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xl/threadedComments/threadedComment2.xml" ContentType="application/vnd.ms-excel.threadedcomment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5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wkim\Documents\용역\태양광\(2024) SK E&amp;S 당진 태양광 대주 FS\재무모델 및 보고서\최종본\"/>
    </mc:Choice>
  </mc:AlternateContent>
  <xr:revisionPtr revIDLastSave="0" documentId="8_{EC3D5915-3E12-40C1-B212-A433D1121148}" xr6:coauthVersionLast="47" xr6:coauthVersionMax="47" xr10:uidLastSave="{00000000-0000-0000-0000-000000000000}"/>
  <bookViews>
    <workbookView xWindow="-98" yWindow="-98" windowWidth="21795" windowHeight="12975" tabRatio="848" activeTab="3" xr2:uid="{00000000-000D-0000-FFFF-FFFF00000000}"/>
  </bookViews>
  <sheets>
    <sheet name="목차" sheetId="45" r:id="rId1"/>
    <sheet name="Report" sheetId="73" r:id="rId2"/>
    <sheet name="Sensitivity" sheetId="1" r:id="rId3"/>
    <sheet name="Assum" sheetId="2" r:id="rId4"/>
    <sheet name="Assum_Book" sheetId="88" r:id="rId5"/>
    <sheet name="Chart" sheetId="86" r:id="rId6"/>
    <sheet name="IRR" sheetId="68" r:id="rId7"/>
    <sheet name="SK IRR" sheetId="82" state="veryHidden" r:id="rId8"/>
    <sheet name="Macro" sheetId="61" r:id="rId9"/>
    <sheet name="TIC" sheetId="74" r:id="rId10"/>
    <sheet name="Funding" sheetId="83" r:id="rId11"/>
    <sheet name="Revenue" sheetId="8" r:id="rId12"/>
    <sheet name="Opex &amp; Capex" sheetId="10" r:id="rId13"/>
    <sheet name="CF(Q)" sheetId="21" r:id="rId14"/>
    <sheet name="CF(Y)" sheetId="69" r:id="rId15"/>
    <sheet name="IS(Q)" sheetId="13" r:id="rId16"/>
    <sheet name="IS(Y)" sheetId="24" r:id="rId17"/>
    <sheet name="BS(Q)" sheetId="15" r:id="rId18"/>
    <sheet name="BS(Y)" sheetId="25" r:id="rId19"/>
    <sheet name="시장금리" sheetId="89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_123Graph_A" hidden="1">[1]石炭性状!#REF!</definedName>
    <definedName name="__123Graph_B" hidden="1">[1]石炭性状!#REF!</definedName>
    <definedName name="_1_0__123Grap" hidden="1">[2]石炭性状!#REF!</definedName>
    <definedName name="_1_123Grap" hidden="1">[2]石炭性状!#REF!</definedName>
    <definedName name="_10__123Graph_Xｸﾞﾗﾌ_1" hidden="1">[3]IGCC査定!$D$323:$M$323</definedName>
    <definedName name="_10l_0_Regressio" hidden="1">[2]石炭性状!#REF!</definedName>
    <definedName name="_11_0__123Grap" hidden="1">[2]石炭性状!#REF!</definedName>
    <definedName name="_11l_0_Regressio" hidden="1">[2]石炭性状!#REF!</definedName>
    <definedName name="_12l___Regressio" hidden="1">[2]石炭性状!#REF!</definedName>
    <definedName name="_12q_0_Regressio" hidden="1">[2]石炭性状!#REF!</definedName>
    <definedName name="_13q_0_Regressio" hidden="1">[2]石炭性状!#REF!</definedName>
    <definedName name="_14l_0_Regressio" hidden="1">[2]石炭性状!#REF!</definedName>
    <definedName name="_15l_0_Regressio" hidden="1">[2]石炭性状!#REF!</definedName>
    <definedName name="_16q___Regressio" hidden="1">[2]石炭性状!#REF!</definedName>
    <definedName name="_18q_0_Regressio" hidden="1">[2]石炭性状!#REF!</definedName>
    <definedName name="_19q_0_Regressio" hidden="1">[2]石炭性状!#REF!</definedName>
    <definedName name="_2__123Graph_Aｸﾞﾗﾌ_1" hidden="1">[3]IGCC査定!$D$324:$M$324</definedName>
    <definedName name="_2_0__123Grap" hidden="1">[2]石炭性状!#REF!</definedName>
    <definedName name="_3__123Graph_Bｸﾞﾗﾌ_1" hidden="1">[3]IGCC査定!$D$325:$M$325</definedName>
    <definedName name="_3_123Grap" hidden="1">[2]石炭性状!#REF!</definedName>
    <definedName name="_4__123Graph_Aｸﾞﾗﾌ_1" hidden="1">[3]IGCC査定!$D$324:$M$324</definedName>
    <definedName name="_4__123Graph_Cｸﾞﾗﾌ_1" hidden="1">[3]IGCC査定!$D$326:$M$326</definedName>
    <definedName name="_5__123Graph_Bｸﾞﾗﾌ_1" hidden="1">[3]IGCC査定!$D$325:$M$325</definedName>
    <definedName name="_5__123Graph_Dｸﾞﾗﾌ_1" hidden="1">[3]IGCC査定!$D$327:$M$327</definedName>
    <definedName name="_6__123Graph_Cｸﾞﾗﾌ_1" hidden="1">[3]IGCC査定!$D$326:$M$326</definedName>
    <definedName name="_6__123Graph_Eｸﾞﾗﾌ_1" hidden="1">[3]IGCC査定!$D$328:$M$328</definedName>
    <definedName name="_7__123Graph_Dｸﾞﾗﾌ_1" hidden="1">[3]IGCC査定!$D$327:$M$327</definedName>
    <definedName name="_7__123Graph_Fｸﾞﾗﾌ_1" hidden="1">[3]IGCC査定!$D$329:$M$329</definedName>
    <definedName name="_8__123Graph_Eｸﾞﾗﾌ_1" hidden="1">[3]IGCC査定!$D$328:$M$328</definedName>
    <definedName name="_8__123Graph_Xｸﾞﾗﾌ_1" hidden="1">[3]IGCC査定!$D$323:$M$323</definedName>
    <definedName name="_9__123Graph_Fｸﾞﾗﾌ_1" hidden="1">[3]IGCC査定!$D$329:$M$329</definedName>
    <definedName name="_9_0__123Grap" hidden="1">[2]石炭性状!#REF!</definedName>
    <definedName name="_Fill" hidden="1">[4]총괄표1!#REF!</definedName>
    <definedName name="_Key1" hidden="1">#REF!</definedName>
    <definedName name="_MatInverse_Out" hidden="1">[5]チューブ仕様!#REF!</definedName>
    <definedName name="_MatMult_A" hidden="1">#REF!</definedName>
    <definedName name="_MatMult_AxB" hidden="1">[5]チューブ仕様!#REF!</definedName>
    <definedName name="_Order1" hidden="1">255</definedName>
    <definedName name="_Order2" hidden="1">255</definedName>
    <definedName name="_Parse_In" hidden="1">[6]연도별cash!#REF!</definedName>
    <definedName name="_Regression_Out" hidden="1">[5]チューブ仕様!#REF!</definedName>
    <definedName name="_Regression_X" hidden="1">[1]石炭性状!#REF!</definedName>
    <definedName name="_Regression_Y" hidden="1">[1]石炭性状!#REF!</definedName>
    <definedName name="_Sort" hidden="1">#REF!</definedName>
    <definedName name="_Tax1">Assum!$F$367</definedName>
    <definedName name="_Tax2">Assum!$F$368</definedName>
    <definedName name="_Tax3">Assum!$F$369</definedName>
    <definedName name="aaaa" hidden="1">[2]石炭性状!#REF!</definedName>
    <definedName name="anscount" hidden="1">1</definedName>
    <definedName name="AS2DocOpenMode" hidden="1">"AS2DocumentBrowse"</definedName>
    <definedName name="DSRA적립월수">Assum!$F$216</definedName>
    <definedName name="HTML_OBDlg2">TRUE</definedName>
    <definedName name="HTML_OBDlg4">TRUE</definedName>
    <definedName name="Macrocheck">Macro!$E$8</definedName>
    <definedName name="Opex_sensitivity">Assum!$F$356</definedName>
    <definedName name="PF상환종료">Assum!$C$146</definedName>
    <definedName name="PF최초인출">Assum!$C$144</definedName>
    <definedName name="_xlnm.Print_Area" localSheetId="3">Assum!$A$1:$V$377</definedName>
    <definedName name="_xlnm.Print_Area" localSheetId="4">Assum_Book!$A$1:$G$61</definedName>
    <definedName name="_xlnm.Print_Area" localSheetId="16">'IS(Y)'!$A$1:$AO$60</definedName>
    <definedName name="_xlnm.Print_Area" localSheetId="2">Sensitivity!$A$1:$AO$200</definedName>
    <definedName name="_xlnm.Print_Area" localSheetId="0">목차!$A$1:$I$30</definedName>
    <definedName name="Projectname">Assum!$F$6</definedName>
    <definedName name="Quarter_값">Macro!$G$24:$EP$32</definedName>
    <definedName name="Quarter_수식">Macro!$G$13:$EP$21</definedName>
    <definedName name="REC가중치_태양광">Assum!$F$313</definedName>
    <definedName name="Sens_end">Sensitivity!$F$5</definedName>
    <definedName name="Sens_start">Sensitivity!$F$4</definedName>
    <definedName name="SMP_scenario">Assum!$F$309</definedName>
    <definedName name="Taxtier">Assum!$E$367</definedName>
    <definedName name="Year_값">Macro!$G$56:$AO$58</definedName>
    <definedName name="Year_수식">Macro!$G$51:$AO$53</definedName>
    <definedName name="공사기간">Assum!$F$28</definedName>
    <definedName name="기준년도">Assum!$F$23</definedName>
    <definedName name="기준분기">Assum!$F$21</definedName>
    <definedName name="기준시점">Assum!$F$22</definedName>
    <definedName name="단위">Assum!$F$51</definedName>
    <definedName name="물가상승율_비용">Assum!$F$52</definedName>
    <definedName name="민감도결과">Sensitivity!$F$106:$F$197</definedName>
    <definedName name="발전량적용비율">Assum!$F$294</definedName>
    <definedName name="설비용량">Assum!$F$8</definedName>
    <definedName name="설비효율감소율">Assum!$F$14</definedName>
    <definedName name="소내소비율">Assum!$F$15</definedName>
    <definedName name="약정체결시점">Assum!$F$24</definedName>
    <definedName name="운영개시분기">Assum!$F$36</definedName>
    <definedName name="운영종료분기">Assum!$F$37</definedName>
    <definedName name="일일발전시간_운영3년차">Assum!$F$292</definedName>
    <definedName name="재원조달금액">Assum!$F$73:$F$80</definedName>
    <definedName name="재원조달순서">Assum!$C$73:$C$80</definedName>
    <definedName name="재원조달주체">Assum!$B$73:$B$80</definedName>
    <definedName name="재조달_금액">Assum!$F$230</definedName>
    <definedName name="재조달시점">Assum!$F$226</definedName>
    <definedName name="재조달여부">Assum!$F$224</definedName>
    <definedName name="정비" hidden="1">[2]石炭性状!#REF!</definedName>
    <definedName name="준공분기">Assum!$G$29</definedName>
    <definedName name="준공시점">Assum!$F$29</definedName>
    <definedName name="착공시점">Assum!$F$27</definedName>
    <definedName name="태양광_운영개시">Assum!$F$32</definedName>
    <definedName name="태양광_운영기간">Assum!$F$33</definedName>
    <definedName name="태양광_운영종료">Assum!$F$34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8" i="2" l="1"/>
  <c r="E94" i="21"/>
  <c r="E93" i="21"/>
  <c r="E92" i="21"/>
  <c r="F32" i="1" l="1"/>
  <c r="F78" i="2" s="1"/>
  <c r="E49" i="88"/>
  <c r="E50" i="88"/>
  <c r="E51" i="88"/>
  <c r="E52" i="88"/>
  <c r="E53" i="88"/>
  <c r="E54" i="88"/>
  <c r="E55" i="88"/>
  <c r="E38" i="88"/>
  <c r="E37" i="88"/>
  <c r="E36" i="88"/>
  <c r="E35" i="88"/>
  <c r="E26" i="88"/>
  <c r="E11" i="88"/>
  <c r="E10" i="88"/>
  <c r="E9" i="88"/>
  <c r="E6" i="88"/>
  <c r="F96" i="2"/>
  <c r="E29" i="61"/>
  <c r="J72" i="10"/>
  <c r="I72" i="10"/>
  <c r="H72" i="10"/>
  <c r="C69" i="10" l="1"/>
  <c r="D289" i="73"/>
  <c r="D288" i="73"/>
  <c r="D286" i="73"/>
  <c r="D287" i="73"/>
  <c r="E187" i="73"/>
  <c r="F187" i="73" s="1"/>
  <c r="G187" i="73" s="1"/>
  <c r="H187" i="73" s="1"/>
  <c r="I187" i="73" s="1"/>
  <c r="J187" i="73" s="1"/>
  <c r="K187" i="73" s="1"/>
  <c r="L187" i="73" s="1"/>
  <c r="M187" i="73" s="1"/>
  <c r="N187" i="73" s="1"/>
  <c r="O187" i="73" s="1"/>
  <c r="P187" i="73" s="1"/>
  <c r="Q187" i="73" s="1"/>
  <c r="R187" i="73" s="1"/>
  <c r="S187" i="73" s="1"/>
  <c r="T187" i="73" s="1"/>
  <c r="U187" i="73" s="1"/>
  <c r="V187" i="73" s="1"/>
  <c r="F223" i="73"/>
  <c r="G223" i="73" s="1"/>
  <c r="H223" i="73" s="1"/>
  <c r="I223" i="73" s="1"/>
  <c r="J223" i="73" s="1"/>
  <c r="K223" i="73" s="1"/>
  <c r="L223" i="73" s="1"/>
  <c r="M223" i="73" s="1"/>
  <c r="N223" i="73" s="1"/>
  <c r="O223" i="73" s="1"/>
  <c r="P223" i="73" s="1"/>
  <c r="Q223" i="73" s="1"/>
  <c r="R223" i="73" s="1"/>
  <c r="S223" i="73" s="1"/>
  <c r="T223" i="73" s="1"/>
  <c r="U223" i="73" s="1"/>
  <c r="V223" i="73" s="1"/>
  <c r="W223" i="73" s="1"/>
  <c r="C54" i="73"/>
  <c r="D58" i="73"/>
  <c r="D59" i="73" s="1"/>
  <c r="D60" i="73" s="1"/>
  <c r="D61" i="73" s="1"/>
  <c r="D62" i="73" s="1"/>
  <c r="D63" i="73" s="1"/>
  <c r="D64" i="73" s="1"/>
  <c r="D65" i="73" s="1"/>
  <c r="D66" i="73" s="1"/>
  <c r="D67" i="73" s="1"/>
  <c r="D68" i="73" s="1"/>
  <c r="D69" i="73" s="1"/>
  <c r="D70" i="73" s="1"/>
  <c r="D71" i="73" s="1"/>
  <c r="D72" i="73" s="1"/>
  <c r="D73" i="73" s="1"/>
  <c r="D74" i="73" s="1"/>
  <c r="D75" i="73" s="1"/>
  <c r="D76" i="73" s="1"/>
  <c r="B58" i="73"/>
  <c r="B59" i="73" s="1"/>
  <c r="B60" i="73" s="1"/>
  <c r="B61" i="73" s="1"/>
  <c r="B62" i="73" s="1"/>
  <c r="B63" i="73" s="1"/>
  <c r="B64" i="73" s="1"/>
  <c r="B65" i="73" s="1"/>
  <c r="B66" i="73" s="1"/>
  <c r="B67" i="73" s="1"/>
  <c r="B68" i="73" s="1"/>
  <c r="B69" i="73" s="1"/>
  <c r="B70" i="73" s="1"/>
  <c r="B71" i="73" s="1"/>
  <c r="B72" i="73" s="1"/>
  <c r="B73" i="73" s="1"/>
  <c r="B74" i="73" s="1"/>
  <c r="B75" i="73" s="1"/>
  <c r="B76" i="73" s="1"/>
  <c r="H280" i="73"/>
  <c r="H279" i="73"/>
  <c r="H278" i="73"/>
  <c r="H277" i="73"/>
  <c r="H275" i="73"/>
  <c r="P9" i="1"/>
  <c r="P8" i="1"/>
  <c r="P7" i="1"/>
  <c r="P6" i="1"/>
  <c r="F268" i="73"/>
  <c r="F267" i="73"/>
  <c r="F266" i="73"/>
  <c r="F265" i="73"/>
  <c r="J70" i="73" l="1"/>
  <c r="J65" i="73"/>
  <c r="J66" i="73"/>
  <c r="J67" i="73"/>
  <c r="K64" i="73"/>
  <c r="K65" i="73"/>
  <c r="J71" i="73"/>
  <c r="K66" i="73"/>
  <c r="K67" i="73"/>
  <c r="J72" i="73"/>
  <c r="K68" i="73"/>
  <c r="J73" i="73"/>
  <c r="K69" i="73"/>
  <c r="J74" i="73"/>
  <c r="K70" i="73"/>
  <c r="J75" i="73"/>
  <c r="K71" i="73"/>
  <c r="J57" i="73"/>
  <c r="J76" i="73"/>
  <c r="K72" i="73"/>
  <c r="J58" i="73"/>
  <c r="K57" i="73"/>
  <c r="K73" i="73"/>
  <c r="J59" i="73"/>
  <c r="K58" i="73"/>
  <c r="K74" i="73"/>
  <c r="J60" i="73"/>
  <c r="K59" i="73"/>
  <c r="K75" i="73"/>
  <c r="J61" i="73"/>
  <c r="K60" i="73"/>
  <c r="K76" i="73"/>
  <c r="J62" i="73"/>
  <c r="K61" i="73"/>
  <c r="J63" i="73"/>
  <c r="K62" i="73"/>
  <c r="J64" i="73"/>
  <c r="K63" i="73"/>
  <c r="J68" i="73"/>
  <c r="J69" i="73"/>
  <c r="E71" i="73"/>
  <c r="E72" i="73"/>
  <c r="E57" i="73"/>
  <c r="E73" i="73"/>
  <c r="E58" i="73"/>
  <c r="E74" i="73"/>
  <c r="E59" i="73"/>
  <c r="E75" i="73"/>
  <c r="E60" i="73"/>
  <c r="E76" i="73"/>
  <c r="E61" i="73"/>
  <c r="E62" i="73"/>
  <c r="E63" i="73"/>
  <c r="E64" i="73"/>
  <c r="E65" i="73"/>
  <c r="E66" i="73"/>
  <c r="E67" i="73"/>
  <c r="E68" i="73"/>
  <c r="E69" i="73"/>
  <c r="E70" i="73"/>
  <c r="M67" i="73" l="1"/>
  <c r="M65" i="73"/>
  <c r="M75" i="73"/>
  <c r="M70" i="73"/>
  <c r="M71" i="73"/>
  <c r="M66" i="73"/>
  <c r="M73" i="73"/>
  <c r="M63" i="73"/>
  <c r="M76" i="73"/>
  <c r="M57" i="73"/>
  <c r="M62" i="73"/>
  <c r="M61" i="73"/>
  <c r="M69" i="73"/>
  <c r="M74" i="73"/>
  <c r="M60" i="73"/>
  <c r="M72" i="73"/>
  <c r="M59" i="73"/>
  <c r="M68" i="73"/>
  <c r="M64" i="73"/>
  <c r="M58" i="73"/>
  <c r="G280" i="73" l="1"/>
  <c r="F280" i="73"/>
  <c r="E280" i="73"/>
  <c r="D280" i="73"/>
  <c r="E268" i="73"/>
  <c r="D268" i="73"/>
  <c r="C268" i="73"/>
  <c r="C280" i="73" s="1"/>
  <c r="C289" i="73" s="1"/>
  <c r="G279" i="73"/>
  <c r="F279" i="73"/>
  <c r="E279" i="73"/>
  <c r="G278" i="73"/>
  <c r="F278" i="73"/>
  <c r="E278" i="73"/>
  <c r="G277" i="73"/>
  <c r="F277" i="73"/>
  <c r="E277" i="73"/>
  <c r="G275" i="73"/>
  <c r="F275" i="73"/>
  <c r="E275" i="73"/>
  <c r="O9" i="1"/>
  <c r="N9" i="1"/>
  <c r="M9" i="1"/>
  <c r="O8" i="1"/>
  <c r="N8" i="1"/>
  <c r="M8" i="1"/>
  <c r="O7" i="1"/>
  <c r="N7" i="1"/>
  <c r="M7" i="1"/>
  <c r="O6" i="1"/>
  <c r="N6" i="1"/>
  <c r="M6" i="1"/>
  <c r="M4" i="1"/>
  <c r="N4" i="1" s="1"/>
  <c r="O4" i="1" s="1"/>
  <c r="P4" i="1" s="1"/>
  <c r="Q4" i="1" s="1"/>
  <c r="R4" i="1" s="1"/>
  <c r="S4" i="1" s="1"/>
  <c r="T4" i="1" s="1"/>
  <c r="D279" i="73"/>
  <c r="D278" i="73"/>
  <c r="D277" i="73"/>
  <c r="C275" i="73"/>
  <c r="D275" i="73"/>
  <c r="E267" i="73"/>
  <c r="D267" i="73"/>
  <c r="E266" i="73"/>
  <c r="D266" i="73"/>
  <c r="E265" i="73"/>
  <c r="D265" i="73"/>
  <c r="C267" i="73"/>
  <c r="C279" i="73" s="1"/>
  <c r="C288" i="73" s="1"/>
  <c r="C266" i="73"/>
  <c r="C278" i="73" s="1"/>
  <c r="C287" i="73" s="1"/>
  <c r="C265" i="73"/>
  <c r="C277" i="73" s="1"/>
  <c r="C286" i="73" s="1"/>
  <c r="I6" i="1"/>
  <c r="D263" i="73" s="1"/>
  <c r="I4" i="1"/>
  <c r="J4" i="1" s="1"/>
  <c r="K4" i="1" s="1"/>
  <c r="L4" i="1" s="1"/>
  <c r="L9" i="1"/>
  <c r="K9" i="1"/>
  <c r="J9" i="1"/>
  <c r="I9" i="1"/>
  <c r="L8" i="1"/>
  <c r="K8" i="1"/>
  <c r="J8" i="1"/>
  <c r="I8" i="1"/>
  <c r="L7" i="1"/>
  <c r="K7" i="1"/>
  <c r="J7" i="1"/>
  <c r="I7" i="1"/>
  <c r="L6" i="1"/>
  <c r="K6" i="1"/>
  <c r="F263" i="73" s="1"/>
  <c r="J6" i="1"/>
  <c r="E263" i="73" s="1"/>
  <c r="C160" i="73"/>
  <c r="E127" i="73"/>
  <c r="F127" i="73" s="1"/>
  <c r="G127" i="73" s="1"/>
  <c r="H127" i="73" s="1"/>
  <c r="I127" i="73" s="1"/>
  <c r="J127" i="73" s="1"/>
  <c r="K127" i="73" s="1"/>
  <c r="L127" i="73" s="1"/>
  <c r="M127" i="73" s="1"/>
  <c r="N127" i="73" s="1"/>
  <c r="O127" i="73" s="1"/>
  <c r="P127" i="73" s="1"/>
  <c r="Q127" i="73" s="1"/>
  <c r="R127" i="73" s="1"/>
  <c r="S127" i="73" s="1"/>
  <c r="T127" i="73" s="1"/>
  <c r="U127" i="73" s="1"/>
  <c r="V127" i="73" s="1"/>
  <c r="T6" i="1"/>
  <c r="T7" i="1"/>
  <c r="T8" i="1"/>
  <c r="T9" i="1"/>
  <c r="AE181" i="2"/>
  <c r="AD181" i="2"/>
  <c r="AC181" i="2"/>
  <c r="AB181" i="2"/>
  <c r="AA181" i="2"/>
  <c r="Z181" i="2"/>
  <c r="Y181" i="2"/>
  <c r="X181" i="2"/>
  <c r="W181" i="2"/>
  <c r="V181" i="2"/>
  <c r="U181" i="2"/>
  <c r="AE171" i="2"/>
  <c r="AD171" i="2"/>
  <c r="AC171" i="2"/>
  <c r="AB171" i="2"/>
  <c r="AA171" i="2"/>
  <c r="Z171" i="2"/>
  <c r="Y171" i="2"/>
  <c r="X171" i="2"/>
  <c r="W171" i="2"/>
  <c r="V171" i="2"/>
  <c r="U171" i="2"/>
  <c r="F37" i="1"/>
  <c r="F218" i="2" s="1"/>
  <c r="C13" i="83"/>
  <c r="F78" i="1" l="1"/>
  <c r="F293" i="2" s="1"/>
  <c r="S9" i="1"/>
  <c r="R9" i="1"/>
  <c r="Q9" i="1"/>
  <c r="H9" i="1"/>
  <c r="S6" i="1"/>
  <c r="R6" i="1"/>
  <c r="Q6" i="1"/>
  <c r="H6" i="1"/>
  <c r="C263" i="73" s="1"/>
  <c r="C120" i="2" l="1"/>
  <c r="F96" i="1"/>
  <c r="F327" i="2" s="1"/>
  <c r="F104" i="2"/>
  <c r="F106" i="2" l="1"/>
  <c r="F113" i="2"/>
  <c r="F115" i="2" l="1"/>
  <c r="F340" i="2" s="1"/>
  <c r="E46" i="88" s="1"/>
  <c r="E68" i="74" l="1"/>
  <c r="C20" i="74"/>
  <c r="DK20" i="74" s="1"/>
  <c r="DK29" i="74" s="1"/>
  <c r="G46" i="10"/>
  <c r="C24" i="10"/>
  <c r="I337" i="2"/>
  <c r="C14" i="74"/>
  <c r="EP14" i="74" s="1"/>
  <c r="E62" i="74"/>
  <c r="BO20" i="74" l="1"/>
  <c r="BO29" i="74" s="1"/>
  <c r="BP20" i="74"/>
  <c r="BP29" i="74" s="1"/>
  <c r="BQ20" i="74"/>
  <c r="BQ29" i="74" s="1"/>
  <c r="BT20" i="74"/>
  <c r="BT29" i="74" s="1"/>
  <c r="DL20" i="74"/>
  <c r="DL29" i="74" s="1"/>
  <c r="BR20" i="74"/>
  <c r="BR29" i="74" s="1"/>
  <c r="DM20" i="74"/>
  <c r="DM29" i="74" s="1"/>
  <c r="L20" i="74"/>
  <c r="C68" i="74"/>
  <c r="AJ20" i="74"/>
  <c r="AJ29" i="74" s="1"/>
  <c r="AK20" i="74"/>
  <c r="AK29" i="74" s="1"/>
  <c r="AI20" i="74"/>
  <c r="AI29" i="74" s="1"/>
  <c r="AL20" i="74"/>
  <c r="AL29" i="74" s="1"/>
  <c r="BE20" i="74"/>
  <c r="BE29" i="74" s="1"/>
  <c r="BS20" i="74"/>
  <c r="BS29" i="74" s="1"/>
  <c r="CW20" i="74"/>
  <c r="CW29" i="74" s="1"/>
  <c r="CX20" i="74"/>
  <c r="CX29" i="74" s="1"/>
  <c r="W20" i="74"/>
  <c r="W29" i="74" s="1"/>
  <c r="CY20" i="74"/>
  <c r="CY29" i="74" s="1"/>
  <c r="X20" i="74"/>
  <c r="X29" i="74" s="1"/>
  <c r="CZ20" i="74"/>
  <c r="CZ29" i="74" s="1"/>
  <c r="Y20" i="74"/>
  <c r="Y29" i="74" s="1"/>
  <c r="EP20" i="74"/>
  <c r="EP29" i="74" s="1"/>
  <c r="DZ20" i="74"/>
  <c r="DZ29" i="74" s="1"/>
  <c r="DJ20" i="74"/>
  <c r="DJ29" i="74" s="1"/>
  <c r="CT20" i="74"/>
  <c r="CT29" i="74" s="1"/>
  <c r="CD20" i="74"/>
  <c r="CD29" i="74" s="1"/>
  <c r="BN20" i="74"/>
  <c r="BN29" i="74" s="1"/>
  <c r="AX20" i="74"/>
  <c r="AX29" i="74" s="1"/>
  <c r="AH20" i="74"/>
  <c r="AH29" i="74" s="1"/>
  <c r="R20" i="74"/>
  <c r="EO20" i="74"/>
  <c r="EO29" i="74" s="1"/>
  <c r="DY20" i="74"/>
  <c r="DY29" i="74" s="1"/>
  <c r="DI20" i="74"/>
  <c r="DI29" i="74" s="1"/>
  <c r="CS20" i="74"/>
  <c r="CS29" i="74" s="1"/>
  <c r="CC20" i="74"/>
  <c r="CC29" i="74" s="1"/>
  <c r="BM20" i="74"/>
  <c r="BM29" i="74" s="1"/>
  <c r="AW20" i="74"/>
  <c r="AW29" i="74" s="1"/>
  <c r="AG20" i="74"/>
  <c r="AG29" i="74" s="1"/>
  <c r="Q20" i="74"/>
  <c r="EN20" i="74"/>
  <c r="EN29" i="74" s="1"/>
  <c r="DX20" i="74"/>
  <c r="DX29" i="74" s="1"/>
  <c r="DH20" i="74"/>
  <c r="DH29" i="74" s="1"/>
  <c r="CR20" i="74"/>
  <c r="CR29" i="74" s="1"/>
  <c r="CB20" i="74"/>
  <c r="CB29" i="74" s="1"/>
  <c r="BL20" i="74"/>
  <c r="BL29" i="74" s="1"/>
  <c r="AV20" i="74"/>
  <c r="AV29" i="74" s="1"/>
  <c r="AF20" i="74"/>
  <c r="AF29" i="74" s="1"/>
  <c r="P20" i="74"/>
  <c r="EM20" i="74"/>
  <c r="EM29" i="74" s="1"/>
  <c r="DW20" i="74"/>
  <c r="DW29" i="74" s="1"/>
  <c r="DG20" i="74"/>
  <c r="DG29" i="74" s="1"/>
  <c r="CQ20" i="74"/>
  <c r="CQ29" i="74" s="1"/>
  <c r="CA20" i="74"/>
  <c r="CA29" i="74" s="1"/>
  <c r="BK20" i="74"/>
  <c r="BK29" i="74" s="1"/>
  <c r="AU20" i="74"/>
  <c r="AU29" i="74" s="1"/>
  <c r="AE20" i="74"/>
  <c r="AE29" i="74" s="1"/>
  <c r="O20" i="74"/>
  <c r="EL20" i="74"/>
  <c r="EL29" i="74" s="1"/>
  <c r="DV20" i="74"/>
  <c r="DV29" i="74" s="1"/>
  <c r="DF20" i="74"/>
  <c r="DF29" i="74" s="1"/>
  <c r="CP20" i="74"/>
  <c r="CP29" i="74" s="1"/>
  <c r="BZ20" i="74"/>
  <c r="BZ29" i="74" s="1"/>
  <c r="BJ20" i="74"/>
  <c r="BJ29" i="74" s="1"/>
  <c r="AT20" i="74"/>
  <c r="AT29" i="74" s="1"/>
  <c r="AD20" i="74"/>
  <c r="AD29" i="74" s="1"/>
  <c r="N20" i="74"/>
  <c r="EK20" i="74"/>
  <c r="EK29" i="74" s="1"/>
  <c r="DU20" i="74"/>
  <c r="DU29" i="74" s="1"/>
  <c r="DE20" i="74"/>
  <c r="DE29" i="74" s="1"/>
  <c r="CO20" i="74"/>
  <c r="CO29" i="74" s="1"/>
  <c r="BY20" i="74"/>
  <c r="BY29" i="74" s="1"/>
  <c r="BI20" i="74"/>
  <c r="BI29" i="74" s="1"/>
  <c r="AS20" i="74"/>
  <c r="AS29" i="74" s="1"/>
  <c r="AC20" i="74"/>
  <c r="AC29" i="74" s="1"/>
  <c r="M20" i="74"/>
  <c r="EJ20" i="74"/>
  <c r="EJ29" i="74" s="1"/>
  <c r="DT20" i="74"/>
  <c r="DT29" i="74" s="1"/>
  <c r="DD20" i="74"/>
  <c r="DD29" i="74" s="1"/>
  <c r="CN20" i="74"/>
  <c r="CN29" i="74" s="1"/>
  <c r="BX20" i="74"/>
  <c r="BX29" i="74" s="1"/>
  <c r="BH20" i="74"/>
  <c r="BH29" i="74" s="1"/>
  <c r="AR20" i="74"/>
  <c r="AR29" i="74" s="1"/>
  <c r="AB20" i="74"/>
  <c r="AB29" i="74" s="1"/>
  <c r="EI20" i="74"/>
  <c r="EI29" i="74" s="1"/>
  <c r="DS20" i="74"/>
  <c r="DS29" i="74" s="1"/>
  <c r="DC20" i="74"/>
  <c r="DC29" i="74" s="1"/>
  <c r="CM20" i="74"/>
  <c r="CM29" i="74" s="1"/>
  <c r="BW20" i="74"/>
  <c r="BW29" i="74" s="1"/>
  <c r="BG20" i="74"/>
  <c r="BG29" i="74" s="1"/>
  <c r="AQ20" i="74"/>
  <c r="AQ29" i="74" s="1"/>
  <c r="AA20" i="74"/>
  <c r="AA29" i="74" s="1"/>
  <c r="K20" i="74"/>
  <c r="K29" i="74" s="1"/>
  <c r="EH20" i="74"/>
  <c r="EH29" i="74" s="1"/>
  <c r="DR20" i="74"/>
  <c r="DR29" i="74" s="1"/>
  <c r="DB20" i="74"/>
  <c r="DB29" i="74" s="1"/>
  <c r="CL20" i="74"/>
  <c r="CL29" i="74" s="1"/>
  <c r="BV20" i="74"/>
  <c r="BV29" i="74" s="1"/>
  <c r="BF20" i="74"/>
  <c r="BF29" i="74" s="1"/>
  <c r="AP20" i="74"/>
  <c r="AP29" i="74" s="1"/>
  <c r="Z20" i="74"/>
  <c r="Z29" i="74" s="1"/>
  <c r="J20" i="74"/>
  <c r="J29" i="74" s="1"/>
  <c r="EG20" i="74"/>
  <c r="EG29" i="74" s="1"/>
  <c r="DQ20" i="74"/>
  <c r="DQ29" i="74" s="1"/>
  <c r="DA20" i="74"/>
  <c r="DA29" i="74" s="1"/>
  <c r="CK20" i="74"/>
  <c r="CK29" i="74" s="1"/>
  <c r="AM20" i="74"/>
  <c r="AM29" i="74" s="1"/>
  <c r="BU20" i="74"/>
  <c r="BU29" i="74" s="1"/>
  <c r="DN20" i="74"/>
  <c r="DN29" i="74" s="1"/>
  <c r="AN20" i="74"/>
  <c r="AN29" i="74" s="1"/>
  <c r="CE20" i="74"/>
  <c r="CE29" i="74" s="1"/>
  <c r="DO20" i="74"/>
  <c r="DO29" i="74" s="1"/>
  <c r="G20" i="74"/>
  <c r="AO20" i="74"/>
  <c r="AO29" i="74" s="1"/>
  <c r="CF20" i="74"/>
  <c r="CF29" i="74" s="1"/>
  <c r="DP20" i="74"/>
  <c r="DP29" i="74" s="1"/>
  <c r="H20" i="74"/>
  <c r="H29" i="74" s="1"/>
  <c r="AY20" i="74"/>
  <c r="AY29" i="74" s="1"/>
  <c r="CG20" i="74"/>
  <c r="CG29" i="74" s="1"/>
  <c r="EA20" i="74"/>
  <c r="EA29" i="74" s="1"/>
  <c r="I20" i="74"/>
  <c r="I29" i="74" s="1"/>
  <c r="AZ20" i="74"/>
  <c r="AZ29" i="74" s="1"/>
  <c r="CH20" i="74"/>
  <c r="CH29" i="74" s="1"/>
  <c r="EB20" i="74"/>
  <c r="EB29" i="74" s="1"/>
  <c r="S20" i="74"/>
  <c r="S29" i="74" s="1"/>
  <c r="BA20" i="74"/>
  <c r="BA29" i="74" s="1"/>
  <c r="CI20" i="74"/>
  <c r="CI29" i="74" s="1"/>
  <c r="EC20" i="74"/>
  <c r="EC29" i="74" s="1"/>
  <c r="T20" i="74"/>
  <c r="T29" i="74" s="1"/>
  <c r="BB20" i="74"/>
  <c r="BB29" i="74" s="1"/>
  <c r="CJ20" i="74"/>
  <c r="CJ29" i="74" s="1"/>
  <c r="ED20" i="74"/>
  <c r="ED29" i="74" s="1"/>
  <c r="U20" i="74"/>
  <c r="U29" i="74" s="1"/>
  <c r="BC20" i="74"/>
  <c r="BC29" i="74" s="1"/>
  <c r="CU20" i="74"/>
  <c r="CU29" i="74" s="1"/>
  <c r="EE20" i="74"/>
  <c r="EE29" i="74" s="1"/>
  <c r="V20" i="74"/>
  <c r="V29" i="74" s="1"/>
  <c r="BD20" i="74"/>
  <c r="BD29" i="74" s="1"/>
  <c r="CV20" i="74"/>
  <c r="CV29" i="74" s="1"/>
  <c r="EF20" i="74"/>
  <c r="EF29" i="74" s="1"/>
  <c r="T14" i="74"/>
  <c r="AI14" i="74"/>
  <c r="AJ14" i="74"/>
  <c r="AY14" i="74"/>
  <c r="AZ14" i="74"/>
  <c r="BO14" i="74"/>
  <c r="BP14" i="74"/>
  <c r="CE14" i="74"/>
  <c r="CF14" i="74"/>
  <c r="CU14" i="74"/>
  <c r="CV14" i="74"/>
  <c r="DK14" i="74"/>
  <c r="DL14" i="74"/>
  <c r="C62" i="74"/>
  <c r="EA14" i="74"/>
  <c r="EB14" i="74"/>
  <c r="S14" i="74"/>
  <c r="U14" i="74"/>
  <c r="AK14" i="74"/>
  <c r="BA14" i="74"/>
  <c r="BQ14" i="74"/>
  <c r="CG14" i="74"/>
  <c r="CW14" i="74"/>
  <c r="DM14" i="74"/>
  <c r="EC14" i="74"/>
  <c r="V14" i="74"/>
  <c r="BB14" i="74"/>
  <c r="CH14" i="74"/>
  <c r="DN14" i="74"/>
  <c r="G14" i="74"/>
  <c r="AM14" i="74"/>
  <c r="BS14" i="74"/>
  <c r="CY14" i="74"/>
  <c r="EE14" i="74"/>
  <c r="X14" i="74"/>
  <c r="BD14" i="74"/>
  <c r="CJ14" i="74"/>
  <c r="DP14" i="74"/>
  <c r="I14" i="74"/>
  <c r="AO14" i="74"/>
  <c r="BU14" i="74"/>
  <c r="DA14" i="74"/>
  <c r="EG14" i="74"/>
  <c r="Z14" i="74"/>
  <c r="BF14" i="74"/>
  <c r="CL14" i="74"/>
  <c r="DR14" i="74"/>
  <c r="K14" i="74"/>
  <c r="AQ14" i="74"/>
  <c r="BW14" i="74"/>
  <c r="DC14" i="74"/>
  <c r="EI14" i="74"/>
  <c r="AB14" i="74"/>
  <c r="BH14" i="74"/>
  <c r="CN14" i="74"/>
  <c r="DT14" i="74"/>
  <c r="M14" i="74"/>
  <c r="F11" i="73" s="1"/>
  <c r="AS14" i="74"/>
  <c r="BY14" i="74"/>
  <c r="DE14" i="74"/>
  <c r="EK14" i="74"/>
  <c r="AD14" i="74"/>
  <c r="BJ14" i="74"/>
  <c r="CP14" i="74"/>
  <c r="EL14" i="74"/>
  <c r="O14" i="74"/>
  <c r="H11" i="73" s="1"/>
  <c r="AU14" i="74"/>
  <c r="CA14" i="74"/>
  <c r="DG14" i="74"/>
  <c r="EM14" i="74"/>
  <c r="AF14" i="74"/>
  <c r="BL14" i="74"/>
  <c r="CR14" i="74"/>
  <c r="EN14" i="74"/>
  <c r="Q14" i="74"/>
  <c r="J11" i="73" s="1"/>
  <c r="AG14" i="74"/>
  <c r="AW14" i="74"/>
  <c r="BM14" i="74"/>
  <c r="CC14" i="74"/>
  <c r="CS14" i="74"/>
  <c r="DI14" i="74"/>
  <c r="DY14" i="74"/>
  <c r="EO14" i="74"/>
  <c r="AL14" i="74"/>
  <c r="BR14" i="74"/>
  <c r="CX14" i="74"/>
  <c r="ED14" i="74"/>
  <c r="W14" i="74"/>
  <c r="BC14" i="74"/>
  <c r="CI14" i="74"/>
  <c r="DO14" i="74"/>
  <c r="H14" i="74"/>
  <c r="AN14" i="74"/>
  <c r="BT14" i="74"/>
  <c r="CZ14" i="74"/>
  <c r="EF14" i="74"/>
  <c r="Y14" i="74"/>
  <c r="BE14" i="74"/>
  <c r="CK14" i="74"/>
  <c r="DQ14" i="74"/>
  <c r="J14" i="74"/>
  <c r="AP14" i="74"/>
  <c r="BV14" i="74"/>
  <c r="DB14" i="74"/>
  <c r="EH14" i="74"/>
  <c r="AA14" i="74"/>
  <c r="BG14" i="74"/>
  <c r="CM14" i="74"/>
  <c r="DS14" i="74"/>
  <c r="L14" i="74"/>
  <c r="E11" i="73" s="1"/>
  <c r="AR14" i="74"/>
  <c r="BX14" i="74"/>
  <c r="DD14" i="74"/>
  <c r="EJ14" i="74"/>
  <c r="AC14" i="74"/>
  <c r="BI14" i="74"/>
  <c r="CO14" i="74"/>
  <c r="DU14" i="74"/>
  <c r="N14" i="74"/>
  <c r="G11" i="73" s="1"/>
  <c r="AT14" i="74"/>
  <c r="BZ14" i="74"/>
  <c r="DF14" i="74"/>
  <c r="DV14" i="74"/>
  <c r="AE14" i="74"/>
  <c r="BK14" i="74"/>
  <c r="CQ14" i="74"/>
  <c r="DW14" i="74"/>
  <c r="P14" i="74"/>
  <c r="I11" i="73" s="1"/>
  <c r="AV14" i="74"/>
  <c r="CB14" i="74"/>
  <c r="DH14" i="74"/>
  <c r="DX14" i="74"/>
  <c r="R14" i="74"/>
  <c r="K11" i="73" s="1"/>
  <c r="AH14" i="74"/>
  <c r="AX14" i="74"/>
  <c r="BN14" i="74"/>
  <c r="CD14" i="74"/>
  <c r="CT14" i="74"/>
  <c r="DJ14" i="74"/>
  <c r="DZ14" i="74"/>
  <c r="Q29" i="74" l="1"/>
  <c r="J17" i="73"/>
  <c r="L29" i="74"/>
  <c r="L30" i="13" s="1"/>
  <c r="E17" i="73"/>
  <c r="M29" i="74"/>
  <c r="F17" i="73"/>
  <c r="N29" i="74"/>
  <c r="G17" i="73"/>
  <c r="R29" i="74"/>
  <c r="K17" i="73"/>
  <c r="M11" i="73"/>
  <c r="D11" i="73"/>
  <c r="O29" i="74"/>
  <c r="H17" i="73"/>
  <c r="N11" i="73"/>
  <c r="P29" i="74"/>
  <c r="I17" i="73"/>
  <c r="E20" i="74"/>
  <c r="E14" i="74"/>
  <c r="N17" i="73" l="1"/>
  <c r="D17" i="73"/>
  <c r="M17" i="73"/>
  <c r="G45" i="10" l="1"/>
  <c r="C23" i="10"/>
  <c r="F22" i="1"/>
  <c r="D329" i="73"/>
  <c r="E329" i="73" s="1"/>
  <c r="F329" i="73" s="1"/>
  <c r="G329" i="73" s="1"/>
  <c r="H329" i="73" s="1"/>
  <c r="I329" i="73" s="1"/>
  <c r="J329" i="73" s="1"/>
  <c r="K329" i="73" s="1"/>
  <c r="L329" i="73" s="1"/>
  <c r="M329" i="73" s="1"/>
  <c r="N329" i="73" s="1"/>
  <c r="O329" i="73" s="1"/>
  <c r="P329" i="73" s="1"/>
  <c r="Q329" i="73" s="1"/>
  <c r="R329" i="73" s="1"/>
  <c r="S329" i="73" s="1"/>
  <c r="T329" i="73" s="1"/>
  <c r="U329" i="73" s="1"/>
  <c r="F34" i="1" l="1"/>
  <c r="F80" i="2" s="1"/>
  <c r="C103" i="83"/>
  <c r="C96" i="83"/>
  <c r="J33" i="15"/>
  <c r="I33" i="15"/>
  <c r="H33" i="15"/>
  <c r="G61" i="24"/>
  <c r="J35" i="21"/>
  <c r="I35" i="21"/>
  <c r="H35" i="21"/>
  <c r="F102" i="1"/>
  <c r="F109" i="2" s="1"/>
  <c r="G19" i="68" l="1"/>
  <c r="H154" i="69"/>
  <c r="H156" i="69"/>
  <c r="H155" i="69"/>
  <c r="E84" i="73"/>
  <c r="F84" i="73" s="1"/>
  <c r="G84" i="73" s="1"/>
  <c r="H84" i="73" s="1"/>
  <c r="I84" i="73" s="1"/>
  <c r="J84" i="73" s="1"/>
  <c r="K84" i="73" s="1"/>
  <c r="L84" i="73" s="1"/>
  <c r="M84" i="73" s="1"/>
  <c r="N84" i="73" s="1"/>
  <c r="O84" i="73" s="1"/>
  <c r="P84" i="73" s="1"/>
  <c r="Q84" i="73" s="1"/>
  <c r="R84" i="73" s="1"/>
  <c r="S84" i="73" s="1"/>
  <c r="T84" i="73" s="1"/>
  <c r="U84" i="73" s="1"/>
  <c r="V84" i="73" s="1"/>
  <c r="E45" i="73"/>
  <c r="H5" i="89"/>
  <c r="J5" i="89" s="1"/>
  <c r="H4" i="89"/>
  <c r="J4" i="89" s="1"/>
  <c r="J7" i="89"/>
  <c r="B5" i="89"/>
  <c r="B6" i="89" s="1"/>
  <c r="B7" i="89" s="1"/>
  <c r="B8" i="89" s="1"/>
  <c r="B9" i="89" s="1"/>
  <c r="B10" i="89" s="1"/>
  <c r="B11" i="89" s="1"/>
  <c r="B12" i="89" s="1"/>
  <c r="B13" i="89" s="1"/>
  <c r="B14" i="89" s="1"/>
  <c r="B15" i="89" s="1"/>
  <c r="B16" i="89" s="1"/>
  <c r="B17" i="89" s="1"/>
  <c r="B18" i="89" s="1"/>
  <c r="B19" i="89" s="1"/>
  <c r="B20" i="89" s="1"/>
  <c r="B21" i="89" s="1"/>
  <c r="B22" i="89" s="1"/>
  <c r="B23" i="89" s="1"/>
  <c r="B24" i="89" s="1"/>
  <c r="B25" i="89" s="1"/>
  <c r="B26" i="89" s="1"/>
  <c r="B27" i="89" s="1"/>
  <c r="B28" i="89" s="1"/>
  <c r="B29" i="89" s="1"/>
  <c r="B30" i="89" s="1"/>
  <c r="B31" i="89" s="1"/>
  <c r="B32" i="89" s="1"/>
  <c r="B33" i="89" s="1"/>
  <c r="B34" i="89" s="1"/>
  <c r="B35" i="89" s="1"/>
  <c r="B36" i="89" s="1"/>
  <c r="B37" i="89" s="1"/>
  <c r="B38" i="89" s="1"/>
  <c r="B39" i="89" s="1"/>
  <c r="B40" i="89" s="1"/>
  <c r="B41" i="89" s="1"/>
  <c r="B42" i="89" s="1"/>
  <c r="B43" i="89" s="1"/>
  <c r="B44" i="89" s="1"/>
  <c r="B45" i="89" s="1"/>
  <c r="B46" i="89" s="1"/>
  <c r="B47" i="89" s="1"/>
  <c r="B48" i="89" s="1"/>
  <c r="B49" i="89" s="1"/>
  <c r="B50" i="89" s="1"/>
  <c r="B51" i="89" s="1"/>
  <c r="B52" i="89" s="1"/>
  <c r="B53" i="89" s="1"/>
  <c r="B54" i="89" s="1"/>
  <c r="B55" i="89" s="1"/>
  <c r="B56" i="89" s="1"/>
  <c r="B57" i="89" s="1"/>
  <c r="B58" i="89" s="1"/>
  <c r="B59" i="89" s="1"/>
  <c r="B60" i="89" s="1"/>
  <c r="B61" i="89" s="1"/>
  <c r="B62" i="89" s="1"/>
  <c r="B63" i="89" s="1"/>
  <c r="B64" i="89" s="1"/>
  <c r="B65" i="89" s="1"/>
  <c r="B66" i="89" s="1"/>
  <c r="B67" i="89" s="1"/>
  <c r="B68" i="89" s="1"/>
  <c r="B69" i="89" s="1"/>
  <c r="B70" i="89" s="1"/>
  <c r="B71" i="89" s="1"/>
  <c r="B72" i="89" s="1"/>
  <c r="B73" i="89" s="1"/>
  <c r="B74" i="89" s="1"/>
  <c r="B75" i="89" s="1"/>
  <c r="B76" i="89" s="1"/>
  <c r="B77" i="89" s="1"/>
  <c r="B78" i="89" s="1"/>
  <c r="B79" i="89" s="1"/>
  <c r="B80" i="89" s="1"/>
  <c r="B81" i="89" s="1"/>
  <c r="B82" i="89" s="1"/>
  <c r="B83" i="89" s="1"/>
  <c r="B84" i="89" s="1"/>
  <c r="B85" i="89" s="1"/>
  <c r="B86" i="89" s="1"/>
  <c r="B87" i="89" s="1"/>
  <c r="B88" i="89" s="1"/>
  <c r="B89" i="89" s="1"/>
  <c r="B90" i="89" s="1"/>
  <c r="B91" i="89" s="1"/>
  <c r="B92" i="89" s="1"/>
  <c r="B93" i="89" s="1"/>
  <c r="B94" i="89" s="1"/>
  <c r="B95" i="89" s="1"/>
  <c r="B96" i="89" s="1"/>
  <c r="B97" i="89" s="1"/>
  <c r="B98" i="89" s="1"/>
  <c r="B99" i="89" s="1"/>
  <c r="B100" i="89" s="1"/>
  <c r="B101" i="89" s="1"/>
  <c r="B102" i="89" s="1"/>
  <c r="B103" i="89" s="1"/>
  <c r="B104" i="89" s="1"/>
  <c r="B105" i="89" s="1"/>
  <c r="B106" i="89" s="1"/>
  <c r="B107" i="89" s="1"/>
  <c r="B108" i="89" s="1"/>
  <c r="B109" i="89" s="1"/>
  <c r="B110" i="89" s="1"/>
  <c r="B111" i="89" s="1"/>
  <c r="B112" i="89" s="1"/>
  <c r="B113" i="89" s="1"/>
  <c r="B114" i="89" s="1"/>
  <c r="B115" i="89" s="1"/>
  <c r="B116" i="89" s="1"/>
  <c r="B117" i="89" s="1"/>
  <c r="B118" i="89" s="1"/>
  <c r="B119" i="89" s="1"/>
  <c r="B120" i="89" s="1"/>
  <c r="B121" i="89" s="1"/>
  <c r="B122" i="89" s="1"/>
  <c r="B123" i="89" s="1"/>
  <c r="B124" i="89" s="1"/>
  <c r="B125" i="89" s="1"/>
  <c r="B126" i="89" s="1"/>
  <c r="B127" i="89" s="1"/>
  <c r="B128" i="89" s="1"/>
  <c r="B129" i="89" s="1"/>
  <c r="B130" i="89" s="1"/>
  <c r="B131" i="89" s="1"/>
  <c r="B132" i="89" s="1"/>
  <c r="B133" i="89" s="1"/>
  <c r="B134" i="89" s="1"/>
  <c r="B135" i="89" s="1"/>
  <c r="B136" i="89" s="1"/>
  <c r="B137" i="89" s="1"/>
  <c r="B138" i="89" s="1"/>
  <c r="B139" i="89" s="1"/>
  <c r="B140" i="89" s="1"/>
  <c r="B141" i="89" s="1"/>
  <c r="B142" i="89" s="1"/>
  <c r="B143" i="89" s="1"/>
  <c r="B144" i="89" s="1"/>
  <c r="B145" i="89" s="1"/>
  <c r="H6" i="89" l="1"/>
  <c r="J6" i="89" s="1"/>
  <c r="F45" i="73"/>
  <c r="G45" i="73" l="1"/>
  <c r="H45" i="73" l="1"/>
  <c r="I45" i="73" l="1"/>
  <c r="G40" i="68" l="1"/>
  <c r="J42" i="21"/>
  <c r="I42" i="21"/>
  <c r="H42" i="21"/>
  <c r="J49" i="13"/>
  <c r="I49" i="13"/>
  <c r="H49" i="13"/>
  <c r="G176" i="21"/>
  <c r="C174" i="21"/>
  <c r="A29" i="83"/>
  <c r="F43" i="1"/>
  <c r="I136" i="2" s="1"/>
  <c r="I137" i="2" s="1"/>
  <c r="F49" i="1"/>
  <c r="I141" i="2" s="1"/>
  <c r="I142" i="2" s="1"/>
  <c r="C172" i="21" l="1"/>
  <c r="C51" i="83"/>
  <c r="C192" i="2"/>
  <c r="K192" i="2" l="1"/>
  <c r="K164" i="21" s="1"/>
  <c r="C230" i="15" l="1"/>
  <c r="R7" i="1"/>
  <c r="S7" i="1"/>
  <c r="R8" i="1"/>
  <c r="S8" i="1"/>
  <c r="J24" i="8" l="1"/>
  <c r="J61" i="15" s="1"/>
  <c r="I24" i="8"/>
  <c r="I61" i="15" s="1"/>
  <c r="H24" i="8"/>
  <c r="H61" i="15" s="1"/>
  <c r="F301" i="2"/>
  <c r="G18" i="68"/>
  <c r="A67" i="69"/>
  <c r="EP28" i="21"/>
  <c r="EO28" i="21"/>
  <c r="EN28" i="21"/>
  <c r="EM28" i="21"/>
  <c r="EL28" i="21"/>
  <c r="EK28" i="21"/>
  <c r="EJ28" i="21"/>
  <c r="EI28" i="21"/>
  <c r="EH28" i="21"/>
  <c r="EG28" i="21"/>
  <c r="EF28" i="21"/>
  <c r="EE28" i="21"/>
  <c r="ED28" i="21"/>
  <c r="EC28" i="21"/>
  <c r="EB28" i="21"/>
  <c r="EA28" i="21"/>
  <c r="DZ28" i="21"/>
  <c r="DY28" i="21"/>
  <c r="DX28" i="21"/>
  <c r="DW28" i="21"/>
  <c r="DV28" i="21"/>
  <c r="DU28" i="21"/>
  <c r="DT28" i="21"/>
  <c r="DS28" i="21"/>
  <c r="DR28" i="21"/>
  <c r="DQ28" i="21"/>
  <c r="DP28" i="21"/>
  <c r="DO28" i="21"/>
  <c r="DN28" i="21"/>
  <c r="DM28" i="21"/>
  <c r="DL28" i="21"/>
  <c r="DK28" i="21"/>
  <c r="EP227" i="21"/>
  <c r="EP117" i="15" s="1"/>
  <c r="EO227" i="21"/>
  <c r="EO117" i="15" s="1"/>
  <c r="EN227" i="21"/>
  <c r="EN117" i="15" s="1"/>
  <c r="EM227" i="21"/>
  <c r="EM117" i="15" s="1"/>
  <c r="EL227" i="21"/>
  <c r="EL117" i="15" s="1"/>
  <c r="EK227" i="21"/>
  <c r="EK117" i="15" s="1"/>
  <c r="EJ227" i="21"/>
  <c r="EJ117" i="15" s="1"/>
  <c r="EI227" i="21"/>
  <c r="EI117" i="15" s="1"/>
  <c r="EH227" i="21"/>
  <c r="EH117" i="15" s="1"/>
  <c r="EG227" i="21"/>
  <c r="EG117" i="15" s="1"/>
  <c r="EF227" i="21"/>
  <c r="EF117" i="15" s="1"/>
  <c r="EE227" i="21"/>
  <c r="EE117" i="15" s="1"/>
  <c r="ED227" i="21"/>
  <c r="ED117" i="15" s="1"/>
  <c r="EC227" i="21"/>
  <c r="EC117" i="15" s="1"/>
  <c r="EB227" i="21"/>
  <c r="EB117" i="15" s="1"/>
  <c r="EA227" i="21"/>
  <c r="EA117" i="15" s="1"/>
  <c r="DZ227" i="21"/>
  <c r="DZ117" i="15" s="1"/>
  <c r="DY227" i="21"/>
  <c r="DY117" i="15" s="1"/>
  <c r="DX227" i="21"/>
  <c r="DX117" i="15" s="1"/>
  <c r="DW227" i="21"/>
  <c r="DW117" i="15" s="1"/>
  <c r="DV227" i="21"/>
  <c r="DV117" i="15" s="1"/>
  <c r="DU227" i="21"/>
  <c r="DU117" i="15" s="1"/>
  <c r="DT227" i="21"/>
  <c r="DT117" i="15" s="1"/>
  <c r="DS227" i="21"/>
  <c r="DS117" i="15" s="1"/>
  <c r="DR227" i="21"/>
  <c r="DR117" i="15" s="1"/>
  <c r="DQ227" i="21"/>
  <c r="DQ117" i="15" s="1"/>
  <c r="DP227" i="21"/>
  <c r="DP117" i="15" s="1"/>
  <c r="DO227" i="21"/>
  <c r="DO117" i="15" s="1"/>
  <c r="DN227" i="21"/>
  <c r="DN117" i="15" s="1"/>
  <c r="DM227" i="21"/>
  <c r="DM117" i="15" s="1"/>
  <c r="DL227" i="21"/>
  <c r="DL117" i="15" s="1"/>
  <c r="DK227" i="21"/>
  <c r="DK117" i="15" s="1"/>
  <c r="C49" i="74" l="1"/>
  <c r="G41" i="68"/>
  <c r="G199" i="21"/>
  <c r="G157" i="21"/>
  <c r="A63" i="69"/>
  <c r="A30" i="83" l="1"/>
  <c r="C202" i="2"/>
  <c r="F50" i="1"/>
  <c r="J141" i="2" s="1"/>
  <c r="F35" i="1"/>
  <c r="F76" i="2" s="1"/>
  <c r="H76" i="15"/>
  <c r="G76" i="15"/>
  <c r="G75" i="15"/>
  <c r="H18" i="13"/>
  <c r="G38" i="10"/>
  <c r="H33" i="74"/>
  <c r="EP30" i="13"/>
  <c r="EO30" i="13"/>
  <c r="EN30" i="13"/>
  <c r="EM30" i="13"/>
  <c r="EL30" i="13"/>
  <c r="EK30" i="13"/>
  <c r="EJ30" i="13"/>
  <c r="EI30" i="13"/>
  <c r="EH30" i="13"/>
  <c r="EG30" i="13"/>
  <c r="EF30" i="13"/>
  <c r="EE30" i="13"/>
  <c r="ED30" i="13"/>
  <c r="EC30" i="13"/>
  <c r="EB30" i="13"/>
  <c r="EA30" i="13"/>
  <c r="DZ30" i="13"/>
  <c r="DY30" i="13"/>
  <c r="DX30" i="13"/>
  <c r="DW30" i="13"/>
  <c r="DV30" i="13"/>
  <c r="DU30" i="13"/>
  <c r="DT30" i="13"/>
  <c r="DS30" i="13"/>
  <c r="DR30" i="13"/>
  <c r="DQ30" i="13"/>
  <c r="DP30" i="13"/>
  <c r="DO30" i="13"/>
  <c r="DN30" i="13"/>
  <c r="DM30" i="13"/>
  <c r="DL30" i="13"/>
  <c r="DK30" i="13"/>
  <c r="DJ30" i="13"/>
  <c r="DI30" i="13"/>
  <c r="DH30" i="13"/>
  <c r="DG30" i="13"/>
  <c r="DF30" i="13"/>
  <c r="DE30" i="13"/>
  <c r="DD30" i="13"/>
  <c r="DC30" i="13"/>
  <c r="DB30" i="13"/>
  <c r="DA30" i="13"/>
  <c r="CZ30" i="13"/>
  <c r="CY30" i="13"/>
  <c r="CX30" i="13"/>
  <c r="CW30" i="13"/>
  <c r="CV30" i="13"/>
  <c r="CU30" i="13"/>
  <c r="CT30" i="13"/>
  <c r="CS30" i="13"/>
  <c r="CR30" i="13"/>
  <c r="CQ30" i="13"/>
  <c r="CP30" i="13"/>
  <c r="CO30" i="13"/>
  <c r="CN30" i="13"/>
  <c r="CM30" i="13"/>
  <c r="CL30" i="13"/>
  <c r="CK30" i="13"/>
  <c r="CJ30" i="13"/>
  <c r="CI30" i="13"/>
  <c r="CH30" i="13"/>
  <c r="CG30" i="13"/>
  <c r="CF30" i="13"/>
  <c r="CE30" i="13"/>
  <c r="CD30" i="13"/>
  <c r="CC30" i="13"/>
  <c r="CB30" i="13"/>
  <c r="CA30" i="13"/>
  <c r="BZ30" i="13"/>
  <c r="BY30" i="13"/>
  <c r="BX30" i="13"/>
  <c r="BW30" i="13"/>
  <c r="BV30" i="13"/>
  <c r="BU30" i="13"/>
  <c r="BT30" i="13"/>
  <c r="BS30" i="13"/>
  <c r="BR30" i="13"/>
  <c r="BQ30" i="13"/>
  <c r="BP30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Q8" i="1" l="1"/>
  <c r="Q7" i="1"/>
  <c r="C90" i="24" l="1"/>
  <c r="AO90" i="24" s="1"/>
  <c r="L90" i="24" l="1"/>
  <c r="N90" i="24"/>
  <c r="W90" i="24"/>
  <c r="G90" i="24"/>
  <c r="Z90" i="24"/>
  <c r="V90" i="24"/>
  <c r="O90" i="24"/>
  <c r="H90" i="24"/>
  <c r="P90" i="24"/>
  <c r="AC90" i="24"/>
  <c r="AD90" i="24"/>
  <c r="M90" i="24"/>
  <c r="I90" i="24"/>
  <c r="J90" i="24"/>
  <c r="S90" i="24"/>
  <c r="AE90" i="24"/>
  <c r="U90" i="24"/>
  <c r="Q90" i="24"/>
  <c r="K90" i="24"/>
  <c r="T90" i="24"/>
  <c r="AH90" i="24"/>
  <c r="AI90" i="24"/>
  <c r="AJ90" i="24"/>
  <c r="AA90" i="24"/>
  <c r="AK90" i="24"/>
  <c r="R90" i="24"/>
  <c r="AB90" i="24"/>
  <c r="AL90" i="24"/>
  <c r="AM90" i="24"/>
  <c r="X90" i="24"/>
  <c r="AF90" i="24"/>
  <c r="AN90" i="24"/>
  <c r="Y90" i="24"/>
  <c r="AG90" i="24"/>
  <c r="G7" i="8" l="1"/>
  <c r="E301" i="2"/>
  <c r="C182" i="2" l="1"/>
  <c r="C172" i="2"/>
  <c r="C162" i="2"/>
  <c r="A1" i="88"/>
  <c r="A1" i="2"/>
  <c r="K182" i="2" l="1"/>
  <c r="J57" i="10"/>
  <c r="I57" i="10"/>
  <c r="H57" i="10"/>
  <c r="G22" i="68"/>
  <c r="F66" i="1" l="1"/>
  <c r="F267" i="2" s="1"/>
  <c r="C103" i="69" s="1"/>
  <c r="F65" i="1"/>
  <c r="F266" i="2" s="1"/>
  <c r="C94" i="69" s="1"/>
  <c r="F67" i="1"/>
  <c r="F269" i="2" s="1"/>
  <c r="F71" i="1"/>
  <c r="F277" i="2" s="1"/>
  <c r="EP181" i="15"/>
  <c r="EO181" i="15"/>
  <c r="EN181" i="15"/>
  <c r="EM181" i="15"/>
  <c r="EL181" i="15"/>
  <c r="EK181" i="15"/>
  <c r="EJ181" i="15"/>
  <c r="EI181" i="15"/>
  <c r="EH181" i="15"/>
  <c r="EG181" i="15"/>
  <c r="EF181" i="15"/>
  <c r="EE181" i="15"/>
  <c r="ED181" i="15"/>
  <c r="EC181" i="15"/>
  <c r="EB181" i="15"/>
  <c r="EA181" i="15"/>
  <c r="DZ181" i="15"/>
  <c r="DY181" i="15"/>
  <c r="DX181" i="15"/>
  <c r="DW181" i="15"/>
  <c r="DV181" i="15"/>
  <c r="DU181" i="15"/>
  <c r="DT181" i="15"/>
  <c r="DS181" i="15"/>
  <c r="DR181" i="15"/>
  <c r="DQ181" i="15"/>
  <c r="DP181" i="15"/>
  <c r="DO181" i="15"/>
  <c r="DN181" i="15"/>
  <c r="DM181" i="15"/>
  <c r="DL181" i="15"/>
  <c r="DK181" i="15"/>
  <c r="DJ181" i="15"/>
  <c r="DI181" i="15"/>
  <c r="DH181" i="15"/>
  <c r="DG181" i="15"/>
  <c r="DF181" i="15"/>
  <c r="DE181" i="15"/>
  <c r="DD181" i="15"/>
  <c r="DC181" i="15"/>
  <c r="DB181" i="15"/>
  <c r="DA181" i="15"/>
  <c r="CZ181" i="15"/>
  <c r="CY181" i="15"/>
  <c r="CX181" i="15"/>
  <c r="CW181" i="15"/>
  <c r="CV181" i="15"/>
  <c r="CU181" i="15"/>
  <c r="CT181" i="15"/>
  <c r="CS181" i="15"/>
  <c r="CR181" i="15"/>
  <c r="CQ181" i="15"/>
  <c r="CP181" i="15"/>
  <c r="CO181" i="15"/>
  <c r="CN181" i="15"/>
  <c r="CM181" i="15"/>
  <c r="CL181" i="15"/>
  <c r="CK181" i="15"/>
  <c r="CJ181" i="15"/>
  <c r="CI181" i="15"/>
  <c r="CH181" i="15"/>
  <c r="CG181" i="15"/>
  <c r="CF181" i="15"/>
  <c r="CE181" i="15"/>
  <c r="CD181" i="15"/>
  <c r="CC181" i="15"/>
  <c r="CB181" i="15"/>
  <c r="CA181" i="15"/>
  <c r="BZ181" i="15"/>
  <c r="BY181" i="15"/>
  <c r="BX181" i="15"/>
  <c r="BW181" i="15"/>
  <c r="BV181" i="15"/>
  <c r="BU181" i="15"/>
  <c r="BT181" i="15"/>
  <c r="BS181" i="15"/>
  <c r="BR181" i="15"/>
  <c r="BQ181" i="15"/>
  <c r="BP181" i="15"/>
  <c r="BO181" i="15"/>
  <c r="BN181" i="15"/>
  <c r="BM181" i="15"/>
  <c r="BL181" i="15"/>
  <c r="BK181" i="15"/>
  <c r="BJ181" i="15"/>
  <c r="BI181" i="15"/>
  <c r="BH181" i="15"/>
  <c r="BG181" i="15"/>
  <c r="BF181" i="15"/>
  <c r="BE181" i="15"/>
  <c r="BD181" i="15"/>
  <c r="BC181" i="15"/>
  <c r="BB181" i="15"/>
  <c r="BA181" i="15"/>
  <c r="AZ181" i="15"/>
  <c r="AY181" i="15"/>
  <c r="AX181" i="15"/>
  <c r="AW181" i="15"/>
  <c r="AV181" i="15"/>
  <c r="AU181" i="15"/>
  <c r="AT181" i="15"/>
  <c r="AS181" i="15"/>
  <c r="AR181" i="15"/>
  <c r="AQ181" i="15"/>
  <c r="AP181" i="15"/>
  <c r="AO181" i="15"/>
  <c r="AN181" i="15"/>
  <c r="AM181" i="15"/>
  <c r="AL181" i="15"/>
  <c r="AK181" i="15"/>
  <c r="AJ181" i="15"/>
  <c r="AI181" i="15"/>
  <c r="AH181" i="15"/>
  <c r="AG181" i="15"/>
  <c r="AF181" i="15"/>
  <c r="AE181" i="15"/>
  <c r="AD181" i="15"/>
  <c r="AC181" i="15"/>
  <c r="AB181" i="15"/>
  <c r="AA181" i="15"/>
  <c r="Z181" i="15"/>
  <c r="Y181" i="15"/>
  <c r="X181" i="15"/>
  <c r="W181" i="15"/>
  <c r="V181" i="15"/>
  <c r="U181" i="15"/>
  <c r="T181" i="15"/>
  <c r="S181" i="15"/>
  <c r="R181" i="15"/>
  <c r="Q181" i="15"/>
  <c r="P181" i="15"/>
  <c r="O181" i="15"/>
  <c r="N181" i="15"/>
  <c r="M181" i="15"/>
  <c r="L181" i="15"/>
  <c r="K181" i="15"/>
  <c r="J181" i="15"/>
  <c r="I181" i="15"/>
  <c r="H181" i="15"/>
  <c r="E171" i="69"/>
  <c r="C112" i="69" l="1"/>
  <c r="C121" i="69"/>
  <c r="C130" i="69" s="1"/>
  <c r="C149" i="69"/>
  <c r="B149" i="69" s="1"/>
  <c r="C148" i="69"/>
  <c r="B148" i="69" s="1"/>
  <c r="A1" i="86" l="1"/>
  <c r="F70" i="1" l="1"/>
  <c r="F274" i="2" s="1"/>
  <c r="G14" i="21"/>
  <c r="G16" i="61"/>
  <c r="G38" i="61" s="1"/>
  <c r="J48" i="13" l="1"/>
  <c r="I48" i="13"/>
  <c r="H48" i="13"/>
  <c r="AO125" i="24"/>
  <c r="AO55" i="24" s="1"/>
  <c r="AN125" i="24"/>
  <c r="AN55" i="24" s="1"/>
  <c r="AM125" i="24"/>
  <c r="AM55" i="24" s="1"/>
  <c r="AL125" i="24"/>
  <c r="AL55" i="24" s="1"/>
  <c r="AK125" i="24"/>
  <c r="AK55" i="24" s="1"/>
  <c r="AJ125" i="24"/>
  <c r="AJ55" i="24" s="1"/>
  <c r="AI125" i="24"/>
  <c r="AI55" i="24" s="1"/>
  <c r="AH125" i="24"/>
  <c r="AH55" i="24" s="1"/>
  <c r="AG125" i="24"/>
  <c r="AG55" i="24" s="1"/>
  <c r="AF125" i="24"/>
  <c r="AF55" i="24" s="1"/>
  <c r="AE125" i="24"/>
  <c r="AE55" i="24" s="1"/>
  <c r="AD125" i="24"/>
  <c r="AD55" i="24" s="1"/>
  <c r="AC125" i="24"/>
  <c r="AC55" i="24" s="1"/>
  <c r="AB125" i="24"/>
  <c r="AB55" i="24" s="1"/>
  <c r="AA125" i="24"/>
  <c r="AA55" i="24" s="1"/>
  <c r="Z125" i="24"/>
  <c r="Z55" i="24" s="1"/>
  <c r="Y125" i="24"/>
  <c r="Y55" i="24" s="1"/>
  <c r="X125" i="24"/>
  <c r="X55" i="24" s="1"/>
  <c r="W125" i="24"/>
  <c r="W55" i="24" s="1"/>
  <c r="V125" i="24"/>
  <c r="V55" i="24" s="1"/>
  <c r="U125" i="24"/>
  <c r="U55" i="24" s="1"/>
  <c r="T125" i="24"/>
  <c r="T55" i="24" s="1"/>
  <c r="S125" i="24"/>
  <c r="S55" i="24" s="1"/>
  <c r="R125" i="24"/>
  <c r="R55" i="24" s="1"/>
  <c r="AO63" i="61"/>
  <c r="AN63" i="61"/>
  <c r="AM63" i="61"/>
  <c r="AL63" i="61"/>
  <c r="AK63" i="61"/>
  <c r="AJ63" i="61"/>
  <c r="AI63" i="61"/>
  <c r="AH63" i="61"/>
  <c r="AG63" i="61"/>
  <c r="AO62" i="61"/>
  <c r="AN62" i="61"/>
  <c r="AM62" i="61"/>
  <c r="AL62" i="61"/>
  <c r="AK62" i="61"/>
  <c r="AJ62" i="61"/>
  <c r="AI62" i="61"/>
  <c r="AH62" i="61"/>
  <c r="AG62" i="61"/>
  <c r="AO51" i="61"/>
  <c r="AO61" i="61" s="1"/>
  <c r="AN51" i="61"/>
  <c r="AN61" i="61" s="1"/>
  <c r="AM51" i="61"/>
  <c r="AM61" i="61" s="1"/>
  <c r="AL51" i="61"/>
  <c r="AL61" i="61" s="1"/>
  <c r="AK51" i="61"/>
  <c r="AK61" i="61" s="1"/>
  <c r="AJ51" i="61"/>
  <c r="AJ61" i="61" s="1"/>
  <c r="AI51" i="61"/>
  <c r="AI61" i="61" s="1"/>
  <c r="AH51" i="61"/>
  <c r="AH61" i="61" s="1"/>
  <c r="EP24" i="74"/>
  <c r="EO24" i="74"/>
  <c r="EN24" i="74"/>
  <c r="EM24" i="74"/>
  <c r="EL24" i="74"/>
  <c r="EK24" i="74"/>
  <c r="EJ24" i="74"/>
  <c r="EI24" i="74"/>
  <c r="EH24" i="74"/>
  <c r="EG24" i="74"/>
  <c r="EF24" i="74"/>
  <c r="EE24" i="74"/>
  <c r="ED24" i="74"/>
  <c r="EC24" i="74"/>
  <c r="EB24" i="74"/>
  <c r="EA24" i="74"/>
  <c r="DZ24" i="74"/>
  <c r="DY24" i="74"/>
  <c r="DX24" i="74"/>
  <c r="DW24" i="74"/>
  <c r="DV24" i="74"/>
  <c r="DU24" i="74"/>
  <c r="DT24" i="74"/>
  <c r="DS24" i="74"/>
  <c r="DR24" i="74"/>
  <c r="DQ24" i="74"/>
  <c r="DP24" i="74"/>
  <c r="DO24" i="74"/>
  <c r="DN24" i="74"/>
  <c r="DM24" i="74"/>
  <c r="DL24" i="74"/>
  <c r="DK24" i="74"/>
  <c r="DJ24" i="74"/>
  <c r="DI24" i="74"/>
  <c r="DH24" i="74"/>
  <c r="DG24" i="74"/>
  <c r="DF24" i="74"/>
  <c r="DE24" i="74"/>
  <c r="DD24" i="74"/>
  <c r="DC24" i="74"/>
  <c r="DB24" i="74"/>
  <c r="DA24" i="74"/>
  <c r="CZ24" i="74"/>
  <c r="CY24" i="74"/>
  <c r="CX24" i="74"/>
  <c r="CW24" i="74"/>
  <c r="CV24" i="74"/>
  <c r="CU24" i="74"/>
  <c r="CT24" i="74"/>
  <c r="CS24" i="74"/>
  <c r="CR24" i="74"/>
  <c r="CQ24" i="74"/>
  <c r="CP24" i="74"/>
  <c r="CO24" i="74"/>
  <c r="CN24" i="74"/>
  <c r="CM24" i="74"/>
  <c r="CL24" i="74"/>
  <c r="CK24" i="74"/>
  <c r="CJ24" i="74"/>
  <c r="CI24" i="74"/>
  <c r="CH24" i="74"/>
  <c r="CG24" i="74"/>
  <c r="CF24" i="74"/>
  <c r="CE24" i="74"/>
  <c r="CD24" i="74"/>
  <c r="CC24" i="74"/>
  <c r="CB24" i="74"/>
  <c r="CA24" i="74"/>
  <c r="BZ24" i="74"/>
  <c r="BY24" i="74"/>
  <c r="BX24" i="74"/>
  <c r="BW24" i="74"/>
  <c r="BV24" i="74"/>
  <c r="BU24" i="74"/>
  <c r="BT24" i="74"/>
  <c r="BS24" i="74"/>
  <c r="BR24" i="74"/>
  <c r="BQ24" i="74"/>
  <c r="BP24" i="74"/>
  <c r="BO24" i="74"/>
  <c r="BN24" i="74"/>
  <c r="BM24" i="74"/>
  <c r="BL24" i="74"/>
  <c r="BK24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K21" i="73" s="1"/>
  <c r="EP23" i="74"/>
  <c r="EO23" i="74"/>
  <c r="EN23" i="74"/>
  <c r="EM23" i="74"/>
  <c r="EL23" i="74"/>
  <c r="EK23" i="74"/>
  <c r="EJ23" i="74"/>
  <c r="EI23" i="74"/>
  <c r="EH23" i="74"/>
  <c r="EG23" i="74"/>
  <c r="EF23" i="74"/>
  <c r="EE23" i="74"/>
  <c r="ED23" i="74"/>
  <c r="EC23" i="74"/>
  <c r="EB23" i="74"/>
  <c r="EA23" i="74"/>
  <c r="DZ23" i="74"/>
  <c r="DY23" i="74"/>
  <c r="DX23" i="74"/>
  <c r="DW23" i="74"/>
  <c r="DV23" i="74"/>
  <c r="DU23" i="74"/>
  <c r="DT23" i="74"/>
  <c r="DS23" i="74"/>
  <c r="DR23" i="74"/>
  <c r="DQ23" i="74"/>
  <c r="DP23" i="74"/>
  <c r="DO23" i="74"/>
  <c r="DN23" i="74"/>
  <c r="DM23" i="74"/>
  <c r="DL23" i="74"/>
  <c r="DK23" i="74"/>
  <c r="DJ23" i="74"/>
  <c r="DI23" i="74"/>
  <c r="DH23" i="74"/>
  <c r="DG23" i="74"/>
  <c r="DF23" i="74"/>
  <c r="DE23" i="74"/>
  <c r="DD23" i="74"/>
  <c r="DC23" i="74"/>
  <c r="DB23" i="74"/>
  <c r="DA23" i="74"/>
  <c r="CZ23" i="74"/>
  <c r="CY23" i="74"/>
  <c r="CX23" i="74"/>
  <c r="CW23" i="74"/>
  <c r="CV23" i="74"/>
  <c r="CU23" i="74"/>
  <c r="CT23" i="74"/>
  <c r="CS23" i="74"/>
  <c r="CR23" i="74"/>
  <c r="CQ23" i="74"/>
  <c r="CP23" i="74"/>
  <c r="CO23" i="74"/>
  <c r="CN23" i="74"/>
  <c r="CM23" i="74"/>
  <c r="CL23" i="74"/>
  <c r="CK23" i="74"/>
  <c r="CJ23" i="74"/>
  <c r="CI23" i="74"/>
  <c r="CH23" i="74"/>
  <c r="CG23" i="74"/>
  <c r="CF23" i="74"/>
  <c r="CE23" i="74"/>
  <c r="CD23" i="74"/>
  <c r="CC23" i="74"/>
  <c r="CB23" i="74"/>
  <c r="CA23" i="74"/>
  <c r="BZ23" i="74"/>
  <c r="BY23" i="74"/>
  <c r="BX23" i="74"/>
  <c r="BW23" i="74"/>
  <c r="BV23" i="74"/>
  <c r="BU23" i="74"/>
  <c r="BT23" i="74"/>
  <c r="BS23" i="74"/>
  <c r="BR23" i="74"/>
  <c r="BQ23" i="74"/>
  <c r="BP23" i="74"/>
  <c r="BO23" i="74"/>
  <c r="BN23" i="74"/>
  <c r="BM23" i="74"/>
  <c r="BL23" i="74"/>
  <c r="BK23" i="74"/>
  <c r="BJ23" i="74"/>
  <c r="BI23" i="74"/>
  <c r="BH23" i="74"/>
  <c r="BG23" i="74"/>
  <c r="BF23" i="74"/>
  <c r="BE23" i="74"/>
  <c r="BD23" i="74"/>
  <c r="BC23" i="74"/>
  <c r="BB23" i="74"/>
  <c r="BA23" i="74"/>
  <c r="AZ23" i="74"/>
  <c r="AY23" i="74"/>
  <c r="AX23" i="74"/>
  <c r="AW23" i="74"/>
  <c r="AV23" i="74"/>
  <c r="AU23" i="74"/>
  <c r="AT23" i="74"/>
  <c r="AS23" i="74"/>
  <c r="AR23" i="74"/>
  <c r="AQ23" i="74"/>
  <c r="AP23" i="74"/>
  <c r="AO23" i="74"/>
  <c r="AN23" i="74"/>
  <c r="AM23" i="74"/>
  <c r="AL23" i="74"/>
  <c r="AK23" i="74"/>
  <c r="AJ23" i="74"/>
  <c r="AI23" i="74"/>
  <c r="AH23" i="74"/>
  <c r="AG23" i="74"/>
  <c r="AF23" i="74"/>
  <c r="AE23" i="74"/>
  <c r="AD23" i="74"/>
  <c r="AC23" i="74"/>
  <c r="AB23" i="74"/>
  <c r="AA23" i="74"/>
  <c r="Z23" i="74"/>
  <c r="Y23" i="74"/>
  <c r="X23" i="74"/>
  <c r="W23" i="74"/>
  <c r="V23" i="74"/>
  <c r="U23" i="74"/>
  <c r="T23" i="74"/>
  <c r="S23" i="74"/>
  <c r="R23" i="74"/>
  <c r="K20" i="73" s="1"/>
  <c r="EP55" i="83"/>
  <c r="EP22" i="74" s="1"/>
  <c r="EP45" i="68" s="1"/>
  <c r="EO55" i="83"/>
  <c r="EO22" i="74" s="1"/>
  <c r="EO45" i="68" s="1"/>
  <c r="EN55" i="83"/>
  <c r="EN22" i="74" s="1"/>
  <c r="EN45" i="68" s="1"/>
  <c r="EM55" i="83"/>
  <c r="EM22" i="74" s="1"/>
  <c r="EM45" i="68" s="1"/>
  <c r="EL55" i="83"/>
  <c r="EL22" i="74" s="1"/>
  <c r="EL45" i="68" s="1"/>
  <c r="EK55" i="83"/>
  <c r="EK22" i="74" s="1"/>
  <c r="EK45" i="68" s="1"/>
  <c r="EJ55" i="83"/>
  <c r="EJ22" i="74" s="1"/>
  <c r="EJ45" i="68" s="1"/>
  <c r="EI55" i="83"/>
  <c r="EI22" i="74" s="1"/>
  <c r="EI45" i="68" s="1"/>
  <c r="EH55" i="83"/>
  <c r="EH22" i="74" s="1"/>
  <c r="EH45" i="68" s="1"/>
  <c r="EG55" i="83"/>
  <c r="EG22" i="74" s="1"/>
  <c r="EG45" i="68" s="1"/>
  <c r="EF55" i="83"/>
  <c r="EF22" i="74" s="1"/>
  <c r="EF45" i="68" s="1"/>
  <c r="EE55" i="83"/>
  <c r="EE22" i="74" s="1"/>
  <c r="EE45" i="68" s="1"/>
  <c r="ED55" i="83"/>
  <c r="ED22" i="74" s="1"/>
  <c r="ED45" i="68" s="1"/>
  <c r="EC55" i="83"/>
  <c r="EC22" i="74" s="1"/>
  <c r="EC45" i="68" s="1"/>
  <c r="EB55" i="83"/>
  <c r="EB22" i="74" s="1"/>
  <c r="EB45" i="68" s="1"/>
  <c r="EA55" i="83"/>
  <c r="EA22" i="74" s="1"/>
  <c r="EA45" i="68" s="1"/>
  <c r="DZ55" i="83"/>
  <c r="DZ22" i="74" s="1"/>
  <c r="DZ45" i="68" s="1"/>
  <c r="DY55" i="83"/>
  <c r="DY22" i="74" s="1"/>
  <c r="DY45" i="68" s="1"/>
  <c r="DX55" i="83"/>
  <c r="DX22" i="74" s="1"/>
  <c r="DX45" i="68" s="1"/>
  <c r="DW55" i="83"/>
  <c r="DW22" i="74" s="1"/>
  <c r="DW45" i="68" s="1"/>
  <c r="DV55" i="83"/>
  <c r="DV22" i="74" s="1"/>
  <c r="DV45" i="68" s="1"/>
  <c r="DU55" i="83"/>
  <c r="DU22" i="74" s="1"/>
  <c r="DU45" i="68" s="1"/>
  <c r="DT55" i="83"/>
  <c r="DT22" i="74" s="1"/>
  <c r="DT45" i="68" s="1"/>
  <c r="DS55" i="83"/>
  <c r="DS22" i="74" s="1"/>
  <c r="DS45" i="68" s="1"/>
  <c r="DR55" i="83"/>
  <c r="DR22" i="74" s="1"/>
  <c r="DR45" i="68" s="1"/>
  <c r="DQ55" i="83"/>
  <c r="DQ22" i="74" s="1"/>
  <c r="DQ45" i="68" s="1"/>
  <c r="DP55" i="83"/>
  <c r="DP22" i="74" s="1"/>
  <c r="DP45" i="68" s="1"/>
  <c r="DO55" i="83"/>
  <c r="DO22" i="74" s="1"/>
  <c r="DO45" i="68" s="1"/>
  <c r="DN55" i="83"/>
  <c r="DN22" i="74" s="1"/>
  <c r="DN45" i="68" s="1"/>
  <c r="DM55" i="83"/>
  <c r="DM22" i="74" s="1"/>
  <c r="DM45" i="68" s="1"/>
  <c r="DL55" i="83"/>
  <c r="DL22" i="74" s="1"/>
  <c r="DL45" i="68" s="1"/>
  <c r="DK55" i="83"/>
  <c r="DK22" i="74" s="1"/>
  <c r="DK45" i="68" s="1"/>
  <c r="DJ55" i="83"/>
  <c r="DJ22" i="74" s="1"/>
  <c r="DJ45" i="68" s="1"/>
  <c r="DI55" i="83"/>
  <c r="DI22" i="74" s="1"/>
  <c r="DI45" i="68" s="1"/>
  <c r="DH55" i="83"/>
  <c r="DH22" i="74" s="1"/>
  <c r="DH45" i="68" s="1"/>
  <c r="DG55" i="83"/>
  <c r="DG22" i="74" s="1"/>
  <c r="DG45" i="68" s="1"/>
  <c r="DF55" i="83"/>
  <c r="DF22" i="74" s="1"/>
  <c r="DF45" i="68" s="1"/>
  <c r="DE55" i="83"/>
  <c r="DE22" i="74" s="1"/>
  <c r="DE45" i="68" s="1"/>
  <c r="DD55" i="83"/>
  <c r="DD22" i="74" s="1"/>
  <c r="DD45" i="68" s="1"/>
  <c r="DC55" i="83"/>
  <c r="DC22" i="74" s="1"/>
  <c r="DC45" i="68" s="1"/>
  <c r="DB55" i="83"/>
  <c r="DB22" i="74" s="1"/>
  <c r="DB45" i="68" s="1"/>
  <c r="DA55" i="83"/>
  <c r="DA22" i="74" s="1"/>
  <c r="DA45" i="68" s="1"/>
  <c r="CZ55" i="83"/>
  <c r="CZ22" i="74" s="1"/>
  <c r="CZ45" i="68" s="1"/>
  <c r="CY55" i="83"/>
  <c r="CY22" i="74" s="1"/>
  <c r="CY45" i="68" s="1"/>
  <c r="CX55" i="83"/>
  <c r="CX22" i="74" s="1"/>
  <c r="CX45" i="68" s="1"/>
  <c r="CW55" i="83"/>
  <c r="CW22" i="74" s="1"/>
  <c r="CW45" i="68" s="1"/>
  <c r="CV55" i="83"/>
  <c r="CV22" i="74" s="1"/>
  <c r="CV45" i="68" s="1"/>
  <c r="CU55" i="83"/>
  <c r="CU22" i="74" s="1"/>
  <c r="CU45" i="68" s="1"/>
  <c r="CT55" i="83"/>
  <c r="CT22" i="74" s="1"/>
  <c r="CT45" i="68" s="1"/>
  <c r="CS55" i="83"/>
  <c r="CS22" i="74" s="1"/>
  <c r="CS45" i="68" s="1"/>
  <c r="CR55" i="83"/>
  <c r="CR22" i="74" s="1"/>
  <c r="CR45" i="68" s="1"/>
  <c r="CQ55" i="83"/>
  <c r="CQ22" i="74" s="1"/>
  <c r="CQ45" i="68" s="1"/>
  <c r="CP55" i="83"/>
  <c r="CP22" i="74" s="1"/>
  <c r="CP45" i="68" s="1"/>
  <c r="CO55" i="83"/>
  <c r="CO22" i="74" s="1"/>
  <c r="CO45" i="68" s="1"/>
  <c r="CN55" i="83"/>
  <c r="CN22" i="74" s="1"/>
  <c r="CN45" i="68" s="1"/>
  <c r="CM55" i="83"/>
  <c r="CM22" i="74" s="1"/>
  <c r="CM45" i="68" s="1"/>
  <c r="CL55" i="83"/>
  <c r="CL22" i="74" s="1"/>
  <c r="CL45" i="68" s="1"/>
  <c r="CK55" i="83"/>
  <c r="CK22" i="74" s="1"/>
  <c r="CK45" i="68" s="1"/>
  <c r="CJ55" i="83"/>
  <c r="CJ22" i="74" s="1"/>
  <c r="CJ45" i="68" s="1"/>
  <c r="CI55" i="83"/>
  <c r="CI22" i="74" s="1"/>
  <c r="CI45" i="68" s="1"/>
  <c r="CH55" i="83"/>
  <c r="CH22" i="74" s="1"/>
  <c r="CH45" i="68" s="1"/>
  <c r="CG55" i="83"/>
  <c r="CG22" i="74" s="1"/>
  <c r="CG45" i="68" s="1"/>
  <c r="CF55" i="83"/>
  <c r="CF22" i="74" s="1"/>
  <c r="CF45" i="68" s="1"/>
  <c r="CE55" i="83"/>
  <c r="CE22" i="74" s="1"/>
  <c r="CE45" i="68" s="1"/>
  <c r="CD55" i="83"/>
  <c r="CD22" i="74" s="1"/>
  <c r="CD45" i="68" s="1"/>
  <c r="CC55" i="83"/>
  <c r="CC22" i="74" s="1"/>
  <c r="CC45" i="68" s="1"/>
  <c r="CB55" i="83"/>
  <c r="CB22" i="74" s="1"/>
  <c r="CB45" i="68" s="1"/>
  <c r="CA55" i="83"/>
  <c r="CA22" i="74" s="1"/>
  <c r="CA45" i="68" s="1"/>
  <c r="BZ55" i="83"/>
  <c r="BZ22" i="74" s="1"/>
  <c r="BZ45" i="68" s="1"/>
  <c r="BY55" i="83"/>
  <c r="BY22" i="74" s="1"/>
  <c r="BY45" i="68" s="1"/>
  <c r="BX55" i="83"/>
  <c r="BX22" i="74" s="1"/>
  <c r="BX45" i="68" s="1"/>
  <c r="BW55" i="83"/>
  <c r="BW22" i="74" s="1"/>
  <c r="BW45" i="68" s="1"/>
  <c r="BV55" i="83"/>
  <c r="BV22" i="74" s="1"/>
  <c r="BV45" i="68" s="1"/>
  <c r="BU55" i="83"/>
  <c r="BU22" i="74" s="1"/>
  <c r="BU45" i="68" s="1"/>
  <c r="BT55" i="83"/>
  <c r="BT22" i="74" s="1"/>
  <c r="BT45" i="68" s="1"/>
  <c r="BS55" i="83"/>
  <c r="BS22" i="74" s="1"/>
  <c r="BS45" i="68" s="1"/>
  <c r="BR55" i="83"/>
  <c r="BR22" i="74" s="1"/>
  <c r="BR45" i="68" s="1"/>
  <c r="BQ55" i="83"/>
  <c r="BQ22" i="74" s="1"/>
  <c r="BQ45" i="68" s="1"/>
  <c r="BP55" i="83"/>
  <c r="BP22" i="74" s="1"/>
  <c r="BP45" i="68" s="1"/>
  <c r="BO55" i="83"/>
  <c r="BO22" i="74" s="1"/>
  <c r="BO45" i="68" s="1"/>
  <c r="BN55" i="83"/>
  <c r="BN22" i="74" s="1"/>
  <c r="BN45" i="68" s="1"/>
  <c r="BM55" i="83"/>
  <c r="BM22" i="74" s="1"/>
  <c r="BM45" i="68" s="1"/>
  <c r="BL55" i="83"/>
  <c r="BL22" i="74" s="1"/>
  <c r="BL45" i="68" s="1"/>
  <c r="BK55" i="83"/>
  <c r="BK22" i="74" s="1"/>
  <c r="BK45" i="68" s="1"/>
  <c r="BJ55" i="83"/>
  <c r="BJ22" i="74" s="1"/>
  <c r="BJ45" i="68" s="1"/>
  <c r="BI55" i="83"/>
  <c r="BI22" i="74" s="1"/>
  <c r="BI45" i="68" s="1"/>
  <c r="BH55" i="83"/>
  <c r="BH22" i="74" s="1"/>
  <c r="BH45" i="68" s="1"/>
  <c r="BG55" i="83"/>
  <c r="BG22" i="74" s="1"/>
  <c r="BG45" i="68" s="1"/>
  <c r="BF55" i="83"/>
  <c r="BF22" i="74" s="1"/>
  <c r="BF45" i="68" s="1"/>
  <c r="BE55" i="83"/>
  <c r="BE22" i="74" s="1"/>
  <c r="BE45" i="68" s="1"/>
  <c r="BD55" i="83"/>
  <c r="BD22" i="74" s="1"/>
  <c r="BD45" i="68" s="1"/>
  <c r="BC55" i="83"/>
  <c r="BC22" i="74" s="1"/>
  <c r="BC45" i="68" s="1"/>
  <c r="BB55" i="83"/>
  <c r="BB22" i="74" s="1"/>
  <c r="BB45" i="68" s="1"/>
  <c r="BA55" i="83"/>
  <c r="BA22" i="74" s="1"/>
  <c r="BA45" i="68" s="1"/>
  <c r="AZ55" i="83"/>
  <c r="AZ22" i="74" s="1"/>
  <c r="AZ45" i="68" s="1"/>
  <c r="AY55" i="83"/>
  <c r="AY22" i="74" s="1"/>
  <c r="AY45" i="68" s="1"/>
  <c r="AX55" i="83"/>
  <c r="AX22" i="74" s="1"/>
  <c r="AX45" i="68" s="1"/>
  <c r="AW55" i="83"/>
  <c r="AW22" i="74" s="1"/>
  <c r="AW45" i="68" s="1"/>
  <c r="AV55" i="83"/>
  <c r="AV22" i="74" s="1"/>
  <c r="AV45" i="68" s="1"/>
  <c r="AU55" i="83"/>
  <c r="AU22" i="74" s="1"/>
  <c r="AU45" i="68" s="1"/>
  <c r="AT55" i="83"/>
  <c r="AT22" i="74" s="1"/>
  <c r="AT45" i="68" s="1"/>
  <c r="AS55" i="83"/>
  <c r="AS22" i="74" s="1"/>
  <c r="AS45" i="68" s="1"/>
  <c r="AR55" i="83"/>
  <c r="AR22" i="74" s="1"/>
  <c r="AR45" i="68" s="1"/>
  <c r="AQ55" i="83"/>
  <c r="AQ22" i="74" s="1"/>
  <c r="AQ45" i="68" s="1"/>
  <c r="AP55" i="83"/>
  <c r="AP22" i="74" s="1"/>
  <c r="AP45" i="68" s="1"/>
  <c r="AO55" i="83"/>
  <c r="AO22" i="74" s="1"/>
  <c r="AO45" i="68" s="1"/>
  <c r="AN55" i="83"/>
  <c r="AN22" i="74" s="1"/>
  <c r="AN45" i="68" s="1"/>
  <c r="AM55" i="83"/>
  <c r="AM22" i="74" s="1"/>
  <c r="AM45" i="68" s="1"/>
  <c r="AL55" i="83"/>
  <c r="AL22" i="74" s="1"/>
  <c r="AL45" i="68" s="1"/>
  <c r="AK55" i="83"/>
  <c r="AK22" i="74" s="1"/>
  <c r="AK45" i="68" s="1"/>
  <c r="AJ55" i="83"/>
  <c r="AJ22" i="74" s="1"/>
  <c r="AJ45" i="68" s="1"/>
  <c r="AI55" i="83"/>
  <c r="AI22" i="74" s="1"/>
  <c r="AI45" i="68" s="1"/>
  <c r="AH55" i="83"/>
  <c r="AH22" i="74" s="1"/>
  <c r="AH45" i="68" s="1"/>
  <c r="AG55" i="83"/>
  <c r="AG22" i="74" s="1"/>
  <c r="AG45" i="68" s="1"/>
  <c r="AF55" i="83"/>
  <c r="AF22" i="74" s="1"/>
  <c r="AF45" i="68" s="1"/>
  <c r="AE55" i="83"/>
  <c r="AE22" i="74" s="1"/>
  <c r="AE45" i="68" s="1"/>
  <c r="AD55" i="83"/>
  <c r="AD22" i="74" s="1"/>
  <c r="AD45" i="68" s="1"/>
  <c r="AC55" i="83"/>
  <c r="AC22" i="74" s="1"/>
  <c r="AC45" i="68" s="1"/>
  <c r="AB55" i="83"/>
  <c r="AB22" i="74" s="1"/>
  <c r="AB45" i="68" s="1"/>
  <c r="AA55" i="83"/>
  <c r="AA22" i="74" s="1"/>
  <c r="AA45" i="68" s="1"/>
  <c r="Z55" i="83"/>
  <c r="Z22" i="74" s="1"/>
  <c r="Z45" i="68" s="1"/>
  <c r="Y55" i="83"/>
  <c r="Y22" i="74" s="1"/>
  <c r="Y45" i="68" s="1"/>
  <c r="X55" i="83"/>
  <c r="X22" i="74" s="1"/>
  <c r="X45" i="68" s="1"/>
  <c r="W55" i="83"/>
  <c r="W22" i="74" s="1"/>
  <c r="W45" i="68" s="1"/>
  <c r="V55" i="83"/>
  <c r="V22" i="74" s="1"/>
  <c r="V45" i="68" s="1"/>
  <c r="U55" i="83"/>
  <c r="U22" i="74" s="1"/>
  <c r="U45" i="68" s="1"/>
  <c r="T55" i="83"/>
  <c r="T22" i="74" s="1"/>
  <c r="T45" i="68" s="1"/>
  <c r="S55" i="83"/>
  <c r="S22" i="74" s="1"/>
  <c r="S45" i="68" s="1"/>
  <c r="R55" i="83"/>
  <c r="R22" i="74" s="1"/>
  <c r="F48" i="1"/>
  <c r="H141" i="2" s="1"/>
  <c r="F47" i="1"/>
  <c r="G141" i="2" s="1"/>
  <c r="G142" i="2" s="1"/>
  <c r="F46" i="1"/>
  <c r="F141" i="2" s="1"/>
  <c r="F142" i="2" s="1"/>
  <c r="EP43" i="61"/>
  <c r="EO43" i="61"/>
  <c r="EN43" i="61"/>
  <c r="EM43" i="61"/>
  <c r="EL43" i="61"/>
  <c r="EK43" i="61"/>
  <c r="EJ43" i="61"/>
  <c r="EI43" i="61"/>
  <c r="EH43" i="61"/>
  <c r="EG43" i="61"/>
  <c r="EF43" i="61"/>
  <c r="EE43" i="61"/>
  <c r="ED43" i="61"/>
  <c r="EC43" i="61"/>
  <c r="EB43" i="61"/>
  <c r="EA43" i="61"/>
  <c r="DZ43" i="61"/>
  <c r="DY43" i="61"/>
  <c r="DX43" i="61"/>
  <c r="DW43" i="61"/>
  <c r="DV43" i="61"/>
  <c r="DU43" i="61"/>
  <c r="DT43" i="61"/>
  <c r="DS43" i="61"/>
  <c r="DR43" i="61"/>
  <c r="DQ43" i="61"/>
  <c r="DP43" i="61"/>
  <c r="DO43" i="61"/>
  <c r="DN43" i="61"/>
  <c r="DM43" i="61"/>
  <c r="DL43" i="61"/>
  <c r="DK43" i="61"/>
  <c r="DJ43" i="61"/>
  <c r="EP6" i="82"/>
  <c r="EO6" i="82"/>
  <c r="EN6" i="82"/>
  <c r="EM6" i="82"/>
  <c r="EL6" i="82"/>
  <c r="EK6" i="82"/>
  <c r="EJ6" i="82"/>
  <c r="EI6" i="82"/>
  <c r="EH6" i="82"/>
  <c r="EG6" i="82"/>
  <c r="EF6" i="82"/>
  <c r="EE6" i="82"/>
  <c r="ED6" i="82"/>
  <c r="EC6" i="82"/>
  <c r="EB6" i="82"/>
  <c r="EA6" i="82"/>
  <c r="DZ6" i="82"/>
  <c r="DY6" i="82"/>
  <c r="DX6" i="82"/>
  <c r="DW6" i="82"/>
  <c r="DV6" i="82"/>
  <c r="DU6" i="82"/>
  <c r="DT6" i="82"/>
  <c r="DS6" i="82"/>
  <c r="DR6" i="82"/>
  <c r="DQ6" i="82"/>
  <c r="DP6" i="82"/>
  <c r="DO6" i="82"/>
  <c r="DN6" i="82"/>
  <c r="DM6" i="82"/>
  <c r="DL6" i="82"/>
  <c r="DK6" i="82"/>
  <c r="EP10" i="10"/>
  <c r="EP9" i="10"/>
  <c r="EP8" i="10"/>
  <c r="EP7" i="10"/>
  <c r="EO10" i="10"/>
  <c r="EN10" i="10"/>
  <c r="EM10" i="10"/>
  <c r="EL10" i="10"/>
  <c r="EK10" i="10"/>
  <c r="EJ10" i="10"/>
  <c r="EI10" i="10"/>
  <c r="EH10" i="10"/>
  <c r="EG10" i="10"/>
  <c r="EF10" i="10"/>
  <c r="EE10" i="10"/>
  <c r="ED10" i="10"/>
  <c r="EC10" i="10"/>
  <c r="EB10" i="10"/>
  <c r="EA10" i="10"/>
  <c r="DZ10" i="10"/>
  <c r="DY10" i="10"/>
  <c r="DX10" i="10"/>
  <c r="DW10" i="10"/>
  <c r="DV10" i="10"/>
  <c r="DU10" i="10"/>
  <c r="DT10" i="10"/>
  <c r="DS10" i="10"/>
  <c r="DR10" i="10"/>
  <c r="DQ10" i="10"/>
  <c r="DP10" i="10"/>
  <c r="DO10" i="10"/>
  <c r="DN10" i="10"/>
  <c r="DM10" i="10"/>
  <c r="DL10" i="10"/>
  <c r="DK10" i="10"/>
  <c r="EO9" i="10"/>
  <c r="EN9" i="10"/>
  <c r="EM9" i="10"/>
  <c r="EL9" i="10"/>
  <c r="EK9" i="10"/>
  <c r="EJ9" i="10"/>
  <c r="EI9" i="10"/>
  <c r="EH9" i="10"/>
  <c r="EG9" i="10"/>
  <c r="EF9" i="10"/>
  <c r="EE9" i="10"/>
  <c r="ED9" i="10"/>
  <c r="EC9" i="10"/>
  <c r="EB9" i="10"/>
  <c r="EA9" i="10"/>
  <c r="DZ9" i="10"/>
  <c r="DY9" i="10"/>
  <c r="DX9" i="10"/>
  <c r="DW9" i="10"/>
  <c r="DV9" i="10"/>
  <c r="DU9" i="10"/>
  <c r="DT9" i="10"/>
  <c r="DS9" i="10"/>
  <c r="DR9" i="10"/>
  <c r="DQ9" i="10"/>
  <c r="DP9" i="10"/>
  <c r="DO9" i="10"/>
  <c r="DN9" i="10"/>
  <c r="DM9" i="10"/>
  <c r="DL9" i="10"/>
  <c r="DK9" i="10"/>
  <c r="EO8" i="10"/>
  <c r="EN8" i="10"/>
  <c r="EM8" i="10"/>
  <c r="EL8" i="10"/>
  <c r="EK8" i="10"/>
  <c r="EJ8" i="10"/>
  <c r="EI8" i="10"/>
  <c r="EH8" i="10"/>
  <c r="EG8" i="10"/>
  <c r="EF8" i="10"/>
  <c r="EE8" i="10"/>
  <c r="ED8" i="10"/>
  <c r="EC8" i="10"/>
  <c r="EB8" i="10"/>
  <c r="EA8" i="10"/>
  <c r="DZ8" i="10"/>
  <c r="DY8" i="10"/>
  <c r="DX8" i="10"/>
  <c r="DW8" i="10"/>
  <c r="DV8" i="10"/>
  <c r="DU8" i="10"/>
  <c r="DT8" i="10"/>
  <c r="DS8" i="10"/>
  <c r="DR8" i="10"/>
  <c r="DQ8" i="10"/>
  <c r="DP8" i="10"/>
  <c r="DO8" i="10"/>
  <c r="DN8" i="10"/>
  <c r="DM8" i="10"/>
  <c r="DL8" i="10"/>
  <c r="DK8" i="10"/>
  <c r="EO7" i="10"/>
  <c r="EN7" i="10"/>
  <c r="EM7" i="10"/>
  <c r="EL7" i="10"/>
  <c r="EK7" i="10"/>
  <c r="EJ7" i="10"/>
  <c r="EI7" i="10"/>
  <c r="EH7" i="10"/>
  <c r="EG7" i="10"/>
  <c r="EF7" i="10"/>
  <c r="EE7" i="10"/>
  <c r="ED7" i="10"/>
  <c r="EC7" i="10"/>
  <c r="EB7" i="10"/>
  <c r="EA7" i="10"/>
  <c r="DZ7" i="10"/>
  <c r="DY7" i="10"/>
  <c r="DX7" i="10"/>
  <c r="DW7" i="10"/>
  <c r="DV7" i="10"/>
  <c r="DU7" i="10"/>
  <c r="DT7" i="10"/>
  <c r="DS7" i="10"/>
  <c r="DR7" i="10"/>
  <c r="DQ7" i="10"/>
  <c r="DP7" i="10"/>
  <c r="DO7" i="10"/>
  <c r="DN7" i="10"/>
  <c r="DM7" i="10"/>
  <c r="DL7" i="10"/>
  <c r="DK7" i="10"/>
  <c r="DY69" i="10" l="1"/>
  <c r="DY81" i="10"/>
  <c r="DZ69" i="10"/>
  <c r="DZ81" i="10"/>
  <c r="DL69" i="10"/>
  <c r="DL81" i="10"/>
  <c r="DN69" i="10"/>
  <c r="DN81" i="10"/>
  <c r="ED69" i="10"/>
  <c r="ED81" i="10"/>
  <c r="DO69" i="10"/>
  <c r="DO81" i="10"/>
  <c r="EE69" i="10"/>
  <c r="EE81" i="10"/>
  <c r="EN69" i="10"/>
  <c r="EN81" i="10"/>
  <c r="EO69" i="10"/>
  <c r="EO81" i="10"/>
  <c r="DK69" i="10"/>
  <c r="DK81" i="10"/>
  <c r="EB69" i="10"/>
  <c r="EB81" i="10"/>
  <c r="DM69" i="10"/>
  <c r="DM81" i="10"/>
  <c r="EC69" i="10"/>
  <c r="EC81" i="10"/>
  <c r="DP69" i="10"/>
  <c r="DP81" i="10"/>
  <c r="EF69" i="10"/>
  <c r="EF81" i="10"/>
  <c r="DW69" i="10"/>
  <c r="DW81" i="10"/>
  <c r="EP69" i="10"/>
  <c r="EP81" i="10"/>
  <c r="DX69" i="10"/>
  <c r="DX81" i="10"/>
  <c r="EA69" i="10"/>
  <c r="EA81" i="10"/>
  <c r="EI69" i="10"/>
  <c r="EI81" i="10"/>
  <c r="EM69" i="10"/>
  <c r="EM81" i="10"/>
  <c r="DQ69" i="10"/>
  <c r="DQ81" i="10"/>
  <c r="EG69" i="10"/>
  <c r="EG81" i="10"/>
  <c r="DR69" i="10"/>
  <c r="DR81" i="10"/>
  <c r="EH69" i="10"/>
  <c r="EH81" i="10"/>
  <c r="DS69" i="10"/>
  <c r="DS81" i="10"/>
  <c r="DT69" i="10"/>
  <c r="DT81" i="10"/>
  <c r="EJ69" i="10"/>
  <c r="EJ81" i="10"/>
  <c r="DU69" i="10"/>
  <c r="DU81" i="10"/>
  <c r="EK69" i="10"/>
  <c r="EK81" i="10"/>
  <c r="DV69" i="10"/>
  <c r="DV81" i="10"/>
  <c r="EL69" i="10"/>
  <c r="EL81" i="10"/>
  <c r="DY68" i="10"/>
  <c r="EO68" i="10"/>
  <c r="DK68" i="10"/>
  <c r="DL68" i="10"/>
  <c r="EB68" i="10"/>
  <c r="DN68" i="10"/>
  <c r="ED68" i="10"/>
  <c r="EE68" i="10"/>
  <c r="DP68" i="10"/>
  <c r="EG68" i="10"/>
  <c r="DR68" i="10"/>
  <c r="EI68" i="10"/>
  <c r="EJ68" i="10"/>
  <c r="DU68" i="10"/>
  <c r="EK68" i="10"/>
  <c r="DW68" i="10"/>
  <c r="EM68" i="10"/>
  <c r="EP68" i="10"/>
  <c r="DX68" i="10"/>
  <c r="EN68" i="10"/>
  <c r="DZ68" i="10"/>
  <c r="EA68" i="10"/>
  <c r="DM68" i="10"/>
  <c r="EC68" i="10"/>
  <c r="DO68" i="10"/>
  <c r="EF68" i="10"/>
  <c r="DQ68" i="10"/>
  <c r="EH68" i="10"/>
  <c r="DS68" i="10"/>
  <c r="DT68" i="10"/>
  <c r="DV68" i="10"/>
  <c r="EL68" i="10"/>
  <c r="J142" i="2"/>
  <c r="R45" i="68"/>
  <c r="K19" i="73"/>
  <c r="H8" i="1" l="1"/>
  <c r="C238" i="15" l="1"/>
  <c r="F232" i="2" l="1"/>
  <c r="C53" i="21" s="1"/>
  <c r="E31" i="61"/>
  <c r="A70" i="69"/>
  <c r="A61" i="69"/>
  <c r="A60" i="69"/>
  <c r="A59" i="69"/>
  <c r="A55" i="69"/>
  <c r="A47" i="69"/>
  <c r="A36" i="69"/>
  <c r="A35" i="69"/>
  <c r="A33" i="69"/>
  <c r="A24" i="69"/>
  <c r="A15" i="69"/>
  <c r="A14" i="69"/>
  <c r="J41" i="21"/>
  <c r="I41" i="21"/>
  <c r="H41" i="21"/>
  <c r="C155" i="21"/>
  <c r="J10" i="10"/>
  <c r="I10" i="10"/>
  <c r="H10" i="10"/>
  <c r="G10" i="10"/>
  <c r="F350" i="2"/>
  <c r="C22" i="10"/>
  <c r="F342" i="2"/>
  <c r="E48" i="88" s="1"/>
  <c r="F88" i="1"/>
  <c r="F333" i="2" s="1"/>
  <c r="E41" i="88" s="1"/>
  <c r="F84" i="1"/>
  <c r="C306" i="2" s="1"/>
  <c r="F306" i="2" s="1"/>
  <c r="F83" i="1"/>
  <c r="F27" i="1"/>
  <c r="F28" i="1" s="1"/>
  <c r="F31" i="1"/>
  <c r="F77" i="2" s="1"/>
  <c r="C305" i="2" l="1"/>
  <c r="F305" i="2" s="1"/>
  <c r="C77" i="8"/>
  <c r="C79" i="10" s="1"/>
  <c r="F29" i="2"/>
  <c r="J177" i="69" l="1"/>
  <c r="N177" i="69"/>
  <c r="I90" i="73"/>
  <c r="AN177" i="69"/>
  <c r="M177" i="69"/>
  <c r="U90" i="73"/>
  <c r="X177" i="69"/>
  <c r="I177" i="69"/>
  <c r="AB177" i="69"/>
  <c r="D90" i="73"/>
  <c r="J90" i="73"/>
  <c r="AO177" i="69"/>
  <c r="H90" i="73"/>
  <c r="AG177" i="69"/>
  <c r="AK177" i="69"/>
  <c r="U177" i="69"/>
  <c r="T177" i="69"/>
  <c r="H177" i="69"/>
  <c r="S90" i="73"/>
  <c r="AI177" i="69"/>
  <c r="AE177" i="69"/>
  <c r="AA177" i="69"/>
  <c r="O90" i="73"/>
  <c r="T90" i="73"/>
  <c r="AC177" i="69"/>
  <c r="AJ177" i="69"/>
  <c r="L177" i="69"/>
  <c r="AM177" i="69"/>
  <c r="K177" i="69"/>
  <c r="AD177" i="69"/>
  <c r="O177" i="69"/>
  <c r="P90" i="73"/>
  <c r="F90" i="73"/>
  <c r="AH177" i="69"/>
  <c r="R177" i="69"/>
  <c r="AL177" i="69"/>
  <c r="G90" i="73"/>
  <c r="V177" i="69"/>
  <c r="S177" i="69"/>
  <c r="P177" i="69"/>
  <c r="Y177" i="69"/>
  <c r="L90" i="73"/>
  <c r="K90" i="73"/>
  <c r="Q90" i="73"/>
  <c r="E90" i="73"/>
  <c r="N90" i="73"/>
  <c r="W177" i="69"/>
  <c r="AF177" i="69"/>
  <c r="Q177" i="69"/>
  <c r="Z177" i="69"/>
  <c r="R90" i="73"/>
  <c r="M90" i="73"/>
  <c r="V90" i="73"/>
  <c r="G84" i="68"/>
  <c r="F328" i="2" l="1"/>
  <c r="G132" i="82"/>
  <c r="G131" i="82"/>
  <c r="G130" i="82"/>
  <c r="G129" i="82"/>
  <c r="G128" i="82"/>
  <c r="G127" i="82"/>
  <c r="G126" i="82"/>
  <c r="G125" i="82"/>
  <c r="G124" i="82"/>
  <c r="G123" i="82"/>
  <c r="G122" i="82"/>
  <c r="G121" i="82"/>
  <c r="G120" i="82"/>
  <c r="G119" i="82"/>
  <c r="G118" i="82"/>
  <c r="F14" i="1"/>
  <c r="F33" i="2" s="1"/>
  <c r="E12" i="88" s="1"/>
  <c r="G7" i="21"/>
  <c r="F15" i="1"/>
  <c r="F17" i="1"/>
  <c r="F14" i="2" s="1"/>
  <c r="F21" i="1"/>
  <c r="F40" i="1"/>
  <c r="F41" i="1"/>
  <c r="F42" i="1"/>
  <c r="F55" i="1"/>
  <c r="F56" i="1"/>
  <c r="F58" i="1"/>
  <c r="F59" i="1"/>
  <c r="F77" i="1"/>
  <c r="F79" i="1"/>
  <c r="F82" i="1"/>
  <c r="F91" i="1"/>
  <c r="F92" i="1"/>
  <c r="F93" i="1"/>
  <c r="F87" i="1"/>
  <c r="F101" i="1"/>
  <c r="F356" i="2" s="1"/>
  <c r="G100" i="68"/>
  <c r="C304" i="2" l="1"/>
  <c r="F304" i="2" s="1"/>
  <c r="F9" i="2" s="1"/>
  <c r="E33" i="88"/>
  <c r="F238" i="2"/>
  <c r="G48" i="10"/>
  <c r="G47" i="10"/>
  <c r="G44" i="10"/>
  <c r="G43" i="10"/>
  <c r="G42" i="10"/>
  <c r="G41" i="10"/>
  <c r="G40" i="10"/>
  <c r="G39" i="10"/>
  <c r="H7" i="1"/>
  <c r="F12" i="2" l="1"/>
  <c r="F10" i="2"/>
  <c r="EA26" i="10"/>
  <c r="EA28" i="13" s="1"/>
  <c r="DK26" i="10"/>
  <c r="DK28" i="13" s="1"/>
  <c r="DU26" i="10"/>
  <c r="DU28" i="13" s="1"/>
  <c r="EI26" i="10"/>
  <c r="EI28" i="13" s="1"/>
  <c r="EE26" i="10"/>
  <c r="EE28" i="13" s="1"/>
  <c r="ED26" i="10"/>
  <c r="ED28" i="13" s="1"/>
  <c r="DN26" i="10"/>
  <c r="DN28" i="13" s="1"/>
  <c r="EP26" i="10"/>
  <c r="EP28" i="13" s="1"/>
  <c r="EC26" i="10"/>
  <c r="EC28" i="13" s="1"/>
  <c r="DM26" i="10"/>
  <c r="DM28" i="13" s="1"/>
  <c r="EB26" i="10"/>
  <c r="EB28" i="13" s="1"/>
  <c r="DL26" i="10"/>
  <c r="DL28" i="13" s="1"/>
  <c r="DZ26" i="10"/>
  <c r="DZ28" i="13" s="1"/>
  <c r="DJ26" i="10"/>
  <c r="DJ28" i="13" s="1"/>
  <c r="EJ26" i="10"/>
  <c r="EJ28" i="13" s="1"/>
  <c r="EO26" i="10"/>
  <c r="EO28" i="13" s="1"/>
  <c r="DY26" i="10"/>
  <c r="DY28" i="13" s="1"/>
  <c r="EN26" i="10"/>
  <c r="EN28" i="13" s="1"/>
  <c r="DX26" i="10"/>
  <c r="DX28" i="13" s="1"/>
  <c r="DT26" i="10"/>
  <c r="DT28" i="13" s="1"/>
  <c r="DS26" i="10"/>
  <c r="DS28" i="13" s="1"/>
  <c r="EM26" i="10"/>
  <c r="EM28" i="13" s="1"/>
  <c r="DW26" i="10"/>
  <c r="DW28" i="13" s="1"/>
  <c r="EL26" i="10"/>
  <c r="EL28" i="13" s="1"/>
  <c r="DV26" i="10"/>
  <c r="DV28" i="13" s="1"/>
  <c r="EK26" i="10"/>
  <c r="EK28" i="13" s="1"/>
  <c r="EF26" i="10"/>
  <c r="EF28" i="13" s="1"/>
  <c r="DP26" i="10"/>
  <c r="DP28" i="13" s="1"/>
  <c r="DO26" i="10"/>
  <c r="DO28" i="13" s="1"/>
  <c r="EH26" i="10"/>
  <c r="EH28" i="13" s="1"/>
  <c r="DR26" i="10"/>
  <c r="DR28" i="13" s="1"/>
  <c r="EG26" i="10"/>
  <c r="EG28" i="13" s="1"/>
  <c r="DQ26" i="10"/>
  <c r="DQ28" i="13" s="1"/>
  <c r="DI26" i="10"/>
  <c r="DF26" i="10"/>
  <c r="DG26" i="10"/>
  <c r="DE26" i="10"/>
  <c r="DD26" i="10"/>
  <c r="DC26" i="10"/>
  <c r="DB26" i="10"/>
  <c r="DA26" i="10"/>
  <c r="DH26" i="10"/>
  <c r="G191" i="82"/>
  <c r="G190" i="82"/>
  <c r="G189" i="82"/>
  <c r="G188" i="82"/>
  <c r="G187" i="82"/>
  <c r="G186" i="82"/>
  <c r="G185" i="82"/>
  <c r="G184" i="82"/>
  <c r="G183" i="82"/>
  <c r="G182" i="82"/>
  <c r="G181" i="82"/>
  <c r="G180" i="82"/>
  <c r="G179" i="82"/>
  <c r="G178" i="82"/>
  <c r="G177" i="82"/>
  <c r="G78" i="82"/>
  <c r="G77" i="82"/>
  <c r="G76" i="82"/>
  <c r="G75" i="82"/>
  <c r="G74" i="82"/>
  <c r="G73" i="82"/>
  <c r="G72" i="82"/>
  <c r="G71" i="82"/>
  <c r="G70" i="82"/>
  <c r="G69" i="82"/>
  <c r="G68" i="82"/>
  <c r="G67" i="82"/>
  <c r="G66" i="82"/>
  <c r="G65" i="82"/>
  <c r="G64" i="82"/>
  <c r="J15" i="13"/>
  <c r="I15" i="13"/>
  <c r="H15" i="13"/>
  <c r="J14" i="13"/>
  <c r="I14" i="13"/>
  <c r="H14" i="13"/>
  <c r="J13" i="13"/>
  <c r="I13" i="13"/>
  <c r="H31" i="74" l="1"/>
  <c r="H69" i="15"/>
  <c r="G69" i="15"/>
  <c r="G68" i="15"/>
  <c r="F110" i="2" l="1"/>
  <c r="F90" i="2" s="1"/>
  <c r="C16" i="10" l="1"/>
  <c r="E119" i="83" l="1"/>
  <c r="E118" i="83"/>
  <c r="C101" i="83"/>
  <c r="C100" i="83"/>
  <c r="C99" i="83"/>
  <c r="E72" i="83"/>
  <c r="C72" i="83"/>
  <c r="C63" i="83"/>
  <c r="Q55" i="83"/>
  <c r="Q22" i="74" s="1"/>
  <c r="J19" i="73" s="1"/>
  <c r="P55" i="83"/>
  <c r="P22" i="74" s="1"/>
  <c r="I19" i="73" s="1"/>
  <c r="O55" i="83"/>
  <c r="O22" i="74" s="1"/>
  <c r="H19" i="73" s="1"/>
  <c r="N55" i="83"/>
  <c r="N22" i="74" s="1"/>
  <c r="G19" i="73" s="1"/>
  <c r="M55" i="83"/>
  <c r="M22" i="74" s="1"/>
  <c r="F19" i="73" s="1"/>
  <c r="L55" i="83"/>
  <c r="L22" i="74" s="1"/>
  <c r="E19" i="73" s="1"/>
  <c r="K55" i="83"/>
  <c r="K22" i="74" s="1"/>
  <c r="I22" i="74"/>
  <c r="H22" i="74"/>
  <c r="G22" i="74"/>
  <c r="H13" i="61"/>
  <c r="G13" i="61"/>
  <c r="E47" i="83"/>
  <c r="E46" i="83"/>
  <c r="A28" i="83"/>
  <c r="A27" i="83"/>
  <c r="A26" i="83"/>
  <c r="A25" i="83"/>
  <c r="G7" i="83"/>
  <c r="G6" i="83"/>
  <c r="G4" i="83"/>
  <c r="G5" i="83" s="1"/>
  <c r="A1" i="83"/>
  <c r="N19" i="73" l="1"/>
  <c r="M19" i="73"/>
  <c r="D19" i="73"/>
  <c r="E55" i="83"/>
  <c r="J22" i="74"/>
  <c r="H4" i="83"/>
  <c r="I4" i="83" l="1"/>
  <c r="H5" i="83"/>
  <c r="I5" i="83" l="1"/>
  <c r="J4" i="83"/>
  <c r="J5" i="83" l="1"/>
  <c r="K4" i="83"/>
  <c r="K70" i="83" l="1"/>
  <c r="K5" i="83"/>
  <c r="L4" i="83"/>
  <c r="L70" i="83" l="1"/>
  <c r="M4" i="83"/>
  <c r="L5" i="83"/>
  <c r="M70" i="83" l="1"/>
  <c r="M5" i="83"/>
  <c r="N4" i="83"/>
  <c r="N70" i="83" l="1"/>
  <c r="N5" i="83"/>
  <c r="O4" i="83"/>
  <c r="O70" i="83" l="1"/>
  <c r="O5" i="83"/>
  <c r="P4" i="83"/>
  <c r="P70" i="83" l="1"/>
  <c r="Q4" i="83"/>
  <c r="R4" i="83" s="1"/>
  <c r="P5" i="83"/>
  <c r="R5" i="83" l="1"/>
  <c r="R70" i="83"/>
  <c r="S4" i="83"/>
  <c r="Q70" i="83"/>
  <c r="Q5" i="83"/>
  <c r="T4" i="83" l="1"/>
  <c r="S70" i="83"/>
  <c r="S5" i="83"/>
  <c r="T70" i="83" l="1"/>
  <c r="U4" i="83"/>
  <c r="T5" i="83"/>
  <c r="V4" i="83" l="1"/>
  <c r="U70" i="83"/>
  <c r="U5" i="83"/>
  <c r="V5" i="83" l="1"/>
  <c r="W4" i="83"/>
  <c r="V70" i="83"/>
  <c r="W70" i="83" l="1"/>
  <c r="W5" i="83"/>
  <c r="X4" i="83"/>
  <c r="X5" i="83" l="1"/>
  <c r="X70" i="83"/>
  <c r="Y4" i="83"/>
  <c r="Y70" i="83" l="1"/>
  <c r="Z4" i="83"/>
  <c r="Y5" i="83"/>
  <c r="Z70" i="83" l="1"/>
  <c r="AA4" i="83"/>
  <c r="Z5" i="83"/>
  <c r="AB4" i="83" l="1"/>
  <c r="AA70" i="83"/>
  <c r="AA5" i="83"/>
  <c r="AC4" i="83" l="1"/>
  <c r="AB5" i="83"/>
  <c r="AB70" i="83"/>
  <c r="AC70" i="83" l="1"/>
  <c r="AC5" i="83"/>
  <c r="AD4" i="83"/>
  <c r="AD70" i="83" l="1"/>
  <c r="AD5" i="83"/>
  <c r="AE4" i="83"/>
  <c r="AE70" i="83" l="1"/>
  <c r="AF4" i="83"/>
  <c r="AE5" i="83"/>
  <c r="AG4" i="83" l="1"/>
  <c r="AF70" i="83"/>
  <c r="AF5" i="83"/>
  <c r="AG70" i="83" l="1"/>
  <c r="AG5" i="83"/>
  <c r="AH4" i="83"/>
  <c r="AH70" i="83" l="1"/>
  <c r="AH5" i="83"/>
  <c r="AI4" i="83"/>
  <c r="AI5" i="83" l="1"/>
  <c r="AI70" i="83"/>
  <c r="AJ4" i="83"/>
  <c r="AK4" i="83" l="1"/>
  <c r="AJ70" i="83"/>
  <c r="AJ5" i="83"/>
  <c r="AK70" i="83" l="1"/>
  <c r="AK5" i="83"/>
  <c r="AL4" i="83"/>
  <c r="AL70" i="83" l="1"/>
  <c r="AL5" i="83"/>
  <c r="AM4" i="83"/>
  <c r="AM5" i="83" l="1"/>
  <c r="AM70" i="83"/>
  <c r="AN4" i="83"/>
  <c r="AN5" i="83" l="1"/>
  <c r="AN70" i="83"/>
  <c r="AO4" i="83"/>
  <c r="AO70" i="83" l="1"/>
  <c r="AP4" i="83"/>
  <c r="AO5" i="83"/>
  <c r="AQ4" i="83" l="1"/>
  <c r="AP70" i="83"/>
  <c r="AP5" i="83"/>
  <c r="AQ5" i="83" l="1"/>
  <c r="AQ70" i="83"/>
  <c r="AR4" i="83"/>
  <c r="AR5" i="83" l="1"/>
  <c r="AS4" i="83"/>
  <c r="AR70" i="83"/>
  <c r="AS5" i="83" l="1"/>
  <c r="AS70" i="83"/>
  <c r="AT4" i="83"/>
  <c r="AT70" i="83" l="1"/>
  <c r="AU4" i="83"/>
  <c r="AT5" i="83"/>
  <c r="AU70" i="83" l="1"/>
  <c r="AV4" i="83"/>
  <c r="AU5" i="83"/>
  <c r="AV70" i="83" l="1"/>
  <c r="AV5" i="83"/>
  <c r="AW4" i="83"/>
  <c r="AW70" i="83" l="1"/>
  <c r="AX4" i="83"/>
  <c r="AW5" i="83"/>
  <c r="AX70" i="83" l="1"/>
  <c r="AY4" i="83"/>
  <c r="AX5" i="83"/>
  <c r="AY70" i="83" l="1"/>
  <c r="AZ4" i="83"/>
  <c r="AY5" i="83"/>
  <c r="AZ70" i="83" l="1"/>
  <c r="BA4" i="83"/>
  <c r="AZ5" i="83"/>
  <c r="BA70" i="83" l="1"/>
  <c r="BA5" i="83"/>
  <c r="BB4" i="83"/>
  <c r="BC4" i="83" l="1"/>
  <c r="BB70" i="83"/>
  <c r="BB5" i="83"/>
  <c r="BC70" i="83" l="1"/>
  <c r="BD4" i="83"/>
  <c r="BC5" i="83"/>
  <c r="BD70" i="83" l="1"/>
  <c r="BD5" i="83"/>
  <c r="BE4" i="83"/>
  <c r="BE70" i="83" l="1"/>
  <c r="BE5" i="83"/>
  <c r="BF4" i="83"/>
  <c r="BG4" i="83" l="1"/>
  <c r="BF5" i="83"/>
  <c r="BF70" i="83"/>
  <c r="BG5" i="83" l="1"/>
  <c r="BH4" i="83"/>
  <c r="BG70" i="83"/>
  <c r="BH5" i="83" l="1"/>
  <c r="BI4" i="83"/>
  <c r="BH70" i="83"/>
  <c r="BI70" i="83" l="1"/>
  <c r="BJ4" i="83"/>
  <c r="BI5" i="83"/>
  <c r="BJ70" i="83" l="1"/>
  <c r="BJ5" i="83"/>
  <c r="BK4" i="83"/>
  <c r="BK70" i="83" l="1"/>
  <c r="BK5" i="83"/>
  <c r="BL4" i="83"/>
  <c r="BM4" i="83" l="1"/>
  <c r="BL5" i="83"/>
  <c r="BL70" i="83"/>
  <c r="BM5" i="83" l="1"/>
  <c r="BM70" i="83"/>
  <c r="BN4" i="83"/>
  <c r="BO4" i="83" l="1"/>
  <c r="BN5" i="83"/>
  <c r="BN70" i="83"/>
  <c r="BP4" i="83" l="1"/>
  <c r="BO70" i="83"/>
  <c r="BO5" i="83"/>
  <c r="BP70" i="83" l="1"/>
  <c r="BP5" i="83"/>
  <c r="BQ4" i="83"/>
  <c r="BQ70" i="83" l="1"/>
  <c r="BR4" i="83"/>
  <c r="BQ5" i="83"/>
  <c r="BS4" i="83" l="1"/>
  <c r="BR5" i="83"/>
  <c r="BR70" i="83"/>
  <c r="BS5" i="83" l="1"/>
  <c r="BT4" i="83"/>
  <c r="BS70" i="83"/>
  <c r="BT5" i="83" l="1"/>
  <c r="BT70" i="83"/>
  <c r="BU4" i="83"/>
  <c r="BU5" i="83" l="1"/>
  <c r="BV4" i="83"/>
  <c r="BU70" i="83"/>
  <c r="BV70" i="83" l="1"/>
  <c r="BV5" i="83"/>
  <c r="BW4" i="83"/>
  <c r="BW70" i="83" l="1"/>
  <c r="BW5" i="83"/>
  <c r="BX4" i="83"/>
  <c r="BX5" i="83" l="1"/>
  <c r="BX70" i="83"/>
  <c r="BY4" i="83"/>
  <c r="BY70" i="83" l="1"/>
  <c r="BY5" i="83"/>
  <c r="BZ4" i="83"/>
  <c r="BZ70" i="83" l="1"/>
  <c r="CA4" i="83"/>
  <c r="BZ5" i="83"/>
  <c r="CA70" i="83" l="1"/>
  <c r="CA5" i="83"/>
  <c r="CB4" i="83"/>
  <c r="CB5" i="83" l="1"/>
  <c r="CB70" i="83"/>
  <c r="CC4" i="83"/>
  <c r="CC5" i="83" l="1"/>
  <c r="CC70" i="83"/>
  <c r="CD4" i="83"/>
  <c r="CE4" i="83" l="1"/>
  <c r="CD5" i="83"/>
  <c r="CD70" i="83"/>
  <c r="CE5" i="83" l="1"/>
  <c r="CF4" i="83"/>
  <c r="CE70" i="83"/>
  <c r="CF70" i="83" l="1"/>
  <c r="CF5" i="83"/>
  <c r="CG4" i="83"/>
  <c r="CG70" i="83" l="1"/>
  <c r="CG5" i="83"/>
  <c r="CH4" i="83"/>
  <c r="CH70" i="83" l="1"/>
  <c r="CH5" i="83"/>
  <c r="CI4" i="83"/>
  <c r="CI5" i="83" l="1"/>
  <c r="CJ4" i="83"/>
  <c r="CI70" i="83"/>
  <c r="CJ70" i="83" l="1"/>
  <c r="CK4" i="83"/>
  <c r="CJ5" i="83"/>
  <c r="CK70" i="83" l="1"/>
  <c r="CL4" i="83"/>
  <c r="CK5" i="83"/>
  <c r="CL70" i="83" l="1"/>
  <c r="CL5" i="83"/>
  <c r="CM4" i="83"/>
  <c r="CM70" i="83" l="1"/>
  <c r="CM5" i="83"/>
  <c r="CN4" i="83"/>
  <c r="CO4" i="83" l="1"/>
  <c r="CN70" i="83"/>
  <c r="CN5" i="83"/>
  <c r="CO70" i="83" l="1"/>
  <c r="CP4" i="83"/>
  <c r="CO5" i="83"/>
  <c r="CQ4" i="83" l="1"/>
  <c r="CP5" i="83"/>
  <c r="CP70" i="83"/>
  <c r="CQ70" i="83" l="1"/>
  <c r="CR4" i="83"/>
  <c r="CQ5" i="83"/>
  <c r="CS4" i="83" l="1"/>
  <c r="CR70" i="83"/>
  <c r="CR5" i="83"/>
  <c r="CS70" i="83" l="1"/>
  <c r="CS5" i="83"/>
  <c r="CT4" i="83"/>
  <c r="CU4" i="83" l="1"/>
  <c r="CT70" i="83"/>
  <c r="CT5" i="83"/>
  <c r="CU5" i="83" l="1"/>
  <c r="CV4" i="83"/>
  <c r="CU70" i="83"/>
  <c r="CV5" i="83" l="1"/>
  <c r="CV70" i="83"/>
  <c r="CW4" i="83"/>
  <c r="CW5" i="83" l="1"/>
  <c r="CW70" i="83"/>
  <c r="CX4" i="83"/>
  <c r="CY4" i="83" l="1"/>
  <c r="CX5" i="83"/>
  <c r="CX70" i="83"/>
  <c r="CY5" i="83" l="1"/>
  <c r="CY70" i="83"/>
  <c r="CZ4" i="83"/>
  <c r="CZ70" i="83" l="1"/>
  <c r="DA4" i="83"/>
  <c r="CZ5" i="83"/>
  <c r="DB4" i="83" l="1"/>
  <c r="DA5" i="83"/>
  <c r="DA70" i="83"/>
  <c r="DB5" i="83" l="1"/>
  <c r="DC4" i="83"/>
  <c r="DB70" i="83"/>
  <c r="DC5" i="83" l="1"/>
  <c r="DC70" i="83"/>
  <c r="DD4" i="83"/>
  <c r="DD5" i="83" l="1"/>
  <c r="DE4" i="83"/>
  <c r="DD70" i="83"/>
  <c r="DE70" i="83" l="1"/>
  <c r="DE5" i="83"/>
  <c r="DF4" i="83"/>
  <c r="DG4" i="83" l="1"/>
  <c r="DF70" i="83"/>
  <c r="DF5" i="83"/>
  <c r="DG70" i="83" l="1"/>
  <c r="DH4" i="83"/>
  <c r="DG5" i="83"/>
  <c r="DH70" i="83" l="1"/>
  <c r="DI4" i="83"/>
  <c r="DH5" i="83"/>
  <c r="DI5" i="83" l="1"/>
  <c r="DI70" i="83"/>
  <c r="DJ4" i="83"/>
  <c r="DK4" i="83" l="1"/>
  <c r="DJ70" i="83"/>
  <c r="DJ5" i="83"/>
  <c r="DL4" i="83" l="1"/>
  <c r="DK70" i="83"/>
  <c r="DK5" i="83"/>
  <c r="DM4" i="83" l="1"/>
  <c r="DL70" i="83"/>
  <c r="DL5" i="83"/>
  <c r="J40" i="82"/>
  <c r="I40" i="82"/>
  <c r="H40" i="82"/>
  <c r="G40" i="82"/>
  <c r="G6" i="82"/>
  <c r="DM70" i="83" l="1"/>
  <c r="DN4" i="83"/>
  <c r="DM5" i="83"/>
  <c r="C45" i="82"/>
  <c r="A1" i="82"/>
  <c r="G4" i="82"/>
  <c r="DN70" i="83" l="1"/>
  <c r="DN5" i="83"/>
  <c r="DO4" i="83"/>
  <c r="EP45" i="82"/>
  <c r="DZ45" i="82"/>
  <c r="DJ45" i="82"/>
  <c r="EO45" i="82"/>
  <c r="DY45" i="82"/>
  <c r="EN45" i="82"/>
  <c r="DX45" i="82"/>
  <c r="EM45" i="82"/>
  <c r="DW45" i="82"/>
  <c r="EG45" i="82"/>
  <c r="DM45" i="82"/>
  <c r="EF45" i="82"/>
  <c r="DL45" i="82"/>
  <c r="EE45" i="82"/>
  <c r="DK45" i="82"/>
  <c r="ED45" i="82"/>
  <c r="EJ45" i="82"/>
  <c r="EA45" i="82"/>
  <c r="EI45" i="82"/>
  <c r="EH45" i="82"/>
  <c r="EC45" i="82"/>
  <c r="EB45" i="82"/>
  <c r="DS45" i="82"/>
  <c r="DQ45" i="82"/>
  <c r="EK45" i="82"/>
  <c r="DV45" i="82"/>
  <c r="DP45" i="82"/>
  <c r="DT45" i="82"/>
  <c r="DR45" i="82"/>
  <c r="DO45" i="82"/>
  <c r="DN45" i="82"/>
  <c r="DU45" i="82"/>
  <c r="EL45" i="82"/>
  <c r="G5" i="82"/>
  <c r="AH45" i="82"/>
  <c r="CT45" i="82"/>
  <c r="AQ45" i="82"/>
  <c r="DC45" i="82"/>
  <c r="AX45" i="82"/>
  <c r="BG45" i="82"/>
  <c r="BN45" i="82"/>
  <c r="K45" i="82"/>
  <c r="BW45" i="82"/>
  <c r="R45" i="82"/>
  <c r="CD45" i="82"/>
  <c r="AA45" i="82"/>
  <c r="CM45" i="82"/>
  <c r="M45" i="82"/>
  <c r="AC45" i="82"/>
  <c r="AS45" i="82"/>
  <c r="BI45" i="82"/>
  <c r="BY45" i="82"/>
  <c r="CO45" i="82"/>
  <c r="DE45" i="82"/>
  <c r="Q45" i="82"/>
  <c r="AG45" i="82"/>
  <c r="AW45" i="82"/>
  <c r="BM45" i="82"/>
  <c r="CC45" i="82"/>
  <c r="CS45" i="82"/>
  <c r="DI45" i="82"/>
  <c r="S45" i="82"/>
  <c r="AI45" i="82"/>
  <c r="AY45" i="82"/>
  <c r="BO45" i="82"/>
  <c r="CE45" i="82"/>
  <c r="CU45" i="82"/>
  <c r="U45" i="82"/>
  <c r="AK45" i="82"/>
  <c r="BA45" i="82"/>
  <c r="BQ45" i="82"/>
  <c r="CG45" i="82"/>
  <c r="CW45" i="82"/>
  <c r="I45" i="82"/>
  <c r="Y45" i="82"/>
  <c r="AO45" i="82"/>
  <c r="BE45" i="82"/>
  <c r="BU45" i="82"/>
  <c r="CK45" i="82"/>
  <c r="DA45" i="82"/>
  <c r="J45" i="82"/>
  <c r="Z45" i="82"/>
  <c r="AP45" i="82"/>
  <c r="BF45" i="82"/>
  <c r="BV45" i="82"/>
  <c r="CL45" i="82"/>
  <c r="DB45" i="82"/>
  <c r="L45" i="82"/>
  <c r="T45" i="82"/>
  <c r="AB45" i="82"/>
  <c r="AJ45" i="82"/>
  <c r="AR45" i="82"/>
  <c r="AZ45" i="82"/>
  <c r="BH45" i="82"/>
  <c r="BP45" i="82"/>
  <c r="BX45" i="82"/>
  <c r="CF45" i="82"/>
  <c r="CN45" i="82"/>
  <c r="CV45" i="82"/>
  <c r="DD45" i="82"/>
  <c r="H4" i="82"/>
  <c r="N45" i="82"/>
  <c r="V45" i="82"/>
  <c r="AD45" i="82"/>
  <c r="AL45" i="82"/>
  <c r="AT45" i="82"/>
  <c r="BB45" i="82"/>
  <c r="BJ45" i="82"/>
  <c r="BR45" i="82"/>
  <c r="BZ45" i="82"/>
  <c r="CH45" i="82"/>
  <c r="CP45" i="82"/>
  <c r="CX45" i="82"/>
  <c r="DF45" i="82"/>
  <c r="O45" i="82"/>
  <c r="W45" i="82"/>
  <c r="AE45" i="82"/>
  <c r="AM45" i="82"/>
  <c r="AU45" i="82"/>
  <c r="BC45" i="82"/>
  <c r="BK45" i="82"/>
  <c r="BS45" i="82"/>
  <c r="CA45" i="82"/>
  <c r="CI45" i="82"/>
  <c r="CQ45" i="82"/>
  <c r="CY45" i="82"/>
  <c r="DG45" i="82"/>
  <c r="H45" i="82"/>
  <c r="P45" i="82"/>
  <c r="X45" i="82"/>
  <c r="AF45" i="82"/>
  <c r="AN45" i="82"/>
  <c r="AV45" i="82"/>
  <c r="BD45" i="82"/>
  <c r="BL45" i="82"/>
  <c r="BT45" i="82"/>
  <c r="CB45" i="82"/>
  <c r="CJ45" i="82"/>
  <c r="CR45" i="82"/>
  <c r="CZ45" i="82"/>
  <c r="DH45" i="82"/>
  <c r="DO70" i="83" l="1"/>
  <c r="DO5" i="83"/>
  <c r="DP4" i="83"/>
  <c r="DK110" i="82"/>
  <c r="DK109" i="82"/>
  <c r="DK108" i="82"/>
  <c r="DK56" i="82"/>
  <c r="DK55" i="82"/>
  <c r="DK54" i="82"/>
  <c r="DR56" i="82"/>
  <c r="DR54" i="82"/>
  <c r="DR109" i="82"/>
  <c r="DR110" i="82"/>
  <c r="DR108" i="82"/>
  <c r="DR55" i="82"/>
  <c r="DM108" i="82"/>
  <c r="DM110" i="82"/>
  <c r="DM56" i="82"/>
  <c r="DM55" i="82"/>
  <c r="DM54" i="82"/>
  <c r="DM109" i="82"/>
  <c r="DV55" i="82"/>
  <c r="DV54" i="82"/>
  <c r="DV109" i="82"/>
  <c r="DV110" i="82"/>
  <c r="DV108" i="82"/>
  <c r="DV56" i="82"/>
  <c r="EK56" i="82"/>
  <c r="EK55" i="82"/>
  <c r="EK54" i="82"/>
  <c r="EK110" i="82"/>
  <c r="EK109" i="82"/>
  <c r="EK108" i="82"/>
  <c r="DS56" i="82"/>
  <c r="DS55" i="82"/>
  <c r="DS109" i="82"/>
  <c r="DS54" i="82"/>
  <c r="DS110" i="82"/>
  <c r="DS108" i="82"/>
  <c r="DX110" i="82"/>
  <c r="DX54" i="82"/>
  <c r="DX108" i="82"/>
  <c r="DX109" i="82"/>
  <c r="DX55" i="82"/>
  <c r="DX56" i="82"/>
  <c r="DU56" i="82"/>
  <c r="DU55" i="82"/>
  <c r="DU54" i="82"/>
  <c r="DU109" i="82"/>
  <c r="DU110" i="82"/>
  <c r="DU108" i="82"/>
  <c r="DO108" i="82"/>
  <c r="DO56" i="82"/>
  <c r="DO54" i="82"/>
  <c r="DO55" i="82"/>
  <c r="DO110" i="82"/>
  <c r="DO109" i="82"/>
  <c r="DT56" i="82"/>
  <c r="DT55" i="82"/>
  <c r="DT54" i="82"/>
  <c r="DT109" i="82"/>
  <c r="DT108" i="82"/>
  <c r="DT110" i="82"/>
  <c r="DY110" i="82"/>
  <c r="DY109" i="82"/>
  <c r="DY54" i="82"/>
  <c r="DY108" i="82"/>
  <c r="DY55" i="82"/>
  <c r="DY56" i="82"/>
  <c r="DQ54" i="82"/>
  <c r="DQ110" i="82"/>
  <c r="DQ109" i="82"/>
  <c r="DQ108" i="82"/>
  <c r="DQ55" i="82"/>
  <c r="DQ56" i="82"/>
  <c r="ED110" i="82"/>
  <c r="ED108" i="82"/>
  <c r="ED56" i="82"/>
  <c r="ED109" i="82"/>
  <c r="ED54" i="82"/>
  <c r="ED55" i="82"/>
  <c r="EE110" i="82"/>
  <c r="EE109" i="82"/>
  <c r="EE56" i="82"/>
  <c r="EE55" i="82"/>
  <c r="EE108" i="82"/>
  <c r="EE54" i="82"/>
  <c r="EB109" i="82"/>
  <c r="EB108" i="82"/>
  <c r="EB55" i="82"/>
  <c r="EB56" i="82"/>
  <c r="EB110" i="82"/>
  <c r="EB54" i="82"/>
  <c r="EC108" i="82"/>
  <c r="EC55" i="82"/>
  <c r="EC109" i="82"/>
  <c r="EC56" i="82"/>
  <c r="EC54" i="82"/>
  <c r="EC110" i="82"/>
  <c r="EO110" i="82"/>
  <c r="EO109" i="82"/>
  <c r="EO54" i="82"/>
  <c r="EO56" i="82"/>
  <c r="EO55" i="82"/>
  <c r="EO108" i="82"/>
  <c r="EA110" i="82"/>
  <c r="EA109" i="82"/>
  <c r="EA108" i="82"/>
  <c r="EA55" i="82"/>
  <c r="EA56" i="82"/>
  <c r="EA54" i="82"/>
  <c r="DZ110" i="82"/>
  <c r="DZ109" i="82"/>
  <c r="DZ108" i="82"/>
  <c r="DZ55" i="82"/>
  <c r="DZ56" i="82"/>
  <c r="DZ54" i="82"/>
  <c r="DN110" i="82"/>
  <c r="DN108" i="82"/>
  <c r="DN56" i="82"/>
  <c r="DN55" i="82"/>
  <c r="DN54" i="82"/>
  <c r="DN109" i="82"/>
  <c r="DL109" i="82"/>
  <c r="DL108" i="82"/>
  <c r="DL110" i="82"/>
  <c r="DL54" i="82"/>
  <c r="DL55" i="82"/>
  <c r="DL56" i="82"/>
  <c r="EF110" i="82"/>
  <c r="EF108" i="82"/>
  <c r="EF56" i="82"/>
  <c r="EF54" i="82"/>
  <c r="EF109" i="82"/>
  <c r="EF55" i="82"/>
  <c r="DP108" i="82"/>
  <c r="DP56" i="82"/>
  <c r="DP54" i="82"/>
  <c r="DP55" i="82"/>
  <c r="DP109" i="82"/>
  <c r="DP110" i="82"/>
  <c r="EG110" i="82"/>
  <c r="EG108" i="82"/>
  <c r="EG56" i="82"/>
  <c r="EG55" i="82"/>
  <c r="EG109" i="82"/>
  <c r="EG54" i="82"/>
  <c r="DW54" i="82"/>
  <c r="DW109" i="82"/>
  <c r="DW110" i="82"/>
  <c r="DW108" i="82"/>
  <c r="DW55" i="82"/>
  <c r="DW56" i="82"/>
  <c r="EM54" i="82"/>
  <c r="EM56" i="82"/>
  <c r="EM109" i="82"/>
  <c r="EM55" i="82"/>
  <c r="EM108" i="82"/>
  <c r="EM110" i="82"/>
  <c r="EN110" i="82"/>
  <c r="EN56" i="82"/>
  <c r="EN54" i="82"/>
  <c r="EN109" i="82"/>
  <c r="EN55" i="82"/>
  <c r="EN108" i="82"/>
  <c r="EH56" i="82"/>
  <c r="EH110" i="82"/>
  <c r="EH108" i="82"/>
  <c r="EH109" i="82"/>
  <c r="EH54" i="82"/>
  <c r="EH55" i="82"/>
  <c r="EI56" i="82"/>
  <c r="EI55" i="82"/>
  <c r="EI110" i="82"/>
  <c r="EI108" i="82"/>
  <c r="EI54" i="82"/>
  <c r="EI109" i="82"/>
  <c r="EL55" i="82"/>
  <c r="EL54" i="82"/>
  <c r="EL56" i="82"/>
  <c r="EL109" i="82"/>
  <c r="EL108" i="82"/>
  <c r="EL110" i="82"/>
  <c r="EJ56" i="82"/>
  <c r="EJ55" i="82"/>
  <c r="EJ54" i="82"/>
  <c r="EJ108" i="82"/>
  <c r="EJ109" i="82"/>
  <c r="EJ110" i="82"/>
  <c r="EP110" i="82"/>
  <c r="EP109" i="82"/>
  <c r="EP108" i="82"/>
  <c r="EP54" i="82"/>
  <c r="EP56" i="82"/>
  <c r="EP55" i="82"/>
  <c r="I4" i="82"/>
  <c r="H5" i="82"/>
  <c r="DQ4" i="83" l="1"/>
  <c r="DP5" i="83"/>
  <c r="DP70" i="83"/>
  <c r="EO111" i="82"/>
  <c r="DU111" i="82"/>
  <c r="DS111" i="82"/>
  <c r="EK111" i="82"/>
  <c r="DR111" i="82"/>
  <c r="DV111" i="82"/>
  <c r="DX111" i="82"/>
  <c r="DZ111" i="82"/>
  <c r="DL111" i="82"/>
  <c r="EN111" i="82"/>
  <c r="DW111" i="82"/>
  <c r="DQ111" i="82"/>
  <c r="EL111" i="82"/>
  <c r="EE111" i="82"/>
  <c r="EE57" i="82"/>
  <c r="DT111" i="82"/>
  <c r="EJ57" i="82"/>
  <c r="EN57" i="82"/>
  <c r="DP57" i="82"/>
  <c r="DQ57" i="82"/>
  <c r="DV57" i="82"/>
  <c r="DR57" i="82"/>
  <c r="EJ111" i="82"/>
  <c r="EC111" i="82"/>
  <c r="DW57" i="82"/>
  <c r="ED57" i="82"/>
  <c r="EC57" i="82"/>
  <c r="EI111" i="82"/>
  <c r="DP111" i="82"/>
  <c r="DK57" i="82"/>
  <c r="EG57" i="82"/>
  <c r="EA57" i="82"/>
  <c r="DY111" i="82"/>
  <c r="DM57" i="82"/>
  <c r="EL57" i="82"/>
  <c r="DZ57" i="82"/>
  <c r="DS57" i="82"/>
  <c r="EI57" i="82"/>
  <c r="DT57" i="82"/>
  <c r="DN57" i="82"/>
  <c r="EO57" i="82"/>
  <c r="DO57" i="82"/>
  <c r="DX57" i="82"/>
  <c r="EK57" i="82"/>
  <c r="DK111" i="82"/>
  <c r="EF57" i="82"/>
  <c r="DU57" i="82"/>
  <c r="DY57" i="82"/>
  <c r="ED111" i="82"/>
  <c r="EB111" i="82"/>
  <c r="DO111" i="82"/>
  <c r="DM111" i="82"/>
  <c r="EM57" i="82"/>
  <c r="DL57" i="82"/>
  <c r="EB57" i="82"/>
  <c r="EH57" i="82"/>
  <c r="EM111" i="82"/>
  <c r="EP57" i="82"/>
  <c r="EP111" i="82"/>
  <c r="EH111" i="82"/>
  <c r="EG111" i="82"/>
  <c r="EF111" i="82"/>
  <c r="DN111" i="82"/>
  <c r="EA111" i="82"/>
  <c r="J4" i="82"/>
  <c r="I5" i="82"/>
  <c r="DQ70" i="83" l="1"/>
  <c r="DR4" i="83"/>
  <c r="DQ5" i="83"/>
  <c r="C60" i="82"/>
  <c r="K4" i="82"/>
  <c r="J5" i="82"/>
  <c r="DR5" i="83" l="1"/>
  <c r="DS4" i="83"/>
  <c r="DR70" i="83"/>
  <c r="K5" i="82"/>
  <c r="L4" i="82"/>
  <c r="DS70" i="83" l="1"/>
  <c r="DT4" i="83"/>
  <c r="DS5" i="83"/>
  <c r="L5" i="82"/>
  <c r="M4" i="82"/>
  <c r="DT70" i="83" l="1"/>
  <c r="DU4" i="83"/>
  <c r="DT5" i="83"/>
  <c r="M5" i="82"/>
  <c r="N4" i="82"/>
  <c r="DU70" i="83" l="1"/>
  <c r="DV4" i="83"/>
  <c r="DU5" i="83"/>
  <c r="N5" i="82"/>
  <c r="O4" i="82"/>
  <c r="DV5" i="83" l="1"/>
  <c r="DV70" i="83"/>
  <c r="DW4" i="83"/>
  <c r="O5" i="82"/>
  <c r="P4" i="82"/>
  <c r="DW5" i="83" l="1"/>
  <c r="DX4" i="83"/>
  <c r="DW70" i="83"/>
  <c r="Q4" i="82"/>
  <c r="P5" i="82"/>
  <c r="DX70" i="83" l="1"/>
  <c r="DY4" i="83"/>
  <c r="DX5" i="83"/>
  <c r="R4" i="82"/>
  <c r="Q5" i="82"/>
  <c r="DY5" i="83" l="1"/>
  <c r="DZ4" i="83"/>
  <c r="DY70" i="83"/>
  <c r="S4" i="82"/>
  <c r="R5" i="82"/>
  <c r="DZ5" i="83" l="1"/>
  <c r="DZ70" i="83"/>
  <c r="EA4" i="83"/>
  <c r="S5" i="82"/>
  <c r="T4" i="82"/>
  <c r="EA5" i="83" l="1"/>
  <c r="EA70" i="83"/>
  <c r="EB4" i="83"/>
  <c r="T5" i="82"/>
  <c r="U4" i="82"/>
  <c r="EB70" i="83" l="1"/>
  <c r="EB5" i="83"/>
  <c r="EC4" i="83"/>
  <c r="U5" i="82"/>
  <c r="V4" i="82"/>
  <c r="ED4" i="83" l="1"/>
  <c r="EC70" i="83"/>
  <c r="EC5" i="83"/>
  <c r="W4" i="82"/>
  <c r="V5" i="82"/>
  <c r="ED5" i="83" l="1"/>
  <c r="EE4" i="83"/>
  <c r="ED70" i="83"/>
  <c r="W5" i="82"/>
  <c r="X4" i="82"/>
  <c r="EE5" i="83" l="1"/>
  <c r="EE70" i="83"/>
  <c r="EF4" i="83"/>
  <c r="Y4" i="82"/>
  <c r="X5" i="82"/>
  <c r="EF5" i="83" l="1"/>
  <c r="EG4" i="83"/>
  <c r="EF70" i="83"/>
  <c r="Z4" i="82"/>
  <c r="Y5" i="82"/>
  <c r="EG70" i="83" l="1"/>
  <c r="EH4" i="83"/>
  <c r="EG5" i="83"/>
  <c r="AA4" i="82"/>
  <c r="Z5" i="82"/>
  <c r="EH70" i="83" l="1"/>
  <c r="EI4" i="83"/>
  <c r="EH5" i="83"/>
  <c r="AA5" i="82"/>
  <c r="AB4" i="82"/>
  <c r="EI70" i="83" l="1"/>
  <c r="EI5" i="83"/>
  <c r="EJ4" i="83"/>
  <c r="AB5" i="82"/>
  <c r="AC4" i="82"/>
  <c r="EK4" i="83" l="1"/>
  <c r="EJ70" i="83"/>
  <c r="EJ5" i="83"/>
  <c r="AC5" i="82"/>
  <c r="AD4" i="82"/>
  <c r="EK70" i="83" l="1"/>
  <c r="EL4" i="83"/>
  <c r="EK5" i="83"/>
  <c r="AD5" i="82"/>
  <c r="AE4" i="82"/>
  <c r="EM4" i="83" l="1"/>
  <c r="EL70" i="83"/>
  <c r="EL5" i="83"/>
  <c r="AE5" i="82"/>
  <c r="AF4" i="82"/>
  <c r="EN4" i="83" l="1"/>
  <c r="EM70" i="83"/>
  <c r="EM5" i="83"/>
  <c r="AG4" i="82"/>
  <c r="AF5" i="82"/>
  <c r="EN5" i="83" l="1"/>
  <c r="EN70" i="83"/>
  <c r="EO4" i="83"/>
  <c r="AH4" i="82"/>
  <c r="AG5" i="82"/>
  <c r="EO70" i="83" l="1"/>
  <c r="EO5" i="83"/>
  <c r="EP4" i="83"/>
  <c r="AI4" i="82"/>
  <c r="AH5" i="82"/>
  <c r="EP70" i="83" l="1"/>
  <c r="E70" i="83" s="1"/>
  <c r="EP5" i="83"/>
  <c r="AI5" i="82"/>
  <c r="AJ4" i="82"/>
  <c r="AJ5" i="82" l="1"/>
  <c r="AK4" i="82"/>
  <c r="AK5" i="82" l="1"/>
  <c r="AL4" i="82"/>
  <c r="AL5" i="82" l="1"/>
  <c r="AM4" i="82"/>
  <c r="AM5" i="82" l="1"/>
  <c r="AN4" i="82"/>
  <c r="AO4" i="82" l="1"/>
  <c r="AN5" i="82"/>
  <c r="AP4" i="82" l="1"/>
  <c r="AO5" i="82"/>
  <c r="AQ4" i="82" l="1"/>
  <c r="AP5" i="82"/>
  <c r="AQ5" i="82" l="1"/>
  <c r="AR4" i="82"/>
  <c r="AR5" i="82" l="1"/>
  <c r="AS4" i="82"/>
  <c r="AS5" i="82" l="1"/>
  <c r="AT4" i="82"/>
  <c r="AU4" i="82" l="1"/>
  <c r="AT5" i="82"/>
  <c r="AU5" i="82" l="1"/>
  <c r="AV4" i="82"/>
  <c r="AW4" i="82" l="1"/>
  <c r="AV5" i="82"/>
  <c r="AX4" i="82" l="1"/>
  <c r="AW5" i="82"/>
  <c r="AY4" i="82" l="1"/>
  <c r="AX5" i="82"/>
  <c r="AY5" i="82" l="1"/>
  <c r="AZ4" i="82"/>
  <c r="AZ5" i="82" l="1"/>
  <c r="BA4" i="82"/>
  <c r="BA5" i="82" l="1"/>
  <c r="BB4" i="82"/>
  <c r="BB5" i="82" l="1"/>
  <c r="BC4" i="82"/>
  <c r="BC5" i="82" l="1"/>
  <c r="BD4" i="82"/>
  <c r="BE4" i="82" l="1"/>
  <c r="BD5" i="82"/>
  <c r="BF4" i="82" l="1"/>
  <c r="BE5" i="82"/>
  <c r="BG4" i="82" l="1"/>
  <c r="BF5" i="82"/>
  <c r="BG5" i="82" l="1"/>
  <c r="BH4" i="82"/>
  <c r="BH5" i="82" l="1"/>
  <c r="BI4" i="82"/>
  <c r="BI5" i="82" l="1"/>
  <c r="BJ4" i="82"/>
  <c r="BJ5" i="82" l="1"/>
  <c r="BK4" i="82"/>
  <c r="BK5" i="82" l="1"/>
  <c r="BL4" i="82"/>
  <c r="BM4" i="82" l="1"/>
  <c r="BL5" i="82"/>
  <c r="BN4" i="82" l="1"/>
  <c r="BM5" i="82"/>
  <c r="BO4" i="82" l="1"/>
  <c r="BN5" i="82"/>
  <c r="BO5" i="82" l="1"/>
  <c r="BP4" i="82"/>
  <c r="BP5" i="82" l="1"/>
  <c r="BQ4" i="82"/>
  <c r="BQ5" i="82" l="1"/>
  <c r="BR4" i="82"/>
  <c r="BR5" i="82" l="1"/>
  <c r="BS4" i="82"/>
  <c r="BS5" i="82" l="1"/>
  <c r="BT4" i="82"/>
  <c r="BU4" i="82" l="1"/>
  <c r="BT5" i="82"/>
  <c r="BV4" i="82" l="1"/>
  <c r="BU5" i="82"/>
  <c r="BW4" i="82" l="1"/>
  <c r="BV5" i="82"/>
  <c r="BW5" i="82" l="1"/>
  <c r="BX4" i="82"/>
  <c r="BX5" i="82" l="1"/>
  <c r="BY4" i="82"/>
  <c r="BY5" i="82" l="1"/>
  <c r="BZ4" i="82"/>
  <c r="BZ5" i="82" l="1"/>
  <c r="CA4" i="82"/>
  <c r="CA5" i="82" l="1"/>
  <c r="CB4" i="82"/>
  <c r="CC4" i="82" l="1"/>
  <c r="CB5" i="82"/>
  <c r="CD4" i="82" l="1"/>
  <c r="CC5" i="82"/>
  <c r="CE4" i="82" l="1"/>
  <c r="CD5" i="82"/>
  <c r="CE5" i="82" l="1"/>
  <c r="CF4" i="82"/>
  <c r="CF5" i="82" l="1"/>
  <c r="CG4" i="82"/>
  <c r="CG5" i="82" l="1"/>
  <c r="CH4" i="82"/>
  <c r="CI4" i="82" l="1"/>
  <c r="CH5" i="82"/>
  <c r="CI5" i="82" l="1"/>
  <c r="CJ4" i="82"/>
  <c r="CK4" i="82" l="1"/>
  <c r="CJ5" i="82"/>
  <c r="CL4" i="82" l="1"/>
  <c r="CK5" i="82"/>
  <c r="CM4" i="82" l="1"/>
  <c r="CL5" i="82"/>
  <c r="CM5" i="82" l="1"/>
  <c r="CN4" i="82"/>
  <c r="CN5" i="82" l="1"/>
  <c r="CO4" i="82"/>
  <c r="CO5" i="82" l="1"/>
  <c r="CP4" i="82"/>
  <c r="CP5" i="82" l="1"/>
  <c r="CQ4" i="82"/>
  <c r="CQ5" i="82" l="1"/>
  <c r="CR4" i="82"/>
  <c r="CS4" i="82" l="1"/>
  <c r="CR5" i="82"/>
  <c r="CT4" i="82" l="1"/>
  <c r="CS5" i="82"/>
  <c r="CU4" i="82" l="1"/>
  <c r="CT5" i="82"/>
  <c r="CU5" i="82" l="1"/>
  <c r="CV4" i="82"/>
  <c r="CV5" i="82" l="1"/>
  <c r="CW4" i="82"/>
  <c r="CW5" i="82" l="1"/>
  <c r="CX4" i="82"/>
  <c r="CX5" i="82" l="1"/>
  <c r="CY4" i="82"/>
  <c r="CY5" i="82" l="1"/>
  <c r="CZ4" i="82"/>
  <c r="DA4" i="82" l="1"/>
  <c r="CZ5" i="82"/>
  <c r="DB4" i="82" l="1"/>
  <c r="DA5" i="82"/>
  <c r="DC4" i="82" l="1"/>
  <c r="DB5" i="82"/>
  <c r="DC5" i="82" l="1"/>
  <c r="DD4" i="82"/>
  <c r="DD5" i="82" l="1"/>
  <c r="DE4" i="82"/>
  <c r="DE5" i="82" l="1"/>
  <c r="DF4" i="82"/>
  <c r="DF5" i="82" l="1"/>
  <c r="DG4" i="82"/>
  <c r="DG5" i="82" l="1"/>
  <c r="DH4" i="82"/>
  <c r="DI4" i="82" l="1"/>
  <c r="DJ4" i="82" s="1"/>
  <c r="DH5" i="82"/>
  <c r="DK4" i="82" l="1"/>
  <c r="DJ5" i="82"/>
  <c r="DI5" i="82"/>
  <c r="DL4" i="82" l="1"/>
  <c r="DK5" i="82"/>
  <c r="F332" i="2"/>
  <c r="E40" i="88" s="1"/>
  <c r="E18" i="82"/>
  <c r="C87" i="8"/>
  <c r="C86" i="8"/>
  <c r="C72" i="8" l="1"/>
  <c r="C78" i="10" s="1"/>
  <c r="F334" i="2"/>
  <c r="DL5" i="82"/>
  <c r="DM4" i="82"/>
  <c r="C48" i="8"/>
  <c r="G48" i="8" s="1"/>
  <c r="C89" i="8"/>
  <c r="G39" i="68"/>
  <c r="G38" i="68"/>
  <c r="G37" i="68"/>
  <c r="V87" i="73" l="1"/>
  <c r="N87" i="73"/>
  <c r="F87" i="73"/>
  <c r="Q87" i="73"/>
  <c r="U87" i="73"/>
  <c r="M87" i="73"/>
  <c r="E87" i="73"/>
  <c r="T87" i="73"/>
  <c r="L87" i="73"/>
  <c r="J87" i="73"/>
  <c r="P87" i="73"/>
  <c r="G87" i="73"/>
  <c r="S87" i="73"/>
  <c r="K87" i="73"/>
  <c r="R87" i="73"/>
  <c r="I87" i="73"/>
  <c r="H87" i="73"/>
  <c r="O87" i="73"/>
  <c r="H174" i="69"/>
  <c r="D87" i="73"/>
  <c r="E28" i="82"/>
  <c r="E27" i="82" s="1"/>
  <c r="AC174" i="69"/>
  <c r="AN174" i="69"/>
  <c r="N174" i="69"/>
  <c r="W174" i="69"/>
  <c r="T174" i="69"/>
  <c r="P174" i="69"/>
  <c r="Y174" i="69"/>
  <c r="AH174" i="69"/>
  <c r="AM174" i="69"/>
  <c r="M174" i="69"/>
  <c r="V174" i="69"/>
  <c r="R174" i="69"/>
  <c r="Q174" i="69"/>
  <c r="AK174" i="69"/>
  <c r="K174" i="69"/>
  <c r="AE174" i="69"/>
  <c r="S174" i="69"/>
  <c r="AA174" i="69"/>
  <c r="AJ174" i="69"/>
  <c r="J174" i="69"/>
  <c r="AO174" i="69"/>
  <c r="O174" i="69"/>
  <c r="X174" i="69"/>
  <c r="AG174" i="69"/>
  <c r="AL174" i="69"/>
  <c r="L174" i="69"/>
  <c r="U174" i="69"/>
  <c r="AB174" i="69"/>
  <c r="AD174" i="69"/>
  <c r="Z174" i="69"/>
  <c r="AI174" i="69"/>
  <c r="AF174" i="69"/>
  <c r="I174" i="69"/>
  <c r="DM5" i="82"/>
  <c r="DN4" i="82"/>
  <c r="C49" i="8"/>
  <c r="C50" i="8"/>
  <c r="C76" i="8" s="1"/>
  <c r="C75" i="10" s="1"/>
  <c r="H48" i="8"/>
  <c r="J48" i="8"/>
  <c r="I48" i="8"/>
  <c r="F224" i="2"/>
  <c r="C111" i="21" s="1"/>
  <c r="C130" i="21" s="1"/>
  <c r="C149" i="21" s="1"/>
  <c r="C168" i="21" s="1"/>
  <c r="G217" i="21"/>
  <c r="J49" i="8" l="1"/>
  <c r="J58" i="10" s="1"/>
  <c r="C71" i="8"/>
  <c r="C74" i="10" s="1"/>
  <c r="DN5" i="82"/>
  <c r="DO4" i="82"/>
  <c r="G49" i="8"/>
  <c r="I49" i="8"/>
  <c r="I58" i="10" s="1"/>
  <c r="H49" i="8"/>
  <c r="H58" i="10" s="1"/>
  <c r="J50" i="8"/>
  <c r="H50" i="8"/>
  <c r="I50" i="8"/>
  <c r="G50" i="8"/>
  <c r="E19" i="82"/>
  <c r="I62" i="10" l="1"/>
  <c r="H62" i="10"/>
  <c r="J62" i="10"/>
  <c r="DO5" i="82"/>
  <c r="DP4" i="82"/>
  <c r="H61" i="82"/>
  <c r="J61" i="82"/>
  <c r="I61" i="82"/>
  <c r="G36" i="68"/>
  <c r="C232" i="15"/>
  <c r="C231" i="15"/>
  <c r="C229" i="15"/>
  <c r="C223" i="15"/>
  <c r="C222" i="15"/>
  <c r="G94" i="68" l="1"/>
  <c r="G42" i="68"/>
  <c r="DP5" i="82"/>
  <c r="DQ4" i="82"/>
  <c r="I174" i="82"/>
  <c r="I115" i="82"/>
  <c r="J174" i="82"/>
  <c r="J115" i="82"/>
  <c r="H174" i="82"/>
  <c r="H115" i="82"/>
  <c r="DR4" i="82" l="1"/>
  <c r="DQ5" i="82"/>
  <c r="J257" i="2"/>
  <c r="I257" i="2"/>
  <c r="H257" i="2"/>
  <c r="G257" i="2"/>
  <c r="DR5" i="82" l="1"/>
  <c r="DS4" i="82"/>
  <c r="C84" i="21"/>
  <c r="EO84" i="21" l="1"/>
  <c r="DY84" i="21"/>
  <c r="DI84" i="21"/>
  <c r="EN84" i="21"/>
  <c r="DX84" i="21"/>
  <c r="EK84" i="21"/>
  <c r="DS84" i="21"/>
  <c r="EJ84" i="21"/>
  <c r="DR84" i="21"/>
  <c r="DV84" i="21"/>
  <c r="DU84" i="21"/>
  <c r="EP84" i="21"/>
  <c r="DT84" i="21"/>
  <c r="EA84" i="21"/>
  <c r="DZ84" i="21"/>
  <c r="DQ84" i="21"/>
  <c r="DP84" i="21"/>
  <c r="DW84" i="21"/>
  <c r="DO84" i="21"/>
  <c r="EG84" i="21"/>
  <c r="EE84" i="21"/>
  <c r="ED84" i="21"/>
  <c r="EF84" i="21"/>
  <c r="DK84" i="21"/>
  <c r="EM84" i="21"/>
  <c r="EL84" i="21"/>
  <c r="EH84" i="21"/>
  <c r="DN84" i="21"/>
  <c r="DM84" i="21"/>
  <c r="EI84" i="21"/>
  <c r="EC84" i="21"/>
  <c r="EB84" i="21"/>
  <c r="DL84" i="21"/>
  <c r="DJ84" i="21"/>
  <c r="DS5" i="82"/>
  <c r="DT4" i="82"/>
  <c r="DT5" i="82" l="1"/>
  <c r="DU4" i="82"/>
  <c r="C19" i="74"/>
  <c r="C17" i="74"/>
  <c r="S17" i="74" s="1"/>
  <c r="C26" i="10"/>
  <c r="C20" i="10"/>
  <c r="EE17" i="74" l="1"/>
  <c r="DO17" i="74"/>
  <c r="CY17" i="74"/>
  <c r="CI17" i="74"/>
  <c r="BS17" i="74"/>
  <c r="BC17" i="74"/>
  <c r="AM17" i="74"/>
  <c r="W17" i="74"/>
  <c r="CV17" i="74"/>
  <c r="AZ17" i="74"/>
  <c r="CC17" i="74"/>
  <c r="DX17" i="74"/>
  <c r="AF17" i="74"/>
  <c r="EM17" i="74"/>
  <c r="DG17" i="74"/>
  <c r="CA17" i="74"/>
  <c r="AE17" i="74"/>
  <c r="ED17" i="74"/>
  <c r="DN17" i="74"/>
  <c r="CX17" i="74"/>
  <c r="CH17" i="74"/>
  <c r="BR17" i="74"/>
  <c r="BB17" i="74"/>
  <c r="AL17" i="74"/>
  <c r="V17" i="74"/>
  <c r="EB17" i="74"/>
  <c r="CF17" i="74"/>
  <c r="AJ17" i="74"/>
  <c r="EN17" i="74"/>
  <c r="DH17" i="74"/>
  <c r="CR17" i="74"/>
  <c r="CB17" i="74"/>
  <c r="AV17" i="74"/>
  <c r="CQ17" i="74"/>
  <c r="BZ17" i="74"/>
  <c r="EC17" i="74"/>
  <c r="DM17" i="74"/>
  <c r="CW17" i="74"/>
  <c r="CG17" i="74"/>
  <c r="BQ17" i="74"/>
  <c r="BA17" i="74"/>
  <c r="AK17" i="74"/>
  <c r="U17" i="74"/>
  <c r="DL17" i="74"/>
  <c r="BP17" i="74"/>
  <c r="T17" i="74"/>
  <c r="BL17" i="74"/>
  <c r="BK17" i="74"/>
  <c r="DV17" i="74"/>
  <c r="CP17" i="74"/>
  <c r="AT17" i="74"/>
  <c r="AD17" i="74"/>
  <c r="EL17" i="74"/>
  <c r="BJ17" i="74"/>
  <c r="EA17" i="74"/>
  <c r="DK17" i="74"/>
  <c r="CU17" i="74"/>
  <c r="CE17" i="74"/>
  <c r="BO17" i="74"/>
  <c r="AY17" i="74"/>
  <c r="AI17" i="74"/>
  <c r="EP17" i="74"/>
  <c r="DZ17" i="74"/>
  <c r="DJ17" i="74"/>
  <c r="CT17" i="74"/>
  <c r="CD17" i="74"/>
  <c r="BN17" i="74"/>
  <c r="AX17" i="74"/>
  <c r="AH17" i="74"/>
  <c r="R17" i="74"/>
  <c r="K14" i="73" s="1"/>
  <c r="EO17" i="74"/>
  <c r="DY17" i="74"/>
  <c r="DI17" i="74"/>
  <c r="CS17" i="74"/>
  <c r="BM17" i="74"/>
  <c r="AW17" i="74"/>
  <c r="AG17" i="74"/>
  <c r="DW17" i="74"/>
  <c r="AU17" i="74"/>
  <c r="DF17" i="74"/>
  <c r="EK17" i="74"/>
  <c r="DA17" i="74"/>
  <c r="BG17" i="74"/>
  <c r="CM17" i="74"/>
  <c r="AS17" i="74"/>
  <c r="DT17" i="74"/>
  <c r="DS17" i="74"/>
  <c r="DR17" i="74"/>
  <c r="DE17" i="74"/>
  <c r="BU17" i="74"/>
  <c r="DD17" i="74"/>
  <c r="Z17" i="74"/>
  <c r="EJ17" i="74"/>
  <c r="CZ17" i="74"/>
  <c r="BF17" i="74"/>
  <c r="BE17" i="74"/>
  <c r="BD17" i="74"/>
  <c r="EG17" i="74"/>
  <c r="BX17" i="74"/>
  <c r="DQ17" i="74"/>
  <c r="AB17" i="74"/>
  <c r="AA17" i="74"/>
  <c r="BI17" i="74"/>
  <c r="Y17" i="74"/>
  <c r="X17" i="74"/>
  <c r="EI17" i="74"/>
  <c r="CO17" i="74"/>
  <c r="BY17" i="74"/>
  <c r="AN17" i="74"/>
  <c r="DP17" i="74"/>
  <c r="BT17" i="74"/>
  <c r="EH17" i="74"/>
  <c r="CN17" i="74"/>
  <c r="AC17" i="74"/>
  <c r="BV17" i="74"/>
  <c r="DC17" i="74"/>
  <c r="DB17" i="74"/>
  <c r="EF17" i="74"/>
  <c r="CL17" i="74"/>
  <c r="AR17" i="74"/>
  <c r="DU17" i="74"/>
  <c r="CK17" i="74"/>
  <c r="AQ17" i="74"/>
  <c r="CJ17" i="74"/>
  <c r="AP17" i="74"/>
  <c r="AO17" i="74"/>
  <c r="BW17" i="74"/>
  <c r="BH17" i="74"/>
  <c r="EC19" i="74"/>
  <c r="DM19" i="74"/>
  <c r="CW19" i="74"/>
  <c r="CG19" i="74"/>
  <c r="BQ19" i="74"/>
  <c r="BA19" i="74"/>
  <c r="AK19" i="74"/>
  <c r="AK30" i="13" s="1"/>
  <c r="U19" i="74"/>
  <c r="U30" i="13" s="1"/>
  <c r="EP19" i="74"/>
  <c r="CT19" i="74"/>
  <c r="BN19" i="74"/>
  <c r="AH19" i="74"/>
  <c r="AH30" i="13" s="1"/>
  <c r="BZ19" i="74"/>
  <c r="DU19" i="74"/>
  <c r="BI19" i="74"/>
  <c r="AC19" i="74"/>
  <c r="AC30" i="13" s="1"/>
  <c r="EB19" i="74"/>
  <c r="DL19" i="74"/>
  <c r="CV19" i="74"/>
  <c r="CF19" i="74"/>
  <c r="BP19" i="74"/>
  <c r="AZ19" i="74"/>
  <c r="AJ19" i="74"/>
  <c r="AJ30" i="13" s="1"/>
  <c r="T19" i="74"/>
  <c r="T30" i="13" s="1"/>
  <c r="DJ19" i="74"/>
  <c r="CD19" i="74"/>
  <c r="AX19" i="74"/>
  <c r="EL19" i="74"/>
  <c r="DV19" i="74"/>
  <c r="DF19" i="74"/>
  <c r="CP19" i="74"/>
  <c r="AT19" i="74"/>
  <c r="AD19" i="74"/>
  <c r="AD30" i="13" s="1"/>
  <c r="DE19" i="74"/>
  <c r="DT19" i="74"/>
  <c r="EA19" i="74"/>
  <c r="DK19" i="74"/>
  <c r="CU19" i="74"/>
  <c r="CE19" i="74"/>
  <c r="BO19" i="74"/>
  <c r="AY19" i="74"/>
  <c r="AI19" i="74"/>
  <c r="AI30" i="13" s="1"/>
  <c r="S19" i="74"/>
  <c r="S30" i="13" s="1"/>
  <c r="DZ19" i="74"/>
  <c r="R19" i="74"/>
  <c r="BJ19" i="74"/>
  <c r="CO19" i="74"/>
  <c r="DD19" i="74"/>
  <c r="BX19" i="74"/>
  <c r="BH19" i="74"/>
  <c r="AB19" i="74"/>
  <c r="AB30" i="13" s="1"/>
  <c r="BY19" i="74"/>
  <c r="CN19" i="74"/>
  <c r="AR19" i="74"/>
  <c r="EO19" i="74"/>
  <c r="DY19" i="74"/>
  <c r="DI19" i="74"/>
  <c r="CS19" i="74"/>
  <c r="CC19" i="74"/>
  <c r="BM19" i="74"/>
  <c r="AW19" i="74"/>
  <c r="AG19" i="74"/>
  <c r="AG30" i="13" s="1"/>
  <c r="EN19" i="74"/>
  <c r="DX19" i="74"/>
  <c r="DH19" i="74"/>
  <c r="CR19" i="74"/>
  <c r="CB19" i="74"/>
  <c r="BL19" i="74"/>
  <c r="AV19" i="74"/>
  <c r="AF19" i="74"/>
  <c r="AF30" i="13" s="1"/>
  <c r="EM19" i="74"/>
  <c r="DW19" i="74"/>
  <c r="DG19" i="74"/>
  <c r="CQ19" i="74"/>
  <c r="CA19" i="74"/>
  <c r="BK19" i="74"/>
  <c r="AU19" i="74"/>
  <c r="AE19" i="74"/>
  <c r="AE30" i="13" s="1"/>
  <c r="EK19" i="74"/>
  <c r="AS19" i="74"/>
  <c r="EJ19" i="74"/>
  <c r="EI19" i="74"/>
  <c r="CY19" i="74"/>
  <c r="BE19" i="74"/>
  <c r="EE19" i="74"/>
  <c r="AQ19" i="74"/>
  <c r="BW19" i="74"/>
  <c r="DP19" i="74"/>
  <c r="DO19" i="74"/>
  <c r="DC19" i="74"/>
  <c r="BR19" i="74"/>
  <c r="V19" i="74"/>
  <c r="V30" i="13" s="1"/>
  <c r="EH19" i="74"/>
  <c r="CX19" i="74"/>
  <c r="BD19" i="74"/>
  <c r="CL19" i="74"/>
  <c r="CK19" i="74"/>
  <c r="AM19" i="74"/>
  <c r="AL19" i="74"/>
  <c r="AL30" i="13" s="1"/>
  <c r="BU19" i="74"/>
  <c r="Z19" i="74"/>
  <c r="Z30" i="13" s="1"/>
  <c r="DA19" i="74"/>
  <c r="EG19" i="74"/>
  <c r="CM19" i="74"/>
  <c r="BC19" i="74"/>
  <c r="BV19" i="74"/>
  <c r="BT19" i="74"/>
  <c r="BS19" i="74"/>
  <c r="BG19" i="74"/>
  <c r="EF19" i="74"/>
  <c r="BB19" i="74"/>
  <c r="DN19" i="74"/>
  <c r="X19" i="74"/>
  <c r="X30" i="13" s="1"/>
  <c r="W19" i="74"/>
  <c r="W30" i="13" s="1"/>
  <c r="CZ19" i="74"/>
  <c r="ED19" i="74"/>
  <c r="CJ19" i="74"/>
  <c r="AP19" i="74"/>
  <c r="DS19" i="74"/>
  <c r="CI19" i="74"/>
  <c r="AO19" i="74"/>
  <c r="DR19" i="74"/>
  <c r="CH19" i="74"/>
  <c r="AN19" i="74"/>
  <c r="DQ19" i="74"/>
  <c r="AA19" i="74"/>
  <c r="AA30" i="13" s="1"/>
  <c r="Y19" i="74"/>
  <c r="Y30" i="13" s="1"/>
  <c r="DB19" i="74"/>
  <c r="BF19" i="74"/>
  <c r="DV4" i="82"/>
  <c r="DU5" i="82"/>
  <c r="C15" i="74"/>
  <c r="M17" i="74"/>
  <c r="F14" i="73" s="1"/>
  <c r="P17" i="74"/>
  <c r="I14" i="73" s="1"/>
  <c r="H17" i="74"/>
  <c r="L17" i="74"/>
  <c r="E14" i="73" s="1"/>
  <c r="N17" i="74"/>
  <c r="G14" i="73" s="1"/>
  <c r="N19" i="74"/>
  <c r="G17" i="74"/>
  <c r="O17" i="74"/>
  <c r="H14" i="73" s="1"/>
  <c r="G19" i="74"/>
  <c r="O19" i="74"/>
  <c r="I17" i="74"/>
  <c r="Q17" i="74"/>
  <c r="J14" i="73" s="1"/>
  <c r="I19" i="74"/>
  <c r="I30" i="13" s="1"/>
  <c r="Q19" i="74"/>
  <c r="H19" i="74"/>
  <c r="P19" i="74"/>
  <c r="J17" i="74"/>
  <c r="J19" i="74"/>
  <c r="J30" i="13" s="1"/>
  <c r="K17" i="74"/>
  <c r="K19" i="74"/>
  <c r="K30" i="13" s="1"/>
  <c r="L19" i="74"/>
  <c r="M19" i="74"/>
  <c r="M14" i="73" l="1"/>
  <c r="N14" i="73"/>
  <c r="D14" i="73"/>
  <c r="R30" i="13"/>
  <c r="K16" i="73"/>
  <c r="P30" i="13"/>
  <c r="I16" i="73"/>
  <c r="O30" i="13"/>
  <c r="H16" i="73"/>
  <c r="M30" i="13"/>
  <c r="F16" i="73"/>
  <c r="Q30" i="13"/>
  <c r="J16" i="73"/>
  <c r="N30" i="13"/>
  <c r="G16" i="73"/>
  <c r="E16" i="73"/>
  <c r="E29" i="74"/>
  <c r="H30" i="13"/>
  <c r="DW4" i="82"/>
  <c r="DV5" i="82"/>
  <c r="J47" i="13"/>
  <c r="I47" i="13"/>
  <c r="J46" i="13"/>
  <c r="I46" i="13"/>
  <c r="H47" i="13"/>
  <c r="J40" i="21"/>
  <c r="J49" i="68" s="1"/>
  <c r="I40" i="21"/>
  <c r="I49" i="68" s="1"/>
  <c r="H40" i="21"/>
  <c r="H49" i="68" s="1"/>
  <c r="J39" i="21"/>
  <c r="J46" i="68" s="1"/>
  <c r="I39" i="21"/>
  <c r="I46" i="68" s="1"/>
  <c r="H39" i="21"/>
  <c r="H46" i="68" s="1"/>
  <c r="M16" i="73" l="1"/>
  <c r="N16" i="73"/>
  <c r="D16" i="73"/>
  <c r="DX4" i="82"/>
  <c r="DW5" i="82"/>
  <c r="G138" i="21"/>
  <c r="G152" i="2"/>
  <c r="G153" i="2" s="1"/>
  <c r="DY4" i="82" l="1"/>
  <c r="DX5" i="82"/>
  <c r="H152" i="2"/>
  <c r="H136" i="2"/>
  <c r="G136" i="2"/>
  <c r="J136" i="2" s="1"/>
  <c r="F136" i="2"/>
  <c r="E73" i="2"/>
  <c r="J137" i="2" l="1"/>
  <c r="C52" i="83"/>
  <c r="DZ4" i="82"/>
  <c r="DY5" i="82"/>
  <c r="C48" i="83"/>
  <c r="C49" i="83"/>
  <c r="C50" i="83"/>
  <c r="H153" i="2"/>
  <c r="H137" i="2"/>
  <c r="E25" i="88" s="1"/>
  <c r="G137" i="2"/>
  <c r="E24" i="88" s="1"/>
  <c r="F137" i="2"/>
  <c r="E23" i="88" s="1"/>
  <c r="I152" i="2"/>
  <c r="J152" i="2" s="1"/>
  <c r="C189" i="21" l="1"/>
  <c r="C153" i="21"/>
  <c r="K152" i="2"/>
  <c r="J153" i="2"/>
  <c r="C115" i="21"/>
  <c r="C134" i="21"/>
  <c r="DZ5" i="82"/>
  <c r="EA4" i="82"/>
  <c r="I153" i="2"/>
  <c r="L152" i="2" l="1"/>
  <c r="K153" i="2"/>
  <c r="EB4" i="82"/>
  <c r="EA5" i="82"/>
  <c r="M152" i="2" l="1"/>
  <c r="L153" i="2"/>
  <c r="EB5" i="82"/>
  <c r="EC4" i="82"/>
  <c r="M153" i="2" l="1"/>
  <c r="N152" i="2"/>
  <c r="EC5" i="82"/>
  <c r="ED4" i="82"/>
  <c r="N153" i="2" l="1"/>
  <c r="ED5" i="82"/>
  <c r="EE4" i="82"/>
  <c r="O152" i="2"/>
  <c r="EE5" i="82" l="1"/>
  <c r="EF4" i="82"/>
  <c r="P152" i="2"/>
  <c r="O153" i="2"/>
  <c r="EF5" i="82" l="1"/>
  <c r="EG4" i="82"/>
  <c r="P153" i="2"/>
  <c r="Q152" i="2"/>
  <c r="R152" i="2" l="1"/>
  <c r="EH4" i="82"/>
  <c r="EG5" i="82"/>
  <c r="Q153" i="2"/>
  <c r="R153" i="2" l="1"/>
  <c r="S152" i="2"/>
  <c r="EI4" i="82"/>
  <c r="EH5" i="82"/>
  <c r="T152" i="2" l="1"/>
  <c r="U152" i="2" s="1"/>
  <c r="S153" i="2"/>
  <c r="EI5" i="82"/>
  <c r="EJ4" i="82"/>
  <c r="T153" i="2" l="1"/>
  <c r="V152" i="2"/>
  <c r="U153" i="2"/>
  <c r="EJ5" i="82"/>
  <c r="EK4" i="82"/>
  <c r="V153" i="2" l="1"/>
  <c r="W152" i="2"/>
  <c r="EL4" i="82"/>
  <c r="EK5" i="82"/>
  <c r="W153" i="2" l="1"/>
  <c r="X152" i="2"/>
  <c r="EM4" i="82"/>
  <c r="EL5" i="82"/>
  <c r="Y152" i="2" l="1"/>
  <c r="X153" i="2"/>
  <c r="EM5" i="82"/>
  <c r="EN4" i="82"/>
  <c r="Y153" i="2" l="1"/>
  <c r="Z152" i="2"/>
  <c r="EO4" i="82"/>
  <c r="EN5" i="82"/>
  <c r="AA152" i="2" l="1"/>
  <c r="Z153" i="2"/>
  <c r="EO5" i="82"/>
  <c r="EP4" i="82"/>
  <c r="EP5" i="82" s="1"/>
  <c r="AB152" i="2" l="1"/>
  <c r="AA153" i="2"/>
  <c r="AC152" i="2" l="1"/>
  <c r="AB153" i="2"/>
  <c r="J61" i="10"/>
  <c r="I61" i="10"/>
  <c r="C103" i="24"/>
  <c r="AC153" i="2" l="1"/>
  <c r="AD152" i="2"/>
  <c r="H61" i="10"/>
  <c r="AE152" i="2" l="1"/>
  <c r="AD153" i="2"/>
  <c r="E28" i="61"/>
  <c r="E30" i="61"/>
  <c r="AF152" i="2" l="1"/>
  <c r="AE153" i="2"/>
  <c r="G7" i="74"/>
  <c r="AF153" i="2" l="1"/>
  <c r="AG152" i="2"/>
  <c r="G5" i="25"/>
  <c r="F310" i="2"/>
  <c r="G316" i="2"/>
  <c r="AG153" i="2" l="1"/>
  <c r="AH152" i="2"/>
  <c r="AH324" i="2"/>
  <c r="R324" i="2"/>
  <c r="AG324" i="2"/>
  <c r="AF324" i="2"/>
  <c r="AE324" i="2"/>
  <c r="AD324" i="2"/>
  <c r="AC324" i="2"/>
  <c r="AB324" i="2"/>
  <c r="Z324" i="2"/>
  <c r="Y324" i="2"/>
  <c r="X324" i="2"/>
  <c r="W324" i="2"/>
  <c r="V324" i="2"/>
  <c r="U324" i="2"/>
  <c r="AO324" i="2"/>
  <c r="AN324" i="2"/>
  <c r="AL324" i="2"/>
  <c r="AK324" i="2"/>
  <c r="AJ324" i="2"/>
  <c r="AI324" i="2"/>
  <c r="AM324" i="2"/>
  <c r="AA324" i="2"/>
  <c r="T324" i="2"/>
  <c r="S324" i="2"/>
  <c r="P324" i="2"/>
  <c r="I324" i="2"/>
  <c r="M324" i="2"/>
  <c r="Q324" i="2"/>
  <c r="G324" i="2"/>
  <c r="K324" i="2"/>
  <c r="O324" i="2"/>
  <c r="H324" i="2"/>
  <c r="L324" i="2"/>
  <c r="J324" i="2"/>
  <c r="N324" i="2"/>
  <c r="AI152" i="2" l="1"/>
  <c r="AH153" i="2"/>
  <c r="F374" i="2"/>
  <c r="AI153" i="2" l="1"/>
  <c r="AJ152" i="2"/>
  <c r="Q24" i="74"/>
  <c r="J21" i="73" s="1"/>
  <c r="P24" i="74"/>
  <c r="I21" i="73" s="1"/>
  <c r="O24" i="74"/>
  <c r="H21" i="73" s="1"/>
  <c r="N24" i="74"/>
  <c r="G21" i="73" s="1"/>
  <c r="M24" i="74"/>
  <c r="F21" i="73" s="1"/>
  <c r="L24" i="74"/>
  <c r="E21" i="73" s="1"/>
  <c r="K24" i="74"/>
  <c r="J24" i="74"/>
  <c r="I24" i="74"/>
  <c r="H24" i="74"/>
  <c r="G24" i="74"/>
  <c r="Q23" i="74"/>
  <c r="J20" i="73" s="1"/>
  <c r="P23" i="74"/>
  <c r="I20" i="73" s="1"/>
  <c r="O23" i="74"/>
  <c r="H20" i="73" s="1"/>
  <c r="N23" i="74"/>
  <c r="G20" i="73" s="1"/>
  <c r="M23" i="74"/>
  <c r="F20" i="73" s="1"/>
  <c r="L23" i="74"/>
  <c r="E20" i="73" s="1"/>
  <c r="K23" i="74"/>
  <c r="J23" i="74"/>
  <c r="I23" i="74"/>
  <c r="H23" i="74"/>
  <c r="G23" i="74"/>
  <c r="M20" i="73" l="1"/>
  <c r="N21" i="73"/>
  <c r="M21" i="73"/>
  <c r="N20" i="73"/>
  <c r="D20" i="73"/>
  <c r="D21" i="73"/>
  <c r="AK152" i="2"/>
  <c r="AJ153" i="2"/>
  <c r="E60" i="74"/>
  <c r="E65" i="74"/>
  <c r="E66" i="74"/>
  <c r="E69" i="74"/>
  <c r="E67" i="74"/>
  <c r="AL152" i="2" l="1"/>
  <c r="AK153" i="2"/>
  <c r="C65" i="74"/>
  <c r="AM152" i="2" l="1"/>
  <c r="AL153" i="2"/>
  <c r="E17" i="74"/>
  <c r="AN152" i="2" l="1"/>
  <c r="AM153" i="2"/>
  <c r="G119" i="21"/>
  <c r="AN153" i="2" l="1"/>
  <c r="AO152" i="2"/>
  <c r="J8" i="10"/>
  <c r="I8" i="10"/>
  <c r="H8" i="10"/>
  <c r="G8" i="10"/>
  <c r="AO153" i="2" l="1"/>
  <c r="AP152" i="2"/>
  <c r="E87" i="2"/>
  <c r="Q45" i="68"/>
  <c r="P45" i="68"/>
  <c r="O45" i="68"/>
  <c r="N45" i="68"/>
  <c r="M45" i="68"/>
  <c r="L45" i="68"/>
  <c r="K45" i="68"/>
  <c r="J45" i="68"/>
  <c r="I45" i="68"/>
  <c r="H45" i="68"/>
  <c r="H35" i="61"/>
  <c r="DI43" i="61"/>
  <c r="DH43" i="61"/>
  <c r="DG43" i="61"/>
  <c r="DF43" i="61"/>
  <c r="DE43" i="61"/>
  <c r="DD43" i="61"/>
  <c r="DC43" i="61"/>
  <c r="DB43" i="61"/>
  <c r="DA43" i="61"/>
  <c r="CZ43" i="61"/>
  <c r="CY43" i="61"/>
  <c r="CX43" i="61"/>
  <c r="CW43" i="61"/>
  <c r="CV43" i="61"/>
  <c r="CU43" i="61"/>
  <c r="CT43" i="61"/>
  <c r="CS43" i="61"/>
  <c r="CR43" i="61"/>
  <c r="CQ43" i="61"/>
  <c r="CP43" i="61"/>
  <c r="CO43" i="61"/>
  <c r="CN43" i="61"/>
  <c r="CM43" i="61"/>
  <c r="CL43" i="61"/>
  <c r="CK43" i="61"/>
  <c r="CJ43" i="61"/>
  <c r="CI43" i="61"/>
  <c r="CH43" i="61"/>
  <c r="CG43" i="61"/>
  <c r="CF43" i="61"/>
  <c r="CE43" i="61"/>
  <c r="CD43" i="61"/>
  <c r="CC43" i="61"/>
  <c r="CB43" i="61"/>
  <c r="CA43" i="61"/>
  <c r="BZ43" i="61"/>
  <c r="BY43" i="61"/>
  <c r="BX43" i="61"/>
  <c r="BW43" i="61"/>
  <c r="BV43" i="61"/>
  <c r="BU43" i="61"/>
  <c r="BT43" i="61"/>
  <c r="BS43" i="61"/>
  <c r="BR43" i="61"/>
  <c r="BQ43" i="61"/>
  <c r="BP43" i="61"/>
  <c r="BO43" i="61"/>
  <c r="BN43" i="61"/>
  <c r="BM43" i="61"/>
  <c r="BL43" i="61"/>
  <c r="BK43" i="61"/>
  <c r="BJ43" i="61"/>
  <c r="BI43" i="61"/>
  <c r="BH43" i="61"/>
  <c r="BG43" i="61"/>
  <c r="BF43" i="61"/>
  <c r="BE43" i="61"/>
  <c r="BD43" i="61"/>
  <c r="BC43" i="61"/>
  <c r="BB43" i="61"/>
  <c r="BA43" i="61"/>
  <c r="AZ43" i="61"/>
  <c r="AY43" i="61"/>
  <c r="AX43" i="61"/>
  <c r="AW43" i="61"/>
  <c r="AV43" i="61"/>
  <c r="AU43" i="61"/>
  <c r="AT43" i="61"/>
  <c r="AS43" i="61"/>
  <c r="AR43" i="61"/>
  <c r="AQ43" i="61"/>
  <c r="AP43" i="61"/>
  <c r="AO43" i="61"/>
  <c r="AN43" i="61"/>
  <c r="AM43" i="61"/>
  <c r="AL43" i="61"/>
  <c r="AK43" i="61"/>
  <c r="AJ43" i="61"/>
  <c r="AI43" i="61"/>
  <c r="AH43" i="61"/>
  <c r="AG43" i="61"/>
  <c r="AF43" i="61"/>
  <c r="AE43" i="61"/>
  <c r="AD43" i="61"/>
  <c r="AC43" i="61"/>
  <c r="AB43" i="61"/>
  <c r="AA43" i="61"/>
  <c r="Z43" i="61"/>
  <c r="Y43" i="61"/>
  <c r="X43" i="61"/>
  <c r="W43" i="61"/>
  <c r="V43" i="61"/>
  <c r="U43" i="61"/>
  <c r="T43" i="61"/>
  <c r="S43" i="61"/>
  <c r="R43" i="61"/>
  <c r="Q43" i="61"/>
  <c r="P43" i="61"/>
  <c r="O43" i="61"/>
  <c r="N43" i="61"/>
  <c r="M43" i="61"/>
  <c r="L43" i="61"/>
  <c r="K43" i="61"/>
  <c r="J43" i="61"/>
  <c r="I43" i="61"/>
  <c r="H43" i="61"/>
  <c r="G43" i="61"/>
  <c r="E32" i="61"/>
  <c r="E25" i="61"/>
  <c r="E24" i="61"/>
  <c r="E21" i="61"/>
  <c r="AP153" i="2" l="1"/>
  <c r="AQ152" i="2"/>
  <c r="E43" i="61"/>
  <c r="G66" i="68"/>
  <c r="AR152" i="2" l="1"/>
  <c r="AQ153" i="2"/>
  <c r="E10" i="82"/>
  <c r="F313" i="2"/>
  <c r="F352" i="2"/>
  <c r="C21" i="10"/>
  <c r="C25" i="10"/>
  <c r="C18" i="10"/>
  <c r="F341" i="2"/>
  <c r="F351" i="2"/>
  <c r="F87" i="2"/>
  <c r="E13" i="88" s="1"/>
  <c r="I22" i="15"/>
  <c r="H22" i="15"/>
  <c r="I21" i="15"/>
  <c r="H21" i="15"/>
  <c r="I18" i="15"/>
  <c r="H18" i="15"/>
  <c r="I16" i="15"/>
  <c r="H16" i="15"/>
  <c r="C17" i="10" l="1"/>
  <c r="E47" i="88"/>
  <c r="AR153" i="2"/>
  <c r="AS152" i="2"/>
  <c r="C13" i="74"/>
  <c r="F125" i="1"/>
  <c r="C131" i="15"/>
  <c r="C12" i="74"/>
  <c r="C67" i="74"/>
  <c r="G21" i="68"/>
  <c r="G26" i="68"/>
  <c r="G20" i="68"/>
  <c r="G17" i="68"/>
  <c r="G23" i="68" l="1"/>
  <c r="AT152" i="2"/>
  <c r="AS153" i="2"/>
  <c r="C60" i="74"/>
  <c r="EG12" i="74"/>
  <c r="DQ12" i="74"/>
  <c r="DA12" i="74"/>
  <c r="CK12" i="74"/>
  <c r="BU12" i="74"/>
  <c r="BE12" i="74"/>
  <c r="AO12" i="74"/>
  <c r="Y12" i="74"/>
  <c r="EB12" i="74"/>
  <c r="DK12" i="74"/>
  <c r="CT12" i="74"/>
  <c r="CC12" i="74"/>
  <c r="BL12" i="74"/>
  <c r="AU12" i="74"/>
  <c r="AD12" i="74"/>
  <c r="EA12" i="74"/>
  <c r="DJ12" i="74"/>
  <c r="CS12" i="74"/>
  <c r="CB12" i="74"/>
  <c r="BK12" i="74"/>
  <c r="AT12" i="74"/>
  <c r="AC12" i="74"/>
  <c r="EM12" i="74"/>
  <c r="DT12" i="74"/>
  <c r="CZ12" i="74"/>
  <c r="CG12" i="74"/>
  <c r="BN12" i="74"/>
  <c r="AS12" i="74"/>
  <c r="Z12" i="74"/>
  <c r="EL12" i="74"/>
  <c r="DS12" i="74"/>
  <c r="CY12" i="74"/>
  <c r="CF12" i="74"/>
  <c r="BM12" i="74"/>
  <c r="AR12" i="74"/>
  <c r="X12" i="74"/>
  <c r="EK12" i="74"/>
  <c r="DR12" i="74"/>
  <c r="CX12" i="74"/>
  <c r="CE12" i="74"/>
  <c r="BJ12" i="74"/>
  <c r="AQ12" i="74"/>
  <c r="W12" i="74"/>
  <c r="EH12" i="74"/>
  <c r="DI12" i="74"/>
  <c r="CM12" i="74"/>
  <c r="BP12" i="74"/>
  <c r="AN12" i="74"/>
  <c r="R12" i="74"/>
  <c r="K9" i="73" s="1"/>
  <c r="DY12" i="74"/>
  <c r="EF12" i="74"/>
  <c r="DH12" i="74"/>
  <c r="CL12" i="74"/>
  <c r="BO12" i="74"/>
  <c r="AM12" i="74"/>
  <c r="EE12" i="74"/>
  <c r="DG12" i="74"/>
  <c r="CJ12" i="74"/>
  <c r="BI12" i="74"/>
  <c r="AL12" i="74"/>
  <c r="DE12" i="74"/>
  <c r="CH12" i="74"/>
  <c r="BG12" i="74"/>
  <c r="AJ12" i="74"/>
  <c r="DZ12" i="74"/>
  <c r="DD12" i="74"/>
  <c r="CD12" i="74"/>
  <c r="BF12" i="74"/>
  <c r="AI12" i="74"/>
  <c r="DC12" i="74"/>
  <c r="CA12" i="74"/>
  <c r="BD12" i="74"/>
  <c r="AH12" i="74"/>
  <c r="EC12" i="74"/>
  <c r="ED12" i="74"/>
  <c r="DF12" i="74"/>
  <c r="CI12" i="74"/>
  <c r="BH12" i="74"/>
  <c r="AK12" i="74"/>
  <c r="DV12" i="74"/>
  <c r="CV12" i="74"/>
  <c r="BX12" i="74"/>
  <c r="BA12" i="74"/>
  <c r="AE12" i="74"/>
  <c r="EI12" i="74"/>
  <c r="CN12" i="74"/>
  <c r="AP12" i="74"/>
  <c r="DX12" i="74"/>
  <c r="BZ12" i="74"/>
  <c r="AG12" i="74"/>
  <c r="DW12" i="74"/>
  <c r="BY12" i="74"/>
  <c r="AF12" i="74"/>
  <c r="DU12" i="74"/>
  <c r="BW12" i="74"/>
  <c r="AB12" i="74"/>
  <c r="DP12" i="74"/>
  <c r="BV12" i="74"/>
  <c r="AA12" i="74"/>
  <c r="DO12" i="74"/>
  <c r="BT12" i="74"/>
  <c r="V12" i="74"/>
  <c r="DB12" i="74"/>
  <c r="BC12" i="74"/>
  <c r="CW12" i="74"/>
  <c r="BB12" i="74"/>
  <c r="EN12" i="74"/>
  <c r="AW12" i="74"/>
  <c r="DM12" i="74"/>
  <c r="T12" i="74"/>
  <c r="DL12" i="74"/>
  <c r="S12" i="74"/>
  <c r="CU12" i="74"/>
  <c r="CR12" i="74"/>
  <c r="CQ12" i="74"/>
  <c r="CP12" i="74"/>
  <c r="BS12" i="74"/>
  <c r="BR12" i="74"/>
  <c r="BQ12" i="74"/>
  <c r="AZ12" i="74"/>
  <c r="EP12" i="74"/>
  <c r="EO12" i="74"/>
  <c r="AX12" i="74"/>
  <c r="EJ12" i="74"/>
  <c r="AV12" i="74"/>
  <c r="DN12" i="74"/>
  <c r="U12" i="74"/>
  <c r="AY12" i="74"/>
  <c r="CO12" i="74"/>
  <c r="EF13" i="74"/>
  <c r="DP13" i="74"/>
  <c r="CZ13" i="74"/>
  <c r="CJ13" i="74"/>
  <c r="BT13" i="74"/>
  <c r="BD13" i="74"/>
  <c r="AN13" i="74"/>
  <c r="X13" i="74"/>
  <c r="EI13" i="74"/>
  <c r="DR13" i="74"/>
  <c r="DA13" i="74"/>
  <c r="CI13" i="74"/>
  <c r="BR13" i="74"/>
  <c r="BA13" i="74"/>
  <c r="EP13" i="74"/>
  <c r="DX13" i="74"/>
  <c r="DF13" i="74"/>
  <c r="CN13" i="74"/>
  <c r="BV13" i="74"/>
  <c r="BC13" i="74"/>
  <c r="AK13" i="74"/>
  <c r="T13" i="74"/>
  <c r="EO13" i="74"/>
  <c r="DW13" i="74"/>
  <c r="DE13" i="74"/>
  <c r="CM13" i="74"/>
  <c r="BU13" i="74"/>
  <c r="BB13" i="74"/>
  <c r="AJ13" i="74"/>
  <c r="S13" i="74"/>
  <c r="EG13" i="74"/>
  <c r="DL13" i="74"/>
  <c r="CR13" i="74"/>
  <c r="BX13" i="74"/>
  <c r="AZ13" i="74"/>
  <c r="AG13" i="74"/>
  <c r="EE13" i="74"/>
  <c r="DK13" i="74"/>
  <c r="BW13" i="74"/>
  <c r="AY13" i="74"/>
  <c r="AF13" i="74"/>
  <c r="CQ13" i="74"/>
  <c r="ED13" i="74"/>
  <c r="DJ13" i="74"/>
  <c r="CP13" i="74"/>
  <c r="BS13" i="74"/>
  <c r="AX13" i="74"/>
  <c r="AE13" i="74"/>
  <c r="EC13" i="74"/>
  <c r="DD13" i="74"/>
  <c r="CE13" i="74"/>
  <c r="BH13" i="74"/>
  <c r="AH13" i="74"/>
  <c r="EB13" i="74"/>
  <c r="DC13" i="74"/>
  <c r="CD13" i="74"/>
  <c r="BG13" i="74"/>
  <c r="AD13" i="74"/>
  <c r="EA13" i="74"/>
  <c r="DB13" i="74"/>
  <c r="CC13" i="74"/>
  <c r="BF13" i="74"/>
  <c r="DY13" i="74"/>
  <c r="CX13" i="74"/>
  <c r="CA13" i="74"/>
  <c r="AW13" i="74"/>
  <c r="AA13" i="74"/>
  <c r="DV13" i="74"/>
  <c r="CW13" i="74"/>
  <c r="BZ13" i="74"/>
  <c r="AV13" i="74"/>
  <c r="Z13" i="74"/>
  <c r="DU13" i="74"/>
  <c r="CV13" i="74"/>
  <c r="BY13" i="74"/>
  <c r="AU13" i="74"/>
  <c r="Y13" i="74"/>
  <c r="AC13" i="74"/>
  <c r="DZ13" i="74"/>
  <c r="CY13" i="74"/>
  <c r="CB13" i="74"/>
  <c r="BE13" i="74"/>
  <c r="AB13" i="74"/>
  <c r="DQ13" i="74"/>
  <c r="CS13" i="74"/>
  <c r="BO13" i="74"/>
  <c r="AR13" i="74"/>
  <c r="U13" i="74"/>
  <c r="DG13" i="74"/>
  <c r="BI13" i="74"/>
  <c r="CU13" i="74"/>
  <c r="AT13" i="74"/>
  <c r="EM13" i="74"/>
  <c r="CT13" i="74"/>
  <c r="AS13" i="74"/>
  <c r="EN13" i="74"/>
  <c r="CO13" i="74"/>
  <c r="AQ13" i="74"/>
  <c r="CL13" i="74"/>
  <c r="AP13" i="74"/>
  <c r="EL13" i="74"/>
  <c r="CK13" i="74"/>
  <c r="AO13" i="74"/>
  <c r="DT13" i="74"/>
  <c r="BQ13" i="74"/>
  <c r="W13" i="74"/>
  <c r="DS13" i="74"/>
  <c r="BP13" i="74"/>
  <c r="V13" i="74"/>
  <c r="DI13" i="74"/>
  <c r="CG13" i="74"/>
  <c r="CF13" i="74"/>
  <c r="BN13" i="74"/>
  <c r="BM13" i="74"/>
  <c r="BL13" i="74"/>
  <c r="BK13" i="74"/>
  <c r="EK13" i="74"/>
  <c r="EJ13" i="74"/>
  <c r="AL13" i="74"/>
  <c r="EH13" i="74"/>
  <c r="AI13" i="74"/>
  <c r="DO13" i="74"/>
  <c r="R13" i="74"/>
  <c r="K10" i="73" s="1"/>
  <c r="DN13" i="74"/>
  <c r="DM13" i="74"/>
  <c r="DH13" i="74"/>
  <c r="CH13" i="74"/>
  <c r="BJ13" i="74"/>
  <c r="AM13" i="74"/>
  <c r="J13" i="74"/>
  <c r="K13" i="74"/>
  <c r="O13" i="74"/>
  <c r="H10" i="73" s="1"/>
  <c r="M13" i="74"/>
  <c r="F10" i="73" s="1"/>
  <c r="H13" i="74"/>
  <c r="L13" i="74"/>
  <c r="E10" i="73" s="1"/>
  <c r="P13" i="74"/>
  <c r="I10" i="73" s="1"/>
  <c r="I13" i="74"/>
  <c r="N13" i="74"/>
  <c r="G10" i="73" s="1"/>
  <c r="Q13" i="74"/>
  <c r="J10" i="73" s="1"/>
  <c r="G13" i="74"/>
  <c r="C18" i="74"/>
  <c r="L12" i="74"/>
  <c r="E9" i="73" s="1"/>
  <c r="J12" i="74"/>
  <c r="N12" i="74"/>
  <c r="G9" i="73" s="1"/>
  <c r="P12" i="74"/>
  <c r="I9" i="73" s="1"/>
  <c r="Q12" i="74"/>
  <c r="J9" i="73" s="1"/>
  <c r="H12" i="74"/>
  <c r="M12" i="74"/>
  <c r="F9" i="73" s="1"/>
  <c r="G12" i="74"/>
  <c r="O12" i="74"/>
  <c r="H9" i="73" s="1"/>
  <c r="I12" i="74"/>
  <c r="K12" i="74"/>
  <c r="N10" i="73" l="1"/>
  <c r="M10" i="73"/>
  <c r="N9" i="73"/>
  <c r="M9" i="73"/>
  <c r="D9" i="73"/>
  <c r="D10" i="73"/>
  <c r="AU152" i="2"/>
  <c r="AT153" i="2"/>
  <c r="ED18" i="74"/>
  <c r="DN18" i="74"/>
  <c r="CX18" i="74"/>
  <c r="CH18" i="74"/>
  <c r="BR18" i="74"/>
  <c r="BB18" i="74"/>
  <c r="AL18" i="74"/>
  <c r="V18" i="74"/>
  <c r="DK18" i="74"/>
  <c r="BO18" i="74"/>
  <c r="S18" i="74"/>
  <c r="EL18" i="74"/>
  <c r="DV18" i="74"/>
  <c r="CP18" i="74"/>
  <c r="BJ18" i="74"/>
  <c r="AD18" i="74"/>
  <c r="BY18" i="74"/>
  <c r="EC18" i="74"/>
  <c r="DM18" i="74"/>
  <c r="CW18" i="74"/>
  <c r="CG18" i="74"/>
  <c r="BQ18" i="74"/>
  <c r="BA18" i="74"/>
  <c r="AK18" i="74"/>
  <c r="U18" i="74"/>
  <c r="EA18" i="74"/>
  <c r="CU18" i="74"/>
  <c r="AY18" i="74"/>
  <c r="BL18" i="74"/>
  <c r="EM18" i="74"/>
  <c r="DW18" i="74"/>
  <c r="DG18" i="74"/>
  <c r="CQ18" i="74"/>
  <c r="CA18" i="74"/>
  <c r="BK18" i="74"/>
  <c r="BZ18" i="74"/>
  <c r="DU18" i="74"/>
  <c r="AC18" i="74"/>
  <c r="EB18" i="74"/>
  <c r="DL18" i="74"/>
  <c r="CV18" i="74"/>
  <c r="CF18" i="74"/>
  <c r="BP18" i="74"/>
  <c r="AZ18" i="74"/>
  <c r="AJ18" i="74"/>
  <c r="T18" i="74"/>
  <c r="CE18" i="74"/>
  <c r="AI18" i="74"/>
  <c r="AE18" i="74"/>
  <c r="DE18" i="74"/>
  <c r="BI18" i="74"/>
  <c r="CO18" i="74"/>
  <c r="EP18" i="74"/>
  <c r="DZ18" i="74"/>
  <c r="DJ18" i="74"/>
  <c r="CT18" i="74"/>
  <c r="CD18" i="74"/>
  <c r="BN18" i="74"/>
  <c r="AX18" i="74"/>
  <c r="AH18" i="74"/>
  <c r="R18" i="74"/>
  <c r="K15" i="73" s="1"/>
  <c r="EO18" i="74"/>
  <c r="DY18" i="74"/>
  <c r="DI18" i="74"/>
  <c r="CS18" i="74"/>
  <c r="CC18" i="74"/>
  <c r="BM18" i="74"/>
  <c r="AW18" i="74"/>
  <c r="AG18" i="74"/>
  <c r="EN18" i="74"/>
  <c r="DX18" i="74"/>
  <c r="DH18" i="74"/>
  <c r="CR18" i="74"/>
  <c r="CB18" i="74"/>
  <c r="AV18" i="74"/>
  <c r="AF18" i="74"/>
  <c r="AU18" i="74"/>
  <c r="DF18" i="74"/>
  <c r="AT18" i="74"/>
  <c r="EK18" i="74"/>
  <c r="AS18" i="74"/>
  <c r="EJ18" i="74"/>
  <c r="CZ18" i="74"/>
  <c r="BF18" i="74"/>
  <c r="CN18" i="74"/>
  <c r="BC18" i="74"/>
  <c r="EF18" i="74"/>
  <c r="CL18" i="74"/>
  <c r="AR18" i="74"/>
  <c r="DR18" i="74"/>
  <c r="BX18" i="74"/>
  <c r="AM18" i="74"/>
  <c r="BU18" i="74"/>
  <c r="DD18" i="74"/>
  <c r="BT18" i="74"/>
  <c r="Z18" i="74"/>
  <c r="DC18" i="74"/>
  <c r="BS18" i="74"/>
  <c r="X18" i="74"/>
  <c r="EI18" i="74"/>
  <c r="CY18" i="74"/>
  <c r="BE18" i="74"/>
  <c r="BH18" i="74"/>
  <c r="EH18" i="74"/>
  <c r="BD18" i="74"/>
  <c r="CM18" i="74"/>
  <c r="BV18" i="74"/>
  <c r="DA18" i="74"/>
  <c r="EG18" i="74"/>
  <c r="AN18" i="74"/>
  <c r="BW18" i="74"/>
  <c r="DP18" i="74"/>
  <c r="AA18" i="74"/>
  <c r="Y18" i="74"/>
  <c r="EE18" i="74"/>
  <c r="CK18" i="74"/>
  <c r="AQ18" i="74"/>
  <c r="DT18" i="74"/>
  <c r="CJ18" i="74"/>
  <c r="AP18" i="74"/>
  <c r="DS18" i="74"/>
  <c r="CI18" i="74"/>
  <c r="AO18" i="74"/>
  <c r="DQ18" i="74"/>
  <c r="AB18" i="74"/>
  <c r="DO18" i="74"/>
  <c r="DB18" i="74"/>
  <c r="BG18" i="74"/>
  <c r="W18" i="74"/>
  <c r="E13" i="74"/>
  <c r="O18" i="74"/>
  <c r="H15" i="73" s="1"/>
  <c r="Q18" i="74"/>
  <c r="J15" i="73" s="1"/>
  <c r="I18" i="74"/>
  <c r="N18" i="74"/>
  <c r="G15" i="73" s="1"/>
  <c r="H18" i="74"/>
  <c r="P18" i="74"/>
  <c r="I15" i="73" s="1"/>
  <c r="C66" i="74"/>
  <c r="K18" i="74"/>
  <c r="L18" i="74"/>
  <c r="E15" i="73" s="1"/>
  <c r="M18" i="74"/>
  <c r="F15" i="73" s="1"/>
  <c r="G18" i="74"/>
  <c r="J18" i="74"/>
  <c r="E12" i="74"/>
  <c r="H46" i="13"/>
  <c r="J37" i="13"/>
  <c r="I37" i="13"/>
  <c r="H37" i="13"/>
  <c r="H13" i="13"/>
  <c r="J31" i="21"/>
  <c r="J26" i="68" s="1"/>
  <c r="I31" i="21"/>
  <c r="I26" i="68" s="1"/>
  <c r="H31" i="21"/>
  <c r="J27" i="21"/>
  <c r="J17" i="68" s="1"/>
  <c r="I27" i="21"/>
  <c r="I17" i="68" s="1"/>
  <c r="H27" i="21"/>
  <c r="H17" i="68" s="1"/>
  <c r="G6" i="74"/>
  <c r="G4" i="74"/>
  <c r="N15" i="73" l="1"/>
  <c r="M15" i="73"/>
  <c r="D15" i="73"/>
  <c r="AV152" i="2"/>
  <c r="AU153" i="2"/>
  <c r="H26" i="68"/>
  <c r="H12" i="13"/>
  <c r="I12" i="13"/>
  <c r="J12" i="13"/>
  <c r="E18" i="74"/>
  <c r="G39" i="2"/>
  <c r="G27" i="2"/>
  <c r="F32" i="2"/>
  <c r="C3" i="8" s="1"/>
  <c r="C3" i="10" s="1"/>
  <c r="G15" i="74" l="1"/>
  <c r="AV153" i="2"/>
  <c r="AW152" i="2"/>
  <c r="G249" i="2"/>
  <c r="G250" i="2" s="1"/>
  <c r="G55" i="2"/>
  <c r="G59" i="2" s="1"/>
  <c r="G8" i="74" s="1"/>
  <c r="G29" i="2"/>
  <c r="C102" i="21" s="1"/>
  <c r="AW153" i="2" l="1"/>
  <c r="AX152" i="2"/>
  <c r="R13" i="83"/>
  <c r="K23" i="73" s="1"/>
  <c r="AH13" i="83"/>
  <c r="AX13" i="83"/>
  <c r="BN13" i="83"/>
  <c r="CD13" i="83"/>
  <c r="CT13" i="83"/>
  <c r="DJ13" i="83"/>
  <c r="DZ13" i="83"/>
  <c r="EP13" i="83"/>
  <c r="AJ13" i="83"/>
  <c r="CF13" i="83"/>
  <c r="DL13" i="83"/>
  <c r="EC13" i="83"/>
  <c r="V13" i="83"/>
  <c r="BB13" i="83"/>
  <c r="BR13" i="83"/>
  <c r="CX13" i="83"/>
  <c r="AN13" i="83"/>
  <c r="CJ13" i="83"/>
  <c r="EF13" i="83"/>
  <c r="BU13" i="83"/>
  <c r="DA13" i="83"/>
  <c r="AP13" i="83"/>
  <c r="CL13" i="83"/>
  <c r="AA13" i="83"/>
  <c r="DC13" i="83"/>
  <c r="AR13" i="83"/>
  <c r="DD13" i="83"/>
  <c r="BI13" i="83"/>
  <c r="DU13" i="83"/>
  <c r="CP13" i="83"/>
  <c r="DV13" i="83"/>
  <c r="AU13" i="83"/>
  <c r="AV13" i="83"/>
  <c r="EN13" i="83"/>
  <c r="CC13" i="83"/>
  <c r="EO13" i="83"/>
  <c r="S13" i="83"/>
  <c r="AI13" i="83"/>
  <c r="AY13" i="83"/>
  <c r="BO13" i="83"/>
  <c r="CE13" i="83"/>
  <c r="CU13" i="83"/>
  <c r="DK13" i="83"/>
  <c r="EA13" i="83"/>
  <c r="AZ13" i="83"/>
  <c r="BP13" i="83"/>
  <c r="CV13" i="83"/>
  <c r="EB13" i="83"/>
  <c r="U13" i="83"/>
  <c r="BA13" i="83"/>
  <c r="BQ13" i="83"/>
  <c r="CG13" i="83"/>
  <c r="CW13" i="83"/>
  <c r="DM13" i="83"/>
  <c r="AL13" i="83"/>
  <c r="CH13" i="83"/>
  <c r="ED13" i="83"/>
  <c r="BD13" i="83"/>
  <c r="DP13" i="83"/>
  <c r="BE13" i="83"/>
  <c r="CK13" i="83"/>
  <c r="Z13" i="83"/>
  <c r="BV13" i="83"/>
  <c r="DR13" i="83"/>
  <c r="BW13" i="83"/>
  <c r="EI13" i="83"/>
  <c r="BX13" i="83"/>
  <c r="EJ13" i="83"/>
  <c r="AC13" i="83"/>
  <c r="DE13" i="83"/>
  <c r="BJ13" i="83"/>
  <c r="DF13" i="83"/>
  <c r="BK13" i="83"/>
  <c r="DG13" i="83"/>
  <c r="CB13" i="83"/>
  <c r="DX13" i="83"/>
  <c r="AW13" i="83"/>
  <c r="T13" i="83"/>
  <c r="AO13" i="83"/>
  <c r="BG13" i="83"/>
  <c r="BH13" i="83"/>
  <c r="CO13" i="83"/>
  <c r="AT13" i="83"/>
  <c r="CQ13" i="83"/>
  <c r="AF13" i="83"/>
  <c r="DI13" i="83"/>
  <c r="AK13" i="83"/>
  <c r="DQ13" i="83"/>
  <c r="EH13" i="83"/>
  <c r="DS13" i="83"/>
  <c r="CN13" i="83"/>
  <c r="BY13" i="83"/>
  <c r="AD13" i="83"/>
  <c r="CA13" i="83"/>
  <c r="BL13" i="83"/>
  <c r="BM13" i="83"/>
  <c r="DN13" i="83"/>
  <c r="EL13" i="83"/>
  <c r="DW13" i="83"/>
  <c r="DH13" i="83"/>
  <c r="CS13" i="83"/>
  <c r="W13" i="83"/>
  <c r="AM13" i="83"/>
  <c r="BC13" i="83"/>
  <c r="BS13" i="83"/>
  <c r="CI13" i="83"/>
  <c r="CY13" i="83"/>
  <c r="DO13" i="83"/>
  <c r="EE13" i="83"/>
  <c r="X13" i="83"/>
  <c r="BT13" i="83"/>
  <c r="CZ13" i="83"/>
  <c r="Y13" i="83"/>
  <c r="EG13" i="83"/>
  <c r="BF13" i="83"/>
  <c r="DB13" i="83"/>
  <c r="AQ13" i="83"/>
  <c r="CM13" i="83"/>
  <c r="AB13" i="83"/>
  <c r="DT13" i="83"/>
  <c r="AS13" i="83"/>
  <c r="EK13" i="83"/>
  <c r="BZ13" i="83"/>
  <c r="AE13" i="83"/>
  <c r="EM13" i="83"/>
  <c r="CR13" i="83"/>
  <c r="AG13" i="83"/>
  <c r="DY13" i="83"/>
  <c r="K13" i="83"/>
  <c r="L13" i="83"/>
  <c r="E23" i="73" s="1"/>
  <c r="M13" i="83"/>
  <c r="F23" i="73" s="1"/>
  <c r="N13" i="83"/>
  <c r="G23" i="73" s="1"/>
  <c r="O13" i="83"/>
  <c r="H23" i="73" s="1"/>
  <c r="P13" i="83"/>
  <c r="I23" i="73" s="1"/>
  <c r="Q13" i="83"/>
  <c r="J23" i="73" s="1"/>
  <c r="C97" i="15"/>
  <c r="A1" i="74"/>
  <c r="G35" i="61"/>
  <c r="E61" i="74"/>
  <c r="C61" i="74" s="1"/>
  <c r="E23" i="74"/>
  <c r="M23" i="73" l="1"/>
  <c r="N23" i="73"/>
  <c r="D23" i="73"/>
  <c r="AX153" i="2"/>
  <c r="AY152" i="2"/>
  <c r="E13" i="83"/>
  <c r="F67" i="2" s="1"/>
  <c r="F98" i="2"/>
  <c r="H4" i="74"/>
  <c r="E22" i="74"/>
  <c r="G5" i="74"/>
  <c r="F129" i="1" l="1"/>
  <c r="E15" i="88"/>
  <c r="F126" i="2"/>
  <c r="AY153" i="2"/>
  <c r="AZ152" i="2"/>
  <c r="H15" i="74"/>
  <c r="F97" i="2"/>
  <c r="I4" i="74"/>
  <c r="H5" i="74"/>
  <c r="AZ153" i="2" l="1"/>
  <c r="BA152" i="2"/>
  <c r="I15" i="74"/>
  <c r="E19" i="74"/>
  <c r="I5" i="74"/>
  <c r="J4" i="74"/>
  <c r="BA153" i="2" l="1"/>
  <c r="BB152" i="2"/>
  <c r="J63" i="74"/>
  <c r="J15" i="74" s="1"/>
  <c r="J38" i="74" s="1"/>
  <c r="H30" i="74"/>
  <c r="H68" i="15"/>
  <c r="I30" i="74"/>
  <c r="I68" i="15"/>
  <c r="K4" i="74"/>
  <c r="J5" i="74"/>
  <c r="BB153" i="2" l="1"/>
  <c r="BC152" i="2"/>
  <c r="K63" i="74"/>
  <c r="K15" i="74" s="1"/>
  <c r="K38" i="74" s="1"/>
  <c r="K30" i="74" s="1"/>
  <c r="J30" i="74"/>
  <c r="J68" i="15"/>
  <c r="K5" i="74"/>
  <c r="L4" i="74"/>
  <c r="L63" i="74" l="1"/>
  <c r="L15" i="74" s="1"/>
  <c r="E8" i="73"/>
  <c r="BD152" i="2"/>
  <c r="BC153" i="2"/>
  <c r="K68" i="15"/>
  <c r="L5" i="74"/>
  <c r="M4" i="74"/>
  <c r="F8" i="73" s="1"/>
  <c r="L38" i="74" l="1"/>
  <c r="L30" i="74" s="1"/>
  <c r="E12" i="73"/>
  <c r="BD153" i="2"/>
  <c r="BE152" i="2"/>
  <c r="M63" i="74"/>
  <c r="M15" i="74" s="1"/>
  <c r="M5" i="74"/>
  <c r="N4" i="74"/>
  <c r="G8" i="73" s="1"/>
  <c r="L68" i="15" l="1"/>
  <c r="M38" i="74"/>
  <c r="M30" i="74" s="1"/>
  <c r="F12" i="73"/>
  <c r="BF152" i="2"/>
  <c r="BE153" i="2"/>
  <c r="N63" i="74"/>
  <c r="N15" i="74" s="1"/>
  <c r="N5" i="74"/>
  <c r="O4" i="74"/>
  <c r="H8" i="73" s="1"/>
  <c r="M68" i="15" l="1"/>
  <c r="N38" i="74"/>
  <c r="N30" i="74" s="1"/>
  <c r="G12" i="73"/>
  <c r="M12" i="73" s="1"/>
  <c r="BF153" i="2"/>
  <c r="BG152" i="2"/>
  <c r="O63" i="74"/>
  <c r="O15" i="74" s="1"/>
  <c r="O5" i="74"/>
  <c r="P4" i="74"/>
  <c r="I8" i="73" s="1"/>
  <c r="N68" i="15" l="1"/>
  <c r="O38" i="74"/>
  <c r="O30" i="74" s="1"/>
  <c r="H12" i="73"/>
  <c r="BG153" i="2"/>
  <c r="BH152" i="2"/>
  <c r="P63" i="74"/>
  <c r="P15" i="74" s="1"/>
  <c r="P5" i="74"/>
  <c r="Q4" i="74"/>
  <c r="R4" i="74" l="1"/>
  <c r="K8" i="73" s="1"/>
  <c r="J8" i="73"/>
  <c r="O68" i="15"/>
  <c r="P38" i="74"/>
  <c r="P68" i="15" s="1"/>
  <c r="I12" i="73"/>
  <c r="BH153" i="2"/>
  <c r="BI152" i="2"/>
  <c r="R15" i="74"/>
  <c r="K12" i="73" s="1"/>
  <c r="Q15" i="74"/>
  <c r="Q5" i="74"/>
  <c r="R5" i="74" l="1"/>
  <c r="S4" i="74"/>
  <c r="T4" i="74" s="1"/>
  <c r="P30" i="74"/>
  <c r="Q38" i="74"/>
  <c r="Q30" i="74" s="1"/>
  <c r="J12" i="73"/>
  <c r="D12" i="73" s="1"/>
  <c r="BJ152" i="2"/>
  <c r="BI153" i="2"/>
  <c r="S15" i="74"/>
  <c r="R38" i="74"/>
  <c r="R30" i="74" s="1"/>
  <c r="N12" i="73" l="1"/>
  <c r="S5" i="74"/>
  <c r="Q68" i="15"/>
  <c r="BK152" i="2"/>
  <c r="BJ153" i="2"/>
  <c r="S38" i="74"/>
  <c r="S30" i="74" s="1"/>
  <c r="T5" i="74"/>
  <c r="U4" i="74"/>
  <c r="T63" i="74"/>
  <c r="T15" i="74" s="1"/>
  <c r="R68" i="15"/>
  <c r="BL152" i="2" l="1"/>
  <c r="BK153" i="2"/>
  <c r="V4" i="74"/>
  <c r="U63" i="74"/>
  <c r="U15" i="74" s="1"/>
  <c r="U5" i="74"/>
  <c r="T38" i="74"/>
  <c r="T30" i="74" s="1"/>
  <c r="BL153" i="2" l="1"/>
  <c r="BM152" i="2"/>
  <c r="T68" i="15"/>
  <c r="U38" i="74"/>
  <c r="U30" i="74" s="1"/>
  <c r="V63" i="74"/>
  <c r="V15" i="74" s="1"/>
  <c r="V5" i="74"/>
  <c r="W4" i="74"/>
  <c r="S68" i="15"/>
  <c r="BN152" i="2" l="1"/>
  <c r="BM153" i="2"/>
  <c r="U68" i="15"/>
  <c r="X4" i="74"/>
  <c r="W5" i="74"/>
  <c r="W63" i="74"/>
  <c r="W15" i="74" s="1"/>
  <c r="V38" i="74"/>
  <c r="V68" i="15" s="1"/>
  <c r="BN153" i="2" l="1"/>
  <c r="BO152" i="2"/>
  <c r="V30" i="74"/>
  <c r="W38" i="74"/>
  <c r="Y4" i="74"/>
  <c r="X63" i="74"/>
  <c r="X5" i="74"/>
  <c r="BO153" i="2" l="1"/>
  <c r="BP152" i="2"/>
  <c r="X15" i="74"/>
  <c r="Y63" i="74"/>
  <c r="Y15" i="74" s="1"/>
  <c r="Z4" i="74"/>
  <c r="Y5" i="74"/>
  <c r="W30" i="74"/>
  <c r="W68" i="15"/>
  <c r="E330" i="73"/>
  <c r="F330" i="73" s="1"/>
  <c r="G330" i="73" s="1"/>
  <c r="H330" i="73" s="1"/>
  <c r="I330" i="73" s="1"/>
  <c r="J330" i="73" s="1"/>
  <c r="K330" i="73" s="1"/>
  <c r="L330" i="73" s="1"/>
  <c r="M330" i="73" s="1"/>
  <c r="N330" i="73" s="1"/>
  <c r="O330" i="73" s="1"/>
  <c r="P330" i="73" s="1"/>
  <c r="Q330" i="73" s="1"/>
  <c r="R330" i="73" s="1"/>
  <c r="S330" i="73" s="1"/>
  <c r="T330" i="73" s="1"/>
  <c r="U330" i="73" s="1"/>
  <c r="V330" i="73" s="1"/>
  <c r="BQ152" i="2" l="1"/>
  <c r="BP153" i="2"/>
  <c r="Z5" i="74"/>
  <c r="Z63" i="74"/>
  <c r="Z15" i="74" s="1"/>
  <c r="AA4" i="74"/>
  <c r="Y38" i="74"/>
  <c r="X38" i="74"/>
  <c r="E202" i="73"/>
  <c r="F202" i="73" l="1"/>
  <c r="BQ153" i="2"/>
  <c r="BR152" i="2"/>
  <c r="Y30" i="74"/>
  <c r="Y68" i="15"/>
  <c r="X30" i="74"/>
  <c r="X68" i="15"/>
  <c r="AA5" i="74"/>
  <c r="AB4" i="74"/>
  <c r="AA63" i="74"/>
  <c r="Z38" i="74"/>
  <c r="J21" i="15"/>
  <c r="G202" i="73" l="1"/>
  <c r="BR153" i="2"/>
  <c r="BS152" i="2"/>
  <c r="AA15" i="74"/>
  <c r="AB5" i="74"/>
  <c r="AC4" i="74"/>
  <c r="AB63" i="74"/>
  <c r="AB15" i="74" s="1"/>
  <c r="Z30" i="74"/>
  <c r="Z68" i="15"/>
  <c r="E296" i="73"/>
  <c r="F296" i="73" l="1"/>
  <c r="H202" i="73"/>
  <c r="BT152" i="2"/>
  <c r="BS153" i="2"/>
  <c r="AC5" i="74"/>
  <c r="AC63" i="74"/>
  <c r="AC15" i="74" s="1"/>
  <c r="AD4" i="74"/>
  <c r="AB38" i="74"/>
  <c r="AA38" i="74"/>
  <c r="G296" i="73" l="1"/>
  <c r="I202" i="73"/>
  <c r="BT153" i="2"/>
  <c r="BU152" i="2"/>
  <c r="AC38" i="74"/>
  <c r="AA30" i="74"/>
  <c r="AA68" i="15"/>
  <c r="AB30" i="74"/>
  <c r="AB68" i="15"/>
  <c r="AD5" i="74"/>
  <c r="AD63" i="74"/>
  <c r="AE4" i="74"/>
  <c r="J45" i="73"/>
  <c r="H296" i="73" l="1"/>
  <c r="J202" i="73"/>
  <c r="K45" i="73"/>
  <c r="BU153" i="2"/>
  <c r="BV152" i="2"/>
  <c r="AD15" i="74"/>
  <c r="AE5" i="74"/>
  <c r="AE63" i="74"/>
  <c r="AE15" i="74" s="1"/>
  <c r="AF4" i="74"/>
  <c r="AC30" i="74"/>
  <c r="AC68" i="15"/>
  <c r="E242" i="73"/>
  <c r="F242" i="73" s="1"/>
  <c r="E166" i="73"/>
  <c r="F166" i="73" s="1"/>
  <c r="G166" i="73" s="1"/>
  <c r="H166" i="73" s="1"/>
  <c r="I166" i="73" s="1"/>
  <c r="J166" i="73" s="1"/>
  <c r="K166" i="73" s="1"/>
  <c r="L166" i="73" s="1"/>
  <c r="M166" i="73" s="1"/>
  <c r="N166" i="73" s="1"/>
  <c r="O166" i="73" s="1"/>
  <c r="P166" i="73" s="1"/>
  <c r="Q166" i="73" s="1"/>
  <c r="R166" i="73" s="1"/>
  <c r="S166" i="73" s="1"/>
  <c r="T166" i="73" s="1"/>
  <c r="U166" i="73" s="1"/>
  <c r="V166" i="73" s="1"/>
  <c r="E111" i="73"/>
  <c r="F111" i="73" s="1"/>
  <c r="G111" i="73" s="1"/>
  <c r="H111" i="73" s="1"/>
  <c r="I111" i="73" s="1"/>
  <c r="J111" i="73" s="1"/>
  <c r="K111" i="73" s="1"/>
  <c r="L111" i="73" s="1"/>
  <c r="M111" i="73" s="1"/>
  <c r="N111" i="73" s="1"/>
  <c r="O111" i="73" s="1"/>
  <c r="P111" i="73" s="1"/>
  <c r="Q111" i="73" s="1"/>
  <c r="R111" i="73" s="1"/>
  <c r="S111" i="73" s="1"/>
  <c r="T111" i="73" s="1"/>
  <c r="U111" i="73" s="1"/>
  <c r="V111" i="73" s="1"/>
  <c r="I296" i="73" l="1"/>
  <c r="K202" i="73"/>
  <c r="L45" i="73"/>
  <c r="BW152" i="2"/>
  <c r="BV153" i="2"/>
  <c r="AF63" i="74"/>
  <c r="AF15" i="74" s="1"/>
  <c r="AG4" i="74"/>
  <c r="AF5" i="74"/>
  <c r="AE38" i="74"/>
  <c r="AD38" i="74"/>
  <c r="G242" i="73"/>
  <c r="J296" i="73" l="1"/>
  <c r="L202" i="73"/>
  <c r="M45" i="73"/>
  <c r="BX152" i="2"/>
  <c r="BW153" i="2"/>
  <c r="AD30" i="74"/>
  <c r="AD68" i="15"/>
  <c r="AE30" i="74"/>
  <c r="AE68" i="15"/>
  <c r="AG5" i="74"/>
  <c r="AH4" i="74"/>
  <c r="AG63" i="74"/>
  <c r="AG15" i="74" s="1"/>
  <c r="AF38" i="74"/>
  <c r="H242" i="73"/>
  <c r="K296" i="73" l="1"/>
  <c r="M202" i="73"/>
  <c r="N45" i="73"/>
  <c r="BX153" i="2"/>
  <c r="BY152" i="2"/>
  <c r="AH5" i="74"/>
  <c r="AI4" i="74"/>
  <c r="AH63" i="74"/>
  <c r="AH15" i="74" s="1"/>
  <c r="AF30" i="74"/>
  <c r="AF68" i="15"/>
  <c r="AG38" i="74"/>
  <c r="I242" i="73"/>
  <c r="L296" i="73" l="1"/>
  <c r="N202" i="73"/>
  <c r="O45" i="73"/>
  <c r="BY153" i="2"/>
  <c r="BZ152" i="2"/>
  <c r="AG30" i="74"/>
  <c r="AG68" i="15"/>
  <c r="AH38" i="74"/>
  <c r="AI63" i="74"/>
  <c r="AI15" i="74" s="1"/>
  <c r="AJ4" i="74"/>
  <c r="AI5" i="74"/>
  <c r="J242" i="73"/>
  <c r="M296" i="73" l="1"/>
  <c r="O202" i="73"/>
  <c r="P45" i="73"/>
  <c r="CA152" i="2"/>
  <c r="BZ153" i="2"/>
  <c r="AI38" i="74"/>
  <c r="AH30" i="74"/>
  <c r="AH68" i="15"/>
  <c r="AJ63" i="74"/>
  <c r="AJ15" i="74" s="1"/>
  <c r="AJ5" i="74"/>
  <c r="AK4" i="74"/>
  <c r="K242" i="73"/>
  <c r="N296" i="73" l="1"/>
  <c r="P202" i="73"/>
  <c r="Q45" i="73"/>
  <c r="CA153" i="2"/>
  <c r="CB152" i="2"/>
  <c r="AK5" i="74"/>
  <c r="AL4" i="74"/>
  <c r="AK63" i="74"/>
  <c r="AK15" i="74" s="1"/>
  <c r="AJ38" i="74"/>
  <c r="AI30" i="74"/>
  <c r="AI68" i="15"/>
  <c r="L242" i="73"/>
  <c r="O296" i="73" l="1"/>
  <c r="Q202" i="73"/>
  <c r="R45" i="73"/>
  <c r="CC152" i="2"/>
  <c r="CB153" i="2"/>
  <c r="AJ30" i="74"/>
  <c r="AJ68" i="15"/>
  <c r="AK38" i="74"/>
  <c r="AL63" i="74"/>
  <c r="AL15" i="74" s="1"/>
  <c r="AM4" i="74"/>
  <c r="AL5" i="74"/>
  <c r="M242" i="73"/>
  <c r="P296" i="73" l="1"/>
  <c r="R202" i="73"/>
  <c r="S45" i="73"/>
  <c r="CD152" i="2"/>
  <c r="CC153" i="2"/>
  <c r="AN4" i="74"/>
  <c r="AM63" i="74"/>
  <c r="AM15" i="74" s="1"/>
  <c r="AM5" i="74"/>
  <c r="AL38" i="74"/>
  <c r="AK30" i="74"/>
  <c r="AK68" i="15"/>
  <c r="N242" i="73"/>
  <c r="Q296" i="73" l="1"/>
  <c r="S202" i="73"/>
  <c r="T45" i="73"/>
  <c r="CD153" i="2"/>
  <c r="CE152" i="2"/>
  <c r="AL30" i="74"/>
  <c r="AL68" i="15"/>
  <c r="AM38" i="74"/>
  <c r="AN63" i="74"/>
  <c r="AN15" i="74" s="1"/>
  <c r="AN5" i="74"/>
  <c r="AO4" i="74"/>
  <c r="O242" i="73"/>
  <c r="R296" i="73" l="1"/>
  <c r="T202" i="73"/>
  <c r="U45" i="73"/>
  <c r="CE153" i="2"/>
  <c r="CF152" i="2"/>
  <c r="AO63" i="74"/>
  <c r="AO15" i="74" s="1"/>
  <c r="AO5" i="74"/>
  <c r="AP4" i="74"/>
  <c r="AN38" i="74"/>
  <c r="AM30" i="74"/>
  <c r="AM68" i="15"/>
  <c r="P242" i="73"/>
  <c r="S296" i="73" l="1"/>
  <c r="U202" i="73"/>
  <c r="V45" i="73"/>
  <c r="CF153" i="2"/>
  <c r="CG152" i="2"/>
  <c r="AN30" i="74"/>
  <c r="AN68" i="15"/>
  <c r="AP63" i="74"/>
  <c r="AP15" i="74" s="1"/>
  <c r="AQ4" i="74"/>
  <c r="AP5" i="74"/>
  <c r="AO38" i="74"/>
  <c r="Q242" i="73"/>
  <c r="T296" i="73" l="1"/>
  <c r="V202" i="73"/>
  <c r="CG153" i="2"/>
  <c r="CH152" i="2"/>
  <c r="AP38" i="74"/>
  <c r="AO30" i="74"/>
  <c r="AO68" i="15"/>
  <c r="AQ63" i="74"/>
  <c r="AQ15" i="74" s="1"/>
  <c r="AQ5" i="74"/>
  <c r="AR4" i="74"/>
  <c r="R242" i="73"/>
  <c r="U296" i="73" l="1"/>
  <c r="CH153" i="2"/>
  <c r="CI152" i="2"/>
  <c r="AR5" i="74"/>
  <c r="AS4" i="74"/>
  <c r="AR63" i="74"/>
  <c r="AR15" i="74" s="1"/>
  <c r="AQ38" i="74"/>
  <c r="AP30" i="74"/>
  <c r="AP68" i="15"/>
  <c r="S242" i="73"/>
  <c r="V296" i="73" l="1"/>
  <c r="CI153" i="2"/>
  <c r="CJ152" i="2"/>
  <c r="AQ68" i="15"/>
  <c r="AQ30" i="74"/>
  <c r="AR38" i="74"/>
  <c r="AS63" i="74"/>
  <c r="AS15" i="74" s="1"/>
  <c r="AT4" i="74"/>
  <c r="AS5" i="74"/>
  <c r="T242" i="73"/>
  <c r="CJ153" i="2" l="1"/>
  <c r="CK152" i="2"/>
  <c r="AT63" i="74"/>
  <c r="AT15" i="74" s="1"/>
  <c r="AT5" i="74"/>
  <c r="AU4" i="74"/>
  <c r="AS38" i="74"/>
  <c r="AR30" i="74"/>
  <c r="AR68" i="15"/>
  <c r="U242" i="73"/>
  <c r="CL152" i="2" l="1"/>
  <c r="CK153" i="2"/>
  <c r="AS68" i="15"/>
  <c r="AS30" i="74"/>
  <c r="AU63" i="74"/>
  <c r="AU15" i="74" s="1"/>
  <c r="AV4" i="74"/>
  <c r="AU5" i="74"/>
  <c r="AT38" i="74"/>
  <c r="V242" i="73"/>
  <c r="W242" i="73" s="1"/>
  <c r="CM152" i="2" l="1"/>
  <c r="CL153" i="2"/>
  <c r="AV63" i="74"/>
  <c r="AV15" i="74" s="1"/>
  <c r="AW4" i="74"/>
  <c r="AV5" i="74"/>
  <c r="AT30" i="74"/>
  <c r="AT68" i="15"/>
  <c r="AU38" i="74"/>
  <c r="G6" i="68"/>
  <c r="C6" i="68"/>
  <c r="CN152" i="2" l="1"/>
  <c r="CM153" i="2"/>
  <c r="AU30" i="74"/>
  <c r="AU68" i="15"/>
  <c r="AW63" i="74"/>
  <c r="AW15" i="74" s="1"/>
  <c r="AW5" i="74"/>
  <c r="AX4" i="74"/>
  <c r="AV38" i="74"/>
  <c r="C215" i="21"/>
  <c r="CN153" i="2" l="1"/>
  <c r="CO152" i="2"/>
  <c r="AW38" i="74"/>
  <c r="AV68" i="15"/>
  <c r="AV30" i="74"/>
  <c r="AX63" i="74"/>
  <c r="AX15" i="74" s="1"/>
  <c r="AX5" i="74"/>
  <c r="AY4" i="74"/>
  <c r="C136" i="21"/>
  <c r="CO153" i="2" l="1"/>
  <c r="CP152" i="2"/>
  <c r="AY63" i="74"/>
  <c r="AY15" i="74" s="1"/>
  <c r="AY5" i="74"/>
  <c r="AZ4" i="74"/>
  <c r="AX38" i="74"/>
  <c r="AW30" i="74"/>
  <c r="AW68" i="15"/>
  <c r="G15" i="61"/>
  <c r="G37" i="61" s="1"/>
  <c r="AF63" i="61"/>
  <c r="AE63" i="61"/>
  <c r="AD63" i="61"/>
  <c r="AC63" i="61"/>
  <c r="AB63" i="61"/>
  <c r="AA63" i="61"/>
  <c r="Z63" i="61"/>
  <c r="Y63" i="61"/>
  <c r="X63" i="61"/>
  <c r="W63" i="61"/>
  <c r="V63" i="61"/>
  <c r="U63" i="61"/>
  <c r="T63" i="61"/>
  <c r="S63" i="61"/>
  <c r="R63" i="61"/>
  <c r="Q63" i="61"/>
  <c r="P63" i="61"/>
  <c r="O63" i="61"/>
  <c r="N63" i="61"/>
  <c r="M63" i="61"/>
  <c r="L63" i="61"/>
  <c r="K63" i="61"/>
  <c r="J63" i="61"/>
  <c r="I63" i="61"/>
  <c r="H63" i="61"/>
  <c r="G63" i="61"/>
  <c r="AF62" i="61"/>
  <c r="AE62" i="61"/>
  <c r="AD62" i="61"/>
  <c r="AC62" i="61"/>
  <c r="AB62" i="61"/>
  <c r="AA62" i="61"/>
  <c r="Z62" i="61"/>
  <c r="Y62" i="61"/>
  <c r="X62" i="61"/>
  <c r="W62" i="61"/>
  <c r="V62" i="61"/>
  <c r="U62" i="61"/>
  <c r="T62" i="61"/>
  <c r="S62" i="61"/>
  <c r="R62" i="61"/>
  <c r="Q62" i="61"/>
  <c r="P62" i="61"/>
  <c r="O62" i="61"/>
  <c r="N62" i="61"/>
  <c r="M62" i="61"/>
  <c r="L62" i="61"/>
  <c r="K62" i="61"/>
  <c r="J62" i="61"/>
  <c r="I62" i="61"/>
  <c r="H62" i="61"/>
  <c r="G62" i="61"/>
  <c r="G13" i="21"/>
  <c r="A54" i="24"/>
  <c r="A33" i="24"/>
  <c r="A37" i="24"/>
  <c r="A40" i="24"/>
  <c r="CQ152" i="2" l="1"/>
  <c r="CP153" i="2"/>
  <c r="AX30" i="74"/>
  <c r="AX68" i="15"/>
  <c r="AZ5" i="74"/>
  <c r="BA4" i="74"/>
  <c r="AZ63" i="74"/>
  <c r="AZ15" i="74" s="1"/>
  <c r="AY38" i="74"/>
  <c r="G125" i="24"/>
  <c r="C119" i="24"/>
  <c r="C99" i="24"/>
  <c r="C98" i="24"/>
  <c r="C97" i="24"/>
  <c r="C87" i="15"/>
  <c r="C108" i="15"/>
  <c r="G67" i="24"/>
  <c r="G69" i="24" s="1"/>
  <c r="E102" i="24"/>
  <c r="G88" i="24"/>
  <c r="J22" i="15"/>
  <c r="CR152" i="2" l="1"/>
  <c r="CQ153" i="2"/>
  <c r="AY30" i="74"/>
  <c r="AY68" i="15"/>
  <c r="AZ38" i="74"/>
  <c r="BA63" i="74"/>
  <c r="BA15" i="74" s="1"/>
  <c r="BB4" i="74"/>
  <c r="BA5" i="74"/>
  <c r="G114" i="24"/>
  <c r="G92" i="24"/>
  <c r="CS152" i="2" l="1"/>
  <c r="CR153" i="2"/>
  <c r="BB5" i="74"/>
  <c r="BC4" i="74"/>
  <c r="BB63" i="74"/>
  <c r="BB15" i="74" s="1"/>
  <c r="BA38" i="74"/>
  <c r="AZ30" i="74"/>
  <c r="AZ68" i="15"/>
  <c r="H87" i="24"/>
  <c r="H79" i="24"/>
  <c r="H86" i="24"/>
  <c r="H78" i="24"/>
  <c r="H81" i="24"/>
  <c r="H85" i="24"/>
  <c r="H77" i="24"/>
  <c r="H74" i="24"/>
  <c r="H84" i="24"/>
  <c r="H76" i="24"/>
  <c r="H80" i="24"/>
  <c r="H83" i="24"/>
  <c r="H75" i="24"/>
  <c r="H73" i="24"/>
  <c r="H82" i="24"/>
  <c r="G94" i="24"/>
  <c r="G119" i="24" s="1"/>
  <c r="G93" i="24"/>
  <c r="CT152" i="2" l="1"/>
  <c r="CS153" i="2"/>
  <c r="BA30" i="74"/>
  <c r="BA68" i="15"/>
  <c r="BB38" i="74"/>
  <c r="BC63" i="74"/>
  <c r="BC15" i="74" s="1"/>
  <c r="BD4" i="74"/>
  <c r="BC5" i="74"/>
  <c r="G97" i="24"/>
  <c r="G98" i="24" s="1"/>
  <c r="G99" i="24" s="1"/>
  <c r="G100" i="24" s="1"/>
  <c r="H72" i="24"/>
  <c r="CT153" i="2" l="1"/>
  <c r="CU152" i="2"/>
  <c r="BD5" i="74"/>
  <c r="BE4" i="74"/>
  <c r="BD63" i="74"/>
  <c r="BD15" i="74" s="1"/>
  <c r="BC38" i="74"/>
  <c r="BB30" i="74"/>
  <c r="BB68" i="15"/>
  <c r="G116" i="24"/>
  <c r="H88" i="24"/>
  <c r="CU153" i="2" l="1"/>
  <c r="CV152" i="2"/>
  <c r="BC68" i="15"/>
  <c r="BC30" i="74"/>
  <c r="BD38" i="74"/>
  <c r="BE5" i="74"/>
  <c r="BE63" i="74"/>
  <c r="BE15" i="74" s="1"/>
  <c r="BF4" i="74"/>
  <c r="G117" i="24"/>
  <c r="G121" i="24"/>
  <c r="H105" i="24" l="1"/>
  <c r="H108" i="24"/>
  <c r="H113" i="24"/>
  <c r="H110" i="24"/>
  <c r="H111" i="24"/>
  <c r="H112" i="24"/>
  <c r="H109" i="24"/>
  <c r="CW152" i="2"/>
  <c r="CV153" i="2"/>
  <c r="BF63" i="74"/>
  <c r="BF15" i="74" s="1"/>
  <c r="BF5" i="74"/>
  <c r="BG4" i="74"/>
  <c r="BE38" i="74"/>
  <c r="BD30" i="74"/>
  <c r="BD68" i="15"/>
  <c r="G123" i="24"/>
  <c r="H107" i="24"/>
  <c r="H106" i="24"/>
  <c r="H104" i="24"/>
  <c r="G122" i="24"/>
  <c r="CW153" i="2" l="1"/>
  <c r="CX152" i="2"/>
  <c r="BE68" i="15"/>
  <c r="BE30" i="74"/>
  <c r="BG63" i="74"/>
  <c r="BG15" i="74" s="1"/>
  <c r="BG5" i="74"/>
  <c r="BH4" i="74"/>
  <c r="BF38" i="74"/>
  <c r="G124" i="24"/>
  <c r="G51" i="61" s="1"/>
  <c r="CX153" i="2" l="1"/>
  <c r="CY152" i="2"/>
  <c r="BF30" i="74"/>
  <c r="BF68" i="15"/>
  <c r="BH5" i="74"/>
  <c r="BI4" i="74"/>
  <c r="BH63" i="74"/>
  <c r="BH15" i="74" s="1"/>
  <c r="BG38" i="74"/>
  <c r="J112" i="15"/>
  <c r="J18" i="15" s="1"/>
  <c r="J91" i="15"/>
  <c r="J16" i="15" s="1"/>
  <c r="CY153" i="2" l="1"/>
  <c r="CZ152" i="2"/>
  <c r="BG30" i="74"/>
  <c r="BG68" i="15"/>
  <c r="BJ4" i="74"/>
  <c r="BI63" i="74"/>
  <c r="BI15" i="74" s="1"/>
  <c r="BI5" i="74"/>
  <c r="BH38" i="74"/>
  <c r="DH84" i="21"/>
  <c r="DG84" i="21"/>
  <c r="DF84" i="21"/>
  <c r="DE84" i="21"/>
  <c r="DD84" i="21"/>
  <c r="DC84" i="21"/>
  <c r="DB84" i="21"/>
  <c r="DA84" i="21"/>
  <c r="CZ84" i="21"/>
  <c r="CY84" i="21"/>
  <c r="CX84" i="21"/>
  <c r="CW84" i="21"/>
  <c r="CV84" i="21"/>
  <c r="CU84" i="21"/>
  <c r="CT84" i="21"/>
  <c r="CS84" i="21"/>
  <c r="CR84" i="21"/>
  <c r="CQ84" i="21"/>
  <c r="CP84" i="21"/>
  <c r="CO84" i="21"/>
  <c r="CN84" i="21"/>
  <c r="CM84" i="21"/>
  <c r="CL84" i="21"/>
  <c r="CK84" i="21"/>
  <c r="CJ84" i="21"/>
  <c r="CI84" i="21"/>
  <c r="CH84" i="21"/>
  <c r="CG84" i="21"/>
  <c r="CF84" i="21"/>
  <c r="CE84" i="21"/>
  <c r="CD84" i="21"/>
  <c r="CC84" i="21"/>
  <c r="CB84" i="21"/>
  <c r="CA84" i="21"/>
  <c r="BZ84" i="21"/>
  <c r="BY84" i="21"/>
  <c r="BX84" i="21"/>
  <c r="BW84" i="21"/>
  <c r="BV84" i="21"/>
  <c r="BU84" i="21"/>
  <c r="BT84" i="21"/>
  <c r="BS84" i="21"/>
  <c r="BR84" i="21"/>
  <c r="BQ84" i="21"/>
  <c r="BP84" i="21"/>
  <c r="BO84" i="21"/>
  <c r="BN84" i="21"/>
  <c r="BM84" i="21"/>
  <c r="BL84" i="21"/>
  <c r="BK84" i="21"/>
  <c r="BJ84" i="21"/>
  <c r="BI84" i="21"/>
  <c r="BH84" i="21"/>
  <c r="BG84" i="21"/>
  <c r="BF84" i="21"/>
  <c r="BE84" i="21"/>
  <c r="BD84" i="21"/>
  <c r="BC84" i="21"/>
  <c r="BB84" i="21"/>
  <c r="BA84" i="21"/>
  <c r="AZ84" i="21"/>
  <c r="AY84" i="21"/>
  <c r="AX84" i="21"/>
  <c r="AW84" i="21"/>
  <c r="AV84" i="21"/>
  <c r="AU84" i="21"/>
  <c r="AT84" i="21"/>
  <c r="AS84" i="21"/>
  <c r="AR84" i="21"/>
  <c r="AQ84" i="21"/>
  <c r="AP84" i="21"/>
  <c r="AO84" i="21"/>
  <c r="AN84" i="21"/>
  <c r="AM84" i="21"/>
  <c r="AL84" i="21"/>
  <c r="AK84" i="21"/>
  <c r="AJ84" i="21"/>
  <c r="AI84" i="21"/>
  <c r="AH84" i="21"/>
  <c r="AG84" i="21"/>
  <c r="AF84" i="21"/>
  <c r="AE84" i="21"/>
  <c r="AD84" i="21"/>
  <c r="AC84" i="21"/>
  <c r="AB84" i="21"/>
  <c r="AA84" i="21"/>
  <c r="Z84" i="21"/>
  <c r="Y84" i="21"/>
  <c r="X84" i="21"/>
  <c r="W84" i="21"/>
  <c r="V84" i="21"/>
  <c r="U84" i="21"/>
  <c r="T84" i="21"/>
  <c r="S84" i="21"/>
  <c r="R84" i="21"/>
  <c r="Q84" i="21"/>
  <c r="P84" i="21"/>
  <c r="O84" i="21"/>
  <c r="N84" i="21"/>
  <c r="M84" i="21"/>
  <c r="L84" i="21"/>
  <c r="K84" i="21"/>
  <c r="G7" i="15"/>
  <c r="C117" i="21"/>
  <c r="DA152" i="2" l="1"/>
  <c r="CZ153" i="2"/>
  <c r="BI38" i="74"/>
  <c r="BJ63" i="74"/>
  <c r="BJ15" i="74" s="1"/>
  <c r="BJ5" i="74"/>
  <c r="BK4" i="74"/>
  <c r="BH68" i="15"/>
  <c r="BH30" i="74"/>
  <c r="G8" i="21"/>
  <c r="E323" i="2"/>
  <c r="DB152" i="2" l="1"/>
  <c r="DA153" i="2"/>
  <c r="BK63" i="74"/>
  <c r="BK15" i="74" s="1"/>
  <c r="BL4" i="74"/>
  <c r="BK5" i="74"/>
  <c r="BJ38" i="74"/>
  <c r="BI68" i="15"/>
  <c r="BI30" i="74"/>
  <c r="H315" i="2"/>
  <c r="F292" i="2"/>
  <c r="E31" i="88" l="1"/>
  <c r="E32" i="88"/>
  <c r="DC152" i="2"/>
  <c r="DB153" i="2"/>
  <c r="BL63" i="74"/>
  <c r="BL15" i="74" s="1"/>
  <c r="BM4" i="74"/>
  <c r="BL5" i="74"/>
  <c r="BJ30" i="74"/>
  <c r="BJ68" i="15"/>
  <c r="BK38" i="74"/>
  <c r="I315" i="2"/>
  <c r="H316" i="2"/>
  <c r="DD152" i="2" l="1"/>
  <c r="DC153" i="2"/>
  <c r="BK30" i="74"/>
  <c r="BK68" i="15"/>
  <c r="BM63" i="74"/>
  <c r="BM15" i="74" s="1"/>
  <c r="BM5" i="74"/>
  <c r="BN4" i="74"/>
  <c r="BL38" i="74"/>
  <c r="J315" i="2"/>
  <c r="I316" i="2"/>
  <c r="DD153" i="2" l="1"/>
  <c r="DE152" i="2"/>
  <c r="BN63" i="74"/>
  <c r="BN15" i="74" s="1"/>
  <c r="BN5" i="74"/>
  <c r="BO4" i="74"/>
  <c r="BL30" i="74"/>
  <c r="BL68" i="15"/>
  <c r="BM38" i="74"/>
  <c r="K315" i="2"/>
  <c r="J316" i="2"/>
  <c r="J9" i="10"/>
  <c r="I9" i="10"/>
  <c r="H9" i="10"/>
  <c r="G9" i="10"/>
  <c r="G56" i="2"/>
  <c r="G7" i="10"/>
  <c r="I9" i="8"/>
  <c r="H9" i="8"/>
  <c r="G9" i="8"/>
  <c r="G8" i="8"/>
  <c r="E322" i="2"/>
  <c r="DE153" i="2" l="1"/>
  <c r="DF152" i="2"/>
  <c r="BO63" i="74"/>
  <c r="BO15" i="74" s="1"/>
  <c r="BP4" i="74"/>
  <c r="BO5" i="74"/>
  <c r="BM68" i="15"/>
  <c r="BM30" i="74"/>
  <c r="BN38" i="74"/>
  <c r="L315" i="2"/>
  <c r="K316" i="2"/>
  <c r="H39" i="2"/>
  <c r="G40" i="2"/>
  <c r="DG152" i="2" l="1"/>
  <c r="DF153" i="2"/>
  <c r="BP63" i="74"/>
  <c r="BP15" i="74" s="1"/>
  <c r="BP5" i="74"/>
  <c r="BQ4" i="74"/>
  <c r="BN30" i="74"/>
  <c r="BN68" i="15"/>
  <c r="BO38" i="74"/>
  <c r="H249" i="2"/>
  <c r="H250" i="2" s="1"/>
  <c r="H55" i="2"/>
  <c r="H56" i="2" s="1"/>
  <c r="M315" i="2"/>
  <c r="L316" i="2"/>
  <c r="H44" i="2"/>
  <c r="H42" i="2"/>
  <c r="H7" i="21" s="1"/>
  <c r="I39" i="2"/>
  <c r="H40" i="2"/>
  <c r="H59" i="2" l="1"/>
  <c r="H43" i="2"/>
  <c r="H7" i="8" s="1"/>
  <c r="DH152" i="2"/>
  <c r="DG153" i="2"/>
  <c r="BO68" i="15"/>
  <c r="BO30" i="74"/>
  <c r="BQ5" i="74"/>
  <c r="BQ63" i="74"/>
  <c r="BQ15" i="74" s="1"/>
  <c r="BR4" i="74"/>
  <c r="BP38" i="74"/>
  <c r="H7" i="83"/>
  <c r="I249" i="2"/>
  <c r="I250" i="2" s="1"/>
  <c r="I55" i="2"/>
  <c r="I56" i="2" s="1"/>
  <c r="H6" i="74"/>
  <c r="H6" i="83"/>
  <c r="H7" i="74"/>
  <c r="H6" i="82"/>
  <c r="N315" i="2"/>
  <c r="M316" i="2"/>
  <c r="I44" i="2"/>
  <c r="H6" i="68"/>
  <c r="H7" i="15"/>
  <c r="H8" i="21"/>
  <c r="H8" i="8"/>
  <c r="H7" i="10"/>
  <c r="H81" i="10" s="1"/>
  <c r="I42" i="2"/>
  <c r="I7" i="21" s="1"/>
  <c r="J39" i="2"/>
  <c r="I40" i="2"/>
  <c r="H69" i="10" l="1"/>
  <c r="H68" i="10"/>
  <c r="H8" i="74"/>
  <c r="I59" i="2"/>
  <c r="I8" i="74" s="1"/>
  <c r="H51" i="13"/>
  <c r="I43" i="2"/>
  <c r="I7" i="8" s="1"/>
  <c r="DI152" i="2"/>
  <c r="DH153" i="2"/>
  <c r="BP68" i="15"/>
  <c r="BP30" i="74"/>
  <c r="BQ38" i="74"/>
  <c r="BR5" i="74"/>
  <c r="BR63" i="74"/>
  <c r="BR15" i="74" s="1"/>
  <c r="BS4" i="74"/>
  <c r="H131" i="15"/>
  <c r="H36" i="13" s="1"/>
  <c r="I7" i="83"/>
  <c r="J55" i="2"/>
  <c r="J56" i="2" s="1"/>
  <c r="J249" i="2"/>
  <c r="J250" i="2" s="1"/>
  <c r="I6" i="74"/>
  <c r="I6" i="83"/>
  <c r="I7" i="74"/>
  <c r="I6" i="82"/>
  <c r="O315" i="2"/>
  <c r="N316" i="2"/>
  <c r="I6" i="68"/>
  <c r="I7" i="15"/>
  <c r="I8" i="21"/>
  <c r="I8" i="8"/>
  <c r="I7" i="10"/>
  <c r="I81" i="10" s="1"/>
  <c r="J44" i="2"/>
  <c r="J42" i="2"/>
  <c r="J7" i="21" s="1"/>
  <c r="K39" i="2"/>
  <c r="J40" i="2"/>
  <c r="J9" i="8"/>
  <c r="I69" i="10" l="1"/>
  <c r="H71" i="10"/>
  <c r="I68" i="10"/>
  <c r="J59" i="2"/>
  <c r="J8" i="74" s="1"/>
  <c r="J43" i="2"/>
  <c r="J7" i="8" s="1"/>
  <c r="DJ152" i="2"/>
  <c r="DI153" i="2"/>
  <c r="BS63" i="74"/>
  <c r="BS15" i="74" s="1"/>
  <c r="BS5" i="74"/>
  <c r="BT4" i="74"/>
  <c r="BR38" i="74"/>
  <c r="BQ30" i="74"/>
  <c r="BQ68" i="15"/>
  <c r="I131" i="15"/>
  <c r="I36" i="13" s="1"/>
  <c r="J7" i="83"/>
  <c r="K249" i="2"/>
  <c r="K250" i="2" s="1"/>
  <c r="K55" i="2"/>
  <c r="K56" i="2" s="1"/>
  <c r="J6" i="74"/>
  <c r="J6" i="83"/>
  <c r="J7" i="74"/>
  <c r="J6" i="82"/>
  <c r="P315" i="2"/>
  <c r="O316" i="2"/>
  <c r="K42" i="2"/>
  <c r="K7" i="21" s="1"/>
  <c r="K44" i="2"/>
  <c r="J6" i="68"/>
  <c r="J7" i="15"/>
  <c r="J7" i="10"/>
  <c r="J81" i="10" s="1"/>
  <c r="J8" i="21"/>
  <c r="K40" i="2"/>
  <c r="L39" i="2"/>
  <c r="J8" i="8"/>
  <c r="I71" i="10" l="1"/>
  <c r="I73" i="10" s="1"/>
  <c r="J69" i="10"/>
  <c r="H73" i="10"/>
  <c r="H75" i="10" s="1"/>
  <c r="H79" i="10" s="1"/>
  <c r="J68" i="10"/>
  <c r="K59" i="2"/>
  <c r="K8" i="74" s="1"/>
  <c r="K43" i="2"/>
  <c r="K7" i="8" s="1"/>
  <c r="DJ153" i="2"/>
  <c r="DK152" i="2"/>
  <c r="BR68" i="15"/>
  <c r="BR30" i="74"/>
  <c r="BT63" i="74"/>
  <c r="BT15" i="74" s="1"/>
  <c r="BU4" i="74"/>
  <c r="BT5" i="74"/>
  <c r="BS38" i="74"/>
  <c r="J131" i="15"/>
  <c r="J36" i="13" s="1"/>
  <c r="K7" i="83"/>
  <c r="L55" i="2"/>
  <c r="L56" i="2" s="1"/>
  <c r="L249" i="2"/>
  <c r="L250" i="2" s="1"/>
  <c r="K6" i="74"/>
  <c r="K6" i="83"/>
  <c r="K7" i="74"/>
  <c r="K6" i="82"/>
  <c r="Q315" i="2"/>
  <c r="R315" i="2" s="1"/>
  <c r="P316" i="2"/>
  <c r="L42" i="2"/>
  <c r="L7" i="21" s="1"/>
  <c r="L44" i="2"/>
  <c r="K6" i="68"/>
  <c r="K7" i="15"/>
  <c r="K8" i="8"/>
  <c r="K8" i="21"/>
  <c r="M39" i="2"/>
  <c r="L40" i="2"/>
  <c r="K45" i="2"/>
  <c r="K7" i="10"/>
  <c r="K81" i="10" s="1"/>
  <c r="I75" i="10" l="1"/>
  <c r="I79" i="10" s="1"/>
  <c r="I74" i="10"/>
  <c r="I78" i="10" s="1"/>
  <c r="H74" i="10"/>
  <c r="H78" i="10" s="1"/>
  <c r="J71" i="10"/>
  <c r="J73" i="10" s="1"/>
  <c r="K69" i="10"/>
  <c r="K28" i="8"/>
  <c r="K70" i="10"/>
  <c r="K68" i="10"/>
  <c r="K43" i="8"/>
  <c r="L59" i="2"/>
  <c r="L8" i="74" s="1"/>
  <c r="L43" i="2"/>
  <c r="L7" i="8" s="1"/>
  <c r="K57" i="2"/>
  <c r="K58" i="2"/>
  <c r="K10" i="10" s="1"/>
  <c r="K8" i="10"/>
  <c r="K77" i="8"/>
  <c r="DK153" i="2"/>
  <c r="DL152" i="2"/>
  <c r="R316" i="2"/>
  <c r="S315" i="2"/>
  <c r="BT38" i="74"/>
  <c r="BS30" i="74"/>
  <c r="BS68" i="15"/>
  <c r="BU63" i="74"/>
  <c r="BU15" i="74" s="1"/>
  <c r="BU5" i="74"/>
  <c r="BV4" i="74"/>
  <c r="K131" i="15"/>
  <c r="K36" i="13" s="1"/>
  <c r="K72" i="8"/>
  <c r="M55" i="2"/>
  <c r="M56" i="2" s="1"/>
  <c r="M249" i="2"/>
  <c r="M250" i="2" s="1"/>
  <c r="K62" i="83"/>
  <c r="L6" i="74"/>
  <c r="L6" i="83"/>
  <c r="L6" i="82"/>
  <c r="L7" i="83"/>
  <c r="L45" i="2"/>
  <c r="L7" i="74"/>
  <c r="Q316" i="2"/>
  <c r="M44" i="2"/>
  <c r="K9" i="8"/>
  <c r="M40" i="2"/>
  <c r="M42" i="2"/>
  <c r="M7" i="21" s="1"/>
  <c r="L6" i="68"/>
  <c r="L7" i="15"/>
  <c r="N39" i="2"/>
  <c r="L7" i="10"/>
  <c r="L81" i="10" s="1"/>
  <c r="L8" i="21"/>
  <c r="L8" i="8"/>
  <c r="I80" i="10" l="1"/>
  <c r="I82" i="10" s="1"/>
  <c r="I27" i="10" s="1"/>
  <c r="I29" i="13" s="1"/>
  <c r="J74" i="10"/>
  <c r="J78" i="10" s="1"/>
  <c r="J75" i="10"/>
  <c r="J79" i="10" s="1"/>
  <c r="L69" i="10"/>
  <c r="K71" i="10"/>
  <c r="L28" i="8"/>
  <c r="L70" i="10"/>
  <c r="L68" i="10"/>
  <c r="K40" i="8"/>
  <c r="L50" i="74"/>
  <c r="L43" i="8"/>
  <c r="M59" i="2"/>
  <c r="M8" i="74" s="1"/>
  <c r="M43" i="2"/>
  <c r="M7" i="8" s="1"/>
  <c r="L8" i="10"/>
  <c r="L57" i="2"/>
  <c r="L58" i="2"/>
  <c r="L10" i="10" s="1"/>
  <c r="L77" i="8"/>
  <c r="S316" i="2"/>
  <c r="T315" i="2"/>
  <c r="DL153" i="2"/>
  <c r="DM152" i="2"/>
  <c r="BV63" i="74"/>
  <c r="BV15" i="74" s="1"/>
  <c r="BV5" i="74"/>
  <c r="BW4" i="74"/>
  <c r="BU38" i="74"/>
  <c r="BT68" i="15"/>
  <c r="BT30" i="74"/>
  <c r="L131" i="15"/>
  <c r="L36" i="13" s="1"/>
  <c r="L72" i="8"/>
  <c r="M7" i="83"/>
  <c r="N249" i="2"/>
  <c r="N250" i="2" s="1"/>
  <c r="N55" i="2"/>
  <c r="N56" i="2" s="1"/>
  <c r="L62" i="83"/>
  <c r="M6" i="74"/>
  <c r="M6" i="83"/>
  <c r="M7" i="74"/>
  <c r="M6" i="82"/>
  <c r="L9" i="8"/>
  <c r="L40" i="8" s="1"/>
  <c r="N44" i="2"/>
  <c r="N42" i="2"/>
  <c r="N7" i="21" s="1"/>
  <c r="M6" i="68"/>
  <c r="N40" i="2"/>
  <c r="O39" i="2"/>
  <c r="M7" i="15"/>
  <c r="M7" i="10"/>
  <c r="M81" i="10" s="1"/>
  <c r="M8" i="21"/>
  <c r="M45" i="2"/>
  <c r="M8" i="8"/>
  <c r="J80" i="10" l="1"/>
  <c r="J82" i="10" s="1"/>
  <c r="J27" i="10" s="1"/>
  <c r="J29" i="13" s="1"/>
  <c r="H80" i="10"/>
  <c r="H82" i="10" s="1"/>
  <c r="H27" i="10" s="1"/>
  <c r="H29" i="13" s="1"/>
  <c r="M69" i="10"/>
  <c r="L71" i="10"/>
  <c r="M28" i="8"/>
  <c r="M70" i="10"/>
  <c r="M68" i="10"/>
  <c r="M50" i="74"/>
  <c r="M43" i="8"/>
  <c r="N59" i="2"/>
  <c r="N8" i="74" s="1"/>
  <c r="N43" i="2"/>
  <c r="N7" i="8" s="1"/>
  <c r="M57" i="2"/>
  <c r="M58" i="2"/>
  <c r="M10" i="10" s="1"/>
  <c r="M77" i="8"/>
  <c r="T316" i="2"/>
  <c r="U315" i="2"/>
  <c r="DM153" i="2"/>
  <c r="DN152" i="2"/>
  <c r="BX4" i="74"/>
  <c r="BW5" i="74"/>
  <c r="BW63" i="74"/>
  <c r="BW15" i="74" s="1"/>
  <c r="BU30" i="74"/>
  <c r="BU68" i="15"/>
  <c r="BV38" i="74"/>
  <c r="M131" i="15"/>
  <c r="M36" i="13" s="1"/>
  <c r="M72" i="8"/>
  <c r="N7" i="83"/>
  <c r="O249" i="2"/>
  <c r="O250" i="2" s="1"/>
  <c r="O55" i="2"/>
  <c r="O56" i="2" s="1"/>
  <c r="N6" i="74"/>
  <c r="N6" i="83"/>
  <c r="M62" i="83"/>
  <c r="N7" i="74"/>
  <c r="N6" i="82"/>
  <c r="M9" i="8"/>
  <c r="M8" i="10"/>
  <c r="O44" i="2"/>
  <c r="P39" i="2"/>
  <c r="O42" i="2"/>
  <c r="O7" i="21" s="1"/>
  <c r="N6" i="68"/>
  <c r="O40" i="2"/>
  <c r="N7" i="15"/>
  <c r="N7" i="10"/>
  <c r="N81" i="10" s="1"/>
  <c r="N8" i="21"/>
  <c r="N45" i="2"/>
  <c r="N8" i="8"/>
  <c r="N69" i="10" l="1"/>
  <c r="M71" i="10"/>
  <c r="N28" i="8"/>
  <c r="N70" i="10"/>
  <c r="N68" i="10"/>
  <c r="M40" i="8"/>
  <c r="N50" i="74"/>
  <c r="N43" i="8"/>
  <c r="O59" i="2"/>
  <c r="O8" i="74" s="1"/>
  <c r="O43" i="2"/>
  <c r="O7" i="8" s="1"/>
  <c r="N58" i="2"/>
  <c r="N10" i="10" s="1"/>
  <c r="N57" i="2"/>
  <c r="N77" i="8"/>
  <c r="DO152" i="2"/>
  <c r="DN153" i="2"/>
  <c r="U316" i="2"/>
  <c r="V315" i="2"/>
  <c r="BV30" i="74"/>
  <c r="BV68" i="15"/>
  <c r="BW38" i="74"/>
  <c r="BY4" i="74"/>
  <c r="BX63" i="74"/>
  <c r="BX15" i="74" s="1"/>
  <c r="BX5" i="74"/>
  <c r="N131" i="15"/>
  <c r="N36" i="13" s="1"/>
  <c r="N72" i="8"/>
  <c r="O7" i="83"/>
  <c r="P249" i="2"/>
  <c r="P250" i="2" s="1"/>
  <c r="P55" i="2"/>
  <c r="P56" i="2" s="1"/>
  <c r="N62" i="83"/>
  <c r="O6" i="74"/>
  <c r="O6" i="83"/>
  <c r="O7" i="74"/>
  <c r="O6" i="82"/>
  <c r="N9" i="8"/>
  <c r="N8" i="10"/>
  <c r="Q39" i="2"/>
  <c r="P44" i="2"/>
  <c r="P40" i="2"/>
  <c r="P42" i="2"/>
  <c r="P7" i="21" s="1"/>
  <c r="O6" i="68"/>
  <c r="O45" i="2"/>
  <c r="O7" i="15"/>
  <c r="O8" i="21"/>
  <c r="O8" i="8"/>
  <c r="O7" i="10"/>
  <c r="O81" i="10" s="1"/>
  <c r="O69" i="10" l="1"/>
  <c r="N71" i="10"/>
  <c r="O28" i="8"/>
  <c r="O70" i="10"/>
  <c r="O68" i="10"/>
  <c r="N40" i="8"/>
  <c r="O50" i="74"/>
  <c r="O43" i="8"/>
  <c r="P59" i="2"/>
  <c r="P8" i="74" s="1"/>
  <c r="O57" i="2"/>
  <c r="O58" i="2"/>
  <c r="O10" i="10" s="1"/>
  <c r="P8" i="8"/>
  <c r="P77" i="8" s="1"/>
  <c r="P43" i="2"/>
  <c r="P7" i="8" s="1"/>
  <c r="O77" i="8"/>
  <c r="R39" i="2"/>
  <c r="DO153" i="2"/>
  <c r="DP152" i="2"/>
  <c r="V316" i="2"/>
  <c r="W315" i="2"/>
  <c r="BX38" i="74"/>
  <c r="BY63" i="74"/>
  <c r="BY15" i="74" s="1"/>
  <c r="BZ4" i="74"/>
  <c r="BY5" i="74"/>
  <c r="BW68" i="15"/>
  <c r="BW30" i="74"/>
  <c r="O131" i="15"/>
  <c r="O36" i="13" s="1"/>
  <c r="O72" i="8"/>
  <c r="P7" i="83"/>
  <c r="Q249" i="2"/>
  <c r="Q250" i="2" s="1"/>
  <c r="Q55" i="2"/>
  <c r="Q56" i="2" s="1"/>
  <c r="O62" i="83"/>
  <c r="P6" i="74"/>
  <c r="P6" i="83"/>
  <c r="P7" i="74"/>
  <c r="P6" i="82"/>
  <c r="O9" i="8"/>
  <c r="O8" i="10"/>
  <c r="Q42" i="2"/>
  <c r="Q40" i="2"/>
  <c r="Q44" i="2"/>
  <c r="P6" i="68"/>
  <c r="P7" i="15"/>
  <c r="P7" i="10"/>
  <c r="P81" i="10" s="1"/>
  <c r="P45" i="2"/>
  <c r="P8" i="21"/>
  <c r="P69" i="10" l="1"/>
  <c r="O71" i="10"/>
  <c r="P28" i="8"/>
  <c r="P70" i="10"/>
  <c r="P68" i="10"/>
  <c r="O40" i="8"/>
  <c r="Q59" i="2"/>
  <c r="Q8" i="74" s="1"/>
  <c r="Q43" i="2"/>
  <c r="Q7" i="8" s="1"/>
  <c r="P9" i="8"/>
  <c r="P57" i="2"/>
  <c r="P58" i="2"/>
  <c r="P10" i="10" s="1"/>
  <c r="P72" i="8"/>
  <c r="P43" i="8"/>
  <c r="S39" i="2"/>
  <c r="S249" i="2" s="1"/>
  <c r="S250" i="2" s="1"/>
  <c r="R40" i="2"/>
  <c r="R55" i="2"/>
  <c r="R56" i="2" s="1"/>
  <c r="R249" i="2"/>
  <c r="R250" i="2" s="1"/>
  <c r="X315" i="2"/>
  <c r="W316" i="2"/>
  <c r="DP153" i="2"/>
  <c r="DQ152" i="2"/>
  <c r="Q8" i="8"/>
  <c r="R44" i="2"/>
  <c r="Q7" i="21"/>
  <c r="R42" i="2"/>
  <c r="BY38" i="74"/>
  <c r="BZ5" i="74"/>
  <c r="BZ63" i="74"/>
  <c r="BZ15" i="74" s="1"/>
  <c r="CA4" i="74"/>
  <c r="BX68" i="15"/>
  <c r="BX30" i="74"/>
  <c r="P131" i="15"/>
  <c r="P36" i="13" s="1"/>
  <c r="Q6" i="74"/>
  <c r="Q6" i="83"/>
  <c r="Q6" i="82"/>
  <c r="Q7" i="83"/>
  <c r="P62" i="83"/>
  <c r="Q7" i="74"/>
  <c r="P8" i="10"/>
  <c r="Q6" i="68"/>
  <c r="Q7" i="15"/>
  <c r="Q8" i="21"/>
  <c r="Q7" i="10"/>
  <c r="Q81" i="10" s="1"/>
  <c r="Q45" i="2"/>
  <c r="Q69" i="10" l="1"/>
  <c r="P71" i="10"/>
  <c r="Q28" i="8"/>
  <c r="Q70" i="10"/>
  <c r="Q68" i="10"/>
  <c r="P40" i="8"/>
  <c r="Q43" i="8"/>
  <c r="R59" i="2"/>
  <c r="R8" i="74" s="1"/>
  <c r="R43" i="2"/>
  <c r="R7" i="8" s="1"/>
  <c r="Q9" i="8"/>
  <c r="Q58" i="2"/>
  <c r="Q10" i="10" s="1"/>
  <c r="Q57" i="2"/>
  <c r="Q77" i="8"/>
  <c r="S42" i="2"/>
  <c r="T39" i="2"/>
  <c r="T55" i="2" s="1"/>
  <c r="T56" i="2" s="1"/>
  <c r="S55" i="2"/>
  <c r="S56" i="2" s="1"/>
  <c r="S40" i="2"/>
  <c r="Q72" i="8"/>
  <c r="DQ153" i="2"/>
  <c r="DR152" i="2"/>
  <c r="X316" i="2"/>
  <c r="Y315" i="2"/>
  <c r="R7" i="74"/>
  <c r="R6" i="68"/>
  <c r="R45" i="2"/>
  <c r="S44" i="2"/>
  <c r="BZ38" i="74"/>
  <c r="BY68" i="15"/>
  <c r="BY30" i="74"/>
  <c r="R7" i="21"/>
  <c r="R6" i="83"/>
  <c r="R62" i="83" s="1"/>
  <c r="R6" i="74"/>
  <c r="CA5" i="74"/>
  <c r="CA63" i="74"/>
  <c r="CA15" i="74" s="1"/>
  <c r="CB4" i="74"/>
  <c r="Q131" i="15"/>
  <c r="Q36" i="13" s="1"/>
  <c r="R8" i="8"/>
  <c r="R7" i="83"/>
  <c r="Q62" i="83"/>
  <c r="R6" i="82"/>
  <c r="Q8" i="10"/>
  <c r="R7" i="15"/>
  <c r="R8" i="21"/>
  <c r="R7" i="10"/>
  <c r="R81" i="10" s="1"/>
  <c r="R69" i="10" l="1"/>
  <c r="Q71" i="10"/>
  <c r="R28" i="8"/>
  <c r="R70" i="10"/>
  <c r="R68" i="10"/>
  <c r="Q40" i="8"/>
  <c r="R43" i="8"/>
  <c r="S59" i="2"/>
  <c r="S8" i="74" s="1"/>
  <c r="T249" i="2"/>
  <c r="T250" i="2" s="1"/>
  <c r="R9" i="8"/>
  <c r="R58" i="2"/>
  <c r="R10" i="10" s="1"/>
  <c r="R57" i="2"/>
  <c r="S6" i="68"/>
  <c r="S43" i="2"/>
  <c r="S7" i="8" s="1"/>
  <c r="R77" i="8"/>
  <c r="T42" i="2"/>
  <c r="U39" i="2"/>
  <c r="U55" i="2" s="1"/>
  <c r="U56" i="2" s="1"/>
  <c r="T40" i="2"/>
  <c r="Y316" i="2"/>
  <c r="Z315" i="2"/>
  <c r="DR153" i="2"/>
  <c r="DS152" i="2"/>
  <c r="S45" i="2"/>
  <c r="T44" i="2"/>
  <c r="S7" i="74"/>
  <c r="CB63" i="74"/>
  <c r="CB15" i="74" s="1"/>
  <c r="CB5" i="74"/>
  <c r="CC4" i="74"/>
  <c r="CA38" i="74"/>
  <c r="S7" i="21"/>
  <c r="S6" i="83"/>
  <c r="S62" i="83" s="1"/>
  <c r="S6" i="74"/>
  <c r="BZ30" i="74"/>
  <c r="BZ68" i="15"/>
  <c r="R131" i="15"/>
  <c r="R36" i="13" s="1"/>
  <c r="R72" i="8"/>
  <c r="S8" i="8"/>
  <c r="S7" i="83"/>
  <c r="S6" i="82"/>
  <c r="R8" i="10"/>
  <c r="S7" i="15"/>
  <c r="S8" i="21"/>
  <c r="S7" i="10"/>
  <c r="S81" i="10" s="1"/>
  <c r="S69" i="10" l="1"/>
  <c r="R71" i="10"/>
  <c r="S28" i="8"/>
  <c r="S70" i="10"/>
  <c r="S68" i="10"/>
  <c r="R40" i="8"/>
  <c r="T59" i="2"/>
  <c r="T8" i="74" s="1"/>
  <c r="T43" i="2"/>
  <c r="T7" i="8" s="1"/>
  <c r="S9" i="8"/>
  <c r="S58" i="2"/>
  <c r="S10" i="10" s="1"/>
  <c r="S57" i="2"/>
  <c r="U42" i="2"/>
  <c r="U40" i="2"/>
  <c r="U249" i="2"/>
  <c r="U250" i="2" s="1"/>
  <c r="S43" i="8"/>
  <c r="S77" i="8"/>
  <c r="V39" i="2"/>
  <c r="Z316" i="2"/>
  <c r="AA315" i="2"/>
  <c r="DS153" i="2"/>
  <c r="DT152" i="2"/>
  <c r="T7" i="74"/>
  <c r="T6" i="68"/>
  <c r="T45" i="2"/>
  <c r="U44" i="2"/>
  <c r="CD4" i="74"/>
  <c r="CC5" i="74"/>
  <c r="CC63" i="74"/>
  <c r="CC15" i="74" s="1"/>
  <c r="CA30" i="74"/>
  <c r="CA68" i="15"/>
  <c r="T7" i="21"/>
  <c r="T6" i="83"/>
  <c r="T62" i="83" s="1"/>
  <c r="T6" i="74"/>
  <c r="CB38" i="74"/>
  <c r="S131" i="15"/>
  <c r="S36" i="13" s="1"/>
  <c r="S72" i="8"/>
  <c r="T8" i="8"/>
  <c r="T7" i="83"/>
  <c r="T6" i="82"/>
  <c r="S8" i="10"/>
  <c r="T7" i="15"/>
  <c r="T8" i="21"/>
  <c r="T7" i="10"/>
  <c r="T81" i="10" s="1"/>
  <c r="T69" i="10" l="1"/>
  <c r="S71" i="10"/>
  <c r="T28" i="8"/>
  <c r="T70" i="10"/>
  <c r="T68" i="10"/>
  <c r="S40" i="8"/>
  <c r="T43" i="8"/>
  <c r="U59" i="2"/>
  <c r="U8" i="74" s="1"/>
  <c r="V42" i="2"/>
  <c r="T9" i="8"/>
  <c r="T40" i="8" s="1"/>
  <c r="T58" i="2"/>
  <c r="T10" i="10" s="1"/>
  <c r="U6" i="68"/>
  <c r="U43" i="2"/>
  <c r="U7" i="8" s="1"/>
  <c r="W39" i="2"/>
  <c r="W55" i="2" s="1"/>
  <c r="W56" i="2" s="1"/>
  <c r="V249" i="2"/>
  <c r="V250" i="2" s="1"/>
  <c r="V55" i="2"/>
  <c r="V56" i="2" s="1"/>
  <c r="V40" i="2"/>
  <c r="T77" i="8"/>
  <c r="AB315" i="2"/>
  <c r="AA316" i="2"/>
  <c r="DU152" i="2"/>
  <c r="DT153" i="2"/>
  <c r="U45" i="2"/>
  <c r="V44" i="2"/>
  <c r="U7" i="74"/>
  <c r="CC38" i="74"/>
  <c r="U6" i="83"/>
  <c r="U62" i="83" s="1"/>
  <c r="U6" i="74"/>
  <c r="CB68" i="15"/>
  <c r="CB30" i="74"/>
  <c r="CD63" i="74"/>
  <c r="CD15" i="74" s="1"/>
  <c r="CD5" i="74"/>
  <c r="CE4" i="74"/>
  <c r="T131" i="15"/>
  <c r="T36" i="13" s="1"/>
  <c r="T72" i="8"/>
  <c r="U8" i="8"/>
  <c r="U7" i="83"/>
  <c r="U7" i="21"/>
  <c r="U6" i="82"/>
  <c r="T8" i="10"/>
  <c r="U7" i="15"/>
  <c r="U8" i="21"/>
  <c r="U7" i="10"/>
  <c r="U81" i="10" s="1"/>
  <c r="U69" i="10" l="1"/>
  <c r="T71" i="10"/>
  <c r="U28" i="8"/>
  <c r="U70" i="10"/>
  <c r="U68" i="10"/>
  <c r="W42" i="2"/>
  <c r="V59" i="2"/>
  <c r="V8" i="74" s="1"/>
  <c r="W40" i="2"/>
  <c r="W249" i="2"/>
  <c r="W250" i="2" s="1"/>
  <c r="X39" i="2"/>
  <c r="X40" i="2" s="1"/>
  <c r="U9" i="8"/>
  <c r="U40" i="8" s="1"/>
  <c r="U58" i="2"/>
  <c r="U10" i="10" s="1"/>
  <c r="U43" i="8"/>
  <c r="V6" i="68"/>
  <c r="V43" i="2"/>
  <c r="V7" i="8" s="1"/>
  <c r="U77" i="8"/>
  <c r="DU153" i="2"/>
  <c r="DV152" i="2"/>
  <c r="AB316" i="2"/>
  <c r="AC315" i="2"/>
  <c r="V45" i="2"/>
  <c r="W44" i="2"/>
  <c r="V7" i="74"/>
  <c r="CD38" i="74"/>
  <c r="V6" i="74"/>
  <c r="V6" i="83"/>
  <c r="CC68" i="15"/>
  <c r="CC30" i="74"/>
  <c r="CE5" i="74"/>
  <c r="CE63" i="74"/>
  <c r="CE15" i="74" s="1"/>
  <c r="CF4" i="74"/>
  <c r="U131" i="15"/>
  <c r="U36" i="13" s="1"/>
  <c r="U72" i="8"/>
  <c r="V8" i="8"/>
  <c r="V7" i="83"/>
  <c r="V6" i="82"/>
  <c r="V7" i="21"/>
  <c r="U8" i="10"/>
  <c r="V7" i="15"/>
  <c r="V8" i="21"/>
  <c r="V7" i="10"/>
  <c r="V81" i="10" s="1"/>
  <c r="V69" i="10" l="1"/>
  <c r="U71" i="10"/>
  <c r="V28" i="8"/>
  <c r="V70" i="10"/>
  <c r="V68" i="10"/>
  <c r="V62" i="83"/>
  <c r="V114" i="83"/>
  <c r="W59" i="2"/>
  <c r="W8" i="74" s="1"/>
  <c r="X55" i="2"/>
  <c r="X56" i="2" s="1"/>
  <c r="X42" i="2"/>
  <c r="W43" i="2"/>
  <c r="W7" i="8" s="1"/>
  <c r="Y39" i="2"/>
  <c r="Y249" i="2" s="1"/>
  <c r="Y250" i="2" s="1"/>
  <c r="X249" i="2"/>
  <c r="X250" i="2" s="1"/>
  <c r="V9" i="8"/>
  <c r="V40" i="8" s="1"/>
  <c r="V58" i="2"/>
  <c r="V10" i="10" s="1"/>
  <c r="V43" i="8"/>
  <c r="V77" i="8"/>
  <c r="AD315" i="2"/>
  <c r="AC316" i="2"/>
  <c r="DV153" i="2"/>
  <c r="DW152" i="2"/>
  <c r="W7" i="74"/>
  <c r="W6" i="68"/>
  <c r="W45" i="2"/>
  <c r="X44" i="2"/>
  <c r="CF63" i="74"/>
  <c r="CF15" i="74" s="1"/>
  <c r="CF5" i="74"/>
  <c r="CG4" i="74"/>
  <c r="W7" i="21"/>
  <c r="W6" i="74"/>
  <c r="W6" i="83"/>
  <c r="CE38" i="74"/>
  <c r="CD30" i="74"/>
  <c r="CD68" i="15"/>
  <c r="V131" i="15"/>
  <c r="V36" i="13" s="1"/>
  <c r="V72" i="8"/>
  <c r="W8" i="8"/>
  <c r="W7" i="83"/>
  <c r="W6" i="82"/>
  <c r="V8" i="10"/>
  <c r="W7" i="15"/>
  <c r="W8" i="21"/>
  <c r="W7" i="10"/>
  <c r="W81" i="10" s="1"/>
  <c r="W69" i="10" l="1"/>
  <c r="V71" i="10"/>
  <c r="W28" i="8"/>
  <c r="W70" i="10"/>
  <c r="W68" i="10"/>
  <c r="W62" i="83"/>
  <c r="W114" i="83"/>
  <c r="W43" i="8"/>
  <c r="Y55" i="2"/>
  <c r="Y56" i="2" s="1"/>
  <c r="Y40" i="2"/>
  <c r="Y42" i="2"/>
  <c r="Z39" i="2"/>
  <c r="X59" i="2"/>
  <c r="X8" i="74" s="1"/>
  <c r="W9" i="8"/>
  <c r="W40" i="8" s="1"/>
  <c r="W58" i="2"/>
  <c r="W10" i="10" s="1"/>
  <c r="X6" i="68"/>
  <c r="X43" i="2"/>
  <c r="X7" i="8" s="1"/>
  <c r="W77" i="8"/>
  <c r="DX152" i="2"/>
  <c r="DW153" i="2"/>
  <c r="AE315" i="2"/>
  <c r="AD316" i="2"/>
  <c r="X7" i="74"/>
  <c r="X45" i="2"/>
  <c r="Y44" i="2"/>
  <c r="CG63" i="74"/>
  <c r="CG15" i="74" s="1"/>
  <c r="CG5" i="74"/>
  <c r="CH4" i="74"/>
  <c r="X7" i="21"/>
  <c r="X6" i="74"/>
  <c r="X6" i="83"/>
  <c r="CE30" i="74"/>
  <c r="CE68" i="15"/>
  <c r="CF38" i="74"/>
  <c r="W131" i="15"/>
  <c r="W36" i="13" s="1"/>
  <c r="W72" i="8"/>
  <c r="X6" i="82"/>
  <c r="X8" i="8"/>
  <c r="X7" i="83"/>
  <c r="W8" i="10"/>
  <c r="X7" i="15"/>
  <c r="X8" i="21"/>
  <c r="X7" i="10"/>
  <c r="X81" i="10" s="1"/>
  <c r="X69" i="10" l="1"/>
  <c r="W71" i="10"/>
  <c r="X28" i="8"/>
  <c r="X70" i="10"/>
  <c r="X68" i="10"/>
  <c r="X62" i="83"/>
  <c r="X114" i="83"/>
  <c r="Y59" i="2"/>
  <c r="Y8" i="74" s="1"/>
  <c r="Z42" i="2"/>
  <c r="Z40" i="2"/>
  <c r="Z55" i="2"/>
  <c r="Z56" i="2" s="1"/>
  <c r="AA39" i="2"/>
  <c r="AB39" i="2" s="1"/>
  <c r="Z249" i="2"/>
  <c r="Z250" i="2" s="1"/>
  <c r="Y43" i="2"/>
  <c r="Y7" i="8" s="1"/>
  <c r="X9" i="8"/>
  <c r="X40" i="8" s="1"/>
  <c r="X58" i="2"/>
  <c r="X10" i="10" s="1"/>
  <c r="X43" i="8"/>
  <c r="X72" i="8"/>
  <c r="AE316" i="2"/>
  <c r="AF315" i="2"/>
  <c r="DY152" i="2"/>
  <c r="DX153" i="2"/>
  <c r="Y7" i="74"/>
  <c r="Y6" i="68"/>
  <c r="Y45" i="2"/>
  <c r="Z44" i="2"/>
  <c r="Y7" i="21"/>
  <c r="Y6" i="74"/>
  <c r="Y6" i="83"/>
  <c r="CF30" i="74"/>
  <c r="CF68" i="15"/>
  <c r="CH63" i="74"/>
  <c r="CH15" i="74" s="1"/>
  <c r="CI4" i="74"/>
  <c r="CH5" i="74"/>
  <c r="CG38" i="74"/>
  <c r="X131" i="15"/>
  <c r="X36" i="13" s="1"/>
  <c r="Y6" i="82"/>
  <c r="Y8" i="8"/>
  <c r="Y7" i="83"/>
  <c r="X77" i="8"/>
  <c r="X8" i="10"/>
  <c r="Y7" i="15"/>
  <c r="Y8" i="21"/>
  <c r="Y7" i="10"/>
  <c r="Y81" i="10" s="1"/>
  <c r="Y69" i="10" l="1"/>
  <c r="X71" i="10"/>
  <c r="Y28" i="8"/>
  <c r="Y70" i="10"/>
  <c r="Y68" i="10"/>
  <c r="Y62" i="83"/>
  <c r="Y114" i="83"/>
  <c r="Y43" i="8"/>
  <c r="AA249" i="2"/>
  <c r="AA250" i="2" s="1"/>
  <c r="AA42" i="2"/>
  <c r="AB42" i="2" s="1"/>
  <c r="AA40" i="2"/>
  <c r="AA55" i="2"/>
  <c r="AA56" i="2" s="1"/>
  <c r="Z59" i="2"/>
  <c r="Z8" i="74" s="1"/>
  <c r="Y9" i="8"/>
  <c r="Y40" i="8" s="1"/>
  <c r="Y58" i="2"/>
  <c r="Y10" i="10" s="1"/>
  <c r="Z6" i="68"/>
  <c r="Z43" i="2"/>
  <c r="Z7" i="8" s="1"/>
  <c r="DZ152" i="2"/>
  <c r="DY153" i="2"/>
  <c r="AB40" i="2"/>
  <c r="AC39" i="2"/>
  <c r="AB249" i="2"/>
  <c r="AB250" i="2" s="1"/>
  <c r="AB55" i="2"/>
  <c r="AB56" i="2" s="1"/>
  <c r="AF316" i="2"/>
  <c r="AG315" i="2"/>
  <c r="Z45" i="2"/>
  <c r="AA44" i="2"/>
  <c r="Z7" i="74"/>
  <c r="CH38" i="74"/>
  <c r="CG30" i="74"/>
  <c r="CG68" i="15"/>
  <c r="CI63" i="74"/>
  <c r="CI15" i="74" s="1"/>
  <c r="CI5" i="74"/>
  <c r="CJ4" i="74"/>
  <c r="Z7" i="21"/>
  <c r="Z6" i="83"/>
  <c r="Z6" i="74"/>
  <c r="Y131" i="15"/>
  <c r="Y36" i="13" s="1"/>
  <c r="Z6" i="82"/>
  <c r="Y77" i="8"/>
  <c r="Y72" i="8"/>
  <c r="Z7" i="83"/>
  <c r="Z8" i="8"/>
  <c r="Y8" i="10"/>
  <c r="Z7" i="15"/>
  <c r="Z8" i="21"/>
  <c r="Z7" i="10"/>
  <c r="Z81" i="10" s="1"/>
  <c r="Z69" i="10" l="1"/>
  <c r="Y71" i="10"/>
  <c r="Z28" i="8"/>
  <c r="Z70" i="10"/>
  <c r="Z68" i="10"/>
  <c r="Z62" i="83"/>
  <c r="Z114" i="83"/>
  <c r="AA59" i="2"/>
  <c r="AA8" i="74" s="1"/>
  <c r="Z9" i="8"/>
  <c r="Z40" i="8" s="1"/>
  <c r="Z58" i="2"/>
  <c r="Z10" i="10" s="1"/>
  <c r="Z43" i="8"/>
  <c r="AA6" i="68"/>
  <c r="AA43" i="2"/>
  <c r="AA7" i="8" s="1"/>
  <c r="AG316" i="2"/>
  <c r="AH315" i="2"/>
  <c r="AC249" i="2"/>
  <c r="AC250" i="2" s="1"/>
  <c r="AC55" i="2"/>
  <c r="AC56" i="2" s="1"/>
  <c r="AD39" i="2"/>
  <c r="AC40" i="2"/>
  <c r="AC42" i="2"/>
  <c r="DZ153" i="2"/>
  <c r="EA152" i="2"/>
  <c r="AA45" i="2"/>
  <c r="AB44" i="2"/>
  <c r="AA7" i="74"/>
  <c r="CI38" i="74"/>
  <c r="AA7" i="21"/>
  <c r="AA6" i="83"/>
  <c r="AA6" i="74"/>
  <c r="CJ5" i="74"/>
  <c r="CJ63" i="74"/>
  <c r="CJ15" i="74" s="1"/>
  <c r="CK4" i="74"/>
  <c r="CH68" i="15"/>
  <c r="CH30" i="74"/>
  <c r="AA6" i="82"/>
  <c r="Z131" i="15"/>
  <c r="Z36" i="13" s="1"/>
  <c r="AA7" i="83"/>
  <c r="AA8" i="8"/>
  <c r="Z72" i="8"/>
  <c r="Z77" i="8"/>
  <c r="Z8" i="10"/>
  <c r="AA7" i="15"/>
  <c r="AA8" i="21"/>
  <c r="AA7" i="10"/>
  <c r="AA81" i="10" s="1"/>
  <c r="AA69" i="10" l="1"/>
  <c r="Z71" i="10"/>
  <c r="AA28" i="8"/>
  <c r="AA70" i="10"/>
  <c r="AA68" i="10"/>
  <c r="AA62" i="83"/>
  <c r="AA114" i="83"/>
  <c r="AB59" i="2"/>
  <c r="AB8" i="74" s="1"/>
  <c r="AA9" i="8"/>
  <c r="AA40" i="8" s="1"/>
  <c r="AA58" i="2"/>
  <c r="AA10" i="10" s="1"/>
  <c r="AA43" i="8"/>
  <c r="AB6" i="68"/>
  <c r="AB43" i="2"/>
  <c r="AB7" i="8" s="1"/>
  <c r="AA77" i="8"/>
  <c r="AD42" i="2"/>
  <c r="AD249" i="2"/>
  <c r="AD250" i="2" s="1"/>
  <c r="AD55" i="2"/>
  <c r="AD56" i="2" s="1"/>
  <c r="AE39" i="2"/>
  <c r="AD40" i="2"/>
  <c r="AH316" i="2"/>
  <c r="AI315" i="2"/>
  <c r="EA153" i="2"/>
  <c r="EB152" i="2"/>
  <c r="AB45" i="2"/>
  <c r="AC44" i="2"/>
  <c r="AC59" i="2" s="1"/>
  <c r="AB7" i="74"/>
  <c r="CJ38" i="74"/>
  <c r="CK63" i="74"/>
  <c r="CK15" i="74" s="1"/>
  <c r="CL4" i="74"/>
  <c r="CK5" i="74"/>
  <c r="CI30" i="74"/>
  <c r="CI68" i="15"/>
  <c r="AB7" i="21"/>
  <c r="AB6" i="83"/>
  <c r="AB6" i="74"/>
  <c r="AB6" i="82"/>
  <c r="AB7" i="83"/>
  <c r="AB8" i="8"/>
  <c r="AA131" i="15"/>
  <c r="AA36" i="13" s="1"/>
  <c r="AA72" i="8"/>
  <c r="AA8" i="10"/>
  <c r="AB7" i="15"/>
  <c r="AB8" i="21"/>
  <c r="AB7" i="10"/>
  <c r="AB81" i="10" s="1"/>
  <c r="AB69" i="10" l="1"/>
  <c r="AA71" i="10"/>
  <c r="AB28" i="8"/>
  <c r="AB70" i="10"/>
  <c r="AB68" i="10"/>
  <c r="AB62" i="83"/>
  <c r="AB114" i="83"/>
  <c r="AC43" i="2"/>
  <c r="AC7" i="8" s="1"/>
  <c r="AC8" i="74"/>
  <c r="AB9" i="8"/>
  <c r="AB40" i="8" s="1"/>
  <c r="AB58" i="2"/>
  <c r="AB10" i="10" s="1"/>
  <c r="AB43" i="8"/>
  <c r="AB77" i="8"/>
  <c r="EB153" i="2"/>
  <c r="EC152" i="2"/>
  <c r="AI316" i="2"/>
  <c r="AJ315" i="2"/>
  <c r="AF39" i="2"/>
  <c r="AE249" i="2"/>
  <c r="AE250" i="2" s="1"/>
  <c r="AE55" i="2"/>
  <c r="AE56" i="2" s="1"/>
  <c r="AE40" i="2"/>
  <c r="AE42" i="2"/>
  <c r="AC7" i="74"/>
  <c r="AC6" i="68"/>
  <c r="AC45" i="2"/>
  <c r="AD44" i="2"/>
  <c r="AD59" i="2" s="1"/>
  <c r="AC6" i="82"/>
  <c r="AC7" i="83"/>
  <c r="AC7" i="21"/>
  <c r="AC6" i="83"/>
  <c r="AC6" i="74"/>
  <c r="CK38" i="74"/>
  <c r="AC8" i="8"/>
  <c r="CM4" i="74"/>
  <c r="CL5" i="74"/>
  <c r="CL63" i="74"/>
  <c r="CL15" i="74" s="1"/>
  <c r="CJ68" i="15"/>
  <c r="CJ30" i="74"/>
  <c r="AB72" i="8"/>
  <c r="AB131" i="15"/>
  <c r="AB36" i="13" s="1"/>
  <c r="AB8" i="10"/>
  <c r="AC7" i="15"/>
  <c r="AC8" i="21"/>
  <c r="AC7" i="10"/>
  <c r="AC81" i="10" s="1"/>
  <c r="AC69" i="10" l="1"/>
  <c r="AB71" i="10"/>
  <c r="AC28" i="8"/>
  <c r="AC70" i="10"/>
  <c r="AC68" i="10"/>
  <c r="AC62" i="83"/>
  <c r="AC114" i="83"/>
  <c r="AC43" i="8"/>
  <c r="AD43" i="2"/>
  <c r="AD7" i="8" s="1"/>
  <c r="AD8" i="74"/>
  <c r="AC9" i="8"/>
  <c r="AC40" i="8" s="1"/>
  <c r="AC58" i="2"/>
  <c r="AC10" i="10" s="1"/>
  <c r="AC72" i="8"/>
  <c r="AF42" i="2"/>
  <c r="AJ316" i="2"/>
  <c r="AK315" i="2"/>
  <c r="AG39" i="2"/>
  <c r="AF249" i="2"/>
  <c r="AF250" i="2" s="1"/>
  <c r="AF40" i="2"/>
  <c r="AF55" i="2"/>
  <c r="AF56" i="2" s="1"/>
  <c r="EC153" i="2"/>
  <c r="ED152" i="2"/>
  <c r="AD7" i="74"/>
  <c r="AD6" i="68"/>
  <c r="AD6" i="82"/>
  <c r="AD45" i="2"/>
  <c r="AE44" i="2"/>
  <c r="AE59" i="2" s="1"/>
  <c r="AD7" i="83"/>
  <c r="AD8" i="8"/>
  <c r="AC77" i="8"/>
  <c r="AD7" i="21"/>
  <c r="AD6" i="83"/>
  <c r="AD6" i="74"/>
  <c r="CL38" i="74"/>
  <c r="CM63" i="74"/>
  <c r="CM15" i="74" s="1"/>
  <c r="CM5" i="74"/>
  <c r="CN4" i="74"/>
  <c r="CK68" i="15"/>
  <c r="CK30" i="74"/>
  <c r="AC131" i="15"/>
  <c r="AC36" i="13" s="1"/>
  <c r="AC8" i="10"/>
  <c r="AD7" i="15"/>
  <c r="AD7" i="10"/>
  <c r="AD81" i="10" s="1"/>
  <c r="AD8" i="21"/>
  <c r="AD69" i="10" l="1"/>
  <c r="AC71" i="10"/>
  <c r="AD28" i="8"/>
  <c r="AD70" i="10"/>
  <c r="AD68" i="10"/>
  <c r="AD62" i="83"/>
  <c r="AD114" i="83"/>
  <c r="AD43" i="8"/>
  <c r="AE43" i="2"/>
  <c r="AE7" i="8" s="1"/>
  <c r="AE8" i="74"/>
  <c r="AD9" i="8"/>
  <c r="AD40" i="8" s="1"/>
  <c r="AD58" i="2"/>
  <c r="AD10" i="10" s="1"/>
  <c r="AD77" i="8"/>
  <c r="AG40" i="2"/>
  <c r="AG55" i="2"/>
  <c r="AG56" i="2" s="1"/>
  <c r="AH39" i="2"/>
  <c r="AG249" i="2"/>
  <c r="AG250" i="2" s="1"/>
  <c r="AL315" i="2"/>
  <c r="AK316" i="2"/>
  <c r="EE152" i="2"/>
  <c r="ED153" i="2"/>
  <c r="AG42" i="2"/>
  <c r="AE8" i="8"/>
  <c r="AE6" i="68"/>
  <c r="AE6" i="82"/>
  <c r="AE7" i="83"/>
  <c r="E7" i="83" s="1"/>
  <c r="AE45" i="2"/>
  <c r="AF44" i="2"/>
  <c r="AF59" i="2" s="1"/>
  <c r="AE7" i="74"/>
  <c r="AD72" i="8"/>
  <c r="CN5" i="74"/>
  <c r="CO4" i="74"/>
  <c r="CN63" i="74"/>
  <c r="CN15" i="74" s="1"/>
  <c r="AE7" i="21"/>
  <c r="AE6" i="74"/>
  <c r="AE6" i="83"/>
  <c r="CM38" i="74"/>
  <c r="CL68" i="15"/>
  <c r="CL30" i="74"/>
  <c r="AD131" i="15"/>
  <c r="AD36" i="13" s="1"/>
  <c r="AD8" i="10"/>
  <c r="AE7" i="10"/>
  <c r="AE81" i="10" s="1"/>
  <c r="AE8" i="21"/>
  <c r="AE7" i="15"/>
  <c r="AE69" i="10" l="1"/>
  <c r="AD71" i="10"/>
  <c r="AE28" i="8"/>
  <c r="AE70" i="10"/>
  <c r="AE68" i="10"/>
  <c r="AE62" i="83"/>
  <c r="AE114" i="83"/>
  <c r="AE43" i="8"/>
  <c r="AF43" i="2"/>
  <c r="AF7" i="8" s="1"/>
  <c r="AF8" i="74"/>
  <c r="AE9" i="8"/>
  <c r="AE40" i="8" s="1"/>
  <c r="AE58" i="2"/>
  <c r="AE10" i="10" s="1"/>
  <c r="AE72" i="8"/>
  <c r="AH42" i="2"/>
  <c r="EF152" i="2"/>
  <c r="EE153" i="2"/>
  <c r="AM315" i="2"/>
  <c r="AL316" i="2"/>
  <c r="AH55" i="2"/>
  <c r="AH56" i="2" s="1"/>
  <c r="AH249" i="2"/>
  <c r="AH250" i="2" s="1"/>
  <c r="AH40" i="2"/>
  <c r="AI39" i="2"/>
  <c r="AE77" i="8"/>
  <c r="AF8" i="8"/>
  <c r="AF6" i="68"/>
  <c r="AF6" i="82"/>
  <c r="AF7" i="83"/>
  <c r="AF45" i="2"/>
  <c r="AG44" i="2"/>
  <c r="AG59" i="2" s="1"/>
  <c r="AF7" i="74"/>
  <c r="CN38" i="74"/>
  <c r="AF7" i="21"/>
  <c r="AF6" i="74"/>
  <c r="AF6" i="83"/>
  <c r="AF62" i="83" s="1"/>
  <c r="CP4" i="74"/>
  <c r="CO63" i="74"/>
  <c r="CO15" i="74" s="1"/>
  <c r="CO5" i="74"/>
  <c r="CM30" i="74"/>
  <c r="CM68" i="15"/>
  <c r="AE131" i="15"/>
  <c r="AE36" i="13" s="1"/>
  <c r="E6" i="83"/>
  <c r="AE8" i="10"/>
  <c r="AF8" i="21"/>
  <c r="AF7" i="10"/>
  <c r="AF81" i="10" s="1"/>
  <c r="AF7" i="15"/>
  <c r="AF69" i="10" l="1"/>
  <c r="AE71" i="10"/>
  <c r="AF28" i="8"/>
  <c r="AF70" i="10"/>
  <c r="AF68" i="10"/>
  <c r="AF43" i="8"/>
  <c r="AG43" i="2"/>
  <c r="AG7" i="8" s="1"/>
  <c r="AG8" i="74"/>
  <c r="AF9" i="8"/>
  <c r="AF40" i="8" s="1"/>
  <c r="AF58" i="2"/>
  <c r="AF10" i="10" s="1"/>
  <c r="AF77" i="8"/>
  <c r="AI249" i="2"/>
  <c r="AI250" i="2" s="1"/>
  <c r="AI55" i="2"/>
  <c r="AI56" i="2" s="1"/>
  <c r="AI40" i="2"/>
  <c r="AJ39" i="2"/>
  <c r="AF72" i="8"/>
  <c r="AM316" i="2"/>
  <c r="AN315" i="2"/>
  <c r="EF153" i="2"/>
  <c r="EG152" i="2"/>
  <c r="AI42" i="2"/>
  <c r="AG8" i="8"/>
  <c r="AG6" i="68"/>
  <c r="AG7" i="83"/>
  <c r="AG6" i="82"/>
  <c r="AG45" i="2"/>
  <c r="AH44" i="2"/>
  <c r="AH59" i="2" s="1"/>
  <c r="AG7" i="74"/>
  <c r="CO38" i="74"/>
  <c r="AG7" i="21"/>
  <c r="AG6" i="74"/>
  <c r="AG6" i="83"/>
  <c r="AG62" i="83" s="1"/>
  <c r="CP63" i="74"/>
  <c r="CP15" i="74" s="1"/>
  <c r="CP5" i="74"/>
  <c r="CQ4" i="74"/>
  <c r="CN68" i="15"/>
  <c r="CN30" i="74"/>
  <c r="AF131" i="15"/>
  <c r="AF36" i="13" s="1"/>
  <c r="AF8" i="10"/>
  <c r="AG8" i="21"/>
  <c r="AG7" i="15"/>
  <c r="AG7" i="10"/>
  <c r="AG81" i="10" s="1"/>
  <c r="AG69" i="10" l="1"/>
  <c r="AF71" i="10"/>
  <c r="AG28" i="8"/>
  <c r="AG70" i="10"/>
  <c r="AG68" i="10"/>
  <c r="AG43" i="8"/>
  <c r="AH43" i="2"/>
  <c r="AH7" i="8" s="1"/>
  <c r="AH8" i="74"/>
  <c r="AG9" i="8"/>
  <c r="AG40" i="8" s="1"/>
  <c r="AG58" i="2"/>
  <c r="AG10" i="10" s="1"/>
  <c r="AG77" i="8"/>
  <c r="AJ42" i="2"/>
  <c r="AN316" i="2"/>
  <c r="AO315" i="2"/>
  <c r="EG153" i="2"/>
  <c r="EH152" i="2"/>
  <c r="AJ55" i="2"/>
  <c r="AJ56" i="2" s="1"/>
  <c r="AJ249" i="2"/>
  <c r="AJ250" i="2" s="1"/>
  <c r="AJ40" i="2"/>
  <c r="AK39" i="2"/>
  <c r="AG72" i="8"/>
  <c r="AH8" i="8"/>
  <c r="AH6" i="68"/>
  <c r="AH6" i="82"/>
  <c r="AH7" i="83"/>
  <c r="AH45" i="2"/>
  <c r="AI44" i="2"/>
  <c r="AI59" i="2" s="1"/>
  <c r="AH7" i="74"/>
  <c r="CQ63" i="74"/>
  <c r="CQ15" i="74" s="1"/>
  <c r="CQ5" i="74"/>
  <c r="CR4" i="74"/>
  <c r="AH7" i="21"/>
  <c r="AH6" i="83"/>
  <c r="AH62" i="83" s="1"/>
  <c r="AH6" i="74"/>
  <c r="CP38" i="74"/>
  <c r="CO68" i="15"/>
  <c r="CO30" i="74"/>
  <c r="AG131" i="15"/>
  <c r="AG36" i="13" s="1"/>
  <c r="AG8" i="10"/>
  <c r="AH8" i="21"/>
  <c r="AH7" i="15"/>
  <c r="AH7" i="10"/>
  <c r="AH81" i="10" s="1"/>
  <c r="AH69" i="10" l="1"/>
  <c r="AG71" i="10"/>
  <c r="AH28" i="8"/>
  <c r="AH70" i="10"/>
  <c r="AH68" i="10"/>
  <c r="AH43" i="8"/>
  <c r="AI43" i="2"/>
  <c r="AI7" i="8" s="1"/>
  <c r="AI8" i="74"/>
  <c r="AH9" i="8"/>
  <c r="AH40" i="8" s="1"/>
  <c r="AH58" i="2"/>
  <c r="AH10" i="10" s="1"/>
  <c r="AH72" i="8"/>
  <c r="AK55" i="2"/>
  <c r="AK56" i="2" s="1"/>
  <c r="AK249" i="2"/>
  <c r="AK250" i="2" s="1"/>
  <c r="AK40" i="2"/>
  <c r="AL39" i="2"/>
  <c r="AO316" i="2"/>
  <c r="EH153" i="2"/>
  <c r="EI152" i="2"/>
  <c r="AK42" i="2"/>
  <c r="AH77" i="8"/>
  <c r="AI6" i="82"/>
  <c r="AI6" i="68"/>
  <c r="AI7" i="83"/>
  <c r="AI8" i="8"/>
  <c r="AI45" i="2"/>
  <c r="AJ44" i="2"/>
  <c r="AI7" i="74"/>
  <c r="AI7" i="21"/>
  <c r="AI6" i="83"/>
  <c r="AI62" i="83" s="1"/>
  <c r="AI6" i="74"/>
  <c r="CR63" i="74"/>
  <c r="CR15" i="74" s="1"/>
  <c r="CR5" i="74"/>
  <c r="CS4" i="74"/>
  <c r="CP30" i="74"/>
  <c r="CP68" i="15"/>
  <c r="CQ38" i="74"/>
  <c r="AH131" i="15"/>
  <c r="AH36" i="13" s="1"/>
  <c r="AH8" i="10"/>
  <c r="AI7" i="15"/>
  <c r="AI8" i="21"/>
  <c r="AI7" i="10"/>
  <c r="AI81" i="10" s="1"/>
  <c r="AI69" i="10" l="1"/>
  <c r="AH71" i="10"/>
  <c r="AI28" i="8"/>
  <c r="AI70" i="10"/>
  <c r="AI68" i="10"/>
  <c r="AI43" i="8"/>
  <c r="AJ59" i="2"/>
  <c r="AJ8" i="74" s="1"/>
  <c r="AI9" i="8"/>
  <c r="AI40" i="8" s="1"/>
  <c r="AI58" i="2"/>
  <c r="AI10" i="10" s="1"/>
  <c r="AJ7" i="10"/>
  <c r="AJ81" i="10" s="1"/>
  <c r="AJ43" i="2"/>
  <c r="AJ7" i="8" s="1"/>
  <c r="AI77" i="8"/>
  <c r="AL42" i="2"/>
  <c r="EI153" i="2"/>
  <c r="EJ152" i="2"/>
  <c r="AM39" i="2"/>
  <c r="AL40" i="2"/>
  <c r="AL249" i="2"/>
  <c r="AL250" i="2" s="1"/>
  <c r="AL55" i="2"/>
  <c r="AL56" i="2" s="1"/>
  <c r="AI72" i="8"/>
  <c r="AJ8" i="8"/>
  <c r="AJ6" i="68"/>
  <c r="AJ7" i="15"/>
  <c r="AJ131" i="15" s="1"/>
  <c r="AJ36" i="13" s="1"/>
  <c r="AJ6" i="82"/>
  <c r="AJ7" i="83"/>
  <c r="AJ45" i="2"/>
  <c r="AK44" i="2"/>
  <c r="AK59" i="2" s="1"/>
  <c r="AJ7" i="74"/>
  <c r="AJ8" i="21"/>
  <c r="CS5" i="74"/>
  <c r="CS63" i="74"/>
  <c r="CS15" i="74" s="1"/>
  <c r="CT4" i="74"/>
  <c r="CQ30" i="74"/>
  <c r="CQ68" i="15"/>
  <c r="AJ7" i="21"/>
  <c r="AJ6" i="83"/>
  <c r="AJ62" i="83" s="1"/>
  <c r="AJ6" i="74"/>
  <c r="CR38" i="74"/>
  <c r="AI131" i="15"/>
  <c r="AI36" i="13" s="1"/>
  <c r="AI8" i="10"/>
  <c r="AJ69" i="10" l="1"/>
  <c r="AI71" i="10"/>
  <c r="AJ28" i="8"/>
  <c r="AJ70" i="10"/>
  <c r="AJ68" i="10"/>
  <c r="AK43" i="2"/>
  <c r="AK7" i="8" s="1"/>
  <c r="AK8" i="74"/>
  <c r="AJ9" i="8"/>
  <c r="AJ40" i="8" s="1"/>
  <c r="AJ58" i="2"/>
  <c r="AJ10" i="10" s="1"/>
  <c r="AJ43" i="8"/>
  <c r="AJ77" i="8"/>
  <c r="AM42" i="2"/>
  <c r="AM249" i="2"/>
  <c r="AM250" i="2" s="1"/>
  <c r="AM55" i="2"/>
  <c r="AM56" i="2" s="1"/>
  <c r="AM40" i="2"/>
  <c r="AN39" i="2"/>
  <c r="EJ153" i="2"/>
  <c r="EK152" i="2"/>
  <c r="AJ72" i="8"/>
  <c r="AK7" i="10"/>
  <c r="AK81" i="10" s="1"/>
  <c r="AK6" i="68"/>
  <c r="AK8" i="21"/>
  <c r="AK7" i="15"/>
  <c r="AK131" i="15" s="1"/>
  <c r="AK36" i="13" s="1"/>
  <c r="AJ8" i="10"/>
  <c r="AK6" i="82"/>
  <c r="AK7" i="83"/>
  <c r="AK8" i="8"/>
  <c r="AK45" i="2"/>
  <c r="AL44" i="2"/>
  <c r="AL59" i="2" s="1"/>
  <c r="AK7" i="74"/>
  <c r="CS38" i="74"/>
  <c r="CR30" i="74"/>
  <c r="CR68" i="15"/>
  <c r="CT5" i="74"/>
  <c r="CT63" i="74"/>
  <c r="CT15" i="74" s="1"/>
  <c r="CU4" i="74"/>
  <c r="AK7" i="21"/>
  <c r="AK6" i="83"/>
  <c r="AK62" i="83" s="1"/>
  <c r="AK6" i="74"/>
  <c r="AK69" i="10" l="1"/>
  <c r="AJ71" i="10"/>
  <c r="AK28" i="8"/>
  <c r="AK70" i="10"/>
  <c r="AK68" i="10"/>
  <c r="AK43" i="8"/>
  <c r="AL43" i="2"/>
  <c r="AL7" i="8" s="1"/>
  <c r="AL8" i="74"/>
  <c r="AK9" i="8"/>
  <c r="AK40" i="8" s="1"/>
  <c r="AK58" i="2"/>
  <c r="AK10" i="10" s="1"/>
  <c r="AK77" i="8"/>
  <c r="EL152" i="2"/>
  <c r="EK153" i="2"/>
  <c r="AN40" i="2"/>
  <c r="AN55" i="2"/>
  <c r="AN56" i="2" s="1"/>
  <c r="AN249" i="2"/>
  <c r="AN250" i="2" s="1"/>
  <c r="AO39" i="2"/>
  <c r="AN42" i="2"/>
  <c r="AK72" i="8"/>
  <c r="AK8" i="10"/>
  <c r="AL8" i="8"/>
  <c r="AL6" i="68"/>
  <c r="AL8" i="21"/>
  <c r="AL7" i="15"/>
  <c r="AL131" i="15" s="1"/>
  <c r="AL36" i="13" s="1"/>
  <c r="AL7" i="10"/>
  <c r="AL81" i="10" s="1"/>
  <c r="AL6" i="82"/>
  <c r="AL7" i="83"/>
  <c r="AL45" i="2"/>
  <c r="AM44" i="2"/>
  <c r="AM59" i="2" s="1"/>
  <c r="AL7" i="74"/>
  <c r="CT38" i="74"/>
  <c r="AL7" i="21"/>
  <c r="AL6" i="74"/>
  <c r="AL6" i="83"/>
  <c r="AL62" i="83" s="1"/>
  <c r="CU63" i="74"/>
  <c r="CU15" i="74" s="1"/>
  <c r="CV4" i="74"/>
  <c r="CU5" i="74"/>
  <c r="CS68" i="15"/>
  <c r="CS30" i="74"/>
  <c r="AL69" i="10" l="1"/>
  <c r="AK71" i="10"/>
  <c r="AL28" i="8"/>
  <c r="AL70" i="10"/>
  <c r="AL68" i="10"/>
  <c r="AL43" i="8"/>
  <c r="AM43" i="2"/>
  <c r="AM7" i="8" s="1"/>
  <c r="AM8" i="74"/>
  <c r="AL9" i="8"/>
  <c r="AL40" i="8" s="1"/>
  <c r="AL58" i="2"/>
  <c r="AL10" i="10" s="1"/>
  <c r="AL77" i="8"/>
  <c r="AO42" i="2"/>
  <c r="AP39" i="2"/>
  <c r="AO249" i="2"/>
  <c r="AO250" i="2" s="1"/>
  <c r="AO55" i="2"/>
  <c r="AO56" i="2" s="1"/>
  <c r="AO40" i="2"/>
  <c r="EM152" i="2"/>
  <c r="EL153" i="2"/>
  <c r="AL72" i="8"/>
  <c r="AM7" i="15"/>
  <c r="AM131" i="15" s="1"/>
  <c r="AM36" i="13" s="1"/>
  <c r="AM6" i="68"/>
  <c r="AM7" i="10"/>
  <c r="AM81" i="10" s="1"/>
  <c r="AL8" i="10"/>
  <c r="AM8" i="21"/>
  <c r="AM6" i="82"/>
  <c r="AM7" i="83"/>
  <c r="AM8" i="8"/>
  <c r="AM45" i="2"/>
  <c r="AN44" i="2"/>
  <c r="AN59" i="2" s="1"/>
  <c r="AM7" i="74"/>
  <c r="CW4" i="74"/>
  <c r="CV5" i="74"/>
  <c r="CV63" i="74"/>
  <c r="CV15" i="74" s="1"/>
  <c r="AM7" i="21"/>
  <c r="AM6" i="74"/>
  <c r="AM6" i="83"/>
  <c r="AM62" i="83" s="1"/>
  <c r="CU38" i="74"/>
  <c r="CT68" i="15"/>
  <c r="CT30" i="74"/>
  <c r="AL71" i="10" l="1"/>
  <c r="AM69" i="10"/>
  <c r="AM28" i="8"/>
  <c r="AM70" i="10"/>
  <c r="AM68" i="10"/>
  <c r="AM43" i="8"/>
  <c r="AN43" i="2"/>
  <c r="AN7" i="8" s="1"/>
  <c r="AN8" i="74"/>
  <c r="AM9" i="8"/>
  <c r="AM40" i="8" s="1"/>
  <c r="AM58" i="2"/>
  <c r="AM10" i="10" s="1"/>
  <c r="AM77" i="8"/>
  <c r="EN152" i="2"/>
  <c r="EM153" i="2"/>
  <c r="AP249" i="2"/>
  <c r="AP250" i="2" s="1"/>
  <c r="AP55" i="2"/>
  <c r="AP56" i="2" s="1"/>
  <c r="AP40" i="2"/>
  <c r="AQ39" i="2"/>
  <c r="AP42" i="2"/>
  <c r="AN8" i="8"/>
  <c r="AN6" i="68"/>
  <c r="AN7" i="10"/>
  <c r="AN81" i="10" s="1"/>
  <c r="AN8" i="21"/>
  <c r="AM72" i="8"/>
  <c r="AN7" i="15"/>
  <c r="AN131" i="15" s="1"/>
  <c r="AN36" i="13" s="1"/>
  <c r="AN6" i="82"/>
  <c r="AM8" i="10"/>
  <c r="AN7" i="83"/>
  <c r="AN45" i="2"/>
  <c r="AO44" i="2"/>
  <c r="AO59" i="2" s="1"/>
  <c r="AN7" i="74"/>
  <c r="CU68" i="15"/>
  <c r="CU30" i="74"/>
  <c r="CV38" i="74"/>
  <c r="AN7" i="21"/>
  <c r="AN6" i="74"/>
  <c r="AN6" i="83"/>
  <c r="AN62" i="83" s="1"/>
  <c r="CW5" i="74"/>
  <c r="CW63" i="74"/>
  <c r="CW15" i="74" s="1"/>
  <c r="CX4" i="74"/>
  <c r="AN69" i="10" l="1"/>
  <c r="AM71" i="10"/>
  <c r="AN28" i="8"/>
  <c r="AN70" i="10"/>
  <c r="AN68" i="10"/>
  <c r="AN43" i="8"/>
  <c r="AO43" i="2"/>
  <c r="AO7" i="8" s="1"/>
  <c r="AO8" i="74"/>
  <c r="AN9" i="8"/>
  <c r="AN40" i="8" s="1"/>
  <c r="AN58" i="2"/>
  <c r="AN10" i="10" s="1"/>
  <c r="AN77" i="8"/>
  <c r="AQ42" i="2"/>
  <c r="AN72" i="8"/>
  <c r="AQ249" i="2"/>
  <c r="AQ250" i="2" s="1"/>
  <c r="AR39" i="2"/>
  <c r="AQ40" i="2"/>
  <c r="AQ55" i="2"/>
  <c r="AQ56" i="2" s="1"/>
  <c r="EO152" i="2"/>
  <c r="EN153" i="2"/>
  <c r="AO7" i="15"/>
  <c r="AO131" i="15" s="1"/>
  <c r="AO36" i="13" s="1"/>
  <c r="AO6" i="68"/>
  <c r="AN8" i="10"/>
  <c r="AO8" i="21"/>
  <c r="AO7" i="10"/>
  <c r="AO81" i="10" s="1"/>
  <c r="AO6" i="82"/>
  <c r="AO7" i="83"/>
  <c r="AO8" i="8"/>
  <c r="AO45" i="2"/>
  <c r="AP44" i="2"/>
  <c r="AO7" i="74"/>
  <c r="CV68" i="15"/>
  <c r="CV30" i="74"/>
  <c r="CX5" i="74"/>
  <c r="CX63" i="74"/>
  <c r="CX15" i="74" s="1"/>
  <c r="CY4" i="74"/>
  <c r="AO7" i="21"/>
  <c r="AO6" i="74"/>
  <c r="AO6" i="83"/>
  <c r="AO62" i="83" s="1"/>
  <c r="CW38" i="74"/>
  <c r="AO69" i="10" l="1"/>
  <c r="AN71" i="10"/>
  <c r="AO28" i="8"/>
  <c r="AO70" i="10"/>
  <c r="AO68" i="10"/>
  <c r="AO43" i="8"/>
  <c r="AP59" i="2"/>
  <c r="AP8" i="74" s="1"/>
  <c r="AO9" i="8"/>
  <c r="AO40" i="8" s="1"/>
  <c r="AO58" i="2"/>
  <c r="AO10" i="10" s="1"/>
  <c r="AP6" i="68"/>
  <c r="AP43" i="2"/>
  <c r="AP7" i="8" s="1"/>
  <c r="AO77" i="8"/>
  <c r="EP152" i="2"/>
  <c r="EO153" i="2"/>
  <c r="AR249" i="2"/>
  <c r="AR250" i="2" s="1"/>
  <c r="AR40" i="2"/>
  <c r="AR55" i="2"/>
  <c r="AR56" i="2" s="1"/>
  <c r="AS39" i="2"/>
  <c r="AR42" i="2"/>
  <c r="AP7" i="15"/>
  <c r="AP131" i="15" s="1"/>
  <c r="AP36" i="13" s="1"/>
  <c r="AP8" i="21"/>
  <c r="AP7" i="10"/>
  <c r="AP81" i="10" s="1"/>
  <c r="AO8" i="10"/>
  <c r="AO72" i="8"/>
  <c r="AP45" i="2"/>
  <c r="AQ44" i="2"/>
  <c r="AP7" i="74"/>
  <c r="AP6" i="82"/>
  <c r="AP8" i="8"/>
  <c r="AP7" i="83"/>
  <c r="AP7" i="21"/>
  <c r="AP6" i="74"/>
  <c r="AP6" i="83"/>
  <c r="AP62" i="83" s="1"/>
  <c r="CX38" i="74"/>
  <c r="CW30" i="74"/>
  <c r="CW68" i="15"/>
  <c r="CY5" i="74"/>
  <c r="CZ4" i="74"/>
  <c r="CY63" i="74"/>
  <c r="CY15" i="74" s="1"/>
  <c r="AP69" i="10" l="1"/>
  <c r="AO71" i="10"/>
  <c r="AP28" i="8"/>
  <c r="AP70" i="10"/>
  <c r="AP68" i="10"/>
  <c r="AQ59" i="2"/>
  <c r="AQ8" i="74" s="1"/>
  <c r="AP9" i="8"/>
  <c r="AP40" i="8" s="1"/>
  <c r="AP58" i="2"/>
  <c r="AP10" i="10" s="1"/>
  <c r="AP43" i="8"/>
  <c r="AQ6" i="68"/>
  <c r="AQ43" i="2"/>
  <c r="AQ7" i="8" s="1"/>
  <c r="AP72" i="8"/>
  <c r="AS42" i="2"/>
  <c r="AS40" i="2"/>
  <c r="AS55" i="2"/>
  <c r="AS56" i="2" s="1"/>
  <c r="AT39" i="2"/>
  <c r="AS249" i="2"/>
  <c r="AS250" i="2" s="1"/>
  <c r="EP153" i="2"/>
  <c r="AP8" i="10"/>
  <c r="AQ7" i="10"/>
  <c r="AQ81" i="10" s="1"/>
  <c r="AQ8" i="8"/>
  <c r="AP77" i="8"/>
  <c r="AQ6" i="82"/>
  <c r="AQ7" i="83"/>
  <c r="AQ45" i="2"/>
  <c r="AR44" i="2"/>
  <c r="AR59" i="2" s="1"/>
  <c r="AQ7" i="74"/>
  <c r="AQ7" i="15"/>
  <c r="AQ131" i="15" s="1"/>
  <c r="AQ36" i="13" s="1"/>
  <c r="AQ8" i="21"/>
  <c r="CZ63" i="74"/>
  <c r="CZ15" i="74" s="1"/>
  <c r="CZ5" i="74"/>
  <c r="DA4" i="74"/>
  <c r="CY38" i="74"/>
  <c r="AQ7" i="21"/>
  <c r="AQ6" i="74"/>
  <c r="AQ6" i="83"/>
  <c r="AQ62" i="83" s="1"/>
  <c r="CX30" i="74"/>
  <c r="CX68" i="15"/>
  <c r="AQ69" i="10" l="1"/>
  <c r="AP71" i="10"/>
  <c r="AQ28" i="8"/>
  <c r="AQ70" i="10"/>
  <c r="AQ68" i="10"/>
  <c r="AR43" i="2"/>
  <c r="AR7" i="8" s="1"/>
  <c r="AR8" i="74"/>
  <c r="AQ9" i="8"/>
  <c r="AQ40" i="8" s="1"/>
  <c r="AQ58" i="2"/>
  <c r="AQ10" i="10" s="1"/>
  <c r="AQ43" i="8"/>
  <c r="AQ77" i="8"/>
  <c r="AT249" i="2"/>
  <c r="AT250" i="2" s="1"/>
  <c r="AU39" i="2"/>
  <c r="AT40" i="2"/>
  <c r="AT55" i="2"/>
  <c r="AT56" i="2" s="1"/>
  <c r="AQ72" i="8"/>
  <c r="AT42" i="2"/>
  <c r="AQ8" i="10"/>
  <c r="AR6" i="82"/>
  <c r="AR6" i="68"/>
  <c r="AR7" i="15"/>
  <c r="AR131" i="15" s="1"/>
  <c r="AR36" i="13" s="1"/>
  <c r="AR8" i="21"/>
  <c r="AR7" i="10"/>
  <c r="AR81" i="10" s="1"/>
  <c r="AR8" i="8"/>
  <c r="AR7" i="83"/>
  <c r="AR45" i="2"/>
  <c r="AS44" i="2"/>
  <c r="AS59" i="2" s="1"/>
  <c r="AR7" i="74"/>
  <c r="CZ38" i="74"/>
  <c r="CY30" i="74"/>
  <c r="CY68" i="15"/>
  <c r="DA5" i="74"/>
  <c r="DB4" i="74"/>
  <c r="DA63" i="74"/>
  <c r="DA15" i="74" s="1"/>
  <c r="AR7" i="21"/>
  <c r="AR6" i="83"/>
  <c r="AR62" i="83" s="1"/>
  <c r="AR6" i="74"/>
  <c r="AR69" i="10" l="1"/>
  <c r="AQ71" i="10"/>
  <c r="AR28" i="8"/>
  <c r="AR70" i="10"/>
  <c r="AR68" i="10"/>
  <c r="AR43" i="8"/>
  <c r="AS43" i="2"/>
  <c r="AS7" i="8" s="1"/>
  <c r="AS8" i="74"/>
  <c r="AR9" i="8"/>
  <c r="AR40" i="8" s="1"/>
  <c r="AR58" i="2"/>
  <c r="AR10" i="10" s="1"/>
  <c r="AR77" i="8"/>
  <c r="AU42" i="2"/>
  <c r="AU55" i="2"/>
  <c r="AU56" i="2" s="1"/>
  <c r="AV39" i="2"/>
  <c r="AU40" i="2"/>
  <c r="AU249" i="2"/>
  <c r="AU250" i="2" s="1"/>
  <c r="AR72" i="8"/>
  <c r="AS7" i="83"/>
  <c r="AS6" i="68"/>
  <c r="AS7" i="10"/>
  <c r="AS81" i="10" s="1"/>
  <c r="AS7" i="15"/>
  <c r="AS131" i="15" s="1"/>
  <c r="AS36" i="13" s="1"/>
  <c r="AS8" i="21"/>
  <c r="AR8" i="10"/>
  <c r="AS8" i="8"/>
  <c r="AS6" i="82"/>
  <c r="AS45" i="2"/>
  <c r="AT44" i="2"/>
  <c r="AT59" i="2" s="1"/>
  <c r="AS7" i="74"/>
  <c r="AS7" i="21"/>
  <c r="AS6" i="83"/>
  <c r="AS62" i="83" s="1"/>
  <c r="AS6" i="74"/>
  <c r="DA38" i="74"/>
  <c r="DB5" i="74"/>
  <c r="DB63" i="74"/>
  <c r="DB15" i="74" s="1"/>
  <c r="DC4" i="74"/>
  <c r="CZ30" i="74"/>
  <c r="CZ68" i="15"/>
  <c r="AS69" i="10" l="1"/>
  <c r="AR71" i="10"/>
  <c r="AS28" i="8"/>
  <c r="AS70" i="10"/>
  <c r="AS68" i="10"/>
  <c r="AS43" i="8"/>
  <c r="AT43" i="2"/>
  <c r="AT7" i="8" s="1"/>
  <c r="AT8" i="74"/>
  <c r="AS9" i="8"/>
  <c r="AS40" i="8" s="1"/>
  <c r="AS58" i="2"/>
  <c r="AS10" i="10" s="1"/>
  <c r="AS77" i="8"/>
  <c r="AS72" i="8"/>
  <c r="AW39" i="2"/>
  <c r="AV40" i="2"/>
  <c r="AV249" i="2"/>
  <c r="AV250" i="2" s="1"/>
  <c r="AV55" i="2"/>
  <c r="AV56" i="2" s="1"/>
  <c r="AV42" i="2"/>
  <c r="AT6" i="82"/>
  <c r="AT6" i="68"/>
  <c r="AT8" i="21"/>
  <c r="AT7" i="10"/>
  <c r="AT81" i="10" s="1"/>
  <c r="AS8" i="10"/>
  <c r="AT7" i="15"/>
  <c r="AT131" i="15" s="1"/>
  <c r="AT36" i="13" s="1"/>
  <c r="AT8" i="8"/>
  <c r="AT7" i="83"/>
  <c r="AT45" i="2"/>
  <c r="AU44" i="2"/>
  <c r="AT7" i="74"/>
  <c r="DB38" i="74"/>
  <c r="AT7" i="21"/>
  <c r="AT6" i="83"/>
  <c r="AT62" i="83" s="1"/>
  <c r="AT6" i="74"/>
  <c r="DA30" i="74"/>
  <c r="DA68" i="15"/>
  <c r="DC63" i="74"/>
  <c r="DC15" i="74" s="1"/>
  <c r="DC5" i="74"/>
  <c r="DD4" i="74"/>
  <c r="AT69" i="10" l="1"/>
  <c r="AS71" i="10"/>
  <c r="AT28" i="8"/>
  <c r="AT70" i="10"/>
  <c r="AT68" i="10"/>
  <c r="AT43" i="8"/>
  <c r="AU59" i="2"/>
  <c r="AU8" i="74" s="1"/>
  <c r="AT9" i="8"/>
  <c r="AT40" i="8" s="1"/>
  <c r="AT58" i="2"/>
  <c r="AT10" i="10" s="1"/>
  <c r="AU6" i="68"/>
  <c r="AU43" i="2"/>
  <c r="AU7" i="8" s="1"/>
  <c r="AT72" i="8"/>
  <c r="AW42" i="2"/>
  <c r="AW55" i="2"/>
  <c r="AW56" i="2" s="1"/>
  <c r="AW40" i="2"/>
  <c r="AW249" i="2"/>
  <c r="AW250" i="2" s="1"/>
  <c r="AX39" i="2"/>
  <c r="AT77" i="8"/>
  <c r="AU8" i="21"/>
  <c r="AT8" i="10"/>
  <c r="AU7" i="15"/>
  <c r="AU131" i="15" s="1"/>
  <c r="AU36" i="13" s="1"/>
  <c r="AU7" i="10"/>
  <c r="AU81" i="10" s="1"/>
  <c r="AU6" i="82"/>
  <c r="AU8" i="8"/>
  <c r="AU7" i="83"/>
  <c r="AU45" i="2"/>
  <c r="AV44" i="2"/>
  <c r="AV59" i="2" s="1"/>
  <c r="AU7" i="74"/>
  <c r="DD5" i="74"/>
  <c r="DE4" i="74"/>
  <c r="DD63" i="74"/>
  <c r="DD15" i="74" s="1"/>
  <c r="AU7" i="21"/>
  <c r="AU6" i="74"/>
  <c r="AU6" i="83"/>
  <c r="AU62" i="83" s="1"/>
  <c r="DC38" i="74"/>
  <c r="DB30" i="74"/>
  <c r="DB68" i="15"/>
  <c r="AU69" i="10" l="1"/>
  <c r="AT71" i="10"/>
  <c r="AU28" i="8"/>
  <c r="AU70" i="10"/>
  <c r="AU68" i="10"/>
  <c r="AV43" i="2"/>
  <c r="AV7" i="8" s="1"/>
  <c r="AV8" i="74"/>
  <c r="AU9" i="8"/>
  <c r="AU40" i="8" s="1"/>
  <c r="AU58" i="2"/>
  <c r="AU10" i="10" s="1"/>
  <c r="AU43" i="8"/>
  <c r="AU77" i="8"/>
  <c r="AX42" i="2"/>
  <c r="AX249" i="2"/>
  <c r="AX250" i="2" s="1"/>
  <c r="AX55" i="2"/>
  <c r="AX56" i="2" s="1"/>
  <c r="AY39" i="2"/>
  <c r="AX40" i="2"/>
  <c r="AU72" i="8"/>
  <c r="AV8" i="21"/>
  <c r="AV6" i="68"/>
  <c r="AV7" i="83"/>
  <c r="AU8" i="10"/>
  <c r="AV8" i="8"/>
  <c r="AV6" i="82"/>
  <c r="AV7" i="10"/>
  <c r="AV81" i="10" s="1"/>
  <c r="AV7" i="15"/>
  <c r="AV131" i="15" s="1"/>
  <c r="AV36" i="13" s="1"/>
  <c r="AV45" i="2"/>
  <c r="AW44" i="2"/>
  <c r="AW59" i="2" s="1"/>
  <c r="AV7" i="74"/>
  <c r="DC30" i="74"/>
  <c r="DC68" i="15"/>
  <c r="DD38" i="74"/>
  <c r="AV7" i="21"/>
  <c r="AV6" i="83"/>
  <c r="AV62" i="83" s="1"/>
  <c r="AV6" i="74"/>
  <c r="DF4" i="74"/>
  <c r="DE63" i="74"/>
  <c r="DE15" i="74" s="1"/>
  <c r="DE5" i="74"/>
  <c r="AV69" i="10" l="1"/>
  <c r="AU71" i="10"/>
  <c r="AV28" i="8"/>
  <c r="AV70" i="10"/>
  <c r="AV68" i="10"/>
  <c r="AV43" i="8"/>
  <c r="AW43" i="2"/>
  <c r="AW7" i="8" s="1"/>
  <c r="AW8" i="74"/>
  <c r="AV9" i="8"/>
  <c r="AV40" i="8" s="1"/>
  <c r="AV58" i="2"/>
  <c r="AV10" i="10" s="1"/>
  <c r="AV77" i="8"/>
  <c r="AY42" i="2"/>
  <c r="AZ39" i="2"/>
  <c r="AY249" i="2"/>
  <c r="AY250" i="2" s="1"/>
  <c r="AY55" i="2"/>
  <c r="AY56" i="2" s="1"/>
  <c r="AY40" i="2"/>
  <c r="AV8" i="10"/>
  <c r="AW6" i="82"/>
  <c r="AW6" i="68"/>
  <c r="AV72" i="8"/>
  <c r="AW7" i="15"/>
  <c r="AW131" i="15" s="1"/>
  <c r="AW36" i="13" s="1"/>
  <c r="AW7" i="10"/>
  <c r="AW81" i="10" s="1"/>
  <c r="AW8" i="21"/>
  <c r="AW8" i="8"/>
  <c r="AW7" i="83"/>
  <c r="AW45" i="2"/>
  <c r="AX44" i="2"/>
  <c r="AW7" i="74"/>
  <c r="AW7" i="21"/>
  <c r="AW6" i="74"/>
  <c r="AW6" i="83"/>
  <c r="AW62" i="83" s="1"/>
  <c r="DF63" i="74"/>
  <c r="DF15" i="74" s="1"/>
  <c r="DG4" i="74"/>
  <c r="DF5" i="74"/>
  <c r="DD68" i="15"/>
  <c r="DD30" i="74"/>
  <c r="DE38" i="74"/>
  <c r="AW69" i="10" l="1"/>
  <c r="AV71" i="10"/>
  <c r="AW28" i="8"/>
  <c r="AW70" i="10"/>
  <c r="AW68" i="10"/>
  <c r="AW43" i="8"/>
  <c r="AX59" i="2"/>
  <c r="AX8" i="74" s="1"/>
  <c r="AW9" i="8"/>
  <c r="AW40" i="8" s="1"/>
  <c r="AW58" i="2"/>
  <c r="AW10" i="10" s="1"/>
  <c r="AX6" i="68"/>
  <c r="AX43" i="2"/>
  <c r="AX7" i="8" s="1"/>
  <c r="AW72" i="8"/>
  <c r="BA39" i="2"/>
  <c r="AZ40" i="2"/>
  <c r="AZ249" i="2"/>
  <c r="AZ250" i="2" s="1"/>
  <c r="AZ55" i="2"/>
  <c r="AZ56" i="2" s="1"/>
  <c r="AZ42" i="2"/>
  <c r="AX7" i="15"/>
  <c r="AX131" i="15" s="1"/>
  <c r="AX36" i="13" s="1"/>
  <c r="AW8" i="10"/>
  <c r="AW77" i="8"/>
  <c r="AX8" i="21"/>
  <c r="AX7" i="10"/>
  <c r="AX81" i="10" s="1"/>
  <c r="AX8" i="8"/>
  <c r="AX7" i="83"/>
  <c r="AX6" i="82"/>
  <c r="AX45" i="2"/>
  <c r="AY44" i="2"/>
  <c r="AY59" i="2" s="1"/>
  <c r="AX7" i="74"/>
  <c r="AX7" i="21"/>
  <c r="AX6" i="83"/>
  <c r="AX62" i="83" s="1"/>
  <c r="AX6" i="74"/>
  <c r="DG5" i="74"/>
  <c r="DH4" i="74"/>
  <c r="DG63" i="74"/>
  <c r="DG15" i="74" s="1"/>
  <c r="DE68" i="15"/>
  <c r="DE30" i="74"/>
  <c r="DF38" i="74"/>
  <c r="AX69" i="10" l="1"/>
  <c r="AW71" i="10"/>
  <c r="AX28" i="8"/>
  <c r="AX70" i="10"/>
  <c r="AX68" i="10"/>
  <c r="AY43" i="2"/>
  <c r="AY7" i="8" s="1"/>
  <c r="AY8" i="74"/>
  <c r="AX9" i="8"/>
  <c r="AX40" i="8" s="1"/>
  <c r="AX58" i="2"/>
  <c r="AX10" i="10" s="1"/>
  <c r="AX43" i="8"/>
  <c r="AX77" i="8"/>
  <c r="BA42" i="2"/>
  <c r="BA55" i="2"/>
  <c r="BA56" i="2" s="1"/>
  <c r="BB39" i="2"/>
  <c r="BA249" i="2"/>
  <c r="BA250" i="2" s="1"/>
  <c r="BA40" i="2"/>
  <c r="AY7" i="10"/>
  <c r="AY81" i="10" s="1"/>
  <c r="AY6" i="68"/>
  <c r="AY7" i="15"/>
  <c r="AY131" i="15" s="1"/>
  <c r="AY36" i="13" s="1"/>
  <c r="AY7" i="83"/>
  <c r="AY6" i="82"/>
  <c r="AY8" i="8"/>
  <c r="AY8" i="21"/>
  <c r="AX8" i="10"/>
  <c r="AX72" i="8"/>
  <c r="AY45" i="2"/>
  <c r="AZ44" i="2"/>
  <c r="AZ59" i="2" s="1"/>
  <c r="AY7" i="74"/>
  <c r="DG38" i="74"/>
  <c r="DF68" i="15"/>
  <c r="DF30" i="74"/>
  <c r="DH63" i="74"/>
  <c r="DH15" i="74" s="1"/>
  <c r="DH5" i="74"/>
  <c r="DI4" i="74"/>
  <c r="AY7" i="21"/>
  <c r="AY6" i="83"/>
  <c r="AY62" i="83" s="1"/>
  <c r="AY6" i="74"/>
  <c r="AY69" i="10" l="1"/>
  <c r="AX71" i="10"/>
  <c r="AY28" i="8"/>
  <c r="AY70" i="10"/>
  <c r="AY68" i="10"/>
  <c r="AY43" i="8"/>
  <c r="AZ43" i="2"/>
  <c r="AZ7" i="8" s="1"/>
  <c r="AZ8" i="74"/>
  <c r="AY9" i="8"/>
  <c r="AY40" i="8" s="1"/>
  <c r="AY58" i="2"/>
  <c r="AY10" i="10" s="1"/>
  <c r="AY77" i="8"/>
  <c r="BB249" i="2"/>
  <c r="BB250" i="2" s="1"/>
  <c r="BB40" i="2"/>
  <c r="BC39" i="2"/>
  <c r="BB55" i="2"/>
  <c r="BB56" i="2" s="1"/>
  <c r="BB42" i="2"/>
  <c r="AZ6" i="82"/>
  <c r="AZ6" i="68"/>
  <c r="AY72" i="8"/>
  <c r="AZ8" i="21"/>
  <c r="AY8" i="10"/>
  <c r="AZ7" i="15"/>
  <c r="AZ131" i="15" s="1"/>
  <c r="AZ36" i="13" s="1"/>
  <c r="AZ7" i="10"/>
  <c r="AZ81" i="10" s="1"/>
  <c r="AZ8" i="8"/>
  <c r="AZ7" i="83"/>
  <c r="AZ45" i="2"/>
  <c r="BA44" i="2"/>
  <c r="BA59" i="2" s="1"/>
  <c r="AZ7" i="74"/>
  <c r="DH38" i="74"/>
  <c r="DI63" i="74"/>
  <c r="DI15" i="74" s="1"/>
  <c r="DJ4" i="74"/>
  <c r="DI5" i="74"/>
  <c r="AZ7" i="21"/>
  <c r="AZ6" i="83"/>
  <c r="AZ62" i="83" s="1"/>
  <c r="AZ6" i="74"/>
  <c r="DG68" i="15"/>
  <c r="DG30" i="74"/>
  <c r="AZ69" i="10" l="1"/>
  <c r="AY71" i="10"/>
  <c r="AZ28" i="8"/>
  <c r="AZ70" i="10"/>
  <c r="AZ68" i="10"/>
  <c r="AZ43" i="8"/>
  <c r="BA43" i="2"/>
  <c r="BA7" i="8" s="1"/>
  <c r="BA8" i="74"/>
  <c r="AZ9" i="8"/>
  <c r="AZ40" i="8" s="1"/>
  <c r="AZ58" i="2"/>
  <c r="AZ10" i="10" s="1"/>
  <c r="AZ77" i="8"/>
  <c r="BC42" i="2"/>
  <c r="BC249" i="2"/>
  <c r="BC250" i="2" s="1"/>
  <c r="BC40" i="2"/>
  <c r="BD39" i="2"/>
  <c r="BC55" i="2"/>
  <c r="BC56" i="2" s="1"/>
  <c r="AZ72" i="8"/>
  <c r="BA8" i="8"/>
  <c r="BA6" i="68"/>
  <c r="AZ8" i="10"/>
  <c r="BA7" i="10"/>
  <c r="BA81" i="10" s="1"/>
  <c r="BA8" i="21"/>
  <c r="BA7" i="83"/>
  <c r="BA6" i="82"/>
  <c r="BA7" i="15"/>
  <c r="BA131" i="15" s="1"/>
  <c r="BA36" i="13" s="1"/>
  <c r="BA45" i="2"/>
  <c r="BB44" i="2"/>
  <c r="BB59" i="2" s="1"/>
  <c r="BA7" i="74"/>
  <c r="DI38" i="74"/>
  <c r="BA7" i="21"/>
  <c r="BA6" i="83"/>
  <c r="BA62" i="83" s="1"/>
  <c r="BA6" i="74"/>
  <c r="DJ63" i="74"/>
  <c r="DJ15" i="74" s="1"/>
  <c r="DK4" i="74"/>
  <c r="DJ5" i="74"/>
  <c r="DH30" i="74"/>
  <c r="DH68" i="15"/>
  <c r="BA69" i="10" l="1"/>
  <c r="AZ71" i="10"/>
  <c r="BA28" i="8"/>
  <c r="BA70" i="10"/>
  <c r="BA68" i="10"/>
  <c r="BA43" i="8"/>
  <c r="BB43" i="2"/>
  <c r="BB7" i="8" s="1"/>
  <c r="BB8" i="74"/>
  <c r="BA9" i="8"/>
  <c r="BA40" i="8" s="1"/>
  <c r="BA58" i="2"/>
  <c r="BA10" i="10" s="1"/>
  <c r="BA77" i="8"/>
  <c r="BD249" i="2"/>
  <c r="BD250" i="2" s="1"/>
  <c r="BD55" i="2"/>
  <c r="BD56" i="2" s="1"/>
  <c r="BD40" i="2"/>
  <c r="BE39" i="2"/>
  <c r="BD42" i="2"/>
  <c r="BA72" i="8"/>
  <c r="BB7" i="15"/>
  <c r="BB131" i="15" s="1"/>
  <c r="BB36" i="13" s="1"/>
  <c r="BB6" i="68"/>
  <c r="BA8" i="10"/>
  <c r="BB8" i="8"/>
  <c r="BB7" i="83"/>
  <c r="BB7" i="10"/>
  <c r="BB81" i="10" s="1"/>
  <c r="BB6" i="82"/>
  <c r="BB45" i="2"/>
  <c r="BC44" i="2"/>
  <c r="BB7" i="74"/>
  <c r="BB8" i="21"/>
  <c r="DK63" i="74"/>
  <c r="DK15" i="74" s="1"/>
  <c r="DL4" i="74"/>
  <c r="DK5" i="74"/>
  <c r="DJ38" i="74"/>
  <c r="BB7" i="21"/>
  <c r="BB6" i="74"/>
  <c r="BB6" i="83"/>
  <c r="BB62" i="83" s="1"/>
  <c r="DI68" i="15"/>
  <c r="DI30" i="74"/>
  <c r="E38" i="74"/>
  <c r="BB69" i="10" l="1"/>
  <c r="BA71" i="10"/>
  <c r="BB28" i="8"/>
  <c r="BB70" i="10"/>
  <c r="BB68" i="10"/>
  <c r="L39" i="74"/>
  <c r="AH39" i="74"/>
  <c r="AR39" i="74"/>
  <c r="AB39" i="74"/>
  <c r="AQ39" i="74"/>
  <c r="AA39" i="74"/>
  <c r="AP39" i="74"/>
  <c r="Z39" i="74"/>
  <c r="AO39" i="74"/>
  <c r="Y39" i="74"/>
  <c r="AN39" i="74"/>
  <c r="X39" i="74"/>
  <c r="AM39" i="74"/>
  <c r="W39" i="74"/>
  <c r="BB39" i="74"/>
  <c r="AL39" i="74"/>
  <c r="V39" i="74"/>
  <c r="BA39" i="74"/>
  <c r="AK39" i="74"/>
  <c r="U39" i="74"/>
  <c r="AZ39" i="74"/>
  <c r="AJ39" i="74"/>
  <c r="T39" i="74"/>
  <c r="AY39" i="74"/>
  <c r="AI39" i="74"/>
  <c r="S39" i="74"/>
  <c r="AX39" i="74"/>
  <c r="R39" i="74"/>
  <c r="AE39" i="74"/>
  <c r="AD39" i="74"/>
  <c r="AC39" i="74"/>
  <c r="Q39" i="74"/>
  <c r="P39" i="74"/>
  <c r="O39" i="74"/>
  <c r="N39" i="74"/>
  <c r="M39" i="74"/>
  <c r="AW39" i="74"/>
  <c r="AV39" i="74"/>
  <c r="AU39" i="74"/>
  <c r="AT39" i="74"/>
  <c r="AS39" i="74"/>
  <c r="AG39" i="74"/>
  <c r="AF39" i="74"/>
  <c r="BB43" i="8"/>
  <c r="BC59" i="2"/>
  <c r="BC8" i="74" s="1"/>
  <c r="BB9" i="8"/>
  <c r="BB40" i="8" s="1"/>
  <c r="BB58" i="2"/>
  <c r="BB10" i="10" s="1"/>
  <c r="BC8" i="8"/>
  <c r="BC77" i="8" s="1"/>
  <c r="BC43" i="2"/>
  <c r="BC7" i="8" s="1"/>
  <c r="BB77" i="8"/>
  <c r="BE42" i="2"/>
  <c r="BB72" i="8"/>
  <c r="BE249" i="2"/>
  <c r="BE250" i="2" s="1"/>
  <c r="BE55" i="2"/>
  <c r="BE56" i="2" s="1"/>
  <c r="BE40" i="2"/>
  <c r="BF39" i="2"/>
  <c r="BB8" i="10"/>
  <c r="BC7" i="15"/>
  <c r="BC131" i="15" s="1"/>
  <c r="BC36" i="13" s="1"/>
  <c r="BC6" i="68"/>
  <c r="BC6" i="82"/>
  <c r="BC7" i="83"/>
  <c r="BC7" i="10"/>
  <c r="BC81" i="10" s="1"/>
  <c r="BC8" i="21"/>
  <c r="BC45" i="2"/>
  <c r="BD44" i="2"/>
  <c r="BD59" i="2" s="1"/>
  <c r="BC7" i="74"/>
  <c r="BC7" i="21"/>
  <c r="BC6" i="74"/>
  <c r="BC6" i="83"/>
  <c r="BC62" i="83" s="1"/>
  <c r="DJ30" i="74"/>
  <c r="DJ68" i="15"/>
  <c r="DM4" i="74"/>
  <c r="DL5" i="74"/>
  <c r="DL63" i="74"/>
  <c r="DL15" i="74" s="1"/>
  <c r="DK38" i="74"/>
  <c r="BC69" i="10" l="1"/>
  <c r="BB71" i="10"/>
  <c r="BC28" i="8"/>
  <c r="BC70" i="10"/>
  <c r="BC68" i="10"/>
  <c r="BC39" i="74"/>
  <c r="BD43" i="2"/>
  <c r="BD7" i="8" s="1"/>
  <c r="BD8" i="74"/>
  <c r="BC58" i="2"/>
  <c r="BC10" i="10" s="1"/>
  <c r="BC72" i="8"/>
  <c r="BC43" i="8"/>
  <c r="BF249" i="2"/>
  <c r="BF250" i="2" s="1"/>
  <c r="BG39" i="2"/>
  <c r="BF40" i="2"/>
  <c r="BF55" i="2"/>
  <c r="BF56" i="2" s="1"/>
  <c r="BF42" i="2"/>
  <c r="BD7" i="10"/>
  <c r="BD81" i="10" s="1"/>
  <c r="BD6" i="68"/>
  <c r="BD8" i="21"/>
  <c r="BD7" i="15"/>
  <c r="BD131" i="15" s="1"/>
  <c r="BD36" i="13" s="1"/>
  <c r="BD45" i="2"/>
  <c r="BE44" i="2"/>
  <c r="BE59" i="2" s="1"/>
  <c r="BD7" i="74"/>
  <c r="BC8" i="10"/>
  <c r="BC9" i="8"/>
  <c r="BC40" i="8" s="1"/>
  <c r="BD8" i="8"/>
  <c r="BD7" i="83"/>
  <c r="BD6" i="82"/>
  <c r="DL38" i="74"/>
  <c r="BD7" i="21"/>
  <c r="BD6" i="74"/>
  <c r="BD6" i="83"/>
  <c r="BD62" i="83" s="1"/>
  <c r="DK68" i="15"/>
  <c r="DK30" i="74"/>
  <c r="DM5" i="74"/>
  <c r="DM63" i="74"/>
  <c r="DM15" i="74" s="1"/>
  <c r="DN4" i="74"/>
  <c r="BD69" i="10" l="1"/>
  <c r="BC71" i="10"/>
  <c r="BD28" i="8"/>
  <c r="BD70" i="10"/>
  <c r="BD68" i="10"/>
  <c r="BD39" i="74"/>
  <c r="BD43" i="8"/>
  <c r="BE43" i="2"/>
  <c r="BE7" i="8" s="1"/>
  <c r="BE8" i="74"/>
  <c r="BD9" i="8"/>
  <c r="BD40" i="8" s="1"/>
  <c r="BD58" i="2"/>
  <c r="BD10" i="10" s="1"/>
  <c r="BD72" i="8"/>
  <c r="BG42" i="2"/>
  <c r="BG249" i="2"/>
  <c r="BG250" i="2" s="1"/>
  <c r="BG55" i="2"/>
  <c r="BG56" i="2" s="1"/>
  <c r="BG40" i="2"/>
  <c r="BH39" i="2"/>
  <c r="BE7" i="15"/>
  <c r="BE131" i="15" s="1"/>
  <c r="BE36" i="13" s="1"/>
  <c r="BE6" i="68"/>
  <c r="BD8" i="10"/>
  <c r="BE8" i="21"/>
  <c r="BD77" i="8"/>
  <c r="BE7" i="10"/>
  <c r="BE81" i="10" s="1"/>
  <c r="BE6" i="82"/>
  <c r="BE8" i="8"/>
  <c r="BE7" i="83"/>
  <c r="BE45" i="2"/>
  <c r="BF44" i="2"/>
  <c r="BF59" i="2" s="1"/>
  <c r="BE7" i="74"/>
  <c r="DM38" i="74"/>
  <c r="DN63" i="74"/>
  <c r="DN15" i="74" s="1"/>
  <c r="DO4" i="74"/>
  <c r="DN5" i="74"/>
  <c r="BE7" i="21"/>
  <c r="BE6" i="74"/>
  <c r="BE6" i="83"/>
  <c r="BE62" i="83" s="1"/>
  <c r="DL30" i="74"/>
  <c r="DL68" i="15"/>
  <c r="BE69" i="10" l="1"/>
  <c r="BD71" i="10"/>
  <c r="BE28" i="8"/>
  <c r="BE70" i="10"/>
  <c r="BE68" i="10"/>
  <c r="BE39" i="74"/>
  <c r="BE43" i="8"/>
  <c r="BF43" i="2"/>
  <c r="BF7" i="8" s="1"/>
  <c r="BF8" i="74"/>
  <c r="BE9" i="8"/>
  <c r="BE40" i="8" s="1"/>
  <c r="BE58" i="2"/>
  <c r="BE10" i="10" s="1"/>
  <c r="BE77" i="8"/>
  <c r="BH55" i="2"/>
  <c r="BH56" i="2" s="1"/>
  <c r="BH40" i="2"/>
  <c r="BH249" i="2"/>
  <c r="BH250" i="2" s="1"/>
  <c r="BI39" i="2"/>
  <c r="BH42" i="2"/>
  <c r="BF8" i="8"/>
  <c r="BF6" i="68"/>
  <c r="BE72" i="8"/>
  <c r="BE8" i="10"/>
  <c r="BF7" i="15"/>
  <c r="BF131" i="15" s="1"/>
  <c r="BF36" i="13" s="1"/>
  <c r="BF7" i="83"/>
  <c r="BF6" i="82"/>
  <c r="BF8" i="21"/>
  <c r="BF7" i="10"/>
  <c r="BF81" i="10" s="1"/>
  <c r="BF45" i="2"/>
  <c r="BG44" i="2"/>
  <c r="BG59" i="2" s="1"/>
  <c r="BF7" i="74"/>
  <c r="BF7" i="21"/>
  <c r="BF6" i="74"/>
  <c r="BF6" i="83"/>
  <c r="BF62" i="83" s="1"/>
  <c r="DP4" i="74"/>
  <c r="DO63" i="74"/>
  <c r="DO15" i="74" s="1"/>
  <c r="DO5" i="74"/>
  <c r="DM30" i="74"/>
  <c r="DM68" i="15"/>
  <c r="DN38" i="74"/>
  <c r="BF69" i="10" l="1"/>
  <c r="BE71" i="10"/>
  <c r="BF28" i="8"/>
  <c r="BF70" i="10"/>
  <c r="BF68" i="10"/>
  <c r="BF39" i="74"/>
  <c r="BF43" i="8"/>
  <c r="BG43" i="2"/>
  <c r="BG7" i="8" s="1"/>
  <c r="BG8" i="74"/>
  <c r="BF9" i="8"/>
  <c r="BF40" i="8" s="1"/>
  <c r="BF58" i="2"/>
  <c r="BF10" i="10" s="1"/>
  <c r="BF77" i="8"/>
  <c r="BI42" i="2"/>
  <c r="BI249" i="2"/>
  <c r="BI250" i="2" s="1"/>
  <c r="BI55" i="2"/>
  <c r="BI56" i="2" s="1"/>
  <c r="BI40" i="2"/>
  <c r="BJ39" i="2"/>
  <c r="BF72" i="8"/>
  <c r="BG7" i="83"/>
  <c r="BG6" i="68"/>
  <c r="BG7" i="15"/>
  <c r="BG131" i="15" s="1"/>
  <c r="BG36" i="13" s="1"/>
  <c r="BG6" i="82"/>
  <c r="BG7" i="10"/>
  <c r="BG81" i="10" s="1"/>
  <c r="BG8" i="8"/>
  <c r="BG8" i="21"/>
  <c r="BF8" i="10"/>
  <c r="BG45" i="2"/>
  <c r="BH44" i="2"/>
  <c r="BH59" i="2" s="1"/>
  <c r="BG7" i="74"/>
  <c r="BG7" i="21"/>
  <c r="BG6" i="74"/>
  <c r="BG6" i="83"/>
  <c r="BG62" i="83" s="1"/>
  <c r="DN30" i="74"/>
  <c r="DN68" i="15"/>
  <c r="DO38" i="74"/>
  <c r="DQ4" i="74"/>
  <c r="DP63" i="74"/>
  <c r="DP15" i="74" s="1"/>
  <c r="DP5" i="74"/>
  <c r="BG39" i="74" l="1"/>
  <c r="BG69" i="10"/>
  <c r="BF71" i="10"/>
  <c r="BG28" i="8"/>
  <c r="BG70" i="10"/>
  <c r="BG68" i="10"/>
  <c r="BG43" i="8"/>
  <c r="BH43" i="2"/>
  <c r="BH7" i="8" s="1"/>
  <c r="BH8" i="74"/>
  <c r="BG9" i="8"/>
  <c r="BG40" i="8" s="1"/>
  <c r="BG58" i="2"/>
  <c r="BG10" i="10" s="1"/>
  <c r="BG77" i="8"/>
  <c r="BK39" i="2"/>
  <c r="BJ249" i="2"/>
  <c r="BJ250" i="2" s="1"/>
  <c r="BJ55" i="2"/>
  <c r="BJ56" i="2" s="1"/>
  <c r="BJ40" i="2"/>
  <c r="BJ42" i="2"/>
  <c r="BH6" i="82"/>
  <c r="BH6" i="68"/>
  <c r="BG72" i="8"/>
  <c r="BG8" i="10"/>
  <c r="BH8" i="21"/>
  <c r="BH7" i="10"/>
  <c r="BH81" i="10" s="1"/>
  <c r="BH7" i="15"/>
  <c r="BH131" i="15" s="1"/>
  <c r="BH36" i="13" s="1"/>
  <c r="BH8" i="8"/>
  <c r="BH7" i="83"/>
  <c r="BH45" i="2"/>
  <c r="BI44" i="2"/>
  <c r="BI59" i="2" s="1"/>
  <c r="BH7" i="74"/>
  <c r="BH7" i="21"/>
  <c r="BH6" i="74"/>
  <c r="BH6" i="83"/>
  <c r="BH62" i="83" s="1"/>
  <c r="DQ63" i="74"/>
  <c r="DQ15" i="74" s="1"/>
  <c r="DR4" i="74"/>
  <c r="DQ5" i="74"/>
  <c r="DO30" i="74"/>
  <c r="DO68" i="15"/>
  <c r="DP38" i="74"/>
  <c r="BH69" i="10" l="1"/>
  <c r="BG71" i="10"/>
  <c r="BH28" i="8"/>
  <c r="BH70" i="10"/>
  <c r="BH68" i="10"/>
  <c r="BH39" i="74"/>
  <c r="BH43" i="8"/>
  <c r="BI43" i="2"/>
  <c r="BI7" i="8" s="1"/>
  <c r="BI8" i="74"/>
  <c r="BH9" i="8"/>
  <c r="BH40" i="8" s="1"/>
  <c r="BH58" i="2"/>
  <c r="BH10" i="10" s="1"/>
  <c r="BH72" i="8"/>
  <c r="BK42" i="2"/>
  <c r="BK249" i="2"/>
  <c r="BK250" i="2" s="1"/>
  <c r="BL39" i="2"/>
  <c r="BK40" i="2"/>
  <c r="BK55" i="2"/>
  <c r="BK56" i="2" s="1"/>
  <c r="BI8" i="8"/>
  <c r="BI6" i="68"/>
  <c r="BH8" i="10"/>
  <c r="BI8" i="21"/>
  <c r="BI7" i="15"/>
  <c r="BI131" i="15" s="1"/>
  <c r="BI36" i="13" s="1"/>
  <c r="BI7" i="10"/>
  <c r="BI81" i="10" s="1"/>
  <c r="BH77" i="8"/>
  <c r="BI6" i="82"/>
  <c r="BI45" i="2"/>
  <c r="BJ44" i="2"/>
  <c r="BJ59" i="2" s="1"/>
  <c r="BI7" i="74"/>
  <c r="BI7" i="83"/>
  <c r="DP30" i="74"/>
  <c r="DP68" i="15"/>
  <c r="DR63" i="74"/>
  <c r="DR15" i="74" s="1"/>
  <c r="DS4" i="74"/>
  <c r="DR5" i="74"/>
  <c r="BI7" i="21"/>
  <c r="BI6" i="83"/>
  <c r="BI62" i="83" s="1"/>
  <c r="BI6" i="74"/>
  <c r="DQ38" i="74"/>
  <c r="BI69" i="10" l="1"/>
  <c r="BH71" i="10"/>
  <c r="BI28" i="8"/>
  <c r="BI70" i="10"/>
  <c r="BI68" i="10"/>
  <c r="BI39" i="74"/>
  <c r="BI43" i="8"/>
  <c r="BJ43" i="2"/>
  <c r="BJ7" i="8" s="1"/>
  <c r="BJ8" i="74"/>
  <c r="BI9" i="8"/>
  <c r="BI40" i="8" s="1"/>
  <c r="BI58" i="2"/>
  <c r="BI10" i="10" s="1"/>
  <c r="BI77" i="8"/>
  <c r="BL42" i="2"/>
  <c r="BI72" i="8"/>
  <c r="BL249" i="2"/>
  <c r="BL250" i="2" s="1"/>
  <c r="BM39" i="2"/>
  <c r="BL40" i="2"/>
  <c r="BL55" i="2"/>
  <c r="BL56" i="2" s="1"/>
  <c r="BJ6" i="82"/>
  <c r="BJ6" i="68"/>
  <c r="BI8" i="10"/>
  <c r="BJ7" i="15"/>
  <c r="BJ131" i="15" s="1"/>
  <c r="BJ36" i="13" s="1"/>
  <c r="BJ8" i="21"/>
  <c r="BJ7" i="10"/>
  <c r="BJ81" i="10" s="1"/>
  <c r="BJ8" i="8"/>
  <c r="BJ7" i="83"/>
  <c r="BJ45" i="2"/>
  <c r="BK44" i="2"/>
  <c r="BK59" i="2" s="1"/>
  <c r="BJ7" i="74"/>
  <c r="BJ7" i="21"/>
  <c r="BJ6" i="83"/>
  <c r="BJ62" i="83" s="1"/>
  <c r="BJ6" i="74"/>
  <c r="DQ30" i="74"/>
  <c r="DQ68" i="15"/>
  <c r="DS5" i="74"/>
  <c r="DS63" i="74"/>
  <c r="DS15" i="74" s="1"/>
  <c r="DT4" i="74"/>
  <c r="DR38" i="74"/>
  <c r="BI71" i="10" l="1"/>
  <c r="BJ69" i="10"/>
  <c r="BJ28" i="8"/>
  <c r="BJ70" i="10"/>
  <c r="BJ68" i="10"/>
  <c r="BJ39" i="74"/>
  <c r="BJ43" i="8"/>
  <c r="BK43" i="2"/>
  <c r="BK7" i="8" s="1"/>
  <c r="BK8" i="74"/>
  <c r="BJ9" i="8"/>
  <c r="BJ40" i="8" s="1"/>
  <c r="BJ58" i="2"/>
  <c r="BJ10" i="10" s="1"/>
  <c r="BM249" i="2"/>
  <c r="BM250" i="2" s="1"/>
  <c r="BM55" i="2"/>
  <c r="BM56" i="2" s="1"/>
  <c r="BM40" i="2"/>
  <c r="BN39" i="2"/>
  <c r="BM42" i="2"/>
  <c r="BK6" i="82"/>
  <c r="BK6" i="68"/>
  <c r="BK7" i="15"/>
  <c r="BK131" i="15" s="1"/>
  <c r="BK36" i="13" s="1"/>
  <c r="BK7" i="10"/>
  <c r="BK81" i="10" s="1"/>
  <c r="BJ8" i="10"/>
  <c r="BK8" i="21"/>
  <c r="BK7" i="83"/>
  <c r="BK8" i="8"/>
  <c r="BJ77" i="8"/>
  <c r="BJ72" i="8"/>
  <c r="BK45" i="2"/>
  <c r="BL44" i="2"/>
  <c r="BL59" i="2" s="1"/>
  <c r="BK7" i="74"/>
  <c r="BK7" i="21"/>
  <c r="BK6" i="74"/>
  <c r="BK6" i="83"/>
  <c r="BK62" i="83" s="1"/>
  <c r="DR30" i="74"/>
  <c r="DR68" i="15"/>
  <c r="DT63" i="74"/>
  <c r="DT15" i="74" s="1"/>
  <c r="DU4" i="74"/>
  <c r="DT5" i="74"/>
  <c r="DS38" i="74"/>
  <c r="BK69" i="10" l="1"/>
  <c r="BJ71" i="10"/>
  <c r="BK28" i="8"/>
  <c r="BK70" i="10"/>
  <c r="BK68" i="10"/>
  <c r="BK39" i="74"/>
  <c r="BK43" i="8"/>
  <c r="BL43" i="2"/>
  <c r="BL7" i="8" s="1"/>
  <c r="BL8" i="74"/>
  <c r="BK9" i="8"/>
  <c r="BK40" i="8" s="1"/>
  <c r="BK58" i="2"/>
  <c r="BK10" i="10" s="1"/>
  <c r="BK77" i="8"/>
  <c r="BN42" i="2"/>
  <c r="BN40" i="2"/>
  <c r="BN55" i="2"/>
  <c r="BN56" i="2" s="1"/>
  <c r="BN249" i="2"/>
  <c r="BN250" i="2" s="1"/>
  <c r="BO39" i="2"/>
  <c r="BL7" i="15"/>
  <c r="BL131" i="15" s="1"/>
  <c r="BL36" i="13" s="1"/>
  <c r="BL6" i="68"/>
  <c r="BL7" i="10"/>
  <c r="BL81" i="10" s="1"/>
  <c r="BL7" i="83"/>
  <c r="BL8" i="8"/>
  <c r="BL8" i="21"/>
  <c r="BK72" i="8"/>
  <c r="BL6" i="82"/>
  <c r="BK8" i="10"/>
  <c r="BL45" i="2"/>
  <c r="BM44" i="2"/>
  <c r="BM59" i="2" s="1"/>
  <c r="BL7" i="74"/>
  <c r="BL7" i="21"/>
  <c r="BL6" i="74"/>
  <c r="BL6" i="83"/>
  <c r="BL62" i="83" s="1"/>
  <c r="DU5" i="74"/>
  <c r="DV4" i="74"/>
  <c r="DU63" i="74"/>
  <c r="DU15" i="74" s="1"/>
  <c r="DT38" i="74"/>
  <c r="DS68" i="15"/>
  <c r="DS30" i="74"/>
  <c r="BL69" i="10" l="1"/>
  <c r="BK71" i="10"/>
  <c r="BL28" i="8"/>
  <c r="BL70" i="10"/>
  <c r="BL68" i="10"/>
  <c r="BL39" i="74"/>
  <c r="BL43" i="8"/>
  <c r="BM43" i="2"/>
  <c r="BM7" i="8" s="1"/>
  <c r="BM8" i="74"/>
  <c r="BL9" i="8"/>
  <c r="BL40" i="8" s="1"/>
  <c r="BL58" i="2"/>
  <c r="BL10" i="10" s="1"/>
  <c r="BO249" i="2"/>
  <c r="BO250" i="2" s="1"/>
  <c r="BO55" i="2"/>
  <c r="BO56" i="2" s="1"/>
  <c r="BP39" i="2"/>
  <c r="BO40" i="2"/>
  <c r="BO42" i="2"/>
  <c r="BM8" i="21"/>
  <c r="BM6" i="68"/>
  <c r="BL77" i="8"/>
  <c r="BL72" i="8"/>
  <c r="BL8" i="10"/>
  <c r="BM7" i="10"/>
  <c r="BM81" i="10" s="1"/>
  <c r="BM7" i="15"/>
  <c r="BM131" i="15" s="1"/>
  <c r="BM36" i="13" s="1"/>
  <c r="BM6" i="82"/>
  <c r="BM45" i="2"/>
  <c r="BN44" i="2"/>
  <c r="BM7" i="74"/>
  <c r="BM7" i="83"/>
  <c r="BM8" i="8"/>
  <c r="DW4" i="74"/>
  <c r="DV63" i="74"/>
  <c r="DV15" i="74" s="1"/>
  <c r="DV5" i="74"/>
  <c r="DU38" i="74"/>
  <c r="BM7" i="21"/>
  <c r="BM6" i="74"/>
  <c r="BM6" i="83"/>
  <c r="DT30" i="74"/>
  <c r="DT68" i="15"/>
  <c r="BM69" i="10" l="1"/>
  <c r="BL71" i="10"/>
  <c r="BM28" i="8"/>
  <c r="BM70" i="10"/>
  <c r="BM68" i="10"/>
  <c r="BM39" i="74"/>
  <c r="BM43" i="8"/>
  <c r="BN59" i="2"/>
  <c r="BN8" i="74" s="1"/>
  <c r="BM9" i="8"/>
  <c r="BM40" i="8" s="1"/>
  <c r="BM58" i="2"/>
  <c r="BM10" i="10" s="1"/>
  <c r="BN6" i="68"/>
  <c r="BN43" i="2"/>
  <c r="BN7" i="8" s="1"/>
  <c r="BP42" i="2"/>
  <c r="BP55" i="2"/>
  <c r="BP56" i="2" s="1"/>
  <c r="BQ39" i="2"/>
  <c r="BP249" i="2"/>
  <c r="BP250" i="2" s="1"/>
  <c r="BP40" i="2"/>
  <c r="BM8" i="10"/>
  <c r="BN7" i="15"/>
  <c r="BN131" i="15" s="1"/>
  <c r="BN36" i="13" s="1"/>
  <c r="BN8" i="21"/>
  <c r="BN7" i="10"/>
  <c r="BN81" i="10" s="1"/>
  <c r="BN8" i="8"/>
  <c r="BN7" i="83"/>
  <c r="BN6" i="82"/>
  <c r="BN45" i="2"/>
  <c r="BO44" i="2"/>
  <c r="BN7" i="74"/>
  <c r="BM77" i="8"/>
  <c r="BM72" i="8"/>
  <c r="DV38" i="74"/>
  <c r="BN7" i="21"/>
  <c r="BN6" i="83"/>
  <c r="BN62" i="83" s="1"/>
  <c r="BN6" i="74"/>
  <c r="DW63" i="74"/>
  <c r="DW15" i="74" s="1"/>
  <c r="DX4" i="74"/>
  <c r="DW5" i="74"/>
  <c r="BM62" i="83"/>
  <c r="DU30" i="74"/>
  <c r="DU68" i="15"/>
  <c r="BN69" i="10" l="1"/>
  <c r="BM71" i="10"/>
  <c r="BN28" i="8"/>
  <c r="BN70" i="10"/>
  <c r="BN68" i="10"/>
  <c r="BN39" i="74"/>
  <c r="BO59" i="2"/>
  <c r="BO8" i="74" s="1"/>
  <c r="BN9" i="8"/>
  <c r="BN40" i="8" s="1"/>
  <c r="BN58" i="2"/>
  <c r="BN10" i="10" s="1"/>
  <c r="BN43" i="8"/>
  <c r="BO6" i="68"/>
  <c r="BO43" i="2"/>
  <c r="BO7" i="8" s="1"/>
  <c r="BN77" i="8"/>
  <c r="BQ42" i="2"/>
  <c r="BQ249" i="2"/>
  <c r="BQ250" i="2" s="1"/>
  <c r="BR39" i="2"/>
  <c r="BQ55" i="2"/>
  <c r="BQ56" i="2" s="1"/>
  <c r="BQ40" i="2"/>
  <c r="BO7" i="15"/>
  <c r="BO131" i="15" s="1"/>
  <c r="BO36" i="13" s="1"/>
  <c r="BO7" i="10"/>
  <c r="BO81" i="10" s="1"/>
  <c r="BO8" i="21"/>
  <c r="BO7" i="83"/>
  <c r="BO8" i="8"/>
  <c r="BO6" i="82"/>
  <c r="BN72" i="8"/>
  <c r="BN8" i="10"/>
  <c r="BO45" i="2"/>
  <c r="BP44" i="2"/>
  <c r="BP59" i="2" s="1"/>
  <c r="BO7" i="74"/>
  <c r="BO7" i="21"/>
  <c r="BO6" i="83"/>
  <c r="BO62" i="83" s="1"/>
  <c r="BO6" i="74"/>
  <c r="DX63" i="74"/>
  <c r="DX15" i="74" s="1"/>
  <c r="DY4" i="74"/>
  <c r="DX5" i="74"/>
  <c r="DW38" i="74"/>
  <c r="DV68" i="15"/>
  <c r="DV30" i="74"/>
  <c r="BO69" i="10" l="1"/>
  <c r="BN71" i="10"/>
  <c r="BO28" i="8"/>
  <c r="BO70" i="10"/>
  <c r="BO68" i="10"/>
  <c r="BO39" i="74"/>
  <c r="BP43" i="2"/>
  <c r="BP7" i="8" s="1"/>
  <c r="BP8" i="74"/>
  <c r="BO9" i="8"/>
  <c r="BO40" i="8" s="1"/>
  <c r="BO58" i="2"/>
  <c r="BO10" i="10" s="1"/>
  <c r="BO43" i="8"/>
  <c r="BO77" i="8"/>
  <c r="BR42" i="2"/>
  <c r="BR249" i="2"/>
  <c r="BR250" i="2" s="1"/>
  <c r="BS39" i="2"/>
  <c r="BR40" i="2"/>
  <c r="BR55" i="2"/>
  <c r="BR56" i="2" s="1"/>
  <c r="BP7" i="83"/>
  <c r="BP6" i="68"/>
  <c r="BO8" i="10"/>
  <c r="BO72" i="8"/>
  <c r="BP7" i="10"/>
  <c r="BP81" i="10" s="1"/>
  <c r="BP8" i="8"/>
  <c r="BP6" i="82"/>
  <c r="BP7" i="15"/>
  <c r="BP131" i="15" s="1"/>
  <c r="BP36" i="13" s="1"/>
  <c r="BP45" i="2"/>
  <c r="BQ44" i="2"/>
  <c r="BQ59" i="2" s="1"/>
  <c r="BP7" i="74"/>
  <c r="BP8" i="21"/>
  <c r="BP7" i="21"/>
  <c r="BP6" i="83"/>
  <c r="BP62" i="83" s="1"/>
  <c r="BP6" i="74"/>
  <c r="DY5" i="74"/>
  <c r="DY63" i="74"/>
  <c r="DY15" i="74" s="1"/>
  <c r="DZ4" i="74"/>
  <c r="DW30" i="74"/>
  <c r="DW68" i="15"/>
  <c r="DX38" i="74"/>
  <c r="BP69" i="10" l="1"/>
  <c r="BO71" i="10"/>
  <c r="BP28" i="8"/>
  <c r="BP70" i="10"/>
  <c r="BP68" i="10"/>
  <c r="BP39" i="74"/>
  <c r="BP43" i="8"/>
  <c r="BQ43" i="2"/>
  <c r="BQ7" i="8" s="1"/>
  <c r="BQ8" i="74"/>
  <c r="BP9" i="8"/>
  <c r="BP40" i="8" s="1"/>
  <c r="BP58" i="2"/>
  <c r="BP10" i="10" s="1"/>
  <c r="BP77" i="8"/>
  <c r="BS40" i="2"/>
  <c r="BS55" i="2"/>
  <c r="BS56" i="2" s="1"/>
  <c r="BS249" i="2"/>
  <c r="BS250" i="2" s="1"/>
  <c r="BT39" i="2"/>
  <c r="BP72" i="8"/>
  <c r="BS42" i="2"/>
  <c r="BQ7" i="83"/>
  <c r="BQ6" i="68"/>
  <c r="BQ8" i="21"/>
  <c r="BQ8" i="8"/>
  <c r="BQ7" i="10"/>
  <c r="BQ81" i="10" s="1"/>
  <c r="BQ7" i="15"/>
  <c r="BQ131" i="15" s="1"/>
  <c r="BQ36" i="13" s="1"/>
  <c r="BQ6" i="82"/>
  <c r="BP8" i="10"/>
  <c r="BQ45" i="2"/>
  <c r="BR44" i="2"/>
  <c r="BQ7" i="74"/>
  <c r="DX68" i="15"/>
  <c r="DX30" i="74"/>
  <c r="DZ63" i="74"/>
  <c r="DZ15" i="74" s="1"/>
  <c r="DZ5" i="74"/>
  <c r="EA4" i="74"/>
  <c r="DY38" i="74"/>
  <c r="BQ7" i="21"/>
  <c r="BQ6" i="83"/>
  <c r="BQ6" i="74"/>
  <c r="BQ69" i="10" l="1"/>
  <c r="BP71" i="10"/>
  <c r="BQ28" i="8"/>
  <c r="BQ70" i="10"/>
  <c r="BQ68" i="10"/>
  <c r="BQ39" i="74"/>
  <c r="BQ43" i="8"/>
  <c r="BR59" i="2"/>
  <c r="BR8" i="74" s="1"/>
  <c r="BQ9" i="8"/>
  <c r="BQ40" i="8" s="1"/>
  <c r="BQ58" i="2"/>
  <c r="BQ10" i="10" s="1"/>
  <c r="BR6" i="68"/>
  <c r="BR43" i="2"/>
  <c r="BR7" i="8" s="1"/>
  <c r="BQ77" i="8"/>
  <c r="BT42" i="2"/>
  <c r="BQ72" i="8"/>
  <c r="BT249" i="2"/>
  <c r="BT250" i="2" s="1"/>
  <c r="BU39" i="2"/>
  <c r="BT40" i="2"/>
  <c r="BT55" i="2"/>
  <c r="BT56" i="2" s="1"/>
  <c r="BQ8" i="10"/>
  <c r="BR7" i="10"/>
  <c r="BR81" i="10" s="1"/>
  <c r="BR8" i="21"/>
  <c r="BR7" i="15"/>
  <c r="BR131" i="15" s="1"/>
  <c r="BR36" i="13" s="1"/>
  <c r="BR45" i="2"/>
  <c r="BS44" i="2"/>
  <c r="BS59" i="2" s="1"/>
  <c r="BR7" i="74"/>
  <c r="BR8" i="8"/>
  <c r="BR7" i="83"/>
  <c r="BR6" i="82"/>
  <c r="BQ62" i="83"/>
  <c r="EA63" i="74"/>
  <c r="EA15" i="74" s="1"/>
  <c r="EA5" i="74"/>
  <c r="EB4" i="74"/>
  <c r="BR7" i="21"/>
  <c r="BR6" i="74"/>
  <c r="BR6" i="83"/>
  <c r="BR62" i="83" s="1"/>
  <c r="DY30" i="74"/>
  <c r="DY68" i="15"/>
  <c r="DZ38" i="74"/>
  <c r="BR69" i="10" l="1"/>
  <c r="BQ71" i="10"/>
  <c r="BR28" i="8"/>
  <c r="BR70" i="10"/>
  <c r="BR68" i="10"/>
  <c r="BR39" i="74"/>
  <c r="BS43" i="2"/>
  <c r="BS7" i="8" s="1"/>
  <c r="BS8" i="74"/>
  <c r="BR9" i="8"/>
  <c r="BR40" i="8" s="1"/>
  <c r="BR58" i="2"/>
  <c r="BR10" i="10" s="1"/>
  <c r="BR43" i="8"/>
  <c r="BR77" i="8"/>
  <c r="BU249" i="2"/>
  <c r="BU250" i="2" s="1"/>
  <c r="BU40" i="2"/>
  <c r="BV39" i="2"/>
  <c r="BU55" i="2"/>
  <c r="BU56" i="2" s="1"/>
  <c r="BU42" i="2"/>
  <c r="BR72" i="8"/>
  <c r="BS7" i="10"/>
  <c r="BS81" i="10" s="1"/>
  <c r="BS6" i="68"/>
  <c r="BS8" i="8"/>
  <c r="BS7" i="83"/>
  <c r="BR8" i="10"/>
  <c r="BS7" i="15"/>
  <c r="BS131" i="15" s="1"/>
  <c r="BS36" i="13" s="1"/>
  <c r="BS6" i="82"/>
  <c r="BS45" i="2"/>
  <c r="BT44" i="2"/>
  <c r="BT59" i="2" s="1"/>
  <c r="BS7" i="74"/>
  <c r="BS8" i="21"/>
  <c r="DZ68" i="15"/>
  <c r="DZ30" i="74"/>
  <c r="EB63" i="74"/>
  <c r="EB15" i="74" s="1"/>
  <c r="EB5" i="74"/>
  <c r="EC4" i="74"/>
  <c r="EA38" i="74"/>
  <c r="BS7" i="21"/>
  <c r="BS6" i="74"/>
  <c r="BS6" i="83"/>
  <c r="BS62" i="83" s="1"/>
  <c r="BS69" i="10" l="1"/>
  <c r="BR71" i="10"/>
  <c r="BS28" i="8"/>
  <c r="BS70" i="10"/>
  <c r="BS68" i="10"/>
  <c r="BS39" i="74"/>
  <c r="BS43" i="8"/>
  <c r="BT43" i="2"/>
  <c r="BT7" i="8" s="1"/>
  <c r="BT8" i="74"/>
  <c r="BS9" i="8"/>
  <c r="BS40" i="8" s="1"/>
  <c r="BS58" i="2"/>
  <c r="BS10" i="10" s="1"/>
  <c r="BS72" i="8"/>
  <c r="BV42" i="2"/>
  <c r="BV40" i="2"/>
  <c r="BV55" i="2"/>
  <c r="BV56" i="2" s="1"/>
  <c r="BW39" i="2"/>
  <c r="BV249" i="2"/>
  <c r="BV250" i="2" s="1"/>
  <c r="BS77" i="8"/>
  <c r="BT8" i="21"/>
  <c r="BT6" i="68"/>
  <c r="BS8" i="10"/>
  <c r="BT6" i="82"/>
  <c r="BT7" i="15"/>
  <c r="BT131" i="15" s="1"/>
  <c r="BT36" i="13" s="1"/>
  <c r="BT8" i="8"/>
  <c r="BT7" i="10"/>
  <c r="BT81" i="10" s="1"/>
  <c r="BT7" i="83"/>
  <c r="BT45" i="2"/>
  <c r="BU44" i="2"/>
  <c r="BT7" i="74"/>
  <c r="EA30" i="74"/>
  <c r="EA68" i="15"/>
  <c r="BT7" i="21"/>
  <c r="BT6" i="74"/>
  <c r="BT6" i="83"/>
  <c r="EC63" i="74"/>
  <c r="EC15" i="74" s="1"/>
  <c r="EC5" i="74"/>
  <c r="ED4" i="74"/>
  <c r="EB38" i="74"/>
  <c r="BT69" i="10" l="1"/>
  <c r="BS71" i="10"/>
  <c r="BT28" i="8"/>
  <c r="BT70" i="10"/>
  <c r="BT68" i="10"/>
  <c r="BT39" i="74"/>
  <c r="BT43" i="8"/>
  <c r="BU59" i="2"/>
  <c r="BU8" i="74" s="1"/>
  <c r="BT9" i="8"/>
  <c r="BT40" i="8" s="1"/>
  <c r="BT58" i="2"/>
  <c r="BT10" i="10" s="1"/>
  <c r="BU6" i="68"/>
  <c r="BU43" i="2"/>
  <c r="BU7" i="8" s="1"/>
  <c r="BW42" i="2"/>
  <c r="BW249" i="2"/>
  <c r="BW250" i="2" s="1"/>
  <c r="BW40" i="2"/>
  <c r="BW55" i="2"/>
  <c r="BW56" i="2" s="1"/>
  <c r="BX39" i="2"/>
  <c r="BT8" i="10"/>
  <c r="BU8" i="21"/>
  <c r="BU7" i="15"/>
  <c r="BU131" i="15" s="1"/>
  <c r="BU36" i="13" s="1"/>
  <c r="BU7" i="10"/>
  <c r="BU81" i="10" s="1"/>
  <c r="BU7" i="83"/>
  <c r="BU8" i="8"/>
  <c r="BU6" i="82"/>
  <c r="BT77" i="8"/>
  <c r="BT72" i="8"/>
  <c r="BU45" i="2"/>
  <c r="BV44" i="2"/>
  <c r="BU7" i="74"/>
  <c r="BU7" i="21"/>
  <c r="BU6" i="83"/>
  <c r="BU62" i="83" s="1"/>
  <c r="BU6" i="74"/>
  <c r="EC38" i="74"/>
  <c r="EB68" i="15"/>
  <c r="EB30" i="74"/>
  <c r="ED5" i="74"/>
  <c r="EE4" i="74"/>
  <c r="ED63" i="74"/>
  <c r="ED15" i="74" s="1"/>
  <c r="BT62" i="83"/>
  <c r="BU69" i="10" l="1"/>
  <c r="BT71" i="10"/>
  <c r="BU28" i="8"/>
  <c r="BU70" i="10"/>
  <c r="BU68" i="10"/>
  <c r="BU39" i="74"/>
  <c r="BV59" i="2"/>
  <c r="BV8" i="74" s="1"/>
  <c r="BU9" i="8"/>
  <c r="BU40" i="8" s="1"/>
  <c r="BU58" i="2"/>
  <c r="BU10" i="10" s="1"/>
  <c r="BU43" i="8"/>
  <c r="BV6" i="68"/>
  <c r="BV43" i="2"/>
  <c r="BV7" i="8" s="1"/>
  <c r="BU77" i="8"/>
  <c r="BX42" i="2"/>
  <c r="BX249" i="2"/>
  <c r="BX250" i="2" s="1"/>
  <c r="BX40" i="2"/>
  <c r="BY39" i="2"/>
  <c r="BX55" i="2"/>
  <c r="BX56" i="2" s="1"/>
  <c r="BU72" i="8"/>
  <c r="BU8" i="10"/>
  <c r="BV7" i="10"/>
  <c r="BV81" i="10" s="1"/>
  <c r="BV8" i="21"/>
  <c r="BV7" i="15"/>
  <c r="BV131" i="15" s="1"/>
  <c r="BV36" i="13" s="1"/>
  <c r="BV8" i="8"/>
  <c r="BV6" i="82"/>
  <c r="BV7" i="83"/>
  <c r="BV45" i="2"/>
  <c r="BW44" i="2"/>
  <c r="BW59" i="2" s="1"/>
  <c r="BV7" i="74"/>
  <c r="ED38" i="74"/>
  <c r="EE5" i="74"/>
  <c r="EF4" i="74"/>
  <c r="EE63" i="74"/>
  <c r="EE15" i="74" s="1"/>
  <c r="EC30" i="74"/>
  <c r="EC68" i="15"/>
  <c r="BV7" i="21"/>
  <c r="BV6" i="74"/>
  <c r="BV6" i="83"/>
  <c r="BV62" i="83" s="1"/>
  <c r="BV69" i="10" l="1"/>
  <c r="BU71" i="10"/>
  <c r="BV28" i="8"/>
  <c r="BV70" i="10"/>
  <c r="BV68" i="10"/>
  <c r="BV39" i="74"/>
  <c r="BW43" i="2"/>
  <c r="BW7" i="8" s="1"/>
  <c r="BW8" i="74"/>
  <c r="BV9" i="8"/>
  <c r="BV40" i="8" s="1"/>
  <c r="BV58" i="2"/>
  <c r="BV10" i="10" s="1"/>
  <c r="BV43" i="8"/>
  <c r="BY42" i="2"/>
  <c r="BY249" i="2"/>
  <c r="BY250" i="2" s="1"/>
  <c r="BY55" i="2"/>
  <c r="BY56" i="2" s="1"/>
  <c r="BY40" i="2"/>
  <c r="BZ39" i="2"/>
  <c r="BW7" i="83"/>
  <c r="BW6" i="68"/>
  <c r="BV8" i="10"/>
  <c r="BW6" i="82"/>
  <c r="BW7" i="15"/>
  <c r="BW131" i="15" s="1"/>
  <c r="BW36" i="13" s="1"/>
  <c r="BW8" i="21"/>
  <c r="BW7" i="10"/>
  <c r="BW81" i="10" s="1"/>
  <c r="BW8" i="8"/>
  <c r="BV72" i="8"/>
  <c r="BV77" i="8"/>
  <c r="BW45" i="2"/>
  <c r="BX44" i="2"/>
  <c r="BX59" i="2" s="1"/>
  <c r="BW7" i="74"/>
  <c r="EF63" i="74"/>
  <c r="EF15" i="74" s="1"/>
  <c r="EG4" i="74"/>
  <c r="EF5" i="74"/>
  <c r="EE38" i="74"/>
  <c r="BW7" i="21"/>
  <c r="BW6" i="83"/>
  <c r="BW62" i="83" s="1"/>
  <c r="BW6" i="74"/>
  <c r="ED30" i="74"/>
  <c r="ED68" i="15"/>
  <c r="BW69" i="10" l="1"/>
  <c r="BV71" i="10"/>
  <c r="BW28" i="8"/>
  <c r="BW70" i="10"/>
  <c r="BW68" i="10"/>
  <c r="BW39" i="74"/>
  <c r="BW43" i="8"/>
  <c r="BX43" i="2"/>
  <c r="BX7" i="8" s="1"/>
  <c r="BX8" i="74"/>
  <c r="BW9" i="8"/>
  <c r="BW40" i="8" s="1"/>
  <c r="BW58" i="2"/>
  <c r="BW10" i="10" s="1"/>
  <c r="BW77" i="8"/>
  <c r="BZ42" i="2"/>
  <c r="BW72" i="8"/>
  <c r="BZ249" i="2"/>
  <c r="BZ250" i="2" s="1"/>
  <c r="BZ55" i="2"/>
  <c r="BZ56" i="2" s="1"/>
  <c r="BZ40" i="2"/>
  <c r="CA39" i="2"/>
  <c r="BX6" i="82"/>
  <c r="BX6" i="68"/>
  <c r="BW8" i="10"/>
  <c r="BX8" i="21"/>
  <c r="BX7" i="10"/>
  <c r="BX81" i="10" s="1"/>
  <c r="BX8" i="8"/>
  <c r="BX7" i="15"/>
  <c r="BX131" i="15" s="1"/>
  <c r="BX36" i="13" s="1"/>
  <c r="BX7" i="83"/>
  <c r="BX45" i="2"/>
  <c r="BY44" i="2"/>
  <c r="BY59" i="2" s="1"/>
  <c r="BX7" i="74"/>
  <c r="BX7" i="21"/>
  <c r="BX6" i="74"/>
  <c r="BX6" i="83"/>
  <c r="BX62" i="83" s="1"/>
  <c r="EG63" i="74"/>
  <c r="EG15" i="74" s="1"/>
  <c r="EG5" i="74"/>
  <c r="EH4" i="74"/>
  <c r="EF38" i="74"/>
  <c r="EE30" i="74"/>
  <c r="EE68" i="15"/>
  <c r="BX69" i="10" l="1"/>
  <c r="BW71" i="10"/>
  <c r="BX28" i="8"/>
  <c r="BX70" i="10"/>
  <c r="BX68" i="10"/>
  <c r="BX39" i="74"/>
  <c r="BX43" i="8"/>
  <c r="BY43" i="2"/>
  <c r="BY7" i="8" s="1"/>
  <c r="BY8" i="74"/>
  <c r="BX9" i="8"/>
  <c r="BX40" i="8" s="1"/>
  <c r="BX58" i="2"/>
  <c r="BX10" i="10" s="1"/>
  <c r="BX77" i="8"/>
  <c r="CA249" i="2"/>
  <c r="CA250" i="2" s="1"/>
  <c r="CA40" i="2"/>
  <c r="CA55" i="2"/>
  <c r="CA56" i="2" s="1"/>
  <c r="CB39" i="2"/>
  <c r="BX72" i="8"/>
  <c r="CA42" i="2"/>
  <c r="BX8" i="10"/>
  <c r="BY8" i="21"/>
  <c r="BY6" i="68"/>
  <c r="BY8" i="8"/>
  <c r="BY6" i="82"/>
  <c r="BY7" i="15"/>
  <c r="BY131" i="15" s="1"/>
  <c r="BY36" i="13" s="1"/>
  <c r="BY7" i="83"/>
  <c r="BY7" i="10"/>
  <c r="BY81" i="10" s="1"/>
  <c r="BY45" i="2"/>
  <c r="BZ44" i="2"/>
  <c r="BY7" i="74"/>
  <c r="EH63" i="74"/>
  <c r="EH15" i="74" s="1"/>
  <c r="EI4" i="74"/>
  <c r="EH5" i="74"/>
  <c r="EG38" i="74"/>
  <c r="BY7" i="21"/>
  <c r="BY6" i="83"/>
  <c r="BY62" i="83" s="1"/>
  <c r="BY6" i="74"/>
  <c r="EF30" i="74"/>
  <c r="EF68" i="15"/>
  <c r="BY69" i="10" l="1"/>
  <c r="BX71" i="10"/>
  <c r="BY28" i="8"/>
  <c r="BY70" i="10"/>
  <c r="BY68" i="10"/>
  <c r="BY39" i="74"/>
  <c r="BY43" i="8"/>
  <c r="BZ59" i="2"/>
  <c r="BZ8" i="74" s="1"/>
  <c r="BY9" i="8"/>
  <c r="BY40" i="8" s="1"/>
  <c r="BY58" i="2"/>
  <c r="BY10" i="10" s="1"/>
  <c r="BZ6" i="68"/>
  <c r="BZ43" i="2"/>
  <c r="BZ7" i="8" s="1"/>
  <c r="BY77" i="8"/>
  <c r="CB42" i="2"/>
  <c r="BY72" i="8"/>
  <c r="CB249" i="2"/>
  <c r="CB250" i="2" s="1"/>
  <c r="CB55" i="2"/>
  <c r="CB56" i="2" s="1"/>
  <c r="CB40" i="2"/>
  <c r="CC39" i="2"/>
  <c r="BZ7" i="10"/>
  <c r="BZ81" i="10" s="1"/>
  <c r="BZ7" i="83"/>
  <c r="BY8" i="10"/>
  <c r="BZ6" i="82"/>
  <c r="BZ8" i="21"/>
  <c r="BZ8" i="8"/>
  <c r="BZ7" i="15"/>
  <c r="BZ131" i="15" s="1"/>
  <c r="BZ36" i="13" s="1"/>
  <c r="BZ45" i="2"/>
  <c r="CA44" i="2"/>
  <c r="BZ7" i="74"/>
  <c r="EG30" i="74"/>
  <c r="EG68" i="15"/>
  <c r="BZ7" i="21"/>
  <c r="BZ6" i="83"/>
  <c r="BZ62" i="83" s="1"/>
  <c r="BZ6" i="74"/>
  <c r="EI63" i="74"/>
  <c r="EI15" i="74" s="1"/>
  <c r="EJ4" i="74"/>
  <c r="EI5" i="74"/>
  <c r="EH38" i="74"/>
  <c r="BZ69" i="10" l="1"/>
  <c r="BY71" i="10"/>
  <c r="BZ28" i="8"/>
  <c r="BZ70" i="10"/>
  <c r="BZ68" i="10"/>
  <c r="BZ39" i="74"/>
  <c r="CA59" i="2"/>
  <c r="CA8" i="74" s="1"/>
  <c r="BZ9" i="8"/>
  <c r="BZ40" i="8" s="1"/>
  <c r="BZ58" i="2"/>
  <c r="BZ10" i="10" s="1"/>
  <c r="BZ43" i="8"/>
  <c r="CA6" i="68"/>
  <c r="CA43" i="2"/>
  <c r="CA7" i="8" s="1"/>
  <c r="BZ77" i="8"/>
  <c r="CC42" i="2"/>
  <c r="CC249" i="2"/>
  <c r="CC250" i="2" s="1"/>
  <c r="CC55" i="2"/>
  <c r="CC56" i="2" s="1"/>
  <c r="CC40" i="2"/>
  <c r="CD39" i="2"/>
  <c r="BZ8" i="10"/>
  <c r="CA7" i="10"/>
  <c r="CA81" i="10" s="1"/>
  <c r="CA8" i="21"/>
  <c r="BZ72" i="8"/>
  <c r="CA7" i="15"/>
  <c r="CA131" i="15" s="1"/>
  <c r="CA36" i="13" s="1"/>
  <c r="CA7" i="83"/>
  <c r="CA8" i="8"/>
  <c r="CA6" i="82"/>
  <c r="CA45" i="2"/>
  <c r="CB44" i="2"/>
  <c r="CB59" i="2" s="1"/>
  <c r="CA7" i="74"/>
  <c r="EH30" i="74"/>
  <c r="EH68" i="15"/>
  <c r="CA7" i="21"/>
  <c r="CA6" i="83"/>
  <c r="CA6" i="74"/>
  <c r="EK4" i="74"/>
  <c r="EJ63" i="74"/>
  <c r="EJ15" i="74" s="1"/>
  <c r="EJ5" i="74"/>
  <c r="EI38" i="74"/>
  <c r="CA69" i="10" l="1"/>
  <c r="BZ71" i="10"/>
  <c r="CA28" i="8"/>
  <c r="CA70" i="10"/>
  <c r="CA68" i="10"/>
  <c r="CA39" i="74"/>
  <c r="CB43" i="2"/>
  <c r="CB7" i="8" s="1"/>
  <c r="CB8" i="74"/>
  <c r="CA58" i="2"/>
  <c r="CA10" i="10" s="1"/>
  <c r="CA43" i="8"/>
  <c r="CA72" i="8"/>
  <c r="CD249" i="2"/>
  <c r="CD250" i="2" s="1"/>
  <c r="CD40" i="2"/>
  <c r="CE39" i="2"/>
  <c r="CD55" i="2"/>
  <c r="CD56" i="2" s="1"/>
  <c r="CA77" i="8"/>
  <c r="CD42" i="2"/>
  <c r="CB7" i="83"/>
  <c r="CB6" i="68"/>
  <c r="CB7" i="15"/>
  <c r="CB131" i="15" s="1"/>
  <c r="CB36" i="13" s="1"/>
  <c r="CB8" i="21"/>
  <c r="CB7" i="10"/>
  <c r="CB81" i="10" s="1"/>
  <c r="CB8" i="8"/>
  <c r="CB45" i="2"/>
  <c r="CC44" i="2"/>
  <c r="CC59" i="2" s="1"/>
  <c r="CB7" i="74"/>
  <c r="CB6" i="82"/>
  <c r="CA9" i="8"/>
  <c r="CA40" i="8" s="1"/>
  <c r="CA8" i="10"/>
  <c r="CB7" i="21"/>
  <c r="CB6" i="74"/>
  <c r="CB6" i="83"/>
  <c r="EI30" i="74"/>
  <c r="EI68" i="15"/>
  <c r="EJ38" i="74"/>
  <c r="EK63" i="74"/>
  <c r="EK15" i="74" s="1"/>
  <c r="EK5" i="74"/>
  <c r="EL4" i="74"/>
  <c r="CA62" i="83"/>
  <c r="CB69" i="10" l="1"/>
  <c r="CA71" i="10"/>
  <c r="CB28" i="8"/>
  <c r="CB70" i="10"/>
  <c r="CB68" i="10"/>
  <c r="CB39" i="74"/>
  <c r="CB43" i="8"/>
  <c r="CC43" i="2"/>
  <c r="CC7" i="8" s="1"/>
  <c r="CC8" i="74"/>
  <c r="CB9" i="8"/>
  <c r="CB40" i="8" s="1"/>
  <c r="CB58" i="2"/>
  <c r="CB10" i="10" s="1"/>
  <c r="CE42" i="2"/>
  <c r="CE249" i="2"/>
  <c r="CE250" i="2" s="1"/>
  <c r="CE55" i="2"/>
  <c r="CE56" i="2" s="1"/>
  <c r="CE40" i="2"/>
  <c r="CF39" i="2"/>
  <c r="CC7" i="10"/>
  <c r="CC81" i="10" s="1"/>
  <c r="CC6" i="68"/>
  <c r="CB8" i="10"/>
  <c r="CC7" i="15"/>
  <c r="CC131" i="15" s="1"/>
  <c r="CC36" i="13" s="1"/>
  <c r="CC8" i="21"/>
  <c r="CB77" i="8"/>
  <c r="CB72" i="8"/>
  <c r="CC45" i="2"/>
  <c r="CD44" i="2"/>
  <c r="CC7" i="74"/>
  <c r="CC7" i="83"/>
  <c r="CC6" i="82"/>
  <c r="CC8" i="8"/>
  <c r="EM4" i="74"/>
  <c r="EL5" i="74"/>
  <c r="EL63" i="74"/>
  <c r="EL15" i="74" s="1"/>
  <c r="EK38" i="74"/>
  <c r="EJ68" i="15"/>
  <c r="EJ30" i="74"/>
  <c r="CB62" i="83"/>
  <c r="CC7" i="21"/>
  <c r="CC6" i="74"/>
  <c r="CC6" i="83"/>
  <c r="CC69" i="10" l="1"/>
  <c r="CB71" i="10"/>
  <c r="CC28" i="8"/>
  <c r="CC70" i="10"/>
  <c r="CC68" i="10"/>
  <c r="CC39" i="74"/>
  <c r="CC43" i="8"/>
  <c r="CD59" i="2"/>
  <c r="CD8" i="74" s="1"/>
  <c r="CC58" i="2"/>
  <c r="CC10" i="10" s="1"/>
  <c r="CD6" i="68"/>
  <c r="CD43" i="2"/>
  <c r="CD7" i="8" s="1"/>
  <c r="CF42" i="2"/>
  <c r="CF249" i="2"/>
  <c r="CF250" i="2" s="1"/>
  <c r="CF55" i="2"/>
  <c r="CF56" i="2" s="1"/>
  <c r="CG39" i="2"/>
  <c r="CF40" i="2"/>
  <c r="CD45" i="2"/>
  <c r="CE44" i="2"/>
  <c r="CD6" i="82"/>
  <c r="CD8" i="21"/>
  <c r="CD8" i="8"/>
  <c r="CD7" i="10"/>
  <c r="CD81" i="10" s="1"/>
  <c r="CD7" i="15"/>
  <c r="CD131" i="15" s="1"/>
  <c r="CD36" i="13" s="1"/>
  <c r="CD7" i="74"/>
  <c r="CD7" i="83"/>
  <c r="CC77" i="8"/>
  <c r="CC72" i="8"/>
  <c r="CC8" i="10"/>
  <c r="CC9" i="8"/>
  <c r="CC40" i="8" s="1"/>
  <c r="CC62" i="83"/>
  <c r="CD7" i="21"/>
  <c r="CD6" i="83"/>
  <c r="CD6" i="74"/>
  <c r="EL38" i="74"/>
  <c r="EK30" i="74"/>
  <c r="EK68" i="15"/>
  <c r="EM63" i="74"/>
  <c r="EM15" i="74" s="1"/>
  <c r="EN4" i="74"/>
  <c r="EM5" i="74"/>
  <c r="CD69" i="10" l="1"/>
  <c r="CC71" i="10"/>
  <c r="CD28" i="8"/>
  <c r="CD70" i="10"/>
  <c r="CD68" i="10"/>
  <c r="CD39" i="74"/>
  <c r="CE59" i="2"/>
  <c r="CE8" i="74" s="1"/>
  <c r="CD58" i="2"/>
  <c r="CD10" i="10" s="1"/>
  <c r="CD43" i="8"/>
  <c r="CE6" i="68"/>
  <c r="CE43" i="2"/>
  <c r="CE7" i="8" s="1"/>
  <c r="CG249" i="2"/>
  <c r="CG250" i="2" s="1"/>
  <c r="CG55" i="2"/>
  <c r="CG56" i="2" s="1"/>
  <c r="CH39" i="2"/>
  <c r="CG40" i="2"/>
  <c r="CG42" i="2"/>
  <c r="CD77" i="8"/>
  <c r="CD72" i="8"/>
  <c r="CE45" i="2"/>
  <c r="CF44" i="2"/>
  <c r="CE7" i="74"/>
  <c r="CE8" i="21"/>
  <c r="CE7" i="15"/>
  <c r="CE131" i="15" s="1"/>
  <c r="CE36" i="13" s="1"/>
  <c r="CE7" i="83"/>
  <c r="CE6" i="82"/>
  <c r="CE8" i="8"/>
  <c r="CE7" i="10"/>
  <c r="CE81" i="10" s="1"/>
  <c r="CD9" i="8"/>
  <c r="CD40" i="8" s="1"/>
  <c r="CD8" i="10"/>
  <c r="EM38" i="74"/>
  <c r="CE7" i="21"/>
  <c r="CE6" i="83"/>
  <c r="CE6" i="74"/>
  <c r="EL68" i="15"/>
  <c r="EL30" i="74"/>
  <c r="CD62" i="83"/>
  <c r="EN63" i="74"/>
  <c r="EN15" i="74" s="1"/>
  <c r="EN5" i="74"/>
  <c r="EO4" i="74"/>
  <c r="CE69" i="10" l="1"/>
  <c r="CD71" i="10"/>
  <c r="CE28" i="8"/>
  <c r="CE70" i="10"/>
  <c r="CE68" i="10"/>
  <c r="CE39" i="74"/>
  <c r="CF59" i="2"/>
  <c r="CF8" i="74" s="1"/>
  <c r="CE58" i="2"/>
  <c r="CE10" i="10" s="1"/>
  <c r="CE43" i="8"/>
  <c r="CF6" i="68"/>
  <c r="CF43" i="2"/>
  <c r="CF7" i="8" s="1"/>
  <c r="CH42" i="2"/>
  <c r="CH249" i="2"/>
  <c r="CH250" i="2" s="1"/>
  <c r="CH55" i="2"/>
  <c r="CH56" i="2" s="1"/>
  <c r="CI39" i="2"/>
  <c r="CH40" i="2"/>
  <c r="CE77" i="8"/>
  <c r="CE72" i="8"/>
  <c r="CE9" i="8"/>
  <c r="CE40" i="8" s="1"/>
  <c r="CE8" i="10"/>
  <c r="CF45" i="2"/>
  <c r="CG44" i="2"/>
  <c r="CF7" i="74"/>
  <c r="CF7" i="83"/>
  <c r="CF6" i="82"/>
  <c r="CF7" i="15"/>
  <c r="CF131" i="15" s="1"/>
  <c r="CF36" i="13" s="1"/>
  <c r="CF8" i="21"/>
  <c r="CF7" i="10"/>
  <c r="CF81" i="10" s="1"/>
  <c r="CF8" i="8"/>
  <c r="EO63" i="74"/>
  <c r="EO15" i="74" s="1"/>
  <c r="EO5" i="74"/>
  <c r="EP4" i="74"/>
  <c r="EN38" i="74"/>
  <c r="CE62" i="83"/>
  <c r="CF7" i="21"/>
  <c r="CF6" i="83"/>
  <c r="CF6" i="74"/>
  <c r="EM30" i="74"/>
  <c r="EM68" i="15"/>
  <c r="CF69" i="10" l="1"/>
  <c r="CE71" i="10"/>
  <c r="CF28" i="8"/>
  <c r="CF70" i="10"/>
  <c r="CF68" i="10"/>
  <c r="CF39" i="74"/>
  <c r="CG59" i="2"/>
  <c r="CG8" i="74" s="1"/>
  <c r="CF58" i="2"/>
  <c r="CF10" i="10" s="1"/>
  <c r="CF43" i="8"/>
  <c r="CG6" i="68"/>
  <c r="CG43" i="2"/>
  <c r="CG7" i="8" s="1"/>
  <c r="CI42" i="2"/>
  <c r="CI249" i="2"/>
  <c r="CI250" i="2" s="1"/>
  <c r="CJ39" i="2"/>
  <c r="CI55" i="2"/>
  <c r="CI56" i="2" s="1"/>
  <c r="CI40" i="2"/>
  <c r="CF77" i="8"/>
  <c r="CF72" i="8"/>
  <c r="CG45" i="2"/>
  <c r="CH44" i="2"/>
  <c r="CG7" i="74"/>
  <c r="CG7" i="83"/>
  <c r="CG6" i="82"/>
  <c r="CG7" i="15"/>
  <c r="CG131" i="15" s="1"/>
  <c r="CG36" i="13" s="1"/>
  <c r="CG7" i="10"/>
  <c r="CG81" i="10" s="1"/>
  <c r="CG8" i="21"/>
  <c r="CG8" i="8"/>
  <c r="CF9" i="8"/>
  <c r="CF40" i="8" s="1"/>
  <c r="CF8" i="10"/>
  <c r="CF62" i="83"/>
  <c r="CG7" i="21"/>
  <c r="CG6" i="83"/>
  <c r="CG6" i="74"/>
  <c r="EP5" i="74"/>
  <c r="EP63" i="74"/>
  <c r="EN68" i="15"/>
  <c r="EN30" i="74"/>
  <c r="EO38" i="74"/>
  <c r="CG69" i="10" l="1"/>
  <c r="CF71" i="10"/>
  <c r="CG28" i="8"/>
  <c r="CG70" i="10"/>
  <c r="CG68" i="10"/>
  <c r="CG39" i="74"/>
  <c r="CH59" i="2"/>
  <c r="CH8" i="74" s="1"/>
  <c r="CG58" i="2"/>
  <c r="CG10" i="10" s="1"/>
  <c r="CG43" i="8"/>
  <c r="CH6" i="68"/>
  <c r="CH43" i="2"/>
  <c r="CH7" i="8" s="1"/>
  <c r="CJ42" i="2"/>
  <c r="CJ249" i="2"/>
  <c r="CJ250" i="2" s="1"/>
  <c r="CK39" i="2"/>
  <c r="CJ55" i="2"/>
  <c r="CJ56" i="2" s="1"/>
  <c r="CJ40" i="2"/>
  <c r="CG9" i="8"/>
  <c r="CG40" i="8" s="1"/>
  <c r="CG8" i="10"/>
  <c r="CG72" i="8"/>
  <c r="CG77" i="8"/>
  <c r="CH45" i="2"/>
  <c r="CI44" i="2"/>
  <c r="CH7" i="74"/>
  <c r="CH7" i="83"/>
  <c r="CH7" i="10"/>
  <c r="CH81" i="10" s="1"/>
  <c r="CH7" i="15"/>
  <c r="CH131" i="15" s="1"/>
  <c r="CH36" i="13" s="1"/>
  <c r="CH8" i="21"/>
  <c r="CH6" i="82"/>
  <c r="CH8" i="8"/>
  <c r="EO68" i="15"/>
  <c r="EO30" i="74"/>
  <c r="CG62" i="83"/>
  <c r="EP15" i="74"/>
  <c r="E63" i="74"/>
  <c r="C63" i="74" s="1"/>
  <c r="CH7" i="21"/>
  <c r="CH6" i="74"/>
  <c r="CH6" i="83"/>
  <c r="CH69" i="10" l="1"/>
  <c r="CG71" i="10"/>
  <c r="CH28" i="8"/>
  <c r="CH70" i="10"/>
  <c r="CH68" i="10"/>
  <c r="CH39" i="74"/>
  <c r="CI59" i="2"/>
  <c r="CI8" i="74" s="1"/>
  <c r="CH58" i="2"/>
  <c r="CH10" i="10" s="1"/>
  <c r="CH43" i="8"/>
  <c r="CI6" i="68"/>
  <c r="CI43" i="2"/>
  <c r="CI7" i="8" s="1"/>
  <c r="CK249" i="2"/>
  <c r="CK250" i="2" s="1"/>
  <c r="CL39" i="2"/>
  <c r="CK55" i="2"/>
  <c r="CK56" i="2" s="1"/>
  <c r="CK40" i="2"/>
  <c r="CK42" i="2"/>
  <c r="CH77" i="8"/>
  <c r="CH72" i="8"/>
  <c r="CH9" i="8"/>
  <c r="CH40" i="8" s="1"/>
  <c r="CH8" i="10"/>
  <c r="CI45" i="2"/>
  <c r="CJ44" i="2"/>
  <c r="CI7" i="74"/>
  <c r="CI6" i="82"/>
  <c r="CI7" i="15"/>
  <c r="CI131" i="15" s="1"/>
  <c r="CI36" i="13" s="1"/>
  <c r="CI7" i="10"/>
  <c r="CI81" i="10" s="1"/>
  <c r="CI8" i="21"/>
  <c r="CI7" i="83"/>
  <c r="CI8" i="8"/>
  <c r="EP38" i="74"/>
  <c r="E15" i="74"/>
  <c r="CH62" i="83"/>
  <c r="CI7" i="21"/>
  <c r="CI6" i="74"/>
  <c r="CI6" i="83"/>
  <c r="CI69" i="10" l="1"/>
  <c r="CH71" i="10"/>
  <c r="CI28" i="8"/>
  <c r="CI70" i="10"/>
  <c r="CI68" i="10"/>
  <c r="CI39" i="74"/>
  <c r="CJ59" i="2"/>
  <c r="CJ8" i="74" s="1"/>
  <c r="CI58" i="2"/>
  <c r="CI10" i="10" s="1"/>
  <c r="CI43" i="8"/>
  <c r="CJ6" i="68"/>
  <c r="CJ43" i="2"/>
  <c r="CJ7" i="8" s="1"/>
  <c r="CL42" i="2"/>
  <c r="CL249" i="2"/>
  <c r="CL250" i="2" s="1"/>
  <c r="CM39" i="2"/>
  <c r="CL55" i="2"/>
  <c r="CL56" i="2" s="1"/>
  <c r="CL40" i="2"/>
  <c r="CI77" i="8"/>
  <c r="CI72" i="8"/>
  <c r="CI9" i="8"/>
  <c r="CI40" i="8" s="1"/>
  <c r="CI8" i="10"/>
  <c r="CJ45" i="2"/>
  <c r="CK44" i="2"/>
  <c r="CJ7" i="74"/>
  <c r="CJ6" i="82"/>
  <c r="CJ7" i="15"/>
  <c r="CJ131" i="15" s="1"/>
  <c r="CJ36" i="13" s="1"/>
  <c r="CJ7" i="10"/>
  <c r="CJ81" i="10" s="1"/>
  <c r="CJ8" i="21"/>
  <c r="CJ8" i="8"/>
  <c r="CJ7" i="83"/>
  <c r="CI62" i="83"/>
  <c r="CJ7" i="21"/>
  <c r="CJ6" i="74"/>
  <c r="CJ6" i="83"/>
  <c r="EP30" i="74"/>
  <c r="E30" i="74" s="1"/>
  <c r="EP68" i="15"/>
  <c r="CJ69" i="10" l="1"/>
  <c r="CI71" i="10"/>
  <c r="CJ28" i="8"/>
  <c r="CJ70" i="10"/>
  <c r="CJ68" i="10"/>
  <c r="CJ39" i="74"/>
  <c r="CK59" i="2"/>
  <c r="CK8" i="74" s="1"/>
  <c r="CJ58" i="2"/>
  <c r="CJ10" i="10" s="1"/>
  <c r="CJ43" i="8"/>
  <c r="CK6" i="68"/>
  <c r="CK43" i="2"/>
  <c r="CK7" i="8" s="1"/>
  <c r="CM249" i="2"/>
  <c r="CM250" i="2" s="1"/>
  <c r="CM55" i="2"/>
  <c r="CM56" i="2" s="1"/>
  <c r="CN39" i="2"/>
  <c r="CM40" i="2"/>
  <c r="CM42" i="2"/>
  <c r="CJ77" i="8"/>
  <c r="CJ72" i="8"/>
  <c r="CK45" i="2"/>
  <c r="CL44" i="2"/>
  <c r="CK7" i="74"/>
  <c r="CK7" i="15"/>
  <c r="CK131" i="15" s="1"/>
  <c r="CK36" i="13" s="1"/>
  <c r="CK8" i="21"/>
  <c r="CK7" i="10"/>
  <c r="CK81" i="10" s="1"/>
  <c r="CK6" i="82"/>
  <c r="CK8" i="8"/>
  <c r="CK7" i="83"/>
  <c r="CJ9" i="8"/>
  <c r="CJ40" i="8" s="1"/>
  <c r="CJ8" i="10"/>
  <c r="CK7" i="21"/>
  <c r="CK6" i="83"/>
  <c r="CK6" i="74"/>
  <c r="CJ62" i="83"/>
  <c r="CK69" i="10" l="1"/>
  <c r="CJ71" i="10"/>
  <c r="CK28" i="8"/>
  <c r="CK70" i="10"/>
  <c r="CK68" i="10"/>
  <c r="CK39" i="74"/>
  <c r="CL59" i="2"/>
  <c r="CL8" i="74" s="1"/>
  <c r="CK58" i="2"/>
  <c r="CK10" i="10" s="1"/>
  <c r="CK43" i="8"/>
  <c r="CL6" i="68"/>
  <c r="CL43" i="2"/>
  <c r="CL7" i="8" s="1"/>
  <c r="CN42" i="2"/>
  <c r="CN40" i="2"/>
  <c r="CO39" i="2"/>
  <c r="CN249" i="2"/>
  <c r="CN250" i="2" s="1"/>
  <c r="CN55" i="2"/>
  <c r="CN56" i="2" s="1"/>
  <c r="CK77" i="8"/>
  <c r="CK72" i="8"/>
  <c r="CL45" i="2"/>
  <c r="CM44" i="2"/>
  <c r="CL7" i="74"/>
  <c r="CL7" i="15"/>
  <c r="CL131" i="15" s="1"/>
  <c r="CL36" i="13" s="1"/>
  <c r="CL6" i="82"/>
  <c r="CL7" i="10"/>
  <c r="CL81" i="10" s="1"/>
  <c r="CL8" i="21"/>
  <c r="CL8" i="8"/>
  <c r="CL7" i="83"/>
  <c r="CK9" i="8"/>
  <c r="CK40" i="8" s="1"/>
  <c r="CK8" i="10"/>
  <c r="CK62" i="83"/>
  <c r="CL7" i="21"/>
  <c r="CL6" i="83"/>
  <c r="CL6" i="74"/>
  <c r="CL69" i="10" l="1"/>
  <c r="CK71" i="10"/>
  <c r="CL28" i="8"/>
  <c r="CL70" i="10"/>
  <c r="CL68" i="10"/>
  <c r="CL39" i="74"/>
  <c r="CM59" i="2"/>
  <c r="CM8" i="74" s="1"/>
  <c r="CL58" i="2"/>
  <c r="CL10" i="10" s="1"/>
  <c r="CL43" i="8"/>
  <c r="CM6" i="68"/>
  <c r="CM43" i="2"/>
  <c r="CM7" i="8" s="1"/>
  <c r="CO42" i="2"/>
  <c r="CO249" i="2"/>
  <c r="CO250" i="2" s="1"/>
  <c r="CO40" i="2"/>
  <c r="CO55" i="2"/>
  <c r="CO56" i="2" s="1"/>
  <c r="CP39" i="2"/>
  <c r="CL77" i="8"/>
  <c r="CL72" i="8"/>
  <c r="CM45" i="2"/>
  <c r="CN44" i="2"/>
  <c r="CM7" i="74"/>
  <c r="CM7" i="83"/>
  <c r="CM7" i="15"/>
  <c r="CM131" i="15" s="1"/>
  <c r="CM36" i="13" s="1"/>
  <c r="CM7" i="10"/>
  <c r="CM81" i="10" s="1"/>
  <c r="CM8" i="8"/>
  <c r="CM6" i="82"/>
  <c r="CM8" i="21"/>
  <c r="CL9" i="8"/>
  <c r="CL40" i="8" s="1"/>
  <c r="CL8" i="10"/>
  <c r="CL62" i="83"/>
  <c r="CM7" i="21"/>
  <c r="CM6" i="83"/>
  <c r="CM6" i="74"/>
  <c r="CM69" i="10" l="1"/>
  <c r="CL71" i="10"/>
  <c r="CM28" i="8"/>
  <c r="CM70" i="10"/>
  <c r="CM68" i="10"/>
  <c r="CM39" i="74"/>
  <c r="CN59" i="2"/>
  <c r="CN8" i="74" s="1"/>
  <c r="CM58" i="2"/>
  <c r="CM10" i="10" s="1"/>
  <c r="CM43" i="8"/>
  <c r="CN6" i="68"/>
  <c r="CN43" i="2"/>
  <c r="CN7" i="8" s="1"/>
  <c r="CP42" i="2"/>
  <c r="CP249" i="2"/>
  <c r="CP250" i="2" s="1"/>
  <c r="CP40" i="2"/>
  <c r="CP55" i="2"/>
  <c r="CP56" i="2" s="1"/>
  <c r="CQ39" i="2"/>
  <c r="CM77" i="8"/>
  <c r="CM72" i="8"/>
  <c r="CN45" i="2"/>
  <c r="CO44" i="2"/>
  <c r="CN7" i="74"/>
  <c r="CN7" i="83"/>
  <c r="CN6" i="82"/>
  <c r="CN8" i="8"/>
  <c r="CN8" i="21"/>
  <c r="CN7" i="15"/>
  <c r="CN131" i="15" s="1"/>
  <c r="CN36" i="13" s="1"/>
  <c r="CN7" i="10"/>
  <c r="CN81" i="10" s="1"/>
  <c r="CM9" i="8"/>
  <c r="CM40" i="8" s="1"/>
  <c r="CM8" i="10"/>
  <c r="CN7" i="21"/>
  <c r="CN6" i="74"/>
  <c r="CN6" i="83"/>
  <c r="CM62" i="83"/>
  <c r="CN69" i="10" l="1"/>
  <c r="CM71" i="10"/>
  <c r="CN28" i="8"/>
  <c r="CN70" i="10"/>
  <c r="CN68" i="10"/>
  <c r="CN39" i="74"/>
  <c r="CO59" i="2"/>
  <c r="CO8" i="74" s="1"/>
  <c r="CN58" i="2"/>
  <c r="CN10" i="10" s="1"/>
  <c r="CN43" i="8"/>
  <c r="CO6" i="68"/>
  <c r="CO43" i="2"/>
  <c r="CO7" i="8" s="1"/>
  <c r="CQ249" i="2"/>
  <c r="CQ250" i="2" s="1"/>
  <c r="CQ55" i="2"/>
  <c r="CQ56" i="2" s="1"/>
  <c r="CQ40" i="2"/>
  <c r="CR39" i="2"/>
  <c r="CQ42" i="2"/>
  <c r="CN72" i="8"/>
  <c r="CN77" i="8"/>
  <c r="CO45" i="2"/>
  <c r="CP44" i="2"/>
  <c r="CO7" i="74"/>
  <c r="CO8" i="8"/>
  <c r="CO7" i="83"/>
  <c r="CO6" i="82"/>
  <c r="CO7" i="10"/>
  <c r="CO81" i="10" s="1"/>
  <c r="CO8" i="21"/>
  <c r="CO7" i="15"/>
  <c r="CO131" i="15" s="1"/>
  <c r="CO36" i="13" s="1"/>
  <c r="CN9" i="8"/>
  <c r="CN40" i="8" s="1"/>
  <c r="CN8" i="10"/>
  <c r="CO7" i="21"/>
  <c r="CO6" i="83"/>
  <c r="CO6" i="74"/>
  <c r="CN62" i="83"/>
  <c r="CO69" i="10" l="1"/>
  <c r="CN71" i="10"/>
  <c r="CO28" i="8"/>
  <c r="CO70" i="10"/>
  <c r="CO68" i="10"/>
  <c r="CO39" i="74"/>
  <c r="CP59" i="2"/>
  <c r="CP8" i="74" s="1"/>
  <c r="CO58" i="2"/>
  <c r="CO10" i="10" s="1"/>
  <c r="CO43" i="8"/>
  <c r="CP6" i="68"/>
  <c r="CP43" i="2"/>
  <c r="CP7" i="8" s="1"/>
  <c r="CR42" i="2"/>
  <c r="CR249" i="2"/>
  <c r="CR250" i="2" s="1"/>
  <c r="CR55" i="2"/>
  <c r="CR56" i="2" s="1"/>
  <c r="CR40" i="2"/>
  <c r="CS39" i="2"/>
  <c r="CP45" i="2"/>
  <c r="CQ44" i="2"/>
  <c r="CP7" i="74"/>
  <c r="CP7" i="10"/>
  <c r="CP81" i="10" s="1"/>
  <c r="CP8" i="8"/>
  <c r="CP7" i="83"/>
  <c r="CP7" i="15"/>
  <c r="CP131" i="15" s="1"/>
  <c r="CP36" i="13" s="1"/>
  <c r="CP6" i="82"/>
  <c r="CP8" i="21"/>
  <c r="CO77" i="8"/>
  <c r="CO72" i="8"/>
  <c r="CO9" i="8"/>
  <c r="CO40" i="8" s="1"/>
  <c r="CO8" i="10"/>
  <c r="CO62" i="83"/>
  <c r="CP6" i="83"/>
  <c r="CP6" i="74"/>
  <c r="CP7" i="21"/>
  <c r="CP69" i="10" l="1"/>
  <c r="CO71" i="10"/>
  <c r="CP28" i="8"/>
  <c r="CP70" i="10"/>
  <c r="CP68" i="10"/>
  <c r="CP39" i="74"/>
  <c r="CQ59" i="2"/>
  <c r="CQ8" i="74" s="1"/>
  <c r="CP58" i="2"/>
  <c r="CP10" i="10" s="1"/>
  <c r="CP43" i="8"/>
  <c r="CQ6" i="68"/>
  <c r="CQ43" i="2"/>
  <c r="CQ7" i="8" s="1"/>
  <c r="CS249" i="2"/>
  <c r="CS250" i="2" s="1"/>
  <c r="CS55" i="2"/>
  <c r="CS56" i="2" s="1"/>
  <c r="CS40" i="2"/>
  <c r="CT39" i="2"/>
  <c r="CS42" i="2"/>
  <c r="CP77" i="8"/>
  <c r="CP72" i="8"/>
  <c r="CQ45" i="2"/>
  <c r="CR44" i="2"/>
  <c r="CQ7" i="74"/>
  <c r="CQ8" i="8"/>
  <c r="CQ7" i="83"/>
  <c r="CQ7" i="15"/>
  <c r="CQ131" i="15" s="1"/>
  <c r="CQ36" i="13" s="1"/>
  <c r="CQ7" i="10"/>
  <c r="CQ81" i="10" s="1"/>
  <c r="CQ6" i="82"/>
  <c r="CQ8" i="21"/>
  <c r="CP9" i="8"/>
  <c r="CP40" i="8" s="1"/>
  <c r="CP8" i="10"/>
  <c r="CQ7" i="21"/>
  <c r="CQ6" i="74"/>
  <c r="CQ6" i="83"/>
  <c r="CP62" i="83"/>
  <c r="CQ69" i="10" l="1"/>
  <c r="CP71" i="10"/>
  <c r="CQ28" i="8"/>
  <c r="CQ70" i="10"/>
  <c r="CQ68" i="10"/>
  <c r="CQ39" i="74"/>
  <c r="CR59" i="2"/>
  <c r="CR8" i="74" s="1"/>
  <c r="CQ58" i="2"/>
  <c r="CQ10" i="10" s="1"/>
  <c r="CQ43" i="8"/>
  <c r="CR6" i="68"/>
  <c r="CR43" i="2"/>
  <c r="CR7" i="8" s="1"/>
  <c r="CT42" i="2"/>
  <c r="CT249" i="2"/>
  <c r="CT250" i="2" s="1"/>
  <c r="CT40" i="2"/>
  <c r="CU39" i="2"/>
  <c r="CT55" i="2"/>
  <c r="CT56" i="2" s="1"/>
  <c r="CQ72" i="8"/>
  <c r="CQ77" i="8"/>
  <c r="CR45" i="2"/>
  <c r="CS44" i="2"/>
  <c r="CR7" i="74"/>
  <c r="CR7" i="83"/>
  <c r="CR8" i="8"/>
  <c r="CR6" i="82"/>
  <c r="CR7" i="15"/>
  <c r="CR131" i="15" s="1"/>
  <c r="CR36" i="13" s="1"/>
  <c r="CR7" i="10"/>
  <c r="CR81" i="10" s="1"/>
  <c r="CR8" i="21"/>
  <c r="CQ9" i="8"/>
  <c r="CQ40" i="8" s="1"/>
  <c r="CQ8" i="10"/>
  <c r="CQ62" i="83"/>
  <c r="CR7" i="21"/>
  <c r="CR6" i="74"/>
  <c r="CR6" i="83"/>
  <c r="CR69" i="10" l="1"/>
  <c r="CQ71" i="10"/>
  <c r="CR28" i="8"/>
  <c r="CR70" i="10"/>
  <c r="CR68" i="10"/>
  <c r="CR39" i="74"/>
  <c r="CS59" i="2"/>
  <c r="CS8" i="74" s="1"/>
  <c r="CR58" i="2"/>
  <c r="CR10" i="10" s="1"/>
  <c r="CR43" i="8"/>
  <c r="CS6" i="68"/>
  <c r="CS43" i="2"/>
  <c r="CS7" i="8" s="1"/>
  <c r="CU249" i="2"/>
  <c r="CU250" i="2" s="1"/>
  <c r="CU40" i="2"/>
  <c r="CV39" i="2"/>
  <c r="CU55" i="2"/>
  <c r="CU56" i="2" s="1"/>
  <c r="CU42" i="2"/>
  <c r="CR77" i="8"/>
  <c r="CR72" i="8"/>
  <c r="CS45" i="2"/>
  <c r="CT44" i="2"/>
  <c r="CS7" i="74"/>
  <c r="CS8" i="8"/>
  <c r="CS7" i="83"/>
  <c r="CS6" i="82"/>
  <c r="CS8" i="21"/>
  <c r="CS7" i="15"/>
  <c r="CS131" i="15" s="1"/>
  <c r="CS36" i="13" s="1"/>
  <c r="CS7" i="10"/>
  <c r="CS81" i="10" s="1"/>
  <c r="CR9" i="8"/>
  <c r="CR40" i="8" s="1"/>
  <c r="CR8" i="10"/>
  <c r="CS7" i="21"/>
  <c r="CS6" i="74"/>
  <c r="CS6" i="83"/>
  <c r="CR62" i="83"/>
  <c r="CS69" i="10" l="1"/>
  <c r="CR71" i="10"/>
  <c r="CS28" i="8"/>
  <c r="CS70" i="10"/>
  <c r="CS68" i="10"/>
  <c r="CS39" i="74"/>
  <c r="CT59" i="2"/>
  <c r="CT8" i="74" s="1"/>
  <c r="CS58" i="2"/>
  <c r="CS10" i="10" s="1"/>
  <c r="CS43" i="8"/>
  <c r="CT6" i="68"/>
  <c r="CT43" i="2"/>
  <c r="CT7" i="8" s="1"/>
  <c r="CV42" i="2"/>
  <c r="CV249" i="2"/>
  <c r="CV250" i="2" s="1"/>
  <c r="CV40" i="2"/>
  <c r="CV55" i="2"/>
  <c r="CV56" i="2" s="1"/>
  <c r="CW39" i="2"/>
  <c r="CS77" i="8"/>
  <c r="CS72" i="8"/>
  <c r="CT45" i="2"/>
  <c r="CU44" i="2"/>
  <c r="CT7" i="74"/>
  <c r="CT8" i="8"/>
  <c r="CT7" i="83"/>
  <c r="CT6" i="82"/>
  <c r="CT8" i="21"/>
  <c r="CT7" i="15"/>
  <c r="CT131" i="15" s="1"/>
  <c r="CT36" i="13" s="1"/>
  <c r="CT7" i="10"/>
  <c r="CT81" i="10" s="1"/>
  <c r="CS9" i="8"/>
  <c r="CS40" i="8" s="1"/>
  <c r="CS8" i="10"/>
  <c r="CT7" i="21"/>
  <c r="CT6" i="83"/>
  <c r="CT6" i="74"/>
  <c r="CS62" i="83"/>
  <c r="CT69" i="10" l="1"/>
  <c r="CS71" i="10"/>
  <c r="CT28" i="8"/>
  <c r="CT70" i="10"/>
  <c r="CT68" i="10"/>
  <c r="CT39" i="74"/>
  <c r="CU59" i="2"/>
  <c r="CU8" i="74" s="1"/>
  <c r="CT58" i="2"/>
  <c r="CT10" i="10" s="1"/>
  <c r="CT43" i="8"/>
  <c r="CU6" i="68"/>
  <c r="CU43" i="2"/>
  <c r="CU7" i="8" s="1"/>
  <c r="CW42" i="2"/>
  <c r="CW249" i="2"/>
  <c r="CW250" i="2" s="1"/>
  <c r="CW55" i="2"/>
  <c r="CW56" i="2" s="1"/>
  <c r="CX39" i="2"/>
  <c r="CW40" i="2"/>
  <c r="CT77" i="8"/>
  <c r="CT72" i="8"/>
  <c r="CU45" i="2"/>
  <c r="CV44" i="2"/>
  <c r="CU7" i="74"/>
  <c r="CU6" i="82"/>
  <c r="CU7" i="15"/>
  <c r="CU131" i="15" s="1"/>
  <c r="CU36" i="13" s="1"/>
  <c r="CU8" i="8"/>
  <c r="CU7" i="83"/>
  <c r="CU8" i="21"/>
  <c r="CU7" i="10"/>
  <c r="CU81" i="10" s="1"/>
  <c r="CT9" i="8"/>
  <c r="CT40" i="8" s="1"/>
  <c r="CT8" i="10"/>
  <c r="CU7" i="21"/>
  <c r="CU6" i="83"/>
  <c r="CU6" i="74"/>
  <c r="CT62" i="83"/>
  <c r="CU69" i="10" l="1"/>
  <c r="CT71" i="10"/>
  <c r="CU28" i="8"/>
  <c r="CU70" i="10"/>
  <c r="CU68" i="10"/>
  <c r="CU39" i="74"/>
  <c r="CV59" i="2"/>
  <c r="CV8" i="74" s="1"/>
  <c r="CU57" i="2"/>
  <c r="CU58" i="2"/>
  <c r="CU10" i="10" s="1"/>
  <c r="CU43" i="8"/>
  <c r="CV6" i="68"/>
  <c r="CV43" i="2"/>
  <c r="CV7" i="8" s="1"/>
  <c r="CX249" i="2"/>
  <c r="CX250" i="2" s="1"/>
  <c r="CX55" i="2"/>
  <c r="CX56" i="2" s="1"/>
  <c r="CY39" i="2"/>
  <c r="CX40" i="2"/>
  <c r="CX42" i="2"/>
  <c r="CU77" i="8"/>
  <c r="CU72" i="8"/>
  <c r="CV45" i="2"/>
  <c r="CW44" i="2"/>
  <c r="CV7" i="74"/>
  <c r="CV7" i="83"/>
  <c r="CV7" i="10"/>
  <c r="CV81" i="10" s="1"/>
  <c r="CV8" i="8"/>
  <c r="CV6" i="82"/>
  <c r="CV8" i="21"/>
  <c r="CV7" i="15"/>
  <c r="CV131" i="15" s="1"/>
  <c r="CV36" i="13" s="1"/>
  <c r="CU9" i="8"/>
  <c r="CU40" i="8" s="1"/>
  <c r="CU8" i="10"/>
  <c r="CU62" i="83"/>
  <c r="CV7" i="21"/>
  <c r="CV6" i="83"/>
  <c r="CV6" i="74"/>
  <c r="CV69" i="10" l="1"/>
  <c r="CU71" i="10"/>
  <c r="CV28" i="8"/>
  <c r="CV70" i="10"/>
  <c r="CV68" i="10"/>
  <c r="CV39" i="74"/>
  <c r="CW59" i="2"/>
  <c r="CW8" i="74" s="1"/>
  <c r="CV57" i="2"/>
  <c r="CV58" i="2"/>
  <c r="CV10" i="10" s="1"/>
  <c r="CV43" i="8"/>
  <c r="CW6" i="68"/>
  <c r="CW43" i="2"/>
  <c r="CW7" i="8" s="1"/>
  <c r="CY42" i="2"/>
  <c r="CY249" i="2"/>
  <c r="CY250" i="2" s="1"/>
  <c r="CY55" i="2"/>
  <c r="CY56" i="2" s="1"/>
  <c r="CZ39" i="2"/>
  <c r="CY40" i="2"/>
  <c r="CV77" i="8"/>
  <c r="CV72" i="8"/>
  <c r="CW45" i="2"/>
  <c r="CX44" i="2"/>
  <c r="CW7" i="74"/>
  <c r="CW6" i="82"/>
  <c r="CW8" i="8"/>
  <c r="CW7" i="83"/>
  <c r="CW7" i="10"/>
  <c r="CW81" i="10" s="1"/>
  <c r="CW8" i="21"/>
  <c r="CW7" i="15"/>
  <c r="CW131" i="15" s="1"/>
  <c r="CW36" i="13" s="1"/>
  <c r="CV9" i="8"/>
  <c r="CV40" i="8" s="1"/>
  <c r="CV8" i="10"/>
  <c r="CW7" i="21"/>
  <c r="CW6" i="83"/>
  <c r="CW6" i="74"/>
  <c r="CV62" i="83"/>
  <c r="CW69" i="10" l="1"/>
  <c r="CV71" i="10"/>
  <c r="CW28" i="8"/>
  <c r="CW70" i="10"/>
  <c r="CW68" i="10"/>
  <c r="CW39" i="74"/>
  <c r="CX59" i="2"/>
  <c r="CX8" i="74" s="1"/>
  <c r="CW57" i="2"/>
  <c r="CW58" i="2"/>
  <c r="CW10" i="10" s="1"/>
  <c r="CW43" i="8"/>
  <c r="CX6" i="68"/>
  <c r="CX43" i="2"/>
  <c r="CX7" i="8" s="1"/>
  <c r="CZ249" i="2"/>
  <c r="CZ250" i="2" s="1"/>
  <c r="CZ55" i="2"/>
  <c r="CZ56" i="2" s="1"/>
  <c r="DA39" i="2"/>
  <c r="CZ40" i="2"/>
  <c r="CZ42" i="2"/>
  <c r="CW77" i="8"/>
  <c r="CW72" i="8"/>
  <c r="CX45" i="2"/>
  <c r="CY44" i="2"/>
  <c r="CX7" i="74"/>
  <c r="CX6" i="82"/>
  <c r="CX8" i="21"/>
  <c r="CX7" i="83"/>
  <c r="CX7" i="15"/>
  <c r="CX131" i="15" s="1"/>
  <c r="CX36" i="13" s="1"/>
  <c r="CX8" i="8"/>
  <c r="CX7" i="10"/>
  <c r="CX81" i="10" s="1"/>
  <c r="CW9" i="8"/>
  <c r="CW40" i="8" s="1"/>
  <c r="CW8" i="10"/>
  <c r="CX7" i="21"/>
  <c r="CX6" i="74"/>
  <c r="CX6" i="83"/>
  <c r="CW62" i="83"/>
  <c r="CX69" i="10" l="1"/>
  <c r="CW71" i="10"/>
  <c r="CX28" i="8"/>
  <c r="CX70" i="10"/>
  <c r="CX68" i="10"/>
  <c r="CX39" i="74"/>
  <c r="CY59" i="2"/>
  <c r="CY8" i="74" s="1"/>
  <c r="CX57" i="2"/>
  <c r="CX58" i="2"/>
  <c r="CX10" i="10" s="1"/>
  <c r="CX43" i="8"/>
  <c r="CY6" i="68"/>
  <c r="CY43" i="2"/>
  <c r="CY7" i="8" s="1"/>
  <c r="DA42" i="2"/>
  <c r="DA249" i="2"/>
  <c r="DA250" i="2" s="1"/>
  <c r="DA55" i="2"/>
  <c r="DA56" i="2" s="1"/>
  <c r="DB39" i="2"/>
  <c r="DA40" i="2"/>
  <c r="CY45" i="2"/>
  <c r="CZ44" i="2"/>
  <c r="CY7" i="74"/>
  <c r="CY8" i="8"/>
  <c r="CY7" i="83"/>
  <c r="CY7" i="10"/>
  <c r="CY81" i="10" s="1"/>
  <c r="CY6" i="82"/>
  <c r="CY7" i="15"/>
  <c r="CY131" i="15" s="1"/>
  <c r="CY36" i="13" s="1"/>
  <c r="CY8" i="21"/>
  <c r="CX77" i="8"/>
  <c r="CX72" i="8"/>
  <c r="CX9" i="8"/>
  <c r="CX40" i="8" s="1"/>
  <c r="CX8" i="10"/>
  <c r="CY7" i="21"/>
  <c r="CY6" i="74"/>
  <c r="CY6" i="83"/>
  <c r="CX62" i="83"/>
  <c r="CY69" i="10" l="1"/>
  <c r="CX71" i="10"/>
  <c r="CY28" i="8"/>
  <c r="CY70" i="10"/>
  <c r="CY68" i="10"/>
  <c r="CY39" i="74"/>
  <c r="CZ59" i="2"/>
  <c r="CZ8" i="74" s="1"/>
  <c r="CY57" i="2"/>
  <c r="CY58" i="2"/>
  <c r="CY10" i="10" s="1"/>
  <c r="CY43" i="8"/>
  <c r="CZ6" i="68"/>
  <c r="CZ43" i="2"/>
  <c r="CZ7" i="8" s="1"/>
  <c r="DB249" i="2"/>
  <c r="DB250" i="2" s="1"/>
  <c r="DC39" i="2"/>
  <c r="DB40" i="2"/>
  <c r="DB55" i="2"/>
  <c r="DB56" i="2" s="1"/>
  <c r="DB42" i="2"/>
  <c r="CY77" i="8"/>
  <c r="CY72" i="8"/>
  <c r="CZ45" i="2"/>
  <c r="DA44" i="2"/>
  <c r="CZ7" i="74"/>
  <c r="CZ8" i="8"/>
  <c r="CZ7" i="83"/>
  <c r="CZ8" i="21"/>
  <c r="CZ6" i="82"/>
  <c r="CZ7" i="15"/>
  <c r="CZ131" i="15" s="1"/>
  <c r="CZ36" i="13" s="1"/>
  <c r="CZ7" i="10"/>
  <c r="CZ81" i="10" s="1"/>
  <c r="CY9" i="8"/>
  <c r="CY40" i="8" s="1"/>
  <c r="CY8" i="10"/>
  <c r="CZ7" i="21"/>
  <c r="CZ6" i="74"/>
  <c r="CZ6" i="83"/>
  <c r="CY62" i="83"/>
  <c r="CY71" i="10" l="1"/>
  <c r="CZ69" i="10"/>
  <c r="CZ28" i="8"/>
  <c r="CZ70" i="10"/>
  <c r="CZ68" i="10"/>
  <c r="CZ39" i="74"/>
  <c r="DA59" i="2"/>
  <c r="DA8" i="74" s="1"/>
  <c r="CZ57" i="2"/>
  <c r="CZ58" i="2"/>
  <c r="CZ10" i="10" s="1"/>
  <c r="CZ43" i="8"/>
  <c r="DA6" i="68"/>
  <c r="DA43" i="2"/>
  <c r="DA7" i="8" s="1"/>
  <c r="DC42" i="2"/>
  <c r="DC249" i="2"/>
  <c r="DC250" i="2" s="1"/>
  <c r="DC55" i="2"/>
  <c r="DC56" i="2" s="1"/>
  <c r="DD39" i="2"/>
  <c r="DC40" i="2"/>
  <c r="CZ77" i="8"/>
  <c r="CZ72" i="8"/>
  <c r="DA45" i="2"/>
  <c r="DB44" i="2"/>
  <c r="DA7" i="74"/>
  <c r="DA7" i="83"/>
  <c r="DA7" i="10"/>
  <c r="DA81" i="10" s="1"/>
  <c r="DA6" i="82"/>
  <c r="DA8" i="21"/>
  <c r="DA8" i="8"/>
  <c r="DA7" i="15"/>
  <c r="DA131" i="15" s="1"/>
  <c r="DA36" i="13" s="1"/>
  <c r="CZ9" i="8"/>
  <c r="CZ40" i="8" s="1"/>
  <c r="CZ8" i="10"/>
  <c r="DB7" i="21"/>
  <c r="DB6" i="74"/>
  <c r="DB6" i="83"/>
  <c r="DB62" i="83" s="1"/>
  <c r="CZ62" i="83"/>
  <c r="DA7" i="21"/>
  <c r="DA6" i="74"/>
  <c r="DA6" i="83"/>
  <c r="DA69" i="10" l="1"/>
  <c r="CZ71" i="10"/>
  <c r="DA28" i="8"/>
  <c r="DA70" i="10"/>
  <c r="DA68" i="10"/>
  <c r="DA39" i="74"/>
  <c r="DB59" i="2"/>
  <c r="DB8" i="74" s="1"/>
  <c r="DA58" i="2"/>
  <c r="DA10" i="10" s="1"/>
  <c r="DA57" i="2"/>
  <c r="DA43" i="8"/>
  <c r="DB6" i="68"/>
  <c r="DB43" i="2"/>
  <c r="DB7" i="8" s="1"/>
  <c r="DD40" i="2"/>
  <c r="DE39" i="2"/>
  <c r="DD55" i="2"/>
  <c r="DD56" i="2" s="1"/>
  <c r="DD249" i="2"/>
  <c r="DD250" i="2" s="1"/>
  <c r="DD42" i="2"/>
  <c r="DA9" i="8"/>
  <c r="DA40" i="8" s="1"/>
  <c r="DA8" i="10"/>
  <c r="DA72" i="8"/>
  <c r="DA77" i="8"/>
  <c r="DB45" i="2"/>
  <c r="DC44" i="2"/>
  <c r="DB7" i="74"/>
  <c r="DB7" i="83"/>
  <c r="DB6" i="82"/>
  <c r="DB8" i="21"/>
  <c r="DB7" i="15"/>
  <c r="DB131" i="15" s="1"/>
  <c r="DB36" i="13" s="1"/>
  <c r="DB8" i="8"/>
  <c r="DB7" i="10"/>
  <c r="DB81" i="10" s="1"/>
  <c r="DA62" i="83"/>
  <c r="DC7" i="21"/>
  <c r="DC6" i="83"/>
  <c r="DC62" i="83" s="1"/>
  <c r="DC6" i="74"/>
  <c r="DB69" i="10" l="1"/>
  <c r="DA71" i="10"/>
  <c r="DB28" i="8"/>
  <c r="DB70" i="10"/>
  <c r="DB68" i="10"/>
  <c r="DB39" i="74"/>
  <c r="DC59" i="2"/>
  <c r="DC8" i="74" s="1"/>
  <c r="DB58" i="2"/>
  <c r="DB10" i="10" s="1"/>
  <c r="DB57" i="2"/>
  <c r="DB43" i="8"/>
  <c r="DC6" i="68"/>
  <c r="DC43" i="2"/>
  <c r="DC7" i="8" s="1"/>
  <c r="DE42" i="2"/>
  <c r="DE249" i="2"/>
  <c r="DE250" i="2" s="1"/>
  <c r="DF39" i="2"/>
  <c r="DE55" i="2"/>
  <c r="DE56" i="2" s="1"/>
  <c r="DE40" i="2"/>
  <c r="DC45" i="2"/>
  <c r="DD44" i="2"/>
  <c r="DC7" i="74"/>
  <c r="DC7" i="10"/>
  <c r="DC81" i="10" s="1"/>
  <c r="DC8" i="21"/>
  <c r="DC7" i="83"/>
  <c r="DC7" i="15"/>
  <c r="DC131" i="15" s="1"/>
  <c r="DC36" i="13" s="1"/>
  <c r="DC8" i="8"/>
  <c r="DC6" i="82"/>
  <c r="DB9" i="8"/>
  <c r="DB40" i="8" s="1"/>
  <c r="DB8" i="10"/>
  <c r="DB77" i="8"/>
  <c r="DB72" i="8"/>
  <c r="DD7" i="21"/>
  <c r="DD6" i="74"/>
  <c r="DD6" i="83"/>
  <c r="DD62" i="83" s="1"/>
  <c r="DC69" i="10" l="1"/>
  <c r="DB71" i="10"/>
  <c r="DC28" i="8"/>
  <c r="DC70" i="10"/>
  <c r="DC68" i="10"/>
  <c r="DC39" i="74"/>
  <c r="DD59" i="2"/>
  <c r="DD8" i="74" s="1"/>
  <c r="DC58" i="2"/>
  <c r="DC10" i="10" s="1"/>
  <c r="DC57" i="2"/>
  <c r="DC43" i="8"/>
  <c r="DD6" i="68"/>
  <c r="DD43" i="2"/>
  <c r="DD7" i="8" s="1"/>
  <c r="DF249" i="2"/>
  <c r="DF250" i="2" s="1"/>
  <c r="DG39" i="2"/>
  <c r="DF40" i="2"/>
  <c r="DF55" i="2"/>
  <c r="DF56" i="2" s="1"/>
  <c r="DF42" i="2"/>
  <c r="DD45" i="2"/>
  <c r="DE44" i="2"/>
  <c r="DD7" i="74"/>
  <c r="DD7" i="10"/>
  <c r="DD81" i="10" s="1"/>
  <c r="DD8" i="8"/>
  <c r="DD7" i="83"/>
  <c r="DD6" i="82"/>
  <c r="DD7" i="15"/>
  <c r="DD131" i="15" s="1"/>
  <c r="DD36" i="13" s="1"/>
  <c r="DD8" i="21"/>
  <c r="DC77" i="8"/>
  <c r="DC72" i="8"/>
  <c r="DC9" i="8"/>
  <c r="DC40" i="8" s="1"/>
  <c r="DC8" i="10"/>
  <c r="DE7" i="21"/>
  <c r="DE6" i="83"/>
  <c r="DE62" i="83" s="1"/>
  <c r="DE6" i="74"/>
  <c r="DD69" i="10" l="1"/>
  <c r="DC71" i="10"/>
  <c r="DD28" i="8"/>
  <c r="DD70" i="10"/>
  <c r="DD68" i="10"/>
  <c r="DD39" i="74"/>
  <c r="DE59" i="2"/>
  <c r="DE8" i="74" s="1"/>
  <c r="DD57" i="2"/>
  <c r="DD58" i="2"/>
  <c r="DD10" i="10" s="1"/>
  <c r="DD43" i="8"/>
  <c r="DE6" i="68"/>
  <c r="DE43" i="2"/>
  <c r="DE7" i="8" s="1"/>
  <c r="DG42" i="2"/>
  <c r="DG249" i="2"/>
  <c r="DG250" i="2" s="1"/>
  <c r="DH39" i="2"/>
  <c r="DG55" i="2"/>
  <c r="DG56" i="2" s="1"/>
  <c r="DG40" i="2"/>
  <c r="DE45" i="2"/>
  <c r="DF44" i="2"/>
  <c r="DE7" i="74"/>
  <c r="DE8" i="8"/>
  <c r="DE7" i="83"/>
  <c r="DE6" i="82"/>
  <c r="DE7" i="10"/>
  <c r="DE81" i="10" s="1"/>
  <c r="DE8" i="21"/>
  <c r="DE7" i="15"/>
  <c r="DE131" i="15" s="1"/>
  <c r="DE36" i="13" s="1"/>
  <c r="DD77" i="8"/>
  <c r="DD72" i="8"/>
  <c r="DD9" i="8"/>
  <c r="DD40" i="8" s="1"/>
  <c r="DD8" i="10"/>
  <c r="DF7" i="21"/>
  <c r="DF6" i="83"/>
  <c r="DF62" i="83" s="1"/>
  <c r="DF6" i="74"/>
  <c r="DE69" i="10" l="1"/>
  <c r="DD71" i="10"/>
  <c r="DE28" i="8"/>
  <c r="DE70" i="10"/>
  <c r="DE68" i="10"/>
  <c r="DE39" i="74"/>
  <c r="DF59" i="2"/>
  <c r="DF8" i="74" s="1"/>
  <c r="DE57" i="2"/>
  <c r="DE58" i="2"/>
  <c r="DE10" i="10" s="1"/>
  <c r="DE43" i="8"/>
  <c r="DF6" i="68"/>
  <c r="DF43" i="2"/>
  <c r="DF7" i="8" s="1"/>
  <c r="DH249" i="2"/>
  <c r="DH250" i="2" s="1"/>
  <c r="DH40" i="2"/>
  <c r="DI39" i="2"/>
  <c r="DH55" i="2"/>
  <c r="DH56" i="2" s="1"/>
  <c r="DH42" i="2"/>
  <c r="DE77" i="8"/>
  <c r="DE72" i="8"/>
  <c r="DF45" i="2"/>
  <c r="DG44" i="2"/>
  <c r="DF7" i="74"/>
  <c r="DF8" i="8"/>
  <c r="DF7" i="83"/>
  <c r="DF7" i="10"/>
  <c r="DF81" i="10" s="1"/>
  <c r="DF7" i="15"/>
  <c r="DF131" i="15" s="1"/>
  <c r="DF36" i="13" s="1"/>
  <c r="DF6" i="82"/>
  <c r="DF8" i="21"/>
  <c r="DE9" i="8"/>
  <c r="DE40" i="8" s="1"/>
  <c r="DE8" i="10"/>
  <c r="DG7" i="21"/>
  <c r="DG6" i="83"/>
  <c r="DG62" i="83" s="1"/>
  <c r="DG6" i="74"/>
  <c r="E42" i="2"/>
  <c r="DF69" i="10" l="1"/>
  <c r="DE71" i="10"/>
  <c r="DF28" i="8"/>
  <c r="DF70" i="10"/>
  <c r="DF68" i="10"/>
  <c r="DF39" i="74"/>
  <c r="DG59" i="2"/>
  <c r="DG8" i="74" s="1"/>
  <c r="DF58" i="2"/>
  <c r="DF10" i="10" s="1"/>
  <c r="DF57" i="2"/>
  <c r="DF43" i="8"/>
  <c r="DG6" i="68"/>
  <c r="DG43" i="2"/>
  <c r="DG7" i="8" s="1"/>
  <c r="DI42" i="2"/>
  <c r="DI55" i="2"/>
  <c r="DI56" i="2" s="1"/>
  <c r="DI40" i="2"/>
  <c r="DJ39" i="2"/>
  <c r="DI249" i="2"/>
  <c r="DI250" i="2" s="1"/>
  <c r="DG45" i="2"/>
  <c r="DH44" i="2"/>
  <c r="DG7" i="74"/>
  <c r="DG8" i="8"/>
  <c r="DG7" i="83"/>
  <c r="DG6" i="82"/>
  <c r="DG8" i="21"/>
  <c r="DG7" i="10"/>
  <c r="DG81" i="10" s="1"/>
  <c r="DG7" i="15"/>
  <c r="DG131" i="15" s="1"/>
  <c r="DG36" i="13" s="1"/>
  <c r="E44" i="2"/>
  <c r="DF72" i="8"/>
  <c r="DF77" i="8"/>
  <c r="DF9" i="8"/>
  <c r="DF40" i="8" s="1"/>
  <c r="DF8" i="10"/>
  <c r="DH7" i="21"/>
  <c r="DH6" i="83"/>
  <c r="DH62" i="83" s="1"/>
  <c r="DH6" i="74"/>
  <c r="DG69" i="10" l="1"/>
  <c r="DF71" i="10"/>
  <c r="DG28" i="8"/>
  <c r="DG70" i="10"/>
  <c r="DG68" i="10"/>
  <c r="DG39" i="74"/>
  <c r="DH59" i="2"/>
  <c r="DH8" i="74" s="1"/>
  <c r="DG57" i="2"/>
  <c r="DG58" i="2"/>
  <c r="DG10" i="10" s="1"/>
  <c r="DG43" i="8"/>
  <c r="DH6" i="68"/>
  <c r="DH43" i="2"/>
  <c r="DH7" i="8" s="1"/>
  <c r="DJ40" i="2"/>
  <c r="DK39" i="2"/>
  <c r="DJ55" i="2"/>
  <c r="DJ56" i="2" s="1"/>
  <c r="DJ249" i="2"/>
  <c r="DJ250" i="2" s="1"/>
  <c r="DJ42" i="2"/>
  <c r="DG72" i="8"/>
  <c r="DG77" i="8"/>
  <c r="DH45" i="2"/>
  <c r="DI44" i="2"/>
  <c r="DH7" i="74"/>
  <c r="DH8" i="21"/>
  <c r="DH7" i="10"/>
  <c r="DH81" i="10" s="1"/>
  <c r="DH7" i="83"/>
  <c r="DH8" i="8"/>
  <c r="DH7" i="15"/>
  <c r="DH131" i="15" s="1"/>
  <c r="DH36" i="13" s="1"/>
  <c r="DH6" i="82"/>
  <c r="DG9" i="8"/>
  <c r="DG40" i="8" s="1"/>
  <c r="DG8" i="10"/>
  <c r="E45" i="2"/>
  <c r="DI7" i="21"/>
  <c r="DI6" i="74"/>
  <c r="DI6" i="83"/>
  <c r="DI62" i="83" s="1"/>
  <c r="DH69" i="10" l="1"/>
  <c r="DG71" i="10"/>
  <c r="DH28" i="8"/>
  <c r="DH70" i="10"/>
  <c r="DH68" i="10"/>
  <c r="DH39" i="74"/>
  <c r="DI59" i="2"/>
  <c r="DI8" i="74" s="1"/>
  <c r="DH57" i="2"/>
  <c r="DH58" i="2"/>
  <c r="DH10" i="10" s="1"/>
  <c r="DH43" i="8"/>
  <c r="DI6" i="68"/>
  <c r="DI43" i="2"/>
  <c r="DI7" i="8" s="1"/>
  <c r="DK42" i="2"/>
  <c r="DK55" i="2"/>
  <c r="DK56" i="2" s="1"/>
  <c r="DK40" i="2"/>
  <c r="DK249" i="2"/>
  <c r="DK250" i="2" s="1"/>
  <c r="DL39" i="2"/>
  <c r="DH72" i="8"/>
  <c r="DH77" i="8"/>
  <c r="DI45" i="2"/>
  <c r="DJ44" i="2"/>
  <c r="DI7" i="74"/>
  <c r="DI7" i="10"/>
  <c r="DI81" i="10" s="1"/>
  <c r="DI7" i="83"/>
  <c r="DI8" i="21"/>
  <c r="DI7" i="15"/>
  <c r="DI131" i="15" s="1"/>
  <c r="DI36" i="13" s="1"/>
  <c r="DI8" i="8"/>
  <c r="DI6" i="82"/>
  <c r="DH9" i="8"/>
  <c r="DH40" i="8" s="1"/>
  <c r="DH8" i="10"/>
  <c r="DJ7" i="21"/>
  <c r="DJ6" i="83"/>
  <c r="DJ62" i="83" s="1"/>
  <c r="DJ6" i="74"/>
  <c r="H4" i="25"/>
  <c r="C41" i="8"/>
  <c r="C40" i="8"/>
  <c r="DI69" i="10" l="1"/>
  <c r="DH71" i="10"/>
  <c r="DI28" i="8"/>
  <c r="DI70" i="10"/>
  <c r="DI68" i="10"/>
  <c r="DI39" i="74"/>
  <c r="DJ59" i="2"/>
  <c r="DJ8" i="74" s="1"/>
  <c r="DI58" i="2"/>
  <c r="DI10" i="10" s="1"/>
  <c r="DI57" i="2"/>
  <c r="DI43" i="8"/>
  <c r="DJ6" i="68"/>
  <c r="DJ43" i="2"/>
  <c r="DJ7" i="8" s="1"/>
  <c r="DL55" i="2"/>
  <c r="DL56" i="2" s="1"/>
  <c r="DL40" i="2"/>
  <c r="DL249" i="2"/>
  <c r="DL250" i="2" s="1"/>
  <c r="DM39" i="2"/>
  <c r="DL42" i="2"/>
  <c r="DI77" i="8"/>
  <c r="DI72" i="8"/>
  <c r="DI9" i="8"/>
  <c r="DI40" i="8" s="1"/>
  <c r="DI8" i="10"/>
  <c r="DJ45" i="2"/>
  <c r="DK44" i="2"/>
  <c r="DJ7" i="74"/>
  <c r="DJ8" i="8"/>
  <c r="DJ7" i="83"/>
  <c r="DJ8" i="21"/>
  <c r="DJ7" i="15"/>
  <c r="DJ131" i="15" s="1"/>
  <c r="DK7" i="21"/>
  <c r="DK6" i="83"/>
  <c r="DK62" i="83" s="1"/>
  <c r="DK6" i="74"/>
  <c r="CT41" i="8"/>
  <c r="CD41" i="8"/>
  <c r="BN41" i="8"/>
  <c r="DI41" i="8"/>
  <c r="CR41" i="8"/>
  <c r="CA41" i="8"/>
  <c r="BJ41" i="8"/>
  <c r="AT41" i="8"/>
  <c r="AD41" i="8"/>
  <c r="DH41" i="8"/>
  <c r="CQ41" i="8"/>
  <c r="BZ41" i="8"/>
  <c r="BI41" i="8"/>
  <c r="AS41" i="8"/>
  <c r="AC41" i="8"/>
  <c r="DA41" i="8"/>
  <c r="CH41" i="8"/>
  <c r="BO41" i="8"/>
  <c r="AV41" i="8"/>
  <c r="AB41" i="8"/>
  <c r="CZ41" i="8"/>
  <c r="CG41" i="8"/>
  <c r="BM41" i="8"/>
  <c r="AU41" i="8"/>
  <c r="AA41" i="8"/>
  <c r="CM41" i="8"/>
  <c r="BR41" i="8"/>
  <c r="AW41" i="8"/>
  <c r="Y41" i="8"/>
  <c r="CK41" i="8"/>
  <c r="DG41" i="8"/>
  <c r="CL41" i="8"/>
  <c r="BQ41" i="8"/>
  <c r="AR41" i="8"/>
  <c r="X41" i="8"/>
  <c r="DF41" i="8"/>
  <c r="BP41" i="8"/>
  <c r="AQ41" i="8"/>
  <c r="W41" i="8"/>
  <c r="DE41" i="8"/>
  <c r="CJ41" i="8"/>
  <c r="BL41" i="8"/>
  <c r="AP41" i="8"/>
  <c r="V41" i="8"/>
  <c r="DD41" i="8"/>
  <c r="CI41" i="8"/>
  <c r="BK41" i="8"/>
  <c r="AO41" i="8"/>
  <c r="U41" i="8"/>
  <c r="CN41" i="8"/>
  <c r="BD41" i="8"/>
  <c r="AE41" i="8"/>
  <c r="CE41" i="8"/>
  <c r="CC41" i="8"/>
  <c r="BA41" i="8"/>
  <c r="S41" i="8"/>
  <c r="BX41" i="8"/>
  <c r="AX41" i="8"/>
  <c r="P41" i="8"/>
  <c r="CY41" i="8"/>
  <c r="BV41" i="8"/>
  <c r="AM41" i="8"/>
  <c r="CF41" i="8"/>
  <c r="BC41" i="8"/>
  <c r="Z41" i="8"/>
  <c r="BB41" i="8"/>
  <c r="T41" i="8"/>
  <c r="CB41" i="8"/>
  <c r="AZ41" i="8"/>
  <c r="R41" i="8"/>
  <c r="BY41" i="8"/>
  <c r="AY41" i="8"/>
  <c r="Q41" i="8"/>
  <c r="DC41" i="8"/>
  <c r="DB41" i="8"/>
  <c r="BW41" i="8"/>
  <c r="AN41" i="8"/>
  <c r="CX41" i="8"/>
  <c r="BU41" i="8"/>
  <c r="AL41" i="8"/>
  <c r="CO41" i="8"/>
  <c r="BT41" i="8"/>
  <c r="BS41" i="8"/>
  <c r="BH41" i="8"/>
  <c r="BG41" i="8"/>
  <c r="BF41" i="8"/>
  <c r="AK41" i="8"/>
  <c r="CW41" i="8"/>
  <c r="AG41" i="8"/>
  <c r="CU41" i="8"/>
  <c r="CP41" i="8"/>
  <c r="BE41" i="8"/>
  <c r="AJ41" i="8"/>
  <c r="AI41" i="8"/>
  <c r="AH41" i="8"/>
  <c r="CV41" i="8"/>
  <c r="AF41" i="8"/>
  <c r="CS41" i="8"/>
  <c r="I4" i="25"/>
  <c r="H5" i="25"/>
  <c r="DI71" i="10" l="1"/>
  <c r="DJ28" i="8"/>
  <c r="DJ70" i="10"/>
  <c r="DJ39" i="74"/>
  <c r="DK59" i="2"/>
  <c r="DK8" i="74" s="1"/>
  <c r="DJ9" i="8"/>
  <c r="DJ40" i="8" s="1"/>
  <c r="DJ58" i="2"/>
  <c r="DJ57" i="2"/>
  <c r="DJ43" i="8"/>
  <c r="DK6" i="68"/>
  <c r="DK43" i="2"/>
  <c r="DK7" i="8" s="1"/>
  <c r="DM42" i="2"/>
  <c r="DM40" i="2"/>
  <c r="DN39" i="2"/>
  <c r="DM249" i="2"/>
  <c r="DM250" i="2" s="1"/>
  <c r="DM55" i="2"/>
  <c r="DM56" i="2" s="1"/>
  <c r="DJ77" i="8"/>
  <c r="DJ72" i="8"/>
  <c r="DK45" i="2"/>
  <c r="DL44" i="2"/>
  <c r="DK7" i="74"/>
  <c r="DK8" i="8"/>
  <c r="DK7" i="83"/>
  <c r="DK7" i="15"/>
  <c r="DK131" i="15" s="1"/>
  <c r="DK36" i="13" s="1"/>
  <c r="DK8" i="21"/>
  <c r="DJ41" i="8"/>
  <c r="DL7" i="21"/>
  <c r="DL6" i="83"/>
  <c r="DL62" i="83" s="1"/>
  <c r="DL6" i="74"/>
  <c r="J4" i="25"/>
  <c r="I5" i="25"/>
  <c r="C34" i="8"/>
  <c r="DK28" i="8" l="1"/>
  <c r="DK70" i="10"/>
  <c r="DK71" i="10" s="1"/>
  <c r="DK39" i="74"/>
  <c r="P34" i="8"/>
  <c r="O34" i="8"/>
  <c r="N34" i="8"/>
  <c r="M34" i="8"/>
  <c r="K34" i="8"/>
  <c r="L34" i="8"/>
  <c r="Q34" i="8"/>
  <c r="D46" i="73" s="1"/>
  <c r="DJ34" i="8"/>
  <c r="DB34" i="8"/>
  <c r="CT34" i="8"/>
  <c r="DI34" i="8"/>
  <c r="DA34" i="8"/>
  <c r="CS34" i="8"/>
  <c r="CK34" i="8"/>
  <c r="CC34" i="8"/>
  <c r="BU34" i="8"/>
  <c r="BM34" i="8"/>
  <c r="BE34" i="8"/>
  <c r="AW34" i="8"/>
  <c r="AO34" i="8"/>
  <c r="AG34" i="8"/>
  <c r="Y34" i="8"/>
  <c r="DH34" i="8"/>
  <c r="CZ34" i="8"/>
  <c r="CR34" i="8"/>
  <c r="CJ34" i="8"/>
  <c r="CB34" i="8"/>
  <c r="BT34" i="8"/>
  <c r="BL34" i="8"/>
  <c r="BD34" i="8"/>
  <c r="AV34" i="8"/>
  <c r="AN34" i="8"/>
  <c r="AF34" i="8"/>
  <c r="X34" i="8"/>
  <c r="DG34" i="8"/>
  <c r="CY34" i="8"/>
  <c r="CQ34" i="8"/>
  <c r="CI34" i="8"/>
  <c r="CA34" i="8"/>
  <c r="BS34" i="8"/>
  <c r="BK34" i="8"/>
  <c r="BC34" i="8"/>
  <c r="AU34" i="8"/>
  <c r="AM34" i="8"/>
  <c r="AE34" i="8"/>
  <c r="W34" i="8"/>
  <c r="DF34" i="8"/>
  <c r="CX34" i="8"/>
  <c r="CP34" i="8"/>
  <c r="CH34" i="8"/>
  <c r="BZ34" i="8"/>
  <c r="BR34" i="8"/>
  <c r="BJ34" i="8"/>
  <c r="BB34" i="8"/>
  <c r="AT34" i="8"/>
  <c r="AL34" i="8"/>
  <c r="AD34" i="8"/>
  <c r="V34" i="8"/>
  <c r="DE34" i="8"/>
  <c r="CW34" i="8"/>
  <c r="CO34" i="8"/>
  <c r="CG34" i="8"/>
  <c r="BY34" i="8"/>
  <c r="BQ34" i="8"/>
  <c r="BI34" i="8"/>
  <c r="BA34" i="8"/>
  <c r="AS34" i="8"/>
  <c r="AK34" i="8"/>
  <c r="AC34" i="8"/>
  <c r="U34" i="8"/>
  <c r="DD34" i="8"/>
  <c r="CV34" i="8"/>
  <c r="CN34" i="8"/>
  <c r="CF34" i="8"/>
  <c r="BN34" i="8"/>
  <c r="AQ34" i="8"/>
  <c r="T34" i="8"/>
  <c r="CD34" i="8"/>
  <c r="BG34" i="8"/>
  <c r="AJ34" i="8"/>
  <c r="R34" i="8"/>
  <c r="AH34" i="8"/>
  <c r="BV34" i="8"/>
  <c r="BP34" i="8"/>
  <c r="AA34" i="8"/>
  <c r="BO34" i="8"/>
  <c r="CE34" i="8"/>
  <c r="BH34" i="8"/>
  <c r="AP34" i="8"/>
  <c r="S34" i="8"/>
  <c r="AB34" i="8"/>
  <c r="AX34" i="8"/>
  <c r="AR34" i="8"/>
  <c r="BX34" i="8"/>
  <c r="BF34" i="8"/>
  <c r="AI34" i="8"/>
  <c r="DC34" i="8"/>
  <c r="BW34" i="8"/>
  <c r="AZ34" i="8"/>
  <c r="CU34" i="8"/>
  <c r="AY34" i="8"/>
  <c r="CM34" i="8"/>
  <c r="CL34" i="8"/>
  <c r="Z34" i="8"/>
  <c r="DL59" i="2"/>
  <c r="DL8" i="74" s="1"/>
  <c r="DK9" i="8"/>
  <c r="DK57" i="2"/>
  <c r="DK58" i="2"/>
  <c r="DK43" i="8"/>
  <c r="DL6" i="68"/>
  <c r="DL43" i="2"/>
  <c r="DL7" i="8" s="1"/>
  <c r="DO39" i="2"/>
  <c r="DN249" i="2"/>
  <c r="DN250" i="2" s="1"/>
  <c r="DN40" i="2"/>
  <c r="DN55" i="2"/>
  <c r="DN56" i="2" s="1"/>
  <c r="DN42" i="2"/>
  <c r="DK77" i="8"/>
  <c r="DK72" i="8"/>
  <c r="DK41" i="8"/>
  <c r="DL45" i="2"/>
  <c r="DM44" i="2"/>
  <c r="DL7" i="74"/>
  <c r="DL8" i="8"/>
  <c r="DL7" i="83"/>
  <c r="DL7" i="15"/>
  <c r="DL131" i="15" s="1"/>
  <c r="DL36" i="13" s="1"/>
  <c r="DL8" i="21"/>
  <c r="DM7" i="21"/>
  <c r="DM6" i="83"/>
  <c r="DM62" i="83" s="1"/>
  <c r="DM6" i="74"/>
  <c r="K4" i="25"/>
  <c r="J5" i="25"/>
  <c r="C8" i="8"/>
  <c r="G4" i="68"/>
  <c r="DL28" i="8" l="1"/>
  <c r="DL70" i="10"/>
  <c r="DL71" i="10" s="1"/>
  <c r="DK34" i="8"/>
  <c r="DK40" i="8"/>
  <c r="DL39" i="74"/>
  <c r="DM59" i="2"/>
  <c r="DM8" i="74" s="1"/>
  <c r="DL9" i="8"/>
  <c r="DL57" i="2"/>
  <c r="DL58" i="2"/>
  <c r="DL43" i="8"/>
  <c r="DM6" i="68"/>
  <c r="DM43" i="2"/>
  <c r="DM7" i="8" s="1"/>
  <c r="DO42" i="2"/>
  <c r="DO249" i="2"/>
  <c r="DO250" i="2" s="1"/>
  <c r="DO40" i="2"/>
  <c r="DP39" i="2"/>
  <c r="DO55" i="2"/>
  <c r="DO56" i="2" s="1"/>
  <c r="DL41" i="8"/>
  <c r="DL77" i="8"/>
  <c r="DL72" i="8"/>
  <c r="DM45" i="2"/>
  <c r="DN44" i="2"/>
  <c r="DM7" i="74"/>
  <c r="DM8" i="21"/>
  <c r="DM8" i="8"/>
  <c r="DM7" i="83"/>
  <c r="DM7" i="15"/>
  <c r="DM131" i="15" s="1"/>
  <c r="DM36" i="13" s="1"/>
  <c r="DN7" i="21"/>
  <c r="DN6" i="74"/>
  <c r="DN6" i="83"/>
  <c r="DN62" i="83" s="1"/>
  <c r="L4" i="25"/>
  <c r="K5" i="25"/>
  <c r="G5" i="68"/>
  <c r="E63" i="61"/>
  <c r="E62" i="61"/>
  <c r="E58" i="61"/>
  <c r="E57" i="61"/>
  <c r="E53" i="61"/>
  <c r="E52" i="61"/>
  <c r="DM28" i="8" l="1"/>
  <c r="DM70" i="10"/>
  <c r="DM71" i="10" s="1"/>
  <c r="DL34" i="8"/>
  <c r="DL40" i="8"/>
  <c r="DM39" i="74"/>
  <c r="DN59" i="2"/>
  <c r="DN8" i="74" s="1"/>
  <c r="DM9" i="8"/>
  <c r="DM57" i="2"/>
  <c r="DM58" i="2"/>
  <c r="DM43" i="8"/>
  <c r="DN6" i="68"/>
  <c r="DN43" i="2"/>
  <c r="DN7" i="8" s="1"/>
  <c r="DP249" i="2"/>
  <c r="DP250" i="2" s="1"/>
  <c r="DP40" i="2"/>
  <c r="DP55" i="2"/>
  <c r="DP56" i="2" s="1"/>
  <c r="DQ39" i="2"/>
  <c r="DP42" i="2"/>
  <c r="DN45" i="2"/>
  <c r="DO44" i="2"/>
  <c r="DN7" i="74"/>
  <c r="DN8" i="8"/>
  <c r="DN7" i="83"/>
  <c r="DN7" i="15"/>
  <c r="DN131" i="15" s="1"/>
  <c r="DN36" i="13" s="1"/>
  <c r="DN8" i="21"/>
  <c r="DM41" i="8"/>
  <c r="DM77" i="8"/>
  <c r="DM72" i="8"/>
  <c r="DO6" i="74"/>
  <c r="DO6" i="83"/>
  <c r="DO62" i="83" s="1"/>
  <c r="DO7" i="21"/>
  <c r="M4" i="25"/>
  <c r="L5" i="25"/>
  <c r="DN28" i="8" l="1"/>
  <c r="DN70" i="10"/>
  <c r="DN71" i="10" s="1"/>
  <c r="DM34" i="8"/>
  <c r="DM40" i="8"/>
  <c r="DN39" i="74"/>
  <c r="DO59" i="2"/>
  <c r="DO8" i="74" s="1"/>
  <c r="DN9" i="8"/>
  <c r="DN57" i="2"/>
  <c r="DN58" i="2"/>
  <c r="DN43" i="8"/>
  <c r="DO6" i="68"/>
  <c r="DO43" i="2"/>
  <c r="DO7" i="8" s="1"/>
  <c r="DQ42" i="2"/>
  <c r="DQ249" i="2"/>
  <c r="DQ250" i="2" s="1"/>
  <c r="DQ55" i="2"/>
  <c r="DQ56" i="2" s="1"/>
  <c r="DQ40" i="2"/>
  <c r="DR39" i="2"/>
  <c r="DO45" i="2"/>
  <c r="DP44" i="2"/>
  <c r="DO7" i="74"/>
  <c r="DO8" i="21"/>
  <c r="DO7" i="15"/>
  <c r="DO131" i="15" s="1"/>
  <c r="DO36" i="13" s="1"/>
  <c r="DO8" i="8"/>
  <c r="DO7" i="83"/>
  <c r="DN77" i="8"/>
  <c r="DN41" i="8"/>
  <c r="DN72" i="8"/>
  <c r="DP6" i="74"/>
  <c r="DP6" i="83"/>
  <c r="DP62" i="83" s="1"/>
  <c r="DP7" i="21"/>
  <c r="N4" i="25"/>
  <c r="M5" i="25"/>
  <c r="H4" i="68"/>
  <c r="DO28" i="8" l="1"/>
  <c r="DO70" i="10"/>
  <c r="DO71" i="10" s="1"/>
  <c r="DN34" i="8"/>
  <c r="DN40" i="8"/>
  <c r="DO39" i="74"/>
  <c r="DP59" i="2"/>
  <c r="DP8" i="74" s="1"/>
  <c r="DO9" i="8"/>
  <c r="DO57" i="2"/>
  <c r="DO58" i="2"/>
  <c r="DO43" i="8"/>
  <c r="DP6" i="68"/>
  <c r="DP43" i="2"/>
  <c r="DP7" i="8" s="1"/>
  <c r="DR249" i="2"/>
  <c r="DR250" i="2" s="1"/>
  <c r="DR55" i="2"/>
  <c r="DR56" i="2" s="1"/>
  <c r="DS39" i="2"/>
  <c r="DR40" i="2"/>
  <c r="DR42" i="2"/>
  <c r="DO77" i="8"/>
  <c r="DO41" i="8"/>
  <c r="DO72" i="8"/>
  <c r="DP45" i="2"/>
  <c r="DQ44" i="2"/>
  <c r="DP7" i="74"/>
  <c r="DP8" i="8"/>
  <c r="DP8" i="21"/>
  <c r="DP7" i="83"/>
  <c r="DP7" i="15"/>
  <c r="DP131" i="15" s="1"/>
  <c r="DP36" i="13" s="1"/>
  <c r="DQ6" i="83"/>
  <c r="DQ62" i="83" s="1"/>
  <c r="DQ6" i="74"/>
  <c r="DQ7" i="21"/>
  <c r="O4" i="25"/>
  <c r="N5" i="25"/>
  <c r="H5" i="68"/>
  <c r="I4" i="68"/>
  <c r="DP28" i="8" l="1"/>
  <c r="DP70" i="10"/>
  <c r="DP71" i="10" s="1"/>
  <c r="DO34" i="8"/>
  <c r="DO40" i="8"/>
  <c r="DP39" i="74"/>
  <c r="DQ59" i="2"/>
  <c r="DQ8" i="74" s="1"/>
  <c r="DP9" i="8"/>
  <c r="DP57" i="2"/>
  <c r="DP58" i="2"/>
  <c r="DP43" i="8"/>
  <c r="DQ6" i="68"/>
  <c r="DQ43" i="2"/>
  <c r="DQ7" i="8" s="1"/>
  <c r="DS42" i="2"/>
  <c r="DS249" i="2"/>
  <c r="DS250" i="2" s="1"/>
  <c r="DT39" i="2"/>
  <c r="DS55" i="2"/>
  <c r="DS56" i="2" s="1"/>
  <c r="DS40" i="2"/>
  <c r="DQ45" i="2"/>
  <c r="DR44" i="2"/>
  <c r="DQ7" i="74"/>
  <c r="DQ7" i="15"/>
  <c r="DQ131" i="15" s="1"/>
  <c r="DQ36" i="13" s="1"/>
  <c r="DQ8" i="8"/>
  <c r="DQ7" i="83"/>
  <c r="DQ8" i="21"/>
  <c r="DP77" i="8"/>
  <c r="DP41" i="8"/>
  <c r="DP72" i="8"/>
  <c r="DR6" i="83"/>
  <c r="DR62" i="83" s="1"/>
  <c r="DR6" i="74"/>
  <c r="DR7" i="21"/>
  <c r="P4" i="25"/>
  <c r="O5" i="25"/>
  <c r="I5" i="68"/>
  <c r="J4" i="68"/>
  <c r="DQ28" i="8" l="1"/>
  <c r="DQ70" i="10"/>
  <c r="DQ71" i="10" s="1"/>
  <c r="DP34" i="8"/>
  <c r="DP40" i="8"/>
  <c r="DQ39" i="74"/>
  <c r="DR59" i="2"/>
  <c r="DR8" i="74" s="1"/>
  <c r="DQ9" i="8"/>
  <c r="DQ58" i="2"/>
  <c r="DQ57" i="2"/>
  <c r="DQ43" i="8"/>
  <c r="DR6" i="68"/>
  <c r="DR43" i="2"/>
  <c r="DR7" i="8" s="1"/>
  <c r="DT42" i="2"/>
  <c r="DT6" i="83" s="1"/>
  <c r="DT62" i="83" s="1"/>
  <c r="DT249" i="2"/>
  <c r="DT250" i="2" s="1"/>
  <c r="DU39" i="2"/>
  <c r="DT40" i="2"/>
  <c r="DT55" i="2"/>
  <c r="DT56" i="2" s="1"/>
  <c r="DR45" i="2"/>
  <c r="DS44" i="2"/>
  <c r="DR7" i="74"/>
  <c r="DR8" i="21"/>
  <c r="DR7" i="83"/>
  <c r="DR7" i="15"/>
  <c r="DR131" i="15" s="1"/>
  <c r="DR36" i="13" s="1"/>
  <c r="DR8" i="8"/>
  <c r="DQ77" i="8"/>
  <c r="DQ72" i="8"/>
  <c r="DQ41" i="8"/>
  <c r="DS7" i="21"/>
  <c r="DS6" i="74"/>
  <c r="DS6" i="83"/>
  <c r="DS62" i="83" s="1"/>
  <c r="Q4" i="25"/>
  <c r="R4" i="25" s="1"/>
  <c r="P5" i="25"/>
  <c r="J5" i="68"/>
  <c r="K4" i="68"/>
  <c r="DR28" i="8" l="1"/>
  <c r="DR70" i="10"/>
  <c r="DR71" i="10" s="1"/>
  <c r="DQ34" i="8"/>
  <c r="DQ40" i="8"/>
  <c r="DR39" i="74"/>
  <c r="DS59" i="2"/>
  <c r="DS8" i="74" s="1"/>
  <c r="DT7" i="21"/>
  <c r="DR9" i="8"/>
  <c r="DR58" i="2"/>
  <c r="DR57" i="2"/>
  <c r="DR43" i="8"/>
  <c r="DS6" i="68"/>
  <c r="DS43" i="2"/>
  <c r="DS7" i="8" s="1"/>
  <c r="DT6" i="74"/>
  <c r="S4" i="25"/>
  <c r="R5" i="25"/>
  <c r="DU249" i="2"/>
  <c r="DU250" i="2" s="1"/>
  <c r="DV39" i="2"/>
  <c r="DU55" i="2"/>
  <c r="DU56" i="2" s="1"/>
  <c r="DU40" i="2"/>
  <c r="DU42" i="2"/>
  <c r="DR77" i="8"/>
  <c r="DR72" i="8"/>
  <c r="DR41" i="8"/>
  <c r="DS45" i="2"/>
  <c r="DT44" i="2"/>
  <c r="DS7" i="74"/>
  <c r="DS8" i="8"/>
  <c r="DS7" i="15"/>
  <c r="DS131" i="15" s="1"/>
  <c r="DS36" i="13" s="1"/>
  <c r="DS7" i="83"/>
  <c r="DS8" i="21"/>
  <c r="Q5" i="25"/>
  <c r="K5" i="68"/>
  <c r="L4" i="68"/>
  <c r="DS28" i="8" l="1"/>
  <c r="DS70" i="10"/>
  <c r="DS71" i="10" s="1"/>
  <c r="DR34" i="8"/>
  <c r="DR40" i="8"/>
  <c r="DS39" i="74"/>
  <c r="DT59" i="2"/>
  <c r="DT8" i="74" s="1"/>
  <c r="DS9" i="8"/>
  <c r="DS58" i="2"/>
  <c r="DS57" i="2"/>
  <c r="DS43" i="8"/>
  <c r="DT6" i="68"/>
  <c r="DT43" i="2"/>
  <c r="DT7" i="8" s="1"/>
  <c r="T4" i="25"/>
  <c r="S5" i="25"/>
  <c r="DV42" i="2"/>
  <c r="DU7" i="21"/>
  <c r="DU6" i="83"/>
  <c r="DU62" i="83" s="1"/>
  <c r="DV249" i="2"/>
  <c r="DV250" i="2" s="1"/>
  <c r="DW39" i="2"/>
  <c r="DV55" i="2"/>
  <c r="DV56" i="2" s="1"/>
  <c r="DV40" i="2"/>
  <c r="DU6" i="74"/>
  <c r="DS41" i="8"/>
  <c r="DS77" i="8"/>
  <c r="DS72" i="8"/>
  <c r="DT45" i="2"/>
  <c r="DU44" i="2"/>
  <c r="DT7" i="74"/>
  <c r="DT7" i="15"/>
  <c r="DT131" i="15" s="1"/>
  <c r="DT36" i="13" s="1"/>
  <c r="DT7" i="83"/>
  <c r="DT8" i="8"/>
  <c r="DT8" i="21"/>
  <c r="L5" i="68"/>
  <c r="M4" i="68"/>
  <c r="DT28" i="8" l="1"/>
  <c r="DT70" i="10"/>
  <c r="DT71" i="10" s="1"/>
  <c r="DS34" i="8"/>
  <c r="DS40" i="8"/>
  <c r="DT39" i="74"/>
  <c r="DU59" i="2"/>
  <c r="DU8" i="74" s="1"/>
  <c r="DT9" i="8"/>
  <c r="DT57" i="2"/>
  <c r="DT58" i="2"/>
  <c r="DT43" i="8"/>
  <c r="DU6" i="68"/>
  <c r="DU43" i="2"/>
  <c r="DU7" i="8" s="1"/>
  <c r="U4" i="25"/>
  <c r="T5" i="25"/>
  <c r="DW249" i="2"/>
  <c r="DW250" i="2" s="1"/>
  <c r="DX39" i="2"/>
  <c r="DW55" i="2"/>
  <c r="DW56" i="2" s="1"/>
  <c r="DW40" i="2"/>
  <c r="DW42" i="2"/>
  <c r="DV6" i="83"/>
  <c r="DV62" i="83" s="1"/>
  <c r="DV6" i="74"/>
  <c r="DV7" i="21"/>
  <c r="DT41" i="8"/>
  <c r="DT72" i="8"/>
  <c r="DT77" i="8"/>
  <c r="DU45" i="2"/>
  <c r="DV44" i="2"/>
  <c r="DU7" i="74"/>
  <c r="DU8" i="21"/>
  <c r="DU7" i="15"/>
  <c r="DU131" i="15" s="1"/>
  <c r="DU36" i="13" s="1"/>
  <c r="DU7" i="83"/>
  <c r="DU8" i="8"/>
  <c r="M5" i="68"/>
  <c r="N4" i="68"/>
  <c r="DU28" i="8" l="1"/>
  <c r="DU70" i="10"/>
  <c r="DU71" i="10" s="1"/>
  <c r="DT34" i="8"/>
  <c r="DT40" i="8"/>
  <c r="DU39" i="74"/>
  <c r="DV59" i="2"/>
  <c r="DV8" i="74" s="1"/>
  <c r="DU9" i="8"/>
  <c r="DU57" i="2"/>
  <c r="DU58" i="2"/>
  <c r="DU43" i="8"/>
  <c r="DV6" i="68"/>
  <c r="DV43" i="2"/>
  <c r="DV7" i="8" s="1"/>
  <c r="V4" i="25"/>
  <c r="U5" i="25"/>
  <c r="DX42" i="2"/>
  <c r="DW6" i="74"/>
  <c r="DW6" i="83"/>
  <c r="DW62" i="83" s="1"/>
  <c r="DW7" i="21"/>
  <c r="DX249" i="2"/>
  <c r="DX250" i="2" s="1"/>
  <c r="DX55" i="2"/>
  <c r="DX56" i="2" s="1"/>
  <c r="DY39" i="2"/>
  <c r="DX40" i="2"/>
  <c r="DU41" i="8"/>
  <c r="DU77" i="8"/>
  <c r="DU72" i="8"/>
  <c r="DV45" i="2"/>
  <c r="DW44" i="2"/>
  <c r="DV7" i="74"/>
  <c r="DV7" i="83"/>
  <c r="DV8" i="8"/>
  <c r="DV7" i="15"/>
  <c r="DV131" i="15" s="1"/>
  <c r="DV36" i="13" s="1"/>
  <c r="DV8" i="21"/>
  <c r="E13" i="68"/>
  <c r="N5" i="68"/>
  <c r="O4" i="68"/>
  <c r="DV28" i="8" l="1"/>
  <c r="DV70" i="10"/>
  <c r="DV71" i="10" s="1"/>
  <c r="DU34" i="8"/>
  <c r="DU40" i="8"/>
  <c r="DV39" i="74"/>
  <c r="DW59" i="2"/>
  <c r="DW8" i="74" s="1"/>
  <c r="DV9" i="8"/>
  <c r="DV57" i="2"/>
  <c r="DV58" i="2"/>
  <c r="DV43" i="8"/>
  <c r="DW6" i="68"/>
  <c r="DW43" i="2"/>
  <c r="DW7" i="8" s="1"/>
  <c r="W4" i="25"/>
  <c r="V5" i="25"/>
  <c r="DY249" i="2"/>
  <c r="DY250" i="2" s="1"/>
  <c r="DY55" i="2"/>
  <c r="DY56" i="2" s="1"/>
  <c r="DY40" i="2"/>
  <c r="DZ39" i="2"/>
  <c r="DY42" i="2"/>
  <c r="DX7" i="21"/>
  <c r="DX6" i="74"/>
  <c r="DX6" i="83"/>
  <c r="DX62" i="83" s="1"/>
  <c r="DV77" i="8"/>
  <c r="DV41" i="8"/>
  <c r="DV72" i="8"/>
  <c r="DW45" i="2"/>
  <c r="DX44" i="2"/>
  <c r="DW7" i="74"/>
  <c r="DW8" i="21"/>
  <c r="DW8" i="8"/>
  <c r="DW7" i="15"/>
  <c r="DW131" i="15" s="1"/>
  <c r="DW36" i="13" s="1"/>
  <c r="DW7" i="83"/>
  <c r="O5" i="68"/>
  <c r="P4" i="68"/>
  <c r="DW28" i="8" l="1"/>
  <c r="DW70" i="10"/>
  <c r="DW71" i="10" s="1"/>
  <c r="DV34" i="8"/>
  <c r="DV40" i="8"/>
  <c r="DW39" i="74"/>
  <c r="DX59" i="2"/>
  <c r="DX8" i="74" s="1"/>
  <c r="DW9" i="8"/>
  <c r="DW57" i="2"/>
  <c r="DW58" i="2"/>
  <c r="DW43" i="8"/>
  <c r="DX6" i="68"/>
  <c r="DX43" i="2"/>
  <c r="DX7" i="8" s="1"/>
  <c r="X4" i="25"/>
  <c r="W5" i="25"/>
  <c r="DZ42" i="2"/>
  <c r="DY6" i="74"/>
  <c r="DY6" i="83"/>
  <c r="DY62" i="83" s="1"/>
  <c r="DY7" i="21"/>
  <c r="DZ249" i="2"/>
  <c r="DZ250" i="2" s="1"/>
  <c r="DZ40" i="2"/>
  <c r="EA39" i="2"/>
  <c r="DZ55" i="2"/>
  <c r="DZ56" i="2" s="1"/>
  <c r="DX45" i="2"/>
  <c r="DY44" i="2"/>
  <c r="DX7" i="74"/>
  <c r="DX8" i="8"/>
  <c r="DX7" i="83"/>
  <c r="DX7" i="15"/>
  <c r="DX131" i="15" s="1"/>
  <c r="DX36" i="13" s="1"/>
  <c r="DX8" i="21"/>
  <c r="DW72" i="8"/>
  <c r="DW41" i="8"/>
  <c r="DW77" i="8"/>
  <c r="P5" i="68"/>
  <c r="Q4" i="68"/>
  <c r="R4" i="68" s="1"/>
  <c r="DX28" i="8" l="1"/>
  <c r="DX70" i="10"/>
  <c r="DX71" i="10" s="1"/>
  <c r="DW34" i="8"/>
  <c r="DW40" i="8"/>
  <c r="DX39" i="74"/>
  <c r="DY59" i="2"/>
  <c r="DY8" i="74" s="1"/>
  <c r="DX9" i="8"/>
  <c r="DX57" i="2"/>
  <c r="DX58" i="2"/>
  <c r="DX43" i="8"/>
  <c r="DY6" i="68"/>
  <c r="DY43" i="2"/>
  <c r="DY7" i="8" s="1"/>
  <c r="Y4" i="25"/>
  <c r="X5" i="25"/>
  <c r="EA42" i="2"/>
  <c r="DZ7" i="21"/>
  <c r="DZ6" i="83"/>
  <c r="DZ62" i="83" s="1"/>
  <c r="DZ6" i="74"/>
  <c r="EA249" i="2"/>
  <c r="EA250" i="2" s="1"/>
  <c r="EB39" i="2"/>
  <c r="EA55" i="2"/>
  <c r="EA56" i="2" s="1"/>
  <c r="EA40" i="2"/>
  <c r="R5" i="68"/>
  <c r="S4" i="68"/>
  <c r="DY45" i="2"/>
  <c r="DZ44" i="2"/>
  <c r="DY7" i="74"/>
  <c r="DY7" i="83"/>
  <c r="DY8" i="8"/>
  <c r="DY7" i="15"/>
  <c r="DY131" i="15" s="1"/>
  <c r="DY36" i="13" s="1"/>
  <c r="DY8" i="21"/>
  <c r="DX77" i="8"/>
  <c r="DX41" i="8"/>
  <c r="DX72" i="8"/>
  <c r="Q5" i="68"/>
  <c r="DY28" i="8" l="1"/>
  <c r="DY70" i="10"/>
  <c r="DY71" i="10" s="1"/>
  <c r="DX34" i="8"/>
  <c r="DX40" i="8"/>
  <c r="DY39" i="74"/>
  <c r="DZ59" i="2"/>
  <c r="DZ8" i="74" s="1"/>
  <c r="DY9" i="8"/>
  <c r="DY58" i="2"/>
  <c r="DY57" i="2"/>
  <c r="DY43" i="8"/>
  <c r="DZ6" i="68"/>
  <c r="DZ43" i="2"/>
  <c r="DZ7" i="8" s="1"/>
  <c r="Y5" i="25"/>
  <c r="Z4" i="25"/>
  <c r="EB249" i="2"/>
  <c r="EB250" i="2" s="1"/>
  <c r="EB55" i="2"/>
  <c r="EB56" i="2" s="1"/>
  <c r="EC39" i="2"/>
  <c r="EB40" i="2"/>
  <c r="S5" i="68"/>
  <c r="T4" i="68"/>
  <c r="EB42" i="2"/>
  <c r="EA6" i="74"/>
  <c r="EA7" i="21"/>
  <c r="EA6" i="83"/>
  <c r="EA62" i="83" s="1"/>
  <c r="DY41" i="8"/>
  <c r="DY72" i="8"/>
  <c r="DY77" i="8"/>
  <c r="DZ45" i="2"/>
  <c r="EA44" i="2"/>
  <c r="DZ7" i="74"/>
  <c r="DZ7" i="83"/>
  <c r="DZ7" i="15"/>
  <c r="DZ131" i="15" s="1"/>
  <c r="DZ36" i="13" s="1"/>
  <c r="DZ8" i="21"/>
  <c r="DZ8" i="8"/>
  <c r="DZ28" i="8" l="1"/>
  <c r="DZ70" i="10"/>
  <c r="DZ71" i="10" s="1"/>
  <c r="DY34" i="8"/>
  <c r="DY40" i="8"/>
  <c r="DZ39" i="74"/>
  <c r="EA59" i="2"/>
  <c r="EA8" i="74" s="1"/>
  <c r="DZ9" i="8"/>
  <c r="DZ58" i="2"/>
  <c r="DZ57" i="2"/>
  <c r="DZ43" i="8"/>
  <c r="EA6" i="68"/>
  <c r="EA43" i="2"/>
  <c r="EA7" i="8" s="1"/>
  <c r="AA4" i="25"/>
  <c r="Z5" i="25"/>
  <c r="U4" i="68"/>
  <c r="T5" i="68"/>
  <c r="EC249" i="2"/>
  <c r="EC250" i="2" s="1"/>
  <c r="EC40" i="2"/>
  <c r="ED39" i="2"/>
  <c r="EC55" i="2"/>
  <c r="EC56" i="2" s="1"/>
  <c r="EC42" i="2"/>
  <c r="EB6" i="74"/>
  <c r="EB6" i="83"/>
  <c r="EB62" i="83" s="1"/>
  <c r="EB7" i="21"/>
  <c r="DZ77" i="8"/>
  <c r="DZ72" i="8"/>
  <c r="DZ41" i="8"/>
  <c r="EA45" i="2"/>
  <c r="EB44" i="2"/>
  <c r="EA7" i="74"/>
  <c r="EA8" i="21"/>
  <c r="EA8" i="8"/>
  <c r="EA7" i="83"/>
  <c r="EA7" i="15"/>
  <c r="EA131" i="15" s="1"/>
  <c r="EA36" i="13" s="1"/>
  <c r="EA28" i="8" l="1"/>
  <c r="EA70" i="10"/>
  <c r="EA71" i="10" s="1"/>
  <c r="DZ34" i="8"/>
  <c r="DZ40" i="8"/>
  <c r="EA39" i="74"/>
  <c r="EB59" i="2"/>
  <c r="EB8" i="74" s="1"/>
  <c r="EA9" i="8"/>
  <c r="EA58" i="2"/>
  <c r="EA57" i="2"/>
  <c r="EA43" i="8"/>
  <c r="EB6" i="68"/>
  <c r="EB43" i="2"/>
  <c r="EB7" i="8" s="1"/>
  <c r="AA5" i="25"/>
  <c r="AB4" i="25"/>
  <c r="ED42" i="2"/>
  <c r="EC6" i="83"/>
  <c r="EC62" i="83" s="1"/>
  <c r="EC7" i="21"/>
  <c r="EC6" i="74"/>
  <c r="ED249" i="2"/>
  <c r="ED250" i="2" s="1"/>
  <c r="ED55" i="2"/>
  <c r="ED56" i="2" s="1"/>
  <c r="ED40" i="2"/>
  <c r="EE39" i="2"/>
  <c r="U5" i="68"/>
  <c r="V4" i="68"/>
  <c r="EB45" i="2"/>
  <c r="EC44" i="2"/>
  <c r="EB7" i="74"/>
  <c r="EB7" i="15"/>
  <c r="EB131" i="15" s="1"/>
  <c r="EB36" i="13" s="1"/>
  <c r="EB8" i="21"/>
  <c r="EB8" i="8"/>
  <c r="EB7" i="83"/>
  <c r="EA41" i="8"/>
  <c r="EA77" i="8"/>
  <c r="EA72" i="8"/>
  <c r="EB28" i="8" l="1"/>
  <c r="EB70" i="10"/>
  <c r="EB71" i="10" s="1"/>
  <c r="EA34" i="8"/>
  <c r="EA40" i="8"/>
  <c r="EB39" i="74"/>
  <c r="EC59" i="2"/>
  <c r="EC8" i="74" s="1"/>
  <c r="EB9" i="8"/>
  <c r="EB57" i="2"/>
  <c r="EB58" i="2"/>
  <c r="EB43" i="8"/>
  <c r="EC6" i="68"/>
  <c r="EC43" i="2"/>
  <c r="EC7" i="8" s="1"/>
  <c r="AB5" i="25"/>
  <c r="AC4" i="25"/>
  <c r="V5" i="68"/>
  <c r="W4" i="68"/>
  <c r="EE249" i="2"/>
  <c r="EE250" i="2" s="1"/>
  <c r="EE40" i="2"/>
  <c r="EF39" i="2"/>
  <c r="EE55" i="2"/>
  <c r="EE56" i="2" s="1"/>
  <c r="EE42" i="2"/>
  <c r="ED6" i="74"/>
  <c r="ED6" i="83"/>
  <c r="ED62" i="83" s="1"/>
  <c r="ED7" i="21"/>
  <c r="EC45" i="2"/>
  <c r="ED44" i="2"/>
  <c r="EC7" i="74"/>
  <c r="EC8" i="21"/>
  <c r="EC7" i="15"/>
  <c r="EC131" i="15" s="1"/>
  <c r="EC36" i="13" s="1"/>
  <c r="EC8" i="8"/>
  <c r="EC7" i="83"/>
  <c r="EB77" i="8"/>
  <c r="EB41" i="8"/>
  <c r="EB72" i="8"/>
  <c r="EC28" i="8" l="1"/>
  <c r="EC70" i="10"/>
  <c r="EC71" i="10" s="1"/>
  <c r="EB34" i="8"/>
  <c r="EB40" i="8"/>
  <c r="EC39" i="74"/>
  <c r="ED59" i="2"/>
  <c r="ED8" i="74" s="1"/>
  <c r="EC9" i="8"/>
  <c r="EC57" i="2"/>
  <c r="EC58" i="2"/>
  <c r="EC43" i="8"/>
  <c r="ED6" i="68"/>
  <c r="ED43" i="2"/>
  <c r="ED7" i="8" s="1"/>
  <c r="AC5" i="25"/>
  <c r="AD4" i="25"/>
  <c r="EF42" i="2"/>
  <c r="EE7" i="21"/>
  <c r="EE6" i="74"/>
  <c r="EE6" i="83"/>
  <c r="EE62" i="83" s="1"/>
  <c r="EF249" i="2"/>
  <c r="EF250" i="2" s="1"/>
  <c r="EF40" i="2"/>
  <c r="EG39" i="2"/>
  <c r="EF55" i="2"/>
  <c r="EF56" i="2" s="1"/>
  <c r="W5" i="68"/>
  <c r="X4" i="68"/>
  <c r="ED45" i="2"/>
  <c r="EE44" i="2"/>
  <c r="ED7" i="74"/>
  <c r="ED8" i="8"/>
  <c r="ED7" i="15"/>
  <c r="ED131" i="15" s="1"/>
  <c r="ED36" i="13" s="1"/>
  <c r="ED8" i="21"/>
  <c r="ED7" i="83"/>
  <c r="EC72" i="8"/>
  <c r="EC41" i="8"/>
  <c r="EC77" i="8"/>
  <c r="ED28" i="8" l="1"/>
  <c r="ED70" i="10"/>
  <c r="ED71" i="10" s="1"/>
  <c r="EC34" i="8"/>
  <c r="EC40" i="8"/>
  <c r="ED39" i="74"/>
  <c r="EE59" i="2"/>
  <c r="EE8" i="74" s="1"/>
  <c r="ED9" i="8"/>
  <c r="ED58" i="2"/>
  <c r="ED57" i="2"/>
  <c r="ED43" i="8"/>
  <c r="EE6" i="68"/>
  <c r="EE43" i="2"/>
  <c r="EE7" i="8" s="1"/>
  <c r="AD5" i="25"/>
  <c r="AE4" i="25"/>
  <c r="X5" i="68"/>
  <c r="Y4" i="68"/>
  <c r="EG249" i="2"/>
  <c r="EG250" i="2" s="1"/>
  <c r="EG40" i="2"/>
  <c r="EH39" i="2"/>
  <c r="EG55" i="2"/>
  <c r="EG56" i="2" s="1"/>
  <c r="EG42" i="2"/>
  <c r="EF6" i="74"/>
  <c r="EF6" i="83"/>
  <c r="EF62" i="83" s="1"/>
  <c r="EF7" i="21"/>
  <c r="EE45" i="2"/>
  <c r="EF44" i="2"/>
  <c r="EE7" i="74"/>
  <c r="EE8" i="21"/>
  <c r="EE8" i="8"/>
  <c r="EE7" i="83"/>
  <c r="EE7" i="15"/>
  <c r="EE131" i="15" s="1"/>
  <c r="EE36" i="13" s="1"/>
  <c r="ED72" i="8"/>
  <c r="ED77" i="8"/>
  <c r="ED41" i="8"/>
  <c r="EE28" i="8" l="1"/>
  <c r="EE70" i="10"/>
  <c r="EE71" i="10" s="1"/>
  <c r="ED34" i="8"/>
  <c r="ED40" i="8"/>
  <c r="EE39" i="74"/>
  <c r="EF59" i="2"/>
  <c r="EF8" i="74" s="1"/>
  <c r="EE9" i="8"/>
  <c r="EE57" i="2"/>
  <c r="EE58" i="2"/>
  <c r="EE43" i="8"/>
  <c r="EF6" i="68"/>
  <c r="EF43" i="2"/>
  <c r="EF7" i="8" s="1"/>
  <c r="AE5" i="25"/>
  <c r="AF4" i="25"/>
  <c r="EH42" i="2"/>
  <c r="EG6" i="74"/>
  <c r="EG6" i="83"/>
  <c r="EG62" i="83" s="1"/>
  <c r="EG7" i="21"/>
  <c r="Y5" i="68"/>
  <c r="Z4" i="68"/>
  <c r="EH249" i="2"/>
  <c r="EH250" i="2" s="1"/>
  <c r="EH40" i="2"/>
  <c r="EI39" i="2"/>
  <c r="EH55" i="2"/>
  <c r="EH56" i="2" s="1"/>
  <c r="EE77" i="8"/>
  <c r="EE72" i="8"/>
  <c r="EE41" i="8"/>
  <c r="EF45" i="2"/>
  <c r="EG44" i="2"/>
  <c r="EF7" i="74"/>
  <c r="EF7" i="83"/>
  <c r="EF8" i="8"/>
  <c r="EF8" i="21"/>
  <c r="EF7" i="15"/>
  <c r="EF131" i="15" s="1"/>
  <c r="EF36" i="13" s="1"/>
  <c r="EF28" i="8" l="1"/>
  <c r="EF70" i="10"/>
  <c r="EF71" i="10" s="1"/>
  <c r="EE34" i="8"/>
  <c r="EE40" i="8"/>
  <c r="EF39" i="74"/>
  <c r="EG59" i="2"/>
  <c r="EG8" i="74" s="1"/>
  <c r="EF9" i="8"/>
  <c r="EF57" i="2"/>
  <c r="EF58" i="2"/>
  <c r="EF43" i="8"/>
  <c r="EG6" i="68"/>
  <c r="EG43" i="2"/>
  <c r="EG7" i="8" s="1"/>
  <c r="AF5" i="25"/>
  <c r="AG4" i="25"/>
  <c r="EI249" i="2"/>
  <c r="EI250" i="2" s="1"/>
  <c r="EI55" i="2"/>
  <c r="EI56" i="2" s="1"/>
  <c r="EI40" i="2"/>
  <c r="EJ39" i="2"/>
  <c r="AA4" i="68"/>
  <c r="Z5" i="68"/>
  <c r="EI42" i="2"/>
  <c r="EH6" i="74"/>
  <c r="EH6" i="83"/>
  <c r="EH62" i="83" s="1"/>
  <c r="EH7" i="21"/>
  <c r="EF77" i="8"/>
  <c r="EF72" i="8"/>
  <c r="EF41" i="8"/>
  <c r="EG45" i="2"/>
  <c r="EH44" i="2"/>
  <c r="EG7" i="74"/>
  <c r="EG8" i="8"/>
  <c r="EG7" i="83"/>
  <c r="EG8" i="21"/>
  <c r="EG7" i="15"/>
  <c r="EG131" i="15" s="1"/>
  <c r="EG36" i="13" s="1"/>
  <c r="EG28" i="8" l="1"/>
  <c r="EG70" i="10"/>
  <c r="EG71" i="10" s="1"/>
  <c r="EF34" i="8"/>
  <c r="EF40" i="8"/>
  <c r="EG39" i="74"/>
  <c r="EH59" i="2"/>
  <c r="EH8" i="74" s="1"/>
  <c r="EG9" i="8"/>
  <c r="EG58" i="2"/>
  <c r="EG57" i="2"/>
  <c r="EG43" i="8"/>
  <c r="EH6" i="68"/>
  <c r="EH43" i="2"/>
  <c r="EH7" i="8" s="1"/>
  <c r="AG5" i="25"/>
  <c r="AH4" i="25"/>
  <c r="EJ42" i="2"/>
  <c r="EI7" i="21"/>
  <c r="EI6" i="74"/>
  <c r="EI6" i="83"/>
  <c r="EI62" i="83" s="1"/>
  <c r="AB4" i="68"/>
  <c r="AA5" i="68"/>
  <c r="EJ249" i="2"/>
  <c r="EJ250" i="2" s="1"/>
  <c r="EJ55" i="2"/>
  <c r="EJ56" i="2" s="1"/>
  <c r="EJ40" i="2"/>
  <c r="EK39" i="2"/>
  <c r="EG41" i="8"/>
  <c r="EG77" i="8"/>
  <c r="EG72" i="8"/>
  <c r="EH45" i="2"/>
  <c r="EI44" i="2"/>
  <c r="EH7" i="74"/>
  <c r="EH8" i="8"/>
  <c r="EH7" i="83"/>
  <c r="EH7" i="15"/>
  <c r="EH131" i="15" s="1"/>
  <c r="EH36" i="13" s="1"/>
  <c r="EH8" i="21"/>
  <c r="EH28" i="8" l="1"/>
  <c r="EH70" i="10"/>
  <c r="EH71" i="10" s="1"/>
  <c r="EG34" i="8"/>
  <c r="EG40" i="8"/>
  <c r="EH39" i="74"/>
  <c r="EI59" i="2"/>
  <c r="EI8" i="74" s="1"/>
  <c r="EH9" i="8"/>
  <c r="EH57" i="2"/>
  <c r="EH58" i="2"/>
  <c r="EH43" i="8"/>
  <c r="EI6" i="68"/>
  <c r="EI43" i="2"/>
  <c r="EI7" i="8" s="1"/>
  <c r="AH5" i="25"/>
  <c r="AI4" i="25"/>
  <c r="EK249" i="2"/>
  <c r="EK250" i="2" s="1"/>
  <c r="EK40" i="2"/>
  <c r="EK55" i="2"/>
  <c r="EK56" i="2" s="1"/>
  <c r="EL39" i="2"/>
  <c r="AC4" i="68"/>
  <c r="AB5" i="68"/>
  <c r="EK42" i="2"/>
  <c r="EJ6" i="83"/>
  <c r="EJ62" i="83" s="1"/>
  <c r="EJ6" i="74"/>
  <c r="EJ7" i="21"/>
  <c r="EH41" i="8"/>
  <c r="EH77" i="8"/>
  <c r="EH72" i="8"/>
  <c r="EI45" i="2"/>
  <c r="EJ44" i="2"/>
  <c r="EI7" i="74"/>
  <c r="EI8" i="8"/>
  <c r="EI7" i="83"/>
  <c r="EI8" i="21"/>
  <c r="EI7" i="15"/>
  <c r="EI131" i="15" s="1"/>
  <c r="EI36" i="13" s="1"/>
  <c r="EI28" i="8" l="1"/>
  <c r="EI70" i="10"/>
  <c r="EI71" i="10" s="1"/>
  <c r="EH34" i="8"/>
  <c r="EH40" i="8"/>
  <c r="EI39" i="74"/>
  <c r="EJ59" i="2"/>
  <c r="EJ8" i="74" s="1"/>
  <c r="EI9" i="8"/>
  <c r="EI57" i="2"/>
  <c r="EI58" i="2"/>
  <c r="EI43" i="8"/>
  <c r="EJ6" i="68"/>
  <c r="EJ43" i="2"/>
  <c r="EJ7" i="8" s="1"/>
  <c r="AI5" i="25"/>
  <c r="AJ4" i="25"/>
  <c r="EL42" i="2"/>
  <c r="EK6" i="83"/>
  <c r="EK62" i="83" s="1"/>
  <c r="EK7" i="21"/>
  <c r="EK6" i="74"/>
  <c r="EL249" i="2"/>
  <c r="EL250" i="2" s="1"/>
  <c r="EM39" i="2"/>
  <c r="EL55" i="2"/>
  <c r="EL56" i="2" s="1"/>
  <c r="EL40" i="2"/>
  <c r="AD4" i="68"/>
  <c r="AC5" i="68"/>
  <c r="EI77" i="8"/>
  <c r="EI72" i="8"/>
  <c r="EI41" i="8"/>
  <c r="EJ45" i="2"/>
  <c r="EK44" i="2"/>
  <c r="EJ7" i="74"/>
  <c r="EJ8" i="8"/>
  <c r="EJ8" i="21"/>
  <c r="EJ7" i="15"/>
  <c r="EJ131" i="15" s="1"/>
  <c r="EJ36" i="13" s="1"/>
  <c r="EJ7" i="83"/>
  <c r="EJ28" i="8" l="1"/>
  <c r="EJ70" i="10"/>
  <c r="EJ71" i="10" s="1"/>
  <c r="EI34" i="8"/>
  <c r="EI40" i="8"/>
  <c r="EJ39" i="74"/>
  <c r="EK59" i="2"/>
  <c r="EK8" i="74" s="1"/>
  <c r="EJ9" i="8"/>
  <c r="EJ57" i="2"/>
  <c r="EJ58" i="2"/>
  <c r="EJ43" i="8"/>
  <c r="EK6" i="68"/>
  <c r="EK43" i="2"/>
  <c r="EK7" i="8" s="1"/>
  <c r="AK4" i="25"/>
  <c r="AJ5" i="25"/>
  <c r="AE4" i="68"/>
  <c r="AD5" i="68"/>
  <c r="EM42" i="2"/>
  <c r="EL6" i="74"/>
  <c r="EL6" i="83"/>
  <c r="EL62" i="83" s="1"/>
  <c r="EL7" i="21"/>
  <c r="EM249" i="2"/>
  <c r="EM250" i="2" s="1"/>
  <c r="EN39" i="2"/>
  <c r="EM55" i="2"/>
  <c r="EM56" i="2" s="1"/>
  <c r="EM40" i="2"/>
  <c r="EK45" i="2"/>
  <c r="EL44" i="2"/>
  <c r="EK7" i="74"/>
  <c r="EK8" i="8"/>
  <c r="EK7" i="15"/>
  <c r="EK131" i="15" s="1"/>
  <c r="EK36" i="13" s="1"/>
  <c r="EK7" i="83"/>
  <c r="EK8" i="21"/>
  <c r="EJ77" i="8"/>
  <c r="EJ41" i="8"/>
  <c r="EJ72" i="8"/>
  <c r="EK28" i="8" l="1"/>
  <c r="EK70" i="10"/>
  <c r="EK71" i="10" s="1"/>
  <c r="EJ34" i="8"/>
  <c r="EJ40" i="8"/>
  <c r="EK39" i="74"/>
  <c r="EL59" i="2"/>
  <c r="EL8" i="74" s="1"/>
  <c r="EK9" i="8"/>
  <c r="EK57" i="2"/>
  <c r="EK58" i="2"/>
  <c r="EK43" i="8"/>
  <c r="EL6" i="68"/>
  <c r="EL43" i="2"/>
  <c r="EL7" i="8" s="1"/>
  <c r="AL4" i="25"/>
  <c r="AK5" i="25"/>
  <c r="EN42" i="2"/>
  <c r="EM6" i="74"/>
  <c r="EM6" i="83"/>
  <c r="EM62" i="83" s="1"/>
  <c r="EM7" i="21"/>
  <c r="EN249" i="2"/>
  <c r="EN250" i="2" s="1"/>
  <c r="EO39" i="2"/>
  <c r="EN55" i="2"/>
  <c r="EN56" i="2" s="1"/>
  <c r="EN40" i="2"/>
  <c r="AF4" i="68"/>
  <c r="AE5" i="68"/>
  <c r="EL45" i="2"/>
  <c r="EM44" i="2"/>
  <c r="EL7" i="74"/>
  <c r="EL8" i="8"/>
  <c r="EL7" i="15"/>
  <c r="EL131" i="15" s="1"/>
  <c r="EL36" i="13" s="1"/>
  <c r="EL7" i="83"/>
  <c r="EL8" i="21"/>
  <c r="EK77" i="8"/>
  <c r="EK41" i="8"/>
  <c r="EK72" i="8"/>
  <c r="EL28" i="8" l="1"/>
  <c r="EL70" i="10"/>
  <c r="EL71" i="10" s="1"/>
  <c r="EK34" i="8"/>
  <c r="EK40" i="8"/>
  <c r="EL39" i="74"/>
  <c r="EM59" i="2"/>
  <c r="EM8" i="74" s="1"/>
  <c r="EL9" i="8"/>
  <c r="EL58" i="2"/>
  <c r="EL57" i="2"/>
  <c r="EL43" i="8"/>
  <c r="EM6" i="68"/>
  <c r="EM43" i="2"/>
  <c r="EM7" i="8" s="1"/>
  <c r="AM4" i="25"/>
  <c r="AL5" i="25"/>
  <c r="AG4" i="68"/>
  <c r="AF5" i="68"/>
  <c r="EO249" i="2"/>
  <c r="EO250" i="2" s="1"/>
  <c r="EO55" i="2"/>
  <c r="EO56" i="2" s="1"/>
  <c r="EO40" i="2"/>
  <c r="EP39" i="2"/>
  <c r="EO42" i="2"/>
  <c r="EN6" i="74"/>
  <c r="EN7" i="21"/>
  <c r="EN6" i="83"/>
  <c r="EN62" i="83" s="1"/>
  <c r="EM45" i="2"/>
  <c r="EN44" i="2"/>
  <c r="EM7" i="74"/>
  <c r="EM8" i="8"/>
  <c r="EM7" i="15"/>
  <c r="EM131" i="15" s="1"/>
  <c r="EM36" i="13" s="1"/>
  <c r="EM7" i="83"/>
  <c r="EM8" i="21"/>
  <c r="EL77" i="8"/>
  <c r="EL41" i="8"/>
  <c r="EL72" i="8"/>
  <c r="DJ36" i="13"/>
  <c r="EM28" i="8" l="1"/>
  <c r="EM70" i="10"/>
  <c r="EM71" i="10" s="1"/>
  <c r="EL34" i="8"/>
  <c r="EL40" i="8"/>
  <c r="EM39" i="74"/>
  <c r="EN59" i="2"/>
  <c r="EN8" i="74" s="1"/>
  <c r="EM9" i="8"/>
  <c r="EM57" i="2"/>
  <c r="EM58" i="2"/>
  <c r="EM43" i="8"/>
  <c r="EN6" i="68"/>
  <c r="EN43" i="2"/>
  <c r="EN7" i="8" s="1"/>
  <c r="AN4" i="25"/>
  <c r="AM5" i="25"/>
  <c r="EP249" i="2"/>
  <c r="EP250" i="2" s="1"/>
  <c r="EP40" i="2"/>
  <c r="EP55" i="2"/>
  <c r="EP56" i="2" s="1"/>
  <c r="EP42" i="2"/>
  <c r="EO6" i="74"/>
  <c r="EO6" i="83"/>
  <c r="EO62" i="83" s="1"/>
  <c r="EO7" i="21"/>
  <c r="AG5" i="68"/>
  <c r="AH4" i="68"/>
  <c r="EN45" i="2"/>
  <c r="EO44" i="2"/>
  <c r="EN7" i="74"/>
  <c r="EN7" i="83"/>
  <c r="EN8" i="21"/>
  <c r="EN8" i="8"/>
  <c r="EN7" i="15"/>
  <c r="EN131" i="15" s="1"/>
  <c r="EN36" i="13" s="1"/>
  <c r="EM41" i="8"/>
  <c r="EM72" i="8"/>
  <c r="EM77" i="8"/>
  <c r="EN28" i="8" l="1"/>
  <c r="EN70" i="10"/>
  <c r="EN71" i="10" s="1"/>
  <c r="EM34" i="8"/>
  <c r="EM40" i="8"/>
  <c r="EN39" i="74"/>
  <c r="EO59" i="2"/>
  <c r="EO8" i="74" s="1"/>
  <c r="EN9" i="8"/>
  <c r="EN57" i="2"/>
  <c r="EN58" i="2"/>
  <c r="EN43" i="8"/>
  <c r="EO6" i="68"/>
  <c r="EO43" i="2"/>
  <c r="EO7" i="8" s="1"/>
  <c r="AO4" i="25"/>
  <c r="AO5" i="25" s="1"/>
  <c r="AN5" i="25"/>
  <c r="EP6" i="83"/>
  <c r="EP62" i="83" s="1"/>
  <c r="EP6" i="74"/>
  <c r="E6" i="74" s="1"/>
  <c r="EP7" i="21"/>
  <c r="E7" i="21" s="1"/>
  <c r="AI4" i="68"/>
  <c r="AH5" i="68"/>
  <c r="EN77" i="8"/>
  <c r="EN72" i="8"/>
  <c r="EN41" i="8"/>
  <c r="EO45" i="2"/>
  <c r="EP44" i="2"/>
  <c r="EO7" i="74"/>
  <c r="EO8" i="8"/>
  <c r="EO7" i="15"/>
  <c r="EO131" i="15" s="1"/>
  <c r="EO36" i="13" s="1"/>
  <c r="EO7" i="83"/>
  <c r="EO8" i="21"/>
  <c r="EO28" i="8" l="1"/>
  <c r="EO70" i="10"/>
  <c r="EO71" i="10" s="1"/>
  <c r="EN34" i="8"/>
  <c r="EN40" i="8"/>
  <c r="EO39" i="74"/>
  <c r="EP59" i="2"/>
  <c r="EO9" i="8"/>
  <c r="EO58" i="2"/>
  <c r="EO57" i="2"/>
  <c r="EO43" i="8"/>
  <c r="EP6" i="68"/>
  <c r="E6" i="68" s="1"/>
  <c r="EP43" i="2"/>
  <c r="EP7" i="8" s="1"/>
  <c r="AI5" i="68"/>
  <c r="AJ4" i="68"/>
  <c r="EO77" i="8"/>
  <c r="EO41" i="8"/>
  <c r="EO72" i="8"/>
  <c r="EP45" i="2"/>
  <c r="EP7" i="74"/>
  <c r="EP39" i="74" s="1"/>
  <c r="EP8" i="8"/>
  <c r="EP7" i="83"/>
  <c r="EP8" i="21"/>
  <c r="DJ7" i="10"/>
  <c r="DJ81" i="10" s="1"/>
  <c r="EP7" i="15"/>
  <c r="EP131" i="15" s="1"/>
  <c r="EP36" i="13" s="1"/>
  <c r="DJ6" i="82"/>
  <c r="E6" i="82" s="1"/>
  <c r="DJ69" i="10" l="1"/>
  <c r="EP28" i="8"/>
  <c r="EP70" i="10"/>
  <c r="EP71" i="10" s="1"/>
  <c r="DJ68" i="10"/>
  <c r="EO34" i="8"/>
  <c r="EO40" i="8"/>
  <c r="EP8" i="74"/>
  <c r="E59" i="2"/>
  <c r="E36" i="13"/>
  <c r="EP58" i="2"/>
  <c r="DJ10" i="10" s="1"/>
  <c r="EP57" i="2"/>
  <c r="EP43" i="8"/>
  <c r="AK4" i="68"/>
  <c r="AJ5" i="68"/>
  <c r="EP77" i="8"/>
  <c r="EP72" i="8"/>
  <c r="EP41" i="8"/>
  <c r="EP9" i="8"/>
  <c r="DJ8" i="10"/>
  <c r="E7" i="74"/>
  <c r="DJ71" i="10" l="1"/>
  <c r="EP34" i="8"/>
  <c r="EP40" i="8"/>
  <c r="E8" i="74"/>
  <c r="J39" i="74"/>
  <c r="J44" i="74" s="1"/>
  <c r="K39" i="74"/>
  <c r="AK5" i="68"/>
  <c r="AL4" i="68"/>
  <c r="CS44" i="74" l="1"/>
  <c r="CS43" i="74"/>
  <c r="CS31" i="74" s="1"/>
  <c r="BU43" i="74"/>
  <c r="BU31" i="74" s="1"/>
  <c r="BU44" i="74"/>
  <c r="AQ44" i="74"/>
  <c r="AQ43" i="74"/>
  <c r="AQ31" i="74" s="1"/>
  <c r="EF44" i="74"/>
  <c r="EF43" i="74"/>
  <c r="EF31" i="74" s="1"/>
  <c r="DX44" i="74"/>
  <c r="DX43" i="74"/>
  <c r="DX31" i="74" s="1"/>
  <c r="DP44" i="74"/>
  <c r="DP43" i="74"/>
  <c r="DP31" i="74" s="1"/>
  <c r="DH44" i="74"/>
  <c r="DH43" i="74"/>
  <c r="DH31" i="74" s="1"/>
  <c r="CZ44" i="74"/>
  <c r="CZ43" i="74"/>
  <c r="CZ31" i="74" s="1"/>
  <c r="CR44" i="74"/>
  <c r="CR43" i="74"/>
  <c r="CR31" i="74" s="1"/>
  <c r="CJ44" i="74"/>
  <c r="CJ43" i="74"/>
  <c r="CJ31" i="74" s="1"/>
  <c r="CB44" i="74"/>
  <c r="CB43" i="74"/>
  <c r="CB31" i="74" s="1"/>
  <c r="BT44" i="74"/>
  <c r="BT43" i="74"/>
  <c r="BL44" i="74"/>
  <c r="BL43" i="74"/>
  <c r="BL31" i="74" s="1"/>
  <c r="BD44" i="74"/>
  <c r="BD43" i="74"/>
  <c r="BD31" i="74" s="1"/>
  <c r="R44" i="74"/>
  <c r="R43" i="74"/>
  <c r="AR43" i="74"/>
  <c r="AR31" i="74" s="1"/>
  <c r="AR44" i="74"/>
  <c r="AZ44" i="74"/>
  <c r="AZ43" i="74"/>
  <c r="AZ31" i="74" s="1"/>
  <c r="AT44" i="74"/>
  <c r="AT43" i="74"/>
  <c r="AT31" i="74" s="1"/>
  <c r="AG44" i="74"/>
  <c r="AG43" i="74"/>
  <c r="AG31" i="74" s="1"/>
  <c r="EO44" i="74"/>
  <c r="EO43" i="74"/>
  <c r="EO31" i="74" s="1"/>
  <c r="CK43" i="74"/>
  <c r="CK31" i="74" s="1"/>
  <c r="CK44" i="74"/>
  <c r="BM44" i="74"/>
  <c r="BM43" i="74"/>
  <c r="BM31" i="74" s="1"/>
  <c r="EM44" i="74"/>
  <c r="EM43" i="74"/>
  <c r="EM31" i="74" s="1"/>
  <c r="EE44" i="74"/>
  <c r="EE43" i="74"/>
  <c r="DW44" i="74"/>
  <c r="DW43" i="74"/>
  <c r="DW31" i="74" s="1"/>
  <c r="DO44" i="74"/>
  <c r="DO43" i="74"/>
  <c r="DO31" i="74" s="1"/>
  <c r="DG44" i="74"/>
  <c r="DG43" i="74"/>
  <c r="DG31" i="74" s="1"/>
  <c r="CY44" i="74"/>
  <c r="CY43" i="74"/>
  <c r="CQ44" i="74"/>
  <c r="CQ43" i="74"/>
  <c r="CI44" i="74"/>
  <c r="CI43" i="74"/>
  <c r="CI31" i="74" s="1"/>
  <c r="CA44" i="74"/>
  <c r="CA43" i="74"/>
  <c r="CA31" i="74" s="1"/>
  <c r="BS44" i="74"/>
  <c r="BS43" i="74"/>
  <c r="BS31" i="74" s="1"/>
  <c r="BK44" i="74"/>
  <c r="BK43" i="74"/>
  <c r="BK31" i="74" s="1"/>
  <c r="BC44" i="74"/>
  <c r="BC43" i="74"/>
  <c r="BC31" i="74" s="1"/>
  <c r="AI44" i="74"/>
  <c r="AI43" i="74"/>
  <c r="AI31" i="74" s="1"/>
  <c r="AK44" i="74"/>
  <c r="AK43" i="74"/>
  <c r="AK31" i="74" s="1"/>
  <c r="AS44" i="74"/>
  <c r="AS43" i="74"/>
  <c r="AS31" i="74" s="1"/>
  <c r="AM44" i="74"/>
  <c r="AM43" i="74"/>
  <c r="AM31" i="74" s="1"/>
  <c r="M44" i="74"/>
  <c r="M43" i="74"/>
  <c r="DA44" i="74"/>
  <c r="DA43" i="74"/>
  <c r="DA31" i="74" s="1"/>
  <c r="BE43" i="74"/>
  <c r="BE31" i="74" s="1"/>
  <c r="BE44" i="74"/>
  <c r="EL44" i="74"/>
  <c r="EL43" i="74"/>
  <c r="EL31" i="74" s="1"/>
  <c r="ED44" i="74"/>
  <c r="ED43" i="74"/>
  <c r="ED31" i="74" s="1"/>
  <c r="DV44" i="74"/>
  <c r="DV43" i="74"/>
  <c r="DV31" i="74" s="1"/>
  <c r="DN44" i="74"/>
  <c r="DN43" i="74"/>
  <c r="DF44" i="74"/>
  <c r="DF43" i="74"/>
  <c r="DF31" i="74" s="1"/>
  <c r="CX44" i="74"/>
  <c r="CX43" i="74"/>
  <c r="CX31" i="74" s="1"/>
  <c r="CP44" i="74"/>
  <c r="CP43" i="74"/>
  <c r="CP31" i="74" s="1"/>
  <c r="CH44" i="74"/>
  <c r="CH43" i="74"/>
  <c r="BZ44" i="74"/>
  <c r="BZ43" i="74"/>
  <c r="BZ31" i="74" s="1"/>
  <c r="BR44" i="74"/>
  <c r="BR43" i="74"/>
  <c r="BR31" i="74" s="1"/>
  <c r="BJ44" i="74"/>
  <c r="BJ43" i="74"/>
  <c r="BJ31" i="74" s="1"/>
  <c r="AA44" i="74"/>
  <c r="AA43" i="74"/>
  <c r="AA31" i="74" s="1"/>
  <c r="AJ44" i="74"/>
  <c r="AJ43" i="74"/>
  <c r="AJ31" i="74" s="1"/>
  <c r="AD44" i="74"/>
  <c r="AD43" i="74"/>
  <c r="AD31" i="74" s="1"/>
  <c r="AL44" i="74"/>
  <c r="AL43" i="74"/>
  <c r="AL31" i="74" s="1"/>
  <c r="X44" i="74"/>
  <c r="X43" i="74"/>
  <c r="X31" i="74" s="1"/>
  <c r="AV44" i="74"/>
  <c r="AV43" i="74"/>
  <c r="AV31" i="74" s="1"/>
  <c r="EG44" i="74"/>
  <c r="EG43" i="74"/>
  <c r="AW43" i="74"/>
  <c r="AW31" i="74" s="1"/>
  <c r="AW44" i="74"/>
  <c r="EN44" i="74"/>
  <c r="EN43" i="74"/>
  <c r="EN31" i="74" s="1"/>
  <c r="EK44" i="74"/>
  <c r="EK43" i="74"/>
  <c r="EK31" i="74" s="1"/>
  <c r="EC44" i="74"/>
  <c r="EC43" i="74"/>
  <c r="EC31" i="74" s="1"/>
  <c r="DU44" i="74"/>
  <c r="DU43" i="74"/>
  <c r="DU31" i="74" s="1"/>
  <c r="DM44" i="74"/>
  <c r="DM43" i="74"/>
  <c r="DE44" i="74"/>
  <c r="DE43" i="74"/>
  <c r="CW44" i="74"/>
  <c r="CW43" i="74"/>
  <c r="CO44" i="74"/>
  <c r="CO43" i="74"/>
  <c r="CO31" i="74" s="1"/>
  <c r="CG44" i="74"/>
  <c r="CG43" i="74"/>
  <c r="CG31" i="74" s="1"/>
  <c r="BY44" i="74"/>
  <c r="BY43" i="74"/>
  <c r="BY31" i="74" s="1"/>
  <c r="BQ44" i="74"/>
  <c r="BQ43" i="74"/>
  <c r="BQ31" i="74" s="1"/>
  <c r="BI44" i="74"/>
  <c r="BI43" i="74"/>
  <c r="BI31" i="74" s="1"/>
  <c r="AB44" i="74"/>
  <c r="AB43" i="74"/>
  <c r="AB31" i="74" s="1"/>
  <c r="AC44" i="74"/>
  <c r="AC43" i="74"/>
  <c r="AC31" i="74" s="1"/>
  <c r="W44" i="74"/>
  <c r="W43" i="74"/>
  <c r="W31" i="74" s="1"/>
  <c r="AE44" i="74"/>
  <c r="AE43" i="74"/>
  <c r="Y43" i="74"/>
  <c r="Y31" i="74" s="1"/>
  <c r="Y44" i="74"/>
  <c r="AO44" i="74"/>
  <c r="AO43" i="74"/>
  <c r="AO31" i="74" s="1"/>
  <c r="DQ43" i="74"/>
  <c r="DQ31" i="74" s="1"/>
  <c r="DQ44" i="74"/>
  <c r="CC44" i="74"/>
  <c r="CC43" i="74"/>
  <c r="AN44" i="74"/>
  <c r="AN43" i="74"/>
  <c r="AN31" i="74" s="1"/>
  <c r="EJ44" i="74"/>
  <c r="EJ43" i="74"/>
  <c r="EB43" i="74"/>
  <c r="EB31" i="74" s="1"/>
  <c r="EB44" i="74"/>
  <c r="DT44" i="74"/>
  <c r="DT43" i="74"/>
  <c r="DL43" i="74"/>
  <c r="DL31" i="74" s="1"/>
  <c r="DL44" i="74"/>
  <c r="DD44" i="74"/>
  <c r="DD43" i="74"/>
  <c r="DD31" i="74" s="1"/>
  <c r="CV44" i="74"/>
  <c r="CV43" i="74"/>
  <c r="CV31" i="74" s="1"/>
  <c r="CN44" i="74"/>
  <c r="CN43" i="74"/>
  <c r="CF44" i="74"/>
  <c r="CF43" i="74"/>
  <c r="CF31" i="74" s="1"/>
  <c r="BX44" i="74"/>
  <c r="BX43" i="74"/>
  <c r="BX31" i="74" s="1"/>
  <c r="BP44" i="74"/>
  <c r="BP43" i="74"/>
  <c r="BP31" i="74" s="1"/>
  <c r="BH44" i="74"/>
  <c r="BH43" i="74"/>
  <c r="BH31" i="74" s="1"/>
  <c r="U44" i="74"/>
  <c r="U43" i="74"/>
  <c r="U31" i="74" s="1"/>
  <c r="V44" i="74"/>
  <c r="V43" i="74"/>
  <c r="V31" i="74" s="1"/>
  <c r="AF44" i="74"/>
  <c r="AF43" i="74"/>
  <c r="AF31" i="74" s="1"/>
  <c r="P44" i="74"/>
  <c r="P43" i="74"/>
  <c r="Z44" i="74"/>
  <c r="Z43" i="74"/>
  <c r="Z31" i="74" s="1"/>
  <c r="L44" i="74"/>
  <c r="L43" i="74"/>
  <c r="L31" i="74" s="1"/>
  <c r="DI44" i="74"/>
  <c r="DI43" i="74"/>
  <c r="DI31" i="74" s="1"/>
  <c r="AY44" i="74"/>
  <c r="AY43" i="74"/>
  <c r="AY31" i="74" s="1"/>
  <c r="EI43" i="74"/>
  <c r="EI31" i="74" s="1"/>
  <c r="EI44" i="74"/>
  <c r="EA44" i="74"/>
  <c r="EA43" i="74"/>
  <c r="EA31" i="74" s="1"/>
  <c r="DS43" i="74"/>
  <c r="DS31" i="74" s="1"/>
  <c r="DS44" i="74"/>
  <c r="DK44" i="74"/>
  <c r="DK43" i="74"/>
  <c r="DK31" i="74" s="1"/>
  <c r="DC44" i="74"/>
  <c r="DC43" i="74"/>
  <c r="DC31" i="74" s="1"/>
  <c r="CU44" i="74"/>
  <c r="CU43" i="74"/>
  <c r="CM43" i="74"/>
  <c r="CM31" i="74" s="1"/>
  <c r="CM44" i="74"/>
  <c r="CE43" i="74"/>
  <c r="CE31" i="74" s="1"/>
  <c r="CE44" i="74"/>
  <c r="BW44" i="74"/>
  <c r="BW43" i="74"/>
  <c r="BW31" i="74" s="1"/>
  <c r="BO44" i="74"/>
  <c r="BO43" i="74"/>
  <c r="BG43" i="74"/>
  <c r="BG31" i="74" s="1"/>
  <c r="BG44" i="74"/>
  <c r="N44" i="74"/>
  <c r="N43" i="74"/>
  <c r="O44" i="74"/>
  <c r="O43" i="74"/>
  <c r="O31" i="74" s="1"/>
  <c r="T43" i="74"/>
  <c r="T31" i="74" s="1"/>
  <c r="T44" i="74"/>
  <c r="Q44" i="74"/>
  <c r="Q43" i="74"/>
  <c r="BB44" i="74"/>
  <c r="BB43" i="74"/>
  <c r="BB31" i="74" s="1"/>
  <c r="K43" i="74"/>
  <c r="K44" i="74"/>
  <c r="DY44" i="74"/>
  <c r="DY43" i="74"/>
  <c r="DY31" i="74" s="1"/>
  <c r="BA44" i="74"/>
  <c r="BA43" i="74"/>
  <c r="BA31" i="74" s="1"/>
  <c r="EP44" i="74"/>
  <c r="EP43" i="74"/>
  <c r="EH44" i="74"/>
  <c r="EH43" i="74"/>
  <c r="EH31" i="74" s="1"/>
  <c r="DZ44" i="74"/>
  <c r="DZ43" i="74"/>
  <c r="DZ31" i="74" s="1"/>
  <c r="DR44" i="74"/>
  <c r="DR43" i="74"/>
  <c r="DR31" i="74" s="1"/>
  <c r="DJ44" i="74"/>
  <c r="DJ43" i="74"/>
  <c r="DB44" i="74"/>
  <c r="DB43" i="74"/>
  <c r="DB31" i="74" s="1"/>
  <c r="CT44" i="74"/>
  <c r="CT43" i="74"/>
  <c r="CT31" i="74" s="1"/>
  <c r="CL44" i="74"/>
  <c r="CL43" i="74"/>
  <c r="CL31" i="74" s="1"/>
  <c r="CD44" i="74"/>
  <c r="CD43" i="74"/>
  <c r="BV44" i="74"/>
  <c r="BV43" i="74"/>
  <c r="BV31" i="74" s="1"/>
  <c r="BN44" i="74"/>
  <c r="BN43" i="74"/>
  <c r="BN31" i="74" s="1"/>
  <c r="BF44" i="74"/>
  <c r="BF43" i="74"/>
  <c r="BF31" i="74" s="1"/>
  <c r="S44" i="74"/>
  <c r="S43" i="74"/>
  <c r="S31" i="74" s="1"/>
  <c r="AH44" i="74"/>
  <c r="AH43" i="74"/>
  <c r="AH31" i="74" s="1"/>
  <c r="AP44" i="74"/>
  <c r="AP43" i="74"/>
  <c r="AP31" i="74" s="1"/>
  <c r="AX44" i="74"/>
  <c r="AX43" i="74"/>
  <c r="AX31" i="74" s="1"/>
  <c r="AU44" i="74"/>
  <c r="AU43" i="74"/>
  <c r="AU31" i="74" s="1"/>
  <c r="J43" i="74"/>
  <c r="J69" i="15" s="1"/>
  <c r="E39" i="74"/>
  <c r="AL5" i="68"/>
  <c r="AM4" i="68"/>
  <c r="I31" i="74"/>
  <c r="CD69" i="15" l="1"/>
  <c r="EP69" i="15"/>
  <c r="DJ69" i="15"/>
  <c r="N69" i="15"/>
  <c r="P69" i="15"/>
  <c r="CN69" i="15"/>
  <c r="CQ69" i="15"/>
  <c r="DT69" i="15"/>
  <c r="DP69" i="15"/>
  <c r="BM69" i="15"/>
  <c r="BK69" i="15"/>
  <c r="DW69" i="15"/>
  <c r="AS69" i="15"/>
  <c r="CC69" i="15"/>
  <c r="AE69" i="15"/>
  <c r="CY69" i="15"/>
  <c r="EE69" i="15"/>
  <c r="BT69" i="15"/>
  <c r="Y69" i="15"/>
  <c r="DM69" i="15"/>
  <c r="CH69" i="15"/>
  <c r="DN69" i="15"/>
  <c r="AT69" i="15"/>
  <c r="BG69" i="15"/>
  <c r="CJ69" i="15"/>
  <c r="CH31" i="74"/>
  <c r="EN69" i="15"/>
  <c r="DN31" i="74"/>
  <c r="CS69" i="15"/>
  <c r="CM69" i="15"/>
  <c r="EB69" i="15"/>
  <c r="CW69" i="15"/>
  <c r="EG69" i="15"/>
  <c r="M69" i="15"/>
  <c r="R69" i="15"/>
  <c r="BU69" i="15"/>
  <c r="CQ31" i="74"/>
  <c r="DM31" i="74"/>
  <c r="BY69" i="15"/>
  <c r="EK69" i="15"/>
  <c r="BZ69" i="15"/>
  <c r="AA69" i="15"/>
  <c r="DY69" i="15"/>
  <c r="T69" i="15"/>
  <c r="CU69" i="15"/>
  <c r="V69" i="15"/>
  <c r="EJ69" i="15"/>
  <c r="DE69" i="15"/>
  <c r="AJ69" i="15"/>
  <c r="EL69" i="15"/>
  <c r="BD69" i="15"/>
  <c r="AB69" i="15"/>
  <c r="EH69" i="15"/>
  <c r="Q69" i="15"/>
  <c r="AH69" i="15"/>
  <c r="BV69" i="15"/>
  <c r="DB69" i="15"/>
  <c r="DC69" i="15"/>
  <c r="CB69" i="15"/>
  <c r="J31" i="74"/>
  <c r="R31" i="74"/>
  <c r="EC69" i="15"/>
  <c r="EG31" i="74"/>
  <c r="ED69" i="15"/>
  <c r="DH69" i="15"/>
  <c r="Q31" i="74"/>
  <c r="BQ69" i="15"/>
  <c r="BR69" i="15"/>
  <c r="AD69" i="15"/>
  <c r="AQ69" i="15"/>
  <c r="AG69" i="15"/>
  <c r="BP69" i="15"/>
  <c r="AF69" i="15"/>
  <c r="CY31" i="74"/>
  <c r="AE31" i="74"/>
  <c r="CN31" i="74"/>
  <c r="DV69" i="15"/>
  <c r="EP31" i="74"/>
  <c r="BT31" i="74"/>
  <c r="CE69" i="15"/>
  <c r="AY69" i="15"/>
  <c r="DJ31" i="74"/>
  <c r="DT31" i="74"/>
  <c r="BB69" i="15"/>
  <c r="BH69" i="15"/>
  <c r="DA69" i="15"/>
  <c r="EF69" i="15"/>
  <c r="S69" i="15"/>
  <c r="CD31" i="74"/>
  <c r="EE31" i="74"/>
  <c r="DK69" i="15"/>
  <c r="BS69" i="15"/>
  <c r="CO69" i="15"/>
  <c r="P31" i="74"/>
  <c r="AU69" i="15"/>
  <c r="N31" i="74"/>
  <c r="AK69" i="15"/>
  <c r="EO69" i="15"/>
  <c r="CV69" i="15"/>
  <c r="DS69" i="15"/>
  <c r="BC69" i="15"/>
  <c r="BL69" i="15"/>
  <c r="EJ31" i="74"/>
  <c r="CW31" i="74"/>
  <c r="EM69" i="15"/>
  <c r="DX69" i="15"/>
  <c r="AC69" i="15"/>
  <c r="EI69" i="15"/>
  <c r="BO69" i="15"/>
  <c r="CG69" i="15"/>
  <c r="Z69" i="15"/>
  <c r="DI69" i="15"/>
  <c r="BA69" i="15"/>
  <c r="DF69" i="15"/>
  <c r="CP69" i="15"/>
  <c r="DQ69" i="15"/>
  <c r="DE31" i="74"/>
  <c r="AX69" i="15"/>
  <c r="CU31" i="74"/>
  <c r="AZ69" i="15"/>
  <c r="CX69" i="15"/>
  <c r="L69" i="15"/>
  <c r="DG69" i="15"/>
  <c r="E43" i="74"/>
  <c r="BX69" i="15"/>
  <c r="CR69" i="15"/>
  <c r="BO31" i="74"/>
  <c r="CC31" i="74"/>
  <c r="BJ69" i="15"/>
  <c r="AN69" i="15"/>
  <c r="DR69" i="15"/>
  <c r="W69" i="15"/>
  <c r="DU69" i="15"/>
  <c r="BF69" i="15"/>
  <c r="AW69" i="15"/>
  <c r="AI69" i="15"/>
  <c r="CA69" i="15"/>
  <c r="M31" i="74"/>
  <c r="EA69" i="15"/>
  <c r="CL69" i="15"/>
  <c r="DD69" i="15"/>
  <c r="X69" i="15"/>
  <c r="AV69" i="15"/>
  <c r="DZ69" i="15"/>
  <c r="DO69" i="15"/>
  <c r="AL69" i="15"/>
  <c r="K31" i="74"/>
  <c r="AM69" i="15"/>
  <c r="CZ69" i="15"/>
  <c r="BE69" i="15"/>
  <c r="K69" i="15"/>
  <c r="AO69" i="15"/>
  <c r="CF69" i="15"/>
  <c r="BI69" i="15"/>
  <c r="CK69" i="15"/>
  <c r="DL69" i="15"/>
  <c r="AP69" i="15"/>
  <c r="BN69" i="15"/>
  <c r="U69" i="15"/>
  <c r="BW69" i="15"/>
  <c r="CI69" i="15"/>
  <c r="AR69" i="15"/>
  <c r="CT69" i="15"/>
  <c r="O69" i="15"/>
  <c r="AM5" i="68"/>
  <c r="AN4" i="68"/>
  <c r="E31" i="74" l="1"/>
  <c r="AN5" i="68"/>
  <c r="AO4" i="68"/>
  <c r="AO5" i="68" l="1"/>
  <c r="AP4" i="68"/>
  <c r="AQ4" i="68" l="1"/>
  <c r="AP5" i="68"/>
  <c r="E88" i="15"/>
  <c r="E83" i="15"/>
  <c r="AR4" i="68" l="1"/>
  <c r="AQ5" i="68"/>
  <c r="G4" i="8"/>
  <c r="AS4" i="68" l="1"/>
  <c r="AR5" i="68"/>
  <c r="E14" i="10"/>
  <c r="H4" i="8"/>
  <c r="G5" i="8"/>
  <c r="H20" i="10" l="1"/>
  <c r="H22" i="13" s="1"/>
  <c r="H21" i="10"/>
  <c r="DN24" i="10"/>
  <c r="DN26" i="13" s="1"/>
  <c r="DM24" i="10"/>
  <c r="DM26" i="13" s="1"/>
  <c r="DL24" i="10"/>
  <c r="DL26" i="13" s="1"/>
  <c r="DK24" i="10"/>
  <c r="DK26" i="13" s="1"/>
  <c r="EP24" i="10"/>
  <c r="EP26" i="13" s="1"/>
  <c r="DS24" i="10"/>
  <c r="DS26" i="13" s="1"/>
  <c r="DZ24" i="10"/>
  <c r="DZ26" i="13" s="1"/>
  <c r="EG24" i="10"/>
  <c r="EG26" i="13" s="1"/>
  <c r="EN24" i="10"/>
  <c r="EN26" i="13" s="1"/>
  <c r="DQ24" i="10"/>
  <c r="DQ26" i="13" s="1"/>
  <c r="EB24" i="10"/>
  <c r="EB26" i="13" s="1"/>
  <c r="EF24" i="10"/>
  <c r="EF26" i="13" s="1"/>
  <c r="DX24" i="10"/>
  <c r="DX26" i="13" s="1"/>
  <c r="EL24" i="10"/>
  <c r="EL26" i="13" s="1"/>
  <c r="DV24" i="10"/>
  <c r="DV26" i="13" s="1"/>
  <c r="EJ24" i="10"/>
  <c r="EJ26" i="13" s="1"/>
  <c r="EC24" i="10"/>
  <c r="EC26" i="13" s="1"/>
  <c r="DT24" i="10"/>
  <c r="DT26" i="13" s="1"/>
  <c r="DO24" i="10"/>
  <c r="DO26" i="13" s="1"/>
  <c r="EH24" i="10"/>
  <c r="EH26" i="13" s="1"/>
  <c r="EO24" i="10"/>
  <c r="EO26" i="13" s="1"/>
  <c r="DR24" i="10"/>
  <c r="DR26" i="13" s="1"/>
  <c r="DY24" i="10"/>
  <c r="DY26" i="13" s="1"/>
  <c r="DP24" i="10"/>
  <c r="DP26" i="13" s="1"/>
  <c r="ED24" i="10"/>
  <c r="ED26" i="13" s="1"/>
  <c r="EM24" i="10"/>
  <c r="EM26" i="13" s="1"/>
  <c r="DW24" i="10"/>
  <c r="DW26" i="13" s="1"/>
  <c r="EK24" i="10"/>
  <c r="EK26" i="13" s="1"/>
  <c r="DU24" i="10"/>
  <c r="DU26" i="13" s="1"/>
  <c r="EA24" i="10"/>
  <c r="EA26" i="13" s="1"/>
  <c r="EE24" i="10"/>
  <c r="EE26" i="13" s="1"/>
  <c r="EI24" i="10"/>
  <c r="EI26" i="13" s="1"/>
  <c r="H24" i="10"/>
  <c r="H26" i="13" s="1"/>
  <c r="I24" i="10"/>
  <c r="I26" i="13" s="1"/>
  <c r="J24" i="10"/>
  <c r="J26" i="13" s="1"/>
  <c r="K24" i="10"/>
  <c r="K26" i="13" s="1"/>
  <c r="L24" i="10"/>
  <c r="L26" i="13" s="1"/>
  <c r="M24" i="10"/>
  <c r="M26" i="13" s="1"/>
  <c r="N24" i="10"/>
  <c r="N26" i="13" s="1"/>
  <c r="O24" i="10"/>
  <c r="O26" i="13" s="1"/>
  <c r="P24" i="10"/>
  <c r="P26" i="13" s="1"/>
  <c r="Q24" i="10"/>
  <c r="Q26" i="13" s="1"/>
  <c r="R24" i="10"/>
  <c r="R26" i="13" s="1"/>
  <c r="S24" i="10"/>
  <c r="S26" i="13" s="1"/>
  <c r="T24" i="10"/>
  <c r="T26" i="13" s="1"/>
  <c r="U24" i="10"/>
  <c r="U26" i="13" s="1"/>
  <c r="V24" i="10"/>
  <c r="V26" i="13" s="1"/>
  <c r="W24" i="10"/>
  <c r="W26" i="13" s="1"/>
  <c r="X24" i="10"/>
  <c r="X26" i="13" s="1"/>
  <c r="Y24" i="10"/>
  <c r="Y26" i="13" s="1"/>
  <c r="Z24" i="10"/>
  <c r="Z26" i="13" s="1"/>
  <c r="AA24" i="10"/>
  <c r="AA26" i="13" s="1"/>
  <c r="AB24" i="10"/>
  <c r="AB26" i="13" s="1"/>
  <c r="AC24" i="10"/>
  <c r="AC26" i="13" s="1"/>
  <c r="AD24" i="10"/>
  <c r="AD26" i="13" s="1"/>
  <c r="AE24" i="10"/>
  <c r="AE26" i="13" s="1"/>
  <c r="AF24" i="10"/>
  <c r="AF26" i="13" s="1"/>
  <c r="AG24" i="10"/>
  <c r="AG26" i="13" s="1"/>
  <c r="AH24" i="10"/>
  <c r="AH26" i="13" s="1"/>
  <c r="AI24" i="10"/>
  <c r="AI26" i="13" s="1"/>
  <c r="AJ24" i="10"/>
  <c r="AJ26" i="13" s="1"/>
  <c r="AK24" i="10"/>
  <c r="AK26" i="13" s="1"/>
  <c r="AL24" i="10"/>
  <c r="AL26" i="13" s="1"/>
  <c r="AM24" i="10"/>
  <c r="AM26" i="13" s="1"/>
  <c r="AN24" i="10"/>
  <c r="AN26" i="13" s="1"/>
  <c r="AO24" i="10"/>
  <c r="AO26" i="13" s="1"/>
  <c r="AP24" i="10"/>
  <c r="AP26" i="13" s="1"/>
  <c r="AQ24" i="10"/>
  <c r="AQ26" i="13" s="1"/>
  <c r="AR24" i="10"/>
  <c r="AR26" i="13" s="1"/>
  <c r="AS24" i="10"/>
  <c r="AS26" i="13" s="1"/>
  <c r="AT24" i="10"/>
  <c r="AT26" i="13" s="1"/>
  <c r="AU24" i="10"/>
  <c r="AU26" i="13" s="1"/>
  <c r="AV24" i="10"/>
  <c r="AV26" i="13" s="1"/>
  <c r="AW24" i="10"/>
  <c r="AW26" i="13" s="1"/>
  <c r="AX24" i="10"/>
  <c r="AX26" i="13" s="1"/>
  <c r="AY24" i="10"/>
  <c r="AY26" i="13" s="1"/>
  <c r="AZ24" i="10"/>
  <c r="AZ26" i="13" s="1"/>
  <c r="BA24" i="10"/>
  <c r="BA26" i="13" s="1"/>
  <c r="BB24" i="10"/>
  <c r="BB26" i="13" s="1"/>
  <c r="BC24" i="10"/>
  <c r="BC26" i="13" s="1"/>
  <c r="BD24" i="10"/>
  <c r="BD26" i="13" s="1"/>
  <c r="BE24" i="10"/>
  <c r="BE26" i="13" s="1"/>
  <c r="BF24" i="10"/>
  <c r="BF26" i="13" s="1"/>
  <c r="BG24" i="10"/>
  <c r="BG26" i="13" s="1"/>
  <c r="BH24" i="10"/>
  <c r="BH26" i="13" s="1"/>
  <c r="BI24" i="10"/>
  <c r="BI26" i="13" s="1"/>
  <c r="BJ24" i="10"/>
  <c r="BJ26" i="13" s="1"/>
  <c r="BK24" i="10"/>
  <c r="BK26" i="13" s="1"/>
  <c r="BL24" i="10"/>
  <c r="BL26" i="13" s="1"/>
  <c r="BM24" i="10"/>
  <c r="BM26" i="13" s="1"/>
  <c r="BN24" i="10"/>
  <c r="BN26" i="13" s="1"/>
  <c r="BO24" i="10"/>
  <c r="BO26" i="13" s="1"/>
  <c r="BP24" i="10"/>
  <c r="BP26" i="13" s="1"/>
  <c r="BQ24" i="10"/>
  <c r="BQ26" i="13" s="1"/>
  <c r="BR24" i="10"/>
  <c r="BR26" i="13" s="1"/>
  <c r="BS24" i="10"/>
  <c r="BS26" i="13" s="1"/>
  <c r="BT24" i="10"/>
  <c r="BT26" i="13" s="1"/>
  <c r="BU24" i="10"/>
  <c r="BU26" i="13" s="1"/>
  <c r="BV24" i="10"/>
  <c r="BV26" i="13" s="1"/>
  <c r="BW24" i="10"/>
  <c r="BW26" i="13" s="1"/>
  <c r="BX24" i="10"/>
  <c r="BX26" i="13" s="1"/>
  <c r="BY24" i="10"/>
  <c r="BY26" i="13" s="1"/>
  <c r="BZ24" i="10"/>
  <c r="BZ26" i="13" s="1"/>
  <c r="CA24" i="10"/>
  <c r="CA26" i="13" s="1"/>
  <c r="CB24" i="10"/>
  <c r="CB26" i="13" s="1"/>
  <c r="CC24" i="10"/>
  <c r="CC26" i="13" s="1"/>
  <c r="CD24" i="10"/>
  <c r="CD26" i="13" s="1"/>
  <c r="CE24" i="10"/>
  <c r="CE26" i="13" s="1"/>
  <c r="CF24" i="10"/>
  <c r="CF26" i="13" s="1"/>
  <c r="CG24" i="10"/>
  <c r="CG26" i="13" s="1"/>
  <c r="CH24" i="10"/>
  <c r="CH26" i="13" s="1"/>
  <c r="CI24" i="10"/>
  <c r="CI26" i="13" s="1"/>
  <c r="CJ24" i="10"/>
  <c r="CJ26" i="13" s="1"/>
  <c r="CK24" i="10"/>
  <c r="CK26" i="13" s="1"/>
  <c r="CL24" i="10"/>
  <c r="CL26" i="13" s="1"/>
  <c r="CM24" i="10"/>
  <c r="CM26" i="13" s="1"/>
  <c r="CN24" i="10"/>
  <c r="CN26" i="13" s="1"/>
  <c r="CO24" i="10"/>
  <c r="CO26" i="13" s="1"/>
  <c r="CP24" i="10"/>
  <c r="CP26" i="13" s="1"/>
  <c r="CQ24" i="10"/>
  <c r="CQ26" i="13" s="1"/>
  <c r="CR24" i="10"/>
  <c r="CR26" i="13" s="1"/>
  <c r="CS24" i="10"/>
  <c r="CS26" i="13" s="1"/>
  <c r="CT24" i="10"/>
  <c r="CT26" i="13" s="1"/>
  <c r="CU24" i="10"/>
  <c r="CU26" i="13" s="1"/>
  <c r="CV24" i="10"/>
  <c r="CV26" i="13" s="1"/>
  <c r="CW24" i="10"/>
  <c r="CW26" i="13" s="1"/>
  <c r="CX24" i="10"/>
  <c r="CX26" i="13" s="1"/>
  <c r="CY24" i="10"/>
  <c r="CY26" i="13" s="1"/>
  <c r="CZ24" i="10"/>
  <c r="CZ26" i="13" s="1"/>
  <c r="DA24" i="10"/>
  <c r="DA26" i="13" s="1"/>
  <c r="DB24" i="10"/>
  <c r="DB26" i="13" s="1"/>
  <c r="DC24" i="10"/>
  <c r="DC26" i="13" s="1"/>
  <c r="DD24" i="10"/>
  <c r="DD26" i="13" s="1"/>
  <c r="DE24" i="10"/>
  <c r="DE26" i="13" s="1"/>
  <c r="DF24" i="10"/>
  <c r="DF26" i="13" s="1"/>
  <c r="DG24" i="10"/>
  <c r="DG26" i="13" s="1"/>
  <c r="DH24" i="10"/>
  <c r="DH26" i="13" s="1"/>
  <c r="DI24" i="10"/>
  <c r="DI26" i="13" s="1"/>
  <c r="DJ24" i="10"/>
  <c r="DJ26" i="13" s="1"/>
  <c r="H51" i="10"/>
  <c r="EJ53" i="10"/>
  <c r="DT53" i="10"/>
  <c r="ED52" i="10"/>
  <c r="DN52" i="10"/>
  <c r="EN51" i="10"/>
  <c r="DX51" i="10"/>
  <c r="DR53" i="10"/>
  <c r="EB52" i="10"/>
  <c r="EL51" i="10"/>
  <c r="DQ53" i="10"/>
  <c r="EA52" i="10"/>
  <c r="EK51" i="10"/>
  <c r="DP53" i="10"/>
  <c r="DZ52" i="10"/>
  <c r="EJ51" i="10"/>
  <c r="EE53" i="10"/>
  <c r="DY52" i="10"/>
  <c r="EI51" i="10"/>
  <c r="DN53" i="10"/>
  <c r="DX52" i="10"/>
  <c r="EI53" i="10"/>
  <c r="DS53" i="10"/>
  <c r="EC52" i="10"/>
  <c r="DM52" i="10"/>
  <c r="EM51" i="10"/>
  <c r="DW51" i="10"/>
  <c r="EH53" i="10"/>
  <c r="DL52" i="10"/>
  <c r="DV51" i="10"/>
  <c r="EG53" i="10"/>
  <c r="DK52" i="10"/>
  <c r="DU51" i="10"/>
  <c r="EF53" i="10"/>
  <c r="EP52" i="10"/>
  <c r="DT51" i="10"/>
  <c r="DO53" i="10"/>
  <c r="EO52" i="10"/>
  <c r="DS51" i="10"/>
  <c r="ED53" i="10"/>
  <c r="EN52" i="10"/>
  <c r="EP53" i="10"/>
  <c r="DL53" i="10"/>
  <c r="EK52" i="10"/>
  <c r="EP51" i="10"/>
  <c r="DN51" i="10"/>
  <c r="EO53" i="10"/>
  <c r="DK53" i="10"/>
  <c r="EJ52" i="10"/>
  <c r="EO51" i="10"/>
  <c r="DM51" i="10"/>
  <c r="EN53" i="10"/>
  <c r="EI52" i="10"/>
  <c r="EH51" i="10"/>
  <c r="DL51" i="10"/>
  <c r="EM53" i="10"/>
  <c r="EH52" i="10"/>
  <c r="EG51" i="10"/>
  <c r="DK51" i="10"/>
  <c r="EL53" i="10"/>
  <c r="EG52" i="10"/>
  <c r="EF51" i="10"/>
  <c r="EK53" i="10"/>
  <c r="EF52" i="10"/>
  <c r="EC53" i="10"/>
  <c r="EE52" i="10"/>
  <c r="ED51" i="10"/>
  <c r="EB53" i="10"/>
  <c r="DW52" i="10"/>
  <c r="EC51" i="10"/>
  <c r="EA53" i="10"/>
  <c r="DV52" i="10"/>
  <c r="EB51" i="10"/>
  <c r="DZ53" i="10"/>
  <c r="DU52" i="10"/>
  <c r="EA51" i="10"/>
  <c r="DY53" i="10"/>
  <c r="DT52" i="10"/>
  <c r="DZ51" i="10"/>
  <c r="DX53" i="10"/>
  <c r="DS52" i="10"/>
  <c r="DY51" i="10"/>
  <c r="DW53" i="10"/>
  <c r="DR52" i="10"/>
  <c r="DR51" i="10"/>
  <c r="DV53" i="10"/>
  <c r="DQ52" i="10"/>
  <c r="DQ51" i="10"/>
  <c r="DU53" i="10"/>
  <c r="EM52" i="10"/>
  <c r="DP52" i="10"/>
  <c r="DP51" i="10"/>
  <c r="DM53" i="10"/>
  <c r="EL52" i="10"/>
  <c r="DO52" i="10"/>
  <c r="EE51" i="10"/>
  <c r="DO51" i="10"/>
  <c r="I53" i="10"/>
  <c r="I52" i="10"/>
  <c r="I51" i="10"/>
  <c r="J53" i="10"/>
  <c r="J51" i="10"/>
  <c r="J52" i="10"/>
  <c r="K51" i="10"/>
  <c r="K53" i="10"/>
  <c r="K52" i="10"/>
  <c r="L53" i="10"/>
  <c r="L51" i="10"/>
  <c r="L52" i="10"/>
  <c r="M51" i="10"/>
  <c r="M52" i="10"/>
  <c r="M53" i="10"/>
  <c r="N51" i="10"/>
  <c r="N52" i="10"/>
  <c r="N53" i="10"/>
  <c r="O51" i="10"/>
  <c r="O52" i="10"/>
  <c r="O53" i="10"/>
  <c r="P51" i="10"/>
  <c r="P52" i="10"/>
  <c r="P53" i="10"/>
  <c r="Q52" i="10"/>
  <c r="Q51" i="10"/>
  <c r="Q53" i="10"/>
  <c r="R52" i="10"/>
  <c r="R51" i="10"/>
  <c r="R53" i="10"/>
  <c r="S52" i="10"/>
  <c r="S53" i="10"/>
  <c r="S51" i="10"/>
  <c r="T52" i="10"/>
  <c r="T53" i="10"/>
  <c r="T51" i="10"/>
  <c r="U52" i="10"/>
  <c r="U53" i="10"/>
  <c r="U51" i="10"/>
  <c r="V52" i="10"/>
  <c r="V53" i="10"/>
  <c r="V51" i="10"/>
  <c r="W53" i="10"/>
  <c r="W52" i="10"/>
  <c r="W51" i="10"/>
  <c r="X53" i="10"/>
  <c r="X51" i="10"/>
  <c r="X52" i="10"/>
  <c r="Y53" i="10"/>
  <c r="Y51" i="10"/>
  <c r="Y52" i="10"/>
  <c r="Z53" i="10"/>
  <c r="Z52" i="10"/>
  <c r="Z51" i="10"/>
  <c r="AA53" i="10"/>
  <c r="AA51" i="10"/>
  <c r="AA52" i="10"/>
  <c r="AB53" i="10"/>
  <c r="AB51" i="10"/>
  <c r="AB52" i="10"/>
  <c r="AC51" i="10"/>
  <c r="AC52" i="10"/>
  <c r="AC53" i="10"/>
  <c r="AD51" i="10"/>
  <c r="AD52" i="10"/>
  <c r="AD53" i="10"/>
  <c r="AE51" i="10"/>
  <c r="AE53" i="10"/>
  <c r="AE52" i="10"/>
  <c r="AF51" i="10"/>
  <c r="AF53" i="10"/>
  <c r="AF52" i="10"/>
  <c r="AG52" i="10"/>
  <c r="AG53" i="10"/>
  <c r="AG51" i="10"/>
  <c r="AH52" i="10"/>
  <c r="AH51" i="10"/>
  <c r="AH53" i="10"/>
  <c r="AI52" i="10"/>
  <c r="AI53" i="10"/>
  <c r="AI51" i="10"/>
  <c r="AJ52" i="10"/>
  <c r="AJ51" i="10"/>
  <c r="AJ53" i="10"/>
  <c r="AK52" i="10"/>
  <c r="AK51" i="10"/>
  <c r="AK53" i="10"/>
  <c r="AL52" i="10"/>
  <c r="AL51" i="10"/>
  <c r="AL53" i="10"/>
  <c r="AM53" i="10"/>
  <c r="AM51" i="10"/>
  <c r="AM52" i="10"/>
  <c r="AN53" i="10"/>
  <c r="AN51" i="10"/>
  <c r="AN52" i="10"/>
  <c r="AO53" i="10"/>
  <c r="AO52" i="10"/>
  <c r="AO51" i="10"/>
  <c r="AP53" i="10"/>
  <c r="AP52" i="10"/>
  <c r="AP51" i="10"/>
  <c r="AQ51" i="10"/>
  <c r="AQ53" i="10"/>
  <c r="AQ52" i="10"/>
  <c r="AR53" i="10"/>
  <c r="AR51" i="10"/>
  <c r="AR52" i="10"/>
  <c r="AS51" i="10"/>
  <c r="AS52" i="10"/>
  <c r="AS53" i="10"/>
  <c r="AT51" i="10"/>
  <c r="AT52" i="10"/>
  <c r="AT53" i="10"/>
  <c r="AU51" i="10"/>
  <c r="AU53" i="10"/>
  <c r="AU52" i="10"/>
  <c r="AV51" i="10"/>
  <c r="AV52" i="10"/>
  <c r="AV53" i="10"/>
  <c r="AW52" i="10"/>
  <c r="AW53" i="10"/>
  <c r="AW51" i="10"/>
  <c r="AX52" i="10"/>
  <c r="AX53" i="10"/>
  <c r="AX51" i="10"/>
  <c r="AY52" i="10"/>
  <c r="AY53" i="10"/>
  <c r="AY51" i="10"/>
  <c r="AZ52" i="10"/>
  <c r="AZ53" i="10"/>
  <c r="AZ51" i="10"/>
  <c r="BA52" i="10"/>
  <c r="BA53" i="10"/>
  <c r="BA51" i="10"/>
  <c r="BB52" i="10"/>
  <c r="BB53" i="10"/>
  <c r="BB51" i="10"/>
  <c r="BC53" i="10"/>
  <c r="BC52" i="10"/>
  <c r="BC51" i="10"/>
  <c r="BD53" i="10"/>
  <c r="BD52" i="10"/>
  <c r="BD51" i="10"/>
  <c r="BE53" i="10"/>
  <c r="BE52" i="10"/>
  <c r="BE51" i="10"/>
  <c r="BF53" i="10"/>
  <c r="BF52" i="10"/>
  <c r="BF51" i="10"/>
  <c r="BG53" i="10"/>
  <c r="BG52" i="10"/>
  <c r="BG51" i="10"/>
  <c r="BH53" i="10"/>
  <c r="BH52" i="10"/>
  <c r="BH51" i="10"/>
  <c r="BI51" i="10"/>
  <c r="BI53" i="10"/>
  <c r="BI52" i="10"/>
  <c r="BJ51" i="10"/>
  <c r="BJ53" i="10"/>
  <c r="BJ52" i="10"/>
  <c r="BK51" i="10"/>
  <c r="BK53" i="10"/>
  <c r="BK52" i="10"/>
  <c r="BL51" i="10"/>
  <c r="BL52" i="10"/>
  <c r="BL53" i="10"/>
  <c r="BM52" i="10"/>
  <c r="BM53" i="10"/>
  <c r="BM51" i="10"/>
  <c r="BN52" i="10"/>
  <c r="BN51" i="10"/>
  <c r="BN53" i="10"/>
  <c r="BO52" i="10"/>
  <c r="BO51" i="10"/>
  <c r="BO53" i="10"/>
  <c r="BP52" i="10"/>
  <c r="BP51" i="10"/>
  <c r="BP53" i="10"/>
  <c r="BQ52" i="10"/>
  <c r="BQ53" i="10"/>
  <c r="BQ51" i="10"/>
  <c r="BR52" i="10"/>
  <c r="BR53" i="10"/>
  <c r="BR51" i="10"/>
  <c r="BS53" i="10"/>
  <c r="BS52" i="10"/>
  <c r="BS51" i="10"/>
  <c r="BT53" i="10"/>
  <c r="BT52" i="10"/>
  <c r="BT51" i="10"/>
  <c r="BU53" i="10"/>
  <c r="BU52" i="10"/>
  <c r="BU51" i="10"/>
  <c r="BV53" i="10"/>
  <c r="BV52" i="10"/>
  <c r="BV51" i="10"/>
  <c r="BW51" i="10"/>
  <c r="BW53" i="10"/>
  <c r="BW52" i="10"/>
  <c r="BX53" i="10"/>
  <c r="BX52" i="10"/>
  <c r="BX51" i="10"/>
  <c r="BY51" i="10"/>
  <c r="BY52" i="10"/>
  <c r="BY53" i="10"/>
  <c r="BZ51" i="10"/>
  <c r="BZ52" i="10"/>
  <c r="BZ53" i="10"/>
  <c r="CA51" i="10"/>
  <c r="CA53" i="10"/>
  <c r="CA52" i="10"/>
  <c r="CB51" i="10"/>
  <c r="CB52" i="10"/>
  <c r="CB53" i="10"/>
  <c r="CC52" i="10"/>
  <c r="CC51" i="10"/>
  <c r="CC53" i="10"/>
  <c r="CD52" i="10"/>
  <c r="CD51" i="10"/>
  <c r="CD53" i="10"/>
  <c r="CE52" i="10"/>
  <c r="CE53" i="10"/>
  <c r="CE51" i="10"/>
  <c r="CF52" i="10"/>
  <c r="CF53" i="10"/>
  <c r="CF51" i="10"/>
  <c r="CG52" i="10"/>
  <c r="CG53" i="10"/>
  <c r="CG51" i="10"/>
  <c r="CH52" i="10"/>
  <c r="CH53" i="10"/>
  <c r="CH51" i="10"/>
  <c r="CI53" i="10"/>
  <c r="CI51" i="10"/>
  <c r="CI52" i="10"/>
  <c r="CJ53" i="10"/>
  <c r="CJ52" i="10"/>
  <c r="CJ51" i="10"/>
  <c r="CK53" i="10"/>
  <c r="CK51" i="10"/>
  <c r="CK52" i="10"/>
  <c r="CL53" i="10"/>
  <c r="CL51" i="10"/>
  <c r="CL52" i="10"/>
  <c r="CM53" i="10"/>
  <c r="CM51" i="10"/>
  <c r="CM52" i="10"/>
  <c r="CN53" i="10"/>
  <c r="CN51" i="10"/>
  <c r="CN52" i="10"/>
  <c r="CO51" i="10"/>
  <c r="CO53" i="10"/>
  <c r="CO52" i="10"/>
  <c r="CP51" i="10"/>
  <c r="CP52" i="10"/>
  <c r="CP53" i="10"/>
  <c r="CQ51" i="10"/>
  <c r="CQ52" i="10"/>
  <c r="CQ53" i="10"/>
  <c r="CR51" i="10"/>
  <c r="CR53" i="10"/>
  <c r="CR52" i="10"/>
  <c r="CS52" i="10"/>
  <c r="CS53" i="10"/>
  <c r="CS51" i="10"/>
  <c r="CT52" i="10"/>
  <c r="CT53" i="10"/>
  <c r="CT51" i="10"/>
  <c r="CU52" i="10"/>
  <c r="CU53" i="10"/>
  <c r="CU51" i="10"/>
  <c r="CV52" i="10"/>
  <c r="CV53" i="10"/>
  <c r="CV51" i="10"/>
  <c r="CW52" i="10"/>
  <c r="CW53" i="10"/>
  <c r="CW51" i="10"/>
  <c r="CX52" i="10"/>
  <c r="CX53" i="10"/>
  <c r="CX51" i="10"/>
  <c r="CY53" i="10"/>
  <c r="CY52" i="10"/>
  <c r="CY51" i="10"/>
  <c r="CZ53" i="10"/>
  <c r="CZ52" i="10"/>
  <c r="CZ51" i="10"/>
  <c r="DA53" i="10"/>
  <c r="DA52" i="10"/>
  <c r="DA51" i="10"/>
  <c r="DB53" i="10"/>
  <c r="DB51" i="10"/>
  <c r="DB52" i="10"/>
  <c r="DC51" i="10"/>
  <c r="DC53" i="10"/>
  <c r="DC52" i="10"/>
  <c r="DD53" i="10"/>
  <c r="DD51" i="10"/>
  <c r="DD52" i="10"/>
  <c r="DE51" i="10"/>
  <c r="DE52" i="10"/>
  <c r="DE53" i="10"/>
  <c r="DF51" i="10"/>
  <c r="DF52" i="10"/>
  <c r="DF53" i="10"/>
  <c r="DG51" i="10"/>
  <c r="DG52" i="10"/>
  <c r="DG53" i="10"/>
  <c r="DH51" i="10"/>
  <c r="DH52" i="10"/>
  <c r="DH53" i="10"/>
  <c r="DI52" i="10"/>
  <c r="DI53" i="10"/>
  <c r="DI51" i="10"/>
  <c r="DJ52" i="10"/>
  <c r="DJ51" i="10"/>
  <c r="DJ53" i="10"/>
  <c r="H52" i="10"/>
  <c r="H53" i="10"/>
  <c r="EA23" i="10"/>
  <c r="EA25" i="13" s="1"/>
  <c r="DS23" i="10"/>
  <c r="DS25" i="13" s="1"/>
  <c r="EI23" i="10"/>
  <c r="EI25" i="13" s="1"/>
  <c r="DK23" i="10"/>
  <c r="DK25" i="13" s="1"/>
  <c r="EP23" i="10"/>
  <c r="EP25" i="13" s="1"/>
  <c r="EO23" i="10"/>
  <c r="EO25" i="13" s="1"/>
  <c r="DU23" i="10"/>
  <c r="DU25" i="13" s="1"/>
  <c r="EC23" i="10"/>
  <c r="EC25" i="13" s="1"/>
  <c r="EL23" i="10"/>
  <c r="EL25" i="13" s="1"/>
  <c r="EM23" i="10"/>
  <c r="EM25" i="13" s="1"/>
  <c r="DX23" i="10"/>
  <c r="DX25" i="13" s="1"/>
  <c r="EN23" i="10"/>
  <c r="EN25" i="13" s="1"/>
  <c r="EF23" i="10"/>
  <c r="EF25" i="13" s="1"/>
  <c r="DY23" i="10"/>
  <c r="DY25" i="13" s="1"/>
  <c r="EK23" i="10"/>
  <c r="EK25" i="13" s="1"/>
  <c r="DL23" i="10"/>
  <c r="DL25" i="13" s="1"/>
  <c r="DW23" i="10"/>
  <c r="DW25" i="13" s="1"/>
  <c r="DV23" i="10"/>
  <c r="DV25" i="13" s="1"/>
  <c r="DR23" i="10"/>
  <c r="DR25" i="13" s="1"/>
  <c r="DT23" i="10"/>
  <c r="DT25" i="13" s="1"/>
  <c r="EE23" i="10"/>
  <c r="EE25" i="13" s="1"/>
  <c r="DP23" i="10"/>
  <c r="DP25" i="13" s="1"/>
  <c r="ED23" i="10"/>
  <c r="ED25" i="13" s="1"/>
  <c r="DZ23" i="10"/>
  <c r="DZ25" i="13" s="1"/>
  <c r="EB23" i="10"/>
  <c r="EB25" i="13" s="1"/>
  <c r="DQ23" i="10"/>
  <c r="DQ25" i="13" s="1"/>
  <c r="EH23" i="10"/>
  <c r="EH25" i="13" s="1"/>
  <c r="EJ23" i="10"/>
  <c r="EJ25" i="13" s="1"/>
  <c r="EG23" i="10"/>
  <c r="EG25" i="13" s="1"/>
  <c r="DO23" i="10"/>
  <c r="DO25" i="13" s="1"/>
  <c r="DN23" i="10"/>
  <c r="DN25" i="13" s="1"/>
  <c r="DM23" i="10"/>
  <c r="DM25" i="13" s="1"/>
  <c r="H23" i="10"/>
  <c r="H25" i="13" s="1"/>
  <c r="I23" i="10"/>
  <c r="I25" i="13" s="1"/>
  <c r="J23" i="10"/>
  <c r="J25" i="13" s="1"/>
  <c r="K23" i="10"/>
  <c r="K25" i="13" s="1"/>
  <c r="L23" i="10"/>
  <c r="L25" i="13" s="1"/>
  <c r="M23" i="10"/>
  <c r="M25" i="13" s="1"/>
  <c r="N23" i="10"/>
  <c r="N25" i="13" s="1"/>
  <c r="O23" i="10"/>
  <c r="O25" i="13" s="1"/>
  <c r="P23" i="10"/>
  <c r="P25" i="13" s="1"/>
  <c r="Q23" i="10"/>
  <c r="Q25" i="13" s="1"/>
  <c r="R23" i="10"/>
  <c r="R25" i="13" s="1"/>
  <c r="S23" i="10"/>
  <c r="S25" i="13" s="1"/>
  <c r="T23" i="10"/>
  <c r="T25" i="13" s="1"/>
  <c r="U23" i="10"/>
  <c r="U25" i="13" s="1"/>
  <c r="V23" i="10"/>
  <c r="V25" i="13" s="1"/>
  <c r="W23" i="10"/>
  <c r="W25" i="13" s="1"/>
  <c r="X23" i="10"/>
  <c r="X25" i="13" s="1"/>
  <c r="Y23" i="10"/>
  <c r="Y25" i="13" s="1"/>
  <c r="Z23" i="10"/>
  <c r="Z25" i="13" s="1"/>
  <c r="AA23" i="10"/>
  <c r="AA25" i="13" s="1"/>
  <c r="AB23" i="10"/>
  <c r="AB25" i="13" s="1"/>
  <c r="AC23" i="10"/>
  <c r="AC25" i="13" s="1"/>
  <c r="AD23" i="10"/>
  <c r="AD25" i="13" s="1"/>
  <c r="AE23" i="10"/>
  <c r="AE25" i="13" s="1"/>
  <c r="AF23" i="10"/>
  <c r="AF25" i="13" s="1"/>
  <c r="AG23" i="10"/>
  <c r="AG25" i="13" s="1"/>
  <c r="AH23" i="10"/>
  <c r="AH25" i="13" s="1"/>
  <c r="AI23" i="10"/>
  <c r="AI25" i="13" s="1"/>
  <c r="AJ23" i="10"/>
  <c r="AJ25" i="13" s="1"/>
  <c r="AK23" i="10"/>
  <c r="AK25" i="13" s="1"/>
  <c r="AL23" i="10"/>
  <c r="AL25" i="13" s="1"/>
  <c r="AM23" i="10"/>
  <c r="AM25" i="13" s="1"/>
  <c r="AN23" i="10"/>
  <c r="AN25" i="13" s="1"/>
  <c r="AO23" i="10"/>
  <c r="AO25" i="13" s="1"/>
  <c r="AP23" i="10"/>
  <c r="AP25" i="13" s="1"/>
  <c r="AQ23" i="10"/>
  <c r="AQ25" i="13" s="1"/>
  <c r="AR23" i="10"/>
  <c r="AR25" i="13" s="1"/>
  <c r="AS23" i="10"/>
  <c r="AS25" i="13" s="1"/>
  <c r="AT23" i="10"/>
  <c r="AT25" i="13" s="1"/>
  <c r="AU23" i="10"/>
  <c r="AU25" i="13" s="1"/>
  <c r="AV23" i="10"/>
  <c r="AV25" i="13" s="1"/>
  <c r="AW23" i="10"/>
  <c r="AW25" i="13" s="1"/>
  <c r="AX23" i="10"/>
  <c r="AX25" i="13" s="1"/>
  <c r="AY23" i="10"/>
  <c r="AY25" i="13" s="1"/>
  <c r="AZ23" i="10"/>
  <c r="AZ25" i="13" s="1"/>
  <c r="BA23" i="10"/>
  <c r="BA25" i="13" s="1"/>
  <c r="BB23" i="10"/>
  <c r="BB25" i="13" s="1"/>
  <c r="BC23" i="10"/>
  <c r="BC25" i="13" s="1"/>
  <c r="BD23" i="10"/>
  <c r="BD25" i="13" s="1"/>
  <c r="BE23" i="10"/>
  <c r="BE25" i="13" s="1"/>
  <c r="BF23" i="10"/>
  <c r="BF25" i="13" s="1"/>
  <c r="BG23" i="10"/>
  <c r="BG25" i="13" s="1"/>
  <c r="BH23" i="10"/>
  <c r="BH25" i="13" s="1"/>
  <c r="BI23" i="10"/>
  <c r="BI25" i="13" s="1"/>
  <c r="BJ23" i="10"/>
  <c r="BJ25" i="13" s="1"/>
  <c r="BK23" i="10"/>
  <c r="BK25" i="13" s="1"/>
  <c r="BL23" i="10"/>
  <c r="BL25" i="13" s="1"/>
  <c r="BM23" i="10"/>
  <c r="BM25" i="13" s="1"/>
  <c r="BN23" i="10"/>
  <c r="BN25" i="13" s="1"/>
  <c r="BO23" i="10"/>
  <c r="BO25" i="13" s="1"/>
  <c r="BP23" i="10"/>
  <c r="BP25" i="13" s="1"/>
  <c r="BQ23" i="10"/>
  <c r="BQ25" i="13" s="1"/>
  <c r="BR23" i="10"/>
  <c r="BR25" i="13" s="1"/>
  <c r="BS23" i="10"/>
  <c r="BS25" i="13" s="1"/>
  <c r="BT23" i="10"/>
  <c r="BT25" i="13" s="1"/>
  <c r="BU23" i="10"/>
  <c r="BU25" i="13" s="1"/>
  <c r="BV23" i="10"/>
  <c r="BV25" i="13" s="1"/>
  <c r="BW23" i="10"/>
  <c r="BW25" i="13" s="1"/>
  <c r="BX23" i="10"/>
  <c r="BX25" i="13" s="1"/>
  <c r="BY23" i="10"/>
  <c r="BY25" i="13" s="1"/>
  <c r="BZ23" i="10"/>
  <c r="BZ25" i="13" s="1"/>
  <c r="CA23" i="10"/>
  <c r="CA25" i="13" s="1"/>
  <c r="CB23" i="10"/>
  <c r="CB25" i="13" s="1"/>
  <c r="CC23" i="10"/>
  <c r="CC25" i="13" s="1"/>
  <c r="CD23" i="10"/>
  <c r="CD25" i="13" s="1"/>
  <c r="CE23" i="10"/>
  <c r="CE25" i="13" s="1"/>
  <c r="CF23" i="10"/>
  <c r="CF25" i="13" s="1"/>
  <c r="CG23" i="10"/>
  <c r="CG25" i="13" s="1"/>
  <c r="CH23" i="10"/>
  <c r="CH25" i="13" s="1"/>
  <c r="CI23" i="10"/>
  <c r="CI25" i="13" s="1"/>
  <c r="CJ23" i="10"/>
  <c r="CJ25" i="13" s="1"/>
  <c r="CK23" i="10"/>
  <c r="CK25" i="13" s="1"/>
  <c r="CL23" i="10"/>
  <c r="CL25" i="13" s="1"/>
  <c r="CM23" i="10"/>
  <c r="CM25" i="13" s="1"/>
  <c r="CN23" i="10"/>
  <c r="CN25" i="13" s="1"/>
  <c r="CO23" i="10"/>
  <c r="CO25" i="13" s="1"/>
  <c r="CP23" i="10"/>
  <c r="CP25" i="13" s="1"/>
  <c r="CQ23" i="10"/>
  <c r="CQ25" i="13" s="1"/>
  <c r="CR23" i="10"/>
  <c r="CR25" i="13" s="1"/>
  <c r="CS23" i="10"/>
  <c r="CS25" i="13" s="1"/>
  <c r="CT23" i="10"/>
  <c r="CT25" i="13" s="1"/>
  <c r="CU23" i="10"/>
  <c r="CU25" i="13" s="1"/>
  <c r="CV23" i="10"/>
  <c r="CV25" i="13" s="1"/>
  <c r="CW23" i="10"/>
  <c r="CW25" i="13" s="1"/>
  <c r="CX23" i="10"/>
  <c r="CX25" i="13" s="1"/>
  <c r="CY23" i="10"/>
  <c r="CY25" i="13" s="1"/>
  <c r="CZ23" i="10"/>
  <c r="CZ25" i="13" s="1"/>
  <c r="DA23" i="10"/>
  <c r="DA25" i="13" s="1"/>
  <c r="DB23" i="10"/>
  <c r="DB25" i="13" s="1"/>
  <c r="DC23" i="10"/>
  <c r="DC25" i="13" s="1"/>
  <c r="DD23" i="10"/>
  <c r="DD25" i="13" s="1"/>
  <c r="DE23" i="10"/>
  <c r="DE25" i="13" s="1"/>
  <c r="DF23" i="10"/>
  <c r="DF25" i="13" s="1"/>
  <c r="DG23" i="10"/>
  <c r="DG25" i="13" s="1"/>
  <c r="DH23" i="10"/>
  <c r="DH25" i="13" s="1"/>
  <c r="DI23" i="10"/>
  <c r="DI25" i="13" s="1"/>
  <c r="DJ23" i="10"/>
  <c r="DJ25" i="13" s="1"/>
  <c r="AS5" i="68"/>
  <c r="AT4" i="68"/>
  <c r="EP21" i="10"/>
  <c r="EP25" i="10"/>
  <c r="EP27" i="13" s="1"/>
  <c r="EP22" i="10"/>
  <c r="EP24" i="13" s="1"/>
  <c r="EP20" i="10"/>
  <c r="EP22" i="13" s="1"/>
  <c r="EP17" i="10"/>
  <c r="EP19" i="13" s="1"/>
  <c r="EP18" i="10"/>
  <c r="EP20" i="13" s="1"/>
  <c r="DT18" i="10"/>
  <c r="DT20" i="13" s="1"/>
  <c r="EJ21" i="10"/>
  <c r="EJ20" i="10"/>
  <c r="EJ22" i="13" s="1"/>
  <c r="EJ17" i="10"/>
  <c r="EJ19" i="13" s="1"/>
  <c r="DQ21" i="10"/>
  <c r="EG17" i="10"/>
  <c r="EG19" i="13" s="1"/>
  <c r="DL25" i="10"/>
  <c r="DL27" i="13" s="1"/>
  <c r="DP21" i="10"/>
  <c r="EF17" i="10"/>
  <c r="EF19" i="13" s="1"/>
  <c r="DT22" i="10"/>
  <c r="DT24" i="13" s="1"/>
  <c r="EC20" i="10"/>
  <c r="EC22" i="13" s="1"/>
  <c r="EJ18" i="10"/>
  <c r="EJ20" i="13" s="1"/>
  <c r="DN17" i="10"/>
  <c r="DN19" i="13" s="1"/>
  <c r="DQ22" i="10"/>
  <c r="DQ24" i="13" s="1"/>
  <c r="EB20" i="10"/>
  <c r="EB22" i="13" s="1"/>
  <c r="EG18" i="10"/>
  <c r="EG20" i="13" s="1"/>
  <c r="DM17" i="10"/>
  <c r="DM19" i="13" s="1"/>
  <c r="DP22" i="10"/>
  <c r="DP24" i="13" s="1"/>
  <c r="EA20" i="10"/>
  <c r="EA22" i="13" s="1"/>
  <c r="EF18" i="10"/>
  <c r="EF20" i="13" s="1"/>
  <c r="DL17" i="10"/>
  <c r="DL19" i="13" s="1"/>
  <c r="DO22" i="10"/>
  <c r="DO24" i="13" s="1"/>
  <c r="DZ20" i="10"/>
  <c r="DZ22" i="13" s="1"/>
  <c r="EE18" i="10"/>
  <c r="EE20" i="13" s="1"/>
  <c r="DK17" i="10"/>
  <c r="DK19" i="13" s="1"/>
  <c r="DN22" i="10"/>
  <c r="DN24" i="13" s="1"/>
  <c r="ED18" i="10"/>
  <c r="ED20" i="13" s="1"/>
  <c r="EJ25" i="10"/>
  <c r="EJ27" i="13" s="1"/>
  <c r="DM22" i="10"/>
  <c r="DM24" i="13" s="1"/>
  <c r="DQ20" i="10"/>
  <c r="DQ22" i="13" s="1"/>
  <c r="EC18" i="10"/>
  <c r="EC20" i="13" s="1"/>
  <c r="DT25" i="10"/>
  <c r="DT27" i="13" s="1"/>
  <c r="EC21" i="10"/>
  <c r="EB18" i="10"/>
  <c r="EB20" i="13" s="1"/>
  <c r="EB21" i="10"/>
  <c r="DL18" i="10"/>
  <c r="DL20" i="13" s="1"/>
  <c r="DT20" i="10"/>
  <c r="DT22" i="13" s="1"/>
  <c r="DT21" i="10"/>
  <c r="DQ25" i="10"/>
  <c r="DQ27" i="13" s="1"/>
  <c r="EE20" i="10"/>
  <c r="EE22" i="13" s="1"/>
  <c r="ED20" i="10"/>
  <c r="ED22" i="13" s="1"/>
  <c r="DO17" i="10"/>
  <c r="DO19" i="13" s="1"/>
  <c r="ED17" i="10"/>
  <c r="ED19" i="13" s="1"/>
  <c r="DK25" i="10"/>
  <c r="DK27" i="13" s="1"/>
  <c r="DN18" i="10"/>
  <c r="DN20" i="13" s="1"/>
  <c r="DN25" i="10"/>
  <c r="DN27" i="13" s="1"/>
  <c r="DR25" i="10"/>
  <c r="DR27" i="13" s="1"/>
  <c r="DS22" i="10"/>
  <c r="DS24" i="13" s="1"/>
  <c r="EM17" i="10"/>
  <c r="EM19" i="13" s="1"/>
  <c r="DX18" i="10"/>
  <c r="DX20" i="13" s="1"/>
  <c r="DY17" i="10"/>
  <c r="DY19" i="13" s="1"/>
  <c r="DY18" i="10"/>
  <c r="DY20" i="13" s="1"/>
  <c r="EA22" i="10"/>
  <c r="EA24" i="13" s="1"/>
  <c r="ED21" i="10"/>
  <c r="EI25" i="10"/>
  <c r="EI27" i="13" s="1"/>
  <c r="DL22" i="10"/>
  <c r="DL24" i="13" s="1"/>
  <c r="DP18" i="10"/>
  <c r="DP20" i="13" s="1"/>
  <c r="ED22" i="10"/>
  <c r="ED24" i="13" s="1"/>
  <c r="DR17" i="10"/>
  <c r="DR19" i="13" s="1"/>
  <c r="EL21" i="10"/>
  <c r="DX20" i="10"/>
  <c r="DX22" i="13" s="1"/>
  <c r="DN20" i="10"/>
  <c r="DN22" i="13" s="1"/>
  <c r="DU25" i="10"/>
  <c r="DU27" i="13" s="1"/>
  <c r="EJ22" i="10"/>
  <c r="EJ24" i="13" s="1"/>
  <c r="DO25" i="10"/>
  <c r="DO27" i="13" s="1"/>
  <c r="EA25" i="10"/>
  <c r="EA27" i="13" s="1"/>
  <c r="ED25" i="10"/>
  <c r="ED27" i="13" s="1"/>
  <c r="EH25" i="10"/>
  <c r="EH27" i="13" s="1"/>
  <c r="EI22" i="10"/>
  <c r="EI24" i="13" s="1"/>
  <c r="DV20" i="10"/>
  <c r="DV22" i="13" s="1"/>
  <c r="DW18" i="10"/>
  <c r="DW20" i="13" s="1"/>
  <c r="EK17" i="10"/>
  <c r="EK19" i="13" s="1"/>
  <c r="EN18" i="10"/>
  <c r="EN20" i="13" s="1"/>
  <c r="EO17" i="10"/>
  <c r="EO19" i="13" s="1"/>
  <c r="DP20" i="10"/>
  <c r="DP22" i="13" s="1"/>
  <c r="DM20" i="10"/>
  <c r="DM22" i="13" s="1"/>
  <c r="DQ18" i="10"/>
  <c r="DQ20" i="13" s="1"/>
  <c r="DS25" i="10"/>
  <c r="DS27" i="13" s="1"/>
  <c r="EL20" i="10"/>
  <c r="EL22" i="13" s="1"/>
  <c r="EM18" i="10"/>
  <c r="EM20" i="13" s="1"/>
  <c r="DU18" i="10"/>
  <c r="DU20" i="13" s="1"/>
  <c r="DM21" i="10"/>
  <c r="DV21" i="10"/>
  <c r="EO18" i="10"/>
  <c r="EO20" i="13" s="1"/>
  <c r="DZ17" i="10"/>
  <c r="DZ19" i="13" s="1"/>
  <c r="DU20" i="10"/>
  <c r="DU22" i="13" s="1"/>
  <c r="DP25" i="10"/>
  <c r="DP27" i="13" s="1"/>
  <c r="DR22" i="10"/>
  <c r="DR24" i="13" s="1"/>
  <c r="DZ18" i="10"/>
  <c r="DZ20" i="13" s="1"/>
  <c r="DL21" i="10"/>
  <c r="DM18" i="10"/>
  <c r="DM20" i="13" s="1"/>
  <c r="DQ17" i="10"/>
  <c r="DQ19" i="13" s="1"/>
  <c r="DT17" i="10"/>
  <c r="DT19" i="13" s="1"/>
  <c r="EH17" i="10"/>
  <c r="EH19" i="13" s="1"/>
  <c r="DV22" i="10"/>
  <c r="DV24" i="13" s="1"/>
  <c r="DW20" i="10"/>
  <c r="DW22" i="13" s="1"/>
  <c r="DU21" i="10"/>
  <c r="EN20" i="10"/>
  <c r="EN22" i="13" s="1"/>
  <c r="DM25" i="10"/>
  <c r="DM27" i="13" s="1"/>
  <c r="EK21" i="10"/>
  <c r="DZ25" i="10"/>
  <c r="DZ27" i="13" s="1"/>
  <c r="EF22" i="10"/>
  <c r="EF24" i="13" s="1"/>
  <c r="EC17" i="10"/>
  <c r="EC19" i="13" s="1"/>
  <c r="EG22" i="10"/>
  <c r="EG24" i="13" s="1"/>
  <c r="EH18" i="10"/>
  <c r="EH20" i="13" s="1"/>
  <c r="DW21" i="10"/>
  <c r="EN21" i="10"/>
  <c r="DZ22" i="10"/>
  <c r="DZ24" i="13" s="1"/>
  <c r="EG21" i="10"/>
  <c r="DS18" i="10"/>
  <c r="DS20" i="13" s="1"/>
  <c r="EL25" i="10"/>
  <c r="EL27" i="13" s="1"/>
  <c r="EK25" i="10"/>
  <c r="EK27" i="13" s="1"/>
  <c r="EF25" i="10"/>
  <c r="EF27" i="13" s="1"/>
  <c r="EC25" i="10"/>
  <c r="EC27" i="13" s="1"/>
  <c r="EG20" i="10"/>
  <c r="EG22" i="13" s="1"/>
  <c r="EK22" i="10"/>
  <c r="EK24" i="13" s="1"/>
  <c r="DK21" i="10"/>
  <c r="EC22" i="10"/>
  <c r="EC24" i="13" s="1"/>
  <c r="DU17" i="10"/>
  <c r="DU19" i="13" s="1"/>
  <c r="EM22" i="10"/>
  <c r="EM24" i="13" s="1"/>
  <c r="DX25" i="10"/>
  <c r="DX27" i="13" s="1"/>
  <c r="DZ21" i="10"/>
  <c r="EK20" i="10"/>
  <c r="EK22" i="13" s="1"/>
  <c r="EH20" i="10"/>
  <c r="EH22" i="13" s="1"/>
  <c r="DV17" i="10"/>
  <c r="DV19" i="13" s="1"/>
  <c r="EN25" i="10"/>
  <c r="EN27" i="13" s="1"/>
  <c r="EO22" i="10"/>
  <c r="EO24" i="13" s="1"/>
  <c r="EE25" i="10"/>
  <c r="EE27" i="13" s="1"/>
  <c r="DS20" i="10"/>
  <c r="DS22" i="13" s="1"/>
  <c r="EA18" i="10"/>
  <c r="EA20" i="13" s="1"/>
  <c r="DN21" i="10"/>
  <c r="EI20" i="10"/>
  <c r="EI22" i="13" s="1"/>
  <c r="DS21" i="10"/>
  <c r="EA17" i="10"/>
  <c r="EA19" i="13" s="1"/>
  <c r="DL20" i="10"/>
  <c r="DL22" i="13" s="1"/>
  <c r="DP17" i="10"/>
  <c r="DP19" i="13" s="1"/>
  <c r="EG25" i="10"/>
  <c r="EG27" i="13" s="1"/>
  <c r="DR18" i="10"/>
  <c r="DR20" i="13" s="1"/>
  <c r="DS17" i="10"/>
  <c r="DS19" i="13" s="1"/>
  <c r="EL22" i="10"/>
  <c r="EL24" i="13" s="1"/>
  <c r="EM20" i="10"/>
  <c r="EM22" i="13" s="1"/>
  <c r="DX21" i="10"/>
  <c r="DY20" i="10"/>
  <c r="DY22" i="13" s="1"/>
  <c r="EI17" i="10"/>
  <c r="EI19" i="13" s="1"/>
  <c r="DV25" i="10"/>
  <c r="DV27" i="13" s="1"/>
  <c r="DU22" i="10"/>
  <c r="DU24" i="13" s="1"/>
  <c r="EO20" i="10"/>
  <c r="EO22" i="13" s="1"/>
  <c r="EB17" i="10"/>
  <c r="EB19" i="13" s="1"/>
  <c r="EF20" i="10"/>
  <c r="EF22" i="13" s="1"/>
  <c r="EK18" i="10"/>
  <c r="EK20" i="13" s="1"/>
  <c r="EM21" i="10"/>
  <c r="DX22" i="10"/>
  <c r="DX24" i="13" s="1"/>
  <c r="DY21" i="10"/>
  <c r="DK22" i="10"/>
  <c r="DK24" i="13" s="1"/>
  <c r="DO20" i="10"/>
  <c r="DO22" i="13" s="1"/>
  <c r="EI18" i="10"/>
  <c r="EI20" i="13" s="1"/>
  <c r="DW22" i="10"/>
  <c r="DW24" i="13" s="1"/>
  <c r="EN22" i="10"/>
  <c r="EN24" i="13" s="1"/>
  <c r="EO21" i="10"/>
  <c r="EB22" i="10"/>
  <c r="EB24" i="13" s="1"/>
  <c r="EF21" i="10"/>
  <c r="DO18" i="10"/>
  <c r="DO20" i="13" s="1"/>
  <c r="DK18" i="10"/>
  <c r="DK20" i="13" s="1"/>
  <c r="DR20" i="10"/>
  <c r="DR22" i="13" s="1"/>
  <c r="DY22" i="10"/>
  <c r="DY24" i="13" s="1"/>
  <c r="DK20" i="10"/>
  <c r="DK22" i="13" s="1"/>
  <c r="DW25" i="10"/>
  <c r="DW27" i="13" s="1"/>
  <c r="EB25" i="10"/>
  <c r="EB27" i="13" s="1"/>
  <c r="EA21" i="10"/>
  <c r="DR21" i="10"/>
  <c r="EL17" i="10"/>
  <c r="EL19" i="13" s="1"/>
  <c r="EM25" i="10"/>
  <c r="EM27" i="13" s="1"/>
  <c r="DY25" i="10"/>
  <c r="DY27" i="13" s="1"/>
  <c r="EE17" i="10"/>
  <c r="EE19" i="13" s="1"/>
  <c r="EE22" i="10"/>
  <c r="EE24" i="13" s="1"/>
  <c r="EH21" i="10"/>
  <c r="DV18" i="10"/>
  <c r="DV20" i="13" s="1"/>
  <c r="EO25" i="10"/>
  <c r="EO27" i="13" s="1"/>
  <c r="EE21" i="10"/>
  <c r="EL18" i="10"/>
  <c r="EL20" i="13" s="1"/>
  <c r="DX17" i="10"/>
  <c r="DX19" i="13" s="1"/>
  <c r="DO21" i="10"/>
  <c r="EH22" i="10"/>
  <c r="EH24" i="13" s="1"/>
  <c r="EI21" i="10"/>
  <c r="DW17" i="10"/>
  <c r="DW19" i="13" s="1"/>
  <c r="EN17" i="10"/>
  <c r="EN19" i="13" s="1"/>
  <c r="DJ18" i="10"/>
  <c r="DJ20" i="13" s="1"/>
  <c r="DJ17" i="10"/>
  <c r="DJ19" i="13" s="1"/>
  <c r="H22" i="10"/>
  <c r="I22" i="10"/>
  <c r="J22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J17" i="10"/>
  <c r="AI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B17" i="10"/>
  <c r="BA17" i="10"/>
  <c r="BC17" i="10"/>
  <c r="BD17" i="10"/>
  <c r="BE17" i="10"/>
  <c r="BF17" i="10"/>
  <c r="BG17" i="10"/>
  <c r="BH17" i="10"/>
  <c r="BI17" i="10"/>
  <c r="BJ17" i="10"/>
  <c r="BK17" i="10"/>
  <c r="BL17" i="10"/>
  <c r="BM17" i="10"/>
  <c r="BN17" i="10"/>
  <c r="BO17" i="10"/>
  <c r="BP17" i="10"/>
  <c r="BQ17" i="10"/>
  <c r="BR17" i="10"/>
  <c r="BS17" i="10"/>
  <c r="BT17" i="10"/>
  <c r="BU17" i="10"/>
  <c r="BV17" i="10"/>
  <c r="BW17" i="10"/>
  <c r="BX17" i="10"/>
  <c r="BY17" i="10"/>
  <c r="BZ17" i="10"/>
  <c r="CA17" i="10"/>
  <c r="CB17" i="10"/>
  <c r="CC17" i="10"/>
  <c r="CD17" i="10"/>
  <c r="CE17" i="10"/>
  <c r="CF17" i="10"/>
  <c r="CG17" i="10"/>
  <c r="CH17" i="10"/>
  <c r="CI17" i="10"/>
  <c r="CJ17" i="10"/>
  <c r="CK17" i="10"/>
  <c r="CL17" i="10"/>
  <c r="CM17" i="10"/>
  <c r="CN17" i="10"/>
  <c r="CO17" i="10"/>
  <c r="CP17" i="10"/>
  <c r="CQ17" i="10"/>
  <c r="CR17" i="10"/>
  <c r="CS17" i="10"/>
  <c r="CT17" i="10"/>
  <c r="CU17" i="10"/>
  <c r="CV17" i="10"/>
  <c r="CW17" i="10"/>
  <c r="CX17" i="10"/>
  <c r="CY17" i="10"/>
  <c r="CZ17" i="10"/>
  <c r="DA17" i="10"/>
  <c r="DB17" i="10"/>
  <c r="DC17" i="10"/>
  <c r="DD17" i="10"/>
  <c r="DE17" i="10"/>
  <c r="DF17" i="10"/>
  <c r="DG17" i="10"/>
  <c r="DH17" i="10"/>
  <c r="DI17" i="10"/>
  <c r="H17" i="10"/>
  <c r="H60" i="82" s="1"/>
  <c r="I17" i="10"/>
  <c r="I60" i="82" s="1"/>
  <c r="J17" i="10"/>
  <c r="J60" i="82" s="1"/>
  <c r="K17" i="10"/>
  <c r="L17" i="10"/>
  <c r="M17" i="10"/>
  <c r="N17" i="10"/>
  <c r="O17" i="10"/>
  <c r="P17" i="10"/>
  <c r="Q18" i="10"/>
  <c r="Q20" i="13" s="1"/>
  <c r="Q17" i="10"/>
  <c r="DH28" i="13"/>
  <c r="DG28" i="13"/>
  <c r="DF28" i="13"/>
  <c r="DE28" i="13"/>
  <c r="DC28" i="13"/>
  <c r="I25" i="10"/>
  <c r="I27" i="13" s="1"/>
  <c r="DB28" i="13"/>
  <c r="H25" i="10"/>
  <c r="H27" i="13" s="1"/>
  <c r="I21" i="10"/>
  <c r="DB18" i="10"/>
  <c r="DB20" i="13" s="1"/>
  <c r="CT18" i="10"/>
  <c r="CT20" i="13" s="1"/>
  <c r="CL18" i="10"/>
  <c r="CL20" i="13" s="1"/>
  <c r="CD18" i="10"/>
  <c r="CD20" i="13" s="1"/>
  <c r="BV18" i="10"/>
  <c r="BV20" i="13" s="1"/>
  <c r="BN18" i="10"/>
  <c r="BN20" i="13" s="1"/>
  <c r="BF18" i="10"/>
  <c r="BF20" i="13" s="1"/>
  <c r="AX18" i="10"/>
  <c r="AX20" i="13" s="1"/>
  <c r="AP18" i="10"/>
  <c r="AP20" i="13" s="1"/>
  <c r="AH18" i="10"/>
  <c r="AH20" i="13" s="1"/>
  <c r="Z18" i="10"/>
  <c r="Z20" i="13" s="1"/>
  <c r="R18" i="10"/>
  <c r="R20" i="13" s="1"/>
  <c r="J18" i="10"/>
  <c r="J20" i="13" s="1"/>
  <c r="DI18" i="10"/>
  <c r="DI20" i="13" s="1"/>
  <c r="DA18" i="10"/>
  <c r="DA20" i="13" s="1"/>
  <c r="CS18" i="10"/>
  <c r="CS20" i="13" s="1"/>
  <c r="CK18" i="10"/>
  <c r="CK20" i="13" s="1"/>
  <c r="CC18" i="10"/>
  <c r="CC20" i="13" s="1"/>
  <c r="BU18" i="10"/>
  <c r="BU20" i="13" s="1"/>
  <c r="BM18" i="10"/>
  <c r="BM20" i="13" s="1"/>
  <c r="BE18" i="10"/>
  <c r="BE20" i="13" s="1"/>
  <c r="AW18" i="10"/>
  <c r="AW20" i="13" s="1"/>
  <c r="AO18" i="10"/>
  <c r="AO20" i="13" s="1"/>
  <c r="AG18" i="10"/>
  <c r="AG20" i="13" s="1"/>
  <c r="Y18" i="10"/>
  <c r="Y20" i="13" s="1"/>
  <c r="I18" i="10"/>
  <c r="I20" i="13" s="1"/>
  <c r="J20" i="10"/>
  <c r="J22" i="13" s="1"/>
  <c r="DH18" i="10"/>
  <c r="DH20" i="13" s="1"/>
  <c r="CZ18" i="10"/>
  <c r="CZ20" i="13" s="1"/>
  <c r="CR18" i="10"/>
  <c r="CR20" i="13" s="1"/>
  <c r="CJ18" i="10"/>
  <c r="CJ20" i="13" s="1"/>
  <c r="CB18" i="10"/>
  <c r="CB20" i="13" s="1"/>
  <c r="BT18" i="10"/>
  <c r="BT20" i="13" s="1"/>
  <c r="BL18" i="10"/>
  <c r="BL20" i="13" s="1"/>
  <c r="BD18" i="10"/>
  <c r="BD20" i="13" s="1"/>
  <c r="AV18" i="10"/>
  <c r="AV20" i="13" s="1"/>
  <c r="AN18" i="10"/>
  <c r="AN20" i="13" s="1"/>
  <c r="AF18" i="10"/>
  <c r="AF20" i="13" s="1"/>
  <c r="X18" i="10"/>
  <c r="X20" i="13" s="1"/>
  <c r="P18" i="10"/>
  <c r="P20" i="13" s="1"/>
  <c r="H18" i="10"/>
  <c r="H20" i="13" s="1"/>
  <c r="I20" i="10"/>
  <c r="I22" i="13" s="1"/>
  <c r="DG18" i="10"/>
  <c r="DG20" i="13" s="1"/>
  <c r="CY18" i="10"/>
  <c r="CY20" i="13" s="1"/>
  <c r="CQ18" i="10"/>
  <c r="CQ20" i="13" s="1"/>
  <c r="CI18" i="10"/>
  <c r="CA18" i="10"/>
  <c r="BS18" i="10"/>
  <c r="BK18" i="10"/>
  <c r="BC18" i="10"/>
  <c r="AU18" i="10"/>
  <c r="AM18" i="10"/>
  <c r="AE18" i="10"/>
  <c r="W18" i="10"/>
  <c r="O18" i="10"/>
  <c r="DI28" i="13"/>
  <c r="DE18" i="10"/>
  <c r="DE20" i="13" s="1"/>
  <c r="CW18" i="10"/>
  <c r="CW20" i="13" s="1"/>
  <c r="CO18" i="10"/>
  <c r="CO20" i="13" s="1"/>
  <c r="CG18" i="10"/>
  <c r="CG20" i="13" s="1"/>
  <c r="BY18" i="10"/>
  <c r="BY20" i="13" s="1"/>
  <c r="BQ18" i="10"/>
  <c r="BQ20" i="13" s="1"/>
  <c r="BI18" i="10"/>
  <c r="BI20" i="13" s="1"/>
  <c r="BA18" i="10"/>
  <c r="BA20" i="13" s="1"/>
  <c r="AS18" i="10"/>
  <c r="AS20" i="13" s="1"/>
  <c r="AK18" i="10"/>
  <c r="AK20" i="13" s="1"/>
  <c r="AC18" i="10"/>
  <c r="AC20" i="13" s="1"/>
  <c r="U18" i="10"/>
  <c r="U20" i="13" s="1"/>
  <c r="M18" i="10"/>
  <c r="M20" i="13" s="1"/>
  <c r="DD28" i="13"/>
  <c r="DD18" i="10"/>
  <c r="DD20" i="13" s="1"/>
  <c r="CV18" i="10"/>
  <c r="CV20" i="13" s="1"/>
  <c r="CN18" i="10"/>
  <c r="CN20" i="13" s="1"/>
  <c r="CF18" i="10"/>
  <c r="CF20" i="13" s="1"/>
  <c r="BX18" i="10"/>
  <c r="BX20" i="13" s="1"/>
  <c r="BP18" i="10"/>
  <c r="BP20" i="13" s="1"/>
  <c r="BH18" i="10"/>
  <c r="BH20" i="13" s="1"/>
  <c r="AZ18" i="10"/>
  <c r="AZ20" i="13" s="1"/>
  <c r="AR18" i="10"/>
  <c r="AR20" i="13" s="1"/>
  <c r="AJ18" i="10"/>
  <c r="AJ20" i="13" s="1"/>
  <c r="AB18" i="10"/>
  <c r="AB20" i="13" s="1"/>
  <c r="T18" i="10"/>
  <c r="T20" i="13" s="1"/>
  <c r="L18" i="10"/>
  <c r="L20" i="13" s="1"/>
  <c r="J21" i="10"/>
  <c r="DC18" i="10"/>
  <c r="DC20" i="13" s="1"/>
  <c r="BW18" i="10"/>
  <c r="AQ18" i="10"/>
  <c r="K18" i="10"/>
  <c r="K20" i="13" s="1"/>
  <c r="CX18" i="10"/>
  <c r="CX20" i="13" s="1"/>
  <c r="BR18" i="10"/>
  <c r="BR20" i="13" s="1"/>
  <c r="AL18" i="10"/>
  <c r="AL20" i="13" s="1"/>
  <c r="CU18" i="10"/>
  <c r="CU20" i="13" s="1"/>
  <c r="BO18" i="10"/>
  <c r="AI18" i="10"/>
  <c r="CP18" i="10"/>
  <c r="CP20" i="13" s="1"/>
  <c r="BJ18" i="10"/>
  <c r="BJ20" i="13" s="1"/>
  <c r="AD18" i="10"/>
  <c r="AD20" i="13" s="1"/>
  <c r="DA28" i="13"/>
  <c r="CM18" i="10"/>
  <c r="CM20" i="13" s="1"/>
  <c r="BG18" i="10"/>
  <c r="AA18" i="10"/>
  <c r="AY18" i="10"/>
  <c r="BZ18" i="10"/>
  <c r="BZ20" i="13" s="1"/>
  <c r="N18" i="10"/>
  <c r="N20" i="13" s="1"/>
  <c r="CH18" i="10"/>
  <c r="CH20" i="13" s="1"/>
  <c r="BB18" i="10"/>
  <c r="BB20" i="13" s="1"/>
  <c r="V18" i="10"/>
  <c r="V20" i="13" s="1"/>
  <c r="CE18" i="10"/>
  <c r="S18" i="10"/>
  <c r="J25" i="10"/>
  <c r="J27" i="13" s="1"/>
  <c r="DF18" i="10"/>
  <c r="DF20" i="13" s="1"/>
  <c r="AT18" i="10"/>
  <c r="AT20" i="13" s="1"/>
  <c r="I63" i="10"/>
  <c r="J63" i="10"/>
  <c r="I4" i="8"/>
  <c r="H5" i="8"/>
  <c r="I26" i="10" l="1"/>
  <c r="I28" i="13" s="1"/>
  <c r="E26" i="13"/>
  <c r="E24" i="10"/>
  <c r="DI54" i="10"/>
  <c r="DI19" i="10" s="1"/>
  <c r="DA54" i="10"/>
  <c r="DA19" i="10" s="1"/>
  <c r="CS54" i="10"/>
  <c r="CS19" i="10" s="1"/>
  <c r="CC54" i="10"/>
  <c r="CC19" i="10" s="1"/>
  <c r="AO54" i="10"/>
  <c r="AO19" i="10" s="1"/>
  <c r="DG54" i="10"/>
  <c r="DG19" i="10" s="1"/>
  <c r="CQ54" i="10"/>
  <c r="CQ19" i="10" s="1"/>
  <c r="CA54" i="10"/>
  <c r="CA19" i="10" s="1"/>
  <c r="BK54" i="10"/>
  <c r="BK19" i="10" s="1"/>
  <c r="AU54" i="10"/>
  <c r="AU19" i="10" s="1"/>
  <c r="EO54" i="10"/>
  <c r="EO19" i="10" s="1"/>
  <c r="EO21" i="13" s="1"/>
  <c r="DU54" i="10"/>
  <c r="DU19" i="10" s="1"/>
  <c r="DU21" i="13" s="1"/>
  <c r="BM54" i="10"/>
  <c r="BM19" i="10" s="1"/>
  <c r="AW54" i="10"/>
  <c r="AW19" i="10" s="1"/>
  <c r="AG54" i="10"/>
  <c r="AG19" i="10" s="1"/>
  <c r="Q54" i="10"/>
  <c r="Q19" i="10" s="1"/>
  <c r="DH54" i="10"/>
  <c r="DH19" i="10" s="1"/>
  <c r="CR54" i="10"/>
  <c r="CR19" i="10" s="1"/>
  <c r="CB54" i="10"/>
  <c r="CB19" i="10" s="1"/>
  <c r="BL54" i="10"/>
  <c r="BL19" i="10" s="1"/>
  <c r="AV54" i="10"/>
  <c r="AV19" i="10" s="1"/>
  <c r="AN54" i="10"/>
  <c r="AN19" i="10" s="1"/>
  <c r="AF54" i="10"/>
  <c r="AF19" i="10" s="1"/>
  <c r="DP54" i="10"/>
  <c r="DP19" i="10" s="1"/>
  <c r="DP21" i="13" s="1"/>
  <c r="DS54" i="10"/>
  <c r="DS19" i="10" s="1"/>
  <c r="DS21" i="13" s="1"/>
  <c r="E53" i="10"/>
  <c r="EP54" i="10"/>
  <c r="EP19" i="10" s="1"/>
  <c r="EP21" i="13" s="1"/>
  <c r="DR54" i="10"/>
  <c r="DR19" i="10" s="1"/>
  <c r="DR21" i="13" s="1"/>
  <c r="CV54" i="10"/>
  <c r="CV19" i="10" s="1"/>
  <c r="CF54" i="10"/>
  <c r="CF19" i="10" s="1"/>
  <c r="BP54" i="10"/>
  <c r="BP19" i="10" s="1"/>
  <c r="AJ54" i="10"/>
  <c r="AJ19" i="10" s="1"/>
  <c r="DY54" i="10"/>
  <c r="DY19" i="10" s="1"/>
  <c r="DY21" i="13" s="1"/>
  <c r="CG54" i="10"/>
  <c r="CG19" i="10" s="1"/>
  <c r="AK54" i="10"/>
  <c r="AK19" i="10" s="1"/>
  <c r="DK54" i="10"/>
  <c r="DK19" i="10" s="1"/>
  <c r="DK21" i="13" s="1"/>
  <c r="DT54" i="10"/>
  <c r="DT19" i="10" s="1"/>
  <c r="DT21" i="13" s="1"/>
  <c r="AM54" i="10"/>
  <c r="AM19" i="10" s="1"/>
  <c r="DQ54" i="10"/>
  <c r="DQ19" i="10" s="1"/>
  <c r="DQ21" i="13" s="1"/>
  <c r="CU54" i="10"/>
  <c r="CU19" i="10" s="1"/>
  <c r="CE54" i="10"/>
  <c r="CE19" i="10" s="1"/>
  <c r="BO54" i="10"/>
  <c r="BO19" i="10" s="1"/>
  <c r="AI54" i="10"/>
  <c r="AI19" i="10" s="1"/>
  <c r="S54" i="10"/>
  <c r="S19" i="10" s="1"/>
  <c r="K54" i="10"/>
  <c r="K19" i="10" s="1"/>
  <c r="CI54" i="10"/>
  <c r="CI19" i="10" s="1"/>
  <c r="DV54" i="10"/>
  <c r="DV19" i="10" s="1"/>
  <c r="DV21" i="13" s="1"/>
  <c r="EG54" i="10"/>
  <c r="EG19" i="10" s="1"/>
  <c r="EG21" i="13" s="1"/>
  <c r="DZ54" i="10"/>
  <c r="DZ19" i="10" s="1"/>
  <c r="DZ21" i="13" s="1"/>
  <c r="EN54" i="10"/>
  <c r="EN19" i="10" s="1"/>
  <c r="EN21" i="13" s="1"/>
  <c r="CW54" i="10"/>
  <c r="CW19" i="10" s="1"/>
  <c r="DJ54" i="10"/>
  <c r="DJ19" i="10" s="1"/>
  <c r="DJ21" i="13" s="1"/>
  <c r="DB54" i="10"/>
  <c r="DB19" i="10" s="1"/>
  <c r="CT54" i="10"/>
  <c r="CT19" i="10" s="1"/>
  <c r="CD54" i="10"/>
  <c r="CD19" i="10" s="1"/>
  <c r="BN54" i="10"/>
  <c r="BN19" i="10" s="1"/>
  <c r="BF54" i="10"/>
  <c r="BF19" i="10" s="1"/>
  <c r="AX54" i="10"/>
  <c r="AX19" i="10" s="1"/>
  <c r="AP54" i="10"/>
  <c r="AP19" i="10" s="1"/>
  <c r="AH54" i="10"/>
  <c r="AH19" i="10" s="1"/>
  <c r="Z54" i="10"/>
  <c r="Z19" i="10" s="1"/>
  <c r="AE54" i="10"/>
  <c r="AE19" i="10" s="1"/>
  <c r="DO54" i="10"/>
  <c r="DO19" i="10" s="1"/>
  <c r="DO21" i="13" s="1"/>
  <c r="CX54" i="10"/>
  <c r="CX19" i="10" s="1"/>
  <c r="CP54" i="10"/>
  <c r="CP19" i="10" s="1"/>
  <c r="CH54" i="10"/>
  <c r="CH19" i="10" s="1"/>
  <c r="BZ54" i="10"/>
  <c r="BZ19" i="10" s="1"/>
  <c r="AL54" i="10"/>
  <c r="AL19" i="10" s="1"/>
  <c r="AD54" i="10"/>
  <c r="AD19" i="10" s="1"/>
  <c r="N54" i="10"/>
  <c r="N19" i="10" s="1"/>
  <c r="EC54" i="10"/>
  <c r="EC19" i="10" s="1"/>
  <c r="EC21" i="13" s="1"/>
  <c r="E52" i="10"/>
  <c r="DL54" i="10"/>
  <c r="DL19" i="10" s="1"/>
  <c r="DL21" i="13" s="1"/>
  <c r="EK54" i="10"/>
  <c r="EK19" i="10" s="1"/>
  <c r="EK21" i="13" s="1"/>
  <c r="CY54" i="10"/>
  <c r="CY19" i="10" s="1"/>
  <c r="BC54" i="10"/>
  <c r="BC19" i="10" s="1"/>
  <c r="W54" i="10"/>
  <c r="W19" i="10" s="1"/>
  <c r="DF54" i="10"/>
  <c r="DF19" i="10" s="1"/>
  <c r="AT54" i="10"/>
  <c r="AT19" i="10" s="1"/>
  <c r="BQ54" i="10"/>
  <c r="BQ19" i="10" s="1"/>
  <c r="AS54" i="10"/>
  <c r="AS19" i="10" s="1"/>
  <c r="AC54" i="10"/>
  <c r="AC19" i="10" s="1"/>
  <c r="M54" i="10"/>
  <c r="M19" i="10" s="1"/>
  <c r="DW54" i="10"/>
  <c r="DW19" i="10" s="1"/>
  <c r="DW21" i="13" s="1"/>
  <c r="BH54" i="10"/>
  <c r="BH19" i="10" s="1"/>
  <c r="L54" i="10"/>
  <c r="L19" i="10" s="1"/>
  <c r="EJ54" i="10"/>
  <c r="EJ19" i="10" s="1"/>
  <c r="EJ21" i="13" s="1"/>
  <c r="DC54" i="10"/>
  <c r="DC19" i="10" s="1"/>
  <c r="BW54" i="10"/>
  <c r="BW19" i="10" s="1"/>
  <c r="AY54" i="10"/>
  <c r="AY19" i="10" s="1"/>
  <c r="AA54" i="10"/>
  <c r="AA19" i="10" s="1"/>
  <c r="CL54" i="10"/>
  <c r="CL19" i="10" s="1"/>
  <c r="J54" i="10"/>
  <c r="J19" i="10" s="1"/>
  <c r="J21" i="13" s="1"/>
  <c r="CK54" i="10"/>
  <c r="CK19" i="10" s="1"/>
  <c r="BU54" i="10"/>
  <c r="BU19" i="10" s="1"/>
  <c r="BE54" i="10"/>
  <c r="BE19" i="10" s="1"/>
  <c r="Y54" i="10"/>
  <c r="Y19" i="10" s="1"/>
  <c r="I54" i="10"/>
  <c r="I19" i="10" s="1"/>
  <c r="I21" i="13" s="1"/>
  <c r="EL54" i="10"/>
  <c r="EL19" i="10" s="1"/>
  <c r="EL21" i="13" s="1"/>
  <c r="DM54" i="10"/>
  <c r="DM19" i="10" s="1"/>
  <c r="DM21" i="13" s="1"/>
  <c r="DN54" i="10"/>
  <c r="DN19" i="10" s="1"/>
  <c r="DN21" i="13" s="1"/>
  <c r="BS54" i="10"/>
  <c r="BS19" i="10" s="1"/>
  <c r="O54" i="10"/>
  <c r="O19" i="10" s="1"/>
  <c r="BB54" i="10"/>
  <c r="BB19" i="10" s="1"/>
  <c r="V54" i="10"/>
  <c r="V19" i="10" s="1"/>
  <c r="EI54" i="10"/>
  <c r="EI19" i="10" s="1"/>
  <c r="EI21" i="13" s="1"/>
  <c r="DE54" i="10"/>
  <c r="DE19" i="10" s="1"/>
  <c r="BY54" i="10"/>
  <c r="BY19" i="10" s="1"/>
  <c r="BA54" i="10"/>
  <c r="BA19" i="10" s="1"/>
  <c r="U54" i="10"/>
  <c r="U19" i="10" s="1"/>
  <c r="DD54" i="10"/>
  <c r="DD19" i="10" s="1"/>
  <c r="BX54" i="10"/>
  <c r="BX19" i="10" s="1"/>
  <c r="AZ54" i="10"/>
  <c r="AZ19" i="10" s="1"/>
  <c r="AB54" i="10"/>
  <c r="AB19" i="10" s="1"/>
  <c r="DX54" i="10"/>
  <c r="DX19" i="10" s="1"/>
  <c r="DX21" i="13" s="1"/>
  <c r="CM54" i="10"/>
  <c r="CM19" i="10" s="1"/>
  <c r="BG54" i="10"/>
  <c r="BG19" i="10" s="1"/>
  <c r="AQ54" i="10"/>
  <c r="AQ19" i="10" s="1"/>
  <c r="EE54" i="10"/>
  <c r="EE19" i="10" s="1"/>
  <c r="EE21" i="13" s="1"/>
  <c r="R54" i="10"/>
  <c r="R19" i="10" s="1"/>
  <c r="EF54" i="10"/>
  <c r="EF19" i="10" s="1"/>
  <c r="EF21" i="13" s="1"/>
  <c r="BR54" i="10"/>
  <c r="BR19" i="10" s="1"/>
  <c r="BJ54" i="10"/>
  <c r="BJ19" i="10" s="1"/>
  <c r="CO54" i="10"/>
  <c r="CO19" i="10" s="1"/>
  <c r="BI54" i="10"/>
  <c r="BI19" i="10" s="1"/>
  <c r="ED54" i="10"/>
  <c r="ED19" i="10" s="1"/>
  <c r="ED21" i="13" s="1"/>
  <c r="E51" i="10"/>
  <c r="CN54" i="10"/>
  <c r="CN19" i="10" s="1"/>
  <c r="AR54" i="10"/>
  <c r="AR19" i="10" s="1"/>
  <c r="T54" i="10"/>
  <c r="T19" i="10" s="1"/>
  <c r="BV54" i="10"/>
  <c r="BV19" i="10" s="1"/>
  <c r="EH54" i="10"/>
  <c r="EH19" i="10" s="1"/>
  <c r="EH21" i="13" s="1"/>
  <c r="EA54" i="10"/>
  <c r="EA19" i="10" s="1"/>
  <c r="EA21" i="13" s="1"/>
  <c r="CZ54" i="10"/>
  <c r="CZ19" i="10" s="1"/>
  <c r="CJ54" i="10"/>
  <c r="CJ19" i="10" s="1"/>
  <c r="BT54" i="10"/>
  <c r="BT19" i="10" s="1"/>
  <c r="BD54" i="10"/>
  <c r="BD19" i="10" s="1"/>
  <c r="X54" i="10"/>
  <c r="X19" i="10" s="1"/>
  <c r="P54" i="10"/>
  <c r="P19" i="10" s="1"/>
  <c r="EM54" i="10"/>
  <c r="EM19" i="10" s="1"/>
  <c r="EM21" i="13" s="1"/>
  <c r="EB54" i="10"/>
  <c r="EB19" i="10" s="1"/>
  <c r="EB21" i="13" s="1"/>
  <c r="H54" i="10"/>
  <c r="H19" i="10" s="1"/>
  <c r="H21" i="13" s="1"/>
  <c r="DU23" i="13"/>
  <c r="EF23" i="13"/>
  <c r="DN23" i="13"/>
  <c r="DZ23" i="13"/>
  <c r="DT23" i="13"/>
  <c r="EI23" i="13"/>
  <c r="EO23" i="13"/>
  <c r="I23" i="13"/>
  <c r="DR23" i="13"/>
  <c r="EN23" i="13"/>
  <c r="EA23" i="13"/>
  <c r="DW23" i="13"/>
  <c r="EJ23" i="13"/>
  <c r="DO23" i="13"/>
  <c r="EB23" i="13"/>
  <c r="EH23" i="13"/>
  <c r="EL23" i="13"/>
  <c r="EP23" i="13"/>
  <c r="DQ23" i="13"/>
  <c r="DK23" i="13"/>
  <c r="EC23" i="13"/>
  <c r="DY23" i="13"/>
  <c r="DX23" i="13"/>
  <c r="DS23" i="13"/>
  <c r="EM23" i="13"/>
  <c r="H23" i="13"/>
  <c r="EG23" i="13"/>
  <c r="DV23" i="13"/>
  <c r="EE23" i="13"/>
  <c r="ED23" i="13"/>
  <c r="DL23" i="13"/>
  <c r="J23" i="13"/>
  <c r="EK23" i="13"/>
  <c r="DM23" i="13"/>
  <c r="DP23" i="13"/>
  <c r="E25" i="13"/>
  <c r="E23" i="10"/>
  <c r="BW20" i="13"/>
  <c r="BC20" i="13"/>
  <c r="AY20" i="13"/>
  <c r="BG20" i="13"/>
  <c r="AM20" i="13"/>
  <c r="AU20" i="13"/>
  <c r="BK20" i="13"/>
  <c r="AI20" i="13"/>
  <c r="BS20" i="13"/>
  <c r="AA20" i="13"/>
  <c r="BO20" i="13"/>
  <c r="O20" i="13"/>
  <c r="CA20" i="13"/>
  <c r="S20" i="13"/>
  <c r="W20" i="13"/>
  <c r="CI20" i="13"/>
  <c r="CE20" i="13"/>
  <c r="AQ20" i="13"/>
  <c r="AE20" i="13"/>
  <c r="AT5" i="68"/>
  <c r="AU4" i="68"/>
  <c r="EC60" i="82"/>
  <c r="DU60" i="82"/>
  <c r="DQ60" i="82"/>
  <c r="DQ173" i="82" s="1"/>
  <c r="DX60" i="82"/>
  <c r="DX114" i="82" s="1"/>
  <c r="DL60" i="82"/>
  <c r="DL173" i="82" s="1"/>
  <c r="DV60" i="82"/>
  <c r="DV114" i="82" s="1"/>
  <c r="EO60" i="82"/>
  <c r="EO173" i="82" s="1"/>
  <c r="DY60" i="82"/>
  <c r="DY114" i="82" s="1"/>
  <c r="EE60" i="82"/>
  <c r="EE173" i="82" s="1"/>
  <c r="DO60" i="82"/>
  <c r="DS60" i="82"/>
  <c r="DS173" i="82" s="1"/>
  <c r="EN60" i="82"/>
  <c r="DR60" i="82"/>
  <c r="DR114" i="82" s="1"/>
  <c r="EI60" i="82"/>
  <c r="EI114" i="82" s="1"/>
  <c r="EA60" i="82"/>
  <c r="EA114" i="82" s="1"/>
  <c r="EP60" i="82"/>
  <c r="DW60" i="82"/>
  <c r="EJ60" i="82"/>
  <c r="EJ173" i="82" s="1"/>
  <c r="ED60" i="82"/>
  <c r="ED114" i="82" s="1"/>
  <c r="EK60" i="82"/>
  <c r="EK114" i="82" s="1"/>
  <c r="EL60" i="82"/>
  <c r="EL173" i="82" s="1"/>
  <c r="DP60" i="82"/>
  <c r="DP173" i="82" s="1"/>
  <c r="EM60" i="82"/>
  <c r="DM60" i="82"/>
  <c r="DM173" i="82" s="1"/>
  <c r="EG60" i="82"/>
  <c r="EG114" i="82" s="1"/>
  <c r="EB60" i="82"/>
  <c r="EB173" i="82" s="1"/>
  <c r="EH60" i="82"/>
  <c r="EF60" i="82"/>
  <c r="EF173" i="82" s="1"/>
  <c r="DJ60" i="82"/>
  <c r="DJ173" i="82" s="1"/>
  <c r="DT60" i="82"/>
  <c r="DT114" i="82" s="1"/>
  <c r="DZ60" i="82"/>
  <c r="DZ114" i="82" s="1"/>
  <c r="DK60" i="82"/>
  <c r="DN60" i="82"/>
  <c r="DN173" i="82" s="1"/>
  <c r="J26" i="10"/>
  <c r="J28" i="13" s="1"/>
  <c r="J19" i="13"/>
  <c r="J114" i="82"/>
  <c r="I19" i="13"/>
  <c r="I114" i="82"/>
  <c r="H19" i="13"/>
  <c r="H114" i="82"/>
  <c r="I24" i="13"/>
  <c r="J24" i="13"/>
  <c r="E18" i="10"/>
  <c r="J4" i="8"/>
  <c r="I5" i="8"/>
  <c r="E20" i="13" l="1"/>
  <c r="AU5" i="68"/>
  <c r="AV4" i="68"/>
  <c r="EP114" i="82"/>
  <c r="EP173" i="82"/>
  <c r="DO173" i="82"/>
  <c r="DP114" i="82"/>
  <c r="DU114" i="82"/>
  <c r="EC173" i="82"/>
  <c r="EC114" i="82"/>
  <c r="EH173" i="82"/>
  <c r="DU173" i="82"/>
  <c r="DW114" i="82"/>
  <c r="EB114" i="82"/>
  <c r="DQ114" i="82"/>
  <c r="DV173" i="82"/>
  <c r="DN114" i="82"/>
  <c r="DT173" i="82"/>
  <c r="EH114" i="82"/>
  <c r="EL114" i="82"/>
  <c r="EK173" i="82"/>
  <c r="DJ114" i="82"/>
  <c r="EM173" i="82"/>
  <c r="EF114" i="82"/>
  <c r="EA173" i="82"/>
  <c r="DL114" i="82"/>
  <c r="EE114" i="82"/>
  <c r="DS114" i="82"/>
  <c r="DO114" i="82"/>
  <c r="DX173" i="82"/>
  <c r="EM114" i="82"/>
  <c r="DW173" i="82"/>
  <c r="ED173" i="82"/>
  <c r="EN114" i="82"/>
  <c r="EN173" i="82"/>
  <c r="DK114" i="82"/>
  <c r="DR173" i="82"/>
  <c r="DY173" i="82"/>
  <c r="DM114" i="82"/>
  <c r="EI173" i="82"/>
  <c r="EJ114" i="82"/>
  <c r="EG173" i="82"/>
  <c r="DK173" i="82"/>
  <c r="EO114" i="82"/>
  <c r="DZ173" i="82"/>
  <c r="H173" i="82"/>
  <c r="I173" i="82"/>
  <c r="J173" i="82"/>
  <c r="E131" i="15"/>
  <c r="K4" i="8"/>
  <c r="J5" i="8"/>
  <c r="AV5" i="68" l="1"/>
  <c r="AW4" i="68"/>
  <c r="L4" i="8"/>
  <c r="K5" i="8"/>
  <c r="AX4" i="68" l="1"/>
  <c r="AW5" i="68"/>
  <c r="M4" i="8"/>
  <c r="L5" i="8"/>
  <c r="AY4" i="68" l="1"/>
  <c r="AX5" i="68"/>
  <c r="N4" i="8"/>
  <c r="M5" i="8"/>
  <c r="AY5" i="68" l="1"/>
  <c r="AZ4" i="68"/>
  <c r="O4" i="8"/>
  <c r="P4" i="8" s="1"/>
  <c r="N5" i="8"/>
  <c r="AZ5" i="68" l="1"/>
  <c r="BA4" i="68"/>
  <c r="P5" i="8"/>
  <c r="Q4" i="8"/>
  <c r="O5" i="8"/>
  <c r="BA5" i="68" l="1"/>
  <c r="BB4" i="68"/>
  <c r="R4" i="8"/>
  <c r="Q5" i="8"/>
  <c r="BC4" i="68" l="1"/>
  <c r="BB5" i="68"/>
  <c r="S4" i="8"/>
  <c r="R5" i="8"/>
  <c r="BD4" i="68" l="1"/>
  <c r="BC5" i="68"/>
  <c r="T4" i="8"/>
  <c r="S5" i="8"/>
  <c r="BD5" i="68" l="1"/>
  <c r="BE4" i="68"/>
  <c r="U4" i="8"/>
  <c r="T5" i="8"/>
  <c r="BF4" i="68" l="1"/>
  <c r="BE5" i="68"/>
  <c r="V4" i="8"/>
  <c r="U5" i="8"/>
  <c r="BF5" i="68" l="1"/>
  <c r="BG4" i="68"/>
  <c r="V5" i="8"/>
  <c r="W4" i="8"/>
  <c r="BG5" i="68" l="1"/>
  <c r="BH4" i="68"/>
  <c r="W5" i="8"/>
  <c r="X4" i="8"/>
  <c r="BH5" i="68" l="1"/>
  <c r="BI4" i="68"/>
  <c r="Y4" i="8"/>
  <c r="X5" i="8"/>
  <c r="BI5" i="68" l="1"/>
  <c r="BJ4" i="68"/>
  <c r="Y5" i="8"/>
  <c r="Z4" i="8"/>
  <c r="BJ5" i="68" l="1"/>
  <c r="BK4" i="68"/>
  <c r="AA4" i="8"/>
  <c r="Z5" i="8"/>
  <c r="BL4" i="68" l="1"/>
  <c r="BK5" i="68"/>
  <c r="AA5" i="8"/>
  <c r="AB4" i="8"/>
  <c r="BM4" i="68" l="1"/>
  <c r="BL5" i="68"/>
  <c r="AB5" i="8"/>
  <c r="AC4" i="8"/>
  <c r="BM5" i="68" l="1"/>
  <c r="BN4" i="68"/>
  <c r="AD4" i="8"/>
  <c r="AC5" i="8"/>
  <c r="BN5" i="68" l="1"/>
  <c r="BO4" i="68"/>
  <c r="AD5" i="8"/>
  <c r="AE4" i="8"/>
  <c r="BO5" i="68" l="1"/>
  <c r="BP4" i="68"/>
  <c r="AE5" i="8"/>
  <c r="AF4" i="8"/>
  <c r="BQ4" i="68" l="1"/>
  <c r="BP5" i="68"/>
  <c r="AF5" i="8"/>
  <c r="AG4" i="8"/>
  <c r="BQ5" i="68" l="1"/>
  <c r="BR4" i="68"/>
  <c r="AG5" i="8"/>
  <c r="AH4" i="8"/>
  <c r="BS4" i="68" l="1"/>
  <c r="BR5" i="68"/>
  <c r="AH5" i="8"/>
  <c r="AI4" i="8"/>
  <c r="BT4" i="68" l="1"/>
  <c r="BS5" i="68"/>
  <c r="AJ4" i="8"/>
  <c r="AI5" i="8"/>
  <c r="BT5" i="68" l="1"/>
  <c r="BU4" i="68"/>
  <c r="AJ5" i="8"/>
  <c r="AK4" i="8"/>
  <c r="BU5" i="68" l="1"/>
  <c r="BV4" i="68"/>
  <c r="AK5" i="8"/>
  <c r="AL4" i="8"/>
  <c r="BV5" i="68" l="1"/>
  <c r="BW4" i="68"/>
  <c r="AL5" i="8"/>
  <c r="AM4" i="8"/>
  <c r="F36" i="2"/>
  <c r="F34" i="2"/>
  <c r="BW5" i="68" l="1"/>
  <c r="BX4" i="68"/>
  <c r="AM5" i="8"/>
  <c r="AN4" i="8"/>
  <c r="G34" i="2"/>
  <c r="F37" i="2"/>
  <c r="J26" i="8" l="1"/>
  <c r="I26" i="8"/>
  <c r="H26" i="8"/>
  <c r="H23" i="8"/>
  <c r="BX5" i="68"/>
  <c r="BY4" i="68"/>
  <c r="AO4" i="8"/>
  <c r="AN5" i="8"/>
  <c r="F294" i="2"/>
  <c r="H25" i="8" l="1"/>
  <c r="C44" i="8"/>
  <c r="AA44" i="8" s="1"/>
  <c r="BY5" i="68"/>
  <c r="BZ4" i="68"/>
  <c r="AP4" i="8"/>
  <c r="AO5" i="8"/>
  <c r="L44" i="8" l="1"/>
  <c r="EH44" i="8"/>
  <c r="BI44" i="8"/>
  <c r="BF44" i="8"/>
  <c r="AP44" i="8"/>
  <c r="EP44" i="8"/>
  <c r="EO44" i="8"/>
  <c r="EK44" i="8"/>
  <c r="DZ44" i="8"/>
  <c r="DY44" i="8"/>
  <c r="DU44" i="8"/>
  <c r="DJ44" i="8"/>
  <c r="DR44" i="8"/>
  <c r="DM44" i="8"/>
  <c r="EG44" i="8"/>
  <c r="DE44" i="8"/>
  <c r="EC44" i="8"/>
  <c r="DB44" i="8"/>
  <c r="CW44" i="8"/>
  <c r="CT44" i="8"/>
  <c r="CO44" i="8"/>
  <c r="CL44" i="8"/>
  <c r="CG44" i="8"/>
  <c r="CD44" i="8"/>
  <c r="BY44" i="8"/>
  <c r="AX44" i="8"/>
  <c r="BV44" i="8"/>
  <c r="BQ44" i="8"/>
  <c r="BN44" i="8"/>
  <c r="N44" i="8"/>
  <c r="EJ44" i="8"/>
  <c r="EB44" i="8"/>
  <c r="DT44" i="8"/>
  <c r="DL44" i="8"/>
  <c r="DD44" i="8"/>
  <c r="CV44" i="8"/>
  <c r="CN44" i="8"/>
  <c r="CF44" i="8"/>
  <c r="BX44" i="8"/>
  <c r="BP44" i="8"/>
  <c r="BH44" i="8"/>
  <c r="AZ44" i="8"/>
  <c r="AR44" i="8"/>
  <c r="R44" i="8"/>
  <c r="BA44" i="8"/>
  <c r="AS44" i="8"/>
  <c r="Z44" i="8"/>
  <c r="K44" i="8"/>
  <c r="EI44" i="8"/>
  <c r="EA44" i="8"/>
  <c r="DS44" i="8"/>
  <c r="DK44" i="8"/>
  <c r="DC44" i="8"/>
  <c r="CU44" i="8"/>
  <c r="CM44" i="8"/>
  <c r="CE44" i="8"/>
  <c r="BW44" i="8"/>
  <c r="BO44" i="8"/>
  <c r="BG44" i="8"/>
  <c r="AY44" i="8"/>
  <c r="AQ44" i="8"/>
  <c r="Q44" i="8"/>
  <c r="CS44" i="8"/>
  <c r="BU44" i="8"/>
  <c r="AW44" i="8"/>
  <c r="EF44" i="8"/>
  <c r="DX44" i="8"/>
  <c r="DQ44" i="8"/>
  <c r="DH44" i="8"/>
  <c r="CZ44" i="8"/>
  <c r="CR44" i="8"/>
  <c r="CJ44" i="8"/>
  <c r="CB44" i="8"/>
  <c r="BT44" i="8"/>
  <c r="BL44" i="8"/>
  <c r="BD44" i="8"/>
  <c r="AV44" i="8"/>
  <c r="AN44" i="8"/>
  <c r="DI44" i="8"/>
  <c r="CC44" i="8"/>
  <c r="AO44" i="8"/>
  <c r="EN44" i="8"/>
  <c r="O44" i="8"/>
  <c r="EM44" i="8"/>
  <c r="EE44" i="8"/>
  <c r="DW44" i="8"/>
  <c r="DO44" i="8"/>
  <c r="DG44" i="8"/>
  <c r="CY44" i="8"/>
  <c r="CQ44" i="8"/>
  <c r="CI44" i="8"/>
  <c r="CA44" i="8"/>
  <c r="BS44" i="8"/>
  <c r="BK44" i="8"/>
  <c r="BC44" i="8"/>
  <c r="AU44" i="8"/>
  <c r="AM44" i="8"/>
  <c r="DP44" i="8"/>
  <c r="DA44" i="8"/>
  <c r="CK44" i="8"/>
  <c r="BM44" i="8"/>
  <c r="BE44" i="8"/>
  <c r="M44" i="8"/>
  <c r="EL44" i="8"/>
  <c r="ED44" i="8"/>
  <c r="DV44" i="8"/>
  <c r="DN44" i="8"/>
  <c r="DF44" i="8"/>
  <c r="CX44" i="8"/>
  <c r="CP44" i="8"/>
  <c r="CH44" i="8"/>
  <c r="BZ44" i="8"/>
  <c r="BR44" i="8"/>
  <c r="BJ44" i="8"/>
  <c r="BB44" i="8"/>
  <c r="AT44" i="8"/>
  <c r="AI44" i="8"/>
  <c r="AL44" i="8"/>
  <c r="AK44" i="8"/>
  <c r="AJ44" i="8"/>
  <c r="P44" i="8"/>
  <c r="AH44" i="8"/>
  <c r="AG44" i="8"/>
  <c r="AD44" i="8"/>
  <c r="AF44" i="8"/>
  <c r="AE44" i="8"/>
  <c r="X44" i="8"/>
  <c r="S44" i="8"/>
  <c r="Y44" i="8"/>
  <c r="W44" i="8"/>
  <c r="V44" i="8"/>
  <c r="U44" i="8"/>
  <c r="T44" i="8"/>
  <c r="AC44" i="8"/>
  <c r="AB44" i="8"/>
  <c r="BZ5" i="68"/>
  <c r="CA4" i="68"/>
  <c r="AP5" i="8"/>
  <c r="AQ4" i="8"/>
  <c r="F311" i="2"/>
  <c r="E23" i="82" s="1"/>
  <c r="CA5" i="68" l="1"/>
  <c r="CB4" i="68"/>
  <c r="AQ5" i="8"/>
  <c r="AR4" i="8"/>
  <c r="F309" i="2"/>
  <c r="G318" i="2" s="1"/>
  <c r="H318" i="2" l="1"/>
  <c r="H319" i="2" s="1"/>
  <c r="P318" i="2"/>
  <c r="P319" i="2" s="1"/>
  <c r="X318" i="2"/>
  <c r="X319" i="2" s="1"/>
  <c r="AF318" i="2"/>
  <c r="AF319" i="2" s="1"/>
  <c r="AN318" i="2"/>
  <c r="AN319" i="2" s="1"/>
  <c r="S318" i="2"/>
  <c r="S319" i="2" s="1"/>
  <c r="AL318" i="2"/>
  <c r="AL319" i="2" s="1"/>
  <c r="AE318" i="2"/>
  <c r="AE319" i="2" s="1"/>
  <c r="I318" i="2"/>
  <c r="I319" i="2" s="1"/>
  <c r="Q318" i="2"/>
  <c r="Q319" i="2" s="1"/>
  <c r="Y318" i="2"/>
  <c r="Y319" i="2" s="1"/>
  <c r="AG318" i="2"/>
  <c r="AG319" i="2" s="1"/>
  <c r="AO318" i="2"/>
  <c r="AO319" i="2" s="1"/>
  <c r="AA318" i="2"/>
  <c r="AA319" i="2" s="1"/>
  <c r="AI318" i="2"/>
  <c r="AI319" i="2" s="1"/>
  <c r="O318" i="2"/>
  <c r="O319" i="2" s="1"/>
  <c r="J318" i="2"/>
  <c r="J319" i="2" s="1"/>
  <c r="R318" i="2"/>
  <c r="R319" i="2" s="1"/>
  <c r="Z318" i="2"/>
  <c r="Z319" i="2" s="1"/>
  <c r="AH318" i="2"/>
  <c r="AH319" i="2" s="1"/>
  <c r="K318" i="2"/>
  <c r="K319" i="2" s="1"/>
  <c r="W318" i="2"/>
  <c r="W319" i="2" s="1"/>
  <c r="L318" i="2"/>
  <c r="L319" i="2" s="1"/>
  <c r="T318" i="2"/>
  <c r="T319" i="2" s="1"/>
  <c r="AB318" i="2"/>
  <c r="AB319" i="2" s="1"/>
  <c r="AJ318" i="2"/>
  <c r="AJ319" i="2" s="1"/>
  <c r="V318" i="2"/>
  <c r="V319" i="2" s="1"/>
  <c r="AD318" i="2"/>
  <c r="AD319" i="2" s="1"/>
  <c r="M318" i="2"/>
  <c r="M319" i="2" s="1"/>
  <c r="U318" i="2"/>
  <c r="U319" i="2" s="1"/>
  <c r="AC318" i="2"/>
  <c r="AC319" i="2" s="1"/>
  <c r="AK318" i="2"/>
  <c r="AK319" i="2" s="1"/>
  <c r="N318" i="2"/>
  <c r="N319" i="2" s="1"/>
  <c r="AM318" i="2"/>
  <c r="AM319" i="2" s="1"/>
  <c r="CB5" i="68"/>
  <c r="CC4" i="68"/>
  <c r="AR5" i="8"/>
  <c r="AS4" i="8"/>
  <c r="E24" i="82"/>
  <c r="G319" i="2"/>
  <c r="CC5" i="68" l="1"/>
  <c r="CD4" i="68"/>
  <c r="AS5" i="8"/>
  <c r="AT4" i="8"/>
  <c r="S57" i="8"/>
  <c r="T57" i="8"/>
  <c r="U57" i="8"/>
  <c r="V57" i="8"/>
  <c r="AI57" i="8"/>
  <c r="AJ57" i="8"/>
  <c r="AK57" i="8"/>
  <c r="AL57" i="8"/>
  <c r="AQ57" i="8"/>
  <c r="AR57" i="8"/>
  <c r="AS57" i="8"/>
  <c r="AE57" i="8"/>
  <c r="AF57" i="8"/>
  <c r="AG57" i="8"/>
  <c r="AH57" i="8"/>
  <c r="AM57" i="8"/>
  <c r="AN57" i="8"/>
  <c r="AP57" i="8"/>
  <c r="AO57" i="8"/>
  <c r="AA57" i="8"/>
  <c r="AB57" i="8"/>
  <c r="AC57" i="8"/>
  <c r="AD57" i="8"/>
  <c r="P57" i="8"/>
  <c r="Q57" i="8"/>
  <c r="R57" i="8"/>
  <c r="W57" i="8"/>
  <c r="Y57" i="8"/>
  <c r="X57" i="8"/>
  <c r="Z57" i="8"/>
  <c r="H62" i="82"/>
  <c r="J62" i="82"/>
  <c r="I62" i="82"/>
  <c r="K57" i="8"/>
  <c r="N57" i="8"/>
  <c r="M57" i="8"/>
  <c r="L57" i="8"/>
  <c r="O57" i="8"/>
  <c r="CD5" i="68" l="1"/>
  <c r="CE4" i="68"/>
  <c r="AU4" i="8"/>
  <c r="AT5" i="8"/>
  <c r="AT57" i="8" s="1"/>
  <c r="I175" i="82"/>
  <c r="I116" i="82"/>
  <c r="J175" i="82"/>
  <c r="J116" i="82"/>
  <c r="H175" i="82"/>
  <c r="H116" i="82"/>
  <c r="CE5" i="68" l="1"/>
  <c r="CF4" i="68"/>
  <c r="AV4" i="8"/>
  <c r="AU5" i="8"/>
  <c r="AU57" i="8" s="1"/>
  <c r="F52" i="2"/>
  <c r="T57" i="2" l="1"/>
  <c r="X57" i="2" s="1"/>
  <c r="AB57" i="2" s="1"/>
  <c r="AF57" i="2" s="1"/>
  <c r="AJ57" i="2" s="1"/>
  <c r="AN57" i="2" s="1"/>
  <c r="AR57" i="2" s="1"/>
  <c r="AV57" i="2" s="1"/>
  <c r="AZ57" i="2" s="1"/>
  <c r="BD57" i="2" s="1"/>
  <c r="BH57" i="2" s="1"/>
  <c r="BL57" i="2" s="1"/>
  <c r="BP57" i="2" s="1"/>
  <c r="BT57" i="2" s="1"/>
  <c r="BX57" i="2" s="1"/>
  <c r="CB57" i="2" s="1"/>
  <c r="CF57" i="2" s="1"/>
  <c r="CJ57" i="2" s="1"/>
  <c r="CN57" i="2" s="1"/>
  <c r="CR57" i="2" s="1"/>
  <c r="E8" i="88"/>
  <c r="U57" i="2"/>
  <c r="Y57" i="2" s="1"/>
  <c r="AC57" i="2" s="1"/>
  <c r="AG57" i="2" s="1"/>
  <c r="AK57" i="2" s="1"/>
  <c r="AO57" i="2" s="1"/>
  <c r="AS57" i="2" s="1"/>
  <c r="AW57" i="2" s="1"/>
  <c r="BA57" i="2" s="1"/>
  <c r="BE57" i="2" s="1"/>
  <c r="BI57" i="2" s="1"/>
  <c r="BM57" i="2" s="1"/>
  <c r="BQ57" i="2" s="1"/>
  <c r="BU57" i="2" s="1"/>
  <c r="BY57" i="2" s="1"/>
  <c r="CC57" i="2" s="1"/>
  <c r="CG57" i="2" s="1"/>
  <c r="CK57" i="2" s="1"/>
  <c r="CO57" i="2" s="1"/>
  <c r="CS57" i="2" s="1"/>
  <c r="V57" i="2"/>
  <c r="Z57" i="2" s="1"/>
  <c r="AD57" i="2" s="1"/>
  <c r="AH57" i="2" s="1"/>
  <c r="AL57" i="2" s="1"/>
  <c r="AP57" i="2" s="1"/>
  <c r="AT57" i="2" s="1"/>
  <c r="AX57" i="2" s="1"/>
  <c r="BB57" i="2" s="1"/>
  <c r="BF57" i="2" s="1"/>
  <c r="BJ57" i="2" s="1"/>
  <c r="BN57" i="2" s="1"/>
  <c r="BR57" i="2" s="1"/>
  <c r="BV57" i="2" s="1"/>
  <c r="BZ57" i="2" s="1"/>
  <c r="CD57" i="2" s="1"/>
  <c r="CH57" i="2" s="1"/>
  <c r="CL57" i="2" s="1"/>
  <c r="CP57" i="2" s="1"/>
  <c r="CT57" i="2" s="1"/>
  <c r="W57" i="2"/>
  <c r="AA57" i="2" s="1"/>
  <c r="AE57" i="2" s="1"/>
  <c r="AI57" i="2" s="1"/>
  <c r="AM57" i="2" s="1"/>
  <c r="AQ57" i="2" s="1"/>
  <c r="AU57" i="2" s="1"/>
  <c r="AY57" i="2" s="1"/>
  <c r="BC57" i="2" s="1"/>
  <c r="BG57" i="2" s="1"/>
  <c r="BK57" i="2" s="1"/>
  <c r="BO57" i="2" s="1"/>
  <c r="BS57" i="2" s="1"/>
  <c r="BW57" i="2" s="1"/>
  <c r="CA57" i="2" s="1"/>
  <c r="CE57" i="2" s="1"/>
  <c r="CI57" i="2" s="1"/>
  <c r="CM57" i="2" s="1"/>
  <c r="CQ57" i="2" s="1"/>
  <c r="CG4" i="68"/>
  <c r="CF5" i="68"/>
  <c r="AW4" i="8"/>
  <c r="AV5" i="8"/>
  <c r="AV57" i="8" s="1"/>
  <c r="N9" i="10"/>
  <c r="M9" i="10"/>
  <c r="L9" i="10"/>
  <c r="K9" i="10"/>
  <c r="L22" i="10" l="1"/>
  <c r="L25" i="10"/>
  <c r="L27" i="13" s="1"/>
  <c r="M22" i="10"/>
  <c r="M25" i="10"/>
  <c r="M27" i="13" s="1"/>
  <c r="K22" i="10"/>
  <c r="K25" i="10"/>
  <c r="K27" i="13" s="1"/>
  <c r="N22" i="10"/>
  <c r="N25" i="10"/>
  <c r="N27" i="13" s="1"/>
  <c r="CG5" i="68"/>
  <c r="CH4" i="68"/>
  <c r="AW5" i="8"/>
  <c r="AW57" i="8" s="1"/>
  <c r="AX4" i="8"/>
  <c r="DJ9" i="10"/>
  <c r="M20" i="10"/>
  <c r="M21" i="13"/>
  <c r="M21" i="10"/>
  <c r="M60" i="82"/>
  <c r="K20" i="10"/>
  <c r="K60" i="82"/>
  <c r="K21" i="13"/>
  <c r="K21" i="10"/>
  <c r="N60" i="82"/>
  <c r="N21" i="13"/>
  <c r="N21" i="10"/>
  <c r="N20" i="10"/>
  <c r="L20" i="10"/>
  <c r="L21" i="10"/>
  <c r="L60" i="82"/>
  <c r="L21" i="13"/>
  <c r="DJ25" i="10" l="1"/>
  <c r="DJ27" i="13" s="1"/>
  <c r="M23" i="13"/>
  <c r="L23" i="13"/>
  <c r="N23" i="13"/>
  <c r="K23" i="13"/>
  <c r="M22" i="13"/>
  <c r="K22" i="13"/>
  <c r="L22" i="13"/>
  <c r="N22" i="13"/>
  <c r="CH5" i="68"/>
  <c r="CI4" i="68"/>
  <c r="AX5" i="8"/>
  <c r="AX57" i="8" s="1"/>
  <c r="AY4" i="8"/>
  <c r="DJ22" i="10"/>
  <c r="DJ24" i="13" s="1"/>
  <c r="DJ20" i="10"/>
  <c r="DJ21" i="10"/>
  <c r="K19" i="13"/>
  <c r="K114" i="82"/>
  <c r="M19" i="13"/>
  <c r="M114" i="82"/>
  <c r="L19" i="13"/>
  <c r="L114" i="82"/>
  <c r="N19" i="13"/>
  <c r="N114" i="82"/>
  <c r="R9" i="10"/>
  <c r="Q9" i="10"/>
  <c r="P9" i="10"/>
  <c r="O9" i="10"/>
  <c r="S9" i="10"/>
  <c r="U9" i="10"/>
  <c r="T9" i="10"/>
  <c r="V9" i="10"/>
  <c r="DJ23" i="13" l="1"/>
  <c r="DJ22" i="13"/>
  <c r="R22" i="10"/>
  <c r="R25" i="10"/>
  <c r="R27" i="13" s="1"/>
  <c r="O22" i="10"/>
  <c r="O25" i="10"/>
  <c r="P22" i="10"/>
  <c r="P25" i="10"/>
  <c r="P27" i="13" s="1"/>
  <c r="Q22" i="10"/>
  <c r="Q25" i="10"/>
  <c r="Q27" i="13" s="1"/>
  <c r="CI5" i="68"/>
  <c r="CJ4" i="68"/>
  <c r="AZ4" i="8"/>
  <c r="AY5" i="8"/>
  <c r="AY57" i="8" s="1"/>
  <c r="T25" i="10"/>
  <c r="T27" i="13" s="1"/>
  <c r="T22" i="10"/>
  <c r="U25" i="10"/>
  <c r="U27" i="13" s="1"/>
  <c r="U22" i="10"/>
  <c r="S25" i="10"/>
  <c r="S22" i="10"/>
  <c r="V25" i="10"/>
  <c r="V27" i="13" s="1"/>
  <c r="V22" i="10"/>
  <c r="L173" i="82"/>
  <c r="M173" i="82"/>
  <c r="K173" i="82"/>
  <c r="N173" i="82"/>
  <c r="O21" i="10"/>
  <c r="O60" i="82"/>
  <c r="O21" i="13"/>
  <c r="O20" i="10"/>
  <c r="P60" i="82"/>
  <c r="P20" i="10"/>
  <c r="P21" i="10"/>
  <c r="P21" i="13"/>
  <c r="Q21" i="13"/>
  <c r="Q21" i="10"/>
  <c r="Q60" i="82"/>
  <c r="Q20" i="10"/>
  <c r="R21" i="10"/>
  <c r="R20" i="10"/>
  <c r="R21" i="13"/>
  <c r="R60" i="82"/>
  <c r="S20" i="10"/>
  <c r="S21" i="10"/>
  <c r="S60" i="82"/>
  <c r="S21" i="13"/>
  <c r="U21" i="13"/>
  <c r="U20" i="10"/>
  <c r="U60" i="82"/>
  <c r="U21" i="10"/>
  <c r="V20" i="10"/>
  <c r="V21" i="10"/>
  <c r="V60" i="82"/>
  <c r="V21" i="13"/>
  <c r="T20" i="10"/>
  <c r="T21" i="10"/>
  <c r="T60" i="82"/>
  <c r="T21" i="13"/>
  <c r="Z9" i="10"/>
  <c r="Y9" i="10"/>
  <c r="X9" i="10"/>
  <c r="W9" i="10"/>
  <c r="T23" i="13" l="1"/>
  <c r="R23" i="13"/>
  <c r="V23" i="13"/>
  <c r="Q23" i="13"/>
  <c r="U23" i="13"/>
  <c r="P23" i="13"/>
  <c r="O27" i="13"/>
  <c r="O23" i="13"/>
  <c r="S27" i="13"/>
  <c r="S23" i="13"/>
  <c r="R22" i="13"/>
  <c r="T22" i="13"/>
  <c r="O22" i="13"/>
  <c r="U22" i="13"/>
  <c r="P22" i="13"/>
  <c r="Q22" i="13"/>
  <c r="V22" i="13"/>
  <c r="S22" i="13"/>
  <c r="CJ5" i="68"/>
  <c r="CK4" i="68"/>
  <c r="AZ5" i="8"/>
  <c r="AZ57" i="8" s="1"/>
  <c r="BA4" i="8"/>
  <c r="Y25" i="10"/>
  <c r="Y27" i="13" s="1"/>
  <c r="Y22" i="10"/>
  <c r="Z25" i="10"/>
  <c r="Z27" i="13" s="1"/>
  <c r="Z22" i="10"/>
  <c r="W25" i="10"/>
  <c r="W22" i="10"/>
  <c r="X25" i="10"/>
  <c r="X27" i="13" s="1"/>
  <c r="X22" i="10"/>
  <c r="V19" i="13"/>
  <c r="V114" i="82"/>
  <c r="S19" i="13"/>
  <c r="S114" i="82"/>
  <c r="Q19" i="13"/>
  <c r="Q114" i="82"/>
  <c r="O19" i="13"/>
  <c r="O114" i="82"/>
  <c r="R19" i="13"/>
  <c r="R114" i="82"/>
  <c r="T19" i="13"/>
  <c r="T114" i="82"/>
  <c r="U19" i="13"/>
  <c r="U114" i="82"/>
  <c r="P19" i="13"/>
  <c r="P114" i="82"/>
  <c r="Z21" i="10"/>
  <c r="Z20" i="10"/>
  <c r="Z21" i="13"/>
  <c r="Z60" i="82"/>
  <c r="X60" i="82"/>
  <c r="X21" i="10"/>
  <c r="X21" i="13"/>
  <c r="X20" i="10"/>
  <c r="Y20" i="10"/>
  <c r="Y21" i="10"/>
  <c r="Y60" i="82"/>
  <c r="Y21" i="13"/>
  <c r="W60" i="82"/>
  <c r="W21" i="13"/>
  <c r="W21" i="10"/>
  <c r="W20" i="10"/>
  <c r="AC9" i="10"/>
  <c r="AA9" i="10"/>
  <c r="AB9" i="10"/>
  <c r="AD9" i="10"/>
  <c r="Z23" i="13" l="1"/>
  <c r="X23" i="13"/>
  <c r="Y23" i="13"/>
  <c r="W23" i="13"/>
  <c r="W27" i="13"/>
  <c r="Z22" i="13"/>
  <c r="X22" i="13"/>
  <c r="Y22" i="13"/>
  <c r="W22" i="13"/>
  <c r="CL4" i="68"/>
  <c r="CK5" i="68"/>
  <c r="BB4" i="8"/>
  <c r="BA5" i="8"/>
  <c r="BA57" i="8" s="1"/>
  <c r="AB25" i="10"/>
  <c r="AB27" i="13" s="1"/>
  <c r="AB22" i="10"/>
  <c r="AA25" i="10"/>
  <c r="AA22" i="10"/>
  <c r="AC25" i="10"/>
  <c r="AC27" i="13" s="1"/>
  <c r="AC22" i="10"/>
  <c r="AD25" i="10"/>
  <c r="AD27" i="13" s="1"/>
  <c r="AD22" i="10"/>
  <c r="T173" i="82"/>
  <c r="S173" i="82"/>
  <c r="V173" i="82"/>
  <c r="P173" i="82"/>
  <c r="O173" i="82"/>
  <c r="R173" i="82"/>
  <c r="U173" i="82"/>
  <c r="Q173" i="82"/>
  <c r="Z19" i="13"/>
  <c r="Z114" i="82"/>
  <c r="Y19" i="13"/>
  <c r="Y114" i="82"/>
  <c r="W19" i="13"/>
  <c r="W114" i="82"/>
  <c r="X19" i="13"/>
  <c r="X114" i="82"/>
  <c r="AD21" i="10"/>
  <c r="AD60" i="82"/>
  <c r="AD21" i="13"/>
  <c r="AD20" i="10"/>
  <c r="AB21" i="10"/>
  <c r="AB21" i="13"/>
  <c r="AB60" i="82"/>
  <c r="AB20" i="10"/>
  <c r="AC21" i="13"/>
  <c r="AC60" i="82"/>
  <c r="AC21" i="10"/>
  <c r="AC20" i="10"/>
  <c r="AA20" i="10"/>
  <c r="AA21" i="10"/>
  <c r="AA60" i="82"/>
  <c r="AA21" i="13"/>
  <c r="AE9" i="10"/>
  <c r="AH9" i="10"/>
  <c r="AF9" i="10"/>
  <c r="AG9" i="10"/>
  <c r="AD23" i="13" l="1"/>
  <c r="AC23" i="13"/>
  <c r="AB23" i="13"/>
  <c r="AA23" i="13"/>
  <c r="AA27" i="13"/>
  <c r="AC22" i="13"/>
  <c r="AD22" i="13"/>
  <c r="AB22" i="13"/>
  <c r="AA22" i="13"/>
  <c r="CM4" i="68"/>
  <c r="CL5" i="68"/>
  <c r="BB5" i="8"/>
  <c r="BB57" i="8" s="1"/>
  <c r="BC4" i="8"/>
  <c r="AH25" i="10"/>
  <c r="AH27" i="13" s="1"/>
  <c r="AH22" i="10"/>
  <c r="AE25" i="10"/>
  <c r="AE22" i="10"/>
  <c r="AG25" i="10"/>
  <c r="AG27" i="13" s="1"/>
  <c r="AG22" i="10"/>
  <c r="AF25" i="10"/>
  <c r="AF27" i="13" s="1"/>
  <c r="AF22" i="10"/>
  <c r="W173" i="82"/>
  <c r="Y173" i="82"/>
  <c r="Z173" i="82"/>
  <c r="X173" i="82"/>
  <c r="AC19" i="13"/>
  <c r="AC114" i="82"/>
  <c r="AD19" i="13"/>
  <c r="AD114" i="82"/>
  <c r="AA19" i="13"/>
  <c r="AA114" i="82"/>
  <c r="AB19" i="13"/>
  <c r="AB114" i="82"/>
  <c r="AE21" i="13"/>
  <c r="AE21" i="10"/>
  <c r="AE20" i="10"/>
  <c r="AE60" i="82"/>
  <c r="AF21" i="13"/>
  <c r="AF20" i="10"/>
  <c r="AF21" i="10"/>
  <c r="AF60" i="82"/>
  <c r="AH60" i="82"/>
  <c r="AH20" i="10"/>
  <c r="AH21" i="13"/>
  <c r="AH21" i="10"/>
  <c r="AG21" i="10"/>
  <c r="AG21" i="13"/>
  <c r="AG60" i="82"/>
  <c r="AG20" i="10"/>
  <c r="AL9" i="10"/>
  <c r="AK9" i="10"/>
  <c r="AJ9" i="10"/>
  <c r="AI9" i="10"/>
  <c r="AF23" i="13" l="1"/>
  <c r="AG23" i="13"/>
  <c r="AH23" i="13"/>
  <c r="AE27" i="13"/>
  <c r="AE23" i="13"/>
  <c r="AF22" i="13"/>
  <c r="AG22" i="13"/>
  <c r="AH22" i="13"/>
  <c r="AE22" i="13"/>
  <c r="CN4" i="68"/>
  <c r="CM5" i="68"/>
  <c r="BC5" i="8"/>
  <c r="BC57" i="8" s="1"/>
  <c r="BD4" i="8"/>
  <c r="AL25" i="10"/>
  <c r="AL27" i="13" s="1"/>
  <c r="AL22" i="10"/>
  <c r="AI25" i="10"/>
  <c r="AI22" i="10"/>
  <c r="AJ25" i="10"/>
  <c r="AJ27" i="13" s="1"/>
  <c r="AJ22" i="10"/>
  <c r="AK25" i="10"/>
  <c r="AK27" i="13" s="1"/>
  <c r="AK22" i="10"/>
  <c r="AD173" i="82"/>
  <c r="AC173" i="82"/>
  <c r="AB173" i="82"/>
  <c r="AA173" i="82"/>
  <c r="AF19" i="13"/>
  <c r="AF114" i="82"/>
  <c r="AG19" i="13"/>
  <c r="AG114" i="82"/>
  <c r="AE19" i="13"/>
  <c r="AE114" i="82"/>
  <c r="AH19" i="13"/>
  <c r="AH114" i="82"/>
  <c r="AL21" i="10"/>
  <c r="AL60" i="82"/>
  <c r="AL21" i="13"/>
  <c r="AL20" i="10"/>
  <c r="AJ21" i="10"/>
  <c r="AJ21" i="13"/>
  <c r="AJ20" i="10"/>
  <c r="AJ60" i="82"/>
  <c r="AI20" i="10"/>
  <c r="AI21" i="10"/>
  <c r="AI60" i="82"/>
  <c r="AI21" i="13"/>
  <c r="AK21" i="13"/>
  <c r="AK21" i="10"/>
  <c r="AK20" i="10"/>
  <c r="AK60" i="82"/>
  <c r="AO9" i="10"/>
  <c r="AM9" i="10"/>
  <c r="AN9" i="10"/>
  <c r="AP9" i="10"/>
  <c r="AJ23" i="13" l="1"/>
  <c r="AL23" i="13"/>
  <c r="AK23" i="13"/>
  <c r="AI23" i="13"/>
  <c r="AI27" i="13"/>
  <c r="AK22" i="13"/>
  <c r="AJ22" i="13"/>
  <c r="AL22" i="13"/>
  <c r="AI22" i="13"/>
  <c r="CO4" i="68"/>
  <c r="CN5" i="68"/>
  <c r="BD5" i="8"/>
  <c r="BD57" i="8" s="1"/>
  <c r="BE4" i="8"/>
  <c r="AN25" i="10"/>
  <c r="AN27" i="13" s="1"/>
  <c r="AN22" i="10"/>
  <c r="AO25" i="10"/>
  <c r="AO27" i="13" s="1"/>
  <c r="AO22" i="10"/>
  <c r="AP25" i="10"/>
  <c r="AP27" i="13" s="1"/>
  <c r="AP22" i="10"/>
  <c r="AM25" i="10"/>
  <c r="AM22" i="10"/>
  <c r="AE173" i="82"/>
  <c r="AG173" i="82"/>
  <c r="AF173" i="82"/>
  <c r="AH173" i="82"/>
  <c r="AL19" i="13"/>
  <c r="AL114" i="82"/>
  <c r="AJ19" i="13"/>
  <c r="AJ114" i="82"/>
  <c r="AI19" i="13"/>
  <c r="AI114" i="82"/>
  <c r="AK19" i="13"/>
  <c r="AK114" i="82"/>
  <c r="AP21" i="10"/>
  <c r="AP20" i="10"/>
  <c r="AP21" i="13"/>
  <c r="AP60" i="82"/>
  <c r="AN60" i="82"/>
  <c r="AN21" i="10"/>
  <c r="AN21" i="13"/>
  <c r="AN20" i="10"/>
  <c r="AM21" i="13"/>
  <c r="AM21" i="10"/>
  <c r="AM20" i="10"/>
  <c r="AM60" i="82"/>
  <c r="AO21" i="10"/>
  <c r="AO21" i="13"/>
  <c r="AO60" i="82"/>
  <c r="AO20" i="10"/>
  <c r="AQ9" i="10"/>
  <c r="AT9" i="10"/>
  <c r="AR9" i="10"/>
  <c r="AS9" i="10"/>
  <c r="AN23" i="13" l="1"/>
  <c r="AP23" i="13"/>
  <c r="AO23" i="13"/>
  <c r="AM27" i="13"/>
  <c r="AM23" i="13"/>
  <c r="AO22" i="13"/>
  <c r="AN22" i="13"/>
  <c r="AM22" i="13"/>
  <c r="AP22" i="13"/>
  <c r="CO5" i="68"/>
  <c r="CP4" i="68"/>
  <c r="BE5" i="8"/>
  <c r="BE57" i="8" s="1"/>
  <c r="BF4" i="8"/>
  <c r="AS25" i="10"/>
  <c r="AS27" i="13" s="1"/>
  <c r="AS22" i="10"/>
  <c r="AR25" i="10"/>
  <c r="AR27" i="13" s="1"/>
  <c r="AR22" i="10"/>
  <c r="AT25" i="10"/>
  <c r="AT27" i="13" s="1"/>
  <c r="AT22" i="10"/>
  <c r="AQ25" i="10"/>
  <c r="AQ22" i="10"/>
  <c r="AI173" i="82"/>
  <c r="AJ173" i="82"/>
  <c r="AL173" i="82"/>
  <c r="AK173" i="82"/>
  <c r="AO19" i="13"/>
  <c r="AO114" i="82"/>
  <c r="AN19" i="13"/>
  <c r="AN114" i="82"/>
  <c r="AM19" i="13"/>
  <c r="AM114" i="82"/>
  <c r="AP19" i="13"/>
  <c r="AP114" i="82"/>
  <c r="AS20" i="10"/>
  <c r="AS21" i="13"/>
  <c r="AS60" i="82"/>
  <c r="AS21" i="10"/>
  <c r="AR21" i="13"/>
  <c r="AR20" i="10"/>
  <c r="AR60" i="82"/>
  <c r="AR21" i="10"/>
  <c r="AQ60" i="82"/>
  <c r="AQ20" i="10"/>
  <c r="AQ21" i="13"/>
  <c r="AQ21" i="10"/>
  <c r="AT21" i="10"/>
  <c r="AT60" i="82"/>
  <c r="AT21" i="13"/>
  <c r="AT20" i="10"/>
  <c r="AW9" i="10"/>
  <c r="AX9" i="10"/>
  <c r="AV9" i="10"/>
  <c r="AU9" i="10"/>
  <c r="AR23" i="13" l="1"/>
  <c r="AS23" i="13"/>
  <c r="AT23" i="13"/>
  <c r="AQ27" i="13"/>
  <c r="AQ23" i="13"/>
  <c r="AR22" i="13"/>
  <c r="AQ22" i="13"/>
  <c r="AT22" i="13"/>
  <c r="AS22" i="13"/>
  <c r="CQ4" i="68"/>
  <c r="CP5" i="68"/>
  <c r="BG4" i="8"/>
  <c r="BF5" i="8"/>
  <c r="BF57" i="8" s="1"/>
  <c r="AV25" i="10"/>
  <c r="AV27" i="13" s="1"/>
  <c r="AV22" i="10"/>
  <c r="AW25" i="10"/>
  <c r="AW27" i="13" s="1"/>
  <c r="AW22" i="10"/>
  <c r="AU25" i="10"/>
  <c r="AU22" i="10"/>
  <c r="AX25" i="10"/>
  <c r="AX27" i="13" s="1"/>
  <c r="AX22" i="10"/>
  <c r="AM173" i="82"/>
  <c r="AN173" i="82"/>
  <c r="AO173" i="82"/>
  <c r="AP173" i="82"/>
  <c r="AR19" i="13"/>
  <c r="AR114" i="82"/>
  <c r="AT19" i="13"/>
  <c r="AT114" i="82"/>
  <c r="AS19" i="13"/>
  <c r="AS114" i="82"/>
  <c r="AQ19" i="13"/>
  <c r="AQ114" i="82"/>
  <c r="AW21" i="13"/>
  <c r="AW60" i="82"/>
  <c r="AW21" i="10"/>
  <c r="AW20" i="10"/>
  <c r="AV21" i="13"/>
  <c r="AV21" i="10"/>
  <c r="AV20" i="10"/>
  <c r="AV60" i="82"/>
  <c r="AU21" i="13"/>
  <c r="AU21" i="10"/>
  <c r="AU20" i="10"/>
  <c r="AU60" i="82"/>
  <c r="AX20" i="10"/>
  <c r="AX21" i="13"/>
  <c r="AX21" i="10"/>
  <c r="AX60" i="82"/>
  <c r="BB9" i="10"/>
  <c r="AY9" i="10"/>
  <c r="AZ9" i="10"/>
  <c r="BA9" i="10"/>
  <c r="AV23" i="13" l="1"/>
  <c r="AW23" i="13"/>
  <c r="AX23" i="13"/>
  <c r="AU23" i="13"/>
  <c r="AU27" i="13"/>
  <c r="AV22" i="13"/>
  <c r="AX22" i="13"/>
  <c r="AW22" i="13"/>
  <c r="AU22" i="13"/>
  <c r="CR4" i="68"/>
  <c r="CQ5" i="68"/>
  <c r="BG5" i="8"/>
  <c r="BG57" i="8" s="1"/>
  <c r="BH4" i="8"/>
  <c r="AZ25" i="10"/>
  <c r="AZ27" i="13" s="1"/>
  <c r="AZ22" i="10"/>
  <c r="AY25" i="10"/>
  <c r="AY22" i="10"/>
  <c r="BA25" i="10"/>
  <c r="BA27" i="13" s="1"/>
  <c r="BA22" i="10"/>
  <c r="BB25" i="10"/>
  <c r="BB27" i="13" s="1"/>
  <c r="BB22" i="10"/>
  <c r="AS173" i="82"/>
  <c r="AT173" i="82"/>
  <c r="AR173" i="82"/>
  <c r="AQ173" i="82"/>
  <c r="AU19" i="13"/>
  <c r="AU114" i="82"/>
  <c r="AW19" i="13"/>
  <c r="AW114" i="82"/>
  <c r="AX19" i="13"/>
  <c r="AX114" i="82"/>
  <c r="AV19" i="13"/>
  <c r="AV114" i="82"/>
  <c r="BB60" i="82"/>
  <c r="BB21" i="13"/>
  <c r="BB20" i="10"/>
  <c r="BB21" i="10"/>
  <c r="AY60" i="82"/>
  <c r="AY21" i="13"/>
  <c r="AY20" i="10"/>
  <c r="AY21" i="10"/>
  <c r="BA20" i="10"/>
  <c r="BA60" i="82"/>
  <c r="BA21" i="13"/>
  <c r="BA21" i="10"/>
  <c r="AZ21" i="13"/>
  <c r="AZ20" i="10"/>
  <c r="AZ21" i="10"/>
  <c r="AZ60" i="82"/>
  <c r="BE9" i="10"/>
  <c r="BC9" i="10"/>
  <c r="BD9" i="10"/>
  <c r="BF9" i="10"/>
  <c r="BB23" i="13" l="1"/>
  <c r="AZ23" i="13"/>
  <c r="BA23" i="13"/>
  <c r="AY27" i="13"/>
  <c r="AY23" i="13"/>
  <c r="AZ22" i="13"/>
  <c r="AY22" i="13"/>
  <c r="BB22" i="13"/>
  <c r="BA22" i="13"/>
  <c r="CR5" i="68"/>
  <c r="CS4" i="68"/>
  <c r="BI4" i="8"/>
  <c r="BH5" i="8"/>
  <c r="BH57" i="8" s="1"/>
  <c r="BF25" i="10"/>
  <c r="BF27" i="13" s="1"/>
  <c r="BF22" i="10"/>
  <c r="BD25" i="10"/>
  <c r="BD27" i="13" s="1"/>
  <c r="BD22" i="10"/>
  <c r="BC25" i="10"/>
  <c r="BC22" i="10"/>
  <c r="BE25" i="10"/>
  <c r="BE27" i="13" s="1"/>
  <c r="BE22" i="10"/>
  <c r="BB114" i="82"/>
  <c r="AX173" i="82"/>
  <c r="AW173" i="82"/>
  <c r="AU173" i="82"/>
  <c r="AV173" i="82"/>
  <c r="AZ19" i="13"/>
  <c r="AZ114" i="82"/>
  <c r="BA19" i="13"/>
  <c r="BA114" i="82"/>
  <c r="BB19" i="13"/>
  <c r="AY19" i="13"/>
  <c r="AY114" i="82"/>
  <c r="BE21" i="13"/>
  <c r="BE60" i="82"/>
  <c r="BE20" i="10"/>
  <c r="BE21" i="10"/>
  <c r="BF21" i="10"/>
  <c r="BF60" i="82"/>
  <c r="BF20" i="10"/>
  <c r="BF21" i="13"/>
  <c r="BC21" i="13"/>
  <c r="BC21" i="10"/>
  <c r="BC20" i="10"/>
  <c r="BC60" i="82"/>
  <c r="BD21" i="10"/>
  <c r="BD20" i="10"/>
  <c r="BD60" i="82"/>
  <c r="BD21" i="13"/>
  <c r="BJ9" i="10"/>
  <c r="BG9" i="10"/>
  <c r="BH9" i="10"/>
  <c r="BI9" i="10"/>
  <c r="BF23" i="13" l="1"/>
  <c r="BE23" i="13"/>
  <c r="BD23" i="13"/>
  <c r="BC23" i="13"/>
  <c r="BC27" i="13"/>
  <c r="BF22" i="13"/>
  <c r="BC22" i="13"/>
  <c r="BE22" i="13"/>
  <c r="BD22" i="13"/>
  <c r="CS5" i="68"/>
  <c r="CT4" i="68"/>
  <c r="BI5" i="8"/>
  <c r="BI57" i="8" s="1"/>
  <c r="BJ4" i="8"/>
  <c r="BG25" i="10"/>
  <c r="BG22" i="10"/>
  <c r="BJ25" i="10"/>
  <c r="BJ27" i="13" s="1"/>
  <c r="BJ22" i="10"/>
  <c r="BI25" i="10"/>
  <c r="BI27" i="13" s="1"/>
  <c r="BI22" i="10"/>
  <c r="BH25" i="10"/>
  <c r="BH27" i="13" s="1"/>
  <c r="BH22" i="10"/>
  <c r="BB173" i="82"/>
  <c r="BA173" i="82"/>
  <c r="AZ173" i="82"/>
  <c r="AY173" i="82"/>
  <c r="BC19" i="13"/>
  <c r="BC114" i="82"/>
  <c r="BE19" i="13"/>
  <c r="BE114" i="82"/>
  <c r="BD19" i="13"/>
  <c r="BD114" i="82"/>
  <c r="BF19" i="13"/>
  <c r="BF114" i="82"/>
  <c r="BJ21" i="13"/>
  <c r="BJ20" i="10"/>
  <c r="BJ60" i="82"/>
  <c r="BJ21" i="10"/>
  <c r="BH21" i="13"/>
  <c r="BH20" i="10"/>
  <c r="BH21" i="10"/>
  <c r="BH60" i="82"/>
  <c r="BI20" i="10"/>
  <c r="BI60" i="82"/>
  <c r="BI21" i="10"/>
  <c r="BI21" i="13"/>
  <c r="BG20" i="10"/>
  <c r="BG21" i="10"/>
  <c r="BG21" i="13"/>
  <c r="BG60" i="82"/>
  <c r="BK9" i="10"/>
  <c r="BM9" i="10"/>
  <c r="BL9" i="10"/>
  <c r="BN9" i="10"/>
  <c r="BI23" i="13" l="1"/>
  <c r="BJ23" i="13"/>
  <c r="BH23" i="13"/>
  <c r="BG27" i="13"/>
  <c r="BG23" i="13"/>
  <c r="BG22" i="13"/>
  <c r="BH22" i="13"/>
  <c r="BJ22" i="13"/>
  <c r="BI22" i="13"/>
  <c r="CT5" i="68"/>
  <c r="CU4" i="68"/>
  <c r="BJ5" i="8"/>
  <c r="BJ57" i="8" s="1"/>
  <c r="BK4" i="8"/>
  <c r="BN25" i="10"/>
  <c r="BN27" i="13" s="1"/>
  <c r="BN22" i="10"/>
  <c r="BM25" i="10"/>
  <c r="BM27" i="13" s="1"/>
  <c r="BM22" i="10"/>
  <c r="BL25" i="10"/>
  <c r="BL27" i="13" s="1"/>
  <c r="BL22" i="10"/>
  <c r="BK25" i="10"/>
  <c r="BK22" i="10"/>
  <c r="BF173" i="82"/>
  <c r="BD173" i="82"/>
  <c r="BE173" i="82"/>
  <c r="BC173" i="82"/>
  <c r="BH19" i="13"/>
  <c r="BH114" i="82"/>
  <c r="BG19" i="13"/>
  <c r="BG114" i="82"/>
  <c r="BJ19" i="13"/>
  <c r="BJ114" i="82"/>
  <c r="BI19" i="13"/>
  <c r="BI114" i="82"/>
  <c r="BK21" i="13"/>
  <c r="BK21" i="10"/>
  <c r="BK20" i="10"/>
  <c r="BK60" i="82"/>
  <c r="BN21" i="10"/>
  <c r="BN20" i="10"/>
  <c r="BN21" i="13"/>
  <c r="BN60" i="82"/>
  <c r="BL20" i="10"/>
  <c r="BL21" i="10"/>
  <c r="BL60" i="82"/>
  <c r="BL21" i="13"/>
  <c r="BM20" i="10"/>
  <c r="BM21" i="10"/>
  <c r="BM21" i="13"/>
  <c r="BM60" i="82"/>
  <c r="BR9" i="10"/>
  <c r="BQ9" i="10"/>
  <c r="BP9" i="10"/>
  <c r="BO9" i="10"/>
  <c r="BL23" i="13" l="1"/>
  <c r="BN23" i="13"/>
  <c r="BM23" i="13"/>
  <c r="BK27" i="13"/>
  <c r="BK23" i="13"/>
  <c r="BN22" i="13"/>
  <c r="BM22" i="13"/>
  <c r="BK22" i="13"/>
  <c r="BL22" i="13"/>
  <c r="CU5" i="68"/>
  <c r="CV4" i="68"/>
  <c r="BK5" i="8"/>
  <c r="BK57" i="8" s="1"/>
  <c r="BL4" i="8"/>
  <c r="BO25" i="10"/>
  <c r="BO22" i="10"/>
  <c r="BP25" i="10"/>
  <c r="BP27" i="13" s="1"/>
  <c r="BP22" i="10"/>
  <c r="BR25" i="10"/>
  <c r="BR27" i="13" s="1"/>
  <c r="BR22" i="10"/>
  <c r="BQ25" i="10"/>
  <c r="BQ27" i="13" s="1"/>
  <c r="BQ22" i="10"/>
  <c r="BJ173" i="82"/>
  <c r="BH173" i="82"/>
  <c r="BG173" i="82"/>
  <c r="BI173" i="82"/>
  <c r="BL19" i="13"/>
  <c r="BL114" i="82"/>
  <c r="BM19" i="13"/>
  <c r="BM114" i="82"/>
  <c r="BK19" i="13"/>
  <c r="BK114" i="82"/>
  <c r="BN19" i="13"/>
  <c r="BN114" i="82"/>
  <c r="BR21" i="13"/>
  <c r="BR20" i="10"/>
  <c r="BR60" i="82"/>
  <c r="BR21" i="10"/>
  <c r="BP21" i="13"/>
  <c r="BP20" i="10"/>
  <c r="BP21" i="10"/>
  <c r="BP60" i="82"/>
  <c r="BO20" i="10"/>
  <c r="BO21" i="10"/>
  <c r="BO60" i="82"/>
  <c r="BO21" i="13"/>
  <c r="BQ60" i="82"/>
  <c r="BQ21" i="13"/>
  <c r="BQ20" i="10"/>
  <c r="BQ21" i="10"/>
  <c r="BU9" i="10"/>
  <c r="BS9" i="10"/>
  <c r="BT9" i="10"/>
  <c r="BV9" i="10"/>
  <c r="BR23" i="13" l="1"/>
  <c r="BQ23" i="13"/>
  <c r="BP23" i="13"/>
  <c r="BO27" i="13"/>
  <c r="BO23" i="13"/>
  <c r="BP22" i="13"/>
  <c r="BQ22" i="13"/>
  <c r="BR22" i="13"/>
  <c r="BO22" i="13"/>
  <c r="CV5" i="68"/>
  <c r="CW4" i="68"/>
  <c r="BL5" i="8"/>
  <c r="BL57" i="8" s="1"/>
  <c r="BM4" i="8"/>
  <c r="BV25" i="10"/>
  <c r="BV27" i="13" s="1"/>
  <c r="BV22" i="10"/>
  <c r="BT25" i="10"/>
  <c r="BT27" i="13" s="1"/>
  <c r="BT22" i="10"/>
  <c r="BU25" i="10"/>
  <c r="BU27" i="13" s="1"/>
  <c r="BU22" i="10"/>
  <c r="BS25" i="10"/>
  <c r="BS22" i="10"/>
  <c r="BK173" i="82"/>
  <c r="BM173" i="82"/>
  <c r="BL173" i="82"/>
  <c r="BN173" i="82"/>
  <c r="BR19" i="13"/>
  <c r="BR114" i="82"/>
  <c r="BQ19" i="13"/>
  <c r="BQ114" i="82"/>
  <c r="BO19" i="13"/>
  <c r="BO114" i="82"/>
  <c r="BP19" i="13"/>
  <c r="BP114" i="82"/>
  <c r="BU20" i="10"/>
  <c r="BU21" i="10"/>
  <c r="BU21" i="13"/>
  <c r="BU60" i="82"/>
  <c r="BV60" i="82"/>
  <c r="BV21" i="10"/>
  <c r="BV20" i="10"/>
  <c r="BV21" i="13"/>
  <c r="BS21" i="10"/>
  <c r="BS20" i="10"/>
  <c r="BS60" i="82"/>
  <c r="BS21" i="13"/>
  <c r="BT60" i="82"/>
  <c r="BT21" i="10"/>
  <c r="BT20" i="10"/>
  <c r="BT21" i="13"/>
  <c r="BW9" i="10"/>
  <c r="BZ9" i="10"/>
  <c r="BX9" i="10"/>
  <c r="BY9" i="10"/>
  <c r="BV23" i="13" l="1"/>
  <c r="BU23" i="13"/>
  <c r="BT23" i="13"/>
  <c r="BS27" i="13"/>
  <c r="BS23" i="13"/>
  <c r="BV22" i="13"/>
  <c r="BT22" i="13"/>
  <c r="BS22" i="13"/>
  <c r="BU22" i="13"/>
  <c r="CW5" i="68"/>
  <c r="CX4" i="68"/>
  <c r="BN4" i="8"/>
  <c r="BM5" i="8"/>
  <c r="BM57" i="8" s="1"/>
  <c r="BZ25" i="10"/>
  <c r="BZ27" i="13" s="1"/>
  <c r="BZ22" i="10"/>
  <c r="BY25" i="10"/>
  <c r="BY27" i="13" s="1"/>
  <c r="BY22" i="10"/>
  <c r="BX25" i="10"/>
  <c r="BX27" i="13" s="1"/>
  <c r="BX22" i="10"/>
  <c r="BW25" i="10"/>
  <c r="BW22" i="10"/>
  <c r="BO173" i="82"/>
  <c r="BQ173" i="82"/>
  <c r="BR173" i="82"/>
  <c r="BP173" i="82"/>
  <c r="BU19" i="13"/>
  <c r="BU114" i="82"/>
  <c r="BS19" i="13"/>
  <c r="BS114" i="82"/>
  <c r="BT19" i="13"/>
  <c r="BT114" i="82"/>
  <c r="BV19" i="13"/>
  <c r="BV114" i="82"/>
  <c r="BY20" i="10"/>
  <c r="BY60" i="82"/>
  <c r="BY21" i="13"/>
  <c r="BY21" i="10"/>
  <c r="BX21" i="13"/>
  <c r="BX20" i="10"/>
  <c r="BX21" i="10"/>
  <c r="BX60" i="82"/>
  <c r="BZ21" i="13"/>
  <c r="BZ20" i="10"/>
  <c r="BZ21" i="10"/>
  <c r="BZ60" i="82"/>
  <c r="BW20" i="10"/>
  <c r="BW21" i="10"/>
  <c r="BW21" i="13"/>
  <c r="BW60" i="82"/>
  <c r="CC9" i="10"/>
  <c r="CD9" i="10"/>
  <c r="CB9" i="10"/>
  <c r="CA9" i="10"/>
  <c r="BX23" i="13" l="1"/>
  <c r="BY23" i="13"/>
  <c r="BZ23" i="13"/>
  <c r="BW23" i="13"/>
  <c r="BW27" i="13"/>
  <c r="BX22" i="13"/>
  <c r="BW22" i="13"/>
  <c r="BZ22" i="13"/>
  <c r="BY22" i="13"/>
  <c r="CX5" i="68"/>
  <c r="CY4" i="68"/>
  <c r="BO4" i="8"/>
  <c r="BN5" i="8"/>
  <c r="BN57" i="8" s="1"/>
  <c r="CA25" i="10"/>
  <c r="CA22" i="10"/>
  <c r="CB25" i="10"/>
  <c r="CB27" i="13" s="1"/>
  <c r="CB22" i="10"/>
  <c r="CD25" i="10"/>
  <c r="CD27" i="13" s="1"/>
  <c r="CD22" i="10"/>
  <c r="CC25" i="10"/>
  <c r="CC27" i="13" s="1"/>
  <c r="CC22" i="10"/>
  <c r="BT173" i="82"/>
  <c r="BS173" i="82"/>
  <c r="BU173" i="82"/>
  <c r="BV173" i="82"/>
  <c r="BY19" i="13"/>
  <c r="BY114" i="82"/>
  <c r="BW19" i="13"/>
  <c r="BW114" i="82"/>
  <c r="BX19" i="13"/>
  <c r="BX114" i="82"/>
  <c r="BZ19" i="13"/>
  <c r="BZ114" i="82"/>
  <c r="CC20" i="10"/>
  <c r="CC60" i="82"/>
  <c r="CC21" i="10"/>
  <c r="CC21" i="13"/>
  <c r="CA60" i="82"/>
  <c r="CA21" i="10"/>
  <c r="CA20" i="10"/>
  <c r="CA21" i="13"/>
  <c r="CB20" i="10"/>
  <c r="CB60" i="82"/>
  <c r="CB21" i="10"/>
  <c r="CB21" i="13"/>
  <c r="CD60" i="82"/>
  <c r="CD21" i="10"/>
  <c r="CD20" i="10"/>
  <c r="CD21" i="13"/>
  <c r="CH9" i="10"/>
  <c r="CE9" i="10"/>
  <c r="CF9" i="10"/>
  <c r="CG9" i="10"/>
  <c r="CC23" i="13" l="1"/>
  <c r="CB23" i="13"/>
  <c r="CD23" i="13"/>
  <c r="CA27" i="13"/>
  <c r="CA23" i="13"/>
  <c r="CD22" i="13"/>
  <c r="CA22" i="13"/>
  <c r="CB22" i="13"/>
  <c r="CC22" i="13"/>
  <c r="CY5" i="68"/>
  <c r="CZ4" i="68"/>
  <c r="BP4" i="8"/>
  <c r="BO5" i="8"/>
  <c r="BO57" i="8" s="1"/>
  <c r="CF25" i="10"/>
  <c r="CF27" i="13" s="1"/>
  <c r="CF22" i="10"/>
  <c r="CG25" i="10"/>
  <c r="CG27" i="13" s="1"/>
  <c r="CG22" i="10"/>
  <c r="CE25" i="10"/>
  <c r="CE22" i="10"/>
  <c r="CH25" i="10"/>
  <c r="CH27" i="13" s="1"/>
  <c r="CH22" i="10"/>
  <c r="BX173" i="82"/>
  <c r="BW173" i="82"/>
  <c r="BY173" i="82"/>
  <c r="BZ173" i="82"/>
  <c r="CB19" i="13"/>
  <c r="CB114" i="82"/>
  <c r="CC19" i="13"/>
  <c r="CC114" i="82"/>
  <c r="CD19" i="13"/>
  <c r="CD114" i="82"/>
  <c r="CA19" i="13"/>
  <c r="CA114" i="82"/>
  <c r="CH21" i="10"/>
  <c r="CH21" i="13"/>
  <c r="CH20" i="10"/>
  <c r="CH60" i="82"/>
  <c r="CF20" i="10"/>
  <c r="CF60" i="82"/>
  <c r="CF21" i="13"/>
  <c r="CF21" i="10"/>
  <c r="CG60" i="82"/>
  <c r="CG21" i="13"/>
  <c r="CG21" i="10"/>
  <c r="CG20" i="10"/>
  <c r="CE21" i="13"/>
  <c r="CE20" i="10"/>
  <c r="CE21" i="10"/>
  <c r="CE60" i="82"/>
  <c r="CK9" i="10"/>
  <c r="CI9" i="10"/>
  <c r="CJ9" i="10"/>
  <c r="CL9" i="10"/>
  <c r="CG23" i="13" l="1"/>
  <c r="CF23" i="13"/>
  <c r="CH23" i="13"/>
  <c r="CE23" i="13"/>
  <c r="CE27" i="13"/>
  <c r="CF22" i="13"/>
  <c r="CH22" i="13"/>
  <c r="CE22" i="13"/>
  <c r="CG22" i="13"/>
  <c r="CZ5" i="68"/>
  <c r="DA4" i="68"/>
  <c r="BP5" i="8"/>
  <c r="BP57" i="8" s="1"/>
  <c r="BQ4" i="8"/>
  <c r="CJ25" i="10"/>
  <c r="CJ27" i="13" s="1"/>
  <c r="CJ22" i="10"/>
  <c r="CL25" i="10"/>
  <c r="CL27" i="13" s="1"/>
  <c r="CL22" i="10"/>
  <c r="CI25" i="10"/>
  <c r="CI22" i="10"/>
  <c r="CK25" i="10"/>
  <c r="CK27" i="13" s="1"/>
  <c r="CK22" i="10"/>
  <c r="CD173" i="82"/>
  <c r="CC173" i="82"/>
  <c r="CB173" i="82"/>
  <c r="CA173" i="82"/>
  <c r="CH19" i="13"/>
  <c r="CH114" i="82"/>
  <c r="CE19" i="13"/>
  <c r="CE114" i="82"/>
  <c r="CG19" i="13"/>
  <c r="CG114" i="82"/>
  <c r="CF19" i="13"/>
  <c r="CF114" i="82"/>
  <c r="CL60" i="82"/>
  <c r="CL20" i="10"/>
  <c r="CL21" i="13"/>
  <c r="CL21" i="10"/>
  <c r="CJ20" i="10"/>
  <c r="CJ21" i="13"/>
  <c r="CJ21" i="10"/>
  <c r="CJ60" i="82"/>
  <c r="CK20" i="10"/>
  <c r="CK60" i="82"/>
  <c r="CK21" i="10"/>
  <c r="CK21" i="13"/>
  <c r="CI21" i="10"/>
  <c r="CI60" i="82"/>
  <c r="CI21" i="13"/>
  <c r="CI20" i="10"/>
  <c r="CP9" i="10"/>
  <c r="CM9" i="10"/>
  <c r="CN9" i="10"/>
  <c r="CO9" i="10"/>
  <c r="CJ23" i="13" l="1"/>
  <c r="CK23" i="13"/>
  <c r="CL23" i="13"/>
  <c r="CI23" i="13"/>
  <c r="CI27" i="13"/>
  <c r="CJ22" i="13"/>
  <c r="CI22" i="13"/>
  <c r="CL22" i="13"/>
  <c r="CK22" i="13"/>
  <c r="DB4" i="68"/>
  <c r="DA5" i="68"/>
  <c r="BQ5" i="8"/>
  <c r="BQ57" i="8" s="1"/>
  <c r="BR4" i="8"/>
  <c r="CM25" i="10"/>
  <c r="CM27" i="13" s="1"/>
  <c r="CM22" i="10"/>
  <c r="CN25" i="10"/>
  <c r="CN27" i="13" s="1"/>
  <c r="CN22" i="10"/>
  <c r="CP25" i="10"/>
  <c r="CP27" i="13" s="1"/>
  <c r="CP22" i="10"/>
  <c r="CO25" i="10"/>
  <c r="CO27" i="13" s="1"/>
  <c r="CO22" i="10"/>
  <c r="CG173" i="82"/>
  <c r="CE173" i="82"/>
  <c r="CH173" i="82"/>
  <c r="CF173" i="82"/>
  <c r="CL19" i="13"/>
  <c r="CL114" i="82"/>
  <c r="CJ19" i="13"/>
  <c r="CJ114" i="82"/>
  <c r="CI19" i="13"/>
  <c r="CI114" i="82"/>
  <c r="CK19" i="13"/>
  <c r="CK114" i="82"/>
  <c r="CO21" i="13"/>
  <c r="CO21" i="10"/>
  <c r="CO60" i="82"/>
  <c r="CO20" i="10"/>
  <c r="CN60" i="82"/>
  <c r="CN20" i="10"/>
  <c r="CN21" i="10"/>
  <c r="CN21" i="13"/>
  <c r="CP21" i="10"/>
  <c r="CP60" i="82"/>
  <c r="CP21" i="13"/>
  <c r="CP20" i="10"/>
  <c r="CM20" i="10"/>
  <c r="CM21" i="10"/>
  <c r="CM60" i="82"/>
  <c r="CM21" i="13"/>
  <c r="CQ9" i="10"/>
  <c r="CS9" i="10"/>
  <c r="CR9" i="10"/>
  <c r="CT9" i="10"/>
  <c r="CP23" i="13" l="1"/>
  <c r="CO23" i="13"/>
  <c r="CM23" i="13"/>
  <c r="CN23" i="13"/>
  <c r="CN22" i="13"/>
  <c r="CM22" i="13"/>
  <c r="CP22" i="13"/>
  <c r="CO22" i="13"/>
  <c r="DB5" i="68"/>
  <c r="DC4" i="68"/>
  <c r="BS4" i="8"/>
  <c r="BR5" i="8"/>
  <c r="BR57" i="8" s="1"/>
  <c r="CQ25" i="10"/>
  <c r="CQ27" i="13" s="1"/>
  <c r="CQ22" i="10"/>
  <c r="CT25" i="10"/>
  <c r="CT27" i="13" s="1"/>
  <c r="CT22" i="10"/>
  <c r="CR25" i="10"/>
  <c r="CR27" i="13" s="1"/>
  <c r="CR22" i="10"/>
  <c r="CS25" i="10"/>
  <c r="CS27" i="13" s="1"/>
  <c r="CS22" i="10"/>
  <c r="CI173" i="82"/>
  <c r="CJ173" i="82"/>
  <c r="CL173" i="82"/>
  <c r="CK173" i="82"/>
  <c r="CO19" i="13"/>
  <c r="CO114" i="82"/>
  <c r="CP19" i="13"/>
  <c r="CP114" i="82"/>
  <c r="CM19" i="13"/>
  <c r="CM114" i="82"/>
  <c r="CN19" i="13"/>
  <c r="CN114" i="82"/>
  <c r="CQ21" i="10"/>
  <c r="CQ21" i="13"/>
  <c r="CQ20" i="10"/>
  <c r="CQ60" i="82"/>
  <c r="CT60" i="82"/>
  <c r="CT20" i="10"/>
  <c r="CT21" i="13"/>
  <c r="CT21" i="10"/>
  <c r="CR21" i="10"/>
  <c r="CR60" i="82"/>
  <c r="CR21" i="13"/>
  <c r="CR20" i="10"/>
  <c r="CS21" i="10"/>
  <c r="CS60" i="82"/>
  <c r="CS20" i="10"/>
  <c r="CS21" i="13"/>
  <c r="CW9" i="10"/>
  <c r="CX9" i="10"/>
  <c r="CV9" i="10"/>
  <c r="CU9" i="10"/>
  <c r="CR23" i="13" l="1"/>
  <c r="CT23" i="13"/>
  <c r="CQ23" i="13"/>
  <c r="CS23" i="13"/>
  <c r="CT22" i="13"/>
  <c r="CS22" i="13"/>
  <c r="CQ22" i="13"/>
  <c r="CR22" i="13"/>
  <c r="DC5" i="68"/>
  <c r="DD4" i="68"/>
  <c r="BT4" i="8"/>
  <c r="BS5" i="8"/>
  <c r="BS57" i="8" s="1"/>
  <c r="CU25" i="10"/>
  <c r="CU27" i="13" s="1"/>
  <c r="CU22" i="10"/>
  <c r="CV25" i="10"/>
  <c r="CV27" i="13" s="1"/>
  <c r="CV22" i="10"/>
  <c r="CX25" i="10"/>
  <c r="CX27" i="13" s="1"/>
  <c r="CX22" i="10"/>
  <c r="CW25" i="10"/>
  <c r="CW27" i="13" s="1"/>
  <c r="CW22" i="10"/>
  <c r="CM173" i="82"/>
  <c r="CP173" i="82"/>
  <c r="CO173" i="82"/>
  <c r="CN173" i="82"/>
  <c r="CQ19" i="13"/>
  <c r="CQ114" i="82"/>
  <c r="CR19" i="13"/>
  <c r="CR114" i="82"/>
  <c r="CS19" i="13"/>
  <c r="CS114" i="82"/>
  <c r="CT19" i="13"/>
  <c r="CT114" i="82"/>
  <c r="CW21" i="13"/>
  <c r="CW20" i="10"/>
  <c r="CW21" i="10"/>
  <c r="CW60" i="82"/>
  <c r="CV60" i="82"/>
  <c r="CV21" i="10"/>
  <c r="CV21" i="13"/>
  <c r="CV20" i="10"/>
  <c r="CU20" i="10"/>
  <c r="CU21" i="10"/>
  <c r="CU60" i="82"/>
  <c r="CU21" i="13"/>
  <c r="CX21" i="10"/>
  <c r="CX21" i="13"/>
  <c r="CX20" i="10"/>
  <c r="CX60" i="82"/>
  <c r="CY9" i="10"/>
  <c r="DB9" i="10"/>
  <c r="CZ9" i="10"/>
  <c r="DA9" i="10"/>
  <c r="DA22" i="10" l="1"/>
  <c r="DA24" i="13" s="1"/>
  <c r="DB22" i="10"/>
  <c r="DB24" i="13" s="1"/>
  <c r="CU23" i="13"/>
  <c r="CV23" i="13"/>
  <c r="CW23" i="13"/>
  <c r="CX23" i="13"/>
  <c r="CV22" i="13"/>
  <c r="CX22" i="13"/>
  <c r="CW22" i="13"/>
  <c r="CU22" i="13"/>
  <c r="DD5" i="68"/>
  <c r="DE4" i="68"/>
  <c r="BU4" i="8"/>
  <c r="BT5" i="8"/>
  <c r="BT57" i="8" s="1"/>
  <c r="CZ25" i="10"/>
  <c r="CZ27" i="13" s="1"/>
  <c r="CZ22" i="10"/>
  <c r="CY25" i="10"/>
  <c r="CY27" i="13" s="1"/>
  <c r="CY22" i="10"/>
  <c r="DB25" i="10"/>
  <c r="DB27" i="13" s="1"/>
  <c r="DA25" i="10"/>
  <c r="DA27" i="13" s="1"/>
  <c r="CS173" i="82"/>
  <c r="CR173" i="82"/>
  <c r="CQ173" i="82"/>
  <c r="CT173" i="82"/>
  <c r="CW19" i="13"/>
  <c r="CW114" i="82"/>
  <c r="CU19" i="13"/>
  <c r="CU114" i="82"/>
  <c r="CX19" i="13"/>
  <c r="CX114" i="82"/>
  <c r="CV19" i="13"/>
  <c r="CV114" i="82"/>
  <c r="DA60" i="82"/>
  <c r="DA21" i="13"/>
  <c r="DA21" i="10"/>
  <c r="DA20" i="10"/>
  <c r="CY21" i="13"/>
  <c r="CY21" i="10"/>
  <c r="CY20" i="10"/>
  <c r="CY60" i="82"/>
  <c r="CZ21" i="10"/>
  <c r="CZ21" i="13"/>
  <c r="CZ60" i="82"/>
  <c r="CZ20" i="10"/>
  <c r="DB21" i="10"/>
  <c r="DB20" i="10"/>
  <c r="DB21" i="13"/>
  <c r="DB60" i="82"/>
  <c r="DF9" i="10"/>
  <c r="DI9" i="10"/>
  <c r="DE9" i="10"/>
  <c r="DH9" i="10"/>
  <c r="DD9" i="10"/>
  <c r="DG9" i="10"/>
  <c r="DC9" i="10"/>
  <c r="DG22" i="10" l="1"/>
  <c r="DG24" i="13" s="1"/>
  <c r="DD22" i="10"/>
  <c r="DD24" i="13" s="1"/>
  <c r="DH22" i="10"/>
  <c r="DH24" i="13" s="1"/>
  <c r="DC22" i="10"/>
  <c r="DC24" i="13" s="1"/>
  <c r="DE22" i="10"/>
  <c r="DE24" i="13" s="1"/>
  <c r="DI22" i="10"/>
  <c r="DI24" i="13" s="1"/>
  <c r="DF22" i="10"/>
  <c r="DF24" i="13" s="1"/>
  <c r="CY23" i="13"/>
  <c r="DA23" i="13"/>
  <c r="CZ23" i="13"/>
  <c r="DB23" i="13"/>
  <c r="CY22" i="13"/>
  <c r="DB22" i="13"/>
  <c r="CZ22" i="13"/>
  <c r="DA22" i="13"/>
  <c r="DF4" i="68"/>
  <c r="DE5" i="68"/>
  <c r="BU5" i="8"/>
  <c r="BU57" i="8" s="1"/>
  <c r="BV4" i="8"/>
  <c r="DG25" i="10"/>
  <c r="DG27" i="13" s="1"/>
  <c r="DD25" i="10"/>
  <c r="DD27" i="13" s="1"/>
  <c r="DH25" i="10"/>
  <c r="DH27" i="13" s="1"/>
  <c r="DE25" i="10"/>
  <c r="DE27" i="13" s="1"/>
  <c r="DI25" i="10"/>
  <c r="DI27" i="13" s="1"/>
  <c r="DF25" i="10"/>
  <c r="DF27" i="13" s="1"/>
  <c r="DC25" i="10"/>
  <c r="DC27" i="13" s="1"/>
  <c r="CX173" i="82"/>
  <c r="CU173" i="82"/>
  <c r="CW173" i="82"/>
  <c r="CV173" i="82"/>
  <c r="CZ19" i="13"/>
  <c r="CZ114" i="82"/>
  <c r="DB19" i="13"/>
  <c r="DB114" i="82"/>
  <c r="CY19" i="13"/>
  <c r="CY114" i="82"/>
  <c r="DA19" i="13"/>
  <c r="DA114" i="82"/>
  <c r="DF60" i="82"/>
  <c r="DF21" i="13"/>
  <c r="DF20" i="10"/>
  <c r="DF21" i="10"/>
  <c r="DD60" i="82"/>
  <c r="DD21" i="10"/>
  <c r="DD21" i="13"/>
  <c r="DD20" i="10"/>
  <c r="DG21" i="10"/>
  <c r="DG21" i="13"/>
  <c r="DG20" i="10"/>
  <c r="DG60" i="82"/>
  <c r="DC21" i="10"/>
  <c r="DC60" i="82"/>
  <c r="DC21" i="13"/>
  <c r="DC20" i="10"/>
  <c r="DH20" i="10"/>
  <c r="DH60" i="82"/>
  <c r="DH21" i="10"/>
  <c r="DH21" i="13"/>
  <c r="DE60" i="82"/>
  <c r="DE21" i="10"/>
  <c r="DE20" i="10"/>
  <c r="DE21" i="13"/>
  <c r="DI21" i="13"/>
  <c r="DI21" i="10"/>
  <c r="DI60" i="82"/>
  <c r="DI20" i="10"/>
  <c r="DD23" i="13" l="1"/>
  <c r="DC23" i="13"/>
  <c r="DE23" i="13"/>
  <c r="DH23" i="13"/>
  <c r="DF23" i="13"/>
  <c r="DI23" i="13"/>
  <c r="DG23" i="13"/>
  <c r="DH22" i="13"/>
  <c r="DE22" i="13"/>
  <c r="DD22" i="13"/>
  <c r="DG22" i="13"/>
  <c r="DF22" i="13"/>
  <c r="DC22" i="13"/>
  <c r="DI22" i="13"/>
  <c r="DG4" i="68"/>
  <c r="DF5" i="68"/>
  <c r="BW4" i="8"/>
  <c r="BV5" i="8"/>
  <c r="BV57" i="8" s="1"/>
  <c r="E27" i="13"/>
  <c r="E25" i="10"/>
  <c r="DF114" i="82"/>
  <c r="DF19" i="13"/>
  <c r="CY173" i="82"/>
  <c r="DB173" i="82"/>
  <c r="CZ173" i="82"/>
  <c r="DA173" i="82"/>
  <c r="DG19" i="13"/>
  <c r="DG114" i="82"/>
  <c r="DH19" i="13"/>
  <c r="DH114" i="82"/>
  <c r="DE19" i="13"/>
  <c r="DE114" i="82"/>
  <c r="DC19" i="13"/>
  <c r="DC114" i="82"/>
  <c r="DI19" i="13"/>
  <c r="DI114" i="82"/>
  <c r="DD19" i="13"/>
  <c r="DD114" i="82"/>
  <c r="E21" i="13"/>
  <c r="E20" i="10"/>
  <c r="E17" i="10"/>
  <c r="E19" i="10"/>
  <c r="E21" i="10"/>
  <c r="E30" i="13"/>
  <c r="E22" i="13" l="1"/>
  <c r="DH4" i="68"/>
  <c r="DG5" i="68"/>
  <c r="BW5" i="8"/>
  <c r="BW57" i="8" s="1"/>
  <c r="BX4" i="8"/>
  <c r="E114" i="82"/>
  <c r="DF173" i="82"/>
  <c r="DI173" i="82"/>
  <c r="DH173" i="82"/>
  <c r="DG173" i="82"/>
  <c r="DC173" i="82"/>
  <c r="DD173" i="82"/>
  <c r="DE173" i="82"/>
  <c r="E19" i="13"/>
  <c r="E60" i="82"/>
  <c r="E23" i="13"/>
  <c r="DH5" i="68" l="1"/>
  <c r="DI4" i="68"/>
  <c r="BX5" i="8"/>
  <c r="BX57" i="8" s="1"/>
  <c r="BY4" i="8"/>
  <c r="E173" i="82"/>
  <c r="DJ4" i="68" l="1"/>
  <c r="DI5" i="68"/>
  <c r="BZ4" i="8"/>
  <c r="BY5" i="8"/>
  <c r="BY57" i="8" s="1"/>
  <c r="DJ5" i="68" l="1"/>
  <c r="DK4" i="68"/>
  <c r="CA4" i="8"/>
  <c r="BZ5" i="8"/>
  <c r="BZ57" i="8" s="1"/>
  <c r="DK5" i="68" l="1"/>
  <c r="DL4" i="68"/>
  <c r="CA5" i="8"/>
  <c r="CA57" i="8" s="1"/>
  <c r="CB4" i="8"/>
  <c r="DM4" i="68" l="1"/>
  <c r="DL5" i="68"/>
  <c r="CC4" i="8"/>
  <c r="CB5" i="8"/>
  <c r="CB57" i="8" s="1"/>
  <c r="DM5" i="68" l="1"/>
  <c r="DN4" i="68"/>
  <c r="CD4" i="8"/>
  <c r="CC5" i="8"/>
  <c r="CC57" i="8" s="1"/>
  <c r="DO4" i="68" l="1"/>
  <c r="DN5" i="68"/>
  <c r="CD5" i="8"/>
  <c r="CD57" i="8" s="1"/>
  <c r="CE4" i="8"/>
  <c r="DO5" i="68" l="1"/>
  <c r="DP4" i="68"/>
  <c r="CE5" i="8"/>
  <c r="CE57" i="8" s="1"/>
  <c r="CF4" i="8"/>
  <c r="DP5" i="68" l="1"/>
  <c r="DQ4" i="68"/>
  <c r="CG4" i="8"/>
  <c r="CF5" i="8"/>
  <c r="CF57" i="8" s="1"/>
  <c r="E44" i="13"/>
  <c r="DR4" i="68" l="1"/>
  <c r="DQ5" i="68"/>
  <c r="CH4" i="8"/>
  <c r="CG5" i="8"/>
  <c r="CG57" i="8" s="1"/>
  <c r="E109" i="15"/>
  <c r="E104" i="15"/>
  <c r="DR5" i="68" l="1"/>
  <c r="DS4" i="68"/>
  <c r="CH5" i="8"/>
  <c r="CH57" i="8" s="1"/>
  <c r="CI4" i="8"/>
  <c r="DS5" i="68" l="1"/>
  <c r="DT4" i="68"/>
  <c r="CJ4" i="8"/>
  <c r="CI5" i="8"/>
  <c r="CI57" i="8" s="1"/>
  <c r="G4" i="61"/>
  <c r="DT5" i="68" l="1"/>
  <c r="DU4" i="68"/>
  <c r="CK4" i="8"/>
  <c r="CJ5" i="8"/>
  <c r="CJ57" i="8" s="1"/>
  <c r="H4" i="61"/>
  <c r="H5" i="61" s="1"/>
  <c r="G5" i="61"/>
  <c r="DV4" i="68" l="1"/>
  <c r="DU5" i="68"/>
  <c r="CK5" i="8"/>
  <c r="CK57" i="8" s="1"/>
  <c r="CL4" i="8"/>
  <c r="I4" i="61"/>
  <c r="I5" i="61" s="1"/>
  <c r="DW4" i="68" l="1"/>
  <c r="DV5" i="68"/>
  <c r="CM4" i="8"/>
  <c r="CL5" i="8"/>
  <c r="CL57" i="8" s="1"/>
  <c r="J4" i="61"/>
  <c r="J5" i="61" s="1"/>
  <c r="DW5" i="68" l="1"/>
  <c r="DX4" i="68"/>
  <c r="CM5" i="8"/>
  <c r="CM57" i="8" s="1"/>
  <c r="CN4" i="8"/>
  <c r="K4" i="61"/>
  <c r="K5" i="61" s="1"/>
  <c r="DY4" i="68" l="1"/>
  <c r="DX5" i="68"/>
  <c r="CN5" i="8"/>
  <c r="CN57" i="8" s="1"/>
  <c r="CO4" i="8"/>
  <c r="L4" i="61"/>
  <c r="L5" i="61" s="1"/>
  <c r="DY5" i="68" l="1"/>
  <c r="DZ4" i="68"/>
  <c r="CP4" i="8"/>
  <c r="CO5" i="8"/>
  <c r="CO57" i="8" s="1"/>
  <c r="M4" i="61"/>
  <c r="M5" i="61" s="1"/>
  <c r="DZ5" i="68" l="1"/>
  <c r="EA4" i="68"/>
  <c r="CP5" i="8"/>
  <c r="CP57" i="8" s="1"/>
  <c r="CQ4" i="8"/>
  <c r="N4" i="61"/>
  <c r="N5" i="61" s="1"/>
  <c r="EA5" i="68" l="1"/>
  <c r="EB4" i="68"/>
  <c r="CQ5" i="8"/>
  <c r="CQ57" i="8" s="1"/>
  <c r="CR4" i="8"/>
  <c r="O4" i="61"/>
  <c r="O5" i="61" s="1"/>
  <c r="EB5" i="68" l="1"/>
  <c r="EC4" i="68"/>
  <c r="CR5" i="8"/>
  <c r="CR57" i="8" s="1"/>
  <c r="CS4" i="8"/>
  <c r="CS26" i="8" s="1"/>
  <c r="P4" i="61"/>
  <c r="P5" i="61" s="1"/>
  <c r="EC5" i="68" l="1"/>
  <c r="ED4" i="68"/>
  <c r="CS5" i="8"/>
  <c r="CS57" i="8" s="1"/>
  <c r="CT4" i="8"/>
  <c r="CT26" i="8" s="1"/>
  <c r="Q4" i="61"/>
  <c r="Q5" i="61" s="1"/>
  <c r="ED5" i="68" l="1"/>
  <c r="EE4" i="68"/>
  <c r="CT5" i="8"/>
  <c r="CT57" i="8" s="1"/>
  <c r="CU4" i="8"/>
  <c r="CU26" i="8" s="1"/>
  <c r="R4" i="61"/>
  <c r="R5" i="61" s="1"/>
  <c r="EE5" i="68" l="1"/>
  <c r="EF4" i="68"/>
  <c r="CU5" i="8"/>
  <c r="CU57" i="8" s="1"/>
  <c r="CV4" i="8"/>
  <c r="CV26" i="8" s="1"/>
  <c r="S4" i="61"/>
  <c r="S5" i="61" s="1"/>
  <c r="EF5" i="68" l="1"/>
  <c r="EG4" i="68"/>
  <c r="CV5" i="8"/>
  <c r="CV57" i="8" s="1"/>
  <c r="CW4" i="8"/>
  <c r="CW26" i="8" s="1"/>
  <c r="T4" i="61"/>
  <c r="T5" i="61" s="1"/>
  <c r="EG5" i="68" l="1"/>
  <c r="EH4" i="68"/>
  <c r="CW5" i="8"/>
  <c r="CW57" i="8" s="1"/>
  <c r="CX4" i="8"/>
  <c r="CX26" i="8" s="1"/>
  <c r="U4" i="61"/>
  <c r="U5" i="61" s="1"/>
  <c r="EH5" i="68" l="1"/>
  <c r="EI4" i="68"/>
  <c r="CY4" i="8"/>
  <c r="CY26" i="8" s="1"/>
  <c r="CX5" i="8"/>
  <c r="CX57" i="8" s="1"/>
  <c r="V4" i="61"/>
  <c r="V5" i="61" s="1"/>
  <c r="EI5" i="68" l="1"/>
  <c r="EJ4" i="68"/>
  <c r="CZ4" i="8"/>
  <c r="CZ26" i="8" s="1"/>
  <c r="CY5" i="8"/>
  <c r="CY57" i="8" s="1"/>
  <c r="W4" i="61"/>
  <c r="W5" i="61" s="1"/>
  <c r="EJ5" i="68" l="1"/>
  <c r="EK4" i="68"/>
  <c r="DA4" i="8"/>
  <c r="DA26" i="8" s="1"/>
  <c r="CZ5" i="8"/>
  <c r="CZ57" i="8" s="1"/>
  <c r="X4" i="61"/>
  <c r="X5" i="61" s="1"/>
  <c r="EL4" i="68" l="1"/>
  <c r="EK5" i="68"/>
  <c r="DB4" i="8"/>
  <c r="DB26" i="8" s="1"/>
  <c r="DA5" i="8"/>
  <c r="DA57" i="8" s="1"/>
  <c r="Y4" i="61"/>
  <c r="Y5" i="61" s="1"/>
  <c r="EL5" i="68" l="1"/>
  <c r="EM4" i="68"/>
  <c r="DB5" i="8"/>
  <c r="DB57" i="8" s="1"/>
  <c r="DC4" i="8"/>
  <c r="DC26" i="8" s="1"/>
  <c r="Z4" i="61"/>
  <c r="Z5" i="61" s="1"/>
  <c r="EM5" i="68" l="1"/>
  <c r="EN4" i="68"/>
  <c r="DC5" i="8"/>
  <c r="DD4" i="8"/>
  <c r="DD26" i="8" s="1"/>
  <c r="AA4" i="61"/>
  <c r="AA5" i="61" s="1"/>
  <c r="EN5" i="68" l="1"/>
  <c r="EO4" i="68"/>
  <c r="DE4" i="8"/>
  <c r="DE26" i="8" s="1"/>
  <c r="DD5" i="8"/>
  <c r="DC62" i="8"/>
  <c r="DC57" i="8"/>
  <c r="AB4" i="61"/>
  <c r="AB5" i="61" s="1"/>
  <c r="EP4" i="68" l="1"/>
  <c r="EP5" i="68" s="1"/>
  <c r="EO5" i="68"/>
  <c r="DD62" i="8"/>
  <c r="DD57" i="8"/>
  <c r="DF4" i="8"/>
  <c r="DF26" i="8" s="1"/>
  <c r="DE5" i="8"/>
  <c r="AC4" i="61"/>
  <c r="AC5" i="61" s="1"/>
  <c r="DE57" i="8" l="1"/>
  <c r="DE62" i="8"/>
  <c r="DG4" i="8"/>
  <c r="DG26" i="8" s="1"/>
  <c r="DF5" i="8"/>
  <c r="AD4" i="61"/>
  <c r="AD5" i="61" s="1"/>
  <c r="DF57" i="8" l="1"/>
  <c r="DF62" i="8"/>
  <c r="DG5" i="8"/>
  <c r="DH4" i="8"/>
  <c r="DH26" i="8" s="1"/>
  <c r="AE4" i="61"/>
  <c r="AE5" i="61" s="1"/>
  <c r="DH5" i="8" l="1"/>
  <c r="DI4" i="8"/>
  <c r="DI26" i="8" s="1"/>
  <c r="DG62" i="8"/>
  <c r="DG57" i="8"/>
  <c r="AF4" i="61"/>
  <c r="AF5" i="61" s="1"/>
  <c r="DJ4" i="8" l="1"/>
  <c r="DJ26" i="8" s="1"/>
  <c r="DI5" i="8"/>
  <c r="DH62" i="8"/>
  <c r="DH57" i="8"/>
  <c r="AG4" i="61"/>
  <c r="AG5" i="61" s="1"/>
  <c r="DI57" i="8" l="1"/>
  <c r="DI62" i="8"/>
  <c r="DJ5" i="8"/>
  <c r="DK4" i="8"/>
  <c r="DK26" i="8" s="1"/>
  <c r="AH4" i="61"/>
  <c r="AH5" i="61" s="1"/>
  <c r="DL4" i="8" l="1"/>
  <c r="DL26" i="8" s="1"/>
  <c r="DK5" i="8"/>
  <c r="DJ62" i="8"/>
  <c r="DJ57" i="8"/>
  <c r="AI4" i="61"/>
  <c r="AI5" i="61" s="1"/>
  <c r="DK57" i="8" l="1"/>
  <c r="DK62" i="8"/>
  <c r="DM4" i="8"/>
  <c r="DM26" i="8" s="1"/>
  <c r="DL5" i="8"/>
  <c r="AJ4" i="61"/>
  <c r="AJ5" i="61" s="1"/>
  <c r="DL57" i="8" l="1"/>
  <c r="DL62" i="8"/>
  <c r="DM5" i="8"/>
  <c r="DN4" i="8"/>
  <c r="DN26" i="8" s="1"/>
  <c r="AK4" i="61"/>
  <c r="AK5" i="61" s="1"/>
  <c r="DO4" i="8" l="1"/>
  <c r="DO26" i="8" s="1"/>
  <c r="DN5" i="8"/>
  <c r="DM57" i="8"/>
  <c r="DM62" i="8"/>
  <c r="AL4" i="61"/>
  <c r="AL5" i="61" s="1"/>
  <c r="DN57" i="8" l="1"/>
  <c r="DN62" i="8"/>
  <c r="DP4" i="8"/>
  <c r="DP26" i="8" s="1"/>
  <c r="DO5" i="8"/>
  <c r="AM4" i="61"/>
  <c r="AM5" i="61" s="1"/>
  <c r="DO62" i="8" l="1"/>
  <c r="DO57" i="8"/>
  <c r="DQ4" i="8"/>
  <c r="DQ26" i="8" s="1"/>
  <c r="DP5" i="8"/>
  <c r="AN4" i="61"/>
  <c r="AN5" i="61" s="1"/>
  <c r="DP62" i="8" l="1"/>
  <c r="DP57" i="8"/>
  <c r="DR4" i="8"/>
  <c r="DR26" i="8" s="1"/>
  <c r="DQ5" i="8"/>
  <c r="AO4" i="61"/>
  <c r="AO5" i="61" s="1"/>
  <c r="DQ57" i="8" l="1"/>
  <c r="DQ62" i="8"/>
  <c r="DS4" i="8"/>
  <c r="DS26" i="8" s="1"/>
  <c r="DR5" i="8"/>
  <c r="AP4" i="61"/>
  <c r="AP5" i="61" s="1"/>
  <c r="DT4" i="8" l="1"/>
  <c r="DT26" i="8" s="1"/>
  <c r="DS5" i="8"/>
  <c r="DR62" i="8"/>
  <c r="DR57" i="8"/>
  <c r="AQ4" i="61"/>
  <c r="AQ5" i="61" s="1"/>
  <c r="DS62" i="8" l="1"/>
  <c r="DS57" i="8"/>
  <c r="DU4" i="8"/>
  <c r="DU26" i="8" s="1"/>
  <c r="DT5" i="8"/>
  <c r="AR4" i="61"/>
  <c r="AR5" i="61" s="1"/>
  <c r="DT62" i="8" l="1"/>
  <c r="DT57" i="8"/>
  <c r="DU5" i="8"/>
  <c r="DV4" i="8"/>
  <c r="DV26" i="8" s="1"/>
  <c r="AS4" i="61"/>
  <c r="AS5" i="61" s="1"/>
  <c r="DW4" i="8" l="1"/>
  <c r="DW26" i="8" s="1"/>
  <c r="DV5" i="8"/>
  <c r="DU62" i="8"/>
  <c r="DU57" i="8"/>
  <c r="AT4" i="61"/>
  <c r="AT5" i="61" s="1"/>
  <c r="DV62" i="8" l="1"/>
  <c r="DV57" i="8"/>
  <c r="DW5" i="8"/>
  <c r="DX4" i="8"/>
  <c r="DX26" i="8" s="1"/>
  <c r="AU4" i="61"/>
  <c r="AU5" i="61" s="1"/>
  <c r="DY4" i="8" l="1"/>
  <c r="DY26" i="8" s="1"/>
  <c r="DX5" i="8"/>
  <c r="DW57" i="8"/>
  <c r="DW62" i="8"/>
  <c r="AV4" i="61"/>
  <c r="AV5" i="61" s="1"/>
  <c r="DX62" i="8" l="1"/>
  <c r="DX57" i="8"/>
  <c r="DZ4" i="8"/>
  <c r="DZ26" i="8" s="1"/>
  <c r="DY5" i="8"/>
  <c r="AW4" i="61"/>
  <c r="AW5" i="61" s="1"/>
  <c r="DY57" i="8" l="1"/>
  <c r="DY62" i="8"/>
  <c r="EA4" i="8"/>
  <c r="EA26" i="8" s="1"/>
  <c r="DZ5" i="8"/>
  <c r="AX4" i="61"/>
  <c r="AX5" i="61" s="1"/>
  <c r="DZ62" i="8" l="1"/>
  <c r="DZ57" i="8"/>
  <c r="EB4" i="8"/>
  <c r="EB26" i="8" s="1"/>
  <c r="EA5" i="8"/>
  <c r="AY4" i="61"/>
  <c r="AY5" i="61" s="1"/>
  <c r="EA57" i="8" l="1"/>
  <c r="EA62" i="8"/>
  <c r="EB5" i="8"/>
  <c r="EC4" i="8"/>
  <c r="EC26" i="8" s="1"/>
  <c r="AZ4" i="61"/>
  <c r="AZ5" i="61" s="1"/>
  <c r="ED4" i="8" l="1"/>
  <c r="ED26" i="8" s="1"/>
  <c r="EC5" i="8"/>
  <c r="EB57" i="8"/>
  <c r="EB62" i="8"/>
  <c r="BA4" i="61"/>
  <c r="BA5" i="61" s="1"/>
  <c r="EC57" i="8" l="1"/>
  <c r="EC62" i="8"/>
  <c r="ED5" i="8"/>
  <c r="EE4" i="8"/>
  <c r="EE26" i="8" s="1"/>
  <c r="BB4" i="61"/>
  <c r="BB5" i="61" s="1"/>
  <c r="EF4" i="8" l="1"/>
  <c r="EF26" i="8" s="1"/>
  <c r="EE5" i="8"/>
  <c r="ED62" i="8"/>
  <c r="ED57" i="8"/>
  <c r="BC4" i="61"/>
  <c r="BC5" i="61" s="1"/>
  <c r="EE62" i="8" l="1"/>
  <c r="EE57" i="8"/>
  <c r="EG4" i="8"/>
  <c r="EG26" i="8" s="1"/>
  <c r="EF5" i="8"/>
  <c r="BD4" i="61"/>
  <c r="BD5" i="61" s="1"/>
  <c r="EH4" i="8" l="1"/>
  <c r="EH26" i="8" s="1"/>
  <c r="EG5" i="8"/>
  <c r="EF57" i="8"/>
  <c r="EF62" i="8"/>
  <c r="BE4" i="61"/>
  <c r="BE5" i="61" s="1"/>
  <c r="EG62" i="8" l="1"/>
  <c r="EG57" i="8"/>
  <c r="EH5" i="8"/>
  <c r="EI4" i="8"/>
  <c r="EI26" i="8" s="1"/>
  <c r="BF4" i="61"/>
  <c r="BF5" i="61" s="1"/>
  <c r="EH57" i="8" l="1"/>
  <c r="EH62" i="8"/>
  <c r="EI5" i="8"/>
  <c r="EJ4" i="8"/>
  <c r="EJ26" i="8" s="1"/>
  <c r="BG4" i="61"/>
  <c r="BG5" i="61" s="1"/>
  <c r="EK4" i="8" l="1"/>
  <c r="EK26" i="8" s="1"/>
  <c r="EJ5" i="8"/>
  <c r="EI62" i="8"/>
  <c r="EI57" i="8"/>
  <c r="BH4" i="61"/>
  <c r="BH5" i="61" s="1"/>
  <c r="EJ62" i="8" l="1"/>
  <c r="EJ57" i="8"/>
  <c r="EL4" i="8"/>
  <c r="EL26" i="8" s="1"/>
  <c r="EK5" i="8"/>
  <c r="BI4" i="61"/>
  <c r="BI5" i="61" s="1"/>
  <c r="EM4" i="8" l="1"/>
  <c r="EM26" i="8" s="1"/>
  <c r="EL5" i="8"/>
  <c r="EK62" i="8"/>
  <c r="EK57" i="8"/>
  <c r="BJ4" i="61"/>
  <c r="BJ5" i="61" s="1"/>
  <c r="EL62" i="8" l="1"/>
  <c r="EL57" i="8"/>
  <c r="EN4" i="8"/>
  <c r="EN26" i="8" s="1"/>
  <c r="EM5" i="8"/>
  <c r="BK4" i="61"/>
  <c r="BK5" i="61" s="1"/>
  <c r="EO4" i="8" l="1"/>
  <c r="EO26" i="8" s="1"/>
  <c r="EN5" i="8"/>
  <c r="EM57" i="8"/>
  <c r="EM62" i="8"/>
  <c r="BL4" i="61"/>
  <c r="BL5" i="61" s="1"/>
  <c r="EN62" i="8" l="1"/>
  <c r="EN57" i="8"/>
  <c r="EO5" i="8"/>
  <c r="EP4" i="8"/>
  <c r="BM4" i="61"/>
  <c r="BM5" i="61" s="1"/>
  <c r="EP5" i="8" l="1"/>
  <c r="EP62" i="8" s="1"/>
  <c r="EP26" i="8"/>
  <c r="H62" i="15"/>
  <c r="EO62" i="8"/>
  <c r="EO57" i="8"/>
  <c r="BN4" i="61"/>
  <c r="BN5" i="61" s="1"/>
  <c r="EP57" i="8" l="1"/>
  <c r="E57" i="8" s="1"/>
  <c r="BO4" i="61"/>
  <c r="BO5" i="61" s="1"/>
  <c r="BP4" i="61" l="1"/>
  <c r="BP5" i="61" s="1"/>
  <c r="BQ4" i="61" l="1"/>
  <c r="BQ5" i="61" s="1"/>
  <c r="BR4" i="61" l="1"/>
  <c r="BR5" i="61" s="1"/>
  <c r="BS4" i="61" l="1"/>
  <c r="BS5" i="61" s="1"/>
  <c r="BT4" i="61" l="1"/>
  <c r="BT5" i="61" s="1"/>
  <c r="BU4" i="61" l="1"/>
  <c r="BU5" i="61" s="1"/>
  <c r="BV4" i="61" l="1"/>
  <c r="BV5" i="61" s="1"/>
  <c r="BW4" i="61" l="1"/>
  <c r="BW5" i="61" s="1"/>
  <c r="BX4" i="61" l="1"/>
  <c r="BX5" i="61" s="1"/>
  <c r="BY4" i="61" l="1"/>
  <c r="BY5" i="61" s="1"/>
  <c r="BZ4" i="61" l="1"/>
  <c r="BZ5" i="61" s="1"/>
  <c r="CA4" i="61" l="1"/>
  <c r="CA5" i="61" s="1"/>
  <c r="CB4" i="61" l="1"/>
  <c r="CB5" i="61" s="1"/>
  <c r="CC4" i="61" l="1"/>
  <c r="CC5" i="61" s="1"/>
  <c r="CD4" i="61" l="1"/>
  <c r="CD5" i="61" s="1"/>
  <c r="CE4" i="61" l="1"/>
  <c r="CE5" i="61" s="1"/>
  <c r="CF4" i="61" l="1"/>
  <c r="CF5" i="61" s="1"/>
  <c r="CG4" i="61" l="1"/>
  <c r="CG5" i="61" s="1"/>
  <c r="CH4" i="61" l="1"/>
  <c r="CH5" i="61" s="1"/>
  <c r="CI4" i="61" l="1"/>
  <c r="CI5" i="61" s="1"/>
  <c r="CJ4" i="61" l="1"/>
  <c r="CJ5" i="61" s="1"/>
  <c r="CK4" i="61" l="1"/>
  <c r="CK5" i="61" s="1"/>
  <c r="CL4" i="61" l="1"/>
  <c r="CL5" i="61" s="1"/>
  <c r="CM4" i="61" l="1"/>
  <c r="CM5" i="61" s="1"/>
  <c r="CN4" i="61" l="1"/>
  <c r="CN5" i="61" s="1"/>
  <c r="CO4" i="61" l="1"/>
  <c r="CO5" i="61" s="1"/>
  <c r="CP4" i="61" l="1"/>
  <c r="CP5" i="61" s="1"/>
  <c r="CQ4" i="61" l="1"/>
  <c r="CQ5" i="61" s="1"/>
  <c r="CR4" i="61" l="1"/>
  <c r="CR5" i="61" s="1"/>
  <c r="CS4" i="61" l="1"/>
  <c r="CS5" i="61" s="1"/>
  <c r="CT4" i="61" l="1"/>
  <c r="CT5" i="61" s="1"/>
  <c r="CU4" i="61" l="1"/>
  <c r="CU5" i="61" s="1"/>
  <c r="CV4" i="61" l="1"/>
  <c r="CV5" i="61" s="1"/>
  <c r="CW4" i="61" l="1"/>
  <c r="CW5" i="61" s="1"/>
  <c r="CX4" i="61" l="1"/>
  <c r="G4" i="10"/>
  <c r="G5" i="10" s="1"/>
  <c r="CY4" i="61" l="1"/>
  <c r="CX5" i="61"/>
  <c r="G4" i="15"/>
  <c r="G4" i="13"/>
  <c r="G4" i="21"/>
  <c r="F23" i="2"/>
  <c r="H4" i="45"/>
  <c r="B2" i="45"/>
  <c r="G95" i="15" l="1"/>
  <c r="A1" i="73"/>
  <c r="G4" i="24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H4" i="24" s="1"/>
  <c r="AI4" i="24" s="1"/>
  <c r="AJ4" i="24" s="1"/>
  <c r="AK4" i="24" s="1"/>
  <c r="AL4" i="24" s="1"/>
  <c r="AM4" i="24" s="1"/>
  <c r="AN4" i="24" s="1"/>
  <c r="AO4" i="24" s="1"/>
  <c r="G48" i="61"/>
  <c r="G4" i="69"/>
  <c r="A1" i="24"/>
  <c r="A1" i="69"/>
  <c r="CZ4" i="61"/>
  <c r="CY5" i="61"/>
  <c r="A1" i="68"/>
  <c r="A1" i="1"/>
  <c r="H4" i="21"/>
  <c r="G5" i="15"/>
  <c r="G6" i="15" s="1"/>
  <c r="A1" i="61"/>
  <c r="H4" i="15"/>
  <c r="H158" i="15" s="1"/>
  <c r="G5" i="21"/>
  <c r="H4" i="13"/>
  <c r="G5" i="24"/>
  <c r="G5" i="13"/>
  <c r="A1" i="13"/>
  <c r="A1" i="25"/>
  <c r="A1" i="15"/>
  <c r="A1" i="10"/>
  <c r="A1" i="8"/>
  <c r="A1" i="21"/>
  <c r="G7" i="13" l="1"/>
  <c r="H165" i="15"/>
  <c r="H60" i="15"/>
  <c r="H63" i="15" s="1"/>
  <c r="H13" i="15" s="1"/>
  <c r="H29" i="21" s="1"/>
  <c r="H19" i="68" s="1"/>
  <c r="H262" i="15"/>
  <c r="H74" i="15"/>
  <c r="H48" i="61"/>
  <c r="I48" i="61" s="1"/>
  <c r="J48" i="61" s="1"/>
  <c r="K48" i="61" s="1"/>
  <c r="L48" i="61" s="1"/>
  <c r="M48" i="61" s="1"/>
  <c r="N48" i="61" s="1"/>
  <c r="O48" i="61" s="1"/>
  <c r="P48" i="61" s="1"/>
  <c r="Q48" i="61" s="1"/>
  <c r="R48" i="61" s="1"/>
  <c r="S48" i="61" s="1"/>
  <c r="T48" i="61" s="1"/>
  <c r="U48" i="61" s="1"/>
  <c r="V48" i="61" s="1"/>
  <c r="W48" i="61" s="1"/>
  <c r="X48" i="61" s="1"/>
  <c r="Y48" i="61" s="1"/>
  <c r="Z48" i="61" s="1"/>
  <c r="AA48" i="61" s="1"/>
  <c r="AB48" i="61" s="1"/>
  <c r="AC48" i="61" s="1"/>
  <c r="AD48" i="61" s="1"/>
  <c r="AE48" i="61" s="1"/>
  <c r="AF48" i="61" s="1"/>
  <c r="AG48" i="61" s="1"/>
  <c r="AH48" i="61" s="1"/>
  <c r="AI48" i="61" s="1"/>
  <c r="AJ48" i="61" s="1"/>
  <c r="AK48" i="61" s="1"/>
  <c r="AL48" i="61" s="1"/>
  <c r="AM48" i="61" s="1"/>
  <c r="AN48" i="61" s="1"/>
  <c r="AO48" i="61" s="1"/>
  <c r="G49" i="61"/>
  <c r="H172" i="15"/>
  <c r="H235" i="15"/>
  <c r="H144" i="15"/>
  <c r="H12" i="21"/>
  <c r="H130" i="15"/>
  <c r="H132" i="15" s="1"/>
  <c r="H4" i="69"/>
  <c r="G5" i="69"/>
  <c r="H67" i="15"/>
  <c r="H46" i="15"/>
  <c r="H53" i="15"/>
  <c r="H137" i="15"/>
  <c r="H151" i="15"/>
  <c r="DA4" i="61"/>
  <c r="CZ5" i="61"/>
  <c r="I4" i="21"/>
  <c r="H5" i="21"/>
  <c r="H5" i="15"/>
  <c r="I4" i="15"/>
  <c r="H5" i="24"/>
  <c r="H5" i="13"/>
  <c r="H7" i="13" s="1"/>
  <c r="I4" i="13"/>
  <c r="H103" i="24" l="1"/>
  <c r="H114" i="24" s="1"/>
  <c r="I60" i="15"/>
  <c r="H242" i="15"/>
  <c r="H32" i="21"/>
  <c r="H21" i="68" s="1"/>
  <c r="I235" i="15"/>
  <c r="H6" i="15"/>
  <c r="H133" i="15"/>
  <c r="H29" i="15" s="1"/>
  <c r="I4" i="69"/>
  <c r="H5" i="69"/>
  <c r="H70" i="15"/>
  <c r="DB4" i="61"/>
  <c r="DA5" i="61"/>
  <c r="J4" i="21"/>
  <c r="I5" i="21"/>
  <c r="I5" i="15"/>
  <c r="J4" i="15"/>
  <c r="I5" i="24"/>
  <c r="J4" i="13"/>
  <c r="I5" i="13"/>
  <c r="I103" i="24" l="1"/>
  <c r="I7" i="13"/>
  <c r="I242" i="15"/>
  <c r="H26" i="21"/>
  <c r="H35" i="13"/>
  <c r="J235" i="15"/>
  <c r="I6" i="15"/>
  <c r="I130" i="15"/>
  <c r="I132" i="15" s="1"/>
  <c r="I67" i="15"/>
  <c r="H14" i="15"/>
  <c r="J4" i="69"/>
  <c r="I5" i="69"/>
  <c r="DC4" i="61"/>
  <c r="DB5" i="61"/>
  <c r="K4" i="21"/>
  <c r="J5" i="21"/>
  <c r="J5" i="15"/>
  <c r="K4" i="15"/>
  <c r="J5" i="24"/>
  <c r="J5" i="13"/>
  <c r="K4" i="13"/>
  <c r="H4" i="10"/>
  <c r="J103" i="24" l="1"/>
  <c r="J242" i="15"/>
  <c r="H43" i="13"/>
  <c r="H42" i="13" s="1"/>
  <c r="I32" i="21"/>
  <c r="I21" i="68" s="1"/>
  <c r="J6" i="15"/>
  <c r="K235" i="15"/>
  <c r="H89" i="10"/>
  <c r="H93" i="10" s="1"/>
  <c r="H88" i="10"/>
  <c r="K4" i="69"/>
  <c r="J5" i="69"/>
  <c r="K116" i="15"/>
  <c r="J7" i="13"/>
  <c r="DD4" i="61"/>
  <c r="DC5" i="61"/>
  <c r="K81" i="15"/>
  <c r="K123" i="15"/>
  <c r="K102" i="15"/>
  <c r="K193" i="15"/>
  <c r="K107" i="15"/>
  <c r="K86" i="15"/>
  <c r="K5" i="21"/>
  <c r="L4" i="21"/>
  <c r="K5" i="15"/>
  <c r="L4" i="15"/>
  <c r="K5" i="24"/>
  <c r="I4" i="10"/>
  <c r="H5" i="10"/>
  <c r="K5" i="13"/>
  <c r="L4" i="13"/>
  <c r="K103" i="24" l="1"/>
  <c r="I35" i="13"/>
  <c r="I133" i="15"/>
  <c r="I29" i="15" s="1"/>
  <c r="L235" i="15"/>
  <c r="I88" i="10"/>
  <c r="I89" i="10"/>
  <c r="I93" i="10" s="1"/>
  <c r="H92" i="10"/>
  <c r="H94" i="10" s="1"/>
  <c r="H30" i="21" s="1"/>
  <c r="H20" i="68" s="1"/>
  <c r="L4" i="69"/>
  <c r="K5" i="69"/>
  <c r="K7" i="13"/>
  <c r="DE4" i="61"/>
  <c r="DD5" i="61"/>
  <c r="K6" i="15"/>
  <c r="M4" i="21"/>
  <c r="L5" i="21"/>
  <c r="L5" i="15"/>
  <c r="M4" i="15"/>
  <c r="L5" i="24"/>
  <c r="J4" i="10"/>
  <c r="I5" i="10"/>
  <c r="L5" i="13"/>
  <c r="M4" i="13"/>
  <c r="L103" i="24" l="1"/>
  <c r="J130" i="15"/>
  <c r="J132" i="15" s="1"/>
  <c r="M235" i="15"/>
  <c r="J89" i="10"/>
  <c r="J93" i="10" s="1"/>
  <c r="J88" i="10"/>
  <c r="I92" i="10"/>
  <c r="I94" i="10" s="1"/>
  <c r="I30" i="21" s="1"/>
  <c r="I20" i="68" s="1"/>
  <c r="M4" i="69"/>
  <c r="L5" i="69"/>
  <c r="L7" i="13"/>
  <c r="DF4" i="61"/>
  <c r="DE5" i="61"/>
  <c r="L6" i="15"/>
  <c r="K41" i="8"/>
  <c r="N4" i="21"/>
  <c r="M5" i="21"/>
  <c r="M5" i="15"/>
  <c r="N4" i="15"/>
  <c r="M5" i="24"/>
  <c r="K4" i="10"/>
  <c r="J5" i="10"/>
  <c r="N4" i="13"/>
  <c r="M5" i="13"/>
  <c r="M103" i="24" l="1"/>
  <c r="J32" i="21"/>
  <c r="J21" i="68" s="1"/>
  <c r="N235" i="15"/>
  <c r="K88" i="10"/>
  <c r="K89" i="10"/>
  <c r="K93" i="10" s="1"/>
  <c r="J92" i="10"/>
  <c r="J94" i="10" s="1"/>
  <c r="J30" i="21" s="1"/>
  <c r="J20" i="68" s="1"/>
  <c r="N4" i="69"/>
  <c r="M5" i="69"/>
  <c r="M7" i="13"/>
  <c r="DG4" i="61"/>
  <c r="DF5" i="61"/>
  <c r="M6" i="15"/>
  <c r="L41" i="8"/>
  <c r="O4" i="21"/>
  <c r="N5" i="21"/>
  <c r="N5" i="15"/>
  <c r="O4" i="15"/>
  <c r="N5" i="24"/>
  <c r="L4" i="10"/>
  <c r="K5" i="10"/>
  <c r="N5" i="13"/>
  <c r="O4" i="13"/>
  <c r="N103" i="24" l="1"/>
  <c r="J35" i="13"/>
  <c r="J133" i="15"/>
  <c r="J29" i="15" s="1"/>
  <c r="O235" i="15"/>
  <c r="L88" i="10"/>
  <c r="L89" i="10"/>
  <c r="K92" i="10"/>
  <c r="K94" i="10" s="1"/>
  <c r="O4" i="69"/>
  <c r="N5" i="69"/>
  <c r="N7" i="13"/>
  <c r="DH4" i="61"/>
  <c r="DG5" i="61"/>
  <c r="N6" i="15"/>
  <c r="M41" i="8"/>
  <c r="O5" i="21"/>
  <c r="O90" i="21" s="1"/>
  <c r="P4" i="21"/>
  <c r="O5" i="15"/>
  <c r="P4" i="15"/>
  <c r="O5" i="24"/>
  <c r="M4" i="10"/>
  <c r="L5" i="10"/>
  <c r="P4" i="13"/>
  <c r="O5" i="13"/>
  <c r="O103" i="24" l="1"/>
  <c r="P235" i="15"/>
  <c r="K130" i="15"/>
  <c r="K132" i="15" s="1"/>
  <c r="M88" i="10"/>
  <c r="M89" i="10"/>
  <c r="M93" i="10" s="1"/>
  <c r="L92" i="10"/>
  <c r="P4" i="69"/>
  <c r="O5" i="69"/>
  <c r="O7" i="13"/>
  <c r="K103" i="15"/>
  <c r="K30" i="21"/>
  <c r="K20" i="68" s="1"/>
  <c r="L93" i="10"/>
  <c r="DI4" i="61"/>
  <c r="DJ4" i="61" s="1"/>
  <c r="DH5" i="61"/>
  <c r="O6" i="15"/>
  <c r="N41" i="8"/>
  <c r="Q4" i="21"/>
  <c r="P5" i="21"/>
  <c r="P90" i="21" s="1"/>
  <c r="P5" i="15"/>
  <c r="Q4" i="15"/>
  <c r="P5" i="24"/>
  <c r="N4" i="10"/>
  <c r="M5" i="10"/>
  <c r="P5" i="13"/>
  <c r="Q4" i="13"/>
  <c r="P103" i="24" l="1"/>
  <c r="DJ5" i="61"/>
  <c r="DK4" i="61"/>
  <c r="K32" i="21"/>
  <c r="K21" i="68" s="1"/>
  <c r="K133" i="15"/>
  <c r="K29" i="15" s="1"/>
  <c r="Q235" i="15"/>
  <c r="N88" i="10"/>
  <c r="N89" i="10"/>
  <c r="N93" i="10" s="1"/>
  <c r="L94" i="10"/>
  <c r="L30" i="21" s="1"/>
  <c r="L20" i="68" s="1"/>
  <c r="M92" i="10"/>
  <c r="M94" i="10" s="1"/>
  <c r="M103" i="15" s="1"/>
  <c r="Q4" i="69"/>
  <c r="R4" i="69" s="1"/>
  <c r="P5" i="69"/>
  <c r="K105" i="15"/>
  <c r="K108" i="15"/>
  <c r="P7" i="13"/>
  <c r="DI5" i="61"/>
  <c r="P6" i="15"/>
  <c r="R4" i="21"/>
  <c r="O41" i="8"/>
  <c r="Q5" i="21"/>
  <c r="Q90" i="21" s="1"/>
  <c r="Q5" i="15"/>
  <c r="R4" i="15"/>
  <c r="Q5" i="24"/>
  <c r="O4" i="10"/>
  <c r="N5" i="10"/>
  <c r="R4" i="13"/>
  <c r="Q5" i="13"/>
  <c r="S4" i="69" l="1"/>
  <c r="R5" i="69"/>
  <c r="Q103" i="24"/>
  <c r="R5" i="24"/>
  <c r="DK5" i="61"/>
  <c r="DL4" i="61"/>
  <c r="L130" i="15"/>
  <c r="L132" i="15" s="1"/>
  <c r="R235" i="15"/>
  <c r="O88" i="10"/>
  <c r="O89" i="10"/>
  <c r="L103" i="15"/>
  <c r="N92" i="10"/>
  <c r="N94" i="10" s="1"/>
  <c r="Q5" i="69"/>
  <c r="M30" i="21"/>
  <c r="M20" i="68" s="1"/>
  <c r="K110" i="15"/>
  <c r="L107" i="15" s="1"/>
  <c r="L102" i="15"/>
  <c r="Q7" i="13"/>
  <c r="Q6" i="15"/>
  <c r="S4" i="21"/>
  <c r="R5" i="21"/>
  <c r="R90" i="21" s="1"/>
  <c r="R5" i="15"/>
  <c r="S4" i="15"/>
  <c r="P4" i="10"/>
  <c r="O5" i="10"/>
  <c r="R5" i="13"/>
  <c r="S4" i="13"/>
  <c r="T4" i="69" l="1"/>
  <c r="S5" i="69"/>
  <c r="S5" i="24"/>
  <c r="R103" i="24"/>
  <c r="DL5" i="61"/>
  <c r="DM4" i="61"/>
  <c r="L32" i="21"/>
  <c r="L21" i="68" s="1"/>
  <c r="S235" i="15"/>
  <c r="L133" i="15"/>
  <c r="L29" i="15" s="1"/>
  <c r="P88" i="10"/>
  <c r="P89" i="10"/>
  <c r="P93" i="10" s="1"/>
  <c r="O92" i="10"/>
  <c r="K112" i="15"/>
  <c r="K18" i="15" s="1"/>
  <c r="L105" i="15"/>
  <c r="O93" i="10"/>
  <c r="N30" i="21"/>
  <c r="N20" i="68" s="1"/>
  <c r="N103" i="15"/>
  <c r="R7" i="13"/>
  <c r="R6" i="15"/>
  <c r="S5" i="21"/>
  <c r="S90" i="21" s="1"/>
  <c r="T4" i="21"/>
  <c r="S5" i="15"/>
  <c r="T4" i="15"/>
  <c r="Q4" i="10"/>
  <c r="P5" i="10"/>
  <c r="S5" i="13"/>
  <c r="T4" i="13"/>
  <c r="T5" i="24" l="1"/>
  <c r="S103" i="24"/>
  <c r="T5" i="69"/>
  <c r="U4" i="69"/>
  <c r="DM5" i="61"/>
  <c r="DN4" i="61"/>
  <c r="S7" i="13"/>
  <c r="M130" i="15"/>
  <c r="M132" i="15" s="1"/>
  <c r="T235" i="15"/>
  <c r="Q88" i="10"/>
  <c r="Q89" i="10"/>
  <c r="Q93" i="10" s="1"/>
  <c r="O94" i="10"/>
  <c r="O30" i="21" s="1"/>
  <c r="O20" i="68" s="1"/>
  <c r="P92" i="10"/>
  <c r="P94" i="10" s="1"/>
  <c r="L108" i="15"/>
  <c r="M102" i="15"/>
  <c r="S6" i="15"/>
  <c r="T5" i="21"/>
  <c r="T90" i="21" s="1"/>
  <c r="U4" i="21"/>
  <c r="T5" i="15"/>
  <c r="U4" i="15"/>
  <c r="R4" i="10"/>
  <c r="Q5" i="10"/>
  <c r="T5" i="13"/>
  <c r="U4" i="13"/>
  <c r="U5" i="69" l="1"/>
  <c r="V4" i="69"/>
  <c r="U5" i="24"/>
  <c r="T103" i="24"/>
  <c r="DN5" i="61"/>
  <c r="DO4" i="61"/>
  <c r="M32" i="21"/>
  <c r="M21" i="68" s="1"/>
  <c r="U235" i="15"/>
  <c r="M133" i="15"/>
  <c r="R88" i="10"/>
  <c r="R89" i="10"/>
  <c r="R93" i="10" s="1"/>
  <c r="O103" i="15"/>
  <c r="Q92" i="10"/>
  <c r="Q94" i="10" s="1"/>
  <c r="T7" i="13"/>
  <c r="L110" i="15"/>
  <c r="M107" i="15" s="1"/>
  <c r="M105" i="15"/>
  <c r="P30" i="21"/>
  <c r="P20" i="68" s="1"/>
  <c r="P103" i="15"/>
  <c r="T6" i="15"/>
  <c r="V4" i="21"/>
  <c r="U5" i="21"/>
  <c r="U90" i="21" s="1"/>
  <c r="U5" i="15"/>
  <c r="V4" i="15"/>
  <c r="S4" i="10"/>
  <c r="R5" i="10"/>
  <c r="V4" i="13"/>
  <c r="U5" i="13"/>
  <c r="W4" i="69" l="1"/>
  <c r="V5" i="69"/>
  <c r="V5" i="24"/>
  <c r="U103" i="24"/>
  <c r="DO5" i="61"/>
  <c r="DP4" i="61"/>
  <c r="N130" i="15"/>
  <c r="N132" i="15" s="1"/>
  <c r="M29" i="15"/>
  <c r="V235" i="15"/>
  <c r="S88" i="10"/>
  <c r="S89" i="10"/>
  <c r="S93" i="10" s="1"/>
  <c r="R92" i="10"/>
  <c r="R94" i="10" s="1"/>
  <c r="L112" i="15"/>
  <c r="N102" i="15"/>
  <c r="Q103" i="15"/>
  <c r="Q30" i="21"/>
  <c r="Q20" i="68" s="1"/>
  <c r="U7" i="13"/>
  <c r="U6" i="15"/>
  <c r="V5" i="21"/>
  <c r="V90" i="21" s="1"/>
  <c r="W4" i="21"/>
  <c r="V5" i="15"/>
  <c r="W4" i="15"/>
  <c r="T4" i="10"/>
  <c r="S5" i="10"/>
  <c r="V5" i="13"/>
  <c r="W4" i="13"/>
  <c r="W5" i="24" l="1"/>
  <c r="V103" i="24"/>
  <c r="W5" i="69"/>
  <c r="X4" i="69"/>
  <c r="DP5" i="61"/>
  <c r="DQ4" i="61"/>
  <c r="N133" i="15"/>
  <c r="O130" i="15" s="1"/>
  <c r="O132" i="15" s="1"/>
  <c r="N32" i="21"/>
  <c r="N21" i="68" s="1"/>
  <c r="W235" i="15"/>
  <c r="T88" i="10"/>
  <c r="T89" i="10"/>
  <c r="T93" i="10" s="1"/>
  <c r="S92" i="10"/>
  <c r="S94" i="10" s="1"/>
  <c r="S30" i="21" s="1"/>
  <c r="S20" i="68" s="1"/>
  <c r="L18" i="15"/>
  <c r="M108" i="15"/>
  <c r="R30" i="21"/>
  <c r="R20" i="68" s="1"/>
  <c r="R103" i="15"/>
  <c r="N105" i="15"/>
  <c r="V7" i="13"/>
  <c r="V6" i="15"/>
  <c r="X4" i="21"/>
  <c r="W5" i="21"/>
  <c r="W5" i="15"/>
  <c r="X4" i="15"/>
  <c r="U4" i="10"/>
  <c r="T5" i="10"/>
  <c r="X4" i="13"/>
  <c r="W5" i="13"/>
  <c r="Y4" i="69" l="1"/>
  <c r="X5" i="69"/>
  <c r="X5" i="24"/>
  <c r="W103" i="24"/>
  <c r="DQ5" i="61"/>
  <c r="DR4" i="61"/>
  <c r="N29" i="15"/>
  <c r="O133" i="15"/>
  <c r="O29" i="15" s="1"/>
  <c r="O32" i="21"/>
  <c r="O21" i="68" s="1"/>
  <c r="X235" i="15"/>
  <c r="U88" i="10"/>
  <c r="U89" i="10"/>
  <c r="U93" i="10" s="1"/>
  <c r="T92" i="10"/>
  <c r="T94" i="10" s="1"/>
  <c r="T30" i="21" s="1"/>
  <c r="T20" i="68" s="1"/>
  <c r="M110" i="15"/>
  <c r="S103" i="15"/>
  <c r="O102" i="15"/>
  <c r="W7" i="13"/>
  <c r="W6" i="15"/>
  <c r="X5" i="21"/>
  <c r="Y4" i="21"/>
  <c r="X5" i="15"/>
  <c r="Y4" i="15"/>
  <c r="V4" i="10"/>
  <c r="U5" i="10"/>
  <c r="X5" i="13"/>
  <c r="Y4" i="13"/>
  <c r="Y5" i="24" l="1"/>
  <c r="X103" i="24"/>
  <c r="Y5" i="69"/>
  <c r="Z4" i="69"/>
  <c r="DR5" i="61"/>
  <c r="DS4" i="61"/>
  <c r="P130" i="15"/>
  <c r="P132" i="15" s="1"/>
  <c r="Y235" i="15"/>
  <c r="V88" i="10"/>
  <c r="V89" i="10"/>
  <c r="V93" i="10" s="1"/>
  <c r="U92" i="10"/>
  <c r="U94" i="10" s="1"/>
  <c r="N107" i="15"/>
  <c r="M112" i="15"/>
  <c r="T103" i="15"/>
  <c r="O105" i="15"/>
  <c r="X7" i="13"/>
  <c r="X6" i="15"/>
  <c r="Z4" i="21"/>
  <c r="Y5" i="21"/>
  <c r="Y5" i="15"/>
  <c r="Z4" i="15"/>
  <c r="W4" i="10"/>
  <c r="V5" i="10"/>
  <c r="Z4" i="13"/>
  <c r="Y5" i="13"/>
  <c r="AA4" i="69" l="1"/>
  <c r="Z5" i="69"/>
  <c r="Z5" i="24"/>
  <c r="Y103" i="24"/>
  <c r="DT4" i="61"/>
  <c r="DS5" i="61"/>
  <c r="P32" i="21"/>
  <c r="P21" i="68" s="1"/>
  <c r="P133" i="15"/>
  <c r="Q130" i="15" s="1"/>
  <c r="Q132" i="15" s="1"/>
  <c r="Z235" i="15"/>
  <c r="W88" i="10"/>
  <c r="W89" i="10"/>
  <c r="W93" i="10" s="1"/>
  <c r="V92" i="10"/>
  <c r="V94" i="10" s="1"/>
  <c r="M18" i="15"/>
  <c r="N108" i="15"/>
  <c r="P102" i="15"/>
  <c r="U103" i="15"/>
  <c r="U30" i="21"/>
  <c r="U20" i="68" s="1"/>
  <c r="Y7" i="13"/>
  <c r="Y6" i="15"/>
  <c r="Z5" i="21"/>
  <c r="AA4" i="21"/>
  <c r="Z5" i="15"/>
  <c r="AA4" i="15"/>
  <c r="X4" i="10"/>
  <c r="W5" i="10"/>
  <c r="Z5" i="13"/>
  <c r="AA4" i="13"/>
  <c r="AA5" i="24" l="1"/>
  <c r="Z103" i="24"/>
  <c r="AB4" i="69"/>
  <c r="AA5" i="69"/>
  <c r="DU4" i="61"/>
  <c r="DT5" i="61"/>
  <c r="Q133" i="15"/>
  <c r="R130" i="15" s="1"/>
  <c r="R132" i="15" s="1"/>
  <c r="P29" i="15"/>
  <c r="Q32" i="21"/>
  <c r="Q21" i="68" s="1"/>
  <c r="AA235" i="15"/>
  <c r="X88" i="10"/>
  <c r="X89" i="10"/>
  <c r="X93" i="10" s="1"/>
  <c r="W92" i="10"/>
  <c r="W94" i="10" s="1"/>
  <c r="N110" i="15"/>
  <c r="V30" i="21"/>
  <c r="V20" i="68" s="1"/>
  <c r="V103" i="15"/>
  <c r="P105" i="15"/>
  <c r="Z7" i="13"/>
  <c r="Z6" i="15"/>
  <c r="AA5" i="21"/>
  <c r="AB4" i="21"/>
  <c r="AA5" i="15"/>
  <c r="AB4" i="15"/>
  <c r="Y4" i="10"/>
  <c r="X5" i="10"/>
  <c r="AA5" i="13"/>
  <c r="AB4" i="13"/>
  <c r="AB5" i="24" l="1"/>
  <c r="AA103" i="24"/>
  <c r="AB5" i="69"/>
  <c r="AC4" i="69"/>
  <c r="DU5" i="61"/>
  <c r="DV4" i="61"/>
  <c r="Q29" i="15"/>
  <c r="R32" i="21"/>
  <c r="R21" i="68" s="1"/>
  <c r="R133" i="15"/>
  <c r="AB235" i="15"/>
  <c r="Y88" i="10"/>
  <c r="Y89" i="10"/>
  <c r="Y93" i="10" s="1"/>
  <c r="X92" i="10"/>
  <c r="X94" i="10" s="1"/>
  <c r="O107" i="15"/>
  <c r="N112" i="15"/>
  <c r="W30" i="21"/>
  <c r="W20" i="68" s="1"/>
  <c r="W103" i="15"/>
  <c r="Q102" i="15"/>
  <c r="AA7" i="13"/>
  <c r="AA6" i="15"/>
  <c r="AB5" i="21"/>
  <c r="AC4" i="21"/>
  <c r="AB5" i="15"/>
  <c r="AC4" i="15"/>
  <c r="Z4" i="10"/>
  <c r="Y5" i="10"/>
  <c r="AB5" i="13"/>
  <c r="AC4" i="13"/>
  <c r="AC5" i="24" l="1"/>
  <c r="AB103" i="24"/>
  <c r="AC5" i="69"/>
  <c r="AD4" i="69"/>
  <c r="DV5" i="61"/>
  <c r="DW4" i="61"/>
  <c r="AB7" i="13"/>
  <c r="S130" i="15"/>
  <c r="R29" i="15"/>
  <c r="AC235" i="15"/>
  <c r="Z88" i="10"/>
  <c r="Z89" i="10"/>
  <c r="Z93" i="10" s="1"/>
  <c r="Y92" i="10"/>
  <c r="Y94" i="10" s="1"/>
  <c r="N18" i="15"/>
  <c r="O108" i="15"/>
  <c r="X103" i="15"/>
  <c r="X30" i="21"/>
  <c r="X20" i="68" s="1"/>
  <c r="Q105" i="15"/>
  <c r="AB6" i="15"/>
  <c r="AD4" i="21"/>
  <c r="AC5" i="21"/>
  <c r="AC5" i="15"/>
  <c r="AD4" i="15"/>
  <c r="AA4" i="10"/>
  <c r="Z5" i="10"/>
  <c r="AD4" i="13"/>
  <c r="AC5" i="13"/>
  <c r="AD5" i="24" l="1"/>
  <c r="AC103" i="24"/>
  <c r="AE4" i="69"/>
  <c r="AD5" i="69"/>
  <c r="DX4" i="61"/>
  <c r="DW5" i="61"/>
  <c r="S132" i="15"/>
  <c r="AD235" i="15"/>
  <c r="AA88" i="10"/>
  <c r="AA89" i="10"/>
  <c r="AA93" i="10" s="1"/>
  <c r="Z92" i="10"/>
  <c r="Z94" i="10" s="1"/>
  <c r="O110" i="15"/>
  <c r="Y103" i="15"/>
  <c r="Y30" i="21"/>
  <c r="Y20" i="68" s="1"/>
  <c r="R102" i="15"/>
  <c r="AC7" i="13"/>
  <c r="AC6" i="15"/>
  <c r="AE4" i="21"/>
  <c r="AD5" i="21"/>
  <c r="AD5" i="15"/>
  <c r="AE4" i="15"/>
  <c r="AB4" i="10"/>
  <c r="AA5" i="10"/>
  <c r="AD5" i="13"/>
  <c r="AE4" i="13"/>
  <c r="AE5" i="24" l="1"/>
  <c r="AD103" i="24"/>
  <c r="AE5" i="69"/>
  <c r="AF4" i="69"/>
  <c r="DY4" i="61"/>
  <c r="DX5" i="61"/>
  <c r="S32" i="21"/>
  <c r="S21" i="68" s="1"/>
  <c r="S133" i="15"/>
  <c r="S29" i="15" s="1"/>
  <c r="AE235" i="15"/>
  <c r="AB88" i="10"/>
  <c r="AB89" i="10"/>
  <c r="AB93" i="10" s="1"/>
  <c r="AA92" i="10"/>
  <c r="AA94" i="10" s="1"/>
  <c r="P107" i="15"/>
  <c r="O112" i="15"/>
  <c r="Z30" i="21"/>
  <c r="Z20" i="68" s="1"/>
  <c r="Z103" i="15"/>
  <c r="R105" i="15"/>
  <c r="AD7" i="13"/>
  <c r="AD6" i="15"/>
  <c r="AF4" i="21"/>
  <c r="AE5" i="21"/>
  <c r="E68" i="15"/>
  <c r="AE5" i="15"/>
  <c r="AF4" i="15"/>
  <c r="AC4" i="10"/>
  <c r="AB5" i="10"/>
  <c r="AF4" i="13"/>
  <c r="AE5" i="13"/>
  <c r="AF5" i="24" l="1"/>
  <c r="AE103" i="24"/>
  <c r="AG4" i="69"/>
  <c r="AF5" i="69"/>
  <c r="DZ4" i="61"/>
  <c r="DY5" i="61"/>
  <c r="T130" i="15"/>
  <c r="T132" i="15" s="1"/>
  <c r="AF235" i="15"/>
  <c r="AC88" i="10"/>
  <c r="AC89" i="10"/>
  <c r="AC93" i="10" s="1"/>
  <c r="AB92" i="10"/>
  <c r="AB94" i="10" s="1"/>
  <c r="AB30" i="21" s="1"/>
  <c r="AB20" i="68" s="1"/>
  <c r="O18" i="15"/>
  <c r="P108" i="15"/>
  <c r="AA103" i="15"/>
  <c r="AA30" i="21"/>
  <c r="AA20" i="68" s="1"/>
  <c r="S102" i="15"/>
  <c r="AE7" i="13"/>
  <c r="AE6" i="15"/>
  <c r="AF5" i="21"/>
  <c r="AG4" i="21"/>
  <c r="AF5" i="15"/>
  <c r="AG4" i="15"/>
  <c r="AD4" i="10"/>
  <c r="AC5" i="10"/>
  <c r="AF5" i="13"/>
  <c r="AG4" i="13"/>
  <c r="AG5" i="24" l="1"/>
  <c r="AF103" i="24"/>
  <c r="AH4" i="69"/>
  <c r="AG5" i="69"/>
  <c r="EA4" i="61"/>
  <c r="DZ5" i="61"/>
  <c r="T32" i="21"/>
  <c r="T21" i="68" s="1"/>
  <c r="T133" i="15"/>
  <c r="U130" i="15" s="1"/>
  <c r="AG235" i="15"/>
  <c r="AD88" i="10"/>
  <c r="AD89" i="10"/>
  <c r="AD93" i="10" s="1"/>
  <c r="AC92" i="10"/>
  <c r="AC94" i="10" s="1"/>
  <c r="P110" i="15"/>
  <c r="AB103" i="15"/>
  <c r="S105" i="15"/>
  <c r="AF7" i="13"/>
  <c r="AF6" i="15"/>
  <c r="AG5" i="21"/>
  <c r="AH4" i="21"/>
  <c r="AH4" i="15"/>
  <c r="AG5" i="15"/>
  <c r="AE4" i="10"/>
  <c r="AD5" i="10"/>
  <c r="AH4" i="13"/>
  <c r="AG5" i="13"/>
  <c r="AH5" i="24" l="1"/>
  <c r="AG103" i="24"/>
  <c r="AH5" i="69"/>
  <c r="AI4" i="69"/>
  <c r="EA5" i="61"/>
  <c r="EB4" i="61"/>
  <c r="T29" i="15"/>
  <c r="U132" i="15"/>
  <c r="AH235" i="15"/>
  <c r="AE88" i="10"/>
  <c r="AE89" i="10"/>
  <c r="AE93" i="10" s="1"/>
  <c r="AD92" i="10"/>
  <c r="AD94" i="10" s="1"/>
  <c r="Q107" i="15"/>
  <c r="P112" i="15"/>
  <c r="T102" i="15"/>
  <c r="AC103" i="15"/>
  <c r="AC30" i="21"/>
  <c r="AC20" i="68" s="1"/>
  <c r="AG7" i="13"/>
  <c r="AG6" i="15"/>
  <c r="AI4" i="21"/>
  <c r="AH5" i="21"/>
  <c r="AI4" i="15"/>
  <c r="AH5" i="15"/>
  <c r="AF4" i="10"/>
  <c r="AE5" i="10"/>
  <c r="AH5" i="13"/>
  <c r="AI4" i="13"/>
  <c r="AI5" i="24" l="1"/>
  <c r="AH103" i="24"/>
  <c r="AJ4" i="69"/>
  <c r="AI5" i="69"/>
  <c r="EC4" i="61"/>
  <c r="EB5" i="61"/>
  <c r="U32" i="21"/>
  <c r="U21" i="68" s="1"/>
  <c r="U133" i="15"/>
  <c r="V130" i="15" s="1"/>
  <c r="AI235" i="15"/>
  <c r="AF88" i="10"/>
  <c r="AF89" i="10"/>
  <c r="AF93" i="10" s="1"/>
  <c r="AE92" i="10"/>
  <c r="AE94" i="10" s="1"/>
  <c r="P18" i="15"/>
  <c r="Q108" i="15"/>
  <c r="AD30" i="21"/>
  <c r="AD20" i="68" s="1"/>
  <c r="AD103" i="15"/>
  <c r="T105" i="15"/>
  <c r="AH7" i="13"/>
  <c r="AH6" i="15"/>
  <c r="AJ4" i="21"/>
  <c r="AI5" i="21"/>
  <c r="AI5" i="15"/>
  <c r="AJ4" i="15"/>
  <c r="AG4" i="10"/>
  <c r="AF5" i="10"/>
  <c r="AJ4" i="13"/>
  <c r="AI5" i="13"/>
  <c r="AJ5" i="24" l="1"/>
  <c r="AI103" i="24"/>
  <c r="AK4" i="69"/>
  <c r="AJ5" i="69"/>
  <c r="ED4" i="61"/>
  <c r="EC5" i="61"/>
  <c r="U29" i="15"/>
  <c r="V132" i="15"/>
  <c r="AJ235" i="15"/>
  <c r="AG88" i="10"/>
  <c r="AG89" i="10"/>
  <c r="AG93" i="10" s="1"/>
  <c r="AF92" i="10"/>
  <c r="AF94" i="10" s="1"/>
  <c r="Q110" i="15"/>
  <c r="U102" i="15"/>
  <c r="AE30" i="21"/>
  <c r="AE20" i="68" s="1"/>
  <c r="AE103" i="15"/>
  <c r="AI7" i="13"/>
  <c r="AI6" i="15"/>
  <c r="AK4" i="21"/>
  <c r="AJ5" i="21"/>
  <c r="AK4" i="15"/>
  <c r="AJ5" i="15"/>
  <c r="AH4" i="10"/>
  <c r="AG5" i="10"/>
  <c r="AJ5" i="13"/>
  <c r="AK4" i="13"/>
  <c r="AK5" i="24" l="1"/>
  <c r="AJ103" i="24"/>
  <c r="AL4" i="69"/>
  <c r="AK5" i="69"/>
  <c r="ED5" i="61"/>
  <c r="EE4" i="61"/>
  <c r="V32" i="21"/>
  <c r="V21" i="68" s="1"/>
  <c r="V133" i="15"/>
  <c r="AK235" i="15"/>
  <c r="AH88" i="10"/>
  <c r="AH89" i="10"/>
  <c r="AH93" i="10" s="1"/>
  <c r="AG92" i="10"/>
  <c r="AG94" i="10" s="1"/>
  <c r="R107" i="15"/>
  <c r="Q112" i="15"/>
  <c r="AF30" i="21"/>
  <c r="AF20" i="68" s="1"/>
  <c r="AF103" i="15"/>
  <c r="U105" i="15"/>
  <c r="AJ7" i="13"/>
  <c r="AJ6" i="15"/>
  <c r="AK5" i="21"/>
  <c r="AL4" i="21"/>
  <c r="AL4" i="15"/>
  <c r="AK5" i="15"/>
  <c r="AI4" i="10"/>
  <c r="AH5" i="10"/>
  <c r="AL4" i="13"/>
  <c r="AK5" i="13"/>
  <c r="AL5" i="24" l="1"/>
  <c r="AK103" i="24"/>
  <c r="AL5" i="69"/>
  <c r="AM4" i="69"/>
  <c r="EF4" i="61"/>
  <c r="EE5" i="61"/>
  <c r="AK7" i="13"/>
  <c r="W130" i="15"/>
  <c r="V29" i="15"/>
  <c r="AL235" i="15"/>
  <c r="AI88" i="10"/>
  <c r="AI89" i="10"/>
  <c r="AI93" i="10" s="1"/>
  <c r="AH92" i="10"/>
  <c r="AH94" i="10" s="1"/>
  <c r="Q18" i="15"/>
  <c r="R108" i="15"/>
  <c r="AG103" i="15"/>
  <c r="AG30" i="21"/>
  <c r="AG20" i="68" s="1"/>
  <c r="V102" i="15"/>
  <c r="AK6" i="15"/>
  <c r="AL5" i="21"/>
  <c r="AM4" i="21"/>
  <c r="AL5" i="15"/>
  <c r="AM4" i="15"/>
  <c r="AJ4" i="10"/>
  <c r="AI5" i="10"/>
  <c r="AL5" i="13"/>
  <c r="AM4" i="13"/>
  <c r="AM5" i="69" l="1"/>
  <c r="AN4" i="69"/>
  <c r="AM5" i="24"/>
  <c r="AL103" i="24"/>
  <c r="EG4" i="61"/>
  <c r="EF5" i="61"/>
  <c r="AL7" i="13"/>
  <c r="W132" i="15"/>
  <c r="AM235" i="15"/>
  <c r="AJ88" i="10"/>
  <c r="AJ89" i="10"/>
  <c r="AJ93" i="10" s="1"/>
  <c r="AI92" i="10"/>
  <c r="AI94" i="10" s="1"/>
  <c r="R110" i="15"/>
  <c r="AH30" i="21"/>
  <c r="AH20" i="68" s="1"/>
  <c r="AH103" i="15"/>
  <c r="V105" i="15"/>
  <c r="AL6" i="15"/>
  <c r="AM5" i="21"/>
  <c r="AN4" i="21"/>
  <c r="AN4" i="15"/>
  <c r="AM5" i="15"/>
  <c r="AK4" i="10"/>
  <c r="AJ5" i="10"/>
  <c r="AN4" i="13"/>
  <c r="AM5" i="13"/>
  <c r="AN5" i="24" l="1"/>
  <c r="AM103" i="24"/>
  <c r="AO4" i="69"/>
  <c r="AO5" i="69" s="1"/>
  <c r="AN5" i="69"/>
  <c r="EG5" i="61"/>
  <c r="EH4" i="61"/>
  <c r="W32" i="21"/>
  <c r="W21" i="68" s="1"/>
  <c r="W133" i="15"/>
  <c r="W29" i="15" s="1"/>
  <c r="AN235" i="15"/>
  <c r="AK88" i="10"/>
  <c r="AK89" i="10"/>
  <c r="AK93" i="10" s="1"/>
  <c r="AJ92" i="10"/>
  <c r="AJ94" i="10" s="1"/>
  <c r="AM7" i="13"/>
  <c r="S107" i="15"/>
  <c r="R112" i="15"/>
  <c r="AI30" i="21"/>
  <c r="AI20" i="68" s="1"/>
  <c r="AI103" i="15"/>
  <c r="W102" i="15"/>
  <c r="AM6" i="15"/>
  <c r="AO4" i="21"/>
  <c r="AN5" i="21"/>
  <c r="AN5" i="15"/>
  <c r="AO4" i="15"/>
  <c r="AL4" i="10"/>
  <c r="AK5" i="10"/>
  <c r="AN5" i="13"/>
  <c r="AO4" i="13"/>
  <c r="AO5" i="24" l="1"/>
  <c r="AJ56" i="13" s="1"/>
  <c r="AN103" i="24"/>
  <c r="EI4" i="61"/>
  <c r="EH5" i="61"/>
  <c r="H226" i="15"/>
  <c r="J226" i="15"/>
  <c r="I226" i="15"/>
  <c r="I222" i="15"/>
  <c r="H225" i="15"/>
  <c r="H223" i="15"/>
  <c r="J225" i="15"/>
  <c r="I225" i="15"/>
  <c r="I223" i="15"/>
  <c r="J223" i="15"/>
  <c r="J222" i="15"/>
  <c r="H222" i="15"/>
  <c r="AN7" i="13"/>
  <c r="AK124" i="15"/>
  <c r="AC124" i="15"/>
  <c r="X130" i="15"/>
  <c r="X132" i="15" s="1"/>
  <c r="AO235" i="15"/>
  <c r="AL88" i="10"/>
  <c r="AL89" i="10"/>
  <c r="AL93" i="10" s="1"/>
  <c r="AK92" i="10"/>
  <c r="AK94" i="10" s="1"/>
  <c r="R18" i="15"/>
  <c r="S108" i="15"/>
  <c r="AJ30" i="21"/>
  <c r="AJ20" i="68" s="1"/>
  <c r="AJ103" i="15"/>
  <c r="AN6" i="15"/>
  <c r="AO5" i="21"/>
  <c r="AP4" i="21"/>
  <c r="AP4" i="15"/>
  <c r="AO5" i="15"/>
  <c r="AM4" i="10"/>
  <c r="AL5" i="10"/>
  <c r="AP4" i="13"/>
  <c r="AO5" i="13"/>
  <c r="M56" i="13" l="1"/>
  <c r="AI56" i="13"/>
  <c r="Y56" i="13"/>
  <c r="K124" i="15"/>
  <c r="K125" i="15" s="1"/>
  <c r="K31" i="21" s="1"/>
  <c r="K26" i="68" s="1"/>
  <c r="L124" i="15"/>
  <c r="AB124" i="15"/>
  <c r="AO103" i="24"/>
  <c r="E103" i="24" s="1"/>
  <c r="AN124" i="15"/>
  <c r="J239" i="15"/>
  <c r="I239" i="15"/>
  <c r="H239" i="15"/>
  <c r="EJ4" i="61"/>
  <c r="EI5" i="61"/>
  <c r="AB56" i="13"/>
  <c r="Q124" i="15"/>
  <c r="AN56" i="13"/>
  <c r="AG56" i="13"/>
  <c r="O124" i="15"/>
  <c r="S56" i="13"/>
  <c r="AE124" i="15"/>
  <c r="M124" i="15"/>
  <c r="W56" i="13"/>
  <c r="O56" i="13"/>
  <c r="Y124" i="15"/>
  <c r="Q56" i="13"/>
  <c r="P56" i="13"/>
  <c r="AC56" i="13"/>
  <c r="AA56" i="13"/>
  <c r="W124" i="15"/>
  <c r="T56" i="13"/>
  <c r="AF124" i="15"/>
  <c r="T124" i="15"/>
  <c r="U56" i="13"/>
  <c r="AA124" i="15"/>
  <c r="AE56" i="13"/>
  <c r="AG124" i="15"/>
  <c r="L56" i="13"/>
  <c r="H56" i="13"/>
  <c r="I56" i="13"/>
  <c r="AK56" i="13"/>
  <c r="P124" i="15"/>
  <c r="AJ124" i="15"/>
  <c r="K56" i="13"/>
  <c r="AF56" i="13"/>
  <c r="X56" i="13"/>
  <c r="S124" i="15"/>
  <c r="J56" i="13"/>
  <c r="AM124" i="15"/>
  <c r="X124" i="15"/>
  <c r="U124" i="15"/>
  <c r="AI124" i="15"/>
  <c r="AM56" i="13"/>
  <c r="X32" i="21"/>
  <c r="X21" i="68" s="1"/>
  <c r="X133" i="15"/>
  <c r="Y130" i="15" s="1"/>
  <c r="AP235" i="15"/>
  <c r="AM88" i="10"/>
  <c r="AM89" i="10"/>
  <c r="AM93" i="10" s="1"/>
  <c r="AL92" i="10"/>
  <c r="AL94" i="10" s="1"/>
  <c r="S110" i="15"/>
  <c r="AK103" i="15"/>
  <c r="AK30" i="21"/>
  <c r="AK20" i="68" s="1"/>
  <c r="AO7" i="13"/>
  <c r="AO56" i="13" s="1"/>
  <c r="AO6" i="15"/>
  <c r="AQ4" i="21"/>
  <c r="AP5" i="21"/>
  <c r="AP5" i="15"/>
  <c r="AQ4" i="15"/>
  <c r="AN4" i="10"/>
  <c r="AM5" i="10"/>
  <c r="AP5" i="13"/>
  <c r="AQ4" i="13"/>
  <c r="L125" i="15" l="1"/>
  <c r="L31" i="21" s="1"/>
  <c r="L26" i="68" s="1"/>
  <c r="AO124" i="15"/>
  <c r="EK4" i="61"/>
  <c r="EJ5" i="61"/>
  <c r="U125" i="15"/>
  <c r="U31" i="21" s="1"/>
  <c r="U26" i="68" s="1"/>
  <c r="P125" i="15"/>
  <c r="P31" i="21" s="1"/>
  <c r="P26" i="68" s="1"/>
  <c r="K126" i="15"/>
  <c r="L123" i="15" s="1"/>
  <c r="T125" i="15"/>
  <c r="T31" i="21" s="1"/>
  <c r="T26" i="68" s="1"/>
  <c r="Q125" i="15"/>
  <c r="Q31" i="21" s="1"/>
  <c r="Q26" i="68" s="1"/>
  <c r="M125" i="15"/>
  <c r="M31" i="21" s="1"/>
  <c r="M26" i="68" s="1"/>
  <c r="X29" i="15"/>
  <c r="Y132" i="15"/>
  <c r="AQ235" i="15"/>
  <c r="AN88" i="10"/>
  <c r="AN89" i="10"/>
  <c r="AN93" i="10" s="1"/>
  <c r="AM92" i="10"/>
  <c r="AM94" i="10" s="1"/>
  <c r="T107" i="15"/>
  <c r="S112" i="15"/>
  <c r="AL30" i="21"/>
  <c r="AL20" i="68" s="1"/>
  <c r="AL103" i="15"/>
  <c r="AP7" i="13"/>
  <c r="AP6" i="15"/>
  <c r="AR4" i="21"/>
  <c r="AQ5" i="21"/>
  <c r="AR4" i="15"/>
  <c r="AQ5" i="15"/>
  <c r="AO4" i="10"/>
  <c r="AN5" i="10"/>
  <c r="AR4" i="13"/>
  <c r="AQ5" i="13"/>
  <c r="L126" i="15" l="1"/>
  <c r="L22" i="15" s="1"/>
  <c r="EK5" i="61"/>
  <c r="EL4" i="61"/>
  <c r="K22" i="15"/>
  <c r="AQ7" i="13"/>
  <c r="AQ56" i="13" s="1"/>
  <c r="Y32" i="21"/>
  <c r="Y21" i="68" s="1"/>
  <c r="Y133" i="15"/>
  <c r="Z130" i="15" s="1"/>
  <c r="AR235" i="15"/>
  <c r="AO88" i="10"/>
  <c r="AO89" i="10"/>
  <c r="AO93" i="10" s="1"/>
  <c r="AN92" i="10"/>
  <c r="AN94" i="10" s="1"/>
  <c r="S18" i="15"/>
  <c r="T108" i="15"/>
  <c r="AM30" i="21"/>
  <c r="AM20" i="68" s="1"/>
  <c r="AM103" i="15"/>
  <c r="AQ6" i="15"/>
  <c r="AR5" i="21"/>
  <c r="AS4" i="21"/>
  <c r="AR5" i="15"/>
  <c r="AS4" i="15"/>
  <c r="AP4" i="10"/>
  <c r="AO5" i="10"/>
  <c r="AR5" i="13"/>
  <c r="AS4" i="13"/>
  <c r="M123" i="15" l="1"/>
  <c r="M126" i="15" s="1"/>
  <c r="M22" i="15" s="1"/>
  <c r="AQ124" i="15"/>
  <c r="EM4" i="61"/>
  <c r="EL5" i="61"/>
  <c r="AR7" i="13"/>
  <c r="AR56" i="13" s="1"/>
  <c r="Y29" i="15"/>
  <c r="Z132" i="15"/>
  <c r="AS235" i="15"/>
  <c r="AP88" i="10"/>
  <c r="AP89" i="10"/>
  <c r="AP93" i="10" s="1"/>
  <c r="AO92" i="10"/>
  <c r="AO94" i="10" s="1"/>
  <c r="T110" i="15"/>
  <c r="AN30" i="21"/>
  <c r="AN20" i="68" s="1"/>
  <c r="AN103" i="15"/>
  <c r="AR6" i="15"/>
  <c r="AS5" i="21"/>
  <c r="AT4" i="21"/>
  <c r="AT4" i="15"/>
  <c r="AS5" i="15"/>
  <c r="AQ4" i="10"/>
  <c r="AP5" i="10"/>
  <c r="AT4" i="13"/>
  <c r="AS5" i="13"/>
  <c r="N123" i="15" l="1"/>
  <c r="AR124" i="15"/>
  <c r="EN4" i="61"/>
  <c r="EM5" i="61"/>
  <c r="AS7" i="13"/>
  <c r="AS56" i="13" s="1"/>
  <c r="Z32" i="21"/>
  <c r="Z21" i="68" s="1"/>
  <c r="Z133" i="15"/>
  <c r="AA130" i="15" s="1"/>
  <c r="AT235" i="15"/>
  <c r="AQ88" i="10"/>
  <c r="AQ89" i="10"/>
  <c r="AQ93" i="10" s="1"/>
  <c r="AP92" i="10"/>
  <c r="AP94" i="10" s="1"/>
  <c r="U107" i="15"/>
  <c r="T112" i="15"/>
  <c r="AO103" i="15"/>
  <c r="AO30" i="21"/>
  <c r="AO20" i="68" s="1"/>
  <c r="AS6" i="15"/>
  <c r="AU4" i="21"/>
  <c r="AT5" i="21"/>
  <c r="AU4" i="15"/>
  <c r="AT5" i="15"/>
  <c r="AR4" i="10"/>
  <c r="AQ5" i="10"/>
  <c r="AT5" i="13"/>
  <c r="AU4" i="13"/>
  <c r="AS124" i="15" l="1"/>
  <c r="EO4" i="61"/>
  <c r="EN5" i="61"/>
  <c r="Z29" i="15"/>
  <c r="AA132" i="15"/>
  <c r="AU235" i="15"/>
  <c r="AR88" i="10"/>
  <c r="AR89" i="10"/>
  <c r="AR93" i="10" s="1"/>
  <c r="AQ92" i="10"/>
  <c r="AQ94" i="10" s="1"/>
  <c r="AQ30" i="21" s="1"/>
  <c r="AQ20" i="68" s="1"/>
  <c r="T18" i="15"/>
  <c r="U108" i="15"/>
  <c r="AP30" i="21"/>
  <c r="AP20" i="68" s="1"/>
  <c r="AP103" i="15"/>
  <c r="AT7" i="13"/>
  <c r="AT6" i="15"/>
  <c r="AU5" i="21"/>
  <c r="AV4" i="21"/>
  <c r="AV4" i="15"/>
  <c r="AU5" i="15"/>
  <c r="AS4" i="10"/>
  <c r="AR5" i="10"/>
  <c r="AV4" i="13"/>
  <c r="AU5" i="13"/>
  <c r="EP4" i="61" l="1"/>
  <c r="EP5" i="61" s="1"/>
  <c r="EO5" i="61"/>
  <c r="AA32" i="21"/>
  <c r="AA21" i="68" s="1"/>
  <c r="AA133" i="15"/>
  <c r="AV235" i="15"/>
  <c r="AS88" i="10"/>
  <c r="AS89" i="10"/>
  <c r="AS93" i="10" s="1"/>
  <c r="AR92" i="10"/>
  <c r="AR94" i="10" s="1"/>
  <c r="U110" i="15"/>
  <c r="AQ103" i="15"/>
  <c r="AU7" i="13"/>
  <c r="AU56" i="13" s="1"/>
  <c r="AU6" i="15"/>
  <c r="AV5" i="21"/>
  <c r="AW4" i="21"/>
  <c r="AV5" i="15"/>
  <c r="AW4" i="15"/>
  <c r="AT4" i="10"/>
  <c r="AS5" i="10"/>
  <c r="AV5" i="13"/>
  <c r="AW4" i="13"/>
  <c r="AU124" i="15" l="1"/>
  <c r="AV7" i="13"/>
  <c r="AV56" i="13" s="1"/>
  <c r="AB130" i="15"/>
  <c r="AA29" i="15"/>
  <c r="AW235" i="15"/>
  <c r="AT88" i="10"/>
  <c r="AT89" i="10"/>
  <c r="AT93" i="10" s="1"/>
  <c r="AS92" i="10"/>
  <c r="AS94" i="10" s="1"/>
  <c r="AS103" i="15" s="1"/>
  <c r="V107" i="15"/>
  <c r="U112" i="15"/>
  <c r="AR30" i="21"/>
  <c r="AR20" i="68" s="1"/>
  <c r="AR103" i="15"/>
  <c r="AV6" i="15"/>
  <c r="AW5" i="21"/>
  <c r="AX4" i="21"/>
  <c r="AW5" i="15"/>
  <c r="AX4" i="15"/>
  <c r="AU4" i="10"/>
  <c r="AT5" i="10"/>
  <c r="AX4" i="13"/>
  <c r="AW5" i="13"/>
  <c r="AW7" i="13" l="1"/>
  <c r="AW56" i="13" s="1"/>
  <c r="AV124" i="15"/>
  <c r="AB132" i="15"/>
  <c r="AX235" i="15"/>
  <c r="AU88" i="10"/>
  <c r="AU89" i="10"/>
  <c r="AU93" i="10" s="1"/>
  <c r="AT92" i="10"/>
  <c r="AT94" i="10" s="1"/>
  <c r="U18" i="15"/>
  <c r="V108" i="15"/>
  <c r="AS30" i="21"/>
  <c r="AS20" i="68" s="1"/>
  <c r="AW6" i="15"/>
  <c r="AX5" i="21"/>
  <c r="AY4" i="21"/>
  <c r="AY4" i="15"/>
  <c r="AX5" i="15"/>
  <c r="AV4" i="10"/>
  <c r="AU5" i="10"/>
  <c r="AX5" i="13"/>
  <c r="AY4" i="13"/>
  <c r="AW124" i="15" l="1"/>
  <c r="AB32" i="21"/>
  <c r="AB21" i="68" s="1"/>
  <c r="AB133" i="15"/>
  <c r="AB29" i="15" s="1"/>
  <c r="AY235" i="15"/>
  <c r="AV88" i="10"/>
  <c r="AV89" i="10"/>
  <c r="AV93" i="10" s="1"/>
  <c r="AU92" i="10"/>
  <c r="AU94" i="10" s="1"/>
  <c r="V110" i="15"/>
  <c r="AT30" i="21"/>
  <c r="AT20" i="68" s="1"/>
  <c r="AT103" i="15"/>
  <c r="AX7" i="13"/>
  <c r="AX6" i="15"/>
  <c r="AZ4" i="21"/>
  <c r="AY5" i="21"/>
  <c r="AZ4" i="15"/>
  <c r="AY5" i="15"/>
  <c r="AW4" i="10"/>
  <c r="AV5" i="10"/>
  <c r="AY5" i="13"/>
  <c r="AY7" i="13" s="1"/>
  <c r="AY56" i="13" s="1"/>
  <c r="AZ4" i="13"/>
  <c r="AC130" i="15" l="1"/>
  <c r="AC132" i="15" s="1"/>
  <c r="AZ235" i="15"/>
  <c r="AW88" i="10"/>
  <c r="AW89" i="10"/>
  <c r="AW93" i="10" s="1"/>
  <c r="AV92" i="10"/>
  <c r="AV94" i="10" s="1"/>
  <c r="V112" i="15"/>
  <c r="W107" i="15"/>
  <c r="AU103" i="15"/>
  <c r="AU30" i="21"/>
  <c r="AU20" i="68" s="1"/>
  <c r="AY6" i="15"/>
  <c r="AZ5" i="21"/>
  <c r="BA4" i="21"/>
  <c r="BA4" i="15"/>
  <c r="AZ5" i="15"/>
  <c r="AX4" i="10"/>
  <c r="AW5" i="10"/>
  <c r="AZ5" i="13"/>
  <c r="AZ7" i="13" s="1"/>
  <c r="AZ56" i="13" s="1"/>
  <c r="BA4" i="13"/>
  <c r="AY124" i="15" l="1"/>
  <c r="AC32" i="21"/>
  <c r="AC21" i="68" s="1"/>
  <c r="AC133" i="15"/>
  <c r="AD130" i="15" s="1"/>
  <c r="BA235" i="15"/>
  <c r="AX88" i="10"/>
  <c r="AX89" i="10"/>
  <c r="AX93" i="10" s="1"/>
  <c r="AW92" i="10"/>
  <c r="AW94" i="10" s="1"/>
  <c r="V18" i="15"/>
  <c r="W108" i="15"/>
  <c r="AV30" i="21"/>
  <c r="AV20" i="68" s="1"/>
  <c r="AV103" i="15"/>
  <c r="AZ6" i="15"/>
  <c r="BB4" i="21"/>
  <c r="BA5" i="21"/>
  <c r="BA5" i="15"/>
  <c r="BB4" i="15"/>
  <c r="AY4" i="10"/>
  <c r="AX5" i="10"/>
  <c r="BB4" i="13"/>
  <c r="BA5" i="13"/>
  <c r="BA7" i="13" s="1"/>
  <c r="BA56" i="13" s="1"/>
  <c r="AZ124" i="15" l="1"/>
  <c r="AC29" i="15"/>
  <c r="AD132" i="15"/>
  <c r="BB235" i="15"/>
  <c r="AY88" i="10"/>
  <c r="AY89" i="10"/>
  <c r="AY93" i="10" s="1"/>
  <c r="AX92" i="10"/>
  <c r="AX94" i="10" s="1"/>
  <c r="AX103" i="15" s="1"/>
  <c r="AW103" i="15"/>
  <c r="AW30" i="21"/>
  <c r="AW20" i="68" s="1"/>
  <c r="BA6" i="15"/>
  <c r="BB5" i="21"/>
  <c r="BC4" i="21"/>
  <c r="BB5" i="15"/>
  <c r="BC4" i="15"/>
  <c r="AZ4" i="10"/>
  <c r="AY5" i="10"/>
  <c r="BB5" i="13"/>
  <c r="BB7" i="13" s="1"/>
  <c r="BC4" i="13"/>
  <c r="BA124" i="15" l="1"/>
  <c r="AD32" i="21"/>
  <c r="AD21" i="68" s="1"/>
  <c r="AD133" i="15"/>
  <c r="AE130" i="15" s="1"/>
  <c r="BC235" i="15"/>
  <c r="AZ88" i="10"/>
  <c r="AZ89" i="10"/>
  <c r="AZ93" i="10" s="1"/>
  <c r="AY92" i="10"/>
  <c r="AY94" i="10" s="1"/>
  <c r="AX30" i="21"/>
  <c r="AX20" i="68" s="1"/>
  <c r="BB6" i="15"/>
  <c r="BD4" i="21"/>
  <c r="BC5" i="21"/>
  <c r="BD4" i="15"/>
  <c r="BC5" i="15"/>
  <c r="BA4" i="10"/>
  <c r="AZ5" i="10"/>
  <c r="BD4" i="13"/>
  <c r="BC5" i="13"/>
  <c r="BC7" i="13" s="1"/>
  <c r="BC56" i="13" s="1"/>
  <c r="AD29" i="15" l="1"/>
  <c r="AE132" i="15"/>
  <c r="BD235" i="15"/>
  <c r="BA88" i="10"/>
  <c r="BA89" i="10"/>
  <c r="BA93" i="10" s="1"/>
  <c r="AZ92" i="10"/>
  <c r="AZ94" i="10" s="1"/>
  <c r="AY103" i="15"/>
  <c r="AY30" i="21"/>
  <c r="AY20" i="68" s="1"/>
  <c r="BC6" i="15"/>
  <c r="BE4" i="15"/>
  <c r="BD5" i="21"/>
  <c r="BE4" i="21"/>
  <c r="BD5" i="15"/>
  <c r="BB4" i="10"/>
  <c r="BA5" i="10"/>
  <c r="BE4" i="13"/>
  <c r="BD5" i="13"/>
  <c r="BD7" i="13" s="1"/>
  <c r="BD56" i="13" s="1"/>
  <c r="BC124" i="15" l="1"/>
  <c r="AE32" i="21"/>
  <c r="AE21" i="68" s="1"/>
  <c r="AE133" i="15"/>
  <c r="AF130" i="15" s="1"/>
  <c r="BE235" i="15"/>
  <c r="BB88" i="10"/>
  <c r="BB89" i="10"/>
  <c r="BB93" i="10" s="1"/>
  <c r="BA92" i="10"/>
  <c r="BA94" i="10" s="1"/>
  <c r="AZ30" i="21"/>
  <c r="AZ20" i="68" s="1"/>
  <c r="AZ103" i="15"/>
  <c r="BE5" i="15"/>
  <c r="BF4" i="15"/>
  <c r="BD6" i="15"/>
  <c r="BF4" i="21"/>
  <c r="BE5" i="21"/>
  <c r="BC4" i="10"/>
  <c r="BB5" i="10"/>
  <c r="BF4" i="13"/>
  <c r="BE5" i="13"/>
  <c r="BD124" i="15" l="1"/>
  <c r="BE6" i="15"/>
  <c r="AE29" i="15"/>
  <c r="AF132" i="15"/>
  <c r="BF235" i="15"/>
  <c r="BC88" i="10"/>
  <c r="BC89" i="10"/>
  <c r="BC93" i="10" s="1"/>
  <c r="BB92" i="10"/>
  <c r="BB94" i="10" s="1"/>
  <c r="BB103" i="15" s="1"/>
  <c r="BG4" i="15"/>
  <c r="BA103" i="15"/>
  <c r="BA30" i="21"/>
  <c r="BA20" i="68" s="1"/>
  <c r="BE7" i="13"/>
  <c r="BE56" i="13" s="1"/>
  <c r="BF5" i="15"/>
  <c r="BG4" i="21"/>
  <c r="BF5" i="21"/>
  <c r="BD4" i="10"/>
  <c r="BC5" i="10"/>
  <c r="BF5" i="13"/>
  <c r="BF7" i="13" s="1"/>
  <c r="BG4" i="13"/>
  <c r="BE124" i="15" l="1"/>
  <c r="BF6" i="15"/>
  <c r="AF32" i="21"/>
  <c r="AF21" i="68" s="1"/>
  <c r="AF133" i="15"/>
  <c r="AG130" i="15" s="1"/>
  <c r="BG235" i="15"/>
  <c r="BD88" i="10"/>
  <c r="BD89" i="10"/>
  <c r="BD93" i="10" s="1"/>
  <c r="BH4" i="15"/>
  <c r="BG5" i="15"/>
  <c r="BC92" i="10"/>
  <c r="BC94" i="10" s="1"/>
  <c r="BB30" i="21"/>
  <c r="BB20" i="68" s="1"/>
  <c r="BG5" i="21"/>
  <c r="BH4" i="21"/>
  <c r="BE4" i="10"/>
  <c r="BD5" i="10"/>
  <c r="BH4" i="13"/>
  <c r="BG5" i="13"/>
  <c r="BG7" i="13" s="1"/>
  <c r="BG56" i="13" s="1"/>
  <c r="BG6" i="15" l="1"/>
  <c r="AF29" i="15"/>
  <c r="AG132" i="15"/>
  <c r="BH235" i="15"/>
  <c r="BE88" i="10"/>
  <c r="BE89" i="10"/>
  <c r="BE93" i="10" s="1"/>
  <c r="BI4" i="15"/>
  <c r="BH5" i="15"/>
  <c r="BD92" i="10"/>
  <c r="BD94" i="10" s="1"/>
  <c r="BC30" i="21"/>
  <c r="BC20" i="68" s="1"/>
  <c r="BC103" i="15"/>
  <c r="BH5" i="21"/>
  <c r="BI4" i="21"/>
  <c r="BF4" i="10"/>
  <c r="BE5" i="10"/>
  <c r="BH5" i="13"/>
  <c r="BI4" i="13"/>
  <c r="BG124" i="15" l="1"/>
  <c r="BH6" i="15"/>
  <c r="AG32" i="21"/>
  <c r="AG21" i="68" s="1"/>
  <c r="AG133" i="15"/>
  <c r="AH130" i="15" s="1"/>
  <c r="BI235" i="15"/>
  <c r="BI5" i="15"/>
  <c r="BF88" i="10"/>
  <c r="BF89" i="10"/>
  <c r="BF93" i="10" s="1"/>
  <c r="BJ4" i="15"/>
  <c r="BE92" i="10"/>
  <c r="BE94" i="10" s="1"/>
  <c r="BD30" i="21"/>
  <c r="BD20" i="68" s="1"/>
  <c r="BD103" i="15"/>
  <c r="BH7" i="13"/>
  <c r="BH56" i="13" s="1"/>
  <c r="BJ4" i="21"/>
  <c r="BI5" i="21"/>
  <c r="BG4" i="10"/>
  <c r="BF5" i="10"/>
  <c r="BJ4" i="13"/>
  <c r="BI5" i="13"/>
  <c r="BI7" i="13" s="1"/>
  <c r="BI56" i="13" s="1"/>
  <c r="BH124" i="15" l="1"/>
  <c r="BI6" i="15"/>
  <c r="AG29" i="15"/>
  <c r="AH132" i="15"/>
  <c r="BJ235" i="15"/>
  <c r="BG88" i="10"/>
  <c r="BG89" i="10"/>
  <c r="BG93" i="10" s="1"/>
  <c r="BK4" i="15"/>
  <c r="BJ5" i="15"/>
  <c r="BF92" i="10"/>
  <c r="BF94" i="10" s="1"/>
  <c r="BE103" i="15"/>
  <c r="BE30" i="21"/>
  <c r="BE20" i="68" s="1"/>
  <c r="BK4" i="21"/>
  <c r="BJ5" i="21"/>
  <c r="BH4" i="10"/>
  <c r="BG5" i="10"/>
  <c r="BK4" i="13"/>
  <c r="BJ5" i="13"/>
  <c r="BJ7" i="13" s="1"/>
  <c r="BI124" i="15" l="1"/>
  <c r="BJ6" i="15"/>
  <c r="AH32" i="21"/>
  <c r="AH21" i="68" s="1"/>
  <c r="AH133" i="15"/>
  <c r="AI130" i="15" s="1"/>
  <c r="BK235" i="15"/>
  <c r="BH88" i="10"/>
  <c r="BH89" i="10"/>
  <c r="BH93" i="10" s="1"/>
  <c r="BL4" i="15"/>
  <c r="BK5" i="15"/>
  <c r="BG92" i="10"/>
  <c r="BG94" i="10" s="1"/>
  <c r="BF30" i="21"/>
  <c r="BF20" i="68" s="1"/>
  <c r="BF103" i="15"/>
  <c r="BL4" i="21"/>
  <c r="BK5" i="21"/>
  <c r="BI4" i="10"/>
  <c r="BH5" i="10"/>
  <c r="BL4" i="13"/>
  <c r="BK5" i="13"/>
  <c r="BK7" i="13" s="1"/>
  <c r="BK56" i="13" s="1"/>
  <c r="BK6" i="15" l="1"/>
  <c r="BM4" i="15"/>
  <c r="AH29" i="15"/>
  <c r="AI132" i="15"/>
  <c r="BL235" i="15"/>
  <c r="BL5" i="15"/>
  <c r="BI88" i="10"/>
  <c r="BI89" i="10"/>
  <c r="BI93" i="10" s="1"/>
  <c r="BH92" i="10"/>
  <c r="BH94" i="10" s="1"/>
  <c r="BH30" i="21" s="1"/>
  <c r="BH20" i="68" s="1"/>
  <c r="BG30" i="21"/>
  <c r="BG20" i="68" s="1"/>
  <c r="BG103" i="15"/>
  <c r="BM4" i="21"/>
  <c r="BL5" i="21"/>
  <c r="BJ4" i="10"/>
  <c r="BI5" i="10"/>
  <c r="BM4" i="13"/>
  <c r="BL5" i="13"/>
  <c r="BL7" i="13" s="1"/>
  <c r="BL56" i="13" s="1"/>
  <c r="BK124" i="15" l="1"/>
  <c r="BM5" i="15"/>
  <c r="BM6" i="15" s="1"/>
  <c r="BL6" i="15"/>
  <c r="BN4" i="15"/>
  <c r="AI32" i="21"/>
  <c r="AI21" i="68" s="1"/>
  <c r="BM235" i="15"/>
  <c r="AI133" i="15"/>
  <c r="AJ130" i="15" s="1"/>
  <c r="BJ88" i="10"/>
  <c r="BJ89" i="10"/>
  <c r="BJ93" i="10" s="1"/>
  <c r="BI92" i="10"/>
  <c r="BI94" i="10" s="1"/>
  <c r="BI30" i="21" s="1"/>
  <c r="BI20" i="68" s="1"/>
  <c r="BH103" i="15"/>
  <c r="BN4" i="21"/>
  <c r="BM5" i="21"/>
  <c r="BK4" i="10"/>
  <c r="BJ5" i="10"/>
  <c r="BM5" i="13"/>
  <c r="BM7" i="13" s="1"/>
  <c r="BM56" i="13" s="1"/>
  <c r="BN4" i="13"/>
  <c r="BM124" i="15" l="1"/>
  <c r="BL124" i="15"/>
  <c r="BN235" i="15"/>
  <c r="BN5" i="15"/>
  <c r="BN6" i="15" s="1"/>
  <c r="BO4" i="15"/>
  <c r="AI29" i="15"/>
  <c r="AJ132" i="15"/>
  <c r="BK88" i="10"/>
  <c r="BK89" i="10"/>
  <c r="BK93" i="10" s="1"/>
  <c r="BJ92" i="10"/>
  <c r="BJ94" i="10" s="1"/>
  <c r="BI103" i="15"/>
  <c r="BO4" i="21"/>
  <c r="BN5" i="21"/>
  <c r="BL4" i="10"/>
  <c r="BK5" i="10"/>
  <c r="BO4" i="13"/>
  <c r="BN5" i="13"/>
  <c r="BN7" i="13" s="1"/>
  <c r="BO235" i="15" l="1"/>
  <c r="BP4" i="15"/>
  <c r="BO5" i="15"/>
  <c r="BO6" i="15" s="1"/>
  <c r="AJ32" i="21"/>
  <c r="AJ21" i="68" s="1"/>
  <c r="AJ133" i="15"/>
  <c r="AK130" i="15" s="1"/>
  <c r="BL88" i="10"/>
  <c r="BL89" i="10"/>
  <c r="BL93" i="10" s="1"/>
  <c r="BK92" i="10"/>
  <c r="BK94" i="10" s="1"/>
  <c r="BK103" i="15" s="1"/>
  <c r="BJ30" i="21"/>
  <c r="BJ20" i="68" s="1"/>
  <c r="BJ103" i="15"/>
  <c r="BP4" i="21"/>
  <c r="BO5" i="21"/>
  <c r="BM4" i="10"/>
  <c r="BL5" i="10"/>
  <c r="BO5" i="13"/>
  <c r="BO7" i="13" s="1"/>
  <c r="BO56" i="13" s="1"/>
  <c r="BP4" i="13"/>
  <c r="BO124" i="15" l="1"/>
  <c r="BQ4" i="15"/>
  <c r="BP5" i="15"/>
  <c r="BP6" i="15" s="1"/>
  <c r="BP235" i="15"/>
  <c r="AJ29" i="15"/>
  <c r="AK132" i="15"/>
  <c r="BM88" i="10"/>
  <c r="BM89" i="10"/>
  <c r="BM93" i="10" s="1"/>
  <c r="BL92" i="10"/>
  <c r="BL94" i="10" s="1"/>
  <c r="BK30" i="21"/>
  <c r="BK20" i="68" s="1"/>
  <c r="BP5" i="21"/>
  <c r="BQ4" i="21"/>
  <c r="BN4" i="10"/>
  <c r="BM5" i="10"/>
  <c r="BP5" i="13"/>
  <c r="BP7" i="13" s="1"/>
  <c r="BP56" i="13" s="1"/>
  <c r="BQ4" i="13"/>
  <c r="BR4" i="15" l="1"/>
  <c r="BR235" i="15" s="1"/>
  <c r="BQ5" i="15"/>
  <c r="BQ6" i="15" s="1"/>
  <c r="BP124" i="15"/>
  <c r="BQ235" i="15"/>
  <c r="AK32" i="21"/>
  <c r="AK21" i="68" s="1"/>
  <c r="AK133" i="15"/>
  <c r="AL130" i="15" s="1"/>
  <c r="BN88" i="10"/>
  <c r="BN89" i="10"/>
  <c r="BN93" i="10" s="1"/>
  <c r="BM92" i="10"/>
  <c r="BM94" i="10" s="1"/>
  <c r="BL30" i="21"/>
  <c r="BL20" i="68" s="1"/>
  <c r="BL103" i="15"/>
  <c r="BQ5" i="21"/>
  <c r="BR4" i="21"/>
  <c r="BO4" i="10"/>
  <c r="BN5" i="10"/>
  <c r="BR4" i="13"/>
  <c r="BQ5" i="13"/>
  <c r="BQ7" i="13" s="1"/>
  <c r="BQ56" i="13" s="1"/>
  <c r="BS4" i="15" l="1"/>
  <c r="BS5" i="15" s="1"/>
  <c r="BR5" i="15"/>
  <c r="BR6" i="15" s="1"/>
  <c r="BQ124" i="15"/>
  <c r="AK29" i="15"/>
  <c r="AL132" i="15"/>
  <c r="BO88" i="10"/>
  <c r="BO89" i="10"/>
  <c r="BO93" i="10" s="1"/>
  <c r="BN92" i="10"/>
  <c r="BN94" i="10" s="1"/>
  <c r="BM103" i="15"/>
  <c r="BM30" i="21"/>
  <c r="BM20" i="68" s="1"/>
  <c r="BR5" i="21"/>
  <c r="BS4" i="21"/>
  <c r="BP4" i="10"/>
  <c r="BO5" i="10"/>
  <c r="BS4" i="13"/>
  <c r="BR5" i="13"/>
  <c r="BR7" i="13" s="1"/>
  <c r="BT4" i="15" l="1"/>
  <c r="BT235" i="15" s="1"/>
  <c r="BS235" i="15"/>
  <c r="AL32" i="21"/>
  <c r="AL21" i="68" s="1"/>
  <c r="AL133" i="15"/>
  <c r="AM130" i="15" s="1"/>
  <c r="BP88" i="10"/>
  <c r="BP89" i="10"/>
  <c r="BP93" i="10" s="1"/>
  <c r="BO92" i="10"/>
  <c r="BO94" i="10" s="1"/>
  <c r="BO103" i="15" s="1"/>
  <c r="BN30" i="21"/>
  <c r="BN20" i="68" s="1"/>
  <c r="BN103" i="15"/>
  <c r="BS6" i="15"/>
  <c r="BS5" i="21"/>
  <c r="BT4" i="21"/>
  <c r="BQ4" i="10"/>
  <c r="BP5" i="10"/>
  <c r="BT4" i="13"/>
  <c r="BS5" i="13"/>
  <c r="BS7" i="13" s="1"/>
  <c r="BS56" i="13" s="1"/>
  <c r="BU4" i="15" l="1"/>
  <c r="BU5" i="15" s="1"/>
  <c r="BT5" i="15"/>
  <c r="BT6" i="15" s="1"/>
  <c r="BS124" i="15"/>
  <c r="AL29" i="15"/>
  <c r="AM132" i="15"/>
  <c r="BQ88" i="10"/>
  <c r="BQ89" i="10"/>
  <c r="BQ93" i="10" s="1"/>
  <c r="BP92" i="10"/>
  <c r="BP94" i="10" s="1"/>
  <c r="BO30" i="21"/>
  <c r="BO20" i="68" s="1"/>
  <c r="BT5" i="21"/>
  <c r="BU4" i="21"/>
  <c r="BR4" i="10"/>
  <c r="BQ5" i="10"/>
  <c r="BT5" i="13"/>
  <c r="BT7" i="13" s="1"/>
  <c r="BT56" i="13" s="1"/>
  <c r="BU4" i="13"/>
  <c r="BV4" i="15" l="1"/>
  <c r="BW4" i="15" s="1"/>
  <c r="BU235" i="15"/>
  <c r="BT124" i="15"/>
  <c r="AM32" i="21"/>
  <c r="AM21" i="68" s="1"/>
  <c r="AM133" i="15"/>
  <c r="AM29" i="15" s="1"/>
  <c r="BR88" i="10"/>
  <c r="BR89" i="10"/>
  <c r="BR93" i="10" s="1"/>
  <c r="BQ92" i="10"/>
  <c r="BQ94" i="10" s="1"/>
  <c r="BQ30" i="21" s="1"/>
  <c r="BQ20" i="68" s="1"/>
  <c r="BP30" i="21"/>
  <c r="BP20" i="68" s="1"/>
  <c r="BP103" i="15"/>
  <c r="BU6" i="15"/>
  <c r="BU5" i="21"/>
  <c r="BV4" i="21"/>
  <c r="BS4" i="10"/>
  <c r="BR5" i="10"/>
  <c r="BV4" i="13"/>
  <c r="BU5" i="13"/>
  <c r="BV5" i="15" l="1"/>
  <c r="BV6" i="15" s="1"/>
  <c r="BV235" i="15"/>
  <c r="BU124" i="15"/>
  <c r="AN130" i="15"/>
  <c r="AN132" i="15" s="1"/>
  <c r="BW235" i="15"/>
  <c r="BS88" i="10"/>
  <c r="BS89" i="10"/>
  <c r="BS93" i="10" s="1"/>
  <c r="BR92" i="10"/>
  <c r="BR94" i="10" s="1"/>
  <c r="BU7" i="13"/>
  <c r="BU56" i="13" s="1"/>
  <c r="BQ103" i="15"/>
  <c r="BV5" i="21"/>
  <c r="BW4" i="21"/>
  <c r="BW5" i="15"/>
  <c r="BX4" i="15"/>
  <c r="BT4" i="10"/>
  <c r="BS5" i="10"/>
  <c r="BV5" i="13"/>
  <c r="BV7" i="13" s="1"/>
  <c r="BW4" i="13"/>
  <c r="AN32" i="21" l="1"/>
  <c r="AN21" i="68" s="1"/>
  <c r="AN133" i="15"/>
  <c r="AN29" i="15" s="1"/>
  <c r="BX235" i="15"/>
  <c r="BT88" i="10"/>
  <c r="BT89" i="10"/>
  <c r="BT93" i="10" s="1"/>
  <c r="BS92" i="10"/>
  <c r="BS94" i="10" s="1"/>
  <c r="BS103" i="15" s="1"/>
  <c r="BR30" i="21"/>
  <c r="BR20" i="68" s="1"/>
  <c r="BR103" i="15"/>
  <c r="BW6" i="15"/>
  <c r="BW5" i="21"/>
  <c r="BX4" i="21"/>
  <c r="BX5" i="15"/>
  <c r="BY4" i="15"/>
  <c r="BU4" i="10"/>
  <c r="BT5" i="10"/>
  <c r="BX4" i="13"/>
  <c r="BW5" i="13"/>
  <c r="BW124" i="15" l="1"/>
  <c r="AO130" i="15"/>
  <c r="AO132" i="15" s="1"/>
  <c r="BY235" i="15"/>
  <c r="BU88" i="10"/>
  <c r="BU89" i="10"/>
  <c r="BU93" i="10" s="1"/>
  <c r="BT92" i="10"/>
  <c r="BT94" i="10" s="1"/>
  <c r="BS30" i="21"/>
  <c r="BS20" i="68" s="1"/>
  <c r="BW7" i="13"/>
  <c r="BW56" i="13" s="1"/>
  <c r="BX6" i="15"/>
  <c r="BX5" i="21"/>
  <c r="BY4" i="21"/>
  <c r="BY5" i="15"/>
  <c r="BZ4" i="15"/>
  <c r="BV4" i="10"/>
  <c r="BU5" i="10"/>
  <c r="BX5" i="13"/>
  <c r="BX7" i="13" s="1"/>
  <c r="BX56" i="13" s="1"/>
  <c r="BY4" i="13"/>
  <c r="BX124" i="15" l="1"/>
  <c r="AO32" i="21"/>
  <c r="AO21" i="68" s="1"/>
  <c r="AO133" i="15"/>
  <c r="AP130" i="15" s="1"/>
  <c r="BZ235" i="15"/>
  <c r="BV88" i="10"/>
  <c r="BV89" i="10"/>
  <c r="BV93" i="10" s="1"/>
  <c r="BU92" i="10"/>
  <c r="BU94" i="10" s="1"/>
  <c r="BU30" i="21" s="1"/>
  <c r="BU20" i="68" s="1"/>
  <c r="BT30" i="21"/>
  <c r="BT20" i="68" s="1"/>
  <c r="BT103" i="15"/>
  <c r="BY6" i="15"/>
  <c r="BZ4" i="21"/>
  <c r="BY5" i="21"/>
  <c r="BZ5" i="15"/>
  <c r="CA4" i="15"/>
  <c r="BW4" i="10"/>
  <c r="BV5" i="10"/>
  <c r="BZ4" i="13"/>
  <c r="BY5" i="13"/>
  <c r="BY7" i="13" s="1"/>
  <c r="BY56" i="13" s="1"/>
  <c r="BY124" i="15" l="1"/>
  <c r="AO29" i="15"/>
  <c r="AP132" i="15"/>
  <c r="CA235" i="15"/>
  <c r="BW88" i="10"/>
  <c r="BW89" i="10"/>
  <c r="BW93" i="10" s="1"/>
  <c r="BV92" i="10"/>
  <c r="BV94" i="10" s="1"/>
  <c r="BU103" i="15"/>
  <c r="BZ6" i="15"/>
  <c r="CA4" i="21"/>
  <c r="BZ5" i="21"/>
  <c r="CA5" i="15"/>
  <c r="CB4" i="15"/>
  <c r="BX4" i="10"/>
  <c r="BW5" i="10"/>
  <c r="CA4" i="13"/>
  <c r="BZ5" i="13"/>
  <c r="AP32" i="21" l="1"/>
  <c r="AP21" i="68" s="1"/>
  <c r="AP133" i="15"/>
  <c r="AQ130" i="15" s="1"/>
  <c r="CB235" i="15"/>
  <c r="BX88" i="10"/>
  <c r="BX89" i="10"/>
  <c r="BX93" i="10" s="1"/>
  <c r="BW92" i="10"/>
  <c r="BW94" i="10" s="1"/>
  <c r="BW103" i="15" s="1"/>
  <c r="BV30" i="21"/>
  <c r="BV20" i="68" s="1"/>
  <c r="BV103" i="15"/>
  <c r="BZ7" i="13"/>
  <c r="CA6" i="15"/>
  <c r="CB4" i="21"/>
  <c r="CA5" i="21"/>
  <c r="CB5" i="15"/>
  <c r="CC4" i="15"/>
  <c r="BY4" i="10"/>
  <c r="BX5" i="10"/>
  <c r="CB4" i="13"/>
  <c r="CA5" i="13"/>
  <c r="CA7" i="13" s="1"/>
  <c r="CA56" i="13" s="1"/>
  <c r="CA124" i="15" l="1"/>
  <c r="AP29" i="15"/>
  <c r="AQ132" i="15"/>
  <c r="CC235" i="15"/>
  <c r="BY88" i="10"/>
  <c r="BY89" i="10"/>
  <c r="BY93" i="10" s="1"/>
  <c r="BX92" i="10"/>
  <c r="BX94" i="10" s="1"/>
  <c r="BX30" i="21" s="1"/>
  <c r="BX20" i="68" s="1"/>
  <c r="BW30" i="21"/>
  <c r="BW20" i="68" s="1"/>
  <c r="CB6" i="15"/>
  <c r="CB5" i="21"/>
  <c r="CC4" i="21"/>
  <c r="CC5" i="15"/>
  <c r="CD4" i="15"/>
  <c r="BZ4" i="10"/>
  <c r="BY5" i="10"/>
  <c r="CC4" i="13"/>
  <c r="CB5" i="13"/>
  <c r="CB7" i="13" s="1"/>
  <c r="CB56" i="13" s="1"/>
  <c r="CB124" i="15" l="1"/>
  <c r="AQ32" i="21"/>
  <c r="AQ21" i="68" s="1"/>
  <c r="AQ133" i="15"/>
  <c r="AR130" i="15" s="1"/>
  <c r="CD235" i="15"/>
  <c r="BZ88" i="10"/>
  <c r="BZ89" i="10"/>
  <c r="BZ93" i="10" s="1"/>
  <c r="BY92" i="10"/>
  <c r="BY94" i="10" s="1"/>
  <c r="BX103" i="15"/>
  <c r="CC6" i="15"/>
  <c r="CC5" i="21"/>
  <c r="CD4" i="21"/>
  <c r="CD5" i="15"/>
  <c r="CE4" i="15"/>
  <c r="CA4" i="10"/>
  <c r="BZ5" i="10"/>
  <c r="CD4" i="13"/>
  <c r="CC5" i="13"/>
  <c r="CC7" i="13" s="1"/>
  <c r="CC56" i="13" s="1"/>
  <c r="CC124" i="15" l="1"/>
  <c r="AQ29" i="15"/>
  <c r="AR132" i="15"/>
  <c r="CE235" i="15"/>
  <c r="CA88" i="10"/>
  <c r="CA89" i="10"/>
  <c r="CA93" i="10" s="1"/>
  <c r="BZ92" i="10"/>
  <c r="BZ94" i="10" s="1"/>
  <c r="BY103" i="15"/>
  <c r="BY30" i="21"/>
  <c r="BY20" i="68" s="1"/>
  <c r="CD6" i="15"/>
  <c r="CD5" i="21"/>
  <c r="CE4" i="21"/>
  <c r="CE5" i="15"/>
  <c r="CF4" i="15"/>
  <c r="CB4" i="10"/>
  <c r="CA5" i="10"/>
  <c r="CE4" i="13"/>
  <c r="CD5" i="13"/>
  <c r="AR32" i="21" l="1"/>
  <c r="AR21" i="68" s="1"/>
  <c r="AR133" i="15"/>
  <c r="AS130" i="15" s="1"/>
  <c r="CF235" i="15"/>
  <c r="CB88" i="10"/>
  <c r="CB89" i="10"/>
  <c r="CB93" i="10" s="1"/>
  <c r="CA92" i="10"/>
  <c r="CA94" i="10" s="1"/>
  <c r="BZ30" i="21"/>
  <c r="BZ20" i="68" s="1"/>
  <c r="BZ103" i="15"/>
  <c r="CD7" i="13"/>
  <c r="CE6" i="15"/>
  <c r="CF4" i="21"/>
  <c r="CE5" i="21"/>
  <c r="CF5" i="15"/>
  <c r="CG4" i="15"/>
  <c r="CC4" i="10"/>
  <c r="CB5" i="10"/>
  <c r="CE5" i="13"/>
  <c r="CF4" i="13"/>
  <c r="CE124" i="15" l="1"/>
  <c r="AR29" i="15"/>
  <c r="AS132" i="15"/>
  <c r="CG235" i="15"/>
  <c r="CC88" i="10"/>
  <c r="CC89" i="10"/>
  <c r="CC93" i="10" s="1"/>
  <c r="CB92" i="10"/>
  <c r="CB94" i="10" s="1"/>
  <c r="CB30" i="21" s="1"/>
  <c r="CB20" i="68" s="1"/>
  <c r="CA30" i="21"/>
  <c r="CA20" i="68" s="1"/>
  <c r="CA103" i="15"/>
  <c r="CE7" i="13"/>
  <c r="CE56" i="13" s="1"/>
  <c r="CF6" i="15"/>
  <c r="CF5" i="21"/>
  <c r="CG4" i="21"/>
  <c r="CG5" i="15"/>
  <c r="CH4" i="15"/>
  <c r="CD4" i="10"/>
  <c r="CC5" i="10"/>
  <c r="CG4" i="13"/>
  <c r="CF5" i="13"/>
  <c r="CF7" i="13" s="1"/>
  <c r="CF56" i="13" s="1"/>
  <c r="CF124" i="15" l="1"/>
  <c r="AS32" i="21"/>
  <c r="AS21" i="68" s="1"/>
  <c r="AS133" i="15"/>
  <c r="AT130" i="15" s="1"/>
  <c r="CH235" i="15"/>
  <c r="CD88" i="10"/>
  <c r="CD89" i="10"/>
  <c r="CD93" i="10" s="1"/>
  <c r="CC92" i="10"/>
  <c r="CC94" i="10" s="1"/>
  <c r="CB103" i="15"/>
  <c r="CG6" i="15"/>
  <c r="CG5" i="21"/>
  <c r="CH4" i="21"/>
  <c r="CH5" i="15"/>
  <c r="CI4" i="15"/>
  <c r="CE4" i="10"/>
  <c r="CD5" i="10"/>
  <c r="CG5" i="13"/>
  <c r="CH4" i="13"/>
  <c r="CG124" i="15" l="1"/>
  <c r="AS29" i="15"/>
  <c r="AT132" i="15"/>
  <c r="CI235" i="15"/>
  <c r="CE88" i="10"/>
  <c r="CE89" i="10"/>
  <c r="CE93" i="10" s="1"/>
  <c r="CD92" i="10"/>
  <c r="CD94" i="10" s="1"/>
  <c r="CD103" i="15" s="1"/>
  <c r="CG7" i="13"/>
  <c r="CG56" i="13" s="1"/>
  <c r="CC103" i="15"/>
  <c r="CC30" i="21"/>
  <c r="CC20" i="68" s="1"/>
  <c r="CH6" i="15"/>
  <c r="CH5" i="21"/>
  <c r="CI4" i="21"/>
  <c r="CI5" i="15"/>
  <c r="CJ4" i="15"/>
  <c r="CF4" i="10"/>
  <c r="CE5" i="10"/>
  <c r="CI4" i="13"/>
  <c r="CH5" i="13"/>
  <c r="CH7" i="13" s="1"/>
  <c r="AT32" i="21" l="1"/>
  <c r="AT21" i="68" s="1"/>
  <c r="AT133" i="15"/>
  <c r="AU130" i="15" s="1"/>
  <c r="CJ235" i="15"/>
  <c r="CF88" i="10"/>
  <c r="CF89" i="10"/>
  <c r="CF93" i="10" s="1"/>
  <c r="CE92" i="10"/>
  <c r="CE94" i="10" s="1"/>
  <c r="CE103" i="15" s="1"/>
  <c r="CD30" i="21"/>
  <c r="CD20" i="68" s="1"/>
  <c r="CI6" i="15"/>
  <c r="CJ4" i="21"/>
  <c r="CI5" i="21"/>
  <c r="CJ5" i="15"/>
  <c r="CK4" i="15"/>
  <c r="CG4" i="10"/>
  <c r="CF5" i="10"/>
  <c r="CJ4" i="13"/>
  <c r="CI5" i="13"/>
  <c r="CI124" i="15" l="1"/>
  <c r="AT29" i="15"/>
  <c r="AU132" i="15"/>
  <c r="CK235" i="15"/>
  <c r="CG88" i="10"/>
  <c r="CG89" i="10"/>
  <c r="CG93" i="10" s="1"/>
  <c r="CF92" i="10"/>
  <c r="CF94" i="10" s="1"/>
  <c r="CF103" i="15" s="1"/>
  <c r="CI7" i="13"/>
  <c r="CI56" i="13" s="1"/>
  <c r="CE30" i="21"/>
  <c r="CE20" i="68" s="1"/>
  <c r="CJ6" i="15"/>
  <c r="CK4" i="21"/>
  <c r="CJ5" i="21"/>
  <c r="CK5" i="15"/>
  <c r="CL4" i="15"/>
  <c r="CH4" i="10"/>
  <c r="CG5" i="10"/>
  <c r="CK4" i="13"/>
  <c r="CJ5" i="13"/>
  <c r="CJ7" i="13" s="1"/>
  <c r="CJ56" i="13" s="1"/>
  <c r="CJ124" i="15" l="1"/>
  <c r="AU32" i="21"/>
  <c r="AU21" i="68" s="1"/>
  <c r="AU133" i="15"/>
  <c r="CL235" i="15"/>
  <c r="CH88" i="10"/>
  <c r="CH89" i="10"/>
  <c r="CH93" i="10" s="1"/>
  <c r="CG92" i="10"/>
  <c r="CG94" i="10" s="1"/>
  <c r="CF30" i="21"/>
  <c r="CF20" i="68" s="1"/>
  <c r="CK6" i="15"/>
  <c r="CL4" i="21"/>
  <c r="CK5" i="21"/>
  <c r="CL5" i="15"/>
  <c r="CM4" i="15"/>
  <c r="CI4" i="10"/>
  <c r="CH5" i="10"/>
  <c r="CL4" i="13"/>
  <c r="CK5" i="13"/>
  <c r="CK7" i="13" s="1"/>
  <c r="CK56" i="13" s="1"/>
  <c r="CK124" i="15" l="1"/>
  <c r="AV130" i="15"/>
  <c r="AU29" i="15"/>
  <c r="CM235" i="15"/>
  <c r="CI88" i="10"/>
  <c r="CI89" i="10"/>
  <c r="CI93" i="10" s="1"/>
  <c r="CH92" i="10"/>
  <c r="CH94" i="10" s="1"/>
  <c r="CG103" i="15"/>
  <c r="CG30" i="21"/>
  <c r="CG20" i="68" s="1"/>
  <c r="CL6" i="15"/>
  <c r="CL5" i="21"/>
  <c r="CM4" i="21"/>
  <c r="CM5" i="15"/>
  <c r="CN4" i="15"/>
  <c r="CJ4" i="10"/>
  <c r="CI5" i="10"/>
  <c r="CL5" i="13"/>
  <c r="CM4" i="13"/>
  <c r="AV132" i="15" l="1"/>
  <c r="CN235" i="15"/>
  <c r="CJ88" i="10"/>
  <c r="CJ89" i="10"/>
  <c r="CJ93" i="10" s="1"/>
  <c r="CI92" i="10"/>
  <c r="CI94" i="10" s="1"/>
  <c r="CI30" i="21" s="1"/>
  <c r="CI20" i="68" s="1"/>
  <c r="CL7" i="13"/>
  <c r="CH30" i="21"/>
  <c r="CH20" i="68" s="1"/>
  <c r="CH103" i="15"/>
  <c r="CM6" i="15"/>
  <c r="CM5" i="21"/>
  <c r="CN4" i="21"/>
  <c r="CN5" i="15"/>
  <c r="CO4" i="15"/>
  <c r="CK4" i="10"/>
  <c r="CJ5" i="10"/>
  <c r="CN4" i="13"/>
  <c r="CM5" i="13"/>
  <c r="CM7" i="13" s="1"/>
  <c r="CM56" i="13" s="1"/>
  <c r="CM124" i="15" l="1"/>
  <c r="AV32" i="21"/>
  <c r="AV21" i="68" s="1"/>
  <c r="AV133" i="15"/>
  <c r="AW130" i="15" s="1"/>
  <c r="CO235" i="15"/>
  <c r="CK88" i="10"/>
  <c r="CK89" i="10"/>
  <c r="CK93" i="10" s="1"/>
  <c r="CJ92" i="10"/>
  <c r="CJ94" i="10" s="1"/>
  <c r="CI103" i="15"/>
  <c r="CN6" i="15"/>
  <c r="CN5" i="21"/>
  <c r="CO4" i="21"/>
  <c r="CO5" i="15"/>
  <c r="CP4" i="15"/>
  <c r="CL4" i="10"/>
  <c r="CK5" i="10"/>
  <c r="CN5" i="13"/>
  <c r="CO4" i="13"/>
  <c r="CN124" i="15" l="1"/>
  <c r="AV29" i="15"/>
  <c r="AW132" i="15"/>
  <c r="CP235" i="15"/>
  <c r="CL88" i="10"/>
  <c r="CL89" i="10"/>
  <c r="CL93" i="10" s="1"/>
  <c r="CK92" i="10"/>
  <c r="CK94" i="10" s="1"/>
  <c r="CK103" i="15" s="1"/>
  <c r="CN7" i="13"/>
  <c r="CN56" i="13" s="1"/>
  <c r="CJ30" i="21"/>
  <c r="CJ20" i="68" s="1"/>
  <c r="CJ103" i="15"/>
  <c r="CO6" i="15"/>
  <c r="CO5" i="21"/>
  <c r="CP4" i="21"/>
  <c r="CP5" i="15"/>
  <c r="CQ4" i="15"/>
  <c r="CM4" i="10"/>
  <c r="CL5" i="10"/>
  <c r="CP4" i="13"/>
  <c r="CO5" i="13"/>
  <c r="CO124" i="15" l="1"/>
  <c r="AW32" i="21"/>
  <c r="AW21" i="68" s="1"/>
  <c r="AW133" i="15"/>
  <c r="AX130" i="15" s="1"/>
  <c r="CQ235" i="15"/>
  <c r="CM88" i="10"/>
  <c r="CM89" i="10"/>
  <c r="CM93" i="10" s="1"/>
  <c r="CL92" i="10"/>
  <c r="CL94" i="10" s="1"/>
  <c r="CO7" i="13"/>
  <c r="CO56" i="13" s="1"/>
  <c r="CK30" i="21"/>
  <c r="CK20" i="68" s="1"/>
  <c r="CP6" i="15"/>
  <c r="CP5" i="21"/>
  <c r="CQ4" i="21"/>
  <c r="CQ5" i="15"/>
  <c r="CR4" i="15"/>
  <c r="CN4" i="10"/>
  <c r="CM5" i="10"/>
  <c r="CQ4" i="13"/>
  <c r="CP5" i="13"/>
  <c r="AW29" i="15" l="1"/>
  <c r="AX132" i="15"/>
  <c r="CR235" i="15"/>
  <c r="CN88" i="10"/>
  <c r="CN89" i="10"/>
  <c r="CN93" i="10" s="1"/>
  <c r="CM92" i="10"/>
  <c r="CM94" i="10" s="1"/>
  <c r="CP7" i="13"/>
  <c r="CL30" i="21"/>
  <c r="CL20" i="68" s="1"/>
  <c r="CL103" i="15"/>
  <c r="CQ6" i="15"/>
  <c r="CR4" i="21"/>
  <c r="CQ5" i="21"/>
  <c r="CR5" i="15"/>
  <c r="CS4" i="15"/>
  <c r="CO4" i="10"/>
  <c r="CN5" i="10"/>
  <c r="CR4" i="13"/>
  <c r="CQ5" i="13"/>
  <c r="CQ124" i="15" l="1"/>
  <c r="AX32" i="21"/>
  <c r="AX21" i="68" s="1"/>
  <c r="AX133" i="15"/>
  <c r="AX29" i="15" s="1"/>
  <c r="CS235" i="15"/>
  <c r="CO88" i="10"/>
  <c r="CO89" i="10"/>
  <c r="CO93" i="10" s="1"/>
  <c r="CN92" i="10"/>
  <c r="CN94" i="10" s="1"/>
  <c r="CN30" i="21" s="1"/>
  <c r="CN20" i="68" s="1"/>
  <c r="CQ7" i="13"/>
  <c r="CQ56" i="13" s="1"/>
  <c r="CM103" i="15"/>
  <c r="CM30" i="21"/>
  <c r="CM20" i="68" s="1"/>
  <c r="CR6" i="15"/>
  <c r="CR5" i="21"/>
  <c r="CS4" i="21"/>
  <c r="CS5" i="15"/>
  <c r="CT4" i="15"/>
  <c r="CP4" i="10"/>
  <c r="CO5" i="10"/>
  <c r="CS4" i="13"/>
  <c r="CR5" i="13"/>
  <c r="CR7" i="13" s="1"/>
  <c r="AY130" i="15" l="1"/>
  <c r="AY132" i="15" s="1"/>
  <c r="CT235" i="15"/>
  <c r="CP88" i="10"/>
  <c r="CP89" i="10"/>
  <c r="CP93" i="10" s="1"/>
  <c r="CO92" i="10"/>
  <c r="CO94" i="10" s="1"/>
  <c r="CN103" i="15"/>
  <c r="CS6" i="15"/>
  <c r="CT4" i="21"/>
  <c r="CS5" i="21"/>
  <c r="CU4" i="15"/>
  <c r="CT5" i="15"/>
  <c r="CQ4" i="10"/>
  <c r="CP5" i="10"/>
  <c r="CT4" i="13"/>
  <c r="CS5" i="13"/>
  <c r="CS124" i="15" l="1"/>
  <c r="AY32" i="21"/>
  <c r="AY21" i="68" s="1"/>
  <c r="AY133" i="15"/>
  <c r="AZ130" i="15" s="1"/>
  <c r="CU235" i="15"/>
  <c r="CQ88" i="10"/>
  <c r="CQ89" i="10"/>
  <c r="CQ93" i="10" s="1"/>
  <c r="CP92" i="10"/>
  <c r="CP94" i="10" s="1"/>
  <c r="CS7" i="13"/>
  <c r="CS56" i="13" s="1"/>
  <c r="CO30" i="21"/>
  <c r="CO20" i="68" s="1"/>
  <c r="CO103" i="15"/>
  <c r="CT6" i="15"/>
  <c r="CU4" i="21"/>
  <c r="CT5" i="21"/>
  <c r="CU4" i="13"/>
  <c r="CV4" i="15"/>
  <c r="CU5" i="15"/>
  <c r="CR4" i="10"/>
  <c r="CQ5" i="10"/>
  <c r="CT5" i="13"/>
  <c r="CT124" i="15" l="1"/>
  <c r="AY29" i="15"/>
  <c r="AZ132" i="15"/>
  <c r="CV235" i="15"/>
  <c r="CR88" i="10"/>
  <c r="CR89" i="10"/>
  <c r="CR93" i="10" s="1"/>
  <c r="CQ92" i="10"/>
  <c r="CQ94" i="10" s="1"/>
  <c r="CP103" i="15"/>
  <c r="CP30" i="21"/>
  <c r="CP20" i="68" s="1"/>
  <c r="CV4" i="13"/>
  <c r="CT7" i="13"/>
  <c r="CT56" i="13" s="1"/>
  <c r="CU6" i="15"/>
  <c r="CU5" i="21"/>
  <c r="CV4" i="21"/>
  <c r="CU5" i="13"/>
  <c r="CV5" i="15"/>
  <c r="CW4" i="15"/>
  <c r="CS4" i="10"/>
  <c r="CR5" i="10"/>
  <c r="CU124" i="15" l="1"/>
  <c r="AZ32" i="21"/>
  <c r="AZ21" i="68" s="1"/>
  <c r="AZ133" i="15"/>
  <c r="AZ29" i="15" s="1"/>
  <c r="CW235" i="15"/>
  <c r="CS88" i="10"/>
  <c r="CS89" i="10"/>
  <c r="CS93" i="10" s="1"/>
  <c r="CR92" i="10"/>
  <c r="CR94" i="10" s="1"/>
  <c r="CR103" i="15" s="1"/>
  <c r="CU7" i="13"/>
  <c r="CU56" i="13" s="1"/>
  <c r="CQ30" i="21"/>
  <c r="CQ20" i="68" s="1"/>
  <c r="CQ103" i="15"/>
  <c r="CV5" i="13"/>
  <c r="CW4" i="13"/>
  <c r="CX4" i="13" s="1"/>
  <c r="CV6" i="15"/>
  <c r="CV5" i="21"/>
  <c r="CW4" i="21"/>
  <c r="CW5" i="15"/>
  <c r="CX4" i="15"/>
  <c r="CS5" i="10"/>
  <c r="CT4" i="10"/>
  <c r="CV124" i="15" l="1"/>
  <c r="CV125" i="15" s="1"/>
  <c r="BA130" i="15"/>
  <c r="BA132" i="15" s="1"/>
  <c r="CX235" i="15"/>
  <c r="CT88" i="10"/>
  <c r="CT89" i="10"/>
  <c r="CT93" i="10" s="1"/>
  <c r="CS92" i="10"/>
  <c r="CS94" i="10" s="1"/>
  <c r="CS30" i="21" s="1"/>
  <c r="CS20" i="68" s="1"/>
  <c r="CV7" i="13"/>
  <c r="CV56" i="13" s="1"/>
  <c r="CR30" i="21"/>
  <c r="CR20" i="68" s="1"/>
  <c r="CW5" i="13"/>
  <c r="CW6" i="15"/>
  <c r="CW5" i="21"/>
  <c r="CX4" i="21"/>
  <c r="CU4" i="10"/>
  <c r="CX5" i="15"/>
  <c r="CY4" i="15"/>
  <c r="CX5" i="13"/>
  <c r="CX7" i="13" s="1"/>
  <c r="CX56" i="13" s="1"/>
  <c r="CY4" i="13"/>
  <c r="CT5" i="10"/>
  <c r="BA32" i="21" l="1"/>
  <c r="BA21" i="68" s="1"/>
  <c r="BA133" i="15"/>
  <c r="BB130" i="15" s="1"/>
  <c r="CY235" i="15"/>
  <c r="CU88" i="10"/>
  <c r="CU89" i="10"/>
  <c r="CU93" i="10" s="1"/>
  <c r="CT92" i="10"/>
  <c r="CT94" i="10" s="1"/>
  <c r="CT103" i="15" s="1"/>
  <c r="CW7" i="13"/>
  <c r="CW56" i="13" s="1"/>
  <c r="CS103" i="15"/>
  <c r="CV31" i="21"/>
  <c r="CV26" i="68" s="1"/>
  <c r="CW124" i="15"/>
  <c r="CW125" i="15" s="1"/>
  <c r="CX6" i="15"/>
  <c r="CV4" i="10"/>
  <c r="CU5" i="10"/>
  <c r="CY4" i="21"/>
  <c r="CX5" i="21"/>
  <c r="CZ4" i="15"/>
  <c r="CY5" i="15"/>
  <c r="CZ4" i="13"/>
  <c r="CY5" i="13"/>
  <c r="CX124" i="15" l="1"/>
  <c r="BA29" i="15"/>
  <c r="BB132" i="15"/>
  <c r="CZ235" i="15"/>
  <c r="CV88" i="10"/>
  <c r="CV89" i="10"/>
  <c r="CV93" i="10" s="1"/>
  <c r="CU92" i="10"/>
  <c r="CU94" i="10" s="1"/>
  <c r="CY7" i="13"/>
  <c r="CY56" i="13" s="1"/>
  <c r="CT30" i="21"/>
  <c r="CT20" i="68" s="1"/>
  <c r="CW31" i="21"/>
  <c r="CW26" i="68" s="1"/>
  <c r="CV5" i="10"/>
  <c r="CW4" i="10"/>
  <c r="CY6" i="15"/>
  <c r="CZ4" i="21"/>
  <c r="CY5" i="21"/>
  <c r="CZ5" i="15"/>
  <c r="DA4" i="15"/>
  <c r="CZ5" i="13"/>
  <c r="CZ7" i="13" s="1"/>
  <c r="CZ56" i="13" s="1"/>
  <c r="DA4" i="13"/>
  <c r="CY124" i="15" l="1"/>
  <c r="BB32" i="21"/>
  <c r="BB21" i="68" s="1"/>
  <c r="BB133" i="15"/>
  <c r="BC130" i="15" s="1"/>
  <c r="DA235" i="15"/>
  <c r="CW88" i="10"/>
  <c r="CW89" i="10"/>
  <c r="CW93" i="10" s="1"/>
  <c r="CV92" i="10"/>
  <c r="CV94" i="10" s="1"/>
  <c r="CV103" i="15" s="1"/>
  <c r="CU30" i="21"/>
  <c r="CU20" i="68" s="1"/>
  <c r="CU103" i="15"/>
  <c r="CX4" i="10"/>
  <c r="CW5" i="10"/>
  <c r="CZ6" i="15"/>
  <c r="CZ5" i="21"/>
  <c r="DA4" i="21"/>
  <c r="DB4" i="15"/>
  <c r="DA5" i="15"/>
  <c r="DB4" i="13"/>
  <c r="DA5" i="13"/>
  <c r="CZ124" i="15" l="1"/>
  <c r="CZ125" i="15" s="1"/>
  <c r="BB29" i="15"/>
  <c r="BC132" i="15"/>
  <c r="DB235" i="15"/>
  <c r="CX88" i="10"/>
  <c r="CX89" i="10"/>
  <c r="CX93" i="10" s="1"/>
  <c r="CW92" i="10"/>
  <c r="CW94" i="10" s="1"/>
  <c r="DA7" i="13"/>
  <c r="DA56" i="13" s="1"/>
  <c r="CV30" i="21"/>
  <c r="CV20" i="68" s="1"/>
  <c r="CX5" i="10"/>
  <c r="CY4" i="10"/>
  <c r="DA6" i="15"/>
  <c r="DB4" i="21"/>
  <c r="DA5" i="21"/>
  <c r="DB5" i="15"/>
  <c r="DC4" i="15"/>
  <c r="DC4" i="13"/>
  <c r="DB5" i="13"/>
  <c r="DB7" i="13" s="1"/>
  <c r="DB56" i="13" s="1"/>
  <c r="BC32" i="21" l="1"/>
  <c r="BC21" i="68" s="1"/>
  <c r="BC133" i="15"/>
  <c r="BD130" i="15" s="1"/>
  <c r="DC235" i="15"/>
  <c r="CY88" i="10"/>
  <c r="CY89" i="10"/>
  <c r="CY93" i="10" s="1"/>
  <c r="CX92" i="10"/>
  <c r="CX94" i="10" s="1"/>
  <c r="CX30" i="21" s="1"/>
  <c r="CX20" i="68" s="1"/>
  <c r="CW103" i="15"/>
  <c r="CW30" i="21"/>
  <c r="CW20" i="68" s="1"/>
  <c r="CZ4" i="10"/>
  <c r="CY5" i="10"/>
  <c r="CZ31" i="21"/>
  <c r="CZ26" i="68" s="1"/>
  <c r="DA124" i="15"/>
  <c r="DA125" i="15" s="1"/>
  <c r="DB6" i="15"/>
  <c r="DC4" i="21"/>
  <c r="DB5" i="21"/>
  <c r="DD4" i="15"/>
  <c r="DC5" i="15"/>
  <c r="DD4" i="13"/>
  <c r="DC5" i="13"/>
  <c r="BC29" i="15" l="1"/>
  <c r="BD132" i="15"/>
  <c r="DD235" i="15"/>
  <c r="CZ88" i="10"/>
  <c r="CZ89" i="10"/>
  <c r="CZ93" i="10" s="1"/>
  <c r="CZ5" i="10"/>
  <c r="CY92" i="10"/>
  <c r="CY94" i="10" s="1"/>
  <c r="CY30" i="21" s="1"/>
  <c r="CY20" i="68" s="1"/>
  <c r="DC7" i="13"/>
  <c r="DC56" i="13" s="1"/>
  <c r="CX103" i="15"/>
  <c r="DA4" i="10"/>
  <c r="DA31" i="21"/>
  <c r="DA26" i="68" s="1"/>
  <c r="DB124" i="15"/>
  <c r="DB125" i="15" s="1"/>
  <c r="DC6" i="15"/>
  <c r="DC5" i="21"/>
  <c r="DD4" i="21"/>
  <c r="DD5" i="15"/>
  <c r="DE4" i="15"/>
  <c r="DE4" i="13"/>
  <c r="DD5" i="13"/>
  <c r="DC124" i="15" l="1"/>
  <c r="DC125" i="15" s="1"/>
  <c r="BD32" i="21"/>
  <c r="BD21" i="68" s="1"/>
  <c r="BD133" i="15"/>
  <c r="BE130" i="15" s="1"/>
  <c r="DE235" i="15"/>
  <c r="DA88" i="10"/>
  <c r="DA89" i="10"/>
  <c r="DA93" i="10" s="1"/>
  <c r="DA5" i="10"/>
  <c r="CZ92" i="10"/>
  <c r="CZ94" i="10" s="1"/>
  <c r="CZ30" i="21" s="1"/>
  <c r="CZ20" i="68" s="1"/>
  <c r="DD7" i="13"/>
  <c r="DD56" i="13" s="1"/>
  <c r="DB4" i="10"/>
  <c r="CY103" i="15"/>
  <c r="DB31" i="21"/>
  <c r="DB26" i="68" s="1"/>
  <c r="DD6" i="15"/>
  <c r="DD5" i="21"/>
  <c r="DE4" i="21"/>
  <c r="DE5" i="15"/>
  <c r="DF4" i="15"/>
  <c r="DE5" i="13"/>
  <c r="DF4" i="13"/>
  <c r="BD29" i="15" l="1"/>
  <c r="BE132" i="15"/>
  <c r="DF235" i="15"/>
  <c r="DB88" i="10"/>
  <c r="DB92" i="10" s="1"/>
  <c r="DB89" i="10"/>
  <c r="DB93" i="10" s="1"/>
  <c r="DA92" i="10"/>
  <c r="DA94" i="10" s="1"/>
  <c r="DA30" i="21" s="1"/>
  <c r="DA20" i="68" s="1"/>
  <c r="DE7" i="13"/>
  <c r="DE56" i="13" s="1"/>
  <c r="DB5" i="10"/>
  <c r="DC4" i="10"/>
  <c r="CZ103" i="15"/>
  <c r="DC31" i="21"/>
  <c r="DC26" i="68" s="1"/>
  <c r="DD124" i="15"/>
  <c r="DD125" i="15" s="1"/>
  <c r="DG4" i="15"/>
  <c r="DE6" i="15"/>
  <c r="DF4" i="21"/>
  <c r="DE5" i="21"/>
  <c r="DF5" i="15"/>
  <c r="DG4" i="13"/>
  <c r="DF5" i="13"/>
  <c r="DH4" i="15" l="1"/>
  <c r="BE32" i="21"/>
  <c r="BE21" i="68" s="1"/>
  <c r="BE133" i="15"/>
  <c r="BF130" i="15" s="1"/>
  <c r="DG235" i="15"/>
  <c r="DC88" i="10"/>
  <c r="DC89" i="10"/>
  <c r="DC93" i="10" s="1"/>
  <c r="DB94" i="10"/>
  <c r="DB103" i="15" s="1"/>
  <c r="DC5" i="10"/>
  <c r="DF7" i="13"/>
  <c r="DF56" i="13" s="1"/>
  <c r="DD4" i="10"/>
  <c r="DA103" i="15"/>
  <c r="DD31" i="21"/>
  <c r="DD26" i="68" s="1"/>
  <c r="DE124" i="15"/>
  <c r="DE125" i="15" s="1"/>
  <c r="DG5" i="15"/>
  <c r="DF6" i="15"/>
  <c r="DG4" i="21"/>
  <c r="DF5" i="21"/>
  <c r="DH4" i="13"/>
  <c r="DG5" i="13"/>
  <c r="DG7" i="13" s="1"/>
  <c r="DG56" i="13" s="1"/>
  <c r="DH5" i="15" l="1"/>
  <c r="DH6" i="15" s="1"/>
  <c r="DG6" i="15"/>
  <c r="DH235" i="15"/>
  <c r="DI4" i="15"/>
  <c r="BE29" i="15"/>
  <c r="BF132" i="15"/>
  <c r="DD88" i="10"/>
  <c r="DD89" i="10"/>
  <c r="DD93" i="10" s="1"/>
  <c r="DB30" i="21"/>
  <c r="DB20" i="68" s="1"/>
  <c r="DC92" i="10"/>
  <c r="DC94" i="10" s="1"/>
  <c r="DC103" i="15" s="1"/>
  <c r="DE4" i="10"/>
  <c r="DD5" i="10"/>
  <c r="DE31" i="21"/>
  <c r="DE26" i="68" s="1"/>
  <c r="DF124" i="15"/>
  <c r="DF125" i="15" s="1"/>
  <c r="DH4" i="21"/>
  <c r="DG5" i="21"/>
  <c r="DI4" i="13"/>
  <c r="DJ4" i="13" s="1"/>
  <c r="DH5" i="13"/>
  <c r="DI4" i="21" l="1"/>
  <c r="DJ4" i="21" s="1"/>
  <c r="DG124" i="15"/>
  <c r="DG125" i="15" s="1"/>
  <c r="DH124" i="15"/>
  <c r="DI235" i="15"/>
  <c r="DJ4" i="15"/>
  <c r="DI5" i="15"/>
  <c r="DI6" i="15" s="1"/>
  <c r="DK4" i="13"/>
  <c r="DJ5" i="13"/>
  <c r="DJ7" i="13" s="1"/>
  <c r="DJ56" i="13" s="1"/>
  <c r="BF32" i="21"/>
  <c r="BF21" i="68" s="1"/>
  <c r="BF133" i="15"/>
  <c r="BF29" i="15" s="1"/>
  <c r="DE88" i="10"/>
  <c r="DE92" i="10" s="1"/>
  <c r="DE89" i="10"/>
  <c r="DE93" i="10" s="1"/>
  <c r="DD92" i="10"/>
  <c r="DD94" i="10" s="1"/>
  <c r="DD30" i="21" s="1"/>
  <c r="DD20" i="68" s="1"/>
  <c r="DE5" i="10"/>
  <c r="DH7" i="13"/>
  <c r="DH56" i="13" s="1"/>
  <c r="DF4" i="10"/>
  <c r="DC30" i="21"/>
  <c r="DC20" i="68" s="1"/>
  <c r="DF31" i="21"/>
  <c r="DF26" i="68" s="1"/>
  <c r="DH5" i="21"/>
  <c r="DI5" i="13"/>
  <c r="DI7" i="13" s="1"/>
  <c r="DI56" i="13" s="1"/>
  <c r="DI5" i="21" l="1"/>
  <c r="DH125" i="15"/>
  <c r="DH31" i="21" s="1"/>
  <c r="DH26" i="68" s="1"/>
  <c r="DJ235" i="15"/>
  <c r="DJ5" i="15"/>
  <c r="DJ6" i="15" s="1"/>
  <c r="DJ124" i="15" s="1"/>
  <c r="DK4" i="15"/>
  <c r="DI124" i="15"/>
  <c r="DI125" i="15" s="1"/>
  <c r="DI31" i="21" s="1"/>
  <c r="DI26" i="68" s="1"/>
  <c r="DK4" i="21"/>
  <c r="DJ5" i="21"/>
  <c r="DK5" i="13"/>
  <c r="DK7" i="13" s="1"/>
  <c r="DK56" i="13" s="1"/>
  <c r="DL4" i="13"/>
  <c r="BG130" i="15"/>
  <c r="BG132" i="15" s="1"/>
  <c r="DF88" i="10"/>
  <c r="DF89" i="10"/>
  <c r="DF93" i="10" s="1"/>
  <c r="DE94" i="10"/>
  <c r="DE103" i="15" s="1"/>
  <c r="DD103" i="15"/>
  <c r="DG4" i="10"/>
  <c r="DF5" i="10"/>
  <c r="DG31" i="21"/>
  <c r="DG26" i="68" s="1"/>
  <c r="DK5" i="15" l="1"/>
  <c r="DK6" i="15" s="1"/>
  <c r="DK235" i="15"/>
  <c r="DL4" i="15"/>
  <c r="DJ125" i="15"/>
  <c r="DJ31" i="21" s="1"/>
  <c r="DJ26" i="68" s="1"/>
  <c r="DM4" i="13"/>
  <c r="DL5" i="13"/>
  <c r="DL7" i="13" s="1"/>
  <c r="DL56" i="13" s="1"/>
  <c r="DL4" i="21"/>
  <c r="DK5" i="21"/>
  <c r="BG32" i="21"/>
  <c r="BG21" i="68" s="1"/>
  <c r="BG133" i="15"/>
  <c r="BH130" i="15" s="1"/>
  <c r="DG88" i="10"/>
  <c r="DG89" i="10"/>
  <c r="DG93" i="10" s="1"/>
  <c r="DE30" i="21"/>
  <c r="DE20" i="68" s="1"/>
  <c r="DF92" i="10"/>
  <c r="DF94" i="10" s="1"/>
  <c r="DF103" i="15" s="1"/>
  <c r="DG5" i="10"/>
  <c r="DH4" i="10"/>
  <c r="DL5" i="15" l="1"/>
  <c r="DL6" i="15" s="1"/>
  <c r="DM4" i="15"/>
  <c r="DL235" i="15"/>
  <c r="DK124" i="15"/>
  <c r="DK125" i="15" s="1"/>
  <c r="DK31" i="21" s="1"/>
  <c r="DK26" i="68" s="1"/>
  <c r="DM4" i="21"/>
  <c r="DL5" i="21"/>
  <c r="DM5" i="13"/>
  <c r="DM7" i="13" s="1"/>
  <c r="DM56" i="13" s="1"/>
  <c r="DN4" i="13"/>
  <c r="BG29" i="15"/>
  <c r="BH132" i="15"/>
  <c r="DI4" i="10"/>
  <c r="DJ4" i="10" s="1"/>
  <c r="DH88" i="10"/>
  <c r="DH92" i="10" s="1"/>
  <c r="DH89" i="10"/>
  <c r="DH93" i="10" s="1"/>
  <c r="DH5" i="10"/>
  <c r="DG92" i="10"/>
  <c r="DG94" i="10" s="1"/>
  <c r="DG103" i="15" s="1"/>
  <c r="DF30" i="21"/>
  <c r="DF20" i="68" s="1"/>
  <c r="E7" i="10"/>
  <c r="DN4" i="15" l="1"/>
  <c r="DN5" i="15" s="1"/>
  <c r="DM5" i="15"/>
  <c r="DM6" i="15" s="1"/>
  <c r="DM124" i="15" s="1"/>
  <c r="DM235" i="15"/>
  <c r="DL124" i="15"/>
  <c r="DL125" i="15" s="1"/>
  <c r="DL31" i="21" s="1"/>
  <c r="DL26" i="68" s="1"/>
  <c r="DN4" i="21"/>
  <c r="DM5" i="21"/>
  <c r="DO4" i="13"/>
  <c r="DN5" i="13"/>
  <c r="DN7" i="13" s="1"/>
  <c r="DN56" i="13" s="1"/>
  <c r="DJ5" i="10"/>
  <c r="DJ89" i="10"/>
  <c r="DJ93" i="10" s="1"/>
  <c r="DK4" i="10"/>
  <c r="DJ88" i="10"/>
  <c r="DJ92" i="10" s="1"/>
  <c r="BH32" i="21"/>
  <c r="BH21" i="68" s="1"/>
  <c r="DI5" i="10"/>
  <c r="BH133" i="15"/>
  <c r="DI88" i="10"/>
  <c r="DI89" i="10"/>
  <c r="DI93" i="10" s="1"/>
  <c r="DG30" i="21"/>
  <c r="DG20" i="68" s="1"/>
  <c r="DH94" i="10"/>
  <c r="DH103" i="15" s="1"/>
  <c r="DN235" i="15" l="1"/>
  <c r="DO4" i="15"/>
  <c r="DO5" i="15" s="1"/>
  <c r="DM125" i="15"/>
  <c r="DM31" i="21" s="1"/>
  <c r="DM26" i="68" s="1"/>
  <c r="DN6" i="15"/>
  <c r="DO4" i="21"/>
  <c r="DN5" i="21"/>
  <c r="DO5" i="13"/>
  <c r="DO7" i="13" s="1"/>
  <c r="DO56" i="13" s="1"/>
  <c r="DP4" i="13"/>
  <c r="DJ94" i="10"/>
  <c r="DJ30" i="21" s="1"/>
  <c r="DJ20" i="68" s="1"/>
  <c r="DL4" i="10"/>
  <c r="DK89" i="10"/>
  <c r="DK93" i="10" s="1"/>
  <c r="DK88" i="10"/>
  <c r="DK92" i="10" s="1"/>
  <c r="DK5" i="10"/>
  <c r="BI130" i="15"/>
  <c r="BH29" i="15"/>
  <c r="DI92" i="10"/>
  <c r="DI94" i="10" s="1"/>
  <c r="DH30" i="21"/>
  <c r="DH20" i="68" s="1"/>
  <c r="DP4" i="15" l="1"/>
  <c r="DP5" i="15" s="1"/>
  <c r="DO235" i="15"/>
  <c r="DN124" i="15"/>
  <c r="DN125" i="15" s="1"/>
  <c r="DN31" i="21" s="1"/>
  <c r="DN26" i="68" s="1"/>
  <c r="DO6" i="15"/>
  <c r="DP4" i="21"/>
  <c r="DO5" i="21"/>
  <c r="DJ103" i="15"/>
  <c r="DP5" i="13"/>
  <c r="DP7" i="13" s="1"/>
  <c r="DP56" i="13" s="1"/>
  <c r="DQ4" i="13"/>
  <c r="DI103" i="15"/>
  <c r="DI30" i="21"/>
  <c r="DI20" i="68" s="1"/>
  <c r="DK94" i="10"/>
  <c r="DL89" i="10"/>
  <c r="DL88" i="10"/>
  <c r="DL5" i="10"/>
  <c r="DM4" i="10"/>
  <c r="BI132" i="15"/>
  <c r="DQ4" i="15" l="1"/>
  <c r="DR4" i="15" s="1"/>
  <c r="DP235" i="15"/>
  <c r="DO124" i="15"/>
  <c r="DO125" i="15" s="1"/>
  <c r="DO31" i="21" s="1"/>
  <c r="DO26" i="68" s="1"/>
  <c r="DP6" i="15"/>
  <c r="DK103" i="15"/>
  <c r="DK30" i="21"/>
  <c r="DK20" i="68" s="1"/>
  <c r="DQ5" i="13"/>
  <c r="DQ7" i="13" s="1"/>
  <c r="DQ56" i="13" s="1"/>
  <c r="DR4" i="13"/>
  <c r="DQ5" i="15"/>
  <c r="DQ4" i="21"/>
  <c r="DP5" i="21"/>
  <c r="DL92" i="10"/>
  <c r="DM89" i="10"/>
  <c r="DM93" i="10" s="1"/>
  <c r="DN4" i="10"/>
  <c r="DM5" i="10"/>
  <c r="DM88" i="10"/>
  <c r="DM92" i="10" s="1"/>
  <c r="DL93" i="10"/>
  <c r="BI32" i="21"/>
  <c r="BI21" i="68" s="1"/>
  <c r="BI133" i="15"/>
  <c r="BJ130" i="15" s="1"/>
  <c r="DQ235" i="15" l="1"/>
  <c r="DP124" i="15"/>
  <c r="DP125" i="15" s="1"/>
  <c r="DP31" i="21" s="1"/>
  <c r="DP26" i="68" s="1"/>
  <c r="DQ6" i="15"/>
  <c r="DM94" i="10"/>
  <c r="DM30" i="21" s="1"/>
  <c r="DM20" i="68" s="1"/>
  <c r="DR5" i="15"/>
  <c r="DS4" i="15"/>
  <c r="DR235" i="15"/>
  <c r="DQ5" i="21"/>
  <c r="DR4" i="21"/>
  <c r="DS4" i="13"/>
  <c r="DR5" i="13"/>
  <c r="DR7" i="13" s="1"/>
  <c r="DR56" i="13" s="1"/>
  <c r="DN5" i="10"/>
  <c r="DN89" i="10"/>
  <c r="DO4" i="10"/>
  <c r="DN88" i="10"/>
  <c r="DN92" i="10" s="1"/>
  <c r="DL94" i="10"/>
  <c r="BI29" i="15"/>
  <c r="BJ132" i="15"/>
  <c r="DM103" i="15" l="1"/>
  <c r="DQ124" i="15"/>
  <c r="DQ125" i="15" s="1"/>
  <c r="DQ31" i="21" s="1"/>
  <c r="DQ26" i="68" s="1"/>
  <c r="DR6" i="15"/>
  <c r="DS4" i="21"/>
  <c r="DR5" i="21"/>
  <c r="DT4" i="13"/>
  <c r="DS5" i="13"/>
  <c r="DS7" i="13" s="1"/>
  <c r="DS56" i="13" s="1"/>
  <c r="DL30" i="21"/>
  <c r="DL20" i="68" s="1"/>
  <c r="DL103" i="15"/>
  <c r="DS5" i="15"/>
  <c r="DT4" i="15"/>
  <c r="DS235" i="15"/>
  <c r="DO88" i="10"/>
  <c r="DO89" i="10"/>
  <c r="DO93" i="10" s="1"/>
  <c r="DP4" i="10"/>
  <c r="DO5" i="10"/>
  <c r="DN93" i="10"/>
  <c r="DN94" i="10" s="1"/>
  <c r="BJ32" i="21"/>
  <c r="BJ21" i="68" s="1"/>
  <c r="BJ133" i="15"/>
  <c r="BJ29" i="15" s="1"/>
  <c r="H49" i="61"/>
  <c r="I49" i="61" s="1"/>
  <c r="J49" i="61" s="1"/>
  <c r="K49" i="61" s="1"/>
  <c r="L49" i="61" s="1"/>
  <c r="M49" i="61" s="1"/>
  <c r="N49" i="61" s="1"/>
  <c r="O49" i="61" s="1"/>
  <c r="P49" i="61" s="1"/>
  <c r="Q49" i="61" s="1"/>
  <c r="R49" i="61" s="1"/>
  <c r="S49" i="61" s="1"/>
  <c r="T49" i="61" s="1"/>
  <c r="U49" i="61" s="1"/>
  <c r="V49" i="61" s="1"/>
  <c r="W49" i="61" s="1"/>
  <c r="X49" i="61" s="1"/>
  <c r="Y49" i="61" s="1"/>
  <c r="Z49" i="61" s="1"/>
  <c r="AA49" i="61" s="1"/>
  <c r="AB49" i="61" s="1"/>
  <c r="AC49" i="61" s="1"/>
  <c r="AD49" i="61" s="1"/>
  <c r="AE49" i="61" s="1"/>
  <c r="AF49" i="61" s="1"/>
  <c r="AG49" i="61" s="1"/>
  <c r="AH49" i="61" s="1"/>
  <c r="AI49" i="61" s="1"/>
  <c r="AJ49" i="61" s="1"/>
  <c r="AK49" i="61" s="1"/>
  <c r="AL49" i="61" s="1"/>
  <c r="AM49" i="61" s="1"/>
  <c r="AN49" i="61" s="1"/>
  <c r="AO49" i="61" s="1"/>
  <c r="DR124" i="15" l="1"/>
  <c r="DR125" i="15" s="1"/>
  <c r="DR31" i="21" s="1"/>
  <c r="DR26" i="68" s="1"/>
  <c r="DS6" i="15"/>
  <c r="DT5" i="15"/>
  <c r="DU4" i="15"/>
  <c r="DT235" i="15"/>
  <c r="DS5" i="21"/>
  <c r="DT4" i="21"/>
  <c r="DU4" i="13"/>
  <c r="DT5" i="13"/>
  <c r="DT7" i="13" s="1"/>
  <c r="DT56" i="13" s="1"/>
  <c r="DN30" i="21"/>
  <c r="DN20" i="68" s="1"/>
  <c r="DN103" i="15"/>
  <c r="DP89" i="10"/>
  <c r="DQ4" i="10"/>
  <c r="DP5" i="10"/>
  <c r="DP88" i="10"/>
  <c r="DP92" i="10" s="1"/>
  <c r="DO92" i="10"/>
  <c r="BK130" i="15"/>
  <c r="BK132" i="15" s="1"/>
  <c r="E195" i="15"/>
  <c r="DS124" i="15" l="1"/>
  <c r="DS125" i="15" s="1"/>
  <c r="DS31" i="21" s="1"/>
  <c r="DS26" i="68" s="1"/>
  <c r="DT6" i="15"/>
  <c r="DT5" i="21"/>
  <c r="DU4" i="21"/>
  <c r="DU5" i="13"/>
  <c r="DU7" i="13" s="1"/>
  <c r="DU56" i="13" s="1"/>
  <c r="DV4" i="13"/>
  <c r="DV4" i="15"/>
  <c r="DU5" i="15"/>
  <c r="DU235" i="15"/>
  <c r="DO94" i="10"/>
  <c r="DQ89" i="10"/>
  <c r="DQ93" i="10" s="1"/>
  <c r="DQ5" i="10"/>
  <c r="DQ88" i="10"/>
  <c r="DR4" i="10"/>
  <c r="DP93" i="10"/>
  <c r="DP94" i="10" s="1"/>
  <c r="BK32" i="21"/>
  <c r="BK21" i="68" s="1"/>
  <c r="BK133" i="15"/>
  <c r="BL130" i="15" s="1"/>
  <c r="DT124" i="15" l="1"/>
  <c r="DT125" i="15" s="1"/>
  <c r="DT31" i="21" s="1"/>
  <c r="DT26" i="68" s="1"/>
  <c r="DU6" i="15"/>
  <c r="DW4" i="13"/>
  <c r="DV5" i="13"/>
  <c r="DV7" i="13" s="1"/>
  <c r="DV56" i="13" s="1"/>
  <c r="DV4" i="21"/>
  <c r="DU5" i="21"/>
  <c r="DO30" i="21"/>
  <c r="DO20" i="68" s="1"/>
  <c r="DO103" i="15"/>
  <c r="DW4" i="15"/>
  <c r="DV5" i="15"/>
  <c r="DV235" i="15"/>
  <c r="DP30" i="21"/>
  <c r="DP20" i="68" s="1"/>
  <c r="DP103" i="15"/>
  <c r="DR88" i="10"/>
  <c r="DR92" i="10" s="1"/>
  <c r="DR89" i="10"/>
  <c r="DR5" i="10"/>
  <c r="DS4" i="10"/>
  <c r="DQ92" i="10"/>
  <c r="BK29" i="15"/>
  <c r="BL132" i="15"/>
  <c r="AO125" i="15"/>
  <c r="BE125" i="15"/>
  <c r="BM125" i="15"/>
  <c r="BU125" i="15"/>
  <c r="Y125" i="15"/>
  <c r="AG125" i="15"/>
  <c r="DU124" i="15" l="1"/>
  <c r="DU125" i="15" s="1"/>
  <c r="DU31" i="21" s="1"/>
  <c r="DU26" i="68" s="1"/>
  <c r="DV6" i="15"/>
  <c r="DW5" i="15"/>
  <c r="DW6" i="15" s="1"/>
  <c r="DX4" i="15"/>
  <c r="DW235" i="15"/>
  <c r="DW4" i="21"/>
  <c r="DV5" i="21"/>
  <c r="DW5" i="13"/>
  <c r="DW7" i="13" s="1"/>
  <c r="DW56" i="13" s="1"/>
  <c r="DX4" i="13"/>
  <c r="DQ94" i="10"/>
  <c r="DR93" i="10"/>
  <c r="DR94" i="10" s="1"/>
  <c r="DT4" i="10"/>
  <c r="DS89" i="10"/>
  <c r="DS93" i="10" s="1"/>
  <c r="DS5" i="10"/>
  <c r="DS88" i="10"/>
  <c r="BL32" i="21"/>
  <c r="BL21" i="68" s="1"/>
  <c r="BL133" i="15"/>
  <c r="CC125" i="15"/>
  <c r="CC31" i="21" s="1"/>
  <c r="CC26" i="68" s="1"/>
  <c r="AW125" i="15"/>
  <c r="CK125" i="15"/>
  <c r="CB125" i="15"/>
  <c r="AV125" i="15"/>
  <c r="BI125" i="15"/>
  <c r="AC125" i="15"/>
  <c r="AJ125" i="15"/>
  <c r="BT125" i="15"/>
  <c r="AN125" i="15"/>
  <c r="CO125" i="15"/>
  <c r="BA125" i="15"/>
  <c r="CN125" i="15"/>
  <c r="BH125" i="15"/>
  <c r="AB125" i="15"/>
  <c r="BL125" i="15"/>
  <c r="AF125" i="15"/>
  <c r="CG125" i="15"/>
  <c r="AS125" i="15"/>
  <c r="CF125" i="15"/>
  <c r="AZ125" i="15"/>
  <c r="CJ125" i="15"/>
  <c r="BD125" i="15"/>
  <c r="X125" i="15"/>
  <c r="AK125" i="15"/>
  <c r="BX125" i="15"/>
  <c r="AR125" i="15"/>
  <c r="AG31" i="21"/>
  <c r="AG26" i="68" s="1"/>
  <c r="AO31" i="21"/>
  <c r="AO26" i="68" s="1"/>
  <c r="BM31" i="21"/>
  <c r="BM26" i="68" s="1"/>
  <c r="BU31" i="21"/>
  <c r="BU26" i="68" s="1"/>
  <c r="Y31" i="21"/>
  <c r="Y26" i="68" s="1"/>
  <c r="BE31" i="21"/>
  <c r="BE26" i="68" s="1"/>
  <c r="DV124" i="15" l="1"/>
  <c r="DV125" i="15" s="1"/>
  <c r="DV31" i="21" s="1"/>
  <c r="DV26" i="68" s="1"/>
  <c r="DW124" i="15"/>
  <c r="DR30" i="21"/>
  <c r="DR20" i="68" s="1"/>
  <c r="DR103" i="15"/>
  <c r="DQ30" i="21"/>
  <c r="DQ20" i="68" s="1"/>
  <c r="DQ103" i="15"/>
  <c r="DW5" i="21"/>
  <c r="DX4" i="21"/>
  <c r="DY4" i="13"/>
  <c r="DX5" i="13"/>
  <c r="DX7" i="13" s="1"/>
  <c r="DX56" i="13" s="1"/>
  <c r="DY4" i="15"/>
  <c r="DX5" i="15"/>
  <c r="DX235" i="15"/>
  <c r="DT89" i="10"/>
  <c r="DT88" i="10"/>
  <c r="DT92" i="10" s="1"/>
  <c r="DU4" i="10"/>
  <c r="DT5" i="10"/>
  <c r="DS92" i="10"/>
  <c r="BM130" i="15"/>
  <c r="BL29" i="15"/>
  <c r="CK31" i="21"/>
  <c r="CK26" i="68" s="1"/>
  <c r="AW31" i="21"/>
  <c r="AW26" i="68" s="1"/>
  <c r="AZ31" i="21"/>
  <c r="AZ26" i="68" s="1"/>
  <c r="AF31" i="21"/>
  <c r="AF26" i="68" s="1"/>
  <c r="CN31" i="21"/>
  <c r="CN26" i="68" s="1"/>
  <c r="BT31" i="21"/>
  <c r="BT26" i="68" s="1"/>
  <c r="AV31" i="21"/>
  <c r="AV26" i="68" s="1"/>
  <c r="X31" i="21"/>
  <c r="X26" i="68" s="1"/>
  <c r="CF31" i="21"/>
  <c r="CF26" i="68" s="1"/>
  <c r="BL31" i="21"/>
  <c r="BL26" i="68" s="1"/>
  <c r="BA31" i="21"/>
  <c r="BA26" i="68" s="1"/>
  <c r="AJ31" i="21"/>
  <c r="AJ26" i="68" s="1"/>
  <c r="CB31" i="21"/>
  <c r="CB26" i="68" s="1"/>
  <c r="AR31" i="21"/>
  <c r="AR26" i="68" s="1"/>
  <c r="BD31" i="21"/>
  <c r="BD26" i="68" s="1"/>
  <c r="AS31" i="21"/>
  <c r="AS26" i="68" s="1"/>
  <c r="AB31" i="21"/>
  <c r="AB26" i="68" s="1"/>
  <c r="CO31" i="21"/>
  <c r="CO26" i="68" s="1"/>
  <c r="AC31" i="21"/>
  <c r="AC26" i="68" s="1"/>
  <c r="BX31" i="21"/>
  <c r="BX26" i="68" s="1"/>
  <c r="CJ31" i="21"/>
  <c r="CJ26" i="68" s="1"/>
  <c r="CG31" i="21"/>
  <c r="CG26" i="68" s="1"/>
  <c r="BH31" i="21"/>
  <c r="BH26" i="68" s="1"/>
  <c r="AN31" i="21"/>
  <c r="AN26" i="68" s="1"/>
  <c r="BI31" i="21"/>
  <c r="BI26" i="68" s="1"/>
  <c r="AK31" i="21"/>
  <c r="AK26" i="68" s="1"/>
  <c r="DW125" i="15" l="1"/>
  <c r="DW31" i="21" s="1"/>
  <c r="DW26" i="68" s="1"/>
  <c r="DX6" i="15"/>
  <c r="DZ4" i="13"/>
  <c r="DY5" i="13"/>
  <c r="DY7" i="13" s="1"/>
  <c r="DY56" i="13" s="1"/>
  <c r="DX5" i="21"/>
  <c r="DY4" i="21"/>
  <c r="DZ4" i="15"/>
  <c r="DY5" i="15"/>
  <c r="DY235" i="15"/>
  <c r="DS94" i="10"/>
  <c r="DU5" i="10"/>
  <c r="DU89" i="10"/>
  <c r="DU93" i="10" s="1"/>
  <c r="DV4" i="10"/>
  <c r="DU88" i="10"/>
  <c r="DU92" i="10" s="1"/>
  <c r="DT93" i="10"/>
  <c r="DT94" i="10" s="1"/>
  <c r="BM132" i="15"/>
  <c r="DX124" i="15" l="1"/>
  <c r="DX125" i="15" s="1"/>
  <c r="DX31" i="21" s="1"/>
  <c r="DX26" i="68" s="1"/>
  <c r="DY6" i="15"/>
  <c r="DS30" i="21"/>
  <c r="DS20" i="68" s="1"/>
  <c r="DS103" i="15"/>
  <c r="DZ5" i="15"/>
  <c r="EA4" i="15"/>
  <c r="DZ235" i="15"/>
  <c r="DY5" i="21"/>
  <c r="DZ4" i="21"/>
  <c r="DT30" i="21"/>
  <c r="DT20" i="68" s="1"/>
  <c r="DT103" i="15"/>
  <c r="DZ5" i="13"/>
  <c r="DZ7" i="13" s="1"/>
  <c r="DZ56" i="13" s="1"/>
  <c r="EA4" i="13"/>
  <c r="DU94" i="10"/>
  <c r="DV88" i="10"/>
  <c r="DV92" i="10" s="1"/>
  <c r="DV5" i="10"/>
  <c r="DW4" i="10"/>
  <c r="DV89" i="10"/>
  <c r="DV93" i="10" s="1"/>
  <c r="BM32" i="21"/>
  <c r="BM21" i="68" s="1"/>
  <c r="BM133" i="15"/>
  <c r="BN130" i="15" s="1"/>
  <c r="DY124" i="15" l="1"/>
  <c r="DY125" i="15" s="1"/>
  <c r="DY31" i="21" s="1"/>
  <c r="DY26" i="68" s="1"/>
  <c r="DZ6" i="15"/>
  <c r="EA5" i="13"/>
  <c r="EA7" i="13" s="1"/>
  <c r="EA56" i="13" s="1"/>
  <c r="EB4" i="13"/>
  <c r="DZ5" i="21"/>
  <c r="EA4" i="21"/>
  <c r="EB4" i="15"/>
  <c r="EA5" i="15"/>
  <c r="EA235" i="15"/>
  <c r="DU30" i="21"/>
  <c r="DU20" i="68" s="1"/>
  <c r="DU103" i="15"/>
  <c r="DW88" i="10"/>
  <c r="DW92" i="10" s="1"/>
  <c r="DX4" i="10"/>
  <c r="DW5" i="10"/>
  <c r="DW89" i="10"/>
  <c r="DW93" i="10" s="1"/>
  <c r="DV94" i="10"/>
  <c r="BM29" i="15"/>
  <c r="BN132" i="15"/>
  <c r="W105" i="15"/>
  <c r="X102" i="15" s="1"/>
  <c r="DZ124" i="15" l="1"/>
  <c r="DZ125" i="15" s="1"/>
  <c r="DZ31" i="21" s="1"/>
  <c r="DZ26" i="68" s="1"/>
  <c r="EA6" i="15"/>
  <c r="EB5" i="15"/>
  <c r="EB6" i="15" s="1"/>
  <c r="EC4" i="15"/>
  <c r="EB235" i="15"/>
  <c r="DV103" i="15"/>
  <c r="DV30" i="21"/>
  <c r="DV20" i="68" s="1"/>
  <c r="EC4" i="13"/>
  <c r="EB5" i="13"/>
  <c r="EB7" i="13" s="1"/>
  <c r="EB56" i="13" s="1"/>
  <c r="EA5" i="21"/>
  <c r="EB4" i="21"/>
  <c r="DX88" i="10"/>
  <c r="DX92" i="10" s="1"/>
  <c r="DX5" i="10"/>
  <c r="DX89" i="10"/>
  <c r="DX93" i="10" s="1"/>
  <c r="DY4" i="10"/>
  <c r="DW94" i="10"/>
  <c r="BN32" i="21"/>
  <c r="BN21" i="68" s="1"/>
  <c r="BN133" i="15"/>
  <c r="BO130" i="15" s="1"/>
  <c r="X105" i="15"/>
  <c r="Y102" i="15" s="1"/>
  <c r="EB124" i="15" l="1"/>
  <c r="EA124" i="15"/>
  <c r="EA125" i="15" s="1"/>
  <c r="EA31" i="21" s="1"/>
  <c r="EA26" i="68" s="1"/>
  <c r="EC4" i="21"/>
  <c r="EB5" i="21"/>
  <c r="ED4" i="15"/>
  <c r="EC5" i="15"/>
  <c r="EC235" i="15"/>
  <c r="ED4" i="13"/>
  <c r="EC5" i="13"/>
  <c r="EC7" i="13" s="1"/>
  <c r="EC56" i="13" s="1"/>
  <c r="DW30" i="21"/>
  <c r="DW20" i="68" s="1"/>
  <c r="DW103" i="15"/>
  <c r="DY5" i="10"/>
  <c r="DZ4" i="10"/>
  <c r="DY88" i="10"/>
  <c r="DY92" i="10" s="1"/>
  <c r="DY89" i="10"/>
  <c r="DY93" i="10" s="1"/>
  <c r="DX94" i="10"/>
  <c r="BN29" i="15"/>
  <c r="BO132" i="15"/>
  <c r="Y105" i="15"/>
  <c r="Z102" i="15" s="1"/>
  <c r="EB125" i="15" l="1"/>
  <c r="EB31" i="21" s="1"/>
  <c r="EB26" i="68" s="1"/>
  <c r="EC6" i="15"/>
  <c r="ED5" i="15"/>
  <c r="EE4" i="15"/>
  <c r="ED235" i="15"/>
  <c r="ED5" i="13"/>
  <c r="ED7" i="13" s="1"/>
  <c r="ED56" i="13" s="1"/>
  <c r="EE4" i="13"/>
  <c r="DX30" i="21"/>
  <c r="DX20" i="68" s="1"/>
  <c r="DX103" i="15"/>
  <c r="EC5" i="21"/>
  <c r="ED4" i="21"/>
  <c r="DY94" i="10"/>
  <c r="DZ89" i="10"/>
  <c r="DZ93" i="10" s="1"/>
  <c r="DZ88" i="10"/>
  <c r="DZ92" i="10" s="1"/>
  <c r="DZ5" i="10"/>
  <c r="EA4" i="10"/>
  <c r="BO32" i="21"/>
  <c r="BO21" i="68" s="1"/>
  <c r="BO133" i="15"/>
  <c r="BP130" i="15" s="1"/>
  <c r="Z105" i="15"/>
  <c r="AA102" i="15" s="1"/>
  <c r="EC124" i="15" l="1"/>
  <c r="EC125" i="15" s="1"/>
  <c r="EC31" i="21" s="1"/>
  <c r="EC26" i="68" s="1"/>
  <c r="ED6" i="15"/>
  <c r="DZ94" i="10"/>
  <c r="DZ30" i="21" s="1"/>
  <c r="DZ20" i="68" s="1"/>
  <c r="DY103" i="15"/>
  <c r="DY30" i="21"/>
  <c r="DY20" i="68" s="1"/>
  <c r="ED5" i="21"/>
  <c r="EE4" i="21"/>
  <c r="EF4" i="13"/>
  <c r="EE5" i="13"/>
  <c r="EE7" i="13" s="1"/>
  <c r="EE56" i="13" s="1"/>
  <c r="EE5" i="15"/>
  <c r="EF4" i="15"/>
  <c r="EE235" i="15"/>
  <c r="EA88" i="10"/>
  <c r="EA92" i="10" s="1"/>
  <c r="EA89" i="10"/>
  <c r="EA93" i="10" s="1"/>
  <c r="EA5" i="10"/>
  <c r="EB4" i="10"/>
  <c r="BO29" i="15"/>
  <c r="BP132" i="15"/>
  <c r="AA105" i="15"/>
  <c r="AB102" i="15" s="1"/>
  <c r="DZ103" i="15" l="1"/>
  <c r="ED124" i="15"/>
  <c r="ED125" i="15" s="1"/>
  <c r="ED31" i="21" s="1"/>
  <c r="ED26" i="68" s="1"/>
  <c r="EE6" i="15"/>
  <c r="EG4" i="13"/>
  <c r="EF5" i="13"/>
  <c r="EF7" i="13" s="1"/>
  <c r="EF56" i="13" s="1"/>
  <c r="EF5" i="15"/>
  <c r="EF6" i="15" s="1"/>
  <c r="EG4" i="15"/>
  <c r="EF235" i="15"/>
  <c r="EF4" i="21"/>
  <c r="EE5" i="21"/>
  <c r="EB5" i="10"/>
  <c r="EB88" i="10"/>
  <c r="EB92" i="10" s="1"/>
  <c r="EB89" i="10"/>
  <c r="EB93" i="10" s="1"/>
  <c r="EC4" i="10"/>
  <c r="EA94" i="10"/>
  <c r="BP32" i="21"/>
  <c r="BP21" i="68" s="1"/>
  <c r="BP133" i="15"/>
  <c r="BQ130" i="15" s="1"/>
  <c r="AB105" i="15"/>
  <c r="AC102" i="15" s="1"/>
  <c r="EE124" i="15" l="1"/>
  <c r="EE125" i="15" s="1"/>
  <c r="EE31" i="21" s="1"/>
  <c r="EE26" i="68" s="1"/>
  <c r="EF124" i="15"/>
  <c r="EG4" i="21"/>
  <c r="EF5" i="21"/>
  <c r="EH4" i="15"/>
  <c r="EG5" i="15"/>
  <c r="EG235" i="15"/>
  <c r="EG5" i="13"/>
  <c r="EG7" i="13" s="1"/>
  <c r="EG56" i="13" s="1"/>
  <c r="EH4" i="13"/>
  <c r="EA30" i="21"/>
  <c r="EA20" i="68" s="1"/>
  <c r="EA103" i="15"/>
  <c r="EB94" i="10"/>
  <c r="EC89" i="10"/>
  <c r="EC93" i="10" s="1"/>
  <c r="EC5" i="10"/>
  <c r="EC88" i="10"/>
  <c r="EC92" i="10" s="1"/>
  <c r="ED4" i="10"/>
  <c r="BP29" i="15"/>
  <c r="BQ132" i="15"/>
  <c r="AC105" i="15"/>
  <c r="AD102" i="15" s="1"/>
  <c r="EF125" i="15" l="1"/>
  <c r="EF31" i="21" s="1"/>
  <c r="EF26" i="68" s="1"/>
  <c r="EG6" i="15"/>
  <c r="EB30" i="21"/>
  <c r="EB20" i="68" s="1"/>
  <c r="EB103" i="15"/>
  <c r="EH5" i="13"/>
  <c r="EH7" i="13" s="1"/>
  <c r="EH56" i="13" s="1"/>
  <c r="EI4" i="13"/>
  <c r="EH5" i="15"/>
  <c r="EI4" i="15"/>
  <c r="EH235" i="15"/>
  <c r="EH4" i="21"/>
  <c r="EG5" i="21"/>
  <c r="EC94" i="10"/>
  <c r="ED89" i="10"/>
  <c r="ED93" i="10" s="1"/>
  <c r="ED88" i="10"/>
  <c r="ED92" i="10" s="1"/>
  <c r="ED5" i="10"/>
  <c r="EE4" i="10"/>
  <c r="BQ32" i="21"/>
  <c r="BQ21" i="68" s="1"/>
  <c r="BQ133" i="15"/>
  <c r="AD105" i="15"/>
  <c r="AE102" i="15" s="1"/>
  <c r="EG124" i="15" l="1"/>
  <c r="EG125" i="15" s="1"/>
  <c r="EG31" i="21" s="1"/>
  <c r="EG26" i="68" s="1"/>
  <c r="EH6" i="15"/>
  <c r="ED94" i="10"/>
  <c r="ED30" i="21" s="1"/>
  <c r="ED20" i="68" s="1"/>
  <c r="EC30" i="21"/>
  <c r="EC20" i="68" s="1"/>
  <c r="EC103" i="15"/>
  <c r="EJ4" i="15"/>
  <c r="EI5" i="15"/>
  <c r="EI235" i="15"/>
  <c r="EI4" i="21"/>
  <c r="EH5" i="21"/>
  <c r="EJ4" i="13"/>
  <c r="EI5" i="13"/>
  <c r="EI7" i="13" s="1"/>
  <c r="EI56" i="13" s="1"/>
  <c r="EE89" i="10"/>
  <c r="EE93" i="10" s="1"/>
  <c r="EE88" i="10"/>
  <c r="EE92" i="10" s="1"/>
  <c r="EE5" i="10"/>
  <c r="EF4" i="10"/>
  <c r="BR130" i="15"/>
  <c r="BQ29" i="15"/>
  <c r="AE105" i="15"/>
  <c r="AF102" i="15" s="1"/>
  <c r="ED103" i="15" l="1"/>
  <c r="EH124" i="15"/>
  <c r="EH125" i="15" s="1"/>
  <c r="EH31" i="21" s="1"/>
  <c r="EH26" i="68" s="1"/>
  <c r="EI6" i="15"/>
  <c r="EK4" i="13"/>
  <c r="EJ5" i="13"/>
  <c r="EJ7" i="13" s="1"/>
  <c r="EJ56" i="13" s="1"/>
  <c r="EI5" i="21"/>
  <c r="EJ4" i="21"/>
  <c r="EJ5" i="15"/>
  <c r="EK4" i="15"/>
  <c r="EJ235" i="15"/>
  <c r="EE94" i="10"/>
  <c r="EF89" i="10"/>
  <c r="EF93" i="10" s="1"/>
  <c r="EF88" i="10"/>
  <c r="EF92" i="10" s="1"/>
  <c r="EG4" i="10"/>
  <c r="EF5" i="10"/>
  <c r="BR132" i="15"/>
  <c r="AF105" i="15"/>
  <c r="AG102" i="15" s="1"/>
  <c r="EI124" i="15" l="1"/>
  <c r="EI125" i="15" s="1"/>
  <c r="EI31" i="21" s="1"/>
  <c r="EI26" i="68" s="1"/>
  <c r="EJ6" i="15"/>
  <c r="EF94" i="10"/>
  <c r="EF30" i="21" s="1"/>
  <c r="EF20" i="68" s="1"/>
  <c r="EK5" i="15"/>
  <c r="EK6" i="15" s="1"/>
  <c r="EL4" i="15"/>
  <c r="EK235" i="15"/>
  <c r="EE30" i="21"/>
  <c r="EE20" i="68" s="1"/>
  <c r="EE103" i="15"/>
  <c r="EJ5" i="21"/>
  <c r="EK4" i="21"/>
  <c r="EK5" i="13"/>
  <c r="EK7" i="13" s="1"/>
  <c r="EK56" i="13" s="1"/>
  <c r="EL4" i="13"/>
  <c r="EG89" i="10"/>
  <c r="EG93" i="10" s="1"/>
  <c r="EG88" i="10"/>
  <c r="EG92" i="10" s="1"/>
  <c r="EH4" i="10"/>
  <c r="EG5" i="10"/>
  <c r="BR32" i="21"/>
  <c r="BR21" i="68" s="1"/>
  <c r="BR133" i="15"/>
  <c r="AG105" i="15"/>
  <c r="AH102" i="15" s="1"/>
  <c r="EF103" i="15" l="1"/>
  <c r="EK124" i="15"/>
  <c r="EJ124" i="15"/>
  <c r="EJ125" i="15" s="1"/>
  <c r="EJ31" i="21" s="1"/>
  <c r="EJ26" i="68" s="1"/>
  <c r="EL5" i="15"/>
  <c r="EM4" i="15"/>
  <c r="EL235" i="15"/>
  <c r="EM4" i="13"/>
  <c r="EL5" i="13"/>
  <c r="EL7" i="13" s="1"/>
  <c r="EL56" i="13" s="1"/>
  <c r="EL4" i="21"/>
  <c r="EK5" i="21"/>
  <c r="EG94" i="10"/>
  <c r="EH88" i="10"/>
  <c r="EH92" i="10" s="1"/>
  <c r="EH5" i="10"/>
  <c r="EI4" i="10"/>
  <c r="EH89" i="10"/>
  <c r="EH93" i="10" s="1"/>
  <c r="BS130" i="15"/>
  <c r="BR29" i="15"/>
  <c r="AH105" i="15"/>
  <c r="AI102" i="15" s="1"/>
  <c r="EK125" i="15" l="1"/>
  <c r="EK31" i="21" s="1"/>
  <c r="EK26" i="68" s="1"/>
  <c r="EL6" i="15"/>
  <c r="EG30" i="21"/>
  <c r="EG20" i="68" s="1"/>
  <c r="EG103" i="15"/>
  <c r="EM4" i="21"/>
  <c r="EL5" i="21"/>
  <c r="EM5" i="15"/>
  <c r="EN4" i="15"/>
  <c r="EM235" i="15"/>
  <c r="EN4" i="13"/>
  <c r="EM5" i="13"/>
  <c r="EM7" i="13" s="1"/>
  <c r="EM56" i="13" s="1"/>
  <c r="EI5" i="10"/>
  <c r="EJ4" i="10"/>
  <c r="EI89" i="10"/>
  <c r="EI93" i="10" s="1"/>
  <c r="EI88" i="10"/>
  <c r="EI92" i="10" s="1"/>
  <c r="EH94" i="10"/>
  <c r="BS132" i="15"/>
  <c r="AI105" i="15"/>
  <c r="AJ102" i="15" s="1"/>
  <c r="EL124" i="15" l="1"/>
  <c r="EL125" i="15" s="1"/>
  <c r="EL31" i="21" s="1"/>
  <c r="EL26" i="68" s="1"/>
  <c r="EM6" i="15"/>
  <c r="EI94" i="10"/>
  <c r="EI103" i="15" s="1"/>
  <c r="EO4" i="13"/>
  <c r="EN5" i="13"/>
  <c r="EN7" i="13" s="1"/>
  <c r="EN56" i="13" s="1"/>
  <c r="EO4" i="15"/>
  <c r="EN5" i="15"/>
  <c r="EN235" i="15"/>
  <c r="EH30" i="21"/>
  <c r="EH20" i="68" s="1"/>
  <c r="EH103" i="15"/>
  <c r="EN4" i="21"/>
  <c r="EM5" i="21"/>
  <c r="EJ89" i="10"/>
  <c r="EJ93" i="10" s="1"/>
  <c r="EJ88" i="10"/>
  <c r="EJ92" i="10" s="1"/>
  <c r="EJ5" i="10"/>
  <c r="EK4" i="10"/>
  <c r="BS32" i="21"/>
  <c r="BS21" i="68" s="1"/>
  <c r="BS133" i="15"/>
  <c r="BT130" i="15" s="1"/>
  <c r="AJ105" i="15"/>
  <c r="AK102" i="15" s="1"/>
  <c r="EI30" i="21" l="1"/>
  <c r="EI20" i="68" s="1"/>
  <c r="EM124" i="15"/>
  <c r="EM125" i="15" s="1"/>
  <c r="EM31" i="21" s="1"/>
  <c r="EM26" i="68" s="1"/>
  <c r="EN6" i="15"/>
  <c r="EJ94" i="10"/>
  <c r="EJ103" i="15" s="1"/>
  <c r="EO4" i="21"/>
  <c r="EN5" i="21"/>
  <c r="EO5" i="15"/>
  <c r="EP4" i="15"/>
  <c r="EO235" i="15"/>
  <c r="EO5" i="13"/>
  <c r="EO7" i="13" s="1"/>
  <c r="EO56" i="13" s="1"/>
  <c r="EP4" i="13"/>
  <c r="EK88" i="10"/>
  <c r="EK92" i="10" s="1"/>
  <c r="EL4" i="10"/>
  <c r="EK5" i="10"/>
  <c r="EK89" i="10"/>
  <c r="EK93" i="10" s="1"/>
  <c r="BS29" i="15"/>
  <c r="BT132" i="15"/>
  <c r="AK105" i="15"/>
  <c r="AL102" i="15" s="1"/>
  <c r="D348" i="73" l="1"/>
  <c r="E348" i="73"/>
  <c r="D338" i="73"/>
  <c r="F348" i="73"/>
  <c r="E338" i="73"/>
  <c r="G348" i="73"/>
  <c r="H348" i="73"/>
  <c r="I348" i="73"/>
  <c r="J348" i="73"/>
  <c r="K348" i="73"/>
  <c r="L348" i="73"/>
  <c r="M348" i="73"/>
  <c r="N348" i="73"/>
  <c r="O348" i="73"/>
  <c r="P348" i="73"/>
  <c r="Q348" i="73"/>
  <c r="EJ30" i="21"/>
  <c r="EJ20" i="68" s="1"/>
  <c r="EN124" i="15"/>
  <c r="EN125" i="15" s="1"/>
  <c r="EN31" i="21" s="1"/>
  <c r="EN26" i="68" s="1"/>
  <c r="EO6" i="15"/>
  <c r="EP5" i="13"/>
  <c r="EP5" i="15"/>
  <c r="EP6" i="15" s="1"/>
  <c r="EP235" i="15"/>
  <c r="EO5" i="21"/>
  <c r="EP4" i="21"/>
  <c r="EP174" i="21" s="1"/>
  <c r="EL88" i="10"/>
  <c r="EL92" i="10" s="1"/>
  <c r="EL89" i="10"/>
  <c r="EL93" i="10" s="1"/>
  <c r="EL5" i="10"/>
  <c r="EM4" i="10"/>
  <c r="EK94" i="10"/>
  <c r="BT32" i="21"/>
  <c r="BT21" i="68" s="1"/>
  <c r="BT133" i="15"/>
  <c r="AL105" i="15"/>
  <c r="AM102" i="15" s="1"/>
  <c r="H25" i="24" l="1"/>
  <c r="J25" i="24"/>
  <c r="I25" i="24"/>
  <c r="K25" i="24"/>
  <c r="L25" i="24"/>
  <c r="N25" i="24"/>
  <c r="M25" i="24"/>
  <c r="O25" i="24"/>
  <c r="P25" i="24"/>
  <c r="Q25" i="24"/>
  <c r="S25" i="24"/>
  <c r="R25" i="24"/>
  <c r="U25" i="24"/>
  <c r="T25" i="24"/>
  <c r="W25" i="24"/>
  <c r="V25" i="24"/>
  <c r="Y25" i="24"/>
  <c r="Z25" i="24"/>
  <c r="X25" i="24"/>
  <c r="AA25" i="24"/>
  <c r="AB25" i="24"/>
  <c r="AC25" i="24"/>
  <c r="AE25" i="24"/>
  <c r="AD25" i="24"/>
  <c r="AG25" i="24"/>
  <c r="AF25" i="24"/>
  <c r="AH25" i="24"/>
  <c r="AI25" i="24"/>
  <c r="AK25" i="24"/>
  <c r="AJ25" i="24"/>
  <c r="AM25" i="24"/>
  <c r="AL25" i="24"/>
  <c r="AN25" i="24"/>
  <c r="AO25" i="24"/>
  <c r="J24" i="24"/>
  <c r="I24" i="24"/>
  <c r="H24" i="24"/>
  <c r="L24" i="24"/>
  <c r="M24" i="24"/>
  <c r="K24" i="24"/>
  <c r="N24" i="24"/>
  <c r="P24" i="24"/>
  <c r="Q24" i="24"/>
  <c r="O24" i="24"/>
  <c r="T24" i="24"/>
  <c r="R24" i="24"/>
  <c r="S24" i="24"/>
  <c r="U24" i="24"/>
  <c r="W24" i="24"/>
  <c r="V24" i="24"/>
  <c r="Y24" i="24"/>
  <c r="X24" i="24"/>
  <c r="Z24" i="24"/>
  <c r="AA24" i="24"/>
  <c r="AC24" i="24"/>
  <c r="AB24" i="24"/>
  <c r="AD24" i="24"/>
  <c r="AE24" i="24"/>
  <c r="AG24" i="24"/>
  <c r="AF24" i="24"/>
  <c r="AI24" i="24"/>
  <c r="AH24" i="24"/>
  <c r="AK24" i="24"/>
  <c r="AJ24" i="24"/>
  <c r="AM24" i="24"/>
  <c r="AL24" i="24"/>
  <c r="AO24" i="24"/>
  <c r="AN24" i="24"/>
  <c r="AO33" i="25"/>
  <c r="AL33" i="25"/>
  <c r="AE33" i="25"/>
  <c r="AF33" i="25"/>
  <c r="AG33" i="25"/>
  <c r="AM33" i="25"/>
  <c r="G33" i="25"/>
  <c r="AD33" i="25"/>
  <c r="AH33" i="25"/>
  <c r="AN33" i="25"/>
  <c r="AJ33" i="25"/>
  <c r="AI33" i="25"/>
  <c r="AK33" i="25"/>
  <c r="AO26" i="25"/>
  <c r="AG26" i="25"/>
  <c r="AF26" i="25"/>
  <c r="AN26" i="25"/>
  <c r="AL26" i="25"/>
  <c r="AH26" i="25"/>
  <c r="AD26" i="25"/>
  <c r="AK26" i="25"/>
  <c r="AJ26" i="25"/>
  <c r="AE26" i="25"/>
  <c r="AM26" i="25"/>
  <c r="AI26" i="25"/>
  <c r="EP155" i="21"/>
  <c r="EP136" i="21"/>
  <c r="EP117" i="21"/>
  <c r="AO29" i="25"/>
  <c r="AM22" i="25"/>
  <c r="AO27" i="25"/>
  <c r="AD23" i="25"/>
  <c r="AM29" i="25"/>
  <c r="AN22" i="25"/>
  <c r="AJ25" i="25"/>
  <c r="AH24" i="25"/>
  <c r="AF28" i="25"/>
  <c r="U29" i="25"/>
  <c r="AD25" i="25"/>
  <c r="AM27" i="25"/>
  <c r="AJ24" i="25"/>
  <c r="AL22" i="25"/>
  <c r="S29" i="25"/>
  <c r="AM23" i="25"/>
  <c r="AF23" i="25"/>
  <c r="AK28" i="25"/>
  <c r="AF27" i="25"/>
  <c r="AG22" i="25"/>
  <c r="AO25" i="25"/>
  <c r="AE28" i="25"/>
  <c r="AG21" i="25"/>
  <c r="AL29" i="25"/>
  <c r="AH25" i="25"/>
  <c r="AM24" i="25"/>
  <c r="AF21" i="25"/>
  <c r="O29" i="25"/>
  <c r="AL27" i="25"/>
  <c r="AO22" i="25"/>
  <c r="AL24" i="25"/>
  <c r="AK29" i="25"/>
  <c r="AE25" i="25"/>
  <c r="AJ27" i="25"/>
  <c r="AI24" i="25"/>
  <c r="AI25" i="25"/>
  <c r="H29" i="25"/>
  <c r="AE27" i="25"/>
  <c r="AL23" i="25"/>
  <c r="AD27" i="25"/>
  <c r="AG29" i="25"/>
  <c r="T29" i="25"/>
  <c r="AH29" i="25"/>
  <c r="AN25" i="25"/>
  <c r="N29" i="25"/>
  <c r="L29" i="25"/>
  <c r="AD21" i="25"/>
  <c r="AE23" i="25"/>
  <c r="AJ28" i="25"/>
  <c r="AN27" i="25"/>
  <c r="AG27" i="25"/>
  <c r="AH28" i="25"/>
  <c r="AI22" i="25"/>
  <c r="AG23" i="25"/>
  <c r="K29" i="25"/>
  <c r="AF29" i="25"/>
  <c r="AK22" i="25"/>
  <c r="AK27" i="25"/>
  <c r="AL21" i="25"/>
  <c r="AI27" i="25"/>
  <c r="M29" i="25"/>
  <c r="AO28" i="25"/>
  <c r="AN21" i="25"/>
  <c r="R29" i="25"/>
  <c r="AK21" i="25"/>
  <c r="AH21" i="25"/>
  <c r="AD28" i="25"/>
  <c r="AG25" i="25"/>
  <c r="AF22" i="25"/>
  <c r="V29" i="25"/>
  <c r="AM21" i="25"/>
  <c r="AK25" i="25"/>
  <c r="AF25" i="25"/>
  <c r="AE29" i="25"/>
  <c r="AM25" i="25"/>
  <c r="AG24" i="25"/>
  <c r="AJ22" i="25"/>
  <c r="AD22" i="25"/>
  <c r="AE22" i="25"/>
  <c r="AD29" i="25"/>
  <c r="AO23" i="25"/>
  <c r="AK24" i="25"/>
  <c r="AG28" i="25"/>
  <c r="AI23" i="25"/>
  <c r="AN24" i="25"/>
  <c r="AH22" i="25"/>
  <c r="I29" i="25"/>
  <c r="AK23" i="25"/>
  <c r="AL28" i="25"/>
  <c r="AI28" i="25"/>
  <c r="AL25" i="25"/>
  <c r="AD24" i="25"/>
  <c r="AN29" i="25"/>
  <c r="Q29" i="25"/>
  <c r="G22" i="25"/>
  <c r="AI21" i="25"/>
  <c r="AJ29" i="25"/>
  <c r="AI29" i="25"/>
  <c r="J29" i="25"/>
  <c r="AH27" i="25"/>
  <c r="AJ23" i="25"/>
  <c r="AO24" i="25"/>
  <c r="AF24" i="25"/>
  <c r="P29" i="25"/>
  <c r="AJ21" i="25"/>
  <c r="AN23" i="25"/>
  <c r="AN28" i="25"/>
  <c r="AO21" i="25"/>
  <c r="AH23" i="25"/>
  <c r="AE21" i="25"/>
  <c r="AM28" i="25"/>
  <c r="AE24" i="25"/>
  <c r="G29" i="25"/>
  <c r="AN13" i="25"/>
  <c r="AF13" i="25"/>
  <c r="AD13" i="25"/>
  <c r="AE13" i="25"/>
  <c r="AJ13" i="25"/>
  <c r="AO13" i="25"/>
  <c r="AH13" i="25"/>
  <c r="AL13" i="25"/>
  <c r="AG13" i="25"/>
  <c r="AM13" i="25"/>
  <c r="AK13" i="25"/>
  <c r="AI13" i="25"/>
  <c r="AO15" i="25"/>
  <c r="AE15" i="25"/>
  <c r="AH15" i="25"/>
  <c r="AI15" i="25"/>
  <c r="AF15" i="25"/>
  <c r="AK15" i="25"/>
  <c r="AL15" i="25"/>
  <c r="AN15" i="25"/>
  <c r="AG15" i="25"/>
  <c r="AM15" i="25"/>
  <c r="AD15" i="25"/>
  <c r="AJ15" i="25"/>
  <c r="EP7" i="13"/>
  <c r="EP56" i="13" s="1"/>
  <c r="R29" i="24"/>
  <c r="R35" i="24"/>
  <c r="R64" i="24" s="1"/>
  <c r="S35" i="24"/>
  <c r="S64" i="24" s="1"/>
  <c r="T22" i="24"/>
  <c r="R21" i="24"/>
  <c r="R26" i="24"/>
  <c r="T26" i="24"/>
  <c r="R20" i="24"/>
  <c r="R37" i="24"/>
  <c r="R18" i="24"/>
  <c r="R22" i="24"/>
  <c r="R19" i="24"/>
  <c r="T21" i="24"/>
  <c r="S20" i="24"/>
  <c r="S18" i="24"/>
  <c r="S21" i="24"/>
  <c r="S22" i="24"/>
  <c r="U22" i="24"/>
  <c r="T20" i="24"/>
  <c r="U37" i="24"/>
  <c r="V35" i="24"/>
  <c r="V64" i="24" s="1"/>
  <c r="S19" i="24"/>
  <c r="V22" i="24"/>
  <c r="S37" i="24"/>
  <c r="S26" i="24"/>
  <c r="U35" i="24"/>
  <c r="U64" i="24" s="1"/>
  <c r="U18" i="24"/>
  <c r="T29" i="24"/>
  <c r="U19" i="24"/>
  <c r="U20" i="24"/>
  <c r="S29" i="24"/>
  <c r="U26" i="24"/>
  <c r="V37" i="24"/>
  <c r="T37" i="24"/>
  <c r="T19" i="24"/>
  <c r="T35" i="24"/>
  <c r="T64" i="24" s="1"/>
  <c r="X37" i="24"/>
  <c r="T18" i="24"/>
  <c r="U21" i="24"/>
  <c r="V29" i="24"/>
  <c r="X35" i="24"/>
  <c r="X64" i="24" s="1"/>
  <c r="V21" i="24"/>
  <c r="V19" i="24"/>
  <c r="U29" i="24"/>
  <c r="W29" i="24"/>
  <c r="V20" i="24"/>
  <c r="W19" i="24"/>
  <c r="W35" i="24"/>
  <c r="W64" i="24" s="1"/>
  <c r="Z19" i="24"/>
  <c r="X22" i="24"/>
  <c r="W22" i="24"/>
  <c r="V18" i="24"/>
  <c r="Y21" i="24"/>
  <c r="W37" i="24"/>
  <c r="W21" i="24"/>
  <c r="Y35" i="24"/>
  <c r="Y64" i="24" s="1"/>
  <c r="W18" i="24"/>
  <c r="W26" i="24"/>
  <c r="X21" i="24"/>
  <c r="V26" i="24"/>
  <c r="X29" i="24"/>
  <c r="X20" i="24"/>
  <c r="Y29" i="24"/>
  <c r="X18" i="24"/>
  <c r="W20" i="24"/>
  <c r="X26" i="24"/>
  <c r="AA37" i="24"/>
  <c r="Y20" i="24"/>
  <c r="Z29" i="24"/>
  <c r="Y26" i="24"/>
  <c r="X19" i="24"/>
  <c r="Z20" i="24"/>
  <c r="Z35" i="24"/>
  <c r="Z64" i="24" s="1"/>
  <c r="Y22" i="24"/>
  <c r="Y37" i="24"/>
  <c r="Z37" i="24"/>
  <c r="AC35" i="24"/>
  <c r="AC64" i="24" s="1"/>
  <c r="AA21" i="24"/>
  <c r="AA26" i="24"/>
  <c r="AA18" i="24"/>
  <c r="Y19" i="24"/>
  <c r="Y18" i="24"/>
  <c r="Z26" i="24"/>
  <c r="Z21" i="24"/>
  <c r="Z22" i="24"/>
  <c r="Z18" i="24"/>
  <c r="AA19" i="24"/>
  <c r="AB18" i="24"/>
  <c r="AB22" i="24"/>
  <c r="AB29" i="24"/>
  <c r="AC21" i="24"/>
  <c r="AC20" i="24"/>
  <c r="AB21" i="24"/>
  <c r="AB20" i="24"/>
  <c r="AA20" i="24"/>
  <c r="AB26" i="24"/>
  <c r="AA22" i="24"/>
  <c r="AD22" i="24"/>
  <c r="AA35" i="24"/>
  <c r="AA64" i="24" s="1"/>
  <c r="AA29" i="24"/>
  <c r="AC19" i="24"/>
  <c r="AB19" i="24"/>
  <c r="AC22" i="24"/>
  <c r="AC26" i="24"/>
  <c r="AB35" i="24"/>
  <c r="AB64" i="24" s="1"/>
  <c r="AC29" i="24"/>
  <c r="AC18" i="24"/>
  <c r="AD35" i="24"/>
  <c r="AD64" i="24" s="1"/>
  <c r="AC37" i="24"/>
  <c r="AD18" i="24"/>
  <c r="AB37" i="24"/>
  <c r="AD37" i="24"/>
  <c r="AD29" i="24"/>
  <c r="AE22" i="24"/>
  <c r="AD20" i="24"/>
  <c r="AD26" i="24"/>
  <c r="AE26" i="24"/>
  <c r="AE21" i="24"/>
  <c r="AE19" i="24"/>
  <c r="AD19" i="24"/>
  <c r="AF21" i="24"/>
  <c r="AF18" i="24"/>
  <c r="AE20" i="24"/>
  <c r="AE35" i="24"/>
  <c r="AE64" i="24" s="1"/>
  <c r="AF27" i="24"/>
  <c r="AE37" i="24"/>
  <c r="AF26" i="24"/>
  <c r="AF35" i="24"/>
  <c r="AF64" i="24" s="1"/>
  <c r="AE18" i="24"/>
  <c r="AF37" i="24"/>
  <c r="AF19" i="24"/>
  <c r="AF20" i="24"/>
  <c r="AE29" i="24"/>
  <c r="AF22" i="24"/>
  <c r="AD21" i="24"/>
  <c r="AH37" i="24"/>
  <c r="AG22" i="24"/>
  <c r="AF29" i="24"/>
  <c r="AF23" i="24"/>
  <c r="AG37" i="24"/>
  <c r="AG35" i="24"/>
  <c r="AG64" i="24" s="1"/>
  <c r="AG29" i="24"/>
  <c r="AH35" i="24"/>
  <c r="AH64" i="24" s="1"/>
  <c r="AG23" i="24"/>
  <c r="AH18" i="24"/>
  <c r="AG18" i="24"/>
  <c r="AG20" i="24"/>
  <c r="AH29" i="24"/>
  <c r="AG19" i="24"/>
  <c r="AH20" i="24"/>
  <c r="AH23" i="24"/>
  <c r="AH19" i="24"/>
  <c r="AI20" i="24"/>
  <c r="AG27" i="24"/>
  <c r="AH27" i="24"/>
  <c r="AH22" i="24"/>
  <c r="AI18" i="24"/>
  <c r="AI19" i="24"/>
  <c r="AH21" i="24"/>
  <c r="AJ20" i="24"/>
  <c r="AH26" i="24"/>
  <c r="AI29" i="24"/>
  <c r="AJ35" i="24"/>
  <c r="AJ64" i="24" s="1"/>
  <c r="AI22" i="24"/>
  <c r="AK27" i="24"/>
  <c r="AG26" i="24"/>
  <c r="AI35" i="24"/>
  <c r="AI64" i="24" s="1"/>
  <c r="AI23" i="24"/>
  <c r="AI21" i="24"/>
  <c r="AL20" i="24"/>
  <c r="AK23" i="24"/>
  <c r="AG21" i="24"/>
  <c r="AI26" i="24"/>
  <c r="AK21" i="24"/>
  <c r="AJ19" i="24"/>
  <c r="AI27" i="24"/>
  <c r="AJ22" i="24"/>
  <c r="AJ26" i="24"/>
  <c r="AJ23" i="24"/>
  <c r="AK20" i="24"/>
  <c r="AJ29" i="24"/>
  <c r="AI37" i="24"/>
  <c r="AK29" i="24"/>
  <c r="AJ27" i="24"/>
  <c r="AL22" i="24"/>
  <c r="AJ37" i="24"/>
  <c r="AK18" i="24"/>
  <c r="AM19" i="24"/>
  <c r="AL26" i="24"/>
  <c r="AK26" i="24"/>
  <c r="AL35" i="24"/>
  <c r="AL64" i="24" s="1"/>
  <c r="AK35" i="24"/>
  <c r="AK64" i="24" s="1"/>
  <c r="AK22" i="24"/>
  <c r="AK19" i="24"/>
  <c r="AJ18" i="24"/>
  <c r="AJ21" i="24"/>
  <c r="AO18" i="24"/>
  <c r="AL19" i="24"/>
  <c r="AM20" i="24"/>
  <c r="AM22" i="24"/>
  <c r="AK37" i="24"/>
  <c r="AL18" i="24"/>
  <c r="AM23" i="24"/>
  <c r="AN35" i="24"/>
  <c r="AN64" i="24" s="1"/>
  <c r="AL21" i="24"/>
  <c r="AM29" i="24"/>
  <c r="AL23" i="24"/>
  <c r="AN29" i="24"/>
  <c r="AM18" i="24"/>
  <c r="AN23" i="24"/>
  <c r="AL27" i="24"/>
  <c r="AM35" i="24"/>
  <c r="AM64" i="24" s="1"/>
  <c r="AL37" i="24"/>
  <c r="AL29" i="24"/>
  <c r="AM26" i="24"/>
  <c r="AO26" i="24"/>
  <c r="AN22" i="24"/>
  <c r="AO35" i="24"/>
  <c r="AO64" i="24" s="1"/>
  <c r="AN19" i="24"/>
  <c r="AM27" i="24"/>
  <c r="AN27" i="24"/>
  <c r="AN18" i="24"/>
  <c r="AN26" i="24"/>
  <c r="AN20" i="24"/>
  <c r="AN21" i="24"/>
  <c r="AM21" i="24"/>
  <c r="AM37" i="24"/>
  <c r="AN37" i="24"/>
  <c r="AO27" i="24"/>
  <c r="AO20" i="24"/>
  <c r="AO29" i="24"/>
  <c r="AO22" i="24"/>
  <c r="AO37" i="24"/>
  <c r="AO23" i="24"/>
  <c r="AO21" i="24"/>
  <c r="AO19" i="24"/>
  <c r="EO124" i="15"/>
  <c r="EO125" i="15" s="1"/>
  <c r="EO31" i="21" s="1"/>
  <c r="EO26" i="68" s="1"/>
  <c r="EP124" i="15"/>
  <c r="AM16" i="25"/>
  <c r="AK32" i="25"/>
  <c r="AM32" i="25"/>
  <c r="AN32" i="25"/>
  <c r="AI17" i="25"/>
  <c r="AM12" i="25"/>
  <c r="AM79" i="69" s="1"/>
  <c r="AK16" i="25"/>
  <c r="AL17" i="25"/>
  <c r="AK14" i="25"/>
  <c r="AO18" i="25"/>
  <c r="AN17" i="25"/>
  <c r="AL12" i="25"/>
  <c r="AL79" i="69" s="1"/>
  <c r="AO32" i="25"/>
  <c r="AJ18" i="25"/>
  <c r="AM11" i="25"/>
  <c r="AN16" i="25"/>
  <c r="AJ11" i="25"/>
  <c r="AJ16" i="25"/>
  <c r="AN14" i="25"/>
  <c r="AN12" i="25"/>
  <c r="AN79" i="69" s="1"/>
  <c r="AK11" i="25"/>
  <c r="AM17" i="25"/>
  <c r="AN11" i="25"/>
  <c r="AI32" i="25"/>
  <c r="AK17" i="25"/>
  <c r="AJ12" i="25"/>
  <c r="AJ79" i="69" s="1"/>
  <c r="AL11" i="25"/>
  <c r="AI14" i="25"/>
  <c r="AK12" i="25"/>
  <c r="AK79" i="69" s="1"/>
  <c r="AI16" i="25"/>
  <c r="AI11" i="25"/>
  <c r="AK18" i="25"/>
  <c r="AL14" i="25"/>
  <c r="AO16" i="25"/>
  <c r="AJ17" i="25"/>
  <c r="AM18" i="25"/>
  <c r="AJ32" i="25"/>
  <c r="AO14" i="25"/>
  <c r="AL16" i="25"/>
  <c r="AI18" i="25"/>
  <c r="AO12" i="25"/>
  <c r="AO79" i="69" s="1"/>
  <c r="AL32" i="25"/>
  <c r="AL18" i="25"/>
  <c r="AO11" i="25"/>
  <c r="AN18" i="25"/>
  <c r="AO17" i="25"/>
  <c r="AI12" i="25"/>
  <c r="AI79" i="69" s="1"/>
  <c r="AM14" i="25"/>
  <c r="AJ14" i="25"/>
  <c r="I18" i="25"/>
  <c r="G16" i="25"/>
  <c r="G21" i="25"/>
  <c r="E235" i="15"/>
  <c r="EP5" i="21"/>
  <c r="EK103" i="15"/>
  <c r="EK30" i="21"/>
  <c r="EK20" i="68" s="1"/>
  <c r="H18" i="25"/>
  <c r="G18" i="25"/>
  <c r="EM88" i="10"/>
  <c r="EM92" i="10" s="1"/>
  <c r="EM5" i="10"/>
  <c r="EN4" i="10"/>
  <c r="EM89" i="10"/>
  <c r="EM93" i="10" s="1"/>
  <c r="EL94" i="10"/>
  <c r="BU130" i="15"/>
  <c r="BT29" i="15"/>
  <c r="AM105" i="15"/>
  <c r="AN102" i="15" s="1"/>
  <c r="E25" i="24" l="1"/>
  <c r="A25" i="24" s="1"/>
  <c r="E24" i="24"/>
  <c r="A24" i="24" s="1"/>
  <c r="AL39" i="25"/>
  <c r="AL86" i="69" s="1"/>
  <c r="AK39" i="25"/>
  <c r="AK86" i="69" s="1"/>
  <c r="AI39" i="25"/>
  <c r="AI86" i="69" s="1"/>
  <c r="AM39" i="25"/>
  <c r="AM86" i="69" s="1"/>
  <c r="AJ39" i="25"/>
  <c r="AJ86" i="69" s="1"/>
  <c r="AO39" i="25"/>
  <c r="AO86" i="69" s="1"/>
  <c r="AN39" i="25"/>
  <c r="AN86" i="69" s="1"/>
  <c r="G41" i="69"/>
  <c r="AI30" i="25"/>
  <c r="AK30" i="25"/>
  <c r="AF30" i="25"/>
  <c r="AM30" i="25"/>
  <c r="AN30" i="25"/>
  <c r="AD30" i="25"/>
  <c r="AO30" i="25"/>
  <c r="AJ30" i="25"/>
  <c r="AL30" i="25"/>
  <c r="AE30" i="25"/>
  <c r="AH30" i="25"/>
  <c r="AG30" i="25"/>
  <c r="AM19" i="25"/>
  <c r="AI19" i="25"/>
  <c r="AN19" i="25"/>
  <c r="AK19" i="25"/>
  <c r="AL19" i="25"/>
  <c r="AO19" i="25"/>
  <c r="AJ19" i="25"/>
  <c r="AL184" i="69"/>
  <c r="AM184" i="69"/>
  <c r="AB184" i="69"/>
  <c r="Z184" i="69"/>
  <c r="AK184" i="69"/>
  <c r="AF184" i="69"/>
  <c r="W184" i="69"/>
  <c r="S184" i="69"/>
  <c r="V184" i="69"/>
  <c r="AN184" i="69"/>
  <c r="AJ184" i="69"/>
  <c r="T184" i="69"/>
  <c r="AE184" i="69"/>
  <c r="U184" i="69"/>
  <c r="AO184" i="69"/>
  <c r="AI184" i="69"/>
  <c r="AG184" i="69"/>
  <c r="X184" i="69"/>
  <c r="AC184" i="69"/>
  <c r="AH184" i="69"/>
  <c r="AD184" i="69"/>
  <c r="Y184" i="69"/>
  <c r="AA184" i="69"/>
  <c r="R184" i="69"/>
  <c r="EP125" i="15"/>
  <c r="EP31" i="21" s="1"/>
  <c r="EP26" i="68" s="1"/>
  <c r="R6" i="69"/>
  <c r="AH29" i="69"/>
  <c r="AH7" i="69"/>
  <c r="AM6" i="69"/>
  <c r="U6" i="69"/>
  <c r="T6" i="69"/>
  <c r="AB6" i="69"/>
  <c r="AE6" i="69"/>
  <c r="AI29" i="69"/>
  <c r="AM7" i="69"/>
  <c r="S6" i="69"/>
  <c r="AK29" i="69"/>
  <c r="Z6" i="69"/>
  <c r="AH6" i="69"/>
  <c r="AF7" i="69"/>
  <c r="AF6" i="69"/>
  <c r="AK7" i="69"/>
  <c r="AO7" i="69"/>
  <c r="AE7" i="69"/>
  <c r="V6" i="69"/>
  <c r="AC7" i="69"/>
  <c r="AA6" i="69"/>
  <c r="AI7" i="69"/>
  <c r="AO6" i="69"/>
  <c r="AB7" i="69"/>
  <c r="U7" i="69"/>
  <c r="AJ6" i="69"/>
  <c r="V7" i="69"/>
  <c r="AL29" i="69"/>
  <c r="AG7" i="69"/>
  <c r="X7" i="69"/>
  <c r="T7" i="69"/>
  <c r="X6" i="69"/>
  <c r="AG6" i="69"/>
  <c r="AC6" i="69"/>
  <c r="Y6" i="69"/>
  <c r="AL7" i="69"/>
  <c r="AN6" i="69"/>
  <c r="AM29" i="69"/>
  <c r="AI6" i="69"/>
  <c r="AD6" i="69"/>
  <c r="AL6" i="69"/>
  <c r="Y7" i="69"/>
  <c r="R7" i="69"/>
  <c r="AN7" i="69"/>
  <c r="AD7" i="69"/>
  <c r="AJ29" i="69"/>
  <c r="S7" i="69"/>
  <c r="Z7" i="69"/>
  <c r="AK6" i="69"/>
  <c r="AJ7" i="69"/>
  <c r="W7" i="69"/>
  <c r="W6" i="69"/>
  <c r="AA7" i="69"/>
  <c r="R29" i="69"/>
  <c r="S29" i="69"/>
  <c r="T29" i="69"/>
  <c r="U29" i="69"/>
  <c r="V29" i="69"/>
  <c r="W29" i="69"/>
  <c r="X29" i="69"/>
  <c r="Y29" i="69"/>
  <c r="Z29" i="69"/>
  <c r="AA29" i="69"/>
  <c r="AB29" i="69"/>
  <c r="AC29" i="69"/>
  <c r="AD29" i="69"/>
  <c r="AE29" i="69"/>
  <c r="AG30" i="69"/>
  <c r="AF30" i="69"/>
  <c r="AF29" i="69"/>
  <c r="AG29" i="69"/>
  <c r="AL30" i="69"/>
  <c r="AM30" i="69"/>
  <c r="AM34" i="25"/>
  <c r="AJ34" i="25"/>
  <c r="AN34" i="25"/>
  <c r="AO34" i="25"/>
  <c r="AK34" i="25"/>
  <c r="AH30" i="69"/>
  <c r="AI30" i="69"/>
  <c r="AJ30" i="69"/>
  <c r="AK30" i="69"/>
  <c r="AN30" i="69"/>
  <c r="AL34" i="25"/>
  <c r="AI34" i="25"/>
  <c r="EL30" i="21"/>
  <c r="EL20" i="68" s="1"/>
  <c r="EL103" i="15"/>
  <c r="EN88" i="10"/>
  <c r="EN92" i="10" s="1"/>
  <c r="EN5" i="10"/>
  <c r="EO4" i="10"/>
  <c r="EN89" i="10"/>
  <c r="EN93" i="10" s="1"/>
  <c r="EM94" i="10"/>
  <c r="N7" i="69"/>
  <c r="J6" i="69"/>
  <c r="M6" i="69"/>
  <c r="O7" i="69"/>
  <c r="L6" i="69"/>
  <c r="L7" i="69"/>
  <c r="O6" i="69"/>
  <c r="G7" i="69"/>
  <c r="I7" i="69"/>
  <c r="G29" i="69"/>
  <c r="H29" i="69"/>
  <c r="G31" i="69"/>
  <c r="G26" i="69"/>
  <c r="K6" i="69"/>
  <c r="K29" i="69"/>
  <c r="G6" i="69"/>
  <c r="O29" i="69"/>
  <c r="I29" i="69"/>
  <c r="Q7" i="69"/>
  <c r="J7" i="69"/>
  <c r="G38" i="69"/>
  <c r="M7" i="69"/>
  <c r="N29" i="69"/>
  <c r="J29" i="69"/>
  <c r="Q6" i="69"/>
  <c r="P29" i="69"/>
  <c r="P7" i="69"/>
  <c r="G30" i="69"/>
  <c r="H7" i="69"/>
  <c r="K7" i="69"/>
  <c r="I6" i="69"/>
  <c r="H6" i="69"/>
  <c r="G39" i="69"/>
  <c r="Q29" i="69"/>
  <c r="L29" i="69"/>
  <c r="P6" i="69"/>
  <c r="N6" i="69"/>
  <c r="M29" i="69"/>
  <c r="BU132" i="15"/>
  <c r="AN105" i="15"/>
  <c r="AO102" i="15" s="1"/>
  <c r="AO30" i="69" l="1"/>
  <c r="AN29" i="69"/>
  <c r="AO36" i="25"/>
  <c r="AK36" i="25"/>
  <c r="AM36" i="25"/>
  <c r="AN36" i="25"/>
  <c r="AJ36" i="25"/>
  <c r="AI36" i="25"/>
  <c r="AL36" i="25"/>
  <c r="EM30" i="21"/>
  <c r="EM20" i="68" s="1"/>
  <c r="EM103" i="15"/>
  <c r="EP4" i="10"/>
  <c r="EO89" i="10"/>
  <c r="EO93" i="10" s="1"/>
  <c r="EO5" i="10"/>
  <c r="EO88" i="10"/>
  <c r="EO92" i="10" s="1"/>
  <c r="EN94" i="10"/>
  <c r="E6" i="69"/>
  <c r="E7" i="69"/>
  <c r="BU32" i="21"/>
  <c r="BU21" i="68" s="1"/>
  <c r="BU133" i="15"/>
  <c r="AO105" i="15"/>
  <c r="AP102" i="15" s="1"/>
  <c r="AM37" i="25" l="1"/>
  <c r="AN37" i="25"/>
  <c r="AJ37" i="25"/>
  <c r="AO37" i="25"/>
  <c r="AK37" i="25"/>
  <c r="AL37" i="25"/>
  <c r="AI37" i="25"/>
  <c r="EN103" i="15"/>
  <c r="EN30" i="21"/>
  <c r="EN20" i="68" s="1"/>
  <c r="EO94" i="10"/>
  <c r="EP89" i="10"/>
  <c r="EP5" i="10"/>
  <c r="EP88" i="10"/>
  <c r="BV130" i="15"/>
  <c r="BU29" i="15"/>
  <c r="AP105" i="15"/>
  <c r="AQ102" i="15" s="1"/>
  <c r="EO30" i="21" l="1"/>
  <c r="EO20" i="68" s="1"/>
  <c r="EO103" i="15"/>
  <c r="EP92" i="10"/>
  <c r="E88" i="10"/>
  <c r="EP93" i="10"/>
  <c r="E89" i="10"/>
  <c r="BV132" i="15"/>
  <c r="AQ105" i="15"/>
  <c r="AR102" i="15" s="1"/>
  <c r="EP94" i="10" l="1"/>
  <c r="E92" i="10"/>
  <c r="BV32" i="21"/>
  <c r="BV21" i="68" s="1"/>
  <c r="BV133" i="15"/>
  <c r="BW130" i="15" s="1"/>
  <c r="AR105" i="15"/>
  <c r="AS102" i="15" s="1"/>
  <c r="EP103" i="15" l="1"/>
  <c r="E103" i="15" s="1"/>
  <c r="EP30" i="21"/>
  <c r="EP20" i="68" s="1"/>
  <c r="BV29" i="15"/>
  <c r="BW132" i="15"/>
  <c r="AS105" i="15"/>
  <c r="AT102" i="15" s="1"/>
  <c r="W29" i="25" l="1"/>
  <c r="R348" i="73"/>
  <c r="AO29" i="69"/>
  <c r="E29" i="69" s="1"/>
  <c r="E20" i="68"/>
  <c r="E30" i="21"/>
  <c r="F150" i="1" s="1"/>
  <c r="BW32" i="21"/>
  <c r="BW21" i="68" s="1"/>
  <c r="BW133" i="15"/>
  <c r="BW29" i="15" s="1"/>
  <c r="AT105" i="15"/>
  <c r="AU102" i="15" s="1"/>
  <c r="A29" i="69" l="1"/>
  <c r="BX130" i="15"/>
  <c r="BX132" i="15" s="1"/>
  <c r="AU105" i="15"/>
  <c r="AV102" i="15" s="1"/>
  <c r="BX32" i="21" l="1"/>
  <c r="BX21" i="68" s="1"/>
  <c r="BX133" i="15"/>
  <c r="AV105" i="15"/>
  <c r="AW102" i="15" s="1"/>
  <c r="BY130" i="15" l="1"/>
  <c r="BX29" i="15"/>
  <c r="AW105" i="15"/>
  <c r="AX102" i="15" s="1"/>
  <c r="BY132" i="15" l="1"/>
  <c r="AX105" i="15"/>
  <c r="AY102" i="15" s="1"/>
  <c r="BY32" i="21" l="1"/>
  <c r="BY21" i="68" s="1"/>
  <c r="BY133" i="15"/>
  <c r="BY29" i="15" s="1"/>
  <c r="AY105" i="15"/>
  <c r="AZ102" i="15" s="1"/>
  <c r="BZ130" i="15" l="1"/>
  <c r="BZ132" i="15" s="1"/>
  <c r="AZ105" i="15"/>
  <c r="BA102" i="15" s="1"/>
  <c r="BZ32" i="21" l="1"/>
  <c r="BZ21" i="68" s="1"/>
  <c r="BZ133" i="15"/>
  <c r="BZ29" i="15" s="1"/>
  <c r="BA105" i="15"/>
  <c r="BB102" i="15" s="1"/>
  <c r="X29" i="25" l="1"/>
  <c r="S348" i="73"/>
  <c r="CA130" i="15"/>
  <c r="CA132" i="15" s="1"/>
  <c r="BB105" i="15"/>
  <c r="BC102" i="15" s="1"/>
  <c r="CA32" i="21" l="1"/>
  <c r="CA21" i="68" s="1"/>
  <c r="CA133" i="15"/>
  <c r="CB130" i="15" s="1"/>
  <c r="BC105" i="15"/>
  <c r="BD102" i="15" s="1"/>
  <c r="CA29" i="15" l="1"/>
  <c r="CB132" i="15"/>
  <c r="BD105" i="15"/>
  <c r="BE102" i="15" s="1"/>
  <c r="CB32" i="21" l="1"/>
  <c r="CB21" i="68" s="1"/>
  <c r="CB133" i="15"/>
  <c r="CC130" i="15" s="1"/>
  <c r="BE105" i="15"/>
  <c r="BF102" i="15" s="1"/>
  <c r="CB29" i="15" l="1"/>
  <c r="CC132" i="15"/>
  <c r="BF105" i="15"/>
  <c r="BG102" i="15" s="1"/>
  <c r="CC32" i="21" l="1"/>
  <c r="CC21" i="68" s="1"/>
  <c r="CC133" i="15"/>
  <c r="BG105" i="15"/>
  <c r="BH102" i="15" s="1"/>
  <c r="CD130" i="15" l="1"/>
  <c r="CC29" i="15"/>
  <c r="BH105" i="15"/>
  <c r="BI102" i="15" s="1"/>
  <c r="CD132" i="15" l="1"/>
  <c r="BI105" i="15"/>
  <c r="BJ102" i="15" s="1"/>
  <c r="CD32" i="21" l="1"/>
  <c r="CD21" i="68" s="1"/>
  <c r="CD133" i="15"/>
  <c r="BJ105" i="15"/>
  <c r="BK102" i="15" s="1"/>
  <c r="CE130" i="15" l="1"/>
  <c r="CD29" i="15"/>
  <c r="BK105" i="15"/>
  <c r="BL102" i="15" s="1"/>
  <c r="Y29" i="25" l="1"/>
  <c r="T348" i="73"/>
  <c r="CE132" i="15"/>
  <c r="BL105" i="15"/>
  <c r="BM102" i="15" s="1"/>
  <c r="CE32" i="21" l="1"/>
  <c r="CE21" i="68" s="1"/>
  <c r="CE133" i="15"/>
  <c r="BM105" i="15"/>
  <c r="BN102" i="15" s="1"/>
  <c r="CF130" i="15" l="1"/>
  <c r="CE29" i="15"/>
  <c r="BN105" i="15"/>
  <c r="BO102" i="15" s="1"/>
  <c r="CF132" i="15" l="1"/>
  <c r="BO105" i="15"/>
  <c r="BP102" i="15" s="1"/>
  <c r="CF32" i="21" l="1"/>
  <c r="CF21" i="68" s="1"/>
  <c r="CF133" i="15"/>
  <c r="CG130" i="15" s="1"/>
  <c r="BP105" i="15"/>
  <c r="BQ102" i="15" s="1"/>
  <c r="CF29" i="15" l="1"/>
  <c r="CG132" i="15"/>
  <c r="BQ105" i="15"/>
  <c r="BR102" i="15" s="1"/>
  <c r="CG32" i="21" l="1"/>
  <c r="CG21" i="68" s="1"/>
  <c r="CG133" i="15"/>
  <c r="CG29" i="15" s="1"/>
  <c r="BR105" i="15"/>
  <c r="BS102" i="15" s="1"/>
  <c r="CH130" i="15" l="1"/>
  <c r="CH132" i="15" s="1"/>
  <c r="BS105" i="15"/>
  <c r="BT102" i="15" s="1"/>
  <c r="CH32" i="21" l="1"/>
  <c r="CH21" i="68" s="1"/>
  <c r="CH133" i="15"/>
  <c r="CH29" i="15" s="1"/>
  <c r="BT105" i="15"/>
  <c r="BU102" i="15" s="1"/>
  <c r="Z29" i="25" l="1"/>
  <c r="U348" i="73"/>
  <c r="CI130" i="15"/>
  <c r="CI132" i="15" s="1"/>
  <c r="BU105" i="15"/>
  <c r="BV102" i="15" s="1"/>
  <c r="CI32" i="21" l="1"/>
  <c r="CI21" i="68" s="1"/>
  <c r="CI133" i="15"/>
  <c r="CJ130" i="15" s="1"/>
  <c r="BV105" i="15"/>
  <c r="BW102" i="15" s="1"/>
  <c r="CI29" i="15" l="1"/>
  <c r="CJ132" i="15"/>
  <c r="BW105" i="15"/>
  <c r="BX102" i="15" s="1"/>
  <c r="CJ32" i="21" l="1"/>
  <c r="CJ21" i="68" s="1"/>
  <c r="CJ133" i="15"/>
  <c r="CK130" i="15" s="1"/>
  <c r="BX105" i="15"/>
  <c r="BY102" i="15" s="1"/>
  <c r="CJ29" i="15" l="1"/>
  <c r="CK132" i="15"/>
  <c r="BY105" i="15"/>
  <c r="BZ102" i="15" s="1"/>
  <c r="CK32" i="21" l="1"/>
  <c r="CK21" i="68" s="1"/>
  <c r="CK133" i="15"/>
  <c r="CK29" i="15" s="1"/>
  <c r="BZ105" i="15"/>
  <c r="CA102" i="15" s="1"/>
  <c r="CL130" i="15" l="1"/>
  <c r="CL132" i="15" s="1"/>
  <c r="CA105" i="15"/>
  <c r="CB102" i="15" s="1"/>
  <c r="CL32" i="21" l="1"/>
  <c r="CL21" i="68" s="1"/>
  <c r="CL133" i="15"/>
  <c r="CM130" i="15" s="1"/>
  <c r="CB105" i="15"/>
  <c r="CC102" i="15" s="1"/>
  <c r="CL29" i="15" l="1"/>
  <c r="AA29" i="25" s="1"/>
  <c r="CM132" i="15"/>
  <c r="CC105" i="15"/>
  <c r="CD102" i="15" s="1"/>
  <c r="CM32" i="21" l="1"/>
  <c r="CM21" i="68" s="1"/>
  <c r="CM133" i="15"/>
  <c r="CN130" i="15" s="1"/>
  <c r="CD105" i="15"/>
  <c r="CE102" i="15" s="1"/>
  <c r="CM29" i="15" l="1"/>
  <c r="CN132" i="15"/>
  <c r="CE105" i="15"/>
  <c r="CF102" i="15" s="1"/>
  <c r="CN32" i="21" l="1"/>
  <c r="CN21" i="68" s="1"/>
  <c r="CN133" i="15"/>
  <c r="CO130" i="15" s="1"/>
  <c r="CF105" i="15"/>
  <c r="CG102" i="15" s="1"/>
  <c r="CN29" i="15" l="1"/>
  <c r="CO132" i="15"/>
  <c r="CG105" i="15"/>
  <c r="CH102" i="15" s="1"/>
  <c r="CO32" i="21" l="1"/>
  <c r="CO21" i="68" s="1"/>
  <c r="CO133" i="15"/>
  <c r="CO29" i="15" s="1"/>
  <c r="CH105" i="15"/>
  <c r="CI102" i="15" s="1"/>
  <c r="CP130" i="15" l="1"/>
  <c r="CP132" i="15" s="1"/>
  <c r="CI105" i="15"/>
  <c r="CJ102" i="15" s="1"/>
  <c r="CP32" i="21" l="1"/>
  <c r="CP21" i="68" s="1"/>
  <c r="CP133" i="15"/>
  <c r="CP29" i="15" s="1"/>
  <c r="AB29" i="25" s="1"/>
  <c r="CJ105" i="15"/>
  <c r="CK102" i="15" s="1"/>
  <c r="CQ130" i="15" l="1"/>
  <c r="CQ132" i="15" s="1"/>
  <c r="CK105" i="15"/>
  <c r="CL102" i="15" s="1"/>
  <c r="CQ32" i="21" l="1"/>
  <c r="CQ21" i="68" s="1"/>
  <c r="CQ133" i="15"/>
  <c r="CR130" i="15" s="1"/>
  <c r="CL105" i="15"/>
  <c r="CM102" i="15" s="1"/>
  <c r="CQ29" i="15" l="1"/>
  <c r="CR132" i="15"/>
  <c r="CM105" i="15"/>
  <c r="CN102" i="15" s="1"/>
  <c r="CR32" i="21" l="1"/>
  <c r="CR21" i="68" s="1"/>
  <c r="CR133" i="15"/>
  <c r="CR29" i="15" s="1"/>
  <c r="CN105" i="15"/>
  <c r="CO102" i="15" s="1"/>
  <c r="CS130" i="15" l="1"/>
  <c r="CS132" i="15" s="1"/>
  <c r="CO105" i="15"/>
  <c r="CP102" i="15" s="1"/>
  <c r="CS32" i="21" l="1"/>
  <c r="CS21" i="68" s="1"/>
  <c r="CS133" i="15"/>
  <c r="CS29" i="15" s="1"/>
  <c r="CP105" i="15"/>
  <c r="CQ102" i="15" s="1"/>
  <c r="CT130" i="15" l="1"/>
  <c r="CT132" i="15" s="1"/>
  <c r="CQ105" i="15"/>
  <c r="CR102" i="15" s="1"/>
  <c r="CT32" i="21" l="1"/>
  <c r="CT21" i="68" s="1"/>
  <c r="CT133" i="15"/>
  <c r="CT29" i="15" s="1"/>
  <c r="AC29" i="25" s="1"/>
  <c r="CR105" i="15"/>
  <c r="CS102" i="15" s="1"/>
  <c r="CU130" i="15" l="1"/>
  <c r="CU132" i="15" s="1"/>
  <c r="CS105" i="15"/>
  <c r="CT102" i="15" s="1"/>
  <c r="CU32" i="21" l="1"/>
  <c r="CU21" i="68" s="1"/>
  <c r="CU133" i="15"/>
  <c r="CU29" i="15" s="1"/>
  <c r="CT105" i="15"/>
  <c r="CU102" i="15" s="1"/>
  <c r="CV130" i="15" l="1"/>
  <c r="CV132" i="15" s="1"/>
  <c r="CU105" i="15"/>
  <c r="CV102" i="15" s="1"/>
  <c r="CV32" i="21" l="1"/>
  <c r="CV21" i="68" s="1"/>
  <c r="CV133" i="15"/>
  <c r="CV29" i="15" s="1"/>
  <c r="CV105" i="15"/>
  <c r="CW102" i="15" s="1"/>
  <c r="CW130" i="15" l="1"/>
  <c r="CW132" i="15" s="1"/>
  <c r="CW105" i="15"/>
  <c r="CX102" i="15" s="1"/>
  <c r="CW32" i="21" l="1"/>
  <c r="CW21" i="68" s="1"/>
  <c r="CW133" i="15"/>
  <c r="CW29" i="15" s="1"/>
  <c r="CX105" i="15"/>
  <c r="CY102" i="15" s="1"/>
  <c r="CX130" i="15" l="1"/>
  <c r="CX132" i="15" s="1"/>
  <c r="CY105" i="15"/>
  <c r="CZ102" i="15" s="1"/>
  <c r="CX32" i="21" l="1"/>
  <c r="CX21" i="68" s="1"/>
  <c r="CX133" i="15"/>
  <c r="CX29" i="15" s="1"/>
  <c r="CZ105" i="15"/>
  <c r="DA102" i="15" s="1"/>
  <c r="CY130" i="15" l="1"/>
  <c r="CY132" i="15" s="1"/>
  <c r="DA105" i="15"/>
  <c r="DB102" i="15" s="1"/>
  <c r="CY32" i="21" l="1"/>
  <c r="CY21" i="68" s="1"/>
  <c r="CY133" i="15"/>
  <c r="CY29" i="15" s="1"/>
  <c r="DB105" i="15"/>
  <c r="DC102" i="15" s="1"/>
  <c r="CZ130" i="15" l="1"/>
  <c r="CZ132" i="15" s="1"/>
  <c r="DC105" i="15"/>
  <c r="DD102" i="15" s="1"/>
  <c r="CZ32" i="21" l="1"/>
  <c r="CZ21" i="68" s="1"/>
  <c r="CZ133" i="15"/>
  <c r="DA130" i="15" s="1"/>
  <c r="DD105" i="15"/>
  <c r="DE102" i="15" s="1"/>
  <c r="CZ29" i="15" l="1"/>
  <c r="DA132" i="15"/>
  <c r="DE105" i="15"/>
  <c r="DF102" i="15" s="1"/>
  <c r="DA32" i="21" l="1"/>
  <c r="DA21" i="68" s="1"/>
  <c r="DA133" i="15"/>
  <c r="DB130" i="15" s="1"/>
  <c r="DF105" i="15"/>
  <c r="DG102" i="15" s="1"/>
  <c r="DA29" i="15" l="1"/>
  <c r="DB132" i="15"/>
  <c r="DG105" i="15"/>
  <c r="DH102" i="15" s="1"/>
  <c r="DH105" i="15" l="1"/>
  <c r="DB32" i="21"/>
  <c r="DB21" i="68" s="1"/>
  <c r="DB133" i="15"/>
  <c r="DB29" i="15" s="1"/>
  <c r="DI102" i="15" l="1"/>
  <c r="DC130" i="15"/>
  <c r="DC132" i="15" s="1"/>
  <c r="DI105" i="15" l="1"/>
  <c r="DC133" i="15"/>
  <c r="DD130" i="15" s="1"/>
  <c r="DC32" i="21"/>
  <c r="DC21" i="68" s="1"/>
  <c r="DJ102" i="15" l="1"/>
  <c r="DC29" i="15"/>
  <c r="DD132" i="15"/>
  <c r="DJ105" i="15" l="1"/>
  <c r="DD133" i="15"/>
  <c r="DE130" i="15" s="1"/>
  <c r="DD32" i="21"/>
  <c r="DD21" i="68" s="1"/>
  <c r="DK102" i="15" l="1"/>
  <c r="DD29" i="15"/>
  <c r="DE132" i="15"/>
  <c r="DK105" i="15" l="1"/>
  <c r="DE133" i="15"/>
  <c r="DF130" i="15" s="1"/>
  <c r="DE32" i="21"/>
  <c r="DE21" i="68" s="1"/>
  <c r="DL102" i="15" l="1"/>
  <c r="DE29" i="15"/>
  <c r="DF132" i="15"/>
  <c r="DL105" i="15" l="1"/>
  <c r="DF133" i="15"/>
  <c r="DG130" i="15" s="1"/>
  <c r="DF32" i="21"/>
  <c r="DF21" i="68" s="1"/>
  <c r="DM102" i="15" l="1"/>
  <c r="DF29" i="15"/>
  <c r="DG132" i="15"/>
  <c r="DM105" i="15" l="1"/>
  <c r="DG133" i="15"/>
  <c r="DG32" i="21"/>
  <c r="DG21" i="68" s="1"/>
  <c r="DG29" i="15" l="1"/>
  <c r="DH130" i="15"/>
  <c r="DN102" i="15"/>
  <c r="DN105" i="15" l="1"/>
  <c r="DH132" i="15"/>
  <c r="DH133" i="15" s="1"/>
  <c r="DI130" i="15" l="1"/>
  <c r="DH29" i="15"/>
  <c r="DH32" i="21"/>
  <c r="DH21" i="68" s="1"/>
  <c r="DO102" i="15"/>
  <c r="DO105" i="15" l="1"/>
  <c r="DI132" i="15"/>
  <c r="DI133" i="15" l="1"/>
  <c r="DJ130" i="15" s="1"/>
  <c r="DI32" i="21"/>
  <c r="DI21" i="68" s="1"/>
  <c r="DP102" i="15"/>
  <c r="DI29" i="15" l="1"/>
  <c r="DP105" i="15"/>
  <c r="DJ132" i="15"/>
  <c r="DJ133" i="15" l="1"/>
  <c r="DK130" i="15" s="1"/>
  <c r="DJ32" i="21"/>
  <c r="DJ21" i="68" s="1"/>
  <c r="DQ102" i="15"/>
  <c r="DJ29" i="15" l="1"/>
  <c r="DQ105" i="15"/>
  <c r="DK132" i="15"/>
  <c r="DK133" i="15" l="1"/>
  <c r="DK29" i="15" s="1"/>
  <c r="DK32" i="21"/>
  <c r="DK21" i="68" s="1"/>
  <c r="DR102" i="15"/>
  <c r="DL130" i="15" l="1"/>
  <c r="DL132" i="15" s="1"/>
  <c r="DR105" i="15"/>
  <c r="DL133" i="15" l="1"/>
  <c r="DM130" i="15" s="1"/>
  <c r="DL32" i="21"/>
  <c r="DL21" i="68" s="1"/>
  <c r="DS102" i="15"/>
  <c r="DL29" i="15" l="1"/>
  <c r="DS105" i="15"/>
  <c r="DM132" i="15"/>
  <c r="DM133" i="15" l="1"/>
  <c r="DN130" i="15" s="1"/>
  <c r="DM32" i="21"/>
  <c r="DM21" i="68" s="1"/>
  <c r="DT102" i="15"/>
  <c r="DM29" i="15" l="1"/>
  <c r="DT105" i="15"/>
  <c r="DN132" i="15"/>
  <c r="DN133" i="15" l="1"/>
  <c r="DO130" i="15" s="1"/>
  <c r="DN32" i="21"/>
  <c r="DN21" i="68" s="1"/>
  <c r="DU102" i="15"/>
  <c r="DN29" i="15" l="1"/>
  <c r="DU105" i="15"/>
  <c r="DO132" i="15"/>
  <c r="DO133" i="15" l="1"/>
  <c r="DP130" i="15" s="1"/>
  <c r="DO32" i="21"/>
  <c r="DO21" i="68" s="1"/>
  <c r="DV102" i="15"/>
  <c r="E8" i="8"/>
  <c r="E8" i="21"/>
  <c r="E7" i="15"/>
  <c r="DO29" i="15" l="1"/>
  <c r="DV105" i="15"/>
  <c r="DP132" i="15"/>
  <c r="DP133" i="15" l="1"/>
  <c r="DQ130" i="15" s="1"/>
  <c r="DP32" i="21"/>
  <c r="DP21" i="68" s="1"/>
  <c r="DW102" i="15"/>
  <c r="DP29" i="15" l="1"/>
  <c r="DW105" i="15"/>
  <c r="DQ132" i="15"/>
  <c r="DQ133" i="15" l="1"/>
  <c r="DR130" i="15" s="1"/>
  <c r="DQ32" i="21"/>
  <c r="DQ21" i="68" s="1"/>
  <c r="DX102" i="15"/>
  <c r="DQ29" i="15" l="1"/>
  <c r="DX105" i="15"/>
  <c r="DR132" i="15"/>
  <c r="DR133" i="15" l="1"/>
  <c r="DS130" i="15" s="1"/>
  <c r="DR32" i="21"/>
  <c r="DR21" i="68" s="1"/>
  <c r="DY102" i="15"/>
  <c r="DR29" i="15" l="1"/>
  <c r="DY105" i="15"/>
  <c r="DS132" i="15"/>
  <c r="DS133" i="15" l="1"/>
  <c r="DT130" i="15" s="1"/>
  <c r="DS32" i="21"/>
  <c r="DS21" i="68" s="1"/>
  <c r="DZ102" i="15"/>
  <c r="DS29" i="15" l="1"/>
  <c r="DZ105" i="15"/>
  <c r="DT132" i="15"/>
  <c r="DT133" i="15" l="1"/>
  <c r="DU130" i="15" s="1"/>
  <c r="DT32" i="21"/>
  <c r="DT21" i="68" s="1"/>
  <c r="EA102" i="15"/>
  <c r="DT29" i="15" l="1"/>
  <c r="EA105" i="15"/>
  <c r="DU132" i="15"/>
  <c r="DU133" i="15" l="1"/>
  <c r="DV130" i="15" s="1"/>
  <c r="DU32" i="21"/>
  <c r="DU21" i="68" s="1"/>
  <c r="EB102" i="15"/>
  <c r="DU29" i="15" l="1"/>
  <c r="EB105" i="15"/>
  <c r="DV132" i="15"/>
  <c r="DV133" i="15" l="1"/>
  <c r="DW130" i="15" s="1"/>
  <c r="DV32" i="21"/>
  <c r="DV21" i="68" s="1"/>
  <c r="EC102" i="15"/>
  <c r="DV29" i="15" l="1"/>
  <c r="EC105" i="15"/>
  <c r="DW132" i="15"/>
  <c r="DW133" i="15" l="1"/>
  <c r="DW29" i="15" s="1"/>
  <c r="DW32" i="21"/>
  <c r="DW21" i="68" s="1"/>
  <c r="ED102" i="15"/>
  <c r="DX130" i="15" l="1"/>
  <c r="DX132" i="15" s="1"/>
  <c r="ED105" i="15"/>
  <c r="DX133" i="15" l="1"/>
  <c r="DY130" i="15" s="1"/>
  <c r="DX32" i="21"/>
  <c r="DX21" i="68" s="1"/>
  <c r="EE102" i="15"/>
  <c r="DX29" i="15" l="1"/>
  <c r="EE105" i="15"/>
  <c r="DY132" i="15"/>
  <c r="DY133" i="15" l="1"/>
  <c r="DY29" i="15" s="1"/>
  <c r="DY32" i="21"/>
  <c r="DY21" i="68" s="1"/>
  <c r="EF102" i="15"/>
  <c r="DZ130" i="15" l="1"/>
  <c r="DZ132" i="15" s="1"/>
  <c r="EF105" i="15"/>
  <c r="DZ133" i="15" l="1"/>
  <c r="DZ29" i="15" s="1"/>
  <c r="DZ32" i="21"/>
  <c r="DZ21" i="68" s="1"/>
  <c r="EG102" i="15"/>
  <c r="EA130" i="15" l="1"/>
  <c r="EA132" i="15" s="1"/>
  <c r="EG105" i="15"/>
  <c r="EA133" i="15" l="1"/>
  <c r="EA29" i="15" s="1"/>
  <c r="EA32" i="21"/>
  <c r="EA21" i="68" s="1"/>
  <c r="EH102" i="15"/>
  <c r="EB130" i="15" l="1"/>
  <c r="EB132" i="15" s="1"/>
  <c r="EH105" i="15"/>
  <c r="EB133" i="15" l="1"/>
  <c r="EC130" i="15" s="1"/>
  <c r="EB32" i="21"/>
  <c r="EB21" i="68" s="1"/>
  <c r="EI102" i="15"/>
  <c r="EB29" i="15" l="1"/>
  <c r="EI105" i="15"/>
  <c r="EC132" i="15"/>
  <c r="EC133" i="15" l="1"/>
  <c r="ED130" i="15" s="1"/>
  <c r="EC32" i="21"/>
  <c r="EC21" i="68" s="1"/>
  <c r="EJ102" i="15"/>
  <c r="EC29" i="15" l="1"/>
  <c r="EJ105" i="15"/>
  <c r="ED132" i="15"/>
  <c r="ED133" i="15" l="1"/>
  <c r="EE130" i="15" s="1"/>
  <c r="ED32" i="21"/>
  <c r="ED21" i="68" s="1"/>
  <c r="EK102" i="15"/>
  <c r="ED29" i="15" l="1"/>
  <c r="EK105" i="15"/>
  <c r="EE132" i="15"/>
  <c r="EE133" i="15" l="1"/>
  <c r="EE29" i="15" s="1"/>
  <c r="EE32" i="21"/>
  <c r="EE21" i="68" s="1"/>
  <c r="EL102" i="15"/>
  <c r="EF130" i="15" l="1"/>
  <c r="EF132" i="15" s="1"/>
  <c r="EL105" i="15"/>
  <c r="EF133" i="15" l="1"/>
  <c r="EF29" i="15" s="1"/>
  <c r="EF32" i="21"/>
  <c r="EF21" i="68" s="1"/>
  <c r="EM102" i="15"/>
  <c r="EG130" i="15" l="1"/>
  <c r="EG132" i="15" s="1"/>
  <c r="EM105" i="15"/>
  <c r="EG133" i="15" l="1"/>
  <c r="EH130" i="15" s="1"/>
  <c r="EG32" i="21"/>
  <c r="EG21" i="68" s="1"/>
  <c r="EN102" i="15"/>
  <c r="EG29" i="15" l="1"/>
  <c r="EN105" i="15"/>
  <c r="EH132" i="15"/>
  <c r="EH133" i="15" l="1"/>
  <c r="EI130" i="15" s="1"/>
  <c r="EH32" i="21"/>
  <c r="EH21" i="68" s="1"/>
  <c r="EO102" i="15"/>
  <c r="EH29" i="15" l="1"/>
  <c r="EO105" i="15"/>
  <c r="EI132" i="15"/>
  <c r="EI133" i="15" l="1"/>
  <c r="EJ130" i="15" s="1"/>
  <c r="EI32" i="21"/>
  <c r="EI21" i="68" s="1"/>
  <c r="EP102" i="15"/>
  <c r="EI29" i="15" l="1"/>
  <c r="EP105" i="15"/>
  <c r="EJ132" i="15"/>
  <c r="EJ133" i="15" l="1"/>
  <c r="EJ29" i="15" s="1"/>
  <c r="EJ32" i="21"/>
  <c r="EJ21" i="68" s="1"/>
  <c r="EK130" i="15" l="1"/>
  <c r="EK132" i="15" s="1"/>
  <c r="EK133" i="15" l="1"/>
  <c r="EL130" i="15" s="1"/>
  <c r="EK32" i="21"/>
  <c r="EK21" i="68" s="1"/>
  <c r="EK29" i="15" l="1"/>
  <c r="EL132" i="15"/>
  <c r="EL133" i="15" l="1"/>
  <c r="EM130" i="15" s="1"/>
  <c r="EL32" i="21"/>
  <c r="EL21" i="68" s="1"/>
  <c r="EL29" i="15" l="1"/>
  <c r="EM132" i="15"/>
  <c r="EM133" i="15" l="1"/>
  <c r="EN130" i="15" s="1"/>
  <c r="EM32" i="21"/>
  <c r="EM21" i="68" s="1"/>
  <c r="EM29" i="15" l="1"/>
  <c r="EN132" i="15"/>
  <c r="EN133" i="15" l="1"/>
  <c r="EO130" i="15" s="1"/>
  <c r="EN32" i="21"/>
  <c r="EN21" i="68" s="1"/>
  <c r="EN29" i="15" l="1"/>
  <c r="EO132" i="15"/>
  <c r="EO133" i="15" l="1"/>
  <c r="EP130" i="15" s="1"/>
  <c r="EO32" i="21"/>
  <c r="EO21" i="68" s="1"/>
  <c r="EO29" i="15" l="1"/>
  <c r="EP132" i="15"/>
  <c r="EP133" i="15" l="1"/>
  <c r="EP29" i="15" s="1"/>
  <c r="EP32" i="21"/>
  <c r="EP21" i="68" s="1"/>
  <c r="R31" i="69" l="1"/>
  <c r="S31" i="69"/>
  <c r="T31" i="69"/>
  <c r="U31" i="69"/>
  <c r="V31" i="69"/>
  <c r="V65" i="24" s="1"/>
  <c r="W31" i="69"/>
  <c r="W65" i="24" s="1"/>
  <c r="X31" i="69"/>
  <c r="Y31" i="69"/>
  <c r="Z31" i="69"/>
  <c r="AA31" i="69"/>
  <c r="AB31" i="69"/>
  <c r="AC31" i="69"/>
  <c r="AD31" i="69"/>
  <c r="AE31" i="69"/>
  <c r="AF31" i="69"/>
  <c r="AG31" i="69"/>
  <c r="AH31" i="69"/>
  <c r="AI31" i="69"/>
  <c r="AJ31" i="69"/>
  <c r="AK31" i="69"/>
  <c r="AL31" i="69"/>
  <c r="AM31" i="69"/>
  <c r="AN31" i="69"/>
  <c r="AO31" i="69"/>
  <c r="AG65" i="24" l="1"/>
  <c r="AH65" i="24"/>
  <c r="AI65" i="24"/>
  <c r="AJ65" i="24"/>
  <c r="AK65" i="24"/>
  <c r="AL65" i="24"/>
  <c r="AM65" i="24"/>
  <c r="AN65" i="24"/>
  <c r="AO65" i="24"/>
  <c r="E132" i="15" l="1"/>
  <c r="H31" i="69" l="1"/>
  <c r="H65" i="24" s="1"/>
  <c r="I31" i="69"/>
  <c r="I65" i="24" s="1"/>
  <c r="J31" i="69"/>
  <c r="J65" i="24" s="1"/>
  <c r="K31" i="69"/>
  <c r="K65" i="24" s="1"/>
  <c r="T65" i="24"/>
  <c r="X65" i="24"/>
  <c r="Z65" i="24"/>
  <c r="L31" i="69"/>
  <c r="L65" i="24" s="1"/>
  <c r="M31" i="69"/>
  <c r="M65" i="24" s="1"/>
  <c r="N31" i="69"/>
  <c r="N65" i="24" s="1"/>
  <c r="O31" i="69"/>
  <c r="O65" i="24" s="1"/>
  <c r="P31" i="69"/>
  <c r="P65" i="24" s="1"/>
  <c r="Q31" i="69"/>
  <c r="Q65" i="24" s="1"/>
  <c r="R65" i="24"/>
  <c r="S65" i="24"/>
  <c r="U65" i="24"/>
  <c r="Y65" i="24"/>
  <c r="AA65" i="24"/>
  <c r="AB65" i="24"/>
  <c r="AC65" i="24"/>
  <c r="AD65" i="24"/>
  <c r="AE65" i="24"/>
  <c r="AF65" i="24"/>
  <c r="E21" i="68"/>
  <c r="E32" i="21"/>
  <c r="F152" i="1" l="1"/>
  <c r="E65" i="24"/>
  <c r="E31" i="69"/>
  <c r="A31" i="69" s="1"/>
  <c r="E93" i="10"/>
  <c r="G61" i="61" l="1"/>
  <c r="W110" i="15" l="1"/>
  <c r="X107" i="15" s="1"/>
  <c r="J18" i="25" l="1"/>
  <c r="W112" i="15"/>
  <c r="W18" i="15" s="1"/>
  <c r="X108" i="15" l="1"/>
  <c r="X110" i="15" l="1"/>
  <c r="Y107" i="15" s="1"/>
  <c r="X112" i="15" l="1"/>
  <c r="X18" i="15" s="1"/>
  <c r="Y108" i="15" l="1"/>
  <c r="Y110" i="15" s="1"/>
  <c r="Z107" i="15" s="1"/>
  <c r="Y112" i="15" l="1"/>
  <c r="Y18" i="15" l="1"/>
  <c r="Z108" i="15"/>
  <c r="Z110" i="15" l="1"/>
  <c r="AA107" i="15" l="1"/>
  <c r="Z112" i="15"/>
  <c r="AA108" i="15" l="1"/>
  <c r="Z18" i="15"/>
  <c r="F338" i="73" s="1"/>
  <c r="K18" i="25" l="1"/>
  <c r="AA110" i="15"/>
  <c r="AA112" i="15" s="1"/>
  <c r="AB107" i="15" l="1"/>
  <c r="AB108" i="15" s="1"/>
  <c r="AA18" i="15"/>
  <c r="AB110" i="15" l="1"/>
  <c r="AB112" i="15" l="1"/>
  <c r="AC107" i="15"/>
  <c r="AB18" i="15" l="1"/>
  <c r="AC108" i="15"/>
  <c r="AC110" i="15" l="1"/>
  <c r="AD107" i="15" l="1"/>
  <c r="AC112" i="15"/>
  <c r="AC18" i="15" l="1"/>
  <c r="AD108" i="15"/>
  <c r="AD110" i="15" l="1"/>
  <c r="AE107" i="15" l="1"/>
  <c r="AD112" i="15"/>
  <c r="AD18" i="15" l="1"/>
  <c r="G338" i="73" s="1"/>
  <c r="AE108" i="15"/>
  <c r="L18" i="25" l="1"/>
  <c r="AE110" i="15"/>
  <c r="AF107" i="15" l="1"/>
  <c r="AE112" i="15"/>
  <c r="AE18" i="15" l="1"/>
  <c r="AF108" i="15"/>
  <c r="AF110" i="15" l="1"/>
  <c r="AF112" i="15" l="1"/>
  <c r="AG107" i="15"/>
  <c r="AF18" i="15" l="1"/>
  <c r="AG108" i="15"/>
  <c r="AG110" i="15" l="1"/>
  <c r="AG112" i="15" l="1"/>
  <c r="AH107" i="15"/>
  <c r="AG18" i="15" l="1"/>
  <c r="AH108" i="15"/>
  <c r="AH110" i="15" l="1"/>
  <c r="AH112" i="15" l="1"/>
  <c r="AI107" i="15"/>
  <c r="AI108" i="15" l="1"/>
  <c r="AH18" i="15"/>
  <c r="H338" i="73" s="1"/>
  <c r="M18" i="25" l="1"/>
  <c r="AI110" i="15"/>
  <c r="AI112" i="15" l="1"/>
  <c r="AJ107" i="15"/>
  <c r="AI18" i="15" l="1"/>
  <c r="AJ108" i="15"/>
  <c r="AJ110" i="15" l="1"/>
  <c r="AK107" i="15" l="1"/>
  <c r="AJ112" i="15"/>
  <c r="AJ18" i="15" l="1"/>
  <c r="AK108" i="15"/>
  <c r="AK110" i="15" l="1"/>
  <c r="AL107" i="15" l="1"/>
  <c r="AK112" i="15"/>
  <c r="AK18" i="15" l="1"/>
  <c r="AL108" i="15"/>
  <c r="AL110" i="15" l="1"/>
  <c r="AM107" i="15" l="1"/>
  <c r="AL112" i="15"/>
  <c r="AL18" i="15" l="1"/>
  <c r="I338" i="73" s="1"/>
  <c r="AM108" i="15"/>
  <c r="N18" i="25" l="1"/>
  <c r="AM110" i="15"/>
  <c r="AN107" i="15" l="1"/>
  <c r="AM112" i="15"/>
  <c r="AM18" i="15" l="1"/>
  <c r="AN108" i="15"/>
  <c r="AN110" i="15" l="1"/>
  <c r="AO107" i="15" l="1"/>
  <c r="AN112" i="15"/>
  <c r="AN18" i="15" l="1"/>
  <c r="AO108" i="15"/>
  <c r="AO110" i="15" l="1"/>
  <c r="AP107" i="15" l="1"/>
  <c r="AO112" i="15"/>
  <c r="AO18" i="15" l="1"/>
  <c r="AP108" i="15"/>
  <c r="AP110" i="15" l="1"/>
  <c r="AQ107" i="15" l="1"/>
  <c r="AP112" i="15"/>
  <c r="AQ108" i="15" l="1"/>
  <c r="AP18" i="15"/>
  <c r="J338" i="73" s="1"/>
  <c r="O18" i="25" l="1"/>
  <c r="AQ110" i="15"/>
  <c r="AR107" i="15" s="1"/>
  <c r="AQ112" i="15" l="1"/>
  <c r="AQ18" i="15" s="1"/>
  <c r="AR108" i="15" l="1"/>
  <c r="AR110" i="15" l="1"/>
  <c r="AS107" i="15" s="1"/>
  <c r="AR112" i="15" l="1"/>
  <c r="AR18" i="15" s="1"/>
  <c r="AS108" i="15" l="1"/>
  <c r="AS110" i="15" s="1"/>
  <c r="AS112" i="15" l="1"/>
  <c r="AT107" i="15"/>
  <c r="AS18" i="15" l="1"/>
  <c r="AT108" i="15"/>
  <c r="AT110" i="15" l="1"/>
  <c r="AT112" i="15" l="1"/>
  <c r="AU107" i="15"/>
  <c r="AT18" i="15" l="1"/>
  <c r="K338" i="73" s="1"/>
  <c r="AU108" i="15"/>
  <c r="P18" i="25" l="1"/>
  <c r="AU110" i="15"/>
  <c r="AV107" i="15" l="1"/>
  <c r="AU112" i="15"/>
  <c r="AU18" i="15" l="1"/>
  <c r="AV108" i="15"/>
  <c r="AV110" i="15" l="1"/>
  <c r="AW107" i="15" l="1"/>
  <c r="AV112" i="15"/>
  <c r="AV18" i="15" l="1"/>
  <c r="AW108" i="15"/>
  <c r="AW110" i="15" l="1"/>
  <c r="AX107" i="15" l="1"/>
  <c r="AW112" i="15"/>
  <c r="AW18" i="15" l="1"/>
  <c r="AX108" i="15"/>
  <c r="AX110" i="15" l="1"/>
  <c r="AY107" i="15" l="1"/>
  <c r="AX112" i="15"/>
  <c r="AX18" i="15" l="1"/>
  <c r="L338" i="73" s="1"/>
  <c r="AY108" i="15"/>
  <c r="Q18" i="25" l="1"/>
  <c r="AY110" i="15"/>
  <c r="AZ107" i="15" l="1"/>
  <c r="AY112" i="15"/>
  <c r="AY18" i="15" l="1"/>
  <c r="AZ108" i="15"/>
  <c r="AZ110" i="15" l="1"/>
  <c r="BA107" i="15" l="1"/>
  <c r="AZ112" i="15"/>
  <c r="AZ18" i="15" l="1"/>
  <c r="BA108" i="15"/>
  <c r="BA110" i="15" l="1"/>
  <c r="BB107" i="15" l="1"/>
  <c r="BA112" i="15"/>
  <c r="BA18" i="15" l="1"/>
  <c r="BB108" i="15"/>
  <c r="BB110" i="15" l="1"/>
  <c r="BC107" i="15" l="1"/>
  <c r="BB112" i="15"/>
  <c r="BB18" i="15" l="1"/>
  <c r="M338" i="73" s="1"/>
  <c r="BC108" i="15"/>
  <c r="R18" i="25" l="1"/>
  <c r="BC110" i="15"/>
  <c r="BD107" i="15" l="1"/>
  <c r="BC112" i="15"/>
  <c r="BC18" i="15" l="1"/>
  <c r="BD108" i="15"/>
  <c r="BD110" i="15" l="1"/>
  <c r="BE107" i="15" l="1"/>
  <c r="BD112" i="15"/>
  <c r="BD18" i="15" l="1"/>
  <c r="BE108" i="15"/>
  <c r="BE110" i="15" l="1"/>
  <c r="BF107" i="15" l="1"/>
  <c r="BE112" i="15"/>
  <c r="BE18" i="15" l="1"/>
  <c r="BF108" i="15"/>
  <c r="BF110" i="15" l="1"/>
  <c r="BG107" i="15" l="1"/>
  <c r="BF112" i="15"/>
  <c r="BF18" i="15" l="1"/>
  <c r="N338" i="73" s="1"/>
  <c r="BG108" i="15"/>
  <c r="S18" i="25" l="1"/>
  <c r="BG110" i="15"/>
  <c r="BH107" i="15" l="1"/>
  <c r="BG112" i="15"/>
  <c r="BG18" i="15" l="1"/>
  <c r="BH108" i="15"/>
  <c r="BH110" i="15" l="1"/>
  <c r="BI107" i="15" l="1"/>
  <c r="BH112" i="15"/>
  <c r="BH18" i="15" l="1"/>
  <c r="BI108" i="15"/>
  <c r="BI110" i="15" l="1"/>
  <c r="BJ107" i="15" l="1"/>
  <c r="BI112" i="15"/>
  <c r="BI18" i="15" l="1"/>
  <c r="BJ108" i="15"/>
  <c r="BJ110" i="15" l="1"/>
  <c r="BJ112" i="15" l="1"/>
  <c r="BK107" i="15"/>
  <c r="BJ18" i="15" l="1"/>
  <c r="O338" i="73" s="1"/>
  <c r="BK108" i="15"/>
  <c r="T18" i="25" l="1"/>
  <c r="BK110" i="15"/>
  <c r="BL107" i="15" l="1"/>
  <c r="BK112" i="15"/>
  <c r="BK18" i="15" l="1"/>
  <c r="BL108" i="15"/>
  <c r="BL110" i="15" l="1"/>
  <c r="BM107" i="15" l="1"/>
  <c r="BL112" i="15"/>
  <c r="BL18" i="15" l="1"/>
  <c r="BM108" i="15"/>
  <c r="BM110" i="15" l="1"/>
  <c r="BM112" i="15" l="1"/>
  <c r="BN107" i="15"/>
  <c r="BM18" i="15" l="1"/>
  <c r="BN108" i="15"/>
  <c r="BN110" i="15" l="1"/>
  <c r="BO107" i="15" l="1"/>
  <c r="BN112" i="15"/>
  <c r="BN18" i="15" l="1"/>
  <c r="P338" i="73" s="1"/>
  <c r="BO108" i="15"/>
  <c r="U18" i="25" l="1"/>
  <c r="BO110" i="15"/>
  <c r="BP107" i="15" l="1"/>
  <c r="BO112" i="15"/>
  <c r="BO18" i="15" l="1"/>
  <c r="BP108" i="15"/>
  <c r="BP110" i="15" l="1"/>
  <c r="BP112" i="15" l="1"/>
  <c r="BQ107" i="15"/>
  <c r="BP18" i="15" l="1"/>
  <c r="BQ108" i="15"/>
  <c r="BQ110" i="15" l="1"/>
  <c r="BR107" i="15" l="1"/>
  <c r="BQ112" i="15"/>
  <c r="BQ18" i="15" l="1"/>
  <c r="BR108" i="15"/>
  <c r="BR110" i="15" l="1"/>
  <c r="BR112" i="15" l="1"/>
  <c r="BS107" i="15"/>
  <c r="BR18" i="15" l="1"/>
  <c r="Q338" i="73" s="1"/>
  <c r="BS108" i="15"/>
  <c r="V18" i="25" l="1"/>
  <c r="BS110" i="15"/>
  <c r="BS112" i="15" l="1"/>
  <c r="BT107" i="15"/>
  <c r="BS18" i="15" l="1"/>
  <c r="BT108" i="15"/>
  <c r="BT110" i="15" l="1"/>
  <c r="BT112" i="15" l="1"/>
  <c r="BU107" i="15"/>
  <c r="BT18" i="15" l="1"/>
  <c r="BU108" i="15"/>
  <c r="BU110" i="15" l="1"/>
  <c r="BU112" i="15" l="1"/>
  <c r="BV107" i="15"/>
  <c r="BU18" i="15" l="1"/>
  <c r="BV108" i="15"/>
  <c r="BV110" i="15" l="1"/>
  <c r="BV112" i="15" l="1"/>
  <c r="BW107" i="15"/>
  <c r="BW108" i="15" l="1"/>
  <c r="BV18" i="15"/>
  <c r="R338" i="73" s="1"/>
  <c r="W18" i="25" l="1"/>
  <c r="BW110" i="15"/>
  <c r="BX107" i="15" l="1"/>
  <c r="BW112" i="15"/>
  <c r="BW18" i="15" l="1"/>
  <c r="BX108" i="15"/>
  <c r="BX110" i="15" l="1"/>
  <c r="BY107" i="15" l="1"/>
  <c r="BX112" i="15"/>
  <c r="BX18" i="15" l="1"/>
  <c r="BY108" i="15"/>
  <c r="BY110" i="15" l="1"/>
  <c r="BY112" i="15" l="1"/>
  <c r="BZ107" i="15"/>
  <c r="BY18" i="15" l="1"/>
  <c r="BZ108" i="15"/>
  <c r="BZ110" i="15" l="1"/>
  <c r="CA107" i="15" l="1"/>
  <c r="BZ112" i="15"/>
  <c r="CA108" i="15" l="1"/>
  <c r="BZ18" i="15"/>
  <c r="S338" i="73" s="1"/>
  <c r="X18" i="25" l="1"/>
  <c r="CA110" i="15"/>
  <c r="CB107" i="15" l="1"/>
  <c r="CA112" i="15"/>
  <c r="CA18" i="15" l="1"/>
  <c r="CB108" i="15"/>
  <c r="CB110" i="15" l="1"/>
  <c r="CC107" i="15" l="1"/>
  <c r="CB112" i="15"/>
  <c r="CB18" i="15" l="1"/>
  <c r="CC108" i="15"/>
  <c r="CC110" i="15" l="1"/>
  <c r="CD107" i="15" l="1"/>
  <c r="CC112" i="15"/>
  <c r="CC18" i="15" l="1"/>
  <c r="CD108" i="15"/>
  <c r="CD110" i="15" l="1"/>
  <c r="CE107" i="15" l="1"/>
  <c r="CD112" i="15"/>
  <c r="CD18" i="15" l="1"/>
  <c r="T338" i="73" s="1"/>
  <c r="CE108" i="15"/>
  <c r="Y18" i="25" l="1"/>
  <c r="CE110" i="15"/>
  <c r="CE112" i="15" l="1"/>
  <c r="CF107" i="15"/>
  <c r="CE18" i="15" l="1"/>
  <c r="CF108" i="15"/>
  <c r="CF110" i="15" l="1"/>
  <c r="CG107" i="15" l="1"/>
  <c r="CF112" i="15"/>
  <c r="CF18" i="15" l="1"/>
  <c r="CG108" i="15"/>
  <c r="CG110" i="15" l="1"/>
  <c r="CH107" i="15" l="1"/>
  <c r="CG112" i="15"/>
  <c r="CG18" i="15" l="1"/>
  <c r="CH108" i="15"/>
  <c r="CH110" i="15" l="1"/>
  <c r="CI107" i="15" l="1"/>
  <c r="CH112" i="15"/>
  <c r="CH18" i="15" l="1"/>
  <c r="U338" i="73" s="1"/>
  <c r="CI108" i="15"/>
  <c r="Z18" i="25" l="1"/>
  <c r="CI110" i="15"/>
  <c r="CI112" i="15" l="1"/>
  <c r="CJ107" i="15"/>
  <c r="CI18" i="15" l="1"/>
  <c r="CJ108" i="15"/>
  <c r="CJ110" i="15" l="1"/>
  <c r="CK107" i="15" l="1"/>
  <c r="CJ112" i="15"/>
  <c r="CJ18" i="15" l="1"/>
  <c r="CK108" i="15"/>
  <c r="CK110" i="15" l="1"/>
  <c r="CK112" i="15" l="1"/>
  <c r="CL107" i="15"/>
  <c r="CK18" i="15" l="1"/>
  <c r="CL108" i="15"/>
  <c r="CL110" i="15" l="1"/>
  <c r="CL112" i="15" l="1"/>
  <c r="CM107" i="15"/>
  <c r="CL18" i="15" l="1"/>
  <c r="CM108" i="15"/>
  <c r="AA18" i="25" l="1"/>
  <c r="CM110" i="15"/>
  <c r="CN107" i="15" l="1"/>
  <c r="CM112" i="15"/>
  <c r="CM18" i="15" l="1"/>
  <c r="CN108" i="15"/>
  <c r="CN110" i="15" s="1"/>
  <c r="CO107" i="15" l="1"/>
  <c r="CN112" i="15"/>
  <c r="CN18" i="15" l="1"/>
  <c r="CO108" i="15"/>
  <c r="CO110" i="15" s="1"/>
  <c r="CP107" i="15" l="1"/>
  <c r="CO112" i="15"/>
  <c r="CO18" i="15" l="1"/>
  <c r="CP108" i="15"/>
  <c r="CP110" i="15" l="1"/>
  <c r="CQ107" i="15" l="1"/>
  <c r="CP112" i="15"/>
  <c r="CP18" i="15" l="1"/>
  <c r="CQ108" i="15"/>
  <c r="AB18" i="25" l="1"/>
  <c r="CQ110" i="15"/>
  <c r="CR107" i="15" l="1"/>
  <c r="CQ112" i="15"/>
  <c r="CQ18" i="15" l="1"/>
  <c r="CR108" i="15"/>
  <c r="CR110" i="15" l="1"/>
  <c r="CR112" i="15" l="1"/>
  <c r="CS107" i="15"/>
  <c r="CR18" i="15" l="1"/>
  <c r="CS108" i="15"/>
  <c r="CS110" i="15" l="1"/>
  <c r="CT107" i="15" l="1"/>
  <c r="CS112" i="15"/>
  <c r="CS18" i="15" l="1"/>
  <c r="CT108" i="15"/>
  <c r="CT110" i="15" l="1"/>
  <c r="CT112" i="15" l="1"/>
  <c r="CU107" i="15"/>
  <c r="CU108" i="15" l="1"/>
  <c r="CT18" i="15"/>
  <c r="AC18" i="25" s="1"/>
  <c r="CU110" i="15" l="1"/>
  <c r="CV107" i="15" l="1"/>
  <c r="CU112" i="15"/>
  <c r="CU18" i="15" l="1"/>
  <c r="CV108" i="15"/>
  <c r="CV110" i="15" l="1"/>
  <c r="CW107" i="15" l="1"/>
  <c r="CV112" i="15"/>
  <c r="CV18" i="15" l="1"/>
  <c r="CW108" i="15"/>
  <c r="CW110" i="15" l="1"/>
  <c r="CW112" i="15" l="1"/>
  <c r="CX107" i="15"/>
  <c r="CX108" i="15" l="1"/>
  <c r="CW18" i="15"/>
  <c r="CX110" i="15" l="1"/>
  <c r="CY107" i="15" l="1"/>
  <c r="CX112" i="15"/>
  <c r="CY108" i="15" l="1"/>
  <c r="CX18" i="15"/>
  <c r="AD18" i="25" s="1"/>
  <c r="CY110" i="15" l="1"/>
  <c r="CZ107" i="15" l="1"/>
  <c r="CY112" i="15"/>
  <c r="CZ108" i="15" l="1"/>
  <c r="CY18" i="15"/>
  <c r="CZ110" i="15" l="1"/>
  <c r="CZ112" i="15" l="1"/>
  <c r="DA107" i="15"/>
  <c r="DA108" i="15" l="1"/>
  <c r="CZ18" i="15"/>
  <c r="DA110" i="15" l="1"/>
  <c r="DB107" i="15" l="1"/>
  <c r="DA112" i="15"/>
  <c r="DB108" i="15" l="1"/>
  <c r="DA18" i="15"/>
  <c r="DB110" i="15" l="1"/>
  <c r="DB112" i="15" l="1"/>
  <c r="DC107" i="15"/>
  <c r="DB18" i="15" l="1"/>
  <c r="AE18" i="25" s="1"/>
  <c r="DC108" i="15"/>
  <c r="DC110" i="15" l="1"/>
  <c r="DC112" i="15" l="1"/>
  <c r="DD107" i="15"/>
  <c r="DC18" i="15" l="1"/>
  <c r="DD108" i="15"/>
  <c r="DD110" i="15" l="1"/>
  <c r="DD112" i="15" l="1"/>
  <c r="DE107" i="15"/>
  <c r="DE108" i="15" l="1"/>
  <c r="DD18" i="15"/>
  <c r="DE110" i="15" l="1"/>
  <c r="DE112" i="15" l="1"/>
  <c r="DF107" i="15"/>
  <c r="DE18" i="15" l="1"/>
  <c r="DF108" i="15"/>
  <c r="DF110" i="15" l="1"/>
  <c r="DF112" i="15" l="1"/>
  <c r="DG107" i="15"/>
  <c r="DG108" i="15" l="1"/>
  <c r="DF18" i="15"/>
  <c r="AF18" i="25" s="1"/>
  <c r="DG110" i="15" l="1"/>
  <c r="DH107" i="15" s="1"/>
  <c r="DG112" i="15" l="1"/>
  <c r="DH108" i="15" s="1"/>
  <c r="DH110" i="15" s="1"/>
  <c r="DI107" i="15" l="1"/>
  <c r="DH112" i="15"/>
  <c r="DH18" i="15" s="1"/>
  <c r="DG18" i="15"/>
  <c r="DI108" i="15" l="1"/>
  <c r="DI110" i="15" s="1"/>
  <c r="DJ107" i="15" l="1"/>
  <c r="DI112" i="15"/>
  <c r="DI18" i="15" s="1"/>
  <c r="DJ108" i="15" l="1"/>
  <c r="DJ110" i="15" s="1"/>
  <c r="DK107" i="15" l="1"/>
  <c r="DJ112" i="15"/>
  <c r="DJ18" i="15" s="1"/>
  <c r="AG18" i="25" s="1"/>
  <c r="DK108" i="15" l="1"/>
  <c r="DK110" i="15" s="1"/>
  <c r="DL107" i="15" l="1"/>
  <c r="DK112" i="15"/>
  <c r="DK18" i="15" s="1"/>
  <c r="DL108" i="15" l="1"/>
  <c r="DL110" i="15" s="1"/>
  <c r="DM107" i="15" l="1"/>
  <c r="DL112" i="15"/>
  <c r="DL18" i="15" s="1"/>
  <c r="AH18" i="25" s="1"/>
  <c r="DM108" i="15" l="1"/>
  <c r="DM110" i="15" s="1"/>
  <c r="DN107" i="15" l="1"/>
  <c r="DM112" i="15"/>
  <c r="DM18" i="15" s="1"/>
  <c r="DN108" i="15" l="1"/>
  <c r="DN110" i="15" s="1"/>
  <c r="DO107" i="15" l="1"/>
  <c r="DN112" i="15"/>
  <c r="DN18" i="15" s="1"/>
  <c r="DO108" i="15" l="1"/>
  <c r="DO110" i="15" s="1"/>
  <c r="DP107" i="15" l="1"/>
  <c r="DO112" i="15"/>
  <c r="DO18" i="15" s="1"/>
  <c r="DP108" i="15" l="1"/>
  <c r="DP110" i="15" s="1"/>
  <c r="DQ107" i="15" l="1"/>
  <c r="DP112" i="15"/>
  <c r="DP18" i="15" s="1"/>
  <c r="DQ108" i="15" l="1"/>
  <c r="DQ110" i="15" s="1"/>
  <c r="DR107" i="15" l="1"/>
  <c r="DQ112" i="15"/>
  <c r="DQ18" i="15" s="1"/>
  <c r="DR108" i="15" l="1"/>
  <c r="DR110" i="15" s="1"/>
  <c r="DS107" i="15" l="1"/>
  <c r="DR112" i="15"/>
  <c r="DR18" i="15" s="1"/>
  <c r="DS108" i="15" l="1"/>
  <c r="DS110" i="15" s="1"/>
  <c r="DT107" i="15" l="1"/>
  <c r="DS112" i="15"/>
  <c r="DS18" i="15" s="1"/>
  <c r="DT108" i="15" l="1"/>
  <c r="DT110" i="15" s="1"/>
  <c r="DU107" i="15" l="1"/>
  <c r="DT112" i="15"/>
  <c r="DT18" i="15" s="1"/>
  <c r="BY125" i="15"/>
  <c r="CY125" i="15"/>
  <c r="CX125" i="15"/>
  <c r="DU108" i="15" l="1"/>
  <c r="DU110" i="15" s="1"/>
  <c r="CX31" i="21"/>
  <c r="CX26" i="68" s="1"/>
  <c r="BY31" i="21"/>
  <c r="BY26" i="68" s="1"/>
  <c r="BQ125" i="15"/>
  <c r="BP125" i="15"/>
  <c r="CU125" i="15"/>
  <c r="CT125" i="15"/>
  <c r="CY31" i="21"/>
  <c r="AE30" i="69" l="1"/>
  <c r="CY26" i="68"/>
  <c r="DV107" i="15"/>
  <c r="DU112" i="15"/>
  <c r="DU18" i="15" s="1"/>
  <c r="BQ31" i="21"/>
  <c r="BQ26" i="68" s="1"/>
  <c r="CT31" i="21"/>
  <c r="CT26" i="68" s="1"/>
  <c r="CU31" i="21"/>
  <c r="BP31" i="21"/>
  <c r="BP26" i="68" s="1"/>
  <c r="AD30" i="69" l="1"/>
  <c r="CU26" i="68"/>
  <c r="DV108" i="15"/>
  <c r="DV110" i="15" s="1"/>
  <c r="DW107" i="15" l="1"/>
  <c r="DV112" i="15"/>
  <c r="DV18" i="15" s="1"/>
  <c r="DW108" i="15" l="1"/>
  <c r="DW110" i="15" s="1"/>
  <c r="DX107" i="15" l="1"/>
  <c r="DW112" i="15"/>
  <c r="DW18" i="15" s="1"/>
  <c r="DX108" i="15" l="1"/>
  <c r="DX110" i="15" s="1"/>
  <c r="DY107" i="15" l="1"/>
  <c r="DX112" i="15"/>
  <c r="DX18" i="15" s="1"/>
  <c r="DY108" i="15" l="1"/>
  <c r="DY110" i="15" s="1"/>
  <c r="DZ107" i="15" l="1"/>
  <c r="DY112" i="15"/>
  <c r="DY18" i="15" s="1"/>
  <c r="DZ108" i="15" l="1"/>
  <c r="DZ110" i="15" s="1"/>
  <c r="EA107" i="15" l="1"/>
  <c r="DZ112" i="15"/>
  <c r="DZ18" i="15" s="1"/>
  <c r="EA108" i="15" l="1"/>
  <c r="EA110" i="15" s="1"/>
  <c r="EB107" i="15" l="1"/>
  <c r="EA112" i="15"/>
  <c r="EA18" i="15" s="1"/>
  <c r="EB108" i="15" l="1"/>
  <c r="EB110" i="15" s="1"/>
  <c r="EC107" i="15" l="1"/>
  <c r="EB112" i="15"/>
  <c r="EB18" i="15" s="1"/>
  <c r="EC108" i="15" l="1"/>
  <c r="EC110" i="15" s="1"/>
  <c r="ED107" i="15" l="1"/>
  <c r="EC112" i="15"/>
  <c r="EC18" i="15" s="1"/>
  <c r="ED108" i="15" l="1"/>
  <c r="ED110" i="15" s="1"/>
  <c r="EE107" i="15" l="1"/>
  <c r="ED112" i="15"/>
  <c r="ED18" i="15" s="1"/>
  <c r="EE108" i="15" l="1"/>
  <c r="EE110" i="15" s="1"/>
  <c r="EF107" i="15" l="1"/>
  <c r="EE112" i="15"/>
  <c r="EE18" i="15" s="1"/>
  <c r="EF108" i="15" l="1"/>
  <c r="EF110" i="15" s="1"/>
  <c r="EG107" i="15" l="1"/>
  <c r="EF112" i="15"/>
  <c r="EF18" i="15" s="1"/>
  <c r="EG108" i="15" l="1"/>
  <c r="EG110" i="15" s="1"/>
  <c r="EH107" i="15" l="1"/>
  <c r="EG112" i="15"/>
  <c r="EG18" i="15" s="1"/>
  <c r="EH108" i="15" l="1"/>
  <c r="EH110" i="15" s="1"/>
  <c r="EI107" i="15" l="1"/>
  <c r="EH112" i="15"/>
  <c r="EH18" i="15" s="1"/>
  <c r="EI108" i="15" l="1"/>
  <c r="EI110" i="15" s="1"/>
  <c r="EJ107" i="15" l="1"/>
  <c r="EI112" i="15"/>
  <c r="EI18" i="15" s="1"/>
  <c r="EJ108" i="15" l="1"/>
  <c r="EJ110" i="15" s="1"/>
  <c r="EK107" i="15" l="1"/>
  <c r="EJ112" i="15"/>
  <c r="EJ18" i="15" s="1"/>
  <c r="EK108" i="15" l="1"/>
  <c r="EK110" i="15" s="1"/>
  <c r="EL107" i="15" l="1"/>
  <c r="EK112" i="15"/>
  <c r="EK18" i="15" s="1"/>
  <c r="EL108" i="15" l="1"/>
  <c r="EL110" i="15" s="1"/>
  <c r="EM107" i="15" l="1"/>
  <c r="EL112" i="15"/>
  <c r="EL18" i="15" s="1"/>
  <c r="EM108" i="15" l="1"/>
  <c r="EM110" i="15" s="1"/>
  <c r="EN107" i="15" l="1"/>
  <c r="EM112" i="15"/>
  <c r="EM18" i="15" s="1"/>
  <c r="EN108" i="15" l="1"/>
  <c r="EN110" i="15" s="1"/>
  <c r="EO107" i="15" l="1"/>
  <c r="EN112" i="15"/>
  <c r="EN18" i="15" s="1"/>
  <c r="EO108" i="15" l="1"/>
  <c r="EO110" i="15" s="1"/>
  <c r="EP107" i="15" l="1"/>
  <c r="EO112" i="15"/>
  <c r="EO18" i="15" s="1"/>
  <c r="EP108" i="15" l="1"/>
  <c r="EP110" i="15" s="1"/>
  <c r="EP112" i="15" s="1"/>
  <c r="EP18" i="15" s="1"/>
  <c r="E108" i="15" l="1"/>
  <c r="C37" i="8" l="1"/>
  <c r="BN37" i="8" l="1"/>
  <c r="BN42" i="8" s="1"/>
  <c r="BS37" i="8"/>
  <c r="BP37" i="8"/>
  <c r="BP42" i="8" s="1"/>
  <c r="R37" i="8"/>
  <c r="R42" i="8" s="1"/>
  <c r="X37" i="8"/>
  <c r="X42" i="8" s="1"/>
  <c r="AM37" i="8"/>
  <c r="DM37" i="8"/>
  <c r="DM42" i="8" s="1"/>
  <c r="CT37" i="8"/>
  <c r="CT42" i="8" s="1"/>
  <c r="AJ37" i="8"/>
  <c r="AJ42" i="8" s="1"/>
  <c r="AR37" i="8"/>
  <c r="AR42" i="8" s="1"/>
  <c r="DF37" i="8"/>
  <c r="DF42" i="8" s="1"/>
  <c r="CW37" i="8"/>
  <c r="CW42" i="8" s="1"/>
  <c r="CS37" i="8"/>
  <c r="CS42" i="8" s="1"/>
  <c r="BW37" i="8"/>
  <c r="CK37" i="8"/>
  <c r="CK42" i="8" s="1"/>
  <c r="AW37" i="8"/>
  <c r="AW42" i="8" s="1"/>
  <c r="AH37" i="8"/>
  <c r="AH42" i="8" s="1"/>
  <c r="T37" i="8"/>
  <c r="T42" i="8" s="1"/>
  <c r="DC37" i="8"/>
  <c r="DC42" i="8" s="1"/>
  <c r="CF37" i="8"/>
  <c r="CF42" i="8" s="1"/>
  <c r="AB37" i="8"/>
  <c r="AB42" i="8" s="1"/>
  <c r="DG37" i="8"/>
  <c r="DG42" i="8" s="1"/>
  <c r="CB37" i="8"/>
  <c r="CB42" i="8" s="1"/>
  <c r="Z37" i="8"/>
  <c r="Z42" i="8" s="1"/>
  <c r="DL37" i="8"/>
  <c r="DL42" i="8" s="1"/>
  <c r="AC37" i="8"/>
  <c r="AC42" i="8" s="1"/>
  <c r="DI37" i="8"/>
  <c r="DI42" i="8" s="1"/>
  <c r="CY37" i="8"/>
  <c r="CY42" i="8" s="1"/>
  <c r="CG37" i="8"/>
  <c r="CG42" i="8" s="1"/>
  <c r="CV37" i="8"/>
  <c r="CV42" i="8" s="1"/>
  <c r="AV37" i="8"/>
  <c r="AV42" i="8" s="1"/>
  <c r="AF37" i="8"/>
  <c r="AF42" i="8" s="1"/>
  <c r="AD37" i="8"/>
  <c r="AD42" i="8" s="1"/>
  <c r="AE37" i="8"/>
  <c r="DK37" i="8"/>
  <c r="DK42" i="8" s="1"/>
  <c r="P37" i="8"/>
  <c r="P42" i="8" s="1"/>
  <c r="P45" i="8" s="1"/>
  <c r="AK37" i="8"/>
  <c r="AK42" i="8" s="1"/>
  <c r="BA37" i="8"/>
  <c r="BA42" i="8" s="1"/>
  <c r="CR37" i="8"/>
  <c r="CR42" i="8" s="1"/>
  <c r="CQ37" i="8"/>
  <c r="CQ42" i="8" s="1"/>
  <c r="AG37" i="8"/>
  <c r="AG42" i="8" s="1"/>
  <c r="CL37" i="8"/>
  <c r="CL42" i="8" s="1"/>
  <c r="BK37" i="8"/>
  <c r="AT37" i="8"/>
  <c r="AT42" i="8" s="1"/>
  <c r="AU37" i="8"/>
  <c r="BO37" i="8"/>
  <c r="AZ37" i="8"/>
  <c r="AZ42" i="8" s="1"/>
  <c r="AS37" i="8"/>
  <c r="AS42" i="8" s="1"/>
  <c r="DA37" i="8"/>
  <c r="DA42" i="8" s="1"/>
  <c r="V37" i="8"/>
  <c r="V42" i="8" s="1"/>
  <c r="BD37" i="8"/>
  <c r="BD42" i="8" s="1"/>
  <c r="CA37" i="8"/>
  <c r="BE37" i="8"/>
  <c r="BE42" i="8" s="1"/>
  <c r="AI37" i="8"/>
  <c r="BZ37" i="8"/>
  <c r="BZ42" i="8" s="1"/>
  <c r="CX37" i="8"/>
  <c r="CX42" i="8" s="1"/>
  <c r="BB37" i="8"/>
  <c r="BB42" i="8" s="1"/>
  <c r="BQ37" i="8"/>
  <c r="BQ42" i="8" s="1"/>
  <c r="AY37" i="8"/>
  <c r="BR37" i="8"/>
  <c r="BR42" i="8" s="1"/>
  <c r="AQ37" i="8"/>
  <c r="AN37" i="8"/>
  <c r="AN42" i="8" s="1"/>
  <c r="BT37" i="8"/>
  <c r="BT42" i="8" s="1"/>
  <c r="U37" i="8"/>
  <c r="U42" i="8" s="1"/>
  <c r="CZ37" i="8"/>
  <c r="CZ42" i="8" s="1"/>
  <c r="DE37" i="8"/>
  <c r="DE42" i="8" s="1"/>
  <c r="BM37" i="8"/>
  <c r="BM42" i="8" s="1"/>
  <c r="S37" i="8"/>
  <c r="Y37" i="8"/>
  <c r="Y42" i="8" s="1"/>
  <c r="CD37" i="8"/>
  <c r="CD42" i="8" s="1"/>
  <c r="BY37" i="8"/>
  <c r="BY42" i="8" s="1"/>
  <c r="CM37" i="8"/>
  <c r="CM42" i="8" s="1"/>
  <c r="BC37" i="8"/>
  <c r="BI37" i="8"/>
  <c r="BI42" i="8" s="1"/>
  <c r="DJ37" i="8"/>
  <c r="DJ42" i="8" s="1"/>
  <c r="AA37" i="8"/>
  <c r="DB37" i="8"/>
  <c r="DB42" i="8" s="1"/>
  <c r="CP37" i="8"/>
  <c r="CP42" i="8" s="1"/>
  <c r="CH37" i="8"/>
  <c r="CH42" i="8" s="1"/>
  <c r="CO37" i="8"/>
  <c r="CO42" i="8" s="1"/>
  <c r="DD37" i="8"/>
  <c r="DD42" i="8" s="1"/>
  <c r="AX37" i="8"/>
  <c r="AX42" i="8" s="1"/>
  <c r="BH37" i="8"/>
  <c r="BH42" i="8" s="1"/>
  <c r="CN37" i="8"/>
  <c r="CN42" i="8" s="1"/>
  <c r="Q37" i="8"/>
  <c r="BL37" i="8"/>
  <c r="BL42" i="8" s="1"/>
  <c r="CJ37" i="8"/>
  <c r="CJ42" i="8" s="1"/>
  <c r="DH37" i="8"/>
  <c r="DH42" i="8" s="1"/>
  <c r="CU37" i="8"/>
  <c r="CU42" i="8" s="1"/>
  <c r="BF37" i="8"/>
  <c r="BF42" i="8" s="1"/>
  <c r="AP37" i="8"/>
  <c r="AP42" i="8" s="1"/>
  <c r="BG37" i="8"/>
  <c r="CI37" i="8"/>
  <c r="W37" i="8"/>
  <c r="AL37" i="8"/>
  <c r="AL42" i="8" s="1"/>
  <c r="CC37" i="8"/>
  <c r="CC42" i="8" s="1"/>
  <c r="CE37" i="8"/>
  <c r="BX37" i="8"/>
  <c r="BX42" i="8" s="1"/>
  <c r="BJ37" i="8"/>
  <c r="BJ42" i="8" s="1"/>
  <c r="BV37" i="8"/>
  <c r="BV42" i="8" s="1"/>
  <c r="AO37" i="8"/>
  <c r="AO42" i="8" s="1"/>
  <c r="BU37" i="8"/>
  <c r="BU42" i="8" s="1"/>
  <c r="DN37" i="8"/>
  <c r="DN42" i="8" s="1"/>
  <c r="DO37" i="8"/>
  <c r="DO42" i="8" s="1"/>
  <c r="DP37" i="8"/>
  <c r="DP42" i="8" s="1"/>
  <c r="DQ37" i="8"/>
  <c r="DQ42" i="8" s="1"/>
  <c r="DR37" i="8"/>
  <c r="DR42" i="8" s="1"/>
  <c r="DS37" i="8"/>
  <c r="DS42" i="8" s="1"/>
  <c r="DT37" i="8"/>
  <c r="DT42" i="8" s="1"/>
  <c r="DU37" i="8"/>
  <c r="DU42" i="8" s="1"/>
  <c r="DV37" i="8"/>
  <c r="DV42" i="8" s="1"/>
  <c r="DW37" i="8"/>
  <c r="DW42" i="8" s="1"/>
  <c r="DX37" i="8"/>
  <c r="DX42" i="8" s="1"/>
  <c r="DZ37" i="8"/>
  <c r="DZ42" i="8" s="1"/>
  <c r="DY37" i="8"/>
  <c r="DY42" i="8" s="1"/>
  <c r="EB37" i="8"/>
  <c r="EB42" i="8" s="1"/>
  <c r="EA37" i="8"/>
  <c r="EA42" i="8" s="1"/>
  <c r="EC37" i="8"/>
  <c r="EC42" i="8" s="1"/>
  <c r="ED37" i="8"/>
  <c r="ED42" i="8" s="1"/>
  <c r="EE37" i="8"/>
  <c r="EE42" i="8" s="1"/>
  <c r="EE45" i="8" s="1"/>
  <c r="EE72" i="10" s="1"/>
  <c r="EE73" i="10" s="1"/>
  <c r="EF37" i="8"/>
  <c r="EF42" i="8" s="1"/>
  <c r="EG37" i="8"/>
  <c r="EG42" i="8" s="1"/>
  <c r="EH37" i="8"/>
  <c r="EH42" i="8" s="1"/>
  <c r="EI37" i="8"/>
  <c r="EI42" i="8" s="1"/>
  <c r="EJ37" i="8"/>
  <c r="EJ42" i="8" s="1"/>
  <c r="EK37" i="8"/>
  <c r="EK42" i="8" s="1"/>
  <c r="EL37" i="8"/>
  <c r="EL42" i="8" s="1"/>
  <c r="EM37" i="8"/>
  <c r="EM42" i="8" s="1"/>
  <c r="EN37" i="8"/>
  <c r="EN42" i="8" s="1"/>
  <c r="EO37" i="8"/>
  <c r="EO42" i="8" s="1"/>
  <c r="EP37" i="8"/>
  <c r="EP42" i="8" s="1"/>
  <c r="K37" i="8"/>
  <c r="K42" i="8" s="1"/>
  <c r="K45" i="8" s="1"/>
  <c r="K72" i="10" s="1"/>
  <c r="K73" i="10" s="1"/>
  <c r="L37" i="8"/>
  <c r="M37" i="8"/>
  <c r="N37" i="8"/>
  <c r="O37" i="8"/>
  <c r="EE74" i="10" l="1"/>
  <c r="EE78" i="10" s="1"/>
  <c r="EE75" i="10"/>
  <c r="EE79" i="10" s="1"/>
  <c r="K74" i="10"/>
  <c r="K78" i="10" s="1"/>
  <c r="K75" i="10"/>
  <c r="K79" i="10" s="1"/>
  <c r="P57" i="10"/>
  <c r="P72" i="10"/>
  <c r="P73" i="10" s="1"/>
  <c r="Q42" i="8"/>
  <c r="Q45" i="8" s="1"/>
  <c r="Q72" i="10" s="1"/>
  <c r="Q73" i="10" s="1"/>
  <c r="D47" i="73"/>
  <c r="W42" i="8"/>
  <c r="W45" i="8" s="1"/>
  <c r="W72" i="10" s="1"/>
  <c r="W73" i="10" s="1"/>
  <c r="AI42" i="8"/>
  <c r="AI45" i="8" s="1"/>
  <c r="BO42" i="8"/>
  <c r="BO45" i="8" s="1"/>
  <c r="BW42" i="8"/>
  <c r="BW45" i="8" s="1"/>
  <c r="AM42" i="8"/>
  <c r="AM45" i="8" s="1"/>
  <c r="CI42" i="8"/>
  <c r="CI45" i="8" s="1"/>
  <c r="CI72" i="10" s="1"/>
  <c r="CI73" i="10" s="1"/>
  <c r="AQ42" i="8"/>
  <c r="AQ45" i="8" s="1"/>
  <c r="AU42" i="8"/>
  <c r="AU45" i="8" s="1"/>
  <c r="BG42" i="8"/>
  <c r="BG45" i="8" s="1"/>
  <c r="AA42" i="8"/>
  <c r="AA45" i="8" s="1"/>
  <c r="AA72" i="10" s="1"/>
  <c r="AA73" i="10" s="1"/>
  <c r="S42" i="8"/>
  <c r="S45" i="8" s="1"/>
  <c r="S72" i="10" s="1"/>
  <c r="S73" i="10" s="1"/>
  <c r="CA42" i="8"/>
  <c r="CA45" i="8" s="1"/>
  <c r="CA72" i="10" s="1"/>
  <c r="CA73" i="10" s="1"/>
  <c r="AY42" i="8"/>
  <c r="AY45" i="8" s="1"/>
  <c r="BK42" i="8"/>
  <c r="BK45" i="8" s="1"/>
  <c r="AE42" i="8"/>
  <c r="AE45" i="8" s="1"/>
  <c r="AE72" i="10" s="1"/>
  <c r="AE73" i="10" s="1"/>
  <c r="BS42" i="8"/>
  <c r="BS45" i="8" s="1"/>
  <c r="CE42" i="8"/>
  <c r="CE45" i="8" s="1"/>
  <c r="CE72" i="10" s="1"/>
  <c r="CE73" i="10" s="1"/>
  <c r="BC42" i="8"/>
  <c r="BC45" i="8" s="1"/>
  <c r="K57" i="10"/>
  <c r="CK45" i="8"/>
  <c r="U45" i="8"/>
  <c r="CS45" i="8"/>
  <c r="CW45" i="8"/>
  <c r="CC45" i="8"/>
  <c r="CH45" i="8"/>
  <c r="CH72" i="10" s="1"/>
  <c r="CH73" i="10" s="1"/>
  <c r="DT45" i="8"/>
  <c r="EI45" i="8"/>
  <c r="BR45" i="8"/>
  <c r="BR72" i="10" s="1"/>
  <c r="BR73" i="10" s="1"/>
  <c r="AT45" i="8"/>
  <c r="AT72" i="10" s="1"/>
  <c r="AT73" i="10" s="1"/>
  <c r="CY45" i="8"/>
  <c r="EH45" i="8"/>
  <c r="DR45" i="8"/>
  <c r="AP45" i="8"/>
  <c r="AP72" i="10" s="1"/>
  <c r="AP73" i="10" s="1"/>
  <c r="DJ45" i="8"/>
  <c r="DI45" i="8"/>
  <c r="DF45" i="8"/>
  <c r="AR45" i="8"/>
  <c r="CO45" i="8"/>
  <c r="DV45" i="8"/>
  <c r="AN45" i="8"/>
  <c r="CG45" i="8"/>
  <c r="BQ45" i="8"/>
  <c r="CL45" i="8"/>
  <c r="CL72" i="10" s="1"/>
  <c r="CL73" i="10" s="1"/>
  <c r="AC45" i="8"/>
  <c r="EF45" i="8"/>
  <c r="DP45" i="8"/>
  <c r="CU45" i="8"/>
  <c r="BB45" i="8"/>
  <c r="BB72" i="10" s="1"/>
  <c r="BB73" i="10" s="1"/>
  <c r="AG45" i="8"/>
  <c r="DL45" i="8"/>
  <c r="AJ45" i="8"/>
  <c r="AZ45" i="8"/>
  <c r="BF45" i="8"/>
  <c r="BF72" i="10" s="1"/>
  <c r="BF73" i="10" s="1"/>
  <c r="DO45" i="8"/>
  <c r="DH45" i="8"/>
  <c r="CM45" i="8"/>
  <c r="CM72" i="10" s="1"/>
  <c r="CM73" i="10" s="1"/>
  <c r="CX45" i="8"/>
  <c r="CQ45" i="8"/>
  <c r="Z45" i="8"/>
  <c r="Z72" i="10" s="1"/>
  <c r="Z73" i="10" s="1"/>
  <c r="CT45" i="8"/>
  <c r="AW45" i="8"/>
  <c r="CP45" i="8"/>
  <c r="CP72" i="10" s="1"/>
  <c r="CP73" i="10" s="1"/>
  <c r="BI45" i="8"/>
  <c r="DN45" i="8"/>
  <c r="CJ45" i="8"/>
  <c r="BY45" i="8"/>
  <c r="BZ45" i="8"/>
  <c r="BZ72" i="10" s="1"/>
  <c r="BZ73" i="10" s="1"/>
  <c r="CR45" i="8"/>
  <c r="CB45" i="8"/>
  <c r="DM45" i="8"/>
  <c r="DW45" i="8"/>
  <c r="EL45" i="8"/>
  <c r="DU45" i="8"/>
  <c r="DB45" i="8"/>
  <c r="DQ45" i="8"/>
  <c r="BU45" i="8"/>
  <c r="BL45" i="8"/>
  <c r="CD45" i="8"/>
  <c r="CD72" i="10" s="1"/>
  <c r="CD73" i="10" s="1"/>
  <c r="BA45" i="8"/>
  <c r="DG45" i="8"/>
  <c r="DG72" i="10" s="1"/>
  <c r="DG73" i="10" s="1"/>
  <c r="AV45" i="8"/>
  <c r="X45" i="8"/>
  <c r="BT45" i="8"/>
  <c r="EK45" i="8"/>
  <c r="EJ45" i="8"/>
  <c r="DS45" i="8"/>
  <c r="DK45" i="8"/>
  <c r="DK72" i="10" s="1"/>
  <c r="DK73" i="10" s="1"/>
  <c r="AF45" i="8"/>
  <c r="CV45" i="8"/>
  <c r="EC45" i="8"/>
  <c r="EB45" i="8"/>
  <c r="BV45" i="8"/>
  <c r="BV72" i="10" s="1"/>
  <c r="BV73" i="10" s="1"/>
  <c r="CN45" i="8"/>
  <c r="CF45" i="8"/>
  <c r="EP45" i="8"/>
  <c r="EP72" i="10" s="1"/>
  <c r="EP73" i="10" s="1"/>
  <c r="BJ45" i="8"/>
  <c r="BJ72" i="10" s="1"/>
  <c r="BJ73" i="10" s="1"/>
  <c r="BM45" i="8"/>
  <c r="BP45" i="8"/>
  <c r="EO45" i="8"/>
  <c r="DZ45" i="8"/>
  <c r="BX45" i="8"/>
  <c r="AX45" i="8"/>
  <c r="AX72" i="10" s="1"/>
  <c r="AX73" i="10" s="1"/>
  <c r="DE45" i="8"/>
  <c r="V45" i="8"/>
  <c r="V72" i="10" s="1"/>
  <c r="V73" i="10" s="1"/>
  <c r="T45" i="8"/>
  <c r="EM45" i="8"/>
  <c r="AS45" i="8"/>
  <c r="AL45" i="8"/>
  <c r="AL72" i="10" s="1"/>
  <c r="AL73" i="10" s="1"/>
  <c r="EG45" i="8"/>
  <c r="ED45" i="8"/>
  <c r="EA45" i="8"/>
  <c r="AO45" i="8"/>
  <c r="Y45" i="8"/>
  <c r="BE45" i="8"/>
  <c r="AK45" i="8"/>
  <c r="AB45" i="8"/>
  <c r="R45" i="8"/>
  <c r="R72" i="10" s="1"/>
  <c r="R73" i="10" s="1"/>
  <c r="DY45" i="8"/>
  <c r="BH45" i="8"/>
  <c r="BD45" i="8"/>
  <c r="DC45" i="8"/>
  <c r="EN45" i="8"/>
  <c r="DX45" i="8"/>
  <c r="DD45" i="8"/>
  <c r="CZ45" i="8"/>
  <c r="DA45" i="8"/>
  <c r="AD45" i="8"/>
  <c r="AD72" i="10" s="1"/>
  <c r="AD73" i="10" s="1"/>
  <c r="AH45" i="8"/>
  <c r="AH72" i="10" s="1"/>
  <c r="AH73" i="10" s="1"/>
  <c r="BN45" i="8"/>
  <c r="BN72" i="10" s="1"/>
  <c r="BN73" i="10" s="1"/>
  <c r="EE57" i="10"/>
  <c r="K50" i="8"/>
  <c r="K76" i="8" s="1"/>
  <c r="K78" i="8" s="1"/>
  <c r="EE48" i="8"/>
  <c r="EE49" i="8"/>
  <c r="EE85" i="8" s="1"/>
  <c r="EE50" i="8"/>
  <c r="P50" i="8"/>
  <c r="P76" i="8" s="1"/>
  <c r="P78" i="8" s="1"/>
  <c r="P49" i="8"/>
  <c r="P48" i="8"/>
  <c r="K48" i="8"/>
  <c r="K49" i="8"/>
  <c r="K85" i="8" s="1"/>
  <c r="H63" i="10"/>
  <c r="M42" i="8"/>
  <c r="M45" i="8" s="1"/>
  <c r="M72" i="10" s="1"/>
  <c r="M73" i="10" s="1"/>
  <c r="N42" i="8"/>
  <c r="N45" i="8" s="1"/>
  <c r="N72" i="10" s="1"/>
  <c r="N73" i="10" s="1"/>
  <c r="L42" i="8"/>
  <c r="L45" i="8" s="1"/>
  <c r="L72" i="10" s="1"/>
  <c r="L73" i="10" s="1"/>
  <c r="O42" i="8"/>
  <c r="O45" i="8" s="1"/>
  <c r="O72" i="10" s="1"/>
  <c r="O73" i="10" s="1"/>
  <c r="EE80" i="10" l="1"/>
  <c r="EE82" i="10" s="1"/>
  <c r="EE27" i="10" s="1"/>
  <c r="K80" i="10"/>
  <c r="K82" i="10" s="1"/>
  <c r="K27" i="10" s="1"/>
  <c r="K29" i="13" s="1"/>
  <c r="DK74" i="10"/>
  <c r="DK78" i="10" s="1"/>
  <c r="DK75" i="10"/>
  <c r="DK79" i="10" s="1"/>
  <c r="AX75" i="10"/>
  <c r="AX79" i="10" s="1"/>
  <c r="AX74" i="10"/>
  <c r="AX78" i="10" s="1"/>
  <c r="BN75" i="10"/>
  <c r="BN79" i="10" s="1"/>
  <c r="BN74" i="10"/>
  <c r="BN78" i="10" s="1"/>
  <c r="AH75" i="10"/>
  <c r="AH79" i="10" s="1"/>
  <c r="AH74" i="10"/>
  <c r="AH78" i="10" s="1"/>
  <c r="L74" i="10"/>
  <c r="L78" i="10" s="1"/>
  <c r="L75" i="10"/>
  <c r="L79" i="10" s="1"/>
  <c r="AD75" i="10"/>
  <c r="AD79" i="10" s="1"/>
  <c r="AD74" i="10"/>
  <c r="AD78" i="10" s="1"/>
  <c r="EP75" i="10"/>
  <c r="EP79" i="10" s="1"/>
  <c r="EP74" i="10"/>
  <c r="EP78" i="10" s="1"/>
  <c r="AE75" i="10"/>
  <c r="AE79" i="10" s="1"/>
  <c r="AE74" i="10"/>
  <c r="AE78" i="10" s="1"/>
  <c r="Q75" i="10"/>
  <c r="Q79" i="10" s="1"/>
  <c r="Q74" i="10"/>
  <c r="Q78" i="10" s="1"/>
  <c r="CI74" i="10"/>
  <c r="CI78" i="10" s="1"/>
  <c r="CI75" i="10"/>
  <c r="CI79" i="10" s="1"/>
  <c r="BZ75" i="10"/>
  <c r="BZ79" i="10" s="1"/>
  <c r="BZ74" i="10"/>
  <c r="BZ78" i="10" s="1"/>
  <c r="DG75" i="10"/>
  <c r="DG79" i="10" s="1"/>
  <c r="DG74" i="10"/>
  <c r="DG78" i="10" s="1"/>
  <c r="CP75" i="10"/>
  <c r="CP79" i="10" s="1"/>
  <c r="CP74" i="10"/>
  <c r="CP78" i="10" s="1"/>
  <c r="AT75" i="10"/>
  <c r="AT79" i="10" s="1"/>
  <c r="AT74" i="10"/>
  <c r="AT78" i="10" s="1"/>
  <c r="BF74" i="10"/>
  <c r="BF78" i="10" s="1"/>
  <c r="BF75" i="10"/>
  <c r="BF79" i="10" s="1"/>
  <c r="CE74" i="10"/>
  <c r="CE78" i="10" s="1"/>
  <c r="CE75" i="10"/>
  <c r="CE79" i="10" s="1"/>
  <c r="BJ75" i="10"/>
  <c r="BJ79" i="10" s="1"/>
  <c r="BJ74" i="10"/>
  <c r="BJ78" i="10" s="1"/>
  <c r="AL74" i="10"/>
  <c r="AL78" i="10" s="1"/>
  <c r="AL75" i="10"/>
  <c r="AL79" i="10" s="1"/>
  <c r="BV74" i="10"/>
  <c r="BV78" i="10" s="1"/>
  <c r="BV75" i="10"/>
  <c r="BV79" i="10" s="1"/>
  <c r="BR74" i="10"/>
  <c r="BR78" i="10" s="1"/>
  <c r="BR75" i="10"/>
  <c r="BR79" i="10" s="1"/>
  <c r="CA75" i="10"/>
  <c r="CA79" i="10" s="1"/>
  <c r="CA74" i="10"/>
  <c r="CA78" i="10" s="1"/>
  <c r="V74" i="10"/>
  <c r="V78" i="10" s="1"/>
  <c r="V75" i="10"/>
  <c r="V79" i="10" s="1"/>
  <c r="R75" i="10"/>
  <c r="R79" i="10" s="1"/>
  <c r="R74" i="10"/>
  <c r="R78" i="10" s="1"/>
  <c r="AP74" i="10"/>
  <c r="AP78" i="10" s="1"/>
  <c r="AP75" i="10"/>
  <c r="AP79" i="10" s="1"/>
  <c r="O75" i="10"/>
  <c r="O79" i="10" s="1"/>
  <c r="O74" i="10"/>
  <c r="O78" i="10" s="1"/>
  <c r="BB75" i="10"/>
  <c r="BB79" i="10" s="1"/>
  <c r="BB74" i="10"/>
  <c r="BB78" i="10" s="1"/>
  <c r="M75" i="10"/>
  <c r="M79" i="10" s="1"/>
  <c r="M74" i="10"/>
  <c r="CL74" i="10"/>
  <c r="CL78" i="10" s="1"/>
  <c r="CL75" i="10"/>
  <c r="CL79" i="10" s="1"/>
  <c r="S74" i="10"/>
  <c r="S78" i="10" s="1"/>
  <c r="S75" i="10"/>
  <c r="S79" i="10" s="1"/>
  <c r="CM74" i="10"/>
  <c r="CM78" i="10" s="1"/>
  <c r="CM75" i="10"/>
  <c r="CM79" i="10" s="1"/>
  <c r="W74" i="10"/>
  <c r="W78" i="10" s="1"/>
  <c r="W75" i="10"/>
  <c r="W79" i="10" s="1"/>
  <c r="CD75" i="10"/>
  <c r="CD79" i="10" s="1"/>
  <c r="CD74" i="10"/>
  <c r="CD78" i="10" s="1"/>
  <c r="P75" i="10"/>
  <c r="P79" i="10" s="1"/>
  <c r="P74" i="10"/>
  <c r="P78" i="10" s="1"/>
  <c r="Z74" i="10"/>
  <c r="Z78" i="10" s="1"/>
  <c r="Z75" i="10"/>
  <c r="Z79" i="10" s="1"/>
  <c r="AA74" i="10"/>
  <c r="AA78" i="10" s="1"/>
  <c r="AA75" i="10"/>
  <c r="AA79" i="10" s="1"/>
  <c r="N75" i="10"/>
  <c r="N79" i="10" s="1"/>
  <c r="N74" i="10"/>
  <c r="N78" i="10" s="1"/>
  <c r="CH74" i="10"/>
  <c r="CH78" i="10" s="1"/>
  <c r="CH75" i="10"/>
  <c r="CH79" i="10" s="1"/>
  <c r="CW57" i="10"/>
  <c r="CW72" i="10"/>
  <c r="CW73" i="10" s="1"/>
  <c r="EJ57" i="10"/>
  <c r="EJ61" i="10" s="1"/>
  <c r="EJ72" i="10"/>
  <c r="EJ73" i="10" s="1"/>
  <c r="AR57" i="10"/>
  <c r="AR72" i="10"/>
  <c r="AR73" i="10" s="1"/>
  <c r="U57" i="10"/>
  <c r="U72" i="10"/>
  <c r="U73" i="10" s="1"/>
  <c r="AM57" i="10"/>
  <c r="AM72" i="10"/>
  <c r="AM73" i="10" s="1"/>
  <c r="AB57" i="10"/>
  <c r="AB72" i="10"/>
  <c r="AB73" i="10" s="1"/>
  <c r="DZ57" i="10"/>
  <c r="DZ61" i="10" s="1"/>
  <c r="DZ72" i="10"/>
  <c r="DZ73" i="10" s="1"/>
  <c r="EK57" i="10"/>
  <c r="EK61" i="10" s="1"/>
  <c r="EK72" i="10"/>
  <c r="EK73" i="10" s="1"/>
  <c r="CR57" i="10"/>
  <c r="CR72" i="10"/>
  <c r="CR73" i="10" s="1"/>
  <c r="AZ57" i="10"/>
  <c r="AZ72" i="10"/>
  <c r="AZ73" i="10" s="1"/>
  <c r="DF48" i="8"/>
  <c r="DF56" i="8" s="1"/>
  <c r="DF58" i="8" s="1"/>
  <c r="DF72" i="10"/>
  <c r="DF73" i="10" s="1"/>
  <c r="CK57" i="10"/>
  <c r="CK72" i="10"/>
  <c r="CK73" i="10" s="1"/>
  <c r="BW57" i="10"/>
  <c r="BW72" i="10"/>
  <c r="BW73" i="10" s="1"/>
  <c r="EN57" i="10"/>
  <c r="EN61" i="10" s="1"/>
  <c r="EN72" i="10"/>
  <c r="EN73" i="10" s="1"/>
  <c r="BH57" i="10"/>
  <c r="BH72" i="10"/>
  <c r="BH73" i="10" s="1"/>
  <c r="CS57" i="10"/>
  <c r="CS72" i="10"/>
  <c r="CS73" i="10" s="1"/>
  <c r="AK57" i="10"/>
  <c r="AK72" i="10"/>
  <c r="AK73" i="10" s="1"/>
  <c r="EO57" i="10"/>
  <c r="EO61" i="10" s="1"/>
  <c r="EO72" i="10"/>
  <c r="EO73" i="10" s="1"/>
  <c r="BT57" i="10"/>
  <c r="BT72" i="10"/>
  <c r="BT73" i="10" s="1"/>
  <c r="AJ48" i="8"/>
  <c r="AJ56" i="8" s="1"/>
  <c r="AJ58" i="8" s="1"/>
  <c r="AJ72" i="10"/>
  <c r="AJ73" i="10" s="1"/>
  <c r="DI57" i="10"/>
  <c r="DI72" i="10"/>
  <c r="DI73" i="10" s="1"/>
  <c r="BO57" i="10"/>
  <c r="BO72" i="10"/>
  <c r="BO73" i="10" s="1"/>
  <c r="EM57" i="10"/>
  <c r="EM61" i="10" s="1"/>
  <c r="EM72" i="10"/>
  <c r="EM73" i="10" s="1"/>
  <c r="DB57" i="10"/>
  <c r="DB72" i="10"/>
  <c r="DB73" i="10" s="1"/>
  <c r="BQ57" i="10"/>
  <c r="BQ72" i="10"/>
  <c r="BQ73" i="10" s="1"/>
  <c r="CG57" i="10"/>
  <c r="CG72" i="10"/>
  <c r="CG73" i="10" s="1"/>
  <c r="AF57" i="10"/>
  <c r="AF72" i="10"/>
  <c r="AF73" i="10" s="1"/>
  <c r="CC57" i="10"/>
  <c r="CC72" i="10"/>
  <c r="CC73" i="10" s="1"/>
  <c r="DW57" i="10"/>
  <c r="DW61" i="10" s="1"/>
  <c r="DW72" i="10"/>
  <c r="DW73" i="10" s="1"/>
  <c r="CO48" i="8"/>
  <c r="CO56" i="8" s="1"/>
  <c r="CO58" i="8" s="1"/>
  <c r="CO72" i="10"/>
  <c r="CO73" i="10" s="1"/>
  <c r="DN57" i="10"/>
  <c r="DN61" i="10" s="1"/>
  <c r="DN72" i="10"/>
  <c r="DN73" i="10" s="1"/>
  <c r="DR57" i="10"/>
  <c r="DR61" i="10" s="1"/>
  <c r="DR72" i="10"/>
  <c r="DR73" i="10" s="1"/>
  <c r="BS57" i="10"/>
  <c r="BS72" i="10"/>
  <c r="BS73" i="10" s="1"/>
  <c r="CT57" i="10"/>
  <c r="CT72" i="10"/>
  <c r="CT73" i="10" s="1"/>
  <c r="DX57" i="10"/>
  <c r="DX61" i="10" s="1"/>
  <c r="DX72" i="10"/>
  <c r="DX73" i="10" s="1"/>
  <c r="AS49" i="8"/>
  <c r="AS85" i="8" s="1"/>
  <c r="AS72" i="10"/>
  <c r="AS73" i="10" s="1"/>
  <c r="EB57" i="10"/>
  <c r="EB61" i="10" s="1"/>
  <c r="EB72" i="10"/>
  <c r="EB73" i="10" s="1"/>
  <c r="DQ57" i="10"/>
  <c r="DQ61" i="10" s="1"/>
  <c r="DQ72" i="10"/>
  <c r="DQ73" i="10" s="1"/>
  <c r="EI57" i="10"/>
  <c r="EI61" i="10" s="1"/>
  <c r="EI72" i="10"/>
  <c r="EI73" i="10" s="1"/>
  <c r="EC57" i="10"/>
  <c r="EC61" i="10" s="1"/>
  <c r="EC72" i="10"/>
  <c r="EC73" i="10" s="1"/>
  <c r="DT57" i="10"/>
  <c r="DT61" i="10" s="1"/>
  <c r="DT72" i="10"/>
  <c r="DT73" i="10" s="1"/>
  <c r="DC49" i="8"/>
  <c r="DC85" i="8" s="1"/>
  <c r="DC72" i="10"/>
  <c r="DC73" i="10" s="1"/>
  <c r="CV57" i="10"/>
  <c r="CV72" i="10"/>
  <c r="CV73" i="10" s="1"/>
  <c r="DU49" i="8"/>
  <c r="DU71" i="8" s="1"/>
  <c r="DU73" i="8" s="1"/>
  <c r="DU72" i="10"/>
  <c r="DU73" i="10" s="1"/>
  <c r="CX57" i="10"/>
  <c r="CX72" i="10"/>
  <c r="CX73" i="10" s="1"/>
  <c r="BG48" i="8"/>
  <c r="BG56" i="8" s="1"/>
  <c r="BG72" i="10"/>
  <c r="BG73" i="10" s="1"/>
  <c r="BD57" i="10"/>
  <c r="BD72" i="10"/>
  <c r="BD73" i="10" s="1"/>
  <c r="EL57" i="10"/>
  <c r="EL61" i="10" s="1"/>
  <c r="EL72" i="10"/>
  <c r="EL73" i="10" s="1"/>
  <c r="AN57" i="10"/>
  <c r="AN72" i="10"/>
  <c r="AN73" i="10" s="1"/>
  <c r="DE57" i="10"/>
  <c r="DE72" i="10"/>
  <c r="DE73" i="10" s="1"/>
  <c r="DH57" i="10"/>
  <c r="DH72" i="10"/>
  <c r="DH73" i="10" s="1"/>
  <c r="DV57" i="10"/>
  <c r="DV61" i="10" s="1"/>
  <c r="DV72" i="10"/>
  <c r="DV73" i="10" s="1"/>
  <c r="AQ57" i="10"/>
  <c r="AQ72" i="10"/>
  <c r="AQ73" i="10" s="1"/>
  <c r="DY57" i="10"/>
  <c r="DY61" i="10" s="1"/>
  <c r="DY72" i="10"/>
  <c r="DY73" i="10" s="1"/>
  <c r="DS57" i="10"/>
  <c r="DS61" i="10" s="1"/>
  <c r="DS72" i="10"/>
  <c r="DS73" i="10" s="1"/>
  <c r="DO57" i="10"/>
  <c r="DO61" i="10" s="1"/>
  <c r="DO72" i="10"/>
  <c r="DO73" i="10" s="1"/>
  <c r="BX49" i="8"/>
  <c r="BX71" i="8" s="1"/>
  <c r="BX73" i="8" s="1"/>
  <c r="BX72" i="10"/>
  <c r="BX73" i="10" s="1"/>
  <c r="BE57" i="10"/>
  <c r="BE72" i="10"/>
  <c r="BE73" i="10" s="1"/>
  <c r="BC57" i="10"/>
  <c r="BC72" i="10"/>
  <c r="BC73" i="10" s="1"/>
  <c r="Y50" i="8"/>
  <c r="Y76" i="8" s="1"/>
  <c r="Y78" i="8" s="1"/>
  <c r="Y72" i="10"/>
  <c r="Y73" i="10" s="1"/>
  <c r="AV57" i="10"/>
  <c r="AV72" i="10"/>
  <c r="AV73" i="10" s="1"/>
  <c r="AG57" i="10"/>
  <c r="AG72" i="10"/>
  <c r="AG73" i="10" s="1"/>
  <c r="EA57" i="10"/>
  <c r="EA61" i="10" s="1"/>
  <c r="EA72" i="10"/>
  <c r="EA73" i="10" s="1"/>
  <c r="BA57" i="10"/>
  <c r="BA72" i="10"/>
  <c r="BA73" i="10" s="1"/>
  <c r="BI57" i="10"/>
  <c r="BI72" i="10"/>
  <c r="BI73" i="10" s="1"/>
  <c r="CU57" i="10"/>
  <c r="CU72" i="10"/>
  <c r="CU73" i="10" s="1"/>
  <c r="EH57" i="10"/>
  <c r="EH61" i="10" s="1"/>
  <c r="EH72" i="10"/>
  <c r="EH73" i="10" s="1"/>
  <c r="BU57" i="10"/>
  <c r="BU72" i="10"/>
  <c r="BU73" i="10" s="1"/>
  <c r="T57" i="10"/>
  <c r="T72" i="10"/>
  <c r="T73" i="10" s="1"/>
  <c r="BP57" i="10"/>
  <c r="BP72" i="10"/>
  <c r="BP73" i="10" s="1"/>
  <c r="BY57" i="10"/>
  <c r="BY72" i="10"/>
  <c r="BY73" i="10" s="1"/>
  <c r="DL57" i="10"/>
  <c r="DL61" i="10" s="1"/>
  <c r="DL72" i="10"/>
  <c r="DL73" i="10" s="1"/>
  <c r="DJ57" i="10"/>
  <c r="DJ72" i="10"/>
  <c r="DJ73" i="10" s="1"/>
  <c r="CJ50" i="8"/>
  <c r="CJ76" i="8" s="1"/>
  <c r="CJ78" i="8" s="1"/>
  <c r="CJ72" i="10"/>
  <c r="CJ73" i="10" s="1"/>
  <c r="CF57" i="10"/>
  <c r="CF72" i="10"/>
  <c r="CF73" i="10" s="1"/>
  <c r="DP57" i="10"/>
  <c r="DP61" i="10" s="1"/>
  <c r="DP72" i="10"/>
  <c r="DP73" i="10" s="1"/>
  <c r="CY50" i="8"/>
  <c r="CY76" i="8" s="1"/>
  <c r="CY78" i="8" s="1"/>
  <c r="CY72" i="10"/>
  <c r="CY73" i="10" s="1"/>
  <c r="BK57" i="10"/>
  <c r="BK72" i="10"/>
  <c r="BK73" i="10" s="1"/>
  <c r="DD57" i="10"/>
  <c r="DD72" i="10"/>
  <c r="DD73" i="10" s="1"/>
  <c r="AC49" i="8"/>
  <c r="AC71" i="8" s="1"/>
  <c r="AC73" i="8" s="1"/>
  <c r="AC72" i="10"/>
  <c r="AC73" i="10" s="1"/>
  <c r="CQ48" i="8"/>
  <c r="CQ56" i="8" s="1"/>
  <c r="CQ58" i="8" s="1"/>
  <c r="CQ72" i="10"/>
  <c r="CQ73" i="10" s="1"/>
  <c r="AU57" i="10"/>
  <c r="AU72" i="10"/>
  <c r="AU73" i="10" s="1"/>
  <c r="DM48" i="8"/>
  <c r="DM56" i="8" s="1"/>
  <c r="DM58" i="8" s="1"/>
  <c r="DM72" i="10"/>
  <c r="DM73" i="10" s="1"/>
  <c r="CB57" i="10"/>
  <c r="CB72" i="10"/>
  <c r="CB73" i="10" s="1"/>
  <c r="X57" i="10"/>
  <c r="X72" i="10"/>
  <c r="X73" i="10" s="1"/>
  <c r="AI57" i="10"/>
  <c r="AI72" i="10"/>
  <c r="AI73" i="10" s="1"/>
  <c r="BM57" i="10"/>
  <c r="BM72" i="10"/>
  <c r="BM73" i="10" s="1"/>
  <c r="AO57" i="10"/>
  <c r="AO72" i="10"/>
  <c r="AO73" i="10" s="1"/>
  <c r="DA57" i="10"/>
  <c r="DA72" i="10"/>
  <c r="DA73" i="10" s="1"/>
  <c r="ED57" i="10"/>
  <c r="ED61" i="10" s="1"/>
  <c r="ED72" i="10"/>
  <c r="ED73" i="10" s="1"/>
  <c r="CZ57" i="10"/>
  <c r="CZ72" i="10"/>
  <c r="CZ73" i="10" s="1"/>
  <c r="EG57" i="10"/>
  <c r="EG61" i="10" s="1"/>
  <c r="EG72" i="10"/>
  <c r="EG73" i="10" s="1"/>
  <c r="CN57" i="10"/>
  <c r="CN72" i="10"/>
  <c r="CN73" i="10" s="1"/>
  <c r="BL57" i="10"/>
  <c r="BL72" i="10"/>
  <c r="BL73" i="10" s="1"/>
  <c r="AW57" i="10"/>
  <c r="AW72" i="10"/>
  <c r="AW73" i="10" s="1"/>
  <c r="EF57" i="10"/>
  <c r="EF61" i="10" s="1"/>
  <c r="EF72" i="10"/>
  <c r="EF73" i="10" s="1"/>
  <c r="AY48" i="8"/>
  <c r="AY56" i="8" s="1"/>
  <c r="AY72" i="10"/>
  <c r="AY73" i="10" s="1"/>
  <c r="EP57" i="10"/>
  <c r="CD57" i="10"/>
  <c r="F73" i="73"/>
  <c r="CP57" i="10"/>
  <c r="F76" i="73"/>
  <c r="AT57" i="10"/>
  <c r="F64" i="73"/>
  <c r="BV57" i="10"/>
  <c r="F71" i="73"/>
  <c r="BR57" i="10"/>
  <c r="F70" i="73"/>
  <c r="Z57" i="10"/>
  <c r="F59" i="73"/>
  <c r="CL57" i="10"/>
  <c r="F75" i="73"/>
  <c r="AL57" i="10"/>
  <c r="F62" i="73"/>
  <c r="CH50" i="8"/>
  <c r="CH76" i="8" s="1"/>
  <c r="CH78" i="8" s="1"/>
  <c r="F74" i="73"/>
  <c r="V57" i="10"/>
  <c r="F58" i="73"/>
  <c r="AX57" i="10"/>
  <c r="F65" i="73"/>
  <c r="BF57" i="10"/>
  <c r="F67" i="73"/>
  <c r="BZ57" i="10"/>
  <c r="F72" i="73"/>
  <c r="AP57" i="10"/>
  <c r="F63" i="73"/>
  <c r="AH50" i="8"/>
  <c r="AH76" i="8" s="1"/>
  <c r="AH78" i="8" s="1"/>
  <c r="F61" i="73"/>
  <c r="BJ57" i="10"/>
  <c r="F68" i="73"/>
  <c r="BB48" i="8"/>
  <c r="BB56" i="8" s="1"/>
  <c r="BB58" i="8" s="1"/>
  <c r="F66" i="73"/>
  <c r="BN57" i="10"/>
  <c r="F69" i="73"/>
  <c r="AD57" i="10"/>
  <c r="F60" i="73"/>
  <c r="R57" i="10"/>
  <c r="F57" i="73"/>
  <c r="H26" i="10"/>
  <c r="H28" i="13" s="1"/>
  <c r="P71" i="8"/>
  <c r="P73" i="8" s="1"/>
  <c r="P85" i="8"/>
  <c r="CM57" i="10"/>
  <c r="CI57" i="10"/>
  <c r="CA48" i="8"/>
  <c r="CA56" i="8" s="1"/>
  <c r="CE57" i="10"/>
  <c r="S57" i="10"/>
  <c r="AA50" i="8"/>
  <c r="AA76" i="8" s="1"/>
  <c r="AA78" i="8" s="1"/>
  <c r="AE57" i="10"/>
  <c r="W57" i="10"/>
  <c r="O57" i="10"/>
  <c r="CK48" i="8"/>
  <c r="U48" i="8"/>
  <c r="U56" i="8" s="1"/>
  <c r="U58" i="8" s="1"/>
  <c r="CK49" i="8"/>
  <c r="CK50" i="8"/>
  <c r="CK76" i="8" s="1"/>
  <c r="CK78" i="8" s="1"/>
  <c r="BW50" i="8"/>
  <c r="U49" i="8"/>
  <c r="U50" i="8"/>
  <c r="U76" i="8" s="1"/>
  <c r="U78" i="8" s="1"/>
  <c r="CS50" i="8"/>
  <c r="CS76" i="8" s="1"/>
  <c r="CS78" i="8" s="1"/>
  <c r="DJ50" i="8"/>
  <c r="DJ76" i="8" s="1"/>
  <c r="DJ78" i="8" s="1"/>
  <c r="CS49" i="8"/>
  <c r="BW49" i="8"/>
  <c r="BW85" i="8" s="1"/>
  <c r="BW48" i="8"/>
  <c r="DR49" i="8"/>
  <c r="DR48" i="8"/>
  <c r="DR56" i="8" s="1"/>
  <c r="DR58" i="8" s="1"/>
  <c r="DR50" i="8"/>
  <c r="DR76" i="8" s="1"/>
  <c r="DR78" i="8" s="1"/>
  <c r="CW49" i="8"/>
  <c r="AP48" i="8"/>
  <c r="AP56" i="8" s="1"/>
  <c r="AP58" i="8" s="1"/>
  <c r="DJ49" i="8"/>
  <c r="DP49" i="8"/>
  <c r="DP48" i="8"/>
  <c r="CW48" i="8"/>
  <c r="CW56" i="8" s="1"/>
  <c r="CW58" i="8" s="1"/>
  <c r="DJ48" i="8"/>
  <c r="AP49" i="8"/>
  <c r="CT48" i="8"/>
  <c r="CT56" i="8" s="1"/>
  <c r="CT58" i="8" s="1"/>
  <c r="CT50" i="8"/>
  <c r="CT76" i="8" s="1"/>
  <c r="CT78" i="8" s="1"/>
  <c r="CT49" i="8"/>
  <c r="BC50" i="8"/>
  <c r="CS48" i="8"/>
  <c r="CH49" i="8"/>
  <c r="DQ48" i="8"/>
  <c r="CH48" i="8"/>
  <c r="EF49" i="8"/>
  <c r="CV48" i="8"/>
  <c r="CV56" i="8" s="1"/>
  <c r="CV58" i="8" s="1"/>
  <c r="EH50" i="8"/>
  <c r="EH76" i="8" s="1"/>
  <c r="EH78" i="8" s="1"/>
  <c r="DT50" i="8"/>
  <c r="DT76" i="8" s="1"/>
  <c r="DT78" i="8" s="1"/>
  <c r="W49" i="8"/>
  <c r="W85" i="8" s="1"/>
  <c r="CC49" i="8"/>
  <c r="CW50" i="8"/>
  <c r="CW76" i="8" s="1"/>
  <c r="CW78" i="8" s="1"/>
  <c r="CC50" i="8"/>
  <c r="CC76" i="8" s="1"/>
  <c r="CC78" i="8" s="1"/>
  <c r="BB50" i="8"/>
  <c r="BB76" i="8" s="1"/>
  <c r="BB78" i="8" s="1"/>
  <c r="AY50" i="8"/>
  <c r="AP50" i="8"/>
  <c r="AP76" i="8" s="1"/>
  <c r="AP78" i="8" s="1"/>
  <c r="CP48" i="8"/>
  <c r="CP56" i="8" s="1"/>
  <c r="CP58" i="8" s="1"/>
  <c r="BC48" i="8"/>
  <c r="BC56" i="8" s="1"/>
  <c r="CC48" i="8"/>
  <c r="CC56" i="8" s="1"/>
  <c r="CC58" i="8" s="1"/>
  <c r="BI50" i="8"/>
  <c r="BI76" i="8" s="1"/>
  <c r="BI78" i="8" s="1"/>
  <c r="BI49" i="8"/>
  <c r="DF49" i="8"/>
  <c r="CP49" i="8"/>
  <c r="Q57" i="10"/>
  <c r="Q48" i="8"/>
  <c r="Q56" i="8" s="1"/>
  <c r="Q58" i="8" s="1"/>
  <c r="AX49" i="8"/>
  <c r="EL50" i="8"/>
  <c r="EL76" i="8" s="1"/>
  <c r="EL78" i="8" s="1"/>
  <c r="AY49" i="8"/>
  <c r="AY85" i="8" s="1"/>
  <c r="BI48" i="8"/>
  <c r="AH48" i="8"/>
  <c r="Z50" i="8"/>
  <c r="Z76" i="8" s="1"/>
  <c r="Z78" i="8" s="1"/>
  <c r="DI49" i="8"/>
  <c r="EF48" i="8"/>
  <c r="DI50" i="8"/>
  <c r="DI76" i="8" s="1"/>
  <c r="DI78" i="8" s="1"/>
  <c r="AH49" i="8"/>
  <c r="EH49" i="8"/>
  <c r="EH48" i="8"/>
  <c r="EH56" i="8" s="1"/>
  <c r="EH58" i="8" s="1"/>
  <c r="AR48" i="8"/>
  <c r="AR56" i="8" s="1"/>
  <c r="AR58" i="8" s="1"/>
  <c r="CY49" i="8"/>
  <c r="DW49" i="8"/>
  <c r="DW50" i="8"/>
  <c r="DW76" i="8" s="1"/>
  <c r="DW78" i="8" s="1"/>
  <c r="CD49" i="8"/>
  <c r="DZ50" i="8"/>
  <c r="DZ76" i="8" s="1"/>
  <c r="DZ78" i="8" s="1"/>
  <c r="DZ48" i="8"/>
  <c r="DW48" i="8"/>
  <c r="DW56" i="8" s="1"/>
  <c r="DW58" i="8" s="1"/>
  <c r="CL48" i="8"/>
  <c r="CL56" i="8" s="1"/>
  <c r="CL58" i="8" s="1"/>
  <c r="DS48" i="8"/>
  <c r="DQ50" i="8"/>
  <c r="DQ76" i="8" s="1"/>
  <c r="DQ78" i="8" s="1"/>
  <c r="EC48" i="8"/>
  <c r="EC56" i="8" s="1"/>
  <c r="EC58" i="8" s="1"/>
  <c r="CN48" i="8"/>
  <c r="CN56" i="8" s="1"/>
  <c r="CN58" i="8" s="1"/>
  <c r="CN49" i="8"/>
  <c r="AR49" i="8"/>
  <c r="DI48" i="8"/>
  <c r="DI56" i="8" s="1"/>
  <c r="DI58" i="8" s="1"/>
  <c r="EJ50" i="8"/>
  <c r="EJ76" i="8" s="1"/>
  <c r="EJ78" i="8" s="1"/>
  <c r="EA50" i="8"/>
  <c r="EA76" i="8" s="1"/>
  <c r="EA78" i="8" s="1"/>
  <c r="EJ48" i="8"/>
  <c r="BH49" i="8"/>
  <c r="AZ50" i="8"/>
  <c r="AZ76" i="8" s="1"/>
  <c r="AZ78" i="8" s="1"/>
  <c r="AT50" i="8"/>
  <c r="AT76" i="8" s="1"/>
  <c r="AT78" i="8" s="1"/>
  <c r="CG48" i="8"/>
  <c r="BH50" i="8"/>
  <c r="BH76" i="8" s="1"/>
  <c r="BH78" i="8" s="1"/>
  <c r="BS48" i="8"/>
  <c r="BS56" i="8" s="1"/>
  <c r="AT48" i="8"/>
  <c r="BH48" i="8"/>
  <c r="BH56" i="8" s="1"/>
  <c r="BH58" i="8" s="1"/>
  <c r="BS49" i="8"/>
  <c r="BS85" i="8" s="1"/>
  <c r="EA49" i="8"/>
  <c r="CG49" i="8"/>
  <c r="CM49" i="8"/>
  <c r="DH48" i="8"/>
  <c r="DH56" i="8" s="1"/>
  <c r="DH58" i="8" s="1"/>
  <c r="CR48" i="8"/>
  <c r="CR56" i="8" s="1"/>
  <c r="CR58" i="8" s="1"/>
  <c r="EG49" i="8"/>
  <c r="CG50" i="8"/>
  <c r="CG76" i="8" s="1"/>
  <c r="CG78" i="8" s="1"/>
  <c r="DH50" i="8"/>
  <c r="DH76" i="8" s="1"/>
  <c r="DH78" i="8" s="1"/>
  <c r="CR49" i="8"/>
  <c r="BR49" i="8"/>
  <c r="BR50" i="8"/>
  <c r="BR76" i="8" s="1"/>
  <c r="BR78" i="8" s="1"/>
  <c r="EG48" i="8"/>
  <c r="EG56" i="8" s="1"/>
  <c r="EG58" i="8" s="1"/>
  <c r="X49" i="8"/>
  <c r="EO49" i="8"/>
  <c r="X48" i="8"/>
  <c r="X56" i="8" s="1"/>
  <c r="X58" i="8" s="1"/>
  <c r="AU48" i="8"/>
  <c r="EO48" i="8"/>
  <c r="EO56" i="8" s="1"/>
  <c r="EO58" i="8" s="1"/>
  <c r="AU50" i="8"/>
  <c r="ED48" i="8"/>
  <c r="ED56" i="8" s="1"/>
  <c r="ED58" i="8" s="1"/>
  <c r="DT49" i="8"/>
  <c r="BQ49" i="8"/>
  <c r="BR48" i="8"/>
  <c r="BR56" i="8" s="1"/>
  <c r="BR58" i="8" s="1"/>
  <c r="DT48" i="8"/>
  <c r="AN172" i="69"/>
  <c r="AN173" i="69" s="1"/>
  <c r="AN175" i="69" s="1"/>
  <c r="EO50" i="8"/>
  <c r="EO76" i="8" s="1"/>
  <c r="EO78" i="8" s="1"/>
  <c r="ED50" i="8"/>
  <c r="ED76" i="8" s="1"/>
  <c r="ED78" i="8" s="1"/>
  <c r="AI49" i="8"/>
  <c r="AI85" i="8" s="1"/>
  <c r="AD49" i="8"/>
  <c r="CY48" i="8"/>
  <c r="CY56" i="8" s="1"/>
  <c r="CY58" i="8" s="1"/>
  <c r="BJ48" i="8"/>
  <c r="EJ49" i="8"/>
  <c r="ED49" i="8"/>
  <c r="AI50" i="8"/>
  <c r="CB48" i="8"/>
  <c r="CB56" i="8" s="1"/>
  <c r="CB58" i="8" s="1"/>
  <c r="AT49" i="8"/>
  <c r="EN48" i="8"/>
  <c r="EN56" i="8" s="1"/>
  <c r="EN58" i="8" s="1"/>
  <c r="BJ50" i="8"/>
  <c r="BJ76" i="8" s="1"/>
  <c r="BJ78" i="8" s="1"/>
  <c r="CM50" i="8"/>
  <c r="CM76" i="8" s="1"/>
  <c r="CM78" i="8" s="1"/>
  <c r="X50" i="8"/>
  <c r="X76" i="8" s="1"/>
  <c r="X78" i="8" s="1"/>
  <c r="CB49" i="8"/>
  <c r="EN49" i="8"/>
  <c r="BJ49" i="8"/>
  <c r="BM50" i="8"/>
  <c r="BM76" i="8" s="1"/>
  <c r="BM78" i="8" s="1"/>
  <c r="CN50" i="8"/>
  <c r="CN76" i="8" s="1"/>
  <c r="CN78" i="8" s="1"/>
  <c r="CM48" i="8"/>
  <c r="DH49" i="8"/>
  <c r="CR50" i="8"/>
  <c r="CR76" i="8" s="1"/>
  <c r="CR78" i="8" s="1"/>
  <c r="BO50" i="8"/>
  <c r="EN50" i="8"/>
  <c r="EN76" i="8" s="1"/>
  <c r="EN78" i="8" s="1"/>
  <c r="DX49" i="8"/>
  <c r="CO50" i="8"/>
  <c r="CO76" i="8" s="1"/>
  <c r="CO78" i="8" s="1"/>
  <c r="DV49" i="8"/>
  <c r="BO49" i="8"/>
  <c r="BO85" i="8" s="1"/>
  <c r="BF49" i="8"/>
  <c r="DX48" i="8"/>
  <c r="EM49" i="8"/>
  <c r="BO48" i="8"/>
  <c r="BF50" i="8"/>
  <c r="BF76" i="8" s="1"/>
  <c r="BF78" i="8" s="1"/>
  <c r="CO49" i="8"/>
  <c r="CB50" i="8"/>
  <c r="CB76" i="8" s="1"/>
  <c r="CB78" i="8" s="1"/>
  <c r="DV50" i="8"/>
  <c r="DV76" i="8" s="1"/>
  <c r="DV78" i="8" s="1"/>
  <c r="Z172" i="69"/>
  <c r="Z173" i="69" s="1"/>
  <c r="Z175" i="69" s="1"/>
  <c r="AA57" i="10"/>
  <c r="CO57" i="10"/>
  <c r="AL49" i="8"/>
  <c r="BZ48" i="8"/>
  <c r="AB172" i="69"/>
  <c r="AB173" i="69" s="1"/>
  <c r="AA49" i="8"/>
  <c r="AA85" i="8" s="1"/>
  <c r="BZ50" i="8"/>
  <c r="BZ76" i="8" s="1"/>
  <c r="BZ78" i="8" s="1"/>
  <c r="EB50" i="8"/>
  <c r="EB76" i="8" s="1"/>
  <c r="EB78" i="8" s="1"/>
  <c r="CF48" i="8"/>
  <c r="CF56" i="8" s="1"/>
  <c r="CF58" i="8" s="1"/>
  <c r="AQ48" i="8"/>
  <c r="AQ56" i="8" s="1"/>
  <c r="AN48" i="8"/>
  <c r="AV50" i="8"/>
  <c r="AV76" i="8" s="1"/>
  <c r="AV78" i="8" s="1"/>
  <c r="S48" i="8"/>
  <c r="S56" i="8" s="1"/>
  <c r="BZ49" i="8"/>
  <c r="AL48" i="8"/>
  <c r="AL56" i="8" s="1"/>
  <c r="AL58" i="8" s="1"/>
  <c r="AQ50" i="8"/>
  <c r="AL50" i="8"/>
  <c r="AL76" i="8" s="1"/>
  <c r="AL78" i="8" s="1"/>
  <c r="J172" i="69"/>
  <c r="J176" i="69" s="1"/>
  <c r="J178" i="69" s="1"/>
  <c r="AA48" i="8"/>
  <c r="EI50" i="8"/>
  <c r="EI76" i="8" s="1"/>
  <c r="EI78" i="8" s="1"/>
  <c r="EP50" i="8"/>
  <c r="EP76" i="8" s="1"/>
  <c r="EP78" i="8" s="1"/>
  <c r="EB48" i="8"/>
  <c r="EB56" i="8" s="1"/>
  <c r="EB58" i="8" s="1"/>
  <c r="CF49" i="8"/>
  <c r="AQ49" i="8"/>
  <c r="AQ85" i="8" s="1"/>
  <c r="AN50" i="8"/>
  <c r="AN76" i="8" s="1"/>
  <c r="AN78" i="8" s="1"/>
  <c r="AU49" i="8"/>
  <c r="AU85" i="8" s="1"/>
  <c r="CU50" i="8"/>
  <c r="CU76" i="8" s="1"/>
  <c r="CU78" i="8" s="1"/>
  <c r="AN49" i="8"/>
  <c r="DO49" i="8"/>
  <c r="CU48" i="8"/>
  <c r="DP50" i="8"/>
  <c r="DP76" i="8" s="1"/>
  <c r="DP78" i="8" s="1"/>
  <c r="AM49" i="8"/>
  <c r="AM85" i="8" s="1"/>
  <c r="CE50" i="8"/>
  <c r="BY49" i="8"/>
  <c r="AJ50" i="8"/>
  <c r="AJ76" i="8" s="1"/>
  <c r="AJ78" i="8" s="1"/>
  <c r="CU49" i="8"/>
  <c r="BQ50" i="8"/>
  <c r="BQ76" i="8" s="1"/>
  <c r="BQ78" i="8" s="1"/>
  <c r="AM50" i="8"/>
  <c r="DX50" i="8"/>
  <c r="DX76" i="8" s="1"/>
  <c r="DX78" i="8" s="1"/>
  <c r="Z49" i="8"/>
  <c r="AZ49" i="8"/>
  <c r="BF48" i="8"/>
  <c r="BF56" i="8" s="1"/>
  <c r="BF58" i="8" s="1"/>
  <c r="CA50" i="8"/>
  <c r="BQ48" i="8"/>
  <c r="BQ56" i="8" s="1"/>
  <c r="BQ58" i="8" s="1"/>
  <c r="AI48" i="8"/>
  <c r="DV48" i="8"/>
  <c r="CI50" i="8"/>
  <c r="EB49" i="8"/>
  <c r="AZ48" i="8"/>
  <c r="EC50" i="8"/>
  <c r="EC76" i="8" s="1"/>
  <c r="EC78" i="8" s="1"/>
  <c r="CI49" i="8"/>
  <c r="CI85" i="8" s="1"/>
  <c r="CP50" i="8"/>
  <c r="CP76" i="8" s="1"/>
  <c r="CP78" i="8" s="1"/>
  <c r="EI49" i="8"/>
  <c r="DQ49" i="8"/>
  <c r="BC49" i="8"/>
  <c r="BC85" i="8" s="1"/>
  <c r="CD48" i="8"/>
  <c r="CD56" i="8" s="1"/>
  <c r="CD58" i="8" s="1"/>
  <c r="DL48" i="8"/>
  <c r="BU50" i="8"/>
  <c r="BU76" i="8" s="1"/>
  <c r="BU78" i="8" s="1"/>
  <c r="DL49" i="8"/>
  <c r="T48" i="8"/>
  <c r="BD50" i="8"/>
  <c r="BD76" i="8" s="1"/>
  <c r="BD78" i="8" s="1"/>
  <c r="BU48" i="8"/>
  <c r="T50" i="8"/>
  <c r="T76" i="8" s="1"/>
  <c r="T78" i="8" s="1"/>
  <c r="AF48" i="8"/>
  <c r="R50" i="8"/>
  <c r="R76" i="8" s="1"/>
  <c r="R78" i="8" s="1"/>
  <c r="AW48" i="8"/>
  <c r="AW56" i="8" s="1"/>
  <c r="AW58" i="8" s="1"/>
  <c r="DN49" i="8"/>
  <c r="DB48" i="8"/>
  <c r="DB56" i="8" s="1"/>
  <c r="DB58" i="8" s="1"/>
  <c r="AY57" i="10"/>
  <c r="R48" i="8"/>
  <c r="R56" i="8" s="1"/>
  <c r="R58" i="8" s="1"/>
  <c r="BL49" i="8"/>
  <c r="BG50" i="8"/>
  <c r="BN48" i="8"/>
  <c r="BD49" i="8"/>
  <c r="T49" i="8"/>
  <c r="BV48" i="8"/>
  <c r="BV56" i="8" s="1"/>
  <c r="BV58" i="8" s="1"/>
  <c r="AF49" i="8"/>
  <c r="R49" i="8"/>
  <c r="AB49" i="8"/>
  <c r="AW49" i="8"/>
  <c r="DN50" i="8"/>
  <c r="DN76" i="8" s="1"/>
  <c r="DN78" i="8" s="1"/>
  <c r="DB50" i="8"/>
  <c r="DB76" i="8" s="1"/>
  <c r="DB78" i="8" s="1"/>
  <c r="DN48" i="8"/>
  <c r="DB49" i="8"/>
  <c r="BL48" i="8"/>
  <c r="BL56" i="8" s="1"/>
  <c r="BL58" i="8" s="1"/>
  <c r="Q172" i="69"/>
  <c r="Q176" i="69" s="1"/>
  <c r="Q178" i="69" s="1"/>
  <c r="BD48" i="8"/>
  <c r="BD56" i="8" s="1"/>
  <c r="BD58" i="8" s="1"/>
  <c r="BV50" i="8"/>
  <c r="BV76" i="8" s="1"/>
  <c r="BV78" i="8" s="1"/>
  <c r="DL50" i="8"/>
  <c r="DL76" i="8" s="1"/>
  <c r="DL78" i="8" s="1"/>
  <c r="CD50" i="8"/>
  <c r="CD76" i="8" s="1"/>
  <c r="CD78" i="8" s="1"/>
  <c r="AF50" i="8"/>
  <c r="AF76" i="8" s="1"/>
  <c r="AF78" i="8" s="1"/>
  <c r="AE49" i="8"/>
  <c r="AE85" i="8" s="1"/>
  <c r="AB48" i="8"/>
  <c r="AB50" i="8"/>
  <c r="AB76" i="8" s="1"/>
  <c r="AB78" i="8" s="1"/>
  <c r="W172" i="69"/>
  <c r="W173" i="69" s="1"/>
  <c r="W175" i="69" s="1"/>
  <c r="S50" i="8"/>
  <c r="AG50" i="8"/>
  <c r="AG76" i="8" s="1"/>
  <c r="AG78" i="8" s="1"/>
  <c r="CV49" i="8"/>
  <c r="V48" i="8"/>
  <c r="Q49" i="8"/>
  <c r="Q85" i="8" s="1"/>
  <c r="BA48" i="8"/>
  <c r="BA56" i="8" s="1"/>
  <c r="BA58" i="8" s="1"/>
  <c r="BB49" i="8"/>
  <c r="EL49" i="8"/>
  <c r="T172" i="69"/>
  <c r="T173" i="69" s="1"/>
  <c r="T175" i="69" s="1"/>
  <c r="AR50" i="8"/>
  <c r="AR76" i="8" s="1"/>
  <c r="AR78" i="8" s="1"/>
  <c r="DF50" i="8"/>
  <c r="DF76" i="8" s="1"/>
  <c r="DF78" i="8" s="1"/>
  <c r="BL50" i="8"/>
  <c r="BL76" i="8" s="1"/>
  <c r="BL78" i="8" s="1"/>
  <c r="BB57" i="10"/>
  <c r="BU49" i="8"/>
  <c r="AE50" i="8"/>
  <c r="BV49" i="8"/>
  <c r="DY50" i="8"/>
  <c r="DY76" i="8" s="1"/>
  <c r="DY78" i="8" s="1"/>
  <c r="BK50" i="8"/>
  <c r="Z48" i="8"/>
  <c r="Z56" i="8" s="1"/>
  <c r="Z58" i="8" s="1"/>
  <c r="AE48" i="8"/>
  <c r="DY48" i="8"/>
  <c r="DY56" i="8" s="1"/>
  <c r="DY58" i="8" s="1"/>
  <c r="AK50" i="8"/>
  <c r="AK76" i="8" s="1"/>
  <c r="AK78" i="8" s="1"/>
  <c r="BA49" i="8"/>
  <c r="W48" i="8"/>
  <c r="AL172" i="69"/>
  <c r="AL176" i="69" s="1"/>
  <c r="AL178" i="69" s="1"/>
  <c r="DA48" i="8"/>
  <c r="AG49" i="8"/>
  <c r="V50" i="8"/>
  <c r="V76" i="8" s="1"/>
  <c r="V78" i="8" s="1"/>
  <c r="AO49" i="8"/>
  <c r="BA50" i="8"/>
  <c r="BA76" i="8" s="1"/>
  <c r="BA78" i="8" s="1"/>
  <c r="W50" i="8"/>
  <c r="DA50" i="8"/>
  <c r="DA76" i="8" s="1"/>
  <c r="DA78" i="8" s="1"/>
  <c r="CE48" i="8"/>
  <c r="S49" i="8"/>
  <c r="S85" i="8" s="1"/>
  <c r="AG48" i="8"/>
  <c r="CV50" i="8"/>
  <c r="CV76" i="8" s="1"/>
  <c r="CV78" i="8" s="1"/>
  <c r="V49" i="8"/>
  <c r="EC49" i="8"/>
  <c r="CI48" i="8"/>
  <c r="CI56" i="8" s="1"/>
  <c r="EI48" i="8"/>
  <c r="EI56" i="8" s="1"/>
  <c r="EI58" i="8" s="1"/>
  <c r="EL48" i="8"/>
  <c r="EL56" i="8" s="1"/>
  <c r="EL58" i="8" s="1"/>
  <c r="U172" i="69"/>
  <c r="U176" i="69" s="1"/>
  <c r="U178" i="69" s="1"/>
  <c r="AG172" i="69"/>
  <c r="AG173" i="69" s="1"/>
  <c r="AG175" i="69" s="1"/>
  <c r="O172" i="69"/>
  <c r="O173" i="69" s="1"/>
  <c r="O175" i="69" s="1"/>
  <c r="DZ49" i="8"/>
  <c r="V172" i="69"/>
  <c r="V176" i="69" s="1"/>
  <c r="V178" i="69" s="1"/>
  <c r="AH172" i="69"/>
  <c r="AH173" i="69" s="1"/>
  <c r="AH175" i="69" s="1"/>
  <c r="BG57" i="10"/>
  <c r="AD48" i="8"/>
  <c r="AD56" i="8" s="1"/>
  <c r="AD58" i="8" s="1"/>
  <c r="AK172" i="69"/>
  <c r="AK173" i="69" s="1"/>
  <c r="AK175" i="69" s="1"/>
  <c r="DM57" i="10"/>
  <c r="DA49" i="8"/>
  <c r="EA48" i="8"/>
  <c r="EF50" i="8"/>
  <c r="EF76" i="8" s="1"/>
  <c r="EF78" i="8" s="1"/>
  <c r="DK48" i="8"/>
  <c r="EG50" i="8"/>
  <c r="EG76" i="8" s="1"/>
  <c r="EG78" i="8" s="1"/>
  <c r="BP49" i="8"/>
  <c r="S172" i="69"/>
  <c r="S173" i="69" s="1"/>
  <c r="S175" i="69" s="1"/>
  <c r="R172" i="69"/>
  <c r="R173" i="69" s="1"/>
  <c r="AD50" i="8"/>
  <c r="AD76" i="8" s="1"/>
  <c r="AD78" i="8" s="1"/>
  <c r="CZ49" i="8"/>
  <c r="AA172" i="69"/>
  <c r="AA173" i="69" s="1"/>
  <c r="AA175" i="69" s="1"/>
  <c r="BP50" i="8"/>
  <c r="BP76" i="8" s="1"/>
  <c r="BP78" i="8" s="1"/>
  <c r="BM48" i="8"/>
  <c r="BM56" i="8" s="1"/>
  <c r="BM58" i="8" s="1"/>
  <c r="AK49" i="8"/>
  <c r="AS48" i="8"/>
  <c r="EK48" i="8"/>
  <c r="DM50" i="8"/>
  <c r="DM76" i="8" s="1"/>
  <c r="DM78" i="8" s="1"/>
  <c r="BP48" i="8"/>
  <c r="CZ50" i="8"/>
  <c r="CZ76" i="8" s="1"/>
  <c r="CZ78" i="8" s="1"/>
  <c r="AK48" i="8"/>
  <c r="AK56" i="8" s="1"/>
  <c r="AK58" i="8" s="1"/>
  <c r="CZ48" i="8"/>
  <c r="CZ56" i="8" s="1"/>
  <c r="CZ58" i="8" s="1"/>
  <c r="BE48" i="8"/>
  <c r="BE50" i="8"/>
  <c r="BE76" i="8" s="1"/>
  <c r="BE78" i="8" s="1"/>
  <c r="DM49" i="8"/>
  <c r="AM172" i="69"/>
  <c r="AM173" i="69" s="1"/>
  <c r="N172" i="69"/>
  <c r="N173" i="69" s="1"/>
  <c r="N175" i="69" s="1"/>
  <c r="AE172" i="69"/>
  <c r="AE176" i="69" s="1"/>
  <c r="AE178" i="69" s="1"/>
  <c r="BM49" i="8"/>
  <c r="CX48" i="8"/>
  <c r="CX56" i="8" s="1"/>
  <c r="CX58" i="8" s="1"/>
  <c r="DD49" i="8"/>
  <c r="BT48" i="8"/>
  <c r="BT56" i="8" s="1"/>
  <c r="BT58" i="8" s="1"/>
  <c r="AD172" i="69"/>
  <c r="AD173" i="69" s="1"/>
  <c r="AD175" i="69" s="1"/>
  <c r="EK49" i="8"/>
  <c r="CX50" i="8"/>
  <c r="CX76" i="8" s="1"/>
  <c r="CX78" i="8" s="1"/>
  <c r="DE50" i="8"/>
  <c r="DE76" i="8" s="1"/>
  <c r="DE78" i="8" s="1"/>
  <c r="EK50" i="8"/>
  <c r="EK76" i="8" s="1"/>
  <c r="EK78" i="8" s="1"/>
  <c r="DE49" i="8"/>
  <c r="CX49" i="8"/>
  <c r="DD48" i="8"/>
  <c r="EM50" i="8"/>
  <c r="EM76" i="8" s="1"/>
  <c r="EM78" i="8" s="1"/>
  <c r="DE48" i="8"/>
  <c r="BT50" i="8"/>
  <c r="BT76" i="8" s="1"/>
  <c r="BT78" i="8" s="1"/>
  <c r="BE49" i="8"/>
  <c r="AO172" i="69"/>
  <c r="AO173" i="69" s="1"/>
  <c r="BN50" i="8"/>
  <c r="BN76" i="8" s="1"/>
  <c r="BN78" i="8" s="1"/>
  <c r="DD50" i="8"/>
  <c r="DD76" i="8" s="1"/>
  <c r="DD78" i="8" s="1"/>
  <c r="EP48" i="8"/>
  <c r="BY48" i="8"/>
  <c r="BY56" i="8" s="1"/>
  <c r="BY58" i="8" s="1"/>
  <c r="EM48" i="8"/>
  <c r="AX50" i="8"/>
  <c r="AX76" i="8" s="1"/>
  <c r="AX78" i="8" s="1"/>
  <c r="DO50" i="8"/>
  <c r="DO76" i="8" s="1"/>
  <c r="DO78" i="8" s="1"/>
  <c r="DS50" i="8"/>
  <c r="DS76" i="8" s="1"/>
  <c r="DS78" i="8" s="1"/>
  <c r="AV48" i="8"/>
  <c r="AV56" i="8" s="1"/>
  <c r="AV58" i="8" s="1"/>
  <c r="DY49" i="8"/>
  <c r="BK49" i="8"/>
  <c r="BK85" i="8" s="1"/>
  <c r="BT49" i="8"/>
  <c r="AO50" i="8"/>
  <c r="AO76" i="8" s="1"/>
  <c r="AO78" i="8" s="1"/>
  <c r="AW50" i="8"/>
  <c r="AW76" i="8" s="1"/>
  <c r="AW78" i="8" s="1"/>
  <c r="BG49" i="8"/>
  <c r="BG85" i="8" s="1"/>
  <c r="CL49" i="8"/>
  <c r="BN49" i="8"/>
  <c r="CE49" i="8"/>
  <c r="CE85" i="8" s="1"/>
  <c r="EP49" i="8"/>
  <c r="BY50" i="8"/>
  <c r="BY76" i="8" s="1"/>
  <c r="BY78" i="8" s="1"/>
  <c r="BS50" i="8"/>
  <c r="AX48" i="8"/>
  <c r="DO48" i="8"/>
  <c r="DO56" i="8" s="1"/>
  <c r="DO58" i="8" s="1"/>
  <c r="DS49" i="8"/>
  <c r="AV49" i="8"/>
  <c r="Q50" i="8"/>
  <c r="Q76" i="8" s="1"/>
  <c r="Q78" i="8" s="1"/>
  <c r="BK48" i="8"/>
  <c r="BK56" i="8" s="1"/>
  <c r="CF50" i="8"/>
  <c r="CF76" i="8" s="1"/>
  <c r="CF78" i="8" s="1"/>
  <c r="AO48" i="8"/>
  <c r="AO56" i="8" s="1"/>
  <c r="AO58" i="8" s="1"/>
  <c r="AM48" i="8"/>
  <c r="AM56" i="8" s="1"/>
  <c r="CL50" i="8"/>
  <c r="CL76" i="8" s="1"/>
  <c r="CL78" i="8" s="1"/>
  <c r="AI172" i="69"/>
  <c r="AI173" i="69" s="1"/>
  <c r="Y48" i="8"/>
  <c r="CQ49" i="8"/>
  <c r="P172" i="69"/>
  <c r="P176" i="69" s="1"/>
  <c r="P178" i="69" s="1"/>
  <c r="AF172" i="69"/>
  <c r="AF176" i="69" s="1"/>
  <c r="AF178" i="69" s="1"/>
  <c r="AJ49" i="8"/>
  <c r="L172" i="69"/>
  <c r="L176" i="69" s="1"/>
  <c r="L178" i="69" s="1"/>
  <c r="AH57" i="10"/>
  <c r="DC57" i="10"/>
  <c r="Y57" i="10"/>
  <c r="AS57" i="10"/>
  <c r="BX57" i="10"/>
  <c r="CA57" i="10"/>
  <c r="DK57" i="10"/>
  <c r="DG57" i="10"/>
  <c r="DU57" i="10"/>
  <c r="CJ57" i="10"/>
  <c r="CQ57" i="10"/>
  <c r="AJ57" i="10"/>
  <c r="AC57" i="10"/>
  <c r="DF57" i="10"/>
  <c r="CY57" i="10"/>
  <c r="CH57" i="10"/>
  <c r="AS50" i="8"/>
  <c r="AS76" i="8" s="1"/>
  <c r="AS78" i="8" s="1"/>
  <c r="CJ48" i="8"/>
  <c r="CJ56" i="8" s="1"/>
  <c r="CJ58" i="8" s="1"/>
  <c r="K172" i="69"/>
  <c r="K176" i="69" s="1"/>
  <c r="K178" i="69" s="1"/>
  <c r="DK50" i="8"/>
  <c r="DK76" i="8" s="1"/>
  <c r="DK78" i="8" s="1"/>
  <c r="CJ49" i="8"/>
  <c r="DG50" i="8"/>
  <c r="DG76" i="8" s="1"/>
  <c r="DG78" i="8" s="1"/>
  <c r="DG48" i="8"/>
  <c r="DG56" i="8" s="1"/>
  <c r="DG58" i="8" s="1"/>
  <c r="DK49" i="8"/>
  <c r="DG49" i="8"/>
  <c r="X172" i="69"/>
  <c r="X173" i="69" s="1"/>
  <c r="X175" i="69" s="1"/>
  <c r="M172" i="69"/>
  <c r="M173" i="69" s="1"/>
  <c r="M175" i="69" s="1"/>
  <c r="AC172" i="69"/>
  <c r="AC173" i="69" s="1"/>
  <c r="AC175" i="69" s="1"/>
  <c r="Y172" i="69"/>
  <c r="Y176" i="69" s="1"/>
  <c r="Y178" i="69" s="1"/>
  <c r="DC50" i="8"/>
  <c r="DC76" i="8" s="1"/>
  <c r="DC78" i="8" s="1"/>
  <c r="DU48" i="8"/>
  <c r="AJ172" i="69"/>
  <c r="AJ173" i="69" s="1"/>
  <c r="AJ175" i="69" s="1"/>
  <c r="DC48" i="8"/>
  <c r="BX50" i="8"/>
  <c r="BX76" i="8" s="1"/>
  <c r="BX78" i="8" s="1"/>
  <c r="DU50" i="8"/>
  <c r="DU76" i="8" s="1"/>
  <c r="DU78" i="8" s="1"/>
  <c r="CA49" i="8"/>
  <c r="CA85" i="8" s="1"/>
  <c r="AC50" i="8"/>
  <c r="AC76" i="8" s="1"/>
  <c r="AC78" i="8" s="1"/>
  <c r="Y49" i="8"/>
  <c r="CQ50" i="8"/>
  <c r="CQ76" i="8" s="1"/>
  <c r="CQ78" i="8" s="1"/>
  <c r="BX48" i="8"/>
  <c r="AC48" i="8"/>
  <c r="N50" i="8"/>
  <c r="N76" i="8" s="1"/>
  <c r="N78" i="8" s="1"/>
  <c r="N57" i="10"/>
  <c r="M50" i="8"/>
  <c r="M76" i="8" s="1"/>
  <c r="M78" i="8" s="1"/>
  <c r="M57" i="10"/>
  <c r="EE61" i="10"/>
  <c r="L50" i="8"/>
  <c r="L76" i="8" s="1"/>
  <c r="L78" i="8" s="1"/>
  <c r="L57" i="10"/>
  <c r="O50" i="8"/>
  <c r="I172" i="69"/>
  <c r="H172" i="69"/>
  <c r="EE76" i="8"/>
  <c r="EE78" i="8" s="1"/>
  <c r="EE71" i="8"/>
  <c r="EE73" i="8" s="1"/>
  <c r="K71" i="8"/>
  <c r="P56" i="8"/>
  <c r="P58" i="8" s="1"/>
  <c r="EE56" i="8"/>
  <c r="EE58" i="8" s="1"/>
  <c r="K56" i="8"/>
  <c r="N48" i="8"/>
  <c r="N49" i="8"/>
  <c r="M48" i="8"/>
  <c r="M49" i="8"/>
  <c r="O49" i="8"/>
  <c r="O85" i="8" s="1"/>
  <c r="O48" i="8"/>
  <c r="L48" i="8"/>
  <c r="L49" i="8"/>
  <c r="E45" i="8"/>
  <c r="C113" i="86" s="1"/>
  <c r="EE29" i="13" l="1"/>
  <c r="M78" i="10"/>
  <c r="M80" i="10" s="1"/>
  <c r="M82" i="10" s="1"/>
  <c r="M27" i="10" s="1"/>
  <c r="BZ80" i="10"/>
  <c r="BZ82" i="10" s="1"/>
  <c r="BZ27" i="10" s="1"/>
  <c r="BN80" i="10"/>
  <c r="BN82" i="10" s="1"/>
  <c r="BN27" i="10" s="1"/>
  <c r="CD80" i="10"/>
  <c r="CD82" i="10" s="1"/>
  <c r="CD27" i="10" s="1"/>
  <c r="AE80" i="10"/>
  <c r="AE82" i="10" s="1"/>
  <c r="AE27" i="10" s="1"/>
  <c r="N80" i="10"/>
  <c r="N82" i="10" s="1"/>
  <c r="N27" i="10" s="1"/>
  <c r="BB80" i="10"/>
  <c r="BB82" i="10" s="1"/>
  <c r="BB27" i="10" s="1"/>
  <c r="AA80" i="10"/>
  <c r="AA82" i="10" s="1"/>
  <c r="AA27" i="10" s="1"/>
  <c r="BV80" i="10"/>
  <c r="BV82" i="10" s="1"/>
  <c r="BV27" i="10" s="1"/>
  <c r="W80" i="10"/>
  <c r="W82" i="10" s="1"/>
  <c r="W27" i="10" s="1"/>
  <c r="CM80" i="10"/>
  <c r="CM82" i="10" s="1"/>
  <c r="CM27" i="10" s="1"/>
  <c r="BR80" i="10"/>
  <c r="BR82" i="10" s="1"/>
  <c r="BR27" i="10" s="1"/>
  <c r="Z80" i="10"/>
  <c r="Z82" i="10" s="1"/>
  <c r="Z27" i="10" s="1"/>
  <c r="AL80" i="10"/>
  <c r="AL82" i="10" s="1"/>
  <c r="AL27" i="10" s="1"/>
  <c r="CI80" i="10"/>
  <c r="CI82" i="10" s="1"/>
  <c r="CI27" i="10" s="1"/>
  <c r="V80" i="10"/>
  <c r="V82" i="10" s="1"/>
  <c r="V27" i="10" s="1"/>
  <c r="CH80" i="10"/>
  <c r="CH82" i="10" s="1"/>
  <c r="CH27" i="10" s="1"/>
  <c r="P80" i="10"/>
  <c r="P82" i="10" s="1"/>
  <c r="P27" i="10" s="1"/>
  <c r="DK80" i="10"/>
  <c r="DK82" i="10" s="1"/>
  <c r="DK27" i="10" s="1"/>
  <c r="BF80" i="10"/>
  <c r="BF82" i="10" s="1"/>
  <c r="BF27" i="10" s="1"/>
  <c r="S80" i="10"/>
  <c r="S82" i="10" s="1"/>
  <c r="S27" i="10" s="1"/>
  <c r="L80" i="10"/>
  <c r="L82" i="10" s="1"/>
  <c r="L27" i="10" s="1"/>
  <c r="CL80" i="10"/>
  <c r="CL82" i="10" s="1"/>
  <c r="CL27" i="10" s="1"/>
  <c r="AP80" i="10"/>
  <c r="AP82" i="10" s="1"/>
  <c r="AP27" i="10" s="1"/>
  <c r="CE80" i="10"/>
  <c r="CE82" i="10" s="1"/>
  <c r="CE27" i="10" s="1"/>
  <c r="BX85" i="8"/>
  <c r="BX87" i="8" s="1"/>
  <c r="DC71" i="8"/>
  <c r="DC73" i="8" s="1"/>
  <c r="DC80" i="8" s="1"/>
  <c r="DC14" i="8" s="1"/>
  <c r="DU85" i="8"/>
  <c r="DU86" i="8" s="1"/>
  <c r="AS71" i="8"/>
  <c r="AS73" i="8" s="1"/>
  <c r="AS80" i="8" s="1"/>
  <c r="AS14" i="8" s="1"/>
  <c r="DC74" i="10"/>
  <c r="DC78" i="10" s="1"/>
  <c r="DC75" i="10"/>
  <c r="DC79" i="10" s="1"/>
  <c r="DA74" i="10"/>
  <c r="DA78" i="10" s="1"/>
  <c r="DA75" i="10"/>
  <c r="DA79" i="10" s="1"/>
  <c r="BI74" i="10"/>
  <c r="BI78" i="10" s="1"/>
  <c r="BI75" i="10"/>
  <c r="BI79" i="10" s="1"/>
  <c r="AC74" i="10"/>
  <c r="AC78" i="10" s="1"/>
  <c r="AC75" i="10"/>
  <c r="AC79" i="10" s="1"/>
  <c r="BA74" i="10"/>
  <c r="BA78" i="10" s="1"/>
  <c r="BA75" i="10"/>
  <c r="BA79" i="10" s="1"/>
  <c r="EL75" i="10"/>
  <c r="EL79" i="10" s="1"/>
  <c r="EL74" i="10"/>
  <c r="EL78" i="10" s="1"/>
  <c r="DR74" i="10"/>
  <c r="DR78" i="10" s="1"/>
  <c r="DR75" i="10"/>
  <c r="DR79" i="10" s="1"/>
  <c r="CS75" i="10"/>
  <c r="CS79" i="10" s="1"/>
  <c r="CS74" i="10"/>
  <c r="CS78" i="10" s="1"/>
  <c r="BM75" i="10"/>
  <c r="BM79" i="10" s="1"/>
  <c r="BM74" i="10"/>
  <c r="BM78" i="10" s="1"/>
  <c r="DS74" i="10"/>
  <c r="DS78" i="10" s="1"/>
  <c r="DS75" i="10"/>
  <c r="DS79" i="10" s="1"/>
  <c r="BH74" i="10"/>
  <c r="BH78" i="10" s="1"/>
  <c r="BH75" i="10"/>
  <c r="BH79" i="10" s="1"/>
  <c r="BL75" i="10"/>
  <c r="BL79" i="10" s="1"/>
  <c r="BL74" i="10"/>
  <c r="BL78" i="10" s="1"/>
  <c r="AI75" i="10"/>
  <c r="AI79" i="10" s="1"/>
  <c r="AI74" i="10"/>
  <c r="AI78" i="10" s="1"/>
  <c r="BK75" i="10"/>
  <c r="BK79" i="10" s="1"/>
  <c r="BK74" i="10"/>
  <c r="BK78" i="10" s="1"/>
  <c r="BP74" i="10"/>
  <c r="BP78" i="10" s="1"/>
  <c r="BP75" i="10"/>
  <c r="BP79" i="10" s="1"/>
  <c r="AG75" i="10"/>
  <c r="AG79" i="10" s="1"/>
  <c r="AG74" i="10"/>
  <c r="AG78" i="10" s="1"/>
  <c r="DY75" i="10"/>
  <c r="DY79" i="10" s="1"/>
  <c r="DY74" i="10"/>
  <c r="DY78" i="10" s="1"/>
  <c r="BG74" i="10"/>
  <c r="BG78" i="10" s="1"/>
  <c r="BG75" i="10"/>
  <c r="BG79" i="10" s="1"/>
  <c r="DQ74" i="10"/>
  <c r="DQ78" i="10" s="1"/>
  <c r="DQ75" i="10"/>
  <c r="DQ79" i="10" s="1"/>
  <c r="CO75" i="10"/>
  <c r="CO79" i="10" s="1"/>
  <c r="CO74" i="10"/>
  <c r="CO78" i="10" s="1"/>
  <c r="BO74" i="10"/>
  <c r="BO78" i="10" s="1"/>
  <c r="BO75" i="10"/>
  <c r="BO79" i="10" s="1"/>
  <c r="EN75" i="10"/>
  <c r="EN79" i="10" s="1"/>
  <c r="EN74" i="10"/>
  <c r="EN78" i="10" s="1"/>
  <c r="AB74" i="10"/>
  <c r="AB78" i="10" s="1"/>
  <c r="AB75" i="10"/>
  <c r="AB79" i="10" s="1"/>
  <c r="ED74" i="10"/>
  <c r="ED78" i="10" s="1"/>
  <c r="ED75" i="10"/>
  <c r="ED79" i="10" s="1"/>
  <c r="CJ74" i="10"/>
  <c r="CJ78" i="10" s="1"/>
  <c r="CJ75" i="10"/>
  <c r="CJ79" i="10" s="1"/>
  <c r="CU75" i="10"/>
  <c r="CU79" i="10" s="1"/>
  <c r="CU74" i="10"/>
  <c r="CU78" i="10" s="1"/>
  <c r="CT75" i="10"/>
  <c r="CT79" i="10" s="1"/>
  <c r="CT74" i="10"/>
  <c r="CT78" i="10" s="1"/>
  <c r="EO75" i="10"/>
  <c r="EO79" i="10" s="1"/>
  <c r="EO74" i="10"/>
  <c r="EO78" i="10" s="1"/>
  <c r="EJ74" i="10"/>
  <c r="EJ78" i="10" s="1"/>
  <c r="EJ75" i="10"/>
  <c r="EJ79" i="10" s="1"/>
  <c r="DT74" i="10"/>
  <c r="DT78" i="10" s="1"/>
  <c r="DT75" i="10"/>
  <c r="DT79" i="10" s="1"/>
  <c r="AK74" i="10"/>
  <c r="AK78" i="10" s="1"/>
  <c r="AK75" i="10"/>
  <c r="AK79" i="10" s="1"/>
  <c r="EF74" i="10"/>
  <c r="EF78" i="10" s="1"/>
  <c r="EF75" i="10"/>
  <c r="EF79" i="10" s="1"/>
  <c r="DD74" i="10"/>
  <c r="DD78" i="10" s="1"/>
  <c r="DD75" i="10"/>
  <c r="DD79" i="10" s="1"/>
  <c r="BD74" i="10"/>
  <c r="BD78" i="10" s="1"/>
  <c r="BD75" i="10"/>
  <c r="BD79" i="10" s="1"/>
  <c r="EM75" i="10"/>
  <c r="EM79" i="10" s="1"/>
  <c r="EM74" i="10"/>
  <c r="EM78" i="10" s="1"/>
  <c r="CN74" i="10"/>
  <c r="CN78" i="10" s="1"/>
  <c r="CN75" i="10"/>
  <c r="CN79" i="10" s="1"/>
  <c r="X74" i="10"/>
  <c r="X78" i="10" s="1"/>
  <c r="X75" i="10"/>
  <c r="X79" i="10" s="1"/>
  <c r="CY74" i="10"/>
  <c r="CY78" i="10" s="1"/>
  <c r="CY75" i="10"/>
  <c r="CY79" i="10" s="1"/>
  <c r="T74" i="10"/>
  <c r="T78" i="10" s="1"/>
  <c r="T75" i="10"/>
  <c r="T79" i="10" s="1"/>
  <c r="AV75" i="10"/>
  <c r="AV79" i="10" s="1"/>
  <c r="AV74" i="10"/>
  <c r="AV78" i="10" s="1"/>
  <c r="AQ74" i="10"/>
  <c r="AQ78" i="10" s="1"/>
  <c r="AQ75" i="10"/>
  <c r="AQ79" i="10" s="1"/>
  <c r="CX74" i="10"/>
  <c r="CX78" i="10" s="1"/>
  <c r="CX75" i="10"/>
  <c r="CX79" i="10" s="1"/>
  <c r="EB74" i="10"/>
  <c r="EB78" i="10" s="1"/>
  <c r="EB75" i="10"/>
  <c r="EB79" i="10" s="1"/>
  <c r="DW75" i="10"/>
  <c r="DW79" i="10" s="1"/>
  <c r="DW74" i="10"/>
  <c r="DW78" i="10" s="1"/>
  <c r="DI75" i="10"/>
  <c r="DI79" i="10" s="1"/>
  <c r="DI74" i="10"/>
  <c r="DI78" i="10" s="1"/>
  <c r="BW74" i="10"/>
  <c r="BW78" i="10" s="1"/>
  <c r="BW75" i="10"/>
  <c r="BW79" i="10" s="1"/>
  <c r="AM74" i="10"/>
  <c r="AM78" i="10" s="1"/>
  <c r="AM75" i="10"/>
  <c r="AM79" i="10" s="1"/>
  <c r="DL74" i="10"/>
  <c r="DL78" i="10" s="1"/>
  <c r="DL75" i="10"/>
  <c r="DL79" i="10" s="1"/>
  <c r="DO75" i="10"/>
  <c r="DO79" i="10" s="1"/>
  <c r="DO74" i="10"/>
  <c r="DO78" i="10" s="1"/>
  <c r="EC74" i="10"/>
  <c r="EC78" i="10" s="1"/>
  <c r="EC75" i="10"/>
  <c r="EC79" i="10" s="1"/>
  <c r="DB74" i="10"/>
  <c r="DB78" i="10" s="1"/>
  <c r="DB75" i="10"/>
  <c r="DB79" i="10" s="1"/>
  <c r="EK75" i="10"/>
  <c r="EK79" i="10" s="1"/>
  <c r="EK74" i="10"/>
  <c r="EK78" i="10" s="1"/>
  <c r="AW75" i="10"/>
  <c r="AW79" i="10" s="1"/>
  <c r="AW74" i="10"/>
  <c r="AW78" i="10" s="1"/>
  <c r="EA74" i="10"/>
  <c r="EA78" i="10" s="1"/>
  <c r="EA75" i="10"/>
  <c r="EA79" i="10" s="1"/>
  <c r="AU75" i="10"/>
  <c r="AU79" i="10" s="1"/>
  <c r="AU74" i="10"/>
  <c r="AU78" i="10" s="1"/>
  <c r="BE74" i="10"/>
  <c r="BE78" i="10" s="1"/>
  <c r="BE75" i="10"/>
  <c r="BE79" i="10" s="1"/>
  <c r="CG74" i="10"/>
  <c r="CG78" i="10" s="1"/>
  <c r="CG75" i="10"/>
  <c r="CG79" i="10" s="1"/>
  <c r="AZ75" i="10"/>
  <c r="AZ79" i="10" s="1"/>
  <c r="AZ74" i="10"/>
  <c r="AZ78" i="10" s="1"/>
  <c r="AY75" i="10"/>
  <c r="AY79" i="10" s="1"/>
  <c r="AY74" i="10"/>
  <c r="AY78" i="10" s="1"/>
  <c r="CQ75" i="10"/>
  <c r="CQ79" i="10" s="1"/>
  <c r="CQ74" i="10"/>
  <c r="CQ78" i="10" s="1"/>
  <c r="DJ75" i="10"/>
  <c r="DJ79" i="10" s="1"/>
  <c r="DJ74" i="10"/>
  <c r="DJ78" i="10" s="1"/>
  <c r="BX74" i="10"/>
  <c r="BX78" i="10" s="1"/>
  <c r="BX75" i="10"/>
  <c r="BX79" i="10" s="1"/>
  <c r="AN74" i="10"/>
  <c r="AN78" i="10" s="1"/>
  <c r="AN75" i="10"/>
  <c r="AN79" i="10" s="1"/>
  <c r="BS75" i="10"/>
  <c r="BS79" i="10" s="1"/>
  <c r="BS74" i="10"/>
  <c r="BS78" i="10" s="1"/>
  <c r="BQ74" i="10"/>
  <c r="BQ78" i="10" s="1"/>
  <c r="BQ75" i="10"/>
  <c r="BQ79" i="10" s="1"/>
  <c r="CR75" i="10"/>
  <c r="CR79" i="10" s="1"/>
  <c r="CR74" i="10"/>
  <c r="CR78" i="10" s="1"/>
  <c r="CW75" i="10"/>
  <c r="CW79" i="10" s="1"/>
  <c r="CW74" i="10"/>
  <c r="CW78" i="10" s="1"/>
  <c r="AO74" i="10"/>
  <c r="AO78" i="10" s="1"/>
  <c r="AO75" i="10"/>
  <c r="AO79" i="10" s="1"/>
  <c r="EG74" i="10"/>
  <c r="EG78" i="10" s="1"/>
  <c r="EG75" i="10"/>
  <c r="EG79" i="10" s="1"/>
  <c r="CB75" i="10"/>
  <c r="CB79" i="10" s="1"/>
  <c r="CB74" i="10"/>
  <c r="CB78" i="10" s="1"/>
  <c r="DP74" i="10"/>
  <c r="DP78" i="10" s="1"/>
  <c r="DP75" i="10"/>
  <c r="DP79" i="10" s="1"/>
  <c r="BU74" i="10"/>
  <c r="BU78" i="10" s="1"/>
  <c r="BU75" i="10"/>
  <c r="BU79" i="10" s="1"/>
  <c r="Y74" i="10"/>
  <c r="Y78" i="10" s="1"/>
  <c r="Y75" i="10"/>
  <c r="Y79" i="10" s="1"/>
  <c r="DV75" i="10"/>
  <c r="DV79" i="10" s="1"/>
  <c r="DV74" i="10"/>
  <c r="DV78" i="10" s="1"/>
  <c r="DU74" i="10"/>
  <c r="DU78" i="10" s="1"/>
  <c r="DU75" i="10"/>
  <c r="DU79" i="10" s="1"/>
  <c r="AS75" i="10"/>
  <c r="AS79" i="10" s="1"/>
  <c r="AS74" i="10"/>
  <c r="AS78" i="10" s="1"/>
  <c r="CC75" i="10"/>
  <c r="CC79" i="10" s="1"/>
  <c r="CC74" i="10"/>
  <c r="CC78" i="10" s="1"/>
  <c r="AJ74" i="10"/>
  <c r="AJ78" i="10" s="1"/>
  <c r="AJ75" i="10"/>
  <c r="AJ79" i="10" s="1"/>
  <c r="CK74" i="10"/>
  <c r="CK78" i="10" s="1"/>
  <c r="CK75" i="10"/>
  <c r="CK79" i="10" s="1"/>
  <c r="U74" i="10"/>
  <c r="U78" i="10" s="1"/>
  <c r="U75" i="10"/>
  <c r="U79" i="10" s="1"/>
  <c r="DE75" i="10"/>
  <c r="DE79" i="10" s="1"/>
  <c r="DE74" i="10"/>
  <c r="DE78" i="10" s="1"/>
  <c r="BY74" i="10"/>
  <c r="BY78" i="10" s="1"/>
  <c r="BY75" i="10"/>
  <c r="BY79" i="10" s="1"/>
  <c r="EI74" i="10"/>
  <c r="EI78" i="10" s="1"/>
  <c r="EI75" i="10"/>
  <c r="EI79" i="10" s="1"/>
  <c r="DN75" i="10"/>
  <c r="DN79" i="10" s="1"/>
  <c r="DN74" i="10"/>
  <c r="DN78" i="10" s="1"/>
  <c r="DZ75" i="10"/>
  <c r="DZ79" i="10" s="1"/>
  <c r="DZ74" i="10"/>
  <c r="DZ78" i="10" s="1"/>
  <c r="CZ74" i="10"/>
  <c r="CZ78" i="10" s="1"/>
  <c r="CZ75" i="10"/>
  <c r="CZ79" i="10" s="1"/>
  <c r="DM74" i="10"/>
  <c r="DM78" i="10" s="1"/>
  <c r="DM75" i="10"/>
  <c r="DM79" i="10" s="1"/>
  <c r="CF75" i="10"/>
  <c r="CF79" i="10" s="1"/>
  <c r="CF74" i="10"/>
  <c r="CF78" i="10" s="1"/>
  <c r="EH74" i="10"/>
  <c r="EH78" i="10" s="1"/>
  <c r="EH75" i="10"/>
  <c r="EH79" i="10" s="1"/>
  <c r="BC75" i="10"/>
  <c r="BC79" i="10" s="1"/>
  <c r="BC74" i="10"/>
  <c r="BC78" i="10" s="1"/>
  <c r="DH75" i="10"/>
  <c r="DH79" i="10" s="1"/>
  <c r="DH74" i="10"/>
  <c r="DH78" i="10" s="1"/>
  <c r="CV74" i="10"/>
  <c r="CV78" i="10" s="1"/>
  <c r="CV75" i="10"/>
  <c r="CV79" i="10" s="1"/>
  <c r="DX75" i="10"/>
  <c r="DX79" i="10" s="1"/>
  <c r="DX74" i="10"/>
  <c r="DX78" i="10" s="1"/>
  <c r="AF75" i="10"/>
  <c r="AF79" i="10" s="1"/>
  <c r="AF74" i="10"/>
  <c r="AF78" i="10" s="1"/>
  <c r="BT74" i="10"/>
  <c r="BT78" i="10" s="1"/>
  <c r="BT75" i="10"/>
  <c r="BT79" i="10" s="1"/>
  <c r="DF75" i="10"/>
  <c r="DF79" i="10" s="1"/>
  <c r="DF74" i="10"/>
  <c r="DF78" i="10" s="1"/>
  <c r="AR74" i="10"/>
  <c r="AR78" i="10" s="1"/>
  <c r="AR75" i="10"/>
  <c r="AR79" i="10" s="1"/>
  <c r="AC85" i="8"/>
  <c r="AC86" i="8" s="1"/>
  <c r="E71" i="10"/>
  <c r="EP61" i="10"/>
  <c r="P80" i="8"/>
  <c r="P14" i="8" s="1"/>
  <c r="P26" i="8"/>
  <c r="AC26" i="8"/>
  <c r="BX26" i="8"/>
  <c r="DU80" i="8"/>
  <c r="DU14" i="8" s="1"/>
  <c r="DU14" i="13" s="1"/>
  <c r="BX80" i="8"/>
  <c r="BX14" i="8" s="1"/>
  <c r="AC80" i="8"/>
  <c r="AC14" i="8" s="1"/>
  <c r="EA71" i="8"/>
  <c r="EA73" i="8" s="1"/>
  <c r="EA80" i="8" s="1"/>
  <c r="EA14" i="8" s="1"/>
  <c r="EA14" i="13" s="1"/>
  <c r="EA85" i="8"/>
  <c r="EA87" i="8" s="1"/>
  <c r="DI71" i="8"/>
  <c r="DI73" i="8" s="1"/>
  <c r="DI80" i="8" s="1"/>
  <c r="DI14" i="8" s="1"/>
  <c r="DI85" i="8"/>
  <c r="DI87" i="8" s="1"/>
  <c r="CS71" i="8"/>
  <c r="CS73" i="8" s="1"/>
  <c r="CS80" i="8" s="1"/>
  <c r="CS14" i="8" s="1"/>
  <c r="CS85" i="8"/>
  <c r="CS86" i="8" s="1"/>
  <c r="BV71" i="8"/>
  <c r="BV73" i="8" s="1"/>
  <c r="BV85" i="8"/>
  <c r="BV87" i="8" s="1"/>
  <c r="DZ71" i="8"/>
  <c r="DZ73" i="8" s="1"/>
  <c r="DZ80" i="8" s="1"/>
  <c r="DZ14" i="8" s="1"/>
  <c r="DZ14" i="13" s="1"/>
  <c r="DZ85" i="8"/>
  <c r="DZ87" i="8" s="1"/>
  <c r="AF71" i="8"/>
  <c r="AF73" i="8" s="1"/>
  <c r="AF85" i="8"/>
  <c r="AF86" i="8" s="1"/>
  <c r="AD71" i="8"/>
  <c r="AD73" i="8" s="1"/>
  <c r="AD85" i="8"/>
  <c r="AD87" i="8" s="1"/>
  <c r="AP71" i="8"/>
  <c r="AP73" i="8" s="1"/>
  <c r="AP85" i="8"/>
  <c r="AP87" i="8" s="1"/>
  <c r="DL71" i="8"/>
  <c r="DL73" i="8" s="1"/>
  <c r="DL80" i="8" s="1"/>
  <c r="DL14" i="8" s="1"/>
  <c r="DL14" i="13" s="1"/>
  <c r="DL85" i="8"/>
  <c r="DL86" i="8" s="1"/>
  <c r="BR71" i="8"/>
  <c r="BR73" i="8" s="1"/>
  <c r="BR85" i="8"/>
  <c r="BR87" i="8" s="1"/>
  <c r="AG71" i="8"/>
  <c r="AG73" i="8" s="1"/>
  <c r="AG85" i="8"/>
  <c r="AG86" i="8" s="1"/>
  <c r="BD71" i="8"/>
  <c r="BD73" i="8" s="1"/>
  <c r="BD85" i="8"/>
  <c r="BD87" i="8" s="1"/>
  <c r="EN71" i="8"/>
  <c r="EN73" i="8" s="1"/>
  <c r="EN80" i="8" s="1"/>
  <c r="EN14" i="8" s="1"/>
  <c r="EN14" i="13" s="1"/>
  <c r="EN85" i="8"/>
  <c r="EN86" i="8" s="1"/>
  <c r="CR71" i="8"/>
  <c r="CR73" i="8" s="1"/>
  <c r="CR85" i="8"/>
  <c r="CR87" i="8" s="1"/>
  <c r="CD71" i="8"/>
  <c r="CD73" i="8" s="1"/>
  <c r="CD85" i="8"/>
  <c r="CD86" i="8" s="1"/>
  <c r="AX71" i="8"/>
  <c r="AX73" i="8" s="1"/>
  <c r="AX85" i="8"/>
  <c r="AX86" i="8" s="1"/>
  <c r="DD71" i="8"/>
  <c r="DD73" i="8" s="1"/>
  <c r="DD80" i="8" s="1"/>
  <c r="DD14" i="8" s="1"/>
  <c r="DD85" i="8"/>
  <c r="DD86" i="8" s="1"/>
  <c r="CL71" i="8"/>
  <c r="CL73" i="8" s="1"/>
  <c r="CL85" i="8"/>
  <c r="CL87" i="8" s="1"/>
  <c r="BM71" i="8"/>
  <c r="BM73" i="8" s="1"/>
  <c r="BM85" i="8"/>
  <c r="BM86" i="8" s="1"/>
  <c r="T71" i="8"/>
  <c r="T73" i="8" s="1"/>
  <c r="T85" i="8"/>
  <c r="T87" i="8" s="1"/>
  <c r="BJ71" i="8"/>
  <c r="BJ73" i="8" s="1"/>
  <c r="BJ85" i="8"/>
  <c r="BJ86" i="8" s="1"/>
  <c r="CC71" i="8"/>
  <c r="CC73" i="8" s="1"/>
  <c r="CC85" i="8"/>
  <c r="CC86" i="8" s="1"/>
  <c r="DY71" i="8"/>
  <c r="DY73" i="8" s="1"/>
  <c r="DY80" i="8" s="1"/>
  <c r="DY14" i="8" s="1"/>
  <c r="DY14" i="13" s="1"/>
  <c r="DY85" i="8"/>
  <c r="DY86" i="8" s="1"/>
  <c r="BP71" i="8"/>
  <c r="BP73" i="8" s="1"/>
  <c r="BP85" i="8"/>
  <c r="BP86" i="8" s="1"/>
  <c r="CK71" i="8"/>
  <c r="CK73" i="8" s="1"/>
  <c r="CK85" i="8"/>
  <c r="CK86" i="8" s="1"/>
  <c r="AZ71" i="8"/>
  <c r="AZ73" i="8" s="1"/>
  <c r="AZ85" i="8"/>
  <c r="AZ87" i="8" s="1"/>
  <c r="DW71" i="8"/>
  <c r="DW73" i="8" s="1"/>
  <c r="DW80" i="8" s="1"/>
  <c r="DW14" i="8" s="1"/>
  <c r="DW14" i="13" s="1"/>
  <c r="DW85" i="8"/>
  <c r="DW87" i="8" s="1"/>
  <c r="DJ71" i="8"/>
  <c r="DJ73" i="8" s="1"/>
  <c r="DJ80" i="8" s="1"/>
  <c r="DJ14" i="8" s="1"/>
  <c r="DJ14" i="13" s="1"/>
  <c r="DJ85" i="8"/>
  <c r="DJ86" i="8" s="1"/>
  <c r="DX71" i="8"/>
  <c r="DX73" i="8" s="1"/>
  <c r="DX80" i="8" s="1"/>
  <c r="DX14" i="8" s="1"/>
  <c r="DX14" i="13" s="1"/>
  <c r="DX85" i="8"/>
  <c r="DX87" i="8" s="1"/>
  <c r="CG71" i="8"/>
  <c r="CG73" i="8" s="1"/>
  <c r="CG85" i="8"/>
  <c r="CG87" i="8" s="1"/>
  <c r="AH71" i="8"/>
  <c r="AH73" i="8" s="1"/>
  <c r="AH85" i="8"/>
  <c r="AH87" i="8" s="1"/>
  <c r="DR71" i="8"/>
  <c r="DR73" i="8" s="1"/>
  <c r="DR80" i="8" s="1"/>
  <c r="DR14" i="8" s="1"/>
  <c r="DR14" i="13" s="1"/>
  <c r="DR85" i="8"/>
  <c r="DR87" i="8" s="1"/>
  <c r="AB71" i="8"/>
  <c r="AB73" i="8" s="1"/>
  <c r="AB85" i="8"/>
  <c r="AB87" i="8" s="1"/>
  <c r="DH71" i="8"/>
  <c r="DH73" i="8" s="1"/>
  <c r="DH80" i="8" s="1"/>
  <c r="DH14" i="8" s="1"/>
  <c r="DH85" i="8"/>
  <c r="DH87" i="8" s="1"/>
  <c r="CZ71" i="8"/>
  <c r="CZ73" i="8" s="1"/>
  <c r="CZ80" i="8" s="1"/>
  <c r="CZ14" i="8" s="1"/>
  <c r="CZ85" i="8"/>
  <c r="CZ86" i="8" s="1"/>
  <c r="BU71" i="8"/>
  <c r="BU73" i="8" s="1"/>
  <c r="BU85" i="8"/>
  <c r="BU87" i="8" s="1"/>
  <c r="AO71" i="8"/>
  <c r="AO73" i="8" s="1"/>
  <c r="AO85" i="8"/>
  <c r="AO86" i="8" s="1"/>
  <c r="DO71" i="8"/>
  <c r="DO73" i="8" s="1"/>
  <c r="DO80" i="8" s="1"/>
  <c r="DO14" i="8" s="1"/>
  <c r="DO14" i="13" s="1"/>
  <c r="DO85" i="8"/>
  <c r="DO86" i="8" s="1"/>
  <c r="M71" i="8"/>
  <c r="M85" i="8"/>
  <c r="DK71" i="8"/>
  <c r="DK73" i="8" s="1"/>
  <c r="DK80" i="8" s="1"/>
  <c r="DK14" i="8" s="1"/>
  <c r="DK14" i="13" s="1"/>
  <c r="DK85" i="8"/>
  <c r="DK86" i="8" s="1"/>
  <c r="DS71" i="8"/>
  <c r="DS73" i="8" s="1"/>
  <c r="DS80" i="8" s="1"/>
  <c r="DS14" i="8" s="1"/>
  <c r="DS14" i="13" s="1"/>
  <c r="DS85" i="8"/>
  <c r="DS86" i="8" s="1"/>
  <c r="EL71" i="8"/>
  <c r="EL73" i="8" s="1"/>
  <c r="EL80" i="8" s="1"/>
  <c r="EL14" i="8" s="1"/>
  <c r="EL14" i="13" s="1"/>
  <c r="EL85" i="8"/>
  <c r="EL87" i="8" s="1"/>
  <c r="BL71" i="8"/>
  <c r="BL73" i="8" s="1"/>
  <c r="BL85" i="8"/>
  <c r="BL87" i="8" s="1"/>
  <c r="Z71" i="8"/>
  <c r="Z73" i="8" s="1"/>
  <c r="Z85" i="8"/>
  <c r="Z86" i="8" s="1"/>
  <c r="BF71" i="8"/>
  <c r="BF73" i="8" s="1"/>
  <c r="BF85" i="8"/>
  <c r="BF87" i="8" s="1"/>
  <c r="EG71" i="8"/>
  <c r="EG73" i="8" s="1"/>
  <c r="EG80" i="8" s="1"/>
  <c r="EG14" i="8" s="1"/>
  <c r="EG14" i="13" s="1"/>
  <c r="EG85" i="8"/>
  <c r="EG86" i="8" s="1"/>
  <c r="CY71" i="8"/>
  <c r="CY73" i="8" s="1"/>
  <c r="CY80" i="8" s="1"/>
  <c r="CY14" i="8" s="1"/>
  <c r="CY85" i="8"/>
  <c r="CY87" i="8" s="1"/>
  <c r="CP71" i="8"/>
  <c r="CP73" i="8" s="1"/>
  <c r="CP85" i="8"/>
  <c r="CP87" i="8" s="1"/>
  <c r="EP71" i="8"/>
  <c r="EP73" i="8" s="1"/>
  <c r="EP80" i="8" s="1"/>
  <c r="EP14" i="8" s="1"/>
  <c r="EP14" i="13" s="1"/>
  <c r="EP85" i="8"/>
  <c r="EP86" i="8" s="1"/>
  <c r="BN71" i="8"/>
  <c r="BN73" i="8" s="1"/>
  <c r="BN85" i="8"/>
  <c r="BN87" i="8" s="1"/>
  <c r="R71" i="8"/>
  <c r="R73" i="8" s="1"/>
  <c r="R85" i="8"/>
  <c r="R87" i="8" s="1"/>
  <c r="AN71" i="8"/>
  <c r="AN73" i="8" s="1"/>
  <c r="AN85" i="8"/>
  <c r="AN86" i="8" s="1"/>
  <c r="CX71" i="8"/>
  <c r="CX73" i="8" s="1"/>
  <c r="CX80" i="8" s="1"/>
  <c r="CX14" i="8" s="1"/>
  <c r="CX85" i="8"/>
  <c r="CX86" i="8" s="1"/>
  <c r="BH71" i="8"/>
  <c r="BH73" i="8" s="1"/>
  <c r="BH85" i="8"/>
  <c r="BH86" i="8" s="1"/>
  <c r="DE71" i="8"/>
  <c r="DE73" i="8" s="1"/>
  <c r="DE80" i="8" s="1"/>
  <c r="DE14" i="8" s="1"/>
  <c r="DE85" i="8"/>
  <c r="DE87" i="8" s="1"/>
  <c r="DQ71" i="8"/>
  <c r="DQ73" i="8" s="1"/>
  <c r="DQ80" i="8" s="1"/>
  <c r="DQ14" i="8" s="1"/>
  <c r="DQ14" i="13" s="1"/>
  <c r="DQ85" i="8"/>
  <c r="DQ87" i="8" s="1"/>
  <c r="CF71" i="8"/>
  <c r="CF73" i="8" s="1"/>
  <c r="CF85" i="8"/>
  <c r="CF87" i="8" s="1"/>
  <c r="BQ71" i="8"/>
  <c r="BQ73" i="8" s="1"/>
  <c r="BQ85" i="8"/>
  <c r="BQ87" i="8" s="1"/>
  <c r="DF71" i="8"/>
  <c r="DF73" i="8" s="1"/>
  <c r="DF80" i="8" s="1"/>
  <c r="DF14" i="8" s="1"/>
  <c r="DF85" i="8"/>
  <c r="DF86" i="8" s="1"/>
  <c r="EF71" i="8"/>
  <c r="EF73" i="8" s="1"/>
  <c r="EF80" i="8" s="1"/>
  <c r="EF14" i="8" s="1"/>
  <c r="EF14" i="13" s="1"/>
  <c r="EF85" i="8"/>
  <c r="EF87" i="8" s="1"/>
  <c r="CW71" i="8"/>
  <c r="CW73" i="8" s="1"/>
  <c r="CW80" i="8" s="1"/>
  <c r="CW14" i="8" s="1"/>
  <c r="CW85" i="8"/>
  <c r="CW86" i="8" s="1"/>
  <c r="CH71" i="8"/>
  <c r="CH73" i="8" s="1"/>
  <c r="CH85" i="8"/>
  <c r="CH87" i="8" s="1"/>
  <c r="BY71" i="8"/>
  <c r="BY73" i="8" s="1"/>
  <c r="BY85" i="8"/>
  <c r="BY87" i="8" s="1"/>
  <c r="ED71" i="8"/>
  <c r="ED73" i="8" s="1"/>
  <c r="ED80" i="8" s="1"/>
  <c r="ED14" i="8" s="1"/>
  <c r="ED14" i="13" s="1"/>
  <c r="ED85" i="8"/>
  <c r="ED87" i="8" s="1"/>
  <c r="EB71" i="8"/>
  <c r="EB73" i="8" s="1"/>
  <c r="EB80" i="8" s="1"/>
  <c r="EB14" i="8" s="1"/>
  <c r="EB14" i="13" s="1"/>
  <c r="EB85" i="8"/>
  <c r="EB86" i="8" s="1"/>
  <c r="EJ71" i="8"/>
  <c r="EJ73" i="8" s="1"/>
  <c r="EJ80" i="8" s="1"/>
  <c r="EJ14" i="8" s="1"/>
  <c r="EJ14" i="13" s="1"/>
  <c r="EJ85" i="8"/>
  <c r="EJ86" i="8" s="1"/>
  <c r="X71" i="8"/>
  <c r="X73" i="8" s="1"/>
  <c r="X85" i="8"/>
  <c r="X87" i="8" s="1"/>
  <c r="BZ71" i="8"/>
  <c r="BZ73" i="8" s="1"/>
  <c r="BZ85" i="8"/>
  <c r="BZ86" i="8" s="1"/>
  <c r="DM71" i="8"/>
  <c r="DM73" i="8" s="1"/>
  <c r="DM80" i="8" s="1"/>
  <c r="DM14" i="8" s="1"/>
  <c r="DM14" i="13" s="1"/>
  <c r="DM85" i="8"/>
  <c r="DM86" i="8" s="1"/>
  <c r="DP71" i="8"/>
  <c r="DP73" i="8" s="1"/>
  <c r="DP80" i="8" s="1"/>
  <c r="DP14" i="8" s="1"/>
  <c r="DP14" i="13" s="1"/>
  <c r="DP85" i="8"/>
  <c r="DP87" i="8" s="1"/>
  <c r="DG71" i="8"/>
  <c r="DG73" i="8" s="1"/>
  <c r="DG80" i="8" s="1"/>
  <c r="DG14" i="8" s="1"/>
  <c r="DG85" i="8"/>
  <c r="DG87" i="8" s="1"/>
  <c r="AV71" i="8"/>
  <c r="AV73" i="8" s="1"/>
  <c r="AV85" i="8"/>
  <c r="AV86" i="8" s="1"/>
  <c r="BA71" i="8"/>
  <c r="BA73" i="8" s="1"/>
  <c r="BA85" i="8"/>
  <c r="BA86" i="8" s="1"/>
  <c r="BB71" i="8"/>
  <c r="BB73" i="8" s="1"/>
  <c r="BB85" i="8"/>
  <c r="BB87" i="8" s="1"/>
  <c r="N71" i="8"/>
  <c r="N85" i="8"/>
  <c r="Y71" i="8"/>
  <c r="Y73" i="8" s="1"/>
  <c r="Y85" i="8"/>
  <c r="Y86" i="8" s="1"/>
  <c r="EC71" i="8"/>
  <c r="EC73" i="8" s="1"/>
  <c r="EC80" i="8" s="1"/>
  <c r="EC14" i="8" s="1"/>
  <c r="EC14" i="13" s="1"/>
  <c r="EC85" i="8"/>
  <c r="EC87" i="8" s="1"/>
  <c r="EI71" i="8"/>
  <c r="EI73" i="8" s="1"/>
  <c r="EI80" i="8" s="1"/>
  <c r="EI14" i="8" s="1"/>
  <c r="EI14" i="13" s="1"/>
  <c r="EI85" i="8"/>
  <c r="EI87" i="8" s="1"/>
  <c r="DV71" i="8"/>
  <c r="DV73" i="8" s="1"/>
  <c r="DV80" i="8" s="1"/>
  <c r="DV14" i="8" s="1"/>
  <c r="DV14" i="13" s="1"/>
  <c r="DV85" i="8"/>
  <c r="DV86" i="8" s="1"/>
  <c r="DT71" i="8"/>
  <c r="DT73" i="8" s="1"/>
  <c r="DT80" i="8" s="1"/>
  <c r="DT14" i="8" s="1"/>
  <c r="DT14" i="13" s="1"/>
  <c r="DT85" i="8"/>
  <c r="DT87" i="8" s="1"/>
  <c r="BI71" i="8"/>
  <c r="BI73" i="8" s="1"/>
  <c r="BI85" i="8"/>
  <c r="BI86" i="8" s="1"/>
  <c r="DN71" i="8"/>
  <c r="DN73" i="8" s="1"/>
  <c r="DN80" i="8" s="1"/>
  <c r="DN14" i="8" s="1"/>
  <c r="DN14" i="13" s="1"/>
  <c r="DN85" i="8"/>
  <c r="DN86" i="8" s="1"/>
  <c r="CU71" i="8"/>
  <c r="CU73" i="8" s="1"/>
  <c r="CU80" i="8" s="1"/>
  <c r="CU14" i="8" s="1"/>
  <c r="CU85" i="8"/>
  <c r="CU87" i="8" s="1"/>
  <c r="CN71" i="8"/>
  <c r="CN73" i="8" s="1"/>
  <c r="CN85" i="8"/>
  <c r="CN87" i="8" s="1"/>
  <c r="CV71" i="8"/>
  <c r="CV73" i="8" s="1"/>
  <c r="CV80" i="8" s="1"/>
  <c r="CV14" i="8" s="1"/>
  <c r="CV85" i="8"/>
  <c r="CV86" i="8" s="1"/>
  <c r="AL71" i="8"/>
  <c r="AL73" i="8" s="1"/>
  <c r="AL85" i="8"/>
  <c r="AL86" i="8" s="1"/>
  <c r="AK71" i="8"/>
  <c r="AK73" i="8" s="1"/>
  <c r="AK85" i="8"/>
  <c r="AK87" i="8" s="1"/>
  <c r="AW71" i="8"/>
  <c r="AW73" i="8" s="1"/>
  <c r="AW85" i="8"/>
  <c r="AW87" i="8" s="1"/>
  <c r="CT71" i="8"/>
  <c r="CT73" i="8" s="1"/>
  <c r="CT80" i="8" s="1"/>
  <c r="CT14" i="8" s="1"/>
  <c r="CT85" i="8"/>
  <c r="CT86" i="8" s="1"/>
  <c r="EO71" i="8"/>
  <c r="EO73" i="8" s="1"/>
  <c r="EO80" i="8" s="1"/>
  <c r="EO14" i="8" s="1"/>
  <c r="EO14" i="13" s="1"/>
  <c r="EO85" i="8"/>
  <c r="EO87" i="8" s="1"/>
  <c r="AJ71" i="8"/>
  <c r="AJ73" i="8" s="1"/>
  <c r="AJ85" i="8"/>
  <c r="AJ87" i="8" s="1"/>
  <c r="BE71" i="8"/>
  <c r="BE73" i="8" s="1"/>
  <c r="BE85" i="8"/>
  <c r="BE87" i="8" s="1"/>
  <c r="CO71" i="8"/>
  <c r="CO73" i="8" s="1"/>
  <c r="CO85" i="8"/>
  <c r="CO86" i="8" s="1"/>
  <c r="U71" i="8"/>
  <c r="U73" i="8" s="1"/>
  <c r="U85" i="8"/>
  <c r="U86" i="8" s="1"/>
  <c r="L71" i="8"/>
  <c r="L85" i="8"/>
  <c r="CQ71" i="8"/>
  <c r="CQ73" i="8" s="1"/>
  <c r="CQ85" i="8"/>
  <c r="CQ86" i="8" s="1"/>
  <c r="BT71" i="8"/>
  <c r="BT73" i="8" s="1"/>
  <c r="BT85" i="8"/>
  <c r="BT87" i="8" s="1"/>
  <c r="EM71" i="8"/>
  <c r="EM73" i="8" s="1"/>
  <c r="EM80" i="8" s="1"/>
  <c r="EM14" i="8" s="1"/>
  <c r="EM14" i="13" s="1"/>
  <c r="EM85" i="8"/>
  <c r="EM87" i="8" s="1"/>
  <c r="CB71" i="8"/>
  <c r="CB73" i="8" s="1"/>
  <c r="CB85" i="8"/>
  <c r="CB87" i="8" s="1"/>
  <c r="CJ71" i="8"/>
  <c r="CJ73" i="8" s="1"/>
  <c r="CJ85" i="8"/>
  <c r="CJ86" i="8" s="1"/>
  <c r="EK71" i="8"/>
  <c r="EK73" i="8" s="1"/>
  <c r="EK80" i="8" s="1"/>
  <c r="EK14" i="8" s="1"/>
  <c r="EK14" i="13" s="1"/>
  <c r="EK85" i="8"/>
  <c r="EK87" i="8" s="1"/>
  <c r="DA71" i="8"/>
  <c r="DA73" i="8" s="1"/>
  <c r="DA80" i="8" s="1"/>
  <c r="DA14" i="8" s="1"/>
  <c r="DA85" i="8"/>
  <c r="DA86" i="8" s="1"/>
  <c r="V71" i="8"/>
  <c r="V73" i="8" s="1"/>
  <c r="V85" i="8"/>
  <c r="V87" i="8" s="1"/>
  <c r="DB71" i="8"/>
  <c r="DB73" i="8" s="1"/>
  <c r="DB80" i="8" s="1"/>
  <c r="DB14" i="8" s="1"/>
  <c r="DB85" i="8"/>
  <c r="DB86" i="8" s="1"/>
  <c r="AT71" i="8"/>
  <c r="AT73" i="8" s="1"/>
  <c r="AT85" i="8"/>
  <c r="AT87" i="8" s="1"/>
  <c r="CM71" i="8"/>
  <c r="CM73" i="8" s="1"/>
  <c r="CM85" i="8"/>
  <c r="CM87" i="8" s="1"/>
  <c r="AR71" i="8"/>
  <c r="AR73" i="8" s="1"/>
  <c r="AR85" i="8"/>
  <c r="AR86" i="8" s="1"/>
  <c r="EH71" i="8"/>
  <c r="EH73" i="8" s="1"/>
  <c r="EH80" i="8" s="1"/>
  <c r="EH14" i="8" s="1"/>
  <c r="EH14" i="13" s="1"/>
  <c r="EH85" i="8"/>
  <c r="EH87" i="8" s="1"/>
  <c r="Q71" i="8"/>
  <c r="Q73" i="8" s="1"/>
  <c r="CA87" i="8"/>
  <c r="AY58" i="8"/>
  <c r="AM58" i="8"/>
  <c r="CA58" i="8"/>
  <c r="S58" i="8"/>
  <c r="BK58" i="8"/>
  <c r="BC58" i="8"/>
  <c r="AQ58" i="8"/>
  <c r="BG58" i="8"/>
  <c r="CI58" i="8"/>
  <c r="BS58" i="8"/>
  <c r="BS76" i="8"/>
  <c r="BS78" i="8" s="1"/>
  <c r="AE71" i="8"/>
  <c r="AE73" i="8" s="1"/>
  <c r="AI71" i="8"/>
  <c r="AI73" i="8" s="1"/>
  <c r="AY71" i="8"/>
  <c r="AY73" i="8" s="1"/>
  <c r="CI71" i="8"/>
  <c r="CI73" i="8" s="1"/>
  <c r="AU76" i="8"/>
  <c r="AU78" i="8" s="1"/>
  <c r="BW76" i="8"/>
  <c r="BW78" i="8" s="1"/>
  <c r="AM76" i="8"/>
  <c r="AM78" i="8" s="1"/>
  <c r="CA71" i="8"/>
  <c r="CA73" i="8" s="1"/>
  <c r="BK71" i="8"/>
  <c r="BK73" i="8" s="1"/>
  <c r="CA76" i="8"/>
  <c r="CA78" i="8" s="1"/>
  <c r="AI76" i="8"/>
  <c r="AI78" i="8" s="1"/>
  <c r="W71" i="8"/>
  <c r="W73" i="8" s="1"/>
  <c r="AA71" i="8"/>
  <c r="AA73" i="8" s="1"/>
  <c r="AA26" i="8" s="1"/>
  <c r="CE71" i="8"/>
  <c r="CE73" i="8" s="1"/>
  <c r="S71" i="8"/>
  <c r="S73" i="8" s="1"/>
  <c r="BK76" i="8"/>
  <c r="BK78" i="8" s="1"/>
  <c r="AU71" i="8"/>
  <c r="AU73" i="8" s="1"/>
  <c r="BO76" i="8"/>
  <c r="BO78" i="8" s="1"/>
  <c r="BS71" i="8"/>
  <c r="BS73" i="8" s="1"/>
  <c r="BC76" i="8"/>
  <c r="BC78" i="8" s="1"/>
  <c r="BW71" i="8"/>
  <c r="BW73" i="8" s="1"/>
  <c r="S76" i="8"/>
  <c r="S78" i="8" s="1"/>
  <c r="BG76" i="8"/>
  <c r="BG78" i="8" s="1"/>
  <c r="CE76" i="8"/>
  <c r="CE78" i="8" s="1"/>
  <c r="BC71" i="8"/>
  <c r="BC73" i="8" s="1"/>
  <c r="CI76" i="8"/>
  <c r="CI78" i="8" s="1"/>
  <c r="AM71" i="8"/>
  <c r="AM73" i="8" s="1"/>
  <c r="AQ71" i="8"/>
  <c r="AQ73" i="8" s="1"/>
  <c r="AQ76" i="8"/>
  <c r="AQ78" i="8" s="1"/>
  <c r="AY76" i="8"/>
  <c r="AY78" i="8" s="1"/>
  <c r="BG71" i="8"/>
  <c r="BG73" i="8" s="1"/>
  <c r="W76" i="8"/>
  <c r="W78" i="8" s="1"/>
  <c r="AE76" i="8"/>
  <c r="AE78" i="8" s="1"/>
  <c r="BO71" i="8"/>
  <c r="BO73" i="8" s="1"/>
  <c r="O76" i="8"/>
  <c r="CK56" i="8"/>
  <c r="CK58" i="8" s="1"/>
  <c r="DJ56" i="8"/>
  <c r="DJ58" i="8" s="1"/>
  <c r="BW56" i="8"/>
  <c r="DP56" i="8"/>
  <c r="DP58" i="8" s="1"/>
  <c r="DQ56" i="8"/>
  <c r="DQ58" i="8" s="1"/>
  <c r="CS56" i="8"/>
  <c r="CS58" i="8" s="1"/>
  <c r="CH56" i="8"/>
  <c r="CH58" i="8" s="1"/>
  <c r="BC87" i="8"/>
  <c r="DT56" i="8"/>
  <c r="DT58" i="8" s="1"/>
  <c r="V56" i="8"/>
  <c r="V58" i="8" s="1"/>
  <c r="EK56" i="8"/>
  <c r="EK58" i="8" s="1"/>
  <c r="EJ56" i="8"/>
  <c r="EJ58" i="8" s="1"/>
  <c r="BI56" i="8"/>
  <c r="BI58" i="8" s="1"/>
  <c r="DZ56" i="8"/>
  <c r="DZ58" i="8" s="1"/>
  <c r="AH56" i="8"/>
  <c r="AH58" i="8" s="1"/>
  <c r="EF56" i="8"/>
  <c r="EF58" i="8" s="1"/>
  <c r="AU56" i="8"/>
  <c r="BZ56" i="8"/>
  <c r="BZ58" i="8" s="1"/>
  <c r="AB176" i="69"/>
  <c r="AB178" i="69" s="1"/>
  <c r="J173" i="69"/>
  <c r="J175" i="69" s="1"/>
  <c r="J179" i="69" s="1"/>
  <c r="AE56" i="8"/>
  <c r="AZ56" i="8"/>
  <c r="AZ58" i="8" s="1"/>
  <c r="AS56" i="8"/>
  <c r="AS58" i="8" s="1"/>
  <c r="AC56" i="8"/>
  <c r="AC58" i="8" s="1"/>
  <c r="DX56" i="8"/>
  <c r="DX58" i="8" s="1"/>
  <c r="AN176" i="69"/>
  <c r="AN178" i="69" s="1"/>
  <c r="AN179" i="69" s="1"/>
  <c r="BO56" i="8"/>
  <c r="AK176" i="69"/>
  <c r="AK178" i="69" s="1"/>
  <c r="AK179" i="69" s="1"/>
  <c r="DS56" i="8"/>
  <c r="DS58" i="8" s="1"/>
  <c r="AA56" i="8"/>
  <c r="CE56" i="8"/>
  <c r="BU56" i="8"/>
  <c r="BU58" i="8" s="1"/>
  <c r="AQ86" i="8"/>
  <c r="DN56" i="8"/>
  <c r="DN58" i="8" s="1"/>
  <c r="AG56" i="8"/>
  <c r="AG58" i="8" s="1"/>
  <c r="CG56" i="8"/>
  <c r="CG58" i="8" s="1"/>
  <c r="BS87" i="8"/>
  <c r="AT56" i="8"/>
  <c r="AT58" i="8" s="1"/>
  <c r="S87" i="8"/>
  <c r="Y56" i="8"/>
  <c r="Y58" i="8" s="1"/>
  <c r="AF56" i="8"/>
  <c r="AF58" i="8" s="1"/>
  <c r="CM56" i="8"/>
  <c r="CM58" i="8" s="1"/>
  <c r="EM56" i="8"/>
  <c r="EM58" i="8" s="1"/>
  <c r="AL173" i="69"/>
  <c r="AL175" i="69" s="1"/>
  <c r="AL179" i="69" s="1"/>
  <c r="EP56" i="8"/>
  <c r="EP58" i="8" s="1"/>
  <c r="Z176" i="69"/>
  <c r="Z178" i="69" s="1"/>
  <c r="Z179" i="69" s="1"/>
  <c r="BJ56" i="8"/>
  <c r="BJ58" i="8" s="1"/>
  <c r="AN56" i="8"/>
  <c r="AN58" i="8" s="1"/>
  <c r="AE173" i="69"/>
  <c r="AE175" i="69" s="1"/>
  <c r="AE179" i="69" s="1"/>
  <c r="BN56" i="8"/>
  <c r="BN58" i="8" s="1"/>
  <c r="N176" i="69"/>
  <c r="N178" i="69" s="1"/>
  <c r="N179" i="69" s="1"/>
  <c r="DE56" i="8"/>
  <c r="DE58" i="8" s="1"/>
  <c r="O176" i="69"/>
  <c r="O178" i="69" s="1"/>
  <c r="O179" i="69" s="1"/>
  <c r="R176" i="69"/>
  <c r="R178" i="69" s="1"/>
  <c r="AB56" i="8"/>
  <c r="AB58" i="8" s="1"/>
  <c r="AI56" i="8"/>
  <c r="W176" i="69"/>
  <c r="W178" i="69" s="1"/>
  <c r="W179" i="69" s="1"/>
  <c r="Q86" i="8"/>
  <c r="AM176" i="69"/>
  <c r="AM178" i="69" s="1"/>
  <c r="CU56" i="8"/>
  <c r="CU58" i="8" s="1"/>
  <c r="DV56" i="8"/>
  <c r="DV58" i="8" s="1"/>
  <c r="AD176" i="69"/>
  <c r="AD178" i="69" s="1"/>
  <c r="AD179" i="69" s="1"/>
  <c r="BE56" i="8"/>
  <c r="BE58" i="8" s="1"/>
  <c r="AM87" i="8"/>
  <c r="DC56" i="8"/>
  <c r="DC58" i="8" s="1"/>
  <c r="U173" i="69"/>
  <c r="U175" i="69" s="1"/>
  <c r="U179" i="69" s="1"/>
  <c r="T56" i="8"/>
  <c r="T58" i="8" s="1"/>
  <c r="Q173" i="69"/>
  <c r="Q175" i="69" s="1"/>
  <c r="Q179" i="69" s="1"/>
  <c r="P173" i="69"/>
  <c r="P175" i="69" s="1"/>
  <c r="P179" i="69" s="1"/>
  <c r="AX56" i="8"/>
  <c r="AX58" i="8" s="1"/>
  <c r="T176" i="69"/>
  <c r="T178" i="69" s="1"/>
  <c r="T179" i="69" s="1"/>
  <c r="AO176" i="69"/>
  <c r="AO178" i="69" s="1"/>
  <c r="DL56" i="8"/>
  <c r="DL58" i="8" s="1"/>
  <c r="BP56" i="8"/>
  <c r="BP58" i="8" s="1"/>
  <c r="DU56" i="8"/>
  <c r="DU58" i="8" s="1"/>
  <c r="EA56" i="8"/>
  <c r="EA58" i="8" s="1"/>
  <c r="BK87" i="8"/>
  <c r="CI86" i="8"/>
  <c r="V173" i="69"/>
  <c r="V175" i="69" s="1"/>
  <c r="V179" i="69" s="1"/>
  <c r="S176" i="69"/>
  <c r="S178" i="69" s="1"/>
  <c r="S179" i="69" s="1"/>
  <c r="DA56" i="8"/>
  <c r="DA58" i="8" s="1"/>
  <c r="AA176" i="69"/>
  <c r="AA178" i="69" s="1"/>
  <c r="AA179" i="69" s="1"/>
  <c r="BX56" i="8"/>
  <c r="BX58" i="8" s="1"/>
  <c r="W56" i="8"/>
  <c r="AG176" i="69"/>
  <c r="AG178" i="69" s="1"/>
  <c r="AG179" i="69" s="1"/>
  <c r="DD56" i="8"/>
  <c r="DD58" i="8" s="1"/>
  <c r="DK56" i="8"/>
  <c r="DK58" i="8" s="1"/>
  <c r="X176" i="69"/>
  <c r="X178" i="69" s="1"/>
  <c r="X179" i="69" s="1"/>
  <c r="DM61" i="10"/>
  <c r="AH176" i="69"/>
  <c r="AH178" i="69" s="1"/>
  <c r="AH179" i="69" s="1"/>
  <c r="AI176" i="69"/>
  <c r="AI178" i="69" s="1"/>
  <c r="AF173" i="69"/>
  <c r="AF175" i="69" s="1"/>
  <c r="AF179" i="69" s="1"/>
  <c r="L173" i="69"/>
  <c r="L175" i="69" s="1"/>
  <c r="L179" i="69" s="1"/>
  <c r="K173" i="69"/>
  <c r="K175" i="69" s="1"/>
  <c r="K179" i="69" s="1"/>
  <c r="AC176" i="69"/>
  <c r="AC178" i="69" s="1"/>
  <c r="AC179" i="69" s="1"/>
  <c r="AJ176" i="69"/>
  <c r="AJ178" i="69" s="1"/>
  <c r="AJ179" i="69" s="1"/>
  <c r="Y173" i="69"/>
  <c r="Y175" i="69" s="1"/>
  <c r="Y179" i="69" s="1"/>
  <c r="M176" i="69"/>
  <c r="M178" i="69" s="1"/>
  <c r="M179" i="69" s="1"/>
  <c r="DU61" i="10"/>
  <c r="DK61" i="10"/>
  <c r="EE80" i="8"/>
  <c r="EE14" i="8" s="1"/>
  <c r="EE14" i="13" s="1"/>
  <c r="H173" i="69"/>
  <c r="H176" i="69"/>
  <c r="H178" i="69" s="1"/>
  <c r="I173" i="69"/>
  <c r="I176" i="69"/>
  <c r="I178" i="69" s="1"/>
  <c r="AO175" i="69"/>
  <c r="R175" i="69"/>
  <c r="AI175" i="69"/>
  <c r="AB175" i="69"/>
  <c r="AM175" i="69"/>
  <c r="O71" i="8"/>
  <c r="CE87" i="8"/>
  <c r="CE86" i="8"/>
  <c r="BW86" i="8"/>
  <c r="BW87" i="8"/>
  <c r="AS87" i="8"/>
  <c r="AS86" i="8"/>
  <c r="BG86" i="8"/>
  <c r="BG87" i="8"/>
  <c r="DC87" i="8"/>
  <c r="DC86" i="8"/>
  <c r="AI87" i="8"/>
  <c r="AI86" i="8"/>
  <c r="AU86" i="8"/>
  <c r="AU87" i="8"/>
  <c r="W87" i="8"/>
  <c r="W86" i="8"/>
  <c r="AE86" i="8"/>
  <c r="AE87" i="8"/>
  <c r="EE87" i="8"/>
  <c r="EE86" i="8"/>
  <c r="AA86" i="8"/>
  <c r="AA87" i="8"/>
  <c r="AY86" i="8"/>
  <c r="AY87" i="8"/>
  <c r="BO86" i="8"/>
  <c r="BO87" i="8"/>
  <c r="P87" i="8"/>
  <c r="P86" i="8"/>
  <c r="K86" i="8"/>
  <c r="K87" i="8"/>
  <c r="K61" i="10"/>
  <c r="BC61" i="10"/>
  <c r="Y61" i="10"/>
  <c r="DI61" i="10"/>
  <c r="AJ61" i="10"/>
  <c r="M56" i="8"/>
  <c r="M58" i="8" s="1"/>
  <c r="N56" i="8"/>
  <c r="AG61" i="10"/>
  <c r="BT61" i="10"/>
  <c r="BN61" i="10"/>
  <c r="O56" i="8"/>
  <c r="BU61" i="10"/>
  <c r="BI61" i="10"/>
  <c r="CG61" i="10"/>
  <c r="DC61" i="10"/>
  <c r="DE61" i="10"/>
  <c r="CF61" i="10"/>
  <c r="AM61" i="10"/>
  <c r="AN61" i="10"/>
  <c r="CK61" i="10"/>
  <c r="L56" i="8"/>
  <c r="AY61" i="10"/>
  <c r="BH61" i="10"/>
  <c r="CU61" i="10"/>
  <c r="P61" i="10"/>
  <c r="CS61" i="10"/>
  <c r="CA61" i="10"/>
  <c r="AF61" i="10"/>
  <c r="BD61" i="10"/>
  <c r="BR61" i="10"/>
  <c r="CX61" i="10"/>
  <c r="AA61" i="10"/>
  <c r="DD61" i="10"/>
  <c r="S61" i="10"/>
  <c r="T61" i="10"/>
  <c r="H24" i="13"/>
  <c r="K58" i="8"/>
  <c r="CL29" i="13" l="1"/>
  <c r="BF29" i="13"/>
  <c r="CD29" i="13"/>
  <c r="DK29" i="13"/>
  <c r="BN29" i="13"/>
  <c r="CM29" i="13"/>
  <c r="AA29" i="13"/>
  <c r="L29" i="13"/>
  <c r="V29" i="13"/>
  <c r="CE29" i="13"/>
  <c r="AP29" i="13"/>
  <c r="BB29" i="13"/>
  <c r="S29" i="13"/>
  <c r="CI29" i="13"/>
  <c r="BR29" i="13"/>
  <c r="W29" i="13"/>
  <c r="N29" i="13"/>
  <c r="BZ29" i="13"/>
  <c r="M29" i="13"/>
  <c r="AL29" i="13"/>
  <c r="BV29" i="13"/>
  <c r="AE29" i="13"/>
  <c r="P29" i="13"/>
  <c r="CH29" i="13"/>
  <c r="Z29" i="13"/>
  <c r="DW80" i="10"/>
  <c r="DW82" i="10" s="1"/>
  <c r="DW27" i="10" s="1"/>
  <c r="CO80" i="10"/>
  <c r="CO82" i="10" s="1"/>
  <c r="CO27" i="10" s="1"/>
  <c r="DJ80" i="10"/>
  <c r="DJ82" i="10" s="1"/>
  <c r="DJ27" i="10" s="1"/>
  <c r="EO80" i="10"/>
  <c r="EO82" i="10" s="1"/>
  <c r="EO27" i="10" s="1"/>
  <c r="DH80" i="10"/>
  <c r="DH82" i="10" s="1"/>
  <c r="DH27" i="10" s="1"/>
  <c r="BL80" i="10"/>
  <c r="BL82" i="10" s="1"/>
  <c r="BL27" i="10" s="1"/>
  <c r="AW80" i="10"/>
  <c r="AW82" i="10" s="1"/>
  <c r="AW27" i="10" s="1"/>
  <c r="EN80" i="10"/>
  <c r="EN82" i="10" s="1"/>
  <c r="EN27" i="10" s="1"/>
  <c r="BK80" i="10"/>
  <c r="BK82" i="10" s="1"/>
  <c r="BK27" i="10" s="1"/>
  <c r="DN80" i="10"/>
  <c r="DN82" i="10" s="1"/>
  <c r="DN27" i="10" s="1"/>
  <c r="EL80" i="10"/>
  <c r="EL82" i="10" s="1"/>
  <c r="EL27" i="10" s="1"/>
  <c r="CU80" i="10"/>
  <c r="CU82" i="10" s="1"/>
  <c r="CU27" i="10" s="1"/>
  <c r="AI80" i="10"/>
  <c r="AI82" i="10" s="1"/>
  <c r="AI27" i="10" s="1"/>
  <c r="CK80" i="10"/>
  <c r="CK82" i="10" s="1"/>
  <c r="CK27" i="10" s="1"/>
  <c r="DP80" i="10"/>
  <c r="DP82" i="10" s="1"/>
  <c r="DP27" i="10" s="1"/>
  <c r="DL80" i="10"/>
  <c r="DL82" i="10" s="1"/>
  <c r="DL27" i="10" s="1"/>
  <c r="AN80" i="10"/>
  <c r="AN82" i="10" s="1"/>
  <c r="AN27" i="10" s="1"/>
  <c r="DF80" i="10"/>
  <c r="DF82" i="10" s="1"/>
  <c r="DF27" i="10" s="1"/>
  <c r="CF80" i="10"/>
  <c r="CF82" i="10" s="1"/>
  <c r="CF27" i="10" s="1"/>
  <c r="AQ80" i="10"/>
  <c r="AQ82" i="10" s="1"/>
  <c r="AQ27" i="10" s="1"/>
  <c r="AZ80" i="10"/>
  <c r="AZ82" i="10" s="1"/>
  <c r="AZ27" i="10" s="1"/>
  <c r="ED80" i="10"/>
  <c r="ED82" i="10" s="1"/>
  <c r="ED27" i="10" s="1"/>
  <c r="BW80" i="10"/>
  <c r="BW82" i="10" s="1"/>
  <c r="BW27" i="10" s="1"/>
  <c r="DE80" i="10"/>
  <c r="DE82" i="10" s="1"/>
  <c r="DE27" i="10" s="1"/>
  <c r="EM80" i="10"/>
  <c r="EM82" i="10" s="1"/>
  <c r="EM27" i="10" s="1"/>
  <c r="EG80" i="10"/>
  <c r="EG82" i="10" s="1"/>
  <c r="EG27" i="10" s="1"/>
  <c r="EA80" i="10"/>
  <c r="EA82" i="10" s="1"/>
  <c r="EA27" i="10" s="1"/>
  <c r="AO80" i="10"/>
  <c r="AO82" i="10" s="1"/>
  <c r="AO27" i="10" s="1"/>
  <c r="BS80" i="10"/>
  <c r="BS82" i="10" s="1"/>
  <c r="BS27" i="10" s="1"/>
  <c r="CY80" i="10"/>
  <c r="CY82" i="10" s="1"/>
  <c r="CY27" i="10" s="1"/>
  <c r="DD80" i="10"/>
  <c r="DD82" i="10" s="1"/>
  <c r="DD27" i="10" s="1"/>
  <c r="AF80" i="10"/>
  <c r="AF82" i="10" s="1"/>
  <c r="AF27" i="10" s="1"/>
  <c r="AV80" i="10"/>
  <c r="AV82" i="10" s="1"/>
  <c r="AV27" i="10" s="1"/>
  <c r="EI80" i="10"/>
  <c r="EI82" i="10" s="1"/>
  <c r="EI27" i="10" s="1"/>
  <c r="DT80" i="10"/>
  <c r="DT82" i="10" s="1"/>
  <c r="DT27" i="10" s="1"/>
  <c r="DU80" i="10"/>
  <c r="DU82" i="10" s="1"/>
  <c r="DU27" i="10" s="1"/>
  <c r="EJ80" i="10"/>
  <c r="EJ82" i="10" s="1"/>
  <c r="EJ27" i="10" s="1"/>
  <c r="R80" i="10"/>
  <c r="R82" i="10" s="1"/>
  <c r="R27" i="10" s="1"/>
  <c r="U80" i="10"/>
  <c r="U82" i="10" s="1"/>
  <c r="U27" i="10" s="1"/>
  <c r="BU80" i="10"/>
  <c r="BU82" i="10" s="1"/>
  <c r="BU27" i="10" s="1"/>
  <c r="BE80" i="10"/>
  <c r="BE82" i="10" s="1"/>
  <c r="BE27" i="10" s="1"/>
  <c r="CX80" i="10"/>
  <c r="CX82" i="10" s="1"/>
  <c r="CX27" i="10" s="1"/>
  <c r="BD80" i="10"/>
  <c r="BD82" i="10" s="1"/>
  <c r="BD27" i="10" s="1"/>
  <c r="BT80" i="10"/>
  <c r="BT82" i="10" s="1"/>
  <c r="BT27" i="10" s="1"/>
  <c r="DM80" i="10"/>
  <c r="DM82" i="10" s="1"/>
  <c r="DM27" i="10" s="1"/>
  <c r="AU80" i="10"/>
  <c r="AU82" i="10" s="1"/>
  <c r="AU27" i="10" s="1"/>
  <c r="BG80" i="10"/>
  <c r="BG82" i="10" s="1"/>
  <c r="BG27" i="10" s="1"/>
  <c r="DS80" i="10"/>
  <c r="DS82" i="10" s="1"/>
  <c r="DS27" i="10" s="1"/>
  <c r="DA80" i="10"/>
  <c r="DA82" i="10" s="1"/>
  <c r="DA27" i="10" s="1"/>
  <c r="CP80" i="10"/>
  <c r="CP82" i="10" s="1"/>
  <c r="CP27" i="10" s="1"/>
  <c r="BA80" i="10"/>
  <c r="BA82" i="10" s="1"/>
  <c r="BA27" i="10" s="1"/>
  <c r="DB80" i="10"/>
  <c r="DB82" i="10" s="1"/>
  <c r="DB27" i="10" s="1"/>
  <c r="AR80" i="10"/>
  <c r="AR82" i="10" s="1"/>
  <c r="AR27" i="10" s="1"/>
  <c r="CG80" i="10"/>
  <c r="CG82" i="10" s="1"/>
  <c r="CG27" i="10" s="1"/>
  <c r="BH80" i="10"/>
  <c r="BH82" i="10" s="1"/>
  <c r="BH27" i="10" s="1"/>
  <c r="CZ80" i="10"/>
  <c r="CZ82" i="10" s="1"/>
  <c r="CZ27" i="10" s="1"/>
  <c r="CJ80" i="10"/>
  <c r="CJ82" i="10" s="1"/>
  <c r="CJ27" i="10" s="1"/>
  <c r="DC80" i="10"/>
  <c r="DC82" i="10" s="1"/>
  <c r="DC27" i="10" s="1"/>
  <c r="AD80" i="10"/>
  <c r="AD82" i="10" s="1"/>
  <c r="AD27" i="10" s="1"/>
  <c r="CN80" i="10"/>
  <c r="CN82" i="10" s="1"/>
  <c r="CN27" i="10" s="1"/>
  <c r="BQ80" i="10"/>
  <c r="BQ82" i="10" s="1"/>
  <c r="BQ27" i="10" s="1"/>
  <c r="EB80" i="10"/>
  <c r="EB82" i="10" s="1"/>
  <c r="EB27" i="10" s="1"/>
  <c r="DX80" i="10"/>
  <c r="DX82" i="10" s="1"/>
  <c r="DX27" i="10" s="1"/>
  <c r="DZ80" i="10"/>
  <c r="DZ82" i="10" s="1"/>
  <c r="DZ27" i="10" s="1"/>
  <c r="AJ80" i="10"/>
  <c r="AJ82" i="10" s="1"/>
  <c r="AJ27" i="10" s="1"/>
  <c r="BX80" i="10"/>
  <c r="BX82" i="10" s="1"/>
  <c r="BX27" i="10" s="1"/>
  <c r="EF80" i="10"/>
  <c r="EF82" i="10" s="1"/>
  <c r="EF27" i="10" s="1"/>
  <c r="AG80" i="10"/>
  <c r="AG82" i="10" s="1"/>
  <c r="AG27" i="10" s="1"/>
  <c r="CS80" i="10"/>
  <c r="CS82" i="10" s="1"/>
  <c r="CS27" i="10" s="1"/>
  <c r="CA80" i="10"/>
  <c r="CA82" i="10" s="1"/>
  <c r="CA27" i="10" s="1"/>
  <c r="AT80" i="10"/>
  <c r="AT82" i="10" s="1"/>
  <c r="AT27" i="10" s="1"/>
  <c r="X80" i="10"/>
  <c r="X82" i="10" s="1"/>
  <c r="X27" i="10" s="1"/>
  <c r="BY80" i="10"/>
  <c r="BY82" i="10" s="1"/>
  <c r="BY27" i="10" s="1"/>
  <c r="BJ80" i="10"/>
  <c r="BJ82" i="10" s="1"/>
  <c r="BJ27" i="10" s="1"/>
  <c r="EH80" i="10"/>
  <c r="EH82" i="10" s="1"/>
  <c r="EH27" i="10" s="1"/>
  <c r="CC80" i="10"/>
  <c r="CC82" i="10" s="1"/>
  <c r="CC27" i="10" s="1"/>
  <c r="Q80" i="10"/>
  <c r="Q82" i="10" s="1"/>
  <c r="Q27" i="10" s="1"/>
  <c r="O80" i="10"/>
  <c r="O82" i="10" s="1"/>
  <c r="O27" i="10" s="1"/>
  <c r="AC80" i="10"/>
  <c r="AC82" i="10" s="1"/>
  <c r="AC27" i="10" s="1"/>
  <c r="Y80" i="10"/>
  <c r="Y82" i="10" s="1"/>
  <c r="Y27" i="10" s="1"/>
  <c r="EC80" i="10"/>
  <c r="EC82" i="10" s="1"/>
  <c r="EC27" i="10" s="1"/>
  <c r="BI80" i="10"/>
  <c r="BI82" i="10" s="1"/>
  <c r="BI27" i="10" s="1"/>
  <c r="AM80" i="10"/>
  <c r="AM82" i="10" s="1"/>
  <c r="AM27" i="10" s="1"/>
  <c r="T80" i="10"/>
  <c r="T82" i="10" s="1"/>
  <c r="T27" i="10" s="1"/>
  <c r="AH80" i="10"/>
  <c r="AH82" i="10" s="1"/>
  <c r="AH27" i="10" s="1"/>
  <c r="BO80" i="10"/>
  <c r="BO82" i="10" s="1"/>
  <c r="BO27" i="10" s="1"/>
  <c r="EP80" i="10"/>
  <c r="EP82" i="10" s="1"/>
  <c r="EP27" i="10" s="1"/>
  <c r="DQ80" i="10"/>
  <c r="DQ82" i="10" s="1"/>
  <c r="DQ27" i="10" s="1"/>
  <c r="AX80" i="10"/>
  <c r="AX82" i="10" s="1"/>
  <c r="AX27" i="10" s="1"/>
  <c r="CV80" i="10"/>
  <c r="CV82" i="10" s="1"/>
  <c r="CV27" i="10" s="1"/>
  <c r="AS80" i="10"/>
  <c r="AS82" i="10" s="1"/>
  <c r="AS27" i="10" s="1"/>
  <c r="CQ80" i="10"/>
  <c r="CQ82" i="10" s="1"/>
  <c r="CQ27" i="10" s="1"/>
  <c r="AK80" i="10"/>
  <c r="AK82" i="10" s="1"/>
  <c r="AK27" i="10" s="1"/>
  <c r="AB80" i="10"/>
  <c r="AB82" i="10" s="1"/>
  <c r="AB27" i="10" s="1"/>
  <c r="BP80" i="10"/>
  <c r="BP82" i="10" s="1"/>
  <c r="BP27" i="10" s="1"/>
  <c r="DR80" i="10"/>
  <c r="DR82" i="10" s="1"/>
  <c r="DR27" i="10" s="1"/>
  <c r="DG80" i="10"/>
  <c r="DG82" i="10" s="1"/>
  <c r="DG27" i="10" s="1"/>
  <c r="DU87" i="8"/>
  <c r="DU88" i="8" s="1"/>
  <c r="DU89" i="8" s="1"/>
  <c r="DU90" i="8" s="1"/>
  <c r="DU15" i="8" s="1"/>
  <c r="DU15" i="13" s="1"/>
  <c r="BX86" i="8"/>
  <c r="BX88" i="8" s="1"/>
  <c r="BX89" i="8" s="1"/>
  <c r="BX90" i="8" s="1"/>
  <c r="BX15" i="8" s="1"/>
  <c r="AS26" i="8"/>
  <c r="AC87" i="8"/>
  <c r="AC88" i="8" s="1"/>
  <c r="AC89" i="8" s="1"/>
  <c r="AC90" i="8" s="1"/>
  <c r="AC15" i="8" s="1"/>
  <c r="E72" i="10"/>
  <c r="BG26" i="8"/>
  <c r="AU26" i="8"/>
  <c r="AI26" i="8"/>
  <c r="BO26" i="8"/>
  <c r="CE26" i="8"/>
  <c r="S26" i="8"/>
  <c r="AE26" i="8"/>
  <c r="BC26" i="8"/>
  <c r="BT80" i="8"/>
  <c r="BT14" i="8" s="1"/>
  <c r="BT26" i="8"/>
  <c r="AB80" i="8"/>
  <c r="AB14" i="8" s="1"/>
  <c r="AB26" i="8"/>
  <c r="AR80" i="8"/>
  <c r="AR14" i="8" s="1"/>
  <c r="AR26" i="8"/>
  <c r="X80" i="8"/>
  <c r="X14" i="8" s="1"/>
  <c r="X26" i="8"/>
  <c r="AQ26" i="8"/>
  <c r="W26" i="8"/>
  <c r="BI80" i="8"/>
  <c r="BI14" i="8" s="1"/>
  <c r="BI26" i="8"/>
  <c r="CF80" i="8"/>
  <c r="CF14" i="8" s="1"/>
  <c r="CF26" i="8"/>
  <c r="AM26" i="8"/>
  <c r="CL80" i="8"/>
  <c r="CL14" i="8" s="1"/>
  <c r="CL26" i="8"/>
  <c r="CQ80" i="8"/>
  <c r="CQ14" i="8" s="1"/>
  <c r="CQ26" i="8"/>
  <c r="AW80" i="8"/>
  <c r="AW14" i="8" s="1"/>
  <c r="AW26" i="8"/>
  <c r="AV80" i="8"/>
  <c r="AV14" i="8" s="1"/>
  <c r="AV26" i="8"/>
  <c r="CP80" i="8"/>
  <c r="CP14" i="8" s="1"/>
  <c r="CP26" i="8"/>
  <c r="BP80" i="8"/>
  <c r="BP14" i="8" s="1"/>
  <c r="BP26" i="8"/>
  <c r="AX80" i="8"/>
  <c r="AX14" i="8" s="1"/>
  <c r="AX26" i="8"/>
  <c r="AP80" i="8"/>
  <c r="AP14" i="8" s="1"/>
  <c r="AP26" i="8"/>
  <c r="T80" i="8"/>
  <c r="T14" i="8" s="1"/>
  <c r="T26" i="8"/>
  <c r="CM80" i="8"/>
  <c r="CM14" i="8" s="1"/>
  <c r="CM26" i="8"/>
  <c r="BB80" i="8"/>
  <c r="BB14" i="8" s="1"/>
  <c r="BB26" i="8"/>
  <c r="BA80" i="8"/>
  <c r="BA14" i="8" s="1"/>
  <c r="BA26" i="8"/>
  <c r="BK26" i="8"/>
  <c r="CA26" i="8"/>
  <c r="V80" i="8"/>
  <c r="V14" i="8" s="1"/>
  <c r="V26" i="8"/>
  <c r="AK80" i="8"/>
  <c r="AK14" i="8" s="1"/>
  <c r="AK26" i="8"/>
  <c r="BY80" i="8"/>
  <c r="BY14" i="8" s="1"/>
  <c r="BY26" i="8"/>
  <c r="AH80" i="8"/>
  <c r="AH14" i="8" s="1"/>
  <c r="AH26" i="8"/>
  <c r="CD80" i="8"/>
  <c r="CD14" i="8" s="1"/>
  <c r="CD26" i="8"/>
  <c r="AD80" i="8"/>
  <c r="AD14" i="8" s="1"/>
  <c r="AD26" i="8"/>
  <c r="CJ80" i="8"/>
  <c r="CJ14" i="8" s="1"/>
  <c r="CJ26" i="8"/>
  <c r="AJ80" i="8"/>
  <c r="AJ14" i="8" s="1"/>
  <c r="AJ26" i="8"/>
  <c r="AG80" i="8"/>
  <c r="AG14" i="8" s="1"/>
  <c r="AG26" i="8"/>
  <c r="BQ80" i="8"/>
  <c r="BQ14" i="8" s="1"/>
  <c r="BQ26" i="8"/>
  <c r="Y80" i="8"/>
  <c r="Y14" i="8" s="1"/>
  <c r="Y26" i="8"/>
  <c r="BD80" i="8"/>
  <c r="BD14" i="8" s="1"/>
  <c r="BD26" i="8"/>
  <c r="BM80" i="8"/>
  <c r="BM14" i="8" s="1"/>
  <c r="BM26" i="8"/>
  <c r="AT80" i="8"/>
  <c r="AT14" i="8" s="1"/>
  <c r="AT26" i="8"/>
  <c r="U80" i="8"/>
  <c r="U14" i="8" s="1"/>
  <c r="U26" i="8"/>
  <c r="AL80" i="8"/>
  <c r="AL14" i="8" s="1"/>
  <c r="AL26" i="8"/>
  <c r="CH80" i="8"/>
  <c r="CH14" i="8" s="1"/>
  <c r="CH26" i="8"/>
  <c r="BH80" i="8"/>
  <c r="BH14" i="8" s="1"/>
  <c r="BH26" i="8"/>
  <c r="CG80" i="8"/>
  <c r="CG14" i="8" s="1"/>
  <c r="CG26" i="8"/>
  <c r="CC80" i="8"/>
  <c r="CC14" i="8" s="1"/>
  <c r="CC26" i="8"/>
  <c r="CR80" i="8"/>
  <c r="CR14" i="8" s="1"/>
  <c r="CR26" i="8"/>
  <c r="AF80" i="8"/>
  <c r="AF14" i="8" s="1"/>
  <c r="AF26" i="8"/>
  <c r="BZ80" i="8"/>
  <c r="BZ14" i="8" s="1"/>
  <c r="BZ26" i="8"/>
  <c r="CB80" i="8"/>
  <c r="CB14" i="8" s="1"/>
  <c r="CB26" i="8"/>
  <c r="BL80" i="8"/>
  <c r="BL14" i="8" s="1"/>
  <c r="BL26" i="8"/>
  <c r="AZ80" i="8"/>
  <c r="AZ14" i="8" s="1"/>
  <c r="AZ26" i="8"/>
  <c r="BW26" i="8"/>
  <c r="BE80" i="8"/>
  <c r="BE14" i="8" s="1"/>
  <c r="BE26" i="8"/>
  <c r="CN80" i="8"/>
  <c r="CN14" i="8" s="1"/>
  <c r="CN26" i="8"/>
  <c r="AN80" i="8"/>
  <c r="AN14" i="8" s="1"/>
  <c r="AN26" i="8"/>
  <c r="BU80" i="8"/>
  <c r="BU14" i="8" s="1"/>
  <c r="BU26" i="8"/>
  <c r="BV80" i="8"/>
  <c r="BV14" i="8" s="1"/>
  <c r="BV26" i="8"/>
  <c r="CK80" i="8"/>
  <c r="CK14" i="8" s="1"/>
  <c r="CK26" i="8"/>
  <c r="CI26" i="8"/>
  <c r="Q80" i="8"/>
  <c r="Q14" i="8" s="1"/>
  <c r="Q26" i="8"/>
  <c r="CO80" i="8"/>
  <c r="CO14" i="8" s="1"/>
  <c r="CO26" i="8"/>
  <c r="BF80" i="8"/>
  <c r="BF14" i="8" s="1"/>
  <c r="BF26" i="8"/>
  <c r="AO80" i="8"/>
  <c r="AO14" i="8" s="1"/>
  <c r="AO26" i="8"/>
  <c r="BJ80" i="8"/>
  <c r="BJ14" i="8" s="1"/>
  <c r="BJ26" i="8"/>
  <c r="Z80" i="8"/>
  <c r="Z14" i="8" s="1"/>
  <c r="Z26" i="8"/>
  <c r="R80" i="8"/>
  <c r="R14" i="8" s="1"/>
  <c r="R26" i="8"/>
  <c r="BN80" i="8"/>
  <c r="BN14" i="8" s="1"/>
  <c r="BN26" i="8"/>
  <c r="BR80" i="8"/>
  <c r="BR14" i="8" s="1"/>
  <c r="BR26" i="8"/>
  <c r="BS26" i="8"/>
  <c r="AY26" i="8"/>
  <c r="CK87" i="8"/>
  <c r="CK88" i="8" s="1"/>
  <c r="CK89" i="8" s="1"/>
  <c r="CK90" i="8" s="1"/>
  <c r="CK15" i="8" s="1"/>
  <c r="DD87" i="8"/>
  <c r="DD88" i="8" s="1"/>
  <c r="DD89" i="8" s="1"/>
  <c r="DD90" i="8" s="1"/>
  <c r="DD15" i="8" s="1"/>
  <c r="EP87" i="8"/>
  <c r="EP88" i="8" s="1"/>
  <c r="EP89" i="8" s="1"/>
  <c r="EP90" i="8" s="1"/>
  <c r="EP15" i="8" s="1"/>
  <c r="DS87" i="8"/>
  <c r="DS88" i="8" s="1"/>
  <c r="DS89" i="8" s="1"/>
  <c r="DS90" i="8" s="1"/>
  <c r="DS15" i="8" s="1"/>
  <c r="BI87" i="8"/>
  <c r="BI88" i="8" s="1"/>
  <c r="BI89" i="8" s="1"/>
  <c r="BI90" i="8" s="1"/>
  <c r="BI15" i="8" s="1"/>
  <c r="AB86" i="8"/>
  <c r="AB88" i="8" s="1"/>
  <c r="AB89" i="8" s="1"/>
  <c r="AB90" i="8" s="1"/>
  <c r="AB15" i="8" s="1"/>
  <c r="EJ87" i="8"/>
  <c r="EJ88" i="8" s="1"/>
  <c r="EJ89" i="8" s="1"/>
  <c r="EJ90" i="8" s="1"/>
  <c r="EJ15" i="8" s="1"/>
  <c r="CM86" i="8"/>
  <c r="CM88" i="8" s="1"/>
  <c r="CM89" i="8" s="1"/>
  <c r="CM90" i="8" s="1"/>
  <c r="CM15" i="8" s="1"/>
  <c r="DN87" i="8"/>
  <c r="DN88" i="8" s="1"/>
  <c r="DN89" i="8" s="1"/>
  <c r="DN90" i="8" s="1"/>
  <c r="DN15" i="8" s="1"/>
  <c r="BN86" i="8"/>
  <c r="BN88" i="8" s="1"/>
  <c r="BN89" i="8" s="1"/>
  <c r="BN90" i="8" s="1"/>
  <c r="BN15" i="8" s="1"/>
  <c r="DL87" i="8"/>
  <c r="DL88" i="8" s="1"/>
  <c r="DL89" i="8" s="1"/>
  <c r="DL90" i="8" s="1"/>
  <c r="DL15" i="8" s="1"/>
  <c r="DL15" i="13" s="1"/>
  <c r="EA86" i="8"/>
  <c r="EA88" i="8" s="1"/>
  <c r="EA61" i="82" s="1"/>
  <c r="EM86" i="8"/>
  <c r="EM88" i="8" s="1"/>
  <c r="EM89" i="8" s="1"/>
  <c r="EM90" i="8" s="1"/>
  <c r="EM15" i="8" s="1"/>
  <c r="EM15" i="13" s="1"/>
  <c r="BB86" i="8"/>
  <c r="BB88" i="8" s="1"/>
  <c r="BB89" i="8" s="1"/>
  <c r="BB90" i="8" s="1"/>
  <c r="BB15" i="8" s="1"/>
  <c r="AT86" i="8"/>
  <c r="AT88" i="8" s="1"/>
  <c r="AT89" i="8" s="1"/>
  <c r="AT90" i="8" s="1"/>
  <c r="AT15" i="8" s="1"/>
  <c r="CU86" i="8"/>
  <c r="CU88" i="8" s="1"/>
  <c r="CU89" i="8" s="1"/>
  <c r="CU90" i="8" s="1"/>
  <c r="CU15" i="8" s="1"/>
  <c r="AN87" i="8"/>
  <c r="AN88" i="8" s="1"/>
  <c r="AN89" i="8" s="1"/>
  <c r="AN90" i="8" s="1"/>
  <c r="AN15" i="8" s="1"/>
  <c r="EF86" i="8"/>
  <c r="EF88" i="8" s="1"/>
  <c r="EF89" i="8" s="1"/>
  <c r="EF90" i="8" s="1"/>
  <c r="EF15" i="8" s="1"/>
  <c r="EF15" i="13" s="1"/>
  <c r="AJ86" i="8"/>
  <c r="AJ88" i="8" s="1"/>
  <c r="AJ89" i="8" s="1"/>
  <c r="AJ90" i="8" s="1"/>
  <c r="AJ15" i="8" s="1"/>
  <c r="CO87" i="8"/>
  <c r="CO88" i="8" s="1"/>
  <c r="CO89" i="8" s="1"/>
  <c r="CO90" i="8" s="1"/>
  <c r="CO15" i="8" s="1"/>
  <c r="AG87" i="8"/>
  <c r="AG88" i="8" s="1"/>
  <c r="AG89" i="8" s="1"/>
  <c r="AG90" i="8" s="1"/>
  <c r="AG15" i="8" s="1"/>
  <c r="V86" i="8"/>
  <c r="V88" i="8" s="1"/>
  <c r="V89" i="8" s="1"/>
  <c r="V90" i="8" s="1"/>
  <c r="V15" i="8" s="1"/>
  <c r="CG86" i="8"/>
  <c r="CG88" i="8" s="1"/>
  <c r="CG89" i="8" s="1"/>
  <c r="CG90" i="8" s="1"/>
  <c r="CG15" i="8" s="1"/>
  <c r="T86" i="8"/>
  <c r="T88" i="8" s="1"/>
  <c r="T89" i="8" s="1"/>
  <c r="T90" i="8" s="1"/>
  <c r="T15" i="8" s="1"/>
  <c r="EK86" i="8"/>
  <c r="EK88" i="8" s="1"/>
  <c r="EK89" i="8" s="1"/>
  <c r="EK90" i="8" s="1"/>
  <c r="EK15" i="8" s="1"/>
  <c r="EK15" i="13" s="1"/>
  <c r="AZ86" i="8"/>
  <c r="AZ88" i="8" s="1"/>
  <c r="AZ89" i="8" s="1"/>
  <c r="AZ90" i="8" s="1"/>
  <c r="AZ15" i="8" s="1"/>
  <c r="DX86" i="8"/>
  <c r="DX88" i="8" s="1"/>
  <c r="DX89" i="8" s="1"/>
  <c r="DX90" i="8" s="1"/>
  <c r="DX15" i="8" s="1"/>
  <c r="BU86" i="8"/>
  <c r="BU88" i="8" s="1"/>
  <c r="BU89" i="8" s="1"/>
  <c r="BU90" i="8" s="1"/>
  <c r="BU15" i="8" s="1"/>
  <c r="DE86" i="8"/>
  <c r="DE88" i="8" s="1"/>
  <c r="DE89" i="8" s="1"/>
  <c r="DE90" i="8" s="1"/>
  <c r="DE15" i="8" s="1"/>
  <c r="DP86" i="8"/>
  <c r="DP88" i="8" s="1"/>
  <c r="DP89" i="8" s="1"/>
  <c r="DP90" i="8" s="1"/>
  <c r="DP15" i="8" s="1"/>
  <c r="CS87" i="8"/>
  <c r="CS88" i="8" s="1"/>
  <c r="CS89" i="8" s="1"/>
  <c r="CS90" i="8" s="1"/>
  <c r="CS15" i="8" s="1"/>
  <c r="Y87" i="8"/>
  <c r="Y88" i="8" s="1"/>
  <c r="Y89" i="8" s="1"/>
  <c r="Y90" i="8" s="1"/>
  <c r="Y15" i="8" s="1"/>
  <c r="BJ87" i="8"/>
  <c r="BJ88" i="8" s="1"/>
  <c r="BJ89" i="8" s="1"/>
  <c r="BJ90" i="8" s="1"/>
  <c r="BJ15" i="8" s="1"/>
  <c r="DV87" i="8"/>
  <c r="DV88" i="8" s="1"/>
  <c r="DV89" i="8" s="1"/>
  <c r="DV90" i="8" s="1"/>
  <c r="DV15" i="8" s="1"/>
  <c r="DQ86" i="8"/>
  <c r="DQ88" i="8" s="1"/>
  <c r="DQ89" i="8" s="1"/>
  <c r="DQ90" i="8" s="1"/>
  <c r="DQ15" i="8" s="1"/>
  <c r="AH86" i="8"/>
  <c r="AH88" i="8" s="1"/>
  <c r="AH89" i="8" s="1"/>
  <c r="AH90" i="8" s="1"/>
  <c r="AH15" i="8" s="1"/>
  <c r="DZ86" i="8"/>
  <c r="DZ88" i="8" s="1"/>
  <c r="DZ89" i="8" s="1"/>
  <c r="DZ90" i="8" s="1"/>
  <c r="DZ15" i="8" s="1"/>
  <c r="DZ15" i="13" s="1"/>
  <c r="AF87" i="8"/>
  <c r="AF88" i="8" s="1"/>
  <c r="AF89" i="8" s="1"/>
  <c r="AF90" i="8" s="1"/>
  <c r="AF15" i="8" s="1"/>
  <c r="DA87" i="8"/>
  <c r="DA88" i="8" s="1"/>
  <c r="DA89" i="8" s="1"/>
  <c r="DA90" i="8" s="1"/>
  <c r="DA15" i="8" s="1"/>
  <c r="CH86" i="8"/>
  <c r="CH88" i="8" s="1"/>
  <c r="CH89" i="8" s="1"/>
  <c r="CH90" i="8" s="1"/>
  <c r="CH15" i="8" s="1"/>
  <c r="DJ87" i="8"/>
  <c r="DJ88" i="8" s="1"/>
  <c r="DJ89" i="8" s="1"/>
  <c r="DJ90" i="8" s="1"/>
  <c r="DJ15" i="8" s="1"/>
  <c r="DJ15" i="13" s="1"/>
  <c r="DM87" i="8"/>
  <c r="DM88" i="8" s="1"/>
  <c r="DM89" i="8" s="1"/>
  <c r="DM90" i="8" s="1"/>
  <c r="DM15" i="8" s="1"/>
  <c r="AX87" i="8"/>
  <c r="AX88" i="8" s="1"/>
  <c r="AX89" i="8" s="1"/>
  <c r="AX90" i="8" s="1"/>
  <c r="AX15" i="8" s="1"/>
  <c r="CQ87" i="8"/>
  <c r="CQ88" i="8" s="1"/>
  <c r="CQ89" i="8" s="1"/>
  <c r="CQ90" i="8" s="1"/>
  <c r="CQ15" i="8" s="1"/>
  <c r="DK87" i="8"/>
  <c r="DK88" i="8" s="1"/>
  <c r="DK89" i="8" s="1"/>
  <c r="DK90" i="8" s="1"/>
  <c r="DK15" i="8" s="1"/>
  <c r="BE86" i="8"/>
  <c r="BE88" i="8" s="1"/>
  <c r="BE89" i="8" s="1"/>
  <c r="BE90" i="8" s="1"/>
  <c r="BE15" i="8" s="1"/>
  <c r="DT86" i="8"/>
  <c r="DT88" i="8" s="1"/>
  <c r="DT89" i="8" s="1"/>
  <c r="DT90" i="8" s="1"/>
  <c r="DT15" i="8" s="1"/>
  <c r="DF87" i="8"/>
  <c r="DF88" i="8" s="1"/>
  <c r="DF89" i="8" s="1"/>
  <c r="DF90" i="8" s="1"/>
  <c r="DF15" i="8" s="1"/>
  <c r="BZ87" i="8"/>
  <c r="BZ88" i="8" s="1"/>
  <c r="BZ89" i="8" s="1"/>
  <c r="BZ90" i="8" s="1"/>
  <c r="BZ15" i="8" s="1"/>
  <c r="BP87" i="8"/>
  <c r="BP88" i="8" s="1"/>
  <c r="BP89" i="8" s="1"/>
  <c r="BP90" i="8" s="1"/>
  <c r="BP15" i="8" s="1"/>
  <c r="CA86" i="8"/>
  <c r="CA88" i="8" s="1"/>
  <c r="CA89" i="8" s="1"/>
  <c r="CA90" i="8" s="1"/>
  <c r="CA15" i="8" s="1"/>
  <c r="BG80" i="8"/>
  <c r="BG14" i="8" s="1"/>
  <c r="W80" i="8"/>
  <c r="W14" i="8" s="1"/>
  <c r="AQ80" i="8"/>
  <c r="AQ14" i="8" s="1"/>
  <c r="AY80" i="8"/>
  <c r="AY14" i="8" s="1"/>
  <c r="CI80" i="8"/>
  <c r="CI14" i="8" s="1"/>
  <c r="O78" i="8"/>
  <c r="CA80" i="8"/>
  <c r="CA14" i="8" s="1"/>
  <c r="BO80" i="8"/>
  <c r="BO14" i="8" s="1"/>
  <c r="CE80" i="8"/>
  <c r="CE14" i="8" s="1"/>
  <c r="BK80" i="8"/>
  <c r="BK14" i="8" s="1"/>
  <c r="BC80" i="8"/>
  <c r="BC14" i="8" s="1"/>
  <c r="AA80" i="8"/>
  <c r="AA14" i="8" s="1"/>
  <c r="BW80" i="8"/>
  <c r="BW14" i="8" s="1"/>
  <c r="AU80" i="8"/>
  <c r="AU14" i="8" s="1"/>
  <c r="AE80" i="8"/>
  <c r="AE14" i="8" s="1"/>
  <c r="AI80" i="8"/>
  <c r="AI14" i="8" s="1"/>
  <c r="AU58" i="8"/>
  <c r="AI58" i="8"/>
  <c r="BW58" i="8"/>
  <c r="CE58" i="8"/>
  <c r="AE58" i="8"/>
  <c r="W58" i="8"/>
  <c r="AA58" i="8"/>
  <c r="BO58" i="8"/>
  <c r="BS80" i="8"/>
  <c r="BS14" i="8" s="1"/>
  <c r="S80" i="8"/>
  <c r="S14" i="8" s="1"/>
  <c r="AM80" i="8"/>
  <c r="AM14" i="8" s="1"/>
  <c r="E76" i="8"/>
  <c r="U87" i="8"/>
  <c r="U88" i="8" s="1"/>
  <c r="U89" i="8" s="1"/>
  <c r="U90" i="8" s="1"/>
  <c r="U15" i="8" s="1"/>
  <c r="CW87" i="8"/>
  <c r="CW88" i="8" s="1"/>
  <c r="CW89" i="8" s="1"/>
  <c r="CW90" i="8" s="1"/>
  <c r="CW15" i="8" s="1"/>
  <c r="DR86" i="8"/>
  <c r="DR88" i="8" s="1"/>
  <c r="DR89" i="8" s="1"/>
  <c r="DR90" i="8" s="1"/>
  <c r="DR15" i="8" s="1"/>
  <c r="DR15" i="13" s="1"/>
  <c r="AP86" i="8"/>
  <c r="AP88" i="8" s="1"/>
  <c r="AP89" i="8" s="1"/>
  <c r="AP90" i="8" s="1"/>
  <c r="AP15" i="8" s="1"/>
  <c r="CV87" i="8"/>
  <c r="CV88" i="8" s="1"/>
  <c r="CV89" i="8" s="1"/>
  <c r="CV90" i="8" s="1"/>
  <c r="CV15" i="8" s="1"/>
  <c r="CT87" i="8"/>
  <c r="CT88" i="8" s="1"/>
  <c r="CT89" i="8" s="1"/>
  <c r="CT90" i="8" s="1"/>
  <c r="CT15" i="8" s="1"/>
  <c r="DY87" i="8"/>
  <c r="DY88" i="8" s="1"/>
  <c r="DY89" i="8" s="1"/>
  <c r="DY90" i="8" s="1"/>
  <c r="DY15" i="8" s="1"/>
  <c r="CC87" i="8"/>
  <c r="CC88" i="8" s="1"/>
  <c r="CC89" i="8" s="1"/>
  <c r="CC90" i="8" s="1"/>
  <c r="CC15" i="8" s="1"/>
  <c r="BC86" i="8"/>
  <c r="BC88" i="8" s="1"/>
  <c r="BC89" i="8" s="1"/>
  <c r="BC90" i="8" s="1"/>
  <c r="BC15" i="8" s="1"/>
  <c r="CP86" i="8"/>
  <c r="CP88" i="8" s="1"/>
  <c r="CP89" i="8" s="1"/>
  <c r="CP90" i="8" s="1"/>
  <c r="CP15" i="8" s="1"/>
  <c r="EB87" i="8"/>
  <c r="EB88" i="8" s="1"/>
  <c r="EB89" i="8" s="1"/>
  <c r="EB90" i="8" s="1"/>
  <c r="EB15" i="8" s="1"/>
  <c r="EB15" i="13" s="1"/>
  <c r="DH86" i="8"/>
  <c r="DH88" i="8" s="1"/>
  <c r="DH89" i="8" s="1"/>
  <c r="DH90" i="8" s="1"/>
  <c r="DH15" i="8" s="1"/>
  <c r="EG87" i="8"/>
  <c r="EG88" i="8" s="1"/>
  <c r="EG89" i="8" s="1"/>
  <c r="EG90" i="8" s="1"/>
  <c r="EG15" i="8" s="1"/>
  <c r="EH86" i="8"/>
  <c r="EH88" i="8" s="1"/>
  <c r="EH89" i="8" s="1"/>
  <c r="EH90" i="8" s="1"/>
  <c r="EH15" i="8" s="1"/>
  <c r="AR87" i="8"/>
  <c r="AR88" i="8" s="1"/>
  <c r="AR89" i="8" s="1"/>
  <c r="AR90" i="8" s="1"/>
  <c r="AR15" i="8" s="1"/>
  <c r="DI86" i="8"/>
  <c r="DI88" i="8" s="1"/>
  <c r="DI89" i="8" s="1"/>
  <c r="DI90" i="8" s="1"/>
  <c r="DI15" i="8" s="1"/>
  <c r="BA87" i="8"/>
  <c r="BA88" i="8" s="1"/>
  <c r="BA89" i="8" s="1"/>
  <c r="BA90" i="8" s="1"/>
  <c r="BA15" i="8" s="1"/>
  <c r="DB87" i="8"/>
  <c r="DB88" i="8" s="1"/>
  <c r="DB89" i="8" s="1"/>
  <c r="DB90" i="8" s="1"/>
  <c r="DB15" i="8" s="1"/>
  <c r="EN87" i="8"/>
  <c r="EN88" i="8" s="1"/>
  <c r="EN89" i="8" s="1"/>
  <c r="EN90" i="8" s="1"/>
  <c r="EN15" i="8" s="1"/>
  <c r="EN15" i="13" s="1"/>
  <c r="CF86" i="8"/>
  <c r="CF88" i="8" s="1"/>
  <c r="CF89" i="8" s="1"/>
  <c r="CF90" i="8" s="1"/>
  <c r="CF15" i="8" s="1"/>
  <c r="DW86" i="8"/>
  <c r="DW88" i="8" s="1"/>
  <c r="DW89" i="8" s="1"/>
  <c r="DW90" i="8" s="1"/>
  <c r="DW15" i="8" s="1"/>
  <c r="BL86" i="8"/>
  <c r="BL88" i="8" s="1"/>
  <c r="BL89" i="8" s="1"/>
  <c r="BL90" i="8" s="1"/>
  <c r="BL15" i="8" s="1"/>
  <c r="AN13" i="24"/>
  <c r="EL86" i="8"/>
  <c r="EL88" i="8" s="1"/>
  <c r="EL89" i="8" s="1"/>
  <c r="EL90" i="8" s="1"/>
  <c r="EL15" i="8" s="1"/>
  <c r="CR86" i="8"/>
  <c r="CR88" i="8" s="1"/>
  <c r="CR89" i="8" s="1"/>
  <c r="CR90" i="8" s="1"/>
  <c r="CR15" i="8" s="1"/>
  <c r="Z87" i="8"/>
  <c r="Z88" i="8" s="1"/>
  <c r="Z89" i="8" s="1"/>
  <c r="Z90" i="8" s="1"/>
  <c r="Z15" i="8" s="1"/>
  <c r="BF86" i="8"/>
  <c r="BF88" i="8" s="1"/>
  <c r="BF89" i="8" s="1"/>
  <c r="BF90" i="8" s="1"/>
  <c r="BF15" i="8" s="1"/>
  <c r="BR86" i="8"/>
  <c r="BR88" i="8" s="1"/>
  <c r="BR89" i="8" s="1"/>
  <c r="BR90" i="8" s="1"/>
  <c r="BR15" i="8" s="1"/>
  <c r="EC86" i="8"/>
  <c r="EC88" i="8" s="1"/>
  <c r="EC89" i="8" s="1"/>
  <c r="EC90" i="8" s="1"/>
  <c r="EC15" i="8" s="1"/>
  <c r="CL86" i="8"/>
  <c r="CL88" i="8" s="1"/>
  <c r="CL89" i="8" s="1"/>
  <c r="CL90" i="8" s="1"/>
  <c r="CL15" i="8" s="1"/>
  <c r="AB179" i="69"/>
  <c r="CN86" i="8"/>
  <c r="CN88" i="8" s="1"/>
  <c r="CN89" i="8" s="1"/>
  <c r="CN90" i="8" s="1"/>
  <c r="CN15" i="8" s="1"/>
  <c r="ED86" i="8"/>
  <c r="ED88" i="8" s="1"/>
  <c r="ED89" i="8" s="1"/>
  <c r="ED90" i="8" s="1"/>
  <c r="ED15" i="8" s="1"/>
  <c r="ED15" i="13" s="1"/>
  <c r="DG86" i="8"/>
  <c r="DG88" i="8" s="1"/>
  <c r="DG89" i="8" s="1"/>
  <c r="DG90" i="8" s="1"/>
  <c r="DG15" i="8" s="1"/>
  <c r="AD86" i="8"/>
  <c r="AD88" i="8" s="1"/>
  <c r="AD89" i="8" s="1"/>
  <c r="AD90" i="8" s="1"/>
  <c r="AD15" i="8" s="1"/>
  <c r="AM13" i="24"/>
  <c r="AJ13" i="24"/>
  <c r="AO13" i="24"/>
  <c r="EO86" i="8"/>
  <c r="EO88" i="8" s="1"/>
  <c r="EO89" i="8" s="1"/>
  <c r="EO90" i="8" s="1"/>
  <c r="EO15" i="8" s="1"/>
  <c r="X86" i="8"/>
  <c r="X88" i="8" s="1"/>
  <c r="X89" i="8" s="1"/>
  <c r="X90" i="8" s="1"/>
  <c r="X15" i="8" s="1"/>
  <c r="AQ87" i="8"/>
  <c r="AQ88" i="8" s="1"/>
  <c r="AQ89" i="8" s="1"/>
  <c r="AQ90" i="8" s="1"/>
  <c r="AQ15" i="8" s="1"/>
  <c r="BT86" i="8"/>
  <c r="BT88" i="8" s="1"/>
  <c r="BT89" i="8" s="1"/>
  <c r="BT90" i="8" s="1"/>
  <c r="BT15" i="8" s="1"/>
  <c r="BH87" i="8"/>
  <c r="BH88" i="8" s="1"/>
  <c r="BH89" i="8" s="1"/>
  <c r="BH90" i="8" s="1"/>
  <c r="BH15" i="8" s="1"/>
  <c r="AM86" i="8"/>
  <c r="AM88" i="8" s="1"/>
  <c r="AM89" i="8" s="1"/>
  <c r="AM90" i="8" s="1"/>
  <c r="AM15" i="8" s="1"/>
  <c r="CB86" i="8"/>
  <c r="CB88" i="8" s="1"/>
  <c r="CB89" i="8" s="1"/>
  <c r="CB90" i="8" s="1"/>
  <c r="CB15" i="8" s="1"/>
  <c r="BM87" i="8"/>
  <c r="BM88" i="8" s="1"/>
  <c r="BM89" i="8" s="1"/>
  <c r="BM90" i="8" s="1"/>
  <c r="BM15" i="8" s="1"/>
  <c r="AI13" i="24"/>
  <c r="CX87" i="8"/>
  <c r="CX88" i="8" s="1"/>
  <c r="CX89" i="8" s="1"/>
  <c r="CX90" i="8" s="1"/>
  <c r="CX15" i="8" s="1"/>
  <c r="BQ86" i="8"/>
  <c r="BQ88" i="8" s="1"/>
  <c r="BQ89" i="8" s="1"/>
  <c r="BQ90" i="8" s="1"/>
  <c r="BQ15" i="8" s="1"/>
  <c r="CY86" i="8"/>
  <c r="CY88" i="8" s="1"/>
  <c r="CY89" i="8" s="1"/>
  <c r="CY90" i="8" s="1"/>
  <c r="CY15" i="8" s="1"/>
  <c r="S86" i="8"/>
  <c r="S88" i="8" s="1"/>
  <c r="S89" i="8" s="1"/>
  <c r="S90" i="8" s="1"/>
  <c r="S15" i="8" s="1"/>
  <c r="AV87" i="8"/>
  <c r="AV88" i="8" s="1"/>
  <c r="AV89" i="8" s="1"/>
  <c r="AV90" i="8" s="1"/>
  <c r="AV15" i="8" s="1"/>
  <c r="AK13" i="24"/>
  <c r="EI86" i="8"/>
  <c r="EI88" i="8" s="1"/>
  <c r="EI89" i="8" s="1"/>
  <c r="EI90" i="8" s="1"/>
  <c r="EI15" i="8" s="1"/>
  <c r="CZ87" i="8"/>
  <c r="CZ88" i="8" s="1"/>
  <c r="CZ89" i="8" s="1"/>
  <c r="CZ90" i="8" s="1"/>
  <c r="CZ15" i="8" s="1"/>
  <c r="BS86" i="8"/>
  <c r="BS88" i="8" s="1"/>
  <c r="BS89" i="8" s="1"/>
  <c r="BS90" i="8" s="1"/>
  <c r="BS15" i="8" s="1"/>
  <c r="AH13" i="24"/>
  <c r="AW86" i="8"/>
  <c r="AW88" i="8" s="1"/>
  <c r="AW89" i="8" s="1"/>
  <c r="AW90" i="8" s="1"/>
  <c r="AW15" i="8" s="1"/>
  <c r="CJ87" i="8"/>
  <c r="CJ88" i="8" s="1"/>
  <c r="CJ89" i="8" s="1"/>
  <c r="CJ90" i="8" s="1"/>
  <c r="CJ15" i="8" s="1"/>
  <c r="AL13" i="24"/>
  <c r="CD87" i="8"/>
  <c r="CD88" i="8" s="1"/>
  <c r="CD89" i="8" s="1"/>
  <c r="CD90" i="8" s="1"/>
  <c r="CD15" i="8" s="1"/>
  <c r="AO87" i="8"/>
  <c r="AO88" i="8" s="1"/>
  <c r="AO89" i="8" s="1"/>
  <c r="AO90" i="8" s="1"/>
  <c r="AO15" i="8" s="1"/>
  <c r="R86" i="8"/>
  <c r="R88" i="8" s="1"/>
  <c r="R89" i="8" s="1"/>
  <c r="R90" i="8" s="1"/>
  <c r="R15" i="8" s="1"/>
  <c r="R179" i="69"/>
  <c r="DO87" i="8"/>
  <c r="DO88" i="8" s="1"/>
  <c r="DO89" i="8" s="1"/>
  <c r="DO90" i="8" s="1"/>
  <c r="DO15" i="8" s="1"/>
  <c r="BK86" i="8"/>
  <c r="BK88" i="8" s="1"/>
  <c r="BK89" i="8" s="1"/>
  <c r="BK90" i="8" s="1"/>
  <c r="BK15" i="8" s="1"/>
  <c r="AK86" i="8"/>
  <c r="AK88" i="8" s="1"/>
  <c r="AK89" i="8" s="1"/>
  <c r="AK90" i="8" s="1"/>
  <c r="AK15" i="8" s="1"/>
  <c r="AI179" i="69"/>
  <c r="Q87" i="8"/>
  <c r="Q88" i="8" s="1"/>
  <c r="Q89" i="8" s="1"/>
  <c r="Q90" i="8" s="1"/>
  <c r="Q15" i="8" s="1"/>
  <c r="BV86" i="8"/>
  <c r="BV88" i="8" s="1"/>
  <c r="BV89" i="8" s="1"/>
  <c r="BV90" i="8" s="1"/>
  <c r="BV15" i="8" s="1"/>
  <c r="AL87" i="8"/>
  <c r="AL88" i="8" s="1"/>
  <c r="AL89" i="8" s="1"/>
  <c r="AL90" i="8" s="1"/>
  <c r="AL15" i="8" s="1"/>
  <c r="AM179" i="69"/>
  <c r="CI87" i="8"/>
  <c r="CI88" i="8" s="1"/>
  <c r="CI89" i="8" s="1"/>
  <c r="CI90" i="8" s="1"/>
  <c r="CI15" i="8" s="1"/>
  <c r="BD86" i="8"/>
  <c r="BD88" i="8" s="1"/>
  <c r="BD89" i="8" s="1"/>
  <c r="BD90" i="8" s="1"/>
  <c r="BD15" i="8" s="1"/>
  <c r="BY86" i="8"/>
  <c r="BY88" i="8" s="1"/>
  <c r="BY89" i="8" s="1"/>
  <c r="BY90" i="8" s="1"/>
  <c r="BY15" i="8" s="1"/>
  <c r="AO179" i="69"/>
  <c r="E178" i="69"/>
  <c r="C112" i="86" s="1"/>
  <c r="E176" i="69"/>
  <c r="I175" i="69"/>
  <c r="I179" i="69" s="1"/>
  <c r="H175" i="69"/>
  <c r="E173" i="69"/>
  <c r="W88" i="8"/>
  <c r="W89" i="8" s="1"/>
  <c r="W90" i="8" s="1"/>
  <c r="W15" i="8" s="1"/>
  <c r="EE88" i="8"/>
  <c r="EE89" i="8" s="1"/>
  <c r="EE90" i="8" s="1"/>
  <c r="EE15" i="8" s="1"/>
  <c r="BW88" i="8"/>
  <c r="BW89" i="8" s="1"/>
  <c r="BW90" i="8" s="1"/>
  <c r="BW15" i="8" s="1"/>
  <c r="BO88" i="8"/>
  <c r="BO89" i="8" s="1"/>
  <c r="BO90" i="8" s="1"/>
  <c r="BO15" i="8" s="1"/>
  <c r="P88" i="8"/>
  <c r="P89" i="8" s="1"/>
  <c r="P90" i="8" s="1"/>
  <c r="P15" i="8" s="1"/>
  <c r="AS88" i="8"/>
  <c r="AS89" i="8" s="1"/>
  <c r="AS90" i="8" s="1"/>
  <c r="AS15" i="8" s="1"/>
  <c r="AA88" i="8"/>
  <c r="AA89" i="8" s="1"/>
  <c r="AA90" i="8" s="1"/>
  <c r="AA15" i="8" s="1"/>
  <c r="CE88" i="8"/>
  <c r="CE89" i="8" s="1"/>
  <c r="CE90" i="8" s="1"/>
  <c r="CE15" i="8" s="1"/>
  <c r="DC88" i="8"/>
  <c r="DC89" i="8" s="1"/>
  <c r="DC90" i="8" s="1"/>
  <c r="DC15" i="8" s="1"/>
  <c r="AY88" i="8"/>
  <c r="AY89" i="8" s="1"/>
  <c r="AY90" i="8" s="1"/>
  <c r="AY15" i="8" s="1"/>
  <c r="BG88" i="8"/>
  <c r="BG89" i="8" s="1"/>
  <c r="BG90" i="8" s="1"/>
  <c r="BG15" i="8" s="1"/>
  <c r="AU88" i="8"/>
  <c r="AU89" i="8" s="1"/>
  <c r="AU90" i="8" s="1"/>
  <c r="AU15" i="8" s="1"/>
  <c r="AI88" i="8"/>
  <c r="AI89" i="8" s="1"/>
  <c r="AI90" i="8" s="1"/>
  <c r="AI15" i="8" s="1"/>
  <c r="AE88" i="8"/>
  <c r="AE89" i="8" s="1"/>
  <c r="AE90" i="8" s="1"/>
  <c r="AE15" i="8" s="1"/>
  <c r="AZ61" i="10"/>
  <c r="BP61" i="10"/>
  <c r="CV61" i="10"/>
  <c r="M87" i="8"/>
  <c r="M86" i="8"/>
  <c r="N87" i="8"/>
  <c r="N86" i="8"/>
  <c r="O86" i="8"/>
  <c r="O87" i="8"/>
  <c r="L86" i="8"/>
  <c r="L87" i="8"/>
  <c r="AS61" i="10"/>
  <c r="X61" i="10"/>
  <c r="AI61" i="10"/>
  <c r="N58" i="8"/>
  <c r="K88" i="8"/>
  <c r="DA61" i="10"/>
  <c r="BE61" i="10"/>
  <c r="L58" i="8"/>
  <c r="AC61" i="10"/>
  <c r="AK61" i="10"/>
  <c r="BW61" i="10"/>
  <c r="CE61" i="10"/>
  <c r="BQ61" i="10"/>
  <c r="BZ61" i="10"/>
  <c r="AW61" i="10"/>
  <c r="BG61" i="10"/>
  <c r="BX61" i="10"/>
  <c r="AL61" i="10"/>
  <c r="AX61" i="10"/>
  <c r="BM61" i="10"/>
  <c r="BV61" i="10"/>
  <c r="BS61" i="10"/>
  <c r="N61" i="10"/>
  <c r="BO61" i="10"/>
  <c r="BA61" i="10"/>
  <c r="CQ61" i="10"/>
  <c r="AT61" i="10"/>
  <c r="CC61" i="10"/>
  <c r="AU61" i="10"/>
  <c r="CR61" i="10"/>
  <c r="CH61" i="10"/>
  <c r="AR61" i="10"/>
  <c r="CW61" i="10"/>
  <c r="AO61" i="10"/>
  <c r="AP61" i="10"/>
  <c r="Q61" i="10"/>
  <c r="V61" i="10"/>
  <c r="CZ61" i="10"/>
  <c r="AQ61" i="10"/>
  <c r="CN61" i="10"/>
  <c r="AV61" i="10"/>
  <c r="AD61" i="10"/>
  <c r="CY61" i="10"/>
  <c r="W61" i="10"/>
  <c r="CB61" i="10"/>
  <c r="AE61" i="10"/>
  <c r="BL61" i="10"/>
  <c r="U61" i="10"/>
  <c r="CO61" i="10"/>
  <c r="DF61" i="10"/>
  <c r="CJ61" i="10"/>
  <c r="Z61" i="10"/>
  <c r="L61" i="10"/>
  <c r="R61" i="10"/>
  <c r="BY61" i="10"/>
  <c r="O61" i="10"/>
  <c r="AH61" i="10"/>
  <c r="CL61" i="10"/>
  <c r="CP61" i="10"/>
  <c r="O58" i="8"/>
  <c r="H28" i="24" l="1"/>
  <c r="AB29" i="13"/>
  <c r="CK29" i="13"/>
  <c r="CQ29" i="13"/>
  <c r="CU29" i="13"/>
  <c r="EH29" i="13"/>
  <c r="BD29" i="13"/>
  <c r="EL29" i="13"/>
  <c r="DN29" i="13"/>
  <c r="BK29" i="13"/>
  <c r="BO29" i="13"/>
  <c r="CA29" i="13"/>
  <c r="CG29" i="13"/>
  <c r="R29" i="13"/>
  <c r="ED29" i="13"/>
  <c r="BL29" i="13"/>
  <c r="AH29" i="13"/>
  <c r="CS29" i="13"/>
  <c r="AR29" i="13"/>
  <c r="EJ29" i="13"/>
  <c r="AZ29" i="13"/>
  <c r="DH29" i="13"/>
  <c r="AK29" i="13"/>
  <c r="DM29" i="13"/>
  <c r="AI29" i="13"/>
  <c r="CC29" i="13"/>
  <c r="DC29" i="13"/>
  <c r="BE29" i="13"/>
  <c r="CZ29" i="13"/>
  <c r="EN29" i="13"/>
  <c r="BH29" i="13"/>
  <c r="AG29" i="13"/>
  <c r="EO29" i="13"/>
  <c r="BA29" i="13"/>
  <c r="BI29" i="13"/>
  <c r="BX29" i="13"/>
  <c r="CP29" i="13"/>
  <c r="EI29" i="13"/>
  <c r="DF29" i="13"/>
  <c r="CO29" i="13"/>
  <c r="AU29" i="13"/>
  <c r="BQ29" i="13"/>
  <c r="BT29" i="13"/>
  <c r="AS29" i="13"/>
  <c r="AD29" i="13"/>
  <c r="EA29" i="13"/>
  <c r="BJ29" i="13"/>
  <c r="CJ29" i="13"/>
  <c r="X29" i="13"/>
  <c r="BU29" i="13"/>
  <c r="DE29" i="13"/>
  <c r="U29" i="13"/>
  <c r="DT29" i="13"/>
  <c r="DG29" i="13"/>
  <c r="EC29" i="13"/>
  <c r="AJ29" i="13"/>
  <c r="DA29" i="13"/>
  <c r="AV29" i="13"/>
  <c r="AN29" i="13"/>
  <c r="DW29" i="13"/>
  <c r="EB29" i="13"/>
  <c r="Q29" i="13"/>
  <c r="BS29" i="13"/>
  <c r="CN29" i="13"/>
  <c r="AO29" i="13"/>
  <c r="CV29" i="13"/>
  <c r="CX29" i="13"/>
  <c r="EG29" i="13"/>
  <c r="AX29" i="13"/>
  <c r="BY29" i="13"/>
  <c r="EM29" i="13"/>
  <c r="DQ29" i="13"/>
  <c r="AT29" i="13"/>
  <c r="BW29" i="13"/>
  <c r="DU29" i="13"/>
  <c r="EF29" i="13"/>
  <c r="CF29" i="13"/>
  <c r="DR29" i="13"/>
  <c r="Y29" i="13"/>
  <c r="DZ29" i="13"/>
  <c r="DS29" i="13"/>
  <c r="AF29" i="13"/>
  <c r="DL29" i="13"/>
  <c r="O29" i="13"/>
  <c r="CY29" i="13"/>
  <c r="EP29" i="13"/>
  <c r="AW29" i="13"/>
  <c r="T29" i="13"/>
  <c r="DB29" i="13"/>
  <c r="AQ29" i="13"/>
  <c r="AM29" i="13"/>
  <c r="DJ29" i="13"/>
  <c r="BP29" i="13"/>
  <c r="AC29" i="13"/>
  <c r="DX29" i="13"/>
  <c r="BG29" i="13"/>
  <c r="DD29" i="13"/>
  <c r="DP29" i="13"/>
  <c r="CB80" i="10"/>
  <c r="CB82" i="10" s="1"/>
  <c r="CB27" i="10" s="1"/>
  <c r="BM80" i="10"/>
  <c r="BM82" i="10" s="1"/>
  <c r="BM27" i="10" s="1"/>
  <c r="DI80" i="10"/>
  <c r="DI82" i="10" s="1"/>
  <c r="DI27" i="10" s="1"/>
  <c r="CT80" i="10"/>
  <c r="CT82" i="10" s="1"/>
  <c r="CT27" i="10" s="1"/>
  <c r="BC80" i="10"/>
  <c r="BC82" i="10" s="1"/>
  <c r="BC27" i="10" s="1"/>
  <c r="DO80" i="10"/>
  <c r="DO82" i="10" s="1"/>
  <c r="DO27" i="10" s="1"/>
  <c r="CR80" i="10"/>
  <c r="CR82" i="10" s="1"/>
  <c r="CR27" i="10" s="1"/>
  <c r="EK80" i="10"/>
  <c r="EK82" i="10" s="1"/>
  <c r="EK27" i="10" s="1"/>
  <c r="CW80" i="10"/>
  <c r="CW82" i="10" s="1"/>
  <c r="CW27" i="10" s="1"/>
  <c r="DV80" i="10"/>
  <c r="DV82" i="10" s="1"/>
  <c r="DV27" i="10" s="1"/>
  <c r="DY80" i="10"/>
  <c r="DY82" i="10" s="1"/>
  <c r="DY27" i="10" s="1"/>
  <c r="AY80" i="10"/>
  <c r="AY82" i="10" s="1"/>
  <c r="AY27" i="10" s="1"/>
  <c r="E78" i="8"/>
  <c r="E172" i="69"/>
  <c r="E175" i="69"/>
  <c r="C111" i="86" s="1"/>
  <c r="H179" i="69"/>
  <c r="E179" i="69" s="1"/>
  <c r="C110" i="86" s="1"/>
  <c r="DT61" i="82"/>
  <c r="DT174" i="82" s="1"/>
  <c r="DK61" i="82"/>
  <c r="EE61" i="82"/>
  <c r="EI61" i="82"/>
  <c r="EI174" i="82" s="1"/>
  <c r="DS61" i="82"/>
  <c r="DX61" i="82"/>
  <c r="EO61" i="82"/>
  <c r="EO174" i="82" s="1"/>
  <c r="EH61" i="82"/>
  <c r="EH115" i="82" s="1"/>
  <c r="DM61" i="82"/>
  <c r="DM115" i="82" s="1"/>
  <c r="DV61" i="82"/>
  <c r="EG61" i="82"/>
  <c r="EG115" i="82" s="1"/>
  <c r="DY61" i="82"/>
  <c r="DY174" i="82" s="1"/>
  <c r="EL61" i="82"/>
  <c r="DO61" i="82"/>
  <c r="DO174" i="82" s="1"/>
  <c r="EA89" i="8"/>
  <c r="EA90" i="8" s="1"/>
  <c r="EA15" i="8" s="1"/>
  <c r="EA15" i="13" s="1"/>
  <c r="EC61" i="82"/>
  <c r="DQ61" i="82"/>
  <c r="DQ115" i="82" s="1"/>
  <c r="DN61" i="82"/>
  <c r="DP61" i="82"/>
  <c r="DW61" i="82"/>
  <c r="DW115" i="82" s="1"/>
  <c r="EP61" i="82"/>
  <c r="EP115" i="82" s="1"/>
  <c r="DS15" i="13"/>
  <c r="DQ15" i="13"/>
  <c r="EI15" i="13"/>
  <c r="ED61" i="82"/>
  <c r="EM61" i="82"/>
  <c r="EM174" i="82" s="1"/>
  <c r="EL15" i="13"/>
  <c r="DU61" i="82"/>
  <c r="DU115" i="82" s="1"/>
  <c r="DO15" i="13"/>
  <c r="DJ61" i="82"/>
  <c r="DJ115" i="82" s="1"/>
  <c r="DN15" i="13"/>
  <c r="EE15" i="13"/>
  <c r="DT15" i="13"/>
  <c r="DY15" i="13"/>
  <c r="DV15" i="13"/>
  <c r="DL61" i="82"/>
  <c r="DX15" i="13"/>
  <c r="DM15" i="13"/>
  <c r="DK15" i="13"/>
  <c r="EN61" i="82"/>
  <c r="EN174" i="82" s="1"/>
  <c r="DZ61" i="82"/>
  <c r="DZ115" i="82" s="1"/>
  <c r="EP15" i="13"/>
  <c r="DW15" i="13"/>
  <c r="DR61" i="82"/>
  <c r="DR115" i="82" s="1"/>
  <c r="EB61" i="82"/>
  <c r="EK61" i="82"/>
  <c r="EK115" i="82" s="1"/>
  <c r="EH15" i="13"/>
  <c r="EC15" i="13"/>
  <c r="EF61" i="82"/>
  <c r="EF115" i="82" s="1"/>
  <c r="EG15" i="13"/>
  <c r="EO15" i="13"/>
  <c r="DP15" i="13"/>
  <c r="EA115" i="82"/>
  <c r="EA174" i="82"/>
  <c r="EJ61" i="82"/>
  <c r="EJ15" i="13"/>
  <c r="DJ61" i="10"/>
  <c r="K61" i="82"/>
  <c r="K115" i="82" s="1"/>
  <c r="DH61" i="10"/>
  <c r="M61" i="10"/>
  <c r="CT61" i="10"/>
  <c r="BK61" i="10"/>
  <c r="CD61" i="10"/>
  <c r="O88" i="8"/>
  <c r="DB61" i="10"/>
  <c r="BF61" i="10"/>
  <c r="M88" i="8"/>
  <c r="E87" i="8"/>
  <c r="L88" i="8"/>
  <c r="BJ61" i="10"/>
  <c r="N88" i="8"/>
  <c r="DG61" i="10"/>
  <c r="E86" i="8"/>
  <c r="BB61" i="10"/>
  <c r="K89" i="8"/>
  <c r="CM61" i="10"/>
  <c r="AB61" i="10"/>
  <c r="CI61" i="10"/>
  <c r="E56" i="8"/>
  <c r="Z28" i="24" l="1"/>
  <c r="AA28" i="24"/>
  <c r="W28" i="24"/>
  <c r="AB28" i="24"/>
  <c r="J28" i="24"/>
  <c r="AH28" i="24"/>
  <c r="AH185" i="69" s="1"/>
  <c r="M28" i="24"/>
  <c r="L28" i="24"/>
  <c r="K28" i="24"/>
  <c r="AM28" i="24"/>
  <c r="AM185" i="69" s="1"/>
  <c r="AE28" i="24"/>
  <c r="X28" i="24"/>
  <c r="AL28" i="24"/>
  <c r="AL185" i="69" s="1"/>
  <c r="I28" i="24"/>
  <c r="P28" i="24"/>
  <c r="V28" i="24"/>
  <c r="Q28" i="24"/>
  <c r="N28" i="24"/>
  <c r="O28" i="24"/>
  <c r="AO28" i="24"/>
  <c r="AF28" i="24"/>
  <c r="AF185" i="69" s="1"/>
  <c r="T28" i="24"/>
  <c r="BC29" i="13"/>
  <c r="S28" i="24" s="1"/>
  <c r="EK29" i="13"/>
  <c r="AN28" i="24" s="1"/>
  <c r="CR29" i="13"/>
  <c r="DO29" i="13"/>
  <c r="AI28" i="24" s="1"/>
  <c r="AI185" i="69" s="1"/>
  <c r="CT29" i="13"/>
  <c r="DY29" i="13"/>
  <c r="AK28" i="24" s="1"/>
  <c r="DV29" i="13"/>
  <c r="AJ28" i="24" s="1"/>
  <c r="CW29" i="13"/>
  <c r="AD28" i="24" s="1"/>
  <c r="BM29" i="13"/>
  <c r="U28" i="24" s="1"/>
  <c r="CB29" i="13"/>
  <c r="Y28" i="24" s="1"/>
  <c r="DI29" i="13"/>
  <c r="AG28" i="24" s="1"/>
  <c r="AY29" i="13"/>
  <c r="R28" i="24" s="1"/>
  <c r="E27" i="10"/>
  <c r="E80" i="10"/>
  <c r="DK115" i="82"/>
  <c r="DK174" i="82"/>
  <c r="DT115" i="82"/>
  <c r="EI115" i="82"/>
  <c r="EE115" i="82"/>
  <c r="EE174" i="82"/>
  <c r="DX174" i="82"/>
  <c r="DS115" i="82"/>
  <c r="DS174" i="82"/>
  <c r="DY115" i="82"/>
  <c r="DX115" i="82"/>
  <c r="EH174" i="82"/>
  <c r="DM174" i="82"/>
  <c r="DV174" i="82"/>
  <c r="EO115" i="82"/>
  <c r="DV115" i="82"/>
  <c r="EL174" i="82"/>
  <c r="EL115" i="82"/>
  <c r="DQ174" i="82"/>
  <c r="DN174" i="82"/>
  <c r="DN115" i="82"/>
  <c r="EG174" i="82"/>
  <c r="DO115" i="82"/>
  <c r="EC115" i="82"/>
  <c r="EC174" i="82"/>
  <c r="DP174" i="82"/>
  <c r="EP174" i="82"/>
  <c r="DP115" i="82"/>
  <c r="DW174" i="82"/>
  <c r="AL14" i="24"/>
  <c r="AO14" i="24"/>
  <c r="AM14" i="24"/>
  <c r="AI14" i="24"/>
  <c r="AN14" i="24"/>
  <c r="AH14" i="24"/>
  <c r="AJ14" i="24"/>
  <c r="AK14" i="24"/>
  <c r="ED174" i="82"/>
  <c r="EM115" i="82"/>
  <c r="ED115" i="82"/>
  <c r="DU174" i="82"/>
  <c r="DJ174" i="82"/>
  <c r="DL115" i="82"/>
  <c r="DL174" i="82"/>
  <c r="EK174" i="82"/>
  <c r="DZ174" i="82"/>
  <c r="DR174" i="82"/>
  <c r="EN115" i="82"/>
  <c r="EB174" i="82"/>
  <c r="EB115" i="82"/>
  <c r="EF174" i="82"/>
  <c r="EJ174" i="82"/>
  <c r="EJ115" i="82"/>
  <c r="BS61" i="82"/>
  <c r="BS115" i="82" s="1"/>
  <c r="DA61" i="82"/>
  <c r="CN61" i="82"/>
  <c r="BM61" i="82"/>
  <c r="BM115" i="82" s="1"/>
  <c r="P61" i="82"/>
  <c r="AY61" i="82"/>
  <c r="CQ61" i="82"/>
  <c r="BA61" i="82"/>
  <c r="BE61" i="82"/>
  <c r="AZ61" i="82"/>
  <c r="BU61" i="82"/>
  <c r="BF61" i="82"/>
  <c r="AT61" i="82"/>
  <c r="DG61" i="82"/>
  <c r="Z61" i="82"/>
  <c r="AP61" i="82"/>
  <c r="CK61" i="82"/>
  <c r="AM61" i="82"/>
  <c r="AM115" i="82" s="1"/>
  <c r="CG61" i="82"/>
  <c r="CG115" i="82" s="1"/>
  <c r="BP61" i="82"/>
  <c r="BZ61" i="82"/>
  <c r="BZ115" i="82" s="1"/>
  <c r="BB61" i="82"/>
  <c r="DE61" i="82"/>
  <c r="AS61" i="82"/>
  <c r="BR61" i="82"/>
  <c r="BR115" i="82" s="1"/>
  <c r="W61" i="82"/>
  <c r="AQ61" i="82"/>
  <c r="AQ115" i="82" s="1"/>
  <c r="DC61" i="82"/>
  <c r="CX61" i="82"/>
  <c r="M61" i="82"/>
  <c r="BQ61" i="82"/>
  <c r="AF61" i="82"/>
  <c r="DF61" i="82"/>
  <c r="BG61" i="82"/>
  <c r="AK61" i="82"/>
  <c r="AK115" i="82" s="1"/>
  <c r="CC61" i="82"/>
  <c r="CC115" i="82" s="1"/>
  <c r="CT61" i="82"/>
  <c r="CO61" i="82"/>
  <c r="CO115" i="82" s="1"/>
  <c r="BX61" i="82"/>
  <c r="BX115" i="82" s="1"/>
  <c r="DD61" i="82"/>
  <c r="DD115" i="82" s="1"/>
  <c r="DB61" i="82"/>
  <c r="AX61" i="82"/>
  <c r="AW61" i="82"/>
  <c r="R61" i="82"/>
  <c r="CH61" i="82"/>
  <c r="V61" i="82"/>
  <c r="V115" i="82" s="1"/>
  <c r="BC61" i="82"/>
  <c r="O61" i="82"/>
  <c r="O115" i="82" s="1"/>
  <c r="N61" i="82"/>
  <c r="CI61" i="82"/>
  <c r="CV61" i="82"/>
  <c r="AR61" i="82"/>
  <c r="AH61" i="82"/>
  <c r="AH115" i="82" s="1"/>
  <c r="T61" i="82"/>
  <c r="U61" i="82"/>
  <c r="U115" i="82" s="1"/>
  <c r="BH61" i="82"/>
  <c r="BH115" i="82" s="1"/>
  <c r="CA61" i="82"/>
  <c r="AO61" i="82"/>
  <c r="AO115" i="82" s="1"/>
  <c r="BL61" i="82"/>
  <c r="BL115" i="82" s="1"/>
  <c r="AL61" i="82"/>
  <c r="AL115" i="82" s="1"/>
  <c r="CF61" i="82"/>
  <c r="CF115" i="82" s="1"/>
  <c r="CS61" i="82"/>
  <c r="AA61" i="82"/>
  <c r="AA115" i="82" s="1"/>
  <c r="AB61" i="82"/>
  <c r="BY61" i="82"/>
  <c r="BY115" i="82" s="1"/>
  <c r="DI61" i="82"/>
  <c r="Y61" i="82"/>
  <c r="Y115" i="82" s="1"/>
  <c r="S61" i="82"/>
  <c r="S115" i="82" s="1"/>
  <c r="CP61" i="82"/>
  <c r="CP115" i="82" s="1"/>
  <c r="AE61" i="82"/>
  <c r="AE115" i="82" s="1"/>
  <c r="CJ61" i="82"/>
  <c r="BV61" i="82"/>
  <c r="BV115" i="82" s="1"/>
  <c r="AU61" i="82"/>
  <c r="AU115" i="82" s="1"/>
  <c r="BJ61" i="82"/>
  <c r="CZ61" i="82"/>
  <c r="BN61" i="82"/>
  <c r="CW61" i="82"/>
  <c r="AN61" i="82"/>
  <c r="AN115" i="82" s="1"/>
  <c r="CR61" i="82"/>
  <c r="CR115" i="82" s="1"/>
  <c r="CL61" i="82"/>
  <c r="CL115" i="82" s="1"/>
  <c r="AI61" i="82"/>
  <c r="BK61" i="82"/>
  <c r="BT61" i="82"/>
  <c r="BD61" i="82"/>
  <c r="BD115" i="82" s="1"/>
  <c r="CD61" i="82"/>
  <c r="Q61" i="82"/>
  <c r="Q115" i="82" s="1"/>
  <c r="CB61" i="82"/>
  <c r="AG61" i="82"/>
  <c r="L61" i="82"/>
  <c r="BO61" i="82"/>
  <c r="CY61" i="82"/>
  <c r="CY115" i="82" s="1"/>
  <c r="DH61" i="82"/>
  <c r="CU61" i="82"/>
  <c r="CU115" i="82" s="1"/>
  <c r="AJ61" i="82"/>
  <c r="BI61" i="82"/>
  <c r="X61" i="82"/>
  <c r="BW61" i="82"/>
  <c r="E88" i="8"/>
  <c r="AL15" i="13"/>
  <c r="CP15" i="13"/>
  <c r="AX15" i="13"/>
  <c r="CH15" i="13"/>
  <c r="V15" i="13"/>
  <c r="O89" i="8"/>
  <c r="O90" i="8" s="1"/>
  <c r="O15" i="8" s="1"/>
  <c r="O15" i="13" s="1"/>
  <c r="BC15" i="13"/>
  <c r="R15" i="13"/>
  <c r="DC15" i="13"/>
  <c r="BG15" i="13"/>
  <c r="AK15" i="13"/>
  <c r="DF15" i="13"/>
  <c r="AW15" i="13"/>
  <c r="DB15" i="13"/>
  <c r="BP15" i="13"/>
  <c r="BZ15" i="13"/>
  <c r="BX15" i="13"/>
  <c r="CO15" i="13"/>
  <c r="DD15" i="13"/>
  <c r="BW15" i="13"/>
  <c r="X15" i="13"/>
  <c r="BF15" i="13"/>
  <c r="AT15" i="13"/>
  <c r="W15" i="13"/>
  <c r="BT15" i="13"/>
  <c r="AE15" i="13"/>
  <c r="BY15" i="13"/>
  <c r="CA15" i="13"/>
  <c r="L89" i="8"/>
  <c r="L90" i="8" s="1"/>
  <c r="L15" i="8" s="1"/>
  <c r="L15" i="13" s="1"/>
  <c r="U15" i="13"/>
  <c r="BL15" i="13"/>
  <c r="AO15" i="13"/>
  <c r="DG15" i="13"/>
  <c r="BU15" i="13"/>
  <c r="CY15" i="13"/>
  <c r="AJ15" i="13"/>
  <c r="BO15" i="13"/>
  <c r="CB15" i="13"/>
  <c r="BI15" i="13"/>
  <c r="DH15" i="13"/>
  <c r="AG15" i="13"/>
  <c r="AI15" i="13"/>
  <c r="CL15" i="13"/>
  <c r="CZ15" i="13"/>
  <c r="CW15" i="13"/>
  <c r="BK15" i="13"/>
  <c r="AN15" i="13"/>
  <c r="CR15" i="13"/>
  <c r="BN15" i="13"/>
  <c r="BJ15" i="13"/>
  <c r="Y15" i="13"/>
  <c r="DI15" i="13"/>
  <c r="AA15" i="13"/>
  <c r="CF15" i="13"/>
  <c r="CS15" i="13"/>
  <c r="AB15" i="13"/>
  <c r="S15" i="13"/>
  <c r="BQ15" i="13"/>
  <c r="AQ15" i="13"/>
  <c r="CX15" i="13"/>
  <c r="M89" i="8"/>
  <c r="M90" i="8" s="1"/>
  <c r="M15" i="8" s="1"/>
  <c r="M15" i="13" s="1"/>
  <c r="AF15" i="13"/>
  <c r="CG15" i="13"/>
  <c r="AM15" i="13"/>
  <c r="CK15" i="13"/>
  <c r="AZ15" i="13"/>
  <c r="BB15" i="13"/>
  <c r="CJ15" i="13"/>
  <c r="BA15" i="13"/>
  <c r="BE15" i="13"/>
  <c r="AU15" i="13"/>
  <c r="AR15" i="13"/>
  <c r="CT15" i="13"/>
  <c r="CI15" i="13"/>
  <c r="CV15" i="13"/>
  <c r="N89" i="8"/>
  <c r="N90" i="8" s="1"/>
  <c r="N15" i="8" s="1"/>
  <c r="N15" i="13" s="1"/>
  <c r="T15" i="13"/>
  <c r="AH15" i="13"/>
  <c r="BH15" i="13"/>
  <c r="CD15" i="13"/>
  <c r="AV15" i="13"/>
  <c r="AV61" i="82"/>
  <c r="AV115" i="82" s="1"/>
  <c r="CE15" i="13"/>
  <c r="CE61" i="82"/>
  <c r="Z15" i="13"/>
  <c r="AS15" i="13"/>
  <c r="P15" i="13"/>
  <c r="AP15" i="13"/>
  <c r="DE15" i="13"/>
  <c r="CN15" i="13"/>
  <c r="BM15" i="13"/>
  <c r="AC15" i="13"/>
  <c r="AC61" i="82"/>
  <c r="AC115" i="82" s="1"/>
  <c r="CQ15" i="13"/>
  <c r="DA15" i="13"/>
  <c r="CM15" i="13"/>
  <c r="CM61" i="82"/>
  <c r="AY15" i="13"/>
  <c r="BR15" i="13"/>
  <c r="AD15" i="13"/>
  <c r="AD61" i="82"/>
  <c r="AD115" i="82" s="1"/>
  <c r="BS15" i="13"/>
  <c r="K90" i="8"/>
  <c r="E58" i="8"/>
  <c r="E57" i="10"/>
  <c r="AC28" i="24" l="1"/>
  <c r="E28" i="24" s="1"/>
  <c r="AG185" i="69"/>
  <c r="AN185" i="69"/>
  <c r="AO185" i="69"/>
  <c r="AJ185" i="69"/>
  <c r="AK185" i="69"/>
  <c r="E29" i="13"/>
  <c r="E82" i="10"/>
  <c r="AG14" i="24"/>
  <c r="R14" i="24"/>
  <c r="Z14" i="24"/>
  <c r="AE14" i="24"/>
  <c r="U14" i="24"/>
  <c r="AF14" i="24"/>
  <c r="AC14" i="24"/>
  <c r="T14" i="24"/>
  <c r="V14" i="24"/>
  <c r="AB14" i="24"/>
  <c r="AA14" i="24"/>
  <c r="X14" i="24"/>
  <c r="DD174" i="82"/>
  <c r="BS174" i="82"/>
  <c r="CS174" i="82"/>
  <c r="CS115" i="82"/>
  <c r="M174" i="82"/>
  <c r="M115" i="82"/>
  <c r="CX174" i="82"/>
  <c r="CX115" i="82"/>
  <c r="DH174" i="82"/>
  <c r="DH115" i="82"/>
  <c r="CV174" i="82"/>
  <c r="CV115" i="82"/>
  <c r="CN174" i="82"/>
  <c r="CN115" i="82"/>
  <c r="T174" i="82"/>
  <c r="T115" i="82"/>
  <c r="DG174" i="82"/>
  <c r="DG115" i="82"/>
  <c r="AJ174" i="82"/>
  <c r="AJ115" i="82"/>
  <c r="AY174" i="82"/>
  <c r="AY115" i="82"/>
  <c r="CH174" i="82"/>
  <c r="CH115" i="82"/>
  <c r="R174" i="82"/>
  <c r="R115" i="82"/>
  <c r="BP174" i="82"/>
  <c r="BP115" i="82"/>
  <c r="BT174" i="82"/>
  <c r="BT115" i="82"/>
  <c r="BU174" i="82"/>
  <c r="BU115" i="82"/>
  <c r="CE174" i="82"/>
  <c r="CE115" i="82"/>
  <c r="BO174" i="82"/>
  <c r="BO115" i="82"/>
  <c r="BJ174" i="82"/>
  <c r="BJ115" i="82"/>
  <c r="DI174" i="82"/>
  <c r="DI115" i="82"/>
  <c r="AX174" i="82"/>
  <c r="AX115" i="82"/>
  <c r="BW174" i="82"/>
  <c r="BW115" i="82"/>
  <c r="L174" i="82"/>
  <c r="L115" i="82"/>
  <c r="AI174" i="82"/>
  <c r="AI115" i="82"/>
  <c r="CA174" i="82"/>
  <c r="CA115" i="82"/>
  <c r="N174" i="82"/>
  <c r="N115" i="82"/>
  <c r="DB174" i="82"/>
  <c r="DB115" i="82"/>
  <c r="DF174" i="82"/>
  <c r="DF115" i="82"/>
  <c r="CK174" i="82"/>
  <c r="CK115" i="82"/>
  <c r="BE174" i="82"/>
  <c r="BE115" i="82"/>
  <c r="DA174" i="82"/>
  <c r="DA115" i="82"/>
  <c r="CW174" i="82"/>
  <c r="CW115" i="82"/>
  <c r="CT174" i="82"/>
  <c r="CT115" i="82"/>
  <c r="P174" i="82"/>
  <c r="P115" i="82"/>
  <c r="BN174" i="82"/>
  <c r="BN115" i="82"/>
  <c r="AR174" i="82"/>
  <c r="AR115" i="82"/>
  <c r="BF174" i="82"/>
  <c r="BF115" i="82"/>
  <c r="AW174" i="82"/>
  <c r="AW115" i="82"/>
  <c r="BK174" i="82"/>
  <c r="BK115" i="82"/>
  <c r="CI174" i="82"/>
  <c r="CI115" i="82"/>
  <c r="BG174" i="82"/>
  <c r="BG115" i="82"/>
  <c r="AZ174" i="82"/>
  <c r="AZ115" i="82"/>
  <c r="X174" i="82"/>
  <c r="X115" i="82"/>
  <c r="AG174" i="82"/>
  <c r="AG115" i="82"/>
  <c r="AB174" i="82"/>
  <c r="AB115" i="82"/>
  <c r="AF174" i="82"/>
  <c r="AF115" i="82"/>
  <c r="AS174" i="82"/>
  <c r="AS115" i="82"/>
  <c r="AP174" i="82"/>
  <c r="AP115" i="82"/>
  <c r="BA174" i="82"/>
  <c r="BA115" i="82"/>
  <c r="BB174" i="82"/>
  <c r="BB115" i="82"/>
  <c r="CD174" i="82"/>
  <c r="CD115" i="82"/>
  <c r="AT174" i="82"/>
  <c r="AT115" i="82"/>
  <c r="DC174" i="82"/>
  <c r="DC115" i="82"/>
  <c r="CZ174" i="82"/>
  <c r="CZ115" i="82"/>
  <c r="W174" i="82"/>
  <c r="W115" i="82"/>
  <c r="CM174" i="82"/>
  <c r="CM115" i="82"/>
  <c r="BI174" i="82"/>
  <c r="BI115" i="82"/>
  <c r="CB174" i="82"/>
  <c r="CB115" i="82"/>
  <c r="CJ174" i="82"/>
  <c r="CJ115" i="82"/>
  <c r="BC174" i="82"/>
  <c r="BC115" i="82"/>
  <c r="BQ174" i="82"/>
  <c r="BQ115" i="82"/>
  <c r="DE174" i="82"/>
  <c r="DE115" i="82"/>
  <c r="Z174" i="82"/>
  <c r="Z115" i="82"/>
  <c r="CQ174" i="82"/>
  <c r="CQ115" i="82"/>
  <c r="E89" i="8"/>
  <c r="CC15" i="13"/>
  <c r="Y14" i="24" s="1"/>
  <c r="K15" i="8"/>
  <c r="K15" i="13" s="1"/>
  <c r="CU174" i="82"/>
  <c r="AL174" i="82"/>
  <c r="CG174" i="82"/>
  <c r="BY174" i="82"/>
  <c r="CP174" i="82"/>
  <c r="AV174" i="82"/>
  <c r="CO174" i="82"/>
  <c r="BZ174" i="82"/>
  <c r="BD174" i="82"/>
  <c r="AN174" i="82"/>
  <c r="V174" i="82"/>
  <c r="U174" i="82"/>
  <c r="AC174" i="82"/>
  <c r="AE174" i="82"/>
  <c r="BV174" i="82"/>
  <c r="O174" i="82"/>
  <c r="AD174" i="82"/>
  <c r="S174" i="82"/>
  <c r="BM174" i="82"/>
  <c r="AM174" i="82"/>
  <c r="AA174" i="82"/>
  <c r="CR174" i="82"/>
  <c r="BH174" i="82"/>
  <c r="Y174" i="82"/>
  <c r="CF174" i="82"/>
  <c r="CC174" i="82"/>
  <c r="BR174" i="82"/>
  <c r="K174" i="82"/>
  <c r="CL174" i="82"/>
  <c r="BL174" i="82"/>
  <c r="CY174" i="82"/>
  <c r="AK174" i="82"/>
  <c r="BX174" i="82"/>
  <c r="AH174" i="82"/>
  <c r="AU174" i="82"/>
  <c r="AQ174" i="82"/>
  <c r="AO174" i="82"/>
  <c r="CU15" i="13"/>
  <c r="AD14" i="24" s="1"/>
  <c r="BD15" i="13"/>
  <c r="S14" i="24" s="1"/>
  <c r="BV15" i="13"/>
  <c r="W14" i="24" s="1"/>
  <c r="E85" i="8"/>
  <c r="E61" i="10"/>
  <c r="A28" i="24" l="1"/>
  <c r="E115" i="82"/>
  <c r="E61" i="82"/>
  <c r="Q15" i="13"/>
  <c r="X24" i="13"/>
  <c r="BS24" i="13"/>
  <c r="AT24" i="13"/>
  <c r="BC24" i="13"/>
  <c r="BL24" i="13"/>
  <c r="K24" i="13"/>
  <c r="CU24" i="13"/>
  <c r="AQ24" i="13"/>
  <c r="BV24" i="13"/>
  <c r="AZ24" i="13"/>
  <c r="CH24" i="13"/>
  <c r="BN24" i="13"/>
  <c r="BD24" i="13"/>
  <c r="AV24" i="13"/>
  <c r="CZ24" i="13"/>
  <c r="BT24" i="13"/>
  <c r="CB24" i="13"/>
  <c r="CN24" i="13"/>
  <c r="BG24" i="13"/>
  <c r="BW24" i="13"/>
  <c r="BF24" i="13"/>
  <c r="CR24" i="13"/>
  <c r="CP24" i="13"/>
  <c r="BJ24" i="13"/>
  <c r="CQ24" i="13"/>
  <c r="BX24" i="13"/>
  <c r="AR24" i="13"/>
  <c r="AU24" i="13"/>
  <c r="CM24" i="13"/>
  <c r="CE24" i="13"/>
  <c r="CF24" i="13"/>
  <c r="AJ24" i="13"/>
  <c r="E90" i="8"/>
  <c r="BI24" i="13"/>
  <c r="Q174" i="82" l="1"/>
  <c r="E174" i="82" s="1"/>
  <c r="AN24" i="13"/>
  <c r="AB24" i="13"/>
  <c r="AW24" i="13"/>
  <c r="CK24" i="13"/>
  <c r="Z24" i="13"/>
  <c r="P24" i="13"/>
  <c r="Y24" i="13"/>
  <c r="BQ24" i="13"/>
  <c r="AA24" i="13"/>
  <c r="M24" i="13"/>
  <c r="AC24" i="13"/>
  <c r="AH24" i="13"/>
  <c r="R24" i="13"/>
  <c r="AM24" i="13"/>
  <c r="AG24" i="13"/>
  <c r="CC24" i="13"/>
  <c r="S24" i="13"/>
  <c r="AY24" i="13"/>
  <c r="BH24" i="13"/>
  <c r="AX24" i="13"/>
  <c r="CD24" i="13"/>
  <c r="BA24" i="13"/>
  <c r="AE24" i="13"/>
  <c r="BB24" i="13"/>
  <c r="CY24" i="13"/>
  <c r="AE23" i="24" s="1"/>
  <c r="CV24" i="13"/>
  <c r="O24" i="13"/>
  <c r="U24" i="13"/>
  <c r="BU24" i="13"/>
  <c r="W23" i="24" s="1"/>
  <c r="AS24" i="13"/>
  <c r="AP24" i="13"/>
  <c r="CA24" i="13"/>
  <c r="AK24" i="13"/>
  <c r="BY24" i="13"/>
  <c r="AL24" i="13"/>
  <c r="AD24" i="13"/>
  <c r="CX24" i="13"/>
  <c r="CI24" i="13"/>
  <c r="CO24" i="13"/>
  <c r="AB23" i="24" s="1"/>
  <c r="CS24" i="13"/>
  <c r="AF24" i="13"/>
  <c r="BM24" i="13"/>
  <c r="CG24" i="13"/>
  <c r="Z23" i="24" s="1"/>
  <c r="AO24" i="13"/>
  <c r="CW24" i="13"/>
  <c r="BP24" i="13"/>
  <c r="W24" i="13"/>
  <c r="BZ24" i="13"/>
  <c r="BR24" i="13"/>
  <c r="BE24" i="13"/>
  <c r="S23" i="24" s="1"/>
  <c r="L24" i="13"/>
  <c r="CL24" i="13"/>
  <c r="BK24" i="13"/>
  <c r="Q24" i="13"/>
  <c r="BO24" i="13"/>
  <c r="T24" i="13"/>
  <c r="CJ24" i="13"/>
  <c r="AI24" i="13"/>
  <c r="V24" i="13"/>
  <c r="E15" i="8"/>
  <c r="N24" i="13"/>
  <c r="CT24" i="13"/>
  <c r="E22" i="10"/>
  <c r="T23" i="24" l="1"/>
  <c r="V23" i="24"/>
  <c r="X23" i="24"/>
  <c r="Y23" i="24"/>
  <c r="R23" i="24"/>
  <c r="AC23" i="24"/>
  <c r="AD23" i="24"/>
  <c r="U23" i="24"/>
  <c r="AA23" i="24"/>
  <c r="E24" i="13"/>
  <c r="E48" i="15" l="1"/>
  <c r="E94" i="10" l="1"/>
  <c r="E24" i="74" l="1"/>
  <c r="G96" i="15" l="1"/>
  <c r="F99" i="2"/>
  <c r="G97" i="15" l="1"/>
  <c r="G98" i="15" s="1"/>
  <c r="H95" i="15" s="1"/>
  <c r="G14" i="68"/>
  <c r="G25" i="68" s="1"/>
  <c r="G27" i="68" s="1"/>
  <c r="G82" i="15" l="1"/>
  <c r="AF16" i="25" l="1"/>
  <c r="AG16" i="25" l="1"/>
  <c r="F153" i="1" l="1"/>
  <c r="AH16" i="25" l="1"/>
  <c r="K145" i="21" l="1"/>
  <c r="E43" i="24" l="1"/>
  <c r="A43" i="24" s="1"/>
  <c r="E45" i="68" l="1"/>
  <c r="C61" i="8" l="1"/>
  <c r="S62" i="8" l="1"/>
  <c r="T62" i="8"/>
  <c r="U62" i="8"/>
  <c r="V62" i="8"/>
  <c r="AU62" i="8"/>
  <c r="AV62" i="8"/>
  <c r="AW62" i="8"/>
  <c r="AX62" i="8"/>
  <c r="BS62" i="8"/>
  <c r="BT62" i="8"/>
  <c r="BU62" i="8"/>
  <c r="BV62" i="8"/>
  <c r="CE62" i="8"/>
  <c r="CF62" i="8"/>
  <c r="CG62" i="8"/>
  <c r="CH62" i="8"/>
  <c r="BG62" i="8"/>
  <c r="BH62" i="8"/>
  <c r="BI62" i="8"/>
  <c r="BJ62" i="8"/>
  <c r="EC61" i="8"/>
  <c r="EC58" i="10" s="1"/>
  <c r="AU61" i="8"/>
  <c r="DX61" i="8"/>
  <c r="DX58" i="10" s="1"/>
  <c r="W61" i="8"/>
  <c r="AG61" i="8"/>
  <c r="AX61" i="8"/>
  <c r="DE61" i="8"/>
  <c r="DE58" i="10" s="1"/>
  <c r="EI61" i="8"/>
  <c r="EI58" i="10" s="1"/>
  <c r="BN61" i="8"/>
  <c r="DB61" i="8"/>
  <c r="AW61" i="8"/>
  <c r="BR61" i="8"/>
  <c r="BA61" i="8"/>
  <c r="BQ61" i="8"/>
  <c r="CN61" i="8"/>
  <c r="AT61" i="8"/>
  <c r="CA61" i="8"/>
  <c r="Y61" i="8"/>
  <c r="DM61" i="8"/>
  <c r="DM58" i="10" s="1"/>
  <c r="AL61" i="8"/>
  <c r="BC61" i="8"/>
  <c r="AR61" i="8"/>
  <c r="AK61" i="8"/>
  <c r="EO61" i="8"/>
  <c r="EO58" i="10" s="1"/>
  <c r="U61" i="8"/>
  <c r="CY61" i="8"/>
  <c r="V61" i="8"/>
  <c r="EM61" i="8"/>
  <c r="EM58" i="10" s="1"/>
  <c r="DN61" i="8"/>
  <c r="DN58" i="10" s="1"/>
  <c r="CD61" i="8"/>
  <c r="DA61" i="8"/>
  <c r="DQ61" i="8"/>
  <c r="DQ58" i="10" s="1"/>
  <c r="BE61" i="8"/>
  <c r="CP61" i="8"/>
  <c r="BG61" i="8"/>
  <c r="AB61" i="8"/>
  <c r="DO61" i="8"/>
  <c r="DO58" i="10" s="1"/>
  <c r="AY61" i="8"/>
  <c r="EP61" i="8"/>
  <c r="EP58" i="10" s="1"/>
  <c r="Q61" i="8"/>
  <c r="DV61" i="8"/>
  <c r="DV58" i="10" s="1"/>
  <c r="AQ61" i="8"/>
  <c r="AZ61" i="8"/>
  <c r="DW61" i="8"/>
  <c r="DW58" i="10" s="1"/>
  <c r="CB61" i="8"/>
  <c r="AF61" i="8"/>
  <c r="AV61" i="8"/>
  <c r="AO61" i="8"/>
  <c r="P61" i="8"/>
  <c r="CQ61" i="8"/>
  <c r="BO61" i="8"/>
  <c r="DY61" i="8"/>
  <c r="DY58" i="10" s="1"/>
  <c r="EF61" i="8"/>
  <c r="EF58" i="10" s="1"/>
  <c r="DZ61" i="8"/>
  <c r="DZ58" i="10" s="1"/>
  <c r="CE61" i="8"/>
  <c r="BJ61" i="8"/>
  <c r="DU61" i="8"/>
  <c r="DU58" i="10" s="1"/>
  <c r="EK61" i="8"/>
  <c r="EK58" i="10" s="1"/>
  <c r="AJ61" i="8"/>
  <c r="DS61" i="8"/>
  <c r="DS58" i="10" s="1"/>
  <c r="EL61" i="8"/>
  <c r="EL58" i="10" s="1"/>
  <c r="BP61" i="8"/>
  <c r="CV61" i="8"/>
  <c r="BV61" i="8"/>
  <c r="BK61" i="8"/>
  <c r="AP61" i="8"/>
  <c r="CH61" i="8"/>
  <c r="CU61" i="8"/>
  <c r="AN61" i="8"/>
  <c r="Z61" i="8"/>
  <c r="BM61" i="8"/>
  <c r="EH61" i="8"/>
  <c r="EH58" i="10" s="1"/>
  <c r="BY61" i="8"/>
  <c r="BD61" i="8"/>
  <c r="AC61" i="8"/>
  <c r="DH61" i="8"/>
  <c r="DH58" i="10" s="1"/>
  <c r="AI61" i="8"/>
  <c r="DF61" i="8"/>
  <c r="DF58" i="10" s="1"/>
  <c r="AM61" i="8"/>
  <c r="DD61" i="8"/>
  <c r="DD58" i="10" s="1"/>
  <c r="CZ61" i="8"/>
  <c r="CL61" i="8"/>
  <c r="CG61" i="8"/>
  <c r="EE61" i="8"/>
  <c r="EE58" i="10" s="1"/>
  <c r="CS61" i="8"/>
  <c r="DP61" i="8"/>
  <c r="DP58" i="10" s="1"/>
  <c r="BW61" i="8"/>
  <c r="AH61" i="8"/>
  <c r="CR61" i="8"/>
  <c r="CF61" i="8"/>
  <c r="AA61" i="8"/>
  <c r="CK61" i="8"/>
  <c r="ED61" i="8"/>
  <c r="ED58" i="10" s="1"/>
  <c r="DC61" i="8"/>
  <c r="DC58" i="10" s="1"/>
  <c r="CM61" i="8"/>
  <c r="S61" i="8"/>
  <c r="BX61" i="8"/>
  <c r="AD61" i="8"/>
  <c r="EJ61" i="8"/>
  <c r="EJ58" i="10" s="1"/>
  <c r="R61" i="8"/>
  <c r="EN61" i="8"/>
  <c r="EN58" i="10" s="1"/>
  <c r="AS61" i="8"/>
  <c r="CI61" i="8"/>
  <c r="CW61" i="8"/>
  <c r="CT61" i="8"/>
  <c r="CX61" i="8"/>
  <c r="CC61" i="8"/>
  <c r="CO61" i="8"/>
  <c r="BF61" i="8"/>
  <c r="DI61" i="8"/>
  <c r="DI58" i="10" s="1"/>
  <c r="CJ61" i="8"/>
  <c r="CJ58" i="10" s="1"/>
  <c r="EG61" i="8"/>
  <c r="EG58" i="10" s="1"/>
  <c r="BL61" i="8"/>
  <c r="EA61" i="8"/>
  <c r="EA58" i="10" s="1"/>
  <c r="DT61" i="8"/>
  <c r="DT58" i="10" s="1"/>
  <c r="BI61" i="8"/>
  <c r="AE61" i="8"/>
  <c r="DR61" i="8"/>
  <c r="DR58" i="10" s="1"/>
  <c r="BB61" i="8"/>
  <c r="BS61" i="8"/>
  <c r="BZ61" i="8"/>
  <c r="X61" i="8"/>
  <c r="BU61" i="8"/>
  <c r="BT61" i="8"/>
  <c r="EB61" i="8"/>
  <c r="EB58" i="10" s="1"/>
  <c r="BH61" i="8"/>
  <c r="DK61" i="8"/>
  <c r="DK58" i="10" s="1"/>
  <c r="DL61" i="8"/>
  <c r="DL58" i="10" s="1"/>
  <c r="DG61" i="8"/>
  <c r="DG58" i="10" s="1"/>
  <c r="T61" i="8"/>
  <c r="DJ61" i="8"/>
  <c r="DJ58" i="10" s="1"/>
  <c r="AA62" i="8"/>
  <c r="AB62" i="8"/>
  <c r="AC62" i="8"/>
  <c r="AD62" i="8"/>
  <c r="BK62" i="8"/>
  <c r="BL62" i="8"/>
  <c r="BM62" i="8"/>
  <c r="BN62" i="8"/>
  <c r="AQ62" i="8"/>
  <c r="AR62" i="8"/>
  <c r="AS62" i="8"/>
  <c r="AT62" i="8"/>
  <c r="CI62" i="8"/>
  <c r="CJ62" i="8"/>
  <c r="CK62" i="8"/>
  <c r="CL62" i="8"/>
  <c r="P62" i="8"/>
  <c r="Q62" i="8"/>
  <c r="R62" i="8"/>
  <c r="CA62" i="8"/>
  <c r="CB62" i="8"/>
  <c r="CC62" i="8"/>
  <c r="CD62" i="8"/>
  <c r="CM62" i="8"/>
  <c r="CN62" i="8"/>
  <c r="CO62" i="8"/>
  <c r="CP62" i="8"/>
  <c r="W62" i="8"/>
  <c r="X62" i="8"/>
  <c r="Y62" i="8"/>
  <c r="Z62" i="8"/>
  <c r="BC62" i="8"/>
  <c r="BD62" i="8"/>
  <c r="BE62" i="8"/>
  <c r="BF62" i="8"/>
  <c r="AM62" i="8"/>
  <c r="AN62" i="8"/>
  <c r="AO62" i="8"/>
  <c r="AP62" i="8"/>
  <c r="AI62" i="8"/>
  <c r="AJ62" i="8"/>
  <c r="AK62" i="8"/>
  <c r="AL62" i="8"/>
  <c r="CY62" i="8"/>
  <c r="CZ62" i="8"/>
  <c r="DA62" i="8"/>
  <c r="DB62" i="8"/>
  <c r="CU62" i="8"/>
  <c r="CV62" i="8"/>
  <c r="CW62" i="8"/>
  <c r="CX62" i="8"/>
  <c r="AE62" i="8"/>
  <c r="AF62" i="8"/>
  <c r="AG62" i="8"/>
  <c r="AH62" i="8"/>
  <c r="CQ62" i="8"/>
  <c r="CR62" i="8"/>
  <c r="CS62" i="8"/>
  <c r="CT62" i="8"/>
  <c r="BW62" i="8"/>
  <c r="BX62" i="8"/>
  <c r="BY62" i="8"/>
  <c r="BZ62" i="8"/>
  <c r="AY62" i="8"/>
  <c r="AZ62" i="8"/>
  <c r="BA62" i="8"/>
  <c r="BB62" i="8"/>
  <c r="BO62" i="8"/>
  <c r="BP62" i="8"/>
  <c r="BQ62" i="8"/>
  <c r="BR62" i="8"/>
  <c r="O62" i="8"/>
  <c r="K62" i="8"/>
  <c r="M62" i="8"/>
  <c r="L62" i="8"/>
  <c r="N62" i="8"/>
  <c r="K61" i="8"/>
  <c r="L61" i="8"/>
  <c r="O61" i="8"/>
  <c r="N61" i="8"/>
  <c r="M61" i="8"/>
  <c r="BT58" i="10" l="1"/>
  <c r="BI58" i="10"/>
  <c r="CO58" i="10"/>
  <c r="R58" i="10"/>
  <c r="CK58" i="10"/>
  <c r="CU58" i="10"/>
  <c r="AB58" i="10"/>
  <c r="AL58" i="10"/>
  <c r="BR58" i="10"/>
  <c r="W58" i="10"/>
  <c r="N58" i="10"/>
  <c r="BU58" i="10"/>
  <c r="CC58" i="10"/>
  <c r="AA58" i="10"/>
  <c r="CG58" i="10"/>
  <c r="AC58" i="10"/>
  <c r="CH58" i="10"/>
  <c r="AJ58" i="10"/>
  <c r="BO58" i="10"/>
  <c r="AZ58" i="10"/>
  <c r="BG58" i="10"/>
  <c r="V58" i="10"/>
  <c r="AW58" i="10"/>
  <c r="T58" i="10"/>
  <c r="X58" i="10"/>
  <c r="CX58" i="10"/>
  <c r="AD58" i="10"/>
  <c r="CF58" i="10"/>
  <c r="CL58" i="10"/>
  <c r="BD58" i="10"/>
  <c r="AP58" i="10"/>
  <c r="CQ58" i="10"/>
  <c r="AQ58" i="10"/>
  <c r="CP58" i="10"/>
  <c r="CY58" i="10"/>
  <c r="Y58" i="10"/>
  <c r="DB58" i="10"/>
  <c r="AU58" i="10"/>
  <c r="BZ58" i="10"/>
  <c r="BL58" i="10"/>
  <c r="CT58" i="10"/>
  <c r="BX58" i="10"/>
  <c r="CR58" i="10"/>
  <c r="CZ58" i="10"/>
  <c r="BY58" i="10"/>
  <c r="BK58" i="10"/>
  <c r="P58" i="10"/>
  <c r="BE58" i="10"/>
  <c r="U58" i="10"/>
  <c r="CA58" i="10"/>
  <c r="BN58" i="10"/>
  <c r="K58" i="10"/>
  <c r="BS58" i="10"/>
  <c r="CW58" i="10"/>
  <c r="S58" i="10"/>
  <c r="AH58" i="10"/>
  <c r="BV58" i="10"/>
  <c r="BJ58" i="10"/>
  <c r="AO58" i="10"/>
  <c r="Q58" i="10"/>
  <c r="AT58" i="10"/>
  <c r="M58" i="10"/>
  <c r="BB58" i="10"/>
  <c r="CI58" i="10"/>
  <c r="CM58" i="10"/>
  <c r="BW58" i="10"/>
  <c r="AM58" i="10"/>
  <c r="BM58" i="10"/>
  <c r="CV58" i="10"/>
  <c r="CE58" i="10"/>
  <c r="AV58" i="10"/>
  <c r="DA58" i="10"/>
  <c r="AK58" i="10"/>
  <c r="CN58" i="10"/>
  <c r="O58" i="10"/>
  <c r="L58" i="10"/>
  <c r="BH58" i="10"/>
  <c r="AS58" i="10"/>
  <c r="Z58" i="10"/>
  <c r="BP58" i="10"/>
  <c r="AF58" i="10"/>
  <c r="AY58" i="10"/>
  <c r="CD58" i="10"/>
  <c r="AR58" i="10"/>
  <c r="BQ58" i="10"/>
  <c r="AX58" i="10"/>
  <c r="AE58" i="10"/>
  <c r="BF58" i="10"/>
  <c r="CS58" i="10"/>
  <c r="AI58" i="10"/>
  <c r="AN58" i="10"/>
  <c r="CB58" i="10"/>
  <c r="BC58" i="10"/>
  <c r="BA58" i="10"/>
  <c r="AG58" i="10"/>
  <c r="DJ63" i="8"/>
  <c r="DJ65" i="8" s="1"/>
  <c r="DJ13" i="8" s="1"/>
  <c r="DJ16" i="8" s="1"/>
  <c r="DJ24" i="8" s="1"/>
  <c r="DJ61" i="15" s="1"/>
  <c r="DJ62" i="10"/>
  <c r="DT63" i="8"/>
  <c r="DT65" i="8" s="1"/>
  <c r="DT13" i="8" s="1"/>
  <c r="DT16" i="8" s="1"/>
  <c r="DT24" i="8" s="1"/>
  <c r="DT61" i="15" s="1"/>
  <c r="DT62" i="10"/>
  <c r="EJ63" i="8"/>
  <c r="EJ65" i="8" s="1"/>
  <c r="EJ13" i="8" s="1"/>
  <c r="EJ16" i="8" s="1"/>
  <c r="EJ24" i="8" s="1"/>
  <c r="EJ61" i="15" s="1"/>
  <c r="EJ62" i="10"/>
  <c r="DM63" i="8"/>
  <c r="DM65" i="8" s="1"/>
  <c r="DM13" i="8" s="1"/>
  <c r="DM16" i="8" s="1"/>
  <c r="DM24" i="8" s="1"/>
  <c r="DM61" i="15" s="1"/>
  <c r="DM62" i="10"/>
  <c r="DX63" i="8"/>
  <c r="DX65" i="8" s="1"/>
  <c r="DX13" i="8" s="1"/>
  <c r="DX16" i="8" s="1"/>
  <c r="DX24" i="8" s="1"/>
  <c r="DX61" i="15" s="1"/>
  <c r="DX62" i="10"/>
  <c r="EA63" i="8"/>
  <c r="EA65" i="8" s="1"/>
  <c r="EA13" i="8" s="1"/>
  <c r="EA16" i="8" s="1"/>
  <c r="EA24" i="8" s="1"/>
  <c r="EA61" i="15" s="1"/>
  <c r="EA62" i="10"/>
  <c r="EK63" i="8"/>
  <c r="EK65" i="8" s="1"/>
  <c r="EK13" i="8" s="1"/>
  <c r="EK16" i="8" s="1"/>
  <c r="EK24" i="8" s="1"/>
  <c r="EK61" i="15" s="1"/>
  <c r="EK62" i="10"/>
  <c r="DG63" i="8"/>
  <c r="DG65" i="8" s="1"/>
  <c r="DG13" i="8" s="1"/>
  <c r="DG16" i="8" s="1"/>
  <c r="DG24" i="8" s="1"/>
  <c r="DG61" i="15" s="1"/>
  <c r="DG62" i="10"/>
  <c r="DU63" i="8"/>
  <c r="DU65" i="8" s="1"/>
  <c r="DU13" i="8" s="1"/>
  <c r="DU16" i="8" s="1"/>
  <c r="DU24" i="8" s="1"/>
  <c r="DU61" i="15" s="1"/>
  <c r="DU62" i="10"/>
  <c r="DV63" i="8"/>
  <c r="DV65" i="8" s="1"/>
  <c r="DV13" i="8" s="1"/>
  <c r="DV16" i="8" s="1"/>
  <c r="DV24" i="8" s="1"/>
  <c r="DV61" i="15" s="1"/>
  <c r="DV62" i="10"/>
  <c r="EC63" i="8"/>
  <c r="EC65" i="8" s="1"/>
  <c r="EC13" i="8" s="1"/>
  <c r="EC16" i="8" s="1"/>
  <c r="EC24" i="8" s="1"/>
  <c r="EC61" i="15" s="1"/>
  <c r="EC62" i="10"/>
  <c r="DL63" i="8"/>
  <c r="DL65" i="8" s="1"/>
  <c r="DL13" i="8" s="1"/>
  <c r="DL16" i="8" s="1"/>
  <c r="DL24" i="8" s="1"/>
  <c r="DL61" i="15" s="1"/>
  <c r="DL62" i="10"/>
  <c r="EG63" i="8"/>
  <c r="EG65" i="8" s="1"/>
  <c r="EG13" i="8" s="1"/>
  <c r="EG16" i="8" s="1"/>
  <c r="EG24" i="8" s="1"/>
  <c r="EG61" i="15" s="1"/>
  <c r="EG62" i="10"/>
  <c r="DD63" i="8"/>
  <c r="DD65" i="8" s="1"/>
  <c r="DD13" i="8" s="1"/>
  <c r="DD16" i="8" s="1"/>
  <c r="DD24" i="8" s="1"/>
  <c r="DD61" i="15" s="1"/>
  <c r="DD62" i="10"/>
  <c r="EH63" i="8"/>
  <c r="EH65" i="8" s="1"/>
  <c r="EH13" i="8" s="1"/>
  <c r="EH16" i="8" s="1"/>
  <c r="EH24" i="8" s="1"/>
  <c r="EH61" i="15" s="1"/>
  <c r="EH62" i="10"/>
  <c r="DQ63" i="8"/>
  <c r="DQ65" i="8" s="1"/>
  <c r="DQ13" i="8" s="1"/>
  <c r="DQ16" i="8" s="1"/>
  <c r="DQ24" i="8" s="1"/>
  <c r="DQ61" i="15" s="1"/>
  <c r="DQ62" i="10"/>
  <c r="EO63" i="8"/>
  <c r="EO65" i="8" s="1"/>
  <c r="EO13" i="8" s="1"/>
  <c r="EO16" i="8" s="1"/>
  <c r="EO24" i="8" s="1"/>
  <c r="EO61" i="15" s="1"/>
  <c r="EO62" i="10"/>
  <c r="EI63" i="8"/>
  <c r="EI65" i="8" s="1"/>
  <c r="EI13" i="8" s="1"/>
  <c r="EI16" i="8" s="1"/>
  <c r="EI24" i="8" s="1"/>
  <c r="EI61" i="15" s="1"/>
  <c r="EI62" i="10"/>
  <c r="DK63" i="8"/>
  <c r="DK65" i="8" s="1"/>
  <c r="DK13" i="8" s="1"/>
  <c r="DK16" i="8" s="1"/>
  <c r="DK24" i="8" s="1"/>
  <c r="DK61" i="15" s="1"/>
  <c r="DK62" i="10"/>
  <c r="CJ40" i="82"/>
  <c r="CJ62" i="82" s="1"/>
  <c r="CJ116" i="82" s="1"/>
  <c r="CJ62" i="10"/>
  <c r="CJ63" i="10" s="1"/>
  <c r="CJ26" i="10" s="1"/>
  <c r="EP63" i="8"/>
  <c r="EP65" i="8" s="1"/>
  <c r="EP13" i="8" s="1"/>
  <c r="EP16" i="8" s="1"/>
  <c r="EP24" i="8" s="1"/>
  <c r="EP61" i="15" s="1"/>
  <c r="EP62" i="10"/>
  <c r="DE63" i="8"/>
  <c r="DE65" i="8" s="1"/>
  <c r="DE13" i="8" s="1"/>
  <c r="DE16" i="8" s="1"/>
  <c r="DE24" i="8" s="1"/>
  <c r="DE61" i="15" s="1"/>
  <c r="DE62" i="10"/>
  <c r="DR63" i="8"/>
  <c r="DR65" i="8" s="1"/>
  <c r="DR13" i="8" s="1"/>
  <c r="DR16" i="8" s="1"/>
  <c r="DR24" i="8" s="1"/>
  <c r="DR61" i="15" s="1"/>
  <c r="DR62" i="10"/>
  <c r="DI63" i="8"/>
  <c r="DI65" i="8" s="1"/>
  <c r="DI13" i="8" s="1"/>
  <c r="DI16" i="8" s="1"/>
  <c r="DI24" i="8" s="1"/>
  <c r="DI61" i="15" s="1"/>
  <c r="DI62" i="10"/>
  <c r="DC63" i="8"/>
  <c r="DC65" i="8" s="1"/>
  <c r="DC13" i="8" s="1"/>
  <c r="DC16" i="8" s="1"/>
  <c r="DC24" i="8" s="1"/>
  <c r="DC61" i="15" s="1"/>
  <c r="DC62" i="10"/>
  <c r="DP63" i="8"/>
  <c r="DP65" i="8" s="1"/>
  <c r="DP13" i="8" s="1"/>
  <c r="DP16" i="8" s="1"/>
  <c r="DP24" i="8" s="1"/>
  <c r="DP61" i="15" s="1"/>
  <c r="DP62" i="10"/>
  <c r="DF63" i="8"/>
  <c r="DF65" i="8" s="1"/>
  <c r="DF13" i="8" s="1"/>
  <c r="DF16" i="8" s="1"/>
  <c r="DF24" i="8" s="1"/>
  <c r="DF61" i="15" s="1"/>
  <c r="DF62" i="10"/>
  <c r="DZ63" i="8"/>
  <c r="DZ65" i="8" s="1"/>
  <c r="DZ13" i="8" s="1"/>
  <c r="DZ16" i="8" s="1"/>
  <c r="DZ24" i="8" s="1"/>
  <c r="DZ61" i="15" s="1"/>
  <c r="DZ62" i="10"/>
  <c r="EB63" i="8"/>
  <c r="EB65" i="8" s="1"/>
  <c r="EB13" i="8" s="1"/>
  <c r="EB16" i="8" s="1"/>
  <c r="EB24" i="8" s="1"/>
  <c r="EB61" i="15" s="1"/>
  <c r="EB62" i="10"/>
  <c r="EN63" i="8"/>
  <c r="EN65" i="8" s="1"/>
  <c r="EN13" i="8" s="1"/>
  <c r="EN16" i="8" s="1"/>
  <c r="EN24" i="8" s="1"/>
  <c r="EN61" i="15" s="1"/>
  <c r="EN62" i="10"/>
  <c r="ED63" i="8"/>
  <c r="ED65" i="8" s="1"/>
  <c r="ED13" i="8" s="1"/>
  <c r="ED16" i="8" s="1"/>
  <c r="ED24" i="8" s="1"/>
  <c r="ED61" i="15" s="1"/>
  <c r="ED62" i="10"/>
  <c r="EL63" i="8"/>
  <c r="EL65" i="8" s="1"/>
  <c r="EL13" i="8" s="1"/>
  <c r="EL16" i="8" s="1"/>
  <c r="EL24" i="8" s="1"/>
  <c r="EL61" i="15" s="1"/>
  <c r="EL62" i="10"/>
  <c r="EF63" i="8"/>
  <c r="EF65" i="8" s="1"/>
  <c r="EF13" i="8" s="1"/>
  <c r="EF16" i="8" s="1"/>
  <c r="EF24" i="8" s="1"/>
  <c r="EF61" i="15" s="1"/>
  <c r="EF62" i="10"/>
  <c r="DO63" i="8"/>
  <c r="DO65" i="8" s="1"/>
  <c r="DO13" i="8" s="1"/>
  <c r="DO16" i="8" s="1"/>
  <c r="DO24" i="8" s="1"/>
  <c r="DO61" i="15" s="1"/>
  <c r="DO62" i="10"/>
  <c r="DN63" i="8"/>
  <c r="DN65" i="8" s="1"/>
  <c r="DN13" i="8" s="1"/>
  <c r="DN16" i="8" s="1"/>
  <c r="DN24" i="8" s="1"/>
  <c r="DN61" i="15" s="1"/>
  <c r="DN62" i="10"/>
  <c r="EE63" i="8"/>
  <c r="EE65" i="8" s="1"/>
  <c r="EE13" i="8" s="1"/>
  <c r="EE16" i="8" s="1"/>
  <c r="EE24" i="8" s="1"/>
  <c r="EE61" i="15" s="1"/>
  <c r="EE62" i="10"/>
  <c r="DH63" i="8"/>
  <c r="DH65" i="8" s="1"/>
  <c r="DH13" i="8" s="1"/>
  <c r="DH16" i="8" s="1"/>
  <c r="DH24" i="8" s="1"/>
  <c r="DH61" i="15" s="1"/>
  <c r="DH62" i="10"/>
  <c r="DS63" i="8"/>
  <c r="DS65" i="8" s="1"/>
  <c r="DS13" i="8" s="1"/>
  <c r="DS16" i="8" s="1"/>
  <c r="DS24" i="8" s="1"/>
  <c r="DS61" i="15" s="1"/>
  <c r="DS62" i="10"/>
  <c r="DY63" i="8"/>
  <c r="DY65" i="8" s="1"/>
  <c r="DY13" i="8" s="1"/>
  <c r="DY16" i="8" s="1"/>
  <c r="DY24" i="8" s="1"/>
  <c r="DY61" i="15" s="1"/>
  <c r="DY62" i="10"/>
  <c r="DW63" i="8"/>
  <c r="DW65" i="8" s="1"/>
  <c r="DW13" i="8" s="1"/>
  <c r="DW16" i="8" s="1"/>
  <c r="DW24" i="8" s="1"/>
  <c r="DW61" i="15" s="1"/>
  <c r="DW62" i="10"/>
  <c r="EM63" i="8"/>
  <c r="EM65" i="8" s="1"/>
  <c r="EM13" i="8" s="1"/>
  <c r="EM16" i="8" s="1"/>
  <c r="EM24" i="8" s="1"/>
  <c r="EM61" i="15" s="1"/>
  <c r="EM62" i="10"/>
  <c r="U63" i="8"/>
  <c r="U65" i="8" s="1"/>
  <c r="U13" i="8" s="1"/>
  <c r="U16" i="8" s="1"/>
  <c r="U24" i="8" s="1"/>
  <c r="U61" i="15" s="1"/>
  <c r="AW63" i="8"/>
  <c r="AW65" i="8" s="1"/>
  <c r="AW13" i="8" s="1"/>
  <c r="AW16" i="8" s="1"/>
  <c r="AW24" i="8" s="1"/>
  <c r="AW61" i="15" s="1"/>
  <c r="V63" i="8"/>
  <c r="V65" i="8" s="1"/>
  <c r="V13" i="8" s="1"/>
  <c r="V16" i="8" s="1"/>
  <c r="V24" i="8" s="1"/>
  <c r="V61" i="15" s="1"/>
  <c r="BH63" i="8"/>
  <c r="BH65" i="8" s="1"/>
  <c r="BH13" i="8" s="1"/>
  <c r="BH16" i="8" s="1"/>
  <c r="BH24" i="8" s="1"/>
  <c r="BH61" i="15" s="1"/>
  <c r="AS63" i="8"/>
  <c r="AS65" i="8" s="1"/>
  <c r="AS13" i="8" s="1"/>
  <c r="AS16" i="8" s="1"/>
  <c r="AS24" i="8" s="1"/>
  <c r="AS61" i="15" s="1"/>
  <c r="BG63" i="8"/>
  <c r="BG65" i="8" s="1"/>
  <c r="S63" i="8"/>
  <c r="S65" i="8" s="1"/>
  <c r="BI63" i="8"/>
  <c r="BI65" i="8" s="1"/>
  <c r="BI13" i="8" s="1"/>
  <c r="BI16" i="8" s="1"/>
  <c r="BI24" i="8" s="1"/>
  <c r="BI61" i="15" s="1"/>
  <c r="AR63" i="8"/>
  <c r="AR65" i="8" s="1"/>
  <c r="AR13" i="8" s="1"/>
  <c r="AR16" i="8" s="1"/>
  <c r="AR24" i="8" s="1"/>
  <c r="AR61" i="15" s="1"/>
  <c r="BS63" i="8"/>
  <c r="BS65" i="8" s="1"/>
  <c r="X63" i="8"/>
  <c r="X65" i="8" s="1"/>
  <c r="X13" i="8" s="1"/>
  <c r="X16" i="8" s="1"/>
  <c r="X24" i="8" s="1"/>
  <c r="X61" i="15" s="1"/>
  <c r="BD63" i="8"/>
  <c r="BD65" i="8" s="1"/>
  <c r="BD13" i="8" s="1"/>
  <c r="BD16" i="8" s="1"/>
  <c r="BD24" i="8" s="1"/>
  <c r="BD61" i="15" s="1"/>
  <c r="CY63" i="8"/>
  <c r="CY65" i="8" s="1"/>
  <c r="CY13" i="8" s="1"/>
  <c r="CY16" i="8" s="1"/>
  <c r="CY24" i="8" s="1"/>
  <c r="CY61" i="15" s="1"/>
  <c r="DB63" i="8"/>
  <c r="DB65" i="8" s="1"/>
  <c r="DB13" i="8" s="1"/>
  <c r="DB16" i="8" s="1"/>
  <c r="DB24" i="8" s="1"/>
  <c r="DB61" i="15" s="1"/>
  <c r="CT63" i="8"/>
  <c r="CT65" i="8" s="1"/>
  <c r="CT13" i="8" s="1"/>
  <c r="CT16" i="8" s="1"/>
  <c r="CT24" i="8" s="1"/>
  <c r="CT61" i="15" s="1"/>
  <c r="BY63" i="8"/>
  <c r="BY65" i="8" s="1"/>
  <c r="BY13" i="8" s="1"/>
  <c r="BY16" i="8" s="1"/>
  <c r="BY24" i="8" s="1"/>
  <c r="BY61" i="15" s="1"/>
  <c r="BJ63" i="8"/>
  <c r="BJ65" i="8" s="1"/>
  <c r="BJ13" i="8" s="1"/>
  <c r="BJ16" i="8" s="1"/>
  <c r="BJ24" i="8" s="1"/>
  <c r="BJ61" i="15" s="1"/>
  <c r="T63" i="8"/>
  <c r="T65" i="8" s="1"/>
  <c r="T13" i="8" s="1"/>
  <c r="T16" i="8" s="1"/>
  <c r="T24" i="8" s="1"/>
  <c r="T61" i="15" s="1"/>
  <c r="CS63" i="8"/>
  <c r="CS65" i="8" s="1"/>
  <c r="CS13" i="8" s="1"/>
  <c r="CS16" i="8" s="1"/>
  <c r="CS24" i="8" s="1"/>
  <c r="CS61" i="15" s="1"/>
  <c r="BZ63" i="8"/>
  <c r="BZ65" i="8" s="1"/>
  <c r="BZ13" i="8" s="1"/>
  <c r="BZ16" i="8" s="1"/>
  <c r="BZ24" i="8" s="1"/>
  <c r="BZ61" i="15" s="1"/>
  <c r="CW63" i="8"/>
  <c r="CW65" i="8" s="1"/>
  <c r="CW13" i="8" s="1"/>
  <c r="CW16" i="8" s="1"/>
  <c r="CW24" i="8" s="1"/>
  <c r="CW61" i="15" s="1"/>
  <c r="Q63" i="8"/>
  <c r="Q65" i="8" s="1"/>
  <c r="Q13" i="8" s="1"/>
  <c r="Q16" i="8" s="1"/>
  <c r="Q24" i="8" s="1"/>
  <c r="Q61" i="15" s="1"/>
  <c r="BB63" i="8"/>
  <c r="BB65" i="8" s="1"/>
  <c r="BB13" i="8" s="1"/>
  <c r="BB16" i="8" s="1"/>
  <c r="CI63" i="8"/>
  <c r="CI65" i="8" s="1"/>
  <c r="BW63" i="8"/>
  <c r="BW65" i="8" s="1"/>
  <c r="AK63" i="8"/>
  <c r="AK65" i="8" s="1"/>
  <c r="AK13" i="8" s="1"/>
  <c r="AK16" i="8" s="1"/>
  <c r="AK24" i="8" s="1"/>
  <c r="AK61" i="15" s="1"/>
  <c r="BT63" i="8"/>
  <c r="BT65" i="8" s="1"/>
  <c r="BT13" i="8" s="1"/>
  <c r="BT16" i="8" s="1"/>
  <c r="BT24" i="8" s="1"/>
  <c r="BT61" i="15" s="1"/>
  <c r="CO63" i="8"/>
  <c r="CO65" i="8" s="1"/>
  <c r="CO13" i="8" s="1"/>
  <c r="CO16" i="8" s="1"/>
  <c r="CO24" i="8" s="1"/>
  <c r="CO61" i="15" s="1"/>
  <c r="CK63" i="8"/>
  <c r="CK65" i="8" s="1"/>
  <c r="CK13" i="8" s="1"/>
  <c r="CK16" i="8" s="1"/>
  <c r="CK24" i="8" s="1"/>
  <c r="CK61" i="15" s="1"/>
  <c r="AA63" i="8"/>
  <c r="AA65" i="8" s="1"/>
  <c r="AU63" i="8"/>
  <c r="AU65" i="8" s="1"/>
  <c r="CP63" i="8"/>
  <c r="CP65" i="8" s="1"/>
  <c r="CP13" i="8" s="1"/>
  <c r="CP16" i="8" s="1"/>
  <c r="CX63" i="8"/>
  <c r="CX65" i="8" s="1"/>
  <c r="CX13" i="8" s="1"/>
  <c r="CX16" i="8" s="1"/>
  <c r="CX24" i="8" s="1"/>
  <c r="CX61" i="15" s="1"/>
  <c r="AZ63" i="8"/>
  <c r="AZ65" i="8" s="1"/>
  <c r="AZ13" i="8" s="1"/>
  <c r="AZ16" i="8" s="1"/>
  <c r="AZ24" i="8" s="1"/>
  <c r="AZ61" i="15" s="1"/>
  <c r="BR63" i="8"/>
  <c r="BR65" i="8" s="1"/>
  <c r="BR13" i="8" s="1"/>
  <c r="BR16" i="8" s="1"/>
  <c r="BR24" i="8" s="1"/>
  <c r="BR61" i="15" s="1"/>
  <c r="BU63" i="8"/>
  <c r="BU65" i="8" s="1"/>
  <c r="BU13" i="8" s="1"/>
  <c r="BU16" i="8" s="1"/>
  <c r="BU24" i="8" s="1"/>
  <c r="BU61" i="15" s="1"/>
  <c r="CC63" i="8"/>
  <c r="CC65" i="8" s="1"/>
  <c r="CC13" i="8" s="1"/>
  <c r="CC16" i="8" s="1"/>
  <c r="CC24" i="8" s="1"/>
  <c r="CC61" i="15" s="1"/>
  <c r="AC63" i="8"/>
  <c r="AC65" i="8" s="1"/>
  <c r="AC13" i="8" s="1"/>
  <c r="AC16" i="8" s="1"/>
  <c r="AC24" i="8" s="1"/>
  <c r="AC61" i="15" s="1"/>
  <c r="CU63" i="8"/>
  <c r="CU65" i="8" s="1"/>
  <c r="CU13" i="8" s="1"/>
  <c r="CU16" i="8" s="1"/>
  <c r="CU24" i="8" s="1"/>
  <c r="CU61" i="15" s="1"/>
  <c r="AL63" i="8"/>
  <c r="AL65" i="8" s="1"/>
  <c r="AL13" i="8" s="1"/>
  <c r="AL16" i="8" s="1"/>
  <c r="AL24" i="8" s="1"/>
  <c r="AL61" i="15" s="1"/>
  <c r="W63" i="8"/>
  <c r="W65" i="8" s="1"/>
  <c r="BC63" i="8"/>
  <c r="BC65" i="8" s="1"/>
  <c r="Y63" i="8"/>
  <c r="Y65" i="8" s="1"/>
  <c r="Y13" i="8" s="1"/>
  <c r="Y16" i="8" s="1"/>
  <c r="Y24" i="8" s="1"/>
  <c r="Y61" i="15" s="1"/>
  <c r="Z63" i="8"/>
  <c r="Z65" i="8" s="1"/>
  <c r="Z13" i="8" s="1"/>
  <c r="Z16" i="8" s="1"/>
  <c r="Z24" i="8" s="1"/>
  <c r="Z61" i="15" s="1"/>
  <c r="AY63" i="8"/>
  <c r="AY65" i="8" s="1"/>
  <c r="AX63" i="8"/>
  <c r="AX65" i="8" s="1"/>
  <c r="AX13" i="8" s="1"/>
  <c r="AX16" i="8" s="1"/>
  <c r="AX24" i="8" s="1"/>
  <c r="AX61" i="15" s="1"/>
  <c r="BX63" i="8"/>
  <c r="BX65" i="8" s="1"/>
  <c r="BX13" i="8" s="1"/>
  <c r="BX16" i="8" s="1"/>
  <c r="BX24" i="8" s="1"/>
  <c r="BX61" i="15" s="1"/>
  <c r="CZ63" i="8"/>
  <c r="CZ65" i="8" s="1"/>
  <c r="CZ13" i="8" s="1"/>
  <c r="CZ16" i="8" s="1"/>
  <c r="CZ24" i="8" s="1"/>
  <c r="CZ61" i="15" s="1"/>
  <c r="AB63" i="8"/>
  <c r="AB65" i="8" s="1"/>
  <c r="AB13" i="8" s="1"/>
  <c r="AB16" i="8" s="1"/>
  <c r="AB24" i="8" s="1"/>
  <c r="AB61" i="15" s="1"/>
  <c r="BK63" i="8"/>
  <c r="BK65" i="8" s="1"/>
  <c r="P63" i="8"/>
  <c r="P65" i="8" s="1"/>
  <c r="P13" i="8" s="1"/>
  <c r="P16" i="8" s="1"/>
  <c r="P24" i="8" s="1"/>
  <c r="P61" i="15" s="1"/>
  <c r="BE63" i="8"/>
  <c r="BE65" i="8" s="1"/>
  <c r="BE13" i="8" s="1"/>
  <c r="BE16" i="8" s="1"/>
  <c r="BE24" i="8" s="1"/>
  <c r="BE61" i="15" s="1"/>
  <c r="BV63" i="8"/>
  <c r="BV65" i="8" s="1"/>
  <c r="BV13" i="8" s="1"/>
  <c r="BV16" i="8" s="1"/>
  <c r="BV24" i="8" s="1"/>
  <c r="BV61" i="15" s="1"/>
  <c r="AO63" i="8"/>
  <c r="AO65" i="8" s="1"/>
  <c r="AO13" i="8" s="1"/>
  <c r="AO16" i="8" s="1"/>
  <c r="AO24" i="8" s="1"/>
  <c r="AO61" i="15" s="1"/>
  <c r="AT63" i="8"/>
  <c r="AT65" i="8" s="1"/>
  <c r="AT13" i="8" s="1"/>
  <c r="AT16" i="8" s="1"/>
  <c r="AT24" i="8" s="1"/>
  <c r="AT61" i="15" s="1"/>
  <c r="CF63" i="8"/>
  <c r="CF65" i="8" s="1"/>
  <c r="CF13" i="8" s="1"/>
  <c r="CF16" i="8" s="1"/>
  <c r="CF24" i="8" s="1"/>
  <c r="CF61" i="15" s="1"/>
  <c r="AQ63" i="8"/>
  <c r="AQ65" i="8" s="1"/>
  <c r="AE63" i="8"/>
  <c r="AE65" i="8" s="1"/>
  <c r="AN63" i="8"/>
  <c r="AN65" i="8" s="1"/>
  <c r="AN13" i="8" s="1"/>
  <c r="AN16" i="8" s="1"/>
  <c r="AN24" i="8" s="1"/>
  <c r="AN61" i="15" s="1"/>
  <c r="AG63" i="8"/>
  <c r="AG65" i="8" s="1"/>
  <c r="AG13" i="8" s="1"/>
  <c r="AG16" i="8" s="1"/>
  <c r="AG24" i="8" s="1"/>
  <c r="AG61" i="15" s="1"/>
  <c r="CG63" i="8"/>
  <c r="CG65" i="8" s="1"/>
  <c r="CG13" i="8" s="1"/>
  <c r="CG16" i="8" s="1"/>
  <c r="CG24" i="8" s="1"/>
  <c r="CG61" i="15" s="1"/>
  <c r="BO63" i="8"/>
  <c r="BO65" i="8" s="1"/>
  <c r="AD63" i="8"/>
  <c r="AD65" i="8" s="1"/>
  <c r="AD13" i="8" s="1"/>
  <c r="AD16" i="8" s="1"/>
  <c r="AD24" i="8" s="1"/>
  <c r="AD61" i="15" s="1"/>
  <c r="CL63" i="8"/>
  <c r="CL65" i="8" s="1"/>
  <c r="CL13" i="8" s="1"/>
  <c r="CL16" i="8" s="1"/>
  <c r="CL24" i="8" s="1"/>
  <c r="CL61" i="15" s="1"/>
  <c r="CQ63" i="8"/>
  <c r="CQ65" i="8" s="1"/>
  <c r="CQ13" i="8" s="1"/>
  <c r="CQ16" i="8" s="1"/>
  <c r="CQ24" i="8" s="1"/>
  <c r="CQ61" i="15" s="1"/>
  <c r="CJ63" i="8"/>
  <c r="CJ65" i="8" s="1"/>
  <c r="CJ13" i="8" s="1"/>
  <c r="CJ16" i="8" s="1"/>
  <c r="CJ24" i="8" s="1"/>
  <c r="CJ61" i="15" s="1"/>
  <c r="CM63" i="8"/>
  <c r="CM65" i="8" s="1"/>
  <c r="CM13" i="8" s="1"/>
  <c r="CM16" i="8" s="1"/>
  <c r="CM24" i="8" s="1"/>
  <c r="CM61" i="15" s="1"/>
  <c r="AM63" i="8"/>
  <c r="AM65" i="8" s="1"/>
  <c r="CV63" i="8"/>
  <c r="CV65" i="8" s="1"/>
  <c r="CV13" i="8" s="1"/>
  <c r="CV16" i="8" s="1"/>
  <c r="CV24" i="8" s="1"/>
  <c r="CV61" i="15" s="1"/>
  <c r="AV63" i="8"/>
  <c r="AV65" i="8" s="1"/>
  <c r="AV13" i="8" s="1"/>
  <c r="AV16" i="8" s="1"/>
  <c r="AV24" i="8" s="1"/>
  <c r="AV61" i="15" s="1"/>
  <c r="DA63" i="8"/>
  <c r="DA65" i="8" s="1"/>
  <c r="DA13" i="8" s="1"/>
  <c r="DA16" i="8" s="1"/>
  <c r="DA24" i="8" s="1"/>
  <c r="DA61" i="15" s="1"/>
  <c r="CN63" i="8"/>
  <c r="CN65" i="8" s="1"/>
  <c r="CN13" i="8" s="1"/>
  <c r="CN16" i="8" s="1"/>
  <c r="CN24" i="8" s="1"/>
  <c r="CN61" i="15" s="1"/>
  <c r="CR63" i="8"/>
  <c r="CR65" i="8" s="1"/>
  <c r="CR13" i="8" s="1"/>
  <c r="CR16" i="8" s="1"/>
  <c r="CR24" i="8" s="1"/>
  <c r="CR61" i="15" s="1"/>
  <c r="BN63" i="8"/>
  <c r="BN65" i="8" s="1"/>
  <c r="BN13" i="8" s="1"/>
  <c r="BN16" i="8" s="1"/>
  <c r="BN24" i="8" s="1"/>
  <c r="BN61" i="15" s="1"/>
  <c r="BM63" i="8"/>
  <c r="BM65" i="8" s="1"/>
  <c r="BM13" i="8" s="1"/>
  <c r="BM16" i="8" s="1"/>
  <c r="BM24" i="8" s="1"/>
  <c r="BM61" i="15" s="1"/>
  <c r="R63" i="8"/>
  <c r="R65" i="8" s="1"/>
  <c r="R13" i="8" s="1"/>
  <c r="R16" i="8" s="1"/>
  <c r="CH63" i="8"/>
  <c r="CH65" i="8" s="1"/>
  <c r="CH13" i="8" s="1"/>
  <c r="CH16" i="8" s="1"/>
  <c r="CH24" i="8" s="1"/>
  <c r="CH61" i="15" s="1"/>
  <c r="BP63" i="8"/>
  <c r="BP65" i="8" s="1"/>
  <c r="BP13" i="8" s="1"/>
  <c r="BP16" i="8" s="1"/>
  <c r="BP24" i="8" s="1"/>
  <c r="BP61" i="15" s="1"/>
  <c r="AF63" i="8"/>
  <c r="AF65" i="8" s="1"/>
  <c r="AF13" i="8" s="1"/>
  <c r="AF16" i="8" s="1"/>
  <c r="AF24" i="8" s="1"/>
  <c r="AF61" i="15" s="1"/>
  <c r="CD63" i="8"/>
  <c r="CD65" i="8" s="1"/>
  <c r="CD13" i="8" s="1"/>
  <c r="CD16" i="8" s="1"/>
  <c r="CD24" i="8" s="1"/>
  <c r="CD61" i="15" s="1"/>
  <c r="BQ63" i="8"/>
  <c r="BQ65" i="8" s="1"/>
  <c r="BQ13" i="8" s="1"/>
  <c r="BQ16" i="8" s="1"/>
  <c r="BQ24" i="8" s="1"/>
  <c r="BQ61" i="15" s="1"/>
  <c r="AJ63" i="8"/>
  <c r="AJ65" i="8" s="1"/>
  <c r="AJ13" i="8" s="1"/>
  <c r="AJ16" i="8" s="1"/>
  <c r="AJ24" i="8" s="1"/>
  <c r="AJ61" i="15" s="1"/>
  <c r="AH63" i="8"/>
  <c r="AH65" i="8" s="1"/>
  <c r="AH13" i="8" s="1"/>
  <c r="AH16" i="8" s="1"/>
  <c r="AH24" i="8" s="1"/>
  <c r="AH61" i="15" s="1"/>
  <c r="CE63" i="8"/>
  <c r="CE65" i="8" s="1"/>
  <c r="AP63" i="8"/>
  <c r="AP65" i="8" s="1"/>
  <c r="AP13" i="8" s="1"/>
  <c r="AP16" i="8" s="1"/>
  <c r="AP24" i="8" s="1"/>
  <c r="AP61" i="15" s="1"/>
  <c r="BL63" i="8"/>
  <c r="BL65" i="8" s="1"/>
  <c r="BL13" i="8" s="1"/>
  <c r="BL16" i="8" s="1"/>
  <c r="BL24" i="8" s="1"/>
  <c r="BL61" i="15" s="1"/>
  <c r="CA63" i="8"/>
  <c r="CA65" i="8" s="1"/>
  <c r="BF63" i="8"/>
  <c r="BF65" i="8" s="1"/>
  <c r="BF13" i="8" s="1"/>
  <c r="BF16" i="8" s="1"/>
  <c r="BF24" i="8" s="1"/>
  <c r="BF61" i="15" s="1"/>
  <c r="AI63" i="8"/>
  <c r="AI65" i="8" s="1"/>
  <c r="CB63" i="8"/>
  <c r="CB65" i="8" s="1"/>
  <c r="CB13" i="8" s="1"/>
  <c r="CB16" i="8" s="1"/>
  <c r="CB24" i="8" s="1"/>
  <c r="CB61" i="15" s="1"/>
  <c r="BA63" i="8"/>
  <c r="BA65" i="8" s="1"/>
  <c r="BA13" i="8" s="1"/>
  <c r="BA16" i="8" s="1"/>
  <c r="BA24" i="8" s="1"/>
  <c r="BA61" i="15" s="1"/>
  <c r="DT40" i="82"/>
  <c r="DT62" i="82" s="1"/>
  <c r="DN40" i="82"/>
  <c r="DN62" i="82" s="1"/>
  <c r="DL40" i="82"/>
  <c r="DL62" i="82" s="1"/>
  <c r="DU40" i="82"/>
  <c r="DU62" i="82" s="1"/>
  <c r="DO40" i="82"/>
  <c r="DO62" i="82" s="1"/>
  <c r="DZ40" i="82"/>
  <c r="DZ62" i="82" s="1"/>
  <c r="EN40" i="82"/>
  <c r="EN62" i="82" s="1"/>
  <c r="DX40" i="82"/>
  <c r="DX62" i="82" s="1"/>
  <c r="DV40" i="82"/>
  <c r="DV62" i="82" s="1"/>
  <c r="ED40" i="82"/>
  <c r="ED62" i="82" s="1"/>
  <c r="EL40" i="82"/>
  <c r="EL62" i="82" s="1"/>
  <c r="EC40" i="82"/>
  <c r="EC62" i="82" s="1"/>
  <c r="EM40" i="82"/>
  <c r="EM62" i="82" s="1"/>
  <c r="EJ40" i="82"/>
  <c r="EJ62" i="82" s="1"/>
  <c r="EB40" i="82"/>
  <c r="EB62" i="82" s="1"/>
  <c r="EE40" i="82"/>
  <c r="EE62" i="82" s="1"/>
  <c r="DS40" i="82"/>
  <c r="DS62" i="82" s="1"/>
  <c r="DJ40" i="82"/>
  <c r="DJ62" i="82" s="1"/>
  <c r="DR40" i="82"/>
  <c r="DR62" i="82" s="1"/>
  <c r="DP40" i="82"/>
  <c r="DP62" i="82" s="1"/>
  <c r="DY40" i="82"/>
  <c r="DY62" i="82" s="1"/>
  <c r="DK40" i="82"/>
  <c r="DK62" i="82" s="1"/>
  <c r="DQ40" i="82"/>
  <c r="DQ62" i="82" s="1"/>
  <c r="EA40" i="82"/>
  <c r="EA62" i="82" s="1"/>
  <c r="EF40" i="82"/>
  <c r="EF62" i="82" s="1"/>
  <c r="DW40" i="82"/>
  <c r="DW62" i="82" s="1"/>
  <c r="EH40" i="82"/>
  <c r="EH62" i="82" s="1"/>
  <c r="EI40" i="82"/>
  <c r="EI62" i="82" s="1"/>
  <c r="EG40" i="82"/>
  <c r="EG62" i="82" s="1"/>
  <c r="EP40" i="82"/>
  <c r="EP62" i="82" s="1"/>
  <c r="EO40" i="82"/>
  <c r="EO62" i="82" s="1"/>
  <c r="EK40" i="82"/>
  <c r="EK62" i="82" s="1"/>
  <c r="DM40" i="82"/>
  <c r="DM62" i="82" s="1"/>
  <c r="BT40" i="82"/>
  <c r="BT62" i="82" s="1"/>
  <c r="BT116" i="82" s="1"/>
  <c r="AS40" i="82"/>
  <c r="AS62" i="82" s="1"/>
  <c r="AS116" i="82" s="1"/>
  <c r="BI40" i="82"/>
  <c r="BI62" i="82" s="1"/>
  <c r="BI116" i="82" s="1"/>
  <c r="AJ40" i="82"/>
  <c r="AJ62" i="82" s="1"/>
  <c r="AJ116" i="82" s="1"/>
  <c r="AF40" i="82"/>
  <c r="AF62" i="82" s="1"/>
  <c r="AF116" i="82" s="1"/>
  <c r="BM40" i="82"/>
  <c r="BM62" i="82" s="1"/>
  <c r="BM116" i="82" s="1"/>
  <c r="K40" i="82"/>
  <c r="CY40" i="82"/>
  <c r="CY62" i="82" s="1"/>
  <c r="CY116" i="82" s="1"/>
  <c r="BX40" i="82"/>
  <c r="BX62" i="82" s="1"/>
  <c r="BX116" i="82" s="1"/>
  <c r="AK40" i="82"/>
  <c r="AK62" i="82" s="1"/>
  <c r="AN40" i="82"/>
  <c r="AN62" i="82" s="1"/>
  <c r="BL40" i="82"/>
  <c r="BL62" i="82" s="1"/>
  <c r="BL116" i="82" s="1"/>
  <c r="BD40" i="82"/>
  <c r="BD62" i="82" s="1"/>
  <c r="BD116" i="82" s="1"/>
  <c r="BV40" i="82"/>
  <c r="BV62" i="82" s="1"/>
  <c r="BV116" i="82" s="1"/>
  <c r="CX40" i="82"/>
  <c r="CX62" i="82" s="1"/>
  <c r="CX116" i="82" s="1"/>
  <c r="CA40" i="82"/>
  <c r="CA62" i="82" s="1"/>
  <c r="CA116" i="82" s="1"/>
  <c r="Y40" i="82"/>
  <c r="Y62" i="82" s="1"/>
  <c r="R40" i="82"/>
  <c r="R62" i="82" s="1"/>
  <c r="V40" i="82"/>
  <c r="V62" i="82" s="1"/>
  <c r="V116" i="82" s="1"/>
  <c r="AX40" i="82"/>
  <c r="AX62" i="82" s="1"/>
  <c r="AX116" i="82" s="1"/>
  <c r="AQ40" i="82"/>
  <c r="AQ62" i="82" s="1"/>
  <c r="AQ116" i="82" s="1"/>
  <c r="CK40" i="82"/>
  <c r="CK62" i="82" s="1"/>
  <c r="CK116" i="82" s="1"/>
  <c r="BH40" i="82"/>
  <c r="BH62" i="82" s="1"/>
  <c r="BH116" i="82" s="1"/>
  <c r="AU40" i="82"/>
  <c r="AU62" i="82" s="1"/>
  <c r="AU116" i="82" s="1"/>
  <c r="AV40" i="82"/>
  <c r="AV62" i="82" s="1"/>
  <c r="AV116" i="82" s="1"/>
  <c r="AL40" i="82"/>
  <c r="AL62" i="82" s="1"/>
  <c r="AL116" i="82" s="1"/>
  <c r="DD40" i="82"/>
  <c r="DD62" i="82" s="1"/>
  <c r="DD116" i="82" s="1"/>
  <c r="AC40" i="82"/>
  <c r="AC62" i="82" s="1"/>
  <c r="AC116" i="82" s="1"/>
  <c r="DF40" i="82"/>
  <c r="DF62" i="82" s="1"/>
  <c r="AO40" i="82"/>
  <c r="AO62" i="82" s="1"/>
  <c r="DC40" i="82"/>
  <c r="DC62" i="82" s="1"/>
  <c r="AW40" i="82"/>
  <c r="AW62" i="82" s="1"/>
  <c r="AW116" i="82" s="1"/>
  <c r="AP40" i="82"/>
  <c r="AP62" i="82" s="1"/>
  <c r="AP116" i="82" s="1"/>
  <c r="BQ40" i="82"/>
  <c r="BQ62" i="82" s="1"/>
  <c r="BQ116" i="82" s="1"/>
  <c r="BS40" i="82"/>
  <c r="BS62" i="82" s="1"/>
  <c r="BS116" i="82" s="1"/>
  <c r="BZ40" i="82"/>
  <c r="BZ62" i="82" s="1"/>
  <c r="BZ116" i="82" s="1"/>
  <c r="BF40" i="82"/>
  <c r="BF62" i="82" s="1"/>
  <c r="BF116" i="82" s="1"/>
  <c r="AM40" i="82"/>
  <c r="AM62" i="82" s="1"/>
  <c r="AM116" i="82" s="1"/>
  <c r="AE40" i="82"/>
  <c r="AE62" i="82" s="1"/>
  <c r="AE116" i="82" s="1"/>
  <c r="AG40" i="82"/>
  <c r="AG62" i="82" s="1"/>
  <c r="AG116" i="82" s="1"/>
  <c r="BP40" i="82"/>
  <c r="BP62" i="82" s="1"/>
  <c r="DB40" i="82"/>
  <c r="DB62" i="82" s="1"/>
  <c r="BC40" i="82"/>
  <c r="BC62" i="82" s="1"/>
  <c r="CH40" i="82"/>
  <c r="CH62" i="82" s="1"/>
  <c r="CH116" i="82" s="1"/>
  <c r="M40" i="82"/>
  <c r="M62" i="82" s="1"/>
  <c r="M116" i="82" s="1"/>
  <c r="CT40" i="82"/>
  <c r="CT62" i="82" s="1"/>
  <c r="CT116" i="82" s="1"/>
  <c r="CL40" i="82"/>
  <c r="CL62" i="82" s="1"/>
  <c r="CL116" i="82" s="1"/>
  <c r="U40" i="82"/>
  <c r="U62" i="82" s="1"/>
  <c r="U116" i="82" s="1"/>
  <c r="CG40" i="82"/>
  <c r="CG62" i="82" s="1"/>
  <c r="CG116" i="82" s="1"/>
  <c r="CD40" i="82"/>
  <c r="CD62" i="82" s="1"/>
  <c r="CD116" i="82" s="1"/>
  <c r="CW40" i="82"/>
  <c r="CW62" i="82" s="1"/>
  <c r="CW116" i="82" s="1"/>
  <c r="CM40" i="82"/>
  <c r="CM62" i="82" s="1"/>
  <c r="P40" i="82"/>
  <c r="P62" i="82" s="1"/>
  <c r="BY40" i="82"/>
  <c r="BY62" i="82" s="1"/>
  <c r="CC40" i="82"/>
  <c r="CC62" i="82" s="1"/>
  <c r="CC116" i="82" s="1"/>
  <c r="BW40" i="82"/>
  <c r="BW62" i="82" s="1"/>
  <c r="BW116" i="82" s="1"/>
  <c r="BA40" i="82"/>
  <c r="BA62" i="82" s="1"/>
  <c r="BA116" i="82" s="1"/>
  <c r="AH40" i="82"/>
  <c r="AH62" i="82" s="1"/>
  <c r="AH116" i="82" s="1"/>
  <c r="N40" i="82"/>
  <c r="N62" i="82" s="1"/>
  <c r="N116" i="82" s="1"/>
  <c r="BU40" i="82"/>
  <c r="BU62" i="82" s="1"/>
  <c r="BU116" i="82" s="1"/>
  <c r="AZ40" i="82"/>
  <c r="AZ62" i="82" s="1"/>
  <c r="AZ116" i="82" s="1"/>
  <c r="BN40" i="82"/>
  <c r="BN62" i="82" s="1"/>
  <c r="BN116" i="82" s="1"/>
  <c r="X40" i="82"/>
  <c r="X62" i="82" s="1"/>
  <c r="X116" i="82" s="1"/>
  <c r="DE40" i="82"/>
  <c r="DE62" i="82" s="1"/>
  <c r="Q40" i="82"/>
  <c r="Q62" i="82" s="1"/>
  <c r="CU40" i="82"/>
  <c r="CU62" i="82" s="1"/>
  <c r="CE40" i="82"/>
  <c r="CE62" i="82" s="1"/>
  <c r="CE116" i="82" s="1"/>
  <c r="AR40" i="82"/>
  <c r="AR62" i="82" s="1"/>
  <c r="AR116" i="82" s="1"/>
  <c r="BR40" i="82"/>
  <c r="BR62" i="82" s="1"/>
  <c r="BR116" i="82" s="1"/>
  <c r="AB40" i="82"/>
  <c r="AB62" i="82" s="1"/>
  <c r="AB116" i="82" s="1"/>
  <c r="DA40" i="82"/>
  <c r="DA62" i="82" s="1"/>
  <c r="DA116" i="82" s="1"/>
  <c r="CR40" i="82"/>
  <c r="CR62" i="82" s="1"/>
  <c r="CR116" i="82" s="1"/>
  <c r="CS40" i="82"/>
  <c r="CS62" i="82" s="1"/>
  <c r="CS116" i="82" s="1"/>
  <c r="CI40" i="82"/>
  <c r="CI62" i="82" s="1"/>
  <c r="CI116" i="82" s="1"/>
  <c r="CZ40" i="82"/>
  <c r="CZ62" i="82" s="1"/>
  <c r="CZ116" i="82" s="1"/>
  <c r="AT40" i="82"/>
  <c r="AT62" i="82" s="1"/>
  <c r="CO40" i="82"/>
  <c r="CO62" i="82" s="1"/>
  <c r="AI40" i="82"/>
  <c r="AI62" i="82" s="1"/>
  <c r="CP40" i="82"/>
  <c r="CP62" i="82" s="1"/>
  <c r="CP116" i="82" s="1"/>
  <c r="CB40" i="82"/>
  <c r="CB62" i="82" s="1"/>
  <c r="CB116" i="82" s="1"/>
  <c r="BG40" i="82"/>
  <c r="BG62" i="82" s="1"/>
  <c r="BG116" i="82" s="1"/>
  <c r="CQ40" i="82"/>
  <c r="CQ62" i="82" s="1"/>
  <c r="CQ116" i="82" s="1"/>
  <c r="BK40" i="82"/>
  <c r="BK62" i="82" s="1"/>
  <c r="BK116" i="82" s="1"/>
  <c r="CV40" i="82"/>
  <c r="CV62" i="82" s="1"/>
  <c r="CV116" i="82" s="1"/>
  <c r="Z40" i="82"/>
  <c r="Z62" i="82" s="1"/>
  <c r="Z116" i="82" s="1"/>
  <c r="BB40" i="82"/>
  <c r="BB62" i="82" s="1"/>
  <c r="BB116" i="82" s="1"/>
  <c r="CN40" i="82"/>
  <c r="CN62" i="82" s="1"/>
  <c r="CN116" i="82" s="1"/>
  <c r="L40" i="82"/>
  <c r="L62" i="82" s="1"/>
  <c r="L116" i="82" s="1"/>
  <c r="AD40" i="82"/>
  <c r="AD62" i="82" s="1"/>
  <c r="AD116" i="82" s="1"/>
  <c r="BE40" i="82"/>
  <c r="BE62" i="82" s="1"/>
  <c r="BE116" i="82" s="1"/>
  <c r="BO40" i="82"/>
  <c r="BO62" i="82" s="1"/>
  <c r="BO116" i="82" s="1"/>
  <c r="CF40" i="82"/>
  <c r="CF62" i="82" s="1"/>
  <c r="BJ40" i="82"/>
  <c r="BJ62" i="82" s="1"/>
  <c r="T40" i="82"/>
  <c r="T62" i="82" s="1"/>
  <c r="E62" i="8"/>
  <c r="AA40" i="82"/>
  <c r="AA62" i="82" s="1"/>
  <c r="AA116" i="82" s="1"/>
  <c r="T14" i="13"/>
  <c r="BC14" i="13"/>
  <c r="R14" i="13"/>
  <c r="Y14" i="13"/>
  <c r="AK14" i="13"/>
  <c r="AN14" i="13"/>
  <c r="BJ14" i="13"/>
  <c r="CO14" i="13"/>
  <c r="P14" i="13"/>
  <c r="BP14" i="13"/>
  <c r="Q14" i="13"/>
  <c r="DB14" i="13"/>
  <c r="AO14" i="13"/>
  <c r="CF14" i="13"/>
  <c r="AT14" i="13"/>
  <c r="DE14" i="13"/>
  <c r="DF14" i="13"/>
  <c r="CM14" i="13"/>
  <c r="O63" i="8"/>
  <c r="DG40" i="82"/>
  <c r="DG62" i="82" s="1"/>
  <c r="DG116" i="82" s="1"/>
  <c r="DI40" i="82"/>
  <c r="DI62" i="82" s="1"/>
  <c r="DI116" i="82" s="1"/>
  <c r="W40" i="82"/>
  <c r="W62" i="82" s="1"/>
  <c r="W116" i="82" s="1"/>
  <c r="DH40" i="82"/>
  <c r="DH62" i="82" s="1"/>
  <c r="DH116" i="82" s="1"/>
  <c r="O40" i="82"/>
  <c r="O62" i="82" s="1"/>
  <c r="O116" i="82" s="1"/>
  <c r="AY40" i="82"/>
  <c r="AY62" i="82" s="1"/>
  <c r="AY116" i="82" s="1"/>
  <c r="S40" i="82"/>
  <c r="S62" i="82" s="1"/>
  <c r="S116" i="82" s="1"/>
  <c r="N63" i="8"/>
  <c r="L63" i="8"/>
  <c r="M63" i="8"/>
  <c r="E61" i="8"/>
  <c r="K63" i="8"/>
  <c r="BB24" i="8" l="1"/>
  <c r="BB61" i="15" s="1"/>
  <c r="CP24" i="8"/>
  <c r="CP61" i="15" s="1"/>
  <c r="E45" i="88"/>
  <c r="R24" i="8"/>
  <c r="R61" i="15" s="1"/>
  <c r="AT62" i="10"/>
  <c r="AT63" i="10" s="1"/>
  <c r="AT26" i="10" s="1"/>
  <c r="AT28" i="13" s="1"/>
  <c r="BP62" i="10"/>
  <c r="BP63" i="10" s="1"/>
  <c r="BP26" i="10" s="1"/>
  <c r="BP28" i="13" s="1"/>
  <c r="CI62" i="10"/>
  <c r="CI63" i="10" s="1"/>
  <c r="CI26" i="10" s="1"/>
  <c r="CI28" i="13" s="1"/>
  <c r="BE62" i="10"/>
  <c r="BE63" i="10" s="1"/>
  <c r="BE26" i="10" s="1"/>
  <c r="BE28" i="13" s="1"/>
  <c r="CQ62" i="10"/>
  <c r="CQ63" i="10" s="1"/>
  <c r="CQ26" i="10" s="1"/>
  <c r="CQ28" i="13" s="1"/>
  <c r="AC62" i="10"/>
  <c r="AC63" i="10" s="1"/>
  <c r="AC26" i="10" s="1"/>
  <c r="AC28" i="13" s="1"/>
  <c r="AS62" i="10"/>
  <c r="AS63" i="10" s="1"/>
  <c r="AS26" i="10" s="1"/>
  <c r="AS28" i="13" s="1"/>
  <c r="BH62" i="10"/>
  <c r="BH63" i="10" s="1"/>
  <c r="BH26" i="10" s="1"/>
  <c r="BH28" i="13" s="1"/>
  <c r="AG62" i="10"/>
  <c r="AG63" i="10" s="1"/>
  <c r="AG26" i="10" s="1"/>
  <c r="AG28" i="13" s="1"/>
  <c r="Z62" i="10"/>
  <c r="Z63" i="10" s="1"/>
  <c r="Z26" i="10" s="1"/>
  <c r="Z28" i="13" s="1"/>
  <c r="BB62" i="10"/>
  <c r="BB63" i="10" s="1"/>
  <c r="BB26" i="10" s="1"/>
  <c r="BB28" i="13" s="1"/>
  <c r="P62" i="10"/>
  <c r="P63" i="10" s="1"/>
  <c r="P26" i="10" s="1"/>
  <c r="P28" i="13" s="1"/>
  <c r="AP62" i="10"/>
  <c r="AP63" i="10" s="1"/>
  <c r="AP26" i="10" s="1"/>
  <c r="AP28" i="13" s="1"/>
  <c r="CG62" i="10"/>
  <c r="CG63" i="10" s="1"/>
  <c r="CG26" i="10" s="1"/>
  <c r="CG28" i="13" s="1"/>
  <c r="AN62" i="10"/>
  <c r="AN63" i="10" s="1"/>
  <c r="AN26" i="10" s="1"/>
  <c r="AN28" i="13" s="1"/>
  <c r="O62" i="10"/>
  <c r="O63" i="10" s="1"/>
  <c r="O26" i="10" s="1"/>
  <c r="O28" i="13" s="1"/>
  <c r="AO62" i="10"/>
  <c r="AO63" i="10" s="1"/>
  <c r="AO26" i="10" s="1"/>
  <c r="AO28" i="13" s="1"/>
  <c r="CR62" i="10"/>
  <c r="CR63" i="10" s="1"/>
  <c r="CR26" i="10" s="1"/>
  <c r="CR28" i="13" s="1"/>
  <c r="AD62" i="10"/>
  <c r="AD63" i="10" s="1"/>
  <c r="AD26" i="10" s="1"/>
  <c r="AD28" i="13" s="1"/>
  <c r="N62" i="10"/>
  <c r="N63" i="10" s="1"/>
  <c r="N26" i="10" s="1"/>
  <c r="N28" i="13" s="1"/>
  <c r="BC62" i="10"/>
  <c r="BC63" i="10" s="1"/>
  <c r="BC26" i="10" s="1"/>
  <c r="BC28" i="13" s="1"/>
  <c r="CB62" i="10"/>
  <c r="CB63" i="10" s="1"/>
  <c r="CB26" i="10" s="1"/>
  <c r="CB28" i="13" s="1"/>
  <c r="BU62" i="10"/>
  <c r="BU63" i="10" s="1"/>
  <c r="BU26" i="10" s="1"/>
  <c r="BU28" i="13" s="1"/>
  <c r="AI62" i="10"/>
  <c r="AI63" i="10" s="1"/>
  <c r="AI26" i="10" s="1"/>
  <c r="AI28" i="13" s="1"/>
  <c r="CN62" i="10"/>
  <c r="CN63" i="10" s="1"/>
  <c r="CN26" i="10" s="1"/>
  <c r="CN28" i="13" s="1"/>
  <c r="BJ62" i="10"/>
  <c r="BJ63" i="10" s="1"/>
  <c r="BJ26" i="10" s="1"/>
  <c r="BJ28" i="13" s="1"/>
  <c r="BX62" i="10"/>
  <c r="BX63" i="10" s="1"/>
  <c r="BX26" i="10" s="1"/>
  <c r="BX28" i="13" s="1"/>
  <c r="CX62" i="10"/>
  <c r="CX63" i="10" s="1"/>
  <c r="CX26" i="10" s="1"/>
  <c r="CX28" i="13" s="1"/>
  <c r="W62" i="10"/>
  <c r="W63" i="10" s="1"/>
  <c r="W26" i="10" s="1"/>
  <c r="W28" i="13" s="1"/>
  <c r="L62" i="10"/>
  <c r="L63" i="10" s="1"/>
  <c r="L26" i="10" s="1"/>
  <c r="L28" i="13" s="1"/>
  <c r="Q62" i="10"/>
  <c r="Q63" i="10" s="1"/>
  <c r="Q26" i="10" s="1"/>
  <c r="Q28" i="13" s="1"/>
  <c r="CF62" i="10"/>
  <c r="CF63" i="10" s="1"/>
  <c r="CF26" i="10" s="1"/>
  <c r="CF28" i="13" s="1"/>
  <c r="CS62" i="10"/>
  <c r="CS63" i="10" s="1"/>
  <c r="CS26" i="10" s="1"/>
  <c r="CS28" i="13" s="1"/>
  <c r="AK62" i="10"/>
  <c r="AK63" i="10" s="1"/>
  <c r="AK26" i="10" s="1"/>
  <c r="AK28" i="13" s="1"/>
  <c r="BV62" i="10"/>
  <c r="BV63" i="10" s="1"/>
  <c r="BV26" i="10" s="1"/>
  <c r="BV28" i="13" s="1"/>
  <c r="CT62" i="10"/>
  <c r="CT63" i="10" s="1"/>
  <c r="CT26" i="10" s="1"/>
  <c r="CT28" i="13" s="1"/>
  <c r="X62" i="10"/>
  <c r="X63" i="10" s="1"/>
  <c r="X26" i="10" s="1"/>
  <c r="X28" i="13" s="1"/>
  <c r="BR62" i="10"/>
  <c r="BR63" i="10" s="1"/>
  <c r="BR26" i="10" s="1"/>
  <c r="BR28" i="13" s="1"/>
  <c r="M62" i="10"/>
  <c r="M63" i="10" s="1"/>
  <c r="M26" i="10" s="1"/>
  <c r="M28" i="13" s="1"/>
  <c r="BY62" i="10"/>
  <c r="BY63" i="10" s="1"/>
  <c r="BY26" i="10" s="1"/>
  <c r="BY28" i="13" s="1"/>
  <c r="CZ62" i="10"/>
  <c r="CZ63" i="10" s="1"/>
  <c r="CZ26" i="10" s="1"/>
  <c r="CZ28" i="13" s="1"/>
  <c r="BF62" i="10"/>
  <c r="BF63" i="10" s="1"/>
  <c r="BF26" i="10" s="1"/>
  <c r="BF28" i="13" s="1"/>
  <c r="DA62" i="10"/>
  <c r="AH62" i="10"/>
  <c r="AH63" i="10" s="1"/>
  <c r="AH26" i="10" s="1"/>
  <c r="AH28" i="13" s="1"/>
  <c r="BL62" i="10"/>
  <c r="BL63" i="10" s="1"/>
  <c r="BL26" i="10" s="1"/>
  <c r="BL28" i="13" s="1"/>
  <c r="T62" i="10"/>
  <c r="T63" i="10" s="1"/>
  <c r="T26" i="10" s="1"/>
  <c r="T28" i="13" s="1"/>
  <c r="AL62" i="10"/>
  <c r="AL63" i="10" s="1"/>
  <c r="AL26" i="10" s="1"/>
  <c r="AL28" i="13" s="1"/>
  <c r="BA62" i="10"/>
  <c r="BA63" i="10" s="1"/>
  <c r="BA26" i="10" s="1"/>
  <c r="BA28" i="13" s="1"/>
  <c r="AA62" i="10"/>
  <c r="AA63" i="10" s="1"/>
  <c r="AA26" i="10" s="1"/>
  <c r="AA28" i="13" s="1"/>
  <c r="AE62" i="10"/>
  <c r="AE63" i="10" s="1"/>
  <c r="AE26" i="10" s="1"/>
  <c r="AE28" i="13" s="1"/>
  <c r="AV62" i="10"/>
  <c r="AV63" i="10" s="1"/>
  <c r="AV26" i="10" s="1"/>
  <c r="AV28" i="13" s="1"/>
  <c r="S62" i="10"/>
  <c r="S63" i="10" s="1"/>
  <c r="S26" i="10" s="1"/>
  <c r="S28" i="13" s="1"/>
  <c r="BZ62" i="10"/>
  <c r="BZ63" i="10" s="1"/>
  <c r="BZ26" i="10" s="1"/>
  <c r="BZ28" i="13" s="1"/>
  <c r="AW62" i="10"/>
  <c r="AW63" i="10" s="1"/>
  <c r="AW26" i="10" s="1"/>
  <c r="AW28" i="13" s="1"/>
  <c r="AB62" i="10"/>
  <c r="AB63" i="10" s="1"/>
  <c r="AB26" i="10" s="1"/>
  <c r="AB28" i="13" s="1"/>
  <c r="AX62" i="10"/>
  <c r="AX63" i="10" s="1"/>
  <c r="AX26" i="10" s="1"/>
  <c r="AX28" i="13" s="1"/>
  <c r="CE62" i="10"/>
  <c r="CE63" i="10" s="1"/>
  <c r="CE26" i="10" s="1"/>
  <c r="CE28" i="13" s="1"/>
  <c r="CW62" i="10"/>
  <c r="CW63" i="10" s="1"/>
  <c r="CW26" i="10" s="1"/>
  <c r="CW28" i="13" s="1"/>
  <c r="AU62" i="10"/>
  <c r="AU63" i="10" s="1"/>
  <c r="AU26" i="10" s="1"/>
  <c r="AU28" i="13" s="1"/>
  <c r="V62" i="10"/>
  <c r="V63" i="10" s="1"/>
  <c r="V26" i="10" s="1"/>
  <c r="V28" i="13" s="1"/>
  <c r="CU62" i="10"/>
  <c r="CU63" i="10" s="1"/>
  <c r="CU26" i="10" s="1"/>
  <c r="CU28" i="13" s="1"/>
  <c r="BQ62" i="10"/>
  <c r="BQ63" i="10" s="1"/>
  <c r="BQ26" i="10" s="1"/>
  <c r="BQ28" i="13" s="1"/>
  <c r="CV62" i="10"/>
  <c r="CV63" i="10" s="1"/>
  <c r="CV26" i="10" s="1"/>
  <c r="CV28" i="13" s="1"/>
  <c r="BS62" i="10"/>
  <c r="BS63" i="10" s="1"/>
  <c r="BS26" i="10" s="1"/>
  <c r="BS28" i="13" s="1"/>
  <c r="DB62" i="10"/>
  <c r="BG62" i="10"/>
  <c r="BG63" i="10" s="1"/>
  <c r="BG26" i="10" s="1"/>
  <c r="BG28" i="13" s="1"/>
  <c r="CK62" i="10"/>
  <c r="CK63" i="10" s="1"/>
  <c r="CK26" i="10" s="1"/>
  <c r="CK28" i="13" s="1"/>
  <c r="AR62" i="10"/>
  <c r="AR63" i="10" s="1"/>
  <c r="AR26" i="10" s="1"/>
  <c r="AR28" i="13" s="1"/>
  <c r="BM62" i="10"/>
  <c r="BM63" i="10" s="1"/>
  <c r="BM26" i="10" s="1"/>
  <c r="BM28" i="13" s="1"/>
  <c r="K62" i="10"/>
  <c r="K63" i="10" s="1"/>
  <c r="K26" i="10" s="1"/>
  <c r="Y62" i="10"/>
  <c r="Y63" i="10" s="1"/>
  <c r="Y26" i="10" s="1"/>
  <c r="Y28" i="13" s="1"/>
  <c r="AZ62" i="10"/>
  <c r="AZ63" i="10" s="1"/>
  <c r="AZ26" i="10" s="1"/>
  <c r="AZ28" i="13" s="1"/>
  <c r="R62" i="10"/>
  <c r="R63" i="10" s="1"/>
  <c r="R26" i="10" s="1"/>
  <c r="R28" i="13" s="1"/>
  <c r="CD62" i="10"/>
  <c r="CD63" i="10" s="1"/>
  <c r="CD26" i="10" s="1"/>
  <c r="CD28" i="13" s="1"/>
  <c r="AM62" i="10"/>
  <c r="AM63" i="10" s="1"/>
  <c r="AM26" i="10" s="1"/>
  <c r="AM28" i="13" s="1"/>
  <c r="BN62" i="10"/>
  <c r="BN63" i="10" s="1"/>
  <c r="BN26" i="10" s="1"/>
  <c r="BN28" i="13" s="1"/>
  <c r="CY62" i="10"/>
  <c r="CY63" i="10" s="1"/>
  <c r="CY26" i="10" s="1"/>
  <c r="CY28" i="13" s="1"/>
  <c r="BO62" i="10"/>
  <c r="BO63" i="10" s="1"/>
  <c r="BO26" i="10" s="1"/>
  <c r="BO28" i="13" s="1"/>
  <c r="CO62" i="10"/>
  <c r="CO63" i="10" s="1"/>
  <c r="CO26" i="10" s="1"/>
  <c r="CO28" i="13" s="1"/>
  <c r="BK62" i="10"/>
  <c r="BK63" i="10" s="1"/>
  <c r="BK26" i="10" s="1"/>
  <c r="BK28" i="13" s="1"/>
  <c r="CL62" i="10"/>
  <c r="CL63" i="10" s="1"/>
  <c r="CL26" i="10" s="1"/>
  <c r="CL28" i="13" s="1"/>
  <c r="AY62" i="10"/>
  <c r="AY63" i="10" s="1"/>
  <c r="AY26" i="10" s="1"/>
  <c r="AY28" i="13" s="1"/>
  <c r="BW62" i="10"/>
  <c r="BW63" i="10" s="1"/>
  <c r="BW26" i="10" s="1"/>
  <c r="BW28" i="13" s="1"/>
  <c r="CA62" i="10"/>
  <c r="CA63" i="10" s="1"/>
  <c r="CA26" i="10" s="1"/>
  <c r="CA28" i="13" s="1"/>
  <c r="CP62" i="10"/>
  <c r="CP63" i="10" s="1"/>
  <c r="CP26" i="10" s="1"/>
  <c r="CP28" i="13" s="1"/>
  <c r="AJ62" i="10"/>
  <c r="AJ63" i="10" s="1"/>
  <c r="AJ26" i="10" s="1"/>
  <c r="AJ28" i="13" s="1"/>
  <c r="BI62" i="10"/>
  <c r="BI63" i="10" s="1"/>
  <c r="BI26" i="10" s="1"/>
  <c r="BI28" i="13" s="1"/>
  <c r="BD62" i="10"/>
  <c r="BD63" i="10" s="1"/>
  <c r="BD26" i="10" s="1"/>
  <c r="BD28" i="13" s="1"/>
  <c r="CC62" i="10"/>
  <c r="CC63" i="10" s="1"/>
  <c r="CC26" i="10" s="1"/>
  <c r="CC28" i="13" s="1"/>
  <c r="AF62" i="10"/>
  <c r="AF63" i="10" s="1"/>
  <c r="AF26" i="10" s="1"/>
  <c r="AF28" i="13" s="1"/>
  <c r="CM62" i="10"/>
  <c r="CM63" i="10" s="1"/>
  <c r="CM26" i="10" s="1"/>
  <c r="CM28" i="13" s="1"/>
  <c r="U62" i="10"/>
  <c r="U63" i="10" s="1"/>
  <c r="U26" i="10" s="1"/>
  <c r="U28" i="13" s="1"/>
  <c r="AQ62" i="10"/>
  <c r="AQ63" i="10" s="1"/>
  <c r="AQ26" i="10" s="1"/>
  <c r="AQ28" i="13" s="1"/>
  <c r="CH62" i="10"/>
  <c r="CH63" i="10" s="1"/>
  <c r="CH26" i="10" s="1"/>
  <c r="CH28" i="13" s="1"/>
  <c r="BT62" i="10"/>
  <c r="BT63" i="10" s="1"/>
  <c r="BT26" i="10" s="1"/>
  <c r="BT28" i="13" s="1"/>
  <c r="CI13" i="8"/>
  <c r="CI16" i="8" s="1"/>
  <c r="CI24" i="8" s="1"/>
  <c r="CI61" i="15" s="1"/>
  <c r="BW13" i="8"/>
  <c r="BW16" i="8" s="1"/>
  <c r="BW24" i="8" s="1"/>
  <c r="BW61" i="15" s="1"/>
  <c r="S13" i="8"/>
  <c r="S16" i="8" s="1"/>
  <c r="S24" i="8" s="1"/>
  <c r="S61" i="15" s="1"/>
  <c r="BO13" i="8"/>
  <c r="BO16" i="8" s="1"/>
  <c r="BO24" i="8" s="1"/>
  <c r="BO61" i="15" s="1"/>
  <c r="AA13" i="8"/>
  <c r="AA16" i="8" s="1"/>
  <c r="AA24" i="8" s="1"/>
  <c r="AA61" i="15" s="1"/>
  <c r="BG13" i="8"/>
  <c r="BG16" i="8" s="1"/>
  <c r="BG24" i="8" s="1"/>
  <c r="BG61" i="15" s="1"/>
  <c r="AI13" i="8"/>
  <c r="AI16" i="8" s="1"/>
  <c r="AI24" i="8" s="1"/>
  <c r="AI61" i="15" s="1"/>
  <c r="AY13" i="8"/>
  <c r="AY16" i="8" s="1"/>
  <c r="AY24" i="8" s="1"/>
  <c r="AY61" i="15" s="1"/>
  <c r="AQ13" i="8"/>
  <c r="AQ16" i="8" s="1"/>
  <c r="AQ24" i="8" s="1"/>
  <c r="AQ61" i="15" s="1"/>
  <c r="AU13" i="8"/>
  <c r="AU16" i="8" s="1"/>
  <c r="AU24" i="8" s="1"/>
  <c r="AU61" i="15" s="1"/>
  <c r="CE13" i="8"/>
  <c r="CE16" i="8" s="1"/>
  <c r="CE24" i="8" s="1"/>
  <c r="CE61" i="15" s="1"/>
  <c r="AM13" i="8"/>
  <c r="AM16" i="8" s="1"/>
  <c r="AM24" i="8" s="1"/>
  <c r="AM61" i="15" s="1"/>
  <c r="CA13" i="8"/>
  <c r="CA16" i="8" s="1"/>
  <c r="CA24" i="8" s="1"/>
  <c r="CA61" i="15" s="1"/>
  <c r="W13" i="8"/>
  <c r="W16" i="8" s="1"/>
  <c r="W24" i="8" s="1"/>
  <c r="W61" i="15" s="1"/>
  <c r="AE13" i="8"/>
  <c r="AE16" i="8" s="1"/>
  <c r="AE24" i="8" s="1"/>
  <c r="AE61" i="15" s="1"/>
  <c r="BK13" i="8"/>
  <c r="BK16" i="8" s="1"/>
  <c r="BK24" i="8" s="1"/>
  <c r="BK61" i="15" s="1"/>
  <c r="BC13" i="8"/>
  <c r="BC16" i="8" s="1"/>
  <c r="BC24" i="8" s="1"/>
  <c r="BC61" i="15" s="1"/>
  <c r="BS13" i="8"/>
  <c r="BS16" i="8" s="1"/>
  <c r="BS24" i="8" s="1"/>
  <c r="BS61" i="15" s="1"/>
  <c r="DU13" i="13"/>
  <c r="DU12" i="13" s="1"/>
  <c r="EI13" i="13"/>
  <c r="EI12" i="13" s="1"/>
  <c r="DP13" i="13"/>
  <c r="DP12" i="13" s="1"/>
  <c r="EK13" i="13"/>
  <c r="EK12" i="13" s="1"/>
  <c r="EC13" i="13"/>
  <c r="EC12" i="13" s="1"/>
  <c r="EA13" i="13"/>
  <c r="EA12" i="13" s="1"/>
  <c r="EE13" i="13"/>
  <c r="EE12" i="13" s="1"/>
  <c r="DX13" i="13"/>
  <c r="DX12" i="13" s="1"/>
  <c r="EO13" i="13"/>
  <c r="EO12" i="13" s="1"/>
  <c r="EH13" i="13"/>
  <c r="EH12" i="13" s="1"/>
  <c r="DQ13" i="13"/>
  <c r="DQ12" i="13" s="1"/>
  <c r="DR13" i="13"/>
  <c r="DR12" i="13" s="1"/>
  <c r="EB13" i="13"/>
  <c r="EB12" i="13" s="1"/>
  <c r="EL13" i="13"/>
  <c r="EL12" i="13" s="1"/>
  <c r="EN13" i="13"/>
  <c r="EN12" i="13" s="1"/>
  <c r="DL13" i="13"/>
  <c r="DL12" i="13" s="1"/>
  <c r="CJ175" i="82"/>
  <c r="EP13" i="13"/>
  <c r="EP12" i="13" s="1"/>
  <c r="DW13" i="13"/>
  <c r="DW12" i="13" s="1"/>
  <c r="DK13" i="13"/>
  <c r="DJ13" i="13"/>
  <c r="DJ12" i="13" s="1"/>
  <c r="EJ13" i="13"/>
  <c r="EJ12" i="13" s="1"/>
  <c r="ED13" i="13"/>
  <c r="ED12" i="13" s="1"/>
  <c r="DZ13" i="13"/>
  <c r="DZ12" i="13" s="1"/>
  <c r="DN13" i="13"/>
  <c r="DN12" i="13" s="1"/>
  <c r="E58" i="10"/>
  <c r="DM13" i="13"/>
  <c r="DM12" i="13" s="1"/>
  <c r="EG13" i="13"/>
  <c r="EG12" i="13" s="1"/>
  <c r="EF13" i="13"/>
  <c r="EF12" i="13" s="1"/>
  <c r="DY13" i="13"/>
  <c r="DY12" i="13" s="1"/>
  <c r="DS13" i="13"/>
  <c r="DS12" i="13" s="1"/>
  <c r="EM13" i="13"/>
  <c r="EM12" i="13" s="1"/>
  <c r="DV13" i="13"/>
  <c r="DV12" i="13" s="1"/>
  <c r="DO13" i="13"/>
  <c r="DO12" i="13" s="1"/>
  <c r="DT13" i="13"/>
  <c r="DT12" i="13" s="1"/>
  <c r="CJ28" i="13"/>
  <c r="DK27" i="21"/>
  <c r="DK17" i="68" s="1"/>
  <c r="EM27" i="21"/>
  <c r="EM17" i="68" s="1"/>
  <c r="DW27" i="21"/>
  <c r="DW17" i="68" s="1"/>
  <c r="DJ27" i="21"/>
  <c r="DJ17" i="68" s="1"/>
  <c r="DS27" i="21"/>
  <c r="DS17" i="68" s="1"/>
  <c r="DO27" i="21"/>
  <c r="DO17" i="68" s="1"/>
  <c r="EI27" i="21"/>
  <c r="EI17" i="68" s="1"/>
  <c r="EA27" i="21"/>
  <c r="EA17" i="68" s="1"/>
  <c r="EE27" i="21"/>
  <c r="EE17" i="68" s="1"/>
  <c r="EP175" i="82"/>
  <c r="EP116" i="82"/>
  <c r="EK116" i="82"/>
  <c r="EK175" i="82"/>
  <c r="EA116" i="82"/>
  <c r="EA175" i="82"/>
  <c r="EE175" i="82"/>
  <c r="EE116" i="82"/>
  <c r="DX116" i="82"/>
  <c r="DX175" i="82"/>
  <c r="DQ175" i="82"/>
  <c r="DQ116" i="82"/>
  <c r="EG175" i="82"/>
  <c r="EG116" i="82"/>
  <c r="DY116" i="82"/>
  <c r="DY175" i="82"/>
  <c r="EM175" i="82"/>
  <c r="EM116" i="82"/>
  <c r="DO175" i="82"/>
  <c r="DO116" i="82"/>
  <c r="EB175" i="82"/>
  <c r="EB116" i="82"/>
  <c r="EI175" i="82"/>
  <c r="EI116" i="82"/>
  <c r="DP175" i="82"/>
  <c r="DP116" i="82"/>
  <c r="EC175" i="82"/>
  <c r="EC116" i="82"/>
  <c r="DU175" i="82"/>
  <c r="DU116" i="82"/>
  <c r="EH175" i="82"/>
  <c r="EH116" i="82"/>
  <c r="DR175" i="82"/>
  <c r="DR116" i="82"/>
  <c r="EL116" i="82"/>
  <c r="EL175" i="82"/>
  <c r="DL175" i="82"/>
  <c r="DL116" i="82"/>
  <c r="DK175" i="82"/>
  <c r="DK116" i="82"/>
  <c r="DW116" i="82"/>
  <c r="DW175" i="82"/>
  <c r="DJ116" i="82"/>
  <c r="DJ175" i="82"/>
  <c r="ED175" i="82"/>
  <c r="ED116" i="82"/>
  <c r="DN175" i="82"/>
  <c r="DN116" i="82"/>
  <c r="EO175" i="82"/>
  <c r="EO116" i="82"/>
  <c r="DZ116" i="82"/>
  <c r="DZ175" i="82"/>
  <c r="DM116" i="82"/>
  <c r="DM175" i="82"/>
  <c r="EF175" i="82"/>
  <c r="EF116" i="82"/>
  <c r="DS116" i="82"/>
  <c r="DS175" i="82"/>
  <c r="DV175" i="82"/>
  <c r="DV116" i="82"/>
  <c r="DT175" i="82"/>
  <c r="DT116" i="82"/>
  <c r="EN175" i="82"/>
  <c r="EN116" i="82"/>
  <c r="EJ116" i="82"/>
  <c r="EJ175" i="82"/>
  <c r="CW13" i="13"/>
  <c r="CW14" i="13"/>
  <c r="AW13" i="13"/>
  <c r="AW14" i="13"/>
  <c r="BI13" i="13"/>
  <c r="BI14" i="13"/>
  <c r="AD13" i="13"/>
  <c r="AD14" i="13"/>
  <c r="X13" i="13"/>
  <c r="X14" i="13"/>
  <c r="AY14" i="13"/>
  <c r="AA14" i="13"/>
  <c r="AC13" i="13"/>
  <c r="AC14" i="13"/>
  <c r="AS13" i="13"/>
  <c r="AS14" i="13"/>
  <c r="CD13" i="13"/>
  <c r="CD14" i="13"/>
  <c r="BN13" i="13"/>
  <c r="BN14" i="13"/>
  <c r="U13" i="13"/>
  <c r="U14" i="13"/>
  <c r="BT13" i="13"/>
  <c r="BT14" i="13"/>
  <c r="CT13" i="13"/>
  <c r="CT14" i="13"/>
  <c r="AU14" i="13"/>
  <c r="CA14" i="13"/>
  <c r="CV13" i="13"/>
  <c r="CV14" i="13"/>
  <c r="AH13" i="13"/>
  <c r="AH14" i="13"/>
  <c r="O65" i="8"/>
  <c r="O73" i="8"/>
  <c r="O26" i="8" s="1"/>
  <c r="CU13" i="13"/>
  <c r="CU14" i="13"/>
  <c r="L65" i="8"/>
  <c r="L13" i="8" s="1"/>
  <c r="L13" i="13" s="1"/>
  <c r="L73" i="8"/>
  <c r="BA13" i="13"/>
  <c r="BA14" i="13"/>
  <c r="CH13" i="13"/>
  <c r="CH14" i="13"/>
  <c r="CK13" i="13"/>
  <c r="CK14" i="13"/>
  <c r="BV13" i="13"/>
  <c r="BV14" i="13"/>
  <c r="CZ13" i="13"/>
  <c r="CZ14" i="13"/>
  <c r="BW14" i="13"/>
  <c r="DD13" i="13"/>
  <c r="DD14" i="13"/>
  <c r="AZ13" i="13"/>
  <c r="AZ14" i="13"/>
  <c r="BU13" i="13"/>
  <c r="BU14" i="13"/>
  <c r="M65" i="8"/>
  <c r="M13" i="8" s="1"/>
  <c r="M13" i="13" s="1"/>
  <c r="M73" i="8"/>
  <c r="BH13" i="13"/>
  <c r="BH14" i="13"/>
  <c r="CX13" i="13"/>
  <c r="CX14" i="13"/>
  <c r="BK14" i="13"/>
  <c r="AG13" i="13"/>
  <c r="AG14" i="13"/>
  <c r="AI14" i="13"/>
  <c r="DI13" i="13"/>
  <c r="DI14" i="13"/>
  <c r="AL13" i="13"/>
  <c r="AL14" i="13"/>
  <c r="K65" i="8"/>
  <c r="K13" i="8" s="1"/>
  <c r="K13" i="13" s="1"/>
  <c r="AM14" i="13"/>
  <c r="BX13" i="13"/>
  <c r="BX14" i="13"/>
  <c r="CQ13" i="13"/>
  <c r="CQ14" i="13"/>
  <c r="CR13" i="13"/>
  <c r="CR14" i="13"/>
  <c r="DC13" i="13"/>
  <c r="DC14" i="13"/>
  <c r="CN13" i="13"/>
  <c r="CN14" i="13"/>
  <c r="CG13" i="13"/>
  <c r="CG14" i="13"/>
  <c r="AQ14" i="13"/>
  <c r="BD13" i="13"/>
  <c r="BD14" i="13"/>
  <c r="CC13" i="13"/>
  <c r="CC14" i="13"/>
  <c r="AX13" i="13"/>
  <c r="AX14" i="13"/>
  <c r="CS13" i="13"/>
  <c r="CS14" i="13"/>
  <c r="BB13" i="13"/>
  <c r="BB14" i="13"/>
  <c r="BZ13" i="13"/>
  <c r="BZ14" i="13"/>
  <c r="CB13" i="13"/>
  <c r="CB14" i="13"/>
  <c r="CJ13" i="13"/>
  <c r="CJ14" i="13"/>
  <c r="AE14" i="13"/>
  <c r="BL13" i="13"/>
  <c r="BL14" i="13"/>
  <c r="CY13" i="13"/>
  <c r="CY14" i="13"/>
  <c r="BG14" i="13"/>
  <c r="AB13" i="13"/>
  <c r="AB14" i="13"/>
  <c r="BS14" i="13"/>
  <c r="BM13" i="13"/>
  <c r="BM14" i="13"/>
  <c r="CP13" i="13"/>
  <c r="CP14" i="13"/>
  <c r="BQ13" i="13"/>
  <c r="BQ14" i="13"/>
  <c r="AF13" i="13"/>
  <c r="AF14" i="13"/>
  <c r="BO14" i="13"/>
  <c r="AR13" i="13"/>
  <c r="AR14" i="13"/>
  <c r="W14" i="13"/>
  <c r="CL13" i="13"/>
  <c r="CL14" i="13"/>
  <c r="AV13" i="13"/>
  <c r="AV14" i="13"/>
  <c r="V13" i="13"/>
  <c r="V14" i="13"/>
  <c r="Z13" i="13"/>
  <c r="Z14" i="13"/>
  <c r="N65" i="8"/>
  <c r="N73" i="8"/>
  <c r="DG13" i="13"/>
  <c r="DG14" i="13"/>
  <c r="CI14" i="13"/>
  <c r="BF13" i="13"/>
  <c r="BF14" i="13"/>
  <c r="DA13" i="13"/>
  <c r="DA14" i="13"/>
  <c r="BR13" i="13"/>
  <c r="BR14" i="13"/>
  <c r="BY13" i="13"/>
  <c r="BY14" i="13"/>
  <c r="AP13" i="13"/>
  <c r="AP14" i="13"/>
  <c r="AJ13" i="13"/>
  <c r="AJ14" i="13"/>
  <c r="BE13" i="13"/>
  <c r="BE14" i="13"/>
  <c r="CE14" i="13"/>
  <c r="DH13" i="13"/>
  <c r="DH14" i="13"/>
  <c r="S14" i="13"/>
  <c r="T175" i="82"/>
  <c r="T116" i="82"/>
  <c r="AI175" i="82"/>
  <c r="AI116" i="82"/>
  <c r="BY175" i="82"/>
  <c r="BY116" i="82"/>
  <c r="AO175" i="82"/>
  <c r="AO116" i="82"/>
  <c r="CF175" i="82"/>
  <c r="CF116" i="82"/>
  <c r="AT175" i="82"/>
  <c r="AT116" i="82"/>
  <c r="CM175" i="82"/>
  <c r="CM116" i="82"/>
  <c r="BC175" i="82"/>
  <c r="BC116" i="82"/>
  <c r="AN175" i="82"/>
  <c r="AN116" i="82"/>
  <c r="BJ175" i="82"/>
  <c r="BJ116" i="82"/>
  <c r="CO175" i="82"/>
  <c r="CO116" i="82"/>
  <c r="CU175" i="82"/>
  <c r="CU116" i="82"/>
  <c r="DB175" i="82"/>
  <c r="DB116" i="82"/>
  <c r="R175" i="82"/>
  <c r="R116" i="82"/>
  <c r="AK175" i="82"/>
  <c r="AK116" i="82"/>
  <c r="DE175" i="82"/>
  <c r="DE116" i="82"/>
  <c r="DC175" i="82"/>
  <c r="DC116" i="82"/>
  <c r="P175" i="82"/>
  <c r="P116" i="82"/>
  <c r="DF175" i="82"/>
  <c r="DF116" i="82"/>
  <c r="Q175" i="82"/>
  <c r="Q116" i="82"/>
  <c r="BP175" i="82"/>
  <c r="BP116" i="82"/>
  <c r="Y175" i="82"/>
  <c r="Y116" i="82"/>
  <c r="CT175" i="82"/>
  <c r="AC175" i="82"/>
  <c r="AF175" i="82"/>
  <c r="BT175" i="82"/>
  <c r="BV175" i="82"/>
  <c r="BG175" i="82"/>
  <c r="BE175" i="82"/>
  <c r="BB175" i="82"/>
  <c r="CZ175" i="82"/>
  <c r="DA175" i="82"/>
  <c r="CE175" i="82"/>
  <c r="BU175" i="82"/>
  <c r="BW175" i="82"/>
  <c r="O175" i="82"/>
  <c r="AJ175" i="82"/>
  <c r="V175" i="82"/>
  <c r="BD175" i="82"/>
  <c r="CB175" i="82"/>
  <c r="AD175" i="82"/>
  <c r="Z175" i="82"/>
  <c r="CI175" i="82"/>
  <c r="AB175" i="82"/>
  <c r="X175" i="82"/>
  <c r="N175" i="82"/>
  <c r="CC175" i="82"/>
  <c r="U175" i="82"/>
  <c r="CH175" i="82"/>
  <c r="BF175" i="82"/>
  <c r="AP175" i="82"/>
  <c r="AL175" i="82"/>
  <c r="CK175" i="82"/>
  <c r="CY175" i="82"/>
  <c r="W175" i="82"/>
  <c r="AM175" i="82"/>
  <c r="DD175" i="82"/>
  <c r="BX175" i="82"/>
  <c r="BI175" i="82"/>
  <c r="CA175" i="82"/>
  <c r="BL175" i="82"/>
  <c r="CP175" i="82"/>
  <c r="L175" i="82"/>
  <c r="CV175" i="82"/>
  <c r="CS175" i="82"/>
  <c r="BR175" i="82"/>
  <c r="BN175" i="82"/>
  <c r="AH175" i="82"/>
  <c r="DI175" i="82"/>
  <c r="M175" i="82"/>
  <c r="BH175" i="82"/>
  <c r="DH175" i="82"/>
  <c r="CG175" i="82"/>
  <c r="BQ175" i="82"/>
  <c r="CW175" i="82"/>
  <c r="CL175" i="82"/>
  <c r="AG175" i="82"/>
  <c r="BZ175" i="82"/>
  <c r="AW175" i="82"/>
  <c r="AV175" i="82"/>
  <c r="AQ175" i="82"/>
  <c r="BM175" i="82"/>
  <c r="AS175" i="82"/>
  <c r="CX175" i="82"/>
  <c r="CQ175" i="82"/>
  <c r="BO175" i="82"/>
  <c r="CN175" i="82"/>
  <c r="BK175" i="82"/>
  <c r="CR175" i="82"/>
  <c r="AR175" i="82"/>
  <c r="AZ175" i="82"/>
  <c r="BA175" i="82"/>
  <c r="S175" i="82"/>
  <c r="DG175" i="82"/>
  <c r="AA175" i="82"/>
  <c r="CD175" i="82"/>
  <c r="AE175" i="82"/>
  <c r="BS175" i="82"/>
  <c r="AU175" i="82"/>
  <c r="AX175" i="82"/>
  <c r="AY175" i="82"/>
  <c r="DF13" i="13"/>
  <c r="DF12" i="13" s="1"/>
  <c r="P13" i="13"/>
  <c r="DE13" i="13"/>
  <c r="DE12" i="13" s="1"/>
  <c r="CO13" i="13"/>
  <c r="CO12" i="13" s="1"/>
  <c r="CF13" i="13"/>
  <c r="AO13" i="13"/>
  <c r="Q13" i="13"/>
  <c r="DB13" i="13"/>
  <c r="E40" i="82"/>
  <c r="K62" i="82"/>
  <c r="K116" i="82" s="1"/>
  <c r="E63" i="8"/>
  <c r="E44" i="88" l="1"/>
  <c r="E43" i="88"/>
  <c r="AE27" i="24"/>
  <c r="AE185" i="69" s="1"/>
  <c r="U27" i="24"/>
  <c r="U185" i="69" s="1"/>
  <c r="AD27" i="24"/>
  <c r="AD185" i="69" s="1"/>
  <c r="V27" i="24"/>
  <c r="V185" i="69" s="1"/>
  <c r="S27" i="24"/>
  <c r="S185" i="69" s="1"/>
  <c r="AC27" i="24"/>
  <c r="AC185" i="69" s="1"/>
  <c r="W27" i="24"/>
  <c r="W185" i="69" s="1"/>
  <c r="Z27" i="24"/>
  <c r="Z185" i="69" s="1"/>
  <c r="R27" i="24"/>
  <c r="R185" i="69" s="1"/>
  <c r="E63" i="10"/>
  <c r="T27" i="24"/>
  <c r="T185" i="69" s="1"/>
  <c r="Y27" i="24"/>
  <c r="Y185" i="69" s="1"/>
  <c r="X27" i="24"/>
  <c r="X185" i="69" s="1"/>
  <c r="AB27" i="24"/>
  <c r="AB185" i="69" s="1"/>
  <c r="E62" i="10"/>
  <c r="E73" i="10"/>
  <c r="M80" i="8"/>
  <c r="M14" i="8" s="1"/>
  <c r="M14" i="13" s="1"/>
  <c r="M12" i="13" s="1"/>
  <c r="M26" i="8"/>
  <c r="N80" i="8"/>
  <c r="N14" i="8" s="1"/>
  <c r="N14" i="13" s="1"/>
  <c r="N26" i="8"/>
  <c r="L80" i="8"/>
  <c r="L14" i="8" s="1"/>
  <c r="L14" i="13" s="1"/>
  <c r="L12" i="13" s="1"/>
  <c r="L26" i="8"/>
  <c r="AU13" i="13"/>
  <c r="AU12" i="13" s="1"/>
  <c r="BW13" i="13"/>
  <c r="BW12" i="13" s="1"/>
  <c r="BS13" i="13"/>
  <c r="W12" i="24" s="1"/>
  <c r="CE13" i="13"/>
  <c r="Z12" i="24" s="1"/>
  <c r="S13" i="13"/>
  <c r="S12" i="13" s="1"/>
  <c r="CI13" i="13"/>
  <c r="CI12" i="13" s="1"/>
  <c r="AQ13" i="13"/>
  <c r="AQ12" i="13" s="1"/>
  <c r="CA13" i="13"/>
  <c r="CA12" i="13" s="1"/>
  <c r="AA13" i="13"/>
  <c r="AA12" i="13" s="1"/>
  <c r="AI13" i="13"/>
  <c r="AI12" i="13" s="1"/>
  <c r="AE13" i="13"/>
  <c r="AE12" i="13" s="1"/>
  <c r="BG13" i="13"/>
  <c r="W13" i="13"/>
  <c r="W12" i="13" s="1"/>
  <c r="AY13" i="13"/>
  <c r="AY12" i="13" s="1"/>
  <c r="BK13" i="13"/>
  <c r="U12" i="24" s="1"/>
  <c r="AM13" i="13"/>
  <c r="AM12" i="13" s="1"/>
  <c r="BO13" i="13"/>
  <c r="BO12" i="13" s="1"/>
  <c r="O13" i="8"/>
  <c r="O13" i="13" s="1"/>
  <c r="O80" i="8"/>
  <c r="O14" i="8" s="1"/>
  <c r="O14" i="13" s="1"/>
  <c r="AL12" i="24"/>
  <c r="AL11" i="24" s="1"/>
  <c r="AL165" i="69" s="1"/>
  <c r="AN12" i="24"/>
  <c r="AN11" i="24" s="1"/>
  <c r="AM12" i="24"/>
  <c r="AM11" i="24" s="1"/>
  <c r="AA27" i="24"/>
  <c r="AJ12" i="24"/>
  <c r="AJ11" i="24" s="1"/>
  <c r="AK12" i="24"/>
  <c r="AK11" i="24" s="1"/>
  <c r="AK165" i="69" s="1"/>
  <c r="AH12" i="24"/>
  <c r="AH11" i="24" s="1"/>
  <c r="AO12" i="24"/>
  <c r="AO11" i="24" s="1"/>
  <c r="DK12" i="13"/>
  <c r="AI12" i="24"/>
  <c r="AI11" i="24" s="1"/>
  <c r="K28" i="13"/>
  <c r="E26" i="10"/>
  <c r="AF13" i="24"/>
  <c r="AB13" i="24"/>
  <c r="V13" i="24"/>
  <c r="S13" i="24"/>
  <c r="R13" i="24"/>
  <c r="AC13" i="24"/>
  <c r="AE13" i="24"/>
  <c r="AC12" i="24"/>
  <c r="AG13" i="24"/>
  <c r="AG12" i="24"/>
  <c r="AD13" i="24"/>
  <c r="AD12" i="24"/>
  <c r="AF12" i="24"/>
  <c r="X13" i="24"/>
  <c r="AE12" i="24"/>
  <c r="Z13" i="24"/>
  <c r="AA13" i="24"/>
  <c r="T13" i="24"/>
  <c r="Y13" i="24"/>
  <c r="W13" i="24"/>
  <c r="U13" i="24"/>
  <c r="EN27" i="21"/>
  <c r="EN17" i="68" s="1"/>
  <c r="EB27" i="21"/>
  <c r="EB17" i="68" s="1"/>
  <c r="DT27" i="21"/>
  <c r="DT17" i="68" s="1"/>
  <c r="EO27" i="21"/>
  <c r="EO17" i="68" s="1"/>
  <c r="DR27" i="21"/>
  <c r="DR17" i="68" s="1"/>
  <c r="EF27" i="21"/>
  <c r="EF17" i="68" s="1"/>
  <c r="DQ27" i="21"/>
  <c r="DQ17" i="68" s="1"/>
  <c r="EG27" i="21"/>
  <c r="EG17" i="68" s="1"/>
  <c r="DM27" i="21"/>
  <c r="DM17" i="68" s="1"/>
  <c r="DU27" i="21"/>
  <c r="DU17" i="68" s="1"/>
  <c r="EL27" i="21"/>
  <c r="EL17" i="68" s="1"/>
  <c r="EJ27" i="21"/>
  <c r="EJ17" i="68" s="1"/>
  <c r="EC27" i="21"/>
  <c r="EC17" i="68" s="1"/>
  <c r="DV27" i="21"/>
  <c r="DV17" i="68" s="1"/>
  <c r="DX27" i="21"/>
  <c r="DX17" i="68" s="1"/>
  <c r="DY27" i="21"/>
  <c r="DY17" i="68" s="1"/>
  <c r="DN27" i="21"/>
  <c r="DN17" i="68" s="1"/>
  <c r="ED27" i="21"/>
  <c r="ED17" i="68" s="1"/>
  <c r="EK27" i="21"/>
  <c r="EK17" i="68" s="1"/>
  <c r="DL27" i="21"/>
  <c r="DL17" i="68" s="1"/>
  <c r="DP27" i="21"/>
  <c r="DP17" i="68" s="1"/>
  <c r="EP27" i="21"/>
  <c r="EP17" i="68" s="1"/>
  <c r="EH27" i="21"/>
  <c r="EH17" i="68" s="1"/>
  <c r="DZ27" i="21"/>
  <c r="DZ17" i="68" s="1"/>
  <c r="AS12" i="13"/>
  <c r="CW12" i="13"/>
  <c r="CX12" i="13"/>
  <c r="AW12" i="13"/>
  <c r="AH12" i="13"/>
  <c r="CV12" i="13"/>
  <c r="BX12" i="13"/>
  <c r="AP12" i="13"/>
  <c r="BQ12" i="13"/>
  <c r="BD12" i="13"/>
  <c r="CZ12" i="13"/>
  <c r="CJ12" i="13"/>
  <c r="V12" i="13"/>
  <c r="CP12" i="13"/>
  <c r="BN12" i="13"/>
  <c r="U12" i="13"/>
  <c r="AD12" i="13"/>
  <c r="AG12" i="13"/>
  <c r="BI12" i="13"/>
  <c r="CD12" i="13"/>
  <c r="CG12" i="13"/>
  <c r="BM12" i="13"/>
  <c r="CH12" i="13"/>
  <c r="BR12" i="13"/>
  <c r="AL12" i="13"/>
  <c r="AR12" i="13"/>
  <c r="CS12" i="13"/>
  <c r="CY12" i="13"/>
  <c r="AX12" i="13"/>
  <c r="CR12" i="13"/>
  <c r="BZ12" i="13"/>
  <c r="BU12" i="13"/>
  <c r="DH12" i="13"/>
  <c r="AB12" i="13"/>
  <c r="BB12" i="13"/>
  <c r="DC12" i="13"/>
  <c r="AJ12" i="13"/>
  <c r="BL12" i="13"/>
  <c r="CC12" i="13"/>
  <c r="CT12" i="13"/>
  <c r="X12" i="13"/>
  <c r="CL12" i="13"/>
  <c r="DI12" i="13"/>
  <c r="CK12" i="13"/>
  <c r="N13" i="8"/>
  <c r="N13" i="13" s="1"/>
  <c r="AE27" i="21"/>
  <c r="AE17" i="68" s="1"/>
  <c r="CU12" i="13"/>
  <c r="AU27" i="21"/>
  <c r="AU17" i="68" s="1"/>
  <c r="AA27" i="21"/>
  <c r="AA17" i="68" s="1"/>
  <c r="BY12" i="13"/>
  <c r="AQ27" i="21"/>
  <c r="AQ17" i="68" s="1"/>
  <c r="AM27" i="21"/>
  <c r="AM17" i="68" s="1"/>
  <c r="BY27" i="21"/>
  <c r="BY17" i="68" s="1"/>
  <c r="K73" i="8"/>
  <c r="K26" i="8" s="1"/>
  <c r="E71" i="8"/>
  <c r="CB12" i="13"/>
  <c r="W27" i="21"/>
  <c r="W17" i="68" s="1"/>
  <c r="AV12" i="13"/>
  <c r="S27" i="21"/>
  <c r="S17" i="68" s="1"/>
  <c r="DC27" i="21"/>
  <c r="DC17" i="68" s="1"/>
  <c r="AY27" i="21"/>
  <c r="AY17" i="68" s="1"/>
  <c r="CU27" i="21"/>
  <c r="CU17" i="68" s="1"/>
  <c r="AI27" i="21"/>
  <c r="AI17" i="68" s="1"/>
  <c r="CJ27" i="21"/>
  <c r="CJ17" i="68" s="1"/>
  <c r="E116" i="82"/>
  <c r="K175" i="82"/>
  <c r="E175" i="82" s="1"/>
  <c r="CQ12" i="13"/>
  <c r="AC12" i="13"/>
  <c r="CF27" i="21"/>
  <c r="CF17" i="68" s="1"/>
  <c r="DF27" i="21"/>
  <c r="DF17" i="68" s="1"/>
  <c r="R13" i="13"/>
  <c r="R12" i="13" s="1"/>
  <c r="BP13" i="13"/>
  <c r="BP12" i="13" s="1"/>
  <c r="AT13" i="13"/>
  <c r="CO27" i="21"/>
  <c r="CO17" i="68" s="1"/>
  <c r="CM13" i="13"/>
  <c r="AB12" i="24" s="1"/>
  <c r="AT27" i="21"/>
  <c r="AT17" i="68" s="1"/>
  <c r="Y13" i="13"/>
  <c r="Y12" i="13" s="1"/>
  <c r="AN13" i="13"/>
  <c r="AN12" i="13" s="1"/>
  <c r="BC13" i="13"/>
  <c r="T13" i="13"/>
  <c r="AK13" i="13"/>
  <c r="BJ13" i="13"/>
  <c r="BJ12" i="13" s="1"/>
  <c r="BP27" i="21"/>
  <c r="BP17" i="68" s="1"/>
  <c r="AO12" i="13"/>
  <c r="DB12" i="13"/>
  <c r="CF12" i="13"/>
  <c r="DB27" i="21"/>
  <c r="DB17" i="68" s="1"/>
  <c r="CM27" i="21"/>
  <c r="CM17" i="68" s="1"/>
  <c r="BJ27" i="21"/>
  <c r="BJ17" i="68" s="1"/>
  <c r="R27" i="21"/>
  <c r="R17" i="68" s="1"/>
  <c r="T27" i="21"/>
  <c r="T17" i="68" s="1"/>
  <c r="BC27" i="21"/>
  <c r="BC17" i="68" s="1"/>
  <c r="P27" i="21"/>
  <c r="P17" i="68" s="1"/>
  <c r="Q12" i="13"/>
  <c r="P12" i="13"/>
  <c r="AK27" i="21"/>
  <c r="AK17" i="68" s="1"/>
  <c r="AN27" i="21"/>
  <c r="AN17" i="68" s="1"/>
  <c r="Y27" i="21"/>
  <c r="Y17" i="68" s="1"/>
  <c r="DE27" i="21"/>
  <c r="DE17" i="68" s="1"/>
  <c r="AO27" i="21"/>
  <c r="AO17" i="68" s="1"/>
  <c r="Q27" i="21"/>
  <c r="Q17" i="68" s="1"/>
  <c r="E65" i="8"/>
  <c r="BL27" i="21"/>
  <c r="BL17" i="68" s="1"/>
  <c r="CC27" i="21"/>
  <c r="CC17" i="68" s="1"/>
  <c r="BO27" i="21"/>
  <c r="BO17" i="68" s="1"/>
  <c r="CD27" i="21"/>
  <c r="CD17" i="68" s="1"/>
  <c r="BD27" i="21"/>
  <c r="BD17" i="68" s="1"/>
  <c r="BS27" i="21"/>
  <c r="BS17" i="68" s="1"/>
  <c r="BM27" i="21"/>
  <c r="BM17" i="68" s="1"/>
  <c r="CI27" i="21"/>
  <c r="CI17" i="68" s="1"/>
  <c r="CP27" i="21"/>
  <c r="CP17" i="68" s="1"/>
  <c r="DI27" i="21"/>
  <c r="DI17" i="68" s="1"/>
  <c r="CQ27" i="21"/>
  <c r="CQ17" i="68" s="1"/>
  <c r="CS27" i="21"/>
  <c r="CS17" i="68" s="1"/>
  <c r="V27" i="21"/>
  <c r="V17" i="68" s="1"/>
  <c r="CE27" i="21"/>
  <c r="CE17" i="68" s="1"/>
  <c r="AG27" i="21"/>
  <c r="AG17" i="68" s="1"/>
  <c r="CY27" i="21"/>
  <c r="CY17" i="68" s="1"/>
  <c r="AS27" i="21"/>
  <c r="AS17" i="68" s="1"/>
  <c r="AC27" i="21"/>
  <c r="AC17" i="68" s="1"/>
  <c r="BZ27" i="21"/>
  <c r="BZ17" i="68" s="1"/>
  <c r="CZ27" i="21"/>
  <c r="CZ17" i="68" s="1"/>
  <c r="BW27" i="21"/>
  <c r="BW17" i="68" s="1"/>
  <c r="BU27" i="21"/>
  <c r="BU17" i="68" s="1"/>
  <c r="AB27" i="21"/>
  <c r="AB17" i="68" s="1"/>
  <c r="CW27" i="21"/>
  <c r="CW17" i="68" s="1"/>
  <c r="AW27" i="21"/>
  <c r="AW17" i="68" s="1"/>
  <c r="BN27" i="21"/>
  <c r="BN17" i="68" s="1"/>
  <c r="CB27" i="21"/>
  <c r="CB17" i="68" s="1"/>
  <c r="BQ27" i="21"/>
  <c r="BQ17" i="68" s="1"/>
  <c r="AL27" i="21"/>
  <c r="AL17" i="68" s="1"/>
  <c r="CT27" i="21"/>
  <c r="CT17" i="68" s="1"/>
  <c r="BI27" i="21"/>
  <c r="BI17" i="68" s="1"/>
  <c r="CN27" i="21"/>
  <c r="CN17" i="68" s="1"/>
  <c r="CN12" i="13"/>
  <c r="U27" i="21"/>
  <c r="U17" i="68" s="1"/>
  <c r="DH27" i="21"/>
  <c r="DH17" i="68" s="1"/>
  <c r="CR27" i="21"/>
  <c r="CR17" i="68" s="1"/>
  <c r="BX27" i="21"/>
  <c r="BX17" i="68" s="1"/>
  <c r="AR27" i="21"/>
  <c r="AR17" i="68" s="1"/>
  <c r="CG27" i="21"/>
  <c r="CG17" i="68" s="1"/>
  <c r="DA27" i="21"/>
  <c r="DA17" i="68" s="1"/>
  <c r="AX27" i="21"/>
  <c r="AX17" i="68" s="1"/>
  <c r="CV27" i="21"/>
  <c r="CV17" i="68" s="1"/>
  <c r="CL27" i="21"/>
  <c r="CL17" i="68" s="1"/>
  <c r="CH27" i="21"/>
  <c r="CH17" i="68" s="1"/>
  <c r="BK27" i="21"/>
  <c r="BK17" i="68" s="1"/>
  <c r="AV27" i="21"/>
  <c r="AV17" i="68" s="1"/>
  <c r="CX27" i="21"/>
  <c r="CX17" i="68" s="1"/>
  <c r="X27" i="21"/>
  <c r="X17" i="68" s="1"/>
  <c r="DA12" i="13"/>
  <c r="AD27" i="21"/>
  <c r="AD17" i="68" s="1"/>
  <c r="AH27" i="21"/>
  <c r="AH17" i="68" s="1"/>
  <c r="AJ27" i="21"/>
  <c r="AJ17" i="68" s="1"/>
  <c r="CK27" i="21"/>
  <c r="CK17" i="68" s="1"/>
  <c r="CA27" i="21"/>
  <c r="CA17" i="68" s="1"/>
  <c r="BH12" i="13"/>
  <c r="BH27" i="21"/>
  <c r="BH17" i="68" s="1"/>
  <c r="BT27" i="21"/>
  <c r="BT17" i="68" s="1"/>
  <c r="BA12" i="13"/>
  <c r="BA27" i="21"/>
  <c r="BA17" i="68" s="1"/>
  <c r="BR27" i="21"/>
  <c r="BR17" i="68" s="1"/>
  <c r="BB27" i="21"/>
  <c r="BB17" i="68" s="1"/>
  <c r="AP27" i="21"/>
  <c r="AP17" i="68" s="1"/>
  <c r="DD27" i="21"/>
  <c r="DD17" i="68" s="1"/>
  <c r="BE27" i="21"/>
  <c r="BE17" i="68" s="1"/>
  <c r="AF12" i="13"/>
  <c r="AF27" i="21"/>
  <c r="AF17" i="68" s="1"/>
  <c r="AZ12" i="13"/>
  <c r="AZ27" i="21"/>
  <c r="AZ17" i="68" s="1"/>
  <c r="BF12" i="13"/>
  <c r="BF27" i="21"/>
  <c r="BF17" i="68" s="1"/>
  <c r="BG27" i="21"/>
  <c r="BG17" i="68" s="1"/>
  <c r="Z12" i="13"/>
  <c r="Z27" i="21"/>
  <c r="Z17" i="68" s="1"/>
  <c r="BV12" i="13"/>
  <c r="BV27" i="21"/>
  <c r="BV17" i="68" s="1"/>
  <c r="DG27" i="21"/>
  <c r="DG17" i="68" s="1"/>
  <c r="E62" i="82"/>
  <c r="M16" i="8" l="1"/>
  <c r="M24" i="8" s="1"/>
  <c r="M61" i="15" s="1"/>
  <c r="L16" i="8"/>
  <c r="L24" i="8" s="1"/>
  <c r="L61" i="15" s="1"/>
  <c r="K80" i="8"/>
  <c r="K14" i="8" s="1"/>
  <c r="K14" i="13" s="1"/>
  <c r="BS12" i="13"/>
  <c r="Y12" i="24"/>
  <c r="Y11" i="24" s="1"/>
  <c r="X12" i="24"/>
  <c r="X11" i="24" s="1"/>
  <c r="CE12" i="13"/>
  <c r="AA12" i="24"/>
  <c r="AA11" i="24" s="1"/>
  <c r="R12" i="24"/>
  <c r="R11" i="24" s="1"/>
  <c r="BK12" i="13"/>
  <c r="O12" i="13"/>
  <c r="O16" i="8"/>
  <c r="O27" i="21" s="1"/>
  <c r="O17" i="68" s="1"/>
  <c r="AM165" i="69"/>
  <c r="AN165" i="69"/>
  <c r="AJ165" i="69"/>
  <c r="AA185" i="69"/>
  <c r="AH165" i="69"/>
  <c r="AO165" i="69"/>
  <c r="AI165" i="69"/>
  <c r="E28" i="13"/>
  <c r="AF11" i="24"/>
  <c r="AB11" i="24"/>
  <c r="AC11" i="24"/>
  <c r="AO26" i="69"/>
  <c r="AG11" i="24"/>
  <c r="AG26" i="69"/>
  <c r="AK26" i="69"/>
  <c r="AE11" i="24"/>
  <c r="AE26" i="69"/>
  <c r="X26" i="69"/>
  <c r="S26" i="69"/>
  <c r="U26" i="69"/>
  <c r="AB26" i="69"/>
  <c r="AJ26" i="69"/>
  <c r="AI26" i="69"/>
  <c r="AH26" i="69"/>
  <c r="AD26" i="69"/>
  <c r="AN26" i="69"/>
  <c r="Z26" i="69"/>
  <c r="AC26" i="69"/>
  <c r="AF26" i="69"/>
  <c r="U11" i="24"/>
  <c r="AL26" i="69"/>
  <c r="R26" i="69"/>
  <c r="AM26" i="69"/>
  <c r="Y26" i="69"/>
  <c r="T26" i="69"/>
  <c r="AA26" i="69"/>
  <c r="W26" i="69"/>
  <c r="V26" i="69"/>
  <c r="AD11" i="24"/>
  <c r="BC12" i="13"/>
  <c r="S12" i="24"/>
  <c r="S11" i="24" s="1"/>
  <c r="W11" i="24"/>
  <c r="Z11" i="24"/>
  <c r="T12" i="24"/>
  <c r="T11" i="24" s="1"/>
  <c r="V12" i="24"/>
  <c r="V11" i="24" s="1"/>
  <c r="E13" i="8"/>
  <c r="N16" i="8"/>
  <c r="E73" i="8"/>
  <c r="N12" i="13"/>
  <c r="CM12" i="13"/>
  <c r="AT12" i="13"/>
  <c r="O26" i="69"/>
  <c r="E13" i="13"/>
  <c r="T12" i="13"/>
  <c r="AK12" i="13"/>
  <c r="J26" i="69"/>
  <c r="K26" i="69"/>
  <c r="L26" i="69"/>
  <c r="Q26" i="69"/>
  <c r="N26" i="69"/>
  <c r="M26" i="69"/>
  <c r="P26" i="69"/>
  <c r="BG12" i="13"/>
  <c r="BE12" i="13"/>
  <c r="DG12" i="13"/>
  <c r="DD12" i="13"/>
  <c r="BT12" i="13"/>
  <c r="E15" i="13"/>
  <c r="M27" i="21" l="1"/>
  <c r="M17" i="68" s="1"/>
  <c r="L27" i="21"/>
  <c r="L17" i="68" s="1"/>
  <c r="E14" i="8"/>
  <c r="K16" i="8"/>
  <c r="K24" i="8" s="1"/>
  <c r="K61" i="15" s="1"/>
  <c r="E80" i="8"/>
  <c r="E14" i="13"/>
  <c r="K12" i="13"/>
  <c r="O24" i="8"/>
  <c r="O61" i="15" s="1"/>
  <c r="I26" i="69"/>
  <c r="N27" i="21"/>
  <c r="N17" i="68" s="1"/>
  <c r="N24" i="8"/>
  <c r="N61" i="15" s="1"/>
  <c r="S165" i="69"/>
  <c r="AD165" i="69"/>
  <c r="AC165" i="69"/>
  <c r="AB165" i="69"/>
  <c r="AF165" i="69"/>
  <c r="R165" i="69"/>
  <c r="V165" i="69"/>
  <c r="Y165" i="69"/>
  <c r="X165" i="69"/>
  <c r="AE165" i="69"/>
  <c r="Z165" i="69"/>
  <c r="U165" i="69"/>
  <c r="W165" i="69"/>
  <c r="T165" i="69"/>
  <c r="AA165" i="69"/>
  <c r="AG165" i="69"/>
  <c r="E16" i="8" l="1"/>
  <c r="C13" i="8" s="1"/>
  <c r="K27" i="21"/>
  <c r="K17" i="68" s="1"/>
  <c r="E17" i="68" s="1"/>
  <c r="E12" i="13"/>
  <c r="E61" i="15"/>
  <c r="H26" i="69" l="1"/>
  <c r="E26" i="69" s="1"/>
  <c r="C14" i="8"/>
  <c r="C15" i="8"/>
  <c r="E27" i="21"/>
  <c r="F148" i="1" s="1"/>
  <c r="E29" i="82"/>
  <c r="C63" i="82" s="1"/>
  <c r="A26" i="69" l="1"/>
  <c r="EE63" i="82"/>
  <c r="DO63" i="82"/>
  <c r="ED63" i="82"/>
  <c r="DN63" i="82"/>
  <c r="EC63" i="82"/>
  <c r="DM63" i="82"/>
  <c r="EB63" i="82"/>
  <c r="DL63" i="82"/>
  <c r="EH63" i="82"/>
  <c r="DJ63" i="82"/>
  <c r="EG63" i="82"/>
  <c r="EF63" i="82"/>
  <c r="EA63" i="82"/>
  <c r="EO63" i="82"/>
  <c r="DQ63" i="82"/>
  <c r="EJ63" i="82"/>
  <c r="EI63" i="82"/>
  <c r="EN63" i="82"/>
  <c r="DP63" i="82"/>
  <c r="EM63" i="82"/>
  <c r="DK63" i="82"/>
  <c r="EL63" i="82"/>
  <c r="EK63" i="82"/>
  <c r="DX63" i="82"/>
  <c r="DU63" i="82"/>
  <c r="EP63" i="82"/>
  <c r="DZ63" i="82"/>
  <c r="DT63" i="82"/>
  <c r="DW63" i="82"/>
  <c r="DS63" i="82"/>
  <c r="DV63" i="82"/>
  <c r="DR63" i="82"/>
  <c r="DY63" i="82"/>
  <c r="H63" i="82"/>
  <c r="H117" i="82" s="1"/>
  <c r="CT63" i="82"/>
  <c r="CT117" i="82" s="1"/>
  <c r="CD63" i="82"/>
  <c r="CD117" i="82" s="1"/>
  <c r="BN63" i="82"/>
  <c r="BN117" i="82" s="1"/>
  <c r="AX63" i="82"/>
  <c r="AX117" i="82" s="1"/>
  <c r="AH63" i="82"/>
  <c r="AH117" i="82" s="1"/>
  <c r="R63" i="82"/>
  <c r="R117" i="82" s="1"/>
  <c r="DI63" i="82"/>
  <c r="DI117" i="82" s="1"/>
  <c r="CS63" i="82"/>
  <c r="CS117" i="82" s="1"/>
  <c r="CC63" i="82"/>
  <c r="CC117" i="82" s="1"/>
  <c r="BM63" i="82"/>
  <c r="BM117" i="82" s="1"/>
  <c r="AW63" i="82"/>
  <c r="AW117" i="82" s="1"/>
  <c r="AG63" i="82"/>
  <c r="AG117" i="82" s="1"/>
  <c r="Q63" i="82"/>
  <c r="Q117" i="82" s="1"/>
  <c r="DH63" i="82"/>
  <c r="DH117" i="82" s="1"/>
  <c r="CR63" i="82"/>
  <c r="CR117" i="82" s="1"/>
  <c r="CB63" i="82"/>
  <c r="CB117" i="82" s="1"/>
  <c r="BL63" i="82"/>
  <c r="BL117" i="82" s="1"/>
  <c r="AV63" i="82"/>
  <c r="AV117" i="82" s="1"/>
  <c r="AF63" i="82"/>
  <c r="AF117" i="82" s="1"/>
  <c r="P63" i="82"/>
  <c r="P117" i="82" s="1"/>
  <c r="DG63" i="82"/>
  <c r="DG117" i="82" s="1"/>
  <c r="CQ63" i="82"/>
  <c r="CQ117" i="82" s="1"/>
  <c r="CA63" i="82"/>
  <c r="CA117" i="82" s="1"/>
  <c r="BK63" i="82"/>
  <c r="BK117" i="82" s="1"/>
  <c r="AU63" i="82"/>
  <c r="AU117" i="82" s="1"/>
  <c r="AE63" i="82"/>
  <c r="AE117" i="82" s="1"/>
  <c r="O63" i="82"/>
  <c r="O117" i="82" s="1"/>
  <c r="DF63" i="82"/>
  <c r="DF117" i="82" s="1"/>
  <c r="CP63" i="82"/>
  <c r="CP117" i="82" s="1"/>
  <c r="BZ63" i="82"/>
  <c r="BZ117" i="82" s="1"/>
  <c r="BJ63" i="82"/>
  <c r="BJ117" i="82" s="1"/>
  <c r="AT63" i="82"/>
  <c r="AT117" i="82" s="1"/>
  <c r="AD63" i="82"/>
  <c r="AD117" i="82" s="1"/>
  <c r="N63" i="82"/>
  <c r="N117" i="82" s="1"/>
  <c r="DE63" i="82"/>
  <c r="DE117" i="82" s="1"/>
  <c r="CO63" i="82"/>
  <c r="CO117" i="82" s="1"/>
  <c r="BY63" i="82"/>
  <c r="BY117" i="82" s="1"/>
  <c r="BI63" i="82"/>
  <c r="BI117" i="82" s="1"/>
  <c r="AS63" i="82"/>
  <c r="AS117" i="82" s="1"/>
  <c r="AC63" i="82"/>
  <c r="AC117" i="82" s="1"/>
  <c r="M63" i="82"/>
  <c r="M117" i="82" s="1"/>
  <c r="DD63" i="82"/>
  <c r="DD117" i="82" s="1"/>
  <c r="CN63" i="82"/>
  <c r="CN117" i="82" s="1"/>
  <c r="BX63" i="82"/>
  <c r="BX117" i="82" s="1"/>
  <c r="BH63" i="82"/>
  <c r="BH117" i="82" s="1"/>
  <c r="AR63" i="82"/>
  <c r="AR117" i="82" s="1"/>
  <c r="AB63" i="82"/>
  <c r="AB117" i="82" s="1"/>
  <c r="L63" i="82"/>
  <c r="L117" i="82" s="1"/>
  <c r="DC63" i="82"/>
  <c r="DC117" i="82" s="1"/>
  <c r="CM63" i="82"/>
  <c r="CM117" i="82" s="1"/>
  <c r="BW63" i="82"/>
  <c r="BW117" i="82" s="1"/>
  <c r="AQ63" i="82"/>
  <c r="AQ117" i="82" s="1"/>
  <c r="AA63" i="82"/>
  <c r="AA117" i="82" s="1"/>
  <c r="K63" i="82"/>
  <c r="K117" i="82" s="1"/>
  <c r="DB63" i="82"/>
  <c r="DB117" i="82" s="1"/>
  <c r="CL63" i="82"/>
  <c r="CL117" i="82" s="1"/>
  <c r="BV63" i="82"/>
  <c r="BV117" i="82" s="1"/>
  <c r="BF63" i="82"/>
  <c r="BF117" i="82" s="1"/>
  <c r="AP63" i="82"/>
  <c r="AP117" i="82" s="1"/>
  <c r="Z63" i="82"/>
  <c r="Z117" i="82" s="1"/>
  <c r="J63" i="82"/>
  <c r="J117" i="82" s="1"/>
  <c r="DA63" i="82"/>
  <c r="DA117" i="82" s="1"/>
  <c r="CK63" i="82"/>
  <c r="CK117" i="82" s="1"/>
  <c r="BU63" i="82"/>
  <c r="BU117" i="82" s="1"/>
  <c r="BE63" i="82"/>
  <c r="BE117" i="82" s="1"/>
  <c r="AO63" i="82"/>
  <c r="AO117" i="82" s="1"/>
  <c r="Y63" i="82"/>
  <c r="Y117" i="82" s="1"/>
  <c r="I63" i="82"/>
  <c r="I117" i="82" s="1"/>
  <c r="CZ63" i="82"/>
  <c r="CZ117" i="82" s="1"/>
  <c r="CJ63" i="82"/>
  <c r="CJ117" i="82" s="1"/>
  <c r="BT63" i="82"/>
  <c r="BT117" i="82" s="1"/>
  <c r="BD63" i="82"/>
  <c r="BD117" i="82" s="1"/>
  <c r="AN63" i="82"/>
  <c r="AN117" i="82" s="1"/>
  <c r="X63" i="82"/>
  <c r="X117" i="82" s="1"/>
  <c r="CY63" i="82"/>
  <c r="CY117" i="82" s="1"/>
  <c r="CI63" i="82"/>
  <c r="CI117" i="82" s="1"/>
  <c r="BS63" i="82"/>
  <c r="BS117" i="82" s="1"/>
  <c r="BC63" i="82"/>
  <c r="BC117" i="82" s="1"/>
  <c r="W63" i="82"/>
  <c r="W117" i="82" s="1"/>
  <c r="CH63" i="82"/>
  <c r="CH117" i="82" s="1"/>
  <c r="BR63" i="82"/>
  <c r="BR117" i="82" s="1"/>
  <c r="BB63" i="82"/>
  <c r="BB117" i="82" s="1"/>
  <c r="V63" i="82"/>
  <c r="V117" i="82" s="1"/>
  <c r="CW63" i="82"/>
  <c r="CW117" i="82" s="1"/>
  <c r="BG63" i="82"/>
  <c r="BG117" i="82" s="1"/>
  <c r="AM63" i="82"/>
  <c r="AM117" i="82" s="1"/>
  <c r="CX63" i="82"/>
  <c r="CX117" i="82" s="1"/>
  <c r="AL63" i="82"/>
  <c r="AL117" i="82" s="1"/>
  <c r="CG63" i="82"/>
  <c r="CG117" i="82" s="1"/>
  <c r="BA63" i="82"/>
  <c r="BA117" i="82" s="1"/>
  <c r="AK63" i="82"/>
  <c r="AK117" i="82" s="1"/>
  <c r="U63" i="82"/>
  <c r="U117" i="82" s="1"/>
  <c r="CV63" i="82"/>
  <c r="CV117" i="82" s="1"/>
  <c r="CU63" i="82"/>
  <c r="CU117" i="82" s="1"/>
  <c r="CF63" i="82"/>
  <c r="CF117" i="82" s="1"/>
  <c r="CE63" i="82"/>
  <c r="CE117" i="82" s="1"/>
  <c r="AY63" i="82"/>
  <c r="AY117" i="82" s="1"/>
  <c r="AI63" i="82"/>
  <c r="AI117" i="82" s="1"/>
  <c r="S63" i="82"/>
  <c r="S117" i="82" s="1"/>
  <c r="BQ63" i="82"/>
  <c r="BQ117" i="82" s="1"/>
  <c r="BP63" i="82"/>
  <c r="BP117" i="82" s="1"/>
  <c r="BO63" i="82"/>
  <c r="BO117" i="82" s="1"/>
  <c r="AZ63" i="82"/>
  <c r="AZ117" i="82" s="1"/>
  <c r="AJ63" i="82"/>
  <c r="AJ117" i="82" s="1"/>
  <c r="T63" i="82"/>
  <c r="T117" i="82" s="1"/>
  <c r="DR117" i="82" l="1"/>
  <c r="DR176" i="82"/>
  <c r="EJ117" i="82"/>
  <c r="EJ176" i="82"/>
  <c r="DQ176" i="82"/>
  <c r="DQ117" i="82"/>
  <c r="EO117" i="82"/>
  <c r="EO176" i="82"/>
  <c r="DW176" i="82"/>
  <c r="DW117" i="82"/>
  <c r="DZ117" i="82"/>
  <c r="DZ176" i="82"/>
  <c r="EK117" i="82"/>
  <c r="EK176" i="82"/>
  <c r="EB176" i="82"/>
  <c r="EB117" i="82"/>
  <c r="DM176" i="82"/>
  <c r="DM117" i="82"/>
  <c r="EC176" i="82"/>
  <c r="EC117" i="82"/>
  <c r="DN176" i="82"/>
  <c r="DN117" i="82"/>
  <c r="EF176" i="82"/>
  <c r="EF117" i="82"/>
  <c r="DJ176" i="82"/>
  <c r="DJ117" i="82"/>
  <c r="DL176" i="82"/>
  <c r="DL117" i="82"/>
  <c r="DP176" i="82"/>
  <c r="DP117" i="82"/>
  <c r="ED176" i="82"/>
  <c r="ED117" i="82"/>
  <c r="DV176" i="82"/>
  <c r="DV117" i="82"/>
  <c r="DS117" i="82"/>
  <c r="DS176" i="82"/>
  <c r="DT117" i="82"/>
  <c r="DT176" i="82"/>
  <c r="EP117" i="82"/>
  <c r="EP176" i="82"/>
  <c r="DU117" i="82"/>
  <c r="DU176" i="82"/>
  <c r="DX176" i="82"/>
  <c r="DX117" i="82"/>
  <c r="DK176" i="82"/>
  <c r="DK117" i="82"/>
  <c r="EN176" i="82"/>
  <c r="EN117" i="82"/>
  <c r="DO176" i="82"/>
  <c r="DO117" i="82"/>
  <c r="EA176" i="82"/>
  <c r="EA117" i="82"/>
  <c r="EG176" i="82"/>
  <c r="EG117" i="82"/>
  <c r="EH117" i="82"/>
  <c r="EH176" i="82"/>
  <c r="EL176" i="82"/>
  <c r="EL117" i="82"/>
  <c r="EM176" i="82"/>
  <c r="EM117" i="82"/>
  <c r="DY176" i="82"/>
  <c r="DY117" i="82"/>
  <c r="EI117" i="82"/>
  <c r="EI176" i="82"/>
  <c r="EE176" i="82"/>
  <c r="EE117" i="82"/>
  <c r="Z176" i="82"/>
  <c r="X176" i="82"/>
  <c r="CV176" i="82"/>
  <c r="AB176" i="82"/>
  <c r="DF176" i="82"/>
  <c r="AO176" i="82"/>
  <c r="CY176" i="82"/>
  <c r="AR176" i="82"/>
  <c r="AH176" i="82"/>
  <c r="AX176" i="82"/>
  <c r="CM176" i="82"/>
  <c r="AS176" i="82"/>
  <c r="AT176" i="82"/>
  <c r="AN176" i="82"/>
  <c r="AQ176" i="82"/>
  <c r="DE176" i="82"/>
  <c r="BI176" i="82"/>
  <c r="AF176" i="82"/>
  <c r="CX176" i="82"/>
  <c r="CC176" i="82"/>
  <c r="CR176" i="82"/>
  <c r="BX176" i="82"/>
  <c r="DA176" i="82"/>
  <c r="DC176" i="82"/>
  <c r="AU176" i="82"/>
  <c r="CZ176" i="82"/>
  <c r="DD176" i="82"/>
  <c r="CS176" i="82"/>
  <c r="BH176" i="82"/>
  <c r="CP176" i="82"/>
  <c r="DI176" i="82"/>
  <c r="BP176" i="82"/>
  <c r="AE176" i="82"/>
  <c r="CB176" i="82"/>
  <c r="N176" i="82"/>
  <c r="BE176" i="82"/>
  <c r="BK176" i="82"/>
  <c r="AW176" i="82"/>
  <c r="AD176" i="82"/>
  <c r="BB176" i="82"/>
  <c r="BM176" i="82"/>
  <c r="BZ176" i="82"/>
  <c r="CL176" i="82"/>
  <c r="BG176" i="82"/>
  <c r="CG176" i="82"/>
  <c r="Y176" i="82"/>
  <c r="CT176" i="82"/>
  <c r="CU176" i="82"/>
  <c r="DH176" i="82"/>
  <c r="DB176" i="82"/>
  <c r="BU176" i="82"/>
  <c r="P176" i="82"/>
  <c r="CF176" i="82"/>
  <c r="CD176" i="82"/>
  <c r="K176" i="82"/>
  <c r="BN176" i="82"/>
  <c r="CO176" i="82"/>
  <c r="AV176" i="82"/>
  <c r="AY176" i="82"/>
  <c r="BY176" i="82"/>
  <c r="AK176" i="82"/>
  <c r="BT176" i="82"/>
  <c r="BA176" i="82"/>
  <c r="AG176" i="82"/>
  <c r="CK176" i="82"/>
  <c r="BQ176" i="82"/>
  <c r="M176" i="82"/>
  <c r="CH176" i="82"/>
  <c r="AL176" i="82"/>
  <c r="T176" i="82"/>
  <c r="BF176" i="82"/>
  <c r="W176" i="82"/>
  <c r="S176" i="82"/>
  <c r="BO176" i="82"/>
  <c r="DG176" i="82"/>
  <c r="BJ176" i="82"/>
  <c r="CI176" i="82"/>
  <c r="I176" i="82"/>
  <c r="CW176" i="82"/>
  <c r="AI176" i="82"/>
  <c r="AZ176" i="82"/>
  <c r="O176" i="82"/>
  <c r="AC176" i="82"/>
  <c r="BL176" i="82"/>
  <c r="BS176" i="82"/>
  <c r="L176" i="82"/>
  <c r="V176" i="82"/>
  <c r="AA176" i="82"/>
  <c r="AJ176" i="82"/>
  <c r="BD176" i="82"/>
  <c r="AM176" i="82"/>
  <c r="J176" i="82"/>
  <c r="CE176" i="82"/>
  <c r="R176" i="82"/>
  <c r="AP176" i="82"/>
  <c r="U176" i="82"/>
  <c r="BC176" i="82"/>
  <c r="CN176" i="82"/>
  <c r="CJ176" i="82"/>
  <c r="CA176" i="82"/>
  <c r="Q176" i="82"/>
  <c r="BV176" i="82"/>
  <c r="BW176" i="82"/>
  <c r="CQ176" i="82"/>
  <c r="BR176" i="82"/>
  <c r="H176" i="82"/>
  <c r="E63" i="82"/>
  <c r="E117" i="82" l="1"/>
  <c r="E176" i="82"/>
  <c r="F225" i="2" l="1"/>
  <c r="F226" i="2" s="1"/>
  <c r="F234" i="2"/>
  <c r="C243" i="2" l="1"/>
  <c r="DI53" i="21"/>
  <c r="DJ53" i="21"/>
  <c r="DK53" i="21"/>
  <c r="DL53" i="21"/>
  <c r="DM53" i="21"/>
  <c r="DN53" i="21"/>
  <c r="DO53" i="21"/>
  <c r="DP53" i="21"/>
  <c r="DQ53" i="21"/>
  <c r="DR53" i="21"/>
  <c r="DS53" i="21"/>
  <c r="DT53" i="21"/>
  <c r="DU53" i="21"/>
  <c r="DV53" i="21"/>
  <c r="DW53" i="21"/>
  <c r="DX53" i="21"/>
  <c r="DY53" i="21"/>
  <c r="DZ53" i="21"/>
  <c r="EA53" i="21"/>
  <c r="EB53" i="21"/>
  <c r="EC53" i="21"/>
  <c r="ED53" i="21"/>
  <c r="EE53" i="21"/>
  <c r="EF53" i="21"/>
  <c r="EG53" i="21"/>
  <c r="EH53" i="21"/>
  <c r="EI53" i="21"/>
  <c r="EJ53" i="21"/>
  <c r="EK53" i="21"/>
  <c r="EL53" i="21"/>
  <c r="EM53" i="21"/>
  <c r="EN53" i="21"/>
  <c r="EO53" i="21"/>
  <c r="EP53" i="21"/>
  <c r="C213" i="21"/>
  <c r="H57" i="21" s="1"/>
  <c r="H53" i="21"/>
  <c r="DH53" i="21"/>
  <c r="CR53" i="21"/>
  <c r="CB53" i="21"/>
  <c r="BL53" i="21"/>
  <c r="AV53" i="21"/>
  <c r="AF53" i="21"/>
  <c r="P53" i="21"/>
  <c r="DG53" i="21"/>
  <c r="CA53" i="21"/>
  <c r="AU53" i="21"/>
  <c r="AE53" i="21"/>
  <c r="DF53" i="21"/>
  <c r="CP53" i="21"/>
  <c r="BZ53" i="21"/>
  <c r="BJ53" i="21"/>
  <c r="AT53" i="21"/>
  <c r="AD53" i="21"/>
  <c r="N53" i="21"/>
  <c r="DE53" i="21"/>
  <c r="CO53" i="21"/>
  <c r="BY53" i="21"/>
  <c r="BI53" i="21"/>
  <c r="AS53" i="21"/>
  <c r="AC53" i="21"/>
  <c r="M53" i="21"/>
  <c r="BF53" i="21"/>
  <c r="BE53" i="21"/>
  <c r="CJ53" i="21"/>
  <c r="X53" i="21"/>
  <c r="CI53" i="21"/>
  <c r="BS53" i="21"/>
  <c r="BC53" i="21"/>
  <c r="W53" i="21"/>
  <c r="CH53" i="21"/>
  <c r="BR53" i="21"/>
  <c r="AL53" i="21"/>
  <c r="CW53" i="21"/>
  <c r="BQ53" i="21"/>
  <c r="BA53" i="21"/>
  <c r="U53" i="21"/>
  <c r="CE53" i="21"/>
  <c r="BO53" i="21"/>
  <c r="AY53" i="21"/>
  <c r="AI53" i="21"/>
  <c r="AH53" i="21"/>
  <c r="CC53" i="21"/>
  <c r="BK53" i="21"/>
  <c r="DD53" i="21"/>
  <c r="CN53" i="21"/>
  <c r="BX53" i="21"/>
  <c r="BH53" i="21"/>
  <c r="AR53" i="21"/>
  <c r="AB53" i="21"/>
  <c r="L53" i="21"/>
  <c r="DC53" i="21"/>
  <c r="CM53" i="21"/>
  <c r="BW53" i="21"/>
  <c r="BG53" i="21"/>
  <c r="AQ53" i="21"/>
  <c r="AA53" i="21"/>
  <c r="K53" i="21"/>
  <c r="DB53" i="21"/>
  <c r="CL53" i="21"/>
  <c r="BV53" i="21"/>
  <c r="AP53" i="21"/>
  <c r="Z53" i="21"/>
  <c r="J53" i="21"/>
  <c r="DA53" i="21"/>
  <c r="CK53" i="21"/>
  <c r="BU53" i="21"/>
  <c r="AO53" i="21"/>
  <c r="Y53" i="21"/>
  <c r="I53" i="21"/>
  <c r="CZ53" i="21"/>
  <c r="BT53" i="21"/>
  <c r="BD53" i="21"/>
  <c r="AN53" i="21"/>
  <c r="CY53" i="21"/>
  <c r="AM53" i="21"/>
  <c r="CX53" i="21"/>
  <c r="BB53" i="21"/>
  <c r="V53" i="21"/>
  <c r="CG53" i="21"/>
  <c r="AK53" i="21"/>
  <c r="CV53" i="21"/>
  <c r="CF53" i="21"/>
  <c r="BP53" i="21"/>
  <c r="AZ53" i="21"/>
  <c r="AJ53" i="21"/>
  <c r="T53" i="21"/>
  <c r="CU53" i="21"/>
  <c r="S53" i="21"/>
  <c r="CT53" i="21"/>
  <c r="CD53" i="21"/>
  <c r="BN53" i="21"/>
  <c r="AX53" i="21"/>
  <c r="R53" i="21"/>
  <c r="CS53" i="21"/>
  <c r="BM53" i="21"/>
  <c r="AW53" i="21"/>
  <c r="AG53" i="21"/>
  <c r="Q53" i="21"/>
  <c r="CQ53" i="21"/>
  <c r="O53" i="21"/>
  <c r="H179" i="15"/>
  <c r="F241" i="2"/>
  <c r="CR52" i="13" l="1"/>
  <c r="R52" i="13"/>
  <c r="AJ52" i="13"/>
  <c r="BB52" i="13"/>
  <c r="I52" i="13"/>
  <c r="AP52" i="13"/>
  <c r="CN52" i="13"/>
  <c r="W52" i="13"/>
  <c r="M52" i="13"/>
  <c r="AD52" i="13"/>
  <c r="DH52" i="13"/>
  <c r="EL52" i="13"/>
  <c r="DN52" i="13"/>
  <c r="BN52" i="13"/>
  <c r="BP52" i="13"/>
  <c r="AM52" i="13"/>
  <c r="AO52" i="13"/>
  <c r="CL52" i="13"/>
  <c r="BA52" i="13"/>
  <c r="AS52" i="13"/>
  <c r="BJ52" i="13"/>
  <c r="P52" i="13"/>
  <c r="EK52" i="13"/>
  <c r="EC52" i="13"/>
  <c r="DU52" i="13"/>
  <c r="DM52" i="13"/>
  <c r="DD52" i="13"/>
  <c r="U52" i="13"/>
  <c r="AC52" i="13"/>
  <c r="AT52" i="13"/>
  <c r="DV52" i="13"/>
  <c r="Q52" i="13"/>
  <c r="CD52" i="13"/>
  <c r="CF52" i="13"/>
  <c r="BU52" i="13"/>
  <c r="DB52" i="13"/>
  <c r="L52" i="13"/>
  <c r="CC52" i="13"/>
  <c r="BQ52" i="13"/>
  <c r="BI52" i="13"/>
  <c r="BZ52" i="13"/>
  <c r="AF52" i="13"/>
  <c r="EJ52" i="13"/>
  <c r="EB52" i="13"/>
  <c r="DT52" i="13"/>
  <c r="DL52" i="13"/>
  <c r="CS52" i="13"/>
  <c r="T52" i="13"/>
  <c r="V52" i="13"/>
  <c r="Z52" i="13"/>
  <c r="BX52" i="13"/>
  <c r="CH52" i="13"/>
  <c r="N52" i="13"/>
  <c r="AU52" i="13"/>
  <c r="EN52" i="13"/>
  <c r="EF52" i="13"/>
  <c r="DX52" i="13"/>
  <c r="DP52" i="13"/>
  <c r="ED52" i="13"/>
  <c r="AG52" i="13"/>
  <c r="CT52" i="13"/>
  <c r="CV52" i="13"/>
  <c r="AN52" i="13"/>
  <c r="CK52" i="13"/>
  <c r="K52" i="13"/>
  <c r="AB52" i="13"/>
  <c r="AH52" i="13"/>
  <c r="CW52" i="13"/>
  <c r="X52" i="13"/>
  <c r="BY52" i="13"/>
  <c r="CP52" i="13"/>
  <c r="AV52" i="13"/>
  <c r="BF52" i="13"/>
  <c r="O52" i="13"/>
  <c r="AX52" i="13"/>
  <c r="AZ52" i="13"/>
  <c r="CX52" i="13"/>
  <c r="Y52" i="13"/>
  <c r="BV52" i="13"/>
  <c r="AW52" i="13"/>
  <c r="S52" i="13"/>
  <c r="AK52" i="13"/>
  <c r="BD52" i="13"/>
  <c r="DA52" i="13"/>
  <c r="AA52" i="13"/>
  <c r="AR52" i="13"/>
  <c r="AI52" i="13"/>
  <c r="AL52" i="13"/>
  <c r="CJ52" i="13"/>
  <c r="CO52" i="13"/>
  <c r="DF52" i="13"/>
  <c r="BL52" i="13"/>
  <c r="EP52" i="13"/>
  <c r="EH52" i="13"/>
  <c r="DZ52" i="13"/>
  <c r="DR52" i="13"/>
  <c r="DJ52" i="13"/>
  <c r="CZ52" i="13"/>
  <c r="BM52" i="13"/>
  <c r="CG52" i="13"/>
  <c r="BT52" i="13"/>
  <c r="J52" i="13"/>
  <c r="AQ52" i="13"/>
  <c r="BH52" i="13"/>
  <c r="BR52" i="13"/>
  <c r="BE52" i="13"/>
  <c r="DE52" i="13"/>
  <c r="AE52" i="13"/>
  <c r="CB52" i="13"/>
  <c r="EO52" i="13"/>
  <c r="EG52" i="13"/>
  <c r="DY52" i="13"/>
  <c r="DQ52" i="13"/>
  <c r="DI52" i="13"/>
  <c r="H52" i="13"/>
  <c r="H243" i="15"/>
  <c r="H244" i="15" s="1"/>
  <c r="AK52" i="69"/>
  <c r="BK52" i="13"/>
  <c r="U52" i="69"/>
  <c r="DO52" i="13"/>
  <c r="AI52" i="69"/>
  <c r="BW52" i="13"/>
  <c r="X52" i="69"/>
  <c r="CE52" i="13"/>
  <c r="Z52" i="69"/>
  <c r="CA52" i="13"/>
  <c r="Y52" i="69"/>
  <c r="BC52" i="13"/>
  <c r="S52" i="69"/>
  <c r="AY52" i="13"/>
  <c r="R52" i="69"/>
  <c r="CM52" i="13"/>
  <c r="AB52" i="69"/>
  <c r="AG52" i="69"/>
  <c r="CY52" i="13"/>
  <c r="AE52" i="69"/>
  <c r="CI52" i="13"/>
  <c r="AA52" i="69"/>
  <c r="CU52" i="13"/>
  <c r="AD52" i="69"/>
  <c r="BO52" i="13"/>
  <c r="V52" i="69"/>
  <c r="CQ52" i="13"/>
  <c r="AC52" i="69"/>
  <c r="DC52" i="13"/>
  <c r="AF52" i="69"/>
  <c r="BS52" i="13"/>
  <c r="W52" i="69"/>
  <c r="AJ52" i="69"/>
  <c r="AM52" i="69"/>
  <c r="AL52" i="69"/>
  <c r="DK52" i="13"/>
  <c r="AH52" i="69"/>
  <c r="BG52" i="13"/>
  <c r="T52" i="69"/>
  <c r="AO52" i="69"/>
  <c r="AN52" i="69"/>
  <c r="H50" i="13"/>
  <c r="EA52" i="13"/>
  <c r="EM52" i="13"/>
  <c r="EE52" i="13"/>
  <c r="EI52" i="13"/>
  <c r="DW52" i="13"/>
  <c r="DS52" i="13"/>
  <c r="DJ157" i="82"/>
  <c r="DK157" i="82"/>
  <c r="DL157" i="82"/>
  <c r="DM157" i="82"/>
  <c r="DN157" i="82"/>
  <c r="DO157" i="82"/>
  <c r="DP157" i="82"/>
  <c r="DQ157" i="82"/>
  <c r="DR157" i="82"/>
  <c r="DS157" i="82"/>
  <c r="DT157" i="82"/>
  <c r="DU157" i="82"/>
  <c r="DV157" i="82"/>
  <c r="DW157" i="82"/>
  <c r="DX157" i="82"/>
  <c r="DY157" i="82"/>
  <c r="DZ157" i="82"/>
  <c r="EA157" i="82"/>
  <c r="EB157" i="82"/>
  <c r="EC157" i="82"/>
  <c r="ED157" i="82"/>
  <c r="EE157" i="82"/>
  <c r="EF157" i="82"/>
  <c r="EG157" i="82"/>
  <c r="EH157" i="82"/>
  <c r="EI157" i="82"/>
  <c r="EJ157" i="82"/>
  <c r="EK157" i="82"/>
  <c r="EL157" i="82"/>
  <c r="EM157" i="82"/>
  <c r="EN157" i="82"/>
  <c r="EO157" i="82"/>
  <c r="EP157" i="82"/>
  <c r="DG52" i="13"/>
  <c r="J52" i="69"/>
  <c r="G52" i="69"/>
  <c r="N52" i="69"/>
  <c r="Q52" i="69"/>
  <c r="I52" i="69"/>
  <c r="L52" i="69"/>
  <c r="P52" i="69"/>
  <c r="H52" i="69"/>
  <c r="K52" i="69"/>
  <c r="M52" i="69"/>
  <c r="E53" i="21"/>
  <c r="F169" i="1" s="1"/>
  <c r="O52" i="69"/>
  <c r="H59" i="68"/>
  <c r="F242" i="2"/>
  <c r="BE157" i="82"/>
  <c r="AP157" i="82"/>
  <c r="BY157" i="82"/>
  <c r="DB157" i="82"/>
  <c r="BP157" i="82"/>
  <c r="CS157" i="82"/>
  <c r="DD157" i="82"/>
  <c r="V157" i="82"/>
  <c r="T157" i="82"/>
  <c r="N157" i="82"/>
  <c r="AM157" i="82"/>
  <c r="W157" i="82"/>
  <c r="CY157" i="82"/>
  <c r="CF157" i="82"/>
  <c r="X157" i="82"/>
  <c r="BS157" i="82"/>
  <c r="AE157" i="82"/>
  <c r="BL157" i="82"/>
  <c r="AG157" i="82"/>
  <c r="AW157" i="82"/>
  <c r="AD157" i="82"/>
  <c r="AC157" i="82"/>
  <c r="CO157" i="82"/>
  <c r="AV157" i="82"/>
  <c r="AN157" i="82"/>
  <c r="I157" i="82"/>
  <c r="Q157" i="82"/>
  <c r="CD157" i="82"/>
  <c r="CL157" i="82"/>
  <c r="BK157" i="82"/>
  <c r="AL157" i="82"/>
  <c r="AU157" i="82"/>
  <c r="O157" i="82"/>
  <c r="CK157" i="82"/>
  <c r="CP157" i="82"/>
  <c r="CJ157" i="82"/>
  <c r="AJ157" i="82"/>
  <c r="AS157" i="82"/>
  <c r="M157" i="82"/>
  <c r="CZ157" i="82"/>
  <c r="CW157" i="82"/>
  <c r="BM157" i="82"/>
  <c r="AH157" i="82"/>
  <c r="R157" i="82"/>
  <c r="AQ157" i="82"/>
  <c r="AA157" i="82"/>
  <c r="K157" i="82"/>
  <c r="BC157" i="82"/>
  <c r="DG157" i="82"/>
  <c r="AR157" i="82"/>
  <c r="DH157" i="82"/>
  <c r="BV157" i="82"/>
  <c r="AF157" i="82"/>
  <c r="P157" i="82"/>
  <c r="AO157" i="82"/>
  <c r="Y157" i="82"/>
  <c r="H157" i="82"/>
  <c r="AZ157" i="82"/>
  <c r="BA157" i="82"/>
  <c r="AX157" i="82"/>
  <c r="BI157" i="82"/>
  <c r="AB157" i="82"/>
  <c r="L157" i="82"/>
  <c r="AK157" i="82"/>
  <c r="U157" i="82"/>
  <c r="CV157" i="82"/>
  <c r="BH157" i="82"/>
  <c r="BW157" i="82"/>
  <c r="BT157" i="82"/>
  <c r="CX157" i="82"/>
  <c r="Z157" i="82"/>
  <c r="J157" i="82"/>
  <c r="AI157" i="82"/>
  <c r="S157" i="82"/>
  <c r="CI157" i="82"/>
  <c r="BO157" i="82"/>
  <c r="CH157" i="82"/>
  <c r="CA157" i="82"/>
  <c r="AT157" i="82"/>
  <c r="BB157" i="82"/>
  <c r="BR157" i="82"/>
  <c r="BN157" i="82"/>
  <c r="BZ157" i="82"/>
  <c r="AY157" i="82"/>
  <c r="BF157" i="82"/>
  <c r="CN157" i="82"/>
  <c r="DC157" i="82"/>
  <c r="CB157" i="82"/>
  <c r="DI157" i="82"/>
  <c r="BQ157" i="82"/>
  <c r="CE157" i="82"/>
  <c r="CQ157" i="82"/>
  <c r="DE157" i="82"/>
  <c r="DA157" i="82"/>
  <c r="BJ157" i="82"/>
  <c r="CT157" i="82"/>
  <c r="BU157" i="82"/>
  <c r="DF157" i="82"/>
  <c r="CC157" i="82"/>
  <c r="CM157" i="82"/>
  <c r="CU157" i="82"/>
  <c r="CR157" i="82"/>
  <c r="BG157" i="82"/>
  <c r="CG157" i="82"/>
  <c r="BD157" i="82"/>
  <c r="BX157" i="82"/>
  <c r="Y51" i="24" l="1"/>
  <c r="V51" i="24"/>
  <c r="AK51" i="24"/>
  <c r="R51" i="24"/>
  <c r="AM51" i="24"/>
  <c r="AL51" i="24"/>
  <c r="AF51" i="24"/>
  <c r="AB51" i="24"/>
  <c r="AA51" i="24"/>
  <c r="AG51" i="24"/>
  <c r="Z51" i="24"/>
  <c r="S51" i="24"/>
  <c r="AI51" i="24"/>
  <c r="AC51" i="24"/>
  <c r="AJ51" i="24"/>
  <c r="T51" i="24"/>
  <c r="W51" i="24"/>
  <c r="AE51" i="24"/>
  <c r="AN51" i="24"/>
  <c r="AD51" i="24"/>
  <c r="AO51" i="24"/>
  <c r="AH51" i="24"/>
  <c r="U51" i="24"/>
  <c r="X51" i="24"/>
  <c r="F243" i="2"/>
  <c r="EN168" i="82"/>
  <c r="EN167" i="82"/>
  <c r="EN169" i="82"/>
  <c r="EO167" i="82"/>
  <c r="EO169" i="82"/>
  <c r="EO168" i="82"/>
  <c r="EG169" i="82"/>
  <c r="EG168" i="82"/>
  <c r="EG167" i="82"/>
  <c r="DY167" i="82"/>
  <c r="DY168" i="82"/>
  <c r="DY169" i="82"/>
  <c r="DQ167" i="82"/>
  <c r="DQ168" i="82"/>
  <c r="DQ169" i="82"/>
  <c r="DW169" i="82"/>
  <c r="DW168" i="82"/>
  <c r="DW167" i="82"/>
  <c r="ED169" i="82"/>
  <c r="ED167" i="82"/>
  <c r="ED168" i="82"/>
  <c r="DV169" i="82"/>
  <c r="DV168" i="82"/>
  <c r="DV167" i="82"/>
  <c r="DN169" i="82"/>
  <c r="DN167" i="82"/>
  <c r="DN168" i="82"/>
  <c r="EM169" i="82"/>
  <c r="EM168" i="82"/>
  <c r="EM167" i="82"/>
  <c r="DU169" i="82"/>
  <c r="DU168" i="82"/>
  <c r="DU167" i="82"/>
  <c r="EK169" i="82"/>
  <c r="EK168" i="82"/>
  <c r="EK167" i="82"/>
  <c r="EC167" i="82"/>
  <c r="EC169" i="82"/>
  <c r="EC168" i="82"/>
  <c r="DM169" i="82"/>
  <c r="DM167" i="82"/>
  <c r="DM168" i="82"/>
  <c r="EB168" i="82"/>
  <c r="EB167" i="82"/>
  <c r="EB169" i="82"/>
  <c r="DT169" i="82"/>
  <c r="DT168" i="82"/>
  <c r="DT167" i="82"/>
  <c r="DL169" i="82"/>
  <c r="DL167" i="82"/>
  <c r="DL168" i="82"/>
  <c r="DX168" i="82"/>
  <c r="DX167" i="82"/>
  <c r="DX169" i="82"/>
  <c r="EJ169" i="82"/>
  <c r="EJ167" i="82"/>
  <c r="EJ168" i="82"/>
  <c r="EI169" i="82"/>
  <c r="EI167" i="82"/>
  <c r="EI168" i="82"/>
  <c r="DS168" i="82"/>
  <c r="DS169" i="82"/>
  <c r="DS167" i="82"/>
  <c r="EF167" i="82"/>
  <c r="EF168" i="82"/>
  <c r="EF169" i="82"/>
  <c r="DP167" i="82"/>
  <c r="DP169" i="82"/>
  <c r="DP168" i="82"/>
  <c r="EA168" i="82"/>
  <c r="EA167" i="82"/>
  <c r="EA169" i="82"/>
  <c r="DK169" i="82"/>
  <c r="DK167" i="82"/>
  <c r="DK168" i="82"/>
  <c r="EE169" i="82"/>
  <c r="EE167" i="82"/>
  <c r="EE168" i="82"/>
  <c r="EP169" i="82"/>
  <c r="EP167" i="82"/>
  <c r="EP168" i="82"/>
  <c r="EH169" i="82"/>
  <c r="EH167" i="82"/>
  <c r="EH168" i="82"/>
  <c r="DZ168" i="82"/>
  <c r="DZ167" i="82"/>
  <c r="DZ169" i="82"/>
  <c r="DO169" i="82"/>
  <c r="DO167" i="82"/>
  <c r="DO168" i="82"/>
  <c r="EL169" i="82"/>
  <c r="EL168" i="82"/>
  <c r="EL167" i="82"/>
  <c r="DR168" i="82"/>
  <c r="DR167" i="82"/>
  <c r="DR169" i="82"/>
  <c r="E52" i="69"/>
  <c r="A52" i="69" s="1"/>
  <c r="C218" i="21"/>
  <c r="C59" i="1" l="1"/>
  <c r="CS252" i="2"/>
  <c r="CQ252" i="2"/>
  <c r="CO252" i="2"/>
  <c r="EO252" i="2"/>
  <c r="CM252" i="2"/>
  <c r="EM252" i="2"/>
  <c r="CC252" i="2"/>
  <c r="EI252" i="2"/>
  <c r="BG252" i="2"/>
  <c r="EJ252" i="2"/>
  <c r="DY252" i="2"/>
  <c r="AW252" i="2"/>
  <c r="CN252" i="2"/>
  <c r="EK252" i="2"/>
  <c r="BH252" i="2"/>
  <c r="DW252" i="2"/>
  <c r="AU252" i="2"/>
  <c r="BI252" i="2"/>
  <c r="DV252" i="2"/>
  <c r="AT252" i="2"/>
  <c r="EL252" i="2"/>
  <c r="DD252" i="2"/>
  <c r="AS252" i="2"/>
  <c r="CP252" i="2"/>
  <c r="BJ252" i="2"/>
  <c r="DC252" i="2"/>
  <c r="AR252" i="2"/>
  <c r="DU252" i="2"/>
  <c r="CA252" i="2"/>
  <c r="AQ252" i="2"/>
  <c r="DT252" i="2"/>
  <c r="BZ252" i="2"/>
  <c r="AG252" i="2"/>
  <c r="DS252" i="2"/>
  <c r="BY252" i="2"/>
  <c r="AE252" i="2"/>
  <c r="DI252" i="2"/>
  <c r="BX252" i="2"/>
  <c r="AD252" i="2"/>
  <c r="DG252" i="2"/>
  <c r="BW252" i="2"/>
  <c r="AC252" i="2"/>
  <c r="DF252" i="2"/>
  <c r="BM252" i="2"/>
  <c r="AB252" i="2"/>
  <c r="DE252" i="2"/>
  <c r="BK252" i="2"/>
  <c r="AA252" i="2"/>
  <c r="EN252" i="2"/>
  <c r="DX252" i="2"/>
  <c r="DH252" i="2"/>
  <c r="CR252" i="2"/>
  <c r="CB252" i="2"/>
  <c r="BL252" i="2"/>
  <c r="AV252" i="2"/>
  <c r="AF252" i="2"/>
  <c r="EH252" i="2"/>
  <c r="DR252" i="2"/>
  <c r="DB252" i="2"/>
  <c r="CL252" i="2"/>
  <c r="BV252" i="2"/>
  <c r="BF252" i="2"/>
  <c r="AP252" i="2"/>
  <c r="Z252" i="2"/>
  <c r="EG252" i="2"/>
  <c r="DQ252" i="2"/>
  <c r="DA252" i="2"/>
  <c r="CK252" i="2"/>
  <c r="BU252" i="2"/>
  <c r="BE252" i="2"/>
  <c r="AO252" i="2"/>
  <c r="Y252" i="2"/>
  <c r="EF252" i="2"/>
  <c r="DP252" i="2"/>
  <c r="CZ252" i="2"/>
  <c r="CJ252" i="2"/>
  <c r="BT252" i="2"/>
  <c r="BD252" i="2"/>
  <c r="AN252" i="2"/>
  <c r="X252" i="2"/>
  <c r="EE252" i="2"/>
  <c r="DO252" i="2"/>
  <c r="CY252" i="2"/>
  <c r="CI252" i="2"/>
  <c r="BS252" i="2"/>
  <c r="BC252" i="2"/>
  <c r="AM252" i="2"/>
  <c r="W252" i="2"/>
  <c r="ED252" i="2"/>
  <c r="DN252" i="2"/>
  <c r="CX252" i="2"/>
  <c r="CH252" i="2"/>
  <c r="BR252" i="2"/>
  <c r="BB252" i="2"/>
  <c r="AL252" i="2"/>
  <c r="V252" i="2"/>
  <c r="EC252" i="2"/>
  <c r="DM252" i="2"/>
  <c r="CW252" i="2"/>
  <c r="CG252" i="2"/>
  <c r="BQ252" i="2"/>
  <c r="BA252" i="2"/>
  <c r="AK252" i="2"/>
  <c r="U252" i="2"/>
  <c r="EB252" i="2"/>
  <c r="DL252" i="2"/>
  <c r="CV252" i="2"/>
  <c r="CF252" i="2"/>
  <c r="BP252" i="2"/>
  <c r="AZ252" i="2"/>
  <c r="AJ252" i="2"/>
  <c r="T252" i="2"/>
  <c r="EA252" i="2"/>
  <c r="DK252" i="2"/>
  <c r="CU252" i="2"/>
  <c r="CE252" i="2"/>
  <c r="BO252" i="2"/>
  <c r="AY252" i="2"/>
  <c r="AI252" i="2"/>
  <c r="S252" i="2"/>
  <c r="EP252" i="2"/>
  <c r="DZ252" i="2"/>
  <c r="DJ252" i="2"/>
  <c r="CT252" i="2"/>
  <c r="CD252" i="2"/>
  <c r="BN252" i="2"/>
  <c r="AX252" i="2"/>
  <c r="AH252" i="2"/>
  <c r="R252" i="2"/>
  <c r="J256" i="2" l="1"/>
  <c r="J258" i="2" s="1"/>
  <c r="I256" i="2"/>
  <c r="I258" i="2" s="1"/>
  <c r="G256" i="2"/>
  <c r="H256" i="2"/>
  <c r="H258" i="2" s="1"/>
  <c r="F239" i="2"/>
  <c r="P252" i="2" l="1"/>
  <c r="C219" i="21"/>
  <c r="K252" i="2"/>
  <c r="M252" i="2"/>
  <c r="N252" i="2"/>
  <c r="L252" i="2"/>
  <c r="Q252" i="2"/>
  <c r="O252" i="2"/>
  <c r="AW253" i="2" l="1"/>
  <c r="AW256" i="2" s="1"/>
  <c r="DT253" i="2"/>
  <c r="DT256" i="2" s="1"/>
  <c r="DG253" i="2"/>
  <c r="DG256" i="2" s="1"/>
  <c r="CP253" i="2"/>
  <c r="CP256" i="2" s="1"/>
  <c r="CO253" i="2"/>
  <c r="CO256" i="2" s="1"/>
  <c r="CC253" i="2"/>
  <c r="CC256" i="2" s="1"/>
  <c r="BZ253" i="2"/>
  <c r="BZ256" i="2" s="1"/>
  <c r="AG253" i="2"/>
  <c r="AG256" i="2" s="1"/>
  <c r="CN253" i="2"/>
  <c r="CN256" i="2" s="1"/>
  <c r="CS253" i="2"/>
  <c r="CS256" i="2" s="1"/>
  <c r="BH253" i="2"/>
  <c r="BH256" i="2" s="1"/>
  <c r="DE253" i="2"/>
  <c r="DE256" i="2" s="1"/>
  <c r="EO253" i="2"/>
  <c r="EO256" i="2" s="1"/>
  <c r="DC253" i="2"/>
  <c r="DC256" i="2" s="1"/>
  <c r="AB253" i="2"/>
  <c r="AB256" i="2" s="1"/>
  <c r="AE253" i="2"/>
  <c r="AE256" i="2" s="1"/>
  <c r="DV253" i="2"/>
  <c r="DV256" i="2" s="1"/>
  <c r="CA253" i="2"/>
  <c r="CA256" i="2" s="1"/>
  <c r="BY253" i="2"/>
  <c r="BY256" i="2" s="1"/>
  <c r="BW253" i="2"/>
  <c r="BW256" i="2" s="1"/>
  <c r="EI253" i="2"/>
  <c r="EI256" i="2" s="1"/>
  <c r="EM253" i="2"/>
  <c r="EM256" i="2" s="1"/>
  <c r="EL253" i="2"/>
  <c r="EL256" i="2" s="1"/>
  <c r="CQ253" i="2"/>
  <c r="CQ256" i="2" s="1"/>
  <c r="CM253" i="2"/>
  <c r="CM256" i="2" s="1"/>
  <c r="DY253" i="2"/>
  <c r="DY256" i="2" s="1"/>
  <c r="DF253" i="2"/>
  <c r="DF256" i="2" s="1"/>
  <c r="BK253" i="2"/>
  <c r="BK256" i="2" s="1"/>
  <c r="DW253" i="2"/>
  <c r="DW256" i="2" s="1"/>
  <c r="BG253" i="2"/>
  <c r="BG256" i="2" s="1"/>
  <c r="DS253" i="2"/>
  <c r="DS256" i="2" s="1"/>
  <c r="AT253" i="2"/>
  <c r="AT256" i="2" s="1"/>
  <c r="AD253" i="2"/>
  <c r="AD256" i="2" s="1"/>
  <c r="AS253" i="2"/>
  <c r="AS256" i="2" s="1"/>
  <c r="DU253" i="2"/>
  <c r="DU256" i="2" s="1"/>
  <c r="BJ253" i="2"/>
  <c r="BJ256" i="2" s="1"/>
  <c r="AA253" i="2"/>
  <c r="AA256" i="2" s="1"/>
  <c r="BX253" i="2"/>
  <c r="BX256" i="2" s="1"/>
  <c r="EK253" i="2"/>
  <c r="EK256" i="2" s="1"/>
  <c r="AQ253" i="2"/>
  <c r="AQ256" i="2" s="1"/>
  <c r="DI253" i="2"/>
  <c r="DI256" i="2" s="1"/>
  <c r="AC253" i="2"/>
  <c r="AC256" i="2" s="1"/>
  <c r="AR253" i="2"/>
  <c r="AR256" i="2" s="1"/>
  <c r="BI253" i="2"/>
  <c r="BI256" i="2" s="1"/>
  <c r="EJ253" i="2"/>
  <c r="EJ256" i="2" s="1"/>
  <c r="BM253" i="2"/>
  <c r="BM256" i="2" s="1"/>
  <c r="AU253" i="2"/>
  <c r="AU256" i="2" s="1"/>
  <c r="DD253" i="2"/>
  <c r="DD256" i="2" s="1"/>
  <c r="AX253" i="2"/>
  <c r="AX256" i="2" s="1"/>
  <c r="AV253" i="2"/>
  <c r="AV256" i="2" s="1"/>
  <c r="R253" i="2"/>
  <c r="R256" i="2" s="1"/>
  <c r="CV253" i="2"/>
  <c r="CV256" i="2" s="1"/>
  <c r="AJ253" i="2"/>
  <c r="AJ256" i="2" s="1"/>
  <c r="Y253" i="2"/>
  <c r="Y256" i="2" s="1"/>
  <c r="CK253" i="2"/>
  <c r="CK256" i="2" s="1"/>
  <c r="DA253" i="2"/>
  <c r="DA256" i="2" s="1"/>
  <c r="S253" i="2"/>
  <c r="S256" i="2" s="1"/>
  <c r="BE253" i="2"/>
  <c r="BE256" i="2" s="1"/>
  <c r="W253" i="2"/>
  <c r="W256" i="2" s="1"/>
  <c r="BC253" i="2"/>
  <c r="BC256" i="2" s="1"/>
  <c r="BR253" i="2"/>
  <c r="BR256" i="2" s="1"/>
  <c r="BV253" i="2"/>
  <c r="BV256" i="2" s="1"/>
  <c r="AH253" i="2"/>
  <c r="AH256" i="2" s="1"/>
  <c r="AF253" i="2"/>
  <c r="AF256" i="2" s="1"/>
  <c r="DZ253" i="2"/>
  <c r="DZ256" i="2" s="1"/>
  <c r="DX253" i="2"/>
  <c r="DX256" i="2" s="1"/>
  <c r="X253" i="2"/>
  <c r="X256" i="2" s="1"/>
  <c r="T253" i="2"/>
  <c r="T256" i="2" s="1"/>
  <c r="CE253" i="2"/>
  <c r="CE256" i="2" s="1"/>
  <c r="CB253" i="2"/>
  <c r="CB256" i="2" s="1"/>
  <c r="DB253" i="2"/>
  <c r="DB256" i="2" s="1"/>
  <c r="CR253" i="2"/>
  <c r="CR256" i="2" s="1"/>
  <c r="CG253" i="2"/>
  <c r="CG256" i="2" s="1"/>
  <c r="BO253" i="2"/>
  <c r="BO256" i="2" s="1"/>
  <c r="DK253" i="2"/>
  <c r="DK256" i="2" s="1"/>
  <c r="AK253" i="2"/>
  <c r="AK256" i="2" s="1"/>
  <c r="DM253" i="2"/>
  <c r="DM256" i="2" s="1"/>
  <c r="EN253" i="2"/>
  <c r="EN256" i="2" s="1"/>
  <c r="EC253" i="2"/>
  <c r="EC256" i="2" s="1"/>
  <c r="EH253" i="2"/>
  <c r="EH256" i="2" s="1"/>
  <c r="CD253" i="2"/>
  <c r="CD256" i="2" s="1"/>
  <c r="CL253" i="2"/>
  <c r="CL256" i="2" s="1"/>
  <c r="DL253" i="2"/>
  <c r="DL256" i="2" s="1"/>
  <c r="EA253" i="2"/>
  <c r="EA256" i="2" s="1"/>
  <c r="BB253" i="2"/>
  <c r="BB256" i="2" s="1"/>
  <c r="CH253" i="2"/>
  <c r="CH256" i="2" s="1"/>
  <c r="Z253" i="2"/>
  <c r="Z256" i="2" s="1"/>
  <c r="AZ253" i="2"/>
  <c r="AZ256" i="2" s="1"/>
  <c r="EF253" i="2"/>
  <c r="EF256" i="2" s="1"/>
  <c r="CY253" i="2"/>
  <c r="CY256" i="2" s="1"/>
  <c r="CU253" i="2"/>
  <c r="CU256" i="2" s="1"/>
  <c r="AN253" i="2"/>
  <c r="AN256" i="2" s="1"/>
  <c r="CF253" i="2"/>
  <c r="CF256" i="2" s="1"/>
  <c r="EB253" i="2"/>
  <c r="EB256" i="2" s="1"/>
  <c r="EP253" i="2"/>
  <c r="EP256" i="2" s="1"/>
  <c r="AI253" i="2"/>
  <c r="AI256" i="2" s="1"/>
  <c r="CI253" i="2"/>
  <c r="CI256" i="2" s="1"/>
  <c r="DP253" i="2"/>
  <c r="DP256" i="2" s="1"/>
  <c r="BA253" i="2"/>
  <c r="BA256" i="2" s="1"/>
  <c r="BQ253" i="2"/>
  <c r="BQ256" i="2" s="1"/>
  <c r="CW253" i="2"/>
  <c r="CW256" i="2" s="1"/>
  <c r="BN253" i="2"/>
  <c r="BN256" i="2" s="1"/>
  <c r="DQ253" i="2"/>
  <c r="DQ256" i="2" s="1"/>
  <c r="CX253" i="2"/>
  <c r="CX256" i="2" s="1"/>
  <c r="BF253" i="2"/>
  <c r="BF256" i="2" s="1"/>
  <c r="EE253" i="2"/>
  <c r="EE256" i="2" s="1"/>
  <c r="U253" i="2"/>
  <c r="U256" i="2" s="1"/>
  <c r="AO253" i="2"/>
  <c r="AO256" i="2" s="1"/>
  <c r="DR253" i="2"/>
  <c r="DR256" i="2" s="1"/>
  <c r="AP253" i="2"/>
  <c r="AP256" i="2" s="1"/>
  <c r="CZ253" i="2"/>
  <c r="CZ256" i="2" s="1"/>
  <c r="V253" i="2"/>
  <c r="V256" i="2" s="1"/>
  <c r="AL253" i="2"/>
  <c r="AL256" i="2" s="1"/>
  <c r="DN253" i="2"/>
  <c r="DN256" i="2" s="1"/>
  <c r="ED253" i="2"/>
  <c r="ED256" i="2" s="1"/>
  <c r="AM253" i="2"/>
  <c r="AM256" i="2" s="1"/>
  <c r="BD253" i="2"/>
  <c r="BD256" i="2" s="1"/>
  <c r="DO253" i="2"/>
  <c r="DO256" i="2" s="1"/>
  <c r="BP253" i="2"/>
  <c r="BP256" i="2" s="1"/>
  <c r="DH253" i="2"/>
  <c r="DH256" i="2" s="1"/>
  <c r="BS253" i="2"/>
  <c r="BS256" i="2" s="1"/>
  <c r="CJ253" i="2"/>
  <c r="CJ256" i="2" s="1"/>
  <c r="BT253" i="2"/>
  <c r="BT256" i="2" s="1"/>
  <c r="BL253" i="2"/>
  <c r="BL256" i="2" s="1"/>
  <c r="EG253" i="2"/>
  <c r="EG256" i="2" s="1"/>
  <c r="DJ253" i="2"/>
  <c r="DJ256" i="2" s="1"/>
  <c r="AY253" i="2"/>
  <c r="AY256" i="2" s="1"/>
  <c r="CT253" i="2"/>
  <c r="CT256" i="2" s="1"/>
  <c r="BU253" i="2"/>
  <c r="BU256" i="2" s="1"/>
  <c r="M253" i="2"/>
  <c r="M256" i="2" s="1"/>
  <c r="L253" i="2"/>
  <c r="L256" i="2" s="1"/>
  <c r="Q253" i="2"/>
  <c r="Q256" i="2" s="1"/>
  <c r="P253" i="2"/>
  <c r="P256" i="2" s="1"/>
  <c r="E252" i="2"/>
  <c r="K253" i="2"/>
  <c r="K256" i="2" s="1"/>
  <c r="N253" i="2"/>
  <c r="N256" i="2" s="1"/>
  <c r="O253" i="2"/>
  <c r="O256" i="2" s="1"/>
  <c r="DG255" i="2" l="1"/>
  <c r="DG257" i="2" s="1"/>
  <c r="CP255" i="2"/>
  <c r="CP257" i="2" s="1"/>
  <c r="AA255" i="2"/>
  <c r="AA257" i="2" s="1"/>
  <c r="BX255" i="2"/>
  <c r="BX257" i="2" s="1"/>
  <c r="BI255" i="2"/>
  <c r="BI257" i="2" s="1"/>
  <c r="AW255" i="2"/>
  <c r="AW257" i="2" s="1"/>
  <c r="DT255" i="2"/>
  <c r="DT257" i="2" s="1"/>
  <c r="AR255" i="2"/>
  <c r="AR257" i="2" s="1"/>
  <c r="DE255" i="2"/>
  <c r="DE257" i="2" s="1"/>
  <c r="DW255" i="2"/>
  <c r="DW257" i="2" s="1"/>
  <c r="BZ255" i="2"/>
  <c r="BZ257" i="2" s="1"/>
  <c r="AG255" i="2"/>
  <c r="AG257" i="2" s="1"/>
  <c r="CN255" i="2"/>
  <c r="CN257" i="2" s="1"/>
  <c r="CS255" i="2"/>
  <c r="CS257" i="2" s="1"/>
  <c r="DV255" i="2"/>
  <c r="DV257" i="2" s="1"/>
  <c r="CA255" i="2"/>
  <c r="CA257" i="2" s="1"/>
  <c r="BH255" i="2"/>
  <c r="BH257" i="2" s="1"/>
  <c r="CO255" i="2"/>
  <c r="CO257" i="2" s="1"/>
  <c r="EO255" i="2"/>
  <c r="EO257" i="2" s="1"/>
  <c r="DC255" i="2"/>
  <c r="DC257" i="2" s="1"/>
  <c r="AB255" i="2"/>
  <c r="AB257" i="2" s="1"/>
  <c r="AE255" i="2"/>
  <c r="AE257" i="2" s="1"/>
  <c r="DY255" i="2"/>
  <c r="DY257" i="2" s="1"/>
  <c r="DF255" i="2"/>
  <c r="DF257" i="2" s="1"/>
  <c r="BK255" i="2"/>
  <c r="BK257" i="2" s="1"/>
  <c r="BW255" i="2"/>
  <c r="BW257" i="2" s="1"/>
  <c r="EI255" i="2"/>
  <c r="EI257" i="2" s="1"/>
  <c r="EM255" i="2"/>
  <c r="EM257" i="2" s="1"/>
  <c r="EL255" i="2"/>
  <c r="EL257" i="2" s="1"/>
  <c r="CQ255" i="2"/>
  <c r="CQ257" i="2" s="1"/>
  <c r="BY255" i="2"/>
  <c r="BY257" i="2" s="1"/>
  <c r="AQ255" i="2"/>
  <c r="AQ257" i="2" s="1"/>
  <c r="DI255" i="2"/>
  <c r="DI257" i="2" s="1"/>
  <c r="DU255" i="2"/>
  <c r="DU257" i="2" s="1"/>
  <c r="BJ255" i="2"/>
  <c r="BJ257" i="2" s="1"/>
  <c r="AS255" i="2"/>
  <c r="AS257" i="2" s="1"/>
  <c r="EK255" i="2"/>
  <c r="EK257" i="2" s="1"/>
  <c r="BG255" i="2"/>
  <c r="BG257" i="2" s="1"/>
  <c r="DS255" i="2"/>
  <c r="DS257" i="2" s="1"/>
  <c r="AT255" i="2"/>
  <c r="AT257" i="2" s="1"/>
  <c r="AD255" i="2"/>
  <c r="AD257" i="2" s="1"/>
  <c r="CM255" i="2"/>
  <c r="CM257" i="2" s="1"/>
  <c r="BM255" i="2"/>
  <c r="BM257" i="2" s="1"/>
  <c r="AU255" i="2"/>
  <c r="AU257" i="2" s="1"/>
  <c r="DD255" i="2"/>
  <c r="DD257" i="2" s="1"/>
  <c r="EJ255" i="2"/>
  <c r="EJ257" i="2" s="1"/>
  <c r="CC255" i="2"/>
  <c r="CC257" i="2" s="1"/>
  <c r="AC255" i="2"/>
  <c r="AC257" i="2" s="1"/>
  <c r="AH255" i="2"/>
  <c r="AH257" i="2" s="1"/>
  <c r="AF255" i="2"/>
  <c r="AF257" i="2" s="1"/>
  <c r="DZ255" i="2"/>
  <c r="DZ257" i="2" s="1"/>
  <c r="DX255" i="2"/>
  <c r="DX257" i="2" s="1"/>
  <c r="X255" i="2"/>
  <c r="X257" i="2" s="1"/>
  <c r="T255" i="2"/>
  <c r="T257" i="2" s="1"/>
  <c r="CE255" i="2"/>
  <c r="CE257" i="2" s="1"/>
  <c r="CB255" i="2"/>
  <c r="CB257" i="2" s="1"/>
  <c r="DB255" i="2"/>
  <c r="DB257" i="2" s="1"/>
  <c r="BB255" i="2"/>
  <c r="BB257" i="2" s="1"/>
  <c r="BO255" i="2"/>
  <c r="BO257" i="2" s="1"/>
  <c r="EB255" i="2"/>
  <c r="EB257" i="2" s="1"/>
  <c r="AI255" i="2"/>
  <c r="AI257" i="2" s="1"/>
  <c r="AJ255" i="2"/>
  <c r="AJ257" i="2" s="1"/>
  <c r="CU255" i="2"/>
  <c r="CU257" i="2" s="1"/>
  <c r="BF255" i="2"/>
  <c r="BF257" i="2" s="1"/>
  <c r="DR255" i="2"/>
  <c r="DR257" i="2" s="1"/>
  <c r="AY255" i="2"/>
  <c r="AY257" i="2" s="1"/>
  <c r="CT255" i="2"/>
  <c r="CT257" i="2" s="1"/>
  <c r="BU255" i="2"/>
  <c r="BU257" i="2" s="1"/>
  <c r="AX255" i="2"/>
  <c r="AX257" i="2" s="1"/>
  <c r="AV255" i="2"/>
  <c r="AV257" i="2" s="1"/>
  <c r="Z255" i="2"/>
  <c r="Z257" i="2" s="1"/>
  <c r="EF255" i="2"/>
  <c r="EF257" i="2" s="1"/>
  <c r="BS255" i="2"/>
  <c r="BS257" i="2" s="1"/>
  <c r="CJ255" i="2"/>
  <c r="CJ257" i="2" s="1"/>
  <c r="CK255" i="2"/>
  <c r="CK257" i="2" s="1"/>
  <c r="CL255" i="2"/>
  <c r="CL257" i="2" s="1"/>
  <c r="EA255" i="2"/>
  <c r="EA257" i="2" s="1"/>
  <c r="CH255" i="2"/>
  <c r="CH257" i="2" s="1"/>
  <c r="AZ255" i="2"/>
  <c r="AZ257" i="2" s="1"/>
  <c r="CV255" i="2"/>
  <c r="CV257" i="2" s="1"/>
  <c r="DP255" i="2"/>
  <c r="DP257" i="2" s="1"/>
  <c r="S255" i="2"/>
  <c r="S257" i="2" s="1"/>
  <c r="BA255" i="2"/>
  <c r="BA257" i="2" s="1"/>
  <c r="DK255" i="2"/>
  <c r="DK257" i="2" s="1"/>
  <c r="CR255" i="2"/>
  <c r="CR257" i="2" s="1"/>
  <c r="CG255" i="2"/>
  <c r="CG257" i="2" s="1"/>
  <c r="R255" i="2"/>
  <c r="R257" i="2" s="1"/>
  <c r="AK255" i="2"/>
  <c r="AK257" i="2" s="1"/>
  <c r="DH255" i="2"/>
  <c r="DH257" i="2" s="1"/>
  <c r="EN255" i="2"/>
  <c r="EN257" i="2" s="1"/>
  <c r="Y255" i="2"/>
  <c r="Y257" i="2" s="1"/>
  <c r="DA255" i="2"/>
  <c r="DA257" i="2" s="1"/>
  <c r="CF255" i="2"/>
  <c r="CF257" i="2" s="1"/>
  <c r="EP255" i="2"/>
  <c r="EP257" i="2" s="1"/>
  <c r="CI255" i="2"/>
  <c r="CI257" i="2" s="1"/>
  <c r="CY255" i="2"/>
  <c r="CY257" i="2" s="1"/>
  <c r="DQ255" i="2"/>
  <c r="DQ257" i="2" s="1"/>
  <c r="BE255" i="2"/>
  <c r="BE257" i="2" s="1"/>
  <c r="BL255" i="2"/>
  <c r="BL257" i="2" s="1"/>
  <c r="DM255" i="2"/>
  <c r="DM257" i="2" s="1"/>
  <c r="CX255" i="2"/>
  <c r="CX257" i="2" s="1"/>
  <c r="BT255" i="2"/>
  <c r="BT257" i="2" s="1"/>
  <c r="V255" i="2"/>
  <c r="V257" i="2" s="1"/>
  <c r="AL255" i="2"/>
  <c r="AL257" i="2" s="1"/>
  <c r="DN255" i="2"/>
  <c r="DN257" i="2" s="1"/>
  <c r="ED255" i="2"/>
  <c r="ED257" i="2" s="1"/>
  <c r="AM255" i="2"/>
  <c r="AM257" i="2" s="1"/>
  <c r="BD255" i="2"/>
  <c r="BD257" i="2" s="1"/>
  <c r="DO255" i="2"/>
  <c r="DO257" i="2" s="1"/>
  <c r="BP255" i="2"/>
  <c r="BP257" i="2" s="1"/>
  <c r="EE255" i="2"/>
  <c r="EE257" i="2" s="1"/>
  <c r="U255" i="2"/>
  <c r="U257" i="2" s="1"/>
  <c r="AO255" i="2"/>
  <c r="AO257" i="2" s="1"/>
  <c r="BQ255" i="2"/>
  <c r="BQ257" i="2" s="1"/>
  <c r="CW255" i="2"/>
  <c r="CW257" i="2" s="1"/>
  <c r="BN255" i="2"/>
  <c r="BN257" i="2" s="1"/>
  <c r="EC255" i="2"/>
  <c r="EC257" i="2" s="1"/>
  <c r="AN255" i="2"/>
  <c r="AN257" i="2" s="1"/>
  <c r="AP255" i="2"/>
  <c r="AP257" i="2" s="1"/>
  <c r="CD255" i="2"/>
  <c r="CD257" i="2" s="1"/>
  <c r="CZ255" i="2"/>
  <c r="CZ257" i="2" s="1"/>
  <c r="DJ255" i="2"/>
  <c r="DJ257" i="2" s="1"/>
  <c r="EH255" i="2"/>
  <c r="EH257" i="2" s="1"/>
  <c r="DL255" i="2"/>
  <c r="DL257" i="2" s="1"/>
  <c r="W255" i="2"/>
  <c r="W257" i="2" s="1"/>
  <c r="BC255" i="2"/>
  <c r="BC257" i="2" s="1"/>
  <c r="BR255" i="2"/>
  <c r="BR257" i="2" s="1"/>
  <c r="BV255" i="2"/>
  <c r="BV257" i="2" s="1"/>
  <c r="EG255" i="2"/>
  <c r="EG257" i="2" s="1"/>
  <c r="P255" i="2"/>
  <c r="P257" i="2" s="1"/>
  <c r="N255" i="2"/>
  <c r="N257" i="2" s="1"/>
  <c r="M255" i="2"/>
  <c r="M257" i="2" s="1"/>
  <c r="K255" i="2"/>
  <c r="K257" i="2" s="1"/>
  <c r="O255" i="2"/>
  <c r="O257" i="2" s="1"/>
  <c r="E256" i="2"/>
  <c r="L255" i="2"/>
  <c r="L257" i="2" s="1"/>
  <c r="Q255" i="2"/>
  <c r="Q257" i="2" s="1"/>
  <c r="CN258" i="2" l="1"/>
  <c r="CN206" i="21" s="1"/>
  <c r="CG258" i="2"/>
  <c r="CG206" i="21" s="1"/>
  <c r="CL258" i="2"/>
  <c r="CL206" i="21" s="1"/>
  <c r="BH258" i="2"/>
  <c r="BH206" i="21" s="1"/>
  <c r="AY258" i="2"/>
  <c r="AY206" i="21" s="1"/>
  <c r="EJ258" i="2"/>
  <c r="EJ206" i="21" s="1"/>
  <c r="S258" i="2"/>
  <c r="S206" i="21" s="1"/>
  <c r="AB258" i="2"/>
  <c r="AB206" i="21" s="1"/>
  <c r="BJ258" i="2"/>
  <c r="BJ206" i="21" s="1"/>
  <c r="CW258" i="2"/>
  <c r="CW206" i="21" s="1"/>
  <c r="DZ258" i="2"/>
  <c r="DZ206" i="21" s="1"/>
  <c r="EC258" i="2"/>
  <c r="EC206" i="21" s="1"/>
  <c r="BI258" i="2"/>
  <c r="BI206" i="21" s="1"/>
  <c r="CC258" i="2"/>
  <c r="CC206" i="21" s="1"/>
  <c r="AN258" i="2"/>
  <c r="AN206" i="21" s="1"/>
  <c r="DC258" i="2"/>
  <c r="DC206" i="21" s="1"/>
  <c r="BU258" i="2"/>
  <c r="BU206" i="21" s="1"/>
  <c r="BY258" i="2"/>
  <c r="BY206" i="21" s="1"/>
  <c r="BQ258" i="2"/>
  <c r="BQ206" i="21" s="1"/>
  <c r="CB258" i="2"/>
  <c r="CB206" i="21" s="1"/>
  <c r="AU258" i="2"/>
  <c r="AU206" i="21" s="1"/>
  <c r="DK258" i="2"/>
  <c r="DK206" i="21" s="1"/>
  <c r="BP258" i="2"/>
  <c r="BP206" i="21" s="1"/>
  <c r="EN258" i="2"/>
  <c r="EN206" i="21" s="1"/>
  <c r="CS258" i="2"/>
  <c r="CS206" i="21" s="1"/>
  <c r="DL258" i="2"/>
  <c r="DL206" i="21" s="1"/>
  <c r="DD258" i="2"/>
  <c r="DD206" i="21" s="1"/>
  <c r="L258" i="2"/>
  <c r="L206" i="21" s="1"/>
  <c r="AW258" i="2"/>
  <c r="AW206" i="21" s="1"/>
  <c r="BO258" i="2"/>
  <c r="BO206" i="21" s="1"/>
  <c r="EL258" i="2"/>
  <c r="EL206" i="21" s="1"/>
  <c r="AA258" i="2"/>
  <c r="AA206" i="21" s="1"/>
  <c r="EK258" i="2"/>
  <c r="EK206" i="21" s="1"/>
  <c r="CA258" i="2"/>
  <c r="CA206" i="21" s="1"/>
  <c r="DY258" i="2"/>
  <c r="DY206" i="21" s="1"/>
  <c r="CY258" i="2"/>
  <c r="CY206" i="21" s="1"/>
  <c r="DF258" i="2"/>
  <c r="DF206" i="21" s="1"/>
  <c r="CU258" i="2"/>
  <c r="CU206" i="21" s="1"/>
  <c r="AO258" i="2"/>
  <c r="AO206" i="21" s="1"/>
  <c r="V258" i="2"/>
  <c r="V206" i="21" s="1"/>
  <c r="AJ258" i="2"/>
  <c r="AJ206" i="21" s="1"/>
  <c r="BD258" i="2"/>
  <c r="BD206" i="21" s="1"/>
  <c r="EM258" i="2"/>
  <c r="EM206" i="21" s="1"/>
  <c r="CH258" i="2"/>
  <c r="CH206" i="21" s="1"/>
  <c r="DQ258" i="2"/>
  <c r="DQ206" i="21" s="1"/>
  <c r="DV258" i="2"/>
  <c r="DV206" i="21" s="1"/>
  <c r="CD258" i="2"/>
  <c r="CD206" i="21" s="1"/>
  <c r="EP258" i="2"/>
  <c r="EP206" i="21" s="1"/>
  <c r="AS258" i="2"/>
  <c r="AS206" i="21" s="1"/>
  <c r="DP258" i="2"/>
  <c r="DP206" i="21" s="1"/>
  <c r="Q258" i="2"/>
  <c r="Q206" i="21" s="1"/>
  <c r="DU258" i="2"/>
  <c r="DU206" i="21" s="1"/>
  <c r="BA258" i="2"/>
  <c r="BA206" i="21" s="1"/>
  <c r="DA258" i="2"/>
  <c r="DA206" i="21" s="1"/>
  <c r="CV258" i="2"/>
  <c r="CV206" i="21" s="1"/>
  <c r="AM258" i="2"/>
  <c r="AM206" i="21" s="1"/>
  <c r="CT258" i="2"/>
  <c r="CT206" i="21" s="1"/>
  <c r="BR258" i="2"/>
  <c r="BR206" i="21" s="1"/>
  <c r="EG258" i="2"/>
  <c r="EG206" i="21" s="1"/>
  <c r="BG258" i="2"/>
  <c r="BG206" i="21" s="1"/>
  <c r="EB258" i="2"/>
  <c r="EB206" i="21" s="1"/>
  <c r="AE258" i="2"/>
  <c r="AE206" i="21" s="1"/>
  <c r="AH258" i="2"/>
  <c r="AH206" i="21" s="1"/>
  <c r="DB258" i="2"/>
  <c r="DB206" i="21" s="1"/>
  <c r="DR258" i="2"/>
  <c r="DR206" i="21" s="1"/>
  <c r="CM258" i="2"/>
  <c r="CM206" i="21" s="1"/>
  <c r="EF258" i="2"/>
  <c r="EF206" i="21" s="1"/>
  <c r="CQ258" i="2"/>
  <c r="CQ206" i="21" s="1"/>
  <c r="AC258" i="2"/>
  <c r="AC206" i="21" s="1"/>
  <c r="EE258" i="2"/>
  <c r="EE206" i="21" s="1"/>
  <c r="AQ258" i="2"/>
  <c r="AQ206" i="21" s="1"/>
  <c r="AR258" i="2"/>
  <c r="AR206" i="21" s="1"/>
  <c r="U258" i="2"/>
  <c r="U206" i="21" s="1"/>
  <c r="CX258" i="2"/>
  <c r="CX206" i="21" s="1"/>
  <c r="BC258" i="2"/>
  <c r="BC206" i="21" s="1"/>
  <c r="BL258" i="2"/>
  <c r="BL206" i="21" s="1"/>
  <c r="CO258" i="2"/>
  <c r="CO206" i="21" s="1"/>
  <c r="CE258" i="2"/>
  <c r="CE206" i="21" s="1"/>
  <c r="CK258" i="2"/>
  <c r="CK206" i="21" s="1"/>
  <c r="BX258" i="2"/>
  <c r="BX206" i="21" s="1"/>
  <c r="BN258" i="2"/>
  <c r="BN206" i="21" s="1"/>
  <c r="AF258" i="2"/>
  <c r="AF206" i="21" s="1"/>
  <c r="BK258" i="2"/>
  <c r="BK206" i="21" s="1"/>
  <c r="AD258" i="2"/>
  <c r="AD206" i="21" s="1"/>
  <c r="CI258" i="2"/>
  <c r="CI206" i="21" s="1"/>
  <c r="CR258" i="2"/>
  <c r="CR206" i="21" s="1"/>
  <c r="AV258" i="2"/>
  <c r="AV206" i="21" s="1"/>
  <c r="DN258" i="2"/>
  <c r="DN206" i="21" s="1"/>
  <c r="AI258" i="2"/>
  <c r="AI206" i="21" s="1"/>
  <c r="R258" i="2"/>
  <c r="R206" i="21" s="1"/>
  <c r="ED258" i="2"/>
  <c r="ED206" i="21" s="1"/>
  <c r="CP258" i="2"/>
  <c r="CP206" i="21" s="1"/>
  <c r="T258" i="2"/>
  <c r="T206" i="21" s="1"/>
  <c r="M258" i="2"/>
  <c r="M206" i="21" s="1"/>
  <c r="EO258" i="2"/>
  <c r="EO206" i="21" s="1"/>
  <c r="DM258" i="2"/>
  <c r="DM206" i="21" s="1"/>
  <c r="CZ258" i="2"/>
  <c r="CZ206" i="21" s="1"/>
  <c r="BM258" i="2"/>
  <c r="BM206" i="21" s="1"/>
  <c r="AP258" i="2"/>
  <c r="AP206" i="21" s="1"/>
  <c r="AZ258" i="2"/>
  <c r="AZ206" i="21" s="1"/>
  <c r="BS258" i="2"/>
  <c r="BS206" i="21" s="1"/>
  <c r="DI258" i="2"/>
  <c r="DI206" i="21" s="1"/>
  <c r="BF258" i="2"/>
  <c r="BF206" i="21" s="1"/>
  <c r="DH258" i="2"/>
  <c r="DH206" i="21" s="1"/>
  <c r="BE258" i="2"/>
  <c r="BE206" i="21" s="1"/>
  <c r="CJ258" i="2"/>
  <c r="CJ206" i="21" s="1"/>
  <c r="P258" i="2"/>
  <c r="P206" i="21" s="1"/>
  <c r="W258" i="2"/>
  <c r="W206" i="21" s="1"/>
  <c r="BT258" i="2"/>
  <c r="BT206" i="21" s="1"/>
  <c r="DE258" i="2"/>
  <c r="DE206" i="21" s="1"/>
  <c r="AK258" i="2"/>
  <c r="AK206" i="21" s="1"/>
  <c r="DS258" i="2"/>
  <c r="DS206" i="21" s="1"/>
  <c r="EI258" i="2"/>
  <c r="EI206" i="21" s="1"/>
  <c r="BB258" i="2"/>
  <c r="BB206" i="21" s="1"/>
  <c r="AT258" i="2"/>
  <c r="AT206" i="21" s="1"/>
  <c r="Y258" i="2"/>
  <c r="Y206" i="21" s="1"/>
  <c r="DO258" i="2"/>
  <c r="DO206" i="21" s="1"/>
  <c r="BZ258" i="2"/>
  <c r="BZ206" i="21" s="1"/>
  <c r="K258" i="2"/>
  <c r="K206" i="21" s="1"/>
  <c r="AX258" i="2"/>
  <c r="AX206" i="21" s="1"/>
  <c r="AL258" i="2"/>
  <c r="AL206" i="21" s="1"/>
  <c r="DT258" i="2"/>
  <c r="DT206" i="21" s="1"/>
  <c r="DX258" i="2"/>
  <c r="DX206" i="21" s="1"/>
  <c r="O258" i="2"/>
  <c r="O206" i="21" s="1"/>
  <c r="DG258" i="2"/>
  <c r="DG206" i="21" s="1"/>
  <c r="X258" i="2"/>
  <c r="X206" i="21" s="1"/>
  <c r="N258" i="2"/>
  <c r="N206" i="21" s="1"/>
  <c r="BW258" i="2"/>
  <c r="BW206" i="21" s="1"/>
  <c r="EA258" i="2"/>
  <c r="EA206" i="21" s="1"/>
  <c r="Z258" i="2"/>
  <c r="Z206" i="21" s="1"/>
  <c r="DW258" i="2"/>
  <c r="DW206" i="21" s="1"/>
  <c r="CF258" i="2"/>
  <c r="CF206" i="21" s="1"/>
  <c r="EH258" i="2"/>
  <c r="EH206" i="21" s="1"/>
  <c r="BV258" i="2"/>
  <c r="BV206" i="21" s="1"/>
  <c r="DJ258" i="2"/>
  <c r="DJ206" i="21" s="1"/>
  <c r="AG258" i="2"/>
  <c r="AG206" i="21" s="1"/>
  <c r="E255" i="2"/>
  <c r="E257" i="2"/>
  <c r="E258" i="2" l="1"/>
  <c r="E206" i="21"/>
  <c r="E52" i="13" l="1"/>
  <c r="G40" i="69" l="1"/>
  <c r="J23" i="24" l="1"/>
  <c r="L22" i="24"/>
  <c r="M26" i="24"/>
  <c r="I22" i="24"/>
  <c r="I27" i="24"/>
  <c r="N51" i="24"/>
  <c r="O37" i="24"/>
  <c r="L18" i="24"/>
  <c r="O21" i="24"/>
  <c r="P18" i="24"/>
  <c r="K23" i="24"/>
  <c r="L13" i="24"/>
  <c r="N22" i="24"/>
  <c r="N35" i="24"/>
  <c r="H21" i="24"/>
  <c r="O22" i="24"/>
  <c r="J37" i="24"/>
  <c r="I37" i="24"/>
  <c r="L19" i="24"/>
  <c r="M21" i="24"/>
  <c r="I18" i="24"/>
  <c r="J22" i="24"/>
  <c r="H35" i="24"/>
  <c r="P29" i="24"/>
  <c r="J18" i="24"/>
  <c r="K51" i="24"/>
  <c r="P19" i="24"/>
  <c r="P14" i="24"/>
  <c r="L21" i="24"/>
  <c r="Q29" i="24"/>
  <c r="H22" i="24"/>
  <c r="M23" i="24"/>
  <c r="L12" i="24"/>
  <c r="O18" i="24"/>
  <c r="O29" i="24"/>
  <c r="Q20" i="24"/>
  <c r="I29" i="24"/>
  <c r="M29" i="24"/>
  <c r="Q12" i="24"/>
  <c r="K37" i="24"/>
  <c r="I20" i="24"/>
  <c r="P51" i="24"/>
  <c r="H19" i="24"/>
  <c r="Q35" i="24"/>
  <c r="H23" i="24"/>
  <c r="Q51" i="24"/>
  <c r="Q13" i="24"/>
  <c r="O27" i="24"/>
  <c r="O35" i="24"/>
  <c r="H26" i="24"/>
  <c r="O20" i="24"/>
  <c r="Q27" i="24"/>
  <c r="I14" i="24"/>
  <c r="P20" i="24"/>
  <c r="L37" i="24"/>
  <c r="M51" i="24"/>
  <c r="H13" i="24"/>
  <c r="K19" i="24"/>
  <c r="O51" i="24"/>
  <c r="N14" i="24"/>
  <c r="L27" i="24"/>
  <c r="Q21" i="24"/>
  <c r="J14" i="24"/>
  <c r="M35" i="24"/>
  <c r="K26" i="24"/>
  <c r="P12" i="24"/>
  <c r="I26" i="24"/>
  <c r="P35" i="24"/>
  <c r="L29" i="24"/>
  <c r="P27" i="24"/>
  <c r="H18" i="24"/>
  <c r="M20" i="24"/>
  <c r="Q26" i="24"/>
  <c r="O14" i="24"/>
  <c r="N13" i="24"/>
  <c r="M22" i="24"/>
  <c r="L51" i="24"/>
  <c r="K35" i="24"/>
  <c r="O13" i="24"/>
  <c r="Q14" i="24"/>
  <c r="Q23" i="24"/>
  <c r="K21" i="24"/>
  <c r="O12" i="24"/>
  <c r="H37" i="24"/>
  <c r="M37" i="24"/>
  <c r="I12" i="24"/>
  <c r="N27" i="24"/>
  <c r="H27" i="24"/>
  <c r="J13" i="24"/>
  <c r="L23" i="24"/>
  <c r="M13" i="24"/>
  <c r="H14" i="24"/>
  <c r="P21" i="24"/>
  <c r="P13" i="24"/>
  <c r="N26" i="24"/>
  <c r="I13" i="24"/>
  <c r="P26" i="24"/>
  <c r="P22" i="24"/>
  <c r="M19" i="24"/>
  <c r="N23" i="24"/>
  <c r="Q22" i="24"/>
  <c r="J27" i="24"/>
  <c r="O19" i="24"/>
  <c r="Q18" i="24"/>
  <c r="K20" i="24"/>
  <c r="H51" i="24"/>
  <c r="K12" i="24"/>
  <c r="O26" i="24"/>
  <c r="O23" i="24"/>
  <c r="M27" i="24"/>
  <c r="J35" i="24"/>
  <c r="L26" i="24"/>
  <c r="Q19" i="24"/>
  <c r="J26" i="24"/>
  <c r="N19" i="24"/>
  <c r="I19" i="24"/>
  <c r="I35" i="24"/>
  <c r="J21" i="24"/>
  <c r="J12" i="24"/>
  <c r="H29" i="24"/>
  <c r="H20" i="24"/>
  <c r="N29" i="24"/>
  <c r="N18" i="24"/>
  <c r="K27" i="24"/>
  <c r="I23" i="24"/>
  <c r="N20" i="24"/>
  <c r="H12" i="24"/>
  <c r="K29" i="24"/>
  <c r="J20" i="24"/>
  <c r="K13" i="24"/>
  <c r="L20" i="24"/>
  <c r="J29" i="24"/>
  <c r="P23" i="24"/>
  <c r="N37" i="24"/>
  <c r="M12" i="24"/>
  <c r="L14" i="24"/>
  <c r="I21" i="24"/>
  <c r="N12" i="24"/>
  <c r="K18" i="24"/>
  <c r="J19" i="24"/>
  <c r="M18" i="24"/>
  <c r="N21" i="24"/>
  <c r="I51" i="24"/>
  <c r="Q37" i="24"/>
  <c r="L35" i="24"/>
  <c r="M14" i="24"/>
  <c r="K22" i="24"/>
  <c r="P37" i="24"/>
  <c r="K14" i="24"/>
  <c r="J51" i="24"/>
  <c r="J185" i="69" l="1"/>
  <c r="O185" i="69"/>
  <c r="H185" i="69"/>
  <c r="P185" i="69"/>
  <c r="M185" i="69"/>
  <c r="N185" i="69"/>
  <c r="Q185" i="69"/>
  <c r="K185" i="69"/>
  <c r="L185" i="69"/>
  <c r="I185" i="69"/>
  <c r="I184" i="69"/>
  <c r="O184" i="69"/>
  <c r="J184" i="69"/>
  <c r="N184" i="69"/>
  <c r="P184" i="69"/>
  <c r="Q184" i="69"/>
  <c r="L184" i="69"/>
  <c r="K184" i="69"/>
  <c r="M184" i="69"/>
  <c r="H184" i="69"/>
  <c r="E27" i="24"/>
  <c r="A27" i="24" s="1"/>
  <c r="N64" i="24"/>
  <c r="E20" i="24"/>
  <c r="A20" i="24" s="1"/>
  <c r="N11" i="24"/>
  <c r="N165" i="69" s="1"/>
  <c r="J64" i="24"/>
  <c r="O11" i="24"/>
  <c r="O165" i="69" s="1"/>
  <c r="E26" i="24"/>
  <c r="A26" i="24" s="1"/>
  <c r="E23" i="24"/>
  <c r="A23" i="24" s="1"/>
  <c r="M11" i="24"/>
  <c r="M165" i="69" s="1"/>
  <c r="K11" i="24"/>
  <c r="K165" i="69" s="1"/>
  <c r="P11" i="24"/>
  <c r="P165" i="69" s="1"/>
  <c r="O64" i="24"/>
  <c r="L64" i="24"/>
  <c r="E19" i="24"/>
  <c r="A19" i="24" s="1"/>
  <c r="E29" i="24"/>
  <c r="A29" i="24" s="1"/>
  <c r="H11" i="24"/>
  <c r="H165" i="69" s="1"/>
  <c r="E12" i="24"/>
  <c r="A12" i="24" s="1"/>
  <c r="I11" i="24"/>
  <c r="I165" i="69" s="1"/>
  <c r="Q11" i="24"/>
  <c r="Q165" i="69" s="1"/>
  <c r="E18" i="24"/>
  <c r="A18" i="24" s="1"/>
  <c r="E13" i="24"/>
  <c r="K64" i="24"/>
  <c r="E35" i="24"/>
  <c r="A35" i="24" s="1"/>
  <c r="H64" i="24"/>
  <c r="I64" i="24"/>
  <c r="L11" i="24"/>
  <c r="L165" i="69" s="1"/>
  <c r="P64" i="24"/>
  <c r="Q64" i="24"/>
  <c r="E51" i="24"/>
  <c r="A51" i="24" s="1"/>
  <c r="E14" i="24"/>
  <c r="A14" i="24" s="1"/>
  <c r="E22" i="24"/>
  <c r="A22" i="24" s="1"/>
  <c r="J11" i="24"/>
  <c r="J165" i="69" s="1"/>
  <c r="M64" i="24"/>
  <c r="E21" i="24"/>
  <c r="A21" i="24" s="1"/>
  <c r="A13" i="24" l="1"/>
  <c r="E185" i="69"/>
  <c r="C138" i="86" s="1"/>
  <c r="E184" i="69"/>
  <c r="C137" i="86" s="1"/>
  <c r="E165" i="69"/>
  <c r="C85" i="86" s="1"/>
  <c r="E64" i="24"/>
  <c r="E11" i="24"/>
  <c r="A11" i="24" s="1"/>
  <c r="E26" i="61" l="1"/>
  <c r="DV13" i="21"/>
  <c r="DV64" i="68" s="1"/>
  <c r="DV98" i="68" s="1"/>
  <c r="EF13" i="21"/>
  <c r="EF64" i="68" s="1"/>
  <c r="EF98" i="68" s="1"/>
  <c r="DJ13" i="21"/>
  <c r="DJ64" i="68" s="1"/>
  <c r="DJ98" i="68" s="1"/>
  <c r="EL13" i="21"/>
  <c r="EL64" i="68" s="1"/>
  <c r="EL98" i="68" s="1"/>
  <c r="DZ13" i="21"/>
  <c r="DZ64" i="68" s="1"/>
  <c r="DZ98" i="68" s="1"/>
  <c r="ED13" i="21"/>
  <c r="ED64" i="68" s="1"/>
  <c r="ED98" i="68" s="1"/>
  <c r="EH13" i="21"/>
  <c r="EH64" i="68" s="1"/>
  <c r="EH98" i="68" s="1"/>
  <c r="EC13" i="21"/>
  <c r="EC64" i="68" s="1"/>
  <c r="EC98" i="68" s="1"/>
  <c r="DU13" i="21"/>
  <c r="DU64" i="68" s="1"/>
  <c r="DU98" i="68" s="1"/>
  <c r="DY13" i="21"/>
  <c r="DY64" i="68" s="1"/>
  <c r="DY98" i="68" s="1"/>
  <c r="DN13" i="21"/>
  <c r="DN64" i="68" s="1"/>
  <c r="DN98" i="68" s="1"/>
  <c r="EO13" i="21"/>
  <c r="EO64" i="68" s="1"/>
  <c r="EO98" i="68" s="1"/>
  <c r="DP13" i="21"/>
  <c r="DP64" i="68" s="1"/>
  <c r="DP98" i="68" s="1"/>
  <c r="DL13" i="21"/>
  <c r="DL64" i="68" s="1"/>
  <c r="DL98" i="68" s="1"/>
  <c r="DM13" i="21"/>
  <c r="DM64" i="68" s="1"/>
  <c r="DM98" i="68" s="1"/>
  <c r="EG13" i="21"/>
  <c r="EG64" i="68" s="1"/>
  <c r="EG98" i="68" s="1"/>
  <c r="EJ13" i="21"/>
  <c r="EJ64" i="68" s="1"/>
  <c r="EJ98" i="68" s="1"/>
  <c r="EK13" i="21"/>
  <c r="EK64" i="68" s="1"/>
  <c r="EK98" i="68" s="1"/>
  <c r="DR13" i="21"/>
  <c r="DR64" i="68" s="1"/>
  <c r="DR98" i="68" s="1"/>
  <c r="EN13" i="21"/>
  <c r="EN64" i="68" s="1"/>
  <c r="EN98" i="68" s="1"/>
  <c r="DT13" i="21"/>
  <c r="DT64" i="68" s="1"/>
  <c r="DT98" i="68" s="1"/>
  <c r="DX13" i="21"/>
  <c r="DX64" i="68" s="1"/>
  <c r="DX98" i="68" s="1"/>
  <c r="DQ13" i="21"/>
  <c r="DQ64" i="68" s="1"/>
  <c r="DQ98" i="68" s="1"/>
  <c r="EB13" i="21"/>
  <c r="EB64" i="68" s="1"/>
  <c r="EB98" i="68" s="1"/>
  <c r="EP13" i="21"/>
  <c r="EP64" i="68" s="1"/>
  <c r="EP98" i="68" s="1"/>
  <c r="BV13" i="21"/>
  <c r="BV64" i="68" s="1"/>
  <c r="BV98" i="68" s="1"/>
  <c r="BL13" i="21"/>
  <c r="BL64" i="68" s="1"/>
  <c r="BL98" i="68" s="1"/>
  <c r="BU13" i="21"/>
  <c r="BU64" i="68" s="1"/>
  <c r="BU98" i="68" s="1"/>
  <c r="CK13" i="21"/>
  <c r="CK64" i="68" s="1"/>
  <c r="CK98" i="68" s="1"/>
  <c r="DD13" i="21"/>
  <c r="DD64" i="68" s="1"/>
  <c r="DD98" i="68" s="1"/>
  <c r="BB13" i="21"/>
  <c r="CD13" i="21"/>
  <c r="CD64" i="68" s="1"/>
  <c r="CD98" i="68" s="1"/>
  <c r="DA13" i="21"/>
  <c r="DA64" i="68" s="1"/>
  <c r="DA98" i="68" s="1"/>
  <c r="CR13" i="21"/>
  <c r="CC13" i="21"/>
  <c r="CC64" i="68" s="1"/>
  <c r="CC98" i="68" s="1"/>
  <c r="BA13" i="21"/>
  <c r="BA64" i="68" s="1"/>
  <c r="BA98" i="68" s="1"/>
  <c r="CO13" i="21"/>
  <c r="CO64" i="68" s="1"/>
  <c r="CO98" i="68" s="1"/>
  <c r="BH13" i="21"/>
  <c r="BH64" i="68" s="1"/>
  <c r="BH98" i="68" s="1"/>
  <c r="BD13" i="21"/>
  <c r="CJ13" i="21"/>
  <c r="DE13" i="21"/>
  <c r="BR13" i="21"/>
  <c r="BR64" i="68" s="1"/>
  <c r="BR98" i="68" s="1"/>
  <c r="AG13" i="21"/>
  <c r="AJ13" i="21"/>
  <c r="AJ64" i="68" s="1"/>
  <c r="AJ98" i="68" s="1"/>
  <c r="BM13" i="21"/>
  <c r="BM64" i="68" s="1"/>
  <c r="BM98" i="68" s="1"/>
  <c r="AC13" i="21"/>
  <c r="AC64" i="68" s="1"/>
  <c r="AC98" i="68" s="1"/>
  <c r="AK13" i="21"/>
  <c r="CG13" i="21"/>
  <c r="BF13" i="21"/>
  <c r="DB13" i="21"/>
  <c r="DB64" i="68" s="1"/>
  <c r="DB98" i="68" s="1"/>
  <c r="AW13" i="21"/>
  <c r="DI13" i="21"/>
  <c r="DI64" i="68" s="1"/>
  <c r="DI98" i="68" s="1"/>
  <c r="AR13" i="21"/>
  <c r="AR64" i="68" s="1"/>
  <c r="AR98" i="68" s="1"/>
  <c r="CH13" i="21"/>
  <c r="BZ13" i="21"/>
  <c r="BZ64" i="68" s="1"/>
  <c r="BZ98" i="68" s="1"/>
  <c r="BT13" i="21"/>
  <c r="BT64" i="68" s="1"/>
  <c r="BT98" i="68" s="1"/>
  <c r="BY13" i="21"/>
  <c r="BY64" i="68" s="1"/>
  <c r="BY98" i="68" s="1"/>
  <c r="CT13" i="21"/>
  <c r="CT64" i="68" s="1"/>
  <c r="CT98" i="68" s="1"/>
  <c r="V13" i="21"/>
  <c r="V64" i="68" s="1"/>
  <c r="V98" i="68" s="1"/>
  <c r="BJ13" i="21"/>
  <c r="BJ64" i="68" s="1"/>
  <c r="BJ98" i="68" s="1"/>
  <c r="CN13" i="21"/>
  <c r="CN64" i="68" s="1"/>
  <c r="CN98" i="68" s="1"/>
  <c r="AS13" i="21"/>
  <c r="AS64" i="68" s="1"/>
  <c r="AS98" i="68" s="1"/>
  <c r="AZ13" i="21"/>
  <c r="AZ64" i="68" s="1"/>
  <c r="AZ98" i="68" s="1"/>
  <c r="AV13" i="21"/>
  <c r="AV64" i="68" s="1"/>
  <c r="AV98" i="68" s="1"/>
  <c r="CW13" i="21"/>
  <c r="CW64" i="68" s="1"/>
  <c r="CW98" i="68" s="1"/>
  <c r="BE13" i="21"/>
  <c r="BE64" i="68" s="1"/>
  <c r="BE98" i="68" s="1"/>
  <c r="AD13" i="21"/>
  <c r="AD64" i="68" s="1"/>
  <c r="AD98" i="68" s="1"/>
  <c r="P13" i="21"/>
  <c r="P64" i="68" s="1"/>
  <c r="P98" i="68" s="1"/>
  <c r="P55" i="82" s="1"/>
  <c r="I13" i="21"/>
  <c r="I64" i="68" s="1"/>
  <c r="M13" i="21"/>
  <c r="M64" i="68" s="1"/>
  <c r="Y13" i="21"/>
  <c r="CF13" i="21"/>
  <c r="CV13" i="21"/>
  <c r="CV64" i="68" s="1"/>
  <c r="CV98" i="68" s="1"/>
  <c r="AX13" i="21"/>
  <c r="AX64" i="68" s="1"/>
  <c r="AX98" i="68" s="1"/>
  <c r="BQ13" i="21"/>
  <c r="BQ64" i="68" s="1"/>
  <c r="BQ98" i="68" s="1"/>
  <c r="AH13" i="21"/>
  <c r="AH64" i="68" s="1"/>
  <c r="AH98" i="68" s="1"/>
  <c r="DH13" i="21"/>
  <c r="DH64" i="68" s="1"/>
  <c r="DH98" i="68" s="1"/>
  <c r="CB13" i="21"/>
  <c r="CB64" i="68" s="1"/>
  <c r="CB98" i="68" s="1"/>
  <c r="AT13" i="21"/>
  <c r="Z13" i="21"/>
  <c r="Z64" i="68" s="1"/>
  <c r="Z98" i="68" s="1"/>
  <c r="X13" i="21"/>
  <c r="X64" i="68" s="1"/>
  <c r="X98" i="68" s="1"/>
  <c r="AO13" i="21"/>
  <c r="AO64" i="68" s="1"/>
  <c r="AO98" i="68" s="1"/>
  <c r="J13" i="21"/>
  <c r="J64" i="68" s="1"/>
  <c r="J98" i="68" s="1"/>
  <c r="J55" i="82" s="1"/>
  <c r="N13" i="21"/>
  <c r="N64" i="68" s="1"/>
  <c r="N98" i="68" s="1"/>
  <c r="U13" i="21"/>
  <c r="U64" i="68" s="1"/>
  <c r="U98" i="68" s="1"/>
  <c r="L13" i="21"/>
  <c r="BP13" i="21"/>
  <c r="BP64" i="68" s="1"/>
  <c r="BP98" i="68" s="1"/>
  <c r="AF13" i="21"/>
  <c r="CX13" i="21"/>
  <c r="CX64" i="68" s="1"/>
  <c r="CX98" i="68" s="1"/>
  <c r="T13" i="21"/>
  <c r="T64" i="68" s="1"/>
  <c r="T98" i="68" s="1"/>
  <c r="AB13" i="21"/>
  <c r="AB64" i="68" s="1"/>
  <c r="AB98" i="68" s="1"/>
  <c r="AL13" i="21"/>
  <c r="AL64" i="68" s="1"/>
  <c r="AL98" i="68" s="1"/>
  <c r="BX13" i="21"/>
  <c r="BX64" i="68" s="1"/>
  <c r="BX98" i="68" s="1"/>
  <c r="CS13" i="21"/>
  <c r="CS64" i="68" s="1"/>
  <c r="CS98" i="68" s="1"/>
  <c r="DF13" i="21"/>
  <c r="DF64" i="68" s="1"/>
  <c r="DF98" i="68" s="1"/>
  <c r="BI13" i="21"/>
  <c r="BI64" i="68" s="1"/>
  <c r="BI98" i="68" s="1"/>
  <c r="Q13" i="21"/>
  <c r="CL13" i="21"/>
  <c r="CL64" i="68" s="1"/>
  <c r="CL98" i="68" s="1"/>
  <c r="AP13" i="21"/>
  <c r="AP64" i="68" s="1"/>
  <c r="AP98" i="68" s="1"/>
  <c r="R13" i="21"/>
  <c r="CP13" i="21"/>
  <c r="CZ13" i="21"/>
  <c r="CZ64" i="68" s="1"/>
  <c r="CZ98" i="68" s="1"/>
  <c r="BN13" i="21"/>
  <c r="AN13" i="21"/>
  <c r="S13" i="21"/>
  <c r="AQ13" i="21"/>
  <c r="DC13" i="21"/>
  <c r="DC64" i="68" s="1"/>
  <c r="DC98" i="68" s="1"/>
  <c r="BS13" i="21"/>
  <c r="CM13" i="21"/>
  <c r="CM64" i="68" s="1"/>
  <c r="CM98" i="68" s="1"/>
  <c r="DK13" i="21"/>
  <c r="DK64" i="68" s="1"/>
  <c r="DK98" i="68" s="1"/>
  <c r="DO13" i="21"/>
  <c r="DO64" i="68" s="1"/>
  <c r="DO98" i="68" s="1"/>
  <c r="DW13" i="21"/>
  <c r="DW64" i="68" s="1"/>
  <c r="DW98" i="68" s="1"/>
  <c r="O13" i="21"/>
  <c r="EA13" i="21"/>
  <c r="EA64" i="68" s="1"/>
  <c r="EA98" i="68" s="1"/>
  <c r="EE13" i="21"/>
  <c r="EE64" i="68" s="1"/>
  <c r="EE98" i="68" s="1"/>
  <c r="CY13" i="21"/>
  <c r="CY64" i="68" s="1"/>
  <c r="CY98" i="68" s="1"/>
  <c r="BW13" i="21"/>
  <c r="AI13" i="21"/>
  <c r="AM13" i="21"/>
  <c r="DG13" i="21"/>
  <c r="DG64" i="68" s="1"/>
  <c r="DG98" i="68" s="1"/>
  <c r="CQ13" i="21"/>
  <c r="CQ64" i="68" s="1"/>
  <c r="CQ98" i="68" s="1"/>
  <c r="BK13" i="21"/>
  <c r="AE13" i="21"/>
  <c r="AA13" i="21"/>
  <c r="CA13" i="21"/>
  <c r="CE13" i="21"/>
  <c r="BO13" i="21"/>
  <c r="K13" i="21"/>
  <c r="K64" i="68" s="1"/>
  <c r="K98" i="68" s="1"/>
  <c r="W13" i="21"/>
  <c r="BG13" i="21"/>
  <c r="AY13" i="21"/>
  <c r="EI13" i="21"/>
  <c r="EI64" i="68" s="1"/>
  <c r="EI98" i="68" s="1"/>
  <c r="CU13" i="21"/>
  <c r="CU64" i="68" s="1"/>
  <c r="CU98" i="68" s="1"/>
  <c r="BC13" i="21"/>
  <c r="AU13" i="21"/>
  <c r="EM13" i="21"/>
  <c r="EM64" i="68" s="1"/>
  <c r="EM98" i="68" s="1"/>
  <c r="DS13" i="21"/>
  <c r="DS64" i="68" s="1"/>
  <c r="DS98" i="68" s="1"/>
  <c r="CI13" i="21"/>
  <c r="H13" i="21"/>
  <c r="BC64" i="68" l="1"/>
  <c r="BC98" i="68" s="1"/>
  <c r="CE64" i="68"/>
  <c r="CE98" i="68" s="1"/>
  <c r="AI64" i="68"/>
  <c r="AI98" i="68" s="1"/>
  <c r="CA64" i="68"/>
  <c r="CA98" i="68" s="1"/>
  <c r="BW64" i="68"/>
  <c r="BW98" i="68" s="1"/>
  <c r="AU64" i="68"/>
  <c r="AU98" i="68" s="1"/>
  <c r="AM64" i="68"/>
  <c r="AM98" i="68" s="1"/>
  <c r="BO64" i="68"/>
  <c r="BO98" i="68" s="1"/>
  <c r="AA64" i="68"/>
  <c r="AA98" i="68" s="1"/>
  <c r="O64" i="68"/>
  <c r="O98" i="68" s="1"/>
  <c r="S64" i="68"/>
  <c r="S98" i="68" s="1"/>
  <c r="BS64" i="68"/>
  <c r="BS98" i="68" s="1"/>
  <c r="AY64" i="68"/>
  <c r="AY98" i="68" s="1"/>
  <c r="AE64" i="68"/>
  <c r="AE98" i="68" s="1"/>
  <c r="AE168" i="82" s="1"/>
  <c r="CI64" i="68"/>
  <c r="CI98" i="68" s="1"/>
  <c r="BG64" i="68"/>
  <c r="BG98" i="68" s="1"/>
  <c r="BK64" i="68"/>
  <c r="BK98" i="68" s="1"/>
  <c r="W64" i="68"/>
  <c r="W98" i="68" s="1"/>
  <c r="AW64" i="68"/>
  <c r="AW98" i="68" s="1"/>
  <c r="AW55" i="82" s="1"/>
  <c r="CR64" i="68"/>
  <c r="CR98" i="68" s="1"/>
  <c r="CR55" i="82" s="1"/>
  <c r="CG64" i="68"/>
  <c r="CG98" i="68" s="1"/>
  <c r="CG55" i="82" s="1"/>
  <c r="BF64" i="68"/>
  <c r="BF98" i="68" s="1"/>
  <c r="BF55" i="82" s="1"/>
  <c r="AT64" i="68"/>
  <c r="AT98" i="68" s="1"/>
  <c r="AT168" i="82" s="1"/>
  <c r="AK64" i="68"/>
  <c r="AK98" i="68" s="1"/>
  <c r="AK55" i="82" s="1"/>
  <c r="BB64" i="68"/>
  <c r="BB98" i="68" s="1"/>
  <c r="BB55" i="82" s="1"/>
  <c r="AG64" i="68"/>
  <c r="AG98" i="68" s="1"/>
  <c r="AG168" i="82" s="1"/>
  <c r="DE64" i="68"/>
  <c r="DE98" i="68" s="1"/>
  <c r="DE168" i="82" s="1"/>
  <c r="AN64" i="68"/>
  <c r="AN98" i="68" s="1"/>
  <c r="AN55" i="82" s="1"/>
  <c r="CF64" i="68"/>
  <c r="CF98" i="68" s="1"/>
  <c r="CF55" i="82" s="1"/>
  <c r="CJ64" i="68"/>
  <c r="CJ98" i="68" s="1"/>
  <c r="CJ55" i="82" s="1"/>
  <c r="BN64" i="68"/>
  <c r="BN98" i="68" s="1"/>
  <c r="BN55" i="82" s="1"/>
  <c r="Y64" i="68"/>
  <c r="Y98" i="68" s="1"/>
  <c r="Y168" i="82" s="1"/>
  <c r="BD64" i="68"/>
  <c r="BD98" i="68" s="1"/>
  <c r="BD168" i="82" s="1"/>
  <c r="AF64" i="68"/>
  <c r="AF98" i="68" s="1"/>
  <c r="AF168" i="82" s="1"/>
  <c r="CH64" i="68"/>
  <c r="CH98" i="68" s="1"/>
  <c r="CH55" i="82" s="1"/>
  <c r="AQ64" i="68"/>
  <c r="AQ98" i="68" s="1"/>
  <c r="AQ55" i="82" s="1"/>
  <c r="CP64" i="68"/>
  <c r="CP98" i="68" s="1"/>
  <c r="CP55" i="82" s="1"/>
  <c r="R64" i="68"/>
  <c r="R98" i="68" s="1"/>
  <c r="R55" i="82" s="1"/>
  <c r="R12" i="69"/>
  <c r="R158" i="69" s="1"/>
  <c r="AK12" i="69"/>
  <c r="AK158" i="69" s="1"/>
  <c r="T12" i="69"/>
  <c r="T158" i="69" s="1"/>
  <c r="AH12" i="69"/>
  <c r="AH158" i="69" s="1"/>
  <c r="AC12" i="69"/>
  <c r="AC158" i="69" s="1"/>
  <c r="AG12" i="69"/>
  <c r="AG158" i="69" s="1"/>
  <c r="AM12" i="69"/>
  <c r="AM158" i="69" s="1"/>
  <c r="Z12" i="69"/>
  <c r="Z158" i="69" s="1"/>
  <c r="AB12" i="69"/>
  <c r="AB158" i="69" s="1"/>
  <c r="V12" i="69"/>
  <c r="V158" i="69" s="1"/>
  <c r="AI12" i="69"/>
  <c r="AI158" i="69" s="1"/>
  <c r="Y12" i="69"/>
  <c r="Y158" i="69" s="1"/>
  <c r="W12" i="69"/>
  <c r="W158" i="69" s="1"/>
  <c r="AF12" i="69"/>
  <c r="AF158" i="69" s="1"/>
  <c r="AA12" i="69"/>
  <c r="AA158" i="69" s="1"/>
  <c r="U12" i="69"/>
  <c r="U158" i="69" s="1"/>
  <c r="AL12" i="69"/>
  <c r="AL158" i="69" s="1"/>
  <c r="AJ12" i="69"/>
  <c r="AJ158" i="69" s="1"/>
  <c r="AO12" i="69"/>
  <c r="S12" i="69"/>
  <c r="S158" i="69" s="1"/>
  <c r="AD12" i="69"/>
  <c r="AD158" i="69" s="1"/>
  <c r="X12" i="69"/>
  <c r="X158" i="69" s="1"/>
  <c r="AN12" i="69"/>
  <c r="AE12" i="69"/>
  <c r="AE158" i="69" s="1"/>
  <c r="L12" i="69"/>
  <c r="L158" i="69" s="1"/>
  <c r="M12" i="69"/>
  <c r="M158" i="69" s="1"/>
  <c r="Q12" i="69"/>
  <c r="Q158" i="69" s="1"/>
  <c r="BQ168" i="82"/>
  <c r="BQ55" i="82"/>
  <c r="G12" i="69"/>
  <c r="E13" i="21"/>
  <c r="H64" i="68"/>
  <c r="AV168" i="82"/>
  <c r="AV55" i="82"/>
  <c r="DD168" i="82"/>
  <c r="DD55" i="82"/>
  <c r="BX55" i="82"/>
  <c r="BX168" i="82"/>
  <c r="Q64" i="68"/>
  <c r="I12" i="69"/>
  <c r="I158" i="69" s="1"/>
  <c r="AD168" i="82"/>
  <c r="AD55" i="82"/>
  <c r="O12" i="69"/>
  <c r="O158" i="69" s="1"/>
  <c r="BE168" i="82"/>
  <c r="BE55" i="82"/>
  <c r="CT168" i="82"/>
  <c r="CT55" i="82"/>
  <c r="AJ168" i="82"/>
  <c r="AJ55" i="82"/>
  <c r="Z168" i="82"/>
  <c r="Z55" i="82"/>
  <c r="AH168" i="82"/>
  <c r="AH55" i="82"/>
  <c r="BY168" i="82"/>
  <c r="BY55" i="82"/>
  <c r="BR168" i="82"/>
  <c r="BR55" i="82"/>
  <c r="AX168" i="82"/>
  <c r="AX55" i="82"/>
  <c r="K12" i="69"/>
  <c r="K158" i="69" s="1"/>
  <c r="BI168" i="82"/>
  <c r="BI55" i="82"/>
  <c r="N168" i="82"/>
  <c r="N55" i="82"/>
  <c r="N12" i="69"/>
  <c r="N158" i="69" s="1"/>
  <c r="J12" i="69"/>
  <c r="J158" i="69" s="1"/>
  <c r="CV55" i="82"/>
  <c r="CV168" i="82"/>
  <c r="L64" i="68"/>
  <c r="H12" i="69"/>
  <c r="H158" i="69" s="1"/>
  <c r="K168" i="82"/>
  <c r="K55" i="82"/>
  <c r="BH168" i="82"/>
  <c r="BH55" i="82"/>
  <c r="P168" i="82"/>
  <c r="CW168" i="82"/>
  <c r="CW55" i="82"/>
  <c r="J168" i="82"/>
  <c r="P12" i="69"/>
  <c r="P158" i="69" s="1"/>
  <c r="I98" i="68"/>
  <c r="M98" i="68"/>
  <c r="BL55" i="82"/>
  <c r="BL168" i="82"/>
  <c r="AW168" i="82" l="1"/>
  <c r="CH168" i="82"/>
  <c r="CR168" i="82"/>
  <c r="AK168" i="82"/>
  <c r="CP168" i="82"/>
  <c r="BF168" i="82"/>
  <c r="AN168" i="82"/>
  <c r="CG168" i="82"/>
  <c r="AQ168" i="82"/>
  <c r="DE55" i="82"/>
  <c r="CF168" i="82"/>
  <c r="BN168" i="82"/>
  <c r="R168" i="82"/>
  <c r="CJ168" i="82"/>
  <c r="AF55" i="82"/>
  <c r="AG55" i="82"/>
  <c r="Y55" i="82"/>
  <c r="AT55" i="82"/>
  <c r="BB168" i="82"/>
  <c r="BD55" i="82"/>
  <c r="AG77" i="69"/>
  <c r="AF77" i="69"/>
  <c r="AD77" i="69"/>
  <c r="AI77" i="69"/>
  <c r="AH77" i="69"/>
  <c r="AC77" i="69"/>
  <c r="AA77" i="69"/>
  <c r="Y77" i="69"/>
  <c r="Z77" i="69"/>
  <c r="AK77" i="69"/>
  <c r="W77" i="69"/>
  <c r="U77" i="69"/>
  <c r="V77" i="69"/>
  <c r="AO77" i="69"/>
  <c r="T77" i="69"/>
  <c r="S77" i="69"/>
  <c r="R77" i="69"/>
  <c r="AM77" i="69"/>
  <c r="AJ77" i="69"/>
  <c r="X77" i="69"/>
  <c r="AL77" i="69"/>
  <c r="AE77" i="69"/>
  <c r="AB77" i="69"/>
  <c r="AN77" i="69"/>
  <c r="AE55" i="82"/>
  <c r="M55" i="82"/>
  <c r="M168" i="82"/>
  <c r="CY168" i="82"/>
  <c r="CY55" i="82"/>
  <c r="CS168" i="82"/>
  <c r="CS55" i="82"/>
  <c r="T168" i="82"/>
  <c r="T55" i="82"/>
  <c r="DI168" i="82"/>
  <c r="DI55" i="82"/>
  <c r="BA168" i="82"/>
  <c r="BA55" i="82"/>
  <c r="CK168" i="82"/>
  <c r="CK55" i="82"/>
  <c r="AA168" i="82"/>
  <c r="AA55" i="82"/>
  <c r="AB168" i="82"/>
  <c r="AB55" i="82"/>
  <c r="CA168" i="82"/>
  <c r="CA55" i="82"/>
  <c r="BZ168" i="82"/>
  <c r="BZ55" i="82"/>
  <c r="E64" i="68"/>
  <c r="H98" i="68"/>
  <c r="CU168" i="82"/>
  <c r="CU55" i="82"/>
  <c r="AS55" i="82"/>
  <c r="AS168" i="82"/>
  <c r="BJ168" i="82"/>
  <c r="BJ55" i="82"/>
  <c r="I168" i="82"/>
  <c r="I55" i="82"/>
  <c r="AI168" i="82"/>
  <c r="AI55" i="82"/>
  <c r="DH168" i="82"/>
  <c r="DH55" i="82"/>
  <c r="CN168" i="82"/>
  <c r="CN55" i="82"/>
  <c r="CC55" i="82"/>
  <c r="CC168" i="82"/>
  <c r="CO168" i="82"/>
  <c r="CO55" i="82"/>
  <c r="BM168" i="82"/>
  <c r="BM55" i="82"/>
  <c r="AR168" i="82"/>
  <c r="AR55" i="82"/>
  <c r="O168" i="82"/>
  <c r="O55" i="82"/>
  <c r="S168" i="82"/>
  <c r="S55" i="82"/>
  <c r="CD168" i="82"/>
  <c r="CD55" i="82"/>
  <c r="BK168" i="82"/>
  <c r="BK55" i="82"/>
  <c r="BP168" i="82"/>
  <c r="BP55" i="82"/>
  <c r="DC168" i="82"/>
  <c r="DC55" i="82"/>
  <c r="X168" i="82"/>
  <c r="X55" i="82"/>
  <c r="CM168" i="82"/>
  <c r="CM55" i="82"/>
  <c r="DJ168" i="82"/>
  <c r="DJ55" i="82"/>
  <c r="AM55" i="82"/>
  <c r="AM168" i="82"/>
  <c r="AZ55" i="82"/>
  <c r="AZ168" i="82"/>
  <c r="V168" i="82"/>
  <c r="V55" i="82"/>
  <c r="CB168" i="82"/>
  <c r="CB55" i="82"/>
  <c r="U168" i="82"/>
  <c r="U55" i="82"/>
  <c r="BS168" i="82"/>
  <c r="BS55" i="82"/>
  <c r="L98" i="68"/>
  <c r="AL168" i="82"/>
  <c r="AL55" i="82"/>
  <c r="BW55" i="82"/>
  <c r="BW168" i="82"/>
  <c r="BV168" i="82"/>
  <c r="BV55" i="82"/>
  <c r="AC168" i="82"/>
  <c r="AC55" i="82"/>
  <c r="BT168" i="82"/>
  <c r="BT55" i="82"/>
  <c r="DB168" i="82"/>
  <c r="DB55" i="82"/>
  <c r="AP168" i="82"/>
  <c r="AP55" i="82"/>
  <c r="Q98" i="68"/>
  <c r="F176" i="1"/>
  <c r="AO55" i="82"/>
  <c r="AO168" i="82"/>
  <c r="BC168" i="82"/>
  <c r="BC55" i="82"/>
  <c r="N77" i="69"/>
  <c r="O77" i="69"/>
  <c r="L77" i="69"/>
  <c r="M77" i="69"/>
  <c r="P77" i="69"/>
  <c r="Q77" i="69"/>
  <c r="J77" i="69"/>
  <c r="K77" i="69"/>
  <c r="E12" i="69"/>
  <c r="A12" i="69" s="1"/>
  <c r="DF168" i="82"/>
  <c r="DF55" i="82"/>
  <c r="DA55" i="82"/>
  <c r="DA168" i="82"/>
  <c r="BU55" i="82"/>
  <c r="BU168" i="82"/>
  <c r="BO168" i="82"/>
  <c r="BO55" i="82"/>
  <c r="AU168" i="82"/>
  <c r="AU55" i="82"/>
  <c r="CX168" i="82"/>
  <c r="CX55" i="82"/>
  <c r="CI168" i="82"/>
  <c r="CI55" i="82"/>
  <c r="W168" i="82" l="1"/>
  <c r="W55" i="82"/>
  <c r="CZ168" i="82"/>
  <c r="CZ55" i="82"/>
  <c r="CQ168" i="82"/>
  <c r="CQ55" i="82"/>
  <c r="E98" i="68"/>
  <c r="H168" i="82"/>
  <c r="H55" i="82"/>
  <c r="CL168" i="82"/>
  <c r="CL55" i="82"/>
  <c r="Q168" i="82"/>
  <c r="Q55" i="82"/>
  <c r="CE168" i="82"/>
  <c r="CE55" i="82"/>
  <c r="BG168" i="82"/>
  <c r="BG55" i="82"/>
  <c r="L168" i="82"/>
  <c r="L55" i="82"/>
  <c r="DG168" i="82"/>
  <c r="DG55" i="82"/>
  <c r="AY168" i="82"/>
  <c r="AY55" i="82"/>
  <c r="E55" i="82" l="1"/>
  <c r="E168" i="82"/>
  <c r="E56" i="61" l="1"/>
  <c r="CD56" i="13"/>
  <c r="K125" i="24"/>
  <c r="K55" i="24" s="1"/>
  <c r="O125" i="24"/>
  <c r="O55" i="24" s="1"/>
  <c r="AP124" i="15" s="1"/>
  <c r="L125" i="24"/>
  <c r="L55" i="24" s="1"/>
  <c r="AD124" i="15" s="1"/>
  <c r="AD125" i="15" s="1"/>
  <c r="AD31" i="21" s="1"/>
  <c r="AD26" i="68" s="1"/>
  <c r="BR124" i="15"/>
  <c r="BR125" i="15" s="1"/>
  <c r="BR31" i="21" s="1"/>
  <c r="BR26" i="68" s="1"/>
  <c r="Q125" i="24"/>
  <c r="Q55" i="24" s="1"/>
  <c r="BJ124" i="15"/>
  <c r="M125" i="24"/>
  <c r="M55" i="24" s="1"/>
  <c r="AH124" i="15" s="1"/>
  <c r="P125" i="24"/>
  <c r="P55" i="24" s="1"/>
  <c r="AT124" i="15" s="1"/>
  <c r="AT125" i="15" s="1"/>
  <c r="AT31" i="21" s="1"/>
  <c r="AT26" i="68" s="1"/>
  <c r="BN124" i="15"/>
  <c r="BN125" i="15" s="1"/>
  <c r="BN31" i="21" s="1"/>
  <c r="BN26" i="68" s="1"/>
  <c r="I125" i="24"/>
  <c r="I55" i="24" s="1"/>
  <c r="R124" i="15" s="1"/>
  <c r="N125" i="24"/>
  <c r="N55" i="24" s="1"/>
  <c r="AL124" i="15" s="1"/>
  <c r="AL125" i="15" s="1"/>
  <c r="AL31" i="21" s="1"/>
  <c r="AL26" i="68" s="1"/>
  <c r="J125" i="24"/>
  <c r="J55" i="24" s="1"/>
  <c r="V124" i="15" s="1"/>
  <c r="V125" i="15" s="1"/>
  <c r="V31" i="21" s="1"/>
  <c r="V26" i="68" s="1"/>
  <c r="H125" i="24"/>
  <c r="H55" i="24" s="1"/>
  <c r="CD124" i="15" l="1"/>
  <c r="CE125" i="15" s="1"/>
  <c r="CE31" i="21" s="1"/>
  <c r="CE26" i="68" s="1"/>
  <c r="N124" i="15"/>
  <c r="O125" i="15" s="1"/>
  <c r="O31" i="21" s="1"/>
  <c r="BZ56" i="13"/>
  <c r="BZ124" i="15"/>
  <c r="BZ125" i="15" s="1"/>
  <c r="BZ31" i="21" s="1"/>
  <c r="BZ26" i="68" s="1"/>
  <c r="E125" i="24"/>
  <c r="AU125" i="15"/>
  <c r="AU31" i="21" s="1"/>
  <c r="AU26" i="68" s="1"/>
  <c r="AE125" i="15"/>
  <c r="AE31" i="21" s="1"/>
  <c r="AE26" i="68" s="1"/>
  <c r="BO125" i="15"/>
  <c r="BO31" i="21" s="1"/>
  <c r="BO26" i="68" s="1"/>
  <c r="AH125" i="15"/>
  <c r="AH31" i="21" s="1"/>
  <c r="AH26" i="68" s="1"/>
  <c r="AI125" i="15"/>
  <c r="AI31" i="21" s="1"/>
  <c r="AI26" i="68" s="1"/>
  <c r="BJ125" i="15"/>
  <c r="BJ31" i="21" s="1"/>
  <c r="BJ26" i="68" s="1"/>
  <c r="BK125" i="15"/>
  <c r="BK31" i="21" s="1"/>
  <c r="E55" i="24"/>
  <c r="N56" i="13"/>
  <c r="Z56" i="13"/>
  <c r="Z124" i="15"/>
  <c r="AP125" i="15"/>
  <c r="AP31" i="21" s="1"/>
  <c r="AP26" i="68" s="1"/>
  <c r="AQ125" i="15"/>
  <c r="AQ31" i="21" s="1"/>
  <c r="AQ26" i="68" s="1"/>
  <c r="BF56" i="13"/>
  <c r="BF124" i="15"/>
  <c r="AX56" i="13"/>
  <c r="AX124" i="15"/>
  <c r="BB56" i="13"/>
  <c r="BB124" i="15"/>
  <c r="R125" i="15"/>
  <c r="R31" i="21" s="1"/>
  <c r="R26" i="68" s="1"/>
  <c r="S125" i="15"/>
  <c r="S31" i="21" s="1"/>
  <c r="S26" i="68" s="1"/>
  <c r="AM125" i="15"/>
  <c r="AM31" i="21" s="1"/>
  <c r="AM26" i="68" s="1"/>
  <c r="R56" i="13"/>
  <c r="BS125" i="15"/>
  <c r="BS31" i="21" s="1"/>
  <c r="BS26" i="68" s="1"/>
  <c r="AL56" i="13"/>
  <c r="AH56" i="13"/>
  <c r="BJ56" i="13"/>
  <c r="BR56" i="13"/>
  <c r="AP56" i="13"/>
  <c r="BN56" i="13"/>
  <c r="AD56" i="13"/>
  <c r="W125" i="15"/>
  <c r="W31" i="21" s="1"/>
  <c r="W26" i="68" s="1"/>
  <c r="V56" i="13"/>
  <c r="AT56" i="13"/>
  <c r="CP56" i="13"/>
  <c r="CP124" i="15"/>
  <c r="BV56" i="13"/>
  <c r="BV124" i="15"/>
  <c r="CL56" i="13"/>
  <c r="CL124" i="15"/>
  <c r="CH56" i="13"/>
  <c r="CH124" i="15"/>
  <c r="CR56" i="13"/>
  <c r="CR124" i="15"/>
  <c r="U30" i="69" l="1"/>
  <c r="BK26" i="68"/>
  <c r="V30" i="69"/>
  <c r="CD125" i="15"/>
  <c r="CD31" i="21" s="1"/>
  <c r="CD26" i="68" s="1"/>
  <c r="N125" i="15"/>
  <c r="N31" i="21" s="1"/>
  <c r="CA125" i="15"/>
  <c r="CA31" i="21" s="1"/>
  <c r="CA26" i="68" s="1"/>
  <c r="AX125" i="15"/>
  <c r="AX31" i="21" s="1"/>
  <c r="AX26" i="68" s="1"/>
  <c r="AY125" i="15"/>
  <c r="AY31" i="21" s="1"/>
  <c r="AY26" i="68" s="1"/>
  <c r="M30" i="69"/>
  <c r="BW125" i="15"/>
  <c r="BW31" i="21" s="1"/>
  <c r="BV125" i="15"/>
  <c r="BV31" i="21" s="1"/>
  <c r="BV26" i="68" s="1"/>
  <c r="BF125" i="15"/>
  <c r="BF31" i="21" s="1"/>
  <c r="BF26" i="68" s="1"/>
  <c r="BG125" i="15"/>
  <c r="BG31" i="21" s="1"/>
  <c r="Z125" i="15"/>
  <c r="Z31" i="21" s="1"/>
  <c r="Z26" i="68" s="1"/>
  <c r="AA125" i="15"/>
  <c r="AA31" i="21" s="1"/>
  <c r="AA26" i="68" s="1"/>
  <c r="N30" i="69"/>
  <c r="E56" i="13"/>
  <c r="A55" i="24" s="1"/>
  <c r="O26" i="68"/>
  <c r="I30" i="69"/>
  <c r="E124" i="15"/>
  <c r="CP125" i="15"/>
  <c r="CP31" i="21" s="1"/>
  <c r="CP26" i="68" s="1"/>
  <c r="CQ125" i="15"/>
  <c r="CQ31" i="21" s="1"/>
  <c r="CQ26" i="68" s="1"/>
  <c r="P30" i="69"/>
  <c r="O30" i="69"/>
  <c r="CL125" i="15"/>
  <c r="CL31" i="21" s="1"/>
  <c r="CL26" i="68" s="1"/>
  <c r="CM125" i="15"/>
  <c r="CM31" i="21" s="1"/>
  <c r="CM26" i="68" s="1"/>
  <c r="BB125" i="15"/>
  <c r="BB31" i="21" s="1"/>
  <c r="BB26" i="68" s="1"/>
  <c r="BC125" i="15"/>
  <c r="BC31" i="21" s="1"/>
  <c r="BC26" i="68" s="1"/>
  <c r="CS125" i="15"/>
  <c r="CS31" i="21" s="1"/>
  <c r="CS26" i="68" s="1"/>
  <c r="CR125" i="15"/>
  <c r="CR31" i="21" s="1"/>
  <c r="CR26" i="68" s="1"/>
  <c r="CI125" i="15"/>
  <c r="CI31" i="21" s="1"/>
  <c r="CI26" i="68" s="1"/>
  <c r="CH125" i="15"/>
  <c r="CH31" i="21" s="1"/>
  <c r="CH26" i="68" s="1"/>
  <c r="J30" i="69"/>
  <c r="T30" i="69" l="1"/>
  <c r="BG26" i="68"/>
  <c r="X30" i="69"/>
  <c r="BW26" i="68"/>
  <c r="S30" i="69"/>
  <c r="AC30" i="69"/>
  <c r="AA30" i="69"/>
  <c r="R30" i="69"/>
  <c r="AB30" i="69"/>
  <c r="Y30" i="69"/>
  <c r="Z30" i="69"/>
  <c r="W30" i="69"/>
  <c r="N126" i="15"/>
  <c r="N22" i="15" s="1"/>
  <c r="H22" i="25" s="1"/>
  <c r="K30" i="69"/>
  <c r="E31" i="21"/>
  <c r="N26" i="68"/>
  <c r="H30" i="69"/>
  <c r="E125" i="15"/>
  <c r="L30" i="69"/>
  <c r="Q30" i="69"/>
  <c r="O123" i="15" l="1"/>
  <c r="O126" i="15" s="1"/>
  <c r="O22" i="15" s="1"/>
  <c r="F151" i="1"/>
  <c r="E26" i="68"/>
  <c r="E30" i="69"/>
  <c r="A30" i="69" s="1"/>
  <c r="P123" i="15" l="1"/>
  <c r="P126" i="15" s="1"/>
  <c r="P22" i="15" s="1"/>
  <c r="Q123" i="15" l="1"/>
  <c r="Q126" i="15" s="1"/>
  <c r="Q22" i="15" s="1"/>
  <c r="R123" i="15" l="1"/>
  <c r="R126" i="15" s="1"/>
  <c r="R22" i="15" s="1"/>
  <c r="I22" i="25" l="1"/>
  <c r="D341" i="73"/>
  <c r="S123" i="15"/>
  <c r="S126" i="15" s="1"/>
  <c r="S22" i="15" s="1"/>
  <c r="T123" i="15" l="1"/>
  <c r="T126" i="15" s="1"/>
  <c r="U123" i="15" s="1"/>
  <c r="U126" i="15" s="1"/>
  <c r="T22" i="15" l="1"/>
  <c r="U22" i="15"/>
  <c r="V123" i="15"/>
  <c r="V126" i="15" s="1"/>
  <c r="V22" i="15" l="1"/>
  <c r="W123" i="15"/>
  <c r="W126" i="15" s="1"/>
  <c r="J22" i="25" l="1"/>
  <c r="E341" i="73"/>
  <c r="W22" i="15"/>
  <c r="X123" i="15"/>
  <c r="X126" i="15" s="1"/>
  <c r="X22" i="15" l="1"/>
  <c r="Y123" i="15"/>
  <c r="Y126" i="15" s="1"/>
  <c r="Y22" i="15" l="1"/>
  <c r="Z123" i="15"/>
  <c r="Z126" i="15" s="1"/>
  <c r="Z22" i="15" l="1"/>
  <c r="AA123" i="15"/>
  <c r="AA126" i="15" s="1"/>
  <c r="K22" i="25" l="1"/>
  <c r="F341" i="73"/>
  <c r="AA22" i="15"/>
  <c r="AB123" i="15"/>
  <c r="AB126" i="15" s="1"/>
  <c r="AB22" i="15" l="1"/>
  <c r="AC123" i="15"/>
  <c r="AC126" i="15" s="1"/>
  <c r="AC22" i="15" l="1"/>
  <c r="AD123" i="15"/>
  <c r="AD126" i="15" s="1"/>
  <c r="AD22" i="15" l="1"/>
  <c r="AE123" i="15"/>
  <c r="AE126" i="15" s="1"/>
  <c r="L22" i="25" l="1"/>
  <c r="G341" i="73"/>
  <c r="AE22" i="15"/>
  <c r="AF123" i="15"/>
  <c r="AF126" i="15" s="1"/>
  <c r="AF22" i="15" l="1"/>
  <c r="AG123" i="15"/>
  <c r="AG126" i="15" s="1"/>
  <c r="AG22" i="15" l="1"/>
  <c r="AH123" i="15"/>
  <c r="AH126" i="15" s="1"/>
  <c r="AH22" i="15" l="1"/>
  <c r="AI123" i="15"/>
  <c r="AI126" i="15" s="1"/>
  <c r="M22" i="25" l="1"/>
  <c r="H341" i="73"/>
  <c r="AI22" i="15"/>
  <c r="AJ123" i="15"/>
  <c r="AJ126" i="15" s="1"/>
  <c r="AJ22" i="15" l="1"/>
  <c r="AK123" i="15"/>
  <c r="AK126" i="15" s="1"/>
  <c r="AK22" i="15" l="1"/>
  <c r="AL123" i="15"/>
  <c r="AL126" i="15" s="1"/>
  <c r="AL22" i="15" l="1"/>
  <c r="AM123" i="15"/>
  <c r="AM126" i="15" s="1"/>
  <c r="N22" i="25" l="1"/>
  <c r="I341" i="73"/>
  <c r="AM22" i="15"/>
  <c r="AN123" i="15"/>
  <c r="AN126" i="15" s="1"/>
  <c r="AN22" i="15" l="1"/>
  <c r="AO123" i="15"/>
  <c r="AO126" i="15" s="1"/>
  <c r="AO22" i="15" l="1"/>
  <c r="AP123" i="15"/>
  <c r="AP126" i="15" s="1"/>
  <c r="AQ123" i="15" l="1"/>
  <c r="AQ126" i="15" s="1"/>
  <c r="AP22" i="15"/>
  <c r="O22" i="25" l="1"/>
  <c r="J341" i="73"/>
  <c r="AQ22" i="15"/>
  <c r="AR123" i="15"/>
  <c r="AR126" i="15" s="1"/>
  <c r="AR22" i="15" l="1"/>
  <c r="AS123" i="15"/>
  <c r="AS126" i="15" s="1"/>
  <c r="AS22" i="15" l="1"/>
  <c r="AT123" i="15"/>
  <c r="AT126" i="15" s="1"/>
  <c r="AU123" i="15" l="1"/>
  <c r="AU126" i="15" s="1"/>
  <c r="AT22" i="15"/>
  <c r="P22" i="25" l="1"/>
  <c r="K341" i="73"/>
  <c r="AU22" i="15"/>
  <c r="AV123" i="15"/>
  <c r="AV126" i="15" s="1"/>
  <c r="AV22" i="15" l="1"/>
  <c r="AW123" i="15"/>
  <c r="AW126" i="15" s="1"/>
  <c r="AW22" i="15" l="1"/>
  <c r="AX123" i="15"/>
  <c r="AX126" i="15" s="1"/>
  <c r="AX22" i="15" l="1"/>
  <c r="AY123" i="15"/>
  <c r="AY126" i="15" s="1"/>
  <c r="Q22" i="25" l="1"/>
  <c r="L341" i="73"/>
  <c r="AY22" i="15"/>
  <c r="AZ123" i="15"/>
  <c r="AZ126" i="15" s="1"/>
  <c r="AZ22" i="15" l="1"/>
  <c r="BA123" i="15"/>
  <c r="BA126" i="15" s="1"/>
  <c r="BA22" i="15" l="1"/>
  <c r="BB123" i="15"/>
  <c r="BB126" i="15" s="1"/>
  <c r="BB22" i="15" l="1"/>
  <c r="BC123" i="15"/>
  <c r="BC126" i="15" s="1"/>
  <c r="R22" i="25" l="1"/>
  <c r="M341" i="73"/>
  <c r="BC22" i="15"/>
  <c r="BD123" i="15"/>
  <c r="BD126" i="15" s="1"/>
  <c r="BD22" i="15" l="1"/>
  <c r="BE123" i="15"/>
  <c r="BE126" i="15" s="1"/>
  <c r="BE22" i="15" l="1"/>
  <c r="BF123" i="15"/>
  <c r="BF126" i="15" s="1"/>
  <c r="BG123" i="15" l="1"/>
  <c r="BG126" i="15" s="1"/>
  <c r="BF22" i="15"/>
  <c r="S22" i="25" l="1"/>
  <c r="N341" i="73"/>
  <c r="BG22" i="15"/>
  <c r="BH123" i="15"/>
  <c r="BH126" i="15" s="1"/>
  <c r="BH22" i="15" l="1"/>
  <c r="BI123" i="15"/>
  <c r="BI126" i="15" s="1"/>
  <c r="BI22" i="15" l="1"/>
  <c r="BJ123" i="15"/>
  <c r="BJ126" i="15" s="1"/>
  <c r="BK123" i="15" l="1"/>
  <c r="BK126" i="15" s="1"/>
  <c r="BJ22" i="15"/>
  <c r="T22" i="25" l="1"/>
  <c r="O341" i="73"/>
  <c r="BK22" i="15"/>
  <c r="BL123" i="15"/>
  <c r="BL126" i="15" s="1"/>
  <c r="BM123" i="15" l="1"/>
  <c r="BM126" i="15" s="1"/>
  <c r="BL22" i="15"/>
  <c r="BM22" i="15" l="1"/>
  <c r="BN123" i="15"/>
  <c r="BN126" i="15" s="1"/>
  <c r="BN22" i="15" l="1"/>
  <c r="BO123" i="15"/>
  <c r="BO126" i="15" s="1"/>
  <c r="U22" i="25" l="1"/>
  <c r="P341" i="73"/>
  <c r="BO22" i="15"/>
  <c r="BP123" i="15"/>
  <c r="BP126" i="15" s="1"/>
  <c r="BP22" i="15" l="1"/>
  <c r="BQ123" i="15"/>
  <c r="BQ126" i="15" s="1"/>
  <c r="BQ22" i="15" l="1"/>
  <c r="BR123" i="15"/>
  <c r="BR126" i="15" s="1"/>
  <c r="BR22" i="15" l="1"/>
  <c r="BS123" i="15"/>
  <c r="BS126" i="15" s="1"/>
  <c r="V22" i="25" l="1"/>
  <c r="Q341" i="73"/>
  <c r="BS22" i="15"/>
  <c r="BT123" i="15"/>
  <c r="BT126" i="15" s="1"/>
  <c r="BT22" i="15" l="1"/>
  <c r="BU123" i="15"/>
  <c r="BU126" i="15" s="1"/>
  <c r="BU22" i="15" l="1"/>
  <c r="BV123" i="15"/>
  <c r="BV126" i="15" s="1"/>
  <c r="BV22" i="15" l="1"/>
  <c r="BW123" i="15"/>
  <c r="BW126" i="15" s="1"/>
  <c r="W22" i="25" l="1"/>
  <c r="R341" i="73"/>
  <c r="BW22" i="15"/>
  <c r="BX123" i="15"/>
  <c r="BX126" i="15" s="1"/>
  <c r="BX22" i="15" l="1"/>
  <c r="BY123" i="15"/>
  <c r="BY126" i="15" s="1"/>
  <c r="BY22" i="15" l="1"/>
  <c r="BZ123" i="15"/>
  <c r="BZ126" i="15" s="1"/>
  <c r="BZ22" i="15" l="1"/>
  <c r="CA123" i="15"/>
  <c r="CA126" i="15" s="1"/>
  <c r="X22" i="25" l="1"/>
  <c r="S341" i="73"/>
  <c r="CA22" i="15"/>
  <c r="CB123" i="15"/>
  <c r="CB126" i="15" s="1"/>
  <c r="CB22" i="15" l="1"/>
  <c r="CC123" i="15"/>
  <c r="CC126" i="15" s="1"/>
  <c r="CC22" i="15" l="1"/>
  <c r="CD123" i="15"/>
  <c r="CD126" i="15" s="1"/>
  <c r="CD22" i="15" l="1"/>
  <c r="CE123" i="15"/>
  <c r="CE126" i="15" s="1"/>
  <c r="Y22" i="25" l="1"/>
  <c r="T341" i="73"/>
  <c r="CF123" i="15"/>
  <c r="CF126" i="15" s="1"/>
  <c r="CE22" i="15"/>
  <c r="CG123" i="15" l="1"/>
  <c r="CG126" i="15" s="1"/>
  <c r="CF22" i="15"/>
  <c r="CG22" i="15" l="1"/>
  <c r="CH123" i="15"/>
  <c r="CH126" i="15" s="1"/>
  <c r="CH22" i="15" l="1"/>
  <c r="CI123" i="15"/>
  <c r="CI126" i="15" s="1"/>
  <c r="Z22" i="25" l="1"/>
  <c r="U341" i="73"/>
  <c r="CJ123" i="15"/>
  <c r="CJ126" i="15" s="1"/>
  <c r="CI22" i="15"/>
  <c r="CJ22" i="15" l="1"/>
  <c r="CK123" i="15"/>
  <c r="CK126" i="15" s="1"/>
  <c r="CL123" i="15" l="1"/>
  <c r="CL126" i="15" s="1"/>
  <c r="CK22" i="15"/>
  <c r="CL22" i="15" l="1"/>
  <c r="AA22" i="25" s="1"/>
  <c r="CM123" i="15"/>
  <c r="CM126" i="15" s="1"/>
  <c r="CM22" i="15" l="1"/>
  <c r="CN123" i="15"/>
  <c r="CN126" i="15" s="1"/>
  <c r="CN22" i="15" l="1"/>
  <c r="CO123" i="15"/>
  <c r="CO126" i="15" s="1"/>
  <c r="CP123" i="15" l="1"/>
  <c r="CP126" i="15" s="1"/>
  <c r="CO22" i="15"/>
  <c r="CP22" i="15" l="1"/>
  <c r="AB22" i="25" s="1"/>
  <c r="CQ123" i="15"/>
  <c r="CQ126" i="15" s="1"/>
  <c r="CQ22" i="15" l="1"/>
  <c r="CR123" i="15"/>
  <c r="CR126" i="15" s="1"/>
  <c r="CS123" i="15" l="1"/>
  <c r="CS126" i="15" s="1"/>
  <c r="CR22" i="15"/>
  <c r="CT123" i="15" l="1"/>
  <c r="CT126" i="15" s="1"/>
  <c r="CS22" i="15"/>
  <c r="CT22" i="15" l="1"/>
  <c r="AC22" i="25" s="1"/>
  <c r="CU123" i="15"/>
  <c r="CU126" i="15" s="1"/>
  <c r="CV123" i="15" l="1"/>
  <c r="CV126" i="15" s="1"/>
  <c r="CU22" i="15"/>
  <c r="CV22" i="15" l="1"/>
  <c r="CW123" i="15"/>
  <c r="CW126" i="15" s="1"/>
  <c r="CW22" i="15" l="1"/>
  <c r="CX123" i="15"/>
  <c r="CX126" i="15" s="1"/>
  <c r="CX22" i="15" l="1"/>
  <c r="CY123" i="15"/>
  <c r="CY126" i="15" s="1"/>
  <c r="CY22" i="15" l="1"/>
  <c r="CZ123" i="15"/>
  <c r="CZ126" i="15" s="1"/>
  <c r="CZ22" i="15" l="1"/>
  <c r="DA123" i="15"/>
  <c r="DA126" i="15" s="1"/>
  <c r="DB123" i="15" l="1"/>
  <c r="DB126" i="15" s="1"/>
  <c r="DA22" i="15"/>
  <c r="DB22" i="15" l="1"/>
  <c r="DC123" i="15"/>
  <c r="DC126" i="15" s="1"/>
  <c r="DC22" i="15" l="1"/>
  <c r="DD123" i="15"/>
  <c r="DD126" i="15" s="1"/>
  <c r="DD22" i="15" l="1"/>
  <c r="DE123" i="15"/>
  <c r="DE126" i="15" s="1"/>
  <c r="DE22" i="15" l="1"/>
  <c r="DF123" i="15"/>
  <c r="DF126" i="15" s="1"/>
  <c r="DF22" i="15" l="1"/>
  <c r="DG123" i="15"/>
  <c r="DG126" i="15" s="1"/>
  <c r="DG22" i="15" l="1"/>
  <c r="DH123" i="15"/>
  <c r="DH126" i="15" s="1"/>
  <c r="DH22" i="15" l="1"/>
  <c r="DI123" i="15"/>
  <c r="DI126" i="15" s="1"/>
  <c r="DI22" i="15" l="1"/>
  <c r="DJ123" i="15"/>
  <c r="DJ126" i="15" s="1"/>
  <c r="DJ22" i="15" l="1"/>
  <c r="DK123" i="15"/>
  <c r="DK126" i="15" s="1"/>
  <c r="DK22" i="15" l="1"/>
  <c r="DL123" i="15"/>
  <c r="DL126" i="15" s="1"/>
  <c r="DL22" i="15" l="1"/>
  <c r="DM123" i="15"/>
  <c r="DM126" i="15" s="1"/>
  <c r="DM22" i="15" l="1"/>
  <c r="DN123" i="15"/>
  <c r="DN126" i="15" s="1"/>
  <c r="DN22" i="15" l="1"/>
  <c r="DO123" i="15"/>
  <c r="DO126" i="15" s="1"/>
  <c r="DO22" i="15" l="1"/>
  <c r="DP123" i="15"/>
  <c r="DP126" i="15" s="1"/>
  <c r="DP22" i="15" l="1"/>
  <c r="DQ123" i="15"/>
  <c r="DQ126" i="15" s="1"/>
  <c r="DR123" i="15" l="1"/>
  <c r="DR126" i="15" s="1"/>
  <c r="DQ22" i="15"/>
  <c r="DR22" i="15" l="1"/>
  <c r="DS123" i="15"/>
  <c r="DS126" i="15" s="1"/>
  <c r="DT123" i="15" l="1"/>
  <c r="DT126" i="15" s="1"/>
  <c r="DS22" i="15"/>
  <c r="DT22" i="15" l="1"/>
  <c r="DU123" i="15"/>
  <c r="DU126" i="15" s="1"/>
  <c r="DV123" i="15" l="1"/>
  <c r="DV126" i="15" s="1"/>
  <c r="DU22" i="15"/>
  <c r="DV22" i="15" l="1"/>
  <c r="DW123" i="15"/>
  <c r="DW126" i="15" s="1"/>
  <c r="DW22" i="15" l="1"/>
  <c r="DX123" i="15"/>
  <c r="DX126" i="15" s="1"/>
  <c r="DX22" i="15" l="1"/>
  <c r="DY123" i="15"/>
  <c r="DY126" i="15" s="1"/>
  <c r="DZ123" i="15" l="1"/>
  <c r="DZ126" i="15" s="1"/>
  <c r="DY22" i="15"/>
  <c r="DZ22" i="15" l="1"/>
  <c r="EA123" i="15"/>
  <c r="EA126" i="15" s="1"/>
  <c r="EB123" i="15" l="1"/>
  <c r="EB126" i="15" s="1"/>
  <c r="EA22" i="15"/>
  <c r="EB22" i="15" l="1"/>
  <c r="EC123" i="15"/>
  <c r="EC126" i="15" s="1"/>
  <c r="EC22" i="15" l="1"/>
  <c r="ED123" i="15"/>
  <c r="ED126" i="15" s="1"/>
  <c r="ED22" i="15" l="1"/>
  <c r="EE123" i="15"/>
  <c r="EE126" i="15" s="1"/>
  <c r="EF123" i="15" l="1"/>
  <c r="EF126" i="15" s="1"/>
  <c r="EE22" i="15"/>
  <c r="EF22" i="15" l="1"/>
  <c r="EG123" i="15"/>
  <c r="EG126" i="15" s="1"/>
  <c r="EH123" i="15" l="1"/>
  <c r="EH126" i="15" s="1"/>
  <c r="EG22" i="15"/>
  <c r="EH22" i="15" l="1"/>
  <c r="EI123" i="15"/>
  <c r="EI126" i="15" s="1"/>
  <c r="EJ123" i="15" l="1"/>
  <c r="EJ126" i="15" s="1"/>
  <c r="EI22" i="15"/>
  <c r="EK123" i="15" l="1"/>
  <c r="EK126" i="15" s="1"/>
  <c r="EJ22" i="15"/>
  <c r="EL123" i="15" l="1"/>
  <c r="EL126" i="15" s="1"/>
  <c r="EK22" i="15"/>
  <c r="EL22" i="15" l="1"/>
  <c r="EM123" i="15"/>
  <c r="EM126" i="15" s="1"/>
  <c r="EM22" i="15" l="1"/>
  <c r="EN123" i="15"/>
  <c r="EN126" i="15" s="1"/>
  <c r="EN22" i="15" l="1"/>
  <c r="EO123" i="15"/>
  <c r="EO126" i="15" s="1"/>
  <c r="EP123" i="15" l="1"/>
  <c r="EP126" i="15" s="1"/>
  <c r="EP22" i="15" s="1"/>
  <c r="EO22" i="15"/>
  <c r="G203" i="15" l="1"/>
  <c r="H186" i="15"/>
  <c r="H14" i="21" l="1"/>
  <c r="H15" i="21" l="1"/>
  <c r="H63" i="68"/>
  <c r="H97" i="68" l="1"/>
  <c r="H54" i="82" l="1"/>
  <c r="H167" i="82"/>
  <c r="EL188" i="15" l="1"/>
  <c r="EL203" i="15" s="1"/>
  <c r="DQ188" i="15"/>
  <c r="DQ203" i="15" s="1"/>
  <c r="DG188" i="15"/>
  <c r="DG203" i="15" s="1"/>
  <c r="AT188" i="15"/>
  <c r="AT203" i="15" s="1"/>
  <c r="AG188" i="15"/>
  <c r="AG203" i="15" s="1"/>
  <c r="DR188" i="15"/>
  <c r="DR203" i="15" s="1"/>
  <c r="DS188" i="15"/>
  <c r="DS203" i="15" s="1"/>
  <c r="CX188" i="15"/>
  <c r="CX203" i="15" s="1"/>
  <c r="DW188" i="15"/>
  <c r="DW203" i="15" s="1"/>
  <c r="AI188" i="15"/>
  <c r="AI203" i="15" s="1"/>
  <c r="N188" i="15"/>
  <c r="N203" i="15" s="1"/>
  <c r="DY188" i="15"/>
  <c r="DY203" i="15" s="1"/>
  <c r="BW188" i="15"/>
  <c r="BW203" i="15" s="1"/>
  <c r="J188" i="15"/>
  <c r="J203" i="15" s="1"/>
  <c r="DV188" i="15"/>
  <c r="DV203" i="15" s="1"/>
  <c r="EE188" i="15"/>
  <c r="EE203" i="15" s="1"/>
  <c r="ED188" i="15"/>
  <c r="ED203" i="15" s="1"/>
  <c r="BC188" i="15"/>
  <c r="BC203" i="15" s="1"/>
  <c r="BZ188" i="15"/>
  <c r="BZ203" i="15" s="1"/>
  <c r="S188" i="15"/>
  <c r="S203" i="15" s="1"/>
  <c r="AA188" i="15"/>
  <c r="AA203" i="15" s="1"/>
  <c r="L188" i="15"/>
  <c r="L203" i="15" s="1"/>
  <c r="CS188" i="15"/>
  <c r="CS203" i="15" s="1"/>
  <c r="EJ188" i="15"/>
  <c r="EJ203" i="15" s="1"/>
  <c r="DZ188" i="15"/>
  <c r="DZ203" i="15" s="1"/>
  <c r="BB188" i="15"/>
  <c r="BB203" i="15" s="1"/>
  <c r="BS188" i="15"/>
  <c r="BS203" i="15" s="1"/>
  <c r="CO188" i="15"/>
  <c r="CO203" i="15" s="1"/>
  <c r="AJ188" i="15"/>
  <c r="AJ203" i="15" s="1"/>
  <c r="DO188" i="15"/>
  <c r="DO203" i="15" s="1"/>
  <c r="BU188" i="15"/>
  <c r="BU203" i="15" s="1"/>
  <c r="AW188" i="15"/>
  <c r="AW203" i="15" s="1"/>
  <c r="AU188" i="15"/>
  <c r="AU203" i="15" s="1"/>
  <c r="BI188" i="15"/>
  <c r="BI203" i="15" s="1"/>
  <c r="AC188" i="15"/>
  <c r="AC203" i="15" s="1"/>
  <c r="CN188" i="15"/>
  <c r="CN203" i="15" s="1"/>
  <c r="AX188" i="15"/>
  <c r="AX203" i="15" s="1"/>
  <c r="DJ188" i="15"/>
  <c r="DJ203" i="15" s="1"/>
  <c r="CH188" i="15"/>
  <c r="CH203" i="15" s="1"/>
  <c r="U188" i="15"/>
  <c r="U203" i="15" s="1"/>
  <c r="EA188" i="15"/>
  <c r="EA203" i="15" s="1"/>
  <c r="DX188" i="15"/>
  <c r="DX203" i="15" s="1"/>
  <c r="DM188" i="15"/>
  <c r="DM203" i="15" s="1"/>
  <c r="V188" i="15"/>
  <c r="V203" i="15" s="1"/>
  <c r="AP188" i="15"/>
  <c r="AP203" i="15" s="1"/>
  <c r="CV188" i="15"/>
  <c r="CV203" i="15" s="1"/>
  <c r="R188" i="15"/>
  <c r="R203" i="15" s="1"/>
  <c r="BG188" i="15"/>
  <c r="BG203" i="15" s="1"/>
  <c r="AV188" i="15"/>
  <c r="AV203" i="15" s="1"/>
  <c r="DA188" i="15"/>
  <c r="DA203" i="15" s="1"/>
  <c r="Y188" i="15"/>
  <c r="Y203" i="15" s="1"/>
  <c r="CG188" i="15"/>
  <c r="CG203" i="15" s="1"/>
  <c r="CI188" i="15"/>
  <c r="CI203" i="15" s="1"/>
  <c r="T188" i="15"/>
  <c r="T203" i="15" s="1"/>
  <c r="CP188" i="15"/>
  <c r="CP203" i="15" s="1"/>
  <c r="CW188" i="15"/>
  <c r="CW203" i="15" s="1"/>
  <c r="AZ188" i="15"/>
  <c r="AZ203" i="15" s="1"/>
  <c r="BA188" i="15"/>
  <c r="BA203" i="15" s="1"/>
  <c r="DH188" i="15"/>
  <c r="DH203" i="15" s="1"/>
  <c r="CM188" i="15"/>
  <c r="CM203" i="15" s="1"/>
  <c r="CB188" i="15"/>
  <c r="CB203" i="15" s="1"/>
  <c r="EP188" i="15"/>
  <c r="EP203" i="15" s="1"/>
  <c r="DB188" i="15"/>
  <c r="DB203" i="15" s="1"/>
  <c r="W188" i="15"/>
  <c r="W203" i="15" s="1"/>
  <c r="EB188" i="15"/>
  <c r="EB203" i="15" s="1"/>
  <c r="BF188" i="15"/>
  <c r="BF203" i="15" s="1"/>
  <c r="BV188" i="15"/>
  <c r="BV203" i="15" s="1"/>
  <c r="X188" i="15"/>
  <c r="X203" i="15" s="1"/>
  <c r="CC188" i="15"/>
  <c r="CC203" i="15" s="1"/>
  <c r="CR188" i="15"/>
  <c r="CR203" i="15" s="1"/>
  <c r="BL188" i="15"/>
  <c r="BL203" i="15" s="1"/>
  <c r="AE188" i="15"/>
  <c r="AE203" i="15" s="1"/>
  <c r="BY188" i="15"/>
  <c r="BY203" i="15" s="1"/>
  <c r="CU188" i="15"/>
  <c r="CU203" i="15" s="1"/>
  <c r="EK188" i="15"/>
  <c r="EK203" i="15" s="1"/>
  <c r="Q188" i="15"/>
  <c r="Q203" i="15" s="1"/>
  <c r="CF188" i="15"/>
  <c r="CF203" i="15" s="1"/>
  <c r="BO188" i="15"/>
  <c r="BO203" i="15" s="1"/>
  <c r="AD188" i="15"/>
  <c r="AD203" i="15" s="1"/>
  <c r="BK188" i="15"/>
  <c r="BK203" i="15" s="1"/>
  <c r="BH188" i="15"/>
  <c r="BH203" i="15" s="1"/>
  <c r="CA188" i="15"/>
  <c r="CA203" i="15" s="1"/>
  <c r="AQ188" i="15"/>
  <c r="AQ203" i="15" s="1"/>
  <c r="CE188" i="15"/>
  <c r="CE203" i="15" s="1"/>
  <c r="DE188" i="15"/>
  <c r="DE203" i="15" s="1"/>
  <c r="BN188" i="15"/>
  <c r="BN203" i="15" s="1"/>
  <c r="EF188" i="15"/>
  <c r="EF203" i="15" s="1"/>
  <c r="AL188" i="15"/>
  <c r="AL203" i="15" s="1"/>
  <c r="DU188" i="15"/>
  <c r="DU203" i="15" s="1"/>
  <c r="EM188" i="15"/>
  <c r="EM203" i="15" s="1"/>
  <c r="AO188" i="15"/>
  <c r="AO203" i="15" s="1"/>
  <c r="DT188" i="15"/>
  <c r="DT203" i="15" s="1"/>
  <c r="AM188" i="15"/>
  <c r="AM203" i="15" s="1"/>
  <c r="DC188" i="15"/>
  <c r="DC203" i="15" s="1"/>
  <c r="EO188" i="15"/>
  <c r="EO203" i="15" s="1"/>
  <c r="AB188" i="15"/>
  <c r="AB203" i="15" s="1"/>
  <c r="O188" i="15"/>
  <c r="O203" i="15" s="1"/>
  <c r="CL188" i="15"/>
  <c r="CL203" i="15" s="1"/>
  <c r="DN188" i="15"/>
  <c r="DN203" i="15" s="1"/>
  <c r="CK188" i="15"/>
  <c r="CK203" i="15" s="1"/>
  <c r="BT188" i="15"/>
  <c r="BT203" i="15" s="1"/>
  <c r="EG188" i="15"/>
  <c r="EG203" i="15" s="1"/>
  <c r="AK188" i="15"/>
  <c r="AK203" i="15" s="1"/>
  <c r="P188" i="15"/>
  <c r="P203" i="15" s="1"/>
  <c r="AR188" i="15"/>
  <c r="AR203" i="15" s="1"/>
  <c r="BP188" i="15"/>
  <c r="BP203" i="15" s="1"/>
  <c r="CD188" i="15"/>
  <c r="CD203" i="15" s="1"/>
  <c r="BJ188" i="15"/>
  <c r="BJ203" i="15" s="1"/>
  <c r="CJ188" i="15"/>
  <c r="CJ203" i="15" s="1"/>
  <c r="M188" i="15"/>
  <c r="M203" i="15" s="1"/>
  <c r="DK188" i="15"/>
  <c r="DK203" i="15" s="1"/>
  <c r="CQ188" i="15"/>
  <c r="CQ203" i="15" s="1"/>
  <c r="I188" i="15"/>
  <c r="I203" i="15" s="1"/>
  <c r="BE188" i="15"/>
  <c r="BE203" i="15" s="1"/>
  <c r="AS188" i="15"/>
  <c r="AS203" i="15" s="1"/>
  <c r="DD188" i="15"/>
  <c r="DD203" i="15" s="1"/>
  <c r="BD188" i="15"/>
  <c r="BD203" i="15" s="1"/>
  <c r="K188" i="15"/>
  <c r="K203" i="15" s="1"/>
  <c r="DF188" i="15"/>
  <c r="DF203" i="15" s="1"/>
  <c r="BQ188" i="15"/>
  <c r="BQ203" i="15" s="1"/>
  <c r="DL188" i="15"/>
  <c r="DL203" i="15" s="1"/>
  <c r="CY188" i="15"/>
  <c r="CY203" i="15" s="1"/>
  <c r="BR188" i="15"/>
  <c r="BR203" i="15" s="1"/>
  <c r="CZ188" i="15"/>
  <c r="CZ203" i="15" s="1"/>
  <c r="AN188" i="15"/>
  <c r="AN203" i="15" s="1"/>
  <c r="AY188" i="15"/>
  <c r="AY203" i="15" s="1"/>
  <c r="AH188" i="15"/>
  <c r="AH203" i="15" s="1"/>
  <c r="EI188" i="15"/>
  <c r="EI203" i="15" s="1"/>
  <c r="BX188" i="15"/>
  <c r="BX203" i="15" s="1"/>
  <c r="EC188" i="15"/>
  <c r="EC203" i="15" s="1"/>
  <c r="EN188" i="15"/>
  <c r="EN203" i="15" s="1"/>
  <c r="BM188" i="15"/>
  <c r="BM203" i="15" s="1"/>
  <c r="DP188" i="15"/>
  <c r="DP203" i="15" s="1"/>
  <c r="DI188" i="15"/>
  <c r="DI203" i="15" s="1"/>
  <c r="CT188" i="15"/>
  <c r="CT203" i="15" s="1"/>
  <c r="EH188" i="15"/>
  <c r="EH203" i="15" s="1"/>
  <c r="Z188" i="15"/>
  <c r="Z203" i="15" s="1"/>
  <c r="AF188" i="15"/>
  <c r="AF203" i="15" s="1"/>
  <c r="E187" i="15"/>
  <c r="H188" i="15"/>
  <c r="H189" i="15" s="1"/>
  <c r="E188" i="15" l="1"/>
  <c r="H203" i="15"/>
  <c r="I186" i="15"/>
  <c r="I189" i="15" s="1"/>
  <c r="J186" i="15" l="1"/>
  <c r="J189" i="15" s="1"/>
  <c r="K186" i="15" l="1"/>
  <c r="K189" i="15" s="1"/>
  <c r="L186" i="15" l="1"/>
  <c r="L189" i="15" s="1"/>
  <c r="M186" i="15" l="1"/>
  <c r="M189" i="15" s="1"/>
  <c r="I14" i="21" l="1"/>
  <c r="N186" i="15"/>
  <c r="N189" i="15" s="1"/>
  <c r="I63" i="68" l="1"/>
  <c r="O186" i="15"/>
  <c r="O189" i="15" s="1"/>
  <c r="I97" i="68" l="1"/>
  <c r="J14" i="21"/>
  <c r="P186" i="15"/>
  <c r="P189" i="15" s="1"/>
  <c r="J63" i="68" l="1"/>
  <c r="G13" i="69"/>
  <c r="I167" i="82"/>
  <c r="I54" i="82"/>
  <c r="Q186" i="15"/>
  <c r="Q189" i="15" s="1"/>
  <c r="J97" i="68" l="1"/>
  <c r="R186" i="15"/>
  <c r="R189" i="15" s="1"/>
  <c r="J167" i="82" l="1"/>
  <c r="J54" i="82"/>
  <c r="S186" i="15"/>
  <c r="S189" i="15" s="1"/>
  <c r="T186" i="15" l="1"/>
  <c r="T189" i="15" s="1"/>
  <c r="U186" i="15" l="1"/>
  <c r="U189" i="15" s="1"/>
  <c r="K14" i="21" l="1"/>
  <c r="V186" i="15"/>
  <c r="V189" i="15" s="1"/>
  <c r="K63" i="68" l="1"/>
  <c r="W186" i="15"/>
  <c r="W189" i="15" s="1"/>
  <c r="K97" i="68" l="1"/>
  <c r="X186" i="15"/>
  <c r="X189" i="15" s="1"/>
  <c r="K167" i="82" l="1"/>
  <c r="K54" i="82"/>
  <c r="Y186" i="15"/>
  <c r="Y189" i="15" s="1"/>
  <c r="Z186" i="15" l="1"/>
  <c r="Z189" i="15" s="1"/>
  <c r="AA186" i="15" l="1"/>
  <c r="AA189" i="15" s="1"/>
  <c r="L14" i="21" l="1"/>
  <c r="AB186" i="15"/>
  <c r="AB189" i="15" s="1"/>
  <c r="L63" i="68" l="1"/>
  <c r="AC186" i="15"/>
  <c r="AC189" i="15" s="1"/>
  <c r="L97" i="68" l="1"/>
  <c r="AD186" i="15"/>
  <c r="AD189" i="15" s="1"/>
  <c r="L54" i="82" l="1"/>
  <c r="L167" i="82"/>
  <c r="AE186" i="15"/>
  <c r="AE189" i="15" s="1"/>
  <c r="AF186" i="15" l="1"/>
  <c r="AF189" i="15" s="1"/>
  <c r="AG186" i="15" l="1"/>
  <c r="AG189" i="15" s="1"/>
  <c r="AH186" i="15" l="1"/>
  <c r="AH189" i="15" s="1"/>
  <c r="M14" i="21" l="1"/>
  <c r="AI186" i="15"/>
  <c r="AI189" i="15" s="1"/>
  <c r="M63" i="68" l="1"/>
  <c r="AJ186" i="15"/>
  <c r="AJ189" i="15" s="1"/>
  <c r="M97" i="68" l="1"/>
  <c r="AK186" i="15"/>
  <c r="AK189" i="15" s="1"/>
  <c r="M54" i="82" l="1"/>
  <c r="M167" i="82"/>
  <c r="AL186" i="15"/>
  <c r="AL189" i="15" s="1"/>
  <c r="AM186" i="15" l="1"/>
  <c r="AM189" i="15" s="1"/>
  <c r="N14" i="21" l="1"/>
  <c r="AN186" i="15"/>
  <c r="AN189" i="15" s="1"/>
  <c r="N63" i="68" l="1"/>
  <c r="H13" i="69"/>
  <c r="AO186" i="15"/>
  <c r="AO189" i="15" s="1"/>
  <c r="H157" i="69" l="1"/>
  <c r="N97" i="68"/>
  <c r="AP186" i="15"/>
  <c r="AP189" i="15" s="1"/>
  <c r="N54" i="82" l="1"/>
  <c r="N167" i="82"/>
  <c r="AQ186" i="15"/>
  <c r="AQ189" i="15" s="1"/>
  <c r="AR186" i="15" l="1"/>
  <c r="AR189" i="15" s="1"/>
  <c r="O14" i="21" l="1"/>
  <c r="AS186" i="15"/>
  <c r="AS189" i="15" s="1"/>
  <c r="O63" i="68" l="1"/>
  <c r="AT186" i="15"/>
  <c r="AT189" i="15" s="1"/>
  <c r="O97" i="68" l="1"/>
  <c r="AU186" i="15"/>
  <c r="AU189" i="15" s="1"/>
  <c r="O167" i="82" l="1"/>
  <c r="O54" i="82"/>
  <c r="AV186" i="15"/>
  <c r="AV189" i="15" s="1"/>
  <c r="P14" i="21" l="1"/>
  <c r="AW186" i="15"/>
  <c r="AW189" i="15" s="1"/>
  <c r="P63" i="68" l="1"/>
  <c r="AX186" i="15"/>
  <c r="AX189" i="15" s="1"/>
  <c r="P97" i="68" l="1"/>
  <c r="AY186" i="15"/>
  <c r="AY189" i="15" s="1"/>
  <c r="P167" i="82" l="1"/>
  <c r="P54" i="82"/>
  <c r="AZ186" i="15"/>
  <c r="AZ189" i="15" s="1"/>
  <c r="Q14" i="21" l="1"/>
  <c r="BA186" i="15"/>
  <c r="BA189" i="15" s="1"/>
  <c r="Q63" i="68" l="1"/>
  <c r="BB186" i="15"/>
  <c r="BB189" i="15" s="1"/>
  <c r="Q97" i="68" l="1"/>
  <c r="BC186" i="15"/>
  <c r="BC189" i="15" s="1"/>
  <c r="Q167" i="82" l="1"/>
  <c r="Q54" i="82"/>
  <c r="BD186" i="15"/>
  <c r="BD189" i="15" s="1"/>
  <c r="R14" i="21" l="1"/>
  <c r="BE186" i="15"/>
  <c r="BE189" i="15" s="1"/>
  <c r="R63" i="68" l="1"/>
  <c r="I13" i="69"/>
  <c r="BF186" i="15"/>
  <c r="BF189" i="15" s="1"/>
  <c r="I157" i="69" l="1"/>
  <c r="R97" i="68"/>
  <c r="BG186" i="15"/>
  <c r="BG189" i="15" s="1"/>
  <c r="R54" i="82" l="1"/>
  <c r="R167" i="82"/>
  <c r="BH186" i="15"/>
  <c r="BH189" i="15" s="1"/>
  <c r="S14" i="21" l="1"/>
  <c r="BI186" i="15"/>
  <c r="BI189" i="15" s="1"/>
  <c r="S63" i="68" l="1"/>
  <c r="BJ186" i="15"/>
  <c r="BJ189" i="15" s="1"/>
  <c r="S97" i="68" l="1"/>
  <c r="BK186" i="15"/>
  <c r="BK189" i="15" s="1"/>
  <c r="S167" i="82" l="1"/>
  <c r="S54" i="82"/>
  <c r="BL186" i="15"/>
  <c r="BL189" i="15" s="1"/>
  <c r="T14" i="21" l="1"/>
  <c r="BM186" i="15"/>
  <c r="BM189" i="15" s="1"/>
  <c r="T63" i="68" l="1"/>
  <c r="BN186" i="15"/>
  <c r="BN189" i="15" s="1"/>
  <c r="T97" i="68" l="1"/>
  <c r="BO186" i="15"/>
  <c r="BO189" i="15" s="1"/>
  <c r="T54" i="82" l="1"/>
  <c r="T167" i="82"/>
  <c r="BP186" i="15"/>
  <c r="BP189" i="15" s="1"/>
  <c r="U14" i="21" l="1"/>
  <c r="BQ186" i="15"/>
  <c r="BQ189" i="15" s="1"/>
  <c r="U63" i="68" l="1"/>
  <c r="BR186" i="15"/>
  <c r="BR189" i="15" s="1"/>
  <c r="U97" i="68" l="1"/>
  <c r="BS186" i="15"/>
  <c r="BS189" i="15" s="1"/>
  <c r="U167" i="82" l="1"/>
  <c r="U54" i="82"/>
  <c r="BT186" i="15"/>
  <c r="BT189" i="15" s="1"/>
  <c r="V14" i="21" l="1"/>
  <c r="BU186" i="15"/>
  <c r="BU189" i="15" s="1"/>
  <c r="V63" i="68" l="1"/>
  <c r="J13" i="69"/>
  <c r="BV186" i="15"/>
  <c r="BV189" i="15" s="1"/>
  <c r="J157" i="69" l="1"/>
  <c r="V97" i="68"/>
  <c r="BW186" i="15"/>
  <c r="BW189" i="15" s="1"/>
  <c r="V167" i="82" l="1"/>
  <c r="V54" i="82"/>
  <c r="BX186" i="15"/>
  <c r="BX189" i="15" s="1"/>
  <c r="W14" i="21" l="1"/>
  <c r="BY186" i="15"/>
  <c r="BY189" i="15" s="1"/>
  <c r="W63" i="68" l="1"/>
  <c r="BZ186" i="15"/>
  <c r="BZ189" i="15" s="1"/>
  <c r="W97" i="68" l="1"/>
  <c r="CA186" i="15"/>
  <c r="CA189" i="15" s="1"/>
  <c r="W167" i="82" l="1"/>
  <c r="W54" i="82"/>
  <c r="CB186" i="15"/>
  <c r="CB189" i="15" s="1"/>
  <c r="X14" i="21" l="1"/>
  <c r="CC186" i="15"/>
  <c r="CC189" i="15" s="1"/>
  <c r="X63" i="68" l="1"/>
  <c r="CD186" i="15"/>
  <c r="CD189" i="15" s="1"/>
  <c r="X97" i="68" l="1"/>
  <c r="CE186" i="15"/>
  <c r="CE189" i="15" s="1"/>
  <c r="X54" i="82" l="1"/>
  <c r="X167" i="82"/>
  <c r="CF186" i="15"/>
  <c r="CF189" i="15" s="1"/>
  <c r="Y14" i="21" l="1"/>
  <c r="CG186" i="15"/>
  <c r="CG189" i="15" s="1"/>
  <c r="Y63" i="68" l="1"/>
  <c r="CH186" i="15"/>
  <c r="CH189" i="15" s="1"/>
  <c r="Y97" i="68" l="1"/>
  <c r="CI186" i="15"/>
  <c r="CI189" i="15" s="1"/>
  <c r="Y167" i="82" l="1"/>
  <c r="Y54" i="82"/>
  <c r="CJ186" i="15"/>
  <c r="CJ189" i="15" s="1"/>
  <c r="Z14" i="21" l="1"/>
  <c r="CK186" i="15"/>
  <c r="CK189" i="15" s="1"/>
  <c r="Z63" i="68" l="1"/>
  <c r="K13" i="69"/>
  <c r="CL186" i="15"/>
  <c r="CL189" i="15" s="1"/>
  <c r="K157" i="69" l="1"/>
  <c r="Z97" i="68"/>
  <c r="CM186" i="15"/>
  <c r="CM189" i="15" s="1"/>
  <c r="Z167" i="82" l="1"/>
  <c r="Z54" i="82"/>
  <c r="CN186" i="15"/>
  <c r="CN189" i="15" s="1"/>
  <c r="AA14" i="21" l="1"/>
  <c r="CO186" i="15"/>
  <c r="CO189" i="15" s="1"/>
  <c r="AA63" i="68" l="1"/>
  <c r="CP186" i="15"/>
  <c r="CP189" i="15" s="1"/>
  <c r="AA97" i="68" l="1"/>
  <c r="CQ186" i="15"/>
  <c r="CQ189" i="15" s="1"/>
  <c r="AA167" i="82" l="1"/>
  <c r="AA54" i="82"/>
  <c r="CR186" i="15"/>
  <c r="CR189" i="15" s="1"/>
  <c r="AB14" i="21" l="1"/>
  <c r="CS186" i="15"/>
  <c r="CS189" i="15" s="1"/>
  <c r="AB63" i="68" l="1"/>
  <c r="CT186" i="15"/>
  <c r="CT189" i="15" s="1"/>
  <c r="AB97" i="68" l="1"/>
  <c r="CU186" i="15"/>
  <c r="CU189" i="15" s="1"/>
  <c r="AB54" i="82" l="1"/>
  <c r="AB167" i="82"/>
  <c r="CV186" i="15"/>
  <c r="CV189" i="15" s="1"/>
  <c r="AC14" i="21" l="1"/>
  <c r="CW186" i="15"/>
  <c r="CW189" i="15" s="1"/>
  <c r="AC63" i="68" l="1"/>
  <c r="CX186" i="15"/>
  <c r="CX189" i="15" s="1"/>
  <c r="AC97" i="68" l="1"/>
  <c r="CY186" i="15"/>
  <c r="CY189" i="15" s="1"/>
  <c r="AC54" i="82" l="1"/>
  <c r="AC167" i="82"/>
  <c r="CZ186" i="15"/>
  <c r="CZ189" i="15" s="1"/>
  <c r="AD14" i="21" l="1"/>
  <c r="DA186" i="15"/>
  <c r="DA189" i="15" s="1"/>
  <c r="AD63" i="68" l="1"/>
  <c r="L13" i="69"/>
  <c r="DB186" i="15"/>
  <c r="DB189" i="15" s="1"/>
  <c r="L157" i="69" l="1"/>
  <c r="AD97" i="68"/>
  <c r="DC186" i="15"/>
  <c r="DC189" i="15" s="1"/>
  <c r="AD167" i="82" l="1"/>
  <c r="AD54" i="82"/>
  <c r="DD186" i="15"/>
  <c r="DD189" i="15" s="1"/>
  <c r="AE14" i="21" l="1"/>
  <c r="DE186" i="15"/>
  <c r="DE189" i="15" s="1"/>
  <c r="AE63" i="68" l="1"/>
  <c r="DF186" i="15"/>
  <c r="DF189" i="15" s="1"/>
  <c r="AE97" i="68" l="1"/>
  <c r="DG186" i="15"/>
  <c r="DG189" i="15" s="1"/>
  <c r="AE54" i="82" l="1"/>
  <c r="AE167" i="82"/>
  <c r="DH186" i="15"/>
  <c r="DH189" i="15" s="1"/>
  <c r="AF14" i="21" l="1"/>
  <c r="DI186" i="15"/>
  <c r="DI189" i="15" s="1"/>
  <c r="AF63" i="68" l="1"/>
  <c r="DJ186" i="15"/>
  <c r="DJ189" i="15" s="1"/>
  <c r="AF97" i="68" l="1"/>
  <c r="DK186" i="15"/>
  <c r="DK189" i="15" s="1"/>
  <c r="AF167" i="82" l="1"/>
  <c r="AF54" i="82"/>
  <c r="DL186" i="15"/>
  <c r="DL189" i="15" s="1"/>
  <c r="AG14" i="21" l="1"/>
  <c r="DM186" i="15"/>
  <c r="DM189" i="15" s="1"/>
  <c r="AG63" i="68" l="1"/>
  <c r="DN186" i="15"/>
  <c r="DN189" i="15" s="1"/>
  <c r="AG97" i="68" l="1"/>
  <c r="DO186" i="15"/>
  <c r="DO189" i="15" s="1"/>
  <c r="AG167" i="82" l="1"/>
  <c r="AG54" i="82"/>
  <c r="DP186" i="15"/>
  <c r="DP189" i="15" s="1"/>
  <c r="AH14" i="21" l="1"/>
  <c r="DQ186" i="15"/>
  <c r="DQ189" i="15" s="1"/>
  <c r="AH63" i="68" l="1"/>
  <c r="M13" i="69"/>
  <c r="DR186" i="15"/>
  <c r="DR189" i="15" s="1"/>
  <c r="M157" i="69" l="1"/>
  <c r="AH97" i="68"/>
  <c r="DS186" i="15"/>
  <c r="DS189" i="15" s="1"/>
  <c r="AH54" i="82" l="1"/>
  <c r="AH167" i="82"/>
  <c r="DT186" i="15"/>
  <c r="DT189" i="15" s="1"/>
  <c r="AI14" i="21" l="1"/>
  <c r="DU186" i="15"/>
  <c r="DU189" i="15" s="1"/>
  <c r="AI63" i="68" l="1"/>
  <c r="DV186" i="15"/>
  <c r="DV189" i="15" s="1"/>
  <c r="AI97" i="68" l="1"/>
  <c r="DW186" i="15"/>
  <c r="DW189" i="15" s="1"/>
  <c r="AI167" i="82" l="1"/>
  <c r="AI54" i="82"/>
  <c r="DX186" i="15"/>
  <c r="DX189" i="15" s="1"/>
  <c r="AJ14" i="21" l="1"/>
  <c r="DY186" i="15"/>
  <c r="DY189" i="15" s="1"/>
  <c r="AJ63" i="68" l="1"/>
  <c r="DZ186" i="15"/>
  <c r="DZ189" i="15" s="1"/>
  <c r="AJ97" i="68" l="1"/>
  <c r="EA186" i="15"/>
  <c r="EA189" i="15" s="1"/>
  <c r="AJ167" i="82" l="1"/>
  <c r="AJ54" i="82"/>
  <c r="EB186" i="15"/>
  <c r="EB189" i="15" s="1"/>
  <c r="AK14" i="21" l="1"/>
  <c r="EC186" i="15"/>
  <c r="EC189" i="15" s="1"/>
  <c r="AK63" i="68" l="1"/>
  <c r="ED186" i="15"/>
  <c r="ED189" i="15" s="1"/>
  <c r="AK97" i="68" l="1"/>
  <c r="EE186" i="15"/>
  <c r="EE189" i="15" s="1"/>
  <c r="AK54" i="82" l="1"/>
  <c r="AK167" i="82"/>
  <c r="EF186" i="15"/>
  <c r="EF189" i="15" s="1"/>
  <c r="AL14" i="21" l="1"/>
  <c r="EG186" i="15"/>
  <c r="EG189" i="15" s="1"/>
  <c r="AL63" i="68" l="1"/>
  <c r="N13" i="69"/>
  <c r="EH186" i="15"/>
  <c r="EH189" i="15" s="1"/>
  <c r="N157" i="69" l="1"/>
  <c r="AL97" i="68"/>
  <c r="EI186" i="15"/>
  <c r="EI189" i="15" s="1"/>
  <c r="AL167" i="82" l="1"/>
  <c r="AL54" i="82"/>
  <c r="EJ186" i="15"/>
  <c r="EJ189" i="15" s="1"/>
  <c r="AM14" i="21" l="1"/>
  <c r="EK186" i="15"/>
  <c r="EK189" i="15" s="1"/>
  <c r="AM63" i="68" l="1"/>
  <c r="EL186" i="15"/>
  <c r="EL189" i="15" s="1"/>
  <c r="AM97" i="68" l="1"/>
  <c r="EM186" i="15"/>
  <c r="EM189" i="15" s="1"/>
  <c r="AM167" i="82" l="1"/>
  <c r="AM54" i="82"/>
  <c r="EN186" i="15"/>
  <c r="EN189" i="15" s="1"/>
  <c r="AN14" i="21" l="1"/>
  <c r="EO186" i="15"/>
  <c r="EO189" i="15" s="1"/>
  <c r="AN63" i="68" l="1"/>
  <c r="EP186" i="15"/>
  <c r="EP189" i="15" s="1"/>
  <c r="AN97" i="68" l="1"/>
  <c r="AN167" i="82" l="1"/>
  <c r="AN54" i="82"/>
  <c r="AO14" i="21" l="1"/>
  <c r="AO63" i="68" l="1"/>
  <c r="AO97" i="68" l="1"/>
  <c r="AO167" i="82" l="1"/>
  <c r="AO54" i="82"/>
  <c r="AP14" i="21" l="1"/>
  <c r="AP63" i="68" l="1"/>
  <c r="O13" i="69"/>
  <c r="O157" i="69" l="1"/>
  <c r="AP97" i="68"/>
  <c r="AP54" i="82" l="1"/>
  <c r="AP167" i="82"/>
  <c r="AQ14" i="21" l="1"/>
  <c r="AQ63" i="68" l="1"/>
  <c r="AQ97" i="68" l="1"/>
  <c r="AQ54" i="82" l="1"/>
  <c r="AQ167" i="82"/>
  <c r="AR14" i="21" l="1"/>
  <c r="AR63" i="68" l="1"/>
  <c r="AR97" i="68" l="1"/>
  <c r="AR167" i="82" l="1"/>
  <c r="AR54" i="82"/>
  <c r="AS14" i="21" l="1"/>
  <c r="AS63" i="68" l="1"/>
  <c r="AS97" i="68" l="1"/>
  <c r="AS167" i="82" l="1"/>
  <c r="AS54" i="82"/>
  <c r="AT14" i="21" l="1"/>
  <c r="AT63" i="68" l="1"/>
  <c r="P13" i="69"/>
  <c r="P157" i="69" l="1"/>
  <c r="AT97" i="68"/>
  <c r="AT54" i="82" l="1"/>
  <c r="AT167" i="82"/>
  <c r="AU14" i="21" l="1"/>
  <c r="AU63" i="68" l="1"/>
  <c r="AU97" i="68" l="1"/>
  <c r="AU167" i="82" l="1"/>
  <c r="AU54" i="82"/>
  <c r="AV14" i="21" l="1"/>
  <c r="AV63" i="68" l="1"/>
  <c r="AV97" i="68" l="1"/>
  <c r="AV54" i="82" l="1"/>
  <c r="AV167" i="82"/>
  <c r="AW14" i="21" l="1"/>
  <c r="AW63" i="68" l="1"/>
  <c r="AW97" i="68" l="1"/>
  <c r="AW167" i="82" l="1"/>
  <c r="AW54" i="82"/>
  <c r="AX14" i="21" l="1"/>
  <c r="AX63" i="68" l="1"/>
  <c r="Q13" i="69"/>
  <c r="Q157" i="69" l="1"/>
  <c r="AX97" i="68"/>
  <c r="AX54" i="82" l="1"/>
  <c r="AX167" i="82"/>
  <c r="AY14" i="21" l="1"/>
  <c r="AY63" i="68" l="1"/>
  <c r="AY97" i="68" l="1"/>
  <c r="AY54" i="82" l="1"/>
  <c r="AY167" i="82"/>
  <c r="AZ14" i="21" l="1"/>
  <c r="AZ63" i="68" l="1"/>
  <c r="AZ97" i="68" l="1"/>
  <c r="AZ167" i="82" l="1"/>
  <c r="AZ54" i="82"/>
  <c r="BA14" i="21" l="1"/>
  <c r="BA63" i="68" l="1"/>
  <c r="BA97" i="68" l="1"/>
  <c r="BA167" i="82" l="1"/>
  <c r="BA54" i="82"/>
  <c r="BB14" i="21" l="1"/>
  <c r="BB63" i="68" l="1"/>
  <c r="R13" i="69"/>
  <c r="R157" i="69" l="1"/>
  <c r="BB97" i="68"/>
  <c r="BB167" i="82" l="1"/>
  <c r="BB54" i="82"/>
  <c r="BC14" i="21" l="1"/>
  <c r="BC63" i="68" l="1"/>
  <c r="BC97" i="68" l="1"/>
  <c r="BC167" i="82" l="1"/>
  <c r="BC54" i="82"/>
  <c r="BD14" i="21" l="1"/>
  <c r="BD63" i="68" l="1"/>
  <c r="BD97" i="68" l="1"/>
  <c r="BD54" i="82" l="1"/>
  <c r="BD167" i="82"/>
  <c r="BE14" i="21" l="1"/>
  <c r="BE63" i="68" l="1"/>
  <c r="BE97" i="68" l="1"/>
  <c r="BE167" i="82" l="1"/>
  <c r="BE54" i="82"/>
  <c r="BF14" i="21" l="1"/>
  <c r="BF63" i="68" l="1"/>
  <c r="S13" i="69"/>
  <c r="S157" i="69" l="1"/>
  <c r="BF97" i="68"/>
  <c r="BF54" i="82" l="1"/>
  <c r="BF167" i="82"/>
  <c r="BG14" i="21" l="1"/>
  <c r="BG63" i="68" l="1"/>
  <c r="BG97" i="68" l="1"/>
  <c r="BG167" i="82" l="1"/>
  <c r="BG54" i="82"/>
  <c r="BH14" i="21" l="1"/>
  <c r="BH63" i="68" l="1"/>
  <c r="BH97" i="68" l="1"/>
  <c r="BH167" i="82" l="1"/>
  <c r="BH54" i="82"/>
  <c r="BI14" i="21" l="1"/>
  <c r="BI63" i="68" l="1"/>
  <c r="BI97" i="68" l="1"/>
  <c r="BI167" i="82" l="1"/>
  <c r="BI54" i="82"/>
  <c r="BJ14" i="21" l="1"/>
  <c r="BJ63" i="68" l="1"/>
  <c r="T13" i="69"/>
  <c r="T157" i="69" l="1"/>
  <c r="BJ97" i="68"/>
  <c r="BJ167" i="82" l="1"/>
  <c r="BJ54" i="82"/>
  <c r="BK14" i="21" l="1"/>
  <c r="BK63" i="68" l="1"/>
  <c r="BK97" i="68" l="1"/>
  <c r="BK54" i="82" l="1"/>
  <c r="BK167" i="82"/>
  <c r="BL14" i="21" l="1"/>
  <c r="BL63" i="68" l="1"/>
  <c r="BL97" i="68" l="1"/>
  <c r="BL167" i="82" l="1"/>
  <c r="BL54" i="82"/>
  <c r="BM14" i="21" l="1"/>
  <c r="BM63" i="68" l="1"/>
  <c r="BM97" i="68" l="1"/>
  <c r="BM167" i="82" l="1"/>
  <c r="BM54" i="82"/>
  <c r="BN14" i="21" l="1"/>
  <c r="BN63" i="68" l="1"/>
  <c r="U13" i="69"/>
  <c r="U157" i="69" l="1"/>
  <c r="BN97" i="68"/>
  <c r="BN54" i="82" l="1"/>
  <c r="BN167" i="82"/>
  <c r="BO14" i="21" l="1"/>
  <c r="BO63" i="68" l="1"/>
  <c r="BO97" i="68" l="1"/>
  <c r="BO54" i="82" l="1"/>
  <c r="BO167" i="82"/>
  <c r="BP14" i="21" l="1"/>
  <c r="BP63" i="68" l="1"/>
  <c r="BP97" i="68" l="1"/>
  <c r="BP167" i="82" l="1"/>
  <c r="BP54" i="82"/>
  <c r="BQ14" i="21" l="1"/>
  <c r="BQ63" i="68" l="1"/>
  <c r="BQ97" i="68" l="1"/>
  <c r="BQ54" i="82" l="1"/>
  <c r="BQ167" i="82"/>
  <c r="BR14" i="21" l="1"/>
  <c r="BR63" i="68" l="1"/>
  <c r="V13" i="69"/>
  <c r="V157" i="69" l="1"/>
  <c r="BR97" i="68"/>
  <c r="BR54" i="82" l="1"/>
  <c r="BR167" i="82"/>
  <c r="BS14" i="21" l="1"/>
  <c r="BS63" i="68" l="1"/>
  <c r="BS97" i="68" l="1"/>
  <c r="BS167" i="82" l="1"/>
  <c r="BS54" i="82"/>
  <c r="BT14" i="21" l="1"/>
  <c r="BT63" i="68" l="1"/>
  <c r="BT97" i="68" l="1"/>
  <c r="BT167" i="82" l="1"/>
  <c r="BT54" i="82"/>
  <c r="BU14" i="21" l="1"/>
  <c r="BU63" i="68" l="1"/>
  <c r="BU97" i="68" l="1"/>
  <c r="BU54" i="82" l="1"/>
  <c r="BU167" i="82"/>
  <c r="BV14" i="21" l="1"/>
  <c r="BV63" i="68" l="1"/>
  <c r="W13" i="69"/>
  <c r="W157" i="69" l="1"/>
  <c r="BV97" i="68"/>
  <c r="BV167" i="82" l="1"/>
  <c r="BV54" i="82"/>
  <c r="BW14" i="21" l="1"/>
  <c r="BW63" i="68" l="1"/>
  <c r="BW97" i="68" l="1"/>
  <c r="BW167" i="82" l="1"/>
  <c r="BW54" i="82"/>
  <c r="BX14" i="21" l="1"/>
  <c r="BX63" i="68" l="1"/>
  <c r="BX97" i="68" l="1"/>
  <c r="BX54" i="82" l="1"/>
  <c r="BX167" i="82"/>
  <c r="BY14" i="21" l="1"/>
  <c r="BY63" i="68" l="1"/>
  <c r="BY97" i="68" l="1"/>
  <c r="BY167" i="82" l="1"/>
  <c r="BY54" i="82"/>
  <c r="BZ14" i="21" l="1"/>
  <c r="BZ63" i="68" l="1"/>
  <c r="X13" i="69"/>
  <c r="X157" i="69" l="1"/>
  <c r="BZ97" i="68"/>
  <c r="BZ167" i="82" l="1"/>
  <c r="BZ54" i="82"/>
  <c r="CA14" i="21" l="1"/>
  <c r="CA63" i="68" l="1"/>
  <c r="CA97" i="68" l="1"/>
  <c r="CA167" i="82" l="1"/>
  <c r="CA54" i="82"/>
  <c r="CB14" i="21" l="1"/>
  <c r="CB63" i="68" l="1"/>
  <c r="CB97" i="68" l="1"/>
  <c r="CB167" i="82" l="1"/>
  <c r="CB54" i="82"/>
  <c r="CC14" i="21" l="1"/>
  <c r="CC63" i="68" l="1"/>
  <c r="CC97" i="68" l="1"/>
  <c r="CC167" i="82" l="1"/>
  <c r="CC54" i="82"/>
  <c r="CD14" i="21" l="1"/>
  <c r="CD63" i="68" l="1"/>
  <c r="Y13" i="69"/>
  <c r="Y157" i="69" l="1"/>
  <c r="CD97" i="68"/>
  <c r="CD54" i="82" l="1"/>
  <c r="CD167" i="82"/>
  <c r="CE14" i="21" l="1"/>
  <c r="CE63" i="68" l="1"/>
  <c r="CE97" i="68" l="1"/>
  <c r="CE54" i="82" l="1"/>
  <c r="CE167" i="82"/>
  <c r="CF14" i="21"/>
  <c r="CF63" i="68" l="1"/>
  <c r="CF97" i="68" l="1"/>
  <c r="CF54" i="82" l="1"/>
  <c r="CF167" i="82"/>
  <c r="CG14" i="21" l="1"/>
  <c r="CG63" i="68" l="1"/>
  <c r="CG97" i="68" l="1"/>
  <c r="CG167" i="82" l="1"/>
  <c r="CG54" i="82"/>
  <c r="CH14" i="21" l="1"/>
  <c r="CH63" i="68" l="1"/>
  <c r="Z13" i="69"/>
  <c r="Z157" i="69" l="1"/>
  <c r="CH97" i="68"/>
  <c r="CH54" i="82" l="1"/>
  <c r="CH167" i="82"/>
  <c r="CI14" i="21" l="1"/>
  <c r="CI63" i="68" l="1"/>
  <c r="CI97" i="68" l="1"/>
  <c r="CI54" i="82" l="1"/>
  <c r="CI167" i="82"/>
  <c r="CJ14" i="21" l="1"/>
  <c r="CJ63" i="68" l="1"/>
  <c r="CJ97" i="68" l="1"/>
  <c r="CJ167" i="82" l="1"/>
  <c r="CJ54" i="82"/>
  <c r="CK14" i="21" l="1"/>
  <c r="CK63" i="68" l="1"/>
  <c r="CK97" i="68" l="1"/>
  <c r="CK54" i="82" l="1"/>
  <c r="CK167" i="82"/>
  <c r="CL14" i="21" l="1"/>
  <c r="CL63" i="68" l="1"/>
  <c r="AA13" i="69"/>
  <c r="AA157" i="69" l="1"/>
  <c r="CL97" i="68"/>
  <c r="CL167" i="82" l="1"/>
  <c r="CL54" i="82"/>
  <c r="CM14" i="21" l="1"/>
  <c r="CM63" i="68" l="1"/>
  <c r="CM97" i="68" l="1"/>
  <c r="CM54" i="82" l="1"/>
  <c r="CM167" i="82"/>
  <c r="CN14" i="21" l="1"/>
  <c r="CN63" i="68" l="1"/>
  <c r="CN97" i="68" l="1"/>
  <c r="CN167" i="82" l="1"/>
  <c r="CN54" i="82"/>
  <c r="CO14" i="21" l="1"/>
  <c r="CO63" i="68" l="1"/>
  <c r="CO97" i="68" l="1"/>
  <c r="CO54" i="82" l="1"/>
  <c r="CO167" i="82"/>
  <c r="CP14" i="21" l="1"/>
  <c r="CP63" i="68" l="1"/>
  <c r="AB13" i="69"/>
  <c r="AB157" i="69" l="1"/>
  <c r="CP97" i="68"/>
  <c r="CP167" i="82" l="1"/>
  <c r="CP54" i="82"/>
  <c r="CQ14" i="21" l="1"/>
  <c r="CQ63" i="68" l="1"/>
  <c r="CQ97" i="68" l="1"/>
  <c r="CQ54" i="82" l="1"/>
  <c r="CQ167" i="82"/>
  <c r="CR14" i="21" l="1"/>
  <c r="CR63" i="68" l="1"/>
  <c r="CR97" i="68" l="1"/>
  <c r="CR167" i="82" l="1"/>
  <c r="CR54" i="82"/>
  <c r="CS14" i="21" l="1"/>
  <c r="CS63" i="68" l="1"/>
  <c r="CS97" i="68" l="1"/>
  <c r="CS54" i="82" l="1"/>
  <c r="CS167" i="82"/>
  <c r="CT14" i="21" l="1"/>
  <c r="CT63" i="68" l="1"/>
  <c r="AC13" i="69"/>
  <c r="AC157" i="69" l="1"/>
  <c r="CT97" i="68"/>
  <c r="CT54" i="82" l="1"/>
  <c r="CT167" i="82"/>
  <c r="CU14" i="21" l="1"/>
  <c r="CU63" i="68" l="1"/>
  <c r="CU97" i="68" l="1"/>
  <c r="CU167" i="82" l="1"/>
  <c r="CU54" i="82"/>
  <c r="CV14" i="21" l="1"/>
  <c r="CV63" i="68" l="1"/>
  <c r="CV97" i="68" l="1"/>
  <c r="CV167" i="82" l="1"/>
  <c r="CV54" i="82"/>
  <c r="CW14" i="21" l="1"/>
  <c r="CW63" i="68" l="1"/>
  <c r="CW97" i="68" l="1"/>
  <c r="CW54" i="82" l="1"/>
  <c r="CW167" i="82"/>
  <c r="CX14" i="21" l="1"/>
  <c r="CX63" i="68" l="1"/>
  <c r="AD13" i="69"/>
  <c r="AD157" i="69" l="1"/>
  <c r="CX97" i="68"/>
  <c r="CX54" i="82" l="1"/>
  <c r="CX167" i="82"/>
  <c r="CY14" i="21" l="1"/>
  <c r="CY63" i="68" l="1"/>
  <c r="CY97" i="68" l="1"/>
  <c r="CY167" i="82" l="1"/>
  <c r="CY54" i="82"/>
  <c r="CZ14" i="21" l="1"/>
  <c r="CZ63" i="68" l="1"/>
  <c r="CZ97" i="68" l="1"/>
  <c r="CZ167" i="82" l="1"/>
  <c r="CZ54" i="82"/>
  <c r="DA14" i="21" l="1"/>
  <c r="DA63" i="68" l="1"/>
  <c r="DA97" i="68" l="1"/>
  <c r="DA54" i="82" l="1"/>
  <c r="DA167" i="82"/>
  <c r="DB14" i="21" l="1"/>
  <c r="DB63" i="68" l="1"/>
  <c r="AE13" i="69"/>
  <c r="AE157" i="69" l="1"/>
  <c r="DB97" i="68"/>
  <c r="DB167" i="82" l="1"/>
  <c r="DB54" i="82"/>
  <c r="DC14" i="21" l="1"/>
  <c r="DC63" i="68" l="1"/>
  <c r="DC97" i="68" l="1"/>
  <c r="DC167" i="82" l="1"/>
  <c r="DC54" i="82"/>
  <c r="DD14" i="21" l="1"/>
  <c r="DD63" i="68" l="1"/>
  <c r="DD97" i="68" l="1"/>
  <c r="DD54" i="82" l="1"/>
  <c r="DD167" i="82"/>
  <c r="DE14" i="21" l="1"/>
  <c r="DE63" i="68" l="1"/>
  <c r="DE97" i="68" l="1"/>
  <c r="DE54" i="82" l="1"/>
  <c r="DE167" i="82"/>
  <c r="DF14" i="21" l="1"/>
  <c r="DF63" i="68" l="1"/>
  <c r="AF13" i="69"/>
  <c r="AF157" i="69" l="1"/>
  <c r="DF97" i="68"/>
  <c r="DF54" i="82" l="1"/>
  <c r="DF167" i="82"/>
  <c r="DG14" i="21" l="1"/>
  <c r="DG63" i="68" l="1"/>
  <c r="DG97" i="68" l="1"/>
  <c r="DG54" i="82" l="1"/>
  <c r="DG167" i="82"/>
  <c r="DH14" i="21" l="1"/>
  <c r="DH63" i="68" l="1"/>
  <c r="DH97" i="68" l="1"/>
  <c r="DH167" i="82" l="1"/>
  <c r="DH54" i="82"/>
  <c r="DI14" i="21" l="1"/>
  <c r="DI63" i="68" l="1"/>
  <c r="DI97" i="68" l="1"/>
  <c r="DI167" i="82" l="1"/>
  <c r="DI54" i="82"/>
  <c r="DJ14" i="21" l="1"/>
  <c r="DJ63" i="68" l="1"/>
  <c r="AG13" i="69"/>
  <c r="AG157" i="69" l="1"/>
  <c r="DJ97" i="68"/>
  <c r="DK14" i="21" l="1"/>
  <c r="DK63" i="68" l="1"/>
  <c r="DK97" i="68" l="1"/>
  <c r="DL14" i="21" l="1"/>
  <c r="DL63" i="68" l="1"/>
  <c r="DL97" i="68" l="1"/>
  <c r="DM14" i="21" l="1"/>
  <c r="DM63" i="68" l="1"/>
  <c r="DM97" i="68" l="1"/>
  <c r="DN14" i="21" l="1"/>
  <c r="DN63" i="68" l="1"/>
  <c r="AH13" i="69"/>
  <c r="AH157" i="69" l="1"/>
  <c r="DN97" i="68"/>
  <c r="DO14" i="21" l="1"/>
  <c r="DO63" i="68" l="1"/>
  <c r="DO97" i="68" l="1"/>
  <c r="DP14" i="21" l="1"/>
  <c r="DP63" i="68" l="1"/>
  <c r="DP97" i="68" l="1"/>
  <c r="DQ14" i="21" l="1"/>
  <c r="DQ63" i="68" l="1"/>
  <c r="DQ97" i="68" l="1"/>
  <c r="DR14" i="21" l="1"/>
  <c r="DR63" i="68" l="1"/>
  <c r="AI13" i="69"/>
  <c r="AI157" i="69" l="1"/>
  <c r="DR97" i="68"/>
  <c r="DS14" i="21" l="1"/>
  <c r="DS63" i="68" l="1"/>
  <c r="DS97" i="68" l="1"/>
  <c r="DT14" i="21" l="1"/>
  <c r="DT63" i="68" l="1"/>
  <c r="DT97" i="68" l="1"/>
  <c r="DU14" i="21" l="1"/>
  <c r="DU63" i="68" l="1"/>
  <c r="DU97" i="68" l="1"/>
  <c r="DV14" i="21" l="1"/>
  <c r="DV63" i="68" l="1"/>
  <c r="AJ13" i="69"/>
  <c r="AJ157" i="69" l="1"/>
  <c r="DV97" i="68"/>
  <c r="DW14" i="21" l="1"/>
  <c r="DW63" i="68" l="1"/>
  <c r="DW97" i="68" l="1"/>
  <c r="DX14" i="21" l="1"/>
  <c r="DX63" i="68" l="1"/>
  <c r="DX97" i="68" l="1"/>
  <c r="DY14" i="21" l="1"/>
  <c r="DY63" i="68" l="1"/>
  <c r="DY97" i="68" l="1"/>
  <c r="DZ14" i="21" l="1"/>
  <c r="DZ63" i="68" l="1"/>
  <c r="AK13" i="69"/>
  <c r="AK157" i="69" l="1"/>
  <c r="DZ97" i="68"/>
  <c r="EA14" i="21" l="1"/>
  <c r="EA63" i="68" l="1"/>
  <c r="EA97" i="68" l="1"/>
  <c r="EB14" i="21" l="1"/>
  <c r="EB63" i="68" l="1"/>
  <c r="EB97" i="68" l="1"/>
  <c r="EC14" i="21" l="1"/>
  <c r="EC63" i="68" l="1"/>
  <c r="EC97" i="68" l="1"/>
  <c r="ED14" i="21" l="1"/>
  <c r="ED63" i="68" l="1"/>
  <c r="AL13" i="69"/>
  <c r="AL157" i="69" l="1"/>
  <c r="ED97" i="68"/>
  <c r="EE14" i="21" l="1"/>
  <c r="EE63" i="68" l="1"/>
  <c r="EE97" i="68" l="1"/>
  <c r="EF14" i="21" l="1"/>
  <c r="EF63" i="68" l="1"/>
  <c r="EF97" i="68" l="1"/>
  <c r="EG14" i="21" l="1"/>
  <c r="EG63" i="68" l="1"/>
  <c r="EG97" i="68" l="1"/>
  <c r="EH14" i="21" l="1"/>
  <c r="EH63" i="68" l="1"/>
  <c r="AM13" i="69"/>
  <c r="AM157" i="69" l="1"/>
  <c r="EH97" i="68"/>
  <c r="EI14" i="21" l="1"/>
  <c r="EI63" i="68" l="1"/>
  <c r="EI97" i="68" l="1"/>
  <c r="EJ14" i="21" l="1"/>
  <c r="EJ63" i="68" l="1"/>
  <c r="EJ97" i="68" l="1"/>
  <c r="EK14" i="21" l="1"/>
  <c r="EK63" i="68" l="1"/>
  <c r="EK97" i="68" l="1"/>
  <c r="EL14" i="21" l="1"/>
  <c r="EL63" i="68" l="1"/>
  <c r="AN13" i="69"/>
  <c r="EL97" i="68" l="1"/>
  <c r="EM14" i="21" l="1"/>
  <c r="EM63" i="68" l="1"/>
  <c r="EM97" i="68" l="1"/>
  <c r="EN14" i="21" l="1"/>
  <c r="EN63" i="68" l="1"/>
  <c r="EN97" i="68" l="1"/>
  <c r="EO14" i="21" l="1"/>
  <c r="EO63" i="68" l="1"/>
  <c r="EO97" i="68" l="1"/>
  <c r="EP14" i="21" l="1"/>
  <c r="EP63" i="68" l="1"/>
  <c r="E14" i="21"/>
  <c r="F175" i="1" s="1"/>
  <c r="AO13" i="69"/>
  <c r="E27" i="61"/>
  <c r="E13" i="69" l="1"/>
  <c r="A13" i="69" s="1"/>
  <c r="EP97" i="68"/>
  <c r="E63" i="68"/>
  <c r="DJ54" i="82" l="1"/>
  <c r="DJ167" i="82"/>
  <c r="E97" i="68"/>
  <c r="E167" i="82" l="1"/>
  <c r="E54" i="82"/>
  <c r="AD11" i="25" l="1"/>
  <c r="AD39" i="25" s="1"/>
  <c r="AD86" i="69" s="1"/>
  <c r="AE11" i="25" l="1"/>
  <c r="AE39" i="25" s="1"/>
  <c r="AE86" i="69" s="1"/>
  <c r="AF11" i="25" l="1"/>
  <c r="AF39" i="25" s="1"/>
  <c r="AF86" i="69" s="1"/>
  <c r="AG11" i="25" l="1"/>
  <c r="AG39" i="25" s="1"/>
  <c r="AG86" i="69" s="1"/>
  <c r="AH11" i="25" l="1"/>
  <c r="AH39" i="25" s="1"/>
  <c r="AH86" i="69" s="1"/>
  <c r="E258" i="15" l="1"/>
  <c r="H16" i="61"/>
  <c r="H38" i="61" s="1"/>
  <c r="E181" i="15"/>
  <c r="F117" i="2"/>
  <c r="F121" i="2" s="1"/>
  <c r="AH32" i="25"/>
  <c r="AH12" i="25"/>
  <c r="AH17" i="25"/>
  <c r="AD12" i="25"/>
  <c r="AD16" i="25"/>
  <c r="AD17" i="25"/>
  <c r="AD32" i="25"/>
  <c r="AE12" i="25"/>
  <c r="AE16" i="25"/>
  <c r="AE17" i="25"/>
  <c r="AE32" i="25"/>
  <c r="AF12" i="25"/>
  <c r="AF17" i="25"/>
  <c r="AF32" i="25"/>
  <c r="AG12" i="25"/>
  <c r="AG17" i="25"/>
  <c r="AG32" i="25"/>
  <c r="F122" i="2" l="1"/>
  <c r="C121" i="2"/>
  <c r="AE79" i="69"/>
  <c r="AG34" i="25"/>
  <c r="AD34" i="25"/>
  <c r="AH34" i="25"/>
  <c r="AF34" i="25"/>
  <c r="AE34" i="25"/>
  <c r="AF79" i="69"/>
  <c r="AG79" i="69"/>
  <c r="AD79" i="69"/>
  <c r="AH79" i="69"/>
  <c r="C50" i="74" l="1"/>
  <c r="P50" i="74"/>
  <c r="Q50" i="74"/>
  <c r="R50" i="74"/>
  <c r="S50" i="74"/>
  <c r="T50" i="74"/>
  <c r="U50" i="74"/>
  <c r="V50" i="74"/>
  <c r="W50" i="74"/>
  <c r="X50" i="74"/>
  <c r="Y50" i="74"/>
  <c r="Z50" i="74"/>
  <c r="AA50" i="74"/>
  <c r="AB50" i="74"/>
  <c r="AC50" i="74"/>
  <c r="AD50" i="74"/>
  <c r="AE50" i="74"/>
  <c r="AF50" i="74"/>
  <c r="AG50" i="74"/>
  <c r="AH50" i="74"/>
  <c r="AI50" i="74"/>
  <c r="AJ50" i="74"/>
  <c r="AK50" i="74"/>
  <c r="AL50" i="74"/>
  <c r="AM50" i="74"/>
  <c r="AN50" i="74"/>
  <c r="AO50" i="74"/>
  <c r="AP50" i="74"/>
  <c r="AQ50" i="74"/>
  <c r="AR50" i="74"/>
  <c r="AS50" i="74"/>
  <c r="AT50" i="74"/>
  <c r="AU50" i="74"/>
  <c r="AV50" i="74"/>
  <c r="AW50" i="74"/>
  <c r="AX50" i="74"/>
  <c r="AY50" i="74"/>
  <c r="AZ50" i="74"/>
  <c r="BA50" i="74"/>
  <c r="BB50" i="74"/>
  <c r="BC50" i="74"/>
  <c r="BD50" i="74"/>
  <c r="BE50" i="74"/>
  <c r="BF50" i="74"/>
  <c r="BG50" i="74"/>
  <c r="BH50" i="74"/>
  <c r="BI50" i="74"/>
  <c r="BJ50" i="74"/>
  <c r="BK50" i="74"/>
  <c r="BL50" i="74"/>
  <c r="BM50" i="74"/>
  <c r="BN50" i="74"/>
  <c r="BO50" i="74"/>
  <c r="BP50" i="74"/>
  <c r="BQ50" i="74"/>
  <c r="BR50" i="74"/>
  <c r="BS50" i="74"/>
  <c r="BT50" i="74"/>
  <c r="BU50" i="74"/>
  <c r="BV50" i="74"/>
  <c r="BW50" i="74"/>
  <c r="BX50" i="74"/>
  <c r="BY50" i="74"/>
  <c r="BZ50" i="74"/>
  <c r="CA50" i="74"/>
  <c r="CB50" i="74"/>
  <c r="CC50" i="74"/>
  <c r="CD50" i="74"/>
  <c r="CE50" i="74"/>
  <c r="CF50" i="74"/>
  <c r="CG50" i="74"/>
  <c r="CH50" i="74"/>
  <c r="CI50" i="74"/>
  <c r="CJ50" i="74"/>
  <c r="CK50" i="74"/>
  <c r="CL50" i="74"/>
  <c r="CM50" i="74"/>
  <c r="CN50" i="74"/>
  <c r="CO50" i="74"/>
  <c r="CP50" i="74"/>
  <c r="CQ50" i="74"/>
  <c r="CR50" i="74"/>
  <c r="CS50" i="74"/>
  <c r="CT50" i="74"/>
  <c r="CU50" i="74"/>
  <c r="CV50" i="74"/>
  <c r="CW50" i="74"/>
  <c r="CX50" i="74"/>
  <c r="CY50" i="74"/>
  <c r="CZ50" i="74"/>
  <c r="DA50" i="74"/>
  <c r="DB50" i="74"/>
  <c r="DC50" i="74"/>
  <c r="DD50" i="74"/>
  <c r="DE50" i="74"/>
  <c r="DF50" i="74"/>
  <c r="DG50" i="74"/>
  <c r="DH50" i="74"/>
  <c r="DI50" i="74"/>
  <c r="DJ50" i="74"/>
  <c r="DK50" i="74"/>
  <c r="DL50" i="74"/>
  <c r="DM50" i="74"/>
  <c r="DN50" i="74"/>
  <c r="DO50" i="74"/>
  <c r="DP50" i="74"/>
  <c r="DQ50" i="74"/>
  <c r="DR50" i="74"/>
  <c r="DS50" i="74"/>
  <c r="DT50" i="74"/>
  <c r="DU50" i="74"/>
  <c r="DV50" i="74"/>
  <c r="DW50" i="74"/>
  <c r="DX50" i="74"/>
  <c r="DY50" i="74"/>
  <c r="DZ50" i="74"/>
  <c r="EA50" i="74"/>
  <c r="EB50" i="74"/>
  <c r="EC50" i="74"/>
  <c r="ED50" i="74"/>
  <c r="EE50" i="74"/>
  <c r="EF50" i="74"/>
  <c r="EG50" i="74"/>
  <c r="EH50" i="74"/>
  <c r="EI50" i="74"/>
  <c r="EJ50" i="74"/>
  <c r="EK50" i="74"/>
  <c r="EL50" i="74"/>
  <c r="EM50" i="74"/>
  <c r="EN50" i="74"/>
  <c r="EO50" i="74"/>
  <c r="EP50" i="74"/>
  <c r="J50" i="74"/>
  <c r="K50" i="74"/>
  <c r="F91" i="2"/>
  <c r="H17" i="13"/>
  <c r="H32" i="13" s="1"/>
  <c r="E14" i="88" l="1"/>
  <c r="E16" i="88" s="1"/>
  <c r="F127" i="2"/>
  <c r="F128" i="2" s="1"/>
  <c r="G18" i="61" s="1"/>
  <c r="DA55" i="74"/>
  <c r="DA18" i="13" s="1"/>
  <c r="DA17" i="13" s="1"/>
  <c r="DA32" i="13" s="1"/>
  <c r="DA33" i="13" s="1"/>
  <c r="DA54" i="74"/>
  <c r="DA49" i="74"/>
  <c r="AO55" i="74"/>
  <c r="AO18" i="13" s="1"/>
  <c r="AO17" i="13" s="1"/>
  <c r="AO32" i="13" s="1"/>
  <c r="AO33" i="13" s="1"/>
  <c r="AO54" i="74"/>
  <c r="EF54" i="74"/>
  <c r="EF55" i="74"/>
  <c r="EF18" i="13" s="1"/>
  <c r="EF17" i="13" s="1"/>
  <c r="EF32" i="13" s="1"/>
  <c r="EF33" i="13" s="1"/>
  <c r="EF49" i="74"/>
  <c r="CZ55" i="74"/>
  <c r="CZ18" i="13" s="1"/>
  <c r="CZ17" i="13" s="1"/>
  <c r="CZ32" i="13" s="1"/>
  <c r="CZ33" i="13" s="1"/>
  <c r="CZ54" i="74"/>
  <c r="CZ49" i="74"/>
  <c r="BT55" i="74"/>
  <c r="BT18" i="13" s="1"/>
  <c r="BT17" i="13" s="1"/>
  <c r="BT32" i="13" s="1"/>
  <c r="BT33" i="13" s="1"/>
  <c r="BT54" i="74"/>
  <c r="BT49" i="74"/>
  <c r="X55" i="74"/>
  <c r="X18" i="13" s="1"/>
  <c r="X17" i="13" s="1"/>
  <c r="X32" i="13" s="1"/>
  <c r="X33" i="13" s="1"/>
  <c r="X54" i="74"/>
  <c r="X49" i="74"/>
  <c r="DO55" i="74"/>
  <c r="DO18" i="13" s="1"/>
  <c r="DO17" i="13" s="1"/>
  <c r="DO32" i="13" s="1"/>
  <c r="DO33" i="13" s="1"/>
  <c r="DO54" i="74"/>
  <c r="DO49" i="74"/>
  <c r="CY55" i="74"/>
  <c r="CY18" i="13" s="1"/>
  <c r="CY17" i="13" s="1"/>
  <c r="CY32" i="13" s="1"/>
  <c r="CY33" i="13" s="1"/>
  <c r="CY54" i="74"/>
  <c r="CY49" i="74"/>
  <c r="BS55" i="74"/>
  <c r="BS18" i="13" s="1"/>
  <c r="BS54" i="74"/>
  <c r="BS49" i="74"/>
  <c r="AM55" i="74"/>
  <c r="AM18" i="13" s="1"/>
  <c r="AM54" i="74"/>
  <c r="AM49" i="74"/>
  <c r="ED54" i="74"/>
  <c r="ED55" i="74"/>
  <c r="ED18" i="13" s="1"/>
  <c r="ED17" i="13" s="1"/>
  <c r="ED32" i="13" s="1"/>
  <c r="ED33" i="13" s="1"/>
  <c r="ED49" i="74"/>
  <c r="CX55" i="74"/>
  <c r="CX18" i="13" s="1"/>
  <c r="CX17" i="13" s="1"/>
  <c r="CX32" i="13" s="1"/>
  <c r="CX33" i="13" s="1"/>
  <c r="CX54" i="74"/>
  <c r="CX49" i="74"/>
  <c r="CH55" i="74"/>
  <c r="CH18" i="13" s="1"/>
  <c r="CH17" i="13" s="1"/>
  <c r="CH32" i="13" s="1"/>
  <c r="CH33" i="13" s="1"/>
  <c r="CH54" i="74"/>
  <c r="CH49" i="74"/>
  <c r="BR55" i="74"/>
  <c r="BR18" i="13" s="1"/>
  <c r="BR17" i="13" s="1"/>
  <c r="BR32" i="13" s="1"/>
  <c r="BR33" i="13" s="1"/>
  <c r="BR54" i="74"/>
  <c r="BR49" i="74"/>
  <c r="AL55" i="74"/>
  <c r="AL18" i="13" s="1"/>
  <c r="AL17" i="13" s="1"/>
  <c r="AL32" i="13" s="1"/>
  <c r="AL33" i="13" s="1"/>
  <c r="AL54" i="74"/>
  <c r="AL49" i="74"/>
  <c r="EC54" i="74"/>
  <c r="EC55" i="74"/>
  <c r="EC18" i="13" s="1"/>
  <c r="EC17" i="13" s="1"/>
  <c r="EC32" i="13" s="1"/>
  <c r="EC33" i="13" s="1"/>
  <c r="EC49" i="74"/>
  <c r="CW54" i="74"/>
  <c r="CW55" i="74"/>
  <c r="CW18" i="13" s="1"/>
  <c r="CW17" i="13" s="1"/>
  <c r="CW32" i="13" s="1"/>
  <c r="CW33" i="13" s="1"/>
  <c r="CW49" i="74"/>
  <c r="BN49" i="74"/>
  <c r="BQ54" i="74"/>
  <c r="BQ55" i="74"/>
  <c r="BQ18" i="13" s="1"/>
  <c r="BQ17" i="13" s="1"/>
  <c r="BQ32" i="13" s="1"/>
  <c r="BQ33" i="13" s="1"/>
  <c r="BQ49" i="74"/>
  <c r="AK54" i="74"/>
  <c r="AK55" i="74"/>
  <c r="AK18" i="13" s="1"/>
  <c r="AK17" i="13" s="1"/>
  <c r="AK32" i="13" s="1"/>
  <c r="AK33" i="13" s="1"/>
  <c r="AK49" i="74"/>
  <c r="EB55" i="74"/>
  <c r="EB18" i="13" s="1"/>
  <c r="EB17" i="13" s="1"/>
  <c r="EB32" i="13" s="1"/>
  <c r="EB33" i="13" s="1"/>
  <c r="EB54" i="74"/>
  <c r="EB49" i="74"/>
  <c r="CU54" i="74"/>
  <c r="CU55" i="74"/>
  <c r="CU18" i="13" s="1"/>
  <c r="CU17" i="13" s="1"/>
  <c r="CU32" i="13" s="1"/>
  <c r="CU33" i="13" s="1"/>
  <c r="CU49" i="74"/>
  <c r="S54" i="74"/>
  <c r="S55" i="74"/>
  <c r="S18" i="13" s="1"/>
  <c r="S49" i="74"/>
  <c r="EP54" i="74"/>
  <c r="EP55" i="74"/>
  <c r="EP18" i="13" s="1"/>
  <c r="EP17" i="13" s="1"/>
  <c r="EP32" i="13" s="1"/>
  <c r="EP33" i="13" s="1"/>
  <c r="EP49" i="74"/>
  <c r="DJ55" i="74"/>
  <c r="DJ18" i="13" s="1"/>
  <c r="DJ17" i="13" s="1"/>
  <c r="DJ32" i="13" s="1"/>
  <c r="DJ33" i="13" s="1"/>
  <c r="DJ54" i="74"/>
  <c r="DJ49" i="74"/>
  <c r="BN55" i="74"/>
  <c r="BN18" i="13" s="1"/>
  <c r="BN17" i="13" s="1"/>
  <c r="BN32" i="13" s="1"/>
  <c r="BN33" i="13" s="1"/>
  <c r="BN54" i="74"/>
  <c r="O49" i="74"/>
  <c r="R54" i="74"/>
  <c r="R55" i="74"/>
  <c r="R18" i="13" s="1"/>
  <c r="R17" i="13" s="1"/>
  <c r="R32" i="13" s="1"/>
  <c r="R33" i="13" s="1"/>
  <c r="R49" i="74"/>
  <c r="DI54" i="74"/>
  <c r="DI55" i="74"/>
  <c r="DI18" i="13" s="1"/>
  <c r="DI17" i="13" s="1"/>
  <c r="DI32" i="13" s="1"/>
  <c r="DI33" i="13" s="1"/>
  <c r="DI49" i="74"/>
  <c r="CC55" i="74"/>
  <c r="CC18" i="13" s="1"/>
  <c r="CC17" i="13" s="1"/>
  <c r="CC32" i="13" s="1"/>
  <c r="CC33" i="13" s="1"/>
  <c r="CC54" i="74"/>
  <c r="CC49" i="74"/>
  <c r="AW54" i="74"/>
  <c r="AW55" i="74"/>
  <c r="AW18" i="13" s="1"/>
  <c r="AW17" i="13" s="1"/>
  <c r="AW32" i="13" s="1"/>
  <c r="AW33" i="13" s="1"/>
  <c r="AW49" i="74"/>
  <c r="EN55" i="74"/>
  <c r="EN18" i="13" s="1"/>
  <c r="EN17" i="13" s="1"/>
  <c r="EN32" i="13" s="1"/>
  <c r="EN33" i="13" s="1"/>
  <c r="EN54" i="74"/>
  <c r="EN49" i="74"/>
  <c r="CR55" i="74"/>
  <c r="CR18" i="13" s="1"/>
  <c r="CR17" i="13" s="1"/>
  <c r="CR32" i="13" s="1"/>
  <c r="CR33" i="13" s="1"/>
  <c r="CR54" i="74"/>
  <c r="CR49" i="74"/>
  <c r="AC49" i="74"/>
  <c r="AF54" i="74"/>
  <c r="AF55" i="74"/>
  <c r="AF18" i="13" s="1"/>
  <c r="AF17" i="13" s="1"/>
  <c r="AF32" i="13" s="1"/>
  <c r="AF33" i="13" s="1"/>
  <c r="AF49" i="74"/>
  <c r="CN49" i="74"/>
  <c r="CQ54" i="74"/>
  <c r="CQ55" i="74"/>
  <c r="CQ18" i="13" s="1"/>
  <c r="CQ17" i="13" s="1"/>
  <c r="CQ32" i="13" s="1"/>
  <c r="CQ33" i="13" s="1"/>
  <c r="BK55" i="74"/>
  <c r="BK18" i="13" s="1"/>
  <c r="BK54" i="74"/>
  <c r="BK49" i="74"/>
  <c r="O55" i="74"/>
  <c r="O18" i="13" s="1"/>
  <c r="O54" i="74"/>
  <c r="DF55" i="74"/>
  <c r="DF18" i="13" s="1"/>
  <c r="DF17" i="13" s="1"/>
  <c r="DF32" i="13" s="1"/>
  <c r="DF33" i="13" s="1"/>
  <c r="DF54" i="74"/>
  <c r="DF49" i="74"/>
  <c r="N55" i="74"/>
  <c r="N18" i="13" s="1"/>
  <c r="N17" i="13" s="1"/>
  <c r="N32" i="13" s="1"/>
  <c r="N33" i="13" s="1"/>
  <c r="N54" i="74"/>
  <c r="N49" i="74"/>
  <c r="DE55" i="74"/>
  <c r="DE18" i="13" s="1"/>
  <c r="DE17" i="13" s="1"/>
  <c r="DE32" i="13" s="1"/>
  <c r="DE33" i="13" s="1"/>
  <c r="DE54" i="74"/>
  <c r="DE49" i="74"/>
  <c r="AS55" i="74"/>
  <c r="AS18" i="13" s="1"/>
  <c r="AS17" i="13" s="1"/>
  <c r="AS32" i="13" s="1"/>
  <c r="AS33" i="13" s="1"/>
  <c r="AS54" i="74"/>
  <c r="EJ54" i="74"/>
  <c r="EJ55" i="74"/>
  <c r="EJ18" i="13" s="1"/>
  <c r="EJ17" i="13" s="1"/>
  <c r="EJ32" i="13" s="1"/>
  <c r="EJ33" i="13" s="1"/>
  <c r="EJ49" i="74"/>
  <c r="CK49" i="74"/>
  <c r="CN54" i="74"/>
  <c r="CN55" i="74"/>
  <c r="CN18" i="13" s="1"/>
  <c r="CN17" i="13" s="1"/>
  <c r="CN32" i="13" s="1"/>
  <c r="CN33" i="13" s="1"/>
  <c r="AO49" i="74"/>
  <c r="AR54" i="74"/>
  <c r="AR55" i="74"/>
  <c r="AR18" i="13" s="1"/>
  <c r="AR17" i="13" s="1"/>
  <c r="AR32" i="13" s="1"/>
  <c r="AR33" i="13" s="1"/>
  <c r="AR49" i="74"/>
  <c r="AB55" i="74"/>
  <c r="AB18" i="13" s="1"/>
  <c r="AB17" i="13" s="1"/>
  <c r="AB32" i="13" s="1"/>
  <c r="AB33" i="13" s="1"/>
  <c r="AB54" i="74"/>
  <c r="AB49" i="74"/>
  <c r="L54" i="74"/>
  <c r="L55" i="74"/>
  <c r="L18" i="13" s="1"/>
  <c r="L17" i="13" s="1"/>
  <c r="L32" i="13" s="1"/>
  <c r="L33" i="13" s="1"/>
  <c r="L49" i="74"/>
  <c r="EG54" i="74"/>
  <c r="EG55" i="74"/>
  <c r="EG18" i="13" s="1"/>
  <c r="EG17" i="13" s="1"/>
  <c r="EG32" i="13" s="1"/>
  <c r="EG33" i="13" s="1"/>
  <c r="EG49" i="74"/>
  <c r="CK55" i="74"/>
  <c r="CK18" i="13" s="1"/>
  <c r="CK17" i="13" s="1"/>
  <c r="CK32" i="13" s="1"/>
  <c r="CK33" i="13" s="1"/>
  <c r="CK54" i="74"/>
  <c r="BE55" i="74"/>
  <c r="BE18" i="13" s="1"/>
  <c r="BE17" i="13" s="1"/>
  <c r="BE32" i="13" s="1"/>
  <c r="BE33" i="13" s="1"/>
  <c r="BE54" i="74"/>
  <c r="BE49" i="74"/>
  <c r="DP55" i="74"/>
  <c r="DP18" i="13" s="1"/>
  <c r="DP17" i="13" s="1"/>
  <c r="DP32" i="13" s="1"/>
  <c r="DP33" i="13" s="1"/>
  <c r="DP54" i="74"/>
  <c r="DP49" i="74"/>
  <c r="AN55" i="74"/>
  <c r="AN18" i="13" s="1"/>
  <c r="AN17" i="13" s="1"/>
  <c r="AN32" i="13" s="1"/>
  <c r="AN33" i="13" s="1"/>
  <c r="AN54" i="74"/>
  <c r="EE55" i="74"/>
  <c r="EE18" i="13" s="1"/>
  <c r="EE17" i="13" s="1"/>
  <c r="EE32" i="13" s="1"/>
  <c r="EE33" i="13" s="1"/>
  <c r="EE54" i="74"/>
  <c r="EE49" i="74"/>
  <c r="CI55" i="74"/>
  <c r="CI18" i="13" s="1"/>
  <c r="CI54" i="74"/>
  <c r="CI49" i="74"/>
  <c r="W55" i="74"/>
  <c r="W18" i="13" s="1"/>
  <c r="W54" i="74"/>
  <c r="W49" i="74"/>
  <c r="DN55" i="74"/>
  <c r="DN18" i="13" s="1"/>
  <c r="DN17" i="13" s="1"/>
  <c r="DN32" i="13" s="1"/>
  <c r="DN33" i="13" s="1"/>
  <c r="DN54" i="74"/>
  <c r="DN49" i="74"/>
  <c r="BB55" i="74"/>
  <c r="BB18" i="13" s="1"/>
  <c r="BB17" i="13" s="1"/>
  <c r="BB32" i="13" s="1"/>
  <c r="BB33" i="13" s="1"/>
  <c r="BB54" i="74"/>
  <c r="BB49" i="74"/>
  <c r="V55" i="74"/>
  <c r="V18" i="13" s="1"/>
  <c r="V17" i="13" s="1"/>
  <c r="V32" i="13" s="1"/>
  <c r="V33" i="13" s="1"/>
  <c r="V54" i="74"/>
  <c r="V49" i="74"/>
  <c r="DM55" i="74"/>
  <c r="DM18" i="13" s="1"/>
  <c r="DM17" i="13" s="1"/>
  <c r="DM32" i="13" s="1"/>
  <c r="DM33" i="13" s="1"/>
  <c r="DM54" i="74"/>
  <c r="DM49" i="74"/>
  <c r="CD49" i="74"/>
  <c r="CG55" i="74"/>
  <c r="CG18" i="13" s="1"/>
  <c r="CG17" i="13" s="1"/>
  <c r="CG32" i="13" s="1"/>
  <c r="CG33" i="13" s="1"/>
  <c r="CG54" i="74"/>
  <c r="CG49" i="74"/>
  <c r="BA55" i="74"/>
  <c r="BA18" i="13" s="1"/>
  <c r="BA17" i="13" s="1"/>
  <c r="BA32" i="13" s="1"/>
  <c r="BA33" i="13" s="1"/>
  <c r="BA54" i="74"/>
  <c r="BA49" i="74"/>
  <c r="U54" i="74"/>
  <c r="U55" i="74"/>
  <c r="U18" i="13" s="1"/>
  <c r="U17" i="13" s="1"/>
  <c r="U32" i="13" s="1"/>
  <c r="U33" i="13" s="1"/>
  <c r="U49" i="74"/>
  <c r="DL55" i="74"/>
  <c r="DL18" i="13" s="1"/>
  <c r="DL17" i="13" s="1"/>
  <c r="DL32" i="13" s="1"/>
  <c r="DL33" i="13" s="1"/>
  <c r="DL54" i="74"/>
  <c r="DL49" i="74"/>
  <c r="CF55" i="74"/>
  <c r="CF18" i="13" s="1"/>
  <c r="CF17" i="13" s="1"/>
  <c r="CF32" i="13" s="1"/>
  <c r="CF33" i="13" s="1"/>
  <c r="CF54" i="74"/>
  <c r="CF49" i="74"/>
  <c r="AZ55" i="74"/>
  <c r="AZ18" i="13" s="1"/>
  <c r="AZ17" i="13" s="1"/>
  <c r="AZ32" i="13" s="1"/>
  <c r="AZ33" i="13" s="1"/>
  <c r="AZ54" i="74"/>
  <c r="AZ49" i="74"/>
  <c r="AJ54" i="74"/>
  <c r="AJ55" i="74"/>
  <c r="AJ18" i="13" s="1"/>
  <c r="AJ17" i="13" s="1"/>
  <c r="AJ32" i="13" s="1"/>
  <c r="AJ33" i="13" s="1"/>
  <c r="AJ49" i="74"/>
  <c r="EA54" i="74"/>
  <c r="EA55" i="74"/>
  <c r="EA18" i="13" s="1"/>
  <c r="EA17" i="13" s="1"/>
  <c r="EA32" i="13" s="1"/>
  <c r="EA33" i="13" s="1"/>
  <c r="EA49" i="74"/>
  <c r="CB49" i="74"/>
  <c r="CE55" i="74"/>
  <c r="CE18" i="13" s="1"/>
  <c r="CE54" i="74"/>
  <c r="CE49" i="74"/>
  <c r="AV49" i="74"/>
  <c r="AY54" i="74"/>
  <c r="AY55" i="74"/>
  <c r="AY18" i="13" s="1"/>
  <c r="AY49" i="74"/>
  <c r="DZ54" i="74"/>
  <c r="DZ55" i="74"/>
  <c r="DZ18" i="13" s="1"/>
  <c r="DZ17" i="13" s="1"/>
  <c r="DZ32" i="13" s="1"/>
  <c r="DZ33" i="13" s="1"/>
  <c r="DZ49" i="74"/>
  <c r="CQ49" i="74"/>
  <c r="CT54" i="74"/>
  <c r="CT55" i="74"/>
  <c r="CT18" i="13" s="1"/>
  <c r="CT17" i="13" s="1"/>
  <c r="CT32" i="13" s="1"/>
  <c r="CT33" i="13" s="1"/>
  <c r="CT49" i="74"/>
  <c r="AH55" i="74"/>
  <c r="AH18" i="13" s="1"/>
  <c r="AH17" i="13" s="1"/>
  <c r="AH32" i="13" s="1"/>
  <c r="AH33" i="13" s="1"/>
  <c r="AH54" i="74"/>
  <c r="AH49" i="74"/>
  <c r="DY55" i="74"/>
  <c r="DY18" i="13" s="1"/>
  <c r="DY17" i="13" s="1"/>
  <c r="DY32" i="13" s="1"/>
  <c r="DY33" i="13" s="1"/>
  <c r="DY54" i="74"/>
  <c r="DY49" i="74"/>
  <c r="BM55" i="74"/>
  <c r="BM18" i="13" s="1"/>
  <c r="BM17" i="13" s="1"/>
  <c r="BM32" i="13" s="1"/>
  <c r="BM33" i="13" s="1"/>
  <c r="BM54" i="74"/>
  <c r="BM49" i="74"/>
  <c r="AG55" i="74"/>
  <c r="AG18" i="13" s="1"/>
  <c r="AG17" i="13" s="1"/>
  <c r="AG32" i="13" s="1"/>
  <c r="AG33" i="13" s="1"/>
  <c r="AG54" i="74"/>
  <c r="AG49" i="74"/>
  <c r="DH55" i="74"/>
  <c r="DH18" i="13" s="1"/>
  <c r="DH17" i="13" s="1"/>
  <c r="DH32" i="13" s="1"/>
  <c r="DH33" i="13" s="1"/>
  <c r="DH54" i="74"/>
  <c r="DH49" i="74"/>
  <c r="BL55" i="74"/>
  <c r="BL18" i="13" s="1"/>
  <c r="BL17" i="13" s="1"/>
  <c r="BL32" i="13" s="1"/>
  <c r="BL33" i="13" s="1"/>
  <c r="BL54" i="74"/>
  <c r="BL49" i="74"/>
  <c r="P55" i="74"/>
  <c r="P18" i="13" s="1"/>
  <c r="P17" i="13" s="1"/>
  <c r="P32" i="13" s="1"/>
  <c r="P33" i="13" s="1"/>
  <c r="P54" i="74"/>
  <c r="P49" i="74"/>
  <c r="DG54" i="74"/>
  <c r="DG55" i="74"/>
  <c r="DG18" i="13" s="1"/>
  <c r="DG17" i="13" s="1"/>
  <c r="DG32" i="13" s="1"/>
  <c r="DG33" i="13" s="1"/>
  <c r="DG49" i="74"/>
  <c r="AE55" i="74"/>
  <c r="AE18" i="13" s="1"/>
  <c r="AE54" i="74"/>
  <c r="AE49" i="74"/>
  <c r="CP55" i="74"/>
  <c r="CP18" i="13" s="1"/>
  <c r="CP17" i="13" s="1"/>
  <c r="CP32" i="13" s="1"/>
  <c r="CP33" i="13" s="1"/>
  <c r="CP54" i="74"/>
  <c r="BJ55" i="74"/>
  <c r="BJ18" i="13" s="1"/>
  <c r="BJ17" i="13" s="1"/>
  <c r="BJ32" i="13" s="1"/>
  <c r="BJ33" i="13" s="1"/>
  <c r="BJ54" i="74"/>
  <c r="BJ49" i="74"/>
  <c r="AQ49" i="74"/>
  <c r="AT54" i="74"/>
  <c r="AT55" i="74"/>
  <c r="AT18" i="13" s="1"/>
  <c r="AT17" i="13" s="1"/>
  <c r="AT32" i="13" s="1"/>
  <c r="AT33" i="13" s="1"/>
  <c r="AT49" i="74"/>
  <c r="EK54" i="74"/>
  <c r="EK55" i="74"/>
  <c r="EK18" i="13" s="1"/>
  <c r="EK17" i="13" s="1"/>
  <c r="EK32" i="13" s="1"/>
  <c r="EK33" i="13" s="1"/>
  <c r="EK49" i="74"/>
  <c r="CL49" i="74"/>
  <c r="CO54" i="74"/>
  <c r="CO55" i="74"/>
  <c r="CO18" i="13" s="1"/>
  <c r="CO17" i="13" s="1"/>
  <c r="CO32" i="13" s="1"/>
  <c r="CO33" i="13" s="1"/>
  <c r="CO49" i="74"/>
  <c r="BI54" i="74"/>
  <c r="BI55" i="74"/>
  <c r="BI18" i="13" s="1"/>
  <c r="BI17" i="13" s="1"/>
  <c r="BI32" i="13" s="1"/>
  <c r="BI33" i="13" s="1"/>
  <c r="BI49" i="74"/>
  <c r="AC54" i="74"/>
  <c r="AC55" i="74"/>
  <c r="AC18" i="13" s="1"/>
  <c r="AC17" i="13" s="1"/>
  <c r="AC32" i="13" s="1"/>
  <c r="AC33" i="13" s="1"/>
  <c r="DD54" i="74"/>
  <c r="DD55" i="74"/>
  <c r="DD18" i="13" s="1"/>
  <c r="DD17" i="13" s="1"/>
  <c r="DD32" i="13" s="1"/>
  <c r="DD33" i="13" s="1"/>
  <c r="DD49" i="74"/>
  <c r="BU49" i="74"/>
  <c r="BX55" i="74"/>
  <c r="BX18" i="13" s="1"/>
  <c r="BX17" i="13" s="1"/>
  <c r="BX32" i="13" s="1"/>
  <c r="BX33" i="13" s="1"/>
  <c r="BX54" i="74"/>
  <c r="BX49" i="74"/>
  <c r="EI55" i="74"/>
  <c r="EI18" i="13" s="1"/>
  <c r="EI17" i="13" s="1"/>
  <c r="EI32" i="13" s="1"/>
  <c r="EI33" i="13" s="1"/>
  <c r="EI54" i="74"/>
  <c r="EI49" i="74"/>
  <c r="DS54" i="74"/>
  <c r="DS55" i="74"/>
  <c r="DS18" i="13" s="1"/>
  <c r="DS49" i="74"/>
  <c r="DC54" i="74"/>
  <c r="DC55" i="74"/>
  <c r="DC18" i="13" s="1"/>
  <c r="DC17" i="13" s="1"/>
  <c r="DC32" i="13" s="1"/>
  <c r="DC33" i="13" s="1"/>
  <c r="DC49" i="74"/>
  <c r="CM54" i="74"/>
  <c r="CM55" i="74"/>
  <c r="CM18" i="13" s="1"/>
  <c r="CM49" i="74"/>
  <c r="BW54" i="74"/>
  <c r="BW55" i="74"/>
  <c r="BW18" i="13" s="1"/>
  <c r="BW49" i="74"/>
  <c r="BG54" i="74"/>
  <c r="BG55" i="74"/>
  <c r="BG18" i="13" s="1"/>
  <c r="BG49" i="74"/>
  <c r="AN49" i="74"/>
  <c r="AQ55" i="74"/>
  <c r="AQ18" i="13" s="1"/>
  <c r="AQ54" i="74"/>
  <c r="AA54" i="74"/>
  <c r="AA55" i="74"/>
  <c r="AA18" i="13" s="1"/>
  <c r="AA49" i="74"/>
  <c r="K54" i="74"/>
  <c r="K55" i="74"/>
  <c r="K18" i="13" s="1"/>
  <c r="K17" i="13" s="1"/>
  <c r="K49" i="74"/>
  <c r="DQ54" i="74"/>
  <c r="DQ55" i="74"/>
  <c r="DQ18" i="13" s="1"/>
  <c r="DQ17" i="13" s="1"/>
  <c r="DQ32" i="13" s="1"/>
  <c r="DQ33" i="13" s="1"/>
  <c r="DQ49" i="74"/>
  <c r="BU55" i="74"/>
  <c r="BU18" i="13" s="1"/>
  <c r="BU17" i="13" s="1"/>
  <c r="BU32" i="13" s="1"/>
  <c r="BU33" i="13" s="1"/>
  <c r="BU54" i="74"/>
  <c r="Y55" i="74"/>
  <c r="Y18" i="13" s="1"/>
  <c r="Y17" i="13" s="1"/>
  <c r="Y32" i="13" s="1"/>
  <c r="Y33" i="13" s="1"/>
  <c r="Y54" i="74"/>
  <c r="Y49" i="74"/>
  <c r="CJ55" i="74"/>
  <c r="CJ18" i="13" s="1"/>
  <c r="CJ17" i="13" s="1"/>
  <c r="CJ32" i="13" s="1"/>
  <c r="CJ33" i="13" s="1"/>
  <c r="CJ54" i="74"/>
  <c r="CJ49" i="74"/>
  <c r="BD55" i="74"/>
  <c r="BD18" i="13" s="1"/>
  <c r="BD17" i="13" s="1"/>
  <c r="BD32" i="13" s="1"/>
  <c r="BD33" i="13" s="1"/>
  <c r="BD54" i="74"/>
  <c r="BD49" i="74"/>
  <c r="BC55" i="74"/>
  <c r="BC18" i="13" s="1"/>
  <c r="BC54" i="74"/>
  <c r="CV55" i="74"/>
  <c r="CV18" i="13" s="1"/>
  <c r="CV17" i="13" s="1"/>
  <c r="CV32" i="13" s="1"/>
  <c r="CV33" i="13" s="1"/>
  <c r="CV54" i="74"/>
  <c r="CV49" i="74"/>
  <c r="BP54" i="74"/>
  <c r="BP55" i="74"/>
  <c r="BP18" i="13" s="1"/>
  <c r="BP17" i="13" s="1"/>
  <c r="BP32" i="13" s="1"/>
  <c r="BP33" i="13" s="1"/>
  <c r="BP49" i="74"/>
  <c r="T55" i="74"/>
  <c r="T18" i="13" s="1"/>
  <c r="T17" i="13" s="1"/>
  <c r="T32" i="13" s="1"/>
  <c r="T33" i="13" s="1"/>
  <c r="T54" i="74"/>
  <c r="T49" i="74"/>
  <c r="DK55" i="74"/>
  <c r="DK18" i="13" s="1"/>
  <c r="DK17" i="13" s="1"/>
  <c r="DK32" i="13" s="1"/>
  <c r="DK33" i="13" s="1"/>
  <c r="DK54" i="74"/>
  <c r="DK49" i="74"/>
  <c r="BO54" i="74"/>
  <c r="BO55" i="74"/>
  <c r="BO18" i="13" s="1"/>
  <c r="BO49" i="74"/>
  <c r="AI54" i="74"/>
  <c r="AI55" i="74"/>
  <c r="AI18" i="13" s="1"/>
  <c r="AI49" i="74"/>
  <c r="CA49" i="74"/>
  <c r="CD54" i="74"/>
  <c r="CD55" i="74"/>
  <c r="CD18" i="13" s="1"/>
  <c r="CD17" i="13" s="1"/>
  <c r="CD32" i="13" s="1"/>
  <c r="CD33" i="13" s="1"/>
  <c r="AX55" i="74"/>
  <c r="AX18" i="13" s="1"/>
  <c r="AX17" i="13" s="1"/>
  <c r="AX32" i="13" s="1"/>
  <c r="AX33" i="13" s="1"/>
  <c r="AX54" i="74"/>
  <c r="AX49" i="74"/>
  <c r="EO55" i="74"/>
  <c r="EO18" i="13" s="1"/>
  <c r="EO17" i="13" s="1"/>
  <c r="EO32" i="13" s="1"/>
  <c r="EO33" i="13" s="1"/>
  <c r="EO54" i="74"/>
  <c r="EO49" i="74"/>
  <c r="CP49" i="74"/>
  <c r="CS54" i="74"/>
  <c r="CS55" i="74"/>
  <c r="CS18" i="13" s="1"/>
  <c r="CS17" i="13" s="1"/>
  <c r="CS32" i="13" s="1"/>
  <c r="CS33" i="13" s="1"/>
  <c r="CS49" i="74"/>
  <c r="Q55" i="74"/>
  <c r="Q18" i="13" s="1"/>
  <c r="Q17" i="13" s="1"/>
  <c r="Q32" i="13" s="1"/>
  <c r="Q33" i="13" s="1"/>
  <c r="Q54" i="74"/>
  <c r="Q49" i="74"/>
  <c r="DX54" i="74"/>
  <c r="DX55" i="74"/>
  <c r="DX18" i="13" s="1"/>
  <c r="DX17" i="13" s="1"/>
  <c r="DX32" i="13" s="1"/>
  <c r="DX33" i="13" s="1"/>
  <c r="DX49" i="74"/>
  <c r="CB54" i="74"/>
  <c r="CB55" i="74"/>
  <c r="CB18" i="13" s="1"/>
  <c r="CB17" i="13" s="1"/>
  <c r="CB32" i="13" s="1"/>
  <c r="CB33" i="13" s="1"/>
  <c r="AS49" i="74"/>
  <c r="AV54" i="74"/>
  <c r="AV55" i="74"/>
  <c r="AV18" i="13" s="1"/>
  <c r="AV17" i="13" s="1"/>
  <c r="AV32" i="13" s="1"/>
  <c r="AV33" i="13" s="1"/>
  <c r="EM55" i="74"/>
  <c r="EM18" i="13" s="1"/>
  <c r="EM54" i="74"/>
  <c r="EM49" i="74"/>
  <c r="DW54" i="74"/>
  <c r="DW55" i="74"/>
  <c r="DW18" i="13" s="1"/>
  <c r="DW17" i="13" s="1"/>
  <c r="DW32" i="13" s="1"/>
  <c r="DW33" i="13" s="1"/>
  <c r="DW49" i="74"/>
  <c r="CA55" i="74"/>
  <c r="CA18" i="13" s="1"/>
  <c r="CA54" i="74"/>
  <c r="AU55" i="74"/>
  <c r="AU18" i="13" s="1"/>
  <c r="AU54" i="74"/>
  <c r="AU49" i="74"/>
  <c r="EL54" i="74"/>
  <c r="EL55" i="74"/>
  <c r="EL18" i="13" s="1"/>
  <c r="EL17" i="13" s="1"/>
  <c r="EL32" i="13" s="1"/>
  <c r="EL33" i="13" s="1"/>
  <c r="EL49" i="74"/>
  <c r="DV54" i="74"/>
  <c r="DV55" i="74"/>
  <c r="DV18" i="13" s="1"/>
  <c r="DV17" i="13" s="1"/>
  <c r="DV32" i="13" s="1"/>
  <c r="DV33" i="13" s="1"/>
  <c r="DV49" i="74"/>
  <c r="BZ55" i="74"/>
  <c r="BZ18" i="13" s="1"/>
  <c r="BZ17" i="13" s="1"/>
  <c r="BZ32" i="13" s="1"/>
  <c r="BZ33" i="13" s="1"/>
  <c r="BZ54" i="74"/>
  <c r="BZ49" i="74"/>
  <c r="AD55" i="74"/>
  <c r="AD18" i="13" s="1"/>
  <c r="AD17" i="13" s="1"/>
  <c r="AD32" i="13" s="1"/>
  <c r="AD33" i="13" s="1"/>
  <c r="AD54" i="74"/>
  <c r="AD49" i="74"/>
  <c r="DU54" i="74"/>
  <c r="DU55" i="74"/>
  <c r="DU18" i="13" s="1"/>
  <c r="DU17" i="13" s="1"/>
  <c r="DU32" i="13" s="1"/>
  <c r="DU33" i="13" s="1"/>
  <c r="DU49" i="74"/>
  <c r="BY54" i="74"/>
  <c r="BY55" i="74"/>
  <c r="BY18" i="13" s="1"/>
  <c r="BY17" i="13" s="1"/>
  <c r="BY32" i="13" s="1"/>
  <c r="BY33" i="13" s="1"/>
  <c r="BY49" i="74"/>
  <c r="M54" i="74"/>
  <c r="M55" i="74"/>
  <c r="M18" i="13" s="1"/>
  <c r="M17" i="13" s="1"/>
  <c r="M32" i="13" s="1"/>
  <c r="M33" i="13" s="1"/>
  <c r="M49" i="74"/>
  <c r="DT54" i="74"/>
  <c r="DT55" i="74"/>
  <c r="DT18" i="13" s="1"/>
  <c r="DT17" i="13" s="1"/>
  <c r="DT32" i="13" s="1"/>
  <c r="DT33" i="13" s="1"/>
  <c r="DT49" i="74"/>
  <c r="BH54" i="74"/>
  <c r="BH55" i="74"/>
  <c r="BH18" i="13" s="1"/>
  <c r="BH17" i="13" s="1"/>
  <c r="BH32" i="13" s="1"/>
  <c r="BH33" i="13" s="1"/>
  <c r="BH49" i="74"/>
  <c r="EH54" i="74"/>
  <c r="EH55" i="74"/>
  <c r="EH18" i="13" s="1"/>
  <c r="EH17" i="13" s="1"/>
  <c r="EH32" i="13" s="1"/>
  <c r="EH33" i="13" s="1"/>
  <c r="EH49" i="74"/>
  <c r="DR54" i="74"/>
  <c r="DR55" i="74"/>
  <c r="DR18" i="13" s="1"/>
  <c r="DR17" i="13" s="1"/>
  <c r="DR32" i="13" s="1"/>
  <c r="DR33" i="13" s="1"/>
  <c r="DR49" i="74"/>
  <c r="DB55" i="74"/>
  <c r="DB18" i="13" s="1"/>
  <c r="DB17" i="13" s="1"/>
  <c r="DB32" i="13" s="1"/>
  <c r="DB33" i="13" s="1"/>
  <c r="DB54" i="74"/>
  <c r="DB49" i="74"/>
  <c r="CL55" i="74"/>
  <c r="CL18" i="13" s="1"/>
  <c r="CL17" i="13" s="1"/>
  <c r="CL32" i="13" s="1"/>
  <c r="CL33" i="13" s="1"/>
  <c r="CL54" i="74"/>
  <c r="BV54" i="74"/>
  <c r="BV55" i="74"/>
  <c r="BV18" i="13" s="1"/>
  <c r="BV17" i="13" s="1"/>
  <c r="BV32" i="13" s="1"/>
  <c r="BV33" i="13" s="1"/>
  <c r="BV49" i="74"/>
  <c r="BC49" i="74"/>
  <c r="BF55" i="74"/>
  <c r="BF18" i="13" s="1"/>
  <c r="BF17" i="13" s="1"/>
  <c r="BF32" i="13" s="1"/>
  <c r="BF33" i="13" s="1"/>
  <c r="BF54" i="74"/>
  <c r="BF49" i="74"/>
  <c r="AP55" i="74"/>
  <c r="AP18" i="13" s="1"/>
  <c r="AP17" i="13" s="1"/>
  <c r="AP32" i="13" s="1"/>
  <c r="AP33" i="13" s="1"/>
  <c r="AP54" i="74"/>
  <c r="AP49" i="74"/>
  <c r="Z54" i="74"/>
  <c r="Z55" i="74"/>
  <c r="Z18" i="13" s="1"/>
  <c r="Z17" i="13" s="1"/>
  <c r="Z32" i="13" s="1"/>
  <c r="Z33" i="13" s="1"/>
  <c r="Z49" i="74"/>
  <c r="J55" i="74"/>
  <c r="J18" i="13" s="1"/>
  <c r="J17" i="13" s="1"/>
  <c r="J32" i="13" s="1"/>
  <c r="J39" i="13" s="1"/>
  <c r="J40" i="13" s="1"/>
  <c r="J54" i="74"/>
  <c r="J49" i="74"/>
  <c r="E50" i="74"/>
  <c r="C16" i="74"/>
  <c r="H39" i="13"/>
  <c r="H40" i="13" s="1"/>
  <c r="H33" i="13"/>
  <c r="G40" i="61" l="1"/>
  <c r="E40" i="61" s="1"/>
  <c r="E18" i="61"/>
  <c r="L64" i="74"/>
  <c r="Z64" i="74"/>
  <c r="AQ16" i="74"/>
  <c r="AQ32" i="74" s="1"/>
  <c r="DG16" i="74"/>
  <c r="DG32" i="74" s="1"/>
  <c r="AT16" i="74"/>
  <c r="AT32" i="74" s="1"/>
  <c r="CW16" i="74"/>
  <c r="CW32" i="74" s="1"/>
  <c r="EF16" i="74"/>
  <c r="EF32" i="74" s="1"/>
  <c r="AL16" i="74"/>
  <c r="AL32" i="74" s="1"/>
  <c r="DX16" i="74"/>
  <c r="DX32" i="74" s="1"/>
  <c r="BI16" i="74"/>
  <c r="BI32" i="74" s="1"/>
  <c r="BC16" i="74"/>
  <c r="BC32" i="74" s="1"/>
  <c r="AG64" i="74"/>
  <c r="AU16" i="74"/>
  <c r="AU32" i="74" s="1"/>
  <c r="BS16" i="74"/>
  <c r="BS32" i="74" s="1"/>
  <c r="EH16" i="74"/>
  <c r="EH32" i="74" s="1"/>
  <c r="CA16" i="74"/>
  <c r="CA32" i="74" s="1"/>
  <c r="CC16" i="74"/>
  <c r="CC32" i="74" s="1"/>
  <c r="AK64" i="74"/>
  <c r="DI16" i="74"/>
  <c r="DI32" i="74" s="1"/>
  <c r="DK16" i="74"/>
  <c r="DK32" i="74" s="1"/>
  <c r="CT16" i="74"/>
  <c r="CT32" i="74" s="1"/>
  <c r="J64" i="74"/>
  <c r="G16" i="74"/>
  <c r="Y64" i="74"/>
  <c r="CO16" i="74"/>
  <c r="CO32" i="74" s="1"/>
  <c r="CL16" i="74"/>
  <c r="CL32" i="74" s="1"/>
  <c r="AW16" i="74"/>
  <c r="AW32" i="74" s="1"/>
  <c r="CI16" i="74"/>
  <c r="CI32" i="74" s="1"/>
  <c r="EE16" i="74"/>
  <c r="EE32" i="74" s="1"/>
  <c r="H16" i="74"/>
  <c r="H32" i="74" s="1"/>
  <c r="BT16" i="74"/>
  <c r="BT32" i="74" s="1"/>
  <c r="BO16" i="74"/>
  <c r="BO32" i="74" s="1"/>
  <c r="BQ16" i="74"/>
  <c r="BQ32" i="74" s="1"/>
  <c r="N64" i="74"/>
  <c r="CG16" i="74"/>
  <c r="CG32" i="74" s="1"/>
  <c r="AR16" i="74"/>
  <c r="AR32" i="74" s="1"/>
  <c r="EP16" i="74"/>
  <c r="EP32" i="74" s="1"/>
  <c r="DC16" i="74"/>
  <c r="DC32" i="74" s="1"/>
  <c r="AJ64" i="74"/>
  <c r="BH16" i="74"/>
  <c r="BH32" i="74" s="1"/>
  <c r="BE16" i="74"/>
  <c r="BE32" i="74" s="1"/>
  <c r="BK16" i="74"/>
  <c r="BK32" i="74" s="1"/>
  <c r="CV16" i="74"/>
  <c r="CV32" i="74" s="1"/>
  <c r="BG16" i="74"/>
  <c r="BG32" i="74" s="1"/>
  <c r="Q64" i="74"/>
  <c r="AA64" i="74"/>
  <c r="EB16" i="74"/>
  <c r="EB32" i="74" s="1"/>
  <c r="CU16" i="74"/>
  <c r="CU32" i="74" s="1"/>
  <c r="EC16" i="74"/>
  <c r="EC32" i="74" s="1"/>
  <c r="AO16" i="74"/>
  <c r="AO32" i="74" s="1"/>
  <c r="CJ16" i="74"/>
  <c r="CJ32" i="74" s="1"/>
  <c r="CB16" i="74"/>
  <c r="CB32" i="74" s="1"/>
  <c r="CD16" i="74"/>
  <c r="CD32" i="74" s="1"/>
  <c r="DW16" i="74"/>
  <c r="DW32" i="74" s="1"/>
  <c r="M64" i="74"/>
  <c r="AS16" i="74"/>
  <c r="AS32" i="74" s="1"/>
  <c r="DR16" i="74"/>
  <c r="DR32" i="74" s="1"/>
  <c r="BR16" i="74"/>
  <c r="BR32" i="74" s="1"/>
  <c r="AF64" i="74"/>
  <c r="DO16" i="74"/>
  <c r="DO32" i="74" s="1"/>
  <c r="O64" i="74"/>
  <c r="BY16" i="74"/>
  <c r="BY32" i="74" s="1"/>
  <c r="BW16" i="74"/>
  <c r="BW32" i="74" s="1"/>
  <c r="EI16" i="74"/>
  <c r="EI32" i="74" s="1"/>
  <c r="BU16" i="74"/>
  <c r="BU32" i="74" s="1"/>
  <c r="AM16" i="74"/>
  <c r="AM32" i="74" s="1"/>
  <c r="AI64" i="74"/>
  <c r="T64" i="74"/>
  <c r="BF16" i="74"/>
  <c r="BF32" i="74" s="1"/>
  <c r="AN16" i="74"/>
  <c r="AN32" i="74" s="1"/>
  <c r="EM16" i="74"/>
  <c r="EM32" i="74" s="1"/>
  <c r="EL16" i="74"/>
  <c r="EL32" i="74" s="1"/>
  <c r="P64" i="74"/>
  <c r="AB64" i="74"/>
  <c r="EN16" i="74"/>
  <c r="EN32" i="74" s="1"/>
  <c r="AV16" i="74"/>
  <c r="AV32" i="74" s="1"/>
  <c r="EG16" i="74"/>
  <c r="EG32" i="74" s="1"/>
  <c r="CE16" i="74"/>
  <c r="CE32" i="74" s="1"/>
  <c r="CZ16" i="74"/>
  <c r="CZ32" i="74" s="1"/>
  <c r="BB16" i="74"/>
  <c r="BB32" i="74" s="1"/>
  <c r="AX16" i="74"/>
  <c r="AX32" i="74" s="1"/>
  <c r="DT16" i="74"/>
  <c r="DT32" i="74" s="1"/>
  <c r="CF16" i="74"/>
  <c r="CF32" i="74" s="1"/>
  <c r="AD64" i="74"/>
  <c r="DF16" i="74"/>
  <c r="DF32" i="74" s="1"/>
  <c r="DB16" i="74"/>
  <c r="DB32" i="74" s="1"/>
  <c r="DQ16" i="74"/>
  <c r="DQ32" i="74" s="1"/>
  <c r="DY16" i="74"/>
  <c r="DY32" i="74" s="1"/>
  <c r="CH16" i="74"/>
  <c r="CH32" i="74" s="1"/>
  <c r="AY16" i="74"/>
  <c r="AY32" i="74" s="1"/>
  <c r="AZ16" i="74"/>
  <c r="AZ32" i="74" s="1"/>
  <c r="R64" i="74"/>
  <c r="EA16" i="74"/>
  <c r="EA32" i="74" s="1"/>
  <c r="CP16" i="74"/>
  <c r="CP32" i="74" s="1"/>
  <c r="DV16" i="74"/>
  <c r="DV32" i="74" s="1"/>
  <c r="BP16" i="74"/>
  <c r="BP32" i="74" s="1"/>
  <c r="CK16" i="74"/>
  <c r="CK32" i="74" s="1"/>
  <c r="DZ16" i="74"/>
  <c r="DZ32" i="74" s="1"/>
  <c r="BL16" i="74"/>
  <c r="BL32" i="74" s="1"/>
  <c r="AP16" i="74"/>
  <c r="AP32" i="74" s="1"/>
  <c r="DD16" i="74"/>
  <c r="DD32" i="74" s="1"/>
  <c r="DS16" i="74"/>
  <c r="DS32" i="74" s="1"/>
  <c r="BA16" i="74"/>
  <c r="BA32" i="74" s="1"/>
  <c r="I16" i="74"/>
  <c r="I32" i="74" s="1"/>
  <c r="V64" i="74"/>
  <c r="DU16" i="74"/>
  <c r="DU32" i="74" s="1"/>
  <c r="DH16" i="74"/>
  <c r="DH32" i="74" s="1"/>
  <c r="DL16" i="74"/>
  <c r="DL32" i="74" s="1"/>
  <c r="CM16" i="74"/>
  <c r="CM32" i="74" s="1"/>
  <c r="BN16" i="74"/>
  <c r="BN32" i="74" s="1"/>
  <c r="K64" i="74"/>
  <c r="AC64" i="74"/>
  <c r="ED16" i="74"/>
  <c r="ED32" i="74" s="1"/>
  <c r="BM16" i="74"/>
  <c r="BM32" i="74" s="1"/>
  <c r="DA16" i="74"/>
  <c r="DA32" i="74" s="1"/>
  <c r="EO16" i="74"/>
  <c r="EO32" i="74" s="1"/>
  <c r="DP16" i="74"/>
  <c r="DP32" i="74" s="1"/>
  <c r="DE16" i="74"/>
  <c r="DE32" i="74" s="1"/>
  <c r="EK16" i="74"/>
  <c r="EK32" i="74" s="1"/>
  <c r="AE64" i="74"/>
  <c r="DM16" i="74"/>
  <c r="DM32" i="74" s="1"/>
  <c r="BV16" i="74"/>
  <c r="BV32" i="74" s="1"/>
  <c r="DN16" i="74"/>
  <c r="DN32" i="74" s="1"/>
  <c r="CQ16" i="74"/>
  <c r="CQ32" i="74" s="1"/>
  <c r="CY16" i="74"/>
  <c r="CY32" i="74" s="1"/>
  <c r="BZ16" i="74"/>
  <c r="BZ32" i="74" s="1"/>
  <c r="DJ16" i="74"/>
  <c r="DJ32" i="74" s="1"/>
  <c r="AH64" i="74"/>
  <c r="S64" i="74"/>
  <c r="BJ16" i="74"/>
  <c r="BJ32" i="74" s="1"/>
  <c r="U64" i="74"/>
  <c r="EJ16" i="74"/>
  <c r="EJ32" i="74" s="1"/>
  <c r="CN16" i="74"/>
  <c r="CN32" i="74" s="1"/>
  <c r="CX16" i="74"/>
  <c r="CX32" i="74" s="1"/>
  <c r="X64" i="74"/>
  <c r="CS16" i="74"/>
  <c r="CS32" i="74" s="1"/>
  <c r="BX16" i="74"/>
  <c r="BX32" i="74" s="1"/>
  <c r="BD16" i="74"/>
  <c r="BD32" i="74" s="1"/>
  <c r="W64" i="74"/>
  <c r="CR16" i="74"/>
  <c r="CR32" i="74" s="1"/>
  <c r="S17" i="13"/>
  <c r="S32" i="13" s="1"/>
  <c r="S33" i="13" s="1"/>
  <c r="CA17" i="13"/>
  <c r="CA32" i="13" s="1"/>
  <c r="CA33" i="13" s="1"/>
  <c r="AM17" i="13"/>
  <c r="AM32" i="13" s="1"/>
  <c r="AM33" i="13" s="1"/>
  <c r="CE17" i="13"/>
  <c r="CE32" i="13" s="1"/>
  <c r="CE33" i="13" s="1"/>
  <c r="AY17" i="13"/>
  <c r="AY32" i="13" s="1"/>
  <c r="AY33" i="13" s="1"/>
  <c r="AA17" i="13"/>
  <c r="AA32" i="13" s="1"/>
  <c r="AA33" i="13" s="1"/>
  <c r="BS17" i="13"/>
  <c r="BS32" i="13" s="1"/>
  <c r="BS33" i="13" s="1"/>
  <c r="AI17" i="13"/>
  <c r="AI32" i="13" s="1"/>
  <c r="AI33" i="13" s="1"/>
  <c r="AU17" i="13"/>
  <c r="AU32" i="13" s="1"/>
  <c r="AU33" i="13" s="1"/>
  <c r="W17" i="13"/>
  <c r="W32" i="13" s="1"/>
  <c r="W33" i="13" s="1"/>
  <c r="CI17" i="13"/>
  <c r="CI32" i="13" s="1"/>
  <c r="CI33" i="13" s="1"/>
  <c r="BW17" i="13"/>
  <c r="BW32" i="13" s="1"/>
  <c r="BW33" i="13" s="1"/>
  <c r="O17" i="13"/>
  <c r="O32" i="13" s="1"/>
  <c r="W17" i="24"/>
  <c r="W183" i="69" s="1"/>
  <c r="AJ17" i="24"/>
  <c r="AJ16" i="24" s="1"/>
  <c r="S17" i="24"/>
  <c r="S16" i="24" s="1"/>
  <c r="P17" i="24"/>
  <c r="P183" i="69" s="1"/>
  <c r="AQ17" i="13"/>
  <c r="AQ32" i="13" s="1"/>
  <c r="AQ33" i="13" s="1"/>
  <c r="AI17" i="24"/>
  <c r="AI183" i="69" s="1"/>
  <c r="J33" i="13"/>
  <c r="M17" i="24"/>
  <c r="M183" i="69" s="1"/>
  <c r="BC17" i="13"/>
  <c r="BC32" i="13" s="1"/>
  <c r="BC33" i="13" s="1"/>
  <c r="AC17" i="24"/>
  <c r="AC183" i="69" s="1"/>
  <c r="V17" i="24"/>
  <c r="V183" i="69" s="1"/>
  <c r="T17" i="24"/>
  <c r="T183" i="69" s="1"/>
  <c r="AB17" i="24"/>
  <c r="AB183" i="69" s="1"/>
  <c r="AG17" i="24"/>
  <c r="AG183" i="69" s="1"/>
  <c r="DS17" i="13"/>
  <c r="DS32" i="13" s="1"/>
  <c r="DS33" i="13" s="1"/>
  <c r="AO17" i="24"/>
  <c r="AO183" i="69" s="1"/>
  <c r="K17" i="24"/>
  <c r="K16" i="24" s="1"/>
  <c r="AA17" i="24"/>
  <c r="AA183" i="69" s="1"/>
  <c r="CM17" i="13"/>
  <c r="CM32" i="13" s="1"/>
  <c r="CM33" i="13" s="1"/>
  <c r="I17" i="24"/>
  <c r="I183" i="69" s="1"/>
  <c r="U17" i="24"/>
  <c r="U16" i="24" s="1"/>
  <c r="AE17" i="24"/>
  <c r="AE183" i="69" s="1"/>
  <c r="N17" i="24"/>
  <c r="N183" i="69" s="1"/>
  <c r="AN17" i="24"/>
  <c r="AN183" i="69" s="1"/>
  <c r="CL76" i="15"/>
  <c r="CL33" i="74"/>
  <c r="BZ33" i="74"/>
  <c r="BZ76" i="15"/>
  <c r="CK76" i="15"/>
  <c r="CK33" i="74"/>
  <c r="R76" i="15"/>
  <c r="R33" i="74"/>
  <c r="V33" i="74"/>
  <c r="V76" i="15"/>
  <c r="BP33" i="74"/>
  <c r="BP76" i="15"/>
  <c r="DM33" i="74"/>
  <c r="DM76" i="15"/>
  <c r="AG76" i="15"/>
  <c r="AG33" i="74"/>
  <c r="DY33" i="74"/>
  <c r="DY76" i="15"/>
  <c r="AM17" i="24"/>
  <c r="AM183" i="69" s="1"/>
  <c r="CU33" i="74"/>
  <c r="CU76" i="15"/>
  <c r="AL76" i="15"/>
  <c r="AL33" i="74"/>
  <c r="EE33" i="74"/>
  <c r="EE76" i="15"/>
  <c r="S76" i="15"/>
  <c r="S33" i="74"/>
  <c r="EM17" i="13"/>
  <c r="EM32" i="13" s="1"/>
  <c r="EM33" i="13" s="1"/>
  <c r="BL76" i="15"/>
  <c r="BL33" i="74"/>
  <c r="EP33" i="74"/>
  <c r="EP76" i="15"/>
  <c r="AD33" i="74"/>
  <c r="AD76" i="15"/>
  <c r="U33" i="74"/>
  <c r="U76" i="15"/>
  <c r="BH33" i="74"/>
  <c r="BH76" i="15"/>
  <c r="J76" i="15"/>
  <c r="J33" i="74"/>
  <c r="X17" i="24"/>
  <c r="X183" i="69" s="1"/>
  <c r="Y17" i="24"/>
  <c r="Y183" i="69" s="1"/>
  <c r="AE17" i="13"/>
  <c r="AE32" i="13" s="1"/>
  <c r="AE33" i="13" s="1"/>
  <c r="AF17" i="24"/>
  <c r="AF183" i="69" s="1"/>
  <c r="AC76" i="15"/>
  <c r="AC33" i="74"/>
  <c r="AH33" i="74"/>
  <c r="AH76" i="15"/>
  <c r="EN33" i="74"/>
  <c r="EN76" i="15"/>
  <c r="DJ33" i="74"/>
  <c r="DJ76" i="15"/>
  <c r="Q76" i="15"/>
  <c r="Q33" i="74"/>
  <c r="EF76" i="15"/>
  <c r="EF33" i="74"/>
  <c r="CG33" i="74"/>
  <c r="CG76" i="15"/>
  <c r="EJ76" i="15"/>
  <c r="EJ33" i="74"/>
  <c r="AJ33" i="74"/>
  <c r="AJ76" i="15"/>
  <c r="EH76" i="15"/>
  <c r="EH33" i="74"/>
  <c r="AV33" i="74"/>
  <c r="AV76" i="15"/>
  <c r="AK17" i="24"/>
  <c r="AK183" i="69" s="1"/>
  <c r="BK17" i="13"/>
  <c r="BK32" i="13" s="1"/>
  <c r="BK33" i="13" s="1"/>
  <c r="DA76" i="15"/>
  <c r="DA33" i="74"/>
  <c r="DZ33" i="74"/>
  <c r="DZ76" i="15"/>
  <c r="EA33" i="74"/>
  <c r="EA76" i="15"/>
  <c r="BN76" i="15"/>
  <c r="BN33" i="74"/>
  <c r="DH76" i="15"/>
  <c r="DH33" i="74"/>
  <c r="DD33" i="74"/>
  <c r="DD76" i="15"/>
  <c r="EM76" i="15"/>
  <c r="EM33" i="74"/>
  <c r="BR33" i="74"/>
  <c r="BR76" i="15"/>
  <c r="AT76" i="15"/>
  <c r="AT33" i="74"/>
  <c r="CE76" i="15"/>
  <c r="CE33" i="74"/>
  <c r="CT33" i="74"/>
  <c r="CT76" i="15"/>
  <c r="AU33" i="74"/>
  <c r="AU76" i="15"/>
  <c r="AO76" i="15"/>
  <c r="AO33" i="74"/>
  <c r="AB76" i="15"/>
  <c r="AB33" i="74"/>
  <c r="DK33" i="74"/>
  <c r="DK76" i="15"/>
  <c r="AY76" i="15"/>
  <c r="AY33" i="74"/>
  <c r="CD76" i="15"/>
  <c r="CD33" i="74"/>
  <c r="R17" i="24"/>
  <c r="R183" i="69" s="1"/>
  <c r="AD17" i="24"/>
  <c r="AD183" i="69" s="1"/>
  <c r="J17" i="24"/>
  <c r="J183" i="69" s="1"/>
  <c r="DO76" i="15"/>
  <c r="DO33" i="74"/>
  <c r="T33" i="74"/>
  <c r="T76" i="15"/>
  <c r="DT33" i="74"/>
  <c r="DT76" i="15"/>
  <c r="Y76" i="15"/>
  <c r="Y33" i="74"/>
  <c r="AA76" i="15"/>
  <c r="AA33" i="74"/>
  <c r="CY33" i="74"/>
  <c r="CY76" i="15"/>
  <c r="BC76" i="15"/>
  <c r="BC33" i="74"/>
  <c r="BV76" i="15"/>
  <c r="BV33" i="74"/>
  <c r="Z76" i="15"/>
  <c r="Z33" i="74"/>
  <c r="EC33" i="74"/>
  <c r="EC76" i="15"/>
  <c r="AH17" i="24"/>
  <c r="AH183" i="69" s="1"/>
  <c r="BG17" i="13"/>
  <c r="BG32" i="13" s="1"/>
  <c r="BG33" i="13" s="1"/>
  <c r="AR33" i="74"/>
  <c r="AR76" i="15"/>
  <c r="K33" i="74"/>
  <c r="K76" i="15"/>
  <c r="EO76" i="15"/>
  <c r="EO33" i="74"/>
  <c r="AQ33" i="74"/>
  <c r="AQ76" i="15"/>
  <c r="CF76" i="15"/>
  <c r="CF33" i="74"/>
  <c r="CA33" i="74"/>
  <c r="CA76" i="15"/>
  <c r="DR76" i="15"/>
  <c r="DR33" i="74"/>
  <c r="AN76" i="15"/>
  <c r="AN33" i="74"/>
  <c r="ED76" i="15"/>
  <c r="ED33" i="74"/>
  <c r="DL76" i="15"/>
  <c r="DL33" i="74"/>
  <c r="EG76" i="15"/>
  <c r="EG33" i="74"/>
  <c r="BJ33" i="74"/>
  <c r="BJ76" i="15"/>
  <c r="BU33" i="74"/>
  <c r="BU76" i="15"/>
  <c r="EK76" i="15"/>
  <c r="EK33" i="74"/>
  <c r="DS76" i="15"/>
  <c r="DS33" i="74"/>
  <c r="CJ33" i="74"/>
  <c r="CJ76" i="15"/>
  <c r="EI76" i="15"/>
  <c r="EI33" i="74"/>
  <c r="DQ76" i="15"/>
  <c r="DQ33" i="74"/>
  <c r="BI33" i="74"/>
  <c r="BI76" i="15"/>
  <c r="CQ33" i="74"/>
  <c r="CQ76" i="15"/>
  <c r="CB76" i="15"/>
  <c r="CB33" i="74"/>
  <c r="DF76" i="15"/>
  <c r="DF33" i="74"/>
  <c r="EB33" i="74"/>
  <c r="EB76" i="15"/>
  <c r="BQ76" i="15"/>
  <c r="BQ33" i="74"/>
  <c r="CS76" i="15"/>
  <c r="CS33" i="74"/>
  <c r="AE76" i="15"/>
  <c r="AE33" i="74"/>
  <c r="DE33" i="74"/>
  <c r="DE76" i="15"/>
  <c r="CW33" i="74"/>
  <c r="CW76" i="15"/>
  <c r="AF33" i="74"/>
  <c r="AF76" i="15"/>
  <c r="N76" i="15"/>
  <c r="N33" i="74"/>
  <c r="DC76" i="15"/>
  <c r="DC33" i="74"/>
  <c r="DU33" i="74"/>
  <c r="DU76" i="15"/>
  <c r="BX76" i="15"/>
  <c r="BX33" i="74"/>
  <c r="AI76" i="15"/>
  <c r="AI33" i="74"/>
  <c r="DG76" i="15"/>
  <c r="DG33" i="74"/>
  <c r="O17" i="24"/>
  <c r="O183" i="69" s="1"/>
  <c r="AW33" i="74"/>
  <c r="AW76" i="15"/>
  <c r="BO76" i="15"/>
  <c r="BO33" i="74"/>
  <c r="BE76" i="15"/>
  <c r="BE33" i="74"/>
  <c r="BO17" i="13"/>
  <c r="BO32" i="13" s="1"/>
  <c r="BO33" i="13" s="1"/>
  <c r="L17" i="24"/>
  <c r="L183" i="69" s="1"/>
  <c r="CN76" i="15"/>
  <c r="CN33" i="74"/>
  <c r="BB33" i="74"/>
  <c r="BB76" i="15"/>
  <c r="CH33" i="74"/>
  <c r="CH76" i="15"/>
  <c r="AK33" i="74"/>
  <c r="AK76" i="15"/>
  <c r="CP76" i="15"/>
  <c r="CP33" i="74"/>
  <c r="BG33" i="74"/>
  <c r="BG76" i="15"/>
  <c r="AX33" i="74"/>
  <c r="AX76" i="15"/>
  <c r="BA33" i="74"/>
  <c r="BA76" i="15"/>
  <c r="O76" i="15"/>
  <c r="O33" i="74"/>
  <c r="M76" i="15"/>
  <c r="M33" i="74"/>
  <c r="CX33" i="74"/>
  <c r="CX76" i="15"/>
  <c r="DX76" i="15"/>
  <c r="DX33" i="74"/>
  <c r="CV76" i="15"/>
  <c r="CV33" i="74"/>
  <c r="H17" i="24"/>
  <c r="H183" i="69" s="1"/>
  <c r="AL17" i="24"/>
  <c r="AL183" i="69" s="1"/>
  <c r="Z17" i="24"/>
  <c r="Z16" i="24" s="1"/>
  <c r="CC76" i="15"/>
  <c r="CC33" i="74"/>
  <c r="BK76" i="15"/>
  <c r="BK33" i="74"/>
  <c r="DW76" i="15"/>
  <c r="DW33" i="74"/>
  <c r="L76" i="15"/>
  <c r="L33" i="74"/>
  <c r="AM33" i="74"/>
  <c r="AM76" i="15"/>
  <c r="CZ76" i="15"/>
  <c r="CZ33" i="74"/>
  <c r="CR33" i="74"/>
  <c r="CR76" i="15"/>
  <c r="DP76" i="15"/>
  <c r="DP33" i="74"/>
  <c r="BS33" i="74"/>
  <c r="BS76" i="15"/>
  <c r="DB33" i="74"/>
  <c r="DB76" i="15"/>
  <c r="I76" i="15"/>
  <c r="I33" i="74"/>
  <c r="P33" i="74"/>
  <c r="P76" i="15"/>
  <c r="BF76" i="15"/>
  <c r="BF33" i="74"/>
  <c r="BM76" i="15"/>
  <c r="BM33" i="74"/>
  <c r="DI33" i="74"/>
  <c r="DI76" i="15"/>
  <c r="W76" i="15"/>
  <c r="W33" i="74"/>
  <c r="CI76" i="15"/>
  <c r="CI33" i="74"/>
  <c r="AP76" i="15"/>
  <c r="AP33" i="74"/>
  <c r="H75" i="15"/>
  <c r="H77" i="15" s="1"/>
  <c r="H16" i="10"/>
  <c r="H32" i="10" s="1"/>
  <c r="H28" i="21" s="1"/>
  <c r="AS33" i="74"/>
  <c r="AS76" i="15"/>
  <c r="DV76" i="15"/>
  <c r="DV33" i="74"/>
  <c r="Q17" i="24"/>
  <c r="Q16" i="24" s="1"/>
  <c r="CO33" i="74"/>
  <c r="CO76" i="15"/>
  <c r="EL76" i="15"/>
  <c r="EL33" i="74"/>
  <c r="BY76" i="15"/>
  <c r="BY33" i="74"/>
  <c r="CM33" i="74"/>
  <c r="CM76" i="15"/>
  <c r="DN33" i="74"/>
  <c r="DN76" i="15"/>
  <c r="AZ33" i="74"/>
  <c r="AZ76" i="15"/>
  <c r="BW33" i="74"/>
  <c r="BW76" i="15"/>
  <c r="X33" i="74"/>
  <c r="X76" i="15"/>
  <c r="BT33" i="74"/>
  <c r="BT76" i="15"/>
  <c r="BD76" i="15"/>
  <c r="BD33" i="74"/>
  <c r="K32" i="13"/>
  <c r="O33" i="13" l="1"/>
  <c r="J48" i="74"/>
  <c r="AJ183" i="69"/>
  <c r="U183" i="69"/>
  <c r="S183" i="69"/>
  <c r="AA16" i="24"/>
  <c r="AA166" i="69" s="1"/>
  <c r="AA167" i="69" s="1"/>
  <c r="AA168" i="69" s="1"/>
  <c r="P16" i="24"/>
  <c r="AI16" i="24"/>
  <c r="AI166" i="69" s="1"/>
  <c r="AI167" i="69" s="1"/>
  <c r="AI168" i="69" s="1"/>
  <c r="W16" i="24"/>
  <c r="W166" i="69" s="1"/>
  <c r="W167" i="69" s="1"/>
  <c r="W168" i="69" s="1"/>
  <c r="M16" i="24"/>
  <c r="T16" i="24"/>
  <c r="T31" i="24" s="1"/>
  <c r="AC16" i="24"/>
  <c r="AC166" i="69" s="1"/>
  <c r="AC167" i="69" s="1"/>
  <c r="AC168" i="69" s="1"/>
  <c r="V16" i="24"/>
  <c r="V31" i="24" s="1"/>
  <c r="AG16" i="24"/>
  <c r="AG31" i="24" s="1"/>
  <c r="AB16" i="24"/>
  <c r="AB31" i="24" s="1"/>
  <c r="AO16" i="24"/>
  <c r="AO166" i="69" s="1"/>
  <c r="AO167" i="69" s="1"/>
  <c r="AO168" i="69" s="1"/>
  <c r="Q183" i="69"/>
  <c r="K183" i="69"/>
  <c r="Y16" i="24"/>
  <c r="Y182" i="69" s="1"/>
  <c r="I16" i="24"/>
  <c r="X16" i="24"/>
  <c r="X31" i="24" s="1"/>
  <c r="J16" i="24"/>
  <c r="J166" i="69" s="1"/>
  <c r="J167" i="69" s="1"/>
  <c r="J168" i="69" s="1"/>
  <c r="AK16" i="24"/>
  <c r="AK166" i="69" s="1"/>
  <c r="AK167" i="69" s="1"/>
  <c r="AK168" i="69" s="1"/>
  <c r="AE16" i="24"/>
  <c r="AE182" i="69" s="1"/>
  <c r="Z183" i="69"/>
  <c r="H16" i="24"/>
  <c r="H182" i="69" s="1"/>
  <c r="AN16" i="24"/>
  <c r="AN166" i="69" s="1"/>
  <c r="AN167" i="69" s="1"/>
  <c r="AN168" i="69" s="1"/>
  <c r="N16" i="24"/>
  <c r="N182" i="69" s="1"/>
  <c r="AD16" i="24"/>
  <c r="AD182" i="69" s="1"/>
  <c r="R16" i="24"/>
  <c r="L16" i="24"/>
  <c r="L182" i="69" s="1"/>
  <c r="H15" i="15"/>
  <c r="I74" i="15"/>
  <c r="AL16" i="24"/>
  <c r="AL31" i="24" s="1"/>
  <c r="O16" i="24"/>
  <c r="O31" i="24" s="1"/>
  <c r="E17" i="24"/>
  <c r="AF16" i="24"/>
  <c r="AF166" i="69" s="1"/>
  <c r="AF167" i="69" s="1"/>
  <c r="AF168" i="69" s="1"/>
  <c r="AH16" i="24"/>
  <c r="AH182" i="69" s="1"/>
  <c r="E33" i="74"/>
  <c r="AM16" i="24"/>
  <c r="E76" i="15"/>
  <c r="H28" i="10"/>
  <c r="K182" i="69"/>
  <c r="K31" i="24"/>
  <c r="K166" i="69"/>
  <c r="K167" i="69" s="1"/>
  <c r="K168" i="69" s="1"/>
  <c r="U182" i="69"/>
  <c r="U166" i="69"/>
  <c r="U167" i="69" s="1"/>
  <c r="U168" i="69" s="1"/>
  <c r="U31" i="24"/>
  <c r="Q182" i="69"/>
  <c r="Q31" i="24"/>
  <c r="Q166" i="69"/>
  <c r="Q167" i="69" s="1"/>
  <c r="Q168" i="69" s="1"/>
  <c r="K33" i="13"/>
  <c r="Z166" i="69"/>
  <c r="Z167" i="69" s="1"/>
  <c r="Z168" i="69" s="1"/>
  <c r="Z182" i="69"/>
  <c r="Z31" i="24"/>
  <c r="AJ182" i="69"/>
  <c r="AJ166" i="69"/>
  <c r="AJ167" i="69" s="1"/>
  <c r="AJ168" i="69" s="1"/>
  <c r="AJ31" i="24"/>
  <c r="S166" i="69"/>
  <c r="S167" i="69" s="1"/>
  <c r="S168" i="69" s="1"/>
  <c r="S182" i="69"/>
  <c r="S31" i="24"/>
  <c r="H33" i="10" l="1"/>
  <c r="H34" i="10" s="1"/>
  <c r="AL32" i="24"/>
  <c r="AL87" i="69"/>
  <c r="AL88" i="69" s="1"/>
  <c r="T32" i="24"/>
  <c r="T87" i="69"/>
  <c r="AJ32" i="24"/>
  <c r="AJ87" i="69"/>
  <c r="AJ88" i="69" s="1"/>
  <c r="Q32" i="24"/>
  <c r="Q87" i="69"/>
  <c r="K32" i="24"/>
  <c r="K87" i="69"/>
  <c r="O32" i="24"/>
  <c r="O87" i="69"/>
  <c r="V32" i="24"/>
  <c r="V87" i="69"/>
  <c r="Z32" i="24"/>
  <c r="Z87" i="69"/>
  <c r="U32" i="24"/>
  <c r="U87" i="69"/>
  <c r="AB32" i="24"/>
  <c r="AB87" i="69"/>
  <c r="S32" i="24"/>
  <c r="S87" i="69"/>
  <c r="X32" i="24"/>
  <c r="X87" i="69"/>
  <c r="AG32" i="24"/>
  <c r="AG87" i="69"/>
  <c r="AG88" i="69" s="1"/>
  <c r="I75" i="15"/>
  <c r="I77" i="15" s="1"/>
  <c r="I16" i="10"/>
  <c r="AI182" i="69"/>
  <c r="AA31" i="24"/>
  <c r="T166" i="69"/>
  <c r="T167" i="69" s="1"/>
  <c r="T168" i="69" s="1"/>
  <c r="W31" i="24"/>
  <c r="AA182" i="69"/>
  <c r="P166" i="69"/>
  <c r="P167" i="69" s="1"/>
  <c r="P168" i="69" s="1"/>
  <c r="W182" i="69"/>
  <c r="AI31" i="24"/>
  <c r="P31" i="24"/>
  <c r="P182" i="69"/>
  <c r="T182" i="69"/>
  <c r="V182" i="69"/>
  <c r="V166" i="69"/>
  <c r="V167" i="69" s="1"/>
  <c r="V168" i="69" s="1"/>
  <c r="M182" i="69"/>
  <c r="M31" i="24"/>
  <c r="M166" i="69"/>
  <c r="M167" i="69" s="1"/>
  <c r="M168" i="69" s="1"/>
  <c r="AC31" i="24"/>
  <c r="AC182" i="69"/>
  <c r="O182" i="69"/>
  <c r="O166" i="69"/>
  <c r="O167" i="69" s="1"/>
  <c r="O168" i="69" s="1"/>
  <c r="I31" i="24"/>
  <c r="I87" i="69" s="1"/>
  <c r="I166" i="69"/>
  <c r="I167" i="69" s="1"/>
  <c r="I168" i="69" s="1"/>
  <c r="I182" i="69"/>
  <c r="AG182" i="69"/>
  <c r="H166" i="69"/>
  <c r="H167" i="69" s="1"/>
  <c r="AL182" i="69"/>
  <c r="AL166" i="69"/>
  <c r="AL167" i="69" s="1"/>
  <c r="AL168" i="69" s="1"/>
  <c r="J182" i="69"/>
  <c r="AD31" i="24"/>
  <c r="AG166" i="69"/>
  <c r="AG167" i="69" s="1"/>
  <c r="AG168" i="69" s="1"/>
  <c r="AO31" i="24"/>
  <c r="R182" i="69"/>
  <c r="R166" i="69"/>
  <c r="R167" i="69" s="1"/>
  <c r="R168" i="69" s="1"/>
  <c r="R31" i="24"/>
  <c r="AD166" i="69"/>
  <c r="AD167" i="69" s="1"/>
  <c r="AD168" i="69" s="1"/>
  <c r="AO182" i="69"/>
  <c r="AB166" i="69"/>
  <c r="AB167" i="69" s="1"/>
  <c r="AB168" i="69" s="1"/>
  <c r="Y31" i="24"/>
  <c r="Y166" i="69"/>
  <c r="Y167" i="69" s="1"/>
  <c r="Y168" i="69" s="1"/>
  <c r="AB182" i="69"/>
  <c r="E183" i="69"/>
  <c r="C136" i="86" s="1"/>
  <c r="AK31" i="24"/>
  <c r="AE166" i="69"/>
  <c r="AE167" i="69" s="1"/>
  <c r="AE168" i="69" s="1"/>
  <c r="AK182" i="69"/>
  <c r="J31" i="24"/>
  <c r="AF31" i="24"/>
  <c r="AN182" i="69"/>
  <c r="X166" i="69"/>
  <c r="X167" i="69" s="1"/>
  <c r="X168" i="69" s="1"/>
  <c r="AN31" i="24"/>
  <c r="X182" i="69"/>
  <c r="L31" i="24"/>
  <c r="H31" i="24"/>
  <c r="H32" i="24" s="1"/>
  <c r="L166" i="69"/>
  <c r="L167" i="69" s="1"/>
  <c r="L168" i="69" s="1"/>
  <c r="E16" i="24"/>
  <c r="AM31" i="24"/>
  <c r="AF182" i="69"/>
  <c r="AH166" i="69"/>
  <c r="AH167" i="69" s="1"/>
  <c r="AH168" i="69" s="1"/>
  <c r="N166" i="69"/>
  <c r="N167" i="69" s="1"/>
  <c r="N168" i="69" s="1"/>
  <c r="N31" i="24"/>
  <c r="AH31" i="24"/>
  <c r="AE31" i="24"/>
  <c r="AM166" i="69"/>
  <c r="AM167" i="69" s="1"/>
  <c r="AM168" i="69" s="1"/>
  <c r="AM182" i="69"/>
  <c r="L32" i="24" l="1"/>
  <c r="L87" i="69"/>
  <c r="M32" i="24"/>
  <c r="M87" i="69"/>
  <c r="AI32" i="24"/>
  <c r="AI87" i="69"/>
  <c r="AI88" i="69" s="1"/>
  <c r="AA32" i="24"/>
  <c r="AA87" i="69"/>
  <c r="AK32" i="24"/>
  <c r="AK87" i="69"/>
  <c r="AK88" i="69" s="1"/>
  <c r="AN32" i="24"/>
  <c r="AN87" i="69"/>
  <c r="AN88" i="69" s="1"/>
  <c r="R32" i="24"/>
  <c r="R87" i="69"/>
  <c r="AM32" i="24"/>
  <c r="AM87" i="69"/>
  <c r="AM88" i="69" s="1"/>
  <c r="AE32" i="24"/>
  <c r="AE87" i="69"/>
  <c r="AE88" i="69" s="1"/>
  <c r="AO32" i="24"/>
  <c r="AO87" i="69"/>
  <c r="AO88" i="69" s="1"/>
  <c r="P32" i="24"/>
  <c r="P87" i="69"/>
  <c r="AH32" i="24"/>
  <c r="AH87" i="69"/>
  <c r="AH88" i="69" s="1"/>
  <c r="AF32" i="24"/>
  <c r="AF87" i="69"/>
  <c r="AF88" i="69" s="1"/>
  <c r="Y32" i="24"/>
  <c r="Y87" i="69"/>
  <c r="W32" i="24"/>
  <c r="W87" i="69"/>
  <c r="N32" i="24"/>
  <c r="N87" i="69"/>
  <c r="J32" i="24"/>
  <c r="J87" i="69"/>
  <c r="AD32" i="24"/>
  <c r="AD87" i="69"/>
  <c r="AD88" i="69" s="1"/>
  <c r="AC32" i="24"/>
  <c r="AC87" i="69"/>
  <c r="I32" i="24"/>
  <c r="I15" i="15"/>
  <c r="J74" i="15"/>
  <c r="I28" i="10"/>
  <c r="I32" i="10"/>
  <c r="I28" i="21" s="1"/>
  <c r="E166" i="69"/>
  <c r="C86" i="86" s="1"/>
  <c r="E182" i="69"/>
  <c r="C135" i="86" s="1"/>
  <c r="E31" i="24"/>
  <c r="H33" i="21"/>
  <c r="H168" i="69"/>
  <c r="E167" i="69"/>
  <c r="I33" i="10" l="1"/>
  <c r="E32" i="24"/>
  <c r="E168" i="69"/>
  <c r="C88" i="86" s="1"/>
  <c r="C87" i="86"/>
  <c r="I34" i="10" l="1"/>
  <c r="E54" i="74" l="1"/>
  <c r="O16" i="74" l="1"/>
  <c r="H13" i="73" s="1"/>
  <c r="P16" i="74"/>
  <c r="Q16" i="74"/>
  <c r="J13" i="73" s="1"/>
  <c r="V16" i="74"/>
  <c r="X16" i="74"/>
  <c r="W16" i="74"/>
  <c r="Z16" i="74"/>
  <c r="Y16" i="74"/>
  <c r="AC16" i="74"/>
  <c r="AE16" i="74"/>
  <c r="AD16" i="74"/>
  <c r="AF16" i="74"/>
  <c r="AG16" i="74"/>
  <c r="AH16" i="74"/>
  <c r="AI16" i="74"/>
  <c r="AK16" i="74"/>
  <c r="K16" i="74"/>
  <c r="L16" i="74"/>
  <c r="E13" i="73" s="1"/>
  <c r="M16" i="74"/>
  <c r="F13" i="73" s="1"/>
  <c r="N16" i="74"/>
  <c r="G13" i="73" s="1"/>
  <c r="R16" i="74"/>
  <c r="K13" i="73" s="1"/>
  <c r="S16" i="74"/>
  <c r="U16" i="74"/>
  <c r="T16" i="74"/>
  <c r="AA16" i="74"/>
  <c r="AB16" i="74"/>
  <c r="AJ16" i="74"/>
  <c r="J16" i="74"/>
  <c r="M13" i="73" l="1"/>
  <c r="I13" i="73"/>
  <c r="N13" i="73" s="1"/>
  <c r="P32" i="74"/>
  <c r="O32" i="74"/>
  <c r="AG32" i="74"/>
  <c r="E64" i="74"/>
  <c r="C64" i="74" s="1"/>
  <c r="V32" i="74"/>
  <c r="N32" i="74"/>
  <c r="AF32" i="74"/>
  <c r="M32" i="74"/>
  <c r="Z32" i="74"/>
  <c r="X32" i="74"/>
  <c r="AC32" i="74"/>
  <c r="AB32" i="74"/>
  <c r="U32" i="74"/>
  <c r="L32" i="74"/>
  <c r="Q32" i="74"/>
  <c r="AD32" i="74"/>
  <c r="AK32" i="74"/>
  <c r="AI32" i="74"/>
  <c r="S32" i="74"/>
  <c r="K32" i="74"/>
  <c r="W32" i="74"/>
  <c r="AE32" i="74"/>
  <c r="T32" i="74"/>
  <c r="AJ32" i="74"/>
  <c r="AA32" i="74"/>
  <c r="AH32" i="74"/>
  <c r="Y32" i="74"/>
  <c r="R32" i="74"/>
  <c r="J32" i="74"/>
  <c r="E16" i="74"/>
  <c r="D13" i="73" l="1"/>
  <c r="E32" i="74"/>
  <c r="F137" i="1" l="1"/>
  <c r="C26" i="83"/>
  <c r="F133" i="1"/>
  <c r="F135" i="2"/>
  <c r="E19" i="88" s="1"/>
  <c r="J135" i="2"/>
  <c r="C18" i="83"/>
  <c r="C30" i="83"/>
  <c r="C29" i="83" l="1"/>
  <c r="F136" i="1"/>
  <c r="I135" i="2"/>
  <c r="J18" i="21" l="1"/>
  <c r="I180" i="15"/>
  <c r="I18" i="21"/>
  <c r="J180" i="15" l="1"/>
  <c r="J36" i="68"/>
  <c r="I36" i="68"/>
  <c r="I166" i="15" l="1"/>
  <c r="I23" i="21"/>
  <c r="I41" i="68" s="1"/>
  <c r="J94" i="68"/>
  <c r="J50" i="82" s="1"/>
  <c r="J78" i="68"/>
  <c r="I94" i="68"/>
  <c r="I50" i="82" s="1"/>
  <c r="I78" i="68"/>
  <c r="H145" i="15" l="1"/>
  <c r="I19" i="21"/>
  <c r="I37" i="68" s="1"/>
  <c r="I138" i="15"/>
  <c r="H152" i="15"/>
  <c r="I20" i="21"/>
  <c r="I38" i="68" s="1"/>
  <c r="H138" i="15"/>
  <c r="I162" i="82"/>
  <c r="I163" i="82" s="1"/>
  <c r="I103" i="82"/>
  <c r="I105" i="82" s="1"/>
  <c r="I51" i="82"/>
  <c r="J103" i="82"/>
  <c r="J105" i="82" s="1"/>
  <c r="J162" i="82"/>
  <c r="J163" i="82" s="1"/>
  <c r="J51" i="82"/>
  <c r="J19" i="21" l="1"/>
  <c r="J37" i="68" s="1"/>
  <c r="J138" i="15"/>
  <c r="J145" i="15"/>
  <c r="J20" i="21"/>
  <c r="J38" i="68" s="1"/>
  <c r="I14" i="61"/>
  <c r="I36" i="61" s="1"/>
  <c r="I21" i="21"/>
  <c r="I39" i="68" s="1"/>
  <c r="H166" i="15"/>
  <c r="I145" i="15"/>
  <c r="I159" i="15" l="1"/>
  <c r="I22" i="21"/>
  <c r="I40" i="68" s="1"/>
  <c r="H159" i="15"/>
  <c r="I152" i="15"/>
  <c r="J152" i="15"/>
  <c r="J21" i="21"/>
  <c r="J14" i="61"/>
  <c r="J36" i="61" s="1"/>
  <c r="J23" i="21"/>
  <c r="I42" i="68" l="1"/>
  <c r="J22" i="21"/>
  <c r="J41" i="68"/>
  <c r="I13" i="61"/>
  <c r="I35" i="61" s="1"/>
  <c r="J39" i="68"/>
  <c r="J166" i="15"/>
  <c r="J40" i="68" l="1"/>
  <c r="J42" i="68" s="1"/>
  <c r="J159" i="15"/>
  <c r="J13" i="61"/>
  <c r="J35" i="61" s="1"/>
  <c r="E55" i="74" l="1"/>
  <c r="E56" i="74" s="1"/>
  <c r="I38" i="21" l="1"/>
  <c r="I45" i="21"/>
  <c r="J45" i="21"/>
  <c r="H38" i="21" l="1"/>
  <c r="H53" i="13" s="1"/>
  <c r="H45" i="13" s="1"/>
  <c r="H54" i="13" s="1"/>
  <c r="H57" i="13" s="1"/>
  <c r="J46" i="21"/>
  <c r="J53" i="68" s="1"/>
  <c r="I46" i="21"/>
  <c r="I53" i="68" s="1"/>
  <c r="H153" i="15"/>
  <c r="H154" i="15" s="1"/>
  <c r="H45" i="21"/>
  <c r="H52" i="68" s="1"/>
  <c r="I52" i="68"/>
  <c r="J52" i="68"/>
  <c r="I53" i="13"/>
  <c r="I22" i="68"/>
  <c r="H22" i="68" l="1"/>
  <c r="G44" i="69"/>
  <c r="H51" i="21"/>
  <c r="H56" i="68" s="1"/>
  <c r="H46" i="21"/>
  <c r="I153" i="15"/>
  <c r="I151" i="15"/>
  <c r="H25" i="15"/>
  <c r="J44" i="21"/>
  <c r="I44" i="21"/>
  <c r="DS229" i="15" l="1"/>
  <c r="DJ229" i="15"/>
  <c r="CX229" i="15"/>
  <c r="DP229" i="15"/>
  <c r="DH229" i="15"/>
  <c r="DN229" i="15"/>
  <c r="EL229" i="15"/>
  <c r="DB229" i="15"/>
  <c r="EA229" i="15"/>
  <c r="DG229" i="15"/>
  <c r="DM229" i="15"/>
  <c r="EP229" i="15"/>
  <c r="DF229" i="15"/>
  <c r="ED229" i="15"/>
  <c r="CY229" i="15"/>
  <c r="EO229" i="15"/>
  <c r="DW229" i="15"/>
  <c r="DA229" i="15"/>
  <c r="DV229" i="15"/>
  <c r="DQ229" i="15"/>
  <c r="EE229" i="15"/>
  <c r="EJ229" i="15"/>
  <c r="EC229" i="15"/>
  <c r="DC229" i="15"/>
  <c r="DZ229" i="15"/>
  <c r="EH229" i="15"/>
  <c r="EF229" i="15"/>
  <c r="DX229" i="15"/>
  <c r="DY229" i="15"/>
  <c r="EB229" i="15"/>
  <c r="CW229" i="15"/>
  <c r="DL229" i="15"/>
  <c r="DK229" i="15"/>
  <c r="DU229" i="15"/>
  <c r="DT229" i="15"/>
  <c r="DR229" i="15"/>
  <c r="DE229" i="15"/>
  <c r="EG229" i="15"/>
  <c r="CZ229" i="15"/>
  <c r="EK229" i="15"/>
  <c r="DO229" i="15"/>
  <c r="EN229" i="15"/>
  <c r="DD229" i="15"/>
  <c r="DI229" i="15"/>
  <c r="EM229" i="15"/>
  <c r="EI229" i="15"/>
  <c r="I51" i="21"/>
  <c r="I56" i="68" s="1"/>
  <c r="G45" i="69"/>
  <c r="H53" i="68"/>
  <c r="H160" i="15"/>
  <c r="H161" i="15" s="1"/>
  <c r="H52" i="21"/>
  <c r="H57" i="68" s="1"/>
  <c r="K147" i="21"/>
  <c r="I154" i="15"/>
  <c r="I25" i="15" s="1"/>
  <c r="J51" i="21"/>
  <c r="J153" i="15"/>
  <c r="H44" i="21"/>
  <c r="H146" i="15"/>
  <c r="H147" i="15" s="1"/>
  <c r="I158" i="15" l="1"/>
  <c r="H26" i="15"/>
  <c r="K166" i="21"/>
  <c r="I52" i="21"/>
  <c r="I160" i="15"/>
  <c r="J56" i="68"/>
  <c r="K153" i="21"/>
  <c r="K41" i="21" s="1"/>
  <c r="G50" i="69"/>
  <c r="J151" i="15"/>
  <c r="J154" i="15" s="1"/>
  <c r="K151" i="15" s="1"/>
  <c r="I43" i="21"/>
  <c r="G43" i="69"/>
  <c r="I50" i="21"/>
  <c r="H50" i="21"/>
  <c r="K128" i="21"/>
  <c r="I144" i="15"/>
  <c r="H24" i="15"/>
  <c r="J43" i="21"/>
  <c r="I57" i="68" l="1"/>
  <c r="I161" i="15"/>
  <c r="K172" i="21"/>
  <c r="J160" i="15"/>
  <c r="J52" i="21"/>
  <c r="J57" i="68" s="1"/>
  <c r="K48" i="13"/>
  <c r="H51" i="68"/>
  <c r="H55" i="68"/>
  <c r="I51" i="68"/>
  <c r="I55" i="68"/>
  <c r="I47" i="21"/>
  <c r="I50" i="68"/>
  <c r="J47" i="68"/>
  <c r="J50" i="68"/>
  <c r="J25" i="15"/>
  <c r="G25" i="25" s="1"/>
  <c r="I146" i="15"/>
  <c r="I147" i="15" s="1"/>
  <c r="J144" i="15" s="1"/>
  <c r="J50" i="21"/>
  <c r="J55" i="68" s="1"/>
  <c r="J146" i="15"/>
  <c r="K134" i="21"/>
  <c r="I47" i="68"/>
  <c r="H43" i="21"/>
  <c r="G51" i="69" l="1"/>
  <c r="K49" i="13"/>
  <c r="K42" i="21"/>
  <c r="J158" i="15"/>
  <c r="J161" i="15" s="1"/>
  <c r="I26" i="15"/>
  <c r="H47" i="21"/>
  <c r="H50" i="68"/>
  <c r="J147" i="15"/>
  <c r="J24" i="15" s="1"/>
  <c r="G24" i="25" s="1"/>
  <c r="I24" i="15"/>
  <c r="G42" i="69"/>
  <c r="H47" i="68"/>
  <c r="K47" i="13"/>
  <c r="K40" i="21"/>
  <c r="K47" i="68" s="1"/>
  <c r="J51" i="68"/>
  <c r="G49" i="69"/>
  <c r="H139" i="15"/>
  <c r="H140" i="15" s="1"/>
  <c r="H49" i="21"/>
  <c r="H54" i="68" s="1"/>
  <c r="K158" i="15" l="1"/>
  <c r="J26" i="15"/>
  <c r="G26" i="25" s="1"/>
  <c r="K144" i="15"/>
  <c r="I137" i="15"/>
  <c r="H23" i="15"/>
  <c r="K109" i="21"/>
  <c r="H48" i="68"/>
  <c r="I49" i="21"/>
  <c r="I139" i="15"/>
  <c r="K49" i="68"/>
  <c r="I48" i="68" l="1"/>
  <c r="I54" i="68"/>
  <c r="I140" i="15"/>
  <c r="J49" i="21"/>
  <c r="J54" i="68" s="1"/>
  <c r="J139" i="15"/>
  <c r="K115" i="21"/>
  <c r="K39" i="21" l="1"/>
  <c r="K46" i="13"/>
  <c r="J48" i="68"/>
  <c r="G48" i="69"/>
  <c r="J137" i="15"/>
  <c r="J140" i="15" s="1"/>
  <c r="I23" i="15"/>
  <c r="K48" i="68" l="1"/>
  <c r="K46" i="68"/>
  <c r="J23" i="15"/>
  <c r="K137" i="15"/>
  <c r="G23" i="25" l="1"/>
  <c r="H17" i="61" l="1"/>
  <c r="H39" i="61" s="1"/>
  <c r="I17" i="61"/>
  <c r="I39" i="61" s="1"/>
  <c r="G17" i="61" l="1"/>
  <c r="G39" i="61" s="1"/>
  <c r="I23" i="8" l="1"/>
  <c r="I25" i="8" s="1"/>
  <c r="I62" i="15" l="1"/>
  <c r="I63" i="15" s="1"/>
  <c r="I13" i="15" l="1"/>
  <c r="I29" i="21" s="1"/>
  <c r="J60" i="15"/>
  <c r="J23" i="8"/>
  <c r="J25" i="8" s="1"/>
  <c r="I19" i="68" l="1"/>
  <c r="J62" i="15" l="1"/>
  <c r="K23" i="8"/>
  <c r="K25" i="8" s="1"/>
  <c r="J63" i="15" l="1"/>
  <c r="J13" i="15" l="1"/>
  <c r="K60" i="15"/>
  <c r="K62" i="15"/>
  <c r="K63" i="15" l="1"/>
  <c r="L60" i="15" s="1"/>
  <c r="J29" i="21"/>
  <c r="G13" i="25"/>
  <c r="K13" i="15" l="1"/>
  <c r="K29" i="21" s="1"/>
  <c r="K19" i="68" s="1"/>
  <c r="J19" i="68"/>
  <c r="G28" i="69"/>
  <c r="E24" i="8" l="1"/>
  <c r="AH14" i="25" l="1"/>
  <c r="AH19" i="25" s="1"/>
  <c r="AG14" i="25"/>
  <c r="AG19" i="25" s="1"/>
  <c r="AF14" i="25"/>
  <c r="AF19" i="25" s="1"/>
  <c r="AE14" i="25"/>
  <c r="AE19" i="25" s="1"/>
  <c r="AD14" i="25"/>
  <c r="AD19" i="25" s="1"/>
  <c r="E44" i="74"/>
  <c r="E45" i="74" s="1"/>
  <c r="I18" i="13"/>
  <c r="E18" i="13" s="1"/>
  <c r="A17" i="24" s="1"/>
  <c r="J37" i="74"/>
  <c r="J40" i="74" s="1"/>
  <c r="K37" i="74" s="1"/>
  <c r="K40" i="74" s="1"/>
  <c r="L37" i="74" s="1"/>
  <c r="L40" i="74" s="1"/>
  <c r="M37" i="74" s="1"/>
  <c r="M40" i="74" s="1"/>
  <c r="N37" i="74" s="1"/>
  <c r="N40" i="74" s="1"/>
  <c r="O37" i="74" s="1"/>
  <c r="O40" i="74" s="1"/>
  <c r="P37" i="74" s="1"/>
  <c r="P40" i="74" s="1"/>
  <c r="Q37" i="74" s="1"/>
  <c r="Q40" i="74" s="1"/>
  <c r="R37" i="74" s="1"/>
  <c r="R40" i="74" s="1"/>
  <c r="S37" i="74" s="1"/>
  <c r="S40" i="74" s="1"/>
  <c r="T37" i="74" s="1"/>
  <c r="T40" i="74" s="1"/>
  <c r="U37" i="74" s="1"/>
  <c r="U40" i="74" s="1"/>
  <c r="V37" i="74" s="1"/>
  <c r="V40" i="74" s="1"/>
  <c r="W37" i="74" s="1"/>
  <c r="W40" i="74" s="1"/>
  <c r="X37" i="74" s="1"/>
  <c r="X40" i="74" s="1"/>
  <c r="Y37" i="74" s="1"/>
  <c r="Y40" i="74" s="1"/>
  <c r="Z37" i="74" s="1"/>
  <c r="Z40" i="74" s="1"/>
  <c r="AA37" i="74" s="1"/>
  <c r="AA40" i="74" s="1"/>
  <c r="AB37" i="74" s="1"/>
  <c r="AB40" i="74" s="1"/>
  <c r="AC37" i="74" s="1"/>
  <c r="AC40" i="74" s="1"/>
  <c r="AD37" i="74" s="1"/>
  <c r="AD40" i="74" s="1"/>
  <c r="AE37" i="74" s="1"/>
  <c r="AE40" i="74" s="1"/>
  <c r="AF37" i="74" s="1"/>
  <c r="AF40" i="74" s="1"/>
  <c r="AG37" i="74" s="1"/>
  <c r="AG40" i="74" s="1"/>
  <c r="AH37" i="74" s="1"/>
  <c r="AH40" i="74" s="1"/>
  <c r="AI37" i="74" s="1"/>
  <c r="AI40" i="74" s="1"/>
  <c r="AJ37" i="74" s="1"/>
  <c r="AJ40" i="74" s="1"/>
  <c r="AK37" i="74" s="1"/>
  <c r="AK40" i="74" s="1"/>
  <c r="AL37" i="74" s="1"/>
  <c r="AL40" i="74" s="1"/>
  <c r="AM37" i="74" s="1"/>
  <c r="AM40" i="74" s="1"/>
  <c r="AN37" i="74" s="1"/>
  <c r="AN40" i="74" s="1"/>
  <c r="AO37" i="74" s="1"/>
  <c r="AO40" i="74" s="1"/>
  <c r="AP37" i="74" s="1"/>
  <c r="AP40" i="74" s="1"/>
  <c r="AQ37" i="74" s="1"/>
  <c r="AQ40" i="74" s="1"/>
  <c r="AR37" i="74" s="1"/>
  <c r="AR40" i="74" s="1"/>
  <c r="AS37" i="74" s="1"/>
  <c r="AS40" i="74" s="1"/>
  <c r="AT37" i="74" s="1"/>
  <c r="AT40" i="74" s="1"/>
  <c r="AU37" i="74" s="1"/>
  <c r="AU40" i="74" s="1"/>
  <c r="AV37" i="74" s="1"/>
  <c r="AV40" i="74" s="1"/>
  <c r="AW37" i="74" s="1"/>
  <c r="AW40" i="74" s="1"/>
  <c r="AX37" i="74" s="1"/>
  <c r="AX40" i="74" s="1"/>
  <c r="AY37" i="74" s="1"/>
  <c r="AY40" i="74" s="1"/>
  <c r="AZ37" i="74" s="1"/>
  <c r="AZ40" i="74" s="1"/>
  <c r="BA37" i="74" s="1"/>
  <c r="BA40" i="74" s="1"/>
  <c r="BB37" i="74" s="1"/>
  <c r="BB40" i="74" s="1"/>
  <c r="BC37" i="74" s="1"/>
  <c r="BC40" i="74" s="1"/>
  <c r="BD37" i="74" s="1"/>
  <c r="BD40" i="74" s="1"/>
  <c r="BE37" i="74" s="1"/>
  <c r="BE40" i="74" s="1"/>
  <c r="BF37" i="74" s="1"/>
  <c r="BF40" i="74" s="1"/>
  <c r="BG37" i="74" s="1"/>
  <c r="BG40" i="74" s="1"/>
  <c r="BH37" i="74" s="1"/>
  <c r="BH40" i="74" s="1"/>
  <c r="BI37" i="74" s="1"/>
  <c r="BI40" i="74" s="1"/>
  <c r="BJ37" i="74" s="1"/>
  <c r="BJ40" i="74" s="1"/>
  <c r="BK37" i="74" s="1"/>
  <c r="BK40" i="74" s="1"/>
  <c r="BL37" i="74" s="1"/>
  <c r="BL40" i="74" s="1"/>
  <c r="BM37" i="74" s="1"/>
  <c r="BM40" i="74" s="1"/>
  <c r="BN37" i="74" s="1"/>
  <c r="BN40" i="74" s="1"/>
  <c r="BO37" i="74" s="1"/>
  <c r="BO40" i="74" s="1"/>
  <c r="BP37" i="74" s="1"/>
  <c r="BP40" i="74" s="1"/>
  <c r="BQ37" i="74" s="1"/>
  <c r="BQ40" i="74" s="1"/>
  <c r="BR37" i="74" s="1"/>
  <c r="BR40" i="74" s="1"/>
  <c r="BS37" i="74" s="1"/>
  <c r="BS40" i="74" s="1"/>
  <c r="BT37" i="74" s="1"/>
  <c r="BT40" i="74" s="1"/>
  <c r="BU37" i="74" s="1"/>
  <c r="BU40" i="74" s="1"/>
  <c r="BV37" i="74" s="1"/>
  <c r="BV40" i="74" s="1"/>
  <c r="BW37" i="74" s="1"/>
  <c r="BW40" i="74" s="1"/>
  <c r="BX37" i="74" s="1"/>
  <c r="BX40" i="74" s="1"/>
  <c r="BY37" i="74" s="1"/>
  <c r="BY40" i="74" s="1"/>
  <c r="BZ37" i="74" s="1"/>
  <c r="BZ40" i="74" s="1"/>
  <c r="CA37" i="74" s="1"/>
  <c r="CA40" i="74" s="1"/>
  <c r="CB37" i="74" s="1"/>
  <c r="CB40" i="74" s="1"/>
  <c r="CC37" i="74" s="1"/>
  <c r="CC40" i="74" s="1"/>
  <c r="CD37" i="74" s="1"/>
  <c r="CD40" i="74" s="1"/>
  <c r="CE37" i="74" s="1"/>
  <c r="CE40" i="74" s="1"/>
  <c r="CF37" i="74" s="1"/>
  <c r="CF40" i="74" s="1"/>
  <c r="CG37" i="74" s="1"/>
  <c r="CG40" i="74" s="1"/>
  <c r="CH37" i="74" s="1"/>
  <c r="CH40" i="74" s="1"/>
  <c r="CI37" i="74" s="1"/>
  <c r="CI40" i="74" s="1"/>
  <c r="CJ37" i="74" s="1"/>
  <c r="CJ40" i="74" s="1"/>
  <c r="CK37" i="74" s="1"/>
  <c r="CK40" i="74" s="1"/>
  <c r="CL37" i="74" s="1"/>
  <c r="CL40" i="74" s="1"/>
  <c r="CM37" i="74" s="1"/>
  <c r="CM40" i="74" s="1"/>
  <c r="CN37" i="74" s="1"/>
  <c r="CN40" i="74" s="1"/>
  <c r="CO37" i="74" s="1"/>
  <c r="CO40" i="74" s="1"/>
  <c r="CP37" i="74" s="1"/>
  <c r="CP40" i="74" s="1"/>
  <c r="CQ37" i="74" s="1"/>
  <c r="CQ40" i="74" s="1"/>
  <c r="CR37" i="74" s="1"/>
  <c r="CR40" i="74" s="1"/>
  <c r="CS37" i="74" s="1"/>
  <c r="CS40" i="74" s="1"/>
  <c r="CT37" i="74" s="1"/>
  <c r="CT40" i="74" s="1"/>
  <c r="CU37" i="74" s="1"/>
  <c r="CU40" i="74" s="1"/>
  <c r="CV37" i="74" s="1"/>
  <c r="CV40" i="74" s="1"/>
  <c r="CW37" i="74" s="1"/>
  <c r="CW40" i="74" s="1"/>
  <c r="CX37" i="74" s="1"/>
  <c r="CX40" i="74" s="1"/>
  <c r="CY37" i="74" s="1"/>
  <c r="CY40" i="74" s="1"/>
  <c r="CZ37" i="74" s="1"/>
  <c r="CZ40" i="74" s="1"/>
  <c r="DA37" i="74" s="1"/>
  <c r="DA40" i="74" s="1"/>
  <c r="DB37" i="74" s="1"/>
  <c r="DB40" i="74" s="1"/>
  <c r="DC37" i="74" s="1"/>
  <c r="DC40" i="74" s="1"/>
  <c r="DD37" i="74" s="1"/>
  <c r="DD40" i="74" s="1"/>
  <c r="DE37" i="74" s="1"/>
  <c r="DE40" i="74" s="1"/>
  <c r="DF37" i="74" s="1"/>
  <c r="DF40" i="74" s="1"/>
  <c r="DG37" i="74" s="1"/>
  <c r="DG40" i="74" s="1"/>
  <c r="DH37" i="74" s="1"/>
  <c r="DH40" i="74" s="1"/>
  <c r="DI37" i="74" s="1"/>
  <c r="DI40" i="74" s="1"/>
  <c r="DJ37" i="74" s="1"/>
  <c r="DJ40" i="74" s="1"/>
  <c r="DK37" i="74" s="1"/>
  <c r="DK40" i="74" s="1"/>
  <c r="DL37" i="74" s="1"/>
  <c r="DL40" i="74" s="1"/>
  <c r="DM37" i="74" s="1"/>
  <c r="DM40" i="74" s="1"/>
  <c r="DN37" i="74" s="1"/>
  <c r="DN40" i="74" s="1"/>
  <c r="DO37" i="74" s="1"/>
  <c r="DO40" i="74" s="1"/>
  <c r="DP37" i="74" s="1"/>
  <c r="DP40" i="74" s="1"/>
  <c r="DQ37" i="74" s="1"/>
  <c r="DQ40" i="74" s="1"/>
  <c r="DR37" i="74" s="1"/>
  <c r="DR40" i="74" s="1"/>
  <c r="DS37" i="74" s="1"/>
  <c r="DS40" i="74" s="1"/>
  <c r="DT37" i="74" s="1"/>
  <c r="DT40" i="74" s="1"/>
  <c r="DU37" i="74" s="1"/>
  <c r="DU40" i="74" s="1"/>
  <c r="DV37" i="74" s="1"/>
  <c r="DV40" i="74" s="1"/>
  <c r="DW37" i="74" s="1"/>
  <c r="DW40" i="74" s="1"/>
  <c r="DX37" i="74" s="1"/>
  <c r="DX40" i="74" s="1"/>
  <c r="DY37" i="74" s="1"/>
  <c r="DY40" i="74" s="1"/>
  <c r="DZ37" i="74" s="1"/>
  <c r="DZ40" i="74" s="1"/>
  <c r="EA37" i="74" s="1"/>
  <c r="EA40" i="74" s="1"/>
  <c r="EB37" i="74" s="1"/>
  <c r="EB40" i="74" s="1"/>
  <c r="EC37" i="74" s="1"/>
  <c r="EC40" i="74" s="1"/>
  <c r="ED37" i="74" s="1"/>
  <c r="ED40" i="74" s="1"/>
  <c r="EE37" i="74" s="1"/>
  <c r="EE40" i="74" s="1"/>
  <c r="EF37" i="74" s="1"/>
  <c r="EF40" i="74" s="1"/>
  <c r="EG37" i="74" s="1"/>
  <c r="EG40" i="74" s="1"/>
  <c r="EH37" i="74" s="1"/>
  <c r="EH40" i="74" s="1"/>
  <c r="EI37" i="74" s="1"/>
  <c r="EI40" i="74" s="1"/>
  <c r="EJ37" i="74" s="1"/>
  <c r="EJ40" i="74" s="1"/>
  <c r="EK37" i="74" s="1"/>
  <c r="EK40" i="74" s="1"/>
  <c r="EL37" i="74" s="1"/>
  <c r="EL40" i="74" s="1"/>
  <c r="EM37" i="74" s="1"/>
  <c r="EM40" i="74" s="1"/>
  <c r="EN37" i="74" s="1"/>
  <c r="EN40" i="74" s="1"/>
  <c r="EO37" i="74" s="1"/>
  <c r="EO40" i="74" s="1"/>
  <c r="EP37" i="74" s="1"/>
  <c r="EP40" i="74" s="1"/>
  <c r="I69" i="15"/>
  <c r="E69" i="15" s="1"/>
  <c r="I70" i="15" l="1"/>
  <c r="I17" i="13"/>
  <c r="I32" i="13" l="1"/>
  <c r="E17" i="13"/>
  <c r="A16" i="24" s="1"/>
  <c r="I14" i="15"/>
  <c r="J67" i="15"/>
  <c r="J70" i="15" s="1"/>
  <c r="K67" i="15" l="1"/>
  <c r="K70" i="15" s="1"/>
  <c r="J14" i="15"/>
  <c r="I39" i="13"/>
  <c r="I33" i="13"/>
  <c r="E32" i="13"/>
  <c r="E33" i="13" l="1"/>
  <c r="A31" i="24"/>
  <c r="G14" i="25"/>
  <c r="I40" i="13"/>
  <c r="K14" i="15"/>
  <c r="L67" i="15"/>
  <c r="L70" i="15" s="1"/>
  <c r="L14" i="15" l="1"/>
  <c r="M67" i="15"/>
  <c r="M70" i="15" s="1"/>
  <c r="A32" i="24"/>
  <c r="M14" i="15" l="1"/>
  <c r="N67" i="15"/>
  <c r="N70" i="15" s="1"/>
  <c r="O67" i="15" l="1"/>
  <c r="O70" i="15" s="1"/>
  <c r="N14" i="15"/>
  <c r="O14" i="15" l="1"/>
  <c r="P67" i="15"/>
  <c r="P70" i="15" s="1"/>
  <c r="H14" i="25"/>
  <c r="Q67" i="15" l="1"/>
  <c r="Q70" i="15" s="1"/>
  <c r="P14" i="15"/>
  <c r="Q14" i="15" l="1"/>
  <c r="R67" i="15"/>
  <c r="R70" i="15" s="1"/>
  <c r="S67" i="15" l="1"/>
  <c r="S70" i="15" s="1"/>
  <c r="R14" i="15"/>
  <c r="D334" i="73" s="1"/>
  <c r="I14" i="25" l="1"/>
  <c r="S14" i="15"/>
  <c r="T67" i="15"/>
  <c r="T70" i="15" s="1"/>
  <c r="U67" i="15" l="1"/>
  <c r="U70" i="15" s="1"/>
  <c r="T14" i="15"/>
  <c r="V67" i="15" l="1"/>
  <c r="V70" i="15" s="1"/>
  <c r="U14" i="15"/>
  <c r="V14" i="15" l="1"/>
  <c r="E334" i="73" s="1"/>
  <c r="W67" i="15"/>
  <c r="W70" i="15" s="1"/>
  <c r="W14" i="15" l="1"/>
  <c r="X67" i="15"/>
  <c r="X70" i="15" s="1"/>
  <c r="J14" i="25"/>
  <c r="H173" i="15" l="1"/>
  <c r="H54" i="21"/>
  <c r="J54" i="21"/>
  <c r="J173" i="15"/>
  <c r="I173" i="15"/>
  <c r="I54" i="21"/>
  <c r="Y67" i="15"/>
  <c r="Y70" i="15" s="1"/>
  <c r="X14" i="15"/>
  <c r="J58" i="68" l="1"/>
  <c r="J55" i="21"/>
  <c r="I55" i="21"/>
  <c r="I58" i="68"/>
  <c r="G53" i="69"/>
  <c r="H58" i="68"/>
  <c r="H55" i="21"/>
  <c r="Y14" i="15"/>
  <c r="Z67" i="15"/>
  <c r="Z70" i="15" s="1"/>
  <c r="I58" i="21" l="1"/>
  <c r="I60" i="68" s="1"/>
  <c r="I174" i="15"/>
  <c r="G54" i="69"/>
  <c r="J58" i="21"/>
  <c r="J60" i="68" s="1"/>
  <c r="J174" i="15"/>
  <c r="H174" i="15"/>
  <c r="H58" i="21"/>
  <c r="AA67" i="15"/>
  <c r="AA70" i="15" s="1"/>
  <c r="Z14" i="15"/>
  <c r="F334" i="73" s="1"/>
  <c r="H175" i="15" l="1"/>
  <c r="H60" i="68"/>
  <c r="G57" i="69"/>
  <c r="H59" i="21"/>
  <c r="AA14" i="15"/>
  <c r="AB67" i="15"/>
  <c r="AB70" i="15" s="1"/>
  <c r="K14" i="25"/>
  <c r="I57" i="21" l="1"/>
  <c r="I50" i="13"/>
  <c r="I172" i="15"/>
  <c r="I175" i="15" s="1"/>
  <c r="H28" i="15"/>
  <c r="K208" i="21"/>
  <c r="AB14" i="15"/>
  <c r="AC67" i="15"/>
  <c r="AC70" i="15" s="1"/>
  <c r="K213" i="21" l="1"/>
  <c r="I28" i="15"/>
  <c r="J172" i="15"/>
  <c r="J175" i="15" s="1"/>
  <c r="I59" i="21"/>
  <c r="I59" i="68"/>
  <c r="J57" i="21"/>
  <c r="J50" i="13"/>
  <c r="AC14" i="15"/>
  <c r="AD67" i="15"/>
  <c r="AD70" i="15" s="1"/>
  <c r="G56" i="69" l="1"/>
  <c r="G58" i="69" s="1"/>
  <c r="J59" i="21"/>
  <c r="J59" i="68"/>
  <c r="K172" i="15"/>
  <c r="J28" i="15"/>
  <c r="K57" i="21"/>
  <c r="K50" i="13"/>
  <c r="AD14" i="15"/>
  <c r="G334" i="73" s="1"/>
  <c r="AE67" i="15"/>
  <c r="AE70" i="15" s="1"/>
  <c r="J40" i="15" l="1"/>
  <c r="G28" i="25"/>
  <c r="K59" i="68"/>
  <c r="AE14" i="15"/>
  <c r="AF67" i="15"/>
  <c r="AF70" i="15" s="1"/>
  <c r="L14" i="25"/>
  <c r="AF14" i="15" l="1"/>
  <c r="AG67" i="15"/>
  <c r="AG70" i="15" s="1"/>
  <c r="AG14" i="15" l="1"/>
  <c r="AH67" i="15"/>
  <c r="AH70" i="15" s="1"/>
  <c r="AI67" i="15" l="1"/>
  <c r="AI70" i="15" s="1"/>
  <c r="AH14" i="15"/>
  <c r="H334" i="73" s="1"/>
  <c r="M14" i="25" l="1"/>
  <c r="AI14" i="15"/>
  <c r="AJ67" i="15"/>
  <c r="AJ70" i="15" s="1"/>
  <c r="AK67" i="15" l="1"/>
  <c r="AK70" i="15" s="1"/>
  <c r="AJ14" i="15"/>
  <c r="AK14" i="15" l="1"/>
  <c r="AL67" i="15"/>
  <c r="AL70" i="15" s="1"/>
  <c r="AL14" i="15" l="1"/>
  <c r="I334" i="73" s="1"/>
  <c r="AM67" i="15"/>
  <c r="AM70" i="15" s="1"/>
  <c r="AM14" i="15" l="1"/>
  <c r="AN67" i="15"/>
  <c r="AN70" i="15" s="1"/>
  <c r="N14" i="25"/>
  <c r="AO67" i="15" l="1"/>
  <c r="AO70" i="15" s="1"/>
  <c r="AN14" i="15"/>
  <c r="AO14" i="15" l="1"/>
  <c r="AP67" i="15"/>
  <c r="AP70" i="15" s="1"/>
  <c r="AQ67" i="15" l="1"/>
  <c r="AQ70" i="15" s="1"/>
  <c r="AP14" i="15"/>
  <c r="J334" i="73" s="1"/>
  <c r="AQ14" i="15" l="1"/>
  <c r="AR67" i="15"/>
  <c r="AR70" i="15" s="1"/>
  <c r="O14" i="25"/>
  <c r="AR14" i="15" l="1"/>
  <c r="AS67" i="15"/>
  <c r="AS70" i="15" s="1"/>
  <c r="AS14" i="15" l="1"/>
  <c r="AT67" i="15"/>
  <c r="AT70" i="15" s="1"/>
  <c r="AU67" i="15" l="1"/>
  <c r="AU70" i="15" s="1"/>
  <c r="AT14" i="15"/>
  <c r="K334" i="73" s="1"/>
  <c r="P14" i="25" l="1"/>
  <c r="AU14" i="15"/>
  <c r="AV67" i="15"/>
  <c r="AV70" i="15" s="1"/>
  <c r="AV14" i="15" l="1"/>
  <c r="AW67" i="15"/>
  <c r="AW70" i="15" s="1"/>
  <c r="AW14" i="15" l="1"/>
  <c r="AX67" i="15"/>
  <c r="AX70" i="15" s="1"/>
  <c r="AX14" i="15" l="1"/>
  <c r="L334" i="73" s="1"/>
  <c r="AY67" i="15"/>
  <c r="AY70" i="15" s="1"/>
  <c r="AY14" i="15" l="1"/>
  <c r="AZ67" i="15"/>
  <c r="AZ70" i="15" s="1"/>
  <c r="Q14" i="25"/>
  <c r="AZ14" i="15" l="1"/>
  <c r="BA67" i="15"/>
  <c r="BA70" i="15" s="1"/>
  <c r="BA14" i="15" l="1"/>
  <c r="BB67" i="15"/>
  <c r="BB70" i="15" s="1"/>
  <c r="BB14" i="15" l="1"/>
  <c r="M334" i="73" s="1"/>
  <c r="BC67" i="15"/>
  <c r="BC70" i="15" s="1"/>
  <c r="BC14" i="15" l="1"/>
  <c r="BD67" i="15"/>
  <c r="BD70" i="15" s="1"/>
  <c r="R14" i="25"/>
  <c r="BD14" i="15" l="1"/>
  <c r="BE67" i="15"/>
  <c r="BE70" i="15" s="1"/>
  <c r="BE14" i="15" l="1"/>
  <c r="BF67" i="15"/>
  <c r="BF70" i="15" s="1"/>
  <c r="BG67" i="15" l="1"/>
  <c r="BG70" i="15" s="1"/>
  <c r="BF14" i="15"/>
  <c r="N334" i="73" s="1"/>
  <c r="S14" i="25" l="1"/>
  <c r="BG14" i="15"/>
  <c r="BH67" i="15"/>
  <c r="BH70" i="15" s="1"/>
  <c r="BH14" i="15" l="1"/>
  <c r="BI67" i="15"/>
  <c r="BI70" i="15" s="1"/>
  <c r="BI14" i="15" l="1"/>
  <c r="BJ67" i="15"/>
  <c r="BJ70" i="15" s="1"/>
  <c r="BJ14" i="15" l="1"/>
  <c r="O334" i="73" s="1"/>
  <c r="BK67" i="15"/>
  <c r="BK70" i="15" s="1"/>
  <c r="BK14" i="15" l="1"/>
  <c r="BL67" i="15"/>
  <c r="BL70" i="15" s="1"/>
  <c r="T14" i="25"/>
  <c r="BL14" i="15" l="1"/>
  <c r="BM67" i="15"/>
  <c r="BM70" i="15" s="1"/>
  <c r="BM14" i="15" l="1"/>
  <c r="BN67" i="15"/>
  <c r="BN70" i="15" s="1"/>
  <c r="BO67" i="15" l="1"/>
  <c r="BO70" i="15" s="1"/>
  <c r="BN14" i="15"/>
  <c r="P334" i="73" s="1"/>
  <c r="U14" i="25" l="1"/>
  <c r="BO14" i="15"/>
  <c r="BP67" i="15"/>
  <c r="BP70" i="15" s="1"/>
  <c r="BP14" i="15" l="1"/>
  <c r="BQ67" i="15"/>
  <c r="BQ70" i="15" s="1"/>
  <c r="BQ14" i="15" l="1"/>
  <c r="BR67" i="15"/>
  <c r="BR70" i="15" s="1"/>
  <c r="BR14" i="15" l="1"/>
  <c r="Q334" i="73" s="1"/>
  <c r="BS67" i="15"/>
  <c r="BS70" i="15" s="1"/>
  <c r="BS14" i="15" l="1"/>
  <c r="BT67" i="15"/>
  <c r="BT70" i="15" s="1"/>
  <c r="V14" i="25"/>
  <c r="BT14" i="15" l="1"/>
  <c r="BU67" i="15"/>
  <c r="BU70" i="15" s="1"/>
  <c r="BV67" i="15" l="1"/>
  <c r="BV70" i="15" s="1"/>
  <c r="BU14" i="15"/>
  <c r="BV14" i="15" l="1"/>
  <c r="R334" i="73" s="1"/>
  <c r="BW67" i="15"/>
  <c r="BW70" i="15" s="1"/>
  <c r="BW14" i="15" l="1"/>
  <c r="BX67" i="15"/>
  <c r="BX70" i="15" s="1"/>
  <c r="W14" i="25"/>
  <c r="BX14" i="15" l="1"/>
  <c r="BY67" i="15"/>
  <c r="BY70" i="15" s="1"/>
  <c r="BZ67" i="15" l="1"/>
  <c r="BZ70" i="15" s="1"/>
  <c r="BY14" i="15"/>
  <c r="CA67" i="15" l="1"/>
  <c r="CA70" i="15" s="1"/>
  <c r="BZ14" i="15"/>
  <c r="S334" i="73" s="1"/>
  <c r="X14" i="25" l="1"/>
  <c r="CA14" i="15"/>
  <c r="CB67" i="15"/>
  <c r="CB70" i="15" s="1"/>
  <c r="CB14" i="15" l="1"/>
  <c r="CC67" i="15"/>
  <c r="CC70" i="15" s="1"/>
  <c r="CD67" i="15" l="1"/>
  <c r="CD70" i="15" s="1"/>
  <c r="CC14" i="15"/>
  <c r="CD14" i="15" l="1"/>
  <c r="T334" i="73" s="1"/>
  <c r="CE67" i="15"/>
  <c r="CE70" i="15" s="1"/>
  <c r="CE14" i="15" l="1"/>
  <c r="CF67" i="15"/>
  <c r="CF70" i="15" s="1"/>
  <c r="Y14" i="25"/>
  <c r="CF14" i="15" l="1"/>
  <c r="CG67" i="15"/>
  <c r="CG70" i="15" s="1"/>
  <c r="CG14" i="15" l="1"/>
  <c r="CH67" i="15"/>
  <c r="CH70" i="15" s="1"/>
  <c r="CH14" i="15" l="1"/>
  <c r="U334" i="73" s="1"/>
  <c r="CI67" i="15"/>
  <c r="CI70" i="15" s="1"/>
  <c r="CI14" i="15" l="1"/>
  <c r="CJ67" i="15"/>
  <c r="CJ70" i="15" s="1"/>
  <c r="Z14" i="25"/>
  <c r="CJ14" i="15" l="1"/>
  <c r="CK67" i="15"/>
  <c r="CK70" i="15" s="1"/>
  <c r="CK14" i="15" l="1"/>
  <c r="CL67" i="15"/>
  <c r="CL70" i="15" s="1"/>
  <c r="CL14" i="15" l="1"/>
  <c r="CM67" i="15"/>
  <c r="CM70" i="15" s="1"/>
  <c r="CN67" i="15" l="1"/>
  <c r="CN70" i="15" s="1"/>
  <c r="CM14" i="15"/>
  <c r="AA14" i="25"/>
  <c r="CN14" i="15" l="1"/>
  <c r="CO67" i="15"/>
  <c r="CO70" i="15" s="1"/>
  <c r="CO14" i="15" l="1"/>
  <c r="CP67" i="15"/>
  <c r="CP70" i="15" s="1"/>
  <c r="CQ67" i="15" l="1"/>
  <c r="CQ70" i="15" s="1"/>
  <c r="CP14" i="15"/>
  <c r="AB14" i="25" l="1"/>
  <c r="CQ14" i="15"/>
  <c r="CR67" i="15"/>
  <c r="CR70" i="15" s="1"/>
  <c r="CR14" i="15" l="1"/>
  <c r="CS67" i="15"/>
  <c r="CS70" i="15" s="1"/>
  <c r="CS14" i="15" l="1"/>
  <c r="CT67" i="15"/>
  <c r="CT70" i="15" s="1"/>
  <c r="CU67" i="15" l="1"/>
  <c r="CU70" i="15" s="1"/>
  <c r="CT14" i="15"/>
  <c r="AC14" i="25" s="1"/>
  <c r="CU14" i="15" l="1"/>
  <c r="CV67" i="15"/>
  <c r="CV70" i="15" s="1"/>
  <c r="CV14" i="15" l="1"/>
  <c r="CW67" i="15"/>
  <c r="CW70" i="15" s="1"/>
  <c r="CX67" i="15" l="1"/>
  <c r="CX70" i="15" s="1"/>
  <c r="CW14" i="15"/>
  <c r="CX14" i="15" l="1"/>
  <c r="CY67" i="15"/>
  <c r="CY70" i="15" s="1"/>
  <c r="CY14" i="15" l="1"/>
  <c r="CZ67" i="15"/>
  <c r="CZ70" i="15" s="1"/>
  <c r="CZ14" i="15" l="1"/>
  <c r="DA67" i="15"/>
  <c r="DA70" i="15" s="1"/>
  <c r="DA14" i="15" l="1"/>
  <c r="DB67" i="15"/>
  <c r="DB70" i="15" s="1"/>
  <c r="DB14" i="15" l="1"/>
  <c r="DC67" i="15"/>
  <c r="DC70" i="15" s="1"/>
  <c r="DC14" i="15" l="1"/>
  <c r="DD67" i="15"/>
  <c r="DD70" i="15" s="1"/>
  <c r="DD14" i="15" l="1"/>
  <c r="DE67" i="15"/>
  <c r="DE70" i="15" s="1"/>
  <c r="DF67" i="15" l="1"/>
  <c r="DF70" i="15" s="1"/>
  <c r="DE14" i="15"/>
  <c r="DG67" i="15" l="1"/>
  <c r="DG70" i="15" s="1"/>
  <c r="DF14" i="15"/>
  <c r="DG14" i="15" l="1"/>
  <c r="DH67" i="15"/>
  <c r="DH70" i="15" s="1"/>
  <c r="DH14" i="15" l="1"/>
  <c r="DI67" i="15"/>
  <c r="DI70" i="15" s="1"/>
  <c r="DJ67" i="15" l="1"/>
  <c r="DJ70" i="15" s="1"/>
  <c r="DI14" i="15"/>
  <c r="DK67" i="15" l="1"/>
  <c r="DK70" i="15" s="1"/>
  <c r="DJ14" i="15"/>
  <c r="DK14" i="15" l="1"/>
  <c r="DL67" i="15"/>
  <c r="DL70" i="15" s="1"/>
  <c r="DL14" i="15" l="1"/>
  <c r="DM67" i="15"/>
  <c r="DM70" i="15" s="1"/>
  <c r="DN67" i="15" l="1"/>
  <c r="DN70" i="15" s="1"/>
  <c r="DM14" i="15"/>
  <c r="DO67" i="15" l="1"/>
  <c r="DO70" i="15" s="1"/>
  <c r="DN14" i="15"/>
  <c r="DO14" i="15" l="1"/>
  <c r="DP67" i="15"/>
  <c r="DP70" i="15" s="1"/>
  <c r="DP14" i="15" l="1"/>
  <c r="DQ67" i="15"/>
  <c r="DQ70" i="15" s="1"/>
  <c r="DR67" i="15" l="1"/>
  <c r="DR70" i="15" s="1"/>
  <c r="DQ14" i="15"/>
  <c r="DR14" i="15" l="1"/>
  <c r="DS67" i="15"/>
  <c r="DS70" i="15" s="1"/>
  <c r="DS14" i="15" l="1"/>
  <c r="DT67" i="15"/>
  <c r="DT70" i="15" s="1"/>
  <c r="DU67" i="15" l="1"/>
  <c r="DU70" i="15" s="1"/>
  <c r="DT14" i="15"/>
  <c r="DU14" i="15" l="1"/>
  <c r="DV67" i="15"/>
  <c r="DV70" i="15" s="1"/>
  <c r="DV14" i="15" l="1"/>
  <c r="DW67" i="15"/>
  <c r="DW70" i="15" s="1"/>
  <c r="DW14" i="15" l="1"/>
  <c r="DX67" i="15"/>
  <c r="DX70" i="15" s="1"/>
  <c r="DY67" i="15" l="1"/>
  <c r="DY70" i="15" s="1"/>
  <c r="DX14" i="15"/>
  <c r="DY14" i="15" l="1"/>
  <c r="DZ67" i="15"/>
  <c r="DZ70" i="15" s="1"/>
  <c r="EA67" i="15" l="1"/>
  <c r="EA70" i="15" s="1"/>
  <c r="DZ14" i="15"/>
  <c r="EB67" i="15" l="1"/>
  <c r="EB70" i="15" s="1"/>
  <c r="EA14" i="15"/>
  <c r="EC67" i="15" l="1"/>
  <c r="EC70" i="15" s="1"/>
  <c r="EB14" i="15"/>
  <c r="ED67" i="15" l="1"/>
  <c r="ED70" i="15" s="1"/>
  <c r="EC14" i="15"/>
  <c r="EE67" i="15" l="1"/>
  <c r="EE70" i="15" s="1"/>
  <c r="ED14" i="15"/>
  <c r="EF67" i="15" l="1"/>
  <c r="EF70" i="15" s="1"/>
  <c r="EE14" i="15"/>
  <c r="EF14" i="15" l="1"/>
  <c r="EG67" i="15"/>
  <c r="EG70" i="15" s="1"/>
  <c r="EG14" i="15" l="1"/>
  <c r="EH67" i="15"/>
  <c r="EH70" i="15" s="1"/>
  <c r="EH14" i="15" l="1"/>
  <c r="EI67" i="15"/>
  <c r="EI70" i="15" s="1"/>
  <c r="EJ67" i="15" l="1"/>
  <c r="EJ70" i="15" s="1"/>
  <c r="EI14" i="15"/>
  <c r="EJ14" i="15" l="1"/>
  <c r="EK67" i="15"/>
  <c r="EK70" i="15" s="1"/>
  <c r="EK14" i="15" l="1"/>
  <c r="EL67" i="15"/>
  <c r="EL70" i="15" s="1"/>
  <c r="EL14" i="15" l="1"/>
  <c r="EM67" i="15"/>
  <c r="EM70" i="15" s="1"/>
  <c r="EN67" i="15" l="1"/>
  <c r="EN70" i="15" s="1"/>
  <c r="EM14" i="15"/>
  <c r="EO67" i="15" l="1"/>
  <c r="EO70" i="15" s="1"/>
  <c r="EN14" i="15"/>
  <c r="EP67" i="15" l="1"/>
  <c r="EP70" i="15" s="1"/>
  <c r="EP14" i="15" s="1"/>
  <c r="EO14" i="15"/>
  <c r="J75" i="15"/>
  <c r="J77" i="15" s="1"/>
  <c r="J16" i="10"/>
  <c r="J32" i="10" s="1"/>
  <c r="J28" i="21" s="1"/>
  <c r="J51" i="74"/>
  <c r="K48" i="74" s="1"/>
  <c r="K51" i="74" l="1"/>
  <c r="L48" i="74" s="1"/>
  <c r="J28" i="10"/>
  <c r="J15" i="15"/>
  <c r="K74" i="15"/>
  <c r="L51" i="74" l="1"/>
  <c r="M48" i="74" s="1"/>
  <c r="J33" i="10"/>
  <c r="G15" i="25"/>
  <c r="K75" i="15"/>
  <c r="K77" i="15" s="1"/>
  <c r="K16" i="10"/>
  <c r="G27" i="69" l="1"/>
  <c r="J34" i="10"/>
  <c r="L74" i="15"/>
  <c r="K15" i="15"/>
  <c r="K32" i="10"/>
  <c r="K28" i="21" s="1"/>
  <c r="K28" i="10"/>
  <c r="L16" i="10"/>
  <c r="L75" i="15"/>
  <c r="L77" i="15" l="1"/>
  <c r="L15" i="15" s="1"/>
  <c r="L28" i="10"/>
  <c r="L32" i="10"/>
  <c r="L28" i="21" s="1"/>
  <c r="M75" i="15"/>
  <c r="M16" i="10"/>
  <c r="K33" i="10"/>
  <c r="M51" i="74"/>
  <c r="N48" i="74" s="1"/>
  <c r="M74" i="15" l="1"/>
  <c r="M77" i="15" s="1"/>
  <c r="K34" i="10"/>
  <c r="K227" i="21"/>
  <c r="K117" i="15" s="1"/>
  <c r="M28" i="10"/>
  <c r="M32" i="10"/>
  <c r="M28" i="21" s="1"/>
  <c r="N51" i="74"/>
  <c r="O48" i="74" s="1"/>
  <c r="L33" i="10"/>
  <c r="L34" i="10" l="1"/>
  <c r="L227" i="21"/>
  <c r="L117" i="15" s="1"/>
  <c r="M15" i="15"/>
  <c r="N74" i="15"/>
  <c r="N16" i="10"/>
  <c r="N75" i="15"/>
  <c r="M33" i="10"/>
  <c r="M34" i="10" l="1"/>
  <c r="M227" i="21"/>
  <c r="M117" i="15" s="1"/>
  <c r="O16" i="10"/>
  <c r="O75" i="15"/>
  <c r="O51" i="74"/>
  <c r="P48" i="74" s="1"/>
  <c r="N32" i="10"/>
  <c r="N28" i="21" s="1"/>
  <c r="N28" i="10"/>
  <c r="N77" i="15"/>
  <c r="O32" i="10" l="1"/>
  <c r="O28" i="21" s="1"/>
  <c r="O28" i="10"/>
  <c r="O74" i="15"/>
  <c r="O77" i="15" s="1"/>
  <c r="N15" i="15"/>
  <c r="P51" i="74"/>
  <c r="Q48" i="74" s="1"/>
  <c r="N33" i="10"/>
  <c r="N34" i="10" l="1"/>
  <c r="N227" i="21"/>
  <c r="N117" i="15" s="1"/>
  <c r="O15" i="15"/>
  <c r="P74" i="15"/>
  <c r="O33" i="10"/>
  <c r="H27" i="69"/>
  <c r="Q51" i="74"/>
  <c r="R48" i="74" s="1"/>
  <c r="P16" i="10"/>
  <c r="P75" i="15"/>
  <c r="H15" i="25"/>
  <c r="O34" i="10" l="1"/>
  <c r="O227" i="21"/>
  <c r="O117" i="15" s="1"/>
  <c r="Q16" i="10"/>
  <c r="Q75" i="15"/>
  <c r="P32" i="10"/>
  <c r="P28" i="21" s="1"/>
  <c r="P28" i="10"/>
  <c r="P77" i="15"/>
  <c r="R51" i="74"/>
  <c r="S48" i="74" s="1"/>
  <c r="P33" i="10" l="1"/>
  <c r="R16" i="10"/>
  <c r="R75" i="15"/>
  <c r="P15" i="15"/>
  <c r="Q74" i="15"/>
  <c r="Q77" i="15" s="1"/>
  <c r="Q28" i="10"/>
  <c r="Q32" i="10"/>
  <c r="Q28" i="21" s="1"/>
  <c r="P34" i="10" l="1"/>
  <c r="P227" i="21"/>
  <c r="P117" i="15" s="1"/>
  <c r="Q33" i="10"/>
  <c r="Q15" i="15"/>
  <c r="R74" i="15"/>
  <c r="R77" i="15" s="1"/>
  <c r="R32" i="10"/>
  <c r="R28" i="21" s="1"/>
  <c r="R28" i="10"/>
  <c r="S16" i="10"/>
  <c r="S75" i="15"/>
  <c r="S51" i="74"/>
  <c r="T48" i="74" s="1"/>
  <c r="Q34" i="10" l="1"/>
  <c r="Q227" i="21"/>
  <c r="Q117" i="15" s="1"/>
  <c r="R33" i="10"/>
  <c r="S74" i="15"/>
  <c r="S77" i="15" s="1"/>
  <c r="R15" i="15"/>
  <c r="D335" i="73" s="1"/>
  <c r="S28" i="10"/>
  <c r="S32" i="10"/>
  <c r="S28" i="21" s="1"/>
  <c r="R34" i="10" l="1"/>
  <c r="R227" i="21"/>
  <c r="R117" i="15" s="1"/>
  <c r="S33" i="10"/>
  <c r="T74" i="15"/>
  <c r="S15" i="15"/>
  <c r="T16" i="10"/>
  <c r="T75" i="15"/>
  <c r="T51" i="74"/>
  <c r="U48" i="74" s="1"/>
  <c r="I27" i="69"/>
  <c r="I15" i="25"/>
  <c r="S34" i="10" l="1"/>
  <c r="S227" i="21"/>
  <c r="S117" i="15" s="1"/>
  <c r="T77" i="15"/>
  <c r="T15" i="15" s="1"/>
  <c r="U51" i="74"/>
  <c r="V48" i="74" s="1"/>
  <c r="T28" i="10"/>
  <c r="T32" i="10"/>
  <c r="T28" i="21" s="1"/>
  <c r="U74" i="15" l="1"/>
  <c r="U16" i="10"/>
  <c r="U75" i="15"/>
  <c r="T33" i="10"/>
  <c r="V51" i="74"/>
  <c r="W48" i="74" s="1"/>
  <c r="U77" i="15" l="1"/>
  <c r="V74" i="15" s="1"/>
  <c r="T34" i="10"/>
  <c r="T227" i="21"/>
  <c r="T117" i="15" s="1"/>
  <c r="W51" i="74"/>
  <c r="X48" i="74" s="1"/>
  <c r="V75" i="15"/>
  <c r="V16" i="10"/>
  <c r="U32" i="10"/>
  <c r="U28" i="21" s="1"/>
  <c r="U28" i="10"/>
  <c r="U15" i="15" l="1"/>
  <c r="V77" i="15"/>
  <c r="W74" i="15" s="1"/>
  <c r="V32" i="10"/>
  <c r="V28" i="21" s="1"/>
  <c r="V28" i="10"/>
  <c r="U33" i="10"/>
  <c r="X51" i="74"/>
  <c r="Y48" i="74" s="1"/>
  <c r="W16" i="10"/>
  <c r="W75" i="15"/>
  <c r="V15" i="15" l="1"/>
  <c r="U34" i="10"/>
  <c r="U227" i="21"/>
  <c r="U117" i="15" s="1"/>
  <c r="W77" i="15"/>
  <c r="X74" i="15" s="1"/>
  <c r="J27" i="69"/>
  <c r="X75" i="15"/>
  <c r="X16" i="10"/>
  <c r="V33" i="10"/>
  <c r="Y51" i="74"/>
  <c r="Z48" i="74" s="1"/>
  <c r="W28" i="10"/>
  <c r="W32" i="10"/>
  <c r="W28" i="21" s="1"/>
  <c r="J15" i="25" l="1"/>
  <c r="E335" i="73"/>
  <c r="W15" i="15"/>
  <c r="V34" i="10"/>
  <c r="V227" i="21"/>
  <c r="V117" i="15" s="1"/>
  <c r="X77" i="15"/>
  <c r="Y16" i="10"/>
  <c r="Y75" i="15"/>
  <c r="W33" i="10"/>
  <c r="X28" i="10"/>
  <c r="X32" i="10"/>
  <c r="X28" i="21" s="1"/>
  <c r="W34" i="10" l="1"/>
  <c r="W227" i="21"/>
  <c r="W117" i="15" s="1"/>
  <c r="Y32" i="10"/>
  <c r="Y28" i="21" s="1"/>
  <c r="Y28" i="10"/>
  <c r="X15" i="15"/>
  <c r="Y74" i="15"/>
  <c r="Y77" i="15" s="1"/>
  <c r="Z16" i="10"/>
  <c r="Z75" i="15"/>
  <c r="X33" i="10"/>
  <c r="Z51" i="74"/>
  <c r="AA48" i="74" s="1"/>
  <c r="X34" i="10" l="1"/>
  <c r="X227" i="21"/>
  <c r="X117" i="15" s="1"/>
  <c r="Z32" i="10"/>
  <c r="Z28" i="21" s="1"/>
  <c r="Z28" i="10"/>
  <c r="Y33" i="10"/>
  <c r="Z74" i="15"/>
  <c r="Z77" i="15" s="1"/>
  <c r="Y15" i="15"/>
  <c r="AA51" i="74"/>
  <c r="AB48" i="74" s="1"/>
  <c r="Y34" i="10" l="1"/>
  <c r="Y227" i="21"/>
  <c r="Y117" i="15" s="1"/>
  <c r="AA16" i="10"/>
  <c r="AA75" i="15"/>
  <c r="AA74" i="15"/>
  <c r="Z15" i="15"/>
  <c r="F335" i="73" s="1"/>
  <c r="Z33" i="10"/>
  <c r="Z34" i="10" l="1"/>
  <c r="Z227" i="21"/>
  <c r="Z117" i="15" s="1"/>
  <c r="K27" i="69"/>
  <c r="AA77" i="15"/>
  <c r="AB74" i="15" s="1"/>
  <c r="K15" i="25"/>
  <c r="AA32" i="10"/>
  <c r="AA28" i="21" s="1"/>
  <c r="AA28" i="10"/>
  <c r="AB16" i="10"/>
  <c r="AB75" i="15"/>
  <c r="AB51" i="74"/>
  <c r="AC48" i="74" s="1"/>
  <c r="AA15" i="15" l="1"/>
  <c r="AB32" i="10"/>
  <c r="AB28" i="21" s="1"/>
  <c r="AB28" i="10"/>
  <c r="AB77" i="15"/>
  <c r="AA33" i="10"/>
  <c r="AA227" i="21" s="1"/>
  <c r="AA117" i="15" s="1"/>
  <c r="AA34" i="10" l="1"/>
  <c r="AC75" i="15"/>
  <c r="AC16" i="10"/>
  <c r="AB33" i="10"/>
  <c r="AB15" i="15"/>
  <c r="AC74" i="15"/>
  <c r="AC51" i="74"/>
  <c r="AD48" i="74" s="1"/>
  <c r="AC77" i="15" l="1"/>
  <c r="AC15" i="15" s="1"/>
  <c r="AB34" i="10"/>
  <c r="AB227" i="21"/>
  <c r="AB117" i="15" s="1"/>
  <c r="AD51" i="74"/>
  <c r="AE48" i="74" s="1"/>
  <c r="AC28" i="10"/>
  <c r="AC32" i="10"/>
  <c r="AC28" i="21" s="1"/>
  <c r="AD74" i="15" l="1"/>
  <c r="AD75" i="15"/>
  <c r="AD16" i="10"/>
  <c r="AC33" i="10"/>
  <c r="AD77" i="15" l="1"/>
  <c r="AE74" i="15" s="1"/>
  <c r="AC34" i="10"/>
  <c r="AC227" i="21"/>
  <c r="AC117" i="15" s="1"/>
  <c r="AD32" i="10"/>
  <c r="AD28" i="21" s="1"/>
  <c r="AD28" i="10"/>
  <c r="AE16" i="10"/>
  <c r="AE75" i="15"/>
  <c r="AE51" i="74"/>
  <c r="AF48" i="74" s="1"/>
  <c r="AD15" i="15" l="1"/>
  <c r="G335" i="73" s="1"/>
  <c r="AE77" i="15"/>
  <c r="AE15" i="15" s="1"/>
  <c r="AE32" i="10"/>
  <c r="AE28" i="21" s="1"/>
  <c r="AE28" i="10"/>
  <c r="AF51" i="74"/>
  <c r="AG48" i="74" s="1"/>
  <c r="AD33" i="10"/>
  <c r="L15" i="25" l="1"/>
  <c r="AF74" i="15"/>
  <c r="AD34" i="10"/>
  <c r="AD227" i="21"/>
  <c r="AD117" i="15" s="1"/>
  <c r="AG51" i="74"/>
  <c r="AH48" i="74" s="1"/>
  <c r="AF75" i="15"/>
  <c r="AF16" i="10"/>
  <c r="AE33" i="10"/>
  <c r="L27" i="69"/>
  <c r="AF77" i="15" l="1"/>
  <c r="AG74" i="15" s="1"/>
  <c r="AE34" i="10"/>
  <c r="AE227" i="21"/>
  <c r="AE117" i="15" s="1"/>
  <c r="AF28" i="10"/>
  <c r="AF32" i="10"/>
  <c r="AF28" i="21" s="1"/>
  <c r="AH51" i="74"/>
  <c r="AI48" i="74" s="1"/>
  <c r="AG75" i="15"/>
  <c r="AG16" i="10"/>
  <c r="AF15" i="15" l="1"/>
  <c r="AF33" i="10"/>
  <c r="AG77" i="15"/>
  <c r="AG32" i="10"/>
  <c r="AG28" i="21" s="1"/>
  <c r="AG28" i="10"/>
  <c r="AH16" i="10"/>
  <c r="AH75" i="15"/>
  <c r="AF34" i="10" l="1"/>
  <c r="AF227" i="21"/>
  <c r="AF117" i="15" s="1"/>
  <c r="AI16" i="10"/>
  <c r="AI75" i="15"/>
  <c r="AI51" i="74"/>
  <c r="AJ48" i="74" s="1"/>
  <c r="AG33" i="10"/>
  <c r="AG15" i="15"/>
  <c r="AH74" i="15"/>
  <c r="AH77" i="15" s="1"/>
  <c r="AH32" i="10"/>
  <c r="AH28" i="21" s="1"/>
  <c r="AH28" i="10"/>
  <c r="AG34" i="10" l="1"/>
  <c r="AG227" i="21"/>
  <c r="AG117" i="15" s="1"/>
  <c r="AH33" i="10"/>
  <c r="AH15" i="15"/>
  <c r="H335" i="73" s="1"/>
  <c r="AI74" i="15"/>
  <c r="AI77" i="15" s="1"/>
  <c r="AI32" i="10"/>
  <c r="AI28" i="21" s="1"/>
  <c r="AI28" i="10"/>
  <c r="AH34" i="10" l="1"/>
  <c r="AH227" i="21"/>
  <c r="AH117" i="15" s="1"/>
  <c r="AI33" i="10"/>
  <c r="M15" i="25"/>
  <c r="M27" i="69"/>
  <c r="AJ75" i="15"/>
  <c r="AJ16" i="10"/>
  <c r="AI15" i="15"/>
  <c r="AJ74" i="15"/>
  <c r="AJ51" i="74"/>
  <c r="AK48" i="74" s="1"/>
  <c r="AI34" i="10" l="1"/>
  <c r="AI227" i="21"/>
  <c r="AI117" i="15" s="1"/>
  <c r="AJ77" i="15"/>
  <c r="AJ15" i="15" s="1"/>
  <c r="AJ28" i="10"/>
  <c r="AJ32" i="10"/>
  <c r="AJ28" i="21" s="1"/>
  <c r="AK74" i="15" l="1"/>
  <c r="AJ33" i="10"/>
  <c r="AK16" i="10"/>
  <c r="AK75" i="15"/>
  <c r="AK51" i="74"/>
  <c r="AL48" i="74" s="1"/>
  <c r="AK77" i="15" l="1"/>
  <c r="AL74" i="15" s="1"/>
  <c r="AJ34" i="10"/>
  <c r="AJ227" i="21"/>
  <c r="AJ117" i="15" s="1"/>
  <c r="AL51" i="74"/>
  <c r="AM48" i="74" s="1"/>
  <c r="AK32" i="10"/>
  <c r="AK28" i="21" s="1"/>
  <c r="AK28" i="10"/>
  <c r="AK15" i="15" l="1"/>
  <c r="AK33" i="10"/>
  <c r="AL75" i="15"/>
  <c r="AL77" i="15" s="1"/>
  <c r="AL16" i="10"/>
  <c r="AK34" i="10" l="1"/>
  <c r="AK227" i="21"/>
  <c r="AK117" i="15" s="1"/>
  <c r="AM74" i="15"/>
  <c r="AL15" i="15"/>
  <c r="I335" i="73" s="1"/>
  <c r="AL32" i="10"/>
  <c r="AL28" i="21" s="1"/>
  <c r="AL28" i="10"/>
  <c r="AM75" i="15"/>
  <c r="AM16" i="10"/>
  <c r="AM51" i="74"/>
  <c r="AN48" i="74" s="1"/>
  <c r="AL33" i="10" l="1"/>
  <c r="AM32" i="10"/>
  <c r="AM28" i="21" s="1"/>
  <c r="AM28" i="10"/>
  <c r="N15" i="25"/>
  <c r="AN51" i="74"/>
  <c r="AO48" i="74" s="1"/>
  <c r="AM77" i="15"/>
  <c r="AL34" i="10" l="1"/>
  <c r="AL227" i="21"/>
  <c r="AL117" i="15" s="1"/>
  <c r="AM15" i="15"/>
  <c r="AN74" i="15"/>
  <c r="N27" i="69"/>
  <c r="AM33" i="10"/>
  <c r="AN16" i="10"/>
  <c r="AN75" i="15"/>
  <c r="AM34" i="10" l="1"/>
  <c r="AM227" i="21"/>
  <c r="AM117" i="15" s="1"/>
  <c r="AN28" i="10"/>
  <c r="AN32" i="10"/>
  <c r="AN28" i="21" s="1"/>
  <c r="AO75" i="15"/>
  <c r="AO16" i="10"/>
  <c r="AN77" i="15"/>
  <c r="AO51" i="74"/>
  <c r="AP48" i="74" s="1"/>
  <c r="AN15" i="15" l="1"/>
  <c r="AO74" i="15"/>
  <c r="AO77" i="15" s="1"/>
  <c r="AN33" i="10"/>
  <c r="AO32" i="10"/>
  <c r="AO28" i="21" s="1"/>
  <c r="AO28" i="10"/>
  <c r="AN34" i="10" l="1"/>
  <c r="AN227" i="21"/>
  <c r="AN117" i="15" s="1"/>
  <c r="AP16" i="10"/>
  <c r="AP75" i="15"/>
  <c r="AO33" i="10"/>
  <c r="AP74" i="15"/>
  <c r="AO15" i="15"/>
  <c r="AP51" i="74"/>
  <c r="AQ48" i="74" s="1"/>
  <c r="AP77" i="15" l="1"/>
  <c r="AP15" i="15" s="1"/>
  <c r="J335" i="73" s="1"/>
  <c r="AO34" i="10"/>
  <c r="AO227" i="21"/>
  <c r="AO117" i="15" s="1"/>
  <c r="AP32" i="10"/>
  <c r="AP28" i="21" s="1"/>
  <c r="AP28" i="10"/>
  <c r="AQ74" i="15" l="1"/>
  <c r="AQ16" i="10"/>
  <c r="AQ75" i="15"/>
  <c r="AQ51" i="74"/>
  <c r="AR48" i="74" s="1"/>
  <c r="AP33" i="10"/>
  <c r="O15" i="25"/>
  <c r="AQ77" i="15" l="1"/>
  <c r="AQ15" i="15" s="1"/>
  <c r="AP34" i="10"/>
  <c r="AP227" i="21"/>
  <c r="AP117" i="15" s="1"/>
  <c r="O27" i="69"/>
  <c r="AQ32" i="10"/>
  <c r="AQ28" i="21" s="1"/>
  <c r="AQ28" i="10"/>
  <c r="AR74" i="15" l="1"/>
  <c r="AR75" i="15"/>
  <c r="AR16" i="10"/>
  <c r="AR51" i="74"/>
  <c r="AS48" i="74" s="1"/>
  <c r="AQ33" i="10"/>
  <c r="AR77" i="15" l="1"/>
  <c r="AS74" i="15" s="1"/>
  <c r="AQ34" i="10"/>
  <c r="AQ227" i="21"/>
  <c r="AQ117" i="15" s="1"/>
  <c r="AS51" i="74"/>
  <c r="AT48" i="74" s="1"/>
  <c r="AR32" i="10"/>
  <c r="AR28" i="21" s="1"/>
  <c r="AR28" i="10"/>
  <c r="AR15" i="15" l="1"/>
  <c r="AS75" i="15"/>
  <c r="AS77" i="15" s="1"/>
  <c r="AS16" i="10"/>
  <c r="AR33" i="10"/>
  <c r="AR34" i="10" l="1"/>
  <c r="AR227" i="21"/>
  <c r="AR117" i="15" s="1"/>
  <c r="AT75" i="15"/>
  <c r="AT16" i="10"/>
  <c r="AT51" i="74"/>
  <c r="AU48" i="74" s="1"/>
  <c r="AS28" i="10"/>
  <c r="AS32" i="10"/>
  <c r="AS28" i="21" s="1"/>
  <c r="AT74" i="15"/>
  <c r="AS15" i="15"/>
  <c r="AU51" i="74" l="1"/>
  <c r="AV48" i="74" s="1"/>
  <c r="AS33" i="10"/>
  <c r="AT32" i="10"/>
  <c r="AT28" i="21" s="1"/>
  <c r="AT28" i="10"/>
  <c r="AT77" i="15"/>
  <c r="AS34" i="10" l="1"/>
  <c r="AS227" i="21"/>
  <c r="AS117" i="15" s="1"/>
  <c r="AU74" i="15"/>
  <c r="AT15" i="15"/>
  <c r="K335" i="73" s="1"/>
  <c r="P27" i="69"/>
  <c r="AT33" i="10"/>
  <c r="AV51" i="74"/>
  <c r="AW48" i="74" s="1"/>
  <c r="AU16" i="10"/>
  <c r="AU75" i="15"/>
  <c r="AT34" i="10" l="1"/>
  <c r="AT227" i="21"/>
  <c r="AT117" i="15" s="1"/>
  <c r="AV75" i="15"/>
  <c r="AV16" i="10"/>
  <c r="AW51" i="74"/>
  <c r="AX48" i="74" s="1"/>
  <c r="AU32" i="10"/>
  <c r="AU28" i="21" s="1"/>
  <c r="AU28" i="10"/>
  <c r="P15" i="25"/>
  <c r="AU77" i="15"/>
  <c r="AV32" i="10" l="1"/>
  <c r="AV28" i="21" s="1"/>
  <c r="AV28" i="10"/>
  <c r="AW75" i="15"/>
  <c r="AW16" i="10"/>
  <c r="AX51" i="74"/>
  <c r="AY48" i="74" s="1"/>
  <c r="AU15" i="15"/>
  <c r="AV74" i="15"/>
  <c r="AV77" i="15" s="1"/>
  <c r="AU33" i="10"/>
  <c r="AU34" i="10" l="1"/>
  <c r="AU227" i="21"/>
  <c r="AU117" i="15" s="1"/>
  <c r="AW74" i="15"/>
  <c r="AW77" i="15" s="1"/>
  <c r="AV15" i="15"/>
  <c r="AW28" i="10"/>
  <c r="AW32" i="10"/>
  <c r="AW28" i="21" s="1"/>
  <c r="AX75" i="15"/>
  <c r="AX16" i="10"/>
  <c r="AV33" i="10"/>
  <c r="AV34" i="10" l="1"/>
  <c r="AV227" i="21"/>
  <c r="AV117" i="15" s="1"/>
  <c r="AX32" i="10"/>
  <c r="AX28" i="21" s="1"/>
  <c r="AX28" i="10"/>
  <c r="AW33" i="10"/>
  <c r="AY16" i="10"/>
  <c r="AY75" i="15"/>
  <c r="AY51" i="74"/>
  <c r="AZ48" i="74" s="1"/>
  <c r="AW15" i="15"/>
  <c r="AX74" i="15"/>
  <c r="AX77" i="15" s="1"/>
  <c r="AW34" i="10" l="1"/>
  <c r="AW227" i="21"/>
  <c r="AW117" i="15" s="1"/>
  <c r="AY74" i="15"/>
  <c r="AY77" i="15" s="1"/>
  <c r="AX15" i="15"/>
  <c r="L335" i="73" s="1"/>
  <c r="AY28" i="10"/>
  <c r="AY32" i="10"/>
  <c r="AY28" i="21" s="1"/>
  <c r="AX33" i="10"/>
  <c r="AZ51" i="74"/>
  <c r="BA48" i="74" s="1"/>
  <c r="Q27" i="69"/>
  <c r="AX34" i="10" l="1"/>
  <c r="AX227" i="21"/>
  <c r="AX117" i="15" s="1"/>
  <c r="AZ16" i="10"/>
  <c r="AZ75" i="15"/>
  <c r="BA51" i="74"/>
  <c r="BB48" i="74" s="1"/>
  <c r="Q15" i="25"/>
  <c r="AY15" i="15"/>
  <c r="AZ74" i="15"/>
  <c r="AY33" i="10"/>
  <c r="AY34" i="10" l="1"/>
  <c r="AY227" i="21"/>
  <c r="AY117" i="15" s="1"/>
  <c r="AZ77" i="15"/>
  <c r="BA74" i="15" s="1"/>
  <c r="BA16" i="10"/>
  <c r="BA75" i="15"/>
  <c r="BB51" i="74"/>
  <c r="BC48" i="74" s="1"/>
  <c r="AZ32" i="10"/>
  <c r="AZ28" i="21" s="1"/>
  <c r="AZ28" i="10"/>
  <c r="AZ15" i="15" l="1"/>
  <c r="BA77" i="15"/>
  <c r="BA15" i="15" s="1"/>
  <c r="BC51" i="74"/>
  <c r="BD48" i="74" s="1"/>
  <c r="BB75" i="15"/>
  <c r="BB16" i="10"/>
  <c r="AZ33" i="10"/>
  <c r="BA32" i="10"/>
  <c r="BA28" i="21" s="1"/>
  <c r="BA28" i="10"/>
  <c r="BB74" i="15" l="1"/>
  <c r="BB77" i="15" s="1"/>
  <c r="AZ34" i="10"/>
  <c r="AZ227" i="21"/>
  <c r="AZ117" i="15" s="1"/>
  <c r="BA33" i="10"/>
  <c r="BC75" i="15"/>
  <c r="BC16" i="10"/>
  <c r="BB32" i="10"/>
  <c r="BB28" i="21" s="1"/>
  <c r="BB28" i="10"/>
  <c r="BA34" i="10" l="1"/>
  <c r="BA227" i="21"/>
  <c r="BA117" i="15" s="1"/>
  <c r="BC32" i="10"/>
  <c r="BC28" i="21" s="1"/>
  <c r="BC28" i="10"/>
  <c r="BD75" i="15"/>
  <c r="BD16" i="10"/>
  <c r="BB15" i="15"/>
  <c r="M335" i="73" s="1"/>
  <c r="BC74" i="15"/>
  <c r="BC77" i="15" s="1"/>
  <c r="BB33" i="10"/>
  <c r="BD51" i="74"/>
  <c r="BE48" i="74" s="1"/>
  <c r="BB34" i="10" l="1"/>
  <c r="BB227" i="21"/>
  <c r="BB117" i="15" s="1"/>
  <c r="BC15" i="15"/>
  <c r="BD74" i="15"/>
  <c r="BD77" i="15" s="1"/>
  <c r="R15" i="25"/>
  <c r="BC33" i="10"/>
  <c r="BD32" i="10"/>
  <c r="BD28" i="21" s="1"/>
  <c r="BD28" i="10"/>
  <c r="BE51" i="74"/>
  <c r="BF48" i="74" s="1"/>
  <c r="R27" i="69"/>
  <c r="BC34" i="10" l="1"/>
  <c r="BC227" i="21"/>
  <c r="BC117" i="15" s="1"/>
  <c r="BE75" i="15"/>
  <c r="BE16" i="10"/>
  <c r="BD33" i="10"/>
  <c r="BD15" i="15"/>
  <c r="BE74" i="15"/>
  <c r="BE77" i="15" l="1"/>
  <c r="BE15" i="15" s="1"/>
  <c r="BD34" i="10"/>
  <c r="BD227" i="21"/>
  <c r="BD117" i="15" s="1"/>
  <c r="BE32" i="10"/>
  <c r="BE28" i="21" s="1"/>
  <c r="BE28" i="10"/>
  <c r="BF75" i="15"/>
  <c r="BF16" i="10"/>
  <c r="BF51" i="74"/>
  <c r="BG48" i="74" s="1"/>
  <c r="BF74" i="15" l="1"/>
  <c r="BF77" i="15" s="1"/>
  <c r="BE33" i="10"/>
  <c r="BF32" i="10"/>
  <c r="BF28" i="21" s="1"/>
  <c r="BF28" i="10"/>
  <c r="BE34" i="10" l="1"/>
  <c r="BE227" i="21"/>
  <c r="BE117" i="15" s="1"/>
  <c r="BG16" i="10"/>
  <c r="BG75" i="15"/>
  <c r="BG51" i="74"/>
  <c r="BH48" i="74" s="1"/>
  <c r="BF15" i="15"/>
  <c r="N335" i="73" s="1"/>
  <c r="BG74" i="15"/>
  <c r="S27" i="69"/>
  <c r="BF33" i="10"/>
  <c r="BF34" i="10" l="1"/>
  <c r="BF227" i="21"/>
  <c r="BF117" i="15" s="1"/>
  <c r="BG77" i="15"/>
  <c r="BH74" i="15" s="1"/>
  <c r="S15" i="25"/>
  <c r="BG28" i="10"/>
  <c r="BG32" i="10"/>
  <c r="BG28" i="21" s="1"/>
  <c r="BG15" i="15" l="1"/>
  <c r="BG33" i="10"/>
  <c r="BH16" i="10"/>
  <c r="BH75" i="15"/>
  <c r="BH77" i="15" s="1"/>
  <c r="BH51" i="74"/>
  <c r="BI48" i="74" s="1"/>
  <c r="BG34" i="10" l="1"/>
  <c r="BG227" i="21"/>
  <c r="BG117" i="15" s="1"/>
  <c r="BI51" i="74"/>
  <c r="BJ48" i="74" s="1"/>
  <c r="BH28" i="10"/>
  <c r="BH32" i="10"/>
  <c r="BH28" i="21" s="1"/>
  <c r="BH15" i="15"/>
  <c r="BI74" i="15"/>
  <c r="BJ51" i="74" l="1"/>
  <c r="BK48" i="74" s="1"/>
  <c r="BI16" i="10"/>
  <c r="BI75" i="15"/>
  <c r="BI77" i="15" s="1"/>
  <c r="BH33" i="10"/>
  <c r="BH34" i="10" l="1"/>
  <c r="BH227" i="21"/>
  <c r="BH117" i="15" s="1"/>
  <c r="BJ16" i="10"/>
  <c r="BJ75" i="15"/>
  <c r="BI15" i="15"/>
  <c r="BJ74" i="15"/>
  <c r="BI32" i="10"/>
  <c r="BI28" i="21" s="1"/>
  <c r="BI28" i="10"/>
  <c r="BJ77" i="15" l="1"/>
  <c r="BJ15" i="15" s="1"/>
  <c r="O335" i="73" s="1"/>
  <c r="BI33" i="10"/>
  <c r="BJ32" i="10"/>
  <c r="BJ28" i="21" s="1"/>
  <c r="BJ28" i="10"/>
  <c r="BK75" i="15"/>
  <c r="BK16" i="10"/>
  <c r="BK51" i="74"/>
  <c r="BL48" i="74" s="1"/>
  <c r="BK74" i="15" l="1"/>
  <c r="BK77" i="15" s="1"/>
  <c r="BI34" i="10"/>
  <c r="BI227" i="21"/>
  <c r="BI117" i="15" s="1"/>
  <c r="T15" i="25"/>
  <c r="BJ33" i="10"/>
  <c r="BK32" i="10"/>
  <c r="BK28" i="21" s="1"/>
  <c r="BK28" i="10"/>
  <c r="T27" i="69"/>
  <c r="BJ34" i="10" l="1"/>
  <c r="BJ227" i="21"/>
  <c r="BJ117" i="15" s="1"/>
  <c r="BK33" i="10"/>
  <c r="BL16" i="10"/>
  <c r="BL75" i="15"/>
  <c r="BL51" i="74"/>
  <c r="BM48" i="74" s="1"/>
  <c r="BL74" i="15"/>
  <c r="BK15" i="15"/>
  <c r="BK34" i="10" l="1"/>
  <c r="BK227" i="21"/>
  <c r="BK117" i="15" s="1"/>
  <c r="BL77" i="15"/>
  <c r="BL15" i="15" s="1"/>
  <c r="BM51" i="74"/>
  <c r="BN48" i="74" s="1"/>
  <c r="BL28" i="10"/>
  <c r="BL32" i="10"/>
  <c r="BL28" i="21" s="1"/>
  <c r="BM74" i="15" l="1"/>
  <c r="BL33" i="10"/>
  <c r="BL227" i="21" s="1"/>
  <c r="BL117" i="15" s="1"/>
  <c r="BN51" i="74"/>
  <c r="BO48" i="74" s="1"/>
  <c r="BM75" i="15"/>
  <c r="BM16" i="10"/>
  <c r="BM77" i="15" l="1"/>
  <c r="BN74" i="15" s="1"/>
  <c r="BL34" i="10"/>
  <c r="BM32" i="10"/>
  <c r="BM28" i="21" s="1"/>
  <c r="BM28" i="10"/>
  <c r="BN16" i="10"/>
  <c r="BN75" i="15"/>
  <c r="BM15" i="15" l="1"/>
  <c r="BM33" i="10"/>
  <c r="BN32" i="10"/>
  <c r="BN28" i="21" s="1"/>
  <c r="BN28" i="10"/>
  <c r="BO16" i="10"/>
  <c r="BO75" i="15"/>
  <c r="BO51" i="74"/>
  <c r="BP48" i="74" s="1"/>
  <c r="BN77" i="15"/>
  <c r="BM34" i="10" l="1"/>
  <c r="BM227" i="21"/>
  <c r="BM117" i="15" s="1"/>
  <c r="BO28" i="10"/>
  <c r="BO32" i="10"/>
  <c r="BO28" i="21" s="1"/>
  <c r="BO74" i="15"/>
  <c r="BO77" i="15" s="1"/>
  <c r="BN15" i="15"/>
  <c r="P335" i="73" s="1"/>
  <c r="BN33" i="10"/>
  <c r="BP51" i="74"/>
  <c r="BQ48" i="74" s="1"/>
  <c r="U27" i="69"/>
  <c r="BN34" i="10" l="1"/>
  <c r="BN227" i="21"/>
  <c r="BN117" i="15" s="1"/>
  <c r="BQ51" i="74"/>
  <c r="BR48" i="74" s="1"/>
  <c r="BP74" i="15"/>
  <c r="BO15" i="15"/>
  <c r="BO33" i="10"/>
  <c r="BP16" i="10"/>
  <c r="BP75" i="15"/>
  <c r="U15" i="25"/>
  <c r="BO34" i="10" l="1"/>
  <c r="BO227" i="21"/>
  <c r="BO117" i="15" s="1"/>
  <c r="BR51" i="74"/>
  <c r="BS48" i="74" s="1"/>
  <c r="BP28" i="10"/>
  <c r="BP32" i="10"/>
  <c r="BP28" i="21" s="1"/>
  <c r="BP77" i="15"/>
  <c r="BQ16" i="10"/>
  <c r="BQ75" i="15"/>
  <c r="BP15" i="15" l="1"/>
  <c r="BQ74" i="15"/>
  <c r="BQ77" i="15" s="1"/>
  <c r="BP33" i="10"/>
  <c r="BQ32" i="10"/>
  <c r="BQ28" i="21" s="1"/>
  <c r="BQ28" i="10"/>
  <c r="BS51" i="74"/>
  <c r="BT48" i="74" s="1"/>
  <c r="BR75" i="15"/>
  <c r="BR16" i="10"/>
  <c r="BP34" i="10" l="1"/>
  <c r="BP227" i="21"/>
  <c r="BP117" i="15" s="1"/>
  <c r="BT51" i="74"/>
  <c r="BU48" i="74" s="1"/>
  <c r="BQ15" i="15"/>
  <c r="BR74" i="15"/>
  <c r="BR77" i="15" s="1"/>
  <c r="BS75" i="15"/>
  <c r="BS16" i="10"/>
  <c r="BQ33" i="10"/>
  <c r="BR32" i="10"/>
  <c r="BR28" i="21" s="1"/>
  <c r="BR28" i="10"/>
  <c r="BQ34" i="10" l="1"/>
  <c r="BQ227" i="21"/>
  <c r="BQ117" i="15" s="1"/>
  <c r="BS32" i="10"/>
  <c r="BS28" i="21" s="1"/>
  <c r="BS28" i="10"/>
  <c r="BR33" i="10"/>
  <c r="BS74" i="15"/>
  <c r="BS77" i="15" s="1"/>
  <c r="BR15" i="15"/>
  <c r="Q335" i="73" s="1"/>
  <c r="BU51" i="74"/>
  <c r="BV48" i="74" s="1"/>
  <c r="BT75" i="15"/>
  <c r="BT16" i="10"/>
  <c r="BR34" i="10" l="1"/>
  <c r="BR227" i="21"/>
  <c r="BR117" i="15" s="1"/>
  <c r="BS33" i="10"/>
  <c r="BS15" i="15"/>
  <c r="BT74" i="15"/>
  <c r="BT77" i="15" s="1"/>
  <c r="V15" i="25"/>
  <c r="BU75" i="15"/>
  <c r="BU16" i="10"/>
  <c r="BT28" i="10"/>
  <c r="BT32" i="10"/>
  <c r="BT28" i="21" s="1"/>
  <c r="V27" i="69"/>
  <c r="BS34" i="10" l="1"/>
  <c r="BS227" i="21"/>
  <c r="BS117" i="15" s="1"/>
  <c r="BV16" i="10"/>
  <c r="BV75" i="15"/>
  <c r="BV51" i="74"/>
  <c r="BW48" i="74" s="1"/>
  <c r="BU74" i="15"/>
  <c r="BU77" i="15" s="1"/>
  <c r="BT15" i="15"/>
  <c r="BT33" i="10"/>
  <c r="BU32" i="10"/>
  <c r="BU28" i="21" s="1"/>
  <c r="BU28" i="10"/>
  <c r="BT34" i="10" l="1"/>
  <c r="BT227" i="21"/>
  <c r="BT117" i="15" s="1"/>
  <c r="BV32" i="10"/>
  <c r="BV28" i="21" s="1"/>
  <c r="BV28" i="10"/>
  <c r="BU33" i="10"/>
  <c r="BV74" i="15"/>
  <c r="BV77" i="15" s="1"/>
  <c r="BU15" i="15"/>
  <c r="BW51" i="74"/>
  <c r="BX48" i="74" s="1"/>
  <c r="BU34" i="10" l="1"/>
  <c r="BU227" i="21"/>
  <c r="BU117" i="15" s="1"/>
  <c r="BX51" i="74"/>
  <c r="BY48" i="74" s="1"/>
  <c r="BV33" i="10"/>
  <c r="BW16" i="10"/>
  <c r="BW75" i="15"/>
  <c r="BW74" i="15"/>
  <c r="BV15" i="15"/>
  <c r="R335" i="73" s="1"/>
  <c r="BV34" i="10" l="1"/>
  <c r="BV227" i="21"/>
  <c r="BV117" i="15" s="1"/>
  <c r="W27" i="69"/>
  <c r="BW32" i="10"/>
  <c r="BW28" i="21" s="1"/>
  <c r="BW28" i="10"/>
  <c r="W15" i="25"/>
  <c r="BW77" i="15"/>
  <c r="BX16" i="10"/>
  <c r="BX75" i="15"/>
  <c r="BW15" i="15" l="1"/>
  <c r="BX74" i="15"/>
  <c r="BX77" i="15" s="1"/>
  <c r="BW33" i="10"/>
  <c r="BY16" i="10"/>
  <c r="BY75" i="15"/>
  <c r="BX32" i="10"/>
  <c r="BX28" i="21" s="1"/>
  <c r="BX28" i="10"/>
  <c r="BY51" i="74"/>
  <c r="BZ48" i="74" s="1"/>
  <c r="BW34" i="10" l="1"/>
  <c r="BW227" i="21"/>
  <c r="BW117" i="15" s="1"/>
  <c r="BY74" i="15"/>
  <c r="BY77" i="15" s="1"/>
  <c r="BX15" i="15"/>
  <c r="BX33" i="10"/>
  <c r="BY28" i="10"/>
  <c r="BY32" i="10"/>
  <c r="BY28" i="21" s="1"/>
  <c r="BZ51" i="74"/>
  <c r="CA48" i="74" s="1"/>
  <c r="BX34" i="10" l="1"/>
  <c r="BX227" i="21"/>
  <c r="BX117" i="15" s="1"/>
  <c r="BY15" i="15"/>
  <c r="BZ74" i="15"/>
  <c r="BZ16" i="10"/>
  <c r="BZ75" i="15"/>
  <c r="BY33" i="10"/>
  <c r="BY34" i="10" l="1"/>
  <c r="BY227" i="21"/>
  <c r="BY117" i="15" s="1"/>
  <c r="BZ32" i="10"/>
  <c r="BZ28" i="21" s="1"/>
  <c r="BZ28" i="10"/>
  <c r="BZ77" i="15"/>
  <c r="CA16" i="10"/>
  <c r="CA75" i="15"/>
  <c r="CA51" i="74"/>
  <c r="CB48" i="74" s="1"/>
  <c r="BZ15" i="15" l="1"/>
  <c r="S335" i="73" s="1"/>
  <c r="CA74" i="15"/>
  <c r="CA77" i="15" s="1"/>
  <c r="CA32" i="10"/>
  <c r="CA28" i="21" s="1"/>
  <c r="CA28" i="10"/>
  <c r="CB51" i="74"/>
  <c r="CC48" i="74" s="1"/>
  <c r="BZ33" i="10"/>
  <c r="AD36" i="25" l="1"/>
  <c r="AD37" i="25" s="1"/>
  <c r="BZ34" i="10"/>
  <c r="BZ227" i="21"/>
  <c r="BZ117" i="15" s="1"/>
  <c r="CA33" i="10"/>
  <c r="CC51" i="74"/>
  <c r="CD48" i="74" s="1"/>
  <c r="CA15" i="15"/>
  <c r="CB74" i="15"/>
  <c r="X27" i="69"/>
  <c r="X15" i="25"/>
  <c r="CB75" i="15"/>
  <c r="CB16" i="10"/>
  <c r="CA34" i="10" l="1"/>
  <c r="CA227" i="21"/>
  <c r="CA117" i="15" s="1"/>
  <c r="CC16" i="10"/>
  <c r="CC75" i="15"/>
  <c r="CD51" i="74"/>
  <c r="CE48" i="74" s="1"/>
  <c r="CB32" i="10"/>
  <c r="CB28" i="21" s="1"/>
  <c r="CB28" i="10"/>
  <c r="CB77" i="15"/>
  <c r="CB33" i="10" l="1"/>
  <c r="CD16" i="10"/>
  <c r="CD75" i="15"/>
  <c r="CC74" i="15"/>
  <c r="CC77" i="15" s="1"/>
  <c r="CB15" i="15"/>
  <c r="CC32" i="10"/>
  <c r="CC28" i="21" s="1"/>
  <c r="CC28" i="10"/>
  <c r="CB34" i="10" l="1"/>
  <c r="CB227" i="21"/>
  <c r="CB117" i="15" s="1"/>
  <c r="CC15" i="15"/>
  <c r="CD74" i="15"/>
  <c r="CD77" i="15" s="1"/>
  <c r="CD32" i="10"/>
  <c r="CD28" i="21" s="1"/>
  <c r="CD28" i="10"/>
  <c r="CE16" i="10"/>
  <c r="CE75" i="15"/>
  <c r="CE51" i="74"/>
  <c r="CF48" i="74" s="1"/>
  <c r="CC33" i="10"/>
  <c r="AE36" i="25" l="1"/>
  <c r="AE37" i="25" s="1"/>
  <c r="CC34" i="10"/>
  <c r="CC227" i="21"/>
  <c r="CC117" i="15" s="1"/>
  <c r="CE28" i="10"/>
  <c r="CE32" i="10"/>
  <c r="CE28" i="21" s="1"/>
  <c r="CE74" i="15"/>
  <c r="CE77" i="15" s="1"/>
  <c r="CD15" i="15"/>
  <c r="T335" i="73" s="1"/>
  <c r="CF51" i="74"/>
  <c r="CG48" i="74" s="1"/>
  <c r="CD33" i="10"/>
  <c r="CD34" i="10" l="1"/>
  <c r="CD227" i="21"/>
  <c r="CD117" i="15" s="1"/>
  <c r="CF74" i="15"/>
  <c r="CE15" i="15"/>
  <c r="Y15" i="25"/>
  <c r="Y27" i="69"/>
  <c r="CF16" i="10"/>
  <c r="CF75" i="15"/>
  <c r="CE33" i="10"/>
  <c r="CE34" i="10" l="1"/>
  <c r="CE227" i="21"/>
  <c r="CE117" i="15" s="1"/>
  <c r="CF77" i="15"/>
  <c r="CF28" i="10"/>
  <c r="CF32" i="10"/>
  <c r="CF28" i="21" s="1"/>
  <c r="CG16" i="10"/>
  <c r="CG75" i="15"/>
  <c r="CG51" i="74"/>
  <c r="CH48" i="74" s="1"/>
  <c r="CG32" i="10" l="1"/>
  <c r="CG28" i="21" s="1"/>
  <c r="CG28" i="10"/>
  <c r="CF33" i="10"/>
  <c r="CF15" i="15"/>
  <c r="CG74" i="15"/>
  <c r="CG77" i="15" s="1"/>
  <c r="CH51" i="74"/>
  <c r="CI48" i="74" s="1"/>
  <c r="AF36" i="25" l="1"/>
  <c r="AF37" i="25" s="1"/>
  <c r="CF34" i="10"/>
  <c r="CF227" i="21"/>
  <c r="CF117" i="15" s="1"/>
  <c r="CG33" i="10"/>
  <c r="CG15" i="15"/>
  <c r="CH74" i="15"/>
  <c r="CH75" i="15"/>
  <c r="CH16" i="10"/>
  <c r="CG34" i="10" l="1"/>
  <c r="CG227" i="21"/>
  <c r="CG117" i="15" s="1"/>
  <c r="CH28" i="10"/>
  <c r="CH32" i="10"/>
  <c r="CH28" i="21" s="1"/>
  <c r="CH77" i="15"/>
  <c r="CI16" i="10"/>
  <c r="CI75" i="15"/>
  <c r="CI51" i="74"/>
  <c r="CJ48" i="74" s="1"/>
  <c r="CI32" i="10" l="1"/>
  <c r="CI28" i="21" s="1"/>
  <c r="CI28" i="10"/>
  <c r="CH33" i="10"/>
  <c r="CI74" i="15"/>
  <c r="CI77" i="15" s="1"/>
  <c r="CH15" i="15"/>
  <c r="U335" i="73" s="1"/>
  <c r="CJ51" i="74"/>
  <c r="CK48" i="74" s="1"/>
  <c r="CH34" i="10" l="1"/>
  <c r="CH227" i="21"/>
  <c r="CH117" i="15" s="1"/>
  <c r="Z15" i="25"/>
  <c r="CI33" i="10"/>
  <c r="Z27" i="69"/>
  <c r="CJ74" i="15"/>
  <c r="CI15" i="15"/>
  <c r="CJ75" i="15"/>
  <c r="CJ16" i="10"/>
  <c r="AG36" i="25" l="1"/>
  <c r="AG37" i="25" s="1"/>
  <c r="CI34" i="10"/>
  <c r="CI227" i="21"/>
  <c r="CI117" i="15" s="1"/>
  <c r="CJ77" i="15"/>
  <c r="CJ15" i="15" s="1"/>
  <c r="CJ32" i="10"/>
  <c r="CJ28" i="21" s="1"/>
  <c r="CJ28" i="10"/>
  <c r="CK75" i="15"/>
  <c r="CK16" i="10"/>
  <c r="CK51" i="74"/>
  <c r="CL48" i="74" s="1"/>
  <c r="CK74" i="15" l="1"/>
  <c r="CK77" i="15" s="1"/>
  <c r="CK15" i="15" s="1"/>
  <c r="CK32" i="10"/>
  <c r="CK28" i="21" s="1"/>
  <c r="CK28" i="10"/>
  <c r="CJ33" i="10"/>
  <c r="CL51" i="74"/>
  <c r="CM48" i="74" s="1"/>
  <c r="AH36" i="25" l="1"/>
  <c r="AH37" i="25" s="1"/>
  <c r="CJ34" i="10"/>
  <c r="CJ227" i="21"/>
  <c r="CJ117" i="15" s="1"/>
  <c r="CL74" i="15"/>
  <c r="CL75" i="15"/>
  <c r="CL16" i="10"/>
  <c r="CK33" i="10"/>
  <c r="CL77" i="15" l="1"/>
  <c r="CM74" i="15" s="1"/>
  <c r="CK34" i="10"/>
  <c r="CK227" i="21"/>
  <c r="CK117" i="15" s="1"/>
  <c r="CL32" i="10"/>
  <c r="CL28" i="21" s="1"/>
  <c r="CL28" i="10"/>
  <c r="CM16" i="10"/>
  <c r="CM75" i="15"/>
  <c r="CM51" i="74"/>
  <c r="CN48" i="74" s="1"/>
  <c r="CL15" i="15" l="1"/>
  <c r="AA15" i="25" s="1"/>
  <c r="CL33" i="10"/>
  <c r="CM28" i="10"/>
  <c r="CM32" i="10"/>
  <c r="CM28" i="21" s="1"/>
  <c r="CN51" i="74"/>
  <c r="CO48" i="74" s="1"/>
  <c r="CM77" i="15"/>
  <c r="CL34" i="10" l="1"/>
  <c r="CL227" i="21"/>
  <c r="CL117" i="15" s="1"/>
  <c r="CN75" i="15"/>
  <c r="CN16" i="10"/>
  <c r="CN74" i="15"/>
  <c r="CM15" i="15"/>
  <c r="CO51" i="74"/>
  <c r="CP48" i="74" s="1"/>
  <c r="AA27" i="69"/>
  <c r="CM33" i="10"/>
  <c r="CM34" i="10" l="1"/>
  <c r="CM227" i="21"/>
  <c r="CM117" i="15" s="1"/>
  <c r="CN77" i="15"/>
  <c r="CO74" i="15" s="1"/>
  <c r="CN28" i="10"/>
  <c r="CN32" i="10"/>
  <c r="CN28" i="21" s="1"/>
  <c r="CP51" i="74"/>
  <c r="CQ48" i="74" s="1"/>
  <c r="CO16" i="10"/>
  <c r="CO75" i="15"/>
  <c r="CN15" i="15" l="1"/>
  <c r="CO77" i="15"/>
  <c r="CP74" i="15" s="1"/>
  <c r="CN33" i="10"/>
  <c r="CO28" i="10"/>
  <c r="CO32" i="10"/>
  <c r="CO28" i="21" s="1"/>
  <c r="CP75" i="15"/>
  <c r="CP16" i="10"/>
  <c r="CO15" i="15" l="1"/>
  <c r="CN34" i="10"/>
  <c r="CN227" i="21"/>
  <c r="CN117" i="15" s="1"/>
  <c r="CP77" i="15"/>
  <c r="CQ74" i="15" s="1"/>
  <c r="CP28" i="10"/>
  <c r="CP32" i="10"/>
  <c r="CP28" i="21" s="1"/>
  <c r="CQ16" i="10"/>
  <c r="CQ75" i="15"/>
  <c r="CQ51" i="74"/>
  <c r="CR48" i="74" s="1"/>
  <c r="CO33" i="10"/>
  <c r="CO34" i="10" l="1"/>
  <c r="CO227" i="21"/>
  <c r="CO117" i="15" s="1"/>
  <c r="CP15" i="15"/>
  <c r="CQ32" i="10"/>
  <c r="CQ28" i="21" s="1"/>
  <c r="CQ28" i="10"/>
  <c r="CP33" i="10"/>
  <c r="CQ77" i="15"/>
  <c r="AB15" i="25" l="1"/>
  <c r="CP34" i="10"/>
  <c r="CP227" i="21"/>
  <c r="CP117" i="15" s="1"/>
  <c r="CR16" i="10"/>
  <c r="CR75" i="15"/>
  <c r="CR74" i="15"/>
  <c r="CQ15" i="15"/>
  <c r="CR51" i="74"/>
  <c r="CS48" i="74" s="1"/>
  <c r="AB27" i="69"/>
  <c r="CQ33" i="10"/>
  <c r="CQ34" i="10" l="1"/>
  <c r="CQ227" i="21"/>
  <c r="CQ117" i="15" s="1"/>
  <c r="CR77" i="15"/>
  <c r="CS74" i="15" s="1"/>
  <c r="CS51" i="74"/>
  <c r="CT48" i="74" s="1"/>
  <c r="CR28" i="10"/>
  <c r="CR32" i="10"/>
  <c r="CR28" i="21" s="1"/>
  <c r="CR15" i="15" l="1"/>
  <c r="CR33" i="10"/>
  <c r="CT51" i="74"/>
  <c r="CU48" i="74" s="1"/>
  <c r="CS75" i="15"/>
  <c r="CS77" i="15" s="1"/>
  <c r="CS16" i="10"/>
  <c r="CR34" i="10" l="1"/>
  <c r="CR227" i="21"/>
  <c r="CR117" i="15" s="1"/>
  <c r="CT74" i="15"/>
  <c r="CS15" i="15"/>
  <c r="CT16" i="10"/>
  <c r="CT75" i="15"/>
  <c r="CU51" i="74"/>
  <c r="CV48" i="74" s="1"/>
  <c r="CS32" i="10"/>
  <c r="CS28" i="21" s="1"/>
  <c r="CS28" i="10"/>
  <c r="AC15" i="25" l="1"/>
  <c r="CT77" i="15"/>
  <c r="CT15" i="15" s="1"/>
  <c r="CS33" i="10"/>
  <c r="CU75" i="15"/>
  <c r="CU16" i="10"/>
  <c r="CT32" i="10"/>
  <c r="CT28" i="21" s="1"/>
  <c r="CT28" i="10"/>
  <c r="CS34" i="10" l="1"/>
  <c r="CS227" i="21"/>
  <c r="CS117" i="15" s="1"/>
  <c r="CU74" i="15"/>
  <c r="CU77" i="15" s="1"/>
  <c r="CV75" i="15"/>
  <c r="CV16" i="10"/>
  <c r="AC27" i="69"/>
  <c r="CU32" i="10"/>
  <c r="CU28" i="21" s="1"/>
  <c r="CU28" i="10"/>
  <c r="CT33" i="10"/>
  <c r="CV51" i="74"/>
  <c r="CW48" i="74" s="1"/>
  <c r="CT34" i="10" l="1"/>
  <c r="CT227" i="21"/>
  <c r="CT117" i="15" s="1"/>
  <c r="CU33" i="10"/>
  <c r="CW51" i="74"/>
  <c r="CX48" i="74" s="1"/>
  <c r="CV32" i="10"/>
  <c r="CV28" i="21" s="1"/>
  <c r="CV28" i="10"/>
  <c r="CU15" i="15"/>
  <c r="CV74" i="15"/>
  <c r="CV77" i="15" s="1"/>
  <c r="CU34" i="10" l="1"/>
  <c r="CU227" i="21"/>
  <c r="CU117" i="15" s="1"/>
  <c r="CW74" i="15"/>
  <c r="CV15" i="15"/>
  <c r="CW75" i="15"/>
  <c r="CW16" i="10"/>
  <c r="CV33" i="10"/>
  <c r="CV34" i="10" l="1"/>
  <c r="CV227" i="21"/>
  <c r="CV117" i="15" s="1"/>
  <c r="CW32" i="10"/>
  <c r="CW28" i="21" s="1"/>
  <c r="CW28" i="10"/>
  <c r="CX75" i="15"/>
  <c r="CX16" i="10"/>
  <c r="CW77" i="15"/>
  <c r="CX51" i="74"/>
  <c r="CY48" i="74" s="1"/>
  <c r="CW15" i="15" l="1"/>
  <c r="CX74" i="15"/>
  <c r="CX77" i="15" s="1"/>
  <c r="CX28" i="10"/>
  <c r="CX32" i="10"/>
  <c r="CX28" i="21" s="1"/>
  <c r="CW33" i="10"/>
  <c r="CW34" i="10" l="1"/>
  <c r="CW227" i="21"/>
  <c r="CW117" i="15" s="1"/>
  <c r="CX33" i="10"/>
  <c r="CX227" i="21" s="1"/>
  <c r="CX117" i="15" s="1"/>
  <c r="CY16" i="10"/>
  <c r="CY75" i="15"/>
  <c r="CY51" i="74"/>
  <c r="CZ48" i="74" s="1"/>
  <c r="AD27" i="69"/>
  <c r="CX15" i="15"/>
  <c r="CY74" i="15"/>
  <c r="CX34" i="10" l="1"/>
  <c r="CY77" i="15"/>
  <c r="CZ74" i="15" s="1"/>
  <c r="CY32" i="10"/>
  <c r="CY28" i="21" s="1"/>
  <c r="CY28" i="10"/>
  <c r="CZ51" i="74"/>
  <c r="DA48" i="74" s="1"/>
  <c r="CY15" i="15" l="1"/>
  <c r="DA51" i="74"/>
  <c r="DB48" i="74" s="1"/>
  <c r="CZ16" i="10"/>
  <c r="CZ75" i="15"/>
  <c r="CZ77" i="15" s="1"/>
  <c r="CY33" i="10"/>
  <c r="CY34" i="10" l="1"/>
  <c r="CY227" i="21"/>
  <c r="CY117" i="15" s="1"/>
  <c r="DB51" i="74"/>
  <c r="DC48" i="74" s="1"/>
  <c r="DA75" i="15"/>
  <c r="DA16" i="10"/>
  <c r="CZ28" i="10"/>
  <c r="CZ32" i="10"/>
  <c r="CZ28" i="21" s="1"/>
  <c r="CZ15" i="15"/>
  <c r="DA74" i="15"/>
  <c r="CZ33" i="10" l="1"/>
  <c r="DA28" i="10"/>
  <c r="DA32" i="10"/>
  <c r="DA28" i="21" s="1"/>
  <c r="DC51" i="74"/>
  <c r="DD48" i="74" s="1"/>
  <c r="DA77" i="15"/>
  <c r="DB75" i="15"/>
  <c r="DB16" i="10"/>
  <c r="CZ34" i="10" l="1"/>
  <c r="CZ227" i="21"/>
  <c r="CZ117" i="15" s="1"/>
  <c r="DB74" i="15"/>
  <c r="DB77" i="15" s="1"/>
  <c r="DA15" i="15"/>
  <c r="DC16" i="10"/>
  <c r="DC75" i="15"/>
  <c r="DA33" i="10"/>
  <c r="DD51" i="74"/>
  <c r="DE48" i="74" s="1"/>
  <c r="DB32" i="10"/>
  <c r="DB28" i="21" s="1"/>
  <c r="DB28" i="10"/>
  <c r="DA34" i="10" l="1"/>
  <c r="DA227" i="21"/>
  <c r="DA117" i="15" s="1"/>
  <c r="DC32" i="10"/>
  <c r="DC28" i="21" s="1"/>
  <c r="DC28" i="10"/>
  <c r="DD75" i="15"/>
  <c r="DD16" i="10"/>
  <c r="DB33" i="10"/>
  <c r="DB15" i="15"/>
  <c r="DC74" i="15"/>
  <c r="DC77" i="15" s="1"/>
  <c r="DB34" i="10" l="1"/>
  <c r="DB227" i="21"/>
  <c r="DB117" i="15" s="1"/>
  <c r="DC15" i="15"/>
  <c r="DD74" i="15"/>
  <c r="DD77" i="15" s="1"/>
  <c r="DC33" i="10"/>
  <c r="DE75" i="15"/>
  <c r="DE16" i="10"/>
  <c r="AE27" i="69"/>
  <c r="DD32" i="10"/>
  <c r="DD28" i="21" s="1"/>
  <c r="DD28" i="10"/>
  <c r="DE51" i="74"/>
  <c r="DF48" i="74" s="1"/>
  <c r="DC34" i="10" l="1"/>
  <c r="DC227" i="21"/>
  <c r="DC117" i="15" s="1"/>
  <c r="DE28" i="10"/>
  <c r="DE32" i="10"/>
  <c r="DE28" i="21" s="1"/>
  <c r="DE74" i="15"/>
  <c r="DE77" i="15" s="1"/>
  <c r="DD15" i="15"/>
  <c r="DD33" i="10"/>
  <c r="DF51" i="74"/>
  <c r="DG48" i="74" s="1"/>
  <c r="DD34" i="10" l="1"/>
  <c r="DD227" i="21"/>
  <c r="DD117" i="15" s="1"/>
  <c r="DE15" i="15"/>
  <c r="DF74" i="15"/>
  <c r="DE33" i="10"/>
  <c r="DF75" i="15"/>
  <c r="DF16" i="10"/>
  <c r="DE34" i="10" l="1"/>
  <c r="DE227" i="21"/>
  <c r="DE117" i="15" s="1"/>
  <c r="DF77" i="15"/>
  <c r="DG16" i="10"/>
  <c r="DG75" i="15"/>
  <c r="DF32" i="10"/>
  <c r="DF28" i="21" s="1"/>
  <c r="DF28" i="10"/>
  <c r="DG51" i="74"/>
  <c r="DH48" i="74" s="1"/>
  <c r="DF15" i="15" l="1"/>
  <c r="DG74" i="15"/>
  <c r="DG77" i="15" s="1"/>
  <c r="DG32" i="10"/>
  <c r="DG28" i="21" s="1"/>
  <c r="DG28" i="10"/>
  <c r="DF33" i="10"/>
  <c r="DH51" i="74"/>
  <c r="DI48" i="74" s="1"/>
  <c r="DF34" i="10" l="1"/>
  <c r="DF227" i="21"/>
  <c r="DF117" i="15" s="1"/>
  <c r="DG33" i="10"/>
  <c r="DH74" i="15"/>
  <c r="DG15" i="15"/>
  <c r="DH75" i="15"/>
  <c r="DH16" i="10"/>
  <c r="AF27" i="69"/>
  <c r="DG34" i="10" l="1"/>
  <c r="DG227" i="21"/>
  <c r="DG117" i="15" s="1"/>
  <c r="DH77" i="15"/>
  <c r="DH15" i="15" s="1"/>
  <c r="DH28" i="10"/>
  <c r="DH32" i="10"/>
  <c r="DH28" i="21" s="1"/>
  <c r="DI75" i="15"/>
  <c r="DI16" i="10"/>
  <c r="E49" i="74"/>
  <c r="DI51" i="74"/>
  <c r="DJ48" i="74" s="1"/>
  <c r="DI74" i="15" l="1"/>
  <c r="DI77" i="15" s="1"/>
  <c r="DH33" i="10"/>
  <c r="DI32" i="10"/>
  <c r="DI28" i="21" s="1"/>
  <c r="DI28" i="10"/>
  <c r="DH34" i="10" l="1"/>
  <c r="DH227" i="21"/>
  <c r="DH117" i="15" s="1"/>
  <c r="DJ74" i="15"/>
  <c r="DI15" i="15"/>
  <c r="DI33" i="10"/>
  <c r="DJ16" i="10"/>
  <c r="DJ75" i="15"/>
  <c r="DJ51" i="74"/>
  <c r="DK48" i="74" s="1"/>
  <c r="DI34" i="10" l="1"/>
  <c r="DI227" i="21"/>
  <c r="DK51" i="74"/>
  <c r="DL48" i="74" s="1"/>
  <c r="DJ32" i="10"/>
  <c r="DJ28" i="21" s="1"/>
  <c r="DJ28" i="10"/>
  <c r="DJ77" i="15"/>
  <c r="E227" i="21" l="1"/>
  <c r="DI117" i="15"/>
  <c r="DJ33" i="10"/>
  <c r="E32" i="10"/>
  <c r="DK16" i="10"/>
  <c r="DK28" i="10" s="1"/>
  <c r="DK75" i="15"/>
  <c r="DJ15" i="15"/>
  <c r="DK74" i="15"/>
  <c r="E33" i="10" l="1"/>
  <c r="DJ227" i="21"/>
  <c r="DJ117" i="15" s="1"/>
  <c r="E117" i="15" s="1"/>
  <c r="DJ34" i="10"/>
  <c r="E34" i="10" s="1"/>
  <c r="DK77" i="15"/>
  <c r="DL74" i="15" s="1"/>
  <c r="DL75" i="15"/>
  <c r="DL16" i="10"/>
  <c r="DL28" i="10" s="1"/>
  <c r="DL51" i="74"/>
  <c r="DM48" i="74" s="1"/>
  <c r="AG27" i="69"/>
  <c r="DK15" i="15" l="1"/>
  <c r="DL77" i="15"/>
  <c r="DM51" i="74"/>
  <c r="DN48" i="74" s="1"/>
  <c r="DM74" i="15" l="1"/>
  <c r="DL15" i="15"/>
  <c r="DN51" i="74"/>
  <c r="DO48" i="74" s="1"/>
  <c r="DM75" i="15"/>
  <c r="DM16" i="10"/>
  <c r="DM28" i="10" s="1"/>
  <c r="DM77" i="15" l="1"/>
  <c r="DM15" i="15" s="1"/>
  <c r="DO51" i="74"/>
  <c r="DP48" i="74" s="1"/>
  <c r="DN16" i="10"/>
  <c r="DN28" i="10" s="1"/>
  <c r="DN75" i="15"/>
  <c r="AH27" i="69"/>
  <c r="DN74" i="15" l="1"/>
  <c r="DN77" i="15" s="1"/>
  <c r="DO16" i="10"/>
  <c r="DO28" i="10" s="1"/>
  <c r="DO75" i="15"/>
  <c r="DN15" i="15" l="1"/>
  <c r="DO74" i="15"/>
  <c r="DO77" i="15" s="1"/>
  <c r="DP75" i="15"/>
  <c r="DP16" i="10"/>
  <c r="DP28" i="10" s="1"/>
  <c r="DP51" i="74"/>
  <c r="DQ48" i="74" s="1"/>
  <c r="DQ51" i="74" l="1"/>
  <c r="DR48" i="74" s="1"/>
  <c r="DP74" i="15"/>
  <c r="DP77" i="15" s="1"/>
  <c r="DO15" i="15"/>
  <c r="DP15" i="15" l="1"/>
  <c r="DQ74" i="15"/>
  <c r="DQ16" i="10"/>
  <c r="DQ28" i="10" s="1"/>
  <c r="DQ75" i="15"/>
  <c r="DR16" i="10" l="1"/>
  <c r="DR28" i="10" s="1"/>
  <c r="DR75" i="15"/>
  <c r="DR51" i="74"/>
  <c r="DS48" i="74" s="1"/>
  <c r="AI27" i="69"/>
  <c r="DQ77" i="15"/>
  <c r="DR74" i="15" l="1"/>
  <c r="DR77" i="15" s="1"/>
  <c r="DQ15" i="15"/>
  <c r="DS75" i="15" l="1"/>
  <c r="DS16" i="10"/>
  <c r="DS28" i="10" s="1"/>
  <c r="DS51" i="74"/>
  <c r="DT48" i="74" s="1"/>
  <c r="DR15" i="15"/>
  <c r="DS74" i="15"/>
  <c r="DS77" i="15" l="1"/>
  <c r="DT51" i="74"/>
  <c r="DU48" i="74" s="1"/>
  <c r="DS15" i="15" l="1"/>
  <c r="DT74" i="15"/>
  <c r="DT75" i="15"/>
  <c r="DT16" i="10"/>
  <c r="DT28" i="10" s="1"/>
  <c r="DU51" i="74"/>
  <c r="DV48" i="74" s="1"/>
  <c r="DU75" i="15" l="1"/>
  <c r="DU16" i="10"/>
  <c r="DU28" i="10" s="1"/>
  <c r="DT77" i="15"/>
  <c r="DV16" i="10" l="1"/>
  <c r="DV28" i="10" s="1"/>
  <c r="DV75" i="15"/>
  <c r="DV51" i="74"/>
  <c r="DW48" i="74" s="1"/>
  <c r="DU74" i="15"/>
  <c r="DU77" i="15" s="1"/>
  <c r="DT15" i="15"/>
  <c r="AJ27" i="69" l="1"/>
  <c r="DU15" i="15"/>
  <c r="DV74" i="15"/>
  <c r="DV77" i="15" s="1"/>
  <c r="DW51" i="74"/>
  <c r="DX48" i="74" s="1"/>
  <c r="DW75" i="15" l="1"/>
  <c r="DW16" i="10"/>
  <c r="DW28" i="10" s="1"/>
  <c r="DX51" i="74"/>
  <c r="DY48" i="74" s="1"/>
  <c r="DV15" i="15"/>
  <c r="DW74" i="15"/>
  <c r="DW77" i="15" l="1"/>
  <c r="DX74" i="15" s="1"/>
  <c r="DY51" i="74"/>
  <c r="DZ48" i="74" s="1"/>
  <c r="DX16" i="10"/>
  <c r="DX28" i="10" s="1"/>
  <c r="DX75" i="15"/>
  <c r="DW15" i="15" l="1"/>
  <c r="DZ51" i="74"/>
  <c r="EA48" i="74" s="1"/>
  <c r="DX77" i="15"/>
  <c r="DY16" i="10"/>
  <c r="DY28" i="10" s="1"/>
  <c r="DY75" i="15"/>
  <c r="DZ75" i="15" l="1"/>
  <c r="DZ16" i="10"/>
  <c r="DZ28" i="10" s="1"/>
  <c r="AK27" i="69"/>
  <c r="DX15" i="15"/>
  <c r="DY74" i="15"/>
  <c r="DY77" i="15" s="1"/>
  <c r="DZ74" i="15" l="1"/>
  <c r="DZ77" i="15" s="1"/>
  <c r="DY15" i="15"/>
  <c r="EA75" i="15"/>
  <c r="EA16" i="10"/>
  <c r="EA28" i="10" s="1"/>
  <c r="EA51" i="74"/>
  <c r="EB48" i="74" s="1"/>
  <c r="EB51" i="74" l="1"/>
  <c r="EC48" i="74" s="1"/>
  <c r="DZ15" i="15"/>
  <c r="EA74" i="15"/>
  <c r="EA77" i="15" s="1"/>
  <c r="EB16" i="10" l="1"/>
  <c r="EB28" i="10" s="1"/>
  <c r="EB75" i="15"/>
  <c r="EA15" i="15"/>
  <c r="EB74" i="15"/>
  <c r="EB77" i="15" l="1"/>
  <c r="EC74" i="15" s="1"/>
  <c r="EC75" i="15"/>
  <c r="EC16" i="10"/>
  <c r="EC28" i="10" s="1"/>
  <c r="EC51" i="74"/>
  <c r="ED48" i="74" s="1"/>
  <c r="EB15" i="15" l="1"/>
  <c r="EC77" i="15"/>
  <c r="EC15" i="15" s="1"/>
  <c r="ED74" i="15" l="1"/>
  <c r="ED75" i="15"/>
  <c r="ED16" i="10"/>
  <c r="ED28" i="10" s="1"/>
  <c r="ED51" i="74"/>
  <c r="EE48" i="74" s="1"/>
  <c r="ED77" i="15" l="1"/>
  <c r="ED15" i="15" s="1"/>
  <c r="AL27" i="69"/>
  <c r="EE74" i="15" l="1"/>
  <c r="EE16" i="10"/>
  <c r="EE28" i="10" s="1"/>
  <c r="EE75" i="15"/>
  <c r="EE51" i="74"/>
  <c r="EF48" i="74" s="1"/>
  <c r="EE77" i="15" l="1"/>
  <c r="EF74" i="15" s="1"/>
  <c r="EF51" i="74"/>
  <c r="EG48" i="74" s="1"/>
  <c r="EE15" i="15" l="1"/>
  <c r="EF16" i="10"/>
  <c r="EF28" i="10" s="1"/>
  <c r="EF75" i="15"/>
  <c r="EF77" i="15" s="1"/>
  <c r="EF15" i="15" l="1"/>
  <c r="EG74" i="15"/>
  <c r="EG16" i="10"/>
  <c r="EG28" i="10" s="1"/>
  <c r="EG75" i="15"/>
  <c r="EG51" i="74"/>
  <c r="EH48" i="74" s="1"/>
  <c r="EG77" i="15" l="1"/>
  <c r="EG15" i="15" s="1"/>
  <c r="EH74" i="15" l="1"/>
  <c r="EH16" i="10"/>
  <c r="EH28" i="10" s="1"/>
  <c r="EH75" i="15"/>
  <c r="EH51" i="74"/>
  <c r="EI48" i="74" s="1"/>
  <c r="EH77" i="15" l="1"/>
  <c r="EI74" i="15" s="1"/>
  <c r="EI51" i="74"/>
  <c r="EJ48" i="74" s="1"/>
  <c r="AM27" i="69"/>
  <c r="EH15" i="15" l="1"/>
  <c r="EI75" i="15"/>
  <c r="EI77" i="15" s="1"/>
  <c r="EI16" i="10"/>
  <c r="EI28" i="10" s="1"/>
  <c r="EI15" i="15" l="1"/>
  <c r="EJ74" i="15"/>
  <c r="EJ16" i="10"/>
  <c r="EJ28" i="10" s="1"/>
  <c r="EJ75" i="15"/>
  <c r="EJ51" i="74"/>
  <c r="EK48" i="74" s="1"/>
  <c r="EK51" i="74" l="1"/>
  <c r="EL48" i="74" s="1"/>
  <c r="EJ77" i="15"/>
  <c r="EL51" i="74" l="1"/>
  <c r="EM48" i="74" s="1"/>
  <c r="EK74" i="15"/>
  <c r="EJ15" i="15"/>
  <c r="EK75" i="15"/>
  <c r="EK16" i="10"/>
  <c r="EK28" i="10" s="1"/>
  <c r="EK77" i="15" l="1"/>
  <c r="EK15" i="15" s="1"/>
  <c r="AN27" i="69"/>
  <c r="EL16" i="10"/>
  <c r="EL28" i="10" s="1"/>
  <c r="EL75" i="15"/>
  <c r="EL74" i="15" l="1"/>
  <c r="EL77" i="15" s="1"/>
  <c r="EL15" i="15" s="1"/>
  <c r="EM16" i="10"/>
  <c r="EM28" i="10" s="1"/>
  <c r="EM75" i="15"/>
  <c r="EM51" i="74"/>
  <c r="EN48" i="74" s="1"/>
  <c r="EM74" i="15" l="1"/>
  <c r="EM77" i="15" s="1"/>
  <c r="EN74" i="15" l="1"/>
  <c r="EM15" i="15"/>
  <c r="EN75" i="15"/>
  <c r="EN16" i="10"/>
  <c r="EN28" i="10" s="1"/>
  <c r="EN51" i="74"/>
  <c r="EO48" i="74" s="1"/>
  <c r="EN77" i="15" l="1"/>
  <c r="EO75" i="15" l="1"/>
  <c r="EO16" i="10"/>
  <c r="EO28" i="10" s="1"/>
  <c r="EN15" i="15"/>
  <c r="EO74" i="15"/>
  <c r="EO51" i="74"/>
  <c r="EP48" i="74" s="1"/>
  <c r="EP51" i="74" l="1"/>
  <c r="EO77" i="15"/>
  <c r="EP74" i="15" l="1"/>
  <c r="EO15" i="15"/>
  <c r="EP16" i="10"/>
  <c r="EP75" i="15"/>
  <c r="E75" i="15" s="1"/>
  <c r="EP28" i="10" l="1"/>
  <c r="E54" i="10" s="1"/>
  <c r="E16" i="10"/>
  <c r="EP77" i="15"/>
  <c r="EP15" i="15" s="1"/>
  <c r="E28" i="10" l="1"/>
  <c r="E28" i="21" l="1"/>
  <c r="AO27" i="69"/>
  <c r="E27" i="69" s="1"/>
  <c r="A27" i="69" l="1"/>
  <c r="H55" i="15"/>
  <c r="H63" i="21" l="1"/>
  <c r="H54" i="15"/>
  <c r="H56" i="15" s="1"/>
  <c r="H220" i="15" l="1"/>
  <c r="H229" i="15" s="1"/>
  <c r="I53" i="15"/>
  <c r="H12" i="15"/>
  <c r="H67" i="21" l="1"/>
  <c r="H167" i="15"/>
  <c r="H66" i="21"/>
  <c r="I55" i="15"/>
  <c r="H168" i="15" l="1"/>
  <c r="H62" i="68"/>
  <c r="H61" i="68"/>
  <c r="I51" i="13" l="1"/>
  <c r="I165" i="15"/>
  <c r="H27" i="15"/>
  <c r="H30" i="15" l="1"/>
  <c r="H70" i="21"/>
  <c r="I45" i="13"/>
  <c r="H221" i="15" l="1"/>
  <c r="H18" i="68"/>
  <c r="H23" i="68" l="1"/>
  <c r="H81" i="68" l="1"/>
  <c r="I26" i="21" l="1"/>
  <c r="I43" i="13"/>
  <c r="H108" i="82"/>
  <c r="I42" i="13" l="1"/>
  <c r="I33" i="21"/>
  <c r="I54" i="13" l="1"/>
  <c r="I57" i="13" l="1"/>
  <c r="I63" i="21" l="1"/>
  <c r="I54" i="15"/>
  <c r="I220" i="15" l="1"/>
  <c r="I229" i="15" s="1"/>
  <c r="I56" i="15"/>
  <c r="J53" i="15" l="1"/>
  <c r="I12" i="15"/>
  <c r="J55" i="15" l="1"/>
  <c r="I66" i="21" l="1"/>
  <c r="G34" i="69"/>
  <c r="I67" i="21" l="1"/>
  <c r="I167" i="15"/>
  <c r="I61" i="68"/>
  <c r="J51" i="13" l="1"/>
  <c r="I168" i="15"/>
  <c r="I62" i="68"/>
  <c r="I70" i="21" l="1"/>
  <c r="J165" i="15"/>
  <c r="I27" i="15"/>
  <c r="I221" i="15" l="1"/>
  <c r="I30" i="15"/>
  <c r="I18" i="68"/>
  <c r="I23" i="68" l="1"/>
  <c r="I81" i="68" l="1"/>
  <c r="J26" i="21" l="1"/>
  <c r="J43" i="13"/>
  <c r="I108" i="82"/>
  <c r="J42" i="13" l="1"/>
  <c r="J33" i="21"/>
  <c r="G25" i="69"/>
  <c r="G32" i="69" l="1"/>
  <c r="J17" i="61" l="1"/>
  <c r="J38" i="21" l="1"/>
  <c r="J47" i="21" s="1"/>
  <c r="J39" i="61"/>
  <c r="G37" i="69" l="1"/>
  <c r="G46" i="69" s="1"/>
  <c r="J53" i="13"/>
  <c r="J22" i="68"/>
  <c r="J45" i="13" l="1"/>
  <c r="J54" i="13" s="1"/>
  <c r="J57" i="13" l="1"/>
  <c r="J54" i="15"/>
  <c r="J63" i="21"/>
  <c r="J220" i="15" l="1"/>
  <c r="J229" i="15" s="1"/>
  <c r="K96" i="21"/>
  <c r="K98" i="21" s="1"/>
  <c r="J56" i="15"/>
  <c r="G62" i="69"/>
  <c r="J12" i="15" l="1"/>
  <c r="G12" i="25" s="1"/>
  <c r="G79" i="69" s="1"/>
  <c r="K53" i="15"/>
  <c r="K81" i="21"/>
  <c r="K194" i="21" l="1"/>
  <c r="J67" i="21"/>
  <c r="J167" i="15"/>
  <c r="J66" i="21"/>
  <c r="K188" i="21"/>
  <c r="J168" i="15" l="1"/>
  <c r="K189" i="21"/>
  <c r="G65" i="69"/>
  <c r="J61" i="68"/>
  <c r="J62" i="68"/>
  <c r="G66" i="69"/>
  <c r="K51" i="13" l="1"/>
  <c r="J27" i="15"/>
  <c r="K165" i="15"/>
  <c r="G27" i="25" l="1"/>
  <c r="G30" i="25" s="1"/>
  <c r="J30" i="15"/>
  <c r="J70" i="21"/>
  <c r="K226" i="21" l="1"/>
  <c r="J221" i="15"/>
  <c r="G69" i="69"/>
  <c r="J18" i="68"/>
  <c r="J23" i="68" l="1"/>
  <c r="J81" i="68" l="1"/>
  <c r="J108" i="82" l="1"/>
  <c r="CV229" i="15" l="1"/>
  <c r="CU229" i="15"/>
  <c r="CT229" i="15"/>
  <c r="CS229" i="15"/>
  <c r="CR229" i="15"/>
  <c r="CQ229" i="15"/>
  <c r="CP229" i="15"/>
  <c r="CO229" i="15"/>
  <c r="CN229" i="15"/>
  <c r="CM229" i="15"/>
  <c r="CL229" i="15"/>
  <c r="CK229" i="15"/>
  <c r="CJ229" i="15"/>
  <c r="K229" i="15"/>
  <c r="L229" i="15"/>
  <c r="M229" i="15"/>
  <c r="N229" i="15"/>
  <c r="O229" i="15"/>
  <c r="P229" i="15"/>
  <c r="Q229" i="15"/>
  <c r="R229" i="15"/>
  <c r="S229" i="15"/>
  <c r="T229" i="15"/>
  <c r="U229" i="15"/>
  <c r="V229" i="15"/>
  <c r="W229" i="15"/>
  <c r="X229" i="15"/>
  <c r="Y229" i="15"/>
  <c r="Z229" i="15"/>
  <c r="AA229" i="15"/>
  <c r="AB229" i="15"/>
  <c r="AC229" i="15"/>
  <c r="AD229" i="15"/>
  <c r="AE229" i="15"/>
  <c r="AF229" i="15"/>
  <c r="AG229" i="15"/>
  <c r="AH229" i="15"/>
  <c r="AI229" i="15"/>
  <c r="AJ229" i="15"/>
  <c r="AK229" i="15"/>
  <c r="AL229" i="15"/>
  <c r="AM229" i="15"/>
  <c r="AN229" i="15"/>
  <c r="AO229" i="15"/>
  <c r="AP229" i="15"/>
  <c r="AQ229" i="15"/>
  <c r="AR229" i="15"/>
  <c r="AS229" i="15"/>
  <c r="AT229" i="15"/>
  <c r="AU229" i="15"/>
  <c r="AV229" i="15"/>
  <c r="AW229" i="15"/>
  <c r="AX229" i="15"/>
  <c r="AY229" i="15"/>
  <c r="AZ229" i="15"/>
  <c r="BA229" i="15"/>
  <c r="BB229" i="15"/>
  <c r="BC229" i="15"/>
  <c r="BD229" i="15"/>
  <c r="BE229" i="15"/>
  <c r="BF229" i="15"/>
  <c r="BG229" i="15"/>
  <c r="BH229" i="15"/>
  <c r="BI229" i="15"/>
  <c r="BJ229" i="15"/>
  <c r="BK229" i="15"/>
  <c r="BL229" i="15"/>
  <c r="BM229" i="15"/>
  <c r="BN229" i="15"/>
  <c r="BO229" i="15"/>
  <c r="BP229" i="15"/>
  <c r="BQ229" i="15"/>
  <c r="BR229" i="15"/>
  <c r="BS229" i="15"/>
  <c r="BT229" i="15"/>
  <c r="BU229" i="15"/>
  <c r="BV229" i="15"/>
  <c r="BW229" i="15"/>
  <c r="BX229" i="15"/>
  <c r="BY229" i="15"/>
  <c r="BZ229" i="15"/>
  <c r="CA229" i="15"/>
  <c r="CB229" i="15"/>
  <c r="CC229" i="15"/>
  <c r="CD229" i="15"/>
  <c r="CE229" i="15"/>
  <c r="CF229" i="15"/>
  <c r="CG229" i="15"/>
  <c r="CH229" i="15"/>
  <c r="CI229" i="15"/>
  <c r="C21" i="74"/>
  <c r="CS21" i="74" s="1"/>
  <c r="CS25" i="74" s="1"/>
  <c r="G21" i="74" l="1"/>
  <c r="G25" i="74" s="1"/>
  <c r="EF21" i="74"/>
  <c r="EF25" i="74" s="1"/>
  <c r="EF28" i="74" s="1"/>
  <c r="EF34" i="74" s="1"/>
  <c r="EF96" i="15" s="1"/>
  <c r="EO21" i="74"/>
  <c r="EO25" i="74" s="1"/>
  <c r="EO12" i="68" s="1"/>
  <c r="EO14" i="68" s="1"/>
  <c r="EN21" i="74"/>
  <c r="EN25" i="74" s="1"/>
  <c r="EN28" i="74" s="1"/>
  <c r="EN34" i="74" s="1"/>
  <c r="EN96" i="15" s="1"/>
  <c r="DA21" i="74"/>
  <c r="DA25" i="74" s="1"/>
  <c r="DA12" i="68" s="1"/>
  <c r="DA14" i="68" s="1"/>
  <c r="EB21" i="74"/>
  <c r="EB25" i="74" s="1"/>
  <c r="EB12" i="68" s="1"/>
  <c r="EB14" i="68" s="1"/>
  <c r="EP21" i="74"/>
  <c r="EP25" i="74" s="1"/>
  <c r="EP28" i="74" s="1"/>
  <c r="EP34" i="74" s="1"/>
  <c r="EP96" i="15" s="1"/>
  <c r="DZ21" i="74"/>
  <c r="DZ25" i="74" s="1"/>
  <c r="DZ17" i="21" s="1"/>
  <c r="DE21" i="74"/>
  <c r="DE25" i="74" s="1"/>
  <c r="DE12" i="83" s="1"/>
  <c r="DE14" i="83" s="1"/>
  <c r="DV21" i="74"/>
  <c r="DV25" i="74" s="1"/>
  <c r="DV28" i="74" s="1"/>
  <c r="DV34" i="74" s="1"/>
  <c r="DV96" i="15" s="1"/>
  <c r="DS21" i="74"/>
  <c r="DS25" i="74" s="1"/>
  <c r="DS28" i="74" s="1"/>
  <c r="DS34" i="74" s="1"/>
  <c r="DS96" i="15" s="1"/>
  <c r="EI21" i="74"/>
  <c r="EI25" i="74" s="1"/>
  <c r="EI12" i="68" s="1"/>
  <c r="EI14" i="68" s="1"/>
  <c r="O21" i="74"/>
  <c r="DX21" i="74"/>
  <c r="DX25" i="74" s="1"/>
  <c r="DX12" i="68" s="1"/>
  <c r="DX14" i="68" s="1"/>
  <c r="EJ21" i="74"/>
  <c r="EJ25" i="74" s="1"/>
  <c r="EJ12" i="68" s="1"/>
  <c r="EJ14" i="68" s="1"/>
  <c r="H21" i="74"/>
  <c r="H25" i="74" s="1"/>
  <c r="DU21" i="74"/>
  <c r="DU25" i="74" s="1"/>
  <c r="DU12" i="68" s="1"/>
  <c r="DU14" i="68" s="1"/>
  <c r="EL21" i="74"/>
  <c r="EL25" i="74" s="1"/>
  <c r="EL28" i="74" s="1"/>
  <c r="EL34" i="74" s="1"/>
  <c r="EL96" i="15" s="1"/>
  <c r="DY21" i="74"/>
  <c r="DY25" i="74" s="1"/>
  <c r="DY12" i="68" s="1"/>
  <c r="DY14" i="68" s="1"/>
  <c r="ED21" i="74"/>
  <c r="ED25" i="74" s="1"/>
  <c r="ED12" i="68" s="1"/>
  <c r="ED14" i="68" s="1"/>
  <c r="DK21" i="74"/>
  <c r="DK25" i="74" s="1"/>
  <c r="DK12" i="83" s="1"/>
  <c r="DK14" i="83" s="1"/>
  <c r="DH21" i="74"/>
  <c r="DH25" i="74" s="1"/>
  <c r="DH17" i="21" s="1"/>
  <c r="EH21" i="74"/>
  <c r="EH25" i="74" s="1"/>
  <c r="CS28" i="74"/>
  <c r="CS34" i="74" s="1"/>
  <c r="CS96" i="15" s="1"/>
  <c r="CS12" i="83"/>
  <c r="CS14" i="83" s="1"/>
  <c r="CS17" i="21"/>
  <c r="CS12" i="68"/>
  <c r="CS14" i="68" s="1"/>
  <c r="EC21" i="74"/>
  <c r="EC25" i="74" s="1"/>
  <c r="DN21" i="74"/>
  <c r="DN25" i="74" s="1"/>
  <c r="EK21" i="74"/>
  <c r="EK25" i="74" s="1"/>
  <c r="C69" i="74"/>
  <c r="I21" i="74"/>
  <c r="I25" i="74" s="1"/>
  <c r="Q21" i="74"/>
  <c r="W21" i="74"/>
  <c r="W25" i="74" s="1"/>
  <c r="BC21" i="74"/>
  <c r="BC25" i="74" s="1"/>
  <c r="BD21" i="74"/>
  <c r="BD25" i="74" s="1"/>
  <c r="BH21" i="74"/>
  <c r="BH25" i="74" s="1"/>
  <c r="BI21" i="74"/>
  <c r="BI25" i="74" s="1"/>
  <c r="AD21" i="74"/>
  <c r="AD25" i="74" s="1"/>
  <c r="AK21" i="74"/>
  <c r="AK25" i="74" s="1"/>
  <c r="R21" i="74"/>
  <c r="AX21" i="74"/>
  <c r="AX25" i="74" s="1"/>
  <c r="S21" i="74"/>
  <c r="S25" i="74" s="1"/>
  <c r="T21" i="74"/>
  <c r="U21" i="74"/>
  <c r="AA21" i="74"/>
  <c r="AA25" i="74" s="1"/>
  <c r="X21" i="74"/>
  <c r="X25" i="74" s="1"/>
  <c r="AG21" i="74"/>
  <c r="AG25" i="74" s="1"/>
  <c r="AM21" i="74"/>
  <c r="AM25" i="74" s="1"/>
  <c r="J21" i="74"/>
  <c r="J25" i="74" s="1"/>
  <c r="Y21" i="74"/>
  <c r="Y25" i="74" s="1"/>
  <c r="AI21" i="74"/>
  <c r="AI25" i="74" s="1"/>
  <c r="AL21" i="74"/>
  <c r="AL25" i="74" s="1"/>
  <c r="K21" i="74"/>
  <c r="K25" i="74" s="1"/>
  <c r="Z21" i="74"/>
  <c r="Z25" i="74" s="1"/>
  <c r="L21" i="74"/>
  <c r="AB21" i="74"/>
  <c r="AB25" i="74" s="1"/>
  <c r="AU21" i="74"/>
  <c r="AU25" i="74" s="1"/>
  <c r="V21" i="74"/>
  <c r="V25" i="74" s="1"/>
  <c r="BB21" i="74"/>
  <c r="BB25" i="74" s="1"/>
  <c r="BR21" i="74"/>
  <c r="BR25" i="74" s="1"/>
  <c r="M21" i="74"/>
  <c r="AC21" i="74"/>
  <c r="AC25" i="74" s="1"/>
  <c r="AN21" i="74"/>
  <c r="AN25" i="74" s="1"/>
  <c r="AV21" i="74"/>
  <c r="AV25" i="74" s="1"/>
  <c r="AY21" i="74"/>
  <c r="AY25" i="74" s="1"/>
  <c r="AW21" i="74"/>
  <c r="AW25" i="74" s="1"/>
  <c r="BM21" i="74"/>
  <c r="BM25" i="74" s="1"/>
  <c r="BY21" i="74"/>
  <c r="BY25" i="74" s="1"/>
  <c r="AF21" i="74"/>
  <c r="AF25" i="74" s="1"/>
  <c r="AT21" i="74"/>
  <c r="AT25" i="74" s="1"/>
  <c r="BL21" i="74"/>
  <c r="BL25" i="74" s="1"/>
  <c r="AJ21" i="74"/>
  <c r="AJ25" i="74" s="1"/>
  <c r="BF21" i="74"/>
  <c r="BF25" i="74" s="1"/>
  <c r="BX21" i="74"/>
  <c r="BX25" i="74" s="1"/>
  <c r="CH21" i="74"/>
  <c r="CH25" i="74" s="1"/>
  <c r="CI21" i="74"/>
  <c r="CI25" i="74" s="1"/>
  <c r="CM21" i="74"/>
  <c r="CM25" i="74" s="1"/>
  <c r="AR21" i="74"/>
  <c r="AR25" i="74" s="1"/>
  <c r="AE21" i="74"/>
  <c r="AE25" i="74" s="1"/>
  <c r="BG21" i="74"/>
  <c r="BG25" i="74" s="1"/>
  <c r="CF21" i="74"/>
  <c r="CF25" i="74" s="1"/>
  <c r="AP21" i="74"/>
  <c r="AP25" i="74" s="1"/>
  <c r="AQ21" i="74"/>
  <c r="AQ25" i="74" s="1"/>
  <c r="AO21" i="74"/>
  <c r="AO25" i="74" s="1"/>
  <c r="BJ21" i="74"/>
  <c r="BJ25" i="74" s="1"/>
  <c r="BP21" i="74"/>
  <c r="BP25" i="74" s="1"/>
  <c r="CD21" i="74"/>
  <c r="CD25" i="74" s="1"/>
  <c r="CG21" i="74"/>
  <c r="CG25" i="74" s="1"/>
  <c r="BS21" i="74"/>
  <c r="BS25" i="74" s="1"/>
  <c r="AZ21" i="74"/>
  <c r="AZ25" i="74" s="1"/>
  <c r="BE21" i="74"/>
  <c r="BE25" i="74" s="1"/>
  <c r="BN21" i="74"/>
  <c r="BN25" i="74" s="1"/>
  <c r="BA21" i="74"/>
  <c r="BA25" i="74" s="1"/>
  <c r="BZ21" i="74"/>
  <c r="BZ25" i="74" s="1"/>
  <c r="N21" i="74"/>
  <c r="CJ21" i="74"/>
  <c r="CJ25" i="74" s="1"/>
  <c r="CT21" i="74"/>
  <c r="CT25" i="74" s="1"/>
  <c r="BO21" i="74"/>
  <c r="BO25" i="74" s="1"/>
  <c r="BU21" i="74"/>
  <c r="BU25" i="74" s="1"/>
  <c r="BV21" i="74"/>
  <c r="BV25" i="74" s="1"/>
  <c r="CV21" i="74"/>
  <c r="CV25" i="74" s="1"/>
  <c r="CC21" i="74"/>
  <c r="CC25" i="74" s="1"/>
  <c r="AS21" i="74"/>
  <c r="AS25" i="74" s="1"/>
  <c r="DD21" i="74"/>
  <c r="DD25" i="74" s="1"/>
  <c r="CU21" i="74"/>
  <c r="CU25" i="74" s="1"/>
  <c r="CX21" i="74"/>
  <c r="CX25" i="74" s="1"/>
  <c r="DO21" i="74"/>
  <c r="DO25" i="74" s="1"/>
  <c r="DP21" i="74"/>
  <c r="DP25" i="74" s="1"/>
  <c r="CR21" i="74"/>
  <c r="CR25" i="74" s="1"/>
  <c r="EA21" i="74"/>
  <c r="EA25" i="74" s="1"/>
  <c r="BK21" i="74"/>
  <c r="BK25" i="74" s="1"/>
  <c r="BT21" i="74"/>
  <c r="BT25" i="74" s="1"/>
  <c r="DI21" i="74"/>
  <c r="DI25" i="74" s="1"/>
  <c r="DW21" i="74"/>
  <c r="DW25" i="74" s="1"/>
  <c r="CW21" i="74"/>
  <c r="CW25" i="74" s="1"/>
  <c r="DJ21" i="74"/>
  <c r="DJ25" i="74" s="1"/>
  <c r="CL21" i="74"/>
  <c r="CL25" i="74" s="1"/>
  <c r="CO21" i="74"/>
  <c r="CO25" i="74" s="1"/>
  <c r="DL21" i="74"/>
  <c r="DL25" i="74" s="1"/>
  <c r="DQ21" i="74"/>
  <c r="DQ25" i="74" s="1"/>
  <c r="DR21" i="74"/>
  <c r="DR25" i="74" s="1"/>
  <c r="BQ21" i="74"/>
  <c r="BQ25" i="74" s="1"/>
  <c r="EG21" i="74"/>
  <c r="EG25" i="74" s="1"/>
  <c r="P21" i="74"/>
  <c r="CB21" i="74"/>
  <c r="CB25" i="74" s="1"/>
  <c r="CY21" i="74"/>
  <c r="CY25" i="74" s="1"/>
  <c r="DC21" i="74"/>
  <c r="DC25" i="74" s="1"/>
  <c r="CE21" i="74"/>
  <c r="CE25" i="74" s="1"/>
  <c r="CZ21" i="74"/>
  <c r="CZ25" i="74" s="1"/>
  <c r="AH21" i="74"/>
  <c r="AH25" i="74" s="1"/>
  <c r="CA21" i="74"/>
  <c r="CA25" i="74" s="1"/>
  <c r="CN21" i="74"/>
  <c r="CN25" i="74" s="1"/>
  <c r="CK21" i="74"/>
  <c r="CK25" i="74" s="1"/>
  <c r="EE21" i="74"/>
  <c r="EE25" i="74" s="1"/>
  <c r="EM21" i="74"/>
  <c r="EM25" i="74" s="1"/>
  <c r="CP21" i="74"/>
  <c r="CP25" i="74" s="1"/>
  <c r="DF21" i="74"/>
  <c r="DF25" i="74" s="1"/>
  <c r="BW21" i="74"/>
  <c r="BW25" i="74" s="1"/>
  <c r="DT21" i="74"/>
  <c r="DT25" i="74" s="1"/>
  <c r="DM21" i="74"/>
  <c r="DM25" i="74" s="1"/>
  <c r="DB21" i="74"/>
  <c r="DB25" i="74" s="1"/>
  <c r="CQ21" i="74"/>
  <c r="CQ25" i="74" s="1"/>
  <c r="DG21" i="74"/>
  <c r="DG25" i="74" s="1"/>
  <c r="E229" i="15"/>
  <c r="U25" i="74" l="1"/>
  <c r="U28" i="74" s="1"/>
  <c r="U34" i="74" s="1"/>
  <c r="U96" i="15" s="1"/>
  <c r="T25" i="74"/>
  <c r="T12" i="83" s="1"/>
  <c r="T14" i="83" s="1"/>
  <c r="EJ28" i="74"/>
  <c r="EJ34" i="74" s="1"/>
  <c r="EJ96" i="15" s="1"/>
  <c r="EN12" i="83"/>
  <c r="EN14" i="83" s="1"/>
  <c r="EJ12" i="83"/>
  <c r="EJ14" i="83" s="1"/>
  <c r="DA12" i="83"/>
  <c r="DA14" i="83" s="1"/>
  <c r="DA28" i="74"/>
  <c r="DA34" i="74" s="1"/>
  <c r="DA96" i="15" s="1"/>
  <c r="DS12" i="68"/>
  <c r="DS14" i="68" s="1"/>
  <c r="EI17" i="21"/>
  <c r="DS12" i="83"/>
  <c r="DS14" i="83" s="1"/>
  <c r="DS17" i="21"/>
  <c r="EI12" i="83"/>
  <c r="EI14" i="83" s="1"/>
  <c r="EO12" i="83"/>
  <c r="EO14" i="83" s="1"/>
  <c r="EI28" i="74"/>
  <c r="EI34" i="74" s="1"/>
  <c r="EI96" i="15" s="1"/>
  <c r="DV12" i="68"/>
  <c r="DV14" i="68" s="1"/>
  <c r="DA17" i="21"/>
  <c r="ED12" i="83"/>
  <c r="ED14" i="83" s="1"/>
  <c r="DU12" i="83"/>
  <c r="DU14" i="83" s="1"/>
  <c r="EL17" i="21"/>
  <c r="EL12" i="83"/>
  <c r="EL14" i="83" s="1"/>
  <c r="EF12" i="68"/>
  <c r="EF14" i="68" s="1"/>
  <c r="DU28" i="74"/>
  <c r="DU34" i="74" s="1"/>
  <c r="DU96" i="15" s="1"/>
  <c r="EL12" i="68"/>
  <c r="EL14" i="68" s="1"/>
  <c r="DU17" i="21"/>
  <c r="EF17" i="21"/>
  <c r="DE28" i="74"/>
  <c r="DE34" i="74" s="1"/>
  <c r="DE96" i="15" s="1"/>
  <c r="EF12" i="83"/>
  <c r="EF14" i="83" s="1"/>
  <c r="EB17" i="21"/>
  <c r="ED28" i="74"/>
  <c r="ED34" i="74" s="1"/>
  <c r="ED96" i="15" s="1"/>
  <c r="EJ17" i="21"/>
  <c r="EO17" i="21"/>
  <c r="EH12" i="68"/>
  <c r="EH14" i="68" s="1"/>
  <c r="EH17" i="21"/>
  <c r="DZ12" i="68"/>
  <c r="DZ14" i="68" s="1"/>
  <c r="EP12" i="68"/>
  <c r="EP14" i="68" s="1"/>
  <c r="EH28" i="74"/>
  <c r="EH34" i="74" s="1"/>
  <c r="EH96" i="15" s="1"/>
  <c r="DZ12" i="83"/>
  <c r="DZ14" i="83" s="1"/>
  <c r="EP17" i="21"/>
  <c r="EB12" i="83"/>
  <c r="EB14" i="83" s="1"/>
  <c r="DK12" i="68"/>
  <c r="DK14" i="68" s="1"/>
  <c r="H17" i="21"/>
  <c r="EP12" i="83"/>
  <c r="EP14" i="83" s="1"/>
  <c r="EB28" i="74"/>
  <c r="EB34" i="74" s="1"/>
  <c r="EB96" i="15" s="1"/>
  <c r="DK28" i="74"/>
  <c r="DK34" i="74" s="1"/>
  <c r="DK96" i="15" s="1"/>
  <c r="DH12" i="83"/>
  <c r="DH14" i="83" s="1"/>
  <c r="DH28" i="74"/>
  <c r="DH34" i="74" s="1"/>
  <c r="DH96" i="15" s="1"/>
  <c r="DX28" i="74"/>
  <c r="DX34" i="74" s="1"/>
  <c r="DX96" i="15" s="1"/>
  <c r="DY12" i="83"/>
  <c r="DY14" i="83" s="1"/>
  <c r="DE17" i="21"/>
  <c r="DV17" i="21"/>
  <c r="EH12" i="83"/>
  <c r="EH14" i="83" s="1"/>
  <c r="H12" i="68"/>
  <c r="H14" i="68" s="1"/>
  <c r="H25" i="68" s="1"/>
  <c r="H28" i="74"/>
  <c r="H34" i="74" s="1"/>
  <c r="H96" i="15" s="1"/>
  <c r="EN17" i="21"/>
  <c r="EN12" i="68"/>
  <c r="EN14" i="68" s="1"/>
  <c r="DZ28" i="74"/>
  <c r="DZ34" i="74" s="1"/>
  <c r="DZ96" i="15" s="1"/>
  <c r="DK17" i="21"/>
  <c r="H18" i="73"/>
  <c r="O25" i="74"/>
  <c r="DX17" i="21"/>
  <c r="DX12" i="83"/>
  <c r="DX14" i="83" s="1"/>
  <c r="EO28" i="74"/>
  <c r="EO34" i="74" s="1"/>
  <c r="EO96" i="15" s="1"/>
  <c r="DY17" i="21"/>
  <c r="DY28" i="74"/>
  <c r="DY34" i="74" s="1"/>
  <c r="DY96" i="15" s="1"/>
  <c r="ED17" i="21"/>
  <c r="DE12" i="68"/>
  <c r="DE14" i="68" s="1"/>
  <c r="DV12" i="83"/>
  <c r="DV14" i="83" s="1"/>
  <c r="DH12" i="68"/>
  <c r="DH14" i="68" s="1"/>
  <c r="CP28" i="74"/>
  <c r="CP34" i="74" s="1"/>
  <c r="CP96" i="15" s="1"/>
  <c r="CP12" i="83"/>
  <c r="CP14" i="83" s="1"/>
  <c r="CP12" i="68"/>
  <c r="CP14" i="68" s="1"/>
  <c r="CP17" i="21"/>
  <c r="CG28" i="74"/>
  <c r="CG34" i="74" s="1"/>
  <c r="CG96" i="15" s="1"/>
  <c r="CG12" i="83"/>
  <c r="CG14" i="83" s="1"/>
  <c r="CG17" i="21"/>
  <c r="CG12" i="68"/>
  <c r="CG14" i="68" s="1"/>
  <c r="K18" i="73"/>
  <c r="K22" i="73" s="1"/>
  <c r="K24" i="73" s="1"/>
  <c r="R25" i="74"/>
  <c r="DL28" i="74"/>
  <c r="DL34" i="74" s="1"/>
  <c r="DL96" i="15" s="1"/>
  <c r="DL12" i="83"/>
  <c r="DL14" i="83" s="1"/>
  <c r="DL17" i="21"/>
  <c r="DL12" i="68"/>
  <c r="DL14" i="68" s="1"/>
  <c r="BL28" i="74"/>
  <c r="BL34" i="74" s="1"/>
  <c r="BL96" i="15" s="1"/>
  <c r="BL12" i="83"/>
  <c r="BL14" i="83" s="1"/>
  <c r="BL17" i="21"/>
  <c r="BL12" i="68"/>
  <c r="BL14" i="68" s="1"/>
  <c r="EE28" i="74"/>
  <c r="EE34" i="74" s="1"/>
  <c r="EE96" i="15" s="1"/>
  <c r="EE12" i="83"/>
  <c r="EE14" i="83" s="1"/>
  <c r="EE17" i="21"/>
  <c r="EE12" i="68"/>
  <c r="EE14" i="68" s="1"/>
  <c r="Z28" i="74"/>
  <c r="Z34" i="74" s="1"/>
  <c r="Z96" i="15" s="1"/>
  <c r="Z12" i="83"/>
  <c r="Z14" i="83" s="1"/>
  <c r="Z17" i="21"/>
  <c r="Z12" i="68"/>
  <c r="Z14" i="68" s="1"/>
  <c r="CL28" i="74"/>
  <c r="CL34" i="74" s="1"/>
  <c r="CL96" i="15" s="1"/>
  <c r="CL12" i="83"/>
  <c r="CL14" i="83" s="1"/>
  <c r="CL12" i="68"/>
  <c r="CL14" i="68" s="1"/>
  <c r="CL17" i="21"/>
  <c r="CN28" i="74"/>
  <c r="CN34" i="74" s="1"/>
  <c r="CN96" i="15" s="1"/>
  <c r="CN12" i="83"/>
  <c r="CN14" i="83" s="1"/>
  <c r="CN17" i="21"/>
  <c r="CN12" i="68"/>
  <c r="CN14" i="68" s="1"/>
  <c r="BV28" i="74"/>
  <c r="BV34" i="74" s="1"/>
  <c r="BV96" i="15" s="1"/>
  <c r="BV12" i="83"/>
  <c r="BV14" i="83" s="1"/>
  <c r="BV17" i="21"/>
  <c r="BV12" i="68"/>
  <c r="BV14" i="68" s="1"/>
  <c r="BY28" i="74"/>
  <c r="BY34" i="74" s="1"/>
  <c r="BY96" i="15" s="1"/>
  <c r="BY12" i="83"/>
  <c r="BY14" i="83" s="1"/>
  <c r="BY17" i="21"/>
  <c r="BY12" i="68"/>
  <c r="BY14" i="68" s="1"/>
  <c r="AL28" i="74"/>
  <c r="AL34" i="74" s="1"/>
  <c r="AL96" i="15" s="1"/>
  <c r="AL12" i="83"/>
  <c r="AL14" i="83" s="1"/>
  <c r="AL12" i="68"/>
  <c r="AL14" i="68" s="1"/>
  <c r="AL17" i="21"/>
  <c r="CW28" i="74"/>
  <c r="CW34" i="74" s="1"/>
  <c r="CW96" i="15" s="1"/>
  <c r="CW12" i="83"/>
  <c r="CW14" i="83" s="1"/>
  <c r="CW17" i="21"/>
  <c r="CW12" i="68"/>
  <c r="CW14" i="68" s="1"/>
  <c r="AQ28" i="74"/>
  <c r="AQ34" i="74" s="1"/>
  <c r="AQ96" i="15" s="1"/>
  <c r="AQ12" i="83"/>
  <c r="AQ14" i="83" s="1"/>
  <c r="AQ17" i="21"/>
  <c r="AQ12" i="68"/>
  <c r="AQ14" i="68" s="1"/>
  <c r="AI28" i="74"/>
  <c r="AI34" i="74" s="1"/>
  <c r="AI96" i="15" s="1"/>
  <c r="AI12" i="83"/>
  <c r="AI14" i="83" s="1"/>
  <c r="AI12" i="68"/>
  <c r="AI14" i="68" s="1"/>
  <c r="AI17" i="21"/>
  <c r="AH12" i="83"/>
  <c r="AH14" i="83" s="1"/>
  <c r="AH28" i="74"/>
  <c r="AH34" i="74" s="1"/>
  <c r="AH96" i="15" s="1"/>
  <c r="AH17" i="21"/>
  <c r="AH12" i="68"/>
  <c r="AH14" i="68" s="1"/>
  <c r="BO28" i="74"/>
  <c r="BO34" i="74" s="1"/>
  <c r="BO96" i="15" s="1"/>
  <c r="BO12" i="83"/>
  <c r="BO14" i="83" s="1"/>
  <c r="BO12" i="68"/>
  <c r="BO14" i="68" s="1"/>
  <c r="BO17" i="21"/>
  <c r="AW12" i="83"/>
  <c r="AW14" i="83" s="1"/>
  <c r="AW28" i="74"/>
  <c r="AW34" i="74" s="1"/>
  <c r="AW96" i="15" s="1"/>
  <c r="AW12" i="68"/>
  <c r="AW14" i="68" s="1"/>
  <c r="AW17" i="21"/>
  <c r="BC28" i="74"/>
  <c r="BC34" i="74" s="1"/>
  <c r="BC96" i="15" s="1"/>
  <c r="BC12" i="83"/>
  <c r="BC14" i="83" s="1"/>
  <c r="BC17" i="21"/>
  <c r="BC12" i="68"/>
  <c r="BC14" i="68" s="1"/>
  <c r="DI28" i="74"/>
  <c r="DI34" i="74" s="1"/>
  <c r="DI96" i="15" s="1"/>
  <c r="DI12" i="83"/>
  <c r="DI14" i="83" s="1"/>
  <c r="DI12" i="68"/>
  <c r="DI14" i="68" s="1"/>
  <c r="DI17" i="21"/>
  <c r="CT28" i="74"/>
  <c r="CT34" i="74" s="1"/>
  <c r="CT96" i="15" s="1"/>
  <c r="CT12" i="83"/>
  <c r="CT14" i="83" s="1"/>
  <c r="CT12" i="68"/>
  <c r="CT14" i="68" s="1"/>
  <c r="CT17" i="21"/>
  <c r="CF28" i="74"/>
  <c r="CF34" i="74" s="1"/>
  <c r="CF96" i="15" s="1"/>
  <c r="CF12" i="83"/>
  <c r="CF14" i="83" s="1"/>
  <c r="CF12" i="68"/>
  <c r="CF14" i="68" s="1"/>
  <c r="CF17" i="21"/>
  <c r="AY28" i="74"/>
  <c r="AY34" i="74" s="1"/>
  <c r="AY96" i="15" s="1"/>
  <c r="AY12" i="83"/>
  <c r="AY14" i="83" s="1"/>
  <c r="AY12" i="68"/>
  <c r="AY14" i="68" s="1"/>
  <c r="AY17" i="21"/>
  <c r="J28" i="74"/>
  <c r="J34" i="74" s="1"/>
  <c r="J96" i="15" s="1"/>
  <c r="J17" i="21"/>
  <c r="J24" i="21" s="1"/>
  <c r="J83" i="68" s="1"/>
  <c r="J110" i="82" s="1"/>
  <c r="J12" i="68"/>
  <c r="J14" i="68" s="1"/>
  <c r="J25" i="68" s="1"/>
  <c r="J27" i="68" s="1"/>
  <c r="W28" i="74"/>
  <c r="W34" i="74" s="1"/>
  <c r="W96" i="15" s="1"/>
  <c r="W12" i="83"/>
  <c r="W14" i="83" s="1"/>
  <c r="W12" i="68"/>
  <c r="W14" i="68" s="1"/>
  <c r="W17" i="21"/>
  <c r="E21" i="74"/>
  <c r="E25" i="74" s="1"/>
  <c r="F66" i="2" s="1"/>
  <c r="CE28" i="74"/>
  <c r="CE34" i="74" s="1"/>
  <c r="CE96" i="15" s="1"/>
  <c r="CE12" i="83"/>
  <c r="CE14" i="83" s="1"/>
  <c r="CE17" i="21"/>
  <c r="CE12" i="68"/>
  <c r="CE14" i="68" s="1"/>
  <c r="BT28" i="74"/>
  <c r="BT34" i="74" s="1"/>
  <c r="BT96" i="15" s="1"/>
  <c r="BT12" i="83"/>
  <c r="BT14" i="83" s="1"/>
  <c r="BT12" i="68"/>
  <c r="BT14" i="68" s="1"/>
  <c r="BT17" i="21"/>
  <c r="CJ28" i="74"/>
  <c r="CJ34" i="74" s="1"/>
  <c r="CJ96" i="15" s="1"/>
  <c r="CJ12" i="83"/>
  <c r="CJ14" i="83" s="1"/>
  <c r="CJ12" i="68"/>
  <c r="CJ14" i="68" s="1"/>
  <c r="CJ17" i="21"/>
  <c r="BG28" i="74"/>
  <c r="BG34" i="74" s="1"/>
  <c r="BG96" i="15" s="1"/>
  <c r="BG12" i="83"/>
  <c r="BG14" i="83" s="1"/>
  <c r="BG12" i="68"/>
  <c r="BG14" i="68" s="1"/>
  <c r="BG17" i="21"/>
  <c r="AV28" i="74"/>
  <c r="AV34" i="74" s="1"/>
  <c r="AV96" i="15" s="1"/>
  <c r="AV12" i="83"/>
  <c r="AV14" i="83" s="1"/>
  <c r="AV12" i="68"/>
  <c r="AV14" i="68" s="1"/>
  <c r="AV17" i="21"/>
  <c r="AM28" i="74"/>
  <c r="AM34" i="74" s="1"/>
  <c r="AM96" i="15" s="1"/>
  <c r="AM12" i="83"/>
  <c r="AM14" i="83" s="1"/>
  <c r="AM17" i="21"/>
  <c r="AM12" i="68"/>
  <c r="AM14" i="68" s="1"/>
  <c r="J18" i="73"/>
  <c r="J22" i="73" s="1"/>
  <c r="J24" i="73" s="1"/>
  <c r="Q25" i="74"/>
  <c r="AS28" i="74"/>
  <c r="AS34" i="74" s="1"/>
  <c r="AS96" i="15" s="1"/>
  <c r="AS12" i="83"/>
  <c r="AS14" i="83" s="1"/>
  <c r="AS12" i="68"/>
  <c r="AS14" i="68" s="1"/>
  <c r="AS17" i="21"/>
  <c r="CC28" i="74"/>
  <c r="CC34" i="74" s="1"/>
  <c r="CC96" i="15" s="1"/>
  <c r="CC12" i="83"/>
  <c r="CC14" i="83" s="1"/>
  <c r="CC12" i="68"/>
  <c r="CC14" i="68" s="1"/>
  <c r="CC17" i="21"/>
  <c r="BJ28" i="74"/>
  <c r="BJ34" i="74" s="1"/>
  <c r="BJ96" i="15" s="1"/>
  <c r="BJ12" i="83"/>
  <c r="BJ14" i="83" s="1"/>
  <c r="BJ17" i="21"/>
  <c r="BJ12" i="68"/>
  <c r="BJ14" i="68" s="1"/>
  <c r="BI28" i="74"/>
  <c r="BI34" i="74" s="1"/>
  <c r="BI96" i="15" s="1"/>
  <c r="BI12" i="83"/>
  <c r="BI14" i="83" s="1"/>
  <c r="BI17" i="21"/>
  <c r="BI12" i="68"/>
  <c r="BI14" i="68" s="1"/>
  <c r="DJ28" i="74"/>
  <c r="DJ34" i="74" s="1"/>
  <c r="DJ96" i="15" s="1"/>
  <c r="DJ12" i="83"/>
  <c r="DJ14" i="83" s="1"/>
  <c r="DJ17" i="21"/>
  <c r="DJ12" i="68"/>
  <c r="DJ14" i="68" s="1"/>
  <c r="AO28" i="74"/>
  <c r="AO34" i="74" s="1"/>
  <c r="AO96" i="15" s="1"/>
  <c r="AO12" i="83"/>
  <c r="AO14" i="83" s="1"/>
  <c r="AO12" i="68"/>
  <c r="AO14" i="68" s="1"/>
  <c r="AO17" i="21"/>
  <c r="BH28" i="74"/>
  <c r="BH34" i="74" s="1"/>
  <c r="BH96" i="15" s="1"/>
  <c r="BH12" i="83"/>
  <c r="BH14" i="83" s="1"/>
  <c r="BH17" i="21"/>
  <c r="BH12" i="68"/>
  <c r="BH14" i="68" s="1"/>
  <c r="CA28" i="74"/>
  <c r="CA34" i="74" s="1"/>
  <c r="CA96" i="15" s="1"/>
  <c r="CA12" i="83"/>
  <c r="CA14" i="83" s="1"/>
  <c r="CA17" i="21"/>
  <c r="CA12" i="68"/>
  <c r="CA14" i="68" s="1"/>
  <c r="BU28" i="74"/>
  <c r="BU34" i="74" s="1"/>
  <c r="BU96" i="15" s="1"/>
  <c r="BU12" i="83"/>
  <c r="BU14" i="83" s="1"/>
  <c r="BU17" i="21"/>
  <c r="BU12" i="68"/>
  <c r="BU14" i="68" s="1"/>
  <c r="BM28" i="74"/>
  <c r="BM34" i="74" s="1"/>
  <c r="BM96" i="15" s="1"/>
  <c r="BM12" i="83"/>
  <c r="BM14" i="83" s="1"/>
  <c r="BM12" i="68"/>
  <c r="BM14" i="68" s="1"/>
  <c r="BM17" i="21"/>
  <c r="BD28" i="74"/>
  <c r="BD34" i="74" s="1"/>
  <c r="BD96" i="15" s="1"/>
  <c r="BD12" i="83"/>
  <c r="BD14" i="83" s="1"/>
  <c r="BD17" i="21"/>
  <c r="BD12" i="68"/>
  <c r="BD14" i="68" s="1"/>
  <c r="DW28" i="74"/>
  <c r="DW34" i="74" s="1"/>
  <c r="DW96" i="15" s="1"/>
  <c r="DW12" i="83"/>
  <c r="DW14" i="83" s="1"/>
  <c r="DW17" i="21"/>
  <c r="DW12" i="68"/>
  <c r="DW14" i="68" s="1"/>
  <c r="AP28" i="74"/>
  <c r="AP34" i="74" s="1"/>
  <c r="AP96" i="15" s="1"/>
  <c r="AP12" i="83"/>
  <c r="AP14" i="83" s="1"/>
  <c r="AP12" i="68"/>
  <c r="AP14" i="68" s="1"/>
  <c r="AP17" i="21"/>
  <c r="Y28" i="74"/>
  <c r="Y34" i="74" s="1"/>
  <c r="Y96" i="15" s="1"/>
  <c r="Y12" i="83"/>
  <c r="Y14" i="83" s="1"/>
  <c r="Y12" i="68"/>
  <c r="Y14" i="68" s="1"/>
  <c r="Y17" i="21"/>
  <c r="CZ28" i="74"/>
  <c r="CZ34" i="74" s="1"/>
  <c r="CZ96" i="15" s="1"/>
  <c r="CZ12" i="83"/>
  <c r="CZ14" i="83" s="1"/>
  <c r="CZ17" i="21"/>
  <c r="CZ12" i="68"/>
  <c r="CZ14" i="68" s="1"/>
  <c r="DG28" i="74"/>
  <c r="DG34" i="74" s="1"/>
  <c r="DG96" i="15" s="1"/>
  <c r="DG12" i="83"/>
  <c r="DG14" i="83" s="1"/>
  <c r="DG17" i="21"/>
  <c r="DG12" i="68"/>
  <c r="DG14" i="68" s="1"/>
  <c r="DC28" i="74"/>
  <c r="DC34" i="74" s="1"/>
  <c r="DC96" i="15" s="1"/>
  <c r="DC12" i="83"/>
  <c r="DC14" i="83" s="1"/>
  <c r="DC17" i="21"/>
  <c r="DC12" i="68"/>
  <c r="DC14" i="68" s="1"/>
  <c r="BK28" i="74"/>
  <c r="BK34" i="74" s="1"/>
  <c r="BK96" i="15" s="1"/>
  <c r="BK12" i="83"/>
  <c r="BK14" i="83" s="1"/>
  <c r="BK17" i="21"/>
  <c r="BK12" i="68"/>
  <c r="BK14" i="68" s="1"/>
  <c r="G18" i="73"/>
  <c r="G22" i="73" s="1"/>
  <c r="G24" i="73" s="1"/>
  <c r="N25" i="74"/>
  <c r="AE28" i="74"/>
  <c r="AE34" i="74" s="1"/>
  <c r="AE96" i="15" s="1"/>
  <c r="AE12" i="83"/>
  <c r="AE14" i="83" s="1"/>
  <c r="AE17" i="21"/>
  <c r="AE12" i="68"/>
  <c r="AE14" i="68" s="1"/>
  <c r="AN28" i="74"/>
  <c r="AN34" i="74" s="1"/>
  <c r="AN96" i="15" s="1"/>
  <c r="AN12" i="83"/>
  <c r="AN14" i="83" s="1"/>
  <c r="AN12" i="68"/>
  <c r="AN14" i="68" s="1"/>
  <c r="AN17" i="21"/>
  <c r="AG28" i="74"/>
  <c r="AG34" i="74" s="1"/>
  <c r="AG96" i="15" s="1"/>
  <c r="AG12" i="83"/>
  <c r="AG14" i="83" s="1"/>
  <c r="AG17" i="21"/>
  <c r="AG12" i="68"/>
  <c r="AG14" i="68" s="1"/>
  <c r="I28" i="74"/>
  <c r="I34" i="74" s="1"/>
  <c r="I17" i="21"/>
  <c r="I24" i="21" s="1"/>
  <c r="I83" i="68" s="1"/>
  <c r="I110" i="82" s="1"/>
  <c r="I12" i="68"/>
  <c r="BZ28" i="74"/>
  <c r="BZ34" i="74" s="1"/>
  <c r="BZ96" i="15" s="1"/>
  <c r="BZ12" i="83"/>
  <c r="BZ14" i="83" s="1"/>
  <c r="BZ12" i="68"/>
  <c r="BZ14" i="68" s="1"/>
  <c r="BZ17" i="21"/>
  <c r="CB28" i="74"/>
  <c r="CB34" i="74" s="1"/>
  <c r="CB96" i="15" s="1"/>
  <c r="CB12" i="83"/>
  <c r="CB14" i="83" s="1"/>
  <c r="CB17" i="21"/>
  <c r="CB12" i="68"/>
  <c r="CB14" i="68" s="1"/>
  <c r="AA28" i="74"/>
  <c r="AA34" i="74" s="1"/>
  <c r="AA96" i="15" s="1"/>
  <c r="AA12" i="83"/>
  <c r="AA14" i="83" s="1"/>
  <c r="AA17" i="21"/>
  <c r="AA12" i="68"/>
  <c r="AA14" i="68" s="1"/>
  <c r="BN12" i="83"/>
  <c r="BN14" i="83" s="1"/>
  <c r="BN28" i="74"/>
  <c r="BN34" i="74" s="1"/>
  <c r="BN96" i="15" s="1"/>
  <c r="BN17" i="21"/>
  <c r="BN12" i="68"/>
  <c r="BN14" i="68" s="1"/>
  <c r="DT28" i="74"/>
  <c r="DT34" i="74" s="1"/>
  <c r="DT96" i="15" s="1"/>
  <c r="DT12" i="83"/>
  <c r="DT14" i="83" s="1"/>
  <c r="DT12" i="68"/>
  <c r="DT14" i="68" s="1"/>
  <c r="DT17" i="21"/>
  <c r="EG28" i="74"/>
  <c r="EG34" i="74" s="1"/>
  <c r="EG96" i="15" s="1"/>
  <c r="EG12" i="83"/>
  <c r="EG14" i="83" s="1"/>
  <c r="EG12" i="68"/>
  <c r="EG14" i="68" s="1"/>
  <c r="EG17" i="21"/>
  <c r="DO28" i="74"/>
  <c r="DO34" i="74" s="1"/>
  <c r="DO96" i="15" s="1"/>
  <c r="DO12" i="83"/>
  <c r="DO14" i="83" s="1"/>
  <c r="DO12" i="68"/>
  <c r="DO14" i="68" s="1"/>
  <c r="DO17" i="21"/>
  <c r="BE28" i="74"/>
  <c r="BE34" i="74" s="1"/>
  <c r="BE96" i="15" s="1"/>
  <c r="BE12" i="83"/>
  <c r="BE14" i="83" s="1"/>
  <c r="BE12" i="68"/>
  <c r="BE14" i="68" s="1"/>
  <c r="BE17" i="21"/>
  <c r="CH28" i="74"/>
  <c r="CH34" i="74" s="1"/>
  <c r="CH96" i="15" s="1"/>
  <c r="CH12" i="83"/>
  <c r="CH14" i="83" s="1"/>
  <c r="CH17" i="21"/>
  <c r="CH12" i="68"/>
  <c r="CH14" i="68" s="1"/>
  <c r="BB28" i="74"/>
  <c r="BB34" i="74" s="1"/>
  <c r="BB96" i="15" s="1"/>
  <c r="BB12" i="83"/>
  <c r="BB14" i="83" s="1"/>
  <c r="BB12" i="68"/>
  <c r="BB14" i="68" s="1"/>
  <c r="BB17" i="21"/>
  <c r="T28" i="74"/>
  <c r="T34" i="74" s="1"/>
  <c r="T96" i="15" s="1"/>
  <c r="DN28" i="74"/>
  <c r="DN34" i="74" s="1"/>
  <c r="DN96" i="15" s="1"/>
  <c r="DN12" i="83"/>
  <c r="DN14" i="83" s="1"/>
  <c r="DN17" i="21"/>
  <c r="DN12" i="68"/>
  <c r="DN14" i="68" s="1"/>
  <c r="L25" i="74"/>
  <c r="E18" i="73"/>
  <c r="X12" i="83"/>
  <c r="X14" i="83" s="1"/>
  <c r="X28" i="74"/>
  <c r="X34" i="74" s="1"/>
  <c r="X96" i="15" s="1"/>
  <c r="X12" i="68"/>
  <c r="X14" i="68" s="1"/>
  <c r="X17" i="21"/>
  <c r="DB28" i="74"/>
  <c r="DB34" i="74" s="1"/>
  <c r="DB96" i="15" s="1"/>
  <c r="DB12" i="83"/>
  <c r="DB14" i="83" s="1"/>
  <c r="DB17" i="21"/>
  <c r="DB12" i="68"/>
  <c r="DB14" i="68" s="1"/>
  <c r="DM28" i="74"/>
  <c r="DM34" i="74" s="1"/>
  <c r="DM96" i="15" s="1"/>
  <c r="DM12" i="83"/>
  <c r="DM14" i="83" s="1"/>
  <c r="DM17" i="21"/>
  <c r="DM12" i="68"/>
  <c r="DM14" i="68" s="1"/>
  <c r="DP28" i="74"/>
  <c r="DP34" i="74" s="1"/>
  <c r="DP96" i="15" s="1"/>
  <c r="DP12" i="83"/>
  <c r="DP14" i="83" s="1"/>
  <c r="DP12" i="68"/>
  <c r="DP14" i="68" s="1"/>
  <c r="DP17" i="21"/>
  <c r="BR28" i="74"/>
  <c r="BR34" i="74" s="1"/>
  <c r="BR96" i="15" s="1"/>
  <c r="BR12" i="83"/>
  <c r="BR14" i="83" s="1"/>
  <c r="BR17" i="21"/>
  <c r="BR12" i="68"/>
  <c r="BR14" i="68" s="1"/>
  <c r="AZ28" i="74"/>
  <c r="AZ34" i="74" s="1"/>
  <c r="AZ96" i="15" s="1"/>
  <c r="AZ12" i="83"/>
  <c r="AZ14" i="83" s="1"/>
  <c r="AZ12" i="68"/>
  <c r="AZ14" i="68" s="1"/>
  <c r="AZ17" i="21"/>
  <c r="DQ28" i="74"/>
  <c r="DQ34" i="74" s="1"/>
  <c r="DQ96" i="15" s="1"/>
  <c r="DQ12" i="83"/>
  <c r="DQ14" i="83" s="1"/>
  <c r="DQ12" i="68"/>
  <c r="DQ14" i="68" s="1"/>
  <c r="DQ17" i="21"/>
  <c r="DD28" i="74"/>
  <c r="DD34" i="74" s="1"/>
  <c r="DD96" i="15" s="1"/>
  <c r="DD12" i="83"/>
  <c r="DD14" i="83" s="1"/>
  <c r="DD12" i="68"/>
  <c r="DD14" i="68" s="1"/>
  <c r="DD17" i="21"/>
  <c r="AJ28" i="74"/>
  <c r="AJ34" i="74" s="1"/>
  <c r="AJ96" i="15" s="1"/>
  <c r="AJ12" i="83"/>
  <c r="AJ14" i="83" s="1"/>
  <c r="AJ17" i="21"/>
  <c r="AJ12" i="68"/>
  <c r="AJ14" i="68" s="1"/>
  <c r="AB28" i="74"/>
  <c r="AB34" i="74" s="1"/>
  <c r="AB96" i="15" s="1"/>
  <c r="AB12" i="83"/>
  <c r="AB14" i="83" s="1"/>
  <c r="AB17" i="21"/>
  <c r="AB12" i="68"/>
  <c r="AB14" i="68" s="1"/>
  <c r="EM28" i="74"/>
  <c r="EM34" i="74" s="1"/>
  <c r="EM96" i="15" s="1"/>
  <c r="EM12" i="83"/>
  <c r="EM14" i="83" s="1"/>
  <c r="EM12" i="68"/>
  <c r="EM14" i="68" s="1"/>
  <c r="EM17" i="21"/>
  <c r="CD28" i="74"/>
  <c r="CD34" i="74" s="1"/>
  <c r="CD96" i="15" s="1"/>
  <c r="CD12" i="83"/>
  <c r="CD14" i="83" s="1"/>
  <c r="CD17" i="21"/>
  <c r="CD12" i="68"/>
  <c r="CD14" i="68" s="1"/>
  <c r="AK28" i="74"/>
  <c r="AK34" i="74" s="1"/>
  <c r="AK96" i="15" s="1"/>
  <c r="AK12" i="83"/>
  <c r="AK14" i="83" s="1"/>
  <c r="AK17" i="21"/>
  <c r="AK12" i="68"/>
  <c r="AK14" i="68" s="1"/>
  <c r="CO28" i="74"/>
  <c r="CO34" i="74" s="1"/>
  <c r="CO96" i="15" s="1"/>
  <c r="CO12" i="83"/>
  <c r="CO14" i="83" s="1"/>
  <c r="CO17" i="21"/>
  <c r="CO12" i="68"/>
  <c r="CO14" i="68" s="1"/>
  <c r="BP28" i="74"/>
  <c r="BP34" i="74" s="1"/>
  <c r="BP96" i="15" s="1"/>
  <c r="BP12" i="83"/>
  <c r="BP14" i="83" s="1"/>
  <c r="BP12" i="68"/>
  <c r="BP14" i="68" s="1"/>
  <c r="BP17" i="21"/>
  <c r="AT28" i="74"/>
  <c r="AT34" i="74" s="1"/>
  <c r="AT96" i="15" s="1"/>
  <c r="AT12" i="83"/>
  <c r="AT14" i="83" s="1"/>
  <c r="AT12" i="68"/>
  <c r="AT14" i="68" s="1"/>
  <c r="AT17" i="21"/>
  <c r="AD28" i="74"/>
  <c r="AD34" i="74" s="1"/>
  <c r="AD96" i="15" s="1"/>
  <c r="AD12" i="83"/>
  <c r="AD14" i="83" s="1"/>
  <c r="AD12" i="68"/>
  <c r="AD14" i="68" s="1"/>
  <c r="AD17" i="21"/>
  <c r="CK28" i="74"/>
  <c r="CK34" i="74" s="1"/>
  <c r="CK96" i="15" s="1"/>
  <c r="CK12" i="83"/>
  <c r="CK14" i="83" s="1"/>
  <c r="CK12" i="68"/>
  <c r="CK14" i="68" s="1"/>
  <c r="CK17" i="21"/>
  <c r="CV28" i="74"/>
  <c r="CV34" i="74" s="1"/>
  <c r="CV96" i="15" s="1"/>
  <c r="CV12" i="83"/>
  <c r="CV14" i="83" s="1"/>
  <c r="CV12" i="68"/>
  <c r="CV14" i="68" s="1"/>
  <c r="CV17" i="21"/>
  <c r="AF28" i="74"/>
  <c r="AF34" i="74" s="1"/>
  <c r="AF96" i="15" s="1"/>
  <c r="AF12" i="83"/>
  <c r="AF14" i="83" s="1"/>
  <c r="AF17" i="21"/>
  <c r="AF12" i="68"/>
  <c r="AF14" i="68" s="1"/>
  <c r="K28" i="74"/>
  <c r="K34" i="74" s="1"/>
  <c r="K96" i="15" s="1"/>
  <c r="K12" i="68"/>
  <c r="K14" i="68" s="1"/>
  <c r="K12" i="83"/>
  <c r="K14" i="83" s="1"/>
  <c r="K17" i="21"/>
  <c r="CQ28" i="74"/>
  <c r="CQ34" i="74" s="1"/>
  <c r="CQ96" i="15" s="1"/>
  <c r="CQ12" i="83"/>
  <c r="CQ14" i="83" s="1"/>
  <c r="CQ17" i="21"/>
  <c r="CQ12" i="68"/>
  <c r="CQ14" i="68" s="1"/>
  <c r="CY28" i="74"/>
  <c r="CY34" i="74" s="1"/>
  <c r="CY96" i="15" s="1"/>
  <c r="CY12" i="83"/>
  <c r="CY14" i="83" s="1"/>
  <c r="CY17" i="21"/>
  <c r="CY12" i="68"/>
  <c r="CY14" i="68" s="1"/>
  <c r="EA28" i="74"/>
  <c r="EA34" i="74" s="1"/>
  <c r="EA96" i="15" s="1"/>
  <c r="EA12" i="83"/>
  <c r="EA14" i="83" s="1"/>
  <c r="EA12" i="68"/>
  <c r="EA14" i="68" s="1"/>
  <c r="EA17" i="21"/>
  <c r="AR28" i="74"/>
  <c r="AR34" i="74" s="1"/>
  <c r="AR96" i="15" s="1"/>
  <c r="AR12" i="83"/>
  <c r="AR14" i="83" s="1"/>
  <c r="AR12" i="68"/>
  <c r="AR14" i="68" s="1"/>
  <c r="AR17" i="21"/>
  <c r="AC12" i="83"/>
  <c r="AC14" i="83" s="1"/>
  <c r="AC28" i="74"/>
  <c r="AC34" i="74" s="1"/>
  <c r="AC96" i="15" s="1"/>
  <c r="AC12" i="68"/>
  <c r="AC14" i="68" s="1"/>
  <c r="AC17" i="21"/>
  <c r="CR28" i="74"/>
  <c r="CR34" i="74" s="1"/>
  <c r="CR96" i="15" s="1"/>
  <c r="CR12" i="83"/>
  <c r="CR14" i="83" s="1"/>
  <c r="CR17" i="21"/>
  <c r="CR12" i="68"/>
  <c r="CR14" i="68" s="1"/>
  <c r="BA28" i="74"/>
  <c r="BA34" i="74" s="1"/>
  <c r="BA96" i="15" s="1"/>
  <c r="BA12" i="83"/>
  <c r="BA14" i="83" s="1"/>
  <c r="BA17" i="21"/>
  <c r="BA12" i="68"/>
  <c r="BA14" i="68" s="1"/>
  <c r="CM28" i="74"/>
  <c r="CM34" i="74" s="1"/>
  <c r="CM96" i="15" s="1"/>
  <c r="CM12" i="83"/>
  <c r="CM14" i="83" s="1"/>
  <c r="CM12" i="68"/>
  <c r="CM14" i="68" s="1"/>
  <c r="CM17" i="21"/>
  <c r="F18" i="73"/>
  <c r="F22" i="73" s="1"/>
  <c r="F24" i="73" s="1"/>
  <c r="M25" i="74"/>
  <c r="EK28" i="74"/>
  <c r="EK34" i="74" s="1"/>
  <c r="EK96" i="15" s="1"/>
  <c r="EK12" i="83"/>
  <c r="EK14" i="83" s="1"/>
  <c r="EK17" i="21"/>
  <c r="EK12" i="68"/>
  <c r="EK14" i="68" s="1"/>
  <c r="I18" i="73"/>
  <c r="I22" i="73" s="1"/>
  <c r="I24" i="73" s="1"/>
  <c r="P25" i="74"/>
  <c r="CI28" i="74"/>
  <c r="CI34" i="74" s="1"/>
  <c r="CI96" i="15" s="1"/>
  <c r="CI12" i="83"/>
  <c r="CI14" i="83" s="1"/>
  <c r="CI12" i="68"/>
  <c r="CI14" i="68" s="1"/>
  <c r="CI17" i="21"/>
  <c r="BW28" i="74"/>
  <c r="BW34" i="74" s="1"/>
  <c r="BW96" i="15" s="1"/>
  <c r="BW12" i="83"/>
  <c r="BW14" i="83" s="1"/>
  <c r="BW12" i="68"/>
  <c r="BW14" i="68" s="1"/>
  <c r="BW17" i="21"/>
  <c r="BQ28" i="74"/>
  <c r="BQ34" i="74" s="1"/>
  <c r="BQ96" i="15" s="1"/>
  <c r="BQ12" i="83"/>
  <c r="BQ14" i="83" s="1"/>
  <c r="BQ17" i="21"/>
  <c r="BQ12" i="68"/>
  <c r="BQ14" i="68" s="1"/>
  <c r="CX28" i="74"/>
  <c r="CX34" i="74" s="1"/>
  <c r="CX96" i="15" s="1"/>
  <c r="CX12" i="83"/>
  <c r="CX14" i="83" s="1"/>
  <c r="CX17" i="21"/>
  <c r="CX12" i="68"/>
  <c r="CX14" i="68" s="1"/>
  <c r="BX28" i="74"/>
  <c r="BX34" i="74" s="1"/>
  <c r="BX96" i="15" s="1"/>
  <c r="BX12" i="83"/>
  <c r="BX14" i="83" s="1"/>
  <c r="BX12" i="68"/>
  <c r="BX14" i="68" s="1"/>
  <c r="BX17" i="21"/>
  <c r="V28" i="74"/>
  <c r="V34" i="74" s="1"/>
  <c r="V96" i="15" s="1"/>
  <c r="V12" i="83"/>
  <c r="V14" i="83" s="1"/>
  <c r="V12" i="68"/>
  <c r="V14" i="68" s="1"/>
  <c r="V17" i="21"/>
  <c r="S28" i="74"/>
  <c r="S34" i="74" s="1"/>
  <c r="S96" i="15" s="1"/>
  <c r="S12" i="83"/>
  <c r="S14" i="83" s="1"/>
  <c r="S17" i="21"/>
  <c r="S12" i="68"/>
  <c r="S14" i="68" s="1"/>
  <c r="EC28" i="74"/>
  <c r="EC34" i="74" s="1"/>
  <c r="EC96" i="15" s="1"/>
  <c r="EC12" i="83"/>
  <c r="EC14" i="83" s="1"/>
  <c r="EC12" i="68"/>
  <c r="EC14" i="68" s="1"/>
  <c r="EC17" i="21"/>
  <c r="DF28" i="74"/>
  <c r="DF34" i="74" s="1"/>
  <c r="DF96" i="15" s="1"/>
  <c r="DF12" i="83"/>
  <c r="DF14" i="83" s="1"/>
  <c r="DF17" i="21"/>
  <c r="DF12" i="68"/>
  <c r="DF14" i="68" s="1"/>
  <c r="DR28" i="74"/>
  <c r="DR34" i="74" s="1"/>
  <c r="DR96" i="15" s="1"/>
  <c r="DR12" i="83"/>
  <c r="DR14" i="83" s="1"/>
  <c r="DR17" i="21"/>
  <c r="DR12" i="68"/>
  <c r="DR14" i="68" s="1"/>
  <c r="CU28" i="74"/>
  <c r="CU34" i="74" s="1"/>
  <c r="CU96" i="15" s="1"/>
  <c r="CU12" i="83"/>
  <c r="CU14" i="83" s="1"/>
  <c r="CU12" i="68"/>
  <c r="CU14" i="68" s="1"/>
  <c r="CU17" i="21"/>
  <c r="BS28" i="74"/>
  <c r="BS34" i="74" s="1"/>
  <c r="BS96" i="15" s="1"/>
  <c r="BS12" i="83"/>
  <c r="BS14" i="83" s="1"/>
  <c r="BS12" i="68"/>
  <c r="BS14" i="68" s="1"/>
  <c r="BS17" i="21"/>
  <c r="BF28" i="74"/>
  <c r="BF34" i="74" s="1"/>
  <c r="BF96" i="15" s="1"/>
  <c r="BF12" i="83"/>
  <c r="BF14" i="83" s="1"/>
  <c r="BF12" i="68"/>
  <c r="BF14" i="68" s="1"/>
  <c r="BF17" i="21"/>
  <c r="AU28" i="74"/>
  <c r="AU34" i="74" s="1"/>
  <c r="AU96" i="15" s="1"/>
  <c r="AU12" i="83"/>
  <c r="AU14" i="83" s="1"/>
  <c r="AU17" i="21"/>
  <c r="AU12" i="68"/>
  <c r="AU14" i="68" s="1"/>
  <c r="AX28" i="74"/>
  <c r="AX34" i="74" s="1"/>
  <c r="AX96" i="15" s="1"/>
  <c r="AX12" i="83"/>
  <c r="AX14" i="83" s="1"/>
  <c r="AX17" i="21"/>
  <c r="AX12" i="68"/>
  <c r="AX14" i="68" s="1"/>
  <c r="T12" i="68" l="1"/>
  <c r="T14" i="68" s="1"/>
  <c r="T17" i="21"/>
  <c r="U12" i="83"/>
  <c r="U14" i="83" s="1"/>
  <c r="U12" i="68"/>
  <c r="U14" i="68" s="1"/>
  <c r="U17" i="21"/>
  <c r="H22" i="73"/>
  <c r="H24" i="73" s="1"/>
  <c r="N18" i="73"/>
  <c r="N22" i="73" s="1"/>
  <c r="N24" i="73" s="1"/>
  <c r="M18" i="73"/>
  <c r="M22" i="73" s="1"/>
  <c r="M24" i="73" s="1"/>
  <c r="AN16" i="69"/>
  <c r="AN157" i="69" s="1"/>
  <c r="AJ16" i="69"/>
  <c r="AH16" i="69"/>
  <c r="H97" i="15"/>
  <c r="H82" i="15" s="1"/>
  <c r="O12" i="83"/>
  <c r="O14" i="83" s="1"/>
  <c r="O28" i="74"/>
  <c r="O34" i="74" s="1"/>
  <c r="O96" i="15" s="1"/>
  <c r="O12" i="68"/>
  <c r="O14" i="68" s="1"/>
  <c r="O17" i="21"/>
  <c r="L16" i="69"/>
  <c r="F128" i="1"/>
  <c r="F68" i="2"/>
  <c r="M28" i="74"/>
  <c r="M34" i="74" s="1"/>
  <c r="M96" i="15" s="1"/>
  <c r="M12" i="83"/>
  <c r="M14" i="83" s="1"/>
  <c r="F25" i="73" s="1"/>
  <c r="M17" i="21"/>
  <c r="M12" i="68"/>
  <c r="M14" i="68" s="1"/>
  <c r="AA16" i="69"/>
  <c r="R28" i="74"/>
  <c r="R34" i="74" s="1"/>
  <c r="R96" i="15" s="1"/>
  <c r="R12" i="83"/>
  <c r="R14" i="83" s="1"/>
  <c r="K25" i="73" s="1"/>
  <c r="R12" i="68"/>
  <c r="R14" i="68" s="1"/>
  <c r="R17" i="21"/>
  <c r="AB16" i="69"/>
  <c r="Q16" i="69"/>
  <c r="G16" i="69"/>
  <c r="Z16" i="69"/>
  <c r="AO16" i="69"/>
  <c r="AI16" i="69"/>
  <c r="N28" i="74"/>
  <c r="N34" i="74" s="1"/>
  <c r="N96" i="15" s="1"/>
  <c r="N12" i="83"/>
  <c r="N14" i="83" s="1"/>
  <c r="G25" i="73" s="1"/>
  <c r="N17" i="21"/>
  <c r="N12" i="68"/>
  <c r="N14" i="68" s="1"/>
  <c r="T16" i="69"/>
  <c r="K16" i="69"/>
  <c r="AE16" i="69"/>
  <c r="N16" i="69"/>
  <c r="AC16" i="69"/>
  <c r="M16" i="69"/>
  <c r="D18" i="73"/>
  <c r="E22" i="73"/>
  <c r="R16" i="69"/>
  <c r="S16" i="69"/>
  <c r="I14" i="68"/>
  <c r="P16" i="69"/>
  <c r="AM16" i="69"/>
  <c r="V16" i="69"/>
  <c r="Q28" i="74"/>
  <c r="Q34" i="74" s="1"/>
  <c r="Q96" i="15" s="1"/>
  <c r="Q12" i="83"/>
  <c r="Q14" i="83" s="1"/>
  <c r="J25" i="73" s="1"/>
  <c r="Q12" i="68"/>
  <c r="Q14" i="68" s="1"/>
  <c r="Q17" i="21"/>
  <c r="H27" i="68"/>
  <c r="AL16" i="69"/>
  <c r="Y16" i="69"/>
  <c r="AF16" i="69"/>
  <c r="AD16" i="69"/>
  <c r="X16" i="69"/>
  <c r="AG16" i="69"/>
  <c r="P28" i="74"/>
  <c r="P34" i="74" s="1"/>
  <c r="P96" i="15" s="1"/>
  <c r="P12" i="83"/>
  <c r="P14" i="83" s="1"/>
  <c r="I25" i="73" s="1"/>
  <c r="P17" i="21"/>
  <c r="P12" i="68"/>
  <c r="P14" i="68" s="1"/>
  <c r="L28" i="74"/>
  <c r="L34" i="74" s="1"/>
  <c r="L96" i="15" s="1"/>
  <c r="L12" i="68"/>
  <c r="L14" i="68" s="1"/>
  <c r="L17" i="21"/>
  <c r="L12" i="83"/>
  <c r="L14" i="83" s="1"/>
  <c r="I96" i="15"/>
  <c r="U16" i="69"/>
  <c r="W16" i="69"/>
  <c r="AK16" i="69"/>
  <c r="O16" i="69"/>
  <c r="J16" i="69" l="1"/>
  <c r="H25" i="73"/>
  <c r="H98" i="15"/>
  <c r="H17" i="15" s="1"/>
  <c r="E17" i="21"/>
  <c r="E12" i="68"/>
  <c r="I25" i="68"/>
  <c r="E14" i="68"/>
  <c r="I16" i="69"/>
  <c r="E34" i="74"/>
  <c r="E96" i="15"/>
  <c r="D22" i="73"/>
  <c r="E24" i="73"/>
  <c r="E25" i="73" s="1"/>
  <c r="E12" i="83"/>
  <c r="H16" i="69"/>
  <c r="G88" i="2"/>
  <c r="G97" i="2"/>
  <c r="G87" i="2"/>
  <c r="G95" i="2"/>
  <c r="G92" i="2"/>
  <c r="G99" i="2"/>
  <c r="G90" i="2"/>
  <c r="G89" i="2"/>
  <c r="G91" i="2"/>
  <c r="G93" i="2"/>
  <c r="G98" i="2"/>
  <c r="G94" i="2"/>
  <c r="F73" i="2"/>
  <c r="F79" i="2" s="1"/>
  <c r="G96" i="2"/>
  <c r="E14" i="83"/>
  <c r="AO157" i="69"/>
  <c r="E157" i="69" s="1"/>
  <c r="C39" i="86" s="1"/>
  <c r="F127" i="1"/>
  <c r="K5" i="86"/>
  <c r="F33" i="1" l="1"/>
  <c r="C20" i="83"/>
  <c r="C28" i="83"/>
  <c r="H135" i="2"/>
  <c r="E21" i="88" s="1"/>
  <c r="F135" i="1"/>
  <c r="C21" i="83"/>
  <c r="I95" i="15"/>
  <c r="I97" i="15" s="1"/>
  <c r="I82" i="15" s="1"/>
  <c r="D24" i="73"/>
  <c r="C17" i="73" s="1"/>
  <c r="I27" i="68"/>
  <c r="C25" i="83"/>
  <c r="F82" i="2"/>
  <c r="E78" i="2" s="1"/>
  <c r="F132" i="1"/>
  <c r="C27" i="1"/>
  <c r="C17" i="83"/>
  <c r="F276" i="2"/>
  <c r="F278" i="2" s="1"/>
  <c r="C27" i="83"/>
  <c r="F207" i="2"/>
  <c r="F134" i="1"/>
  <c r="G135" i="2"/>
  <c r="E20" i="88" s="1"/>
  <c r="C19" i="83"/>
  <c r="E16" i="69"/>
  <c r="A16" i="69" s="1"/>
  <c r="E18" i="88" l="1"/>
  <c r="C22" i="73"/>
  <c r="C11" i="73"/>
  <c r="I98" i="15"/>
  <c r="I17" i="15" s="1"/>
  <c r="F131" i="1"/>
  <c r="F109" i="1" s="1"/>
  <c r="C9" i="73"/>
  <c r="D25" i="73"/>
  <c r="C15" i="73"/>
  <c r="C24" i="73"/>
  <c r="C12" i="73"/>
  <c r="C14" i="73"/>
  <c r="C19" i="73"/>
  <c r="C21" i="73"/>
  <c r="C13" i="73"/>
  <c r="C23" i="73"/>
  <c r="C16" i="73"/>
  <c r="C10" i="73"/>
  <c r="C20" i="73"/>
  <c r="C18" i="73"/>
  <c r="E79" i="2"/>
  <c r="E76" i="2"/>
  <c r="C28" i="1"/>
  <c r="E80" i="2"/>
  <c r="E77" i="2"/>
  <c r="J95" i="15" l="1"/>
  <c r="J97" i="15" s="1"/>
  <c r="E82" i="2"/>
  <c r="J82" i="15" l="1"/>
  <c r="K17" i="83"/>
  <c r="J98" i="15"/>
  <c r="H23" i="21" l="1"/>
  <c r="G14" i="61"/>
  <c r="K25" i="83"/>
  <c r="L17" i="83"/>
  <c r="K18" i="83"/>
  <c r="K30" i="83" s="1"/>
  <c r="H18" i="21"/>
  <c r="H180" i="15"/>
  <c r="J17" i="15"/>
  <c r="G17" i="25" s="1"/>
  <c r="K95" i="15"/>
  <c r="H22" i="21" l="1"/>
  <c r="H40" i="68" s="1"/>
  <c r="H20" i="21"/>
  <c r="H38" i="68" s="1"/>
  <c r="H19" i="21"/>
  <c r="G18" i="69" s="1"/>
  <c r="K44" i="83"/>
  <c r="K52" i="83" s="1"/>
  <c r="L44" i="83"/>
  <c r="L52" i="83" s="1"/>
  <c r="K195" i="21"/>
  <c r="K23" i="21"/>
  <c r="K84" i="83"/>
  <c r="H41" i="68"/>
  <c r="G22" i="69"/>
  <c r="H182" i="15"/>
  <c r="K97" i="15"/>
  <c r="G36" i="61"/>
  <c r="M17" i="83"/>
  <c r="G17" i="69"/>
  <c r="H36" i="68"/>
  <c r="K180" i="15"/>
  <c r="K61" i="83"/>
  <c r="K63" i="83" s="1"/>
  <c r="K14" i="61" s="1"/>
  <c r="K36" i="61" s="1"/>
  <c r="K18" i="21"/>
  <c r="L25" i="83"/>
  <c r="L18" i="83"/>
  <c r="L30" i="83" s="1"/>
  <c r="M44" i="83" s="1"/>
  <c r="K19" i="83"/>
  <c r="H21" i="21" l="1"/>
  <c r="H24" i="21" s="1"/>
  <c r="H36" i="21" s="1"/>
  <c r="H61" i="21" s="1"/>
  <c r="H64" i="21" s="1"/>
  <c r="H68" i="21" s="1"/>
  <c r="H71" i="21" s="1"/>
  <c r="G21" i="69"/>
  <c r="K41" i="83"/>
  <c r="K49" i="83" s="1"/>
  <c r="G19" i="69"/>
  <c r="K43" i="83"/>
  <c r="K51" i="83" s="1"/>
  <c r="K40" i="83"/>
  <c r="K48" i="83" s="1"/>
  <c r="H37" i="68"/>
  <c r="M52" i="83"/>
  <c r="K41" i="68"/>
  <c r="K166" i="15"/>
  <c r="K199" i="21"/>
  <c r="L195" i="21"/>
  <c r="L166" i="15" s="1"/>
  <c r="L84" i="83"/>
  <c r="E37" i="73"/>
  <c r="L23" i="21"/>
  <c r="K77" i="83"/>
  <c r="K82" i="15"/>
  <c r="H32" i="15"/>
  <c r="H34" i="15" s="1"/>
  <c r="H36" i="15" s="1"/>
  <c r="I179" i="15"/>
  <c r="H14" i="61"/>
  <c r="K98" i="15"/>
  <c r="L180" i="15"/>
  <c r="L61" i="83"/>
  <c r="L63" i="83" s="1"/>
  <c r="L14" i="61" s="1"/>
  <c r="L36" i="61" s="1"/>
  <c r="E30" i="73"/>
  <c r="L18" i="21"/>
  <c r="K36" i="68"/>
  <c r="M25" i="83"/>
  <c r="K27" i="83"/>
  <c r="K26" i="83"/>
  <c r="L19" i="83"/>
  <c r="K20" i="83"/>
  <c r="N17" i="83"/>
  <c r="H94" i="68"/>
  <c r="H78" i="68"/>
  <c r="M18" i="83"/>
  <c r="M30" i="83" s="1"/>
  <c r="G20" i="69" l="1"/>
  <c r="G23" i="69" s="1"/>
  <c r="G35" i="69" s="1"/>
  <c r="G60" i="69" s="1"/>
  <c r="G63" i="69" s="1"/>
  <c r="G67" i="69" s="1"/>
  <c r="G70" i="69" s="1"/>
  <c r="H39" i="68"/>
  <c r="H42" i="68" s="1"/>
  <c r="K42" i="83"/>
  <c r="K45" i="83" s="1"/>
  <c r="H83" i="68"/>
  <c r="H110" i="82" s="1"/>
  <c r="M23" i="21"/>
  <c r="M41" i="68" s="1"/>
  <c r="M195" i="21"/>
  <c r="M166" i="15" s="1"/>
  <c r="M84" i="83"/>
  <c r="F37" i="73"/>
  <c r="L77" i="83"/>
  <c r="L199" i="21"/>
  <c r="L41" i="68"/>
  <c r="N44" i="83"/>
  <c r="K21" i="83"/>
  <c r="K22" i="83" s="1"/>
  <c r="K29" i="83"/>
  <c r="M19" i="83"/>
  <c r="M27" i="83" s="1"/>
  <c r="E31" i="73"/>
  <c r="H36" i="61"/>
  <c r="H50" i="82"/>
  <c r="L26" i="83"/>
  <c r="M40" i="83" s="1"/>
  <c r="L27" i="83"/>
  <c r="H73" i="21"/>
  <c r="H238" i="15"/>
  <c r="H237" i="15" s="1"/>
  <c r="I12" i="21"/>
  <c r="I15" i="21" s="1"/>
  <c r="I36" i="21" s="1"/>
  <c r="I61" i="21" s="1"/>
  <c r="I64" i="21" s="1"/>
  <c r="I68" i="21" s="1"/>
  <c r="I71" i="21" s="1"/>
  <c r="M180" i="15"/>
  <c r="F30" i="73"/>
  <c r="M61" i="83"/>
  <c r="M18" i="21"/>
  <c r="I243" i="15"/>
  <c r="I182" i="15"/>
  <c r="K84" i="15"/>
  <c r="K87" i="15"/>
  <c r="K19" i="21"/>
  <c r="K80" i="83"/>
  <c r="K110" i="21"/>
  <c r="L40" i="83"/>
  <c r="K20" i="21"/>
  <c r="K129" i="21"/>
  <c r="K81" i="83"/>
  <c r="L41" i="83"/>
  <c r="L20" i="83"/>
  <c r="N18" i="83"/>
  <c r="N30" i="83" s="1"/>
  <c r="N25" i="83"/>
  <c r="O17" i="83"/>
  <c r="K78" i="68"/>
  <c r="K94" i="68"/>
  <c r="K17" i="15"/>
  <c r="L95" i="15"/>
  <c r="L36" i="68"/>
  <c r="K50" i="83" l="1"/>
  <c r="K53" i="83" s="1"/>
  <c r="K13" i="61" s="1"/>
  <c r="M199" i="21"/>
  <c r="M77" i="83"/>
  <c r="G37" i="73"/>
  <c r="M37" i="73" s="1"/>
  <c r="N195" i="21"/>
  <c r="N84" i="83"/>
  <c r="K91" i="83" s="1"/>
  <c r="N23" i="21"/>
  <c r="N52" i="83"/>
  <c r="O44" i="83"/>
  <c r="O52" i="83" s="1"/>
  <c r="K28" i="83"/>
  <c r="K31" i="83" s="1"/>
  <c r="K33" i="83" s="1"/>
  <c r="K83" i="83"/>
  <c r="K167" i="21"/>
  <c r="K22" i="21"/>
  <c r="L43" i="83"/>
  <c r="L21" i="83"/>
  <c r="L28" i="83" s="1"/>
  <c r="L29" i="83"/>
  <c r="M43" i="83" s="1"/>
  <c r="M51" i="83" s="1"/>
  <c r="M26" i="83"/>
  <c r="N40" i="83" s="1"/>
  <c r="N48" i="83" s="1"/>
  <c r="N180" i="15"/>
  <c r="N61" i="83"/>
  <c r="N63" i="83" s="1"/>
  <c r="N14" i="61" s="1"/>
  <c r="N36" i="61" s="1"/>
  <c r="G30" i="73"/>
  <c r="M30" i="73" s="1"/>
  <c r="M31" i="73" s="1"/>
  <c r="N18" i="21"/>
  <c r="H17" i="69" s="1"/>
  <c r="M48" i="83"/>
  <c r="M41" i="83"/>
  <c r="M49" i="83" s="1"/>
  <c r="I238" i="15"/>
  <c r="I237" i="15" s="1"/>
  <c r="I73" i="21"/>
  <c r="I47" i="15" s="1"/>
  <c r="J12" i="21"/>
  <c r="J15" i="21" s="1"/>
  <c r="J36" i="21" s="1"/>
  <c r="J61" i="21" s="1"/>
  <c r="J64" i="21" s="1"/>
  <c r="J68" i="21" s="1"/>
  <c r="J71" i="21" s="1"/>
  <c r="M63" i="83"/>
  <c r="H11" i="69"/>
  <c r="H14" i="69" s="1"/>
  <c r="L48" i="83"/>
  <c r="N41" i="83"/>
  <c r="N49" i="83" s="1"/>
  <c r="N19" i="83"/>
  <c r="L129" i="21"/>
  <c r="L145" i="15" s="1"/>
  <c r="L20" i="21"/>
  <c r="L38" i="68" s="1"/>
  <c r="L81" i="83"/>
  <c r="E34" i="73"/>
  <c r="I32" i="15"/>
  <c r="I34" i="15" s="1"/>
  <c r="I36" i="15" s="1"/>
  <c r="J179" i="15"/>
  <c r="L19" i="21"/>
  <c r="L110" i="21"/>
  <c r="L138" i="15" s="1"/>
  <c r="L80" i="83"/>
  <c r="E33" i="73"/>
  <c r="L97" i="15"/>
  <c r="L98" i="15" s="1"/>
  <c r="I244" i="15"/>
  <c r="L49" i="83"/>
  <c r="K50" i="82"/>
  <c r="M81" i="83"/>
  <c r="M129" i="21"/>
  <c r="M145" i="15" s="1"/>
  <c r="F34" i="73"/>
  <c r="M20" i="21"/>
  <c r="M38" i="68" s="1"/>
  <c r="L78" i="68"/>
  <c r="L94" i="68"/>
  <c r="O25" i="83"/>
  <c r="P17" i="83"/>
  <c r="O18" i="83"/>
  <c r="O30" i="83" s="1"/>
  <c r="M20" i="83"/>
  <c r="M29" i="83" s="1"/>
  <c r="M36" i="68"/>
  <c r="K138" i="15"/>
  <c r="K119" i="21"/>
  <c r="K38" i="68"/>
  <c r="K73" i="83"/>
  <c r="K105" i="83" s="1"/>
  <c r="K114" i="83" s="1"/>
  <c r="H51" i="82"/>
  <c r="H162" i="82"/>
  <c r="H103" i="82"/>
  <c r="K74" i="83"/>
  <c r="K89" i="15"/>
  <c r="L86" i="15" s="1"/>
  <c r="K37" i="13"/>
  <c r="F31" i="73"/>
  <c r="H47" i="15"/>
  <c r="K138" i="21"/>
  <c r="K145" i="15"/>
  <c r="L81" i="15"/>
  <c r="K37" i="68"/>
  <c r="K148" i="21" l="1"/>
  <c r="K157" i="21" s="1"/>
  <c r="K82" i="83"/>
  <c r="K75" i="83" s="1"/>
  <c r="K21" i="21"/>
  <c r="K24" i="21" s="1"/>
  <c r="L42" i="83"/>
  <c r="L45" i="83" s="1"/>
  <c r="K103" i="83"/>
  <c r="O195" i="21"/>
  <c r="O199" i="21" s="1"/>
  <c r="O84" i="83"/>
  <c r="L91" i="83" s="1"/>
  <c r="L103" i="83" s="1"/>
  <c r="O23" i="21"/>
  <c r="H37" i="73"/>
  <c r="N41" i="68"/>
  <c r="H22" i="69"/>
  <c r="P44" i="83"/>
  <c r="N77" i="83"/>
  <c r="N166" i="15"/>
  <c r="N199" i="21"/>
  <c r="L31" i="83"/>
  <c r="L33" i="83" s="1"/>
  <c r="N43" i="83"/>
  <c r="N51" i="83" s="1"/>
  <c r="M42" i="83"/>
  <c r="M50" i="83" s="1"/>
  <c r="M53" i="83" s="1"/>
  <c r="M13" i="61" s="1"/>
  <c r="M35" i="61" s="1"/>
  <c r="M19" i="21"/>
  <c r="M37" i="68" s="1"/>
  <c r="E35" i="73"/>
  <c r="L148" i="21"/>
  <c r="L152" i="15" s="1"/>
  <c r="L51" i="83"/>
  <c r="L82" i="83"/>
  <c r="L83" i="83"/>
  <c r="E36" i="73"/>
  <c r="L167" i="21"/>
  <c r="L22" i="21"/>
  <c r="L40" i="68" s="1"/>
  <c r="L21" i="21"/>
  <c r="L39" i="68" s="1"/>
  <c r="L22" i="83"/>
  <c r="K40" i="68"/>
  <c r="M110" i="21"/>
  <c r="M138" i="15" s="1"/>
  <c r="K159" i="15"/>
  <c r="K176" i="21"/>
  <c r="M80" i="83"/>
  <c r="M73" i="83" s="1"/>
  <c r="F33" i="73"/>
  <c r="F36" i="73"/>
  <c r="M167" i="21"/>
  <c r="M159" i="15" s="1"/>
  <c r="M83" i="83"/>
  <c r="M22" i="21"/>
  <c r="M40" i="68" s="1"/>
  <c r="K76" i="83"/>
  <c r="L119" i="21"/>
  <c r="J73" i="21"/>
  <c r="J47" i="15" s="1"/>
  <c r="J238" i="15"/>
  <c r="J237" i="15" s="1"/>
  <c r="K12" i="21"/>
  <c r="K35" i="13"/>
  <c r="H30" i="73"/>
  <c r="O180" i="15"/>
  <c r="O61" i="83"/>
  <c r="O63" i="83" s="1"/>
  <c r="O14" i="61" s="1"/>
  <c r="O36" i="61" s="1"/>
  <c r="O18" i="21"/>
  <c r="N36" i="68"/>
  <c r="G31" i="73"/>
  <c r="L50" i="82"/>
  <c r="K103" i="82"/>
  <c r="K105" i="82" s="1"/>
  <c r="K51" i="82"/>
  <c r="K162" i="82"/>
  <c r="L37" i="68"/>
  <c r="H105" i="82"/>
  <c r="J243" i="15"/>
  <c r="J182" i="15"/>
  <c r="L73" i="83"/>
  <c r="P18" i="83"/>
  <c r="P30" i="83" s="1"/>
  <c r="M138" i="21"/>
  <c r="L138" i="21"/>
  <c r="H49" i="15"/>
  <c r="N27" i="83"/>
  <c r="N26" i="83"/>
  <c r="O19" i="83"/>
  <c r="K35" i="61"/>
  <c r="M74" i="83"/>
  <c r="L82" i="15"/>
  <c r="M78" i="68"/>
  <c r="M94" i="68"/>
  <c r="H163" i="82"/>
  <c r="K96" i="83"/>
  <c r="P25" i="83"/>
  <c r="Q17" i="83"/>
  <c r="L17" i="15"/>
  <c r="M95" i="15"/>
  <c r="N20" i="83"/>
  <c r="N29" i="83" s="1"/>
  <c r="O43" i="83" s="1"/>
  <c r="O51" i="83" s="1"/>
  <c r="M21" i="83"/>
  <c r="M22" i="83" s="1"/>
  <c r="K91" i="15"/>
  <c r="K16" i="15" s="1"/>
  <c r="L74" i="83"/>
  <c r="M14" i="61"/>
  <c r="M96" i="83" l="1"/>
  <c r="M112" i="83" s="1"/>
  <c r="M105" i="83"/>
  <c r="M114" i="83" s="1"/>
  <c r="L96" i="83"/>
  <c r="L112" i="83" s="1"/>
  <c r="L105" i="83"/>
  <c r="L114" i="83" s="1"/>
  <c r="K39" i="68"/>
  <c r="K42" i="68" s="1"/>
  <c r="K152" i="15"/>
  <c r="L75" i="83"/>
  <c r="L50" i="83"/>
  <c r="L53" i="83" s="1"/>
  <c r="O41" i="68"/>
  <c r="P195" i="21"/>
  <c r="P84" i="83"/>
  <c r="P23" i="21"/>
  <c r="I37" i="73"/>
  <c r="Q44" i="83"/>
  <c r="Q52" i="83" s="1"/>
  <c r="P52" i="83"/>
  <c r="O77" i="83"/>
  <c r="O166" i="15"/>
  <c r="M176" i="21"/>
  <c r="L157" i="21"/>
  <c r="M45" i="83"/>
  <c r="E32" i="73"/>
  <c r="E38" i="73" s="1"/>
  <c r="E39" i="73" s="1"/>
  <c r="M119" i="21"/>
  <c r="L76" i="83"/>
  <c r="M76" i="83"/>
  <c r="L24" i="21"/>
  <c r="L176" i="21"/>
  <c r="L159" i="15"/>
  <c r="N167" i="21"/>
  <c r="N83" i="83"/>
  <c r="K90" i="83" s="1"/>
  <c r="N22" i="21"/>
  <c r="N40" i="68" s="1"/>
  <c r="G36" i="73"/>
  <c r="M36" i="73" s="1"/>
  <c r="L42" i="68"/>
  <c r="L87" i="15"/>
  <c r="L89" i="15" s="1"/>
  <c r="M86" i="15" s="1"/>
  <c r="L84" i="15"/>
  <c r="M81" i="15" s="1"/>
  <c r="L103" i="82"/>
  <c r="L162" i="82"/>
  <c r="L51" i="82"/>
  <c r="M50" i="82"/>
  <c r="P19" i="83"/>
  <c r="K39" i="13"/>
  <c r="O20" i="83"/>
  <c r="N19" i="21"/>
  <c r="G33" i="73"/>
  <c r="M33" i="73" s="1"/>
  <c r="N110" i="21"/>
  <c r="N80" i="83"/>
  <c r="O40" i="83"/>
  <c r="H11" i="15"/>
  <c r="H19" i="15" s="1"/>
  <c r="H37" i="15" s="1"/>
  <c r="I46" i="15"/>
  <c r="I49" i="15" s="1"/>
  <c r="K163" i="82"/>
  <c r="Q25" i="83"/>
  <c r="R17" i="83"/>
  <c r="N129" i="21"/>
  <c r="N20" i="21"/>
  <c r="G34" i="73"/>
  <c r="M34" i="73" s="1"/>
  <c r="N81" i="83"/>
  <c r="O41" i="83"/>
  <c r="K112" i="83"/>
  <c r="N78" i="68"/>
  <c r="N94" i="68"/>
  <c r="P61" i="83"/>
  <c r="P63" i="83" s="1"/>
  <c r="I30" i="73"/>
  <c r="P180" i="15"/>
  <c r="P18" i="21"/>
  <c r="N21" i="83"/>
  <c r="N28" i="83" s="1"/>
  <c r="N31" i="83" s="1"/>
  <c r="N33" i="83" s="1"/>
  <c r="O36" i="68"/>
  <c r="M36" i="61"/>
  <c r="K15" i="21"/>
  <c r="K82" i="21"/>
  <c r="K83" i="21" s="1"/>
  <c r="K85" i="21" s="1"/>
  <c r="H31" i="73"/>
  <c r="M97" i="15"/>
  <c r="M82" i="15" s="1"/>
  <c r="J244" i="15"/>
  <c r="O27" i="83"/>
  <c r="O26" i="83"/>
  <c r="P40" i="83" s="1"/>
  <c r="M28" i="83"/>
  <c r="Q18" i="83"/>
  <c r="Q30" i="83" s="1"/>
  <c r="J32" i="15"/>
  <c r="K179" i="15"/>
  <c r="K182" i="15" s="1"/>
  <c r="P41" i="68" l="1"/>
  <c r="Q84" i="83"/>
  <c r="N91" i="83" s="1"/>
  <c r="N103" i="83" s="1"/>
  <c r="Q23" i="21"/>
  <c r="Q41" i="68" s="1"/>
  <c r="Q195" i="21"/>
  <c r="Q199" i="21" s="1"/>
  <c r="J37" i="73"/>
  <c r="N37" i="73" s="1"/>
  <c r="R44" i="83"/>
  <c r="P77" i="83"/>
  <c r="M91" i="83"/>
  <c r="P166" i="15"/>
  <c r="P199" i="21"/>
  <c r="H21" i="69"/>
  <c r="K102" i="83"/>
  <c r="O21" i="83"/>
  <c r="O28" i="83" s="1"/>
  <c r="O21" i="21" s="1"/>
  <c r="O29" i="83"/>
  <c r="N159" i="15"/>
  <c r="N176" i="21"/>
  <c r="N76" i="83"/>
  <c r="L37" i="13"/>
  <c r="L35" i="13" s="1"/>
  <c r="M98" i="15"/>
  <c r="M17" i="15" s="1"/>
  <c r="N74" i="83"/>
  <c r="K88" i="83"/>
  <c r="R18" i="83"/>
  <c r="R30" i="83" s="1"/>
  <c r="L163" i="82"/>
  <c r="O48" i="83"/>
  <c r="H38" i="15"/>
  <c r="P20" i="83"/>
  <c r="P29" i="83" s="1"/>
  <c r="K40" i="13"/>
  <c r="L91" i="15"/>
  <c r="L16" i="15" s="1"/>
  <c r="J34" i="15"/>
  <c r="J36" i="15" s="1"/>
  <c r="G32" i="25"/>
  <c r="G34" i="25" s="1"/>
  <c r="G36" i="25" s="1"/>
  <c r="N38" i="68"/>
  <c r="H19" i="69"/>
  <c r="N73" i="83"/>
  <c r="N105" i="83" s="1"/>
  <c r="N114" i="83" s="1"/>
  <c r="K87" i="83"/>
  <c r="N50" i="82"/>
  <c r="M84" i="15"/>
  <c r="O78" i="68"/>
  <c r="O94" i="68"/>
  <c r="O81" i="83"/>
  <c r="O20" i="21"/>
  <c r="H34" i="73"/>
  <c r="O129" i="21"/>
  <c r="O145" i="15" s="1"/>
  <c r="K43" i="13"/>
  <c r="K26" i="21"/>
  <c r="N145" i="15"/>
  <c r="N138" i="21"/>
  <c r="L13" i="61"/>
  <c r="P48" i="83"/>
  <c r="L105" i="82"/>
  <c r="N22" i="83"/>
  <c r="I11" i="15"/>
  <c r="I19" i="15" s="1"/>
  <c r="I37" i="15" s="1"/>
  <c r="I38" i="15" s="1"/>
  <c r="J46" i="15"/>
  <c r="J49" i="15" s="1"/>
  <c r="P41" i="83"/>
  <c r="P49" i="83" s="1"/>
  <c r="H33" i="73"/>
  <c r="O19" i="21"/>
  <c r="O110" i="21"/>
  <c r="O138" i="15" s="1"/>
  <c r="O80" i="83"/>
  <c r="P27" i="83"/>
  <c r="Q41" i="83" s="1"/>
  <c r="Q49" i="83" s="1"/>
  <c r="P26" i="83"/>
  <c r="Q19" i="83"/>
  <c r="K32" i="15"/>
  <c r="L179" i="15"/>
  <c r="L182" i="15" s="1"/>
  <c r="P36" i="68"/>
  <c r="O49" i="83"/>
  <c r="N138" i="15"/>
  <c r="N119" i="21"/>
  <c r="G35" i="73"/>
  <c r="G32" i="73" s="1"/>
  <c r="G38" i="73" s="1"/>
  <c r="G39" i="73" s="1"/>
  <c r="N82" i="83"/>
  <c r="N21" i="21"/>
  <c r="N39" i="68" s="1"/>
  <c r="N148" i="21"/>
  <c r="N152" i="15" s="1"/>
  <c r="I31" i="73"/>
  <c r="R25" i="83"/>
  <c r="S17" i="83"/>
  <c r="M162" i="82"/>
  <c r="M51" i="82"/>
  <c r="M103" i="82"/>
  <c r="M105" i="82" s="1"/>
  <c r="M148" i="21"/>
  <c r="M21" i="21"/>
  <c r="M82" i="83"/>
  <c r="F35" i="73"/>
  <c r="M31" i="83"/>
  <c r="O42" i="83"/>
  <c r="O50" i="83" s="1"/>
  <c r="N42" i="83"/>
  <c r="P14" i="61"/>
  <c r="Q61" i="83"/>
  <c r="Q63" i="83" s="1"/>
  <c r="Q14" i="61" s="1"/>
  <c r="Q36" i="61" s="1"/>
  <c r="Q180" i="15"/>
  <c r="J30" i="73"/>
  <c r="N30" i="73" s="1"/>
  <c r="N31" i="73" s="1"/>
  <c r="Q18" i="21"/>
  <c r="N37" i="68"/>
  <c r="H18" i="69"/>
  <c r="M35" i="73" l="1"/>
  <c r="M32" i="73" s="1"/>
  <c r="M38" i="73" s="1"/>
  <c r="M39" i="73" s="1"/>
  <c r="M103" i="83"/>
  <c r="Q166" i="15"/>
  <c r="R195" i="21"/>
  <c r="R199" i="21" s="1"/>
  <c r="K37" i="73"/>
  <c r="D37" i="73" s="1"/>
  <c r="R23" i="21"/>
  <c r="R84" i="83"/>
  <c r="O91" i="83" s="1"/>
  <c r="O103" i="83" s="1"/>
  <c r="S44" i="83"/>
  <c r="S52" i="83" s="1"/>
  <c r="R52" i="83"/>
  <c r="Q77" i="83"/>
  <c r="O31" i="83"/>
  <c r="O33" i="83" s="1"/>
  <c r="O83" i="83"/>
  <c r="O167" i="21"/>
  <c r="O22" i="21"/>
  <c r="O24" i="21" s="1"/>
  <c r="H36" i="73"/>
  <c r="Q43" i="83"/>
  <c r="Q51" i="83" s="1"/>
  <c r="P43" i="83"/>
  <c r="O22" i="83"/>
  <c r="O148" i="21"/>
  <c r="O152" i="15" s="1"/>
  <c r="P42" i="83"/>
  <c r="P50" i="83" s="1"/>
  <c r="P83" i="83"/>
  <c r="P167" i="21"/>
  <c r="P159" i="15" s="1"/>
  <c r="P22" i="21"/>
  <c r="P40" i="68" s="1"/>
  <c r="I36" i="73"/>
  <c r="O82" i="83"/>
  <c r="O75" i="83" s="1"/>
  <c r="H35" i="73"/>
  <c r="N95" i="15"/>
  <c r="N97" i="15" s="1"/>
  <c r="N82" i="15" s="1"/>
  <c r="N24" i="21"/>
  <c r="O45" i="83"/>
  <c r="S18" i="83"/>
  <c r="S30" i="83" s="1"/>
  <c r="P36" i="61"/>
  <c r="O38" i="68"/>
  <c r="N81" i="15"/>
  <c r="L35" i="61"/>
  <c r="M87" i="15"/>
  <c r="O50" i="82"/>
  <c r="O53" i="83"/>
  <c r="O13" i="61" s="1"/>
  <c r="O35" i="61" s="1"/>
  <c r="S25" i="83"/>
  <c r="T17" i="83"/>
  <c r="O74" i="83"/>
  <c r="O119" i="21"/>
  <c r="L88" i="83"/>
  <c r="L100" i="83" s="1"/>
  <c r="N42" i="68"/>
  <c r="O73" i="83"/>
  <c r="R61" i="83"/>
  <c r="R63" i="83" s="1"/>
  <c r="K30" i="73"/>
  <c r="R180" i="15"/>
  <c r="R18" i="21"/>
  <c r="Q26" i="83"/>
  <c r="Q27" i="83"/>
  <c r="R19" i="83"/>
  <c r="I33" i="73"/>
  <c r="P19" i="21"/>
  <c r="P110" i="21"/>
  <c r="P80" i="83"/>
  <c r="M87" i="83" s="1"/>
  <c r="M99" i="83" s="1"/>
  <c r="Q40" i="83"/>
  <c r="N162" i="82"/>
  <c r="N103" i="82"/>
  <c r="N105" i="82" s="1"/>
  <c r="N51" i="82"/>
  <c r="N75" i="83"/>
  <c r="K100" i="83"/>
  <c r="L87" i="83"/>
  <c r="L99" i="83" s="1"/>
  <c r="Q36" i="68"/>
  <c r="K33" i="21"/>
  <c r="N96" i="83"/>
  <c r="M33" i="83"/>
  <c r="K42" i="13"/>
  <c r="Q20" i="83"/>
  <c r="Q29" i="83" s="1"/>
  <c r="M75" i="83"/>
  <c r="K89" i="83"/>
  <c r="J11" i="15"/>
  <c r="K46" i="15"/>
  <c r="M39" i="68"/>
  <c r="M24" i="21"/>
  <c r="H20" i="69"/>
  <c r="H23" i="69" s="1"/>
  <c r="P21" i="83"/>
  <c r="N50" i="83"/>
  <c r="N45" i="83"/>
  <c r="M163" i="82"/>
  <c r="O37" i="68"/>
  <c r="P20" i="21"/>
  <c r="P38" i="68" s="1"/>
  <c r="P129" i="21"/>
  <c r="I34" i="73"/>
  <c r="P81" i="83"/>
  <c r="K99" i="83"/>
  <c r="J31" i="73"/>
  <c r="F32" i="73"/>
  <c r="F38" i="73" s="1"/>
  <c r="F39" i="73" s="1"/>
  <c r="L39" i="13"/>
  <c r="P78" i="68"/>
  <c r="P94" i="68"/>
  <c r="M152" i="15"/>
  <c r="M157" i="21"/>
  <c r="N157" i="21"/>
  <c r="O39" i="68"/>
  <c r="L32" i="15"/>
  <c r="M179" i="15"/>
  <c r="M182" i="15" s="1"/>
  <c r="O138" i="21"/>
  <c r="O96" i="83" l="1"/>
  <c r="O112" i="83" s="1"/>
  <c r="O105" i="83"/>
  <c r="O114" i="83" s="1"/>
  <c r="R166" i="15"/>
  <c r="R77" i="83"/>
  <c r="S84" i="83"/>
  <c r="S23" i="21"/>
  <c r="S195" i="21"/>
  <c r="S166" i="15" s="1"/>
  <c r="T44" i="83"/>
  <c r="T52" i="83" s="1"/>
  <c r="R41" i="68"/>
  <c r="I22" i="69"/>
  <c r="H32" i="73"/>
  <c r="H38" i="73" s="1"/>
  <c r="H39" i="73" s="1"/>
  <c r="L89" i="83"/>
  <c r="L101" i="83" s="1"/>
  <c r="P45" i="83"/>
  <c r="P51" i="83"/>
  <c r="P53" i="83" s="1"/>
  <c r="P13" i="61" s="1"/>
  <c r="P35" i="61" s="1"/>
  <c r="O40" i="68"/>
  <c r="O42" i="68" s="1"/>
  <c r="O159" i="15"/>
  <c r="P176" i="21"/>
  <c r="O176" i="21"/>
  <c r="O76" i="83"/>
  <c r="L90" i="83"/>
  <c r="M90" i="83"/>
  <c r="M102" i="83" s="1"/>
  <c r="J36" i="73"/>
  <c r="N36" i="73" s="1"/>
  <c r="Q167" i="21"/>
  <c r="Q159" i="15" s="1"/>
  <c r="Q22" i="21"/>
  <c r="Q40" i="68" s="1"/>
  <c r="Q83" i="83"/>
  <c r="N90" i="83" s="1"/>
  <c r="N102" i="83" s="1"/>
  <c r="R43" i="83"/>
  <c r="R51" i="83" s="1"/>
  <c r="O157" i="21"/>
  <c r="P76" i="83"/>
  <c r="T18" i="83"/>
  <c r="T30" i="83" s="1"/>
  <c r="N98" i="15"/>
  <c r="O95" i="15" s="1"/>
  <c r="R14" i="61"/>
  <c r="N112" i="83"/>
  <c r="O103" i="82"/>
  <c r="O105" i="82" s="1"/>
  <c r="O51" i="82"/>
  <c r="O162" i="82"/>
  <c r="L40" i="13"/>
  <c r="P145" i="15"/>
  <c r="K101" i="83"/>
  <c r="K98" i="83" s="1"/>
  <c r="R26" i="83"/>
  <c r="R27" i="83"/>
  <c r="S19" i="83"/>
  <c r="S61" i="83"/>
  <c r="S63" i="83" s="1"/>
  <c r="S14" i="61" s="1"/>
  <c r="S36" i="61" s="1"/>
  <c r="S180" i="15"/>
  <c r="S18" i="21"/>
  <c r="N163" i="82"/>
  <c r="Q19" i="21"/>
  <c r="J33" i="73"/>
  <c r="N33" i="73" s="1"/>
  <c r="Q110" i="21"/>
  <c r="Q80" i="83"/>
  <c r="T25" i="83"/>
  <c r="U17" i="83"/>
  <c r="M37" i="13"/>
  <c r="M89" i="15"/>
  <c r="P74" i="83"/>
  <c r="P28" i="83"/>
  <c r="N84" i="15"/>
  <c r="P138" i="15"/>
  <c r="M88" i="83"/>
  <c r="M100" i="83" s="1"/>
  <c r="P50" i="82"/>
  <c r="M32" i="15"/>
  <c r="N179" i="15"/>
  <c r="N182" i="15" s="1"/>
  <c r="P138" i="21"/>
  <c r="P22" i="83"/>
  <c r="M42" i="68"/>
  <c r="J34" i="73"/>
  <c r="N34" i="73" s="1"/>
  <c r="Q20" i="21"/>
  <c r="Q38" i="68" s="1"/>
  <c r="Q129" i="21"/>
  <c r="Q81" i="83"/>
  <c r="R41" i="83"/>
  <c r="R49" i="83" s="1"/>
  <c r="Q78" i="68"/>
  <c r="Q94" i="68"/>
  <c r="R40" i="83"/>
  <c r="R20" i="83"/>
  <c r="R29" i="83" s="1"/>
  <c r="Q48" i="83"/>
  <c r="P73" i="83"/>
  <c r="P105" i="83" s="1"/>
  <c r="P114" i="83" s="1"/>
  <c r="R36" i="68"/>
  <c r="N53" i="83"/>
  <c r="I17" i="69"/>
  <c r="J19" i="15"/>
  <c r="J37" i="15" s="1"/>
  <c r="G11" i="25"/>
  <c r="G19" i="25" s="1"/>
  <c r="G37" i="25" s="1"/>
  <c r="P119" i="21"/>
  <c r="Q21" i="83"/>
  <c r="P37" i="68"/>
  <c r="K31" i="73"/>
  <c r="D31" i="73" s="1"/>
  <c r="D30" i="73"/>
  <c r="T195" i="21" l="1"/>
  <c r="T84" i="83"/>
  <c r="Q91" i="83" s="1"/>
  <c r="Q103" i="83" s="1"/>
  <c r="T23" i="21"/>
  <c r="T41" i="68" s="1"/>
  <c r="U44" i="83"/>
  <c r="U52" i="83" s="1"/>
  <c r="S41" i="68"/>
  <c r="S199" i="21"/>
  <c r="S77" i="83"/>
  <c r="P91" i="83"/>
  <c r="Q176" i="21"/>
  <c r="Q76" i="83"/>
  <c r="K36" i="73"/>
  <c r="D36" i="73" s="1"/>
  <c r="R83" i="83"/>
  <c r="R167" i="21"/>
  <c r="R22" i="21"/>
  <c r="S43" i="83"/>
  <c r="S51" i="83" s="1"/>
  <c r="L102" i="83"/>
  <c r="U18" i="83"/>
  <c r="U30" i="83" s="1"/>
  <c r="N17" i="15"/>
  <c r="H17" i="25" s="1"/>
  <c r="P103" i="82"/>
  <c r="P162" i="82"/>
  <c r="P51" i="82"/>
  <c r="K113" i="83"/>
  <c r="Q73" i="83"/>
  <c r="N87" i="83"/>
  <c r="O97" i="15"/>
  <c r="O82" i="15" s="1"/>
  <c r="P148" i="21"/>
  <c r="I35" i="73"/>
  <c r="P21" i="21"/>
  <c r="P82" i="83"/>
  <c r="Q42" i="83"/>
  <c r="P31" i="83"/>
  <c r="Q138" i="15"/>
  <c r="Q119" i="21"/>
  <c r="O81" i="15"/>
  <c r="Q74" i="83"/>
  <c r="R78" i="68"/>
  <c r="R94" i="68"/>
  <c r="O163" i="82"/>
  <c r="P96" i="83"/>
  <c r="Q28" i="83"/>
  <c r="Q22" i="83"/>
  <c r="Q50" i="82"/>
  <c r="J38" i="15"/>
  <c r="N88" i="83"/>
  <c r="N100" i="83" s="1"/>
  <c r="Q37" i="68"/>
  <c r="R36" i="61"/>
  <c r="T61" i="83"/>
  <c r="T63" i="83" s="1"/>
  <c r="T14" i="61" s="1"/>
  <c r="T36" i="61" s="1"/>
  <c r="T180" i="15"/>
  <c r="T18" i="21"/>
  <c r="Q145" i="15"/>
  <c r="S27" i="83"/>
  <c r="S26" i="83"/>
  <c r="T19" i="83"/>
  <c r="N32" i="15"/>
  <c r="O179" i="15"/>
  <c r="O182" i="15" s="1"/>
  <c r="N86" i="15"/>
  <c r="M91" i="15"/>
  <c r="M35" i="13"/>
  <c r="S36" i="68"/>
  <c r="S20" i="83"/>
  <c r="R21" i="83"/>
  <c r="R28" i="83" s="1"/>
  <c r="R31" i="83" s="1"/>
  <c r="R33" i="83" s="1"/>
  <c r="N13" i="61"/>
  <c r="R129" i="21"/>
  <c r="R81" i="83"/>
  <c r="K34" i="73"/>
  <c r="D34" i="73" s="1"/>
  <c r="R20" i="21"/>
  <c r="S41" i="83"/>
  <c r="S49" i="83" s="1"/>
  <c r="K33" i="73"/>
  <c r="R110" i="21"/>
  <c r="R119" i="21" s="1"/>
  <c r="R19" i="21"/>
  <c r="I18" i="69" s="1"/>
  <c r="R80" i="83"/>
  <c r="O87" i="83" s="1"/>
  <c r="O99" i="83" s="1"/>
  <c r="S40" i="83"/>
  <c r="Q138" i="21"/>
  <c r="R48" i="83"/>
  <c r="U25" i="83"/>
  <c r="V17" i="83"/>
  <c r="Q96" i="83" l="1"/>
  <c r="Q105" i="83"/>
  <c r="Q114" i="83" s="1"/>
  <c r="U195" i="21"/>
  <c r="U199" i="21" s="1"/>
  <c r="U23" i="21"/>
  <c r="U84" i="83"/>
  <c r="V44" i="83"/>
  <c r="V52" i="83" s="1"/>
  <c r="T77" i="83"/>
  <c r="P103" i="83"/>
  <c r="T166" i="15"/>
  <c r="T199" i="21"/>
  <c r="R40" i="68"/>
  <c r="I21" i="69"/>
  <c r="R159" i="15"/>
  <c r="R176" i="21"/>
  <c r="V18" i="83"/>
  <c r="V30" i="83" s="1"/>
  <c r="S21" i="83"/>
  <c r="S28" i="83" s="1"/>
  <c r="T42" i="83" s="1"/>
  <c r="T50" i="83" s="1"/>
  <c r="S29" i="83"/>
  <c r="L98" i="83"/>
  <c r="R76" i="83"/>
  <c r="O90" i="83"/>
  <c r="O98" i="15"/>
  <c r="P95" i="15" s="1"/>
  <c r="N35" i="61"/>
  <c r="R148" i="21"/>
  <c r="R152" i="15" s="1"/>
  <c r="R82" i="83"/>
  <c r="K35" i="73"/>
  <c r="K32" i="73" s="1"/>
  <c r="K38" i="73" s="1"/>
  <c r="K39" i="73" s="1"/>
  <c r="R21" i="21"/>
  <c r="R39" i="68" s="1"/>
  <c r="S81" i="83"/>
  <c r="S129" i="21"/>
  <c r="S20" i="21"/>
  <c r="T41" i="83"/>
  <c r="T49" i="83" s="1"/>
  <c r="I32" i="73"/>
  <c r="I38" i="73" s="1"/>
  <c r="I39" i="73" s="1"/>
  <c r="R38" i="68"/>
  <c r="I19" i="69"/>
  <c r="R50" i="82"/>
  <c r="O84" i="15"/>
  <c r="N99" i="83"/>
  <c r="R145" i="15"/>
  <c r="P39" i="68"/>
  <c r="P42" i="68" s="1"/>
  <c r="P24" i="21"/>
  <c r="U61" i="83"/>
  <c r="U63" i="83" s="1"/>
  <c r="U14" i="61" s="1"/>
  <c r="U36" i="61" s="1"/>
  <c r="U180" i="15"/>
  <c r="U18" i="21"/>
  <c r="R22" i="83"/>
  <c r="S48" i="83"/>
  <c r="T20" i="83"/>
  <c r="P152" i="15"/>
  <c r="P157" i="21"/>
  <c r="H32" i="25"/>
  <c r="R74" i="83"/>
  <c r="P33" i="83"/>
  <c r="R42" i="83"/>
  <c r="O88" i="83"/>
  <c r="O32" i="15"/>
  <c r="P179" i="15"/>
  <c r="P182" i="15" s="1"/>
  <c r="Q148" i="21"/>
  <c r="Q152" i="15" s="1"/>
  <c r="J35" i="73"/>
  <c r="J32" i="73" s="1"/>
  <c r="J38" i="73" s="1"/>
  <c r="J39" i="73" s="1"/>
  <c r="Q21" i="21"/>
  <c r="Q82" i="83"/>
  <c r="N89" i="83" s="1"/>
  <c r="N101" i="83" s="1"/>
  <c r="Q31" i="83"/>
  <c r="Q33" i="83" s="1"/>
  <c r="S78" i="68"/>
  <c r="S94" i="68"/>
  <c r="T26" i="83"/>
  <c r="T27" i="83"/>
  <c r="U19" i="83"/>
  <c r="P75" i="83"/>
  <c r="M89" i="83"/>
  <c r="V25" i="83"/>
  <c r="W17" i="83"/>
  <c r="R73" i="83"/>
  <c r="P112" i="83"/>
  <c r="R37" i="68"/>
  <c r="R138" i="15"/>
  <c r="S42" i="83"/>
  <c r="S50" i="83" s="1"/>
  <c r="P163" i="82"/>
  <c r="M16" i="15"/>
  <c r="N87" i="15"/>
  <c r="T36" i="68"/>
  <c r="P105" i="82"/>
  <c r="R138" i="21"/>
  <c r="M39" i="13"/>
  <c r="Q50" i="83"/>
  <c r="Q53" i="83" s="1"/>
  <c r="Q45" i="83"/>
  <c r="S110" i="21"/>
  <c r="S19" i="21"/>
  <c r="S80" i="83"/>
  <c r="P87" i="83" s="1"/>
  <c r="T40" i="83"/>
  <c r="D33" i="73"/>
  <c r="Q51" i="82"/>
  <c r="Q103" i="82"/>
  <c r="Q105" i="82" s="1"/>
  <c r="Q162" i="82"/>
  <c r="N35" i="73" l="1"/>
  <c r="N32" i="73" s="1"/>
  <c r="N38" i="73" s="1"/>
  <c r="N39" i="73" s="1"/>
  <c r="L113" i="83"/>
  <c r="Q112" i="83"/>
  <c r="R96" i="83"/>
  <c r="R105" i="83"/>
  <c r="R114" i="83" s="1"/>
  <c r="V23" i="21"/>
  <c r="V41" i="68" s="1"/>
  <c r="V84" i="83"/>
  <c r="V195" i="21"/>
  <c r="W44" i="83"/>
  <c r="W52" i="83" s="1"/>
  <c r="U77" i="83"/>
  <c r="R91" i="83"/>
  <c r="R103" i="83" s="1"/>
  <c r="U41" i="68"/>
  <c r="U166" i="15"/>
  <c r="S22" i="83"/>
  <c r="S83" i="83"/>
  <c r="S167" i="21"/>
  <c r="S22" i="21"/>
  <c r="S40" i="68" s="1"/>
  <c r="T43" i="83"/>
  <c r="T51" i="83" s="1"/>
  <c r="O102" i="83"/>
  <c r="S21" i="21"/>
  <c r="S39" i="68" s="1"/>
  <c r="S148" i="21"/>
  <c r="S152" i="15" s="1"/>
  <c r="S82" i="83"/>
  <c r="S75" i="83" s="1"/>
  <c r="T21" i="83"/>
  <c r="T28" i="83" s="1"/>
  <c r="U42" i="83" s="1"/>
  <c r="U50" i="83" s="1"/>
  <c r="T29" i="83"/>
  <c r="S31" i="83"/>
  <c r="S33" i="83" s="1"/>
  <c r="O17" i="15"/>
  <c r="I20" i="69"/>
  <c r="I23" i="69" s="1"/>
  <c r="O89" i="83"/>
  <c r="O101" i="83" s="1"/>
  <c r="P99" i="83"/>
  <c r="N37" i="13"/>
  <c r="U26" i="83"/>
  <c r="U27" i="83"/>
  <c r="V19" i="83"/>
  <c r="S145" i="15"/>
  <c r="T81" i="83"/>
  <c r="Q88" i="83" s="1"/>
  <c r="Q100" i="83" s="1"/>
  <c r="T129" i="21"/>
  <c r="T20" i="21"/>
  <c r="T38" i="68" s="1"/>
  <c r="U41" i="83"/>
  <c r="U49" i="83" s="1"/>
  <c r="S53" i="83"/>
  <c r="S13" i="61" s="1"/>
  <c r="S35" i="61" s="1"/>
  <c r="S74" i="83"/>
  <c r="S45" i="83"/>
  <c r="S50" i="82"/>
  <c r="R24" i="21"/>
  <c r="Q157" i="21"/>
  <c r="P97" i="15"/>
  <c r="P82" i="15" s="1"/>
  <c r="R42" i="68"/>
  <c r="R157" i="21"/>
  <c r="R75" i="83"/>
  <c r="O100" i="83"/>
  <c r="S138" i="15"/>
  <c r="R103" i="82"/>
  <c r="R105" i="82" s="1"/>
  <c r="R162" i="82"/>
  <c r="R51" i="82"/>
  <c r="T19" i="21"/>
  <c r="T110" i="21"/>
  <c r="T119" i="21" s="1"/>
  <c r="T80" i="83"/>
  <c r="Q87" i="83" s="1"/>
  <c r="U40" i="83"/>
  <c r="Q13" i="61"/>
  <c r="W25" i="83"/>
  <c r="X17" i="83"/>
  <c r="V61" i="83"/>
  <c r="V63" i="83" s="1"/>
  <c r="V14" i="61" s="1"/>
  <c r="V36" i="61" s="1"/>
  <c r="V180" i="15"/>
  <c r="V18" i="21"/>
  <c r="J17" i="69" s="1"/>
  <c r="D38" i="73"/>
  <c r="D39" i="73" s="1"/>
  <c r="D35" i="73"/>
  <c r="D32" i="73" s="1"/>
  <c r="U36" i="68"/>
  <c r="Q75" i="83"/>
  <c r="T78" i="68"/>
  <c r="T94" i="68"/>
  <c r="M101" i="83"/>
  <c r="Q39" i="68"/>
  <c r="Q42" i="68" s="1"/>
  <c r="Q24" i="21"/>
  <c r="S138" i="21"/>
  <c r="Q163" i="82"/>
  <c r="S119" i="21"/>
  <c r="R50" i="83"/>
  <c r="R53" i="83" s="1"/>
  <c r="R13" i="61" s="1"/>
  <c r="R35" i="61" s="1"/>
  <c r="R45" i="83"/>
  <c r="N98" i="83"/>
  <c r="P81" i="15"/>
  <c r="N89" i="15"/>
  <c r="M40" i="13"/>
  <c r="W18" i="83"/>
  <c r="W30" i="83" s="1"/>
  <c r="T48" i="83"/>
  <c r="P32" i="15"/>
  <c r="Q179" i="15"/>
  <c r="Q182" i="15" s="1"/>
  <c r="S73" i="83"/>
  <c r="P88" i="83"/>
  <c r="P100" i="83" s="1"/>
  <c r="S37" i="68"/>
  <c r="U20" i="83"/>
  <c r="U29" i="83" s="1"/>
  <c r="S38" i="68"/>
  <c r="R112" i="83" l="1"/>
  <c r="S96" i="83"/>
  <c r="S112" i="83" s="1"/>
  <c r="S105" i="83"/>
  <c r="S114" i="83" s="1"/>
  <c r="J22" i="69"/>
  <c r="V166" i="15"/>
  <c r="V199" i="21"/>
  <c r="V77" i="83"/>
  <c r="W195" i="21"/>
  <c r="W23" i="21"/>
  <c r="W84" i="83"/>
  <c r="X44" i="83"/>
  <c r="X52" i="83" s="1"/>
  <c r="S91" i="83"/>
  <c r="S103" i="83" s="1"/>
  <c r="T53" i="83"/>
  <c r="T13" i="61" s="1"/>
  <c r="T35" i="61" s="1"/>
  <c r="T45" i="83"/>
  <c r="T82" i="83"/>
  <c r="Q89" i="83" s="1"/>
  <c r="P89" i="83"/>
  <c r="P101" i="83" s="1"/>
  <c r="T21" i="21"/>
  <c r="T39" i="68" s="1"/>
  <c r="U83" i="83"/>
  <c r="U22" i="21"/>
  <c r="U40" i="68" s="1"/>
  <c r="U167" i="21"/>
  <c r="V43" i="83"/>
  <c r="V51" i="83" s="1"/>
  <c r="S24" i="21"/>
  <c r="T83" i="83"/>
  <c r="T22" i="21"/>
  <c r="T40" i="68" s="1"/>
  <c r="T167" i="21"/>
  <c r="T159" i="15" s="1"/>
  <c r="U43" i="83"/>
  <c r="U51" i="83" s="1"/>
  <c r="S157" i="21"/>
  <c r="T31" i="83"/>
  <c r="T33" i="83" s="1"/>
  <c r="S159" i="15"/>
  <c r="S176" i="21"/>
  <c r="T148" i="21"/>
  <c r="T152" i="15" s="1"/>
  <c r="T22" i="83"/>
  <c r="S76" i="83"/>
  <c r="P90" i="83"/>
  <c r="P98" i="15"/>
  <c r="P17" i="15" s="1"/>
  <c r="I153" i="69"/>
  <c r="I140" i="69"/>
  <c r="V20" i="83"/>
  <c r="Q99" i="83"/>
  <c r="U21" i="83"/>
  <c r="U28" i="83" s="1"/>
  <c r="U31" i="83" s="1"/>
  <c r="U33" i="83" s="1"/>
  <c r="T50" i="82"/>
  <c r="Q32" i="15"/>
  <c r="R179" i="15"/>
  <c r="R182" i="15" s="1"/>
  <c r="V26" i="83"/>
  <c r="V27" i="83"/>
  <c r="W19" i="83"/>
  <c r="Q35" i="61"/>
  <c r="U81" i="83"/>
  <c r="U129" i="21"/>
  <c r="U138" i="21" s="1"/>
  <c r="U20" i="21"/>
  <c r="U38" i="68" s="1"/>
  <c r="V41" i="83"/>
  <c r="V49" i="83" s="1"/>
  <c r="S42" i="68"/>
  <c r="S103" i="82"/>
  <c r="S105" i="82" s="1"/>
  <c r="S51" i="82"/>
  <c r="S162" i="82"/>
  <c r="X18" i="83"/>
  <c r="X30" i="83" s="1"/>
  <c r="V36" i="68"/>
  <c r="N35" i="13"/>
  <c r="H36" i="24"/>
  <c r="C38" i="73"/>
  <c r="C36" i="73"/>
  <c r="C37" i="73"/>
  <c r="C39" i="73"/>
  <c r="C30" i="73"/>
  <c r="C31" i="73"/>
  <c r="C34" i="73"/>
  <c r="O98" i="83"/>
  <c r="R163" i="82"/>
  <c r="U19" i="21"/>
  <c r="U110" i="21"/>
  <c r="U119" i="21" s="1"/>
  <c r="U80" i="83"/>
  <c r="R87" i="83" s="1"/>
  <c r="R99" i="83" s="1"/>
  <c r="V40" i="83"/>
  <c r="O86" i="15"/>
  <c r="N91" i="15"/>
  <c r="C32" i="73"/>
  <c r="U78" i="68"/>
  <c r="U94" i="68"/>
  <c r="U48" i="83"/>
  <c r="N113" i="83"/>
  <c r="C33" i="73"/>
  <c r="T73" i="83"/>
  <c r="T145" i="15"/>
  <c r="C35" i="73"/>
  <c r="T138" i="15"/>
  <c r="T74" i="83"/>
  <c r="P84" i="15"/>
  <c r="X25" i="83"/>
  <c r="Y17" i="83"/>
  <c r="T37" i="68"/>
  <c r="M98" i="83"/>
  <c r="W180" i="15"/>
  <c r="W61" i="83"/>
  <c r="W63" i="83" s="1"/>
  <c r="W14" i="61" s="1"/>
  <c r="W36" i="61" s="1"/>
  <c r="W18" i="21"/>
  <c r="T138" i="21"/>
  <c r="T96" i="83" l="1"/>
  <c r="T112" i="83" s="1"/>
  <c r="T105" i="83"/>
  <c r="T114" i="83" s="1"/>
  <c r="W77" i="83"/>
  <c r="T91" i="83"/>
  <c r="T103" i="83" s="1"/>
  <c r="X195" i="21"/>
  <c r="X199" i="21" s="1"/>
  <c r="X84" i="83"/>
  <c r="U91" i="83" s="1"/>
  <c r="U103" i="83" s="1"/>
  <c r="X23" i="21"/>
  <c r="X41" i="68" s="1"/>
  <c r="Y44" i="83"/>
  <c r="Y52" i="83" s="1"/>
  <c r="W41" i="68"/>
  <c r="W166" i="15"/>
  <c r="W199" i="21"/>
  <c r="T75" i="83"/>
  <c r="T176" i="21"/>
  <c r="T24" i="21"/>
  <c r="U53" i="83"/>
  <c r="U13" i="61" s="1"/>
  <c r="T157" i="21"/>
  <c r="T76" i="83"/>
  <c r="U45" i="83"/>
  <c r="V21" i="83"/>
  <c r="V28" i="83" s="1"/>
  <c r="V21" i="21" s="1"/>
  <c r="V39" i="68" s="1"/>
  <c r="V29" i="83"/>
  <c r="R90" i="83"/>
  <c r="R102" i="83" s="1"/>
  <c r="U176" i="21"/>
  <c r="U159" i="15"/>
  <c r="P102" i="83"/>
  <c r="P98" i="83" s="1"/>
  <c r="Q90" i="83"/>
  <c r="Q102" i="83" s="1"/>
  <c r="U76" i="83"/>
  <c r="Q95" i="15"/>
  <c r="Q97" i="15" s="1"/>
  <c r="Q82" i="15" s="1"/>
  <c r="T42" i="68"/>
  <c r="U22" i="83"/>
  <c r="N39" i="13"/>
  <c r="Y18" i="83"/>
  <c r="Y30" i="83" s="1"/>
  <c r="U21" i="21"/>
  <c r="U24" i="21" s="1"/>
  <c r="U148" i="21"/>
  <c r="U82" i="83"/>
  <c r="V42" i="83"/>
  <c r="V50" i="83" s="1"/>
  <c r="U37" i="68"/>
  <c r="U74" i="83"/>
  <c r="R88" i="83"/>
  <c r="R100" i="83" s="1"/>
  <c r="O113" i="83"/>
  <c r="U50" i="82"/>
  <c r="V78" i="68"/>
  <c r="V94" i="68"/>
  <c r="T51" i="82"/>
  <c r="T162" i="82"/>
  <c r="T103" i="82"/>
  <c r="T105" i="82" s="1"/>
  <c r="N16" i="15"/>
  <c r="H16" i="25" s="1"/>
  <c r="O87" i="15"/>
  <c r="O89" i="15" s="1"/>
  <c r="S163" i="82"/>
  <c r="Y25" i="83"/>
  <c r="Z17" i="83"/>
  <c r="X61" i="83"/>
  <c r="X63" i="83" s="1"/>
  <c r="X14" i="61" s="1"/>
  <c r="X36" i="61" s="1"/>
  <c r="X180" i="15"/>
  <c r="X18" i="21"/>
  <c r="Q81" i="15"/>
  <c r="V48" i="83"/>
  <c r="Q101" i="83"/>
  <c r="V81" i="83"/>
  <c r="V129" i="21"/>
  <c r="V138" i="21" s="1"/>
  <c r="V20" i="21"/>
  <c r="V38" i="68" s="1"/>
  <c r="W41" i="83"/>
  <c r="W49" i="83" s="1"/>
  <c r="V110" i="21"/>
  <c r="V119" i="21" s="1"/>
  <c r="V19" i="21"/>
  <c r="J18" i="69" s="1"/>
  <c r="V80" i="83"/>
  <c r="S87" i="83" s="1"/>
  <c r="S99" i="83" s="1"/>
  <c r="W40" i="83"/>
  <c r="U73" i="83"/>
  <c r="R32" i="15"/>
  <c r="S179" i="15"/>
  <c r="S182" i="15" s="1"/>
  <c r="U145" i="15"/>
  <c r="W36" i="68"/>
  <c r="W27" i="83"/>
  <c r="W26" i="83"/>
  <c r="X19" i="83"/>
  <c r="M113" i="83"/>
  <c r="W20" i="83"/>
  <c r="U138" i="15"/>
  <c r="H34" i="24"/>
  <c r="P113" i="83" l="1"/>
  <c r="U96" i="83"/>
  <c r="U112" i="83" s="1"/>
  <c r="U105" i="83"/>
  <c r="Y195" i="21"/>
  <c r="Y199" i="21" s="1"/>
  <c r="Y23" i="21"/>
  <c r="Y84" i="83"/>
  <c r="Z44" i="83"/>
  <c r="Z52" i="83" s="1"/>
  <c r="X77" i="83"/>
  <c r="X166" i="15"/>
  <c r="V31" i="83"/>
  <c r="V33" i="83" s="1"/>
  <c r="W42" i="83"/>
  <c r="W50" i="83" s="1"/>
  <c r="V148" i="21"/>
  <c r="V152" i="15" s="1"/>
  <c r="V82" i="83"/>
  <c r="S89" i="83" s="1"/>
  <c r="S101" i="83" s="1"/>
  <c r="W21" i="83"/>
  <c r="W28" i="83" s="1"/>
  <c r="X42" i="83" s="1"/>
  <c r="X50" i="83" s="1"/>
  <c r="W29" i="83"/>
  <c r="V83" i="83"/>
  <c r="V167" i="21"/>
  <c r="V22" i="21"/>
  <c r="V24" i="21" s="1"/>
  <c r="W43" i="83"/>
  <c r="W51" i="83" s="1"/>
  <c r="Q98" i="83"/>
  <c r="V22" i="83"/>
  <c r="V45" i="83"/>
  <c r="Q98" i="15"/>
  <c r="Q17" i="15" s="1"/>
  <c r="Y61" i="83"/>
  <c r="Y63" i="83" s="1"/>
  <c r="Y14" i="61" s="1"/>
  <c r="Y36" i="61" s="1"/>
  <c r="Y180" i="15"/>
  <c r="Y18" i="21"/>
  <c r="U103" i="82"/>
  <c r="U105" i="82" s="1"/>
  <c r="U162" i="82"/>
  <c r="U51" i="82"/>
  <c r="V53" i="83"/>
  <c r="V13" i="61" s="1"/>
  <c r="V35" i="61" s="1"/>
  <c r="W78" i="68"/>
  <c r="W94" i="68"/>
  <c r="V73" i="83"/>
  <c r="V96" i="83" s="1"/>
  <c r="U152" i="15"/>
  <c r="U157" i="21"/>
  <c r="Z25" i="83"/>
  <c r="AA17" i="83"/>
  <c r="W129" i="21"/>
  <c r="W138" i="21" s="1"/>
  <c r="W20" i="21"/>
  <c r="W81" i="83"/>
  <c r="X41" i="83"/>
  <c r="X49" i="83" s="1"/>
  <c r="W48" i="83"/>
  <c r="U75" i="83"/>
  <c r="R89" i="83"/>
  <c r="H38" i="24"/>
  <c r="V37" i="68"/>
  <c r="U39" i="68"/>
  <c r="U42" i="68" s="1"/>
  <c r="J20" i="69"/>
  <c r="X26" i="83"/>
  <c r="X27" i="83"/>
  <c r="Y19" i="83"/>
  <c r="Z18" i="83"/>
  <c r="Z30" i="83" s="1"/>
  <c r="I32" i="25"/>
  <c r="D350" i="73"/>
  <c r="V145" i="15"/>
  <c r="Q84" i="15"/>
  <c r="U35" i="61"/>
  <c r="X20" i="83"/>
  <c r="X29" i="83" s="1"/>
  <c r="V74" i="83"/>
  <c r="O37" i="13"/>
  <c r="N40" i="13"/>
  <c r="T163" i="82"/>
  <c r="V50" i="82"/>
  <c r="W19" i="21"/>
  <c r="W110" i="21"/>
  <c r="W119" i="21" s="1"/>
  <c r="W80" i="83"/>
  <c r="X40" i="83"/>
  <c r="V138" i="15"/>
  <c r="S32" i="15"/>
  <c r="T179" i="15"/>
  <c r="T182" i="15" s="1"/>
  <c r="P86" i="15"/>
  <c r="O91" i="15"/>
  <c r="J19" i="69"/>
  <c r="X36" i="68"/>
  <c r="S88" i="83"/>
  <c r="S100" i="83" s="1"/>
  <c r="E105" i="83" l="1"/>
  <c r="U114" i="83"/>
  <c r="E114" i="83" s="1"/>
  <c r="Q113" i="83"/>
  <c r="Y77" i="83"/>
  <c r="V91" i="83"/>
  <c r="V103" i="83" s="1"/>
  <c r="Y41" i="68"/>
  <c r="Z84" i="83"/>
  <c r="W91" i="83" s="1"/>
  <c r="W103" i="83" s="1"/>
  <c r="Z23" i="21"/>
  <c r="Z41" i="68" s="1"/>
  <c r="Z195" i="21"/>
  <c r="Z199" i="21" s="1"/>
  <c r="AA44" i="83"/>
  <c r="AA52" i="83" s="1"/>
  <c r="Y166" i="15"/>
  <c r="V157" i="21"/>
  <c r="V75" i="83"/>
  <c r="W22" i="83"/>
  <c r="W21" i="21"/>
  <c r="W39" i="68" s="1"/>
  <c r="W82" i="83"/>
  <c r="T89" i="83" s="1"/>
  <c r="T101" i="83" s="1"/>
  <c r="W31" i="83"/>
  <c r="W33" i="83" s="1"/>
  <c r="W148" i="21"/>
  <c r="W152" i="15" s="1"/>
  <c r="X83" i="83"/>
  <c r="X167" i="21"/>
  <c r="X22" i="21"/>
  <c r="X40" i="68" s="1"/>
  <c r="Y43" i="83"/>
  <c r="Y51" i="83" s="1"/>
  <c r="J21" i="69"/>
  <c r="J23" i="69" s="1"/>
  <c r="V40" i="68"/>
  <c r="V42" i="68" s="1"/>
  <c r="V176" i="21"/>
  <c r="V159" i="15"/>
  <c r="W45" i="83"/>
  <c r="W53" i="83"/>
  <c r="W13" i="61" s="1"/>
  <c r="W35" i="61" s="1"/>
  <c r="V76" i="83"/>
  <c r="S90" i="83"/>
  <c r="S102" i="83" s="1"/>
  <c r="S98" i="83" s="1"/>
  <c r="W83" i="83"/>
  <c r="W167" i="21"/>
  <c r="W22" i="21"/>
  <c r="X43" i="83"/>
  <c r="X51" i="83" s="1"/>
  <c r="R95" i="15"/>
  <c r="R97" i="15" s="1"/>
  <c r="R82" i="15" s="1"/>
  <c r="Y20" i="83"/>
  <c r="W38" i="68"/>
  <c r="U163" i="82"/>
  <c r="W145" i="15"/>
  <c r="Z180" i="15"/>
  <c r="Z61" i="83"/>
  <c r="Z63" i="83" s="1"/>
  <c r="Z14" i="61" s="1"/>
  <c r="Z36" i="61" s="1"/>
  <c r="Z18" i="21"/>
  <c r="K17" i="69" s="1"/>
  <c r="O35" i="13"/>
  <c r="X48" i="83"/>
  <c r="AA18" i="83"/>
  <c r="AA30" i="83" s="1"/>
  <c r="W73" i="83"/>
  <c r="W96" i="83" s="1"/>
  <c r="W138" i="15"/>
  <c r="R101" i="83"/>
  <c r="R98" i="83" s="1"/>
  <c r="R81" i="15"/>
  <c r="T32" i="15"/>
  <c r="U179" i="15"/>
  <c r="U182" i="15" s="1"/>
  <c r="W74" i="83"/>
  <c r="T88" i="83"/>
  <c r="T100" i="83" s="1"/>
  <c r="AA25" i="83"/>
  <c r="AB17" i="83"/>
  <c r="Y36" i="68"/>
  <c r="H39" i="24"/>
  <c r="W37" i="68"/>
  <c r="X21" i="83"/>
  <c r="X28" i="83" s="1"/>
  <c r="X31" i="83" s="1"/>
  <c r="X33" i="83" s="1"/>
  <c r="T87" i="83"/>
  <c r="T99" i="83" s="1"/>
  <c r="V162" i="82"/>
  <c r="V51" i="82"/>
  <c r="V103" i="82"/>
  <c r="V105" i="82" s="1"/>
  <c r="Y27" i="83"/>
  <c r="Y26" i="83"/>
  <c r="Z19" i="83"/>
  <c r="V112" i="83"/>
  <c r="X78" i="68"/>
  <c r="X94" i="68"/>
  <c r="X20" i="21"/>
  <c r="X38" i="68" s="1"/>
  <c r="X81" i="83"/>
  <c r="U88" i="83" s="1"/>
  <c r="U100" i="83" s="1"/>
  <c r="X129" i="21"/>
  <c r="X138" i="21" s="1"/>
  <c r="Y41" i="83"/>
  <c r="Y49" i="83" s="1"/>
  <c r="X19" i="21"/>
  <c r="X110" i="21"/>
  <c r="X119" i="21" s="1"/>
  <c r="X80" i="83"/>
  <c r="U87" i="83" s="1"/>
  <c r="U99" i="83" s="1"/>
  <c r="Y40" i="83"/>
  <c r="W50" i="82"/>
  <c r="O16" i="15"/>
  <c r="P87" i="15"/>
  <c r="P37" i="13" s="1"/>
  <c r="P35" i="13" s="1"/>
  <c r="P39" i="13" s="1"/>
  <c r="S113" i="83" l="1"/>
  <c r="Z166" i="15"/>
  <c r="AA195" i="21"/>
  <c r="AA84" i="83"/>
  <c r="AA23" i="21"/>
  <c r="AB44" i="83"/>
  <c r="AB52" i="83" s="1"/>
  <c r="Z77" i="83"/>
  <c r="K22" i="69"/>
  <c r="X45" i="83"/>
  <c r="W75" i="83"/>
  <c r="W157" i="21"/>
  <c r="U90" i="83"/>
  <c r="U102" i="83" s="1"/>
  <c r="T90" i="83"/>
  <c r="T102" i="83" s="1"/>
  <c r="T98" i="83" s="1"/>
  <c r="Y21" i="83"/>
  <c r="Y22" i="83" s="1"/>
  <c r="Y29" i="83"/>
  <c r="W40" i="68"/>
  <c r="W42" i="68" s="1"/>
  <c r="W176" i="21"/>
  <c r="W159" i="15"/>
  <c r="X176" i="21"/>
  <c r="X159" i="15"/>
  <c r="W24" i="21"/>
  <c r="X53" i="83"/>
  <c r="X13" i="61" s="1"/>
  <c r="X35" i="61" s="1"/>
  <c r="W76" i="83"/>
  <c r="X76" i="83"/>
  <c r="AB18" i="83"/>
  <c r="AB30" i="83" s="1"/>
  <c r="R98" i="15"/>
  <c r="R17" i="15" s="1"/>
  <c r="X22" i="83"/>
  <c r="W162" i="82"/>
  <c r="W51" i="82"/>
  <c r="W103" i="82"/>
  <c r="W105" i="82" s="1"/>
  <c r="Z26" i="83"/>
  <c r="Z27" i="83"/>
  <c r="AA19" i="83"/>
  <c r="Y19" i="21"/>
  <c r="Y110" i="21"/>
  <c r="Y119" i="21" s="1"/>
  <c r="Y80" i="83"/>
  <c r="Z40" i="83"/>
  <c r="Y48" i="83"/>
  <c r="Y81" i="83"/>
  <c r="Y20" i="21"/>
  <c r="Y129" i="21"/>
  <c r="Y138" i="21" s="1"/>
  <c r="Z41" i="83"/>
  <c r="Z49" i="83" s="1"/>
  <c r="X73" i="83"/>
  <c r="X96" i="83" s="1"/>
  <c r="Z20" i="83"/>
  <c r="Z29" i="83" s="1"/>
  <c r="U32" i="15"/>
  <c r="V179" i="15"/>
  <c r="V182" i="15" s="1"/>
  <c r="V163" i="82"/>
  <c r="R84" i="15"/>
  <c r="X145" i="15"/>
  <c r="Y78" i="68"/>
  <c r="Y94" i="68"/>
  <c r="P40" i="13"/>
  <c r="O39" i="13"/>
  <c r="AA180" i="15"/>
  <c r="AA61" i="83"/>
  <c r="AA63" i="83" s="1"/>
  <c r="AA14" i="61" s="1"/>
  <c r="AA36" i="61" s="1"/>
  <c r="AA18" i="21"/>
  <c r="W112" i="83"/>
  <c r="X138" i="15"/>
  <c r="X37" i="68"/>
  <c r="X82" i="83"/>
  <c r="X148" i="21"/>
  <c r="X21" i="21"/>
  <c r="X24" i="21" s="1"/>
  <c r="Y42" i="83"/>
  <c r="Y50" i="83" s="1"/>
  <c r="P89" i="15"/>
  <c r="X74" i="83"/>
  <c r="Z36" i="68"/>
  <c r="X50" i="82"/>
  <c r="AB25" i="83"/>
  <c r="AC17" i="83"/>
  <c r="R113" i="83"/>
  <c r="AA77" i="83" l="1"/>
  <c r="X91" i="83"/>
  <c r="X103" i="83" s="1"/>
  <c r="AB195" i="21"/>
  <c r="AB23" i="21"/>
  <c r="AB41" i="68" s="1"/>
  <c r="AB84" i="83"/>
  <c r="Y91" i="83" s="1"/>
  <c r="Y103" i="83" s="1"/>
  <c r="AC44" i="83"/>
  <c r="AC52" i="83" s="1"/>
  <c r="AA166" i="15"/>
  <c r="AA199" i="21"/>
  <c r="AA41" i="68"/>
  <c r="Y28" i="83"/>
  <c r="Y31" i="83" s="1"/>
  <c r="Y33" i="83" s="1"/>
  <c r="AC18" i="83"/>
  <c r="AC30" i="83" s="1"/>
  <c r="Y83" i="83"/>
  <c r="Y167" i="21"/>
  <c r="Y22" i="21"/>
  <c r="Z43" i="83"/>
  <c r="Z51" i="83" s="1"/>
  <c r="Z83" i="83"/>
  <c r="Z167" i="21"/>
  <c r="Z22" i="21"/>
  <c r="Z40" i="68" s="1"/>
  <c r="AA43" i="83"/>
  <c r="AA51" i="83" s="1"/>
  <c r="S95" i="15"/>
  <c r="S97" i="15" s="1"/>
  <c r="S82" i="15" s="1"/>
  <c r="AA20" i="83"/>
  <c r="Y138" i="15"/>
  <c r="S81" i="15"/>
  <c r="V87" i="83"/>
  <c r="V99" i="83" s="1"/>
  <c r="AA26" i="83"/>
  <c r="AA27" i="83"/>
  <c r="AB19" i="83"/>
  <c r="X112" i="83"/>
  <c r="Z20" i="21"/>
  <c r="Z38" i="68" s="1"/>
  <c r="Z81" i="83"/>
  <c r="W88" i="83" s="1"/>
  <c r="W100" i="83" s="1"/>
  <c r="Z129" i="21"/>
  <c r="Z138" i="21" s="1"/>
  <c r="AA41" i="83"/>
  <c r="AA49" i="83" s="1"/>
  <c r="Q86" i="15"/>
  <c r="P91" i="15"/>
  <c r="Z110" i="21"/>
  <c r="Z19" i="21"/>
  <c r="K18" i="69" s="1"/>
  <c r="Z80" i="83"/>
  <c r="W87" i="83" s="1"/>
  <c r="W99" i="83" s="1"/>
  <c r="AA40" i="83"/>
  <c r="Z78" i="68"/>
  <c r="Z94" i="68"/>
  <c r="Y37" i="68"/>
  <c r="AA36" i="68"/>
  <c r="X51" i="82"/>
  <c r="X162" i="82"/>
  <c r="X103" i="82"/>
  <c r="X105" i="82" s="1"/>
  <c r="I17" i="25"/>
  <c r="D337" i="73"/>
  <c r="Y50" i="82"/>
  <c r="X39" i="68"/>
  <c r="X42" i="68" s="1"/>
  <c r="Y145" i="15"/>
  <c r="W163" i="82"/>
  <c r="X75" i="83"/>
  <c r="U89" i="83"/>
  <c r="Y38" i="68"/>
  <c r="V32" i="15"/>
  <c r="W179" i="15"/>
  <c r="W182" i="15" s="1"/>
  <c r="Y74" i="83"/>
  <c r="V88" i="83"/>
  <c r="V100" i="83" s="1"/>
  <c r="Z48" i="83"/>
  <c r="Y73" i="83"/>
  <c r="Y96" i="83" s="1"/>
  <c r="Z21" i="83"/>
  <c r="Z28" i="83" s="1"/>
  <c r="Z31" i="83" s="1"/>
  <c r="Z33" i="83" s="1"/>
  <c r="AC25" i="83"/>
  <c r="AD17" i="83"/>
  <c r="AB61" i="83"/>
  <c r="AB63" i="83" s="1"/>
  <c r="AB14" i="61" s="1"/>
  <c r="AB36" i="61" s="1"/>
  <c r="AB180" i="15"/>
  <c r="AB18" i="21"/>
  <c r="X152" i="15"/>
  <c r="X157" i="21"/>
  <c r="T113" i="83"/>
  <c r="O40" i="13"/>
  <c r="Y53" i="83"/>
  <c r="Y13" i="61" s="1"/>
  <c r="Y35" i="61" s="1"/>
  <c r="Y45" i="83"/>
  <c r="AB166" i="15" l="1"/>
  <c r="AC23" i="21"/>
  <c r="AC195" i="21"/>
  <c r="AC84" i="83"/>
  <c r="Z91" i="83" s="1"/>
  <c r="Z103" i="83" s="1"/>
  <c r="AD44" i="83"/>
  <c r="AB77" i="83"/>
  <c r="AB199" i="21"/>
  <c r="Z42" i="83"/>
  <c r="Z50" i="83" s="1"/>
  <c r="Z53" i="83" s="1"/>
  <c r="Z13" i="61" s="1"/>
  <c r="Z35" i="61" s="1"/>
  <c r="Y82" i="83"/>
  <c r="V89" i="83" s="1"/>
  <c r="V101" i="83" s="1"/>
  <c r="Y148" i="21"/>
  <c r="Y157" i="21" s="1"/>
  <c r="Y21" i="21"/>
  <c r="Y39" i="68" s="1"/>
  <c r="Z159" i="15"/>
  <c r="Z76" i="83"/>
  <c r="Y40" i="68"/>
  <c r="K21" i="69"/>
  <c r="AA21" i="83"/>
  <c r="AA28" i="83" s="1"/>
  <c r="AA82" i="83" s="1"/>
  <c r="AA29" i="83"/>
  <c r="Y159" i="15"/>
  <c r="Z176" i="21"/>
  <c r="Y176" i="21"/>
  <c r="Y76" i="83"/>
  <c r="V90" i="83"/>
  <c r="V102" i="83" s="1"/>
  <c r="W90" i="83"/>
  <c r="W102" i="83" s="1"/>
  <c r="S98" i="15"/>
  <c r="T95" i="15" s="1"/>
  <c r="Z50" i="82"/>
  <c r="AB36" i="68"/>
  <c r="Z73" i="83"/>
  <c r="Z96" i="83" s="1"/>
  <c r="Y112" i="83"/>
  <c r="AB27" i="83"/>
  <c r="AB26" i="83"/>
  <c r="AC19" i="83"/>
  <c r="AA129" i="21"/>
  <c r="AA138" i="21" s="1"/>
  <c r="AA81" i="83"/>
  <c r="X88" i="83" s="1"/>
  <c r="X100" i="83" s="1"/>
  <c r="AA20" i="21"/>
  <c r="AB41" i="83"/>
  <c r="AB49" i="83" s="1"/>
  <c r="AA48" i="83"/>
  <c r="AA110" i="21"/>
  <c r="AA119" i="21" s="1"/>
  <c r="AA19" i="21"/>
  <c r="AA80" i="83"/>
  <c r="AB40" i="83"/>
  <c r="AD25" i="83"/>
  <c r="AE17" i="83"/>
  <c r="E17" i="83"/>
  <c r="Z22" i="83"/>
  <c r="Z37" i="68"/>
  <c r="S84" i="15"/>
  <c r="AC180" i="15"/>
  <c r="AC61" i="83"/>
  <c r="AC63" i="83" s="1"/>
  <c r="AC14" i="61" s="1"/>
  <c r="AC36" i="61" s="1"/>
  <c r="AC18" i="21"/>
  <c r="AA78" i="68"/>
  <c r="AA94" i="68"/>
  <c r="P16" i="15"/>
  <c r="Q87" i="15"/>
  <c r="Q37" i="13" s="1"/>
  <c r="W32" i="15"/>
  <c r="X179" i="15"/>
  <c r="X182" i="15" s="1"/>
  <c r="Z148" i="21"/>
  <c r="Z21" i="21"/>
  <c r="Z82" i="83"/>
  <c r="AA42" i="83"/>
  <c r="AA50" i="83" s="1"/>
  <c r="J32" i="25"/>
  <c r="E350" i="73"/>
  <c r="AD18" i="83"/>
  <c r="AD30" i="83" s="1"/>
  <c r="U101" i="83"/>
  <c r="U98" i="83" s="1"/>
  <c r="X163" i="82"/>
  <c r="K19" i="69"/>
  <c r="Z145" i="15"/>
  <c r="Z138" i="15"/>
  <c r="AB20" i="83"/>
  <c r="AB29" i="83" s="1"/>
  <c r="Z119" i="21"/>
  <c r="Y103" i="82"/>
  <c r="Y105" i="82" s="1"/>
  <c r="Y162" i="82"/>
  <c r="Y51" i="82"/>
  <c r="Z74" i="83"/>
  <c r="Y75" i="83" l="1"/>
  <c r="Z45" i="83"/>
  <c r="AD84" i="83"/>
  <c r="AD23" i="21"/>
  <c r="AD41" i="68" s="1"/>
  <c r="AD195" i="21"/>
  <c r="AD199" i="21" s="1"/>
  <c r="E30" i="83"/>
  <c r="AE44" i="83"/>
  <c r="AE52" i="83" s="1"/>
  <c r="AC166" i="15"/>
  <c r="AC41" i="68"/>
  <c r="AD52" i="83"/>
  <c r="E52" i="83" s="1"/>
  <c r="E44" i="83"/>
  <c r="AC199" i="21"/>
  <c r="AC77" i="83"/>
  <c r="Y152" i="15"/>
  <c r="V98" i="83"/>
  <c r="Z157" i="21"/>
  <c r="Y42" i="68"/>
  <c r="Y24" i="21"/>
  <c r="AA21" i="21"/>
  <c r="AA39" i="68" s="1"/>
  <c r="AA83" i="83"/>
  <c r="AA167" i="21"/>
  <c r="AA22" i="21"/>
  <c r="AB43" i="83"/>
  <c r="AB51" i="83" s="1"/>
  <c r="AA31" i="83"/>
  <c r="AA33" i="83" s="1"/>
  <c r="AB83" i="83"/>
  <c r="AB22" i="21"/>
  <c r="AB40" i="68" s="1"/>
  <c r="AB167" i="21"/>
  <c r="AC43" i="83"/>
  <c r="AC51" i="83" s="1"/>
  <c r="AB42" i="83"/>
  <c r="AB50" i="83" s="1"/>
  <c r="AA22" i="83"/>
  <c r="AA148" i="21"/>
  <c r="AA157" i="21" s="1"/>
  <c r="S17" i="15"/>
  <c r="AC20" i="83"/>
  <c r="AA53" i="83"/>
  <c r="AA13" i="61" s="1"/>
  <c r="AA35" i="61" s="1"/>
  <c r="X32" i="15"/>
  <c r="Y179" i="15"/>
  <c r="Y182" i="15" s="1"/>
  <c r="AA74" i="83"/>
  <c r="AB78" i="68"/>
  <c r="AB94" i="68"/>
  <c r="U113" i="83"/>
  <c r="AA50" i="82"/>
  <c r="Z75" i="83"/>
  <c r="W89" i="83"/>
  <c r="W101" i="83" s="1"/>
  <c r="W98" i="83" s="1"/>
  <c r="X89" i="83"/>
  <c r="X101" i="83" s="1"/>
  <c r="AA38" i="68"/>
  <c r="AA75" i="83"/>
  <c r="T97" i="15"/>
  <c r="T82" i="15" s="1"/>
  <c r="AB21" i="83"/>
  <c r="AB28" i="83" s="1"/>
  <c r="E18" i="83"/>
  <c r="AE18" i="83"/>
  <c r="AE30" i="83" s="1"/>
  <c r="AA37" i="68"/>
  <c r="AC26" i="83"/>
  <c r="AC27" i="83"/>
  <c r="AD19" i="83"/>
  <c r="Q35" i="13"/>
  <c r="Q39" i="13" s="1"/>
  <c r="AC36" i="68"/>
  <c r="AA138" i="15"/>
  <c r="AB19" i="21"/>
  <c r="AB110" i="21"/>
  <c r="AB80" i="83"/>
  <c r="AC40" i="83"/>
  <c r="AE25" i="83"/>
  <c r="AF17" i="83"/>
  <c r="AB20" i="21"/>
  <c r="AB38" i="68" s="1"/>
  <c r="AB129" i="21"/>
  <c r="AB81" i="83"/>
  <c r="Y88" i="83" s="1"/>
  <c r="Y100" i="83" s="1"/>
  <c r="AC41" i="83"/>
  <c r="AC49" i="83" s="1"/>
  <c r="Z39" i="68"/>
  <c r="Z42" i="68" s="1"/>
  <c r="K20" i="69"/>
  <c r="K23" i="69" s="1"/>
  <c r="Z24" i="21"/>
  <c r="Z152" i="15"/>
  <c r="Q89" i="15"/>
  <c r="Z112" i="83"/>
  <c r="Y163" i="82"/>
  <c r="AA145" i="15"/>
  <c r="AD180" i="15"/>
  <c r="AD61" i="83"/>
  <c r="AD63" i="83" s="1"/>
  <c r="AD14" i="61" s="1"/>
  <c r="AD36" i="61" s="1"/>
  <c r="AD18" i="21"/>
  <c r="E25" i="83"/>
  <c r="AB48" i="83"/>
  <c r="AA73" i="83"/>
  <c r="AA96" i="83" s="1"/>
  <c r="Z162" i="82"/>
  <c r="Z103" i="82"/>
  <c r="Z105" i="82" s="1"/>
  <c r="Z51" i="82"/>
  <c r="X87" i="83"/>
  <c r="X99" i="83" s="1"/>
  <c r="T81" i="15"/>
  <c r="AA45" i="83"/>
  <c r="V113" i="83" l="1"/>
  <c r="L22" i="69"/>
  <c r="AE23" i="21"/>
  <c r="AE84" i="83"/>
  <c r="AE195" i="21"/>
  <c r="AF44" i="83"/>
  <c r="AF52" i="83" s="1"/>
  <c r="AD166" i="15"/>
  <c r="AD77" i="83"/>
  <c r="AA91" i="83"/>
  <c r="AA103" i="83" s="1"/>
  <c r="AA24" i="21"/>
  <c r="AA152" i="15"/>
  <c r="AB53" i="83"/>
  <c r="AB13" i="61" s="1"/>
  <c r="AB35" i="61" s="1"/>
  <c r="AC21" i="83"/>
  <c r="AC28" i="83" s="1"/>
  <c r="AD42" i="83" s="1"/>
  <c r="AC29" i="83"/>
  <c r="AA40" i="68"/>
  <c r="AA42" i="68" s="1"/>
  <c r="AB176" i="21"/>
  <c r="AB159" i="15"/>
  <c r="Y90" i="83"/>
  <c r="Y102" i="83" s="1"/>
  <c r="AB76" i="83"/>
  <c r="AA159" i="15"/>
  <c r="AA176" i="21"/>
  <c r="AB45" i="83"/>
  <c r="AA76" i="83"/>
  <c r="X90" i="83"/>
  <c r="X102" i="83" s="1"/>
  <c r="X98" i="83" s="1"/>
  <c r="AD20" i="83"/>
  <c r="AD29" i="83" s="1"/>
  <c r="T98" i="15"/>
  <c r="U95" i="15" s="1"/>
  <c r="W113" i="83"/>
  <c r="Z163" i="82"/>
  <c r="AB21" i="21"/>
  <c r="AB24" i="21" s="1"/>
  <c r="AB148" i="21"/>
  <c r="AB82" i="83"/>
  <c r="AC42" i="83"/>
  <c r="AC50" i="83" s="1"/>
  <c r="Y87" i="83"/>
  <c r="Y99" i="83" s="1"/>
  <c r="AC78" i="68"/>
  <c r="AC94" i="68"/>
  <c r="AA112" i="83"/>
  <c r="R86" i="15"/>
  <c r="Q91" i="15"/>
  <c r="Q40" i="13"/>
  <c r="AD26" i="83"/>
  <c r="AD27" i="83"/>
  <c r="AE19" i="83"/>
  <c r="E19" i="83"/>
  <c r="AB50" i="82"/>
  <c r="AC110" i="21"/>
  <c r="AC119" i="21" s="1"/>
  <c r="AC19" i="21"/>
  <c r="AC80" i="83"/>
  <c r="Z87" i="83" s="1"/>
  <c r="Z99" i="83" s="1"/>
  <c r="AD40" i="83"/>
  <c r="AF25" i="83"/>
  <c r="AG17" i="83"/>
  <c r="AE180" i="15"/>
  <c r="AE61" i="83"/>
  <c r="AE63" i="83" s="1"/>
  <c r="AE14" i="61" s="1"/>
  <c r="AE36" i="61" s="1"/>
  <c r="AE18" i="21"/>
  <c r="AA103" i="82"/>
  <c r="AA105" i="82" s="1"/>
  <c r="AA162" i="82"/>
  <c r="AA51" i="82"/>
  <c r="AB31" i="83"/>
  <c r="AB33" i="83" s="1"/>
  <c r="AC20" i="21"/>
  <c r="AC129" i="21"/>
  <c r="AC138" i="21" s="1"/>
  <c r="AC81" i="83"/>
  <c r="Z88" i="83" s="1"/>
  <c r="Z100" i="83" s="1"/>
  <c r="AD41" i="83"/>
  <c r="AB37" i="68"/>
  <c r="AC48" i="83"/>
  <c r="AD36" i="68"/>
  <c r="L17" i="69"/>
  <c r="AB73" i="83"/>
  <c r="AB96" i="83" s="1"/>
  <c r="T84" i="15"/>
  <c r="AB138" i="15"/>
  <c r="AB74" i="83"/>
  <c r="AB145" i="15"/>
  <c r="AB119" i="21"/>
  <c r="AB22" i="83"/>
  <c r="Y32" i="15"/>
  <c r="Z179" i="15"/>
  <c r="Z182" i="15" s="1"/>
  <c r="AB138" i="21"/>
  <c r="AF18" i="83"/>
  <c r="AF30" i="83" s="1"/>
  <c r="E34" i="82"/>
  <c r="E36" i="82" s="1"/>
  <c r="E38" i="82" s="1"/>
  <c r="X113" i="83" l="1"/>
  <c r="AE166" i="15"/>
  <c r="AE199" i="21"/>
  <c r="AE77" i="83"/>
  <c r="AF23" i="21"/>
  <c r="AF41" i="68" s="1"/>
  <c r="AF195" i="21"/>
  <c r="AF84" i="83"/>
  <c r="AC91" i="83" s="1"/>
  <c r="AC103" i="83" s="1"/>
  <c r="AG44" i="83"/>
  <c r="AG52" i="83" s="1"/>
  <c r="AB91" i="83"/>
  <c r="AB103" i="83" s="1"/>
  <c r="AE41" i="68"/>
  <c r="AC148" i="21"/>
  <c r="AC152" i="15" s="1"/>
  <c r="AC21" i="21"/>
  <c r="AC39" i="68" s="1"/>
  <c r="AC82" i="83"/>
  <c r="Z89" i="83" s="1"/>
  <c r="Z101" i="83" s="1"/>
  <c r="AC22" i="83"/>
  <c r="AC31" i="83"/>
  <c r="AC33" i="83" s="1"/>
  <c r="AD21" i="83"/>
  <c r="AD22" i="83" s="1"/>
  <c r="E20" i="83"/>
  <c r="AC83" i="83"/>
  <c r="AC167" i="21"/>
  <c r="AC22" i="21"/>
  <c r="AD43" i="83"/>
  <c r="AD45" i="83" s="1"/>
  <c r="AD83" i="83"/>
  <c r="AD167" i="21"/>
  <c r="AD22" i="21"/>
  <c r="AD40" i="68" s="1"/>
  <c r="AE43" i="83"/>
  <c r="AE51" i="83" s="1"/>
  <c r="E29" i="83"/>
  <c r="AE20" i="83"/>
  <c r="AE29" i="83" s="1"/>
  <c r="T17" i="15"/>
  <c r="AG18" i="83"/>
  <c r="AG30" i="83" s="1"/>
  <c r="AD19" i="21"/>
  <c r="L18" i="69" s="1"/>
  <c r="AD110" i="21"/>
  <c r="AD119" i="21" s="1"/>
  <c r="AD80" i="83"/>
  <c r="AA87" i="83" s="1"/>
  <c r="AA99" i="83" s="1"/>
  <c r="AE40" i="83"/>
  <c r="E26" i="83"/>
  <c r="AC50" i="82"/>
  <c r="AD78" i="68"/>
  <c r="AD94" i="68"/>
  <c r="AD48" i="83"/>
  <c r="E40" i="83"/>
  <c r="AA163" i="82"/>
  <c r="AC37" i="68"/>
  <c r="AB152" i="15"/>
  <c r="AB157" i="21"/>
  <c r="AC73" i="83"/>
  <c r="AC96" i="83" s="1"/>
  <c r="AB75" i="83"/>
  <c r="Y89" i="83"/>
  <c r="Y101" i="83" s="1"/>
  <c r="Y98" i="83" s="1"/>
  <c r="AC45" i="83"/>
  <c r="AC53" i="83"/>
  <c r="AC13" i="61" s="1"/>
  <c r="AC35" i="61" s="1"/>
  <c r="AC138" i="15"/>
  <c r="Q16" i="15"/>
  <c r="R87" i="15"/>
  <c r="R37" i="13" s="1"/>
  <c r="AB39" i="68"/>
  <c r="AB42" i="68" s="1"/>
  <c r="AF61" i="83"/>
  <c r="AF63" i="83" s="1"/>
  <c r="AF14" i="61" s="1"/>
  <c r="AF36" i="61" s="1"/>
  <c r="AF180" i="15"/>
  <c r="AF18" i="21"/>
  <c r="AD20" i="21"/>
  <c r="AD38" i="68" s="1"/>
  <c r="AD81" i="83"/>
  <c r="AD129" i="21"/>
  <c r="AD138" i="21" s="1"/>
  <c r="AE41" i="83"/>
  <c r="AE49" i="83" s="1"/>
  <c r="E27" i="83"/>
  <c r="AB162" i="82"/>
  <c r="AB51" i="82"/>
  <c r="AB103" i="82"/>
  <c r="AB105" i="82" s="1"/>
  <c r="AD49" i="83"/>
  <c r="E49" i="83" s="1"/>
  <c r="E41" i="83"/>
  <c r="AC74" i="83"/>
  <c r="AC145" i="15"/>
  <c r="Z32" i="15"/>
  <c r="AA179" i="15"/>
  <c r="AA182" i="15" s="1"/>
  <c r="AB112" i="83"/>
  <c r="AD50" i="83"/>
  <c r="E50" i="83" s="1"/>
  <c r="E42" i="83"/>
  <c r="DK166" i="82"/>
  <c r="DK170" i="82" s="1"/>
  <c r="EC166" i="82"/>
  <c r="EC170" i="82" s="1"/>
  <c r="DS166" i="82"/>
  <c r="DS170" i="82" s="1"/>
  <c r="DN166" i="82"/>
  <c r="DN170" i="82" s="1"/>
  <c r="EB166" i="82"/>
  <c r="EB170" i="82" s="1"/>
  <c r="DY166" i="82"/>
  <c r="DY170" i="82" s="1"/>
  <c r="EI166" i="82"/>
  <c r="EI170" i="82" s="1"/>
  <c r="EM166" i="82"/>
  <c r="EM170" i="82" s="1"/>
  <c r="DW166" i="82"/>
  <c r="DW170" i="82" s="1"/>
  <c r="DT166" i="82"/>
  <c r="DT170" i="82" s="1"/>
  <c r="EK166" i="82"/>
  <c r="EK170" i="82" s="1"/>
  <c r="EF166" i="82"/>
  <c r="EF170" i="82" s="1"/>
  <c r="EL166" i="82"/>
  <c r="EL170" i="82" s="1"/>
  <c r="DV166" i="82"/>
  <c r="DV170" i="82" s="1"/>
  <c r="DZ166" i="82"/>
  <c r="DZ170" i="82" s="1"/>
  <c r="EE166" i="82"/>
  <c r="EE170" i="82" s="1"/>
  <c r="EN166" i="82"/>
  <c r="EN170" i="82" s="1"/>
  <c r="DM166" i="82"/>
  <c r="DM170" i="82" s="1"/>
  <c r="EP166" i="82"/>
  <c r="EP170" i="82" s="1"/>
  <c r="EA166" i="82"/>
  <c r="EA170" i="82" s="1"/>
  <c r="DP166" i="82"/>
  <c r="DP170" i="82" s="1"/>
  <c r="EO166" i="82"/>
  <c r="EO170" i="82" s="1"/>
  <c r="EJ166" i="82"/>
  <c r="EJ170" i="82" s="1"/>
  <c r="DL166" i="82"/>
  <c r="DL170" i="82" s="1"/>
  <c r="ED166" i="82"/>
  <c r="ED170" i="82" s="1"/>
  <c r="EG166" i="82"/>
  <c r="EG170" i="82" s="1"/>
  <c r="EH166" i="82"/>
  <c r="EH170" i="82" s="1"/>
  <c r="DX166" i="82"/>
  <c r="DX170" i="82" s="1"/>
  <c r="DU166" i="82"/>
  <c r="DU170" i="82" s="1"/>
  <c r="DQ166" i="82"/>
  <c r="DQ170" i="82" s="1"/>
  <c r="DO166" i="82"/>
  <c r="DO170" i="82" s="1"/>
  <c r="DR166" i="82"/>
  <c r="DR170" i="82" s="1"/>
  <c r="DF166" i="82"/>
  <c r="CX166" i="82"/>
  <c r="CG166" i="82"/>
  <c r="CD166" i="82"/>
  <c r="CT166" i="82"/>
  <c r="AH166" i="82"/>
  <c r="AU166" i="82"/>
  <c r="DB166" i="82"/>
  <c r="DH166" i="82"/>
  <c r="BF166" i="82"/>
  <c r="R166" i="82"/>
  <c r="AP166" i="82"/>
  <c r="CA166" i="82"/>
  <c r="Q166" i="82"/>
  <c r="BA166" i="82"/>
  <c r="CZ166" i="82"/>
  <c r="BU166" i="82"/>
  <c r="BH166" i="82"/>
  <c r="AA166" i="82"/>
  <c r="N166" i="82"/>
  <c r="CE166" i="82"/>
  <c r="AE166" i="82"/>
  <c r="DJ166" i="82"/>
  <c r="CJ166" i="82"/>
  <c r="AO166" i="82"/>
  <c r="CL166" i="82"/>
  <c r="CW166" i="82"/>
  <c r="AK166" i="82"/>
  <c r="AM166" i="82"/>
  <c r="M166" i="82"/>
  <c r="CK166" i="82"/>
  <c r="AL166" i="82"/>
  <c r="P166" i="82"/>
  <c r="BO166" i="82"/>
  <c r="BE166" i="82"/>
  <c r="AD166" i="82"/>
  <c r="CU166" i="82"/>
  <c r="AS166" i="82"/>
  <c r="AC166" i="82"/>
  <c r="BK166" i="82"/>
  <c r="BS166" i="82"/>
  <c r="BD166" i="82"/>
  <c r="BT166" i="82"/>
  <c r="CV166" i="82"/>
  <c r="DC166" i="82"/>
  <c r="Y166" i="82"/>
  <c r="AQ166" i="82"/>
  <c r="CO166" i="82"/>
  <c r="O166" i="82"/>
  <c r="BW166" i="82"/>
  <c r="BR166" i="82"/>
  <c r="CP166" i="82"/>
  <c r="W166" i="82"/>
  <c r="CQ166" i="82"/>
  <c r="BG166" i="82"/>
  <c r="T166" i="82"/>
  <c r="CY166" i="82"/>
  <c r="AI166" i="82"/>
  <c r="BM166" i="82"/>
  <c r="BY166" i="82"/>
  <c r="BV166" i="82"/>
  <c r="AY166" i="82"/>
  <c r="H166" i="82"/>
  <c r="DE166" i="82"/>
  <c r="CN166" i="82"/>
  <c r="BZ166" i="82"/>
  <c r="AB166" i="82"/>
  <c r="CC166" i="82"/>
  <c r="U166" i="82"/>
  <c r="DD166" i="82"/>
  <c r="AN166" i="82"/>
  <c r="AJ166" i="82"/>
  <c r="AW166" i="82"/>
  <c r="BJ166" i="82"/>
  <c r="V166" i="82"/>
  <c r="I166" i="82"/>
  <c r="AF166" i="82"/>
  <c r="BQ166" i="82"/>
  <c r="CS166" i="82"/>
  <c r="AT166" i="82"/>
  <c r="CM166" i="82"/>
  <c r="BI166" i="82"/>
  <c r="DG166" i="82"/>
  <c r="CF166" i="82"/>
  <c r="BC166" i="82"/>
  <c r="DA166" i="82"/>
  <c r="AX166" i="82"/>
  <c r="DI166" i="82"/>
  <c r="BB166" i="82"/>
  <c r="L166" i="82"/>
  <c r="K166" i="82"/>
  <c r="CR166" i="82"/>
  <c r="BN166" i="82"/>
  <c r="AG166" i="82"/>
  <c r="BX166" i="82"/>
  <c r="CB166" i="82"/>
  <c r="BP166" i="82"/>
  <c r="AZ166" i="82"/>
  <c r="CI166" i="82"/>
  <c r="AR166" i="82"/>
  <c r="BL166" i="82"/>
  <c r="J166" i="82"/>
  <c r="CH166" i="82"/>
  <c r="AV166" i="82"/>
  <c r="X166" i="82"/>
  <c r="S166" i="82"/>
  <c r="Z166" i="82"/>
  <c r="AE36" i="68"/>
  <c r="U97" i="15"/>
  <c r="U82" i="15" s="1"/>
  <c r="U81" i="15"/>
  <c r="AC38" i="68"/>
  <c r="AG25" i="83"/>
  <c r="AH17" i="83"/>
  <c r="AE27" i="83"/>
  <c r="AE26" i="83"/>
  <c r="AF19" i="83"/>
  <c r="AC157" i="21" l="1"/>
  <c r="AC24" i="21"/>
  <c r="AG195" i="21"/>
  <c r="AG199" i="21" s="1"/>
  <c r="AG84" i="83"/>
  <c r="AD91" i="83" s="1"/>
  <c r="AD103" i="83" s="1"/>
  <c r="AG23" i="21"/>
  <c r="AH44" i="83"/>
  <c r="AH52" i="83" s="1"/>
  <c r="AF166" i="15"/>
  <c r="AF199" i="21"/>
  <c r="AF77" i="83"/>
  <c r="AC75" i="83"/>
  <c r="E22" i="83"/>
  <c r="E21" i="83"/>
  <c r="AD28" i="83"/>
  <c r="AD31" i="83" s="1"/>
  <c r="AD33" i="83" s="1"/>
  <c r="E33" i="83" s="1"/>
  <c r="AD159" i="15"/>
  <c r="AE83" i="83"/>
  <c r="AB90" i="83" s="1"/>
  <c r="AB102" i="83" s="1"/>
  <c r="AE167" i="21"/>
  <c r="AE159" i="15" s="1"/>
  <c r="AE22" i="21"/>
  <c r="AF43" i="83"/>
  <c r="AF51" i="83" s="1"/>
  <c r="AD76" i="83"/>
  <c r="AF20" i="83"/>
  <c r="AF29" i="83" s="1"/>
  <c r="AD51" i="83"/>
  <c r="E51" i="83" s="1"/>
  <c r="E43" i="83"/>
  <c r="AE21" i="83"/>
  <c r="AE28" i="83" s="1"/>
  <c r="AE31" i="83" s="1"/>
  <c r="AE33" i="83" s="1"/>
  <c r="AC40" i="68"/>
  <c r="AC42" i="68" s="1"/>
  <c r="L21" i="69"/>
  <c r="AC176" i="21"/>
  <c r="AC159" i="15"/>
  <c r="AD176" i="21"/>
  <c r="AC76" i="83"/>
  <c r="Z90" i="83"/>
  <c r="Z102" i="83" s="1"/>
  <c r="Z98" i="83" s="1"/>
  <c r="AA90" i="83"/>
  <c r="AA102" i="83" s="1"/>
  <c r="AH18" i="83"/>
  <c r="AH30" i="83" s="1"/>
  <c r="L19" i="69"/>
  <c r="R89" i="15"/>
  <c r="S86" i="15" s="1"/>
  <c r="R35" i="13"/>
  <c r="R39" i="13" s="1"/>
  <c r="I36" i="24"/>
  <c r="AC162" i="82"/>
  <c r="AC51" i="82"/>
  <c r="AC103" i="82"/>
  <c r="AC105" i="82" s="1"/>
  <c r="AD145" i="15"/>
  <c r="U98" i="15"/>
  <c r="AD74" i="83"/>
  <c r="AA88" i="83"/>
  <c r="AA100" i="83" s="1"/>
  <c r="E48" i="83"/>
  <c r="AF36" i="68"/>
  <c r="AD138" i="15"/>
  <c r="AE81" i="83"/>
  <c r="AE129" i="21"/>
  <c r="AE20" i="21"/>
  <c r="AF41" i="83"/>
  <c r="AF49" i="83" s="1"/>
  <c r="F350" i="73"/>
  <c r="K32" i="25"/>
  <c r="AH25" i="83"/>
  <c r="AI17" i="83"/>
  <c r="AD73" i="83"/>
  <c r="AD96" i="83" s="1"/>
  <c r="AD37" i="68"/>
  <c r="AG180" i="15"/>
  <c r="AG61" i="83"/>
  <c r="AG63" i="83" s="1"/>
  <c r="AG14" i="61" s="1"/>
  <c r="AG36" i="61" s="1"/>
  <c r="AG18" i="21"/>
  <c r="AD50" i="82"/>
  <c r="Y113" i="83"/>
  <c r="U84" i="15"/>
  <c r="E166" i="82"/>
  <c r="AE48" i="83"/>
  <c r="AE78" i="68"/>
  <c r="AE94" i="68"/>
  <c r="AF26" i="83"/>
  <c r="AF27" i="83"/>
  <c r="AG19" i="83"/>
  <c r="AE110" i="21"/>
  <c r="AE119" i="21" s="1"/>
  <c r="AE19" i="21"/>
  <c r="AE80" i="83"/>
  <c r="AB87" i="83" s="1"/>
  <c r="AB99" i="83" s="1"/>
  <c r="AF40" i="83"/>
  <c r="AA32" i="15"/>
  <c r="AB179" i="15"/>
  <c r="AB182" i="15" s="1"/>
  <c r="AB163" i="82"/>
  <c r="AC112" i="83"/>
  <c r="Z113" i="83" l="1"/>
  <c r="AG41" i="68"/>
  <c r="AG77" i="83"/>
  <c r="AH195" i="21"/>
  <c r="AH199" i="21" s="1"/>
  <c r="AH23" i="21"/>
  <c r="AH41" i="68" s="1"/>
  <c r="AH84" i="83"/>
  <c r="AI44" i="83"/>
  <c r="AI52" i="83" s="1"/>
  <c r="AG166" i="15"/>
  <c r="AE42" i="83"/>
  <c r="AE50" i="83" s="1"/>
  <c r="AE53" i="83" s="1"/>
  <c r="AE13" i="61" s="1"/>
  <c r="AE35" i="61" s="1"/>
  <c r="E28" i="83"/>
  <c r="AD21" i="21"/>
  <c r="AD24" i="21" s="1"/>
  <c r="E31" i="83"/>
  <c r="AD82" i="83"/>
  <c r="AD75" i="83" s="1"/>
  <c r="AD148" i="21"/>
  <c r="AD152" i="15" s="1"/>
  <c r="AF21" i="83"/>
  <c r="AF28" i="83" s="1"/>
  <c r="AF31" i="83" s="1"/>
  <c r="AF33" i="83" s="1"/>
  <c r="AE21" i="21"/>
  <c r="AE39" i="68" s="1"/>
  <c r="AE148" i="21"/>
  <c r="AE152" i="15" s="1"/>
  <c r="AF42" i="83"/>
  <c r="AF50" i="83" s="1"/>
  <c r="AG20" i="83"/>
  <c r="AG29" i="83" s="1"/>
  <c r="AG83" i="83" s="1"/>
  <c r="AE82" i="83"/>
  <c r="AD53" i="83"/>
  <c r="E53" i="83" s="1"/>
  <c r="AE40" i="68"/>
  <c r="AE76" i="83"/>
  <c r="AE22" i="83"/>
  <c r="AE176" i="21"/>
  <c r="AF83" i="83"/>
  <c r="AF167" i="21"/>
  <c r="AF22" i="21"/>
  <c r="AF40" i="68" s="1"/>
  <c r="AG43" i="83"/>
  <c r="AG51" i="83" s="1"/>
  <c r="R91" i="15"/>
  <c r="S87" i="15" s="1"/>
  <c r="S37" i="13" s="1"/>
  <c r="AE145" i="15"/>
  <c r="V81" i="15"/>
  <c r="AF19" i="21"/>
  <c r="AF110" i="21"/>
  <c r="AF119" i="21" s="1"/>
  <c r="AF80" i="83"/>
  <c r="AC87" i="83" s="1"/>
  <c r="AC99" i="83" s="1"/>
  <c r="AG40" i="83"/>
  <c r="AH61" i="83"/>
  <c r="AH63" i="83" s="1"/>
  <c r="AH14" i="61" s="1"/>
  <c r="AH36" i="61" s="1"/>
  <c r="AH180" i="15"/>
  <c r="AH18" i="21"/>
  <c r="M17" i="69" s="1"/>
  <c r="AD51" i="82"/>
  <c r="AD162" i="82"/>
  <c r="AD103" i="82"/>
  <c r="AD105" i="82" s="1"/>
  <c r="AF48" i="83"/>
  <c r="AC163" i="82"/>
  <c r="R40" i="13"/>
  <c r="AE37" i="68"/>
  <c r="AB32" i="15"/>
  <c r="AC179" i="15"/>
  <c r="AC182" i="15" s="1"/>
  <c r="AE74" i="83"/>
  <c r="AI25" i="83"/>
  <c r="AJ17" i="83"/>
  <c r="I34" i="24"/>
  <c r="AE73" i="83"/>
  <c r="AE96" i="83" s="1"/>
  <c r="AE138" i="15"/>
  <c r="AG36" i="68"/>
  <c r="U17" i="15"/>
  <c r="V95" i="15"/>
  <c r="AE38" i="68"/>
  <c r="AE138" i="21"/>
  <c r="AE50" i="82"/>
  <c r="AB88" i="83"/>
  <c r="AB100" i="83" s="1"/>
  <c r="AI18" i="83"/>
  <c r="AI30" i="83" s="1"/>
  <c r="AG27" i="83"/>
  <c r="AG26" i="83"/>
  <c r="AH19" i="83"/>
  <c r="AD112" i="83"/>
  <c r="AF81" i="83"/>
  <c r="AF20" i="21"/>
  <c r="AF38" i="68" s="1"/>
  <c r="AF129" i="21"/>
  <c r="AG41" i="83"/>
  <c r="AG49" i="83" s="1"/>
  <c r="AF78" i="68"/>
  <c r="AF94" i="68"/>
  <c r="L20" i="69" l="1"/>
  <c r="L23" i="69" s="1"/>
  <c r="AE45" i="83"/>
  <c r="M22" i="69"/>
  <c r="AH77" i="83"/>
  <c r="AI195" i="21"/>
  <c r="AI84" i="83"/>
  <c r="AF91" i="83" s="1"/>
  <c r="AF103" i="83" s="1"/>
  <c r="AI23" i="21"/>
  <c r="AJ44" i="83"/>
  <c r="AJ52" i="83" s="1"/>
  <c r="AH166" i="15"/>
  <c r="AE91" i="83"/>
  <c r="AE103" i="83" s="1"/>
  <c r="AD39" i="68"/>
  <c r="AD42" i="68" s="1"/>
  <c r="AE75" i="83"/>
  <c r="AA89" i="83"/>
  <c r="AA101" i="83" s="1"/>
  <c r="AA98" i="83" s="1"/>
  <c r="AG42" i="83"/>
  <c r="AG50" i="83" s="1"/>
  <c r="AF148" i="21"/>
  <c r="AF152" i="15" s="1"/>
  <c r="AF82" i="83"/>
  <c r="AC89" i="83" s="1"/>
  <c r="AC101" i="83" s="1"/>
  <c r="AF21" i="21"/>
  <c r="AF39" i="68" s="1"/>
  <c r="AD157" i="21"/>
  <c r="AE24" i="21"/>
  <c r="AF22" i="83"/>
  <c r="AE157" i="21"/>
  <c r="AG21" i="83"/>
  <c r="AG28" i="83" s="1"/>
  <c r="AG82" i="83" s="1"/>
  <c r="AB89" i="83"/>
  <c r="AB101" i="83" s="1"/>
  <c r="AB98" i="83" s="1"/>
  <c r="AH43" i="83"/>
  <c r="AH51" i="83" s="1"/>
  <c r="AF45" i="83"/>
  <c r="AF53" i="83"/>
  <c r="AF13" i="61" s="1"/>
  <c r="AF35" i="61" s="1"/>
  <c r="AG22" i="21"/>
  <c r="AG40" i="68" s="1"/>
  <c r="AG167" i="21"/>
  <c r="AG159" i="15" s="1"/>
  <c r="AD13" i="61"/>
  <c r="AD35" i="61" s="1"/>
  <c r="AF76" i="83"/>
  <c r="AC90" i="83"/>
  <c r="AC102" i="83" s="1"/>
  <c r="AD90" i="83"/>
  <c r="AD102" i="83" s="1"/>
  <c r="AG76" i="83"/>
  <c r="AF176" i="21"/>
  <c r="AF159" i="15"/>
  <c r="R16" i="15"/>
  <c r="I16" i="25" s="1"/>
  <c r="AJ18" i="83"/>
  <c r="AJ30" i="83" s="1"/>
  <c r="AH27" i="83"/>
  <c r="AH26" i="83"/>
  <c r="AI19" i="83"/>
  <c r="AC32" i="15"/>
  <c r="AD179" i="15"/>
  <c r="AD182" i="15" s="1"/>
  <c r="S89" i="15"/>
  <c r="V97" i="15"/>
  <c r="V82" i="15" s="1"/>
  <c r="V84" i="15" s="1"/>
  <c r="AG48" i="83"/>
  <c r="AF73" i="83"/>
  <c r="AF96" i="83" s="1"/>
  <c r="AF145" i="15"/>
  <c r="AE162" i="82"/>
  <c r="AE103" i="82"/>
  <c r="AE105" i="82" s="1"/>
  <c r="AE51" i="82"/>
  <c r="I38" i="24"/>
  <c r="AF138" i="15"/>
  <c r="AG129" i="21"/>
  <c r="AG138" i="21" s="1"/>
  <c r="AG20" i="21"/>
  <c r="AG81" i="83"/>
  <c r="AD88" i="83" s="1"/>
  <c r="AD100" i="83" s="1"/>
  <c r="AH41" i="83"/>
  <c r="AH49" i="83" s="1"/>
  <c r="AE112" i="83"/>
  <c r="AH36" i="68"/>
  <c r="AF50" i="82"/>
  <c r="AG78" i="68"/>
  <c r="AG94" i="68"/>
  <c r="AI180" i="15"/>
  <c r="AI61" i="83"/>
  <c r="AI63" i="83" s="1"/>
  <c r="AI14" i="61" s="1"/>
  <c r="AI36" i="61" s="1"/>
  <c r="AI18" i="21"/>
  <c r="AD163" i="82"/>
  <c r="AG110" i="21"/>
  <c r="AG19" i="21"/>
  <c r="AG80" i="83"/>
  <c r="AH40" i="83"/>
  <c r="S35" i="13"/>
  <c r="S39" i="13" s="1"/>
  <c r="AH20" i="83"/>
  <c r="AE42" i="68"/>
  <c r="AF37" i="68"/>
  <c r="AF74" i="83"/>
  <c r="AJ25" i="83"/>
  <c r="AK17" i="83"/>
  <c r="AF138" i="21"/>
  <c r="AC88" i="83"/>
  <c r="AC100" i="83" s="1"/>
  <c r="AB113" i="83" l="1"/>
  <c r="AA113" i="83"/>
  <c r="AI166" i="15"/>
  <c r="AI41" i="68"/>
  <c r="AJ195" i="21"/>
  <c r="AJ199" i="21" s="1"/>
  <c r="AJ23" i="21"/>
  <c r="AJ41" i="68" s="1"/>
  <c r="AJ84" i="83"/>
  <c r="AG91" i="83" s="1"/>
  <c r="AG103" i="83" s="1"/>
  <c r="AK44" i="83"/>
  <c r="AK52" i="83" s="1"/>
  <c r="AI199" i="21"/>
  <c r="AI77" i="83"/>
  <c r="AF157" i="21"/>
  <c r="AF75" i="83"/>
  <c r="AD89" i="83"/>
  <c r="AD101" i="83" s="1"/>
  <c r="AG45" i="83"/>
  <c r="AG53" i="83"/>
  <c r="AG13" i="61" s="1"/>
  <c r="AG35" i="61" s="1"/>
  <c r="AF24" i="21"/>
  <c r="AF42" i="68"/>
  <c r="AG31" i="83"/>
  <c r="AG33" i="83" s="1"/>
  <c r="AG22" i="83"/>
  <c r="AH42" i="83"/>
  <c r="AH50" i="83" s="1"/>
  <c r="AG21" i="21"/>
  <c r="AG39" i="68" s="1"/>
  <c r="AG148" i="21"/>
  <c r="AG152" i="15" s="1"/>
  <c r="AG176" i="21"/>
  <c r="AC98" i="83"/>
  <c r="D336" i="73"/>
  <c r="AH21" i="83"/>
  <c r="AH28" i="83" s="1"/>
  <c r="AH148" i="21" s="1"/>
  <c r="AH29" i="83"/>
  <c r="V98" i="15"/>
  <c r="V17" i="15" s="1"/>
  <c r="AH48" i="83"/>
  <c r="AH20" i="21"/>
  <c r="AH38" i="68" s="1"/>
  <c r="AH81" i="83"/>
  <c r="AE88" i="83" s="1"/>
  <c r="AE100" i="83" s="1"/>
  <c r="AH129" i="21"/>
  <c r="AH138" i="21" s="1"/>
  <c r="AI41" i="83"/>
  <c r="AI49" i="83" s="1"/>
  <c r="AF103" i="82"/>
  <c r="AF105" i="82" s="1"/>
  <c r="AF162" i="82"/>
  <c r="AF51" i="82"/>
  <c r="AG75" i="83"/>
  <c r="AG74" i="83"/>
  <c r="AG73" i="83"/>
  <c r="AG96" i="83" s="1"/>
  <c r="AD87" i="83"/>
  <c r="AD99" i="83" s="1"/>
  <c r="AG50" i="82"/>
  <c r="AH19" i="21"/>
  <c r="AH110" i="21"/>
  <c r="AH119" i="21" s="1"/>
  <c r="AH80" i="83"/>
  <c r="AI40" i="83"/>
  <c r="AG38" i="68"/>
  <c r="AK25" i="83"/>
  <c r="AL17" i="83"/>
  <c r="AG145" i="15"/>
  <c r="AJ61" i="83"/>
  <c r="AJ63" i="83" s="1"/>
  <c r="AJ14" i="61" s="1"/>
  <c r="AJ36" i="61" s="1"/>
  <c r="AJ180" i="15"/>
  <c r="AJ18" i="21"/>
  <c r="AG138" i="15"/>
  <c r="AF112" i="83"/>
  <c r="AI26" i="83"/>
  <c r="AI27" i="83"/>
  <c r="AJ19" i="83"/>
  <c r="AG119" i="21"/>
  <c r="AI36" i="68"/>
  <c r="AH78" i="68"/>
  <c r="AH94" i="68"/>
  <c r="AI20" i="83"/>
  <c r="AI29" i="83" s="1"/>
  <c r="AK18" i="83"/>
  <c r="AK30" i="83" s="1"/>
  <c r="I39" i="24"/>
  <c r="W81" i="15"/>
  <c r="AE163" i="82"/>
  <c r="AG37" i="68"/>
  <c r="T86" i="15"/>
  <c r="S91" i="15"/>
  <c r="S40" i="13"/>
  <c r="AD32" i="15"/>
  <c r="AE179" i="15"/>
  <c r="AE182" i="15" s="1"/>
  <c r="AC113" i="83" l="1"/>
  <c r="AJ77" i="83"/>
  <c r="AK84" i="83"/>
  <c r="AH91" i="83" s="1"/>
  <c r="AH103" i="83" s="1"/>
  <c r="AK195" i="21"/>
  <c r="AK199" i="21" s="1"/>
  <c r="AK23" i="21"/>
  <c r="AL44" i="83"/>
  <c r="AL52" i="83" s="1"/>
  <c r="AJ166" i="15"/>
  <c r="AD98" i="83"/>
  <c r="AH53" i="83"/>
  <c r="AH13" i="61" s="1"/>
  <c r="AH35" i="61" s="1"/>
  <c r="AH45" i="83"/>
  <c r="AG24" i="21"/>
  <c r="AG157" i="21"/>
  <c r="AH157" i="21"/>
  <c r="AH31" i="83"/>
  <c r="AH33" i="83" s="1"/>
  <c r="AH22" i="83"/>
  <c r="AI42" i="83"/>
  <c r="AI50" i="83" s="1"/>
  <c r="AH82" i="83"/>
  <c r="AE89" i="83" s="1"/>
  <c r="AE101" i="83" s="1"/>
  <c r="AH21" i="21"/>
  <c r="AH39" i="68" s="1"/>
  <c r="AI83" i="83"/>
  <c r="AI167" i="21"/>
  <c r="AI22" i="21"/>
  <c r="AJ43" i="83"/>
  <c r="AJ51" i="83" s="1"/>
  <c r="AH83" i="83"/>
  <c r="AH167" i="21"/>
  <c r="AH22" i="21"/>
  <c r="AI43" i="83"/>
  <c r="AI51" i="83" s="1"/>
  <c r="W95" i="15"/>
  <c r="W97" i="15" s="1"/>
  <c r="W82" i="15" s="1"/>
  <c r="AL18" i="83"/>
  <c r="AL30" i="83" s="1"/>
  <c r="AG42" i="68"/>
  <c r="J17" i="25"/>
  <c r="E337" i="73"/>
  <c r="AH138" i="15"/>
  <c r="AE32" i="15"/>
  <c r="AF179" i="15"/>
  <c r="AF182" i="15" s="1"/>
  <c r="AJ36" i="68"/>
  <c r="AH37" i="68"/>
  <c r="G350" i="73"/>
  <c r="L32" i="25"/>
  <c r="AI78" i="68"/>
  <c r="AI94" i="68"/>
  <c r="AG162" i="82"/>
  <c r="AG51" i="82"/>
  <c r="AG103" i="82"/>
  <c r="AG105" i="82" s="1"/>
  <c r="AF163" i="82"/>
  <c r="S16" i="15"/>
  <c r="T87" i="15"/>
  <c r="T37" i="13" s="1"/>
  <c r="AL25" i="83"/>
  <c r="AM17" i="83"/>
  <c r="AH145" i="15"/>
  <c r="AI81" i="83"/>
  <c r="AI20" i="21"/>
  <c r="AI129" i="21"/>
  <c r="AJ41" i="83"/>
  <c r="AJ49" i="83" s="1"/>
  <c r="AI110" i="21"/>
  <c r="AI19" i="21"/>
  <c r="AI80" i="83"/>
  <c r="AJ40" i="83"/>
  <c r="AH73" i="83"/>
  <c r="AH96" i="83" s="1"/>
  <c r="AE87" i="83"/>
  <c r="AE99" i="83" s="1"/>
  <c r="AG112" i="83"/>
  <c r="AJ26" i="83"/>
  <c r="AJ27" i="83"/>
  <c r="AK19" i="83"/>
  <c r="AK180" i="15"/>
  <c r="AK61" i="83"/>
  <c r="AK63" i="83" s="1"/>
  <c r="AK14" i="61" s="1"/>
  <c r="AK36" i="61" s="1"/>
  <c r="AK18" i="21"/>
  <c r="AH74" i="83"/>
  <c r="M19" i="69"/>
  <c r="AH152" i="15"/>
  <c r="M18" i="69"/>
  <c r="AJ20" i="83"/>
  <c r="AJ29" i="83" s="1"/>
  <c r="AI21" i="83"/>
  <c r="AI28" i="83" s="1"/>
  <c r="AI31" i="83" s="1"/>
  <c r="AI33" i="83" s="1"/>
  <c r="AH50" i="82"/>
  <c r="AI48" i="83"/>
  <c r="AD113" i="83" l="1"/>
  <c r="AK77" i="83"/>
  <c r="AL23" i="21"/>
  <c r="AL41" i="68" s="1"/>
  <c r="AL84" i="83"/>
  <c r="AL195" i="21"/>
  <c r="AL199" i="21" s="1"/>
  <c r="AM44" i="83"/>
  <c r="AM52" i="83" s="1"/>
  <c r="AK41" i="68"/>
  <c r="AK166" i="15"/>
  <c r="AH75" i="83"/>
  <c r="M20" i="69"/>
  <c r="AI53" i="83"/>
  <c r="AI13" i="61" s="1"/>
  <c r="AI35" i="61" s="1"/>
  <c r="AI45" i="83"/>
  <c r="AJ83" i="83"/>
  <c r="AG90" i="83" s="1"/>
  <c r="AG102" i="83" s="1"/>
  <c r="AJ167" i="21"/>
  <c r="AJ176" i="21" s="1"/>
  <c r="AJ22" i="21"/>
  <c r="AJ40" i="68" s="1"/>
  <c r="AK43" i="83"/>
  <c r="AK51" i="83" s="1"/>
  <c r="AH40" i="68"/>
  <c r="AH42" i="68" s="1"/>
  <c r="M21" i="69"/>
  <c r="AM18" i="83"/>
  <c r="AM30" i="83" s="1"/>
  <c r="AI40" i="68"/>
  <c r="AH24" i="21"/>
  <c r="AH159" i="15"/>
  <c r="AI176" i="21"/>
  <c r="AH176" i="21"/>
  <c r="AH76" i="83"/>
  <c r="AE90" i="83"/>
  <c r="AE102" i="83" s="1"/>
  <c r="AE98" i="83" s="1"/>
  <c r="AF90" i="83"/>
  <c r="AF102" i="83" s="1"/>
  <c r="AI159" i="15"/>
  <c r="AI76" i="83"/>
  <c r="W98" i="15"/>
  <c r="X95" i="15" s="1"/>
  <c r="T89" i="15"/>
  <c r="U86" i="15" s="1"/>
  <c r="AI22" i="83"/>
  <c r="AF32" i="15"/>
  <c r="AG179" i="15"/>
  <c r="AG182" i="15" s="1"/>
  <c r="AI50" i="82"/>
  <c r="AL61" i="83"/>
  <c r="AL63" i="83" s="1"/>
  <c r="AL14" i="61" s="1"/>
  <c r="AL36" i="61" s="1"/>
  <c r="AL180" i="15"/>
  <c r="AL18" i="21"/>
  <c r="AH112" i="83"/>
  <c r="W84" i="15"/>
  <c r="AK36" i="68"/>
  <c r="AK27" i="83"/>
  <c r="AK26" i="83"/>
  <c r="AL19" i="83"/>
  <c r="AJ78" i="68"/>
  <c r="AJ94" i="68"/>
  <c r="AI145" i="15"/>
  <c r="AI38" i="68"/>
  <c r="AI74" i="83"/>
  <c r="AF88" i="83"/>
  <c r="AF100" i="83" s="1"/>
  <c r="AG163" i="82"/>
  <c r="AM25" i="83"/>
  <c r="AN17" i="83"/>
  <c r="AJ48" i="83"/>
  <c r="T35" i="13"/>
  <c r="T39" i="13" s="1"/>
  <c r="AJ129" i="21"/>
  <c r="AJ81" i="83"/>
  <c r="AG88" i="83" s="1"/>
  <c r="AG100" i="83" s="1"/>
  <c r="AJ20" i="21"/>
  <c r="AJ38" i="68" s="1"/>
  <c r="AK41" i="83"/>
  <c r="AK49" i="83" s="1"/>
  <c r="AI138" i="15"/>
  <c r="AK20" i="83"/>
  <c r="AK29" i="83" s="1"/>
  <c r="AJ110" i="21"/>
  <c r="AJ119" i="21" s="1"/>
  <c r="AJ19" i="21"/>
  <c r="AJ80" i="83"/>
  <c r="AG87" i="83" s="1"/>
  <c r="AG99" i="83" s="1"/>
  <c r="AK40" i="83"/>
  <c r="AI119" i="21"/>
  <c r="AI138" i="21"/>
  <c r="AH103" i="82"/>
  <c r="AH105" i="82" s="1"/>
  <c r="AH162" i="82"/>
  <c r="AH51" i="82"/>
  <c r="AJ21" i="83"/>
  <c r="AJ28" i="83" s="1"/>
  <c r="AI73" i="83"/>
  <c r="AI96" i="83" s="1"/>
  <c r="AF87" i="83"/>
  <c r="AF99" i="83" s="1"/>
  <c r="AI21" i="21"/>
  <c r="AI24" i="21" s="1"/>
  <c r="AI148" i="21"/>
  <c r="AI82" i="83"/>
  <c r="AJ42" i="83"/>
  <c r="AJ50" i="83" s="1"/>
  <c r="AI37" i="68"/>
  <c r="AE113" i="83" l="1"/>
  <c r="N22" i="69"/>
  <c r="AL77" i="83"/>
  <c r="AM84" i="83"/>
  <c r="AM23" i="21"/>
  <c r="AM195" i="21"/>
  <c r="AM199" i="21" s="1"/>
  <c r="AN44" i="83"/>
  <c r="AN52" i="83" s="1"/>
  <c r="AI91" i="83"/>
  <c r="AI103" i="83" s="1"/>
  <c r="AL166" i="15"/>
  <c r="M23" i="69"/>
  <c r="AJ159" i="15"/>
  <c r="AK83" i="83"/>
  <c r="AK22" i="21"/>
  <c r="AK167" i="21"/>
  <c r="AL43" i="83"/>
  <c r="AL51" i="83" s="1"/>
  <c r="AJ76" i="83"/>
  <c r="W17" i="15"/>
  <c r="T91" i="15"/>
  <c r="T16" i="15" s="1"/>
  <c r="AL20" i="83"/>
  <c r="AL29" i="83" s="1"/>
  <c r="AM180" i="15"/>
  <c r="AM61" i="83"/>
  <c r="AM63" i="83" s="1"/>
  <c r="AM14" i="61" s="1"/>
  <c r="AM36" i="61" s="1"/>
  <c r="AM18" i="21"/>
  <c r="AL36" i="68"/>
  <c r="AK21" i="83"/>
  <c r="AK28" i="83" s="1"/>
  <c r="AK31" i="83" s="1"/>
  <c r="AK33" i="83" s="1"/>
  <c r="AH163" i="82"/>
  <c r="AK110" i="21"/>
  <c r="AK119" i="21" s="1"/>
  <c r="AK19" i="21"/>
  <c r="AK80" i="83"/>
  <c r="AH87" i="83" s="1"/>
  <c r="AH99" i="83" s="1"/>
  <c r="AL40" i="83"/>
  <c r="AI103" i="82"/>
  <c r="AI105" i="82" s="1"/>
  <c r="AI162" i="82"/>
  <c r="AI51" i="82"/>
  <c r="AK129" i="21"/>
  <c r="AK138" i="21" s="1"/>
  <c r="AK81" i="83"/>
  <c r="AH88" i="83" s="1"/>
  <c r="AH100" i="83" s="1"/>
  <c r="AK20" i="21"/>
  <c r="AL41" i="83"/>
  <c r="AL49" i="83" s="1"/>
  <c r="AN25" i="83"/>
  <c r="AO17" i="83"/>
  <c r="AN18" i="83"/>
  <c r="AN30" i="83" s="1"/>
  <c r="N17" i="69"/>
  <c r="AI112" i="83"/>
  <c r="AL26" i="83"/>
  <c r="AL27" i="83"/>
  <c r="AM19" i="83"/>
  <c r="AJ74" i="83"/>
  <c r="AJ148" i="21"/>
  <c r="AJ21" i="21"/>
  <c r="AJ39" i="68" s="1"/>
  <c r="AJ82" i="83"/>
  <c r="AG89" i="83" s="1"/>
  <c r="AG101" i="83" s="1"/>
  <c r="AG98" i="83" s="1"/>
  <c r="AK42" i="83"/>
  <c r="AK50" i="83" s="1"/>
  <c r="AJ22" i="83"/>
  <c r="AJ37" i="68"/>
  <c r="AJ138" i="15"/>
  <c r="AJ50" i="82"/>
  <c r="AJ145" i="15"/>
  <c r="AK78" i="68"/>
  <c r="AK94" i="68"/>
  <c r="X97" i="15"/>
  <c r="X82" i="15" s="1"/>
  <c r="E82" i="15" s="1"/>
  <c r="AI75" i="83"/>
  <c r="AF89" i="83"/>
  <c r="AF101" i="83" s="1"/>
  <c r="AF98" i="83" s="1"/>
  <c r="T40" i="13"/>
  <c r="AG32" i="15"/>
  <c r="AH179" i="15"/>
  <c r="AH182" i="15" s="1"/>
  <c r="AI152" i="15"/>
  <c r="AI157" i="21"/>
  <c r="AJ31" i="83"/>
  <c r="AJ33" i="83" s="1"/>
  <c r="AJ45" i="83"/>
  <c r="X81" i="15"/>
  <c r="AI39" i="68"/>
  <c r="AI42" i="68" s="1"/>
  <c r="AK48" i="83"/>
  <c r="AJ53" i="83"/>
  <c r="AJ13" i="61" s="1"/>
  <c r="AJ35" i="61" s="1"/>
  <c r="AJ138" i="21"/>
  <c r="AJ73" i="83"/>
  <c r="AJ96" i="83" s="1"/>
  <c r="AM77" i="83" l="1"/>
  <c r="AM166" i="15"/>
  <c r="AN84" i="83"/>
  <c r="AK91" i="83" s="1"/>
  <c r="AK103" i="83" s="1"/>
  <c r="AN195" i="21"/>
  <c r="AN199" i="21" s="1"/>
  <c r="AN23" i="21"/>
  <c r="AN41" i="68" s="1"/>
  <c r="AO44" i="83"/>
  <c r="AO52" i="83" s="1"/>
  <c r="AJ91" i="83"/>
  <c r="AJ103" i="83" s="1"/>
  <c r="AM41" i="68"/>
  <c r="AL21" i="83"/>
  <c r="AL28" i="83" s="1"/>
  <c r="AM42" i="83" s="1"/>
  <c r="AM50" i="83" s="1"/>
  <c r="AK159" i="15"/>
  <c r="U87" i="15"/>
  <c r="U37" i="13" s="1"/>
  <c r="U35" i="13" s="1"/>
  <c r="U39" i="13" s="1"/>
  <c r="AK40" i="68"/>
  <c r="AL83" i="83"/>
  <c r="AI90" i="83" s="1"/>
  <c r="AI102" i="83" s="1"/>
  <c r="AL22" i="21"/>
  <c r="AL40" i="68" s="1"/>
  <c r="AL167" i="21"/>
  <c r="AL159" i="15" s="1"/>
  <c r="AM43" i="83"/>
  <c r="AM51" i="83" s="1"/>
  <c r="AK76" i="83"/>
  <c r="AH90" i="83"/>
  <c r="AH102" i="83" s="1"/>
  <c r="AK176" i="21"/>
  <c r="AK45" i="83"/>
  <c r="AK53" i="83"/>
  <c r="AK13" i="61" s="1"/>
  <c r="AK35" i="61" s="1"/>
  <c r="AK22" i="83"/>
  <c r="AG113" i="83"/>
  <c r="AF113" i="83"/>
  <c r="AJ42" i="68"/>
  <c r="AK74" i="83"/>
  <c r="AL19" i="21"/>
  <c r="N18" i="69" s="1"/>
  <c r="AL110" i="21"/>
  <c r="AL119" i="21" s="1"/>
  <c r="AL80" i="83"/>
  <c r="AM40" i="83"/>
  <c r="AK148" i="21"/>
  <c r="AK21" i="21"/>
  <c r="AK82" i="83"/>
  <c r="AL42" i="83"/>
  <c r="AL50" i="83" s="1"/>
  <c r="AN180" i="15"/>
  <c r="AN61" i="83"/>
  <c r="AN63" i="83" s="1"/>
  <c r="AN14" i="61" s="1"/>
  <c r="AN36" i="61" s="1"/>
  <c r="AN18" i="21"/>
  <c r="AJ24" i="21"/>
  <c r="AM26" i="83"/>
  <c r="AM27" i="83"/>
  <c r="AN19" i="83"/>
  <c r="AK38" i="68"/>
  <c r="X84" i="15"/>
  <c r="AL20" i="21"/>
  <c r="AL38" i="68" s="1"/>
  <c r="AL129" i="21"/>
  <c r="AL81" i="83"/>
  <c r="AM41" i="83"/>
  <c r="AM49" i="83" s="1"/>
  <c r="AK145" i="15"/>
  <c r="X98" i="15"/>
  <c r="AJ75" i="83"/>
  <c r="AO25" i="83"/>
  <c r="AP17" i="83"/>
  <c r="AI163" i="82"/>
  <c r="AL78" i="68"/>
  <c r="AL94" i="68"/>
  <c r="AJ152" i="15"/>
  <c r="AJ112" i="83"/>
  <c r="AO18" i="83"/>
  <c r="AO30" i="83" s="1"/>
  <c r="AL48" i="83"/>
  <c r="AK138" i="15"/>
  <c r="AK73" i="83"/>
  <c r="AK96" i="83" s="1"/>
  <c r="AJ103" i="82"/>
  <c r="AJ105" i="82" s="1"/>
  <c r="AJ51" i="82"/>
  <c r="AJ162" i="82"/>
  <c r="AK50" i="82"/>
  <c r="AM36" i="68"/>
  <c r="AJ157" i="21"/>
  <c r="AH32" i="15"/>
  <c r="AI179" i="15"/>
  <c r="AI182" i="15" s="1"/>
  <c r="AM20" i="83"/>
  <c r="AM29" i="83" s="1"/>
  <c r="AK37" i="68"/>
  <c r="AL82" i="83" l="1"/>
  <c r="AI89" i="83" s="1"/>
  <c r="AI101" i="83" s="1"/>
  <c r="AN166" i="15"/>
  <c r="AO84" i="83"/>
  <c r="AL91" i="83" s="1"/>
  <c r="AL103" i="83" s="1"/>
  <c r="AO195" i="21"/>
  <c r="AO23" i="21"/>
  <c r="AP44" i="83"/>
  <c r="AP52" i="83" s="1"/>
  <c r="AN77" i="83"/>
  <c r="AL148" i="21"/>
  <c r="AL157" i="21" s="1"/>
  <c r="AL22" i="83"/>
  <c r="AL21" i="21"/>
  <c r="AL39" i="68" s="1"/>
  <c r="AL31" i="83"/>
  <c r="AL33" i="83" s="1"/>
  <c r="N21" i="69"/>
  <c r="AM83" i="83"/>
  <c r="AJ90" i="83" s="1"/>
  <c r="AJ102" i="83" s="1"/>
  <c r="AM167" i="21"/>
  <c r="AM22" i="21"/>
  <c r="AN43" i="83"/>
  <c r="AN51" i="83" s="1"/>
  <c r="AL176" i="21"/>
  <c r="AL76" i="83"/>
  <c r="U89" i="15"/>
  <c r="V86" i="15" s="1"/>
  <c r="AN20" i="83"/>
  <c r="AN29" i="83" s="1"/>
  <c r="AP18" i="83"/>
  <c r="AP30" i="83" s="1"/>
  <c r="AL53" i="83"/>
  <c r="AL13" i="61" s="1"/>
  <c r="AL35" i="61" s="1"/>
  <c r="AL45" i="83"/>
  <c r="AO61" i="83"/>
  <c r="AO63" i="83" s="1"/>
  <c r="AO14" i="61" s="1"/>
  <c r="AO36" i="61" s="1"/>
  <c r="AO180" i="15"/>
  <c r="AO18" i="21"/>
  <c r="AK39" i="68"/>
  <c r="AK42" i="68" s="1"/>
  <c r="AK24" i="21"/>
  <c r="AM21" i="83"/>
  <c r="AM28" i="83" s="1"/>
  <c r="AM31" i="83" s="1"/>
  <c r="AM33" i="83" s="1"/>
  <c r="AL73" i="83"/>
  <c r="AL96" i="83" s="1"/>
  <c r="AL145" i="15"/>
  <c r="Y81" i="15"/>
  <c r="N19" i="69"/>
  <c r="AK152" i="15"/>
  <c r="AM48" i="83"/>
  <c r="AM53" i="83" s="1"/>
  <c r="AM13" i="61" s="1"/>
  <c r="AM35" i="61" s="1"/>
  <c r="AM45" i="83"/>
  <c r="AK157" i="21"/>
  <c r="AI32" i="15"/>
  <c r="AJ179" i="15"/>
  <c r="AJ182" i="15" s="1"/>
  <c r="AL138" i="15"/>
  <c r="AL50" i="82"/>
  <c r="Y95" i="15"/>
  <c r="X17" i="15"/>
  <c r="AN36" i="68"/>
  <c r="AK51" i="82"/>
  <c r="AK162" i="82"/>
  <c r="AK103" i="82"/>
  <c r="AK105" i="82" s="1"/>
  <c r="AJ163" i="82"/>
  <c r="AP25" i="83"/>
  <c r="AQ17" i="83"/>
  <c r="AK75" i="83"/>
  <c r="AH89" i="83"/>
  <c r="AH101" i="83" s="1"/>
  <c r="AH98" i="83" s="1"/>
  <c r="AI88" i="83"/>
  <c r="AI100" i="83" s="1"/>
  <c r="U40" i="13"/>
  <c r="AI87" i="83"/>
  <c r="AI99" i="83" s="1"/>
  <c r="AN26" i="83"/>
  <c r="AN27" i="83"/>
  <c r="AO19" i="83"/>
  <c r="H350" i="73"/>
  <c r="M32" i="25"/>
  <c r="AK112" i="83"/>
  <c r="AM81" i="83"/>
  <c r="AM20" i="21"/>
  <c r="AM129" i="21"/>
  <c r="AM138" i="21" s="1"/>
  <c r="AN41" i="83"/>
  <c r="AN49" i="83" s="1"/>
  <c r="AL37" i="68"/>
  <c r="AM19" i="21"/>
  <c r="AM110" i="21"/>
  <c r="AM119" i="21" s="1"/>
  <c r="AM80" i="83"/>
  <c r="AJ87" i="83" s="1"/>
  <c r="AJ99" i="83" s="1"/>
  <c r="AN40" i="83"/>
  <c r="AM78" i="68"/>
  <c r="AM94" i="68"/>
  <c r="AL138" i="21"/>
  <c r="AL74" i="83"/>
  <c r="AL75" i="83" l="1"/>
  <c r="AL152" i="15"/>
  <c r="AO166" i="15"/>
  <c r="AP23" i="21"/>
  <c r="AP41" i="68" s="1"/>
  <c r="AP84" i="83"/>
  <c r="AM91" i="83" s="1"/>
  <c r="AM103" i="83" s="1"/>
  <c r="AP195" i="21"/>
  <c r="AP199" i="21" s="1"/>
  <c r="AQ44" i="83"/>
  <c r="AQ52" i="83" s="1"/>
  <c r="AO77" i="83"/>
  <c r="AO199" i="21"/>
  <c r="AO41" i="68"/>
  <c r="AL24" i="21"/>
  <c r="N20" i="69"/>
  <c r="N23" i="69" s="1"/>
  <c r="AL42" i="68"/>
  <c r="U91" i="15"/>
  <c r="U16" i="15" s="1"/>
  <c r="AO20" i="83"/>
  <c r="AO29" i="83" s="1"/>
  <c r="AO22" i="21" s="1"/>
  <c r="AO40" i="68" s="1"/>
  <c r="AN21" i="83"/>
  <c r="AN28" i="83" s="1"/>
  <c r="AN148" i="21" s="1"/>
  <c r="AN83" i="83"/>
  <c r="AK90" i="83" s="1"/>
  <c r="AK102" i="83" s="1"/>
  <c r="AN167" i="21"/>
  <c r="AN22" i="21"/>
  <c r="AN40" i="68" s="1"/>
  <c r="AO43" i="83"/>
  <c r="AO51" i="83" s="1"/>
  <c r="AM40" i="68"/>
  <c r="AM176" i="21"/>
  <c r="AM159" i="15"/>
  <c r="AM76" i="83"/>
  <c r="AM38" i="68"/>
  <c r="AK163" i="82"/>
  <c r="Y84" i="15"/>
  <c r="AN48" i="83"/>
  <c r="AQ25" i="83"/>
  <c r="AR17" i="83"/>
  <c r="Y97" i="15"/>
  <c r="Y98" i="15" s="1"/>
  <c r="AQ18" i="83"/>
  <c r="AQ30" i="83" s="1"/>
  <c r="AM73" i="83"/>
  <c r="AM96" i="83" s="1"/>
  <c r="AP180" i="15"/>
  <c r="AP61" i="83"/>
  <c r="AP63" i="83" s="1"/>
  <c r="AP14" i="61" s="1"/>
  <c r="AP36" i="61" s="1"/>
  <c r="AP18" i="21"/>
  <c r="O17" i="69" s="1"/>
  <c r="AN81" i="83"/>
  <c r="AK88" i="83" s="1"/>
  <c r="AK100" i="83" s="1"/>
  <c r="AN20" i="21"/>
  <c r="AN38" i="68" s="1"/>
  <c r="AN129" i="21"/>
  <c r="AO41" i="83"/>
  <c r="AO49" i="83" s="1"/>
  <c r="AM148" i="21"/>
  <c r="AM21" i="21"/>
  <c r="AM24" i="21" s="1"/>
  <c r="AM82" i="83"/>
  <c r="AN42" i="83"/>
  <c r="AN50" i="83" s="1"/>
  <c r="AM74" i="83"/>
  <c r="AH113" i="83"/>
  <c r="AJ88" i="83"/>
  <c r="AJ100" i="83" s="1"/>
  <c r="AN78" i="68"/>
  <c r="AN94" i="68"/>
  <c r="AM138" i="15"/>
  <c r="AO27" i="83"/>
  <c r="AO26" i="83"/>
  <c r="AP19" i="83"/>
  <c r="AL51" i="82"/>
  <c r="AL103" i="82"/>
  <c r="AL105" i="82" s="1"/>
  <c r="AL162" i="82"/>
  <c r="AO36" i="68"/>
  <c r="AJ32" i="15"/>
  <c r="AK179" i="15"/>
  <c r="AK182" i="15" s="1"/>
  <c r="AM37" i="68"/>
  <c r="AN110" i="21"/>
  <c r="AN119" i="21" s="1"/>
  <c r="AN19" i="21"/>
  <c r="AN80" i="83"/>
  <c r="AO40" i="83"/>
  <c r="AI98" i="83"/>
  <c r="AM50" i="82"/>
  <c r="AL112" i="83"/>
  <c r="AM145" i="15"/>
  <c r="AM22" i="83"/>
  <c r="AP20" i="83" l="1"/>
  <c r="AP29" i="83" s="1"/>
  <c r="AP83" i="83" s="1"/>
  <c r="O22" i="69"/>
  <c r="AP77" i="83"/>
  <c r="AQ84" i="83"/>
  <c r="AQ195" i="21"/>
  <c r="AQ199" i="21" s="1"/>
  <c r="AQ23" i="21"/>
  <c r="AR44" i="83"/>
  <c r="AR52" i="83" s="1"/>
  <c r="AP166" i="15"/>
  <c r="AN31" i="83"/>
  <c r="AN33" i="83" s="1"/>
  <c r="V87" i="15"/>
  <c r="V37" i="13" s="1"/>
  <c r="V35" i="13" s="1"/>
  <c r="V39" i="13" s="1"/>
  <c r="AO21" i="83"/>
  <c r="AO22" i="83" s="1"/>
  <c r="AN82" i="83"/>
  <c r="AK89" i="83" s="1"/>
  <c r="AK101" i="83" s="1"/>
  <c r="AO167" i="21"/>
  <c r="AO159" i="15" s="1"/>
  <c r="AO83" i="83"/>
  <c r="AL90" i="83" s="1"/>
  <c r="AL102" i="83" s="1"/>
  <c r="AN21" i="21"/>
  <c r="AN39" i="68" s="1"/>
  <c r="AO42" i="83"/>
  <c r="AO50" i="83" s="1"/>
  <c r="AP43" i="83"/>
  <c r="AP51" i="83" s="1"/>
  <c r="AN22" i="83"/>
  <c r="AN176" i="21"/>
  <c r="AN159" i="15"/>
  <c r="AN76" i="83"/>
  <c r="AR18" i="83"/>
  <c r="AR30" i="83" s="1"/>
  <c r="AK32" i="15"/>
  <c r="AL179" i="15"/>
  <c r="AL182" i="15" s="1"/>
  <c r="AP36" i="68"/>
  <c r="AO48" i="83"/>
  <c r="AN73" i="83"/>
  <c r="AN96" i="83" s="1"/>
  <c r="AK87" i="83"/>
  <c r="AK99" i="83" s="1"/>
  <c r="AM162" i="82"/>
  <c r="AM103" i="82"/>
  <c r="AM105" i="82" s="1"/>
  <c r="AM51" i="82"/>
  <c r="AN152" i="15"/>
  <c r="AM75" i="83"/>
  <c r="AJ89" i="83"/>
  <c r="AJ101" i="83" s="1"/>
  <c r="AJ98" i="83" s="1"/>
  <c r="AO78" i="68"/>
  <c r="AO94" i="68"/>
  <c r="AN145" i="15"/>
  <c r="AN53" i="83"/>
  <c r="AN13" i="61" s="1"/>
  <c r="AN35" i="61" s="1"/>
  <c r="AI113" i="83"/>
  <c r="AN74" i="83"/>
  <c r="AP27" i="83"/>
  <c r="AP26" i="83"/>
  <c r="AQ19" i="83"/>
  <c r="AO110" i="21"/>
  <c r="AO119" i="21" s="1"/>
  <c r="AO19" i="21"/>
  <c r="AO80" i="83"/>
  <c r="AP40" i="83"/>
  <c r="AO129" i="21"/>
  <c r="AO20" i="21"/>
  <c r="AO81" i="83"/>
  <c r="AL88" i="83" s="1"/>
  <c r="AL100" i="83" s="1"/>
  <c r="AP41" i="83"/>
  <c r="AP49" i="83" s="1"/>
  <c r="AM112" i="83"/>
  <c r="AN45" i="83"/>
  <c r="AL163" i="82"/>
  <c r="Z81" i="15"/>
  <c r="AN138" i="21"/>
  <c r="AN37" i="68"/>
  <c r="AN138" i="15"/>
  <c r="Y17" i="15"/>
  <c r="Z95" i="15"/>
  <c r="AR25" i="83"/>
  <c r="AS17" i="83"/>
  <c r="AM39" i="68"/>
  <c r="AM42" i="68" s="1"/>
  <c r="AQ180" i="15"/>
  <c r="AQ61" i="83"/>
  <c r="AQ63" i="83" s="1"/>
  <c r="AQ14" i="61" s="1"/>
  <c r="AQ36" i="61" s="1"/>
  <c r="AQ18" i="21"/>
  <c r="AN50" i="82"/>
  <c r="AM152" i="15"/>
  <c r="AN157" i="21"/>
  <c r="AM157" i="21"/>
  <c r="AP21" i="83" l="1"/>
  <c r="AP28" i="83" s="1"/>
  <c r="AP82" i="83" s="1"/>
  <c r="AQ43" i="83"/>
  <c r="AQ51" i="83" s="1"/>
  <c r="AP167" i="21"/>
  <c r="AP176" i="21" s="1"/>
  <c r="AP22" i="21"/>
  <c r="AP40" i="68" s="1"/>
  <c r="AO28" i="83"/>
  <c r="AO31" i="83" s="1"/>
  <c r="AO33" i="83" s="1"/>
  <c r="AO76" i="83"/>
  <c r="J36" i="24"/>
  <c r="J34" i="24" s="1"/>
  <c r="AR195" i="21"/>
  <c r="AR199" i="21" s="1"/>
  <c r="AR84" i="83"/>
  <c r="AO91" i="83" s="1"/>
  <c r="AO103" i="83" s="1"/>
  <c r="AR23" i="21"/>
  <c r="AR41" i="68" s="1"/>
  <c r="AS44" i="83"/>
  <c r="AS52" i="83" s="1"/>
  <c r="AQ77" i="83"/>
  <c r="AQ41" i="68"/>
  <c r="AQ166" i="15"/>
  <c r="AN91" i="83"/>
  <c r="AN103" i="83" s="1"/>
  <c r="V89" i="15"/>
  <c r="W86" i="15" s="1"/>
  <c r="AO176" i="21"/>
  <c r="AN42" i="68"/>
  <c r="AN75" i="83"/>
  <c r="AN24" i="21"/>
  <c r="AO53" i="83"/>
  <c r="AO13" i="61" s="1"/>
  <c r="AO35" i="61" s="1"/>
  <c r="AO45" i="83"/>
  <c r="AP76" i="83"/>
  <c r="AM90" i="83"/>
  <c r="AM102" i="83" s="1"/>
  <c r="AJ113" i="83"/>
  <c r="AP110" i="21"/>
  <c r="AP19" i="21"/>
  <c r="O18" i="69" s="1"/>
  <c r="AP80" i="83"/>
  <c r="AQ40" i="83"/>
  <c r="AP78" i="68"/>
  <c r="AP94" i="68"/>
  <c r="AN51" i="82"/>
  <c r="AN103" i="82"/>
  <c r="AN105" i="82" s="1"/>
  <c r="AN162" i="82"/>
  <c r="AQ36" i="68"/>
  <c r="AO74" i="83"/>
  <c r="Z97" i="15"/>
  <c r="Z98" i="15" s="1"/>
  <c r="AP81" i="83"/>
  <c r="AP129" i="21"/>
  <c r="AP20" i="21"/>
  <c r="AP38" i="68" s="1"/>
  <c r="AQ41" i="83"/>
  <c r="AQ49" i="83" s="1"/>
  <c r="V40" i="13"/>
  <c r="AO38" i="68"/>
  <c r="AQ26" i="83"/>
  <c r="AQ27" i="83"/>
  <c r="AR19" i="83"/>
  <c r="AO145" i="15"/>
  <c r="AS25" i="83"/>
  <c r="AT17" i="83"/>
  <c r="Z84" i="15"/>
  <c r="AL32" i="15"/>
  <c r="AM179" i="15"/>
  <c r="AM182" i="15" s="1"/>
  <c r="AO73" i="83"/>
  <c r="AO96" i="83" s="1"/>
  <c r="AL87" i="83"/>
  <c r="AL99" i="83" s="1"/>
  <c r="AR180" i="15"/>
  <c r="AR61" i="83"/>
  <c r="AR63" i="83" s="1"/>
  <c r="AR14" i="61" s="1"/>
  <c r="AR36" i="61" s="1"/>
  <c r="AR18" i="21"/>
  <c r="AP48" i="83"/>
  <c r="AM163" i="82"/>
  <c r="AO138" i="21"/>
  <c r="AS18" i="83"/>
  <c r="AS30" i="83" s="1"/>
  <c r="AO37" i="68"/>
  <c r="AK98" i="83"/>
  <c r="AQ20" i="83"/>
  <c r="AQ29" i="83" s="1"/>
  <c r="AO138" i="15"/>
  <c r="AO50" i="82"/>
  <c r="AN112" i="83"/>
  <c r="AP22" i="83" l="1"/>
  <c r="AP31" i="83"/>
  <c r="AP33" i="83" s="1"/>
  <c r="AP148" i="21"/>
  <c r="AP152" i="15" s="1"/>
  <c r="AP21" i="21"/>
  <c r="AP39" i="68" s="1"/>
  <c r="O21" i="69"/>
  <c r="AP42" i="83"/>
  <c r="AP50" i="83" s="1"/>
  <c r="AP53" i="83" s="1"/>
  <c r="AP13" i="61" s="1"/>
  <c r="AP35" i="61" s="1"/>
  <c r="AO21" i="21"/>
  <c r="AO24" i="21" s="1"/>
  <c r="AP159" i="15"/>
  <c r="AO82" i="83"/>
  <c r="AO75" i="83" s="1"/>
  <c r="AO148" i="21"/>
  <c r="AO152" i="15" s="1"/>
  <c r="AQ42" i="83"/>
  <c r="AQ50" i="83" s="1"/>
  <c r="AS84" i="83"/>
  <c r="AS23" i="21"/>
  <c r="AS195" i="21"/>
  <c r="AT44" i="83"/>
  <c r="AT52" i="83" s="1"/>
  <c r="AR77" i="83"/>
  <c r="AR166" i="15"/>
  <c r="V91" i="15"/>
  <c r="W87" i="15" s="1"/>
  <c r="W37" i="13" s="1"/>
  <c r="AQ83" i="83"/>
  <c r="AQ22" i="21"/>
  <c r="AQ167" i="21"/>
  <c r="AR43" i="83"/>
  <c r="AR51" i="83" s="1"/>
  <c r="AR20" i="83"/>
  <c r="AR29" i="83" s="1"/>
  <c r="AT18" i="83"/>
  <c r="AT30" i="83" s="1"/>
  <c r="O19" i="69"/>
  <c r="AP145" i="15"/>
  <c r="AQ20" i="21"/>
  <c r="AQ81" i="83"/>
  <c r="AQ129" i="21"/>
  <c r="AR41" i="83"/>
  <c r="AR49" i="83" s="1"/>
  <c r="AQ110" i="21"/>
  <c r="AQ119" i="21" s="1"/>
  <c r="AQ19" i="21"/>
  <c r="AQ80" i="83"/>
  <c r="AN87" i="83" s="1"/>
  <c r="AN99" i="83" s="1"/>
  <c r="AR40" i="83"/>
  <c r="AQ21" i="83"/>
  <c r="AQ28" i="83" s="1"/>
  <c r="AM32" i="15"/>
  <c r="AN179" i="15"/>
  <c r="AN182" i="15" s="1"/>
  <c r="AO103" i="82"/>
  <c r="AO105" i="82" s="1"/>
  <c r="AO162" i="82"/>
  <c r="AO51" i="82"/>
  <c r="AP138" i="15"/>
  <c r="AT25" i="83"/>
  <c r="AU17" i="83"/>
  <c r="J38" i="24"/>
  <c r="AP74" i="83"/>
  <c r="AQ48" i="83"/>
  <c r="N32" i="25"/>
  <c r="I350" i="73"/>
  <c r="AQ78" i="68"/>
  <c r="AQ94" i="68"/>
  <c r="AP73" i="83"/>
  <c r="AP96" i="83" s="1"/>
  <c r="AM87" i="83"/>
  <c r="AM99" i="83" s="1"/>
  <c r="AR36" i="68"/>
  <c r="AA81" i="15"/>
  <c r="AP37" i="68"/>
  <c r="AP119" i="21"/>
  <c r="AS180" i="15"/>
  <c r="AS61" i="83"/>
  <c r="AS63" i="83" s="1"/>
  <c r="AS14" i="61" s="1"/>
  <c r="AS36" i="61" s="1"/>
  <c r="AS18" i="21"/>
  <c r="AN163" i="82"/>
  <c r="AK113" i="83"/>
  <c r="AO112" i="83"/>
  <c r="AP138" i="21"/>
  <c r="Z17" i="15"/>
  <c r="AA95" i="15"/>
  <c r="AR27" i="83"/>
  <c r="AR26" i="83"/>
  <c r="AS19" i="83"/>
  <c r="AM88" i="83"/>
  <c r="AM100" i="83" s="1"/>
  <c r="AP50" i="82"/>
  <c r="AP24" i="21" l="1"/>
  <c r="AP42" i="68"/>
  <c r="O20" i="69"/>
  <c r="O23" i="69" s="1"/>
  <c r="AO39" i="68"/>
  <c r="AO42" i="68" s="1"/>
  <c r="AP45" i="83"/>
  <c r="AP75" i="83"/>
  <c r="AL89" i="83"/>
  <c r="AL101" i="83" s="1"/>
  <c r="AL98" i="83" s="1"/>
  <c r="AL113" i="83" s="1"/>
  <c r="AM89" i="83"/>
  <c r="AM101" i="83" s="1"/>
  <c r="AM98" i="83" s="1"/>
  <c r="AQ53" i="83"/>
  <c r="AQ13" i="61" s="1"/>
  <c r="AQ35" i="61" s="1"/>
  <c r="AO157" i="21"/>
  <c r="AQ45" i="83"/>
  <c r="AP157" i="21"/>
  <c r="V16" i="15"/>
  <c r="J16" i="25" s="1"/>
  <c r="AT195" i="21"/>
  <c r="AT199" i="21" s="1"/>
  <c r="AT23" i="21"/>
  <c r="AT41" i="68" s="1"/>
  <c r="AT84" i="83"/>
  <c r="AU44" i="83"/>
  <c r="AU52" i="83" s="1"/>
  <c r="AS166" i="15"/>
  <c r="AS41" i="68"/>
  <c r="AS199" i="21"/>
  <c r="AS77" i="83"/>
  <c r="AP91" i="83"/>
  <c r="AP103" i="83" s="1"/>
  <c r="AU18" i="83"/>
  <c r="AU30" i="83" s="1"/>
  <c r="AR83" i="83"/>
  <c r="AR22" i="21"/>
  <c r="AR40" i="68" s="1"/>
  <c r="AR167" i="21"/>
  <c r="AR176" i="21" s="1"/>
  <c r="AS43" i="83"/>
  <c r="AS51" i="83" s="1"/>
  <c r="AS20" i="83"/>
  <c r="AS29" i="83" s="1"/>
  <c r="AQ159" i="15"/>
  <c r="AQ176" i="21"/>
  <c r="AQ40" i="68"/>
  <c r="AR21" i="83"/>
  <c r="AR28" i="83" s="1"/>
  <c r="AR82" i="83" s="1"/>
  <c r="AQ76" i="83"/>
  <c r="AN90" i="83"/>
  <c r="AN102" i="83" s="1"/>
  <c r="AQ22" i="83"/>
  <c r="W89" i="15"/>
  <c r="W91" i="15" s="1"/>
  <c r="AR78" i="68"/>
  <c r="AR94" i="68"/>
  <c r="AQ148" i="21"/>
  <c r="AQ21" i="21"/>
  <c r="AQ82" i="83"/>
  <c r="AR42" i="83"/>
  <c r="AR50" i="83" s="1"/>
  <c r="AQ145" i="15"/>
  <c r="AA97" i="15"/>
  <c r="AA98" i="15" s="1"/>
  <c r="AQ50" i="82"/>
  <c r="K17" i="25"/>
  <c r="F337" i="73"/>
  <c r="AR81" i="83"/>
  <c r="AO88" i="83" s="1"/>
  <c r="AO100" i="83" s="1"/>
  <c r="AR20" i="21"/>
  <c r="AR38" i="68" s="1"/>
  <c r="AR129" i="21"/>
  <c r="AS41" i="83"/>
  <c r="AS49" i="83" s="1"/>
  <c r="W35" i="13"/>
  <c r="W39" i="13" s="1"/>
  <c r="AQ74" i="83"/>
  <c r="AP112" i="83"/>
  <c r="J39" i="24"/>
  <c r="AQ38" i="68"/>
  <c r="AU25" i="83"/>
  <c r="AV17" i="83"/>
  <c r="AT180" i="15"/>
  <c r="AT61" i="83"/>
  <c r="AT63" i="83" s="1"/>
  <c r="AT14" i="61" s="1"/>
  <c r="AT36" i="61" s="1"/>
  <c r="AT18" i="21"/>
  <c r="P17" i="69" s="1"/>
  <c r="AS36" i="68"/>
  <c r="AS27" i="83"/>
  <c r="AS26" i="83"/>
  <c r="AT19" i="83"/>
  <c r="AR110" i="21"/>
  <c r="AR19" i="21"/>
  <c r="AR80" i="83"/>
  <c r="AO87" i="83" s="1"/>
  <c r="AO99" i="83" s="1"/>
  <c r="AS40" i="83"/>
  <c r="AQ31" i="83"/>
  <c r="AQ33" i="83" s="1"/>
  <c r="AR48" i="83"/>
  <c r="AN88" i="83"/>
  <c r="AN100" i="83" s="1"/>
  <c r="AQ73" i="83"/>
  <c r="AQ96" i="83" s="1"/>
  <c r="AQ37" i="68"/>
  <c r="AP162" i="82"/>
  <c r="AP51" i="82"/>
  <c r="AP103" i="82"/>
  <c r="AP105" i="82" s="1"/>
  <c r="AO163" i="82"/>
  <c r="AQ138" i="15"/>
  <c r="AQ138" i="21"/>
  <c r="AA84" i="15"/>
  <c r="AN32" i="15"/>
  <c r="AO179" i="15"/>
  <c r="AO182" i="15" s="1"/>
  <c r="E336" i="73" l="1"/>
  <c r="AM113" i="83"/>
  <c r="P22" i="69"/>
  <c r="AT77" i="83"/>
  <c r="AQ91" i="83"/>
  <c r="AQ103" i="83" s="1"/>
  <c r="AU195" i="21"/>
  <c r="AU199" i="21" s="1"/>
  <c r="AU23" i="21"/>
  <c r="AU84" i="83"/>
  <c r="AV44" i="83"/>
  <c r="AV52" i="83" s="1"/>
  <c r="AT166" i="15"/>
  <c r="AS21" i="83"/>
  <c r="AS28" i="83" s="1"/>
  <c r="AS21" i="21" s="1"/>
  <c r="AS39" i="68" s="1"/>
  <c r="AR31" i="83"/>
  <c r="AR33" i="83" s="1"/>
  <c r="AR148" i="21"/>
  <c r="AR152" i="15" s="1"/>
  <c r="AS42" i="83"/>
  <c r="AS50" i="83" s="1"/>
  <c r="AR21" i="21"/>
  <c r="AR39" i="68" s="1"/>
  <c r="AS83" i="83"/>
  <c r="AS22" i="21"/>
  <c r="AS167" i="21"/>
  <c r="AS159" i="15" s="1"/>
  <c r="AT43" i="83"/>
  <c r="AT51" i="83" s="1"/>
  <c r="AR159" i="15"/>
  <c r="AR22" i="83"/>
  <c r="AO90" i="83"/>
  <c r="AO102" i="83" s="1"/>
  <c r="AR76" i="83"/>
  <c r="X86" i="15"/>
  <c r="X87" i="15" s="1"/>
  <c r="X37" i="13" s="1"/>
  <c r="AR45" i="83"/>
  <c r="AR53" i="83"/>
  <c r="AR13" i="61" s="1"/>
  <c r="AR35" i="61" s="1"/>
  <c r="AR73" i="83"/>
  <c r="AR96" i="83" s="1"/>
  <c r="AA17" i="15"/>
  <c r="AB95" i="15"/>
  <c r="AR37" i="68"/>
  <c r="AR145" i="15"/>
  <c r="AR138" i="21"/>
  <c r="AS110" i="21"/>
  <c r="AS119" i="21" s="1"/>
  <c r="AS19" i="21"/>
  <c r="AS80" i="83"/>
  <c r="AT40" i="83"/>
  <c r="AR74" i="83"/>
  <c r="AS20" i="21"/>
  <c r="AS129" i="21"/>
  <c r="AS138" i="21" s="1"/>
  <c r="AS81" i="83"/>
  <c r="AT41" i="83"/>
  <c r="AT49" i="83" s="1"/>
  <c r="W16" i="15"/>
  <c r="AV25" i="83"/>
  <c r="AW17" i="83"/>
  <c r="AU61" i="83"/>
  <c r="AU63" i="83" s="1"/>
  <c r="AU14" i="61" s="1"/>
  <c r="AU36" i="61" s="1"/>
  <c r="AU180" i="15"/>
  <c r="AU18" i="21"/>
  <c r="W40" i="13"/>
  <c r="AV18" i="83"/>
  <c r="AV30" i="83" s="1"/>
  <c r="AR138" i="15"/>
  <c r="AR119" i="21"/>
  <c r="AT26" i="83"/>
  <c r="AT27" i="83"/>
  <c r="AU19" i="83"/>
  <c r="AQ75" i="83"/>
  <c r="AO89" i="83"/>
  <c r="AO101" i="83" s="1"/>
  <c r="AN89" i="83"/>
  <c r="AN101" i="83" s="1"/>
  <c r="AN98" i="83" s="1"/>
  <c r="AQ39" i="68"/>
  <c r="AQ42" i="68" s="1"/>
  <c r="AQ103" i="82"/>
  <c r="AQ105" i="82" s="1"/>
  <c r="AQ162" i="82"/>
  <c r="AQ51" i="82"/>
  <c r="AR75" i="83"/>
  <c r="AS48" i="83"/>
  <c r="AQ112" i="83"/>
  <c r="AO32" i="15"/>
  <c r="AP179" i="15"/>
  <c r="AP182" i="15" s="1"/>
  <c r="AS78" i="68"/>
  <c r="AS94" i="68"/>
  <c r="AQ152" i="15"/>
  <c r="AQ157" i="21"/>
  <c r="AT36" i="68"/>
  <c r="AB81" i="15"/>
  <c r="AP163" i="82"/>
  <c r="AR50" i="82"/>
  <c r="AQ24" i="21"/>
  <c r="AT20" i="83"/>
  <c r="AT29" i="83" s="1"/>
  <c r="AU77" i="83" l="1"/>
  <c r="AR91" i="83"/>
  <c r="AR103" i="83" s="1"/>
  <c r="AU41" i="68"/>
  <c r="AV195" i="21"/>
  <c r="AV199" i="21" s="1"/>
  <c r="AV84" i="83"/>
  <c r="AV23" i="21"/>
  <c r="AV41" i="68" s="1"/>
  <c r="AW44" i="83"/>
  <c r="AW52" i="83" s="1"/>
  <c r="AU166" i="15"/>
  <c r="AS22" i="83"/>
  <c r="AS31" i="83"/>
  <c r="AS33" i="83" s="1"/>
  <c r="AT42" i="83"/>
  <c r="AT50" i="83" s="1"/>
  <c r="AS148" i="21"/>
  <c r="AS157" i="21" s="1"/>
  <c r="AS82" i="83"/>
  <c r="AP89" i="83" s="1"/>
  <c r="AP101" i="83" s="1"/>
  <c r="AR157" i="21"/>
  <c r="AS53" i="83"/>
  <c r="AS13" i="61" s="1"/>
  <c r="AS35" i="61" s="1"/>
  <c r="AS45" i="83"/>
  <c r="AR24" i="21"/>
  <c r="AS176" i="21"/>
  <c r="AR42" i="68"/>
  <c r="AS40" i="68"/>
  <c r="AT83" i="83"/>
  <c r="AT167" i="21"/>
  <c r="AT22" i="21"/>
  <c r="AT40" i="68" s="1"/>
  <c r="AU43" i="83"/>
  <c r="AU51" i="83" s="1"/>
  <c r="AP90" i="83"/>
  <c r="AP102" i="83" s="1"/>
  <c r="AS76" i="83"/>
  <c r="AO98" i="83"/>
  <c r="AU20" i="83"/>
  <c r="AU29" i="83" s="1"/>
  <c r="X89" i="15"/>
  <c r="Y86" i="15" s="1"/>
  <c r="AN113" i="83"/>
  <c r="AT78" i="68"/>
  <c r="AT94" i="68"/>
  <c r="AU36" i="68"/>
  <c r="AS74" i="83"/>
  <c r="AB97" i="15"/>
  <c r="AB98" i="15" s="1"/>
  <c r="AT20" i="21"/>
  <c r="AT38" i="68" s="1"/>
  <c r="AT81" i="83"/>
  <c r="AT129" i="21"/>
  <c r="AT138" i="21" s="1"/>
  <c r="AU41" i="83"/>
  <c r="AU49" i="83" s="1"/>
  <c r="AR103" i="82"/>
  <c r="AR105" i="82" s="1"/>
  <c r="AR51" i="82"/>
  <c r="AR162" i="82"/>
  <c r="AB84" i="15"/>
  <c r="AS145" i="15"/>
  <c r="AT21" i="83"/>
  <c r="AT28" i="83" s="1"/>
  <c r="AT48" i="83"/>
  <c r="AS73" i="83"/>
  <c r="AS96" i="83" s="1"/>
  <c r="AV61" i="83"/>
  <c r="AV63" i="83" s="1"/>
  <c r="AV14" i="61" s="1"/>
  <c r="AV36" i="61" s="1"/>
  <c r="AV180" i="15"/>
  <c r="AV18" i="21"/>
  <c r="AS138" i="15"/>
  <c r="AS50" i="82"/>
  <c r="AW18" i="83"/>
  <c r="AW30" i="83" s="1"/>
  <c r="AS38" i="68"/>
  <c r="AP87" i="83"/>
  <c r="AP99" i="83" s="1"/>
  <c r="AT110" i="21"/>
  <c r="AT19" i="21"/>
  <c r="P18" i="69" s="1"/>
  <c r="AT80" i="83"/>
  <c r="AU40" i="83"/>
  <c r="X35" i="13"/>
  <c r="X39" i="13" s="1"/>
  <c r="AP32" i="15"/>
  <c r="AQ179" i="15"/>
  <c r="AQ182" i="15" s="1"/>
  <c r="AP88" i="83"/>
  <c r="AP100" i="83" s="1"/>
  <c r="AR112" i="83"/>
  <c r="AQ163" i="82"/>
  <c r="AU26" i="83"/>
  <c r="AU27" i="83"/>
  <c r="AV19" i="83"/>
  <c r="AW25" i="83"/>
  <c r="AX17" i="83"/>
  <c r="AS37" i="68"/>
  <c r="AS24" i="21"/>
  <c r="AO113" i="83" l="1"/>
  <c r="AT45" i="83"/>
  <c r="AV77" i="83"/>
  <c r="AW23" i="21"/>
  <c r="AW41" i="68" s="1"/>
  <c r="AW195" i="21"/>
  <c r="AW199" i="21" s="1"/>
  <c r="AW84" i="83"/>
  <c r="AX44" i="83"/>
  <c r="AX52" i="83" s="1"/>
  <c r="AV166" i="15"/>
  <c r="AS91" i="83"/>
  <c r="AS103" i="83" s="1"/>
  <c r="AT53" i="83"/>
  <c r="AT13" i="61" s="1"/>
  <c r="AT35" i="61" s="1"/>
  <c r="AS75" i="83"/>
  <c r="AS152" i="15"/>
  <c r="AU21" i="83"/>
  <c r="AU28" i="83" s="1"/>
  <c r="AU21" i="21" s="1"/>
  <c r="AV20" i="83"/>
  <c r="AV29" i="83" s="1"/>
  <c r="AV83" i="83" s="1"/>
  <c r="AT176" i="21"/>
  <c r="AT159" i="15"/>
  <c r="AQ90" i="83"/>
  <c r="AQ102" i="83" s="1"/>
  <c r="AT76" i="83"/>
  <c r="P21" i="69"/>
  <c r="AU83" i="83"/>
  <c r="AU167" i="21"/>
  <c r="AU22" i="21"/>
  <c r="AV43" i="83"/>
  <c r="AV51" i="83" s="1"/>
  <c r="X91" i="15"/>
  <c r="X16" i="15" s="1"/>
  <c r="AT22" i="83"/>
  <c r="P19" i="69"/>
  <c r="AP98" i="83"/>
  <c r="AS112" i="83"/>
  <c r="AU110" i="21"/>
  <c r="AU19" i="21"/>
  <c r="AU80" i="83"/>
  <c r="AR87" i="83" s="1"/>
  <c r="AR99" i="83" s="1"/>
  <c r="AV40" i="83"/>
  <c r="AX18" i="83"/>
  <c r="AX30" i="83" s="1"/>
  <c r="AT21" i="21"/>
  <c r="AT24" i="21" s="1"/>
  <c r="AT82" i="83"/>
  <c r="AT148" i="21"/>
  <c r="AU42" i="83"/>
  <c r="AU50" i="83" s="1"/>
  <c r="AU78" i="68"/>
  <c r="AU94" i="68"/>
  <c r="AS42" i="68"/>
  <c r="AS162" i="82"/>
  <c r="AS103" i="82"/>
  <c r="AS105" i="82" s="1"/>
  <c r="AS51" i="82"/>
  <c r="AU129" i="21"/>
  <c r="AU138" i="21" s="1"/>
  <c r="AU20" i="21"/>
  <c r="AU81" i="83"/>
  <c r="AV41" i="83"/>
  <c r="AV49" i="83" s="1"/>
  <c r="AT138" i="15"/>
  <c r="AT145" i="15"/>
  <c r="AT119" i="21"/>
  <c r="AT50" i="82"/>
  <c r="AT73" i="83"/>
  <c r="AT96" i="83" s="1"/>
  <c r="AT37" i="68"/>
  <c r="AT74" i="83"/>
  <c r="AX25" i="83"/>
  <c r="AY17" i="83"/>
  <c r="AQ32" i="15"/>
  <c r="AR179" i="15"/>
  <c r="AR182" i="15" s="1"/>
  <c r="AC81" i="15"/>
  <c r="O32" i="25"/>
  <c r="J350" i="73"/>
  <c r="AV36" i="68"/>
  <c r="AB17" i="15"/>
  <c r="AC95" i="15"/>
  <c r="AQ88" i="83"/>
  <c r="AQ100" i="83" s="1"/>
  <c r="AW61" i="83"/>
  <c r="AW63" i="83" s="1"/>
  <c r="AW14" i="61" s="1"/>
  <c r="AW36" i="61" s="1"/>
  <c r="AW180" i="15"/>
  <c r="AW18" i="21"/>
  <c r="X40" i="13"/>
  <c r="AT31" i="83"/>
  <c r="AT33" i="83" s="1"/>
  <c r="AV26" i="83"/>
  <c r="AV27" i="83"/>
  <c r="AW19" i="83"/>
  <c r="AU48" i="83"/>
  <c r="AR163" i="82"/>
  <c r="AQ87" i="83"/>
  <c r="AQ99" i="83" s="1"/>
  <c r="AP113" i="83" l="1"/>
  <c r="AW166" i="15"/>
  <c r="AX84" i="83"/>
  <c r="AX23" i="21"/>
  <c r="AX195" i="21"/>
  <c r="AX199" i="21" s="1"/>
  <c r="AY44" i="83"/>
  <c r="AY52" i="83" s="1"/>
  <c r="AW77" i="83"/>
  <c r="AT91" i="83"/>
  <c r="AT103" i="83" s="1"/>
  <c r="AU31" i="83"/>
  <c r="AU33" i="83" s="1"/>
  <c r="AV22" i="21"/>
  <c r="AV40" i="68" s="1"/>
  <c r="AU22" i="83"/>
  <c r="AW43" i="83"/>
  <c r="AW51" i="83" s="1"/>
  <c r="AV167" i="21"/>
  <c r="AV159" i="15" s="1"/>
  <c r="AV21" i="83"/>
  <c r="AV28" i="83" s="1"/>
  <c r="AW42" i="83" s="1"/>
  <c r="AW50" i="83" s="1"/>
  <c r="AW20" i="83"/>
  <c r="AW29" i="83" s="1"/>
  <c r="AX43" i="83" s="1"/>
  <c r="AX51" i="83" s="1"/>
  <c r="AU148" i="21"/>
  <c r="AU157" i="21" s="1"/>
  <c r="AV42" i="83"/>
  <c r="AV50" i="83" s="1"/>
  <c r="AU82" i="83"/>
  <c r="AU75" i="83" s="1"/>
  <c r="AU176" i="21"/>
  <c r="AU159" i="15"/>
  <c r="AV76" i="83"/>
  <c r="AU40" i="68"/>
  <c r="AR90" i="83"/>
  <c r="AR102" i="83" s="1"/>
  <c r="AU76" i="83"/>
  <c r="AS90" i="83"/>
  <c r="AS102" i="83" s="1"/>
  <c r="Y87" i="15"/>
  <c r="Y37" i="13" s="1"/>
  <c r="Y35" i="13" s="1"/>
  <c r="Y39" i="13" s="1"/>
  <c r="AY18" i="83"/>
  <c r="AY30" i="83" s="1"/>
  <c r="AU53" i="83"/>
  <c r="AU13" i="61" s="1"/>
  <c r="AU35" i="61" s="1"/>
  <c r="AU45" i="83"/>
  <c r="AT75" i="83"/>
  <c r="AQ89" i="83"/>
  <c r="AQ101" i="83" s="1"/>
  <c r="AQ98" i="83" s="1"/>
  <c r="AC84" i="15"/>
  <c r="AT112" i="83"/>
  <c r="AR32" i="15"/>
  <c r="AS179" i="15"/>
  <c r="AS182" i="15" s="1"/>
  <c r="AW26" i="83"/>
  <c r="AW27" i="83"/>
  <c r="AX19" i="83"/>
  <c r="AV129" i="21"/>
  <c r="AV138" i="21" s="1"/>
  <c r="AV81" i="83"/>
  <c r="AS88" i="83" s="1"/>
  <c r="AS100" i="83" s="1"/>
  <c r="AV20" i="21"/>
  <c r="AV38" i="68" s="1"/>
  <c r="AW41" i="83"/>
  <c r="AW49" i="83" s="1"/>
  <c r="AY25" i="83"/>
  <c r="AZ17" i="83"/>
  <c r="AS163" i="82"/>
  <c r="AU73" i="83"/>
  <c r="AU96" i="83" s="1"/>
  <c r="AT162" i="82"/>
  <c r="AT103" i="82"/>
  <c r="AT105" i="82" s="1"/>
  <c r="AT51" i="82"/>
  <c r="AV48" i="83"/>
  <c r="AV110" i="21"/>
  <c r="AV19" i="21"/>
  <c r="AV80" i="83"/>
  <c r="AW40" i="83"/>
  <c r="AX180" i="15"/>
  <c r="AX61" i="83"/>
  <c r="AX63" i="83" s="1"/>
  <c r="AX14" i="61" s="1"/>
  <c r="AX36" i="61" s="1"/>
  <c r="AX18" i="21"/>
  <c r="Q17" i="69" s="1"/>
  <c r="AU37" i="68"/>
  <c r="AU24" i="21"/>
  <c r="AC97" i="15"/>
  <c r="AC98" i="15" s="1"/>
  <c r="AU50" i="82"/>
  <c r="AR88" i="83"/>
  <c r="AR100" i="83" s="1"/>
  <c r="AU39" i="68"/>
  <c r="AV78" i="68"/>
  <c r="AV94" i="68"/>
  <c r="AT39" i="68"/>
  <c r="AT42" i="68" s="1"/>
  <c r="P20" i="69"/>
  <c r="P23" i="69" s="1"/>
  <c r="AU38" i="68"/>
  <c r="AU145" i="15"/>
  <c r="AU138" i="15"/>
  <c r="AU119" i="21"/>
  <c r="AW36" i="68"/>
  <c r="AU74" i="83"/>
  <c r="AT152" i="15"/>
  <c r="AT157" i="21"/>
  <c r="AV176" i="21" l="1"/>
  <c r="AX41" i="68"/>
  <c r="Q22" i="69"/>
  <c r="AX77" i="83"/>
  <c r="AU91" i="83"/>
  <c r="AU103" i="83" s="1"/>
  <c r="AY84" i="83"/>
  <c r="AY195" i="21"/>
  <c r="AY199" i="21" s="1"/>
  <c r="AY23" i="21"/>
  <c r="AZ44" i="83"/>
  <c r="AZ52" i="83" s="1"/>
  <c r="AX166" i="15"/>
  <c r="AW22" i="21"/>
  <c r="AW40" i="68" s="1"/>
  <c r="AV82" i="83"/>
  <c r="AS89" i="83" s="1"/>
  <c r="AS101" i="83" s="1"/>
  <c r="AV21" i="21"/>
  <c r="AV39" i="68" s="1"/>
  <c r="AV148" i="21"/>
  <c r="AV157" i="21" s="1"/>
  <c r="AU152" i="15"/>
  <c r="AW83" i="83"/>
  <c r="AT90" i="83" s="1"/>
  <c r="AT102" i="83" s="1"/>
  <c r="AW167" i="21"/>
  <c r="AW159" i="15" s="1"/>
  <c r="AW21" i="83"/>
  <c r="AW28" i="83" s="1"/>
  <c r="AX42" i="83" s="1"/>
  <c r="AX50" i="83" s="1"/>
  <c r="AV31" i="83"/>
  <c r="AV33" i="83" s="1"/>
  <c r="AV22" i="83"/>
  <c r="AR89" i="83"/>
  <c r="AR101" i="83" s="1"/>
  <c r="AR98" i="83" s="1"/>
  <c r="AV45" i="83"/>
  <c r="AX20" i="83"/>
  <c r="AX29" i="83" s="1"/>
  <c r="AX83" i="83" s="1"/>
  <c r="AV53" i="83"/>
  <c r="AV13" i="61" s="1"/>
  <c r="AV35" i="61" s="1"/>
  <c r="AZ18" i="83"/>
  <c r="AZ30" i="83" s="1"/>
  <c r="Y89" i="15"/>
  <c r="Z86" i="15" s="1"/>
  <c r="AQ113" i="83"/>
  <c r="AU51" i="82"/>
  <c r="AU103" i="82"/>
  <c r="AU105" i="82" s="1"/>
  <c r="AU162" i="82"/>
  <c r="AV73" i="83"/>
  <c r="AV96" i="83" s="1"/>
  <c r="AS87" i="83"/>
  <c r="AS99" i="83" s="1"/>
  <c r="AU112" i="83"/>
  <c r="AV37" i="68"/>
  <c r="AV138" i="15"/>
  <c r="AS32" i="15"/>
  <c r="AT179" i="15"/>
  <c r="AT182" i="15" s="1"/>
  <c r="AU42" i="68"/>
  <c r="AV145" i="15"/>
  <c r="AZ25" i="83"/>
  <c r="BA17" i="83"/>
  <c r="AY180" i="15"/>
  <c r="AY61" i="83"/>
  <c r="AY63" i="83" s="1"/>
  <c r="AY14" i="61" s="1"/>
  <c r="AY36" i="61" s="1"/>
  <c r="AY18" i="21"/>
  <c r="AW78" i="68"/>
  <c r="AW94" i="68"/>
  <c r="AT163" i="82"/>
  <c r="AD81" i="15"/>
  <c r="AV119" i="21"/>
  <c r="AV50" i="82"/>
  <c r="AX36" i="68"/>
  <c r="AW110" i="21"/>
  <c r="AW119" i="21" s="1"/>
  <c r="AW19" i="21"/>
  <c r="AW80" i="83"/>
  <c r="AT87" i="83" s="1"/>
  <c r="AT99" i="83" s="1"/>
  <c r="AX40" i="83"/>
  <c r="AC17" i="15"/>
  <c r="AD95" i="15"/>
  <c r="AV74" i="83"/>
  <c r="Y40" i="13"/>
  <c r="AX27" i="83"/>
  <c r="AX26" i="83"/>
  <c r="AY19" i="83"/>
  <c r="AW45" i="83"/>
  <c r="AW48" i="83"/>
  <c r="AW53" i="83" s="1"/>
  <c r="AW13" i="61" s="1"/>
  <c r="AW35" i="61" s="1"/>
  <c r="AW20" i="21"/>
  <c r="AW81" i="83"/>
  <c r="AW129" i="21"/>
  <c r="AX41" i="83"/>
  <c r="AX49" i="83" s="1"/>
  <c r="AR113" i="83" l="1"/>
  <c r="AV75" i="83"/>
  <c r="AY41" i="68"/>
  <c r="AY166" i="15"/>
  <c r="AY77" i="83"/>
  <c r="AV91" i="83"/>
  <c r="AV103" i="83" s="1"/>
  <c r="AZ84" i="83"/>
  <c r="AZ195" i="21"/>
  <c r="AZ23" i="21"/>
  <c r="AZ41" i="68" s="1"/>
  <c r="BA44" i="83"/>
  <c r="BA52" i="83" s="1"/>
  <c r="AV42" i="68"/>
  <c r="AV152" i="15"/>
  <c r="AV24" i="21"/>
  <c r="AW176" i="21"/>
  <c r="AW76" i="83"/>
  <c r="AY43" i="83"/>
  <c r="AY51" i="83" s="1"/>
  <c r="AY20" i="83"/>
  <c r="AY29" i="83" s="1"/>
  <c r="AZ43" i="83" s="1"/>
  <c r="AZ51" i="83" s="1"/>
  <c r="AX22" i="21"/>
  <c r="AX40" i="68" s="1"/>
  <c r="AW22" i="83"/>
  <c r="AW21" i="21"/>
  <c r="AW39" i="68" s="1"/>
  <c r="AW148" i="21"/>
  <c r="AW157" i="21" s="1"/>
  <c r="AW31" i="83"/>
  <c r="AW33" i="83" s="1"/>
  <c r="AW82" i="83"/>
  <c r="AW75" i="83" s="1"/>
  <c r="AX167" i="21"/>
  <c r="AX176" i="21" s="1"/>
  <c r="AX21" i="83"/>
  <c r="AX28" i="83" s="1"/>
  <c r="AY42" i="83" s="1"/>
  <c r="AY50" i="83" s="1"/>
  <c r="Y91" i="15"/>
  <c r="Z87" i="15" s="1"/>
  <c r="Z37" i="13" s="1"/>
  <c r="AU90" i="83"/>
  <c r="AU102" i="83" s="1"/>
  <c r="AX76" i="83"/>
  <c r="AW138" i="15"/>
  <c r="AW74" i="83"/>
  <c r="AY27" i="83"/>
  <c r="AY26" i="83"/>
  <c r="AZ19" i="83"/>
  <c r="AW38" i="68"/>
  <c r="AD84" i="15"/>
  <c r="AV112" i="83"/>
  <c r="AD97" i="15"/>
  <c r="AD98" i="15" s="1"/>
  <c r="BA25" i="83"/>
  <c r="BB17" i="83"/>
  <c r="AT32" i="15"/>
  <c r="AU179" i="15"/>
  <c r="AU182" i="15" s="1"/>
  <c r="AW145" i="15"/>
  <c r="AS98" i="83"/>
  <c r="AZ61" i="83"/>
  <c r="AZ63" i="83" s="1"/>
  <c r="AZ14" i="61" s="1"/>
  <c r="AZ36" i="61" s="1"/>
  <c r="AZ180" i="15"/>
  <c r="AZ18" i="21"/>
  <c r="AU163" i="82"/>
  <c r="AX48" i="83"/>
  <c r="AX53" i="83" s="1"/>
  <c r="AX13" i="61" s="1"/>
  <c r="AX35" i="61" s="1"/>
  <c r="AX45" i="83"/>
  <c r="AX110" i="21"/>
  <c r="AX119" i="21" s="1"/>
  <c r="AX19" i="21"/>
  <c r="AX80" i="83"/>
  <c r="AY40" i="83"/>
  <c r="AW73" i="83"/>
  <c r="AW96" i="83" s="1"/>
  <c r="AX129" i="21"/>
  <c r="AX138" i="21" s="1"/>
  <c r="AX20" i="21"/>
  <c r="AX38" i="68" s="1"/>
  <c r="AX81" i="83"/>
  <c r="AU88" i="83" s="1"/>
  <c r="AU100" i="83" s="1"/>
  <c r="AY41" i="83"/>
  <c r="AY49" i="83" s="1"/>
  <c r="AW37" i="68"/>
  <c r="AW50" i="82"/>
  <c r="BA18" i="83"/>
  <c r="BA30" i="83" s="1"/>
  <c r="AX78" i="68"/>
  <c r="AX94" i="68"/>
  <c r="AY36" i="68"/>
  <c r="AV51" i="82"/>
  <c r="AV162" i="82"/>
  <c r="AV103" i="82"/>
  <c r="AV105" i="82" s="1"/>
  <c r="AW138" i="21"/>
  <c r="AT88" i="83"/>
  <c r="AT100" i="83" s="1"/>
  <c r="AZ166" i="15" l="1"/>
  <c r="AZ77" i="83"/>
  <c r="BA84" i="83"/>
  <c r="AX91" i="83" s="1"/>
  <c r="AX103" i="83" s="1"/>
  <c r="BA195" i="21"/>
  <c r="BA23" i="21"/>
  <c r="BB44" i="83"/>
  <c r="BB52" i="83" s="1"/>
  <c r="AW91" i="83"/>
  <c r="AW103" i="83" s="1"/>
  <c r="AZ199" i="21"/>
  <c r="AY22" i="21"/>
  <c r="AY40" i="68" s="1"/>
  <c r="AY83" i="83"/>
  <c r="AV90" i="83" s="1"/>
  <c r="AV102" i="83" s="1"/>
  <c r="AY21" i="83"/>
  <c r="AY28" i="83" s="1"/>
  <c r="AY21" i="21" s="1"/>
  <c r="Q21" i="69"/>
  <c r="AZ20" i="83"/>
  <c r="AZ29" i="83" s="1"/>
  <c r="AZ83" i="83" s="1"/>
  <c r="AY167" i="21"/>
  <c r="AY159" i="15" s="1"/>
  <c r="AX159" i="15"/>
  <c r="AX31" i="83"/>
  <c r="AX33" i="83" s="1"/>
  <c r="AW24" i="21"/>
  <c r="Y16" i="15"/>
  <c r="AW152" i="15"/>
  <c r="AT89" i="83"/>
  <c r="AT101" i="83" s="1"/>
  <c r="AT98" i="83" s="1"/>
  <c r="AX22" i="83"/>
  <c r="AX148" i="21"/>
  <c r="AX152" i="15" s="1"/>
  <c r="AX82" i="83"/>
  <c r="AU89" i="83" s="1"/>
  <c r="AU101" i="83" s="1"/>
  <c r="AX21" i="21"/>
  <c r="AX39" i="68" s="1"/>
  <c r="Q19" i="69"/>
  <c r="BB18" i="83"/>
  <c r="BB30" i="83" s="1"/>
  <c r="AW42" i="68"/>
  <c r="AY19" i="21"/>
  <c r="AY110" i="21"/>
  <c r="AY119" i="21" s="1"/>
  <c r="AY80" i="83"/>
  <c r="AV87" i="83" s="1"/>
  <c r="AV99" i="83" s="1"/>
  <c r="AZ40" i="83"/>
  <c r="AX74" i="83"/>
  <c r="Z35" i="13"/>
  <c r="Z39" i="13" s="1"/>
  <c r="K36" i="24"/>
  <c r="AX145" i="15"/>
  <c r="Z89" i="15"/>
  <c r="AE81" i="15"/>
  <c r="AD17" i="15"/>
  <c r="AE95" i="15"/>
  <c r="AY78" i="68"/>
  <c r="AY94" i="68"/>
  <c r="AX50" i="82"/>
  <c r="AW112" i="83"/>
  <c r="AS113" i="83"/>
  <c r="AW162" i="82"/>
  <c r="AW103" i="82"/>
  <c r="AW105" i="82" s="1"/>
  <c r="AW51" i="82"/>
  <c r="AZ27" i="83"/>
  <c r="AZ26" i="83"/>
  <c r="BA19" i="83"/>
  <c r="AY81" i="83"/>
  <c r="AY129" i="21"/>
  <c r="AY138" i="21" s="1"/>
  <c r="AY20" i="21"/>
  <c r="AZ41" i="83"/>
  <c r="AZ49" i="83" s="1"/>
  <c r="AZ36" i="68"/>
  <c r="AU32" i="15"/>
  <c r="AV179" i="15"/>
  <c r="AV182" i="15" s="1"/>
  <c r="K350" i="73"/>
  <c r="P32" i="25"/>
  <c r="AV163" i="82"/>
  <c r="AY48" i="83"/>
  <c r="AY53" i="83" s="1"/>
  <c r="AY13" i="61" s="1"/>
  <c r="AY35" i="61" s="1"/>
  <c r="AY45" i="83"/>
  <c r="AX37" i="68"/>
  <c r="Q18" i="69"/>
  <c r="BB25" i="83"/>
  <c r="BC17" i="83"/>
  <c r="AX73" i="83"/>
  <c r="AX96" i="83" s="1"/>
  <c r="AU87" i="83"/>
  <c r="AU99" i="83" s="1"/>
  <c r="AX138" i="15"/>
  <c r="BA180" i="15"/>
  <c r="BA61" i="83"/>
  <c r="BA63" i="83" s="1"/>
  <c r="BA14" i="61" s="1"/>
  <c r="BA36" i="61" s="1"/>
  <c r="BA18" i="21"/>
  <c r="AY76" i="83" l="1"/>
  <c r="AT113" i="83"/>
  <c r="AZ42" i="83"/>
  <c r="AZ50" i="83" s="1"/>
  <c r="AZ167" i="21"/>
  <c r="AZ176" i="21" s="1"/>
  <c r="BA41" i="68"/>
  <c r="BA166" i="15"/>
  <c r="BB23" i="21"/>
  <c r="BB41" i="68" s="1"/>
  <c r="BB195" i="21"/>
  <c r="BB199" i="21" s="1"/>
  <c r="BB84" i="83"/>
  <c r="AY91" i="83" s="1"/>
  <c r="AY103" i="83" s="1"/>
  <c r="BC44" i="83"/>
  <c r="BC52" i="83" s="1"/>
  <c r="BA77" i="83"/>
  <c r="BA199" i="21"/>
  <c r="AY31" i="83"/>
  <c r="AY33" i="83" s="1"/>
  <c r="AY22" i="83"/>
  <c r="AY148" i="21"/>
  <c r="AY152" i="15" s="1"/>
  <c r="AY82" i="83"/>
  <c r="AV89" i="83" s="1"/>
  <c r="AV101" i="83" s="1"/>
  <c r="AZ21" i="83"/>
  <c r="AZ28" i="83" s="1"/>
  <c r="AZ148" i="21" s="1"/>
  <c r="BA20" i="83"/>
  <c r="BA29" i="83" s="1"/>
  <c r="BA83" i="83" s="1"/>
  <c r="AZ22" i="21"/>
  <c r="AZ40" i="68" s="1"/>
  <c r="BA43" i="83"/>
  <c r="BA51" i="83" s="1"/>
  <c r="AY176" i="21"/>
  <c r="AX24" i="21"/>
  <c r="AX157" i="21"/>
  <c r="AX42" i="68"/>
  <c r="AU98" i="83"/>
  <c r="Q20" i="69"/>
  <c r="Q23" i="69" s="1"/>
  <c r="AX75" i="83"/>
  <c r="AZ76" i="83"/>
  <c r="AW90" i="83"/>
  <c r="AW102" i="83" s="1"/>
  <c r="BC18" i="83"/>
  <c r="BC30" i="83" s="1"/>
  <c r="AY37" i="68"/>
  <c r="AY24" i="21"/>
  <c r="AY39" i="68"/>
  <c r="AA86" i="15"/>
  <c r="Z91" i="15"/>
  <c r="AY38" i="68"/>
  <c r="K34" i="24"/>
  <c r="BA26" i="83"/>
  <c r="BA27" i="83"/>
  <c r="BB19" i="83"/>
  <c r="AX112" i="83"/>
  <c r="AZ19" i="21"/>
  <c r="AZ110" i="21"/>
  <c r="AZ80" i="83"/>
  <c r="AW87" i="83" s="1"/>
  <c r="AW99" i="83" s="1"/>
  <c r="BA40" i="83"/>
  <c r="BC25" i="83"/>
  <c r="BD17" i="83"/>
  <c r="AW163" i="82"/>
  <c r="Z40" i="13"/>
  <c r="AZ129" i="21"/>
  <c r="AZ138" i="21" s="1"/>
  <c r="AZ81" i="83"/>
  <c r="AW88" i="83" s="1"/>
  <c r="AW100" i="83" s="1"/>
  <c r="AZ20" i="21"/>
  <c r="AZ38" i="68" s="1"/>
  <c r="BA41" i="83"/>
  <c r="BA49" i="83" s="1"/>
  <c r="AY50" i="82"/>
  <c r="BB180" i="15"/>
  <c r="BB61" i="83"/>
  <c r="BB63" i="83" s="1"/>
  <c r="BB14" i="61" s="1"/>
  <c r="BB36" i="61" s="1"/>
  <c r="BB18" i="21"/>
  <c r="AV32" i="15"/>
  <c r="AW179" i="15"/>
  <c r="AW182" i="15" s="1"/>
  <c r="AE97" i="15"/>
  <c r="AE98" i="15" s="1"/>
  <c r="AZ48" i="83"/>
  <c r="BA36" i="68"/>
  <c r="AE84" i="15"/>
  <c r="AZ78" i="68"/>
  <c r="AZ94" i="68"/>
  <c r="AY145" i="15"/>
  <c r="AY74" i="83"/>
  <c r="AX103" i="82"/>
  <c r="AX105" i="82" s="1"/>
  <c r="AX162" i="82"/>
  <c r="AX51" i="82"/>
  <c r="AV88" i="83"/>
  <c r="AV100" i="83" s="1"/>
  <c r="G337" i="73"/>
  <c r="L17" i="25"/>
  <c r="AY73" i="83"/>
  <c r="AY96" i="83" s="1"/>
  <c r="AY138" i="15"/>
  <c r="AZ45" i="83" l="1"/>
  <c r="AU113" i="83"/>
  <c r="AZ53" i="83"/>
  <c r="AZ13" i="61" s="1"/>
  <c r="AZ35" i="61" s="1"/>
  <c r="AZ159" i="15"/>
  <c r="AZ21" i="21"/>
  <c r="AZ39" i="68" s="1"/>
  <c r="AZ31" i="83"/>
  <c r="AZ33" i="83" s="1"/>
  <c r="AZ22" i="83"/>
  <c r="R22" i="69"/>
  <c r="BC84" i="83"/>
  <c r="AZ91" i="83" s="1"/>
  <c r="AZ103" i="83" s="1"/>
  <c r="BC195" i="21"/>
  <c r="BC23" i="21"/>
  <c r="BD44" i="83"/>
  <c r="BD52" i="83" s="1"/>
  <c r="BB77" i="83"/>
  <c r="BB166" i="15"/>
  <c r="AY157" i="21"/>
  <c r="AY75" i="83"/>
  <c r="BA42" i="83"/>
  <c r="BA50" i="83" s="1"/>
  <c r="AZ82" i="83"/>
  <c r="AW89" i="83" s="1"/>
  <c r="AW101" i="83" s="1"/>
  <c r="AW98" i="83" s="1"/>
  <c r="BA21" i="83"/>
  <c r="BA28" i="83" s="1"/>
  <c r="BA148" i="21" s="1"/>
  <c r="BA157" i="21" s="1"/>
  <c r="BA167" i="21"/>
  <c r="BA159" i="15" s="1"/>
  <c r="BB43" i="83"/>
  <c r="BB51" i="83" s="1"/>
  <c r="BA22" i="21"/>
  <c r="BA40" i="68" s="1"/>
  <c r="BB20" i="83"/>
  <c r="BB29" i="83" s="1"/>
  <c r="BB167" i="21" s="1"/>
  <c r="BA76" i="83"/>
  <c r="BD18" i="83"/>
  <c r="BD30" i="83" s="1"/>
  <c r="AX90" i="83"/>
  <c r="AX102" i="83" s="1"/>
  <c r="AV98" i="83"/>
  <c r="AZ73" i="83"/>
  <c r="AZ96" i="83" s="1"/>
  <c r="AZ37" i="68"/>
  <c r="BA19" i="21"/>
  <c r="BA110" i="21"/>
  <c r="BA119" i="21" s="1"/>
  <c r="BA80" i="83"/>
  <c r="AX87" i="83" s="1"/>
  <c r="AX99" i="83" s="1"/>
  <c r="BB40" i="83"/>
  <c r="BA48" i="83"/>
  <c r="Z16" i="15"/>
  <c r="AA87" i="15"/>
  <c r="AA37" i="13" s="1"/>
  <c r="AY112" i="83"/>
  <c r="AZ152" i="15"/>
  <c r="AZ138" i="15"/>
  <c r="AZ50" i="82"/>
  <c r="AF81" i="15"/>
  <c r="AY103" i="82"/>
  <c r="AY105" i="82" s="1"/>
  <c r="AY162" i="82"/>
  <c r="AY51" i="82"/>
  <c r="BB27" i="83"/>
  <c r="BB26" i="83"/>
  <c r="BC19" i="83"/>
  <c r="BA129" i="21"/>
  <c r="BA81" i="83"/>
  <c r="BA20" i="21"/>
  <c r="BB41" i="83"/>
  <c r="BB49" i="83" s="1"/>
  <c r="AY42" i="68"/>
  <c r="BA78" i="68"/>
  <c r="BA94" i="68"/>
  <c r="BD25" i="83"/>
  <c r="BE17" i="83"/>
  <c r="AZ74" i="83"/>
  <c r="BC180" i="15"/>
  <c r="BC61" i="83"/>
  <c r="BC63" i="83" s="1"/>
  <c r="BC14" i="61" s="1"/>
  <c r="BC36" i="61" s="1"/>
  <c r="BC18" i="21"/>
  <c r="AZ145" i="15"/>
  <c r="AX163" i="82"/>
  <c r="AE17" i="15"/>
  <c r="AF95" i="15"/>
  <c r="K38" i="24"/>
  <c r="AZ119" i="21"/>
  <c r="AW32" i="15"/>
  <c r="AX179" i="15"/>
  <c r="AX182" i="15" s="1"/>
  <c r="AZ157" i="21"/>
  <c r="BB36" i="68"/>
  <c r="AV113" i="83" l="1"/>
  <c r="BA176" i="21"/>
  <c r="BA45" i="83"/>
  <c r="AZ24" i="21"/>
  <c r="AZ42" i="68"/>
  <c r="BC41" i="68"/>
  <c r="BD195" i="21"/>
  <c r="BD199" i="21" s="1"/>
  <c r="BD84" i="83"/>
  <c r="BD23" i="21"/>
  <c r="BD41" i="68" s="1"/>
  <c r="BE44" i="83"/>
  <c r="BE52" i="83" s="1"/>
  <c r="BC166" i="15"/>
  <c r="BC199" i="21"/>
  <c r="BC77" i="83"/>
  <c r="BA53" i="83"/>
  <c r="BA13" i="61" s="1"/>
  <c r="BA35" i="61" s="1"/>
  <c r="BA22" i="83"/>
  <c r="AZ75" i="83"/>
  <c r="BB21" i="83"/>
  <c r="BB28" i="83" s="1"/>
  <c r="BB148" i="21" s="1"/>
  <c r="BB157" i="21" s="1"/>
  <c r="BA31" i="83"/>
  <c r="BA33" i="83" s="1"/>
  <c r="BC20" i="83"/>
  <c r="BC29" i="83" s="1"/>
  <c r="BC83" i="83" s="1"/>
  <c r="BB42" i="83"/>
  <c r="BB50" i="83" s="1"/>
  <c r="BA82" i="83"/>
  <c r="AX89" i="83" s="1"/>
  <c r="AX101" i="83" s="1"/>
  <c r="BA21" i="21"/>
  <c r="BA24" i="21" s="1"/>
  <c r="BB83" i="83"/>
  <c r="AY90" i="83" s="1"/>
  <c r="AY102" i="83" s="1"/>
  <c r="BC43" i="83"/>
  <c r="BC51" i="83" s="1"/>
  <c r="BB22" i="21"/>
  <c r="BE18" i="83"/>
  <c r="BE30" i="83" s="1"/>
  <c r="BB176" i="21"/>
  <c r="BB159" i="15"/>
  <c r="AA89" i="15"/>
  <c r="AB86" i="15" s="1"/>
  <c r="K39" i="24"/>
  <c r="AA35" i="13"/>
  <c r="AA39" i="13" s="1"/>
  <c r="BA37" i="68"/>
  <c r="BC26" i="83"/>
  <c r="BC27" i="83"/>
  <c r="BD19" i="83"/>
  <c r="BB78" i="68"/>
  <c r="BB94" i="68"/>
  <c r="BE25" i="83"/>
  <c r="BF17" i="83"/>
  <c r="BB81" i="83"/>
  <c r="AY88" i="83" s="1"/>
  <c r="AY100" i="83" s="1"/>
  <c r="BB20" i="21"/>
  <c r="BB38" i="68" s="1"/>
  <c r="BB129" i="21"/>
  <c r="BB138" i="21" s="1"/>
  <c r="BC41" i="83"/>
  <c r="BC49" i="83" s="1"/>
  <c r="AF97" i="15"/>
  <c r="AF98" i="15" s="1"/>
  <c r="AY163" i="82"/>
  <c r="K16" i="25"/>
  <c r="F336" i="73"/>
  <c r="BB110" i="21"/>
  <c r="BB119" i="21" s="1"/>
  <c r="BB19" i="21"/>
  <c r="BB80" i="83"/>
  <c r="AY87" i="83" s="1"/>
  <c r="AY99" i="83" s="1"/>
  <c r="BC40" i="83"/>
  <c r="BD61" i="83"/>
  <c r="BD63" i="83" s="1"/>
  <c r="BD14" i="61" s="1"/>
  <c r="BD36" i="61" s="1"/>
  <c r="BD180" i="15"/>
  <c r="BD18" i="21"/>
  <c r="BA152" i="15"/>
  <c r="BA50" i="82"/>
  <c r="BA145" i="15"/>
  <c r="AX32" i="15"/>
  <c r="AY179" i="15"/>
  <c r="AY182" i="15" s="1"/>
  <c r="AF84" i="15"/>
  <c r="AZ112" i="83"/>
  <c r="BA138" i="21"/>
  <c r="BB48" i="83"/>
  <c r="BA38" i="68"/>
  <c r="AZ162" i="82"/>
  <c r="AZ51" i="82"/>
  <c r="AZ103" i="82"/>
  <c r="AZ105" i="82" s="1"/>
  <c r="BA73" i="83"/>
  <c r="BA96" i="83" s="1"/>
  <c r="BC36" i="68"/>
  <c r="BA74" i="83"/>
  <c r="AX88" i="83"/>
  <c r="AX100" i="83" s="1"/>
  <c r="BA138" i="15"/>
  <c r="AW113" i="83"/>
  <c r="BA39" i="68" l="1"/>
  <c r="BA42" i="68" s="1"/>
  <c r="BB22" i="83"/>
  <c r="BE195" i="21"/>
  <c r="BE199" i="21" s="1"/>
  <c r="BE84" i="83"/>
  <c r="BB91" i="83" s="1"/>
  <c r="BB103" i="83" s="1"/>
  <c r="BE23" i="21"/>
  <c r="BF44" i="83"/>
  <c r="BF52" i="83" s="1"/>
  <c r="BD77" i="83"/>
  <c r="BA91" i="83"/>
  <c r="BA103" i="83" s="1"/>
  <c r="BD166" i="15"/>
  <c r="BB21" i="21"/>
  <c r="BB39" i="68" s="1"/>
  <c r="BC42" i="83"/>
  <c r="BC50" i="83" s="1"/>
  <c r="AX98" i="83"/>
  <c r="BB31" i="83"/>
  <c r="BB33" i="83" s="1"/>
  <c r="BB82" i="83"/>
  <c r="AY89" i="83" s="1"/>
  <c r="AY101" i="83" s="1"/>
  <c r="AY98" i="83" s="1"/>
  <c r="BB53" i="83"/>
  <c r="BB13" i="61" s="1"/>
  <c r="BB35" i="61" s="1"/>
  <c r="BA75" i="83"/>
  <c r="BC21" i="83"/>
  <c r="BC28" i="83" s="1"/>
  <c r="BC21" i="21" s="1"/>
  <c r="BB76" i="83"/>
  <c r="BD43" i="83"/>
  <c r="BD51" i="83" s="1"/>
  <c r="BC167" i="21"/>
  <c r="BC176" i="21" s="1"/>
  <c r="BB45" i="83"/>
  <c r="BC22" i="21"/>
  <c r="BC40" i="68" s="1"/>
  <c r="BB40" i="68"/>
  <c r="R21" i="69"/>
  <c r="BF18" i="83"/>
  <c r="BF30" i="83" s="1"/>
  <c r="R19" i="69"/>
  <c r="AA91" i="15"/>
  <c r="AB87" i="15" s="1"/>
  <c r="AB37" i="13" s="1"/>
  <c r="AZ90" i="83"/>
  <c r="AZ102" i="83" s="1"/>
  <c r="BC76" i="83"/>
  <c r="BC48" i="83"/>
  <c r="AF17" i="15"/>
  <c r="AG95" i="15"/>
  <c r="BB73" i="83"/>
  <c r="BB96" i="83" s="1"/>
  <c r="BB37" i="68"/>
  <c r="R18" i="69"/>
  <c r="BC81" i="83"/>
  <c r="AZ88" i="83" s="1"/>
  <c r="AZ100" i="83" s="1"/>
  <c r="BC20" i="21"/>
  <c r="BC129" i="21"/>
  <c r="BD41" i="83"/>
  <c r="BD49" i="83" s="1"/>
  <c r="BB138" i="15"/>
  <c r="BB145" i="15"/>
  <c r="BC78" i="68"/>
  <c r="BC94" i="68"/>
  <c r="BA51" i="82"/>
  <c r="BA103" i="82"/>
  <c r="BA105" i="82" s="1"/>
  <c r="BA162" i="82"/>
  <c r="AA40" i="13"/>
  <c r="Q32" i="25"/>
  <c r="L350" i="73"/>
  <c r="BD27" i="83"/>
  <c r="BD26" i="83"/>
  <c r="BE19" i="83"/>
  <c r="BC110" i="21"/>
  <c r="BC119" i="21" s="1"/>
  <c r="BC19" i="21"/>
  <c r="BC80" i="83"/>
  <c r="BD40" i="83"/>
  <c r="BB74" i="83"/>
  <c r="AG81" i="15"/>
  <c r="BF25" i="83"/>
  <c r="BG17" i="83"/>
  <c r="BE180" i="15"/>
  <c r="BE61" i="83"/>
  <c r="BE63" i="83" s="1"/>
  <c r="BE14" i="61" s="1"/>
  <c r="BE36" i="61" s="1"/>
  <c r="BE18" i="21"/>
  <c r="BD20" i="83"/>
  <c r="BA112" i="83"/>
  <c r="BB152" i="15"/>
  <c r="BD36" i="68"/>
  <c r="BB50" i="82"/>
  <c r="AZ163" i="82"/>
  <c r="AY32" i="15"/>
  <c r="AZ179" i="15"/>
  <c r="AZ182" i="15" s="1"/>
  <c r="R20" i="69" l="1"/>
  <c r="BB24" i="21"/>
  <c r="AX113" i="83"/>
  <c r="BC45" i="83"/>
  <c r="BC53" i="83"/>
  <c r="BC13" i="61" s="1"/>
  <c r="BC35" i="61" s="1"/>
  <c r="AA16" i="15"/>
  <c r="BE41" i="68"/>
  <c r="BF84" i="83"/>
  <c r="BF195" i="21"/>
  <c r="BF199" i="21" s="1"/>
  <c r="BF23" i="21"/>
  <c r="BF41" i="68" s="1"/>
  <c r="BG44" i="83"/>
  <c r="BG52" i="83" s="1"/>
  <c r="BE77" i="83"/>
  <c r="BE166" i="15"/>
  <c r="BC31" i="83"/>
  <c r="BC33" i="83" s="1"/>
  <c r="BB75" i="83"/>
  <c r="BB42" i="68"/>
  <c r="BC22" i="83"/>
  <c r="BD42" i="83"/>
  <c r="BD50" i="83" s="1"/>
  <c r="BC82" i="83"/>
  <c r="AZ89" i="83" s="1"/>
  <c r="AZ101" i="83" s="1"/>
  <c r="BC148" i="21"/>
  <c r="BC157" i="21" s="1"/>
  <c r="BC159" i="15"/>
  <c r="BE20" i="83"/>
  <c r="BE29" i="83" s="1"/>
  <c r="BD29" i="83"/>
  <c r="AB89" i="15"/>
  <c r="AC86" i="15" s="1"/>
  <c r="BC145" i="15"/>
  <c r="BC38" i="68"/>
  <c r="BB162" i="82"/>
  <c r="BB51" i="82"/>
  <c r="BB103" i="82"/>
  <c r="BB105" i="82" s="1"/>
  <c r="BE36" i="68"/>
  <c r="BC39" i="68"/>
  <c r="BC73" i="83"/>
  <c r="BC96" i="83" s="1"/>
  <c r="BG25" i="83"/>
  <c r="BH17" i="83"/>
  <c r="BF61" i="83"/>
  <c r="BF63" i="83" s="1"/>
  <c r="BF14" i="61" s="1"/>
  <c r="BF36" i="61" s="1"/>
  <c r="BF180" i="15"/>
  <c r="BF18" i="21"/>
  <c r="S17" i="69" s="1"/>
  <c r="BA179" i="15"/>
  <c r="BA182" i="15" s="1"/>
  <c r="AZ32" i="15"/>
  <c r="AG84" i="15"/>
  <c r="BE27" i="83"/>
  <c r="BE26" i="83"/>
  <c r="BF19" i="83"/>
  <c r="AG97" i="15"/>
  <c r="AG98" i="15" s="1"/>
  <c r="BC50" i="82"/>
  <c r="BB112" i="83"/>
  <c r="BD19" i="21"/>
  <c r="BD110" i="21"/>
  <c r="BD80" i="83"/>
  <c r="BE40" i="83"/>
  <c r="BC37" i="68"/>
  <c r="BC24" i="21"/>
  <c r="BC138" i="15"/>
  <c r="BC138" i="21"/>
  <c r="BD81" i="83"/>
  <c r="BD20" i="21"/>
  <c r="BD38" i="68" s="1"/>
  <c r="BD129" i="21"/>
  <c r="BE41" i="83"/>
  <c r="BE49" i="83" s="1"/>
  <c r="BC74" i="83"/>
  <c r="BD78" i="68"/>
  <c r="BD94" i="68"/>
  <c r="AZ87" i="83"/>
  <c r="AZ99" i="83" s="1"/>
  <c r="BG18" i="83"/>
  <c r="BG30" i="83" s="1"/>
  <c r="BD21" i="83"/>
  <c r="BD28" i="83" s="1"/>
  <c r="AB35" i="13"/>
  <c r="AB39" i="13" s="1"/>
  <c r="AY113" i="83"/>
  <c r="BD48" i="83"/>
  <c r="BA163" i="82"/>
  <c r="BC75" i="83" l="1"/>
  <c r="BC152" i="15"/>
  <c r="S22" i="69"/>
  <c r="BF166" i="15"/>
  <c r="BG195" i="21"/>
  <c r="BG23" i="21"/>
  <c r="BG84" i="83"/>
  <c r="BH44" i="83"/>
  <c r="BH52" i="83" s="1"/>
  <c r="BF77" i="83"/>
  <c r="BC91" i="83"/>
  <c r="BC103" i="83" s="1"/>
  <c r="BD53" i="83"/>
  <c r="BD13" i="61" s="1"/>
  <c r="BD35" i="61" s="1"/>
  <c r="BD45" i="83"/>
  <c r="BE21" i="83"/>
  <c r="BE28" i="83" s="1"/>
  <c r="BE21" i="21" s="1"/>
  <c r="BE39" i="68" s="1"/>
  <c r="BD83" i="83"/>
  <c r="BD22" i="21"/>
  <c r="BD167" i="21"/>
  <c r="BE43" i="83"/>
  <c r="BE51" i="83" s="1"/>
  <c r="BE83" i="83"/>
  <c r="BE22" i="21"/>
  <c r="BE40" i="68" s="1"/>
  <c r="BE167" i="21"/>
  <c r="BF43" i="83"/>
  <c r="BF51" i="83" s="1"/>
  <c r="AB91" i="15"/>
  <c r="AB16" i="15" s="1"/>
  <c r="BH18" i="83"/>
  <c r="BH30" i="83" s="1"/>
  <c r="BC42" i="68"/>
  <c r="BD37" i="68"/>
  <c r="BA32" i="15"/>
  <c r="BB179" i="15"/>
  <c r="BB182" i="15" s="1"/>
  <c r="AZ98" i="83"/>
  <c r="BD21" i="21"/>
  <c r="BD148" i="21"/>
  <c r="BD82" i="83"/>
  <c r="BE42" i="83"/>
  <c r="BE50" i="83" s="1"/>
  <c r="BD73" i="83"/>
  <c r="BD96" i="83" s="1"/>
  <c r="BD138" i="15"/>
  <c r="AH81" i="15"/>
  <c r="BD50" i="82"/>
  <c r="BA87" i="83"/>
  <c r="BA99" i="83" s="1"/>
  <c r="BC51" i="82"/>
  <c r="BC162" i="82"/>
  <c r="BC103" i="82"/>
  <c r="BC105" i="82" s="1"/>
  <c r="BF36" i="68"/>
  <c r="BE129" i="21"/>
  <c r="BE138" i="21" s="1"/>
  <c r="BE20" i="21"/>
  <c r="BE81" i="83"/>
  <c r="BB88" i="83" s="1"/>
  <c r="BB100" i="83" s="1"/>
  <c r="BF41" i="83"/>
  <c r="BF49" i="83" s="1"/>
  <c r="BC112" i="83"/>
  <c r="BD22" i="83"/>
  <c r="BE78" i="68"/>
  <c r="BE94" i="68"/>
  <c r="BA88" i="83"/>
  <c r="BA100" i="83" s="1"/>
  <c r="BE19" i="21"/>
  <c r="BE110" i="21"/>
  <c r="BE80" i="83"/>
  <c r="BB87" i="83" s="1"/>
  <c r="BB99" i="83" s="1"/>
  <c r="BF40" i="83"/>
  <c r="BD119" i="21"/>
  <c r="BB163" i="82"/>
  <c r="AG17" i="15"/>
  <c r="AH95" i="15"/>
  <c r="BD31" i="83"/>
  <c r="BD33" i="83" s="1"/>
  <c r="BH25" i="83"/>
  <c r="BI17" i="83"/>
  <c r="BD145" i="15"/>
  <c r="BG180" i="15"/>
  <c r="BG61" i="83"/>
  <c r="BG63" i="83" s="1"/>
  <c r="BG14" i="61" s="1"/>
  <c r="BG36" i="61" s="1"/>
  <c r="BG18" i="21"/>
  <c r="BD138" i="21"/>
  <c r="AB40" i="13"/>
  <c r="BD74" i="83"/>
  <c r="BE48" i="83"/>
  <c r="BF26" i="83"/>
  <c r="BF27" i="83"/>
  <c r="BG19" i="83"/>
  <c r="BF20" i="83"/>
  <c r="BE76" i="83" l="1"/>
  <c r="BG41" i="68"/>
  <c r="BG166" i="15"/>
  <c r="BH23" i="21"/>
  <c r="BH41" i="68" s="1"/>
  <c r="BH84" i="83"/>
  <c r="BH195" i="21"/>
  <c r="BH199" i="21" s="1"/>
  <c r="BI44" i="83"/>
  <c r="BI52" i="83" s="1"/>
  <c r="BG199" i="21"/>
  <c r="BG77" i="83"/>
  <c r="BD91" i="83"/>
  <c r="BD103" i="83" s="1"/>
  <c r="BE82" i="83"/>
  <c r="BB89" i="83" s="1"/>
  <c r="BB101" i="83" s="1"/>
  <c r="BE148" i="21"/>
  <c r="BE157" i="21" s="1"/>
  <c r="BE31" i="83"/>
  <c r="BE33" i="83" s="1"/>
  <c r="BE22" i="83"/>
  <c r="BF42" i="83"/>
  <c r="BF50" i="83" s="1"/>
  <c r="BF21" i="83"/>
  <c r="BF28" i="83" s="1"/>
  <c r="BG42" i="83" s="1"/>
  <c r="BG50" i="83" s="1"/>
  <c r="BF29" i="83"/>
  <c r="BD159" i="15"/>
  <c r="BE176" i="21"/>
  <c r="BD176" i="21"/>
  <c r="BD40" i="68"/>
  <c r="BE159" i="15"/>
  <c r="BD76" i="83"/>
  <c r="BB90" i="83"/>
  <c r="BB102" i="83" s="1"/>
  <c r="BA90" i="83"/>
  <c r="BA102" i="83" s="1"/>
  <c r="AC87" i="15"/>
  <c r="AC37" i="13" s="1"/>
  <c r="AC35" i="13" s="1"/>
  <c r="AC39" i="13" s="1"/>
  <c r="BD39" i="68"/>
  <c r="BE45" i="83"/>
  <c r="BD51" i="82"/>
  <c r="BD162" i="82"/>
  <c r="BD103" i="82"/>
  <c r="BD105" i="82" s="1"/>
  <c r="AZ113" i="83"/>
  <c r="BF48" i="83"/>
  <c r="AH84" i="15"/>
  <c r="BB32" i="15"/>
  <c r="BC179" i="15"/>
  <c r="BC182" i="15" s="1"/>
  <c r="BG26" i="83"/>
  <c r="BG27" i="83"/>
  <c r="BH19" i="83"/>
  <c r="BE53" i="83"/>
  <c r="BE13" i="61" s="1"/>
  <c r="BE35" i="61" s="1"/>
  <c r="BE73" i="83"/>
  <c r="BE96" i="83" s="1"/>
  <c r="BE74" i="83"/>
  <c r="BD75" i="83"/>
  <c r="BA89" i="83"/>
  <c r="BA101" i="83" s="1"/>
  <c r="BI25" i="83"/>
  <c r="BJ17" i="83"/>
  <c r="BF110" i="21"/>
  <c r="BF119" i="21" s="1"/>
  <c r="BF19" i="21"/>
  <c r="BF80" i="83"/>
  <c r="BC87" i="83" s="1"/>
  <c r="BC99" i="83" s="1"/>
  <c r="BG40" i="83"/>
  <c r="BF78" i="68"/>
  <c r="BF94" i="68"/>
  <c r="BC163" i="82"/>
  <c r="BH61" i="83"/>
  <c r="BH63" i="83" s="1"/>
  <c r="BH14" i="61" s="1"/>
  <c r="BH36" i="61" s="1"/>
  <c r="BH180" i="15"/>
  <c r="BH18" i="21"/>
  <c r="BE138" i="15"/>
  <c r="BE38" i="68"/>
  <c r="BE37" i="68"/>
  <c r="BE24" i="21"/>
  <c r="BE145" i="15"/>
  <c r="BD24" i="21"/>
  <c r="BG20" i="83"/>
  <c r="BG29" i="83" s="1"/>
  <c r="BE50" i="82"/>
  <c r="BI18" i="83"/>
  <c r="BI30" i="83" s="1"/>
  <c r="BF20" i="21"/>
  <c r="BF38" i="68" s="1"/>
  <c r="BF81" i="83"/>
  <c r="BC88" i="83" s="1"/>
  <c r="BC100" i="83" s="1"/>
  <c r="BF129" i="21"/>
  <c r="BF138" i="21" s="1"/>
  <c r="BG41" i="83"/>
  <c r="BG49" i="83" s="1"/>
  <c r="BD152" i="15"/>
  <c r="BD157" i="21"/>
  <c r="BE119" i="21"/>
  <c r="BG36" i="68"/>
  <c r="AH97" i="15"/>
  <c r="AH98" i="15" s="1"/>
  <c r="BD112" i="83"/>
  <c r="BE152" i="15" l="1"/>
  <c r="BE75" i="83"/>
  <c r="BH166" i="15"/>
  <c r="BH77" i="83"/>
  <c r="BI84" i="83"/>
  <c r="BI195" i="21"/>
  <c r="BI23" i="21"/>
  <c r="BJ44" i="83"/>
  <c r="BJ52" i="83" s="1"/>
  <c r="BE91" i="83"/>
  <c r="BE103" i="83" s="1"/>
  <c r="BF22" i="83"/>
  <c r="BF31" i="83"/>
  <c r="BF33" i="83" s="1"/>
  <c r="BF21" i="21"/>
  <c r="BF39" i="68" s="1"/>
  <c r="BF82" i="83"/>
  <c r="BC89" i="83" s="1"/>
  <c r="BC101" i="83" s="1"/>
  <c r="BF148" i="21"/>
  <c r="BF157" i="21" s="1"/>
  <c r="BF45" i="83"/>
  <c r="BF53" i="83"/>
  <c r="BF13" i="61" s="1"/>
  <c r="BF35" i="61" s="1"/>
  <c r="BD42" i="68"/>
  <c r="BG83" i="83"/>
  <c r="BG167" i="21"/>
  <c r="BG159" i="15" s="1"/>
  <c r="BG22" i="21"/>
  <c r="BH43" i="83"/>
  <c r="BH51" i="83" s="1"/>
  <c r="BA98" i="83"/>
  <c r="BF83" i="83"/>
  <c r="BF22" i="21"/>
  <c r="BF167" i="21"/>
  <c r="BG43" i="83"/>
  <c r="BG51" i="83" s="1"/>
  <c r="BB98" i="83"/>
  <c r="AC89" i="15"/>
  <c r="AC91" i="15" s="1"/>
  <c r="BE42" i="68"/>
  <c r="BJ18" i="83"/>
  <c r="BJ30" i="83" s="1"/>
  <c r="BF50" i="82"/>
  <c r="AH17" i="15"/>
  <c r="AI95" i="15"/>
  <c r="BH36" i="68"/>
  <c r="AC40" i="13"/>
  <c r="BF138" i="15"/>
  <c r="BH20" i="83"/>
  <c r="BG48" i="83"/>
  <c r="BE162" i="82"/>
  <c r="BE103" i="82"/>
  <c r="BE105" i="82" s="1"/>
  <c r="BE51" i="82"/>
  <c r="BF73" i="83"/>
  <c r="BF96" i="83" s="1"/>
  <c r="BG94" i="68"/>
  <c r="BG78" i="68"/>
  <c r="BF37" i="68"/>
  <c r="S18" i="69"/>
  <c r="BD163" i="82"/>
  <c r="BE112" i="83"/>
  <c r="BJ25" i="83"/>
  <c r="BK17" i="83"/>
  <c r="BI180" i="15"/>
  <c r="BI61" i="83"/>
  <c r="BI63" i="83" s="1"/>
  <c r="BI14" i="61" s="1"/>
  <c r="BI36" i="61" s="1"/>
  <c r="BI18" i="21"/>
  <c r="BH27" i="83"/>
  <c r="BH26" i="83"/>
  <c r="BI19" i="83"/>
  <c r="BG20" i="21"/>
  <c r="BG81" i="83"/>
  <c r="BG129" i="21"/>
  <c r="BH41" i="83"/>
  <c r="BH49" i="83" s="1"/>
  <c r="BG110" i="21"/>
  <c r="BG119" i="21" s="1"/>
  <c r="BG19" i="21"/>
  <c r="BG80" i="83"/>
  <c r="BH40" i="83"/>
  <c r="BF145" i="15"/>
  <c r="BC32" i="15"/>
  <c r="BD179" i="15"/>
  <c r="BD182" i="15" s="1"/>
  <c r="S19" i="69"/>
  <c r="M350" i="73"/>
  <c r="R32" i="25"/>
  <c r="BF74" i="83"/>
  <c r="AI81" i="15"/>
  <c r="BG21" i="83"/>
  <c r="BA113" i="83" l="1"/>
  <c r="BB113" i="83"/>
  <c r="BF24" i="21"/>
  <c r="BI41" i="68"/>
  <c r="BJ23" i="21"/>
  <c r="BJ41" i="68" s="1"/>
  <c r="BJ84" i="83"/>
  <c r="BG91" i="83" s="1"/>
  <c r="BG103" i="83" s="1"/>
  <c r="BJ195" i="21"/>
  <c r="BJ199" i="21" s="1"/>
  <c r="BK44" i="83"/>
  <c r="BK52" i="83" s="1"/>
  <c r="BI166" i="15"/>
  <c r="BI77" i="83"/>
  <c r="BI199" i="21"/>
  <c r="BF91" i="83"/>
  <c r="BF103" i="83" s="1"/>
  <c r="BF75" i="83"/>
  <c r="S20" i="69"/>
  <c r="BF152" i="15"/>
  <c r="BG53" i="83"/>
  <c r="BG13" i="61" s="1"/>
  <c r="BG35" i="61" s="1"/>
  <c r="BG45" i="83"/>
  <c r="BF159" i="15"/>
  <c r="BG176" i="21"/>
  <c r="BF176" i="21"/>
  <c r="BH21" i="83"/>
  <c r="BH28" i="83" s="1"/>
  <c r="BH82" i="83" s="1"/>
  <c r="BH29" i="83"/>
  <c r="BC90" i="83"/>
  <c r="BC102" i="83" s="1"/>
  <c r="BC98" i="83" s="1"/>
  <c r="BF76" i="83"/>
  <c r="BD90" i="83"/>
  <c r="BD102" i="83" s="1"/>
  <c r="BG40" i="68"/>
  <c r="AD86" i="15"/>
  <c r="AD87" i="15" s="1"/>
  <c r="AD37" i="13" s="1"/>
  <c r="BF40" i="68"/>
  <c r="BF42" i="68" s="1"/>
  <c r="S21" i="69"/>
  <c r="BG76" i="83"/>
  <c r="BK18" i="83"/>
  <c r="BK30" i="83" s="1"/>
  <c r="BD32" i="15"/>
  <c r="BE179" i="15"/>
  <c r="BE182" i="15" s="1"/>
  <c r="BH20" i="21"/>
  <c r="BH38" i="68" s="1"/>
  <c r="BH81" i="83"/>
  <c r="BH129" i="21"/>
  <c r="BH138" i="21" s="1"/>
  <c r="BI41" i="83"/>
  <c r="BI49" i="83" s="1"/>
  <c r="H337" i="73"/>
  <c r="M17" i="25"/>
  <c r="BI36" i="68"/>
  <c r="BI20" i="83"/>
  <c r="BI29" i="83" s="1"/>
  <c r="BF51" i="82"/>
  <c r="BF162" i="82"/>
  <c r="BF103" i="82"/>
  <c r="BF105" i="82" s="1"/>
  <c r="BG74" i="83"/>
  <c r="BE163" i="82"/>
  <c r="BI27" i="83"/>
  <c r="BI26" i="83"/>
  <c r="BJ19" i="83"/>
  <c r="BH110" i="21"/>
  <c r="BH119" i="21" s="1"/>
  <c r="BH19" i="21"/>
  <c r="BH80" i="83"/>
  <c r="BE87" i="83" s="1"/>
  <c r="BE99" i="83" s="1"/>
  <c r="BI40" i="83"/>
  <c r="AI97" i="15"/>
  <c r="AI98" i="15" s="1"/>
  <c r="BD88" i="83"/>
  <c r="BD100" i="83" s="1"/>
  <c r="BG145" i="15"/>
  <c r="BG138" i="21"/>
  <c r="BH48" i="83"/>
  <c r="BG50" i="82"/>
  <c r="BG73" i="83"/>
  <c r="BG96" i="83" s="1"/>
  <c r="BK25" i="83"/>
  <c r="BL17" i="83"/>
  <c r="BG37" i="68"/>
  <c r="BG38" i="68"/>
  <c r="AI84" i="15"/>
  <c r="BJ180" i="15"/>
  <c r="BJ61" i="83"/>
  <c r="BJ63" i="83" s="1"/>
  <c r="BJ14" i="61" s="1"/>
  <c r="BJ36" i="61" s="1"/>
  <c r="BJ18" i="21"/>
  <c r="BG138" i="15"/>
  <c r="BD87" i="83"/>
  <c r="BD99" i="83" s="1"/>
  <c r="AC16" i="15"/>
  <c r="BG28" i="83"/>
  <c r="BG22" i="83"/>
  <c r="BF112" i="83"/>
  <c r="BH78" i="68"/>
  <c r="BH94" i="68"/>
  <c r="BC113" i="83" l="1"/>
  <c r="T22" i="69"/>
  <c r="BK23" i="21"/>
  <c r="BK84" i="83"/>
  <c r="BH91" i="83" s="1"/>
  <c r="BH103" i="83" s="1"/>
  <c r="BK195" i="21"/>
  <c r="BL44" i="83"/>
  <c r="BL52" i="83" s="1"/>
  <c r="BJ77" i="83"/>
  <c r="BJ166" i="15"/>
  <c r="S23" i="69"/>
  <c r="BH31" i="83"/>
  <c r="BH33" i="83" s="1"/>
  <c r="BH22" i="83"/>
  <c r="BH148" i="21"/>
  <c r="BH152" i="15" s="1"/>
  <c r="BH21" i="21"/>
  <c r="BH39" i="68" s="1"/>
  <c r="BH83" i="83"/>
  <c r="BH167" i="21"/>
  <c r="BH22" i="21"/>
  <c r="BI43" i="83"/>
  <c r="BI51" i="83" s="1"/>
  <c r="BI83" i="83"/>
  <c r="BI167" i="21"/>
  <c r="BI22" i="21"/>
  <c r="BI40" i="68" s="1"/>
  <c r="BJ43" i="83"/>
  <c r="BJ51" i="83" s="1"/>
  <c r="BI42" i="83"/>
  <c r="BI50" i="83" s="1"/>
  <c r="BI21" i="83"/>
  <c r="BI28" i="83" s="1"/>
  <c r="BI148" i="21" s="1"/>
  <c r="AD89" i="15"/>
  <c r="AD91" i="15" s="1"/>
  <c r="AI17" i="15"/>
  <c r="AJ95" i="15"/>
  <c r="BH74" i="83"/>
  <c r="BE88" i="83"/>
  <c r="BE100" i="83" s="1"/>
  <c r="BJ27" i="83"/>
  <c r="BJ26" i="83"/>
  <c r="BK19" i="83"/>
  <c r="BI20" i="21"/>
  <c r="BI129" i="21"/>
  <c r="BI138" i="21" s="1"/>
  <c r="BI81" i="83"/>
  <c r="BJ41" i="83"/>
  <c r="BJ49" i="83" s="1"/>
  <c r="BL25" i="83"/>
  <c r="BM17" i="83"/>
  <c r="BL18" i="83"/>
  <c r="BL30" i="83" s="1"/>
  <c r="BG112" i="83"/>
  <c r="BI48" i="83"/>
  <c r="BI78" i="68"/>
  <c r="BI94" i="68"/>
  <c r="BK180" i="15"/>
  <c r="BK61" i="83"/>
  <c r="BK63" i="83" s="1"/>
  <c r="BK14" i="61" s="1"/>
  <c r="BK36" i="61" s="1"/>
  <c r="BK18" i="21"/>
  <c r="BG82" i="83"/>
  <c r="BH75" i="83" s="1"/>
  <c r="BG21" i="21"/>
  <c r="BG148" i="21"/>
  <c r="BH42" i="83"/>
  <c r="BG31" i="83"/>
  <c r="BG33" i="83" s="1"/>
  <c r="BH73" i="83"/>
  <c r="BH96" i="83" s="1"/>
  <c r="BF163" i="82"/>
  <c r="BI110" i="21"/>
  <c r="BI119" i="21" s="1"/>
  <c r="BI19" i="21"/>
  <c r="BI80" i="83"/>
  <c r="BJ40" i="83"/>
  <c r="BH50" i="82"/>
  <c r="BG51" i="82"/>
  <c r="BG103" i="82"/>
  <c r="BG105" i="82" s="1"/>
  <c r="BG162" i="82"/>
  <c r="BH37" i="68"/>
  <c r="BE32" i="15"/>
  <c r="BF179" i="15"/>
  <c r="BF182" i="15" s="1"/>
  <c r="BJ36" i="68"/>
  <c r="T17" i="69"/>
  <c r="BH145" i="15"/>
  <c r="AJ81" i="15"/>
  <c r="AD35" i="13"/>
  <c r="AD39" i="13" s="1"/>
  <c r="L36" i="24"/>
  <c r="BH138" i="15"/>
  <c r="BJ20" i="83"/>
  <c r="BJ29" i="83" s="1"/>
  <c r="BL195" i="21" l="1"/>
  <c r="BL199" i="21" s="1"/>
  <c r="BL84" i="83"/>
  <c r="BL23" i="21"/>
  <c r="BL41" i="68" s="1"/>
  <c r="BM44" i="83"/>
  <c r="BM52" i="83" s="1"/>
  <c r="BK166" i="15"/>
  <c r="BK199" i="21"/>
  <c r="BK77" i="83"/>
  <c r="BK41" i="68"/>
  <c r="BH24" i="21"/>
  <c r="BI53" i="83"/>
  <c r="BI13" i="61" s="1"/>
  <c r="BI35" i="61" s="1"/>
  <c r="AE86" i="15"/>
  <c r="AE87" i="15" s="1"/>
  <c r="AE37" i="13" s="1"/>
  <c r="BI45" i="83"/>
  <c r="BI176" i="21"/>
  <c r="BI159" i="15"/>
  <c r="BI76" i="83"/>
  <c r="BJ83" i="83"/>
  <c r="BG90" i="83" s="1"/>
  <c r="BG102" i="83" s="1"/>
  <c r="BJ167" i="21"/>
  <c r="BJ22" i="21"/>
  <c r="BJ40" i="68" s="1"/>
  <c r="BK43" i="83"/>
  <c r="BK51" i="83" s="1"/>
  <c r="BH40" i="68"/>
  <c r="BH42" i="68" s="1"/>
  <c r="BH176" i="21"/>
  <c r="BH159" i="15"/>
  <c r="BE90" i="83"/>
  <c r="BE102" i="83" s="1"/>
  <c r="BH76" i="83"/>
  <c r="BF90" i="83"/>
  <c r="BF102" i="83" s="1"/>
  <c r="BI82" i="83"/>
  <c r="BI75" i="83" s="1"/>
  <c r="BI21" i="21"/>
  <c r="BI39" i="68" s="1"/>
  <c r="BI31" i="83"/>
  <c r="BI33" i="83" s="1"/>
  <c r="BJ42" i="83"/>
  <c r="BJ50" i="83" s="1"/>
  <c r="BM18" i="83"/>
  <c r="BM30" i="83" s="1"/>
  <c r="BI22" i="83"/>
  <c r="BI152" i="15"/>
  <c r="BJ48" i="83"/>
  <c r="BG75" i="83"/>
  <c r="BE89" i="83"/>
  <c r="BE101" i="83" s="1"/>
  <c r="BD89" i="83"/>
  <c r="BD101" i="83" s="1"/>
  <c r="BD98" i="83" s="1"/>
  <c r="BI73" i="83"/>
  <c r="BI96" i="83" s="1"/>
  <c r="BF32" i="15"/>
  <c r="BG179" i="15"/>
  <c r="BG182" i="15" s="1"/>
  <c r="BL61" i="83"/>
  <c r="BL63" i="83" s="1"/>
  <c r="BL14" i="61" s="1"/>
  <c r="BL36" i="61" s="1"/>
  <c r="BL180" i="15"/>
  <c r="BL18" i="21"/>
  <c r="L34" i="24"/>
  <c r="BH112" i="83"/>
  <c r="BI145" i="15"/>
  <c r="BG39" i="68"/>
  <c r="BG42" i="68" s="1"/>
  <c r="BG24" i="21"/>
  <c r="BK27" i="83"/>
  <c r="BK26" i="83"/>
  <c r="BL19" i="83"/>
  <c r="BK36" i="68"/>
  <c r="BJ78" i="68"/>
  <c r="BJ94" i="68"/>
  <c r="BJ81" i="83"/>
  <c r="BG88" i="83" s="1"/>
  <c r="BG100" i="83" s="1"/>
  <c r="BJ129" i="21"/>
  <c r="BJ138" i="21" s="1"/>
  <c r="BJ20" i="21"/>
  <c r="BJ38" i="68" s="1"/>
  <c r="BK41" i="83"/>
  <c r="BK49" i="83" s="1"/>
  <c r="BM25" i="83"/>
  <c r="BN17" i="83"/>
  <c r="BI50" i="82"/>
  <c r="BF87" i="83"/>
  <c r="BF99" i="83" s="1"/>
  <c r="BI74" i="83"/>
  <c r="BF88" i="83"/>
  <c r="BF100" i="83" s="1"/>
  <c r="AD16" i="15"/>
  <c r="AJ84" i="15"/>
  <c r="BH103" i="82"/>
  <c r="BH105" i="82" s="1"/>
  <c r="BH51" i="82"/>
  <c r="BH162" i="82"/>
  <c r="BH50" i="83"/>
  <c r="BH53" i="83" s="1"/>
  <c r="BH13" i="61" s="1"/>
  <c r="BH35" i="61" s="1"/>
  <c r="BH45" i="83"/>
  <c r="BI38" i="68"/>
  <c r="AJ97" i="15"/>
  <c r="AJ98" i="15" s="1"/>
  <c r="BJ19" i="21"/>
  <c r="T18" i="69" s="1"/>
  <c r="BJ110" i="21"/>
  <c r="BJ119" i="21" s="1"/>
  <c r="BJ80" i="83"/>
  <c r="BK40" i="83"/>
  <c r="BI37" i="68"/>
  <c r="BI138" i="15"/>
  <c r="BI157" i="21"/>
  <c r="BK20" i="83"/>
  <c r="BG163" i="82"/>
  <c r="AD40" i="13"/>
  <c r="BG152" i="15"/>
  <c r="BH157" i="21"/>
  <c r="BG157" i="21"/>
  <c r="BJ21" i="83"/>
  <c r="BL77" i="83" l="1"/>
  <c r="BI91" i="83"/>
  <c r="BI103" i="83" s="1"/>
  <c r="BM195" i="21"/>
  <c r="BM199" i="21" s="1"/>
  <c r="BM23" i="21"/>
  <c r="BM84" i="83"/>
  <c r="BN44" i="83"/>
  <c r="BN52" i="83" s="1"/>
  <c r="BL166" i="15"/>
  <c r="T21" i="69"/>
  <c r="BF89" i="83"/>
  <c r="BF101" i="83" s="1"/>
  <c r="BF98" i="83" s="1"/>
  <c r="BE98" i="83"/>
  <c r="BJ176" i="21"/>
  <c r="BJ159" i="15"/>
  <c r="BJ76" i="83"/>
  <c r="BK21" i="83"/>
  <c r="BK28" i="83" s="1"/>
  <c r="BK148" i="21" s="1"/>
  <c r="BK29" i="83"/>
  <c r="BJ45" i="83"/>
  <c r="BI24" i="21"/>
  <c r="BJ53" i="83"/>
  <c r="BJ13" i="61" s="1"/>
  <c r="BJ35" i="61" s="1"/>
  <c r="AE89" i="15"/>
  <c r="AF86" i="15" s="1"/>
  <c r="BI42" i="68"/>
  <c r="BH163" i="82"/>
  <c r="BN25" i="83"/>
  <c r="BO17" i="83"/>
  <c r="BM180" i="15"/>
  <c r="BM61" i="83"/>
  <c r="BM63" i="83" s="1"/>
  <c r="BM14" i="61" s="1"/>
  <c r="BM36" i="61" s="1"/>
  <c r="BM18" i="21"/>
  <c r="AK81" i="15"/>
  <c r="BJ50" i="82"/>
  <c r="BD113" i="83"/>
  <c r="BL20" i="83"/>
  <c r="BL27" i="83"/>
  <c r="BL26" i="83"/>
  <c r="BM19" i="83"/>
  <c r="BK48" i="83"/>
  <c r="G336" i="73"/>
  <c r="L16" i="25"/>
  <c r="S32" i="25"/>
  <c r="N350" i="73"/>
  <c r="BJ73" i="83"/>
  <c r="BJ96" i="83" s="1"/>
  <c r="BJ138" i="15"/>
  <c r="T19" i="69"/>
  <c r="BJ28" i="83"/>
  <c r="BJ22" i="83"/>
  <c r="BI103" i="82"/>
  <c r="BI105" i="82" s="1"/>
  <c r="BI162" i="82"/>
  <c r="BI51" i="82"/>
  <c r="L38" i="24"/>
  <c r="BI112" i="83"/>
  <c r="BJ74" i="83"/>
  <c r="AJ17" i="15"/>
  <c r="AK95" i="15"/>
  <c r="BK78" i="68"/>
  <c r="BK94" i="68"/>
  <c r="BL36" i="68"/>
  <c r="BG87" i="83"/>
  <c r="BG99" i="83" s="1"/>
  <c r="BJ145" i="15"/>
  <c r="BJ37" i="68"/>
  <c r="BK19" i="21"/>
  <c r="BK110" i="21"/>
  <c r="BK119" i="21" s="1"/>
  <c r="BK80" i="83"/>
  <c r="BL40" i="83"/>
  <c r="BN18" i="83"/>
  <c r="BN30" i="83" s="1"/>
  <c r="BK129" i="21"/>
  <c r="BK138" i="21" s="1"/>
  <c r="BK81" i="83"/>
  <c r="BH88" i="83" s="1"/>
  <c r="BH100" i="83" s="1"/>
  <c r="BK20" i="21"/>
  <c r="BL41" i="83"/>
  <c r="BL49" i="83" s="1"/>
  <c r="AE35" i="13"/>
  <c r="AE39" i="13" s="1"/>
  <c r="BG32" i="15"/>
  <c r="BH179" i="15"/>
  <c r="BH182" i="15" s="1"/>
  <c r="BE113" i="83" l="1"/>
  <c r="BM77" i="83"/>
  <c r="BJ91" i="83"/>
  <c r="BJ103" i="83" s="1"/>
  <c r="BN84" i="83"/>
  <c r="BN195" i="21"/>
  <c r="BN199" i="21" s="1"/>
  <c r="BN23" i="21"/>
  <c r="BN41" i="68" s="1"/>
  <c r="BO44" i="83"/>
  <c r="BO52" i="83" s="1"/>
  <c r="BM41" i="68"/>
  <c r="BM166" i="15"/>
  <c r="BK31" i="83"/>
  <c r="BK33" i="83" s="1"/>
  <c r="BK21" i="21"/>
  <c r="BK39" i="68" s="1"/>
  <c r="BK82" i="83"/>
  <c r="BK83" i="83"/>
  <c r="BK22" i="21"/>
  <c r="BK167" i="21"/>
  <c r="BL43" i="83"/>
  <c r="BL51" i="83" s="1"/>
  <c r="BK22" i="83"/>
  <c r="BL21" i="83"/>
  <c r="BL28" i="83" s="1"/>
  <c r="BM42" i="83" s="1"/>
  <c r="BM50" i="83" s="1"/>
  <c r="BL29" i="83"/>
  <c r="BL42" i="83"/>
  <c r="BL50" i="83" s="1"/>
  <c r="AE91" i="15"/>
  <c r="AE16" i="15" s="1"/>
  <c r="BO18" i="83"/>
  <c r="BO30" i="83" s="1"/>
  <c r="L39" i="24"/>
  <c r="BL48" i="83"/>
  <c r="BF113" i="83"/>
  <c r="BI163" i="82"/>
  <c r="BM36" i="68"/>
  <c r="BL110" i="21"/>
  <c r="BL119" i="21" s="1"/>
  <c r="BL19" i="21"/>
  <c r="BL80" i="83"/>
  <c r="BM40" i="83"/>
  <c r="BO25" i="83"/>
  <c r="BP17" i="83"/>
  <c r="BJ112" i="83"/>
  <c r="BL78" i="68"/>
  <c r="BL94" i="68"/>
  <c r="BK37" i="68"/>
  <c r="BJ82" i="83"/>
  <c r="BJ148" i="21"/>
  <c r="BJ21" i="21"/>
  <c r="BK42" i="83"/>
  <c r="BJ31" i="83"/>
  <c r="BJ33" i="83" s="1"/>
  <c r="BN61" i="83"/>
  <c r="BN63" i="83" s="1"/>
  <c r="BN14" i="61" s="1"/>
  <c r="BN36" i="61" s="1"/>
  <c r="BN180" i="15"/>
  <c r="BN18" i="21"/>
  <c r="BK38" i="68"/>
  <c r="BJ162" i="82"/>
  <c r="BJ103" i="82"/>
  <c r="BJ105" i="82" s="1"/>
  <c r="BJ51" i="82"/>
  <c r="BH32" i="15"/>
  <c r="BI179" i="15"/>
  <c r="BI182" i="15" s="1"/>
  <c r="AK97" i="15"/>
  <c r="AK98" i="15" s="1"/>
  <c r="AE40" i="13"/>
  <c r="BM27" i="83"/>
  <c r="BM26" i="83"/>
  <c r="BN19" i="83"/>
  <c r="BL129" i="21"/>
  <c r="BL81" i="83"/>
  <c r="BL20" i="21"/>
  <c r="BL38" i="68" s="1"/>
  <c r="BM41" i="83"/>
  <c r="BM49" i="83" s="1"/>
  <c r="BK74" i="83"/>
  <c r="BK145" i="15"/>
  <c r="BM20" i="83"/>
  <c r="BK73" i="83"/>
  <c r="BK96" i="83" s="1"/>
  <c r="BH87" i="83"/>
  <c r="BH99" i="83" s="1"/>
  <c r="AK84" i="15"/>
  <c r="BK138" i="15"/>
  <c r="BK50" i="82"/>
  <c r="BK152" i="15"/>
  <c r="U22" i="69" l="1"/>
  <c r="BN77" i="83"/>
  <c r="BO23" i="21"/>
  <c r="BO195" i="21"/>
  <c r="BO84" i="83"/>
  <c r="BL91" i="83" s="1"/>
  <c r="BL103" i="83" s="1"/>
  <c r="BP44" i="83"/>
  <c r="BP52" i="83" s="1"/>
  <c r="BK91" i="83"/>
  <c r="BK103" i="83" s="1"/>
  <c r="BN166" i="15"/>
  <c r="BK75" i="83"/>
  <c r="BK24" i="21"/>
  <c r="BL22" i="83"/>
  <c r="BL82" i="83"/>
  <c r="BI89" i="83" s="1"/>
  <c r="BI101" i="83" s="1"/>
  <c r="BL148" i="21"/>
  <c r="BL157" i="21" s="1"/>
  <c r="BL21" i="21"/>
  <c r="BL39" i="68" s="1"/>
  <c r="BL45" i="83"/>
  <c r="BL53" i="83"/>
  <c r="BL13" i="61" s="1"/>
  <c r="BL35" i="61" s="1"/>
  <c r="BM21" i="83"/>
  <c r="BM22" i="83" s="1"/>
  <c r="BM29" i="83"/>
  <c r="BL83" i="83"/>
  <c r="BL22" i="21"/>
  <c r="BL40" i="68" s="1"/>
  <c r="BL167" i="21"/>
  <c r="BL159" i="15" s="1"/>
  <c r="BM43" i="83"/>
  <c r="BM51" i="83" s="1"/>
  <c r="BK176" i="21"/>
  <c r="BK159" i="15"/>
  <c r="BL31" i="83"/>
  <c r="BL33" i="83" s="1"/>
  <c r="BK40" i="68"/>
  <c r="BK42" i="68" s="1"/>
  <c r="BH90" i="83"/>
  <c r="BH102" i="83" s="1"/>
  <c r="BK76" i="83"/>
  <c r="AF87" i="15"/>
  <c r="AF37" i="13" s="1"/>
  <c r="AF35" i="13" s="1"/>
  <c r="AF39" i="13" s="1"/>
  <c r="BP18" i="83"/>
  <c r="BP30" i="83" s="1"/>
  <c r="AL81" i="15"/>
  <c r="BN36" i="68"/>
  <c r="U17" i="69"/>
  <c r="BM78" i="68"/>
  <c r="BM94" i="68"/>
  <c r="AK17" i="15"/>
  <c r="AL95" i="15"/>
  <c r="BI32" i="15"/>
  <c r="BJ179" i="15"/>
  <c r="BJ182" i="15" s="1"/>
  <c r="BP25" i="83"/>
  <c r="BQ17" i="83"/>
  <c r="BL145" i="15"/>
  <c r="BK50" i="83"/>
  <c r="BK53" i="83" s="1"/>
  <c r="BK13" i="61" s="1"/>
  <c r="BK35" i="61" s="1"/>
  <c r="BK45" i="83"/>
  <c r="BL74" i="83"/>
  <c r="BI88" i="83"/>
  <c r="BI100" i="83" s="1"/>
  <c r="BO180" i="15"/>
  <c r="BO61" i="83"/>
  <c r="BO63" i="83" s="1"/>
  <c r="BO14" i="61" s="1"/>
  <c r="BO36" i="61" s="1"/>
  <c r="BO18" i="21"/>
  <c r="BJ163" i="82"/>
  <c r="BJ39" i="68"/>
  <c r="BJ42" i="68" s="1"/>
  <c r="T20" i="69"/>
  <c r="T23" i="69" s="1"/>
  <c r="BJ24" i="21"/>
  <c r="BK112" i="83"/>
  <c r="BJ152" i="15"/>
  <c r="BK157" i="21"/>
  <c r="BJ157" i="21"/>
  <c r="BJ75" i="83"/>
  <c r="BH89" i="83"/>
  <c r="BH101" i="83" s="1"/>
  <c r="BG89" i="83"/>
  <c r="BG101" i="83" s="1"/>
  <c r="BG98" i="83" s="1"/>
  <c r="BM48" i="83"/>
  <c r="BM110" i="21"/>
  <c r="BM119" i="21" s="1"/>
  <c r="BM19" i="21"/>
  <c r="BM80" i="83"/>
  <c r="BN40" i="83"/>
  <c r="BN20" i="83"/>
  <c r="BN29" i="83" s="1"/>
  <c r="BL138" i="15"/>
  <c r="BL50" i="82"/>
  <c r="BN27" i="83"/>
  <c r="BN26" i="83"/>
  <c r="BO19" i="83"/>
  <c r="BK51" i="82"/>
  <c r="BK103" i="82"/>
  <c r="BK105" i="82" s="1"/>
  <c r="BK162" i="82"/>
  <c r="BL73" i="83"/>
  <c r="BL96" i="83" s="1"/>
  <c r="BM81" i="83"/>
  <c r="BJ88" i="83" s="1"/>
  <c r="BJ100" i="83" s="1"/>
  <c r="BM20" i="21"/>
  <c r="BM129" i="21"/>
  <c r="BM138" i="21" s="1"/>
  <c r="BN41" i="83"/>
  <c r="BN49" i="83" s="1"/>
  <c r="BL37" i="68"/>
  <c r="BL138" i="21"/>
  <c r="BI87" i="83"/>
  <c r="BI99" i="83" s="1"/>
  <c r="BL75" i="83" l="1"/>
  <c r="BO166" i="15"/>
  <c r="BO41" i="68"/>
  <c r="BO199" i="21"/>
  <c r="BP84" i="83"/>
  <c r="BP23" i="21"/>
  <c r="BP41" i="68" s="1"/>
  <c r="BP195" i="21"/>
  <c r="BQ44" i="83"/>
  <c r="BQ52" i="83" s="1"/>
  <c r="BO77" i="83"/>
  <c r="BL152" i="15"/>
  <c r="BM28" i="83"/>
  <c r="BM148" i="21" s="1"/>
  <c r="BL42" i="68"/>
  <c r="BL176" i="21"/>
  <c r="BM53" i="83"/>
  <c r="BM13" i="61" s="1"/>
  <c r="BM35" i="61" s="1"/>
  <c r="BM45" i="83"/>
  <c r="BN83" i="83"/>
  <c r="BN22" i="21"/>
  <c r="BN40" i="68" s="1"/>
  <c r="BN167" i="21"/>
  <c r="BO43" i="83"/>
  <c r="BO51" i="83" s="1"/>
  <c r="BL76" i="83"/>
  <c r="BM83" i="83"/>
  <c r="BM167" i="21"/>
  <c r="BM22" i="21"/>
  <c r="BN43" i="83"/>
  <c r="BN51" i="83" s="1"/>
  <c r="BH98" i="83"/>
  <c r="BL24" i="21"/>
  <c r="BI90" i="83"/>
  <c r="BI102" i="83" s="1"/>
  <c r="BI98" i="83" s="1"/>
  <c r="AF89" i="15"/>
  <c r="AG86" i="15" s="1"/>
  <c r="BQ18" i="83"/>
  <c r="BQ30" i="83" s="1"/>
  <c r="BM73" i="83"/>
  <c r="BM96" i="83" s="1"/>
  <c r="AL97" i="15"/>
  <c r="AL98" i="15" s="1"/>
  <c r="BO27" i="83"/>
  <c r="BO26" i="83"/>
  <c r="BP19" i="83"/>
  <c r="BO36" i="68"/>
  <c r="BN78" i="68"/>
  <c r="BN94" i="68"/>
  <c r="BG113" i="83"/>
  <c r="BL51" i="82"/>
  <c r="BL162" i="82"/>
  <c r="BL103" i="82"/>
  <c r="BL105" i="82" s="1"/>
  <c r="BM145" i="15"/>
  <c r="BP61" i="83"/>
  <c r="BP63" i="83" s="1"/>
  <c r="BP14" i="61" s="1"/>
  <c r="BP36" i="61" s="1"/>
  <c r="BP180" i="15"/>
  <c r="BP18" i="21"/>
  <c r="BO20" i="83"/>
  <c r="BN21" i="83"/>
  <c r="BN28" i="83" s="1"/>
  <c r="AL84" i="15"/>
  <c r="BL112" i="83"/>
  <c r="BN19" i="21"/>
  <c r="BN110" i="21"/>
  <c r="BN119" i="21" s="1"/>
  <c r="BN80" i="83"/>
  <c r="BO40" i="83"/>
  <c r="BN81" i="83"/>
  <c r="BK88" i="83" s="1"/>
  <c r="BK100" i="83" s="1"/>
  <c r="BN20" i="21"/>
  <c r="BN38" i="68" s="1"/>
  <c r="BN129" i="21"/>
  <c r="BN138" i="21" s="1"/>
  <c r="BO41" i="83"/>
  <c r="BO49" i="83" s="1"/>
  <c r="BQ25" i="83"/>
  <c r="BR17" i="83"/>
  <c r="BM38" i="68"/>
  <c r="BM74" i="83"/>
  <c r="BJ87" i="83"/>
  <c r="BJ99" i="83" s="1"/>
  <c r="BJ32" i="15"/>
  <c r="BK179" i="15"/>
  <c r="BK182" i="15" s="1"/>
  <c r="BM50" i="82"/>
  <c r="BN48" i="83"/>
  <c r="BM37" i="68"/>
  <c r="BM138" i="15"/>
  <c r="AF40" i="13"/>
  <c r="BK163" i="82"/>
  <c r="BH113" i="83" l="1"/>
  <c r="BQ23" i="21"/>
  <c r="BQ84" i="83"/>
  <c r="BQ195" i="21"/>
  <c r="BR44" i="83"/>
  <c r="BR52" i="83" s="1"/>
  <c r="BP166" i="15"/>
  <c r="BP77" i="83"/>
  <c r="BM91" i="83"/>
  <c r="BM103" i="83" s="1"/>
  <c r="BP199" i="21"/>
  <c r="BM21" i="21"/>
  <c r="BM24" i="21" s="1"/>
  <c r="BM82" i="83"/>
  <c r="BM75" i="83" s="1"/>
  <c r="BM31" i="83"/>
  <c r="BM33" i="83" s="1"/>
  <c r="BN42" i="83"/>
  <c r="BN50" i="83" s="1"/>
  <c r="BN53" i="83" s="1"/>
  <c r="BN13" i="61" s="1"/>
  <c r="BN35" i="61" s="1"/>
  <c r="BM176" i="21"/>
  <c r="BM159" i="15"/>
  <c r="BM76" i="83"/>
  <c r="BK90" i="83"/>
  <c r="BK102" i="83" s="1"/>
  <c r="BJ90" i="83"/>
  <c r="BJ102" i="83" s="1"/>
  <c r="AF91" i="15"/>
  <c r="AG87" i="15" s="1"/>
  <c r="AG37" i="13" s="1"/>
  <c r="BN176" i="21"/>
  <c r="BN159" i="15"/>
  <c r="BM40" i="68"/>
  <c r="U21" i="69"/>
  <c r="BO21" i="83"/>
  <c r="BO28" i="83" s="1"/>
  <c r="BO82" i="83" s="1"/>
  <c r="BO29" i="83"/>
  <c r="BN76" i="83"/>
  <c r="U19" i="69"/>
  <c r="BO48" i="83"/>
  <c r="BL163" i="82"/>
  <c r="BO110" i="21"/>
  <c r="BO119" i="21" s="1"/>
  <c r="BO19" i="21"/>
  <c r="BO80" i="83"/>
  <c r="BL87" i="83" s="1"/>
  <c r="BL99" i="83" s="1"/>
  <c r="BP40" i="83"/>
  <c r="BR25" i="83"/>
  <c r="BS17" i="83"/>
  <c r="BO129" i="21"/>
  <c r="BO138" i="21" s="1"/>
  <c r="BO20" i="21"/>
  <c r="BO81" i="83"/>
  <c r="BL88" i="83" s="1"/>
  <c r="BL100" i="83" s="1"/>
  <c r="BP41" i="83"/>
  <c r="BP49" i="83" s="1"/>
  <c r="BN73" i="83"/>
  <c r="BN96" i="83" s="1"/>
  <c r="BN138" i="15"/>
  <c r="BI113" i="83"/>
  <c r="BN37" i="68"/>
  <c r="U18" i="69"/>
  <c r="BP26" i="83"/>
  <c r="BP27" i="83"/>
  <c r="BQ19" i="83"/>
  <c r="BM152" i="15"/>
  <c r="BM157" i="21"/>
  <c r="BQ180" i="15"/>
  <c r="BQ61" i="83"/>
  <c r="BQ63" i="83" s="1"/>
  <c r="BQ14" i="61" s="1"/>
  <c r="BQ36" i="61" s="1"/>
  <c r="BQ18" i="21"/>
  <c r="BM51" i="82"/>
  <c r="BM103" i="82"/>
  <c r="BM105" i="82" s="1"/>
  <c r="BM162" i="82"/>
  <c r="AL17" i="15"/>
  <c r="AM95" i="15"/>
  <c r="AM81" i="15"/>
  <c r="BK32" i="15"/>
  <c r="BL179" i="15"/>
  <c r="BL182" i="15" s="1"/>
  <c r="BN145" i="15"/>
  <c r="BN50" i="82"/>
  <c r="BK87" i="83"/>
  <c r="BK99" i="83" s="1"/>
  <c r="O350" i="73"/>
  <c r="T32" i="25"/>
  <c r="BN82" i="83"/>
  <c r="BN148" i="21"/>
  <c r="BN157" i="21" s="1"/>
  <c r="BN21" i="21"/>
  <c r="BN39" i="68" s="1"/>
  <c r="BO42" i="83"/>
  <c r="BO50" i="83" s="1"/>
  <c r="BM112" i="83"/>
  <c r="BN74" i="83"/>
  <c r="BP20" i="83"/>
  <c r="BN22" i="83"/>
  <c r="BN31" i="83"/>
  <c r="BN33" i="83" s="1"/>
  <c r="BP36" i="68"/>
  <c r="BO78" i="68"/>
  <c r="BO94" i="68"/>
  <c r="BR18" i="83"/>
  <c r="BR30" i="83" s="1"/>
  <c r="BJ89" i="83" l="1"/>
  <c r="BJ101" i="83" s="1"/>
  <c r="BJ98" i="83" s="1"/>
  <c r="BK89" i="83"/>
  <c r="BK101" i="83" s="1"/>
  <c r="BK98" i="83" s="1"/>
  <c r="BN45" i="83"/>
  <c r="BM39" i="68"/>
  <c r="BM42" i="68" s="1"/>
  <c r="BR23" i="21"/>
  <c r="BR41" i="68" s="1"/>
  <c r="BR195" i="21"/>
  <c r="BR199" i="21" s="1"/>
  <c r="BR84" i="83"/>
  <c r="BO91" i="83" s="1"/>
  <c r="BO103" i="83" s="1"/>
  <c r="BS44" i="83"/>
  <c r="BS52" i="83" s="1"/>
  <c r="BQ166" i="15"/>
  <c r="BQ199" i="21"/>
  <c r="BQ77" i="83"/>
  <c r="BN91" i="83"/>
  <c r="BN103" i="83" s="1"/>
  <c r="BQ41" i="68"/>
  <c r="BO22" i="83"/>
  <c r="BP21" i="83"/>
  <c r="BP28" i="83" s="1"/>
  <c r="BQ42" i="83" s="1"/>
  <c r="BQ50" i="83" s="1"/>
  <c r="BP29" i="83"/>
  <c r="BP42" i="83"/>
  <c r="BP50" i="83" s="1"/>
  <c r="BO83" i="83"/>
  <c r="BO167" i="21"/>
  <c r="BO22" i="21"/>
  <c r="BP43" i="83"/>
  <c r="BP51" i="83" s="1"/>
  <c r="BO148" i="21"/>
  <c r="BO157" i="21" s="1"/>
  <c r="AF16" i="15"/>
  <c r="BO21" i="21"/>
  <c r="BO39" i="68" s="1"/>
  <c r="BO31" i="83"/>
  <c r="BO33" i="83" s="1"/>
  <c r="BN24" i="21"/>
  <c r="BS18" i="83"/>
  <c r="BS30" i="83" s="1"/>
  <c r="BO50" i="82"/>
  <c r="BN152" i="15"/>
  <c r="BP19" i="21"/>
  <c r="BP110" i="21"/>
  <c r="BP119" i="21" s="1"/>
  <c r="BP80" i="83"/>
  <c r="BQ40" i="83"/>
  <c r="BQ36" i="68"/>
  <c r="BQ20" i="83"/>
  <c r="BO74" i="83"/>
  <c r="U20" i="69"/>
  <c r="U23" i="69" s="1"/>
  <c r="BO75" i="83"/>
  <c r="BO145" i="15"/>
  <c r="BO138" i="15"/>
  <c r="BN42" i="68"/>
  <c r="BM163" i="82"/>
  <c r="BN51" i="82"/>
  <c r="BN162" i="82"/>
  <c r="BN103" i="82"/>
  <c r="BN105" i="82" s="1"/>
  <c r="BO73" i="83"/>
  <c r="BO96" i="83" s="1"/>
  <c r="BO37" i="68"/>
  <c r="BL32" i="15"/>
  <c r="BM179" i="15"/>
  <c r="BM182" i="15" s="1"/>
  <c r="AG35" i="13"/>
  <c r="AG39" i="13" s="1"/>
  <c r="BP78" i="68"/>
  <c r="BP94" i="68"/>
  <c r="BN112" i="83"/>
  <c r="BP48" i="83"/>
  <c r="BO38" i="68"/>
  <c r="AM84" i="15"/>
  <c r="AG89" i="15"/>
  <c r="BS25" i="83"/>
  <c r="BT17" i="83"/>
  <c r="N17" i="25"/>
  <c r="I337" i="73"/>
  <c r="BQ26" i="83"/>
  <c r="BQ27" i="83"/>
  <c r="BR19" i="83"/>
  <c r="BR180" i="15"/>
  <c r="BR61" i="83"/>
  <c r="BR63" i="83" s="1"/>
  <c r="BR14" i="61" s="1"/>
  <c r="BR36" i="61" s="1"/>
  <c r="BR18" i="21"/>
  <c r="V17" i="69" s="1"/>
  <c r="AM97" i="15"/>
  <c r="AM98" i="15" s="1"/>
  <c r="BN75" i="83"/>
  <c r="BO45" i="83"/>
  <c r="BP20" i="21"/>
  <c r="BP38" i="68" s="1"/>
  <c r="BP81" i="83"/>
  <c r="BP129" i="21"/>
  <c r="BP138" i="21" s="1"/>
  <c r="BQ41" i="83"/>
  <c r="BQ49" i="83" s="1"/>
  <c r="BL89" i="83"/>
  <c r="BL101" i="83" s="1"/>
  <c r="BO53" i="83"/>
  <c r="BO13" i="61" s="1"/>
  <c r="BO35" i="61" s="1"/>
  <c r="BJ113" i="83" l="1"/>
  <c r="BP148" i="21"/>
  <c r="BP157" i="21" s="1"/>
  <c r="V22" i="69"/>
  <c r="BR77" i="83"/>
  <c r="BR166" i="15"/>
  <c r="BS23" i="21"/>
  <c r="BS84" i="83"/>
  <c r="BS195" i="21"/>
  <c r="BT44" i="83"/>
  <c r="BT52" i="83" s="1"/>
  <c r="BP82" i="83"/>
  <c r="BP75" i="83" s="1"/>
  <c r="BP21" i="21"/>
  <c r="BP39" i="68" s="1"/>
  <c r="BP31" i="83"/>
  <c r="BP33" i="83" s="1"/>
  <c r="BP22" i="83"/>
  <c r="BO24" i="21"/>
  <c r="BO40" i="68"/>
  <c r="BO42" i="68" s="1"/>
  <c r="BO176" i="21"/>
  <c r="BO159" i="15"/>
  <c r="BO76" i="83"/>
  <c r="BL90" i="83"/>
  <c r="BL102" i="83" s="1"/>
  <c r="BL98" i="83" s="1"/>
  <c r="BO152" i="15"/>
  <c r="BP45" i="83"/>
  <c r="BQ21" i="83"/>
  <c r="BQ28" i="83" s="1"/>
  <c r="BQ82" i="83" s="1"/>
  <c r="BQ29" i="83"/>
  <c r="BP53" i="83"/>
  <c r="BP13" i="61" s="1"/>
  <c r="BP35" i="61" s="1"/>
  <c r="BP83" i="83"/>
  <c r="BM90" i="83" s="1"/>
  <c r="BM102" i="83" s="1"/>
  <c r="BP167" i="21"/>
  <c r="BP176" i="21" s="1"/>
  <c r="BP22" i="21"/>
  <c r="BP40" i="68" s="1"/>
  <c r="BQ43" i="83"/>
  <c r="BQ51" i="83" s="1"/>
  <c r="BT18" i="83"/>
  <c r="BT30" i="83" s="1"/>
  <c r="AM17" i="15"/>
  <c r="AN95" i="15"/>
  <c r="BQ20" i="21"/>
  <c r="BQ129" i="21"/>
  <c r="BQ138" i="21" s="1"/>
  <c r="BQ81" i="83"/>
  <c r="BN88" i="83" s="1"/>
  <c r="BN100" i="83" s="1"/>
  <c r="BR41" i="83"/>
  <c r="BR49" i="83" s="1"/>
  <c r="BQ48" i="83"/>
  <c r="BQ19" i="21"/>
  <c r="BQ110" i="21"/>
  <c r="BQ80" i="83"/>
  <c r="BN87" i="83" s="1"/>
  <c r="BN99" i="83" s="1"/>
  <c r="BR40" i="83"/>
  <c r="BP73" i="83"/>
  <c r="BP96" i="83" s="1"/>
  <c r="BM87" i="83"/>
  <c r="BM99" i="83" s="1"/>
  <c r="BM32" i="15"/>
  <c r="BN179" i="15"/>
  <c r="BN182" i="15" s="1"/>
  <c r="BP138" i="15"/>
  <c r="BP37" i="68"/>
  <c r="BT25" i="83"/>
  <c r="BU17" i="83"/>
  <c r="BO112" i="83"/>
  <c r="AN81" i="15"/>
  <c r="BP74" i="83"/>
  <c r="BQ78" i="68"/>
  <c r="BQ94" i="68"/>
  <c r="BR36" i="68"/>
  <c r="BP50" i="82"/>
  <c r="BO103" i="82"/>
  <c r="BO105" i="82" s="1"/>
  <c r="BO162" i="82"/>
  <c r="BO51" i="82"/>
  <c r="BN163" i="82"/>
  <c r="BR26" i="83"/>
  <c r="BR27" i="83"/>
  <c r="BS19" i="83"/>
  <c r="BS180" i="15"/>
  <c r="BS61" i="83"/>
  <c r="BS63" i="83" s="1"/>
  <c r="BS14" i="61" s="1"/>
  <c r="BS36" i="61" s="1"/>
  <c r="BS18" i="21"/>
  <c r="BP145" i="15"/>
  <c r="BM88" i="83"/>
  <c r="BM100" i="83" s="1"/>
  <c r="AH86" i="15"/>
  <c r="AG91" i="15"/>
  <c r="AG40" i="13"/>
  <c r="BK113" i="83"/>
  <c r="BR20" i="83"/>
  <c r="BR29" i="83" s="1"/>
  <c r="BP152" i="15" l="1"/>
  <c r="BL113" i="83"/>
  <c r="BM89" i="83"/>
  <c r="BM101" i="83" s="1"/>
  <c r="BM98" i="83" s="1"/>
  <c r="BS166" i="15"/>
  <c r="BS77" i="83"/>
  <c r="BP91" i="83"/>
  <c r="BP103" i="83" s="1"/>
  <c r="BT84" i="83"/>
  <c r="BT77" i="83" s="1"/>
  <c r="BT23" i="21"/>
  <c r="BT41" i="68" s="1"/>
  <c r="BT195" i="21"/>
  <c r="BT199" i="21" s="1"/>
  <c r="BU44" i="83"/>
  <c r="BU52" i="83" s="1"/>
  <c r="BS41" i="68"/>
  <c r="BS199" i="21"/>
  <c r="BQ45" i="83"/>
  <c r="BQ53" i="83"/>
  <c r="BQ13" i="61" s="1"/>
  <c r="BQ35" i="61" s="1"/>
  <c r="BP24" i="21"/>
  <c r="BP42" i="68"/>
  <c r="BR42" i="83"/>
  <c r="BR50" i="83" s="1"/>
  <c r="BQ22" i="83"/>
  <c r="BQ21" i="21"/>
  <c r="BQ39" i="68" s="1"/>
  <c r="BQ148" i="21"/>
  <c r="BQ152" i="15" s="1"/>
  <c r="BQ31" i="83"/>
  <c r="BQ33" i="83" s="1"/>
  <c r="BP159" i="15"/>
  <c r="BR83" i="83"/>
  <c r="BR22" i="21"/>
  <c r="BR40" i="68" s="1"/>
  <c r="BR167" i="21"/>
  <c r="BS43" i="83"/>
  <c r="BS51" i="83" s="1"/>
  <c r="BP76" i="83"/>
  <c r="BQ83" i="83"/>
  <c r="BQ167" i="21"/>
  <c r="BQ22" i="21"/>
  <c r="BR43" i="83"/>
  <c r="BR51" i="83" s="1"/>
  <c r="BS20" i="83"/>
  <c r="BS29" i="83" s="1"/>
  <c r="BT180" i="15"/>
  <c r="BT61" i="83"/>
  <c r="BT63" i="83" s="1"/>
  <c r="BT14" i="61" s="1"/>
  <c r="BT36" i="61" s="1"/>
  <c r="BT18" i="21"/>
  <c r="BQ138" i="15"/>
  <c r="AG16" i="15"/>
  <c r="AH87" i="15"/>
  <c r="AH37" i="13" s="1"/>
  <c r="BR21" i="83"/>
  <c r="BR28" i="83" s="1"/>
  <c r="BR31" i="83" s="1"/>
  <c r="BR33" i="83" s="1"/>
  <c r="BQ75" i="83"/>
  <c r="BN89" i="83"/>
  <c r="BN101" i="83" s="1"/>
  <c r="BQ37" i="68"/>
  <c r="BS26" i="83"/>
  <c r="BS27" i="83"/>
  <c r="BT19" i="83"/>
  <c r="BR20" i="21"/>
  <c r="BR38" i="68" s="1"/>
  <c r="BR81" i="83"/>
  <c r="BR129" i="21"/>
  <c r="BR138" i="21" s="1"/>
  <c r="BS41" i="83"/>
  <c r="BS49" i="83" s="1"/>
  <c r="BR110" i="21"/>
  <c r="BR119" i="21" s="1"/>
  <c r="BR19" i="21"/>
  <c r="V18" i="69" s="1"/>
  <c r="BR80" i="83"/>
  <c r="BO87" i="83" s="1"/>
  <c r="BO99" i="83" s="1"/>
  <c r="BS40" i="83"/>
  <c r="BP51" i="82"/>
  <c r="BP162" i="82"/>
  <c r="BP103" i="82"/>
  <c r="BP105" i="82" s="1"/>
  <c r="BQ50" i="82"/>
  <c r="BS36" i="68"/>
  <c r="BR78" i="68"/>
  <c r="BR94" i="68"/>
  <c r="BQ74" i="83"/>
  <c r="BQ38" i="68"/>
  <c r="BO163" i="82"/>
  <c r="AN84" i="15"/>
  <c r="AN97" i="15"/>
  <c r="AN98" i="15" s="1"/>
  <c r="BP112" i="83"/>
  <c r="BN32" i="15"/>
  <c r="BO179" i="15"/>
  <c r="BO182" i="15" s="1"/>
  <c r="BR48" i="83"/>
  <c r="BU25" i="83"/>
  <c r="BV17" i="83"/>
  <c r="BQ73" i="83"/>
  <c r="BQ96" i="83" s="1"/>
  <c r="BQ145" i="15"/>
  <c r="BQ119" i="21"/>
  <c r="BU18" i="83"/>
  <c r="BU30" i="83" s="1"/>
  <c r="BU84" i="83" l="1"/>
  <c r="BU23" i="21"/>
  <c r="BU195" i="21"/>
  <c r="BU199" i="21" s="1"/>
  <c r="BV44" i="83"/>
  <c r="BV52" i="83" s="1"/>
  <c r="BT166" i="15"/>
  <c r="BQ91" i="83"/>
  <c r="BQ103" i="83" s="1"/>
  <c r="BQ24" i="21"/>
  <c r="BQ157" i="21"/>
  <c r="BR45" i="83"/>
  <c r="BS21" i="83"/>
  <c r="BS28" i="83" s="1"/>
  <c r="BT42" i="83" s="1"/>
  <c r="BT50" i="83" s="1"/>
  <c r="BR53" i="83"/>
  <c r="BR13" i="61" s="1"/>
  <c r="BR35" i="61" s="1"/>
  <c r="V19" i="69"/>
  <c r="BO90" i="83"/>
  <c r="BO102" i="83" s="1"/>
  <c r="BR76" i="83"/>
  <c r="BQ40" i="68"/>
  <c r="BQ42" i="68" s="1"/>
  <c r="V21" i="69"/>
  <c r="BQ76" i="83"/>
  <c r="BN90" i="83"/>
  <c r="BN102" i="83" s="1"/>
  <c r="BN98" i="83" s="1"/>
  <c r="BR159" i="15"/>
  <c r="BS83" i="83"/>
  <c r="BS22" i="21"/>
  <c r="BS167" i="21"/>
  <c r="BT43" i="83"/>
  <c r="BT51" i="83" s="1"/>
  <c r="BQ159" i="15"/>
  <c r="BR176" i="21"/>
  <c r="BQ176" i="21"/>
  <c r="BT20" i="83"/>
  <c r="BT29" i="83" s="1"/>
  <c r="AH89" i="15"/>
  <c r="AI86" i="15" s="1"/>
  <c r="AN17" i="15"/>
  <c r="AO95" i="15"/>
  <c r="BV18" i="83"/>
  <c r="BV30" i="83" s="1"/>
  <c r="BP163" i="82"/>
  <c r="AH35" i="13"/>
  <c r="AH39" i="13" s="1"/>
  <c r="M36" i="24"/>
  <c r="M34" i="24" s="1"/>
  <c r="M38" i="24" s="1"/>
  <c r="BM113" i="83"/>
  <c r="BO32" i="15"/>
  <c r="BP179" i="15"/>
  <c r="BP182" i="15" s="1"/>
  <c r="BT27" i="83"/>
  <c r="BT26" i="83"/>
  <c r="BU19" i="83"/>
  <c r="BS48" i="83"/>
  <c r="BR37" i="68"/>
  <c r="BS78" i="68"/>
  <c r="BS94" i="68"/>
  <c r="BQ112" i="83"/>
  <c r="AO81" i="15"/>
  <c r="BR145" i="15"/>
  <c r="BR148" i="21"/>
  <c r="BR21" i="21"/>
  <c r="BR24" i="21" s="1"/>
  <c r="BR82" i="83"/>
  <c r="BS42" i="83"/>
  <c r="BS50" i="83" s="1"/>
  <c r="BQ103" i="82"/>
  <c r="BQ105" i="82" s="1"/>
  <c r="BQ162" i="82"/>
  <c r="BQ51" i="82"/>
  <c r="BR74" i="83"/>
  <c r="BV25" i="83"/>
  <c r="BW17" i="83"/>
  <c r="BU61" i="83"/>
  <c r="BU63" i="83" s="1"/>
  <c r="BU14" i="61" s="1"/>
  <c r="BU36" i="61" s="1"/>
  <c r="BU180" i="15"/>
  <c r="BU18" i="21"/>
  <c r="BR50" i="82"/>
  <c r="BS20" i="21"/>
  <c r="BS129" i="21"/>
  <c r="BS81" i="83"/>
  <c r="BP88" i="83" s="1"/>
  <c r="BP100" i="83" s="1"/>
  <c r="BT41" i="83"/>
  <c r="BT49" i="83" s="1"/>
  <c r="BT36" i="68"/>
  <c r="BS110" i="21"/>
  <c r="BS119" i="21" s="1"/>
  <c r="BS19" i="21"/>
  <c r="BS80" i="83"/>
  <c r="BT40" i="83"/>
  <c r="BR138" i="15"/>
  <c r="BO88" i="83"/>
  <c r="BO100" i="83" s="1"/>
  <c r="P350" i="73"/>
  <c r="U32" i="25"/>
  <c r="BR73" i="83"/>
  <c r="BR96" i="83" s="1"/>
  <c r="BR22" i="83"/>
  <c r="BN113" i="83" l="1"/>
  <c r="BU166" i="15"/>
  <c r="BU41" i="68"/>
  <c r="BU77" i="83"/>
  <c r="BR91" i="83"/>
  <c r="BR103" i="83" s="1"/>
  <c r="BV84" i="83"/>
  <c r="BS91" i="83" s="1"/>
  <c r="BS103" i="83" s="1"/>
  <c r="BV195" i="21"/>
  <c r="BV23" i="21"/>
  <c r="BV41" i="68" s="1"/>
  <c r="BW44" i="83"/>
  <c r="BW52" i="83" s="1"/>
  <c r="BS22" i="83"/>
  <c r="BS148" i="21"/>
  <c r="BS157" i="21" s="1"/>
  <c r="BS82" i="83"/>
  <c r="BP89" i="83" s="1"/>
  <c r="BP101" i="83" s="1"/>
  <c r="BS31" i="83"/>
  <c r="BS33" i="83" s="1"/>
  <c r="BS21" i="21"/>
  <c r="BS24" i="21" s="1"/>
  <c r="BT21" i="83"/>
  <c r="BT28" i="83" s="1"/>
  <c r="BT31" i="83" s="1"/>
  <c r="BT33" i="83" s="1"/>
  <c r="BU20" i="83"/>
  <c r="BU29" i="83" s="1"/>
  <c r="BV43" i="83" s="1"/>
  <c r="BV51" i="83" s="1"/>
  <c r="AH91" i="15"/>
  <c r="AH16" i="15" s="1"/>
  <c r="BS159" i="15"/>
  <c r="BS176" i="21"/>
  <c r="BS40" i="68"/>
  <c r="BS76" i="83"/>
  <c r="BT83" i="83"/>
  <c r="BT167" i="21"/>
  <c r="BT22" i="21"/>
  <c r="BT40" i="68" s="1"/>
  <c r="BU43" i="83"/>
  <c r="BU51" i="83" s="1"/>
  <c r="BP90" i="83"/>
  <c r="BP102" i="83" s="1"/>
  <c r="BS45" i="83"/>
  <c r="BS53" i="83"/>
  <c r="BS13" i="61" s="1"/>
  <c r="BS35" i="61" s="1"/>
  <c r="BR39" i="68"/>
  <c r="BR42" i="68" s="1"/>
  <c r="V20" i="69"/>
  <c r="V23" i="69" s="1"/>
  <c r="M39" i="24"/>
  <c r="BT81" i="83"/>
  <c r="BQ88" i="83" s="1"/>
  <c r="BQ100" i="83" s="1"/>
  <c r="BT20" i="21"/>
  <c r="BT38" i="68" s="1"/>
  <c r="BT129" i="21"/>
  <c r="BU41" i="83"/>
  <c r="BU49" i="83" s="1"/>
  <c r="BT78" i="68"/>
  <c r="BT94" i="68"/>
  <c r="AO84" i="15"/>
  <c r="BW25" i="83"/>
  <c r="BX17" i="83"/>
  <c r="BS73" i="83"/>
  <c r="BS96" i="83" s="1"/>
  <c r="BP87" i="83"/>
  <c r="BP99" i="83" s="1"/>
  <c r="BS37" i="68"/>
  <c r="BP32" i="15"/>
  <c r="BQ179" i="15"/>
  <c r="BQ182" i="15" s="1"/>
  <c r="BQ163" i="82"/>
  <c r="BU36" i="68"/>
  <c r="BR152" i="15"/>
  <c r="BR157" i="21"/>
  <c r="BU26" i="83"/>
  <c r="BU27" i="83"/>
  <c r="BV19" i="83"/>
  <c r="BT48" i="83"/>
  <c r="BT53" i="83" s="1"/>
  <c r="BT13" i="61" s="1"/>
  <c r="BT35" i="61" s="1"/>
  <c r="BT45" i="83"/>
  <c r="BV180" i="15"/>
  <c r="BV61" i="83"/>
  <c r="BV63" i="83" s="1"/>
  <c r="BV14" i="61" s="1"/>
  <c r="BV36" i="61" s="1"/>
  <c r="BV18" i="21"/>
  <c r="BR112" i="83"/>
  <c r="BS138" i="15"/>
  <c r="BS50" i="82"/>
  <c r="BS74" i="83"/>
  <c r="BS145" i="15"/>
  <c r="BS138" i="21"/>
  <c r="BT110" i="21"/>
  <c r="BT119" i="21" s="1"/>
  <c r="BT19" i="21"/>
  <c r="BT80" i="83"/>
  <c r="BU40" i="83"/>
  <c r="AH40" i="13"/>
  <c r="BW18" i="83"/>
  <c r="BW30" i="83" s="1"/>
  <c r="BS38" i="68"/>
  <c r="AO97" i="15"/>
  <c r="AO98" i="15" s="1"/>
  <c r="BR103" i="82"/>
  <c r="BR105" i="82" s="1"/>
  <c r="BR162" i="82"/>
  <c r="BR51" i="82"/>
  <c r="BR75" i="83"/>
  <c r="BO89" i="83"/>
  <c r="BO101" i="83" s="1"/>
  <c r="BO98" i="83" s="1"/>
  <c r="BS75" i="83" l="1"/>
  <c r="W22" i="69"/>
  <c r="BS152" i="15"/>
  <c r="BV166" i="15"/>
  <c r="BW84" i="83"/>
  <c r="BW195" i="21"/>
  <c r="BW23" i="21"/>
  <c r="BX44" i="83"/>
  <c r="BX52" i="83" s="1"/>
  <c r="BV77" i="83"/>
  <c r="BV199" i="21"/>
  <c r="BS39" i="68"/>
  <c r="BS42" i="68" s="1"/>
  <c r="BT82" i="83"/>
  <c r="BQ89" i="83" s="1"/>
  <c r="BQ101" i="83" s="1"/>
  <c r="BT22" i="83"/>
  <c r="BU42" i="83"/>
  <c r="BU50" i="83" s="1"/>
  <c r="BT148" i="21"/>
  <c r="BT157" i="21" s="1"/>
  <c r="BT21" i="21"/>
  <c r="BT39" i="68" s="1"/>
  <c r="BU22" i="21"/>
  <c r="BU40" i="68" s="1"/>
  <c r="BU167" i="21"/>
  <c r="BU176" i="21" s="1"/>
  <c r="BU83" i="83"/>
  <c r="BU76" i="83" s="1"/>
  <c r="AI87" i="15"/>
  <c r="AI37" i="13" s="1"/>
  <c r="AI35" i="13" s="1"/>
  <c r="AI39" i="13" s="1"/>
  <c r="BU21" i="83"/>
  <c r="BU28" i="83" s="1"/>
  <c r="BU148" i="21" s="1"/>
  <c r="BV20" i="83"/>
  <c r="BV29" i="83" s="1"/>
  <c r="BV83" i="83" s="1"/>
  <c r="BQ90" i="83"/>
  <c r="BQ102" i="83" s="1"/>
  <c r="BT76" i="83"/>
  <c r="BT159" i="15"/>
  <c r="BT176" i="21"/>
  <c r="BP98" i="83"/>
  <c r="BX18" i="83"/>
  <c r="BX30" i="83" s="1"/>
  <c r="AP81" i="15"/>
  <c r="BR163" i="82"/>
  <c r="AO17" i="15"/>
  <c r="AP95" i="15"/>
  <c r="BU48" i="83"/>
  <c r="BT138" i="15"/>
  <c r="BV36" i="68"/>
  <c r="W17" i="69"/>
  <c r="BT74" i="83"/>
  <c r="BV27" i="83"/>
  <c r="BV26" i="83"/>
  <c r="BW19" i="83"/>
  <c r="H336" i="73"/>
  <c r="M16" i="25"/>
  <c r="BQ32" i="15"/>
  <c r="BR179" i="15"/>
  <c r="BR182" i="15" s="1"/>
  <c r="BU110" i="21"/>
  <c r="BU19" i="21"/>
  <c r="BU80" i="83"/>
  <c r="BV40" i="83"/>
  <c r="BS51" i="82"/>
  <c r="BS162" i="82"/>
  <c r="BS103" i="82"/>
  <c r="BS105" i="82" s="1"/>
  <c r="BS112" i="83"/>
  <c r="BT145" i="15"/>
  <c r="BT138" i="21"/>
  <c r="BO113" i="83"/>
  <c r="BU78" i="68"/>
  <c r="BU94" i="68"/>
  <c r="BX25" i="83"/>
  <c r="BY17" i="83"/>
  <c r="BU20" i="21"/>
  <c r="BU129" i="21"/>
  <c r="BU138" i="21" s="1"/>
  <c r="BU81" i="83"/>
  <c r="BV41" i="83"/>
  <c r="BV49" i="83" s="1"/>
  <c r="BT73" i="83"/>
  <c r="BT96" i="83" s="1"/>
  <c r="BT50" i="82"/>
  <c r="BT37" i="68"/>
  <c r="BQ87" i="83"/>
  <c r="BQ99" i="83" s="1"/>
  <c r="BW180" i="15"/>
  <c r="BW61" i="83"/>
  <c r="BW63" i="83" s="1"/>
  <c r="BW14" i="61" s="1"/>
  <c r="BW36" i="61" s="1"/>
  <c r="BW18" i="21"/>
  <c r="BP113" i="83" l="1"/>
  <c r="BT75" i="83"/>
  <c r="BW166" i="15"/>
  <c r="BX23" i="21"/>
  <c r="BX41" i="68" s="1"/>
  <c r="BX84" i="83"/>
  <c r="BX195" i="21"/>
  <c r="BX199" i="21" s="1"/>
  <c r="BY44" i="83"/>
  <c r="BY52" i="83" s="1"/>
  <c r="BT91" i="83"/>
  <c r="BT103" i="83" s="1"/>
  <c r="BW77" i="83"/>
  <c r="BW199" i="21"/>
  <c r="BW41" i="68"/>
  <c r="BT42" i="68"/>
  <c r="BT24" i="21"/>
  <c r="BU45" i="83"/>
  <c r="BU53" i="83"/>
  <c r="BU13" i="61" s="1"/>
  <c r="BU35" i="61" s="1"/>
  <c r="BT152" i="15"/>
  <c r="BU159" i="15"/>
  <c r="BR90" i="83"/>
  <c r="BR102" i="83" s="1"/>
  <c r="BV76" i="83"/>
  <c r="BW43" i="83"/>
  <c r="BW51" i="83" s="1"/>
  <c r="BV22" i="21"/>
  <c r="BV40" i="68" s="1"/>
  <c r="BV167" i="21"/>
  <c r="BV159" i="15" s="1"/>
  <c r="BU22" i="83"/>
  <c r="AI89" i="15"/>
  <c r="AI91" i="15" s="1"/>
  <c r="BV21" i="83"/>
  <c r="BV28" i="83" s="1"/>
  <c r="BV21" i="21" s="1"/>
  <c r="BV39" i="68" s="1"/>
  <c r="BU21" i="21"/>
  <c r="BU39" i="68" s="1"/>
  <c r="BU82" i="83"/>
  <c r="BU75" i="83" s="1"/>
  <c r="BU31" i="83"/>
  <c r="BU33" i="83" s="1"/>
  <c r="BV42" i="83"/>
  <c r="BV50" i="83" s="1"/>
  <c r="BS90" i="83"/>
  <c r="BS102" i="83" s="1"/>
  <c r="BU74" i="83"/>
  <c r="BU138" i="15"/>
  <c r="BR32" i="15"/>
  <c r="BS179" i="15"/>
  <c r="BS182" i="15" s="1"/>
  <c r="AP84" i="15"/>
  <c r="BU38" i="68"/>
  <c r="BQ98" i="83"/>
  <c r="BV48" i="83"/>
  <c r="BU152" i="15"/>
  <c r="BW36" i="68"/>
  <c r="BU73" i="83"/>
  <c r="BU96" i="83" s="1"/>
  <c r="BR87" i="83"/>
  <c r="BR99" i="83" s="1"/>
  <c r="BY25" i="83"/>
  <c r="BZ17" i="83"/>
  <c r="BX61" i="83"/>
  <c r="BX63" i="83" s="1"/>
  <c r="BX14" i="61" s="1"/>
  <c r="BX36" i="61" s="1"/>
  <c r="BX180" i="15"/>
  <c r="BX18" i="21"/>
  <c r="BV78" i="68"/>
  <c r="BV94" i="68"/>
  <c r="BU157" i="21"/>
  <c r="BW27" i="83"/>
  <c r="BW26" i="83"/>
  <c r="BX19" i="83"/>
  <c r="BY18" i="83"/>
  <c r="BY30" i="83" s="1"/>
  <c r="BV19" i="21"/>
  <c r="BV110" i="21"/>
  <c r="BV80" i="83"/>
  <c r="BW40" i="83"/>
  <c r="BV81" i="83"/>
  <c r="BS88" i="83" s="1"/>
  <c r="BS100" i="83" s="1"/>
  <c r="BV20" i="21"/>
  <c r="BV38" i="68" s="1"/>
  <c r="BV129" i="21"/>
  <c r="BV138" i="21" s="1"/>
  <c r="BW41" i="83"/>
  <c r="BW49" i="83" s="1"/>
  <c r="BW20" i="83"/>
  <c r="AP97" i="15"/>
  <c r="AP98" i="15" s="1"/>
  <c r="BU37" i="68"/>
  <c r="BR88" i="83"/>
  <c r="BR100" i="83" s="1"/>
  <c r="BU145" i="15"/>
  <c r="BT51" i="82"/>
  <c r="BT103" i="82"/>
  <c r="BT105" i="82" s="1"/>
  <c r="BT162" i="82"/>
  <c r="BU119" i="21"/>
  <c r="BU50" i="82"/>
  <c r="AI40" i="13"/>
  <c r="BS163" i="82"/>
  <c r="BT112" i="83"/>
  <c r="BU91" i="83" l="1"/>
  <c r="BU103" i="83" s="1"/>
  <c r="BX77" i="83"/>
  <c r="BY195" i="21"/>
  <c r="BY199" i="21" s="1"/>
  <c r="BY84" i="83"/>
  <c r="BV91" i="83" s="1"/>
  <c r="BV103" i="83" s="1"/>
  <c r="BY23" i="21"/>
  <c r="BZ44" i="83"/>
  <c r="BZ52" i="83" s="1"/>
  <c r="BX166" i="15"/>
  <c r="W21" i="69"/>
  <c r="BV176" i="21"/>
  <c r="BV31" i="83"/>
  <c r="BV33" i="83" s="1"/>
  <c r="AJ86" i="15"/>
  <c r="AJ87" i="15" s="1"/>
  <c r="AJ37" i="13" s="1"/>
  <c r="BV148" i="21"/>
  <c r="BV152" i="15" s="1"/>
  <c r="BU24" i="21"/>
  <c r="BV82" i="83"/>
  <c r="BV75" i="83" s="1"/>
  <c r="BR89" i="83"/>
  <c r="BR101" i="83" s="1"/>
  <c r="BR98" i="83" s="1"/>
  <c r="BV22" i="83"/>
  <c r="BW42" i="83"/>
  <c r="BW50" i="83" s="1"/>
  <c r="BV45" i="83"/>
  <c r="BV53" i="83"/>
  <c r="BV13" i="61" s="1"/>
  <c r="BV35" i="61" s="1"/>
  <c r="BW21" i="83"/>
  <c r="BW28" i="83" s="1"/>
  <c r="BX42" i="83" s="1"/>
  <c r="BX50" i="83" s="1"/>
  <c r="BW29" i="83"/>
  <c r="BZ18" i="83"/>
  <c r="BZ30" i="83" s="1"/>
  <c r="W19" i="69"/>
  <c r="BW20" i="21"/>
  <c r="BW129" i="21"/>
  <c r="BW138" i="21" s="1"/>
  <c r="BW81" i="83"/>
  <c r="BX41" i="83"/>
  <c r="BX49" i="83" s="1"/>
  <c r="BV73" i="83"/>
  <c r="BV96" i="83" s="1"/>
  <c r="AQ81" i="15"/>
  <c r="BV138" i="15"/>
  <c r="BV37" i="68"/>
  <c r="BV42" i="68" s="1"/>
  <c r="BV24" i="21"/>
  <c r="BS32" i="15"/>
  <c r="BT179" i="15"/>
  <c r="BT182" i="15" s="1"/>
  <c r="V32" i="25"/>
  <c r="Q350" i="73"/>
  <c r="BU112" i="83"/>
  <c r="BU42" i="68"/>
  <c r="BU162" i="82"/>
  <c r="BU51" i="82"/>
  <c r="BU103" i="82"/>
  <c r="BU105" i="82" s="1"/>
  <c r="AP17" i="15"/>
  <c r="AQ95" i="15"/>
  <c r="BX36" i="68"/>
  <c r="BT163" i="82"/>
  <c r="BV74" i="83"/>
  <c r="BV50" i="82"/>
  <c r="W18" i="69"/>
  <c r="AI16" i="15"/>
  <c r="BV145" i="15"/>
  <c r="BQ113" i="83"/>
  <c r="BW48" i="83"/>
  <c r="W20" i="69"/>
  <c r="BX27" i="83"/>
  <c r="BX26" i="83"/>
  <c r="BY19" i="83"/>
  <c r="BV119" i="21"/>
  <c r="BW19" i="21"/>
  <c r="BW110" i="21"/>
  <c r="BW119" i="21" s="1"/>
  <c r="BW80" i="83"/>
  <c r="BX40" i="83"/>
  <c r="BW78" i="68"/>
  <c r="BW94" i="68"/>
  <c r="BX20" i="83"/>
  <c r="BX29" i="83" s="1"/>
  <c r="BZ25" i="83"/>
  <c r="CA17" i="83"/>
  <c r="BS87" i="83"/>
  <c r="BS99" i="83" s="1"/>
  <c r="BY180" i="15"/>
  <c r="BY61" i="83"/>
  <c r="BY63" i="83" s="1"/>
  <c r="BY14" i="61" s="1"/>
  <c r="BY36" i="61" s="1"/>
  <c r="BY18" i="21"/>
  <c r="BY41" i="68" l="1"/>
  <c r="BY77" i="83"/>
  <c r="BZ23" i="21"/>
  <c r="BZ41" i="68" s="1"/>
  <c r="BZ84" i="83"/>
  <c r="BZ195" i="21"/>
  <c r="BZ199" i="21" s="1"/>
  <c r="CA44" i="83"/>
  <c r="CA52" i="83" s="1"/>
  <c r="BY166" i="15"/>
  <c r="BV157" i="21"/>
  <c r="BW53" i="83"/>
  <c r="BW13" i="61" s="1"/>
  <c r="BW35" i="61" s="1"/>
  <c r="BW45" i="83"/>
  <c r="BS89" i="83"/>
  <c r="BS101" i="83" s="1"/>
  <c r="BS98" i="83" s="1"/>
  <c r="BW148" i="21"/>
  <c r="BW157" i="21" s="1"/>
  <c r="BW21" i="21"/>
  <c r="BW39" i="68" s="1"/>
  <c r="BW82" i="83"/>
  <c r="BT89" i="83" s="1"/>
  <c r="BT101" i="83" s="1"/>
  <c r="BW22" i="83"/>
  <c r="BW31" i="83"/>
  <c r="BW33" i="83" s="1"/>
  <c r="BW83" i="83"/>
  <c r="BW167" i="21"/>
  <c r="BW22" i="21"/>
  <c r="BX43" i="83"/>
  <c r="BX51" i="83" s="1"/>
  <c r="BX83" i="83"/>
  <c r="BX167" i="21"/>
  <c r="BX22" i="21"/>
  <c r="BX40" i="68" s="1"/>
  <c r="BY43" i="83"/>
  <c r="BY51" i="83" s="1"/>
  <c r="W23" i="69"/>
  <c r="BV112" i="83"/>
  <c r="BW73" i="83"/>
  <c r="BW96" i="83" s="1"/>
  <c r="BW37" i="68"/>
  <c r="BW74" i="83"/>
  <c r="BY26" i="83"/>
  <c r="BY27" i="83"/>
  <c r="BZ19" i="83"/>
  <c r="BX48" i="83"/>
  <c r="BT32" i="15"/>
  <c r="BU179" i="15"/>
  <c r="BU182" i="15" s="1"/>
  <c r="BV51" i="82"/>
  <c r="BV103" i="82"/>
  <c r="BV105" i="82" s="1"/>
  <c r="BV162" i="82"/>
  <c r="BX81" i="83"/>
  <c r="BX20" i="21"/>
  <c r="BX38" i="68" s="1"/>
  <c r="BX129" i="21"/>
  <c r="BY41" i="83"/>
  <c r="BY49" i="83" s="1"/>
  <c r="AQ97" i="15"/>
  <c r="AQ98" i="15" s="1"/>
  <c r="BU163" i="82"/>
  <c r="AQ84" i="15"/>
  <c r="BY20" i="83"/>
  <c r="BT88" i="83"/>
  <c r="BT100" i="83" s="1"/>
  <c r="BY36" i="68"/>
  <c r="BW50" i="82"/>
  <c r="AJ89" i="15"/>
  <c r="BX19" i="21"/>
  <c r="BX110" i="21"/>
  <c r="BX119" i="21" s="1"/>
  <c r="BX80" i="83"/>
  <c r="BU87" i="83" s="1"/>
  <c r="BU99" i="83" s="1"/>
  <c r="BY40" i="83"/>
  <c r="BX78" i="68"/>
  <c r="BX94" i="68"/>
  <c r="BR113" i="83"/>
  <c r="O17" i="25"/>
  <c r="J337" i="73"/>
  <c r="BT87" i="83"/>
  <c r="BT99" i="83" s="1"/>
  <c r="BW138" i="15"/>
  <c r="CA25" i="83"/>
  <c r="CB17" i="83"/>
  <c r="BZ180" i="15"/>
  <c r="BZ61" i="83"/>
  <c r="BZ63" i="83" s="1"/>
  <c r="BZ14" i="61" s="1"/>
  <c r="BZ36" i="61" s="1"/>
  <c r="BZ18" i="21"/>
  <c r="X17" i="69" s="1"/>
  <c r="AJ35" i="13"/>
  <c r="AJ39" i="13" s="1"/>
  <c r="BW145" i="15"/>
  <c r="BX21" i="83"/>
  <c r="CA18" i="83"/>
  <c r="CA30" i="83" s="1"/>
  <c r="BW38" i="68"/>
  <c r="BS113" i="83" l="1"/>
  <c r="X22" i="69"/>
  <c r="BZ77" i="83"/>
  <c r="CA84" i="83"/>
  <c r="CA23" i="21"/>
  <c r="CA195" i="21"/>
  <c r="CA199" i="21" s="1"/>
  <c r="CB44" i="83"/>
  <c r="CB52" i="83" s="1"/>
  <c r="BZ166" i="15"/>
  <c r="BW91" i="83"/>
  <c r="BW103" i="83" s="1"/>
  <c r="BW24" i="21"/>
  <c r="BW152" i="15"/>
  <c r="BW75" i="83"/>
  <c r="BX76" i="83"/>
  <c r="BX53" i="83"/>
  <c r="BX13" i="61" s="1"/>
  <c r="BX35" i="61" s="1"/>
  <c r="BX176" i="21"/>
  <c r="BX159" i="15"/>
  <c r="BX45" i="83"/>
  <c r="BW40" i="68"/>
  <c r="BW42" i="68" s="1"/>
  <c r="BW176" i="21"/>
  <c r="BW159" i="15"/>
  <c r="BY21" i="83"/>
  <c r="BY28" i="83" s="1"/>
  <c r="BY148" i="21" s="1"/>
  <c r="BY29" i="83"/>
  <c r="BW76" i="83"/>
  <c r="BU90" i="83"/>
  <c r="BU102" i="83" s="1"/>
  <c r="BT90" i="83"/>
  <c r="BT102" i="83" s="1"/>
  <c r="BT98" i="83" s="1"/>
  <c r="BW112" i="83"/>
  <c r="CB25" i="83"/>
  <c r="CC17" i="83"/>
  <c r="BZ26" i="83"/>
  <c r="BZ27" i="83"/>
  <c r="CA19" i="83"/>
  <c r="BY129" i="21"/>
  <c r="BY138" i="21" s="1"/>
  <c r="BY81" i="83"/>
  <c r="BY20" i="21"/>
  <c r="BZ41" i="83"/>
  <c r="BZ49" i="83" s="1"/>
  <c r="BY110" i="21"/>
  <c r="BY119" i="21" s="1"/>
  <c r="BY19" i="21"/>
  <c r="BY80" i="83"/>
  <c r="BZ40" i="83"/>
  <c r="BU88" i="83"/>
  <c r="BU100" i="83" s="1"/>
  <c r="BV163" i="82"/>
  <c r="BZ20" i="83"/>
  <c r="BZ29" i="83" s="1"/>
  <c r="AJ40" i="13"/>
  <c r="BY48" i="83"/>
  <c r="BX138" i="15"/>
  <c r="BX37" i="68"/>
  <c r="AQ17" i="15"/>
  <c r="AR95" i="15"/>
  <c r="BW103" i="82"/>
  <c r="BW105" i="82" s="1"/>
  <c r="BW162" i="82"/>
  <c r="BW51" i="82"/>
  <c r="CB18" i="83"/>
  <c r="CB30" i="83" s="1"/>
  <c r="BX28" i="83"/>
  <c r="BX22" i="83"/>
  <c r="BX145" i="15"/>
  <c r="BX138" i="21"/>
  <c r="BX50" i="82"/>
  <c r="BY78" i="68"/>
  <c r="BY94" i="68"/>
  <c r="BX74" i="83"/>
  <c r="BZ36" i="68"/>
  <c r="BX73" i="83"/>
  <c r="BX96" i="83" s="1"/>
  <c r="AR81" i="15"/>
  <c r="BU32" i="15"/>
  <c r="BV179" i="15"/>
  <c r="BV182" i="15" s="1"/>
  <c r="CA61" i="83"/>
  <c r="CA63" i="83" s="1"/>
  <c r="CA14" i="61" s="1"/>
  <c r="CA36" i="61" s="1"/>
  <c r="CA180" i="15"/>
  <c r="CA18" i="21"/>
  <c r="AK86" i="15"/>
  <c r="AJ91" i="15"/>
  <c r="BT113" i="83" l="1"/>
  <c r="CB23" i="21"/>
  <c r="CB41" i="68" s="1"/>
  <c r="CB84" i="83"/>
  <c r="BY91" i="83" s="1"/>
  <c r="BY103" i="83" s="1"/>
  <c r="CB195" i="21"/>
  <c r="CB199" i="21" s="1"/>
  <c r="CC44" i="83"/>
  <c r="CC52" i="83" s="1"/>
  <c r="CA41" i="68"/>
  <c r="CA77" i="83"/>
  <c r="BX91" i="83"/>
  <c r="BX103" i="83" s="1"/>
  <c r="CA166" i="15"/>
  <c r="BY31" i="83"/>
  <c r="BY33" i="83" s="1"/>
  <c r="BY83" i="83"/>
  <c r="BY22" i="21"/>
  <c r="BY167" i="21"/>
  <c r="BZ43" i="83"/>
  <c r="BZ51" i="83" s="1"/>
  <c r="BY21" i="21"/>
  <c r="BY39" i="68" s="1"/>
  <c r="BY82" i="83"/>
  <c r="BZ83" i="83"/>
  <c r="BZ167" i="21"/>
  <c r="BZ22" i="21"/>
  <c r="BZ40" i="68" s="1"/>
  <c r="CA43" i="83"/>
  <c r="CA51" i="83" s="1"/>
  <c r="BZ42" i="83"/>
  <c r="BZ50" i="83" s="1"/>
  <c r="BY22" i="83"/>
  <c r="CC18" i="83"/>
  <c r="CC30" i="83" s="1"/>
  <c r="CA20" i="83"/>
  <c r="AR97" i="15"/>
  <c r="AR98" i="15" s="1"/>
  <c r="BZ110" i="21"/>
  <c r="BZ119" i="21" s="1"/>
  <c r="BZ19" i="21"/>
  <c r="BZ80" i="83"/>
  <c r="CA40" i="83"/>
  <c r="BZ48" i="83"/>
  <c r="AR84" i="15"/>
  <c r="BY37" i="68"/>
  <c r="BY152" i="15"/>
  <c r="BY50" i="82"/>
  <c r="BX162" i="82"/>
  <c r="BX51" i="82"/>
  <c r="BX103" i="82"/>
  <c r="BX105" i="82" s="1"/>
  <c r="BV32" i="15"/>
  <c r="BW179" i="15"/>
  <c r="BW182" i="15" s="1"/>
  <c r="BY73" i="83"/>
  <c r="BY96" i="83" s="1"/>
  <c r="BV87" i="83"/>
  <c r="BV99" i="83" s="1"/>
  <c r="BY138" i="15"/>
  <c r="CC25" i="83"/>
  <c r="CD17" i="83"/>
  <c r="AJ16" i="15"/>
  <c r="AK87" i="15"/>
  <c r="AK37" i="13" s="1"/>
  <c r="BZ20" i="21"/>
  <c r="BZ38" i="68" s="1"/>
  <c r="BZ81" i="83"/>
  <c r="BZ129" i="21"/>
  <c r="BZ138" i="21" s="1"/>
  <c r="CA41" i="83"/>
  <c r="CA49" i="83" s="1"/>
  <c r="BX112" i="83"/>
  <c r="CB180" i="15"/>
  <c r="CB61" i="83"/>
  <c r="CB63" i="83" s="1"/>
  <c r="CB14" i="61" s="1"/>
  <c r="CB36" i="61" s="1"/>
  <c r="CB18" i="21"/>
  <c r="BX148" i="21"/>
  <c r="BX21" i="21"/>
  <c r="BX82" i="83"/>
  <c r="BY42" i="83"/>
  <c r="BX31" i="83"/>
  <c r="BX33" i="83" s="1"/>
  <c r="BY145" i="15"/>
  <c r="BY38" i="68"/>
  <c r="BY74" i="83"/>
  <c r="BV88" i="83"/>
  <c r="BV100" i="83" s="1"/>
  <c r="CA36" i="68"/>
  <c r="BZ78" i="68"/>
  <c r="BZ94" i="68"/>
  <c r="BW163" i="82"/>
  <c r="BZ21" i="83"/>
  <c r="CA26" i="83"/>
  <c r="CA27" i="83"/>
  <c r="CB19" i="83"/>
  <c r="CB166" i="15" l="1"/>
  <c r="CC84" i="83"/>
  <c r="CC195" i="21"/>
  <c r="CC23" i="21"/>
  <c r="CD44" i="83"/>
  <c r="CD52" i="83" s="1"/>
  <c r="CB77" i="83"/>
  <c r="BY24" i="21"/>
  <c r="CA21" i="83"/>
  <c r="CA28" i="83" s="1"/>
  <c r="CA82" i="83" s="1"/>
  <c r="CA29" i="83"/>
  <c r="BZ176" i="21"/>
  <c r="BZ159" i="15"/>
  <c r="BY75" i="83"/>
  <c r="BY176" i="21"/>
  <c r="BY159" i="15"/>
  <c r="BZ45" i="83"/>
  <c r="BZ53" i="83"/>
  <c r="BZ13" i="61" s="1"/>
  <c r="BZ35" i="61" s="1"/>
  <c r="BY40" i="68"/>
  <c r="BY42" i="68" s="1"/>
  <c r="X21" i="69"/>
  <c r="BZ76" i="83"/>
  <c r="BV90" i="83"/>
  <c r="BV102" i="83" s="1"/>
  <c r="BY76" i="83"/>
  <c r="BW90" i="83"/>
  <c r="BW102" i="83" s="1"/>
  <c r="CD18" i="83"/>
  <c r="CD30" i="83" s="1"/>
  <c r="X19" i="69"/>
  <c r="CA81" i="83"/>
  <c r="CA20" i="21"/>
  <c r="CA129" i="21"/>
  <c r="CA138" i="21" s="1"/>
  <c r="CB41" i="83"/>
  <c r="CB49" i="83" s="1"/>
  <c r="BZ37" i="68"/>
  <c r="X18" i="69"/>
  <c r="BZ138" i="15"/>
  <c r="BZ28" i="83"/>
  <c r="BZ22" i="83"/>
  <c r="BY112" i="83"/>
  <c r="AS81" i="15"/>
  <c r="BW32" i="15"/>
  <c r="BX179" i="15"/>
  <c r="BX182" i="15" s="1"/>
  <c r="BZ74" i="83"/>
  <c r="AK35" i="13"/>
  <c r="AK39" i="13" s="1"/>
  <c r="CB27" i="83"/>
  <c r="CB26" i="83"/>
  <c r="CC19" i="83"/>
  <c r="BY103" i="82"/>
  <c r="BY105" i="82" s="1"/>
  <c r="BY162" i="82"/>
  <c r="BY51" i="82"/>
  <c r="BZ73" i="83"/>
  <c r="BZ96" i="83" s="1"/>
  <c r="CA19" i="21"/>
  <c r="CA110" i="21"/>
  <c r="CA119" i="21" s="1"/>
  <c r="CA80" i="83"/>
  <c r="CB40" i="83"/>
  <c r="AR17" i="15"/>
  <c r="AS95" i="15"/>
  <c r="BY50" i="83"/>
  <c r="BY53" i="83" s="1"/>
  <c r="BY13" i="61" s="1"/>
  <c r="BY35" i="61" s="1"/>
  <c r="BY45" i="83"/>
  <c r="BX75" i="83"/>
  <c r="BV89" i="83"/>
  <c r="BV101" i="83" s="1"/>
  <c r="BU89" i="83"/>
  <c r="BU101" i="83" s="1"/>
  <c r="BU98" i="83" s="1"/>
  <c r="BW88" i="83"/>
  <c r="BW100" i="83" s="1"/>
  <c r="CA78" i="68"/>
  <c r="CA94" i="68"/>
  <c r="BX39" i="68"/>
  <c r="BX42" i="68" s="1"/>
  <c r="BX24" i="21"/>
  <c r="BZ50" i="82"/>
  <c r="BZ145" i="15"/>
  <c r="W32" i="25"/>
  <c r="R350" i="73"/>
  <c r="BX152" i="15"/>
  <c r="BY157" i="21"/>
  <c r="BX157" i="21"/>
  <c r="CD25" i="83"/>
  <c r="CE17" i="83"/>
  <c r="BX163" i="82"/>
  <c r="CB36" i="68"/>
  <c r="CC180" i="15"/>
  <c r="CC61" i="83"/>
  <c r="CC63" i="83" s="1"/>
  <c r="CC14" i="61" s="1"/>
  <c r="CC36" i="61" s="1"/>
  <c r="CC18" i="21"/>
  <c r="CA48" i="83"/>
  <c r="CB20" i="83"/>
  <c r="CB29" i="83" s="1"/>
  <c r="BW87" i="83"/>
  <c r="BW99" i="83" s="1"/>
  <c r="AK89" i="15"/>
  <c r="CC166" i="15" l="1"/>
  <c r="CC77" i="83"/>
  <c r="CD84" i="83"/>
  <c r="CA91" i="83" s="1"/>
  <c r="CA103" i="83" s="1"/>
  <c r="CD195" i="21"/>
  <c r="CD23" i="21"/>
  <c r="CD41" i="68" s="1"/>
  <c r="CE44" i="83"/>
  <c r="CE52" i="83" s="1"/>
  <c r="CC199" i="21"/>
  <c r="BZ91" i="83"/>
  <c r="BZ103" i="83" s="1"/>
  <c r="CC41" i="68"/>
  <c r="CA22" i="83"/>
  <c r="CA21" i="21"/>
  <c r="CA39" i="68" s="1"/>
  <c r="CB42" i="83"/>
  <c r="CB50" i="83" s="1"/>
  <c r="CA148" i="21"/>
  <c r="CA152" i="15" s="1"/>
  <c r="CA31" i="83"/>
  <c r="CA33" i="83" s="1"/>
  <c r="CE18" i="83"/>
  <c r="CE30" i="83" s="1"/>
  <c r="CA83" i="83"/>
  <c r="CA167" i="21"/>
  <c r="CA22" i="21"/>
  <c r="CB43" i="83"/>
  <c r="CB51" i="83" s="1"/>
  <c r="CB83" i="83"/>
  <c r="CB167" i="21"/>
  <c r="CB22" i="21"/>
  <c r="CB40" i="68" s="1"/>
  <c r="CC43" i="83"/>
  <c r="CC51" i="83" s="1"/>
  <c r="BV98" i="83"/>
  <c r="CC20" i="83"/>
  <c r="BZ112" i="83"/>
  <c r="AS84" i="15"/>
  <c r="BU113" i="83"/>
  <c r="BZ21" i="21"/>
  <c r="BZ82" i="83"/>
  <c r="CA75" i="83" s="1"/>
  <c r="BZ148" i="21"/>
  <c r="CA42" i="83"/>
  <c r="BZ31" i="83"/>
  <c r="BZ33" i="83" s="1"/>
  <c r="BZ162" i="82"/>
  <c r="BZ103" i="82"/>
  <c r="BZ105" i="82" s="1"/>
  <c r="BZ51" i="82"/>
  <c r="CC26" i="83"/>
  <c r="CC27" i="83"/>
  <c r="CD19" i="83"/>
  <c r="CB110" i="21"/>
  <c r="CB119" i="21" s="1"/>
  <c r="CB19" i="21"/>
  <c r="CB80" i="83"/>
  <c r="BY87" i="83" s="1"/>
  <c r="BY99" i="83" s="1"/>
  <c r="CC40" i="83"/>
  <c r="AL86" i="15"/>
  <c r="AK91" i="15"/>
  <c r="BY163" i="82"/>
  <c r="CB21" i="83"/>
  <c r="CB28" i="83" s="1"/>
  <c r="CB31" i="83" s="1"/>
  <c r="CB33" i="83" s="1"/>
  <c r="CD180" i="15"/>
  <c r="CD61" i="83"/>
  <c r="CD63" i="83" s="1"/>
  <c r="CD14" i="61" s="1"/>
  <c r="CD36" i="61" s="1"/>
  <c r="CD18" i="21"/>
  <c r="Y17" i="69" s="1"/>
  <c r="CE25" i="83"/>
  <c r="CF17" i="83"/>
  <c r="AS97" i="15"/>
  <c r="AS98" i="15" s="1"/>
  <c r="CB81" i="83"/>
  <c r="BY88" i="83" s="1"/>
  <c r="BY100" i="83" s="1"/>
  <c r="CB129" i="21"/>
  <c r="CB138" i="21" s="1"/>
  <c r="CB20" i="21"/>
  <c r="CB38" i="68" s="1"/>
  <c r="CC41" i="83"/>
  <c r="CC49" i="83" s="1"/>
  <c r="CC36" i="68"/>
  <c r="CB48" i="83"/>
  <c r="CA50" i="82"/>
  <c r="CA73" i="83"/>
  <c r="CA96" i="83" s="1"/>
  <c r="CA145" i="15"/>
  <c r="CA138" i="15"/>
  <c r="CA38" i="68"/>
  <c r="CB78" i="68"/>
  <c r="CB94" i="68"/>
  <c r="CA37" i="68"/>
  <c r="BX32" i="15"/>
  <c r="BY179" i="15"/>
  <c r="BY182" i="15" s="1"/>
  <c r="CA74" i="83"/>
  <c r="BX88" i="83"/>
  <c r="BX100" i="83" s="1"/>
  <c r="AK40" i="13"/>
  <c r="BX87" i="83"/>
  <c r="BX99" i="83" s="1"/>
  <c r="BV113" i="83" l="1"/>
  <c r="Y22" i="69"/>
  <c r="CE84" i="83"/>
  <c r="CB91" i="83" s="1"/>
  <c r="CB103" i="83" s="1"/>
  <c r="CE23" i="21"/>
  <c r="CE195" i="21"/>
  <c r="CE199" i="21" s="1"/>
  <c r="CF44" i="83"/>
  <c r="CF52" i="83" s="1"/>
  <c r="CD166" i="15"/>
  <c r="CD199" i="21"/>
  <c r="CD77" i="83"/>
  <c r="CA24" i="21"/>
  <c r="CB45" i="83"/>
  <c r="CB53" i="83"/>
  <c r="CB13" i="61" s="1"/>
  <c r="CB35" i="61" s="1"/>
  <c r="BY90" i="83"/>
  <c r="BY102" i="83" s="1"/>
  <c r="CB76" i="83"/>
  <c r="CA40" i="68"/>
  <c r="CA42" i="68" s="1"/>
  <c r="CB176" i="21"/>
  <c r="CB159" i="15"/>
  <c r="CA159" i="15"/>
  <c r="CA176" i="21"/>
  <c r="CC21" i="83"/>
  <c r="CC28" i="83" s="1"/>
  <c r="CD42" i="83" s="1"/>
  <c r="CD50" i="83" s="1"/>
  <c r="CC29" i="83"/>
  <c r="BX90" i="83"/>
  <c r="BX102" i="83" s="1"/>
  <c r="CA76" i="83"/>
  <c r="CD20" i="83"/>
  <c r="CB22" i="83"/>
  <c r="BZ152" i="15"/>
  <c r="CA157" i="21"/>
  <c r="BZ157" i="21"/>
  <c r="CC48" i="83"/>
  <c r="BZ75" i="83"/>
  <c r="BW89" i="83"/>
  <c r="BW101" i="83" s="1"/>
  <c r="BW98" i="83" s="1"/>
  <c r="BX89" i="83"/>
  <c r="BX101" i="83" s="1"/>
  <c r="BZ39" i="68"/>
  <c r="BZ42" i="68" s="1"/>
  <c r="X20" i="69"/>
  <c r="X23" i="69" s="1"/>
  <c r="BZ24" i="21"/>
  <c r="CD36" i="68"/>
  <c r="CB148" i="21"/>
  <c r="CB82" i="83"/>
  <c r="CB21" i="21"/>
  <c r="CC42" i="83"/>
  <c r="CC50" i="83" s="1"/>
  <c r="AS17" i="15"/>
  <c r="AT95" i="15"/>
  <c r="CB50" i="82"/>
  <c r="CB37" i="68"/>
  <c r="CC78" i="68"/>
  <c r="CC94" i="68"/>
  <c r="CB145" i="15"/>
  <c r="CD26" i="83"/>
  <c r="CD27" i="83"/>
  <c r="CE19" i="83"/>
  <c r="AT81" i="15"/>
  <c r="CA112" i="83"/>
  <c r="CB73" i="83"/>
  <c r="CB96" i="83" s="1"/>
  <c r="CB138" i="15"/>
  <c r="BY32" i="15"/>
  <c r="BZ179" i="15"/>
  <c r="BZ182" i="15" s="1"/>
  <c r="CB74" i="83"/>
  <c r="CC129" i="21"/>
  <c r="CC81" i="83"/>
  <c r="BZ88" i="83" s="1"/>
  <c r="BZ100" i="83" s="1"/>
  <c r="CC20" i="21"/>
  <c r="CD41" i="83"/>
  <c r="CD49" i="83" s="1"/>
  <c r="CC19" i="21"/>
  <c r="CC110" i="21"/>
  <c r="CC80" i="83"/>
  <c r="BZ87" i="83" s="1"/>
  <c r="BZ99" i="83" s="1"/>
  <c r="CD40" i="83"/>
  <c r="CF25" i="83"/>
  <c r="CG17" i="83"/>
  <c r="CE61" i="83"/>
  <c r="CE63" i="83" s="1"/>
  <c r="CE14" i="61" s="1"/>
  <c r="CE36" i="61" s="1"/>
  <c r="CE180" i="15"/>
  <c r="CE18" i="21"/>
  <c r="BZ163" i="82"/>
  <c r="CA103" i="82"/>
  <c r="CA105" i="82" s="1"/>
  <c r="CA51" i="82"/>
  <c r="CA162" i="82"/>
  <c r="AK16" i="15"/>
  <c r="AL87" i="15"/>
  <c r="AL37" i="13" s="1"/>
  <c r="CA50" i="83"/>
  <c r="CA53" i="83" s="1"/>
  <c r="CA13" i="61" s="1"/>
  <c r="CA35" i="61" s="1"/>
  <c r="CA45" i="83"/>
  <c r="CF18" i="83"/>
  <c r="CF30" i="83" s="1"/>
  <c r="CF195" i="21" l="1"/>
  <c r="CF199" i="21" s="1"/>
  <c r="CF84" i="83"/>
  <c r="CF23" i="21"/>
  <c r="CF41" i="68" s="1"/>
  <c r="CG44" i="83"/>
  <c r="CG52" i="83" s="1"/>
  <c r="CE166" i="15"/>
  <c r="CE41" i="68"/>
  <c r="CE77" i="83"/>
  <c r="CC148" i="21"/>
  <c r="CC157" i="21" s="1"/>
  <c r="CC21" i="21"/>
  <c r="CC39" i="68" s="1"/>
  <c r="CC82" i="83"/>
  <c r="CC75" i="83" s="1"/>
  <c r="BX98" i="83"/>
  <c r="CC22" i="83"/>
  <c r="CC83" i="83"/>
  <c r="CC167" i="21"/>
  <c r="CC22" i="21"/>
  <c r="CD43" i="83"/>
  <c r="CD51" i="83" s="1"/>
  <c r="CC31" i="83"/>
  <c r="CC33" i="83" s="1"/>
  <c r="CD21" i="83"/>
  <c r="CD28" i="83" s="1"/>
  <c r="CD148" i="21" s="1"/>
  <c r="CD29" i="83"/>
  <c r="CC45" i="83"/>
  <c r="CC53" i="83"/>
  <c r="CC13" i="61" s="1"/>
  <c r="CC35" i="61" s="1"/>
  <c r="CG18" i="83"/>
  <c r="CG30" i="83" s="1"/>
  <c r="CC138" i="15"/>
  <c r="CF61" i="83"/>
  <c r="CF63" i="83" s="1"/>
  <c r="CF14" i="61" s="1"/>
  <c r="CF36" i="61" s="1"/>
  <c r="CF180" i="15"/>
  <c r="CF18" i="21"/>
  <c r="AL35" i="13"/>
  <c r="AL39" i="13" s="1"/>
  <c r="N36" i="24"/>
  <c r="N34" i="24" s="1"/>
  <c r="N38" i="24" s="1"/>
  <c r="CE27" i="83"/>
  <c r="CE26" i="83"/>
  <c r="CF19" i="83"/>
  <c r="CA163" i="82"/>
  <c r="CC119" i="21"/>
  <c r="CC50" i="82"/>
  <c r="CB75" i="83"/>
  <c r="BW113" i="83"/>
  <c r="CC37" i="68"/>
  <c r="CB103" i="82"/>
  <c r="CB105" i="82" s="1"/>
  <c r="CB162" i="82"/>
  <c r="CB51" i="82"/>
  <c r="CC145" i="15"/>
  <c r="CD129" i="21"/>
  <c r="CD20" i="21"/>
  <c r="CD38" i="68" s="1"/>
  <c r="CD81" i="83"/>
  <c r="CE41" i="83"/>
  <c r="CE49" i="83" s="1"/>
  <c r="CD110" i="21"/>
  <c r="CD119" i="21" s="1"/>
  <c r="CD19" i="21"/>
  <c r="Y18" i="69" s="1"/>
  <c r="CD80" i="83"/>
  <c r="CE40" i="83"/>
  <c r="BZ32" i="15"/>
  <c r="CA179" i="15"/>
  <c r="CA182" i="15" s="1"/>
  <c r="CB152" i="15"/>
  <c r="CB157" i="21"/>
  <c r="BY89" i="83"/>
  <c r="BY101" i="83" s="1"/>
  <c r="BY98" i="83" s="1"/>
  <c r="CD78" i="68"/>
  <c r="CD94" i="68"/>
  <c r="CE36" i="68"/>
  <c r="CC73" i="83"/>
  <c r="CC96" i="83" s="1"/>
  <c r="AT84" i="15"/>
  <c r="CC138" i="21"/>
  <c r="CB39" i="68"/>
  <c r="CB42" i="68" s="1"/>
  <c r="CD48" i="83"/>
  <c r="CB112" i="83"/>
  <c r="CB24" i="21"/>
  <c r="CC38" i="68"/>
  <c r="CE20" i="83"/>
  <c r="CE29" i="83" s="1"/>
  <c r="AL89" i="15"/>
  <c r="CG25" i="83"/>
  <c r="CH17" i="83"/>
  <c r="CC74" i="83"/>
  <c r="AT97" i="15"/>
  <c r="AT98" i="15" s="1"/>
  <c r="BX113" i="83" l="1"/>
  <c r="CC91" i="83"/>
  <c r="CC103" i="83" s="1"/>
  <c r="CF77" i="83"/>
  <c r="CG195" i="21"/>
  <c r="CG199" i="21" s="1"/>
  <c r="CG84" i="83"/>
  <c r="CD91" i="83" s="1"/>
  <c r="CD103" i="83" s="1"/>
  <c r="CG23" i="21"/>
  <c r="CH44" i="83"/>
  <c r="CH52" i="83" s="1"/>
  <c r="CF166" i="15"/>
  <c r="CC152" i="15"/>
  <c r="CD157" i="21"/>
  <c r="BZ89" i="83"/>
  <c r="BZ101" i="83" s="1"/>
  <c r="CD22" i="83"/>
  <c r="CD31" i="83"/>
  <c r="CD33" i="83" s="1"/>
  <c r="CD21" i="21"/>
  <c r="CD39" i="68" s="1"/>
  <c r="CD53" i="83"/>
  <c r="CD13" i="61" s="1"/>
  <c r="CD35" i="61" s="1"/>
  <c r="CD45" i="83"/>
  <c r="CE42" i="83"/>
  <c r="CE50" i="83" s="1"/>
  <c r="CD82" i="83"/>
  <c r="CA89" i="83" s="1"/>
  <c r="CA101" i="83" s="1"/>
  <c r="CC40" i="68"/>
  <c r="CC42" i="68" s="1"/>
  <c r="CC159" i="15"/>
  <c r="CC176" i="21"/>
  <c r="CC76" i="83"/>
  <c r="BZ90" i="83"/>
  <c r="BZ102" i="83" s="1"/>
  <c r="CE83" i="83"/>
  <c r="CE167" i="21"/>
  <c r="CE22" i="21"/>
  <c r="CF43" i="83"/>
  <c r="CF51" i="83" s="1"/>
  <c r="CD83" i="83"/>
  <c r="CD22" i="21"/>
  <c r="CD40" i="68" s="1"/>
  <c r="CD167" i="21"/>
  <c r="CD159" i="15" s="1"/>
  <c r="CE43" i="83"/>
  <c r="CE51" i="83" s="1"/>
  <c r="CC24" i="21"/>
  <c r="Y19" i="69"/>
  <c r="CE21" i="83"/>
  <c r="CE28" i="83" s="1"/>
  <c r="CE148" i="21" s="1"/>
  <c r="CE157" i="21" s="1"/>
  <c r="AT17" i="15"/>
  <c r="AU95" i="15"/>
  <c r="CA32" i="15"/>
  <c r="CB179" i="15"/>
  <c r="CB182" i="15" s="1"/>
  <c r="X32" i="25"/>
  <c r="S350" i="73"/>
  <c r="N39" i="24"/>
  <c r="CD145" i="15"/>
  <c r="AL40" i="13"/>
  <c r="CF20" i="83"/>
  <c r="CF36" i="68"/>
  <c r="CD138" i="21"/>
  <c r="CC162" i="82"/>
  <c r="CC103" i="82"/>
  <c r="CC105" i="82" s="1"/>
  <c r="CC51" i="82"/>
  <c r="CB163" i="82"/>
  <c r="CD37" i="68"/>
  <c r="CH25" i="83"/>
  <c r="CI17" i="83"/>
  <c r="CE78" i="68"/>
  <c r="CE94" i="68"/>
  <c r="CF27" i="83"/>
  <c r="CF26" i="83"/>
  <c r="CG19" i="83"/>
  <c r="CE19" i="21"/>
  <c r="CE110" i="21"/>
  <c r="CE119" i="21" s="1"/>
  <c r="CE80" i="83"/>
  <c r="CB87" i="83" s="1"/>
  <c r="CB99" i="83" s="1"/>
  <c r="CF40" i="83"/>
  <c r="CC112" i="83"/>
  <c r="CD73" i="83"/>
  <c r="CD96" i="83" s="1"/>
  <c r="CD138" i="15"/>
  <c r="CG61" i="83"/>
  <c r="CG63" i="83" s="1"/>
  <c r="CG14" i="61" s="1"/>
  <c r="CG36" i="61" s="1"/>
  <c r="CG180" i="15"/>
  <c r="CG18" i="21"/>
  <c r="CD50" i="82"/>
  <c r="CD74" i="83"/>
  <c r="CE81" i="83"/>
  <c r="CE20" i="21"/>
  <c r="CE129" i="21"/>
  <c r="CF41" i="83"/>
  <c r="CF49" i="83" s="1"/>
  <c r="CA87" i="83"/>
  <c r="CA99" i="83" s="1"/>
  <c r="AM86" i="15"/>
  <c r="AL91" i="15"/>
  <c r="BY113" i="83"/>
  <c r="AU81" i="15"/>
  <c r="CA88" i="83"/>
  <c r="CA100" i="83" s="1"/>
  <c r="CH18" i="83"/>
  <c r="CH30" i="83" s="1"/>
  <c r="CD152" i="15"/>
  <c r="CE48" i="83"/>
  <c r="CH84" i="83" l="1"/>
  <c r="CH23" i="21"/>
  <c r="CH41" i="68" s="1"/>
  <c r="CH195" i="21"/>
  <c r="CH199" i="21" s="1"/>
  <c r="CI44" i="83"/>
  <c r="CI52" i="83" s="1"/>
  <c r="CG41" i="68"/>
  <c r="CG77" i="83"/>
  <c r="CG166" i="15"/>
  <c r="BZ98" i="83"/>
  <c r="Y20" i="69"/>
  <c r="CD75" i="83"/>
  <c r="CE53" i="83"/>
  <c r="CE13" i="61" s="1"/>
  <c r="CE35" i="61" s="1"/>
  <c r="CE45" i="83"/>
  <c r="CB90" i="83"/>
  <c r="CB102" i="83" s="1"/>
  <c r="CD176" i="21"/>
  <c r="CE76" i="83"/>
  <c r="CD24" i="21"/>
  <c r="CE40" i="68"/>
  <c r="CD76" i="83"/>
  <c r="CE176" i="21"/>
  <c r="CE159" i="15"/>
  <c r="CA90" i="83"/>
  <c r="CA102" i="83" s="1"/>
  <c r="CA98" i="83" s="1"/>
  <c r="CF21" i="83"/>
  <c r="CF28" i="83" s="1"/>
  <c r="CF82" i="83" s="1"/>
  <c r="CF29" i="83"/>
  <c r="Y21" i="69"/>
  <c r="CD42" i="68"/>
  <c r="CE31" i="83"/>
  <c r="CE33" i="83" s="1"/>
  <c r="CF42" i="83"/>
  <c r="CF50" i="83" s="1"/>
  <c r="CE21" i="21"/>
  <c r="CE39" i="68" s="1"/>
  <c r="CE82" i="83"/>
  <c r="CB89" i="83" s="1"/>
  <c r="CB101" i="83" s="1"/>
  <c r="CE22" i="83"/>
  <c r="CF48" i="83"/>
  <c r="CE138" i="15"/>
  <c r="CI18" i="83"/>
  <c r="CI30" i="83" s="1"/>
  <c r="CE74" i="83"/>
  <c r="CE152" i="15"/>
  <c r="CF129" i="21"/>
  <c r="CF20" i="21"/>
  <c r="CF38" i="68" s="1"/>
  <c r="CF81" i="83"/>
  <c r="CC88" i="83" s="1"/>
  <c r="CC100" i="83" s="1"/>
  <c r="CG41" i="83"/>
  <c r="CG49" i="83" s="1"/>
  <c r="CC163" i="82"/>
  <c r="CE50" i="82"/>
  <c r="CB88" i="83"/>
  <c r="CB100" i="83" s="1"/>
  <c r="CD112" i="83"/>
  <c r="CB32" i="15"/>
  <c r="CC179" i="15"/>
  <c r="CC182" i="15" s="1"/>
  <c r="CE73" i="83"/>
  <c r="CE96" i="83" s="1"/>
  <c r="CE145" i="15"/>
  <c r="CG26" i="83"/>
  <c r="CG27" i="83"/>
  <c r="CH19" i="83"/>
  <c r="CF110" i="21"/>
  <c r="CF119" i="21" s="1"/>
  <c r="CF19" i="21"/>
  <c r="CF80" i="83"/>
  <c r="CC87" i="83" s="1"/>
  <c r="CC99" i="83" s="1"/>
  <c r="CG40" i="83"/>
  <c r="AU84" i="15"/>
  <c r="CF78" i="68"/>
  <c r="CF94" i="68"/>
  <c r="CE37" i="68"/>
  <c r="CE38" i="68"/>
  <c r="CI25" i="83"/>
  <c r="CJ17" i="83"/>
  <c r="CG20" i="83"/>
  <c r="CG29" i="83" s="1"/>
  <c r="CD51" i="82"/>
  <c r="CD162" i="82"/>
  <c r="CD103" i="82"/>
  <c r="CD105" i="82" s="1"/>
  <c r="CH61" i="83"/>
  <c r="CH63" i="83" s="1"/>
  <c r="CH14" i="61" s="1"/>
  <c r="CH36" i="61" s="1"/>
  <c r="CH180" i="15"/>
  <c r="CH18" i="21"/>
  <c r="Z17" i="69" s="1"/>
  <c r="AU97" i="15"/>
  <c r="AU98" i="15" s="1"/>
  <c r="P17" i="25"/>
  <c r="K337" i="73"/>
  <c r="CE138" i="21"/>
  <c r="CG36" i="68"/>
  <c r="AL16" i="15"/>
  <c r="AM87" i="15"/>
  <c r="AM37" i="13" s="1"/>
  <c r="BZ113" i="83" l="1"/>
  <c r="Z22" i="69"/>
  <c r="CH166" i="15"/>
  <c r="CI84" i="83"/>
  <c r="CI23" i="21"/>
  <c r="CI195" i="21"/>
  <c r="CI199" i="21" s="1"/>
  <c r="CJ44" i="83"/>
  <c r="CJ52" i="83" s="1"/>
  <c r="CH77" i="83"/>
  <c r="CE91" i="83"/>
  <c r="CE103" i="83" s="1"/>
  <c r="Y23" i="69"/>
  <c r="CF45" i="83"/>
  <c r="CG83" i="83"/>
  <c r="CG167" i="21"/>
  <c r="CG22" i="21"/>
  <c r="CG40" i="68" s="1"/>
  <c r="CH43" i="83"/>
  <c r="CH51" i="83" s="1"/>
  <c r="CG42" i="83"/>
  <c r="CG50" i="83" s="1"/>
  <c r="CF148" i="21"/>
  <c r="CF157" i="21" s="1"/>
  <c r="CF21" i="21"/>
  <c r="CF39" i="68" s="1"/>
  <c r="CF31" i="83"/>
  <c r="CF33" i="83" s="1"/>
  <c r="CF83" i="83"/>
  <c r="CF167" i="21"/>
  <c r="CF22" i="21"/>
  <c r="CG43" i="83"/>
  <c r="CG51" i="83" s="1"/>
  <c r="CF22" i="83"/>
  <c r="CF53" i="83"/>
  <c r="CF13" i="61" s="1"/>
  <c r="CF35" i="61" s="1"/>
  <c r="CE24" i="21"/>
  <c r="CH20" i="83"/>
  <c r="CE75" i="83"/>
  <c r="CG21" i="83"/>
  <c r="CG28" i="83" s="1"/>
  <c r="CG21" i="21" s="1"/>
  <c r="CB98" i="83"/>
  <c r="AV81" i="15"/>
  <c r="CF145" i="15"/>
  <c r="I336" i="73"/>
  <c r="N16" i="25"/>
  <c r="CE42" i="68"/>
  <c r="CF138" i="15"/>
  <c r="AM35" i="13"/>
  <c r="AM39" i="13" s="1"/>
  <c r="CE112" i="83"/>
  <c r="AU17" i="15"/>
  <c r="AV95" i="15"/>
  <c r="CC32" i="15"/>
  <c r="CD179" i="15"/>
  <c r="CD182" i="15" s="1"/>
  <c r="CH36" i="68"/>
  <c r="CG48" i="83"/>
  <c r="CG94" i="68"/>
  <c r="CG78" i="68"/>
  <c r="CF73" i="83"/>
  <c r="CF96" i="83" s="1"/>
  <c r="CJ18" i="83"/>
  <c r="CJ30" i="83" s="1"/>
  <c r="CF37" i="68"/>
  <c r="CG110" i="21"/>
  <c r="CG119" i="21" s="1"/>
  <c r="CG19" i="21"/>
  <c r="CG80" i="83"/>
  <c r="CD87" i="83" s="1"/>
  <c r="CD99" i="83" s="1"/>
  <c r="CH40" i="83"/>
  <c r="CF74" i="83"/>
  <c r="CD163" i="82"/>
  <c r="CE162" i="82"/>
  <c r="CE51" i="82"/>
  <c r="CE103" i="82"/>
  <c r="CE105" i="82" s="1"/>
  <c r="CF75" i="83"/>
  <c r="CC89" i="83"/>
  <c r="CC101" i="83" s="1"/>
  <c r="CF50" i="82"/>
  <c r="CH26" i="83"/>
  <c r="CH27" i="83"/>
  <c r="CI19" i="83"/>
  <c r="CA113" i="83"/>
  <c r="CJ25" i="83"/>
  <c r="CK17" i="83"/>
  <c r="CG81" i="83"/>
  <c r="CD88" i="83" s="1"/>
  <c r="CD100" i="83" s="1"/>
  <c r="CG129" i="21"/>
  <c r="CG138" i="21" s="1"/>
  <c r="CG20" i="21"/>
  <c r="CH41" i="83"/>
  <c r="CH49" i="83" s="1"/>
  <c r="CI61" i="83"/>
  <c r="CI63" i="83" s="1"/>
  <c r="CI14" i="61" s="1"/>
  <c r="CI36" i="61" s="1"/>
  <c r="CI180" i="15"/>
  <c r="CI18" i="21"/>
  <c r="AM89" i="15"/>
  <c r="CF138" i="21"/>
  <c r="CB113" i="83" l="1"/>
  <c r="CJ195" i="21"/>
  <c r="CJ199" i="21" s="1"/>
  <c r="CJ23" i="21"/>
  <c r="CJ41" i="68" s="1"/>
  <c r="CJ84" i="83"/>
  <c r="CG91" i="83" s="1"/>
  <c r="CG103" i="83" s="1"/>
  <c r="CK44" i="83"/>
  <c r="CK52" i="83" s="1"/>
  <c r="CI41" i="68"/>
  <c r="CI77" i="83"/>
  <c r="CF91" i="83"/>
  <c r="CF103" i="83" s="1"/>
  <c r="CI166" i="15"/>
  <c r="CF152" i="15"/>
  <c r="CF40" i="68"/>
  <c r="CF42" i="68" s="1"/>
  <c r="CH21" i="83"/>
  <c r="CH22" i="83" s="1"/>
  <c r="CH29" i="83"/>
  <c r="CC90" i="83"/>
  <c r="CC102" i="83" s="1"/>
  <c r="CC98" i="83" s="1"/>
  <c r="CF76" i="83"/>
  <c r="CD90" i="83"/>
  <c r="CD102" i="83" s="1"/>
  <c r="CF24" i="21"/>
  <c r="CF159" i="15"/>
  <c r="CF176" i="21"/>
  <c r="CG53" i="83"/>
  <c r="CG13" i="61" s="1"/>
  <c r="CG35" i="61" s="1"/>
  <c r="CG176" i="21"/>
  <c r="CG159" i="15"/>
  <c r="CG45" i="83"/>
  <c r="CG76" i="83"/>
  <c r="CI20" i="83"/>
  <c r="CG22" i="83"/>
  <c r="CG31" i="83"/>
  <c r="CG33" i="83" s="1"/>
  <c r="CH42" i="83"/>
  <c r="CH50" i="83" s="1"/>
  <c r="CG148" i="21"/>
  <c r="CG157" i="21" s="1"/>
  <c r="CG82" i="83"/>
  <c r="CD89" i="83" s="1"/>
  <c r="CD101" i="83" s="1"/>
  <c r="CG37" i="68"/>
  <c r="CG24" i="21"/>
  <c r="AM40" i="13"/>
  <c r="AN86" i="15"/>
  <c r="AM91" i="15"/>
  <c r="CI36" i="68"/>
  <c r="CH94" i="68"/>
  <c r="CH78" i="68"/>
  <c r="CF162" i="82"/>
  <c r="CF103" i="82"/>
  <c r="CF105" i="82" s="1"/>
  <c r="CF51" i="82"/>
  <c r="AV84" i="15"/>
  <c r="CG145" i="15"/>
  <c r="CG74" i="83"/>
  <c r="CE163" i="82"/>
  <c r="CG138" i="15"/>
  <c r="CI27" i="83"/>
  <c r="CI26" i="83"/>
  <c r="CJ19" i="83"/>
  <c r="CH129" i="21"/>
  <c r="CH81" i="83"/>
  <c r="CH20" i="21"/>
  <c r="CH38" i="68" s="1"/>
  <c r="CI41" i="83"/>
  <c r="CI49" i="83" s="1"/>
  <c r="CH19" i="21"/>
  <c r="Z18" i="69" s="1"/>
  <c r="CH110" i="21"/>
  <c r="CH80" i="83"/>
  <c r="CE87" i="83" s="1"/>
  <c r="CE99" i="83" s="1"/>
  <c r="CI40" i="83"/>
  <c r="CG39" i="68"/>
  <c r="CD32" i="15"/>
  <c r="CE179" i="15"/>
  <c r="CE182" i="15" s="1"/>
  <c r="CG38" i="68"/>
  <c r="CK18" i="83"/>
  <c r="CK30" i="83" s="1"/>
  <c r="AV97" i="15"/>
  <c r="AV98" i="15" s="1"/>
  <c r="CF112" i="83"/>
  <c r="CK25" i="83"/>
  <c r="CL17" i="83"/>
  <c r="CJ61" i="83"/>
  <c r="CJ63" i="83" s="1"/>
  <c r="CJ14" i="61" s="1"/>
  <c r="CJ36" i="61" s="1"/>
  <c r="CJ180" i="15"/>
  <c r="CJ18" i="21"/>
  <c r="CH48" i="83"/>
  <c r="CG50" i="82"/>
  <c r="CG73" i="83"/>
  <c r="CG96" i="83" s="1"/>
  <c r="CC113" i="83" l="1"/>
  <c r="CK195" i="21"/>
  <c r="CK199" i="21" s="1"/>
  <c r="CK84" i="83"/>
  <c r="CH91" i="83" s="1"/>
  <c r="CH103" i="83" s="1"/>
  <c r="CK23" i="21"/>
  <c r="CL44" i="83"/>
  <c r="CL52" i="83" s="1"/>
  <c r="CJ77" i="83"/>
  <c r="CJ166" i="15"/>
  <c r="CH28" i="83"/>
  <c r="CH148" i="21" s="1"/>
  <c r="CH152" i="15" s="1"/>
  <c r="CD98" i="83"/>
  <c r="CH83" i="83"/>
  <c r="CH167" i="21"/>
  <c r="CH22" i="21"/>
  <c r="CI43" i="83"/>
  <c r="CI51" i="83" s="1"/>
  <c r="CI21" i="83"/>
  <c r="CI28" i="83" s="1"/>
  <c r="CI21" i="21" s="1"/>
  <c r="CI29" i="83"/>
  <c r="CJ20" i="83"/>
  <c r="CJ29" i="83" s="1"/>
  <c r="CH45" i="83"/>
  <c r="CH53" i="83"/>
  <c r="CH13" i="61" s="1"/>
  <c r="CH35" i="61" s="1"/>
  <c r="CG152" i="15"/>
  <c r="CG75" i="83"/>
  <c r="Z19" i="69"/>
  <c r="CG42" i="68"/>
  <c r="CH145" i="15"/>
  <c r="CE32" i="15"/>
  <c r="CF179" i="15"/>
  <c r="CF182" i="15" s="1"/>
  <c r="CI94" i="68"/>
  <c r="CI78" i="68"/>
  <c r="CL25" i="83"/>
  <c r="CM17" i="83"/>
  <c r="T350" i="73"/>
  <c r="Y32" i="25"/>
  <c r="CH138" i="21"/>
  <c r="CJ27" i="83"/>
  <c r="CJ26" i="83"/>
  <c r="CK19" i="83"/>
  <c r="CG112" i="83"/>
  <c r="CI19" i="21"/>
  <c r="CI110" i="21"/>
  <c r="CI80" i="83"/>
  <c r="CJ40" i="83"/>
  <c r="AW81" i="15"/>
  <c r="CI129" i="21"/>
  <c r="CI138" i="21" s="1"/>
  <c r="CI20" i="21"/>
  <c r="CI81" i="83"/>
  <c r="CJ41" i="83"/>
  <c r="CJ49" i="83" s="1"/>
  <c r="AM16" i="15"/>
  <c r="AN87" i="15"/>
  <c r="AN37" i="13" s="1"/>
  <c r="CK180" i="15"/>
  <c r="CK61" i="83"/>
  <c r="CK63" i="83" s="1"/>
  <c r="CK14" i="61" s="1"/>
  <c r="CK36" i="61" s="1"/>
  <c r="CK18" i="21"/>
  <c r="CI48" i="83"/>
  <c r="CH73" i="83"/>
  <c r="CH96" i="83" s="1"/>
  <c r="CG51" i="82"/>
  <c r="CG103" i="82"/>
  <c r="CG105" i="82" s="1"/>
  <c r="CG162" i="82"/>
  <c r="CH138" i="15"/>
  <c r="CH37" i="68"/>
  <c r="CH119" i="21"/>
  <c r="CH50" i="82"/>
  <c r="CJ36" i="68"/>
  <c r="AV17" i="15"/>
  <c r="AW95" i="15"/>
  <c r="CF163" i="82"/>
  <c r="CL18" i="83"/>
  <c r="CL30" i="83" s="1"/>
  <c r="CH74" i="83"/>
  <c r="CE88" i="83"/>
  <c r="CE100" i="83" s="1"/>
  <c r="CD113" i="83" l="1"/>
  <c r="CK41" i="68"/>
  <c r="CL195" i="21"/>
  <c r="CL199" i="21" s="1"/>
  <c r="CL84" i="83"/>
  <c r="CL23" i="21"/>
  <c r="CL41" i="68" s="1"/>
  <c r="CM44" i="83"/>
  <c r="CM52" i="83" s="1"/>
  <c r="CK77" i="83"/>
  <c r="CK166" i="15"/>
  <c r="CH157" i="21"/>
  <c r="CH82" i="83"/>
  <c r="CE89" i="83" s="1"/>
  <c r="CE101" i="83" s="1"/>
  <c r="CH21" i="21"/>
  <c r="CH24" i="21" s="1"/>
  <c r="CI42" i="83"/>
  <c r="CI50" i="83" s="1"/>
  <c r="CI53" i="83" s="1"/>
  <c r="CI13" i="61" s="1"/>
  <c r="CI35" i="61" s="1"/>
  <c r="CH31" i="83"/>
  <c r="CH33" i="83" s="1"/>
  <c r="CI148" i="21"/>
  <c r="CI152" i="15" s="1"/>
  <c r="CJ42" i="83"/>
  <c r="CJ50" i="83" s="1"/>
  <c r="CI22" i="83"/>
  <c r="CI83" i="83"/>
  <c r="CF90" i="83" s="1"/>
  <c r="CF102" i="83" s="1"/>
  <c r="CI22" i="21"/>
  <c r="CI24" i="21" s="1"/>
  <c r="CI167" i="21"/>
  <c r="CJ43" i="83"/>
  <c r="CJ51" i="83" s="1"/>
  <c r="CI31" i="83"/>
  <c r="CI33" i="83" s="1"/>
  <c r="CI82" i="83"/>
  <c r="CH40" i="68"/>
  <c r="Z21" i="69"/>
  <c r="CJ83" i="83"/>
  <c r="CJ22" i="21"/>
  <c r="CJ40" i="68" s="1"/>
  <c r="CJ167" i="21"/>
  <c r="CK43" i="83"/>
  <c r="CK51" i="83" s="1"/>
  <c r="CH176" i="21"/>
  <c r="CH159" i="15"/>
  <c r="CJ21" i="83"/>
  <c r="CJ28" i="83" s="1"/>
  <c r="CJ82" i="83" s="1"/>
  <c r="CH76" i="83"/>
  <c r="CE90" i="83"/>
  <c r="CE102" i="83" s="1"/>
  <c r="CM18" i="83"/>
  <c r="CM30" i="83" s="1"/>
  <c r="CJ48" i="83"/>
  <c r="CI37" i="68"/>
  <c r="CM25" i="83"/>
  <c r="CN17" i="83"/>
  <c r="CI138" i="15"/>
  <c r="CI39" i="68"/>
  <c r="CK36" i="68"/>
  <c r="CI73" i="83"/>
  <c r="CI96" i="83" s="1"/>
  <c r="CL180" i="15"/>
  <c r="CL61" i="83"/>
  <c r="CL63" i="83" s="1"/>
  <c r="CL14" i="61" s="1"/>
  <c r="CL36" i="61" s="1"/>
  <c r="CL18" i="21"/>
  <c r="AA17" i="69" s="1"/>
  <c r="CI119" i="21"/>
  <c r="CG163" i="82"/>
  <c r="AN35" i="13"/>
  <c r="AN39" i="13" s="1"/>
  <c r="CI50" i="82"/>
  <c r="AW97" i="15"/>
  <c r="AW98" i="15" s="1"/>
  <c r="CF32" i="15"/>
  <c r="CG179" i="15"/>
  <c r="CG182" i="15" s="1"/>
  <c r="CK27" i="83"/>
  <c r="CK26" i="83"/>
  <c r="CL19" i="83"/>
  <c r="CF87" i="83"/>
  <c r="CF99" i="83" s="1"/>
  <c r="CJ110" i="21"/>
  <c r="CJ119" i="21" s="1"/>
  <c r="CJ19" i="21"/>
  <c r="CJ80" i="83"/>
  <c r="CG87" i="83" s="1"/>
  <c r="CG99" i="83" s="1"/>
  <c r="CK40" i="83"/>
  <c r="CH112" i="83"/>
  <c r="CI38" i="68"/>
  <c r="CI145" i="15"/>
  <c r="CI74" i="83"/>
  <c r="CF88" i="83"/>
  <c r="CF100" i="83" s="1"/>
  <c r="CJ94" i="68"/>
  <c r="CJ78" i="68"/>
  <c r="CJ129" i="21"/>
  <c r="CJ138" i="21" s="1"/>
  <c r="CJ20" i="21"/>
  <c r="CJ38" i="68" s="1"/>
  <c r="CJ81" i="83"/>
  <c r="CG88" i="83" s="1"/>
  <c r="CG100" i="83" s="1"/>
  <c r="CK41" i="83"/>
  <c r="CK49" i="83" s="1"/>
  <c r="CK20" i="83"/>
  <c r="CK29" i="83" s="1"/>
  <c r="CH103" i="82"/>
  <c r="CH105" i="82" s="1"/>
  <c r="CH51" i="82"/>
  <c r="CH162" i="82"/>
  <c r="AN89" i="15"/>
  <c r="AW84" i="15"/>
  <c r="Z20" i="69" l="1"/>
  <c r="Z23" i="69" s="1"/>
  <c r="CH75" i="83"/>
  <c r="CI75" i="83"/>
  <c r="AA22" i="69"/>
  <c r="CM195" i="21"/>
  <c r="CM199" i="21" s="1"/>
  <c r="CM23" i="21"/>
  <c r="CM84" i="83"/>
  <c r="CN44" i="83"/>
  <c r="CN52" i="83" s="1"/>
  <c r="CL77" i="83"/>
  <c r="CL166" i="15"/>
  <c r="CI91" i="83"/>
  <c r="CI103" i="83" s="1"/>
  <c r="CE98" i="83"/>
  <c r="CH39" i="68"/>
  <c r="CH42" i="68" s="1"/>
  <c r="CI45" i="83"/>
  <c r="CI157" i="21"/>
  <c r="CJ45" i="83"/>
  <c r="CJ53" i="83"/>
  <c r="CJ13" i="61" s="1"/>
  <c r="CJ35" i="61" s="1"/>
  <c r="CJ31" i="83"/>
  <c r="CJ33" i="83" s="1"/>
  <c r="CK83" i="83"/>
  <c r="CH90" i="83" s="1"/>
  <c r="CH102" i="83" s="1"/>
  <c r="CK167" i="21"/>
  <c r="CK159" i="15" s="1"/>
  <c r="CK22" i="21"/>
  <c r="CK40" i="68" s="1"/>
  <c r="CL43" i="83"/>
  <c r="CL51" i="83" s="1"/>
  <c r="CI176" i="21"/>
  <c r="CI159" i="15"/>
  <c r="CG90" i="83"/>
  <c r="CG102" i="83" s="1"/>
  <c r="CJ76" i="83"/>
  <c r="CJ148" i="21"/>
  <c r="CJ157" i="21" s="1"/>
  <c r="CI40" i="68"/>
  <c r="CI42" i="68" s="1"/>
  <c r="CJ176" i="21"/>
  <c r="CJ159" i="15"/>
  <c r="CK42" i="83"/>
  <c r="CK50" i="83" s="1"/>
  <c r="CJ21" i="21"/>
  <c r="CJ39" i="68" s="1"/>
  <c r="CF89" i="83"/>
  <c r="CF101" i="83" s="1"/>
  <c r="CF98" i="83" s="1"/>
  <c r="CJ22" i="83"/>
  <c r="CI76" i="83"/>
  <c r="CN18" i="83"/>
  <c r="CN30" i="83" s="1"/>
  <c r="AW17" i="15"/>
  <c r="AX95" i="15"/>
  <c r="CI112" i="83"/>
  <c r="CH163" i="82"/>
  <c r="CL26" i="83"/>
  <c r="CL27" i="83"/>
  <c r="CM19" i="83"/>
  <c r="CJ75" i="83"/>
  <c r="CL36" i="68"/>
  <c r="CG89" i="83"/>
  <c r="CG101" i="83" s="1"/>
  <c r="CJ145" i="15"/>
  <c r="CG32" i="15"/>
  <c r="CH179" i="15"/>
  <c r="CH182" i="15" s="1"/>
  <c r="CK48" i="83"/>
  <c r="CM61" i="83"/>
  <c r="CM63" i="83" s="1"/>
  <c r="CM14" i="61" s="1"/>
  <c r="CM36" i="61" s="1"/>
  <c r="CM180" i="15"/>
  <c r="CM18" i="21"/>
  <c r="CK110" i="21"/>
  <c r="CK119" i="21" s="1"/>
  <c r="CK19" i="21"/>
  <c r="CK80" i="83"/>
  <c r="CH87" i="83" s="1"/>
  <c r="CH99" i="83" s="1"/>
  <c r="CL40" i="83"/>
  <c r="CL20" i="83"/>
  <c r="CL29" i="83" s="1"/>
  <c r="CK81" i="83"/>
  <c r="CK129" i="21"/>
  <c r="CK20" i="21"/>
  <c r="CL41" i="83"/>
  <c r="CL49" i="83" s="1"/>
  <c r="CJ74" i="83"/>
  <c r="CJ50" i="82"/>
  <c r="CI162" i="82"/>
  <c r="CI103" i="82"/>
  <c r="CI105" i="82" s="1"/>
  <c r="CI51" i="82"/>
  <c r="CJ73" i="83"/>
  <c r="CJ96" i="83" s="1"/>
  <c r="AX81" i="15"/>
  <c r="CJ37" i="68"/>
  <c r="CJ138" i="15"/>
  <c r="AN40" i="13"/>
  <c r="AO86" i="15"/>
  <c r="AN91" i="15"/>
  <c r="CK78" i="68"/>
  <c r="CK94" i="68"/>
  <c r="CN25" i="83"/>
  <c r="CO17" i="83"/>
  <c r="CK21" i="83"/>
  <c r="CE113" i="83" l="1"/>
  <c r="CN195" i="21"/>
  <c r="CN199" i="21" s="1"/>
  <c r="CN23" i="21"/>
  <c r="CN41" i="68" s="1"/>
  <c r="CN84" i="83"/>
  <c r="CK91" i="83" s="1"/>
  <c r="CK103" i="83" s="1"/>
  <c r="CO44" i="83"/>
  <c r="CO52" i="83" s="1"/>
  <c r="CM77" i="83"/>
  <c r="CJ91" i="83"/>
  <c r="CJ103" i="83" s="1"/>
  <c r="CM41" i="68"/>
  <c r="CM166" i="15"/>
  <c r="CJ24" i="21"/>
  <c r="CJ42" i="68"/>
  <c r="CK45" i="83"/>
  <c r="CJ152" i="15"/>
  <c r="CK53" i="83"/>
  <c r="CK13" i="61" s="1"/>
  <c r="CK35" i="61" s="1"/>
  <c r="CG98" i="83"/>
  <c r="CL83" i="83"/>
  <c r="CL22" i="21"/>
  <c r="CL167" i="21"/>
  <c r="CM43" i="83"/>
  <c r="CM51" i="83" s="1"/>
  <c r="CK76" i="83"/>
  <c r="CK176" i="21"/>
  <c r="CM20" i="83"/>
  <c r="CM29" i="83" s="1"/>
  <c r="CL21" i="83"/>
  <c r="CL28" i="83" s="1"/>
  <c r="CL31" i="83" s="1"/>
  <c r="CL33" i="83" s="1"/>
  <c r="CK50" i="82"/>
  <c r="CK38" i="68"/>
  <c r="CK74" i="83"/>
  <c r="CH88" i="83"/>
  <c r="CH100" i="83" s="1"/>
  <c r="CL48" i="83"/>
  <c r="CL19" i="21"/>
  <c r="CL110" i="21"/>
  <c r="CL119" i="21" s="1"/>
  <c r="CL80" i="83"/>
  <c r="CM40" i="83"/>
  <c r="CJ162" i="82"/>
  <c r="CJ103" i="82"/>
  <c r="CJ105" i="82" s="1"/>
  <c r="CJ51" i="82"/>
  <c r="CK37" i="68"/>
  <c r="CK138" i="15"/>
  <c r="CO25" i="83"/>
  <c r="CP17" i="83"/>
  <c r="CL78" i="68"/>
  <c r="CL94" i="68"/>
  <c r="AX97" i="15"/>
  <c r="AX98" i="15" s="1"/>
  <c r="CK145" i="15"/>
  <c r="CF113" i="83"/>
  <c r="CO18" i="83"/>
  <c r="CO30" i="83" s="1"/>
  <c r="CL129" i="21"/>
  <c r="CL138" i="21" s="1"/>
  <c r="CL20" i="21"/>
  <c r="CL38" i="68" s="1"/>
  <c r="CL81" i="83"/>
  <c r="CM41" i="83"/>
  <c r="CM49" i="83" s="1"/>
  <c r="CI163" i="82"/>
  <c r="CK138" i="21"/>
  <c r="CN180" i="15"/>
  <c r="CN61" i="83"/>
  <c r="CN63" i="83" s="1"/>
  <c r="CN14" i="61" s="1"/>
  <c r="CN36" i="61" s="1"/>
  <c r="CN18" i="21"/>
  <c r="AX84" i="15"/>
  <c r="CH32" i="15"/>
  <c r="CI179" i="15"/>
  <c r="CI182" i="15" s="1"/>
  <c r="CJ112" i="83"/>
  <c r="AN16" i="15"/>
  <c r="AO87" i="15"/>
  <c r="AO37" i="13" s="1"/>
  <c r="CM27" i="83"/>
  <c r="CM26" i="83"/>
  <c r="CN19" i="83"/>
  <c r="CK73" i="83"/>
  <c r="CK96" i="83" s="1"/>
  <c r="CK28" i="83"/>
  <c r="CK22" i="83"/>
  <c r="CM36" i="68"/>
  <c r="CG113" i="83" l="1"/>
  <c r="CN77" i="83"/>
  <c r="CO195" i="21"/>
  <c r="CO199" i="21" s="1"/>
  <c r="CO23" i="21"/>
  <c r="CO84" i="83"/>
  <c r="CP44" i="83"/>
  <c r="CP52" i="83" s="1"/>
  <c r="CN166" i="15"/>
  <c r="CM42" i="83"/>
  <c r="CM50" i="83" s="1"/>
  <c r="CL40" i="68"/>
  <c r="AA21" i="69"/>
  <c r="CM21" i="83"/>
  <c r="CM28" i="83" s="1"/>
  <c r="CN42" i="83" s="1"/>
  <c r="CN50" i="83" s="1"/>
  <c r="CL76" i="83"/>
  <c r="CI90" i="83"/>
  <c r="CI102" i="83" s="1"/>
  <c r="CM83" i="83"/>
  <c r="CM22" i="21"/>
  <c r="CM167" i="21"/>
  <c r="CN43" i="83"/>
  <c r="CN51" i="83" s="1"/>
  <c r="CL176" i="21"/>
  <c r="CL159" i="15"/>
  <c r="CL22" i="83"/>
  <c r="CL148" i="21"/>
  <c r="CL152" i="15" s="1"/>
  <c r="AA19" i="69"/>
  <c r="CL82" i="83"/>
  <c r="CL21" i="21"/>
  <c r="CL39" i="68" s="1"/>
  <c r="CJ163" i="82"/>
  <c r="CN36" i="68"/>
  <c r="CN26" i="83"/>
  <c r="CN27" i="83"/>
  <c r="CO19" i="83"/>
  <c r="CM129" i="21"/>
  <c r="CM20" i="21"/>
  <c r="CM81" i="83"/>
  <c r="CJ88" i="83" s="1"/>
  <c r="CJ100" i="83" s="1"/>
  <c r="CN41" i="83"/>
  <c r="CN49" i="83" s="1"/>
  <c r="AO35" i="13"/>
  <c r="AO39" i="13" s="1"/>
  <c r="CM19" i="21"/>
  <c r="CM110" i="21"/>
  <c r="CM119" i="21" s="1"/>
  <c r="CM80" i="83"/>
  <c r="CJ87" i="83" s="1"/>
  <c r="CJ99" i="83" s="1"/>
  <c r="CN40" i="83"/>
  <c r="AX17" i="15"/>
  <c r="AY95" i="15"/>
  <c r="CN20" i="83"/>
  <c r="CN29" i="83" s="1"/>
  <c r="CM48" i="83"/>
  <c r="CK103" i="82"/>
  <c r="CK105" i="82" s="1"/>
  <c r="CK162" i="82"/>
  <c r="CK51" i="82"/>
  <c r="CM78" i="68"/>
  <c r="CM94" i="68"/>
  <c r="CL74" i="83"/>
  <c r="CL50" i="82"/>
  <c r="CL73" i="83"/>
  <c r="CL96" i="83" s="1"/>
  <c r="CI87" i="83"/>
  <c r="CI99" i="83" s="1"/>
  <c r="CI32" i="15"/>
  <c r="CJ179" i="15"/>
  <c r="CJ182" i="15" s="1"/>
  <c r="CL138" i="15"/>
  <c r="Z32" i="25"/>
  <c r="U350" i="73"/>
  <c r="CL37" i="68"/>
  <c r="AA18" i="69"/>
  <c r="AY81" i="15"/>
  <c r="CK112" i="83"/>
  <c r="CP18" i="83"/>
  <c r="CP30" i="83" s="1"/>
  <c r="CL145" i="15"/>
  <c r="CK21" i="21"/>
  <c r="CK148" i="21"/>
  <c r="CK82" i="83"/>
  <c r="CL42" i="83"/>
  <c r="CK31" i="83"/>
  <c r="CK33" i="83" s="1"/>
  <c r="CP25" i="83"/>
  <c r="CQ17" i="83"/>
  <c r="CO61" i="83"/>
  <c r="CO63" i="83" s="1"/>
  <c r="CO14" i="61" s="1"/>
  <c r="CO36" i="61" s="1"/>
  <c r="CO180" i="15"/>
  <c r="CO18" i="21"/>
  <c r="CI88" i="83"/>
  <c r="CI100" i="83" s="1"/>
  <c r="AO89" i="15"/>
  <c r="CM53" i="83" l="1"/>
  <c r="CM13" i="61" s="1"/>
  <c r="CM35" i="61" s="1"/>
  <c r="CO41" i="68"/>
  <c r="CP195" i="21"/>
  <c r="CP199" i="21" s="1"/>
  <c r="CP23" i="21"/>
  <c r="CP41" i="68" s="1"/>
  <c r="CP84" i="83"/>
  <c r="CQ44" i="83"/>
  <c r="CQ52" i="83" s="1"/>
  <c r="CO166" i="15"/>
  <c r="CO77" i="83"/>
  <c r="CL91" i="83"/>
  <c r="CL103" i="83" s="1"/>
  <c r="CM45" i="83"/>
  <c r="CM21" i="21"/>
  <c r="CM24" i="21" s="1"/>
  <c r="CM148" i="21"/>
  <c r="CM152" i="15" s="1"/>
  <c r="CM82" i="83"/>
  <c r="CM75" i="83" s="1"/>
  <c r="CM22" i="83"/>
  <c r="CM31" i="83"/>
  <c r="CM33" i="83" s="1"/>
  <c r="CN83" i="83"/>
  <c r="CK90" i="83" s="1"/>
  <c r="CK102" i="83" s="1"/>
  <c r="CN167" i="21"/>
  <c r="CN22" i="21"/>
  <c r="CN40" i="68" s="1"/>
  <c r="CO43" i="83"/>
  <c r="CO51" i="83" s="1"/>
  <c r="CJ90" i="83"/>
  <c r="CJ102" i="83" s="1"/>
  <c r="CM40" i="68"/>
  <c r="CM76" i="83"/>
  <c r="CM176" i="21"/>
  <c r="CM159" i="15"/>
  <c r="CL24" i="21"/>
  <c r="CL42" i="68"/>
  <c r="CO20" i="83"/>
  <c r="CQ25" i="83"/>
  <c r="CR17" i="83"/>
  <c r="CK75" i="83"/>
  <c r="CI89" i="83"/>
  <c r="CI101" i="83" s="1"/>
  <c r="CI98" i="83" s="1"/>
  <c r="CH89" i="83"/>
  <c r="CH101" i="83" s="1"/>
  <c r="CH98" i="83" s="1"/>
  <c r="CM145" i="15"/>
  <c r="CK152" i="15"/>
  <c r="CL157" i="21"/>
  <c r="CK157" i="21"/>
  <c r="AP86" i="15"/>
  <c r="AO91" i="15"/>
  <c r="CK39" i="68"/>
  <c r="CK42" i="68" s="1"/>
  <c r="AA20" i="69"/>
  <c r="AA23" i="69" s="1"/>
  <c r="CK24" i="21"/>
  <c r="AY97" i="15"/>
  <c r="AY98" i="15" s="1"/>
  <c r="CM138" i="21"/>
  <c r="CN21" i="83"/>
  <c r="CN28" i="83" s="1"/>
  <c r="CN31" i="83" s="1"/>
  <c r="CN33" i="83" s="1"/>
  <c r="CN129" i="21"/>
  <c r="CN81" i="83"/>
  <c r="CK88" i="83" s="1"/>
  <c r="CK100" i="83" s="1"/>
  <c r="CN20" i="21"/>
  <c r="CN38" i="68" s="1"/>
  <c r="CO41" i="83"/>
  <c r="CO49" i="83" s="1"/>
  <c r="CN48" i="83"/>
  <c r="CN53" i="83" s="1"/>
  <c r="CN13" i="61" s="1"/>
  <c r="CN35" i="61" s="1"/>
  <c r="CN45" i="83"/>
  <c r="CM73" i="83"/>
  <c r="CM96" i="83" s="1"/>
  <c r="CO36" i="68"/>
  <c r="CQ18" i="83"/>
  <c r="CQ30" i="83" s="1"/>
  <c r="CJ32" i="15"/>
  <c r="CK179" i="15"/>
  <c r="CK182" i="15" s="1"/>
  <c r="CM138" i="15"/>
  <c r="CN78" i="68"/>
  <c r="CN94" i="68"/>
  <c r="Q17" i="25"/>
  <c r="L337" i="73"/>
  <c r="CM50" i="82"/>
  <c r="CO26" i="83"/>
  <c r="CO27" i="83"/>
  <c r="CP19" i="83"/>
  <c r="CN19" i="21"/>
  <c r="CN110" i="21"/>
  <c r="CN119" i="21" s="1"/>
  <c r="CN80" i="83"/>
  <c r="CO40" i="83"/>
  <c r="CM37" i="68"/>
  <c r="CP61" i="83"/>
  <c r="CP63" i="83" s="1"/>
  <c r="CP14" i="61" s="1"/>
  <c r="CP36" i="61" s="1"/>
  <c r="CP180" i="15"/>
  <c r="CP18" i="21"/>
  <c r="AB17" i="69" s="1"/>
  <c r="AY84" i="15"/>
  <c r="AO40" i="13"/>
  <c r="CL75" i="83"/>
  <c r="CM74" i="83"/>
  <c r="CL112" i="83"/>
  <c r="CK163" i="82"/>
  <c r="CL51" i="82"/>
  <c r="CL162" i="82"/>
  <c r="CL103" i="82"/>
  <c r="CL105" i="82" s="1"/>
  <c r="CL50" i="83"/>
  <c r="CL53" i="83" s="1"/>
  <c r="CL13" i="61" s="1"/>
  <c r="CL35" i="61" s="1"/>
  <c r="CL45" i="83"/>
  <c r="CM38" i="68"/>
  <c r="AB22" i="69" l="1"/>
  <c r="CQ84" i="83"/>
  <c r="CQ23" i="21"/>
  <c r="CQ195" i="21"/>
  <c r="CQ199" i="21" s="1"/>
  <c r="CR44" i="83"/>
  <c r="CR52" i="83" s="1"/>
  <c r="CP166" i="15"/>
  <c r="CP77" i="83"/>
  <c r="CM91" i="83"/>
  <c r="CM103" i="83" s="1"/>
  <c r="CM39" i="68"/>
  <c r="CM42" i="68" s="1"/>
  <c r="CM157" i="21"/>
  <c r="CJ89" i="83"/>
  <c r="CJ101" i="83" s="1"/>
  <c r="CJ98" i="83" s="1"/>
  <c r="CO21" i="83"/>
  <c r="CO28" i="83" s="1"/>
  <c r="CO21" i="21" s="1"/>
  <c r="CO39" i="68" s="1"/>
  <c r="CO29" i="83"/>
  <c r="CN176" i="21"/>
  <c r="CN159" i="15"/>
  <c r="CN76" i="83"/>
  <c r="CP20" i="83"/>
  <c r="AY17" i="15"/>
  <c r="AZ95" i="15"/>
  <c r="CO78" i="68"/>
  <c r="CO94" i="68"/>
  <c r="AZ81" i="15"/>
  <c r="CN73" i="83"/>
  <c r="CN96" i="83" s="1"/>
  <c r="CK87" i="83"/>
  <c r="CK99" i="83" s="1"/>
  <c r="CI113" i="83"/>
  <c r="CN145" i="15"/>
  <c r="CN138" i="21"/>
  <c r="CP27" i="83"/>
  <c r="CP26" i="83"/>
  <c r="CQ19" i="83"/>
  <c r="CK32" i="15"/>
  <c r="CL179" i="15"/>
  <c r="CL182" i="15" s="1"/>
  <c r="CM51" i="82"/>
  <c r="CM162" i="82"/>
  <c r="CM103" i="82"/>
  <c r="CM105" i="82" s="1"/>
  <c r="CR25" i="83"/>
  <c r="CS17" i="83"/>
  <c r="CL163" i="82"/>
  <c r="CN138" i="15"/>
  <c r="CN37" i="68"/>
  <c r="CN74" i="83"/>
  <c r="CN21" i="21"/>
  <c r="CN24" i="21" s="1"/>
  <c r="CN82" i="83"/>
  <c r="CN148" i="21"/>
  <c r="CO42" i="83"/>
  <c r="CO50" i="83" s="1"/>
  <c r="CO20" i="21"/>
  <c r="CO38" i="68" s="1"/>
  <c r="CO129" i="21"/>
  <c r="CO81" i="83"/>
  <c r="CL88" i="83" s="1"/>
  <c r="CL100" i="83" s="1"/>
  <c r="CP41" i="83"/>
  <c r="CP49" i="83" s="1"/>
  <c r="CH113" i="83"/>
  <c r="CO110" i="21"/>
  <c r="CO119" i="21" s="1"/>
  <c r="CO19" i="21"/>
  <c r="CO80" i="83"/>
  <c r="CP40" i="83"/>
  <c r="CR18" i="83"/>
  <c r="CR30" i="83" s="1"/>
  <c r="CN22" i="83"/>
  <c r="CM112" i="83"/>
  <c r="CQ180" i="15"/>
  <c r="CQ61" i="83"/>
  <c r="CQ63" i="83" s="1"/>
  <c r="CQ14" i="61" s="1"/>
  <c r="CQ36" i="61" s="1"/>
  <c r="CQ18" i="21"/>
  <c r="CP36" i="68"/>
  <c r="AO16" i="15"/>
  <c r="AP87" i="15"/>
  <c r="AP37" i="13" s="1"/>
  <c r="CO48" i="83"/>
  <c r="CN50" i="82"/>
  <c r="CJ113" i="83" l="1"/>
  <c r="CR23" i="21"/>
  <c r="CR41" i="68" s="1"/>
  <c r="CR84" i="83"/>
  <c r="CO91" i="83" s="1"/>
  <c r="CO103" i="83" s="1"/>
  <c r="CR195" i="21"/>
  <c r="CR199" i="21" s="1"/>
  <c r="CS44" i="83"/>
  <c r="CS52" i="83" s="1"/>
  <c r="CQ166" i="15"/>
  <c r="CQ41" i="68"/>
  <c r="CQ77" i="83"/>
  <c r="CN91" i="83"/>
  <c r="CN103" i="83" s="1"/>
  <c r="CP42" i="83"/>
  <c r="CP50" i="83" s="1"/>
  <c r="CO82" i="83"/>
  <c r="CO75" i="83" s="1"/>
  <c r="CO148" i="21"/>
  <c r="CO152" i="15" s="1"/>
  <c r="CO22" i="83"/>
  <c r="CO31" i="83"/>
  <c r="CO33" i="83" s="1"/>
  <c r="CQ20" i="83"/>
  <c r="CQ29" i="83" s="1"/>
  <c r="CQ83" i="83" s="1"/>
  <c r="CO83" i="83"/>
  <c r="CO22" i="21"/>
  <c r="CO24" i="21" s="1"/>
  <c r="CO167" i="21"/>
  <c r="CP43" i="83"/>
  <c r="CP51" i="83" s="1"/>
  <c r="CP21" i="83"/>
  <c r="CP28" i="83" s="1"/>
  <c r="CP82" i="83" s="1"/>
  <c r="CP29" i="83"/>
  <c r="AP89" i="15"/>
  <c r="AQ86" i="15" s="1"/>
  <c r="CS18" i="83"/>
  <c r="CS30" i="83" s="1"/>
  <c r="CL32" i="15"/>
  <c r="CM179" i="15"/>
  <c r="CM182" i="15" s="1"/>
  <c r="CN103" i="82"/>
  <c r="CN105" i="82" s="1"/>
  <c r="CN51" i="82"/>
  <c r="CN162" i="82"/>
  <c r="CL87" i="83"/>
  <c r="CL99" i="83" s="1"/>
  <c r="CO45" i="83"/>
  <c r="CN112" i="83"/>
  <c r="CQ27" i="83"/>
  <c r="CQ26" i="83"/>
  <c r="CR19" i="83"/>
  <c r="AP35" i="13"/>
  <c r="AP39" i="13" s="1"/>
  <c r="O36" i="24"/>
  <c r="O34" i="24" s="1"/>
  <c r="O38" i="24" s="1"/>
  <c r="AZ84" i="15"/>
  <c r="CP81" i="83"/>
  <c r="CP20" i="21"/>
  <c r="CP129" i="21"/>
  <c r="CP138" i="21" s="1"/>
  <c r="CQ41" i="83"/>
  <c r="CQ49" i="83" s="1"/>
  <c r="CM163" i="82"/>
  <c r="CO53" i="83"/>
  <c r="CO13" i="61" s="1"/>
  <c r="CO35" i="61" s="1"/>
  <c r="CP19" i="21"/>
  <c r="AB18" i="69" s="1"/>
  <c r="CP110" i="21"/>
  <c r="CP119" i="21" s="1"/>
  <c r="CP80" i="83"/>
  <c r="CQ40" i="83"/>
  <c r="CO74" i="83"/>
  <c r="CS25" i="83"/>
  <c r="CT17" i="83"/>
  <c r="CP48" i="83"/>
  <c r="CO145" i="15"/>
  <c r="CP94" i="68"/>
  <c r="CP78" i="68"/>
  <c r="CO73" i="83"/>
  <c r="CO96" i="83" s="1"/>
  <c r="CO37" i="68"/>
  <c r="AZ97" i="15"/>
  <c r="AZ98" i="15" s="1"/>
  <c r="CR61" i="83"/>
  <c r="CR63" i="83" s="1"/>
  <c r="CR14" i="61" s="1"/>
  <c r="CR36" i="61" s="1"/>
  <c r="CR180" i="15"/>
  <c r="CR18" i="21"/>
  <c r="CO50" i="82"/>
  <c r="CO138" i="21"/>
  <c r="CQ36" i="68"/>
  <c r="CO138" i="15"/>
  <c r="CN152" i="15"/>
  <c r="CN157" i="21"/>
  <c r="CN75" i="83"/>
  <c r="CK89" i="83"/>
  <c r="CK101" i="83" s="1"/>
  <c r="CK98" i="83" s="1"/>
  <c r="CN39" i="68"/>
  <c r="CN42" i="68" s="1"/>
  <c r="CL89" i="83" l="1"/>
  <c r="CL101" i="83" s="1"/>
  <c r="CR166" i="15"/>
  <c r="CS23" i="21"/>
  <c r="CS195" i="21"/>
  <c r="CS199" i="21" s="1"/>
  <c r="CS84" i="83"/>
  <c r="CP91" i="83" s="1"/>
  <c r="CP103" i="83" s="1"/>
  <c r="CT44" i="83"/>
  <c r="CT52" i="83" s="1"/>
  <c r="CR77" i="83"/>
  <c r="CO157" i="21"/>
  <c r="CR20" i="83"/>
  <c r="CR29" i="83" s="1"/>
  <c r="CR22" i="21" s="1"/>
  <c r="CR40" i="68" s="1"/>
  <c r="CM89" i="83"/>
  <c r="CM101" i="83" s="1"/>
  <c r="CQ21" i="83"/>
  <c r="CQ28" i="83" s="1"/>
  <c r="CQ31" i="83" s="1"/>
  <c r="CQ33" i="83" s="1"/>
  <c r="CR43" i="83"/>
  <c r="CR51" i="83" s="1"/>
  <c r="CQ22" i="21"/>
  <c r="CQ40" i="68" s="1"/>
  <c r="CQ167" i="21"/>
  <c r="CQ159" i="15" s="1"/>
  <c r="CP31" i="83"/>
  <c r="CP33" i="83" s="1"/>
  <c r="CP83" i="83"/>
  <c r="CM90" i="83" s="1"/>
  <c r="CM102" i="83" s="1"/>
  <c r="CP167" i="21"/>
  <c r="CP22" i="21"/>
  <c r="CP40" i="68" s="1"/>
  <c r="CQ43" i="83"/>
  <c r="CQ51" i="83" s="1"/>
  <c r="CP22" i="83"/>
  <c r="CO176" i="21"/>
  <c r="CO159" i="15"/>
  <c r="CQ42" i="83"/>
  <c r="CQ50" i="83" s="1"/>
  <c r="CO40" i="68"/>
  <c r="CO42" i="68" s="1"/>
  <c r="CP21" i="21"/>
  <c r="CP39" i="68" s="1"/>
  <c r="CO76" i="83"/>
  <c r="CL90" i="83"/>
  <c r="CL102" i="83" s="1"/>
  <c r="CP45" i="83"/>
  <c r="CP148" i="21"/>
  <c r="CP157" i="21" s="1"/>
  <c r="CP53" i="83"/>
  <c r="CP13" i="61" s="1"/>
  <c r="CP35" i="61" s="1"/>
  <c r="AP91" i="15"/>
  <c r="AP16" i="15" s="1"/>
  <c r="CK113" i="83"/>
  <c r="CP38" i="68"/>
  <c r="AB19" i="69"/>
  <c r="CP74" i="83"/>
  <c r="CM88" i="83"/>
  <c r="CM100" i="83" s="1"/>
  <c r="CQ78" i="68"/>
  <c r="CQ94" i="68"/>
  <c r="CP37" i="68"/>
  <c r="AZ17" i="15"/>
  <c r="BA95" i="15"/>
  <c r="CT25" i="83"/>
  <c r="CU17" i="83"/>
  <c r="CT18" i="83"/>
  <c r="CT30" i="83" s="1"/>
  <c r="CO162" i="82"/>
  <c r="CO51" i="82"/>
  <c r="CO103" i="82"/>
  <c r="CO105" i="82" s="1"/>
  <c r="CS180" i="15"/>
  <c r="CS61" i="83"/>
  <c r="CS63" i="83" s="1"/>
  <c r="CS14" i="61" s="1"/>
  <c r="CS36" i="61" s="1"/>
  <c r="CS18" i="21"/>
  <c r="CP75" i="83"/>
  <c r="BA81" i="15"/>
  <c r="CO112" i="83"/>
  <c r="CR26" i="83"/>
  <c r="CR27" i="83"/>
  <c r="CS19" i="83"/>
  <c r="CP138" i="15"/>
  <c r="CR36" i="68"/>
  <c r="CP145" i="15"/>
  <c r="O39" i="24"/>
  <c r="CN163" i="82"/>
  <c r="AP40" i="13"/>
  <c r="CM32" i="15"/>
  <c r="CN179" i="15"/>
  <c r="CN182" i="15" s="1"/>
  <c r="CQ48" i="83"/>
  <c r="CQ19" i="21"/>
  <c r="CQ110" i="21"/>
  <c r="CQ119" i="21" s="1"/>
  <c r="CQ80" i="83"/>
  <c r="CR40" i="83"/>
  <c r="AA32" i="25"/>
  <c r="CP50" i="82"/>
  <c r="CP73" i="83"/>
  <c r="CP96" i="83" s="1"/>
  <c r="CQ20" i="21"/>
  <c r="CQ81" i="83"/>
  <c r="CN88" i="83" s="1"/>
  <c r="CN100" i="83" s="1"/>
  <c r="CQ129" i="21"/>
  <c r="CQ138" i="21" s="1"/>
  <c r="CR41" i="83"/>
  <c r="CR49" i="83" s="1"/>
  <c r="CM87" i="83"/>
  <c r="CM99" i="83" s="1"/>
  <c r="CL98" i="83" l="1"/>
  <c r="CL113" i="83" s="1"/>
  <c r="CR21" i="83"/>
  <c r="CR28" i="83" s="1"/>
  <c r="CR31" i="83" s="1"/>
  <c r="CR33" i="83" s="1"/>
  <c r="CS166" i="15"/>
  <c r="CT195" i="21"/>
  <c r="CT199" i="21" s="1"/>
  <c r="CT84" i="83"/>
  <c r="CT23" i="21"/>
  <c r="CT41" i="68" s="1"/>
  <c r="CU44" i="83"/>
  <c r="CU52" i="83" s="1"/>
  <c r="CS41" i="68"/>
  <c r="CS77" i="83"/>
  <c r="CR167" i="21"/>
  <c r="CR159" i="15" s="1"/>
  <c r="CS20" i="83"/>
  <c r="CS29" i="83" s="1"/>
  <c r="CS83" i="83" s="1"/>
  <c r="CR83" i="83"/>
  <c r="CR76" i="83" s="1"/>
  <c r="CS43" i="83"/>
  <c r="CS51" i="83" s="1"/>
  <c r="CQ22" i="83"/>
  <c r="AB20" i="69"/>
  <c r="CQ176" i="21"/>
  <c r="CQ76" i="83"/>
  <c r="CU18" i="83"/>
  <c r="CU30" i="83" s="1"/>
  <c r="CN90" i="83"/>
  <c r="CN102" i="83" s="1"/>
  <c r="CP24" i="21"/>
  <c r="AQ87" i="15"/>
  <c r="AQ37" i="13" s="1"/>
  <c r="AQ35" i="13" s="1"/>
  <c r="AQ39" i="13" s="1"/>
  <c r="CQ45" i="83"/>
  <c r="CQ53" i="83"/>
  <c r="CQ13" i="61" s="1"/>
  <c r="CQ35" i="61" s="1"/>
  <c r="CP152" i="15"/>
  <c r="CP176" i="21"/>
  <c r="CP159" i="15"/>
  <c r="CP76" i="83"/>
  <c r="AB21" i="69"/>
  <c r="CP42" i="68"/>
  <c r="CQ38" i="68"/>
  <c r="CR78" i="68"/>
  <c r="CR94" i="68"/>
  <c r="CR81" i="83"/>
  <c r="CO88" i="83" s="1"/>
  <c r="CO100" i="83" s="1"/>
  <c r="CR20" i="21"/>
  <c r="CR38" i="68" s="1"/>
  <c r="CR129" i="21"/>
  <c r="CR138" i="21" s="1"/>
  <c r="CS41" i="83"/>
  <c r="CS49" i="83" s="1"/>
  <c r="CR48" i="83"/>
  <c r="CT180" i="15"/>
  <c r="CT61" i="83"/>
  <c r="CT63" i="83" s="1"/>
  <c r="CT14" i="61" s="1"/>
  <c r="CT36" i="61" s="1"/>
  <c r="CT18" i="21"/>
  <c r="AC17" i="69" s="1"/>
  <c r="CQ37" i="68"/>
  <c r="CP51" i="82"/>
  <c r="CP103" i="82"/>
  <c r="CP105" i="82" s="1"/>
  <c r="CP162" i="82"/>
  <c r="CO163" i="82"/>
  <c r="CR19" i="21"/>
  <c r="CR110" i="21"/>
  <c r="CR119" i="21" s="1"/>
  <c r="CR80" i="83"/>
  <c r="CS40" i="83"/>
  <c r="CQ73" i="83"/>
  <c r="CQ96" i="83" s="1"/>
  <c r="CN87" i="83"/>
  <c r="CN99" i="83" s="1"/>
  <c r="CU25" i="83"/>
  <c r="CV17" i="83"/>
  <c r="CM98" i="83"/>
  <c r="CQ82" i="83"/>
  <c r="CQ21" i="21"/>
  <c r="CQ24" i="21" s="1"/>
  <c r="CQ148" i="21"/>
  <c r="CR42" i="83"/>
  <c r="CR50" i="83" s="1"/>
  <c r="CQ138" i="15"/>
  <c r="BA84" i="15"/>
  <c r="BA97" i="15"/>
  <c r="BA98" i="15" s="1"/>
  <c r="CQ145" i="15"/>
  <c r="J336" i="73"/>
  <c r="O16" i="25"/>
  <c r="CQ74" i="83"/>
  <c r="CS36" i="68"/>
  <c r="CP112" i="83"/>
  <c r="CN32" i="15"/>
  <c r="CO179" i="15"/>
  <c r="CO182" i="15" s="1"/>
  <c r="CQ50" i="82"/>
  <c r="CS27" i="83"/>
  <c r="CS26" i="83"/>
  <c r="CT19" i="83"/>
  <c r="CR21" i="21" l="1"/>
  <c r="CR39" i="68" s="1"/>
  <c r="CR148" i="21"/>
  <c r="CR152" i="15" s="1"/>
  <c r="CR22" i="83"/>
  <c r="CS42" i="83"/>
  <c r="CS50" i="83" s="1"/>
  <c r="CR82" i="83"/>
  <c r="CR75" i="83" s="1"/>
  <c r="CR176" i="21"/>
  <c r="AC22" i="69"/>
  <c r="CS21" i="83"/>
  <c r="CS28" i="83" s="1"/>
  <c r="CT42" i="83" s="1"/>
  <c r="CT50" i="83" s="1"/>
  <c r="CT77" i="83"/>
  <c r="CQ91" i="83"/>
  <c r="CQ103" i="83" s="1"/>
  <c r="CT166" i="15"/>
  <c r="CU84" i="83"/>
  <c r="CR91" i="83" s="1"/>
  <c r="CR103" i="83" s="1"/>
  <c r="CU195" i="21"/>
  <c r="CU23" i="21"/>
  <c r="CV44" i="83"/>
  <c r="CV52" i="83" s="1"/>
  <c r="CT43" i="83"/>
  <c r="CT51" i="83" s="1"/>
  <c r="CS22" i="21"/>
  <c r="CS40" i="68" s="1"/>
  <c r="CO90" i="83"/>
  <c r="CO102" i="83" s="1"/>
  <c r="CP90" i="83"/>
  <c r="CP102" i="83" s="1"/>
  <c r="CS167" i="21"/>
  <c r="CS159" i="15" s="1"/>
  <c r="AB23" i="69"/>
  <c r="CV18" i="83"/>
  <c r="CV30" i="83" s="1"/>
  <c r="AQ89" i="15"/>
  <c r="AR86" i="15" s="1"/>
  <c r="CS76" i="83"/>
  <c r="CR53" i="83"/>
  <c r="CR13" i="61" s="1"/>
  <c r="CR35" i="61" s="1"/>
  <c r="CR45" i="83"/>
  <c r="CO32" i="15"/>
  <c r="CP179" i="15"/>
  <c r="CP182" i="15" s="1"/>
  <c r="CT27" i="83"/>
  <c r="CT26" i="83"/>
  <c r="CU19" i="83"/>
  <c r="CS110" i="21"/>
  <c r="CS119" i="21" s="1"/>
  <c r="CS19" i="21"/>
  <c r="CS80" i="83"/>
  <c r="CT40" i="83"/>
  <c r="CS81" i="83"/>
  <c r="CP88" i="83" s="1"/>
  <c r="CP100" i="83" s="1"/>
  <c r="CS129" i="21"/>
  <c r="CS138" i="21" s="1"/>
  <c r="CS20" i="21"/>
  <c r="CT41" i="83"/>
  <c r="CT49" i="83" s="1"/>
  <c r="AQ40" i="13"/>
  <c r="CO87" i="83"/>
  <c r="CO99" i="83" s="1"/>
  <c r="CR74" i="83"/>
  <c r="CM113" i="83"/>
  <c r="CQ103" i="82"/>
  <c r="CQ105" i="82" s="1"/>
  <c r="CQ51" i="82"/>
  <c r="CQ162" i="82"/>
  <c r="CU61" i="83"/>
  <c r="CU63" i="83" s="1"/>
  <c r="CU14" i="61" s="1"/>
  <c r="CU36" i="61" s="1"/>
  <c r="CU180" i="15"/>
  <c r="CU18" i="21"/>
  <c r="BA17" i="15"/>
  <c r="BB95" i="15"/>
  <c r="BB81" i="15"/>
  <c r="CQ112" i="83"/>
  <c r="CV25" i="83"/>
  <c r="CW17" i="83"/>
  <c r="CR145" i="15"/>
  <c r="CR50" i="82"/>
  <c r="CS78" i="68"/>
  <c r="CS94" i="68"/>
  <c r="CR73" i="83"/>
  <c r="CR96" i="83" s="1"/>
  <c r="CT36" i="68"/>
  <c r="CQ39" i="68"/>
  <c r="CQ42" i="68" s="1"/>
  <c r="CR138" i="15"/>
  <c r="CT20" i="83"/>
  <c r="CT29" i="83" s="1"/>
  <c r="CP163" i="82"/>
  <c r="CS48" i="83"/>
  <c r="CQ152" i="15"/>
  <c r="CQ157" i="21"/>
  <c r="CQ75" i="83"/>
  <c r="CN89" i="83"/>
  <c r="CN101" i="83" s="1"/>
  <c r="CN98" i="83" s="1"/>
  <c r="CR37" i="68"/>
  <c r="CO89" i="83" l="1"/>
  <c r="CO101" i="83" s="1"/>
  <c r="CO98" i="83" s="1"/>
  <c r="CR24" i="21"/>
  <c r="CR42" i="68"/>
  <c r="CR157" i="21"/>
  <c r="CS45" i="83"/>
  <c r="CS53" i="83"/>
  <c r="CS13" i="61" s="1"/>
  <c r="CS35" i="61" s="1"/>
  <c r="CS82" i="83"/>
  <c r="CP89" i="83" s="1"/>
  <c r="CP101" i="83" s="1"/>
  <c r="CS148" i="21"/>
  <c r="CS157" i="21" s="1"/>
  <c r="CS21" i="21"/>
  <c r="CS39" i="68" s="1"/>
  <c r="CS31" i="83"/>
  <c r="CS33" i="83" s="1"/>
  <c r="CS22" i="83"/>
  <c r="CU166" i="15"/>
  <c r="CU77" i="83"/>
  <c r="CU199" i="21"/>
  <c r="CV195" i="21"/>
  <c r="CV23" i="21"/>
  <c r="CV41" i="68" s="1"/>
  <c r="CV84" i="83"/>
  <c r="CW44" i="83"/>
  <c r="CW52" i="83" s="1"/>
  <c r="CU41" i="68"/>
  <c r="CS176" i="21"/>
  <c r="CW18" i="83"/>
  <c r="CW30" i="83" s="1"/>
  <c r="AQ91" i="15"/>
  <c r="AQ16" i="15" s="1"/>
  <c r="CT83" i="83"/>
  <c r="CT167" i="21"/>
  <c r="CT22" i="21"/>
  <c r="CU43" i="83"/>
  <c r="CU51" i="83" s="1"/>
  <c r="CN113" i="83"/>
  <c r="BB97" i="15"/>
  <c r="BB98" i="15" s="1"/>
  <c r="CU26" i="83"/>
  <c r="CU27" i="83"/>
  <c r="CV19" i="83"/>
  <c r="CS37" i="68"/>
  <c r="CT110" i="21"/>
  <c r="CT119" i="21" s="1"/>
  <c r="CT80" i="83"/>
  <c r="CQ87" i="83" s="1"/>
  <c r="CQ99" i="83" s="1"/>
  <c r="CT19" i="21"/>
  <c r="AC18" i="69" s="1"/>
  <c r="CU40" i="83"/>
  <c r="BB84" i="15"/>
  <c r="CT48" i="83"/>
  <c r="CT53" i="83" s="1"/>
  <c r="CT13" i="61" s="1"/>
  <c r="CT35" i="61" s="1"/>
  <c r="CT45" i="83"/>
  <c r="CR103" i="82"/>
  <c r="CR105" i="82" s="1"/>
  <c r="CR162" i="82"/>
  <c r="CR51" i="82"/>
  <c r="CS138" i="15"/>
  <c r="CU20" i="83"/>
  <c r="CU29" i="83" s="1"/>
  <c r="CT21" i="83"/>
  <c r="CT28" i="83" s="1"/>
  <c r="CT31" i="83" s="1"/>
  <c r="CT33" i="83" s="1"/>
  <c r="CU36" i="68"/>
  <c r="CW25" i="83"/>
  <c r="CX17" i="83"/>
  <c r="CT20" i="21"/>
  <c r="CT38" i="68" s="1"/>
  <c r="CT81" i="83"/>
  <c r="CQ88" i="83" s="1"/>
  <c r="CQ100" i="83" s="1"/>
  <c r="CT129" i="21"/>
  <c r="CT138" i="21" s="1"/>
  <c r="CU41" i="83"/>
  <c r="CU49" i="83" s="1"/>
  <c r="CS73" i="83"/>
  <c r="CS96" i="83" s="1"/>
  <c r="CT78" i="68"/>
  <c r="CT94" i="68"/>
  <c r="CV61" i="83"/>
  <c r="CV63" i="83" s="1"/>
  <c r="CV14" i="61" s="1"/>
  <c r="CV36" i="61" s="1"/>
  <c r="CV180" i="15"/>
  <c r="CV18" i="21"/>
  <c r="CS38" i="68"/>
  <c r="CP87" i="83"/>
  <c r="CP99" i="83" s="1"/>
  <c r="CS145" i="15"/>
  <c r="CP32" i="15"/>
  <c r="CQ179" i="15"/>
  <c r="CQ182" i="15" s="1"/>
  <c r="CQ163" i="82"/>
  <c r="CS74" i="83"/>
  <c r="CR112" i="83"/>
  <c r="CS50" i="82"/>
  <c r="CP98" i="83" l="1"/>
  <c r="CP113" i="83" s="1"/>
  <c r="CS75" i="83"/>
  <c r="CS152" i="15"/>
  <c r="CS24" i="21"/>
  <c r="CW195" i="21"/>
  <c r="CW199" i="21" s="1"/>
  <c r="CW84" i="83"/>
  <c r="CW23" i="21"/>
  <c r="CX44" i="83"/>
  <c r="CX52" i="83" s="1"/>
  <c r="CV166" i="15"/>
  <c r="CV199" i="21"/>
  <c r="CV77" i="83"/>
  <c r="CS91" i="83"/>
  <c r="CS103" i="83" s="1"/>
  <c r="AR87" i="15"/>
  <c r="AR37" i="13" s="1"/>
  <c r="AR35" i="13" s="1"/>
  <c r="AR39" i="13" s="1"/>
  <c r="AR40" i="13" s="1"/>
  <c r="CT40" i="68"/>
  <c r="AC21" i="69"/>
  <c r="CT176" i="21"/>
  <c r="CT159" i="15"/>
  <c r="CU83" i="83"/>
  <c r="CR90" i="83" s="1"/>
  <c r="CR102" i="83" s="1"/>
  <c r="CU167" i="21"/>
  <c r="CU22" i="21"/>
  <c r="CV43" i="83"/>
  <c r="CV51" i="83" s="1"/>
  <c r="CT76" i="83"/>
  <c r="CQ90" i="83"/>
  <c r="CQ102" i="83" s="1"/>
  <c r="CS42" i="68"/>
  <c r="CT22" i="83"/>
  <c r="AC19" i="69"/>
  <c r="CV27" i="83"/>
  <c r="CV26" i="83"/>
  <c r="CW19" i="83"/>
  <c r="CT50" i="82"/>
  <c r="CU129" i="21"/>
  <c r="CU138" i="21" s="1"/>
  <c r="CU81" i="83"/>
  <c r="CR88" i="83" s="1"/>
  <c r="CR100" i="83" s="1"/>
  <c r="CU20" i="21"/>
  <c r="CV41" i="83"/>
  <c r="CV49" i="83" s="1"/>
  <c r="CU110" i="21"/>
  <c r="CU19" i="21"/>
  <c r="CU80" i="83"/>
  <c r="CV40" i="83"/>
  <c r="CU78" i="68"/>
  <c r="CU94" i="68"/>
  <c r="CU48" i="83"/>
  <c r="CO113" i="83"/>
  <c r="CQ32" i="15"/>
  <c r="CR179" i="15"/>
  <c r="CR182" i="15" s="1"/>
  <c r="CT37" i="68"/>
  <c r="AB32" i="25"/>
  <c r="CT73" i="83"/>
  <c r="CT96" i="83" s="1"/>
  <c r="CX25" i="83"/>
  <c r="CY17" i="83"/>
  <c r="CW61" i="83"/>
  <c r="CW63" i="83" s="1"/>
  <c r="CW14" i="61" s="1"/>
  <c r="CW36" i="61" s="1"/>
  <c r="CW180" i="15"/>
  <c r="CW18" i="21"/>
  <c r="BC81" i="15"/>
  <c r="CS112" i="83"/>
  <c r="CT148" i="21"/>
  <c r="CT82" i="83"/>
  <c r="CT21" i="21"/>
  <c r="CT24" i="21" s="1"/>
  <c r="CU42" i="83"/>
  <c r="CU50" i="83" s="1"/>
  <c r="CT138" i="15"/>
  <c r="CV20" i="83"/>
  <c r="CV29" i="83" s="1"/>
  <c r="CT145" i="15"/>
  <c r="CT74" i="83"/>
  <c r="BB17" i="15"/>
  <c r="BC95" i="15"/>
  <c r="CS162" i="82"/>
  <c r="CS51" i="82"/>
  <c r="CS103" i="82"/>
  <c r="CS105" i="82" s="1"/>
  <c r="CX18" i="83"/>
  <c r="CX30" i="83" s="1"/>
  <c r="CV36" i="68"/>
  <c r="CR163" i="82"/>
  <c r="CU21" i="83"/>
  <c r="CX84" i="83" l="1"/>
  <c r="CU91" i="83" s="1"/>
  <c r="CU103" i="83" s="1"/>
  <c r="CX195" i="21"/>
  <c r="CX199" i="21" s="1"/>
  <c r="CX23" i="21"/>
  <c r="CX41" i="68" s="1"/>
  <c r="CY44" i="83"/>
  <c r="CY52" i="83" s="1"/>
  <c r="CW41" i="68"/>
  <c r="CW77" i="83"/>
  <c r="CT91" i="83"/>
  <c r="CT103" i="83" s="1"/>
  <c r="CW166" i="15"/>
  <c r="AR89" i="15"/>
  <c r="AS86" i="15" s="1"/>
  <c r="CU40" i="68"/>
  <c r="CU176" i="21"/>
  <c r="CU159" i="15"/>
  <c r="CU76" i="83"/>
  <c r="CV83" i="83"/>
  <c r="CV167" i="21"/>
  <c r="CV22" i="21"/>
  <c r="CV40" i="68" s="1"/>
  <c r="CW43" i="83"/>
  <c r="CW51" i="83" s="1"/>
  <c r="CW20" i="83"/>
  <c r="CY18" i="83"/>
  <c r="CY30" i="83" s="1"/>
  <c r="CU45" i="83"/>
  <c r="CU53" i="83"/>
  <c r="CU13" i="61" s="1"/>
  <c r="CU35" i="61" s="1"/>
  <c r="CT112" i="83"/>
  <c r="CV48" i="83"/>
  <c r="CW36" i="68"/>
  <c r="CY25" i="83"/>
  <c r="CZ17" i="83"/>
  <c r="BC97" i="15"/>
  <c r="BC98" i="15" s="1"/>
  <c r="CX180" i="15"/>
  <c r="CX61" i="83"/>
  <c r="CX63" i="83" s="1"/>
  <c r="CX14" i="61" s="1"/>
  <c r="CX36" i="61" s="1"/>
  <c r="CX18" i="21"/>
  <c r="AD17" i="69" s="1"/>
  <c r="CU74" i="83"/>
  <c r="CT39" i="68"/>
  <c r="CT42" i="68" s="1"/>
  <c r="AC20" i="69"/>
  <c r="AC23" i="69" s="1"/>
  <c r="CU138" i="15"/>
  <c r="CS163" i="82"/>
  <c r="CR32" i="15"/>
  <c r="CS179" i="15"/>
  <c r="CS182" i="15" s="1"/>
  <c r="CU119" i="21"/>
  <c r="R17" i="25"/>
  <c r="M337" i="73"/>
  <c r="CU145" i="15"/>
  <c r="CU73" i="83"/>
  <c r="CU96" i="83" s="1"/>
  <c r="CR87" i="83"/>
  <c r="CR99" i="83" s="1"/>
  <c r="CV78" i="68"/>
  <c r="CV94" i="68"/>
  <c r="CU37" i="68"/>
  <c r="CU38" i="68"/>
  <c r="CT162" i="82"/>
  <c r="CT103" i="82"/>
  <c r="CT105" i="82" s="1"/>
  <c r="CT51" i="82"/>
  <c r="CV21" i="83"/>
  <c r="CV28" i="83" s="1"/>
  <c r="CV31" i="83" s="1"/>
  <c r="CV33" i="83" s="1"/>
  <c r="CW27" i="83"/>
  <c r="CW26" i="83"/>
  <c r="CX19" i="83"/>
  <c r="CV19" i="21"/>
  <c r="CV80" i="83"/>
  <c r="CS87" i="83" s="1"/>
  <c r="CS99" i="83" s="1"/>
  <c r="CV110" i="21"/>
  <c r="CV119" i="21" s="1"/>
  <c r="CW40" i="83"/>
  <c r="CT75" i="83"/>
  <c r="CQ89" i="83"/>
  <c r="CQ101" i="83" s="1"/>
  <c r="CQ98" i="83" s="1"/>
  <c r="CT152" i="15"/>
  <c r="CT157" i="21"/>
  <c r="CU50" i="82"/>
  <c r="CU28" i="83"/>
  <c r="CU22" i="83"/>
  <c r="BC84" i="15"/>
  <c r="CV20" i="21"/>
  <c r="CV38" i="68" s="1"/>
  <c r="CV129" i="21"/>
  <c r="CV138" i="21" s="1"/>
  <c r="CV81" i="83"/>
  <c r="CW41" i="83"/>
  <c r="CW49" i="83" s="1"/>
  <c r="AD22" i="69" l="1"/>
  <c r="CY195" i="21"/>
  <c r="CY199" i="21" s="1"/>
  <c r="CY84" i="83"/>
  <c r="CY23" i="21"/>
  <c r="CZ44" i="83"/>
  <c r="CZ52" i="83" s="1"/>
  <c r="CX166" i="15"/>
  <c r="CX77" i="83"/>
  <c r="AR91" i="15"/>
  <c r="AS87" i="15" s="1"/>
  <c r="CV176" i="21"/>
  <c r="CV159" i="15"/>
  <c r="CV76" i="83"/>
  <c r="CS90" i="83"/>
  <c r="CS102" i="83" s="1"/>
  <c r="CW21" i="83"/>
  <c r="CW28" i="83" s="1"/>
  <c r="CW148" i="21" s="1"/>
  <c r="CW29" i="83"/>
  <c r="CX20" i="83"/>
  <c r="CX29" i="83" s="1"/>
  <c r="CV22" i="83"/>
  <c r="CV37" i="68"/>
  <c r="CU21" i="21"/>
  <c r="CU148" i="21"/>
  <c r="CU82" i="83"/>
  <c r="CV42" i="83"/>
  <c r="CU31" i="83"/>
  <c r="CU33" i="83" s="1"/>
  <c r="CS88" i="83"/>
  <c r="CS100" i="83" s="1"/>
  <c r="CU162" i="82"/>
  <c r="CU51" i="82"/>
  <c r="CU103" i="82"/>
  <c r="CU105" i="82" s="1"/>
  <c r="CQ113" i="83"/>
  <c r="BC17" i="15"/>
  <c r="BD95" i="15"/>
  <c r="CY180" i="15"/>
  <c r="CY61" i="83"/>
  <c r="CY63" i="83" s="1"/>
  <c r="CY14" i="61" s="1"/>
  <c r="CY36" i="61" s="1"/>
  <c r="CY18" i="21"/>
  <c r="CW48" i="83"/>
  <c r="CV138" i="15"/>
  <c r="CT163" i="82"/>
  <c r="CW94" i="68"/>
  <c r="CW78" i="68"/>
  <c r="CX26" i="83"/>
  <c r="CX27" i="83"/>
  <c r="CY19" i="83"/>
  <c r="CS32" i="15"/>
  <c r="CT179" i="15"/>
  <c r="CT182" i="15" s="1"/>
  <c r="CV50" i="82"/>
  <c r="CV74" i="83"/>
  <c r="CV145" i="15"/>
  <c r="CV82" i="83"/>
  <c r="CV21" i="21"/>
  <c r="CV39" i="68" s="1"/>
  <c r="CV148" i="21"/>
  <c r="CW42" i="83"/>
  <c r="CW50" i="83" s="1"/>
  <c r="CZ25" i="83"/>
  <c r="DA17" i="83"/>
  <c r="CU112" i="83"/>
  <c r="BD81" i="15"/>
  <c r="CZ18" i="83"/>
  <c r="CZ30" i="83" s="1"/>
  <c r="CV73" i="83"/>
  <c r="CV96" i="83" s="1"/>
  <c r="CX36" i="68"/>
  <c r="CW110" i="21"/>
  <c r="CW119" i="21" s="1"/>
  <c r="CW19" i="21"/>
  <c r="CW80" i="83"/>
  <c r="CT87" i="83" s="1"/>
  <c r="CT99" i="83" s="1"/>
  <c r="CX40" i="83"/>
  <c r="CW20" i="21"/>
  <c r="CW38" i="68" s="1"/>
  <c r="CW129" i="21"/>
  <c r="CW81" i="83"/>
  <c r="CX41" i="83"/>
  <c r="CX49" i="83" s="1"/>
  <c r="CZ195" i="21" l="1"/>
  <c r="CZ199" i="21" s="1"/>
  <c r="CZ84" i="83"/>
  <c r="CZ23" i="21"/>
  <c r="CZ41" i="68" s="1"/>
  <c r="DA44" i="83"/>
  <c r="DA52" i="83" s="1"/>
  <c r="CY41" i="68"/>
  <c r="CY77" i="83"/>
  <c r="CV91" i="83"/>
  <c r="CV103" i="83" s="1"/>
  <c r="CY166" i="15"/>
  <c r="AR16" i="15"/>
  <c r="CX21" i="83"/>
  <c r="CX28" i="83" s="1"/>
  <c r="CX82" i="83" s="1"/>
  <c r="CX42" i="83"/>
  <c r="CX50" i="83" s="1"/>
  <c r="AS37" i="13"/>
  <c r="AS35" i="13" s="1"/>
  <c r="AS39" i="13" s="1"/>
  <c r="AS40" i="13" s="1"/>
  <c r="AS89" i="15"/>
  <c r="CW82" i="83"/>
  <c r="CW31" i="83"/>
  <c r="CW33" i="83" s="1"/>
  <c r="CW21" i="21"/>
  <c r="CW39" i="68" s="1"/>
  <c r="CX83" i="83"/>
  <c r="CX167" i="21"/>
  <c r="CX159" i="15" s="1"/>
  <c r="CX22" i="21"/>
  <c r="CX40" i="68" s="1"/>
  <c r="CY43" i="83"/>
  <c r="CY51" i="83" s="1"/>
  <c r="CW83" i="83"/>
  <c r="CW167" i="21"/>
  <c r="CW22" i="21"/>
  <c r="CX43" i="83"/>
  <c r="CX51" i="83" s="1"/>
  <c r="CY20" i="83"/>
  <c r="CY29" i="83" s="1"/>
  <c r="CW22" i="83"/>
  <c r="DA18" i="83"/>
  <c r="DA30" i="83" s="1"/>
  <c r="CV75" i="83"/>
  <c r="CW74" i="83"/>
  <c r="CV50" i="83"/>
  <c r="CV53" i="83" s="1"/>
  <c r="CV13" i="61" s="1"/>
  <c r="CV35" i="61" s="1"/>
  <c r="CV45" i="83"/>
  <c r="CU152" i="15"/>
  <c r="CV157" i="21"/>
  <c r="CU157" i="21"/>
  <c r="BD97" i="15"/>
  <c r="BD98" i="15" s="1"/>
  <c r="CX48" i="83"/>
  <c r="CT88" i="83"/>
  <c r="CT100" i="83" s="1"/>
  <c r="CV24" i="21"/>
  <c r="CW73" i="83"/>
  <c r="CW96" i="83" s="1"/>
  <c r="CV42" i="68"/>
  <c r="CW37" i="68"/>
  <c r="CW138" i="15"/>
  <c r="CV51" i="82"/>
  <c r="CV162" i="82"/>
  <c r="CV103" i="82"/>
  <c r="CV105" i="82" s="1"/>
  <c r="CV152" i="15"/>
  <c r="CW157" i="21"/>
  <c r="CX110" i="21"/>
  <c r="CX119" i="21" s="1"/>
  <c r="CX19" i="21"/>
  <c r="CX80" i="83"/>
  <c r="CY40" i="83"/>
  <c r="CV112" i="83"/>
  <c r="CU75" i="83"/>
  <c r="CS89" i="83"/>
  <c r="CS101" i="83" s="1"/>
  <c r="CS98" i="83" s="1"/>
  <c r="CR89" i="83"/>
  <c r="CR101" i="83" s="1"/>
  <c r="CR98" i="83" s="1"/>
  <c r="BD84" i="15"/>
  <c r="CW50" i="82"/>
  <c r="CU39" i="68"/>
  <c r="CU42" i="68" s="1"/>
  <c r="CU24" i="21"/>
  <c r="DA25" i="83"/>
  <c r="DB17" i="83"/>
  <c r="CZ61" i="83"/>
  <c r="CZ63" i="83" s="1"/>
  <c r="CZ14" i="61" s="1"/>
  <c r="CZ36" i="61" s="1"/>
  <c r="CZ180" i="15"/>
  <c r="CZ18" i="21"/>
  <c r="CU179" i="15"/>
  <c r="CU182" i="15" s="1"/>
  <c r="CT32" i="15"/>
  <c r="CW45" i="83"/>
  <c r="CX94" i="68"/>
  <c r="CX78" i="68"/>
  <c r="AC32" i="25"/>
  <c r="CW53" i="83"/>
  <c r="CW13" i="61" s="1"/>
  <c r="CW35" i="61" s="1"/>
  <c r="CX81" i="83"/>
  <c r="CU88" i="83" s="1"/>
  <c r="CU100" i="83" s="1"/>
  <c r="CX20" i="21"/>
  <c r="CX129" i="21"/>
  <c r="CX138" i="21" s="1"/>
  <c r="CY41" i="83"/>
  <c r="CY49" i="83" s="1"/>
  <c r="CW145" i="15"/>
  <c r="CW138" i="21"/>
  <c r="CY36" i="68"/>
  <c r="CU163" i="82"/>
  <c r="CW152" i="15"/>
  <c r="CY27" i="83"/>
  <c r="CY26" i="83"/>
  <c r="CZ19" i="83"/>
  <c r="DA195" i="21" l="1"/>
  <c r="DA199" i="21" s="1"/>
  <c r="DA23" i="21"/>
  <c r="DA84" i="83"/>
  <c r="CX91" i="83" s="1"/>
  <c r="CX103" i="83" s="1"/>
  <c r="DB44" i="83"/>
  <c r="DB52" i="83" s="1"/>
  <c r="CZ77" i="83"/>
  <c r="CW91" i="83"/>
  <c r="CW103" i="83" s="1"/>
  <c r="CZ166" i="15"/>
  <c r="CX31" i="83"/>
  <c r="CX33" i="83" s="1"/>
  <c r="CX22" i="83"/>
  <c r="CU89" i="83"/>
  <c r="CU101" i="83" s="1"/>
  <c r="CX148" i="21"/>
  <c r="CX152" i="15" s="1"/>
  <c r="CY42" i="83"/>
  <c r="CY50" i="83" s="1"/>
  <c r="CX21" i="21"/>
  <c r="CX39" i="68" s="1"/>
  <c r="CW75" i="83"/>
  <c r="CX75" i="83"/>
  <c r="CT89" i="83"/>
  <c r="CT101" i="83" s="1"/>
  <c r="CW24" i="21"/>
  <c r="CX45" i="83"/>
  <c r="AT86" i="15"/>
  <c r="AS91" i="15"/>
  <c r="CX53" i="83"/>
  <c r="CX13" i="61" s="1"/>
  <c r="CX35" i="61" s="1"/>
  <c r="CW40" i="68"/>
  <c r="CW42" i="68" s="1"/>
  <c r="AD21" i="69"/>
  <c r="CY83" i="83"/>
  <c r="CV90" i="83" s="1"/>
  <c r="CV102" i="83" s="1"/>
  <c r="CY167" i="21"/>
  <c r="CY22" i="21"/>
  <c r="CZ43" i="83"/>
  <c r="CZ51" i="83" s="1"/>
  <c r="CW176" i="21"/>
  <c r="CW159" i="15"/>
  <c r="CX176" i="21"/>
  <c r="CW76" i="83"/>
  <c r="CU90" i="83"/>
  <c r="CU102" i="83" s="1"/>
  <c r="CT90" i="83"/>
  <c r="CT102" i="83" s="1"/>
  <c r="CY21" i="83"/>
  <c r="CY28" i="83" s="1"/>
  <c r="CY31" i="83" s="1"/>
  <c r="CY33" i="83" s="1"/>
  <c r="CX76" i="83"/>
  <c r="DB18" i="83"/>
  <c r="DB30" i="83" s="1"/>
  <c r="CW51" i="82"/>
  <c r="CW162" i="82"/>
  <c r="CW103" i="82"/>
  <c r="CW105" i="82" s="1"/>
  <c r="CX37" i="68"/>
  <c r="AD18" i="69"/>
  <c r="CX145" i="15"/>
  <c r="CX138" i="15"/>
  <c r="CZ26" i="83"/>
  <c r="CZ27" i="83"/>
  <c r="DA19" i="83"/>
  <c r="CX38" i="68"/>
  <c r="AD19" i="69"/>
  <c r="CU87" i="83"/>
  <c r="CU99" i="83" s="1"/>
  <c r="CY78" i="68"/>
  <c r="CY94" i="68"/>
  <c r="CY48" i="83"/>
  <c r="CY19" i="21"/>
  <c r="CY110" i="21"/>
  <c r="CY80" i="83"/>
  <c r="CV87" i="83" s="1"/>
  <c r="CV99" i="83" s="1"/>
  <c r="CZ40" i="83"/>
  <c r="CY81" i="83"/>
  <c r="CV88" i="83" s="1"/>
  <c r="CV100" i="83" s="1"/>
  <c r="CY20" i="21"/>
  <c r="CY129" i="21"/>
  <c r="CY138" i="21" s="1"/>
  <c r="CZ41" i="83"/>
  <c r="CZ49" i="83" s="1"/>
  <c r="CX50" i="82"/>
  <c r="CX74" i="83"/>
  <c r="CW112" i="83"/>
  <c r="BE81" i="15"/>
  <c r="CR113" i="83"/>
  <c r="DA180" i="15"/>
  <c r="DA61" i="83"/>
  <c r="DA63" i="83" s="1"/>
  <c r="DA14" i="61" s="1"/>
  <c r="DA36" i="61" s="1"/>
  <c r="DA18" i="21"/>
  <c r="BD17" i="15"/>
  <c r="BE95" i="15"/>
  <c r="CX73" i="83"/>
  <c r="CX96" i="83" s="1"/>
  <c r="CU32" i="15"/>
  <c r="CV179" i="15"/>
  <c r="CV182" i="15" s="1"/>
  <c r="CZ36" i="68"/>
  <c r="DB25" i="83"/>
  <c r="DC17" i="83"/>
  <c r="CS113" i="83"/>
  <c r="CV163" i="82"/>
  <c r="CZ20" i="83"/>
  <c r="CZ29" i="83" s="1"/>
  <c r="DB195" i="21" l="1"/>
  <c r="DB199" i="21" s="1"/>
  <c r="DB23" i="21"/>
  <c r="DB41" i="68" s="1"/>
  <c r="DB84" i="83"/>
  <c r="CY91" i="83" s="1"/>
  <c r="CY103" i="83" s="1"/>
  <c r="DC44" i="83"/>
  <c r="DC52" i="83" s="1"/>
  <c r="DA77" i="83"/>
  <c r="DA41" i="68"/>
  <c r="DA166" i="15"/>
  <c r="CX157" i="21"/>
  <c r="AD20" i="69"/>
  <c r="AD23" i="69" s="1"/>
  <c r="CY45" i="83"/>
  <c r="CY53" i="83"/>
  <c r="CY13" i="61" s="1"/>
  <c r="CY35" i="61" s="1"/>
  <c r="CX24" i="21"/>
  <c r="CT98" i="83"/>
  <c r="AS16" i="15"/>
  <c r="AT87" i="15"/>
  <c r="CY21" i="21"/>
  <c r="CY39" i="68" s="1"/>
  <c r="CY40" i="68"/>
  <c r="CY82" i="83"/>
  <c r="CY75" i="83" s="1"/>
  <c r="CY148" i="21"/>
  <c r="CY152" i="15" s="1"/>
  <c r="CY176" i="21"/>
  <c r="CY159" i="15"/>
  <c r="CY76" i="83"/>
  <c r="CZ22" i="21"/>
  <c r="CZ40" i="68" s="1"/>
  <c r="CZ83" i="83"/>
  <c r="CZ167" i="21"/>
  <c r="CZ176" i="21" s="1"/>
  <c r="DA43" i="83"/>
  <c r="DA51" i="83" s="1"/>
  <c r="CY22" i="83"/>
  <c r="CZ42" i="83"/>
  <c r="CZ50" i="83" s="1"/>
  <c r="CU98" i="83"/>
  <c r="DC18" i="83"/>
  <c r="DC30" i="83" s="1"/>
  <c r="CV32" i="15"/>
  <c r="CW179" i="15"/>
  <c r="CW182" i="15" s="1"/>
  <c r="CX112" i="83"/>
  <c r="BE84" i="15"/>
  <c r="CY38" i="68"/>
  <c r="CX42" i="68"/>
  <c r="BE97" i="15"/>
  <c r="BE98" i="15" s="1"/>
  <c r="CY74" i="83"/>
  <c r="CW163" i="82"/>
  <c r="CZ78" i="68"/>
  <c r="CZ94" i="68"/>
  <c r="DA20" i="83"/>
  <c r="DA29" i="83" s="1"/>
  <c r="CZ21" i="83"/>
  <c r="CZ28" i="83" s="1"/>
  <c r="CY73" i="83"/>
  <c r="CY96" i="83" s="1"/>
  <c r="DA27" i="83"/>
  <c r="DA26" i="83"/>
  <c r="DB19" i="83"/>
  <c r="CZ129" i="21"/>
  <c r="CZ20" i="21"/>
  <c r="CZ38" i="68" s="1"/>
  <c r="CZ81" i="83"/>
  <c r="CW88" i="83" s="1"/>
  <c r="CW100" i="83" s="1"/>
  <c r="DA41" i="83"/>
  <c r="DA49" i="83" s="1"/>
  <c r="CY50" i="82"/>
  <c r="CY145" i="15"/>
  <c r="DC25" i="83"/>
  <c r="DD17" i="83"/>
  <c r="DA36" i="68"/>
  <c r="CZ48" i="83"/>
  <c r="DB180" i="15"/>
  <c r="DB61" i="83"/>
  <c r="DB63" i="83" s="1"/>
  <c r="DB14" i="61" s="1"/>
  <c r="DB36" i="61" s="1"/>
  <c r="DB18" i="21"/>
  <c r="CY138" i="15"/>
  <c r="CY37" i="68"/>
  <c r="CZ19" i="21"/>
  <c r="CZ110" i="21"/>
  <c r="CZ119" i="21" s="1"/>
  <c r="CZ80" i="83"/>
  <c r="CW87" i="83" s="1"/>
  <c r="CW99" i="83" s="1"/>
  <c r="DA40" i="83"/>
  <c r="CX51" i="82"/>
  <c r="CX162" i="82"/>
  <c r="CX103" i="82"/>
  <c r="CX105" i="82" s="1"/>
  <c r="CY119" i="21"/>
  <c r="CU113" i="83" l="1"/>
  <c r="CT113" i="83"/>
  <c r="AE22" i="69"/>
  <c r="DB77" i="83"/>
  <c r="DC84" i="83"/>
  <c r="DC195" i="21"/>
  <c r="DC199" i="21" s="1"/>
  <c r="DC23" i="21"/>
  <c r="DD44" i="83"/>
  <c r="DD52" i="83" s="1"/>
  <c r="DB166" i="15"/>
  <c r="CY24" i="21"/>
  <c r="CY157" i="21"/>
  <c r="AT37" i="13"/>
  <c r="AT89" i="15"/>
  <c r="CV89" i="83"/>
  <c r="CV101" i="83" s="1"/>
  <c r="CV98" i="83" s="1"/>
  <c r="CZ76" i="83"/>
  <c r="CW90" i="83"/>
  <c r="CW102" i="83" s="1"/>
  <c r="CZ159" i="15"/>
  <c r="CZ45" i="83"/>
  <c r="CZ53" i="83"/>
  <c r="CZ13" i="61" s="1"/>
  <c r="CZ35" i="61" s="1"/>
  <c r="DA83" i="83"/>
  <c r="CX90" i="83" s="1"/>
  <c r="CX102" i="83" s="1"/>
  <c r="DA167" i="21"/>
  <c r="DA159" i="15" s="1"/>
  <c r="DA22" i="21"/>
  <c r="DA40" i="68" s="1"/>
  <c r="DB43" i="83"/>
  <c r="DB51" i="83" s="1"/>
  <c r="DD18" i="83"/>
  <c r="DD30" i="83" s="1"/>
  <c r="DB20" i="83"/>
  <c r="CZ22" i="83"/>
  <c r="DA21" i="83"/>
  <c r="DA28" i="83" s="1"/>
  <c r="DA148" i="21" s="1"/>
  <c r="BE17" i="15"/>
  <c r="BF95" i="15"/>
  <c r="DB36" i="68"/>
  <c r="AE17" i="69"/>
  <c r="CY112" i="83"/>
  <c r="CZ50" i="82"/>
  <c r="DA48" i="83"/>
  <c r="BF81" i="15"/>
  <c r="CX163" i="82"/>
  <c r="CZ21" i="21"/>
  <c r="CZ24" i="21" s="1"/>
  <c r="CZ82" i="83"/>
  <c r="CZ148" i="21"/>
  <c r="DA42" i="83"/>
  <c r="DA50" i="83" s="1"/>
  <c r="DB26" i="83"/>
  <c r="DB27" i="83"/>
  <c r="DC19" i="83"/>
  <c r="DA19" i="21"/>
  <c r="DA80" i="83"/>
  <c r="CX87" i="83" s="1"/>
  <c r="CX99" i="83" s="1"/>
  <c r="DA110" i="21"/>
  <c r="DA119" i="21" s="1"/>
  <c r="DB40" i="83"/>
  <c r="CZ31" i="83"/>
  <c r="CZ33" i="83" s="1"/>
  <c r="CZ73" i="83"/>
  <c r="CZ96" i="83" s="1"/>
  <c r="DA78" i="68"/>
  <c r="DA94" i="68"/>
  <c r="DD25" i="83"/>
  <c r="DE17" i="83"/>
  <c r="CZ37" i="68"/>
  <c r="DC61" i="83"/>
  <c r="DC63" i="83" s="1"/>
  <c r="DC14" i="61" s="1"/>
  <c r="DC36" i="61" s="1"/>
  <c r="DC180" i="15"/>
  <c r="DC18" i="21"/>
  <c r="CZ145" i="15"/>
  <c r="CY162" i="82"/>
  <c r="CY51" i="82"/>
  <c r="CY103" i="82"/>
  <c r="CY105" i="82" s="1"/>
  <c r="DA129" i="21"/>
  <c r="DA138" i="21" s="1"/>
  <c r="DA20" i="21"/>
  <c r="DA81" i="83"/>
  <c r="CX88" i="83" s="1"/>
  <c r="CX100" i="83" s="1"/>
  <c r="DB41" i="83"/>
  <c r="DB49" i="83" s="1"/>
  <c r="CZ138" i="15"/>
  <c r="CY42" i="68"/>
  <c r="CZ74" i="83"/>
  <c r="CW32" i="15"/>
  <c r="CX179" i="15"/>
  <c r="CX182" i="15" s="1"/>
  <c r="CZ138" i="21"/>
  <c r="CV113" i="83" l="1"/>
  <c r="DC77" i="83"/>
  <c r="CZ91" i="83"/>
  <c r="CZ103" i="83" s="1"/>
  <c r="DC41" i="68"/>
  <c r="DD195" i="21"/>
  <c r="DD199" i="21" s="1"/>
  <c r="DD23" i="21"/>
  <c r="DD41" i="68" s="1"/>
  <c r="DD84" i="83"/>
  <c r="DE44" i="83"/>
  <c r="DE52" i="83" s="1"/>
  <c r="DC166" i="15"/>
  <c r="AU86" i="15"/>
  <c r="AT91" i="15"/>
  <c r="AT35" i="13"/>
  <c r="AT39" i="13" s="1"/>
  <c r="AT40" i="13" s="1"/>
  <c r="P36" i="24"/>
  <c r="P34" i="24" s="1"/>
  <c r="P38" i="24" s="1"/>
  <c r="P39" i="24" s="1"/>
  <c r="DA176" i="21"/>
  <c r="DC20" i="83"/>
  <c r="DC29" i="83" s="1"/>
  <c r="DA76" i="83"/>
  <c r="DB21" i="83"/>
  <c r="DB28" i="83" s="1"/>
  <c r="DC42" i="83" s="1"/>
  <c r="DC50" i="83" s="1"/>
  <c r="DB29" i="83"/>
  <c r="DE18" i="83"/>
  <c r="DE30" i="83" s="1"/>
  <c r="DA31" i="83"/>
  <c r="DA33" i="83" s="1"/>
  <c r="DA53" i="83"/>
  <c r="DA13" i="61" s="1"/>
  <c r="DA35" i="61" s="1"/>
  <c r="DA82" i="83"/>
  <c r="DA75" i="83" s="1"/>
  <c r="DB42" i="83"/>
  <c r="DB50" i="83" s="1"/>
  <c r="DA21" i="21"/>
  <c r="DA39" i="68" s="1"/>
  <c r="DA45" i="83"/>
  <c r="DA22" i="83"/>
  <c r="BF84" i="15"/>
  <c r="CZ162" i="82"/>
  <c r="CZ51" i="82"/>
  <c r="CZ103" i="82"/>
  <c r="CZ105" i="82" s="1"/>
  <c r="CZ112" i="83"/>
  <c r="CZ152" i="15"/>
  <c r="DA157" i="21"/>
  <c r="CZ157" i="21"/>
  <c r="DA38" i="68"/>
  <c r="CZ75" i="83"/>
  <c r="CW89" i="83"/>
  <c r="CW101" i="83" s="1"/>
  <c r="CW98" i="83" s="1"/>
  <c r="DA145" i="15"/>
  <c r="DC36" i="68"/>
  <c r="CZ39" i="68"/>
  <c r="CZ42" i="68" s="1"/>
  <c r="DD180" i="15"/>
  <c r="DD61" i="83"/>
  <c r="DD63" i="83" s="1"/>
  <c r="DD14" i="61" s="1"/>
  <c r="DD36" i="61" s="1"/>
  <c r="DD18" i="21"/>
  <c r="DC27" i="83"/>
  <c r="DC26" i="83"/>
  <c r="DD19" i="83"/>
  <c r="DB129" i="21"/>
  <c r="DB138" i="21" s="1"/>
  <c r="DB81" i="83"/>
  <c r="DB20" i="21"/>
  <c r="DB38" i="68" s="1"/>
  <c r="DC41" i="83"/>
  <c r="DC49" i="83" s="1"/>
  <c r="DA138" i="15"/>
  <c r="DE25" i="83"/>
  <c r="DF17" i="83"/>
  <c r="DB19" i="21"/>
  <c r="AE18" i="69" s="1"/>
  <c r="DB80" i="83"/>
  <c r="DB110" i="21"/>
  <c r="DC40" i="83"/>
  <c r="DA74" i="83"/>
  <c r="DB94" i="68"/>
  <c r="DB78" i="68"/>
  <c r="BF97" i="15"/>
  <c r="BF98" i="15" s="1"/>
  <c r="CY163" i="82"/>
  <c r="DA152" i="15"/>
  <c r="DA50" i="82"/>
  <c r="DB48" i="83"/>
  <c r="CX32" i="15"/>
  <c r="CY179" i="15"/>
  <c r="CY182" i="15" s="1"/>
  <c r="DA73" i="83"/>
  <c r="DA96" i="83" s="1"/>
  <c r="DA37" i="68"/>
  <c r="DD77" i="83" l="1"/>
  <c r="DA91" i="83"/>
  <c r="DA103" i="83" s="1"/>
  <c r="DE195" i="21"/>
  <c r="DE199" i="21" s="1"/>
  <c r="DE84" i="83"/>
  <c r="DE23" i="21"/>
  <c r="DF44" i="83"/>
  <c r="DF52" i="83" s="1"/>
  <c r="DD166" i="15"/>
  <c r="DC21" i="83"/>
  <c r="DC28" i="83" s="1"/>
  <c r="DC148" i="21" s="1"/>
  <c r="AT16" i="15"/>
  <c r="AU87" i="15"/>
  <c r="AU37" i="13" s="1"/>
  <c r="AU35" i="13" s="1"/>
  <c r="AU39" i="13" s="1"/>
  <c r="AU40" i="13" s="1"/>
  <c r="DB31" i="83"/>
  <c r="DB33" i="83" s="1"/>
  <c r="DB82" i="83"/>
  <c r="DB75" i="83" s="1"/>
  <c r="DB21" i="21"/>
  <c r="DB39" i="68" s="1"/>
  <c r="DB148" i="21"/>
  <c r="DB152" i="15" s="1"/>
  <c r="DB22" i="83"/>
  <c r="DC83" i="83"/>
  <c r="DC167" i="21"/>
  <c r="DC159" i="15" s="1"/>
  <c r="DC22" i="21"/>
  <c r="DD43" i="83"/>
  <c r="DD51" i="83" s="1"/>
  <c r="DB83" i="83"/>
  <c r="DB167" i="21"/>
  <c r="DB22" i="21"/>
  <c r="DC43" i="83"/>
  <c r="DC51" i="83" s="1"/>
  <c r="CX89" i="83"/>
  <c r="CX101" i="83" s="1"/>
  <c r="CX98" i="83" s="1"/>
  <c r="DB45" i="83"/>
  <c r="DA24" i="21"/>
  <c r="AE19" i="69"/>
  <c r="DA42" i="68"/>
  <c r="DB53" i="83"/>
  <c r="DB13" i="61" s="1"/>
  <c r="DB35" i="61" s="1"/>
  <c r="DB138" i="15"/>
  <c r="DA112" i="83"/>
  <c r="BF17" i="15"/>
  <c r="BG95" i="15"/>
  <c r="DC78" i="68"/>
  <c r="DC94" i="68"/>
  <c r="CY32" i="15"/>
  <c r="CZ179" i="15"/>
  <c r="CZ182" i="15" s="1"/>
  <c r="DC129" i="21"/>
  <c r="DC138" i="21" s="1"/>
  <c r="DC81" i="83"/>
  <c r="CZ88" i="83" s="1"/>
  <c r="CZ100" i="83" s="1"/>
  <c r="DC20" i="21"/>
  <c r="DD41" i="83"/>
  <c r="DD49" i="83" s="1"/>
  <c r="DC110" i="21"/>
  <c r="DC19" i="21"/>
  <c r="DC80" i="83"/>
  <c r="CZ87" i="83" s="1"/>
  <c r="CZ99" i="83" s="1"/>
  <c r="DD40" i="83"/>
  <c r="DB50" i="82"/>
  <c r="DB119" i="21"/>
  <c r="CZ163" i="82"/>
  <c r="DF25" i="83"/>
  <c r="DG17" i="83"/>
  <c r="DE180" i="15"/>
  <c r="DE61" i="83"/>
  <c r="DE63" i="83" s="1"/>
  <c r="DE14" i="61" s="1"/>
  <c r="DE36" i="61" s="1"/>
  <c r="DE18" i="21"/>
  <c r="DD26" i="83"/>
  <c r="DD27" i="83"/>
  <c r="DE19" i="83"/>
  <c r="CY88" i="83"/>
  <c r="CY100" i="83" s="1"/>
  <c r="DD36" i="68"/>
  <c r="BG81" i="15"/>
  <c r="DA162" i="82"/>
  <c r="DA51" i="82"/>
  <c r="DA103" i="82"/>
  <c r="DA105" i="82" s="1"/>
  <c r="CW113" i="83"/>
  <c r="DF18" i="83"/>
  <c r="DF30" i="83" s="1"/>
  <c r="DB73" i="83"/>
  <c r="DB96" i="83" s="1"/>
  <c r="CY87" i="83"/>
  <c r="CY99" i="83" s="1"/>
  <c r="DB74" i="83"/>
  <c r="DB37" i="68"/>
  <c r="DB145" i="15"/>
  <c r="DC48" i="83"/>
  <c r="DD20" i="83"/>
  <c r="DD29" i="83" s="1"/>
  <c r="CX113" i="83" l="1"/>
  <c r="DE41" i="68"/>
  <c r="DE166" i="15"/>
  <c r="DF195" i="21"/>
  <c r="DF199" i="21" s="1"/>
  <c r="DF23" i="21"/>
  <c r="DF41" i="68" s="1"/>
  <c r="DF84" i="83"/>
  <c r="DG44" i="83"/>
  <c r="DG52" i="83" s="1"/>
  <c r="DE77" i="83"/>
  <c r="DB91" i="83"/>
  <c r="DB103" i="83" s="1"/>
  <c r="DC31" i="83"/>
  <c r="DC33" i="83" s="1"/>
  <c r="DC22" i="83"/>
  <c r="DD42" i="83"/>
  <c r="DD50" i="83" s="1"/>
  <c r="DC82" i="83"/>
  <c r="DC75" i="83" s="1"/>
  <c r="DC21" i="21"/>
  <c r="DC24" i="21" s="1"/>
  <c r="AE20" i="69"/>
  <c r="AU89" i="15"/>
  <c r="AU91" i="15" s="1"/>
  <c r="DB157" i="21"/>
  <c r="CY89" i="83"/>
  <c r="CY101" i="83" s="1"/>
  <c r="DC157" i="21"/>
  <c r="K336" i="73"/>
  <c r="P16" i="25"/>
  <c r="DC45" i="83"/>
  <c r="DB76" i="83"/>
  <c r="CY90" i="83"/>
  <c r="CY102" i="83" s="1"/>
  <c r="CZ90" i="83"/>
  <c r="CZ102" i="83" s="1"/>
  <c r="DC40" i="68"/>
  <c r="DB40" i="68"/>
  <c r="DB42" i="68" s="1"/>
  <c r="AE21" i="69"/>
  <c r="DC76" i="83"/>
  <c r="DC53" i="83"/>
  <c r="DC13" i="61" s="1"/>
  <c r="DC35" i="61" s="1"/>
  <c r="DD83" i="83"/>
  <c r="DD76" i="83" s="1"/>
  <c r="DD167" i="21"/>
  <c r="DD22" i="21"/>
  <c r="DD40" i="68" s="1"/>
  <c r="DE43" i="83"/>
  <c r="DE51" i="83" s="1"/>
  <c r="DB24" i="21"/>
  <c r="DB176" i="21"/>
  <c r="DB159" i="15"/>
  <c r="DC176" i="21"/>
  <c r="DE20" i="83"/>
  <c r="DC138" i="15"/>
  <c r="BG84" i="15"/>
  <c r="BG97" i="15"/>
  <c r="BG98" i="15" s="1"/>
  <c r="DE36" i="68"/>
  <c r="DC50" i="82"/>
  <c r="DG25" i="83"/>
  <c r="DH17" i="83"/>
  <c r="DF180" i="15"/>
  <c r="DF61" i="83"/>
  <c r="DF63" i="83" s="1"/>
  <c r="DF14" i="61" s="1"/>
  <c r="DF36" i="61" s="1"/>
  <c r="DF18" i="21"/>
  <c r="AF17" i="69" s="1"/>
  <c r="DC152" i="15"/>
  <c r="S17" i="25"/>
  <c r="N337" i="73"/>
  <c r="DD78" i="68"/>
  <c r="DD94" i="68"/>
  <c r="DC37" i="68"/>
  <c r="DA163" i="82"/>
  <c r="DB112" i="83"/>
  <c r="DC38" i="68"/>
  <c r="DC119" i="21"/>
  <c r="DD21" i="83"/>
  <c r="DD28" i="83" s="1"/>
  <c r="DD31" i="83" s="1"/>
  <c r="DD33" i="83" s="1"/>
  <c r="DB162" i="82"/>
  <c r="DB51" i="82"/>
  <c r="DB103" i="82"/>
  <c r="DB105" i="82" s="1"/>
  <c r="DC74" i="83"/>
  <c r="DC145" i="15"/>
  <c r="DG18" i="83"/>
  <c r="DG30" i="83" s="1"/>
  <c r="DE26" i="83"/>
  <c r="DE27" i="83"/>
  <c r="DF19" i="83"/>
  <c r="DD20" i="21"/>
  <c r="DD38" i="68" s="1"/>
  <c r="DD81" i="83"/>
  <c r="DA88" i="83" s="1"/>
  <c r="DA100" i="83" s="1"/>
  <c r="DD129" i="21"/>
  <c r="DD138" i="21" s="1"/>
  <c r="DE41" i="83"/>
  <c r="DE49" i="83" s="1"/>
  <c r="DD48" i="83"/>
  <c r="CZ32" i="15"/>
  <c r="DA179" i="15"/>
  <c r="DA182" i="15" s="1"/>
  <c r="DD19" i="21"/>
  <c r="DD110" i="21"/>
  <c r="DD80" i="83"/>
  <c r="DE40" i="83"/>
  <c r="DC73" i="83"/>
  <c r="DC96" i="83" s="1"/>
  <c r="DF77" i="83" l="1"/>
  <c r="DC91" i="83"/>
  <c r="DC103" i="83" s="1"/>
  <c r="AF22" i="69"/>
  <c r="DG84" i="83"/>
  <c r="DG23" i="21"/>
  <c r="DG195" i="21"/>
  <c r="DG199" i="21" s="1"/>
  <c r="DH44" i="83"/>
  <c r="DH52" i="83" s="1"/>
  <c r="DF166" i="15"/>
  <c r="CZ89" i="83"/>
  <c r="CZ101" i="83" s="1"/>
  <c r="CZ98" i="83" s="1"/>
  <c r="DD53" i="83"/>
  <c r="DD13" i="61" s="1"/>
  <c r="DD35" i="61" s="1"/>
  <c r="DD45" i="83"/>
  <c r="AV86" i="15"/>
  <c r="AV87" i="15" s="1"/>
  <c r="DC39" i="68"/>
  <c r="DC42" i="68" s="1"/>
  <c r="CY98" i="83"/>
  <c r="AE23" i="69"/>
  <c r="AU16" i="15"/>
  <c r="DE21" i="83"/>
  <c r="DE28" i="83" s="1"/>
  <c r="DF42" i="83" s="1"/>
  <c r="DF50" i="83" s="1"/>
  <c r="DE29" i="83"/>
  <c r="DD176" i="21"/>
  <c r="DD159" i="15"/>
  <c r="DA90" i="83"/>
  <c r="DA102" i="83" s="1"/>
  <c r="DF20" i="83"/>
  <c r="DD22" i="83"/>
  <c r="BG17" i="15"/>
  <c r="BH95" i="15"/>
  <c r="DF36" i="68"/>
  <c r="DD145" i="15"/>
  <c r="DD148" i="21"/>
  <c r="DD82" i="83"/>
  <c r="DD21" i="21"/>
  <c r="DD24" i="21" s="1"/>
  <c r="DE42" i="83"/>
  <c r="DE50" i="83" s="1"/>
  <c r="DH25" i="83"/>
  <c r="DI17" i="83"/>
  <c r="DB163" i="82"/>
  <c r="DG61" i="83"/>
  <c r="DG63" i="83" s="1"/>
  <c r="DG14" i="61" s="1"/>
  <c r="DG36" i="61" s="1"/>
  <c r="DG180" i="15"/>
  <c r="DG18" i="21"/>
  <c r="DE48" i="83"/>
  <c r="DD50" i="82"/>
  <c r="DD74" i="83"/>
  <c r="DH18" i="83"/>
  <c r="DH30" i="83" s="1"/>
  <c r="DC112" i="83"/>
  <c r="DD73" i="83"/>
  <c r="DD96" i="83" s="1"/>
  <c r="DA87" i="83"/>
  <c r="DA99" i="83" s="1"/>
  <c r="DD138" i="15"/>
  <c r="DD37" i="68"/>
  <c r="DD119" i="21"/>
  <c r="DE78" i="68"/>
  <c r="DE94" i="68"/>
  <c r="DF26" i="83"/>
  <c r="DF27" i="83"/>
  <c r="DG19" i="83"/>
  <c r="DE81" i="83"/>
  <c r="DE20" i="21"/>
  <c r="DE38" i="68" s="1"/>
  <c r="DE129" i="21"/>
  <c r="DF41" i="83"/>
  <c r="DF49" i="83" s="1"/>
  <c r="DE19" i="21"/>
  <c r="DE110" i="21"/>
  <c r="DE119" i="21" s="1"/>
  <c r="DE80" i="83"/>
  <c r="DB87" i="83" s="1"/>
  <c r="DB99" i="83" s="1"/>
  <c r="DF40" i="83"/>
  <c r="BH81" i="15"/>
  <c r="DB179" i="15"/>
  <c r="DB182" i="15" s="1"/>
  <c r="DA32" i="15"/>
  <c r="DC51" i="82"/>
  <c r="DC103" i="82"/>
  <c r="DC105" i="82" s="1"/>
  <c r="DC162" i="82"/>
  <c r="CY113" i="83" l="1"/>
  <c r="CZ113" i="83"/>
  <c r="DH84" i="83"/>
  <c r="DH23" i="21"/>
  <c r="DH41" i="68" s="1"/>
  <c r="DH195" i="21"/>
  <c r="DH199" i="21" s="1"/>
  <c r="DI44" i="83"/>
  <c r="DI52" i="83" s="1"/>
  <c r="DG166" i="15"/>
  <c r="DG41" i="68"/>
  <c r="DG77" i="83"/>
  <c r="DD91" i="83"/>
  <c r="DD103" i="83" s="1"/>
  <c r="DE148" i="21"/>
  <c r="DE152" i="15" s="1"/>
  <c r="DE22" i="83"/>
  <c r="DE31" i="83"/>
  <c r="DE33" i="83" s="1"/>
  <c r="DE21" i="21"/>
  <c r="DE39" i="68" s="1"/>
  <c r="AV37" i="13"/>
  <c r="AV35" i="13" s="1"/>
  <c r="AV39" i="13" s="1"/>
  <c r="AV40" i="13" s="1"/>
  <c r="AV89" i="15"/>
  <c r="DE82" i="83"/>
  <c r="DE75" i="83" s="1"/>
  <c r="DE83" i="83"/>
  <c r="DE167" i="21"/>
  <c r="DE22" i="21"/>
  <c r="DF43" i="83"/>
  <c r="DF51" i="83" s="1"/>
  <c r="DF21" i="83"/>
  <c r="DF28" i="83" s="1"/>
  <c r="DF21" i="21" s="1"/>
  <c r="DF39" i="68" s="1"/>
  <c r="DF29" i="83"/>
  <c r="DE145" i="15"/>
  <c r="DD51" i="82"/>
  <c r="DD162" i="82"/>
  <c r="DD103" i="82"/>
  <c r="DD105" i="82" s="1"/>
  <c r="DE138" i="21"/>
  <c r="BH84" i="15"/>
  <c r="DD112" i="83"/>
  <c r="DI25" i="83"/>
  <c r="DJ17" i="83"/>
  <c r="DE74" i="83"/>
  <c r="DG26" i="83"/>
  <c r="DG27" i="83"/>
  <c r="DH19" i="83"/>
  <c r="DF20" i="21"/>
  <c r="DF38" i="68" s="1"/>
  <c r="DF81" i="83"/>
  <c r="DF129" i="21"/>
  <c r="DF138" i="21" s="1"/>
  <c r="DG41" i="83"/>
  <c r="DG49" i="83" s="1"/>
  <c r="DF110" i="21"/>
  <c r="DF19" i="21"/>
  <c r="DF80" i="83"/>
  <c r="DC87" i="83" s="1"/>
  <c r="DC99" i="83" s="1"/>
  <c r="DG40" i="83"/>
  <c r="DH180" i="15"/>
  <c r="DH61" i="83"/>
  <c r="DH63" i="83" s="1"/>
  <c r="DH14" i="61" s="1"/>
  <c r="DH36" i="61" s="1"/>
  <c r="DH18" i="21"/>
  <c r="DF78" i="68"/>
  <c r="DF94" i="68"/>
  <c r="DE53" i="83"/>
  <c r="DE13" i="61" s="1"/>
  <c r="DE35" i="61" s="1"/>
  <c r="DD39" i="68"/>
  <c r="DD42" i="68" s="1"/>
  <c r="DG36" i="68"/>
  <c r="DD152" i="15"/>
  <c r="DD157" i="21"/>
  <c r="DC163" i="82"/>
  <c r="DE73" i="83"/>
  <c r="DE96" i="83" s="1"/>
  <c r="DC179" i="15"/>
  <c r="DC182" i="15" s="1"/>
  <c r="DB32" i="15"/>
  <c r="DE45" i="83"/>
  <c r="DF48" i="83"/>
  <c r="BH97" i="15"/>
  <c r="BH98" i="15" s="1"/>
  <c r="DE50" i="82"/>
  <c r="DD75" i="83"/>
  <c r="DA89" i="83"/>
  <c r="DA101" i="83" s="1"/>
  <c r="DA98" i="83" s="1"/>
  <c r="DE138" i="15"/>
  <c r="DI18" i="83"/>
  <c r="DI30" i="83" s="1"/>
  <c r="DE37" i="68"/>
  <c r="DB88" i="83"/>
  <c r="DB100" i="83" s="1"/>
  <c r="DG20" i="83"/>
  <c r="DI84" i="83" l="1"/>
  <c r="DI195" i="21"/>
  <c r="DI199" i="21" s="1"/>
  <c r="E199" i="21" s="1"/>
  <c r="J144" i="2" s="1"/>
  <c r="J145" i="2" s="1"/>
  <c r="DI23" i="21"/>
  <c r="DJ44" i="83"/>
  <c r="DJ52" i="83" s="1"/>
  <c r="DH166" i="15"/>
  <c r="DH77" i="83"/>
  <c r="DE91" i="83"/>
  <c r="DE103" i="83" s="1"/>
  <c r="DE157" i="21"/>
  <c r="DE24" i="21"/>
  <c r="DB89" i="83"/>
  <c r="DB101" i="83" s="1"/>
  <c r="AV91" i="15"/>
  <c r="AV16" i="15" s="1"/>
  <c r="AW86" i="15"/>
  <c r="DF31" i="83"/>
  <c r="DF33" i="83" s="1"/>
  <c r="DF22" i="83"/>
  <c r="DF45" i="83"/>
  <c r="DF53" i="83"/>
  <c r="DF13" i="61" s="1"/>
  <c r="DF35" i="61" s="1"/>
  <c r="DG21" i="83"/>
  <c r="DG28" i="83" s="1"/>
  <c r="DG82" i="83" s="1"/>
  <c r="DG29" i="83"/>
  <c r="DE40" i="68"/>
  <c r="DE42" i="68" s="1"/>
  <c r="DF148" i="21"/>
  <c r="DF157" i="21" s="1"/>
  <c r="DE176" i="21"/>
  <c r="DE159" i="15"/>
  <c r="DF83" i="83"/>
  <c r="DF76" i="83" s="1"/>
  <c r="DF22" i="21"/>
  <c r="DF40" i="68" s="1"/>
  <c r="DF167" i="21"/>
  <c r="DG43" i="83"/>
  <c r="DG51" i="83" s="1"/>
  <c r="DG42" i="83"/>
  <c r="DG50" i="83" s="1"/>
  <c r="DF82" i="83"/>
  <c r="DC89" i="83" s="1"/>
  <c r="DC101" i="83" s="1"/>
  <c r="DE76" i="83"/>
  <c r="DB90" i="83"/>
  <c r="DB102" i="83" s="1"/>
  <c r="DJ18" i="83"/>
  <c r="DJ30" i="83" s="1"/>
  <c r="AF19" i="69"/>
  <c r="BH17" i="15"/>
  <c r="BI95" i="15"/>
  <c r="DA113" i="83"/>
  <c r="DH27" i="83"/>
  <c r="DH26" i="83"/>
  <c r="DI19" i="83"/>
  <c r="DG94" i="68"/>
  <c r="DG78" i="68"/>
  <c r="DG20" i="21"/>
  <c r="DG129" i="21"/>
  <c r="DG138" i="21" s="1"/>
  <c r="DG81" i="83"/>
  <c r="DD88" i="83" s="1"/>
  <c r="DD100" i="83" s="1"/>
  <c r="DH41" i="83"/>
  <c r="DH49" i="83" s="1"/>
  <c r="DE112" i="83"/>
  <c r="DH20" i="83"/>
  <c r="DH29" i="83" s="1"/>
  <c r="DG110" i="21"/>
  <c r="DG19" i="21"/>
  <c r="DG80" i="83"/>
  <c r="DD87" i="83" s="1"/>
  <c r="DD99" i="83" s="1"/>
  <c r="DH40" i="83"/>
  <c r="DJ25" i="83"/>
  <c r="DK17" i="83"/>
  <c r="DF73" i="83"/>
  <c r="DF96" i="83" s="1"/>
  <c r="DF145" i="15"/>
  <c r="BI81" i="15"/>
  <c r="DH36" i="68"/>
  <c r="DF74" i="83"/>
  <c r="AF20" i="69"/>
  <c r="DC88" i="83"/>
  <c r="DC100" i="83" s="1"/>
  <c r="DI61" i="83"/>
  <c r="DI63" i="83" s="1"/>
  <c r="DI14" i="61" s="1"/>
  <c r="DI36" i="61" s="1"/>
  <c r="DI180" i="15"/>
  <c r="DI18" i="21"/>
  <c r="DF37" i="68"/>
  <c r="DC32" i="15"/>
  <c r="DD179" i="15"/>
  <c r="DD182" i="15" s="1"/>
  <c r="DF138" i="15"/>
  <c r="DF119" i="21"/>
  <c r="DD163" i="82"/>
  <c r="DE51" i="82"/>
  <c r="DE162" i="82"/>
  <c r="DE103" i="82"/>
  <c r="DE105" i="82" s="1"/>
  <c r="AF18" i="69"/>
  <c r="DF50" i="82"/>
  <c r="DG48" i="83"/>
  <c r="DB98" i="83" l="1"/>
  <c r="DI41" i="68"/>
  <c r="J146" i="2"/>
  <c r="C201" i="21" s="1"/>
  <c r="C200" i="21"/>
  <c r="DI166" i="15"/>
  <c r="E195" i="21"/>
  <c r="DJ84" i="83"/>
  <c r="DG91" i="83" s="1"/>
  <c r="DG103" i="83" s="1"/>
  <c r="DJ23" i="21"/>
  <c r="DJ41" i="68" s="1"/>
  <c r="DJ195" i="21"/>
  <c r="DJ199" i="21" s="1"/>
  <c r="DK44" i="83"/>
  <c r="DK52" i="83" s="1"/>
  <c r="DI77" i="83"/>
  <c r="DF91" i="83"/>
  <c r="DF103" i="83" s="1"/>
  <c r="DG31" i="83"/>
  <c r="DG33" i="83" s="1"/>
  <c r="DF152" i="15"/>
  <c r="AW87" i="15"/>
  <c r="AW37" i="13" s="1"/>
  <c r="AW35" i="13" s="1"/>
  <c r="AW39" i="13" s="1"/>
  <c r="AW40" i="13" s="1"/>
  <c r="DG148" i="21"/>
  <c r="DG152" i="15" s="1"/>
  <c r="AF21" i="69"/>
  <c r="AF23" i="69" s="1"/>
  <c r="DG22" i="83"/>
  <c r="DF42" i="68"/>
  <c r="DG53" i="83"/>
  <c r="DG13" i="61" s="1"/>
  <c r="DG35" i="61" s="1"/>
  <c r="DH42" i="83"/>
  <c r="DH50" i="83" s="1"/>
  <c r="DG45" i="83"/>
  <c r="DG21" i="21"/>
  <c r="DG39" i="68" s="1"/>
  <c r="DF75" i="83"/>
  <c r="DF176" i="21"/>
  <c r="DF159" i="15"/>
  <c r="DH83" i="83"/>
  <c r="DH167" i="21"/>
  <c r="DH22" i="21"/>
  <c r="DH40" i="68" s="1"/>
  <c r="DI43" i="83"/>
  <c r="DI51" i="83" s="1"/>
  <c r="DC90" i="83"/>
  <c r="DC102" i="83" s="1"/>
  <c r="DC98" i="83" s="1"/>
  <c r="DG83" i="83"/>
  <c r="DG22" i="21"/>
  <c r="DG167" i="21"/>
  <c r="DH43" i="83"/>
  <c r="DH51" i="83" s="1"/>
  <c r="DF24" i="21"/>
  <c r="DI20" i="83"/>
  <c r="DG138" i="15"/>
  <c r="DK25" i="83"/>
  <c r="DL17" i="83"/>
  <c r="DJ61" i="83"/>
  <c r="DJ63" i="83" s="1"/>
  <c r="DJ14" i="61" s="1"/>
  <c r="DJ36" i="61" s="1"/>
  <c r="DJ180" i="15"/>
  <c r="DJ18" i="21"/>
  <c r="AG17" i="69" s="1"/>
  <c r="DG119" i="21"/>
  <c r="DH21" i="83"/>
  <c r="DH28" i="83" s="1"/>
  <c r="DH31" i="83" s="1"/>
  <c r="DH33" i="83" s="1"/>
  <c r="BI84" i="15"/>
  <c r="DK18" i="83"/>
  <c r="DK30" i="83" s="1"/>
  <c r="DG50" i="82"/>
  <c r="DF112" i="83"/>
  <c r="DF51" i="82"/>
  <c r="DF162" i="82"/>
  <c r="DF103" i="82"/>
  <c r="DF105" i="82" s="1"/>
  <c r="DH110" i="21"/>
  <c r="DH119" i="21" s="1"/>
  <c r="DH19" i="21"/>
  <c r="DH80" i="83"/>
  <c r="DI40" i="83"/>
  <c r="DD32" i="15"/>
  <c r="DE179" i="15"/>
  <c r="DE182" i="15" s="1"/>
  <c r="DH20" i="21"/>
  <c r="DH38" i="68" s="1"/>
  <c r="DH81" i="83"/>
  <c r="DH129" i="21"/>
  <c r="DH138" i="21" s="1"/>
  <c r="DI41" i="83"/>
  <c r="DI49" i="83" s="1"/>
  <c r="DG75" i="83"/>
  <c r="DD89" i="83"/>
  <c r="DD101" i="83" s="1"/>
  <c r="DG37" i="68"/>
  <c r="DI26" i="83"/>
  <c r="DI27" i="83"/>
  <c r="DJ19" i="83"/>
  <c r="DH94" i="68"/>
  <c r="DH78" i="68"/>
  <c r="DI36" i="68"/>
  <c r="DG74" i="83"/>
  <c r="BI97" i="15"/>
  <c r="BI98" i="15" s="1"/>
  <c r="DH48" i="83"/>
  <c r="DG145" i="15"/>
  <c r="DE163" i="82"/>
  <c r="DG73" i="83"/>
  <c r="DG96" i="83" s="1"/>
  <c r="DG38" i="68"/>
  <c r="DC113" i="83" l="1"/>
  <c r="DB113" i="83"/>
  <c r="P196" i="2"/>
  <c r="EG196" i="2"/>
  <c r="CK196" i="2"/>
  <c r="BY196" i="2"/>
  <c r="AF196" i="2"/>
  <c r="CA196" i="2"/>
  <c r="AK196" i="2"/>
  <c r="CR196" i="2"/>
  <c r="AO196" i="2"/>
  <c r="DF196" i="2"/>
  <c r="BI196" i="2"/>
  <c r="EE196" i="2"/>
  <c r="CC196" i="2"/>
  <c r="AD196" i="2"/>
  <c r="DE196" i="2"/>
  <c r="AP196" i="2"/>
  <c r="AA196" i="2"/>
  <c r="BE196" i="2"/>
  <c r="BD196" i="2"/>
  <c r="DD196" i="2"/>
  <c r="BB196" i="2"/>
  <c r="BL196" i="2"/>
  <c r="CU196" i="2"/>
  <c r="DA196" i="2"/>
  <c r="Q196" i="2"/>
  <c r="DW196" i="2"/>
  <c r="X196" i="2"/>
  <c r="BP196" i="2"/>
  <c r="AC196" i="2"/>
  <c r="CV196" i="2"/>
  <c r="S196" i="2"/>
  <c r="DV196" i="2"/>
  <c r="CY196" i="2"/>
  <c r="BO196" i="2"/>
  <c r="DY196" i="2"/>
  <c r="AU196" i="2"/>
  <c r="BT196" i="2"/>
  <c r="DL196" i="2"/>
  <c r="N196" i="2"/>
  <c r="BC196" i="2"/>
  <c r="M196" i="2"/>
  <c r="BA196" i="2"/>
  <c r="CW196" i="2"/>
  <c r="BZ196" i="2"/>
  <c r="DQ196" i="2"/>
  <c r="DU196" i="2"/>
  <c r="BW196" i="2"/>
  <c r="AR196" i="2"/>
  <c r="BJ196" i="2"/>
  <c r="Z196" i="2"/>
  <c r="AL196" i="2"/>
  <c r="EI196" i="2"/>
  <c r="BG196" i="2"/>
  <c r="CL196" i="2"/>
  <c r="BH196" i="2"/>
  <c r="DB196" i="2"/>
  <c r="EF196" i="2"/>
  <c r="EM196" i="2"/>
  <c r="EN196" i="2"/>
  <c r="CH196" i="2"/>
  <c r="DT196" i="2"/>
  <c r="CB196" i="2"/>
  <c r="AS196" i="2"/>
  <c r="AI196" i="2"/>
  <c r="EB196" i="2"/>
  <c r="AG196" i="2"/>
  <c r="BX196" i="2"/>
  <c r="AV196" i="2"/>
  <c r="DN196" i="2"/>
  <c r="EH196" i="2"/>
  <c r="Y196" i="2"/>
  <c r="DJ196" i="2"/>
  <c r="CG196" i="2"/>
  <c r="EC196" i="2"/>
  <c r="AW196" i="2"/>
  <c r="CZ196" i="2"/>
  <c r="DS196" i="2"/>
  <c r="DG196" i="2"/>
  <c r="V196" i="2"/>
  <c r="AY196" i="2"/>
  <c r="CQ196" i="2"/>
  <c r="EA196" i="2"/>
  <c r="W196" i="2"/>
  <c r="AH196" i="2"/>
  <c r="CT196" i="2"/>
  <c r="BU196" i="2"/>
  <c r="DZ196" i="2"/>
  <c r="CF196" i="2"/>
  <c r="DI196" i="2"/>
  <c r="BK196" i="2"/>
  <c r="AM196" i="2"/>
  <c r="CM196" i="2"/>
  <c r="BQ196" i="2"/>
  <c r="DP196" i="2"/>
  <c r="AX196" i="2"/>
  <c r="EP196" i="2"/>
  <c r="EO196" i="2"/>
  <c r="BV196" i="2"/>
  <c r="EK196" i="2"/>
  <c r="DR196" i="2"/>
  <c r="T196" i="2"/>
  <c r="U196" i="2"/>
  <c r="L196" i="2"/>
  <c r="AJ196" i="2"/>
  <c r="CN196" i="2"/>
  <c r="CX196" i="2"/>
  <c r="BS196" i="2"/>
  <c r="DX196" i="2"/>
  <c r="DK196" i="2"/>
  <c r="AN196" i="2"/>
  <c r="DH196" i="2"/>
  <c r="CI196" i="2"/>
  <c r="AZ196" i="2"/>
  <c r="AB196" i="2"/>
  <c r="BF196" i="2"/>
  <c r="EJ196" i="2"/>
  <c r="DM196" i="2"/>
  <c r="DC196" i="2"/>
  <c r="AE196" i="2"/>
  <c r="R196" i="2"/>
  <c r="DO196" i="2"/>
  <c r="O196" i="2"/>
  <c r="ED196" i="2"/>
  <c r="AT196" i="2"/>
  <c r="CJ196" i="2"/>
  <c r="AQ196" i="2"/>
  <c r="CS196" i="2"/>
  <c r="CP196" i="2"/>
  <c r="EL196" i="2"/>
  <c r="CO196" i="2"/>
  <c r="BR196" i="2"/>
  <c r="CE196" i="2"/>
  <c r="DJ77" i="83"/>
  <c r="AG22" i="69"/>
  <c r="DK84" i="83"/>
  <c r="DH91" i="83" s="1"/>
  <c r="DH103" i="83" s="1"/>
  <c r="DK195" i="21"/>
  <c r="DK199" i="21" s="1"/>
  <c r="DK23" i="21"/>
  <c r="DL44" i="83"/>
  <c r="DL52" i="83" s="1"/>
  <c r="DJ166" i="15"/>
  <c r="BN196" i="2"/>
  <c r="BM196" i="2"/>
  <c r="CD196" i="2"/>
  <c r="DG157" i="21"/>
  <c r="AW89" i="15"/>
  <c r="DH45" i="83"/>
  <c r="DE90" i="83"/>
  <c r="DE102" i="83" s="1"/>
  <c r="DG176" i="21"/>
  <c r="DG159" i="15"/>
  <c r="DH176" i="21"/>
  <c r="DH159" i="15"/>
  <c r="DH76" i="83"/>
  <c r="DI21" i="83"/>
  <c r="DI28" i="83" s="1"/>
  <c r="DI21" i="21" s="1"/>
  <c r="DI39" i="68" s="1"/>
  <c r="DI29" i="83"/>
  <c r="DG40" i="68"/>
  <c r="DG42" i="68" s="1"/>
  <c r="DD90" i="83"/>
  <c r="DD102" i="83" s="1"/>
  <c r="DD98" i="83" s="1"/>
  <c r="DG76" i="83"/>
  <c r="DG24" i="21"/>
  <c r="DH53" i="83"/>
  <c r="DH13" i="61" s="1"/>
  <c r="DH35" i="61" s="1"/>
  <c r="DJ20" i="83"/>
  <c r="DJ29" i="83" s="1"/>
  <c r="DH22" i="83"/>
  <c r="DH74" i="83"/>
  <c r="DE88" i="83"/>
  <c r="DE100" i="83" s="1"/>
  <c r="DK61" i="83"/>
  <c r="DK63" i="83" s="1"/>
  <c r="DK14" i="61" s="1"/>
  <c r="DK36" i="61" s="1"/>
  <c r="DK180" i="15"/>
  <c r="DK18" i="21"/>
  <c r="DH138" i="15"/>
  <c r="DH82" i="83"/>
  <c r="DH21" i="21"/>
  <c r="DH24" i="21" s="1"/>
  <c r="DH148" i="21"/>
  <c r="DI42" i="83"/>
  <c r="DI50" i="83" s="1"/>
  <c r="DG112" i="83"/>
  <c r="DH73" i="83"/>
  <c r="DH96" i="83" s="1"/>
  <c r="DE87" i="83"/>
  <c r="DE99" i="83" s="1"/>
  <c r="DH37" i="68"/>
  <c r="DF163" i="82"/>
  <c r="DJ36" i="68"/>
  <c r="DG51" i="82"/>
  <c r="DG162" i="82"/>
  <c r="DG103" i="82"/>
  <c r="DG105" i="82" s="1"/>
  <c r="DI94" i="68"/>
  <c r="DI78" i="68"/>
  <c r="DH50" i="82"/>
  <c r="DJ27" i="83"/>
  <c r="DJ26" i="83"/>
  <c r="DK19" i="83"/>
  <c r="BI17" i="15"/>
  <c r="BJ95" i="15"/>
  <c r="DL25" i="83"/>
  <c r="DM17" i="83"/>
  <c r="DE32" i="15"/>
  <c r="DF179" i="15"/>
  <c r="DF182" i="15" s="1"/>
  <c r="BJ81" i="15"/>
  <c r="DI81" i="83"/>
  <c r="DI20" i="21"/>
  <c r="DI129" i="21"/>
  <c r="DJ41" i="83"/>
  <c r="DJ49" i="83" s="1"/>
  <c r="DL18" i="83"/>
  <c r="DL30" i="83" s="1"/>
  <c r="DI48" i="83"/>
  <c r="DI110" i="21"/>
  <c r="DI119" i="21" s="1"/>
  <c r="E119" i="21" s="1"/>
  <c r="F144" i="2" s="1"/>
  <c r="DI19" i="21"/>
  <c r="DI80" i="83"/>
  <c r="DF87" i="83" s="1"/>
  <c r="DF99" i="83" s="1"/>
  <c r="DJ40" i="83"/>
  <c r="DH145" i="15"/>
  <c r="DD113" i="83" l="1"/>
  <c r="M197" i="2"/>
  <c r="AA197" i="2"/>
  <c r="AA200" i="2" s="1"/>
  <c r="O197" i="2"/>
  <c r="Q197" i="2"/>
  <c r="Q200" i="2" s="1"/>
  <c r="Q201" i="2" s="1"/>
  <c r="L197" i="2"/>
  <c r="R197" i="2"/>
  <c r="R200" i="2" s="1"/>
  <c r="R201" i="2" s="1"/>
  <c r="P197" i="2"/>
  <c r="BK197" i="2"/>
  <c r="BK200" i="2" s="1"/>
  <c r="N197" i="2"/>
  <c r="BI197" i="2"/>
  <c r="BI200" i="2" s="1"/>
  <c r="AH197" i="2"/>
  <c r="AH200" i="2" s="1"/>
  <c r="AK197" i="2"/>
  <c r="AK200" i="2" s="1"/>
  <c r="AY197" i="2"/>
  <c r="AY200" i="2" s="1"/>
  <c r="AP197" i="2"/>
  <c r="AP200" i="2" s="1"/>
  <c r="BF197" i="2"/>
  <c r="BF200" i="2" s="1"/>
  <c r="S197" i="2"/>
  <c r="S200" i="2" s="1"/>
  <c r="S201" i="2" s="1"/>
  <c r="AT197" i="2"/>
  <c r="AT200" i="2" s="1"/>
  <c r="AC197" i="2"/>
  <c r="AC200" i="2" s="1"/>
  <c r="BA197" i="2"/>
  <c r="BA200" i="2" s="1"/>
  <c r="Z197" i="2"/>
  <c r="Z200" i="2" s="1"/>
  <c r="AU197" i="2"/>
  <c r="AU200" i="2" s="1"/>
  <c r="W197" i="2"/>
  <c r="W200" i="2" s="1"/>
  <c r="BB197" i="2"/>
  <c r="BB200" i="2" s="1"/>
  <c r="AJ197" i="2"/>
  <c r="AJ200" i="2" s="1"/>
  <c r="BC197" i="2"/>
  <c r="BC200" i="2" s="1"/>
  <c r="BJ197" i="2"/>
  <c r="BJ200" i="2" s="1"/>
  <c r="V197" i="2"/>
  <c r="V200" i="2" s="1"/>
  <c r="AR197" i="2"/>
  <c r="AR200" i="2" s="1"/>
  <c r="AG197" i="2"/>
  <c r="AG200" i="2" s="1"/>
  <c r="AN197" i="2"/>
  <c r="AN200" i="2" s="1"/>
  <c r="T197" i="2"/>
  <c r="T200" i="2" s="1"/>
  <c r="T201" i="2" s="1"/>
  <c r="AZ197" i="2"/>
  <c r="AZ200" i="2" s="1"/>
  <c r="AO197" i="2"/>
  <c r="AO200" i="2" s="1"/>
  <c r="BG197" i="2"/>
  <c r="BG200" i="2" s="1"/>
  <c r="AE197" i="2"/>
  <c r="AE200" i="2" s="1"/>
  <c r="X197" i="2"/>
  <c r="X200" i="2" s="1"/>
  <c r="AF197" i="2"/>
  <c r="AF200" i="2" s="1"/>
  <c r="U197" i="2"/>
  <c r="U200" i="2" s="1"/>
  <c r="AX197" i="2"/>
  <c r="AX200" i="2" s="1"/>
  <c r="AS197" i="2"/>
  <c r="AS200" i="2" s="1"/>
  <c r="AD197" i="2"/>
  <c r="AD200" i="2" s="1"/>
  <c r="AI197" i="2"/>
  <c r="AI200" i="2" s="1"/>
  <c r="BL197" i="2"/>
  <c r="BL200" i="2" s="1"/>
  <c r="AL197" i="2"/>
  <c r="AL200" i="2" s="1"/>
  <c r="AW197" i="2"/>
  <c r="AW200" i="2" s="1"/>
  <c r="BH197" i="2"/>
  <c r="BH200" i="2" s="1"/>
  <c r="AQ197" i="2"/>
  <c r="AQ200" i="2" s="1"/>
  <c r="AB197" i="2"/>
  <c r="AB200" i="2" s="1"/>
  <c r="Y197" i="2"/>
  <c r="Y200" i="2" s="1"/>
  <c r="CC197" i="2"/>
  <c r="CC200" i="2" s="1"/>
  <c r="CT197" i="2"/>
  <c r="CT200" i="2" s="1"/>
  <c r="BO197" i="2"/>
  <c r="BO200" i="2" s="1"/>
  <c r="BE197" i="2"/>
  <c r="BE200" i="2" s="1"/>
  <c r="BD197" i="2"/>
  <c r="BD200" i="2" s="1"/>
  <c r="AM197" i="2"/>
  <c r="AM200" i="2" s="1"/>
  <c r="AV197" i="2"/>
  <c r="AV200" i="2" s="1"/>
  <c r="CG197" i="2"/>
  <c r="CG200" i="2" s="1"/>
  <c r="EI197" i="2"/>
  <c r="EI200" i="2" s="1"/>
  <c r="DY197" i="2"/>
  <c r="DY200" i="2" s="1"/>
  <c r="DG197" i="2"/>
  <c r="DG200" i="2" s="1"/>
  <c r="DL84" i="83"/>
  <c r="DL77" i="83" s="1"/>
  <c r="DL195" i="21"/>
  <c r="DL199" i="21" s="1"/>
  <c r="DL23" i="21"/>
  <c r="DL41" i="68" s="1"/>
  <c r="DM44" i="83"/>
  <c r="DM52" i="83" s="1"/>
  <c r="EK197" i="2"/>
  <c r="EK200" i="2" s="1"/>
  <c r="DO197" i="2"/>
  <c r="DO200" i="2" s="1"/>
  <c r="DC197" i="2"/>
  <c r="DC200" i="2" s="1"/>
  <c r="BV197" i="2"/>
  <c r="BV200" i="2" s="1"/>
  <c r="CE197" i="2"/>
  <c r="CE200" i="2" s="1"/>
  <c r="DI197" i="2"/>
  <c r="DI200" i="2" s="1"/>
  <c r="EO197" i="2"/>
  <c r="EO200" i="2" s="1"/>
  <c r="EJ197" i="2"/>
  <c r="EJ200" i="2" s="1"/>
  <c r="BT197" i="2"/>
  <c r="BT200" i="2" s="1"/>
  <c r="DL197" i="2"/>
  <c r="DL200" i="2" s="1"/>
  <c r="EM197" i="2"/>
  <c r="EM200" i="2" s="1"/>
  <c r="CP197" i="2"/>
  <c r="CP200" i="2" s="1"/>
  <c r="EG197" i="2"/>
  <c r="EG200" i="2" s="1"/>
  <c r="DN197" i="2"/>
  <c r="DN200" i="2" s="1"/>
  <c r="BS197" i="2"/>
  <c r="BS200" i="2" s="1"/>
  <c r="DP197" i="2"/>
  <c r="DP200" i="2" s="1"/>
  <c r="DW197" i="2"/>
  <c r="DW200" i="2" s="1"/>
  <c r="EF197" i="2"/>
  <c r="EF200" i="2" s="1"/>
  <c r="CD197" i="2"/>
  <c r="CD200" i="2" s="1"/>
  <c r="DV197" i="2"/>
  <c r="DV200" i="2" s="1"/>
  <c r="DE197" i="2"/>
  <c r="DE200" i="2" s="1"/>
  <c r="CB197" i="2"/>
  <c r="CB200" i="2" s="1"/>
  <c r="DK41" i="68"/>
  <c r="EE197" i="2"/>
  <c r="EE200" i="2" s="1"/>
  <c r="EP197" i="2"/>
  <c r="EP200" i="2" s="1"/>
  <c r="BR197" i="2"/>
  <c r="BR200" i="2" s="1"/>
  <c r="CL197" i="2"/>
  <c r="CL200" i="2" s="1"/>
  <c r="CR197" i="2"/>
  <c r="CR200" i="2" s="1"/>
  <c r="EN197" i="2"/>
  <c r="EN200" i="2" s="1"/>
  <c r="CZ197" i="2"/>
  <c r="CZ200" i="2" s="1"/>
  <c r="BX197" i="2"/>
  <c r="BX200" i="2" s="1"/>
  <c r="E196" i="2"/>
  <c r="CD199" i="2" s="1"/>
  <c r="CD201" i="2" s="1"/>
  <c r="CD202" i="2" s="1"/>
  <c r="CD183" i="21" s="1"/>
  <c r="CD184" i="21" s="1"/>
  <c r="BW197" i="2"/>
  <c r="BW200" i="2" s="1"/>
  <c r="DM197" i="2"/>
  <c r="DM200" i="2" s="1"/>
  <c r="BU197" i="2"/>
  <c r="BU200" i="2" s="1"/>
  <c r="DT197" i="2"/>
  <c r="DT200" i="2" s="1"/>
  <c r="DH197" i="2"/>
  <c r="DH200" i="2" s="1"/>
  <c r="CY197" i="2"/>
  <c r="CY200" i="2" s="1"/>
  <c r="EH197" i="2"/>
  <c r="EH200" i="2" s="1"/>
  <c r="BN197" i="2"/>
  <c r="BN200" i="2" s="1"/>
  <c r="DK166" i="15"/>
  <c r="EB197" i="2"/>
  <c r="EB200" i="2" s="1"/>
  <c r="CH197" i="2"/>
  <c r="CH200" i="2" s="1"/>
  <c r="EL197" i="2"/>
  <c r="EL200" i="2" s="1"/>
  <c r="BY197" i="2"/>
  <c r="BY200" i="2" s="1"/>
  <c r="BZ197" i="2"/>
  <c r="BZ200" i="2" s="1"/>
  <c r="CI197" i="2"/>
  <c r="CI200" i="2" s="1"/>
  <c r="CS197" i="2"/>
  <c r="CS200" i="2" s="1"/>
  <c r="DD197" i="2"/>
  <c r="DD200" i="2" s="1"/>
  <c r="CV197" i="2"/>
  <c r="CV200" i="2" s="1"/>
  <c r="DF197" i="2"/>
  <c r="DF200" i="2" s="1"/>
  <c r="DR197" i="2"/>
  <c r="DR200" i="2" s="1"/>
  <c r="DQ197" i="2"/>
  <c r="DQ200" i="2" s="1"/>
  <c r="DK197" i="2"/>
  <c r="DK200" i="2" s="1"/>
  <c r="DU197" i="2"/>
  <c r="DU200" i="2" s="1"/>
  <c r="ED197" i="2"/>
  <c r="ED200" i="2" s="1"/>
  <c r="CK197" i="2"/>
  <c r="CK200" i="2" s="1"/>
  <c r="DZ197" i="2"/>
  <c r="DZ200" i="2" s="1"/>
  <c r="DA197" i="2"/>
  <c r="DA200" i="2" s="1"/>
  <c r="BQ197" i="2"/>
  <c r="BQ200" i="2" s="1"/>
  <c r="DK77" i="83"/>
  <c r="DB197" i="2"/>
  <c r="DB200" i="2" s="1"/>
  <c r="CF197" i="2"/>
  <c r="CF200" i="2" s="1"/>
  <c r="CQ197" i="2"/>
  <c r="CQ200" i="2" s="1"/>
  <c r="DJ197" i="2"/>
  <c r="DJ200" i="2" s="1"/>
  <c r="CN197" i="2"/>
  <c r="CN200" i="2" s="1"/>
  <c r="CJ197" i="2"/>
  <c r="CJ200" i="2" s="1"/>
  <c r="DX197" i="2"/>
  <c r="DX200" i="2" s="1"/>
  <c r="CA197" i="2"/>
  <c r="CA200" i="2" s="1"/>
  <c r="CU197" i="2"/>
  <c r="CU200" i="2" s="1"/>
  <c r="BP197" i="2"/>
  <c r="BP200" i="2" s="1"/>
  <c r="DS197" i="2"/>
  <c r="DS200" i="2" s="1"/>
  <c r="EC197" i="2"/>
  <c r="EC200" i="2" s="1"/>
  <c r="EA197" i="2"/>
  <c r="EA200" i="2" s="1"/>
  <c r="CX197" i="2"/>
  <c r="CX200" i="2" s="1"/>
  <c r="CM197" i="2"/>
  <c r="CM200" i="2" s="1"/>
  <c r="CO197" i="2"/>
  <c r="CO200" i="2" s="1"/>
  <c r="BM197" i="2"/>
  <c r="BM200" i="2" s="1"/>
  <c r="CW197" i="2"/>
  <c r="CW200" i="2" s="1"/>
  <c r="DI22" i="83"/>
  <c r="AX86" i="15"/>
  <c r="AW91" i="15"/>
  <c r="DJ42" i="83"/>
  <c r="DJ50" i="83" s="1"/>
  <c r="DI83" i="83"/>
  <c r="DI22" i="21"/>
  <c r="DI24" i="21" s="1"/>
  <c r="DI167" i="21"/>
  <c r="DJ43" i="83"/>
  <c r="DJ51" i="83" s="1"/>
  <c r="DI31" i="83"/>
  <c r="DI33" i="83" s="1"/>
  <c r="DJ83" i="83"/>
  <c r="DJ167" i="21"/>
  <c r="DJ22" i="21"/>
  <c r="DJ40" i="68" s="1"/>
  <c r="DK43" i="83"/>
  <c r="DK51" i="83" s="1"/>
  <c r="DJ21" i="83"/>
  <c r="DJ28" i="83" s="1"/>
  <c r="DK42" i="83" s="1"/>
  <c r="DK50" i="83" s="1"/>
  <c r="DK20" i="83"/>
  <c r="DK29" i="83" s="1"/>
  <c r="DI82" i="83"/>
  <c r="DF89" i="83" s="1"/>
  <c r="DF101" i="83" s="1"/>
  <c r="DI148" i="21"/>
  <c r="DI152" i="15" s="1"/>
  <c r="BJ84" i="15"/>
  <c r="DJ19" i="21"/>
  <c r="AG18" i="69" s="1"/>
  <c r="DJ110" i="21"/>
  <c r="DJ80" i="83"/>
  <c r="DG87" i="83" s="1"/>
  <c r="DG99" i="83" s="1"/>
  <c r="DK40" i="83"/>
  <c r="DJ81" i="83"/>
  <c r="DJ20" i="21"/>
  <c r="DJ38" i="68" s="1"/>
  <c r="DJ129" i="21"/>
  <c r="DJ138" i="21" s="1"/>
  <c r="DK41" i="83"/>
  <c r="DK49" i="83" s="1"/>
  <c r="DI145" i="15"/>
  <c r="E129" i="21"/>
  <c r="DI138" i="21"/>
  <c r="E138" i="21" s="1"/>
  <c r="G144" i="2" s="1"/>
  <c r="G145" i="2" s="1"/>
  <c r="DH112" i="83"/>
  <c r="DK26" i="83"/>
  <c r="DK27" i="83"/>
  <c r="DL19" i="83"/>
  <c r="DG163" i="82"/>
  <c r="DK36" i="68"/>
  <c r="DJ48" i="83"/>
  <c r="DI73" i="83"/>
  <c r="DI96" i="83" s="1"/>
  <c r="DF32" i="15"/>
  <c r="DG179" i="15"/>
  <c r="DG182" i="15" s="1"/>
  <c r="DM25" i="83"/>
  <c r="DN17" i="83"/>
  <c r="DL180" i="15"/>
  <c r="DL61" i="83"/>
  <c r="DL63" i="83" s="1"/>
  <c r="DL14" i="61" s="1"/>
  <c r="DL36" i="61" s="1"/>
  <c r="DL18" i="21"/>
  <c r="DH152" i="15"/>
  <c r="DH157" i="21"/>
  <c r="DH39" i="68"/>
  <c r="DH42" i="68" s="1"/>
  <c r="DI74" i="83"/>
  <c r="DI50" i="82"/>
  <c r="DI37" i="68"/>
  <c r="DI53" i="83"/>
  <c r="DI13" i="61" s="1"/>
  <c r="DI35" i="61" s="1"/>
  <c r="DH103" i="82"/>
  <c r="DH105" i="82" s="1"/>
  <c r="DH51" i="82"/>
  <c r="DH162" i="82"/>
  <c r="DF88" i="83"/>
  <c r="DF100" i="83" s="1"/>
  <c r="DI45" i="83"/>
  <c r="DH75" i="83"/>
  <c r="DE89" i="83"/>
  <c r="DE101" i="83" s="1"/>
  <c r="DE98" i="83" s="1"/>
  <c r="F145" i="2"/>
  <c r="DI38" i="68"/>
  <c r="DJ94" i="68"/>
  <c r="DJ78" i="68"/>
  <c r="DI138" i="15"/>
  <c r="E110" i="21"/>
  <c r="DM18" i="83"/>
  <c r="DM30" i="83" s="1"/>
  <c r="BJ97" i="15"/>
  <c r="BJ98" i="15" s="1"/>
  <c r="CP199" i="2" l="1"/>
  <c r="CP201" i="2" s="1"/>
  <c r="CP202" i="2" s="1"/>
  <c r="CP183" i="21" s="1"/>
  <c r="CP184" i="21" s="1"/>
  <c r="EL199" i="2"/>
  <c r="EL201" i="2" s="1"/>
  <c r="EL202" i="2" s="1"/>
  <c r="EL183" i="21" s="1"/>
  <c r="EL184" i="21" s="1"/>
  <c r="DI91" i="83"/>
  <c r="DI103" i="83" s="1"/>
  <c r="CE199" i="2"/>
  <c r="CE201" i="2" s="1"/>
  <c r="CE202" i="2" s="1"/>
  <c r="CE183" i="21" s="1"/>
  <c r="CE184" i="21" s="1"/>
  <c r="DM84" i="83"/>
  <c r="DM23" i="21"/>
  <c r="DM195" i="21"/>
  <c r="DM199" i="21" s="1"/>
  <c r="DN44" i="83"/>
  <c r="DN52" i="83" s="1"/>
  <c r="CO199" i="2"/>
  <c r="CO201" i="2" s="1"/>
  <c r="CO202" i="2" s="1"/>
  <c r="CO183" i="21" s="1"/>
  <c r="CO184" i="21" s="1"/>
  <c r="K199" i="2"/>
  <c r="AP199" i="2"/>
  <c r="AP201" i="2" s="1"/>
  <c r="AP202" i="2" s="1"/>
  <c r="AP183" i="21" s="1"/>
  <c r="AP184" i="21" s="1"/>
  <c r="BC199" i="2"/>
  <c r="BC201" i="2" s="1"/>
  <c r="BC202" i="2" s="1"/>
  <c r="BC183" i="21" s="1"/>
  <c r="BC184" i="21" s="1"/>
  <c r="CW199" i="2"/>
  <c r="CW201" i="2" s="1"/>
  <c r="CW202" i="2" s="1"/>
  <c r="CW183" i="21" s="1"/>
  <c r="CW184" i="21" s="1"/>
  <c r="DU199" i="2"/>
  <c r="DU201" i="2" s="1"/>
  <c r="DU202" i="2" s="1"/>
  <c r="DU183" i="21" s="1"/>
  <c r="DU184" i="21" s="1"/>
  <c r="AR199" i="2"/>
  <c r="AR201" i="2" s="1"/>
  <c r="AR202" i="2" s="1"/>
  <c r="AR183" i="21" s="1"/>
  <c r="AR184" i="21" s="1"/>
  <c r="DI199" i="2"/>
  <c r="DI201" i="2" s="1"/>
  <c r="DI202" i="2" s="1"/>
  <c r="DI183" i="21" s="1"/>
  <c r="DI184" i="21" s="1"/>
  <c r="EC199" i="2"/>
  <c r="EC201" i="2" s="1"/>
  <c r="EC202" i="2" s="1"/>
  <c r="EC183" i="21" s="1"/>
  <c r="EC184" i="21" s="1"/>
  <c r="P199" i="2"/>
  <c r="CH199" i="2"/>
  <c r="CH201" i="2" s="1"/>
  <c r="CH202" i="2" s="1"/>
  <c r="CH183" i="21" s="1"/>
  <c r="CH184" i="21" s="1"/>
  <c r="AI199" i="2"/>
  <c r="AI201" i="2" s="1"/>
  <c r="AI202" i="2" s="1"/>
  <c r="AI183" i="21" s="1"/>
  <c r="AI184" i="21" s="1"/>
  <c r="AV199" i="2"/>
  <c r="AV201" i="2" s="1"/>
  <c r="AV202" i="2" s="1"/>
  <c r="AV183" i="21" s="1"/>
  <c r="AV184" i="21" s="1"/>
  <c r="DX199" i="2"/>
  <c r="DX201" i="2" s="1"/>
  <c r="DX202" i="2" s="1"/>
  <c r="DX183" i="21" s="1"/>
  <c r="DX184" i="21" s="1"/>
  <c r="CI199" i="2"/>
  <c r="CI201" i="2" s="1"/>
  <c r="CI202" i="2" s="1"/>
  <c r="CI183" i="21" s="1"/>
  <c r="CI184" i="21" s="1"/>
  <c r="EJ199" i="2"/>
  <c r="EJ201" i="2" s="1"/>
  <c r="EJ202" i="2" s="1"/>
  <c r="EJ183" i="21" s="1"/>
  <c r="EJ184" i="21" s="1"/>
  <c r="BU199" i="2"/>
  <c r="BU201" i="2" s="1"/>
  <c r="BU202" i="2" s="1"/>
  <c r="BU183" i="21" s="1"/>
  <c r="BU184" i="21" s="1"/>
  <c r="AW199" i="2"/>
  <c r="AW201" i="2" s="1"/>
  <c r="AW202" i="2" s="1"/>
  <c r="AW183" i="21" s="1"/>
  <c r="AW184" i="21" s="1"/>
  <c r="DL199" i="2"/>
  <c r="DL201" i="2" s="1"/>
  <c r="DL202" i="2" s="1"/>
  <c r="DL183" i="21" s="1"/>
  <c r="DL184" i="21" s="1"/>
  <c r="M199" i="2"/>
  <c r="BZ199" i="2"/>
  <c r="BZ201" i="2" s="1"/>
  <c r="BZ202" i="2" s="1"/>
  <c r="BZ183" i="21" s="1"/>
  <c r="BZ184" i="21" s="1"/>
  <c r="DY199" i="2"/>
  <c r="DY201" i="2" s="1"/>
  <c r="DY202" i="2" s="1"/>
  <c r="DY183" i="21" s="1"/>
  <c r="DY184" i="21" s="1"/>
  <c r="DZ199" i="2"/>
  <c r="DZ201" i="2" s="1"/>
  <c r="DZ202" i="2" s="1"/>
  <c r="DZ183" i="21" s="1"/>
  <c r="DZ184" i="21" s="1"/>
  <c r="EP199" i="2"/>
  <c r="EP201" i="2" s="1"/>
  <c r="EP202" i="2" s="1"/>
  <c r="EP183" i="21" s="1"/>
  <c r="EP184" i="21" s="1"/>
  <c r="DS199" i="2"/>
  <c r="DS201" i="2" s="1"/>
  <c r="DS202" i="2" s="1"/>
  <c r="DS183" i="21" s="1"/>
  <c r="DS184" i="21" s="1"/>
  <c r="DO199" i="2"/>
  <c r="DO201" i="2" s="1"/>
  <c r="DO202" i="2" s="1"/>
  <c r="DO183" i="21" s="1"/>
  <c r="DO184" i="21" s="1"/>
  <c r="BP199" i="2"/>
  <c r="BP201" i="2" s="1"/>
  <c r="BP202" i="2" s="1"/>
  <c r="BP183" i="21" s="1"/>
  <c r="BP184" i="21" s="1"/>
  <c r="BL199" i="2"/>
  <c r="BL201" i="2" s="1"/>
  <c r="BL202" i="2" s="1"/>
  <c r="BL183" i="21" s="1"/>
  <c r="BL184" i="21" s="1"/>
  <c r="AD199" i="2"/>
  <c r="AD201" i="2" s="1"/>
  <c r="AD202" i="2" s="1"/>
  <c r="AD183" i="21" s="1"/>
  <c r="AD184" i="21" s="1"/>
  <c r="DE199" i="2"/>
  <c r="DE201" i="2" s="1"/>
  <c r="DE202" i="2" s="1"/>
  <c r="DE183" i="21" s="1"/>
  <c r="DE184" i="21" s="1"/>
  <c r="EA199" i="2"/>
  <c r="EA201" i="2" s="1"/>
  <c r="EA202" i="2" s="1"/>
  <c r="EA183" i="21" s="1"/>
  <c r="EA184" i="21" s="1"/>
  <c r="EM199" i="2"/>
  <c r="EM201" i="2" s="1"/>
  <c r="EM202" i="2" s="1"/>
  <c r="EM183" i="21" s="1"/>
  <c r="EM184" i="21" s="1"/>
  <c r="L199" i="2"/>
  <c r="CJ199" i="2"/>
  <c r="CJ201" i="2" s="1"/>
  <c r="CJ202" i="2" s="1"/>
  <c r="CJ183" i="21" s="1"/>
  <c r="CJ184" i="21" s="1"/>
  <c r="AK199" i="2"/>
  <c r="AK201" i="2" s="1"/>
  <c r="AK202" i="2" s="1"/>
  <c r="AK183" i="21" s="1"/>
  <c r="AK184" i="21" s="1"/>
  <c r="BE199" i="2"/>
  <c r="BE201" i="2" s="1"/>
  <c r="BE202" i="2" s="1"/>
  <c r="BE183" i="21" s="1"/>
  <c r="BE184" i="21" s="1"/>
  <c r="CY199" i="2"/>
  <c r="CY201" i="2" s="1"/>
  <c r="CY202" i="2" s="1"/>
  <c r="CY183" i="21" s="1"/>
  <c r="CY184" i="21" s="1"/>
  <c r="AL199" i="2"/>
  <c r="AL201" i="2" s="1"/>
  <c r="AL202" i="2" s="1"/>
  <c r="AL183" i="21" s="1"/>
  <c r="AL184" i="21" s="1"/>
  <c r="DJ199" i="2"/>
  <c r="DJ201" i="2" s="1"/>
  <c r="DJ202" i="2" s="1"/>
  <c r="DJ183" i="21" s="1"/>
  <c r="DJ184" i="21" s="1"/>
  <c r="CZ199" i="2"/>
  <c r="CZ201" i="2" s="1"/>
  <c r="CZ202" i="2" s="1"/>
  <c r="CZ183" i="21" s="1"/>
  <c r="CZ184" i="21" s="1"/>
  <c r="BV199" i="2"/>
  <c r="BV201" i="2" s="1"/>
  <c r="BV202" i="2" s="1"/>
  <c r="BV183" i="21" s="1"/>
  <c r="BV184" i="21" s="1"/>
  <c r="CK199" i="2"/>
  <c r="CK201" i="2" s="1"/>
  <c r="CK202" i="2" s="1"/>
  <c r="CK183" i="21" s="1"/>
  <c r="CK184" i="21" s="1"/>
  <c r="DT199" i="2"/>
  <c r="DT201" i="2" s="1"/>
  <c r="DT202" i="2" s="1"/>
  <c r="DT183" i="21" s="1"/>
  <c r="DT184" i="21" s="1"/>
  <c r="EB199" i="2"/>
  <c r="EB201" i="2" s="1"/>
  <c r="EB202" i="2" s="1"/>
  <c r="EB183" i="21" s="1"/>
  <c r="EB184" i="21" s="1"/>
  <c r="DG199" i="2"/>
  <c r="DG201" i="2" s="1"/>
  <c r="DG202" i="2" s="1"/>
  <c r="DG183" i="21" s="1"/>
  <c r="DG184" i="21" s="1"/>
  <c r="DK199" i="2"/>
  <c r="DK201" i="2" s="1"/>
  <c r="DK202" i="2" s="1"/>
  <c r="DK183" i="21" s="1"/>
  <c r="DK184" i="21" s="1"/>
  <c r="AZ199" i="2"/>
  <c r="AZ201" i="2" s="1"/>
  <c r="AZ202" i="2" s="1"/>
  <c r="AZ183" i="21" s="1"/>
  <c r="AZ184" i="21" s="1"/>
  <c r="DM199" i="2"/>
  <c r="DM201" i="2" s="1"/>
  <c r="DM202" i="2" s="1"/>
  <c r="DM183" i="21" s="1"/>
  <c r="DM184" i="21" s="1"/>
  <c r="CN199" i="2"/>
  <c r="CN201" i="2" s="1"/>
  <c r="CN202" i="2" s="1"/>
  <c r="CN183" i="21" s="1"/>
  <c r="CN184" i="21" s="1"/>
  <c r="CS199" i="2"/>
  <c r="CS201" i="2" s="1"/>
  <c r="CS202" i="2" s="1"/>
  <c r="CS183" i="21" s="1"/>
  <c r="CS184" i="21" s="1"/>
  <c r="BB199" i="2"/>
  <c r="BB201" i="2" s="1"/>
  <c r="BB202" i="2" s="1"/>
  <c r="BB183" i="21" s="1"/>
  <c r="BB184" i="21" s="1"/>
  <c r="BI199" i="2"/>
  <c r="BI201" i="2" s="1"/>
  <c r="BI202" i="2" s="1"/>
  <c r="BI183" i="21" s="1"/>
  <c r="BI184" i="21" s="1"/>
  <c r="EE199" i="2"/>
  <c r="EE201" i="2" s="1"/>
  <c r="EE202" i="2" s="1"/>
  <c r="EE183" i="21" s="1"/>
  <c r="EE184" i="21" s="1"/>
  <c r="BW199" i="2"/>
  <c r="BW201" i="2" s="1"/>
  <c r="BW202" i="2" s="1"/>
  <c r="BW183" i="21" s="1"/>
  <c r="BW184" i="21" s="1"/>
  <c r="W199" i="2"/>
  <c r="W201" i="2" s="1"/>
  <c r="W202" i="2" s="1"/>
  <c r="W183" i="21" s="1"/>
  <c r="W184" i="21" s="1"/>
  <c r="BJ199" i="2"/>
  <c r="BJ201" i="2" s="1"/>
  <c r="BJ202" i="2" s="1"/>
  <c r="BJ183" i="21" s="1"/>
  <c r="BJ184" i="21" s="1"/>
  <c r="ED199" i="2"/>
  <c r="ED201" i="2" s="1"/>
  <c r="ED202" i="2" s="1"/>
  <c r="ED183" i="21" s="1"/>
  <c r="ED184" i="21" s="1"/>
  <c r="CX199" i="2"/>
  <c r="CX201" i="2" s="1"/>
  <c r="CX202" i="2" s="1"/>
  <c r="CX183" i="21" s="1"/>
  <c r="CX184" i="21" s="1"/>
  <c r="AA199" i="2"/>
  <c r="AA201" i="2" s="1"/>
  <c r="AA202" i="2" s="1"/>
  <c r="AA183" i="21" s="1"/>
  <c r="AA184" i="21" s="1"/>
  <c r="S199" i="2"/>
  <c r="S202" i="2" s="1"/>
  <c r="S183" i="21" s="1"/>
  <c r="S184" i="21" s="1"/>
  <c r="DA199" i="2"/>
  <c r="DA201" i="2" s="1"/>
  <c r="DA202" i="2" s="1"/>
  <c r="DA183" i="21" s="1"/>
  <c r="DA184" i="21" s="1"/>
  <c r="EH199" i="2"/>
  <c r="EH201" i="2" s="1"/>
  <c r="EH202" i="2" s="1"/>
  <c r="EH183" i="21" s="1"/>
  <c r="EH184" i="21" s="1"/>
  <c r="BH199" i="2"/>
  <c r="BH201" i="2" s="1"/>
  <c r="BH202" i="2" s="1"/>
  <c r="BH183" i="21" s="1"/>
  <c r="BH184" i="21" s="1"/>
  <c r="BK199" i="2"/>
  <c r="BK201" i="2" s="1"/>
  <c r="BK202" i="2" s="1"/>
  <c r="BK183" i="21" s="1"/>
  <c r="BK184" i="21" s="1"/>
  <c r="DP199" i="2"/>
  <c r="DP201" i="2" s="1"/>
  <c r="DP202" i="2" s="1"/>
  <c r="DP183" i="21" s="1"/>
  <c r="DP184" i="21" s="1"/>
  <c r="DR199" i="2"/>
  <c r="DR201" i="2" s="1"/>
  <c r="DR202" i="2" s="1"/>
  <c r="DR183" i="21" s="1"/>
  <c r="DR184" i="21" s="1"/>
  <c r="AC199" i="2"/>
  <c r="AC201" i="2" s="1"/>
  <c r="AC202" i="2" s="1"/>
  <c r="AC183" i="21" s="1"/>
  <c r="AC184" i="21" s="1"/>
  <c r="CR199" i="2"/>
  <c r="CR201" i="2" s="1"/>
  <c r="CR202" i="2" s="1"/>
  <c r="CR183" i="21" s="1"/>
  <c r="CR184" i="21" s="1"/>
  <c r="CC199" i="2"/>
  <c r="CC201" i="2" s="1"/>
  <c r="CC202" i="2" s="1"/>
  <c r="CC183" i="21" s="1"/>
  <c r="CC184" i="21" s="1"/>
  <c r="DW199" i="2"/>
  <c r="DW201" i="2" s="1"/>
  <c r="DW202" i="2" s="1"/>
  <c r="DW183" i="21" s="1"/>
  <c r="DW184" i="21" s="1"/>
  <c r="AU199" i="2"/>
  <c r="AU201" i="2" s="1"/>
  <c r="AU202" i="2" s="1"/>
  <c r="AU183" i="21" s="1"/>
  <c r="AU184" i="21" s="1"/>
  <c r="T199" i="2"/>
  <c r="T202" i="2" s="1"/>
  <c r="T183" i="21" s="1"/>
  <c r="T184" i="21" s="1"/>
  <c r="AJ199" i="2"/>
  <c r="AJ201" i="2" s="1"/>
  <c r="AJ202" i="2" s="1"/>
  <c r="AJ183" i="21" s="1"/>
  <c r="AJ184" i="21" s="1"/>
  <c r="BY199" i="2"/>
  <c r="BY201" i="2" s="1"/>
  <c r="BY202" i="2" s="1"/>
  <c r="BY183" i="21" s="1"/>
  <c r="BY184" i="21" s="1"/>
  <c r="CB199" i="2"/>
  <c r="CB201" i="2" s="1"/>
  <c r="CB202" i="2" s="1"/>
  <c r="CB183" i="21" s="1"/>
  <c r="CB184" i="21" s="1"/>
  <c r="AG199" i="2"/>
  <c r="AG201" i="2" s="1"/>
  <c r="AG202" i="2" s="1"/>
  <c r="AG183" i="21" s="1"/>
  <c r="AG184" i="21" s="1"/>
  <c r="V199" i="2"/>
  <c r="V201" i="2" s="1"/>
  <c r="V202" i="2" s="1"/>
  <c r="V183" i="21" s="1"/>
  <c r="V184" i="21" s="1"/>
  <c r="AN199" i="2"/>
  <c r="AN201" i="2" s="1"/>
  <c r="AN202" i="2" s="1"/>
  <c r="AN183" i="21" s="1"/>
  <c r="AN184" i="21" s="1"/>
  <c r="AB199" i="2"/>
  <c r="AB201" i="2" s="1"/>
  <c r="AB202" i="2" s="1"/>
  <c r="AB183" i="21" s="1"/>
  <c r="AB184" i="21" s="1"/>
  <c r="DC199" i="2"/>
  <c r="DC201" i="2" s="1"/>
  <c r="DC202" i="2" s="1"/>
  <c r="DC183" i="21" s="1"/>
  <c r="DC184" i="21" s="1"/>
  <c r="AX199" i="2"/>
  <c r="AX201" i="2" s="1"/>
  <c r="AX202" i="2" s="1"/>
  <c r="AX183" i="21" s="1"/>
  <c r="AX184" i="21" s="1"/>
  <c r="X199" i="2"/>
  <c r="X201" i="2" s="1"/>
  <c r="X202" i="2" s="1"/>
  <c r="X183" i="21" s="1"/>
  <c r="X184" i="21" s="1"/>
  <c r="AF199" i="2"/>
  <c r="AF201" i="2" s="1"/>
  <c r="AF202" i="2" s="1"/>
  <c r="AF183" i="21" s="1"/>
  <c r="AF184" i="21" s="1"/>
  <c r="DV199" i="2"/>
  <c r="DV201" i="2" s="1"/>
  <c r="DV202" i="2" s="1"/>
  <c r="DV183" i="21" s="1"/>
  <c r="DV184" i="21" s="1"/>
  <c r="DD199" i="2"/>
  <c r="DD201" i="2" s="1"/>
  <c r="DD202" i="2" s="1"/>
  <c r="DD183" i="21" s="1"/>
  <c r="DD184" i="21" s="1"/>
  <c r="CQ199" i="2"/>
  <c r="CQ201" i="2" s="1"/>
  <c r="CQ202" i="2" s="1"/>
  <c r="CQ183" i="21" s="1"/>
  <c r="CQ184" i="21" s="1"/>
  <c r="CG199" i="2"/>
  <c r="CG201" i="2" s="1"/>
  <c r="CG202" i="2" s="1"/>
  <c r="CG183" i="21" s="1"/>
  <c r="CG184" i="21" s="1"/>
  <c r="U199" i="2"/>
  <c r="U201" i="2" s="1"/>
  <c r="U202" i="2" s="1"/>
  <c r="U183" i="21" s="1"/>
  <c r="U184" i="21" s="1"/>
  <c r="AT199" i="2"/>
  <c r="AT201" i="2" s="1"/>
  <c r="AT202" i="2" s="1"/>
  <c r="AT183" i="21" s="1"/>
  <c r="AT184" i="21" s="1"/>
  <c r="O199" i="2"/>
  <c r="N199" i="2"/>
  <c r="BA199" i="2"/>
  <c r="BA201" i="2" s="1"/>
  <c r="BA202" i="2" s="1"/>
  <c r="BA183" i="21" s="1"/>
  <c r="BA184" i="21" s="1"/>
  <c r="DQ199" i="2"/>
  <c r="DQ201" i="2" s="1"/>
  <c r="DQ202" i="2" s="1"/>
  <c r="DQ183" i="21" s="1"/>
  <c r="DQ184" i="21" s="1"/>
  <c r="EI199" i="2"/>
  <c r="EI201" i="2" s="1"/>
  <c r="EI202" i="2" s="1"/>
  <c r="EI183" i="21" s="1"/>
  <c r="EI184" i="21" s="1"/>
  <c r="CF199" i="2"/>
  <c r="CF201" i="2" s="1"/>
  <c r="CF202" i="2" s="1"/>
  <c r="CF183" i="21" s="1"/>
  <c r="CF184" i="21" s="1"/>
  <c r="CT199" i="2"/>
  <c r="CT201" i="2" s="1"/>
  <c r="CT202" i="2" s="1"/>
  <c r="CT183" i="21" s="1"/>
  <c r="CT184" i="21" s="1"/>
  <c r="EF199" i="2"/>
  <c r="EF201" i="2" s="1"/>
  <c r="EF202" i="2" s="1"/>
  <c r="EF183" i="21" s="1"/>
  <c r="EF184" i="21" s="1"/>
  <c r="DF199" i="2"/>
  <c r="DF201" i="2" s="1"/>
  <c r="DF202" i="2" s="1"/>
  <c r="DF183" i="21" s="1"/>
  <c r="DF184" i="21" s="1"/>
  <c r="CU199" i="2"/>
  <c r="CU201" i="2" s="1"/>
  <c r="CU202" i="2" s="1"/>
  <c r="CU183" i="21" s="1"/>
  <c r="CU184" i="21" s="1"/>
  <c r="BO199" i="2"/>
  <c r="BO201" i="2" s="1"/>
  <c r="BO202" i="2" s="1"/>
  <c r="BO183" i="21" s="1"/>
  <c r="BO184" i="21" s="1"/>
  <c r="Y199" i="2"/>
  <c r="Y201" i="2" s="1"/>
  <c r="Y202" i="2" s="1"/>
  <c r="Y183" i="21" s="1"/>
  <c r="Y184" i="21" s="1"/>
  <c r="BG199" i="2"/>
  <c r="BG201" i="2" s="1"/>
  <c r="BG202" i="2" s="1"/>
  <c r="BG183" i="21" s="1"/>
  <c r="BG184" i="21" s="1"/>
  <c r="EO199" i="2"/>
  <c r="EO201" i="2" s="1"/>
  <c r="EO202" i="2" s="1"/>
  <c r="EO183" i="21" s="1"/>
  <c r="EO184" i="21" s="1"/>
  <c r="EK199" i="2"/>
  <c r="EK201" i="2" s="1"/>
  <c r="EK202" i="2" s="1"/>
  <c r="EK183" i="21" s="1"/>
  <c r="EK184" i="21" s="1"/>
  <c r="EN199" i="2"/>
  <c r="EN201" i="2" s="1"/>
  <c r="EN202" i="2" s="1"/>
  <c r="EN183" i="21" s="1"/>
  <c r="EN184" i="21" s="1"/>
  <c r="AS199" i="2"/>
  <c r="AS201" i="2" s="1"/>
  <c r="AS202" i="2" s="1"/>
  <c r="AS183" i="21" s="1"/>
  <c r="AS184" i="21" s="1"/>
  <c r="BX199" i="2"/>
  <c r="BX201" i="2" s="1"/>
  <c r="BX202" i="2" s="1"/>
  <c r="BX183" i="21" s="1"/>
  <c r="BX184" i="21" s="1"/>
  <c r="AY199" i="2"/>
  <c r="AY201" i="2" s="1"/>
  <c r="AY202" i="2" s="1"/>
  <c r="AY183" i="21" s="1"/>
  <c r="AY184" i="21" s="1"/>
  <c r="DH199" i="2"/>
  <c r="DH201" i="2" s="1"/>
  <c r="DH202" i="2" s="1"/>
  <c r="DH183" i="21" s="1"/>
  <c r="DH184" i="21" s="1"/>
  <c r="BF199" i="2"/>
  <c r="BF201" i="2" s="1"/>
  <c r="BF202" i="2" s="1"/>
  <c r="BF183" i="21" s="1"/>
  <c r="BF184" i="21" s="1"/>
  <c r="AE199" i="2"/>
  <c r="AE201" i="2" s="1"/>
  <c r="AE202" i="2" s="1"/>
  <c r="AE183" i="21" s="1"/>
  <c r="AE184" i="21" s="1"/>
  <c r="AQ199" i="2"/>
  <c r="AQ201" i="2" s="1"/>
  <c r="AQ202" i="2" s="1"/>
  <c r="AQ183" i="21" s="1"/>
  <c r="AQ184" i="21" s="1"/>
  <c r="BT199" i="2"/>
  <c r="BT201" i="2" s="1"/>
  <c r="BT202" i="2" s="1"/>
  <c r="BT183" i="21" s="1"/>
  <c r="BT184" i="21" s="1"/>
  <c r="EG199" i="2"/>
  <c r="EG201" i="2" s="1"/>
  <c r="EG202" i="2" s="1"/>
  <c r="EG183" i="21" s="1"/>
  <c r="EG184" i="21" s="1"/>
  <c r="BD199" i="2"/>
  <c r="BD201" i="2" s="1"/>
  <c r="BD202" i="2" s="1"/>
  <c r="BD183" i="21" s="1"/>
  <c r="BD184" i="21" s="1"/>
  <c r="DN199" i="2"/>
  <c r="DN201" i="2" s="1"/>
  <c r="DN202" i="2" s="1"/>
  <c r="DN183" i="21" s="1"/>
  <c r="DN184" i="21" s="1"/>
  <c r="Z199" i="2"/>
  <c r="Z201" i="2" s="1"/>
  <c r="Z202" i="2" s="1"/>
  <c r="Z183" i="21" s="1"/>
  <c r="Z184" i="21" s="1"/>
  <c r="AH199" i="2"/>
  <c r="AH201" i="2" s="1"/>
  <c r="AH202" i="2" s="1"/>
  <c r="AH183" i="21" s="1"/>
  <c r="AH184" i="21" s="1"/>
  <c r="AM199" i="2"/>
  <c r="AM201" i="2" s="1"/>
  <c r="AM202" i="2" s="1"/>
  <c r="AM183" i="21" s="1"/>
  <c r="AM184" i="21" s="1"/>
  <c r="CM199" i="2"/>
  <c r="CM201" i="2" s="1"/>
  <c r="CM202" i="2" s="1"/>
  <c r="CM183" i="21" s="1"/>
  <c r="CM184" i="21" s="1"/>
  <c r="BS199" i="2"/>
  <c r="BS201" i="2" s="1"/>
  <c r="BS202" i="2" s="1"/>
  <c r="BS183" i="21" s="1"/>
  <c r="BS184" i="21" s="1"/>
  <c r="AO199" i="2"/>
  <c r="AO201" i="2" s="1"/>
  <c r="AO202" i="2" s="1"/>
  <c r="AO183" i="21" s="1"/>
  <c r="AO184" i="21" s="1"/>
  <c r="CV199" i="2"/>
  <c r="CV201" i="2" s="1"/>
  <c r="CV202" i="2" s="1"/>
  <c r="CV183" i="21" s="1"/>
  <c r="CV184" i="21" s="1"/>
  <c r="CA199" i="2"/>
  <c r="CA201" i="2" s="1"/>
  <c r="CA202" i="2" s="1"/>
  <c r="CA183" i="21" s="1"/>
  <c r="CA184" i="21" s="1"/>
  <c r="Q199" i="2"/>
  <c r="Q202" i="2" s="1"/>
  <c r="Q183" i="21" s="1"/>
  <c r="Q184" i="21" s="1"/>
  <c r="CL199" i="2"/>
  <c r="CL201" i="2" s="1"/>
  <c r="CL202" i="2" s="1"/>
  <c r="CL183" i="21" s="1"/>
  <c r="CL184" i="21" s="1"/>
  <c r="DB199" i="2"/>
  <c r="DB201" i="2" s="1"/>
  <c r="DB202" i="2" s="1"/>
  <c r="DB183" i="21" s="1"/>
  <c r="DB184" i="21" s="1"/>
  <c r="BQ199" i="2"/>
  <c r="BQ201" i="2" s="1"/>
  <c r="BQ202" i="2" s="1"/>
  <c r="BQ183" i="21" s="1"/>
  <c r="BQ184" i="21" s="1"/>
  <c r="R199" i="2"/>
  <c r="R202" i="2" s="1"/>
  <c r="R183" i="21" s="1"/>
  <c r="R184" i="21" s="1"/>
  <c r="BN199" i="2"/>
  <c r="BN201" i="2" s="1"/>
  <c r="BN202" i="2" s="1"/>
  <c r="BN183" i="21" s="1"/>
  <c r="BN184" i="21" s="1"/>
  <c r="BR199" i="2"/>
  <c r="BR201" i="2" s="1"/>
  <c r="BR202" i="2" s="1"/>
  <c r="BR183" i="21" s="1"/>
  <c r="BR184" i="21" s="1"/>
  <c r="DL166" i="15"/>
  <c r="BM199" i="2"/>
  <c r="BM201" i="2" s="1"/>
  <c r="BM202" i="2" s="1"/>
  <c r="BM183" i="21" s="1"/>
  <c r="BM184" i="21" s="1"/>
  <c r="DJ45" i="83"/>
  <c r="DJ53" i="83"/>
  <c r="DJ13" i="61" s="1"/>
  <c r="DJ35" i="61" s="1"/>
  <c r="DJ82" i="83"/>
  <c r="DG89" i="83" s="1"/>
  <c r="DG101" i="83" s="1"/>
  <c r="DJ21" i="21"/>
  <c r="DJ39" i="68" s="1"/>
  <c r="DJ148" i="21"/>
  <c r="DJ152" i="15" s="1"/>
  <c r="AX87" i="15"/>
  <c r="AX37" i="13" s="1"/>
  <c r="AW16" i="15"/>
  <c r="DI75" i="83"/>
  <c r="DJ31" i="83"/>
  <c r="DJ33" i="83" s="1"/>
  <c r="DJ159" i="15"/>
  <c r="DG90" i="83"/>
  <c r="DG102" i="83" s="1"/>
  <c r="DJ76" i="83"/>
  <c r="DK21" i="83"/>
  <c r="DK28" i="83" s="1"/>
  <c r="DK31" i="83" s="1"/>
  <c r="DK33" i="83" s="1"/>
  <c r="DI176" i="21"/>
  <c r="E176" i="21" s="1"/>
  <c r="I144" i="2" s="1"/>
  <c r="I145" i="2" s="1"/>
  <c r="DI159" i="15"/>
  <c r="E167" i="21"/>
  <c r="DJ176" i="21"/>
  <c r="DK83" i="83"/>
  <c r="DK22" i="21"/>
  <c r="DK167" i="21"/>
  <c r="DL43" i="83"/>
  <c r="DL51" i="83" s="1"/>
  <c r="DJ22" i="83"/>
  <c r="DI40" i="68"/>
  <c r="DI42" i="68" s="1"/>
  <c r="AG21" i="69"/>
  <c r="DI157" i="21"/>
  <c r="E157" i="21" s="1"/>
  <c r="H144" i="2" s="1"/>
  <c r="E148" i="21"/>
  <c r="K149" i="21" s="1"/>
  <c r="K159" i="21" s="1"/>
  <c r="DF90" i="83"/>
  <c r="DF102" i="83" s="1"/>
  <c r="DF98" i="83" s="1"/>
  <c r="DI76" i="83"/>
  <c r="AG19" i="69"/>
  <c r="DE113" i="83"/>
  <c r="DG32" i="15"/>
  <c r="DH179" i="15"/>
  <c r="DH182" i="15" s="1"/>
  <c r="DK48" i="83"/>
  <c r="DK53" i="83" s="1"/>
  <c r="DK13" i="61" s="1"/>
  <c r="DK35" i="61" s="1"/>
  <c r="DK45" i="83"/>
  <c r="DI112" i="83"/>
  <c r="DJ73" i="83"/>
  <c r="DJ96" i="83" s="1"/>
  <c r="DJ37" i="68"/>
  <c r="BK81" i="15"/>
  <c r="DM61" i="83"/>
  <c r="DM63" i="83" s="1"/>
  <c r="DM14" i="61" s="1"/>
  <c r="DM36" i="61" s="1"/>
  <c r="DM180" i="15"/>
  <c r="DM18" i="21"/>
  <c r="DH163" i="82"/>
  <c r="DK129" i="21"/>
  <c r="DK20" i="21"/>
  <c r="DK81" i="83"/>
  <c r="DL41" i="83"/>
  <c r="DL49" i="83" s="1"/>
  <c r="DL26" i="83"/>
  <c r="DL27" i="83"/>
  <c r="DM19" i="83"/>
  <c r="DJ74" i="83"/>
  <c r="C120" i="21"/>
  <c r="F146" i="2"/>
  <c r="DJ138" i="15"/>
  <c r="BJ17" i="15"/>
  <c r="BK95" i="15"/>
  <c r="DK94" i="68"/>
  <c r="DK78" i="68"/>
  <c r="DK80" i="83"/>
  <c r="DK110" i="21"/>
  <c r="DK119" i="21" s="1"/>
  <c r="DK19" i="21"/>
  <c r="DL40" i="83"/>
  <c r="DL36" i="68"/>
  <c r="C139" i="21"/>
  <c r="H145" i="2"/>
  <c r="G146" i="2"/>
  <c r="C140" i="21" s="1"/>
  <c r="DG88" i="83"/>
  <c r="DG100" i="83" s="1"/>
  <c r="DI162" i="82"/>
  <c r="DI103" i="82"/>
  <c r="DI105" i="82" s="1"/>
  <c r="DI51" i="82"/>
  <c r="DJ119" i="21"/>
  <c r="DJ145" i="15"/>
  <c r="DN25" i="83"/>
  <c r="DO17" i="83"/>
  <c r="DN18" i="83"/>
  <c r="DN30" i="83" s="1"/>
  <c r="DJ50" i="82"/>
  <c r="DL20" i="83"/>
  <c r="DL29" i="83" s="1"/>
  <c r="CX156" i="2" l="1"/>
  <c r="DF113" i="83"/>
  <c r="DN84" i="83"/>
  <c r="DN77" i="83" s="1"/>
  <c r="DN195" i="21"/>
  <c r="DN199" i="21" s="1"/>
  <c r="DN23" i="21"/>
  <c r="DN41" i="68" s="1"/>
  <c r="DO44" i="83"/>
  <c r="DO52" i="83" s="1"/>
  <c r="DM166" i="15"/>
  <c r="E199" i="2"/>
  <c r="DM41" i="68"/>
  <c r="DM77" i="83"/>
  <c r="DJ91" i="83"/>
  <c r="DJ103" i="83" s="1"/>
  <c r="DJ75" i="83"/>
  <c r="AG20" i="69"/>
  <c r="AG23" i="69" s="1"/>
  <c r="DJ24" i="21"/>
  <c r="DJ157" i="21"/>
  <c r="DJ42" i="68"/>
  <c r="AX89" i="15"/>
  <c r="DG98" i="83"/>
  <c r="AX35" i="13"/>
  <c r="AX39" i="13" s="1"/>
  <c r="AX40" i="13" s="1"/>
  <c r="Q36" i="24"/>
  <c r="Q34" i="24" s="1"/>
  <c r="Q38" i="24" s="1"/>
  <c r="Q39" i="24" s="1"/>
  <c r="DK22" i="83"/>
  <c r="DK82" i="83"/>
  <c r="DK75" i="83" s="1"/>
  <c r="DL42" i="83"/>
  <c r="DL50" i="83" s="1"/>
  <c r="DK21" i="21"/>
  <c r="DK39" i="68" s="1"/>
  <c r="DK148" i="21"/>
  <c r="DK157" i="21" s="1"/>
  <c r="DK159" i="15"/>
  <c r="DH90" i="83"/>
  <c r="DH102" i="83" s="1"/>
  <c r="DK76" i="83"/>
  <c r="C177" i="21"/>
  <c r="I146" i="2"/>
  <c r="BF186" i="2" s="1"/>
  <c r="DK40" i="68"/>
  <c r="K168" i="21"/>
  <c r="K178" i="21" s="1"/>
  <c r="DK176" i="21"/>
  <c r="DL83" i="83"/>
  <c r="DI90" i="83" s="1"/>
  <c r="DI102" i="83" s="1"/>
  <c r="DL22" i="21"/>
  <c r="DL40" i="68" s="1"/>
  <c r="DL167" i="21"/>
  <c r="DM43" i="83"/>
  <c r="DM51" i="83" s="1"/>
  <c r="BM166" i="2"/>
  <c r="CG166" i="2"/>
  <c r="BW166" i="2"/>
  <c r="EJ166" i="2"/>
  <c r="DO18" i="83"/>
  <c r="DO30" i="83" s="1"/>
  <c r="DL166" i="2"/>
  <c r="DJ156" i="2"/>
  <c r="W166" i="2"/>
  <c r="EE166" i="2"/>
  <c r="CV166" i="2"/>
  <c r="Q166" i="2"/>
  <c r="EM166" i="2"/>
  <c r="AY166" i="2"/>
  <c r="EK166" i="2"/>
  <c r="DS166" i="2"/>
  <c r="CA166" i="2"/>
  <c r="AD166" i="2"/>
  <c r="K166" i="2"/>
  <c r="DI166" i="2"/>
  <c r="EC166" i="2"/>
  <c r="S166" i="2"/>
  <c r="DX166" i="2"/>
  <c r="L166" i="2"/>
  <c r="S156" i="2"/>
  <c r="AM156" i="2"/>
  <c r="EG156" i="2"/>
  <c r="BT156" i="2"/>
  <c r="P156" i="2"/>
  <c r="AF156" i="2"/>
  <c r="DQ166" i="2"/>
  <c r="CS166" i="2"/>
  <c r="AW156" i="2"/>
  <c r="AI156" i="2"/>
  <c r="DF156" i="2"/>
  <c r="AL166" i="2"/>
  <c r="AW166" i="2"/>
  <c r="EB156" i="2"/>
  <c r="EE156" i="2"/>
  <c r="DP156" i="2"/>
  <c r="AZ156" i="2"/>
  <c r="DG156" i="2"/>
  <c r="DY156" i="2"/>
  <c r="CI156" i="2"/>
  <c r="CV156" i="2"/>
  <c r="EH166" i="2"/>
  <c r="Z166" i="2"/>
  <c r="DN156" i="2"/>
  <c r="L156" i="2"/>
  <c r="DC156" i="2"/>
  <c r="T156" i="2"/>
  <c r="CL156" i="2"/>
  <c r="CS156" i="2"/>
  <c r="BQ156" i="2"/>
  <c r="EF156" i="2"/>
  <c r="AG156" i="2"/>
  <c r="M166" i="2"/>
  <c r="BQ166" i="2"/>
  <c r="CM156" i="2"/>
  <c r="EC156" i="2"/>
  <c r="CL166" i="2"/>
  <c r="DC166" i="2"/>
  <c r="CN156" i="2"/>
  <c r="U166" i="2"/>
  <c r="T166" i="2"/>
  <c r="BD166" i="2"/>
  <c r="AN166" i="2"/>
  <c r="BP156" i="2"/>
  <c r="BO156" i="2"/>
  <c r="CF156" i="2"/>
  <c r="CG156" i="2"/>
  <c r="DJ166" i="2"/>
  <c r="AI166" i="2"/>
  <c r="EG166" i="2"/>
  <c r="DF166" i="2"/>
  <c r="BC156" i="2"/>
  <c r="DO156" i="2"/>
  <c r="BZ156" i="2"/>
  <c r="R156" i="2"/>
  <c r="AB156" i="2"/>
  <c r="BV156" i="2"/>
  <c r="CB166" i="2"/>
  <c r="AY156" i="2"/>
  <c r="CR156" i="2"/>
  <c r="BR156" i="2"/>
  <c r="DZ156" i="2"/>
  <c r="AL156" i="2"/>
  <c r="CU156" i="2"/>
  <c r="AA156" i="2"/>
  <c r="AG166" i="2"/>
  <c r="AP166" i="2"/>
  <c r="BE166" i="2"/>
  <c r="V156" i="2"/>
  <c r="DU156" i="2"/>
  <c r="BH156" i="2"/>
  <c r="DV166" i="2"/>
  <c r="DU166" i="2"/>
  <c r="CD166" i="2"/>
  <c r="O156" i="2"/>
  <c r="DD156" i="2"/>
  <c r="BY156" i="2"/>
  <c r="EL156" i="2"/>
  <c r="CI166" i="2"/>
  <c r="DM20" i="83"/>
  <c r="CQ166" i="2"/>
  <c r="CP156" i="2"/>
  <c r="AK166" i="2"/>
  <c r="BH166" i="2"/>
  <c r="CH156" i="2"/>
  <c r="EP156" i="2"/>
  <c r="BT166" i="2"/>
  <c r="CE156" i="2"/>
  <c r="CZ166" i="2"/>
  <c r="DG166" i="2"/>
  <c r="CP166" i="2"/>
  <c r="BZ166" i="2"/>
  <c r="DA156" i="2"/>
  <c r="N156" i="2"/>
  <c r="Q156" i="2"/>
  <c r="AP156" i="2"/>
  <c r="H140" i="2"/>
  <c r="H142" i="2" s="1"/>
  <c r="C144" i="2"/>
  <c r="DK50" i="82"/>
  <c r="BY166" i="2"/>
  <c r="EI166" i="2"/>
  <c r="CF166" i="2"/>
  <c r="EB166" i="2"/>
  <c r="DO166" i="2"/>
  <c r="AT156" i="2"/>
  <c r="DM36" i="68"/>
  <c r="DN61" i="83"/>
  <c r="DN63" i="83" s="1"/>
  <c r="DN14" i="61" s="1"/>
  <c r="DN36" i="61" s="1"/>
  <c r="DN180" i="15"/>
  <c r="DN18" i="21"/>
  <c r="AM166" i="2"/>
  <c r="Y166" i="2"/>
  <c r="AF166" i="2"/>
  <c r="BK97" i="15"/>
  <c r="BK98" i="15" s="1"/>
  <c r="Y156" i="2"/>
  <c r="AV156" i="2"/>
  <c r="DS156" i="2"/>
  <c r="DH156" i="2"/>
  <c r="DR156" i="2"/>
  <c r="EH156" i="2"/>
  <c r="CQ156" i="2"/>
  <c r="BJ166" i="2"/>
  <c r="EA166" i="2"/>
  <c r="DP166" i="2"/>
  <c r="DL48" i="83"/>
  <c r="T17" i="25"/>
  <c r="O337" i="73"/>
  <c r="BI156" i="2"/>
  <c r="BA156" i="2"/>
  <c r="CW156" i="2"/>
  <c r="DI156" i="2"/>
  <c r="AX156" i="2"/>
  <c r="BS156" i="2"/>
  <c r="R166" i="2"/>
  <c r="X166" i="2"/>
  <c r="CN166" i="2"/>
  <c r="EN166" i="2"/>
  <c r="BR166" i="2"/>
  <c r="AC166" i="2"/>
  <c r="CO166" i="2"/>
  <c r="AV166" i="2"/>
  <c r="DK37" i="68"/>
  <c r="AN156" i="2"/>
  <c r="CB156" i="2"/>
  <c r="BN156" i="2"/>
  <c r="BL156" i="2"/>
  <c r="AQ156" i="2"/>
  <c r="DE156" i="2"/>
  <c r="AC156" i="2"/>
  <c r="DW156" i="2"/>
  <c r="DL94" i="68"/>
  <c r="DL78" i="68"/>
  <c r="BW156" i="2"/>
  <c r="CD156" i="2"/>
  <c r="Z156" i="2"/>
  <c r="AE156" i="2"/>
  <c r="CO156" i="2"/>
  <c r="K156" i="2"/>
  <c r="DK156" i="2"/>
  <c r="BU166" i="2"/>
  <c r="CJ166" i="2"/>
  <c r="BC166" i="2"/>
  <c r="DA166" i="2"/>
  <c r="CC166" i="2"/>
  <c r="AD156" i="2"/>
  <c r="DH32" i="15"/>
  <c r="DI179" i="15"/>
  <c r="DI182" i="15" s="1"/>
  <c r="DW166" i="2"/>
  <c r="DM166" i="2"/>
  <c r="ED166" i="2"/>
  <c r="BN166" i="2"/>
  <c r="DK166" i="2"/>
  <c r="BD156" i="2"/>
  <c r="EA156" i="2"/>
  <c r="DH166" i="2"/>
  <c r="O166" i="2"/>
  <c r="C158" i="21"/>
  <c r="H146" i="2"/>
  <c r="C159" i="21" s="1"/>
  <c r="AA166" i="2"/>
  <c r="AQ166" i="2"/>
  <c r="BO166" i="2"/>
  <c r="AJ166" i="2"/>
  <c r="CH166" i="2"/>
  <c r="DZ166" i="2"/>
  <c r="DK138" i="15"/>
  <c r="BK156" i="2"/>
  <c r="AS156" i="2"/>
  <c r="AR156" i="2"/>
  <c r="EM156" i="2"/>
  <c r="U156" i="2"/>
  <c r="CA156" i="2"/>
  <c r="AO156" i="2"/>
  <c r="AK156" i="2"/>
  <c r="BK84" i="15"/>
  <c r="DK38" i="68"/>
  <c r="DK145" i="15"/>
  <c r="DI163" i="82"/>
  <c r="DO25" i="83"/>
  <c r="DP17" i="83"/>
  <c r="AU166" i="2"/>
  <c r="CM166" i="2"/>
  <c r="CW166" i="2"/>
  <c r="CE166" i="2"/>
  <c r="AB166" i="2"/>
  <c r="DY166" i="2"/>
  <c r="CR166" i="2"/>
  <c r="AT166" i="2"/>
  <c r="DK73" i="83"/>
  <c r="DK96" i="83" s="1"/>
  <c r="DL21" i="83"/>
  <c r="DL28" i="83" s="1"/>
  <c r="DJ51" i="82"/>
  <c r="DJ162" i="82"/>
  <c r="DJ103" i="82"/>
  <c r="DJ105" i="82" s="1"/>
  <c r="DM27" i="83"/>
  <c r="DM26" i="83"/>
  <c r="DN19" i="83"/>
  <c r="DH87" i="83"/>
  <c r="DH99" i="83" s="1"/>
  <c r="BB166" i="2"/>
  <c r="EF166" i="2"/>
  <c r="CT166" i="2"/>
  <c r="AH166" i="2"/>
  <c r="AE166" i="2"/>
  <c r="BA166" i="2"/>
  <c r="EL166" i="2"/>
  <c r="DD166" i="2"/>
  <c r="CX166" i="2"/>
  <c r="DK138" i="21"/>
  <c r="BK166" i="2"/>
  <c r="M156" i="2"/>
  <c r="DL110" i="21"/>
  <c r="DL119" i="21" s="1"/>
  <c r="DL19" i="21"/>
  <c r="DL80" i="83"/>
  <c r="DM40" i="83"/>
  <c r="BS166" i="2"/>
  <c r="BG166" i="2"/>
  <c r="AR166" i="2"/>
  <c r="AX166" i="2"/>
  <c r="DR166" i="2"/>
  <c r="BP166" i="2"/>
  <c r="V166" i="2"/>
  <c r="AH156" i="2"/>
  <c r="DB156" i="2"/>
  <c r="EK156" i="2"/>
  <c r="CK156" i="2"/>
  <c r="CZ156" i="2"/>
  <c r="AJ156" i="2"/>
  <c r="BE156" i="2"/>
  <c r="DJ112" i="83"/>
  <c r="C121" i="21"/>
  <c r="BM156" i="2"/>
  <c r="EN156" i="2"/>
  <c r="AU156" i="2"/>
  <c r="EI156" i="2"/>
  <c r="DQ156" i="2"/>
  <c r="DX156" i="2"/>
  <c r="EO156" i="2"/>
  <c r="DL81" i="83"/>
  <c r="DL129" i="21"/>
  <c r="DL138" i="21" s="1"/>
  <c r="DL20" i="21"/>
  <c r="DL38" i="68" s="1"/>
  <c r="DM41" i="83"/>
  <c r="DM49" i="83" s="1"/>
  <c r="DN166" i="2"/>
  <c r="N166" i="2"/>
  <c r="DT166" i="2"/>
  <c r="CU166" i="2"/>
  <c r="BV166" i="2"/>
  <c r="AO166" i="2"/>
  <c r="BX166" i="2"/>
  <c r="EP166" i="2"/>
  <c r="DT156" i="2"/>
  <c r="DM156" i="2"/>
  <c r="DL156" i="2"/>
  <c r="BU156" i="2"/>
  <c r="BG156" i="2"/>
  <c r="BJ156" i="2"/>
  <c r="CT156" i="2"/>
  <c r="ED156" i="2"/>
  <c r="P166" i="2"/>
  <c r="DE166" i="2"/>
  <c r="K158" i="21"/>
  <c r="K154" i="21"/>
  <c r="K45" i="21"/>
  <c r="K150" i="21"/>
  <c r="K151" i="21"/>
  <c r="L147" i="21" s="1"/>
  <c r="W156" i="2"/>
  <c r="BF166" i="2"/>
  <c r="DB166" i="2"/>
  <c r="AZ166" i="2"/>
  <c r="AS166" i="2"/>
  <c r="BI166" i="2"/>
  <c r="CY166" i="2"/>
  <c r="CK166" i="2"/>
  <c r="BL166" i="2"/>
  <c r="EO166" i="2"/>
  <c r="CJ156" i="2"/>
  <c r="BX156" i="2"/>
  <c r="X156" i="2"/>
  <c r="BF156" i="2"/>
  <c r="BB156" i="2"/>
  <c r="CY156" i="2"/>
  <c r="DV156" i="2"/>
  <c r="CC156" i="2"/>
  <c r="EJ156" i="2"/>
  <c r="DK74" i="83"/>
  <c r="DH88" i="83"/>
  <c r="DH100" i="83" s="1"/>
  <c r="C146" i="2" l="1"/>
  <c r="EH232" i="15" s="1"/>
  <c r="DG113" i="83"/>
  <c r="DK91" i="83"/>
  <c r="DK103" i="83" s="1"/>
  <c r="AH22" i="69"/>
  <c r="DO84" i="83"/>
  <c r="DO23" i="21"/>
  <c r="DO195" i="21"/>
  <c r="DO199" i="21" s="1"/>
  <c r="DP44" i="83"/>
  <c r="DP52" i="83" s="1"/>
  <c r="DN166" i="15"/>
  <c r="DK24" i="21"/>
  <c r="DH89" i="83"/>
  <c r="DH101" i="83" s="1"/>
  <c r="DH98" i="83" s="1"/>
  <c r="DL45" i="83"/>
  <c r="DL53" i="83"/>
  <c r="DL13" i="61" s="1"/>
  <c r="DL35" i="61" s="1"/>
  <c r="AY186" i="2"/>
  <c r="DK152" i="15"/>
  <c r="EP186" i="2"/>
  <c r="CB186" i="2"/>
  <c r="AD186" i="2"/>
  <c r="BB186" i="2"/>
  <c r="BC186" i="2"/>
  <c r="AX186" i="2"/>
  <c r="AV186" i="2"/>
  <c r="DB186" i="2"/>
  <c r="N186" i="2"/>
  <c r="BJ186" i="2"/>
  <c r="AP186" i="2"/>
  <c r="BI186" i="2"/>
  <c r="K186" i="2"/>
  <c r="BW186" i="2"/>
  <c r="BM186" i="2"/>
  <c r="BL186" i="2"/>
  <c r="BU186" i="2"/>
  <c r="DU186" i="2"/>
  <c r="V186" i="2"/>
  <c r="DD186" i="2"/>
  <c r="CD186" i="2"/>
  <c r="L186" i="2"/>
  <c r="EO186" i="2"/>
  <c r="AX91" i="15"/>
  <c r="AY86" i="15"/>
  <c r="R186" i="2"/>
  <c r="EA186" i="2"/>
  <c r="DG186" i="2"/>
  <c r="DR186" i="2"/>
  <c r="EC186" i="2"/>
  <c r="BH186" i="2"/>
  <c r="EG186" i="2"/>
  <c r="CP186" i="2"/>
  <c r="DK186" i="2"/>
  <c r="CX186" i="2"/>
  <c r="CK186" i="2"/>
  <c r="BK186" i="2"/>
  <c r="AM186" i="2"/>
  <c r="DJ186" i="2"/>
  <c r="O186" i="2"/>
  <c r="BR186" i="2"/>
  <c r="DY186" i="2"/>
  <c r="Q186" i="2"/>
  <c r="AW186" i="2"/>
  <c r="BE186" i="2"/>
  <c r="DZ186" i="2"/>
  <c r="AJ186" i="2"/>
  <c r="CQ186" i="2"/>
  <c r="Z186" i="2"/>
  <c r="EM186" i="2"/>
  <c r="CU186" i="2"/>
  <c r="AU186" i="2"/>
  <c r="AB186" i="2"/>
  <c r="CH186" i="2"/>
  <c r="EN186" i="2"/>
  <c r="AC186" i="2"/>
  <c r="EJ186" i="2"/>
  <c r="DP186" i="2"/>
  <c r="X186" i="2"/>
  <c r="EH186" i="2"/>
  <c r="AE186" i="2"/>
  <c r="DV186" i="2"/>
  <c r="BD186" i="2"/>
  <c r="AK186" i="2"/>
  <c r="BO186" i="2"/>
  <c r="BX186" i="2"/>
  <c r="CV186" i="2"/>
  <c r="BT186" i="2"/>
  <c r="DC186" i="2"/>
  <c r="ED186" i="2"/>
  <c r="DO186" i="2"/>
  <c r="BS186" i="2"/>
  <c r="AF186" i="2"/>
  <c r="T186" i="2"/>
  <c r="CO186" i="2"/>
  <c r="CG186" i="2"/>
  <c r="AQ186" i="2"/>
  <c r="BP186" i="2"/>
  <c r="BZ186" i="2"/>
  <c r="CW186" i="2"/>
  <c r="CN186" i="2"/>
  <c r="CF186" i="2"/>
  <c r="CJ186" i="2"/>
  <c r="DT186" i="2"/>
  <c r="DQ186" i="2"/>
  <c r="BN186" i="2"/>
  <c r="DL159" i="15"/>
  <c r="DL76" i="83"/>
  <c r="DM21" i="83"/>
  <c r="DM28" i="83" s="1"/>
  <c r="DM21" i="21" s="1"/>
  <c r="DM39" i="68" s="1"/>
  <c r="DM29" i="83"/>
  <c r="AR186" i="2"/>
  <c r="AN186" i="2"/>
  <c r="CR186" i="2"/>
  <c r="CZ186" i="2"/>
  <c r="DS186" i="2"/>
  <c r="AS186" i="2"/>
  <c r="DL186" i="2"/>
  <c r="W186" i="2"/>
  <c r="C178" i="21"/>
  <c r="DH186" i="2"/>
  <c r="DE186" i="2"/>
  <c r="S186" i="2"/>
  <c r="DF186" i="2"/>
  <c r="DI186" i="2"/>
  <c r="BG186" i="2"/>
  <c r="CT186" i="2"/>
  <c r="Y186" i="2"/>
  <c r="AT186" i="2"/>
  <c r="BA186" i="2"/>
  <c r="DX186" i="2"/>
  <c r="BV186" i="2"/>
  <c r="AI186" i="2"/>
  <c r="CL186" i="2"/>
  <c r="CA186" i="2"/>
  <c r="CY186" i="2"/>
  <c r="CS186" i="2"/>
  <c r="BQ186" i="2"/>
  <c r="K46" i="21"/>
  <c r="K177" i="21"/>
  <c r="K173" i="21"/>
  <c r="K170" i="21"/>
  <c r="L166" i="21" s="1"/>
  <c r="K169" i="21"/>
  <c r="K160" i="15" s="1"/>
  <c r="DM186" i="2"/>
  <c r="AH186" i="2"/>
  <c r="EE186" i="2"/>
  <c r="DA186" i="2"/>
  <c r="U186" i="2"/>
  <c r="AO186" i="2"/>
  <c r="DN186" i="2"/>
  <c r="EK186" i="2"/>
  <c r="EI186" i="2"/>
  <c r="CE186" i="2"/>
  <c r="DW186" i="2"/>
  <c r="EB186" i="2"/>
  <c r="CC186" i="2"/>
  <c r="CI186" i="2"/>
  <c r="EF186" i="2"/>
  <c r="BY186" i="2"/>
  <c r="DL176" i="21"/>
  <c r="M186" i="2"/>
  <c r="EL186" i="2"/>
  <c r="AA186" i="2"/>
  <c r="AL186" i="2"/>
  <c r="CM186" i="2"/>
  <c r="AG186" i="2"/>
  <c r="P186" i="2"/>
  <c r="AZ186" i="2"/>
  <c r="AO176" i="2"/>
  <c r="DR176" i="2"/>
  <c r="EG176" i="2"/>
  <c r="EF176" i="2"/>
  <c r="M167" i="2"/>
  <c r="M170" i="2" s="1"/>
  <c r="M171" i="2" s="1"/>
  <c r="BI176" i="2"/>
  <c r="DL22" i="83"/>
  <c r="DS176" i="2"/>
  <c r="CH176" i="2"/>
  <c r="DC176" i="2"/>
  <c r="AH176" i="2"/>
  <c r="CK176" i="2"/>
  <c r="BE176" i="2"/>
  <c r="BF176" i="2"/>
  <c r="CN176" i="2"/>
  <c r="C6" i="21"/>
  <c r="N176" i="2"/>
  <c r="EH176" i="2"/>
  <c r="DZ176" i="2"/>
  <c r="BU176" i="2"/>
  <c r="EC176" i="2"/>
  <c r="EO176" i="2"/>
  <c r="CU176" i="2"/>
  <c r="AW176" i="2"/>
  <c r="BA176" i="2"/>
  <c r="AF176" i="2"/>
  <c r="BC176" i="2"/>
  <c r="AU176" i="2"/>
  <c r="DP176" i="2"/>
  <c r="BD176" i="2"/>
  <c r="AB176" i="2"/>
  <c r="BZ176" i="2"/>
  <c r="DF176" i="2"/>
  <c r="CA176" i="2"/>
  <c r="BS176" i="2"/>
  <c r="AA176" i="2"/>
  <c r="DO176" i="2"/>
  <c r="EK176" i="2"/>
  <c r="AX176" i="2"/>
  <c r="M176" i="2"/>
  <c r="K176" i="2"/>
  <c r="K177" i="2" s="1"/>
  <c r="K200" i="2" s="1"/>
  <c r="BH176" i="2"/>
  <c r="AN176" i="2"/>
  <c r="CD176" i="2"/>
  <c r="AE176" i="2"/>
  <c r="CO176" i="2"/>
  <c r="S176" i="2"/>
  <c r="Q176" i="2"/>
  <c r="CM176" i="2"/>
  <c r="AI176" i="2"/>
  <c r="CP176" i="2"/>
  <c r="BP176" i="2"/>
  <c r="AK176" i="2"/>
  <c r="CF176" i="2"/>
  <c r="K167" i="2"/>
  <c r="K170" i="2" s="1"/>
  <c r="K171" i="2" s="1"/>
  <c r="L167" i="2"/>
  <c r="L170" i="2" s="1"/>
  <c r="L171" i="2" s="1"/>
  <c r="CZ176" i="2"/>
  <c r="AQ176" i="2"/>
  <c r="AS176" i="2"/>
  <c r="Y176" i="2"/>
  <c r="DJ176" i="2"/>
  <c r="AT176" i="2"/>
  <c r="AO167" i="2"/>
  <c r="AO170" i="2" s="1"/>
  <c r="T167" i="2"/>
  <c r="T170" i="2" s="1"/>
  <c r="T171" i="2" s="1"/>
  <c r="EK167" i="2"/>
  <c r="EK170" i="2" s="1"/>
  <c r="CG176" i="2"/>
  <c r="AY176" i="2"/>
  <c r="P176" i="2"/>
  <c r="CV176" i="2"/>
  <c r="AB167" i="2"/>
  <c r="AB170" i="2" s="1"/>
  <c r="DB176" i="2"/>
  <c r="AZ176" i="2"/>
  <c r="CL176" i="2"/>
  <c r="ED176" i="2"/>
  <c r="C6" i="13"/>
  <c r="X176" i="2"/>
  <c r="CW176" i="2"/>
  <c r="BJ176" i="2"/>
  <c r="W176" i="2"/>
  <c r="BM176" i="2"/>
  <c r="CC176" i="2"/>
  <c r="DX176" i="2"/>
  <c r="DV176" i="2"/>
  <c r="CJ176" i="2"/>
  <c r="V167" i="2"/>
  <c r="V170" i="2" s="1"/>
  <c r="DE176" i="2"/>
  <c r="CS176" i="2"/>
  <c r="BN176" i="2"/>
  <c r="DU176" i="2"/>
  <c r="V329" i="73"/>
  <c r="V335" i="73" s="1"/>
  <c r="DQ176" i="2"/>
  <c r="DA176" i="2"/>
  <c r="AP176" i="2"/>
  <c r="U176" i="2"/>
  <c r="CY176" i="2"/>
  <c r="C6" i="10"/>
  <c r="AV176" i="2"/>
  <c r="BO176" i="2"/>
  <c r="BB176" i="2"/>
  <c r="CT176" i="2"/>
  <c r="AR176" i="2"/>
  <c r="DL176" i="2"/>
  <c r="CR176" i="2"/>
  <c r="DH176" i="2"/>
  <c r="DW176" i="2"/>
  <c r="BY176" i="2"/>
  <c r="C6" i="8"/>
  <c r="DK176" i="2"/>
  <c r="R167" i="2"/>
  <c r="R170" i="2" s="1"/>
  <c r="R171" i="2" s="1"/>
  <c r="AG176" i="2"/>
  <c r="EP176" i="2"/>
  <c r="EB176" i="2"/>
  <c r="U167" i="2"/>
  <c r="U170" i="2" s="1"/>
  <c r="CB176" i="2"/>
  <c r="DT176" i="2"/>
  <c r="BG176" i="2"/>
  <c r="Z176" i="2"/>
  <c r="AM167" i="2"/>
  <c r="AM170" i="2" s="1"/>
  <c r="AJ176" i="2"/>
  <c r="BW176" i="2"/>
  <c r="DM176" i="2"/>
  <c r="V176" i="2"/>
  <c r="AC176" i="2"/>
  <c r="EL176" i="2"/>
  <c r="T176" i="2"/>
  <c r="BF167" i="2"/>
  <c r="BF170" i="2" s="1"/>
  <c r="EB167" i="2"/>
  <c r="EB170" i="2" s="1"/>
  <c r="DL21" i="21"/>
  <c r="DL24" i="21" s="1"/>
  <c r="DL82" i="83"/>
  <c r="DL148" i="21"/>
  <c r="DM42" i="83"/>
  <c r="DM50" i="83" s="1"/>
  <c r="EO167" i="2"/>
  <c r="EO170" i="2" s="1"/>
  <c r="DN26" i="83"/>
  <c r="DN27" i="83"/>
  <c r="DO19" i="83"/>
  <c r="DL31" i="83"/>
  <c r="DL33" i="83" s="1"/>
  <c r="DU167" i="2"/>
  <c r="DU170" i="2" s="1"/>
  <c r="AG167" i="2"/>
  <c r="AG170" i="2" s="1"/>
  <c r="DM48" i="83"/>
  <c r="DL73" i="83"/>
  <c r="DL96" i="83" s="1"/>
  <c r="DP25" i="83"/>
  <c r="DQ17" i="83"/>
  <c r="K51" i="21"/>
  <c r="DO180" i="15"/>
  <c r="DO61" i="83"/>
  <c r="DO63" i="83" s="1"/>
  <c r="DO14" i="61" s="1"/>
  <c r="DO36" i="61" s="1"/>
  <c r="DO18" i="21"/>
  <c r="DY167" i="2"/>
  <c r="DY170" i="2" s="1"/>
  <c r="DM167" i="2"/>
  <c r="DM170" i="2" s="1"/>
  <c r="K153" i="15"/>
  <c r="DO167" i="2"/>
  <c r="DO170" i="2" s="1"/>
  <c r="CF167" i="2"/>
  <c r="CF170" i="2" s="1"/>
  <c r="K52" i="68"/>
  <c r="EC167" i="2"/>
  <c r="EC170" i="2" s="1"/>
  <c r="BI167" i="2"/>
  <c r="BI170" i="2" s="1"/>
  <c r="CU167" i="2"/>
  <c r="CU170" i="2" s="1"/>
  <c r="DL145" i="15"/>
  <c r="DJ163" i="82"/>
  <c r="DI87" i="83"/>
  <c r="DI99" i="83" s="1"/>
  <c r="CB167" i="2"/>
  <c r="CB170" i="2" s="1"/>
  <c r="AZ167" i="2"/>
  <c r="AZ170" i="2" s="1"/>
  <c r="ED167" i="2"/>
  <c r="ED170" i="2" s="1"/>
  <c r="BB167" i="2"/>
  <c r="BB170" i="2" s="1"/>
  <c r="AP167" i="2"/>
  <c r="AP170" i="2" s="1"/>
  <c r="DS167" i="2"/>
  <c r="DS170" i="2" s="1"/>
  <c r="EA167" i="2"/>
  <c r="EA170" i="2" s="1"/>
  <c r="AJ167" i="2"/>
  <c r="AJ170" i="2" s="1"/>
  <c r="DL138" i="15"/>
  <c r="CQ167" i="2"/>
  <c r="CQ170" i="2" s="1"/>
  <c r="CA167" i="2"/>
  <c r="CA170" i="2" s="1"/>
  <c r="AD167" i="2"/>
  <c r="AD170" i="2" s="1"/>
  <c r="DL74" i="83"/>
  <c r="DI88" i="83"/>
  <c r="DI100" i="83" s="1"/>
  <c r="DK112" i="83"/>
  <c r="BQ176" i="2"/>
  <c r="BV176" i="2"/>
  <c r="DI176" i="2"/>
  <c r="EJ176" i="2"/>
  <c r="EE176" i="2"/>
  <c r="AL176" i="2"/>
  <c r="BK176" i="2"/>
  <c r="CI176" i="2"/>
  <c r="CQ176" i="2"/>
  <c r="BK167" i="2"/>
  <c r="BK170" i="2" s="1"/>
  <c r="DE167" i="2"/>
  <c r="DE170" i="2" s="1"/>
  <c r="CX167" i="2"/>
  <c r="CX170" i="2" s="1"/>
  <c r="CZ167" i="2"/>
  <c r="CZ170" i="2" s="1"/>
  <c r="BJ167" i="2"/>
  <c r="BJ170" i="2" s="1"/>
  <c r="BO167" i="2"/>
  <c r="BO170" i="2" s="1"/>
  <c r="CE167" i="2"/>
  <c r="CE170" i="2" s="1"/>
  <c r="Y167" i="2"/>
  <c r="Y170" i="2" s="1"/>
  <c r="DW167" i="2"/>
  <c r="DW170" i="2" s="1"/>
  <c r="DL50" i="82"/>
  <c r="DG167" i="2"/>
  <c r="DG170" i="2" s="1"/>
  <c r="AN167" i="2"/>
  <c r="AN170" i="2" s="1"/>
  <c r="DX167" i="2"/>
  <c r="DX170" i="2" s="1"/>
  <c r="DL167" i="2"/>
  <c r="DL170" i="2" s="1"/>
  <c r="BW167" i="2"/>
  <c r="BW170" i="2" s="1"/>
  <c r="BR167" i="2"/>
  <c r="BR170" i="2" s="1"/>
  <c r="DM110" i="21"/>
  <c r="DM19" i="21"/>
  <c r="DM80" i="83"/>
  <c r="DN40" i="83"/>
  <c r="CP167" i="2"/>
  <c r="CP170" i="2" s="1"/>
  <c r="DM129" i="21"/>
  <c r="DM20" i="21"/>
  <c r="DM81" i="83"/>
  <c r="DN41" i="83"/>
  <c r="DN49" i="83" s="1"/>
  <c r="DK42" i="68"/>
  <c r="AC167" i="2"/>
  <c r="AC170" i="2" s="1"/>
  <c r="DD167" i="2"/>
  <c r="DD170" i="2" s="1"/>
  <c r="AI167" i="2"/>
  <c r="AI170" i="2" s="1"/>
  <c r="AT167" i="2"/>
  <c r="AT170" i="2" s="1"/>
  <c r="N167" i="2"/>
  <c r="N170" i="2" s="1"/>
  <c r="N171" i="2" s="1"/>
  <c r="DL37" i="68"/>
  <c r="BT167" i="2"/>
  <c r="BT170" i="2" s="1"/>
  <c r="DR167" i="2"/>
  <c r="DR170" i="2" s="1"/>
  <c r="AW167" i="2"/>
  <c r="AW170" i="2" s="1"/>
  <c r="AL167" i="2"/>
  <c r="AL170" i="2" s="1"/>
  <c r="AK167" i="2"/>
  <c r="AK170" i="2" s="1"/>
  <c r="EI167" i="2"/>
  <c r="EI170" i="2" s="1"/>
  <c r="CV167" i="2"/>
  <c r="CV170" i="2" s="1"/>
  <c r="BR176" i="2"/>
  <c r="CD167" i="2"/>
  <c r="CD170" i="2" s="1"/>
  <c r="CW167" i="2"/>
  <c r="CW170" i="2" s="1"/>
  <c r="CK167" i="2"/>
  <c r="CK170" i="2" s="1"/>
  <c r="DJ167" i="2"/>
  <c r="DJ170" i="2" s="1"/>
  <c r="EN167" i="2"/>
  <c r="EN170" i="2" s="1"/>
  <c r="AS167" i="2"/>
  <c r="AS170" i="2" s="1"/>
  <c r="BP167" i="2"/>
  <c r="BP170" i="2" s="1"/>
  <c r="CM167" i="2"/>
  <c r="CM170" i="2" s="1"/>
  <c r="CJ167" i="2"/>
  <c r="CJ170" i="2" s="1"/>
  <c r="DN107" i="83"/>
  <c r="DB107" i="83"/>
  <c r="DB109" i="83" s="1"/>
  <c r="DH107" i="83"/>
  <c r="CR107" i="83"/>
  <c r="CR109" i="83" s="1"/>
  <c r="EG107" i="83"/>
  <c r="DQ107" i="83"/>
  <c r="CS107" i="83"/>
  <c r="CS109" i="83" s="1"/>
  <c r="EK107" i="83"/>
  <c r="DP107" i="83"/>
  <c r="CX107" i="83"/>
  <c r="CX109" i="83" s="1"/>
  <c r="EN107" i="83"/>
  <c r="DY107" i="83"/>
  <c r="C210" i="2"/>
  <c r="C107" i="83" s="1"/>
  <c r="DD107" i="83"/>
  <c r="DD109" i="83" s="1"/>
  <c r="DE107" i="83"/>
  <c r="DE109" i="83" s="1"/>
  <c r="EC107" i="83"/>
  <c r="DX107" i="83"/>
  <c r="DI107" i="83"/>
  <c r="EF107" i="83"/>
  <c r="EO107" i="83"/>
  <c r="DT107" i="83"/>
  <c r="CT107" i="83"/>
  <c r="CT109" i="83" s="1"/>
  <c r="EL107" i="83"/>
  <c r="EB107" i="83"/>
  <c r="DA107" i="83"/>
  <c r="DA109" i="83" s="1"/>
  <c r="CZ107" i="83"/>
  <c r="CZ109" i="83" s="1"/>
  <c r="CV107" i="83"/>
  <c r="CV109" i="83" s="1"/>
  <c r="EH107" i="83"/>
  <c r="DM107" i="83"/>
  <c r="DJ107" i="83"/>
  <c r="DL107" i="83"/>
  <c r="EP107" i="83"/>
  <c r="CW107" i="83"/>
  <c r="CW109" i="83" s="1"/>
  <c r="ED107" i="83"/>
  <c r="DU107" i="83"/>
  <c r="EJ107" i="83"/>
  <c r="DV107" i="83"/>
  <c r="DR107" i="83"/>
  <c r="DS107" i="83"/>
  <c r="DZ107" i="83"/>
  <c r="DF107" i="83"/>
  <c r="DF109" i="83" s="1"/>
  <c r="DW107" i="83"/>
  <c r="DK107" i="83"/>
  <c r="EM107" i="83"/>
  <c r="CY107" i="83"/>
  <c r="CY109" i="83" s="1"/>
  <c r="DC107" i="83"/>
  <c r="DC109" i="83" s="1"/>
  <c r="DO107" i="83"/>
  <c r="EI107" i="83"/>
  <c r="EE107" i="83"/>
  <c r="DG107" i="83"/>
  <c r="DG109" i="83" s="1"/>
  <c r="CU107" i="83"/>
  <c r="CU109" i="83" s="1"/>
  <c r="CQ107" i="83"/>
  <c r="CQ109" i="83" s="1"/>
  <c r="EA107" i="83"/>
  <c r="DN20" i="83"/>
  <c r="BD167" i="2"/>
  <c r="BD170" i="2" s="1"/>
  <c r="AQ167" i="2"/>
  <c r="AQ170" i="2" s="1"/>
  <c r="X167" i="2"/>
  <c r="X170" i="2" s="1"/>
  <c r="P167" i="2"/>
  <c r="P170" i="2" s="1"/>
  <c r="P171" i="2" s="1"/>
  <c r="AX167" i="2"/>
  <c r="AX170" i="2" s="1"/>
  <c r="DI167" i="2"/>
  <c r="DI170" i="2" s="1"/>
  <c r="CY167" i="2"/>
  <c r="CY170" i="2" s="1"/>
  <c r="AR167" i="2"/>
  <c r="AR170" i="2" s="1"/>
  <c r="DN36" i="68"/>
  <c r="AH17" i="69"/>
  <c r="BG167" i="2"/>
  <c r="BG170" i="2" s="1"/>
  <c r="Z167" i="2"/>
  <c r="Z170" i="2" s="1"/>
  <c r="EA176" i="2"/>
  <c r="CE176" i="2"/>
  <c r="EM176" i="2"/>
  <c r="EN176" i="2"/>
  <c r="DD176" i="2"/>
  <c r="BX176" i="2"/>
  <c r="O176" i="2"/>
  <c r="EI176" i="2"/>
  <c r="BT176" i="2"/>
  <c r="DM94" i="68"/>
  <c r="DM78" i="68"/>
  <c r="BX167" i="2"/>
  <c r="BX170" i="2" s="1"/>
  <c r="AH167" i="2"/>
  <c r="AH170" i="2" s="1"/>
  <c r="BH167" i="2"/>
  <c r="BH170" i="2" s="1"/>
  <c r="AV167" i="2"/>
  <c r="AV170" i="2" s="1"/>
  <c r="BZ167" i="2"/>
  <c r="BZ170" i="2" s="1"/>
  <c r="CC167" i="2"/>
  <c r="CC170" i="2" s="1"/>
  <c r="DN167" i="2"/>
  <c r="DN170" i="2" s="1"/>
  <c r="BE167" i="2"/>
  <c r="BE170" i="2" s="1"/>
  <c r="W167" i="2"/>
  <c r="W170" i="2" s="1"/>
  <c r="DV167" i="2"/>
  <c r="DV170" i="2" s="1"/>
  <c r="BU167" i="2"/>
  <c r="BU170" i="2" s="1"/>
  <c r="EG167" i="2"/>
  <c r="EG170" i="2" s="1"/>
  <c r="BM167" i="2"/>
  <c r="BM170" i="2" s="1"/>
  <c r="AU167" i="2"/>
  <c r="AU170" i="2" s="1"/>
  <c r="BA167" i="2"/>
  <c r="BA170" i="2" s="1"/>
  <c r="BS167" i="2"/>
  <c r="BS170" i="2" s="1"/>
  <c r="CG167" i="2"/>
  <c r="CG170" i="2" s="1"/>
  <c r="EH167" i="2"/>
  <c r="EH170" i="2" s="1"/>
  <c r="CT167" i="2"/>
  <c r="CT170" i="2" s="1"/>
  <c r="BC167" i="2"/>
  <c r="BC170" i="2" s="1"/>
  <c r="EP167" i="2"/>
  <c r="EP170" i="2" s="1"/>
  <c r="CO167" i="2"/>
  <c r="CO170" i="2" s="1"/>
  <c r="BN167" i="2"/>
  <c r="BN170" i="2" s="1"/>
  <c r="BK17" i="15"/>
  <c r="BL95" i="15"/>
  <c r="CL167" i="2"/>
  <c r="CL170" i="2" s="1"/>
  <c r="EL167" i="2"/>
  <c r="EL170" i="2" s="1"/>
  <c r="DT167" i="2"/>
  <c r="DT170" i="2" s="1"/>
  <c r="O167" i="2"/>
  <c r="O170" i="2" s="1"/>
  <c r="O171" i="2" s="1"/>
  <c r="CR167" i="2"/>
  <c r="CR170" i="2" s="1"/>
  <c r="AY167" i="2"/>
  <c r="AY170" i="2" s="1"/>
  <c r="BQ167" i="2"/>
  <c r="BQ170" i="2" s="1"/>
  <c r="DK51" i="82"/>
  <c r="DK59" i="82" s="1"/>
  <c r="DK103" i="82"/>
  <c r="DK105" i="82" s="1"/>
  <c r="DK113" i="82" s="1"/>
  <c r="DK162" i="82"/>
  <c r="BV167" i="2"/>
  <c r="BV170" i="2" s="1"/>
  <c r="DA167" i="2"/>
  <c r="DA170" i="2" s="1"/>
  <c r="EM167" i="2"/>
  <c r="EM170" i="2" s="1"/>
  <c r="EF167" i="2"/>
  <c r="EF170" i="2" s="1"/>
  <c r="CN167" i="2"/>
  <c r="CN170" i="2" s="1"/>
  <c r="DH167" i="2"/>
  <c r="DH170" i="2" s="1"/>
  <c r="DQ167" i="2"/>
  <c r="DQ170" i="2" s="1"/>
  <c r="DC167" i="2"/>
  <c r="DC170" i="2" s="1"/>
  <c r="CS167" i="2"/>
  <c r="CS170" i="2" s="1"/>
  <c r="Q167" i="2"/>
  <c r="Q170" i="2" s="1"/>
  <c r="Q171" i="2" s="1"/>
  <c r="L153" i="21"/>
  <c r="CH167" i="2"/>
  <c r="CH170" i="2" s="1"/>
  <c r="E166" i="2"/>
  <c r="X169" i="2" s="1"/>
  <c r="AF167" i="2"/>
  <c r="AF170" i="2" s="1"/>
  <c r="DF167" i="2"/>
  <c r="DF170" i="2" s="1"/>
  <c r="DP18" i="83"/>
  <c r="DP30" i="83" s="1"/>
  <c r="DK167" i="2"/>
  <c r="DK170" i="2" s="1"/>
  <c r="EJ167" i="2"/>
  <c r="EJ170" i="2" s="1"/>
  <c r="AB157" i="2"/>
  <c r="AB160" i="2" s="1"/>
  <c r="DW157" i="2"/>
  <c r="DW160" i="2" s="1"/>
  <c r="AK157" i="2"/>
  <c r="AK160" i="2" s="1"/>
  <c r="V157" i="2"/>
  <c r="V160" i="2" s="1"/>
  <c r="CY157" i="2"/>
  <c r="CY160" i="2" s="1"/>
  <c r="BE157" i="2"/>
  <c r="BE160" i="2" s="1"/>
  <c r="AX157" i="2"/>
  <c r="AX160" i="2" s="1"/>
  <c r="BI157" i="2"/>
  <c r="BI160" i="2" s="1"/>
  <c r="X157" i="2"/>
  <c r="X160" i="2" s="1"/>
  <c r="DX157" i="2"/>
  <c r="DX160" i="2" s="1"/>
  <c r="EI157" i="2"/>
  <c r="EI160" i="2" s="1"/>
  <c r="EP157" i="2"/>
  <c r="EP160" i="2" s="1"/>
  <c r="DI157" i="2"/>
  <c r="DI160" i="2" s="1"/>
  <c r="CH157" i="2"/>
  <c r="CH160" i="2" s="1"/>
  <c r="AL157" i="2"/>
  <c r="AL160" i="2" s="1"/>
  <c r="BO157" i="2"/>
  <c r="BO160" i="2" s="1"/>
  <c r="DH157" i="2"/>
  <c r="DH160" i="2" s="1"/>
  <c r="BS157" i="2"/>
  <c r="BS160" i="2" s="1"/>
  <c r="DK157" i="2"/>
  <c r="DK160" i="2" s="1"/>
  <c r="BM157" i="2"/>
  <c r="BM160" i="2" s="1"/>
  <c r="CI157" i="2"/>
  <c r="CI160" i="2" s="1"/>
  <c r="DD157" i="2"/>
  <c r="DD160" i="2" s="1"/>
  <c r="AE157" i="2"/>
  <c r="AE160" i="2" s="1"/>
  <c r="DB157" i="2"/>
  <c r="DB160" i="2" s="1"/>
  <c r="DT157" i="2"/>
  <c r="DT160" i="2" s="1"/>
  <c r="CC157" i="2"/>
  <c r="CC160" i="2" s="1"/>
  <c r="BF157" i="2"/>
  <c r="BF160" i="2" s="1"/>
  <c r="BT157" i="2"/>
  <c r="BT160" i="2" s="1"/>
  <c r="CW157" i="2"/>
  <c r="CW160" i="2" s="1"/>
  <c r="R157" i="2"/>
  <c r="R160" i="2" s="1"/>
  <c r="R161" i="2" s="1"/>
  <c r="U157" i="2"/>
  <c r="U160" i="2" s="1"/>
  <c r="CM157" i="2"/>
  <c r="CM160" i="2" s="1"/>
  <c r="AQ157" i="2"/>
  <c r="AQ160" i="2" s="1"/>
  <c r="DP157" i="2"/>
  <c r="DP160" i="2" s="1"/>
  <c r="EE157" i="2"/>
  <c r="EE160" i="2" s="1"/>
  <c r="ED157" i="2"/>
  <c r="ED160" i="2" s="1"/>
  <c r="AF157" i="2"/>
  <c r="AF160" i="2" s="1"/>
  <c r="BU157" i="2"/>
  <c r="BU160" i="2" s="1"/>
  <c r="CO157" i="2"/>
  <c r="CO160" i="2" s="1"/>
  <c r="L157" i="2"/>
  <c r="L160" i="2" s="1"/>
  <c r="L161" i="2" s="1"/>
  <c r="EH157" i="2"/>
  <c r="EH160" i="2" s="1"/>
  <c r="BV157" i="2"/>
  <c r="BV160" i="2" s="1"/>
  <c r="BJ157" i="2"/>
  <c r="BJ160" i="2" s="1"/>
  <c r="AU157" i="2"/>
  <c r="AU160" i="2" s="1"/>
  <c r="EM157" i="2"/>
  <c r="EM160" i="2" s="1"/>
  <c r="CV157" i="2"/>
  <c r="CV160" i="2" s="1"/>
  <c r="BZ157" i="2"/>
  <c r="BZ160" i="2" s="1"/>
  <c r="CG157" i="2"/>
  <c r="CG160" i="2" s="1"/>
  <c r="S157" i="2"/>
  <c r="S160" i="2" s="1"/>
  <c r="S161" i="2" s="1"/>
  <c r="DG157" i="2"/>
  <c r="DG160" i="2" s="1"/>
  <c r="CK157" i="2"/>
  <c r="CK160" i="2" s="1"/>
  <c r="Y157" i="2"/>
  <c r="Y160" i="2" s="1"/>
  <c r="AG157" i="2"/>
  <c r="AG160" i="2" s="1"/>
  <c r="BC157" i="2"/>
  <c r="BC160" i="2" s="1"/>
  <c r="DS157" i="2"/>
  <c r="DS160" i="2" s="1"/>
  <c r="EK157" i="2"/>
  <c r="EK160" i="2" s="1"/>
  <c r="EO157" i="2"/>
  <c r="EO160" i="2" s="1"/>
  <c r="AV157" i="2"/>
  <c r="AV160" i="2" s="1"/>
  <c r="CE157" i="2"/>
  <c r="CE160" i="2" s="1"/>
  <c r="BH157" i="2"/>
  <c r="BH160" i="2" s="1"/>
  <c r="DY157" i="2"/>
  <c r="DY160" i="2" s="1"/>
  <c r="DF157" i="2"/>
  <c r="DF160" i="2" s="1"/>
  <c r="EF157" i="2"/>
  <c r="EF160" i="2" s="1"/>
  <c r="DQ157" i="2"/>
  <c r="DQ160" i="2" s="1"/>
  <c r="BG157" i="2"/>
  <c r="BG160" i="2" s="1"/>
  <c r="BK157" i="2"/>
  <c r="BK160" i="2" s="1"/>
  <c r="DV157" i="2"/>
  <c r="DV160" i="2" s="1"/>
  <c r="BD157" i="2"/>
  <c r="BD160" i="2" s="1"/>
  <c r="DJ157" i="2"/>
  <c r="DJ160" i="2" s="1"/>
  <c r="BX157" i="2"/>
  <c r="BX160" i="2" s="1"/>
  <c r="O157" i="2"/>
  <c r="O160" i="2" s="1"/>
  <c r="O161" i="2" s="1"/>
  <c r="DA157" i="2"/>
  <c r="DA160" i="2" s="1"/>
  <c r="EG157" i="2"/>
  <c r="EG160" i="2" s="1"/>
  <c r="DR157" i="2"/>
  <c r="DR160" i="2" s="1"/>
  <c r="DL157" i="2"/>
  <c r="DL160" i="2" s="1"/>
  <c r="AM157" i="2"/>
  <c r="AM160" i="2" s="1"/>
  <c r="AW157" i="2"/>
  <c r="AW160" i="2" s="1"/>
  <c r="DU157" i="2"/>
  <c r="DU160" i="2" s="1"/>
  <c r="CN157" i="2"/>
  <c r="CN160" i="2" s="1"/>
  <c r="BR157" i="2"/>
  <c r="BR160" i="2" s="1"/>
  <c r="DE157" i="2"/>
  <c r="DE160" i="2" s="1"/>
  <c r="CB157" i="2"/>
  <c r="CB160" i="2" s="1"/>
  <c r="AT157" i="2"/>
  <c r="AT160" i="2" s="1"/>
  <c r="AD157" i="2"/>
  <c r="AD160" i="2" s="1"/>
  <c r="AP157" i="2"/>
  <c r="AP160" i="2" s="1"/>
  <c r="E156" i="2"/>
  <c r="CK159" i="2" s="1"/>
  <c r="AA157" i="2"/>
  <c r="AA160" i="2" s="1"/>
  <c r="BQ157" i="2"/>
  <c r="BQ160" i="2" s="1"/>
  <c r="Q157" i="2"/>
  <c r="Q160" i="2" s="1"/>
  <c r="Q161" i="2" s="1"/>
  <c r="DO157" i="2"/>
  <c r="DO160" i="2" s="1"/>
  <c r="BL157" i="2"/>
  <c r="BL160" i="2" s="1"/>
  <c r="AS157" i="2"/>
  <c r="AS160" i="2" s="1"/>
  <c r="AC157" i="2"/>
  <c r="AC160" i="2" s="1"/>
  <c r="CP157" i="2"/>
  <c r="CP160" i="2" s="1"/>
  <c r="BN157" i="2"/>
  <c r="BN160" i="2" s="1"/>
  <c r="EA157" i="2"/>
  <c r="EA160" i="2" s="1"/>
  <c r="EN157" i="2"/>
  <c r="EN160" i="2" s="1"/>
  <c r="DZ157" i="2"/>
  <c r="DZ160" i="2" s="1"/>
  <c r="AJ157" i="2"/>
  <c r="AJ160" i="2" s="1"/>
  <c r="AH157" i="2"/>
  <c r="AH160" i="2" s="1"/>
  <c r="CJ157" i="2"/>
  <c r="CJ160" i="2" s="1"/>
  <c r="BP157" i="2"/>
  <c r="BP160" i="2" s="1"/>
  <c r="DC157" i="2"/>
  <c r="DC160" i="2" s="1"/>
  <c r="W157" i="2"/>
  <c r="W160" i="2" s="1"/>
  <c r="CL157" i="2"/>
  <c r="CL160" i="2" s="1"/>
  <c r="EB157" i="2"/>
  <c r="EB160" i="2" s="1"/>
  <c r="CZ157" i="2"/>
  <c r="CZ160" i="2" s="1"/>
  <c r="CR157" i="2"/>
  <c r="CR160" i="2" s="1"/>
  <c r="T157" i="2"/>
  <c r="T160" i="2" s="1"/>
  <c r="T161" i="2" s="1"/>
  <c r="CS157" i="2"/>
  <c r="CS160" i="2" s="1"/>
  <c r="P157" i="2"/>
  <c r="P160" i="2" s="1"/>
  <c r="P161" i="2" s="1"/>
  <c r="AO157" i="2"/>
  <c r="AO160" i="2" s="1"/>
  <c r="CX157" i="2"/>
  <c r="CX160" i="2" s="1"/>
  <c r="CD157" i="2"/>
  <c r="CD160" i="2" s="1"/>
  <c r="AI157" i="2"/>
  <c r="AI160" i="2" s="1"/>
  <c r="EL157" i="2"/>
  <c r="EL160" i="2" s="1"/>
  <c r="DN157" i="2"/>
  <c r="DN160" i="2" s="1"/>
  <c r="CU157" i="2"/>
  <c r="CU160" i="2" s="1"/>
  <c r="CQ157" i="2"/>
  <c r="CQ160" i="2" s="1"/>
  <c r="CF157" i="2"/>
  <c r="CF160" i="2" s="1"/>
  <c r="AZ157" i="2"/>
  <c r="AZ160" i="2" s="1"/>
  <c r="K157" i="2"/>
  <c r="K160" i="2" s="1"/>
  <c r="EC157" i="2"/>
  <c r="EC160" i="2" s="1"/>
  <c r="BW157" i="2"/>
  <c r="BW160" i="2" s="1"/>
  <c r="BB157" i="2"/>
  <c r="BB160" i="2" s="1"/>
  <c r="AN157" i="2"/>
  <c r="AN160" i="2" s="1"/>
  <c r="M157" i="2"/>
  <c r="M160" i="2" s="1"/>
  <c r="M161" i="2" s="1"/>
  <c r="N157" i="2"/>
  <c r="N160" i="2" s="1"/>
  <c r="N161" i="2" s="1"/>
  <c r="BA157" i="2"/>
  <c r="BA160" i="2" s="1"/>
  <c r="Z157" i="2"/>
  <c r="Z160" i="2" s="1"/>
  <c r="BY157" i="2"/>
  <c r="BY160" i="2" s="1"/>
  <c r="AY157" i="2"/>
  <c r="AY160" i="2" s="1"/>
  <c r="CA157" i="2"/>
  <c r="CA160" i="2" s="1"/>
  <c r="EJ157" i="2"/>
  <c r="EJ160" i="2" s="1"/>
  <c r="DM157" i="2"/>
  <c r="DM160" i="2" s="1"/>
  <c r="CT157" i="2"/>
  <c r="CT160" i="2" s="1"/>
  <c r="AR157" i="2"/>
  <c r="AR160" i="2" s="1"/>
  <c r="CI167" i="2"/>
  <c r="CI170" i="2" s="1"/>
  <c r="BL81" i="15"/>
  <c r="AD176" i="2"/>
  <c r="DG176" i="2"/>
  <c r="DY176" i="2"/>
  <c r="L176" i="2"/>
  <c r="CX176" i="2"/>
  <c r="BL176" i="2"/>
  <c r="AM176" i="2"/>
  <c r="DN176" i="2"/>
  <c r="R176" i="2"/>
  <c r="DI32" i="15"/>
  <c r="DJ179" i="15"/>
  <c r="DJ182" i="15" s="1"/>
  <c r="DZ167" i="2"/>
  <c r="DZ170" i="2" s="1"/>
  <c r="EE167" i="2"/>
  <c r="EE170" i="2" s="1"/>
  <c r="DB167" i="2"/>
  <c r="DB170" i="2" s="1"/>
  <c r="BL167" i="2"/>
  <c r="BL170" i="2" s="1"/>
  <c r="AA167" i="2"/>
  <c r="AA170" i="2" s="1"/>
  <c r="DP167" i="2"/>
  <c r="DP170" i="2" s="1"/>
  <c r="BY167" i="2"/>
  <c r="BY170" i="2" s="1"/>
  <c r="AE167" i="2"/>
  <c r="AE170" i="2" s="1"/>
  <c r="S167" i="2"/>
  <c r="S170" i="2" s="1"/>
  <c r="S171" i="2" s="1"/>
  <c r="CY6" i="8" l="1"/>
  <c r="CY3" i="8" s="1"/>
  <c r="G3" i="13"/>
  <c r="EP3" i="13"/>
  <c r="DZ3" i="13"/>
  <c r="DJ3" i="13"/>
  <c r="CT3" i="13"/>
  <c r="CD3" i="13"/>
  <c r="BN3" i="13"/>
  <c r="AX3" i="13"/>
  <c r="AH3" i="13"/>
  <c r="R3" i="13"/>
  <c r="EO3" i="13"/>
  <c r="DY3" i="13"/>
  <c r="DI3" i="13"/>
  <c r="CS3" i="13"/>
  <c r="CC3" i="13"/>
  <c r="BM3" i="13"/>
  <c r="AW3" i="13"/>
  <c r="AG3" i="13"/>
  <c r="Q3" i="13"/>
  <c r="EN3" i="13"/>
  <c r="DX3" i="13"/>
  <c r="DH3" i="13"/>
  <c r="CR3" i="13"/>
  <c r="CB3" i="13"/>
  <c r="BL3" i="13"/>
  <c r="AV3" i="13"/>
  <c r="AF3" i="13"/>
  <c r="P3" i="13"/>
  <c r="EM3" i="13"/>
  <c r="DW3" i="13"/>
  <c r="DG3" i="13"/>
  <c r="CQ3" i="13"/>
  <c r="CA3" i="13"/>
  <c r="BK3" i="13"/>
  <c r="AU3" i="13"/>
  <c r="AE3" i="13"/>
  <c r="O3" i="13"/>
  <c r="EL3" i="13"/>
  <c r="DV3" i="13"/>
  <c r="DF3" i="13"/>
  <c r="CP3" i="13"/>
  <c r="BZ3" i="13"/>
  <c r="BJ3" i="13"/>
  <c r="AT3" i="13"/>
  <c r="AD3" i="13"/>
  <c r="N3" i="13"/>
  <c r="EK3" i="13"/>
  <c r="DU3" i="13"/>
  <c r="DE3" i="13"/>
  <c r="CO3" i="13"/>
  <c r="BY3" i="13"/>
  <c r="BI3" i="13"/>
  <c r="AS3" i="13"/>
  <c r="AC3" i="13"/>
  <c r="M3" i="13"/>
  <c r="EJ3" i="13"/>
  <c r="DT3" i="13"/>
  <c r="DD3" i="13"/>
  <c r="CN3" i="13"/>
  <c r="BX3" i="13"/>
  <c r="BH3" i="13"/>
  <c r="AR3" i="13"/>
  <c r="AB3" i="13"/>
  <c r="L3" i="13"/>
  <c r="EI3" i="13"/>
  <c r="DS3" i="13"/>
  <c r="DC3" i="13"/>
  <c r="CM3" i="13"/>
  <c r="BW3" i="13"/>
  <c r="BG3" i="13"/>
  <c r="AQ3" i="13"/>
  <c r="AA3" i="13"/>
  <c r="K3" i="13"/>
  <c r="EH3" i="13"/>
  <c r="DR3" i="13"/>
  <c r="DB3" i="13"/>
  <c r="CL3" i="13"/>
  <c r="BV3" i="13"/>
  <c r="BF3" i="13"/>
  <c r="AP3" i="13"/>
  <c r="Z3" i="13"/>
  <c r="J3" i="13"/>
  <c r="EG3" i="13"/>
  <c r="DQ3" i="13"/>
  <c r="DA3" i="13"/>
  <c r="CK3" i="13"/>
  <c r="EF3" i="13"/>
  <c r="CV3" i="13"/>
  <c r="BD3" i="13"/>
  <c r="V3" i="13"/>
  <c r="EE3" i="13"/>
  <c r="CU3" i="13"/>
  <c r="BC3" i="13"/>
  <c r="U3" i="13"/>
  <c r="ED3" i="13"/>
  <c r="CJ3" i="13"/>
  <c r="BB3" i="13"/>
  <c r="T3" i="13"/>
  <c r="CI3" i="13"/>
  <c r="BA3" i="13"/>
  <c r="S3" i="13"/>
  <c r="EB3" i="13"/>
  <c r="CH3" i="13"/>
  <c r="AZ3" i="13"/>
  <c r="I3" i="13"/>
  <c r="EA3" i="13"/>
  <c r="CG3" i="13"/>
  <c r="AY3" i="13"/>
  <c r="H3" i="13"/>
  <c r="DP3" i="13"/>
  <c r="CF3" i="13"/>
  <c r="AO3" i="13"/>
  <c r="DO3" i="13"/>
  <c r="CE3" i="13"/>
  <c r="AN3" i="13"/>
  <c r="DN3" i="13"/>
  <c r="BU3" i="13"/>
  <c r="AM3" i="13"/>
  <c r="DM3" i="13"/>
  <c r="BT3" i="13"/>
  <c r="AL3" i="13"/>
  <c r="BS3" i="13"/>
  <c r="AK3" i="13"/>
  <c r="BR3" i="13"/>
  <c r="AJ3" i="13"/>
  <c r="BQ3" i="13"/>
  <c r="AI3" i="13"/>
  <c r="CY3" i="13"/>
  <c r="CX3" i="13"/>
  <c r="X3" i="13"/>
  <c r="BE3" i="13"/>
  <c r="W3" i="13"/>
  <c r="EC3" i="13"/>
  <c r="DL3" i="13"/>
  <c r="DK3" i="13"/>
  <c r="CZ3" i="13"/>
  <c r="BP3" i="13"/>
  <c r="Y3" i="13"/>
  <c r="BO3" i="13"/>
  <c r="CW3" i="13"/>
  <c r="CC6" i="13"/>
  <c r="EP6" i="21"/>
  <c r="DZ6" i="10"/>
  <c r="DZ3" i="10" s="1"/>
  <c r="DH113" i="83"/>
  <c r="DH109" i="83"/>
  <c r="DP84" i="83"/>
  <c r="DP23" i="21"/>
  <c r="DP41" i="68" s="1"/>
  <c r="DP195" i="21"/>
  <c r="DP199" i="21" s="1"/>
  <c r="DQ44" i="83"/>
  <c r="DQ52" i="83" s="1"/>
  <c r="DO166" i="15"/>
  <c r="DO41" i="68"/>
  <c r="DL91" i="83"/>
  <c r="DL103" i="83" s="1"/>
  <c r="DO77" i="83"/>
  <c r="L187" i="2"/>
  <c r="L190" i="2" s="1"/>
  <c r="L191" i="2" s="1"/>
  <c r="K187" i="2"/>
  <c r="DM22" i="83"/>
  <c r="AX16" i="15"/>
  <c r="AY87" i="15"/>
  <c r="AY37" i="13" s="1"/>
  <c r="AY35" i="13" s="1"/>
  <c r="AY39" i="13" s="1"/>
  <c r="AY40" i="13" s="1"/>
  <c r="DM82" i="83"/>
  <c r="DJ89" i="83" s="1"/>
  <c r="DJ101" i="83" s="1"/>
  <c r="O187" i="2"/>
  <c r="O190" i="2" s="1"/>
  <c r="O191" i="2" s="1"/>
  <c r="DM31" i="83"/>
  <c r="DM33" i="83" s="1"/>
  <c r="DM148" i="21"/>
  <c r="DM152" i="15" s="1"/>
  <c r="AO187" i="2"/>
  <c r="AO190" i="2" s="1"/>
  <c r="DN42" i="83"/>
  <c r="DN50" i="83" s="1"/>
  <c r="DX187" i="2"/>
  <c r="DX190" i="2" s="1"/>
  <c r="DM187" i="2"/>
  <c r="DM190" i="2" s="1"/>
  <c r="CD187" i="2"/>
  <c r="CD190" i="2" s="1"/>
  <c r="AM187" i="2"/>
  <c r="AM190" i="2" s="1"/>
  <c r="CI187" i="2"/>
  <c r="CI190" i="2" s="1"/>
  <c r="BI187" i="2"/>
  <c r="BI190" i="2" s="1"/>
  <c r="BF187" i="2"/>
  <c r="BF190" i="2" s="1"/>
  <c r="CH187" i="2"/>
  <c r="CH190" i="2" s="1"/>
  <c r="CM187" i="2"/>
  <c r="CM190" i="2" s="1"/>
  <c r="DF187" i="2"/>
  <c r="DF190" i="2" s="1"/>
  <c r="BH187" i="2"/>
  <c r="BH190" i="2" s="1"/>
  <c r="BJ187" i="2"/>
  <c r="BJ190" i="2" s="1"/>
  <c r="AQ187" i="2"/>
  <c r="AQ190" i="2" s="1"/>
  <c r="CG187" i="2"/>
  <c r="CG190" i="2" s="1"/>
  <c r="BQ187" i="2"/>
  <c r="BQ190" i="2" s="1"/>
  <c r="CZ187" i="2"/>
  <c r="CZ190" i="2" s="1"/>
  <c r="DE187" i="2"/>
  <c r="DE190" i="2" s="1"/>
  <c r="AK187" i="2"/>
  <c r="AK190" i="2" s="1"/>
  <c r="BL187" i="2"/>
  <c r="BL190" i="2" s="1"/>
  <c r="DG187" i="2"/>
  <c r="DG190" i="2" s="1"/>
  <c r="BZ187" i="2"/>
  <c r="BZ190" i="2" s="1"/>
  <c r="EF187" i="2"/>
  <c r="EF190" i="2" s="1"/>
  <c r="BS187" i="2"/>
  <c r="BS190" i="2" s="1"/>
  <c r="CX187" i="2"/>
  <c r="CX190" i="2" s="1"/>
  <c r="AB187" i="2"/>
  <c r="AB190" i="2" s="1"/>
  <c r="DR187" i="2"/>
  <c r="DR190" i="2" s="1"/>
  <c r="DP187" i="2"/>
  <c r="DP190" i="2" s="1"/>
  <c r="EA187" i="2"/>
  <c r="EA190" i="2" s="1"/>
  <c r="AS187" i="2"/>
  <c r="AS190" i="2" s="1"/>
  <c r="BM187" i="2"/>
  <c r="BM190" i="2" s="1"/>
  <c r="V187" i="2"/>
  <c r="V190" i="2" s="1"/>
  <c r="X187" i="2"/>
  <c r="X190" i="2" s="1"/>
  <c r="AW187" i="2"/>
  <c r="AW190" i="2" s="1"/>
  <c r="CY187" i="2"/>
  <c r="CY190" i="2" s="1"/>
  <c r="AP187" i="2"/>
  <c r="AP190" i="2" s="1"/>
  <c r="AY187" i="2"/>
  <c r="AY190" i="2" s="1"/>
  <c r="EG187" i="2"/>
  <c r="EG190" i="2" s="1"/>
  <c r="DW187" i="2"/>
  <c r="DW190" i="2" s="1"/>
  <c r="AI187" i="2"/>
  <c r="AI190" i="2" s="1"/>
  <c r="AL187" i="2"/>
  <c r="AL190" i="2" s="1"/>
  <c r="BY187" i="2"/>
  <c r="BY190" i="2" s="1"/>
  <c r="DC187" i="2"/>
  <c r="DC190" i="2" s="1"/>
  <c r="EN187" i="2"/>
  <c r="EN190" i="2" s="1"/>
  <c r="CQ187" i="2"/>
  <c r="CQ190" i="2" s="1"/>
  <c r="BR187" i="2"/>
  <c r="BR190" i="2" s="1"/>
  <c r="Y187" i="2"/>
  <c r="Y190" i="2" s="1"/>
  <c r="CW187" i="2"/>
  <c r="CW190" i="2" s="1"/>
  <c r="BV187" i="2"/>
  <c r="BV190" i="2" s="1"/>
  <c r="T187" i="2"/>
  <c r="T190" i="2" s="1"/>
  <c r="T191" i="2" s="1"/>
  <c r="T192" i="2" s="1"/>
  <c r="T164" i="21" s="1"/>
  <c r="T168" i="21" s="1"/>
  <c r="DH187" i="2"/>
  <c r="DH190" i="2" s="1"/>
  <c r="EM187" i="2"/>
  <c r="EM190" i="2" s="1"/>
  <c r="DD187" i="2"/>
  <c r="DD190" i="2" s="1"/>
  <c r="DY187" i="2"/>
  <c r="DY190" i="2" s="1"/>
  <c r="BG187" i="2"/>
  <c r="BG190" i="2" s="1"/>
  <c r="CK187" i="2"/>
  <c r="CK190" i="2" s="1"/>
  <c r="DJ187" i="2"/>
  <c r="DJ190" i="2" s="1"/>
  <c r="K161" i="15"/>
  <c r="EB187" i="2"/>
  <c r="EB190" i="2" s="1"/>
  <c r="DT187" i="2"/>
  <c r="DT190" i="2" s="1"/>
  <c r="EO187" i="2"/>
  <c r="EO190" i="2" s="1"/>
  <c r="AD187" i="2"/>
  <c r="AD190" i="2" s="1"/>
  <c r="AT187" i="2"/>
  <c r="AT190" i="2" s="1"/>
  <c r="BW187" i="2"/>
  <c r="BW190" i="2" s="1"/>
  <c r="AN187" i="2"/>
  <c r="AN190" i="2" s="1"/>
  <c r="AJ187" i="2"/>
  <c r="AJ190" i="2" s="1"/>
  <c r="AX187" i="2"/>
  <c r="AX190" i="2" s="1"/>
  <c r="CO187" i="2"/>
  <c r="CO190" i="2" s="1"/>
  <c r="EC187" i="2"/>
  <c r="EC190" i="2" s="1"/>
  <c r="CL187" i="2"/>
  <c r="CL190" i="2" s="1"/>
  <c r="AF187" i="2"/>
  <c r="AF190" i="2" s="1"/>
  <c r="DN21" i="83"/>
  <c r="DN28" i="83" s="1"/>
  <c r="DN21" i="21" s="1"/>
  <c r="DN29" i="83"/>
  <c r="BK187" i="2"/>
  <c r="BK190" i="2" s="1"/>
  <c r="AH187" i="2"/>
  <c r="AH190" i="2" s="1"/>
  <c r="EP187" i="2"/>
  <c r="EP190" i="2" s="1"/>
  <c r="AE187" i="2"/>
  <c r="AE190" i="2" s="1"/>
  <c r="Z187" i="2"/>
  <c r="Z190" i="2" s="1"/>
  <c r="ED187" i="2"/>
  <c r="ED190" i="2" s="1"/>
  <c r="CR187" i="2"/>
  <c r="CR190" i="2" s="1"/>
  <c r="CC187" i="2"/>
  <c r="CC190" i="2" s="1"/>
  <c r="CE187" i="2"/>
  <c r="CE190" i="2" s="1"/>
  <c r="BU187" i="2"/>
  <c r="BU190" i="2" s="1"/>
  <c r="BA187" i="2"/>
  <c r="BA190" i="2" s="1"/>
  <c r="W187" i="2"/>
  <c r="W190" i="2" s="1"/>
  <c r="AG187" i="2"/>
  <c r="AG190" i="2" s="1"/>
  <c r="BT187" i="2"/>
  <c r="BT190" i="2" s="1"/>
  <c r="R187" i="2"/>
  <c r="R190" i="2" s="1"/>
  <c r="R191" i="2" s="1"/>
  <c r="R192" i="2" s="1"/>
  <c r="R164" i="21" s="1"/>
  <c r="R168" i="21" s="1"/>
  <c r="BX187" i="2"/>
  <c r="BX190" i="2" s="1"/>
  <c r="BC187" i="2"/>
  <c r="BC190" i="2" s="1"/>
  <c r="DM83" i="83"/>
  <c r="DM22" i="21"/>
  <c r="DM24" i="21" s="1"/>
  <c r="DM167" i="21"/>
  <c r="DN43" i="83"/>
  <c r="DN51" i="83" s="1"/>
  <c r="S187" i="2"/>
  <c r="S190" i="2" s="1"/>
  <c r="S191" i="2" s="1"/>
  <c r="CU187" i="2"/>
  <c r="CU190" i="2" s="1"/>
  <c r="CT187" i="2"/>
  <c r="CT190" i="2" s="1"/>
  <c r="DK187" i="2"/>
  <c r="DK190" i="2" s="1"/>
  <c r="CB187" i="2"/>
  <c r="CB190" i="2" s="1"/>
  <c r="EH187" i="2"/>
  <c r="EH190" i="2" s="1"/>
  <c r="CP187" i="2"/>
  <c r="CP190" i="2" s="1"/>
  <c r="K53" i="68"/>
  <c r="CJ187" i="2"/>
  <c r="CJ190" i="2" s="1"/>
  <c r="DN187" i="2"/>
  <c r="DN190" i="2" s="1"/>
  <c r="DU187" i="2"/>
  <c r="DU190" i="2" s="1"/>
  <c r="BO187" i="2"/>
  <c r="BO190" i="2" s="1"/>
  <c r="EL187" i="2"/>
  <c r="EL190" i="2" s="1"/>
  <c r="CV187" i="2"/>
  <c r="CV190" i="2" s="1"/>
  <c r="AR187" i="2"/>
  <c r="AR190" i="2" s="1"/>
  <c r="DV187" i="2"/>
  <c r="DV190" i="2" s="1"/>
  <c r="BB187" i="2"/>
  <c r="BB190" i="2" s="1"/>
  <c r="DA187" i="2"/>
  <c r="DA190" i="2" s="1"/>
  <c r="BN187" i="2"/>
  <c r="BN190" i="2" s="1"/>
  <c r="AV187" i="2"/>
  <c r="AV190" i="2" s="1"/>
  <c r="BE187" i="2"/>
  <c r="BE190" i="2" s="1"/>
  <c r="DO187" i="2"/>
  <c r="DO190" i="2" s="1"/>
  <c r="E186" i="2"/>
  <c r="AZ189" i="2" s="1"/>
  <c r="AZ191" i="2" s="1"/>
  <c r="AZ192" i="2" s="1"/>
  <c r="AZ164" i="21" s="1"/>
  <c r="AZ168" i="21" s="1"/>
  <c r="CF187" i="2"/>
  <c r="CF190" i="2" s="1"/>
  <c r="Q187" i="2"/>
  <c r="Q190" i="2" s="1"/>
  <c r="Q191" i="2" s="1"/>
  <c r="Q192" i="2" s="1"/>
  <c r="Q164" i="21" s="1"/>
  <c r="Q168" i="21" s="1"/>
  <c r="M187" i="2"/>
  <c r="M190" i="2" s="1"/>
  <c r="M191" i="2" s="1"/>
  <c r="EI187" i="2"/>
  <c r="EI190" i="2" s="1"/>
  <c r="CN187" i="2"/>
  <c r="CN190" i="2" s="1"/>
  <c r="EJ187" i="2"/>
  <c r="EJ190" i="2" s="1"/>
  <c r="AC187" i="2"/>
  <c r="AC190" i="2" s="1"/>
  <c r="U187" i="2"/>
  <c r="U190" i="2" s="1"/>
  <c r="CA187" i="2"/>
  <c r="CA190" i="2" s="1"/>
  <c r="K52" i="21"/>
  <c r="P187" i="2"/>
  <c r="P190" i="2" s="1"/>
  <c r="P191" i="2" s="1"/>
  <c r="BD187" i="2"/>
  <c r="BD190" i="2" s="1"/>
  <c r="DQ187" i="2"/>
  <c r="DQ190" i="2" s="1"/>
  <c r="DL187" i="2"/>
  <c r="DL190" i="2" s="1"/>
  <c r="EE187" i="2"/>
  <c r="EE190" i="2" s="1"/>
  <c r="N187" i="2"/>
  <c r="N190" i="2" s="1"/>
  <c r="N191" i="2" s="1"/>
  <c r="CS187" i="2"/>
  <c r="CS190" i="2" s="1"/>
  <c r="AZ187" i="2"/>
  <c r="AZ190" i="2" s="1"/>
  <c r="L172" i="21"/>
  <c r="DB187" i="2"/>
  <c r="DB190" i="2" s="1"/>
  <c r="EK187" i="2"/>
  <c r="EK190" i="2" s="1"/>
  <c r="DZ187" i="2"/>
  <c r="DZ190" i="2" s="1"/>
  <c r="DI187" i="2"/>
  <c r="DI190" i="2" s="1"/>
  <c r="AA187" i="2"/>
  <c r="AA190" i="2" s="1"/>
  <c r="DS187" i="2"/>
  <c r="DS190" i="2" s="1"/>
  <c r="BP187" i="2"/>
  <c r="BP190" i="2" s="1"/>
  <c r="AU187" i="2"/>
  <c r="AU190" i="2" s="1"/>
  <c r="EO232" i="15"/>
  <c r="EC232" i="15"/>
  <c r="DJ231" i="15"/>
  <c r="DC231" i="15"/>
  <c r="DR231" i="15"/>
  <c r="CV232" i="15"/>
  <c r="CU232" i="15"/>
  <c r="EN232" i="15"/>
  <c r="DF232" i="15"/>
  <c r="X172" i="2"/>
  <c r="X126" i="21" s="1"/>
  <c r="X130" i="21" s="1"/>
  <c r="X44" i="21" s="1"/>
  <c r="X51" i="68" s="1"/>
  <c r="CK161" i="2"/>
  <c r="CK181" i="2" s="1"/>
  <c r="DO230" i="15"/>
  <c r="DH230" i="15"/>
  <c r="DN230" i="15"/>
  <c r="EO230" i="15"/>
  <c r="EG230" i="15"/>
  <c r="I232" i="15"/>
  <c r="DI230" i="15"/>
  <c r="DQ232" i="15"/>
  <c r="DL230" i="15"/>
  <c r="ED231" i="15"/>
  <c r="DI232" i="15"/>
  <c r="DV231" i="15"/>
  <c r="DX232" i="15"/>
  <c r="DS231" i="15"/>
  <c r="DC230" i="15"/>
  <c r="EG231" i="15"/>
  <c r="EB230" i="15"/>
  <c r="DA232" i="15"/>
  <c r="DU231" i="15"/>
  <c r="DB231" i="15"/>
  <c r="DD230" i="15"/>
  <c r="CX231" i="15"/>
  <c r="CO232" i="15"/>
  <c r="DF230" i="15"/>
  <c r="EM231" i="15"/>
  <c r="EE231" i="15"/>
  <c r="ED232" i="15"/>
  <c r="DB230" i="15"/>
  <c r="EC230" i="15"/>
  <c r="DP231" i="15"/>
  <c r="I231" i="15"/>
  <c r="DN232" i="15"/>
  <c r="EE230" i="15"/>
  <c r="CS230" i="15"/>
  <c r="EB231" i="15"/>
  <c r="EK231" i="15"/>
  <c r="EF230" i="15"/>
  <c r="DD231" i="15"/>
  <c r="DG231" i="15"/>
  <c r="CZ230" i="15"/>
  <c r="DE231" i="15"/>
  <c r="CV230" i="15"/>
  <c r="CR230" i="15"/>
  <c r="DY232" i="15"/>
  <c r="DQ230" i="15"/>
  <c r="DD232" i="15"/>
  <c r="EL231" i="15"/>
  <c r="CX230" i="15"/>
  <c r="CU230" i="15"/>
  <c r="EF231" i="15"/>
  <c r="CS231" i="15"/>
  <c r="EE232" i="15"/>
  <c r="DB232" i="15"/>
  <c r="DY230" i="15"/>
  <c r="DV232" i="15"/>
  <c r="EJ232" i="15"/>
  <c r="EC231" i="15"/>
  <c r="H232" i="15"/>
  <c r="DO232" i="15"/>
  <c r="DT230" i="15"/>
  <c r="DJ232" i="15"/>
  <c r="DZ232" i="15"/>
  <c r="DK230" i="15"/>
  <c r="H231" i="15"/>
  <c r="J230" i="15"/>
  <c r="DL231" i="15"/>
  <c r="DU232" i="15"/>
  <c r="EH231" i="15"/>
  <c r="DM231" i="15"/>
  <c r="CY230" i="15"/>
  <c r="DH232" i="15"/>
  <c r="CQ230" i="15"/>
  <c r="CR231" i="15"/>
  <c r="CO230" i="15"/>
  <c r="CW230" i="15"/>
  <c r="EL232" i="15"/>
  <c r="CT232" i="15"/>
  <c r="CY232" i="15"/>
  <c r="J231" i="15"/>
  <c r="DR230" i="15"/>
  <c r="DY231" i="15"/>
  <c r="CN232" i="15"/>
  <c r="CP231" i="15"/>
  <c r="EK230" i="15"/>
  <c r="EA231" i="15"/>
  <c r="CV231" i="15"/>
  <c r="EP232" i="15"/>
  <c r="CZ232" i="15"/>
  <c r="CL231" i="15"/>
  <c r="I230" i="15"/>
  <c r="DJ230" i="15"/>
  <c r="DX230" i="15"/>
  <c r="J232" i="15"/>
  <c r="EM232" i="15"/>
  <c r="DT232" i="15"/>
  <c r="EG232" i="15"/>
  <c r="CT231" i="15"/>
  <c r="EA230" i="15"/>
  <c r="EH230" i="15"/>
  <c r="DS230" i="15"/>
  <c r="DS232" i="15"/>
  <c r="DW232" i="15"/>
  <c r="EA232" i="15"/>
  <c r="DF231" i="15"/>
  <c r="DE230" i="15"/>
  <c r="CP230" i="15"/>
  <c r="DO231" i="15"/>
  <c r="CP232" i="15"/>
  <c r="DV230" i="15"/>
  <c r="DZ230" i="15"/>
  <c r="CT230" i="15"/>
  <c r="EI231" i="15"/>
  <c r="DN231" i="15"/>
  <c r="CY231" i="15"/>
  <c r="CU231" i="15"/>
  <c r="DX231" i="15"/>
  <c r="CM231" i="15"/>
  <c r="CZ231" i="15"/>
  <c r="EN231" i="15"/>
  <c r="EP230" i="15"/>
  <c r="DM232" i="15"/>
  <c r="EB232" i="15"/>
  <c r="EO231" i="15"/>
  <c r="CO231" i="15"/>
  <c r="CX232" i="15"/>
  <c r="DL232" i="15"/>
  <c r="EI230" i="15"/>
  <c r="DG230" i="15"/>
  <c r="DA230" i="15"/>
  <c r="CM230" i="15"/>
  <c r="DC232" i="15"/>
  <c r="CS232" i="15"/>
  <c r="EP231" i="15"/>
  <c r="DQ231" i="15"/>
  <c r="DA231" i="15"/>
  <c r="DW231" i="15"/>
  <c r="DH231" i="15"/>
  <c r="DK231" i="15"/>
  <c r="EN230" i="15"/>
  <c r="EM230" i="15"/>
  <c r="DP232" i="15"/>
  <c r="CN231" i="15"/>
  <c r="DK232" i="15"/>
  <c r="DP230" i="15"/>
  <c r="DM230" i="15"/>
  <c r="EL230" i="15"/>
  <c r="CL230" i="15"/>
  <c r="CL232" i="15"/>
  <c r="CQ232" i="15"/>
  <c r="DI231" i="15"/>
  <c r="DR232" i="15"/>
  <c r="EF232" i="15"/>
  <c r="CQ231" i="15"/>
  <c r="CW232" i="15"/>
  <c r="H230" i="15"/>
  <c r="DW230" i="15"/>
  <c r="DT231" i="15"/>
  <c r="EI232" i="15"/>
  <c r="DE232" i="15"/>
  <c r="DG232" i="15"/>
  <c r="DU230" i="15"/>
  <c r="EJ230" i="15"/>
  <c r="ED230" i="15"/>
  <c r="CN230" i="15"/>
  <c r="CM232" i="15"/>
  <c r="CW231" i="15"/>
  <c r="DZ231" i="15"/>
  <c r="EJ231" i="15"/>
  <c r="EK232" i="15"/>
  <c r="CR232" i="15"/>
  <c r="BK6" i="21"/>
  <c r="BE6" i="21"/>
  <c r="AC6" i="21"/>
  <c r="AZ6" i="21"/>
  <c r="DE6" i="21"/>
  <c r="CA6" i="21"/>
  <c r="AW6" i="21"/>
  <c r="AD6" i="21"/>
  <c r="EM6" i="21"/>
  <c r="CI6" i="21"/>
  <c r="T6" i="10"/>
  <c r="T3" i="10" s="1"/>
  <c r="DP6" i="21"/>
  <c r="AX6" i="21"/>
  <c r="DF6" i="10"/>
  <c r="DF3" i="10" s="1"/>
  <c r="AH6" i="21"/>
  <c r="BA6" i="21"/>
  <c r="DX6" i="10"/>
  <c r="DX3" i="10" s="1"/>
  <c r="DP6" i="10"/>
  <c r="DP3" i="10" s="1"/>
  <c r="EI6" i="21"/>
  <c r="AE6" i="21"/>
  <c r="CM6" i="21"/>
  <c r="BN6" i="21"/>
  <c r="AP6" i="10"/>
  <c r="AP3" i="10" s="1"/>
  <c r="H6" i="21"/>
  <c r="CD6" i="10"/>
  <c r="CD3" i="10" s="1"/>
  <c r="Z6" i="21"/>
  <c r="DY6" i="21"/>
  <c r="DB6" i="21"/>
  <c r="AR6" i="10"/>
  <c r="AR3" i="10" s="1"/>
  <c r="AB6" i="21"/>
  <c r="DX6" i="21"/>
  <c r="K6" i="21"/>
  <c r="EE6" i="21"/>
  <c r="DM6" i="10"/>
  <c r="DM3" i="10" s="1"/>
  <c r="N6" i="13"/>
  <c r="CQ6" i="21"/>
  <c r="AY6" i="21"/>
  <c r="BH6" i="21"/>
  <c r="BP6" i="21"/>
  <c r="AO6" i="21"/>
  <c r="DQ6" i="10"/>
  <c r="DQ3" i="10" s="1"/>
  <c r="CH6" i="13"/>
  <c r="CV6" i="21"/>
  <c r="X6" i="21"/>
  <c r="EH6" i="21"/>
  <c r="DN6" i="21"/>
  <c r="BE6" i="10"/>
  <c r="BE3" i="10" s="1"/>
  <c r="U6" i="21"/>
  <c r="AF6" i="21"/>
  <c r="BU6" i="21"/>
  <c r="BB6" i="21"/>
  <c r="BY6" i="10"/>
  <c r="BY3" i="10" s="1"/>
  <c r="AA6" i="21"/>
  <c r="BZ6" i="21"/>
  <c r="CY6" i="21"/>
  <c r="P6" i="21"/>
  <c r="BK6" i="10"/>
  <c r="BK3" i="10" s="1"/>
  <c r="CT6" i="21"/>
  <c r="V6" i="21"/>
  <c r="J6" i="21"/>
  <c r="CJ6" i="21"/>
  <c r="DL6" i="21"/>
  <c r="AV6" i="21"/>
  <c r="BS6" i="21"/>
  <c r="DA6" i="21"/>
  <c r="EA6" i="10"/>
  <c r="EA3" i="10" s="1"/>
  <c r="AG6" i="21"/>
  <c r="BR6" i="21"/>
  <c r="CH6" i="21"/>
  <c r="BX6" i="21"/>
  <c r="CP6" i="21"/>
  <c r="BJ6" i="21"/>
  <c r="I6" i="21"/>
  <c r="Q6" i="21"/>
  <c r="AB6" i="10"/>
  <c r="AB3" i="10" s="1"/>
  <c r="CW6" i="21"/>
  <c r="AL6" i="21"/>
  <c r="L6" i="21"/>
  <c r="AP6" i="21"/>
  <c r="O6" i="21"/>
  <c r="CR6" i="21"/>
  <c r="BZ6" i="10"/>
  <c r="BZ3" i="10" s="1"/>
  <c r="CU6" i="10"/>
  <c r="CU3" i="10" s="1"/>
  <c r="DZ6" i="21"/>
  <c r="AM6" i="21"/>
  <c r="AM6" i="10"/>
  <c r="AM3" i="10" s="1"/>
  <c r="BI6" i="21"/>
  <c r="EK6" i="21"/>
  <c r="BQ6" i="21"/>
  <c r="R6" i="21"/>
  <c r="CC6" i="21"/>
  <c r="EG6" i="21"/>
  <c r="CN6" i="21"/>
  <c r="CG6" i="21"/>
  <c r="BJ6" i="10"/>
  <c r="BJ3" i="10" s="1"/>
  <c r="DH6" i="21"/>
  <c r="AQ6" i="21"/>
  <c r="DR6" i="21"/>
  <c r="AN6" i="21"/>
  <c r="BV6" i="21"/>
  <c r="EL6" i="10"/>
  <c r="EL3" i="10" s="1"/>
  <c r="S6" i="21"/>
  <c r="CW6" i="10"/>
  <c r="CW3" i="10" s="1"/>
  <c r="BG6" i="21"/>
  <c r="W6" i="10"/>
  <c r="W3" i="10" s="1"/>
  <c r="AR6" i="21"/>
  <c r="AU6" i="21"/>
  <c r="BM6" i="21"/>
  <c r="BT6" i="21"/>
  <c r="CE6" i="21"/>
  <c r="BW6" i="10"/>
  <c r="BW3" i="10" s="1"/>
  <c r="DB6" i="10"/>
  <c r="DB3" i="10" s="1"/>
  <c r="EK6" i="10"/>
  <c r="EK3" i="10" s="1"/>
  <c r="CZ6" i="10"/>
  <c r="CZ3" i="10" s="1"/>
  <c r="BD6" i="10"/>
  <c r="BD3" i="10" s="1"/>
  <c r="CB6" i="21"/>
  <c r="AS6" i="21"/>
  <c r="CL6" i="21"/>
  <c r="CU6" i="21"/>
  <c r="DJ6" i="21"/>
  <c r="EA6" i="21"/>
  <c r="Y6" i="21"/>
  <c r="AT6" i="21"/>
  <c r="DQ6" i="21"/>
  <c r="EI6" i="10"/>
  <c r="EI3" i="10" s="1"/>
  <c r="AI6" i="10"/>
  <c r="AI3" i="10" s="1"/>
  <c r="AT6" i="10"/>
  <c r="AT3" i="10" s="1"/>
  <c r="BP6" i="10"/>
  <c r="BP3" i="10" s="1"/>
  <c r="EB6" i="10"/>
  <c r="EB3" i="10" s="1"/>
  <c r="BO6" i="21"/>
  <c r="CO6" i="21"/>
  <c r="N6" i="21"/>
  <c r="CF6" i="21"/>
  <c r="BF6" i="21"/>
  <c r="AI6" i="21"/>
  <c r="CZ6" i="21"/>
  <c r="M6" i="21"/>
  <c r="DM6" i="21"/>
  <c r="BN169" i="2"/>
  <c r="M6" i="10"/>
  <c r="M3" i="10" s="1"/>
  <c r="CB6" i="10"/>
  <c r="CB3" i="10" s="1"/>
  <c r="CV6" i="10"/>
  <c r="CV3" i="10" s="1"/>
  <c r="K6" i="10"/>
  <c r="K3" i="10" s="1"/>
  <c r="DR6" i="10"/>
  <c r="DR3" i="10" s="1"/>
  <c r="CS6" i="10"/>
  <c r="CS3" i="10" s="1"/>
  <c r="BD6" i="21"/>
  <c r="EC6" i="21"/>
  <c r="DK6" i="21"/>
  <c r="W6" i="21"/>
  <c r="T6" i="21"/>
  <c r="DF6" i="21"/>
  <c r="BC6" i="21"/>
  <c r="BW6" i="21"/>
  <c r="EJ6" i="21"/>
  <c r="V169" i="2"/>
  <c r="AC6" i="10"/>
  <c r="AC3" i="10" s="1"/>
  <c r="Q6" i="10"/>
  <c r="Q3" i="10" s="1"/>
  <c r="AG6" i="10"/>
  <c r="AG3" i="10" s="1"/>
  <c r="BU6" i="10"/>
  <c r="BU3" i="10" s="1"/>
  <c r="CF6" i="10"/>
  <c r="CF3" i="10" s="1"/>
  <c r="DS6" i="10"/>
  <c r="DS3" i="10" s="1"/>
  <c r="DO6" i="10"/>
  <c r="DO3" i="10" s="1"/>
  <c r="DC6" i="21"/>
  <c r="G6" i="21"/>
  <c r="EO6" i="21"/>
  <c r="DT6" i="21"/>
  <c r="DD6" i="21"/>
  <c r="DO6" i="21"/>
  <c r="CS6" i="21"/>
  <c r="DG6" i="21"/>
  <c r="CK6" i="21"/>
  <c r="Z6" i="10"/>
  <c r="Z3" i="10" s="1"/>
  <c r="CN6" i="10"/>
  <c r="CN3" i="10" s="1"/>
  <c r="CH6" i="10"/>
  <c r="CH3" i="10" s="1"/>
  <c r="BM6" i="10"/>
  <c r="BM3" i="10" s="1"/>
  <c r="BT6" i="10"/>
  <c r="BT3" i="10" s="1"/>
  <c r="DW6" i="21"/>
  <c r="DV6" i="21"/>
  <c r="EL6" i="21"/>
  <c r="ED6" i="21"/>
  <c r="CX6" i="21"/>
  <c r="EF6" i="21"/>
  <c r="BL6" i="21"/>
  <c r="DS6" i="21"/>
  <c r="EN6" i="21"/>
  <c r="AQ169" i="2"/>
  <c r="L6" i="10"/>
  <c r="L3" i="10" s="1"/>
  <c r="CQ6" i="10"/>
  <c r="CQ3" i="10" s="1"/>
  <c r="AT159" i="2"/>
  <c r="AX6" i="10"/>
  <c r="AX3" i="10" s="1"/>
  <c r="ED6" i="10"/>
  <c r="ED3" i="10" s="1"/>
  <c r="AV6" i="10"/>
  <c r="AV3" i="10" s="1"/>
  <c r="DU6" i="21"/>
  <c r="AJ6" i="21"/>
  <c r="CD6" i="21"/>
  <c r="AK6" i="21"/>
  <c r="EB6" i="21"/>
  <c r="DI6" i="21"/>
  <c r="BY6" i="21"/>
  <c r="CO6" i="10"/>
  <c r="CO3" i="10" s="1"/>
  <c r="AL6" i="10"/>
  <c r="AL3" i="10" s="1"/>
  <c r="BV6" i="10"/>
  <c r="BV3" i="10" s="1"/>
  <c r="BX6" i="10"/>
  <c r="BX3" i="10" s="1"/>
  <c r="DD6" i="10"/>
  <c r="DD3" i="10" s="1"/>
  <c r="EG6" i="10"/>
  <c r="EG3" i="10" s="1"/>
  <c r="BS6" i="10"/>
  <c r="BS3" i="10" s="1"/>
  <c r="DK6" i="10"/>
  <c r="DK3" i="10" s="1"/>
  <c r="J6" i="10"/>
  <c r="J3" i="10" s="1"/>
  <c r="BI6" i="10"/>
  <c r="BI3" i="10" s="1"/>
  <c r="EH6" i="10"/>
  <c r="EH3" i="10" s="1"/>
  <c r="BG6" i="10"/>
  <c r="BG3" i="10" s="1"/>
  <c r="CC6" i="10"/>
  <c r="CC3" i="10" s="1"/>
  <c r="I6" i="10"/>
  <c r="I3" i="10" s="1"/>
  <c r="CY6" i="10"/>
  <c r="CY3" i="10" s="1"/>
  <c r="CG6" i="10"/>
  <c r="CG3" i="10" s="1"/>
  <c r="BB6" i="10"/>
  <c r="BB3" i="10" s="1"/>
  <c r="DW6" i="10"/>
  <c r="DW3" i="10" s="1"/>
  <c r="EO6" i="10"/>
  <c r="EO3" i="10" s="1"/>
  <c r="CX6" i="10"/>
  <c r="CX3" i="10" s="1"/>
  <c r="EP6" i="10"/>
  <c r="EP3" i="10" s="1"/>
  <c r="CK6" i="10"/>
  <c r="CK3" i="10" s="1"/>
  <c r="DE6" i="10"/>
  <c r="DE3" i="10" s="1"/>
  <c r="CJ6" i="10"/>
  <c r="CJ3" i="10" s="1"/>
  <c r="EM6" i="10"/>
  <c r="EM3" i="10" s="1"/>
  <c r="DV6" i="10"/>
  <c r="DV3" i="10" s="1"/>
  <c r="BR6" i="10"/>
  <c r="BR3" i="10" s="1"/>
  <c r="AW6" i="10"/>
  <c r="AW3" i="10" s="1"/>
  <c r="EF6" i="10"/>
  <c r="EF3" i="10" s="1"/>
  <c r="DL6" i="10"/>
  <c r="DL3" i="10" s="1"/>
  <c r="BN6" i="10"/>
  <c r="BN3" i="10" s="1"/>
  <c r="DC6" i="10"/>
  <c r="DC3" i="10" s="1"/>
  <c r="R6" i="10"/>
  <c r="R3" i="10" s="1"/>
  <c r="AE6" i="10"/>
  <c r="AE3" i="10" s="1"/>
  <c r="BA6" i="10"/>
  <c r="BA3" i="10" s="1"/>
  <c r="V6" i="10"/>
  <c r="V3" i="10" s="1"/>
  <c r="DK6" i="8"/>
  <c r="DK3" i="8" s="1"/>
  <c r="DM45" i="83"/>
  <c r="AH169" i="2"/>
  <c r="CI6" i="10"/>
  <c r="CI3" i="10" s="1"/>
  <c r="EJ6" i="10"/>
  <c r="EJ3" i="10" s="1"/>
  <c r="DU6" i="10"/>
  <c r="DU3" i="10" s="1"/>
  <c r="AY6" i="10"/>
  <c r="AY3" i="10" s="1"/>
  <c r="BH6" i="10"/>
  <c r="BH3" i="10" s="1"/>
  <c r="AH6" i="10"/>
  <c r="AH3" i="10" s="1"/>
  <c r="BQ6" i="10"/>
  <c r="BQ3" i="10" s="1"/>
  <c r="DJ6" i="10"/>
  <c r="DJ3" i="10" s="1"/>
  <c r="DA6" i="10"/>
  <c r="DA3" i="10" s="1"/>
  <c r="BF6" i="10"/>
  <c r="BF3" i="10" s="1"/>
  <c r="AK6" i="10"/>
  <c r="AK3" i="10" s="1"/>
  <c r="BC6" i="10"/>
  <c r="BC3" i="10" s="1"/>
  <c r="BO6" i="10"/>
  <c r="BO3" i="10" s="1"/>
  <c r="AO6" i="10"/>
  <c r="AO3" i="10" s="1"/>
  <c r="CR6" i="10"/>
  <c r="CR3" i="10" s="1"/>
  <c r="DY6" i="10"/>
  <c r="DY3" i="10" s="1"/>
  <c r="AF6" i="10"/>
  <c r="AF3" i="10" s="1"/>
  <c r="AA6" i="10"/>
  <c r="AA3" i="10" s="1"/>
  <c r="BL6" i="10"/>
  <c r="BL3" i="10" s="1"/>
  <c r="DG6" i="10"/>
  <c r="DG3" i="10" s="1"/>
  <c r="DM53" i="83"/>
  <c r="DM13" i="61" s="1"/>
  <c r="DM35" i="61" s="1"/>
  <c r="EN6" i="10"/>
  <c r="EN3" i="10" s="1"/>
  <c r="CP6" i="10"/>
  <c r="CP3" i="10" s="1"/>
  <c r="CE6" i="10"/>
  <c r="CE3" i="10" s="1"/>
  <c r="CL6" i="10"/>
  <c r="CL3" i="10" s="1"/>
  <c r="CM6" i="10"/>
  <c r="CM3" i="10" s="1"/>
  <c r="EE6" i="10"/>
  <c r="EE3" i="10" s="1"/>
  <c r="AD6" i="10"/>
  <c r="AD3" i="10" s="1"/>
  <c r="G6" i="10"/>
  <c r="G3" i="10" s="1"/>
  <c r="AS6" i="10"/>
  <c r="AS3" i="10" s="1"/>
  <c r="W6" i="8"/>
  <c r="W3" i="8" s="1"/>
  <c r="EA169" i="2"/>
  <c r="DN6" i="10"/>
  <c r="DN3" i="10" s="1"/>
  <c r="AQ6" i="10"/>
  <c r="AQ3" i="10" s="1"/>
  <c r="EC6" i="10"/>
  <c r="EC3" i="10" s="1"/>
  <c r="N6" i="10"/>
  <c r="N3" i="10" s="1"/>
  <c r="CA6" i="10"/>
  <c r="CA3" i="10" s="1"/>
  <c r="AN6" i="10"/>
  <c r="AN3" i="10" s="1"/>
  <c r="AZ6" i="10"/>
  <c r="AZ3" i="10" s="1"/>
  <c r="U6" i="10"/>
  <c r="U3" i="10" s="1"/>
  <c r="AU6" i="10"/>
  <c r="AU3" i="10" s="1"/>
  <c r="DI6" i="10"/>
  <c r="DI3" i="10" s="1"/>
  <c r="P6" i="10"/>
  <c r="P3" i="10" s="1"/>
  <c r="O6" i="10"/>
  <c r="O3" i="10" s="1"/>
  <c r="H6" i="10"/>
  <c r="H3" i="10" s="1"/>
  <c r="AJ6" i="10"/>
  <c r="AJ3" i="10" s="1"/>
  <c r="X6" i="10"/>
  <c r="X3" i="10" s="1"/>
  <c r="Y6" i="10"/>
  <c r="Y3" i="10" s="1"/>
  <c r="DH6" i="10"/>
  <c r="DH3" i="10" s="1"/>
  <c r="CT6" i="10"/>
  <c r="CT3" i="10" s="1"/>
  <c r="S6" i="10"/>
  <c r="S3" i="10" s="1"/>
  <c r="DT6" i="10"/>
  <c r="DT3" i="10" s="1"/>
  <c r="CV6" i="13"/>
  <c r="Y6" i="13"/>
  <c r="EN159" i="2"/>
  <c r="EO6" i="8"/>
  <c r="EO3" i="8" s="1"/>
  <c r="AU6" i="8"/>
  <c r="AU3" i="8" s="1"/>
  <c r="CY159" i="2"/>
  <c r="BO6" i="13"/>
  <c r="BP6" i="8"/>
  <c r="BP3" i="8" s="1"/>
  <c r="AP6" i="13"/>
  <c r="EJ159" i="2"/>
  <c r="CW6" i="8"/>
  <c r="CW3" i="8" s="1"/>
  <c r="CB159" i="2"/>
  <c r="DL6" i="8"/>
  <c r="DL3" i="8" s="1"/>
  <c r="BF159" i="2"/>
  <c r="AQ159" i="2"/>
  <c r="L6" i="8"/>
  <c r="L3" i="8" s="1"/>
  <c r="BQ6" i="8"/>
  <c r="BQ3" i="8" s="1"/>
  <c r="AB6" i="13"/>
  <c r="DO6" i="8"/>
  <c r="DO3" i="8" s="1"/>
  <c r="AL6" i="8"/>
  <c r="AL3" i="8" s="1"/>
  <c r="BR6" i="8"/>
  <c r="BR3" i="8" s="1"/>
  <c r="AV6" i="13"/>
  <c r="BS6" i="8"/>
  <c r="BS3" i="8" s="1"/>
  <c r="BK6" i="8"/>
  <c r="BK3" i="8" s="1"/>
  <c r="U6" i="13"/>
  <c r="AD159" i="2"/>
  <c r="AD6" i="13"/>
  <c r="AY6" i="8"/>
  <c r="AY3" i="8" s="1"/>
  <c r="CD6" i="8"/>
  <c r="CD3" i="8" s="1"/>
  <c r="BC6" i="8"/>
  <c r="BC3" i="8" s="1"/>
  <c r="AW6" i="13"/>
  <c r="AE159" i="2"/>
  <c r="BJ6" i="8"/>
  <c r="BJ3" i="8" s="1"/>
  <c r="BH6" i="8"/>
  <c r="BH3" i="8" s="1"/>
  <c r="DV6" i="13"/>
  <c r="DY6" i="13"/>
  <c r="AN159" i="2"/>
  <c r="AH159" i="2"/>
  <c r="DR6" i="13"/>
  <c r="ED6" i="8"/>
  <c r="ED3" i="8" s="1"/>
  <c r="CU6" i="8"/>
  <c r="CU3" i="8" s="1"/>
  <c r="M6" i="8"/>
  <c r="M3" i="8" s="1"/>
  <c r="CH6" i="8"/>
  <c r="CH3" i="8" s="1"/>
  <c r="Y6" i="8"/>
  <c r="Y3" i="8" s="1"/>
  <c r="DW6" i="8"/>
  <c r="DW3" i="8" s="1"/>
  <c r="DJ6" i="8"/>
  <c r="DJ3" i="8" s="1"/>
  <c r="J6" i="8"/>
  <c r="J3" i="8" s="1"/>
  <c r="CZ6" i="8"/>
  <c r="CZ3" i="8" s="1"/>
  <c r="CE6" i="8"/>
  <c r="CE3" i="8" s="1"/>
  <c r="AB6" i="8"/>
  <c r="AB3" i="8" s="1"/>
  <c r="I6" i="8"/>
  <c r="EI6" i="8"/>
  <c r="EI3" i="8" s="1"/>
  <c r="EK6" i="8"/>
  <c r="EK3" i="8" s="1"/>
  <c r="CI6" i="8"/>
  <c r="CI3" i="8" s="1"/>
  <c r="EB6" i="8"/>
  <c r="EB3" i="8" s="1"/>
  <c r="DE6" i="8"/>
  <c r="DE3" i="8" s="1"/>
  <c r="EJ6" i="8"/>
  <c r="EJ3" i="8" s="1"/>
  <c r="AX6" i="8"/>
  <c r="AX3" i="8" s="1"/>
  <c r="DA6" i="8"/>
  <c r="DA3" i="8" s="1"/>
  <c r="AH6" i="8"/>
  <c r="AH3" i="8" s="1"/>
  <c r="DZ6" i="8"/>
  <c r="DZ3" i="8" s="1"/>
  <c r="DC6" i="8"/>
  <c r="DC3" i="8" s="1"/>
  <c r="DN6" i="8"/>
  <c r="DN3" i="8" s="1"/>
  <c r="EH6" i="8"/>
  <c r="EH3" i="8" s="1"/>
  <c r="DT6" i="8"/>
  <c r="DT3" i="8" s="1"/>
  <c r="N6" i="8"/>
  <c r="N3" i="8" s="1"/>
  <c r="BF6" i="8"/>
  <c r="BF3" i="8" s="1"/>
  <c r="CO6" i="8"/>
  <c r="CO3" i="8" s="1"/>
  <c r="EP6" i="8"/>
  <c r="EP3" i="8" s="1"/>
  <c r="AD6" i="8"/>
  <c r="AD3" i="8" s="1"/>
  <c r="DY6" i="8"/>
  <c r="DY3" i="8" s="1"/>
  <c r="CP6" i="8"/>
  <c r="CP3" i="8" s="1"/>
  <c r="CX6" i="8"/>
  <c r="CX3" i="8" s="1"/>
  <c r="X6" i="8"/>
  <c r="X3" i="8" s="1"/>
  <c r="BV6" i="8"/>
  <c r="BV3" i="8" s="1"/>
  <c r="V6" i="8"/>
  <c r="V3" i="8" s="1"/>
  <c r="AG6" i="8"/>
  <c r="AG3" i="8" s="1"/>
  <c r="AE6" i="8"/>
  <c r="AE3" i="8" s="1"/>
  <c r="CN6" i="8"/>
  <c r="CN3" i="8" s="1"/>
  <c r="BM6" i="8"/>
  <c r="BM3" i="8" s="1"/>
  <c r="BL6" i="8"/>
  <c r="BL3" i="8" s="1"/>
  <c r="EM6" i="8"/>
  <c r="EM3" i="8" s="1"/>
  <c r="BY6" i="8"/>
  <c r="BY3" i="8" s="1"/>
  <c r="CJ6" i="8"/>
  <c r="CJ3" i="8" s="1"/>
  <c r="AZ6" i="8"/>
  <c r="AZ3" i="8" s="1"/>
  <c r="DV6" i="8"/>
  <c r="DV3" i="8" s="1"/>
  <c r="DM6" i="8"/>
  <c r="DM3" i="8" s="1"/>
  <c r="BU6" i="8"/>
  <c r="BU3" i="8" s="1"/>
  <c r="AS6" i="8"/>
  <c r="AS3" i="8" s="1"/>
  <c r="O6" i="8"/>
  <c r="O3" i="8" s="1"/>
  <c r="DF6" i="8"/>
  <c r="DF3" i="8" s="1"/>
  <c r="T6" i="8"/>
  <c r="T3" i="8" s="1"/>
  <c r="DH6" i="8"/>
  <c r="DH3" i="8" s="1"/>
  <c r="DP6" i="8"/>
  <c r="DP3" i="8" s="1"/>
  <c r="CK6" i="8"/>
  <c r="CK3" i="8" s="1"/>
  <c r="BW6" i="8"/>
  <c r="BW3" i="8" s="1"/>
  <c r="EF6" i="8"/>
  <c r="EF3" i="8" s="1"/>
  <c r="AJ6" i="8"/>
  <c r="AJ3" i="8" s="1"/>
  <c r="K6" i="8"/>
  <c r="AN6" i="8"/>
  <c r="AN3" i="8" s="1"/>
  <c r="AI6" i="8"/>
  <c r="AI3" i="8" s="1"/>
  <c r="CC6" i="8"/>
  <c r="CC3" i="8" s="1"/>
  <c r="CM6" i="8"/>
  <c r="CM3" i="8" s="1"/>
  <c r="P6" i="8"/>
  <c r="P3" i="8" s="1"/>
  <c r="AC6" i="8"/>
  <c r="AC3" i="8" s="1"/>
  <c r="EC6" i="8"/>
  <c r="EC3" i="8" s="1"/>
  <c r="BO6" i="8"/>
  <c r="BO3" i="8" s="1"/>
  <c r="CS6" i="8"/>
  <c r="CS3" i="8" s="1"/>
  <c r="BD6" i="8"/>
  <c r="BD3" i="8" s="1"/>
  <c r="BG6" i="8"/>
  <c r="BG3" i="8" s="1"/>
  <c r="R6" i="8"/>
  <c r="R3" i="8" s="1"/>
  <c r="G6" i="8"/>
  <c r="AW6" i="8"/>
  <c r="AW3" i="8" s="1"/>
  <c r="U6" i="8"/>
  <c r="U3" i="8" s="1"/>
  <c r="EA6" i="8"/>
  <c r="EA3" i="8" s="1"/>
  <c r="AA6" i="8"/>
  <c r="AA3" i="8" s="1"/>
  <c r="DB6" i="8"/>
  <c r="DB3" i="8" s="1"/>
  <c r="EF6" i="13"/>
  <c r="BE6" i="13"/>
  <c r="CP6" i="13"/>
  <c r="H6" i="13"/>
  <c r="DO6" i="13"/>
  <c r="M6" i="13"/>
  <c r="BC6" i="13"/>
  <c r="S6" i="13"/>
  <c r="BF6" i="13"/>
  <c r="AC6" i="13"/>
  <c r="O6" i="13"/>
  <c r="BM6" i="13"/>
  <c r="BL6" i="13"/>
  <c r="AL6" i="13"/>
  <c r="EG6" i="13"/>
  <c r="AG6" i="13"/>
  <c r="CO6" i="13"/>
  <c r="K6" i="13"/>
  <c r="BQ6" i="13"/>
  <c r="EP6" i="13"/>
  <c r="CF6" i="13"/>
  <c r="BN6" i="13"/>
  <c r="CB6" i="13"/>
  <c r="CE6" i="13"/>
  <c r="EI6" i="13"/>
  <c r="BS6" i="13"/>
  <c r="EA6" i="13"/>
  <c r="DN6" i="13"/>
  <c r="J6" i="13"/>
  <c r="BZ6" i="13"/>
  <c r="T6" i="13"/>
  <c r="Q6" i="13"/>
  <c r="CY6" i="13"/>
  <c r="AH6" i="13"/>
  <c r="DT6" i="13"/>
  <c r="AO6" i="13"/>
  <c r="DE6" i="13"/>
  <c r="DI6" i="13"/>
  <c r="CJ6" i="13"/>
  <c r="AA6" i="13"/>
  <c r="V6" i="13"/>
  <c r="DZ6" i="13"/>
  <c r="AQ6" i="13"/>
  <c r="CW6" i="13"/>
  <c r="AF6" i="13"/>
  <c r="CQ6" i="13"/>
  <c r="EO6" i="13"/>
  <c r="BR6" i="13"/>
  <c r="DP6" i="13"/>
  <c r="Z6" i="13"/>
  <c r="EE6" i="13"/>
  <c r="CM6" i="13"/>
  <c r="EL6" i="13"/>
  <c r="DJ6" i="13"/>
  <c r="AE6" i="13"/>
  <c r="BP6" i="13"/>
  <c r="BW6" i="13"/>
  <c r="DF6" i="13"/>
  <c r="I6" i="13"/>
  <c r="BT6" i="13"/>
  <c r="DC6" i="13"/>
  <c r="BK6" i="13"/>
  <c r="CU6" i="13"/>
  <c r="EM6" i="13"/>
  <c r="AI6" i="13"/>
  <c r="AX6" i="13"/>
  <c r="CN6" i="13"/>
  <c r="CZ6" i="13"/>
  <c r="X6" i="13"/>
  <c r="DG6" i="13"/>
  <c r="BG6" i="13"/>
  <c r="EN6" i="13"/>
  <c r="EJ6" i="13"/>
  <c r="DA6" i="13"/>
  <c r="DS6" i="13"/>
  <c r="CK6" i="13"/>
  <c r="P6" i="13"/>
  <c r="AS6" i="13"/>
  <c r="DM6" i="13"/>
  <c r="BA6" i="13"/>
  <c r="BJ6" i="13"/>
  <c r="CG6" i="13"/>
  <c r="EN6" i="8"/>
  <c r="EN3" i="8" s="1"/>
  <c r="CG6" i="8"/>
  <c r="CG3" i="8" s="1"/>
  <c r="CV6" i="8"/>
  <c r="CV3" i="8" s="1"/>
  <c r="S6" i="8"/>
  <c r="S3" i="8" s="1"/>
  <c r="AU6" i="13"/>
  <c r="CD6" i="13"/>
  <c r="AJ6" i="13"/>
  <c r="W6" i="13"/>
  <c r="BE6" i="8"/>
  <c r="BE3" i="8" s="1"/>
  <c r="Z6" i="8"/>
  <c r="Z3" i="8" s="1"/>
  <c r="DL6" i="13"/>
  <c r="L6" i="13"/>
  <c r="DH6" i="13"/>
  <c r="AR6" i="13"/>
  <c r="V338" i="73"/>
  <c r="BT6" i="8"/>
  <c r="BT3" i="8" s="1"/>
  <c r="EH6" i="13"/>
  <c r="BU6" i="13"/>
  <c r="AY6" i="13"/>
  <c r="V348" i="73"/>
  <c r="CX177" i="2"/>
  <c r="CX180" i="2" s="1"/>
  <c r="BD177" i="2"/>
  <c r="BD180" i="2" s="1"/>
  <c r="AB177" i="2"/>
  <c r="AB180" i="2" s="1"/>
  <c r="AV177" i="2"/>
  <c r="AV180" i="2" s="1"/>
  <c r="N177" i="2"/>
  <c r="N200" i="2" s="1"/>
  <c r="N201" i="2" s="1"/>
  <c r="N202" i="2" s="1"/>
  <c r="N183" i="21" s="1"/>
  <c r="N184" i="21" s="1"/>
  <c r="CL6" i="8"/>
  <c r="CL3" i="8" s="1"/>
  <c r="DX6" i="8"/>
  <c r="DX3" i="8" s="1"/>
  <c r="DD6" i="8"/>
  <c r="DD3" i="8" s="1"/>
  <c r="AF6" i="8"/>
  <c r="AF3" i="8" s="1"/>
  <c r="DU6" i="13"/>
  <c r="DQ6" i="13"/>
  <c r="BB6" i="13"/>
  <c r="DR6" i="8"/>
  <c r="DR3" i="8" s="1"/>
  <c r="EL6" i="8"/>
  <c r="EL3" i="8" s="1"/>
  <c r="BZ6" i="8"/>
  <c r="BZ3" i="8" s="1"/>
  <c r="CR6" i="13"/>
  <c r="AN6" i="13"/>
  <c r="V341" i="73"/>
  <c r="DQ18" i="83"/>
  <c r="DQ30" i="83" s="1"/>
  <c r="DI6" i="8"/>
  <c r="DI3" i="8" s="1"/>
  <c r="AK6" i="8"/>
  <c r="AK3" i="8" s="1"/>
  <c r="AV6" i="8"/>
  <c r="AV3" i="8" s="1"/>
  <c r="DG6" i="8"/>
  <c r="DG3" i="8" s="1"/>
  <c r="DW6" i="13"/>
  <c r="BX6" i="13"/>
  <c r="DD6" i="13"/>
  <c r="BH6" i="13"/>
  <c r="EG6" i="8"/>
  <c r="EG3" i="8" s="1"/>
  <c r="CQ6" i="8"/>
  <c r="CQ3" i="8" s="1"/>
  <c r="AM6" i="8"/>
  <c r="AM3" i="8" s="1"/>
  <c r="BX6" i="8"/>
  <c r="BX3" i="8" s="1"/>
  <c r="BD6" i="13"/>
  <c r="AM6" i="13"/>
  <c r="EE6" i="8"/>
  <c r="EE3" i="8" s="1"/>
  <c r="BI6" i="8"/>
  <c r="BI3" i="8" s="1"/>
  <c r="BA6" i="8"/>
  <c r="BA3" i="8" s="1"/>
  <c r="EK6" i="13"/>
  <c r="EB6" i="13"/>
  <c r="DB6" i="13"/>
  <c r="BC169" i="2"/>
  <c r="AJ169" i="2"/>
  <c r="DO169" i="2"/>
  <c r="DM169" i="2"/>
  <c r="BU169" i="2"/>
  <c r="AQ6" i="8"/>
  <c r="AQ3" i="8" s="1"/>
  <c r="AP6" i="8"/>
  <c r="AP3" i="8" s="1"/>
  <c r="BN6" i="8"/>
  <c r="BN3" i="8" s="1"/>
  <c r="CL6" i="13"/>
  <c r="BV6" i="13"/>
  <c r="AT6" i="13"/>
  <c r="BI6" i="13"/>
  <c r="AR6" i="8"/>
  <c r="AR3" i="8" s="1"/>
  <c r="AT6" i="8"/>
  <c r="AT3" i="8" s="1"/>
  <c r="CA6" i="8"/>
  <c r="CA3" i="8" s="1"/>
  <c r="AK6" i="13"/>
  <c r="CA6" i="13"/>
  <c r="DX6" i="13"/>
  <c r="ED6" i="13"/>
  <c r="V334" i="73"/>
  <c r="V350" i="73"/>
  <c r="CT6" i="8"/>
  <c r="CT3" i="8" s="1"/>
  <c r="CF6" i="8"/>
  <c r="CF3" i="8" s="1"/>
  <c r="CB6" i="8"/>
  <c r="CB3" i="8" s="1"/>
  <c r="CR6" i="8"/>
  <c r="CR3" i="8" s="1"/>
  <c r="DU6" i="8"/>
  <c r="DU3" i="8" s="1"/>
  <c r="CT6" i="13"/>
  <c r="AZ6" i="13"/>
  <c r="BH177" i="2"/>
  <c r="BH180" i="2" s="1"/>
  <c r="DS6" i="8"/>
  <c r="DS3" i="8" s="1"/>
  <c r="CX6" i="13"/>
  <c r="EC6" i="13"/>
  <c r="BG177" i="2"/>
  <c r="BG180" i="2" s="1"/>
  <c r="AL177" i="2"/>
  <c r="AL180" i="2" s="1"/>
  <c r="DK6" i="13"/>
  <c r="BY6" i="13"/>
  <c r="AO6" i="8"/>
  <c r="AO3" i="8" s="1"/>
  <c r="Q6" i="8"/>
  <c r="Q3" i="8" s="1"/>
  <c r="BB6" i="8"/>
  <c r="BB3" i="8" s="1"/>
  <c r="DQ6" i="8"/>
  <c r="DQ3" i="8" s="1"/>
  <c r="H6" i="8"/>
  <c r="R6" i="13"/>
  <c r="CS6" i="13"/>
  <c r="G6" i="13"/>
  <c r="CI6" i="13"/>
  <c r="Z159" i="2"/>
  <c r="AX159" i="2"/>
  <c r="BJ159" i="2"/>
  <c r="ED177" i="2"/>
  <c r="ED180" i="2" s="1"/>
  <c r="CN177" i="2"/>
  <c r="CN180" i="2" s="1"/>
  <c r="CC159" i="2"/>
  <c r="DI159" i="2"/>
  <c r="CB177" i="2"/>
  <c r="CB180" i="2" s="1"/>
  <c r="DN129" i="21"/>
  <c r="DN138" i="21" s="1"/>
  <c r="DN81" i="83"/>
  <c r="DK88" i="83" s="1"/>
  <c r="DK100" i="83" s="1"/>
  <c r="DN20" i="21"/>
  <c r="DN38" i="68" s="1"/>
  <c r="DO41" i="83"/>
  <c r="DO49" i="83" s="1"/>
  <c r="K159" i="2"/>
  <c r="DX115" i="83"/>
  <c r="DX120" i="83" s="1"/>
  <c r="E170" i="2"/>
  <c r="CZ159" i="2"/>
  <c r="DW115" i="83"/>
  <c r="DW120" i="83" s="1"/>
  <c r="BA159" i="2"/>
  <c r="CE169" i="2"/>
  <c r="BK159" i="2"/>
  <c r="DT169" i="2"/>
  <c r="CU115" i="83"/>
  <c r="CU111" i="83" s="1"/>
  <c r="CU17" i="61" s="1"/>
  <c r="CU39" i="61" s="1"/>
  <c r="EH115" i="83"/>
  <c r="EH120" i="83" s="1"/>
  <c r="DY115" i="83"/>
  <c r="DY120" i="83" s="1"/>
  <c r="DK159" i="2"/>
  <c r="DA177" i="2"/>
  <c r="DA180" i="2" s="1"/>
  <c r="AZ177" i="2"/>
  <c r="AZ180" i="2" s="1"/>
  <c r="DI177" i="2"/>
  <c r="DI180" i="2" s="1"/>
  <c r="BI177" i="2"/>
  <c r="BI180" i="2" s="1"/>
  <c r="CY177" i="2"/>
  <c r="CY180" i="2" s="1"/>
  <c r="BB177" i="2"/>
  <c r="BB180" i="2" s="1"/>
  <c r="BA177" i="2"/>
  <c r="BA180" i="2" s="1"/>
  <c r="U177" i="2"/>
  <c r="U180" i="2" s="1"/>
  <c r="DJ177" i="2"/>
  <c r="DJ180" i="2" s="1"/>
  <c r="BR169" i="2"/>
  <c r="DQ25" i="83"/>
  <c r="DR17" i="83"/>
  <c r="DH169" i="2"/>
  <c r="AU159" i="2"/>
  <c r="DK115" i="83"/>
  <c r="DK120" i="83" s="1"/>
  <c r="DM138" i="15"/>
  <c r="CK177" i="2"/>
  <c r="CK180" i="2" s="1"/>
  <c r="EP115" i="83"/>
  <c r="EP120" i="83" s="1"/>
  <c r="DM38" i="68"/>
  <c r="DM119" i="21"/>
  <c r="DY177" i="2"/>
  <c r="DY180" i="2" s="1"/>
  <c r="DU177" i="2"/>
  <c r="DU180" i="2" s="1"/>
  <c r="DH115" i="83"/>
  <c r="DJ88" i="83"/>
  <c r="DJ100" i="83" s="1"/>
  <c r="DM177" i="2"/>
  <c r="DM180" i="2" s="1"/>
  <c r="E160" i="2"/>
  <c r="K161" i="2"/>
  <c r="DS115" i="83"/>
  <c r="DS120" i="83" s="1"/>
  <c r="DT115" i="83"/>
  <c r="DT120" i="83" s="1"/>
  <c r="BV177" i="2"/>
  <c r="BV180" i="2" s="1"/>
  <c r="CT177" i="2"/>
  <c r="CT180" i="2" s="1"/>
  <c r="DO177" i="2"/>
  <c r="DO180" i="2" s="1"/>
  <c r="DC115" i="83"/>
  <c r="DC111" i="83" s="1"/>
  <c r="DC17" i="61" s="1"/>
  <c r="DC39" i="61" s="1"/>
  <c r="EF115" i="83"/>
  <c r="EF120" i="83" s="1"/>
  <c r="DO36" i="68"/>
  <c r="DO26" i="83"/>
  <c r="DO27" i="83"/>
  <c r="DP19" i="83"/>
  <c r="L169" i="2"/>
  <c r="L172" i="2" s="1"/>
  <c r="L126" i="21" s="1"/>
  <c r="L130" i="21" s="1"/>
  <c r="CZ169" i="2"/>
  <c r="CI169" i="2"/>
  <c r="BQ169" i="2"/>
  <c r="AD169" i="2"/>
  <c r="AW169" i="2"/>
  <c r="BE169" i="2"/>
  <c r="DF169" i="2"/>
  <c r="T169" i="2"/>
  <c r="T172" i="2" s="1"/>
  <c r="T126" i="21" s="1"/>
  <c r="T130" i="21" s="1"/>
  <c r="DS169" i="2"/>
  <c r="CP169" i="2"/>
  <c r="CD169" i="2"/>
  <c r="DU169" i="2"/>
  <c r="CA169" i="2"/>
  <c r="DI169" i="2"/>
  <c r="U169" i="2"/>
  <c r="DL169" i="2"/>
  <c r="EK169" i="2"/>
  <c r="DJ169" i="2"/>
  <c r="DX169" i="2"/>
  <c r="CG169" i="2"/>
  <c r="BZ169" i="2"/>
  <c r="EH169" i="2"/>
  <c r="EJ169" i="2"/>
  <c r="AG169" i="2"/>
  <c r="AK169" i="2"/>
  <c r="AY169" i="2"/>
  <c r="EE169" i="2"/>
  <c r="AL169" i="2"/>
  <c r="CB169" i="2"/>
  <c r="CS169" i="2"/>
  <c r="BD169" i="2"/>
  <c r="BT169" i="2"/>
  <c r="CV169" i="2"/>
  <c r="EM169" i="2"/>
  <c r="W169" i="2"/>
  <c r="EC169" i="2"/>
  <c r="AP169" i="2"/>
  <c r="DQ169" i="2"/>
  <c r="EG169" i="2"/>
  <c r="AN169" i="2"/>
  <c r="K169" i="2"/>
  <c r="CL169" i="2"/>
  <c r="Q169" i="2"/>
  <c r="Q172" i="2" s="1"/>
  <c r="Q126" i="21" s="1"/>
  <c r="Q130" i="21" s="1"/>
  <c r="DV169" i="2"/>
  <c r="M169" i="2"/>
  <c r="M172" i="2" s="1"/>
  <c r="M126" i="21" s="1"/>
  <c r="M130" i="21" s="1"/>
  <c r="BM169" i="2"/>
  <c r="BW169" i="2"/>
  <c r="DC169" i="2"/>
  <c r="CQ169" i="2"/>
  <c r="DG169" i="2"/>
  <c r="AI169" i="2"/>
  <c r="BH169" i="2"/>
  <c r="Z169" i="2"/>
  <c r="S169" i="2"/>
  <c r="S172" i="2" s="1"/>
  <c r="S126" i="21" s="1"/>
  <c r="S130" i="21" s="1"/>
  <c r="DI115" i="83"/>
  <c r="DI120" i="83" s="1"/>
  <c r="EN169" i="2"/>
  <c r="BJ177" i="2"/>
  <c r="BJ180" i="2" s="1"/>
  <c r="DN115" i="83"/>
  <c r="DN120" i="83" s="1"/>
  <c r="CW177" i="2"/>
  <c r="CW180" i="2" s="1"/>
  <c r="BP177" i="2"/>
  <c r="BP180" i="2" s="1"/>
  <c r="CJ177" i="2"/>
  <c r="CJ180" i="2" s="1"/>
  <c r="AR159" i="2"/>
  <c r="EC115" i="83"/>
  <c r="EC120" i="83" s="1"/>
  <c r="AP177" i="2"/>
  <c r="AP180" i="2" s="1"/>
  <c r="DN177" i="2"/>
  <c r="DN180" i="2" s="1"/>
  <c r="EM177" i="2"/>
  <c r="EM180" i="2" s="1"/>
  <c r="DF177" i="2"/>
  <c r="DF180" i="2" s="1"/>
  <c r="BZ177" i="2"/>
  <c r="BZ180" i="2" s="1"/>
  <c r="EG177" i="2"/>
  <c r="EG180" i="2" s="1"/>
  <c r="EP177" i="2"/>
  <c r="EP180" i="2" s="1"/>
  <c r="BK169" i="2"/>
  <c r="P169" i="2"/>
  <c r="P172" i="2" s="1"/>
  <c r="P126" i="21" s="1"/>
  <c r="P130" i="21" s="1"/>
  <c r="DL159" i="2"/>
  <c r="EE177" i="2"/>
  <c r="EE180" i="2" s="1"/>
  <c r="BX177" i="2"/>
  <c r="BX180" i="2" s="1"/>
  <c r="EO177" i="2"/>
  <c r="EO180" i="2" s="1"/>
  <c r="K56" i="68"/>
  <c r="AX169" i="2"/>
  <c r="DD115" i="83"/>
  <c r="DD111" i="83" s="1"/>
  <c r="DD17" i="61" s="1"/>
  <c r="DD39" i="61" s="1"/>
  <c r="AE169" i="2"/>
  <c r="CY169" i="2"/>
  <c r="CH177" i="2"/>
  <c r="CH180" i="2" s="1"/>
  <c r="CU169" i="2"/>
  <c r="BX169" i="2"/>
  <c r="AT177" i="2"/>
  <c r="AT180" i="2" s="1"/>
  <c r="CI177" i="2"/>
  <c r="CI180" i="2" s="1"/>
  <c r="DE159" i="2"/>
  <c r="BG169" i="2"/>
  <c r="DZ169" i="2"/>
  <c r="O177" i="2"/>
  <c r="Z177" i="2"/>
  <c r="Z180" i="2" s="1"/>
  <c r="S177" i="2"/>
  <c r="S180" i="2" s="1"/>
  <c r="S181" i="2" s="1"/>
  <c r="BR177" i="2"/>
  <c r="BR180" i="2" s="1"/>
  <c r="BW177" i="2"/>
  <c r="BW180" i="2" s="1"/>
  <c r="AN177" i="2"/>
  <c r="AN180" i="2" s="1"/>
  <c r="AZ169" i="2"/>
  <c r="DO20" i="83"/>
  <c r="CW115" i="83"/>
  <c r="CW111" i="83" s="1"/>
  <c r="CW17" i="61" s="1"/>
  <c r="CW39" i="61" s="1"/>
  <c r="K201" i="2"/>
  <c r="K202" i="2" s="1"/>
  <c r="AR177" i="2"/>
  <c r="AR180" i="2" s="1"/>
  <c r="K154" i="15"/>
  <c r="DH159" i="2"/>
  <c r="BO169" i="2"/>
  <c r="ED159" i="2"/>
  <c r="DK119" i="82"/>
  <c r="DK132" i="82"/>
  <c r="DK121" i="82"/>
  <c r="DK125" i="82"/>
  <c r="DK122" i="82"/>
  <c r="DK131" i="82"/>
  <c r="DK127" i="82"/>
  <c r="DK129" i="82"/>
  <c r="DK126" i="82"/>
  <c r="DK120" i="82"/>
  <c r="DK128" i="82"/>
  <c r="DK130" i="82"/>
  <c r="DK118" i="82"/>
  <c r="DK124" i="82"/>
  <c r="DK123" i="82"/>
  <c r="DA169" i="2"/>
  <c r="EK159" i="2"/>
  <c r="EH159" i="2"/>
  <c r="BE159" i="2"/>
  <c r="BD159" i="2"/>
  <c r="CT159" i="2"/>
  <c r="DF115" i="83"/>
  <c r="DF111" i="83" s="1"/>
  <c r="DF17" i="61" s="1"/>
  <c r="DF39" i="61" s="1"/>
  <c r="DA115" i="83"/>
  <c r="DA111" i="83" s="1"/>
  <c r="DA17" i="61" s="1"/>
  <c r="DA39" i="61" s="1"/>
  <c r="DP115" i="83"/>
  <c r="DP120" i="83" s="1"/>
  <c r="EO169" i="2"/>
  <c r="CC169" i="2"/>
  <c r="EL169" i="2"/>
  <c r="CC177" i="2"/>
  <c r="CC180" i="2" s="1"/>
  <c r="M177" i="2"/>
  <c r="CF177" i="2"/>
  <c r="CF180" i="2" s="1"/>
  <c r="AX177" i="2"/>
  <c r="AX180" i="2" s="1"/>
  <c r="BO177" i="2"/>
  <c r="BO180" i="2" s="1"/>
  <c r="EJ177" i="2"/>
  <c r="EJ180" i="2" s="1"/>
  <c r="CZ177" i="2"/>
  <c r="CZ180" i="2" s="1"/>
  <c r="CP177" i="2"/>
  <c r="CP180" i="2" s="1"/>
  <c r="AG177" i="2"/>
  <c r="AG180" i="2" s="1"/>
  <c r="BU159" i="2"/>
  <c r="AO159" i="2"/>
  <c r="DU115" i="83"/>
  <c r="DU120" i="83" s="1"/>
  <c r="EG115" i="83"/>
  <c r="EG120" i="83" s="1"/>
  <c r="DM74" i="83"/>
  <c r="DG115" i="83"/>
  <c r="CR115" i="83"/>
  <c r="CR111" i="83" s="1"/>
  <c r="CR17" i="61" s="1"/>
  <c r="CR39" i="61" s="1"/>
  <c r="DL115" i="83"/>
  <c r="DL120" i="83" s="1"/>
  <c r="DM145" i="15"/>
  <c r="W177" i="2"/>
  <c r="W180" i="2" s="1"/>
  <c r="BM177" i="2"/>
  <c r="BM180" i="2" s="1"/>
  <c r="CA177" i="2"/>
  <c r="CA180" i="2" s="1"/>
  <c r="DQ177" i="2"/>
  <c r="DQ180" i="2" s="1"/>
  <c r="DS177" i="2"/>
  <c r="DS180" i="2" s="1"/>
  <c r="EH177" i="2"/>
  <c r="EH180" i="2" s="1"/>
  <c r="BL84" i="15"/>
  <c r="EE115" i="83"/>
  <c r="EE120" i="83" s="1"/>
  <c r="DB115" i="83"/>
  <c r="DB111" i="83" s="1"/>
  <c r="DB17" i="61" s="1"/>
  <c r="DB39" i="61" s="1"/>
  <c r="EA177" i="2"/>
  <c r="EA180" i="2" s="1"/>
  <c r="W159" i="2"/>
  <c r="ED169" i="2"/>
  <c r="BF177" i="2"/>
  <c r="BF180" i="2" s="1"/>
  <c r="P177" i="2"/>
  <c r="DW177" i="2"/>
  <c r="DW180" i="2" s="1"/>
  <c r="BS177" i="2"/>
  <c r="BS180" i="2" s="1"/>
  <c r="BC177" i="2"/>
  <c r="BC180" i="2" s="1"/>
  <c r="DN19" i="21"/>
  <c r="DN110" i="21"/>
  <c r="DN80" i="83"/>
  <c r="DO40" i="83"/>
  <c r="Y169" i="2"/>
  <c r="CA159" i="2"/>
  <c r="DY169" i="2"/>
  <c r="DB159" i="2"/>
  <c r="DN169" i="2"/>
  <c r="DE115" i="83"/>
  <c r="DE111" i="83" s="1"/>
  <c r="DE17" i="61" s="1"/>
  <c r="DE39" i="61" s="1"/>
  <c r="BY169" i="2"/>
  <c r="CW169" i="2"/>
  <c r="AD177" i="2"/>
  <c r="AD180" i="2" s="1"/>
  <c r="DD177" i="2"/>
  <c r="DD180" i="2" s="1"/>
  <c r="DK177" i="2"/>
  <c r="DK180" i="2" s="1"/>
  <c r="BL177" i="2"/>
  <c r="BL180" i="2" s="1"/>
  <c r="DL177" i="2"/>
  <c r="DL180" i="2" s="1"/>
  <c r="BM159" i="2"/>
  <c r="CF169" i="2"/>
  <c r="AK159" i="2"/>
  <c r="CJ169" i="2"/>
  <c r="DE169" i="2"/>
  <c r="CV115" i="83"/>
  <c r="CV111" i="83" s="1"/>
  <c r="CV17" i="61" s="1"/>
  <c r="CV39" i="61" s="1"/>
  <c r="X177" i="2"/>
  <c r="X180" i="2" s="1"/>
  <c r="DM138" i="21"/>
  <c r="O169" i="2"/>
  <c r="O172" i="2" s="1"/>
  <c r="O126" i="21" s="1"/>
  <c r="O130" i="21" s="1"/>
  <c r="DK172" i="82"/>
  <c r="DK163" i="82"/>
  <c r="DM50" i="82"/>
  <c r="EI115" i="83"/>
  <c r="EI120" i="83" s="1"/>
  <c r="CX115" i="83"/>
  <c r="CX111" i="83" s="1"/>
  <c r="CX17" i="61" s="1"/>
  <c r="CX39" i="61" s="1"/>
  <c r="CM169" i="2"/>
  <c r="CW159" i="2"/>
  <c r="AB169" i="2"/>
  <c r="EC177" i="2"/>
  <c r="EC180" i="2" s="1"/>
  <c r="AI177" i="2"/>
  <c r="AI180" i="2" s="1"/>
  <c r="AO177" i="2"/>
  <c r="AO180" i="2" s="1"/>
  <c r="BN159" i="2"/>
  <c r="BB169" i="2"/>
  <c r="L41" i="21"/>
  <c r="L48" i="13"/>
  <c r="DK77" i="82"/>
  <c r="DK76" i="82"/>
  <c r="DK71" i="82"/>
  <c r="DK78" i="82"/>
  <c r="DK67" i="82"/>
  <c r="DK66" i="82"/>
  <c r="DK65" i="82"/>
  <c r="DK70" i="82"/>
  <c r="DK68" i="82"/>
  <c r="DK69" i="82"/>
  <c r="DK64" i="82"/>
  <c r="DK74" i="82"/>
  <c r="DK72" i="82"/>
  <c r="DK75" i="82"/>
  <c r="DK73" i="82"/>
  <c r="BV169" i="2"/>
  <c r="DX159" i="2"/>
  <c r="EB115" i="83"/>
  <c r="EB120" i="83" s="1"/>
  <c r="EK115" i="83"/>
  <c r="EK120" i="83" s="1"/>
  <c r="EO159" i="2"/>
  <c r="AV169" i="2"/>
  <c r="EM159" i="2"/>
  <c r="DN48" i="83"/>
  <c r="BJ169" i="2"/>
  <c r="DG177" i="2"/>
  <c r="DG180" i="2" s="1"/>
  <c r="Q177" i="2"/>
  <c r="Q180" i="2" s="1"/>
  <c r="Q181" i="2" s="1"/>
  <c r="DE177" i="2"/>
  <c r="DE180" i="2" s="1"/>
  <c r="AM177" i="2"/>
  <c r="AM180" i="2" s="1"/>
  <c r="E176" i="2"/>
  <c r="CQ179" i="2" s="1"/>
  <c r="CE177" i="2"/>
  <c r="CE180" i="2" s="1"/>
  <c r="AQ177" i="2"/>
  <c r="AQ180" i="2" s="1"/>
  <c r="R177" i="2"/>
  <c r="R180" i="2" s="1"/>
  <c r="R181" i="2" s="1"/>
  <c r="DX177" i="2"/>
  <c r="DX180" i="2" s="1"/>
  <c r="DK169" i="2"/>
  <c r="CY115" i="83"/>
  <c r="CY111" i="83" s="1"/>
  <c r="CY17" i="61" s="1"/>
  <c r="CY39" i="61" s="1"/>
  <c r="DJ115" i="83"/>
  <c r="DJ120" i="83" s="1"/>
  <c r="N169" i="2"/>
  <c r="N172" i="2" s="1"/>
  <c r="N126" i="21" s="1"/>
  <c r="N130" i="21" s="1"/>
  <c r="AA177" i="2"/>
  <c r="AA180" i="2" s="1"/>
  <c r="T177" i="2"/>
  <c r="T180" i="2" s="1"/>
  <c r="T181" i="2" s="1"/>
  <c r="CX159" i="2"/>
  <c r="AB159" i="2"/>
  <c r="EE159" i="2"/>
  <c r="CR159" i="2"/>
  <c r="T159" i="2"/>
  <c r="T162" i="2" s="1"/>
  <c r="T107" i="21" s="1"/>
  <c r="T111" i="21" s="1"/>
  <c r="BQ159" i="2"/>
  <c r="CH159" i="2"/>
  <c r="DF159" i="2"/>
  <c r="DN159" i="2"/>
  <c r="EL159" i="2"/>
  <c r="BR159" i="2"/>
  <c r="BV159" i="2"/>
  <c r="CE159" i="2"/>
  <c r="DC159" i="2"/>
  <c r="S159" i="2"/>
  <c r="S162" i="2" s="1"/>
  <c r="S107" i="21" s="1"/>
  <c r="S111" i="21" s="1"/>
  <c r="P159" i="2"/>
  <c r="P162" i="2" s="1"/>
  <c r="P107" i="21" s="1"/>
  <c r="P111" i="21" s="1"/>
  <c r="DO159" i="2"/>
  <c r="BH159" i="2"/>
  <c r="BT159" i="2"/>
  <c r="AA159" i="2"/>
  <c r="O159" i="2"/>
  <c r="O162" i="2" s="1"/>
  <c r="O107" i="21" s="1"/>
  <c r="O111" i="21" s="1"/>
  <c r="N159" i="2"/>
  <c r="N162" i="2" s="1"/>
  <c r="N107" i="21" s="1"/>
  <c r="N111" i="21" s="1"/>
  <c r="CV159" i="2"/>
  <c r="BC159" i="2"/>
  <c r="BY159" i="2"/>
  <c r="AL159" i="2"/>
  <c r="DU159" i="2"/>
  <c r="L159" i="2"/>
  <c r="L162" i="2" s="1"/>
  <c r="L107" i="21" s="1"/>
  <c r="L111" i="21" s="1"/>
  <c r="BZ159" i="2"/>
  <c r="AG159" i="2"/>
  <c r="BP159" i="2"/>
  <c r="CI159" i="2"/>
  <c r="DZ159" i="2"/>
  <c r="CF159" i="2"/>
  <c r="Q159" i="2"/>
  <c r="Q162" i="2" s="1"/>
  <c r="Q107" i="21" s="1"/>
  <c r="Q111" i="21" s="1"/>
  <c r="DG159" i="2"/>
  <c r="EF159" i="2"/>
  <c r="R159" i="2"/>
  <c r="R162" i="2" s="1"/>
  <c r="R107" i="21" s="1"/>
  <c r="R111" i="21" s="1"/>
  <c r="CS159" i="2"/>
  <c r="AY159" i="2"/>
  <c r="CG159" i="2"/>
  <c r="CL159" i="2"/>
  <c r="CN159" i="2"/>
  <c r="DY159" i="2"/>
  <c r="V159" i="2"/>
  <c r="AF159" i="2"/>
  <c r="DJ159" i="2"/>
  <c r="EG159" i="2"/>
  <c r="EB159" i="2"/>
  <c r="EP159" i="2"/>
  <c r="AP159" i="2"/>
  <c r="EC159" i="2"/>
  <c r="CM159" i="2"/>
  <c r="AM159" i="2"/>
  <c r="DD159" i="2"/>
  <c r="CP159" i="2"/>
  <c r="DA159" i="2"/>
  <c r="DP159" i="2"/>
  <c r="AI159" i="2"/>
  <c r="AZ159" i="2"/>
  <c r="CU159" i="2"/>
  <c r="AW159" i="2"/>
  <c r="BO159" i="2"/>
  <c r="DM115" i="83"/>
  <c r="DM120" i="83" s="1"/>
  <c r="DR159" i="2"/>
  <c r="CR169" i="2"/>
  <c r="EI169" i="2"/>
  <c r="CQ115" i="83"/>
  <c r="CQ111" i="83" s="1"/>
  <c r="CQ17" i="61" s="1"/>
  <c r="CQ39" i="61" s="1"/>
  <c r="AC159" i="2"/>
  <c r="DS159" i="2"/>
  <c r="BN177" i="2"/>
  <c r="BN180" i="2" s="1"/>
  <c r="BS159" i="2"/>
  <c r="CX169" i="2"/>
  <c r="CO169" i="2"/>
  <c r="EF169" i="2"/>
  <c r="BL97" i="15"/>
  <c r="BL98" i="15" s="1"/>
  <c r="BG159" i="2"/>
  <c r="ED115" i="83"/>
  <c r="ED120" i="83" s="1"/>
  <c r="DD169" i="2"/>
  <c r="BW159" i="2"/>
  <c r="BL169" i="2"/>
  <c r="AC169" i="2"/>
  <c r="DL162" i="82"/>
  <c r="DL103" i="82"/>
  <c r="DL105" i="82" s="1"/>
  <c r="DL113" i="82" s="1"/>
  <c r="DL51" i="82"/>
  <c r="DL59" i="82" s="1"/>
  <c r="L177" i="2"/>
  <c r="DV177" i="2"/>
  <c r="DV180" i="2" s="1"/>
  <c r="EL177" i="2"/>
  <c r="EL180" i="2" s="1"/>
  <c r="EK177" i="2"/>
  <c r="EK180" i="2" s="1"/>
  <c r="DB177" i="2"/>
  <c r="DB180" i="2" s="1"/>
  <c r="BE177" i="2"/>
  <c r="BE180" i="2" s="1"/>
  <c r="AJ177" i="2"/>
  <c r="AJ180" i="2" s="1"/>
  <c r="CG177" i="2"/>
  <c r="CG180" i="2" s="1"/>
  <c r="DJ32" i="15"/>
  <c r="DK179" i="15"/>
  <c r="DK182" i="15" s="1"/>
  <c r="AJ159" i="2"/>
  <c r="Y159" i="2"/>
  <c r="BI159" i="2"/>
  <c r="EB177" i="2"/>
  <c r="EB180" i="2" s="1"/>
  <c r="AF177" i="2"/>
  <c r="AF180" i="2" s="1"/>
  <c r="EI177" i="2"/>
  <c r="EI180" i="2" s="1"/>
  <c r="CU177" i="2"/>
  <c r="CU180" i="2" s="1"/>
  <c r="BT177" i="2"/>
  <c r="BT180" i="2" s="1"/>
  <c r="CV177" i="2"/>
  <c r="CV180" i="2" s="1"/>
  <c r="EN177" i="2"/>
  <c r="EN180" i="2" s="1"/>
  <c r="AV159" i="2"/>
  <c r="DQ159" i="2"/>
  <c r="EP169" i="2"/>
  <c r="BA169" i="2"/>
  <c r="AT169" i="2"/>
  <c r="DR115" i="83"/>
  <c r="DR120" i="83" s="1"/>
  <c r="EN115" i="83"/>
  <c r="EN120" i="83" s="1"/>
  <c r="EB169" i="2"/>
  <c r="AS177" i="2"/>
  <c r="AS180" i="2" s="1"/>
  <c r="DZ177" i="2"/>
  <c r="DZ180" i="2" s="1"/>
  <c r="DP180" i="15"/>
  <c r="DP61" i="83"/>
  <c r="DP63" i="83" s="1"/>
  <c r="DP14" i="61" s="1"/>
  <c r="DP36" i="61" s="1"/>
  <c r="DP18" i="21"/>
  <c r="DW159" i="2"/>
  <c r="BS169" i="2"/>
  <c r="DR169" i="2"/>
  <c r="DN94" i="68"/>
  <c r="DN78" i="68"/>
  <c r="CZ115" i="83"/>
  <c r="CZ111" i="83" s="1"/>
  <c r="CZ17" i="61" s="1"/>
  <c r="CZ39" i="61" s="1"/>
  <c r="BP169" i="2"/>
  <c r="AA169" i="2"/>
  <c r="AS159" i="2"/>
  <c r="BK177" i="2"/>
  <c r="BK180" i="2" s="1"/>
  <c r="V177" i="2"/>
  <c r="V180" i="2" s="1"/>
  <c r="AY177" i="2"/>
  <c r="AY180" i="2" s="1"/>
  <c r="Y177" i="2"/>
  <c r="Y180" i="2" s="1"/>
  <c r="BX159" i="2"/>
  <c r="X159" i="2"/>
  <c r="M159" i="2"/>
  <c r="M162" i="2" s="1"/>
  <c r="M107" i="21" s="1"/>
  <c r="M111" i="21" s="1"/>
  <c r="BI169" i="2"/>
  <c r="DV159" i="2"/>
  <c r="EI159" i="2"/>
  <c r="CD159" i="2"/>
  <c r="DT159" i="2"/>
  <c r="BL159" i="2"/>
  <c r="DV115" i="83"/>
  <c r="DV120" i="83" s="1"/>
  <c r="EL115" i="83"/>
  <c r="EL120" i="83" s="1"/>
  <c r="CS115" i="83"/>
  <c r="CS111" i="83" s="1"/>
  <c r="CS17" i="61" s="1"/>
  <c r="CS39" i="61" s="1"/>
  <c r="CQ159" i="2"/>
  <c r="DM159" i="2"/>
  <c r="AU169" i="2"/>
  <c r="DM73" i="83"/>
  <c r="DM96" i="83" s="1"/>
  <c r="DJ87" i="83"/>
  <c r="DJ99" i="83" s="1"/>
  <c r="AO169" i="2"/>
  <c r="DP169" i="2"/>
  <c r="CN169" i="2"/>
  <c r="EF177" i="2"/>
  <c r="EF180" i="2" s="1"/>
  <c r="AE177" i="2"/>
  <c r="AE180" i="2" s="1"/>
  <c r="DC177" i="2"/>
  <c r="DC180" i="2" s="1"/>
  <c r="DR177" i="2"/>
  <c r="DR180" i="2" s="1"/>
  <c r="AK177" i="2"/>
  <c r="AK180" i="2" s="1"/>
  <c r="DT177" i="2"/>
  <c r="DT180" i="2" s="1"/>
  <c r="CL177" i="2"/>
  <c r="CL180" i="2" s="1"/>
  <c r="BY177" i="2"/>
  <c r="BY180" i="2" s="1"/>
  <c r="AM169" i="2"/>
  <c r="DL112" i="83"/>
  <c r="CH169" i="2"/>
  <c r="DL152" i="15"/>
  <c r="DL157" i="21"/>
  <c r="AR169" i="2"/>
  <c r="DO115" i="83"/>
  <c r="DO120" i="83" s="1"/>
  <c r="CM177" i="2"/>
  <c r="CM180" i="2" s="1"/>
  <c r="DH177" i="2"/>
  <c r="DH180" i="2" s="1"/>
  <c r="CO177" i="2"/>
  <c r="CO180" i="2" s="1"/>
  <c r="DL39" i="68"/>
  <c r="DL42" i="68" s="1"/>
  <c r="EO115" i="83"/>
  <c r="EO120" i="83" s="1"/>
  <c r="AU177" i="2"/>
  <c r="AU180" i="2" s="1"/>
  <c r="CQ177" i="2"/>
  <c r="CQ180" i="2" s="1"/>
  <c r="CK169" i="2"/>
  <c r="DB169" i="2"/>
  <c r="DW169" i="2"/>
  <c r="AS169" i="2"/>
  <c r="EA115" i="83"/>
  <c r="EA120" i="83" s="1"/>
  <c r="EM115" i="83"/>
  <c r="EM120" i="83" s="1"/>
  <c r="DZ115" i="83"/>
  <c r="DZ120" i="83" s="1"/>
  <c r="EJ115" i="83"/>
  <c r="EJ120" i="83" s="1"/>
  <c r="CT115" i="83"/>
  <c r="CT111" i="83" s="1"/>
  <c r="CT17" i="61" s="1"/>
  <c r="CT39" i="61" s="1"/>
  <c r="DQ115" i="83"/>
  <c r="DQ120" i="83" s="1"/>
  <c r="R169" i="2"/>
  <c r="R172" i="2" s="1"/>
  <c r="R126" i="21" s="1"/>
  <c r="R130" i="21" s="1"/>
  <c r="BB159" i="2"/>
  <c r="EA159" i="2"/>
  <c r="DM37" i="68"/>
  <c r="BF169" i="2"/>
  <c r="CO159" i="2"/>
  <c r="AH177" i="2"/>
  <c r="AH180" i="2" s="1"/>
  <c r="CR177" i="2"/>
  <c r="CR180" i="2" s="1"/>
  <c r="CS177" i="2"/>
  <c r="CS180" i="2" s="1"/>
  <c r="AW177" i="2"/>
  <c r="AW180" i="2" s="1"/>
  <c r="BU177" i="2"/>
  <c r="BU180" i="2" s="1"/>
  <c r="BQ177" i="2"/>
  <c r="BQ180" i="2" s="1"/>
  <c r="CD177" i="2"/>
  <c r="CD180" i="2" s="1"/>
  <c r="AC177" i="2"/>
  <c r="AC180" i="2" s="1"/>
  <c r="DP177" i="2"/>
  <c r="DP180" i="2" s="1"/>
  <c r="AF169" i="2"/>
  <c r="CT169" i="2"/>
  <c r="U159" i="2"/>
  <c r="DL75" i="83"/>
  <c r="DI89" i="83"/>
  <c r="DI101" i="83" s="1"/>
  <c r="DI98" i="83" s="1"/>
  <c r="DI109" i="83" s="1"/>
  <c r="CJ159" i="2"/>
  <c r="AO92" i="69" l="1"/>
  <c r="AB92" i="69"/>
  <c r="AK92" i="69"/>
  <c r="AE92" i="69"/>
  <c r="AM92" i="69"/>
  <c r="AI92" i="69"/>
  <c r="AD92" i="69"/>
  <c r="AF92" i="69"/>
  <c r="AN92" i="69"/>
  <c r="AH92" i="69"/>
  <c r="AL92" i="69"/>
  <c r="AJ92" i="69"/>
  <c r="AG92" i="69"/>
  <c r="AA92" i="69"/>
  <c r="AC92" i="69"/>
  <c r="K3" i="8"/>
  <c r="E3" i="8" s="1"/>
  <c r="E17" i="8" s="1"/>
  <c r="F141" i="1" s="1"/>
  <c r="L23" i="8"/>
  <c r="L25" i="8" s="1"/>
  <c r="E3" i="10"/>
  <c r="E29" i="10" s="1"/>
  <c r="F142" i="1" s="1"/>
  <c r="C33" i="13"/>
  <c r="V208" i="73"/>
  <c r="K208" i="73"/>
  <c r="P208" i="73"/>
  <c r="L208" i="73"/>
  <c r="I208" i="73"/>
  <c r="J208" i="73"/>
  <c r="M208" i="73"/>
  <c r="N208" i="73"/>
  <c r="O208" i="73"/>
  <c r="R208" i="73"/>
  <c r="S208" i="73"/>
  <c r="T208" i="73"/>
  <c r="E208" i="73"/>
  <c r="Q208" i="73"/>
  <c r="U208" i="73"/>
  <c r="G208" i="73"/>
  <c r="F208" i="73"/>
  <c r="H208" i="73"/>
  <c r="D208" i="73"/>
  <c r="M206" i="73"/>
  <c r="T206" i="73"/>
  <c r="K206" i="73"/>
  <c r="R204" i="73"/>
  <c r="S225" i="73" s="1"/>
  <c r="Q207" i="73"/>
  <c r="N206" i="73"/>
  <c r="I207" i="73"/>
  <c r="M204" i="73"/>
  <c r="N225" i="73" s="1"/>
  <c r="M207" i="73"/>
  <c r="O206" i="73"/>
  <c r="T204" i="73"/>
  <c r="U225" i="73" s="1"/>
  <c r="S206" i="73"/>
  <c r="V207" i="73"/>
  <c r="P207" i="73"/>
  <c r="J206" i="73"/>
  <c r="N207" i="73"/>
  <c r="R206" i="73"/>
  <c r="N204" i="73"/>
  <c r="O225" i="73" s="1"/>
  <c r="K207" i="73"/>
  <c r="U204" i="73"/>
  <c r="V225" i="73" s="1"/>
  <c r="G204" i="73"/>
  <c r="H225" i="73" s="1"/>
  <c r="H204" i="73"/>
  <c r="I225" i="73" s="1"/>
  <c r="H207" i="73"/>
  <c r="S204" i="73"/>
  <c r="T225" i="73" s="1"/>
  <c r="R207" i="73"/>
  <c r="G207" i="73"/>
  <c r="F204" i="73"/>
  <c r="G225" i="73" s="1"/>
  <c r="I204" i="73"/>
  <c r="J225" i="73" s="1"/>
  <c r="V204" i="73"/>
  <c r="W225" i="73" s="1"/>
  <c r="E206" i="73"/>
  <c r="Q204" i="73"/>
  <c r="R225" i="73" s="1"/>
  <c r="Q206" i="73"/>
  <c r="E204" i="73"/>
  <c r="F225" i="73" s="1"/>
  <c r="U206" i="73"/>
  <c r="J204" i="73"/>
  <c r="K225" i="73" s="1"/>
  <c r="I206" i="73"/>
  <c r="S207" i="73"/>
  <c r="F206" i="73"/>
  <c r="V206" i="73"/>
  <c r="K204" i="73"/>
  <c r="L225" i="73" s="1"/>
  <c r="H206" i="73"/>
  <c r="T207" i="73"/>
  <c r="G206" i="73"/>
  <c r="P204" i="73"/>
  <c r="Q225" i="73" s="1"/>
  <c r="O207" i="73"/>
  <c r="P206" i="73"/>
  <c r="F207" i="73"/>
  <c r="E207" i="73"/>
  <c r="L206" i="73"/>
  <c r="L207" i="73"/>
  <c r="L204" i="73"/>
  <c r="M225" i="73" s="1"/>
  <c r="U207" i="73"/>
  <c r="O204" i="73"/>
  <c r="P225" i="73" s="1"/>
  <c r="J207" i="73"/>
  <c r="D207" i="73"/>
  <c r="D206" i="73"/>
  <c r="V129" i="73"/>
  <c r="T131" i="73"/>
  <c r="V128" i="73"/>
  <c r="S132" i="73"/>
  <c r="T132" i="73"/>
  <c r="M132" i="73"/>
  <c r="V131" i="73"/>
  <c r="V130" i="73"/>
  <c r="R128" i="73"/>
  <c r="V132" i="73"/>
  <c r="K128" i="73"/>
  <c r="Q131" i="73"/>
  <c r="N131" i="73"/>
  <c r="P132" i="73"/>
  <c r="G132" i="73"/>
  <c r="O128" i="73"/>
  <c r="H128" i="73"/>
  <c r="L128" i="73"/>
  <c r="O131" i="73"/>
  <c r="R131" i="73"/>
  <c r="J132" i="73"/>
  <c r="L131" i="73"/>
  <c r="N132" i="73"/>
  <c r="Q132" i="73"/>
  <c r="E131" i="73"/>
  <c r="I131" i="73"/>
  <c r="K132" i="73"/>
  <c r="S128" i="73"/>
  <c r="F128" i="73"/>
  <c r="U131" i="73"/>
  <c r="K131" i="73"/>
  <c r="H131" i="73"/>
  <c r="H132" i="73"/>
  <c r="P128" i="73"/>
  <c r="M128" i="73"/>
  <c r="I128" i="73"/>
  <c r="E128" i="73"/>
  <c r="U128" i="73"/>
  <c r="J128" i="73"/>
  <c r="P131" i="73"/>
  <c r="D132" i="73"/>
  <c r="M131" i="73"/>
  <c r="O132" i="73"/>
  <c r="S131" i="73"/>
  <c r="J131" i="73"/>
  <c r="L132" i="73"/>
  <c r="T128" i="73"/>
  <c r="R132" i="73"/>
  <c r="F131" i="73"/>
  <c r="G131" i="73"/>
  <c r="I132" i="73"/>
  <c r="Q128" i="73"/>
  <c r="G128" i="73"/>
  <c r="E132" i="73"/>
  <c r="F132" i="73"/>
  <c r="N128" i="73"/>
  <c r="U132" i="73"/>
  <c r="D131" i="73"/>
  <c r="D128" i="73"/>
  <c r="V119" i="73"/>
  <c r="L118" i="73"/>
  <c r="R119" i="73"/>
  <c r="S118" i="73"/>
  <c r="R120" i="73"/>
  <c r="H118" i="73"/>
  <c r="D118" i="73"/>
  <c r="K118" i="73"/>
  <c r="P120" i="73"/>
  <c r="P119" i="73"/>
  <c r="G119" i="73"/>
  <c r="G120" i="73"/>
  <c r="E118" i="73"/>
  <c r="S120" i="73"/>
  <c r="M119" i="73"/>
  <c r="M120" i="73"/>
  <c r="K120" i="73"/>
  <c r="V118" i="73"/>
  <c r="H119" i="73"/>
  <c r="D120" i="73"/>
  <c r="O118" i="73"/>
  <c r="U118" i="73"/>
  <c r="N120" i="73"/>
  <c r="P118" i="73"/>
  <c r="G118" i="73"/>
  <c r="S119" i="73"/>
  <c r="T120" i="73"/>
  <c r="H120" i="73"/>
  <c r="D119" i="73"/>
  <c r="O120" i="73"/>
  <c r="M118" i="73"/>
  <c r="I120" i="73"/>
  <c r="Q120" i="73"/>
  <c r="T119" i="73"/>
  <c r="I119" i="73"/>
  <c r="J120" i="73"/>
  <c r="U120" i="73"/>
  <c r="I118" i="73"/>
  <c r="E120" i="73"/>
  <c r="O119" i="73"/>
  <c r="K119" i="73"/>
  <c r="E119" i="73"/>
  <c r="N118" i="73"/>
  <c r="T118" i="73"/>
  <c r="L119" i="73"/>
  <c r="U119" i="73"/>
  <c r="J119" i="73"/>
  <c r="L120" i="73"/>
  <c r="Q118" i="73"/>
  <c r="J118" i="73"/>
  <c r="F120" i="73"/>
  <c r="Q119" i="73"/>
  <c r="R118" i="73"/>
  <c r="F119" i="73"/>
  <c r="V120" i="73"/>
  <c r="F118" i="73"/>
  <c r="N119" i="73"/>
  <c r="DN148" i="21"/>
  <c r="DN157" i="21" s="1"/>
  <c r="DN82" i="83"/>
  <c r="DK89" i="83" s="1"/>
  <c r="DK101" i="83" s="1"/>
  <c r="DO42" i="83"/>
  <c r="DO50" i="83" s="1"/>
  <c r="CK162" i="2"/>
  <c r="CK107" i="21" s="1"/>
  <c r="CK111" i="21" s="1"/>
  <c r="CK43" i="21" s="1"/>
  <c r="CK50" i="68" s="1"/>
  <c r="CK171" i="2"/>
  <c r="CK172" i="2" s="1"/>
  <c r="CK126" i="21" s="1"/>
  <c r="CK130" i="21" s="1"/>
  <c r="CK44" i="21" s="1"/>
  <c r="CK51" i="68" s="1"/>
  <c r="DQ84" i="83"/>
  <c r="DQ23" i="21"/>
  <c r="DQ195" i="21"/>
  <c r="DQ199" i="21" s="1"/>
  <c r="DR44" i="83"/>
  <c r="DR52" i="83" s="1"/>
  <c r="DP166" i="15"/>
  <c r="DM91" i="83"/>
  <c r="DM103" i="83" s="1"/>
  <c r="DP77" i="83"/>
  <c r="DM75" i="83"/>
  <c r="DM157" i="21"/>
  <c r="DN45" i="83"/>
  <c r="DN31" i="83"/>
  <c r="DN33" i="83" s="1"/>
  <c r="Q16" i="25"/>
  <c r="L336" i="73"/>
  <c r="S189" i="2"/>
  <c r="AY89" i="15"/>
  <c r="AS189" i="2"/>
  <c r="AS191" i="2" s="1"/>
  <c r="AS192" i="2" s="1"/>
  <c r="AS164" i="21" s="1"/>
  <c r="AS168" i="21" s="1"/>
  <c r="AS46" i="21" s="1"/>
  <c r="AS53" i="68" s="1"/>
  <c r="DF189" i="2"/>
  <c r="DF191" i="2" s="1"/>
  <c r="DF192" i="2" s="1"/>
  <c r="DF164" i="21" s="1"/>
  <c r="DF168" i="21" s="1"/>
  <c r="DF46" i="21" s="1"/>
  <c r="DF53" i="68" s="1"/>
  <c r="DN22" i="83"/>
  <c r="CR189" i="2"/>
  <c r="CR191" i="2" s="1"/>
  <c r="CR192" i="2" s="1"/>
  <c r="CR164" i="21" s="1"/>
  <c r="CR168" i="21" s="1"/>
  <c r="CR46" i="21" s="1"/>
  <c r="CR53" i="68" s="1"/>
  <c r="S192" i="2"/>
  <c r="S164" i="21" s="1"/>
  <c r="S168" i="21" s="1"/>
  <c r="S46" i="21" s="1"/>
  <c r="DN53" i="83"/>
  <c r="DN13" i="61" s="1"/>
  <c r="DN35" i="61" s="1"/>
  <c r="AZ46" i="21"/>
  <c r="AZ53" i="68" s="1"/>
  <c r="L42" i="21"/>
  <c r="L49" i="13"/>
  <c r="CZ189" i="2"/>
  <c r="CZ191" i="2" s="1"/>
  <c r="CZ192" i="2" s="1"/>
  <c r="CZ164" i="21" s="1"/>
  <c r="CZ168" i="21" s="1"/>
  <c r="CM189" i="2"/>
  <c r="CM191" i="2" s="1"/>
  <c r="CM192" i="2" s="1"/>
  <c r="CM164" i="21" s="1"/>
  <c r="CM168" i="21" s="1"/>
  <c r="AG189" i="2"/>
  <c r="AG191" i="2" s="1"/>
  <c r="AG192" i="2" s="1"/>
  <c r="AG164" i="21" s="1"/>
  <c r="AG168" i="21" s="1"/>
  <c r="DS189" i="2"/>
  <c r="DS191" i="2" s="1"/>
  <c r="DS192" i="2" s="1"/>
  <c r="DS164" i="21" s="1"/>
  <c r="DS168" i="21" s="1"/>
  <c r="DI189" i="2"/>
  <c r="DI191" i="2" s="1"/>
  <c r="DI192" i="2" s="1"/>
  <c r="DI164" i="21" s="1"/>
  <c r="DI168" i="21" s="1"/>
  <c r="R46" i="21"/>
  <c r="R53" i="68" s="1"/>
  <c r="L158" i="15"/>
  <c r="K26" i="15"/>
  <c r="AO189" i="2"/>
  <c r="AO191" i="2" s="1"/>
  <c r="AO192" i="2" s="1"/>
  <c r="AO164" i="21" s="1"/>
  <c r="AO168" i="21" s="1"/>
  <c r="BY189" i="2"/>
  <c r="BY191" i="2" s="1"/>
  <c r="BY192" i="2" s="1"/>
  <c r="BY164" i="21" s="1"/>
  <c r="BY168" i="21" s="1"/>
  <c r="L192" i="2"/>
  <c r="Y189" i="2"/>
  <c r="Y191" i="2" s="1"/>
  <c r="Y192" i="2" s="1"/>
  <c r="Y164" i="21" s="1"/>
  <c r="Y168" i="21" s="1"/>
  <c r="DO21" i="83"/>
  <c r="DO28" i="83" s="1"/>
  <c r="DO82" i="83" s="1"/>
  <c r="DO29" i="83"/>
  <c r="CY189" i="2"/>
  <c r="CY191" i="2" s="1"/>
  <c r="CY192" i="2" s="1"/>
  <c r="CY164" i="21" s="1"/>
  <c r="CY168" i="21" s="1"/>
  <c r="CS189" i="2"/>
  <c r="CS191" i="2" s="1"/>
  <c r="CS192" i="2" s="1"/>
  <c r="CS164" i="21" s="1"/>
  <c r="CS168" i="21" s="1"/>
  <c r="EF189" i="2"/>
  <c r="EF191" i="2" s="1"/>
  <c r="EF192" i="2" s="1"/>
  <c r="EF164" i="21" s="1"/>
  <c r="EF168" i="21" s="1"/>
  <c r="M189" i="2"/>
  <c r="M192" i="2" s="1"/>
  <c r="M164" i="21" s="1"/>
  <c r="M168" i="21" s="1"/>
  <c r="DA189" i="2"/>
  <c r="DA191" i="2" s="1"/>
  <c r="DA192" i="2" s="1"/>
  <c r="DA164" i="21" s="1"/>
  <c r="DA168" i="21" s="1"/>
  <c r="CT189" i="2"/>
  <c r="CT191" i="2" s="1"/>
  <c r="CT192" i="2" s="1"/>
  <c r="CT164" i="21" s="1"/>
  <c r="CT168" i="21" s="1"/>
  <c r="DN83" i="83"/>
  <c r="DN167" i="21"/>
  <c r="DN176" i="21" s="1"/>
  <c r="DN22" i="21"/>
  <c r="DN40" i="68" s="1"/>
  <c r="DO43" i="83"/>
  <c r="DO51" i="83" s="1"/>
  <c r="BA189" i="2"/>
  <c r="BA191" i="2" s="1"/>
  <c r="BA192" i="2" s="1"/>
  <c r="BA164" i="21" s="1"/>
  <c r="BA168" i="21" s="1"/>
  <c r="P189" i="2"/>
  <c r="P192" i="2" s="1"/>
  <c r="P164" i="21" s="1"/>
  <c r="P168" i="21" s="1"/>
  <c r="CC189" i="2"/>
  <c r="CC191" i="2" s="1"/>
  <c r="CC192" i="2" s="1"/>
  <c r="CC164" i="21" s="1"/>
  <c r="CC168" i="21" s="1"/>
  <c r="BQ189" i="2"/>
  <c r="BQ191" i="2" s="1"/>
  <c r="BQ192" i="2" s="1"/>
  <c r="BQ164" i="21" s="1"/>
  <c r="BQ168" i="21" s="1"/>
  <c r="EK189" i="2"/>
  <c r="EK191" i="2" s="1"/>
  <c r="EK192" i="2" s="1"/>
  <c r="EK164" i="21" s="1"/>
  <c r="EK168" i="21" s="1"/>
  <c r="DH189" i="2"/>
  <c r="DH191" i="2" s="1"/>
  <c r="DH192" i="2" s="1"/>
  <c r="DH164" i="21" s="1"/>
  <c r="DH168" i="21" s="1"/>
  <c r="DX189" i="2"/>
  <c r="DX191" i="2" s="1"/>
  <c r="DX192" i="2" s="1"/>
  <c r="DX164" i="21" s="1"/>
  <c r="DX168" i="21" s="1"/>
  <c r="CA189" i="2"/>
  <c r="CA191" i="2" s="1"/>
  <c r="CA192" i="2" s="1"/>
  <c r="CA164" i="21" s="1"/>
  <c r="CA168" i="21" s="1"/>
  <c r="EL189" i="2"/>
  <c r="EL191" i="2" s="1"/>
  <c r="EL192" i="2" s="1"/>
  <c r="EL164" i="21" s="1"/>
  <c r="EL168" i="21" s="1"/>
  <c r="U189" i="2"/>
  <c r="U191" i="2" s="1"/>
  <c r="U192" i="2" s="1"/>
  <c r="U164" i="21" s="1"/>
  <c r="U168" i="21" s="1"/>
  <c r="AR189" i="2"/>
  <c r="AR191" i="2" s="1"/>
  <c r="AR192" i="2" s="1"/>
  <c r="AR164" i="21" s="1"/>
  <c r="AR168" i="21" s="1"/>
  <c r="AT189" i="2"/>
  <c r="AT191" i="2" s="1"/>
  <c r="AT192" i="2" s="1"/>
  <c r="AT164" i="21" s="1"/>
  <c r="AT168" i="21" s="1"/>
  <c r="Q46" i="21"/>
  <c r="Q53" i="68" s="1"/>
  <c r="AH189" i="2"/>
  <c r="AH191" i="2" s="1"/>
  <c r="AH192" i="2" s="1"/>
  <c r="AH164" i="21" s="1"/>
  <c r="AH168" i="21" s="1"/>
  <c r="EE189" i="2"/>
  <c r="EE191" i="2" s="1"/>
  <c r="EE192" i="2" s="1"/>
  <c r="EE164" i="21" s="1"/>
  <c r="EE168" i="21" s="1"/>
  <c r="W189" i="2"/>
  <c r="W191" i="2" s="1"/>
  <c r="W192" i="2" s="1"/>
  <c r="W164" i="21" s="1"/>
  <c r="W168" i="21" s="1"/>
  <c r="CI189" i="2"/>
  <c r="CI191" i="2" s="1"/>
  <c r="CI192" i="2" s="1"/>
  <c r="CI164" i="21" s="1"/>
  <c r="CI168" i="21" s="1"/>
  <c r="AI189" i="2"/>
  <c r="AI191" i="2" s="1"/>
  <c r="AI192" i="2" s="1"/>
  <c r="AI164" i="21" s="1"/>
  <c r="AI168" i="21" s="1"/>
  <c r="CL189" i="2"/>
  <c r="CL191" i="2" s="1"/>
  <c r="CL192" i="2" s="1"/>
  <c r="CL164" i="21" s="1"/>
  <c r="CL168" i="21" s="1"/>
  <c r="DW189" i="2"/>
  <c r="DW191" i="2" s="1"/>
  <c r="DW192" i="2" s="1"/>
  <c r="DW164" i="21" s="1"/>
  <c r="DW168" i="21" s="1"/>
  <c r="EB189" i="2"/>
  <c r="EB191" i="2" s="1"/>
  <c r="EB192" i="2" s="1"/>
  <c r="EB164" i="21" s="1"/>
  <c r="EB168" i="21" s="1"/>
  <c r="T46" i="21"/>
  <c r="T53" i="68" s="1"/>
  <c r="AD189" i="2"/>
  <c r="AD191" i="2" s="1"/>
  <c r="AD192" i="2" s="1"/>
  <c r="AD164" i="21" s="1"/>
  <c r="AD168" i="21" s="1"/>
  <c r="BF189" i="2"/>
  <c r="BF191" i="2" s="1"/>
  <c r="BF192" i="2" s="1"/>
  <c r="BF164" i="21" s="1"/>
  <c r="BF168" i="21" s="1"/>
  <c r="DQ189" i="2"/>
  <c r="DQ191" i="2" s="1"/>
  <c r="DQ192" i="2" s="1"/>
  <c r="DQ164" i="21" s="1"/>
  <c r="DQ168" i="21" s="1"/>
  <c r="N189" i="2"/>
  <c r="N192" i="2" s="1"/>
  <c r="N164" i="21" s="1"/>
  <c r="N168" i="21" s="1"/>
  <c r="BE189" i="2"/>
  <c r="BE191" i="2" s="1"/>
  <c r="BE192" i="2" s="1"/>
  <c r="BE164" i="21" s="1"/>
  <c r="BE168" i="21" s="1"/>
  <c r="EJ189" i="2"/>
  <c r="EJ191" i="2" s="1"/>
  <c r="EJ192" i="2" s="1"/>
  <c r="EJ164" i="21" s="1"/>
  <c r="EJ168" i="21" s="1"/>
  <c r="CK189" i="2"/>
  <c r="CK191" i="2" s="1"/>
  <c r="CK192" i="2" s="1"/>
  <c r="CK164" i="21" s="1"/>
  <c r="CK168" i="21" s="1"/>
  <c r="AW189" i="2"/>
  <c r="AW191" i="2" s="1"/>
  <c r="AW192" i="2" s="1"/>
  <c r="AW164" i="21" s="1"/>
  <c r="AW168" i="21" s="1"/>
  <c r="V189" i="2"/>
  <c r="V191" i="2" s="1"/>
  <c r="V192" i="2" s="1"/>
  <c r="V164" i="21" s="1"/>
  <c r="V168" i="21" s="1"/>
  <c r="DR189" i="2"/>
  <c r="DR191" i="2" s="1"/>
  <c r="DR192" i="2" s="1"/>
  <c r="DR164" i="21" s="1"/>
  <c r="DR168" i="21" s="1"/>
  <c r="AY189" i="2"/>
  <c r="AY191" i="2" s="1"/>
  <c r="AY192" i="2" s="1"/>
  <c r="AY164" i="21" s="1"/>
  <c r="AY168" i="21" s="1"/>
  <c r="CV189" i="2"/>
  <c r="CV191" i="2" s="1"/>
  <c r="CV192" i="2" s="1"/>
  <c r="CV164" i="21" s="1"/>
  <c r="CV168" i="21" s="1"/>
  <c r="EA189" i="2"/>
  <c r="EA191" i="2" s="1"/>
  <c r="EA192" i="2" s="1"/>
  <c r="EA164" i="21" s="1"/>
  <c r="EA168" i="21" s="1"/>
  <c r="DT189" i="2"/>
  <c r="DT191" i="2" s="1"/>
  <c r="DT192" i="2" s="1"/>
  <c r="DT164" i="21" s="1"/>
  <c r="DT168" i="21" s="1"/>
  <c r="AJ189" i="2"/>
  <c r="AJ191" i="2" s="1"/>
  <c r="AJ192" i="2" s="1"/>
  <c r="AJ164" i="21" s="1"/>
  <c r="AJ168" i="21" s="1"/>
  <c r="BW189" i="2"/>
  <c r="BW191" i="2" s="1"/>
  <c r="BW192" i="2" s="1"/>
  <c r="BW164" i="21" s="1"/>
  <c r="BW168" i="21" s="1"/>
  <c r="ED189" i="2"/>
  <c r="ED191" i="2" s="1"/>
  <c r="ED192" i="2" s="1"/>
  <c r="ED164" i="21" s="1"/>
  <c r="ED168" i="21" s="1"/>
  <c r="DB189" i="2"/>
  <c r="DB191" i="2" s="1"/>
  <c r="DB192" i="2" s="1"/>
  <c r="DB164" i="21" s="1"/>
  <c r="DB168" i="21" s="1"/>
  <c r="CO189" i="2"/>
  <c r="CO191" i="2" s="1"/>
  <c r="CO192" i="2" s="1"/>
  <c r="CO164" i="21" s="1"/>
  <c r="CO168" i="21" s="1"/>
  <c r="CQ189" i="2"/>
  <c r="CQ191" i="2" s="1"/>
  <c r="CQ192" i="2" s="1"/>
  <c r="CQ164" i="21" s="1"/>
  <c r="CQ168" i="21" s="1"/>
  <c r="BP189" i="2"/>
  <c r="BP191" i="2" s="1"/>
  <c r="BP192" i="2" s="1"/>
  <c r="BP164" i="21" s="1"/>
  <c r="BP168" i="21" s="1"/>
  <c r="BR189" i="2"/>
  <c r="BR191" i="2" s="1"/>
  <c r="BR192" i="2" s="1"/>
  <c r="BR164" i="21" s="1"/>
  <c r="BR168" i="21" s="1"/>
  <c r="BD189" i="2"/>
  <c r="BD191" i="2" s="1"/>
  <c r="BD192" i="2" s="1"/>
  <c r="BD164" i="21" s="1"/>
  <c r="BD168" i="21" s="1"/>
  <c r="DO189" i="2"/>
  <c r="DO191" i="2" s="1"/>
  <c r="DO192" i="2" s="1"/>
  <c r="DO164" i="21" s="1"/>
  <c r="DO168" i="21" s="1"/>
  <c r="BC189" i="2"/>
  <c r="BC191" i="2" s="1"/>
  <c r="BC192" i="2" s="1"/>
  <c r="BC164" i="21" s="1"/>
  <c r="BC168" i="21" s="1"/>
  <c r="BO189" i="2"/>
  <c r="BO191" i="2" s="1"/>
  <c r="BO192" i="2" s="1"/>
  <c r="BO164" i="21" s="1"/>
  <c r="BO168" i="21" s="1"/>
  <c r="BU189" i="2"/>
  <c r="BU191" i="2" s="1"/>
  <c r="BU192" i="2" s="1"/>
  <c r="BU164" i="21" s="1"/>
  <c r="BU168" i="21" s="1"/>
  <c r="DZ189" i="2"/>
  <c r="DZ191" i="2" s="1"/>
  <c r="DZ192" i="2" s="1"/>
  <c r="DZ164" i="21" s="1"/>
  <c r="DZ168" i="21" s="1"/>
  <c r="DC189" i="2"/>
  <c r="DC191" i="2" s="1"/>
  <c r="DC192" i="2" s="1"/>
  <c r="DC164" i="21" s="1"/>
  <c r="DC168" i="21" s="1"/>
  <c r="BS189" i="2"/>
  <c r="BS191" i="2" s="1"/>
  <c r="BS192" i="2" s="1"/>
  <c r="BS164" i="21" s="1"/>
  <c r="BS168" i="21" s="1"/>
  <c r="AX189" i="2"/>
  <c r="AX191" i="2" s="1"/>
  <c r="AX192" i="2" s="1"/>
  <c r="AX164" i="21" s="1"/>
  <c r="AX168" i="21" s="1"/>
  <c r="AM189" i="2"/>
  <c r="AM191" i="2" s="1"/>
  <c r="AM192" i="2" s="1"/>
  <c r="AM164" i="21" s="1"/>
  <c r="AM168" i="21" s="1"/>
  <c r="DD189" i="2"/>
  <c r="DD191" i="2" s="1"/>
  <c r="DD192" i="2" s="1"/>
  <c r="DD164" i="21" s="1"/>
  <c r="DD168" i="21" s="1"/>
  <c r="CU189" i="2"/>
  <c r="CU191" i="2" s="1"/>
  <c r="CU192" i="2" s="1"/>
  <c r="CU164" i="21" s="1"/>
  <c r="CU168" i="21" s="1"/>
  <c r="DP189" i="2"/>
  <c r="DP191" i="2" s="1"/>
  <c r="DP192" i="2" s="1"/>
  <c r="DP164" i="21" s="1"/>
  <c r="DP168" i="21" s="1"/>
  <c r="BN189" i="2"/>
  <c r="BN191" i="2" s="1"/>
  <c r="BN192" i="2" s="1"/>
  <c r="BN164" i="21" s="1"/>
  <c r="BN168" i="21" s="1"/>
  <c r="EM189" i="2"/>
  <c r="EM191" i="2" s="1"/>
  <c r="EM192" i="2" s="1"/>
  <c r="EM164" i="21" s="1"/>
  <c r="EM168" i="21" s="1"/>
  <c r="L189" i="2"/>
  <c r="CJ189" i="2"/>
  <c r="CJ191" i="2" s="1"/>
  <c r="CJ192" i="2" s="1"/>
  <c r="CJ164" i="21" s="1"/>
  <c r="CJ168" i="21" s="1"/>
  <c r="CP189" i="2"/>
  <c r="CP191" i="2" s="1"/>
  <c r="CP192" i="2" s="1"/>
  <c r="CP164" i="21" s="1"/>
  <c r="CP168" i="21" s="1"/>
  <c r="BI189" i="2"/>
  <c r="BI191" i="2" s="1"/>
  <c r="BI192" i="2" s="1"/>
  <c r="BI164" i="21" s="1"/>
  <c r="BI168" i="21" s="1"/>
  <c r="DV189" i="2"/>
  <c r="DV191" i="2" s="1"/>
  <c r="DV192" i="2" s="1"/>
  <c r="DV164" i="21" s="1"/>
  <c r="DV168" i="21" s="1"/>
  <c r="AU189" i="2"/>
  <c r="AU191" i="2" s="1"/>
  <c r="AU192" i="2" s="1"/>
  <c r="AU164" i="21" s="1"/>
  <c r="AU168" i="21" s="1"/>
  <c r="CB189" i="2"/>
  <c r="CB191" i="2" s="1"/>
  <c r="CB192" i="2" s="1"/>
  <c r="CB164" i="21" s="1"/>
  <c r="CB168" i="21" s="1"/>
  <c r="X189" i="2"/>
  <c r="X191" i="2" s="1"/>
  <c r="X192" i="2" s="1"/>
  <c r="X164" i="21" s="1"/>
  <c r="X168" i="21" s="1"/>
  <c r="DK189" i="2"/>
  <c r="DK191" i="2" s="1"/>
  <c r="DK192" i="2" s="1"/>
  <c r="DK164" i="21" s="1"/>
  <c r="DK168" i="21" s="1"/>
  <c r="BX189" i="2"/>
  <c r="BX191" i="2" s="1"/>
  <c r="BX192" i="2" s="1"/>
  <c r="BX164" i="21" s="1"/>
  <c r="BX168" i="21" s="1"/>
  <c r="AV189" i="2"/>
  <c r="AV191" i="2" s="1"/>
  <c r="AV192" i="2" s="1"/>
  <c r="AV164" i="21" s="1"/>
  <c r="AV168" i="21" s="1"/>
  <c r="AE189" i="2"/>
  <c r="AE191" i="2" s="1"/>
  <c r="AE192" i="2" s="1"/>
  <c r="AE164" i="21" s="1"/>
  <c r="AE168" i="21" s="1"/>
  <c r="DY189" i="2"/>
  <c r="DY191" i="2" s="1"/>
  <c r="DY192" i="2" s="1"/>
  <c r="DY164" i="21" s="1"/>
  <c r="DY168" i="21" s="1"/>
  <c r="CD189" i="2"/>
  <c r="CD191" i="2" s="1"/>
  <c r="CD192" i="2" s="1"/>
  <c r="CD164" i="21" s="1"/>
  <c r="CD168" i="21" s="1"/>
  <c r="DG189" i="2"/>
  <c r="DG191" i="2" s="1"/>
  <c r="DG192" i="2" s="1"/>
  <c r="DG164" i="21" s="1"/>
  <c r="DG168" i="21" s="1"/>
  <c r="AF189" i="2"/>
  <c r="AF191" i="2" s="1"/>
  <c r="AF192" i="2" s="1"/>
  <c r="AF164" i="21" s="1"/>
  <c r="AF168" i="21" s="1"/>
  <c r="BT189" i="2"/>
  <c r="BT191" i="2" s="1"/>
  <c r="BT192" i="2" s="1"/>
  <c r="BT164" i="21" s="1"/>
  <c r="BT168" i="21" s="1"/>
  <c r="AQ189" i="2"/>
  <c r="AQ191" i="2" s="1"/>
  <c r="AQ192" i="2" s="1"/>
  <c r="AQ164" i="21" s="1"/>
  <c r="AQ168" i="21" s="1"/>
  <c r="CX189" i="2"/>
  <c r="CX191" i="2" s="1"/>
  <c r="CX192" i="2" s="1"/>
  <c r="CX164" i="21" s="1"/>
  <c r="CX168" i="21" s="1"/>
  <c r="R189" i="2"/>
  <c r="BJ189" i="2"/>
  <c r="BJ191" i="2" s="1"/>
  <c r="BJ192" i="2" s="1"/>
  <c r="BJ164" i="21" s="1"/>
  <c r="BJ168" i="21" s="1"/>
  <c r="AP189" i="2"/>
  <c r="AP191" i="2" s="1"/>
  <c r="AP192" i="2" s="1"/>
  <c r="AP164" i="21" s="1"/>
  <c r="AP168" i="21" s="1"/>
  <c r="DU189" i="2"/>
  <c r="DU191" i="2" s="1"/>
  <c r="DU192" i="2" s="1"/>
  <c r="DU164" i="21" s="1"/>
  <c r="DU168" i="21" s="1"/>
  <c r="BH189" i="2"/>
  <c r="BH191" i="2" s="1"/>
  <c r="BH192" i="2" s="1"/>
  <c r="BH164" i="21" s="1"/>
  <c r="BH168" i="21" s="1"/>
  <c r="CW189" i="2"/>
  <c r="CW191" i="2" s="1"/>
  <c r="CW192" i="2" s="1"/>
  <c r="CW164" i="21" s="1"/>
  <c r="CW168" i="21" s="1"/>
  <c r="CF189" i="2"/>
  <c r="CF191" i="2" s="1"/>
  <c r="CF192" i="2" s="1"/>
  <c r="CF164" i="21" s="1"/>
  <c r="CF168" i="21" s="1"/>
  <c r="BL189" i="2"/>
  <c r="BL191" i="2" s="1"/>
  <c r="BL192" i="2" s="1"/>
  <c r="BL164" i="21" s="1"/>
  <c r="BL168" i="21" s="1"/>
  <c r="CH189" i="2"/>
  <c r="CH191" i="2" s="1"/>
  <c r="CH192" i="2" s="1"/>
  <c r="CH164" i="21" s="1"/>
  <c r="CH168" i="21" s="1"/>
  <c r="DJ189" i="2"/>
  <c r="DJ191" i="2" s="1"/>
  <c r="DJ192" i="2" s="1"/>
  <c r="DJ164" i="21" s="1"/>
  <c r="DJ168" i="21" s="1"/>
  <c r="T189" i="2"/>
  <c r="EG189" i="2"/>
  <c r="EG191" i="2" s="1"/>
  <c r="EG192" i="2" s="1"/>
  <c r="EG164" i="21" s="1"/>
  <c r="EG168" i="21" s="1"/>
  <c r="BZ189" i="2"/>
  <c r="BZ191" i="2" s="1"/>
  <c r="BZ192" i="2" s="1"/>
  <c r="BZ164" i="21" s="1"/>
  <c r="BZ168" i="21" s="1"/>
  <c r="Q189" i="2"/>
  <c r="O189" i="2"/>
  <c r="O192" i="2" s="1"/>
  <c r="O164" i="21" s="1"/>
  <c r="O168" i="21" s="1"/>
  <c r="CN189" i="2"/>
  <c r="CN191" i="2" s="1"/>
  <c r="CN192" i="2" s="1"/>
  <c r="CN164" i="21" s="1"/>
  <c r="CN168" i="21" s="1"/>
  <c r="EH189" i="2"/>
  <c r="EH191" i="2" s="1"/>
  <c r="EH192" i="2" s="1"/>
  <c r="EH164" i="21" s="1"/>
  <c r="EH168" i="21" s="1"/>
  <c r="EO189" i="2"/>
  <c r="EO191" i="2" s="1"/>
  <c r="EO192" i="2" s="1"/>
  <c r="EO164" i="21" s="1"/>
  <c r="EO168" i="21" s="1"/>
  <c r="AC189" i="2"/>
  <c r="AC191" i="2" s="1"/>
  <c r="AC192" i="2" s="1"/>
  <c r="AC164" i="21" s="1"/>
  <c r="AC168" i="21" s="1"/>
  <c r="BK189" i="2"/>
  <c r="BK191" i="2" s="1"/>
  <c r="BK192" i="2" s="1"/>
  <c r="BK164" i="21" s="1"/>
  <c r="BK168" i="21" s="1"/>
  <c r="EP189" i="2"/>
  <c r="EP191" i="2" s="1"/>
  <c r="EP192" i="2" s="1"/>
  <c r="EP164" i="21" s="1"/>
  <c r="EP168" i="21" s="1"/>
  <c r="EC189" i="2"/>
  <c r="EC191" i="2" s="1"/>
  <c r="EC192" i="2" s="1"/>
  <c r="EC164" i="21" s="1"/>
  <c r="EC168" i="21" s="1"/>
  <c r="AK189" i="2"/>
  <c r="AK191" i="2" s="1"/>
  <c r="AK192" i="2" s="1"/>
  <c r="AK164" i="21" s="1"/>
  <c r="AK168" i="21" s="1"/>
  <c r="CG189" i="2"/>
  <c r="CG191" i="2" s="1"/>
  <c r="CG192" i="2" s="1"/>
  <c r="CG164" i="21" s="1"/>
  <c r="CG168" i="21" s="1"/>
  <c r="BM189" i="2"/>
  <c r="BM191" i="2" s="1"/>
  <c r="BM192" i="2" s="1"/>
  <c r="BM164" i="21" s="1"/>
  <c r="BM168" i="21" s="1"/>
  <c r="BB189" i="2"/>
  <c r="BB191" i="2" s="1"/>
  <c r="BB192" i="2" s="1"/>
  <c r="BB164" i="21" s="1"/>
  <c r="BB168" i="21" s="1"/>
  <c r="AB189" i="2"/>
  <c r="AB191" i="2" s="1"/>
  <c r="AB192" i="2" s="1"/>
  <c r="AB164" i="21" s="1"/>
  <c r="AB168" i="21" s="1"/>
  <c r="EN189" i="2"/>
  <c r="EN191" i="2" s="1"/>
  <c r="EN192" i="2" s="1"/>
  <c r="EN164" i="21" s="1"/>
  <c r="EN168" i="21" s="1"/>
  <c r="Z189" i="2"/>
  <c r="Z191" i="2" s="1"/>
  <c r="Z192" i="2" s="1"/>
  <c r="Z164" i="21" s="1"/>
  <c r="Z168" i="21" s="1"/>
  <c r="E190" i="2"/>
  <c r="DM189" i="2"/>
  <c r="DM191" i="2" s="1"/>
  <c r="DM192" i="2" s="1"/>
  <c r="DM164" i="21" s="1"/>
  <c r="DM168" i="21" s="1"/>
  <c r="AL189" i="2"/>
  <c r="AL191" i="2" s="1"/>
  <c r="AL192" i="2" s="1"/>
  <c r="AL164" i="21" s="1"/>
  <c r="AL168" i="21" s="1"/>
  <c r="AA189" i="2"/>
  <c r="AA191" i="2" s="1"/>
  <c r="AA192" i="2" s="1"/>
  <c r="AA164" i="21" s="1"/>
  <c r="AA168" i="21" s="1"/>
  <c r="DM159" i="15"/>
  <c r="DM176" i="21"/>
  <c r="DE189" i="2"/>
  <c r="DE191" i="2" s="1"/>
  <c r="DE192" i="2" s="1"/>
  <c r="DE164" i="21" s="1"/>
  <c r="DE168" i="21" s="1"/>
  <c r="BV189" i="2"/>
  <c r="BV191" i="2" s="1"/>
  <c r="BV192" i="2" s="1"/>
  <c r="BV164" i="21" s="1"/>
  <c r="BV168" i="21" s="1"/>
  <c r="K57" i="68"/>
  <c r="CE189" i="2"/>
  <c r="CE191" i="2" s="1"/>
  <c r="CE192" i="2" s="1"/>
  <c r="CE164" i="21" s="1"/>
  <c r="CE168" i="21" s="1"/>
  <c r="BG189" i="2"/>
  <c r="BG191" i="2" s="1"/>
  <c r="BG192" i="2" s="1"/>
  <c r="BG164" i="21" s="1"/>
  <c r="BG168" i="21" s="1"/>
  <c r="DM40" i="68"/>
  <c r="DM42" i="68" s="1"/>
  <c r="DN189" i="2"/>
  <c r="DN191" i="2" s="1"/>
  <c r="DN192" i="2" s="1"/>
  <c r="DN164" i="21" s="1"/>
  <c r="DN168" i="21" s="1"/>
  <c r="EI189" i="2"/>
  <c r="EI191" i="2" s="1"/>
  <c r="EI192" i="2" s="1"/>
  <c r="EI164" i="21" s="1"/>
  <c r="EI168" i="21" s="1"/>
  <c r="AN189" i="2"/>
  <c r="AN191" i="2" s="1"/>
  <c r="AN192" i="2" s="1"/>
  <c r="AN164" i="21" s="1"/>
  <c r="AN168" i="21" s="1"/>
  <c r="DM76" i="83"/>
  <c r="DJ90" i="83"/>
  <c r="DJ102" i="83" s="1"/>
  <c r="DJ98" i="83" s="1"/>
  <c r="DJ109" i="83" s="1"/>
  <c r="DL189" i="2"/>
  <c r="DL191" i="2" s="1"/>
  <c r="DL192" i="2" s="1"/>
  <c r="DL164" i="21" s="1"/>
  <c r="DL168" i="21" s="1"/>
  <c r="EO233" i="15"/>
  <c r="AB172" i="2"/>
  <c r="AB126" i="21" s="1"/>
  <c r="AB130" i="21" s="1"/>
  <c r="AB44" i="21" s="1"/>
  <c r="AB51" i="68" s="1"/>
  <c r="Y172" i="2"/>
  <c r="Y126" i="21" s="1"/>
  <c r="Y130" i="21" s="1"/>
  <c r="Y44" i="21" s="1"/>
  <c r="Y51" i="68" s="1"/>
  <c r="AA172" i="2"/>
  <c r="AA126" i="21" s="1"/>
  <c r="AA130" i="21" s="1"/>
  <c r="AA44" i="21" s="1"/>
  <c r="AC172" i="2"/>
  <c r="AC126" i="21" s="1"/>
  <c r="AC130" i="21" s="1"/>
  <c r="AC44" i="21" s="1"/>
  <c r="AC51" i="68" s="1"/>
  <c r="Z172" i="2"/>
  <c r="Z126" i="21" s="1"/>
  <c r="Z130" i="21" s="1"/>
  <c r="Z44" i="21" s="1"/>
  <c r="Z51" i="68" s="1"/>
  <c r="AE172" i="2"/>
  <c r="AE126" i="21" s="1"/>
  <c r="AE130" i="21" s="1"/>
  <c r="AE44" i="21" s="1"/>
  <c r="AD172" i="2"/>
  <c r="AD126" i="21" s="1"/>
  <c r="AD130" i="21" s="1"/>
  <c r="AD44" i="21" s="1"/>
  <c r="AD51" i="68" s="1"/>
  <c r="V172" i="2"/>
  <c r="V126" i="21" s="1"/>
  <c r="V130" i="21" s="1"/>
  <c r="V44" i="21" s="1"/>
  <c r="V51" i="68" s="1"/>
  <c r="W172" i="2"/>
  <c r="W126" i="21" s="1"/>
  <c r="W130" i="21" s="1"/>
  <c r="W44" i="21" s="1"/>
  <c r="AJ181" i="2"/>
  <c r="BD161" i="2"/>
  <c r="BD181" i="2" s="1"/>
  <c r="BK161" i="2"/>
  <c r="BK181" i="2" s="1"/>
  <c r="CC161" i="2"/>
  <c r="CC181" i="2" s="1"/>
  <c r="EA161" i="2"/>
  <c r="EA181" i="2" s="1"/>
  <c r="BI161" i="2"/>
  <c r="BI181" i="2" s="1"/>
  <c r="AP161" i="2"/>
  <c r="AP181" i="2" s="1"/>
  <c r="BT161" i="2"/>
  <c r="BT181" i="2" s="1"/>
  <c r="EE161" i="2"/>
  <c r="EE181" i="2" s="1"/>
  <c r="BN161" i="2"/>
  <c r="BN181" i="2" s="1"/>
  <c r="W162" i="2"/>
  <c r="W107" i="21" s="1"/>
  <c r="W111" i="21" s="1"/>
  <c r="W43" i="21" s="1"/>
  <c r="EH161" i="2"/>
  <c r="EH181" i="2" s="1"/>
  <c r="AH181" i="2"/>
  <c r="CY161" i="2"/>
  <c r="CY181" i="2" s="1"/>
  <c r="CM161" i="2"/>
  <c r="CM181" i="2" s="1"/>
  <c r="EF161" i="2"/>
  <c r="EF181" i="2" s="1"/>
  <c r="AS161" i="2"/>
  <c r="AS181" i="2" s="1"/>
  <c r="EC161" i="2"/>
  <c r="EC181" i="2" s="1"/>
  <c r="DG161" i="2"/>
  <c r="DG181" i="2" s="1"/>
  <c r="AA162" i="2"/>
  <c r="AA107" i="21" s="1"/>
  <c r="AA111" i="21" s="1"/>
  <c r="AA43" i="21" s="1"/>
  <c r="CR161" i="2"/>
  <c r="CR181" i="2" s="1"/>
  <c r="BE161" i="2"/>
  <c r="BE181" i="2" s="1"/>
  <c r="AR161" i="2"/>
  <c r="AR181" i="2" s="1"/>
  <c r="BB161" i="2"/>
  <c r="BB181" i="2" s="1"/>
  <c r="BL161" i="2"/>
  <c r="BL181" i="2" s="1"/>
  <c r="Y162" i="2"/>
  <c r="Y107" i="21" s="1"/>
  <c r="Y111" i="21" s="1"/>
  <c r="Y43" i="21" s="1"/>
  <c r="Y50" i="68" s="1"/>
  <c r="EP161" i="2"/>
  <c r="EP181" i="2" s="1"/>
  <c r="CF161" i="2"/>
  <c r="CF181" i="2" s="1"/>
  <c r="BH161" i="2"/>
  <c r="BH181" i="2" s="1"/>
  <c r="AB162" i="2"/>
  <c r="AB107" i="21" s="1"/>
  <c r="AB111" i="21" s="1"/>
  <c r="AB43" i="21" s="1"/>
  <c r="AB50" i="68" s="1"/>
  <c r="DB161" i="2"/>
  <c r="DB181" i="2" s="1"/>
  <c r="EK161" i="2"/>
  <c r="EK181" i="2" s="1"/>
  <c r="BA161" i="2"/>
  <c r="BA181" i="2" s="1"/>
  <c r="AN161" i="2"/>
  <c r="AN181" i="2" s="1"/>
  <c r="CX161" i="2"/>
  <c r="CX181" i="2" s="1"/>
  <c r="DT161" i="2"/>
  <c r="DT181" i="2" s="1"/>
  <c r="EN161" i="2"/>
  <c r="EN181" i="2" s="1"/>
  <c r="DJ161" i="2"/>
  <c r="DJ181" i="2" s="1"/>
  <c r="DH161" i="2"/>
  <c r="DH181" i="2" s="1"/>
  <c r="Z162" i="2"/>
  <c r="Z107" i="21" s="1"/>
  <c r="Z111" i="21" s="1"/>
  <c r="Z43" i="21" s="1"/>
  <c r="Z50" i="68" s="1"/>
  <c r="EI161" i="2"/>
  <c r="EI181" i="2" s="1"/>
  <c r="CW161" i="2"/>
  <c r="CW181" i="2" s="1"/>
  <c r="DV161" i="2"/>
  <c r="DV181" i="2" s="1"/>
  <c r="EM161" i="2"/>
  <c r="EM181" i="2" s="1"/>
  <c r="BM161" i="2"/>
  <c r="BM181" i="2" s="1"/>
  <c r="AE162" i="2"/>
  <c r="AE107" i="21" s="1"/>
  <c r="AE111" i="21" s="1"/>
  <c r="AE43" i="21" s="1"/>
  <c r="AE50" i="68" s="1"/>
  <c r="DO161" i="2"/>
  <c r="DO181" i="2" s="1"/>
  <c r="BZ161" i="2"/>
  <c r="BZ181" i="2" s="1"/>
  <c r="AQ161" i="2"/>
  <c r="AQ181" i="2" s="1"/>
  <c r="DZ161" i="2"/>
  <c r="DZ181" i="2" s="1"/>
  <c r="BJ161" i="2"/>
  <c r="BJ181" i="2" s="1"/>
  <c r="EG161" i="2"/>
  <c r="EG181" i="2" s="1"/>
  <c r="AK181" i="2"/>
  <c r="DE161" i="2"/>
  <c r="DE181" i="2" s="1"/>
  <c r="BG161" i="2"/>
  <c r="BG181" i="2" s="1"/>
  <c r="AW161" i="2"/>
  <c r="AW181" i="2" s="1"/>
  <c r="AF181" i="2"/>
  <c r="AG181" i="2"/>
  <c r="DQ161" i="2"/>
  <c r="DQ181" i="2" s="1"/>
  <c r="CU161" i="2"/>
  <c r="CU181" i="2" s="1"/>
  <c r="V162" i="2"/>
  <c r="V107" i="21" s="1"/>
  <c r="V111" i="21" s="1"/>
  <c r="V43" i="21" s="1"/>
  <c r="V50" i="68" s="1"/>
  <c r="CE161" i="2"/>
  <c r="CE181" i="2" s="1"/>
  <c r="AZ161" i="2"/>
  <c r="AZ181" i="2" s="1"/>
  <c r="AI181" i="2"/>
  <c r="CN161" i="2"/>
  <c r="CN181" i="2" s="1"/>
  <c r="DU161" i="2"/>
  <c r="DU181" i="2" s="1"/>
  <c r="BR161" i="2"/>
  <c r="BR181" i="2" s="1"/>
  <c r="EO161" i="2"/>
  <c r="EO181" i="2" s="1"/>
  <c r="BF161" i="2"/>
  <c r="BF181" i="2" s="1"/>
  <c r="DR161" i="2"/>
  <c r="DR181" i="2" s="1"/>
  <c r="CA161" i="2"/>
  <c r="CA181" i="2" s="1"/>
  <c r="AX161" i="2"/>
  <c r="AX181" i="2" s="1"/>
  <c r="BO161" i="2"/>
  <c r="BO181" i="2" s="1"/>
  <c r="BP161" i="2"/>
  <c r="BP181" i="2" s="1"/>
  <c r="DL161" i="2"/>
  <c r="DL181" i="2" s="1"/>
  <c r="DC161" i="2"/>
  <c r="DC181" i="2" s="1"/>
  <c r="AV161" i="2"/>
  <c r="AV181" i="2" s="1"/>
  <c r="DY161" i="2"/>
  <c r="DY181" i="2" s="1"/>
  <c r="BV161" i="2"/>
  <c r="BV181" i="2" s="1"/>
  <c r="DW161" i="2"/>
  <c r="DW181" i="2" s="1"/>
  <c r="X162" i="2"/>
  <c r="X107" i="21" s="1"/>
  <c r="X111" i="21" s="1"/>
  <c r="X43" i="21" s="1"/>
  <c r="X50" i="68" s="1"/>
  <c r="DP161" i="2"/>
  <c r="DP181" i="2" s="1"/>
  <c r="CL161" i="2"/>
  <c r="CL181" i="2" s="1"/>
  <c r="AL161" i="2"/>
  <c r="AL181" i="2" s="1"/>
  <c r="EL161" i="2"/>
  <c r="EL181" i="2" s="1"/>
  <c r="DK161" i="2"/>
  <c r="DK181" i="2" s="1"/>
  <c r="AU161" i="2"/>
  <c r="AU181" i="2" s="1"/>
  <c r="CB161" i="2"/>
  <c r="CB181" i="2" s="1"/>
  <c r="AT161" i="2"/>
  <c r="AT181" i="2" s="1"/>
  <c r="EB161" i="2"/>
  <c r="EB181" i="2" s="1"/>
  <c r="CD161" i="2"/>
  <c r="CD181" i="2" s="1"/>
  <c r="BS161" i="2"/>
  <c r="BS181" i="2" s="1"/>
  <c r="DA161" i="2"/>
  <c r="DA181" i="2" s="1"/>
  <c r="CG161" i="2"/>
  <c r="CG181" i="2" s="1"/>
  <c r="DN161" i="2"/>
  <c r="DN181" i="2" s="1"/>
  <c r="BU161" i="2"/>
  <c r="BU181" i="2" s="1"/>
  <c r="CJ161" i="2"/>
  <c r="CJ181" i="2" s="1"/>
  <c r="CO161" i="2"/>
  <c r="CO181" i="2" s="1"/>
  <c r="CQ161" i="2"/>
  <c r="CQ181" i="2" s="1"/>
  <c r="CQ182" i="2" s="1"/>
  <c r="CQ145" i="21" s="1"/>
  <c r="CQ149" i="21" s="1"/>
  <c r="CQ45" i="21" s="1"/>
  <c r="DS161" i="2"/>
  <c r="DS181" i="2" s="1"/>
  <c r="DD161" i="2"/>
  <c r="DD181" i="2" s="1"/>
  <c r="CS161" i="2"/>
  <c r="CS181" i="2" s="1"/>
  <c r="CV161" i="2"/>
  <c r="CV181" i="2" s="1"/>
  <c r="CH161" i="2"/>
  <c r="CH181" i="2" s="1"/>
  <c r="AD162" i="2"/>
  <c r="AD107" i="21" s="1"/>
  <c r="AD111" i="21" s="1"/>
  <c r="AD43" i="21" s="1"/>
  <c r="AD50" i="68" s="1"/>
  <c r="EJ161" i="2"/>
  <c r="EJ181" i="2" s="1"/>
  <c r="BW161" i="2"/>
  <c r="BW181" i="2" s="1"/>
  <c r="ED161" i="2"/>
  <c r="ED181" i="2" s="1"/>
  <c r="CI161" i="2"/>
  <c r="CI181" i="2" s="1"/>
  <c r="CZ161" i="2"/>
  <c r="CZ181" i="2" s="1"/>
  <c r="BX161" i="2"/>
  <c r="BX181" i="2" s="1"/>
  <c r="BY161" i="2"/>
  <c r="BY181" i="2" s="1"/>
  <c r="AO161" i="2"/>
  <c r="AO181" i="2" s="1"/>
  <c r="DM161" i="2"/>
  <c r="DM181" i="2" s="1"/>
  <c r="CP161" i="2"/>
  <c r="CP181" i="2" s="1"/>
  <c r="AY161" i="2"/>
  <c r="AY181" i="2" s="1"/>
  <c r="BC161" i="2"/>
  <c r="BC181" i="2" s="1"/>
  <c r="DF161" i="2"/>
  <c r="DF181" i="2" s="1"/>
  <c r="DX161" i="2"/>
  <c r="DX181" i="2" s="1"/>
  <c r="AC162" i="2"/>
  <c r="AC107" i="21" s="1"/>
  <c r="AC111" i="21" s="1"/>
  <c r="AC43" i="21" s="1"/>
  <c r="AC50" i="68" s="1"/>
  <c r="AM161" i="2"/>
  <c r="AM181" i="2" s="1"/>
  <c r="BQ161" i="2"/>
  <c r="BQ181" i="2" s="1"/>
  <c r="CT161" i="2"/>
  <c r="CT181" i="2" s="1"/>
  <c r="DI161" i="2"/>
  <c r="DI181" i="2" s="1"/>
  <c r="U162" i="2"/>
  <c r="U107" i="21" s="1"/>
  <c r="U111" i="21" s="1"/>
  <c r="U43" i="21" s="1"/>
  <c r="U50" i="68" s="1"/>
  <c r="K183" i="21"/>
  <c r="CU233" i="15"/>
  <c r="EG233" i="15"/>
  <c r="EI233" i="15"/>
  <c r="EH233" i="15"/>
  <c r="CX233" i="15"/>
  <c r="EE233" i="15"/>
  <c r="DI233" i="15"/>
  <c r="DF233" i="15"/>
  <c r="EF233" i="15"/>
  <c r="DC233" i="15"/>
  <c r="DL233" i="15"/>
  <c r="J233" i="15"/>
  <c r="J247" i="15" s="1"/>
  <c r="DW233" i="15"/>
  <c r="DJ233" i="15"/>
  <c r="ED233" i="15"/>
  <c r="DB233" i="15"/>
  <c r="CS233" i="15"/>
  <c r="CT233" i="15"/>
  <c r="DU233" i="15"/>
  <c r="DX233" i="15"/>
  <c r="DH233" i="15"/>
  <c r="DY233" i="15"/>
  <c r="EA233" i="15"/>
  <c r="EC233" i="15"/>
  <c r="DM233" i="15"/>
  <c r="DP233" i="15"/>
  <c r="DN233" i="15"/>
  <c r="DD233" i="15"/>
  <c r="EM233" i="15"/>
  <c r="DZ233" i="15"/>
  <c r="I233" i="15"/>
  <c r="I247" i="15" s="1"/>
  <c r="DQ233" i="15"/>
  <c r="DA233" i="15"/>
  <c r="CY233" i="15"/>
  <c r="DT233" i="15"/>
  <c r="H233" i="15"/>
  <c r="H247" i="15" s="1"/>
  <c r="EL233" i="15"/>
  <c r="CM233" i="15"/>
  <c r="CW233" i="15"/>
  <c r="CO233" i="15"/>
  <c r="CZ233" i="15"/>
  <c r="CV233" i="15"/>
  <c r="DE233" i="15"/>
  <c r="EN233" i="15"/>
  <c r="DV233" i="15"/>
  <c r="CR233" i="15"/>
  <c r="EB233" i="15"/>
  <c r="CL233" i="15"/>
  <c r="DS233" i="15"/>
  <c r="CN233" i="15"/>
  <c r="DO233" i="15"/>
  <c r="DG233" i="15"/>
  <c r="DR233" i="15"/>
  <c r="EK233" i="15"/>
  <c r="DK233" i="15"/>
  <c r="EJ233" i="15"/>
  <c r="CP233" i="15"/>
  <c r="CQ233" i="15"/>
  <c r="EP233" i="15"/>
  <c r="DF120" i="83"/>
  <c r="DF38" i="21" s="1"/>
  <c r="AH19" i="69"/>
  <c r="CY120" i="83"/>
  <c r="CY38" i="21" s="1"/>
  <c r="CV120" i="83"/>
  <c r="CV38" i="21" s="1"/>
  <c r="CQ120" i="83"/>
  <c r="CQ117" i="83" s="1"/>
  <c r="CQ122" i="83" s="1"/>
  <c r="CQ124" i="83" s="1"/>
  <c r="CX120" i="83"/>
  <c r="CX117" i="83" s="1"/>
  <c r="CX122" i="83" s="1"/>
  <c r="CX124" i="83" s="1"/>
  <c r="CU120" i="83"/>
  <c r="CU117" i="83" s="1"/>
  <c r="CU122" i="83" s="1"/>
  <c r="CU124" i="83" s="1"/>
  <c r="E115" i="73"/>
  <c r="L122" i="73"/>
  <c r="DE120" i="83"/>
  <c r="DE38" i="21" s="1"/>
  <c r="D204" i="73"/>
  <c r="DA120" i="83"/>
  <c r="DA38" i="21" s="1"/>
  <c r="G311" i="73"/>
  <c r="O121" i="73"/>
  <c r="CS120" i="83"/>
  <c r="CS38" i="21" s="1"/>
  <c r="CR120" i="83"/>
  <c r="CR38" i="21" s="1"/>
  <c r="CW120" i="83"/>
  <c r="CW117" i="83" s="1"/>
  <c r="CW122" i="83" s="1"/>
  <c r="CW124" i="83" s="1"/>
  <c r="DN39" i="68"/>
  <c r="AH20" i="69"/>
  <c r="H116" i="73"/>
  <c r="D122" i="73"/>
  <c r="F113" i="73"/>
  <c r="I121" i="73"/>
  <c r="R112" i="73"/>
  <c r="K114" i="73"/>
  <c r="N112" i="73"/>
  <c r="N115" i="73"/>
  <c r="H117" i="73"/>
  <c r="D114" i="73"/>
  <c r="Q121" i="73"/>
  <c r="P116" i="73"/>
  <c r="U112" i="73"/>
  <c r="V114" i="73"/>
  <c r="J121" i="73"/>
  <c r="S121" i="73"/>
  <c r="P117" i="73"/>
  <c r="J113" i="73"/>
  <c r="U113" i="73"/>
  <c r="F122" i="73"/>
  <c r="U115" i="73"/>
  <c r="G116" i="73"/>
  <c r="V117" i="73"/>
  <c r="G121" i="73"/>
  <c r="V122" i="73"/>
  <c r="V115" i="73"/>
  <c r="L115" i="73"/>
  <c r="M113" i="73"/>
  <c r="I116" i="73"/>
  <c r="O112" i="73"/>
  <c r="H112" i="73"/>
  <c r="S113" i="73"/>
  <c r="D117" i="73"/>
  <c r="Q116" i="73"/>
  <c r="L112" i="73"/>
  <c r="V112" i="73"/>
  <c r="L117" i="73"/>
  <c r="N117" i="73"/>
  <c r="H115" i="73"/>
  <c r="R115" i="73"/>
  <c r="H122" i="73"/>
  <c r="N113" i="73"/>
  <c r="F116" i="73"/>
  <c r="U122" i="73"/>
  <c r="E114" i="73"/>
  <c r="S114" i="73"/>
  <c r="U121" i="73"/>
  <c r="E112" i="73"/>
  <c r="P112" i="73"/>
  <c r="T115" i="73"/>
  <c r="J115" i="73"/>
  <c r="T122" i="73"/>
  <c r="O115" i="73"/>
  <c r="S117" i="73"/>
  <c r="L113" i="73"/>
  <c r="L121" i="73"/>
  <c r="K122" i="73"/>
  <c r="Q117" i="73"/>
  <c r="H114" i="73"/>
  <c r="V121" i="73"/>
  <c r="G122" i="73"/>
  <c r="L114" i="73"/>
  <c r="T112" i="73"/>
  <c r="O117" i="73"/>
  <c r="R122" i="73"/>
  <c r="V113" i="73"/>
  <c r="F121" i="73"/>
  <c r="G115" i="73"/>
  <c r="E116" i="73"/>
  <c r="N122" i="73"/>
  <c r="N114" i="73"/>
  <c r="I117" i="73"/>
  <c r="O114" i="73"/>
  <c r="J122" i="73"/>
  <c r="R116" i="73"/>
  <c r="Q113" i="73"/>
  <c r="E121" i="73"/>
  <c r="V116" i="73"/>
  <c r="M115" i="73"/>
  <c r="M122" i="73"/>
  <c r="P113" i="73"/>
  <c r="T117" i="73"/>
  <c r="H113" i="73"/>
  <c r="T116" i="73"/>
  <c r="D116" i="73"/>
  <c r="P115" i="73"/>
  <c r="T114" i="73"/>
  <c r="K115" i="73"/>
  <c r="F114" i="73"/>
  <c r="Q114" i="73"/>
  <c r="E122" i="73"/>
  <c r="I114" i="73"/>
  <c r="D121" i="73"/>
  <c r="R114" i="73"/>
  <c r="G117" i="73"/>
  <c r="K117" i="73"/>
  <c r="H310" i="73"/>
  <c r="V308" i="73"/>
  <c r="I113" i="73"/>
  <c r="U117" i="73"/>
  <c r="U114" i="73"/>
  <c r="D115" i="73"/>
  <c r="R117" i="73"/>
  <c r="J116" i="73"/>
  <c r="E117" i="73"/>
  <c r="V304" i="73"/>
  <c r="N116" i="73"/>
  <c r="G114" i="73"/>
  <c r="O113" i="73"/>
  <c r="O116" i="73"/>
  <c r="E113" i="73"/>
  <c r="R113" i="73"/>
  <c r="K116" i="73"/>
  <c r="J114" i="73"/>
  <c r="T121" i="73"/>
  <c r="Q112" i="73"/>
  <c r="M112" i="73"/>
  <c r="F112" i="73"/>
  <c r="M116" i="73"/>
  <c r="E325" i="73"/>
  <c r="Q122" i="73"/>
  <c r="P121" i="73"/>
  <c r="P122" i="73"/>
  <c r="K112" i="73"/>
  <c r="Q302" i="73"/>
  <c r="P114" i="73"/>
  <c r="T113" i="73"/>
  <c r="I115" i="73"/>
  <c r="R121" i="73"/>
  <c r="O122" i="73"/>
  <c r="S112" i="73"/>
  <c r="Q115" i="73"/>
  <c r="I122" i="73"/>
  <c r="DD120" i="83"/>
  <c r="DD38" i="21" s="1"/>
  <c r="N121" i="73"/>
  <c r="G113" i="73"/>
  <c r="K121" i="73"/>
  <c r="L116" i="73"/>
  <c r="J117" i="73"/>
  <c r="M121" i="73"/>
  <c r="D113" i="73"/>
  <c r="K113" i="73"/>
  <c r="U116" i="73"/>
  <c r="M114" i="73"/>
  <c r="T306" i="73"/>
  <c r="I306" i="73"/>
  <c r="S122" i="73"/>
  <c r="F117" i="73"/>
  <c r="J112" i="73"/>
  <c r="M117" i="73"/>
  <c r="F115" i="73"/>
  <c r="S115" i="73"/>
  <c r="D112" i="73"/>
  <c r="G112" i="73"/>
  <c r="S116" i="73"/>
  <c r="H121" i="73"/>
  <c r="I112" i="73"/>
  <c r="T322" i="73"/>
  <c r="M298" i="73"/>
  <c r="M297" i="73" s="1"/>
  <c r="N304" i="73"/>
  <c r="E310" i="73"/>
  <c r="E298" i="73"/>
  <c r="E297" i="73" s="1"/>
  <c r="L301" i="73"/>
  <c r="F307" i="73"/>
  <c r="M310" i="73"/>
  <c r="S308" i="73"/>
  <c r="O302" i="73"/>
  <c r="Q298" i="73"/>
  <c r="Q297" i="73" s="1"/>
  <c r="M306" i="73"/>
  <c r="P305" i="73"/>
  <c r="U322" i="73"/>
  <c r="D311" i="73"/>
  <c r="S47" i="73"/>
  <c r="I307" i="73"/>
  <c r="F304" i="73"/>
  <c r="H303" i="73"/>
  <c r="S301" i="73"/>
  <c r="R308" i="73"/>
  <c r="L311" i="73"/>
  <c r="U308" i="73"/>
  <c r="I309" i="73"/>
  <c r="H307" i="73"/>
  <c r="D322" i="73"/>
  <c r="O322" i="73"/>
  <c r="E322" i="73"/>
  <c r="U325" i="73"/>
  <c r="S307" i="73"/>
  <c r="I308" i="73"/>
  <c r="R309" i="73"/>
  <c r="K304" i="73"/>
  <c r="U309" i="73"/>
  <c r="S50" i="73"/>
  <c r="S86" i="73" s="1"/>
  <c r="DG111" i="83"/>
  <c r="DG17" i="61" s="1"/>
  <c r="DG39" i="61" s="1"/>
  <c r="DG120" i="83"/>
  <c r="DG117" i="83" s="1"/>
  <c r="E47" i="73"/>
  <c r="K47" i="73"/>
  <c r="Q47" i="73"/>
  <c r="G47" i="73"/>
  <c r="T51" i="73"/>
  <c r="T89" i="73" s="1"/>
  <c r="U50" i="73"/>
  <c r="U86" i="73" s="1"/>
  <c r="DH120" i="83"/>
  <c r="DH38" i="21" s="1"/>
  <c r="DH111" i="83"/>
  <c r="DH17" i="61" s="1"/>
  <c r="DH39" i="61" s="1"/>
  <c r="K85" i="73"/>
  <c r="E50" i="73"/>
  <c r="E86" i="73" s="1"/>
  <c r="H312" i="73"/>
  <c r="V303" i="73"/>
  <c r="U311" i="73"/>
  <c r="D303" i="73"/>
  <c r="P46" i="73"/>
  <c r="V309" i="73"/>
  <c r="U51" i="73"/>
  <c r="U89" i="73" s="1"/>
  <c r="G325" i="73"/>
  <c r="K46" i="73"/>
  <c r="P48" i="73"/>
  <c r="S306" i="73"/>
  <c r="R303" i="73"/>
  <c r="K48" i="73"/>
  <c r="H302" i="73"/>
  <c r="J50" i="73"/>
  <c r="M308" i="73"/>
  <c r="M302" i="73"/>
  <c r="M325" i="73"/>
  <c r="E307" i="73"/>
  <c r="V305" i="73"/>
  <c r="E302" i="73"/>
  <c r="V302" i="73"/>
  <c r="M307" i="73"/>
  <c r="O307" i="73"/>
  <c r="P298" i="73"/>
  <c r="P297" i="73" s="1"/>
  <c r="O304" i="73"/>
  <c r="E303" i="73"/>
  <c r="M309" i="73"/>
  <c r="Q306" i="73"/>
  <c r="J306" i="73"/>
  <c r="N305" i="73"/>
  <c r="M304" i="73"/>
  <c r="Q310" i="73"/>
  <c r="D325" i="73"/>
  <c r="R302" i="73"/>
  <c r="N311" i="73"/>
  <c r="F325" i="73"/>
  <c r="K325" i="73"/>
  <c r="G310" i="73"/>
  <c r="D301" i="73"/>
  <c r="J322" i="73"/>
  <c r="L310" i="73"/>
  <c r="H308" i="73"/>
  <c r="T302" i="73"/>
  <c r="M301" i="73"/>
  <c r="K306" i="73"/>
  <c r="F311" i="73"/>
  <c r="E304" i="73"/>
  <c r="T307" i="73"/>
  <c r="L306" i="73"/>
  <c r="J312" i="73"/>
  <c r="J308" i="73"/>
  <c r="K312" i="73"/>
  <c r="H325" i="73"/>
  <c r="P325" i="73"/>
  <c r="N307" i="73"/>
  <c r="D298" i="73"/>
  <c r="D297" i="73" s="1"/>
  <c r="G309" i="73"/>
  <c r="N301" i="73"/>
  <c r="I302" i="73"/>
  <c r="P301" i="73"/>
  <c r="T47" i="73"/>
  <c r="I51" i="73"/>
  <c r="I89" i="73" s="1"/>
  <c r="R298" i="73"/>
  <c r="R297" i="73" s="1"/>
  <c r="F322" i="73"/>
  <c r="F309" i="73"/>
  <c r="CX179" i="2"/>
  <c r="EA179" i="2"/>
  <c r="DI179" i="2"/>
  <c r="AL179" i="2"/>
  <c r="AD179" i="2"/>
  <c r="AM179" i="2"/>
  <c r="CI179" i="2"/>
  <c r="DY179" i="2"/>
  <c r="EM179" i="2"/>
  <c r="BR179" i="2"/>
  <c r="CE179" i="2"/>
  <c r="EE179" i="2"/>
  <c r="P310" i="73"/>
  <c r="K307" i="73"/>
  <c r="V298" i="73"/>
  <c r="V297" i="73" s="1"/>
  <c r="J298" i="73"/>
  <c r="J297" i="73" s="1"/>
  <c r="Q85" i="73"/>
  <c r="R304" i="73"/>
  <c r="V306" i="73"/>
  <c r="L298" i="73"/>
  <c r="L297" i="73" s="1"/>
  <c r="V88" i="73"/>
  <c r="G305" i="73"/>
  <c r="I50" i="73"/>
  <c r="N298" i="73"/>
  <c r="N297" i="73" s="1"/>
  <c r="P303" i="73"/>
  <c r="F298" i="73"/>
  <c r="F297" i="73" s="1"/>
  <c r="Q304" i="73"/>
  <c r="EN179" i="2"/>
  <c r="P322" i="73"/>
  <c r="N322" i="73"/>
  <c r="H304" i="73"/>
  <c r="S88" i="73"/>
  <c r="F46" i="73"/>
  <c r="H322" i="73"/>
  <c r="G303" i="73"/>
  <c r="O298" i="73"/>
  <c r="O297" i="73" s="1"/>
  <c r="K303" i="73"/>
  <c r="K88" i="73"/>
  <c r="M85" i="73"/>
  <c r="S46" i="73"/>
  <c r="T85" i="73"/>
  <c r="H85" i="73"/>
  <c r="E85" i="73"/>
  <c r="U48" i="73"/>
  <c r="H88" i="73"/>
  <c r="V50" i="73"/>
  <c r="V86" i="73" s="1"/>
  <c r="V85" i="73"/>
  <c r="V47" i="73"/>
  <c r="I88" i="73"/>
  <c r="F50" i="73"/>
  <c r="F86" i="73" s="1"/>
  <c r="O51" i="73"/>
  <c r="O89" i="73" s="1"/>
  <c r="L50" i="73"/>
  <c r="S51" i="73"/>
  <c r="S89" i="73" s="1"/>
  <c r="N47" i="73"/>
  <c r="J88" i="73"/>
  <c r="J47" i="73"/>
  <c r="T50" i="73"/>
  <c r="T86" i="73" s="1"/>
  <c r="Q88" i="73"/>
  <c r="H46" i="73"/>
  <c r="D85" i="73"/>
  <c r="K51" i="73"/>
  <c r="K89" i="73" s="1"/>
  <c r="R47" i="73"/>
  <c r="G48" i="73"/>
  <c r="R48" i="73"/>
  <c r="I48" i="73"/>
  <c r="F47" i="73"/>
  <c r="Q50" i="73"/>
  <c r="Q86" i="73" s="1"/>
  <c r="M48" i="73"/>
  <c r="G51" i="73"/>
  <c r="G89" i="73" s="1"/>
  <c r="Q46" i="73"/>
  <c r="E48" i="73"/>
  <c r="U47" i="73"/>
  <c r="L88" i="73"/>
  <c r="H51" i="73"/>
  <c r="H89" i="73" s="1"/>
  <c r="O50" i="73"/>
  <c r="O86" i="73" s="1"/>
  <c r="H50" i="73"/>
  <c r="M51" i="73"/>
  <c r="M89" i="73" s="1"/>
  <c r="E51" i="73"/>
  <c r="E89" i="73" s="1"/>
  <c r="L47" i="73"/>
  <c r="E88" i="73"/>
  <c r="O47" i="73"/>
  <c r="L85" i="73"/>
  <c r="F85" i="73"/>
  <c r="O48" i="73"/>
  <c r="D88" i="73"/>
  <c r="R46" i="73"/>
  <c r="M47" i="73"/>
  <c r="J46" i="73"/>
  <c r="U88" i="73"/>
  <c r="P85" i="73"/>
  <c r="P50" i="73"/>
  <c r="P86" i="73" s="1"/>
  <c r="S85" i="73"/>
  <c r="I46" i="73"/>
  <c r="H47" i="73"/>
  <c r="O88" i="73"/>
  <c r="O85" i="73"/>
  <c r="F88" i="73"/>
  <c r="F48" i="73"/>
  <c r="U85" i="73"/>
  <c r="E46" i="73"/>
  <c r="N85" i="73"/>
  <c r="G312" i="73"/>
  <c r="H48" i="73"/>
  <c r="T46" i="73"/>
  <c r="V310" i="73"/>
  <c r="K311" i="73"/>
  <c r="Q325" i="73"/>
  <c r="V322" i="73"/>
  <c r="L51" i="73"/>
  <c r="L89" i="73" s="1"/>
  <c r="J51" i="73"/>
  <c r="J89" i="73" s="1"/>
  <c r="D51" i="73"/>
  <c r="D89" i="73" s="1"/>
  <c r="Q305" i="73"/>
  <c r="D309" i="73"/>
  <c r="H311" i="73"/>
  <c r="M50" i="73"/>
  <c r="M86" i="73" s="1"/>
  <c r="Q301" i="73"/>
  <c r="P309" i="73"/>
  <c r="N48" i="73"/>
  <c r="S309" i="73"/>
  <c r="D50" i="73"/>
  <c r="D86" i="73" s="1"/>
  <c r="O308" i="73"/>
  <c r="G308" i="73"/>
  <c r="Q48" i="73"/>
  <c r="N180" i="2"/>
  <c r="N181" i="2" s="1"/>
  <c r="I47" i="73"/>
  <c r="M303" i="73"/>
  <c r="T310" i="73"/>
  <c r="K309" i="73"/>
  <c r="M46" i="73"/>
  <c r="J305" i="73"/>
  <c r="L309" i="73"/>
  <c r="G306" i="73"/>
  <c r="G307" i="73"/>
  <c r="L46" i="73"/>
  <c r="U306" i="73"/>
  <c r="F310" i="73"/>
  <c r="O310" i="73"/>
  <c r="V311" i="73"/>
  <c r="J311" i="73"/>
  <c r="S302" i="73"/>
  <c r="J301" i="73"/>
  <c r="J48" i="73"/>
  <c r="L312" i="73"/>
  <c r="P51" i="73"/>
  <c r="P89" i="73" s="1"/>
  <c r="L48" i="73"/>
  <c r="G298" i="73"/>
  <c r="G297" i="73" s="1"/>
  <c r="N46" i="73"/>
  <c r="F51" i="73"/>
  <c r="F89" i="73" s="1"/>
  <c r="K305" i="73"/>
  <c r="P47" i="73"/>
  <c r="Q51" i="73"/>
  <c r="Q89" i="73" s="1"/>
  <c r="J303" i="73"/>
  <c r="P304" i="73"/>
  <c r="G46" i="73"/>
  <c r="DD179" i="2"/>
  <c r="G50" i="73"/>
  <c r="G86" i="73" s="1"/>
  <c r="O325" i="73"/>
  <c r="D310" i="73"/>
  <c r="T48" i="73"/>
  <c r="R50" i="73"/>
  <c r="R86" i="73" s="1"/>
  <c r="M88" i="73"/>
  <c r="Q311" i="73"/>
  <c r="P307" i="73"/>
  <c r="T311" i="73"/>
  <c r="S305" i="73"/>
  <c r="K50" i="73"/>
  <c r="K86" i="73" s="1"/>
  <c r="K302" i="73"/>
  <c r="N302" i="73"/>
  <c r="R88" i="73"/>
  <c r="S48" i="73"/>
  <c r="Q308" i="73"/>
  <c r="R325" i="73"/>
  <c r="I85" i="73"/>
  <c r="U307" i="73"/>
  <c r="O301" i="73"/>
  <c r="T303" i="73"/>
  <c r="D302" i="73"/>
  <c r="F305" i="73"/>
  <c r="H298" i="73"/>
  <c r="H297" i="73" s="1"/>
  <c r="R51" i="73"/>
  <c r="R89" i="73" s="1"/>
  <c r="E305" i="73"/>
  <c r="M322" i="73"/>
  <c r="V51" i="73"/>
  <c r="V89" i="73" s="1"/>
  <c r="R85" i="73"/>
  <c r="L302" i="73"/>
  <c r="I301" i="73"/>
  <c r="N88" i="73"/>
  <c r="O311" i="73"/>
  <c r="I310" i="73"/>
  <c r="I303" i="73"/>
  <c r="G85" i="73"/>
  <c r="N50" i="73"/>
  <c r="N86" i="73" s="1"/>
  <c r="E308" i="73"/>
  <c r="J304" i="73"/>
  <c r="I305" i="73"/>
  <c r="BX179" i="2"/>
  <c r="O46" i="73"/>
  <c r="R310" i="73"/>
  <c r="P311" i="73"/>
  <c r="J310" i="73"/>
  <c r="G88" i="73"/>
  <c r="N303" i="73"/>
  <c r="J85" i="73"/>
  <c r="V46" i="73"/>
  <c r="V307" i="73"/>
  <c r="N51" i="73"/>
  <c r="N89" i="73" s="1"/>
  <c r="E306" i="73"/>
  <c r="P88" i="73"/>
  <c r="V48" i="73"/>
  <c r="G302" i="73"/>
  <c r="E311" i="73"/>
  <c r="O305" i="73"/>
  <c r="T305" i="73"/>
  <c r="U46" i="73"/>
  <c r="U310" i="73"/>
  <c r="R301" i="73"/>
  <c r="D308" i="73"/>
  <c r="F302" i="73"/>
  <c r="D306" i="73"/>
  <c r="S322" i="73"/>
  <c r="G322" i="73"/>
  <c r="G304" i="73"/>
  <c r="M311" i="73"/>
  <c r="E309" i="73"/>
  <c r="F301" i="73"/>
  <c r="I311" i="73"/>
  <c r="S304" i="73"/>
  <c r="U304" i="73"/>
  <c r="V325" i="73"/>
  <c r="K322" i="73"/>
  <c r="L305" i="73"/>
  <c r="L304" i="73"/>
  <c r="S310" i="73"/>
  <c r="H309" i="73"/>
  <c r="F303" i="73"/>
  <c r="K301" i="73"/>
  <c r="I298" i="73"/>
  <c r="I297" i="73" s="1"/>
  <c r="F306" i="73"/>
  <c r="R306" i="73"/>
  <c r="G301" i="73"/>
  <c r="P308" i="73"/>
  <c r="S303" i="73"/>
  <c r="T304" i="73"/>
  <c r="U301" i="73"/>
  <c r="I304" i="73"/>
  <c r="S325" i="73"/>
  <c r="D312" i="73"/>
  <c r="Q307" i="73"/>
  <c r="T88" i="73"/>
  <c r="N308" i="73"/>
  <c r="U305" i="73"/>
  <c r="O306" i="73"/>
  <c r="T309" i="73"/>
  <c r="J307" i="73"/>
  <c r="H305" i="73"/>
  <c r="N310" i="73"/>
  <c r="Q322" i="73"/>
  <c r="N325" i="73"/>
  <c r="R322" i="73"/>
  <c r="H301" i="73"/>
  <c r="D307" i="73"/>
  <c r="L307" i="73"/>
  <c r="S298" i="73"/>
  <c r="S297" i="73" s="1"/>
  <c r="J309" i="73"/>
  <c r="F308" i="73"/>
  <c r="R307" i="73"/>
  <c r="K310" i="73"/>
  <c r="Q309" i="73"/>
  <c r="F312" i="73"/>
  <c r="L322" i="73"/>
  <c r="L308" i="73"/>
  <c r="I325" i="73"/>
  <c r="I312" i="73"/>
  <c r="R311" i="73"/>
  <c r="N309" i="73"/>
  <c r="V301" i="73"/>
  <c r="O303" i="73"/>
  <c r="T298" i="73"/>
  <c r="T297" i="73" s="1"/>
  <c r="L325" i="73"/>
  <c r="Q303" i="73"/>
  <c r="R305" i="73"/>
  <c r="E301" i="73"/>
  <c r="L303" i="73"/>
  <c r="O309" i="73"/>
  <c r="K298" i="73"/>
  <c r="K297" i="73" s="1"/>
  <c r="P306" i="73"/>
  <c r="J325" i="73"/>
  <c r="K308" i="73"/>
  <c r="D305" i="73"/>
  <c r="D304" i="73"/>
  <c r="T325" i="73"/>
  <c r="U302" i="73"/>
  <c r="M305" i="73"/>
  <c r="J302" i="73"/>
  <c r="P302" i="73"/>
  <c r="T308" i="73"/>
  <c r="S311" i="73"/>
  <c r="E312" i="73"/>
  <c r="T301" i="73"/>
  <c r="U303" i="73"/>
  <c r="N306" i="73"/>
  <c r="H306" i="73"/>
  <c r="I322" i="73"/>
  <c r="U298" i="73"/>
  <c r="U297" i="73" s="1"/>
  <c r="EH38" i="21"/>
  <c r="EH117" i="83"/>
  <c r="DR38" i="21"/>
  <c r="DR117" i="83"/>
  <c r="EB38" i="21"/>
  <c r="EB117" i="83"/>
  <c r="DI38" i="21"/>
  <c r="DI117" i="83"/>
  <c r="EM117" i="83"/>
  <c r="EM38" i="21"/>
  <c r="EL117" i="83"/>
  <c r="EL38" i="21"/>
  <c r="DO48" i="83"/>
  <c r="DN138" i="15"/>
  <c r="DL38" i="21"/>
  <c r="DL117" i="83"/>
  <c r="M200" i="2"/>
  <c r="M201" i="2" s="1"/>
  <c r="M202" i="2" s="1"/>
  <c r="M183" i="21" s="1"/>
  <c r="M184" i="21" s="1"/>
  <c r="M180" i="2"/>
  <c r="M181" i="2" s="1"/>
  <c r="DL77" i="82"/>
  <c r="DL75" i="82"/>
  <c r="DL64" i="82"/>
  <c r="DL70" i="82"/>
  <c r="DL69" i="82"/>
  <c r="DL68" i="82"/>
  <c r="DL67" i="82"/>
  <c r="DL74" i="82"/>
  <c r="DL66" i="82"/>
  <c r="DL71" i="82"/>
  <c r="DL76" i="82"/>
  <c r="DL73" i="82"/>
  <c r="DL78" i="82"/>
  <c r="DL65" i="82"/>
  <c r="DL72" i="82"/>
  <c r="DJ179" i="2"/>
  <c r="DB179" i="2"/>
  <c r="EK179" i="2"/>
  <c r="EF179" i="2"/>
  <c r="CH179" i="2"/>
  <c r="CM179" i="2"/>
  <c r="AV179" i="2"/>
  <c r="T179" i="2"/>
  <c r="T182" i="2" s="1"/>
  <c r="T145" i="21" s="1"/>
  <c r="T149" i="21" s="1"/>
  <c r="CG179" i="2"/>
  <c r="CU179" i="2"/>
  <c r="EC179" i="2"/>
  <c r="BA179" i="2"/>
  <c r="Y179" i="2"/>
  <c r="AE179" i="2"/>
  <c r="AI179" i="2"/>
  <c r="AW179" i="2"/>
  <c r="BM179" i="2"/>
  <c r="AX179" i="2"/>
  <c r="BG179" i="2"/>
  <c r="AK179" i="2"/>
  <c r="AJ179" i="2"/>
  <c r="DP179" i="2"/>
  <c r="EB179" i="2"/>
  <c r="BB179" i="2"/>
  <c r="AN179" i="2"/>
  <c r="P179" i="2"/>
  <c r="BO179" i="2"/>
  <c r="ED179" i="2"/>
  <c r="AY179" i="2"/>
  <c r="DK179" i="2"/>
  <c r="DZ179" i="2"/>
  <c r="AA179" i="2"/>
  <c r="DO179" i="2"/>
  <c r="DQ179" i="2"/>
  <c r="CO179" i="2"/>
  <c r="EG179" i="2"/>
  <c r="DV179" i="2"/>
  <c r="BU179" i="2"/>
  <c r="AC179" i="2"/>
  <c r="CS179" i="2"/>
  <c r="CY179" i="2"/>
  <c r="BN179" i="2"/>
  <c r="EH179" i="2"/>
  <c r="DT179" i="2"/>
  <c r="DF179" i="2"/>
  <c r="DW179" i="2"/>
  <c r="DS179" i="2"/>
  <c r="CT179" i="2"/>
  <c r="Z179" i="2"/>
  <c r="X179" i="2"/>
  <c r="W179" i="2"/>
  <c r="BH179" i="2"/>
  <c r="BZ179" i="2"/>
  <c r="AO179" i="2"/>
  <c r="DM179" i="2"/>
  <c r="AZ179" i="2"/>
  <c r="AT179" i="2"/>
  <c r="BF179" i="2"/>
  <c r="CW179" i="2"/>
  <c r="CP179" i="2"/>
  <c r="DX179" i="2"/>
  <c r="DH179" i="2"/>
  <c r="DL179" i="2"/>
  <c r="BP179" i="2"/>
  <c r="CC179" i="2"/>
  <c r="CZ179" i="2"/>
  <c r="U179" i="2"/>
  <c r="BI179" i="2"/>
  <c r="AP179" i="2"/>
  <c r="AQ179" i="2"/>
  <c r="DE179" i="2"/>
  <c r="N179" i="2"/>
  <c r="DU179" i="2"/>
  <c r="S179" i="2"/>
  <c r="S182" i="2" s="1"/>
  <c r="S145" i="21" s="1"/>
  <c r="S149" i="21" s="1"/>
  <c r="Q179" i="2"/>
  <c r="Q182" i="2" s="1"/>
  <c r="Q145" i="21" s="1"/>
  <c r="Q149" i="21" s="1"/>
  <c r="AH179" i="2"/>
  <c r="CJ179" i="2"/>
  <c r="CA179" i="2"/>
  <c r="AG179" i="2"/>
  <c r="AR179" i="2"/>
  <c r="AS179" i="2"/>
  <c r="V179" i="2"/>
  <c r="CL179" i="2"/>
  <c r="CR179" i="2"/>
  <c r="BE179" i="2"/>
  <c r="DA179" i="2"/>
  <c r="BS179" i="2"/>
  <c r="EP179" i="2"/>
  <c r="CK179" i="2"/>
  <c r="AB179" i="2"/>
  <c r="AU179" i="2"/>
  <c r="EO179" i="2"/>
  <c r="AF179" i="2"/>
  <c r="DR179" i="2"/>
  <c r="DC179" i="2"/>
  <c r="EL179" i="2"/>
  <c r="CD179" i="2"/>
  <c r="CF179" i="2"/>
  <c r="CB179" i="2"/>
  <c r="BD179" i="2"/>
  <c r="CN179" i="2"/>
  <c r="BC179" i="2"/>
  <c r="BW179" i="2"/>
  <c r="BY179" i="2"/>
  <c r="M179" i="2"/>
  <c r="BJ179" i="2"/>
  <c r="CV179" i="2"/>
  <c r="EG38" i="21"/>
  <c r="EG117" i="83"/>
  <c r="BV179" i="2"/>
  <c r="CT120" i="83"/>
  <c r="CZ120" i="83"/>
  <c r="EJ179" i="2"/>
  <c r="DL127" i="82"/>
  <c r="DL130" i="82"/>
  <c r="DL125" i="82"/>
  <c r="DL118" i="82"/>
  <c r="DL120" i="82"/>
  <c r="DL131" i="82"/>
  <c r="DL119" i="82"/>
  <c r="DL122" i="82"/>
  <c r="DL129" i="82"/>
  <c r="DL124" i="82"/>
  <c r="DL121" i="82"/>
  <c r="DL126" i="82"/>
  <c r="DL128" i="82"/>
  <c r="DL132" i="82"/>
  <c r="DL123" i="82"/>
  <c r="N44" i="21"/>
  <c r="N51" i="68" s="1"/>
  <c r="O44" i="21"/>
  <c r="BM81" i="15"/>
  <c r="Q44" i="21"/>
  <c r="Q51" i="68" s="1"/>
  <c r="DC120" i="83"/>
  <c r="DN74" i="83"/>
  <c r="S43" i="21"/>
  <c r="EJ38" i="21"/>
  <c r="EJ117" i="83"/>
  <c r="DP20" i="83"/>
  <c r="DP29" i="83" s="1"/>
  <c r="O200" i="2"/>
  <c r="O201" i="2" s="1"/>
  <c r="O202" i="2" s="1"/>
  <c r="O183" i="21" s="1"/>
  <c r="O184" i="21" s="1"/>
  <c r="O180" i="2"/>
  <c r="O181" i="2" s="1"/>
  <c r="T44" i="21"/>
  <c r="T51" i="68" s="1"/>
  <c r="DO110" i="21"/>
  <c r="DO119" i="21" s="1"/>
  <c r="DO80" i="83"/>
  <c r="DO19" i="21"/>
  <c r="DP40" i="83"/>
  <c r="DY38" i="21"/>
  <c r="DY117" i="83"/>
  <c r="EP38" i="21"/>
  <c r="EP117" i="83"/>
  <c r="R44" i="21"/>
  <c r="R51" i="68" s="1"/>
  <c r="DT38" i="21"/>
  <c r="DT117" i="83"/>
  <c r="EF38" i="21"/>
  <c r="EF117" i="83"/>
  <c r="P180" i="2"/>
  <c r="P181" i="2" s="1"/>
  <c r="P200" i="2"/>
  <c r="P201" i="2" s="1"/>
  <c r="P202" i="2" s="1"/>
  <c r="P183" i="21" s="1"/>
  <c r="P184" i="21" s="1"/>
  <c r="M43" i="21"/>
  <c r="M50" i="68" s="1"/>
  <c r="DN50" i="82"/>
  <c r="EI117" i="83"/>
  <c r="EI38" i="21"/>
  <c r="R179" i="2"/>
  <c r="R182" i="2" s="1"/>
  <c r="R145" i="21" s="1"/>
  <c r="R149" i="21" s="1"/>
  <c r="EA117" i="83"/>
  <c r="EA38" i="21"/>
  <c r="DV38" i="21"/>
  <c r="DV117" i="83"/>
  <c r="DN73" i="83"/>
  <c r="DN96" i="83" s="1"/>
  <c r="DK87" i="83"/>
  <c r="DK99" i="83" s="1"/>
  <c r="DR25" i="83"/>
  <c r="DS17" i="83"/>
  <c r="DP36" i="68"/>
  <c r="DN37" i="68"/>
  <c r="DO94" i="68"/>
  <c r="DO78" i="68"/>
  <c r="DJ38" i="21"/>
  <c r="DJ117" i="83"/>
  <c r="DQ38" i="21"/>
  <c r="DQ117" i="83"/>
  <c r="L43" i="21"/>
  <c r="L50" i="68" s="1"/>
  <c r="K162" i="2"/>
  <c r="E159" i="2"/>
  <c r="L200" i="2"/>
  <c r="L180" i="2"/>
  <c r="L48" i="68"/>
  <c r="EC38" i="21"/>
  <c r="EC117" i="83"/>
  <c r="DS117" i="83"/>
  <c r="DS38" i="21"/>
  <c r="DO117" i="83"/>
  <c r="DO38" i="21"/>
  <c r="BL17" i="15"/>
  <c r="BM95" i="15"/>
  <c r="DU38" i="21"/>
  <c r="DU117" i="83"/>
  <c r="DP26" i="83"/>
  <c r="DP27" i="83"/>
  <c r="DQ19" i="83"/>
  <c r="BK179" i="2"/>
  <c r="E169" i="2"/>
  <c r="K172" i="2"/>
  <c r="DO129" i="21"/>
  <c r="DO138" i="21" s="1"/>
  <c r="DO81" i="83"/>
  <c r="DL88" i="83" s="1"/>
  <c r="DL100" i="83" s="1"/>
  <c r="DO20" i="21"/>
  <c r="DP41" i="83"/>
  <c r="DP49" i="83" s="1"/>
  <c r="EO38" i="21"/>
  <c r="EO117" i="83"/>
  <c r="DN179" i="2"/>
  <c r="R43" i="21"/>
  <c r="R50" i="68" s="1"/>
  <c r="N43" i="21"/>
  <c r="N50" i="68" s="1"/>
  <c r="EK38" i="21"/>
  <c r="EK117" i="83"/>
  <c r="DZ38" i="21"/>
  <c r="DZ117" i="83"/>
  <c r="O43" i="21"/>
  <c r="T43" i="21"/>
  <c r="T50" i="68" s="1"/>
  <c r="DG179" i="2"/>
  <c r="EI179" i="2"/>
  <c r="BL179" i="2"/>
  <c r="BQ179" i="2"/>
  <c r="DB120" i="83"/>
  <c r="K25" i="15"/>
  <c r="L151" i="15"/>
  <c r="S44" i="21"/>
  <c r="DN119" i="21"/>
  <c r="DM51" i="82"/>
  <c r="DM59" i="82" s="1"/>
  <c r="DM162" i="82"/>
  <c r="DM103" i="82"/>
  <c r="DM105" i="82" s="1"/>
  <c r="DM113" i="82" s="1"/>
  <c r="EE38" i="21"/>
  <c r="EE117" i="83"/>
  <c r="DX38" i="21"/>
  <c r="DX117" i="83"/>
  <c r="P43" i="21"/>
  <c r="P50" i="68" s="1"/>
  <c r="DQ180" i="15"/>
  <c r="DQ61" i="83"/>
  <c r="DQ63" i="83" s="1"/>
  <c r="DQ14" i="61" s="1"/>
  <c r="DQ36" i="61" s="1"/>
  <c r="DQ18" i="21"/>
  <c r="DN38" i="21"/>
  <c r="DN117" i="83"/>
  <c r="EN38" i="21"/>
  <c r="EN117" i="83"/>
  <c r="DK179" i="82"/>
  <c r="DK178" i="82"/>
  <c r="DK190" i="82"/>
  <c r="DK181" i="82"/>
  <c r="DK177" i="82"/>
  <c r="DK188" i="82"/>
  <c r="DK183" i="82"/>
  <c r="DK184" i="82"/>
  <c r="DK180" i="82"/>
  <c r="DK191" i="82"/>
  <c r="DK187" i="82"/>
  <c r="DK189" i="82"/>
  <c r="DK185" i="82"/>
  <c r="DK186" i="82"/>
  <c r="DK182" i="82"/>
  <c r="DP117" i="83"/>
  <c r="DP38" i="21"/>
  <c r="L44" i="21"/>
  <c r="L51" i="68" s="1"/>
  <c r="ED117" i="83"/>
  <c r="ED38" i="21"/>
  <c r="DI113" i="83"/>
  <c r="DI111" i="83" s="1"/>
  <c r="DI17" i="61" s="1"/>
  <c r="DI39" i="61" s="1"/>
  <c r="AH18" i="69"/>
  <c r="P44" i="21"/>
  <c r="P51" i="68" s="1"/>
  <c r="DW117" i="83"/>
  <c r="DW38" i="21"/>
  <c r="M44" i="21"/>
  <c r="M51" i="68" s="1"/>
  <c r="DK117" i="83"/>
  <c r="DK38" i="21"/>
  <c r="DK32" i="15"/>
  <c r="DL179" i="15"/>
  <c r="DL182" i="15" s="1"/>
  <c r="DL163" i="82"/>
  <c r="DL172" i="82"/>
  <c r="DN145" i="15"/>
  <c r="DM112" i="83"/>
  <c r="DM38" i="21"/>
  <c r="DM117" i="83"/>
  <c r="O179" i="2"/>
  <c r="L179" i="2"/>
  <c r="Q43" i="21"/>
  <c r="Q50" i="68" s="1"/>
  <c r="BT179" i="2"/>
  <c r="DR18" i="83"/>
  <c r="DR30" i="83" s="1"/>
  <c r="F193" i="73" l="1"/>
  <c r="G194" i="73"/>
  <c r="E193" i="73"/>
  <c r="G193" i="73"/>
  <c r="H194" i="73"/>
  <c r="E194" i="73"/>
  <c r="H193" i="73"/>
  <c r="C225" i="73"/>
  <c r="M23" i="8"/>
  <c r="M25" i="8" s="1"/>
  <c r="F143" i="1"/>
  <c r="F144" i="1" s="1"/>
  <c r="I5" i="86" s="1"/>
  <c r="C206" i="73"/>
  <c r="C207" i="73"/>
  <c r="C208" i="73"/>
  <c r="C204" i="73"/>
  <c r="V209" i="73"/>
  <c r="O209" i="73"/>
  <c r="F209" i="73"/>
  <c r="P209" i="73"/>
  <c r="N209" i="73"/>
  <c r="J209" i="73"/>
  <c r="L209" i="73"/>
  <c r="T209" i="73"/>
  <c r="I209" i="73"/>
  <c r="U209" i="73"/>
  <c r="R209" i="73"/>
  <c r="H209" i="73"/>
  <c r="E209" i="73"/>
  <c r="M209" i="73"/>
  <c r="G209" i="73"/>
  <c r="Q209" i="73"/>
  <c r="K209" i="73"/>
  <c r="S209" i="73"/>
  <c r="D209" i="73"/>
  <c r="D205" i="73"/>
  <c r="V133" i="73"/>
  <c r="C128" i="73"/>
  <c r="C131" i="73"/>
  <c r="C132" i="73"/>
  <c r="DN75" i="83"/>
  <c r="DN152" i="15"/>
  <c r="C118" i="73"/>
  <c r="C119" i="73"/>
  <c r="C120" i="73"/>
  <c r="DL89" i="83"/>
  <c r="DL101" i="83" s="1"/>
  <c r="DI162" i="2"/>
  <c r="DI107" i="21" s="1"/>
  <c r="DI111" i="21" s="1"/>
  <c r="DI43" i="21" s="1"/>
  <c r="DI50" i="68" s="1"/>
  <c r="DI171" i="2"/>
  <c r="DI172" i="2" s="1"/>
  <c r="DI126" i="21" s="1"/>
  <c r="DI130" i="21" s="1"/>
  <c r="DI44" i="21" s="1"/>
  <c r="DI51" i="68" s="1"/>
  <c r="AY162" i="2"/>
  <c r="AY107" i="21" s="1"/>
  <c r="AY111" i="21" s="1"/>
  <c r="AY43" i="21" s="1"/>
  <c r="AY171" i="2"/>
  <c r="AY172" i="2" s="1"/>
  <c r="AY126" i="21" s="1"/>
  <c r="AY130" i="21" s="1"/>
  <c r="AY44" i="21" s="1"/>
  <c r="ED162" i="2"/>
  <c r="ED107" i="21" s="1"/>
  <c r="ED111" i="21" s="1"/>
  <c r="ED43" i="21" s="1"/>
  <c r="ED50" i="68" s="1"/>
  <c r="ED171" i="2"/>
  <c r="ED172" i="2" s="1"/>
  <c r="ED126" i="21" s="1"/>
  <c r="ED130" i="21" s="1"/>
  <c r="ED44" i="21" s="1"/>
  <c r="ED51" i="68" s="1"/>
  <c r="DS162" i="2"/>
  <c r="DS107" i="21" s="1"/>
  <c r="DS111" i="21" s="1"/>
  <c r="DS43" i="21" s="1"/>
  <c r="DS50" i="68" s="1"/>
  <c r="DS171" i="2"/>
  <c r="DS172" i="2" s="1"/>
  <c r="DS126" i="21" s="1"/>
  <c r="DS130" i="21" s="1"/>
  <c r="DS44" i="21" s="1"/>
  <c r="BS162" i="2"/>
  <c r="BS107" i="21" s="1"/>
  <c r="BS111" i="21" s="1"/>
  <c r="BS43" i="21" s="1"/>
  <c r="BS171" i="2"/>
  <c r="BS172" i="2" s="1"/>
  <c r="BS126" i="21" s="1"/>
  <c r="BS130" i="21" s="1"/>
  <c r="BS44" i="21" s="1"/>
  <c r="AL162" i="2"/>
  <c r="AL107" i="21" s="1"/>
  <c r="AL111" i="21" s="1"/>
  <c r="AL43" i="21" s="1"/>
  <c r="AL50" i="68" s="1"/>
  <c r="AL171" i="2"/>
  <c r="AL172" i="2" s="1"/>
  <c r="AL126" i="21" s="1"/>
  <c r="AL130" i="21" s="1"/>
  <c r="AL44" i="21" s="1"/>
  <c r="AL51" i="68" s="1"/>
  <c r="DC162" i="2"/>
  <c r="DC107" i="21" s="1"/>
  <c r="DC111" i="21" s="1"/>
  <c r="DC43" i="21" s="1"/>
  <c r="DC50" i="68" s="1"/>
  <c r="DC171" i="2"/>
  <c r="DC172" i="2" s="1"/>
  <c r="DC126" i="21" s="1"/>
  <c r="DC130" i="21" s="1"/>
  <c r="DC44" i="21" s="1"/>
  <c r="DC51" i="68" s="1"/>
  <c r="EO162" i="2"/>
  <c r="EO107" i="21" s="1"/>
  <c r="EO111" i="21" s="1"/>
  <c r="EO43" i="21" s="1"/>
  <c r="EO50" i="68" s="1"/>
  <c r="EO171" i="2"/>
  <c r="EO172" i="2" s="1"/>
  <c r="EO126" i="21" s="1"/>
  <c r="EO130" i="21" s="1"/>
  <c r="EO44" i="21" s="1"/>
  <c r="EO51" i="68" s="1"/>
  <c r="CU162" i="2"/>
  <c r="CU107" i="21" s="1"/>
  <c r="CU111" i="21" s="1"/>
  <c r="CU43" i="21" s="1"/>
  <c r="CU50" i="68" s="1"/>
  <c r="CU171" i="2"/>
  <c r="CU172" i="2" s="1"/>
  <c r="CU126" i="21" s="1"/>
  <c r="CU130" i="21" s="1"/>
  <c r="CU44" i="21" s="1"/>
  <c r="CU51" i="68" s="1"/>
  <c r="EG162" i="2"/>
  <c r="EG107" i="21" s="1"/>
  <c r="EG111" i="21" s="1"/>
  <c r="EG43" i="21" s="1"/>
  <c r="EG50" i="68" s="1"/>
  <c r="EG171" i="2"/>
  <c r="EG172" i="2" s="1"/>
  <c r="EG126" i="21" s="1"/>
  <c r="EG130" i="21" s="1"/>
  <c r="EG44" i="21" s="1"/>
  <c r="EG51" i="68" s="1"/>
  <c r="EM162" i="2"/>
  <c r="EM107" i="21" s="1"/>
  <c r="EM111" i="21" s="1"/>
  <c r="EM43" i="21" s="1"/>
  <c r="EM50" i="68" s="1"/>
  <c r="EM171" i="2"/>
  <c r="EM172" i="2" s="1"/>
  <c r="EM126" i="21" s="1"/>
  <c r="EM130" i="21" s="1"/>
  <c r="EM44" i="21" s="1"/>
  <c r="EM51" i="68" s="1"/>
  <c r="DT162" i="2"/>
  <c r="DT107" i="21" s="1"/>
  <c r="DT111" i="21" s="1"/>
  <c r="DT43" i="21" s="1"/>
  <c r="DT50" i="68" s="1"/>
  <c r="DT171" i="2"/>
  <c r="DT172" i="2" s="1"/>
  <c r="DT126" i="21" s="1"/>
  <c r="DT130" i="21" s="1"/>
  <c r="DT44" i="21" s="1"/>
  <c r="DT51" i="68" s="1"/>
  <c r="CF162" i="2"/>
  <c r="CF107" i="21" s="1"/>
  <c r="CF111" i="21" s="1"/>
  <c r="CF43" i="21" s="1"/>
  <c r="CF50" i="68" s="1"/>
  <c r="CF171" i="2"/>
  <c r="CF172" i="2" s="1"/>
  <c r="CF126" i="21" s="1"/>
  <c r="CF130" i="21" s="1"/>
  <c r="CF44" i="21" s="1"/>
  <c r="CF51" i="68" s="1"/>
  <c r="EH162" i="2"/>
  <c r="EH107" i="21" s="1"/>
  <c r="EH111" i="21" s="1"/>
  <c r="EH43" i="21" s="1"/>
  <c r="EH50" i="68" s="1"/>
  <c r="EH171" i="2"/>
  <c r="EH172" i="2" s="1"/>
  <c r="EH126" i="21" s="1"/>
  <c r="EH130" i="21" s="1"/>
  <c r="EH44" i="21" s="1"/>
  <c r="EH51" i="68" s="1"/>
  <c r="CC162" i="2"/>
  <c r="CC107" i="21" s="1"/>
  <c r="CC111" i="21" s="1"/>
  <c r="CC43" i="21" s="1"/>
  <c r="CC50" i="68" s="1"/>
  <c r="CC171" i="2"/>
  <c r="CC172" i="2" s="1"/>
  <c r="CC126" i="21" s="1"/>
  <c r="CC130" i="21" s="1"/>
  <c r="CC44" i="21" s="1"/>
  <c r="CC51" i="68" s="1"/>
  <c r="CI162" i="2"/>
  <c r="CI107" i="21" s="1"/>
  <c r="CI111" i="21" s="1"/>
  <c r="CI43" i="21" s="1"/>
  <c r="CI50" i="68" s="1"/>
  <c r="CI171" i="2"/>
  <c r="CI172" i="2" s="1"/>
  <c r="CI126" i="21" s="1"/>
  <c r="CI130" i="21" s="1"/>
  <c r="CI44" i="21" s="1"/>
  <c r="DA162" i="2"/>
  <c r="DA107" i="21" s="1"/>
  <c r="DA111" i="21" s="1"/>
  <c r="DA43" i="21" s="1"/>
  <c r="DA50" i="68" s="1"/>
  <c r="DA171" i="2"/>
  <c r="DA172" i="2" s="1"/>
  <c r="DA126" i="21" s="1"/>
  <c r="DA130" i="21" s="1"/>
  <c r="DA44" i="21" s="1"/>
  <c r="DA51" i="68" s="1"/>
  <c r="AK162" i="2"/>
  <c r="AK107" i="21" s="1"/>
  <c r="AK111" i="21" s="1"/>
  <c r="AK43" i="21" s="1"/>
  <c r="AK50" i="68" s="1"/>
  <c r="AK171" i="2"/>
  <c r="AK172" i="2" s="1"/>
  <c r="AK126" i="21" s="1"/>
  <c r="AK130" i="21" s="1"/>
  <c r="AK44" i="21" s="1"/>
  <c r="AK51" i="68" s="1"/>
  <c r="CR162" i="2"/>
  <c r="CR107" i="21" s="1"/>
  <c r="CR111" i="21" s="1"/>
  <c r="CR43" i="21" s="1"/>
  <c r="CR50" i="68" s="1"/>
  <c r="CR171" i="2"/>
  <c r="CR172" i="2" s="1"/>
  <c r="CR126" i="21" s="1"/>
  <c r="CR130" i="21" s="1"/>
  <c r="CR44" i="21" s="1"/>
  <c r="CR51" i="68" s="1"/>
  <c r="CT162" i="2"/>
  <c r="CT107" i="21" s="1"/>
  <c r="CT111" i="21" s="1"/>
  <c r="CT43" i="21" s="1"/>
  <c r="CT50" i="68" s="1"/>
  <c r="CT171" i="2"/>
  <c r="CT172" i="2" s="1"/>
  <c r="CT126" i="21" s="1"/>
  <c r="CT130" i="21" s="1"/>
  <c r="CT44" i="21" s="1"/>
  <c r="CT51" i="68" s="1"/>
  <c r="CP162" i="2"/>
  <c r="CP107" i="21" s="1"/>
  <c r="CP111" i="21" s="1"/>
  <c r="CP43" i="21" s="1"/>
  <c r="CP50" i="68" s="1"/>
  <c r="CP171" i="2"/>
  <c r="CP172" i="2" s="1"/>
  <c r="CP126" i="21" s="1"/>
  <c r="CP130" i="21" s="1"/>
  <c r="CP44" i="21" s="1"/>
  <c r="CP51" i="68" s="1"/>
  <c r="BW162" i="2"/>
  <c r="BW107" i="21" s="1"/>
  <c r="BW111" i="21" s="1"/>
  <c r="BW43" i="21" s="1"/>
  <c r="BW171" i="2"/>
  <c r="BW172" i="2" s="1"/>
  <c r="BW126" i="21" s="1"/>
  <c r="BW130" i="21" s="1"/>
  <c r="BW44" i="21" s="1"/>
  <c r="CQ162" i="2"/>
  <c r="CQ107" i="21" s="1"/>
  <c r="CQ111" i="21" s="1"/>
  <c r="CQ43" i="21" s="1"/>
  <c r="CQ50" i="68" s="1"/>
  <c r="CQ171" i="2"/>
  <c r="CQ172" i="2" s="1"/>
  <c r="CQ126" i="21" s="1"/>
  <c r="CQ130" i="21" s="1"/>
  <c r="CQ44" i="21" s="1"/>
  <c r="CQ51" i="68" s="1"/>
  <c r="CD162" i="2"/>
  <c r="CD107" i="21" s="1"/>
  <c r="CD111" i="21" s="1"/>
  <c r="CD43" i="21" s="1"/>
  <c r="CD50" i="68" s="1"/>
  <c r="CD171" i="2"/>
  <c r="CD172" i="2" s="1"/>
  <c r="CD126" i="21" s="1"/>
  <c r="CD130" i="21" s="1"/>
  <c r="CD44" i="21" s="1"/>
  <c r="CD51" i="68" s="1"/>
  <c r="CL162" i="2"/>
  <c r="CL107" i="21" s="1"/>
  <c r="CL111" i="21" s="1"/>
  <c r="CL43" i="21" s="1"/>
  <c r="CL50" i="68" s="1"/>
  <c r="CL171" i="2"/>
  <c r="CL172" i="2" s="1"/>
  <c r="CL126" i="21" s="1"/>
  <c r="CL130" i="21" s="1"/>
  <c r="CL44" i="21" s="1"/>
  <c r="CL51" i="68" s="1"/>
  <c r="DL162" i="2"/>
  <c r="DL107" i="21" s="1"/>
  <c r="DL111" i="21" s="1"/>
  <c r="DL43" i="21" s="1"/>
  <c r="DL50" i="68" s="1"/>
  <c r="DL171" i="2"/>
  <c r="DL172" i="2" s="1"/>
  <c r="DL126" i="21" s="1"/>
  <c r="DL130" i="21" s="1"/>
  <c r="DL44" i="21" s="1"/>
  <c r="DL51" i="68" s="1"/>
  <c r="BR162" i="2"/>
  <c r="BR107" i="21" s="1"/>
  <c r="BR111" i="21" s="1"/>
  <c r="BR43" i="21" s="1"/>
  <c r="BR50" i="68" s="1"/>
  <c r="BR171" i="2"/>
  <c r="BR172" i="2" s="1"/>
  <c r="BR126" i="21" s="1"/>
  <c r="BR130" i="21" s="1"/>
  <c r="BR44" i="21" s="1"/>
  <c r="BR51" i="68" s="1"/>
  <c r="DQ162" i="2"/>
  <c r="DQ107" i="21" s="1"/>
  <c r="DQ111" i="21" s="1"/>
  <c r="DQ43" i="21" s="1"/>
  <c r="DQ50" i="68" s="1"/>
  <c r="DQ171" i="2"/>
  <c r="DQ172" i="2" s="1"/>
  <c r="DQ126" i="21" s="1"/>
  <c r="DQ130" i="21" s="1"/>
  <c r="DQ44" i="21" s="1"/>
  <c r="DQ51" i="68" s="1"/>
  <c r="BJ162" i="2"/>
  <c r="BJ107" i="21" s="1"/>
  <c r="BJ111" i="21" s="1"/>
  <c r="BJ43" i="21" s="1"/>
  <c r="BJ50" i="68" s="1"/>
  <c r="BJ171" i="2"/>
  <c r="BJ172" i="2" s="1"/>
  <c r="BJ126" i="21" s="1"/>
  <c r="BJ130" i="21" s="1"/>
  <c r="BJ44" i="21" s="1"/>
  <c r="BJ51" i="68" s="1"/>
  <c r="DV162" i="2"/>
  <c r="DV107" i="21" s="1"/>
  <c r="DV111" i="21" s="1"/>
  <c r="DV43" i="21" s="1"/>
  <c r="DV50" i="68" s="1"/>
  <c r="DV171" i="2"/>
  <c r="DV172" i="2" s="1"/>
  <c r="DV126" i="21" s="1"/>
  <c r="DV130" i="21" s="1"/>
  <c r="DV44" i="21" s="1"/>
  <c r="DV51" i="68" s="1"/>
  <c r="CX162" i="2"/>
  <c r="CX107" i="21" s="1"/>
  <c r="CX111" i="21" s="1"/>
  <c r="CX43" i="21" s="1"/>
  <c r="CX50" i="68" s="1"/>
  <c r="CX171" i="2"/>
  <c r="CX172" i="2" s="1"/>
  <c r="CX126" i="21" s="1"/>
  <c r="CX130" i="21" s="1"/>
  <c r="CX44" i="21" s="1"/>
  <c r="CX51" i="68" s="1"/>
  <c r="EP162" i="2"/>
  <c r="EP107" i="21" s="1"/>
  <c r="EP111" i="21" s="1"/>
  <c r="EP43" i="21" s="1"/>
  <c r="EP50" i="68" s="1"/>
  <c r="EP171" i="2"/>
  <c r="EP172" i="2" s="1"/>
  <c r="EP126" i="21" s="1"/>
  <c r="EP130" i="21" s="1"/>
  <c r="EP44" i="21" s="1"/>
  <c r="EP51" i="68" s="1"/>
  <c r="DG162" i="2"/>
  <c r="DG107" i="21" s="1"/>
  <c r="DG111" i="21" s="1"/>
  <c r="DG43" i="21" s="1"/>
  <c r="DG50" i="68" s="1"/>
  <c r="DG171" i="2"/>
  <c r="DG172" i="2" s="1"/>
  <c r="DG126" i="21" s="1"/>
  <c r="DG130" i="21" s="1"/>
  <c r="DG44" i="21" s="1"/>
  <c r="DG51" i="68" s="1"/>
  <c r="BK162" i="2"/>
  <c r="BK107" i="21" s="1"/>
  <c r="BK111" i="21" s="1"/>
  <c r="BK43" i="21" s="1"/>
  <c r="BK171" i="2"/>
  <c r="BK172" i="2" s="1"/>
  <c r="BK126" i="21" s="1"/>
  <c r="BK130" i="21" s="1"/>
  <c r="BK44" i="21" s="1"/>
  <c r="AV162" i="2"/>
  <c r="AV107" i="21" s="1"/>
  <c r="AV111" i="21" s="1"/>
  <c r="AV43" i="21" s="1"/>
  <c r="AV50" i="68" s="1"/>
  <c r="AV171" i="2"/>
  <c r="AV172" i="2" s="1"/>
  <c r="AV126" i="21" s="1"/>
  <c r="AV130" i="21" s="1"/>
  <c r="AV44" i="21" s="1"/>
  <c r="AV51" i="68" s="1"/>
  <c r="BQ162" i="2"/>
  <c r="BQ107" i="21" s="1"/>
  <c r="BQ111" i="21" s="1"/>
  <c r="BQ43" i="21" s="1"/>
  <c r="BQ50" i="68" s="1"/>
  <c r="BQ171" i="2"/>
  <c r="BQ172" i="2" s="1"/>
  <c r="BQ126" i="21" s="1"/>
  <c r="BQ130" i="21" s="1"/>
  <c r="BQ44" i="21" s="1"/>
  <c r="BQ51" i="68" s="1"/>
  <c r="DM162" i="2"/>
  <c r="DM107" i="21" s="1"/>
  <c r="DM111" i="21" s="1"/>
  <c r="DM43" i="21" s="1"/>
  <c r="DM50" i="68" s="1"/>
  <c r="DM171" i="2"/>
  <c r="DM172" i="2" s="1"/>
  <c r="DM126" i="21" s="1"/>
  <c r="DM130" i="21" s="1"/>
  <c r="DM44" i="21" s="1"/>
  <c r="DM51" i="68" s="1"/>
  <c r="EJ162" i="2"/>
  <c r="EJ107" i="21" s="1"/>
  <c r="EJ111" i="21" s="1"/>
  <c r="EJ43" i="21" s="1"/>
  <c r="EJ50" i="68" s="1"/>
  <c r="EJ171" i="2"/>
  <c r="EJ172" i="2" s="1"/>
  <c r="EJ126" i="21" s="1"/>
  <c r="EJ130" i="21" s="1"/>
  <c r="EJ44" i="21" s="1"/>
  <c r="EJ51" i="68" s="1"/>
  <c r="CO162" i="2"/>
  <c r="CO107" i="21" s="1"/>
  <c r="CO111" i="21" s="1"/>
  <c r="CO43" i="21" s="1"/>
  <c r="CO50" i="68" s="1"/>
  <c r="CO171" i="2"/>
  <c r="CO172" i="2" s="1"/>
  <c r="CO126" i="21" s="1"/>
  <c r="CO130" i="21" s="1"/>
  <c r="CO44" i="21" s="1"/>
  <c r="CO51" i="68" s="1"/>
  <c r="EB162" i="2"/>
  <c r="EB107" i="21" s="1"/>
  <c r="EB111" i="21" s="1"/>
  <c r="EB43" i="21" s="1"/>
  <c r="EB50" i="68" s="1"/>
  <c r="EB171" i="2"/>
  <c r="EB172" i="2" s="1"/>
  <c r="EB126" i="21" s="1"/>
  <c r="EB130" i="21" s="1"/>
  <c r="EB44" i="21" s="1"/>
  <c r="EB51" i="68" s="1"/>
  <c r="DP162" i="2"/>
  <c r="DP107" i="21" s="1"/>
  <c r="DP111" i="21" s="1"/>
  <c r="DP43" i="21" s="1"/>
  <c r="DP50" i="68" s="1"/>
  <c r="DP171" i="2"/>
  <c r="DP172" i="2" s="1"/>
  <c r="DP126" i="21" s="1"/>
  <c r="DP130" i="21" s="1"/>
  <c r="DP44" i="21" s="1"/>
  <c r="DP51" i="68" s="1"/>
  <c r="BP162" i="2"/>
  <c r="BP107" i="21" s="1"/>
  <c r="BP111" i="21" s="1"/>
  <c r="BP43" i="21" s="1"/>
  <c r="BP50" i="68" s="1"/>
  <c r="BP171" i="2"/>
  <c r="BP172" i="2" s="1"/>
  <c r="BP126" i="21" s="1"/>
  <c r="BP130" i="21" s="1"/>
  <c r="BP44" i="21" s="1"/>
  <c r="BP51" i="68" s="1"/>
  <c r="DU162" i="2"/>
  <c r="DU107" i="21" s="1"/>
  <c r="DU111" i="21" s="1"/>
  <c r="DU43" i="21" s="1"/>
  <c r="DU50" i="68" s="1"/>
  <c r="DU171" i="2"/>
  <c r="DU172" i="2" s="1"/>
  <c r="DU126" i="21" s="1"/>
  <c r="DU130" i="21" s="1"/>
  <c r="DU44" i="21" s="1"/>
  <c r="DU51" i="68" s="1"/>
  <c r="AG162" i="2"/>
  <c r="AG107" i="21" s="1"/>
  <c r="AG111" i="21" s="1"/>
  <c r="AG43" i="21" s="1"/>
  <c r="AG50" i="68" s="1"/>
  <c r="AG171" i="2"/>
  <c r="AG172" i="2" s="1"/>
  <c r="AG126" i="21" s="1"/>
  <c r="AG130" i="21" s="1"/>
  <c r="AG44" i="21" s="1"/>
  <c r="AG51" i="68" s="1"/>
  <c r="DZ162" i="2"/>
  <c r="DZ107" i="21" s="1"/>
  <c r="DZ111" i="21" s="1"/>
  <c r="DZ43" i="21" s="1"/>
  <c r="DZ50" i="68" s="1"/>
  <c r="DZ171" i="2"/>
  <c r="DZ172" i="2" s="1"/>
  <c r="DZ126" i="21" s="1"/>
  <c r="DZ130" i="21" s="1"/>
  <c r="DZ44" i="21" s="1"/>
  <c r="DZ51" i="68" s="1"/>
  <c r="CW162" i="2"/>
  <c r="CW107" i="21" s="1"/>
  <c r="CW111" i="21" s="1"/>
  <c r="CW43" i="21" s="1"/>
  <c r="CW50" i="68" s="1"/>
  <c r="CW171" i="2"/>
  <c r="CW172" i="2" s="1"/>
  <c r="CW126" i="21" s="1"/>
  <c r="CW130" i="21" s="1"/>
  <c r="CW44" i="21" s="1"/>
  <c r="CW51" i="68" s="1"/>
  <c r="AN162" i="2"/>
  <c r="AN107" i="21" s="1"/>
  <c r="AN111" i="21" s="1"/>
  <c r="AN43" i="21" s="1"/>
  <c r="AN50" i="68" s="1"/>
  <c r="AN171" i="2"/>
  <c r="AN172" i="2" s="1"/>
  <c r="AN126" i="21" s="1"/>
  <c r="AN130" i="21" s="1"/>
  <c r="AN44" i="21" s="1"/>
  <c r="AN51" i="68" s="1"/>
  <c r="EC162" i="2"/>
  <c r="EC107" i="21" s="1"/>
  <c r="EC111" i="21" s="1"/>
  <c r="EC43" i="21" s="1"/>
  <c r="EC50" i="68" s="1"/>
  <c r="EC171" i="2"/>
  <c r="EC172" i="2" s="1"/>
  <c r="EC126" i="21" s="1"/>
  <c r="EC130" i="21" s="1"/>
  <c r="EC44" i="21" s="1"/>
  <c r="EC51" i="68" s="1"/>
  <c r="BN162" i="2"/>
  <c r="BN107" i="21" s="1"/>
  <c r="BN111" i="21" s="1"/>
  <c r="BN43" i="21" s="1"/>
  <c r="BN50" i="68" s="1"/>
  <c r="BN171" i="2"/>
  <c r="BN172" i="2" s="1"/>
  <c r="BN126" i="21" s="1"/>
  <c r="BN130" i="21" s="1"/>
  <c r="BN44" i="21" s="1"/>
  <c r="BN51" i="68" s="1"/>
  <c r="BD162" i="2"/>
  <c r="BD107" i="21" s="1"/>
  <c r="BD111" i="21" s="1"/>
  <c r="BD43" i="21" s="1"/>
  <c r="BD50" i="68" s="1"/>
  <c r="BD171" i="2"/>
  <c r="BD172" i="2" s="1"/>
  <c r="BD126" i="21" s="1"/>
  <c r="BD130" i="21" s="1"/>
  <c r="BD44" i="21" s="1"/>
  <c r="BD51" i="68" s="1"/>
  <c r="EN162" i="2"/>
  <c r="EN107" i="21" s="1"/>
  <c r="EN111" i="21" s="1"/>
  <c r="EN43" i="21" s="1"/>
  <c r="EN50" i="68" s="1"/>
  <c r="EN171" i="2"/>
  <c r="EN172" i="2" s="1"/>
  <c r="EN126" i="21" s="1"/>
  <c r="EN130" i="21" s="1"/>
  <c r="EN44" i="21" s="1"/>
  <c r="EN51" i="68" s="1"/>
  <c r="AH162" i="2"/>
  <c r="AH107" i="21" s="1"/>
  <c r="AH111" i="21" s="1"/>
  <c r="AH43" i="21" s="1"/>
  <c r="AH50" i="68" s="1"/>
  <c r="AH171" i="2"/>
  <c r="AH172" i="2" s="1"/>
  <c r="AH126" i="21" s="1"/>
  <c r="AH130" i="21" s="1"/>
  <c r="AH44" i="21" s="1"/>
  <c r="AH51" i="68" s="1"/>
  <c r="AM162" i="2"/>
  <c r="AM107" i="21" s="1"/>
  <c r="AM111" i="21" s="1"/>
  <c r="AM43" i="21" s="1"/>
  <c r="AM171" i="2"/>
  <c r="AM172" i="2" s="1"/>
  <c r="AM126" i="21" s="1"/>
  <c r="AM130" i="21" s="1"/>
  <c r="AM44" i="21" s="1"/>
  <c r="AO162" i="2"/>
  <c r="AO107" i="21" s="1"/>
  <c r="AO111" i="21" s="1"/>
  <c r="AO43" i="21" s="1"/>
  <c r="AO50" i="68" s="1"/>
  <c r="AO171" i="2"/>
  <c r="AO172" i="2" s="1"/>
  <c r="AO126" i="21" s="1"/>
  <c r="AO130" i="21" s="1"/>
  <c r="AO44" i="21" s="1"/>
  <c r="AO51" i="68" s="1"/>
  <c r="CJ162" i="2"/>
  <c r="CJ107" i="21" s="1"/>
  <c r="CJ111" i="21" s="1"/>
  <c r="CJ43" i="21" s="1"/>
  <c r="CJ50" i="68" s="1"/>
  <c r="CJ171" i="2"/>
  <c r="CJ172" i="2" s="1"/>
  <c r="CJ126" i="21" s="1"/>
  <c r="CJ130" i="21" s="1"/>
  <c r="CJ44" i="21" s="1"/>
  <c r="CJ51" i="68" s="1"/>
  <c r="AT162" i="2"/>
  <c r="AT107" i="21" s="1"/>
  <c r="AT111" i="21" s="1"/>
  <c r="AT43" i="21" s="1"/>
  <c r="AT50" i="68" s="1"/>
  <c r="AT171" i="2"/>
  <c r="AT172" i="2" s="1"/>
  <c r="AT126" i="21" s="1"/>
  <c r="AT130" i="21" s="1"/>
  <c r="AT44" i="21" s="1"/>
  <c r="AT51" i="68" s="1"/>
  <c r="BO162" i="2"/>
  <c r="BO107" i="21" s="1"/>
  <c r="BO111" i="21" s="1"/>
  <c r="BO43" i="21" s="1"/>
  <c r="BO171" i="2"/>
  <c r="BO172" i="2" s="1"/>
  <c r="BO126" i="21" s="1"/>
  <c r="BO130" i="21" s="1"/>
  <c r="BO44" i="21" s="1"/>
  <c r="CN162" i="2"/>
  <c r="CN107" i="21" s="1"/>
  <c r="CN111" i="21" s="1"/>
  <c r="CN43" i="21" s="1"/>
  <c r="CN50" i="68" s="1"/>
  <c r="CN171" i="2"/>
  <c r="CN172" i="2" s="1"/>
  <c r="CN126" i="21" s="1"/>
  <c r="CN130" i="21" s="1"/>
  <c r="CN44" i="21" s="1"/>
  <c r="CN51" i="68" s="1"/>
  <c r="AF162" i="2"/>
  <c r="AF107" i="21" s="1"/>
  <c r="AF111" i="21" s="1"/>
  <c r="AF43" i="21" s="1"/>
  <c r="AF50" i="68" s="1"/>
  <c r="AF171" i="2"/>
  <c r="AF172" i="2" s="1"/>
  <c r="AF126" i="21" s="1"/>
  <c r="AF130" i="21" s="1"/>
  <c r="AF44" i="21" s="1"/>
  <c r="AQ162" i="2"/>
  <c r="AQ107" i="21" s="1"/>
  <c r="AQ111" i="21" s="1"/>
  <c r="AQ43" i="21" s="1"/>
  <c r="AQ171" i="2"/>
  <c r="AQ172" i="2" s="1"/>
  <c r="AQ126" i="21" s="1"/>
  <c r="AQ130" i="21" s="1"/>
  <c r="AQ44" i="21" s="1"/>
  <c r="EI162" i="2"/>
  <c r="EI107" i="21" s="1"/>
  <c r="EI111" i="21" s="1"/>
  <c r="EI43" i="21" s="1"/>
  <c r="EI50" i="68" s="1"/>
  <c r="EI171" i="2"/>
  <c r="EI172" i="2" s="1"/>
  <c r="EI126" i="21" s="1"/>
  <c r="EI130" i="21" s="1"/>
  <c r="EI44" i="21" s="1"/>
  <c r="EI51" i="68" s="1"/>
  <c r="BA162" i="2"/>
  <c r="BA107" i="21" s="1"/>
  <c r="BA111" i="21" s="1"/>
  <c r="BA43" i="21" s="1"/>
  <c r="BA50" i="68" s="1"/>
  <c r="BA171" i="2"/>
  <c r="BA172" i="2" s="1"/>
  <c r="BA126" i="21" s="1"/>
  <c r="BA130" i="21" s="1"/>
  <c r="BA44" i="21" s="1"/>
  <c r="BA51" i="68" s="1"/>
  <c r="BL162" i="2"/>
  <c r="BL107" i="21" s="1"/>
  <c r="BL111" i="21" s="1"/>
  <c r="BL43" i="21" s="1"/>
  <c r="BL50" i="68" s="1"/>
  <c r="BL171" i="2"/>
  <c r="BL172" i="2" s="1"/>
  <c r="BL126" i="21" s="1"/>
  <c r="BL130" i="21" s="1"/>
  <c r="BL44" i="21" s="1"/>
  <c r="BL51" i="68" s="1"/>
  <c r="AS162" i="2"/>
  <c r="AS107" i="21" s="1"/>
  <c r="AS111" i="21" s="1"/>
  <c r="AS43" i="21" s="1"/>
  <c r="AS50" i="68" s="1"/>
  <c r="AS171" i="2"/>
  <c r="AS172" i="2" s="1"/>
  <c r="AS126" i="21" s="1"/>
  <c r="AS130" i="21" s="1"/>
  <c r="AS44" i="21" s="1"/>
  <c r="AS51" i="68" s="1"/>
  <c r="EE162" i="2"/>
  <c r="EE107" i="21" s="1"/>
  <c r="EE111" i="21" s="1"/>
  <c r="EE43" i="21" s="1"/>
  <c r="EE50" i="68" s="1"/>
  <c r="EE171" i="2"/>
  <c r="EE172" i="2" s="1"/>
  <c r="EE126" i="21" s="1"/>
  <c r="EE130" i="21" s="1"/>
  <c r="EE44" i="21" s="1"/>
  <c r="EE51" i="68" s="1"/>
  <c r="AJ162" i="2"/>
  <c r="AJ107" i="21" s="1"/>
  <c r="AJ111" i="21" s="1"/>
  <c r="AJ43" i="21" s="1"/>
  <c r="AJ50" i="68" s="1"/>
  <c r="AJ171" i="2"/>
  <c r="AJ172" i="2" s="1"/>
  <c r="AJ126" i="21" s="1"/>
  <c r="AJ130" i="21" s="1"/>
  <c r="AJ44" i="21" s="1"/>
  <c r="AJ51" i="68" s="1"/>
  <c r="BC162" i="2"/>
  <c r="BC107" i="21" s="1"/>
  <c r="BC111" i="21" s="1"/>
  <c r="BC43" i="21" s="1"/>
  <c r="BC171" i="2"/>
  <c r="BC172" i="2" s="1"/>
  <c r="BC126" i="21" s="1"/>
  <c r="BC130" i="21" s="1"/>
  <c r="BC44" i="21" s="1"/>
  <c r="DD162" i="2"/>
  <c r="DD107" i="21" s="1"/>
  <c r="DD111" i="21" s="1"/>
  <c r="DD43" i="21" s="1"/>
  <c r="DD50" i="68" s="1"/>
  <c r="DD171" i="2"/>
  <c r="DD172" i="2" s="1"/>
  <c r="DD126" i="21" s="1"/>
  <c r="DD130" i="21" s="1"/>
  <c r="DD44" i="21" s="1"/>
  <c r="DD51" i="68" s="1"/>
  <c r="EL162" i="2"/>
  <c r="EL107" i="21" s="1"/>
  <c r="EL111" i="21" s="1"/>
  <c r="EL43" i="21" s="1"/>
  <c r="EL50" i="68" s="1"/>
  <c r="EL171" i="2"/>
  <c r="EL172" i="2" s="1"/>
  <c r="EL126" i="21" s="1"/>
  <c r="EL130" i="21" s="1"/>
  <c r="EL44" i="21" s="1"/>
  <c r="EL51" i="68" s="1"/>
  <c r="BF162" i="2"/>
  <c r="BF107" i="21" s="1"/>
  <c r="BF111" i="21" s="1"/>
  <c r="BF43" i="21" s="1"/>
  <c r="BF50" i="68" s="1"/>
  <c r="BF171" i="2"/>
  <c r="BF172" i="2" s="1"/>
  <c r="BF126" i="21" s="1"/>
  <c r="BF130" i="21" s="1"/>
  <c r="BF44" i="21" s="1"/>
  <c r="BF51" i="68" s="1"/>
  <c r="BM162" i="2"/>
  <c r="BM107" i="21" s="1"/>
  <c r="BM111" i="21" s="1"/>
  <c r="BM43" i="21" s="1"/>
  <c r="BM50" i="68" s="1"/>
  <c r="BM171" i="2"/>
  <c r="BM172" i="2" s="1"/>
  <c r="BM126" i="21" s="1"/>
  <c r="BM130" i="21" s="1"/>
  <c r="BM44" i="21" s="1"/>
  <c r="BM51" i="68" s="1"/>
  <c r="BH162" i="2"/>
  <c r="BH107" i="21" s="1"/>
  <c r="BH111" i="21" s="1"/>
  <c r="BH43" i="21" s="1"/>
  <c r="BH50" i="68" s="1"/>
  <c r="BH171" i="2"/>
  <c r="BH172" i="2" s="1"/>
  <c r="BH126" i="21" s="1"/>
  <c r="BH130" i="21" s="1"/>
  <c r="BH44" i="21" s="1"/>
  <c r="BH51" i="68" s="1"/>
  <c r="EA162" i="2"/>
  <c r="EA107" i="21" s="1"/>
  <c r="EA111" i="21" s="1"/>
  <c r="EA43" i="21" s="1"/>
  <c r="EA50" i="68" s="1"/>
  <c r="EA171" i="2"/>
  <c r="EA172" i="2" s="1"/>
  <c r="EA126" i="21" s="1"/>
  <c r="EA130" i="21" s="1"/>
  <c r="EA44" i="21" s="1"/>
  <c r="EA51" i="68" s="1"/>
  <c r="BY162" i="2"/>
  <c r="BY107" i="21" s="1"/>
  <c r="BY111" i="21" s="1"/>
  <c r="BY43" i="21" s="1"/>
  <c r="BY50" i="68" s="1"/>
  <c r="BY171" i="2"/>
  <c r="BY172" i="2" s="1"/>
  <c r="BY126" i="21" s="1"/>
  <c r="BY130" i="21" s="1"/>
  <c r="BY44" i="21" s="1"/>
  <c r="BY51" i="68" s="1"/>
  <c r="CH162" i="2"/>
  <c r="CH107" i="21" s="1"/>
  <c r="CH111" i="21" s="1"/>
  <c r="CH43" i="21" s="1"/>
  <c r="CH50" i="68" s="1"/>
  <c r="CH171" i="2"/>
  <c r="CH172" i="2" s="1"/>
  <c r="CH126" i="21" s="1"/>
  <c r="CH130" i="21" s="1"/>
  <c r="CH44" i="21" s="1"/>
  <c r="CH51" i="68" s="1"/>
  <c r="BU162" i="2"/>
  <c r="BU107" i="21" s="1"/>
  <c r="BU111" i="21" s="1"/>
  <c r="BU43" i="21" s="1"/>
  <c r="BU50" i="68" s="1"/>
  <c r="BU171" i="2"/>
  <c r="BU172" i="2" s="1"/>
  <c r="BU126" i="21" s="1"/>
  <c r="BU130" i="21" s="1"/>
  <c r="BU44" i="21" s="1"/>
  <c r="BU51" i="68" s="1"/>
  <c r="CB162" i="2"/>
  <c r="CB107" i="21" s="1"/>
  <c r="CB111" i="21" s="1"/>
  <c r="CB43" i="21" s="1"/>
  <c r="CB50" i="68" s="1"/>
  <c r="CB171" i="2"/>
  <c r="CB172" i="2" s="1"/>
  <c r="CB126" i="21" s="1"/>
  <c r="CB130" i="21" s="1"/>
  <c r="CB44" i="21" s="1"/>
  <c r="CB51" i="68" s="1"/>
  <c r="DW162" i="2"/>
  <c r="DW107" i="21" s="1"/>
  <c r="DW111" i="21" s="1"/>
  <c r="DW43" i="21" s="1"/>
  <c r="DW50" i="68" s="1"/>
  <c r="DW171" i="2"/>
  <c r="DW172" i="2" s="1"/>
  <c r="DW126" i="21" s="1"/>
  <c r="DW130" i="21" s="1"/>
  <c r="DW44" i="21" s="1"/>
  <c r="DW51" i="68" s="1"/>
  <c r="AX162" i="2"/>
  <c r="AX107" i="21" s="1"/>
  <c r="AX111" i="21" s="1"/>
  <c r="AX43" i="21" s="1"/>
  <c r="AX50" i="68" s="1"/>
  <c r="AX171" i="2"/>
  <c r="AX172" i="2" s="1"/>
  <c r="AX126" i="21" s="1"/>
  <c r="AX130" i="21" s="1"/>
  <c r="AX44" i="21" s="1"/>
  <c r="AX51" i="68" s="1"/>
  <c r="AI162" i="2"/>
  <c r="AI107" i="21" s="1"/>
  <c r="AI111" i="21" s="1"/>
  <c r="AI43" i="21" s="1"/>
  <c r="AI171" i="2"/>
  <c r="AI172" i="2" s="1"/>
  <c r="AI126" i="21" s="1"/>
  <c r="AI130" i="21" s="1"/>
  <c r="AI44" i="21" s="1"/>
  <c r="AW162" i="2"/>
  <c r="AW107" i="21" s="1"/>
  <c r="AW111" i="21" s="1"/>
  <c r="AW43" i="21" s="1"/>
  <c r="AW50" i="68" s="1"/>
  <c r="AW171" i="2"/>
  <c r="AW172" i="2" s="1"/>
  <c r="AW126" i="21" s="1"/>
  <c r="AW130" i="21" s="1"/>
  <c r="AW44" i="21" s="1"/>
  <c r="AW51" i="68" s="1"/>
  <c r="BZ162" i="2"/>
  <c r="BZ107" i="21" s="1"/>
  <c r="BZ111" i="21" s="1"/>
  <c r="BZ43" i="21" s="1"/>
  <c r="BZ50" i="68" s="1"/>
  <c r="BZ171" i="2"/>
  <c r="BZ172" i="2" s="1"/>
  <c r="BZ126" i="21" s="1"/>
  <c r="BZ130" i="21" s="1"/>
  <c r="BZ44" i="21" s="1"/>
  <c r="BZ51" i="68" s="1"/>
  <c r="EK162" i="2"/>
  <c r="EK107" i="21" s="1"/>
  <c r="EK111" i="21" s="1"/>
  <c r="EK43" i="21" s="1"/>
  <c r="EK50" i="68" s="1"/>
  <c r="EK171" i="2"/>
  <c r="EK172" i="2" s="1"/>
  <c r="EK126" i="21" s="1"/>
  <c r="EK130" i="21" s="1"/>
  <c r="EK44" i="21" s="1"/>
  <c r="EK51" i="68" s="1"/>
  <c r="BB162" i="2"/>
  <c r="BB107" i="21" s="1"/>
  <c r="BB111" i="21" s="1"/>
  <c r="BB43" i="21" s="1"/>
  <c r="BB50" i="68" s="1"/>
  <c r="BB171" i="2"/>
  <c r="BB172" i="2" s="1"/>
  <c r="BB126" i="21" s="1"/>
  <c r="BB130" i="21" s="1"/>
  <c r="BB44" i="21" s="1"/>
  <c r="BB51" i="68" s="1"/>
  <c r="EF162" i="2"/>
  <c r="EF107" i="21" s="1"/>
  <c r="EF111" i="21" s="1"/>
  <c r="EF43" i="21" s="1"/>
  <c r="EF50" i="68" s="1"/>
  <c r="EF171" i="2"/>
  <c r="EF172" i="2" s="1"/>
  <c r="EF126" i="21" s="1"/>
  <c r="EF130" i="21" s="1"/>
  <c r="EF44" i="21" s="1"/>
  <c r="EF51" i="68" s="1"/>
  <c r="BT162" i="2"/>
  <c r="BT107" i="21" s="1"/>
  <c r="BT111" i="21" s="1"/>
  <c r="BT43" i="21" s="1"/>
  <c r="BT50" i="68" s="1"/>
  <c r="BT171" i="2"/>
  <c r="BT172" i="2" s="1"/>
  <c r="BT126" i="21" s="1"/>
  <c r="BT130" i="21" s="1"/>
  <c r="BT44" i="21" s="1"/>
  <c r="BT51" i="68" s="1"/>
  <c r="DX162" i="2"/>
  <c r="DX107" i="21" s="1"/>
  <c r="DX111" i="21" s="1"/>
  <c r="DX43" i="21" s="1"/>
  <c r="DX50" i="68" s="1"/>
  <c r="DX171" i="2"/>
  <c r="DX172" i="2" s="1"/>
  <c r="DX126" i="21" s="1"/>
  <c r="DX130" i="21" s="1"/>
  <c r="DX44" i="21" s="1"/>
  <c r="DX51" i="68" s="1"/>
  <c r="BX162" i="2"/>
  <c r="BX107" i="21" s="1"/>
  <c r="BX111" i="21" s="1"/>
  <c r="BX43" i="21" s="1"/>
  <c r="BX50" i="68" s="1"/>
  <c r="BX171" i="2"/>
  <c r="BX172" i="2" s="1"/>
  <c r="BX126" i="21" s="1"/>
  <c r="BX130" i="21" s="1"/>
  <c r="BX44" i="21" s="1"/>
  <c r="BX51" i="68" s="1"/>
  <c r="CV162" i="2"/>
  <c r="CV107" i="21" s="1"/>
  <c r="CV111" i="21" s="1"/>
  <c r="CV43" i="21" s="1"/>
  <c r="CV50" i="68" s="1"/>
  <c r="CV171" i="2"/>
  <c r="CV172" i="2" s="1"/>
  <c r="CV126" i="21" s="1"/>
  <c r="CV130" i="21" s="1"/>
  <c r="CV44" i="21" s="1"/>
  <c r="CV51" i="68" s="1"/>
  <c r="DN162" i="2"/>
  <c r="DN107" i="21" s="1"/>
  <c r="DN111" i="21" s="1"/>
  <c r="DN43" i="21" s="1"/>
  <c r="DN50" i="68" s="1"/>
  <c r="DN171" i="2"/>
  <c r="DN172" i="2" s="1"/>
  <c r="DN126" i="21" s="1"/>
  <c r="DN130" i="21" s="1"/>
  <c r="DN44" i="21" s="1"/>
  <c r="DN51" i="68" s="1"/>
  <c r="AU162" i="2"/>
  <c r="AU107" i="21" s="1"/>
  <c r="AU111" i="21" s="1"/>
  <c r="AU43" i="21" s="1"/>
  <c r="AU171" i="2"/>
  <c r="AU172" i="2" s="1"/>
  <c r="AU126" i="21" s="1"/>
  <c r="AU130" i="21" s="1"/>
  <c r="AU44" i="21" s="1"/>
  <c r="BV162" i="2"/>
  <c r="BV107" i="21" s="1"/>
  <c r="BV111" i="21" s="1"/>
  <c r="BV43" i="21" s="1"/>
  <c r="BV50" i="68" s="1"/>
  <c r="BV171" i="2"/>
  <c r="BV172" i="2" s="1"/>
  <c r="BV126" i="21" s="1"/>
  <c r="BV130" i="21" s="1"/>
  <c r="BV44" i="21" s="1"/>
  <c r="BV51" i="68" s="1"/>
  <c r="CA162" i="2"/>
  <c r="CA107" i="21" s="1"/>
  <c r="CA111" i="21" s="1"/>
  <c r="CA43" i="21" s="1"/>
  <c r="CA171" i="2"/>
  <c r="CA172" i="2" s="1"/>
  <c r="CA126" i="21" s="1"/>
  <c r="CA130" i="21" s="1"/>
  <c r="CA44" i="21" s="1"/>
  <c r="AZ162" i="2"/>
  <c r="AZ107" i="21" s="1"/>
  <c r="AZ111" i="21" s="1"/>
  <c r="AZ43" i="21" s="1"/>
  <c r="AZ50" i="68" s="1"/>
  <c r="AZ171" i="2"/>
  <c r="AZ172" i="2" s="1"/>
  <c r="AZ126" i="21" s="1"/>
  <c r="AZ130" i="21" s="1"/>
  <c r="AZ44" i="21" s="1"/>
  <c r="AZ51" i="68" s="1"/>
  <c r="BG162" i="2"/>
  <c r="BG107" i="21" s="1"/>
  <c r="BG111" i="21" s="1"/>
  <c r="BG43" i="21" s="1"/>
  <c r="BG171" i="2"/>
  <c r="BG172" i="2" s="1"/>
  <c r="BG126" i="21" s="1"/>
  <c r="BG130" i="21" s="1"/>
  <c r="BG44" i="21" s="1"/>
  <c r="DO162" i="2"/>
  <c r="DO107" i="21" s="1"/>
  <c r="DO111" i="21" s="1"/>
  <c r="DO43" i="21" s="1"/>
  <c r="DO50" i="68" s="1"/>
  <c r="DO171" i="2"/>
  <c r="DO172" i="2" s="1"/>
  <c r="DO126" i="21" s="1"/>
  <c r="DO130" i="21" s="1"/>
  <c r="DO44" i="21" s="1"/>
  <c r="DO51" i="68" s="1"/>
  <c r="DH162" i="2"/>
  <c r="DH107" i="21" s="1"/>
  <c r="DH111" i="21" s="1"/>
  <c r="DH43" i="21" s="1"/>
  <c r="DH50" i="68" s="1"/>
  <c r="DH171" i="2"/>
  <c r="DH172" i="2" s="1"/>
  <c r="DH126" i="21" s="1"/>
  <c r="DH130" i="21" s="1"/>
  <c r="DH44" i="21" s="1"/>
  <c r="DH51" i="68" s="1"/>
  <c r="DB162" i="2"/>
  <c r="DB107" i="21" s="1"/>
  <c r="DB111" i="21" s="1"/>
  <c r="DB43" i="21" s="1"/>
  <c r="DB50" i="68" s="1"/>
  <c r="DB171" i="2"/>
  <c r="DB172" i="2" s="1"/>
  <c r="DB126" i="21" s="1"/>
  <c r="DB130" i="21" s="1"/>
  <c r="DB44" i="21" s="1"/>
  <c r="DB51" i="68" s="1"/>
  <c r="AR162" i="2"/>
  <c r="AR107" i="21" s="1"/>
  <c r="AR111" i="21" s="1"/>
  <c r="AR43" i="21" s="1"/>
  <c r="AR50" i="68" s="1"/>
  <c r="AR171" i="2"/>
  <c r="AR172" i="2" s="1"/>
  <c r="AR126" i="21" s="1"/>
  <c r="AR130" i="21" s="1"/>
  <c r="AR44" i="21" s="1"/>
  <c r="AR51" i="68" s="1"/>
  <c r="CM162" i="2"/>
  <c r="CM107" i="21" s="1"/>
  <c r="CM111" i="21" s="1"/>
  <c r="CM43" i="21" s="1"/>
  <c r="CM50" i="68" s="1"/>
  <c r="CM171" i="2"/>
  <c r="CM172" i="2" s="1"/>
  <c r="CM126" i="21" s="1"/>
  <c r="CM130" i="21" s="1"/>
  <c r="CM44" i="21" s="1"/>
  <c r="CM51" i="68" s="1"/>
  <c r="AP162" i="2"/>
  <c r="AP107" i="21" s="1"/>
  <c r="AP111" i="21" s="1"/>
  <c r="AP43" i="21" s="1"/>
  <c r="AP50" i="68" s="1"/>
  <c r="AP171" i="2"/>
  <c r="AP172" i="2" s="1"/>
  <c r="AP126" i="21" s="1"/>
  <c r="AP130" i="21" s="1"/>
  <c r="AP44" i="21" s="1"/>
  <c r="AP51" i="68" s="1"/>
  <c r="DF162" i="2"/>
  <c r="DF107" i="21" s="1"/>
  <c r="DF111" i="21" s="1"/>
  <c r="DF43" i="21" s="1"/>
  <c r="DF50" i="68" s="1"/>
  <c r="DF171" i="2"/>
  <c r="DF172" i="2" s="1"/>
  <c r="DF126" i="21" s="1"/>
  <c r="DF130" i="21" s="1"/>
  <c r="DF44" i="21" s="1"/>
  <c r="DF51" i="68" s="1"/>
  <c r="CZ162" i="2"/>
  <c r="CZ107" i="21" s="1"/>
  <c r="CZ111" i="21" s="1"/>
  <c r="CZ43" i="21" s="1"/>
  <c r="CZ50" i="68" s="1"/>
  <c r="CZ171" i="2"/>
  <c r="CZ172" i="2" s="1"/>
  <c r="CZ126" i="21" s="1"/>
  <c r="CZ130" i="21" s="1"/>
  <c r="CZ44" i="21" s="1"/>
  <c r="CZ51" i="68" s="1"/>
  <c r="CS162" i="2"/>
  <c r="CS107" i="21" s="1"/>
  <c r="CS111" i="21" s="1"/>
  <c r="CS43" i="21" s="1"/>
  <c r="CS50" i="68" s="1"/>
  <c r="CS171" i="2"/>
  <c r="CS172" i="2" s="1"/>
  <c r="CS126" i="21" s="1"/>
  <c r="CS130" i="21" s="1"/>
  <c r="CS44" i="21" s="1"/>
  <c r="CS51" i="68" s="1"/>
  <c r="CG162" i="2"/>
  <c r="CG107" i="21" s="1"/>
  <c r="CG111" i="21" s="1"/>
  <c r="CG43" i="21" s="1"/>
  <c r="CG50" i="68" s="1"/>
  <c r="CG171" i="2"/>
  <c r="CG172" i="2" s="1"/>
  <c r="CG126" i="21" s="1"/>
  <c r="CG130" i="21" s="1"/>
  <c r="CG44" i="21" s="1"/>
  <c r="CG51" i="68" s="1"/>
  <c r="DK162" i="2"/>
  <c r="DK107" i="21" s="1"/>
  <c r="DK111" i="21" s="1"/>
  <c r="DK43" i="21" s="1"/>
  <c r="DK171" i="2"/>
  <c r="DK172" i="2" s="1"/>
  <c r="DK126" i="21" s="1"/>
  <c r="DK130" i="21" s="1"/>
  <c r="DK44" i="21" s="1"/>
  <c r="DK51" i="68" s="1"/>
  <c r="DY162" i="2"/>
  <c r="DY107" i="21" s="1"/>
  <c r="DY111" i="21" s="1"/>
  <c r="DY43" i="21" s="1"/>
  <c r="DY50" i="68" s="1"/>
  <c r="DY171" i="2"/>
  <c r="DY172" i="2" s="1"/>
  <c r="DY126" i="21" s="1"/>
  <c r="DY130" i="21" s="1"/>
  <c r="DY44" i="21" s="1"/>
  <c r="DY51" i="68" s="1"/>
  <c r="DR162" i="2"/>
  <c r="DR107" i="21" s="1"/>
  <c r="DR111" i="21" s="1"/>
  <c r="DR43" i="21" s="1"/>
  <c r="DR50" i="68" s="1"/>
  <c r="DR171" i="2"/>
  <c r="DR172" i="2" s="1"/>
  <c r="DR126" i="21" s="1"/>
  <c r="DR130" i="21" s="1"/>
  <c r="DR44" i="21" s="1"/>
  <c r="DR51" i="68" s="1"/>
  <c r="CE162" i="2"/>
  <c r="CE107" i="21" s="1"/>
  <c r="CE111" i="21" s="1"/>
  <c r="CE43" i="21" s="1"/>
  <c r="CE171" i="2"/>
  <c r="CE172" i="2" s="1"/>
  <c r="CE126" i="21" s="1"/>
  <c r="CE130" i="21" s="1"/>
  <c r="CE44" i="21" s="1"/>
  <c r="DE162" i="2"/>
  <c r="DE107" i="21" s="1"/>
  <c r="DE111" i="21" s="1"/>
  <c r="DE43" i="21" s="1"/>
  <c r="DE50" i="68" s="1"/>
  <c r="DE171" i="2"/>
  <c r="DE172" i="2" s="1"/>
  <c r="DE126" i="21" s="1"/>
  <c r="DE130" i="21" s="1"/>
  <c r="DE44" i="21" s="1"/>
  <c r="DE51" i="68" s="1"/>
  <c r="DJ162" i="2"/>
  <c r="DJ107" i="21" s="1"/>
  <c r="DJ111" i="21" s="1"/>
  <c r="DJ43" i="21" s="1"/>
  <c r="DJ50" i="68" s="1"/>
  <c r="DJ171" i="2"/>
  <c r="DJ172" i="2" s="1"/>
  <c r="DJ126" i="21" s="1"/>
  <c r="DJ130" i="21" s="1"/>
  <c r="DJ44" i="21" s="1"/>
  <c r="DJ51" i="68" s="1"/>
  <c r="BE162" i="2"/>
  <c r="BE107" i="21" s="1"/>
  <c r="BE111" i="21" s="1"/>
  <c r="BE43" i="21" s="1"/>
  <c r="BE50" i="68" s="1"/>
  <c r="BE171" i="2"/>
  <c r="BE172" i="2" s="1"/>
  <c r="BE126" i="21" s="1"/>
  <c r="BE130" i="21" s="1"/>
  <c r="BE44" i="21" s="1"/>
  <c r="BE51" i="68" s="1"/>
  <c r="CY162" i="2"/>
  <c r="CY107" i="21" s="1"/>
  <c r="CY111" i="21" s="1"/>
  <c r="CY43" i="21" s="1"/>
  <c r="CY50" i="68" s="1"/>
  <c r="CY171" i="2"/>
  <c r="CY172" i="2" s="1"/>
  <c r="CY126" i="21" s="1"/>
  <c r="CY130" i="21" s="1"/>
  <c r="CY44" i="21" s="1"/>
  <c r="CY51" i="68" s="1"/>
  <c r="BI162" i="2"/>
  <c r="BI107" i="21" s="1"/>
  <c r="BI111" i="21" s="1"/>
  <c r="BI43" i="21" s="1"/>
  <c r="BI50" i="68" s="1"/>
  <c r="BI171" i="2"/>
  <c r="BI172" i="2" s="1"/>
  <c r="BI126" i="21" s="1"/>
  <c r="BI130" i="21" s="1"/>
  <c r="BI44" i="21" s="1"/>
  <c r="BI51" i="68" s="1"/>
  <c r="DQ166" i="15"/>
  <c r="DQ41" i="68"/>
  <c r="DR84" i="83"/>
  <c r="DO91" i="83" s="1"/>
  <c r="DO103" i="83" s="1"/>
  <c r="DR23" i="21"/>
  <c r="DR41" i="68" s="1"/>
  <c r="DR195" i="21"/>
  <c r="DR199" i="21" s="1"/>
  <c r="DS44" i="83"/>
  <c r="DS52" i="83" s="1"/>
  <c r="DN91" i="83"/>
  <c r="DN103" i="83" s="1"/>
  <c r="DQ77" i="83"/>
  <c r="DN24" i="21"/>
  <c r="DO53" i="83"/>
  <c r="DO13" i="61" s="1"/>
  <c r="DO35" i="61" s="1"/>
  <c r="DO45" i="83"/>
  <c r="DP42" i="83"/>
  <c r="DP50" i="83" s="1"/>
  <c r="DO21" i="21"/>
  <c r="DO39" i="68" s="1"/>
  <c r="DO31" i="83"/>
  <c r="DO33" i="83" s="1"/>
  <c r="DO148" i="21"/>
  <c r="DO157" i="21" s="1"/>
  <c r="DO22" i="83"/>
  <c r="AZ86" i="15"/>
  <c r="AY91" i="15"/>
  <c r="EI46" i="21"/>
  <c r="DE46" i="21"/>
  <c r="DE53" i="68" s="1"/>
  <c r="EP46" i="21"/>
  <c r="EP53" i="68" s="1"/>
  <c r="BH46" i="21"/>
  <c r="BH53" i="68" s="1"/>
  <c r="X46" i="21"/>
  <c r="X53" i="68" s="1"/>
  <c r="DC46" i="21"/>
  <c r="EA46" i="21"/>
  <c r="DN46" i="21"/>
  <c r="DN53" i="68" s="1"/>
  <c r="BK46" i="21"/>
  <c r="DU46" i="21"/>
  <c r="DU53" i="68" s="1"/>
  <c r="CB46" i="21"/>
  <c r="CB53" i="68" s="1"/>
  <c r="DZ46" i="21"/>
  <c r="DZ53" i="68" s="1"/>
  <c r="CV46" i="21"/>
  <c r="CV53" i="68" s="1"/>
  <c r="AT46" i="21"/>
  <c r="AT53" i="68" s="1"/>
  <c r="DN159" i="15"/>
  <c r="EO46" i="21"/>
  <c r="EO53" i="68" s="1"/>
  <c r="BJ46" i="21"/>
  <c r="BJ53" i="68" s="1"/>
  <c r="DV46" i="21"/>
  <c r="DV53" i="68" s="1"/>
  <c r="BO46" i="21"/>
  <c r="DR46" i="21"/>
  <c r="DR53" i="68" s="1"/>
  <c r="AR46" i="21"/>
  <c r="AR53" i="68" s="1"/>
  <c r="CT46" i="21"/>
  <c r="CT53" i="68" s="1"/>
  <c r="AA46" i="21"/>
  <c r="EH46" i="21"/>
  <c r="EH53" i="68" s="1"/>
  <c r="BI46" i="21"/>
  <c r="BI53" i="68" s="1"/>
  <c r="BC46" i="21"/>
  <c r="V46" i="21"/>
  <c r="V53" i="68" s="1"/>
  <c r="U46" i="21"/>
  <c r="U53" i="68" s="1"/>
  <c r="DA46" i="21"/>
  <c r="DA53" i="68" s="1"/>
  <c r="M46" i="21"/>
  <c r="M53" i="68" s="1"/>
  <c r="DI46" i="21"/>
  <c r="DI53" i="68" s="1"/>
  <c r="AP46" i="21"/>
  <c r="AP53" i="68" s="1"/>
  <c r="AU46" i="21"/>
  <c r="AY46" i="21"/>
  <c r="AD46" i="21"/>
  <c r="AD53" i="68" s="1"/>
  <c r="DM46" i="21"/>
  <c r="DM53" i="68" s="1"/>
  <c r="O46" i="21"/>
  <c r="AQ46" i="21"/>
  <c r="CJ46" i="21"/>
  <c r="CJ53" i="68" s="1"/>
  <c r="BD46" i="21"/>
  <c r="BD53" i="68" s="1"/>
  <c r="CK46" i="21"/>
  <c r="CK53" i="68" s="1"/>
  <c r="EB46" i="21"/>
  <c r="EB53" i="68" s="1"/>
  <c r="EF46" i="21"/>
  <c r="EF53" i="68" s="1"/>
  <c r="DS46" i="21"/>
  <c r="AC46" i="21"/>
  <c r="AC53" i="68" s="1"/>
  <c r="BU46" i="21"/>
  <c r="BU53" i="68" s="1"/>
  <c r="DN76" i="83"/>
  <c r="AL46" i="21"/>
  <c r="AL53" i="68" s="1"/>
  <c r="CN46" i="21"/>
  <c r="CN53" i="68" s="1"/>
  <c r="CX46" i="21"/>
  <c r="CX53" i="68" s="1"/>
  <c r="CP46" i="21"/>
  <c r="CP53" i="68" s="1"/>
  <c r="DO46" i="21"/>
  <c r="AW46" i="21"/>
  <c r="AW53" i="68" s="1"/>
  <c r="EL46" i="21"/>
  <c r="EL53" i="68" s="1"/>
  <c r="BT46" i="21"/>
  <c r="BT53" i="68" s="1"/>
  <c r="E189" i="2"/>
  <c r="BR46" i="21"/>
  <c r="BR53" i="68" s="1"/>
  <c r="EJ46" i="21"/>
  <c r="EJ53" i="68" s="1"/>
  <c r="DW46" i="21"/>
  <c r="CA46" i="21"/>
  <c r="CS46" i="21"/>
  <c r="CS53" i="68" s="1"/>
  <c r="AG46" i="21"/>
  <c r="AG53" i="68" s="1"/>
  <c r="AH21" i="69"/>
  <c r="AH23" i="69" s="1"/>
  <c r="Z46" i="21"/>
  <c r="Z53" i="68" s="1"/>
  <c r="BZ46" i="21"/>
  <c r="BZ53" i="68" s="1"/>
  <c r="AF46" i="21"/>
  <c r="AF53" i="68" s="1"/>
  <c r="EM46" i="21"/>
  <c r="BP46" i="21"/>
  <c r="BP53" i="68" s="1"/>
  <c r="BE46" i="21"/>
  <c r="BE53" i="68" s="1"/>
  <c r="CL46" i="21"/>
  <c r="CL53" i="68" s="1"/>
  <c r="DX46" i="21"/>
  <c r="DX53" i="68" s="1"/>
  <c r="CY46" i="21"/>
  <c r="CM46" i="21"/>
  <c r="DL46" i="21"/>
  <c r="DL53" i="68" s="1"/>
  <c r="EN46" i="21"/>
  <c r="EN53" i="68" s="1"/>
  <c r="EG46" i="21"/>
  <c r="EG53" i="68" s="1"/>
  <c r="DG46" i="21"/>
  <c r="BN46" i="21"/>
  <c r="BN53" i="68" s="1"/>
  <c r="CQ46" i="21"/>
  <c r="N46" i="21"/>
  <c r="N53" i="68" s="1"/>
  <c r="AI46" i="21"/>
  <c r="DH46" i="21"/>
  <c r="DH53" i="68" s="1"/>
  <c r="DO83" i="83"/>
  <c r="DL90" i="83" s="1"/>
  <c r="DL102" i="83" s="1"/>
  <c r="DO167" i="21"/>
  <c r="DO176" i="21" s="1"/>
  <c r="DO22" i="21"/>
  <c r="DP43" i="83"/>
  <c r="DP51" i="83" s="1"/>
  <c r="CZ46" i="21"/>
  <c r="CZ53" i="68" s="1"/>
  <c r="BG46" i="21"/>
  <c r="AB46" i="21"/>
  <c r="AB53" i="68" s="1"/>
  <c r="CD46" i="21"/>
  <c r="CD53" i="68" s="1"/>
  <c r="DP46" i="21"/>
  <c r="DP53" i="68" s="1"/>
  <c r="CO46" i="21"/>
  <c r="CO53" i="68" s="1"/>
  <c r="DQ46" i="21"/>
  <c r="DQ53" i="68" s="1"/>
  <c r="CI46" i="21"/>
  <c r="EK46" i="21"/>
  <c r="EK53" i="68" s="1"/>
  <c r="DK90" i="83"/>
  <c r="DK102" i="83" s="1"/>
  <c r="DK98" i="83" s="1"/>
  <c r="DK109" i="83" s="1"/>
  <c r="CE46" i="21"/>
  <c r="BB46" i="21"/>
  <c r="BB53" i="68" s="1"/>
  <c r="DJ46" i="21"/>
  <c r="DJ53" i="68" s="1"/>
  <c r="DY46" i="21"/>
  <c r="DY53" i="68" s="1"/>
  <c r="CU46" i="21"/>
  <c r="DB46" i="21"/>
  <c r="DB53" i="68" s="1"/>
  <c r="BF46" i="21"/>
  <c r="BF53" i="68" s="1"/>
  <c r="W46" i="21"/>
  <c r="BQ46" i="21"/>
  <c r="BQ53" i="68" s="1"/>
  <c r="Y46" i="21"/>
  <c r="Y53" i="68" s="1"/>
  <c r="BM46" i="21"/>
  <c r="BM53" i="68" s="1"/>
  <c r="CH46" i="21"/>
  <c r="CH53" i="68" s="1"/>
  <c r="AE46" i="21"/>
  <c r="DD46" i="21"/>
  <c r="DD53" i="68" s="1"/>
  <c r="ED46" i="21"/>
  <c r="ED53" i="68" s="1"/>
  <c r="EE46" i="21"/>
  <c r="CC46" i="21"/>
  <c r="CC53" i="68" s="1"/>
  <c r="E191" i="2"/>
  <c r="L49" i="68"/>
  <c r="CG46" i="21"/>
  <c r="CG53" i="68" s="1"/>
  <c r="BL46" i="21"/>
  <c r="BL53" i="68" s="1"/>
  <c r="AV46" i="21"/>
  <c r="AV53" i="68" s="1"/>
  <c r="AM46" i="21"/>
  <c r="BW46" i="21"/>
  <c r="AH46" i="21"/>
  <c r="AH53" i="68" s="1"/>
  <c r="P46" i="21"/>
  <c r="P53" i="68" s="1"/>
  <c r="L164" i="21"/>
  <c r="E192" i="2"/>
  <c r="AK46" i="21"/>
  <c r="AK53" i="68" s="1"/>
  <c r="CF46" i="21"/>
  <c r="CF53" i="68" s="1"/>
  <c r="BX46" i="21"/>
  <c r="BX53" i="68" s="1"/>
  <c r="AX46" i="21"/>
  <c r="AX53" i="68" s="1"/>
  <c r="AJ46" i="21"/>
  <c r="AJ53" i="68" s="1"/>
  <c r="BA46" i="21"/>
  <c r="BA53" i="68" s="1"/>
  <c r="BY46" i="21"/>
  <c r="BY53" i="68" s="1"/>
  <c r="DP83" i="83"/>
  <c r="DP167" i="21"/>
  <c r="DP159" i="15" s="1"/>
  <c r="DP22" i="21"/>
  <c r="DP40" i="68" s="1"/>
  <c r="DQ43" i="83"/>
  <c r="DQ51" i="83" s="1"/>
  <c r="AN46" i="21"/>
  <c r="AN53" i="68" s="1"/>
  <c r="BV46" i="21"/>
  <c r="BV53" i="68" s="1"/>
  <c r="EC46" i="21"/>
  <c r="EC53" i="68" s="1"/>
  <c r="CW46" i="21"/>
  <c r="CW53" i="68" s="1"/>
  <c r="DK46" i="21"/>
  <c r="BS46" i="21"/>
  <c r="DT46" i="21"/>
  <c r="DT53" i="68" s="1"/>
  <c r="S53" i="68"/>
  <c r="AO46" i="21"/>
  <c r="AO53" i="68" s="1"/>
  <c r="I91" i="73"/>
  <c r="I167" i="73" s="1"/>
  <c r="DC182" i="2"/>
  <c r="DC145" i="21" s="1"/>
  <c r="DC149" i="21" s="1"/>
  <c r="DC45" i="21" s="1"/>
  <c r="AD182" i="2"/>
  <c r="AD145" i="21" s="1"/>
  <c r="AD149" i="21" s="1"/>
  <c r="AD45" i="21" s="1"/>
  <c r="AD52" i="68" s="1"/>
  <c r="BV182" i="2"/>
  <c r="BV145" i="21" s="1"/>
  <c r="BV149" i="21" s="1"/>
  <c r="BV45" i="21" s="1"/>
  <c r="BV52" i="68" s="1"/>
  <c r="DR182" i="2"/>
  <c r="DR145" i="21" s="1"/>
  <c r="DR149" i="21" s="1"/>
  <c r="DR45" i="21" s="1"/>
  <c r="DR52" i="68" s="1"/>
  <c r="DH182" i="2"/>
  <c r="DH145" i="21" s="1"/>
  <c r="DH149" i="21" s="1"/>
  <c r="DH45" i="21" s="1"/>
  <c r="DH52" i="68" s="1"/>
  <c r="DW182" i="2"/>
  <c r="DW145" i="21" s="1"/>
  <c r="DW149" i="21" s="1"/>
  <c r="DW45" i="21" s="1"/>
  <c r="DK182" i="2"/>
  <c r="DK145" i="21" s="1"/>
  <c r="DK149" i="21" s="1"/>
  <c r="DK45" i="21" s="1"/>
  <c r="AE182" i="2"/>
  <c r="AE145" i="21" s="1"/>
  <c r="AE149" i="21" s="1"/>
  <c r="AE45" i="21" s="1"/>
  <c r="AL182" i="2"/>
  <c r="AL145" i="21" s="1"/>
  <c r="AL149" i="21" s="1"/>
  <c r="AL45" i="21" s="1"/>
  <c r="AL52" i="68" s="1"/>
  <c r="DN182" i="2"/>
  <c r="DN145" i="21" s="1"/>
  <c r="DN149" i="21" s="1"/>
  <c r="DN45" i="21" s="1"/>
  <c r="DN52" i="68" s="1"/>
  <c r="CJ182" i="2"/>
  <c r="CJ145" i="21" s="1"/>
  <c r="CJ149" i="21" s="1"/>
  <c r="CJ45" i="21" s="1"/>
  <c r="CJ52" i="68" s="1"/>
  <c r="DF182" i="2"/>
  <c r="DF145" i="21" s="1"/>
  <c r="DF149" i="21" s="1"/>
  <c r="DF45" i="21" s="1"/>
  <c r="DF52" i="68" s="1"/>
  <c r="Y182" i="2"/>
  <c r="Y145" i="21" s="1"/>
  <c r="Y149" i="21" s="1"/>
  <c r="Y45" i="21" s="1"/>
  <c r="Y52" i="68" s="1"/>
  <c r="DI182" i="2"/>
  <c r="DI145" i="21" s="1"/>
  <c r="DI149" i="21" s="1"/>
  <c r="DI45" i="21" s="1"/>
  <c r="DI52" i="68" s="1"/>
  <c r="EO182" i="2"/>
  <c r="EO145" i="21" s="1"/>
  <c r="EO149" i="21" s="1"/>
  <c r="EO45" i="21" s="1"/>
  <c r="EO52" i="68" s="1"/>
  <c r="AH182" i="2"/>
  <c r="AH145" i="21" s="1"/>
  <c r="AH149" i="21" s="1"/>
  <c r="AH45" i="21" s="1"/>
  <c r="AH52" i="68" s="1"/>
  <c r="CP182" i="2"/>
  <c r="CP145" i="21" s="1"/>
  <c r="CP149" i="21" s="1"/>
  <c r="CP45" i="21" s="1"/>
  <c r="CP52" i="68" s="1"/>
  <c r="DT182" i="2"/>
  <c r="DT145" i="21" s="1"/>
  <c r="DT149" i="21" s="1"/>
  <c r="DT45" i="21" s="1"/>
  <c r="DT52" i="68" s="1"/>
  <c r="ED182" i="2"/>
  <c r="ED145" i="21" s="1"/>
  <c r="ED149" i="21" s="1"/>
  <c r="ED45" i="21" s="1"/>
  <c r="ED52" i="68" s="1"/>
  <c r="BA182" i="2"/>
  <c r="BA145" i="21" s="1"/>
  <c r="BA149" i="21" s="1"/>
  <c r="BA45" i="21" s="1"/>
  <c r="BA52" i="68" s="1"/>
  <c r="CV182" i="2"/>
  <c r="CV145" i="21" s="1"/>
  <c r="CV149" i="21" s="1"/>
  <c r="CV45" i="21" s="1"/>
  <c r="CV52" i="68" s="1"/>
  <c r="AU182" i="2"/>
  <c r="AU145" i="21" s="1"/>
  <c r="AU149" i="21" s="1"/>
  <c r="AU45" i="21" s="1"/>
  <c r="CW182" i="2"/>
  <c r="CW145" i="21" s="1"/>
  <c r="CW149" i="21" s="1"/>
  <c r="CW45" i="21" s="1"/>
  <c r="CW52" i="68" s="1"/>
  <c r="EH182" i="2"/>
  <c r="EH145" i="21" s="1"/>
  <c r="EH149" i="21" s="1"/>
  <c r="EH45" i="21" s="1"/>
  <c r="EH52" i="68" s="1"/>
  <c r="BO182" i="2"/>
  <c r="BO145" i="21" s="1"/>
  <c r="BO149" i="21" s="1"/>
  <c r="BO45" i="21" s="1"/>
  <c r="EC182" i="2"/>
  <c r="EC145" i="21" s="1"/>
  <c r="EC149" i="21" s="1"/>
  <c r="EC45" i="21" s="1"/>
  <c r="EC52" i="68" s="1"/>
  <c r="CX182" i="2"/>
  <c r="CX145" i="21" s="1"/>
  <c r="CX149" i="21" s="1"/>
  <c r="CX45" i="21" s="1"/>
  <c r="CX52" i="68" s="1"/>
  <c r="CT182" i="2"/>
  <c r="CT145" i="21" s="1"/>
  <c r="CT149" i="21" s="1"/>
  <c r="CT45" i="21" s="1"/>
  <c r="CT52" i="68" s="1"/>
  <c r="AG182" i="2"/>
  <c r="AG145" i="21" s="1"/>
  <c r="AG149" i="21" s="1"/>
  <c r="AG45" i="21" s="1"/>
  <c r="AG52" i="68" s="1"/>
  <c r="DS182" i="2"/>
  <c r="DS145" i="21" s="1"/>
  <c r="DS149" i="21" s="1"/>
  <c r="DS45" i="21" s="1"/>
  <c r="DZ182" i="2"/>
  <c r="DZ145" i="21" s="1"/>
  <c r="DZ149" i="21" s="1"/>
  <c r="DZ45" i="21" s="1"/>
  <c r="DZ52" i="68" s="1"/>
  <c r="CA182" i="2"/>
  <c r="CA145" i="21" s="1"/>
  <c r="CA149" i="21" s="1"/>
  <c r="CA45" i="21" s="1"/>
  <c r="AF182" i="2"/>
  <c r="AF145" i="21" s="1"/>
  <c r="AF149" i="21" s="1"/>
  <c r="AF45" i="21" s="1"/>
  <c r="AF52" i="68" s="1"/>
  <c r="DX182" i="2"/>
  <c r="DX145" i="21" s="1"/>
  <c r="DX149" i="21" s="1"/>
  <c r="DX45" i="21" s="1"/>
  <c r="DX52" i="68" s="1"/>
  <c r="AY182" i="2"/>
  <c r="AY145" i="21" s="1"/>
  <c r="AY149" i="21" s="1"/>
  <c r="AY45" i="21" s="1"/>
  <c r="EA182" i="2"/>
  <c r="EA145" i="21" s="1"/>
  <c r="EA149" i="21" s="1"/>
  <c r="EA45" i="21" s="1"/>
  <c r="EA52" i="68" s="1"/>
  <c r="BJ182" i="2"/>
  <c r="BJ145" i="21" s="1"/>
  <c r="BJ149" i="21" s="1"/>
  <c r="BJ45" i="21" s="1"/>
  <c r="BJ52" i="68" s="1"/>
  <c r="AB182" i="2"/>
  <c r="AB145" i="21" s="1"/>
  <c r="AB149" i="21" s="1"/>
  <c r="AB45" i="21" s="1"/>
  <c r="AB52" i="68" s="1"/>
  <c r="BF182" i="2"/>
  <c r="BF145" i="21" s="1"/>
  <c r="BF149" i="21" s="1"/>
  <c r="BF45" i="21" s="1"/>
  <c r="BF52" i="68" s="1"/>
  <c r="BN182" i="2"/>
  <c r="BN145" i="21" s="1"/>
  <c r="BN149" i="21" s="1"/>
  <c r="BN45" i="21" s="1"/>
  <c r="BN52" i="68" s="1"/>
  <c r="CU182" i="2"/>
  <c r="CU145" i="21" s="1"/>
  <c r="CU149" i="21" s="1"/>
  <c r="CU45" i="21" s="1"/>
  <c r="AM182" i="2"/>
  <c r="AM145" i="21" s="1"/>
  <c r="AM149" i="21" s="1"/>
  <c r="AM45" i="21" s="1"/>
  <c r="BT182" i="2"/>
  <c r="BT145" i="21" s="1"/>
  <c r="BT149" i="21" s="1"/>
  <c r="BT45" i="21" s="1"/>
  <c r="BT52" i="68" s="1"/>
  <c r="BL182" i="2"/>
  <c r="BL145" i="21" s="1"/>
  <c r="BL149" i="21" s="1"/>
  <c r="BL45" i="21" s="1"/>
  <c r="BL52" i="68" s="1"/>
  <c r="EJ182" i="2"/>
  <c r="EJ145" i="21" s="1"/>
  <c r="EJ149" i="21" s="1"/>
  <c r="EJ45" i="21" s="1"/>
  <c r="EJ52" i="68" s="1"/>
  <c r="CS182" i="2"/>
  <c r="CS145" i="21" s="1"/>
  <c r="CS149" i="21" s="1"/>
  <c r="CS45" i="21" s="1"/>
  <c r="CS52" i="68" s="1"/>
  <c r="EI182" i="2"/>
  <c r="EI145" i="21" s="1"/>
  <c r="EI149" i="21" s="1"/>
  <c r="EI45" i="21" s="1"/>
  <c r="BW182" i="2"/>
  <c r="BW145" i="21" s="1"/>
  <c r="BW149" i="21" s="1"/>
  <c r="BW45" i="21" s="1"/>
  <c r="BS182" i="2"/>
  <c r="BS145" i="21" s="1"/>
  <c r="BS149" i="21" s="1"/>
  <c r="BS45" i="21" s="1"/>
  <c r="DE182" i="2"/>
  <c r="DE145" i="21" s="1"/>
  <c r="DE149" i="21" s="1"/>
  <c r="DE45" i="21" s="1"/>
  <c r="DE52" i="68" s="1"/>
  <c r="DM182" i="2"/>
  <c r="DM145" i="21" s="1"/>
  <c r="DM149" i="21" s="1"/>
  <c r="DM45" i="21" s="1"/>
  <c r="DM52" i="68" s="1"/>
  <c r="AC182" i="2"/>
  <c r="AC145" i="21" s="1"/>
  <c r="AC149" i="21" s="1"/>
  <c r="AC45" i="21" s="1"/>
  <c r="AC52" i="68" s="1"/>
  <c r="EB182" i="2"/>
  <c r="EB145" i="21" s="1"/>
  <c r="EB149" i="21" s="1"/>
  <c r="EB45" i="21" s="1"/>
  <c r="EB52" i="68" s="1"/>
  <c r="AV182" i="2"/>
  <c r="AV145" i="21" s="1"/>
  <c r="AV149" i="21" s="1"/>
  <c r="AV45" i="21" s="1"/>
  <c r="AV52" i="68" s="1"/>
  <c r="EN182" i="2"/>
  <c r="EN145" i="21" s="1"/>
  <c r="EN149" i="21" s="1"/>
  <c r="EN45" i="21" s="1"/>
  <c r="EN52" i="68" s="1"/>
  <c r="AA182" i="2"/>
  <c r="AA145" i="21" s="1"/>
  <c r="AA149" i="21" s="1"/>
  <c r="AA45" i="21" s="1"/>
  <c r="BQ182" i="2"/>
  <c r="BQ145" i="21" s="1"/>
  <c r="BQ149" i="21" s="1"/>
  <c r="BQ45" i="21" s="1"/>
  <c r="BQ52" i="68" s="1"/>
  <c r="CY182" i="2"/>
  <c r="CY145" i="21" s="1"/>
  <c r="CY149" i="21" s="1"/>
  <c r="CY45" i="21" s="1"/>
  <c r="BY182" i="2"/>
  <c r="BY145" i="21" s="1"/>
  <c r="BY149" i="21" s="1"/>
  <c r="BY45" i="21" s="1"/>
  <c r="BY52" i="68" s="1"/>
  <c r="DG182" i="2"/>
  <c r="DG145" i="21" s="1"/>
  <c r="DG149" i="21" s="1"/>
  <c r="DG45" i="21" s="1"/>
  <c r="DP182" i="2"/>
  <c r="DP145" i="21" s="1"/>
  <c r="DP149" i="21" s="1"/>
  <c r="DP45" i="21" s="1"/>
  <c r="DP52" i="68" s="1"/>
  <c r="EE182" i="2"/>
  <c r="EE145" i="21" s="1"/>
  <c r="EE149" i="21" s="1"/>
  <c r="EE45" i="21" s="1"/>
  <c r="EE52" i="68" s="1"/>
  <c r="CN182" i="2"/>
  <c r="CN145" i="21" s="1"/>
  <c r="CN149" i="21" s="1"/>
  <c r="CN45" i="21" s="1"/>
  <c r="CN52" i="68" s="1"/>
  <c r="BE182" i="2"/>
  <c r="BE145" i="21" s="1"/>
  <c r="BE149" i="21" s="1"/>
  <c r="BE45" i="21" s="1"/>
  <c r="BE52" i="68" s="1"/>
  <c r="AP182" i="2"/>
  <c r="AP145" i="21" s="1"/>
  <c r="AP149" i="21" s="1"/>
  <c r="AP45" i="21" s="1"/>
  <c r="AP52" i="68" s="1"/>
  <c r="BZ182" i="2"/>
  <c r="BZ145" i="21" s="1"/>
  <c r="BZ149" i="21" s="1"/>
  <c r="BZ45" i="21" s="1"/>
  <c r="BZ52" i="68" s="1"/>
  <c r="DV182" i="2"/>
  <c r="DV145" i="21" s="1"/>
  <c r="DV149" i="21" s="1"/>
  <c r="DV45" i="21" s="1"/>
  <c r="DV52" i="68" s="1"/>
  <c r="AJ182" i="2"/>
  <c r="AJ145" i="21" s="1"/>
  <c r="AJ149" i="21" s="1"/>
  <c r="AJ45" i="21" s="1"/>
  <c r="AJ52" i="68" s="1"/>
  <c r="CH182" i="2"/>
  <c r="CH145" i="21" s="1"/>
  <c r="CH149" i="21" s="1"/>
  <c r="CH45" i="21" s="1"/>
  <c r="CH52" i="68" s="1"/>
  <c r="CE182" i="2"/>
  <c r="CE145" i="21" s="1"/>
  <c r="CE149" i="21" s="1"/>
  <c r="CE45" i="21" s="1"/>
  <c r="EL182" i="2"/>
  <c r="EL145" i="21" s="1"/>
  <c r="EL149" i="21" s="1"/>
  <c r="EL45" i="21" s="1"/>
  <c r="EL52" i="68" s="1"/>
  <c r="BP182" i="2"/>
  <c r="BP145" i="21" s="1"/>
  <c r="BP149" i="21" s="1"/>
  <c r="BP45" i="21" s="1"/>
  <c r="BP52" i="68" s="1"/>
  <c r="DL182" i="2"/>
  <c r="DL145" i="21" s="1"/>
  <c r="DL149" i="21" s="1"/>
  <c r="DL45" i="21" s="1"/>
  <c r="DL52" i="68" s="1"/>
  <c r="CK182" i="2"/>
  <c r="CK145" i="21" s="1"/>
  <c r="CK149" i="21" s="1"/>
  <c r="CK45" i="21" s="1"/>
  <c r="CK52" i="68" s="1"/>
  <c r="AT182" i="2"/>
  <c r="AT145" i="21" s="1"/>
  <c r="AT149" i="21" s="1"/>
  <c r="AT45" i="21" s="1"/>
  <c r="AT52" i="68" s="1"/>
  <c r="AN182" i="2"/>
  <c r="AN145" i="21" s="1"/>
  <c r="AN149" i="21" s="1"/>
  <c r="AN45" i="21" s="1"/>
  <c r="AN52" i="68" s="1"/>
  <c r="CG182" i="2"/>
  <c r="CG145" i="21" s="1"/>
  <c r="CG149" i="21" s="1"/>
  <c r="CG45" i="21" s="1"/>
  <c r="CG52" i="68" s="1"/>
  <c r="EP182" i="2"/>
  <c r="EP145" i="21" s="1"/>
  <c r="EP149" i="21" s="1"/>
  <c r="EP45" i="21" s="1"/>
  <c r="EP52" i="68" s="1"/>
  <c r="N182" i="2"/>
  <c r="N145" i="21" s="1"/>
  <c r="N149" i="21" s="1"/>
  <c r="N45" i="21" s="1"/>
  <c r="N52" i="68" s="1"/>
  <c r="AZ182" i="2"/>
  <c r="AZ145" i="21" s="1"/>
  <c r="AZ149" i="21" s="1"/>
  <c r="AZ45" i="21" s="1"/>
  <c r="AZ52" i="68" s="1"/>
  <c r="BB182" i="2"/>
  <c r="BB145" i="21" s="1"/>
  <c r="BB149" i="21" s="1"/>
  <c r="BB45" i="21" s="1"/>
  <c r="BB52" i="68" s="1"/>
  <c r="BC182" i="2"/>
  <c r="BC145" i="21" s="1"/>
  <c r="BC149" i="21" s="1"/>
  <c r="BC45" i="21" s="1"/>
  <c r="DA182" i="2"/>
  <c r="DA145" i="21" s="1"/>
  <c r="DA149" i="21" s="1"/>
  <c r="DA45" i="21" s="1"/>
  <c r="DA52" i="68" s="1"/>
  <c r="AQ182" i="2"/>
  <c r="AQ145" i="21" s="1"/>
  <c r="AQ149" i="21" s="1"/>
  <c r="AQ45" i="21" s="1"/>
  <c r="AO182" i="2"/>
  <c r="AO145" i="21" s="1"/>
  <c r="AO149" i="21" s="1"/>
  <c r="AO45" i="21" s="1"/>
  <c r="AO52" i="68" s="1"/>
  <c r="BU182" i="2"/>
  <c r="BU145" i="21" s="1"/>
  <c r="BU149" i="21" s="1"/>
  <c r="BU45" i="21" s="1"/>
  <c r="BU52" i="68" s="1"/>
  <c r="CM182" i="2"/>
  <c r="CM145" i="21" s="1"/>
  <c r="CM149" i="21" s="1"/>
  <c r="CM45" i="21" s="1"/>
  <c r="BX182" i="2"/>
  <c r="BX145" i="21" s="1"/>
  <c r="BX149" i="21" s="1"/>
  <c r="BX45" i="21" s="1"/>
  <c r="BX52" i="68" s="1"/>
  <c r="BK182" i="2"/>
  <c r="BK145" i="21" s="1"/>
  <c r="BK149" i="21" s="1"/>
  <c r="BK45" i="21" s="1"/>
  <c r="BD182" i="2"/>
  <c r="BD145" i="21" s="1"/>
  <c r="BD149" i="21" s="1"/>
  <c r="BD45" i="21" s="1"/>
  <c r="BD52" i="68" s="1"/>
  <c r="CR182" i="2"/>
  <c r="CR145" i="21" s="1"/>
  <c r="CR149" i="21" s="1"/>
  <c r="CR45" i="21" s="1"/>
  <c r="CR52" i="68" s="1"/>
  <c r="BI182" i="2"/>
  <c r="BI145" i="21" s="1"/>
  <c r="BI149" i="21" s="1"/>
  <c r="BI45" i="21" s="1"/>
  <c r="BI52" i="68" s="1"/>
  <c r="BH182" i="2"/>
  <c r="BH145" i="21" s="1"/>
  <c r="BH149" i="21" s="1"/>
  <c r="BH45" i="21" s="1"/>
  <c r="BH52" i="68" s="1"/>
  <c r="EG182" i="2"/>
  <c r="EG145" i="21" s="1"/>
  <c r="EG149" i="21" s="1"/>
  <c r="EG45" i="21" s="1"/>
  <c r="EG52" i="68" s="1"/>
  <c r="AK182" i="2"/>
  <c r="AK145" i="21" s="1"/>
  <c r="AK149" i="21" s="1"/>
  <c r="AK45" i="21" s="1"/>
  <c r="AK52" i="68" s="1"/>
  <c r="EF182" i="2"/>
  <c r="EF145" i="21" s="1"/>
  <c r="EF149" i="21" s="1"/>
  <c r="EF45" i="21" s="1"/>
  <c r="EF52" i="68" s="1"/>
  <c r="BR182" i="2"/>
  <c r="BR145" i="21" s="1"/>
  <c r="BR149" i="21" s="1"/>
  <c r="BR45" i="21" s="1"/>
  <c r="BR52" i="68" s="1"/>
  <c r="DU182" i="2"/>
  <c r="DU145" i="21" s="1"/>
  <c r="DU149" i="21" s="1"/>
  <c r="DU45" i="21" s="1"/>
  <c r="DU52" i="68" s="1"/>
  <c r="DD182" i="2"/>
  <c r="DD145" i="21" s="1"/>
  <c r="DD149" i="21" s="1"/>
  <c r="DD45" i="21" s="1"/>
  <c r="DD52" i="68" s="1"/>
  <c r="CB182" i="2"/>
  <c r="CB145" i="21" s="1"/>
  <c r="CB149" i="21" s="1"/>
  <c r="CB45" i="21" s="1"/>
  <c r="CB52" i="68" s="1"/>
  <c r="BG182" i="2"/>
  <c r="BG145" i="21" s="1"/>
  <c r="BG149" i="21" s="1"/>
  <c r="BG45" i="21" s="1"/>
  <c r="EM182" i="2"/>
  <c r="EM145" i="21" s="1"/>
  <c r="EM149" i="21" s="1"/>
  <c r="EM45" i="21" s="1"/>
  <c r="EM52" i="68" s="1"/>
  <c r="CF182" i="2"/>
  <c r="CF145" i="21" s="1"/>
  <c r="CF149" i="21" s="1"/>
  <c r="CF45" i="21" s="1"/>
  <c r="CF52" i="68" s="1"/>
  <c r="V182" i="2"/>
  <c r="V145" i="21" s="1"/>
  <c r="V149" i="21" s="1"/>
  <c r="V45" i="21" s="1"/>
  <c r="V52" i="68" s="1"/>
  <c r="CZ182" i="2"/>
  <c r="CZ145" i="21" s="1"/>
  <c r="CZ149" i="21" s="1"/>
  <c r="CZ45" i="21" s="1"/>
  <c r="CZ52" i="68" s="1"/>
  <c r="X182" i="2"/>
  <c r="X145" i="21" s="1"/>
  <c r="X149" i="21" s="1"/>
  <c r="X45" i="21" s="1"/>
  <c r="X52" i="68" s="1"/>
  <c r="DQ182" i="2"/>
  <c r="DQ145" i="21" s="1"/>
  <c r="DQ149" i="21" s="1"/>
  <c r="DQ45" i="21" s="1"/>
  <c r="DQ52" i="68" s="1"/>
  <c r="AX182" i="2"/>
  <c r="AX145" i="21" s="1"/>
  <c r="AX149" i="21" s="1"/>
  <c r="AX45" i="21" s="1"/>
  <c r="AX52" i="68" s="1"/>
  <c r="DB182" i="2"/>
  <c r="DB145" i="21" s="1"/>
  <c r="DB149" i="21" s="1"/>
  <c r="DB45" i="21" s="1"/>
  <c r="DB52" i="68" s="1"/>
  <c r="DY182" i="2"/>
  <c r="DY145" i="21" s="1"/>
  <c r="DY149" i="21" s="1"/>
  <c r="DY45" i="21" s="1"/>
  <c r="DY52" i="68" s="1"/>
  <c r="AR182" i="2"/>
  <c r="AR145" i="21" s="1"/>
  <c r="AR149" i="21" s="1"/>
  <c r="AR45" i="21" s="1"/>
  <c r="AR52" i="68" s="1"/>
  <c r="AW182" i="2"/>
  <c r="AW145" i="21" s="1"/>
  <c r="AW149" i="21" s="1"/>
  <c r="AW45" i="21" s="1"/>
  <c r="AW52" i="68" s="1"/>
  <c r="AI182" i="2"/>
  <c r="AI145" i="21" s="1"/>
  <c r="AI149" i="21" s="1"/>
  <c r="AI45" i="21" s="1"/>
  <c r="CL182" i="2"/>
  <c r="CL145" i="21" s="1"/>
  <c r="CL149" i="21" s="1"/>
  <c r="CL45" i="21" s="1"/>
  <c r="CL52" i="68" s="1"/>
  <c r="W182" i="2"/>
  <c r="W145" i="21" s="1"/>
  <c r="W149" i="21" s="1"/>
  <c r="W45" i="21" s="1"/>
  <c r="CO182" i="2"/>
  <c r="CO145" i="21" s="1"/>
  <c r="CO149" i="21" s="1"/>
  <c r="CO45" i="21" s="1"/>
  <c r="CO52" i="68" s="1"/>
  <c r="EK182" i="2"/>
  <c r="EK145" i="21" s="1"/>
  <c r="EK149" i="21" s="1"/>
  <c r="EK45" i="21" s="1"/>
  <c r="EK52" i="68" s="1"/>
  <c r="CD182" i="2"/>
  <c r="CD145" i="21" s="1"/>
  <c r="CD149" i="21" s="1"/>
  <c r="CD45" i="21" s="1"/>
  <c r="CD52" i="68" s="1"/>
  <c r="AS182" i="2"/>
  <c r="AS145" i="21" s="1"/>
  <c r="AS149" i="21" s="1"/>
  <c r="AS45" i="21" s="1"/>
  <c r="AS52" i="68" s="1"/>
  <c r="CC182" i="2"/>
  <c r="CC145" i="21" s="1"/>
  <c r="CC149" i="21" s="1"/>
  <c r="CC45" i="21" s="1"/>
  <c r="CC52" i="68" s="1"/>
  <c r="Z182" i="2"/>
  <c r="Z145" i="21" s="1"/>
  <c r="Z149" i="21" s="1"/>
  <c r="Z45" i="21" s="1"/>
  <c r="Z52" i="68" s="1"/>
  <c r="DO182" i="2"/>
  <c r="DO145" i="21" s="1"/>
  <c r="DO149" i="21" s="1"/>
  <c r="DO45" i="21" s="1"/>
  <c r="BM182" i="2"/>
  <c r="BM145" i="21" s="1"/>
  <c r="BM149" i="21" s="1"/>
  <c r="BM45" i="21" s="1"/>
  <c r="BM52" i="68" s="1"/>
  <c r="DJ182" i="2"/>
  <c r="DJ145" i="21" s="1"/>
  <c r="DJ149" i="21" s="1"/>
  <c r="DJ45" i="21" s="1"/>
  <c r="DJ52" i="68" s="1"/>
  <c r="CI182" i="2"/>
  <c r="CI145" i="21" s="1"/>
  <c r="CI149" i="21" s="1"/>
  <c r="CI45" i="21" s="1"/>
  <c r="CI52" i="68" s="1"/>
  <c r="U182" i="2"/>
  <c r="U145" i="21" s="1"/>
  <c r="U149" i="21" s="1"/>
  <c r="U45" i="21" s="1"/>
  <c r="U52" i="68" s="1"/>
  <c r="M182" i="2"/>
  <c r="M145" i="21" s="1"/>
  <c r="M149" i="21" s="1"/>
  <c r="M45" i="21" s="1"/>
  <c r="M52" i="68" s="1"/>
  <c r="U172" i="2"/>
  <c r="U126" i="21" s="1"/>
  <c r="U130" i="21" s="1"/>
  <c r="U44" i="21" s="1"/>
  <c r="F194" i="73" s="1"/>
  <c r="E161" i="2"/>
  <c r="F163" i="2" s="1"/>
  <c r="O182" i="2"/>
  <c r="O145" i="21" s="1"/>
  <c r="O149" i="21" s="1"/>
  <c r="O45" i="21" s="1"/>
  <c r="P182" i="2"/>
  <c r="P145" i="21" s="1"/>
  <c r="P149" i="21" s="1"/>
  <c r="P45" i="21" s="1"/>
  <c r="P52" i="68" s="1"/>
  <c r="K184" i="21"/>
  <c r="CR117" i="83"/>
  <c r="CR122" i="83" s="1"/>
  <c r="CR124" i="83" s="1"/>
  <c r="R91" i="73"/>
  <c r="R167" i="73" s="1"/>
  <c r="DF117" i="83"/>
  <c r="DF122" i="83" s="1"/>
  <c r="DF124" i="83" s="1"/>
  <c r="CQ38" i="21"/>
  <c r="CQ22" i="68" s="1"/>
  <c r="CX38" i="21"/>
  <c r="CX22" i="68" s="1"/>
  <c r="K49" i="73"/>
  <c r="K52" i="73" s="1"/>
  <c r="DE117" i="83"/>
  <c r="DE122" i="83" s="1"/>
  <c r="DE124" i="83" s="1"/>
  <c r="J49" i="73"/>
  <c r="J52" i="73" s="1"/>
  <c r="CV117" i="83"/>
  <c r="CV122" i="83" s="1"/>
  <c r="CV124" i="83" s="1"/>
  <c r="CY117" i="83"/>
  <c r="CY122" i="83" s="1"/>
  <c r="CY124" i="83" s="1"/>
  <c r="S49" i="73"/>
  <c r="S52" i="73" s="1"/>
  <c r="CW38" i="21"/>
  <c r="CW53" i="13" s="1"/>
  <c r="CU38" i="21"/>
  <c r="CU22" i="68" s="1"/>
  <c r="H123" i="73"/>
  <c r="M91" i="73"/>
  <c r="M167" i="73" s="1"/>
  <c r="DA117" i="83"/>
  <c r="DA122" i="83" s="1"/>
  <c r="DA124" i="83" s="1"/>
  <c r="V49" i="73"/>
  <c r="V52" i="73" s="1"/>
  <c r="U91" i="73"/>
  <c r="U167" i="73" s="1"/>
  <c r="L91" i="73"/>
  <c r="L167" i="73" s="1"/>
  <c r="L123" i="73"/>
  <c r="R123" i="73"/>
  <c r="N123" i="73"/>
  <c r="DD117" i="83"/>
  <c r="DD122" i="83" s="1"/>
  <c r="DD124" i="83" s="1"/>
  <c r="M49" i="73"/>
  <c r="M52" i="73" s="1"/>
  <c r="C114" i="73"/>
  <c r="I49" i="73"/>
  <c r="I52" i="73" s="1"/>
  <c r="CS117" i="83"/>
  <c r="CS122" i="83" s="1"/>
  <c r="CS124" i="83" s="1"/>
  <c r="O91" i="73"/>
  <c r="O167" i="73" s="1"/>
  <c r="Q91" i="73"/>
  <c r="Q167" i="73" s="1"/>
  <c r="M123" i="73"/>
  <c r="Q123" i="73"/>
  <c r="G123" i="73"/>
  <c r="DG38" i="21"/>
  <c r="DG22" i="68" s="1"/>
  <c r="O123" i="73"/>
  <c r="H91" i="73"/>
  <c r="H167" i="73" s="1"/>
  <c r="T123" i="73"/>
  <c r="C121" i="73"/>
  <c r="C122" i="73"/>
  <c r="E123" i="73"/>
  <c r="K123" i="73"/>
  <c r="V123" i="73"/>
  <c r="V168" i="73" s="1"/>
  <c r="S123" i="73"/>
  <c r="C115" i="73"/>
  <c r="C113" i="73"/>
  <c r="O49" i="73"/>
  <c r="O52" i="73" s="1"/>
  <c r="U49" i="73"/>
  <c r="U52" i="73" s="1"/>
  <c r="DG122" i="83"/>
  <c r="DG124" i="83" s="1"/>
  <c r="J123" i="73"/>
  <c r="I123" i="73"/>
  <c r="D123" i="73"/>
  <c r="D168" i="73" s="1"/>
  <c r="F123" i="73"/>
  <c r="P123" i="73"/>
  <c r="U123" i="73"/>
  <c r="J86" i="73"/>
  <c r="C117" i="73"/>
  <c r="DN42" i="68"/>
  <c r="C116" i="73"/>
  <c r="G300" i="73"/>
  <c r="G313" i="73" s="1"/>
  <c r="C112" i="73"/>
  <c r="C85" i="73"/>
  <c r="J300" i="73"/>
  <c r="J313" i="73" s="1"/>
  <c r="E91" i="73"/>
  <c r="E167" i="73" s="1"/>
  <c r="DH117" i="83"/>
  <c r="DH122" i="83" s="1"/>
  <c r="DH124" i="83" s="1"/>
  <c r="E300" i="73"/>
  <c r="E313" i="73" s="1"/>
  <c r="S91" i="73"/>
  <c r="S167" i="73" s="1"/>
  <c r="P49" i="73"/>
  <c r="P52" i="73" s="1"/>
  <c r="K300" i="73"/>
  <c r="K313" i="73" s="1"/>
  <c r="D300" i="73"/>
  <c r="D313" i="73" s="1"/>
  <c r="L300" i="73"/>
  <c r="L313" i="73" s="1"/>
  <c r="C88" i="73"/>
  <c r="L49" i="73"/>
  <c r="L52" i="73" s="1"/>
  <c r="G91" i="73"/>
  <c r="G167" i="73" s="1"/>
  <c r="N91" i="73"/>
  <c r="N167" i="73" s="1"/>
  <c r="E49" i="73"/>
  <c r="E52" i="73" s="1"/>
  <c r="T49" i="73"/>
  <c r="T52" i="73" s="1"/>
  <c r="H300" i="73"/>
  <c r="H313" i="73" s="1"/>
  <c r="F300" i="73"/>
  <c r="F313" i="73" s="1"/>
  <c r="K91" i="73"/>
  <c r="K167" i="73" s="1"/>
  <c r="J91" i="73"/>
  <c r="J167" i="73" s="1"/>
  <c r="Q49" i="73"/>
  <c r="Q52" i="73" s="1"/>
  <c r="I86" i="73"/>
  <c r="G49" i="73"/>
  <c r="G52" i="73" s="1"/>
  <c r="I300" i="73"/>
  <c r="I313" i="73" s="1"/>
  <c r="F91" i="73"/>
  <c r="F167" i="73" s="1"/>
  <c r="V91" i="73"/>
  <c r="V167" i="73" s="1"/>
  <c r="D49" i="73"/>
  <c r="D52" i="73" s="1"/>
  <c r="R49" i="73"/>
  <c r="R52" i="73" s="1"/>
  <c r="L86" i="73"/>
  <c r="H86" i="73"/>
  <c r="H49" i="73"/>
  <c r="H52" i="73" s="1"/>
  <c r="N49" i="73"/>
  <c r="N52" i="73" s="1"/>
  <c r="D91" i="73"/>
  <c r="D167" i="73" s="1"/>
  <c r="DQ20" i="83"/>
  <c r="F49" i="73"/>
  <c r="F52" i="73" s="1"/>
  <c r="P91" i="73"/>
  <c r="P167" i="73" s="1"/>
  <c r="C50" i="73"/>
  <c r="DI122" i="83"/>
  <c r="DI124" i="83" s="1"/>
  <c r="C51" i="73"/>
  <c r="T91" i="73"/>
  <c r="T167" i="73" s="1"/>
  <c r="DH22" i="68"/>
  <c r="DH53" i="13"/>
  <c r="DE53" i="13"/>
  <c r="DE22" i="68"/>
  <c r="DO73" i="83"/>
  <c r="DO96" i="83" s="1"/>
  <c r="DL22" i="68"/>
  <c r="DL53" i="13"/>
  <c r="W50" i="68"/>
  <c r="K42" i="69"/>
  <c r="DP21" i="83"/>
  <c r="DP28" i="83" s="1"/>
  <c r="DP31" i="83" s="1"/>
  <c r="DP33" i="83" s="1"/>
  <c r="K107" i="21"/>
  <c r="DO138" i="15"/>
  <c r="DX53" i="13"/>
  <c r="DX22" i="68"/>
  <c r="DO38" i="68"/>
  <c r="DQ27" i="83"/>
  <c r="DQ26" i="83"/>
  <c r="DR19" i="83"/>
  <c r="EI22" i="68"/>
  <c r="EI53" i="13"/>
  <c r="AN37" i="69"/>
  <c r="DF53" i="13"/>
  <c r="DF22" i="68"/>
  <c r="DI22" i="68"/>
  <c r="DI53" i="13"/>
  <c r="ED22" i="68"/>
  <c r="ED53" i="13"/>
  <c r="EK53" i="13"/>
  <c r="EK22" i="68"/>
  <c r="DO74" i="83"/>
  <c r="DP20" i="21"/>
  <c r="DP38" i="68" s="1"/>
  <c r="DP81" i="83"/>
  <c r="DP129" i="21"/>
  <c r="DQ41" i="83"/>
  <c r="DQ49" i="83" s="1"/>
  <c r="DO53" i="13"/>
  <c r="DO22" i="68"/>
  <c r="AI37" i="69"/>
  <c r="DA22" i="68"/>
  <c r="DA53" i="13"/>
  <c r="DC117" i="83"/>
  <c r="DC122" i="83" s="1"/>
  <c r="DC124" i="83" s="1"/>
  <c r="DC38" i="21"/>
  <c r="Q45" i="21"/>
  <c r="Q52" i="68" s="1"/>
  <c r="J208" i="15"/>
  <c r="J209" i="15"/>
  <c r="J253" i="15"/>
  <c r="J255" i="15" s="1"/>
  <c r="EM22" i="68"/>
  <c r="EM53" i="13"/>
  <c r="AO37" i="69"/>
  <c r="DM78" i="82"/>
  <c r="DM65" i="82"/>
  <c r="DM66" i="82"/>
  <c r="DM73" i="82"/>
  <c r="DM68" i="82"/>
  <c r="DM71" i="82"/>
  <c r="DM75" i="82"/>
  <c r="DM77" i="82"/>
  <c r="DM74" i="82"/>
  <c r="DM67" i="82"/>
  <c r="DM72" i="82"/>
  <c r="DM69" i="82"/>
  <c r="DM76" i="82"/>
  <c r="DM70" i="82"/>
  <c r="DM64" i="82"/>
  <c r="AE51" i="68"/>
  <c r="DO37" i="68"/>
  <c r="DD53" i="13"/>
  <c r="DD22" i="68"/>
  <c r="DP22" i="68"/>
  <c r="DP53" i="13"/>
  <c r="DQ22" i="68"/>
  <c r="DQ53" i="13"/>
  <c r="I248" i="15"/>
  <c r="I15" i="61" s="1"/>
  <c r="I37" i="61" s="1"/>
  <c r="H248" i="15"/>
  <c r="H253" i="15"/>
  <c r="H255" i="15" s="1"/>
  <c r="DL87" i="83"/>
  <c r="DL99" i="83" s="1"/>
  <c r="DL189" i="82"/>
  <c r="DL183" i="82"/>
  <c r="DL181" i="82"/>
  <c r="DL182" i="82"/>
  <c r="DL180" i="82"/>
  <c r="DL178" i="82"/>
  <c r="DL191" i="82"/>
  <c r="DL179" i="82"/>
  <c r="DL186" i="82"/>
  <c r="DL190" i="82"/>
  <c r="DL177" i="82"/>
  <c r="DL185" i="82"/>
  <c r="DL188" i="82"/>
  <c r="DL187" i="82"/>
  <c r="DL184" i="82"/>
  <c r="DO145" i="15"/>
  <c r="DP110" i="21"/>
  <c r="DP19" i="21"/>
  <c r="DP80" i="83"/>
  <c r="DM87" i="83" s="1"/>
  <c r="DM99" i="83" s="1"/>
  <c r="DQ40" i="83"/>
  <c r="K43" i="69"/>
  <c r="W51" i="68"/>
  <c r="CZ117" i="83"/>
  <c r="CZ122" i="83" s="1"/>
  <c r="CZ124" i="83" s="1"/>
  <c r="CZ38" i="21"/>
  <c r="S45" i="21"/>
  <c r="EB22" i="68"/>
  <c r="EB53" i="13"/>
  <c r="EN22" i="68"/>
  <c r="EN53" i="13"/>
  <c r="DM163" i="82"/>
  <c r="DM172" i="82"/>
  <c r="EO53" i="13"/>
  <c r="EO22" i="68"/>
  <c r="O50" i="68"/>
  <c r="I42" i="69"/>
  <c r="DK22" i="68"/>
  <c r="DK53" i="13"/>
  <c r="AH37" i="69"/>
  <c r="EE53" i="13"/>
  <c r="EE22" i="68"/>
  <c r="AM37" i="69"/>
  <c r="EA22" i="68"/>
  <c r="EA53" i="13"/>
  <c r="AL37" i="69"/>
  <c r="EP53" i="13"/>
  <c r="EP22" i="68"/>
  <c r="I43" i="69"/>
  <c r="O51" i="68"/>
  <c r="EG53" i="13"/>
  <c r="EG22" i="68"/>
  <c r="DB38" i="21"/>
  <c r="DB117" i="83"/>
  <c r="DB122" i="83" s="1"/>
  <c r="DB124" i="83" s="1"/>
  <c r="DO50" i="82"/>
  <c r="DL32" i="15"/>
  <c r="DM179" i="15"/>
  <c r="DM182" i="15" s="1"/>
  <c r="T45" i="21"/>
  <c r="T52" i="68" s="1"/>
  <c r="S51" i="68"/>
  <c r="DS18" i="83"/>
  <c r="DS30" i="83" s="1"/>
  <c r="BM84" i="15"/>
  <c r="DO75" i="83"/>
  <c r="DR22" i="68"/>
  <c r="DR53" i="13"/>
  <c r="K126" i="21"/>
  <c r="EC53" i="13"/>
  <c r="EC22" i="68"/>
  <c r="L201" i="2"/>
  <c r="E200" i="2"/>
  <c r="DV53" i="13"/>
  <c r="DV22" i="68"/>
  <c r="EJ53" i="13"/>
  <c r="EJ22" i="68"/>
  <c r="CV53" i="13"/>
  <c r="CV22" i="68"/>
  <c r="EL53" i="13"/>
  <c r="EL22" i="68"/>
  <c r="DS25" i="83"/>
  <c r="DT17" i="83"/>
  <c r="DR61" i="83"/>
  <c r="DR63" i="83" s="1"/>
  <c r="DR14" i="61" s="1"/>
  <c r="DR36" i="61" s="1"/>
  <c r="DR180" i="15"/>
  <c r="DR18" i="21"/>
  <c r="E179" i="2"/>
  <c r="DM53" i="13"/>
  <c r="DM22" i="68"/>
  <c r="DN53" i="13"/>
  <c r="DN22" i="68"/>
  <c r="AA50" i="68"/>
  <c r="L42" i="69"/>
  <c r="DU53" i="13"/>
  <c r="DU22" i="68"/>
  <c r="BM97" i="15"/>
  <c r="BM98" i="15" s="1"/>
  <c r="R45" i="21"/>
  <c r="R52" i="68" s="1"/>
  <c r="DZ53" i="13"/>
  <c r="DZ22" i="68"/>
  <c r="DW53" i="13"/>
  <c r="DW22" i="68"/>
  <c r="AK37" i="69"/>
  <c r="DM123" i="82"/>
  <c r="DM129" i="82"/>
  <c r="DM118" i="82"/>
  <c r="DM130" i="82"/>
  <c r="DM119" i="82"/>
  <c r="DM122" i="82"/>
  <c r="DM131" i="82"/>
  <c r="DM121" i="82"/>
  <c r="DM120" i="82"/>
  <c r="DM128" i="82"/>
  <c r="DM125" i="82"/>
  <c r="DM126" i="82"/>
  <c r="DM124" i="82"/>
  <c r="DM127" i="82"/>
  <c r="DM132" i="82"/>
  <c r="DN112" i="83"/>
  <c r="DJ22" i="68"/>
  <c r="DJ53" i="13"/>
  <c r="DP48" i="83"/>
  <c r="CY53" i="13"/>
  <c r="CY22" i="68"/>
  <c r="L43" i="69"/>
  <c r="AA51" i="68"/>
  <c r="DQ36" i="68"/>
  <c r="CR22" i="68"/>
  <c r="CR53" i="13"/>
  <c r="EF53" i="13"/>
  <c r="EF22" i="68"/>
  <c r="DJ113" i="83"/>
  <c r="DJ111" i="83" s="1"/>
  <c r="DJ17" i="61" s="1"/>
  <c r="DJ39" i="61" s="1"/>
  <c r="J248" i="15"/>
  <c r="J15" i="61" s="1"/>
  <c r="J37" i="61" s="1"/>
  <c r="I253" i="15"/>
  <c r="I255" i="15" s="1"/>
  <c r="DP94" i="68"/>
  <c r="DP78" i="68"/>
  <c r="CQ52" i="68"/>
  <c r="DS22" i="68"/>
  <c r="DS53" i="13"/>
  <c r="AJ37" i="69"/>
  <c r="CS53" i="13"/>
  <c r="CS22" i="68"/>
  <c r="L181" i="2"/>
  <c r="L182" i="2" s="1"/>
  <c r="E180" i="2"/>
  <c r="DN162" i="82"/>
  <c r="DN103" i="82"/>
  <c r="DN105" i="82" s="1"/>
  <c r="DN113" i="82" s="1"/>
  <c r="DN51" i="82"/>
  <c r="DN59" i="82" s="1"/>
  <c r="DT53" i="13"/>
  <c r="DT22" i="68"/>
  <c r="DY22" i="68"/>
  <c r="DY53" i="13"/>
  <c r="S50" i="68"/>
  <c r="J42" i="69"/>
  <c r="CT38" i="21"/>
  <c r="CT117" i="83"/>
  <c r="CT122" i="83" s="1"/>
  <c r="CT124" i="83" s="1"/>
  <c r="EH22" i="68"/>
  <c r="EH53" i="13"/>
  <c r="V193" i="73" l="1"/>
  <c r="V194" i="73"/>
  <c r="H195" i="73"/>
  <c r="H192" i="73" s="1"/>
  <c r="J193" i="73"/>
  <c r="J194" i="73"/>
  <c r="R193" i="73"/>
  <c r="I195" i="73"/>
  <c r="M195" i="73"/>
  <c r="Q195" i="73"/>
  <c r="P195" i="73"/>
  <c r="K195" i="73"/>
  <c r="R195" i="73"/>
  <c r="M193" i="73"/>
  <c r="O193" i="73"/>
  <c r="V195" i="73"/>
  <c r="L195" i="73"/>
  <c r="T193" i="73"/>
  <c r="N195" i="73"/>
  <c r="E195" i="73"/>
  <c r="E192" i="73" s="1"/>
  <c r="O195" i="73"/>
  <c r="U193" i="73"/>
  <c r="K193" i="73"/>
  <c r="S193" i="73"/>
  <c r="J195" i="73"/>
  <c r="U195" i="73"/>
  <c r="M194" i="73"/>
  <c r="O194" i="73"/>
  <c r="Q194" i="73"/>
  <c r="N194" i="73"/>
  <c r="I193" i="73"/>
  <c r="T194" i="73"/>
  <c r="U194" i="73"/>
  <c r="L194" i="73"/>
  <c r="L193" i="73"/>
  <c r="Q193" i="73"/>
  <c r="N193" i="73"/>
  <c r="P194" i="73"/>
  <c r="P193" i="73"/>
  <c r="G195" i="73"/>
  <c r="G192" i="73" s="1"/>
  <c r="K194" i="73"/>
  <c r="S194" i="73"/>
  <c r="S195" i="73"/>
  <c r="T195" i="73"/>
  <c r="F195" i="73"/>
  <c r="R194" i="73"/>
  <c r="I194" i="73"/>
  <c r="U51" i="68"/>
  <c r="M62" i="15"/>
  <c r="L62" i="15"/>
  <c r="L63" i="15" s="1"/>
  <c r="C209" i="73"/>
  <c r="AM52" i="68"/>
  <c r="CE52" i="68"/>
  <c r="BS51" i="68"/>
  <c r="AQ50" i="68"/>
  <c r="BC51" i="68"/>
  <c r="AU50" i="68"/>
  <c r="BW50" i="68"/>
  <c r="AQ51" i="68"/>
  <c r="BK50" i="68"/>
  <c r="AY50" i="68"/>
  <c r="BO50" i="68"/>
  <c r="CE50" i="68"/>
  <c r="CA50" i="68"/>
  <c r="AM50" i="68"/>
  <c r="AI50" i="68"/>
  <c r="CA51" i="68"/>
  <c r="BS50" i="68"/>
  <c r="BK51" i="68"/>
  <c r="AY51" i="68"/>
  <c r="BG51" i="68"/>
  <c r="BG50" i="68"/>
  <c r="CE51" i="68"/>
  <c r="AM51" i="68"/>
  <c r="AF51" i="68"/>
  <c r="BC50" i="68"/>
  <c r="BO51" i="68"/>
  <c r="BW51" i="68"/>
  <c r="Q168" i="73"/>
  <c r="Q169" i="73" s="1"/>
  <c r="Q170" i="73" s="1"/>
  <c r="M168" i="73"/>
  <c r="M169" i="73" s="1"/>
  <c r="M170" i="73" s="1"/>
  <c r="H168" i="73"/>
  <c r="H169" i="73" s="1"/>
  <c r="H170" i="73" s="1"/>
  <c r="E168" i="73"/>
  <c r="E169" i="73" s="1"/>
  <c r="E170" i="73" s="1"/>
  <c r="N168" i="73"/>
  <c r="N169" i="73" s="1"/>
  <c r="N170" i="73" s="1"/>
  <c r="P168" i="73"/>
  <c r="P169" i="73" s="1"/>
  <c r="P170" i="73" s="1"/>
  <c r="T168" i="73"/>
  <c r="T169" i="73" s="1"/>
  <c r="T170" i="73" s="1"/>
  <c r="L168" i="73"/>
  <c r="L169" i="73" s="1"/>
  <c r="L170" i="73" s="1"/>
  <c r="S168" i="73"/>
  <c r="S169" i="73" s="1"/>
  <c r="S170" i="73" s="1"/>
  <c r="U168" i="73"/>
  <c r="U169" i="73" s="1"/>
  <c r="U170" i="73" s="1"/>
  <c r="R168" i="73"/>
  <c r="R169" i="73" s="1"/>
  <c r="R170" i="73" s="1"/>
  <c r="F168" i="73"/>
  <c r="F169" i="73" s="1"/>
  <c r="F170" i="73" s="1"/>
  <c r="K168" i="73"/>
  <c r="K169" i="73" s="1"/>
  <c r="K170" i="73" s="1"/>
  <c r="O168" i="73"/>
  <c r="O169" i="73" s="1"/>
  <c r="O170" i="73" s="1"/>
  <c r="I168" i="73"/>
  <c r="I169" i="73" s="1"/>
  <c r="I170" i="73" s="1"/>
  <c r="J168" i="73"/>
  <c r="J169" i="73" s="1"/>
  <c r="J170" i="73" s="1"/>
  <c r="G168" i="73"/>
  <c r="G169" i="73" s="1"/>
  <c r="G170" i="73" s="1"/>
  <c r="D169" i="73"/>
  <c r="Q43" i="69"/>
  <c r="Z42" i="69"/>
  <c r="Q42" i="69"/>
  <c r="AH42" i="69"/>
  <c r="DK50" i="68"/>
  <c r="AM42" i="69"/>
  <c r="AM43" i="69"/>
  <c r="AH43" i="69"/>
  <c r="V42" i="69"/>
  <c r="AD42" i="69"/>
  <c r="M42" i="69"/>
  <c r="AG42" i="69"/>
  <c r="O42" i="69"/>
  <c r="U42" i="69"/>
  <c r="AE42" i="69"/>
  <c r="AN42" i="69"/>
  <c r="N43" i="69"/>
  <c r="AA42" i="69"/>
  <c r="AF42" i="69"/>
  <c r="E162" i="2"/>
  <c r="AB42" i="69"/>
  <c r="AK42" i="69"/>
  <c r="U43" i="69"/>
  <c r="AD43" i="69"/>
  <c r="O43" i="69"/>
  <c r="AI42" i="69"/>
  <c r="R42" i="69"/>
  <c r="P42" i="69"/>
  <c r="AC42" i="69"/>
  <c r="N42" i="69"/>
  <c r="AJ42" i="69"/>
  <c r="T42" i="69"/>
  <c r="S42" i="69"/>
  <c r="AL42" i="69"/>
  <c r="AO42" i="69"/>
  <c r="W42" i="69"/>
  <c r="Y42" i="69"/>
  <c r="X42" i="69"/>
  <c r="AE43" i="69"/>
  <c r="AK43" i="69"/>
  <c r="AU51" i="68"/>
  <c r="AG43" i="69"/>
  <c r="Z43" i="69"/>
  <c r="AN43" i="69"/>
  <c r="AF43" i="69"/>
  <c r="R43" i="69"/>
  <c r="AA43" i="69"/>
  <c r="AJ43" i="69"/>
  <c r="DS51" i="68"/>
  <c r="W43" i="69"/>
  <c r="AC43" i="69"/>
  <c r="S43" i="69"/>
  <c r="AI43" i="69"/>
  <c r="CI51" i="68"/>
  <c r="AL43" i="69"/>
  <c r="E171" i="2"/>
  <c r="V43" i="69"/>
  <c r="AO43" i="69"/>
  <c r="X43" i="69"/>
  <c r="AB43" i="69"/>
  <c r="Y43" i="69"/>
  <c r="T43" i="69"/>
  <c r="AI51" i="68"/>
  <c r="M43" i="69"/>
  <c r="P43" i="69"/>
  <c r="AI22" i="69"/>
  <c r="DR166" i="15"/>
  <c r="DS84" i="83"/>
  <c r="DS195" i="21"/>
  <c r="DS199" i="21" s="1"/>
  <c r="DS23" i="21"/>
  <c r="DT44" i="83"/>
  <c r="DT52" i="83" s="1"/>
  <c r="DR77" i="83"/>
  <c r="DO152" i="15"/>
  <c r="DO24" i="21"/>
  <c r="DM90" i="83"/>
  <c r="DM102" i="83" s="1"/>
  <c r="DP53" i="83"/>
  <c r="DP13" i="61" s="1"/>
  <c r="DP35" i="61" s="1"/>
  <c r="DP45" i="83"/>
  <c r="AY16" i="15"/>
  <c r="AZ87" i="15"/>
  <c r="AZ37" i="13" s="1"/>
  <c r="DL98" i="83"/>
  <c r="J45" i="69"/>
  <c r="L168" i="21"/>
  <c r="E164" i="21"/>
  <c r="AG45" i="69"/>
  <c r="DG53" i="68"/>
  <c r="P45" i="69"/>
  <c r="AQ53" i="68"/>
  <c r="AF45" i="69"/>
  <c r="DC53" i="68"/>
  <c r="DQ21" i="83"/>
  <c r="DQ28" i="83" s="1"/>
  <c r="DQ21" i="21" s="1"/>
  <c r="DQ39" i="68" s="1"/>
  <c r="DQ29" i="83"/>
  <c r="AD45" i="69"/>
  <c r="CU53" i="68"/>
  <c r="Y45" i="69"/>
  <c r="CA53" i="68"/>
  <c r="AA45" i="69"/>
  <c r="CI53" i="68"/>
  <c r="N45" i="69"/>
  <c r="AI53" i="68"/>
  <c r="AK45" i="69"/>
  <c r="DW53" i="68"/>
  <c r="S45" i="69"/>
  <c r="BC53" i="68"/>
  <c r="W45" i="69"/>
  <c r="BS53" i="68"/>
  <c r="T45" i="69"/>
  <c r="BG53" i="68"/>
  <c r="AI45" i="69"/>
  <c r="DO53" i="68"/>
  <c r="U45" i="69"/>
  <c r="BK53" i="68"/>
  <c r="M45" i="69"/>
  <c r="AE53" i="68"/>
  <c r="K45" i="69"/>
  <c r="W53" i="68"/>
  <c r="V45" i="69"/>
  <c r="BO53" i="68"/>
  <c r="AC45" i="69"/>
  <c r="CQ53" i="68"/>
  <c r="O45" i="69"/>
  <c r="AM53" i="68"/>
  <c r="DO40" i="68"/>
  <c r="DO42" i="68" s="1"/>
  <c r="AB45" i="69"/>
  <c r="CM53" i="68"/>
  <c r="R45" i="69"/>
  <c r="AY53" i="68"/>
  <c r="DP76" i="83"/>
  <c r="Z45" i="69"/>
  <c r="CE53" i="68"/>
  <c r="DO159" i="15"/>
  <c r="DP176" i="21"/>
  <c r="L45" i="69"/>
  <c r="AA53" i="68"/>
  <c r="AL45" i="69"/>
  <c r="EA53" i="68"/>
  <c r="I45" i="69"/>
  <c r="O53" i="68"/>
  <c r="DO76" i="83"/>
  <c r="AO45" i="69"/>
  <c r="EM53" i="68"/>
  <c r="AJ45" i="69"/>
  <c r="DS53" i="68"/>
  <c r="AH45" i="69"/>
  <c r="DK53" i="68"/>
  <c r="X45" i="69"/>
  <c r="BW53" i="68"/>
  <c r="AM45" i="69"/>
  <c r="EE53" i="68"/>
  <c r="AE45" i="69"/>
  <c r="CY53" i="68"/>
  <c r="Q45" i="69"/>
  <c r="AU53" i="68"/>
  <c r="AN45" i="69"/>
  <c r="EI53" i="68"/>
  <c r="V169" i="73"/>
  <c r="V170" i="73" s="1"/>
  <c r="J43" i="69"/>
  <c r="E181" i="2"/>
  <c r="E172" i="2"/>
  <c r="AE37" i="69"/>
  <c r="AC37" i="69"/>
  <c r="CX53" i="13"/>
  <c r="E201" i="2"/>
  <c r="L202" i="2"/>
  <c r="CQ53" i="13"/>
  <c r="AG37" i="69"/>
  <c r="CW22" i="68"/>
  <c r="DG53" i="13"/>
  <c r="AG52" i="24" s="1"/>
  <c r="AD37" i="69"/>
  <c r="CU53" i="13"/>
  <c r="C123" i="73"/>
  <c r="DR20" i="83"/>
  <c r="AA44" i="69"/>
  <c r="DJ122" i="83"/>
  <c r="DJ124" i="83" s="1"/>
  <c r="DK113" i="83"/>
  <c r="DK111" i="83" s="1"/>
  <c r="DK17" i="61" s="1"/>
  <c r="DK39" i="61" s="1"/>
  <c r="Z44" i="69"/>
  <c r="DP22" i="83"/>
  <c r="AH52" i="24"/>
  <c r="C91" i="73"/>
  <c r="AJ52" i="24"/>
  <c r="AM52" i="24"/>
  <c r="C49" i="73"/>
  <c r="C52" i="73" s="1"/>
  <c r="AC44" i="69"/>
  <c r="AE44" i="69"/>
  <c r="CY52" i="68"/>
  <c r="Q44" i="69"/>
  <c r="AU52" i="68"/>
  <c r="BN81" i="15"/>
  <c r="DM32" i="15"/>
  <c r="DN179" i="15"/>
  <c r="DN182" i="15" s="1"/>
  <c r="BM17" i="15"/>
  <c r="BN95" i="15"/>
  <c r="AI52" i="24"/>
  <c r="DS61" i="83"/>
  <c r="DS63" i="83" s="1"/>
  <c r="DS14" i="61" s="1"/>
  <c r="DS36" i="61" s="1"/>
  <c r="DS180" i="15"/>
  <c r="DS18" i="21"/>
  <c r="AK52" i="24"/>
  <c r="AD44" i="69"/>
  <c r="CU52" i="68"/>
  <c r="DP138" i="15"/>
  <c r="J210" i="15"/>
  <c r="K194" i="15"/>
  <c r="DP74" i="83"/>
  <c r="K44" i="69"/>
  <c r="W52" i="68"/>
  <c r="AK44" i="69"/>
  <c r="DW52" i="68"/>
  <c r="AL44" i="69"/>
  <c r="AM44" i="69"/>
  <c r="DO162" i="82"/>
  <c r="DO51" i="82"/>
  <c r="DO59" i="82" s="1"/>
  <c r="DO103" i="82"/>
  <c r="DO105" i="82" s="1"/>
  <c r="DO113" i="82" s="1"/>
  <c r="CZ22" i="68"/>
  <c r="CZ53" i="13"/>
  <c r="DP119" i="21"/>
  <c r="Y44" i="69"/>
  <c r="CA52" i="68"/>
  <c r="DN119" i="82"/>
  <c r="DN124" i="82"/>
  <c r="DN118" i="82"/>
  <c r="DN129" i="82"/>
  <c r="DN127" i="82"/>
  <c r="DN123" i="82"/>
  <c r="DN125" i="82"/>
  <c r="DN121" i="82"/>
  <c r="DN130" i="82"/>
  <c r="DN128" i="82"/>
  <c r="DN132" i="82"/>
  <c r="DN120" i="82"/>
  <c r="DN131" i="82"/>
  <c r="DN122" i="82"/>
  <c r="DN126" i="82"/>
  <c r="DN172" i="82"/>
  <c r="DN163" i="82"/>
  <c r="DR36" i="68"/>
  <c r="AI17" i="69"/>
  <c r="E126" i="21"/>
  <c r="K130" i="21"/>
  <c r="S52" i="68"/>
  <c r="J44" i="69"/>
  <c r="DQ48" i="83"/>
  <c r="BO52" i="68"/>
  <c r="V44" i="69"/>
  <c r="AN52" i="24"/>
  <c r="DO112" i="83"/>
  <c r="AF44" i="69"/>
  <c r="DC52" i="68"/>
  <c r="AQ52" i="68"/>
  <c r="P44" i="69"/>
  <c r="BK52" i="68"/>
  <c r="U44" i="69"/>
  <c r="L44" i="69"/>
  <c r="AA52" i="68"/>
  <c r="DP37" i="68"/>
  <c r="DP145" i="15"/>
  <c r="O44" i="69"/>
  <c r="W44" i="69"/>
  <c r="BS52" i="68"/>
  <c r="DT18" i="83"/>
  <c r="DT30" i="83" s="1"/>
  <c r="DP138" i="21"/>
  <c r="AN44" i="69"/>
  <c r="EI52" i="68"/>
  <c r="DC22" i="68"/>
  <c r="DC53" i="13"/>
  <c r="AF52" i="24" s="1"/>
  <c r="AF37" i="69"/>
  <c r="DM88" i="83"/>
  <c r="DM100" i="83" s="1"/>
  <c r="AO44" i="69"/>
  <c r="DP50" i="82"/>
  <c r="S44" i="69"/>
  <c r="BC52" i="68"/>
  <c r="DM187" i="82"/>
  <c r="DM181" i="82"/>
  <c r="DM177" i="82"/>
  <c r="DM180" i="82"/>
  <c r="DM185" i="82"/>
  <c r="DM183" i="82"/>
  <c r="DM179" i="82"/>
  <c r="DM184" i="82"/>
  <c r="DM191" i="82"/>
  <c r="DM188" i="82"/>
  <c r="DM189" i="82"/>
  <c r="DM186" i="82"/>
  <c r="DM178" i="82"/>
  <c r="DM190" i="82"/>
  <c r="DM182" i="82"/>
  <c r="AI52" i="68"/>
  <c r="N44" i="69"/>
  <c r="DB53" i="13"/>
  <c r="DB22" i="68"/>
  <c r="DQ19" i="21"/>
  <c r="DQ80" i="83"/>
  <c r="DN87" i="83" s="1"/>
  <c r="DN99" i="83" s="1"/>
  <c r="DQ110" i="21"/>
  <c r="DQ119" i="21" s="1"/>
  <c r="DR40" i="83"/>
  <c r="R44" i="69"/>
  <c r="AY52" i="68"/>
  <c r="E107" i="21"/>
  <c r="K111" i="21"/>
  <c r="T44" i="69"/>
  <c r="BG52" i="68"/>
  <c r="DT25" i="83"/>
  <c r="DU17" i="83"/>
  <c r="AL52" i="24"/>
  <c r="DP73" i="83"/>
  <c r="DP96" i="83" s="1"/>
  <c r="AH44" i="69"/>
  <c r="DK52" i="68"/>
  <c r="DQ78" i="68"/>
  <c r="DQ94" i="68"/>
  <c r="AI44" i="69"/>
  <c r="DO52" i="68"/>
  <c r="CM52" i="68"/>
  <c r="AB44" i="69"/>
  <c r="AG44" i="69"/>
  <c r="DG52" i="68"/>
  <c r="DN75" i="82"/>
  <c r="DN73" i="82"/>
  <c r="DN69" i="82"/>
  <c r="DN66" i="82"/>
  <c r="DN65" i="82"/>
  <c r="DN71" i="82"/>
  <c r="DN78" i="82"/>
  <c r="DN77" i="82"/>
  <c r="DN67" i="82"/>
  <c r="DN72" i="82"/>
  <c r="DN70" i="82"/>
  <c r="DN68" i="82"/>
  <c r="DN76" i="82"/>
  <c r="DN74" i="82"/>
  <c r="DN64" i="82"/>
  <c r="I44" i="69"/>
  <c r="O52" i="68"/>
  <c r="DR26" i="83"/>
  <c r="DR27" i="83"/>
  <c r="DS19" i="83"/>
  <c r="J256" i="15"/>
  <c r="I256" i="15"/>
  <c r="DQ20" i="21"/>
  <c r="DQ129" i="21"/>
  <c r="DQ138" i="21" s="1"/>
  <c r="DQ81" i="83"/>
  <c r="DN88" i="83" s="1"/>
  <c r="DN100" i="83" s="1"/>
  <c r="DR41" i="83"/>
  <c r="DR49" i="83" s="1"/>
  <c r="DP21" i="21"/>
  <c r="DP24" i="21" s="1"/>
  <c r="DP82" i="83"/>
  <c r="DP148" i="21"/>
  <c r="DQ42" i="83"/>
  <c r="DQ50" i="83" s="1"/>
  <c r="AE52" i="68"/>
  <c r="M44" i="69"/>
  <c r="CT53" i="13"/>
  <c r="CT22" i="68"/>
  <c r="E182" i="2"/>
  <c r="L145" i="21"/>
  <c r="C167" i="73"/>
  <c r="C161" i="73" s="1"/>
  <c r="BW52" i="68"/>
  <c r="X44" i="69"/>
  <c r="AJ44" i="69"/>
  <c r="DS52" i="68"/>
  <c r="H15" i="61"/>
  <c r="AO52" i="24"/>
  <c r="H229" i="73" l="1"/>
  <c r="G215" i="73"/>
  <c r="I229" i="73"/>
  <c r="H215" i="73"/>
  <c r="F229" i="73"/>
  <c r="E215" i="73"/>
  <c r="V192" i="73"/>
  <c r="T192" i="73"/>
  <c r="L192" i="73"/>
  <c r="P192" i="73"/>
  <c r="J192" i="73"/>
  <c r="M192" i="73"/>
  <c r="F192" i="73"/>
  <c r="O192" i="73"/>
  <c r="U192" i="73"/>
  <c r="N192" i="73"/>
  <c r="Q192" i="73"/>
  <c r="S192" i="73"/>
  <c r="K192" i="73"/>
  <c r="I192" i="73"/>
  <c r="R192" i="73"/>
  <c r="L13" i="15"/>
  <c r="L29" i="21" s="1"/>
  <c r="M60" i="15"/>
  <c r="M63" i="15" s="1"/>
  <c r="N23" i="8"/>
  <c r="N25" i="8" s="1"/>
  <c r="C168" i="73"/>
  <c r="DL113" i="83"/>
  <c r="DL111" i="83" s="1"/>
  <c r="DL17" i="61" s="1"/>
  <c r="DL39" i="61" s="1"/>
  <c r="DL109" i="83"/>
  <c r="DS166" i="15"/>
  <c r="DS77" i="83"/>
  <c r="DT84" i="83"/>
  <c r="DT195" i="21"/>
  <c r="DT23" i="21"/>
  <c r="DT41" i="68" s="1"/>
  <c r="DU44" i="83"/>
  <c r="DU52" i="83" s="1"/>
  <c r="DP91" i="83"/>
  <c r="DP103" i="83" s="1"/>
  <c r="DS41" i="68"/>
  <c r="AZ89" i="15"/>
  <c r="AZ91" i="15" s="1"/>
  <c r="AZ16" i="15" s="1"/>
  <c r="AZ35" i="13"/>
  <c r="AZ39" i="13" s="1"/>
  <c r="AZ40" i="13" s="1"/>
  <c r="DQ82" i="83"/>
  <c r="DN89" i="83" s="1"/>
  <c r="DN101" i="83" s="1"/>
  <c r="DR42" i="83"/>
  <c r="DR50" i="83" s="1"/>
  <c r="DQ31" i="83"/>
  <c r="DQ33" i="83" s="1"/>
  <c r="DQ22" i="83"/>
  <c r="DQ148" i="21"/>
  <c r="DQ157" i="21" s="1"/>
  <c r="DQ83" i="83"/>
  <c r="DQ167" i="21"/>
  <c r="DQ22" i="21"/>
  <c r="DQ24" i="21" s="1"/>
  <c r="DR43" i="83"/>
  <c r="DR51" i="83" s="1"/>
  <c r="DR21" i="83"/>
  <c r="DR28" i="83" s="1"/>
  <c r="DR148" i="21" s="1"/>
  <c r="DR29" i="83"/>
  <c r="L46" i="21"/>
  <c r="L173" i="21"/>
  <c r="Q178" i="21"/>
  <c r="CY178" i="21"/>
  <c r="ED178" i="21"/>
  <c r="EM178" i="21"/>
  <c r="AO178" i="21"/>
  <c r="BX178" i="21"/>
  <c r="DJ178" i="21"/>
  <c r="DZ178" i="21"/>
  <c r="AL178" i="21"/>
  <c r="AC178" i="21"/>
  <c r="BK178" i="21"/>
  <c r="CI178" i="21"/>
  <c r="BH178" i="21"/>
  <c r="AU178" i="21"/>
  <c r="O178" i="21"/>
  <c r="DX178" i="21"/>
  <c r="W178" i="21"/>
  <c r="BN178" i="21"/>
  <c r="CS178" i="21"/>
  <c r="CP178" i="21"/>
  <c r="T178" i="21"/>
  <c r="BD178" i="21"/>
  <c r="BQ178" i="21"/>
  <c r="EO178" i="21"/>
  <c r="BO178" i="21"/>
  <c r="AW178" i="21"/>
  <c r="BG178" i="21"/>
  <c r="EA178" i="21"/>
  <c r="EP178" i="21"/>
  <c r="L178" i="21"/>
  <c r="AI178" i="21"/>
  <c r="AP178" i="21"/>
  <c r="Z178" i="21"/>
  <c r="CZ178" i="21"/>
  <c r="BP178" i="21"/>
  <c r="U178" i="21"/>
  <c r="R178" i="21"/>
  <c r="CM178" i="21"/>
  <c r="BR178" i="21"/>
  <c r="AF178" i="21"/>
  <c r="AM178" i="21"/>
  <c r="BL178" i="21"/>
  <c r="CE178" i="21"/>
  <c r="BU178" i="21"/>
  <c r="CB178" i="21"/>
  <c r="EJ178" i="21"/>
  <c r="AB178" i="21"/>
  <c r="BF178" i="21"/>
  <c r="CD178" i="21"/>
  <c r="AR178" i="21"/>
  <c r="AK178" i="21"/>
  <c r="BJ178" i="21"/>
  <c r="CN178" i="21"/>
  <c r="BZ178" i="21"/>
  <c r="AA178" i="21"/>
  <c r="AT178" i="21"/>
  <c r="AJ178" i="21"/>
  <c r="AH178" i="21"/>
  <c r="BW178" i="21"/>
  <c r="DN178" i="21"/>
  <c r="BM178" i="21"/>
  <c r="DP178" i="21"/>
  <c r="BY178" i="21"/>
  <c r="DS178" i="21"/>
  <c r="AZ178" i="21"/>
  <c r="M178" i="21"/>
  <c r="BI178" i="21"/>
  <c r="CT178" i="21"/>
  <c r="BS178" i="21"/>
  <c r="CA178" i="21"/>
  <c r="DY178" i="21"/>
  <c r="X178" i="21"/>
  <c r="AN178" i="21"/>
  <c r="CV178" i="21"/>
  <c r="EC178" i="21"/>
  <c r="V178" i="21"/>
  <c r="CR178" i="21"/>
  <c r="EE178" i="21"/>
  <c r="Y178" i="21"/>
  <c r="DU178" i="21"/>
  <c r="AE178" i="21"/>
  <c r="BA178" i="21"/>
  <c r="CQ178" i="21"/>
  <c r="AG178" i="21"/>
  <c r="CW178" i="21"/>
  <c r="DR178" i="21"/>
  <c r="CL178" i="21"/>
  <c r="EH178" i="21"/>
  <c r="DH178" i="21"/>
  <c r="DC178" i="21"/>
  <c r="EB178" i="21"/>
  <c r="CF178" i="21"/>
  <c r="EG178" i="21"/>
  <c r="BC178" i="21"/>
  <c r="AD178" i="21"/>
  <c r="P178" i="21"/>
  <c r="AS178" i="21"/>
  <c r="DF178" i="21"/>
  <c r="BT178" i="21"/>
  <c r="DK178" i="21"/>
  <c r="BE178" i="21"/>
  <c r="DQ178" i="21"/>
  <c r="AY178" i="21"/>
  <c r="DI178" i="21"/>
  <c r="DB178" i="21"/>
  <c r="DV178" i="21"/>
  <c r="EK178" i="21"/>
  <c r="CG178" i="21"/>
  <c r="DT178" i="21"/>
  <c r="EN178" i="21"/>
  <c r="CK178" i="21"/>
  <c r="AQ178" i="21"/>
  <c r="CJ178" i="21"/>
  <c r="DM178" i="21"/>
  <c r="DG178" i="21"/>
  <c r="EI178" i="21"/>
  <c r="CU178" i="21"/>
  <c r="DD178" i="21"/>
  <c r="DA178" i="21"/>
  <c r="DL178" i="21"/>
  <c r="EF178" i="21"/>
  <c r="CX178" i="21"/>
  <c r="AV178" i="21"/>
  <c r="DO178" i="21"/>
  <c r="CC178" i="21"/>
  <c r="DE178" i="21"/>
  <c r="AX178" i="21"/>
  <c r="EI177" i="21"/>
  <c r="DU177" i="21"/>
  <c r="CL177" i="21"/>
  <c r="V177" i="21"/>
  <c r="AQ177" i="21"/>
  <c r="EK177" i="21"/>
  <c r="BO177" i="21"/>
  <c r="CH177" i="21"/>
  <c r="EL178" i="21"/>
  <c r="BI177" i="21"/>
  <c r="P177" i="21"/>
  <c r="CO177" i="21"/>
  <c r="CA177" i="21"/>
  <c r="CG177" i="21"/>
  <c r="CQ177" i="21"/>
  <c r="N177" i="21"/>
  <c r="BR177" i="21"/>
  <c r="W177" i="21"/>
  <c r="R177" i="21"/>
  <c r="DD177" i="21"/>
  <c r="U177" i="21"/>
  <c r="CS177" i="21"/>
  <c r="BN177" i="21"/>
  <c r="AY177" i="21"/>
  <c r="CC177" i="21"/>
  <c r="BW177" i="21"/>
  <c r="DF177" i="21"/>
  <c r="DO177" i="21"/>
  <c r="CD177" i="21"/>
  <c r="CU177" i="21"/>
  <c r="DG177" i="21"/>
  <c r="BZ177" i="21"/>
  <c r="EL177" i="21"/>
  <c r="CO178" i="21"/>
  <c r="CJ177" i="21"/>
  <c r="M177" i="21"/>
  <c r="AV177" i="21"/>
  <c r="CY177" i="21"/>
  <c r="CV177" i="21"/>
  <c r="Y177" i="21"/>
  <c r="BT177" i="21"/>
  <c r="EF177" i="21"/>
  <c r="DT177" i="21"/>
  <c r="BE177" i="21"/>
  <c r="DE177" i="21"/>
  <c r="BD177" i="21"/>
  <c r="DR177" i="21"/>
  <c r="BC177" i="21"/>
  <c r="CF177" i="21"/>
  <c r="AJ177" i="21"/>
  <c r="BK177" i="21"/>
  <c r="DW177" i="21"/>
  <c r="DW178" i="21"/>
  <c r="DC177" i="21"/>
  <c r="AT177" i="21"/>
  <c r="BH177" i="21"/>
  <c r="DL177" i="21"/>
  <c r="EA177" i="21"/>
  <c r="EG177" i="21"/>
  <c r="BU177" i="21"/>
  <c r="EH177" i="21"/>
  <c r="BQ177" i="21"/>
  <c r="CN177" i="21"/>
  <c r="DA177" i="21"/>
  <c r="CZ177" i="21"/>
  <c r="BV178" i="21"/>
  <c r="AD177" i="21"/>
  <c r="AX177" i="21"/>
  <c r="DY177" i="21"/>
  <c r="BL177" i="21"/>
  <c r="BB177" i="21"/>
  <c r="BY177" i="21"/>
  <c r="DS177" i="21"/>
  <c r="AW177" i="21"/>
  <c r="S178" i="21"/>
  <c r="AN177" i="21"/>
  <c r="BF177" i="21"/>
  <c r="BS177" i="21"/>
  <c r="AA177" i="21"/>
  <c r="DB177" i="21"/>
  <c r="AG177" i="21"/>
  <c r="AM177" i="21"/>
  <c r="BJ177" i="21"/>
  <c r="ED177" i="21"/>
  <c r="Z177" i="21"/>
  <c r="N178" i="21"/>
  <c r="S177" i="21"/>
  <c r="DX177" i="21"/>
  <c r="DJ177" i="21"/>
  <c r="DK177" i="21"/>
  <c r="L177" i="21"/>
  <c r="CE177" i="21"/>
  <c r="CB177" i="21"/>
  <c r="EM177" i="21"/>
  <c r="EN177" i="21"/>
  <c r="AO177" i="21"/>
  <c r="EP177" i="21"/>
  <c r="CH178" i="21"/>
  <c r="CM177" i="21"/>
  <c r="AU177" i="21"/>
  <c r="EB177" i="21"/>
  <c r="BP177" i="21"/>
  <c r="EO177" i="21"/>
  <c r="DH177" i="21"/>
  <c r="AB177" i="21"/>
  <c r="BG177" i="21"/>
  <c r="AZ177" i="21"/>
  <c r="BB178" i="21"/>
  <c r="BX177" i="21"/>
  <c r="DZ177" i="21"/>
  <c r="DM177" i="21"/>
  <c r="BA177" i="21"/>
  <c r="CW177" i="21"/>
  <c r="CR177" i="21"/>
  <c r="EC177" i="21"/>
  <c r="O177" i="21"/>
  <c r="AK177" i="21"/>
  <c r="AE177" i="21"/>
  <c r="CX177" i="21"/>
  <c r="DQ177" i="21"/>
  <c r="DN177" i="21"/>
  <c r="AF177" i="21"/>
  <c r="AC177" i="21"/>
  <c r="CI177" i="21"/>
  <c r="AL177" i="21"/>
  <c r="EE177" i="21"/>
  <c r="Q177" i="21"/>
  <c r="AS177" i="21"/>
  <c r="DV177" i="21"/>
  <c r="BM177" i="21"/>
  <c r="DP177" i="21"/>
  <c r="T177" i="21"/>
  <c r="AP177" i="21"/>
  <c r="DI177" i="21"/>
  <c r="AH177" i="21"/>
  <c r="AI177" i="21"/>
  <c r="CT177" i="21"/>
  <c r="X177" i="21"/>
  <c r="EJ177" i="21"/>
  <c r="E168" i="21"/>
  <c r="AR177" i="21"/>
  <c r="BV177" i="21"/>
  <c r="CK177" i="21"/>
  <c r="CP177" i="21"/>
  <c r="L170" i="21"/>
  <c r="M166" i="21" s="1"/>
  <c r="L169" i="21"/>
  <c r="L160" i="15" s="1"/>
  <c r="AC52" i="24"/>
  <c r="AD52" i="24"/>
  <c r="L183" i="21"/>
  <c r="E202" i="2"/>
  <c r="DS20" i="83"/>
  <c r="AE52" i="24"/>
  <c r="DQ45" i="83"/>
  <c r="DK122" i="83"/>
  <c r="DK124" i="83" s="1"/>
  <c r="K196" i="15"/>
  <c r="DO67" i="82"/>
  <c r="DO71" i="82"/>
  <c r="DO72" i="82"/>
  <c r="DO74" i="82"/>
  <c r="DO78" i="82"/>
  <c r="DO66" i="82"/>
  <c r="DO64" i="82"/>
  <c r="DO77" i="82"/>
  <c r="DO68" i="82"/>
  <c r="DO65" i="82"/>
  <c r="DO75" i="82"/>
  <c r="DO76" i="82"/>
  <c r="DO73" i="82"/>
  <c r="DO70" i="82"/>
  <c r="DO69" i="82"/>
  <c r="L120" i="21"/>
  <c r="CB120" i="21"/>
  <c r="AO120" i="21"/>
  <c r="DF120" i="21"/>
  <c r="AJ120" i="21"/>
  <c r="DI120" i="21"/>
  <c r="BE120" i="21"/>
  <c r="CU120" i="21"/>
  <c r="AI120" i="21"/>
  <c r="Q120" i="21"/>
  <c r="AW120" i="21"/>
  <c r="DG120" i="21"/>
  <c r="CX120" i="21"/>
  <c r="CJ120" i="21"/>
  <c r="DQ120" i="21"/>
  <c r="BN120" i="21"/>
  <c r="DN120" i="21"/>
  <c r="CG120" i="21"/>
  <c r="R120" i="21"/>
  <c r="BI120" i="21"/>
  <c r="CP120" i="21"/>
  <c r="CZ120" i="21"/>
  <c r="CW120" i="21"/>
  <c r="AT120" i="21"/>
  <c r="CM120" i="21"/>
  <c r="BM120" i="21"/>
  <c r="BG120" i="21"/>
  <c r="P120" i="21"/>
  <c r="DA120" i="21"/>
  <c r="AV120" i="21"/>
  <c r="DU120" i="21"/>
  <c r="AY120" i="21"/>
  <c r="DX120" i="21"/>
  <c r="DO120" i="21"/>
  <c r="ED120" i="21"/>
  <c r="AZ120" i="21"/>
  <c r="AE120" i="21"/>
  <c r="EJ120" i="21"/>
  <c r="EM120" i="21"/>
  <c r="DV120" i="21"/>
  <c r="AQ120" i="21"/>
  <c r="BV120" i="21"/>
  <c r="AM120" i="21"/>
  <c r="CF120" i="21"/>
  <c r="EL120" i="21"/>
  <c r="BZ120" i="21"/>
  <c r="X120" i="21"/>
  <c r="CA120" i="21"/>
  <c r="BS120" i="21"/>
  <c r="AF120" i="21"/>
  <c r="S120" i="21"/>
  <c r="CK120" i="21"/>
  <c r="CE120" i="21"/>
  <c r="EP120" i="21"/>
  <c r="AP120" i="21"/>
  <c r="EI120" i="21"/>
  <c r="M120" i="21"/>
  <c r="EA120" i="21"/>
  <c r="CH120" i="21"/>
  <c r="EB120" i="21"/>
  <c r="AR120" i="21"/>
  <c r="EK120" i="21"/>
  <c r="O120" i="21"/>
  <c r="BX120" i="21"/>
  <c r="CI120" i="21"/>
  <c r="DJ120" i="21"/>
  <c r="EC120" i="21"/>
  <c r="CS120" i="21"/>
  <c r="N120" i="21"/>
  <c r="BD120" i="21"/>
  <c r="BT120" i="21"/>
  <c r="BO120" i="21"/>
  <c r="DS120" i="21"/>
  <c r="BJ120" i="21"/>
  <c r="EG120" i="21"/>
  <c r="V120" i="21"/>
  <c r="CQ120" i="21"/>
  <c r="DZ120" i="21"/>
  <c r="EF120" i="21"/>
  <c r="BF120" i="21"/>
  <c r="K120" i="21"/>
  <c r="CN120" i="21"/>
  <c r="CR120" i="21"/>
  <c r="BQ120" i="21"/>
  <c r="EN120" i="21"/>
  <c r="Y120" i="21"/>
  <c r="CV120" i="21"/>
  <c r="CT120" i="21"/>
  <c r="AL120" i="21"/>
  <c r="T120" i="21"/>
  <c r="BW120" i="21"/>
  <c r="DW120" i="21"/>
  <c r="AU120" i="21"/>
  <c r="DM120" i="21"/>
  <c r="CL120" i="21"/>
  <c r="EE120" i="21"/>
  <c r="DB120" i="21"/>
  <c r="BB120" i="21"/>
  <c r="AK120" i="21"/>
  <c r="DY120" i="21"/>
  <c r="BC120" i="21"/>
  <c r="BP120" i="21"/>
  <c r="DC120" i="21"/>
  <c r="E111" i="21"/>
  <c r="BU120" i="21"/>
  <c r="AX120" i="21"/>
  <c r="DK120" i="21"/>
  <c r="U120" i="21"/>
  <c r="CY120" i="21"/>
  <c r="BY120" i="21"/>
  <c r="BR120" i="21"/>
  <c r="DR120" i="21"/>
  <c r="DP120" i="21"/>
  <c r="BL120" i="21"/>
  <c r="W120" i="21"/>
  <c r="DE120" i="21"/>
  <c r="BK120" i="21"/>
  <c r="AD120" i="21"/>
  <c r="DL120" i="21"/>
  <c r="AG120" i="21"/>
  <c r="AH120" i="21"/>
  <c r="CC120" i="21"/>
  <c r="BA120" i="21"/>
  <c r="BH120" i="21"/>
  <c r="AN120" i="21"/>
  <c r="AC120" i="21"/>
  <c r="CD120" i="21"/>
  <c r="DD120" i="21"/>
  <c r="K116" i="21"/>
  <c r="EH120" i="21"/>
  <c r="DT120" i="21"/>
  <c r="Z120" i="21"/>
  <c r="CO120" i="21"/>
  <c r="DH120" i="21"/>
  <c r="EO120" i="21"/>
  <c r="AA120" i="21"/>
  <c r="AS120" i="21"/>
  <c r="AB120" i="21"/>
  <c r="K43" i="21"/>
  <c r="D193" i="73" s="1"/>
  <c r="K113" i="21"/>
  <c r="L109" i="21" s="1"/>
  <c r="K112" i="21"/>
  <c r="K139" i="15" s="1"/>
  <c r="DA121" i="21"/>
  <c r="DK121" i="21"/>
  <c r="DJ121" i="21"/>
  <c r="EC121" i="21"/>
  <c r="CT121" i="21"/>
  <c r="AO121" i="21"/>
  <c r="DM121" i="21"/>
  <c r="BS121" i="21"/>
  <c r="DW121" i="21"/>
  <c r="AA121" i="21"/>
  <c r="AQ121" i="21"/>
  <c r="EF121" i="21"/>
  <c r="CE121" i="21"/>
  <c r="DX121" i="21"/>
  <c r="K121" i="21"/>
  <c r="CG121" i="21"/>
  <c r="CB121" i="21"/>
  <c r="CU121" i="21"/>
  <c r="DP121" i="21"/>
  <c r="CF121" i="21"/>
  <c r="EJ121" i="21"/>
  <c r="DC121" i="21"/>
  <c r="DO121" i="21"/>
  <c r="BA121" i="21"/>
  <c r="W121" i="21"/>
  <c r="BN121" i="21"/>
  <c r="CZ121" i="21"/>
  <c r="V121" i="21"/>
  <c r="AK121" i="21"/>
  <c r="CP121" i="21"/>
  <c r="U121" i="21"/>
  <c r="EN121" i="21"/>
  <c r="BV121" i="21"/>
  <c r="DY121" i="21"/>
  <c r="DE121" i="21"/>
  <c r="EG121" i="21"/>
  <c r="CC121" i="21"/>
  <c r="ED121" i="21"/>
  <c r="CL121" i="21"/>
  <c r="DB121" i="21"/>
  <c r="AX121" i="21"/>
  <c r="CS121" i="21"/>
  <c r="DS121" i="21"/>
  <c r="AH121" i="21"/>
  <c r="AL121" i="21"/>
  <c r="BP121" i="21"/>
  <c r="CJ121" i="21"/>
  <c r="CI121" i="21"/>
  <c r="BM121" i="21"/>
  <c r="AT121" i="21"/>
  <c r="CN121" i="21"/>
  <c r="AU121" i="21"/>
  <c r="Q121" i="21"/>
  <c r="DH121" i="21"/>
  <c r="X121" i="21"/>
  <c r="CD121" i="21"/>
  <c r="BJ121" i="21"/>
  <c r="DF121" i="21"/>
  <c r="AJ121" i="21"/>
  <c r="AE121" i="21"/>
  <c r="EI121" i="21"/>
  <c r="BQ121" i="21"/>
  <c r="EL121" i="21"/>
  <c r="CW121" i="21"/>
  <c r="CH121" i="21"/>
  <c r="AP121" i="21"/>
  <c r="AG121" i="21"/>
  <c r="T121" i="21"/>
  <c r="CV121" i="21"/>
  <c r="DL121" i="21"/>
  <c r="DQ121" i="21"/>
  <c r="CX121" i="21"/>
  <c r="BZ121" i="21"/>
  <c r="DN121" i="21"/>
  <c r="EK121" i="21"/>
  <c r="AW121" i="21"/>
  <c r="DU121" i="21"/>
  <c r="CQ121" i="21"/>
  <c r="CY121" i="21"/>
  <c r="BL121" i="21"/>
  <c r="BF121" i="21"/>
  <c r="L121" i="21"/>
  <c r="AV121" i="21"/>
  <c r="AY121" i="21"/>
  <c r="N121" i="21"/>
  <c r="AC121" i="21"/>
  <c r="CR121" i="21"/>
  <c r="P121" i="21"/>
  <c r="AN121" i="21"/>
  <c r="BG121" i="21"/>
  <c r="O121" i="21"/>
  <c r="EP121" i="21"/>
  <c r="BB121" i="21"/>
  <c r="DV121" i="21"/>
  <c r="BH121" i="21"/>
  <c r="BU121" i="21"/>
  <c r="EB121" i="21"/>
  <c r="BC121" i="21"/>
  <c r="BO121" i="21"/>
  <c r="EM121" i="21"/>
  <c r="AR121" i="21"/>
  <c r="AM121" i="21"/>
  <c r="CO121" i="21"/>
  <c r="DG121" i="21"/>
  <c r="DZ121" i="21"/>
  <c r="Y121" i="21"/>
  <c r="DD121" i="21"/>
  <c r="BD121" i="21"/>
  <c r="BK121" i="21"/>
  <c r="AI121" i="21"/>
  <c r="BW121" i="21"/>
  <c r="S121" i="21"/>
  <c r="CA121" i="21"/>
  <c r="EO121" i="21"/>
  <c r="EE121" i="21"/>
  <c r="AB121" i="21"/>
  <c r="EA121" i="21"/>
  <c r="DT121" i="21"/>
  <c r="BY121" i="21"/>
  <c r="R121" i="21"/>
  <c r="BI121" i="21"/>
  <c r="BR121" i="21"/>
  <c r="AD121" i="21"/>
  <c r="DI121" i="21"/>
  <c r="DR121" i="21"/>
  <c r="AF121" i="21"/>
  <c r="CK121" i="21"/>
  <c r="AZ121" i="21"/>
  <c r="BX121" i="21"/>
  <c r="Z121" i="21"/>
  <c r="CM121" i="21"/>
  <c r="AS121" i="21"/>
  <c r="BT121" i="21"/>
  <c r="BE121" i="21"/>
  <c r="EH121" i="21"/>
  <c r="M121" i="21"/>
  <c r="DO172" i="82"/>
  <c r="DO163" i="82"/>
  <c r="BN84" i="15"/>
  <c r="DS26" i="83"/>
  <c r="DS27" i="83"/>
  <c r="DT19" i="83"/>
  <c r="DR20" i="21"/>
  <c r="DR38" i="68" s="1"/>
  <c r="DR129" i="21"/>
  <c r="DR138" i="21" s="1"/>
  <c r="DR81" i="83"/>
  <c r="DS41" i="83"/>
  <c r="DS49" i="83" s="1"/>
  <c r="DT61" i="83"/>
  <c r="DT63" i="83" s="1"/>
  <c r="DT14" i="61" s="1"/>
  <c r="DT36" i="61" s="1"/>
  <c r="DT180" i="15"/>
  <c r="DT18" i="21"/>
  <c r="BN97" i="15"/>
  <c r="BN98" i="15" s="1"/>
  <c r="H37" i="61"/>
  <c r="DP152" i="15"/>
  <c r="DP157" i="21"/>
  <c r="DP75" i="83"/>
  <c r="DM89" i="83"/>
  <c r="DM101" i="83" s="1"/>
  <c r="DM98" i="83" s="1"/>
  <c r="DM109" i="83" s="1"/>
  <c r="DP39" i="68"/>
  <c r="DP42" i="68" s="1"/>
  <c r="DQ50" i="82"/>
  <c r="DQ74" i="83"/>
  <c r="DR94" i="68"/>
  <c r="DR78" i="68"/>
  <c r="D170" i="73"/>
  <c r="C169" i="73"/>
  <c r="DQ38" i="68"/>
  <c r="DN190" i="82"/>
  <c r="DN177" i="82"/>
  <c r="DN179" i="82"/>
  <c r="DN184" i="82"/>
  <c r="DN186" i="82"/>
  <c r="DN183" i="82"/>
  <c r="DN178" i="82"/>
  <c r="DN189" i="82"/>
  <c r="DN181" i="82"/>
  <c r="DN187" i="82"/>
  <c r="DN191" i="82"/>
  <c r="DN180" i="82"/>
  <c r="DN188" i="82"/>
  <c r="DN182" i="82"/>
  <c r="DN185" i="82"/>
  <c r="DU25" i="83"/>
  <c r="DV17" i="83"/>
  <c r="DP162" i="82"/>
  <c r="DP51" i="82"/>
  <c r="DP59" i="82" s="1"/>
  <c r="DP103" i="82"/>
  <c r="DP105" i="82" s="1"/>
  <c r="DP113" i="82" s="1"/>
  <c r="W139" i="21"/>
  <c r="CH139" i="21"/>
  <c r="DE139" i="21"/>
  <c r="BA139" i="21"/>
  <c r="CR139" i="21"/>
  <c r="DU139" i="21"/>
  <c r="DY139" i="21"/>
  <c r="AY139" i="21"/>
  <c r="CT139" i="21"/>
  <c r="BM139" i="21"/>
  <c r="BF139" i="21"/>
  <c r="CK139" i="21"/>
  <c r="CN139" i="21"/>
  <c r="BZ139" i="21"/>
  <c r="DK139" i="21"/>
  <c r="BP139" i="21"/>
  <c r="EE139" i="21"/>
  <c r="CB139" i="21"/>
  <c r="DA139" i="21"/>
  <c r="N139" i="21"/>
  <c r="EI139" i="21"/>
  <c r="EG139" i="21"/>
  <c r="CI139" i="21"/>
  <c r="R139" i="21"/>
  <c r="DG139" i="21"/>
  <c r="DW139" i="21"/>
  <c r="CS139" i="21"/>
  <c r="AK139" i="21"/>
  <c r="CG139" i="21"/>
  <c r="DO139" i="21"/>
  <c r="BK139" i="21"/>
  <c r="AH139" i="21"/>
  <c r="CY139" i="21"/>
  <c r="DS139" i="21"/>
  <c r="BT139" i="21"/>
  <c r="BG139" i="21"/>
  <c r="EF139" i="21"/>
  <c r="AC139" i="21"/>
  <c r="BB139" i="21"/>
  <c r="CV139" i="21"/>
  <c r="DR139" i="21"/>
  <c r="DI139" i="21"/>
  <c r="DX139" i="21"/>
  <c r="L139" i="21"/>
  <c r="BD139" i="21"/>
  <c r="DM139" i="21"/>
  <c r="AB139" i="21"/>
  <c r="AU139" i="21"/>
  <c r="BU139" i="21"/>
  <c r="CJ139" i="21"/>
  <c r="DL139" i="21"/>
  <c r="CC139" i="21"/>
  <c r="BC139" i="21"/>
  <c r="EA139" i="21"/>
  <c r="EC139" i="21"/>
  <c r="V139" i="21"/>
  <c r="CM139" i="21"/>
  <c r="AF139" i="21"/>
  <c r="CE139" i="21"/>
  <c r="DP139" i="21"/>
  <c r="AG139" i="21"/>
  <c r="Q139" i="21"/>
  <c r="CZ139" i="21"/>
  <c r="BR139" i="21"/>
  <c r="BW139" i="21"/>
  <c r="EK139" i="21"/>
  <c r="EL139" i="21"/>
  <c r="BY139" i="21"/>
  <c r="AI139" i="21"/>
  <c r="EP139" i="21"/>
  <c r="CF139" i="21"/>
  <c r="DV139" i="21"/>
  <c r="BI139" i="21"/>
  <c r="EN139" i="21"/>
  <c r="CW139" i="21"/>
  <c r="EO139" i="21"/>
  <c r="P139" i="21"/>
  <c r="BS139" i="21"/>
  <c r="AX139" i="21"/>
  <c r="T139" i="21"/>
  <c r="AT139" i="21"/>
  <c r="BH139" i="21"/>
  <c r="Z139" i="21"/>
  <c r="AE139" i="21"/>
  <c r="AJ139" i="21"/>
  <c r="AA139" i="21"/>
  <c r="AZ139" i="21"/>
  <c r="AR139" i="21"/>
  <c r="AQ139" i="21"/>
  <c r="DH139" i="21"/>
  <c r="Y139" i="21"/>
  <c r="E130" i="21"/>
  <c r="X139" i="21"/>
  <c r="CO139" i="21"/>
  <c r="AM139" i="21"/>
  <c r="AD139" i="21"/>
  <c r="EJ139" i="21"/>
  <c r="EB139" i="21"/>
  <c r="M139" i="21"/>
  <c r="BE139" i="21"/>
  <c r="EH139" i="21"/>
  <c r="DT139" i="21"/>
  <c r="AO139" i="21"/>
  <c r="BV139" i="21"/>
  <c r="BL139" i="21"/>
  <c r="CU139" i="21"/>
  <c r="DQ139" i="21"/>
  <c r="BO139" i="21"/>
  <c r="AV139" i="21"/>
  <c r="DZ139" i="21"/>
  <c r="CA139" i="21"/>
  <c r="DF139" i="21"/>
  <c r="DN139" i="21"/>
  <c r="O139" i="21"/>
  <c r="ED139" i="21"/>
  <c r="DB139" i="21"/>
  <c r="CP139" i="21"/>
  <c r="DC139" i="21"/>
  <c r="AS139" i="21"/>
  <c r="AW139" i="21"/>
  <c r="BX139" i="21"/>
  <c r="S139" i="21"/>
  <c r="AP139" i="21"/>
  <c r="DD139" i="21"/>
  <c r="CQ139" i="21"/>
  <c r="BN139" i="21"/>
  <c r="CD139" i="21"/>
  <c r="DJ139" i="21"/>
  <c r="AL139" i="21"/>
  <c r="CX139" i="21"/>
  <c r="K139" i="21"/>
  <c r="EM139" i="21"/>
  <c r="BQ139" i="21"/>
  <c r="U139" i="21"/>
  <c r="AN139" i="21"/>
  <c r="CL139" i="21"/>
  <c r="K135" i="21"/>
  <c r="BJ139" i="21"/>
  <c r="K44" i="21"/>
  <c r="K132" i="21"/>
  <c r="L128" i="21" s="1"/>
  <c r="K131" i="21"/>
  <c r="K146" i="15" s="1"/>
  <c r="BV140" i="21"/>
  <c r="CU140" i="21"/>
  <c r="BW140" i="21"/>
  <c r="CE140" i="21"/>
  <c r="W140" i="21"/>
  <c r="X140" i="21"/>
  <c r="AR140" i="21"/>
  <c r="AB140" i="21"/>
  <c r="AA140" i="21"/>
  <c r="CQ140" i="21"/>
  <c r="BR140" i="21"/>
  <c r="BA140" i="21"/>
  <c r="BP140" i="21"/>
  <c r="AT140" i="21"/>
  <c r="AN140" i="21"/>
  <c r="BI140" i="21"/>
  <c r="CN140" i="21"/>
  <c r="DV140" i="21"/>
  <c r="CS140" i="21"/>
  <c r="Z140" i="21"/>
  <c r="CD140" i="21"/>
  <c r="N140" i="21"/>
  <c r="CV140" i="21"/>
  <c r="CP140" i="21"/>
  <c r="AM140" i="21"/>
  <c r="AL140" i="21"/>
  <c r="Q140" i="21"/>
  <c r="BF140" i="21"/>
  <c r="DZ140" i="21"/>
  <c r="DR140" i="21"/>
  <c r="AY140" i="21"/>
  <c r="CO140" i="21"/>
  <c r="DW140" i="21"/>
  <c r="AD140" i="21"/>
  <c r="CX140" i="21"/>
  <c r="AX140" i="21"/>
  <c r="AU140" i="21"/>
  <c r="AF140" i="21"/>
  <c r="BX140" i="21"/>
  <c r="EO140" i="21"/>
  <c r="BS140" i="21"/>
  <c r="EF140" i="21"/>
  <c r="DU140" i="21"/>
  <c r="DJ140" i="21"/>
  <c r="EP140" i="21"/>
  <c r="DI140" i="21"/>
  <c r="DK140" i="21"/>
  <c r="M140" i="21"/>
  <c r="AV140" i="21"/>
  <c r="AQ140" i="21"/>
  <c r="ED140" i="21"/>
  <c r="R140" i="21"/>
  <c r="T140" i="21"/>
  <c r="EI140" i="21"/>
  <c r="EH140" i="21"/>
  <c r="K140" i="21"/>
  <c r="CG140" i="21"/>
  <c r="CR140" i="21"/>
  <c r="DE140" i="21"/>
  <c r="DO140" i="21"/>
  <c r="BC140" i="21"/>
  <c r="DF140" i="21"/>
  <c r="DB140" i="21"/>
  <c r="DN140" i="21"/>
  <c r="AO140" i="21"/>
  <c r="BU140" i="21"/>
  <c r="DS140" i="21"/>
  <c r="DH140" i="21"/>
  <c r="DQ140" i="21"/>
  <c r="AJ140" i="21"/>
  <c r="BK140" i="21"/>
  <c r="AC140" i="21"/>
  <c r="EB140" i="21"/>
  <c r="S140" i="21"/>
  <c r="AH140" i="21"/>
  <c r="DT140" i="21"/>
  <c r="BL140" i="21"/>
  <c r="AP140" i="21"/>
  <c r="CC140" i="21"/>
  <c r="EM140" i="21"/>
  <c r="P140" i="21"/>
  <c r="AG140" i="21"/>
  <c r="CI140" i="21"/>
  <c r="Y140" i="21"/>
  <c r="DY140" i="21"/>
  <c r="DM140" i="21"/>
  <c r="EG140" i="21"/>
  <c r="AE140" i="21"/>
  <c r="BJ140" i="21"/>
  <c r="O140" i="21"/>
  <c r="EE140" i="21"/>
  <c r="AZ140" i="21"/>
  <c r="AS140" i="21"/>
  <c r="BB140" i="21"/>
  <c r="AW140" i="21"/>
  <c r="BT140" i="21"/>
  <c r="CH140" i="21"/>
  <c r="BQ140" i="21"/>
  <c r="BN140" i="21"/>
  <c r="BD140" i="21"/>
  <c r="BZ140" i="21"/>
  <c r="DA140" i="21"/>
  <c r="CY140" i="21"/>
  <c r="DP140" i="21"/>
  <c r="L140" i="21"/>
  <c r="DG140" i="21"/>
  <c r="EK140" i="21"/>
  <c r="EA140" i="21"/>
  <c r="CJ140" i="21"/>
  <c r="CK140" i="21"/>
  <c r="EN140" i="21"/>
  <c r="DC140" i="21"/>
  <c r="CA140" i="21"/>
  <c r="BM140" i="21"/>
  <c r="CM140" i="21"/>
  <c r="BO140" i="21"/>
  <c r="CT140" i="21"/>
  <c r="AI140" i="21"/>
  <c r="AK140" i="21"/>
  <c r="BH140" i="21"/>
  <c r="CZ140" i="21"/>
  <c r="BE140" i="21"/>
  <c r="EC140" i="21"/>
  <c r="DX140" i="21"/>
  <c r="BG140" i="21"/>
  <c r="DD140" i="21"/>
  <c r="CB140" i="21"/>
  <c r="CL140" i="21"/>
  <c r="EL140" i="21"/>
  <c r="CF140" i="21"/>
  <c r="EJ140" i="21"/>
  <c r="V140" i="21"/>
  <c r="CW140" i="21"/>
  <c r="DL140" i="21"/>
  <c r="U140" i="21"/>
  <c r="BY140" i="21"/>
  <c r="J212" i="15"/>
  <c r="K202" i="15" s="1"/>
  <c r="DO120" i="82"/>
  <c r="DO121" i="82"/>
  <c r="DO122" i="82"/>
  <c r="DO126" i="82"/>
  <c r="DO129" i="82"/>
  <c r="DO123" i="82"/>
  <c r="DO119" i="82"/>
  <c r="DO132" i="82"/>
  <c r="DO124" i="82"/>
  <c r="DO127" i="82"/>
  <c r="DO128" i="82"/>
  <c r="DO118" i="82"/>
  <c r="DO131" i="82"/>
  <c r="DO130" i="82"/>
  <c r="DO125" i="82"/>
  <c r="DN32" i="15"/>
  <c r="DO179" i="15"/>
  <c r="DO182" i="15" s="1"/>
  <c r="DQ145" i="15"/>
  <c r="E145" i="21"/>
  <c r="L149" i="21"/>
  <c r="DR110" i="21"/>
  <c r="DR119" i="21" s="1"/>
  <c r="DR80" i="83"/>
  <c r="DR19" i="21"/>
  <c r="DS40" i="83"/>
  <c r="DR48" i="83"/>
  <c r="DS36" i="68"/>
  <c r="DQ138" i="15"/>
  <c r="DQ53" i="83"/>
  <c r="DQ13" i="61" s="1"/>
  <c r="DQ35" i="61" s="1"/>
  <c r="DP112" i="83"/>
  <c r="DQ73" i="83"/>
  <c r="DQ96" i="83" s="1"/>
  <c r="DQ37" i="68"/>
  <c r="DU18" i="83"/>
  <c r="DU30" i="83" s="1"/>
  <c r="O229" i="73" l="1"/>
  <c r="N215" i="73"/>
  <c r="V229" i="73"/>
  <c r="U215" i="73"/>
  <c r="P229" i="73"/>
  <c r="O215" i="73"/>
  <c r="G229" i="73"/>
  <c r="F215" i="73"/>
  <c r="N229" i="73"/>
  <c r="M215" i="73"/>
  <c r="K229" i="73"/>
  <c r="J215" i="73"/>
  <c r="Q229" i="73"/>
  <c r="P215" i="73"/>
  <c r="M229" i="73"/>
  <c r="L215" i="73"/>
  <c r="U229" i="73"/>
  <c r="T215" i="73"/>
  <c r="W229" i="73"/>
  <c r="V215" i="73"/>
  <c r="S229" i="73"/>
  <c r="R215" i="73"/>
  <c r="J229" i="73"/>
  <c r="I215" i="73"/>
  <c r="L229" i="73"/>
  <c r="K215" i="73"/>
  <c r="T229" i="73"/>
  <c r="S215" i="73"/>
  <c r="R229" i="73"/>
  <c r="Q215" i="73"/>
  <c r="C193" i="73"/>
  <c r="D194" i="73"/>
  <c r="O23" i="8"/>
  <c r="O25" i="8" s="1"/>
  <c r="M13" i="15"/>
  <c r="M29" i="21" s="1"/>
  <c r="M19" i="68" s="1"/>
  <c r="N60" i="15"/>
  <c r="L19" i="68"/>
  <c r="C170" i="73"/>
  <c r="C162" i="73"/>
  <c r="C163" i="73" s="1"/>
  <c r="DL122" i="83"/>
  <c r="DL124" i="83" s="1"/>
  <c r="DU84" i="83"/>
  <c r="DR91" i="83" s="1"/>
  <c r="DR103" i="83" s="1"/>
  <c r="DU23" i="21"/>
  <c r="DU195" i="21"/>
  <c r="DU199" i="21" s="1"/>
  <c r="DV44" i="83"/>
  <c r="DV52" i="83" s="1"/>
  <c r="DT166" i="15"/>
  <c r="DT199" i="21"/>
  <c r="DQ91" i="83"/>
  <c r="DQ103" i="83" s="1"/>
  <c r="DT77" i="83"/>
  <c r="DQ75" i="83"/>
  <c r="BA86" i="15"/>
  <c r="BA87" i="15" s="1"/>
  <c r="BA37" i="13" s="1"/>
  <c r="DQ152" i="15"/>
  <c r="DS42" i="83"/>
  <c r="DS50" i="83" s="1"/>
  <c r="DR21" i="21"/>
  <c r="DR39" i="68" s="1"/>
  <c r="DR82" i="83"/>
  <c r="DO89" i="83" s="1"/>
  <c r="DO101" i="83" s="1"/>
  <c r="DR45" i="83"/>
  <c r="DR53" i="83"/>
  <c r="DR13" i="61" s="1"/>
  <c r="DR35" i="61" s="1"/>
  <c r="DR31" i="83"/>
  <c r="DR33" i="83" s="1"/>
  <c r="DR22" i="83"/>
  <c r="L52" i="21"/>
  <c r="L161" i="15"/>
  <c r="E178" i="21"/>
  <c r="L53" i="68"/>
  <c r="E53" i="68" s="1"/>
  <c r="H45" i="69"/>
  <c r="E45" i="69" s="1"/>
  <c r="E46" i="21"/>
  <c r="DR83" i="83"/>
  <c r="DO90" i="83" s="1"/>
  <c r="DO102" i="83" s="1"/>
  <c r="DR167" i="21"/>
  <c r="DR22" i="21"/>
  <c r="DR40" i="68" s="1"/>
  <c r="DS43" i="83"/>
  <c r="DS51" i="83" s="1"/>
  <c r="M169" i="21"/>
  <c r="M170" i="21"/>
  <c r="N166" i="21" s="1"/>
  <c r="M172" i="21"/>
  <c r="DS21" i="83"/>
  <c r="DS28" i="83" s="1"/>
  <c r="DT42" i="83" s="1"/>
  <c r="DT50" i="83" s="1"/>
  <c r="DS29" i="83"/>
  <c r="E177" i="21"/>
  <c r="DQ40" i="68"/>
  <c r="DQ42" i="68" s="1"/>
  <c r="DQ176" i="21"/>
  <c r="DQ159" i="15"/>
  <c r="DQ76" i="83"/>
  <c r="DN90" i="83"/>
  <c r="DN102" i="83" s="1"/>
  <c r="DN98" i="83" s="1"/>
  <c r="DN109" i="83" s="1"/>
  <c r="AI19" i="69"/>
  <c r="L184" i="21"/>
  <c r="E184" i="21" s="1"/>
  <c r="E183" i="21"/>
  <c r="K140" i="15"/>
  <c r="DM113" i="83"/>
  <c r="DM111" i="83" s="1"/>
  <c r="L193" i="15"/>
  <c r="K147" i="15"/>
  <c r="DQ51" i="82"/>
  <c r="DQ59" i="82" s="1"/>
  <c r="DQ162" i="82"/>
  <c r="DQ103" i="82"/>
  <c r="DQ105" i="82" s="1"/>
  <c r="DQ113" i="82" s="1"/>
  <c r="DO32" i="15"/>
  <c r="DP179" i="15"/>
  <c r="DP182" i="15" s="1"/>
  <c r="DQ112" i="83"/>
  <c r="DR37" i="68"/>
  <c r="AI18" i="69"/>
  <c r="DO177" i="82"/>
  <c r="DO181" i="82"/>
  <c r="DO189" i="82"/>
  <c r="DO182" i="82"/>
  <c r="DO187" i="82"/>
  <c r="DO188" i="82"/>
  <c r="DO178" i="82"/>
  <c r="DO179" i="82"/>
  <c r="DO180" i="82"/>
  <c r="DO190" i="82"/>
  <c r="DO183" i="82"/>
  <c r="DO186" i="82"/>
  <c r="DO185" i="82"/>
  <c r="DO191" i="82"/>
  <c r="DO184" i="82"/>
  <c r="DR145" i="15"/>
  <c r="DP120" i="82"/>
  <c r="DP125" i="82"/>
  <c r="DP131" i="82"/>
  <c r="DP132" i="82"/>
  <c r="DP129" i="82"/>
  <c r="DP126" i="82"/>
  <c r="DP128" i="82"/>
  <c r="DP121" i="82"/>
  <c r="DP127" i="82"/>
  <c r="DP123" i="82"/>
  <c r="DP118" i="82"/>
  <c r="DP124" i="82"/>
  <c r="DP122" i="82"/>
  <c r="DP119" i="82"/>
  <c r="DP130" i="82"/>
  <c r="L134" i="21"/>
  <c r="L131" i="21"/>
  <c r="L132" i="21" s="1"/>
  <c r="M128" i="21" s="1"/>
  <c r="DV25" i="83"/>
  <c r="DW17" i="83"/>
  <c r="E120" i="21"/>
  <c r="DR152" i="15"/>
  <c r="E44" i="21"/>
  <c r="H43" i="69"/>
  <c r="E43" i="69" s="1"/>
  <c r="K51" i="68"/>
  <c r="E51" i="68" s="1"/>
  <c r="DR157" i="21"/>
  <c r="BN17" i="15"/>
  <c r="BO95" i="15"/>
  <c r="DV18" i="83"/>
  <c r="DV30" i="83" s="1"/>
  <c r="DT36" i="68"/>
  <c r="E140" i="21"/>
  <c r="DR50" i="82"/>
  <c r="E139" i="21"/>
  <c r="DR138" i="15"/>
  <c r="DR74" i="83"/>
  <c r="DO88" i="83"/>
  <c r="DO100" i="83" s="1"/>
  <c r="L154" i="21"/>
  <c r="L45" i="21"/>
  <c r="BH159" i="21"/>
  <c r="AU159" i="21"/>
  <c r="DN159" i="21"/>
  <c r="CZ159" i="21"/>
  <c r="BT159" i="21"/>
  <c r="BW159" i="21"/>
  <c r="EJ159" i="21"/>
  <c r="BZ159" i="21"/>
  <c r="V159" i="21"/>
  <c r="EL159" i="21"/>
  <c r="EN159" i="21"/>
  <c r="BP159" i="21"/>
  <c r="AC159" i="21"/>
  <c r="BQ159" i="21"/>
  <c r="AR159" i="21"/>
  <c r="DA159" i="21"/>
  <c r="BC159" i="21"/>
  <c r="DK159" i="21"/>
  <c r="CJ159" i="21"/>
  <c r="CA159" i="21"/>
  <c r="AP159" i="21"/>
  <c r="DW159" i="21"/>
  <c r="AH159" i="21"/>
  <c r="CO159" i="21"/>
  <c r="EC159" i="21"/>
  <c r="DD159" i="21"/>
  <c r="AF159" i="21"/>
  <c r="O159" i="21"/>
  <c r="AG159" i="21"/>
  <c r="CE159" i="21"/>
  <c r="CS159" i="21"/>
  <c r="CC159" i="21"/>
  <c r="R159" i="21"/>
  <c r="BX159" i="21"/>
  <c r="BA159" i="21"/>
  <c r="Q159" i="21"/>
  <c r="DG159" i="21"/>
  <c r="BI159" i="21"/>
  <c r="BS159" i="21"/>
  <c r="AK159" i="21"/>
  <c r="BK159" i="21"/>
  <c r="CT159" i="21"/>
  <c r="BL159" i="21"/>
  <c r="BU159" i="21"/>
  <c r="CX159" i="21"/>
  <c r="CM159" i="21"/>
  <c r="AO159" i="21"/>
  <c r="EP159" i="21"/>
  <c r="BM159" i="21"/>
  <c r="DZ159" i="21"/>
  <c r="AX159" i="21"/>
  <c r="AI159" i="21"/>
  <c r="AJ159" i="21"/>
  <c r="EM159" i="21"/>
  <c r="EH159" i="21"/>
  <c r="EF159" i="21"/>
  <c r="AZ159" i="21"/>
  <c r="EA159" i="21"/>
  <c r="CD159" i="21"/>
  <c r="CL159" i="21"/>
  <c r="BO159" i="21"/>
  <c r="CH159" i="21"/>
  <c r="CF159" i="21"/>
  <c r="X159" i="21"/>
  <c r="EI159" i="21"/>
  <c r="BG159" i="21"/>
  <c r="CN159" i="21"/>
  <c r="CG159" i="21"/>
  <c r="BV159" i="21"/>
  <c r="ED159" i="21"/>
  <c r="CY159" i="21"/>
  <c r="DE159" i="21"/>
  <c r="M159" i="21"/>
  <c r="CV159" i="21"/>
  <c r="CW159" i="21"/>
  <c r="DQ159" i="21"/>
  <c r="EE159" i="21"/>
  <c r="DI159" i="21"/>
  <c r="DO159" i="21"/>
  <c r="BD159" i="21"/>
  <c r="AN159" i="21"/>
  <c r="DB159" i="21"/>
  <c r="W159" i="21"/>
  <c r="DT159" i="21"/>
  <c r="AB159" i="21"/>
  <c r="Z159" i="21"/>
  <c r="CQ159" i="21"/>
  <c r="DS159" i="21"/>
  <c r="EG159" i="21"/>
  <c r="CI159" i="21"/>
  <c r="L159" i="21"/>
  <c r="N159" i="21"/>
  <c r="DV159" i="21"/>
  <c r="AM159" i="21"/>
  <c r="AE159" i="21"/>
  <c r="AQ159" i="21"/>
  <c r="CP159" i="21"/>
  <c r="U159" i="21"/>
  <c r="BJ159" i="21"/>
  <c r="Y159" i="21"/>
  <c r="CR159" i="21"/>
  <c r="DF159" i="21"/>
  <c r="DC159" i="21"/>
  <c r="AV159" i="21"/>
  <c r="BA158" i="21"/>
  <c r="CX158" i="21"/>
  <c r="AK158" i="21"/>
  <c r="BU158" i="21"/>
  <c r="CO158" i="21"/>
  <c r="DP158" i="21"/>
  <c r="DK158" i="21"/>
  <c r="R158" i="21"/>
  <c r="EN158" i="21"/>
  <c r="EJ158" i="21"/>
  <c r="BS158" i="21"/>
  <c r="DZ158" i="21"/>
  <c r="CC158" i="21"/>
  <c r="BP158" i="21"/>
  <c r="DE158" i="21"/>
  <c r="BH158" i="21"/>
  <c r="CK158" i="21"/>
  <c r="CT158" i="21"/>
  <c r="AT158" i="21"/>
  <c r="DH158" i="21"/>
  <c r="EE158" i="21"/>
  <c r="CF158" i="21"/>
  <c r="AH158" i="21"/>
  <c r="BX158" i="21"/>
  <c r="DL158" i="21"/>
  <c r="BY158" i="21"/>
  <c r="DD158" i="21"/>
  <c r="AJ158" i="21"/>
  <c r="EA158" i="21"/>
  <c r="CZ158" i="21"/>
  <c r="EF158" i="21"/>
  <c r="AM158" i="21"/>
  <c r="CY158" i="21"/>
  <c r="BK158" i="21"/>
  <c r="AB158" i="21"/>
  <c r="CS158" i="21"/>
  <c r="DO158" i="21"/>
  <c r="DA158" i="21"/>
  <c r="AX158" i="21"/>
  <c r="EO159" i="21"/>
  <c r="L158" i="21"/>
  <c r="CP158" i="21"/>
  <c r="AO158" i="21"/>
  <c r="CJ158" i="21"/>
  <c r="BJ158" i="21"/>
  <c r="X158" i="21"/>
  <c r="CH158" i="21"/>
  <c r="BN158" i="21"/>
  <c r="AQ158" i="21"/>
  <c r="Z158" i="21"/>
  <c r="AP158" i="21"/>
  <c r="BB158" i="21"/>
  <c r="CN158" i="21"/>
  <c r="DH159" i="21"/>
  <c r="S159" i="21"/>
  <c r="EB158" i="21"/>
  <c r="EB159" i="21"/>
  <c r="DR159" i="21"/>
  <c r="AL159" i="21"/>
  <c r="P158" i="21"/>
  <c r="Q158" i="21"/>
  <c r="AR158" i="21"/>
  <c r="T158" i="21"/>
  <c r="AC158" i="21"/>
  <c r="AW158" i="21"/>
  <c r="AI158" i="21"/>
  <c r="AA159" i="21"/>
  <c r="AY159" i="21"/>
  <c r="CK159" i="21"/>
  <c r="DG158" i="21"/>
  <c r="DW158" i="21"/>
  <c r="BV158" i="21"/>
  <c r="BT158" i="21"/>
  <c r="BB159" i="21"/>
  <c r="BQ158" i="21"/>
  <c r="CD158" i="21"/>
  <c r="E149" i="21"/>
  <c r="EI158" i="21"/>
  <c r="DV158" i="21"/>
  <c r="DC158" i="21"/>
  <c r="AS158" i="21"/>
  <c r="DX159" i="21"/>
  <c r="BY159" i="21"/>
  <c r="BI158" i="21"/>
  <c r="AG158" i="21"/>
  <c r="AE158" i="21"/>
  <c r="CU158" i="21"/>
  <c r="EP158" i="21"/>
  <c r="ED158" i="21"/>
  <c r="EM158" i="21"/>
  <c r="BR158" i="21"/>
  <c r="DU158" i="21"/>
  <c r="U158" i="21"/>
  <c r="EC158" i="21"/>
  <c r="CB159" i="21"/>
  <c r="DJ158" i="21"/>
  <c r="W158" i="21"/>
  <c r="DN158" i="21"/>
  <c r="BF159" i="21"/>
  <c r="CM158" i="21"/>
  <c r="BW158" i="21"/>
  <c r="DS158" i="21"/>
  <c r="CQ158" i="21"/>
  <c r="CG158" i="21"/>
  <c r="AY158" i="21"/>
  <c r="DI158" i="21"/>
  <c r="AW159" i="21"/>
  <c r="CU159" i="21"/>
  <c r="V158" i="21"/>
  <c r="O158" i="21"/>
  <c r="BZ158" i="21"/>
  <c r="EG158" i="21"/>
  <c r="AN158" i="21"/>
  <c r="DM158" i="21"/>
  <c r="DX158" i="21"/>
  <c r="BE159" i="21"/>
  <c r="AZ158" i="21"/>
  <c r="CE158" i="21"/>
  <c r="EL158" i="21"/>
  <c r="BF158" i="21"/>
  <c r="EO158" i="21"/>
  <c r="DU159" i="21"/>
  <c r="BN159" i="21"/>
  <c r="DM159" i="21"/>
  <c r="DB158" i="21"/>
  <c r="AL158" i="21"/>
  <c r="CR158" i="21"/>
  <c r="AD159" i="21"/>
  <c r="DL159" i="21"/>
  <c r="DY159" i="21"/>
  <c r="CB158" i="21"/>
  <c r="CL158" i="21"/>
  <c r="EK158" i="21"/>
  <c r="BC158" i="21"/>
  <c r="BM158" i="21"/>
  <c r="BE158" i="21"/>
  <c r="DP159" i="21"/>
  <c r="P159" i="21"/>
  <c r="AA158" i="21"/>
  <c r="BO158" i="21"/>
  <c r="AF158" i="21"/>
  <c r="AT159" i="21"/>
  <c r="AV158" i="21"/>
  <c r="CA158" i="21"/>
  <c r="DT158" i="21"/>
  <c r="M158" i="21"/>
  <c r="AD158" i="21"/>
  <c r="BL158" i="21"/>
  <c r="BD158" i="21"/>
  <c r="N158" i="21"/>
  <c r="CV158" i="21"/>
  <c r="EK159" i="21"/>
  <c r="BR159" i="21"/>
  <c r="CI158" i="21"/>
  <c r="T159" i="21"/>
  <c r="CW158" i="21"/>
  <c r="BG158" i="21"/>
  <c r="S158" i="21"/>
  <c r="EH158" i="21"/>
  <c r="Y158" i="21"/>
  <c r="AS159" i="21"/>
  <c r="DJ159" i="21"/>
  <c r="DR158" i="21"/>
  <c r="DF158" i="21"/>
  <c r="DY158" i="21"/>
  <c r="AU158" i="21"/>
  <c r="DQ158" i="21"/>
  <c r="L150" i="21"/>
  <c r="L151" i="21"/>
  <c r="M147" i="21" s="1"/>
  <c r="DP73" i="82"/>
  <c r="DP67" i="82"/>
  <c r="DP68" i="82"/>
  <c r="DP69" i="82"/>
  <c r="DP77" i="82"/>
  <c r="DP76" i="82"/>
  <c r="DP74" i="82"/>
  <c r="DP72" i="82"/>
  <c r="DP71" i="82"/>
  <c r="DP66" i="82"/>
  <c r="DP64" i="82"/>
  <c r="DP75" i="82"/>
  <c r="DP78" i="82"/>
  <c r="DP65" i="82"/>
  <c r="DP70" i="82"/>
  <c r="DS94" i="68"/>
  <c r="DS78" i="68"/>
  <c r="BO81" i="15"/>
  <c r="DS48" i="83"/>
  <c r="DR73" i="83"/>
  <c r="DR96" i="83" s="1"/>
  <c r="DO87" i="83"/>
  <c r="DO99" i="83" s="1"/>
  <c r="K50" i="21"/>
  <c r="DP172" i="82"/>
  <c r="DP163" i="82"/>
  <c r="DU180" i="15"/>
  <c r="DU61" i="83"/>
  <c r="DU63" i="83" s="1"/>
  <c r="DU14" i="61" s="1"/>
  <c r="DU36" i="61" s="1"/>
  <c r="DU18" i="21"/>
  <c r="DT26" i="83"/>
  <c r="DT27" i="83"/>
  <c r="DU19" i="83"/>
  <c r="K49" i="21"/>
  <c r="DS81" i="83"/>
  <c r="DP88" i="83" s="1"/>
  <c r="DP100" i="83" s="1"/>
  <c r="DS20" i="21"/>
  <c r="DS129" i="21"/>
  <c r="DS138" i="21" s="1"/>
  <c r="DT41" i="83"/>
  <c r="DT49" i="83" s="1"/>
  <c r="E121" i="21"/>
  <c r="L112" i="21"/>
  <c r="L113" i="21" s="1"/>
  <c r="M109" i="21" s="1"/>
  <c r="L115" i="21"/>
  <c r="DT20" i="83"/>
  <c r="DT29" i="83" s="1"/>
  <c r="DS110" i="21"/>
  <c r="DS119" i="21" s="1"/>
  <c r="DS19" i="21"/>
  <c r="DS80" i="83"/>
  <c r="DP87" i="83" s="1"/>
  <c r="DP99" i="83" s="1"/>
  <c r="DT40" i="83"/>
  <c r="H42" i="69"/>
  <c r="E42" i="69" s="1"/>
  <c r="E43" i="21"/>
  <c r="K50" i="68"/>
  <c r="C229" i="73" l="1"/>
  <c r="D195" i="73"/>
  <c r="C195" i="73" s="1"/>
  <c r="N62" i="15"/>
  <c r="N63" i="15" s="1"/>
  <c r="O62" i="15"/>
  <c r="DU166" i="15"/>
  <c r="DV84" i="83"/>
  <c r="DS91" i="83" s="1"/>
  <c r="DS103" i="83" s="1"/>
  <c r="DV23" i="21"/>
  <c r="DV41" i="68" s="1"/>
  <c r="DV195" i="21"/>
  <c r="DV199" i="21" s="1"/>
  <c r="DW44" i="83"/>
  <c r="DW52" i="83" s="1"/>
  <c r="DU41" i="68"/>
  <c r="DU77" i="83"/>
  <c r="DR75" i="83"/>
  <c r="AI20" i="69"/>
  <c r="BA89" i="15"/>
  <c r="BA91" i="15" s="1"/>
  <c r="BA16" i="15" s="1"/>
  <c r="BA35" i="13"/>
  <c r="BA39" i="13" s="1"/>
  <c r="BA40" i="13" s="1"/>
  <c r="DN113" i="83"/>
  <c r="DN111" i="83" s="1"/>
  <c r="DN122" i="83" s="1"/>
  <c r="M52" i="21"/>
  <c r="M57" i="68" s="1"/>
  <c r="M160" i="15"/>
  <c r="DR76" i="83"/>
  <c r="F164" i="1"/>
  <c r="A45" i="69"/>
  <c r="DS148" i="21"/>
  <c r="DS157" i="21" s="1"/>
  <c r="DR24" i="21"/>
  <c r="AI21" i="69"/>
  <c r="M158" i="15"/>
  <c r="L26" i="15"/>
  <c r="DT83" i="83"/>
  <c r="DT22" i="21"/>
  <c r="DT40" i="68" s="1"/>
  <c r="DT167" i="21"/>
  <c r="DU43" i="83"/>
  <c r="DU51" i="83" s="1"/>
  <c r="DS31" i="83"/>
  <c r="DS33" i="83" s="1"/>
  <c r="DS21" i="21"/>
  <c r="DS39" i="68" s="1"/>
  <c r="M42" i="21"/>
  <c r="M49" i="13"/>
  <c r="M173" i="21"/>
  <c r="DS82" i="83"/>
  <c r="DP89" i="83" s="1"/>
  <c r="DP101" i="83" s="1"/>
  <c r="DS22" i="83"/>
  <c r="DS53" i="83"/>
  <c r="DS13" i="61" s="1"/>
  <c r="DS35" i="61" s="1"/>
  <c r="DR42" i="68"/>
  <c r="N169" i="21"/>
  <c r="N172" i="21"/>
  <c r="N170" i="21"/>
  <c r="O166" i="21" s="1"/>
  <c r="DR176" i="21"/>
  <c r="DR159" i="15"/>
  <c r="DS45" i="83"/>
  <c r="DS83" i="83"/>
  <c r="DS22" i="21"/>
  <c r="DS167" i="21"/>
  <c r="DT43" i="83"/>
  <c r="DT51" i="83" s="1"/>
  <c r="L57" i="68"/>
  <c r="DW18" i="83"/>
  <c r="DW30" i="83" s="1"/>
  <c r="DU20" i="83"/>
  <c r="DO98" i="83"/>
  <c r="M131" i="21"/>
  <c r="M132" i="21" s="1"/>
  <c r="N128" i="21" s="1"/>
  <c r="M134" i="21"/>
  <c r="DQ132" i="82"/>
  <c r="DQ125" i="82"/>
  <c r="DQ131" i="82"/>
  <c r="DQ120" i="82"/>
  <c r="DQ127" i="82"/>
  <c r="DQ118" i="82"/>
  <c r="DQ130" i="82"/>
  <c r="DQ123" i="82"/>
  <c r="DQ119" i="82"/>
  <c r="DQ121" i="82"/>
  <c r="DQ129" i="82"/>
  <c r="DQ124" i="82"/>
  <c r="DQ128" i="82"/>
  <c r="DQ122" i="82"/>
  <c r="DQ126" i="82"/>
  <c r="DQ172" i="82"/>
  <c r="DQ163" i="82"/>
  <c r="DQ77" i="82"/>
  <c r="DQ75" i="82"/>
  <c r="DQ70" i="82"/>
  <c r="DQ73" i="82"/>
  <c r="DQ72" i="82"/>
  <c r="DQ76" i="82"/>
  <c r="DQ68" i="82"/>
  <c r="DQ67" i="82"/>
  <c r="DQ64" i="82"/>
  <c r="DQ69" i="82"/>
  <c r="DQ66" i="82"/>
  <c r="DQ74" i="82"/>
  <c r="DQ78" i="82"/>
  <c r="DQ71" i="82"/>
  <c r="DQ65" i="82"/>
  <c r="K24" i="15"/>
  <c r="L144" i="15"/>
  <c r="DU36" i="68"/>
  <c r="L40" i="21"/>
  <c r="L47" i="13"/>
  <c r="L135" i="21"/>
  <c r="A42" i="69"/>
  <c r="F161" i="1"/>
  <c r="A43" i="69"/>
  <c r="F162" i="1"/>
  <c r="DS145" i="15"/>
  <c r="DP191" i="82"/>
  <c r="DP184" i="82"/>
  <c r="DP187" i="82"/>
  <c r="DP190" i="82"/>
  <c r="DP181" i="82"/>
  <c r="DP186" i="82"/>
  <c r="DP177" i="82"/>
  <c r="DP179" i="82"/>
  <c r="DP185" i="82"/>
  <c r="DP182" i="82"/>
  <c r="DP188" i="82"/>
  <c r="DP189" i="82"/>
  <c r="DP183" i="82"/>
  <c r="DP180" i="82"/>
  <c r="DP178" i="82"/>
  <c r="DS50" i="82"/>
  <c r="M153" i="21"/>
  <c r="M150" i="21"/>
  <c r="M151" i="21"/>
  <c r="N147" i="21" s="1"/>
  <c r="E158" i="21"/>
  <c r="DS73" i="83"/>
  <c r="DS96" i="83" s="1"/>
  <c r="DS38" i="68"/>
  <c r="K55" i="68"/>
  <c r="L51" i="21"/>
  <c r="L52" i="68"/>
  <c r="E52" i="68" s="1"/>
  <c r="H44" i="69"/>
  <c r="E44" i="69" s="1"/>
  <c r="E45" i="21"/>
  <c r="BO84" i="15"/>
  <c r="M112" i="21"/>
  <c r="M113" i="21" s="1"/>
  <c r="N109" i="21" s="1"/>
  <c r="M115" i="21"/>
  <c r="E50" i="68"/>
  <c r="L153" i="15"/>
  <c r="L50" i="21"/>
  <c r="L55" i="68" s="1"/>
  <c r="L146" i="15"/>
  <c r="L46" i="13"/>
  <c r="L39" i="21"/>
  <c r="L116" i="21"/>
  <c r="DR103" i="82"/>
  <c r="DR105" i="82" s="1"/>
  <c r="DR113" i="82" s="1"/>
  <c r="DR162" i="82"/>
  <c r="DR51" i="82"/>
  <c r="DR59" i="82" s="1"/>
  <c r="L49" i="21"/>
  <c r="L139" i="15"/>
  <c r="DT94" i="68"/>
  <c r="DT78" i="68"/>
  <c r="DT48" i="83"/>
  <c r="DS37" i="68"/>
  <c r="DS74" i="83"/>
  <c r="DS138" i="15"/>
  <c r="DM17" i="61"/>
  <c r="DM39" i="61" s="1"/>
  <c r="DM122" i="83"/>
  <c r="DM124" i="83" s="1"/>
  <c r="K23" i="15"/>
  <c r="L137" i="15"/>
  <c r="K54" i="68"/>
  <c r="DT21" i="83"/>
  <c r="DT28" i="83" s="1"/>
  <c r="DT31" i="83" s="1"/>
  <c r="DT33" i="83" s="1"/>
  <c r="E159" i="21"/>
  <c r="BO97" i="15"/>
  <c r="BO98" i="15" s="1"/>
  <c r="DU27" i="83"/>
  <c r="DU26" i="83"/>
  <c r="DV19" i="83"/>
  <c r="DR112" i="83"/>
  <c r="U17" i="25"/>
  <c r="P337" i="73"/>
  <c r="DW25" i="83"/>
  <c r="DX17" i="83"/>
  <c r="DT81" i="83"/>
  <c r="DT20" i="21"/>
  <c r="DT38" i="68" s="1"/>
  <c r="DT129" i="21"/>
  <c r="DT138" i="21" s="1"/>
  <c r="DU41" i="83"/>
  <c r="DU49" i="83" s="1"/>
  <c r="DV61" i="83"/>
  <c r="DV63" i="83" s="1"/>
  <c r="DV14" i="61" s="1"/>
  <c r="DV36" i="61" s="1"/>
  <c r="DV180" i="15"/>
  <c r="DV18" i="21"/>
  <c r="AJ17" i="69" s="1"/>
  <c r="DQ179" i="15"/>
  <c r="DQ182" i="15" s="1"/>
  <c r="DP32" i="15"/>
  <c r="DT19" i="21"/>
  <c r="DT110" i="21"/>
  <c r="DT80" i="83"/>
  <c r="DQ87" i="83" s="1"/>
  <c r="DQ99" i="83" s="1"/>
  <c r="DU40" i="83"/>
  <c r="D192" i="73" l="1"/>
  <c r="D215" i="73" s="1"/>
  <c r="C215" i="73" s="1"/>
  <c r="N13" i="15"/>
  <c r="N29" i="21" s="1"/>
  <c r="O60" i="15"/>
  <c r="O63" i="15" s="1"/>
  <c r="P23" i="8"/>
  <c r="P25" i="8" s="1"/>
  <c r="AJ22" i="69"/>
  <c r="DO113" i="83"/>
  <c r="DO111" i="83" s="1"/>
  <c r="DO17" i="61" s="1"/>
  <c r="DO39" i="61" s="1"/>
  <c r="DO109" i="83"/>
  <c r="DW84" i="83"/>
  <c r="DT91" i="83" s="1"/>
  <c r="DT103" i="83" s="1"/>
  <c r="DW195" i="21"/>
  <c r="DW23" i="21"/>
  <c r="DX44" i="83"/>
  <c r="DX52" i="83" s="1"/>
  <c r="DV77" i="83"/>
  <c r="DV166" i="15"/>
  <c r="DN124" i="83"/>
  <c r="DN17" i="61"/>
  <c r="DN39" i="61" s="1"/>
  <c r="AI23" i="69"/>
  <c r="DS24" i="21"/>
  <c r="BB86" i="15"/>
  <c r="BB87" i="15" s="1"/>
  <c r="BB37" i="13" s="1"/>
  <c r="M161" i="15"/>
  <c r="N158" i="15" s="1"/>
  <c r="DT53" i="83"/>
  <c r="DT13" i="61" s="1"/>
  <c r="DT35" i="61" s="1"/>
  <c r="DT45" i="83"/>
  <c r="DS75" i="83"/>
  <c r="DS152" i="15"/>
  <c r="DT76" i="83"/>
  <c r="K174" i="21"/>
  <c r="DU21" i="83"/>
  <c r="DU28" i="83" s="1"/>
  <c r="DU148" i="21" s="1"/>
  <c r="DU29" i="83"/>
  <c r="DS176" i="21"/>
  <c r="DS159" i="15"/>
  <c r="DS40" i="68"/>
  <c r="DS42" i="68" s="1"/>
  <c r="M49" i="68"/>
  <c r="O169" i="21"/>
  <c r="O172" i="21"/>
  <c r="O170" i="21"/>
  <c r="P166" i="21" s="1"/>
  <c r="N49" i="13"/>
  <c r="H48" i="24" s="1"/>
  <c r="N42" i="21"/>
  <c r="N173" i="21"/>
  <c r="L174" i="21" s="1"/>
  <c r="DT176" i="21"/>
  <c r="DT159" i="15"/>
  <c r="N52" i="21"/>
  <c r="N160" i="15"/>
  <c r="DS76" i="83"/>
  <c r="DP90" i="83"/>
  <c r="DP102" i="83" s="1"/>
  <c r="DP98" i="83" s="1"/>
  <c r="DQ90" i="83"/>
  <c r="DQ102" i="83" s="1"/>
  <c r="DX18" i="83"/>
  <c r="DX30" i="83" s="1"/>
  <c r="DV20" i="83"/>
  <c r="DT22" i="83"/>
  <c r="L147" i="15"/>
  <c r="M144" i="15" s="1"/>
  <c r="DT50" i="82"/>
  <c r="BP81" i="15"/>
  <c r="DT138" i="15"/>
  <c r="DT37" i="68"/>
  <c r="DS51" i="82"/>
  <c r="DS59" i="82" s="1"/>
  <c r="DS162" i="82"/>
  <c r="DS103" i="82"/>
  <c r="DS105" i="82" s="1"/>
  <c r="DS113" i="82" s="1"/>
  <c r="DR69" i="82"/>
  <c r="DR72" i="82"/>
  <c r="DR65" i="82"/>
  <c r="DR68" i="82"/>
  <c r="DR66" i="82"/>
  <c r="DR67" i="82"/>
  <c r="DR71" i="82"/>
  <c r="DR76" i="82"/>
  <c r="DR75" i="82"/>
  <c r="DR77" i="82"/>
  <c r="DR78" i="82"/>
  <c r="DR70" i="82"/>
  <c r="DR74" i="82"/>
  <c r="DR73" i="82"/>
  <c r="DR64" i="82"/>
  <c r="L56" i="68"/>
  <c r="DR163" i="82"/>
  <c r="DR172" i="82"/>
  <c r="DR179" i="15"/>
  <c r="DR182" i="15" s="1"/>
  <c r="DQ32" i="15"/>
  <c r="DR118" i="82"/>
  <c r="DR130" i="82"/>
  <c r="DR121" i="82"/>
  <c r="DR119" i="82"/>
  <c r="DR128" i="82"/>
  <c r="DR129" i="82"/>
  <c r="DR122" i="82"/>
  <c r="DR132" i="82"/>
  <c r="DR131" i="82"/>
  <c r="DR126" i="82"/>
  <c r="DR127" i="82"/>
  <c r="DR124" i="82"/>
  <c r="DR120" i="82"/>
  <c r="DR125" i="82"/>
  <c r="DR123" i="82"/>
  <c r="DU48" i="83"/>
  <c r="A44" i="69"/>
  <c r="F163" i="1"/>
  <c r="L54" i="68"/>
  <c r="DT119" i="21"/>
  <c r="DU94" i="68"/>
  <c r="DU78" i="68"/>
  <c r="DV36" i="68"/>
  <c r="DU80" i="83"/>
  <c r="DR87" i="83" s="1"/>
  <c r="DR99" i="83" s="1"/>
  <c r="DU19" i="21"/>
  <c r="DU110" i="21"/>
  <c r="DV40" i="83"/>
  <c r="M46" i="13"/>
  <c r="M39" i="21"/>
  <c r="M46" i="68" s="1"/>
  <c r="M116" i="21"/>
  <c r="K117" i="21" s="1"/>
  <c r="M40" i="21"/>
  <c r="M47" i="68" s="1"/>
  <c r="M47" i="13"/>
  <c r="M135" i="21"/>
  <c r="K136" i="21" s="1"/>
  <c r="L47" i="68"/>
  <c r="N112" i="21"/>
  <c r="N113" i="21" s="1"/>
  <c r="O109" i="21" s="1"/>
  <c r="N115" i="21"/>
  <c r="DQ179" i="82"/>
  <c r="DQ189" i="82"/>
  <c r="DQ178" i="82"/>
  <c r="DQ186" i="82"/>
  <c r="DQ183" i="82"/>
  <c r="DQ177" i="82"/>
  <c r="DQ180" i="82"/>
  <c r="DQ184" i="82"/>
  <c r="DQ187" i="82"/>
  <c r="DQ181" i="82"/>
  <c r="DQ188" i="82"/>
  <c r="DQ182" i="82"/>
  <c r="DQ191" i="82"/>
  <c r="DQ185" i="82"/>
  <c r="DQ190" i="82"/>
  <c r="DU20" i="21"/>
  <c r="DU38" i="68" s="1"/>
  <c r="DU81" i="83"/>
  <c r="DR88" i="83" s="1"/>
  <c r="DR100" i="83" s="1"/>
  <c r="DU129" i="21"/>
  <c r="DU138" i="21" s="1"/>
  <c r="DV41" i="83"/>
  <c r="DV49" i="83" s="1"/>
  <c r="BO17" i="15"/>
  <c r="BP95" i="15"/>
  <c r="M49" i="21"/>
  <c r="M139" i="15"/>
  <c r="DS112" i="83"/>
  <c r="M50" i="21"/>
  <c r="M146" i="15"/>
  <c r="DT74" i="83"/>
  <c r="DQ88" i="83"/>
  <c r="DQ100" i="83" s="1"/>
  <c r="DX25" i="83"/>
  <c r="DY17" i="83"/>
  <c r="N150" i="21"/>
  <c r="N153" i="21"/>
  <c r="N151" i="21"/>
  <c r="O147" i="21" s="1"/>
  <c r="DW61" i="83"/>
  <c r="DW63" i="83" s="1"/>
  <c r="DW14" i="61" s="1"/>
  <c r="DW36" i="61" s="1"/>
  <c r="DW180" i="15"/>
  <c r="DW18" i="21"/>
  <c r="M51" i="21"/>
  <c r="M56" i="68" s="1"/>
  <c r="M153" i="15"/>
  <c r="DT73" i="83"/>
  <c r="DT96" i="83" s="1"/>
  <c r="M48" i="13"/>
  <c r="M41" i="21"/>
  <c r="M154" i="21"/>
  <c r="DT82" i="83"/>
  <c r="DT21" i="21"/>
  <c r="DT148" i="21"/>
  <c r="DU42" i="83"/>
  <c r="DU50" i="83" s="1"/>
  <c r="L154" i="15"/>
  <c r="DV26" i="83"/>
  <c r="DV27" i="83"/>
  <c r="DW19" i="83"/>
  <c r="L140" i="15"/>
  <c r="L46" i="68"/>
  <c r="N134" i="21"/>
  <c r="N131" i="21"/>
  <c r="N132" i="21" s="1"/>
  <c r="O128" i="21" s="1"/>
  <c r="DT145" i="15"/>
  <c r="C192" i="73" l="1"/>
  <c r="H13" i="25"/>
  <c r="N19" i="68"/>
  <c r="H28" i="69"/>
  <c r="P60" i="15"/>
  <c r="O13" i="15"/>
  <c r="O29" i="21" s="1"/>
  <c r="Q23" i="8"/>
  <c r="Q25" i="8" s="1"/>
  <c r="DO122" i="83"/>
  <c r="DO124" i="83" s="1"/>
  <c r="DP113" i="83"/>
  <c r="DP111" i="83" s="1"/>
  <c r="DP122" i="83" s="1"/>
  <c r="DP109" i="83"/>
  <c r="DW41" i="68"/>
  <c r="DW166" i="15"/>
  <c r="DX84" i="83"/>
  <c r="DX23" i="21"/>
  <c r="DX41" i="68" s="1"/>
  <c r="DX195" i="21"/>
  <c r="DX199" i="21" s="1"/>
  <c r="DY44" i="83"/>
  <c r="DY52" i="83" s="1"/>
  <c r="DW199" i="21"/>
  <c r="DW77" i="83"/>
  <c r="M26" i="15"/>
  <c r="DU21" i="21"/>
  <c r="DU39" i="68" s="1"/>
  <c r="BB89" i="15"/>
  <c r="BB35" i="13"/>
  <c r="BB39" i="13" s="1"/>
  <c r="BB40" i="13" s="1"/>
  <c r="R36" i="24"/>
  <c r="R34" i="24" s="1"/>
  <c r="R38" i="24" s="1"/>
  <c r="R39" i="24" s="1"/>
  <c r="M312" i="73"/>
  <c r="M300" i="73" s="1"/>
  <c r="M313" i="73" s="1"/>
  <c r="N57" i="68"/>
  <c r="H51" i="69"/>
  <c r="P169" i="21"/>
  <c r="P172" i="21"/>
  <c r="P170" i="21"/>
  <c r="Q166" i="21" s="1"/>
  <c r="DV21" i="83"/>
  <c r="DV28" i="83" s="1"/>
  <c r="DV82" i="83" s="1"/>
  <c r="DV29" i="83"/>
  <c r="O42" i="21"/>
  <c r="O49" i="13"/>
  <c r="O173" i="21"/>
  <c r="N161" i="15"/>
  <c r="H41" i="69"/>
  <c r="N49" i="68"/>
  <c r="DU31" i="83"/>
  <c r="DU33" i="83" s="1"/>
  <c r="DU22" i="83"/>
  <c r="O52" i="21"/>
  <c r="O160" i="15"/>
  <c r="DU83" i="83"/>
  <c r="DU22" i="21"/>
  <c r="DU167" i="21"/>
  <c r="DV43" i="83"/>
  <c r="DV51" i="83" s="1"/>
  <c r="DV42" i="83"/>
  <c r="DV50" i="83" s="1"/>
  <c r="DU82" i="83"/>
  <c r="DR89" i="83" s="1"/>
  <c r="DR101" i="83" s="1"/>
  <c r="L24" i="15"/>
  <c r="M147" i="15"/>
  <c r="M24" i="15" s="1"/>
  <c r="DU45" i="83"/>
  <c r="DT39" i="68"/>
  <c r="DT42" i="68" s="1"/>
  <c r="M55" i="68"/>
  <c r="DT75" i="83"/>
  <c r="DQ89" i="83"/>
  <c r="DQ101" i="83" s="1"/>
  <c r="DQ98" i="83" s="1"/>
  <c r="DQ109" i="83" s="1"/>
  <c r="K155" i="21"/>
  <c r="BP84" i="15"/>
  <c r="DU152" i="15"/>
  <c r="DT103" i="82"/>
  <c r="DT105" i="82" s="1"/>
  <c r="DT113" i="82" s="1"/>
  <c r="DT51" i="82"/>
  <c r="DT59" i="82" s="1"/>
  <c r="DT162" i="82"/>
  <c r="L23" i="15"/>
  <c r="M137" i="15"/>
  <c r="M140" i="15" s="1"/>
  <c r="DY25" i="83"/>
  <c r="DZ17" i="83"/>
  <c r="DV48" i="83"/>
  <c r="DX61" i="83"/>
  <c r="DX63" i="83" s="1"/>
  <c r="DX14" i="61" s="1"/>
  <c r="DX36" i="61" s="1"/>
  <c r="DX180" i="15"/>
  <c r="DX18" i="21"/>
  <c r="DU138" i="15"/>
  <c r="DS120" i="82"/>
  <c r="DS132" i="82"/>
  <c r="DS118" i="82"/>
  <c r="DS124" i="82"/>
  <c r="DS128" i="82"/>
  <c r="DS130" i="82"/>
  <c r="DS121" i="82"/>
  <c r="DS126" i="82"/>
  <c r="DS119" i="82"/>
  <c r="DS131" i="82"/>
  <c r="DS125" i="82"/>
  <c r="DS127" i="82"/>
  <c r="DS122" i="82"/>
  <c r="DS129" i="82"/>
  <c r="DS123" i="82"/>
  <c r="DW27" i="83"/>
  <c r="DW26" i="83"/>
  <c r="DX19" i="83"/>
  <c r="BP97" i="15"/>
  <c r="BP98" i="15" s="1"/>
  <c r="DU37" i="68"/>
  <c r="DU53" i="83"/>
  <c r="DU13" i="61" s="1"/>
  <c r="DU35" i="61" s="1"/>
  <c r="DS163" i="82"/>
  <c r="DS172" i="82"/>
  <c r="DU50" i="82"/>
  <c r="O150" i="21"/>
  <c r="O153" i="21"/>
  <c r="O151" i="21"/>
  <c r="P147" i="21" s="1"/>
  <c r="M48" i="68"/>
  <c r="N48" i="13"/>
  <c r="H47" i="24" s="1"/>
  <c r="N41" i="21"/>
  <c r="N48" i="68" s="1"/>
  <c r="N154" i="21"/>
  <c r="L155" i="21" s="1"/>
  <c r="N51" i="21"/>
  <c r="N153" i="15"/>
  <c r="M54" i="68"/>
  <c r="DV20" i="21"/>
  <c r="DV81" i="83"/>
  <c r="DS88" i="83" s="1"/>
  <c r="DS100" i="83" s="1"/>
  <c r="DV129" i="21"/>
  <c r="DW41" i="83"/>
  <c r="DW49" i="83" s="1"/>
  <c r="DU73" i="83"/>
  <c r="DU96" i="83" s="1"/>
  <c r="DS66" i="82"/>
  <c r="DS71" i="82"/>
  <c r="DS70" i="82"/>
  <c r="DS74" i="82"/>
  <c r="DS78" i="82"/>
  <c r="DS67" i="82"/>
  <c r="DS65" i="82"/>
  <c r="DS77" i="82"/>
  <c r="DS76" i="82"/>
  <c r="DS69" i="82"/>
  <c r="DS64" i="82"/>
  <c r="DS75" i="82"/>
  <c r="DS72" i="82"/>
  <c r="DS68" i="82"/>
  <c r="DS73" i="82"/>
  <c r="DW20" i="83"/>
  <c r="DW29" i="83" s="1"/>
  <c r="DV19" i="21"/>
  <c r="DV110" i="21"/>
  <c r="DV119" i="21" s="1"/>
  <c r="DV80" i="83"/>
  <c r="DW40" i="83"/>
  <c r="DT24" i="21"/>
  <c r="DT112" i="83"/>
  <c r="L25" i="15"/>
  <c r="M151" i="15"/>
  <c r="M154" i="15" s="1"/>
  <c r="DU74" i="83"/>
  <c r="O131" i="21"/>
  <c r="O132" i="21" s="1"/>
  <c r="P128" i="21" s="1"/>
  <c r="O134" i="21"/>
  <c r="DU119" i="21"/>
  <c r="DU145" i="15"/>
  <c r="DY18" i="83"/>
  <c r="DY30" i="83" s="1"/>
  <c r="O112" i="21"/>
  <c r="O115" i="21"/>
  <c r="DR32" i="15"/>
  <c r="DS179" i="15"/>
  <c r="DS182" i="15" s="1"/>
  <c r="N50" i="21"/>
  <c r="N55" i="68" s="1"/>
  <c r="N146" i="15"/>
  <c r="N46" i="13"/>
  <c r="N39" i="21"/>
  <c r="N46" i="68" s="1"/>
  <c r="N116" i="21"/>
  <c r="L117" i="21" s="1"/>
  <c r="DV94" i="68"/>
  <c r="DV78" i="68"/>
  <c r="N47" i="13"/>
  <c r="N40" i="21"/>
  <c r="N135" i="21"/>
  <c r="L136" i="21" s="1"/>
  <c r="DT152" i="15"/>
  <c r="DU157" i="21"/>
  <c r="DT157" i="21"/>
  <c r="DW36" i="68"/>
  <c r="N49" i="21"/>
  <c r="H48" i="69" s="1"/>
  <c r="N139" i="15"/>
  <c r="DR187" i="82"/>
  <c r="DR189" i="82"/>
  <c r="DR180" i="82"/>
  <c r="DR186" i="82"/>
  <c r="DR179" i="82"/>
  <c r="DR183" i="82"/>
  <c r="DR188" i="82"/>
  <c r="DR185" i="82"/>
  <c r="DR181" i="82"/>
  <c r="DR178" i="82"/>
  <c r="DR191" i="82"/>
  <c r="DR182" i="82"/>
  <c r="DR190" i="82"/>
  <c r="DR177" i="82"/>
  <c r="DR184" i="82"/>
  <c r="D191" i="73" l="1"/>
  <c r="P62" i="15"/>
  <c r="P63" i="15" s="1"/>
  <c r="Q62" i="15"/>
  <c r="O19" i="68"/>
  <c r="DP17" i="61"/>
  <c r="DP39" i="61" s="1"/>
  <c r="DX166" i="15"/>
  <c r="DY84" i="83"/>
  <c r="DY195" i="21"/>
  <c r="DY199" i="21" s="1"/>
  <c r="DY23" i="21"/>
  <c r="DY41" i="68" s="1"/>
  <c r="DZ44" i="83"/>
  <c r="DZ52" i="83" s="1"/>
  <c r="DX77" i="83"/>
  <c r="DU91" i="83"/>
  <c r="DU103" i="83" s="1"/>
  <c r="DU24" i="21"/>
  <c r="DV21" i="21"/>
  <c r="DV39" i="68" s="1"/>
  <c r="DW42" i="83"/>
  <c r="DW50" i="83" s="1"/>
  <c r="DP124" i="83"/>
  <c r="DV22" i="83"/>
  <c r="DV148" i="21"/>
  <c r="DV157" i="21" s="1"/>
  <c r="DV31" i="83"/>
  <c r="DV33" i="83" s="1"/>
  <c r="BC86" i="15"/>
  <c r="BB91" i="15"/>
  <c r="DS89" i="83"/>
  <c r="DS101" i="83" s="1"/>
  <c r="DU75" i="83"/>
  <c r="M174" i="21"/>
  <c r="DV83" i="83"/>
  <c r="DS90" i="83" s="1"/>
  <c r="DS102" i="83" s="1"/>
  <c r="DV22" i="21"/>
  <c r="DV40" i="68" s="1"/>
  <c r="DV167" i="21"/>
  <c r="DW43" i="83"/>
  <c r="DW51" i="83" s="1"/>
  <c r="O158" i="15"/>
  <c r="O161" i="15" s="1"/>
  <c r="N26" i="15"/>
  <c r="H26" i="25" s="1"/>
  <c r="DU159" i="15"/>
  <c r="DU176" i="21"/>
  <c r="Q169" i="21"/>
  <c r="Q170" i="21" s="1"/>
  <c r="R166" i="21" s="1"/>
  <c r="Q172" i="21"/>
  <c r="DU40" i="68"/>
  <c r="DU42" i="68" s="1"/>
  <c r="P49" i="13"/>
  <c r="P42" i="21"/>
  <c r="P49" i="68" s="1"/>
  <c r="P173" i="21"/>
  <c r="N174" i="21" s="1"/>
  <c r="O49" i="68"/>
  <c r="DU76" i="83"/>
  <c r="DR90" i="83"/>
  <c r="DR102" i="83" s="1"/>
  <c r="DR98" i="83" s="1"/>
  <c r="DR109" i="83" s="1"/>
  <c r="P52" i="21"/>
  <c r="P57" i="68" s="1"/>
  <c r="P160" i="15"/>
  <c r="DV45" i="83"/>
  <c r="DW83" i="83"/>
  <c r="DW167" i="21"/>
  <c r="DW159" i="15" s="1"/>
  <c r="DW22" i="21"/>
  <c r="DX43" i="83"/>
  <c r="DX51" i="83" s="1"/>
  <c r="DV53" i="83"/>
  <c r="DV13" i="61" s="1"/>
  <c r="DV35" i="61" s="1"/>
  <c r="O57" i="68"/>
  <c r="N144" i="15"/>
  <c r="N147" i="15" s="1"/>
  <c r="O144" i="15" s="1"/>
  <c r="DX20" i="83"/>
  <c r="H40" i="69"/>
  <c r="DZ18" i="83"/>
  <c r="DZ30" i="83" s="1"/>
  <c r="DW21" i="83"/>
  <c r="DW28" i="83" s="1"/>
  <c r="DW82" i="83" s="1"/>
  <c r="DQ113" i="83"/>
  <c r="DQ111" i="83" s="1"/>
  <c r="P131" i="21"/>
  <c r="P132" i="21" s="1"/>
  <c r="Q128" i="21" s="1"/>
  <c r="P134" i="21"/>
  <c r="N47" i="68"/>
  <c r="H39" i="69"/>
  <c r="O46" i="13"/>
  <c r="O39" i="21"/>
  <c r="O116" i="21"/>
  <c r="M117" i="21" s="1"/>
  <c r="DW20" i="21"/>
  <c r="DW129" i="21"/>
  <c r="DW138" i="21" s="1"/>
  <c r="DW81" i="83"/>
  <c r="DT88" i="83" s="1"/>
  <c r="DT100" i="83" s="1"/>
  <c r="DX41" i="83"/>
  <c r="DX49" i="83" s="1"/>
  <c r="M23" i="15"/>
  <c r="N137" i="15"/>
  <c r="N140" i="15" s="1"/>
  <c r="O49" i="21"/>
  <c r="O139" i="15"/>
  <c r="DV145" i="15"/>
  <c r="DV74" i="83"/>
  <c r="DX36" i="68"/>
  <c r="DT67" i="82"/>
  <c r="DT70" i="82"/>
  <c r="DT76" i="82"/>
  <c r="DT65" i="82"/>
  <c r="DT64" i="82"/>
  <c r="DT78" i="82"/>
  <c r="DT73" i="82"/>
  <c r="DT74" i="82"/>
  <c r="DT75" i="82"/>
  <c r="DT77" i="82"/>
  <c r="DT72" i="82"/>
  <c r="DT71" i="82"/>
  <c r="DT66" i="82"/>
  <c r="DT69" i="82"/>
  <c r="DT68" i="82"/>
  <c r="DV38" i="68"/>
  <c r="AJ19" i="69"/>
  <c r="DT129" i="82"/>
  <c r="DT128" i="82"/>
  <c r="DT131" i="82"/>
  <c r="DT122" i="82"/>
  <c r="DT120" i="82"/>
  <c r="DT125" i="82"/>
  <c r="DT123" i="82"/>
  <c r="DT127" i="82"/>
  <c r="DT124" i="82"/>
  <c r="DT118" i="82"/>
  <c r="DT130" i="82"/>
  <c r="DT126" i="82"/>
  <c r="DT119" i="82"/>
  <c r="DT121" i="82"/>
  <c r="DT132" i="82"/>
  <c r="DV138" i="21"/>
  <c r="P150" i="21"/>
  <c r="P151" i="21" s="1"/>
  <c r="Q147" i="21" s="1"/>
  <c r="P153" i="21"/>
  <c r="O41" i="21"/>
  <c r="O48" i="13"/>
  <c r="O154" i="21"/>
  <c r="M155" i="21" s="1"/>
  <c r="N54" i="68"/>
  <c r="O51" i="21"/>
  <c r="O153" i="15"/>
  <c r="M25" i="15"/>
  <c r="N151" i="15"/>
  <c r="N154" i="15" s="1"/>
  <c r="DV75" i="83"/>
  <c r="H46" i="24"/>
  <c r="DT163" i="82"/>
  <c r="DT172" i="82"/>
  <c r="DV50" i="82"/>
  <c r="H38" i="69"/>
  <c r="BP17" i="15"/>
  <c r="BQ95" i="15"/>
  <c r="DW94" i="68"/>
  <c r="DW78" i="68"/>
  <c r="N56" i="68"/>
  <c r="H50" i="69"/>
  <c r="H45" i="24"/>
  <c r="BQ81" i="15"/>
  <c r="H49" i="69"/>
  <c r="DV37" i="68"/>
  <c r="AJ18" i="69"/>
  <c r="DS182" i="82"/>
  <c r="DS180" i="82"/>
  <c r="DS183" i="82"/>
  <c r="DS179" i="82"/>
  <c r="DS191" i="82"/>
  <c r="DS187" i="82"/>
  <c r="DS190" i="82"/>
  <c r="DS184" i="82"/>
  <c r="DS177" i="82"/>
  <c r="DS181" i="82"/>
  <c r="DS188" i="82"/>
  <c r="DS186" i="82"/>
  <c r="DS185" i="82"/>
  <c r="DS178" i="82"/>
  <c r="DS189" i="82"/>
  <c r="O40" i="21"/>
  <c r="O47" i="13"/>
  <c r="O135" i="21"/>
  <c r="DW48" i="83"/>
  <c r="O50" i="21"/>
  <c r="O146" i="15"/>
  <c r="DV73" i="83"/>
  <c r="DV96" i="83" s="1"/>
  <c r="DS87" i="83"/>
  <c r="DS99" i="83" s="1"/>
  <c r="DU162" i="82"/>
  <c r="DU51" i="82"/>
  <c r="DU59" i="82" s="1"/>
  <c r="DU103" i="82"/>
  <c r="DU105" i="82" s="1"/>
  <c r="DU113" i="82" s="1"/>
  <c r="DV138" i="15"/>
  <c r="DZ25" i="83"/>
  <c r="EA17" i="83"/>
  <c r="DT179" i="15"/>
  <c r="DT182" i="15" s="1"/>
  <c r="DS32" i="15"/>
  <c r="DX26" i="83"/>
  <c r="DX27" i="83"/>
  <c r="DY19" i="83"/>
  <c r="DY61" i="83"/>
  <c r="DY63" i="83" s="1"/>
  <c r="DY14" i="61" s="1"/>
  <c r="DY36" i="61" s="1"/>
  <c r="DY180" i="15"/>
  <c r="DY18" i="21"/>
  <c r="O113" i="21"/>
  <c r="P109" i="21" s="1"/>
  <c r="DU112" i="83"/>
  <c r="DW110" i="21"/>
  <c r="DW119" i="21" s="1"/>
  <c r="DW80" i="83"/>
  <c r="DT87" i="83" s="1"/>
  <c r="DT99" i="83" s="1"/>
  <c r="DW19" i="21"/>
  <c r="DX40" i="83"/>
  <c r="R23" i="8" l="1"/>
  <c r="R25" i="8" s="1"/>
  <c r="R62" i="15" s="1"/>
  <c r="Q60" i="15"/>
  <c r="Q63" i="15" s="1"/>
  <c r="P13" i="15"/>
  <c r="P29" i="21" s="1"/>
  <c r="DZ84" i="83"/>
  <c r="DW91" i="83" s="1"/>
  <c r="DW103" i="83" s="1"/>
  <c r="DZ195" i="21"/>
  <c r="DZ199" i="21" s="1"/>
  <c r="DZ23" i="21"/>
  <c r="EA44" i="83"/>
  <c r="EA52" i="83" s="1"/>
  <c r="DV91" i="83"/>
  <c r="DV103" i="83" s="1"/>
  <c r="DY77" i="83"/>
  <c r="DY166" i="15"/>
  <c r="AJ20" i="69"/>
  <c r="DV152" i="15"/>
  <c r="DT90" i="83"/>
  <c r="DT102" i="83" s="1"/>
  <c r="DW53" i="83"/>
  <c r="DW13" i="61" s="1"/>
  <c r="DW35" i="61" s="1"/>
  <c r="DV24" i="21"/>
  <c r="DS98" i="83"/>
  <c r="DS109" i="83" s="1"/>
  <c r="DW45" i="83"/>
  <c r="BB16" i="15"/>
  <c r="BC87" i="15"/>
  <c r="BC37" i="13" s="1"/>
  <c r="BC35" i="13" s="1"/>
  <c r="BC39" i="13" s="1"/>
  <c r="BC40" i="13" s="1"/>
  <c r="DR113" i="83"/>
  <c r="DR111" i="83" s="1"/>
  <c r="DR17" i="61" s="1"/>
  <c r="DR39" i="61" s="1"/>
  <c r="R169" i="21"/>
  <c r="R170" i="21" s="1"/>
  <c r="S166" i="21" s="1"/>
  <c r="R172" i="21"/>
  <c r="P158" i="15"/>
  <c r="P161" i="15" s="1"/>
  <c r="O26" i="15"/>
  <c r="Q42" i="21"/>
  <c r="Q49" i="13"/>
  <c r="Q173" i="21"/>
  <c r="O174" i="21" s="1"/>
  <c r="DX21" i="83"/>
  <c r="DX28" i="83" s="1"/>
  <c r="DX82" i="83" s="1"/>
  <c r="DX29" i="83"/>
  <c r="DV176" i="21"/>
  <c r="DV159" i="15"/>
  <c r="DW176" i="21"/>
  <c r="DW40" i="68"/>
  <c r="DV76" i="83"/>
  <c r="DW76" i="83"/>
  <c r="AJ21" i="69"/>
  <c r="Q52" i="21"/>
  <c r="Q57" i="68" s="1"/>
  <c r="Q160" i="15"/>
  <c r="N24" i="15"/>
  <c r="H24" i="25" s="1"/>
  <c r="DY20" i="83"/>
  <c r="EA18" i="83"/>
  <c r="EA30" i="83" s="1"/>
  <c r="DW148" i="21"/>
  <c r="DW157" i="21" s="1"/>
  <c r="DV42" i="68"/>
  <c r="DW21" i="21"/>
  <c r="DW24" i="21" s="1"/>
  <c r="O147" i="15"/>
  <c r="O24" i="15" s="1"/>
  <c r="DW31" i="83"/>
  <c r="DW33" i="83" s="1"/>
  <c r="DX42" i="83"/>
  <c r="DX50" i="83" s="1"/>
  <c r="DW22" i="83"/>
  <c r="Q134" i="21"/>
  <c r="Q131" i="21"/>
  <c r="Q132" i="21" s="1"/>
  <c r="R128" i="21" s="1"/>
  <c r="O56" i="68"/>
  <c r="Q153" i="21"/>
  <c r="Q150" i="21"/>
  <c r="Q151" i="21" s="1"/>
  <c r="R147" i="21" s="1"/>
  <c r="O46" i="68"/>
  <c r="DX48" i="83"/>
  <c r="P48" i="13"/>
  <c r="P41" i="21"/>
  <c r="P48" i="68" s="1"/>
  <c r="P154" i="21"/>
  <c r="N155" i="21" s="1"/>
  <c r="DW37" i="68"/>
  <c r="DV103" i="82"/>
  <c r="DV105" i="82" s="1"/>
  <c r="DV113" i="82" s="1"/>
  <c r="DV51" i="82"/>
  <c r="DV59" i="82" s="1"/>
  <c r="DV162" i="82"/>
  <c r="P51" i="21"/>
  <c r="P56" i="68" s="1"/>
  <c r="P153" i="15"/>
  <c r="DW73" i="83"/>
  <c r="DW96" i="83" s="1"/>
  <c r="O47" i="68"/>
  <c r="DW138" i="15"/>
  <c r="DY26" i="83"/>
  <c r="DY27" i="83"/>
  <c r="DZ19" i="83"/>
  <c r="DT190" i="82"/>
  <c r="DT178" i="82"/>
  <c r="DT177" i="82"/>
  <c r="DT186" i="82"/>
  <c r="DT184" i="82"/>
  <c r="DT185" i="82"/>
  <c r="DT182" i="82"/>
  <c r="DT180" i="82"/>
  <c r="DT179" i="82"/>
  <c r="DT188" i="82"/>
  <c r="DT189" i="82"/>
  <c r="DT191" i="82"/>
  <c r="DT181" i="82"/>
  <c r="DT187" i="82"/>
  <c r="DT183" i="82"/>
  <c r="DX81" i="83"/>
  <c r="DU88" i="83" s="1"/>
  <c r="DU100" i="83" s="1"/>
  <c r="DX20" i="21"/>
  <c r="DX38" i="68" s="1"/>
  <c r="DX129" i="21"/>
  <c r="DY41" i="83"/>
  <c r="DY49" i="83" s="1"/>
  <c r="DU131" i="82"/>
  <c r="DU120" i="82"/>
  <c r="DU130" i="82"/>
  <c r="DU119" i="82"/>
  <c r="DU132" i="82"/>
  <c r="DU128" i="82"/>
  <c r="DU118" i="82"/>
  <c r="DU121" i="82"/>
  <c r="DU124" i="82"/>
  <c r="DU125" i="82"/>
  <c r="DU129" i="82"/>
  <c r="DU122" i="82"/>
  <c r="DU123" i="82"/>
  <c r="DU126" i="82"/>
  <c r="DU127" i="82"/>
  <c r="DU66" i="82"/>
  <c r="DU69" i="82"/>
  <c r="DU78" i="82"/>
  <c r="DU71" i="82"/>
  <c r="DU70" i="82"/>
  <c r="DU67" i="82"/>
  <c r="DU75" i="82"/>
  <c r="DU77" i="82"/>
  <c r="DU76" i="82"/>
  <c r="DU72" i="82"/>
  <c r="DU73" i="82"/>
  <c r="DU65" i="82"/>
  <c r="DU64" i="82"/>
  <c r="DU68" i="82"/>
  <c r="DU74" i="82"/>
  <c r="DW50" i="82"/>
  <c r="O54" i="68"/>
  <c r="DX80" i="83"/>
  <c r="DX19" i="21"/>
  <c r="DX110" i="21"/>
  <c r="DX119" i="21" s="1"/>
  <c r="DY40" i="83"/>
  <c r="DU172" i="82"/>
  <c r="DU163" i="82"/>
  <c r="P112" i="21"/>
  <c r="P113" i="21" s="1"/>
  <c r="Q109" i="21" s="1"/>
  <c r="P115" i="21"/>
  <c r="DW75" i="83"/>
  <c r="DT89" i="83"/>
  <c r="DT101" i="83" s="1"/>
  <c r="BQ97" i="15"/>
  <c r="BQ98" i="15" s="1"/>
  <c r="N23" i="15"/>
  <c r="O137" i="15"/>
  <c r="O140" i="15" s="1"/>
  <c r="DZ180" i="15"/>
  <c r="DZ61" i="83"/>
  <c r="DZ63" i="83" s="1"/>
  <c r="DZ14" i="61" s="1"/>
  <c r="DZ36" i="61" s="1"/>
  <c r="DZ18" i="21"/>
  <c r="AK17" i="69" s="1"/>
  <c r="P47" i="13"/>
  <c r="P40" i="21"/>
  <c r="P47" i="68" s="1"/>
  <c r="P135" i="21"/>
  <c r="N136" i="21" s="1"/>
  <c r="M136" i="21"/>
  <c r="DX94" i="68"/>
  <c r="DX78" i="68"/>
  <c r="P50" i="21"/>
  <c r="P55" i="68" s="1"/>
  <c r="P146" i="15"/>
  <c r="DV112" i="83"/>
  <c r="DY36" i="68"/>
  <c r="EA25" i="83"/>
  <c r="EB17" i="83"/>
  <c r="N25" i="15"/>
  <c r="H25" i="25" s="1"/>
  <c r="O151" i="15"/>
  <c r="O154" i="15" s="1"/>
  <c r="DW74" i="83"/>
  <c r="O48" i="68"/>
  <c r="DW145" i="15"/>
  <c r="DT32" i="15"/>
  <c r="DU179" i="15"/>
  <c r="DU182" i="15" s="1"/>
  <c r="DW38" i="68"/>
  <c r="O55" i="68"/>
  <c r="BQ84" i="15"/>
  <c r="DQ17" i="61"/>
  <c r="DQ39" i="61" s="1"/>
  <c r="DQ122" i="83"/>
  <c r="DQ124" i="83" s="1"/>
  <c r="S23" i="8" l="1"/>
  <c r="P19" i="68"/>
  <c r="R60" i="15"/>
  <c r="R63" i="15" s="1"/>
  <c r="Q13" i="15"/>
  <c r="Q29" i="21" s="1"/>
  <c r="Q19" i="68" s="1"/>
  <c r="DT98" i="83"/>
  <c r="DZ41" i="68"/>
  <c r="AK22" i="69"/>
  <c r="EA84" i="83"/>
  <c r="DX91" i="83" s="1"/>
  <c r="DX103" i="83" s="1"/>
  <c r="EA195" i="21"/>
  <c r="EA199" i="21" s="1"/>
  <c r="EA23" i="21"/>
  <c r="EB44" i="83"/>
  <c r="EB52" i="83" s="1"/>
  <c r="DZ166" i="15"/>
  <c r="DZ77" i="83"/>
  <c r="AJ23" i="69"/>
  <c r="DR122" i="83"/>
  <c r="DR124" i="83" s="1"/>
  <c r="DS113" i="83"/>
  <c r="DS111" i="83" s="1"/>
  <c r="DS17" i="61" s="1"/>
  <c r="DS39" i="61" s="1"/>
  <c r="BC89" i="15"/>
  <c r="R16" i="25"/>
  <c r="M336" i="73"/>
  <c r="DX31" i="83"/>
  <c r="DX33" i="83" s="1"/>
  <c r="Q49" i="68"/>
  <c r="DY21" i="83"/>
  <c r="DY28" i="83" s="1"/>
  <c r="DY82" i="83" s="1"/>
  <c r="DY75" i="83" s="1"/>
  <c r="DY29" i="83"/>
  <c r="DX22" i="83"/>
  <c r="Q158" i="15"/>
  <c r="Q161" i="15" s="1"/>
  <c r="P26" i="15"/>
  <c r="DY42" i="83"/>
  <c r="DY50" i="83" s="1"/>
  <c r="R42" i="21"/>
  <c r="R49" i="13"/>
  <c r="I48" i="24" s="1"/>
  <c r="R173" i="21"/>
  <c r="P174" i="21" s="1"/>
  <c r="S169" i="21"/>
  <c r="S170" i="21" s="1"/>
  <c r="T166" i="21" s="1"/>
  <c r="S172" i="21"/>
  <c r="R52" i="21"/>
  <c r="R57" i="68" s="1"/>
  <c r="R160" i="15"/>
  <c r="DX21" i="21"/>
  <c r="DX39" i="68" s="1"/>
  <c r="DX148" i="21"/>
  <c r="DX157" i="21" s="1"/>
  <c r="DX83" i="83"/>
  <c r="DX167" i="21"/>
  <c r="DX22" i="21"/>
  <c r="DY43" i="83"/>
  <c r="DY51" i="83" s="1"/>
  <c r="DZ20" i="83"/>
  <c r="DZ29" i="83" s="1"/>
  <c r="DW39" i="68"/>
  <c r="DW42" i="68" s="1"/>
  <c r="DW152" i="15"/>
  <c r="P144" i="15"/>
  <c r="P147" i="15" s="1"/>
  <c r="P24" i="15" s="1"/>
  <c r="DX53" i="83"/>
  <c r="DX13" i="61" s="1"/>
  <c r="DX35" i="61" s="1"/>
  <c r="DX45" i="83"/>
  <c r="DY94" i="68"/>
  <c r="DY78" i="68"/>
  <c r="P46" i="13"/>
  <c r="P39" i="21"/>
  <c r="P116" i="21"/>
  <c r="R153" i="21"/>
  <c r="R150" i="21"/>
  <c r="R151" i="21" s="1"/>
  <c r="S147" i="21" s="1"/>
  <c r="P49" i="21"/>
  <c r="P139" i="15"/>
  <c r="Q51" i="21"/>
  <c r="Q153" i="15"/>
  <c r="DW112" i="83"/>
  <c r="Q48" i="13"/>
  <c r="Q41" i="21"/>
  <c r="Q154" i="21"/>
  <c r="DU32" i="15"/>
  <c r="DV179" i="15"/>
  <c r="DV182" i="15" s="1"/>
  <c r="DX145" i="15"/>
  <c r="O25" i="15"/>
  <c r="P151" i="15"/>
  <c r="P154" i="15" s="1"/>
  <c r="DZ36" i="68"/>
  <c r="DX138" i="21"/>
  <c r="DX74" i="83"/>
  <c r="DU187" i="82"/>
  <c r="DU183" i="82"/>
  <c r="DU190" i="82"/>
  <c r="DU179" i="82"/>
  <c r="DU181" i="82"/>
  <c r="DU182" i="82"/>
  <c r="DU188" i="82"/>
  <c r="DU180" i="82"/>
  <c r="DU185" i="82"/>
  <c r="DU178" i="82"/>
  <c r="DU189" i="82"/>
  <c r="DU184" i="82"/>
  <c r="DU191" i="82"/>
  <c r="DU177" i="82"/>
  <c r="DU186" i="82"/>
  <c r="DV172" i="82"/>
  <c r="DV163" i="82"/>
  <c r="Q112" i="21"/>
  <c r="Q113" i="21" s="1"/>
  <c r="R109" i="21" s="1"/>
  <c r="Q115" i="21"/>
  <c r="DW103" i="82"/>
  <c r="DW105" i="82" s="1"/>
  <c r="DW113" i="82" s="1"/>
  <c r="DW51" i="82"/>
  <c r="DW59" i="82" s="1"/>
  <c r="DW162" i="82"/>
  <c r="DX75" i="83"/>
  <c r="DU89" i="83"/>
  <c r="DU101" i="83" s="1"/>
  <c r="DZ27" i="83"/>
  <c r="DZ26" i="83"/>
  <c r="EA19" i="83"/>
  <c r="DV67" i="82"/>
  <c r="DV73" i="82"/>
  <c r="DV74" i="82"/>
  <c r="DV72" i="82"/>
  <c r="DV68" i="82"/>
  <c r="DV66" i="82"/>
  <c r="DV69" i="82"/>
  <c r="DV76" i="82"/>
  <c r="DV77" i="82"/>
  <c r="DV75" i="82"/>
  <c r="DV78" i="82"/>
  <c r="DV65" i="82"/>
  <c r="DV71" i="82"/>
  <c r="DV64" i="82"/>
  <c r="DV70" i="82"/>
  <c r="EB25" i="83"/>
  <c r="EC17" i="83"/>
  <c r="DX50" i="82"/>
  <c r="O23" i="15"/>
  <c r="P137" i="15"/>
  <c r="DY20" i="21"/>
  <c r="DY129" i="21"/>
  <c r="DY138" i="21" s="1"/>
  <c r="DY81" i="83"/>
  <c r="DZ41" i="83"/>
  <c r="DZ49" i="83" s="1"/>
  <c r="DV127" i="82"/>
  <c r="DV118" i="82"/>
  <c r="DV119" i="82"/>
  <c r="DV121" i="82"/>
  <c r="DV131" i="82"/>
  <c r="DV130" i="82"/>
  <c r="DV129" i="82"/>
  <c r="DV126" i="82"/>
  <c r="DV132" i="82"/>
  <c r="DV120" i="82"/>
  <c r="DV128" i="82"/>
  <c r="DV125" i="82"/>
  <c r="DV122" i="82"/>
  <c r="DV123" i="82"/>
  <c r="DV124" i="82"/>
  <c r="EA180" i="15"/>
  <c r="EA61" i="83"/>
  <c r="EA63" i="83" s="1"/>
  <c r="EA14" i="61" s="1"/>
  <c r="EA36" i="61" s="1"/>
  <c r="EA18" i="21"/>
  <c r="H23" i="25"/>
  <c r="DY80" i="83"/>
  <c r="DY19" i="21"/>
  <c r="DY110" i="21"/>
  <c r="DY119" i="21" s="1"/>
  <c r="DZ40" i="83"/>
  <c r="R131" i="21"/>
  <c r="R132" i="21" s="1"/>
  <c r="S128" i="21" s="1"/>
  <c r="R134" i="21"/>
  <c r="BQ17" i="15"/>
  <c r="BR95" i="15"/>
  <c r="DY48" i="83"/>
  <c r="Q50" i="21"/>
  <c r="Q146" i="15"/>
  <c r="DX138" i="15"/>
  <c r="Q47" i="13"/>
  <c r="Q40" i="21"/>
  <c r="Q135" i="21"/>
  <c r="O136" i="21" s="1"/>
  <c r="BR81" i="15"/>
  <c r="DX37" i="68"/>
  <c r="DX73" i="83"/>
  <c r="DX96" i="83" s="1"/>
  <c r="DU87" i="83"/>
  <c r="DU99" i="83" s="1"/>
  <c r="EB18" i="83"/>
  <c r="EB30" i="83" s="1"/>
  <c r="S25" i="8" l="1"/>
  <c r="S62" i="15" s="1"/>
  <c r="T23" i="8"/>
  <c r="T25" i="8" s="1"/>
  <c r="T62" i="15" s="1"/>
  <c r="R13" i="15"/>
  <c r="S60" i="15"/>
  <c r="DT113" i="83"/>
  <c r="DT111" i="83" s="1"/>
  <c r="DT122" i="83" s="1"/>
  <c r="DT109" i="83"/>
  <c r="EA166" i="15"/>
  <c r="EA77" i="83"/>
  <c r="EB84" i="83"/>
  <c r="EB195" i="21"/>
  <c r="EB23" i="21"/>
  <c r="EB41" i="68" s="1"/>
  <c r="EC44" i="83"/>
  <c r="EC52" i="83" s="1"/>
  <c r="EA41" i="68"/>
  <c r="DS122" i="83"/>
  <c r="DS124" i="83" s="1"/>
  <c r="DX152" i="15"/>
  <c r="DY148" i="21"/>
  <c r="DY157" i="21" s="1"/>
  <c r="DY21" i="21"/>
  <c r="DY39" i="68" s="1"/>
  <c r="DY31" i="83"/>
  <c r="DY33" i="83" s="1"/>
  <c r="DY53" i="83"/>
  <c r="DY13" i="61" s="1"/>
  <c r="DY35" i="61" s="1"/>
  <c r="DV89" i="83"/>
  <c r="DV101" i="83" s="1"/>
  <c r="DX24" i="21"/>
  <c r="EA20" i="83"/>
  <c r="EA29" i="83" s="1"/>
  <c r="EA167" i="21" s="1"/>
  <c r="DZ21" i="83"/>
  <c r="DZ28" i="83" s="1"/>
  <c r="DZ31" i="83" s="1"/>
  <c r="DZ33" i="83" s="1"/>
  <c r="DZ42" i="83"/>
  <c r="DZ50" i="83" s="1"/>
  <c r="DY22" i="83"/>
  <c r="BD86" i="15"/>
  <c r="BC91" i="15"/>
  <c r="I51" i="69"/>
  <c r="DY45" i="83"/>
  <c r="T169" i="21"/>
  <c r="T170" i="21" s="1"/>
  <c r="U166" i="21" s="1"/>
  <c r="T172" i="21"/>
  <c r="S42" i="21"/>
  <c r="S49" i="13"/>
  <c r="S173" i="21"/>
  <c r="Q174" i="21" s="1"/>
  <c r="I41" i="69"/>
  <c r="R49" i="68"/>
  <c r="S52" i="21"/>
  <c r="S160" i="15"/>
  <c r="DX40" i="68"/>
  <c r="DX42" i="68" s="1"/>
  <c r="R158" i="15"/>
  <c r="R161" i="15" s="1"/>
  <c r="Q26" i="15"/>
  <c r="DX176" i="21"/>
  <c r="DX159" i="15"/>
  <c r="DX76" i="83"/>
  <c r="DU90" i="83"/>
  <c r="DU102" i="83" s="1"/>
  <c r="DU98" i="83" s="1"/>
  <c r="DU109" i="83" s="1"/>
  <c r="DY83" i="83"/>
  <c r="DY167" i="21"/>
  <c r="DY22" i="21"/>
  <c r="DY40" i="68" s="1"/>
  <c r="DZ43" i="83"/>
  <c r="DZ51" i="83" s="1"/>
  <c r="DZ83" i="83"/>
  <c r="DZ167" i="21"/>
  <c r="DZ22" i="21"/>
  <c r="DZ40" i="68" s="1"/>
  <c r="EA43" i="83"/>
  <c r="EA51" i="83" s="1"/>
  <c r="EC18" i="83"/>
  <c r="EC30" i="83" s="1"/>
  <c r="Q144" i="15"/>
  <c r="Q147" i="15" s="1"/>
  <c r="Q24" i="15" s="1"/>
  <c r="P140" i="15"/>
  <c r="Q137" i="15" s="1"/>
  <c r="S134" i="21"/>
  <c r="S131" i="21"/>
  <c r="S132" i="21" s="1"/>
  <c r="T128" i="21" s="1"/>
  <c r="R41" i="21"/>
  <c r="R48" i="68" s="1"/>
  <c r="R48" i="13"/>
  <c r="I47" i="24" s="1"/>
  <c r="R154" i="21"/>
  <c r="P155" i="21" s="1"/>
  <c r="DY138" i="15"/>
  <c r="EC25" i="83"/>
  <c r="ED17" i="83"/>
  <c r="N117" i="21"/>
  <c r="DY37" i="68"/>
  <c r="EB180" i="15"/>
  <c r="EB61" i="83"/>
  <c r="EB63" i="83" s="1"/>
  <c r="EB14" i="61" s="1"/>
  <c r="EB36" i="61" s="1"/>
  <c r="EB18" i="21"/>
  <c r="DW163" i="82"/>
  <c r="DW172" i="82"/>
  <c r="DZ94" i="68"/>
  <c r="DZ78" i="68"/>
  <c r="P46" i="68"/>
  <c r="DX112" i="83"/>
  <c r="DY73" i="83"/>
  <c r="DY96" i="83" s="1"/>
  <c r="DV87" i="83"/>
  <c r="DV99" i="83" s="1"/>
  <c r="DW67" i="82"/>
  <c r="DW75" i="82"/>
  <c r="DW74" i="82"/>
  <c r="DW70" i="82"/>
  <c r="DW65" i="82"/>
  <c r="DW72" i="82"/>
  <c r="DW66" i="82"/>
  <c r="DW78" i="82"/>
  <c r="DW68" i="82"/>
  <c r="DW77" i="82"/>
  <c r="DW69" i="82"/>
  <c r="DW64" i="82"/>
  <c r="DW76" i="82"/>
  <c r="DW71" i="82"/>
  <c r="DW73" i="82"/>
  <c r="P25" i="15"/>
  <c r="Q151" i="15"/>
  <c r="Q154" i="15" s="1"/>
  <c r="Q55" i="68"/>
  <c r="EA36" i="68"/>
  <c r="R112" i="21"/>
  <c r="R113" i="21" s="1"/>
  <c r="S109" i="21" s="1"/>
  <c r="R115" i="21"/>
  <c r="BR84" i="15"/>
  <c r="DV190" i="82"/>
  <c r="DV179" i="82"/>
  <c r="DV189" i="82"/>
  <c r="DV186" i="82"/>
  <c r="DV191" i="82"/>
  <c r="DV183" i="82"/>
  <c r="DV180" i="82"/>
  <c r="DV177" i="82"/>
  <c r="DV178" i="82"/>
  <c r="DV188" i="82"/>
  <c r="DV184" i="82"/>
  <c r="DV187" i="82"/>
  <c r="DV181" i="82"/>
  <c r="DV185" i="82"/>
  <c r="DV182" i="82"/>
  <c r="R40" i="21"/>
  <c r="R47" i="13"/>
  <c r="R135" i="21"/>
  <c r="DY74" i="83"/>
  <c r="DV88" i="83"/>
  <c r="DV100" i="83" s="1"/>
  <c r="EA27" i="83"/>
  <c r="EA26" i="83"/>
  <c r="EB19" i="83"/>
  <c r="DV32" i="15"/>
  <c r="DW179" i="15"/>
  <c r="DW182" i="15" s="1"/>
  <c r="P54" i="68"/>
  <c r="Q46" i="13"/>
  <c r="Q39" i="21"/>
  <c r="Q46" i="68" s="1"/>
  <c r="Q116" i="21"/>
  <c r="Q56" i="68"/>
  <c r="Q47" i="68"/>
  <c r="R50" i="21"/>
  <c r="R55" i="68" s="1"/>
  <c r="R146" i="15"/>
  <c r="DY145" i="15"/>
  <c r="DZ110" i="21"/>
  <c r="DZ119" i="21" s="1"/>
  <c r="DZ19" i="21"/>
  <c r="AK18" i="69" s="1"/>
  <c r="DZ80" i="83"/>
  <c r="DW87" i="83" s="1"/>
  <c r="DW99" i="83" s="1"/>
  <c r="EA40" i="83"/>
  <c r="S153" i="21"/>
  <c r="S150" i="21"/>
  <c r="S151" i="21" s="1"/>
  <c r="T147" i="21" s="1"/>
  <c r="DW119" i="82"/>
  <c r="DW131" i="82"/>
  <c r="DW124" i="82"/>
  <c r="DW132" i="82"/>
  <c r="DW118" i="82"/>
  <c r="DW122" i="82"/>
  <c r="DW130" i="82"/>
  <c r="DW120" i="82"/>
  <c r="DW129" i="82"/>
  <c r="DW121" i="82"/>
  <c r="DW123" i="82"/>
  <c r="DW127" i="82"/>
  <c r="DW126" i="82"/>
  <c r="DW128" i="82"/>
  <c r="DW125" i="82"/>
  <c r="DY50" i="82"/>
  <c r="BR97" i="15"/>
  <c r="BR98" i="15" s="1"/>
  <c r="Q49" i="21"/>
  <c r="Q139" i="15"/>
  <c r="DY38" i="68"/>
  <c r="DZ20" i="21"/>
  <c r="DZ38" i="68" s="1"/>
  <c r="DZ129" i="21"/>
  <c r="DZ138" i="21" s="1"/>
  <c r="DZ81" i="83"/>
  <c r="EA41" i="83"/>
  <c r="EA49" i="83" s="1"/>
  <c r="R51" i="21"/>
  <c r="R56" i="68" s="1"/>
  <c r="R153" i="15"/>
  <c r="Q48" i="68"/>
  <c r="DZ48" i="83"/>
  <c r="DX51" i="82"/>
  <c r="DX59" i="82" s="1"/>
  <c r="DX162" i="82"/>
  <c r="DX103" i="82"/>
  <c r="DX105" i="82" s="1"/>
  <c r="DX113" i="82" s="1"/>
  <c r="O155" i="21"/>
  <c r="S63" i="15" l="1"/>
  <c r="S13" i="15" s="1"/>
  <c r="S29" i="21" s="1"/>
  <c r="U23" i="8"/>
  <c r="I13" i="25"/>
  <c r="R29" i="21"/>
  <c r="D333" i="73"/>
  <c r="DT17" i="61"/>
  <c r="DT39" i="61" s="1"/>
  <c r="DT124" i="83"/>
  <c r="EB166" i="15"/>
  <c r="EC84" i="83"/>
  <c r="EC23" i="21"/>
  <c r="EC195" i="21"/>
  <c r="EC199" i="21" s="1"/>
  <c r="ED44" i="83"/>
  <c r="ED52" i="83" s="1"/>
  <c r="EB77" i="83"/>
  <c r="EB199" i="21"/>
  <c r="DY91" i="83"/>
  <c r="DY103" i="83" s="1"/>
  <c r="DY152" i="15"/>
  <c r="EA21" i="83"/>
  <c r="EA28" i="83" s="1"/>
  <c r="EA148" i="21" s="1"/>
  <c r="EA42" i="83"/>
  <c r="EA50" i="83" s="1"/>
  <c r="DZ21" i="21"/>
  <c r="AK20" i="69" s="1"/>
  <c r="DZ148" i="21"/>
  <c r="DZ157" i="21" s="1"/>
  <c r="DZ82" i="83"/>
  <c r="DZ75" i="83" s="1"/>
  <c r="DZ22" i="83"/>
  <c r="EB43" i="83"/>
  <c r="EB51" i="83" s="1"/>
  <c r="EA22" i="21"/>
  <c r="EA40" i="68" s="1"/>
  <c r="EA83" i="83"/>
  <c r="DX90" i="83" s="1"/>
  <c r="DX102" i="83" s="1"/>
  <c r="BC16" i="15"/>
  <c r="BD87" i="15"/>
  <c r="BD37" i="13" s="1"/>
  <c r="BD35" i="13" s="1"/>
  <c r="BD39" i="13" s="1"/>
  <c r="BD40" i="13" s="1"/>
  <c r="AK21" i="69"/>
  <c r="DZ76" i="83"/>
  <c r="DY176" i="21"/>
  <c r="DY159" i="15"/>
  <c r="DZ176" i="21"/>
  <c r="DY76" i="83"/>
  <c r="DW90" i="83"/>
  <c r="DW102" i="83" s="1"/>
  <c r="S49" i="68"/>
  <c r="S57" i="68"/>
  <c r="DV90" i="83"/>
  <c r="DV102" i="83" s="1"/>
  <c r="DV98" i="83" s="1"/>
  <c r="DV109" i="83" s="1"/>
  <c r="DZ45" i="83"/>
  <c r="T42" i="21"/>
  <c r="T49" i="68" s="1"/>
  <c r="T49" i="13"/>
  <c r="T173" i="21"/>
  <c r="R174" i="21" s="1"/>
  <c r="DZ53" i="83"/>
  <c r="DZ13" i="61" s="1"/>
  <c r="DZ35" i="61" s="1"/>
  <c r="U169" i="21"/>
  <c r="U170" i="21" s="1"/>
  <c r="V166" i="21" s="1"/>
  <c r="U172" i="21"/>
  <c r="S158" i="15"/>
  <c r="S161" i="15" s="1"/>
  <c r="R26" i="15"/>
  <c r="EA159" i="15"/>
  <c r="DY24" i="21"/>
  <c r="DZ159" i="15"/>
  <c r="EA176" i="21"/>
  <c r="T52" i="21"/>
  <c r="T57" i="68" s="1"/>
  <c r="T160" i="15"/>
  <c r="ED18" i="83"/>
  <c r="ED30" i="83" s="1"/>
  <c r="R144" i="15"/>
  <c r="R147" i="15" s="1"/>
  <c r="I50" i="69"/>
  <c r="D318" i="73"/>
  <c r="Q140" i="15"/>
  <c r="Q23" i="15" s="1"/>
  <c r="P23" i="15"/>
  <c r="DY42" i="68"/>
  <c r="I49" i="69"/>
  <c r="DX72" i="82"/>
  <c r="DX74" i="82"/>
  <c r="DX69" i="82"/>
  <c r="DX71" i="82"/>
  <c r="DX66" i="82"/>
  <c r="DX76" i="82"/>
  <c r="DX73" i="82"/>
  <c r="DX68" i="82"/>
  <c r="DX78" i="82"/>
  <c r="DX77" i="82"/>
  <c r="DX75" i="82"/>
  <c r="DX67" i="82"/>
  <c r="DX70" i="82"/>
  <c r="DX64" i="82"/>
  <c r="DX65" i="82"/>
  <c r="D317" i="73"/>
  <c r="DW32" i="15"/>
  <c r="DX179" i="15"/>
  <c r="DX182" i="15" s="1"/>
  <c r="R47" i="68"/>
  <c r="T131" i="21"/>
  <c r="T132" i="21" s="1"/>
  <c r="U128" i="21" s="1"/>
  <c r="T134" i="21"/>
  <c r="BR17" i="15"/>
  <c r="BS95" i="15"/>
  <c r="EA20" i="21"/>
  <c r="EA81" i="83"/>
  <c r="DX88" i="83" s="1"/>
  <c r="DX100" i="83" s="1"/>
  <c r="EA129" i="21"/>
  <c r="EA138" i="21" s="1"/>
  <c r="EB41" i="83"/>
  <c r="EB49" i="83" s="1"/>
  <c r="I40" i="69"/>
  <c r="R46" i="13"/>
  <c r="R39" i="21"/>
  <c r="R116" i="21"/>
  <c r="P117" i="21" s="1"/>
  <c r="EB36" i="68"/>
  <c r="DU113" i="83"/>
  <c r="DU111" i="83" s="1"/>
  <c r="EA48" i="83"/>
  <c r="R49" i="21"/>
  <c r="I48" i="69" s="1"/>
  <c r="R139" i="15"/>
  <c r="DZ74" i="83"/>
  <c r="DZ145" i="15"/>
  <c r="P136" i="21"/>
  <c r="ED25" i="83"/>
  <c r="EE17" i="83"/>
  <c r="Q54" i="68"/>
  <c r="S48" i="13"/>
  <c r="S41" i="21"/>
  <c r="S154" i="21"/>
  <c r="EB27" i="83"/>
  <c r="EB26" i="83"/>
  <c r="EC19" i="83"/>
  <c r="BS81" i="15"/>
  <c r="EA19" i="21"/>
  <c r="EA110" i="21"/>
  <c r="EA119" i="21" s="1"/>
  <c r="EA80" i="83"/>
  <c r="EB40" i="83"/>
  <c r="DZ50" i="82"/>
  <c r="Q25" i="15"/>
  <c r="R151" i="15"/>
  <c r="R154" i="15" s="1"/>
  <c r="DW182" i="82"/>
  <c r="DW180" i="82"/>
  <c r="DW178" i="82"/>
  <c r="DW179" i="82"/>
  <c r="DW188" i="82"/>
  <c r="DW177" i="82"/>
  <c r="DW181" i="82"/>
  <c r="DW183" i="82"/>
  <c r="DW189" i="82"/>
  <c r="DW187" i="82"/>
  <c r="DW185" i="82"/>
  <c r="DW190" i="82"/>
  <c r="DW191" i="82"/>
  <c r="DW186" i="82"/>
  <c r="DW184" i="82"/>
  <c r="DW88" i="83"/>
  <c r="DW100" i="83" s="1"/>
  <c r="DX130" i="82"/>
  <c r="DX123" i="82"/>
  <c r="DX129" i="82"/>
  <c r="DX126" i="82"/>
  <c r="DX119" i="82"/>
  <c r="DX121" i="82"/>
  <c r="DX132" i="82"/>
  <c r="DX128" i="82"/>
  <c r="DX122" i="82"/>
  <c r="DX120" i="82"/>
  <c r="DX127" i="82"/>
  <c r="DX125" i="82"/>
  <c r="DX124" i="82"/>
  <c r="DX118" i="82"/>
  <c r="DX131" i="82"/>
  <c r="DZ73" i="83"/>
  <c r="DZ96" i="83" s="1"/>
  <c r="DZ138" i="15"/>
  <c r="T153" i="21"/>
  <c r="T150" i="21"/>
  <c r="S51" i="21"/>
  <c r="S153" i="15"/>
  <c r="EC180" i="15"/>
  <c r="EC61" i="83"/>
  <c r="EC63" i="83" s="1"/>
  <c r="EC14" i="61" s="1"/>
  <c r="EC36" i="61" s="1"/>
  <c r="EC18" i="21"/>
  <c r="EB20" i="83"/>
  <c r="EB29" i="83" s="1"/>
  <c r="S112" i="21"/>
  <c r="S113" i="21" s="1"/>
  <c r="T109" i="21" s="1"/>
  <c r="S115" i="21"/>
  <c r="DY51" i="82"/>
  <c r="DY59" i="82" s="1"/>
  <c r="DY103" i="82"/>
  <c r="DY105" i="82" s="1"/>
  <c r="DY113" i="82" s="1"/>
  <c r="DY162" i="82"/>
  <c r="DX163" i="82"/>
  <c r="DX172" i="82"/>
  <c r="DZ37" i="68"/>
  <c r="EA94" i="68"/>
  <c r="EA78" i="68"/>
  <c r="DY112" i="83"/>
  <c r="S50" i="21"/>
  <c r="S146" i="15"/>
  <c r="AK19" i="69"/>
  <c r="I39" i="69"/>
  <c r="O117" i="21"/>
  <c r="S40" i="21"/>
  <c r="S47" i="13"/>
  <c r="S135" i="21"/>
  <c r="T60" i="15" l="1"/>
  <c r="T63" i="15" s="1"/>
  <c r="T13" i="15" s="1"/>
  <c r="T29" i="21" s="1"/>
  <c r="T19" i="68" s="1"/>
  <c r="U25" i="8"/>
  <c r="U62" i="15" s="1"/>
  <c r="V23" i="8"/>
  <c r="V25" i="8" s="1"/>
  <c r="V62" i="15" s="1"/>
  <c r="R19" i="68"/>
  <c r="D130" i="73"/>
  <c r="I28" i="69"/>
  <c r="S19" i="68"/>
  <c r="DZ24" i="21"/>
  <c r="DZ39" i="68"/>
  <c r="DZ42" i="68" s="1"/>
  <c r="EA53" i="83"/>
  <c r="EA13" i="61" s="1"/>
  <c r="EA35" i="61" s="1"/>
  <c r="ED84" i="83"/>
  <c r="EA91" i="83" s="1"/>
  <c r="EA103" i="83" s="1"/>
  <c r="ED23" i="21"/>
  <c r="ED41" i="68" s="1"/>
  <c r="ED195" i="21"/>
  <c r="ED199" i="21" s="1"/>
  <c r="EE44" i="83"/>
  <c r="EE52" i="83" s="1"/>
  <c r="EC41" i="68"/>
  <c r="EC77" i="83"/>
  <c r="DZ91" i="83"/>
  <c r="DZ103" i="83" s="1"/>
  <c r="EC166" i="15"/>
  <c r="EA22" i="83"/>
  <c r="DZ152" i="15"/>
  <c r="EA157" i="21"/>
  <c r="EB42" i="83"/>
  <c r="EB50" i="83" s="1"/>
  <c r="EA82" i="83"/>
  <c r="DX89" i="83" s="1"/>
  <c r="DX101" i="83" s="1"/>
  <c r="EA31" i="83"/>
  <c r="EA33" i="83" s="1"/>
  <c r="EA21" i="21"/>
  <c r="EA24" i="21" s="1"/>
  <c r="EA45" i="83"/>
  <c r="DW89" i="83"/>
  <c r="DW101" i="83" s="1"/>
  <c r="DW98" i="83" s="1"/>
  <c r="EA76" i="83"/>
  <c r="BD89" i="15"/>
  <c r="V169" i="21"/>
  <c r="V170" i="21" s="1"/>
  <c r="W166" i="21" s="1"/>
  <c r="V172" i="21"/>
  <c r="U52" i="21"/>
  <c r="U160" i="15"/>
  <c r="T158" i="15"/>
  <c r="T161" i="15" s="1"/>
  <c r="S26" i="15"/>
  <c r="EB83" i="83"/>
  <c r="EB22" i="21"/>
  <c r="EB167" i="21"/>
  <c r="EC43" i="83"/>
  <c r="EC51" i="83" s="1"/>
  <c r="I26" i="25"/>
  <c r="D345" i="73"/>
  <c r="U42" i="21"/>
  <c r="U49" i="13"/>
  <c r="U173" i="21"/>
  <c r="S174" i="21" s="1"/>
  <c r="R137" i="15"/>
  <c r="R140" i="15" s="1"/>
  <c r="R23" i="15" s="1"/>
  <c r="AK23" i="69"/>
  <c r="T51" i="21"/>
  <c r="T56" i="68" s="1"/>
  <c r="T153" i="15"/>
  <c r="R46" i="68"/>
  <c r="I38" i="69"/>
  <c r="DZ162" i="82"/>
  <c r="DZ51" i="82"/>
  <c r="DZ59" i="82" s="1"/>
  <c r="DZ103" i="82"/>
  <c r="DZ105" i="82" s="1"/>
  <c r="DZ113" i="82" s="1"/>
  <c r="T47" i="13"/>
  <c r="T40" i="21"/>
  <c r="T47" i="68" s="1"/>
  <c r="T135" i="21"/>
  <c r="R136" i="21" s="1"/>
  <c r="T50" i="21"/>
  <c r="T55" i="68" s="1"/>
  <c r="T146" i="15"/>
  <c r="EB48" i="83"/>
  <c r="EE25" i="83"/>
  <c r="EF17" i="83"/>
  <c r="DX184" i="82"/>
  <c r="DX190" i="82"/>
  <c r="DX189" i="82"/>
  <c r="DX181" i="82"/>
  <c r="DX177" i="82"/>
  <c r="DX186" i="82"/>
  <c r="DX191" i="82"/>
  <c r="DX179" i="82"/>
  <c r="DX182" i="82"/>
  <c r="DX178" i="82"/>
  <c r="DX187" i="82"/>
  <c r="DX188" i="82"/>
  <c r="DX180" i="82"/>
  <c r="DX183" i="82"/>
  <c r="DX185" i="82"/>
  <c r="EA73" i="83"/>
  <c r="EA96" i="83" s="1"/>
  <c r="ED180" i="15"/>
  <c r="ED61" i="83"/>
  <c r="ED63" i="83" s="1"/>
  <c r="ED14" i="61" s="1"/>
  <c r="ED36" i="61" s="1"/>
  <c r="ED18" i="21"/>
  <c r="AL17" i="69" s="1"/>
  <c r="DV113" i="83"/>
  <c r="DV111" i="83" s="1"/>
  <c r="EA145" i="15"/>
  <c r="S56" i="68"/>
  <c r="EA138" i="15"/>
  <c r="EA74" i="83"/>
  <c r="EA37" i="68"/>
  <c r="R54" i="68"/>
  <c r="EA38" i="68"/>
  <c r="EC20" i="83"/>
  <c r="EC29" i="83" s="1"/>
  <c r="S47" i="68"/>
  <c r="EA50" i="82"/>
  <c r="DY172" i="82"/>
  <c r="DY163" i="82"/>
  <c r="Q155" i="21"/>
  <c r="BS97" i="15"/>
  <c r="BS98" i="15" s="1"/>
  <c r="DX32" i="15"/>
  <c r="DY179" i="15"/>
  <c r="DY182" i="15" s="1"/>
  <c r="T48" i="13"/>
  <c r="T41" i="21"/>
  <c r="T48" i="68" s="1"/>
  <c r="T154" i="21"/>
  <c r="R155" i="21" s="1"/>
  <c r="S48" i="68"/>
  <c r="EC36" i="68"/>
  <c r="U134" i="21"/>
  <c r="U131" i="21"/>
  <c r="D316" i="73"/>
  <c r="I45" i="24"/>
  <c r="DY120" i="82"/>
  <c r="DY119" i="82"/>
  <c r="DY122" i="82"/>
  <c r="DY129" i="82"/>
  <c r="DY130" i="82"/>
  <c r="DY121" i="82"/>
  <c r="DY131" i="82"/>
  <c r="DY124" i="82"/>
  <c r="DY128" i="82"/>
  <c r="DY125" i="82"/>
  <c r="DY126" i="82"/>
  <c r="DY132" i="82"/>
  <c r="DY123" i="82"/>
  <c r="DY127" i="82"/>
  <c r="DY118" i="82"/>
  <c r="V17" i="25"/>
  <c r="Q337" i="73"/>
  <c r="DY75" i="82"/>
  <c r="DY64" i="82"/>
  <c r="DY73" i="82"/>
  <c r="DY68" i="82"/>
  <c r="DY69" i="82"/>
  <c r="DY67" i="82"/>
  <c r="DY78" i="82"/>
  <c r="DY72" i="82"/>
  <c r="DY77" i="82"/>
  <c r="DY66" i="82"/>
  <c r="DY65" i="82"/>
  <c r="DY76" i="82"/>
  <c r="DY70" i="82"/>
  <c r="DY74" i="82"/>
  <c r="DY71" i="82"/>
  <c r="BS84" i="15"/>
  <c r="T112" i="21"/>
  <c r="T113" i="21" s="1"/>
  <c r="U109" i="21" s="1"/>
  <c r="T115" i="21"/>
  <c r="DX87" i="83"/>
  <c r="DX99" i="83" s="1"/>
  <c r="R24" i="15"/>
  <c r="S144" i="15"/>
  <c r="S147" i="15" s="1"/>
  <c r="S46" i="13"/>
  <c r="S39" i="21"/>
  <c r="S116" i="21"/>
  <c r="Q117" i="21" s="1"/>
  <c r="EC26" i="83"/>
  <c r="EC27" i="83"/>
  <c r="ED19" i="83"/>
  <c r="DU17" i="61"/>
  <c r="DU39" i="61" s="1"/>
  <c r="DU122" i="83"/>
  <c r="DU124" i="83" s="1"/>
  <c r="S55" i="68"/>
  <c r="S49" i="21"/>
  <c r="S139" i="15"/>
  <c r="EA152" i="15"/>
  <c r="DZ112" i="83"/>
  <c r="EB19" i="21"/>
  <c r="EB110" i="21"/>
  <c r="EB119" i="21" s="1"/>
  <c r="EB80" i="83"/>
  <c r="EC40" i="83"/>
  <c r="Q136" i="21"/>
  <c r="T151" i="21"/>
  <c r="U147" i="21" s="1"/>
  <c r="EB21" i="83"/>
  <c r="EB28" i="83" s="1"/>
  <c r="EB31" i="83" s="1"/>
  <c r="EB33" i="83" s="1"/>
  <c r="R25" i="15"/>
  <c r="S151" i="15"/>
  <c r="S154" i="15" s="1"/>
  <c r="EB20" i="21"/>
  <c r="EB38" i="68" s="1"/>
  <c r="EB129" i="21"/>
  <c r="EB81" i="83"/>
  <c r="EC41" i="83"/>
  <c r="EC49" i="83" s="1"/>
  <c r="EB94" i="68"/>
  <c r="EB78" i="68"/>
  <c r="EE18" i="83"/>
  <c r="EE30" i="83" s="1"/>
  <c r="U60" i="15" l="1"/>
  <c r="U63" i="15" s="1"/>
  <c r="V60" i="15" s="1"/>
  <c r="V63" i="15" s="1"/>
  <c r="W23" i="8"/>
  <c r="W25" i="8" s="1"/>
  <c r="AL22" i="69"/>
  <c r="EB45" i="83"/>
  <c r="DW113" i="83"/>
  <c r="DW111" i="83" s="1"/>
  <c r="DW122" i="83" s="1"/>
  <c r="DW109" i="83"/>
  <c r="ED166" i="15"/>
  <c r="EE84" i="83"/>
  <c r="EB91" i="83" s="1"/>
  <c r="EB103" i="83" s="1"/>
  <c r="EE195" i="21"/>
  <c r="EE23" i="21"/>
  <c r="EF44" i="83"/>
  <c r="EF52" i="83" s="1"/>
  <c r="ED77" i="83"/>
  <c r="EB53" i="83"/>
  <c r="EB13" i="61" s="1"/>
  <c r="EB35" i="61" s="1"/>
  <c r="EA75" i="83"/>
  <c r="EA39" i="68"/>
  <c r="EA42" i="68" s="1"/>
  <c r="BD91" i="15"/>
  <c r="BD16" i="15" s="1"/>
  <c r="BE86" i="15"/>
  <c r="EB76" i="83"/>
  <c r="DY90" i="83"/>
  <c r="DY102" i="83" s="1"/>
  <c r="U49" i="68"/>
  <c r="EB159" i="15"/>
  <c r="EB176" i="21"/>
  <c r="EC83" i="83"/>
  <c r="EC167" i="21"/>
  <c r="EC159" i="15" s="1"/>
  <c r="EC22" i="21"/>
  <c r="EC40" i="68" s="1"/>
  <c r="ED43" i="83"/>
  <c r="ED51" i="83" s="1"/>
  <c r="U158" i="15"/>
  <c r="U161" i="15" s="1"/>
  <c r="T26" i="15"/>
  <c r="U57" i="68"/>
  <c r="W169" i="21"/>
  <c r="W170" i="21" s="1"/>
  <c r="X166" i="21" s="1"/>
  <c r="W172" i="21"/>
  <c r="V42" i="21"/>
  <c r="V49" i="13"/>
  <c r="J48" i="24" s="1"/>
  <c r="V173" i="21"/>
  <c r="T174" i="21" s="1"/>
  <c r="EB40" i="68"/>
  <c r="V52" i="21"/>
  <c r="V57" i="68" s="1"/>
  <c r="V160" i="15"/>
  <c r="S137" i="15"/>
  <c r="S140" i="15" s="1"/>
  <c r="ED20" i="83"/>
  <c r="EB50" i="82"/>
  <c r="U47" i="13"/>
  <c r="U40" i="21"/>
  <c r="U47" i="68" s="1"/>
  <c r="U135" i="21"/>
  <c r="S136" i="21" s="1"/>
  <c r="DY32" i="15"/>
  <c r="DZ179" i="15"/>
  <c r="DZ182" i="15" s="1"/>
  <c r="DV17" i="61"/>
  <c r="DV39" i="61" s="1"/>
  <c r="DV122" i="83"/>
  <c r="DV124" i="83" s="1"/>
  <c r="ED36" i="68"/>
  <c r="EB74" i="83"/>
  <c r="EB145" i="15"/>
  <c r="BT81" i="15"/>
  <c r="EC94" i="68"/>
  <c r="EC78" i="68"/>
  <c r="S46" i="68"/>
  <c r="S24" i="15"/>
  <c r="T144" i="15"/>
  <c r="T147" i="15" s="1"/>
  <c r="DY177" i="82"/>
  <c r="DY180" i="82"/>
  <c r="DY190" i="82"/>
  <c r="DY185" i="82"/>
  <c r="DY178" i="82"/>
  <c r="DY181" i="82"/>
  <c r="DY179" i="82"/>
  <c r="DY187" i="82"/>
  <c r="DY186" i="82"/>
  <c r="DY183" i="82"/>
  <c r="DY184" i="82"/>
  <c r="DY189" i="82"/>
  <c r="DY188" i="82"/>
  <c r="DY182" i="82"/>
  <c r="DY191" i="82"/>
  <c r="EA112" i="83"/>
  <c r="EF25" i="83"/>
  <c r="EG17" i="83"/>
  <c r="DZ172" i="82"/>
  <c r="DZ163" i="82"/>
  <c r="I24" i="25"/>
  <c r="D343" i="73"/>
  <c r="EE180" i="15"/>
  <c r="EE61" i="83"/>
  <c r="EE63" i="83" s="1"/>
  <c r="EE14" i="61" s="1"/>
  <c r="EE36" i="61" s="1"/>
  <c r="EE18" i="21"/>
  <c r="U153" i="21"/>
  <c r="U150" i="21"/>
  <c r="U151" i="21" s="1"/>
  <c r="V147" i="21" s="1"/>
  <c r="DY88" i="83"/>
  <c r="DY100" i="83" s="1"/>
  <c r="EC21" i="83"/>
  <c r="EC28" i="83" s="1"/>
  <c r="EC31" i="83" s="1"/>
  <c r="EC33" i="83" s="1"/>
  <c r="U112" i="21"/>
  <c r="U113" i="21" s="1"/>
  <c r="V109" i="21" s="1"/>
  <c r="U115" i="21"/>
  <c r="EC48" i="83"/>
  <c r="T46" i="13"/>
  <c r="T39" i="21"/>
  <c r="T46" i="68" s="1"/>
  <c r="T116" i="21"/>
  <c r="R117" i="21" s="1"/>
  <c r="EB37" i="68"/>
  <c r="EC80" i="83"/>
  <c r="EC19" i="21"/>
  <c r="EC110" i="21"/>
  <c r="EC119" i="21" s="1"/>
  <c r="ED40" i="83"/>
  <c r="DZ75" i="82"/>
  <c r="DZ77" i="82"/>
  <c r="DZ66" i="82"/>
  <c r="DZ64" i="82"/>
  <c r="DZ74" i="82"/>
  <c r="DZ68" i="82"/>
  <c r="DZ78" i="82"/>
  <c r="DZ65" i="82"/>
  <c r="DZ72" i="82"/>
  <c r="DZ73" i="82"/>
  <c r="DZ69" i="82"/>
  <c r="DZ71" i="82"/>
  <c r="DZ70" i="82"/>
  <c r="DZ76" i="82"/>
  <c r="DZ67" i="82"/>
  <c r="D344" i="73"/>
  <c r="I25" i="25"/>
  <c r="EB82" i="83"/>
  <c r="EB21" i="21"/>
  <c r="EB24" i="21" s="1"/>
  <c r="EB148" i="21"/>
  <c r="EC42" i="83"/>
  <c r="EC50" i="83" s="1"/>
  <c r="DX98" i="83"/>
  <c r="DX109" i="83" s="1"/>
  <c r="D342" i="73"/>
  <c r="I23" i="25"/>
  <c r="EA51" i="82"/>
  <c r="EA59" i="82" s="1"/>
  <c r="EA103" i="82"/>
  <c r="EA105" i="82" s="1"/>
  <c r="EA113" i="82" s="1"/>
  <c r="EA162" i="82"/>
  <c r="EF18" i="83"/>
  <c r="EF30" i="83" s="1"/>
  <c r="EB73" i="83"/>
  <c r="EB96" i="83" s="1"/>
  <c r="DY87" i="83"/>
  <c r="DY99" i="83" s="1"/>
  <c r="ED27" i="83"/>
  <c r="ED26" i="83"/>
  <c r="EE19" i="83"/>
  <c r="T49" i="21"/>
  <c r="T139" i="15"/>
  <c r="EB138" i="21"/>
  <c r="U50" i="21"/>
  <c r="U55" i="68" s="1"/>
  <c r="U146" i="15"/>
  <c r="BS17" i="15"/>
  <c r="BT95" i="15"/>
  <c r="S25" i="15"/>
  <c r="T151" i="15"/>
  <c r="T154" i="15" s="1"/>
  <c r="S54" i="68"/>
  <c r="EB138" i="15"/>
  <c r="EC20" i="21"/>
  <c r="EC129" i="21"/>
  <c r="EC138" i="21" s="1"/>
  <c r="EC81" i="83"/>
  <c r="DZ88" i="83" s="1"/>
  <c r="DZ100" i="83" s="1"/>
  <c r="ED41" i="83"/>
  <c r="ED49" i="83" s="1"/>
  <c r="U132" i="21"/>
  <c r="V128" i="21" s="1"/>
  <c r="EB22" i="83"/>
  <c r="DZ121" i="82"/>
  <c r="DZ132" i="82"/>
  <c r="DZ130" i="82"/>
  <c r="DZ122" i="82"/>
  <c r="DZ131" i="82"/>
  <c r="DZ129" i="82"/>
  <c r="DZ127" i="82"/>
  <c r="DZ128" i="82"/>
  <c r="DZ118" i="82"/>
  <c r="DZ124" i="82"/>
  <c r="DZ119" i="82"/>
  <c r="DZ123" i="82"/>
  <c r="DZ126" i="82"/>
  <c r="DZ125" i="82"/>
  <c r="DZ120" i="82"/>
  <c r="U13" i="15" l="1"/>
  <c r="V13" i="15"/>
  <c r="W60" i="15"/>
  <c r="W62" i="15"/>
  <c r="DW17" i="61"/>
  <c r="DW39" i="61" s="1"/>
  <c r="EE166" i="15"/>
  <c r="EE77" i="83"/>
  <c r="EF84" i="83"/>
  <c r="EF23" i="21"/>
  <c r="EF41" i="68" s="1"/>
  <c r="EF195" i="21"/>
  <c r="EG44" i="83"/>
  <c r="EG52" i="83" s="1"/>
  <c r="EE199" i="21"/>
  <c r="EE41" i="68"/>
  <c r="DW124" i="83"/>
  <c r="BE87" i="15"/>
  <c r="BE37" i="13" s="1"/>
  <c r="E319" i="73"/>
  <c r="EC176" i="21"/>
  <c r="J41" i="69"/>
  <c r="V49" i="68"/>
  <c r="X169" i="21"/>
  <c r="X170" i="21" s="1"/>
  <c r="Y166" i="21" s="1"/>
  <c r="X172" i="21"/>
  <c r="W42" i="21"/>
  <c r="W49" i="13"/>
  <c r="W173" i="21"/>
  <c r="U174" i="21" s="1"/>
  <c r="W52" i="21"/>
  <c r="W160" i="15"/>
  <c r="DZ90" i="83"/>
  <c r="DZ102" i="83" s="1"/>
  <c r="V158" i="15"/>
  <c r="V161" i="15" s="1"/>
  <c r="U26" i="15"/>
  <c r="ED21" i="83"/>
  <c r="ED28" i="83" s="1"/>
  <c r="ED148" i="21" s="1"/>
  <c r="ED29" i="83"/>
  <c r="J51" i="69"/>
  <c r="EC76" i="83"/>
  <c r="EG18" i="83"/>
  <c r="EG30" i="83" s="1"/>
  <c r="EC22" i="83"/>
  <c r="EC53" i="83"/>
  <c r="EC13" i="61" s="1"/>
  <c r="EC35" i="61" s="1"/>
  <c r="EC45" i="83"/>
  <c r="BT97" i="15"/>
  <c r="BT98" i="15" s="1"/>
  <c r="S23" i="15"/>
  <c r="T137" i="15"/>
  <c r="T140" i="15" s="1"/>
  <c r="EA163" i="82"/>
  <c r="EA172" i="82"/>
  <c r="EA179" i="15"/>
  <c r="EA182" i="15" s="1"/>
  <c r="DZ32" i="15"/>
  <c r="EA129" i="82"/>
  <c r="EA130" i="82"/>
  <c r="EA122" i="82"/>
  <c r="EA125" i="82"/>
  <c r="EA128" i="82"/>
  <c r="EA132" i="82"/>
  <c r="EA121" i="82"/>
  <c r="EA126" i="82"/>
  <c r="EA127" i="82"/>
  <c r="EA124" i="82"/>
  <c r="EA118" i="82"/>
  <c r="EA123" i="82"/>
  <c r="EA120" i="82"/>
  <c r="EA131" i="82"/>
  <c r="EA119" i="82"/>
  <c r="ED48" i="83"/>
  <c r="V112" i="21"/>
  <c r="V115" i="21"/>
  <c r="EC50" i="82"/>
  <c r="EA70" i="82"/>
  <c r="EA74" i="82"/>
  <c r="EA68" i="82"/>
  <c r="EA77" i="82"/>
  <c r="EA72" i="82"/>
  <c r="EA66" i="82"/>
  <c r="EA71" i="82"/>
  <c r="EA64" i="82"/>
  <c r="EA76" i="82"/>
  <c r="EA75" i="82"/>
  <c r="EA73" i="82"/>
  <c r="EA65" i="82"/>
  <c r="EA78" i="82"/>
  <c r="EA69" i="82"/>
  <c r="EA67" i="82"/>
  <c r="EC138" i="15"/>
  <c r="BT84" i="15"/>
  <c r="EC37" i="68"/>
  <c r="U49" i="21"/>
  <c r="U139" i="15"/>
  <c r="DZ178" i="82"/>
  <c r="DZ189" i="82"/>
  <c r="DZ190" i="82"/>
  <c r="DZ177" i="82"/>
  <c r="DZ181" i="82"/>
  <c r="DZ183" i="82"/>
  <c r="DZ187" i="82"/>
  <c r="DZ188" i="82"/>
  <c r="DZ184" i="82"/>
  <c r="DZ180" i="82"/>
  <c r="DZ179" i="82"/>
  <c r="DZ185" i="82"/>
  <c r="DZ182" i="82"/>
  <c r="DZ186" i="82"/>
  <c r="DZ191" i="82"/>
  <c r="T54" i="68"/>
  <c r="EC73" i="83"/>
  <c r="EC96" i="83" s="1"/>
  <c r="DZ87" i="83"/>
  <c r="DZ99" i="83" s="1"/>
  <c r="EC82" i="83"/>
  <c r="DZ89" i="83" s="1"/>
  <c r="DZ101" i="83" s="1"/>
  <c r="EC21" i="21"/>
  <c r="EC39" i="68" s="1"/>
  <c r="EC148" i="21"/>
  <c r="EC157" i="21" s="1"/>
  <c r="ED42" i="83"/>
  <c r="ED50" i="83" s="1"/>
  <c r="EG25" i="83"/>
  <c r="EH17" i="83"/>
  <c r="U46" i="13"/>
  <c r="U39" i="21"/>
  <c r="U116" i="21"/>
  <c r="V131" i="21"/>
  <c r="V134" i="21"/>
  <c r="EF180" i="15"/>
  <c r="EF61" i="83"/>
  <c r="EF63" i="83" s="1"/>
  <c r="EF14" i="61" s="1"/>
  <c r="EF36" i="61" s="1"/>
  <c r="EF18" i="21"/>
  <c r="U51" i="21"/>
  <c r="U153" i="15"/>
  <c r="U48" i="13"/>
  <c r="U41" i="21"/>
  <c r="U154" i="21"/>
  <c r="T24" i="15"/>
  <c r="U144" i="15"/>
  <c r="U147" i="15" s="1"/>
  <c r="EC145" i="15"/>
  <c r="EB39" i="68"/>
  <c r="EB42" i="68" s="1"/>
  <c r="EE36" i="68"/>
  <c r="ED94" i="68"/>
  <c r="ED78" i="68"/>
  <c r="DX113" i="83"/>
  <c r="DX111" i="83" s="1"/>
  <c r="EB162" i="82"/>
  <c r="EB103" i="82"/>
  <c r="EB105" i="82" s="1"/>
  <c r="EB113" i="82" s="1"/>
  <c r="EB51" i="82"/>
  <c r="EB59" i="82" s="1"/>
  <c r="EE26" i="83"/>
  <c r="EE27" i="83"/>
  <c r="EF19" i="83"/>
  <c r="V153" i="21"/>
  <c r="V150" i="21"/>
  <c r="V151" i="21" s="1"/>
  <c r="W147" i="21" s="1"/>
  <c r="EE20" i="83"/>
  <c r="ED19" i="21"/>
  <c r="ED110" i="21"/>
  <c r="ED119" i="21" s="1"/>
  <c r="ED80" i="83"/>
  <c r="EE40" i="83"/>
  <c r="EC74" i="83"/>
  <c r="T25" i="15"/>
  <c r="U151" i="15"/>
  <c r="ED20" i="21"/>
  <c r="ED38" i="68" s="1"/>
  <c r="ED129" i="21"/>
  <c r="ED138" i="21" s="1"/>
  <c r="ED81" i="83"/>
  <c r="EE41" i="83"/>
  <c r="EE49" i="83" s="1"/>
  <c r="EB152" i="15"/>
  <c r="EB157" i="21"/>
  <c r="EC38" i="68"/>
  <c r="EB112" i="83"/>
  <c r="EB75" i="83"/>
  <c r="DY89" i="83"/>
  <c r="DY101" i="83" s="1"/>
  <c r="DY98" i="83" s="1"/>
  <c r="DY109" i="83" s="1"/>
  <c r="U29" i="21" l="1"/>
  <c r="U19" i="68" s="1"/>
  <c r="X23" i="8"/>
  <c r="X25" i="8" s="1"/>
  <c r="W63" i="15"/>
  <c r="E333" i="73"/>
  <c r="V29" i="21"/>
  <c r="J13" i="25"/>
  <c r="EF166" i="15"/>
  <c r="EG84" i="83"/>
  <c r="EG195" i="21"/>
  <c r="EG199" i="21" s="1"/>
  <c r="EG23" i="21"/>
  <c r="EH44" i="83"/>
  <c r="EH52" i="83" s="1"/>
  <c r="EF77" i="83"/>
  <c r="EF199" i="21"/>
  <c r="EC91" i="83"/>
  <c r="EC103" i="83" s="1"/>
  <c r="BE89" i="15"/>
  <c r="BE35" i="13"/>
  <c r="BE39" i="13" s="1"/>
  <c r="BE40" i="13" s="1"/>
  <c r="ED22" i="83"/>
  <c r="ED21" i="21"/>
  <c r="ED39" i="68" s="1"/>
  <c r="EE42" i="83"/>
  <c r="EE50" i="83" s="1"/>
  <c r="ED82" i="83"/>
  <c r="ED75" i="83" s="1"/>
  <c r="ED31" i="83"/>
  <c r="ED33" i="83" s="1"/>
  <c r="Y169" i="21"/>
  <c r="Y170" i="21" s="1"/>
  <c r="Z166" i="21" s="1"/>
  <c r="Y172" i="21"/>
  <c r="W49" i="68"/>
  <c r="EE21" i="83"/>
  <c r="EE28" i="83" s="1"/>
  <c r="EE148" i="21" s="1"/>
  <c r="EE157" i="21" s="1"/>
  <c r="EE29" i="83"/>
  <c r="X42" i="21"/>
  <c r="X49" i="68" s="1"/>
  <c r="X49" i="13"/>
  <c r="X173" i="21"/>
  <c r="V174" i="21" s="1"/>
  <c r="W57" i="68"/>
  <c r="X52" i="21"/>
  <c r="X57" i="68" s="1"/>
  <c r="X160" i="15"/>
  <c r="ED83" i="83"/>
  <c r="ED22" i="21"/>
  <c r="ED167" i="21"/>
  <c r="EE43" i="83"/>
  <c r="EE51" i="83" s="1"/>
  <c r="W158" i="15"/>
  <c r="W161" i="15" s="1"/>
  <c r="V26" i="15"/>
  <c r="ED45" i="83"/>
  <c r="U154" i="15"/>
  <c r="U25" i="15" s="1"/>
  <c r="ED53" i="83"/>
  <c r="ED13" i="61" s="1"/>
  <c r="ED35" i="61" s="1"/>
  <c r="EC24" i="21"/>
  <c r="EC42" i="68"/>
  <c r="DY113" i="83"/>
  <c r="DY111" i="83" s="1"/>
  <c r="U48" i="68"/>
  <c r="V46" i="13"/>
  <c r="J45" i="24" s="1"/>
  <c r="V39" i="21"/>
  <c r="V46" i="68" s="1"/>
  <c r="V116" i="21"/>
  <c r="T117" i="21" s="1"/>
  <c r="EE81" i="83"/>
  <c r="EE129" i="21"/>
  <c r="EE138" i="21" s="1"/>
  <c r="EE20" i="21"/>
  <c r="EF41" i="83"/>
  <c r="EF49" i="83" s="1"/>
  <c r="U46" i="68"/>
  <c r="EA32" i="15"/>
  <c r="EB179" i="15"/>
  <c r="EB182" i="15" s="1"/>
  <c r="EB70" i="82"/>
  <c r="EB76" i="82"/>
  <c r="EB67" i="82"/>
  <c r="EB74" i="82"/>
  <c r="EB71" i="82"/>
  <c r="EB78" i="82"/>
  <c r="EB69" i="82"/>
  <c r="EB68" i="82"/>
  <c r="EB72" i="82"/>
  <c r="EB64" i="82"/>
  <c r="EB75" i="82"/>
  <c r="EB66" i="82"/>
  <c r="EB77" i="82"/>
  <c r="EB73" i="82"/>
  <c r="EB65" i="82"/>
  <c r="EB129" i="82"/>
  <c r="EB132" i="82"/>
  <c r="EB123" i="82"/>
  <c r="EB128" i="82"/>
  <c r="EB127" i="82"/>
  <c r="EB120" i="82"/>
  <c r="EB131" i="82"/>
  <c r="EB121" i="82"/>
  <c r="EB130" i="82"/>
  <c r="EB119" i="82"/>
  <c r="EB118" i="82"/>
  <c r="EB125" i="82"/>
  <c r="EB126" i="82"/>
  <c r="EB124" i="82"/>
  <c r="EB122" i="82"/>
  <c r="EG180" i="15"/>
  <c r="EG61" i="83"/>
  <c r="EG63" i="83" s="1"/>
  <c r="EG14" i="61" s="1"/>
  <c r="EG36" i="61" s="1"/>
  <c r="EG18" i="21"/>
  <c r="T23" i="15"/>
  <c r="U137" i="15"/>
  <c r="U140" i="15" s="1"/>
  <c r="ED73" i="83"/>
  <c r="ED96" i="83" s="1"/>
  <c r="AL19" i="69"/>
  <c r="ED138" i="15"/>
  <c r="BU81" i="15"/>
  <c r="ED50" i="82"/>
  <c r="U56" i="68"/>
  <c r="EE110" i="21"/>
  <c r="EE19" i="21"/>
  <c r="EE80" i="83"/>
  <c r="EF40" i="83"/>
  <c r="EF36" i="68"/>
  <c r="S117" i="21"/>
  <c r="EF20" i="83"/>
  <c r="EF29" i="83" s="1"/>
  <c r="U24" i="15"/>
  <c r="V144" i="15"/>
  <c r="ED152" i="15"/>
  <c r="W150" i="21"/>
  <c r="W151" i="21" s="1"/>
  <c r="X147" i="21" s="1"/>
  <c r="W153" i="21"/>
  <c r="EC75" i="83"/>
  <c r="ED145" i="15"/>
  <c r="V50" i="21"/>
  <c r="V146" i="15"/>
  <c r="V49" i="21"/>
  <c r="J48" i="69" s="1"/>
  <c r="V139" i="15"/>
  <c r="U54" i="68"/>
  <c r="EE94" i="68"/>
  <c r="EE78" i="68"/>
  <c r="EH25" i="83"/>
  <c r="EI17" i="83"/>
  <c r="EC112" i="83"/>
  <c r="EF27" i="83"/>
  <c r="EF26" i="83"/>
  <c r="EG19" i="83"/>
  <c r="EA191" i="82"/>
  <c r="EA178" i="82"/>
  <c r="EA186" i="82"/>
  <c r="EA181" i="82"/>
  <c r="EA179" i="82"/>
  <c r="EA185" i="82"/>
  <c r="EA180" i="82"/>
  <c r="EA183" i="82"/>
  <c r="EA184" i="82"/>
  <c r="EA190" i="82"/>
  <c r="EA189" i="82"/>
  <c r="EA188" i="82"/>
  <c r="EA177" i="82"/>
  <c r="EA182" i="82"/>
  <c r="EA187" i="82"/>
  <c r="EE48" i="83"/>
  <c r="EB163" i="82"/>
  <c r="EB172" i="82"/>
  <c r="ED37" i="68"/>
  <c r="AL18" i="69"/>
  <c r="DX17" i="61"/>
  <c r="DX39" i="61" s="1"/>
  <c r="DX122" i="83"/>
  <c r="DX124" i="83" s="1"/>
  <c r="EC152" i="15"/>
  <c r="ED157" i="21"/>
  <c r="EH18" i="83"/>
  <c r="EH30" i="83" s="1"/>
  <c r="V51" i="21"/>
  <c r="V56" i="68" s="1"/>
  <c r="V153" i="15"/>
  <c r="V132" i="21"/>
  <c r="W128" i="21" s="1"/>
  <c r="DZ98" i="83"/>
  <c r="DZ109" i="83" s="1"/>
  <c r="EC103" i="82"/>
  <c r="EC105" i="82" s="1"/>
  <c r="EC113" i="82" s="1"/>
  <c r="EC162" i="82"/>
  <c r="EC51" i="82"/>
  <c r="EC59" i="82" s="1"/>
  <c r="BT17" i="15"/>
  <c r="BU95" i="15"/>
  <c r="ED74" i="83"/>
  <c r="EA88" i="83"/>
  <c r="EA100" i="83" s="1"/>
  <c r="V48" i="13"/>
  <c r="J47" i="24" s="1"/>
  <c r="V41" i="21"/>
  <c r="V48" i="68" s="1"/>
  <c r="V154" i="21"/>
  <c r="T155" i="21" s="1"/>
  <c r="S155" i="21"/>
  <c r="V40" i="21"/>
  <c r="V47" i="13"/>
  <c r="V135" i="21"/>
  <c r="EA87" i="83"/>
  <c r="EA99" i="83" s="1"/>
  <c r="V113" i="21"/>
  <c r="W109" i="21" s="1"/>
  <c r="X62" i="15" l="1"/>
  <c r="Y23" i="8"/>
  <c r="Y25" i="8" s="1"/>
  <c r="Y62" i="15" s="1"/>
  <c r="V19" i="68"/>
  <c r="J28" i="69"/>
  <c r="E130" i="73"/>
  <c r="X60" i="15"/>
  <c r="W13" i="15"/>
  <c r="W29" i="21" s="1"/>
  <c r="ED91" i="83"/>
  <c r="ED103" i="83" s="1"/>
  <c r="EG77" i="83"/>
  <c r="EH84" i="83"/>
  <c r="EE91" i="83" s="1"/>
  <c r="EE103" i="83" s="1"/>
  <c r="EH195" i="21"/>
  <c r="EH199" i="21" s="1"/>
  <c r="EH23" i="21"/>
  <c r="EH41" i="68" s="1"/>
  <c r="EI44" i="83"/>
  <c r="EI52" i="83" s="1"/>
  <c r="EG41" i="68"/>
  <c r="EG166" i="15"/>
  <c r="AL20" i="69"/>
  <c r="ED24" i="21"/>
  <c r="EE53" i="83"/>
  <c r="EE13" i="61" s="1"/>
  <c r="EE35" i="61" s="1"/>
  <c r="EA89" i="83"/>
  <c r="EA101" i="83" s="1"/>
  <c r="EE31" i="83"/>
  <c r="EE33" i="83" s="1"/>
  <c r="BF86" i="15"/>
  <c r="BE91" i="15"/>
  <c r="EE21" i="21"/>
  <c r="EE39" i="68" s="1"/>
  <c r="EE22" i="83"/>
  <c r="EE45" i="83"/>
  <c r="EE167" i="21"/>
  <c r="EE83" i="83"/>
  <c r="EE76" i="83" s="1"/>
  <c r="EE22" i="21"/>
  <c r="EF43" i="83"/>
  <c r="EF51" i="83" s="1"/>
  <c r="E345" i="73"/>
  <c r="J26" i="25"/>
  <c r="W26" i="15"/>
  <c r="X158" i="15"/>
  <c r="X161" i="15" s="1"/>
  <c r="ED176" i="21"/>
  <c r="ED159" i="15"/>
  <c r="Z169" i="21"/>
  <c r="Z172" i="21"/>
  <c r="ED40" i="68"/>
  <c r="ED42" i="68" s="1"/>
  <c r="AL21" i="69"/>
  <c r="Y42" i="21"/>
  <c r="Y49" i="68" s="1"/>
  <c r="Y49" i="13"/>
  <c r="Y173" i="21"/>
  <c r="W174" i="21" s="1"/>
  <c r="EF83" i="83"/>
  <c r="EF167" i="21"/>
  <c r="EF22" i="21"/>
  <c r="EF40" i="68" s="1"/>
  <c r="EG43" i="83"/>
  <c r="EG51" i="83" s="1"/>
  <c r="EF42" i="83"/>
  <c r="EF50" i="83" s="1"/>
  <c r="EE82" i="83"/>
  <c r="EE75" i="83" s="1"/>
  <c r="ED76" i="83"/>
  <c r="EA90" i="83"/>
  <c r="EA102" i="83" s="1"/>
  <c r="Y52" i="21"/>
  <c r="Y57" i="68" s="1"/>
  <c r="Y160" i="15"/>
  <c r="V151" i="15"/>
  <c r="V154" i="15" s="1"/>
  <c r="EG20" i="83"/>
  <c r="E316" i="73"/>
  <c r="EF21" i="83"/>
  <c r="EF28" i="83" s="1"/>
  <c r="EF82" i="83" s="1"/>
  <c r="EI18" i="83"/>
  <c r="EI30" i="83" s="1"/>
  <c r="EE73" i="83"/>
  <c r="EE96" i="83" s="1"/>
  <c r="EE38" i="68"/>
  <c r="EG26" i="83"/>
  <c r="EG27" i="83"/>
  <c r="EH19" i="83"/>
  <c r="EF20" i="21"/>
  <c r="EF38" i="68" s="1"/>
  <c r="EF129" i="21"/>
  <c r="EF81" i="83"/>
  <c r="EC88" i="83" s="1"/>
  <c r="EC100" i="83" s="1"/>
  <c r="EG41" i="83"/>
  <c r="EG49" i="83" s="1"/>
  <c r="EE50" i="82"/>
  <c r="W48" i="13"/>
  <c r="W41" i="21"/>
  <c r="W154" i="21"/>
  <c r="U155" i="21" s="1"/>
  <c r="ED112" i="83"/>
  <c r="EB88" i="83"/>
  <c r="EB100" i="83" s="1"/>
  <c r="U23" i="15"/>
  <c r="V137" i="15"/>
  <c r="V140" i="15" s="1"/>
  <c r="ED162" i="82"/>
  <c r="ED103" i="82"/>
  <c r="ED105" i="82" s="1"/>
  <c r="ED113" i="82" s="1"/>
  <c r="ED51" i="82"/>
  <c r="ED59" i="82" s="1"/>
  <c r="EG36" i="68"/>
  <c r="BU97" i="15"/>
  <c r="BU98" i="15" s="1"/>
  <c r="V147" i="15"/>
  <c r="J40" i="69"/>
  <c r="EH61" i="83"/>
  <c r="EH63" i="83" s="1"/>
  <c r="EH14" i="61" s="1"/>
  <c r="EH36" i="61" s="1"/>
  <c r="EH180" i="15"/>
  <c r="EH18" i="21"/>
  <c r="AM17" i="69" s="1"/>
  <c r="EF48" i="83"/>
  <c r="EE37" i="68"/>
  <c r="EB87" i="83"/>
  <c r="EB99" i="83" s="1"/>
  <c r="EE145" i="15"/>
  <c r="EF19" i="21"/>
  <c r="EF80" i="83"/>
  <c r="EF110" i="21"/>
  <c r="EF119" i="21" s="1"/>
  <c r="EG40" i="83"/>
  <c r="X153" i="21"/>
  <c r="X150" i="21"/>
  <c r="X151" i="21" s="1"/>
  <c r="Y147" i="21" s="1"/>
  <c r="EE138" i="15"/>
  <c r="EE74" i="83"/>
  <c r="J50" i="69"/>
  <c r="W51" i="21"/>
  <c r="W153" i="15"/>
  <c r="EE152" i="15"/>
  <c r="BU84" i="15"/>
  <c r="EB32" i="15"/>
  <c r="EC179" i="15"/>
  <c r="EC182" i="15" s="1"/>
  <c r="EC163" i="82"/>
  <c r="EC172" i="82"/>
  <c r="V54" i="68"/>
  <c r="T136" i="21"/>
  <c r="EC129" i="82"/>
  <c r="EC126" i="82"/>
  <c r="EC124" i="82"/>
  <c r="EC132" i="82"/>
  <c r="EC122" i="82"/>
  <c r="EC123" i="82"/>
  <c r="EC131" i="82"/>
  <c r="EC125" i="82"/>
  <c r="EC121" i="82"/>
  <c r="EC118" i="82"/>
  <c r="EC128" i="82"/>
  <c r="EC127" i="82"/>
  <c r="EC130" i="82"/>
  <c r="EC119" i="82"/>
  <c r="EC120" i="82"/>
  <c r="EE119" i="21"/>
  <c r="DY17" i="61"/>
  <c r="DY39" i="61" s="1"/>
  <c r="DY122" i="83"/>
  <c r="DY124" i="83" s="1"/>
  <c r="J46" i="24"/>
  <c r="E317" i="73"/>
  <c r="DZ113" i="83"/>
  <c r="DZ111" i="83" s="1"/>
  <c r="V55" i="68"/>
  <c r="J49" i="69"/>
  <c r="J38" i="69"/>
  <c r="W112" i="21"/>
  <c r="W113" i="21" s="1"/>
  <c r="X109" i="21" s="1"/>
  <c r="W115" i="21"/>
  <c r="EC64" i="82"/>
  <c r="EC73" i="82"/>
  <c r="EC67" i="82"/>
  <c r="EC72" i="82"/>
  <c r="EC68" i="82"/>
  <c r="EC77" i="82"/>
  <c r="EC69" i="82"/>
  <c r="EC78" i="82"/>
  <c r="EC66" i="82"/>
  <c r="EC75" i="82"/>
  <c r="EC71" i="82"/>
  <c r="EC74" i="82"/>
  <c r="EC76" i="82"/>
  <c r="EC65" i="82"/>
  <c r="EC70" i="82"/>
  <c r="V47" i="68"/>
  <c r="J39" i="69"/>
  <c r="W131" i="21"/>
  <c r="W134" i="21"/>
  <c r="EB180" i="82"/>
  <c r="EB182" i="82"/>
  <c r="EB188" i="82"/>
  <c r="EB177" i="82"/>
  <c r="EB181" i="82"/>
  <c r="EB190" i="82"/>
  <c r="EB187" i="82"/>
  <c r="EB178" i="82"/>
  <c r="EB186" i="82"/>
  <c r="EB185" i="82"/>
  <c r="EB189" i="82"/>
  <c r="EB184" i="82"/>
  <c r="EB179" i="82"/>
  <c r="EB191" i="82"/>
  <c r="EB183" i="82"/>
  <c r="EI25" i="83"/>
  <c r="EJ17" i="83"/>
  <c r="EF94" i="68"/>
  <c r="EF78" i="68"/>
  <c r="X63" i="15" l="1"/>
  <c r="X13" i="15" s="1"/>
  <c r="X29" i="21" s="1"/>
  <c r="X19" i="68" s="1"/>
  <c r="Z23" i="8"/>
  <c r="W19" i="68"/>
  <c r="AM22" i="69"/>
  <c r="EH166" i="15"/>
  <c r="EH77" i="83"/>
  <c r="EI84" i="83"/>
  <c r="EI77" i="83" s="1"/>
  <c r="EI195" i="21"/>
  <c r="EI23" i="21"/>
  <c r="EJ44" i="83"/>
  <c r="EJ52" i="83" s="1"/>
  <c r="AL23" i="69"/>
  <c r="EE24" i="21"/>
  <c r="EA98" i="83"/>
  <c r="EF76" i="83"/>
  <c r="EB90" i="83"/>
  <c r="EB102" i="83" s="1"/>
  <c r="EC90" i="83"/>
  <c r="EC102" i="83" s="1"/>
  <c r="EF53" i="83"/>
  <c r="EF13" i="61" s="1"/>
  <c r="EF35" i="61" s="1"/>
  <c r="BF87" i="15"/>
  <c r="BF37" i="13" s="1"/>
  <c r="BE16" i="15"/>
  <c r="Z52" i="21"/>
  <c r="Z160" i="15"/>
  <c r="EF45" i="83"/>
  <c r="X26" i="15"/>
  <c r="Y158" i="15"/>
  <c r="Y161" i="15" s="1"/>
  <c r="Z42" i="21"/>
  <c r="Z49" i="13"/>
  <c r="K48" i="24" s="1"/>
  <c r="Z173" i="21"/>
  <c r="X174" i="21" s="1"/>
  <c r="EF159" i="15"/>
  <c r="EG21" i="83"/>
  <c r="EG28" i="83" s="1"/>
  <c r="EG21" i="21" s="1"/>
  <c r="EG29" i="83"/>
  <c r="EE40" i="68"/>
  <c r="EE42" i="68" s="1"/>
  <c r="EB89" i="83"/>
  <c r="EB101" i="83" s="1"/>
  <c r="EE176" i="21"/>
  <c r="EE159" i="15"/>
  <c r="EF176" i="21"/>
  <c r="Z170" i="21"/>
  <c r="AA166" i="21" s="1"/>
  <c r="EH20" i="83"/>
  <c r="EJ18" i="83"/>
  <c r="EJ30" i="83" s="1"/>
  <c r="EF22" i="83"/>
  <c r="EF31" i="83"/>
  <c r="EF33" i="83" s="1"/>
  <c r="EG42" i="83"/>
  <c r="EG50" i="83" s="1"/>
  <c r="EF21" i="21"/>
  <c r="EF39" i="68" s="1"/>
  <c r="EF148" i="21"/>
  <c r="EF157" i="21" s="1"/>
  <c r="BU17" i="15"/>
  <c r="BV95" i="15"/>
  <c r="EG129" i="21"/>
  <c r="EG138" i="21" s="1"/>
  <c r="EG81" i="83"/>
  <c r="ED88" i="83" s="1"/>
  <c r="ED100" i="83" s="1"/>
  <c r="EG20" i="21"/>
  <c r="EH41" i="83"/>
  <c r="EH49" i="83" s="1"/>
  <c r="Y150" i="21"/>
  <c r="Y151" i="21" s="1"/>
  <c r="Z147" i="21" s="1"/>
  <c r="Y153" i="21"/>
  <c r="X112" i="21"/>
  <c r="X115" i="21"/>
  <c r="EG48" i="83"/>
  <c r="ED130" i="82"/>
  <c r="ED132" i="82"/>
  <c r="ED122" i="82"/>
  <c r="ED129" i="82"/>
  <c r="ED128" i="82"/>
  <c r="ED120" i="82"/>
  <c r="ED121" i="82"/>
  <c r="ED118" i="82"/>
  <c r="ED125" i="82"/>
  <c r="ED119" i="82"/>
  <c r="ED124" i="82"/>
  <c r="ED126" i="82"/>
  <c r="ED123" i="82"/>
  <c r="ED127" i="82"/>
  <c r="ED131" i="82"/>
  <c r="EF145" i="15"/>
  <c r="EF75" i="83"/>
  <c r="EC89" i="83"/>
  <c r="EC101" i="83" s="1"/>
  <c r="EF138" i="15"/>
  <c r="EF73" i="83"/>
  <c r="EF96" i="83" s="1"/>
  <c r="EC87" i="83"/>
  <c r="EC99" i="83" s="1"/>
  <c r="ED163" i="82"/>
  <c r="ED172" i="82"/>
  <c r="EC184" i="82"/>
  <c r="EC187" i="82"/>
  <c r="EC177" i="82"/>
  <c r="EC178" i="82"/>
  <c r="EC181" i="82"/>
  <c r="EC191" i="82"/>
  <c r="EC183" i="82"/>
  <c r="EC185" i="82"/>
  <c r="EC180" i="82"/>
  <c r="EC188" i="82"/>
  <c r="EC179" i="82"/>
  <c r="EC189" i="82"/>
  <c r="EC182" i="82"/>
  <c r="EC190" i="82"/>
  <c r="EC186" i="82"/>
  <c r="EF37" i="68"/>
  <c r="EE112" i="83"/>
  <c r="W47" i="13"/>
  <c r="W40" i="21"/>
  <c r="W135" i="21"/>
  <c r="W48" i="68"/>
  <c r="W50" i="21"/>
  <c r="W146" i="15"/>
  <c r="EH36" i="68"/>
  <c r="EG19" i="21"/>
  <c r="EG110" i="21"/>
  <c r="EG119" i="21" s="1"/>
  <c r="EG80" i="83"/>
  <c r="ED87" i="83" s="1"/>
  <c r="ED99" i="83" s="1"/>
  <c r="EH40" i="83"/>
  <c r="X51" i="21"/>
  <c r="X56" i="68" s="1"/>
  <c r="X153" i="15"/>
  <c r="W46" i="13"/>
  <c r="W39" i="21"/>
  <c r="W116" i="21"/>
  <c r="X48" i="13"/>
  <c r="X41" i="21"/>
  <c r="X48" i="68" s="1"/>
  <c r="X154" i="21"/>
  <c r="EG94" i="68"/>
  <c r="EG78" i="68"/>
  <c r="W56" i="68"/>
  <c r="V23" i="15"/>
  <c r="W137" i="15"/>
  <c r="EE103" i="82"/>
  <c r="EE105" i="82" s="1"/>
  <c r="EE113" i="82" s="1"/>
  <c r="EE162" i="82"/>
  <c r="EE51" i="82"/>
  <c r="EE59" i="82" s="1"/>
  <c r="ED65" i="82"/>
  <c r="ED70" i="82"/>
  <c r="ED78" i="82"/>
  <c r="ED72" i="82"/>
  <c r="ED73" i="82"/>
  <c r="ED68" i="82"/>
  <c r="ED64" i="82"/>
  <c r="ED71" i="82"/>
  <c r="ED67" i="82"/>
  <c r="ED76" i="82"/>
  <c r="ED75" i="82"/>
  <c r="ED74" i="82"/>
  <c r="ED66" i="82"/>
  <c r="ED77" i="82"/>
  <c r="ED69" i="82"/>
  <c r="EF74" i="83"/>
  <c r="W49" i="21"/>
  <c r="W139" i="15"/>
  <c r="EF138" i="21"/>
  <c r="V24" i="15"/>
  <c r="W144" i="15"/>
  <c r="EF50" i="82"/>
  <c r="V25" i="15"/>
  <c r="W151" i="15"/>
  <c r="W154" i="15" s="1"/>
  <c r="EJ25" i="83"/>
  <c r="EK17" i="83"/>
  <c r="DZ17" i="61"/>
  <c r="DZ39" i="61" s="1"/>
  <c r="DZ122" i="83"/>
  <c r="DZ124" i="83" s="1"/>
  <c r="EC32" i="15"/>
  <c r="ED179" i="15"/>
  <c r="ED182" i="15" s="1"/>
  <c r="EI61" i="83"/>
  <c r="EI63" i="83" s="1"/>
  <c r="EI14" i="61" s="1"/>
  <c r="EI36" i="61" s="1"/>
  <c r="EI180" i="15"/>
  <c r="EI18" i="21"/>
  <c r="BV81" i="15"/>
  <c r="W132" i="21"/>
  <c r="X128" i="21" s="1"/>
  <c r="EH26" i="83"/>
  <c r="EH27" i="83"/>
  <c r="EI19" i="83"/>
  <c r="Y60" i="15" l="1"/>
  <c r="Y63" i="15" s="1"/>
  <c r="Y13" i="15" s="1"/>
  <c r="Y29" i="21" s="1"/>
  <c r="Z25" i="8"/>
  <c r="Z62" i="15" s="1"/>
  <c r="AA23" i="8"/>
  <c r="AA25" i="8" s="1"/>
  <c r="AA62" i="15" s="1"/>
  <c r="AB23" i="8"/>
  <c r="AB25" i="8" s="1"/>
  <c r="EA113" i="83"/>
  <c r="EA111" i="83" s="1"/>
  <c r="EA17" i="61" s="1"/>
  <c r="EA39" i="61" s="1"/>
  <c r="EA109" i="83"/>
  <c r="EI41" i="68"/>
  <c r="EI166" i="15"/>
  <c r="EI199" i="21"/>
  <c r="EJ84" i="83"/>
  <c r="EJ195" i="21"/>
  <c r="EJ199" i="21" s="1"/>
  <c r="EJ23" i="21"/>
  <c r="EJ41" i="68" s="1"/>
  <c r="EK44" i="83"/>
  <c r="EK52" i="83" s="1"/>
  <c r="EF91" i="83"/>
  <c r="EF103" i="83" s="1"/>
  <c r="EB98" i="83"/>
  <c r="BF89" i="15"/>
  <c r="BG86" i="15" s="1"/>
  <c r="BF35" i="13"/>
  <c r="BF39" i="13" s="1"/>
  <c r="BF40" i="13" s="1"/>
  <c r="S36" i="24"/>
  <c r="S34" i="24" s="1"/>
  <c r="S38" i="24" s="1"/>
  <c r="S39" i="24" s="1"/>
  <c r="EG22" i="83"/>
  <c r="EH42" i="83"/>
  <c r="EH50" i="83" s="1"/>
  <c r="EG82" i="83"/>
  <c r="ED89" i="83" s="1"/>
  <c r="ED101" i="83" s="1"/>
  <c r="K41" i="69"/>
  <c r="Z49" i="68"/>
  <c r="EG148" i="21"/>
  <c r="EG152" i="15" s="1"/>
  <c r="EH21" i="83"/>
  <c r="EH28" i="83" s="1"/>
  <c r="EH82" i="83" s="1"/>
  <c r="EH29" i="83"/>
  <c r="Y26" i="15"/>
  <c r="Z158" i="15"/>
  <c r="Z161" i="15" s="1"/>
  <c r="AA169" i="21"/>
  <c r="AA170" i="21" s="1"/>
  <c r="AB166" i="21" s="1"/>
  <c r="AA172" i="21"/>
  <c r="EG83" i="83"/>
  <c r="EG22" i="21"/>
  <c r="EG24" i="21" s="1"/>
  <c r="EG167" i="21"/>
  <c r="EH43" i="83"/>
  <c r="EH51" i="83" s="1"/>
  <c r="EG31" i="83"/>
  <c r="EG33" i="83" s="1"/>
  <c r="Z57" i="68"/>
  <c r="K51" i="69"/>
  <c r="EI20" i="83"/>
  <c r="EF24" i="21"/>
  <c r="EF42" i="68"/>
  <c r="EG53" i="83"/>
  <c r="EG13" i="61" s="1"/>
  <c r="EG35" i="61" s="1"/>
  <c r="EG45" i="83"/>
  <c r="EF152" i="15"/>
  <c r="Y51" i="21"/>
  <c r="Y153" i="15"/>
  <c r="U117" i="21"/>
  <c r="ED190" i="82"/>
  <c r="ED178" i="82"/>
  <c r="ED184" i="82"/>
  <c r="ED177" i="82"/>
  <c r="ED179" i="82"/>
  <c r="ED187" i="82"/>
  <c r="ED185" i="82"/>
  <c r="ED188" i="82"/>
  <c r="ED189" i="82"/>
  <c r="ED181" i="82"/>
  <c r="ED180" i="82"/>
  <c r="ED183" i="82"/>
  <c r="ED191" i="82"/>
  <c r="ED186" i="82"/>
  <c r="ED182" i="82"/>
  <c r="EG145" i="15"/>
  <c r="EH48" i="83"/>
  <c r="W47" i="68"/>
  <c r="X49" i="21"/>
  <c r="X139" i="15"/>
  <c r="EJ61" i="83"/>
  <c r="EJ63" i="83" s="1"/>
  <c r="EJ14" i="61" s="1"/>
  <c r="EJ36" i="61" s="1"/>
  <c r="EJ180" i="15"/>
  <c r="EJ18" i="21"/>
  <c r="EG37" i="68"/>
  <c r="EG38" i="68"/>
  <c r="EI36" i="68"/>
  <c r="EC98" i="83"/>
  <c r="EC109" i="83" s="1"/>
  <c r="BV97" i="15"/>
  <c r="BV98" i="15" s="1"/>
  <c r="Z150" i="21"/>
  <c r="Z151" i="21" s="1"/>
  <c r="AA147" i="21" s="1"/>
  <c r="Z153" i="21"/>
  <c r="W25" i="15"/>
  <c r="X151" i="15"/>
  <c r="X154" i="15" s="1"/>
  <c r="EF112" i="83"/>
  <c r="X131" i="21"/>
  <c r="X132" i="21" s="1"/>
  <c r="Y128" i="21" s="1"/>
  <c r="X134" i="21"/>
  <c r="W54" i="68"/>
  <c r="EG73" i="83"/>
  <c r="EG96" i="83" s="1"/>
  <c r="EE124" i="82"/>
  <c r="EE126" i="82"/>
  <c r="EE125" i="82"/>
  <c r="EE122" i="82"/>
  <c r="EE118" i="82"/>
  <c r="EE130" i="82"/>
  <c r="EE119" i="82"/>
  <c r="EE128" i="82"/>
  <c r="EE129" i="82"/>
  <c r="EE123" i="82"/>
  <c r="EE132" i="82"/>
  <c r="EE121" i="82"/>
  <c r="EE127" i="82"/>
  <c r="EE131" i="82"/>
  <c r="EE120" i="82"/>
  <c r="EG50" i="82"/>
  <c r="ED32" i="15"/>
  <c r="EE179" i="15"/>
  <c r="EE182" i="15" s="1"/>
  <c r="E343" i="73"/>
  <c r="J24" i="25"/>
  <c r="X46" i="13"/>
  <c r="X39" i="21"/>
  <c r="X46" i="68" s="1"/>
  <c r="X116" i="21"/>
  <c r="V117" i="21" s="1"/>
  <c r="E342" i="73"/>
  <c r="J23" i="25"/>
  <c r="EK25" i="83"/>
  <c r="EL17" i="83"/>
  <c r="EG138" i="15"/>
  <c r="BV84" i="15"/>
  <c r="EE75" i="82"/>
  <c r="EE68" i="82"/>
  <c r="EE72" i="82"/>
  <c r="EE74" i="82"/>
  <c r="EE71" i="82"/>
  <c r="EE64" i="82"/>
  <c r="EE65" i="82"/>
  <c r="EE78" i="82"/>
  <c r="EE69" i="82"/>
  <c r="EE77" i="82"/>
  <c r="EE70" i="82"/>
  <c r="EE76" i="82"/>
  <c r="EE66" i="82"/>
  <c r="EE67" i="82"/>
  <c r="EE73" i="82"/>
  <c r="EE163" i="82"/>
  <c r="EE172" i="82"/>
  <c r="Y48" i="13"/>
  <c r="Y41" i="21"/>
  <c r="Y48" i="68" s="1"/>
  <c r="Y154" i="21"/>
  <c r="W155" i="21" s="1"/>
  <c r="EH94" i="68"/>
  <c r="EH78" i="68"/>
  <c r="E344" i="73"/>
  <c r="J25" i="25"/>
  <c r="EG74" i="83"/>
  <c r="W46" i="68"/>
  <c r="W55" i="68"/>
  <c r="EI27" i="83"/>
  <c r="EI26" i="83"/>
  <c r="EJ19" i="83"/>
  <c r="EF162" i="82"/>
  <c r="EF51" i="82"/>
  <c r="EF59" i="82" s="1"/>
  <c r="EF103" i="82"/>
  <c r="EF105" i="82" s="1"/>
  <c r="EF113" i="82" s="1"/>
  <c r="EG39" i="68"/>
  <c r="EH81" i="83"/>
  <c r="EH20" i="21"/>
  <c r="EH38" i="68" s="1"/>
  <c r="EH129" i="21"/>
  <c r="EH138" i="21" s="1"/>
  <c r="EI41" i="83"/>
  <c r="EI49" i="83" s="1"/>
  <c r="W147" i="15"/>
  <c r="EH110" i="21"/>
  <c r="EH80" i="83"/>
  <c r="EH19" i="21"/>
  <c r="AM18" i="69" s="1"/>
  <c r="EI40" i="83"/>
  <c r="V155" i="21"/>
  <c r="W140" i="15"/>
  <c r="U136" i="21"/>
  <c r="X113" i="21"/>
  <c r="Y109" i="21" s="1"/>
  <c r="EK18" i="83"/>
  <c r="EK30" i="83" s="1"/>
  <c r="Z60" i="15" l="1"/>
  <c r="Z63" i="15" s="1"/>
  <c r="AA60" i="15" s="1"/>
  <c r="AA63" i="15" s="1"/>
  <c r="Y19" i="68"/>
  <c r="AB62" i="15"/>
  <c r="EA122" i="83"/>
  <c r="EA124" i="83" s="1"/>
  <c r="EB113" i="83"/>
  <c r="EB111" i="83" s="1"/>
  <c r="EB17" i="61" s="1"/>
  <c r="EB39" i="61" s="1"/>
  <c r="EB109" i="83"/>
  <c r="EK84" i="83"/>
  <c r="EH91" i="83" s="1"/>
  <c r="EH103" i="83" s="1"/>
  <c r="EK23" i="21"/>
  <c r="EK195" i="21"/>
  <c r="EK199" i="21" s="1"/>
  <c r="EL44" i="83"/>
  <c r="EL52" i="83" s="1"/>
  <c r="EJ166" i="15"/>
  <c r="EG91" i="83"/>
  <c r="EG103" i="83" s="1"/>
  <c r="EJ77" i="83"/>
  <c r="BF91" i="15"/>
  <c r="BG87" i="15" s="1"/>
  <c r="BG37" i="13" s="1"/>
  <c r="BG35" i="13" s="1"/>
  <c r="BG39" i="13" s="1"/>
  <c r="BG40" i="13" s="1"/>
  <c r="EG75" i="83"/>
  <c r="EH148" i="21"/>
  <c r="EH152" i="15" s="1"/>
  <c r="EG157" i="21"/>
  <c r="EH31" i="83"/>
  <c r="EH33" i="83" s="1"/>
  <c r="EH22" i="83"/>
  <c r="EI42" i="83"/>
  <c r="EI50" i="83" s="1"/>
  <c r="EH21" i="21"/>
  <c r="EH39" i="68" s="1"/>
  <c r="AA52" i="21"/>
  <c r="AA160" i="15"/>
  <c r="AA158" i="15"/>
  <c r="Z26" i="15"/>
  <c r="EH22" i="21"/>
  <c r="EH40" i="68" s="1"/>
  <c r="EH167" i="21"/>
  <c r="EH83" i="83"/>
  <c r="EI43" i="83"/>
  <c r="EI51" i="83" s="1"/>
  <c r="EI21" i="83"/>
  <c r="EI28" i="83" s="1"/>
  <c r="EI148" i="21" s="1"/>
  <c r="EI29" i="83"/>
  <c r="AB169" i="21"/>
  <c r="AB170" i="21" s="1"/>
  <c r="AC166" i="21" s="1"/>
  <c r="AB172" i="21"/>
  <c r="EH53" i="83"/>
  <c r="EH13" i="61" s="1"/>
  <c r="EH35" i="61" s="1"/>
  <c r="EG159" i="15"/>
  <c r="EG176" i="21"/>
  <c r="EG76" i="83"/>
  <c r="ED90" i="83"/>
  <c r="ED102" i="83" s="1"/>
  <c r="ED98" i="83" s="1"/>
  <c r="EH45" i="83"/>
  <c r="EG40" i="68"/>
  <c r="EG42" i="68" s="1"/>
  <c r="AA42" i="21"/>
  <c r="AA49" i="13"/>
  <c r="AA173" i="21"/>
  <c r="Y174" i="21" s="1"/>
  <c r="AM19" i="69"/>
  <c r="EL18" i="83"/>
  <c r="EL30" i="83" s="1"/>
  <c r="EJ27" i="83"/>
  <c r="EJ26" i="83"/>
  <c r="EK19" i="83"/>
  <c r="EH50" i="82"/>
  <c r="EI20" i="21"/>
  <c r="EI129" i="21"/>
  <c r="EI138" i="21" s="1"/>
  <c r="EI81" i="83"/>
  <c r="EF88" i="83" s="1"/>
  <c r="EF100" i="83" s="1"/>
  <c r="EJ41" i="83"/>
  <c r="EJ49" i="83" s="1"/>
  <c r="AA153" i="21"/>
  <c r="AA150" i="21"/>
  <c r="AA151" i="21" s="1"/>
  <c r="AB147" i="21" s="1"/>
  <c r="Z41" i="21"/>
  <c r="Z48" i="68" s="1"/>
  <c r="Z48" i="13"/>
  <c r="K47" i="24" s="1"/>
  <c r="Z154" i="21"/>
  <c r="BW81" i="15"/>
  <c r="EH145" i="15"/>
  <c r="BV17" i="15"/>
  <c r="BW95" i="15"/>
  <c r="EH73" i="83"/>
  <c r="EH96" i="83" s="1"/>
  <c r="EH75" i="83"/>
  <c r="EE89" i="83"/>
  <c r="EE101" i="83" s="1"/>
  <c r="EH138" i="15"/>
  <c r="X25" i="15"/>
  <c r="Y151" i="15"/>
  <c r="Y154" i="15" s="1"/>
  <c r="EI110" i="21"/>
  <c r="EI119" i="21" s="1"/>
  <c r="EI19" i="21"/>
  <c r="EI80" i="83"/>
  <c r="EF87" i="83" s="1"/>
  <c r="EF99" i="83" s="1"/>
  <c r="EJ40" i="83"/>
  <c r="EE186" i="82"/>
  <c r="EE183" i="82"/>
  <c r="EE190" i="82"/>
  <c r="EE188" i="82"/>
  <c r="EE185" i="82"/>
  <c r="EE180" i="82"/>
  <c r="EE182" i="82"/>
  <c r="EE178" i="82"/>
  <c r="EE179" i="82"/>
  <c r="EE191" i="82"/>
  <c r="EE189" i="82"/>
  <c r="EE181" i="82"/>
  <c r="EE177" i="82"/>
  <c r="EE184" i="82"/>
  <c r="EE187" i="82"/>
  <c r="EE87" i="83"/>
  <c r="EE99" i="83" s="1"/>
  <c r="Z51" i="21"/>
  <c r="Z56" i="68" s="1"/>
  <c r="Z153" i="15"/>
  <c r="EG112" i="83"/>
  <c r="EJ20" i="83"/>
  <c r="EJ29" i="83" s="1"/>
  <c r="W23" i="15"/>
  <c r="X137" i="15"/>
  <c r="X140" i="15" s="1"/>
  <c r="EJ36" i="68"/>
  <c r="Y112" i="21"/>
  <c r="Y113" i="21" s="1"/>
  <c r="Z109" i="21" s="1"/>
  <c r="Y115" i="21"/>
  <c r="W24" i="15"/>
  <c r="X144" i="15"/>
  <c r="EH74" i="83"/>
  <c r="EE88" i="83"/>
  <c r="EE100" i="83" s="1"/>
  <c r="EE32" i="15"/>
  <c r="EF179" i="15"/>
  <c r="EF182" i="15" s="1"/>
  <c r="EC113" i="83"/>
  <c r="EC111" i="83" s="1"/>
  <c r="Y56" i="68"/>
  <c r="EK61" i="83"/>
  <c r="EK63" i="83" s="1"/>
  <c r="EK14" i="61" s="1"/>
  <c r="EK36" i="61" s="1"/>
  <c r="EK180" i="15"/>
  <c r="EK18" i="21"/>
  <c r="X47" i="13"/>
  <c r="X40" i="21"/>
  <c r="X135" i="21"/>
  <c r="X54" i="68"/>
  <c r="EG51" i="82"/>
  <c r="EG59" i="82" s="1"/>
  <c r="EG162" i="82"/>
  <c r="EG103" i="82"/>
  <c r="EG105" i="82" s="1"/>
  <c r="EG113" i="82" s="1"/>
  <c r="EI94" i="68"/>
  <c r="EI78" i="68"/>
  <c r="EL25" i="83"/>
  <c r="EM17" i="83"/>
  <c r="Y131" i="21"/>
  <c r="Y132" i="21" s="1"/>
  <c r="Z128" i="21" s="1"/>
  <c r="Y134" i="21"/>
  <c r="EF77" i="82"/>
  <c r="EF74" i="82"/>
  <c r="EF72" i="82"/>
  <c r="EF69" i="82"/>
  <c r="EF68" i="82"/>
  <c r="EF78" i="82"/>
  <c r="EF73" i="82"/>
  <c r="EF75" i="82"/>
  <c r="EF76" i="82"/>
  <c r="EF65" i="82"/>
  <c r="EF70" i="82"/>
  <c r="EF71" i="82"/>
  <c r="EF67" i="82"/>
  <c r="EF64" i="82"/>
  <c r="EF66" i="82"/>
  <c r="X50" i="21"/>
  <c r="X146" i="15"/>
  <c r="EH119" i="21"/>
  <c r="EF123" i="82"/>
  <c r="EF121" i="82"/>
  <c r="EF132" i="82"/>
  <c r="EF118" i="82"/>
  <c r="EF128" i="82"/>
  <c r="EF130" i="82"/>
  <c r="EF124" i="82"/>
  <c r="EF126" i="82"/>
  <c r="EF127" i="82"/>
  <c r="EF129" i="82"/>
  <c r="EF131" i="82"/>
  <c r="EF120" i="82"/>
  <c r="EF122" i="82"/>
  <c r="EF125" i="82"/>
  <c r="EF119" i="82"/>
  <c r="EI48" i="83"/>
  <c r="EH37" i="68"/>
  <c r="EF172" i="82"/>
  <c r="EF163" i="82"/>
  <c r="Z13" i="15" l="1"/>
  <c r="F333" i="73" s="1"/>
  <c r="AC23" i="8"/>
  <c r="AC25" i="8" s="1"/>
  <c r="AC62" i="15" s="1"/>
  <c r="AB60" i="15"/>
  <c r="AB63" i="15" s="1"/>
  <c r="AA13" i="15"/>
  <c r="BF16" i="15"/>
  <c r="N336" i="73" s="1"/>
  <c r="EB122" i="83"/>
  <c r="EB124" i="83" s="1"/>
  <c r="ED113" i="83"/>
  <c r="ED111" i="83" s="1"/>
  <c r="ED122" i="83" s="1"/>
  <c r="ED109" i="83"/>
  <c r="EK166" i="15"/>
  <c r="EK41" i="68"/>
  <c r="EL84" i="83"/>
  <c r="EL195" i="21"/>
  <c r="EL23" i="21"/>
  <c r="EL41" i="68" s="1"/>
  <c r="EM44" i="83"/>
  <c r="EM52" i="83" s="1"/>
  <c r="EK77" i="83"/>
  <c r="EH157" i="21"/>
  <c r="EI157" i="21"/>
  <c r="AM21" i="69"/>
  <c r="AA161" i="15"/>
  <c r="AB158" i="15" s="1"/>
  <c r="AM20" i="69"/>
  <c r="EH42" i="68"/>
  <c r="EH24" i="21"/>
  <c r="BG89" i="15"/>
  <c r="EI45" i="83"/>
  <c r="EI53" i="83"/>
  <c r="EI13" i="61" s="1"/>
  <c r="EI35" i="61" s="1"/>
  <c r="EI167" i="21"/>
  <c r="EI159" i="15" s="1"/>
  <c r="EI22" i="21"/>
  <c r="EI83" i="83"/>
  <c r="EJ43" i="83"/>
  <c r="EJ51" i="83" s="1"/>
  <c r="EJ83" i="83"/>
  <c r="EJ167" i="21"/>
  <c r="EJ22" i="21"/>
  <c r="EJ40" i="68" s="1"/>
  <c r="EK43" i="83"/>
  <c r="EK51" i="83" s="1"/>
  <c r="EE90" i="83"/>
  <c r="EE102" i="83" s="1"/>
  <c r="EE98" i="83" s="1"/>
  <c r="EE109" i="83" s="1"/>
  <c r="EH76" i="83"/>
  <c r="EH176" i="21"/>
  <c r="EH159" i="15"/>
  <c r="EI22" i="83"/>
  <c r="AC169" i="21"/>
  <c r="AC172" i="21"/>
  <c r="AB42" i="21"/>
  <c r="AB49" i="68" s="1"/>
  <c r="AB49" i="13"/>
  <c r="AB173" i="21"/>
  <c r="Z174" i="21" s="1"/>
  <c r="EI31" i="83"/>
  <c r="EI33" i="83" s="1"/>
  <c r="EJ42" i="83"/>
  <c r="EJ50" i="83" s="1"/>
  <c r="F345" i="73"/>
  <c r="K26" i="25"/>
  <c r="AB52" i="21"/>
  <c r="AB57" i="68" s="1"/>
  <c r="AB160" i="15"/>
  <c r="AA49" i="68"/>
  <c r="EI21" i="21"/>
  <c r="EI82" i="83"/>
  <c r="EF89" i="83" s="1"/>
  <c r="EF101" i="83" s="1"/>
  <c r="AA57" i="68"/>
  <c r="K40" i="69"/>
  <c r="EM18" i="83"/>
  <c r="EM30" i="83" s="1"/>
  <c r="EK20" i="83"/>
  <c r="X147" i="15"/>
  <c r="X24" i="15" s="1"/>
  <c r="K50" i="69"/>
  <c r="Z134" i="21"/>
  <c r="Z131" i="21"/>
  <c r="Z132" i="21" s="1"/>
  <c r="AA128" i="21" s="1"/>
  <c r="BW97" i="15"/>
  <c r="BW98" i="15" s="1"/>
  <c r="EI138" i="15"/>
  <c r="W17" i="25"/>
  <c r="R337" i="73"/>
  <c r="EG66" i="82"/>
  <c r="EG69" i="82"/>
  <c r="EG77" i="82"/>
  <c r="EG71" i="82"/>
  <c r="EG75" i="82"/>
  <c r="EG67" i="82"/>
  <c r="EG72" i="82"/>
  <c r="EG70" i="82"/>
  <c r="EG64" i="82"/>
  <c r="EG73" i="82"/>
  <c r="EG76" i="82"/>
  <c r="EG74" i="82"/>
  <c r="EG65" i="82"/>
  <c r="EG78" i="82"/>
  <c r="EG68" i="82"/>
  <c r="EI37" i="68"/>
  <c r="AA48" i="13"/>
  <c r="AA41" i="21"/>
  <c r="AA154" i="21"/>
  <c r="Y155" i="21" s="1"/>
  <c r="Y40" i="21"/>
  <c r="Y47" i="68" s="1"/>
  <c r="Y47" i="13"/>
  <c r="Y135" i="21"/>
  <c r="W136" i="21" s="1"/>
  <c r="EJ94" i="68"/>
  <c r="EJ78" i="68"/>
  <c r="EH103" i="82"/>
  <c r="EH105" i="82" s="1"/>
  <c r="EH113" i="82" s="1"/>
  <c r="EH162" i="82"/>
  <c r="EH51" i="82"/>
  <c r="EH59" i="82" s="1"/>
  <c r="Y46" i="13"/>
  <c r="Y39" i="21"/>
  <c r="Y116" i="21"/>
  <c r="EF32" i="15"/>
  <c r="EG179" i="15"/>
  <c r="EG182" i="15" s="1"/>
  <c r="EJ21" i="83"/>
  <c r="EJ28" i="83" s="1"/>
  <c r="EI50" i="82"/>
  <c r="EG128" i="82"/>
  <c r="EG131" i="82"/>
  <c r="EG125" i="82"/>
  <c r="EG123" i="82"/>
  <c r="EG120" i="82"/>
  <c r="EG126" i="82"/>
  <c r="EG122" i="82"/>
  <c r="EG129" i="82"/>
  <c r="EG118" i="82"/>
  <c r="EG127" i="82"/>
  <c r="EG121" i="82"/>
  <c r="EG132" i="82"/>
  <c r="EG119" i="82"/>
  <c r="EG130" i="82"/>
  <c r="EG124" i="82"/>
  <c r="EJ48" i="83"/>
  <c r="AB153" i="21"/>
  <c r="AB150" i="21"/>
  <c r="AB151" i="21" s="1"/>
  <c r="AC147" i="21" s="1"/>
  <c r="EJ80" i="83"/>
  <c r="EJ19" i="21"/>
  <c r="EJ110" i="21"/>
  <c r="EJ119" i="21" s="1"/>
  <c r="EK40" i="83"/>
  <c r="Y49" i="21"/>
  <c r="Y139" i="15"/>
  <c r="EI73" i="83"/>
  <c r="EI96" i="83" s="1"/>
  <c r="AA51" i="21"/>
  <c r="AA153" i="15"/>
  <c r="Y50" i="21"/>
  <c r="Y55" i="68" s="1"/>
  <c r="Y146" i="15"/>
  <c r="EC17" i="61"/>
  <c r="EC39" i="61" s="1"/>
  <c r="EC122" i="83"/>
  <c r="EC124" i="83" s="1"/>
  <c r="EK36" i="68"/>
  <c r="Z112" i="21"/>
  <c r="Z113" i="21" s="1"/>
  <c r="AA109" i="21" s="1"/>
  <c r="Z115" i="21"/>
  <c r="EH112" i="83"/>
  <c r="EK26" i="83"/>
  <c r="EK27" i="83"/>
  <c r="EL19" i="83"/>
  <c r="X55" i="68"/>
  <c r="EG172" i="82"/>
  <c r="EG163" i="82"/>
  <c r="EJ129" i="21"/>
  <c r="EJ81" i="83"/>
  <c r="EJ20" i="21"/>
  <c r="EJ38" i="68" s="1"/>
  <c r="EK41" i="83"/>
  <c r="EK49" i="83" s="1"/>
  <c r="EM25" i="83"/>
  <c r="EN17" i="83"/>
  <c r="EI74" i="83"/>
  <c r="EF178" i="82"/>
  <c r="EF191" i="82"/>
  <c r="EF188" i="82"/>
  <c r="EF186" i="82"/>
  <c r="EF183" i="82"/>
  <c r="EF189" i="82"/>
  <c r="EF187" i="82"/>
  <c r="EF177" i="82"/>
  <c r="EF184" i="82"/>
  <c r="EF182" i="82"/>
  <c r="EF190" i="82"/>
  <c r="EF185" i="82"/>
  <c r="EF179" i="82"/>
  <c r="EF180" i="82"/>
  <c r="EF181" i="82"/>
  <c r="EL61" i="83"/>
  <c r="EL63" i="83" s="1"/>
  <c r="EL14" i="61" s="1"/>
  <c r="EL36" i="61" s="1"/>
  <c r="EL180" i="15"/>
  <c r="EL18" i="21"/>
  <c r="AN17" i="69" s="1"/>
  <c r="V136" i="21"/>
  <c r="X23" i="15"/>
  <c r="Y137" i="15"/>
  <c r="Y25" i="15"/>
  <c r="Z151" i="15"/>
  <c r="Z154" i="15" s="1"/>
  <c r="EI145" i="15"/>
  <c r="EI152" i="15"/>
  <c r="X47" i="68"/>
  <c r="BW84" i="15"/>
  <c r="EI38" i="68"/>
  <c r="X155" i="21"/>
  <c r="K13" i="25" l="1"/>
  <c r="Z29" i="21"/>
  <c r="Z19" i="68" s="1"/>
  <c r="AA29" i="21"/>
  <c r="AA19" i="68" s="1"/>
  <c r="AD23" i="8"/>
  <c r="AD25" i="8" s="1"/>
  <c r="AD62" i="15" s="1"/>
  <c r="AB13" i="15"/>
  <c r="AB29" i="21" s="1"/>
  <c r="AB19" i="68" s="1"/>
  <c r="AC60" i="15"/>
  <c r="AC63" i="15" s="1"/>
  <c r="S16" i="25"/>
  <c r="ED124" i="83"/>
  <c r="ED17" i="61"/>
  <c r="ED39" i="61" s="1"/>
  <c r="AN22" i="69"/>
  <c r="EM84" i="83"/>
  <c r="EJ91" i="83" s="1"/>
  <c r="EJ103" i="83" s="1"/>
  <c r="EM23" i="21"/>
  <c r="EM195" i="21"/>
  <c r="EN44" i="83"/>
  <c r="EN52" i="83" s="1"/>
  <c r="EL166" i="15"/>
  <c r="EL199" i="21"/>
  <c r="EI91" i="83"/>
  <c r="EI103" i="83" s="1"/>
  <c r="EL77" i="83"/>
  <c r="AA26" i="15"/>
  <c r="AM23" i="69"/>
  <c r="EJ76" i="83"/>
  <c r="EI176" i="21"/>
  <c r="EI24" i="21"/>
  <c r="BH86" i="15"/>
  <c r="BG91" i="15"/>
  <c r="EI75" i="83"/>
  <c r="EJ53" i="83"/>
  <c r="EJ13" i="61" s="1"/>
  <c r="EJ35" i="61" s="1"/>
  <c r="EJ45" i="83"/>
  <c r="AC52" i="21"/>
  <c r="AC57" i="68" s="1"/>
  <c r="AC160" i="15"/>
  <c r="AB161" i="15"/>
  <c r="EK21" i="83"/>
  <c r="EK28" i="83" s="1"/>
  <c r="EK82" i="83" s="1"/>
  <c r="EK29" i="83"/>
  <c r="EJ176" i="21"/>
  <c r="EJ159" i="15"/>
  <c r="EI39" i="68"/>
  <c r="EF90" i="83"/>
  <c r="EF102" i="83" s="1"/>
  <c r="EF98" i="83" s="1"/>
  <c r="EF109" i="83" s="1"/>
  <c r="EI76" i="83"/>
  <c r="EG90" i="83"/>
  <c r="EG102" i="83" s="1"/>
  <c r="AC170" i="21"/>
  <c r="AD166" i="21" s="1"/>
  <c r="EI40" i="68"/>
  <c r="AC42" i="21"/>
  <c r="AC49" i="13"/>
  <c r="AC173" i="21"/>
  <c r="AA174" i="21" s="1"/>
  <c r="EN18" i="83"/>
  <c r="EN30" i="83" s="1"/>
  <c r="Y144" i="15"/>
  <c r="Y147" i="15" s="1"/>
  <c r="Z144" i="15" s="1"/>
  <c r="EL20" i="83"/>
  <c r="Y140" i="15"/>
  <c r="Y23" i="15" s="1"/>
  <c r="EJ31" i="83"/>
  <c r="EJ33" i="83" s="1"/>
  <c r="EJ22" i="83"/>
  <c r="AC150" i="21"/>
  <c r="AC151" i="21" s="1"/>
  <c r="AD147" i="21" s="1"/>
  <c r="AC153" i="21"/>
  <c r="BW17" i="15"/>
  <c r="BX95" i="15"/>
  <c r="AA112" i="21"/>
  <c r="AA113" i="21" s="1"/>
  <c r="AB109" i="21" s="1"/>
  <c r="AA115" i="21"/>
  <c r="AN158" i="69"/>
  <c r="EJ50" i="82"/>
  <c r="EJ37" i="68"/>
  <c r="Y46" i="68"/>
  <c r="EJ73" i="83"/>
  <c r="EJ96" i="83" s="1"/>
  <c r="EG87" i="83"/>
  <c r="EG99" i="83" s="1"/>
  <c r="EI112" i="83"/>
  <c r="Z49" i="21"/>
  <c r="K48" i="69" s="1"/>
  <c r="Z139" i="15"/>
  <c r="EH179" i="15"/>
  <c r="EH182" i="15" s="1"/>
  <c r="EG32" i="15"/>
  <c r="BX81" i="15"/>
  <c r="EJ145" i="15"/>
  <c r="EK48" i="83"/>
  <c r="EL36" i="68"/>
  <c r="EJ138" i="15"/>
  <c r="W117" i="21"/>
  <c r="EE113" i="83"/>
  <c r="EE111" i="83" s="1"/>
  <c r="Z25" i="15"/>
  <c r="AA151" i="15"/>
  <c r="AA154" i="15" s="1"/>
  <c r="Z46" i="13"/>
  <c r="F316" i="73" s="1"/>
  <c r="Z39" i="21"/>
  <c r="Z46" i="68" s="1"/>
  <c r="Z116" i="21"/>
  <c r="X117" i="21" s="1"/>
  <c r="AA56" i="68"/>
  <c r="Y54" i="68"/>
  <c r="EJ74" i="83"/>
  <c r="EG88" i="83"/>
  <c r="EG100" i="83" s="1"/>
  <c r="EG186" i="82"/>
  <c r="EG189" i="82"/>
  <c r="EG179" i="82"/>
  <c r="EG177" i="82"/>
  <c r="EG184" i="82"/>
  <c r="EG183" i="82"/>
  <c r="EG180" i="82"/>
  <c r="EG181" i="82"/>
  <c r="EG190" i="82"/>
  <c r="EG187" i="82"/>
  <c r="EG182" i="82"/>
  <c r="EG185" i="82"/>
  <c r="EG178" i="82"/>
  <c r="EG191" i="82"/>
  <c r="EG188" i="82"/>
  <c r="EL26" i="83"/>
  <c r="EL27" i="83"/>
  <c r="EM19" i="83"/>
  <c r="AB51" i="21"/>
  <c r="AB56" i="68" s="1"/>
  <c r="AB153" i="15"/>
  <c r="AA48" i="68"/>
  <c r="AA134" i="21"/>
  <c r="AA131" i="21"/>
  <c r="AA132" i="21" s="1"/>
  <c r="AB128" i="21" s="1"/>
  <c r="EK129" i="21"/>
  <c r="EK138" i="21" s="1"/>
  <c r="EK81" i="83"/>
  <c r="EK20" i="21"/>
  <c r="EL41" i="83"/>
  <c r="EL49" i="83" s="1"/>
  <c r="AB41" i="21"/>
  <c r="AB48" i="68" s="1"/>
  <c r="AB48" i="13"/>
  <c r="AB154" i="21"/>
  <c r="Z155" i="21" s="1"/>
  <c r="Z50" i="21"/>
  <c r="Z146" i="15"/>
  <c r="EK110" i="21"/>
  <c r="EK80" i="83"/>
  <c r="EK19" i="21"/>
  <c r="EL40" i="83"/>
  <c r="Z47" i="13"/>
  <c r="Z40" i="21"/>
  <c r="Z135" i="21"/>
  <c r="X136" i="21" s="1"/>
  <c r="EJ138" i="21"/>
  <c r="EN25" i="83"/>
  <c r="EO17" i="83"/>
  <c r="EH69" i="82"/>
  <c r="EH77" i="82"/>
  <c r="EH67" i="82"/>
  <c r="EH75" i="82"/>
  <c r="EH72" i="82"/>
  <c r="EH66" i="82"/>
  <c r="EH68" i="82"/>
  <c r="EH74" i="82"/>
  <c r="EH73" i="82"/>
  <c r="EH71" i="82"/>
  <c r="EH70" i="82"/>
  <c r="EH65" i="82"/>
  <c r="EH78" i="82"/>
  <c r="EH64" i="82"/>
  <c r="EH76" i="82"/>
  <c r="EK94" i="68"/>
  <c r="EK78" i="68"/>
  <c r="EM61" i="83"/>
  <c r="EM63" i="83" s="1"/>
  <c r="EM14" i="61" s="1"/>
  <c r="EM36" i="61" s="1"/>
  <c r="EM180" i="15"/>
  <c r="EM18" i="21"/>
  <c r="EI103" i="82"/>
  <c r="EI105" i="82" s="1"/>
  <c r="EI113" i="82" s="1"/>
  <c r="EI51" i="82"/>
  <c r="EI59" i="82" s="1"/>
  <c r="EI162" i="82"/>
  <c r="EH163" i="82"/>
  <c r="EH172" i="82"/>
  <c r="EJ148" i="21"/>
  <c r="EJ82" i="83"/>
  <c r="EJ21" i="21"/>
  <c r="EJ24" i="21" s="1"/>
  <c r="EK42" i="83"/>
  <c r="EK50" i="83" s="1"/>
  <c r="EH124" i="82"/>
  <c r="EH129" i="82"/>
  <c r="EH127" i="82"/>
  <c r="EH121" i="82"/>
  <c r="EH122" i="82"/>
  <c r="EH125" i="82"/>
  <c r="EH119" i="82"/>
  <c r="EH126" i="82"/>
  <c r="EH118" i="82"/>
  <c r="EH131" i="82"/>
  <c r="EH128" i="82"/>
  <c r="EH130" i="82"/>
  <c r="EH123" i="82"/>
  <c r="EH132" i="82"/>
  <c r="EH120" i="82"/>
  <c r="F130" i="73" l="1"/>
  <c r="K28" i="69"/>
  <c r="AE23" i="8"/>
  <c r="AE25" i="8" s="1"/>
  <c r="AE62" i="15" s="1"/>
  <c r="AD60" i="15"/>
  <c r="AD63" i="15" s="1"/>
  <c r="AC13" i="15"/>
  <c r="AC29" i="21" s="1"/>
  <c r="AC19" i="68" s="1"/>
  <c r="EM166" i="15"/>
  <c r="EN84" i="83"/>
  <c r="EK91" i="83" s="1"/>
  <c r="EK103" i="83" s="1"/>
  <c r="EN23" i="21"/>
  <c r="EN41" i="68" s="1"/>
  <c r="EN195" i="21"/>
  <c r="EN199" i="21" s="1"/>
  <c r="EO44" i="83"/>
  <c r="EO52" i="83" s="1"/>
  <c r="EM199" i="21"/>
  <c r="EM41" i="68"/>
  <c r="EM77" i="83"/>
  <c r="EK31" i="83"/>
  <c r="EK33" i="83" s="1"/>
  <c r="EK22" i="83"/>
  <c r="EK148" i="21"/>
  <c r="EK152" i="15" s="1"/>
  <c r="EK21" i="21"/>
  <c r="EK39" i="68" s="1"/>
  <c r="BG16" i="15"/>
  <c r="BH87" i="15"/>
  <c r="BH37" i="13" s="1"/>
  <c r="BH35" i="13" s="1"/>
  <c r="BH39" i="13" s="1"/>
  <c r="BH40" i="13" s="1"/>
  <c r="EL42" i="83"/>
  <c r="EL50" i="83" s="1"/>
  <c r="EI42" i="68"/>
  <c r="EF113" i="83"/>
  <c r="EF111" i="83" s="1"/>
  <c r="EF17" i="61" s="1"/>
  <c r="EF39" i="61" s="1"/>
  <c r="AC49" i="68"/>
  <c r="AD169" i="21"/>
  <c r="AD170" i="21" s="1"/>
  <c r="AE166" i="21" s="1"/>
  <c r="AD172" i="21"/>
  <c r="EL21" i="83"/>
  <c r="EL28" i="83" s="1"/>
  <c r="EL29" i="83"/>
  <c r="EK83" i="83"/>
  <c r="EK167" i="21"/>
  <c r="EK22" i="21"/>
  <c r="EL43" i="83"/>
  <c r="EL51" i="83" s="1"/>
  <c r="AC158" i="15"/>
  <c r="AC161" i="15" s="1"/>
  <c r="AB26" i="15"/>
  <c r="EO18" i="83"/>
  <c r="EO30" i="83" s="1"/>
  <c r="EM20" i="83"/>
  <c r="Z137" i="15"/>
  <c r="Z140" i="15" s="1"/>
  <c r="Y24" i="15"/>
  <c r="EK53" i="83"/>
  <c r="EK13" i="61" s="1"/>
  <c r="EK35" i="61" s="1"/>
  <c r="EK45" i="83"/>
  <c r="AB112" i="21"/>
  <c r="AB113" i="21" s="1"/>
  <c r="AC109" i="21" s="1"/>
  <c r="AB115" i="21"/>
  <c r="EI120" i="82"/>
  <c r="EI131" i="82"/>
  <c r="EI132" i="82"/>
  <c r="EI127" i="82"/>
  <c r="EI126" i="82"/>
  <c r="EI119" i="82"/>
  <c r="EI128" i="82"/>
  <c r="EI121" i="82"/>
  <c r="EI129" i="82"/>
  <c r="EI123" i="82"/>
  <c r="EI124" i="82"/>
  <c r="EI125" i="82"/>
  <c r="EI122" i="82"/>
  <c r="EI118" i="82"/>
  <c r="EI130" i="82"/>
  <c r="K46" i="24"/>
  <c r="F317" i="73"/>
  <c r="EK74" i="83"/>
  <c r="F344" i="73"/>
  <c r="K25" i="25"/>
  <c r="EL110" i="21"/>
  <c r="EL80" i="83"/>
  <c r="EL19" i="21"/>
  <c r="AN18" i="69" s="1"/>
  <c r="EM40" i="83"/>
  <c r="AA25" i="15"/>
  <c r="AB151" i="15"/>
  <c r="AB154" i="15" s="1"/>
  <c r="EM36" i="68"/>
  <c r="EL48" i="83"/>
  <c r="BX84" i="15"/>
  <c r="AB134" i="21"/>
  <c r="AB131" i="21"/>
  <c r="AB132" i="21" s="1"/>
  <c r="AC128" i="21" s="1"/>
  <c r="EJ39" i="68"/>
  <c r="EJ42" i="68" s="1"/>
  <c r="EK50" i="82"/>
  <c r="Z55" i="68"/>
  <c r="K49" i="69"/>
  <c r="EJ112" i="83"/>
  <c r="AA39" i="21"/>
  <c r="AA46" i="13"/>
  <c r="AA116" i="21"/>
  <c r="Y117" i="21" s="1"/>
  <c r="EK145" i="15"/>
  <c r="EJ162" i="82"/>
  <c r="EJ51" i="82"/>
  <c r="EJ59" i="82" s="1"/>
  <c r="EJ103" i="82"/>
  <c r="EJ105" i="82" s="1"/>
  <c r="EJ113" i="82" s="1"/>
  <c r="EK138" i="15"/>
  <c r="AA47" i="13"/>
  <c r="AA40" i="21"/>
  <c r="AA135" i="21"/>
  <c r="Y136" i="21" s="1"/>
  <c r="EJ75" i="83"/>
  <c r="EG89" i="83"/>
  <c r="EG101" i="83" s="1"/>
  <c r="EG98" i="83" s="1"/>
  <c r="EG109" i="83" s="1"/>
  <c r="EH89" i="83"/>
  <c r="EH101" i="83" s="1"/>
  <c r="EO25" i="83"/>
  <c r="EP17" i="83"/>
  <c r="EH32" i="15"/>
  <c r="EI179" i="15"/>
  <c r="EI182" i="15" s="1"/>
  <c r="Z147" i="15"/>
  <c r="EK119" i="21"/>
  <c r="Z54" i="68"/>
  <c r="EH188" i="82"/>
  <c r="EH191" i="82"/>
  <c r="EH187" i="82"/>
  <c r="EH182" i="82"/>
  <c r="EH178" i="82"/>
  <c r="EH189" i="82"/>
  <c r="EH183" i="82"/>
  <c r="EH177" i="82"/>
  <c r="EH185" i="82"/>
  <c r="EH179" i="82"/>
  <c r="EH190" i="82"/>
  <c r="EH181" i="82"/>
  <c r="EH186" i="82"/>
  <c r="EH184" i="82"/>
  <c r="EH180" i="82"/>
  <c r="K38" i="69"/>
  <c r="AD153" i="21"/>
  <c r="AD150" i="21"/>
  <c r="AD151" i="21" s="1"/>
  <c r="AE147" i="21" s="1"/>
  <c r="K45" i="24"/>
  <c r="EK73" i="83"/>
  <c r="EK96" i="83" s="1"/>
  <c r="EE17" i="61"/>
  <c r="EE39" i="61" s="1"/>
  <c r="EE122" i="83"/>
  <c r="EE124" i="83" s="1"/>
  <c r="AA49" i="21"/>
  <c r="AA139" i="15"/>
  <c r="EJ152" i="15"/>
  <c r="EJ157" i="21"/>
  <c r="EN61" i="83"/>
  <c r="EN63" i="83" s="1"/>
  <c r="EN14" i="61" s="1"/>
  <c r="EN36" i="61" s="1"/>
  <c r="EN180" i="15"/>
  <c r="EN18" i="21"/>
  <c r="AC41" i="21"/>
  <c r="AC48" i="68" s="1"/>
  <c r="AC48" i="13"/>
  <c r="AC154" i="21"/>
  <c r="AA155" i="21" s="1"/>
  <c r="EI76" i="82"/>
  <c r="EI74" i="82"/>
  <c r="EI65" i="82"/>
  <c r="EI64" i="82"/>
  <c r="EI75" i="82"/>
  <c r="EI71" i="82"/>
  <c r="EI78" i="82"/>
  <c r="EI69" i="82"/>
  <c r="EI67" i="82"/>
  <c r="EI73" i="82"/>
  <c r="EI68" i="82"/>
  <c r="EI70" i="82"/>
  <c r="EI66" i="82"/>
  <c r="EI77" i="82"/>
  <c r="EI72" i="82"/>
  <c r="Z47" i="68"/>
  <c r="K39" i="69"/>
  <c r="EM27" i="83"/>
  <c r="EM26" i="83"/>
  <c r="EN19" i="83"/>
  <c r="EL81" i="83"/>
  <c r="EL20" i="21"/>
  <c r="EL38" i="68" s="1"/>
  <c r="EL129" i="21"/>
  <c r="EM41" i="83"/>
  <c r="EM49" i="83" s="1"/>
  <c r="EK38" i="68"/>
  <c r="EK37" i="68"/>
  <c r="EH88" i="83"/>
  <c r="EH100" i="83" s="1"/>
  <c r="AA50" i="21"/>
  <c r="AA146" i="15"/>
  <c r="EH87" i="83"/>
  <c r="EH99" i="83" s="1"/>
  <c r="BX97" i="15"/>
  <c r="BX98" i="15" s="1"/>
  <c r="EI163" i="82"/>
  <c r="EI172" i="82"/>
  <c r="EL94" i="68"/>
  <c r="EL78" i="68"/>
  <c r="EK75" i="83"/>
  <c r="AC51" i="21"/>
  <c r="AC56" i="68" s="1"/>
  <c r="AC153" i="15"/>
  <c r="AF23" i="8" l="1"/>
  <c r="AF25" i="8" s="1"/>
  <c r="AF62" i="15" s="1"/>
  <c r="AD13" i="15"/>
  <c r="AE60" i="15"/>
  <c r="AE63" i="15" s="1"/>
  <c r="EK157" i="21"/>
  <c r="EN77" i="83"/>
  <c r="EO84" i="83"/>
  <c r="EL91" i="83" s="1"/>
  <c r="EL103" i="83" s="1"/>
  <c r="EO23" i="21"/>
  <c r="EO195" i="21"/>
  <c r="EP44" i="83"/>
  <c r="EP52" i="83" s="1"/>
  <c r="EN166" i="15"/>
  <c r="EK24" i="21"/>
  <c r="EF122" i="83"/>
  <c r="EF124" i="83" s="1"/>
  <c r="BH89" i="15"/>
  <c r="BI86" i="15" s="1"/>
  <c r="EL31" i="83"/>
  <c r="EL33" i="83" s="1"/>
  <c r="EL21" i="21"/>
  <c r="EL39" i="68" s="1"/>
  <c r="EM42" i="83"/>
  <c r="EM50" i="83" s="1"/>
  <c r="EL82" i="83"/>
  <c r="EL75" i="83" s="1"/>
  <c r="EL148" i="21"/>
  <c r="EL152" i="15" s="1"/>
  <c r="EL22" i="83"/>
  <c r="EK40" i="68"/>
  <c r="EK42" i="68" s="1"/>
  <c r="EK176" i="21"/>
  <c r="EK159" i="15"/>
  <c r="EL53" i="83"/>
  <c r="EL13" i="61" s="1"/>
  <c r="EL35" i="61" s="1"/>
  <c r="EH90" i="83"/>
  <c r="EH102" i="83" s="1"/>
  <c r="EH98" i="83" s="1"/>
  <c r="EH109" i="83" s="1"/>
  <c r="EK76" i="83"/>
  <c r="AD158" i="15"/>
  <c r="AC26" i="15"/>
  <c r="EL45" i="83"/>
  <c r="EL167" i="21"/>
  <c r="EL83" i="83"/>
  <c r="EL22" i="21"/>
  <c r="EL40" i="68" s="1"/>
  <c r="EM43" i="83"/>
  <c r="EM51" i="83" s="1"/>
  <c r="AE169" i="21"/>
  <c r="AE172" i="21"/>
  <c r="EM21" i="83"/>
  <c r="EM28" i="83" s="1"/>
  <c r="EM21" i="21" s="1"/>
  <c r="EM29" i="83"/>
  <c r="AD42" i="21"/>
  <c r="AD49" i="13"/>
  <c r="AD173" i="21"/>
  <c r="AB174" i="21" s="1"/>
  <c r="AD52" i="21"/>
  <c r="AD160" i="15"/>
  <c r="EP18" i="83"/>
  <c r="EP30" i="83" s="1"/>
  <c r="AN19" i="69"/>
  <c r="AC134" i="21"/>
  <c r="AC131" i="21"/>
  <c r="AC132" i="21" s="1"/>
  <c r="AD128" i="21" s="1"/>
  <c r="Z24" i="15"/>
  <c r="AA144" i="15"/>
  <c r="AA147" i="15" s="1"/>
  <c r="BY81" i="15"/>
  <c r="EI188" i="82"/>
  <c r="EI187" i="82"/>
  <c r="EI191" i="82"/>
  <c r="EI189" i="82"/>
  <c r="EI181" i="82"/>
  <c r="EI182" i="82"/>
  <c r="EI186" i="82"/>
  <c r="EI179" i="82"/>
  <c r="EI180" i="82"/>
  <c r="EI190" i="82"/>
  <c r="EI177" i="82"/>
  <c r="EI183" i="82"/>
  <c r="EI185" i="82"/>
  <c r="EI184" i="82"/>
  <c r="EI178" i="82"/>
  <c r="AE153" i="21"/>
  <c r="AE150" i="21"/>
  <c r="AE151" i="21" s="1"/>
  <c r="AF147" i="21" s="1"/>
  <c r="EP25" i="83"/>
  <c r="EI88" i="83"/>
  <c r="EI100" i="83" s="1"/>
  <c r="EM94" i="68"/>
  <c r="EM78" i="68"/>
  <c r="EO180" i="15"/>
  <c r="EO61" i="83"/>
  <c r="EO63" i="83" s="1"/>
  <c r="EO14" i="61" s="1"/>
  <c r="EO36" i="61" s="1"/>
  <c r="EO18" i="21"/>
  <c r="AA46" i="68"/>
  <c r="EL138" i="15"/>
  <c r="EL145" i="15"/>
  <c r="EI32" i="15"/>
  <c r="EJ179" i="15"/>
  <c r="EJ182" i="15" s="1"/>
  <c r="BX17" i="15"/>
  <c r="BY95" i="15"/>
  <c r="EN26" i="83"/>
  <c r="EN27" i="83"/>
  <c r="EO19" i="83"/>
  <c r="AD51" i="21"/>
  <c r="AD153" i="15"/>
  <c r="EJ126" i="82"/>
  <c r="EJ129" i="82"/>
  <c r="EJ130" i="82"/>
  <c r="EJ122" i="82"/>
  <c r="EJ121" i="82"/>
  <c r="EJ118" i="82"/>
  <c r="EJ125" i="82"/>
  <c r="EJ119" i="82"/>
  <c r="EJ120" i="82"/>
  <c r="EJ123" i="82"/>
  <c r="EJ132" i="82"/>
  <c r="EJ128" i="82"/>
  <c r="EJ124" i="82"/>
  <c r="EJ127" i="82"/>
  <c r="EJ131" i="82"/>
  <c r="EM110" i="21"/>
  <c r="EM119" i="21" s="1"/>
  <c r="EM19" i="21"/>
  <c r="EM80" i="83"/>
  <c r="EN40" i="83"/>
  <c r="AD48" i="13"/>
  <c r="L47" i="24" s="1"/>
  <c r="AD41" i="21"/>
  <c r="AD48" i="68" s="1"/>
  <c r="AD154" i="21"/>
  <c r="AB155" i="21" s="1"/>
  <c r="EJ64" i="82"/>
  <c r="EJ69" i="82"/>
  <c r="EJ66" i="82"/>
  <c r="EJ68" i="82"/>
  <c r="EJ76" i="82"/>
  <c r="EJ74" i="82"/>
  <c r="EJ75" i="82"/>
  <c r="EJ78" i="82"/>
  <c r="EJ71" i="82"/>
  <c r="EJ72" i="82"/>
  <c r="EJ73" i="82"/>
  <c r="EJ70" i="82"/>
  <c r="EJ67" i="82"/>
  <c r="EJ65" i="82"/>
  <c r="EJ77" i="82"/>
  <c r="EK51" i="82"/>
  <c r="EK59" i="82" s="1"/>
  <c r="EK162" i="82"/>
  <c r="EK103" i="82"/>
  <c r="EK105" i="82" s="1"/>
  <c r="EK113" i="82" s="1"/>
  <c r="AC112" i="21"/>
  <c r="AC113" i="21" s="1"/>
  <c r="AD109" i="21" s="1"/>
  <c r="AC115" i="21"/>
  <c r="AA47" i="68"/>
  <c r="EK112" i="83"/>
  <c r="EL74" i="83"/>
  <c r="EL119" i="21"/>
  <c r="EJ172" i="82"/>
  <c r="EJ163" i="82"/>
  <c r="AC151" i="15"/>
  <c r="AC154" i="15" s="1"/>
  <c r="AB25" i="15"/>
  <c r="Z23" i="15"/>
  <c r="AA137" i="15"/>
  <c r="AA140" i="15" s="1"/>
  <c r="EL138" i="21"/>
  <c r="AB46" i="13"/>
  <c r="AB39" i="21"/>
  <c r="AB46" i="68" s="1"/>
  <c r="AB116" i="21"/>
  <c r="AB47" i="13"/>
  <c r="AB40" i="21"/>
  <c r="AB47" i="68" s="1"/>
  <c r="AB135" i="21"/>
  <c r="Z136" i="21" s="1"/>
  <c r="EI87" i="83"/>
  <c r="EI99" i="83" s="1"/>
  <c r="EN36" i="68"/>
  <c r="AA54" i="68"/>
  <c r="EG113" i="83"/>
  <c r="EG111" i="83" s="1"/>
  <c r="AB49" i="21"/>
  <c r="AB139" i="15"/>
  <c r="AA55" i="68"/>
  <c r="EM20" i="21"/>
  <c r="EM81" i="83"/>
  <c r="EJ88" i="83" s="1"/>
  <c r="EJ100" i="83" s="1"/>
  <c r="EM129" i="21"/>
  <c r="EM138" i="21" s="1"/>
  <c r="EN41" i="83"/>
  <c r="EN49" i="83" s="1"/>
  <c r="EL50" i="82"/>
  <c r="EM48" i="83"/>
  <c r="AB50" i="21"/>
  <c r="AB55" i="68" s="1"/>
  <c r="AB146" i="15"/>
  <c r="EL37" i="68"/>
  <c r="EN20" i="83"/>
  <c r="EN29" i="83" s="1"/>
  <c r="EL73" i="83"/>
  <c r="EL96" i="83" s="1"/>
  <c r="AG23" i="8" l="1"/>
  <c r="AG25" i="8" s="1"/>
  <c r="AG62" i="15" s="1"/>
  <c r="AF60" i="15"/>
  <c r="AF63" i="15" s="1"/>
  <c r="AE13" i="15"/>
  <c r="AE29" i="21" s="1"/>
  <c r="G333" i="73"/>
  <c r="AD29" i="21"/>
  <c r="L13" i="25"/>
  <c r="EO77" i="83"/>
  <c r="EO166" i="15"/>
  <c r="EP84" i="83"/>
  <c r="EM91" i="83" s="1"/>
  <c r="EM103" i="83" s="1"/>
  <c r="EP23" i="21"/>
  <c r="AO22" i="69" s="1"/>
  <c r="E22" i="69" s="1"/>
  <c r="EP195" i="21"/>
  <c r="EP166" i="15" s="1"/>
  <c r="EO199" i="21"/>
  <c r="EO41" i="68"/>
  <c r="EI89" i="83"/>
  <c r="EI101" i="83" s="1"/>
  <c r="EM31" i="83"/>
  <c r="EM33" i="83" s="1"/>
  <c r="BH91" i="15"/>
  <c r="BI87" i="15" s="1"/>
  <c r="BI37" i="13" s="1"/>
  <c r="AN20" i="69"/>
  <c r="EL24" i="21"/>
  <c r="EL42" i="68"/>
  <c r="EL157" i="21"/>
  <c r="EM82" i="83"/>
  <c r="EM75" i="83" s="1"/>
  <c r="EN42" i="83"/>
  <c r="EN50" i="83" s="1"/>
  <c r="EM22" i="83"/>
  <c r="EM148" i="21"/>
  <c r="EM157" i="21" s="1"/>
  <c r="AE52" i="21"/>
  <c r="AE160" i="15"/>
  <c r="EI90" i="83"/>
  <c r="EI102" i="83" s="1"/>
  <c r="EL76" i="83"/>
  <c r="AD161" i="15"/>
  <c r="AD57" i="68"/>
  <c r="L51" i="69"/>
  <c r="L48" i="24"/>
  <c r="G319" i="73"/>
  <c r="L41" i="69"/>
  <c r="AD49" i="68"/>
  <c r="EM83" i="83"/>
  <c r="EM167" i="21"/>
  <c r="EM22" i="21"/>
  <c r="EM40" i="68" s="1"/>
  <c r="EN43" i="83"/>
  <c r="EN51" i="83" s="1"/>
  <c r="EL176" i="21"/>
  <c r="EL159" i="15"/>
  <c r="AN21" i="69"/>
  <c r="AE42" i="21"/>
  <c r="AE49" i="13"/>
  <c r="AE173" i="21"/>
  <c r="AC174" i="21" s="1"/>
  <c r="EM53" i="83"/>
  <c r="EM13" i="61" s="1"/>
  <c r="EM35" i="61" s="1"/>
  <c r="EM45" i="83"/>
  <c r="EN22" i="21"/>
  <c r="EN40" i="68" s="1"/>
  <c r="EN83" i="83"/>
  <c r="EN167" i="21"/>
  <c r="EO43" i="83"/>
  <c r="EO51" i="83" s="1"/>
  <c r="AE170" i="21"/>
  <c r="AF166" i="21" s="1"/>
  <c r="L40" i="69"/>
  <c r="EO20" i="83"/>
  <c r="AD134" i="21"/>
  <c r="AD131" i="21"/>
  <c r="AD132" i="21" s="1"/>
  <c r="AE128" i="21" s="1"/>
  <c r="EH113" i="83"/>
  <c r="EH111" i="83" s="1"/>
  <c r="EM74" i="83"/>
  <c r="EM138" i="15"/>
  <c r="EP61" i="83"/>
  <c r="EP180" i="15"/>
  <c r="E180" i="15" s="1"/>
  <c r="EP18" i="21"/>
  <c r="AO17" i="69" s="1"/>
  <c r="EL112" i="83"/>
  <c r="EK130" i="82"/>
  <c r="EK120" i="82"/>
  <c r="EK128" i="82"/>
  <c r="EK125" i="82"/>
  <c r="EK132" i="82"/>
  <c r="EK124" i="82"/>
  <c r="EK126" i="82"/>
  <c r="EK131" i="82"/>
  <c r="EK123" i="82"/>
  <c r="EK127" i="82"/>
  <c r="EK129" i="82"/>
  <c r="EK119" i="82"/>
  <c r="EK122" i="82"/>
  <c r="EK121" i="82"/>
  <c r="EK118" i="82"/>
  <c r="EO36" i="68"/>
  <c r="EK172" i="82"/>
  <c r="EK163" i="82"/>
  <c r="BY97" i="15"/>
  <c r="BY98" i="15" s="1"/>
  <c r="EK73" i="82"/>
  <c r="EK67" i="82"/>
  <c r="EK68" i="82"/>
  <c r="EK77" i="82"/>
  <c r="EK76" i="82"/>
  <c r="EK74" i="82"/>
  <c r="EK78" i="82"/>
  <c r="EK69" i="82"/>
  <c r="EK70" i="82"/>
  <c r="EK75" i="82"/>
  <c r="EK72" i="82"/>
  <c r="EK71" i="82"/>
  <c r="EK65" i="82"/>
  <c r="EK64" i="82"/>
  <c r="EK66" i="82"/>
  <c r="EJ32" i="15"/>
  <c r="EK179" i="15"/>
  <c r="EK182" i="15" s="1"/>
  <c r="G318" i="73"/>
  <c r="EN48" i="83"/>
  <c r="EM73" i="83"/>
  <c r="EM96" i="83" s="1"/>
  <c r="AD56" i="68"/>
  <c r="L50" i="69"/>
  <c r="EN21" i="83"/>
  <c r="EN28" i="83" s="1"/>
  <c r="EN31" i="83" s="1"/>
  <c r="EN33" i="83" s="1"/>
  <c r="AC47" i="13"/>
  <c r="AC40" i="21"/>
  <c r="AC47" i="68" s="1"/>
  <c r="AC135" i="21"/>
  <c r="AA136" i="21" s="1"/>
  <c r="AA23" i="15"/>
  <c r="AB137" i="15"/>
  <c r="AB140" i="15" s="1"/>
  <c r="AF150" i="21"/>
  <c r="AF151" i="21" s="1"/>
  <c r="AG147" i="21" s="1"/>
  <c r="AF153" i="21"/>
  <c r="AE51" i="21"/>
  <c r="AE153" i="15"/>
  <c r="EL103" i="82"/>
  <c r="EL105" i="82" s="1"/>
  <c r="EL113" i="82" s="1"/>
  <c r="EL51" i="82"/>
  <c r="EL59" i="82" s="1"/>
  <c r="EL162" i="82"/>
  <c r="BY84" i="15"/>
  <c r="EM38" i="68"/>
  <c r="EN78" i="68"/>
  <c r="EN94" i="68"/>
  <c r="K24" i="25"/>
  <c r="F343" i="73"/>
  <c r="F342" i="73"/>
  <c r="K23" i="25"/>
  <c r="AD112" i="21"/>
  <c r="AD115" i="21"/>
  <c r="AC46" i="13"/>
  <c r="AC39" i="21"/>
  <c r="AC116" i="21"/>
  <c r="AA117" i="21" s="1"/>
  <c r="AE41" i="21"/>
  <c r="AE48" i="13"/>
  <c r="AE154" i="21"/>
  <c r="AC155" i="21" s="1"/>
  <c r="EG17" i="61"/>
  <c r="EG39" i="61" s="1"/>
  <c r="EG122" i="83"/>
  <c r="EG124" i="83" s="1"/>
  <c r="EJ182" i="82"/>
  <c r="EJ183" i="82"/>
  <c r="EJ179" i="82"/>
  <c r="EJ178" i="82"/>
  <c r="EJ186" i="82"/>
  <c r="EJ189" i="82"/>
  <c r="EJ190" i="82"/>
  <c r="EJ184" i="82"/>
  <c r="EJ185" i="82"/>
  <c r="EJ191" i="82"/>
  <c r="EJ188" i="82"/>
  <c r="EJ187" i="82"/>
  <c r="EJ181" i="82"/>
  <c r="EJ180" i="82"/>
  <c r="EJ177" i="82"/>
  <c r="EM145" i="15"/>
  <c r="EM50" i="82"/>
  <c r="AA24" i="15"/>
  <c r="AB144" i="15"/>
  <c r="AB147" i="15" s="1"/>
  <c r="EM37" i="68"/>
  <c r="AC50" i="21"/>
  <c r="AC55" i="68" s="1"/>
  <c r="AC146" i="15"/>
  <c r="Z117" i="21"/>
  <c r="EM39" i="68"/>
  <c r="EO27" i="83"/>
  <c r="EO26" i="83"/>
  <c r="EP19" i="83"/>
  <c r="EN129" i="21"/>
  <c r="EN138" i="21" s="1"/>
  <c r="EN20" i="21"/>
  <c r="EN38" i="68" s="1"/>
  <c r="EN81" i="83"/>
  <c r="EO41" i="83"/>
  <c r="EO49" i="83" s="1"/>
  <c r="AB54" i="68"/>
  <c r="AC25" i="15"/>
  <c r="AD151" i="15"/>
  <c r="AD154" i="15" s="1"/>
  <c r="AC49" i="21"/>
  <c r="AC139" i="15"/>
  <c r="EN19" i="21"/>
  <c r="EN110" i="21"/>
  <c r="EN119" i="21" s="1"/>
  <c r="EN80" i="83"/>
  <c r="EO40" i="83"/>
  <c r="EJ87" i="83"/>
  <c r="EJ99" i="83" s="1"/>
  <c r="AH23" i="8" l="1"/>
  <c r="AH25" i="8" s="1"/>
  <c r="AH62" i="15" s="1"/>
  <c r="AD19" i="68"/>
  <c r="L28" i="69"/>
  <c r="G130" i="73"/>
  <c r="AF13" i="15"/>
  <c r="AF29" i="21" s="1"/>
  <c r="AF19" i="68" s="1"/>
  <c r="AG60" i="15"/>
  <c r="AG63" i="15" s="1"/>
  <c r="AE19" i="68"/>
  <c r="E166" i="15"/>
  <c r="EN91" i="83"/>
  <c r="EN103" i="83" s="1"/>
  <c r="EP41" i="68"/>
  <c r="E41" i="68" s="1"/>
  <c r="E23" i="21"/>
  <c r="A22" i="69" s="1"/>
  <c r="EP91" i="83"/>
  <c r="EP77" i="83"/>
  <c r="E77" i="83" s="1"/>
  <c r="E84" i="83"/>
  <c r="EP199" i="21"/>
  <c r="EO91" i="83"/>
  <c r="EO103" i="83" s="1"/>
  <c r="EI98" i="83"/>
  <c r="AN23" i="69"/>
  <c r="BH16" i="15"/>
  <c r="EJ89" i="83"/>
  <c r="EJ101" i="83" s="1"/>
  <c r="EM152" i="15"/>
  <c r="BI89" i="15"/>
  <c r="BI35" i="13"/>
  <c r="BI39" i="13" s="1"/>
  <c r="BI40" i="13" s="1"/>
  <c r="EN53" i="83"/>
  <c r="EN13" i="61" s="1"/>
  <c r="EN35" i="61" s="1"/>
  <c r="EN45" i="83"/>
  <c r="EM176" i="21"/>
  <c r="EM159" i="15"/>
  <c r="AE158" i="15"/>
  <c r="AE161" i="15" s="1"/>
  <c r="AD26" i="15"/>
  <c r="AF169" i="21"/>
  <c r="AF170" i="21" s="1"/>
  <c r="AG166" i="21" s="1"/>
  <c r="AF172" i="21"/>
  <c r="EO21" i="83"/>
  <c r="EO28" i="83" s="1"/>
  <c r="EO21" i="21" s="1"/>
  <c r="EO39" i="68" s="1"/>
  <c r="EO29" i="83"/>
  <c r="AE49" i="68"/>
  <c r="EJ90" i="83"/>
  <c r="EJ102" i="83" s="1"/>
  <c r="EM76" i="83"/>
  <c r="EN176" i="21"/>
  <c r="EN159" i="15"/>
  <c r="EK90" i="83"/>
  <c r="EK102" i="83" s="1"/>
  <c r="EN76" i="83"/>
  <c r="EM24" i="21"/>
  <c r="AE57" i="68"/>
  <c r="EP20" i="83"/>
  <c r="EN22" i="83"/>
  <c r="AB23" i="15"/>
  <c r="AC137" i="15"/>
  <c r="AC140" i="15" s="1"/>
  <c r="EN74" i="83"/>
  <c r="EM42" i="68"/>
  <c r="AE48" i="68"/>
  <c r="EK88" i="83"/>
  <c r="EK100" i="83" s="1"/>
  <c r="BY17" i="15"/>
  <c r="BZ95" i="15"/>
  <c r="AD49" i="21"/>
  <c r="AD139" i="15"/>
  <c r="BZ81" i="15"/>
  <c r="AO158" i="69"/>
  <c r="E158" i="69" s="1"/>
  <c r="C40" i="86" s="1"/>
  <c r="EL163" i="82"/>
  <c r="EL172" i="82"/>
  <c r="EL120" i="82"/>
  <c r="EL132" i="82"/>
  <c r="EL121" i="82"/>
  <c r="EL124" i="82"/>
  <c r="EL125" i="82"/>
  <c r="EL118" i="82"/>
  <c r="EL129" i="82"/>
  <c r="EL128" i="82"/>
  <c r="EL131" i="82"/>
  <c r="EL119" i="82"/>
  <c r="EL122" i="82"/>
  <c r="EL127" i="82"/>
  <c r="EL126" i="82"/>
  <c r="EL130" i="82"/>
  <c r="EL123" i="82"/>
  <c r="EN21" i="21"/>
  <c r="EN24" i="21" s="1"/>
  <c r="EN148" i="21"/>
  <c r="EN82" i="83"/>
  <c r="EO42" i="83"/>
  <c r="EO50" i="83" s="1"/>
  <c r="AC54" i="68"/>
  <c r="EN145" i="15"/>
  <c r="EN50" i="82"/>
  <c r="AG150" i="21"/>
  <c r="AG151" i="21" s="1"/>
  <c r="AH147" i="21" s="1"/>
  <c r="AG153" i="21"/>
  <c r="AF41" i="21"/>
  <c r="AF48" i="68" s="1"/>
  <c r="AF48" i="13"/>
  <c r="AF154" i="21"/>
  <c r="EN138" i="15"/>
  <c r="EO94" i="68"/>
  <c r="EO78" i="68"/>
  <c r="AD50" i="21"/>
  <c r="AD55" i="68" s="1"/>
  <c r="AD146" i="15"/>
  <c r="AD25" i="15"/>
  <c r="AE151" i="15"/>
  <c r="AE154" i="15" s="1"/>
  <c r="EP63" i="83"/>
  <c r="E61" i="83"/>
  <c r="EK32" i="15"/>
  <c r="EL179" i="15"/>
  <c r="EL182" i="15" s="1"/>
  <c r="EO48" i="83"/>
  <c r="EK190" i="82"/>
  <c r="EK179" i="82"/>
  <c r="EK187" i="82"/>
  <c r="EK181" i="82"/>
  <c r="EK188" i="82"/>
  <c r="EK180" i="82"/>
  <c r="EK186" i="82"/>
  <c r="EK183" i="82"/>
  <c r="EK189" i="82"/>
  <c r="EK182" i="82"/>
  <c r="EK184" i="82"/>
  <c r="EK178" i="82"/>
  <c r="EK177" i="82"/>
  <c r="EK185" i="82"/>
  <c r="EK191" i="82"/>
  <c r="EN73" i="83"/>
  <c r="EN96" i="83" s="1"/>
  <c r="EK87" i="83"/>
  <c r="EK99" i="83" s="1"/>
  <c r="AC46" i="68"/>
  <c r="AE131" i="21"/>
  <c r="AE132" i="21" s="1"/>
  <c r="AF128" i="21" s="1"/>
  <c r="AE134" i="21"/>
  <c r="EP27" i="83"/>
  <c r="EP26" i="83"/>
  <c r="AF51" i="21"/>
  <c r="AF56" i="68" s="1"/>
  <c r="AF153" i="15"/>
  <c r="EN37" i="68"/>
  <c r="EO80" i="83"/>
  <c r="EO19" i="21"/>
  <c r="EO110" i="21"/>
  <c r="EO119" i="21" s="1"/>
  <c r="EP40" i="83"/>
  <c r="EM162" i="82"/>
  <c r="EM51" i="82"/>
  <c r="EM59" i="82" s="1"/>
  <c r="EM103" i="82"/>
  <c r="EM105" i="82" s="1"/>
  <c r="EM113" i="82" s="1"/>
  <c r="AD113" i="21"/>
  <c r="AE109" i="21" s="1"/>
  <c r="EM112" i="83"/>
  <c r="AD47" i="13"/>
  <c r="L46" i="24" s="1"/>
  <c r="AD40" i="21"/>
  <c r="AD135" i="21"/>
  <c r="AB136" i="21" s="1"/>
  <c r="EL74" i="82"/>
  <c r="EL70" i="82"/>
  <c r="EL72" i="82"/>
  <c r="EL76" i="82"/>
  <c r="EL73" i="82"/>
  <c r="EL65" i="82"/>
  <c r="EL68" i="82"/>
  <c r="EL75" i="82"/>
  <c r="EL69" i="82"/>
  <c r="EL66" i="82"/>
  <c r="EL77" i="82"/>
  <c r="EL78" i="82"/>
  <c r="EL64" i="82"/>
  <c r="EL67" i="82"/>
  <c r="EL71" i="82"/>
  <c r="AE56" i="68"/>
  <c r="EH17" i="61"/>
  <c r="EH39" i="61" s="1"/>
  <c r="EH122" i="83"/>
  <c r="EH124" i="83" s="1"/>
  <c r="AB24" i="15"/>
  <c r="AC144" i="15"/>
  <c r="AC147" i="15" s="1"/>
  <c r="EO20" i="21"/>
  <c r="EO38" i="68" s="1"/>
  <c r="EO81" i="83"/>
  <c r="EO129" i="21"/>
  <c r="EO138" i="21" s="1"/>
  <c r="EP41" i="83"/>
  <c r="EP49" i="83" s="1"/>
  <c r="AD46" i="13"/>
  <c r="AD39" i="21"/>
  <c r="AD116" i="21"/>
  <c r="EP36" i="68"/>
  <c r="E18" i="21"/>
  <c r="R17" i="69"/>
  <c r="E17" i="69" s="1"/>
  <c r="AI23" i="8" l="1"/>
  <c r="AI25" i="8" s="1"/>
  <c r="AI62" i="15" s="1"/>
  <c r="AG13" i="15"/>
  <c r="AG29" i="21" s="1"/>
  <c r="AH60" i="15"/>
  <c r="AH63" i="15" s="1"/>
  <c r="EI113" i="83"/>
  <c r="EI111" i="83" s="1"/>
  <c r="EI122" i="83" s="1"/>
  <c r="EI109" i="83"/>
  <c r="EP103" i="83"/>
  <c r="E103" i="83" s="1"/>
  <c r="E91" i="83"/>
  <c r="EJ98" i="83"/>
  <c r="EO148" i="21"/>
  <c r="EO157" i="21" s="1"/>
  <c r="EO31" i="83"/>
  <c r="EO33" i="83" s="1"/>
  <c r="EP42" i="83"/>
  <c r="EP50" i="83" s="1"/>
  <c r="EO82" i="83"/>
  <c r="EL89" i="83" s="1"/>
  <c r="EL101" i="83" s="1"/>
  <c r="BJ86" i="15"/>
  <c r="BI91" i="15"/>
  <c r="EO22" i="83"/>
  <c r="AF52" i="21"/>
  <c r="AF160" i="15"/>
  <c r="L26" i="25"/>
  <c r="G345" i="73"/>
  <c r="AF42" i="21"/>
  <c r="AF49" i="13"/>
  <c r="AF173" i="21"/>
  <c r="AD174" i="21" s="1"/>
  <c r="AF158" i="15"/>
  <c r="AE26" i="15"/>
  <c r="EP21" i="83"/>
  <c r="EP28" i="83" s="1"/>
  <c r="EP148" i="21" s="1"/>
  <c r="EP152" i="15" s="1"/>
  <c r="EP29" i="83"/>
  <c r="AG169" i="21"/>
  <c r="AG170" i="21" s="1"/>
  <c r="AH166" i="21" s="1"/>
  <c r="AG172" i="21"/>
  <c r="EO83" i="83"/>
  <c r="EO22" i="21"/>
  <c r="EO40" i="68" s="1"/>
  <c r="EO167" i="21"/>
  <c r="EP43" i="83"/>
  <c r="EP51" i="83" s="1"/>
  <c r="L49" i="69"/>
  <c r="EO45" i="83"/>
  <c r="EO53" i="83"/>
  <c r="EO13" i="61" s="1"/>
  <c r="EO35" i="61" s="1"/>
  <c r="AH153" i="21"/>
  <c r="AH150" i="21"/>
  <c r="AH151" i="21" s="1"/>
  <c r="AI147" i="21" s="1"/>
  <c r="EO73" i="83"/>
  <c r="EO96" i="83" s="1"/>
  <c r="EL87" i="83"/>
  <c r="EL99" i="83" s="1"/>
  <c r="AD46" i="68"/>
  <c r="L38" i="69"/>
  <c r="EN51" i="82"/>
  <c r="EN59" i="82" s="1"/>
  <c r="EN103" i="82"/>
  <c r="EN105" i="82" s="1"/>
  <c r="EN113" i="82" s="1"/>
  <c r="EN162" i="82"/>
  <c r="EN112" i="83"/>
  <c r="L45" i="24"/>
  <c r="G316" i="73"/>
  <c r="EL32" i="15"/>
  <c r="EM179" i="15"/>
  <c r="EM182" i="15" s="1"/>
  <c r="AD54" i="68"/>
  <c r="AC24" i="15"/>
  <c r="AD144" i="15"/>
  <c r="AD147" i="15" s="1"/>
  <c r="AE112" i="21"/>
  <c r="AE113" i="21" s="1"/>
  <c r="AF109" i="21" s="1"/>
  <c r="AE115" i="21"/>
  <c r="L48" i="69"/>
  <c r="BZ97" i="15"/>
  <c r="BZ98" i="15" s="1"/>
  <c r="EM124" i="82"/>
  <c r="EM122" i="82"/>
  <c r="EM123" i="82"/>
  <c r="EM130" i="82"/>
  <c r="EM132" i="82"/>
  <c r="EM128" i="82"/>
  <c r="EM118" i="82"/>
  <c r="EM120" i="82"/>
  <c r="EM131" i="82"/>
  <c r="EM125" i="82"/>
  <c r="EM119" i="82"/>
  <c r="EM121" i="82"/>
  <c r="EM127" i="82"/>
  <c r="EM126" i="82"/>
  <c r="EM129" i="82"/>
  <c r="AD155" i="21"/>
  <c r="EO74" i="83"/>
  <c r="EM67" i="82"/>
  <c r="EM66" i="82"/>
  <c r="EM68" i="82"/>
  <c r="EM74" i="82"/>
  <c r="EM65" i="82"/>
  <c r="EM64" i="82"/>
  <c r="EM73" i="82"/>
  <c r="EM71" i="82"/>
  <c r="EM76" i="82"/>
  <c r="EM77" i="82"/>
  <c r="EM69" i="82"/>
  <c r="EM78" i="82"/>
  <c r="EM72" i="82"/>
  <c r="EM70" i="82"/>
  <c r="EM75" i="82"/>
  <c r="AG48" i="13"/>
  <c r="AG41" i="21"/>
  <c r="AG154" i="21"/>
  <c r="EP20" i="21"/>
  <c r="EP129" i="21"/>
  <c r="EP145" i="15" s="1"/>
  <c r="EP81" i="83"/>
  <c r="EM88" i="83" s="1"/>
  <c r="EM100" i="83" s="1"/>
  <c r="AG51" i="21"/>
  <c r="AG56" i="68" s="1"/>
  <c r="AG153" i="15"/>
  <c r="R23" i="69"/>
  <c r="EP48" i="83"/>
  <c r="EO138" i="15"/>
  <c r="EN39" i="68"/>
  <c r="EN42" i="68" s="1"/>
  <c r="EL180" i="82"/>
  <c r="EL179" i="82"/>
  <c r="EL185" i="82"/>
  <c r="EL187" i="82"/>
  <c r="EL183" i="82"/>
  <c r="EL181" i="82"/>
  <c r="EL189" i="82"/>
  <c r="EL177" i="82"/>
  <c r="EL178" i="82"/>
  <c r="EL186" i="82"/>
  <c r="EL191" i="82"/>
  <c r="EL190" i="82"/>
  <c r="EL188" i="82"/>
  <c r="EL182" i="82"/>
  <c r="EL184" i="82"/>
  <c r="EO50" i="82"/>
  <c r="AD47" i="68"/>
  <c r="L39" i="69"/>
  <c r="BZ84" i="15"/>
  <c r="EO145" i="15"/>
  <c r="EP80" i="83"/>
  <c r="EM87" i="83" s="1"/>
  <c r="EM99" i="83" s="1"/>
  <c r="EP19" i="21"/>
  <c r="AO18" i="69" s="1"/>
  <c r="EP110" i="21"/>
  <c r="EP138" i="15" s="1"/>
  <c r="EP14" i="61"/>
  <c r="E63" i="83"/>
  <c r="EM172" i="82"/>
  <c r="EM163" i="82"/>
  <c r="AE25" i="15"/>
  <c r="AF151" i="15"/>
  <c r="AF154" i="15" s="1"/>
  <c r="AE47" i="13"/>
  <c r="AE40" i="21"/>
  <c r="AE135" i="21"/>
  <c r="AC136" i="21" s="1"/>
  <c r="G344" i="73"/>
  <c r="L25" i="25"/>
  <c r="EN75" i="83"/>
  <c r="EK89" i="83"/>
  <c r="EK101" i="83" s="1"/>
  <c r="EK98" i="83" s="1"/>
  <c r="EK109" i="83" s="1"/>
  <c r="A17" i="69"/>
  <c r="AF131" i="21"/>
  <c r="AF132" i="21" s="1"/>
  <c r="AG128" i="21" s="1"/>
  <c r="AF134" i="21"/>
  <c r="AB117" i="21"/>
  <c r="EN152" i="15"/>
  <c r="EN157" i="21"/>
  <c r="AC23" i="15"/>
  <c r="AD137" i="15"/>
  <c r="AD140" i="15" s="1"/>
  <c r="AE50" i="21"/>
  <c r="AE146" i="15"/>
  <c r="EP94" i="68"/>
  <c r="EP78" i="68"/>
  <c r="E36" i="68"/>
  <c r="EO37" i="68"/>
  <c r="EL88" i="83"/>
  <c r="EL100" i="83" s="1"/>
  <c r="AJ23" i="8" l="1"/>
  <c r="AJ25" i="8" s="1"/>
  <c r="AJ62" i="15" s="1"/>
  <c r="AG19" i="68"/>
  <c r="AH13" i="15"/>
  <c r="AI60" i="15"/>
  <c r="AI63" i="15" s="1"/>
  <c r="EI17" i="61"/>
  <c r="EI39" i="61" s="1"/>
  <c r="EJ113" i="83"/>
  <c r="EJ111" i="83" s="1"/>
  <c r="EJ17" i="61" s="1"/>
  <c r="EJ39" i="61" s="1"/>
  <c r="EJ109" i="83"/>
  <c r="EO152" i="15"/>
  <c r="E152" i="15" s="1"/>
  <c r="EI124" i="83"/>
  <c r="EO75" i="83"/>
  <c r="EP45" i="83"/>
  <c r="AF161" i="15"/>
  <c r="AF26" i="15" s="1"/>
  <c r="BI16" i="15"/>
  <c r="BJ87" i="15"/>
  <c r="BJ37" i="13" s="1"/>
  <c r="EP21" i="21"/>
  <c r="AO20" i="69" s="1"/>
  <c r="E20" i="69" s="1"/>
  <c r="EP82" i="83"/>
  <c r="EO89" i="83" s="1"/>
  <c r="EP53" i="83"/>
  <c r="EP13" i="61" s="1"/>
  <c r="EP35" i="61" s="1"/>
  <c r="E35" i="61" s="1"/>
  <c r="EP22" i="83"/>
  <c r="EO24" i="21"/>
  <c r="EO76" i="83"/>
  <c r="EL90" i="83"/>
  <c r="EL102" i="83" s="1"/>
  <c r="EL98" i="83" s="1"/>
  <c r="EL109" i="83" s="1"/>
  <c r="AG42" i="21"/>
  <c r="AG49" i="68" s="1"/>
  <c r="AG49" i="13"/>
  <c r="AG173" i="21"/>
  <c r="AE174" i="21" s="1"/>
  <c r="AG52" i="21"/>
  <c r="AG57" i="68" s="1"/>
  <c r="AG160" i="15"/>
  <c r="EP83" i="83"/>
  <c r="EP22" i="21"/>
  <c r="EP167" i="21"/>
  <c r="EP159" i="15" s="1"/>
  <c r="EP31" i="83"/>
  <c r="EP33" i="83" s="1"/>
  <c r="EO42" i="68"/>
  <c r="AH169" i="21"/>
  <c r="AH170" i="21" s="1"/>
  <c r="AI166" i="21" s="1"/>
  <c r="AH172" i="21"/>
  <c r="AF49" i="68"/>
  <c r="EO176" i="21"/>
  <c r="EO159" i="15"/>
  <c r="AF57" i="68"/>
  <c r="EO88" i="83"/>
  <c r="EO100" i="83" s="1"/>
  <c r="EN87" i="83"/>
  <c r="EN99" i="83" s="1"/>
  <c r="EP119" i="21"/>
  <c r="EO87" i="83"/>
  <c r="EO99" i="83" s="1"/>
  <c r="E18" i="69"/>
  <c r="EP36" i="61"/>
  <c r="E36" i="61" s="1"/>
  <c r="E14" i="61"/>
  <c r="EP88" i="83"/>
  <c r="EP74" i="83"/>
  <c r="E74" i="83" s="1"/>
  <c r="E81" i="83"/>
  <c r="EN88" i="83"/>
  <c r="EN100" i="83" s="1"/>
  <c r="AE137" i="15"/>
  <c r="AD23" i="15"/>
  <c r="EK113" i="83"/>
  <c r="EK111" i="83" s="1"/>
  <c r="AF25" i="15"/>
  <c r="AG151" i="15"/>
  <c r="AG154" i="15" s="1"/>
  <c r="AG131" i="21"/>
  <c r="AG132" i="21" s="1"/>
  <c r="AH128" i="21" s="1"/>
  <c r="AG134" i="21"/>
  <c r="AE49" i="21"/>
  <c r="AE139" i="15"/>
  <c r="E138" i="15"/>
  <c r="EP38" i="68"/>
  <c r="E38" i="68" s="1"/>
  <c r="E20" i="21"/>
  <c r="AO19" i="69"/>
  <c r="E19" i="69" s="1"/>
  <c r="EM32" i="15"/>
  <c r="EN179" i="15"/>
  <c r="EN182" i="15" s="1"/>
  <c r="EO112" i="83"/>
  <c r="CA81" i="15"/>
  <c r="EN172" i="82"/>
  <c r="EN163" i="82"/>
  <c r="EN131" i="82"/>
  <c r="EN127" i="82"/>
  <c r="EN126" i="82"/>
  <c r="EN123" i="82"/>
  <c r="EN119" i="82"/>
  <c r="EN122" i="82"/>
  <c r="EN130" i="82"/>
  <c r="EN124" i="82"/>
  <c r="EN118" i="82"/>
  <c r="EN120" i="82"/>
  <c r="EN121" i="82"/>
  <c r="EN125" i="82"/>
  <c r="EN132" i="82"/>
  <c r="EN129" i="82"/>
  <c r="EN128" i="82"/>
  <c r="AF112" i="21"/>
  <c r="AF113" i="21" s="1"/>
  <c r="AG109" i="21" s="1"/>
  <c r="AF115" i="21"/>
  <c r="EN73" i="82"/>
  <c r="EN75" i="82"/>
  <c r="EN71" i="82"/>
  <c r="EN66" i="82"/>
  <c r="EN76" i="82"/>
  <c r="EN68" i="82"/>
  <c r="EN69" i="82"/>
  <c r="EN64" i="82"/>
  <c r="EN65" i="82"/>
  <c r="EN67" i="82"/>
  <c r="EN70" i="82"/>
  <c r="EN74" i="82"/>
  <c r="EN72" i="82"/>
  <c r="EN78" i="82"/>
  <c r="EN77" i="82"/>
  <c r="AF40" i="21"/>
  <c r="AF47" i="68" s="1"/>
  <c r="AF47" i="13"/>
  <c r="AF135" i="21"/>
  <c r="AD136" i="21" s="1"/>
  <c r="EM180" i="82"/>
  <c r="EM184" i="82"/>
  <c r="EM188" i="82"/>
  <c r="EM183" i="82"/>
  <c r="EM181" i="82"/>
  <c r="EM177" i="82"/>
  <c r="EM190" i="82"/>
  <c r="EM189" i="82"/>
  <c r="EM178" i="82"/>
  <c r="EM186" i="82"/>
  <c r="EM185" i="82"/>
  <c r="EM187" i="82"/>
  <c r="EM179" i="82"/>
  <c r="EM191" i="82"/>
  <c r="EM182" i="82"/>
  <c r="AD24" i="15"/>
  <c r="AE144" i="15"/>
  <c r="AE147" i="15" s="1"/>
  <c r="AF50" i="21"/>
  <c r="AF55" i="68" s="1"/>
  <c r="AF146" i="15"/>
  <c r="EP157" i="21"/>
  <c r="E145" i="15"/>
  <c r="E78" i="68"/>
  <c r="EP50" i="82"/>
  <c r="E94" i="68"/>
  <c r="BZ17" i="15"/>
  <c r="CA95" i="15"/>
  <c r="AI153" i="21"/>
  <c r="AI150" i="21"/>
  <c r="AI151" i="21" s="1"/>
  <c r="AJ147" i="21" s="1"/>
  <c r="AE55" i="68"/>
  <c r="AE47" i="68"/>
  <c r="AE39" i="21"/>
  <c r="AE46" i="13"/>
  <c r="AE116" i="21"/>
  <c r="EO51" i="82"/>
  <c r="EO59" i="82" s="1"/>
  <c r="EO103" i="82"/>
  <c r="EO105" i="82" s="1"/>
  <c r="EO113" i="82" s="1"/>
  <c r="EO162" i="82"/>
  <c r="EP37" i="68"/>
  <c r="E19" i="21"/>
  <c r="EP87" i="83"/>
  <c r="EP73" i="83"/>
  <c r="E80" i="83"/>
  <c r="AG48" i="68"/>
  <c r="EP138" i="21"/>
  <c r="AE155" i="21"/>
  <c r="AH51" i="21"/>
  <c r="AH153" i="15"/>
  <c r="AH41" i="21"/>
  <c r="AH48" i="13"/>
  <c r="M47" i="24" s="1"/>
  <c r="AH154" i="21"/>
  <c r="AK23" i="8" l="1"/>
  <c r="AK25" i="8" s="1"/>
  <c r="AK62" i="15" s="1"/>
  <c r="AJ60" i="15"/>
  <c r="AJ63" i="15" s="1"/>
  <c r="AI13" i="15"/>
  <c r="AI29" i="21" s="1"/>
  <c r="M13" i="25"/>
  <c r="AH29" i="21"/>
  <c r="H333" i="73"/>
  <c r="EJ122" i="83"/>
  <c r="EJ124" i="83" s="1"/>
  <c r="EO101" i="83"/>
  <c r="AG158" i="15"/>
  <c r="AG161" i="15" s="1"/>
  <c r="E21" i="21"/>
  <c r="A20" i="69" s="1"/>
  <c r="EP75" i="83"/>
  <c r="E75" i="83" s="1"/>
  <c r="E82" i="83"/>
  <c r="E13" i="61"/>
  <c r="EM89" i="83"/>
  <c r="EM101" i="83" s="1"/>
  <c r="EP89" i="83"/>
  <c r="EN89" i="83"/>
  <c r="EN101" i="83" s="1"/>
  <c r="EP39" i="68"/>
  <c r="E39" i="68" s="1"/>
  <c r="BJ89" i="15"/>
  <c r="E159" i="15"/>
  <c r="BJ35" i="13"/>
  <c r="BJ39" i="13" s="1"/>
  <c r="BJ40" i="13" s="1"/>
  <c r="T36" i="24"/>
  <c r="T34" i="24" s="1"/>
  <c r="T38" i="24" s="1"/>
  <c r="T39" i="24" s="1"/>
  <c r="AO21" i="69"/>
  <c r="E21" i="69" s="1"/>
  <c r="EP40" i="68"/>
  <c r="E40" i="68" s="1"/>
  <c r="E22" i="21"/>
  <c r="EP176" i="21"/>
  <c r="EO90" i="83"/>
  <c r="EO102" i="83" s="1"/>
  <c r="EP76" i="83"/>
  <c r="E76" i="83" s="1"/>
  <c r="EP90" i="83"/>
  <c r="E83" i="83"/>
  <c r="EN90" i="83"/>
  <c r="EN102" i="83" s="1"/>
  <c r="EP24" i="21"/>
  <c r="E24" i="21" s="1"/>
  <c r="AI169" i="21"/>
  <c r="AI170" i="21" s="1"/>
  <c r="AJ166" i="21" s="1"/>
  <c r="AI172" i="21"/>
  <c r="EM90" i="83"/>
  <c r="EM102" i="83" s="1"/>
  <c r="AH42" i="21"/>
  <c r="AH49" i="13"/>
  <c r="AH173" i="21"/>
  <c r="AF174" i="21" s="1"/>
  <c r="AH52" i="21"/>
  <c r="AH160" i="15"/>
  <c r="AE140" i="15"/>
  <c r="AE23" i="15" s="1"/>
  <c r="H318" i="73"/>
  <c r="AJ153" i="21"/>
  <c r="AJ150" i="21"/>
  <c r="AJ151" i="21" s="1"/>
  <c r="AK147" i="21" s="1"/>
  <c r="EP162" i="82"/>
  <c r="EP51" i="82"/>
  <c r="EP103" i="82"/>
  <c r="E50" i="82"/>
  <c r="AF46" i="13"/>
  <c r="AF39" i="21"/>
  <c r="AF46" i="68" s="1"/>
  <c r="AF116" i="21"/>
  <c r="AH56" i="68"/>
  <c r="M50" i="69"/>
  <c r="A19" i="69"/>
  <c r="EP96" i="83"/>
  <c r="E73" i="83"/>
  <c r="AF144" i="15"/>
  <c r="AF147" i="15" s="1"/>
  <c r="AE24" i="15"/>
  <c r="E37" i="68"/>
  <c r="AG112" i="21"/>
  <c r="AG113" i="21" s="1"/>
  <c r="AH109" i="21" s="1"/>
  <c r="AG115" i="21"/>
  <c r="AG25" i="15"/>
  <c r="AH151" i="15"/>
  <c r="AH154" i="15" s="1"/>
  <c r="AF49" i="21"/>
  <c r="AF139" i="15"/>
  <c r="EK17" i="61"/>
  <c r="EK39" i="61" s="1"/>
  <c r="EK122" i="83"/>
  <c r="EK124" i="83" s="1"/>
  <c r="EO70" i="82"/>
  <c r="EO68" i="82"/>
  <c r="EO77" i="82"/>
  <c r="EO71" i="82"/>
  <c r="EO67" i="82"/>
  <c r="EO72" i="82"/>
  <c r="EO66" i="82"/>
  <c r="EO69" i="82"/>
  <c r="EO73" i="82"/>
  <c r="EO74" i="82"/>
  <c r="EO75" i="82"/>
  <c r="EO78" i="82"/>
  <c r="EO65" i="82"/>
  <c r="EO64" i="82"/>
  <c r="EO76" i="82"/>
  <c r="EL113" i="83"/>
  <c r="EL111" i="83" s="1"/>
  <c r="G342" i="73"/>
  <c r="L23" i="25"/>
  <c r="EN185" i="82"/>
  <c r="EN179" i="82"/>
  <c r="EN188" i="82"/>
  <c r="EN178" i="82"/>
  <c r="EN191" i="82"/>
  <c r="EN183" i="82"/>
  <c r="EN190" i="82"/>
  <c r="EN181" i="82"/>
  <c r="EN180" i="82"/>
  <c r="EN182" i="82"/>
  <c r="EN187" i="82"/>
  <c r="EN186" i="82"/>
  <c r="EN177" i="82"/>
  <c r="EN189" i="82"/>
  <c r="EN184" i="82"/>
  <c r="AI51" i="21"/>
  <c r="AI153" i="15"/>
  <c r="AI48" i="13"/>
  <c r="AI41" i="21"/>
  <c r="AI154" i="21"/>
  <c r="AG155" i="21" s="1"/>
  <c r="L24" i="25"/>
  <c r="G343" i="73"/>
  <c r="AE54" i="68"/>
  <c r="AG40" i="21"/>
  <c r="AG47" i="13"/>
  <c r="AG135" i="21"/>
  <c r="EO172" i="82"/>
  <c r="EO163" i="82"/>
  <c r="EO119" i="82"/>
  <c r="EO126" i="82"/>
  <c r="EO123" i="82"/>
  <c r="EO125" i="82"/>
  <c r="EO118" i="82"/>
  <c r="EO120" i="82"/>
  <c r="EO132" i="82"/>
  <c r="EO121" i="82"/>
  <c r="EO127" i="82"/>
  <c r="EO128" i="82"/>
  <c r="EO130" i="82"/>
  <c r="EO131" i="82"/>
  <c r="EO122" i="82"/>
  <c r="EO124" i="82"/>
  <c r="EO129" i="82"/>
  <c r="EN32" i="15"/>
  <c r="EO179" i="15"/>
  <c r="EO182" i="15" s="1"/>
  <c r="EP99" i="83"/>
  <c r="E87" i="83"/>
  <c r="EP100" i="83"/>
  <c r="E100" i="83" s="1"/>
  <c r="E88" i="83"/>
  <c r="AC117" i="21"/>
  <c r="AF155" i="21"/>
  <c r="CA97" i="15"/>
  <c r="CA98" i="15" s="1"/>
  <c r="CA84" i="15"/>
  <c r="AH131" i="21"/>
  <c r="AH134" i="21"/>
  <c r="AH48" i="68"/>
  <c r="M40" i="69"/>
  <c r="AE46" i="68"/>
  <c r="X17" i="25"/>
  <c r="S337" i="73"/>
  <c r="A18" i="69"/>
  <c r="AG50" i="21"/>
  <c r="AG146" i="15"/>
  <c r="AH19" i="68" l="1"/>
  <c r="M28" i="69"/>
  <c r="H130" i="73"/>
  <c r="AJ13" i="15"/>
  <c r="AJ29" i="21" s="1"/>
  <c r="AJ19" i="68" s="1"/>
  <c r="AK60" i="15"/>
  <c r="AK63" i="15" s="1"/>
  <c r="AL23" i="8"/>
  <c r="AL25" i="8" s="1"/>
  <c r="AI19" i="68"/>
  <c r="EO98" i="83"/>
  <c r="EP101" i="83"/>
  <c r="E101" i="83" s="1"/>
  <c r="E89" i="83"/>
  <c r="EM98" i="83"/>
  <c r="EN98" i="83"/>
  <c r="AO23" i="69"/>
  <c r="E23" i="69" s="1"/>
  <c r="A23" i="69" s="1"/>
  <c r="A21" i="69"/>
  <c r="BJ91" i="15"/>
  <c r="BJ16" i="15" s="1"/>
  <c r="BK86" i="15"/>
  <c r="AI42" i="21"/>
  <c r="AI49" i="13"/>
  <c r="AI173" i="21"/>
  <c r="AG174" i="21" s="1"/>
  <c r="AI52" i="21"/>
  <c r="AI160" i="15"/>
  <c r="AH57" i="68"/>
  <c r="M51" i="69"/>
  <c r="AJ169" i="21"/>
  <c r="AJ170" i="21" s="1"/>
  <c r="AK166" i="21" s="1"/>
  <c r="AJ172" i="21"/>
  <c r="M48" i="24"/>
  <c r="H319" i="73"/>
  <c r="EP102" i="83"/>
  <c r="E102" i="83" s="1"/>
  <c r="E90" i="83"/>
  <c r="EP42" i="68"/>
  <c r="E42" i="68" s="1"/>
  <c r="AH49" i="68"/>
  <c r="M41" i="69"/>
  <c r="AH158" i="15"/>
  <c r="AH161" i="15" s="1"/>
  <c r="AG26" i="15"/>
  <c r="AF137" i="15"/>
  <c r="AF140" i="15" s="1"/>
  <c r="AF23" i="15" s="1"/>
  <c r="AH112" i="21"/>
  <c r="AH113" i="21" s="1"/>
  <c r="AI109" i="21" s="1"/>
  <c r="AH115" i="21"/>
  <c r="CB81" i="15"/>
  <c r="AG47" i="68"/>
  <c r="EP105" i="82"/>
  <c r="E103" i="82"/>
  <c r="AH50" i="21"/>
  <c r="AH55" i="68" s="1"/>
  <c r="AH146" i="15"/>
  <c r="AG49" i="21"/>
  <c r="AG139" i="15"/>
  <c r="EO178" i="82"/>
  <c r="EO177" i="82"/>
  <c r="EO179" i="82"/>
  <c r="EO181" i="82"/>
  <c r="EO185" i="82"/>
  <c r="EO186" i="82"/>
  <c r="EO184" i="82"/>
  <c r="EO191" i="82"/>
  <c r="EO187" i="82"/>
  <c r="EO190" i="82"/>
  <c r="EO189" i="82"/>
  <c r="EO180" i="82"/>
  <c r="EO182" i="82"/>
  <c r="EO183" i="82"/>
  <c r="EO188" i="82"/>
  <c r="AE136" i="21"/>
  <c r="EL17" i="61"/>
  <c r="EL39" i="61" s="1"/>
  <c r="EL122" i="83"/>
  <c r="EL124" i="83" s="1"/>
  <c r="AF24" i="15"/>
  <c r="AG144" i="15"/>
  <c r="AG147" i="15" s="1"/>
  <c r="EP59" i="82"/>
  <c r="E51" i="82"/>
  <c r="E99" i="83"/>
  <c r="EO32" i="15"/>
  <c r="EP179" i="15"/>
  <c r="EP182" i="15" s="1"/>
  <c r="EP32" i="15" s="1"/>
  <c r="AI56" i="68"/>
  <c r="EP163" i="82"/>
  <c r="E163" i="82" s="1"/>
  <c r="EP172" i="82"/>
  <c r="E162" i="82"/>
  <c r="AD117" i="21"/>
  <c r="EP112" i="83"/>
  <c r="E96" i="83"/>
  <c r="AK150" i="21"/>
  <c r="AK151" i="21" s="1"/>
  <c r="AL147" i="21" s="1"/>
  <c r="AK153" i="21"/>
  <c r="AJ48" i="13"/>
  <c r="AJ41" i="21"/>
  <c r="AJ48" i="68" s="1"/>
  <c r="AJ154" i="21"/>
  <c r="AH155" i="21" s="1"/>
  <c r="AG55" i="68"/>
  <c r="AG46" i="13"/>
  <c r="AG39" i="21"/>
  <c r="AG46" i="68" s="1"/>
  <c r="AG116" i="21"/>
  <c r="AE117" i="21" s="1"/>
  <c r="CA17" i="15"/>
  <c r="CB95" i="15"/>
  <c r="AH132" i="21"/>
  <c r="AI128" i="21" s="1"/>
  <c r="AF54" i="68"/>
  <c r="AJ51" i="21"/>
  <c r="AJ56" i="68" s="1"/>
  <c r="AJ153" i="15"/>
  <c r="AH25" i="15"/>
  <c r="AI151" i="15"/>
  <c r="AI154" i="15" s="1"/>
  <c r="AH47" i="13"/>
  <c r="M46" i="24" s="1"/>
  <c r="AH40" i="21"/>
  <c r="AH47" i="68" s="1"/>
  <c r="AH135" i="21"/>
  <c r="AF136" i="21" s="1"/>
  <c r="AI48" i="68"/>
  <c r="AK13" i="15" l="1"/>
  <c r="AK29" i="21" s="1"/>
  <c r="AL60" i="15"/>
  <c r="AL62" i="15"/>
  <c r="AM23" i="8"/>
  <c r="AM25" i="8" s="1"/>
  <c r="EN113" i="83"/>
  <c r="EN111" i="83" s="1"/>
  <c r="EN122" i="83" s="1"/>
  <c r="EN109" i="83"/>
  <c r="EM113" i="83"/>
  <c r="EM111" i="83" s="1"/>
  <c r="EM122" i="83" s="1"/>
  <c r="EM109" i="83"/>
  <c r="EO113" i="83"/>
  <c r="EO111" i="83" s="1"/>
  <c r="EO17" i="61" s="1"/>
  <c r="EO39" i="61" s="1"/>
  <c r="EO109" i="83"/>
  <c r="BK87" i="15"/>
  <c r="BK37" i="13" s="1"/>
  <c r="BK35" i="13" s="1"/>
  <c r="BK39" i="13" s="1"/>
  <c r="BK40" i="13" s="1"/>
  <c r="T16" i="25"/>
  <c r="O336" i="73"/>
  <c r="AJ52" i="21"/>
  <c r="AJ57" i="68" s="1"/>
  <c r="AJ160" i="15"/>
  <c r="AI57" i="68"/>
  <c r="AH26" i="15"/>
  <c r="AI158" i="15"/>
  <c r="AI161" i="15" s="1"/>
  <c r="AK169" i="21"/>
  <c r="AK170" i="21" s="1"/>
  <c r="AL166" i="21" s="1"/>
  <c r="AK172" i="21"/>
  <c r="AJ42" i="21"/>
  <c r="AJ49" i="68" s="1"/>
  <c r="AJ49" i="13"/>
  <c r="AJ173" i="21"/>
  <c r="AH174" i="21" s="1"/>
  <c r="AI49" i="68"/>
  <c r="EP98" i="83"/>
  <c r="EP109" i="83" s="1"/>
  <c r="AG137" i="15"/>
  <c r="AG140" i="15" s="1"/>
  <c r="H317" i="73"/>
  <c r="AI134" i="21"/>
  <c r="AI131" i="21"/>
  <c r="AI132" i="21" s="1"/>
  <c r="AJ128" i="21" s="1"/>
  <c r="CB97" i="15"/>
  <c r="CB98" i="15" s="1"/>
  <c r="E112" i="83"/>
  <c r="AG54" i="68"/>
  <c r="AK48" i="13"/>
  <c r="AK41" i="21"/>
  <c r="AK48" i="68" s="1"/>
  <c r="AK154" i="21"/>
  <c r="AI155" i="21" s="1"/>
  <c r="EP188" i="82"/>
  <c r="EP186" i="82"/>
  <c r="EP179" i="82"/>
  <c r="EP184" i="82"/>
  <c r="EP189" i="82"/>
  <c r="EP180" i="82"/>
  <c r="EP185" i="82"/>
  <c r="EP187" i="82"/>
  <c r="EP182" i="82"/>
  <c r="EP183" i="82"/>
  <c r="EP177" i="82"/>
  <c r="EP178" i="82"/>
  <c r="EP181" i="82"/>
  <c r="EP190" i="82"/>
  <c r="EP191" i="82"/>
  <c r="EP75" i="82"/>
  <c r="EP76" i="82"/>
  <c r="EP65" i="82"/>
  <c r="EP74" i="82"/>
  <c r="EP73" i="82"/>
  <c r="EP67" i="82"/>
  <c r="EP71" i="82"/>
  <c r="EP72" i="82"/>
  <c r="EP77" i="82"/>
  <c r="EP69" i="82"/>
  <c r="EP64" i="82"/>
  <c r="EP70" i="82"/>
  <c r="EP78" i="82"/>
  <c r="EP68" i="82"/>
  <c r="EP66" i="82"/>
  <c r="M49" i="69"/>
  <c r="AG24" i="15"/>
  <c r="AH144" i="15"/>
  <c r="AH147" i="15" s="1"/>
  <c r="EP113" i="82"/>
  <c r="E105" i="82"/>
  <c r="AI112" i="21"/>
  <c r="AI113" i="21" s="1"/>
  <c r="AJ109" i="21" s="1"/>
  <c r="AI115" i="21"/>
  <c r="AI25" i="15"/>
  <c r="AJ151" i="15"/>
  <c r="AJ154" i="15" s="1"/>
  <c r="AL150" i="21"/>
  <c r="AL151" i="21" s="1"/>
  <c r="AM147" i="21" s="1"/>
  <c r="AL153" i="21"/>
  <c r="AK51" i="21"/>
  <c r="AK153" i="15"/>
  <c r="M39" i="69"/>
  <c r="AH46" i="13"/>
  <c r="H316" i="73" s="1"/>
  <c r="AH39" i="21"/>
  <c r="AH116" i="21"/>
  <c r="AF117" i="21" s="1"/>
  <c r="M25" i="25"/>
  <c r="H344" i="73"/>
  <c r="CB84" i="15"/>
  <c r="AH49" i="21"/>
  <c r="AH139" i="15"/>
  <c r="AL63" i="15" l="1"/>
  <c r="AM60" i="15" s="1"/>
  <c r="AK19" i="68"/>
  <c r="AM62" i="15"/>
  <c r="EN17" i="61"/>
  <c r="EN39" i="61" s="1"/>
  <c r="EM124" i="83"/>
  <c r="EN124" i="83"/>
  <c r="EM17" i="61"/>
  <c r="EM39" i="61" s="1"/>
  <c r="EO122" i="83"/>
  <c r="EO124" i="83" s="1"/>
  <c r="BK89" i="15"/>
  <c r="BK91" i="15" s="1"/>
  <c r="E98" i="83"/>
  <c r="EP113" i="83"/>
  <c r="E113" i="83" s="1"/>
  <c r="AK42" i="21"/>
  <c r="AK49" i="13"/>
  <c r="AK173" i="21"/>
  <c r="AI174" i="21" s="1"/>
  <c r="AK52" i="21"/>
  <c r="AK160" i="15"/>
  <c r="AJ158" i="15"/>
  <c r="AJ161" i="15" s="1"/>
  <c r="AI26" i="15"/>
  <c r="M26" i="25"/>
  <c r="H345" i="73"/>
  <c r="AL169" i="21"/>
  <c r="AL170" i="21" s="1"/>
  <c r="AM166" i="21" s="1"/>
  <c r="AL172" i="21"/>
  <c r="M45" i="24"/>
  <c r="CC81" i="15"/>
  <c r="CB17" i="15"/>
  <c r="CC95" i="15"/>
  <c r="AM150" i="21"/>
  <c r="AM151" i="21" s="1"/>
  <c r="AN147" i="21" s="1"/>
  <c r="AM153" i="21"/>
  <c r="AL41" i="21"/>
  <c r="AL48" i="13"/>
  <c r="I318" i="73" s="1"/>
  <c r="AL154" i="21"/>
  <c r="AL51" i="21"/>
  <c r="AL56" i="68" s="1"/>
  <c r="AL153" i="15"/>
  <c r="EP121" i="82"/>
  <c r="EP126" i="82"/>
  <c r="EP127" i="82"/>
  <c r="EP128" i="82"/>
  <c r="EP125" i="82"/>
  <c r="EP123" i="82"/>
  <c r="EP132" i="82"/>
  <c r="EP131" i="82"/>
  <c r="EP118" i="82"/>
  <c r="EP130" i="82"/>
  <c r="EP124" i="82"/>
  <c r="EP119" i="82"/>
  <c r="EP120" i="82"/>
  <c r="EP129" i="82"/>
  <c r="EP122" i="82"/>
  <c r="AH24" i="15"/>
  <c r="AI144" i="15"/>
  <c r="AJ112" i="21"/>
  <c r="AJ113" i="21" s="1"/>
  <c r="AK109" i="21" s="1"/>
  <c r="AJ115" i="21"/>
  <c r="AI46" i="13"/>
  <c r="AI39" i="21"/>
  <c r="AI116" i="21"/>
  <c r="AG23" i="15"/>
  <c r="AH137" i="15"/>
  <c r="AH140" i="15" s="1"/>
  <c r="AK56" i="68"/>
  <c r="AJ25" i="15"/>
  <c r="AK151" i="15"/>
  <c r="AK154" i="15" s="1"/>
  <c r="AJ131" i="21"/>
  <c r="AJ132" i="21" s="1"/>
  <c r="AK128" i="21" s="1"/>
  <c r="AJ134" i="21"/>
  <c r="AI49" i="21"/>
  <c r="AI139" i="15"/>
  <c r="AI50" i="21"/>
  <c r="AI146" i="15"/>
  <c r="AI47" i="13"/>
  <c r="AI40" i="21"/>
  <c r="AI135" i="21"/>
  <c r="AH46" i="68"/>
  <c r="M38" i="69"/>
  <c r="AH54" i="68"/>
  <c r="M48" i="69"/>
  <c r="AL13" i="15" l="1"/>
  <c r="AL29" i="21" s="1"/>
  <c r="AM63" i="15"/>
  <c r="AN60" i="15" s="1"/>
  <c r="AN23" i="8"/>
  <c r="AN25" i="8" s="1"/>
  <c r="BL86" i="15"/>
  <c r="BL87" i="15" s="1"/>
  <c r="BL37" i="13" s="1"/>
  <c r="BL35" i="13" s="1"/>
  <c r="BL39" i="13" s="1"/>
  <c r="BL40" i="13" s="1"/>
  <c r="EP111" i="83"/>
  <c r="EP17" i="61" s="1"/>
  <c r="EP39" i="61" s="1"/>
  <c r="BK16" i="15"/>
  <c r="AJ26" i="15"/>
  <c r="AK158" i="15"/>
  <c r="AK161" i="15" s="1"/>
  <c r="AK57" i="68"/>
  <c r="AM169" i="21"/>
  <c r="AM170" i="21" s="1"/>
  <c r="AN166" i="21" s="1"/>
  <c r="AM172" i="21"/>
  <c r="AK49" i="68"/>
  <c r="AL52" i="21"/>
  <c r="AL57" i="68" s="1"/>
  <c r="AL160" i="15"/>
  <c r="AL42" i="21"/>
  <c r="AL49" i="13"/>
  <c r="N48" i="24" s="1"/>
  <c r="AL173" i="21"/>
  <c r="AJ174" i="21" s="1"/>
  <c r="AI46" i="68"/>
  <c r="AK112" i="21"/>
  <c r="AK115" i="21"/>
  <c r="AL48" i="68"/>
  <c r="N40" i="69"/>
  <c r="AI54" i="68"/>
  <c r="AJ46" i="13"/>
  <c r="AJ39" i="21"/>
  <c r="AJ46" i="68" s="1"/>
  <c r="AJ116" i="21"/>
  <c r="AH117" i="21" s="1"/>
  <c r="AN150" i="21"/>
  <c r="AN151" i="21" s="1"/>
  <c r="AO147" i="21" s="1"/>
  <c r="AN153" i="21"/>
  <c r="AJ47" i="13"/>
  <c r="AJ40" i="21"/>
  <c r="AJ47" i="68" s="1"/>
  <c r="AJ135" i="21"/>
  <c r="AH136" i="21" s="1"/>
  <c r="AJ49" i="21"/>
  <c r="AJ139" i="15"/>
  <c r="AM48" i="13"/>
  <c r="AM41" i="21"/>
  <c r="AM154" i="21"/>
  <c r="AK155" i="21" s="1"/>
  <c r="AK131" i="21"/>
  <c r="AK132" i="21" s="1"/>
  <c r="AL128" i="21" s="1"/>
  <c r="AK134" i="21"/>
  <c r="AM51" i="21"/>
  <c r="AM153" i="15"/>
  <c r="AJ50" i="21"/>
  <c r="AJ55" i="68" s="1"/>
  <c r="AJ146" i="15"/>
  <c r="CC97" i="15"/>
  <c r="CC98" i="15" s="1"/>
  <c r="AG136" i="21"/>
  <c r="N50" i="69"/>
  <c r="M24" i="25"/>
  <c r="H343" i="73"/>
  <c r="AI55" i="68"/>
  <c r="AI47" i="68"/>
  <c r="AG117" i="21"/>
  <c r="AJ155" i="21"/>
  <c r="AK25" i="15"/>
  <c r="AL151" i="15"/>
  <c r="AL154" i="15" s="1"/>
  <c r="AI147" i="15"/>
  <c r="CC84" i="15"/>
  <c r="AH23" i="15"/>
  <c r="AI137" i="15"/>
  <c r="AI140" i="15" s="1"/>
  <c r="N13" i="25" l="1"/>
  <c r="I333" i="73"/>
  <c r="AM13" i="15"/>
  <c r="AM29" i="21" s="1"/>
  <c r="AM19" i="68" s="1"/>
  <c r="AL19" i="68"/>
  <c r="I130" i="73"/>
  <c r="N28" i="69"/>
  <c r="AN62" i="15"/>
  <c r="AN63" i="15" s="1"/>
  <c r="EP122" i="83"/>
  <c r="EP124" i="83" s="1"/>
  <c r="BL89" i="15"/>
  <c r="N41" i="69"/>
  <c r="AL49" i="68"/>
  <c r="AN169" i="21"/>
  <c r="AN170" i="21" s="1"/>
  <c r="AO166" i="21" s="1"/>
  <c r="AN172" i="21"/>
  <c r="AM42" i="21"/>
  <c r="AM49" i="13"/>
  <c r="AM173" i="21"/>
  <c r="AK174" i="21" s="1"/>
  <c r="AM52" i="21"/>
  <c r="AM160" i="15"/>
  <c r="N51" i="69"/>
  <c r="AK26" i="15"/>
  <c r="AL158" i="15"/>
  <c r="AL161" i="15" s="1"/>
  <c r="H342" i="73"/>
  <c r="M23" i="25"/>
  <c r="CC17" i="15"/>
  <c r="CD95" i="15"/>
  <c r="CD81" i="15"/>
  <c r="AN51" i="21"/>
  <c r="AN56" i="68" s="1"/>
  <c r="AN153" i="15"/>
  <c r="AI24" i="15"/>
  <c r="AJ144" i="15"/>
  <c r="AJ147" i="15" s="1"/>
  <c r="AL131" i="21"/>
  <c r="AL132" i="21" s="1"/>
  <c r="AM128" i="21" s="1"/>
  <c r="AL134" i="21"/>
  <c r="AM48" i="68"/>
  <c r="AK49" i="21"/>
  <c r="AK139" i="15"/>
  <c r="AO153" i="21"/>
  <c r="AO150" i="21"/>
  <c r="AO151" i="21" s="1"/>
  <c r="AP147" i="21" s="1"/>
  <c r="AM56" i="68"/>
  <c r="AL25" i="15"/>
  <c r="AM151" i="15"/>
  <c r="AM154" i="15" s="1"/>
  <c r="AK40" i="21"/>
  <c r="AK47" i="68" s="1"/>
  <c r="AK47" i="13"/>
  <c r="AK135" i="21"/>
  <c r="AI136" i="21" s="1"/>
  <c r="AK50" i="21"/>
  <c r="AK146" i="15"/>
  <c r="AJ54" i="68"/>
  <c r="AK113" i="21"/>
  <c r="AL109" i="21" s="1"/>
  <c r="AN48" i="13"/>
  <c r="AN41" i="21"/>
  <c r="AN48" i="68" s="1"/>
  <c r="AN154" i="21"/>
  <c r="AL155" i="21" s="1"/>
  <c r="AI23" i="15"/>
  <c r="AJ137" i="15"/>
  <c r="AJ140" i="15" s="1"/>
  <c r="AK46" i="13"/>
  <c r="AK39" i="21"/>
  <c r="AK116" i="21"/>
  <c r="AO23" i="8" l="1"/>
  <c r="AO25" i="8" s="1"/>
  <c r="AO60" i="15"/>
  <c r="AN13" i="15"/>
  <c r="AN29" i="21" s="1"/>
  <c r="BL91" i="15"/>
  <c r="BM86" i="15"/>
  <c r="AM57" i="68"/>
  <c r="AL26" i="15"/>
  <c r="AM158" i="15"/>
  <c r="AM161" i="15" s="1"/>
  <c r="AM49" i="68"/>
  <c r="AO169" i="21"/>
  <c r="AO170" i="21" s="1"/>
  <c r="AP166" i="21" s="1"/>
  <c r="AO172" i="21"/>
  <c r="AN42" i="21"/>
  <c r="AN49" i="68" s="1"/>
  <c r="AN49" i="13"/>
  <c r="AN173" i="21"/>
  <c r="AL174" i="21" s="1"/>
  <c r="AN52" i="21"/>
  <c r="AN57" i="68" s="1"/>
  <c r="AN160" i="15"/>
  <c r="AO51" i="21"/>
  <c r="AO153" i="15"/>
  <c r="AK46" i="68"/>
  <c r="AO48" i="13"/>
  <c r="AO41" i="21"/>
  <c r="AO154" i="21"/>
  <c r="AM155" i="21" s="1"/>
  <c r="AK55" i="68"/>
  <c r="AK54" i="68"/>
  <c r="CD84" i="15"/>
  <c r="AJ23" i="15"/>
  <c r="AK137" i="15"/>
  <c r="AK140" i="15" s="1"/>
  <c r="AP150" i="21"/>
  <c r="AP151" i="21" s="1"/>
  <c r="AQ147" i="21" s="1"/>
  <c r="AP153" i="21"/>
  <c r="AM131" i="21"/>
  <c r="AM132" i="21" s="1"/>
  <c r="AN128" i="21" s="1"/>
  <c r="AM134" i="21"/>
  <c r="AM25" i="15"/>
  <c r="AN151" i="15"/>
  <c r="AN154" i="15" s="1"/>
  <c r="AL47" i="13"/>
  <c r="N46" i="24" s="1"/>
  <c r="AL40" i="21"/>
  <c r="AL135" i="21"/>
  <c r="AJ136" i="21" s="1"/>
  <c r="N25" i="25"/>
  <c r="I344" i="73"/>
  <c r="AL50" i="21"/>
  <c r="AL55" i="68" s="1"/>
  <c r="AL146" i="15"/>
  <c r="AI117" i="21"/>
  <c r="AJ24" i="15"/>
  <c r="AK144" i="15"/>
  <c r="AK147" i="15" s="1"/>
  <c r="CD97" i="15"/>
  <c r="CD98" i="15" s="1"/>
  <c r="AL112" i="21"/>
  <c r="AL113" i="21" s="1"/>
  <c r="AM109" i="21" s="1"/>
  <c r="AL115" i="21"/>
  <c r="AN19" i="68" l="1"/>
  <c r="AO62" i="15"/>
  <c r="AO63" i="15" s="1"/>
  <c r="BL16" i="15"/>
  <c r="BM87" i="15"/>
  <c r="BM37" i="13" s="1"/>
  <c r="AO52" i="21"/>
  <c r="AO57" i="68" s="1"/>
  <c r="AO160" i="15"/>
  <c r="AM26" i="15"/>
  <c r="AN158" i="15"/>
  <c r="AN161" i="15" s="1"/>
  <c r="N26" i="25"/>
  <c r="I345" i="73"/>
  <c r="AO42" i="21"/>
  <c r="AO49" i="68" s="1"/>
  <c r="AO49" i="13"/>
  <c r="AO173" i="21"/>
  <c r="AM174" i="21" s="1"/>
  <c r="AP169" i="21"/>
  <c r="AP170" i="21" s="1"/>
  <c r="AQ166" i="21" s="1"/>
  <c r="AP172" i="21"/>
  <c r="N49" i="69"/>
  <c r="CD17" i="15"/>
  <c r="CE95" i="15"/>
  <c r="AP51" i="21"/>
  <c r="AP56" i="68" s="1"/>
  <c r="AP153" i="15"/>
  <c r="AO48" i="68"/>
  <c r="AK23" i="15"/>
  <c r="AL137" i="15"/>
  <c r="AK24" i="15"/>
  <c r="AL144" i="15"/>
  <c r="AL147" i="15" s="1"/>
  <c r="AP48" i="13"/>
  <c r="J318" i="73" s="1"/>
  <c r="AP41" i="21"/>
  <c r="AP48" i="68" s="1"/>
  <c r="AP154" i="21"/>
  <c r="AN155" i="21" s="1"/>
  <c r="AM112" i="21"/>
  <c r="AM113" i="21" s="1"/>
  <c r="AN109" i="21" s="1"/>
  <c r="AM115" i="21"/>
  <c r="AL47" i="68"/>
  <c r="N39" i="69"/>
  <c r="CE81" i="15"/>
  <c r="AN131" i="21"/>
  <c r="AN134" i="21"/>
  <c r="AM40" i="21"/>
  <c r="AM47" i="13"/>
  <c r="AM135" i="21"/>
  <c r="AK136" i="21" s="1"/>
  <c r="AM50" i="21"/>
  <c r="AM146" i="15"/>
  <c r="AL46" i="13"/>
  <c r="AL39" i="21"/>
  <c r="AL116" i="21"/>
  <c r="AL49" i="21"/>
  <c r="AL139" i="15"/>
  <c r="AN25" i="15"/>
  <c r="AO151" i="15"/>
  <c r="AO154" i="15" s="1"/>
  <c r="AO56" i="68"/>
  <c r="AQ153" i="21"/>
  <c r="AQ150" i="21"/>
  <c r="AQ151" i="21" s="1"/>
  <c r="AR147" i="21" s="1"/>
  <c r="K191" i="73" l="1"/>
  <c r="AP23" i="8"/>
  <c r="AP25" i="8" s="1"/>
  <c r="AO13" i="15"/>
  <c r="AO29" i="21" s="1"/>
  <c r="AP60" i="15"/>
  <c r="BM35" i="13"/>
  <c r="BM39" i="13" s="1"/>
  <c r="BM40" i="13" s="1"/>
  <c r="BM89" i="15"/>
  <c r="AP52" i="21"/>
  <c r="AP160" i="15"/>
  <c r="AO158" i="15"/>
  <c r="AO161" i="15" s="1"/>
  <c r="AN26" i="15"/>
  <c r="AQ169" i="21"/>
  <c r="AQ170" i="21" s="1"/>
  <c r="AR166" i="21" s="1"/>
  <c r="AQ172" i="21"/>
  <c r="AP42" i="21"/>
  <c r="AP49" i="68" s="1"/>
  <c r="AP49" i="13"/>
  <c r="O48" i="24" s="1"/>
  <c r="AP173" i="21"/>
  <c r="AN174" i="21" s="1"/>
  <c r="O50" i="69"/>
  <c r="O47" i="24"/>
  <c r="CE84" i="15"/>
  <c r="O40" i="69"/>
  <c r="I316" i="73"/>
  <c r="N45" i="24"/>
  <c r="AN112" i="21"/>
  <c r="AN113" i="21" s="1"/>
  <c r="AO109" i="21" s="1"/>
  <c r="AN115" i="21"/>
  <c r="AL140" i="15"/>
  <c r="AM49" i="21"/>
  <c r="AM139" i="15"/>
  <c r="AQ48" i="13"/>
  <c r="AQ41" i="21"/>
  <c r="AQ154" i="21"/>
  <c r="AO155" i="21" s="1"/>
  <c r="AM47" i="68"/>
  <c r="AO25" i="15"/>
  <c r="AP151" i="15"/>
  <c r="AP154" i="15" s="1"/>
  <c r="AN50" i="21"/>
  <c r="AN55" i="68" s="1"/>
  <c r="AN146" i="15"/>
  <c r="AL24" i="15"/>
  <c r="AM144" i="15"/>
  <c r="AM147" i="15" s="1"/>
  <c r="AL54" i="68"/>
  <c r="N48" i="69"/>
  <c r="AM46" i="13"/>
  <c r="AM39" i="21"/>
  <c r="AM116" i="21"/>
  <c r="AK117" i="21" s="1"/>
  <c r="AM55" i="68"/>
  <c r="AR153" i="21"/>
  <c r="AR150" i="21"/>
  <c r="AR151" i="21" s="1"/>
  <c r="AS147" i="21" s="1"/>
  <c r="AQ51" i="21"/>
  <c r="AQ153" i="15"/>
  <c r="AN132" i="21"/>
  <c r="AO128" i="21" s="1"/>
  <c r="CE97" i="15"/>
  <c r="CE98" i="15" s="1"/>
  <c r="AJ117" i="21"/>
  <c r="AL46" i="68"/>
  <c r="N38" i="69"/>
  <c r="AN40" i="21"/>
  <c r="AN47" i="68" s="1"/>
  <c r="AN47" i="13"/>
  <c r="AN135" i="21"/>
  <c r="T337" i="73"/>
  <c r="Y17" i="25"/>
  <c r="AO19" i="68" l="1"/>
  <c r="AP62" i="15"/>
  <c r="AP63" i="15" s="1"/>
  <c r="BN86" i="15"/>
  <c r="BM91" i="15"/>
  <c r="AR169" i="21"/>
  <c r="AR170" i="21" s="1"/>
  <c r="AS166" i="21" s="1"/>
  <c r="AR172" i="21"/>
  <c r="AQ42" i="21"/>
  <c r="AQ49" i="13"/>
  <c r="AQ173" i="21"/>
  <c r="AO174" i="21" s="1"/>
  <c r="AQ52" i="21"/>
  <c r="AQ160" i="15"/>
  <c r="O41" i="69"/>
  <c r="AP158" i="15"/>
  <c r="AP161" i="15" s="1"/>
  <c r="AO26" i="15"/>
  <c r="AP57" i="68"/>
  <c r="O51" i="69"/>
  <c r="AM24" i="15"/>
  <c r="AN144" i="15"/>
  <c r="AN147" i="15" s="1"/>
  <c r="I343" i="73"/>
  <c r="N24" i="25"/>
  <c r="AM54" i="68"/>
  <c r="AL23" i="15"/>
  <c r="AM137" i="15"/>
  <c r="AM140" i="15" s="1"/>
  <c r="AL136" i="21"/>
  <c r="AO112" i="21"/>
  <c r="AO113" i="21" s="1"/>
  <c r="AP109" i="21" s="1"/>
  <c r="AO115" i="21"/>
  <c r="AS153" i="21"/>
  <c r="AS150" i="21"/>
  <c r="AN46" i="13"/>
  <c r="AN39" i="21"/>
  <c r="AN46" i="68" s="1"/>
  <c r="AN116" i="21"/>
  <c r="AL117" i="21" s="1"/>
  <c r="AR51" i="21"/>
  <c r="AR56" i="68" s="1"/>
  <c r="AR153" i="15"/>
  <c r="AP25" i="15"/>
  <c r="AQ151" i="15"/>
  <c r="AQ154" i="15" s="1"/>
  <c r="AN49" i="21"/>
  <c r="AN139" i="15"/>
  <c r="CE17" i="15"/>
  <c r="CF95" i="15"/>
  <c r="AO134" i="21"/>
  <c r="AO131" i="21"/>
  <c r="AQ56" i="68"/>
  <c r="AR41" i="21"/>
  <c r="AR48" i="68" s="1"/>
  <c r="AR48" i="13"/>
  <c r="AR154" i="21"/>
  <c r="AM46" i="68"/>
  <c r="CF81" i="15"/>
  <c r="AQ48" i="68"/>
  <c r="AQ23" i="8" l="1"/>
  <c r="AQ25" i="8" s="1"/>
  <c r="AP13" i="15"/>
  <c r="AQ60" i="15"/>
  <c r="BM16" i="15"/>
  <c r="BN87" i="15"/>
  <c r="BN37" i="13" s="1"/>
  <c r="AQ158" i="15"/>
  <c r="AQ161" i="15" s="1"/>
  <c r="AP26" i="15"/>
  <c r="AQ57" i="68"/>
  <c r="AQ49" i="68"/>
  <c r="AR42" i="21"/>
  <c r="AR49" i="68" s="1"/>
  <c r="AR49" i="13"/>
  <c r="AR173" i="21"/>
  <c r="AP174" i="21" s="1"/>
  <c r="AS169" i="21"/>
  <c r="AS172" i="21"/>
  <c r="AR52" i="21"/>
  <c r="AR57" i="68" s="1"/>
  <c r="AR160" i="15"/>
  <c r="CF97" i="15"/>
  <c r="CF98" i="15" s="1"/>
  <c r="AO46" i="13"/>
  <c r="AO39" i="21"/>
  <c r="AO116" i="21"/>
  <c r="AM117" i="21" s="1"/>
  <c r="AQ25" i="15"/>
  <c r="AR151" i="15"/>
  <c r="AR154" i="15" s="1"/>
  <c r="I342" i="73"/>
  <c r="N23" i="25"/>
  <c r="J344" i="73"/>
  <c r="O25" i="25"/>
  <c r="AP112" i="21"/>
  <c r="AP115" i="21"/>
  <c r="AN54" i="68"/>
  <c r="AM23" i="15"/>
  <c r="AN137" i="15"/>
  <c r="AN140" i="15" s="1"/>
  <c r="AO50" i="21"/>
  <c r="AO146" i="15"/>
  <c r="AS48" i="13"/>
  <c r="AS41" i="21"/>
  <c r="AS154" i="21"/>
  <c r="AQ155" i="21" s="1"/>
  <c r="CF84" i="15"/>
  <c r="AO132" i="21"/>
  <c r="AP128" i="21" s="1"/>
  <c r="AN24" i="15"/>
  <c r="AO144" i="15"/>
  <c r="AS51" i="21"/>
  <c r="AS153" i="15"/>
  <c r="AO49" i="21"/>
  <c r="AO139" i="15"/>
  <c r="AP155" i="21"/>
  <c r="AO40" i="21"/>
  <c r="AO47" i="13"/>
  <c r="AO135" i="21"/>
  <c r="AS151" i="21"/>
  <c r="AT147" i="21" s="1"/>
  <c r="O13" i="25" l="1"/>
  <c r="J333" i="73"/>
  <c r="AP29" i="21"/>
  <c r="AQ62" i="15"/>
  <c r="AQ63" i="15" s="1"/>
  <c r="BN89" i="15"/>
  <c r="BN35" i="13"/>
  <c r="BN39" i="13" s="1"/>
  <c r="BN40" i="13" s="1"/>
  <c r="U36" i="24"/>
  <c r="U34" i="24" s="1"/>
  <c r="U38" i="24" s="1"/>
  <c r="U39" i="24" s="1"/>
  <c r="AS52" i="21"/>
  <c r="AS57" i="68" s="1"/>
  <c r="AS160" i="15"/>
  <c r="AS170" i="21"/>
  <c r="AT166" i="21" s="1"/>
  <c r="AS42" i="21"/>
  <c r="AS49" i="13"/>
  <c r="AS173" i="21"/>
  <c r="AQ174" i="21" s="1"/>
  <c r="J345" i="73"/>
  <c r="O26" i="25"/>
  <c r="AR158" i="15"/>
  <c r="AR161" i="15" s="1"/>
  <c r="AQ26" i="15"/>
  <c r="CG81" i="15"/>
  <c r="AP46" i="13"/>
  <c r="O45" i="24" s="1"/>
  <c r="AP39" i="21"/>
  <c r="AP46" i="68" s="1"/>
  <c r="AP116" i="21"/>
  <c r="AN117" i="21" s="1"/>
  <c r="AM136" i="21"/>
  <c r="AO47" i="68"/>
  <c r="AP134" i="21"/>
  <c r="AP131" i="21"/>
  <c r="AP132" i="21" s="1"/>
  <c r="AQ128" i="21" s="1"/>
  <c r="AO54" i="68"/>
  <c r="AR25" i="15"/>
  <c r="AS151" i="15"/>
  <c r="AS154" i="15" s="1"/>
  <c r="AO55" i="68"/>
  <c r="AO46" i="68"/>
  <c r="AS56" i="68"/>
  <c r="AN23" i="15"/>
  <c r="AO137" i="15"/>
  <c r="AO140" i="15" s="1"/>
  <c r="AT153" i="21"/>
  <c r="AT150" i="21"/>
  <c r="AT151" i="21" s="1"/>
  <c r="AU147" i="21" s="1"/>
  <c r="AO147" i="15"/>
  <c r="CF17" i="15"/>
  <c r="CG95" i="15"/>
  <c r="AS48" i="68"/>
  <c r="AP49" i="21"/>
  <c r="O48" i="69" s="1"/>
  <c r="AP139" i="15"/>
  <c r="AP113" i="21"/>
  <c r="AQ109" i="21" s="1"/>
  <c r="AP19" i="68" l="1"/>
  <c r="O28" i="69"/>
  <c r="J130" i="73"/>
  <c r="AR23" i="8"/>
  <c r="AR25" i="8" s="1"/>
  <c r="AQ13" i="15"/>
  <c r="AQ29" i="21" s="1"/>
  <c r="AR60" i="15"/>
  <c r="BO86" i="15"/>
  <c r="BN91" i="15"/>
  <c r="AS49" i="68"/>
  <c r="AT169" i="21"/>
  <c r="AT170" i="21" s="1"/>
  <c r="AU166" i="21" s="1"/>
  <c r="AT172" i="21"/>
  <c r="AS158" i="15"/>
  <c r="AS161" i="15" s="1"/>
  <c r="AR26" i="15"/>
  <c r="J316" i="73"/>
  <c r="O38" i="69"/>
  <c r="AS25" i="15"/>
  <c r="AT151" i="15"/>
  <c r="AO23" i="15"/>
  <c r="AP137" i="15"/>
  <c r="AP140" i="15" s="1"/>
  <c r="CG97" i="15"/>
  <c r="CG98" i="15" s="1"/>
  <c r="AT51" i="21"/>
  <c r="AT153" i="15"/>
  <c r="AP54" i="68"/>
  <c r="AP50" i="21"/>
  <c r="AP146" i="15"/>
  <c r="CG84" i="15"/>
  <c r="AP144" i="15"/>
  <c r="AO24" i="15"/>
  <c r="AU153" i="21"/>
  <c r="AU150" i="21"/>
  <c r="AU151" i="21" s="1"/>
  <c r="AV147" i="21" s="1"/>
  <c r="AT48" i="13"/>
  <c r="AT41" i="21"/>
  <c r="AT154" i="21"/>
  <c r="AQ112" i="21"/>
  <c r="AQ113" i="21" s="1"/>
  <c r="AR109" i="21" s="1"/>
  <c r="AQ115" i="21"/>
  <c r="AQ134" i="21"/>
  <c r="AQ131" i="21"/>
  <c r="AQ132" i="21" s="1"/>
  <c r="AR128" i="21" s="1"/>
  <c r="AP40" i="21"/>
  <c r="AP47" i="13"/>
  <c r="AP135" i="21"/>
  <c r="AQ19" i="68" l="1"/>
  <c r="AR62" i="15"/>
  <c r="AR63" i="15" s="1"/>
  <c r="BO87" i="15"/>
  <c r="BO37" i="13" s="1"/>
  <c r="BO35" i="13" s="1"/>
  <c r="BO39" i="13" s="1"/>
  <c r="BO40" i="13" s="1"/>
  <c r="BN16" i="15"/>
  <c r="AT158" i="15"/>
  <c r="AS26" i="15"/>
  <c r="AU169" i="21"/>
  <c r="AU170" i="21" s="1"/>
  <c r="AV166" i="21" s="1"/>
  <c r="AU172" i="21"/>
  <c r="AT42" i="21"/>
  <c r="AT49" i="13"/>
  <c r="P48" i="24" s="1"/>
  <c r="AT173" i="21"/>
  <c r="AR174" i="21" s="1"/>
  <c r="AT52" i="21"/>
  <c r="AT160" i="15"/>
  <c r="AP147" i="15"/>
  <c r="AQ144" i="15" s="1"/>
  <c r="AR131" i="21"/>
  <c r="AR132" i="21" s="1"/>
  <c r="AS128" i="21" s="1"/>
  <c r="AR134" i="21"/>
  <c r="AT56" i="68"/>
  <c r="P50" i="69"/>
  <c r="AQ50" i="21"/>
  <c r="AQ146" i="15"/>
  <c r="AQ47" i="13"/>
  <c r="AQ40" i="21"/>
  <c r="AQ135" i="21"/>
  <c r="AO136" i="21" s="1"/>
  <c r="CG17" i="15"/>
  <c r="CH95" i="15"/>
  <c r="AU51" i="21"/>
  <c r="AU153" i="15"/>
  <c r="AU41" i="21"/>
  <c r="AU48" i="13"/>
  <c r="AU154" i="21"/>
  <c r="AS155" i="21" s="1"/>
  <c r="CH81" i="15"/>
  <c r="AP55" i="68"/>
  <c r="O49" i="69"/>
  <c r="AT154" i="15"/>
  <c r="AR155" i="21"/>
  <c r="AN136" i="21"/>
  <c r="AT48" i="68"/>
  <c r="P40" i="69"/>
  <c r="J317" i="73"/>
  <c r="O46" i="24"/>
  <c r="P47" i="24"/>
  <c r="K318" i="73"/>
  <c r="AP47" i="68"/>
  <c r="O39" i="69"/>
  <c r="AV150" i="21"/>
  <c r="AV151" i="21" s="1"/>
  <c r="AW147" i="21" s="1"/>
  <c r="AV153" i="21"/>
  <c r="AP23" i="15"/>
  <c r="AQ137" i="15"/>
  <c r="AR112" i="21"/>
  <c r="AR113" i="21" s="1"/>
  <c r="AS109" i="21" s="1"/>
  <c r="AR115" i="21"/>
  <c r="AQ46" i="13"/>
  <c r="AQ39" i="21"/>
  <c r="AQ116" i="21"/>
  <c r="AQ49" i="21"/>
  <c r="AQ139" i="15"/>
  <c r="AS23" i="8" l="1"/>
  <c r="AS25" i="8" s="1"/>
  <c r="AS60" i="15"/>
  <c r="AR13" i="15"/>
  <c r="AR29" i="21" s="1"/>
  <c r="BO89" i="15"/>
  <c r="BO91" i="15" s="1"/>
  <c r="U16" i="25"/>
  <c r="P336" i="73"/>
  <c r="AT49" i="68"/>
  <c r="P41" i="69"/>
  <c r="AT57" i="68"/>
  <c r="P51" i="69"/>
  <c r="AU52" i="21"/>
  <c r="AU160" i="15"/>
  <c r="AV169" i="21"/>
  <c r="AV170" i="21" s="1"/>
  <c r="AW166" i="21" s="1"/>
  <c r="AV172" i="21"/>
  <c r="AU42" i="21"/>
  <c r="AU49" i="13"/>
  <c r="AU173" i="21"/>
  <c r="AS174" i="21" s="1"/>
  <c r="AT161" i="15"/>
  <c r="AQ147" i="15"/>
  <c r="AR144" i="15" s="1"/>
  <c r="AP24" i="15"/>
  <c r="J343" i="73" s="1"/>
  <c r="AS131" i="21"/>
  <c r="AS132" i="21" s="1"/>
  <c r="AT128" i="21" s="1"/>
  <c r="AS134" i="21"/>
  <c r="AQ47" i="68"/>
  <c r="AQ55" i="68"/>
  <c r="AQ46" i="68"/>
  <c r="CH84" i="15"/>
  <c r="AV51" i="21"/>
  <c r="AV56" i="68" s="1"/>
  <c r="AV153" i="15"/>
  <c r="AS112" i="21"/>
  <c r="AS113" i="21" s="1"/>
  <c r="AT109" i="21" s="1"/>
  <c r="AS115" i="21"/>
  <c r="AR40" i="21"/>
  <c r="AR47" i="68" s="1"/>
  <c r="AR47" i="13"/>
  <c r="AR135" i="21"/>
  <c r="AR46" i="13"/>
  <c r="AR39" i="21"/>
  <c r="AR46" i="68" s="1"/>
  <c r="AR116" i="21"/>
  <c r="AU48" i="68"/>
  <c r="AQ140" i="15"/>
  <c r="AW150" i="21"/>
  <c r="AW151" i="21" s="1"/>
  <c r="AX147" i="21" s="1"/>
  <c r="AW153" i="21"/>
  <c r="CH97" i="15"/>
  <c r="CH98" i="15" s="1"/>
  <c r="AV48" i="13"/>
  <c r="AV41" i="21"/>
  <c r="AV48" i="68" s="1"/>
  <c r="AV154" i="21"/>
  <c r="AT25" i="15"/>
  <c r="AU151" i="15"/>
  <c r="AU154" i="15" s="1"/>
  <c r="AQ54" i="68"/>
  <c r="AO117" i="21"/>
  <c r="AR50" i="21"/>
  <c r="AR55" i="68" s="1"/>
  <c r="AR146" i="15"/>
  <c r="AR49" i="21"/>
  <c r="AR139" i="15"/>
  <c r="J342" i="73"/>
  <c r="O23" i="25"/>
  <c r="AU56" i="68"/>
  <c r="AR19" i="68" l="1"/>
  <c r="AS62" i="15"/>
  <c r="AS63" i="15" s="1"/>
  <c r="AT23" i="8"/>
  <c r="AT25" i="8" s="1"/>
  <c r="BP86" i="15"/>
  <c r="BP87" i="15" s="1"/>
  <c r="BP37" i="13" s="1"/>
  <c r="BP35" i="13" s="1"/>
  <c r="BP39" i="13" s="1"/>
  <c r="BP40" i="13" s="1"/>
  <c r="BO16" i="15"/>
  <c r="AU158" i="15"/>
  <c r="AU161" i="15" s="1"/>
  <c r="AT26" i="15"/>
  <c r="AV42" i="21"/>
  <c r="AV49" i="68" s="1"/>
  <c r="AV49" i="13"/>
  <c r="AV173" i="21"/>
  <c r="AT174" i="21" s="1"/>
  <c r="AV52" i="21"/>
  <c r="AV57" i="68" s="1"/>
  <c r="AV160" i="15"/>
  <c r="AU49" i="68"/>
  <c r="AU57" i="68"/>
  <c r="AW169" i="21"/>
  <c r="AW170" i="21" s="1"/>
  <c r="AX166" i="21" s="1"/>
  <c r="AW172" i="21"/>
  <c r="AQ24" i="15"/>
  <c r="O24" i="25"/>
  <c r="AR147" i="15"/>
  <c r="AR24" i="15" s="1"/>
  <c r="AT112" i="21"/>
  <c r="AT113" i="21" s="1"/>
  <c r="AU109" i="21" s="1"/>
  <c r="AT115" i="21"/>
  <c r="AX153" i="21"/>
  <c r="AX150" i="21"/>
  <c r="AX151" i="21" s="1"/>
  <c r="AY147" i="21" s="1"/>
  <c r="P25" i="25"/>
  <c r="K344" i="73"/>
  <c r="CH17" i="15"/>
  <c r="CI95" i="15"/>
  <c r="AP117" i="21"/>
  <c r="AT155" i="21"/>
  <c r="AW41" i="21"/>
  <c r="AW48" i="68" s="1"/>
  <c r="AW48" i="13"/>
  <c r="AW154" i="21"/>
  <c r="AU155" i="21" s="1"/>
  <c r="AS39" i="21"/>
  <c r="AS46" i="13"/>
  <c r="AS116" i="21"/>
  <c r="AQ117" i="21" s="1"/>
  <c r="AW51" i="21"/>
  <c r="AW153" i="15"/>
  <c r="AQ23" i="15"/>
  <c r="AR137" i="15"/>
  <c r="AR140" i="15" s="1"/>
  <c r="AR54" i="68"/>
  <c r="AS47" i="13"/>
  <c r="AS40" i="21"/>
  <c r="AS135" i="21"/>
  <c r="AQ136" i="21" s="1"/>
  <c r="AS49" i="21"/>
  <c r="AS139" i="15"/>
  <c r="AP136" i="21"/>
  <c r="AT134" i="21"/>
  <c r="AT131" i="21"/>
  <c r="AT132" i="21" s="1"/>
  <c r="AU128" i="21" s="1"/>
  <c r="AV151" i="15"/>
  <c r="AV154" i="15" s="1"/>
  <c r="AU25" i="15"/>
  <c r="CI81" i="15"/>
  <c r="AS50" i="21"/>
  <c r="AS55" i="68" s="1"/>
  <c r="AS146" i="15"/>
  <c r="AT62" i="15" l="1"/>
  <c r="AS13" i="15"/>
  <c r="AS29" i="21" s="1"/>
  <c r="AT60" i="15"/>
  <c r="BP89" i="15"/>
  <c r="AX169" i="21"/>
  <c r="AX170" i="21" s="1"/>
  <c r="AY166" i="21" s="1"/>
  <c r="AX172" i="21"/>
  <c r="AW42" i="21"/>
  <c r="AW49" i="13"/>
  <c r="AW173" i="21"/>
  <c r="AU174" i="21" s="1"/>
  <c r="AW52" i="21"/>
  <c r="AW160" i="15"/>
  <c r="P26" i="25"/>
  <c r="K345" i="73"/>
  <c r="AU26" i="15"/>
  <c r="AV158" i="15"/>
  <c r="AV161" i="15" s="1"/>
  <c r="AS144" i="15"/>
  <c r="AS147" i="15" s="1"/>
  <c r="CI84" i="15"/>
  <c r="AR23" i="15"/>
  <c r="AS137" i="15"/>
  <c r="AS140" i="15" s="1"/>
  <c r="AV25" i="15"/>
  <c r="AW151" i="15"/>
  <c r="AW154" i="15" s="1"/>
  <c r="AU134" i="21"/>
  <c r="AU131" i="21"/>
  <c r="AU132" i="21" s="1"/>
  <c r="AV128" i="21" s="1"/>
  <c r="AT50" i="21"/>
  <c r="AT55" i="68" s="1"/>
  <c r="AT146" i="15"/>
  <c r="AY150" i="21"/>
  <c r="AY151" i="21" s="1"/>
  <c r="AZ147" i="21" s="1"/>
  <c r="AY153" i="21"/>
  <c r="AS47" i="68"/>
  <c r="AS46" i="68"/>
  <c r="AT40" i="21"/>
  <c r="AT47" i="68" s="1"/>
  <c r="AT47" i="13"/>
  <c r="K317" i="73" s="1"/>
  <c r="AT135" i="21"/>
  <c r="AR136" i="21" s="1"/>
  <c r="AX51" i="21"/>
  <c r="AX56" i="68" s="1"/>
  <c r="AX153" i="15"/>
  <c r="AX48" i="13"/>
  <c r="Q47" i="24" s="1"/>
  <c r="AX41" i="21"/>
  <c r="AX154" i="21"/>
  <c r="AV155" i="21" s="1"/>
  <c r="CI97" i="15"/>
  <c r="CI98" i="15" s="1"/>
  <c r="AS54" i="68"/>
  <c r="Z17" i="25"/>
  <c r="U337" i="73"/>
  <c r="AU112" i="21"/>
  <c r="AU115" i="21"/>
  <c r="AT46" i="13"/>
  <c r="AT39" i="21"/>
  <c r="AT116" i="21"/>
  <c r="AW56" i="68"/>
  <c r="AT49" i="21"/>
  <c r="AT139" i="15"/>
  <c r="AS19" i="68" l="1"/>
  <c r="AU23" i="8"/>
  <c r="AU25" i="8" s="1"/>
  <c r="AT63" i="15"/>
  <c r="BP91" i="15"/>
  <c r="BQ86" i="15"/>
  <c r="AX42" i="21"/>
  <c r="AX49" i="68" s="1"/>
  <c r="AX49" i="13"/>
  <c r="Q48" i="24" s="1"/>
  <c r="AX173" i="21"/>
  <c r="AV174" i="21" s="1"/>
  <c r="AY169" i="21"/>
  <c r="AY170" i="21" s="1"/>
  <c r="AZ166" i="21" s="1"/>
  <c r="AY172" i="21"/>
  <c r="AW158" i="15"/>
  <c r="AW161" i="15" s="1"/>
  <c r="AV26" i="15"/>
  <c r="AW57" i="68"/>
  <c r="AW49" i="68"/>
  <c r="AX52" i="21"/>
  <c r="AX57" i="68" s="1"/>
  <c r="AX160" i="15"/>
  <c r="AS24" i="15"/>
  <c r="AT144" i="15"/>
  <c r="AT147" i="15" s="1"/>
  <c r="L318" i="73"/>
  <c r="AV131" i="21"/>
  <c r="AV132" i="21" s="1"/>
  <c r="AW128" i="21" s="1"/>
  <c r="AV134" i="21"/>
  <c r="AT54" i="68"/>
  <c r="P48" i="69"/>
  <c r="AU40" i="21"/>
  <c r="AU47" i="13"/>
  <c r="AU135" i="21"/>
  <c r="AW25" i="15"/>
  <c r="AX151" i="15"/>
  <c r="AX154" i="15" s="1"/>
  <c r="AS23" i="15"/>
  <c r="AT137" i="15"/>
  <c r="AT140" i="15" s="1"/>
  <c r="AR117" i="21"/>
  <c r="AT46" i="68"/>
  <c r="P38" i="69"/>
  <c r="P39" i="69"/>
  <c r="K316" i="73"/>
  <c r="AZ150" i="21"/>
  <c r="AZ151" i="21" s="1"/>
  <c r="BA147" i="21" s="1"/>
  <c r="AZ153" i="21"/>
  <c r="AU49" i="21"/>
  <c r="AU139" i="15"/>
  <c r="AY48" i="13"/>
  <c r="AY41" i="21"/>
  <c r="AY154" i="21"/>
  <c r="AW155" i="21" s="1"/>
  <c r="AY51" i="21"/>
  <c r="AY153" i="15"/>
  <c r="CI17" i="15"/>
  <c r="CJ95" i="15"/>
  <c r="Q50" i="69"/>
  <c r="AX48" i="68"/>
  <c r="Q40" i="69"/>
  <c r="P49" i="69"/>
  <c r="AU113" i="21"/>
  <c r="AV109" i="21" s="1"/>
  <c r="P45" i="24"/>
  <c r="AU46" i="13"/>
  <c r="AU39" i="21"/>
  <c r="AU116" i="21"/>
  <c r="AS117" i="21" s="1"/>
  <c r="CJ81" i="15"/>
  <c r="AU50" i="21"/>
  <c r="AU146" i="15"/>
  <c r="AT13" i="15" l="1"/>
  <c r="AU60" i="15"/>
  <c r="AU62" i="15"/>
  <c r="AV23" i="8"/>
  <c r="AV25" i="8" s="1"/>
  <c r="Q41" i="69"/>
  <c r="L319" i="73"/>
  <c r="Q51" i="69"/>
  <c r="BQ87" i="15"/>
  <c r="BQ37" i="13" s="1"/>
  <c r="BP16" i="15"/>
  <c r="AZ169" i="21"/>
  <c r="AZ170" i="21" s="1"/>
  <c r="BA166" i="21" s="1"/>
  <c r="AZ172" i="21"/>
  <c r="AW26" i="15"/>
  <c r="AX158" i="15"/>
  <c r="AX161" i="15" s="1"/>
  <c r="AY42" i="21"/>
  <c r="AY49" i="13"/>
  <c r="AY173" i="21"/>
  <c r="AW174" i="21" s="1"/>
  <c r="AY52" i="21"/>
  <c r="AY160" i="15"/>
  <c r="AV112" i="21"/>
  <c r="AV113" i="21" s="1"/>
  <c r="AW109" i="21" s="1"/>
  <c r="AV115" i="21"/>
  <c r="BA153" i="21"/>
  <c r="BA150" i="21"/>
  <c r="BA151" i="21" s="1"/>
  <c r="BB147" i="21" s="1"/>
  <c r="AZ41" i="21"/>
  <c r="AZ48" i="68" s="1"/>
  <c r="AZ48" i="13"/>
  <c r="AZ154" i="21"/>
  <c r="CJ97" i="15"/>
  <c r="CJ98" i="15" s="1"/>
  <c r="AX25" i="15"/>
  <c r="AY151" i="15"/>
  <c r="AY154" i="15" s="1"/>
  <c r="AZ51" i="21"/>
  <c r="AZ56" i="68" s="1"/>
  <c r="AZ153" i="15"/>
  <c r="AU55" i="68"/>
  <c r="AS136" i="21"/>
  <c r="AU47" i="68"/>
  <c r="AT24" i="15"/>
  <c r="AU144" i="15"/>
  <c r="AU147" i="15" s="1"/>
  <c r="CJ84" i="15"/>
  <c r="AY56" i="68"/>
  <c r="AY48" i="68"/>
  <c r="AU137" i="15"/>
  <c r="AU140" i="15" s="1"/>
  <c r="AT23" i="15"/>
  <c r="AU46" i="68"/>
  <c r="AV47" i="13"/>
  <c r="AV40" i="21"/>
  <c r="AV47" i="68" s="1"/>
  <c r="AV135" i="21"/>
  <c r="AT136" i="21" s="1"/>
  <c r="AW134" i="21"/>
  <c r="AW131" i="21"/>
  <c r="AW132" i="21" s="1"/>
  <c r="AX128" i="21" s="1"/>
  <c r="AU54" i="68"/>
  <c r="AV50" i="21"/>
  <c r="AV55" i="68" s="1"/>
  <c r="AV146" i="15"/>
  <c r="AU63" i="15" l="1"/>
  <c r="AV60" i="15" s="1"/>
  <c r="AV62" i="15"/>
  <c r="AW23" i="8"/>
  <c r="AW25" i="8" s="1"/>
  <c r="K333" i="73"/>
  <c r="AT29" i="21"/>
  <c r="P13" i="25"/>
  <c r="BQ35" i="13"/>
  <c r="BQ39" i="13" s="1"/>
  <c r="BQ40" i="13" s="1"/>
  <c r="BQ89" i="15"/>
  <c r="AX26" i="15"/>
  <c r="AY158" i="15"/>
  <c r="AY161" i="15" s="1"/>
  <c r="BA169" i="21"/>
  <c r="BA172" i="21"/>
  <c r="BA170" i="21"/>
  <c r="BB166" i="21" s="1"/>
  <c r="AY57" i="68"/>
  <c r="AZ42" i="21"/>
  <c r="AZ49" i="68" s="1"/>
  <c r="AZ49" i="13"/>
  <c r="AZ173" i="21"/>
  <c r="AX174" i="21" s="1"/>
  <c r="AY49" i="68"/>
  <c r="AZ52" i="21"/>
  <c r="AZ57" i="68" s="1"/>
  <c r="AZ160" i="15"/>
  <c r="AU23" i="15"/>
  <c r="AV137" i="15"/>
  <c r="AY25" i="15"/>
  <c r="AZ151" i="15"/>
  <c r="AZ154" i="15" s="1"/>
  <c r="CJ17" i="15"/>
  <c r="CK95" i="15"/>
  <c r="AW112" i="21"/>
  <c r="AW113" i="21" s="1"/>
  <c r="AX109" i="21" s="1"/>
  <c r="AW115" i="21"/>
  <c r="AW50" i="21"/>
  <c r="AW55" i="68" s="1"/>
  <c r="AW146" i="15"/>
  <c r="Q25" i="25"/>
  <c r="L344" i="73"/>
  <c r="AW40" i="21"/>
  <c r="AW47" i="13"/>
  <c r="AW135" i="21"/>
  <c r="AU136" i="21" s="1"/>
  <c r="BB150" i="21"/>
  <c r="BB151" i="21" s="1"/>
  <c r="BC147" i="21" s="1"/>
  <c r="BB153" i="21"/>
  <c r="CK81" i="15"/>
  <c r="AV46" i="13"/>
  <c r="AV39" i="21"/>
  <c r="AV116" i="21"/>
  <c r="P24" i="25"/>
  <c r="K343" i="73"/>
  <c r="K342" i="73"/>
  <c r="P23" i="25"/>
  <c r="AX134" i="21"/>
  <c r="AX131" i="21"/>
  <c r="AX132" i="21" s="1"/>
  <c r="AY128" i="21" s="1"/>
  <c r="AX155" i="21"/>
  <c r="BA51" i="21"/>
  <c r="BA56" i="68" s="1"/>
  <c r="BA153" i="15"/>
  <c r="BA41" i="21"/>
  <c r="BA48" i="13"/>
  <c r="BA154" i="21"/>
  <c r="AU24" i="15"/>
  <c r="AV144" i="15"/>
  <c r="AV147" i="15" s="1"/>
  <c r="AV49" i="21"/>
  <c r="AV139" i="15"/>
  <c r="AU13" i="15" l="1"/>
  <c r="AU29" i="21" s="1"/>
  <c r="AU19" i="68" s="1"/>
  <c r="AT19" i="68"/>
  <c r="P28" i="69"/>
  <c r="K130" i="73"/>
  <c r="AW62" i="15"/>
  <c r="AV63" i="15"/>
  <c r="BR86" i="15"/>
  <c r="BQ91" i="15"/>
  <c r="BA42" i="21"/>
  <c r="BA49" i="13"/>
  <c r="BA173" i="21"/>
  <c r="AY174" i="21" s="1"/>
  <c r="BB169" i="21"/>
  <c r="BB170" i="21" s="1"/>
  <c r="BC166" i="21" s="1"/>
  <c r="BB172" i="21"/>
  <c r="BA52" i="21"/>
  <c r="BA57" i="68" s="1"/>
  <c r="BA160" i="15"/>
  <c r="AZ158" i="15"/>
  <c r="AZ161" i="15" s="1"/>
  <c r="AY26" i="15"/>
  <c r="Q26" i="25"/>
  <c r="L345" i="73"/>
  <c r="CK84" i="15"/>
  <c r="CK97" i="15"/>
  <c r="CK98" i="15" s="1"/>
  <c r="BC153" i="21"/>
  <c r="BC150" i="21"/>
  <c r="AY155" i="21"/>
  <c r="BB41" i="21"/>
  <c r="BB48" i="68" s="1"/>
  <c r="BB48" i="13"/>
  <c r="R47" i="24" s="1"/>
  <c r="BB154" i="21"/>
  <c r="BB51" i="21"/>
  <c r="BB56" i="68" s="1"/>
  <c r="BB153" i="15"/>
  <c r="AX112" i="21"/>
  <c r="AX113" i="21" s="1"/>
  <c r="AY109" i="21" s="1"/>
  <c r="AX115" i="21"/>
  <c r="BA48" i="68"/>
  <c r="AT117" i="21"/>
  <c r="AW46" i="13"/>
  <c r="AW39" i="21"/>
  <c r="AW46" i="68" s="1"/>
  <c r="AW116" i="21"/>
  <c r="AU117" i="21" s="1"/>
  <c r="AV46" i="68"/>
  <c r="AW49" i="21"/>
  <c r="AW139" i="15"/>
  <c r="AY134" i="21"/>
  <c r="AY131" i="21"/>
  <c r="AZ25" i="15"/>
  <c r="BA151" i="15"/>
  <c r="BA154" i="15" s="1"/>
  <c r="AV54" i="68"/>
  <c r="AX50" i="21"/>
  <c r="AX55" i="68" s="1"/>
  <c r="AX146" i="15"/>
  <c r="AV24" i="15"/>
  <c r="AW144" i="15"/>
  <c r="AW147" i="15" s="1"/>
  <c r="AX47" i="13"/>
  <c r="Q46" i="24" s="1"/>
  <c r="AX40" i="21"/>
  <c r="AX47" i="68" s="1"/>
  <c r="AX135" i="21"/>
  <c r="AV136" i="21" s="1"/>
  <c r="AW47" i="68"/>
  <c r="AV140" i="15"/>
  <c r="AX23" i="8" l="1"/>
  <c r="AX25" i="8" s="1"/>
  <c r="AX62" i="15" s="1"/>
  <c r="AV13" i="15"/>
  <c r="AV29" i="21" s="1"/>
  <c r="AW60" i="15"/>
  <c r="AW63" i="15" s="1"/>
  <c r="BR87" i="15"/>
  <c r="BR37" i="13" s="1"/>
  <c r="BQ16" i="15"/>
  <c r="BC169" i="21"/>
  <c r="BC170" i="21" s="1"/>
  <c r="BD166" i="21" s="1"/>
  <c r="BC172" i="21"/>
  <c r="BB42" i="21"/>
  <c r="BB49" i="13"/>
  <c r="R48" i="24" s="1"/>
  <c r="BB173" i="21"/>
  <c r="AZ174" i="21" s="1"/>
  <c r="BA158" i="15"/>
  <c r="BA161" i="15" s="1"/>
  <c r="AZ26" i="15"/>
  <c r="BA49" i="68"/>
  <c r="BB52" i="21"/>
  <c r="BB57" i="68" s="1"/>
  <c r="BB160" i="15"/>
  <c r="Q39" i="69"/>
  <c r="L317" i="73"/>
  <c r="R40" i="69"/>
  <c r="R50" i="69"/>
  <c r="CK17" i="15"/>
  <c r="V337" i="73" s="1"/>
  <c r="CL95" i="15"/>
  <c r="CL81" i="15"/>
  <c r="BA25" i="15"/>
  <c r="BB151" i="15"/>
  <c r="BB154" i="15" s="1"/>
  <c r="AY50" i="21"/>
  <c r="AY146" i="15"/>
  <c r="BC51" i="21"/>
  <c r="BC153" i="15"/>
  <c r="AV23" i="15"/>
  <c r="AW137" i="15"/>
  <c r="AW140" i="15" s="1"/>
  <c r="AY132" i="21"/>
  <c r="AZ128" i="21" s="1"/>
  <c r="AX49" i="21"/>
  <c r="AX139" i="15"/>
  <c r="AW24" i="15"/>
  <c r="AX144" i="15"/>
  <c r="AX147" i="15" s="1"/>
  <c r="AW54" i="68"/>
  <c r="AZ155" i="21"/>
  <c r="BC48" i="13"/>
  <c r="BC41" i="21"/>
  <c r="BC154" i="21"/>
  <c r="AY112" i="21"/>
  <c r="AY113" i="21" s="1"/>
  <c r="AZ109" i="21" s="1"/>
  <c r="AY115" i="21"/>
  <c r="AY40" i="21"/>
  <c r="AY47" i="13"/>
  <c r="AY135" i="21"/>
  <c r="AX46" i="13"/>
  <c r="L316" i="73" s="1"/>
  <c r="AX39" i="21"/>
  <c r="AX116" i="21"/>
  <c r="AV117" i="21" s="1"/>
  <c r="Q49" i="69"/>
  <c r="BC151" i="21"/>
  <c r="BD147" i="21" s="1"/>
  <c r="AY23" i="8" l="1"/>
  <c r="AY25" i="8" s="1"/>
  <c r="AY62" i="15" s="1"/>
  <c r="AV19" i="68"/>
  <c r="AW13" i="15"/>
  <c r="AW29" i="21" s="1"/>
  <c r="AW19" i="68" s="1"/>
  <c r="AX60" i="15"/>
  <c r="AX63" i="15" s="1"/>
  <c r="BR89" i="15"/>
  <c r="BS86" i="15" s="1"/>
  <c r="M319" i="73"/>
  <c r="R51" i="69"/>
  <c r="BR35" i="13"/>
  <c r="BR39" i="13" s="1"/>
  <c r="BR40" i="13" s="1"/>
  <c r="V36" i="24"/>
  <c r="V34" i="24" s="1"/>
  <c r="V38" i="24" s="1"/>
  <c r="V39" i="24" s="1"/>
  <c r="Q312" i="73"/>
  <c r="Q300" i="73" s="1"/>
  <c r="Q313" i="73" s="1"/>
  <c r="R41" i="69"/>
  <c r="BB49" i="68"/>
  <c r="BA26" i="15"/>
  <c r="BB158" i="15"/>
  <c r="BB161" i="15" s="1"/>
  <c r="BC42" i="21"/>
  <c r="BC49" i="13"/>
  <c r="BC173" i="21"/>
  <c r="BA174" i="21" s="1"/>
  <c r="BD169" i="21"/>
  <c r="BD170" i="21" s="1"/>
  <c r="BE166" i="21" s="1"/>
  <c r="BD172" i="21"/>
  <c r="BC52" i="21"/>
  <c r="BC160" i="15"/>
  <c r="AW23" i="15"/>
  <c r="AX137" i="15"/>
  <c r="AX140" i="15" s="1"/>
  <c r="AZ112" i="21"/>
  <c r="AZ113" i="21" s="1"/>
  <c r="BA109" i="21" s="1"/>
  <c r="AZ115" i="21"/>
  <c r="BC56" i="68"/>
  <c r="AY49" i="21"/>
  <c r="AY139" i="15"/>
  <c r="BC48" i="68"/>
  <c r="BB25" i="15"/>
  <c r="BC151" i="15"/>
  <c r="BC154" i="15" s="1"/>
  <c r="AY55" i="68"/>
  <c r="CL84" i="15"/>
  <c r="AY46" i="13"/>
  <c r="AY39" i="21"/>
  <c r="AY116" i="21"/>
  <c r="AW117" i="21" s="1"/>
  <c r="AX46" i="68"/>
  <c r="Q38" i="69"/>
  <c r="AY144" i="15"/>
  <c r="AY147" i="15" s="1"/>
  <c r="AX24" i="15"/>
  <c r="BA155" i="21"/>
  <c r="CL97" i="15"/>
  <c r="CL98" i="15" s="1"/>
  <c r="BD150" i="21"/>
  <c r="BD151" i="21" s="1"/>
  <c r="BE147" i="21" s="1"/>
  <c r="BD153" i="21"/>
  <c r="AY47" i="68"/>
  <c r="AX54" i="68"/>
  <c r="Q48" i="69"/>
  <c r="Q45" i="24"/>
  <c r="AW136" i="21"/>
  <c r="AZ131" i="21"/>
  <c r="AZ134" i="21"/>
  <c r="AZ23" i="8" l="1"/>
  <c r="AZ25" i="8" s="1"/>
  <c r="AZ62" i="15" s="1"/>
  <c r="AX13" i="15"/>
  <c r="AY60" i="15"/>
  <c r="AY63" i="15" s="1"/>
  <c r="BR91" i="15"/>
  <c r="BS87" i="15" s="1"/>
  <c r="BS37" i="13" s="1"/>
  <c r="BS35" i="13" s="1"/>
  <c r="BS39" i="13" s="1"/>
  <c r="BS40" i="13" s="1"/>
  <c r="BD52" i="21"/>
  <c r="BD57" i="68" s="1"/>
  <c r="BD160" i="15"/>
  <c r="BE169" i="21"/>
  <c r="BE170" i="21" s="1"/>
  <c r="BF166" i="21" s="1"/>
  <c r="BE172" i="21"/>
  <c r="BC57" i="68"/>
  <c r="BC49" i="68"/>
  <c r="BB26" i="15"/>
  <c r="BC158" i="15"/>
  <c r="BC161" i="15" s="1"/>
  <c r="BD42" i="21"/>
  <c r="BD49" i="68" s="1"/>
  <c r="BD49" i="13"/>
  <c r="BD173" i="21"/>
  <c r="BB174" i="21" s="1"/>
  <c r="CL17" i="15"/>
  <c r="AA17" i="25" s="1"/>
  <c r="CM95" i="15"/>
  <c r="AZ50" i="21"/>
  <c r="AZ146" i="15"/>
  <c r="BA112" i="21"/>
  <c r="BA113" i="21" s="1"/>
  <c r="BB109" i="21" s="1"/>
  <c r="BA115" i="21"/>
  <c r="AZ46" i="13"/>
  <c r="AZ39" i="21"/>
  <c r="AZ46" i="68" s="1"/>
  <c r="AZ116" i="21"/>
  <c r="AY46" i="68"/>
  <c r="BE150" i="21"/>
  <c r="BE153" i="21"/>
  <c r="CM81" i="15"/>
  <c r="BD41" i="21"/>
  <c r="BD48" i="13"/>
  <c r="BD154" i="21"/>
  <c r="BD51" i="21"/>
  <c r="BD153" i="15"/>
  <c r="AY54" i="68"/>
  <c r="BC25" i="15"/>
  <c r="BD151" i="15"/>
  <c r="R25" i="25"/>
  <c r="M344" i="73"/>
  <c r="AZ47" i="13"/>
  <c r="AZ40" i="21"/>
  <c r="AZ135" i="21"/>
  <c r="AZ132" i="21"/>
  <c r="BA128" i="21" s="1"/>
  <c r="L343" i="73"/>
  <c r="Q24" i="25"/>
  <c r="AZ49" i="21"/>
  <c r="AZ139" i="15"/>
  <c r="AZ144" i="15"/>
  <c r="AY24" i="15"/>
  <c r="AX23" i="15"/>
  <c r="AY137" i="15"/>
  <c r="AY140" i="15" s="1"/>
  <c r="BA23" i="8" l="1"/>
  <c r="BA25" i="8" s="1"/>
  <c r="AY13" i="15"/>
  <c r="AY29" i="21" s="1"/>
  <c r="AZ60" i="15"/>
  <c r="AZ63" i="15" s="1"/>
  <c r="L333" i="73"/>
  <c r="AX29" i="21"/>
  <c r="Q13" i="25"/>
  <c r="BR16" i="15"/>
  <c r="V16" i="25" s="1"/>
  <c r="BS89" i="15"/>
  <c r="M345" i="73"/>
  <c r="R26" i="25"/>
  <c r="BF169" i="21"/>
  <c r="BF170" i="21" s="1"/>
  <c r="BG166" i="21" s="1"/>
  <c r="BF172" i="21"/>
  <c r="BE42" i="21"/>
  <c r="BE49" i="13"/>
  <c r="BE173" i="21"/>
  <c r="BC174" i="21" s="1"/>
  <c r="BD158" i="15"/>
  <c r="BD161" i="15" s="1"/>
  <c r="BC26" i="15"/>
  <c r="BE52" i="21"/>
  <c r="BE160" i="15"/>
  <c r="BD154" i="15"/>
  <c r="BE151" i="15" s="1"/>
  <c r="BB112" i="21"/>
  <c r="BB113" i="21" s="1"/>
  <c r="BC109" i="21" s="1"/>
  <c r="BB115" i="21"/>
  <c r="BD56" i="68"/>
  <c r="AZ54" i="68"/>
  <c r="BA131" i="21"/>
  <c r="BA134" i="21"/>
  <c r="BB155" i="21"/>
  <c r="BA46" i="13"/>
  <c r="BA39" i="21"/>
  <c r="BA116" i="21"/>
  <c r="BE51" i="21"/>
  <c r="BE56" i="68" s="1"/>
  <c r="BE153" i="15"/>
  <c r="AY23" i="15"/>
  <c r="AZ137" i="15"/>
  <c r="AZ140" i="15" s="1"/>
  <c r="AX136" i="21"/>
  <c r="BA49" i="21"/>
  <c r="BA139" i="15"/>
  <c r="L342" i="73"/>
  <c r="Q23" i="25"/>
  <c r="AZ47" i="68"/>
  <c r="BD48" i="68"/>
  <c r="CM84" i="15"/>
  <c r="AZ55" i="68"/>
  <c r="AZ147" i="15"/>
  <c r="BE151" i="21"/>
  <c r="BF147" i="21" s="1"/>
  <c r="CM97" i="15"/>
  <c r="CM98" i="15" s="1"/>
  <c r="AX117" i="21"/>
  <c r="BE41" i="21"/>
  <c r="BE48" i="68" s="1"/>
  <c r="BE48" i="13"/>
  <c r="BE154" i="21"/>
  <c r="BC155" i="21" s="1"/>
  <c r="BA62" i="15" l="1"/>
  <c r="BB23" i="8"/>
  <c r="BB25" i="8" s="1"/>
  <c r="BB62" i="15" s="1"/>
  <c r="AX19" i="68"/>
  <c r="L130" i="73"/>
  <c r="Q28" i="69"/>
  <c r="AZ13" i="15"/>
  <c r="AZ29" i="21" s="1"/>
  <c r="AZ19" i="68" s="1"/>
  <c r="BA60" i="15"/>
  <c r="AY19" i="68"/>
  <c r="Q336" i="73"/>
  <c r="BT86" i="15"/>
  <c r="BS91" i="15"/>
  <c r="BD25" i="15"/>
  <c r="BD26" i="15"/>
  <c r="BE158" i="15"/>
  <c r="BE161" i="15" s="1"/>
  <c r="BE57" i="68"/>
  <c r="BE49" i="68"/>
  <c r="BG169" i="21"/>
  <c r="BG170" i="21" s="1"/>
  <c r="BH166" i="21" s="1"/>
  <c r="BG172" i="21"/>
  <c r="BF42" i="21"/>
  <c r="BF49" i="13"/>
  <c r="S48" i="24" s="1"/>
  <c r="BF173" i="21"/>
  <c r="BD174" i="21" s="1"/>
  <c r="BF52" i="21"/>
  <c r="BF57" i="68" s="1"/>
  <c r="BF160" i="15"/>
  <c r="CM17" i="15"/>
  <c r="CN95" i="15"/>
  <c r="BE154" i="15"/>
  <c r="BA144" i="15"/>
  <c r="AZ24" i="15"/>
  <c r="AY117" i="21"/>
  <c r="BA50" i="21"/>
  <c r="BA146" i="15"/>
  <c r="BF150" i="21"/>
  <c r="BF151" i="21" s="1"/>
  <c r="BG147" i="21" s="1"/>
  <c r="BF153" i="21"/>
  <c r="BA54" i="68"/>
  <c r="BA46" i="68"/>
  <c r="BC112" i="21"/>
  <c r="BC113" i="21" s="1"/>
  <c r="BD109" i="21" s="1"/>
  <c r="BC115" i="21"/>
  <c r="BB46" i="13"/>
  <c r="R45" i="24" s="1"/>
  <c r="BB39" i="21"/>
  <c r="BB46" i="68" s="1"/>
  <c r="BB116" i="21"/>
  <c r="AZ117" i="21" s="1"/>
  <c r="BA47" i="13"/>
  <c r="BA40" i="21"/>
  <c r="BA135" i="21"/>
  <c r="CN81" i="15"/>
  <c r="AZ23" i="15"/>
  <c r="BA137" i="15"/>
  <c r="BA140" i="15" s="1"/>
  <c r="BA132" i="21"/>
  <c r="BB128" i="21" s="1"/>
  <c r="BB49" i="21"/>
  <c r="BB139" i="15"/>
  <c r="BA63" i="15" l="1"/>
  <c r="BA13" i="15" s="1"/>
  <c r="BA29" i="21" s="1"/>
  <c r="BC23" i="8"/>
  <c r="BC25" i="8" s="1"/>
  <c r="BS16" i="15"/>
  <c r="BT87" i="15"/>
  <c r="BT37" i="13" s="1"/>
  <c r="BT35" i="13" s="1"/>
  <c r="BT39" i="13" s="1"/>
  <c r="BT40" i="13" s="1"/>
  <c r="BG42" i="21"/>
  <c r="BG49" i="13"/>
  <c r="BG173" i="21"/>
  <c r="BE174" i="21" s="1"/>
  <c r="BH169" i="21"/>
  <c r="BH172" i="21"/>
  <c r="S41" i="69"/>
  <c r="BF49" i="68"/>
  <c r="BG52" i="21"/>
  <c r="BG160" i="15"/>
  <c r="S51" i="69"/>
  <c r="BE26" i="15"/>
  <c r="BF158" i="15"/>
  <c r="BF161" i="15" s="1"/>
  <c r="BA55" i="68"/>
  <c r="BA23" i="15"/>
  <c r="BB137" i="15"/>
  <c r="BB140" i="15" s="1"/>
  <c r="CN84" i="15"/>
  <c r="BA147" i="15"/>
  <c r="BG153" i="21"/>
  <c r="BG150" i="21"/>
  <c r="BG151" i="21" s="1"/>
  <c r="BH147" i="21" s="1"/>
  <c r="BF41" i="21"/>
  <c r="BF48" i="13"/>
  <c r="BF154" i="21"/>
  <c r="BB54" i="68"/>
  <c r="R48" i="69"/>
  <c r="BB134" i="21"/>
  <c r="BB131" i="21"/>
  <c r="BB132" i="21" s="1"/>
  <c r="BC128" i="21" s="1"/>
  <c r="BC46" i="13"/>
  <c r="BC39" i="21"/>
  <c r="BC116" i="21"/>
  <c r="BA117" i="21" s="1"/>
  <c r="BC49" i="21"/>
  <c r="BC139" i="15"/>
  <c r="BF51" i="21"/>
  <c r="BF153" i="15"/>
  <c r="BD112" i="21"/>
  <c r="BD113" i="21" s="1"/>
  <c r="BE109" i="21" s="1"/>
  <c r="BD115" i="21"/>
  <c r="M316" i="73"/>
  <c r="BE25" i="15"/>
  <c r="BF151" i="15"/>
  <c r="R38" i="69"/>
  <c r="CN97" i="15"/>
  <c r="CN98" i="15" s="1"/>
  <c r="AY136" i="21"/>
  <c r="BA47" i="68"/>
  <c r="BB60" i="15" l="1"/>
  <c r="BB63" i="15" s="1"/>
  <c r="BB13" i="15" s="1"/>
  <c r="BA19" i="68"/>
  <c r="BC62" i="15"/>
  <c r="BT89" i="15"/>
  <c r="BU86" i="15" s="1"/>
  <c r="BG57" i="68"/>
  <c r="BH52" i="21"/>
  <c r="BH57" i="68" s="1"/>
  <c r="BH160" i="15"/>
  <c r="BH170" i="21"/>
  <c r="BI166" i="21" s="1"/>
  <c r="BH42" i="21"/>
  <c r="BH49" i="68" s="1"/>
  <c r="BH49" i="13"/>
  <c r="BH173" i="21"/>
  <c r="BF174" i="21" s="1"/>
  <c r="BF26" i="15"/>
  <c r="BG158" i="15"/>
  <c r="BG161" i="15" s="1"/>
  <c r="BG49" i="68"/>
  <c r="BF154" i="15"/>
  <c r="BF25" i="15" s="1"/>
  <c r="BH150" i="21"/>
  <c r="BH151" i="21" s="1"/>
  <c r="BI147" i="21" s="1"/>
  <c r="BH153" i="21"/>
  <c r="BC46" i="68"/>
  <c r="BE112" i="21"/>
  <c r="BE113" i="21" s="1"/>
  <c r="BF109" i="21" s="1"/>
  <c r="BE115" i="21"/>
  <c r="BD39" i="21"/>
  <c r="BD46" i="68" s="1"/>
  <c r="BD46" i="13"/>
  <c r="BD116" i="21"/>
  <c r="BB117" i="21" s="1"/>
  <c r="BC131" i="21"/>
  <c r="BC132" i="21" s="1"/>
  <c r="BD128" i="21" s="1"/>
  <c r="BC134" i="21"/>
  <c r="BD49" i="21"/>
  <c r="BD139" i="15"/>
  <c r="BB50" i="21"/>
  <c r="BB146" i="15"/>
  <c r="CO81" i="15"/>
  <c r="BG51" i="21"/>
  <c r="BG153" i="15"/>
  <c r="BB40" i="21"/>
  <c r="BB47" i="13"/>
  <c r="BB135" i="21"/>
  <c r="BG41" i="21"/>
  <c r="BG48" i="13"/>
  <c r="BG154" i="21"/>
  <c r="BE155" i="21" s="1"/>
  <c r="BA24" i="15"/>
  <c r="BB144" i="15"/>
  <c r="BF56" i="68"/>
  <c r="S50" i="69"/>
  <c r="CN17" i="15"/>
  <c r="CO95" i="15"/>
  <c r="BD155" i="21"/>
  <c r="N318" i="73"/>
  <c r="S47" i="24"/>
  <c r="BC54" i="68"/>
  <c r="BB23" i="15"/>
  <c r="BC137" i="15"/>
  <c r="BC140" i="15" s="1"/>
  <c r="BF48" i="68"/>
  <c r="S40" i="69"/>
  <c r="BC60" i="15" l="1"/>
  <c r="BC63" i="15" s="1"/>
  <c r="BD23" i="8"/>
  <c r="BD25" i="8" s="1"/>
  <c r="BB29" i="21"/>
  <c r="R13" i="25"/>
  <c r="M333" i="73"/>
  <c r="BT91" i="15"/>
  <c r="BT16" i="15" s="1"/>
  <c r="BI169" i="21"/>
  <c r="BI170" i="21" s="1"/>
  <c r="BJ166" i="21" s="1"/>
  <c r="BI172" i="21"/>
  <c r="BH158" i="15"/>
  <c r="BH161" i="15" s="1"/>
  <c r="BG26" i="15"/>
  <c r="N345" i="73"/>
  <c r="S26" i="25"/>
  <c r="BG151" i="15"/>
  <c r="BG154" i="15" s="1"/>
  <c r="BB147" i="15"/>
  <c r="BC144" i="15" s="1"/>
  <c r="BD134" i="21"/>
  <c r="BD131" i="21"/>
  <c r="BF112" i="21"/>
  <c r="BF113" i="21" s="1"/>
  <c r="BG109" i="21" s="1"/>
  <c r="BF115" i="21"/>
  <c r="BC23" i="15"/>
  <c r="BD137" i="15"/>
  <c r="BD140" i="15" s="1"/>
  <c r="BB55" i="68"/>
  <c r="R49" i="69"/>
  <c r="BD54" i="68"/>
  <c r="CO84" i="15"/>
  <c r="BE46" i="13"/>
  <c r="BE39" i="21"/>
  <c r="BE116" i="21"/>
  <c r="BC117" i="21" s="1"/>
  <c r="BE49" i="21"/>
  <c r="BE139" i="15"/>
  <c r="M342" i="73"/>
  <c r="R23" i="25"/>
  <c r="BG48" i="68"/>
  <c r="R46" i="24"/>
  <c r="BC50" i="21"/>
  <c r="BC146" i="15"/>
  <c r="BB47" i="68"/>
  <c r="R39" i="69"/>
  <c r="BI150" i="21"/>
  <c r="BI151" i="21" s="1"/>
  <c r="BJ147" i="21" s="1"/>
  <c r="BI153" i="21"/>
  <c r="BH48" i="13"/>
  <c r="BH41" i="21"/>
  <c r="BH48" i="68" s="1"/>
  <c r="BH154" i="21"/>
  <c r="CO97" i="15"/>
  <c r="CO98" i="15" s="1"/>
  <c r="BG56" i="68"/>
  <c r="BH51" i="21"/>
  <c r="BH56" i="68" s="1"/>
  <c r="BH153" i="15"/>
  <c r="AZ136" i="21"/>
  <c r="BC40" i="21"/>
  <c r="BC47" i="13"/>
  <c r="BC135" i="21"/>
  <c r="BA136" i="21" s="1"/>
  <c r="S25" i="25"/>
  <c r="N344" i="73"/>
  <c r="BD62" i="15" l="1"/>
  <c r="BE23" i="8"/>
  <c r="BE25" i="8" s="1"/>
  <c r="BE62" i="15" s="1"/>
  <c r="BB19" i="68"/>
  <c r="R28" i="69"/>
  <c r="M130" i="73"/>
  <c r="BC13" i="15"/>
  <c r="BC29" i="21" s="1"/>
  <c r="BD60" i="15"/>
  <c r="BF23" i="8"/>
  <c r="BF25" i="8" s="1"/>
  <c r="BU87" i="15"/>
  <c r="BU37" i="13" s="1"/>
  <c r="BU35" i="13" s="1"/>
  <c r="BU39" i="13" s="1"/>
  <c r="BU40" i="13" s="1"/>
  <c r="BI158" i="15"/>
  <c r="BH26" i="15"/>
  <c r="BJ169" i="21"/>
  <c r="BJ170" i="21" s="1"/>
  <c r="BK166" i="21" s="1"/>
  <c r="BJ172" i="21"/>
  <c r="BI42" i="21"/>
  <c r="BI49" i="13"/>
  <c r="BI173" i="21"/>
  <c r="BG174" i="21" s="1"/>
  <c r="BI52" i="21"/>
  <c r="BI160" i="15"/>
  <c r="BB24" i="15"/>
  <c r="R24" i="25" s="1"/>
  <c r="BG112" i="21"/>
  <c r="BG113" i="21" s="1"/>
  <c r="BH109" i="21" s="1"/>
  <c r="BG115" i="21"/>
  <c r="CO17" i="15"/>
  <c r="CP95" i="15"/>
  <c r="BF46" i="13"/>
  <c r="S45" i="24" s="1"/>
  <c r="BF39" i="21"/>
  <c r="BF116" i="21"/>
  <c r="BD117" i="21" s="1"/>
  <c r="BC47" i="68"/>
  <c r="BI41" i="21"/>
  <c r="BI48" i="13"/>
  <c r="BI154" i="21"/>
  <c r="BG155" i="21" s="1"/>
  <c r="BD23" i="15"/>
  <c r="BE137" i="15"/>
  <c r="BE140" i="15" s="1"/>
  <c r="BE46" i="68"/>
  <c r="BC147" i="15"/>
  <c r="BC55" i="68"/>
  <c r="BG25" i="15"/>
  <c r="BH151" i="15"/>
  <c r="BH154" i="15" s="1"/>
  <c r="BJ150" i="21"/>
  <c r="BJ151" i="21" s="1"/>
  <c r="BK147" i="21" s="1"/>
  <c r="BJ153" i="21"/>
  <c r="BI51" i="21"/>
  <c r="BI56" i="68" s="1"/>
  <c r="BI153" i="15"/>
  <c r="BE54" i="68"/>
  <c r="CP81" i="15"/>
  <c r="BD40" i="21"/>
  <c r="BD47" i="68" s="1"/>
  <c r="BD47" i="13"/>
  <c r="BD135" i="21"/>
  <c r="BB136" i="21" s="1"/>
  <c r="BF49" i="21"/>
  <c r="BF139" i="15"/>
  <c r="BF155" i="21"/>
  <c r="BD50" i="21"/>
  <c r="BD146" i="15"/>
  <c r="BD132" i="21"/>
  <c r="BE128" i="21" s="1"/>
  <c r="BD63" i="15" l="1"/>
  <c r="BE60" i="15" s="1"/>
  <c r="BE63" i="15" s="1"/>
  <c r="BF62" i="15"/>
  <c r="BC19" i="68"/>
  <c r="BU89" i="15"/>
  <c r="BV86" i="15" s="1"/>
  <c r="M343" i="73"/>
  <c r="BI57" i="68"/>
  <c r="BI49" i="68"/>
  <c r="BK169" i="21"/>
  <c r="BK170" i="21" s="1"/>
  <c r="BL166" i="21" s="1"/>
  <c r="BK172" i="21"/>
  <c r="BJ42" i="21"/>
  <c r="BJ49" i="68" s="1"/>
  <c r="BJ49" i="13"/>
  <c r="T48" i="24" s="1"/>
  <c r="BJ173" i="21"/>
  <c r="BH174" i="21" s="1"/>
  <c r="BJ52" i="21"/>
  <c r="BJ57" i="68" s="1"/>
  <c r="BJ160" i="15"/>
  <c r="BI161" i="15"/>
  <c r="N316" i="73"/>
  <c r="BJ41" i="21"/>
  <c r="BJ48" i="68" s="1"/>
  <c r="BJ48" i="13"/>
  <c r="T47" i="24" s="1"/>
  <c r="BJ154" i="21"/>
  <c r="BH155" i="21" s="1"/>
  <c r="BI48" i="68"/>
  <c r="BF54" i="68"/>
  <c r="S48" i="69"/>
  <c r="BK150" i="21"/>
  <c r="BK153" i="21"/>
  <c r="BC24" i="15"/>
  <c r="BD144" i="15"/>
  <c r="BD147" i="15" s="1"/>
  <c r="BJ51" i="21"/>
  <c r="BJ56" i="68" s="1"/>
  <c r="BJ153" i="15"/>
  <c r="BH25" i="15"/>
  <c r="BI151" i="15"/>
  <c r="BI154" i="15" s="1"/>
  <c r="BF46" i="68"/>
  <c r="S38" i="69"/>
  <c r="CP97" i="15"/>
  <c r="CP98" i="15" s="1"/>
  <c r="CP84" i="15"/>
  <c r="BE23" i="15"/>
  <c r="BF137" i="15"/>
  <c r="BF140" i="15" s="1"/>
  <c r="BE131" i="21"/>
  <c r="BE132" i="21" s="1"/>
  <c r="BF128" i="21" s="1"/>
  <c r="BE134" i="21"/>
  <c r="BH112" i="21"/>
  <c r="BH113" i="21" s="1"/>
  <c r="BI109" i="21" s="1"/>
  <c r="BH115" i="21"/>
  <c r="BG46" i="13"/>
  <c r="BG39" i="21"/>
  <c r="BG116" i="21"/>
  <c r="BE117" i="21" s="1"/>
  <c r="BG49" i="21"/>
  <c r="BG139" i="15"/>
  <c r="BD55" i="68"/>
  <c r="BD13" i="15" l="1"/>
  <c r="BD29" i="21" s="1"/>
  <c r="BD19" i="68" s="1"/>
  <c r="BG23" i="8"/>
  <c r="BG25" i="8" s="1"/>
  <c r="BE13" i="15"/>
  <c r="BF60" i="15"/>
  <c r="BF63" i="15" s="1"/>
  <c r="BU91" i="15"/>
  <c r="BU16" i="15" s="1"/>
  <c r="BL169" i="21"/>
  <c r="BL170" i="21" s="1"/>
  <c r="BM166" i="21" s="1"/>
  <c r="BL172" i="21"/>
  <c r="BK42" i="21"/>
  <c r="BK49" i="13"/>
  <c r="BK173" i="21"/>
  <c r="BI174" i="21" s="1"/>
  <c r="BK52" i="21"/>
  <c r="BK160" i="15"/>
  <c r="T41" i="69"/>
  <c r="T51" i="69"/>
  <c r="BI26" i="15"/>
  <c r="BJ158" i="15"/>
  <c r="BJ161" i="15" s="1"/>
  <c r="O319" i="73"/>
  <c r="T50" i="69"/>
  <c r="T40" i="69"/>
  <c r="BK51" i="21"/>
  <c r="BK153" i="15"/>
  <c r="BE40" i="21"/>
  <c r="BE47" i="13"/>
  <c r="BE135" i="21"/>
  <c r="CP17" i="15"/>
  <c r="AB17" i="25" s="1"/>
  <c r="CQ95" i="15"/>
  <c r="BF131" i="21"/>
  <c r="BF132" i="21" s="1"/>
  <c r="BG128" i="21" s="1"/>
  <c r="BF134" i="21"/>
  <c r="BE50" i="21"/>
  <c r="BE146" i="15"/>
  <c r="BF23" i="15"/>
  <c r="BG137" i="15"/>
  <c r="BG140" i="15" s="1"/>
  <c r="BG54" i="68"/>
  <c r="BI25" i="15"/>
  <c r="BJ151" i="15"/>
  <c r="BJ154" i="15" s="1"/>
  <c r="CQ81" i="15"/>
  <c r="BG46" i="68"/>
  <c r="BH49" i="21"/>
  <c r="BH139" i="15"/>
  <c r="BK151" i="21"/>
  <c r="BL147" i="21" s="1"/>
  <c r="BI112" i="21"/>
  <c r="BI113" i="21" s="1"/>
  <c r="BJ109" i="21" s="1"/>
  <c r="BI115" i="21"/>
  <c r="BE144" i="15"/>
  <c r="BD24" i="15"/>
  <c r="BH46" i="13"/>
  <c r="BH39" i="21"/>
  <c r="BH46" i="68" s="1"/>
  <c r="BH116" i="21"/>
  <c r="BF117" i="21" s="1"/>
  <c r="BK48" i="13"/>
  <c r="BK41" i="21"/>
  <c r="BK154" i="21"/>
  <c r="BE29" i="21" l="1"/>
  <c r="BE19" i="68" s="1"/>
  <c r="BF13" i="15"/>
  <c r="BG60" i="15"/>
  <c r="BG62" i="15"/>
  <c r="BV87" i="15"/>
  <c r="BV37" i="13" s="1"/>
  <c r="BV35" i="13" s="1"/>
  <c r="BV39" i="13" s="1"/>
  <c r="BV40" i="13" s="1"/>
  <c r="BK57" i="68"/>
  <c r="BK158" i="15"/>
  <c r="BK161" i="15" s="1"/>
  <c r="BJ26" i="15"/>
  <c r="BM169" i="21"/>
  <c r="BM170" i="21" s="1"/>
  <c r="BN166" i="21" s="1"/>
  <c r="BM172" i="21"/>
  <c r="BL42" i="21"/>
  <c r="BL49" i="68" s="1"/>
  <c r="BL49" i="13"/>
  <c r="BL173" i="21"/>
  <c r="BJ174" i="21" s="1"/>
  <c r="BK49" i="68"/>
  <c r="BL52" i="21"/>
  <c r="BL57" i="68" s="1"/>
  <c r="BL160" i="15"/>
  <c r="BE147" i="15"/>
  <c r="BF144" i="15" s="1"/>
  <c r="CQ97" i="15"/>
  <c r="CQ98" i="15" s="1"/>
  <c r="BC136" i="21"/>
  <c r="BG23" i="15"/>
  <c r="BH137" i="15"/>
  <c r="BH140" i="15" s="1"/>
  <c r="N342" i="73"/>
  <c r="S23" i="25"/>
  <c r="BK56" i="68"/>
  <c r="BJ112" i="21"/>
  <c r="BJ113" i="21" s="1"/>
  <c r="BK109" i="21" s="1"/>
  <c r="BJ115" i="21"/>
  <c r="CQ84" i="15"/>
  <c r="BI46" i="13"/>
  <c r="BI39" i="21"/>
  <c r="BI116" i="21"/>
  <c r="BG117" i="21" s="1"/>
  <c r="BI49" i="21"/>
  <c r="BI139" i="15"/>
  <c r="BE55" i="68"/>
  <c r="BL150" i="21"/>
  <c r="BL151" i="21" s="1"/>
  <c r="BM147" i="21" s="1"/>
  <c r="BL153" i="21"/>
  <c r="BJ25" i="15"/>
  <c r="BK151" i="15"/>
  <c r="BK154" i="15" s="1"/>
  <c r="BF40" i="21"/>
  <c r="BF47" i="68" s="1"/>
  <c r="BF47" i="13"/>
  <c r="S46" i="24" s="1"/>
  <c r="BF135" i="21"/>
  <c r="BG131" i="21"/>
  <c r="BG134" i="21"/>
  <c r="BH54" i="68"/>
  <c r="BF50" i="21"/>
  <c r="S49" i="69" s="1"/>
  <c r="BF146" i="15"/>
  <c r="BK48" i="68"/>
  <c r="BE47" i="68"/>
  <c r="BI155" i="21"/>
  <c r="BH23" i="8" l="1"/>
  <c r="BH25" i="8" s="1"/>
  <c r="BG63" i="15"/>
  <c r="S13" i="25"/>
  <c r="BF29" i="21"/>
  <c r="N333" i="73"/>
  <c r="W36" i="24"/>
  <c r="W34" i="24" s="1"/>
  <c r="W38" i="24" s="1"/>
  <c r="W39" i="24" s="1"/>
  <c r="BV89" i="15"/>
  <c r="BW86" i="15" s="1"/>
  <c r="BM42" i="21"/>
  <c r="BM49" i="13"/>
  <c r="BM173" i="21"/>
  <c r="BK174" i="21" s="1"/>
  <c r="BN169" i="21"/>
  <c r="BN170" i="21" s="1"/>
  <c r="BO166" i="21" s="1"/>
  <c r="BN172" i="21"/>
  <c r="BM52" i="21"/>
  <c r="BM57" i="68" s="1"/>
  <c r="BM160" i="15"/>
  <c r="O345" i="73"/>
  <c r="T26" i="25"/>
  <c r="BK26" i="15"/>
  <c r="BL158" i="15"/>
  <c r="BL161" i="15" s="1"/>
  <c r="BE24" i="15"/>
  <c r="S39" i="69"/>
  <c r="N317" i="73"/>
  <c r="BG40" i="21"/>
  <c r="BG47" i="13"/>
  <c r="BG135" i="21"/>
  <c r="BE136" i="21" s="1"/>
  <c r="BI46" i="68"/>
  <c r="BK112" i="21"/>
  <c r="BK113" i="21" s="1"/>
  <c r="BL109" i="21" s="1"/>
  <c r="BK115" i="21"/>
  <c r="BK25" i="15"/>
  <c r="BL151" i="15"/>
  <c r="BJ46" i="13"/>
  <c r="O316" i="73" s="1"/>
  <c r="BJ39" i="21"/>
  <c r="T38" i="69" s="1"/>
  <c r="BJ116" i="21"/>
  <c r="BH117" i="21" s="1"/>
  <c r="BJ49" i="21"/>
  <c r="T48" i="69" s="1"/>
  <c r="BJ139" i="15"/>
  <c r="BM150" i="21"/>
  <c r="BM151" i="21" s="1"/>
  <c r="BN147" i="21" s="1"/>
  <c r="BM153" i="21"/>
  <c r="BG50" i="21"/>
  <c r="BG146" i="15"/>
  <c r="CR81" i="15"/>
  <c r="BD136" i="21"/>
  <c r="O344" i="73"/>
  <c r="T25" i="25"/>
  <c r="BL48" i="13"/>
  <c r="BL41" i="21"/>
  <c r="BL154" i="21"/>
  <c r="BL51" i="21"/>
  <c r="BL153" i="15"/>
  <c r="BF147" i="15"/>
  <c r="BF55" i="68"/>
  <c r="CQ17" i="15"/>
  <c r="CR95" i="15"/>
  <c r="BI54" i="68"/>
  <c r="BH23" i="15"/>
  <c r="BI137" i="15"/>
  <c r="BI140" i="15" s="1"/>
  <c r="BG132" i="21"/>
  <c r="BH128" i="21" s="1"/>
  <c r="BH62" i="15" l="1"/>
  <c r="BI23" i="8"/>
  <c r="BI25" i="8" s="1"/>
  <c r="BI62" i="15" s="1"/>
  <c r="BF19" i="68"/>
  <c r="S28" i="69"/>
  <c r="N130" i="73"/>
  <c r="BG13" i="15"/>
  <c r="BG29" i="21" s="1"/>
  <c r="BH60" i="15"/>
  <c r="BV91" i="15"/>
  <c r="BV16" i="15" s="1"/>
  <c r="R336" i="73" s="1"/>
  <c r="T45" i="24"/>
  <c r="BM158" i="15"/>
  <c r="BM161" i="15" s="1"/>
  <c r="BL26" i="15"/>
  <c r="BO169" i="21"/>
  <c r="BO170" i="21" s="1"/>
  <c r="BP166" i="21" s="1"/>
  <c r="BO172" i="21"/>
  <c r="BN42" i="21"/>
  <c r="BN49" i="68" s="1"/>
  <c r="BN49" i="13"/>
  <c r="U48" i="24" s="1"/>
  <c r="BN173" i="21"/>
  <c r="BL174" i="21" s="1"/>
  <c r="BN52" i="21"/>
  <c r="BN160" i="15"/>
  <c r="BM49" i="68"/>
  <c r="BL112" i="21"/>
  <c r="BL113" i="21" s="1"/>
  <c r="BM109" i="21" s="1"/>
  <c r="BL115" i="21"/>
  <c r="BK46" i="13"/>
  <c r="BK39" i="21"/>
  <c r="BK116" i="21"/>
  <c r="BI117" i="21" s="1"/>
  <c r="BN150" i="21"/>
  <c r="BN151" i="21" s="1"/>
  <c r="BO147" i="21" s="1"/>
  <c r="BN153" i="21"/>
  <c r="BM48" i="13"/>
  <c r="BM41" i="21"/>
  <c r="BM48" i="68" s="1"/>
  <c r="BM154" i="21"/>
  <c r="BK155" i="21" s="1"/>
  <c r="BL56" i="68"/>
  <c r="CR84" i="15"/>
  <c r="CR97" i="15"/>
  <c r="CR98" i="15" s="1"/>
  <c r="BJ155" i="21"/>
  <c r="BM51" i="21"/>
  <c r="BM56" i="68" s="1"/>
  <c r="BM153" i="15"/>
  <c r="BK49" i="21"/>
  <c r="BK139" i="15"/>
  <c r="BJ54" i="68"/>
  <c r="BG47" i="68"/>
  <c r="BG144" i="15"/>
  <c r="BG147" i="15" s="1"/>
  <c r="BF24" i="15"/>
  <c r="BH131" i="21"/>
  <c r="BH134" i="21"/>
  <c r="BI23" i="15"/>
  <c r="BJ137" i="15"/>
  <c r="BJ140" i="15" s="1"/>
  <c r="BG55" i="68"/>
  <c r="BL48" i="68"/>
  <c r="BJ46" i="68"/>
  <c r="BL154" i="15"/>
  <c r="BH63" i="15" l="1"/>
  <c r="BH13" i="15" s="1"/>
  <c r="BH29" i="21" s="1"/>
  <c r="BH19" i="68" s="1"/>
  <c r="BJ23" i="8"/>
  <c r="BJ25" i="8" s="1"/>
  <c r="BG19" i="68"/>
  <c r="W16" i="25"/>
  <c r="BW87" i="15"/>
  <c r="BW37" i="13" s="1"/>
  <c r="BW35" i="13" s="1"/>
  <c r="BW39" i="13" s="1"/>
  <c r="BW40" i="13" s="1"/>
  <c r="P319" i="73"/>
  <c r="U41" i="69"/>
  <c r="BN57" i="68"/>
  <c r="U51" i="69"/>
  <c r="BP169" i="21"/>
  <c r="BP170" i="21" s="1"/>
  <c r="BQ166" i="21" s="1"/>
  <c r="BP172" i="21"/>
  <c r="BO42" i="21"/>
  <c r="BO49" i="13"/>
  <c r="BO173" i="21"/>
  <c r="BM174" i="21" s="1"/>
  <c r="BO52" i="21"/>
  <c r="BO160" i="15"/>
  <c r="BM26" i="15"/>
  <c r="BN158" i="15"/>
  <c r="BN161" i="15" s="1"/>
  <c r="BN48" i="13"/>
  <c r="BN41" i="21"/>
  <c r="BN154" i="21"/>
  <c r="BL155" i="21" s="1"/>
  <c r="BO150" i="21"/>
  <c r="BO151" i="21" s="1"/>
  <c r="BP147" i="21" s="1"/>
  <c r="BO153" i="21"/>
  <c r="BN51" i="21"/>
  <c r="BN56" i="68" s="1"/>
  <c r="BN153" i="15"/>
  <c r="CR17" i="15"/>
  <c r="CS95" i="15"/>
  <c r="BK137" i="15"/>
  <c r="BK140" i="15" s="1"/>
  <c r="BJ23" i="15"/>
  <c r="BK46" i="68"/>
  <c r="CS81" i="15"/>
  <c r="N343" i="73"/>
  <c r="S24" i="25"/>
  <c r="BG24" i="15"/>
  <c r="BH144" i="15"/>
  <c r="BM112" i="21"/>
  <c r="BM113" i="21" s="1"/>
  <c r="BN109" i="21" s="1"/>
  <c r="BM115" i="21"/>
  <c r="BL46" i="13"/>
  <c r="BL39" i="21"/>
  <c r="BL46" i="68" s="1"/>
  <c r="BL116" i="21"/>
  <c r="BH47" i="13"/>
  <c r="BH40" i="21"/>
  <c r="BH135" i="21"/>
  <c r="BL49" i="21"/>
  <c r="BL139" i="15"/>
  <c r="BH50" i="21"/>
  <c r="BH146" i="15"/>
  <c r="BL25" i="15"/>
  <c r="BM151" i="15"/>
  <c r="BM154" i="15" s="1"/>
  <c r="BH132" i="21"/>
  <c r="BI128" i="21" s="1"/>
  <c r="BK54" i="68"/>
  <c r="BI60" i="15" l="1"/>
  <c r="BI63" i="15" s="1"/>
  <c r="BJ60" i="15" s="1"/>
  <c r="BJ62" i="15"/>
  <c r="BW89" i="15"/>
  <c r="BO57" i="68"/>
  <c r="BO49" i="68"/>
  <c r="BP42" i="21"/>
  <c r="BP49" i="68" s="1"/>
  <c r="BP49" i="13"/>
  <c r="BP173" i="21"/>
  <c r="BN174" i="21" s="1"/>
  <c r="BQ169" i="21"/>
  <c r="BQ170" i="21" s="1"/>
  <c r="BR166" i="21" s="1"/>
  <c r="BQ172" i="21"/>
  <c r="BN26" i="15"/>
  <c r="BO158" i="15"/>
  <c r="BO161" i="15" s="1"/>
  <c r="BP52" i="21"/>
  <c r="BP57" i="68" s="1"/>
  <c r="BP160" i="15"/>
  <c r="U50" i="69"/>
  <c r="BH147" i="15"/>
  <c r="BH24" i="15" s="1"/>
  <c r="BN112" i="21"/>
  <c r="BN113" i="21" s="1"/>
  <c r="BO109" i="21" s="1"/>
  <c r="BN115" i="21"/>
  <c r="BF136" i="21"/>
  <c r="CS97" i="15"/>
  <c r="CS98" i="15" s="1"/>
  <c r="BH47" i="68"/>
  <c r="CS84" i="15"/>
  <c r="BM46" i="13"/>
  <c r="BM39" i="21"/>
  <c r="BM46" i="68" s="1"/>
  <c r="BM116" i="21"/>
  <c r="BK117" i="21" s="1"/>
  <c r="BL54" i="68"/>
  <c r="BJ117" i="21"/>
  <c r="BM25" i="15"/>
  <c r="BN151" i="15"/>
  <c r="BN154" i="15" s="1"/>
  <c r="BO51" i="21"/>
  <c r="BO153" i="15"/>
  <c r="BN48" i="68"/>
  <c r="U40" i="69"/>
  <c r="BI131" i="21"/>
  <c r="BI132" i="21" s="1"/>
  <c r="BJ128" i="21" s="1"/>
  <c r="BI134" i="21"/>
  <c r="BM49" i="21"/>
  <c r="BM139" i="15"/>
  <c r="O342" i="73"/>
  <c r="T23" i="25"/>
  <c r="BP153" i="21"/>
  <c r="BP150" i="21"/>
  <c r="BP151" i="21" s="1"/>
  <c r="BQ147" i="21" s="1"/>
  <c r="BK23" i="15"/>
  <c r="BL137" i="15"/>
  <c r="BL140" i="15" s="1"/>
  <c r="BO48" i="13"/>
  <c r="BO41" i="21"/>
  <c r="BO154" i="21"/>
  <c r="BH55" i="68"/>
  <c r="U47" i="24"/>
  <c r="P318" i="73"/>
  <c r="BI13" i="15" l="1"/>
  <c r="BI29" i="21" s="1"/>
  <c r="BI19" i="68" s="1"/>
  <c r="BK23" i="8"/>
  <c r="BK25" i="8" s="1"/>
  <c r="BK62" i="15" s="1"/>
  <c r="BL23" i="8"/>
  <c r="BL25" i="8" s="1"/>
  <c r="BJ63" i="15"/>
  <c r="BX86" i="15"/>
  <c r="BW91" i="15"/>
  <c r="BP158" i="15"/>
  <c r="BP161" i="15" s="1"/>
  <c r="BO26" i="15"/>
  <c r="BQ52" i="21"/>
  <c r="BQ57" i="68" s="1"/>
  <c r="BQ160" i="15"/>
  <c r="BR169" i="21"/>
  <c r="BR170" i="21" s="1"/>
  <c r="BS166" i="21" s="1"/>
  <c r="BR172" i="21"/>
  <c r="BQ42" i="21"/>
  <c r="BQ49" i="13"/>
  <c r="BQ173" i="21"/>
  <c r="BO174" i="21" s="1"/>
  <c r="U26" i="25"/>
  <c r="P345" i="73"/>
  <c r="BI144" i="15"/>
  <c r="BQ153" i="21"/>
  <c r="BQ150" i="21"/>
  <c r="BQ151" i="21" s="1"/>
  <c r="BR147" i="21" s="1"/>
  <c r="CS17" i="15"/>
  <c r="AC17" i="25" s="1"/>
  <c r="CT95" i="15"/>
  <c r="CT81" i="15"/>
  <c r="BI47" i="13"/>
  <c r="BI40" i="21"/>
  <c r="BI135" i="21"/>
  <c r="BP51" i="21"/>
  <c r="BP56" i="68" s="1"/>
  <c r="BP153" i="15"/>
  <c r="BN25" i="15"/>
  <c r="BO151" i="15"/>
  <c r="BO154" i="15" s="1"/>
  <c r="BN39" i="21"/>
  <c r="BN46" i="68" s="1"/>
  <c r="BN46" i="13"/>
  <c r="U45" i="24" s="1"/>
  <c r="BN116" i="21"/>
  <c r="BL117" i="21" s="1"/>
  <c r="BM54" i="68"/>
  <c r="BJ134" i="21"/>
  <c r="BJ131" i="21"/>
  <c r="BJ132" i="21" s="1"/>
  <c r="BK128" i="21" s="1"/>
  <c r="BO48" i="68"/>
  <c r="BI50" i="21"/>
  <c r="BI146" i="15"/>
  <c r="BL23" i="15"/>
  <c r="BM137" i="15"/>
  <c r="BM140" i="15" s="1"/>
  <c r="BP41" i="21"/>
  <c r="BP48" i="68" s="1"/>
  <c r="BP48" i="13"/>
  <c r="BP154" i="21"/>
  <c r="BM155" i="21"/>
  <c r="BO56" i="68"/>
  <c r="BO112" i="21"/>
  <c r="BO113" i="21" s="1"/>
  <c r="BP109" i="21" s="1"/>
  <c r="BO115" i="21"/>
  <c r="BN49" i="21"/>
  <c r="BN139" i="15"/>
  <c r="BK60" i="15" l="1"/>
  <c r="BK63" i="15" s="1"/>
  <c r="BJ13" i="15"/>
  <c r="BL62" i="15"/>
  <c r="BM23" i="8"/>
  <c r="BM25" i="8" s="1"/>
  <c r="BW16" i="15"/>
  <c r="BX87" i="15"/>
  <c r="BQ49" i="68"/>
  <c r="BR42" i="21"/>
  <c r="BR49" i="13"/>
  <c r="V48" i="24" s="1"/>
  <c r="BR173" i="21"/>
  <c r="BP174" i="21" s="1"/>
  <c r="BQ158" i="15"/>
  <c r="BQ161" i="15" s="1"/>
  <c r="BP26" i="15"/>
  <c r="BS169" i="21"/>
  <c r="BS170" i="21" s="1"/>
  <c r="BT166" i="21" s="1"/>
  <c r="BS172" i="21"/>
  <c r="BR52" i="21"/>
  <c r="BR160" i="15"/>
  <c r="BI147" i="15"/>
  <c r="BJ144" i="15" s="1"/>
  <c r="BN54" i="68"/>
  <c r="BO25" i="15"/>
  <c r="BP151" i="15"/>
  <c r="BP154" i="15" s="1"/>
  <c r="CT97" i="15"/>
  <c r="CT98" i="15" s="1"/>
  <c r="P344" i="73"/>
  <c r="U25" i="25"/>
  <c r="P316" i="73"/>
  <c r="BI55" i="68"/>
  <c r="U38" i="69"/>
  <c r="BO39" i="21"/>
  <c r="BO46" i="13"/>
  <c r="BO116" i="21"/>
  <c r="BM117" i="21" s="1"/>
  <c r="BG136" i="21"/>
  <c r="BP112" i="21"/>
  <c r="BP113" i="21" s="1"/>
  <c r="BQ109" i="21" s="1"/>
  <c r="BP115" i="21"/>
  <c r="BM23" i="15"/>
  <c r="BN137" i="15"/>
  <c r="BN140" i="15" s="1"/>
  <c r="BO49" i="21"/>
  <c r="BO139" i="15"/>
  <c r="BI47" i="68"/>
  <c r="BK131" i="21"/>
  <c r="BK132" i="21" s="1"/>
  <c r="BL128" i="21" s="1"/>
  <c r="BK134" i="21"/>
  <c r="BR153" i="21"/>
  <c r="BR150" i="21"/>
  <c r="BR151" i="21" s="1"/>
  <c r="BS147" i="21" s="1"/>
  <c r="BJ50" i="21"/>
  <c r="BJ146" i="15"/>
  <c r="BN155" i="21"/>
  <c r="BQ51" i="21"/>
  <c r="BQ153" i="15"/>
  <c r="BJ47" i="13"/>
  <c r="O317" i="73" s="1"/>
  <c r="BJ40" i="21"/>
  <c r="BJ47" i="68" s="1"/>
  <c r="BJ135" i="21"/>
  <c r="BH136" i="21" s="1"/>
  <c r="CT84" i="15"/>
  <c r="BQ48" i="13"/>
  <c r="BQ41" i="21"/>
  <c r="BQ154" i="21"/>
  <c r="BM62" i="15" l="1"/>
  <c r="BJ29" i="21"/>
  <c r="T13" i="25"/>
  <c r="O333" i="73"/>
  <c r="BL60" i="15"/>
  <c r="BL63" i="15" s="1"/>
  <c r="BK13" i="15"/>
  <c r="BK29" i="21" s="1"/>
  <c r="BX37" i="13"/>
  <c r="BX35" i="13" s="1"/>
  <c r="BX39" i="13" s="1"/>
  <c r="BX40" i="13" s="1"/>
  <c r="BX89" i="15"/>
  <c r="BR57" i="68"/>
  <c r="V51" i="69"/>
  <c r="BR158" i="15"/>
  <c r="BR161" i="15" s="1"/>
  <c r="BQ26" i="15"/>
  <c r="BS52" i="21"/>
  <c r="BS160" i="15"/>
  <c r="V41" i="69"/>
  <c r="BR49" i="68"/>
  <c r="BT169" i="21"/>
  <c r="BT170" i="21" s="1"/>
  <c r="BU166" i="21" s="1"/>
  <c r="BT172" i="21"/>
  <c r="BS42" i="21"/>
  <c r="BS49" i="13"/>
  <c r="BS173" i="21"/>
  <c r="BQ174" i="21" s="1"/>
  <c r="T39" i="69"/>
  <c r="BI24" i="15"/>
  <c r="T46" i="24"/>
  <c r="BQ151" i="15"/>
  <c r="BQ154" i="15" s="1"/>
  <c r="BP25" i="15"/>
  <c r="BO137" i="15"/>
  <c r="BO140" i="15" s="1"/>
  <c r="BN23" i="15"/>
  <c r="BQ48" i="68"/>
  <c r="CU81" i="15"/>
  <c r="BQ56" i="68"/>
  <c r="BO155" i="21"/>
  <c r="BL134" i="21"/>
  <c r="BL131" i="21"/>
  <c r="BL132" i="21" s="1"/>
  <c r="BM128" i="21" s="1"/>
  <c r="BQ112" i="21"/>
  <c r="BQ113" i="21" s="1"/>
  <c r="BR109" i="21" s="1"/>
  <c r="BQ115" i="21"/>
  <c r="BK50" i="21"/>
  <c r="BK146" i="15"/>
  <c r="BO46" i="68"/>
  <c r="BS150" i="21"/>
  <c r="BS151" i="21" s="1"/>
  <c r="BT147" i="21" s="1"/>
  <c r="BS153" i="21"/>
  <c r="BJ147" i="15"/>
  <c r="BK47" i="13"/>
  <c r="BK40" i="21"/>
  <c r="BK135" i="21"/>
  <c r="BI136" i="21" s="1"/>
  <c r="BP46" i="13"/>
  <c r="BP39" i="21"/>
  <c r="BP46" i="68" s="1"/>
  <c r="BP116" i="21"/>
  <c r="BN117" i="21" s="1"/>
  <c r="BP49" i="21"/>
  <c r="BP139" i="15"/>
  <c r="CT17" i="15"/>
  <c r="CU95" i="15"/>
  <c r="BJ55" i="68"/>
  <c r="BR51" i="21"/>
  <c r="BR56" i="68" s="1"/>
  <c r="BR153" i="15"/>
  <c r="BO54" i="68"/>
  <c r="BR48" i="13"/>
  <c r="Q318" i="73" s="1"/>
  <c r="BR41" i="21"/>
  <c r="BR48" i="68" s="1"/>
  <c r="BR154" i="21"/>
  <c r="BP155" i="21" s="1"/>
  <c r="T49" i="69"/>
  <c r="BJ19" i="68" l="1"/>
  <c r="T28" i="69"/>
  <c r="O130" i="73"/>
  <c r="BK19" i="68"/>
  <c r="BM60" i="15"/>
  <c r="BM63" i="15" s="1"/>
  <c r="BL13" i="15"/>
  <c r="BL29" i="21" s="1"/>
  <c r="BL19" i="68" s="1"/>
  <c r="BN23" i="8"/>
  <c r="BN25" i="8" s="1"/>
  <c r="BY86" i="15"/>
  <c r="BX91" i="15"/>
  <c r="BS49" i="68"/>
  <c r="BS57" i="68"/>
  <c r="BU169" i="21"/>
  <c r="BU170" i="21" s="1"/>
  <c r="BV166" i="21" s="1"/>
  <c r="BU172" i="21"/>
  <c r="BS158" i="15"/>
  <c r="BS161" i="15" s="1"/>
  <c r="BR26" i="15"/>
  <c r="BT42" i="21"/>
  <c r="BT49" i="68" s="1"/>
  <c r="BT49" i="13"/>
  <c r="BT173" i="21"/>
  <c r="BR174" i="21" s="1"/>
  <c r="BT52" i="21"/>
  <c r="BT57" i="68" s="1"/>
  <c r="BT160" i="15"/>
  <c r="BM131" i="21"/>
  <c r="BM132" i="21" s="1"/>
  <c r="BN128" i="21" s="1"/>
  <c r="BM134" i="21"/>
  <c r="BL47" i="13"/>
  <c r="BL40" i="21"/>
  <c r="BL47" i="68" s="1"/>
  <c r="BL135" i="21"/>
  <c r="P342" i="73"/>
  <c r="U23" i="25"/>
  <c r="BS41" i="21"/>
  <c r="BS48" i="13"/>
  <c r="BS154" i="21"/>
  <c r="BO23" i="15"/>
  <c r="BP137" i="15"/>
  <c r="BP140" i="15" s="1"/>
  <c r="BT153" i="21"/>
  <c r="BT150" i="21"/>
  <c r="BT151" i="21" s="1"/>
  <c r="BU147" i="21" s="1"/>
  <c r="V40" i="69"/>
  <c r="BJ24" i="15"/>
  <c r="BK144" i="15"/>
  <c r="BK147" i="15" s="1"/>
  <c r="BL50" i="21"/>
  <c r="BL146" i="15"/>
  <c r="BS51" i="21"/>
  <c r="BS153" i="15"/>
  <c r="CU97" i="15"/>
  <c r="CU98" i="15" s="1"/>
  <c r="BP54" i="68"/>
  <c r="V50" i="69"/>
  <c r="BQ25" i="15"/>
  <c r="BR151" i="15"/>
  <c r="BR154" i="15" s="1"/>
  <c r="V47" i="24"/>
  <c r="BR112" i="21"/>
  <c r="BR113" i="21" s="1"/>
  <c r="BS109" i="21" s="1"/>
  <c r="BR115" i="21"/>
  <c r="CU84" i="15"/>
  <c r="BK55" i="68"/>
  <c r="BQ46" i="13"/>
  <c r="BQ39" i="21"/>
  <c r="BQ46" i="68" s="1"/>
  <c r="BQ116" i="21"/>
  <c r="BO117" i="21" s="1"/>
  <c r="BK47" i="68"/>
  <c r="BQ49" i="21"/>
  <c r="BQ139" i="15"/>
  <c r="BN62" i="15" l="1"/>
  <c r="BM13" i="15"/>
  <c r="BM29" i="21" s="1"/>
  <c r="BN60" i="15"/>
  <c r="BX16" i="15"/>
  <c r="BY87" i="15"/>
  <c r="BV169" i="21"/>
  <c r="BV170" i="21" s="1"/>
  <c r="BW166" i="21" s="1"/>
  <c r="BV172" i="21"/>
  <c r="BU42" i="21"/>
  <c r="BU49" i="68" s="1"/>
  <c r="BU49" i="13"/>
  <c r="BU173" i="21"/>
  <c r="BS174" i="21" s="1"/>
  <c r="BU52" i="21"/>
  <c r="BU57" i="68" s="1"/>
  <c r="BU160" i="15"/>
  <c r="BT158" i="15"/>
  <c r="BT161" i="15" s="1"/>
  <c r="BS26" i="15"/>
  <c r="V26" i="25"/>
  <c r="Q345" i="73"/>
  <c r="CU17" i="15"/>
  <c r="CV95" i="15"/>
  <c r="T24" i="25"/>
  <c r="O343" i="73"/>
  <c r="BR25" i="15"/>
  <c r="BS151" i="15"/>
  <c r="BS154" i="15" s="1"/>
  <c r="BJ136" i="21"/>
  <c r="BQ155" i="21"/>
  <c r="BT51" i="21"/>
  <c r="BT56" i="68" s="1"/>
  <c r="BT153" i="15"/>
  <c r="BT48" i="13"/>
  <c r="BT41" i="21"/>
  <c r="BT48" i="68" s="1"/>
  <c r="BT154" i="21"/>
  <c r="BN131" i="21"/>
  <c r="BN132" i="21" s="1"/>
  <c r="BO128" i="21" s="1"/>
  <c r="BN134" i="21"/>
  <c r="BP23" i="15"/>
  <c r="BQ137" i="15"/>
  <c r="BQ140" i="15" s="1"/>
  <c r="BM40" i="21"/>
  <c r="BM47" i="13"/>
  <c r="BM135" i="21"/>
  <c r="BK136" i="21" s="1"/>
  <c r="BQ54" i="68"/>
  <c r="BU153" i="21"/>
  <c r="BU150" i="21"/>
  <c r="CV81" i="15"/>
  <c r="BM50" i="21"/>
  <c r="BM146" i="15"/>
  <c r="BS112" i="21"/>
  <c r="BS113" i="21" s="1"/>
  <c r="BT109" i="21" s="1"/>
  <c r="BS115" i="21"/>
  <c r="BS48" i="68"/>
  <c r="BR46" i="13"/>
  <c r="Q316" i="73" s="1"/>
  <c r="BR39" i="21"/>
  <c r="BR46" i="68" s="1"/>
  <c r="BR116" i="21"/>
  <c r="BP117" i="21" s="1"/>
  <c r="BR49" i="21"/>
  <c r="V48" i="69" s="1"/>
  <c r="BR139" i="15"/>
  <c r="BL55" i="68"/>
  <c r="BS56" i="68"/>
  <c r="BL144" i="15"/>
  <c r="BL147" i="15" s="1"/>
  <c r="BK24" i="15"/>
  <c r="BN63" i="15" l="1"/>
  <c r="BN13" i="15" s="1"/>
  <c r="BO23" i="8"/>
  <c r="BO25" i="8" s="1"/>
  <c r="BO62" i="15" s="1"/>
  <c r="BM19" i="68"/>
  <c r="BY37" i="13"/>
  <c r="BY35" i="13" s="1"/>
  <c r="BY39" i="13" s="1"/>
  <c r="BY40" i="13" s="1"/>
  <c r="BY89" i="15"/>
  <c r="BV42" i="21"/>
  <c r="BV49" i="13"/>
  <c r="W48" i="24" s="1"/>
  <c r="BV173" i="21"/>
  <c r="BT174" i="21" s="1"/>
  <c r="BW169" i="21"/>
  <c r="BW170" i="21" s="1"/>
  <c r="BX166" i="21" s="1"/>
  <c r="BW172" i="21"/>
  <c r="BU158" i="15"/>
  <c r="BU161" i="15" s="1"/>
  <c r="BT26" i="15"/>
  <c r="BV52" i="21"/>
  <c r="BV160" i="15"/>
  <c r="V45" i="24"/>
  <c r="CV84" i="15"/>
  <c r="BS25" i="15"/>
  <c r="BT151" i="15"/>
  <c r="BT154" i="15" s="1"/>
  <c r="V25" i="25"/>
  <c r="Q344" i="73"/>
  <c r="BU51" i="21"/>
  <c r="BU153" i="15"/>
  <c r="BR54" i="68"/>
  <c r="BO134" i="21"/>
  <c r="BO131" i="21"/>
  <c r="BO132" i="21" s="1"/>
  <c r="BP128" i="21" s="1"/>
  <c r="BN50" i="21"/>
  <c r="U49" i="69" s="1"/>
  <c r="BN146" i="15"/>
  <c r="BU151" i="21"/>
  <c r="BV147" i="21" s="1"/>
  <c r="BL24" i="15"/>
  <c r="BM144" i="15"/>
  <c r="BM147" i="15" s="1"/>
  <c r="BR155" i="21"/>
  <c r="BU41" i="21"/>
  <c r="BU48" i="68" s="1"/>
  <c r="BU48" i="13"/>
  <c r="BU154" i="21"/>
  <c r="BS155" i="21" s="1"/>
  <c r="BT112" i="21"/>
  <c r="BT113" i="21" s="1"/>
  <c r="BU109" i="21" s="1"/>
  <c r="BT115" i="21"/>
  <c r="BS46" i="13"/>
  <c r="BS39" i="21"/>
  <c r="BS116" i="21"/>
  <c r="BQ117" i="21" s="1"/>
  <c r="BS49" i="21"/>
  <c r="BS139" i="15"/>
  <c r="BM47" i="68"/>
  <c r="V38" i="69"/>
  <c r="BQ23" i="15"/>
  <c r="BR137" i="15"/>
  <c r="BR140" i="15" s="1"/>
  <c r="BM55" i="68"/>
  <c r="CV97" i="15"/>
  <c r="CV98" i="15" s="1"/>
  <c r="BN47" i="13"/>
  <c r="P317" i="73" s="1"/>
  <c r="BN40" i="21"/>
  <c r="BN135" i="21"/>
  <c r="BL136" i="21" s="1"/>
  <c r="BO60" i="15" l="1"/>
  <c r="BO63" i="15" s="1"/>
  <c r="BP23" i="8"/>
  <c r="BN29" i="21"/>
  <c r="U13" i="25"/>
  <c r="P333" i="73"/>
  <c r="BY91" i="15"/>
  <c r="BY16" i="15" s="1"/>
  <c r="BZ86" i="15"/>
  <c r="R319" i="73"/>
  <c r="BU26" i="15"/>
  <c r="BV158" i="15"/>
  <c r="BV161" i="15" s="1"/>
  <c r="BX169" i="21"/>
  <c r="BX170" i="21" s="1"/>
  <c r="BY166" i="21" s="1"/>
  <c r="BX172" i="21"/>
  <c r="BW42" i="21"/>
  <c r="BW49" i="13"/>
  <c r="BW173" i="21"/>
  <c r="BU174" i="21" s="1"/>
  <c r="BW52" i="21"/>
  <c r="BW160" i="15"/>
  <c r="BV57" i="68"/>
  <c r="W51" i="69"/>
  <c r="BV49" i="68"/>
  <c r="W41" i="69"/>
  <c r="U46" i="24"/>
  <c r="BP134" i="21"/>
  <c r="BP131" i="21"/>
  <c r="CV17" i="15"/>
  <c r="CW95" i="15"/>
  <c r="BO40" i="21"/>
  <c r="BO47" i="13"/>
  <c r="BO135" i="21"/>
  <c r="BM24" i="15"/>
  <c r="BN144" i="15"/>
  <c r="BN147" i="15" s="1"/>
  <c r="BS46" i="68"/>
  <c r="BU112" i="21"/>
  <c r="BU113" i="21" s="1"/>
  <c r="BV109" i="21" s="1"/>
  <c r="BU115" i="21"/>
  <c r="BS137" i="15"/>
  <c r="BS140" i="15" s="1"/>
  <c r="BR23" i="15"/>
  <c r="BT49" i="21"/>
  <c r="BT139" i="15"/>
  <c r="BU56" i="68"/>
  <c r="BT25" i="15"/>
  <c r="BU151" i="15"/>
  <c r="BU154" i="15" s="1"/>
  <c r="BN47" i="68"/>
  <c r="U39" i="69"/>
  <c r="BS54" i="68"/>
  <c r="BO50" i="21"/>
  <c r="BO146" i="15"/>
  <c r="BT39" i="21"/>
  <c r="BT46" i="68" s="1"/>
  <c r="BT46" i="13"/>
  <c r="BT116" i="21"/>
  <c r="BV153" i="21"/>
  <c r="BV150" i="21"/>
  <c r="BV151" i="21" s="1"/>
  <c r="BW147" i="21" s="1"/>
  <c r="CW81" i="15"/>
  <c r="BN55" i="68"/>
  <c r="BP25" i="8" l="1"/>
  <c r="BP62" i="15" s="1"/>
  <c r="BN19" i="68"/>
  <c r="U28" i="69"/>
  <c r="P130" i="73"/>
  <c r="BO13" i="15"/>
  <c r="BO29" i="21" s="1"/>
  <c r="BP60" i="15"/>
  <c r="BQ23" i="8"/>
  <c r="BQ25" i="8" s="1"/>
  <c r="BZ87" i="15"/>
  <c r="BZ37" i="13" s="1"/>
  <c r="BW57" i="68"/>
  <c r="BX52" i="21"/>
  <c r="BX57" i="68" s="1"/>
  <c r="BX160" i="15"/>
  <c r="BW49" i="68"/>
  <c r="BY169" i="21"/>
  <c r="BY170" i="21"/>
  <c r="BZ166" i="21" s="1"/>
  <c r="BY172" i="21"/>
  <c r="BX42" i="21"/>
  <c r="BX49" i="68" s="1"/>
  <c r="BX49" i="13"/>
  <c r="BX173" i="21"/>
  <c r="BV174" i="21" s="1"/>
  <c r="BV26" i="15"/>
  <c r="BW158" i="15"/>
  <c r="BW161" i="15" s="1"/>
  <c r="BO144" i="15"/>
  <c r="BO147" i="15" s="1"/>
  <c r="BN24" i="15"/>
  <c r="BV112" i="21"/>
  <c r="BV113" i="21" s="1"/>
  <c r="BW109" i="21" s="1"/>
  <c r="BV115" i="21"/>
  <c r="BM136" i="21"/>
  <c r="BU46" i="13"/>
  <c r="BU39" i="21"/>
  <c r="BU46" i="68" s="1"/>
  <c r="BU116" i="21"/>
  <c r="BS117" i="21" s="1"/>
  <c r="BT54" i="68"/>
  <c r="BS23" i="15"/>
  <c r="BT137" i="15"/>
  <c r="BT140" i="15" s="1"/>
  <c r="BV51" i="21"/>
  <c r="BV153" i="15"/>
  <c r="BU49" i="21"/>
  <c r="BU139" i="15"/>
  <c r="BO47" i="68"/>
  <c r="BW150" i="21"/>
  <c r="BW151" i="21" s="1"/>
  <c r="BX147" i="21" s="1"/>
  <c r="BW153" i="21"/>
  <c r="BU25" i="15"/>
  <c r="BV151" i="15"/>
  <c r="BP50" i="21"/>
  <c r="BP146" i="15"/>
  <c r="BR117" i="21"/>
  <c r="BP132" i="21"/>
  <c r="BQ128" i="21" s="1"/>
  <c r="BO55" i="68"/>
  <c r="Q342" i="73"/>
  <c r="V23" i="25"/>
  <c r="CW84" i="15"/>
  <c r="CW97" i="15"/>
  <c r="CW98" i="15" s="1"/>
  <c r="BV41" i="21"/>
  <c r="BV48" i="13"/>
  <c r="W47" i="24" s="1"/>
  <c r="BV154" i="21"/>
  <c r="BP47" i="13"/>
  <c r="BP40" i="21"/>
  <c r="BP47" i="68" s="1"/>
  <c r="BP135" i="21"/>
  <c r="BN136" i="21" s="1"/>
  <c r="BP63" i="15" l="1"/>
  <c r="BP13" i="15" s="1"/>
  <c r="BP29" i="21" s="1"/>
  <c r="BP19" i="68" s="1"/>
  <c r="BQ62" i="15"/>
  <c r="BR23" i="8"/>
  <c r="BR25" i="8" s="1"/>
  <c r="BO19" i="68"/>
  <c r="BZ89" i="15"/>
  <c r="BZ35" i="13"/>
  <c r="BZ39" i="13" s="1"/>
  <c r="BZ40" i="13" s="1"/>
  <c r="X36" i="24"/>
  <c r="X34" i="24" s="1"/>
  <c r="X38" i="24" s="1"/>
  <c r="X39" i="24" s="1"/>
  <c r="BX158" i="15"/>
  <c r="BX161" i="15" s="1"/>
  <c r="BW26" i="15"/>
  <c r="BY52" i="21"/>
  <c r="BY57" i="68" s="1"/>
  <c r="BY160" i="15"/>
  <c r="BY42" i="21"/>
  <c r="BY49" i="68" s="1"/>
  <c r="BY49" i="13"/>
  <c r="BY173" i="21"/>
  <c r="BW174" i="21" s="1"/>
  <c r="W26" i="25"/>
  <c r="R345" i="73"/>
  <c r="BZ169" i="21"/>
  <c r="BZ172" i="21"/>
  <c r="BZ170" i="21"/>
  <c r="CA166" i="21" s="1"/>
  <c r="BT155" i="21"/>
  <c r="BV48" i="68"/>
  <c r="W40" i="69"/>
  <c r="CW17" i="15"/>
  <c r="CX95" i="15"/>
  <c r="BP55" i="68"/>
  <c r="BV154" i="15"/>
  <c r="CX81" i="15"/>
  <c r="BW112" i="21"/>
  <c r="BW115" i="21"/>
  <c r="BX153" i="21"/>
  <c r="BX150" i="21"/>
  <c r="BX151" i="21" s="1"/>
  <c r="BY147" i="21" s="1"/>
  <c r="BQ131" i="21"/>
  <c r="BQ132" i="21" s="1"/>
  <c r="BR128" i="21" s="1"/>
  <c r="BQ134" i="21"/>
  <c r="BU54" i="68"/>
  <c r="BV56" i="68"/>
  <c r="W50" i="69"/>
  <c r="BV39" i="21"/>
  <c r="BV46" i="13"/>
  <c r="W45" i="24" s="1"/>
  <c r="BV116" i="21"/>
  <c r="BT117" i="21" s="1"/>
  <c r="BV49" i="21"/>
  <c r="BV139" i="15"/>
  <c r="BW41" i="21"/>
  <c r="BW48" i="13"/>
  <c r="BW154" i="21"/>
  <c r="U24" i="25"/>
  <c r="P343" i="73"/>
  <c r="BW51" i="21"/>
  <c r="BW153" i="15"/>
  <c r="BT23" i="15"/>
  <c r="BU137" i="15"/>
  <c r="BU140" i="15" s="1"/>
  <c r="BO24" i="15"/>
  <c r="BP144" i="15"/>
  <c r="BP147" i="15" s="1"/>
  <c r="BQ60" i="15" l="1"/>
  <c r="BQ63" i="15" s="1"/>
  <c r="BQ13" i="15" s="1"/>
  <c r="BQ29" i="21" s="1"/>
  <c r="BR62" i="15"/>
  <c r="BS23" i="8"/>
  <c r="BS25" i="8" s="1"/>
  <c r="BZ91" i="15"/>
  <c r="CA86" i="15"/>
  <c r="CA169" i="21"/>
  <c r="CA172" i="21"/>
  <c r="CA170" i="21"/>
  <c r="CB166" i="21" s="1"/>
  <c r="BX26" i="15"/>
  <c r="BY158" i="15"/>
  <c r="BY161" i="15" s="1"/>
  <c r="BZ42" i="21"/>
  <c r="BZ49" i="13"/>
  <c r="S319" i="73" s="1"/>
  <c r="BZ173" i="21"/>
  <c r="BX174" i="21" s="1"/>
  <c r="BZ52" i="21"/>
  <c r="BZ160" i="15"/>
  <c r="BQ47" i="13"/>
  <c r="BQ40" i="21"/>
  <c r="BQ135" i="21"/>
  <c r="BR134" i="21"/>
  <c r="BR131" i="21"/>
  <c r="BR132" i="21" s="1"/>
  <c r="BS128" i="21" s="1"/>
  <c r="CX97" i="15"/>
  <c r="CX98" i="15" s="1"/>
  <c r="BQ50" i="21"/>
  <c r="BQ146" i="15"/>
  <c r="BV25" i="15"/>
  <c r="BW151" i="15"/>
  <c r="BW154" i="15" s="1"/>
  <c r="BW48" i="68"/>
  <c r="BY150" i="21"/>
  <c r="BY151" i="21" s="1"/>
  <c r="BZ147" i="21" s="1"/>
  <c r="BY153" i="21"/>
  <c r="BX51" i="21"/>
  <c r="BX56" i="68" s="1"/>
  <c r="BX153" i="15"/>
  <c r="CX84" i="15"/>
  <c r="BV54" i="68"/>
  <c r="W48" i="69"/>
  <c r="BX41" i="21"/>
  <c r="BX48" i="68" s="1"/>
  <c r="BX48" i="13"/>
  <c r="BX154" i="21"/>
  <c r="BV155" i="21" s="1"/>
  <c r="BU155" i="21"/>
  <c r="BV46" i="68"/>
  <c r="W38" i="69"/>
  <c r="BW49" i="21"/>
  <c r="BW139" i="15"/>
  <c r="BW56" i="68"/>
  <c r="BQ144" i="15"/>
  <c r="BP24" i="15"/>
  <c r="BU23" i="15"/>
  <c r="BV137" i="15"/>
  <c r="BV140" i="15" s="1"/>
  <c r="BW113" i="21"/>
  <c r="BX109" i="21" s="1"/>
  <c r="BW46" i="13"/>
  <c r="BW39" i="21"/>
  <c r="BW116" i="21"/>
  <c r="R316" i="73"/>
  <c r="BR60" i="15" l="1"/>
  <c r="BR63" i="15" s="1"/>
  <c r="BQ19" i="68"/>
  <c r="BS62" i="15"/>
  <c r="BT23" i="8"/>
  <c r="BT25" i="8" s="1"/>
  <c r="CA87" i="15"/>
  <c r="CA37" i="13" s="1"/>
  <c r="CA35" i="13" s="1"/>
  <c r="CA39" i="13" s="1"/>
  <c r="CA40" i="13" s="1"/>
  <c r="BZ16" i="15"/>
  <c r="X41" i="69"/>
  <c r="BZ49" i="68"/>
  <c r="BY26" i="15"/>
  <c r="BZ158" i="15"/>
  <c r="BZ161" i="15" s="1"/>
  <c r="CB169" i="21"/>
  <c r="CB172" i="21"/>
  <c r="CB170" i="21"/>
  <c r="CC166" i="21" s="1"/>
  <c r="CA42" i="21"/>
  <c r="CA49" i="13"/>
  <c r="CA173" i="21"/>
  <c r="BY174" i="21" s="1"/>
  <c r="BZ57" i="68"/>
  <c r="X51" i="69"/>
  <c r="CA52" i="21"/>
  <c r="CA160" i="15"/>
  <c r="CY81" i="15"/>
  <c r="CY95" i="15"/>
  <c r="CX17" i="15"/>
  <c r="BY41" i="21"/>
  <c r="BY48" i="13"/>
  <c r="BY154" i="21"/>
  <c r="BW155" i="21" s="1"/>
  <c r="BY51" i="21"/>
  <c r="BY153" i="15"/>
  <c r="BS134" i="21"/>
  <c r="BS131" i="21"/>
  <c r="BS132" i="21" s="1"/>
  <c r="BT128" i="21" s="1"/>
  <c r="BX112" i="21"/>
  <c r="BX115" i="21"/>
  <c r="BR50" i="21"/>
  <c r="V49" i="69" s="1"/>
  <c r="BR146" i="15"/>
  <c r="BV23" i="15"/>
  <c r="BW137" i="15"/>
  <c r="BW140" i="15" s="1"/>
  <c r="BR40" i="21"/>
  <c r="BR47" i="68" s="1"/>
  <c r="BR47" i="13"/>
  <c r="V46" i="24" s="1"/>
  <c r="BR135" i="21"/>
  <c r="BP136" i="21" s="1"/>
  <c r="R344" i="73"/>
  <c r="W25" i="25"/>
  <c r="BW46" i="68"/>
  <c r="BQ47" i="68"/>
  <c r="BW54" i="68"/>
  <c r="BQ55" i="68"/>
  <c r="BZ150" i="21"/>
  <c r="BZ151" i="21" s="1"/>
  <c r="CA147" i="21" s="1"/>
  <c r="BZ153" i="21"/>
  <c r="BO136" i="21"/>
  <c r="BW25" i="15"/>
  <c r="BX151" i="15"/>
  <c r="BX154" i="15" s="1"/>
  <c r="BQ147" i="15"/>
  <c r="BU117" i="21"/>
  <c r="BS60" i="15" l="1"/>
  <c r="BS63" i="15" s="1"/>
  <c r="BR13" i="15"/>
  <c r="BT62" i="15"/>
  <c r="CA89" i="15"/>
  <c r="CA91" i="15" s="1"/>
  <c r="X16" i="25"/>
  <c r="S336" i="73"/>
  <c r="CA49" i="68"/>
  <c r="CC169" i="21"/>
  <c r="CC172" i="21"/>
  <c r="CC170" i="21"/>
  <c r="CD166" i="21" s="1"/>
  <c r="CB42" i="21"/>
  <c r="CB49" i="68" s="1"/>
  <c r="CB49" i="13"/>
  <c r="CB173" i="21"/>
  <c r="BZ174" i="21" s="1"/>
  <c r="CB52" i="21"/>
  <c r="CB57" i="68" s="1"/>
  <c r="CB160" i="15"/>
  <c r="CA158" i="15"/>
  <c r="CA161" i="15" s="1"/>
  <c r="BZ26" i="15"/>
  <c r="CA57" i="68"/>
  <c r="Q317" i="73"/>
  <c r="CA150" i="21"/>
  <c r="CA151" i="21" s="1"/>
  <c r="CB147" i="21" s="1"/>
  <c r="CA153" i="21"/>
  <c r="BX49" i="21"/>
  <c r="BX139" i="15"/>
  <c r="BS50" i="21"/>
  <c r="BS146" i="15"/>
  <c r="V39" i="69"/>
  <c r="BW23" i="15"/>
  <c r="BX137" i="15"/>
  <c r="BY48" i="68"/>
  <c r="BQ24" i="15"/>
  <c r="BR144" i="15"/>
  <c r="BR147" i="15" s="1"/>
  <c r="BT134" i="21"/>
  <c r="BT131" i="21"/>
  <c r="BT132" i="21" s="1"/>
  <c r="BU128" i="21" s="1"/>
  <c r="BS47" i="13"/>
  <c r="BS40" i="21"/>
  <c r="BS135" i="21"/>
  <c r="BQ136" i="21" s="1"/>
  <c r="BX25" i="15"/>
  <c r="BY151" i="15"/>
  <c r="BY154" i="15" s="1"/>
  <c r="BY56" i="68"/>
  <c r="BZ48" i="13"/>
  <c r="X47" i="24" s="1"/>
  <c r="BZ41" i="21"/>
  <c r="X40" i="69" s="1"/>
  <c r="BZ154" i="21"/>
  <c r="BX155" i="21" s="1"/>
  <c r="R342" i="73"/>
  <c r="W23" i="25"/>
  <c r="BZ51" i="21"/>
  <c r="BZ56" i="68" s="1"/>
  <c r="BZ153" i="15"/>
  <c r="CY97" i="15"/>
  <c r="CY98" i="15" s="1"/>
  <c r="BR55" i="68"/>
  <c r="BX46" i="13"/>
  <c r="BX39" i="21"/>
  <c r="BX116" i="21"/>
  <c r="CY84" i="15"/>
  <c r="BX113" i="21"/>
  <c r="BY109" i="21" s="1"/>
  <c r="BU23" i="8" l="1"/>
  <c r="BU25" i="8" s="1"/>
  <c r="Q333" i="73"/>
  <c r="BR29" i="21"/>
  <c r="V13" i="25"/>
  <c r="BT60" i="15"/>
  <c r="BT63" i="15" s="1"/>
  <c r="BS13" i="15"/>
  <c r="BS29" i="21" s="1"/>
  <c r="CB86" i="15"/>
  <c r="CB87" i="15" s="1"/>
  <c r="CB37" i="13" s="1"/>
  <c r="CB35" i="13" s="1"/>
  <c r="CB39" i="13" s="1"/>
  <c r="CB40" i="13" s="1"/>
  <c r="CA16" i="15"/>
  <c r="BX140" i="15"/>
  <c r="BY137" i="15" s="1"/>
  <c r="CC42" i="21"/>
  <c r="CC49" i="68" s="1"/>
  <c r="CC49" i="13"/>
  <c r="CC173" i="21"/>
  <c r="CA174" i="21" s="1"/>
  <c r="CD169" i="21"/>
  <c r="CD170" i="21"/>
  <c r="CE166" i="21" s="1"/>
  <c r="CD172" i="21"/>
  <c r="CC52" i="21"/>
  <c r="CC160" i="15"/>
  <c r="S345" i="73"/>
  <c r="X26" i="25"/>
  <c r="CB158" i="15"/>
  <c r="CB161" i="15" s="1"/>
  <c r="CA26" i="15"/>
  <c r="S318" i="73"/>
  <c r="BV117" i="21"/>
  <c r="BT50" i="21"/>
  <c r="BT146" i="15"/>
  <c r="BT40" i="21"/>
  <c r="BT47" i="68" s="1"/>
  <c r="BT47" i="13"/>
  <c r="BT135" i="21"/>
  <c r="BR24" i="15"/>
  <c r="BS144" i="15"/>
  <c r="BS147" i="15" s="1"/>
  <c r="BS47" i="68"/>
  <c r="BX46" i="68"/>
  <c r="BU134" i="21"/>
  <c r="BU131" i="21"/>
  <c r="BZ48" i="68"/>
  <c r="BS55" i="68"/>
  <c r="BX54" i="68"/>
  <c r="CA41" i="21"/>
  <c r="CA48" i="13"/>
  <c r="CA154" i="21"/>
  <c r="BY155" i="21" s="1"/>
  <c r="CZ81" i="15"/>
  <c r="CY17" i="15"/>
  <c r="CZ95" i="15"/>
  <c r="CB150" i="21"/>
  <c r="CB151" i="21" s="1"/>
  <c r="CC147" i="21" s="1"/>
  <c r="CB153" i="21"/>
  <c r="CA51" i="21"/>
  <c r="CA153" i="15"/>
  <c r="X50" i="69"/>
  <c r="BY112" i="21"/>
  <c r="BY113" i="21" s="1"/>
  <c r="BZ109" i="21" s="1"/>
  <c r="BY115" i="21"/>
  <c r="BY25" i="15"/>
  <c r="BZ151" i="15"/>
  <c r="BZ154" i="15" s="1"/>
  <c r="BU62" i="15" l="1"/>
  <c r="BV23" i="8"/>
  <c r="BV25" i="8" s="1"/>
  <c r="BV62" i="15" s="1"/>
  <c r="BR19" i="68"/>
  <c r="Q130" i="73"/>
  <c r="V28" i="69"/>
  <c r="BT13" i="15"/>
  <c r="BT29" i="21" s="1"/>
  <c r="BT19" i="68" s="1"/>
  <c r="BU60" i="15"/>
  <c r="BS19" i="68"/>
  <c r="BX23" i="15"/>
  <c r="CB89" i="15"/>
  <c r="CB26" i="15"/>
  <c r="CC158" i="15"/>
  <c r="CC161" i="15" s="1"/>
  <c r="CC57" i="68"/>
  <c r="CD52" i="21"/>
  <c r="CD57" i="68" s="1"/>
  <c r="CD160" i="15"/>
  <c r="CD42" i="21"/>
  <c r="CD49" i="13"/>
  <c r="Y48" i="24" s="1"/>
  <c r="CD173" i="21"/>
  <c r="CB174" i="21" s="1"/>
  <c r="CE169" i="21"/>
  <c r="CE172" i="21"/>
  <c r="CE170" i="21"/>
  <c r="CF166" i="21" s="1"/>
  <c r="CC150" i="21"/>
  <c r="CC151" i="21" s="1"/>
  <c r="CD147" i="21" s="1"/>
  <c r="CC153" i="21"/>
  <c r="V24" i="25"/>
  <c r="Q343" i="73"/>
  <c r="BZ25" i="15"/>
  <c r="CA151" i="15"/>
  <c r="CA154" i="15" s="1"/>
  <c r="CB51" i="21"/>
  <c r="CB56" i="68" s="1"/>
  <c r="CB153" i="15"/>
  <c r="BU50" i="21"/>
  <c r="BU146" i="15"/>
  <c r="CZ97" i="15"/>
  <c r="CZ98" i="15" s="1"/>
  <c r="BU40" i="21"/>
  <c r="BU47" i="13"/>
  <c r="BU135" i="21"/>
  <c r="BS136" i="21" s="1"/>
  <c r="BZ112" i="21"/>
  <c r="BZ113" i="21" s="1"/>
  <c r="CA109" i="21" s="1"/>
  <c r="BZ115" i="21"/>
  <c r="BU132" i="21"/>
  <c r="BV128" i="21" s="1"/>
  <c r="BY46" i="13"/>
  <c r="BY39" i="21"/>
  <c r="BY116" i="21"/>
  <c r="CZ84" i="15"/>
  <c r="BY49" i="21"/>
  <c r="BY139" i="15"/>
  <c r="BY140" i="15" s="1"/>
  <c r="BS24" i="15"/>
  <c r="BT144" i="15"/>
  <c r="BT147" i="15" s="1"/>
  <c r="CB48" i="13"/>
  <c r="CB41" i="21"/>
  <c r="CB48" i="68" s="1"/>
  <c r="CB154" i="21"/>
  <c r="CA48" i="68"/>
  <c r="BT55" i="68"/>
  <c r="BR136" i="21"/>
  <c r="CA56" i="68"/>
  <c r="BU63" i="15" l="1"/>
  <c r="BU13" i="15" s="1"/>
  <c r="BU29" i="21" s="1"/>
  <c r="BW23" i="8"/>
  <c r="BW25" i="8" s="1"/>
  <c r="CC86" i="15"/>
  <c r="CB91" i="15"/>
  <c r="T319" i="73"/>
  <c r="Y51" i="69"/>
  <c r="CF169" i="21"/>
  <c r="CF170" i="21"/>
  <c r="CG166" i="21" s="1"/>
  <c r="CF172" i="21"/>
  <c r="CE52" i="21"/>
  <c r="CE160" i="15"/>
  <c r="Y41" i="69"/>
  <c r="CD49" i="68"/>
  <c r="CE42" i="21"/>
  <c r="CE49" i="13"/>
  <c r="CE173" i="21"/>
  <c r="CC174" i="21" s="1"/>
  <c r="CC26" i="15"/>
  <c r="CD158" i="15"/>
  <c r="CD161" i="15" s="1"/>
  <c r="BY23" i="15"/>
  <c r="BZ137" i="15"/>
  <c r="DA95" i="15"/>
  <c r="CZ17" i="15"/>
  <c r="X25" i="25"/>
  <c r="S344" i="73"/>
  <c r="BV131" i="21"/>
  <c r="BV132" i="21" s="1"/>
  <c r="BW128" i="21" s="1"/>
  <c r="BV134" i="21"/>
  <c r="BY54" i="68"/>
  <c r="BW117" i="21"/>
  <c r="CA25" i="15"/>
  <c r="CB151" i="15"/>
  <c r="CB154" i="15" s="1"/>
  <c r="CA112" i="21"/>
  <c r="CA113" i="21" s="1"/>
  <c r="CB109" i="21" s="1"/>
  <c r="CA115" i="21"/>
  <c r="BZ49" i="21"/>
  <c r="X48" i="69" s="1"/>
  <c r="BZ139" i="15"/>
  <c r="CD150" i="21"/>
  <c r="CD151" i="21" s="1"/>
  <c r="CE147" i="21" s="1"/>
  <c r="CD153" i="21"/>
  <c r="CC48" i="13"/>
  <c r="CC41" i="21"/>
  <c r="CC48" i="68" s="1"/>
  <c r="CC154" i="21"/>
  <c r="CA155" i="21" s="1"/>
  <c r="BU47" i="68"/>
  <c r="BY46" i="68"/>
  <c r="BZ39" i="21"/>
  <c r="BZ46" i="68" s="1"/>
  <c r="BZ46" i="13"/>
  <c r="X45" i="24" s="1"/>
  <c r="BZ116" i="21"/>
  <c r="BZ155" i="21"/>
  <c r="CC51" i="21"/>
  <c r="CC153" i="15"/>
  <c r="DA81" i="15"/>
  <c r="BU55" i="68"/>
  <c r="BT24" i="15"/>
  <c r="BU144" i="15"/>
  <c r="BU147" i="15" s="1"/>
  <c r="BV60" i="15" l="1"/>
  <c r="BV63" i="15" s="1"/>
  <c r="BW60" i="15" s="1"/>
  <c r="BU19" i="68"/>
  <c r="BW62" i="15"/>
  <c r="CC87" i="15"/>
  <c r="CB16" i="15"/>
  <c r="CE158" i="15"/>
  <c r="CE161" i="15" s="1"/>
  <c r="CD26" i="15"/>
  <c r="CF42" i="21"/>
  <c r="CF49" i="13"/>
  <c r="CF173" i="21"/>
  <c r="CD174" i="21" s="1"/>
  <c r="CG169" i="21"/>
  <c r="CG170" i="21"/>
  <c r="CH166" i="21" s="1"/>
  <c r="CG172" i="21"/>
  <c r="CE49" i="68"/>
  <c r="CE57" i="68"/>
  <c r="CF52" i="21"/>
  <c r="CF57" i="68" s="1"/>
  <c r="CF160" i="15"/>
  <c r="CE150" i="21"/>
  <c r="CE153" i="21"/>
  <c r="CB112" i="21"/>
  <c r="CB113" i="21" s="1"/>
  <c r="CC109" i="21" s="1"/>
  <c r="CB115" i="21"/>
  <c r="BV50" i="21"/>
  <c r="BV146" i="15"/>
  <c r="X38" i="69"/>
  <c r="CA46" i="13"/>
  <c r="CA39" i="21"/>
  <c r="CA116" i="21"/>
  <c r="BY117" i="21" s="1"/>
  <c r="CA49" i="21"/>
  <c r="CA139" i="15"/>
  <c r="CD51" i="21"/>
  <c r="CD56" i="68" s="1"/>
  <c r="CD153" i="15"/>
  <c r="BZ54" i="68"/>
  <c r="BV40" i="21"/>
  <c r="BV47" i="13"/>
  <c r="BV135" i="21"/>
  <c r="BV144" i="15"/>
  <c r="BU24" i="15"/>
  <c r="BW134" i="21"/>
  <c r="BW131" i="21"/>
  <c r="CB25" i="15"/>
  <c r="CC151" i="15"/>
  <c r="CC154" i="15" s="1"/>
  <c r="BZ140" i="15"/>
  <c r="CD48" i="13"/>
  <c r="Y47" i="24" s="1"/>
  <c r="CD41" i="21"/>
  <c r="CD154" i="21"/>
  <c r="DA84" i="15"/>
  <c r="DA97" i="15"/>
  <c r="DA98" i="15" s="1"/>
  <c r="CC56" i="68"/>
  <c r="BX117" i="21"/>
  <c r="CF49" i="68" l="1"/>
  <c r="BV13" i="15"/>
  <c r="BV29" i="21" s="1"/>
  <c r="BX23" i="8"/>
  <c r="BX25" i="8" s="1"/>
  <c r="BW63" i="15"/>
  <c r="CC37" i="13"/>
  <c r="CC35" i="13" s="1"/>
  <c r="CC39" i="13" s="1"/>
  <c r="CC40" i="13" s="1"/>
  <c r="CC89" i="15"/>
  <c r="CH169" i="21"/>
  <c r="CH172" i="21"/>
  <c r="CH170" i="21"/>
  <c r="CI166" i="21" s="1"/>
  <c r="CG52" i="21"/>
  <c r="CG57" i="68" s="1"/>
  <c r="CG160" i="15"/>
  <c r="CG42" i="21"/>
  <c r="CG49" i="68" s="1"/>
  <c r="CG49" i="13"/>
  <c r="CG173" i="21"/>
  <c r="CE174" i="21" s="1"/>
  <c r="T345" i="73"/>
  <c r="Y26" i="25"/>
  <c r="CE26" i="15"/>
  <c r="CF158" i="15"/>
  <c r="CF161" i="15" s="1"/>
  <c r="Y50" i="69"/>
  <c r="CA137" i="15"/>
  <c r="CA140" i="15" s="1"/>
  <c r="BZ23" i="15"/>
  <c r="CC25" i="15"/>
  <c r="CD151" i="15"/>
  <c r="CD154" i="15" s="1"/>
  <c r="CA54" i="68"/>
  <c r="CB46" i="13"/>
  <c r="CB39" i="21"/>
  <c r="CB46" i="68" s="1"/>
  <c r="CB116" i="21"/>
  <c r="BV55" i="68"/>
  <c r="W49" i="69"/>
  <c r="DB95" i="15"/>
  <c r="DA17" i="15"/>
  <c r="DB81" i="15"/>
  <c r="BW50" i="21"/>
  <c r="BW146" i="15"/>
  <c r="BW132" i="21"/>
  <c r="BX128" i="21" s="1"/>
  <c r="BW40" i="21"/>
  <c r="BW47" i="13"/>
  <c r="BW135" i="21"/>
  <c r="CA46" i="68"/>
  <c r="CE48" i="13"/>
  <c r="CE41" i="21"/>
  <c r="CE154" i="21"/>
  <c r="CC155" i="21" s="1"/>
  <c r="CB155" i="21"/>
  <c r="CE51" i="21"/>
  <c r="CE153" i="15"/>
  <c r="BT136" i="21"/>
  <c r="R317" i="73"/>
  <c r="W46" i="24"/>
  <c r="CD48" i="68"/>
  <c r="Y40" i="69"/>
  <c r="BV47" i="68"/>
  <c r="W39" i="69"/>
  <c r="CC112" i="21"/>
  <c r="CC113" i="21" s="1"/>
  <c r="CD109" i="21" s="1"/>
  <c r="CC115" i="21"/>
  <c r="CB49" i="21"/>
  <c r="CB139" i="15"/>
  <c r="BV147" i="15"/>
  <c r="CE151" i="21"/>
  <c r="CF147" i="21" s="1"/>
  <c r="W13" i="25" l="1"/>
  <c r="R333" i="73"/>
  <c r="BV19" i="68"/>
  <c r="R130" i="73"/>
  <c r="W28" i="69"/>
  <c r="BW13" i="15"/>
  <c r="BW29" i="21" s="1"/>
  <c r="BX60" i="15"/>
  <c r="BX62" i="15"/>
  <c r="CC91" i="15"/>
  <c r="CC16" i="15" s="1"/>
  <c r="CD86" i="15"/>
  <c r="CG158" i="15"/>
  <c r="CG161" i="15" s="1"/>
  <c r="CF26" i="15"/>
  <c r="CI169" i="21"/>
  <c r="CI172" i="21"/>
  <c r="CI170" i="21"/>
  <c r="CJ166" i="21" s="1"/>
  <c r="CH42" i="21"/>
  <c r="CH49" i="13"/>
  <c r="CH173" i="21"/>
  <c r="CF174" i="21" s="1"/>
  <c r="CH52" i="21"/>
  <c r="CH160" i="15"/>
  <c r="CE48" i="68"/>
  <c r="CF150" i="21"/>
  <c r="CF151" i="21" s="1"/>
  <c r="CG147" i="21" s="1"/>
  <c r="CF153" i="21"/>
  <c r="BW144" i="15"/>
  <c r="BW147" i="15" s="1"/>
  <c r="BV24" i="15"/>
  <c r="BU136" i="21"/>
  <c r="BW47" i="68"/>
  <c r="BZ117" i="21"/>
  <c r="CB54" i="68"/>
  <c r="CE56" i="68"/>
  <c r="BX131" i="21"/>
  <c r="BX132" i="21" s="1"/>
  <c r="BY128" i="21" s="1"/>
  <c r="BX134" i="21"/>
  <c r="DB84" i="15"/>
  <c r="S342" i="73"/>
  <c r="X23" i="25"/>
  <c r="CD112" i="21"/>
  <c r="CD113" i="21" s="1"/>
  <c r="CE109" i="21" s="1"/>
  <c r="CD115" i="21"/>
  <c r="CC46" i="13"/>
  <c r="CC39" i="21"/>
  <c r="CC116" i="21"/>
  <c r="CA117" i="21" s="1"/>
  <c r="CD25" i="15"/>
  <c r="CE151" i="15"/>
  <c r="CE154" i="15" s="1"/>
  <c r="CC49" i="21"/>
  <c r="CC139" i="15"/>
  <c r="CA23" i="15"/>
  <c r="CB137" i="15"/>
  <c r="CB140" i="15" s="1"/>
  <c r="DB97" i="15"/>
  <c r="DB98" i="15" s="1"/>
  <c r="BW55" i="68"/>
  <c r="BX63" i="15" l="1"/>
  <c r="BY60" i="15" s="1"/>
  <c r="BY23" i="8"/>
  <c r="BY25" i="8" s="1"/>
  <c r="BW19" i="68"/>
  <c r="Z48" i="24"/>
  <c r="U319" i="73"/>
  <c r="CD87" i="15"/>
  <c r="CD37" i="13" s="1"/>
  <c r="Z41" i="69"/>
  <c r="CH49" i="68"/>
  <c r="CH57" i="68"/>
  <c r="Z51" i="69"/>
  <c r="CI52" i="21"/>
  <c r="CI160" i="15"/>
  <c r="CJ169" i="21"/>
  <c r="CJ172" i="21"/>
  <c r="CJ170" i="21"/>
  <c r="CK166" i="21" s="1"/>
  <c r="CI42" i="21"/>
  <c r="CI49" i="13"/>
  <c r="CI173" i="21"/>
  <c r="CG174" i="21" s="1"/>
  <c r="CH158" i="15"/>
  <c r="CH161" i="15" s="1"/>
  <c r="CG26" i="15"/>
  <c r="DB17" i="15"/>
  <c r="DC95" i="15"/>
  <c r="CF48" i="13"/>
  <c r="CF41" i="21"/>
  <c r="CF154" i="21"/>
  <c r="W24" i="25"/>
  <c r="R343" i="73"/>
  <c r="DC81" i="15"/>
  <c r="BW24" i="15"/>
  <c r="BX144" i="15"/>
  <c r="CC54" i="68"/>
  <c r="CE25" i="15"/>
  <c r="CF151" i="15"/>
  <c r="CG150" i="21"/>
  <c r="CG151" i="21" s="1"/>
  <c r="CH147" i="21" s="1"/>
  <c r="CG153" i="21"/>
  <c r="CE112" i="21"/>
  <c r="CE113" i="21" s="1"/>
  <c r="CF109" i="21" s="1"/>
  <c r="CE115" i="21"/>
  <c r="CD46" i="13"/>
  <c r="T316" i="73" s="1"/>
  <c r="CD39" i="21"/>
  <c r="CD46" i="68" s="1"/>
  <c r="CD116" i="21"/>
  <c r="CB117" i="21" s="1"/>
  <c r="CD49" i="21"/>
  <c r="CD139" i="15"/>
  <c r="Y25" i="25"/>
  <c r="T344" i="73"/>
  <c r="CF51" i="21"/>
  <c r="CF153" i="15"/>
  <c r="CB23" i="15"/>
  <c r="CC137" i="15"/>
  <c r="CC140" i="15" s="1"/>
  <c r="BX40" i="21"/>
  <c r="BX47" i="13"/>
  <c r="BX135" i="21"/>
  <c r="BY131" i="21"/>
  <c r="BY132" i="21" s="1"/>
  <c r="BZ128" i="21" s="1"/>
  <c r="BY134" i="21"/>
  <c r="CC46" i="68"/>
  <c r="BX50" i="21"/>
  <c r="BX146" i="15"/>
  <c r="BX13" i="15" l="1"/>
  <c r="BX29" i="21" s="1"/>
  <c r="BX19" i="68" s="1"/>
  <c r="BY62" i="15"/>
  <c r="BY63" i="15" s="1"/>
  <c r="BZ23" i="8"/>
  <c r="CA23" i="8"/>
  <c r="CA25" i="8" s="1"/>
  <c r="CI49" i="68"/>
  <c r="CD89" i="15"/>
  <c r="CE86" i="15" s="1"/>
  <c r="CD35" i="13"/>
  <c r="CD39" i="13" s="1"/>
  <c r="CD40" i="13" s="1"/>
  <c r="Y36" i="24"/>
  <c r="Y34" i="24" s="1"/>
  <c r="Y38" i="24" s="1"/>
  <c r="Y39" i="24" s="1"/>
  <c r="CJ42" i="21"/>
  <c r="CJ49" i="68" s="1"/>
  <c r="CJ49" i="13"/>
  <c r="CJ173" i="21"/>
  <c r="CH174" i="21" s="1"/>
  <c r="CJ52" i="21"/>
  <c r="CJ57" i="68" s="1"/>
  <c r="CJ160" i="15"/>
  <c r="CI57" i="68"/>
  <c r="CH26" i="15"/>
  <c r="CI158" i="15"/>
  <c r="CI161" i="15" s="1"/>
  <c r="CK169" i="21"/>
  <c r="CK172" i="21"/>
  <c r="CK170" i="21"/>
  <c r="CL166" i="21" s="1"/>
  <c r="BX147" i="15"/>
  <c r="BY144" i="15" s="1"/>
  <c r="CF154" i="15"/>
  <c r="CF25" i="15" s="1"/>
  <c r="CD54" i="68"/>
  <c r="BX47" i="68"/>
  <c r="CC23" i="15"/>
  <c r="CD137" i="15"/>
  <c r="CD140" i="15" s="1"/>
  <c r="DC84" i="15"/>
  <c r="CF112" i="21"/>
  <c r="CF113" i="21" s="1"/>
  <c r="CG109" i="21" s="1"/>
  <c r="CF115" i="21"/>
  <c r="Y45" i="24"/>
  <c r="CE49" i="21"/>
  <c r="CE139" i="15"/>
  <c r="CH153" i="21"/>
  <c r="CH150" i="21"/>
  <c r="CH151" i="21" s="1"/>
  <c r="CI147" i="21" s="1"/>
  <c r="Y38" i="69"/>
  <c r="CG48" i="13"/>
  <c r="CG41" i="21"/>
  <c r="CG48" i="68" s="1"/>
  <c r="CG154" i="21"/>
  <c r="CE155" i="21" s="1"/>
  <c r="CD155" i="21"/>
  <c r="BZ131" i="21"/>
  <c r="BZ132" i="21" s="1"/>
  <c r="CA128" i="21" s="1"/>
  <c r="BZ134" i="21"/>
  <c r="BY50" i="21"/>
  <c r="BY146" i="15"/>
  <c r="CE39" i="21"/>
  <c r="CE46" i="13"/>
  <c r="CE116" i="21"/>
  <c r="CC117" i="21" s="1"/>
  <c r="BX55" i="68"/>
  <c r="Y48" i="69"/>
  <c r="DC97" i="15"/>
  <c r="DC98" i="15" s="1"/>
  <c r="CF56" i="68"/>
  <c r="CG51" i="21"/>
  <c r="CG56" i="68" s="1"/>
  <c r="CG153" i="15"/>
  <c r="CF48" i="68"/>
  <c r="BY40" i="21"/>
  <c r="BY47" i="68" s="1"/>
  <c r="BY47" i="13"/>
  <c r="BY135" i="21"/>
  <c r="BW136" i="21" s="1"/>
  <c r="BV136" i="21"/>
  <c r="BZ25" i="8" l="1"/>
  <c r="BZ62" i="15" s="1"/>
  <c r="BY13" i="15"/>
  <c r="BY29" i="21" s="1"/>
  <c r="BZ60" i="15"/>
  <c r="CA62" i="15"/>
  <c r="V319" i="73"/>
  <c r="CD91" i="15"/>
  <c r="CD16" i="15" s="1"/>
  <c r="CL169" i="21"/>
  <c r="CL172" i="21"/>
  <c r="CL170" i="21"/>
  <c r="CM166" i="21" s="1"/>
  <c r="CK52" i="21"/>
  <c r="CK160" i="15"/>
  <c r="CJ158" i="15"/>
  <c r="CJ161" i="15" s="1"/>
  <c r="CI26" i="15"/>
  <c r="Z26" i="25"/>
  <c r="U345" i="73"/>
  <c r="CK42" i="21"/>
  <c r="CK49" i="68" s="1"/>
  <c r="CK49" i="13"/>
  <c r="CK173" i="21"/>
  <c r="CI174" i="21" s="1"/>
  <c r="BX24" i="15"/>
  <c r="CG151" i="15"/>
  <c r="CG154" i="15" s="1"/>
  <c r="CA131" i="21"/>
  <c r="CA132" i="21" s="1"/>
  <c r="CB128" i="21" s="1"/>
  <c r="CA134" i="21"/>
  <c r="DD81" i="15"/>
  <c r="BZ47" i="13"/>
  <c r="S317" i="73" s="1"/>
  <c r="BZ40" i="21"/>
  <c r="BZ47" i="68" s="1"/>
  <c r="BZ135" i="21"/>
  <c r="BX136" i="21" s="1"/>
  <c r="CI153" i="21"/>
  <c r="CI150" i="21"/>
  <c r="CI151" i="21" s="1"/>
  <c r="CJ147" i="21" s="1"/>
  <c r="CD23" i="15"/>
  <c r="CE137" i="15"/>
  <c r="CE140" i="15" s="1"/>
  <c r="BY147" i="15"/>
  <c r="BZ50" i="21"/>
  <c r="X49" i="69" s="1"/>
  <c r="BZ146" i="15"/>
  <c r="CH51" i="21"/>
  <c r="CH153" i="15"/>
  <c r="CH41" i="21"/>
  <c r="CH48" i="13"/>
  <c r="CH154" i="21"/>
  <c r="DD95" i="15"/>
  <c r="DC17" i="15"/>
  <c r="CE54" i="68"/>
  <c r="CE46" i="68"/>
  <c r="BY55" i="68"/>
  <c r="CG112" i="21"/>
  <c r="CG113" i="21" s="1"/>
  <c r="CH109" i="21" s="1"/>
  <c r="CG115" i="21"/>
  <c r="CF46" i="13"/>
  <c r="CF39" i="21"/>
  <c r="CF46" i="68" s="1"/>
  <c r="CF116" i="21"/>
  <c r="CD117" i="21" s="1"/>
  <c r="CF49" i="21"/>
  <c r="CF139" i="15"/>
  <c r="BZ63" i="15" l="1"/>
  <c r="CA60" i="15" s="1"/>
  <c r="CA63" i="15" s="1"/>
  <c r="BY19" i="68"/>
  <c r="CB23" i="8"/>
  <c r="CB25" i="8" s="1"/>
  <c r="Z47" i="24"/>
  <c r="U318" i="73"/>
  <c r="CE87" i="15"/>
  <c r="CE37" i="13" s="1"/>
  <c r="CE35" i="13" s="1"/>
  <c r="CE39" i="13" s="1"/>
  <c r="CE40" i="13" s="1"/>
  <c r="T336" i="73"/>
  <c r="Y16" i="25"/>
  <c r="CK158" i="15"/>
  <c r="CK161" i="15" s="1"/>
  <c r="CJ26" i="15"/>
  <c r="CM169" i="21"/>
  <c r="CM170" i="21"/>
  <c r="CN166" i="21" s="1"/>
  <c r="CM172" i="21"/>
  <c r="CL42" i="21"/>
  <c r="CL49" i="13"/>
  <c r="AA48" i="24" s="1"/>
  <c r="CL173" i="21"/>
  <c r="CJ174" i="21" s="1"/>
  <c r="CK57" i="68"/>
  <c r="CL52" i="21"/>
  <c r="CL57" i="68" s="1"/>
  <c r="CL160" i="15"/>
  <c r="X39" i="69"/>
  <c r="CF54" i="68"/>
  <c r="CI51" i="21"/>
  <c r="CI153" i="15"/>
  <c r="CH48" i="68"/>
  <c r="Z40" i="69"/>
  <c r="T342" i="73"/>
  <c r="Y23" i="25"/>
  <c r="X46" i="24"/>
  <c r="CH112" i="21"/>
  <c r="CH113" i="21" s="1"/>
  <c r="CI109" i="21" s="1"/>
  <c r="CH115" i="21"/>
  <c r="DD84" i="15"/>
  <c r="CG49" i="21"/>
  <c r="CG139" i="15"/>
  <c r="CA50" i="21"/>
  <c r="CA146" i="15"/>
  <c r="CE23" i="15"/>
  <c r="CF137" i="15"/>
  <c r="CF140" i="15" s="1"/>
  <c r="DD97" i="15"/>
  <c r="DD98" i="15" s="1"/>
  <c r="CJ150" i="21"/>
  <c r="CJ151" i="21" s="1"/>
  <c r="CK147" i="21" s="1"/>
  <c r="CJ153" i="21"/>
  <c r="CH56" i="68"/>
  <c r="Z50" i="69"/>
  <c r="CA47" i="13"/>
  <c r="CA40" i="21"/>
  <c r="CA135" i="21"/>
  <c r="BY136" i="21" s="1"/>
  <c r="BZ55" i="68"/>
  <c r="CG25" i="15"/>
  <c r="CH151" i="15"/>
  <c r="CH154" i="15" s="1"/>
  <c r="BY24" i="15"/>
  <c r="BZ144" i="15"/>
  <c r="BZ147" i="15" s="1"/>
  <c r="CI48" i="13"/>
  <c r="CI41" i="21"/>
  <c r="CI154" i="21"/>
  <c r="CG155" i="21" s="1"/>
  <c r="CF155" i="21"/>
  <c r="CG46" i="13"/>
  <c r="CG39" i="21"/>
  <c r="CG116" i="21"/>
  <c r="CB134" i="21"/>
  <c r="CB131" i="21"/>
  <c r="CB132" i="21" s="1"/>
  <c r="CC128" i="21" s="1"/>
  <c r="BZ13" i="15" l="1"/>
  <c r="BZ29" i="21" s="1"/>
  <c r="CB60" i="15"/>
  <c r="CA13" i="15"/>
  <c r="CB62" i="15"/>
  <c r="CC23" i="8"/>
  <c r="CC25" i="8" s="1"/>
  <c r="CE89" i="15"/>
  <c r="CE91" i="15" s="1"/>
  <c r="CE16" i="15" s="1"/>
  <c r="AA51" i="69"/>
  <c r="AA41" i="69"/>
  <c r="CL49" i="68"/>
  <c r="CN169" i="21"/>
  <c r="CN172" i="21"/>
  <c r="CN170" i="21"/>
  <c r="CO166" i="21" s="1"/>
  <c r="CM42" i="21"/>
  <c r="CM49" i="68" s="1"/>
  <c r="CM49" i="13"/>
  <c r="CM173" i="21"/>
  <c r="CK174" i="21" s="1"/>
  <c r="CM52" i="21"/>
  <c r="CM160" i="15"/>
  <c r="CK26" i="15"/>
  <c r="V345" i="73" s="1"/>
  <c r="CL158" i="15"/>
  <c r="CL161" i="15" s="1"/>
  <c r="CG54" i="68"/>
  <c r="CK153" i="21"/>
  <c r="CK150" i="21"/>
  <c r="CK151" i="21" s="1"/>
  <c r="CL147" i="21" s="1"/>
  <c r="CI112" i="21"/>
  <c r="CI113" i="21" s="1"/>
  <c r="CJ109" i="21" s="1"/>
  <c r="CI115" i="21"/>
  <c r="CI48" i="68"/>
  <c r="DE81" i="15"/>
  <c r="BZ24" i="15"/>
  <c r="CA144" i="15"/>
  <c r="CA147" i="15" s="1"/>
  <c r="CJ41" i="21"/>
  <c r="CJ48" i="68" s="1"/>
  <c r="CJ48" i="13"/>
  <c r="CJ154" i="21"/>
  <c r="CH155" i="21" s="1"/>
  <c r="CH39" i="21"/>
  <c r="CH46" i="68" s="1"/>
  <c r="CH46" i="13"/>
  <c r="Z45" i="24" s="1"/>
  <c r="CH116" i="21"/>
  <c r="CF117" i="21" s="1"/>
  <c r="CJ51" i="21"/>
  <c r="CJ56" i="68" s="1"/>
  <c r="CJ153" i="15"/>
  <c r="CH49" i="21"/>
  <c r="CH139" i="15"/>
  <c r="CA47" i="68"/>
  <c r="CH25" i="15"/>
  <c r="CI151" i="15"/>
  <c r="CI154" i="15" s="1"/>
  <c r="DD17" i="15"/>
  <c r="DE95" i="15"/>
  <c r="CC134" i="21"/>
  <c r="CC131" i="21"/>
  <c r="CB50" i="21"/>
  <c r="CB146" i="15"/>
  <c r="CF23" i="15"/>
  <c r="CG137" i="15"/>
  <c r="CG140" i="15" s="1"/>
  <c r="CG46" i="68"/>
  <c r="CA55" i="68"/>
  <c r="CI56" i="68"/>
  <c r="CB47" i="13"/>
  <c r="CB40" i="21"/>
  <c r="CB47" i="68" s="1"/>
  <c r="CB135" i="21"/>
  <c r="BZ136" i="21" s="1"/>
  <c r="CE117" i="21"/>
  <c r="V189" i="73" l="1"/>
  <c r="S333" i="73"/>
  <c r="X13" i="25"/>
  <c r="CB63" i="15"/>
  <c r="CB13" i="15" s="1"/>
  <c r="CB29" i="21" s="1"/>
  <c r="CB19" i="68" s="1"/>
  <c r="CA29" i="21"/>
  <c r="CA19" i="68" s="1"/>
  <c r="BZ19" i="68"/>
  <c r="X28" i="69"/>
  <c r="S130" i="73"/>
  <c r="CC62" i="15"/>
  <c r="U316" i="73"/>
  <c r="CF86" i="15"/>
  <c r="CF87" i="15" s="1"/>
  <c r="CF37" i="13" s="1"/>
  <c r="CM57" i="68"/>
  <c r="CO169" i="21"/>
  <c r="CO172" i="21"/>
  <c r="CO170" i="21"/>
  <c r="CP166" i="21" s="1"/>
  <c r="CL26" i="15"/>
  <c r="AA26" i="25" s="1"/>
  <c r="CM158" i="15"/>
  <c r="CM161" i="15" s="1"/>
  <c r="CN42" i="21"/>
  <c r="CN49" i="68" s="1"/>
  <c r="CN49" i="13"/>
  <c r="CN173" i="21"/>
  <c r="CL174" i="21" s="1"/>
  <c r="CN52" i="21"/>
  <c r="CN57" i="68" s="1"/>
  <c r="CN160" i="15"/>
  <c r="DE84" i="15"/>
  <c r="CC50" i="21"/>
  <c r="CC146" i="15"/>
  <c r="CH54" i="68"/>
  <c r="Z48" i="69"/>
  <c r="U344" i="73"/>
  <c r="Z25" i="25"/>
  <c r="CI49" i="21"/>
  <c r="CI139" i="15"/>
  <c r="CL150" i="21"/>
  <c r="CL151" i="21" s="1"/>
  <c r="CM147" i="21" s="1"/>
  <c r="CL153" i="21"/>
  <c r="Z38" i="69"/>
  <c r="CK51" i="21"/>
  <c r="CK153" i="15"/>
  <c r="CC132" i="21"/>
  <c r="CD128" i="21" s="1"/>
  <c r="DE97" i="15"/>
  <c r="DE98" i="15" s="1"/>
  <c r="CI46" i="13"/>
  <c r="CI39" i="21"/>
  <c r="CI116" i="21"/>
  <c r="CG117" i="21" s="1"/>
  <c r="CK41" i="21"/>
  <c r="CK48" i="13"/>
  <c r="V318" i="73" s="1"/>
  <c r="CK154" i="21"/>
  <c r="CI155" i="21" s="1"/>
  <c r="CC40" i="21"/>
  <c r="CC47" i="13"/>
  <c r="CC135" i="21"/>
  <c r="CA136" i="21" s="1"/>
  <c r="CJ112" i="21"/>
  <c r="CJ115" i="21"/>
  <c r="CJ113" i="21"/>
  <c r="CK109" i="21" s="1"/>
  <c r="CI25" i="15"/>
  <c r="CJ151" i="15"/>
  <c r="CJ154" i="15" s="1"/>
  <c r="CG23" i="15"/>
  <c r="CH137" i="15"/>
  <c r="CH140" i="15" s="1"/>
  <c r="CA24" i="15"/>
  <c r="CB144" i="15"/>
  <c r="CB147" i="15" s="1"/>
  <c r="CB55" i="68"/>
  <c r="X24" i="25"/>
  <c r="S343" i="73"/>
  <c r="CC47" i="68" l="1"/>
  <c r="CC60" i="15"/>
  <c r="CC63" i="15" s="1"/>
  <c r="CD23" i="8"/>
  <c r="CF89" i="15"/>
  <c r="CF35" i="13"/>
  <c r="CF39" i="13" s="1"/>
  <c r="CF40" i="13" s="1"/>
  <c r="CM26" i="15"/>
  <c r="CN158" i="15"/>
  <c r="CN161" i="15" s="1"/>
  <c r="CP169" i="21"/>
  <c r="CP170" i="21"/>
  <c r="CQ166" i="21" s="1"/>
  <c r="CP172" i="21"/>
  <c r="CO42" i="21"/>
  <c r="CO49" i="68" s="1"/>
  <c r="CO49" i="13"/>
  <c r="CO173" i="21"/>
  <c r="CM174" i="21" s="1"/>
  <c r="CO52" i="21"/>
  <c r="CO57" i="68" s="1"/>
  <c r="CO160" i="15"/>
  <c r="CJ49" i="21"/>
  <c r="CJ139" i="15"/>
  <c r="CI46" i="68"/>
  <c r="CI54" i="68"/>
  <c r="CI137" i="15"/>
  <c r="CI140" i="15" s="1"/>
  <c r="CH23" i="15"/>
  <c r="CL51" i="21"/>
  <c r="CL56" i="68" s="1"/>
  <c r="CL153" i="15"/>
  <c r="CB24" i="15"/>
  <c r="CC144" i="15"/>
  <c r="CC147" i="15" s="1"/>
  <c r="CD131" i="21"/>
  <c r="CD134" i="21"/>
  <c r="CK56" i="68"/>
  <c r="CJ39" i="21"/>
  <c r="CJ46" i="68" s="1"/>
  <c r="CJ46" i="13"/>
  <c r="CJ116" i="21"/>
  <c r="CC55" i="68"/>
  <c r="DF81" i="15"/>
  <c r="CJ25" i="15"/>
  <c r="CK151" i="15"/>
  <c r="CK154" i="15" s="1"/>
  <c r="CM150" i="21"/>
  <c r="CM151" i="21" s="1"/>
  <c r="CN147" i="21" s="1"/>
  <c r="CM153" i="21"/>
  <c r="DE17" i="15"/>
  <c r="DF95" i="15"/>
  <c r="CK112" i="21"/>
  <c r="CK113" i="21" s="1"/>
  <c r="CL109" i="21" s="1"/>
  <c r="CK115" i="21"/>
  <c r="CK48" i="68"/>
  <c r="CL48" i="13"/>
  <c r="AA47" i="24" s="1"/>
  <c r="CL41" i="21"/>
  <c r="CL48" i="68" s="1"/>
  <c r="CL154" i="21"/>
  <c r="CJ155" i="21" s="1"/>
  <c r="CD25" i="8" l="1"/>
  <c r="CD62" i="15" s="1"/>
  <c r="CD60" i="15"/>
  <c r="CC13" i="15"/>
  <c r="CC29" i="21" s="1"/>
  <c r="CE23" i="8"/>
  <c r="CE25" i="8" s="1"/>
  <c r="CF91" i="15"/>
  <c r="CF16" i="15" s="1"/>
  <c r="CG86" i="15"/>
  <c r="CP52" i="21"/>
  <c r="CP160" i="15"/>
  <c r="CP42" i="21"/>
  <c r="CP49" i="13"/>
  <c r="AB48" i="24" s="1"/>
  <c r="CP173" i="21"/>
  <c r="CN174" i="21" s="1"/>
  <c r="CQ169" i="21"/>
  <c r="CQ172" i="21"/>
  <c r="CQ170" i="21"/>
  <c r="CR166" i="21" s="1"/>
  <c r="CO158" i="15"/>
  <c r="CO161" i="15" s="1"/>
  <c r="CN26" i="15"/>
  <c r="AA40" i="69"/>
  <c r="CN153" i="21"/>
  <c r="CN150" i="21"/>
  <c r="CN151" i="21" s="1"/>
  <c r="CO147" i="21" s="1"/>
  <c r="CC24" i="15"/>
  <c r="CD144" i="15"/>
  <c r="CM51" i="21"/>
  <c r="CM153" i="15"/>
  <c r="CK25" i="15"/>
  <c r="V344" i="73" s="1"/>
  <c r="CL151" i="15"/>
  <c r="CL154" i="15" s="1"/>
  <c r="CL112" i="21"/>
  <c r="CL113" i="21" s="1"/>
  <c r="CM109" i="21" s="1"/>
  <c r="CL115" i="21"/>
  <c r="CD47" i="13"/>
  <c r="CD40" i="21"/>
  <c r="CD135" i="21"/>
  <c r="DF84" i="15"/>
  <c r="DF97" i="15"/>
  <c r="DF98" i="15" s="1"/>
  <c r="CD50" i="21"/>
  <c r="CD146" i="15"/>
  <c r="CD132" i="21"/>
  <c r="CE128" i="21" s="1"/>
  <c r="U342" i="73"/>
  <c r="Z23" i="25"/>
  <c r="CJ54" i="68"/>
  <c r="CK46" i="13"/>
  <c r="V316" i="73" s="1"/>
  <c r="CK39" i="21"/>
  <c r="CK116" i="21"/>
  <c r="CI117" i="21" s="1"/>
  <c r="CK49" i="21"/>
  <c r="CK139" i="15"/>
  <c r="CH117" i="21"/>
  <c r="CM48" i="13"/>
  <c r="CM41" i="21"/>
  <c r="CM154" i="21"/>
  <c r="AA50" i="69"/>
  <c r="CI23" i="15"/>
  <c r="CJ137" i="15"/>
  <c r="CJ140" i="15" s="1"/>
  <c r="CD63" i="15" l="1"/>
  <c r="CD13" i="15" s="1"/>
  <c r="CC19" i="68"/>
  <c r="CE62" i="15"/>
  <c r="CG87" i="15"/>
  <c r="CG37" i="13" s="1"/>
  <c r="AB41" i="69"/>
  <c r="CP49" i="68"/>
  <c r="CP158" i="15"/>
  <c r="CP161" i="15" s="1"/>
  <c r="CO26" i="15"/>
  <c r="CQ42" i="21"/>
  <c r="CQ49" i="68" s="1"/>
  <c r="CQ49" i="13"/>
  <c r="CQ173" i="21"/>
  <c r="CO174" i="21" s="1"/>
  <c r="CR169" i="21"/>
  <c r="CR172" i="21"/>
  <c r="CR170" i="21"/>
  <c r="CS166" i="21" s="1"/>
  <c r="CQ52" i="21"/>
  <c r="CQ160" i="15"/>
  <c r="CP57" i="68"/>
  <c r="AB51" i="69"/>
  <c r="CD147" i="15"/>
  <c r="CD24" i="15" s="1"/>
  <c r="CB136" i="21"/>
  <c r="CD47" i="68"/>
  <c r="Y39" i="69"/>
  <c r="CD55" i="68"/>
  <c r="Y49" i="69"/>
  <c r="CK46" i="68"/>
  <c r="DG81" i="15"/>
  <c r="CJ23" i="15"/>
  <c r="CK137" i="15"/>
  <c r="CK140" i="15" s="1"/>
  <c r="T317" i="73"/>
  <c r="Y46" i="24"/>
  <c r="CM112" i="21"/>
  <c r="CM113" i="21" s="1"/>
  <c r="CN109" i="21" s="1"/>
  <c r="CM115" i="21"/>
  <c r="CM56" i="68"/>
  <c r="CK54" i="68"/>
  <c r="DF17" i="15"/>
  <c r="DG95" i="15"/>
  <c r="CL39" i="21"/>
  <c r="CL46" i="68" s="1"/>
  <c r="CL46" i="13"/>
  <c r="AA45" i="24" s="1"/>
  <c r="CL116" i="21"/>
  <c r="CJ117" i="21" s="1"/>
  <c r="CL49" i="21"/>
  <c r="CL139" i="15"/>
  <c r="CM48" i="68"/>
  <c r="CL25" i="15"/>
  <c r="AA25" i="25" s="1"/>
  <c r="CM151" i="15"/>
  <c r="CM154" i="15" s="1"/>
  <c r="CN51" i="21"/>
  <c r="CN56" i="68" s="1"/>
  <c r="CN153" i="15"/>
  <c r="CN48" i="13"/>
  <c r="CN41" i="21"/>
  <c r="CN48" i="68" s="1"/>
  <c r="CN154" i="21"/>
  <c r="CL155" i="21" s="1"/>
  <c r="CK155" i="21"/>
  <c r="CE134" i="21"/>
  <c r="CE131" i="21"/>
  <c r="CE132" i="21" s="1"/>
  <c r="CF128" i="21" s="1"/>
  <c r="CO150" i="21"/>
  <c r="CO151" i="21"/>
  <c r="CP147" i="21" s="1"/>
  <c r="CO153" i="21"/>
  <c r="CE60" i="15" l="1"/>
  <c r="CE63" i="15" s="1"/>
  <c r="CE13" i="15" s="1"/>
  <c r="CE29" i="21" s="1"/>
  <c r="CF23" i="8"/>
  <c r="Y13" i="25"/>
  <c r="CD29" i="21"/>
  <c r="T333" i="73"/>
  <c r="CG35" i="13"/>
  <c r="CG39" i="13" s="1"/>
  <c r="CG40" i="13" s="1"/>
  <c r="CG89" i="15"/>
  <c r="CQ57" i="68"/>
  <c r="CS169" i="21"/>
  <c r="CS172" i="21"/>
  <c r="CS170" i="21"/>
  <c r="CT166" i="21" s="1"/>
  <c r="CR42" i="21"/>
  <c r="CR49" i="68" s="1"/>
  <c r="CR49" i="13"/>
  <c r="CR173" i="21"/>
  <c r="CP174" i="21" s="1"/>
  <c r="CR52" i="21"/>
  <c r="CR57" i="68" s="1"/>
  <c r="CR160" i="15"/>
  <c r="CQ158" i="15"/>
  <c r="CQ161" i="15" s="1"/>
  <c r="CP26" i="15"/>
  <c r="AB26" i="25" s="1"/>
  <c r="CE144" i="15"/>
  <c r="AA38" i="69"/>
  <c r="CM39" i="21"/>
  <c r="CM46" i="13"/>
  <c r="CM116" i="21"/>
  <c r="CO48" i="13"/>
  <c r="CO41" i="21"/>
  <c r="CO154" i="21"/>
  <c r="CM155" i="21" s="1"/>
  <c r="CP153" i="21"/>
  <c r="CP150" i="21"/>
  <c r="CP151" i="21" s="1"/>
  <c r="CQ147" i="21" s="1"/>
  <c r="CL54" i="68"/>
  <c r="CO51" i="21"/>
  <c r="CO56" i="68" s="1"/>
  <c r="CO153" i="15"/>
  <c r="CF134" i="21"/>
  <c r="CF131" i="21"/>
  <c r="CF132" i="21" s="1"/>
  <c r="CG128" i="21" s="1"/>
  <c r="CE50" i="21"/>
  <c r="CE146" i="15"/>
  <c r="CE47" i="13"/>
  <c r="CE40" i="21"/>
  <c r="CE135" i="21"/>
  <c r="CM49" i="21"/>
  <c r="CM139" i="15"/>
  <c r="DG97" i="15"/>
  <c r="DG98" i="15" s="1"/>
  <c r="CK23" i="15"/>
  <c r="V342" i="73" s="1"/>
  <c r="CL137" i="15"/>
  <c r="CL140" i="15" s="1"/>
  <c r="T343" i="73"/>
  <c r="Y24" i="25"/>
  <c r="AA48" i="69"/>
  <c r="DG84" i="15"/>
  <c r="CN112" i="21"/>
  <c r="CN113" i="21" s="1"/>
  <c r="CO109" i="21" s="1"/>
  <c r="CN115" i="21"/>
  <c r="CM25" i="15"/>
  <c r="CN151" i="15"/>
  <c r="CN154" i="15" s="1"/>
  <c r="CF60" i="15" l="1"/>
  <c r="CF25" i="8"/>
  <c r="CF62" i="15" s="1"/>
  <c r="CG23" i="8"/>
  <c r="CG25" i="8" s="1"/>
  <c r="CG62" i="15" s="1"/>
  <c r="CD19" i="68"/>
  <c r="T130" i="73"/>
  <c r="Y28" i="69"/>
  <c r="CE19" i="68"/>
  <c r="CH86" i="15"/>
  <c r="CG91" i="15"/>
  <c r="CE147" i="15"/>
  <c r="CE24" i="15" s="1"/>
  <c r="CR158" i="15"/>
  <c r="CR161" i="15" s="1"/>
  <c r="CQ26" i="15"/>
  <c r="CS42" i="21"/>
  <c r="CS49" i="68" s="1"/>
  <c r="CS49" i="13"/>
  <c r="CS173" i="21"/>
  <c r="CQ174" i="21" s="1"/>
  <c r="CT169" i="21"/>
  <c r="CT172" i="21"/>
  <c r="CT170" i="21"/>
  <c r="CU166" i="21" s="1"/>
  <c r="CS52" i="21"/>
  <c r="CS57" i="68" s="1"/>
  <c r="CS160" i="15"/>
  <c r="DG17" i="15"/>
  <c r="DH95" i="15"/>
  <c r="CO48" i="68"/>
  <c r="CO112" i="21"/>
  <c r="CO113" i="21" s="1"/>
  <c r="CP109" i="21" s="1"/>
  <c r="CO115" i="21"/>
  <c r="CN49" i="21"/>
  <c r="CN139" i="15"/>
  <c r="CF47" i="13"/>
  <c r="CF40" i="21"/>
  <c r="CF47" i="68" s="1"/>
  <c r="CF135" i="21"/>
  <c r="CD136" i="21" s="1"/>
  <c r="CE47" i="68"/>
  <c r="CQ150" i="21"/>
  <c r="CQ151" i="21" s="1"/>
  <c r="CR147" i="21" s="1"/>
  <c r="CQ153" i="21"/>
  <c r="CP51" i="21"/>
  <c r="CP153" i="15"/>
  <c r="CN46" i="13"/>
  <c r="CN39" i="21"/>
  <c r="CN46" i="68" s="1"/>
  <c r="CN116" i="21"/>
  <c r="CL117" i="21" s="1"/>
  <c r="CK117" i="21"/>
  <c r="CF50" i="21"/>
  <c r="CF146" i="15"/>
  <c r="CM46" i="68"/>
  <c r="DH81" i="15"/>
  <c r="CG131" i="21"/>
  <c r="CG132" i="21" s="1"/>
  <c r="CH128" i="21" s="1"/>
  <c r="CG134" i="21"/>
  <c r="CO151" i="15"/>
  <c r="CO154" i="15" s="1"/>
  <c r="CN25" i="15"/>
  <c r="CC136" i="21"/>
  <c r="CM137" i="15"/>
  <c r="CM140" i="15" s="1"/>
  <c r="CL23" i="15"/>
  <c r="CP48" i="13"/>
  <c r="CP41" i="21"/>
  <c r="CP48" i="68" s="1"/>
  <c r="CP154" i="21"/>
  <c r="CN155" i="21" s="1"/>
  <c r="CE55" i="68"/>
  <c r="CM54" i="68"/>
  <c r="CF63" i="15" l="1"/>
  <c r="CF13" i="15" s="1"/>
  <c r="CH23" i="8"/>
  <c r="CH25" i="8" s="1"/>
  <c r="CH62" i="15" s="1"/>
  <c r="CG16" i="15"/>
  <c r="CH87" i="15"/>
  <c r="CH37" i="13" s="1"/>
  <c r="U312" i="73" s="1"/>
  <c r="U300" i="73" s="1"/>
  <c r="U313" i="73" s="1"/>
  <c r="CF144" i="15"/>
  <c r="CF147" i="15" s="1"/>
  <c r="CU169" i="21"/>
  <c r="CU172" i="21"/>
  <c r="CU170" i="21"/>
  <c r="CV166" i="21" s="1"/>
  <c r="CT42" i="21"/>
  <c r="CT49" i="13"/>
  <c r="AC48" i="24" s="1"/>
  <c r="CT173" i="21"/>
  <c r="CR174" i="21" s="1"/>
  <c r="CT52" i="21"/>
  <c r="CT160" i="15"/>
  <c r="CS158" i="15"/>
  <c r="CS161" i="15" s="1"/>
  <c r="CR26" i="15"/>
  <c r="AB40" i="69"/>
  <c r="CQ41" i="21"/>
  <c r="CQ48" i="13"/>
  <c r="CQ154" i="21"/>
  <c r="CO155" i="21" s="1"/>
  <c r="CP151" i="15"/>
  <c r="CP154" i="15" s="1"/>
  <c r="CO25" i="15"/>
  <c r="CH134" i="21"/>
  <c r="CH131" i="21"/>
  <c r="CH132" i="21" s="1"/>
  <c r="CI128" i="21" s="1"/>
  <c r="CG40" i="21"/>
  <c r="CG47" i="68" s="1"/>
  <c r="CG47" i="13"/>
  <c r="CG135" i="21"/>
  <c r="CE136" i="21" s="1"/>
  <c r="CP56" i="68"/>
  <c r="AB50" i="69"/>
  <c r="CG50" i="21"/>
  <c r="CG146" i="15"/>
  <c r="CN54" i="68"/>
  <c r="DH84" i="15"/>
  <c r="CP112" i="21"/>
  <c r="CP113" i="21" s="1"/>
  <c r="CQ109" i="21" s="1"/>
  <c r="CP115" i="21"/>
  <c r="CO49" i="21"/>
  <c r="CO139" i="15"/>
  <c r="CO46" i="13"/>
  <c r="CO39" i="21"/>
  <c r="CO116" i="21"/>
  <c r="CM117" i="21" s="1"/>
  <c r="CQ51" i="21"/>
  <c r="CQ153" i="15"/>
  <c r="AA23" i="25"/>
  <c r="CF55" i="68"/>
  <c r="CR150" i="21"/>
  <c r="CR151" i="21" s="1"/>
  <c r="CS147" i="21" s="1"/>
  <c r="CR153" i="21"/>
  <c r="DH97" i="15"/>
  <c r="DH98" i="15" s="1"/>
  <c r="CM23" i="15"/>
  <c r="CN137" i="15"/>
  <c r="CN140" i="15" s="1"/>
  <c r="CG60" i="15" l="1"/>
  <c r="CG63" i="15" s="1"/>
  <c r="CG13" i="15" s="1"/>
  <c r="CG29" i="21" s="1"/>
  <c r="CG19" i="68" s="1"/>
  <c r="CF29" i="21"/>
  <c r="CF19" i="68" s="1"/>
  <c r="CI23" i="8"/>
  <c r="CI25" i="8" s="1"/>
  <c r="CI62" i="15" s="1"/>
  <c r="CH89" i="15"/>
  <c r="CH35" i="13"/>
  <c r="CH39" i="13" s="1"/>
  <c r="CH40" i="13" s="1"/>
  <c r="Z36" i="24"/>
  <c r="Z34" i="24" s="1"/>
  <c r="Z38" i="24" s="1"/>
  <c r="Z39" i="24" s="1"/>
  <c r="CS26" i="15"/>
  <c r="AC26" i="25" s="1"/>
  <c r="CT158" i="15"/>
  <c r="CT161" i="15" s="1"/>
  <c r="CT57" i="68"/>
  <c r="AC51" i="69"/>
  <c r="CV169" i="21"/>
  <c r="CV172" i="21"/>
  <c r="CV170" i="21"/>
  <c r="CW166" i="21" s="1"/>
  <c r="AC41" i="69"/>
  <c r="CT49" i="68"/>
  <c r="CU42" i="21"/>
  <c r="CU49" i="68" s="1"/>
  <c r="CU49" i="13"/>
  <c r="CU173" i="21"/>
  <c r="CS174" i="21" s="1"/>
  <c r="CU52" i="21"/>
  <c r="CU160" i="15"/>
  <c r="CO54" i="68"/>
  <c r="CQ48" i="68"/>
  <c r="CP46" i="13"/>
  <c r="CP39" i="21"/>
  <c r="CP46" i="68" s="1"/>
  <c r="CP116" i="21"/>
  <c r="CN117" i="21" s="1"/>
  <c r="CH50" i="21"/>
  <c r="CH146" i="15"/>
  <c r="CG144" i="15"/>
  <c r="CG147" i="15" s="1"/>
  <c r="CF24" i="15"/>
  <c r="CH40" i="21"/>
  <c r="V190" i="73" s="1"/>
  <c r="CH47" i="13"/>
  <c r="CH135" i="21"/>
  <c r="CF136" i="21" s="1"/>
  <c r="CS153" i="21"/>
  <c r="CS150" i="21"/>
  <c r="CS151" i="21" s="1"/>
  <c r="CT147" i="21" s="1"/>
  <c r="CR48" i="13"/>
  <c r="CR41" i="21"/>
  <c r="CR48" i="68" s="1"/>
  <c r="CR154" i="21"/>
  <c r="CP155" i="21" s="1"/>
  <c r="CR51" i="21"/>
  <c r="CR56" i="68" s="1"/>
  <c r="CR153" i="15"/>
  <c r="CO46" i="68"/>
  <c r="CI131" i="21"/>
  <c r="CI132" i="21" s="1"/>
  <c r="CJ128" i="21" s="1"/>
  <c r="CI134" i="21"/>
  <c r="CP25" i="15"/>
  <c r="AB25" i="25" s="1"/>
  <c r="CQ151" i="15"/>
  <c r="CQ154" i="15" s="1"/>
  <c r="CG55" i="68"/>
  <c r="CQ112" i="21"/>
  <c r="CQ113" i="21" s="1"/>
  <c r="CR109" i="21" s="1"/>
  <c r="CQ115" i="21"/>
  <c r="CN23" i="15"/>
  <c r="CO137" i="15"/>
  <c r="CO140" i="15" s="1"/>
  <c r="DI81" i="15"/>
  <c r="DI95" i="15"/>
  <c r="DH17" i="15"/>
  <c r="CQ56" i="68"/>
  <c r="CP49" i="21"/>
  <c r="CP139" i="15"/>
  <c r="CH60" i="15" l="1"/>
  <c r="CH63" i="15" s="1"/>
  <c r="CI60" i="15" s="1"/>
  <c r="CI63" i="15" s="1"/>
  <c r="CJ23" i="8"/>
  <c r="CJ25" i="8" s="1"/>
  <c r="CJ62" i="15" s="1"/>
  <c r="Z46" i="24"/>
  <c r="U317" i="73"/>
  <c r="CI86" i="15"/>
  <c r="CH91" i="15"/>
  <c r="CW169" i="21"/>
  <c r="CW170" i="21"/>
  <c r="CX166" i="21" s="1"/>
  <c r="CW172" i="21"/>
  <c r="CV42" i="21"/>
  <c r="CV49" i="68" s="1"/>
  <c r="CV49" i="13"/>
  <c r="CV173" i="21"/>
  <c r="CT174" i="21" s="1"/>
  <c r="CV52" i="21"/>
  <c r="CV57" i="68" s="1"/>
  <c r="CV160" i="15"/>
  <c r="CT26" i="15"/>
  <c r="CU158" i="15"/>
  <c r="CU161" i="15" s="1"/>
  <c r="CU57" i="68"/>
  <c r="DI97" i="15"/>
  <c r="DI98" i="15" s="1"/>
  <c r="AB45" i="24"/>
  <c r="CI50" i="21"/>
  <c r="CI146" i="15"/>
  <c r="DI84" i="15"/>
  <c r="CQ49" i="21"/>
  <c r="CQ139" i="15"/>
  <c r="CG24" i="15"/>
  <c r="CH144" i="15"/>
  <c r="CH147" i="15" s="1"/>
  <c r="CP54" i="68"/>
  <c r="CH55" i="68"/>
  <c r="Z49" i="69"/>
  <c r="CI40" i="21"/>
  <c r="CI47" i="13"/>
  <c r="CI135" i="21"/>
  <c r="CG136" i="21" s="1"/>
  <c r="CT153" i="21"/>
  <c r="CT150" i="21"/>
  <c r="CT151" i="21" s="1"/>
  <c r="CU147" i="21" s="1"/>
  <c r="CO23" i="15"/>
  <c r="CP137" i="15"/>
  <c r="CP140" i="15" s="1"/>
  <c r="AB38" i="69"/>
  <c r="CS48" i="13"/>
  <c r="CS41" i="21"/>
  <c r="CS48" i="68" s="1"/>
  <c r="CS154" i="21"/>
  <c r="CQ155" i="21" s="1"/>
  <c r="CR112" i="21"/>
  <c r="CR115" i="21"/>
  <c r="CR113" i="21"/>
  <c r="CS109" i="21" s="1"/>
  <c r="CH47" i="68"/>
  <c r="Z39" i="69"/>
  <c r="CQ25" i="15"/>
  <c r="CR151" i="15"/>
  <c r="CR154" i="15" s="1"/>
  <c r="CJ131" i="21"/>
  <c r="CJ132" i="21" s="1"/>
  <c r="CK128" i="21" s="1"/>
  <c r="CJ134" i="21"/>
  <c r="CS51" i="21"/>
  <c r="CS153" i="15"/>
  <c r="AB48" i="69"/>
  <c r="CQ39" i="21"/>
  <c r="CQ46" i="13"/>
  <c r="CQ116" i="21"/>
  <c r="CH13" i="15" l="1"/>
  <c r="CK23" i="8"/>
  <c r="CK25" i="8" s="1"/>
  <c r="CJ60" i="15"/>
  <c r="CJ63" i="15" s="1"/>
  <c r="CI13" i="15"/>
  <c r="CI87" i="15"/>
  <c r="CI37" i="13" s="1"/>
  <c r="CH16" i="15"/>
  <c r="CV158" i="15"/>
  <c r="CV161" i="15" s="1"/>
  <c r="CU26" i="15"/>
  <c r="CW42" i="21"/>
  <c r="CW49" i="68" s="1"/>
  <c r="CW49" i="13"/>
  <c r="CW173" i="21"/>
  <c r="CU174" i="21" s="1"/>
  <c r="CX169" i="21"/>
  <c r="CX172" i="21"/>
  <c r="CX170" i="21"/>
  <c r="CY166" i="21" s="1"/>
  <c r="CW52" i="21"/>
  <c r="CW160" i="15"/>
  <c r="CR46" i="13"/>
  <c r="CR39" i="21"/>
  <c r="CR116" i="21"/>
  <c r="CP117" i="21" s="1"/>
  <c r="DJ81" i="15"/>
  <c r="CI55" i="68"/>
  <c r="DI17" i="15"/>
  <c r="DJ95" i="15"/>
  <c r="CS56" i="68"/>
  <c r="CS112" i="21"/>
  <c r="CS113" i="21" s="1"/>
  <c r="CT109" i="21" s="1"/>
  <c r="CS115" i="21"/>
  <c r="CK131" i="21"/>
  <c r="CK132" i="21" s="1"/>
  <c r="CL128" i="21" s="1"/>
  <c r="CK134" i="21"/>
  <c r="CI47" i="68"/>
  <c r="CQ46" i="68"/>
  <c r="CJ47" i="13"/>
  <c r="CJ40" i="21"/>
  <c r="CJ47" i="68" s="1"/>
  <c r="CJ135" i="21"/>
  <c r="CH136" i="21" s="1"/>
  <c r="CP23" i="15"/>
  <c r="CQ137" i="15"/>
  <c r="CQ140" i="15" s="1"/>
  <c r="CR49" i="21"/>
  <c r="CR139" i="15"/>
  <c r="CO117" i="21"/>
  <c r="CJ50" i="21"/>
  <c r="CJ146" i="15"/>
  <c r="CI144" i="15"/>
  <c r="CI147" i="15" s="1"/>
  <c r="CH24" i="15"/>
  <c r="CT51" i="21"/>
  <c r="CT56" i="68" s="1"/>
  <c r="CT153" i="15"/>
  <c r="CR25" i="15"/>
  <c r="CS151" i="15"/>
  <c r="CS154" i="15" s="1"/>
  <c r="CT48" i="13"/>
  <c r="AC47" i="24" s="1"/>
  <c r="CT41" i="21"/>
  <c r="CT48" i="68" s="1"/>
  <c r="CT154" i="21"/>
  <c r="CU153" i="21"/>
  <c r="CU150" i="21"/>
  <c r="CU151" i="21" s="1"/>
  <c r="CV147" i="21" s="1"/>
  <c r="CQ54" i="68"/>
  <c r="CH29" i="21" l="1"/>
  <c r="U130" i="73" s="1"/>
  <c r="C130" i="73" s="1"/>
  <c r="V333" i="73"/>
  <c r="Z13" i="25"/>
  <c r="U333" i="73"/>
  <c r="CI29" i="21"/>
  <c r="CI19" i="68" s="1"/>
  <c r="CK60" i="15"/>
  <c r="CJ13" i="15"/>
  <c r="CJ29" i="21" s="1"/>
  <c r="CJ19" i="68" s="1"/>
  <c r="CK62" i="15"/>
  <c r="CI35" i="13"/>
  <c r="CI39" i="13" s="1"/>
  <c r="CI40" i="13" s="1"/>
  <c r="CI89" i="15"/>
  <c r="U336" i="73"/>
  <c r="Z16" i="25"/>
  <c r="CY169" i="21"/>
  <c r="CY172" i="21"/>
  <c r="CY170" i="21"/>
  <c r="CZ166" i="21" s="1"/>
  <c r="CX42" i="21"/>
  <c r="CX49" i="13"/>
  <c r="AD48" i="24" s="1"/>
  <c r="CX173" i="21"/>
  <c r="CV174" i="21" s="1"/>
  <c r="CX52" i="21"/>
  <c r="CX57" i="68" s="1"/>
  <c r="CX160" i="15"/>
  <c r="CW57" i="68"/>
  <c r="CW158" i="15"/>
  <c r="CW161" i="15" s="1"/>
  <c r="CV26" i="15"/>
  <c r="AC50" i="69"/>
  <c r="CS46" i="13"/>
  <c r="CS39" i="21"/>
  <c r="CS116" i="21"/>
  <c r="CQ117" i="21" s="1"/>
  <c r="CU48" i="13"/>
  <c r="CU41" i="21"/>
  <c r="CU154" i="21"/>
  <c r="CS155" i="21" s="1"/>
  <c r="CS25" i="15"/>
  <c r="AC25" i="25" s="1"/>
  <c r="CT151" i="15"/>
  <c r="CT154" i="15" s="1"/>
  <c r="AC40" i="69"/>
  <c r="CU51" i="21"/>
  <c r="CU153" i="15"/>
  <c r="CS49" i="21"/>
  <c r="CS139" i="15"/>
  <c r="CJ55" i="68"/>
  <c r="DJ97" i="15"/>
  <c r="DJ98" i="15" s="1"/>
  <c r="CR54" i="68"/>
  <c r="CV153" i="21"/>
  <c r="CV150" i="21"/>
  <c r="CV151" i="21"/>
  <c r="CW147" i="21" s="1"/>
  <c r="U343" i="73"/>
  <c r="Z24" i="25"/>
  <c r="CT112" i="21"/>
  <c r="CT113" i="21" s="1"/>
  <c r="CU109" i="21" s="1"/>
  <c r="CT115" i="21"/>
  <c r="CI24" i="15"/>
  <c r="CJ144" i="15"/>
  <c r="CJ147" i="15" s="1"/>
  <c r="CQ23" i="15"/>
  <c r="CR137" i="15"/>
  <c r="CR140" i="15" s="1"/>
  <c r="CK40" i="21"/>
  <c r="CK47" i="13"/>
  <c r="V317" i="73" s="1"/>
  <c r="CK135" i="21"/>
  <c r="AB23" i="25"/>
  <c r="CL131" i="21"/>
  <c r="CL132" i="21" s="1"/>
  <c r="CM128" i="21" s="1"/>
  <c r="CL134" i="21"/>
  <c r="DJ84" i="15"/>
  <c r="CK50" i="21"/>
  <c r="CK146" i="15"/>
  <c r="CR155" i="21"/>
  <c r="CR46" i="68"/>
  <c r="Z28" i="69" l="1"/>
  <c r="CH19" i="68"/>
  <c r="CK63" i="15"/>
  <c r="CL60" i="15" s="1"/>
  <c r="CL23" i="8"/>
  <c r="CL25" i="8" s="1"/>
  <c r="CL62" i="15" s="1"/>
  <c r="CJ86" i="15"/>
  <c r="CI91" i="15"/>
  <c r="AD51" i="69"/>
  <c r="CZ169" i="21"/>
  <c r="CZ172" i="21"/>
  <c r="CZ170" i="21"/>
  <c r="DA166" i="21" s="1"/>
  <c r="CY42" i="21"/>
  <c r="CY49" i="68" s="1"/>
  <c r="CY49" i="13"/>
  <c r="CY173" i="21"/>
  <c r="CW174" i="21" s="1"/>
  <c r="CX158" i="15"/>
  <c r="CX161" i="15" s="1"/>
  <c r="CW26" i="15"/>
  <c r="CY52" i="21"/>
  <c r="CY160" i="15"/>
  <c r="AD41" i="69"/>
  <c r="CX49" i="68"/>
  <c r="DJ17" i="15"/>
  <c r="DK95" i="15"/>
  <c r="CK47" i="68"/>
  <c r="CU56" i="68"/>
  <c r="CR23" i="15"/>
  <c r="CS137" i="15"/>
  <c r="CS140" i="15" s="1"/>
  <c r="CK55" i="68"/>
  <c r="CT49" i="21"/>
  <c r="CT139" i="15"/>
  <c r="CL50" i="21"/>
  <c r="CL146" i="15"/>
  <c r="CV48" i="13"/>
  <c r="CV41" i="21"/>
  <c r="CV48" i="68" s="1"/>
  <c r="CV154" i="21"/>
  <c r="CT155" i="21" s="1"/>
  <c r="CS54" i="68"/>
  <c r="CU112" i="21"/>
  <c r="CU113" i="21" s="1"/>
  <c r="CV109" i="21" s="1"/>
  <c r="CU115" i="21"/>
  <c r="CT25" i="15"/>
  <c r="CU151" i="15"/>
  <c r="CU154" i="15" s="1"/>
  <c r="CJ24" i="15"/>
  <c r="CK144" i="15"/>
  <c r="CK147" i="15" s="1"/>
  <c r="CI136" i="21"/>
  <c r="DK81" i="15"/>
  <c r="CT46" i="13"/>
  <c r="CT39" i="21"/>
  <c r="AC38" i="69" s="1"/>
  <c r="CT116" i="21"/>
  <c r="CU48" i="68"/>
  <c r="CL40" i="21"/>
  <c r="CL47" i="68" s="1"/>
  <c r="CL47" i="13"/>
  <c r="AA46" i="24" s="1"/>
  <c r="CL135" i="21"/>
  <c r="CS46" i="68"/>
  <c r="CM131" i="21"/>
  <c r="CM132" i="21" s="1"/>
  <c r="CN128" i="21" s="1"/>
  <c r="CM134" i="21"/>
  <c r="CW150" i="21"/>
  <c r="CW153" i="21"/>
  <c r="CW151" i="21"/>
  <c r="CX147" i="21" s="1"/>
  <c r="CV51" i="21"/>
  <c r="CV56" i="68" s="1"/>
  <c r="CV153" i="15"/>
  <c r="CK13" i="15" l="1"/>
  <c r="CK29" i="21" s="1"/>
  <c r="CK19" i="68" s="1"/>
  <c r="CM23" i="8"/>
  <c r="CM25" i="8" s="1"/>
  <c r="CL63" i="15"/>
  <c r="CJ87" i="15"/>
  <c r="CJ37" i="13" s="1"/>
  <c r="CI16" i="15"/>
  <c r="CX26" i="15"/>
  <c r="CY158" i="15"/>
  <c r="CY161" i="15" s="1"/>
  <c r="DA169" i="21"/>
  <c r="DA172" i="21"/>
  <c r="DA170" i="21"/>
  <c r="DB166" i="21" s="1"/>
  <c r="CY57" i="68"/>
  <c r="CZ42" i="21"/>
  <c r="CZ49" i="68" s="1"/>
  <c r="CZ49" i="13"/>
  <c r="CZ173" i="21"/>
  <c r="CX174" i="21" s="1"/>
  <c r="CZ52" i="21"/>
  <c r="CZ57" i="68" s="1"/>
  <c r="CZ160" i="15"/>
  <c r="AA39" i="69"/>
  <c r="CL55" i="68"/>
  <c r="AA49" i="69"/>
  <c r="CX150" i="21"/>
  <c r="CX151" i="21" s="1"/>
  <c r="CY147" i="21" s="1"/>
  <c r="CX153" i="21"/>
  <c r="CV112" i="21"/>
  <c r="CV113" i="21" s="1"/>
  <c r="CW109" i="21" s="1"/>
  <c r="CV115" i="21"/>
  <c r="CT54" i="68"/>
  <c r="AC48" i="69"/>
  <c r="CU39" i="21"/>
  <c r="CU46" i="13"/>
  <c r="CU116" i="21"/>
  <c r="CS117" i="21" s="1"/>
  <c r="CU49" i="21"/>
  <c r="CU139" i="15"/>
  <c r="DK84" i="15"/>
  <c r="CM47" i="13"/>
  <c r="CM40" i="21"/>
  <c r="CM135" i="21"/>
  <c r="CK136" i="21" s="1"/>
  <c r="CK24" i="15"/>
  <c r="V343" i="73" s="1"/>
  <c r="CL144" i="15"/>
  <c r="CL147" i="15" s="1"/>
  <c r="CW41" i="21"/>
  <c r="CW48" i="13"/>
  <c r="CW154" i="21"/>
  <c r="CU155" i="21" s="1"/>
  <c r="CW51" i="21"/>
  <c r="CW56" i="68" s="1"/>
  <c r="CW153" i="15"/>
  <c r="CT46" i="68"/>
  <c r="CT137" i="15"/>
  <c r="CT140" i="15" s="1"/>
  <c r="CS23" i="15"/>
  <c r="AC23" i="25" s="1"/>
  <c r="CM50" i="21"/>
  <c r="CM146" i="15"/>
  <c r="CN134" i="21"/>
  <c r="CN131" i="21"/>
  <c r="CN132" i="21" s="1"/>
  <c r="CO128" i="21" s="1"/>
  <c r="CU25" i="15"/>
  <c r="CV151" i="15"/>
  <c r="CV154" i="15" s="1"/>
  <c r="AC45" i="24"/>
  <c r="CR117" i="21"/>
  <c r="DK97" i="15"/>
  <c r="DK98" i="15" s="1"/>
  <c r="CJ136" i="21"/>
  <c r="CL13" i="15" l="1"/>
  <c r="CM60" i="15"/>
  <c r="CM62" i="15"/>
  <c r="CJ35" i="13"/>
  <c r="CJ39" i="13" s="1"/>
  <c r="CJ40" i="13" s="1"/>
  <c r="CJ89" i="15"/>
  <c r="CK86" i="15" s="1"/>
  <c r="DA42" i="21"/>
  <c r="DA49" i="68" s="1"/>
  <c r="DA49" i="13"/>
  <c r="DA173" i="21"/>
  <c r="CY174" i="21" s="1"/>
  <c r="DB169" i="21"/>
  <c r="DB172" i="21"/>
  <c r="DB170" i="21"/>
  <c r="DC166" i="21" s="1"/>
  <c r="DA52" i="21"/>
  <c r="DA160" i="15"/>
  <c r="CY26" i="15"/>
  <c r="CZ158" i="15"/>
  <c r="CZ161" i="15" s="1"/>
  <c r="DL95" i="15"/>
  <c r="DK17" i="15"/>
  <c r="CN40" i="21"/>
  <c r="CN47" i="68" s="1"/>
  <c r="CN47" i="13"/>
  <c r="CN135" i="21"/>
  <c r="CL136" i="21" s="1"/>
  <c r="CL24" i="15"/>
  <c r="CM144" i="15"/>
  <c r="CM147" i="15" s="1"/>
  <c r="CW112" i="21"/>
  <c r="CW113" i="21" s="1"/>
  <c r="CX109" i="21" s="1"/>
  <c r="CW115" i="21"/>
  <c r="CV25" i="15"/>
  <c r="CW151" i="15"/>
  <c r="CW154" i="15" s="1"/>
  <c r="CT23" i="15"/>
  <c r="CU137" i="15"/>
  <c r="CU140" i="15" s="1"/>
  <c r="CV39" i="21"/>
  <c r="CV46" i="13"/>
  <c r="CV116" i="21"/>
  <c r="CT117" i="21" s="1"/>
  <c r="CM47" i="68"/>
  <c r="CY150" i="21"/>
  <c r="CY151" i="21" s="1"/>
  <c r="CZ147" i="21" s="1"/>
  <c r="CY153" i="21"/>
  <c r="CM55" i="68"/>
  <c r="CV49" i="21"/>
  <c r="CV139" i="15"/>
  <c r="CX41" i="21"/>
  <c r="CX48" i="68" s="1"/>
  <c r="CX48" i="13"/>
  <c r="AD47" i="24" s="1"/>
  <c r="CX154" i="21"/>
  <c r="CV155" i="21" s="1"/>
  <c r="CW48" i="68"/>
  <c r="CN50" i="21"/>
  <c r="CN146" i="15"/>
  <c r="CU46" i="68"/>
  <c r="CX51" i="21"/>
  <c r="CX153" i="15"/>
  <c r="DL81" i="15"/>
  <c r="CU54" i="68"/>
  <c r="CO134" i="21"/>
  <c r="CO131" i="21"/>
  <c r="CO132" i="21" s="1"/>
  <c r="CP128" i="21" s="1"/>
  <c r="CM63" i="15" l="1"/>
  <c r="CN60" i="15" s="1"/>
  <c r="CN23" i="8"/>
  <c r="AA13" i="25"/>
  <c r="CL29" i="21"/>
  <c r="CJ91" i="15"/>
  <c r="CJ16" i="15" s="1"/>
  <c r="DC169" i="21"/>
  <c r="DC172" i="21"/>
  <c r="DC170" i="21"/>
  <c r="DD166" i="21" s="1"/>
  <c r="DA57" i="68"/>
  <c r="DB52" i="21"/>
  <c r="DB57" i="68" s="1"/>
  <c r="DB160" i="15"/>
  <c r="DB42" i="21"/>
  <c r="DB49" i="13"/>
  <c r="AE48" i="24" s="1"/>
  <c r="DB173" i="21"/>
  <c r="CZ174" i="21" s="1"/>
  <c r="DA158" i="15"/>
  <c r="DA161" i="15" s="1"/>
  <c r="CZ26" i="15"/>
  <c r="CO50" i="21"/>
  <c r="CO146" i="15"/>
  <c r="CV54" i="68"/>
  <c r="CW39" i="21"/>
  <c r="CW46" i="13"/>
  <c r="CW116" i="21"/>
  <c r="CU117" i="21" s="1"/>
  <c r="CY41" i="21"/>
  <c r="CY48" i="13"/>
  <c r="CY154" i="21"/>
  <c r="CY51" i="21"/>
  <c r="CY153" i="15"/>
  <c r="CV46" i="68"/>
  <c r="CW49" i="21"/>
  <c r="CW139" i="15"/>
  <c r="AA24" i="25"/>
  <c r="CX56" i="68"/>
  <c r="AD50" i="69"/>
  <c r="CU23" i="15"/>
  <c r="CV137" i="15"/>
  <c r="CV140" i="15" s="1"/>
  <c r="CN55" i="68"/>
  <c r="CX112" i="21"/>
  <c r="CX113" i="21" s="1"/>
  <c r="CY109" i="21" s="1"/>
  <c r="CX115" i="21"/>
  <c r="CM24" i="15"/>
  <c r="CN144" i="15"/>
  <c r="CN147" i="15" s="1"/>
  <c r="CO47" i="13"/>
  <c r="CO40" i="21"/>
  <c r="CO47" i="68" s="1"/>
  <c r="CO135" i="21"/>
  <c r="CM136" i="21" s="1"/>
  <c r="CP134" i="21"/>
  <c r="CP131" i="21"/>
  <c r="CP132" i="21" s="1"/>
  <c r="CQ128" i="21" s="1"/>
  <c r="DL84" i="15"/>
  <c r="CW25" i="15"/>
  <c r="CX151" i="15"/>
  <c r="CX154" i="15" s="1"/>
  <c r="AD40" i="69"/>
  <c r="CZ150" i="21"/>
  <c r="CZ151" i="21" s="1"/>
  <c r="DA147" i="21" s="1"/>
  <c r="CZ153" i="21"/>
  <c r="DL97" i="15"/>
  <c r="DL98" i="15" s="1"/>
  <c r="CM13" i="15" l="1"/>
  <c r="CM29" i="21" s="1"/>
  <c r="CM19" i="68" s="1"/>
  <c r="CN25" i="8"/>
  <c r="CN62" i="15" s="1"/>
  <c r="CN63" i="15" s="1"/>
  <c r="CL19" i="68"/>
  <c r="AA28" i="69"/>
  <c r="CO23" i="8"/>
  <c r="CO25" i="8" s="1"/>
  <c r="CK87" i="15"/>
  <c r="CK37" i="13" s="1"/>
  <c r="AE51" i="69"/>
  <c r="AE41" i="69"/>
  <c r="DB49" i="68"/>
  <c r="DD169" i="21"/>
  <c r="DD172" i="21"/>
  <c r="DD170" i="21"/>
  <c r="DE166" i="21" s="1"/>
  <c r="DC42" i="21"/>
  <c r="DC49" i="68" s="1"/>
  <c r="DC49" i="13"/>
  <c r="DC173" i="21"/>
  <c r="DA174" i="21" s="1"/>
  <c r="DB158" i="15"/>
  <c r="DB161" i="15" s="1"/>
  <c r="DA26" i="15"/>
  <c r="DC52" i="21"/>
  <c r="DC160" i="15"/>
  <c r="DM95" i="15"/>
  <c r="DL17" i="15"/>
  <c r="DM81" i="15"/>
  <c r="CW54" i="68"/>
  <c r="CY56" i="68"/>
  <c r="DA153" i="21"/>
  <c r="DA150" i="21"/>
  <c r="DA151" i="21" s="1"/>
  <c r="DB147" i="21" s="1"/>
  <c r="CZ41" i="21"/>
  <c r="CZ48" i="68" s="1"/>
  <c r="CZ48" i="13"/>
  <c r="CZ154" i="21"/>
  <c r="CO144" i="15"/>
  <c r="CO147" i="15" s="1"/>
  <c r="CN24" i="15"/>
  <c r="CZ51" i="21"/>
  <c r="CZ56" i="68" s="1"/>
  <c r="CZ153" i="15"/>
  <c r="CY48" i="68"/>
  <c r="CX25" i="15"/>
  <c r="CY151" i="15"/>
  <c r="CY154" i="15" s="1"/>
  <c r="CX46" i="13"/>
  <c r="AD45" i="24" s="1"/>
  <c r="CX39" i="21"/>
  <c r="AD38" i="69" s="1"/>
  <c r="CX116" i="21"/>
  <c r="CV117" i="21" s="1"/>
  <c r="CW46" i="68"/>
  <c r="CX49" i="21"/>
  <c r="AD48" i="69" s="1"/>
  <c r="CX139" i="15"/>
  <c r="CW155" i="21"/>
  <c r="CY112" i="21"/>
  <c r="CY113" i="21" s="1"/>
  <c r="CZ109" i="21" s="1"/>
  <c r="CY115" i="21"/>
  <c r="CP50" i="21"/>
  <c r="AB49" i="69" s="1"/>
  <c r="CP146" i="15"/>
  <c r="CP40" i="21"/>
  <c r="CP47" i="68" s="1"/>
  <c r="CP47" i="13"/>
  <c r="CP135" i="21"/>
  <c r="CW137" i="15"/>
  <c r="CW140" i="15" s="1"/>
  <c r="CV23" i="15"/>
  <c r="CO55" i="68"/>
  <c r="CQ134" i="21"/>
  <c r="CQ131" i="21"/>
  <c r="CQ132" i="21" s="1"/>
  <c r="CR128" i="21" s="1"/>
  <c r="CN13" i="15" l="1"/>
  <c r="CN29" i="21" s="1"/>
  <c r="CO60" i="15"/>
  <c r="CO62" i="15"/>
  <c r="CP23" i="8"/>
  <c r="CP25" i="8" s="1"/>
  <c r="CK35" i="13"/>
  <c r="CK39" i="13" s="1"/>
  <c r="CK40" i="13" s="1"/>
  <c r="V312" i="73"/>
  <c r="V300" i="73" s="1"/>
  <c r="V313" i="73" s="1"/>
  <c r="CK89" i="15"/>
  <c r="CL86" i="15" s="1"/>
  <c r="DC158" i="15"/>
  <c r="DC161" i="15" s="1"/>
  <c r="DB26" i="15"/>
  <c r="DC57" i="68"/>
  <c r="DE169" i="21"/>
  <c r="DE172" i="21"/>
  <c r="DE170" i="21"/>
  <c r="DF166" i="21" s="1"/>
  <c r="DD42" i="21"/>
  <c r="DD49" i="68" s="1"/>
  <c r="DD49" i="13"/>
  <c r="DD173" i="21"/>
  <c r="DB174" i="21" s="1"/>
  <c r="DD52" i="21"/>
  <c r="DD57" i="68" s="1"/>
  <c r="DD160" i="15"/>
  <c r="DB150" i="21"/>
  <c r="DB151" i="21" s="1"/>
  <c r="DC147" i="21" s="1"/>
  <c r="DB153" i="21"/>
  <c r="DA51" i="21"/>
  <c r="DA153" i="15"/>
  <c r="DA48" i="13"/>
  <c r="DA41" i="21"/>
  <c r="DA154" i="21"/>
  <c r="CY155" i="21" s="1"/>
  <c r="AB46" i="24"/>
  <c r="CX54" i="68"/>
  <c r="CN136" i="21"/>
  <c r="CO24" i="15"/>
  <c r="CP144" i="15"/>
  <c r="CP147" i="15" s="1"/>
  <c r="DM84" i="15"/>
  <c r="CQ50" i="21"/>
  <c r="CQ146" i="15"/>
  <c r="CQ47" i="13"/>
  <c r="CQ40" i="21"/>
  <c r="CQ135" i="21"/>
  <c r="CO136" i="21" s="1"/>
  <c r="CZ112" i="21"/>
  <c r="CZ113" i="21" s="1"/>
  <c r="DA109" i="21" s="1"/>
  <c r="CZ115" i="21"/>
  <c r="CX46" i="68"/>
  <c r="CX155" i="21"/>
  <c r="CY39" i="21"/>
  <c r="CY46" i="13"/>
  <c r="CY116" i="21"/>
  <c r="DM97" i="15"/>
  <c r="DM98" i="15" s="1"/>
  <c r="CX137" i="15"/>
  <c r="CX140" i="15" s="1"/>
  <c r="CW23" i="15"/>
  <c r="CR134" i="21"/>
  <c r="CR131" i="21"/>
  <c r="CR132" i="21"/>
  <c r="CS128" i="21" s="1"/>
  <c r="CP55" i="68"/>
  <c r="AB39" i="69"/>
  <c r="CY49" i="21"/>
  <c r="CY139" i="15"/>
  <c r="CY25" i="15"/>
  <c r="CZ151" i="15"/>
  <c r="CZ154" i="15" s="1"/>
  <c r="CO63" i="15" l="1"/>
  <c r="CO13" i="15" s="1"/>
  <c r="CO29" i="21" s="1"/>
  <c r="CO19" i="68" s="1"/>
  <c r="CN19" i="68"/>
  <c r="CP62" i="15"/>
  <c r="CQ23" i="8"/>
  <c r="CQ25" i="8" s="1"/>
  <c r="CK91" i="15"/>
  <c r="DF169" i="21"/>
  <c r="DF172" i="21"/>
  <c r="DF170" i="21"/>
  <c r="DG166" i="21" s="1"/>
  <c r="DE42" i="21"/>
  <c r="DE49" i="68" s="1"/>
  <c r="DE49" i="13"/>
  <c r="DE173" i="21"/>
  <c r="DC174" i="21" s="1"/>
  <c r="DE52" i="21"/>
  <c r="DE160" i="15"/>
  <c r="DD158" i="15"/>
  <c r="DD161" i="15" s="1"/>
  <c r="DC26" i="15"/>
  <c r="DM17" i="15"/>
  <c r="DN95" i="15"/>
  <c r="DA56" i="68"/>
  <c r="CQ55" i="68"/>
  <c r="CY54" i="68"/>
  <c r="CW117" i="21"/>
  <c r="CY46" i="68"/>
  <c r="DN81" i="15"/>
  <c r="CP24" i="15"/>
  <c r="CQ144" i="15"/>
  <c r="CQ147" i="15" s="1"/>
  <c r="DB41" i="21"/>
  <c r="DB48" i="68" s="1"/>
  <c r="DB48" i="13"/>
  <c r="AE47" i="24" s="1"/>
  <c r="DB154" i="21"/>
  <c r="CZ155" i="21" s="1"/>
  <c r="CS134" i="21"/>
  <c r="CS131" i="21"/>
  <c r="CS132" i="21" s="1"/>
  <c r="CT128" i="21" s="1"/>
  <c r="DA112" i="21"/>
  <c r="DA113" i="21" s="1"/>
  <c r="DB109" i="21" s="1"/>
  <c r="DA115" i="21"/>
  <c r="DB51" i="21"/>
  <c r="DB56" i="68" s="1"/>
  <c r="DB153" i="15"/>
  <c r="CR40" i="21"/>
  <c r="CR47" i="13"/>
  <c r="CR135" i="21"/>
  <c r="CZ39" i="21"/>
  <c r="CZ46" i="13"/>
  <c r="CZ116" i="21"/>
  <c r="CX117" i="21" s="1"/>
  <c r="CX23" i="15"/>
  <c r="CY137" i="15"/>
  <c r="CY140" i="15" s="1"/>
  <c r="CQ47" i="68"/>
  <c r="CQ47" i="21"/>
  <c r="CZ25" i="15"/>
  <c r="DA151" i="15"/>
  <c r="DA154" i="15" s="1"/>
  <c r="CR50" i="21"/>
  <c r="CR146" i="15"/>
  <c r="DC150" i="21"/>
  <c r="DC153" i="21"/>
  <c r="DC151" i="21"/>
  <c r="DD147" i="21" s="1"/>
  <c r="CZ49" i="21"/>
  <c r="CZ139" i="15"/>
  <c r="DA48" i="68"/>
  <c r="CP60" i="15" l="1"/>
  <c r="CP63" i="15" s="1"/>
  <c r="CQ62" i="15"/>
  <c r="CR23" i="8"/>
  <c r="CR25" i="8" s="1"/>
  <c r="CL87" i="15"/>
  <c r="CK16" i="15"/>
  <c r="V336" i="73" s="1"/>
  <c r="DG169" i="21"/>
  <c r="DG170" i="21"/>
  <c r="DH166" i="21" s="1"/>
  <c r="DG172" i="21"/>
  <c r="DF42" i="21"/>
  <c r="DF49" i="13"/>
  <c r="AF48" i="24" s="1"/>
  <c r="DF173" i="21"/>
  <c r="DD174" i="21" s="1"/>
  <c r="DE158" i="15"/>
  <c r="DE161" i="15" s="1"/>
  <c r="DD26" i="15"/>
  <c r="DE57" i="68"/>
  <c r="DF52" i="21"/>
  <c r="DF57" i="68" s="1"/>
  <c r="DF160" i="15"/>
  <c r="DC48" i="13"/>
  <c r="DC41" i="21"/>
  <c r="DC154" i="21"/>
  <c r="DA155" i="21" s="1"/>
  <c r="CZ46" i="68"/>
  <c r="DA25" i="15"/>
  <c r="DB151" i="15"/>
  <c r="DB154" i="15" s="1"/>
  <c r="CR47" i="68"/>
  <c r="CR47" i="21"/>
  <c r="CQ24" i="15"/>
  <c r="CR144" i="15"/>
  <c r="CR147" i="15" s="1"/>
  <c r="DN84" i="15"/>
  <c r="DB112" i="21"/>
  <c r="DB113" i="21" s="1"/>
  <c r="DC109" i="21" s="1"/>
  <c r="DB115" i="21"/>
  <c r="DA46" i="13"/>
  <c r="DA39" i="21"/>
  <c r="DA116" i="21"/>
  <c r="AE40" i="69"/>
  <c r="DA49" i="21"/>
  <c r="DA139" i="15"/>
  <c r="AE50" i="69"/>
  <c r="DC51" i="21"/>
  <c r="DC153" i="15"/>
  <c r="CR55" i="68"/>
  <c r="AB24" i="25"/>
  <c r="CY23" i="15"/>
  <c r="CZ137" i="15"/>
  <c r="CZ140" i="15" s="1"/>
  <c r="CS40" i="21"/>
  <c r="CS47" i="13"/>
  <c r="CS135" i="21"/>
  <c r="CP136" i="21"/>
  <c r="CS50" i="21"/>
  <c r="CS146" i="15"/>
  <c r="DN97" i="15"/>
  <c r="DN98" i="15" s="1"/>
  <c r="CZ54" i="68"/>
  <c r="CT131" i="21"/>
  <c r="CT132" i="21" s="1"/>
  <c r="CU128" i="21" s="1"/>
  <c r="CT134" i="21"/>
  <c r="DD153" i="21"/>
  <c r="DD150" i="21"/>
  <c r="DD151" i="21"/>
  <c r="DE147" i="21" s="1"/>
  <c r="CP13" i="15" l="1"/>
  <c r="CQ60" i="15"/>
  <c r="CQ63" i="15" s="1"/>
  <c r="CR62" i="15"/>
  <c r="CS23" i="8"/>
  <c r="CS25" i="8" s="1"/>
  <c r="CL89" i="15"/>
  <c r="CL37" i="13"/>
  <c r="AF51" i="69"/>
  <c r="DE26" i="15"/>
  <c r="DF158" i="15"/>
  <c r="DF161" i="15" s="1"/>
  <c r="AF41" i="69"/>
  <c r="DF49" i="68"/>
  <c r="DG42" i="21"/>
  <c r="DG49" i="68" s="1"/>
  <c r="DG49" i="13"/>
  <c r="DG173" i="21"/>
  <c r="DE174" i="21" s="1"/>
  <c r="DH169" i="21"/>
  <c r="DH172" i="21"/>
  <c r="DH170" i="21"/>
  <c r="DI166" i="21" s="1"/>
  <c r="DG52" i="21"/>
  <c r="DG160" i="15"/>
  <c r="DN17" i="15"/>
  <c r="DO95" i="15"/>
  <c r="CU134" i="21"/>
  <c r="CU131" i="21"/>
  <c r="CU132" i="21" s="1"/>
  <c r="CV128" i="21" s="1"/>
  <c r="CS47" i="68"/>
  <c r="CS47" i="21"/>
  <c r="DE150" i="21"/>
  <c r="DE151" i="21" s="1"/>
  <c r="DF147" i="21" s="1"/>
  <c r="DE153" i="21"/>
  <c r="DD51" i="21"/>
  <c r="DD56" i="68" s="1"/>
  <c r="DD153" i="15"/>
  <c r="CS55" i="68"/>
  <c r="CT40" i="21"/>
  <c r="AC39" i="69" s="1"/>
  <c r="AC46" i="69" s="1"/>
  <c r="CT47" i="13"/>
  <c r="CT135" i="21"/>
  <c r="CZ23" i="15"/>
  <c r="DA137" i="15"/>
  <c r="DA140" i="15" s="1"/>
  <c r="DA46" i="68"/>
  <c r="DC112" i="21"/>
  <c r="DC113" i="21" s="1"/>
  <c r="DD109" i="21" s="1"/>
  <c r="DC115" i="21"/>
  <c r="DB25" i="15"/>
  <c r="DC151" i="15"/>
  <c r="DC154" i="15" s="1"/>
  <c r="DB39" i="21"/>
  <c r="DB46" i="13"/>
  <c r="DB116" i="21"/>
  <c r="CZ117" i="21" s="1"/>
  <c r="DB49" i="21"/>
  <c r="AE48" i="69" s="1"/>
  <c r="DB139" i="15"/>
  <c r="CQ136" i="21"/>
  <c r="DO81" i="15"/>
  <c r="DC48" i="68"/>
  <c r="DD48" i="13"/>
  <c r="DD41" i="21"/>
  <c r="DD48" i="68" s="1"/>
  <c r="DD154" i="21"/>
  <c r="DB155" i="21" s="1"/>
  <c r="DA54" i="68"/>
  <c r="CT50" i="21"/>
  <c r="CT146" i="15"/>
  <c r="CY117" i="21"/>
  <c r="DC56" i="68"/>
  <c r="CS144" i="15"/>
  <c r="CS147" i="15" s="1"/>
  <c r="CR24" i="15"/>
  <c r="CR60" i="15" l="1"/>
  <c r="CR63" i="15" s="1"/>
  <c r="CQ13" i="15"/>
  <c r="CQ29" i="21" s="1"/>
  <c r="CS62" i="15"/>
  <c r="CT23" i="8"/>
  <c r="CT25" i="8" s="1"/>
  <c r="CP29" i="21"/>
  <c r="AB13" i="25"/>
  <c r="CL35" i="13"/>
  <c r="CL39" i="13" s="1"/>
  <c r="CL40" i="13" s="1"/>
  <c r="AA36" i="24"/>
  <c r="AA34" i="24" s="1"/>
  <c r="AA38" i="24" s="1"/>
  <c r="AA39" i="24" s="1"/>
  <c r="CM86" i="15"/>
  <c r="CL91" i="15"/>
  <c r="DH52" i="21"/>
  <c r="DH57" i="68" s="1"/>
  <c r="DH160" i="15"/>
  <c r="DG57" i="68"/>
  <c r="DF26" i="15"/>
  <c r="DG158" i="15"/>
  <c r="DG161" i="15" s="1"/>
  <c r="DI169" i="21"/>
  <c r="DI172" i="21"/>
  <c r="DI170" i="21"/>
  <c r="DJ166" i="21" s="1"/>
  <c r="DH42" i="21"/>
  <c r="DH49" i="68" s="1"/>
  <c r="DH49" i="13"/>
  <c r="DH173" i="21"/>
  <c r="CT55" i="68"/>
  <c r="DD112" i="21"/>
  <c r="DD113" i="21" s="1"/>
  <c r="DE109" i="21" s="1"/>
  <c r="DD115" i="21"/>
  <c r="AE45" i="24"/>
  <c r="DA23" i="15"/>
  <c r="DB137" i="15"/>
  <c r="DB140" i="15" s="1"/>
  <c r="AC49" i="69"/>
  <c r="CV131" i="21"/>
  <c r="CV132" i="21" s="1"/>
  <c r="CW128" i="21" s="1"/>
  <c r="CV134" i="21"/>
  <c r="AC46" i="24"/>
  <c r="CU50" i="21"/>
  <c r="CU146" i="15"/>
  <c r="DE41" i="21"/>
  <c r="DE48" i="13"/>
  <c r="DE154" i="21"/>
  <c r="DC155" i="21" s="1"/>
  <c r="DC49" i="21"/>
  <c r="DC139" i="15"/>
  <c r="CT144" i="15"/>
  <c r="CT147" i="15" s="1"/>
  <c r="CS24" i="15"/>
  <c r="AC24" i="25" s="1"/>
  <c r="CR136" i="21"/>
  <c r="CT47" i="68"/>
  <c r="CT47" i="21"/>
  <c r="CU47" i="13"/>
  <c r="CU40" i="21"/>
  <c r="CU135" i="21"/>
  <c r="DF153" i="21"/>
  <c r="DF150" i="21"/>
  <c r="DF151" i="21" s="1"/>
  <c r="DG147" i="21" s="1"/>
  <c r="DE51" i="21"/>
  <c r="DE56" i="68" s="1"/>
  <c r="DE153" i="15"/>
  <c r="DC39" i="21"/>
  <c r="DC46" i="13"/>
  <c r="DC116" i="21"/>
  <c r="DC25" i="15"/>
  <c r="DD151" i="15"/>
  <c r="DD154" i="15" s="1"/>
  <c r="DO97" i="15"/>
  <c r="DO98" i="15" s="1"/>
  <c r="DB54" i="68"/>
  <c r="DB46" i="68"/>
  <c r="AE38" i="69"/>
  <c r="DO84" i="15"/>
  <c r="CP19" i="68" l="1"/>
  <c r="AB28" i="69"/>
  <c r="CR13" i="15"/>
  <c r="CR29" i="21" s="1"/>
  <c r="CR19" i="68" s="1"/>
  <c r="CS60" i="15"/>
  <c r="CS63" i="15" s="1"/>
  <c r="CT62" i="15"/>
  <c r="CQ19" i="68"/>
  <c r="CM87" i="15"/>
  <c r="CM37" i="13" s="1"/>
  <c r="CM35" i="13" s="1"/>
  <c r="CM39" i="13" s="1"/>
  <c r="CM40" i="13" s="1"/>
  <c r="CL16" i="15"/>
  <c r="AA16" i="25" s="1"/>
  <c r="DJ169" i="21"/>
  <c r="DJ172" i="21"/>
  <c r="DJ170" i="21"/>
  <c r="DK166" i="21" s="1"/>
  <c r="DI49" i="13"/>
  <c r="DI42" i="21"/>
  <c r="DI49" i="68" s="1"/>
  <c r="DI173" i="21"/>
  <c r="E173" i="21" s="1"/>
  <c r="E172" i="21"/>
  <c r="DI52" i="21"/>
  <c r="DI160" i="15"/>
  <c r="E169" i="21"/>
  <c r="DG26" i="15"/>
  <c r="DH158" i="15"/>
  <c r="DH161" i="15" s="1"/>
  <c r="DF174" i="21"/>
  <c r="DC46" i="68"/>
  <c r="DC54" i="68"/>
  <c r="DE48" i="68"/>
  <c r="DF51" i="21"/>
  <c r="DF153" i="15"/>
  <c r="DG153" i="21"/>
  <c r="DG150" i="21"/>
  <c r="DG151" i="21"/>
  <c r="DH147" i="21" s="1"/>
  <c r="DE112" i="21"/>
  <c r="DE113" i="21" s="1"/>
  <c r="DF109" i="21" s="1"/>
  <c r="DE115" i="21"/>
  <c r="CU55" i="68"/>
  <c r="DD39" i="21"/>
  <c r="DD46" i="13"/>
  <c r="DD116" i="21"/>
  <c r="DB117" i="21" s="1"/>
  <c r="DF41" i="21"/>
  <c r="DF48" i="68" s="1"/>
  <c r="DF48" i="13"/>
  <c r="AF47" i="24" s="1"/>
  <c r="DF154" i="21"/>
  <c r="DD155" i="21" s="1"/>
  <c r="DD25" i="15"/>
  <c r="DE151" i="15"/>
  <c r="DE154" i="15" s="1"/>
  <c r="CV47" i="13"/>
  <c r="CV40" i="21"/>
  <c r="CV135" i="21"/>
  <c r="CT136" i="21" s="1"/>
  <c r="DA117" i="21"/>
  <c r="DD49" i="21"/>
  <c r="DD139" i="15"/>
  <c r="CV50" i="21"/>
  <c r="CV146" i="15"/>
  <c r="DC137" i="15"/>
  <c r="DC140" i="15" s="1"/>
  <c r="DB23" i="15"/>
  <c r="CW134" i="21"/>
  <c r="CW131" i="21"/>
  <c r="CW132" i="21" s="1"/>
  <c r="CX128" i="21" s="1"/>
  <c r="CU144" i="15"/>
  <c r="CU147" i="15" s="1"/>
  <c r="CT24" i="15"/>
  <c r="DO17" i="15"/>
  <c r="DP95" i="15"/>
  <c r="CU47" i="68"/>
  <c r="CU47" i="21"/>
  <c r="DP81" i="15"/>
  <c r="CS136" i="21"/>
  <c r="CU23" i="8" l="1"/>
  <c r="CV23" i="8"/>
  <c r="CV25" i="8" s="1"/>
  <c r="CT60" i="15"/>
  <c r="CT63" i="15" s="1"/>
  <c r="CS13" i="15"/>
  <c r="CM89" i="15"/>
  <c r="DG174" i="21"/>
  <c r="DI57" i="68"/>
  <c r="DK169" i="21"/>
  <c r="DK172" i="21"/>
  <c r="DK170" i="21"/>
  <c r="DL166" i="21" s="1"/>
  <c r="DH26" i="15"/>
  <c r="DI158" i="15"/>
  <c r="DI161" i="15" s="1"/>
  <c r="DJ42" i="21"/>
  <c r="DJ49" i="13"/>
  <c r="AG48" i="24" s="1"/>
  <c r="DJ173" i="21"/>
  <c r="DH174" i="21" s="1"/>
  <c r="DJ52" i="21"/>
  <c r="DJ57" i="68" s="1"/>
  <c r="DJ160" i="15"/>
  <c r="AF40" i="69"/>
  <c r="CV55" i="68"/>
  <c r="DD54" i="68"/>
  <c r="CW50" i="21"/>
  <c r="CW146" i="15"/>
  <c r="CV47" i="68"/>
  <c r="CV47" i="21"/>
  <c r="DF56" i="68"/>
  <c r="AF50" i="69"/>
  <c r="CU24" i="15"/>
  <c r="CV144" i="15"/>
  <c r="CV147" i="15" s="1"/>
  <c r="CX134" i="21"/>
  <c r="CX131" i="21"/>
  <c r="CX132" i="21" s="1"/>
  <c r="CY128" i="21" s="1"/>
  <c r="DP84" i="15"/>
  <c r="DF112" i="21"/>
  <c r="DF113" i="21" s="1"/>
  <c r="DG109" i="21" s="1"/>
  <c r="DF115" i="21"/>
  <c r="DE25" i="15"/>
  <c r="DF151" i="15"/>
  <c r="DF154" i="15" s="1"/>
  <c r="DE39" i="21"/>
  <c r="DE46" i="13"/>
  <c r="DE116" i="21"/>
  <c r="DC117" i="21" s="1"/>
  <c r="DE49" i="21"/>
  <c r="DE139" i="15"/>
  <c r="DC23" i="15"/>
  <c r="DD137" i="15"/>
  <c r="DD140" i="15" s="1"/>
  <c r="DH153" i="21"/>
  <c r="DH150" i="21"/>
  <c r="DH151" i="21" s="1"/>
  <c r="DI147" i="21" s="1"/>
  <c r="DD46" i="68"/>
  <c r="CW47" i="13"/>
  <c r="CW40" i="21"/>
  <c r="CW135" i="21"/>
  <c r="CU136" i="21" s="1"/>
  <c r="DG51" i="21"/>
  <c r="DG153" i="15"/>
  <c r="DP97" i="15"/>
  <c r="DP98" i="15" s="1"/>
  <c r="DG48" i="13"/>
  <c r="DG41" i="21"/>
  <c r="DG154" i="21"/>
  <c r="DE155" i="21" s="1"/>
  <c r="CU25" i="8" l="1"/>
  <c r="CU62" i="15" s="1"/>
  <c r="CU60" i="15"/>
  <c r="CT13" i="15"/>
  <c r="CT29" i="21" s="1"/>
  <c r="CT19" i="68" s="1"/>
  <c r="CS29" i="21"/>
  <c r="AC13" i="25"/>
  <c r="CV62" i="15"/>
  <c r="CN86" i="15"/>
  <c r="CM91" i="15"/>
  <c r="AG41" i="69"/>
  <c r="DJ49" i="68"/>
  <c r="DI26" i="15"/>
  <c r="DJ158" i="15"/>
  <c r="DJ161" i="15" s="1"/>
  <c r="DL169" i="21"/>
  <c r="DL172" i="21"/>
  <c r="DL170" i="21"/>
  <c r="DM166" i="21" s="1"/>
  <c r="DK42" i="21"/>
  <c r="DK49" i="68" s="1"/>
  <c r="DK49" i="13"/>
  <c r="DK173" i="21"/>
  <c r="DI174" i="21" s="1"/>
  <c r="DK52" i="21"/>
  <c r="DK160" i="15"/>
  <c r="AG51" i="69"/>
  <c r="DQ95" i="15"/>
  <c r="DP17" i="15"/>
  <c r="DQ81" i="15"/>
  <c r="DH51" i="21"/>
  <c r="DH56" i="68" s="1"/>
  <c r="DH153" i="15"/>
  <c r="DH48" i="13"/>
  <c r="DH41" i="21"/>
  <c r="DH48" i="68" s="1"/>
  <c r="DH154" i="21"/>
  <c r="DF155" i="21" s="1"/>
  <c r="DE54" i="68"/>
  <c r="CX50" i="21"/>
  <c r="CX146" i="15"/>
  <c r="DG112" i="21"/>
  <c r="DG113" i="21" s="1"/>
  <c r="DH109" i="21" s="1"/>
  <c r="DG115" i="21"/>
  <c r="DF39" i="21"/>
  <c r="AF38" i="69" s="1"/>
  <c r="DF46" i="13"/>
  <c r="DF116" i="21"/>
  <c r="DF49" i="21"/>
  <c r="DF139" i="15"/>
  <c r="CX47" i="13"/>
  <c r="CX40" i="21"/>
  <c r="AD39" i="69" s="1"/>
  <c r="AD46" i="69" s="1"/>
  <c r="CX135" i="21"/>
  <c r="CW47" i="68"/>
  <c r="CW47" i="21"/>
  <c r="DE46" i="68"/>
  <c r="CY131" i="21"/>
  <c r="CY132" i="21" s="1"/>
  <c r="CZ128" i="21" s="1"/>
  <c r="CY134" i="21"/>
  <c r="DF25" i="15"/>
  <c r="DG151" i="15"/>
  <c r="DG154" i="15" s="1"/>
  <c r="CW144" i="15"/>
  <c r="CW147" i="15" s="1"/>
  <c r="CV24" i="15"/>
  <c r="DI153" i="21"/>
  <c r="DI150" i="21"/>
  <c r="DI151" i="21" s="1"/>
  <c r="DJ147" i="21" s="1"/>
  <c r="DG56" i="68"/>
  <c r="DD23" i="15"/>
  <c r="DE137" i="15"/>
  <c r="DE140" i="15" s="1"/>
  <c r="CW55" i="68"/>
  <c r="DG48" i="68"/>
  <c r="CU63" i="15" l="1"/>
  <c r="CV60" i="15" s="1"/>
  <c r="CV63" i="15" s="1"/>
  <c r="CS19" i="68"/>
  <c r="AC28" i="69"/>
  <c r="CW23" i="8"/>
  <c r="CW25" i="8" s="1"/>
  <c r="CM16" i="15"/>
  <c r="CN87" i="15"/>
  <c r="DM169" i="21"/>
  <c r="DM172" i="21"/>
  <c r="DM170" i="21"/>
  <c r="DN166" i="21" s="1"/>
  <c r="DL42" i="21"/>
  <c r="DL49" i="68" s="1"/>
  <c r="DL49" i="13"/>
  <c r="DL173" i="21"/>
  <c r="DJ174" i="21" s="1"/>
  <c r="DL52" i="21"/>
  <c r="DL57" i="68" s="1"/>
  <c r="DL160" i="15"/>
  <c r="DJ26" i="15"/>
  <c r="DK158" i="15"/>
  <c r="DK161" i="15" s="1"/>
  <c r="DK57" i="68"/>
  <c r="DF54" i="68"/>
  <c r="AF48" i="69"/>
  <c r="CY50" i="21"/>
  <c r="CY146" i="15"/>
  <c r="DH112" i="21"/>
  <c r="DH113" i="21" s="1"/>
  <c r="DI109" i="21" s="1"/>
  <c r="DH115" i="21"/>
  <c r="DJ153" i="21"/>
  <c r="DJ150" i="21"/>
  <c r="DJ151" i="21" s="1"/>
  <c r="DK147" i="21" s="1"/>
  <c r="DG49" i="21"/>
  <c r="DG139" i="15"/>
  <c r="CZ131" i="21"/>
  <c r="CZ132" i="21" s="1"/>
  <c r="DA128" i="21" s="1"/>
  <c r="CZ134" i="21"/>
  <c r="DF46" i="68"/>
  <c r="CY47" i="13"/>
  <c r="CY40" i="21"/>
  <c r="CY135" i="21"/>
  <c r="AF45" i="24"/>
  <c r="DG39" i="21"/>
  <c r="DG46" i="13"/>
  <c r="DG116" i="21"/>
  <c r="DE117" i="21" s="1"/>
  <c r="DI41" i="21"/>
  <c r="DI48" i="13"/>
  <c r="DI154" i="21"/>
  <c r="DG155" i="21" s="1"/>
  <c r="E153" i="21"/>
  <c r="DQ84" i="15"/>
  <c r="CX47" i="68"/>
  <c r="CX47" i="21"/>
  <c r="CW24" i="15"/>
  <c r="CX144" i="15"/>
  <c r="CX147" i="15" s="1"/>
  <c r="AD46" i="24"/>
  <c r="DF137" i="15"/>
  <c r="DF140" i="15" s="1"/>
  <c r="DE23" i="15"/>
  <c r="DG25" i="15"/>
  <c r="DH151" i="15"/>
  <c r="DH154" i="15" s="1"/>
  <c r="CX55" i="68"/>
  <c r="AD49" i="69"/>
  <c r="DQ97" i="15"/>
  <c r="DQ98" i="15" s="1"/>
  <c r="DI51" i="21"/>
  <c r="DI153" i="15"/>
  <c r="E150" i="21"/>
  <c r="CV136" i="21"/>
  <c r="DD117" i="21"/>
  <c r="CU13" i="15" l="1"/>
  <c r="CU29" i="21" s="1"/>
  <c r="CU19" i="68" s="1"/>
  <c r="CV13" i="15"/>
  <c r="CW60" i="15"/>
  <c r="CW62" i="15"/>
  <c r="CN37" i="13"/>
  <c r="CN35" i="13" s="1"/>
  <c r="CN39" i="13" s="1"/>
  <c r="CN40" i="13" s="1"/>
  <c r="CN89" i="15"/>
  <c r="DN169" i="21"/>
  <c r="DN170" i="21"/>
  <c r="DO166" i="21" s="1"/>
  <c r="DN172" i="21"/>
  <c r="DM42" i="21"/>
  <c r="DM49" i="68" s="1"/>
  <c r="DM49" i="13"/>
  <c r="DM173" i="21"/>
  <c r="DK174" i="21" s="1"/>
  <c r="DL158" i="15"/>
  <c r="DL161" i="15" s="1"/>
  <c r="DK26" i="15"/>
  <c r="DM52" i="21"/>
  <c r="DM160" i="15"/>
  <c r="E154" i="21"/>
  <c r="DI112" i="21"/>
  <c r="DI113" i="21" s="1"/>
  <c r="DJ109" i="21" s="1"/>
  <c r="DI115" i="21"/>
  <c r="DH25" i="15"/>
  <c r="DI151" i="15"/>
  <c r="DI154" i="15" s="1"/>
  <c r="DH39" i="21"/>
  <c r="DH46" i="13"/>
  <c r="DH116" i="21"/>
  <c r="DI48" i="68"/>
  <c r="DH49" i="21"/>
  <c r="DH139" i="15"/>
  <c r="DG54" i="68"/>
  <c r="DJ51" i="21"/>
  <c r="DJ56" i="68" s="1"/>
  <c r="DJ153" i="15"/>
  <c r="DA131" i="21"/>
  <c r="DA132" i="21" s="1"/>
  <c r="DB128" i="21" s="1"/>
  <c r="DA134" i="21"/>
  <c r="CZ50" i="21"/>
  <c r="CZ146" i="15"/>
  <c r="DR95" i="15"/>
  <c r="DQ17" i="15"/>
  <c r="CY47" i="68"/>
  <c r="CY47" i="21"/>
  <c r="DR81" i="15"/>
  <c r="DI56" i="68"/>
  <c r="CX24" i="15"/>
  <c r="CY144" i="15"/>
  <c r="CY147" i="15" s="1"/>
  <c r="CW136" i="21"/>
  <c r="DJ48" i="13"/>
  <c r="AG47" i="24" s="1"/>
  <c r="DJ41" i="21"/>
  <c r="DJ48" i="68" s="1"/>
  <c r="DJ154" i="21"/>
  <c r="DH155" i="21" s="1"/>
  <c r="DK150" i="21"/>
  <c r="DK151" i="21" s="1"/>
  <c r="DL147" i="21" s="1"/>
  <c r="DK153" i="21"/>
  <c r="DF23" i="15"/>
  <c r="DG137" i="15"/>
  <c r="DG140" i="15" s="1"/>
  <c r="CY55" i="68"/>
  <c r="DG46" i="68"/>
  <c r="CZ47" i="13"/>
  <c r="CZ40" i="21"/>
  <c r="CZ135" i="21"/>
  <c r="CX136" i="21" s="1"/>
  <c r="CV29" i="21" l="1"/>
  <c r="CV19" i="68" s="1"/>
  <c r="CX23" i="8"/>
  <c r="CX25" i="8" s="1"/>
  <c r="CX62" i="15" s="1"/>
  <c r="CW63" i="15"/>
  <c r="CW13" i="15" s="1"/>
  <c r="CW29" i="21" s="1"/>
  <c r="CY23" i="8"/>
  <c r="CY25" i="8" s="1"/>
  <c r="CN91" i="15"/>
  <c r="CO86" i="15"/>
  <c r="DM158" i="15"/>
  <c r="DM161" i="15" s="1"/>
  <c r="DL26" i="15"/>
  <c r="DM57" i="68"/>
  <c r="DN42" i="21"/>
  <c r="DN49" i="13"/>
  <c r="AH48" i="24" s="1"/>
  <c r="DN173" i="21"/>
  <c r="DL174" i="21" s="1"/>
  <c r="DO169" i="21"/>
  <c r="DO172" i="21"/>
  <c r="DO170" i="21"/>
  <c r="DP166" i="21" s="1"/>
  <c r="DN52" i="21"/>
  <c r="DN57" i="68" s="1"/>
  <c r="DN160" i="15"/>
  <c r="AG40" i="69"/>
  <c r="AG50" i="69"/>
  <c r="DL150" i="21"/>
  <c r="DL151" i="21" s="1"/>
  <c r="DM147" i="21" s="1"/>
  <c r="DL153" i="21"/>
  <c r="DJ112" i="21"/>
  <c r="DJ113" i="21" s="1"/>
  <c r="DK109" i="21" s="1"/>
  <c r="DJ115" i="21"/>
  <c r="CY24" i="15"/>
  <c r="CZ144" i="15"/>
  <c r="CZ147" i="15" s="1"/>
  <c r="DI39" i="21"/>
  <c r="DI46" i="13"/>
  <c r="DI116" i="21"/>
  <c r="E115" i="21"/>
  <c r="DR97" i="15"/>
  <c r="DR98" i="15" s="1"/>
  <c r="DH54" i="68"/>
  <c r="CZ47" i="68"/>
  <c r="CZ47" i="21"/>
  <c r="DI25" i="15"/>
  <c r="DJ151" i="15"/>
  <c r="DJ154" i="15" s="1"/>
  <c r="DK51" i="21"/>
  <c r="DK153" i="15"/>
  <c r="DI49" i="21"/>
  <c r="DI139" i="15"/>
  <c r="E112" i="21"/>
  <c r="CZ55" i="68"/>
  <c r="DH137" i="15"/>
  <c r="DH140" i="15" s="1"/>
  <c r="DG23" i="15"/>
  <c r="DH46" i="68"/>
  <c r="DF117" i="21"/>
  <c r="DB134" i="21"/>
  <c r="DB131" i="21"/>
  <c r="DB132" i="21" s="1"/>
  <c r="DC128" i="21" s="1"/>
  <c r="DK41" i="21"/>
  <c r="DK48" i="13"/>
  <c r="DK154" i="21"/>
  <c r="DI155" i="21" s="1"/>
  <c r="DA47" i="13"/>
  <c r="DA40" i="21"/>
  <c r="DA135" i="21"/>
  <c r="DA50" i="21"/>
  <c r="DA146" i="15"/>
  <c r="DR84" i="15"/>
  <c r="CX60" i="15" l="1"/>
  <c r="CX63" i="15" s="1"/>
  <c r="CW19" i="68"/>
  <c r="CY62" i="15"/>
  <c r="CZ23" i="8"/>
  <c r="CZ25" i="8" s="1"/>
  <c r="CN16" i="15"/>
  <c r="CO87" i="15"/>
  <c r="DO52" i="21"/>
  <c r="DO160" i="15"/>
  <c r="DP169" i="21"/>
  <c r="DP170" i="21"/>
  <c r="DQ166" i="21" s="1"/>
  <c r="DP172" i="21"/>
  <c r="AH41" i="69"/>
  <c r="DN49" i="68"/>
  <c r="DO42" i="21"/>
  <c r="DO49" i="68" s="1"/>
  <c r="DO49" i="13"/>
  <c r="DO173" i="21"/>
  <c r="DM174" i="21" s="1"/>
  <c r="AH51" i="69"/>
  <c r="DN158" i="15"/>
  <c r="DN161" i="15" s="1"/>
  <c r="DM26" i="15"/>
  <c r="DR17" i="15"/>
  <c r="DS95" i="15"/>
  <c r="DK48" i="68"/>
  <c r="DI54" i="68"/>
  <c r="DB50" i="21"/>
  <c r="DB146" i="15"/>
  <c r="DI46" i="68"/>
  <c r="DC131" i="21"/>
  <c r="DC132" i="21"/>
  <c r="DD128" i="21" s="1"/>
  <c r="DC134" i="21"/>
  <c r="DK56" i="68"/>
  <c r="DB40" i="21"/>
  <c r="DB47" i="13"/>
  <c r="AE46" i="24" s="1"/>
  <c r="DB135" i="21"/>
  <c r="CZ136" i="21" s="1"/>
  <c r="DA144" i="15"/>
  <c r="DA147" i="15" s="1"/>
  <c r="CZ24" i="15"/>
  <c r="DJ25" i="15"/>
  <c r="DK151" i="15"/>
  <c r="DK154" i="15" s="1"/>
  <c r="DJ39" i="21"/>
  <c r="AG38" i="69" s="1"/>
  <c r="DJ46" i="13"/>
  <c r="DJ116" i="21"/>
  <c r="DH117" i="21" s="1"/>
  <c r="CY136" i="21"/>
  <c r="DJ49" i="21"/>
  <c r="DJ139" i="15"/>
  <c r="DA47" i="68"/>
  <c r="DA47" i="21"/>
  <c r="DI137" i="15"/>
  <c r="DI140" i="15" s="1"/>
  <c r="DH23" i="15"/>
  <c r="E116" i="21"/>
  <c r="DK112" i="21"/>
  <c r="DK113" i="21" s="1"/>
  <c r="DL109" i="21" s="1"/>
  <c r="DK115" i="21"/>
  <c r="DA55" i="68"/>
  <c r="DM150" i="21"/>
  <c r="DM151" i="21" s="1"/>
  <c r="DN147" i="21" s="1"/>
  <c r="DM153" i="21"/>
  <c r="DL41" i="21"/>
  <c r="DL48" i="68" s="1"/>
  <c r="DL48" i="13"/>
  <c r="DL154" i="21"/>
  <c r="DL51" i="21"/>
  <c r="DL56" i="68" s="1"/>
  <c r="DL153" i="15"/>
  <c r="DS81" i="15"/>
  <c r="DG117" i="21"/>
  <c r="CY60" i="15" l="1"/>
  <c r="CY63" i="15" s="1"/>
  <c r="CX13" i="15"/>
  <c r="CX29" i="21" s="1"/>
  <c r="CZ62" i="15"/>
  <c r="CO37" i="13"/>
  <c r="CO35" i="13" s="1"/>
  <c r="CO39" i="13" s="1"/>
  <c r="CO40" i="13" s="1"/>
  <c r="CO89" i="15"/>
  <c r="DP42" i="21"/>
  <c r="DP49" i="68" s="1"/>
  <c r="DP49" i="13"/>
  <c r="DP173" i="21"/>
  <c r="DN174" i="21" s="1"/>
  <c r="DQ169" i="21"/>
  <c r="DQ172" i="21"/>
  <c r="DQ170" i="21"/>
  <c r="DR166" i="21" s="1"/>
  <c r="DN26" i="15"/>
  <c r="DO158" i="15"/>
  <c r="DO161" i="15" s="1"/>
  <c r="DP52" i="21"/>
  <c r="DP57" i="68" s="1"/>
  <c r="DP160" i="15"/>
  <c r="DO57" i="68"/>
  <c r="DC47" i="13"/>
  <c r="DC40" i="21"/>
  <c r="DC135" i="21"/>
  <c r="DA136" i="21" s="1"/>
  <c r="DD131" i="21"/>
  <c r="DD132" i="21" s="1"/>
  <c r="DE128" i="21" s="1"/>
  <c r="DD134" i="21"/>
  <c r="DC50" i="21"/>
  <c r="DC146" i="15"/>
  <c r="DM41" i="21"/>
  <c r="DM48" i="68" s="1"/>
  <c r="DM48" i="13"/>
  <c r="DM154" i="21"/>
  <c r="DK155" i="21" s="1"/>
  <c r="DK46" i="13"/>
  <c r="DK39" i="21"/>
  <c r="DK116" i="21"/>
  <c r="DI117" i="21" s="1"/>
  <c r="DS84" i="15"/>
  <c r="DJ46" i="68"/>
  <c r="DK25" i="15"/>
  <c r="DL151" i="15"/>
  <c r="DL154" i="15" s="1"/>
  <c r="DB55" i="68"/>
  <c r="AG45" i="24"/>
  <c r="DN153" i="21"/>
  <c r="DN150" i="21"/>
  <c r="DN151" i="21" s="1"/>
  <c r="DO147" i="21" s="1"/>
  <c r="DM51" i="21"/>
  <c r="DM56" i="68" s="1"/>
  <c r="DM153" i="15"/>
  <c r="DB144" i="15"/>
  <c r="DB147" i="15" s="1"/>
  <c r="DA24" i="15"/>
  <c r="AE49" i="69"/>
  <c r="DB47" i="68"/>
  <c r="DB47" i="21"/>
  <c r="AE39" i="69"/>
  <c r="AE46" i="69" s="1"/>
  <c r="DJ54" i="68"/>
  <c r="AG48" i="69"/>
  <c r="DK49" i="21"/>
  <c r="DK139" i="15"/>
  <c r="DI23" i="15"/>
  <c r="DJ137" i="15"/>
  <c r="DJ140" i="15" s="1"/>
  <c r="DJ155" i="21"/>
  <c r="DL112" i="21"/>
  <c r="DL115" i="21"/>
  <c r="DL113" i="21"/>
  <c r="DM109" i="21" s="1"/>
  <c r="DS97" i="15"/>
  <c r="DS98" i="15" s="1"/>
  <c r="CX19" i="68" l="1"/>
  <c r="AD28" i="69"/>
  <c r="CY13" i="15"/>
  <c r="CY29" i="21" s="1"/>
  <c r="CZ60" i="15"/>
  <c r="CZ63" i="15" s="1"/>
  <c r="DA23" i="8"/>
  <c r="DA25" i="8" s="1"/>
  <c r="CP86" i="15"/>
  <c r="CO91" i="15"/>
  <c r="DO26" i="15"/>
  <c r="DP158" i="15"/>
  <c r="DP161" i="15" s="1"/>
  <c r="DQ52" i="21"/>
  <c r="DQ160" i="15"/>
  <c r="DR169" i="21"/>
  <c r="DR170" i="21"/>
  <c r="DS166" i="21" s="1"/>
  <c r="DR172" i="21"/>
  <c r="DQ42" i="21"/>
  <c r="DQ49" i="68" s="1"/>
  <c r="DQ49" i="13"/>
  <c r="DQ173" i="21"/>
  <c r="DO174" i="21" s="1"/>
  <c r="DM151" i="15"/>
  <c r="DM154" i="15" s="1"/>
  <c r="DL25" i="15"/>
  <c r="DE134" i="21"/>
  <c r="DE131" i="21"/>
  <c r="DE132" i="21" s="1"/>
  <c r="DF128" i="21" s="1"/>
  <c r="DJ23" i="15"/>
  <c r="DK137" i="15"/>
  <c r="DK140" i="15" s="1"/>
  <c r="DK54" i="68"/>
  <c r="DT81" i="15"/>
  <c r="DD50" i="21"/>
  <c r="DD146" i="15"/>
  <c r="DS17" i="15"/>
  <c r="DT95" i="15"/>
  <c r="DK46" i="68"/>
  <c r="DL49" i="21"/>
  <c r="DL139" i="15"/>
  <c r="DC55" i="68"/>
  <c r="DC144" i="15"/>
  <c r="DC147" i="15" s="1"/>
  <c r="DB24" i="15"/>
  <c r="DD40" i="21"/>
  <c r="DD47" i="13"/>
  <c r="DD135" i="21"/>
  <c r="DC47" i="68"/>
  <c r="DC47" i="21"/>
  <c r="DO153" i="21"/>
  <c r="DO150" i="21"/>
  <c r="DO151" i="21" s="1"/>
  <c r="DP147" i="21" s="1"/>
  <c r="DM112" i="21"/>
  <c r="DM113" i="21" s="1"/>
  <c r="DN109" i="21" s="1"/>
  <c r="DM115" i="21"/>
  <c r="DN51" i="21"/>
  <c r="DN56" i="68" s="1"/>
  <c r="DN153" i="15"/>
  <c r="DL46" i="13"/>
  <c r="DL39" i="21"/>
  <c r="DL116" i="21"/>
  <c r="DN41" i="21"/>
  <c r="DN48" i="68" s="1"/>
  <c r="DN48" i="13"/>
  <c r="DN154" i="21"/>
  <c r="DL155" i="21" s="1"/>
  <c r="DA60" i="15" l="1"/>
  <c r="CZ13" i="15"/>
  <c r="CZ29" i="21" s="1"/>
  <c r="CZ19" i="68" s="1"/>
  <c r="DA62" i="15"/>
  <c r="CY19" i="68"/>
  <c r="CO16" i="15"/>
  <c r="CP87" i="15"/>
  <c r="DR42" i="21"/>
  <c r="DR49" i="13"/>
  <c r="AI48" i="24" s="1"/>
  <c r="DR173" i="21"/>
  <c r="DP174" i="21" s="1"/>
  <c r="DS169" i="21"/>
  <c r="DS172" i="21"/>
  <c r="DS170" i="21"/>
  <c r="DT166" i="21" s="1"/>
  <c r="DR52" i="21"/>
  <c r="DR57" i="68" s="1"/>
  <c r="DR160" i="15"/>
  <c r="DQ57" i="68"/>
  <c r="DQ158" i="15"/>
  <c r="DQ161" i="15" s="1"/>
  <c r="DP26" i="15"/>
  <c r="AH40" i="69"/>
  <c r="DN112" i="21"/>
  <c r="DN115" i="21"/>
  <c r="DN113" i="21"/>
  <c r="DO109" i="21" s="1"/>
  <c r="DE47" i="13"/>
  <c r="DE40" i="21"/>
  <c r="DE135" i="21"/>
  <c r="DC136" i="21" s="1"/>
  <c r="DM25" i="15"/>
  <c r="DN151" i="15"/>
  <c r="DN154" i="15" s="1"/>
  <c r="DE50" i="21"/>
  <c r="DE146" i="15"/>
  <c r="DM46" i="13"/>
  <c r="DM39" i="21"/>
  <c r="DM116" i="21"/>
  <c r="DK117" i="21" s="1"/>
  <c r="DM49" i="21"/>
  <c r="DM139" i="15"/>
  <c r="DJ117" i="21"/>
  <c r="DL54" i="68"/>
  <c r="AH50" i="69"/>
  <c r="DF134" i="21"/>
  <c r="DF131" i="21"/>
  <c r="DF132" i="21" s="1"/>
  <c r="DG128" i="21" s="1"/>
  <c r="DT97" i="15"/>
  <c r="DT98" i="15" s="1"/>
  <c r="DD47" i="68"/>
  <c r="DD47" i="21"/>
  <c r="DO51" i="21"/>
  <c r="DO153" i="15"/>
  <c r="DC24" i="15"/>
  <c r="DD144" i="15"/>
  <c r="DD147" i="15" s="1"/>
  <c r="DD55" i="68"/>
  <c r="DO41" i="21"/>
  <c r="DO48" i="13"/>
  <c r="DO154" i="21"/>
  <c r="DM155" i="21" s="1"/>
  <c r="DT84" i="15"/>
  <c r="DP153" i="21"/>
  <c r="DP150" i="21"/>
  <c r="DP151" i="21" s="1"/>
  <c r="DQ147" i="21" s="1"/>
  <c r="DL46" i="68"/>
  <c r="DB136" i="21"/>
  <c r="DK23" i="15"/>
  <c r="DL137" i="15"/>
  <c r="DL140" i="15" s="1"/>
  <c r="DA63" i="15" l="1"/>
  <c r="DB60" i="15" s="1"/>
  <c r="DB23" i="8"/>
  <c r="DB25" i="8" s="1"/>
  <c r="CP37" i="13"/>
  <c r="CP89" i="15"/>
  <c r="AI51" i="69"/>
  <c r="DT169" i="21"/>
  <c r="DT172" i="21"/>
  <c r="DT170" i="21"/>
  <c r="DU166" i="21" s="1"/>
  <c r="DS42" i="21"/>
  <c r="DS49" i="68" s="1"/>
  <c r="DS49" i="13"/>
  <c r="DS173" i="21"/>
  <c r="DQ174" i="21" s="1"/>
  <c r="DS52" i="21"/>
  <c r="DS160" i="15"/>
  <c r="DQ26" i="15"/>
  <c r="DR158" i="15"/>
  <c r="DR161" i="15" s="1"/>
  <c r="AI41" i="69"/>
  <c r="DR49" i="68"/>
  <c r="DO48" i="68"/>
  <c r="DE47" i="68"/>
  <c r="DE47" i="21"/>
  <c r="DP48" i="13"/>
  <c r="DP41" i="21"/>
  <c r="DP48" i="68" s="1"/>
  <c r="DP154" i="21"/>
  <c r="DN155" i="21" s="1"/>
  <c r="DU81" i="15"/>
  <c r="DL23" i="15"/>
  <c r="DM137" i="15"/>
  <c r="DM140" i="15" s="1"/>
  <c r="DN46" i="13"/>
  <c r="DN39" i="21"/>
  <c r="AH38" i="69" s="1"/>
  <c r="DN116" i="21"/>
  <c r="DL117" i="21" s="1"/>
  <c r="DN49" i="21"/>
  <c r="AH48" i="69" s="1"/>
  <c r="DN139" i="15"/>
  <c r="DM46" i="68"/>
  <c r="DT17" i="15"/>
  <c r="DU95" i="15"/>
  <c r="DG131" i="21"/>
  <c r="DG132" i="21" s="1"/>
  <c r="DH128" i="21" s="1"/>
  <c r="DG134" i="21"/>
  <c r="DE55" i="68"/>
  <c r="DF50" i="21"/>
  <c r="AF49" i="69" s="1"/>
  <c r="DF146" i="15"/>
  <c r="DN25" i="15"/>
  <c r="DO151" i="15"/>
  <c r="DO154" i="15" s="1"/>
  <c r="DF47" i="13"/>
  <c r="DF40" i="21"/>
  <c r="AF39" i="69" s="1"/>
  <c r="AF46" i="69" s="1"/>
  <c r="DF135" i="21"/>
  <c r="DD136" i="21" s="1"/>
  <c r="DE144" i="15"/>
  <c r="DE147" i="15" s="1"/>
  <c r="DD24" i="15"/>
  <c r="DO112" i="21"/>
  <c r="DO113" i="21" s="1"/>
  <c r="DP109" i="21" s="1"/>
  <c r="DO115" i="21"/>
  <c r="DQ150" i="21"/>
  <c r="DQ151" i="21" s="1"/>
  <c r="DR147" i="21" s="1"/>
  <c r="DQ153" i="21"/>
  <c r="DO56" i="68"/>
  <c r="DM54" i="68"/>
  <c r="DP51" i="21"/>
  <c r="DP56" i="68" s="1"/>
  <c r="DP153" i="15"/>
  <c r="DA13" i="15" l="1"/>
  <c r="DA29" i="21" s="1"/>
  <c r="DA19" i="68" s="1"/>
  <c r="DB62" i="15"/>
  <c r="DB63" i="15" s="1"/>
  <c r="DC23" i="8"/>
  <c r="DC25" i="8" s="1"/>
  <c r="CP91" i="15"/>
  <c r="CQ86" i="15"/>
  <c r="AB36" i="24"/>
  <c r="AB34" i="24" s="1"/>
  <c r="AB38" i="24" s="1"/>
  <c r="AB39" i="24" s="1"/>
  <c r="CP35" i="13"/>
  <c r="CP39" i="13" s="1"/>
  <c r="CP40" i="13" s="1"/>
  <c r="DR26" i="15"/>
  <c r="DS158" i="15"/>
  <c r="DS161" i="15" s="1"/>
  <c r="DS57" i="68"/>
  <c r="DU169" i="21"/>
  <c r="DU172" i="21"/>
  <c r="DU170" i="21"/>
  <c r="DV166" i="21" s="1"/>
  <c r="DT42" i="21"/>
  <c r="DT49" i="68" s="1"/>
  <c r="DT49" i="13"/>
  <c r="DT173" i="21"/>
  <c r="DR174" i="21" s="1"/>
  <c r="DT52" i="21"/>
  <c r="DT57" i="68" s="1"/>
  <c r="DT160" i="15"/>
  <c r="DH131" i="21"/>
  <c r="DH132" i="21" s="1"/>
  <c r="DI128" i="21" s="1"/>
  <c r="DH134" i="21"/>
  <c r="AH45" i="24"/>
  <c r="DU84" i="15"/>
  <c r="DQ41" i="21"/>
  <c r="DQ48" i="13"/>
  <c r="DQ154" i="21"/>
  <c r="DO25" i="15"/>
  <c r="DP151" i="15"/>
  <c r="DP154" i="15" s="1"/>
  <c r="DR153" i="21"/>
  <c r="DR150" i="21"/>
  <c r="DR151" i="21" s="1"/>
  <c r="DS147" i="21" s="1"/>
  <c r="DQ51" i="21"/>
  <c r="DQ56" i="68" s="1"/>
  <c r="DQ153" i="15"/>
  <c r="DO46" i="13"/>
  <c r="DO39" i="21"/>
  <c r="DO116" i="21"/>
  <c r="DM117" i="21" s="1"/>
  <c r="DG50" i="21"/>
  <c r="DG146" i="15"/>
  <c r="DN137" i="15"/>
  <c r="DN140" i="15" s="1"/>
  <c r="DM23" i="15"/>
  <c r="DP112" i="21"/>
  <c r="DP113" i="21" s="1"/>
  <c r="DQ109" i="21" s="1"/>
  <c r="DP115" i="21"/>
  <c r="DF55" i="68"/>
  <c r="DO49" i="21"/>
  <c r="DO139" i="15"/>
  <c r="DN54" i="68"/>
  <c r="AF46" i="24"/>
  <c r="DF47" i="68"/>
  <c r="DF47" i="21"/>
  <c r="DG47" i="13"/>
  <c r="DG40" i="21"/>
  <c r="DG135" i="21"/>
  <c r="DE136" i="21" s="1"/>
  <c r="DE24" i="15"/>
  <c r="DF144" i="15"/>
  <c r="DF147" i="15" s="1"/>
  <c r="DN46" i="68"/>
  <c r="DU97" i="15"/>
  <c r="DU98" i="15" s="1"/>
  <c r="DC60" i="15" l="1"/>
  <c r="DB13" i="15"/>
  <c r="DB29" i="21" s="1"/>
  <c r="DC62" i="15"/>
  <c r="CP16" i="15"/>
  <c r="AB16" i="25" s="1"/>
  <c r="CQ87" i="15"/>
  <c r="CQ37" i="13" s="1"/>
  <c r="CQ35" i="13" s="1"/>
  <c r="CQ39" i="13" s="1"/>
  <c r="CQ40" i="13" s="1"/>
  <c r="DV169" i="21"/>
  <c r="DV172" i="21"/>
  <c r="DV170" i="21"/>
  <c r="DW166" i="21" s="1"/>
  <c r="DU42" i="21"/>
  <c r="DU49" i="68" s="1"/>
  <c r="DU49" i="13"/>
  <c r="DU173" i="21"/>
  <c r="DS174" i="21" s="1"/>
  <c r="DU52" i="21"/>
  <c r="DU57" i="68" s="1"/>
  <c r="DU160" i="15"/>
  <c r="DS26" i="15"/>
  <c r="DT158" i="15"/>
  <c r="DT161" i="15" s="1"/>
  <c r="DG47" i="68"/>
  <c r="DG47" i="21"/>
  <c r="DU17" i="15"/>
  <c r="DV95" i="15"/>
  <c r="DO54" i="68"/>
  <c r="DQ48" i="68"/>
  <c r="DG55" i="68"/>
  <c r="DV81" i="15"/>
  <c r="DQ112" i="21"/>
  <c r="DQ113" i="21" s="1"/>
  <c r="DR109" i="21" s="1"/>
  <c r="DQ115" i="21"/>
  <c r="DG144" i="15"/>
  <c r="DG147" i="15" s="1"/>
  <c r="DF24" i="15"/>
  <c r="DP46" i="13"/>
  <c r="DP39" i="21"/>
  <c r="DP116" i="21"/>
  <c r="DN117" i="21" s="1"/>
  <c r="DP49" i="21"/>
  <c r="DP139" i="15"/>
  <c r="DO46" i="68"/>
  <c r="DO155" i="21"/>
  <c r="DH47" i="13"/>
  <c r="DH40" i="21"/>
  <c r="DH135" i="21"/>
  <c r="DF136" i="21" s="1"/>
  <c r="DI131" i="21"/>
  <c r="DI132" i="21" s="1"/>
  <c r="DJ128" i="21" s="1"/>
  <c r="DI134" i="21"/>
  <c r="DR41" i="21"/>
  <c r="DR48" i="68" s="1"/>
  <c r="DR48" i="13"/>
  <c r="AI47" i="24" s="1"/>
  <c r="DR154" i="21"/>
  <c r="DN23" i="15"/>
  <c r="DO137" i="15"/>
  <c r="DO140" i="15" s="1"/>
  <c r="DS153" i="21"/>
  <c r="DS150" i="21"/>
  <c r="DS151" i="21" s="1"/>
  <c r="DT147" i="21" s="1"/>
  <c r="DH50" i="21"/>
  <c r="DH146" i="15"/>
  <c r="DR51" i="21"/>
  <c r="DR56" i="68" s="1"/>
  <c r="DR153" i="15"/>
  <c r="DQ151" i="15"/>
  <c r="DQ154" i="15" s="1"/>
  <c r="DP25" i="15"/>
  <c r="DB19" i="68" l="1"/>
  <c r="AE28" i="69"/>
  <c r="DD23" i="8"/>
  <c r="DD25" i="8" s="1"/>
  <c r="DC63" i="15"/>
  <c r="CQ89" i="15"/>
  <c r="DU158" i="15"/>
  <c r="DU161" i="15" s="1"/>
  <c r="DT26" i="15"/>
  <c r="DW169" i="21"/>
  <c r="DW172" i="21"/>
  <c r="DW170" i="21"/>
  <c r="DX166" i="21" s="1"/>
  <c r="DV42" i="21"/>
  <c r="DV49" i="13"/>
  <c r="AJ48" i="24" s="1"/>
  <c r="DV173" i="21"/>
  <c r="DT174" i="21" s="1"/>
  <c r="DV52" i="21"/>
  <c r="DV160" i="15"/>
  <c r="AI40" i="69"/>
  <c r="AI50" i="69"/>
  <c r="DT150" i="21"/>
  <c r="DT151" i="21" s="1"/>
  <c r="DU147" i="21" s="1"/>
  <c r="DT153" i="21"/>
  <c r="DH47" i="68"/>
  <c r="DH47" i="21"/>
  <c r="DS41" i="21"/>
  <c r="DS48" i="13"/>
  <c r="DS154" i="21"/>
  <c r="DQ155" i="21" s="1"/>
  <c r="DH144" i="15"/>
  <c r="DH147" i="15" s="1"/>
  <c r="DG24" i="15"/>
  <c r="DQ46" i="13"/>
  <c r="DQ39" i="21"/>
  <c r="DQ116" i="21"/>
  <c r="DO117" i="21" s="1"/>
  <c r="DH55" i="68"/>
  <c r="DS51" i="21"/>
  <c r="DS153" i="15"/>
  <c r="DP46" i="68"/>
  <c r="DO23" i="15"/>
  <c r="DP137" i="15"/>
  <c r="DP140" i="15" s="1"/>
  <c r="DP155" i="21"/>
  <c r="DR112" i="21"/>
  <c r="DR113" i="21" s="1"/>
  <c r="DS109" i="21" s="1"/>
  <c r="DR115" i="21"/>
  <c r="DQ49" i="21"/>
  <c r="DQ139" i="15"/>
  <c r="DV97" i="15"/>
  <c r="DV98" i="15" s="1"/>
  <c r="DQ25" i="15"/>
  <c r="DR151" i="15"/>
  <c r="DR154" i="15" s="1"/>
  <c r="DV84" i="15"/>
  <c r="DJ134" i="21"/>
  <c r="DJ131" i="21"/>
  <c r="DJ132" i="21" s="1"/>
  <c r="DK128" i="21" s="1"/>
  <c r="DI47" i="13"/>
  <c r="DI40" i="21"/>
  <c r="DI135" i="21"/>
  <c r="DG136" i="21" s="1"/>
  <c r="E134" i="21"/>
  <c r="DI50" i="21"/>
  <c r="DI146" i="15"/>
  <c r="E131" i="21"/>
  <c r="F231" i="2" s="1"/>
  <c r="F230" i="2" s="1"/>
  <c r="DP54" i="68"/>
  <c r="DD60" i="15" l="1"/>
  <c r="DC13" i="15"/>
  <c r="DC29" i="21" s="1"/>
  <c r="DD62" i="15"/>
  <c r="CR86" i="15"/>
  <c r="CQ91" i="15"/>
  <c r="DV57" i="68"/>
  <c r="AJ51" i="69"/>
  <c r="DW52" i="21"/>
  <c r="DW160" i="15"/>
  <c r="AJ41" i="69"/>
  <c r="DV49" i="68"/>
  <c r="DX169" i="21"/>
  <c r="DX172" i="21"/>
  <c r="DX170" i="21"/>
  <c r="DY166" i="21" s="1"/>
  <c r="DW42" i="21"/>
  <c r="DW49" i="68" s="1"/>
  <c r="DW49" i="13"/>
  <c r="DW173" i="21"/>
  <c r="DU174" i="21" s="1"/>
  <c r="DV158" i="15"/>
  <c r="DV161" i="15" s="1"/>
  <c r="DU26" i="15"/>
  <c r="DW95" i="15"/>
  <c r="DV17" i="15"/>
  <c r="DW81" i="15"/>
  <c r="DR25" i="15"/>
  <c r="DS151" i="15"/>
  <c r="DS154" i="15" s="1"/>
  <c r="DS48" i="68"/>
  <c r="E135" i="21"/>
  <c r="DI47" i="68"/>
  <c r="DI47" i="21"/>
  <c r="DS56" i="68"/>
  <c r="DS112" i="21"/>
  <c r="DS113" i="21" s="1"/>
  <c r="DT109" i="21" s="1"/>
  <c r="DS115" i="21"/>
  <c r="DQ137" i="15"/>
  <c r="DQ140" i="15" s="1"/>
  <c r="DP23" i="15"/>
  <c r="DI144" i="15"/>
  <c r="DI147" i="15" s="1"/>
  <c r="DH24" i="15"/>
  <c r="DT48" i="13"/>
  <c r="DT41" i="21"/>
  <c r="DT48" i="68" s="1"/>
  <c r="DT154" i="21"/>
  <c r="DR155" i="21" s="1"/>
  <c r="DJ50" i="21"/>
  <c r="DJ146" i="15"/>
  <c r="DQ54" i="68"/>
  <c r="DU153" i="21"/>
  <c r="DU150" i="21"/>
  <c r="DU151" i="21" s="1"/>
  <c r="DV147" i="21" s="1"/>
  <c r="DR46" i="13"/>
  <c r="DR39" i="21"/>
  <c r="DR116" i="21"/>
  <c r="DP117" i="21" s="1"/>
  <c r="DR49" i="21"/>
  <c r="AI48" i="69" s="1"/>
  <c r="DR139" i="15"/>
  <c r="DY209" i="21"/>
  <c r="EJ209" i="21"/>
  <c r="BL209" i="21"/>
  <c r="DI209" i="21"/>
  <c r="BE209" i="21"/>
  <c r="AD209" i="21"/>
  <c r="EA209" i="21"/>
  <c r="DR209" i="21"/>
  <c r="AS209" i="21"/>
  <c r="AT209" i="21"/>
  <c r="BU209" i="21"/>
  <c r="BI209" i="21"/>
  <c r="Q209" i="21"/>
  <c r="BY209" i="21"/>
  <c r="CA209" i="21"/>
  <c r="DE209" i="21"/>
  <c r="CZ209" i="21"/>
  <c r="DX209" i="21"/>
  <c r="DT209" i="21"/>
  <c r="DU209" i="21"/>
  <c r="DH209" i="21"/>
  <c r="BF209" i="21"/>
  <c r="AY209" i="21"/>
  <c r="CF209" i="21"/>
  <c r="CU209" i="21"/>
  <c r="BV209" i="21"/>
  <c r="CJ209" i="21"/>
  <c r="CL209" i="21"/>
  <c r="Z209" i="21"/>
  <c r="DS209" i="21"/>
  <c r="DW209" i="21"/>
  <c r="BW209" i="21"/>
  <c r="T209" i="21"/>
  <c r="AN209" i="21"/>
  <c r="DQ209" i="21"/>
  <c r="EB209" i="21"/>
  <c r="AE209" i="21"/>
  <c r="CS209" i="21"/>
  <c r="BM209" i="21"/>
  <c r="EL209" i="21"/>
  <c r="DZ209" i="21"/>
  <c r="EK209" i="21"/>
  <c r="AR209" i="21"/>
  <c r="DD209" i="21"/>
  <c r="AX209" i="21"/>
  <c r="EM209" i="21"/>
  <c r="CP209" i="21"/>
  <c r="DB209" i="21"/>
  <c r="DL209" i="21"/>
  <c r="DM209" i="21"/>
  <c r="BN209" i="21"/>
  <c r="P209" i="21"/>
  <c r="EI209" i="21"/>
  <c r="BB209" i="21"/>
  <c r="CW209" i="21"/>
  <c r="CN209" i="21"/>
  <c r="CC209" i="21"/>
  <c r="BC209" i="21"/>
  <c r="BS209" i="21"/>
  <c r="AH209" i="21"/>
  <c r="BO209" i="21"/>
  <c r="AV209" i="21"/>
  <c r="AQ209" i="21"/>
  <c r="BH209" i="21"/>
  <c r="DC209" i="21"/>
  <c r="BG209" i="21"/>
  <c r="DJ209" i="21"/>
  <c r="DP209" i="21"/>
  <c r="EH209" i="21"/>
  <c r="CR209" i="21"/>
  <c r="W209" i="21"/>
  <c r="BX209" i="21"/>
  <c r="EP209" i="21"/>
  <c r="EF209" i="21"/>
  <c r="X209" i="21"/>
  <c r="AP209" i="21"/>
  <c r="CQ209" i="21"/>
  <c r="AJ209" i="21"/>
  <c r="U209" i="21"/>
  <c r="BZ209" i="21"/>
  <c r="EG209" i="21"/>
  <c r="L209" i="21"/>
  <c r="ED209" i="21"/>
  <c r="CX209" i="21"/>
  <c r="EC209" i="21"/>
  <c r="BT209" i="21"/>
  <c r="AM209" i="21"/>
  <c r="CK209" i="21"/>
  <c r="BA209" i="21"/>
  <c r="CT209" i="21"/>
  <c r="EO209" i="21"/>
  <c r="DG209" i="21"/>
  <c r="CM209" i="21"/>
  <c r="CE209" i="21"/>
  <c r="AF209" i="21"/>
  <c r="DA209" i="21"/>
  <c r="BJ209" i="21"/>
  <c r="DF209" i="21"/>
  <c r="AK209" i="21"/>
  <c r="M209" i="21"/>
  <c r="DO209" i="21"/>
  <c r="EN209" i="21"/>
  <c r="CH209" i="21"/>
  <c r="CD209" i="21"/>
  <c r="DV209" i="21"/>
  <c r="AU209" i="21"/>
  <c r="AL209" i="21"/>
  <c r="EE209" i="21"/>
  <c r="DK209" i="21"/>
  <c r="AA209" i="21"/>
  <c r="AO209" i="21"/>
  <c r="CI209" i="21"/>
  <c r="BR209" i="21"/>
  <c r="BQ209" i="21"/>
  <c r="AZ209" i="21"/>
  <c r="BP209" i="21"/>
  <c r="CG209" i="21"/>
  <c r="BD209" i="21"/>
  <c r="BK209" i="21"/>
  <c r="AC209" i="21"/>
  <c r="AG209" i="21"/>
  <c r="V209" i="21"/>
  <c r="AW209" i="21"/>
  <c r="DN209" i="21"/>
  <c r="O209" i="21"/>
  <c r="CO209" i="21"/>
  <c r="CV209" i="21"/>
  <c r="CY209" i="21"/>
  <c r="G20" i="61"/>
  <c r="N209" i="21"/>
  <c r="Y209" i="21"/>
  <c r="R209" i="21"/>
  <c r="AB209" i="21"/>
  <c r="S209" i="21"/>
  <c r="AI209" i="21"/>
  <c r="CB209" i="21"/>
  <c r="K209" i="21"/>
  <c r="DI55" i="68"/>
  <c r="DT51" i="21"/>
  <c r="DT56" i="68" s="1"/>
  <c r="DT153" i="15"/>
  <c r="DJ47" i="13"/>
  <c r="AG46" i="24" s="1"/>
  <c r="DJ40" i="21"/>
  <c r="DJ135" i="21"/>
  <c r="DH136" i="21" s="1"/>
  <c r="DK134" i="21"/>
  <c r="DK131" i="21"/>
  <c r="DK132" i="21" s="1"/>
  <c r="DL128" i="21" s="1"/>
  <c r="DQ46" i="68"/>
  <c r="DD63" i="15" l="1"/>
  <c r="DD13" i="15" s="1"/>
  <c r="DD29" i="21" s="1"/>
  <c r="DD19" i="68" s="1"/>
  <c r="DE23" i="8"/>
  <c r="DE25" i="8" s="1"/>
  <c r="DC19" i="68"/>
  <c r="CR87" i="15"/>
  <c r="CR37" i="13" s="1"/>
  <c r="CR35" i="13" s="1"/>
  <c r="CR39" i="13" s="1"/>
  <c r="CR40" i="13" s="1"/>
  <c r="CQ16" i="15"/>
  <c r="DX42" i="21"/>
  <c r="DX49" i="68" s="1"/>
  <c r="DX49" i="13"/>
  <c r="DX173" i="21"/>
  <c r="DV174" i="21" s="1"/>
  <c r="DX52" i="21"/>
  <c r="DX57" i="68" s="1"/>
  <c r="DX160" i="15"/>
  <c r="DW57" i="68"/>
  <c r="DV26" i="15"/>
  <c r="DW158" i="15"/>
  <c r="DW161" i="15" s="1"/>
  <c r="DY169" i="21"/>
  <c r="DY172" i="21"/>
  <c r="DY170" i="21"/>
  <c r="DZ166" i="21" s="1"/>
  <c r="DN54" i="21"/>
  <c r="DN58" i="68" s="1"/>
  <c r="DN173" i="15"/>
  <c r="DG54" i="21"/>
  <c r="DG173" i="15"/>
  <c r="AH54" i="21"/>
  <c r="AH173" i="15"/>
  <c r="CL54" i="21"/>
  <c r="CL173" i="15"/>
  <c r="BI173" i="15"/>
  <c r="BI54" i="21"/>
  <c r="AW173" i="15"/>
  <c r="AW54" i="21"/>
  <c r="X173" i="15"/>
  <c r="X54" i="21"/>
  <c r="BU173" i="15"/>
  <c r="BU54" i="21"/>
  <c r="EF173" i="15"/>
  <c r="EF54" i="21"/>
  <c r="EF58" i="68" s="1"/>
  <c r="BJ217" i="21"/>
  <c r="BB217" i="21"/>
  <c r="BK217" i="21"/>
  <c r="DE217" i="21"/>
  <c r="DM217" i="21"/>
  <c r="AZ217" i="21"/>
  <c r="CY217" i="21"/>
  <c r="DH217" i="21"/>
  <c r="K217" i="21"/>
  <c r="K54" i="21"/>
  <c r="BX217" i="21"/>
  <c r="CT217" i="21"/>
  <c r="DF217" i="21"/>
  <c r="BP217" i="21"/>
  <c r="CM217" i="21"/>
  <c r="AL217" i="21"/>
  <c r="AO217" i="21"/>
  <c r="EF217" i="21"/>
  <c r="DA217" i="21"/>
  <c r="BH217" i="21"/>
  <c r="AQ217" i="21"/>
  <c r="CI217" i="21"/>
  <c r="EC217" i="21"/>
  <c r="DZ217" i="21"/>
  <c r="BC217" i="21"/>
  <c r="EK217" i="21"/>
  <c r="AG217" i="21"/>
  <c r="AE217" i="21"/>
  <c r="EE217" i="21"/>
  <c r="AH217" i="21"/>
  <c r="EP217" i="21"/>
  <c r="BV217" i="21"/>
  <c r="BR217" i="21"/>
  <c r="BZ217" i="21"/>
  <c r="U217" i="21"/>
  <c r="BU217" i="21"/>
  <c r="CO217" i="21"/>
  <c r="EB217" i="21"/>
  <c r="CF217" i="21"/>
  <c r="AM217" i="21"/>
  <c r="AT217" i="21"/>
  <c r="CJ217" i="21"/>
  <c r="AJ217" i="21"/>
  <c r="DB217" i="21"/>
  <c r="CU217" i="21"/>
  <c r="R217" i="21"/>
  <c r="CS217" i="21"/>
  <c r="DW217" i="21"/>
  <c r="M217" i="21"/>
  <c r="EN217" i="21"/>
  <c r="AP217" i="21"/>
  <c r="BE217" i="21"/>
  <c r="AY217" i="21"/>
  <c r="DN217" i="21"/>
  <c r="ED217" i="21"/>
  <c r="L217" i="21"/>
  <c r="CX217" i="21"/>
  <c r="BY217" i="21"/>
  <c r="W217" i="21"/>
  <c r="BF217" i="21"/>
  <c r="DL217" i="21"/>
  <c r="DI217" i="21"/>
  <c r="Q217" i="21"/>
  <c r="CH217" i="21"/>
  <c r="O217" i="21"/>
  <c r="CV217" i="21"/>
  <c r="EO217" i="21"/>
  <c r="AB217" i="21"/>
  <c r="DK217" i="21"/>
  <c r="DO217" i="21"/>
  <c r="BN217" i="21"/>
  <c r="BD217" i="21"/>
  <c r="DG217" i="21"/>
  <c r="AF217" i="21"/>
  <c r="CD217" i="21"/>
  <c r="DQ217" i="21"/>
  <c r="CQ217" i="21"/>
  <c r="S217" i="21"/>
  <c r="DU217" i="21"/>
  <c r="EA217" i="21"/>
  <c r="AK217" i="21"/>
  <c r="BA217" i="21"/>
  <c r="BQ217" i="21"/>
  <c r="BI217" i="21"/>
  <c r="N217" i="21"/>
  <c r="AU217" i="21"/>
  <c r="DY217" i="21"/>
  <c r="CC217" i="21"/>
  <c r="T217" i="21"/>
  <c r="EI217" i="21"/>
  <c r="AR217" i="21"/>
  <c r="DP217" i="21"/>
  <c r="DS217" i="21"/>
  <c r="EH217" i="21"/>
  <c r="DD217" i="21"/>
  <c r="AI217" i="21"/>
  <c r="CA217" i="21"/>
  <c r="AA217" i="21"/>
  <c r="AS217" i="21"/>
  <c r="BW217" i="21"/>
  <c r="CP217" i="21"/>
  <c r="BM217" i="21"/>
  <c r="CW217" i="21"/>
  <c r="CZ217" i="21"/>
  <c r="DJ217" i="21"/>
  <c r="CN217" i="21"/>
  <c r="DX217" i="21"/>
  <c r="Y217" i="21"/>
  <c r="CK217" i="21"/>
  <c r="CB217" i="21"/>
  <c r="DC217" i="21"/>
  <c r="DR217" i="21"/>
  <c r="CL217" i="21"/>
  <c r="BS217" i="21"/>
  <c r="EJ217" i="21"/>
  <c r="CR217" i="21"/>
  <c r="CG217" i="21"/>
  <c r="EL217" i="21"/>
  <c r="CE217" i="21"/>
  <c r="X217" i="21"/>
  <c r="BO217" i="21"/>
  <c r="AW217" i="21"/>
  <c r="AN217" i="21"/>
  <c r="BL217" i="21"/>
  <c r="P217" i="21"/>
  <c r="AV217" i="21"/>
  <c r="AX217" i="21"/>
  <c r="DT217" i="21"/>
  <c r="EG217" i="21"/>
  <c r="DV217" i="21"/>
  <c r="V217" i="21"/>
  <c r="BG217" i="21"/>
  <c r="AC217" i="21"/>
  <c r="AD217" i="21"/>
  <c r="BT217" i="21"/>
  <c r="E209" i="21"/>
  <c r="K173" i="15"/>
  <c r="Z217" i="21"/>
  <c r="EM217" i="21"/>
  <c r="EP215" i="21" s="1"/>
  <c r="EP54" i="21"/>
  <c r="EP173" i="15"/>
  <c r="DZ54" i="21"/>
  <c r="DZ58" i="68" s="1"/>
  <c r="DZ173" i="15"/>
  <c r="DU51" i="21"/>
  <c r="DU153" i="15"/>
  <c r="CD54" i="21"/>
  <c r="CD173" i="15"/>
  <c r="CN54" i="21"/>
  <c r="CN173" i="15"/>
  <c r="DR173" i="15"/>
  <c r="DR54" i="21"/>
  <c r="DR58" i="68" s="1"/>
  <c r="DV150" i="21"/>
  <c r="DV151" i="21" s="1"/>
  <c r="DW147" i="21" s="1"/>
  <c r="DV153" i="21"/>
  <c r="DQ23" i="15"/>
  <c r="DR137" i="15"/>
  <c r="DR140" i="15" s="1"/>
  <c r="AY54" i="21"/>
  <c r="AY173" i="15"/>
  <c r="AI45" i="24"/>
  <c r="BD173" i="15"/>
  <c r="BD54" i="21"/>
  <c r="CR173" i="15"/>
  <c r="CR54" i="21"/>
  <c r="AB173" i="15"/>
  <c r="AB54" i="21"/>
  <c r="CG173" i="15"/>
  <c r="CG54" i="21"/>
  <c r="DO173" i="15"/>
  <c r="DO54" i="21"/>
  <c r="EC173" i="15"/>
  <c r="EC54" i="21"/>
  <c r="EC58" i="68" s="1"/>
  <c r="EH173" i="15"/>
  <c r="EH54" i="21"/>
  <c r="EH58" i="68" s="1"/>
  <c r="EI54" i="21"/>
  <c r="EI173" i="15"/>
  <c r="AE54" i="21"/>
  <c r="AE173" i="15"/>
  <c r="DH54" i="21"/>
  <c r="DH173" i="15"/>
  <c r="BE173" i="15"/>
  <c r="BE54" i="21"/>
  <c r="DK50" i="21"/>
  <c r="DK146" i="15"/>
  <c r="R54" i="21"/>
  <c r="R173" i="15"/>
  <c r="BP54" i="21"/>
  <c r="BP173" i="15"/>
  <c r="M173" i="15"/>
  <c r="M54" i="21"/>
  <c r="CX173" i="15"/>
  <c r="CX54" i="21"/>
  <c r="DP54" i="21"/>
  <c r="DP58" i="68" s="1"/>
  <c r="DP173" i="15"/>
  <c r="P54" i="21"/>
  <c r="P173" i="15"/>
  <c r="EB173" i="15"/>
  <c r="EB54" i="21"/>
  <c r="EB58" i="68" s="1"/>
  <c r="DU173" i="15"/>
  <c r="DU54" i="21"/>
  <c r="DU58" i="68" s="1"/>
  <c r="DI173" i="15"/>
  <c r="DI54" i="21"/>
  <c r="DS46" i="13"/>
  <c r="DS39" i="21"/>
  <c r="DS116" i="21"/>
  <c r="DQ117" i="21" s="1"/>
  <c r="AR173" i="15"/>
  <c r="AR54" i="21"/>
  <c r="V173" i="15"/>
  <c r="V54" i="21"/>
  <c r="BC54" i="21"/>
  <c r="BC173" i="15"/>
  <c r="BV173" i="15"/>
  <c r="BV54" i="21"/>
  <c r="DV173" i="15"/>
  <c r="DV54" i="21"/>
  <c r="DV58" i="68" s="1"/>
  <c r="CU54" i="21"/>
  <c r="CU173" i="15"/>
  <c r="CB173" i="15"/>
  <c r="CB54" i="21"/>
  <c r="CK54" i="21"/>
  <c r="CK173" i="15"/>
  <c r="CF173" i="15"/>
  <c r="CF54" i="21"/>
  <c r="AI173" i="15"/>
  <c r="AI54" i="21"/>
  <c r="BK54" i="21"/>
  <c r="BK173" i="15"/>
  <c r="CH173" i="15"/>
  <c r="CH54" i="21"/>
  <c r="AM54" i="21"/>
  <c r="AM173" i="15"/>
  <c r="W173" i="15"/>
  <c r="W54" i="21"/>
  <c r="CW54" i="21"/>
  <c r="CW173" i="15"/>
  <c r="BM173" i="15"/>
  <c r="BM54" i="21"/>
  <c r="EA54" i="21"/>
  <c r="EA173" i="15"/>
  <c r="DU41" i="21"/>
  <c r="DU48" i="13"/>
  <c r="DU154" i="21"/>
  <c r="DS155" i="21" s="1"/>
  <c r="S173" i="15"/>
  <c r="S54" i="21"/>
  <c r="EN173" i="15"/>
  <c r="EN54" i="21"/>
  <c r="EN58" i="68" s="1"/>
  <c r="BT54" i="21"/>
  <c r="BT173" i="15"/>
  <c r="BB173" i="15"/>
  <c r="BB54" i="21"/>
  <c r="CS54" i="21"/>
  <c r="CS173" i="15"/>
  <c r="BF54" i="21"/>
  <c r="BF173" i="15"/>
  <c r="AD173" i="15"/>
  <c r="AD54" i="21"/>
  <c r="DT112" i="21"/>
  <c r="DT113" i="21" s="1"/>
  <c r="DU109" i="21" s="1"/>
  <c r="DT115" i="21"/>
  <c r="DL134" i="21"/>
  <c r="DL131" i="21"/>
  <c r="DL132" i="21" s="1"/>
  <c r="DM128" i="21" s="1"/>
  <c r="Y54" i="21"/>
  <c r="Y173" i="15"/>
  <c r="AZ54" i="21"/>
  <c r="AZ173" i="15"/>
  <c r="AK54" i="21"/>
  <c r="AK173" i="15"/>
  <c r="ED173" i="15"/>
  <c r="ED54" i="21"/>
  <c r="ED58" i="68" s="1"/>
  <c r="DJ173" i="15"/>
  <c r="DJ54" i="21"/>
  <c r="DJ58" i="68" s="1"/>
  <c r="BN173" i="15"/>
  <c r="BN54" i="21"/>
  <c r="DQ54" i="21"/>
  <c r="DQ58" i="68" s="1"/>
  <c r="DQ173" i="15"/>
  <c r="DT54" i="21"/>
  <c r="DT58" i="68" s="1"/>
  <c r="DT173" i="15"/>
  <c r="BL54" i="21"/>
  <c r="BL173" i="15"/>
  <c r="DS49" i="21"/>
  <c r="DS139" i="15"/>
  <c r="EE173" i="15"/>
  <c r="EE54" i="21"/>
  <c r="AP54" i="21"/>
  <c r="AP173" i="15"/>
  <c r="DD54" i="21"/>
  <c r="DD173" i="15"/>
  <c r="EO54" i="21"/>
  <c r="EO58" i="68" s="1"/>
  <c r="EO173" i="15"/>
  <c r="AU173" i="15"/>
  <c r="AU54" i="21"/>
  <c r="EK173" i="15"/>
  <c r="EK54" i="21"/>
  <c r="EK58" i="68" s="1"/>
  <c r="AT173" i="15"/>
  <c r="AT54" i="21"/>
  <c r="AC173" i="15"/>
  <c r="AC54" i="21"/>
  <c r="BX173" i="15"/>
  <c r="BX54" i="21"/>
  <c r="EL173" i="15"/>
  <c r="EL54" i="21"/>
  <c r="EL58" i="68" s="1"/>
  <c r="DK40" i="21"/>
  <c r="DK47" i="13"/>
  <c r="DK135" i="21"/>
  <c r="N54" i="21"/>
  <c r="N173" i="15"/>
  <c r="BQ173" i="15"/>
  <c r="BQ54" i="21"/>
  <c r="DF173" i="15"/>
  <c r="DF54" i="21"/>
  <c r="L54" i="21"/>
  <c r="L173" i="15"/>
  <c r="BG54" i="21"/>
  <c r="BG173" i="15"/>
  <c r="DM173" i="15"/>
  <c r="DM54" i="21"/>
  <c r="DM58" i="68" s="1"/>
  <c r="AN54" i="21"/>
  <c r="AN173" i="15"/>
  <c r="DX54" i="21"/>
  <c r="DX58" i="68" s="1"/>
  <c r="DX173" i="15"/>
  <c r="EJ173" i="15"/>
  <c r="EJ54" i="21"/>
  <c r="EJ58" i="68" s="1"/>
  <c r="DJ47" i="68"/>
  <c r="DJ47" i="21"/>
  <c r="AG39" i="69"/>
  <c r="AG46" i="69" s="1"/>
  <c r="CI173" i="15"/>
  <c r="CI54" i="21"/>
  <c r="BZ54" i="21"/>
  <c r="BZ173" i="15"/>
  <c r="DB54" i="21"/>
  <c r="DB173" i="15"/>
  <c r="DE173" i="15"/>
  <c r="DE54" i="21"/>
  <c r="CO54" i="21"/>
  <c r="CO173" i="15"/>
  <c r="AA173" i="15"/>
  <c r="AA54" i="21"/>
  <c r="CE54" i="21"/>
  <c r="CE173" i="15"/>
  <c r="AJ173" i="15"/>
  <c r="AJ54" i="21"/>
  <c r="AV173" i="15"/>
  <c r="AV54" i="21"/>
  <c r="EM54" i="21"/>
  <c r="EM173" i="15"/>
  <c r="DS54" i="21"/>
  <c r="DS173" i="15"/>
  <c r="BY54" i="21"/>
  <c r="BY173" i="15"/>
  <c r="AL173" i="15"/>
  <c r="AL54" i="21"/>
  <c r="BS173" i="15"/>
  <c r="BS54" i="21"/>
  <c r="CJ54" i="21"/>
  <c r="CJ173" i="15"/>
  <c r="DR46" i="68"/>
  <c r="AI38" i="69"/>
  <c r="CT54" i="21"/>
  <c r="CT173" i="15"/>
  <c r="DJ144" i="15"/>
  <c r="DJ147" i="15" s="1"/>
  <c r="DI24" i="15"/>
  <c r="AG54" i="21"/>
  <c r="AG173" i="15"/>
  <c r="BA54" i="21"/>
  <c r="BA173" i="15"/>
  <c r="CC54" i="21"/>
  <c r="CC173" i="15"/>
  <c r="AS173" i="15"/>
  <c r="AS54" i="21"/>
  <c r="DS25" i="15"/>
  <c r="DT151" i="15"/>
  <c r="DT154" i="15" s="1"/>
  <c r="G42" i="61"/>
  <c r="E42" i="61" s="1"/>
  <c r="E20" i="61"/>
  <c r="BR173" i="15"/>
  <c r="BR54" i="21"/>
  <c r="BJ54" i="21"/>
  <c r="BJ173" i="15"/>
  <c r="EG54" i="21"/>
  <c r="EG58" i="68" s="1"/>
  <c r="EG173" i="15"/>
  <c r="DC54" i="21"/>
  <c r="DC173" i="15"/>
  <c r="DL173" i="15"/>
  <c r="DL54" i="21"/>
  <c r="DL58" i="68" s="1"/>
  <c r="T173" i="15"/>
  <c r="T54" i="21"/>
  <c r="CZ173" i="15"/>
  <c r="CZ54" i="21"/>
  <c r="DY54" i="21"/>
  <c r="DY58" i="68" s="1"/>
  <c r="DY173" i="15"/>
  <c r="DJ55" i="68"/>
  <c r="AG49" i="69"/>
  <c r="CY54" i="21"/>
  <c r="CY173" i="15"/>
  <c r="DA173" i="15"/>
  <c r="DA54" i="21"/>
  <c r="BH173" i="15"/>
  <c r="BH54" i="21"/>
  <c r="BW54" i="21"/>
  <c r="BW173" i="15"/>
  <c r="DW84" i="15"/>
  <c r="CV173" i="15"/>
  <c r="CV54" i="21"/>
  <c r="AO173" i="15"/>
  <c r="AO54" i="21"/>
  <c r="AF54" i="21"/>
  <c r="AF173" i="15"/>
  <c r="U54" i="21"/>
  <c r="U173" i="15"/>
  <c r="AQ54" i="21"/>
  <c r="AQ173" i="15"/>
  <c r="CP54" i="21"/>
  <c r="CP173" i="15"/>
  <c r="DW173" i="15"/>
  <c r="DW54" i="21"/>
  <c r="CA173" i="15"/>
  <c r="CA54" i="21"/>
  <c r="O173" i="15"/>
  <c r="O54" i="21"/>
  <c r="DK54" i="21"/>
  <c r="DK173" i="15"/>
  <c r="CM173" i="15"/>
  <c r="CM54" i="21"/>
  <c r="CQ54" i="21"/>
  <c r="CQ173" i="15"/>
  <c r="BO54" i="21"/>
  <c r="BO173" i="15"/>
  <c r="AX54" i="21"/>
  <c r="AX173" i="15"/>
  <c r="Z54" i="21"/>
  <c r="Z173" i="15"/>
  <c r="Q173" i="15"/>
  <c r="Q54" i="21"/>
  <c r="DR54" i="68"/>
  <c r="DW97" i="15"/>
  <c r="DW98" i="15" s="1"/>
  <c r="EP90" i="21" l="1"/>
  <c r="DE60" i="15"/>
  <c r="DE62" i="15"/>
  <c r="DF23" i="8"/>
  <c r="DF25" i="8" s="1"/>
  <c r="EP58" i="68"/>
  <c r="CR89" i="15"/>
  <c r="CR91" i="15" s="1"/>
  <c r="DY52" i="21"/>
  <c r="DY160" i="15"/>
  <c r="DX158" i="15"/>
  <c r="DX161" i="15" s="1"/>
  <c r="DW26" i="15"/>
  <c r="DZ169" i="21"/>
  <c r="DZ172" i="21"/>
  <c r="DZ170" i="21"/>
  <c r="EA166" i="21" s="1"/>
  <c r="DY42" i="21"/>
  <c r="DY49" i="68" s="1"/>
  <c r="DY49" i="13"/>
  <c r="DY173" i="21"/>
  <c r="DW174" i="21" s="1"/>
  <c r="DJ55" i="21"/>
  <c r="BH58" i="68"/>
  <c r="BH55" i="21"/>
  <c r="BL58" i="68"/>
  <c r="BL55" i="21"/>
  <c r="DI58" i="68"/>
  <c r="DI55" i="21"/>
  <c r="DW153" i="21"/>
  <c r="DW150" i="21"/>
  <c r="DW151" i="21" s="1"/>
  <c r="DX147" i="21" s="1"/>
  <c r="X58" i="68"/>
  <c r="X55" i="21"/>
  <c r="AQ58" i="68"/>
  <c r="P53" i="69"/>
  <c r="P54" i="69" s="1"/>
  <c r="AQ55" i="21"/>
  <c r="CC58" i="68"/>
  <c r="CC55" i="21"/>
  <c r="K58" i="68"/>
  <c r="E54" i="21"/>
  <c r="H53" i="69"/>
  <c r="K55" i="21"/>
  <c r="DA58" i="68"/>
  <c r="DA55" i="21"/>
  <c r="AF53" i="69"/>
  <c r="AF54" i="69" s="1"/>
  <c r="DC58" i="68"/>
  <c r="DC55" i="21"/>
  <c r="CO58" i="68"/>
  <c r="CO55" i="21"/>
  <c r="N58" i="68"/>
  <c r="N55" i="21"/>
  <c r="DL40" i="21"/>
  <c r="DL47" i="13"/>
  <c r="DL135" i="21"/>
  <c r="DJ136" i="21" s="1"/>
  <c r="AM58" i="68"/>
  <c r="O53" i="69"/>
  <c r="O54" i="69" s="1"/>
  <c r="AM55" i="21"/>
  <c r="CG58" i="68"/>
  <c r="CG55" i="21"/>
  <c r="CQ58" i="68"/>
  <c r="AC53" i="69"/>
  <c r="AC54" i="69" s="1"/>
  <c r="CQ55" i="21"/>
  <c r="CH58" i="68"/>
  <c r="CH55" i="21"/>
  <c r="S58" i="68"/>
  <c r="J53" i="69"/>
  <c r="J54" i="69" s="1"/>
  <c r="S55" i="21"/>
  <c r="BE58" i="68"/>
  <c r="BE55" i="21"/>
  <c r="AB58" i="68"/>
  <c r="AB55" i="21"/>
  <c r="BI58" i="68"/>
  <c r="BI55" i="21"/>
  <c r="AF58" i="68"/>
  <c r="AF55" i="21"/>
  <c r="AE53" i="69"/>
  <c r="AE54" i="69" s="1"/>
  <c r="CY58" i="68"/>
  <c r="CY55" i="21"/>
  <c r="AG58" i="68"/>
  <c r="AG55" i="21"/>
  <c r="DK47" i="68"/>
  <c r="DK47" i="21"/>
  <c r="DU112" i="21"/>
  <c r="DU113" i="21" s="1"/>
  <c r="DV109" i="21" s="1"/>
  <c r="DU115" i="21"/>
  <c r="BJ58" i="68"/>
  <c r="BJ55" i="21"/>
  <c r="DS58" i="68"/>
  <c r="AJ53" i="69"/>
  <c r="DE58" i="68"/>
  <c r="DE55" i="21"/>
  <c r="AN58" i="68"/>
  <c r="AN55" i="21"/>
  <c r="CR58" i="68"/>
  <c r="CR55" i="21"/>
  <c r="CN58" i="68"/>
  <c r="CN55" i="21"/>
  <c r="BR58" i="68"/>
  <c r="BR55" i="21"/>
  <c r="DK144" i="15"/>
  <c r="DK147" i="15" s="1"/>
  <c r="DJ24" i="15"/>
  <c r="N53" i="69"/>
  <c r="N54" i="69" s="1"/>
  <c r="AI58" i="68"/>
  <c r="AI55" i="21"/>
  <c r="P58" i="68"/>
  <c r="P55" i="21"/>
  <c r="DH58" i="68"/>
  <c r="DH55" i="21"/>
  <c r="CL58" i="68"/>
  <c r="CL55" i="21"/>
  <c r="BQ58" i="68"/>
  <c r="BQ55" i="21"/>
  <c r="Y58" i="68"/>
  <c r="Y55" i="21"/>
  <c r="AI53" i="69"/>
  <c r="DO58" i="68"/>
  <c r="DL50" i="21"/>
  <c r="DL146" i="15"/>
  <c r="CU58" i="68"/>
  <c r="AD53" i="69"/>
  <c r="AD54" i="69" s="1"/>
  <c r="CU55" i="21"/>
  <c r="DV51" i="21"/>
  <c r="DV56" i="68" s="1"/>
  <c r="DV153" i="15"/>
  <c r="DT46" i="13"/>
  <c r="DT39" i="21"/>
  <c r="DT116" i="21"/>
  <c r="DR117" i="21" s="1"/>
  <c r="BN58" i="68"/>
  <c r="BN55" i="21"/>
  <c r="BV58" i="68"/>
  <c r="BV55" i="21"/>
  <c r="AO58" i="68"/>
  <c r="AO55" i="21"/>
  <c r="DT49" i="21"/>
  <c r="DT139" i="15"/>
  <c r="BK58" i="68"/>
  <c r="U53" i="69"/>
  <c r="BK55" i="21"/>
  <c r="DK58" i="68"/>
  <c r="AH53" i="69"/>
  <c r="O58" i="68"/>
  <c r="I53" i="69"/>
  <c r="I54" i="69" s="1"/>
  <c r="O55" i="21"/>
  <c r="CV58" i="68"/>
  <c r="CV55" i="21"/>
  <c r="AO53" i="69"/>
  <c r="EM58" i="68"/>
  <c r="BX58" i="68"/>
  <c r="BX55" i="21"/>
  <c r="DD58" i="68"/>
  <c r="DD55" i="21"/>
  <c r="AD58" i="68"/>
  <c r="AD55" i="21"/>
  <c r="DU48" i="68"/>
  <c r="BC58" i="68"/>
  <c r="S53" i="69"/>
  <c r="S54" i="69" s="1"/>
  <c r="BC55" i="21"/>
  <c r="BD58" i="68"/>
  <c r="BD55" i="21"/>
  <c r="CD58" i="68"/>
  <c r="CD55" i="21"/>
  <c r="BO58" i="68"/>
  <c r="V53" i="69"/>
  <c r="V54" i="69" s="1"/>
  <c r="BO55" i="21"/>
  <c r="AL58" i="68"/>
  <c r="AL55" i="21"/>
  <c r="R58" i="68"/>
  <c r="R55" i="21"/>
  <c r="E173" i="15"/>
  <c r="AC210" i="21"/>
  <c r="DR210" i="21"/>
  <c r="DA210" i="21"/>
  <c r="BT210" i="21"/>
  <c r="DW210" i="21"/>
  <c r="R210" i="21"/>
  <c r="AS210" i="21"/>
  <c r="AW210" i="21"/>
  <c r="CA210" i="21"/>
  <c r="CM210" i="21"/>
  <c r="BH210" i="21"/>
  <c r="AP210" i="21"/>
  <c r="BY210" i="21"/>
  <c r="T210" i="21"/>
  <c r="DT210" i="21"/>
  <c r="AU210" i="21"/>
  <c r="BD210" i="21"/>
  <c r="BP210" i="21"/>
  <c r="BQ210" i="21"/>
  <c r="CD210" i="21"/>
  <c r="CE210" i="21"/>
  <c r="O210" i="21"/>
  <c r="AE210" i="21"/>
  <c r="AM210" i="21"/>
  <c r="CZ210" i="21"/>
  <c r="AY210" i="21"/>
  <c r="Q210" i="21"/>
  <c r="EB210" i="21"/>
  <c r="DV210" i="21"/>
  <c r="EI210" i="21"/>
  <c r="W210" i="21"/>
  <c r="BB210" i="21"/>
  <c r="DI210" i="21"/>
  <c r="AH210" i="21"/>
  <c r="CN210" i="21"/>
  <c r="DB210" i="21"/>
  <c r="M210" i="21"/>
  <c r="AG210" i="21"/>
  <c r="AI210" i="21"/>
  <c r="AK210" i="21"/>
  <c r="AR210" i="21"/>
  <c r="AT210" i="21"/>
  <c r="BC210" i="21"/>
  <c r="BL210" i="21"/>
  <c r="CF210" i="21"/>
  <c r="DD210" i="21"/>
  <c r="EF210" i="21"/>
  <c r="U210" i="21"/>
  <c r="CT210" i="21"/>
  <c r="CH210" i="21"/>
  <c r="L210" i="21"/>
  <c r="Y210" i="21"/>
  <c r="CO210" i="21"/>
  <c r="CQ210" i="21"/>
  <c r="P210" i="21"/>
  <c r="V210" i="21"/>
  <c r="BJ210" i="21"/>
  <c r="BR210" i="21"/>
  <c r="DL210" i="21"/>
  <c r="AA210" i="21"/>
  <c r="AN210" i="21"/>
  <c r="BZ210" i="21"/>
  <c r="DE210" i="21"/>
  <c r="BX210" i="21"/>
  <c r="EE210" i="21"/>
  <c r="AO210" i="21"/>
  <c r="CR210" i="21"/>
  <c r="DY210" i="21"/>
  <c r="ED210" i="21"/>
  <c r="BS210" i="21"/>
  <c r="S210" i="21"/>
  <c r="AD210" i="21"/>
  <c r="AQ210" i="21"/>
  <c r="AV210" i="21"/>
  <c r="BE210" i="21"/>
  <c r="DH210" i="21"/>
  <c r="AL210" i="21"/>
  <c r="CJ210" i="21"/>
  <c r="DC210" i="21"/>
  <c r="DO210" i="21"/>
  <c r="AZ210" i="21"/>
  <c r="CW210" i="21"/>
  <c r="EP210" i="21"/>
  <c r="BA210" i="21"/>
  <c r="BM210" i="21"/>
  <c r="CS210" i="21"/>
  <c r="DJ210" i="21"/>
  <c r="BU210" i="21"/>
  <c r="CG210" i="21"/>
  <c r="DK210" i="21"/>
  <c r="EH210" i="21"/>
  <c r="EJ210" i="21"/>
  <c r="EM210" i="21"/>
  <c r="DP210" i="21"/>
  <c r="AX210" i="21"/>
  <c r="DU210" i="21"/>
  <c r="AB210" i="21"/>
  <c r="EC210" i="21"/>
  <c r="BF210" i="21"/>
  <c r="DX210" i="21"/>
  <c r="BG210" i="21"/>
  <c r="X210" i="21"/>
  <c r="AF210" i="21"/>
  <c r="BO210" i="21"/>
  <c r="AJ210" i="21"/>
  <c r="CX210" i="21"/>
  <c r="N210" i="21"/>
  <c r="BK210" i="21"/>
  <c r="CL210" i="21"/>
  <c r="DM210" i="21"/>
  <c r="DZ210" i="21"/>
  <c r="EL210" i="21"/>
  <c r="CV210" i="21"/>
  <c r="EN210" i="21"/>
  <c r="CP210" i="21"/>
  <c r="CY210" i="21"/>
  <c r="DN210" i="21"/>
  <c r="DS210" i="21"/>
  <c r="Z210" i="21"/>
  <c r="BV210" i="21"/>
  <c r="EG210" i="21"/>
  <c r="BW210" i="21"/>
  <c r="EO210" i="21"/>
  <c r="DF210" i="21"/>
  <c r="K210" i="21"/>
  <c r="CI210" i="21"/>
  <c r="DG210" i="21"/>
  <c r="EA210" i="21"/>
  <c r="CU210" i="21"/>
  <c r="EK210" i="21"/>
  <c r="BN210" i="21"/>
  <c r="CK210" i="21"/>
  <c r="DQ210" i="21"/>
  <c r="BI210" i="21"/>
  <c r="CB210" i="21"/>
  <c r="CC210" i="21"/>
  <c r="E217" i="21"/>
  <c r="BA58" i="68"/>
  <c r="BA55" i="21"/>
  <c r="DM134" i="21"/>
  <c r="DM131" i="21"/>
  <c r="DM132" i="21" s="1"/>
  <c r="DN128" i="21" s="1"/>
  <c r="DK55" i="68"/>
  <c r="DK55" i="21"/>
  <c r="DX81" i="15"/>
  <c r="CZ58" i="68"/>
  <c r="CZ55" i="21"/>
  <c r="AJ58" i="68"/>
  <c r="AJ55" i="21"/>
  <c r="BF58" i="68"/>
  <c r="BF55" i="21"/>
  <c r="BM58" i="68"/>
  <c r="BM55" i="21"/>
  <c r="CF58" i="68"/>
  <c r="CF55" i="21"/>
  <c r="AN53" i="69"/>
  <c r="EI58" i="68"/>
  <c r="DG58" i="68"/>
  <c r="AG53" i="69"/>
  <c r="AG54" i="69" s="1"/>
  <c r="DG55" i="21"/>
  <c r="DW58" i="68"/>
  <c r="AK53" i="69"/>
  <c r="DT25" i="15"/>
  <c r="DU151" i="15"/>
  <c r="DU154" i="15" s="1"/>
  <c r="CI58" i="68"/>
  <c r="AA53" i="69"/>
  <c r="AA54" i="69" s="1"/>
  <c r="CI55" i="21"/>
  <c r="AT58" i="68"/>
  <c r="AT55" i="21"/>
  <c r="AK58" i="68"/>
  <c r="AK55" i="21"/>
  <c r="M58" i="68"/>
  <c r="M55" i="21"/>
  <c r="AX58" i="68"/>
  <c r="AX55" i="21"/>
  <c r="CP58" i="68"/>
  <c r="CP55" i="21"/>
  <c r="X53" i="69"/>
  <c r="X54" i="69" s="1"/>
  <c r="BW58" i="68"/>
  <c r="BW55" i="21"/>
  <c r="W53" i="69"/>
  <c r="W54" i="69" s="1"/>
  <c r="BS58" i="68"/>
  <c r="BS55" i="21"/>
  <c r="CB58" i="68"/>
  <c r="CB55" i="21"/>
  <c r="BP58" i="68"/>
  <c r="BP55" i="21"/>
  <c r="Q53" i="69"/>
  <c r="Q54" i="69" s="1"/>
  <c r="AU58" i="68"/>
  <c r="AU55" i="21"/>
  <c r="BT58" i="68"/>
  <c r="BT55" i="21"/>
  <c r="DV41" i="21"/>
  <c r="DV48" i="68" s="1"/>
  <c r="DV48" i="13"/>
  <c r="AJ47" i="24" s="1"/>
  <c r="DV154" i="21"/>
  <c r="DW17" i="15"/>
  <c r="DX95" i="15"/>
  <c r="AB53" i="69"/>
  <c r="AB54" i="69" s="1"/>
  <c r="CM58" i="68"/>
  <c r="CM55" i="21"/>
  <c r="BY58" i="68"/>
  <c r="BY55" i="21"/>
  <c r="V58" i="68"/>
  <c r="V55" i="21"/>
  <c r="M53" i="69"/>
  <c r="M54" i="69" s="1"/>
  <c r="AE58" i="68"/>
  <c r="AE55" i="21"/>
  <c r="AH58" i="68"/>
  <c r="AH55" i="21"/>
  <c r="Q58" i="68"/>
  <c r="Q55" i="21"/>
  <c r="Y53" i="69"/>
  <c r="Y54" i="69" s="1"/>
  <c r="CA58" i="68"/>
  <c r="CA55" i="21"/>
  <c r="DI136" i="21"/>
  <c r="BZ58" i="68"/>
  <c r="BZ55" i="21"/>
  <c r="EE58" i="68"/>
  <c r="AM53" i="69"/>
  <c r="AR58" i="68"/>
  <c r="AR55" i="21"/>
  <c r="L58" i="68"/>
  <c r="L55" i="21"/>
  <c r="AY58" i="68"/>
  <c r="R53" i="69"/>
  <c r="R54" i="69" s="1"/>
  <c r="AY55" i="21"/>
  <c r="Z58" i="68"/>
  <c r="Z55" i="21"/>
  <c r="T58" i="68"/>
  <c r="T55" i="21"/>
  <c r="DF58" i="68"/>
  <c r="DF55" i="21"/>
  <c r="CS58" i="68"/>
  <c r="CS55" i="21"/>
  <c r="L53" i="69"/>
  <c r="L54" i="69" s="1"/>
  <c r="AA58" i="68"/>
  <c r="AA55" i="21"/>
  <c r="W58" i="68"/>
  <c r="K53" i="69"/>
  <c r="K54" i="69" s="1"/>
  <c r="W55" i="21"/>
  <c r="AW58" i="68"/>
  <c r="AW55" i="21"/>
  <c r="U58" i="68"/>
  <c r="U55" i="21"/>
  <c r="CT58" i="68"/>
  <c r="CT55" i="21"/>
  <c r="AV58" i="68"/>
  <c r="AV55" i="21"/>
  <c r="DB58" i="68"/>
  <c r="DB55" i="21"/>
  <c r="T53" i="69"/>
  <c r="T54" i="69" s="1"/>
  <c r="BG58" i="68"/>
  <c r="BG55" i="21"/>
  <c r="AC58" i="68"/>
  <c r="AC55" i="21"/>
  <c r="AP58" i="68"/>
  <c r="AP55" i="21"/>
  <c r="EA58" i="68"/>
  <c r="AL53" i="69"/>
  <c r="CX58" i="68"/>
  <c r="CX55" i="21"/>
  <c r="DU56" i="68"/>
  <c r="AS58" i="68"/>
  <c r="AS55" i="21"/>
  <c r="CJ58" i="68"/>
  <c r="CJ55" i="21"/>
  <c r="Z53" i="69"/>
  <c r="Z54" i="69" s="1"/>
  <c r="CE58" i="68"/>
  <c r="CE55" i="21"/>
  <c r="DS54" i="68"/>
  <c r="AZ58" i="68"/>
  <c r="AZ55" i="21"/>
  <c r="BB58" i="68"/>
  <c r="BB55" i="21"/>
  <c r="CW58" i="68"/>
  <c r="CW55" i="21"/>
  <c r="CK58" i="68"/>
  <c r="CK55" i="21"/>
  <c r="DS46" i="68"/>
  <c r="DR23" i="15"/>
  <c r="DS137" i="15"/>
  <c r="DS140" i="15" s="1"/>
  <c r="BU58" i="68"/>
  <c r="BU55" i="21"/>
  <c r="DE63" i="15" l="1"/>
  <c r="DF60" i="15" s="1"/>
  <c r="DF62" i="15"/>
  <c r="DG23" i="8"/>
  <c r="DG25" i="8" s="1"/>
  <c r="CS86" i="15"/>
  <c r="CS87" i="15" s="1"/>
  <c r="CR16" i="15"/>
  <c r="EA169" i="21"/>
  <c r="EA172" i="21"/>
  <c r="EA170" i="21"/>
  <c r="EB166" i="21" s="1"/>
  <c r="DZ42" i="21"/>
  <c r="DZ49" i="13"/>
  <c r="AK48" i="24" s="1"/>
  <c r="DZ173" i="21"/>
  <c r="DX174" i="21" s="1"/>
  <c r="DZ52" i="21"/>
  <c r="DZ57" i="68" s="1"/>
  <c r="DZ160" i="15"/>
  <c r="DX26" i="15"/>
  <c r="DY158" i="15"/>
  <c r="DY161" i="15" s="1"/>
  <c r="DY57" i="68"/>
  <c r="CB219" i="21"/>
  <c r="K219" i="21"/>
  <c r="L219" i="21"/>
  <c r="BQ219" i="21"/>
  <c r="CH219" i="21"/>
  <c r="BB219" i="21"/>
  <c r="AJ50" i="69"/>
  <c r="AJ40" i="69"/>
  <c r="P219" i="21"/>
  <c r="EK58" i="21"/>
  <c r="EK60" i="68" s="1"/>
  <c r="EK174" i="15"/>
  <c r="EP58" i="21"/>
  <c r="EP60" i="68" s="1"/>
  <c r="EP174" i="15"/>
  <c r="DS174" i="15"/>
  <c r="DS58" i="21"/>
  <c r="BA219" i="21"/>
  <c r="DT54" i="68"/>
  <c r="DB219" i="21"/>
  <c r="CO174" i="15"/>
  <c r="CO58" i="21"/>
  <c r="CO60" i="68" s="1"/>
  <c r="DN174" i="15"/>
  <c r="DN58" i="21"/>
  <c r="DN60" i="68" s="1"/>
  <c r="ED219" i="21"/>
  <c r="AP219" i="21"/>
  <c r="DX150" i="21"/>
  <c r="DX151" i="21" s="1"/>
  <c r="DY147" i="21" s="1"/>
  <c r="DX153" i="21"/>
  <c r="DW51" i="21"/>
  <c r="DW153" i="15"/>
  <c r="BF218" i="21"/>
  <c r="CQ218" i="21"/>
  <c r="CN218" i="21"/>
  <c r="BB218" i="21"/>
  <c r="BQ218" i="21"/>
  <c r="AY218" i="21"/>
  <c r="Y218" i="21"/>
  <c r="AR218" i="21"/>
  <c r="EL218" i="21"/>
  <c r="AA218" i="21"/>
  <c r="EN218" i="21"/>
  <c r="DH218" i="21"/>
  <c r="AZ218" i="21"/>
  <c r="BX218" i="21"/>
  <c r="BM218" i="21"/>
  <c r="CC218" i="21"/>
  <c r="AC218" i="21"/>
  <c r="AK218" i="21"/>
  <c r="EH218" i="21"/>
  <c r="DR218" i="21"/>
  <c r="AG218" i="21"/>
  <c r="CK218" i="21"/>
  <c r="AQ218" i="21"/>
  <c r="EP218" i="21"/>
  <c r="DA218" i="21"/>
  <c r="EB218" i="21"/>
  <c r="BS218" i="21"/>
  <c r="CH218" i="21"/>
  <c r="CT218" i="21"/>
  <c r="CB218" i="21"/>
  <c r="AS218" i="21"/>
  <c r="DQ218" i="21"/>
  <c r="CR218" i="21"/>
  <c r="W218" i="21"/>
  <c r="DO218" i="21"/>
  <c r="BW218" i="21"/>
  <c r="CS218" i="21"/>
  <c r="CW218" i="21"/>
  <c r="CU218" i="21"/>
  <c r="AX218" i="21"/>
  <c r="CF218" i="21"/>
  <c r="BZ218" i="21"/>
  <c r="K218" i="21"/>
  <c r="DT218" i="21"/>
  <c r="AW218" i="21"/>
  <c r="CL218" i="21"/>
  <c r="EJ218" i="21"/>
  <c r="DZ218" i="21"/>
  <c r="AH218" i="21"/>
  <c r="EF218" i="21"/>
  <c r="DI218" i="21"/>
  <c r="BI218" i="21"/>
  <c r="BP218" i="21"/>
  <c r="AN218" i="21"/>
  <c r="BY218" i="21"/>
  <c r="DB218" i="21"/>
  <c r="CP218" i="21"/>
  <c r="CG218" i="21"/>
  <c r="DM218" i="21"/>
  <c r="O218" i="21"/>
  <c r="AD218" i="21"/>
  <c r="ED218" i="21"/>
  <c r="BK218" i="21"/>
  <c r="CO218" i="21"/>
  <c r="CM218" i="21"/>
  <c r="CY218" i="21"/>
  <c r="AU218" i="21"/>
  <c r="BV218" i="21"/>
  <c r="CE218" i="21"/>
  <c r="BN218" i="21"/>
  <c r="DK218" i="21"/>
  <c r="AO218" i="21"/>
  <c r="AT218" i="21"/>
  <c r="DS218" i="21"/>
  <c r="AV218" i="21"/>
  <c r="CX218" i="21"/>
  <c r="DV218" i="21"/>
  <c r="M218" i="21"/>
  <c r="DW218" i="21"/>
  <c r="AJ218" i="21"/>
  <c r="BT218" i="21"/>
  <c r="S218" i="21"/>
  <c r="BU218" i="21"/>
  <c r="EK218" i="21"/>
  <c r="E210" i="21"/>
  <c r="EA218" i="21"/>
  <c r="P218" i="21"/>
  <c r="U218" i="21"/>
  <c r="CJ218" i="21"/>
  <c r="DJ218" i="21"/>
  <c r="DC218" i="21"/>
  <c r="DL218" i="21"/>
  <c r="DX218" i="21"/>
  <c r="AB218" i="21"/>
  <c r="L218" i="21"/>
  <c r="DN218" i="21"/>
  <c r="DE218" i="21"/>
  <c r="R218" i="21"/>
  <c r="T218" i="21"/>
  <c r="AI218" i="21"/>
  <c r="EE218" i="21"/>
  <c r="BL218" i="21"/>
  <c r="X218" i="21"/>
  <c r="BH218" i="21"/>
  <c r="K174" i="15"/>
  <c r="AP218" i="21"/>
  <c r="EC218" i="21"/>
  <c r="Z218" i="21"/>
  <c r="DU218" i="21"/>
  <c r="DG218" i="21"/>
  <c r="N218" i="21"/>
  <c r="AE218" i="21"/>
  <c r="V218" i="21"/>
  <c r="AL218" i="21"/>
  <c r="EI218" i="21"/>
  <c r="BA218" i="21"/>
  <c r="CI218" i="21"/>
  <c r="BR218" i="21"/>
  <c r="CZ218" i="21"/>
  <c r="BG218" i="21"/>
  <c r="EG218" i="21"/>
  <c r="BE218" i="21"/>
  <c r="DF218" i="21"/>
  <c r="AM218" i="21"/>
  <c r="BO218" i="21"/>
  <c r="CA218" i="21"/>
  <c r="DD218" i="21"/>
  <c r="K214" i="21"/>
  <c r="BJ218" i="21"/>
  <c r="Q218" i="21"/>
  <c r="CV218" i="21"/>
  <c r="DY218" i="21"/>
  <c r="EM218" i="21"/>
  <c r="BC218" i="21"/>
  <c r="AF218" i="21"/>
  <c r="BD218" i="21"/>
  <c r="K58" i="21"/>
  <c r="DP218" i="21"/>
  <c r="EO218" i="21"/>
  <c r="CD218" i="21"/>
  <c r="K211" i="21"/>
  <c r="L208" i="21" s="1"/>
  <c r="EN58" i="21"/>
  <c r="EN60" i="68" s="1"/>
  <c r="EN174" i="15"/>
  <c r="AF174" i="15"/>
  <c r="AF58" i="21"/>
  <c r="AF60" i="68" s="1"/>
  <c r="EH174" i="15"/>
  <c r="EH58" i="21"/>
  <c r="EH60" i="68" s="1"/>
  <c r="EG219" i="21"/>
  <c r="BW219" i="21"/>
  <c r="BU219" i="21"/>
  <c r="Q219" i="21"/>
  <c r="CW219" i="21"/>
  <c r="AY219" i="21"/>
  <c r="W58" i="21"/>
  <c r="W174" i="15"/>
  <c r="DW219" i="21"/>
  <c r="BT219" i="21"/>
  <c r="W219" i="21"/>
  <c r="CM174" i="15"/>
  <c r="CM58" i="21"/>
  <c r="DL219" i="21"/>
  <c r="DL144" i="15"/>
  <c r="DL147" i="15" s="1"/>
  <c r="DK24" i="15"/>
  <c r="DW48" i="13"/>
  <c r="DW41" i="21"/>
  <c r="DW154" i="21"/>
  <c r="DU155" i="21" s="1"/>
  <c r="DS23" i="15"/>
  <c r="DT137" i="15"/>
  <c r="DT140" i="15" s="1"/>
  <c r="V219" i="21"/>
  <c r="CV58" i="21"/>
  <c r="CV60" i="68" s="1"/>
  <c r="CV174" i="15"/>
  <c r="X174" i="15"/>
  <c r="X58" i="21"/>
  <c r="X60" i="68" s="1"/>
  <c r="DK174" i="15"/>
  <c r="DK58" i="21"/>
  <c r="CJ174" i="15"/>
  <c r="CJ58" i="21"/>
  <c r="CJ60" i="68" s="1"/>
  <c r="CL219" i="21"/>
  <c r="DL58" i="21"/>
  <c r="DL60" i="68" s="1"/>
  <c r="DL174" i="15"/>
  <c r="AQ219" i="21"/>
  <c r="AE219" i="21"/>
  <c r="EO219" i="21"/>
  <c r="CN174" i="15"/>
  <c r="CN58" i="21"/>
  <c r="CN60" i="68" s="1"/>
  <c r="EI58" i="21"/>
  <c r="EI174" i="15"/>
  <c r="EN219" i="21"/>
  <c r="BN219" i="21"/>
  <c r="DA219" i="21"/>
  <c r="CA58" i="21"/>
  <c r="CA174" i="15"/>
  <c r="M219" i="21"/>
  <c r="CU58" i="21"/>
  <c r="CU174" i="15"/>
  <c r="AX174" i="15"/>
  <c r="AX58" i="21"/>
  <c r="AX60" i="68" s="1"/>
  <c r="CQ58" i="21"/>
  <c r="CQ174" i="15"/>
  <c r="AL219" i="21"/>
  <c r="AG58" i="21"/>
  <c r="AG60" i="68" s="1"/>
  <c r="AG174" i="15"/>
  <c r="BZ219" i="21"/>
  <c r="Q58" i="21"/>
  <c r="Q60" i="68" s="1"/>
  <c r="Q174" i="15"/>
  <c r="AE58" i="21"/>
  <c r="AE174" i="15"/>
  <c r="DT174" i="15"/>
  <c r="DT58" i="21"/>
  <c r="DT60" i="68" s="1"/>
  <c r="DV219" i="21"/>
  <c r="CZ219" i="21"/>
  <c r="M174" i="15"/>
  <c r="M58" i="21"/>
  <c r="M60" i="68" s="1"/>
  <c r="AX219" i="21"/>
  <c r="DZ219" i="21"/>
  <c r="CY219" i="21"/>
  <c r="DB58" i="21"/>
  <c r="DB60" i="68" s="1"/>
  <c r="DB174" i="15"/>
  <c r="CE58" i="21"/>
  <c r="CE174" i="15"/>
  <c r="AJ219" i="21"/>
  <c r="CY58" i="21"/>
  <c r="CY174" i="15"/>
  <c r="BS58" i="21"/>
  <c r="BS174" i="15"/>
  <c r="AZ219" i="21"/>
  <c r="DM40" i="21"/>
  <c r="DM47" i="13"/>
  <c r="DM135" i="21"/>
  <c r="DK136" i="21" s="1"/>
  <c r="CI174" i="15"/>
  <c r="CI58" i="21"/>
  <c r="CP58" i="21"/>
  <c r="CP60" i="68" s="1"/>
  <c r="CP174" i="15"/>
  <c r="BO174" i="15"/>
  <c r="BO58" i="21"/>
  <c r="EM174" i="15"/>
  <c r="EM58" i="21"/>
  <c r="DO174" i="15"/>
  <c r="DO58" i="21"/>
  <c r="DJ219" i="21"/>
  <c r="BZ174" i="15"/>
  <c r="BZ58" i="21"/>
  <c r="BZ60" i="68" s="1"/>
  <c r="O219" i="21"/>
  <c r="BK219" i="21"/>
  <c r="CS219" i="21"/>
  <c r="CI219" i="21"/>
  <c r="DT219" i="21"/>
  <c r="EM219" i="21"/>
  <c r="EI219" i="21"/>
  <c r="BH174" i="15"/>
  <c r="BH58" i="21"/>
  <c r="BH60" i="68" s="1"/>
  <c r="DN219" i="21"/>
  <c r="AC219" i="21"/>
  <c r="DP219" i="21"/>
  <c r="DF219" i="21"/>
  <c r="EJ174" i="15"/>
  <c r="EJ58" i="21"/>
  <c r="EJ60" i="68" s="1"/>
  <c r="DC58" i="21"/>
  <c r="DC174" i="15"/>
  <c r="EH219" i="21"/>
  <c r="AN58" i="21"/>
  <c r="AN60" i="68" s="1"/>
  <c r="AN174" i="15"/>
  <c r="AT219" i="21"/>
  <c r="BP219" i="21"/>
  <c r="BR219" i="21"/>
  <c r="BC219" i="21"/>
  <c r="CQ219" i="21"/>
  <c r="BL219" i="21"/>
  <c r="CA219" i="21"/>
  <c r="DG219" i="21"/>
  <c r="BS219" i="21"/>
  <c r="AA174" i="15"/>
  <c r="AA58" i="21"/>
  <c r="DF58" i="21"/>
  <c r="DF60" i="68" s="1"/>
  <c r="DF174" i="15"/>
  <c r="CN219" i="21"/>
  <c r="BG174" i="15"/>
  <c r="BG58" i="21"/>
  <c r="CG174" i="15"/>
  <c r="CG58" i="21"/>
  <c r="CG60" i="68" s="1"/>
  <c r="AL174" i="15"/>
  <c r="AL58" i="21"/>
  <c r="AL60" i="68" s="1"/>
  <c r="ED174" i="15"/>
  <c r="ED58" i="21"/>
  <c r="ED60" i="68" s="1"/>
  <c r="BH219" i="21"/>
  <c r="AV219" i="21"/>
  <c r="BV219" i="21"/>
  <c r="DD174" i="15"/>
  <c r="DD58" i="21"/>
  <c r="DD60" i="68" s="1"/>
  <c r="AH174" i="15"/>
  <c r="AH58" i="21"/>
  <c r="AH60" i="68" s="1"/>
  <c r="DV58" i="21"/>
  <c r="DV60" i="68" s="1"/>
  <c r="DV174" i="15"/>
  <c r="DO219" i="21"/>
  <c r="EF219" i="21"/>
  <c r="CT219" i="21"/>
  <c r="AW58" i="21"/>
  <c r="AW60" i="68" s="1"/>
  <c r="AW174" i="15"/>
  <c r="BI219" i="21"/>
  <c r="DT46" i="68"/>
  <c r="DV112" i="21"/>
  <c r="DV113" i="21" s="1"/>
  <c r="DW109" i="21" s="1"/>
  <c r="DV115" i="21"/>
  <c r="CX58" i="21"/>
  <c r="CX60" i="68" s="1"/>
  <c r="CX174" i="15"/>
  <c r="AJ174" i="15"/>
  <c r="AJ58" i="21"/>
  <c r="AJ60" i="68" s="1"/>
  <c r="CW174" i="15"/>
  <c r="CW58" i="21"/>
  <c r="CW60" i="68" s="1"/>
  <c r="DK219" i="21"/>
  <c r="EB219" i="21"/>
  <c r="T219" i="21"/>
  <c r="CM219" i="21"/>
  <c r="CE219" i="21"/>
  <c r="AY58" i="21"/>
  <c r="AY174" i="15"/>
  <c r="O174" i="15"/>
  <c r="O58" i="21"/>
  <c r="AS219" i="21"/>
  <c r="BD219" i="21"/>
  <c r="AZ174" i="15"/>
  <c r="AZ58" i="21"/>
  <c r="AZ60" i="68" s="1"/>
  <c r="CZ58" i="21"/>
  <c r="CZ60" i="68" s="1"/>
  <c r="CZ174" i="15"/>
  <c r="DL55" i="68"/>
  <c r="DL55" i="21"/>
  <c r="DM50" i="21"/>
  <c r="DM146" i="15"/>
  <c r="DG174" i="15"/>
  <c r="DG58" i="21"/>
  <c r="N219" i="21"/>
  <c r="AW219" i="21"/>
  <c r="DE58" i="21"/>
  <c r="DE60" i="68" s="1"/>
  <c r="DE174" i="15"/>
  <c r="CF219" i="21"/>
  <c r="X219" i="21"/>
  <c r="AN219" i="21"/>
  <c r="AU219" i="21"/>
  <c r="CD58" i="21"/>
  <c r="CD60" i="68" s="1"/>
  <c r="CD174" i="15"/>
  <c r="AP58" i="21"/>
  <c r="AP60" i="68" s="1"/>
  <c r="AP174" i="15"/>
  <c r="S219" i="21"/>
  <c r="CU219" i="21"/>
  <c r="CC174" i="15"/>
  <c r="CC58" i="21"/>
  <c r="CC60" i="68" s="1"/>
  <c r="EO174" i="15"/>
  <c r="EO58" i="21"/>
  <c r="EO60" i="68" s="1"/>
  <c r="EL174" i="15"/>
  <c r="EL58" i="21"/>
  <c r="EL60" i="68" s="1"/>
  <c r="DX58" i="21"/>
  <c r="DX60" i="68" s="1"/>
  <c r="DX174" i="15"/>
  <c r="BU174" i="15"/>
  <c r="BU58" i="21"/>
  <c r="BU60" i="68" s="1"/>
  <c r="DH58" i="21"/>
  <c r="DH60" i="68" s="1"/>
  <c r="DH174" i="15"/>
  <c r="DY58" i="21"/>
  <c r="DY60" i="68" s="1"/>
  <c r="DY174" i="15"/>
  <c r="CO219" i="21"/>
  <c r="CF58" i="21"/>
  <c r="CF60" i="68" s="1"/>
  <c r="CF174" i="15"/>
  <c r="CX219" i="21"/>
  <c r="BG219" i="21"/>
  <c r="R219" i="21"/>
  <c r="AH219" i="21"/>
  <c r="CJ219" i="21"/>
  <c r="AS174" i="15"/>
  <c r="AS58" i="21"/>
  <c r="AS60" i="68" s="1"/>
  <c r="CB174" i="15"/>
  <c r="CB58" i="21"/>
  <c r="CB60" i="68" s="1"/>
  <c r="BW58" i="21"/>
  <c r="BW174" i="15"/>
  <c r="DD219" i="21"/>
  <c r="BY219" i="21"/>
  <c r="CV219" i="21"/>
  <c r="CR58" i="21"/>
  <c r="CR60" i="68" s="1"/>
  <c r="CR174" i="15"/>
  <c r="BR58" i="21"/>
  <c r="BR60" i="68" s="1"/>
  <c r="BR174" i="15"/>
  <c r="AF219" i="21"/>
  <c r="DS219" i="21"/>
  <c r="BL174" i="15"/>
  <c r="BL58" i="21"/>
  <c r="BL60" i="68" s="1"/>
  <c r="DY219" i="21"/>
  <c r="DC219" i="21"/>
  <c r="EL219" i="21"/>
  <c r="DM219" i="21"/>
  <c r="BX219" i="21"/>
  <c r="R58" i="21"/>
  <c r="R60" i="68" s="1"/>
  <c r="R174" i="15"/>
  <c r="BI58" i="21"/>
  <c r="BI60" i="68" s="1"/>
  <c r="BI174" i="15"/>
  <c r="EG58" i="21"/>
  <c r="EG60" i="68" s="1"/>
  <c r="EG174" i="15"/>
  <c r="DM58" i="21"/>
  <c r="DM60" i="68" s="1"/>
  <c r="DM174" i="15"/>
  <c r="BF58" i="21"/>
  <c r="BF60" i="68" s="1"/>
  <c r="BF174" i="15"/>
  <c r="DJ174" i="15"/>
  <c r="DJ58" i="21"/>
  <c r="DJ60" i="68" s="1"/>
  <c r="BE174" i="15"/>
  <c r="BE58" i="21"/>
  <c r="BE60" i="68" s="1"/>
  <c r="AO174" i="15"/>
  <c r="AO58" i="21"/>
  <c r="AO60" i="68" s="1"/>
  <c r="BJ174" i="15"/>
  <c r="BJ58" i="21"/>
  <c r="BJ60" i="68" s="1"/>
  <c r="Y58" i="21"/>
  <c r="Y60" i="68" s="1"/>
  <c r="Y174" i="15"/>
  <c r="DX219" i="21"/>
  <c r="BC174" i="15"/>
  <c r="BC58" i="21"/>
  <c r="AB219" i="21"/>
  <c r="DE219" i="21"/>
  <c r="Z219" i="21"/>
  <c r="CD219" i="21"/>
  <c r="EK219" i="21"/>
  <c r="DW174" i="15"/>
  <c r="DW58" i="21"/>
  <c r="DQ174" i="15"/>
  <c r="DQ58" i="21"/>
  <c r="DQ60" i="68" s="1"/>
  <c r="BV58" i="21"/>
  <c r="BV60" i="68" s="1"/>
  <c r="BV174" i="15"/>
  <c r="CL174" i="15"/>
  <c r="CL58" i="21"/>
  <c r="CL60" i="68" s="1"/>
  <c r="BF219" i="21"/>
  <c r="CS58" i="21"/>
  <c r="CS60" i="68" s="1"/>
  <c r="CS174" i="15"/>
  <c r="AV174" i="15"/>
  <c r="AV58" i="21"/>
  <c r="AV60" i="68" s="1"/>
  <c r="EE58" i="21"/>
  <c r="EE174" i="15"/>
  <c r="DQ219" i="21"/>
  <c r="L174" i="15"/>
  <c r="L58" i="21"/>
  <c r="L60" i="68" s="1"/>
  <c r="CG219" i="21"/>
  <c r="AT174" i="15"/>
  <c r="AT58" i="21"/>
  <c r="AT60" i="68" s="1"/>
  <c r="AM219" i="21"/>
  <c r="AI219" i="21"/>
  <c r="AO219" i="21"/>
  <c r="BQ174" i="15"/>
  <c r="BQ58" i="21"/>
  <c r="BQ60" i="68" s="1"/>
  <c r="AR219" i="21"/>
  <c r="BT58" i="21"/>
  <c r="BT60" i="68" s="1"/>
  <c r="BT174" i="15"/>
  <c r="E58" i="68"/>
  <c r="DU174" i="15"/>
  <c r="DU58" i="21"/>
  <c r="DU60" i="68" s="1"/>
  <c r="EE219" i="21"/>
  <c r="P174" i="15"/>
  <c r="P58" i="21"/>
  <c r="P60" i="68" s="1"/>
  <c r="EA219" i="21"/>
  <c r="EF58" i="21"/>
  <c r="EF60" i="68" s="1"/>
  <c r="EF174" i="15"/>
  <c r="AI58" i="21"/>
  <c r="AI174" i="15"/>
  <c r="BB174" i="15"/>
  <c r="BB58" i="21"/>
  <c r="BB60" i="68" s="1"/>
  <c r="EB58" i="21"/>
  <c r="EB60" i="68" s="1"/>
  <c r="EB174" i="15"/>
  <c r="AM58" i="21"/>
  <c r="AM174" i="15"/>
  <c r="AU174" i="15"/>
  <c r="AU58" i="21"/>
  <c r="CK219" i="21"/>
  <c r="AC58" i="21"/>
  <c r="AC60" i="68" s="1"/>
  <c r="AC174" i="15"/>
  <c r="EJ219" i="21"/>
  <c r="DN131" i="21"/>
  <c r="DN132" i="21" s="1"/>
  <c r="DO128" i="21" s="1"/>
  <c r="DN134" i="21"/>
  <c r="EA174" i="15"/>
  <c r="EA58" i="21"/>
  <c r="DP58" i="21"/>
  <c r="DP60" i="68" s="1"/>
  <c r="DP174" i="15"/>
  <c r="S174" i="15"/>
  <c r="S58" i="21"/>
  <c r="CC219" i="21"/>
  <c r="EP219" i="21"/>
  <c r="BY58" i="21"/>
  <c r="BY60" i="68" s="1"/>
  <c r="BY174" i="15"/>
  <c r="CR219" i="21"/>
  <c r="DI219" i="21"/>
  <c r="BJ219" i="21"/>
  <c r="DU46" i="13"/>
  <c r="DU39" i="21"/>
  <c r="DU116" i="21"/>
  <c r="DZ174" i="15"/>
  <c r="DZ58" i="21"/>
  <c r="DZ60" i="68" s="1"/>
  <c r="DU49" i="21"/>
  <c r="DU139" i="15"/>
  <c r="F170" i="1"/>
  <c r="DX84" i="15"/>
  <c r="CK58" i="21"/>
  <c r="CK60" i="68" s="1"/>
  <c r="CK174" i="15"/>
  <c r="EC219" i="21"/>
  <c r="BK174" i="15"/>
  <c r="BK58" i="21"/>
  <c r="EC58" i="21"/>
  <c r="EC60" i="68" s="1"/>
  <c r="EC174" i="15"/>
  <c r="BM58" i="21"/>
  <c r="BM60" i="68" s="1"/>
  <c r="BM174" i="15"/>
  <c r="AQ58" i="21"/>
  <c r="AQ174" i="15"/>
  <c r="BX58" i="21"/>
  <c r="BX60" i="68" s="1"/>
  <c r="BX174" i="15"/>
  <c r="AG219" i="21"/>
  <c r="CH58" i="21"/>
  <c r="CH60" i="68" s="1"/>
  <c r="CH174" i="15"/>
  <c r="CT58" i="21"/>
  <c r="CT60" i="68" s="1"/>
  <c r="CT174" i="15"/>
  <c r="AR174" i="15"/>
  <c r="AR58" i="21"/>
  <c r="AR60" i="68" s="1"/>
  <c r="U219" i="21"/>
  <c r="BE219" i="21"/>
  <c r="DR219" i="21"/>
  <c r="BP58" i="21"/>
  <c r="BP60" i="68" s="1"/>
  <c r="BP174" i="15"/>
  <c r="AD219" i="21"/>
  <c r="DA174" i="15"/>
  <c r="DA58" i="21"/>
  <c r="DA60" i="68" s="1"/>
  <c r="DT155" i="21"/>
  <c r="DL47" i="68"/>
  <c r="DL47" i="21"/>
  <c r="DH219" i="21"/>
  <c r="DU219" i="21"/>
  <c r="T58" i="21"/>
  <c r="T60" i="68" s="1"/>
  <c r="T174" i="15"/>
  <c r="DX97" i="15"/>
  <c r="DX98" i="15" s="1"/>
  <c r="Y219" i="21"/>
  <c r="DU25" i="15"/>
  <c r="DV151" i="15"/>
  <c r="DV154" i="15" s="1"/>
  <c r="E53" i="69"/>
  <c r="A53" i="69" s="1"/>
  <c r="H54" i="69"/>
  <c r="BN58" i="21"/>
  <c r="BN60" i="68" s="1"/>
  <c r="BN174" i="15"/>
  <c r="Z58" i="21"/>
  <c r="Z60" i="68" s="1"/>
  <c r="Z174" i="15"/>
  <c r="N58" i="21"/>
  <c r="N60" i="68" s="1"/>
  <c r="N174" i="15"/>
  <c r="AB58" i="21"/>
  <c r="AB60" i="68" s="1"/>
  <c r="AB174" i="15"/>
  <c r="BA174" i="15"/>
  <c r="BA58" i="21"/>
  <c r="BA60" i="68" s="1"/>
  <c r="AD174" i="15"/>
  <c r="AD58" i="21"/>
  <c r="AD60" i="68" s="1"/>
  <c r="AK219" i="21"/>
  <c r="V58" i="21"/>
  <c r="V60" i="68" s="1"/>
  <c r="V174" i="15"/>
  <c r="CP219" i="21"/>
  <c r="U174" i="15"/>
  <c r="U58" i="21"/>
  <c r="U60" i="68" s="1"/>
  <c r="AK58" i="21"/>
  <c r="AK60" i="68" s="1"/>
  <c r="AK174" i="15"/>
  <c r="DI58" i="21"/>
  <c r="DI60" i="68" s="1"/>
  <c r="DI174" i="15"/>
  <c r="AA219" i="21"/>
  <c r="BM219" i="21"/>
  <c r="BD58" i="21"/>
  <c r="BD60" i="68" s="1"/>
  <c r="BD174" i="15"/>
  <c r="BO219" i="21"/>
  <c r="DR174" i="15"/>
  <c r="DR58" i="21"/>
  <c r="DR60" i="68" s="1"/>
  <c r="DE13" i="15" l="1"/>
  <c r="DE29" i="21" s="1"/>
  <c r="DE19" i="68" s="1"/>
  <c r="DF63" i="15"/>
  <c r="DG60" i="15" s="1"/>
  <c r="DG62" i="15"/>
  <c r="CS37" i="13"/>
  <c r="CS35" i="13" s="1"/>
  <c r="CS39" i="13" s="1"/>
  <c r="CS40" i="13" s="1"/>
  <c r="CS89" i="15"/>
  <c r="AK51" i="69"/>
  <c r="DZ158" i="15"/>
  <c r="DZ161" i="15" s="1"/>
  <c r="DY26" i="15"/>
  <c r="AK41" i="69"/>
  <c r="DZ49" i="68"/>
  <c r="EB169" i="21"/>
  <c r="EB172" i="21"/>
  <c r="EB170" i="21"/>
  <c r="EC166" i="21" s="1"/>
  <c r="EA42" i="21"/>
  <c r="EA49" i="68" s="1"/>
  <c r="EA49" i="13"/>
  <c r="EA173" i="21"/>
  <c r="DY174" i="21" s="1"/>
  <c r="EA52" i="21"/>
  <c r="EA160" i="15"/>
  <c r="E219" i="21"/>
  <c r="DY95" i="15"/>
  <c r="DX17" i="15"/>
  <c r="I57" i="69"/>
  <c r="O60" i="68"/>
  <c r="CI60" i="68"/>
  <c r="AA57" i="69"/>
  <c r="AY60" i="68"/>
  <c r="R57" i="69"/>
  <c r="CU60" i="68"/>
  <c r="AD57" i="69"/>
  <c r="DN50" i="21"/>
  <c r="AH49" i="69" s="1"/>
  <c r="AH54" i="69" s="1"/>
  <c r="DN146" i="15"/>
  <c r="DW60" i="68"/>
  <c r="AK57" i="69"/>
  <c r="K60" i="68"/>
  <c r="H57" i="69"/>
  <c r="E58" i="21"/>
  <c r="K59" i="21"/>
  <c r="DO131" i="21"/>
  <c r="DO132" i="21" s="1"/>
  <c r="DP128" i="21" s="1"/>
  <c r="DO134" i="21"/>
  <c r="AI57" i="69"/>
  <c r="DO60" i="68"/>
  <c r="DM47" i="68"/>
  <c r="DM47" i="21"/>
  <c r="DK60" i="68"/>
  <c r="AH57" i="69"/>
  <c r="DV49" i="21"/>
  <c r="DV139" i="15"/>
  <c r="AU60" i="68"/>
  <c r="Q57" i="69"/>
  <c r="BK60" i="68"/>
  <c r="U57" i="69"/>
  <c r="W57" i="69"/>
  <c r="BS60" i="68"/>
  <c r="L211" i="21"/>
  <c r="M208" i="21" s="1"/>
  <c r="L213" i="21"/>
  <c r="EA60" i="68"/>
  <c r="AL57" i="69"/>
  <c r="DM144" i="15"/>
  <c r="DM147" i="15" s="1"/>
  <c r="DL24" i="15"/>
  <c r="E218" i="21"/>
  <c r="DW56" i="68"/>
  <c r="DN47" i="13"/>
  <c r="AH46" i="24" s="1"/>
  <c r="DN40" i="21"/>
  <c r="DN135" i="21"/>
  <c r="DL136" i="21" s="1"/>
  <c r="CY60" i="68"/>
  <c r="AE57" i="69"/>
  <c r="AM60" i="68"/>
  <c r="O57" i="69"/>
  <c r="E174" i="15"/>
  <c r="K175" i="15"/>
  <c r="DY81" i="15"/>
  <c r="AN57" i="69"/>
  <c r="EI60" i="68"/>
  <c r="DT23" i="15"/>
  <c r="DU137" i="15"/>
  <c r="DU140" i="15" s="1"/>
  <c r="DV25" i="15"/>
  <c r="DW151" i="15"/>
  <c r="DW154" i="15" s="1"/>
  <c r="EE60" i="68"/>
  <c r="AM57" i="69"/>
  <c r="Y57" i="69"/>
  <c r="CA60" i="68"/>
  <c r="AE60" i="68"/>
  <c r="M57" i="69"/>
  <c r="DU46" i="68"/>
  <c r="DG60" i="68"/>
  <c r="AG57" i="69"/>
  <c r="AO57" i="69"/>
  <c r="EM60" i="68"/>
  <c r="AB57" i="69"/>
  <c r="CM60" i="68"/>
  <c r="DX41" i="21"/>
  <c r="DX48" i="68" s="1"/>
  <c r="DX48" i="13"/>
  <c r="DX154" i="21"/>
  <c r="CE60" i="68"/>
  <c r="Z57" i="69"/>
  <c r="DS117" i="21"/>
  <c r="DY153" i="21"/>
  <c r="DY150" i="21"/>
  <c r="DY151" i="21" s="1"/>
  <c r="DZ147" i="21" s="1"/>
  <c r="T57" i="69"/>
  <c r="BG60" i="68"/>
  <c r="AA60" i="68"/>
  <c r="L57" i="69"/>
  <c r="W60" i="68"/>
  <c r="K57" i="69"/>
  <c r="AQ60" i="68"/>
  <c r="P57" i="69"/>
  <c r="DC60" i="68"/>
  <c r="AF57" i="69"/>
  <c r="X57" i="69"/>
  <c r="BW60" i="68"/>
  <c r="DW48" i="68"/>
  <c r="DX51" i="21"/>
  <c r="DX56" i="68" s="1"/>
  <c r="DX153" i="15"/>
  <c r="S60" i="68"/>
  <c r="J57" i="69"/>
  <c r="DM55" i="68"/>
  <c r="DM55" i="21"/>
  <c r="DV46" i="13"/>
  <c r="AJ45" i="24" s="1"/>
  <c r="DV39" i="21"/>
  <c r="DV116" i="21"/>
  <c r="V57" i="69"/>
  <c r="BO60" i="68"/>
  <c r="CQ60" i="68"/>
  <c r="AC57" i="69"/>
  <c r="DU54" i="68"/>
  <c r="AI60" i="68"/>
  <c r="N57" i="69"/>
  <c r="BC60" i="68"/>
  <c r="S57" i="69"/>
  <c r="DW112" i="21"/>
  <c r="DW113" i="21" s="1"/>
  <c r="DX109" i="21" s="1"/>
  <c r="DW115" i="21"/>
  <c r="AJ57" i="69"/>
  <c r="DS60" i="68"/>
  <c r="DF13" i="15" l="1"/>
  <c r="DF29" i="21" s="1"/>
  <c r="DF19" i="68" s="1"/>
  <c r="DH23" i="8"/>
  <c r="DG63" i="15"/>
  <c r="CT86" i="15"/>
  <c r="CS91" i="15"/>
  <c r="EA57" i="68"/>
  <c r="EC169" i="21"/>
  <c r="EC172" i="21"/>
  <c r="EC170" i="21"/>
  <c r="ED166" i="21" s="1"/>
  <c r="EB42" i="21"/>
  <c r="EB49" i="68" s="1"/>
  <c r="EB49" i="13"/>
  <c r="EB173" i="21"/>
  <c r="DZ174" i="21" s="1"/>
  <c r="EB52" i="21"/>
  <c r="EB57" i="68" s="1"/>
  <c r="EB160" i="15"/>
  <c r="EA158" i="15"/>
  <c r="EA161" i="15" s="1"/>
  <c r="DZ26" i="15"/>
  <c r="DV137" i="15"/>
  <c r="DV140" i="15" s="1"/>
  <c r="DU23" i="15"/>
  <c r="DN47" i="68"/>
  <c r="DN47" i="21"/>
  <c r="DV46" i="68"/>
  <c r="AH39" i="69"/>
  <c r="AH46" i="69" s="1"/>
  <c r="DX112" i="21"/>
  <c r="DX113" i="21" s="1"/>
  <c r="DY109" i="21" s="1"/>
  <c r="DX115" i="21"/>
  <c r="L57" i="21"/>
  <c r="L50" i="13"/>
  <c r="L214" i="21"/>
  <c r="DN55" i="68"/>
  <c r="DN55" i="21"/>
  <c r="DW25" i="15"/>
  <c r="DX151" i="15"/>
  <c r="DX154" i="15" s="1"/>
  <c r="DP131" i="21"/>
  <c r="DP132" i="21" s="1"/>
  <c r="DQ128" i="21" s="1"/>
  <c r="DP134" i="21"/>
  <c r="DZ153" i="21"/>
  <c r="DZ150" i="21"/>
  <c r="DZ151" i="21" s="1"/>
  <c r="EA147" i="21" s="1"/>
  <c r="M213" i="21"/>
  <c r="M211" i="21"/>
  <c r="N208" i="21" s="1"/>
  <c r="DV155" i="21"/>
  <c r="DO40" i="21"/>
  <c r="DO47" i="13"/>
  <c r="DO135" i="21"/>
  <c r="DM136" i="21" s="1"/>
  <c r="DM24" i="15"/>
  <c r="DN144" i="15"/>
  <c r="DN147" i="15" s="1"/>
  <c r="DW46" i="13"/>
  <c r="DW39" i="21"/>
  <c r="DW116" i="21"/>
  <c r="K28" i="15"/>
  <c r="K40" i="15" s="1"/>
  <c r="K107" i="83" s="1"/>
  <c r="K109" i="83" s="1"/>
  <c r="L172" i="15"/>
  <c r="L175" i="15" s="1"/>
  <c r="DW49" i="21"/>
  <c r="DW139" i="15"/>
  <c r="DO50" i="21"/>
  <c r="DO146" i="15"/>
  <c r="DY51" i="21"/>
  <c r="DY153" i="15"/>
  <c r="DY41" i="21"/>
  <c r="DY48" i="13"/>
  <c r="DY154" i="21"/>
  <c r="DW155" i="21" s="1"/>
  <c r="DV54" i="68"/>
  <c r="AJ48" i="69"/>
  <c r="F172" i="1"/>
  <c r="AJ38" i="69"/>
  <c r="DT117" i="21"/>
  <c r="E57" i="69"/>
  <c r="A57" i="69" s="1"/>
  <c r="DY97" i="15"/>
  <c r="DY98" i="15" s="1"/>
  <c r="DY84" i="15"/>
  <c r="E60" i="68"/>
  <c r="AF28" i="69" l="1"/>
  <c r="DH25" i="8"/>
  <c r="DH62" i="15" s="1"/>
  <c r="DG13" i="15"/>
  <c r="DG29" i="21" s="1"/>
  <c r="DH60" i="15"/>
  <c r="DI23" i="8"/>
  <c r="DI25" i="8" s="1"/>
  <c r="CS16" i="15"/>
  <c r="AC16" i="25" s="1"/>
  <c r="CT87" i="15"/>
  <c r="ED169" i="21"/>
  <c r="ED172" i="21"/>
  <c r="ED170" i="21"/>
  <c r="EE166" i="21" s="1"/>
  <c r="EC42" i="21"/>
  <c r="EC49" i="68" s="1"/>
  <c r="EC49" i="13"/>
  <c r="EC173" i="21"/>
  <c r="EA174" i="21" s="1"/>
  <c r="EA26" i="15"/>
  <c r="EB158" i="15"/>
  <c r="EB161" i="15" s="1"/>
  <c r="EC52" i="21"/>
  <c r="EC57" i="68" s="1"/>
  <c r="EC160" i="15"/>
  <c r="DZ95" i="15"/>
  <c r="DY17" i="15"/>
  <c r="DW137" i="15"/>
  <c r="DW140" i="15" s="1"/>
  <c r="DV23" i="15"/>
  <c r="K115" i="83"/>
  <c r="K120" i="83" s="1"/>
  <c r="DZ48" i="13"/>
  <c r="AK47" i="24" s="1"/>
  <c r="DZ41" i="21"/>
  <c r="DZ48" i="68" s="1"/>
  <c r="DZ154" i="21"/>
  <c r="DO55" i="68"/>
  <c r="DO55" i="21"/>
  <c r="L59" i="21"/>
  <c r="L59" i="68"/>
  <c r="N213" i="21"/>
  <c r="N211" i="21"/>
  <c r="O208" i="21" s="1"/>
  <c r="L28" i="15"/>
  <c r="L40" i="15" s="1"/>
  <c r="L107" i="83" s="1"/>
  <c r="L109" i="83" s="1"/>
  <c r="M172" i="15"/>
  <c r="M175" i="15" s="1"/>
  <c r="M57" i="21"/>
  <c r="M50" i="13"/>
  <c r="M214" i="21"/>
  <c r="K215" i="21" s="1"/>
  <c r="K90" i="21" s="1"/>
  <c r="DZ51" i="21"/>
  <c r="DZ56" i="68" s="1"/>
  <c r="DZ153" i="15"/>
  <c r="DY112" i="21"/>
  <c r="DY113" i="21" s="1"/>
  <c r="DZ109" i="21" s="1"/>
  <c r="DY115" i="21"/>
  <c r="EA153" i="21"/>
  <c r="EA150" i="21"/>
  <c r="EA151" i="21" s="1"/>
  <c r="EB147" i="21" s="1"/>
  <c r="DW46" i="68"/>
  <c r="DP47" i="13"/>
  <c r="DP40" i="21"/>
  <c r="DP135" i="21"/>
  <c r="DN136" i="21" s="1"/>
  <c r="DY48" i="68"/>
  <c r="DQ134" i="21"/>
  <c r="DQ131" i="21"/>
  <c r="DQ132" i="21" s="1"/>
  <c r="DR128" i="21" s="1"/>
  <c r="DP50" i="21"/>
  <c r="DP146" i="15"/>
  <c r="DW54" i="68"/>
  <c r="DX39" i="21"/>
  <c r="DX46" i="13"/>
  <c r="DX116" i="21"/>
  <c r="DV117" i="21" s="1"/>
  <c r="DX49" i="21"/>
  <c r="DX139" i="15"/>
  <c r="DZ81" i="15"/>
  <c r="DU117" i="21"/>
  <c r="DY56" i="68"/>
  <c r="DN24" i="15"/>
  <c r="DO144" i="15"/>
  <c r="DO147" i="15" s="1"/>
  <c r="DX25" i="15"/>
  <c r="DY151" i="15"/>
  <c r="DY154" i="15" s="1"/>
  <c r="DO47" i="68"/>
  <c r="DO47" i="21"/>
  <c r="DH63" i="15" l="1"/>
  <c r="DI60" i="15" s="1"/>
  <c r="DI62" i="15"/>
  <c r="DJ23" i="8"/>
  <c r="DJ25" i="8" s="1"/>
  <c r="DG19" i="68"/>
  <c r="CT37" i="13"/>
  <c r="CT89" i="15"/>
  <c r="EC158" i="15"/>
  <c r="EC161" i="15" s="1"/>
  <c r="EB26" i="15"/>
  <c r="EE169" i="21"/>
  <c r="EE172" i="21"/>
  <c r="EE170" i="21"/>
  <c r="EF166" i="21" s="1"/>
  <c r="ED42" i="21"/>
  <c r="ED49" i="13"/>
  <c r="AL48" i="24" s="1"/>
  <c r="ED173" i="21"/>
  <c r="EB174" i="21" s="1"/>
  <c r="L115" i="83"/>
  <c r="L111" i="83" s="1"/>
  <c r="L17" i="61" s="1"/>
  <c r="L39" i="61" s="1"/>
  <c r="ED52" i="21"/>
  <c r="ED160" i="15"/>
  <c r="AK50" i="69"/>
  <c r="AK40" i="69"/>
  <c r="DX137" i="15"/>
  <c r="DX140" i="15" s="1"/>
  <c r="DW23" i="15"/>
  <c r="DQ50" i="21"/>
  <c r="DQ146" i="15"/>
  <c r="EB153" i="21"/>
  <c r="EB150" i="21"/>
  <c r="EB151" i="21"/>
  <c r="EC147" i="21" s="1"/>
  <c r="O213" i="21"/>
  <c r="O211" i="21"/>
  <c r="P208" i="21" s="1"/>
  <c r="DZ84" i="15"/>
  <c r="DQ47" i="13"/>
  <c r="DQ40" i="21"/>
  <c r="DQ135" i="21"/>
  <c r="DX155" i="21"/>
  <c r="N57" i="21"/>
  <c r="N50" i="13"/>
  <c r="H49" i="24" s="1"/>
  <c r="N214" i="21"/>
  <c r="L215" i="21" s="1"/>
  <c r="L90" i="21" s="1"/>
  <c r="K117" i="83"/>
  <c r="K38" i="21"/>
  <c r="DR131" i="21"/>
  <c r="DR132" i="21" s="1"/>
  <c r="DS128" i="21" s="1"/>
  <c r="DR134" i="21"/>
  <c r="K111" i="83"/>
  <c r="DP47" i="68"/>
  <c r="DP47" i="21"/>
  <c r="M59" i="68"/>
  <c r="M59" i="21"/>
  <c r="DP55" i="68"/>
  <c r="DP55" i="21"/>
  <c r="EA48" i="13"/>
  <c r="EA41" i="21"/>
  <c r="EA154" i="21"/>
  <c r="DZ112" i="21"/>
  <c r="DZ113" i="21" s="1"/>
  <c r="EA109" i="21" s="1"/>
  <c r="DZ115" i="21"/>
  <c r="DY46" i="13"/>
  <c r="DY39" i="21"/>
  <c r="DY116" i="21"/>
  <c r="DW117" i="21" s="1"/>
  <c r="DO24" i="15"/>
  <c r="DP144" i="15"/>
  <c r="DP147" i="15" s="1"/>
  <c r="EA51" i="21"/>
  <c r="EA153" i="15"/>
  <c r="M28" i="15"/>
  <c r="M40" i="15" s="1"/>
  <c r="M107" i="83" s="1"/>
  <c r="M109" i="83" s="1"/>
  <c r="N172" i="15"/>
  <c r="N175" i="15" s="1"/>
  <c r="DX54" i="68"/>
  <c r="DY49" i="21"/>
  <c r="DY139" i="15"/>
  <c r="DX46" i="68"/>
  <c r="DZ151" i="15"/>
  <c r="DZ154" i="15" s="1"/>
  <c r="DY25" i="15"/>
  <c r="DZ97" i="15"/>
  <c r="DZ98" i="15" s="1"/>
  <c r="DI63" i="15" l="1"/>
  <c r="DI13" i="15" s="1"/>
  <c r="DH13" i="15"/>
  <c r="DH29" i="21" s="1"/>
  <c r="DH19" i="68" s="1"/>
  <c r="DJ62" i="15"/>
  <c r="DK23" i="8"/>
  <c r="DK25" i="8" s="1"/>
  <c r="CT91" i="15"/>
  <c r="CU86" i="15"/>
  <c r="AC36" i="24"/>
  <c r="AC34" i="24" s="1"/>
  <c r="AC38" i="24" s="1"/>
  <c r="AC39" i="24" s="1"/>
  <c r="CT35" i="13"/>
  <c r="CT39" i="13" s="1"/>
  <c r="CT40" i="13" s="1"/>
  <c r="L120" i="83"/>
  <c r="L38" i="21" s="1"/>
  <c r="ED57" i="68"/>
  <c r="AL51" i="69"/>
  <c r="EE42" i="21"/>
  <c r="EE49" i="68" s="1"/>
  <c r="EE49" i="13"/>
  <c r="EE173" i="21"/>
  <c r="EC174" i="21" s="1"/>
  <c r="EF169" i="21"/>
  <c r="EF172" i="21"/>
  <c r="EF170" i="21"/>
  <c r="EG166" i="21" s="1"/>
  <c r="EE52" i="21"/>
  <c r="EE160" i="15"/>
  <c r="AL41" i="69"/>
  <c r="ED49" i="68"/>
  <c r="EC26" i="15"/>
  <c r="ED158" i="15"/>
  <c r="ED161" i="15" s="1"/>
  <c r="EB48" i="13"/>
  <c r="EB41" i="21"/>
  <c r="EB48" i="68" s="1"/>
  <c r="EB154" i="21"/>
  <c r="DZ155" i="21" s="1"/>
  <c r="M115" i="83"/>
  <c r="K22" i="68"/>
  <c r="K47" i="21"/>
  <c r="K53" i="13"/>
  <c r="K122" i="83"/>
  <c r="K124" i="83" s="1"/>
  <c r="EB51" i="21"/>
  <c r="EB56" i="68" s="1"/>
  <c r="EB153" i="15"/>
  <c r="EA112" i="21"/>
  <c r="EA113" i="21" s="1"/>
  <c r="EB109" i="21" s="1"/>
  <c r="EA115" i="21"/>
  <c r="K17" i="61"/>
  <c r="DQ55" i="68"/>
  <c r="DQ55" i="21"/>
  <c r="DZ25" i="15"/>
  <c r="EA151" i="15"/>
  <c r="EA154" i="15" s="1"/>
  <c r="N59" i="68"/>
  <c r="N59" i="21"/>
  <c r="H56" i="69"/>
  <c r="DY137" i="15"/>
  <c r="DY140" i="15" s="1"/>
  <c r="DX23" i="15"/>
  <c r="EA56" i="68"/>
  <c r="DP24" i="15"/>
  <c r="DQ144" i="15"/>
  <c r="DQ147" i="15" s="1"/>
  <c r="EA48" i="68"/>
  <c r="DR40" i="21"/>
  <c r="DR47" i="13"/>
  <c r="AI46" i="24" s="1"/>
  <c r="DR135" i="21"/>
  <c r="DQ47" i="68"/>
  <c r="DQ47" i="21"/>
  <c r="DR50" i="21"/>
  <c r="DR146" i="15"/>
  <c r="EA81" i="15"/>
  <c r="DO136" i="21"/>
  <c r="P213" i="21"/>
  <c r="P211" i="21"/>
  <c r="Q208" i="21" s="1"/>
  <c r="DY54" i="68"/>
  <c r="O57" i="21"/>
  <c r="O50" i="13"/>
  <c r="O214" i="21"/>
  <c r="DY46" i="68"/>
  <c r="EC153" i="21"/>
  <c r="EC150" i="21"/>
  <c r="EC151" i="21" s="1"/>
  <c r="ED147" i="21" s="1"/>
  <c r="EA95" i="15"/>
  <c r="DZ17" i="15"/>
  <c r="N28" i="15"/>
  <c r="O172" i="15"/>
  <c r="O175" i="15" s="1"/>
  <c r="DZ39" i="21"/>
  <c r="DZ46" i="13"/>
  <c r="DZ116" i="21"/>
  <c r="DY155" i="21"/>
  <c r="DZ49" i="21"/>
  <c r="DZ139" i="15"/>
  <c r="DS131" i="21"/>
  <c r="DS132" i="21" s="1"/>
  <c r="DT128" i="21" s="1"/>
  <c r="DS134" i="21"/>
  <c r="DJ60" i="15" l="1"/>
  <c r="DJ63" i="15" s="1"/>
  <c r="DI29" i="21"/>
  <c r="DI19" i="68" s="1"/>
  <c r="DK62" i="15"/>
  <c r="DL23" i="8"/>
  <c r="DL25" i="8" s="1"/>
  <c r="CT16" i="15"/>
  <c r="CU87" i="15"/>
  <c r="CU37" i="13" s="1"/>
  <c r="CU35" i="13" s="1"/>
  <c r="CU39" i="13" s="1"/>
  <c r="CU40" i="13" s="1"/>
  <c r="L117" i="83"/>
  <c r="L122" i="83" s="1"/>
  <c r="L124" i="83" s="1"/>
  <c r="EF42" i="21"/>
  <c r="EF49" i="68" s="1"/>
  <c r="EF49" i="13"/>
  <c r="EF173" i="21"/>
  <c r="ED174" i="21" s="1"/>
  <c r="EF52" i="21"/>
  <c r="EF57" i="68" s="1"/>
  <c r="EF160" i="15"/>
  <c r="EE57" i="68"/>
  <c r="L22" i="68"/>
  <c r="L53" i="13"/>
  <c r="L47" i="21"/>
  <c r="EE158" i="15"/>
  <c r="EE161" i="15" s="1"/>
  <c r="ED26" i="15"/>
  <c r="EG169" i="21"/>
  <c r="EG172" i="21"/>
  <c r="EG170" i="21"/>
  <c r="EH166" i="21" s="1"/>
  <c r="DY23" i="15"/>
  <c r="DZ137" i="15"/>
  <c r="DZ140" i="15" s="1"/>
  <c r="DZ54" i="68"/>
  <c r="K45" i="13"/>
  <c r="EB151" i="15"/>
  <c r="EB154" i="15" s="1"/>
  <c r="EA25" i="15"/>
  <c r="DT131" i="21"/>
  <c r="DT132" i="21" s="1"/>
  <c r="DU128" i="21" s="1"/>
  <c r="DT134" i="21"/>
  <c r="DX117" i="21"/>
  <c r="DR47" i="68"/>
  <c r="DR47" i="21"/>
  <c r="AK48" i="69"/>
  <c r="DR55" i="68"/>
  <c r="DR55" i="21"/>
  <c r="O59" i="68"/>
  <c r="O59" i="21"/>
  <c r="AK45" i="24"/>
  <c r="DS50" i="21"/>
  <c r="DS146" i="15"/>
  <c r="DZ46" i="68"/>
  <c r="AK38" i="69"/>
  <c r="DQ24" i="15"/>
  <c r="DR144" i="15"/>
  <c r="DR147" i="15" s="1"/>
  <c r="P50" i="13"/>
  <c r="P57" i="21"/>
  <c r="P214" i="21"/>
  <c r="EA97" i="15"/>
  <c r="EA98" i="15" s="1"/>
  <c r="EB112" i="21"/>
  <c r="EB113" i="21" s="1"/>
  <c r="EC109" i="21" s="1"/>
  <c r="EB115" i="21"/>
  <c r="M111" i="83"/>
  <c r="H58" i="69"/>
  <c r="K55" i="15"/>
  <c r="K35" i="21"/>
  <c r="AI49" i="69"/>
  <c r="AI54" i="69" s="1"/>
  <c r="DS40" i="21"/>
  <c r="DS47" i="13"/>
  <c r="DS135" i="21"/>
  <c r="P172" i="15"/>
  <c r="P175" i="15" s="1"/>
  <c r="O28" i="15"/>
  <c r="O40" i="15" s="1"/>
  <c r="O107" i="83" s="1"/>
  <c r="O109" i="83" s="1"/>
  <c r="M215" i="21"/>
  <c r="H28" i="25"/>
  <c r="N40" i="15"/>
  <c r="N107" i="83" s="1"/>
  <c r="N109" i="83" s="1"/>
  <c r="Q213" i="21"/>
  <c r="Q211" i="21"/>
  <c r="R208" i="21" s="1"/>
  <c r="K39" i="61"/>
  <c r="DP136" i="21"/>
  <c r="EA46" i="13"/>
  <c r="EA39" i="21"/>
  <c r="EA116" i="21"/>
  <c r="DY117" i="21" s="1"/>
  <c r="M120" i="83"/>
  <c r="ED150" i="21"/>
  <c r="ED151" i="21" s="1"/>
  <c r="EE147" i="21" s="1"/>
  <c r="ED153" i="21"/>
  <c r="EC48" i="13"/>
  <c r="EC41" i="21"/>
  <c r="EC48" i="68" s="1"/>
  <c r="EC154" i="21"/>
  <c r="EC51" i="21"/>
  <c r="EC56" i="68" s="1"/>
  <c r="EC153" i="15"/>
  <c r="EA84" i="15"/>
  <c r="EA49" i="21"/>
  <c r="EA139" i="15"/>
  <c r="AI39" i="69"/>
  <c r="AI46" i="69" s="1"/>
  <c r="M90" i="21" l="1"/>
  <c r="DJ13" i="15"/>
  <c r="DJ29" i="21" s="1"/>
  <c r="DK60" i="15"/>
  <c r="DK63" i="15" s="1"/>
  <c r="DL62" i="15"/>
  <c r="DM23" i="8"/>
  <c r="DM25" i="8" s="1"/>
  <c r="CU89" i="15"/>
  <c r="EG52" i="21"/>
  <c r="EG160" i="15"/>
  <c r="EE26" i="15"/>
  <c r="EF158" i="15"/>
  <c r="EF161" i="15" s="1"/>
  <c r="EH169" i="21"/>
  <c r="EH172" i="21"/>
  <c r="EH170" i="21"/>
  <c r="EI166" i="21" s="1"/>
  <c r="EG42" i="21"/>
  <c r="EG49" i="68" s="1"/>
  <c r="EG49" i="13"/>
  <c r="EG173" i="21"/>
  <c r="EE174" i="21" s="1"/>
  <c r="DS144" i="15"/>
  <c r="DS147" i="15" s="1"/>
  <c r="DR24" i="15"/>
  <c r="EE150" i="21"/>
  <c r="EE151" i="21" s="1"/>
  <c r="EF147" i="21" s="1"/>
  <c r="EE153" i="21"/>
  <c r="EC112" i="21"/>
  <c r="EC113" i="21" s="1"/>
  <c r="ED109" i="21" s="1"/>
  <c r="EC115" i="21"/>
  <c r="DS55" i="68"/>
  <c r="DS55" i="21"/>
  <c r="K54" i="13"/>
  <c r="K36" i="21"/>
  <c r="K61" i="21" s="1"/>
  <c r="Q50" i="13"/>
  <c r="Q57" i="21"/>
  <c r="Q214" i="21"/>
  <c r="N115" i="83"/>
  <c r="N120" i="83" s="1"/>
  <c r="M17" i="61"/>
  <c r="ED41" i="21"/>
  <c r="ED48" i="13"/>
  <c r="AL47" i="24" s="1"/>
  <c r="ED154" i="21"/>
  <c r="EB155" i="21" s="1"/>
  <c r="EB39" i="21"/>
  <c r="EB46" i="13"/>
  <c r="EB116" i="21"/>
  <c r="EB81" i="15"/>
  <c r="P59" i="68"/>
  <c r="P59" i="21"/>
  <c r="ED51" i="21"/>
  <c r="ED153" i="15"/>
  <c r="EB49" i="21"/>
  <c r="EB139" i="15"/>
  <c r="DT47" i="13"/>
  <c r="DT40" i="21"/>
  <c r="DT135" i="21"/>
  <c r="M38" i="21"/>
  <c r="M117" i="83"/>
  <c r="EA17" i="15"/>
  <c r="EB95" i="15"/>
  <c r="N215" i="21"/>
  <c r="DU134" i="21"/>
  <c r="DU131" i="21"/>
  <c r="DU132" i="21" s="1"/>
  <c r="DV128" i="21" s="1"/>
  <c r="O115" i="83"/>
  <c r="O111" i="83" s="1"/>
  <c r="O17" i="61" s="1"/>
  <c r="O39" i="61" s="1"/>
  <c r="DT50" i="21"/>
  <c r="DT146" i="15"/>
  <c r="EA137" i="15"/>
  <c r="EA140" i="15" s="1"/>
  <c r="DZ23" i="15"/>
  <c r="EA155" i="21"/>
  <c r="R213" i="21"/>
  <c r="R211" i="21"/>
  <c r="S208" i="21" s="1"/>
  <c r="P28" i="15"/>
  <c r="P40" i="15" s="1"/>
  <c r="P107" i="83" s="1"/>
  <c r="P109" i="83" s="1"/>
  <c r="Q172" i="15"/>
  <c r="Q175" i="15" s="1"/>
  <c r="EA46" i="68"/>
  <c r="EA54" i="68"/>
  <c r="DS47" i="68"/>
  <c r="DS47" i="21"/>
  <c r="DQ136" i="21"/>
  <c r="EC151" i="15"/>
  <c r="EC154" i="15" s="1"/>
  <c r="EB25" i="15"/>
  <c r="N90" i="21" l="1"/>
  <c r="DJ19" i="68"/>
  <c r="AG28" i="69"/>
  <c r="DL60" i="15"/>
  <c r="DL63" i="15" s="1"/>
  <c r="DK13" i="15"/>
  <c r="DK29" i="21" s="1"/>
  <c r="DM62" i="15"/>
  <c r="CV86" i="15"/>
  <c r="CU91" i="15"/>
  <c r="EI169" i="21"/>
  <c r="EI172" i="21"/>
  <c r="EI170" i="21"/>
  <c r="EJ166" i="21" s="1"/>
  <c r="EH42" i="21"/>
  <c r="EH49" i="13"/>
  <c r="AM48" i="24" s="1"/>
  <c r="EH173" i="21"/>
  <c r="EF174" i="21" s="1"/>
  <c r="EH52" i="21"/>
  <c r="EH57" i="68" s="1"/>
  <c r="EH160" i="15"/>
  <c r="EF26" i="15"/>
  <c r="EG158" i="15"/>
  <c r="EG161" i="15" s="1"/>
  <c r="EG57" i="68"/>
  <c r="N38" i="21"/>
  <c r="H37" i="69" s="1"/>
  <c r="N117" i="83"/>
  <c r="EC39" i="21"/>
  <c r="EC46" i="13"/>
  <c r="EC116" i="21"/>
  <c r="EA117" i="21" s="1"/>
  <c r="DV131" i="21"/>
  <c r="DV132" i="21" s="1"/>
  <c r="DW128" i="21" s="1"/>
  <c r="DV134" i="21"/>
  <c r="M22" i="68"/>
  <c r="M47" i="21"/>
  <c r="M53" i="13"/>
  <c r="S213" i="21"/>
  <c r="S211" i="21"/>
  <c r="T208" i="21" s="1"/>
  <c r="EF153" i="21"/>
  <c r="EF150" i="21"/>
  <c r="EF151" i="21" s="1"/>
  <c r="EG147" i="21" s="1"/>
  <c r="R50" i="13"/>
  <c r="D320" i="73" s="1"/>
  <c r="R57" i="21"/>
  <c r="I56" i="69" s="1"/>
  <c r="R214" i="21"/>
  <c r="P215" i="21" s="1"/>
  <c r="EE48" i="13"/>
  <c r="EE41" i="21"/>
  <c r="EE154" i="21"/>
  <c r="EC155" i="21" s="1"/>
  <c r="EB54" i="68"/>
  <c r="M122" i="83"/>
  <c r="M124" i="83" s="1"/>
  <c r="DT47" i="68"/>
  <c r="DT47" i="21"/>
  <c r="EB46" i="68"/>
  <c r="K89" i="21"/>
  <c r="K97" i="21" s="1"/>
  <c r="EE51" i="21"/>
  <c r="EE153" i="15"/>
  <c r="DR136" i="21"/>
  <c r="DZ117" i="21"/>
  <c r="ED48" i="68"/>
  <c r="AL40" i="69"/>
  <c r="K57" i="13"/>
  <c r="DT144" i="15"/>
  <c r="DT147" i="15" s="1"/>
  <c r="DS24" i="15"/>
  <c r="DU47" i="13"/>
  <c r="DU40" i="21"/>
  <c r="DU135" i="21"/>
  <c r="DS136" i="21" s="1"/>
  <c r="EB137" i="15"/>
  <c r="EB140" i="15" s="1"/>
  <c r="EA23" i="15"/>
  <c r="M39" i="61"/>
  <c r="DT55" i="68"/>
  <c r="DT55" i="21"/>
  <c r="O215" i="21"/>
  <c r="Q28" i="15"/>
  <c r="Q40" i="15" s="1"/>
  <c r="Q107" i="83" s="1"/>
  <c r="Q109" i="83" s="1"/>
  <c r="R172" i="15"/>
  <c r="R175" i="15" s="1"/>
  <c r="EB84" i="15"/>
  <c r="ED112" i="21"/>
  <c r="ED113" i="21" s="1"/>
  <c r="EE109" i="21" s="1"/>
  <c r="ED115" i="21"/>
  <c r="DU50" i="21"/>
  <c r="DU146" i="15"/>
  <c r="EC49" i="21"/>
  <c r="EC139" i="15"/>
  <c r="ED56" i="68"/>
  <c r="AL50" i="69"/>
  <c r="EC25" i="15"/>
  <c r="ED151" i="15"/>
  <c r="ED154" i="15" s="1"/>
  <c r="P115" i="83"/>
  <c r="P111" i="83" s="1"/>
  <c r="P17" i="61" s="1"/>
  <c r="P39" i="61" s="1"/>
  <c r="EB97" i="15"/>
  <c r="EB98" i="15" s="1"/>
  <c r="Q59" i="68"/>
  <c r="Q59" i="21"/>
  <c r="O120" i="83"/>
  <c r="N111" i="83"/>
  <c r="DN23" i="8" l="1"/>
  <c r="DN25" i="8" s="1"/>
  <c r="DK19" i="68"/>
  <c r="DM60" i="15"/>
  <c r="DM63" i="15" s="1"/>
  <c r="DL13" i="15"/>
  <c r="DL29" i="21" s="1"/>
  <c r="DL19" i="68" s="1"/>
  <c r="K99" i="21"/>
  <c r="K54" i="15"/>
  <c r="K56" i="15" s="1"/>
  <c r="K63" i="21"/>
  <c r="CV87" i="15"/>
  <c r="CV37" i="13" s="1"/>
  <c r="CV35" i="13" s="1"/>
  <c r="CV39" i="13" s="1"/>
  <c r="CV40" i="13" s="1"/>
  <c r="CU16" i="15"/>
  <c r="AM51" i="69"/>
  <c r="AM41" i="69"/>
  <c r="EH49" i="68"/>
  <c r="EJ169" i="21"/>
  <c r="EJ172" i="21"/>
  <c r="EJ170" i="21"/>
  <c r="EK166" i="21" s="1"/>
  <c r="EH158" i="15"/>
  <c r="EH161" i="15" s="1"/>
  <c r="EG26" i="15"/>
  <c r="EI42" i="21"/>
  <c r="EI49" i="68" s="1"/>
  <c r="EI49" i="13"/>
  <c r="EI173" i="21"/>
  <c r="EG174" i="21" s="1"/>
  <c r="EI52" i="21"/>
  <c r="EI160" i="15"/>
  <c r="P120" i="83"/>
  <c r="P117" i="83" s="1"/>
  <c r="P122" i="83" s="1"/>
  <c r="P124" i="83" s="1"/>
  <c r="I49" i="24"/>
  <c r="I58" i="69"/>
  <c r="EG153" i="21"/>
  <c r="EG150" i="21"/>
  <c r="EG151" i="21" s="1"/>
  <c r="EH147" i="21" s="1"/>
  <c r="H46" i="69"/>
  <c r="EE112" i="21"/>
  <c r="EE115" i="21"/>
  <c r="EE113" i="21"/>
  <c r="EF109" i="21" s="1"/>
  <c r="EE48" i="68"/>
  <c r="ED49" i="21"/>
  <c r="AL48" i="69" s="1"/>
  <c r="ED139" i="15"/>
  <c r="EC81" i="15"/>
  <c r="O117" i="83"/>
  <c r="O38" i="21"/>
  <c r="R28" i="15"/>
  <c r="S172" i="15"/>
  <c r="S175" i="15" s="1"/>
  <c r="DU144" i="15"/>
  <c r="DU147" i="15" s="1"/>
  <c r="DT24" i="15"/>
  <c r="EF51" i="21"/>
  <c r="EF56" i="68" s="1"/>
  <c r="EF153" i="15"/>
  <c r="Q115" i="83"/>
  <c r="Q111" i="83" s="1"/>
  <c r="Q17" i="61" s="1"/>
  <c r="Q39" i="61" s="1"/>
  <c r="EF48" i="13"/>
  <c r="EF41" i="21"/>
  <c r="EF48" i="68" s="1"/>
  <c r="EF154" i="21"/>
  <c r="EC46" i="68"/>
  <c r="DV40" i="21"/>
  <c r="DV47" i="13"/>
  <c r="DV135" i="21"/>
  <c r="DT136" i="21" s="1"/>
  <c r="EE56" i="68"/>
  <c r="K204" i="15"/>
  <c r="EB23" i="15"/>
  <c r="EC137" i="15"/>
  <c r="EC140" i="15" s="1"/>
  <c r="T213" i="21"/>
  <c r="T211" i="21"/>
  <c r="U208" i="21" s="1"/>
  <c r="N122" i="83"/>
  <c r="N124" i="83" s="1"/>
  <c r="EB17" i="15"/>
  <c r="EC95" i="15"/>
  <c r="DU55" i="68"/>
  <c r="DU55" i="21"/>
  <c r="ED46" i="13"/>
  <c r="AL45" i="24" s="1"/>
  <c r="ED39" i="21"/>
  <c r="ED116" i="21"/>
  <c r="N17" i="61"/>
  <c r="DU47" i="68"/>
  <c r="DU47" i="21"/>
  <c r="R59" i="21"/>
  <c r="R59" i="68"/>
  <c r="DW134" i="21"/>
  <c r="DW131" i="21"/>
  <c r="DW132" i="21" s="1"/>
  <c r="DX128" i="21" s="1"/>
  <c r="EE151" i="15"/>
  <c r="EE154" i="15" s="1"/>
  <c r="ED25" i="15"/>
  <c r="DV50" i="21"/>
  <c r="DV146" i="15"/>
  <c r="EC54" i="68"/>
  <c r="S57" i="21"/>
  <c r="S50" i="13"/>
  <c r="S214" i="21"/>
  <c r="Q215" i="21" s="1"/>
  <c r="N47" i="21"/>
  <c r="N22" i="68"/>
  <c r="N53" i="13"/>
  <c r="H52" i="24" s="1"/>
  <c r="E102" i="21" l="1"/>
  <c r="G19" i="61" s="1"/>
  <c r="DN62" i="15"/>
  <c r="DO23" i="8"/>
  <c r="DO25" i="8" s="1"/>
  <c r="DO62" i="15" s="1"/>
  <c r="DN60" i="15"/>
  <c r="DM13" i="15"/>
  <c r="DM29" i="21" s="1"/>
  <c r="K83" i="68"/>
  <c r="K110" i="82" s="1"/>
  <c r="K64" i="21"/>
  <c r="K12" i="15"/>
  <c r="L53" i="15"/>
  <c r="L96" i="21"/>
  <c r="L98" i="21" s="1"/>
  <c r="K101" i="21"/>
  <c r="K220" i="15" s="1"/>
  <c r="CV89" i="15"/>
  <c r="CW86" i="15" s="1"/>
  <c r="EI57" i="68"/>
  <c r="EI158" i="15"/>
  <c r="EI161" i="15" s="1"/>
  <c r="EH26" i="15"/>
  <c r="EK169" i="21"/>
  <c r="EK170" i="21"/>
  <c r="EL166" i="21" s="1"/>
  <c r="EK172" i="21"/>
  <c r="EJ42" i="21"/>
  <c r="EJ49" i="68" s="1"/>
  <c r="EJ49" i="13"/>
  <c r="EJ173" i="21"/>
  <c r="EH174" i="21" s="1"/>
  <c r="EJ52" i="21"/>
  <c r="EJ57" i="68" s="1"/>
  <c r="EJ160" i="15"/>
  <c r="P38" i="21"/>
  <c r="P22" i="68" s="1"/>
  <c r="I28" i="25"/>
  <c r="D347" i="73"/>
  <c r="R40" i="15"/>
  <c r="R107" i="83" s="1"/>
  <c r="R109" i="83" s="1"/>
  <c r="O53" i="13"/>
  <c r="O47" i="21"/>
  <c r="O22" i="68"/>
  <c r="EE39" i="21"/>
  <c r="EE46" i="13"/>
  <c r="EE116" i="21"/>
  <c r="EC117" i="21" s="1"/>
  <c r="EE49" i="21"/>
  <c r="EE139" i="15"/>
  <c r="H93" i="69"/>
  <c r="DX131" i="21"/>
  <c r="DX132" i="21" s="1"/>
  <c r="DY128" i="21" s="1"/>
  <c r="DX134" i="21"/>
  <c r="ED46" i="68"/>
  <c r="ED137" i="15"/>
  <c r="ED140" i="15" s="1"/>
  <c r="EC23" i="15"/>
  <c r="EB117" i="21"/>
  <c r="AJ46" i="24"/>
  <c r="Q120" i="83"/>
  <c r="EG51" i="21"/>
  <c r="EG153" i="15"/>
  <c r="O122" i="83"/>
  <c r="O124" i="83" s="1"/>
  <c r="S59" i="68"/>
  <c r="S59" i="21"/>
  <c r="EC84" i="15"/>
  <c r="EH150" i="21"/>
  <c r="EH151" i="21" s="1"/>
  <c r="EI147" i="21" s="1"/>
  <c r="EH153" i="21"/>
  <c r="EC97" i="15"/>
  <c r="EC98" i="15" s="1"/>
  <c r="ED155" i="21"/>
  <c r="ED54" i="68"/>
  <c r="EE25" i="15"/>
  <c r="EF151" i="15"/>
  <c r="EF154" i="15" s="1"/>
  <c r="K205" i="15"/>
  <c r="DW50" i="21"/>
  <c r="DW146" i="15"/>
  <c r="DW47" i="13"/>
  <c r="DW40" i="21"/>
  <c r="DW135" i="21"/>
  <c r="AL38" i="69"/>
  <c r="DV144" i="15"/>
  <c r="DV147" i="15" s="1"/>
  <c r="DU24" i="15"/>
  <c r="T57" i="21"/>
  <c r="T50" i="13"/>
  <c r="T214" i="21"/>
  <c r="EF112" i="21"/>
  <c r="EF113" i="21" s="1"/>
  <c r="EG109" i="21" s="1"/>
  <c r="EF115" i="21"/>
  <c r="DV47" i="68"/>
  <c r="DV47" i="21"/>
  <c r="AJ39" i="69"/>
  <c r="AJ46" i="69" s="1"/>
  <c r="EG48" i="13"/>
  <c r="EG41" i="21"/>
  <c r="EG48" i="68" s="1"/>
  <c r="EG154" i="21"/>
  <c r="EE155" i="21" s="1"/>
  <c r="DV55" i="68"/>
  <c r="DV55" i="21"/>
  <c r="AJ49" i="69"/>
  <c r="AJ54" i="69" s="1"/>
  <c r="N39" i="61"/>
  <c r="U213" i="21"/>
  <c r="U211" i="21"/>
  <c r="V208" i="21" s="1"/>
  <c r="S28" i="15"/>
  <c r="S40" i="15" s="1"/>
  <c r="S107" i="83" s="1"/>
  <c r="S109" i="83" s="1"/>
  <c r="T172" i="15"/>
  <c r="T175" i="15" s="1"/>
  <c r="K185" i="21" l="1"/>
  <c r="K190" i="21" s="1"/>
  <c r="K196" i="21" s="1"/>
  <c r="K200" i="21" s="1"/>
  <c r="DN63" i="15"/>
  <c r="DO60" i="15" s="1"/>
  <c r="DO63" i="15" s="1"/>
  <c r="DM19" i="68"/>
  <c r="DP23" i="8"/>
  <c r="DP25" i="8" s="1"/>
  <c r="L81" i="21"/>
  <c r="CV91" i="15"/>
  <c r="CW87" i="15" s="1"/>
  <c r="CW37" i="13" s="1"/>
  <c r="CW35" i="13" s="1"/>
  <c r="CW39" i="13" s="1"/>
  <c r="CW40" i="13" s="1"/>
  <c r="EK42" i="21"/>
  <c r="EK49" i="68" s="1"/>
  <c r="EK49" i="13"/>
  <c r="EK173" i="21"/>
  <c r="EI174" i="21" s="1"/>
  <c r="EL169" i="21"/>
  <c r="EL172" i="21"/>
  <c r="EL170" i="21"/>
  <c r="EM166" i="21" s="1"/>
  <c r="EK52" i="21"/>
  <c r="EK57" i="68" s="1"/>
  <c r="EK160" i="15"/>
  <c r="P47" i="21"/>
  <c r="EJ158" i="15"/>
  <c r="EJ161" i="15" s="1"/>
  <c r="EI26" i="15"/>
  <c r="P53" i="13"/>
  <c r="V213" i="21"/>
  <c r="V211" i="21"/>
  <c r="W208" i="21" s="1"/>
  <c r="EH48" i="13"/>
  <c r="EH41" i="21"/>
  <c r="EH154" i="21"/>
  <c r="EF155" i="21" s="1"/>
  <c r="U50" i="13"/>
  <c r="U57" i="21"/>
  <c r="U214" i="21"/>
  <c r="S215" i="21" s="1"/>
  <c r="Q38" i="21"/>
  <c r="Q117" i="83"/>
  <c r="EC17" i="15"/>
  <c r="ED95" i="15"/>
  <c r="R215" i="21"/>
  <c r="EH51" i="21"/>
  <c r="EH56" i="68" s="1"/>
  <c r="EH153" i="15"/>
  <c r="DX47" i="13"/>
  <c r="DX40" i="21"/>
  <c r="DX135" i="21"/>
  <c r="DV136" i="21" s="1"/>
  <c r="H102" i="69"/>
  <c r="EE54" i="68"/>
  <c r="EE46" i="68"/>
  <c r="EI153" i="21"/>
  <c r="EI150" i="21"/>
  <c r="EI151" i="21" s="1"/>
  <c r="EJ147" i="21" s="1"/>
  <c r="R115" i="83"/>
  <c r="EF46" i="13"/>
  <c r="EF39" i="21"/>
  <c r="EF116" i="21"/>
  <c r="T28" i="15"/>
  <c r="T40" i="15" s="1"/>
  <c r="T107" i="83" s="1"/>
  <c r="T109" i="83" s="1"/>
  <c r="U172" i="15"/>
  <c r="U175" i="15" s="1"/>
  <c r="S115" i="83"/>
  <c r="S111" i="83" s="1"/>
  <c r="S17" i="61" s="1"/>
  <c r="S39" i="61" s="1"/>
  <c r="T59" i="68"/>
  <c r="T59" i="21"/>
  <c r="DW55" i="68"/>
  <c r="DW55" i="21"/>
  <c r="K242" i="15"/>
  <c r="K33" i="15"/>
  <c r="K34" i="15" s="1"/>
  <c r="EF25" i="15"/>
  <c r="EG151" i="15"/>
  <c r="EG154" i="15" s="1"/>
  <c r="ED81" i="15"/>
  <c r="EG56" i="68"/>
  <c r="DX50" i="21"/>
  <c r="DX146" i="15"/>
  <c r="DW144" i="15"/>
  <c r="DW147" i="15" s="1"/>
  <c r="DV24" i="15"/>
  <c r="ED23" i="15"/>
  <c r="EE137" i="15"/>
  <c r="EE140" i="15" s="1"/>
  <c r="EF49" i="21"/>
  <c r="EF139" i="15"/>
  <c r="DW47" i="68"/>
  <c r="DW47" i="21"/>
  <c r="C83" i="68"/>
  <c r="DY131" i="21"/>
  <c r="DY132" i="21" s="1"/>
  <c r="DZ128" i="21" s="1"/>
  <c r="DY134" i="21"/>
  <c r="DU136" i="21"/>
  <c r="EG112" i="21"/>
  <c r="EG113" i="21" s="1"/>
  <c r="EH109" i="21" s="1"/>
  <c r="EG115" i="21"/>
  <c r="K191" i="21" l="1"/>
  <c r="L188" i="21" s="1"/>
  <c r="K66" i="21"/>
  <c r="K61" i="68" s="1"/>
  <c r="K201" i="21"/>
  <c r="K197" i="21"/>
  <c r="L194" i="21" s="1"/>
  <c r="K167" i="15"/>
  <c r="K168" i="15" s="1"/>
  <c r="K67" i="21"/>
  <c r="DN13" i="15"/>
  <c r="DN29" i="21" s="1"/>
  <c r="DN19" i="68" s="1"/>
  <c r="DP62" i="15"/>
  <c r="DQ23" i="8"/>
  <c r="DQ25" i="8" s="1"/>
  <c r="DO13" i="15"/>
  <c r="DP60" i="15"/>
  <c r="L55" i="15"/>
  <c r="L35" i="21"/>
  <c r="CV16" i="15"/>
  <c r="CW89" i="15"/>
  <c r="CW91" i="15" s="1"/>
  <c r="EJ26" i="15"/>
  <c r="EK158" i="15"/>
  <c r="EK161" i="15" s="1"/>
  <c r="EM169" i="21"/>
  <c r="EM172" i="21"/>
  <c r="EM170" i="21"/>
  <c r="EN166" i="21" s="1"/>
  <c r="EL42" i="21"/>
  <c r="EL49" i="13"/>
  <c r="AN48" i="24" s="1"/>
  <c r="EL173" i="21"/>
  <c r="EJ174" i="21" s="1"/>
  <c r="EL52" i="21"/>
  <c r="EL160" i="15"/>
  <c r="S120" i="83"/>
  <c r="S117" i="83" s="1"/>
  <c r="S122" i="83" s="1"/>
  <c r="S124" i="83" s="1"/>
  <c r="EG46" i="13"/>
  <c r="EG39" i="21"/>
  <c r="EG116" i="21"/>
  <c r="EE117" i="21" s="1"/>
  <c r="EG49" i="21"/>
  <c r="EG139" i="15"/>
  <c r="EF137" i="15"/>
  <c r="EF140" i="15" s="1"/>
  <c r="EE23" i="15"/>
  <c r="DX55" i="68"/>
  <c r="DX55" i="21"/>
  <c r="G41" i="61"/>
  <c r="E41" i="61" s="1"/>
  <c r="E19" i="61"/>
  <c r="DX47" i="68"/>
  <c r="DX47" i="21"/>
  <c r="T115" i="83"/>
  <c r="T111" i="83" s="1"/>
  <c r="T17" i="61" s="1"/>
  <c r="T39" i="61" s="1"/>
  <c r="AM50" i="69"/>
  <c r="R111" i="83"/>
  <c r="R120" i="83"/>
  <c r="Q122" i="83"/>
  <c r="Q124" i="83" s="1"/>
  <c r="ED84" i="15"/>
  <c r="K226" i="15"/>
  <c r="M226" i="15"/>
  <c r="N226" i="15"/>
  <c r="L226" i="15"/>
  <c r="H111" i="69"/>
  <c r="EJ150" i="21"/>
  <c r="EJ151" i="21" s="1"/>
  <c r="EK147" i="21" s="1"/>
  <c r="EJ153" i="21"/>
  <c r="EH48" i="68"/>
  <c r="AM40" i="69"/>
  <c r="EH112" i="21"/>
  <c r="EH113" i="21" s="1"/>
  <c r="EI109" i="21" s="1"/>
  <c r="EH115" i="21"/>
  <c r="W213" i="21"/>
  <c r="W211" i="21"/>
  <c r="X208" i="21" s="1"/>
  <c r="K243" i="15"/>
  <c r="K244" i="15" s="1"/>
  <c r="V57" i="21"/>
  <c r="J56" i="69" s="1"/>
  <c r="V50" i="13"/>
  <c r="V214" i="21"/>
  <c r="DW24" i="15"/>
  <c r="DX144" i="15"/>
  <c r="DX147" i="15" s="1"/>
  <c r="ED117" i="21"/>
  <c r="DY40" i="21"/>
  <c r="DY47" i="13"/>
  <c r="DY135" i="21"/>
  <c r="DY50" i="21"/>
  <c r="DY146" i="15"/>
  <c r="EG25" i="15"/>
  <c r="EH151" i="15"/>
  <c r="EH154" i="15" s="1"/>
  <c r="EI48" i="13"/>
  <c r="EI41" i="21"/>
  <c r="EI154" i="21"/>
  <c r="U59" i="21"/>
  <c r="U59" i="68"/>
  <c r="V172" i="15"/>
  <c r="V175" i="15" s="1"/>
  <c r="U28" i="15"/>
  <c r="U40" i="15" s="1"/>
  <c r="U107" i="83" s="1"/>
  <c r="U109" i="83" s="1"/>
  <c r="ED97" i="15"/>
  <c r="ED98" i="15" s="1"/>
  <c r="EF46" i="68"/>
  <c r="EF54" i="68"/>
  <c r="EI51" i="21"/>
  <c r="EI153" i="15"/>
  <c r="Q53" i="13"/>
  <c r="Q22" i="68"/>
  <c r="Q47" i="21"/>
  <c r="DZ131" i="21"/>
  <c r="DZ132" i="21" s="1"/>
  <c r="EA128" i="21" s="1"/>
  <c r="DZ134" i="21"/>
  <c r="K68" i="21" l="1"/>
  <c r="K224" i="21" s="1"/>
  <c r="K228" i="21" s="1"/>
  <c r="K62" i="68"/>
  <c r="L189" i="21"/>
  <c r="L51" i="13" s="1"/>
  <c r="DO29" i="21"/>
  <c r="DO19" i="68" s="1"/>
  <c r="AH28" i="69"/>
  <c r="DP63" i="15"/>
  <c r="DQ60" i="15" s="1"/>
  <c r="DQ62" i="15"/>
  <c r="CX86" i="15"/>
  <c r="CX87" i="15" s="1"/>
  <c r="CX37" i="13" s="1"/>
  <c r="CW16" i="15"/>
  <c r="EL57" i="68"/>
  <c r="AN51" i="69"/>
  <c r="AN41" i="69"/>
  <c r="EL49" i="68"/>
  <c r="EN169" i="21"/>
  <c r="EN172" i="21"/>
  <c r="EN170" i="21"/>
  <c r="EO166" i="21" s="1"/>
  <c r="EM42" i="21"/>
  <c r="EM49" i="13"/>
  <c r="EM173" i="21"/>
  <c r="EK174" i="21" s="1"/>
  <c r="EM52" i="21"/>
  <c r="EM160" i="15"/>
  <c r="EK26" i="15"/>
  <c r="EL158" i="15"/>
  <c r="EL161" i="15" s="1"/>
  <c r="S38" i="21"/>
  <c r="V59" i="21"/>
  <c r="V59" i="68"/>
  <c r="X213" i="21"/>
  <c r="X211" i="21"/>
  <c r="Y208" i="21" s="1"/>
  <c r="EG46" i="68"/>
  <c r="EG54" i="68"/>
  <c r="EE95" i="15"/>
  <c r="ED17" i="15"/>
  <c r="EH25" i="15"/>
  <c r="EI151" i="15"/>
  <c r="EI154" i="15" s="1"/>
  <c r="EJ48" i="13"/>
  <c r="EJ41" i="21"/>
  <c r="EJ48" i="68" s="1"/>
  <c r="EJ154" i="21"/>
  <c r="R117" i="83"/>
  <c r="R38" i="21"/>
  <c r="EI56" i="68"/>
  <c r="DY47" i="68"/>
  <c r="DY47" i="21"/>
  <c r="H120" i="69"/>
  <c r="DX24" i="15"/>
  <c r="DY144" i="15"/>
  <c r="DY147" i="15" s="1"/>
  <c r="DZ47" i="13"/>
  <c r="AK46" i="24" s="1"/>
  <c r="DZ40" i="21"/>
  <c r="DZ135" i="21"/>
  <c r="DX136" i="21" s="1"/>
  <c r="DZ50" i="21"/>
  <c r="DZ146" i="15"/>
  <c r="EE81" i="15"/>
  <c r="EA134" i="21"/>
  <c r="EA131" i="21"/>
  <c r="EA132" i="21" s="1"/>
  <c r="EB128" i="21" s="1"/>
  <c r="J49" i="24"/>
  <c r="EK153" i="21"/>
  <c r="EK150" i="21"/>
  <c r="EK151" i="21" s="1"/>
  <c r="EL147" i="21" s="1"/>
  <c r="EG137" i="15"/>
  <c r="EG140" i="15" s="1"/>
  <c r="EF23" i="15"/>
  <c r="E320" i="73"/>
  <c r="EI112" i="21"/>
  <c r="EI113" i="21" s="1"/>
  <c r="EJ109" i="21" s="1"/>
  <c r="EI115" i="21"/>
  <c r="T120" i="83"/>
  <c r="T215" i="21"/>
  <c r="U115" i="83"/>
  <c r="U111" i="83" s="1"/>
  <c r="U17" i="61" s="1"/>
  <c r="U39" i="61" s="1"/>
  <c r="EH39" i="21"/>
  <c r="AM38" i="69" s="1"/>
  <c r="EH46" i="13"/>
  <c r="EH116" i="21"/>
  <c r="EF117" i="21" s="1"/>
  <c r="EG155" i="21"/>
  <c r="J58" i="69"/>
  <c r="EI48" i="68"/>
  <c r="EJ51" i="21"/>
  <c r="EJ56" i="68" s="1"/>
  <c r="EJ153" i="15"/>
  <c r="R17" i="61"/>
  <c r="DY55" i="68"/>
  <c r="DY55" i="21"/>
  <c r="W57" i="21"/>
  <c r="W50" i="13"/>
  <c r="W214" i="21"/>
  <c r="DW136" i="21"/>
  <c r="W172" i="15"/>
  <c r="W175" i="15" s="1"/>
  <c r="V28" i="15"/>
  <c r="EH49" i="21"/>
  <c r="EH139" i="15"/>
  <c r="K27" i="15"/>
  <c r="L165" i="15"/>
  <c r="DP13" i="15" l="1"/>
  <c r="DP29" i="21" s="1"/>
  <c r="DP19" i="68" s="1"/>
  <c r="DR23" i="8"/>
  <c r="DR25" i="8" s="1"/>
  <c r="DR62" i="15" s="1"/>
  <c r="DQ63" i="15"/>
  <c r="S53" i="13"/>
  <c r="AD36" i="24"/>
  <c r="AD34" i="24" s="1"/>
  <c r="AD38" i="24" s="1"/>
  <c r="AD39" i="24" s="1"/>
  <c r="CX35" i="13"/>
  <c r="CX39" i="13" s="1"/>
  <c r="CX40" i="13" s="1"/>
  <c r="CX89" i="15"/>
  <c r="EM49" i="68"/>
  <c r="EO169" i="21"/>
  <c r="EO172" i="21"/>
  <c r="EO170" i="21"/>
  <c r="EP166" i="21" s="1"/>
  <c r="EN42" i="21"/>
  <c r="EN49" i="68" s="1"/>
  <c r="EN49" i="13"/>
  <c r="EN173" i="21"/>
  <c r="EL174" i="21" s="1"/>
  <c r="EN52" i="21"/>
  <c r="EN57" i="68" s="1"/>
  <c r="EN160" i="15"/>
  <c r="S22" i="68"/>
  <c r="S47" i="21"/>
  <c r="EM158" i="15"/>
  <c r="EM161" i="15" s="1"/>
  <c r="EL26" i="15"/>
  <c r="EM57" i="68"/>
  <c r="EG23" i="15"/>
  <c r="EH137" i="15"/>
  <c r="EH140" i="15" s="1"/>
  <c r="DZ47" i="68"/>
  <c r="DZ47" i="21"/>
  <c r="AK39" i="69"/>
  <c r="AK46" i="69" s="1"/>
  <c r="K229" i="21"/>
  <c r="K118" i="15"/>
  <c r="K70" i="21"/>
  <c r="E347" i="73"/>
  <c r="J28" i="25"/>
  <c r="V40" i="15"/>
  <c r="V107" i="83" s="1"/>
  <c r="V109" i="83" s="1"/>
  <c r="T117" i="83"/>
  <c r="T122" i="83" s="1"/>
  <c r="T124" i="83" s="1"/>
  <c r="T38" i="21"/>
  <c r="H129" i="69"/>
  <c r="EI49" i="21"/>
  <c r="EI139" i="15"/>
  <c r="EA47" i="13"/>
  <c r="EA40" i="21"/>
  <c r="EA135" i="21"/>
  <c r="DY136" i="21" s="1"/>
  <c r="EE84" i="15"/>
  <c r="EK51" i="21"/>
  <c r="EK56" i="68" s="1"/>
  <c r="EK153" i="15"/>
  <c r="R22" i="68"/>
  <c r="R47" i="21"/>
  <c r="R53" i="13"/>
  <c r="I37" i="69"/>
  <c r="EA50" i="21"/>
  <c r="EA146" i="15"/>
  <c r="U120" i="83"/>
  <c r="EI46" i="13"/>
  <c r="EI39" i="21"/>
  <c r="EI116" i="21"/>
  <c r="EH155" i="21"/>
  <c r="X57" i="21"/>
  <c r="X50" i="13"/>
  <c r="X214" i="21"/>
  <c r="DZ144" i="15"/>
  <c r="DZ147" i="15" s="1"/>
  <c r="DY24" i="15"/>
  <c r="EH54" i="68"/>
  <c r="EL150" i="21"/>
  <c r="EL151" i="21" s="1"/>
  <c r="EM147" i="21" s="1"/>
  <c r="EL153" i="21"/>
  <c r="EB131" i="21"/>
  <c r="EB132" i="21" s="1"/>
  <c r="EC128" i="21" s="1"/>
  <c r="EB134" i="21"/>
  <c r="W59" i="21"/>
  <c r="W59" i="68"/>
  <c r="EI25" i="15"/>
  <c r="EJ151" i="15"/>
  <c r="EJ154" i="15" s="1"/>
  <c r="EE97" i="15"/>
  <c r="EE98" i="15" s="1"/>
  <c r="R39" i="61"/>
  <c r="EH46" i="68"/>
  <c r="L45" i="13"/>
  <c r="X172" i="15"/>
  <c r="X175" i="15" s="1"/>
  <c r="W28" i="15"/>
  <c r="W40" i="15" s="1"/>
  <c r="W107" i="83" s="1"/>
  <c r="W109" i="83" s="1"/>
  <c r="EJ112" i="21"/>
  <c r="EJ113" i="21" s="1"/>
  <c r="EK109" i="21" s="1"/>
  <c r="EJ115" i="21"/>
  <c r="R122" i="83"/>
  <c r="R124" i="83" s="1"/>
  <c r="Y213" i="21"/>
  <c r="Y211" i="21"/>
  <c r="Z208" i="21" s="1"/>
  <c r="AM45" i="24"/>
  <c r="DZ55" i="68"/>
  <c r="DZ55" i="21"/>
  <c r="AK49" i="69"/>
  <c r="AK54" i="69" s="1"/>
  <c r="AM48" i="69"/>
  <c r="EK48" i="13"/>
  <c r="EK41" i="21"/>
  <c r="EK154" i="21"/>
  <c r="EI155" i="21" s="1"/>
  <c r="U215" i="21"/>
  <c r="DR60" i="15" l="1"/>
  <c r="DR63" i="15" s="1"/>
  <c r="DQ13" i="15"/>
  <c r="DQ29" i="21" s="1"/>
  <c r="DS23" i="8"/>
  <c r="DS25" i="8" s="1"/>
  <c r="CX91" i="15"/>
  <c r="CY86" i="15"/>
  <c r="EN158" i="15"/>
  <c r="EN161" i="15" s="1"/>
  <c r="EM26" i="15"/>
  <c r="EP169" i="21"/>
  <c r="EP172" i="21"/>
  <c r="EP170" i="21"/>
  <c r="EO42" i="21"/>
  <c r="EO49" i="68" s="1"/>
  <c r="EO49" i="13"/>
  <c r="EO173" i="21"/>
  <c r="EO52" i="21"/>
  <c r="EO57" i="68" s="1"/>
  <c r="EO160" i="15"/>
  <c r="EE17" i="15"/>
  <c r="EF95" i="15"/>
  <c r="I52" i="24"/>
  <c r="D323" i="73"/>
  <c r="Y57" i="21"/>
  <c r="Y50" i="13"/>
  <c r="Y214" i="21"/>
  <c r="W215" i="21" s="1"/>
  <c r="EH23" i="15"/>
  <c r="EI137" i="15"/>
  <c r="EI140" i="15" s="1"/>
  <c r="EJ25" i="15"/>
  <c r="EK151" i="15"/>
  <c r="EK154" i="15" s="1"/>
  <c r="I46" i="69"/>
  <c r="X59" i="68"/>
  <c r="X59" i="21"/>
  <c r="Z213" i="21"/>
  <c r="Z211" i="21"/>
  <c r="AA208" i="21" s="1"/>
  <c r="EB47" i="13"/>
  <c r="EB40" i="21"/>
  <c r="EB135" i="21"/>
  <c r="DZ136" i="21" s="1"/>
  <c r="K119" i="15"/>
  <c r="EB50" i="21"/>
  <c r="EB146" i="15"/>
  <c r="K221" i="15"/>
  <c r="K230" i="15" s="1"/>
  <c r="L226" i="21"/>
  <c r="EI54" i="68"/>
  <c r="EK112" i="21"/>
  <c r="EK113" i="21" s="1"/>
  <c r="EL109" i="21" s="1"/>
  <c r="EK115" i="21"/>
  <c r="EL41" i="21"/>
  <c r="EL48" i="68" s="1"/>
  <c r="EL48" i="13"/>
  <c r="AN47" i="24" s="1"/>
  <c r="EL154" i="21"/>
  <c r="EJ155" i="21" s="1"/>
  <c r="EJ39" i="21"/>
  <c r="EJ46" i="13"/>
  <c r="EJ116" i="21"/>
  <c r="T22" i="68"/>
  <c r="T53" i="13"/>
  <c r="T47" i="21"/>
  <c r="EA144" i="15"/>
  <c r="EA147" i="15" s="1"/>
  <c r="DZ24" i="15"/>
  <c r="V115" i="83"/>
  <c r="V111" i="83" s="1"/>
  <c r="V17" i="61" s="1"/>
  <c r="EA47" i="68"/>
  <c r="EA47" i="21"/>
  <c r="EC134" i="21"/>
  <c r="EC131" i="21"/>
  <c r="EC132" i="21" s="1"/>
  <c r="ED128" i="21" s="1"/>
  <c r="EM153" i="21"/>
  <c r="EM150" i="21"/>
  <c r="EM151" i="21" s="1"/>
  <c r="EN147" i="21" s="1"/>
  <c r="V215" i="21"/>
  <c r="EG117" i="21"/>
  <c r="W115" i="83"/>
  <c r="W111" i="83" s="1"/>
  <c r="W17" i="61" s="1"/>
  <c r="W39" i="61" s="1"/>
  <c r="U117" i="83"/>
  <c r="U122" i="83" s="1"/>
  <c r="U124" i="83" s="1"/>
  <c r="U38" i="21"/>
  <c r="X28" i="15"/>
  <c r="X40" i="15" s="1"/>
  <c r="X107" i="83" s="1"/>
  <c r="X109" i="83" s="1"/>
  <c r="Y172" i="15"/>
  <c r="Y175" i="15" s="1"/>
  <c r="K18" i="68"/>
  <c r="K71" i="21"/>
  <c r="EK48" i="68"/>
  <c r="EL51" i="21"/>
  <c r="EL153" i="15"/>
  <c r="EI46" i="68"/>
  <c r="EJ49" i="21"/>
  <c r="EJ139" i="15"/>
  <c r="EA55" i="68"/>
  <c r="EA55" i="21"/>
  <c r="EF81" i="15"/>
  <c r="W90" i="21" l="1"/>
  <c r="DQ19" i="68"/>
  <c r="DS62" i="15"/>
  <c r="DT23" i="8"/>
  <c r="DT25" i="8" s="1"/>
  <c r="DR13" i="15"/>
  <c r="DR29" i="21" s="1"/>
  <c r="DR19" i="68" s="1"/>
  <c r="DS60" i="15"/>
  <c r="CY87" i="15"/>
  <c r="CY37" i="13" s="1"/>
  <c r="CY35" i="13" s="1"/>
  <c r="CY39" i="13" s="1"/>
  <c r="CY40" i="13" s="1"/>
  <c r="CX16" i="15"/>
  <c r="EM174" i="21"/>
  <c r="EP42" i="21"/>
  <c r="EP49" i="13"/>
  <c r="EP173" i="21"/>
  <c r="EO174" i="21" s="1"/>
  <c r="EP52" i="21"/>
  <c r="EP160" i="15"/>
  <c r="E160" i="15" s="1"/>
  <c r="EO158" i="15"/>
  <c r="EO161" i="15" s="1"/>
  <c r="EN26" i="15"/>
  <c r="AN40" i="69"/>
  <c r="V120" i="83"/>
  <c r="V117" i="83" s="1"/>
  <c r="V122" i="83" s="1"/>
  <c r="V124" i="83" s="1"/>
  <c r="Y28" i="15"/>
  <c r="Y40" i="15" s="1"/>
  <c r="Y107" i="83" s="1"/>
  <c r="Y109" i="83" s="1"/>
  <c r="Z172" i="15"/>
  <c r="Z175" i="15" s="1"/>
  <c r="AA211" i="21"/>
  <c r="AB208" i="21" s="1"/>
  <c r="AA213" i="21"/>
  <c r="Y59" i="21"/>
  <c r="Y59" i="68"/>
  <c r="EC50" i="21"/>
  <c r="EC146" i="15"/>
  <c r="W120" i="83"/>
  <c r="EB55" i="68"/>
  <c r="EB55" i="21"/>
  <c r="EJ46" i="68"/>
  <c r="K21" i="15"/>
  <c r="K30" i="15" s="1"/>
  <c r="K36" i="15" s="1"/>
  <c r="L116" i="15"/>
  <c r="EB47" i="68"/>
  <c r="EB47" i="21"/>
  <c r="EK46" i="13"/>
  <c r="EK39" i="21"/>
  <c r="EK116" i="21"/>
  <c r="EI117" i="21" s="1"/>
  <c r="EL56" i="68"/>
  <c r="AN50" i="69"/>
  <c r="EK49" i="21"/>
  <c r="EK139" i="15"/>
  <c r="EF84" i="15"/>
  <c r="U47" i="21"/>
  <c r="U53" i="13"/>
  <c r="U22" i="68"/>
  <c r="K23" i="68"/>
  <c r="ED131" i="21"/>
  <c r="ED132" i="21" s="1"/>
  <c r="EE128" i="21" s="1"/>
  <c r="ED134" i="21"/>
  <c r="I93" i="69"/>
  <c r="I142" i="69"/>
  <c r="I155" i="69" s="1"/>
  <c r="EJ54" i="68"/>
  <c r="EL151" i="15"/>
  <c r="EL154" i="15" s="1"/>
  <c r="EK25" i="15"/>
  <c r="V39" i="61"/>
  <c r="EH117" i="21"/>
  <c r="EJ137" i="15"/>
  <c r="EJ140" i="15" s="1"/>
  <c r="EI23" i="15"/>
  <c r="K73" i="21"/>
  <c r="K238" i="15"/>
  <c r="L12" i="21"/>
  <c r="EC40" i="21"/>
  <c r="EC47" i="13"/>
  <c r="EC135" i="21"/>
  <c r="EM41" i="21"/>
  <c r="EM48" i="13"/>
  <c r="EM154" i="21"/>
  <c r="EK155" i="21" s="1"/>
  <c r="EN150" i="21"/>
  <c r="EN151" i="21" s="1"/>
  <c r="EO147" i="21" s="1"/>
  <c r="EN153" i="21"/>
  <c r="X115" i="83"/>
  <c r="X111" i="83" s="1"/>
  <c r="X17" i="61" s="1"/>
  <c r="X39" i="61" s="1"/>
  <c r="EF97" i="15"/>
  <c r="EF98" i="15" s="1"/>
  <c r="EL112" i="21"/>
  <c r="EL113" i="21" s="1"/>
  <c r="EM109" i="21" s="1"/>
  <c r="EL115" i="21"/>
  <c r="Z50" i="13"/>
  <c r="F320" i="73" s="1"/>
  <c r="Z57" i="21"/>
  <c r="K56" i="69" s="1"/>
  <c r="Z214" i="21"/>
  <c r="EM51" i="21"/>
  <c r="EM153" i="15"/>
  <c r="EA24" i="15"/>
  <c r="EB144" i="15"/>
  <c r="EB147" i="15" s="1"/>
  <c r="DS63" i="15" l="1"/>
  <c r="DT60" i="15" s="1"/>
  <c r="AI28" i="69"/>
  <c r="DT62" i="15"/>
  <c r="CY89" i="15"/>
  <c r="EP57" i="68"/>
  <c r="E57" i="68" s="1"/>
  <c r="E52" i="21"/>
  <c r="AO51" i="69"/>
  <c r="E51" i="69" s="1"/>
  <c r="E49" i="13"/>
  <c r="D319" i="73"/>
  <c r="F319" i="73"/>
  <c r="I319" i="73"/>
  <c r="J319" i="73"/>
  <c r="K319" i="73"/>
  <c r="N319" i="73"/>
  <c r="Q319" i="73"/>
  <c r="X48" i="24"/>
  <c r="EP49" i="68"/>
  <c r="E49" i="68" s="1"/>
  <c r="E42" i="21"/>
  <c r="F160" i="1" s="1"/>
  <c r="AO41" i="69"/>
  <c r="E41" i="69" s="1"/>
  <c r="EP158" i="15"/>
  <c r="EP161" i="15" s="1"/>
  <c r="EP26" i="15" s="1"/>
  <c r="EO26" i="15"/>
  <c r="AO48" i="24"/>
  <c r="EN174" i="21"/>
  <c r="V38" i="21"/>
  <c r="V22" i="68" s="1"/>
  <c r="X120" i="83"/>
  <c r="X117" i="83" s="1"/>
  <c r="X122" i="83" s="1"/>
  <c r="X124" i="83" s="1"/>
  <c r="K49" i="24"/>
  <c r="K58" i="69"/>
  <c r="EG95" i="15"/>
  <c r="EF17" i="15"/>
  <c r="W117" i="83"/>
  <c r="W122" i="83" s="1"/>
  <c r="W124" i="83" s="1"/>
  <c r="W38" i="21"/>
  <c r="EM151" i="15"/>
  <c r="EM154" i="15" s="1"/>
  <c r="EL25" i="15"/>
  <c r="EC144" i="15"/>
  <c r="EC147" i="15" s="1"/>
  <c r="EB24" i="15"/>
  <c r="EM112" i="21"/>
  <c r="EM113" i="21" s="1"/>
  <c r="EN109" i="21" s="1"/>
  <c r="EM115" i="21"/>
  <c r="EN41" i="21"/>
  <c r="EN48" i="68" s="1"/>
  <c r="EN48" i="13"/>
  <c r="EN154" i="21"/>
  <c r="EL155" i="21" s="1"/>
  <c r="K47" i="15"/>
  <c r="AA50" i="13"/>
  <c r="AA57" i="21"/>
  <c r="AA214" i="21"/>
  <c r="EE131" i="21"/>
  <c r="EE132" i="21" s="1"/>
  <c r="EF128" i="21" s="1"/>
  <c r="EE134" i="21"/>
  <c r="ED47" i="13"/>
  <c r="AL46" i="24" s="1"/>
  <c r="ED40" i="21"/>
  <c r="AL39" i="69" s="1"/>
  <c r="AL46" i="69" s="1"/>
  <c r="ED135" i="21"/>
  <c r="EL39" i="21"/>
  <c r="AN38" i="69" s="1"/>
  <c r="EL46" i="13"/>
  <c r="EL116" i="21"/>
  <c r="AB213" i="21"/>
  <c r="AB211" i="21"/>
  <c r="AC208" i="21" s="1"/>
  <c r="EL49" i="21"/>
  <c r="AN48" i="69" s="1"/>
  <c r="EL139" i="15"/>
  <c r="EG81" i="15"/>
  <c r="Y115" i="83"/>
  <c r="Y111" i="83" s="1"/>
  <c r="Y17" i="61" s="1"/>
  <c r="Y39" i="61" s="1"/>
  <c r="K81" i="68"/>
  <c r="K25" i="68"/>
  <c r="EC55" i="68"/>
  <c r="EC55" i="21"/>
  <c r="L82" i="21"/>
  <c r="L83" i="21" s="1"/>
  <c r="L85" i="21" s="1"/>
  <c r="L15" i="21"/>
  <c r="ED50" i="21"/>
  <c r="AL49" i="69" s="1"/>
  <c r="AL54" i="69" s="1"/>
  <c r="ED146" i="15"/>
  <c r="Z59" i="21"/>
  <c r="Z59" i="68"/>
  <c r="EC47" i="68"/>
  <c r="EC47" i="21"/>
  <c r="EA136" i="21"/>
  <c r="EO150" i="21"/>
  <c r="EO151" i="21" s="1"/>
  <c r="EP147" i="21" s="1"/>
  <c r="EO153" i="21"/>
  <c r="EN51" i="21"/>
  <c r="EN56" i="68" s="1"/>
  <c r="EN153" i="15"/>
  <c r="Z28" i="15"/>
  <c r="AA172" i="15"/>
  <c r="AA175" i="15" s="1"/>
  <c r="EM56" i="68"/>
  <c r="EJ23" i="15"/>
  <c r="EK137" i="15"/>
  <c r="EK140" i="15" s="1"/>
  <c r="EK54" i="68"/>
  <c r="EK46" i="68"/>
  <c r="X215" i="21"/>
  <c r="EM48" i="68"/>
  <c r="I102" i="69"/>
  <c r="X90" i="21" l="1"/>
  <c r="DS13" i="15"/>
  <c r="DS29" i="21" s="1"/>
  <c r="DS19" i="68" s="1"/>
  <c r="DU23" i="8"/>
  <c r="DU25" i="8" s="1"/>
  <c r="DT63" i="15"/>
  <c r="CZ86" i="15"/>
  <c r="CY91" i="15"/>
  <c r="A41" i="69"/>
  <c r="E48" i="24"/>
  <c r="A48" i="24" s="1"/>
  <c r="A51" i="69"/>
  <c r="F168" i="1"/>
  <c r="J37" i="69"/>
  <c r="J46" i="69" s="1"/>
  <c r="V47" i="21"/>
  <c r="V53" i="13"/>
  <c r="E323" i="73" s="1"/>
  <c r="X38" i="21"/>
  <c r="X47" i="21" s="1"/>
  <c r="AN45" i="24"/>
  <c r="AA59" i="21"/>
  <c r="AA59" i="68"/>
  <c r="EO51" i="21"/>
  <c r="EO153" i="15"/>
  <c r="W47" i="21"/>
  <c r="W22" i="68"/>
  <c r="W53" i="13"/>
  <c r="O226" i="15"/>
  <c r="P226" i="15"/>
  <c r="R226" i="15"/>
  <c r="I111" i="69"/>
  <c r="Q226" i="15"/>
  <c r="K49" i="15"/>
  <c r="ED55" i="68"/>
  <c r="ED55" i="21"/>
  <c r="AB57" i="21"/>
  <c r="AB50" i="13"/>
  <c r="AB214" i="21"/>
  <c r="Z215" i="21" s="1"/>
  <c r="EE47" i="13"/>
  <c r="EE40" i="21"/>
  <c r="EE135" i="21"/>
  <c r="EC136" i="21" s="1"/>
  <c r="AA28" i="15"/>
  <c r="AA40" i="15" s="1"/>
  <c r="AA107" i="83" s="1"/>
  <c r="AA109" i="83" s="1"/>
  <c r="AB172" i="15"/>
  <c r="AB175" i="15" s="1"/>
  <c r="EE50" i="21"/>
  <c r="EE146" i="15"/>
  <c r="F347" i="73"/>
  <c r="K28" i="25"/>
  <c r="Z40" i="15"/>
  <c r="Z107" i="83" s="1"/>
  <c r="Z109" i="83" s="1"/>
  <c r="EF134" i="21"/>
  <c r="EF131" i="21"/>
  <c r="EF132" i="21" s="1"/>
  <c r="EG128" i="21" s="1"/>
  <c r="EL46" i="68"/>
  <c r="EM25" i="15"/>
  <c r="EN151" i="15"/>
  <c r="EN154" i="15" s="1"/>
  <c r="EO41" i="21"/>
  <c r="EO48" i="13"/>
  <c r="EO154" i="21"/>
  <c r="EM155" i="21" s="1"/>
  <c r="K27" i="68"/>
  <c r="EG97" i="15"/>
  <c r="EG98" i="15" s="1"/>
  <c r="EC24" i="15"/>
  <c r="ED144" i="15"/>
  <c r="ED147" i="15" s="1"/>
  <c r="Y215" i="21"/>
  <c r="EG84" i="15"/>
  <c r="K108" i="82"/>
  <c r="ED47" i="68"/>
  <c r="ED47" i="21"/>
  <c r="EM46" i="13"/>
  <c r="EM39" i="21"/>
  <c r="EM116" i="21"/>
  <c r="EK117" i="21" s="1"/>
  <c r="EL54" i="68"/>
  <c r="EN112" i="21"/>
  <c r="EN113" i="21" s="1"/>
  <c r="EO109" i="21" s="1"/>
  <c r="EN115" i="21"/>
  <c r="EJ117" i="21"/>
  <c r="EP153" i="21"/>
  <c r="EP150" i="21"/>
  <c r="EP151" i="21" s="1"/>
  <c r="Y120" i="83"/>
  <c r="L26" i="21"/>
  <c r="L43" i="13"/>
  <c r="EL137" i="15"/>
  <c r="EL140" i="15" s="1"/>
  <c r="EK23" i="15"/>
  <c r="AC213" i="21"/>
  <c r="AC211" i="21"/>
  <c r="AD208" i="21" s="1"/>
  <c r="EB136" i="21"/>
  <c r="EM49" i="21"/>
  <c r="EM139" i="15"/>
  <c r="Z90" i="21" l="1"/>
  <c r="Y90" i="21"/>
  <c r="DU62" i="15"/>
  <c r="DV23" i="8"/>
  <c r="DV25" i="8" s="1"/>
  <c r="DV62" i="15" s="1"/>
  <c r="DT13" i="15"/>
  <c r="DT29" i="21" s="1"/>
  <c r="DU60" i="15"/>
  <c r="CZ87" i="15"/>
  <c r="CZ37" i="13" s="1"/>
  <c r="CZ35" i="13" s="1"/>
  <c r="CZ39" i="13" s="1"/>
  <c r="CZ40" i="13" s="1"/>
  <c r="CY16" i="15"/>
  <c r="J52" i="24"/>
  <c r="X22" i="68"/>
  <c r="X53" i="13"/>
  <c r="EH95" i="15"/>
  <c r="EG17" i="15"/>
  <c r="EL23" i="15"/>
  <c r="EM137" i="15"/>
  <c r="EM140" i="15" s="1"/>
  <c r="EN39" i="21"/>
  <c r="EN46" i="13"/>
  <c r="EN116" i="21"/>
  <c r="AA115" i="83"/>
  <c r="AA111" i="83" s="1"/>
  <c r="AA17" i="61" s="1"/>
  <c r="AA39" i="61" s="1"/>
  <c r="EO56" i="68"/>
  <c r="EO112" i="21"/>
  <c r="EO113" i="21" s="1"/>
  <c r="EP109" i="21" s="1"/>
  <c r="EO115" i="21"/>
  <c r="EN25" i="15"/>
  <c r="EO151" i="15"/>
  <c r="EO154" i="15" s="1"/>
  <c r="AB28" i="15"/>
  <c r="AB40" i="15" s="1"/>
  <c r="AB107" i="83" s="1"/>
  <c r="AB109" i="83" s="1"/>
  <c r="AC172" i="15"/>
  <c r="AC175" i="15" s="1"/>
  <c r="EN49" i="21"/>
  <c r="EN139" i="15"/>
  <c r="I120" i="69"/>
  <c r="EP41" i="21"/>
  <c r="EP48" i="13"/>
  <c r="EP154" i="21"/>
  <c r="EO155" i="21" s="1"/>
  <c r="EO48" i="68"/>
  <c r="EM54" i="68"/>
  <c r="EE55" i="68"/>
  <c r="EE55" i="21"/>
  <c r="ED24" i="15"/>
  <c r="EE144" i="15"/>
  <c r="EE147" i="15" s="1"/>
  <c r="EE47" i="68"/>
  <c r="EE47" i="21"/>
  <c r="L42" i="13"/>
  <c r="EG131" i="21"/>
  <c r="EG132" i="21" s="1"/>
  <c r="EH128" i="21" s="1"/>
  <c r="EG134" i="21"/>
  <c r="L33" i="21"/>
  <c r="EF40" i="21"/>
  <c r="EF47" i="13"/>
  <c r="EF135" i="21"/>
  <c r="K11" i="15"/>
  <c r="K19" i="15" s="1"/>
  <c r="K37" i="15" s="1"/>
  <c r="L46" i="15"/>
  <c r="AC57" i="21"/>
  <c r="AC50" i="13"/>
  <c r="AC214" i="21"/>
  <c r="AA215" i="21" s="1"/>
  <c r="J142" i="69"/>
  <c r="J155" i="69" s="1"/>
  <c r="J93" i="69"/>
  <c r="Y117" i="83"/>
  <c r="Y122" i="83" s="1"/>
  <c r="Y124" i="83" s="1"/>
  <c r="Y38" i="21"/>
  <c r="EM46" i="68"/>
  <c r="AB59" i="21"/>
  <c r="AB59" i="68"/>
  <c r="AD213" i="21"/>
  <c r="AD211" i="21"/>
  <c r="AE208" i="21" s="1"/>
  <c r="EH81" i="15"/>
  <c r="EF50" i="21"/>
  <c r="EF146" i="15"/>
  <c r="EP51" i="21"/>
  <c r="AO50" i="69" s="1"/>
  <c r="E50" i="69" s="1"/>
  <c r="EP153" i="15"/>
  <c r="E153" i="15" s="1"/>
  <c r="Z115" i="83"/>
  <c r="Z111" i="83" s="1"/>
  <c r="Z17" i="61" s="1"/>
  <c r="Z39" i="61" s="1"/>
  <c r="AA90" i="21" l="1"/>
  <c r="E191" i="73"/>
  <c r="F191" i="73"/>
  <c r="G191" i="73"/>
  <c r="H191" i="73"/>
  <c r="I191" i="73"/>
  <c r="J191" i="73"/>
  <c r="L191" i="73"/>
  <c r="M191" i="73"/>
  <c r="N191" i="73"/>
  <c r="O191" i="73"/>
  <c r="P191" i="73"/>
  <c r="Q191" i="73"/>
  <c r="R191" i="73"/>
  <c r="S191" i="73"/>
  <c r="T191" i="73"/>
  <c r="U191" i="73"/>
  <c r="V191" i="73"/>
  <c r="V188" i="73" s="1"/>
  <c r="DU63" i="15"/>
  <c r="DU13" i="15" s="1"/>
  <c r="DU29" i="21" s="1"/>
  <c r="DU19" i="68" s="1"/>
  <c r="DW23" i="8"/>
  <c r="DW25" i="8" s="1"/>
  <c r="DW62" i="15" s="1"/>
  <c r="DT19" i="68"/>
  <c r="AO40" i="69"/>
  <c r="E40" i="69" s="1"/>
  <c r="CZ89" i="15"/>
  <c r="DA86" i="15" s="1"/>
  <c r="EN155" i="21"/>
  <c r="EN46" i="68"/>
  <c r="EL117" i="21"/>
  <c r="EO39" i="21"/>
  <c r="EO46" i="13"/>
  <c r="EO116" i="21"/>
  <c r="EN137" i="15"/>
  <c r="EN140" i="15" s="1"/>
  <c r="EM23" i="15"/>
  <c r="AD57" i="21"/>
  <c r="AD50" i="13"/>
  <c r="AD214" i="21"/>
  <c r="AB215" i="21" s="1"/>
  <c r="E48" i="13"/>
  <c r="E318" i="73"/>
  <c r="F318" i="73"/>
  <c r="N47" i="24"/>
  <c r="M318" i="73"/>
  <c r="O318" i="73"/>
  <c r="R318" i="73"/>
  <c r="T318" i="73"/>
  <c r="AB47" i="24"/>
  <c r="AH47" i="24"/>
  <c r="AM47" i="24"/>
  <c r="EP112" i="21"/>
  <c r="EP113" i="21" s="1"/>
  <c r="EP115" i="21"/>
  <c r="EP48" i="68"/>
  <c r="E48" i="68" s="1"/>
  <c r="E41" i="21"/>
  <c r="EO49" i="21"/>
  <c r="EO139" i="15"/>
  <c r="K38" i="15"/>
  <c r="L54" i="13"/>
  <c r="AC28" i="15"/>
  <c r="AC40" i="15" s="1"/>
  <c r="AC107" i="83" s="1"/>
  <c r="AC109" i="83" s="1"/>
  <c r="AD172" i="15"/>
  <c r="AD175" i="15" s="1"/>
  <c r="EP56" i="68"/>
  <c r="E56" i="68" s="1"/>
  <c r="E51" i="21"/>
  <c r="J102" i="69"/>
  <c r="EE24" i="15"/>
  <c r="EF144" i="15"/>
  <c r="EF147" i="15" s="1"/>
  <c r="EG47" i="13"/>
  <c r="EG40" i="21"/>
  <c r="EG135" i="21"/>
  <c r="EG50" i="21"/>
  <c r="EG146" i="15"/>
  <c r="I129" i="69"/>
  <c r="Z120" i="83"/>
  <c r="AC59" i="68"/>
  <c r="AC59" i="21"/>
  <c r="EH134" i="21"/>
  <c r="EH131" i="21"/>
  <c r="EH132" i="21" s="1"/>
  <c r="EI128" i="21" s="1"/>
  <c r="ED136" i="21"/>
  <c r="L36" i="21"/>
  <c r="L61" i="21" s="1"/>
  <c r="AO47" i="24"/>
  <c r="Y22" i="68"/>
  <c r="Y53" i="13"/>
  <c r="Y47" i="21"/>
  <c r="AB115" i="83"/>
  <c r="AB111" i="83" s="1"/>
  <c r="AB17" i="61" s="1"/>
  <c r="AB39" i="61" s="1"/>
  <c r="AA120" i="83"/>
  <c r="EP151" i="15"/>
  <c r="EP154" i="15" s="1"/>
  <c r="EP25" i="15" s="1"/>
  <c r="EO25" i="15"/>
  <c r="EF55" i="68"/>
  <c r="EF55" i="21"/>
  <c r="EH84" i="15"/>
  <c r="EF47" i="68"/>
  <c r="EF47" i="21"/>
  <c r="AE211" i="21"/>
  <c r="AF208" i="21" s="1"/>
  <c r="AE213" i="21"/>
  <c r="EN54" i="68"/>
  <c r="EH97" i="15"/>
  <c r="EH98" i="15" s="1"/>
  <c r="AB90" i="21" l="1"/>
  <c r="W230" i="73"/>
  <c r="V214" i="73"/>
  <c r="V196" i="73"/>
  <c r="DV60" i="15"/>
  <c r="DV63" i="15" s="1"/>
  <c r="DV13" i="15" s="1"/>
  <c r="DV29" i="21" s="1"/>
  <c r="DV19" i="68" s="1"/>
  <c r="DX23" i="8"/>
  <c r="DX25" i="8" s="1"/>
  <c r="CZ91" i="15"/>
  <c r="DA87" i="15" s="1"/>
  <c r="DA37" i="13" s="1"/>
  <c r="DA35" i="13" s="1"/>
  <c r="DA39" i="13" s="1"/>
  <c r="DA40" i="13" s="1"/>
  <c r="E47" i="24"/>
  <c r="A47" i="24" s="1"/>
  <c r="EI95" i="15"/>
  <c r="EH17" i="15"/>
  <c r="EP39" i="21"/>
  <c r="EP46" i="13"/>
  <c r="EP116" i="21"/>
  <c r="EO117" i="21" s="1"/>
  <c r="L57" i="13"/>
  <c r="AC115" i="83"/>
  <c r="AC111" i="83" s="1"/>
  <c r="AC17" i="61" s="1"/>
  <c r="AC39" i="61" s="1"/>
  <c r="AD59" i="21"/>
  <c r="AD59" i="68"/>
  <c r="Z117" i="83"/>
  <c r="Z122" i="83" s="1"/>
  <c r="Z124" i="83" s="1"/>
  <c r="Z38" i="21"/>
  <c r="EP49" i="21"/>
  <c r="AO48" i="69" s="1"/>
  <c r="EP139" i="15"/>
  <c r="E139" i="15" s="1"/>
  <c r="EI81" i="15"/>
  <c r="EN23" i="15"/>
  <c r="EO137" i="15"/>
  <c r="EO140" i="15" s="1"/>
  <c r="AF213" i="21"/>
  <c r="AF211" i="21"/>
  <c r="AG208" i="21" s="1"/>
  <c r="L89" i="21"/>
  <c r="L97" i="21" s="1"/>
  <c r="EG55" i="68"/>
  <c r="EG55" i="21"/>
  <c r="J111" i="69"/>
  <c r="T226" i="15"/>
  <c r="V226" i="15"/>
  <c r="S226" i="15"/>
  <c r="U226" i="15"/>
  <c r="AA117" i="83"/>
  <c r="AA122" i="83" s="1"/>
  <c r="AA124" i="83" s="1"/>
  <c r="AA38" i="21"/>
  <c r="G320" i="73"/>
  <c r="EM117" i="21"/>
  <c r="L49" i="24"/>
  <c r="EE136" i="21"/>
  <c r="EG47" i="68"/>
  <c r="EG47" i="21"/>
  <c r="EO46" i="68"/>
  <c r="EG144" i="15"/>
  <c r="EG147" i="15" s="1"/>
  <c r="EF24" i="15"/>
  <c r="EO54" i="68"/>
  <c r="EH50" i="21"/>
  <c r="AM49" i="69" s="1"/>
  <c r="AM54" i="69" s="1"/>
  <c r="EH146" i="15"/>
  <c r="F159" i="1"/>
  <c r="A40" i="69"/>
  <c r="EH40" i="21"/>
  <c r="EH47" i="13"/>
  <c r="AM46" i="24" s="1"/>
  <c r="EH135" i="21"/>
  <c r="EF136" i="21" s="1"/>
  <c r="A50" i="69"/>
  <c r="F167" i="1"/>
  <c r="AB120" i="83"/>
  <c r="EI131" i="21"/>
  <c r="EI132" i="21" s="1"/>
  <c r="EJ128" i="21" s="1"/>
  <c r="EI134" i="21"/>
  <c r="AE57" i="21"/>
  <c r="AE50" i="13"/>
  <c r="AE214" i="21"/>
  <c r="AC215" i="21" s="1"/>
  <c r="L56" i="69"/>
  <c r="AD28" i="15"/>
  <c r="AE172" i="15"/>
  <c r="AE175" i="15" s="1"/>
  <c r="AC90" i="21" l="1"/>
  <c r="E189" i="73"/>
  <c r="F189" i="73"/>
  <c r="G189" i="73"/>
  <c r="H189" i="73"/>
  <c r="I189" i="73"/>
  <c r="J189" i="73"/>
  <c r="K189" i="73"/>
  <c r="L189" i="73"/>
  <c r="M189" i="73"/>
  <c r="N189" i="73"/>
  <c r="O189" i="73"/>
  <c r="P189" i="73"/>
  <c r="Q189" i="73"/>
  <c r="R189" i="73"/>
  <c r="S189" i="73"/>
  <c r="T189" i="73"/>
  <c r="U189" i="73"/>
  <c r="D189" i="73"/>
  <c r="DW60" i="15"/>
  <c r="DW63" i="15" s="1"/>
  <c r="DX60" i="15" s="1"/>
  <c r="AJ28" i="69"/>
  <c r="DX62" i="15"/>
  <c r="AO38" i="69"/>
  <c r="E38" i="69" s="1"/>
  <c r="L54" i="15"/>
  <c r="L56" i="15" s="1"/>
  <c r="L63" i="21"/>
  <c r="L99" i="21"/>
  <c r="CZ16" i="15"/>
  <c r="DA89" i="15"/>
  <c r="DA91" i="15" s="1"/>
  <c r="EN117" i="21"/>
  <c r="EH144" i="15"/>
  <c r="EH147" i="15" s="1"/>
  <c r="EG24" i="15"/>
  <c r="EP137" i="15"/>
  <c r="EP140" i="15" s="1"/>
  <c r="EP23" i="15" s="1"/>
  <c r="EO23" i="15"/>
  <c r="EI50" i="21"/>
  <c r="EI146" i="15"/>
  <c r="AE28" i="15"/>
  <c r="AE40" i="15" s="1"/>
  <c r="AE107" i="83" s="1"/>
  <c r="AE109" i="83" s="1"/>
  <c r="AF172" i="15"/>
  <c r="AF175" i="15" s="1"/>
  <c r="EP46" i="68"/>
  <c r="E39" i="21"/>
  <c r="AG213" i="21"/>
  <c r="AG211" i="21"/>
  <c r="AH208" i="21" s="1"/>
  <c r="EI84" i="15"/>
  <c r="EP54" i="68"/>
  <c r="E54" i="68" s="1"/>
  <c r="E49" i="21"/>
  <c r="U48" i="69"/>
  <c r="U54" i="69" s="1"/>
  <c r="EH47" i="68"/>
  <c r="EH47" i="21"/>
  <c r="AA47" i="21"/>
  <c r="AA53" i="13"/>
  <c r="AA22" i="68"/>
  <c r="G347" i="73"/>
  <c r="L28" i="25"/>
  <c r="AD40" i="15"/>
  <c r="AD107" i="83" s="1"/>
  <c r="AD109" i="83" s="1"/>
  <c r="AM39" i="69"/>
  <c r="AM46" i="69" s="1"/>
  <c r="AF57" i="21"/>
  <c r="AF50" i="13"/>
  <c r="AF214" i="21"/>
  <c r="AD215" i="21" s="1"/>
  <c r="AC120" i="83"/>
  <c r="EI40" i="21"/>
  <c r="EI47" i="13"/>
  <c r="EI135" i="21"/>
  <c r="EG136" i="21" s="1"/>
  <c r="AB117" i="83"/>
  <c r="AB122" i="83" s="1"/>
  <c r="AB124" i="83" s="1"/>
  <c r="AB38" i="21"/>
  <c r="L204" i="15"/>
  <c r="E46" i="13"/>
  <c r="S316" i="73"/>
  <c r="AO45" i="24"/>
  <c r="EH55" i="68"/>
  <c r="EH55" i="21"/>
  <c r="AE59" i="21"/>
  <c r="AE59" i="68"/>
  <c r="Z22" i="68"/>
  <c r="Z47" i="21"/>
  <c r="Z53" i="13"/>
  <c r="K37" i="69"/>
  <c r="L58" i="69"/>
  <c r="J120" i="69"/>
  <c r="EJ131" i="21"/>
  <c r="EJ132" i="21" s="1"/>
  <c r="EK128" i="21" s="1"/>
  <c r="EJ134" i="21"/>
  <c r="EI97" i="15"/>
  <c r="EI98" i="15" s="1"/>
  <c r="AD90" i="21" l="1"/>
  <c r="C189" i="73"/>
  <c r="DW13" i="15"/>
  <c r="DW29" i="21" s="1"/>
  <c r="DW19" i="68" s="1"/>
  <c r="DY23" i="8"/>
  <c r="DY25" i="8" s="1"/>
  <c r="DX63" i="15"/>
  <c r="L101" i="21"/>
  <c r="L220" i="15" s="1"/>
  <c r="M96" i="21"/>
  <c r="L83" i="68"/>
  <c r="L110" i="82" s="1"/>
  <c r="L64" i="21"/>
  <c r="M53" i="15"/>
  <c r="L12" i="15"/>
  <c r="DB86" i="15"/>
  <c r="DB87" i="15" s="1"/>
  <c r="DB37" i="13" s="1"/>
  <c r="DA16" i="15"/>
  <c r="E48" i="69"/>
  <c r="A48" i="69" s="1"/>
  <c r="EI17" i="15"/>
  <c r="EJ95" i="15"/>
  <c r="F157" i="1"/>
  <c r="A38" i="69"/>
  <c r="E46" i="68"/>
  <c r="E45" i="24"/>
  <c r="A45" i="24" s="1"/>
  <c r="EI47" i="68"/>
  <c r="EI47" i="21"/>
  <c r="AF59" i="68"/>
  <c r="AF59" i="21"/>
  <c r="AG172" i="15"/>
  <c r="AG175" i="15" s="1"/>
  <c r="AF28" i="15"/>
  <c r="AF40" i="15" s="1"/>
  <c r="AF107" i="83" s="1"/>
  <c r="AF109" i="83" s="1"/>
  <c r="EJ40" i="21"/>
  <c r="EJ47" i="13"/>
  <c r="EJ135" i="21"/>
  <c r="AE115" i="83"/>
  <c r="AE111" i="83" s="1"/>
  <c r="AE17" i="61" s="1"/>
  <c r="AE39" i="61" s="1"/>
  <c r="EI144" i="15"/>
  <c r="EI147" i="15" s="1"/>
  <c r="EH24" i="15"/>
  <c r="AH211" i="21"/>
  <c r="AI208" i="21" s="1"/>
  <c r="AH213" i="21"/>
  <c r="EI55" i="68"/>
  <c r="EI55" i="21"/>
  <c r="F165" i="1"/>
  <c r="EK134" i="21"/>
  <c r="EK131" i="21"/>
  <c r="EK132" i="21" s="1"/>
  <c r="EL128" i="21" s="1"/>
  <c r="AG57" i="21"/>
  <c r="AG50" i="13"/>
  <c r="AG214" i="21"/>
  <c r="K46" i="69"/>
  <c r="K52" i="24"/>
  <c r="F323" i="73"/>
  <c r="AD115" i="83"/>
  <c r="AD111" i="83" s="1"/>
  <c r="AD17" i="61" s="1"/>
  <c r="AD39" i="61" s="1"/>
  <c r="EJ50" i="21"/>
  <c r="EJ146" i="15"/>
  <c r="AC117" i="83"/>
  <c r="AC122" i="83" s="1"/>
  <c r="AC124" i="83" s="1"/>
  <c r="AC38" i="21"/>
  <c r="AB22" i="68"/>
  <c r="AB47" i="21"/>
  <c r="AB53" i="13"/>
  <c r="J129" i="69"/>
  <c r="EJ81" i="15"/>
  <c r="L185" i="21" l="1"/>
  <c r="L190" i="21" s="1"/>
  <c r="L66" i="21" s="1"/>
  <c r="DY62" i="15"/>
  <c r="DZ23" i="8"/>
  <c r="DZ25" i="8" s="1"/>
  <c r="DZ62" i="15" s="1"/>
  <c r="DX13" i="15"/>
  <c r="DX29" i="21" s="1"/>
  <c r="DY60" i="15"/>
  <c r="M98" i="21"/>
  <c r="M81" i="21"/>
  <c r="DB35" i="13"/>
  <c r="DB39" i="13" s="1"/>
  <c r="DB40" i="13" s="1"/>
  <c r="AE36" i="24"/>
  <c r="AE34" i="24" s="1"/>
  <c r="AE38" i="24" s="1"/>
  <c r="AE39" i="24" s="1"/>
  <c r="DB89" i="15"/>
  <c r="AD120" i="83"/>
  <c r="AD38" i="21" s="1"/>
  <c r="AE120" i="83"/>
  <c r="AE38" i="21" s="1"/>
  <c r="EJ47" i="68"/>
  <c r="EJ47" i="21"/>
  <c r="AG28" i="15"/>
  <c r="AG40" i="15" s="1"/>
  <c r="AG107" i="83" s="1"/>
  <c r="AG109" i="83" s="1"/>
  <c r="AH172" i="15"/>
  <c r="AH175" i="15" s="1"/>
  <c r="EJ84" i="15"/>
  <c r="AC47" i="21"/>
  <c r="AC22" i="68"/>
  <c r="AC53" i="13"/>
  <c r="AG59" i="68"/>
  <c r="AG59" i="21"/>
  <c r="K142" i="69"/>
  <c r="K155" i="69" s="1"/>
  <c r="K93" i="69"/>
  <c r="AH50" i="13"/>
  <c r="AH57" i="21"/>
  <c r="AH214" i="21"/>
  <c r="AF215" i="21" s="1"/>
  <c r="AI211" i="21"/>
  <c r="AJ208" i="21" s="1"/>
  <c r="AI213" i="21"/>
  <c r="EJ97" i="15"/>
  <c r="EJ98" i="15" s="1"/>
  <c r="EJ55" i="68"/>
  <c r="EJ55" i="21"/>
  <c r="EK50" i="21"/>
  <c r="EK146" i="15"/>
  <c r="EH136" i="21"/>
  <c r="EL131" i="21"/>
  <c r="EL132" i="21" s="1"/>
  <c r="EM128" i="21" s="1"/>
  <c r="EL134" i="21"/>
  <c r="EJ144" i="15"/>
  <c r="EJ147" i="15" s="1"/>
  <c r="EI24" i="15"/>
  <c r="AF115" i="83"/>
  <c r="AF111" i="83" s="1"/>
  <c r="AF17" i="61" s="1"/>
  <c r="AF39" i="61" s="1"/>
  <c r="EK40" i="21"/>
  <c r="EK47" i="13"/>
  <c r="EK135" i="21"/>
  <c r="AE215" i="21"/>
  <c r="AE90" i="21" l="1"/>
  <c r="AF90" i="21"/>
  <c r="L196" i="21"/>
  <c r="L167" i="15" s="1"/>
  <c r="L191" i="21"/>
  <c r="M188" i="21" s="1"/>
  <c r="DY63" i="15"/>
  <c r="DZ60" i="15" s="1"/>
  <c r="DZ63" i="15" s="1"/>
  <c r="EA23" i="8"/>
  <c r="EA25" i="8" s="1"/>
  <c r="EA62" i="15" s="1"/>
  <c r="DX19" i="68"/>
  <c r="M35" i="21"/>
  <c r="M55" i="15"/>
  <c r="DC86" i="15"/>
  <c r="DB91" i="15"/>
  <c r="AD117" i="83"/>
  <c r="AD122" i="83" s="1"/>
  <c r="AD124" i="83" s="1"/>
  <c r="L37" i="69"/>
  <c r="L46" i="69" s="1"/>
  <c r="AE117" i="83"/>
  <c r="AE122" i="83" s="1"/>
  <c r="AE124" i="83" s="1"/>
  <c r="EJ17" i="15"/>
  <c r="EK95" i="15"/>
  <c r="AG115" i="83"/>
  <c r="AG111" i="83" s="1"/>
  <c r="AG17" i="61" s="1"/>
  <c r="AG39" i="61" s="1"/>
  <c r="K102" i="69"/>
  <c r="EI136" i="21"/>
  <c r="AI57" i="21"/>
  <c r="AI50" i="13"/>
  <c r="AI214" i="21"/>
  <c r="AG215" i="21" s="1"/>
  <c r="AI172" i="15"/>
  <c r="AI175" i="15" s="1"/>
  <c r="AH28" i="15"/>
  <c r="AF120" i="83"/>
  <c r="AJ213" i="21"/>
  <c r="AJ211" i="21"/>
  <c r="AK208" i="21" s="1"/>
  <c r="AE53" i="13"/>
  <c r="AE47" i="21"/>
  <c r="AE22" i="68"/>
  <c r="EL47" i="13"/>
  <c r="AN46" i="24" s="1"/>
  <c r="EL40" i="21"/>
  <c r="EL135" i="21"/>
  <c r="EJ136" i="21" s="1"/>
  <c r="AH59" i="21"/>
  <c r="AH59" i="68"/>
  <c r="M56" i="69"/>
  <c r="M58" i="69" s="1"/>
  <c r="EL50" i="21"/>
  <c r="AN49" i="69" s="1"/>
  <c r="AN54" i="69" s="1"/>
  <c r="EL146" i="15"/>
  <c r="M49" i="24"/>
  <c r="EK81" i="15"/>
  <c r="AD53" i="13"/>
  <c r="G323" i="73" s="1"/>
  <c r="AD22" i="68"/>
  <c r="AD47" i="21"/>
  <c r="H320" i="73"/>
  <c r="EK47" i="68"/>
  <c r="EK47" i="21"/>
  <c r="EK55" i="68"/>
  <c r="EK55" i="21"/>
  <c r="EK144" i="15"/>
  <c r="EK147" i="15" s="1"/>
  <c r="EJ24" i="15"/>
  <c r="L61" i="68"/>
  <c r="EM131" i="21"/>
  <c r="EM132" i="21" s="1"/>
  <c r="EN128" i="21" s="1"/>
  <c r="EM134" i="21"/>
  <c r="AG90" i="21" l="1"/>
  <c r="L197" i="21"/>
  <c r="M194" i="21" s="1"/>
  <c r="M189" i="21" s="1"/>
  <c r="M51" i="13" s="1"/>
  <c r="L201" i="21"/>
  <c r="L200" i="21"/>
  <c r="L67" i="21"/>
  <c r="L68" i="21" s="1"/>
  <c r="L224" i="21" s="1"/>
  <c r="L228" i="21" s="1"/>
  <c r="DY13" i="15"/>
  <c r="DY29" i="21" s="1"/>
  <c r="DY19" i="68" s="1"/>
  <c r="DZ13" i="15"/>
  <c r="EA60" i="15"/>
  <c r="EA63" i="15" s="1"/>
  <c r="EB23" i="8"/>
  <c r="EB25" i="8" s="1"/>
  <c r="DC87" i="15"/>
  <c r="DC37" i="13" s="1"/>
  <c r="DC35" i="13" s="1"/>
  <c r="DC39" i="13" s="1"/>
  <c r="DC40" i="13" s="1"/>
  <c r="DB16" i="15"/>
  <c r="AG120" i="83"/>
  <c r="AG38" i="21" s="1"/>
  <c r="EM50" i="21"/>
  <c r="EM146" i="15"/>
  <c r="AI59" i="21"/>
  <c r="AI59" i="68"/>
  <c r="AK213" i="21"/>
  <c r="AK211" i="21"/>
  <c r="AL208" i="21" s="1"/>
  <c r="AF117" i="83"/>
  <c r="AF122" i="83" s="1"/>
  <c r="AF124" i="83" s="1"/>
  <c r="AF38" i="21"/>
  <c r="EK24" i="15"/>
  <c r="EL144" i="15"/>
  <c r="EL147" i="15" s="1"/>
  <c r="EK84" i="15"/>
  <c r="L168" i="15"/>
  <c r="AJ50" i="13"/>
  <c r="AJ57" i="21"/>
  <c r="AJ214" i="21"/>
  <c r="AH215" i="21" s="1"/>
  <c r="Y226" i="15"/>
  <c r="K111" i="69"/>
  <c r="W226" i="15"/>
  <c r="Z226" i="15"/>
  <c r="X226" i="15"/>
  <c r="H347" i="73"/>
  <c r="M28" i="25"/>
  <c r="AH40" i="15"/>
  <c r="AH107" i="83" s="1"/>
  <c r="AH109" i="83" s="1"/>
  <c r="AI28" i="15"/>
  <c r="AI40" i="15" s="1"/>
  <c r="AI107" i="83" s="1"/>
  <c r="AI109" i="83" s="1"/>
  <c r="AJ172" i="15"/>
  <c r="AJ175" i="15" s="1"/>
  <c r="L52" i="24"/>
  <c r="L93" i="69"/>
  <c r="L142" i="69"/>
  <c r="L155" i="69" s="1"/>
  <c r="EN134" i="21"/>
  <c r="EN131" i="21"/>
  <c r="EN132" i="21" s="1"/>
  <c r="EO128" i="21" s="1"/>
  <c r="EK97" i="15"/>
  <c r="EK98" i="15" s="1"/>
  <c r="EM40" i="21"/>
  <c r="EM47" i="13"/>
  <c r="EM135" i="21"/>
  <c r="EK136" i="21" s="1"/>
  <c r="EL55" i="68"/>
  <c r="EL55" i="21"/>
  <c r="EL47" i="68"/>
  <c r="EL47" i="21"/>
  <c r="AN39" i="69"/>
  <c r="AN46" i="69" s="1"/>
  <c r="AH90" i="21" l="1"/>
  <c r="L62" i="68"/>
  <c r="DZ29" i="21"/>
  <c r="DZ19" i="68" s="1"/>
  <c r="EB62" i="15"/>
  <c r="EC23" i="8"/>
  <c r="EC25" i="8" s="1"/>
  <c r="EB60" i="15"/>
  <c r="EA13" i="15"/>
  <c r="EA29" i="21" s="1"/>
  <c r="DC89" i="15"/>
  <c r="DC91" i="15" s="1"/>
  <c r="AG117" i="83"/>
  <c r="AG122" i="83" s="1"/>
  <c r="AG124" i="83" s="1"/>
  <c r="AH115" i="83"/>
  <c r="AH111" i="83" s="1"/>
  <c r="AH17" i="61" s="1"/>
  <c r="AH39" i="61" s="1"/>
  <c r="L118" i="15"/>
  <c r="L70" i="21"/>
  <c r="L229" i="21"/>
  <c r="EL81" i="15"/>
  <c r="EM47" i="68"/>
  <c r="EM47" i="21"/>
  <c r="AG53" i="13"/>
  <c r="AG22" i="68"/>
  <c r="AG47" i="21"/>
  <c r="EM144" i="15"/>
  <c r="EM147" i="15" s="1"/>
  <c r="EL24" i="15"/>
  <c r="AL211" i="21"/>
  <c r="AM208" i="21" s="1"/>
  <c r="AL213" i="21"/>
  <c r="EN50" i="21"/>
  <c r="EN146" i="15"/>
  <c r="AK57" i="21"/>
  <c r="AK50" i="13"/>
  <c r="AK214" i="21"/>
  <c r="AI215" i="21" s="1"/>
  <c r="EO134" i="21"/>
  <c r="EO131" i="21"/>
  <c r="EO132" i="21" s="1"/>
  <c r="EP128" i="21" s="1"/>
  <c r="EN40" i="21"/>
  <c r="EN47" i="13"/>
  <c r="EN135" i="21"/>
  <c r="EL136" i="21" s="1"/>
  <c r="AJ59" i="21"/>
  <c r="AJ59" i="68"/>
  <c r="L102" i="69"/>
  <c r="M45" i="13"/>
  <c r="AF22" i="68"/>
  <c r="AF53" i="13"/>
  <c r="AF47" i="21"/>
  <c r="AJ28" i="15"/>
  <c r="AJ40" i="15" s="1"/>
  <c r="AJ107" i="83" s="1"/>
  <c r="AJ109" i="83" s="1"/>
  <c r="AK172" i="15"/>
  <c r="AK175" i="15" s="1"/>
  <c r="AI115" i="83"/>
  <c r="AI111" i="83" s="1"/>
  <c r="AI17" i="61" s="1"/>
  <c r="AI39" i="61" s="1"/>
  <c r="L27" i="15"/>
  <c r="M165" i="15"/>
  <c r="K120" i="69"/>
  <c r="EM55" i="68"/>
  <c r="EM55" i="21"/>
  <c r="EL95" i="15"/>
  <c r="EK17" i="15"/>
  <c r="AI90" i="21" l="1"/>
  <c r="AK28" i="69"/>
  <c r="EB63" i="15"/>
  <c r="EC60" i="15" s="1"/>
  <c r="EC62" i="15"/>
  <c r="ED23" i="8"/>
  <c r="ED25" i="8" s="1"/>
  <c r="EA19" i="68"/>
  <c r="DD86" i="15"/>
  <c r="DD87" i="15" s="1"/>
  <c r="DD37" i="13" s="1"/>
  <c r="DD35" i="13" s="1"/>
  <c r="DD39" i="13" s="1"/>
  <c r="DD40" i="13" s="1"/>
  <c r="DC16" i="15"/>
  <c r="AH120" i="83"/>
  <c r="AH117" i="83" s="1"/>
  <c r="AH122" i="83" s="1"/>
  <c r="AH124" i="83" s="1"/>
  <c r="EP131" i="21"/>
  <c r="EP132" i="21" s="1"/>
  <c r="EP134" i="21"/>
  <c r="AK59" i="68"/>
  <c r="AK59" i="21"/>
  <c r="AB226" i="15"/>
  <c r="L111" i="69"/>
  <c r="AA226" i="15"/>
  <c r="AC226" i="15"/>
  <c r="AD226" i="15"/>
  <c r="EN55" i="68"/>
  <c r="EN55" i="21"/>
  <c r="EL84" i="15"/>
  <c r="AL57" i="21"/>
  <c r="N56" i="69" s="1"/>
  <c r="N58" i="69" s="1"/>
  <c r="AL50" i="13"/>
  <c r="N49" i="24" s="1"/>
  <c r="AL214" i="21"/>
  <c r="AJ215" i="21" s="1"/>
  <c r="AI120" i="83"/>
  <c r="AM213" i="21"/>
  <c r="AM211" i="21"/>
  <c r="AN208" i="21" s="1"/>
  <c r="L221" i="15"/>
  <c r="L230" i="15" s="1"/>
  <c r="M226" i="21"/>
  <c r="EO50" i="21"/>
  <c r="EO146" i="15"/>
  <c r="EO47" i="13"/>
  <c r="EO40" i="21"/>
  <c r="EO135" i="21"/>
  <c r="EM136" i="21" s="1"/>
  <c r="L18" i="68"/>
  <c r="L71" i="21"/>
  <c r="AJ115" i="83"/>
  <c r="AJ111" i="83" s="1"/>
  <c r="AJ17" i="61" s="1"/>
  <c r="AJ39" i="61" s="1"/>
  <c r="EN47" i="68"/>
  <c r="EN47" i="21"/>
  <c r="EL97" i="15"/>
  <c r="EL98" i="15" s="1"/>
  <c r="EM24" i="15"/>
  <c r="EN144" i="15"/>
  <c r="EN147" i="15" s="1"/>
  <c r="AK28" i="15"/>
  <c r="AK40" i="15" s="1"/>
  <c r="AK107" i="83" s="1"/>
  <c r="AK109" i="83" s="1"/>
  <c r="AL172" i="15"/>
  <c r="AL175" i="15" s="1"/>
  <c r="L119" i="15"/>
  <c r="K129" i="69"/>
  <c r="AJ90" i="21" l="1"/>
  <c r="EB13" i="15"/>
  <c r="EB29" i="21" s="1"/>
  <c r="EB19" i="68" s="1"/>
  <c r="ED62" i="15"/>
  <c r="EE23" i="8"/>
  <c r="EE25" i="8" s="1"/>
  <c r="EC63" i="15"/>
  <c r="DD89" i="15"/>
  <c r="AH38" i="21"/>
  <c r="AH47" i="21" s="1"/>
  <c r="EL17" i="15"/>
  <c r="EM95" i="15"/>
  <c r="I320" i="73"/>
  <c r="EO47" i="68"/>
  <c r="EO47" i="21"/>
  <c r="EM81" i="15"/>
  <c r="L23" i="68"/>
  <c r="AI38" i="21"/>
  <c r="AI117" i="83"/>
  <c r="AI122" i="83" s="1"/>
  <c r="AI124" i="83" s="1"/>
  <c r="L21" i="15"/>
  <c r="L30" i="15" s="1"/>
  <c r="M116" i="15"/>
  <c r="EP40" i="21"/>
  <c r="EP47" i="13"/>
  <c r="EP135" i="21"/>
  <c r="EO136" i="21" s="1"/>
  <c r="AN213" i="21"/>
  <c r="AN211" i="21"/>
  <c r="AO208" i="21" s="1"/>
  <c r="AL59" i="68"/>
  <c r="AL59" i="21"/>
  <c r="EP50" i="21"/>
  <c r="EP146" i="15"/>
  <c r="E146" i="15" s="1"/>
  <c r="EO55" i="68"/>
  <c r="EO55" i="21"/>
  <c r="L73" i="21"/>
  <c r="L238" i="15"/>
  <c r="M12" i="21"/>
  <c r="AM50" i="13"/>
  <c r="AM57" i="21"/>
  <c r="AM214" i="21"/>
  <c r="L120" i="69"/>
  <c r="AM172" i="15"/>
  <c r="AM175" i="15" s="1"/>
  <c r="AL28" i="15"/>
  <c r="AK115" i="83"/>
  <c r="AK111" i="83" s="1"/>
  <c r="AK17" i="61" s="1"/>
  <c r="AK39" i="61" s="1"/>
  <c r="EO144" i="15"/>
  <c r="EO147" i="15" s="1"/>
  <c r="EN24" i="15"/>
  <c r="AJ120" i="83"/>
  <c r="E190" i="73" l="1"/>
  <c r="E188" i="73" s="1"/>
  <c r="F190" i="73"/>
  <c r="F188" i="73" s="1"/>
  <c r="G190" i="73"/>
  <c r="G188" i="73" s="1"/>
  <c r="H190" i="73"/>
  <c r="H188" i="73" s="1"/>
  <c r="I190" i="73"/>
  <c r="I188" i="73" s="1"/>
  <c r="J190" i="73"/>
  <c r="J188" i="73" s="1"/>
  <c r="K190" i="73"/>
  <c r="K188" i="73" s="1"/>
  <c r="L190" i="73"/>
  <c r="L188" i="73" s="1"/>
  <c r="M190" i="73"/>
  <c r="M188" i="73" s="1"/>
  <c r="N190" i="73"/>
  <c r="N188" i="73" s="1"/>
  <c r="O190" i="73"/>
  <c r="O188" i="73" s="1"/>
  <c r="P190" i="73"/>
  <c r="P188" i="73" s="1"/>
  <c r="Q190" i="73"/>
  <c r="Q188" i="73" s="1"/>
  <c r="R190" i="73"/>
  <c r="R188" i="73" s="1"/>
  <c r="S190" i="73"/>
  <c r="S188" i="73" s="1"/>
  <c r="T190" i="73"/>
  <c r="T188" i="73" s="1"/>
  <c r="U190" i="73"/>
  <c r="U188" i="73" s="1"/>
  <c r="D190" i="73"/>
  <c r="D188" i="73" s="1"/>
  <c r="D214" i="73" s="1"/>
  <c r="EE62" i="15"/>
  <c r="EC13" i="15"/>
  <c r="EC29" i="21" s="1"/>
  <c r="ED60" i="15"/>
  <c r="ED63" i="15" s="1"/>
  <c r="AO39" i="69"/>
  <c r="E39" i="69" s="1"/>
  <c r="M37" i="69"/>
  <c r="M46" i="69" s="1"/>
  <c r="M93" i="69" s="1"/>
  <c r="M102" i="69" s="1"/>
  <c r="DE86" i="15"/>
  <c r="DD91" i="15"/>
  <c r="AH22" i="68"/>
  <c r="AH53" i="13"/>
  <c r="M52" i="24" s="1"/>
  <c r="EO24" i="15"/>
  <c r="EP144" i="15"/>
  <c r="EP147" i="15" s="1"/>
  <c r="EP24" i="15" s="1"/>
  <c r="I347" i="73"/>
  <c r="N28" i="25"/>
  <c r="AL40" i="15"/>
  <c r="AL107" i="83" s="1"/>
  <c r="AL109" i="83" s="1"/>
  <c r="AM59" i="21"/>
  <c r="AM59" i="68"/>
  <c r="I46" i="24"/>
  <c r="E47" i="13"/>
  <c r="G317" i="73"/>
  <c r="I317" i="73"/>
  <c r="P46" i="24"/>
  <c r="M317" i="73"/>
  <c r="EM84" i="15"/>
  <c r="M82" i="21"/>
  <c r="M83" i="21" s="1"/>
  <c r="M85" i="21" s="1"/>
  <c r="M15" i="21"/>
  <c r="AK120" i="83"/>
  <c r="EP55" i="68"/>
  <c r="E55" i="68" s="1"/>
  <c r="E50" i="21"/>
  <c r="EP55" i="21"/>
  <c r="E55" i="21" s="1"/>
  <c r="L81" i="68"/>
  <c r="L25" i="68"/>
  <c r="AO49" i="69"/>
  <c r="AK215" i="21"/>
  <c r="AO213" i="21"/>
  <c r="AO211" i="21"/>
  <c r="AP208" i="21" s="1"/>
  <c r="EM97" i="15"/>
  <c r="EM98" i="15" s="1"/>
  <c r="EN136" i="21"/>
  <c r="AJ38" i="21"/>
  <c r="AJ117" i="83"/>
  <c r="AJ122" i="83" s="1"/>
  <c r="AJ124" i="83" s="1"/>
  <c r="EP47" i="68"/>
  <c r="E40" i="21"/>
  <c r="EP47" i="21"/>
  <c r="L47" i="15"/>
  <c r="AO46" i="24"/>
  <c r="AM28" i="15"/>
  <c r="AM40" i="15" s="1"/>
  <c r="AM107" i="83" s="1"/>
  <c r="AM109" i="83" s="1"/>
  <c r="AN172" i="15"/>
  <c r="AN175" i="15" s="1"/>
  <c r="L129" i="69"/>
  <c r="AN57" i="21"/>
  <c r="AN50" i="13"/>
  <c r="AN214" i="21"/>
  <c r="AI22" i="68"/>
  <c r="AI53" i="13"/>
  <c r="AI47" i="21"/>
  <c r="AK90" i="21" l="1"/>
  <c r="K230" i="73"/>
  <c r="J214" i="73"/>
  <c r="Q230" i="73"/>
  <c r="P214" i="73"/>
  <c r="N230" i="73"/>
  <c r="M214" i="73"/>
  <c r="J230" i="73"/>
  <c r="I214" i="73"/>
  <c r="I230" i="73"/>
  <c r="H214" i="73"/>
  <c r="T230" i="73"/>
  <c r="S214" i="73"/>
  <c r="R230" i="73"/>
  <c r="Q214" i="73"/>
  <c r="O230" i="73"/>
  <c r="N214" i="73"/>
  <c r="L230" i="73"/>
  <c r="K214" i="73"/>
  <c r="H230" i="73"/>
  <c r="G214" i="73"/>
  <c r="S230" i="73"/>
  <c r="R214" i="73"/>
  <c r="P230" i="73"/>
  <c r="O214" i="73"/>
  <c r="G230" i="73"/>
  <c r="F214" i="73"/>
  <c r="V230" i="73"/>
  <c r="U214" i="73"/>
  <c r="M230" i="73"/>
  <c r="L214" i="73"/>
  <c r="U230" i="73"/>
  <c r="T214" i="73"/>
  <c r="F230" i="73"/>
  <c r="E214" i="73"/>
  <c r="S196" i="73"/>
  <c r="Q196" i="73"/>
  <c r="M196" i="73"/>
  <c r="K196" i="73"/>
  <c r="H196" i="73"/>
  <c r="G196" i="73"/>
  <c r="I196" i="73"/>
  <c r="O196" i="73"/>
  <c r="L196" i="73"/>
  <c r="J196" i="73"/>
  <c r="F196" i="73"/>
  <c r="T196" i="73"/>
  <c r="E196" i="73"/>
  <c r="R196" i="73"/>
  <c r="P196" i="73"/>
  <c r="N196" i="73"/>
  <c r="U196" i="73"/>
  <c r="D196" i="73"/>
  <c r="C188" i="73"/>
  <c r="C190" i="73"/>
  <c r="EC19" i="68"/>
  <c r="EE60" i="15"/>
  <c r="EE63" i="15" s="1"/>
  <c r="ED13" i="15"/>
  <c r="ED29" i="21" s="1"/>
  <c r="ED19" i="68" s="1"/>
  <c r="EF23" i="8"/>
  <c r="EF25" i="8" s="1"/>
  <c r="AO46" i="69"/>
  <c r="M142" i="69"/>
  <c r="M155" i="69" s="1"/>
  <c r="DE87" i="15"/>
  <c r="DE37" i="13" s="1"/>
  <c r="DE35" i="13" s="1"/>
  <c r="DE39" i="13" s="1"/>
  <c r="DE40" i="13" s="1"/>
  <c r="DD16" i="15"/>
  <c r="H323" i="73"/>
  <c r="E49" i="69"/>
  <c r="A49" i="69" s="1"/>
  <c r="AO54" i="69"/>
  <c r="E54" i="69" s="1"/>
  <c r="A54" i="69" s="1"/>
  <c r="AN59" i="21"/>
  <c r="AN59" i="68"/>
  <c r="EM17" i="15"/>
  <c r="EN95" i="15"/>
  <c r="L27" i="68"/>
  <c r="L108" i="82"/>
  <c r="AP213" i="21"/>
  <c r="AP211" i="21"/>
  <c r="AQ208" i="21" s="1"/>
  <c r="AL115" i="83"/>
  <c r="AL111" i="83" s="1"/>
  <c r="AL17" i="61" s="1"/>
  <c r="AL39" i="61" s="1"/>
  <c r="AN28" i="15"/>
  <c r="AN40" i="15" s="1"/>
  <c r="AN107" i="83" s="1"/>
  <c r="AN109" i="83" s="1"/>
  <c r="AO172" i="15"/>
  <c r="AO175" i="15" s="1"/>
  <c r="L49" i="15"/>
  <c r="AO57" i="21"/>
  <c r="AO50" i="13"/>
  <c r="AO214" i="21"/>
  <c r="AM215" i="21" s="1"/>
  <c r="F166" i="1"/>
  <c r="AL215" i="21"/>
  <c r="M26" i="21"/>
  <c r="M43" i="13"/>
  <c r="AJ53" i="13"/>
  <c r="AJ47" i="21"/>
  <c r="AJ22" i="68"/>
  <c r="AM115" i="83"/>
  <c r="AM111" i="83" s="1"/>
  <c r="AM17" i="61" s="1"/>
  <c r="AM39" i="61" s="1"/>
  <c r="E47" i="68"/>
  <c r="F158" i="1"/>
  <c r="A39" i="69"/>
  <c r="AH226" i="15"/>
  <c r="AG226" i="15"/>
  <c r="AF226" i="15"/>
  <c r="M111" i="69"/>
  <c r="M120" i="69" s="1"/>
  <c r="M129" i="69" s="1"/>
  <c r="AE226" i="15"/>
  <c r="EN81" i="15"/>
  <c r="AK38" i="21"/>
  <c r="AK117" i="83"/>
  <c r="AK122" i="83" s="1"/>
  <c r="AK124" i="83" s="1"/>
  <c r="E46" i="24"/>
  <c r="A46" i="24" s="1"/>
  <c r="AL90" i="21" l="1"/>
  <c r="AM90" i="21"/>
  <c r="C230" i="73"/>
  <c r="C214" i="73"/>
  <c r="C196" i="73"/>
  <c r="AL28" i="69"/>
  <c r="EF62" i="15"/>
  <c r="EF60" i="15"/>
  <c r="EE13" i="15"/>
  <c r="EE29" i="21" s="1"/>
  <c r="DE89" i="15"/>
  <c r="DE91" i="15" s="1"/>
  <c r="AO28" i="15"/>
  <c r="AO40" i="15" s="1"/>
  <c r="AO107" i="83" s="1"/>
  <c r="AO109" i="83" s="1"/>
  <c r="AP172" i="15"/>
  <c r="AP175" i="15" s="1"/>
  <c r="AL120" i="83"/>
  <c r="M42" i="13"/>
  <c r="EN97" i="15"/>
  <c r="EN98" i="15" s="1"/>
  <c r="M33" i="21"/>
  <c r="AQ213" i="21"/>
  <c r="AQ211" i="21"/>
  <c r="AR208" i="21" s="1"/>
  <c r="L11" i="15"/>
  <c r="L19" i="15" s="1"/>
  <c r="M46" i="15"/>
  <c r="EN84" i="15"/>
  <c r="AK22" i="68"/>
  <c r="AK53" i="13"/>
  <c r="AK47" i="21"/>
  <c r="AP57" i="21"/>
  <c r="AP50" i="13"/>
  <c r="AP214" i="21"/>
  <c r="AN215" i="21" s="1"/>
  <c r="AO59" i="68"/>
  <c r="AO59" i="21"/>
  <c r="AN115" i="83"/>
  <c r="AN111" i="83" s="1"/>
  <c r="AN17" i="61" s="1"/>
  <c r="AN39" i="61" s="1"/>
  <c r="AM120" i="83"/>
  <c r="AN90" i="21" l="1"/>
  <c r="EG23" i="8"/>
  <c r="EG25" i="8" s="1"/>
  <c r="EE19" i="68"/>
  <c r="EF63" i="15"/>
  <c r="DF86" i="15"/>
  <c r="DF87" i="15" s="1"/>
  <c r="DE16" i="15"/>
  <c r="AN120" i="83"/>
  <c r="AR213" i="21"/>
  <c r="AR211" i="21"/>
  <c r="AS208" i="21" s="1"/>
  <c r="M36" i="21"/>
  <c r="M61" i="21" s="1"/>
  <c r="AQ172" i="15"/>
  <c r="AQ175" i="15" s="1"/>
  <c r="AP28" i="15"/>
  <c r="AM117" i="83"/>
  <c r="AM122" i="83" s="1"/>
  <c r="AM124" i="83" s="1"/>
  <c r="AM38" i="21"/>
  <c r="AQ50" i="13"/>
  <c r="AQ57" i="21"/>
  <c r="AQ214" i="21"/>
  <c r="AO215" i="21" s="1"/>
  <c r="EO95" i="15"/>
  <c r="EN17" i="15"/>
  <c r="AO115" i="83"/>
  <c r="AO111" i="83" s="1"/>
  <c r="AO17" i="61" s="1"/>
  <c r="AO39" i="61" s="1"/>
  <c r="AP59" i="68"/>
  <c r="AP59" i="21"/>
  <c r="M54" i="13"/>
  <c r="AL117" i="83"/>
  <c r="AL122" i="83" s="1"/>
  <c r="AL124" i="83" s="1"/>
  <c r="AL38" i="21"/>
  <c r="O56" i="69"/>
  <c r="O58" i="69" s="1"/>
  <c r="O49" i="24"/>
  <c r="EO81" i="15"/>
  <c r="AO90" i="21" l="1"/>
  <c r="EG60" i="15"/>
  <c r="EF13" i="15"/>
  <c r="EF29" i="21" s="1"/>
  <c r="EG62" i="15"/>
  <c r="DF37" i="13"/>
  <c r="DF89" i="15"/>
  <c r="AS213" i="21"/>
  <c r="AS211" i="21"/>
  <c r="AT208" i="21" s="1"/>
  <c r="AO120" i="83"/>
  <c r="AM53" i="13"/>
  <c r="AM22" i="68"/>
  <c r="AM47" i="21"/>
  <c r="O28" i="25"/>
  <c r="J347" i="73"/>
  <c r="AP40" i="15"/>
  <c r="AP107" i="83" s="1"/>
  <c r="AP109" i="83" s="1"/>
  <c r="AQ28" i="15"/>
  <c r="AQ40" i="15" s="1"/>
  <c r="AQ107" i="83" s="1"/>
  <c r="AQ109" i="83" s="1"/>
  <c r="AR172" i="15"/>
  <c r="AR175" i="15" s="1"/>
  <c r="M89" i="21"/>
  <c r="M97" i="21" s="1"/>
  <c r="AR50" i="13"/>
  <c r="AR57" i="21"/>
  <c r="AR214" i="21"/>
  <c r="AP215" i="21" s="1"/>
  <c r="AL53" i="13"/>
  <c r="AL22" i="68"/>
  <c r="AL47" i="21"/>
  <c r="N37" i="69"/>
  <c r="N46" i="69" s="1"/>
  <c r="EO97" i="15"/>
  <c r="EO98" i="15" s="1"/>
  <c r="AN117" i="83"/>
  <c r="AN122" i="83" s="1"/>
  <c r="AN124" i="83" s="1"/>
  <c r="AN38" i="21"/>
  <c r="AQ59" i="68"/>
  <c r="AQ59" i="21"/>
  <c r="EO84" i="15"/>
  <c r="M57" i="13"/>
  <c r="AP90" i="21" l="1"/>
  <c r="EH23" i="8"/>
  <c r="EH25" i="8" s="1"/>
  <c r="EH62" i="15" s="1"/>
  <c r="EF19" i="68"/>
  <c r="EG63" i="15"/>
  <c r="M63" i="21"/>
  <c r="M54" i="15"/>
  <c r="M56" i="15" s="1"/>
  <c r="M99" i="21"/>
  <c r="DG86" i="15"/>
  <c r="DF91" i="15"/>
  <c r="AF36" i="24"/>
  <c r="AF34" i="24" s="1"/>
  <c r="AF38" i="24" s="1"/>
  <c r="AF39" i="24" s="1"/>
  <c r="DF35" i="13"/>
  <c r="DF39" i="13" s="1"/>
  <c r="DF40" i="13" s="1"/>
  <c r="AR59" i="21"/>
  <c r="AR59" i="68"/>
  <c r="AQ115" i="83"/>
  <c r="AQ111" i="83" s="1"/>
  <c r="AQ17" i="61" s="1"/>
  <c r="AQ39" i="61" s="1"/>
  <c r="AO117" i="83"/>
  <c r="AO122" i="83" s="1"/>
  <c r="AO124" i="83" s="1"/>
  <c r="AO38" i="21"/>
  <c r="AN22" i="68"/>
  <c r="AN53" i="13"/>
  <c r="AN47" i="21"/>
  <c r="EP95" i="15"/>
  <c r="EO17" i="15"/>
  <c r="AT211" i="21"/>
  <c r="AU208" i="21" s="1"/>
  <c r="AT213" i="21"/>
  <c r="M204" i="15"/>
  <c r="I323" i="73"/>
  <c r="N52" i="24"/>
  <c r="N142" i="69"/>
  <c r="N155" i="69" s="1"/>
  <c r="N93" i="69"/>
  <c r="N102" i="69" s="1"/>
  <c r="AS172" i="15"/>
  <c r="AS175" i="15" s="1"/>
  <c r="AR28" i="15"/>
  <c r="AR40" i="15" s="1"/>
  <c r="AR107" i="83" s="1"/>
  <c r="AR109" i="83" s="1"/>
  <c r="AP115" i="83"/>
  <c r="AP111" i="83" s="1"/>
  <c r="AP17" i="61" s="1"/>
  <c r="AP39" i="61" s="1"/>
  <c r="AS57" i="21"/>
  <c r="AS50" i="13"/>
  <c r="AS214" i="21"/>
  <c r="EP81" i="15"/>
  <c r="EI23" i="8" l="1"/>
  <c r="EI25" i="8" s="1"/>
  <c r="EI62" i="15" s="1"/>
  <c r="EG13" i="15"/>
  <c r="EG29" i="21" s="1"/>
  <c r="EH60" i="15"/>
  <c r="EH63" i="15" s="1"/>
  <c r="EJ23" i="8"/>
  <c r="EJ25" i="8" s="1"/>
  <c r="N96" i="21"/>
  <c r="M101" i="21"/>
  <c r="M220" i="15" s="1"/>
  <c r="N53" i="15"/>
  <c r="M12" i="15"/>
  <c r="M83" i="68"/>
  <c r="M110" i="82" s="1"/>
  <c r="M64" i="21"/>
  <c r="DG87" i="15"/>
  <c r="DF16" i="15"/>
  <c r="AP120" i="83"/>
  <c r="AP38" i="21" s="1"/>
  <c r="AO47" i="21"/>
  <c r="AO22" i="68"/>
  <c r="AO53" i="13"/>
  <c r="AS59" i="68"/>
  <c r="AS59" i="21"/>
  <c r="AT50" i="13"/>
  <c r="AT57" i="21"/>
  <c r="AT214" i="21"/>
  <c r="AU211" i="21"/>
  <c r="AV208" i="21" s="1"/>
  <c r="AU213" i="21"/>
  <c r="AQ120" i="83"/>
  <c r="AR115" i="83"/>
  <c r="AR111" i="83" s="1"/>
  <c r="AR17" i="61" s="1"/>
  <c r="AR39" i="61" s="1"/>
  <c r="AQ215" i="21"/>
  <c r="AS28" i="15"/>
  <c r="AS40" i="15" s="1"/>
  <c r="AS107" i="83" s="1"/>
  <c r="AS109" i="83" s="1"/>
  <c r="AT172" i="15"/>
  <c r="AT175" i="15" s="1"/>
  <c r="EP84" i="15"/>
  <c r="N111" i="69"/>
  <c r="N120" i="69" s="1"/>
  <c r="N129" i="69" s="1"/>
  <c r="AK226" i="15"/>
  <c r="AL226" i="15"/>
  <c r="AJ226" i="15"/>
  <c r="AI226" i="15"/>
  <c r="EP97" i="15"/>
  <c r="E97" i="15" s="1"/>
  <c r="AQ90" i="21" l="1"/>
  <c r="M185" i="21"/>
  <c r="M190" i="21" s="1"/>
  <c r="M66" i="21" s="1"/>
  <c r="EG19" i="68"/>
  <c r="EJ62" i="15"/>
  <c r="EH13" i="15"/>
  <c r="EH29" i="21" s="1"/>
  <c r="EH19" i="68" s="1"/>
  <c r="EI60" i="15"/>
  <c r="EI63" i="15" s="1"/>
  <c r="N98" i="21"/>
  <c r="N81" i="21"/>
  <c r="DG37" i="13"/>
  <c r="DG35" i="13" s="1"/>
  <c r="DG39" i="13" s="1"/>
  <c r="DG40" i="13" s="1"/>
  <c r="DG89" i="15"/>
  <c r="AP117" i="83"/>
  <c r="AP122" i="83" s="1"/>
  <c r="AP124" i="83" s="1"/>
  <c r="AR120" i="83"/>
  <c r="AR117" i="83" s="1"/>
  <c r="AR122" i="83" s="1"/>
  <c r="AR124" i="83" s="1"/>
  <c r="O37" i="69"/>
  <c r="O46" i="69" s="1"/>
  <c r="O142" i="69" s="1"/>
  <c r="O155" i="69" s="1"/>
  <c r="AT59" i="68"/>
  <c r="AT59" i="21"/>
  <c r="P56" i="69"/>
  <c r="P58" i="69" s="1"/>
  <c r="P49" i="24"/>
  <c r="K320" i="73"/>
  <c r="AT28" i="15"/>
  <c r="AU172" i="15"/>
  <c r="AU175" i="15" s="1"/>
  <c r="AS115" i="83"/>
  <c r="AS111" i="83" s="1"/>
  <c r="AS17" i="61" s="1"/>
  <c r="AS39" i="61" s="1"/>
  <c r="AR215" i="21"/>
  <c r="AV211" i="21"/>
  <c r="AW208" i="21" s="1"/>
  <c r="AV213" i="21"/>
  <c r="AP53" i="13"/>
  <c r="AP47" i="21"/>
  <c r="AP22" i="68"/>
  <c r="EP98" i="15"/>
  <c r="EP17" i="15" s="1"/>
  <c r="AU57" i="21"/>
  <c r="AU50" i="13"/>
  <c r="AU214" i="21"/>
  <c r="AQ117" i="83"/>
  <c r="AQ122" i="83" s="1"/>
  <c r="AQ124" i="83" s="1"/>
  <c r="AQ38" i="21"/>
  <c r="AR90" i="21" l="1"/>
  <c r="M191" i="21"/>
  <c r="N188" i="21" s="1"/>
  <c r="M196" i="21"/>
  <c r="M197" i="21" s="1"/>
  <c r="N194" i="21" s="1"/>
  <c r="AM28" i="69"/>
  <c r="EI13" i="15"/>
  <c r="EI29" i="21" s="1"/>
  <c r="EJ60" i="15"/>
  <c r="EJ63" i="15" s="1"/>
  <c r="EK23" i="8"/>
  <c r="EK25" i="8" s="1"/>
  <c r="N55" i="15"/>
  <c r="N35" i="21"/>
  <c r="DG91" i="15"/>
  <c r="DH86" i="15"/>
  <c r="AR38" i="21"/>
  <c r="AR47" i="21" s="1"/>
  <c r="O93" i="69"/>
  <c r="O102" i="69" s="1"/>
  <c r="AP226" i="15" s="1"/>
  <c r="AS120" i="83"/>
  <c r="AS117" i="83" s="1"/>
  <c r="AS122" i="83" s="1"/>
  <c r="AS124" i="83" s="1"/>
  <c r="AV172" i="15"/>
  <c r="AV175" i="15" s="1"/>
  <c r="AU28" i="15"/>
  <c r="AU40" i="15" s="1"/>
  <c r="AU107" i="83" s="1"/>
  <c r="AU109" i="83" s="1"/>
  <c r="M61" i="68"/>
  <c r="K347" i="73"/>
  <c r="P28" i="25"/>
  <c r="AT40" i="15"/>
  <c r="AT107" i="83" s="1"/>
  <c r="AT109" i="83" s="1"/>
  <c r="AU59" i="21"/>
  <c r="AU59" i="68"/>
  <c r="O52" i="24"/>
  <c r="AQ53" i="13"/>
  <c r="AQ47" i="21"/>
  <c r="AQ22" i="68"/>
  <c r="AS215" i="21"/>
  <c r="AW213" i="21"/>
  <c r="AW211" i="21"/>
  <c r="AX208" i="21" s="1"/>
  <c r="AV57" i="21"/>
  <c r="AV50" i="13"/>
  <c r="AV214" i="21"/>
  <c r="AT215" i="21" s="1"/>
  <c r="AS90" i="21" l="1"/>
  <c r="AT90" i="21"/>
  <c r="M201" i="21"/>
  <c r="M200" i="21"/>
  <c r="M67" i="21"/>
  <c r="M68" i="21" s="1"/>
  <c r="M224" i="21" s="1"/>
  <c r="M228" i="21" s="1"/>
  <c r="M167" i="15"/>
  <c r="M168" i="15" s="1"/>
  <c r="EK62" i="15"/>
  <c r="EK60" i="15"/>
  <c r="EJ13" i="15"/>
  <c r="EJ29" i="21" s="1"/>
  <c r="EJ19" i="68" s="1"/>
  <c r="EI19" i="68"/>
  <c r="H34" i="69"/>
  <c r="DG16" i="15"/>
  <c r="DH87" i="15"/>
  <c r="DH37" i="13" s="1"/>
  <c r="DH35" i="13" s="1"/>
  <c r="DH39" i="13" s="1"/>
  <c r="DH40" i="13" s="1"/>
  <c r="AO226" i="15"/>
  <c r="AR22" i="68"/>
  <c r="AR53" i="13"/>
  <c r="AM226" i="15"/>
  <c r="O111" i="69"/>
  <c r="O120" i="69" s="1"/>
  <c r="O129" i="69" s="1"/>
  <c r="AN226" i="15"/>
  <c r="AS38" i="21"/>
  <c r="AS47" i="21" s="1"/>
  <c r="AU115" i="83"/>
  <c r="AU111" i="83" s="1"/>
  <c r="AU17" i="61" s="1"/>
  <c r="AU39" i="61" s="1"/>
  <c r="AW172" i="15"/>
  <c r="AW175" i="15" s="1"/>
  <c r="AV28" i="15"/>
  <c r="AV40" i="15" s="1"/>
  <c r="AV107" i="83" s="1"/>
  <c r="AV109" i="83" s="1"/>
  <c r="AX211" i="21"/>
  <c r="AY208" i="21" s="1"/>
  <c r="AX213" i="21"/>
  <c r="AW57" i="21"/>
  <c r="AW50" i="13"/>
  <c r="AW214" i="21"/>
  <c r="AU215" i="21" s="1"/>
  <c r="AV59" i="68"/>
  <c r="AV59" i="21"/>
  <c r="N189" i="21"/>
  <c r="AT115" i="83"/>
  <c r="AT111" i="83" s="1"/>
  <c r="AT17" i="61" s="1"/>
  <c r="AT39" i="61" s="1"/>
  <c r="AU90" i="21" l="1"/>
  <c r="M62" i="68"/>
  <c r="EK63" i="15"/>
  <c r="EL60" i="15" s="1"/>
  <c r="EL23" i="8"/>
  <c r="EL25" i="8" s="1"/>
  <c r="EL62" i="15" s="1"/>
  <c r="DH89" i="15"/>
  <c r="AS53" i="13"/>
  <c r="AS22" i="68"/>
  <c r="AT120" i="83"/>
  <c r="AT117" i="83" s="1"/>
  <c r="AT122" i="83" s="1"/>
  <c r="AT124" i="83" s="1"/>
  <c r="AU120" i="83"/>
  <c r="AU117" i="83" s="1"/>
  <c r="AU122" i="83" s="1"/>
  <c r="AU124" i="83" s="1"/>
  <c r="M118" i="15"/>
  <c r="M70" i="21"/>
  <c r="M229" i="21"/>
  <c r="M27" i="15"/>
  <c r="N165" i="15"/>
  <c r="AX50" i="13"/>
  <c r="AX57" i="21"/>
  <c r="Q56" i="69" s="1"/>
  <c r="Q58" i="69" s="1"/>
  <c r="AX214" i="21"/>
  <c r="AV215" i="21" s="1"/>
  <c r="N51" i="13"/>
  <c r="AV115" i="83"/>
  <c r="AV111" i="83" s="1"/>
  <c r="AV17" i="61" s="1"/>
  <c r="AV39" i="61" s="1"/>
  <c r="AW28" i="15"/>
  <c r="AW40" i="15" s="1"/>
  <c r="AW107" i="83" s="1"/>
  <c r="AW109" i="83" s="1"/>
  <c r="AX172" i="15"/>
  <c r="AX175" i="15" s="1"/>
  <c r="AY211" i="21"/>
  <c r="AZ208" i="21" s="1"/>
  <c r="AY213" i="21"/>
  <c r="AW59" i="21"/>
  <c r="AW59" i="68"/>
  <c r="AV90" i="21" l="1"/>
  <c r="EK13" i="15"/>
  <c r="EK29" i="21" s="1"/>
  <c r="EK19" i="68" s="1"/>
  <c r="EM23" i="8"/>
  <c r="EM25" i="8" s="1"/>
  <c r="EM62" i="15" s="1"/>
  <c r="EL63" i="15"/>
  <c r="DH91" i="15"/>
  <c r="DI86" i="15"/>
  <c r="AT38" i="21"/>
  <c r="AT22" i="68" s="1"/>
  <c r="AV120" i="83"/>
  <c r="AV117" i="83" s="1"/>
  <c r="AV122" i="83" s="1"/>
  <c r="AV124" i="83" s="1"/>
  <c r="AU38" i="21"/>
  <c r="AW115" i="83"/>
  <c r="AW111" i="83" s="1"/>
  <c r="AW17" i="61" s="1"/>
  <c r="AW39" i="61" s="1"/>
  <c r="AY57" i="21"/>
  <c r="AY50" i="13"/>
  <c r="AY214" i="21"/>
  <c r="AW215" i="21" s="1"/>
  <c r="AZ213" i="21"/>
  <c r="AZ211" i="21"/>
  <c r="BA208" i="21" s="1"/>
  <c r="M221" i="15"/>
  <c r="M230" i="15" s="1"/>
  <c r="N226" i="21"/>
  <c r="M119" i="15"/>
  <c r="N45" i="13"/>
  <c r="H50" i="24"/>
  <c r="AX59" i="68"/>
  <c r="AX59" i="21"/>
  <c r="Q49" i="24"/>
  <c r="L320" i="73"/>
  <c r="AX28" i="15"/>
  <c r="AY172" i="15"/>
  <c r="AY175" i="15" s="1"/>
  <c r="M18" i="68"/>
  <c r="M71" i="21"/>
  <c r="AW90" i="21" l="1"/>
  <c r="EN23" i="8"/>
  <c r="EO23" i="8"/>
  <c r="EO25" i="8" s="1"/>
  <c r="EM60" i="15"/>
  <c r="EM63" i="15" s="1"/>
  <c r="EL13" i="15"/>
  <c r="EL29" i="21" s="1"/>
  <c r="AU53" i="13"/>
  <c r="DI87" i="15"/>
  <c r="DI37" i="13" s="1"/>
  <c r="DI35" i="13" s="1"/>
  <c r="DI39" i="13" s="1"/>
  <c r="DI40" i="13" s="1"/>
  <c r="DH16" i="15"/>
  <c r="P37" i="69"/>
  <c r="P46" i="69" s="1"/>
  <c r="P142" i="69" s="1"/>
  <c r="P155" i="69" s="1"/>
  <c r="AT53" i="13"/>
  <c r="P52" i="24" s="1"/>
  <c r="AT47" i="21"/>
  <c r="AV38" i="21"/>
  <c r="AV22" i="68" s="1"/>
  <c r="AU47" i="21"/>
  <c r="AU22" i="68"/>
  <c r="M73" i="21"/>
  <c r="M238" i="15"/>
  <c r="N12" i="21"/>
  <c r="AY28" i="15"/>
  <c r="AY40" i="15" s="1"/>
  <c r="AY107" i="83" s="1"/>
  <c r="AY109" i="83" s="1"/>
  <c r="AZ172" i="15"/>
  <c r="AZ175" i="15" s="1"/>
  <c r="L347" i="73"/>
  <c r="Q28" i="25"/>
  <c r="AX40" i="15"/>
  <c r="AX107" i="83" s="1"/>
  <c r="AX109" i="83" s="1"/>
  <c r="M21" i="15"/>
  <c r="M30" i="15" s="1"/>
  <c r="N116" i="15"/>
  <c r="BA213" i="21"/>
  <c r="BA211" i="21"/>
  <c r="BB208" i="21" s="1"/>
  <c r="AZ50" i="13"/>
  <c r="AZ57" i="21"/>
  <c r="AZ214" i="21"/>
  <c r="M23" i="68"/>
  <c r="H44" i="24"/>
  <c r="AY59" i="21"/>
  <c r="AY59" i="68"/>
  <c r="AW120" i="83"/>
  <c r="EN25" i="8" l="1"/>
  <c r="EN62" i="15" s="1"/>
  <c r="EL19" i="68"/>
  <c r="AN28" i="69"/>
  <c r="EN60" i="15"/>
  <c r="EM13" i="15"/>
  <c r="EM29" i="21" s="1"/>
  <c r="EO62" i="15"/>
  <c r="DI89" i="15"/>
  <c r="K323" i="73"/>
  <c r="P93" i="69"/>
  <c r="P102" i="69" s="1"/>
  <c r="P111" i="69" s="1"/>
  <c r="P120" i="69" s="1"/>
  <c r="P129" i="69" s="1"/>
  <c r="AV53" i="13"/>
  <c r="AV47" i="21"/>
  <c r="AZ59" i="21"/>
  <c r="AZ59" i="68"/>
  <c r="AX115" i="83"/>
  <c r="AX111" i="83" s="1"/>
  <c r="AX17" i="61" s="1"/>
  <c r="AX39" i="61" s="1"/>
  <c r="M81" i="68"/>
  <c r="M25" i="68"/>
  <c r="BA50" i="13"/>
  <c r="BA57" i="21"/>
  <c r="BA214" i="21"/>
  <c r="AY215" i="21" s="1"/>
  <c r="AW38" i="21"/>
  <c r="AW117" i="83"/>
  <c r="AW122" i="83" s="1"/>
  <c r="AW124" i="83" s="1"/>
  <c r="BB213" i="21"/>
  <c r="BB211" i="21"/>
  <c r="BC208" i="21" s="1"/>
  <c r="N82" i="21"/>
  <c r="N83" i="21" s="1"/>
  <c r="N85" i="21" s="1"/>
  <c r="N15" i="21"/>
  <c r="AZ28" i="15"/>
  <c r="AZ40" i="15" s="1"/>
  <c r="AZ107" i="83" s="1"/>
  <c r="AZ109" i="83" s="1"/>
  <c r="BA172" i="15"/>
  <c r="BA175" i="15" s="1"/>
  <c r="AY115" i="83"/>
  <c r="AY111" i="83" s="1"/>
  <c r="AY17" i="61" s="1"/>
  <c r="AY39" i="61" s="1"/>
  <c r="M47" i="15"/>
  <c r="M49" i="15" s="1"/>
  <c r="AX215" i="21"/>
  <c r="AX90" i="21" l="1"/>
  <c r="AY90" i="21"/>
  <c r="EN63" i="15"/>
  <c r="EO60" i="15" s="1"/>
  <c r="EO63" i="15" s="1"/>
  <c r="EP23" i="8"/>
  <c r="EM19" i="68"/>
  <c r="DI91" i="15"/>
  <c r="DJ86" i="15"/>
  <c r="AR226" i="15"/>
  <c r="AQ226" i="15"/>
  <c r="AT226" i="15"/>
  <c r="AS226" i="15"/>
  <c r="AY120" i="83"/>
  <c r="AY38" i="21" s="1"/>
  <c r="M11" i="15"/>
  <c r="M19" i="15" s="1"/>
  <c r="N46" i="15"/>
  <c r="BC213" i="21"/>
  <c r="BC211" i="21"/>
  <c r="BD208" i="21" s="1"/>
  <c r="BA28" i="15"/>
  <c r="BA40" i="15" s="1"/>
  <c r="BA107" i="83" s="1"/>
  <c r="BA109" i="83" s="1"/>
  <c r="BB172" i="15"/>
  <c r="BB175" i="15" s="1"/>
  <c r="M27" i="68"/>
  <c r="M108" i="82"/>
  <c r="AZ115" i="83"/>
  <c r="AZ111" i="83" s="1"/>
  <c r="AZ17" i="61" s="1"/>
  <c r="AZ39" i="61" s="1"/>
  <c r="AW22" i="68"/>
  <c r="AW53" i="13"/>
  <c r="AW47" i="21"/>
  <c r="AX120" i="83"/>
  <c r="BA59" i="68"/>
  <c r="BA59" i="21"/>
  <c r="N43" i="13"/>
  <c r="N26" i="21"/>
  <c r="BB57" i="21"/>
  <c r="BB50" i="13"/>
  <c r="R49" i="24" s="1"/>
  <c r="BB214" i="21"/>
  <c r="AZ215" i="21" s="1"/>
  <c r="AZ90" i="21" l="1"/>
  <c r="EN13" i="15"/>
  <c r="EN29" i="21" s="1"/>
  <c r="EN19" i="68" s="1"/>
  <c r="EP25" i="8"/>
  <c r="EP62" i="15" s="1"/>
  <c r="E62" i="15" s="1"/>
  <c r="EO13" i="15"/>
  <c r="EP60" i="15"/>
  <c r="DI16" i="15"/>
  <c r="DJ87" i="15"/>
  <c r="DJ37" i="13" s="1"/>
  <c r="AY117" i="83"/>
  <c r="AY122" i="83" s="1"/>
  <c r="AY124" i="83" s="1"/>
  <c r="N33" i="21"/>
  <c r="H25" i="69"/>
  <c r="BA115" i="83"/>
  <c r="BA111" i="83" s="1"/>
  <c r="BA17" i="61" s="1"/>
  <c r="BA39" i="61" s="1"/>
  <c r="BB59" i="21"/>
  <c r="BB59" i="68"/>
  <c r="R56" i="69"/>
  <c r="R58" i="69" s="1"/>
  <c r="AZ120" i="83"/>
  <c r="AY22" i="68"/>
  <c r="AY47" i="21"/>
  <c r="AY53" i="13"/>
  <c r="BD213" i="21"/>
  <c r="BD211" i="21"/>
  <c r="BE208" i="21" s="1"/>
  <c r="AX117" i="83"/>
  <c r="AX122" i="83" s="1"/>
  <c r="AX124" i="83" s="1"/>
  <c r="AX38" i="21"/>
  <c r="BC50" i="13"/>
  <c r="BC57" i="21"/>
  <c r="BC214" i="21"/>
  <c r="BA215" i="21" s="1"/>
  <c r="N42" i="13"/>
  <c r="H42" i="24"/>
  <c r="BB28" i="15"/>
  <c r="BC172" i="15"/>
  <c r="BC175" i="15" s="1"/>
  <c r="M320" i="73"/>
  <c r="BA90" i="21" l="1"/>
  <c r="EO29" i="21"/>
  <c r="EO19" i="68" s="1"/>
  <c r="EP63" i="15"/>
  <c r="EP13" i="15" s="1"/>
  <c r="EP29" i="21" s="1"/>
  <c r="E25" i="8"/>
  <c r="DJ35" i="13"/>
  <c r="DJ39" i="13" s="1"/>
  <c r="DJ40" i="13" s="1"/>
  <c r="AG36" i="24"/>
  <c r="AG34" i="24" s="1"/>
  <c r="AG38" i="24" s="1"/>
  <c r="AG39" i="24" s="1"/>
  <c r="DJ89" i="15"/>
  <c r="BA120" i="83"/>
  <c r="BD57" i="21"/>
  <c r="BD50" i="13"/>
  <c r="BD214" i="21"/>
  <c r="BC28" i="15"/>
  <c r="BC40" i="15" s="1"/>
  <c r="BC107" i="83" s="1"/>
  <c r="BC109" i="83" s="1"/>
  <c r="BD172" i="15"/>
  <c r="BD175" i="15" s="1"/>
  <c r="H32" i="69"/>
  <c r="AX22" i="68"/>
  <c r="AX53" i="13"/>
  <c r="Q52" i="24" s="1"/>
  <c r="AX47" i="21"/>
  <c r="Q37" i="69"/>
  <c r="Q46" i="69" s="1"/>
  <c r="N54" i="13"/>
  <c r="BE213" i="21"/>
  <c r="BE211" i="21"/>
  <c r="BF208" i="21" s="1"/>
  <c r="AZ117" i="83"/>
  <c r="AZ122" i="83" s="1"/>
  <c r="AZ124" i="83" s="1"/>
  <c r="AZ38" i="21"/>
  <c r="BC59" i="68"/>
  <c r="BC59" i="21"/>
  <c r="R28" i="25"/>
  <c r="M347" i="73"/>
  <c r="BB40" i="15"/>
  <c r="BB107" i="83" s="1"/>
  <c r="BB109" i="83" s="1"/>
  <c r="H41" i="24"/>
  <c r="N36" i="21"/>
  <c r="N61" i="21" s="1"/>
  <c r="E29" i="21" l="1"/>
  <c r="AO28" i="69"/>
  <c r="E28" i="69" s="1"/>
  <c r="EP19" i="68"/>
  <c r="E19" i="68" s="1"/>
  <c r="DK86" i="15"/>
  <c r="DJ91" i="15"/>
  <c r="BB115" i="83"/>
  <c r="BB111" i="83" s="1"/>
  <c r="BB17" i="61" s="1"/>
  <c r="BB39" i="61" s="1"/>
  <c r="BE57" i="21"/>
  <c r="BE50" i="13"/>
  <c r="BE214" i="21"/>
  <c r="BC215" i="21" s="1"/>
  <c r="Q93" i="69"/>
  <c r="Q102" i="69" s="1"/>
  <c r="Q142" i="69"/>
  <c r="Q155" i="69" s="1"/>
  <c r="BA38" i="21"/>
  <c r="BA117" i="83"/>
  <c r="BA122" i="83" s="1"/>
  <c r="BA124" i="83" s="1"/>
  <c r="BF213" i="21"/>
  <c r="BF211" i="21"/>
  <c r="BG208" i="21" s="1"/>
  <c r="BD28" i="15"/>
  <c r="BD40" i="15" s="1"/>
  <c r="BD107" i="83" s="1"/>
  <c r="BD109" i="83" s="1"/>
  <c r="BE172" i="15"/>
  <c r="BE175" i="15" s="1"/>
  <c r="N57" i="13"/>
  <c r="BD59" i="21"/>
  <c r="BD59" i="68"/>
  <c r="H53" i="24"/>
  <c r="AZ47" i="21"/>
  <c r="AZ53" i="13"/>
  <c r="AZ22" i="68"/>
  <c r="H35" i="69"/>
  <c r="H60" i="69" s="1"/>
  <c r="N89" i="21"/>
  <c r="N97" i="21" s="1"/>
  <c r="BC115" i="83"/>
  <c r="BC111" i="83" s="1"/>
  <c r="BC17" i="61" s="1"/>
  <c r="BC39" i="61" s="1"/>
  <c r="BB215" i="21"/>
  <c r="BB90" i="21" l="1"/>
  <c r="BC90" i="21"/>
  <c r="A28" i="69"/>
  <c r="N63" i="21"/>
  <c r="N54" i="15"/>
  <c r="N56" i="15" s="1"/>
  <c r="N99" i="21"/>
  <c r="DJ16" i="15"/>
  <c r="DK87" i="15"/>
  <c r="DK37" i="13" s="1"/>
  <c r="DK35" i="13" s="1"/>
  <c r="DK39" i="13" s="1"/>
  <c r="DK40" i="13" s="1"/>
  <c r="BB120" i="83"/>
  <c r="BB38" i="21" s="1"/>
  <c r="BC120" i="83"/>
  <c r="AU226" i="15"/>
  <c r="AX226" i="15"/>
  <c r="Q111" i="69"/>
  <c r="Q120" i="69" s="1"/>
  <c r="Q129" i="69" s="1"/>
  <c r="AW226" i="15"/>
  <c r="AV226" i="15"/>
  <c r="BG213" i="21"/>
  <c r="BG211" i="21"/>
  <c r="BH208" i="21" s="1"/>
  <c r="BF50" i="13"/>
  <c r="S49" i="24" s="1"/>
  <c r="BF57" i="21"/>
  <c r="S56" i="69" s="1"/>
  <c r="S58" i="69" s="1"/>
  <c r="BF214" i="21"/>
  <c r="BA22" i="68"/>
  <c r="BA47" i="21"/>
  <c r="BA53" i="13"/>
  <c r="H56" i="24"/>
  <c r="H61" i="24"/>
  <c r="BE59" i="68"/>
  <c r="BE59" i="21"/>
  <c r="BE28" i="15"/>
  <c r="BE40" i="15" s="1"/>
  <c r="BE107" i="83" s="1"/>
  <c r="BE109" i="83" s="1"/>
  <c r="BF172" i="15"/>
  <c r="BF175" i="15" s="1"/>
  <c r="N204" i="15"/>
  <c r="BD115" i="83"/>
  <c r="BD111" i="83" s="1"/>
  <c r="BD17" i="61" s="1"/>
  <c r="BD39" i="61" s="1"/>
  <c r="O96" i="21" l="1"/>
  <c r="N101" i="21"/>
  <c r="N220" i="15" s="1"/>
  <c r="O53" i="15"/>
  <c r="N12" i="15"/>
  <c r="H12" i="25" s="1"/>
  <c r="H79" i="69" s="1"/>
  <c r="H62" i="69"/>
  <c r="H63" i="69" s="1"/>
  <c r="N83" i="68"/>
  <c r="N110" i="82" s="1"/>
  <c r="N64" i="21"/>
  <c r="N185" i="21" s="1"/>
  <c r="N190" i="21" s="1"/>
  <c r="N196" i="21" s="1"/>
  <c r="DK89" i="15"/>
  <c r="DL86" i="15" s="1"/>
  <c r="BB117" i="83"/>
  <c r="BB122" i="83" s="1"/>
  <c r="BB124" i="83" s="1"/>
  <c r="BD120" i="83"/>
  <c r="BD117" i="83" s="1"/>
  <c r="BD122" i="83" s="1"/>
  <c r="BD124" i="83" s="1"/>
  <c r="N320" i="73"/>
  <c r="BH213" i="21"/>
  <c r="BH211" i="21"/>
  <c r="BI208" i="21" s="1"/>
  <c r="BG50" i="13"/>
  <c r="BG57" i="21"/>
  <c r="BG214" i="21"/>
  <c r="BE215" i="21" s="1"/>
  <c r="BB47" i="21"/>
  <c r="BB22" i="68"/>
  <c r="BB53" i="13"/>
  <c r="R37" i="69"/>
  <c r="R46" i="69" s="1"/>
  <c r="BF28" i="15"/>
  <c r="BG172" i="15"/>
  <c r="BG175" i="15" s="1"/>
  <c r="H67" i="24"/>
  <c r="BE115" i="83"/>
  <c r="BE111" i="83" s="1"/>
  <c r="BE17" i="61" s="1"/>
  <c r="BE39" i="61" s="1"/>
  <c r="BF59" i="21"/>
  <c r="BF59" i="68"/>
  <c r="BD215" i="21"/>
  <c r="BC117" i="83"/>
  <c r="BC122" i="83" s="1"/>
  <c r="BC124" i="83" s="1"/>
  <c r="BC38" i="21"/>
  <c r="BE90" i="21" l="1"/>
  <c r="BD90" i="21"/>
  <c r="O98" i="21"/>
  <c r="O81" i="21"/>
  <c r="DK91" i="15"/>
  <c r="DK16" i="15" s="1"/>
  <c r="BD38" i="21"/>
  <c r="BD22" i="68" s="1"/>
  <c r="BE120" i="83"/>
  <c r="BE117" i="83" s="1"/>
  <c r="BE122" i="83" s="1"/>
  <c r="BE124" i="83" s="1"/>
  <c r="N167" i="15"/>
  <c r="N67" i="21"/>
  <c r="N200" i="21"/>
  <c r="N201" i="21"/>
  <c r="N197" i="21"/>
  <c r="O194" i="21" s="1"/>
  <c r="BG59" i="21"/>
  <c r="BG59" i="68"/>
  <c r="H70" i="24"/>
  <c r="H69" i="24"/>
  <c r="BG28" i="15"/>
  <c r="BG40" i="15" s="1"/>
  <c r="BG107" i="83" s="1"/>
  <c r="BG109" i="83" s="1"/>
  <c r="BH172" i="15"/>
  <c r="BH175" i="15" s="1"/>
  <c r="M323" i="73"/>
  <c r="R52" i="24"/>
  <c r="BC47" i="21"/>
  <c r="BC53" i="13"/>
  <c r="BC22" i="68"/>
  <c r="R93" i="69"/>
  <c r="R102" i="69" s="1"/>
  <c r="R142" i="69"/>
  <c r="R155" i="69" s="1"/>
  <c r="BI213" i="21"/>
  <c r="BI211" i="21"/>
  <c r="BJ208" i="21" s="1"/>
  <c r="N66" i="21"/>
  <c r="N191" i="21"/>
  <c r="O188" i="21" s="1"/>
  <c r="S28" i="25"/>
  <c r="N347" i="73"/>
  <c r="BF40" i="15"/>
  <c r="BF107" i="83" s="1"/>
  <c r="BF109" i="83" s="1"/>
  <c r="BH50" i="13"/>
  <c r="BH57" i="21"/>
  <c r="BH214" i="21"/>
  <c r="BF215" i="21" s="1"/>
  <c r="BF90" i="21" l="1"/>
  <c r="O55" i="15"/>
  <c r="O35" i="21"/>
  <c r="DL87" i="15"/>
  <c r="DL37" i="13" s="1"/>
  <c r="DL35" i="13" s="1"/>
  <c r="DL39" i="13" s="1"/>
  <c r="DL40" i="13" s="1"/>
  <c r="BE38" i="21"/>
  <c r="BE22" i="68" s="1"/>
  <c r="BD53" i="13"/>
  <c r="BD47" i="21"/>
  <c r="R111" i="69"/>
  <c r="R120" i="69" s="1"/>
  <c r="R129" i="69" s="1"/>
  <c r="BA226" i="15"/>
  <c r="BB226" i="15"/>
  <c r="AY226" i="15"/>
  <c r="AZ226" i="15"/>
  <c r="N61" i="68"/>
  <c r="H65" i="69"/>
  <c r="N68" i="21"/>
  <c r="BF115" i="83"/>
  <c r="BF111" i="83" s="1"/>
  <c r="BF17" i="61" s="1"/>
  <c r="BF39" i="61" s="1"/>
  <c r="BI50" i="13"/>
  <c r="BI57" i="21"/>
  <c r="BI214" i="21"/>
  <c r="BJ213" i="21"/>
  <c r="BJ211" i="21"/>
  <c r="BK208" i="21" s="1"/>
  <c r="O189" i="21"/>
  <c r="BG115" i="83"/>
  <c r="BG111" i="83" s="1"/>
  <c r="BG17" i="61" s="1"/>
  <c r="BG39" i="61" s="1"/>
  <c r="H92" i="24"/>
  <c r="I73" i="24" s="1"/>
  <c r="BH59" i="68"/>
  <c r="BH59" i="21"/>
  <c r="BH28" i="15"/>
  <c r="BH40" i="15" s="1"/>
  <c r="BH107" i="83" s="1"/>
  <c r="BH109" i="83" s="1"/>
  <c r="BI172" i="15"/>
  <c r="BI175" i="15" s="1"/>
  <c r="N62" i="68"/>
  <c r="H66" i="69"/>
  <c r="N168" i="15"/>
  <c r="DL89" i="15" l="1"/>
  <c r="DL91" i="15" s="1"/>
  <c r="BE47" i="21"/>
  <c r="BE53" i="13"/>
  <c r="BF120" i="83"/>
  <c r="BF117" i="83" s="1"/>
  <c r="BF122" i="83" s="1"/>
  <c r="BF124" i="83" s="1"/>
  <c r="H94" i="24"/>
  <c r="H97" i="24" s="1"/>
  <c r="H98" i="24" s="1"/>
  <c r="BG120" i="83"/>
  <c r="N27" i="15"/>
  <c r="H27" i="25" s="1"/>
  <c r="O165" i="15"/>
  <c r="O51" i="13"/>
  <c r="N224" i="21"/>
  <c r="N228" i="21" s="1"/>
  <c r="BG215" i="21"/>
  <c r="BJ50" i="13"/>
  <c r="BJ57" i="21"/>
  <c r="BJ214" i="21"/>
  <c r="BH215" i="21" s="1"/>
  <c r="BI59" i="21"/>
  <c r="BI59" i="68"/>
  <c r="BH115" i="83"/>
  <c r="BH111" i="83" s="1"/>
  <c r="BH17" i="61" s="1"/>
  <c r="BH39" i="61" s="1"/>
  <c r="H67" i="69"/>
  <c r="BJ172" i="15"/>
  <c r="BJ175" i="15" s="1"/>
  <c r="BI28" i="15"/>
  <c r="BI40" i="15" s="1"/>
  <c r="BI107" i="83" s="1"/>
  <c r="BI109" i="83" s="1"/>
  <c r="BK213" i="21"/>
  <c r="BK211" i="21"/>
  <c r="BL208" i="21" s="1"/>
  <c r="I78" i="24"/>
  <c r="I85" i="24"/>
  <c r="I79" i="24"/>
  <c r="I83" i="24"/>
  <c r="I77" i="24"/>
  <c r="I75" i="24"/>
  <c r="I81" i="24"/>
  <c r="I82" i="24"/>
  <c r="I87" i="24"/>
  <c r="I84" i="24"/>
  <c r="H93" i="24"/>
  <c r="I80" i="24"/>
  <c r="I86" i="24"/>
  <c r="I76" i="24"/>
  <c r="I74" i="24"/>
  <c r="BH90" i="21" l="1"/>
  <c r="BG90" i="21"/>
  <c r="DM86" i="15"/>
  <c r="DM87" i="15" s="1"/>
  <c r="DL16" i="15"/>
  <c r="BF38" i="21"/>
  <c r="S37" i="69" s="1"/>
  <c r="S46" i="69" s="1"/>
  <c r="BH120" i="83"/>
  <c r="BH117" i="83" s="1"/>
  <c r="BH122" i="83" s="1"/>
  <c r="BH124" i="83" s="1"/>
  <c r="H119" i="24"/>
  <c r="H99" i="24"/>
  <c r="H100" i="24" s="1"/>
  <c r="BI115" i="83"/>
  <c r="BI111" i="83" s="1"/>
  <c r="BI17" i="61" s="1"/>
  <c r="BI39" i="61" s="1"/>
  <c r="BK172" i="15"/>
  <c r="BK175" i="15" s="1"/>
  <c r="BJ28" i="15"/>
  <c r="BG117" i="83"/>
  <c r="BG122" i="83" s="1"/>
  <c r="BG124" i="83" s="1"/>
  <c r="BG38" i="21"/>
  <c r="BJ59" i="68"/>
  <c r="BJ59" i="21"/>
  <c r="T56" i="69"/>
  <c r="T58" i="69" s="1"/>
  <c r="O320" i="73"/>
  <c r="T49" i="24"/>
  <c r="BK50" i="13"/>
  <c r="BK57" i="21"/>
  <c r="BK214" i="21"/>
  <c r="BI215" i="21" s="1"/>
  <c r="BL211" i="21"/>
  <c r="BM208" i="21" s="1"/>
  <c r="BL213" i="21"/>
  <c r="O45" i="13"/>
  <c r="I72" i="24"/>
  <c r="N118" i="15"/>
  <c r="N70" i="21"/>
  <c r="N229" i="21"/>
  <c r="BI90" i="21" l="1"/>
  <c r="BF47" i="21"/>
  <c r="BF22" i="68"/>
  <c r="BF53" i="13"/>
  <c r="S52" i="24" s="1"/>
  <c r="DM37" i="13"/>
  <c r="DM35" i="13" s="1"/>
  <c r="DM39" i="13" s="1"/>
  <c r="DM40" i="13" s="1"/>
  <c r="DM89" i="15"/>
  <c r="BH38" i="21"/>
  <c r="BH47" i="21" s="1"/>
  <c r="BG22" i="68"/>
  <c r="BG47" i="21"/>
  <c r="BG53" i="13"/>
  <c r="S93" i="69"/>
  <c r="S102" i="69" s="1"/>
  <c r="S142" i="69"/>
  <c r="S155" i="69" s="1"/>
  <c r="BK59" i="21"/>
  <c r="BK59" i="68"/>
  <c r="O347" i="73"/>
  <c r="T28" i="25"/>
  <c r="BJ40" i="15"/>
  <c r="BJ107" i="83" s="1"/>
  <c r="BJ109" i="83" s="1"/>
  <c r="I88" i="24"/>
  <c r="BL172" i="15"/>
  <c r="BL175" i="15" s="1"/>
  <c r="BK28" i="15"/>
  <c r="BK40" i="15" s="1"/>
  <c r="BK107" i="83" s="1"/>
  <c r="BK109" i="83" s="1"/>
  <c r="N18" i="68"/>
  <c r="H69" i="69"/>
  <c r="N71" i="21"/>
  <c r="N119" i="15"/>
  <c r="BI120" i="83"/>
  <c r="N221" i="15"/>
  <c r="N230" i="15" s="1"/>
  <c r="O226" i="21"/>
  <c r="H116" i="24"/>
  <c r="BL57" i="21"/>
  <c r="BL50" i="13"/>
  <c r="BL214" i="21"/>
  <c r="BJ215" i="21" s="1"/>
  <c r="BM213" i="21"/>
  <c r="BM211" i="21"/>
  <c r="BN208" i="21" s="1"/>
  <c r="BJ90" i="21" l="1"/>
  <c r="N323" i="73"/>
  <c r="DN86" i="15"/>
  <c r="DM91" i="15"/>
  <c r="BH22" i="68"/>
  <c r="BH53" i="13"/>
  <c r="BL59" i="21"/>
  <c r="BL59" i="68"/>
  <c r="BI117" i="83"/>
  <c r="BI122" i="83" s="1"/>
  <c r="BI124" i="83" s="1"/>
  <c r="BI38" i="21"/>
  <c r="N21" i="15"/>
  <c r="O116" i="15"/>
  <c r="BJ115" i="83"/>
  <c r="BJ111" i="83" s="1"/>
  <c r="BJ17" i="61" s="1"/>
  <c r="BJ39" i="61" s="1"/>
  <c r="BM57" i="21"/>
  <c r="BM50" i="13"/>
  <c r="BM214" i="21"/>
  <c r="H70" i="69"/>
  <c r="BC226" i="15"/>
  <c r="BD226" i="15"/>
  <c r="BF226" i="15"/>
  <c r="BE226" i="15"/>
  <c r="S111" i="69"/>
  <c r="S120" i="69" s="1"/>
  <c r="S129" i="69" s="1"/>
  <c r="N23" i="68"/>
  <c r="BK115" i="83"/>
  <c r="BK111" i="83" s="1"/>
  <c r="BK17" i="61" s="1"/>
  <c r="BK39" i="61" s="1"/>
  <c r="N238" i="15"/>
  <c r="N73" i="21"/>
  <c r="N47" i="15" s="1"/>
  <c r="N49" i="15" s="1"/>
  <c r="O12" i="21"/>
  <c r="BN213" i="21"/>
  <c r="BN211" i="21"/>
  <c r="BO208" i="21" s="1"/>
  <c r="H117" i="24"/>
  <c r="H121" i="24"/>
  <c r="BL28" i="15"/>
  <c r="BL40" i="15" s="1"/>
  <c r="BL107" i="83" s="1"/>
  <c r="BL109" i="83" s="1"/>
  <c r="BM172" i="15"/>
  <c r="BM175" i="15" s="1"/>
  <c r="DN87" i="15" l="1"/>
  <c r="DM16" i="15"/>
  <c r="BK120" i="83"/>
  <c r="BK117" i="83" s="1"/>
  <c r="BK122" i="83" s="1"/>
  <c r="BK124" i="83" s="1"/>
  <c r="O82" i="21"/>
  <c r="O83" i="21" s="1"/>
  <c r="O85" i="21" s="1"/>
  <c r="O15" i="21"/>
  <c r="I11" i="69"/>
  <c r="F224" i="73" s="1"/>
  <c r="F226" i="73" s="1"/>
  <c r="H159" i="69"/>
  <c r="H72" i="69"/>
  <c r="BI47" i="21"/>
  <c r="BI22" i="68"/>
  <c r="BI53" i="13"/>
  <c r="BJ120" i="83"/>
  <c r="BO211" i="21"/>
  <c r="BP208" i="21" s="1"/>
  <c r="BO213" i="21"/>
  <c r="BN50" i="13"/>
  <c r="BN57" i="21"/>
  <c r="BN214" i="21"/>
  <c r="BM59" i="21"/>
  <c r="BM59" i="68"/>
  <c r="BL115" i="83"/>
  <c r="BL111" i="83" s="1"/>
  <c r="BL17" i="61" s="1"/>
  <c r="BL39" i="61" s="1"/>
  <c r="BM28" i="15"/>
  <c r="BM40" i="15" s="1"/>
  <c r="BM107" i="83" s="1"/>
  <c r="BM109" i="83" s="1"/>
  <c r="BN172" i="15"/>
  <c r="BN175" i="15" s="1"/>
  <c r="H122" i="24"/>
  <c r="BK215" i="21"/>
  <c r="N81" i="68"/>
  <c r="N25" i="68"/>
  <c r="N27" i="68" s="1"/>
  <c r="N11" i="15"/>
  <c r="O46" i="15"/>
  <c r="I113" i="24"/>
  <c r="I112" i="24"/>
  <c r="I107" i="24"/>
  <c r="I110" i="24"/>
  <c r="I108" i="24"/>
  <c r="I104" i="24"/>
  <c r="I111" i="24"/>
  <c r="I109" i="24"/>
  <c r="I105" i="24"/>
  <c r="H123" i="24"/>
  <c r="I106" i="24"/>
  <c r="N30" i="15"/>
  <c r="H21" i="25"/>
  <c r="H30" i="25" s="1"/>
  <c r="BK90" i="21" l="1"/>
  <c r="I14" i="69"/>
  <c r="DN89" i="15"/>
  <c r="DN37" i="13"/>
  <c r="BK38" i="21"/>
  <c r="BO57" i="21"/>
  <c r="BO50" i="13"/>
  <c r="BO214" i="21"/>
  <c r="O43" i="13"/>
  <c r="O26" i="21"/>
  <c r="BP213" i="21"/>
  <c r="BP211" i="21"/>
  <c r="BQ208" i="21" s="1"/>
  <c r="U49" i="24"/>
  <c r="H124" i="24"/>
  <c r="BN28" i="15"/>
  <c r="BO172" i="15"/>
  <c r="BO175" i="15" s="1"/>
  <c r="H160" i="69"/>
  <c r="H161" i="69" s="1"/>
  <c r="N19" i="15"/>
  <c r="H11" i="25"/>
  <c r="N108" i="82"/>
  <c r="BL120" i="83"/>
  <c r="I114" i="24"/>
  <c r="BN59" i="68"/>
  <c r="BN59" i="21"/>
  <c r="BM115" i="83"/>
  <c r="BM111" i="83" s="1"/>
  <c r="BM17" i="61" s="1"/>
  <c r="BM39" i="61" s="1"/>
  <c r="BJ117" i="83"/>
  <c r="BJ122" i="83" s="1"/>
  <c r="BJ124" i="83" s="1"/>
  <c r="BJ38" i="21"/>
  <c r="BL215" i="21"/>
  <c r="U56" i="69"/>
  <c r="U58" i="69" s="1"/>
  <c r="BL90" i="21" l="1"/>
  <c r="BK22" i="68"/>
  <c r="AH36" i="24"/>
  <c r="AH34" i="24" s="1"/>
  <c r="AH38" i="24" s="1"/>
  <c r="AH39" i="24" s="1"/>
  <c r="DN35" i="13"/>
  <c r="DN39" i="13" s="1"/>
  <c r="DN40" i="13" s="1"/>
  <c r="DN91" i="15"/>
  <c r="DO86" i="15"/>
  <c r="BK53" i="13"/>
  <c r="BK47" i="21"/>
  <c r="BQ211" i="21"/>
  <c r="BR208" i="21" s="1"/>
  <c r="BQ213" i="21"/>
  <c r="BM120" i="83"/>
  <c r="BO59" i="21"/>
  <c r="BO59" i="68"/>
  <c r="P347" i="73"/>
  <c r="U28" i="25"/>
  <c r="BN40" i="15"/>
  <c r="BN107" i="83" s="1"/>
  <c r="BN109" i="83" s="1"/>
  <c r="BP50" i="13"/>
  <c r="BP57" i="21"/>
  <c r="BP214" i="21"/>
  <c r="BJ53" i="13"/>
  <c r="BJ47" i="21"/>
  <c r="BJ22" i="68"/>
  <c r="T37" i="69"/>
  <c r="T46" i="69" s="1"/>
  <c r="H51" i="61"/>
  <c r="O33" i="21"/>
  <c r="O42" i="13"/>
  <c r="H19" i="25"/>
  <c r="H39" i="25"/>
  <c r="BM215" i="21"/>
  <c r="BP172" i="15"/>
  <c r="BP175" i="15" s="1"/>
  <c r="BO28" i="15"/>
  <c r="BO40" i="15" s="1"/>
  <c r="BO107" i="83" s="1"/>
  <c r="BO109" i="83" s="1"/>
  <c r="BL38" i="21"/>
  <c r="BL117" i="83"/>
  <c r="BL122" i="83" s="1"/>
  <c r="BL124" i="83" s="1"/>
  <c r="BM90" i="21" l="1"/>
  <c r="DN16" i="15"/>
  <c r="DO87" i="15"/>
  <c r="H61" i="61"/>
  <c r="BL47" i="21"/>
  <c r="BL53" i="13"/>
  <c r="BL22" i="68"/>
  <c r="BN215" i="21"/>
  <c r="BP59" i="68"/>
  <c r="BP59" i="21"/>
  <c r="O54" i="13"/>
  <c r="BO115" i="83"/>
  <c r="BO111" i="83" s="1"/>
  <c r="BO17" i="61" s="1"/>
  <c r="BO39" i="61" s="1"/>
  <c r="BP28" i="15"/>
  <c r="BP40" i="15" s="1"/>
  <c r="BP107" i="83" s="1"/>
  <c r="BP109" i="83" s="1"/>
  <c r="BQ172" i="15"/>
  <c r="BQ175" i="15" s="1"/>
  <c r="BQ50" i="13"/>
  <c r="BQ57" i="21"/>
  <c r="BQ214" i="21"/>
  <c r="BO215" i="21" s="1"/>
  <c r="O36" i="21"/>
  <c r="O61" i="21" s="1"/>
  <c r="BR213" i="21"/>
  <c r="BR211" i="21"/>
  <c r="BS208" i="21" s="1"/>
  <c r="T93" i="69"/>
  <c r="T102" i="69" s="1"/>
  <c r="T142" i="69"/>
  <c r="T155" i="69" s="1"/>
  <c r="BM117" i="83"/>
  <c r="BM122" i="83" s="1"/>
  <c r="BM124" i="83" s="1"/>
  <c r="BM38" i="21"/>
  <c r="T52" i="24"/>
  <c r="O323" i="73"/>
  <c r="BN115" i="83"/>
  <c r="BN111" i="83" s="1"/>
  <c r="BN17" i="61" s="1"/>
  <c r="BN39" i="61" s="1"/>
  <c r="BO90" i="21" l="1"/>
  <c r="BN90" i="21"/>
  <c r="DO37" i="13"/>
  <c r="DO35" i="13" s="1"/>
  <c r="DO39" i="13" s="1"/>
  <c r="DO40" i="13" s="1"/>
  <c r="DO89" i="15"/>
  <c r="BO120" i="83"/>
  <c r="BO117" i="83" s="1"/>
  <c r="BO122" i="83" s="1"/>
  <c r="BO124" i="83" s="1"/>
  <c r="BN120" i="83"/>
  <c r="BN117" i="83" s="1"/>
  <c r="BN122" i="83" s="1"/>
  <c r="BN124" i="83" s="1"/>
  <c r="BP115" i="83"/>
  <c r="BP111" i="83" s="1"/>
  <c r="BP17" i="61" s="1"/>
  <c r="BP39" i="61" s="1"/>
  <c r="BS211" i="21"/>
  <c r="BT208" i="21" s="1"/>
  <c r="BS213" i="21"/>
  <c r="O89" i="21"/>
  <c r="O97" i="21" s="1"/>
  <c r="O57" i="13"/>
  <c r="BQ59" i="68"/>
  <c r="BQ59" i="21"/>
  <c r="BR57" i="21"/>
  <c r="BR50" i="13"/>
  <c r="V49" i="24" s="1"/>
  <c r="BR214" i="21"/>
  <c r="BQ28" i="15"/>
  <c r="BQ40" i="15" s="1"/>
  <c r="BQ107" i="83" s="1"/>
  <c r="BQ109" i="83" s="1"/>
  <c r="BR172" i="15"/>
  <c r="BR175" i="15" s="1"/>
  <c r="BM53" i="13"/>
  <c r="BM47" i="21"/>
  <c r="BM22" i="68"/>
  <c r="T111" i="69"/>
  <c r="T120" i="69" s="1"/>
  <c r="T129" i="69" s="1"/>
  <c r="BG226" i="15"/>
  <c r="BH226" i="15"/>
  <c r="BJ226" i="15"/>
  <c r="BI226" i="15"/>
  <c r="O54" i="15" l="1"/>
  <c r="O56" i="15" s="1"/>
  <c r="O63" i="21"/>
  <c r="O99" i="21"/>
  <c r="DO91" i="15"/>
  <c r="DP86" i="15"/>
  <c r="BN38" i="21"/>
  <c r="BO38" i="21"/>
  <c r="BP120" i="83"/>
  <c r="BP38" i="21" s="1"/>
  <c r="Q320" i="73"/>
  <c r="O204" i="15"/>
  <c r="BQ115" i="83"/>
  <c r="BQ111" i="83" s="1"/>
  <c r="BQ17" i="61" s="1"/>
  <c r="BQ39" i="61" s="1"/>
  <c r="BS57" i="21"/>
  <c r="BS50" i="13"/>
  <c r="BS214" i="21"/>
  <c r="BQ215" i="21" s="1"/>
  <c r="BT211" i="21"/>
  <c r="BU208" i="21" s="1"/>
  <c r="BT213" i="21"/>
  <c r="BR59" i="68"/>
  <c r="BR59" i="21"/>
  <c r="BP215" i="21"/>
  <c r="BR28" i="15"/>
  <c r="BS172" i="15"/>
  <c r="BS175" i="15" s="1"/>
  <c r="V56" i="69"/>
  <c r="V58" i="69" s="1"/>
  <c r="BQ90" i="21" l="1"/>
  <c r="BP90" i="21"/>
  <c r="BO22" i="68"/>
  <c r="O101" i="21"/>
  <c r="O220" i="15" s="1"/>
  <c r="P96" i="21"/>
  <c r="O83" i="68"/>
  <c r="O110" i="82" s="1"/>
  <c r="O64" i="21"/>
  <c r="P53" i="15"/>
  <c r="O12" i="15"/>
  <c r="DO16" i="15"/>
  <c r="DP87" i="15"/>
  <c r="U37" i="69"/>
  <c r="U46" i="69" s="1"/>
  <c r="U93" i="69" s="1"/>
  <c r="U102" i="69" s="1"/>
  <c r="BN47" i="21"/>
  <c r="BN22" i="68"/>
  <c r="BN53" i="13"/>
  <c r="U52" i="24" s="1"/>
  <c r="BO53" i="13"/>
  <c r="BO47" i="21"/>
  <c r="BP117" i="83"/>
  <c r="BP122" i="83" s="1"/>
  <c r="BP124" i="83" s="1"/>
  <c r="BQ120" i="83"/>
  <c r="BQ117" i="83" s="1"/>
  <c r="BQ122" i="83" s="1"/>
  <c r="BQ124" i="83" s="1"/>
  <c r="BP47" i="21"/>
  <c r="BP22" i="68"/>
  <c r="BP53" i="13"/>
  <c r="BT57" i="21"/>
  <c r="BT50" i="13"/>
  <c r="BT214" i="21"/>
  <c r="BR215" i="21" s="1"/>
  <c r="BT172" i="15"/>
  <c r="BT175" i="15" s="1"/>
  <c r="BS28" i="15"/>
  <c r="BS40" i="15" s="1"/>
  <c r="BS107" i="83" s="1"/>
  <c r="BS109" i="83" s="1"/>
  <c r="BU213" i="21"/>
  <c r="BU211" i="21"/>
  <c r="BV208" i="21" s="1"/>
  <c r="Q347" i="73"/>
  <c r="V28" i="25"/>
  <c r="BR40" i="15"/>
  <c r="BR107" i="83" s="1"/>
  <c r="BR109" i="83" s="1"/>
  <c r="BS59" i="21"/>
  <c r="BS59" i="68"/>
  <c r="BR90" i="21" l="1"/>
  <c r="O185" i="21"/>
  <c r="O190" i="21" s="1"/>
  <c r="O191" i="21" s="1"/>
  <c r="P188" i="21" s="1"/>
  <c r="P98" i="21"/>
  <c r="P81" i="21"/>
  <c r="DP37" i="13"/>
  <c r="DP35" i="13" s="1"/>
  <c r="DP39" i="13" s="1"/>
  <c r="DP40" i="13" s="1"/>
  <c r="DP89" i="15"/>
  <c r="U142" i="69"/>
  <c r="U155" i="69" s="1"/>
  <c r="P323" i="73"/>
  <c r="BQ38" i="21"/>
  <c r="BV213" i="21"/>
  <c r="BV211" i="21"/>
  <c r="BW208" i="21" s="1"/>
  <c r="BU50" i="13"/>
  <c r="BU57" i="21"/>
  <c r="BU214" i="21"/>
  <c r="BS215" i="21" s="1"/>
  <c r="BT59" i="21"/>
  <c r="BT59" i="68"/>
  <c r="BS115" i="83"/>
  <c r="BS111" i="83" s="1"/>
  <c r="BS17" i="61" s="1"/>
  <c r="BS39" i="61" s="1"/>
  <c r="BR115" i="83"/>
  <c r="BR111" i="83" s="1"/>
  <c r="BR17" i="61" s="1"/>
  <c r="BR39" i="61" s="1"/>
  <c r="BU172" i="15"/>
  <c r="BU175" i="15" s="1"/>
  <c r="BT28" i="15"/>
  <c r="BT40" i="15" s="1"/>
  <c r="BT107" i="83" s="1"/>
  <c r="BT109" i="83" s="1"/>
  <c r="BN226" i="15"/>
  <c r="BK226" i="15"/>
  <c r="BL226" i="15"/>
  <c r="U111" i="69"/>
  <c r="U120" i="69" s="1"/>
  <c r="U129" i="69" s="1"/>
  <c r="BM226" i="15"/>
  <c r="BS90" i="21" l="1"/>
  <c r="O66" i="21"/>
  <c r="O61" i="68" s="1"/>
  <c r="O196" i="21"/>
  <c r="O167" i="15" s="1"/>
  <c r="BQ47" i="21"/>
  <c r="P35" i="21"/>
  <c r="P55" i="15"/>
  <c r="DQ86" i="15"/>
  <c r="DP91" i="15"/>
  <c r="BQ53" i="13"/>
  <c r="BQ22" i="68"/>
  <c r="BR120" i="83"/>
  <c r="BR117" i="83" s="1"/>
  <c r="BR122" i="83" s="1"/>
  <c r="BR124" i="83" s="1"/>
  <c r="BU59" i="21"/>
  <c r="BU59" i="68"/>
  <c r="BS120" i="83"/>
  <c r="BV57" i="21"/>
  <c r="BV50" i="13"/>
  <c r="BV214" i="21"/>
  <c r="BT215" i="21" s="1"/>
  <c r="BU28" i="15"/>
  <c r="BU40" i="15" s="1"/>
  <c r="BU107" i="83" s="1"/>
  <c r="BU109" i="83" s="1"/>
  <c r="BV172" i="15"/>
  <c r="BV175" i="15" s="1"/>
  <c r="BW213" i="21"/>
  <c r="BW211" i="21"/>
  <c r="BX208" i="21" s="1"/>
  <c r="BT115" i="83"/>
  <c r="BT111" i="83" s="1"/>
  <c r="BT17" i="61" s="1"/>
  <c r="BT39" i="61" s="1"/>
  <c r="BT90" i="21" l="1"/>
  <c r="O197" i="21"/>
  <c r="P194" i="21" s="1"/>
  <c r="P189" i="21" s="1"/>
  <c r="P51" i="13" s="1"/>
  <c r="O201" i="21"/>
  <c r="O200" i="21"/>
  <c r="O67" i="21"/>
  <c r="O68" i="21" s="1"/>
  <c r="O224" i="21" s="1"/>
  <c r="O228" i="21" s="1"/>
  <c r="DQ87" i="15"/>
  <c r="DP16" i="15"/>
  <c r="BR38" i="21"/>
  <c r="O168" i="15"/>
  <c r="BV28" i="15"/>
  <c r="BW172" i="15"/>
  <c r="BW175" i="15" s="1"/>
  <c r="W49" i="24"/>
  <c r="R320" i="73"/>
  <c r="BX213" i="21"/>
  <c r="BX211" i="21"/>
  <c r="BY208" i="21" s="1"/>
  <c r="BV59" i="68"/>
  <c r="BV59" i="21"/>
  <c r="W56" i="69"/>
  <c r="W58" i="69" s="1"/>
  <c r="BS117" i="83"/>
  <c r="BS122" i="83" s="1"/>
  <c r="BS124" i="83" s="1"/>
  <c r="BS38" i="21"/>
  <c r="BT120" i="83"/>
  <c r="BW50" i="13"/>
  <c r="BW57" i="21"/>
  <c r="BW214" i="21"/>
  <c r="BU215" i="21" s="1"/>
  <c r="BU115" i="83"/>
  <c r="BU111" i="83" s="1"/>
  <c r="BU17" i="61" s="1"/>
  <c r="BU39" i="61" s="1"/>
  <c r="BU90" i="21" l="1"/>
  <c r="O62" i="68"/>
  <c r="BR53" i="13"/>
  <c r="V52" i="24" s="1"/>
  <c r="V37" i="69"/>
  <c r="V46" i="69" s="1"/>
  <c r="V93" i="69" s="1"/>
  <c r="V102" i="69" s="1"/>
  <c r="DQ89" i="15"/>
  <c r="DQ37" i="13"/>
  <c r="DQ35" i="13" s="1"/>
  <c r="DQ39" i="13" s="1"/>
  <c r="DQ40" i="13" s="1"/>
  <c r="BR22" i="68"/>
  <c r="BR47" i="21"/>
  <c r="BU120" i="83"/>
  <c r="BU117" i="83" s="1"/>
  <c r="BU122" i="83" s="1"/>
  <c r="BU124" i="83" s="1"/>
  <c r="R347" i="73"/>
  <c r="W28" i="25"/>
  <c r="BV40" i="15"/>
  <c r="BV107" i="83" s="1"/>
  <c r="BV109" i="83" s="1"/>
  <c r="O118" i="15"/>
  <c r="O70" i="21"/>
  <c r="O229" i="21"/>
  <c r="P45" i="13"/>
  <c r="BS47" i="21"/>
  <c r="BS22" i="68"/>
  <c r="BS53" i="13"/>
  <c r="BW28" i="15"/>
  <c r="BW40" i="15" s="1"/>
  <c r="BW107" i="83" s="1"/>
  <c r="BW109" i="83" s="1"/>
  <c r="BX172" i="15"/>
  <c r="BX175" i="15" s="1"/>
  <c r="BX50" i="13"/>
  <c r="BX57" i="21"/>
  <c r="BX214" i="21"/>
  <c r="BV215" i="21" s="1"/>
  <c r="O27" i="15"/>
  <c r="P165" i="15"/>
  <c r="BT117" i="83"/>
  <c r="BT122" i="83" s="1"/>
  <c r="BT124" i="83" s="1"/>
  <c r="BT38" i="21"/>
  <c r="BW59" i="68"/>
  <c r="BW59" i="21"/>
  <c r="BY213" i="21"/>
  <c r="BY211" i="21"/>
  <c r="BZ208" i="21" s="1"/>
  <c r="BV90" i="21" l="1"/>
  <c r="V142" i="69"/>
  <c r="V155" i="69" s="1"/>
  <c r="DR86" i="15"/>
  <c r="DQ91" i="15"/>
  <c r="BU38" i="21"/>
  <c r="BU47" i="21" s="1"/>
  <c r="BR226" i="15"/>
  <c r="BP226" i="15"/>
  <c r="BO226" i="15"/>
  <c r="BQ226" i="15"/>
  <c r="V111" i="69"/>
  <c r="V120" i="69" s="1"/>
  <c r="V129" i="69" s="1"/>
  <c r="O221" i="15"/>
  <c r="O230" i="15" s="1"/>
  <c r="P226" i="21"/>
  <c r="BX28" i="15"/>
  <c r="BX40" i="15" s="1"/>
  <c r="BX107" i="83" s="1"/>
  <c r="BX109" i="83" s="1"/>
  <c r="BY172" i="15"/>
  <c r="BY175" i="15" s="1"/>
  <c r="O18" i="68"/>
  <c r="O71" i="21"/>
  <c r="BZ213" i="21"/>
  <c r="BZ211" i="21"/>
  <c r="CA208" i="21" s="1"/>
  <c r="BX59" i="21"/>
  <c r="BX59" i="68"/>
  <c r="BW115" i="83"/>
  <c r="BW111" i="83" s="1"/>
  <c r="BW17" i="61" s="1"/>
  <c r="BW39" i="61" s="1"/>
  <c r="O119" i="15"/>
  <c r="BY57" i="21"/>
  <c r="BY50" i="13"/>
  <c r="BY214" i="21"/>
  <c r="BT22" i="68"/>
  <c r="BT53" i="13"/>
  <c r="BT47" i="21"/>
  <c r="BV115" i="83"/>
  <c r="BV111" i="83" s="1"/>
  <c r="BV17" i="61" s="1"/>
  <c r="BV39" i="61" s="1"/>
  <c r="BU53" i="13" l="1"/>
  <c r="DQ16" i="15"/>
  <c r="DR87" i="15"/>
  <c r="BU22" i="68"/>
  <c r="O238" i="15"/>
  <c r="O73" i="21"/>
  <c r="O47" i="15" s="1"/>
  <c r="O49" i="15" s="1"/>
  <c r="P12" i="21"/>
  <c r="O23" i="68"/>
  <c r="BY59" i="68"/>
  <c r="BY59" i="21"/>
  <c r="BY28" i="15"/>
  <c r="BY40" i="15" s="1"/>
  <c r="BY107" i="83" s="1"/>
  <c r="BY109" i="83" s="1"/>
  <c r="BZ172" i="15"/>
  <c r="BZ175" i="15" s="1"/>
  <c r="BZ57" i="21"/>
  <c r="X56" i="69" s="1"/>
  <c r="X58" i="69" s="1"/>
  <c r="BZ50" i="13"/>
  <c r="X49" i="24" s="1"/>
  <c r="BZ214" i="21"/>
  <c r="BX215" i="21" s="1"/>
  <c r="BV120" i="83"/>
  <c r="O21" i="15"/>
  <c r="O30" i="15" s="1"/>
  <c r="P116" i="15"/>
  <c r="BX115" i="83"/>
  <c r="BX111" i="83" s="1"/>
  <c r="BX17" i="61" s="1"/>
  <c r="BX39" i="61" s="1"/>
  <c r="CA213" i="21"/>
  <c r="CA211" i="21"/>
  <c r="CB208" i="21" s="1"/>
  <c r="BW120" i="83"/>
  <c r="BW215" i="21"/>
  <c r="BW90" i="21" l="1"/>
  <c r="BX90" i="21"/>
  <c r="DR37" i="13"/>
  <c r="DR89" i="15"/>
  <c r="S320" i="73"/>
  <c r="BX120" i="83"/>
  <c r="BX117" i="83" s="1"/>
  <c r="BX122" i="83" s="1"/>
  <c r="BX124" i="83" s="1"/>
  <c r="BV117" i="83"/>
  <c r="BV122" i="83" s="1"/>
  <c r="BV124" i="83" s="1"/>
  <c r="BV38" i="21"/>
  <c r="P82" i="21"/>
  <c r="P83" i="21" s="1"/>
  <c r="P85" i="21" s="1"/>
  <c r="P15" i="21"/>
  <c r="O11" i="15"/>
  <c r="O19" i="15" s="1"/>
  <c r="P46" i="15"/>
  <c r="BZ59" i="68"/>
  <c r="BZ59" i="21"/>
  <c r="BY115" i="83"/>
  <c r="BY111" i="83" s="1"/>
  <c r="BY17" i="61" s="1"/>
  <c r="BY39" i="61" s="1"/>
  <c r="BW38" i="21"/>
  <c r="BW117" i="83"/>
  <c r="BW122" i="83" s="1"/>
  <c r="BW124" i="83" s="1"/>
  <c r="O81" i="68"/>
  <c r="O25" i="68"/>
  <c r="O27" i="68" s="1"/>
  <c r="BZ28" i="15"/>
  <c r="CA172" i="15"/>
  <c r="CA175" i="15" s="1"/>
  <c r="CB213" i="21"/>
  <c r="CB211" i="21"/>
  <c r="CC208" i="21" s="1"/>
  <c r="CA50" i="13"/>
  <c r="CA57" i="21"/>
  <c r="CA214" i="21"/>
  <c r="DS86" i="15" l="1"/>
  <c r="DR91" i="15"/>
  <c r="DR35" i="13"/>
  <c r="DR39" i="13" s="1"/>
  <c r="DR40" i="13" s="1"/>
  <c r="AI36" i="24"/>
  <c r="AI34" i="24" s="1"/>
  <c r="AI38" i="24" s="1"/>
  <c r="AI39" i="24" s="1"/>
  <c r="BX38" i="21"/>
  <c r="BX47" i="21" s="1"/>
  <c r="BV53" i="13"/>
  <c r="BV47" i="21"/>
  <c r="BV22" i="68"/>
  <c r="W37" i="69"/>
  <c r="W46" i="69" s="1"/>
  <c r="CB172" i="15"/>
  <c r="CB175" i="15" s="1"/>
  <c r="CA28" i="15"/>
  <c r="CA40" i="15" s="1"/>
  <c r="CA107" i="83" s="1"/>
  <c r="CA109" i="83" s="1"/>
  <c r="O108" i="82"/>
  <c r="BW47" i="21"/>
  <c r="BW22" i="68"/>
  <c r="BW53" i="13"/>
  <c r="X28" i="25"/>
  <c r="S347" i="73"/>
  <c r="BZ40" i="15"/>
  <c r="BZ107" i="83" s="1"/>
  <c r="BZ109" i="83" s="1"/>
  <c r="CC213" i="21"/>
  <c r="CC211" i="21"/>
  <c r="CD208" i="21" s="1"/>
  <c r="BY120" i="83"/>
  <c r="CB50" i="13"/>
  <c r="CB57" i="21"/>
  <c r="CB214" i="21"/>
  <c r="P26" i="21"/>
  <c r="P43" i="13"/>
  <c r="BY215" i="21"/>
  <c r="CA59" i="68"/>
  <c r="CA59" i="21"/>
  <c r="BY90" i="21" l="1"/>
  <c r="DR16" i="15"/>
  <c r="DS87" i="15"/>
  <c r="BX53" i="13"/>
  <c r="BX22" i="68"/>
  <c r="CC50" i="13"/>
  <c r="CC57" i="21"/>
  <c r="CC214" i="21"/>
  <c r="W52" i="24"/>
  <c r="R323" i="73"/>
  <c r="CD211" i="21"/>
  <c r="CE208" i="21" s="1"/>
  <c r="CD213" i="21"/>
  <c r="BZ115" i="83"/>
  <c r="BZ111" i="83" s="1"/>
  <c r="BZ17" i="61" s="1"/>
  <c r="BZ39" i="61" s="1"/>
  <c r="CA115" i="83"/>
  <c r="CA111" i="83" s="1"/>
  <c r="CA17" i="61" s="1"/>
  <c r="CA39" i="61" s="1"/>
  <c r="P42" i="13"/>
  <c r="CC172" i="15"/>
  <c r="CC175" i="15" s="1"/>
  <c r="CB28" i="15"/>
  <c r="CB40" i="15" s="1"/>
  <c r="CB107" i="83" s="1"/>
  <c r="CB109" i="83" s="1"/>
  <c r="W93" i="69"/>
  <c r="W102" i="69" s="1"/>
  <c r="W142" i="69"/>
  <c r="W155" i="69" s="1"/>
  <c r="BY117" i="83"/>
  <c r="BY122" i="83" s="1"/>
  <c r="BY124" i="83" s="1"/>
  <c r="BY38" i="21"/>
  <c r="CB59" i="21"/>
  <c r="CB59" i="68"/>
  <c r="BZ215" i="21"/>
  <c r="P33" i="21"/>
  <c r="BZ90" i="21" l="1"/>
  <c r="DS37" i="13"/>
  <c r="DS35" i="13" s="1"/>
  <c r="DS39" i="13" s="1"/>
  <c r="DS40" i="13" s="1"/>
  <c r="DS89" i="15"/>
  <c r="BZ120" i="83"/>
  <c r="BZ117" i="83" s="1"/>
  <c r="BZ122" i="83" s="1"/>
  <c r="BZ124" i="83" s="1"/>
  <c r="P36" i="21"/>
  <c r="P61" i="21" s="1"/>
  <c r="CE213" i="21"/>
  <c r="CE211" i="21"/>
  <c r="CF208" i="21" s="1"/>
  <c r="P54" i="13"/>
  <c r="P57" i="13" s="1"/>
  <c r="P204" i="15" s="1"/>
  <c r="CD50" i="13"/>
  <c r="Y49" i="24" s="1"/>
  <c r="CD57" i="21"/>
  <c r="Y56" i="69" s="1"/>
  <c r="Y58" i="69" s="1"/>
  <c r="CD214" i="21"/>
  <c r="CB215" i="21" s="1"/>
  <c r="BS226" i="15"/>
  <c r="BU226" i="15"/>
  <c r="W111" i="69"/>
  <c r="W120" i="69" s="1"/>
  <c r="W129" i="69" s="1"/>
  <c r="BT226" i="15"/>
  <c r="BV226" i="15"/>
  <c r="CB115" i="83"/>
  <c r="CB111" i="83" s="1"/>
  <c r="CB17" i="61" s="1"/>
  <c r="CB39" i="61" s="1"/>
  <c r="CD172" i="15"/>
  <c r="CD175" i="15" s="1"/>
  <c r="CC28" i="15"/>
  <c r="CC40" i="15" s="1"/>
  <c r="CC107" i="83" s="1"/>
  <c r="CC109" i="83" s="1"/>
  <c r="CA120" i="83"/>
  <c r="CA215" i="21"/>
  <c r="CC59" i="21"/>
  <c r="CC59" i="68"/>
  <c r="BY47" i="21"/>
  <c r="BY53" i="13"/>
  <c r="BY22" i="68"/>
  <c r="CA90" i="21" l="1"/>
  <c r="CB90" i="21"/>
  <c r="DT86" i="15"/>
  <c r="DS91" i="15"/>
  <c r="BZ38" i="21"/>
  <c r="X37" i="69" s="1"/>
  <c r="X46" i="69" s="1"/>
  <c r="X142" i="69" s="1"/>
  <c r="X155" i="69" s="1"/>
  <c r="CB120" i="83"/>
  <c r="CB117" i="83" s="1"/>
  <c r="CB122" i="83" s="1"/>
  <c r="CB124" i="83" s="1"/>
  <c r="CD28" i="15"/>
  <c r="CE172" i="15"/>
  <c r="CE175" i="15" s="1"/>
  <c r="CC115" i="83"/>
  <c r="CC111" i="83" s="1"/>
  <c r="CC17" i="61" s="1"/>
  <c r="CC39" i="61" s="1"/>
  <c r="CE50" i="13"/>
  <c r="CE57" i="21"/>
  <c r="CE214" i="21"/>
  <c r="CC215" i="21" s="1"/>
  <c r="CA117" i="83"/>
  <c r="CA122" i="83" s="1"/>
  <c r="CA124" i="83" s="1"/>
  <c r="CA38" i="21"/>
  <c r="T320" i="73"/>
  <c r="CF213" i="21"/>
  <c r="CF211" i="21"/>
  <c r="CG208" i="21" s="1"/>
  <c r="P89" i="21"/>
  <c r="P97" i="21" s="1"/>
  <c r="CD59" i="21"/>
  <c r="CD59" i="68"/>
  <c r="CC90" i="21" l="1"/>
  <c r="P54" i="15"/>
  <c r="P56" i="15" s="1"/>
  <c r="P63" i="21"/>
  <c r="P99" i="21"/>
  <c r="DT87" i="15"/>
  <c r="DT37" i="13" s="1"/>
  <c r="DT35" i="13" s="1"/>
  <c r="DT39" i="13" s="1"/>
  <c r="DT40" i="13" s="1"/>
  <c r="DS16" i="15"/>
  <c r="X93" i="69"/>
  <c r="X102" i="69" s="1"/>
  <c r="BZ226" i="15" s="1"/>
  <c r="BZ22" i="68"/>
  <c r="BZ53" i="13"/>
  <c r="X52" i="24" s="1"/>
  <c r="BZ47" i="21"/>
  <c r="CB38" i="21"/>
  <c r="CB53" i="13" s="1"/>
  <c r="CF172" i="15"/>
  <c r="CF175" i="15" s="1"/>
  <c r="CE28" i="15"/>
  <c r="CE40" i="15" s="1"/>
  <c r="CE107" i="83" s="1"/>
  <c r="CE109" i="83" s="1"/>
  <c r="Y28" i="25"/>
  <c r="T347" i="73"/>
  <c r="CD40" i="15"/>
  <c r="CD107" i="83" s="1"/>
  <c r="CD109" i="83" s="1"/>
  <c r="CF50" i="13"/>
  <c r="CF57" i="21"/>
  <c r="CF214" i="21"/>
  <c r="CG211" i="21"/>
  <c r="CH208" i="21" s="1"/>
  <c r="CG213" i="21"/>
  <c r="CE59" i="21"/>
  <c r="CE59" i="68"/>
  <c r="CA22" i="68"/>
  <c r="CA53" i="13"/>
  <c r="CA47" i="21"/>
  <c r="CC120" i="83"/>
  <c r="Q96" i="21" l="1"/>
  <c r="P101" i="21"/>
  <c r="P220" i="15" s="1"/>
  <c r="P83" i="68"/>
  <c r="P110" i="82" s="1"/>
  <c r="P64" i="21"/>
  <c r="P12" i="15"/>
  <c r="Q53" i="15"/>
  <c r="DT89" i="15"/>
  <c r="BY226" i="15"/>
  <c r="X111" i="69"/>
  <c r="X120" i="69" s="1"/>
  <c r="X129" i="69" s="1"/>
  <c r="BX226" i="15"/>
  <c r="BW226" i="15"/>
  <c r="S323" i="73"/>
  <c r="CB22" i="68"/>
  <c r="CB47" i="21"/>
  <c r="CF59" i="68"/>
  <c r="CF59" i="21"/>
  <c r="CD115" i="83"/>
  <c r="CD111" i="83" s="1"/>
  <c r="CD17" i="61" s="1"/>
  <c r="CD39" i="61" s="1"/>
  <c r="CD215" i="21"/>
  <c r="CG50" i="13"/>
  <c r="CG57" i="21"/>
  <c r="CG214" i="21"/>
  <c r="CE215" i="21" s="1"/>
  <c r="CE115" i="83"/>
  <c r="CE111" i="83" s="1"/>
  <c r="CE17" i="61" s="1"/>
  <c r="CE39" i="61" s="1"/>
  <c r="CH213" i="21"/>
  <c r="CH211" i="21"/>
  <c r="CI208" i="21" s="1"/>
  <c r="CG172" i="15"/>
  <c r="CG175" i="15" s="1"/>
  <c r="CF28" i="15"/>
  <c r="CC117" i="83"/>
  <c r="CC122" i="83" s="1"/>
  <c r="CC124" i="83" s="1"/>
  <c r="CC38" i="21"/>
  <c r="CE90" i="21" l="1"/>
  <c r="CD90" i="21"/>
  <c r="P185" i="21"/>
  <c r="P190" i="21" s="1"/>
  <c r="P196" i="21" s="1"/>
  <c r="P67" i="21" s="1"/>
  <c r="Q98" i="21"/>
  <c r="Q81" i="21"/>
  <c r="DT91" i="15"/>
  <c r="DU86" i="15"/>
  <c r="CC22" i="68"/>
  <c r="CC53" i="13"/>
  <c r="CC47" i="21"/>
  <c r="CH172" i="15"/>
  <c r="CH175" i="15" s="1"/>
  <c r="CG28" i="15"/>
  <c r="CG40" i="15" s="1"/>
  <c r="CG107" i="83" s="1"/>
  <c r="CG109" i="83" s="1"/>
  <c r="CE120" i="83"/>
  <c r="CD120" i="83"/>
  <c r="CF40" i="15"/>
  <c r="CF107" i="83" s="1"/>
  <c r="CF109" i="83" s="1"/>
  <c r="CI213" i="21"/>
  <c r="CI211" i="21"/>
  <c r="CJ208" i="21" s="1"/>
  <c r="CH50" i="13"/>
  <c r="U320" i="73" s="1"/>
  <c r="CH57" i="21"/>
  <c r="CH214" i="21"/>
  <c r="CF215" i="21" s="1"/>
  <c r="CG59" i="68"/>
  <c r="CG59" i="21"/>
  <c r="CF90" i="21" l="1"/>
  <c r="P167" i="15"/>
  <c r="P168" i="15" s="1"/>
  <c r="Q165" i="15" s="1"/>
  <c r="P191" i="21"/>
  <c r="Q188" i="21" s="1"/>
  <c r="P197" i="21"/>
  <c r="Q194" i="21" s="1"/>
  <c r="P200" i="21"/>
  <c r="P201" i="21"/>
  <c r="P66" i="21"/>
  <c r="P61" i="68" s="1"/>
  <c r="Q35" i="21"/>
  <c r="Q55" i="15"/>
  <c r="DU87" i="15"/>
  <c r="DT16" i="15"/>
  <c r="CF115" i="83"/>
  <c r="CF111" i="83" s="1"/>
  <c r="CF17" i="61" s="1"/>
  <c r="CF39" i="61" s="1"/>
  <c r="Z49" i="24"/>
  <c r="CD117" i="83"/>
  <c r="CD122" i="83" s="1"/>
  <c r="CD124" i="83" s="1"/>
  <c r="CD38" i="21"/>
  <c r="CE117" i="83"/>
  <c r="CE122" i="83" s="1"/>
  <c r="CE124" i="83" s="1"/>
  <c r="CE38" i="21"/>
  <c r="CH59" i="68"/>
  <c r="CH59" i="21"/>
  <c r="Z56" i="69"/>
  <c r="Z58" i="69" s="1"/>
  <c r="CJ213" i="21"/>
  <c r="CJ211" i="21"/>
  <c r="CK208" i="21" s="1"/>
  <c r="CI57" i="21"/>
  <c r="CI50" i="13"/>
  <c r="CI214" i="21"/>
  <c r="CG215" i="21" s="1"/>
  <c r="CG115" i="83"/>
  <c r="CG111" i="83" s="1"/>
  <c r="CG17" i="61" s="1"/>
  <c r="CG39" i="61" s="1"/>
  <c r="P62" i="68"/>
  <c r="CH28" i="15"/>
  <c r="CI172" i="15"/>
  <c r="CI175" i="15" s="1"/>
  <c r="CG90" i="21" l="1"/>
  <c r="P27" i="15"/>
  <c r="Q189" i="21"/>
  <c r="Q51" i="13" s="1"/>
  <c r="Q45" i="13" s="1"/>
  <c r="P68" i="21"/>
  <c r="P224" i="21" s="1"/>
  <c r="P228" i="21" s="1"/>
  <c r="DU37" i="13"/>
  <c r="DU35" i="13" s="1"/>
  <c r="DU39" i="13" s="1"/>
  <c r="DU40" i="13" s="1"/>
  <c r="DU89" i="15"/>
  <c r="CG120" i="83"/>
  <c r="CG38" i="21" s="1"/>
  <c r="CF120" i="83"/>
  <c r="CF38" i="21" s="1"/>
  <c r="CE22" i="68"/>
  <c r="CE47" i="21"/>
  <c r="CE53" i="13"/>
  <c r="CD47" i="21"/>
  <c r="CD22" i="68"/>
  <c r="CD53" i="13"/>
  <c r="Y37" i="69"/>
  <c r="Y46" i="69" s="1"/>
  <c r="CI59" i="21"/>
  <c r="CI59" i="68"/>
  <c r="Z28" i="25"/>
  <c r="U347" i="73"/>
  <c r="CH40" i="15"/>
  <c r="CH107" i="83" s="1"/>
  <c r="CH109" i="83" s="1"/>
  <c r="CK213" i="21"/>
  <c r="CK211" i="21"/>
  <c r="CL208" i="21" s="1"/>
  <c r="CJ50" i="13"/>
  <c r="CJ57" i="21"/>
  <c r="CJ214" i="21"/>
  <c r="CJ172" i="15"/>
  <c r="CJ175" i="15" s="1"/>
  <c r="CI28" i="15"/>
  <c r="CI40" i="15" s="1"/>
  <c r="CI107" i="83" s="1"/>
  <c r="CI109" i="83" s="1"/>
  <c r="DV86" i="15" l="1"/>
  <c r="DU91" i="15"/>
  <c r="CG117" i="83"/>
  <c r="CG122" i="83" s="1"/>
  <c r="CG124" i="83" s="1"/>
  <c r="CF117" i="83"/>
  <c r="CF122" i="83" s="1"/>
  <c r="CF124" i="83" s="1"/>
  <c r="P118" i="15"/>
  <c r="P119" i="15" s="1"/>
  <c r="P70" i="21"/>
  <c r="P229" i="21"/>
  <c r="CG53" i="13"/>
  <c r="CG47" i="21"/>
  <c r="CG22" i="68"/>
  <c r="CK57" i="21"/>
  <c r="CK50" i="13"/>
  <c r="V320" i="73" s="1"/>
  <c r="CK214" i="21"/>
  <c r="Y52" i="24"/>
  <c r="T323" i="73"/>
  <c r="Y93" i="69"/>
  <c r="Y102" i="69" s="1"/>
  <c r="Y142" i="69"/>
  <c r="Y155" i="69" s="1"/>
  <c r="CL213" i="21"/>
  <c r="CL211" i="21"/>
  <c r="CM208" i="21" s="1"/>
  <c r="CI115" i="83"/>
  <c r="CI111" i="83" s="1"/>
  <c r="CI17" i="61" s="1"/>
  <c r="CI39" i="61" s="1"/>
  <c r="CH115" i="83"/>
  <c r="CH111" i="83" s="1"/>
  <c r="CH17" i="61" s="1"/>
  <c r="CH39" i="61" s="1"/>
  <c r="CJ59" i="68"/>
  <c r="CJ59" i="21"/>
  <c r="CH215" i="21"/>
  <c r="CJ28" i="15"/>
  <c r="CJ40" i="15" s="1"/>
  <c r="CJ107" i="83" s="1"/>
  <c r="CJ109" i="83" s="1"/>
  <c r="CK172" i="15"/>
  <c r="CK175" i="15" s="1"/>
  <c r="CF53" i="13"/>
  <c r="CF47" i="21"/>
  <c r="CF22" i="68"/>
  <c r="CH90" i="21" l="1"/>
  <c r="DV87" i="15"/>
  <c r="DV37" i="13" s="1"/>
  <c r="DU16" i="15"/>
  <c r="CH120" i="83"/>
  <c r="CH117" i="83" s="1"/>
  <c r="CH122" i="83" s="1"/>
  <c r="CH124" i="83" s="1"/>
  <c r="CI120" i="83"/>
  <c r="CI117" i="83" s="1"/>
  <c r="CI122" i="83" s="1"/>
  <c r="CI124" i="83" s="1"/>
  <c r="CL172" i="15"/>
  <c r="CL175" i="15" s="1"/>
  <c r="CK28" i="15"/>
  <c r="CJ115" i="83"/>
  <c r="CJ111" i="83" s="1"/>
  <c r="CJ17" i="61" s="1"/>
  <c r="CJ39" i="61" s="1"/>
  <c r="CK59" i="68"/>
  <c r="CK59" i="21"/>
  <c r="CI215" i="21"/>
  <c r="CD226" i="15"/>
  <c r="CC226" i="15"/>
  <c r="CA226" i="15"/>
  <c r="Y111" i="69"/>
  <c r="Y120" i="69" s="1"/>
  <c r="Y129" i="69" s="1"/>
  <c r="CB226" i="15"/>
  <c r="CM211" i="21"/>
  <c r="CN208" i="21" s="1"/>
  <c r="CM213" i="21"/>
  <c r="CL57" i="21"/>
  <c r="CL50" i="13"/>
  <c r="CL214" i="21"/>
  <c r="P221" i="15"/>
  <c r="P230" i="15" s="1"/>
  <c r="Q226" i="21"/>
  <c r="P18" i="68"/>
  <c r="P23" i="68" s="1"/>
  <c r="P71" i="21"/>
  <c r="P21" i="15"/>
  <c r="P30" i="15" s="1"/>
  <c r="Q116" i="15"/>
  <c r="CI90" i="21" l="1"/>
  <c r="CK40" i="15"/>
  <c r="CK107" i="83" s="1"/>
  <c r="CK109" i="83" s="1"/>
  <c r="V347" i="73"/>
  <c r="DV89" i="15"/>
  <c r="DW86" i="15" s="1"/>
  <c r="AJ36" i="24"/>
  <c r="AJ34" i="24" s="1"/>
  <c r="AJ38" i="24" s="1"/>
  <c r="AJ39" i="24" s="1"/>
  <c r="DV35" i="13"/>
  <c r="DV39" i="13" s="1"/>
  <c r="DV40" i="13" s="1"/>
  <c r="CH38" i="21"/>
  <c r="V213" i="73" s="1"/>
  <c r="W228" i="73" s="1"/>
  <c r="W231" i="73" s="1"/>
  <c r="CJ120" i="83"/>
  <c r="CJ38" i="21" s="1"/>
  <c r="CI38" i="21"/>
  <c r="CJ215" i="21"/>
  <c r="CL59" i="68"/>
  <c r="CL59" i="21"/>
  <c r="AA56" i="69"/>
  <c r="AA58" i="69" s="1"/>
  <c r="CM57" i="21"/>
  <c r="CM50" i="13"/>
  <c r="CM214" i="21"/>
  <c r="CK215" i="21" s="1"/>
  <c r="AA49" i="24"/>
  <c r="CN213" i="21"/>
  <c r="CN211" i="21"/>
  <c r="CO208" i="21" s="1"/>
  <c r="CL28" i="15"/>
  <c r="CM172" i="15"/>
  <c r="CM175" i="15" s="1"/>
  <c r="P81" i="68"/>
  <c r="P25" i="68"/>
  <c r="P27" i="68" s="1"/>
  <c r="P73" i="21"/>
  <c r="P47" i="15" s="1"/>
  <c r="P49" i="15" s="1"/>
  <c r="P238" i="15"/>
  <c r="Q12" i="21"/>
  <c r="CJ90" i="21" l="1"/>
  <c r="CK90" i="21"/>
  <c r="CK115" i="83"/>
  <c r="CK111" i="83" s="1"/>
  <c r="CK17" i="61" s="1"/>
  <c r="CK39" i="61" s="1"/>
  <c r="CI53" i="13"/>
  <c r="CH22" i="68"/>
  <c r="DV91" i="15"/>
  <c r="DV16" i="15" s="1"/>
  <c r="CJ117" i="83"/>
  <c r="CJ122" i="83" s="1"/>
  <c r="CJ124" i="83" s="1"/>
  <c r="CI22" i="68"/>
  <c r="Z37" i="69"/>
  <c r="Z46" i="69" s="1"/>
  <c r="Z93" i="69" s="1"/>
  <c r="Z102" i="69" s="1"/>
  <c r="CH47" i="21"/>
  <c r="CH53" i="13"/>
  <c r="CI47" i="21"/>
  <c r="Q82" i="21"/>
  <c r="Q83" i="21" s="1"/>
  <c r="Q85" i="21" s="1"/>
  <c r="Q15" i="21"/>
  <c r="CJ53" i="13"/>
  <c r="CJ22" i="68"/>
  <c r="CJ47" i="21"/>
  <c r="P11" i="15"/>
  <c r="P19" i="15" s="1"/>
  <c r="Q46" i="15"/>
  <c r="CN172" i="15"/>
  <c r="CN175" i="15" s="1"/>
  <c r="CM28" i="15"/>
  <c r="CM40" i="15" s="1"/>
  <c r="CM107" i="83" s="1"/>
  <c r="CM109" i="83" s="1"/>
  <c r="CM59" i="21"/>
  <c r="CM59" i="68"/>
  <c r="P108" i="82"/>
  <c r="AA28" i="25"/>
  <c r="CL40" i="15"/>
  <c r="CL107" i="83" s="1"/>
  <c r="CL109" i="83" s="1"/>
  <c r="CO211" i="21"/>
  <c r="CP208" i="21" s="1"/>
  <c r="CO213" i="21"/>
  <c r="CN50" i="13"/>
  <c r="CN57" i="21"/>
  <c r="CN214" i="21"/>
  <c r="CL215" i="21" s="1"/>
  <c r="CL90" i="21" l="1"/>
  <c r="CK120" i="83"/>
  <c r="CK117" i="83" s="1"/>
  <c r="CK122" i="83" s="1"/>
  <c r="CK124" i="83" s="1"/>
  <c r="Z52" i="24"/>
  <c r="U323" i="73"/>
  <c r="DW87" i="15"/>
  <c r="DW37" i="13" s="1"/>
  <c r="DW35" i="13" s="1"/>
  <c r="DW39" i="13" s="1"/>
  <c r="DW40" i="13" s="1"/>
  <c r="Z142" i="69"/>
  <c r="Z155" i="69" s="1"/>
  <c r="CM115" i="83"/>
  <c r="CM111" i="83" s="1"/>
  <c r="CM17" i="61" s="1"/>
  <c r="CM39" i="61" s="1"/>
  <c r="CL115" i="83"/>
  <c r="CL111" i="83" s="1"/>
  <c r="CL17" i="61" s="1"/>
  <c r="CL39" i="61" s="1"/>
  <c r="CN28" i="15"/>
  <c r="CN40" i="15" s="1"/>
  <c r="CN107" i="83" s="1"/>
  <c r="CN109" i="83" s="1"/>
  <c r="CO172" i="15"/>
  <c r="CO175" i="15" s="1"/>
  <c r="CP213" i="21"/>
  <c r="CP211" i="21"/>
  <c r="CQ208" i="21" s="1"/>
  <c r="CG226" i="15"/>
  <c r="CE226" i="15"/>
  <c r="Z111" i="69"/>
  <c r="Z120" i="69" s="1"/>
  <c r="Z129" i="69" s="1"/>
  <c r="CH226" i="15"/>
  <c r="CF226" i="15"/>
  <c r="CN59" i="21"/>
  <c r="CN59" i="68"/>
  <c r="Q26" i="21"/>
  <c r="Q43" i="13"/>
  <c r="CO57" i="21"/>
  <c r="CO50" i="13"/>
  <c r="CO214" i="21"/>
  <c r="CK38" i="21" l="1"/>
  <c r="DW89" i="15"/>
  <c r="DX86" i="15" s="1"/>
  <c r="CM215" i="21"/>
  <c r="CO59" i="21"/>
  <c r="CO59" i="68"/>
  <c r="CO28" i="15"/>
  <c r="CO40" i="15" s="1"/>
  <c r="CO107" i="83" s="1"/>
  <c r="CO109" i="83" s="1"/>
  <c r="CP172" i="15"/>
  <c r="CP175" i="15" s="1"/>
  <c r="Q42" i="13"/>
  <c r="CL120" i="83"/>
  <c r="Q33" i="21"/>
  <c r="CN115" i="83"/>
  <c r="CN111" i="83" s="1"/>
  <c r="CN17" i="61" s="1"/>
  <c r="CN39" i="61" s="1"/>
  <c r="CQ211" i="21"/>
  <c r="CR208" i="21" s="1"/>
  <c r="CQ213" i="21"/>
  <c r="CP50" i="13"/>
  <c r="CP57" i="21"/>
  <c r="CP214" i="21"/>
  <c r="CN215" i="21" s="1"/>
  <c r="CM120" i="83"/>
  <c r="CN90" i="21" l="1"/>
  <c r="CM90" i="21"/>
  <c r="CK22" i="68"/>
  <c r="CK53" i="13"/>
  <c r="V323" i="73" s="1"/>
  <c r="CK47" i="21"/>
  <c r="DW91" i="15"/>
  <c r="DW16" i="15" s="1"/>
  <c r="CN120" i="83"/>
  <c r="CN117" i="83" s="1"/>
  <c r="CN122" i="83" s="1"/>
  <c r="CN124" i="83" s="1"/>
  <c r="CR213" i="21"/>
  <c r="CR211" i="21"/>
  <c r="CS208" i="21" s="1"/>
  <c r="CO115" i="83"/>
  <c r="CO111" i="83" s="1"/>
  <c r="CO17" i="61" s="1"/>
  <c r="CO39" i="61" s="1"/>
  <c r="AB49" i="24"/>
  <c r="CM38" i="21"/>
  <c r="CM117" i="83"/>
  <c r="CM122" i="83" s="1"/>
  <c r="CM124" i="83" s="1"/>
  <c r="CP59" i="21"/>
  <c r="CP59" i="68"/>
  <c r="Q36" i="21"/>
  <c r="Q61" i="21" s="1"/>
  <c r="CL117" i="83"/>
  <c r="CL122" i="83" s="1"/>
  <c r="CL124" i="83" s="1"/>
  <c r="CL38" i="21"/>
  <c r="CQ50" i="13"/>
  <c r="CQ57" i="21"/>
  <c r="CQ214" i="21"/>
  <c r="Q54" i="13"/>
  <c r="Q57" i="13" s="1"/>
  <c r="Q204" i="15" s="1"/>
  <c r="CQ172" i="15"/>
  <c r="CQ175" i="15" s="1"/>
  <c r="CP28" i="15"/>
  <c r="AB56" i="69"/>
  <c r="AB58" i="69" s="1"/>
  <c r="DX87" i="15" l="1"/>
  <c r="DX37" i="13" s="1"/>
  <c r="DX35" i="13" s="1"/>
  <c r="DX39" i="13" s="1"/>
  <c r="DX40" i="13" s="1"/>
  <c r="CN38" i="21"/>
  <c r="CN22" i="68" s="1"/>
  <c r="CO120" i="83"/>
  <c r="CO117" i="83" s="1"/>
  <c r="CO122" i="83" s="1"/>
  <c r="CO124" i="83" s="1"/>
  <c r="CL53" i="13"/>
  <c r="CL22" i="68"/>
  <c r="CL47" i="21"/>
  <c r="AA37" i="69"/>
  <c r="AA46" i="69" s="1"/>
  <c r="CM22" i="68"/>
  <c r="CM53" i="13"/>
  <c r="CM47" i="21"/>
  <c r="CQ59" i="21"/>
  <c r="CQ59" i="68"/>
  <c r="CR172" i="15"/>
  <c r="CR175" i="15" s="1"/>
  <c r="CQ28" i="15"/>
  <c r="CO215" i="21"/>
  <c r="Q89" i="21"/>
  <c r="Q97" i="21" s="1"/>
  <c r="CS213" i="21"/>
  <c r="CS211" i="21"/>
  <c r="CT208" i="21" s="1"/>
  <c r="CR50" i="13"/>
  <c r="CR57" i="21"/>
  <c r="CR214" i="21"/>
  <c r="CP215" i="21" s="1"/>
  <c r="AB28" i="25"/>
  <c r="CP40" i="15"/>
  <c r="CP107" i="83" s="1"/>
  <c r="CP109" i="83" s="1"/>
  <c r="CO90" i="21" l="1"/>
  <c r="CP90" i="21"/>
  <c r="Q63" i="21"/>
  <c r="Q54" i="15"/>
  <c r="Q56" i="15" s="1"/>
  <c r="Q99" i="21"/>
  <c r="DX89" i="15"/>
  <c r="DX91" i="15" s="1"/>
  <c r="CO38" i="21"/>
  <c r="CO47" i="21" s="1"/>
  <c r="CN47" i="21"/>
  <c r="CN53" i="13"/>
  <c r="CS57" i="21"/>
  <c r="CS50" i="13"/>
  <c r="CS214" i="21"/>
  <c r="CQ215" i="21" s="1"/>
  <c r="CR59" i="68"/>
  <c r="CR59" i="21"/>
  <c r="AA142" i="69"/>
  <c r="AA155" i="69" s="1"/>
  <c r="AA93" i="69"/>
  <c r="AA102" i="69" s="1"/>
  <c r="AA52" i="24"/>
  <c r="CP115" i="83"/>
  <c r="CP120" i="83" s="1"/>
  <c r="E109" i="83"/>
  <c r="E107" i="83"/>
  <c r="CT213" i="21"/>
  <c r="CT211" i="21"/>
  <c r="CU208" i="21" s="1"/>
  <c r="CR28" i="15"/>
  <c r="CS172" i="15"/>
  <c r="CS175" i="15" s="1"/>
  <c r="CQ90" i="21" l="1"/>
  <c r="R96" i="21"/>
  <c r="Q101" i="21"/>
  <c r="Q220" i="15" s="1"/>
  <c r="Q12" i="15"/>
  <c r="R53" i="15"/>
  <c r="Q83" i="68"/>
  <c r="Q110" i="82" s="1"/>
  <c r="Q64" i="21"/>
  <c r="Q185" i="21" s="1"/>
  <c r="Q190" i="21" s="1"/>
  <c r="DY86" i="15"/>
  <c r="DY87" i="15" s="1"/>
  <c r="DX16" i="15"/>
  <c r="CO22" i="68"/>
  <c r="CO53" i="13"/>
  <c r="CP117" i="83"/>
  <c r="CP38" i="21"/>
  <c r="E120" i="83"/>
  <c r="CU213" i="21"/>
  <c r="CU211" i="21"/>
  <c r="CV208" i="21" s="1"/>
  <c r="CL226" i="15"/>
  <c r="AA111" i="69"/>
  <c r="AA120" i="69" s="1"/>
  <c r="AA129" i="69" s="1"/>
  <c r="CI226" i="15"/>
  <c r="CJ226" i="15"/>
  <c r="CK226" i="15"/>
  <c r="CT57" i="21"/>
  <c r="AC56" i="69" s="1"/>
  <c r="AC58" i="69" s="1"/>
  <c r="CT50" i="13"/>
  <c r="CT214" i="21"/>
  <c r="CR215" i="21" s="1"/>
  <c r="CT172" i="15"/>
  <c r="CT175" i="15" s="1"/>
  <c r="CS28" i="15"/>
  <c r="AC28" i="25" s="1"/>
  <c r="CP111" i="83"/>
  <c r="E115" i="83"/>
  <c r="CS59" i="68"/>
  <c r="CS59" i="21"/>
  <c r="CR90" i="21" l="1"/>
  <c r="D213" i="73"/>
  <c r="F213" i="73"/>
  <c r="G228" i="73" s="1"/>
  <c r="G231" i="73" s="1"/>
  <c r="G213" i="73"/>
  <c r="H228" i="73" s="1"/>
  <c r="H231" i="73" s="1"/>
  <c r="H213" i="73"/>
  <c r="I228" i="73" s="1"/>
  <c r="I231" i="73" s="1"/>
  <c r="I213" i="73"/>
  <c r="J228" i="73" s="1"/>
  <c r="J231" i="73" s="1"/>
  <c r="J213" i="73"/>
  <c r="K228" i="73" s="1"/>
  <c r="K231" i="73" s="1"/>
  <c r="K213" i="73"/>
  <c r="L228" i="73" s="1"/>
  <c r="L231" i="73" s="1"/>
  <c r="L213" i="73"/>
  <c r="M228" i="73" s="1"/>
  <c r="M231" i="73" s="1"/>
  <c r="M213" i="73"/>
  <c r="N228" i="73" s="1"/>
  <c r="N231" i="73" s="1"/>
  <c r="N213" i="73"/>
  <c r="O228" i="73" s="1"/>
  <c r="O231" i="73" s="1"/>
  <c r="O213" i="73"/>
  <c r="P228" i="73" s="1"/>
  <c r="P231" i="73" s="1"/>
  <c r="P213" i="73"/>
  <c r="Q228" i="73" s="1"/>
  <c r="Q231" i="73" s="1"/>
  <c r="Q213" i="73"/>
  <c r="R228" i="73" s="1"/>
  <c r="R231" i="73" s="1"/>
  <c r="R213" i="73"/>
  <c r="S228" i="73" s="1"/>
  <c r="S231" i="73" s="1"/>
  <c r="S213" i="73"/>
  <c r="T228" i="73" s="1"/>
  <c r="T231" i="73" s="1"/>
  <c r="T213" i="73"/>
  <c r="U228" i="73" s="1"/>
  <c r="U231" i="73" s="1"/>
  <c r="U213" i="73"/>
  <c r="V228" i="73" s="1"/>
  <c r="V231" i="73" s="1"/>
  <c r="E213" i="73"/>
  <c r="F228" i="73" s="1"/>
  <c r="R98" i="21"/>
  <c r="R81" i="21"/>
  <c r="DY37" i="13"/>
  <c r="DY35" i="13" s="1"/>
  <c r="DY39" i="13" s="1"/>
  <c r="DY40" i="13" s="1"/>
  <c r="DY89" i="15"/>
  <c r="CV211" i="21"/>
  <c r="CW208" i="21" s="1"/>
  <c r="CV213" i="21"/>
  <c r="CU172" i="15"/>
  <c r="CU175" i="15" s="1"/>
  <c r="CT28" i="15"/>
  <c r="CU50" i="13"/>
  <c r="CU57" i="21"/>
  <c r="CU214" i="21"/>
  <c r="CS215" i="21" s="1"/>
  <c r="AC93" i="69"/>
  <c r="AC102" i="69" s="1"/>
  <c r="AC142" i="69"/>
  <c r="AC155" i="69" s="1"/>
  <c r="CP17" i="61"/>
  <c r="E111" i="83"/>
  <c r="Q66" i="21"/>
  <c r="Q191" i="21"/>
  <c r="R188" i="21" s="1"/>
  <c r="CP47" i="21"/>
  <c r="CP53" i="13"/>
  <c r="CP22" i="68"/>
  <c r="E22" i="68" s="1"/>
  <c r="E38" i="21"/>
  <c r="AB37" i="69"/>
  <c r="Q196" i="21"/>
  <c r="CT59" i="68"/>
  <c r="CT59" i="21"/>
  <c r="AC49" i="24"/>
  <c r="CP122" i="83"/>
  <c r="CP124" i="83" s="1"/>
  <c r="E117" i="83"/>
  <c r="CS90" i="21" l="1"/>
  <c r="F231" i="73"/>
  <c r="C231" i="73" s="1"/>
  <c r="C228" i="73"/>
  <c r="C213" i="73"/>
  <c r="E47" i="21"/>
  <c r="R35" i="21"/>
  <c r="R55" i="15"/>
  <c r="DY91" i="15"/>
  <c r="DZ86" i="15"/>
  <c r="E122" i="83"/>
  <c r="E124" i="83" s="1"/>
  <c r="AC111" i="69"/>
  <c r="AC120" i="69" s="1"/>
  <c r="AC129" i="69" s="1"/>
  <c r="CR226" i="15"/>
  <c r="CQ226" i="15"/>
  <c r="CT226" i="15"/>
  <c r="CS226" i="15"/>
  <c r="CP39" i="61"/>
  <c r="E39" i="61" s="1"/>
  <c r="E17" i="61"/>
  <c r="CU28" i="15"/>
  <c r="CV172" i="15"/>
  <c r="CV175" i="15" s="1"/>
  <c r="CU59" i="21"/>
  <c r="CU59" i="68"/>
  <c r="Q61" i="68"/>
  <c r="CV50" i="13"/>
  <c r="CV57" i="21"/>
  <c r="CV214" i="21"/>
  <c r="CT215" i="21" s="1"/>
  <c r="Q67" i="21"/>
  <c r="Q68" i="21" s="1"/>
  <c r="Q167" i="15"/>
  <c r="Q168" i="15" s="1"/>
  <c r="Q201" i="21"/>
  <c r="Q200" i="21"/>
  <c r="Q197" i="21"/>
  <c r="R194" i="21" s="1"/>
  <c r="R189" i="21" s="1"/>
  <c r="F156" i="1"/>
  <c r="CW211" i="21"/>
  <c r="CX208" i="21" s="1"/>
  <c r="CW213" i="21"/>
  <c r="AB46" i="69"/>
  <c r="E37" i="69"/>
  <c r="A37" i="69" s="1"/>
  <c r="E53" i="13"/>
  <c r="J323" i="73"/>
  <c r="L323" i="73"/>
  <c r="Q323" i="73"/>
  <c r="AB52" i="24"/>
  <c r="CT90" i="21" l="1"/>
  <c r="I34" i="69"/>
  <c r="DY16" i="15"/>
  <c r="DZ87" i="15"/>
  <c r="DZ37" i="13" s="1"/>
  <c r="R51" i="13"/>
  <c r="E52" i="24"/>
  <c r="A52" i="24" s="1"/>
  <c r="Q27" i="15"/>
  <c r="R165" i="15"/>
  <c r="Q224" i="21"/>
  <c r="Q228" i="21" s="1"/>
  <c r="Q62" i="68"/>
  <c r="CV59" i="68"/>
  <c r="CV59" i="21"/>
  <c r="AB93" i="69"/>
  <c r="AB102" i="69" s="1"/>
  <c r="AB142" i="69"/>
  <c r="AB155" i="69" s="1"/>
  <c r="E46" i="69"/>
  <c r="A46" i="69" s="1"/>
  <c r="CX213" i="21"/>
  <c r="CX211" i="21"/>
  <c r="CY208" i="21" s="1"/>
  <c r="CW50" i="13"/>
  <c r="CW57" i="21"/>
  <c r="CW214" i="21"/>
  <c r="CU215" i="21" s="1"/>
  <c r="CW172" i="15"/>
  <c r="CW175" i="15" s="1"/>
  <c r="CV28" i="15"/>
  <c r="CU90" i="21" l="1"/>
  <c r="DZ35" i="13"/>
  <c r="DZ39" i="13" s="1"/>
  <c r="DZ40" i="13" s="1"/>
  <c r="AK36" i="24"/>
  <c r="AK34" i="24" s="1"/>
  <c r="AK38" i="24" s="1"/>
  <c r="AK39" i="24" s="1"/>
  <c r="DZ89" i="15"/>
  <c r="CM226" i="15"/>
  <c r="AB111" i="69"/>
  <c r="AB120" i="69" s="1"/>
  <c r="AB129" i="69" s="1"/>
  <c r="CP226" i="15"/>
  <c r="CO226" i="15"/>
  <c r="CN226" i="15"/>
  <c r="CY213" i="21"/>
  <c r="CY211" i="21"/>
  <c r="CZ208" i="21" s="1"/>
  <c r="CX50" i="13"/>
  <c r="AD49" i="24" s="1"/>
  <c r="CX57" i="21"/>
  <c r="AD56" i="69" s="1"/>
  <c r="AD58" i="69" s="1"/>
  <c r="CX214" i="21"/>
  <c r="CV215" i="21" s="1"/>
  <c r="CW28" i="15"/>
  <c r="CX172" i="15"/>
  <c r="CX175" i="15" s="1"/>
  <c r="CW59" i="68"/>
  <c r="CW59" i="21"/>
  <c r="Q118" i="15"/>
  <c r="Q119" i="15" s="1"/>
  <c r="Q70" i="21"/>
  <c r="Q229" i="21"/>
  <c r="R45" i="13"/>
  <c r="I50" i="24"/>
  <c r="CV90" i="21" l="1"/>
  <c r="EA86" i="15"/>
  <c r="DZ91" i="15"/>
  <c r="I44" i="24"/>
  <c r="CY57" i="21"/>
  <c r="CY50" i="13"/>
  <c r="CY214" i="21"/>
  <c r="CW215" i="21" s="1"/>
  <c r="Q221" i="15"/>
  <c r="Q230" i="15" s="1"/>
  <c r="R226" i="21"/>
  <c r="AD93" i="69"/>
  <c r="AD102" i="69" s="1"/>
  <c r="AD142" i="69"/>
  <c r="AD155" i="69" s="1"/>
  <c r="CX28" i="15"/>
  <c r="CY172" i="15"/>
  <c r="CY175" i="15" s="1"/>
  <c r="CZ211" i="21"/>
  <c r="DA208" i="21" s="1"/>
  <c r="CZ213" i="21"/>
  <c r="Q18" i="68"/>
  <c r="Q23" i="68" s="1"/>
  <c r="Q71" i="21"/>
  <c r="Q21" i="15"/>
  <c r="Q30" i="15" s="1"/>
  <c r="R116" i="15"/>
  <c r="CX59" i="68"/>
  <c r="CX59" i="21"/>
  <c r="CW90" i="21" l="1"/>
  <c r="EA87" i="15"/>
  <c r="DZ16" i="15"/>
  <c r="CU226" i="15"/>
  <c r="CW226" i="15"/>
  <c r="CV226" i="15"/>
  <c r="CX226" i="15"/>
  <c r="AD111" i="69"/>
  <c r="AD120" i="69" s="1"/>
  <c r="AD129" i="69" s="1"/>
  <c r="Q73" i="21"/>
  <c r="Q47" i="15" s="1"/>
  <c r="Q49" i="15" s="1"/>
  <c r="Q238" i="15"/>
  <c r="R12" i="21"/>
  <c r="DA213" i="21"/>
  <c r="DA211" i="21"/>
  <c r="DB208" i="21" s="1"/>
  <c r="CZ172" i="15"/>
  <c r="CZ175" i="15" s="1"/>
  <c r="CY28" i="15"/>
  <c r="CZ57" i="21"/>
  <c r="CZ50" i="13"/>
  <c r="CZ214" i="21"/>
  <c r="CX215" i="21" s="1"/>
  <c r="CY59" i="68"/>
  <c r="CY59" i="21"/>
  <c r="Q81" i="68"/>
  <c r="Q25" i="68"/>
  <c r="Q27" i="68" s="1"/>
  <c r="CX90" i="21" l="1"/>
  <c r="EA37" i="13"/>
  <c r="EA35" i="13" s="1"/>
  <c r="EA39" i="13" s="1"/>
  <c r="EA40" i="13" s="1"/>
  <c r="EA89" i="15"/>
  <c r="DB211" i="21"/>
  <c r="DC208" i="21" s="1"/>
  <c r="DB213" i="21"/>
  <c r="DA57" i="21"/>
  <c r="DA50" i="13"/>
  <c r="DA214" i="21"/>
  <c r="CY215" i="21" s="1"/>
  <c r="R82" i="21"/>
  <c r="R83" i="21" s="1"/>
  <c r="R85" i="21" s="1"/>
  <c r="R15" i="21"/>
  <c r="Q108" i="82"/>
  <c r="CZ28" i="15"/>
  <c r="DA172" i="15"/>
  <c r="DA175" i="15" s="1"/>
  <c r="Q11" i="15"/>
  <c r="Q19" i="15" s="1"/>
  <c r="R46" i="15"/>
  <c r="CZ59" i="21"/>
  <c r="CZ59" i="68"/>
  <c r="CY90" i="21" l="1"/>
  <c r="EA91" i="15"/>
  <c r="EB86" i="15"/>
  <c r="R43" i="13"/>
  <c r="R26" i="21"/>
  <c r="DA28" i="15"/>
  <c r="DB172" i="15"/>
  <c r="DB175" i="15" s="1"/>
  <c r="DA59" i="68"/>
  <c r="DA59" i="21"/>
  <c r="DB50" i="13"/>
  <c r="AE49" i="24" s="1"/>
  <c r="DB57" i="21"/>
  <c r="AE56" i="69" s="1"/>
  <c r="AE58" i="69" s="1"/>
  <c r="DB214" i="21"/>
  <c r="DC211" i="21"/>
  <c r="DD208" i="21" s="1"/>
  <c r="DC213" i="21"/>
  <c r="EB87" i="15" l="1"/>
  <c r="EA16" i="15"/>
  <c r="DC50" i="13"/>
  <c r="DC57" i="21"/>
  <c r="DC214" i="21"/>
  <c r="DA215" i="21" s="1"/>
  <c r="DB28" i="15"/>
  <c r="DC172" i="15"/>
  <c r="DC175" i="15" s="1"/>
  <c r="DD213" i="21"/>
  <c r="DD211" i="21"/>
  <c r="DE208" i="21" s="1"/>
  <c r="R33" i="21"/>
  <c r="R36" i="21" s="1"/>
  <c r="R61" i="21" s="1"/>
  <c r="I25" i="69"/>
  <c r="DB59" i="21"/>
  <c r="DB59" i="68"/>
  <c r="R42" i="13"/>
  <c r="I42" i="24"/>
  <c r="AE93" i="69"/>
  <c r="AE102" i="69" s="1"/>
  <c r="AE142" i="69"/>
  <c r="AE155" i="69" s="1"/>
  <c r="CZ215" i="21"/>
  <c r="DA90" i="21" l="1"/>
  <c r="CZ90" i="21"/>
  <c r="EB37" i="13"/>
  <c r="EB35" i="13" s="1"/>
  <c r="EB39" i="13" s="1"/>
  <c r="EB40" i="13" s="1"/>
  <c r="EB89" i="15"/>
  <c r="I41" i="24"/>
  <c r="R54" i="13"/>
  <c r="R57" i="13" s="1"/>
  <c r="R204" i="15" s="1"/>
  <c r="D314" i="73"/>
  <c r="DE213" i="21"/>
  <c r="DE211" i="21"/>
  <c r="DF208" i="21" s="1"/>
  <c r="DD57" i="21"/>
  <c r="DD50" i="13"/>
  <c r="DD214" i="21"/>
  <c r="DB215" i="21" s="1"/>
  <c r="CZ226" i="15"/>
  <c r="DA226" i="15"/>
  <c r="AE111" i="69"/>
  <c r="AE120" i="69" s="1"/>
  <c r="AE129" i="69" s="1"/>
  <c r="CY226" i="15"/>
  <c r="DB226" i="15"/>
  <c r="DC59" i="68"/>
  <c r="DC59" i="21"/>
  <c r="DD172" i="15"/>
  <c r="DD175" i="15" s="1"/>
  <c r="DC28" i="15"/>
  <c r="I32" i="69"/>
  <c r="R89" i="21"/>
  <c r="R97" i="21" s="1"/>
  <c r="DB90" i="21" l="1"/>
  <c r="R63" i="21"/>
  <c r="R54" i="15"/>
  <c r="R56" i="15" s="1"/>
  <c r="R99" i="21"/>
  <c r="EC86" i="15"/>
  <c r="EB91" i="15"/>
  <c r="DD59" i="21"/>
  <c r="DD59" i="68"/>
  <c r="DF213" i="21"/>
  <c r="DF211" i="21"/>
  <c r="DG208" i="21" s="1"/>
  <c r="DE50" i="13"/>
  <c r="DE57" i="21"/>
  <c r="DE214" i="21"/>
  <c r="DC215" i="21" s="1"/>
  <c r="DD28" i="15"/>
  <c r="DE172" i="15"/>
  <c r="DE175" i="15" s="1"/>
  <c r="I35" i="69"/>
  <c r="I60" i="69" s="1"/>
  <c r="I53" i="24"/>
  <c r="DC90" i="21" l="1"/>
  <c r="S96" i="21"/>
  <c r="R101" i="21"/>
  <c r="R220" i="15" s="1"/>
  <c r="R12" i="15"/>
  <c r="S53" i="15"/>
  <c r="I62" i="69"/>
  <c r="I63" i="69" s="1"/>
  <c r="R83" i="68"/>
  <c r="R110" i="82" s="1"/>
  <c r="R64" i="21"/>
  <c r="R185" i="21" s="1"/>
  <c r="R190" i="21" s="1"/>
  <c r="EC87" i="15"/>
  <c r="EB16" i="15"/>
  <c r="DE28" i="15"/>
  <c r="DF172" i="15"/>
  <c r="DF175" i="15" s="1"/>
  <c r="DE59" i="21"/>
  <c r="DE59" i="68"/>
  <c r="I56" i="24"/>
  <c r="I61" i="24"/>
  <c r="DG213" i="21"/>
  <c r="DG211" i="21"/>
  <c r="DH208" i="21" s="1"/>
  <c r="DF50" i="13"/>
  <c r="AF49" i="24" s="1"/>
  <c r="DF57" i="21"/>
  <c r="AF56" i="69" s="1"/>
  <c r="AF58" i="69" s="1"/>
  <c r="DF214" i="21"/>
  <c r="DD215" i="21" s="1"/>
  <c r="DD90" i="21" l="1"/>
  <c r="D332" i="73"/>
  <c r="I12" i="25"/>
  <c r="I79" i="69" s="1"/>
  <c r="S98" i="21"/>
  <c r="S81" i="21"/>
  <c r="EC37" i="13"/>
  <c r="EC35" i="13" s="1"/>
  <c r="EC39" i="13" s="1"/>
  <c r="EC40" i="13" s="1"/>
  <c r="EC89" i="15"/>
  <c r="AF93" i="69"/>
  <c r="AF102" i="69" s="1"/>
  <c r="AF142" i="69"/>
  <c r="AF155" i="69" s="1"/>
  <c r="R66" i="21"/>
  <c r="R191" i="21"/>
  <c r="S188" i="21" s="1"/>
  <c r="DG50" i="13"/>
  <c r="DG57" i="21"/>
  <c r="DG214" i="21"/>
  <c r="I67" i="24"/>
  <c r="R196" i="21"/>
  <c r="DH213" i="21"/>
  <c r="DH211" i="21"/>
  <c r="DI208" i="21" s="1"/>
  <c r="DG172" i="15"/>
  <c r="DG175" i="15" s="1"/>
  <c r="DF28" i="15"/>
  <c r="DF59" i="21"/>
  <c r="DF59" i="68"/>
  <c r="S35" i="21" l="1"/>
  <c r="S55" i="15"/>
  <c r="ED86" i="15"/>
  <c r="EC91" i="15"/>
  <c r="I69" i="24"/>
  <c r="I70" i="24"/>
  <c r="DG59" i="68"/>
  <c r="DG59" i="21"/>
  <c r="DI213" i="21"/>
  <c r="DI211" i="21"/>
  <c r="DJ208" i="21" s="1"/>
  <c r="DH172" i="15"/>
  <c r="DH175" i="15" s="1"/>
  <c r="DG28" i="15"/>
  <c r="N312" i="73"/>
  <c r="N300" i="73" s="1"/>
  <c r="N313" i="73" s="1"/>
  <c r="O312" i="73"/>
  <c r="O300" i="73" s="1"/>
  <c r="O313" i="73" s="1"/>
  <c r="P312" i="73"/>
  <c r="P300" i="73" s="1"/>
  <c r="P313" i="73" s="1"/>
  <c r="R312" i="73"/>
  <c r="R300" i="73" s="1"/>
  <c r="R313" i="73" s="1"/>
  <c r="S312" i="73"/>
  <c r="S300" i="73" s="1"/>
  <c r="S313" i="73" s="1"/>
  <c r="T312" i="73"/>
  <c r="T300" i="73" s="1"/>
  <c r="T313" i="73" s="1"/>
  <c r="DE215" i="21"/>
  <c r="DH57" i="21"/>
  <c r="DH50" i="13"/>
  <c r="DH214" i="21"/>
  <c r="DF215" i="21" s="1"/>
  <c r="R167" i="15"/>
  <c r="R168" i="15" s="1"/>
  <c r="R67" i="21"/>
  <c r="R201" i="21"/>
  <c r="R200" i="21"/>
  <c r="R197" i="21"/>
  <c r="S194" i="21" s="1"/>
  <c r="S189" i="21" s="1"/>
  <c r="R61" i="68"/>
  <c r="I65" i="69"/>
  <c r="AF111" i="69"/>
  <c r="AF120" i="69" s="1"/>
  <c r="AF129" i="69" s="1"/>
  <c r="DC226" i="15"/>
  <c r="DF226" i="15"/>
  <c r="DE226" i="15"/>
  <c r="DD226" i="15"/>
  <c r="DF90" i="21" l="1"/>
  <c r="DE90" i="21"/>
  <c r="ED87" i="15"/>
  <c r="ED37" i="13" s="1"/>
  <c r="EC16" i="15"/>
  <c r="S51" i="13"/>
  <c r="R62" i="68"/>
  <c r="I66" i="69"/>
  <c r="DH59" i="21"/>
  <c r="DH59" i="68"/>
  <c r="R68" i="21"/>
  <c r="I92" i="24"/>
  <c r="J73" i="24" s="1"/>
  <c r="DI172" i="15"/>
  <c r="DI175" i="15" s="1"/>
  <c r="DH28" i="15"/>
  <c r="R27" i="15"/>
  <c r="S165" i="15"/>
  <c r="DI50" i="13"/>
  <c r="DI57" i="21"/>
  <c r="DI214" i="21"/>
  <c r="DG215" i="21" s="1"/>
  <c r="E213" i="21"/>
  <c r="DJ213" i="21"/>
  <c r="DJ211" i="21"/>
  <c r="DK208" i="21" s="1"/>
  <c r="DG90" i="21" l="1"/>
  <c r="ED89" i="15"/>
  <c r="ED91" i="15" s="1"/>
  <c r="AL36" i="24"/>
  <c r="AL34" i="24" s="1"/>
  <c r="AL38" i="24" s="1"/>
  <c r="AL39" i="24" s="1"/>
  <c r="ED35" i="13"/>
  <c r="ED39" i="13" s="1"/>
  <c r="ED40" i="13" s="1"/>
  <c r="I94" i="24"/>
  <c r="I97" i="24" s="1"/>
  <c r="I98" i="24" s="1"/>
  <c r="I99" i="24" s="1"/>
  <c r="I143" i="69"/>
  <c r="I156" i="69" s="1"/>
  <c r="DK213" i="21"/>
  <c r="DK211" i="21"/>
  <c r="DL208" i="21" s="1"/>
  <c r="E214" i="21"/>
  <c r="DJ50" i="13"/>
  <c r="DJ57" i="21"/>
  <c r="AG56" i="69" s="1"/>
  <c r="AG58" i="69" s="1"/>
  <c r="DJ214" i="21"/>
  <c r="DH215" i="21" s="1"/>
  <c r="DI28" i="15"/>
  <c r="DJ172" i="15"/>
  <c r="DJ175" i="15" s="1"/>
  <c r="DI59" i="21"/>
  <c r="DI59" i="68"/>
  <c r="I67" i="69"/>
  <c r="S45" i="13"/>
  <c r="J81" i="24"/>
  <c r="J80" i="24"/>
  <c r="J86" i="24"/>
  <c r="J76" i="24"/>
  <c r="J75" i="24"/>
  <c r="J74" i="24"/>
  <c r="J78" i="24"/>
  <c r="J79" i="24"/>
  <c r="J85" i="24"/>
  <c r="J87" i="24"/>
  <c r="I93" i="24"/>
  <c r="J83" i="24"/>
  <c r="J82" i="24"/>
  <c r="J77" i="24"/>
  <c r="J84" i="24"/>
  <c r="R224" i="21"/>
  <c r="R228" i="21" s="1"/>
  <c r="D346" i="73"/>
  <c r="I27" i="25"/>
  <c r="DH90" i="21" l="1"/>
  <c r="EE86" i="15"/>
  <c r="EE87" i="15" s="1"/>
  <c r="ED16" i="15"/>
  <c r="I119" i="24"/>
  <c r="DL213" i="21"/>
  <c r="DL211" i="21"/>
  <c r="DM208" i="21" s="1"/>
  <c r="DJ28" i="15"/>
  <c r="DK172" i="15"/>
  <c r="DK175" i="15" s="1"/>
  <c r="DJ59" i="68"/>
  <c r="DJ59" i="21"/>
  <c r="R118" i="15"/>
  <c r="R119" i="15" s="1"/>
  <c r="R70" i="21"/>
  <c r="R229" i="21"/>
  <c r="AG93" i="69"/>
  <c r="AG102" i="69" s="1"/>
  <c r="AG142" i="69"/>
  <c r="AG155" i="69" s="1"/>
  <c r="AG49" i="24"/>
  <c r="DK57" i="21"/>
  <c r="DK50" i="13"/>
  <c r="DK214" i="21"/>
  <c r="DI215" i="21" s="1"/>
  <c r="I100" i="24"/>
  <c r="J72" i="24"/>
  <c r="DI90" i="21" l="1"/>
  <c r="EE37" i="13"/>
  <c r="EE35" i="13" s="1"/>
  <c r="EE39" i="13" s="1"/>
  <c r="EE40" i="13" s="1"/>
  <c r="EE89" i="15"/>
  <c r="R18" i="68"/>
  <c r="R23" i="68" s="1"/>
  <c r="I69" i="69"/>
  <c r="D124" i="73" s="1"/>
  <c r="R71" i="21"/>
  <c r="R21" i="15"/>
  <c r="S116" i="15"/>
  <c r="J88" i="24"/>
  <c r="DL50" i="13"/>
  <c r="DL57" i="21"/>
  <c r="DL214" i="21"/>
  <c r="DJ215" i="21" s="1"/>
  <c r="DK59" i="21"/>
  <c r="DK59" i="68"/>
  <c r="DG226" i="15"/>
  <c r="DH226" i="15"/>
  <c r="DI226" i="15"/>
  <c r="DJ226" i="15"/>
  <c r="AG111" i="69"/>
  <c r="AG120" i="69" s="1"/>
  <c r="AG129" i="69" s="1"/>
  <c r="R221" i="15"/>
  <c r="R230" i="15" s="1"/>
  <c r="S226" i="21"/>
  <c r="DL172" i="15"/>
  <c r="DL175" i="15" s="1"/>
  <c r="DK28" i="15"/>
  <c r="I116" i="24"/>
  <c r="DM213" i="21"/>
  <c r="DM211" i="21"/>
  <c r="DN208" i="21" s="1"/>
  <c r="DJ90" i="21" l="1"/>
  <c r="EF86" i="15"/>
  <c r="EE91" i="15"/>
  <c r="DL59" i="21"/>
  <c r="DL59" i="68"/>
  <c r="DN213" i="21"/>
  <c r="DN211" i="21"/>
  <c r="DO208" i="21" s="1"/>
  <c r="DM57" i="21"/>
  <c r="DM50" i="13"/>
  <c r="DM214" i="21"/>
  <c r="DL28" i="15"/>
  <c r="DM172" i="15"/>
  <c r="DM175" i="15" s="1"/>
  <c r="I117" i="24"/>
  <c r="I121" i="24"/>
  <c r="R238" i="15"/>
  <c r="R73" i="21"/>
  <c r="R47" i="15" s="1"/>
  <c r="R49" i="15" s="1"/>
  <c r="S12" i="21"/>
  <c r="I141" i="69"/>
  <c r="I70" i="69"/>
  <c r="R30" i="15"/>
  <c r="D340" i="73"/>
  <c r="D349" i="73" s="1"/>
  <c r="I21" i="25"/>
  <c r="I30" i="25" s="1"/>
  <c r="R81" i="68"/>
  <c r="R25" i="68"/>
  <c r="R27" i="68" s="1"/>
  <c r="EE16" i="15" l="1"/>
  <c r="EF87" i="15"/>
  <c r="DO211" i="21"/>
  <c r="DP208" i="21" s="1"/>
  <c r="DO213" i="21"/>
  <c r="R108" i="82"/>
  <c r="DN50" i="13"/>
  <c r="AH49" i="24" s="1"/>
  <c r="DN57" i="21"/>
  <c r="DN214" i="21"/>
  <c r="DL215" i="21" s="1"/>
  <c r="I72" i="69"/>
  <c r="I159" i="69"/>
  <c r="J11" i="69"/>
  <c r="I144" i="69"/>
  <c r="I149" i="69" s="1"/>
  <c r="I148" i="69"/>
  <c r="I154" i="69"/>
  <c r="R11" i="15"/>
  <c r="S46" i="15"/>
  <c r="DM28" i="15"/>
  <c r="DN172" i="15"/>
  <c r="DN175" i="15" s="1"/>
  <c r="S82" i="21"/>
  <c r="S83" i="21" s="1"/>
  <c r="S85" i="21" s="1"/>
  <c r="S15" i="21"/>
  <c r="DM59" i="68"/>
  <c r="DM59" i="21"/>
  <c r="J108" i="24"/>
  <c r="J110" i="24"/>
  <c r="J113" i="24"/>
  <c r="J106" i="24"/>
  <c r="J107" i="24"/>
  <c r="J105" i="24"/>
  <c r="J112" i="24"/>
  <c r="I123" i="24"/>
  <c r="J104" i="24"/>
  <c r="J111" i="24"/>
  <c r="J109" i="24"/>
  <c r="I122" i="24"/>
  <c r="DK215" i="21"/>
  <c r="DL90" i="21" l="1"/>
  <c r="DK90" i="21"/>
  <c r="J14" i="69"/>
  <c r="G224" i="73"/>
  <c r="G226" i="73" s="1"/>
  <c r="EF37" i="13"/>
  <c r="EF35" i="13" s="1"/>
  <c r="EF39" i="13" s="1"/>
  <c r="EF40" i="13" s="1"/>
  <c r="EF89" i="15"/>
  <c r="I124" i="24"/>
  <c r="I51" i="61" s="1"/>
  <c r="J114" i="24"/>
  <c r="DN59" i="21"/>
  <c r="DN59" i="68"/>
  <c r="AH56" i="69"/>
  <c r="AH58" i="69" s="1"/>
  <c r="I160" i="69"/>
  <c r="I161" i="69" s="1"/>
  <c r="R19" i="15"/>
  <c r="D331" i="73"/>
  <c r="D339" i="73" s="1"/>
  <c r="I11" i="25"/>
  <c r="DO50" i="13"/>
  <c r="DO57" i="21"/>
  <c r="DO214" i="21"/>
  <c r="DM215" i="21" s="1"/>
  <c r="DO172" i="15"/>
  <c r="DO175" i="15" s="1"/>
  <c r="DN28" i="15"/>
  <c r="I145" i="69"/>
  <c r="S26" i="21"/>
  <c r="S43" i="13"/>
  <c r="DP211" i="21"/>
  <c r="DQ208" i="21" s="1"/>
  <c r="DP213" i="21"/>
  <c r="DM90" i="21" l="1"/>
  <c r="EF91" i="15"/>
  <c r="EG86" i="15"/>
  <c r="AH142" i="69"/>
  <c r="AH155" i="69" s="1"/>
  <c r="AH93" i="69"/>
  <c r="AH102" i="69" s="1"/>
  <c r="I146" i="69"/>
  <c r="J153" i="69"/>
  <c r="J140" i="69"/>
  <c r="DP172" i="15"/>
  <c r="DP175" i="15" s="1"/>
  <c r="DO28" i="15"/>
  <c r="S33" i="21"/>
  <c r="DO59" i="21"/>
  <c r="DO59" i="68"/>
  <c r="I19" i="25"/>
  <c r="I39" i="25"/>
  <c r="I86" i="69" s="1"/>
  <c r="I88" i="69" s="1"/>
  <c r="DP57" i="21"/>
  <c r="DP50" i="13"/>
  <c r="DP214" i="21"/>
  <c r="DN215" i="21" s="1"/>
  <c r="S42" i="13"/>
  <c r="I61" i="61"/>
  <c r="DQ213" i="21"/>
  <c r="DQ211" i="21"/>
  <c r="DR208" i="21" s="1"/>
  <c r="DN90" i="21" l="1"/>
  <c r="EF16" i="15"/>
  <c r="EG87" i="15"/>
  <c r="DP28" i="15"/>
  <c r="DQ172" i="15"/>
  <c r="DQ175" i="15" s="1"/>
  <c r="DP59" i="68"/>
  <c r="DP59" i="21"/>
  <c r="S36" i="21"/>
  <c r="S61" i="21" s="1"/>
  <c r="S54" i="13"/>
  <c r="S57" i="13" s="1"/>
  <c r="S204" i="15" s="1"/>
  <c r="DR213" i="21"/>
  <c r="DR211" i="21"/>
  <c r="DS208" i="21" s="1"/>
  <c r="DQ57" i="21"/>
  <c r="DQ50" i="13"/>
  <c r="DQ214" i="21"/>
  <c r="DO215" i="21" s="1"/>
  <c r="DL226" i="15"/>
  <c r="DN226" i="15"/>
  <c r="DK226" i="15"/>
  <c r="DM226" i="15"/>
  <c r="AH111" i="69"/>
  <c r="AH120" i="69" s="1"/>
  <c r="AH129" i="69" s="1"/>
  <c r="DO90" i="21" l="1"/>
  <c r="EG37" i="13"/>
  <c r="EG35" i="13" s="1"/>
  <c r="EG39" i="13" s="1"/>
  <c r="EG40" i="13" s="1"/>
  <c r="EG89" i="15"/>
  <c r="S89" i="21"/>
  <c r="S97" i="21" s="1"/>
  <c r="DQ59" i="21"/>
  <c r="DQ59" i="68"/>
  <c r="DR172" i="15"/>
  <c r="DR175" i="15" s="1"/>
  <c r="DQ28" i="15"/>
  <c r="DS211" i="21"/>
  <c r="DT208" i="21" s="1"/>
  <c r="DS213" i="21"/>
  <c r="DR50" i="13"/>
  <c r="DR57" i="21"/>
  <c r="AI56" i="69" s="1"/>
  <c r="AI58" i="69" s="1"/>
  <c r="DR214" i="21"/>
  <c r="DP215" i="21" s="1"/>
  <c r="DP90" i="21" l="1"/>
  <c r="S54" i="15"/>
  <c r="S56" i="15" s="1"/>
  <c r="S63" i="21"/>
  <c r="S99" i="21"/>
  <c r="EH86" i="15"/>
  <c r="EG91" i="15"/>
  <c r="AI142" i="69"/>
  <c r="AI155" i="69" s="1"/>
  <c r="AI93" i="69"/>
  <c r="AI102" i="69" s="1"/>
  <c r="DR59" i="21"/>
  <c r="DR59" i="68"/>
  <c r="AI49" i="24"/>
  <c r="DS50" i="13"/>
  <c r="DS57" i="21"/>
  <c r="DS214" i="21"/>
  <c r="DQ215" i="21" s="1"/>
  <c r="DT211" i="21"/>
  <c r="DU208" i="21" s="1"/>
  <c r="DT213" i="21"/>
  <c r="DR28" i="15"/>
  <c r="DS172" i="15"/>
  <c r="DS175" i="15" s="1"/>
  <c r="DQ90" i="21" l="1"/>
  <c r="T96" i="21"/>
  <c r="S101" i="21"/>
  <c r="S220" i="15" s="1"/>
  <c r="S83" i="68"/>
  <c r="S110" i="82" s="1"/>
  <c r="S64" i="21"/>
  <c r="S12" i="15"/>
  <c r="T53" i="15"/>
  <c r="EH87" i="15"/>
  <c r="EH37" i="13" s="1"/>
  <c r="EG16" i="15"/>
  <c r="DS59" i="68"/>
  <c r="DS59" i="21"/>
  <c r="DS28" i="15"/>
  <c r="DT172" i="15"/>
  <c r="DT175" i="15" s="1"/>
  <c r="AI111" i="69"/>
  <c r="AI120" i="69" s="1"/>
  <c r="AI129" i="69" s="1"/>
  <c r="DQ226" i="15"/>
  <c r="DP226" i="15"/>
  <c r="DR226" i="15"/>
  <c r="DO226" i="15"/>
  <c r="DT50" i="13"/>
  <c r="DT57" i="21"/>
  <c r="DT214" i="21"/>
  <c r="DR215" i="21" s="1"/>
  <c r="DU211" i="21"/>
  <c r="DV208" i="21" s="1"/>
  <c r="DU213" i="21"/>
  <c r="DR90" i="21" l="1"/>
  <c r="S185" i="21"/>
  <c r="S190" i="21" s="1"/>
  <c r="S196" i="21" s="1"/>
  <c r="S167" i="15" s="1"/>
  <c r="S168" i="15" s="1"/>
  <c r="T98" i="21"/>
  <c r="T81" i="21"/>
  <c r="EH89" i="15"/>
  <c r="EI86" i="15" s="1"/>
  <c r="EH35" i="13"/>
  <c r="EH39" i="13" s="1"/>
  <c r="EH40" i="13" s="1"/>
  <c r="AM36" i="24"/>
  <c r="AM34" i="24" s="1"/>
  <c r="AM38" i="24" s="1"/>
  <c r="AM39" i="24" s="1"/>
  <c r="DV213" i="21"/>
  <c r="DV211" i="21"/>
  <c r="DW208" i="21" s="1"/>
  <c r="DT59" i="21"/>
  <c r="DT59" i="68"/>
  <c r="DU57" i="21"/>
  <c r="DU50" i="13"/>
  <c r="DU214" i="21"/>
  <c r="DS215" i="21" s="1"/>
  <c r="DT28" i="15"/>
  <c r="DU172" i="15"/>
  <c r="DU175" i="15" s="1"/>
  <c r="DS90" i="21" l="1"/>
  <c r="S191" i="21"/>
  <c r="T188" i="21" s="1"/>
  <c r="S66" i="21"/>
  <c r="S61" i="68" s="1"/>
  <c r="S197" i="21"/>
  <c r="T194" i="21" s="1"/>
  <c r="S201" i="21"/>
  <c r="S67" i="21"/>
  <c r="S62" i="68" s="1"/>
  <c r="S200" i="21"/>
  <c r="T55" i="15"/>
  <c r="T35" i="21"/>
  <c r="EH91" i="15"/>
  <c r="EH16" i="15" s="1"/>
  <c r="DU59" i="21"/>
  <c r="DU59" i="68"/>
  <c r="DW213" i="21"/>
  <c r="DW211" i="21"/>
  <c r="DX208" i="21" s="1"/>
  <c r="DV50" i="13"/>
  <c r="AJ49" i="24" s="1"/>
  <c r="DV57" i="21"/>
  <c r="AJ56" i="69" s="1"/>
  <c r="AJ58" i="69" s="1"/>
  <c r="DV214" i="21"/>
  <c r="DT215" i="21" s="1"/>
  <c r="DU28" i="15"/>
  <c r="DV172" i="15"/>
  <c r="DV175" i="15" s="1"/>
  <c r="S27" i="15"/>
  <c r="T165" i="15"/>
  <c r="DT90" i="21" l="1"/>
  <c r="T189" i="21"/>
  <c r="T51" i="13" s="1"/>
  <c r="T45" i="13" s="1"/>
  <c r="S68" i="21"/>
  <c r="S224" i="21" s="1"/>
  <c r="S228" i="21" s="1"/>
  <c r="EI87" i="15"/>
  <c r="EI89" i="15" s="1"/>
  <c r="AJ93" i="69"/>
  <c r="AJ102" i="69" s="1"/>
  <c r="AJ142" i="69"/>
  <c r="AJ155" i="69" s="1"/>
  <c r="DV59" i="21"/>
  <c r="DV59" i="68"/>
  <c r="DW57" i="21"/>
  <c r="DW50" i="13"/>
  <c r="DW214" i="21"/>
  <c r="DW172" i="15"/>
  <c r="DW175" i="15" s="1"/>
  <c r="DV28" i="15"/>
  <c r="DX211" i="21"/>
  <c r="DY208" i="21" s="1"/>
  <c r="DX213" i="21"/>
  <c r="EI37" i="13" l="1"/>
  <c r="EI35" i="13" s="1"/>
  <c r="EI39" i="13" s="1"/>
  <c r="EI40" i="13" s="1"/>
  <c r="EJ86" i="15"/>
  <c r="EI91" i="15"/>
  <c r="DX57" i="21"/>
  <c r="DX50" i="13"/>
  <c r="DX214" i="21"/>
  <c r="DV215" i="21" s="1"/>
  <c r="DY213" i="21"/>
  <c r="DY211" i="21"/>
  <c r="DZ208" i="21" s="1"/>
  <c r="S118" i="15"/>
  <c r="S119" i="15" s="1"/>
  <c r="S70" i="21"/>
  <c r="S229" i="21"/>
  <c r="DX172" i="15"/>
  <c r="DX175" i="15" s="1"/>
  <c r="DW28" i="15"/>
  <c r="DU226" i="15"/>
  <c r="DV226" i="15"/>
  <c r="AJ111" i="69"/>
  <c r="AJ120" i="69" s="1"/>
  <c r="AJ129" i="69" s="1"/>
  <c r="DT226" i="15"/>
  <c r="DS226" i="15"/>
  <c r="DU215" i="21"/>
  <c r="DW59" i="21"/>
  <c r="DW59" i="68"/>
  <c r="DV90" i="21" l="1"/>
  <c r="DU90" i="21"/>
  <c r="EI16" i="15"/>
  <c r="EJ87" i="15"/>
  <c r="S221" i="15"/>
  <c r="S230" i="15" s="1"/>
  <c r="T226" i="21"/>
  <c r="S18" i="68"/>
  <c r="S23" i="68" s="1"/>
  <c r="S71" i="21"/>
  <c r="S21" i="15"/>
  <c r="S30" i="15" s="1"/>
  <c r="T116" i="15"/>
  <c r="DZ211" i="21"/>
  <c r="EA208" i="21" s="1"/>
  <c r="DZ213" i="21"/>
  <c r="DX59" i="21"/>
  <c r="DX59" i="68"/>
  <c r="DY172" i="15"/>
  <c r="DY175" i="15" s="1"/>
  <c r="DX28" i="15"/>
  <c r="DY57" i="21"/>
  <c r="DY50" i="13"/>
  <c r="DY214" i="21"/>
  <c r="DW215" i="21" s="1"/>
  <c r="DW90" i="21" l="1"/>
  <c r="EJ37" i="13"/>
  <c r="EJ35" i="13" s="1"/>
  <c r="EJ39" i="13" s="1"/>
  <c r="EJ40" i="13" s="1"/>
  <c r="EJ89" i="15"/>
  <c r="DZ57" i="21"/>
  <c r="AK56" i="69" s="1"/>
  <c r="AK58" i="69" s="1"/>
  <c r="DZ50" i="13"/>
  <c r="AK49" i="24" s="1"/>
  <c r="DZ214" i="21"/>
  <c r="DX215" i="21" s="1"/>
  <c r="EA211" i="21"/>
  <c r="EB208" i="21" s="1"/>
  <c r="EA213" i="21"/>
  <c r="DY59" i="68"/>
  <c r="DY59" i="21"/>
  <c r="S73" i="21"/>
  <c r="S47" i="15" s="1"/>
  <c r="S49" i="15" s="1"/>
  <c r="S238" i="15"/>
  <c r="T12" i="21"/>
  <c r="S81" i="68"/>
  <c r="S25" i="68"/>
  <c r="S27" i="68" s="1"/>
  <c r="DY28" i="15"/>
  <c r="DZ172" i="15"/>
  <c r="DZ175" i="15" s="1"/>
  <c r="DX90" i="21" l="1"/>
  <c r="EJ91" i="15"/>
  <c r="EK86" i="15"/>
  <c r="S108" i="82"/>
  <c r="S11" i="15"/>
  <c r="S19" i="15" s="1"/>
  <c r="T46" i="15"/>
  <c r="T82" i="21"/>
  <c r="T83" i="21" s="1"/>
  <c r="T85" i="21" s="1"/>
  <c r="T15" i="21"/>
  <c r="EA50" i="13"/>
  <c r="EA57" i="21"/>
  <c r="EA214" i="21"/>
  <c r="DY215" i="21" s="1"/>
  <c r="EB211" i="21"/>
  <c r="EC208" i="21" s="1"/>
  <c r="EB213" i="21"/>
  <c r="AK93" i="69"/>
  <c r="AK102" i="69" s="1"/>
  <c r="AK142" i="69"/>
  <c r="AK155" i="69" s="1"/>
  <c r="DZ28" i="15"/>
  <c r="EA172" i="15"/>
  <c r="EA175" i="15" s="1"/>
  <c r="DZ59" i="21"/>
  <c r="DZ59" i="68"/>
  <c r="DY90" i="21" l="1"/>
  <c r="EJ16" i="15"/>
  <c r="EK87" i="15"/>
  <c r="EK37" i="13" s="1"/>
  <c r="EK35" i="13" s="1"/>
  <c r="EK39" i="13" s="1"/>
  <c r="EK40" i="13" s="1"/>
  <c r="AK111" i="69"/>
  <c r="AK120" i="69" s="1"/>
  <c r="AK129" i="69" s="1"/>
  <c r="DZ226" i="15"/>
  <c r="DW226" i="15"/>
  <c r="DX226" i="15"/>
  <c r="DY226" i="15"/>
  <c r="EC213" i="21"/>
  <c r="EC211" i="21"/>
  <c r="ED208" i="21" s="1"/>
  <c r="EA59" i="68"/>
  <c r="EA59" i="21"/>
  <c r="EA28" i="15"/>
  <c r="EB172" i="15"/>
  <c r="EB175" i="15" s="1"/>
  <c r="T43" i="13"/>
  <c r="T26" i="21"/>
  <c r="EB50" i="13"/>
  <c r="EB57" i="21"/>
  <c r="EB214" i="21"/>
  <c r="DZ215" i="21" s="1"/>
  <c r="DZ90" i="21" l="1"/>
  <c r="EK89" i="15"/>
  <c r="EC172" i="15"/>
  <c r="EC175" i="15" s="1"/>
  <c r="EB28" i="15"/>
  <c r="T33" i="21"/>
  <c r="EB59" i="21"/>
  <c r="EB59" i="68"/>
  <c r="T42" i="13"/>
  <c r="ED213" i="21"/>
  <c r="ED211" i="21"/>
  <c r="EE208" i="21" s="1"/>
  <c r="EC50" i="13"/>
  <c r="EC57" i="21"/>
  <c r="EC214" i="21"/>
  <c r="EA215" i="21" s="1"/>
  <c r="EA90" i="21" l="1"/>
  <c r="EK91" i="15"/>
  <c r="EL86" i="15"/>
  <c r="EC28" i="15"/>
  <c r="ED172" i="15"/>
  <c r="ED175" i="15" s="1"/>
  <c r="T54" i="13"/>
  <c r="T57" i="13" s="1"/>
  <c r="T204" i="15" s="1"/>
  <c r="EC59" i="68"/>
  <c r="EC59" i="21"/>
  <c r="T36" i="21"/>
  <c r="T61" i="21" s="1"/>
  <c r="EE211" i="21"/>
  <c r="EF208" i="21" s="1"/>
  <c r="EE213" i="21"/>
  <c r="ED50" i="13"/>
  <c r="ED57" i="21"/>
  <c r="ED214" i="21"/>
  <c r="EB215" i="21" s="1"/>
  <c r="EB90" i="21" l="1"/>
  <c r="EK16" i="15"/>
  <c r="EL87" i="15"/>
  <c r="EL37" i="13" s="1"/>
  <c r="ED59" i="21"/>
  <c r="ED59" i="68"/>
  <c r="AL56" i="69"/>
  <c r="AL58" i="69" s="1"/>
  <c r="EE50" i="13"/>
  <c r="EE57" i="21"/>
  <c r="EE214" i="21"/>
  <c r="EC215" i="21" s="1"/>
  <c r="AL49" i="24"/>
  <c r="EF211" i="21"/>
  <c r="EG208" i="21" s="1"/>
  <c r="EF213" i="21"/>
  <c r="T89" i="21"/>
  <c r="T97" i="21" s="1"/>
  <c r="ED28" i="15"/>
  <c r="EE172" i="15"/>
  <c r="EE175" i="15" s="1"/>
  <c r="EC90" i="21" l="1"/>
  <c r="T63" i="21"/>
  <c r="T54" i="15"/>
  <c r="T56" i="15" s="1"/>
  <c r="T99" i="21"/>
  <c r="AN36" i="24"/>
  <c r="AN34" i="24" s="1"/>
  <c r="AN38" i="24" s="1"/>
  <c r="AN39" i="24" s="1"/>
  <c r="EL35" i="13"/>
  <c r="EL39" i="13" s="1"/>
  <c r="EL40" i="13" s="1"/>
  <c r="EL89" i="15"/>
  <c r="EE59" i="68"/>
  <c r="EE59" i="21"/>
  <c r="EF172" i="15"/>
  <c r="EF175" i="15" s="1"/>
  <c r="EE28" i="15"/>
  <c r="AL93" i="69"/>
  <c r="AL102" i="69" s="1"/>
  <c r="AL142" i="69"/>
  <c r="AL155" i="69" s="1"/>
  <c r="EF50" i="13"/>
  <c r="EF57" i="21"/>
  <c r="EF214" i="21"/>
  <c r="ED215" i="21" s="1"/>
  <c r="EG211" i="21"/>
  <c r="EH208" i="21" s="1"/>
  <c r="EG213" i="21"/>
  <c r="ED90" i="21" l="1"/>
  <c r="U96" i="21"/>
  <c r="T101" i="21"/>
  <c r="T220" i="15" s="1"/>
  <c r="T12" i="15"/>
  <c r="U53" i="15"/>
  <c r="T83" i="68"/>
  <c r="T110" i="82" s="1"/>
  <c r="T64" i="21"/>
  <c r="EM86" i="15"/>
  <c r="EL91" i="15"/>
  <c r="EG57" i="21"/>
  <c r="EG50" i="13"/>
  <c r="EG214" i="21"/>
  <c r="EE215" i="21" s="1"/>
  <c r="EF28" i="15"/>
  <c r="EG172" i="15"/>
  <c r="EG175" i="15" s="1"/>
  <c r="EH213" i="21"/>
  <c r="EH211" i="21"/>
  <c r="EI208" i="21" s="1"/>
  <c r="EF59" i="68"/>
  <c r="EF59" i="21"/>
  <c r="ED226" i="15"/>
  <c r="EA226" i="15"/>
  <c r="EC226" i="15"/>
  <c r="EB226" i="15"/>
  <c r="AL111" i="69"/>
  <c r="AL120" i="69" s="1"/>
  <c r="AL129" i="69" s="1"/>
  <c r="EE90" i="21" l="1"/>
  <c r="T185" i="21"/>
  <c r="T190" i="21" s="1"/>
  <c r="T66" i="21" s="1"/>
  <c r="U98" i="21"/>
  <c r="U81" i="21"/>
  <c r="EL16" i="15"/>
  <c r="EM87" i="15"/>
  <c r="EM37" i="13" s="1"/>
  <c r="EM35" i="13" s="1"/>
  <c r="EM39" i="13" s="1"/>
  <c r="EM40" i="13" s="1"/>
  <c r="EH172" i="15"/>
  <c r="EH175" i="15" s="1"/>
  <c r="EG28" i="15"/>
  <c r="EI213" i="21"/>
  <c r="EI211" i="21"/>
  <c r="EJ208" i="21" s="1"/>
  <c r="EH57" i="21"/>
  <c r="AM56" i="69" s="1"/>
  <c r="AM58" i="69" s="1"/>
  <c r="EH50" i="13"/>
  <c r="AM49" i="24" s="1"/>
  <c r="EH214" i="21"/>
  <c r="EF215" i="21" s="1"/>
  <c r="EG59" i="21"/>
  <c r="EG59" i="68"/>
  <c r="EF90" i="21" l="1"/>
  <c r="T191" i="21"/>
  <c r="U188" i="21" s="1"/>
  <c r="T196" i="21"/>
  <c r="T67" i="21" s="1"/>
  <c r="U35" i="21"/>
  <c r="U55" i="15"/>
  <c r="EM89" i="15"/>
  <c r="EM91" i="15" s="1"/>
  <c r="AM142" i="69"/>
  <c r="AM155" i="69" s="1"/>
  <c r="AM93" i="69"/>
  <c r="AM102" i="69" s="1"/>
  <c r="T61" i="68"/>
  <c r="EH59" i="68"/>
  <c r="EH59" i="21"/>
  <c r="EI50" i="13"/>
  <c r="EI57" i="21"/>
  <c r="EI214" i="21"/>
  <c r="EH28" i="15"/>
  <c r="EI172" i="15"/>
  <c r="EI175" i="15" s="1"/>
  <c r="EJ211" i="21"/>
  <c r="EK208" i="21" s="1"/>
  <c r="EJ213" i="21"/>
  <c r="T200" i="21" l="1"/>
  <c r="T201" i="21"/>
  <c r="T167" i="15"/>
  <c r="T168" i="15" s="1"/>
  <c r="T27" i="15" s="1"/>
  <c r="T197" i="21"/>
  <c r="U194" i="21" s="1"/>
  <c r="U189" i="21" s="1"/>
  <c r="U51" i="13" s="1"/>
  <c r="U45" i="13" s="1"/>
  <c r="EN86" i="15"/>
  <c r="EN87" i="15" s="1"/>
  <c r="EN37" i="13" s="1"/>
  <c r="EN35" i="13" s="1"/>
  <c r="EN39" i="13" s="1"/>
  <c r="EN40" i="13" s="1"/>
  <c r="EM16" i="15"/>
  <c r="EI59" i="21"/>
  <c r="EI59" i="68"/>
  <c r="T62" i="68"/>
  <c r="T68" i="21"/>
  <c r="EG226" i="15"/>
  <c r="EH226" i="15"/>
  <c r="EE226" i="15"/>
  <c r="EF226" i="15"/>
  <c r="AM111" i="69"/>
  <c r="AM120" i="69" s="1"/>
  <c r="AM129" i="69" s="1"/>
  <c r="EJ50" i="13"/>
  <c r="EJ57" i="21"/>
  <c r="EJ214" i="21"/>
  <c r="EH215" i="21" s="1"/>
  <c r="EK211" i="21"/>
  <c r="EL208" i="21" s="1"/>
  <c r="EK213" i="21"/>
  <c r="EG215" i="21"/>
  <c r="EI28" i="15"/>
  <c r="EJ172" i="15"/>
  <c r="EJ175" i="15" s="1"/>
  <c r="EG90" i="21" l="1"/>
  <c r="EH90" i="21"/>
  <c r="U165" i="15"/>
  <c r="EN89" i="15"/>
  <c r="EK172" i="15"/>
  <c r="EK175" i="15" s="1"/>
  <c r="EJ28" i="15"/>
  <c r="T224" i="21"/>
  <c r="T228" i="21" s="1"/>
  <c r="EJ59" i="21"/>
  <c r="EJ59" i="68"/>
  <c r="EK50" i="13"/>
  <c r="EK57" i="21"/>
  <c r="EK214" i="21"/>
  <c r="EI215" i="21" s="1"/>
  <c r="EL213" i="21"/>
  <c r="EL211" i="21"/>
  <c r="EM208" i="21" s="1"/>
  <c r="EI90" i="21" l="1"/>
  <c r="EN91" i="15"/>
  <c r="EO86" i="15"/>
  <c r="EK59" i="21"/>
  <c r="EK59" i="68"/>
  <c r="EM213" i="21"/>
  <c r="EM211" i="21"/>
  <c r="EN208" i="21" s="1"/>
  <c r="T118" i="15"/>
  <c r="T119" i="15" s="1"/>
  <c r="T70" i="21"/>
  <c r="T229" i="21"/>
  <c r="EK28" i="15"/>
  <c r="EL172" i="15"/>
  <c r="EL175" i="15" s="1"/>
  <c r="EL57" i="21"/>
  <c r="AN56" i="69" s="1"/>
  <c r="AN58" i="69" s="1"/>
  <c r="EL50" i="13"/>
  <c r="AN49" i="24" s="1"/>
  <c r="EL214" i="21"/>
  <c r="EJ215" i="21" s="1"/>
  <c r="EJ90" i="21" l="1"/>
  <c r="EO87" i="15"/>
  <c r="EO37" i="13" s="1"/>
  <c r="EO35" i="13" s="1"/>
  <c r="EO39" i="13" s="1"/>
  <c r="EO40" i="13" s="1"/>
  <c r="EN16" i="15"/>
  <c r="AN93" i="69"/>
  <c r="AN102" i="69" s="1"/>
  <c r="AN142" i="69"/>
  <c r="AN155" i="69" s="1"/>
  <c r="EL28" i="15"/>
  <c r="EM172" i="15"/>
  <c r="EM175" i="15" s="1"/>
  <c r="EN213" i="21"/>
  <c r="EN211" i="21"/>
  <c r="EO208" i="21" s="1"/>
  <c r="EL59" i="68"/>
  <c r="EL59" i="21"/>
  <c r="T221" i="15"/>
  <c r="T230" i="15" s="1"/>
  <c r="U226" i="21"/>
  <c r="EM50" i="13"/>
  <c r="EM57" i="21"/>
  <c r="EM214" i="21"/>
  <c r="EK215" i="21" s="1"/>
  <c r="T18" i="68"/>
  <c r="T23" i="68" s="1"/>
  <c r="T71" i="21"/>
  <c r="T21" i="15"/>
  <c r="T30" i="15" s="1"/>
  <c r="U116" i="15"/>
  <c r="EK90" i="21" l="1"/>
  <c r="EO89" i="15"/>
  <c r="EO213" i="21"/>
  <c r="EO211" i="21"/>
  <c r="EP208" i="21" s="1"/>
  <c r="T73" i="21"/>
  <c r="T47" i="15" s="1"/>
  <c r="T49" i="15" s="1"/>
  <c r="T238" i="15"/>
  <c r="U12" i="21"/>
  <c r="T81" i="68"/>
  <c r="T25" i="68"/>
  <c r="T27" i="68" s="1"/>
  <c r="EN50" i="13"/>
  <c r="EN57" i="21"/>
  <c r="EN214" i="21"/>
  <c r="EM59" i="68"/>
  <c r="EM59" i="21"/>
  <c r="EN172" i="15"/>
  <c r="EN175" i="15" s="1"/>
  <c r="EM28" i="15"/>
  <c r="EJ226" i="15"/>
  <c r="AN111" i="69"/>
  <c r="AN120" i="69" s="1"/>
  <c r="AN129" i="69" s="1"/>
  <c r="EI226" i="15"/>
  <c r="EL226" i="15"/>
  <c r="EK226" i="15"/>
  <c r="EO91" i="15" l="1"/>
  <c r="EP86" i="15"/>
  <c r="T108" i="82"/>
  <c r="U82" i="21"/>
  <c r="U83" i="21" s="1"/>
  <c r="U85" i="21" s="1"/>
  <c r="U15" i="21"/>
  <c r="EO172" i="15"/>
  <c r="EO175" i="15" s="1"/>
  <c r="EN28" i="15"/>
  <c r="T11" i="15"/>
  <c r="T19" i="15" s="1"/>
  <c r="U46" i="15"/>
  <c r="EP211" i="21"/>
  <c r="EP213" i="21"/>
  <c r="EO57" i="21"/>
  <c r="EO50" i="13"/>
  <c r="EO214" i="21"/>
  <c r="EN59" i="68"/>
  <c r="EN59" i="21"/>
  <c r="EL215" i="21"/>
  <c r="EL90" i="21" l="1"/>
  <c r="EP87" i="15"/>
  <c r="EO16" i="15"/>
  <c r="EP57" i="21"/>
  <c r="EP50" i="13"/>
  <c r="AO49" i="24" s="1"/>
  <c r="EP214" i="21"/>
  <c r="EO215" i="21" s="1"/>
  <c r="EP172" i="15"/>
  <c r="EP175" i="15" s="1"/>
  <c r="EP28" i="15" s="1"/>
  <c r="EO28" i="15"/>
  <c r="EO59" i="68"/>
  <c r="EO59" i="21"/>
  <c r="EM215" i="21"/>
  <c r="U43" i="13"/>
  <c r="U26" i="21"/>
  <c r="EO90" i="21" l="1"/>
  <c r="EM90" i="21"/>
  <c r="EP37" i="13"/>
  <c r="E87" i="15"/>
  <c r="EP89" i="15"/>
  <c r="EP91" i="15" s="1"/>
  <c r="EP16" i="15" s="1"/>
  <c r="EN215" i="21"/>
  <c r="EP59" i="21"/>
  <c r="EP59" i="68"/>
  <c r="E57" i="21"/>
  <c r="AO56" i="69"/>
  <c r="U33" i="21"/>
  <c r="U42" i="13"/>
  <c r="E50" i="13"/>
  <c r="J320" i="73"/>
  <c r="P320" i="73"/>
  <c r="E49" i="24"/>
  <c r="EN90" i="21" l="1"/>
  <c r="E59" i="21"/>
  <c r="EP35" i="13"/>
  <c r="E37" i="13"/>
  <c r="AO36" i="24"/>
  <c r="AO58" i="69"/>
  <c r="E56" i="69"/>
  <c r="A56" i="69" s="1"/>
  <c r="A49" i="24"/>
  <c r="F171" i="1"/>
  <c r="U54" i="13"/>
  <c r="U57" i="13" s="1"/>
  <c r="U204" i="15" s="1"/>
  <c r="U36" i="21"/>
  <c r="U61" i="21" s="1"/>
  <c r="E59" i="68"/>
  <c r="AO34" i="24" l="1"/>
  <c r="E36" i="24"/>
  <c r="A36" i="24" s="1"/>
  <c r="EP39" i="13"/>
  <c r="E35" i="13"/>
  <c r="U89" i="21"/>
  <c r="U97" i="21" s="1"/>
  <c r="E58" i="69"/>
  <c r="A58" i="69" s="1"/>
  <c r="AO93" i="69"/>
  <c r="AO142" i="69"/>
  <c r="AO155" i="69" s="1"/>
  <c r="E155" i="69" s="1"/>
  <c r="C37" i="86" s="1"/>
  <c r="U54" i="15" l="1"/>
  <c r="U63" i="21"/>
  <c r="U99" i="21"/>
  <c r="EP40" i="13"/>
  <c r="E39" i="13"/>
  <c r="E40" i="13" s="1"/>
  <c r="AO38" i="24"/>
  <c r="E34" i="24"/>
  <c r="A34" i="24" s="1"/>
  <c r="AO102" i="69"/>
  <c r="E93" i="69"/>
  <c r="V96" i="21" l="1"/>
  <c r="U101" i="21"/>
  <c r="U220" i="15" s="1"/>
  <c r="U83" i="68"/>
  <c r="U110" i="82" s="1"/>
  <c r="U64" i="21"/>
  <c r="U185" i="21" s="1"/>
  <c r="U190" i="21" s="1"/>
  <c r="U56" i="15"/>
  <c r="AO39" i="24"/>
  <c r="E38" i="24"/>
  <c r="EO226" i="15"/>
  <c r="AO111" i="69"/>
  <c r="EM226" i="15"/>
  <c r="EN226" i="15"/>
  <c r="EP226" i="15"/>
  <c r="E102" i="69"/>
  <c r="V53" i="15" l="1"/>
  <c r="U12" i="15"/>
  <c r="V98" i="21"/>
  <c r="V81" i="21"/>
  <c r="E39" i="24"/>
  <c r="A39" i="24" s="1"/>
  <c r="A38" i="24"/>
  <c r="U66" i="21"/>
  <c r="U191" i="21"/>
  <c r="V188" i="21" s="1"/>
  <c r="U196" i="21"/>
  <c r="AO120" i="69"/>
  <c r="E111" i="69"/>
  <c r="V35" i="21" l="1"/>
  <c r="V55" i="15"/>
  <c r="AO129" i="69"/>
  <c r="E129" i="69" s="1"/>
  <c r="E120" i="69"/>
  <c r="U167" i="15"/>
  <c r="U168" i="15" s="1"/>
  <c r="U67" i="21"/>
  <c r="U68" i="21" s="1"/>
  <c r="U201" i="21"/>
  <c r="U200" i="21"/>
  <c r="U197" i="21"/>
  <c r="V194" i="21" s="1"/>
  <c r="V189" i="21" s="1"/>
  <c r="V51" i="13" s="1"/>
  <c r="U61" i="68"/>
  <c r="J34" i="69" l="1"/>
  <c r="U62" i="68"/>
  <c r="V45" i="13"/>
  <c r="J50" i="24"/>
  <c r="U224" i="21"/>
  <c r="U228" i="21" s="1"/>
  <c r="U27" i="15"/>
  <c r="V165" i="15"/>
  <c r="J44" i="24" l="1"/>
  <c r="U118" i="15"/>
  <c r="U119" i="15" s="1"/>
  <c r="U70" i="21"/>
  <c r="U229" i="21"/>
  <c r="U18" i="68" l="1"/>
  <c r="U23" i="68" s="1"/>
  <c r="U71" i="21"/>
  <c r="U21" i="15"/>
  <c r="U30" i="15" s="1"/>
  <c r="V116" i="15"/>
  <c r="U221" i="15"/>
  <c r="U230" i="15" s="1"/>
  <c r="V226" i="21"/>
  <c r="U238" i="15" l="1"/>
  <c r="U73" i="21"/>
  <c r="U47" i="15" s="1"/>
  <c r="U49" i="15" s="1"/>
  <c r="V12" i="21"/>
  <c r="U81" i="68"/>
  <c r="U25" i="68"/>
  <c r="U27" i="68" s="1"/>
  <c r="V82" i="21" l="1"/>
  <c r="V83" i="21" s="1"/>
  <c r="V85" i="21" s="1"/>
  <c r="V15" i="21"/>
  <c r="U11" i="15"/>
  <c r="U19" i="15" s="1"/>
  <c r="V46" i="15"/>
  <c r="U108" i="82"/>
  <c r="V43" i="13" l="1"/>
  <c r="V26" i="21"/>
  <c r="V33" i="21" l="1"/>
  <c r="V36" i="21" s="1"/>
  <c r="V61" i="21" s="1"/>
  <c r="J25" i="69"/>
  <c r="V42" i="13"/>
  <c r="J42" i="24"/>
  <c r="V54" i="13" l="1"/>
  <c r="V57" i="13" s="1"/>
  <c r="V204" i="15" s="1"/>
  <c r="E314" i="73"/>
  <c r="J32" i="69"/>
  <c r="J41" i="24"/>
  <c r="V89" i="21"/>
  <c r="V97" i="21" s="1"/>
  <c r="V63" i="21" l="1"/>
  <c r="V54" i="15"/>
  <c r="V99" i="21"/>
  <c r="J35" i="69"/>
  <c r="J60" i="69" s="1"/>
  <c r="J53" i="24"/>
  <c r="V101" i="21" l="1"/>
  <c r="V220" i="15" s="1"/>
  <c r="W96" i="21"/>
  <c r="V56" i="15"/>
  <c r="J62" i="69"/>
  <c r="V83" i="68"/>
  <c r="V110" i="82" s="1"/>
  <c r="V64" i="21"/>
  <c r="V185" i="21" s="1"/>
  <c r="V190" i="21" s="1"/>
  <c r="V196" i="21" s="1"/>
  <c r="J56" i="24"/>
  <c r="J61" i="24"/>
  <c r="W53" i="15" l="1"/>
  <c r="V12" i="15"/>
  <c r="W98" i="21"/>
  <c r="W81" i="21"/>
  <c r="J63" i="69"/>
  <c r="V167" i="15"/>
  <c r="V168" i="15" s="1"/>
  <c r="V67" i="21"/>
  <c r="V201" i="21"/>
  <c r="V200" i="21"/>
  <c r="V197" i="21"/>
  <c r="W194" i="21" s="1"/>
  <c r="J67" i="24"/>
  <c r="V66" i="21"/>
  <c r="V191" i="21"/>
  <c r="W188" i="21" s="1"/>
  <c r="W35" i="21" l="1"/>
  <c r="W55" i="15"/>
  <c r="J12" i="25"/>
  <c r="J79" i="69" s="1"/>
  <c r="E332" i="73"/>
  <c r="W189" i="21"/>
  <c r="W51" i="13" s="1"/>
  <c r="V61" i="68"/>
  <c r="J65" i="69"/>
  <c r="V68" i="21"/>
  <c r="J69" i="24"/>
  <c r="J70" i="24"/>
  <c r="V62" i="68"/>
  <c r="J66" i="69"/>
  <c r="V27" i="15"/>
  <c r="W165" i="15"/>
  <c r="J92" i="24" l="1"/>
  <c r="J94" i="24" s="1"/>
  <c r="V224" i="21"/>
  <c r="V228" i="21" s="1"/>
  <c r="W45" i="13"/>
  <c r="J27" i="25"/>
  <c r="E346" i="73"/>
  <c r="J143" i="69"/>
  <c r="J156" i="69" s="1"/>
  <c r="J67" i="69"/>
  <c r="K75" i="24" l="1"/>
  <c r="K86" i="24"/>
  <c r="K87" i="24"/>
  <c r="K85" i="24"/>
  <c r="K77" i="24"/>
  <c r="K74" i="24"/>
  <c r="K78" i="24"/>
  <c r="K81" i="24"/>
  <c r="K80" i="24"/>
  <c r="K84" i="24"/>
  <c r="K79" i="24"/>
  <c r="K82" i="24"/>
  <c r="K83" i="24"/>
  <c r="J93" i="24"/>
  <c r="K76" i="24"/>
  <c r="V118" i="15"/>
  <c r="V119" i="15" s="1"/>
  <c r="V70" i="21"/>
  <c r="V229" i="21"/>
  <c r="J119" i="24"/>
  <c r="J97" i="24"/>
  <c r="J98" i="24" s="1"/>
  <c r="K73" i="24"/>
  <c r="K72" i="24" l="1"/>
  <c r="J99" i="24"/>
  <c r="J100" i="24" s="1"/>
  <c r="V221" i="15"/>
  <c r="V230" i="15" s="1"/>
  <c r="W226" i="21"/>
  <c r="V18" i="68"/>
  <c r="V23" i="68" s="1"/>
  <c r="J69" i="69"/>
  <c r="E124" i="73" s="1"/>
  <c r="V71" i="21"/>
  <c r="V21" i="15"/>
  <c r="W116" i="15"/>
  <c r="J116" i="24" l="1"/>
  <c r="V81" i="68"/>
  <c r="V25" i="68"/>
  <c r="V27" i="68" s="1"/>
  <c r="J141" i="69"/>
  <c r="J70" i="69"/>
  <c r="K88" i="24"/>
  <c r="V30" i="15"/>
  <c r="E340" i="73"/>
  <c r="E349" i="73" s="1"/>
  <c r="J21" i="25"/>
  <c r="J30" i="25" s="1"/>
  <c r="V73" i="21"/>
  <c r="V47" i="15" s="1"/>
  <c r="V49" i="15" s="1"/>
  <c r="V238" i="15"/>
  <c r="W12" i="21"/>
  <c r="V11" i="15" l="1"/>
  <c r="W46" i="15"/>
  <c r="J159" i="69"/>
  <c r="J72" i="69"/>
  <c r="K11" i="69"/>
  <c r="J144" i="69"/>
  <c r="J149" i="69" s="1"/>
  <c r="J148" i="69"/>
  <c r="J154" i="69"/>
  <c r="W82" i="21"/>
  <c r="W83" i="21" s="1"/>
  <c r="W85" i="21" s="1"/>
  <c r="W15" i="21"/>
  <c r="V108" i="82"/>
  <c r="J117" i="24"/>
  <c r="J121" i="24"/>
  <c r="K14" i="69" l="1"/>
  <c r="H224" i="73"/>
  <c r="H226" i="73" s="1"/>
  <c r="W26" i="21"/>
  <c r="W43" i="13"/>
  <c r="J122" i="24"/>
  <c r="J160" i="69"/>
  <c r="J161" i="69" s="1"/>
  <c r="K105" i="24"/>
  <c r="J123" i="24"/>
  <c r="K107" i="24"/>
  <c r="K113" i="24"/>
  <c r="K110" i="24"/>
  <c r="K111" i="24"/>
  <c r="K104" i="24"/>
  <c r="K106" i="24"/>
  <c r="K109" i="24"/>
  <c r="K112" i="24"/>
  <c r="K108" i="24"/>
  <c r="V19" i="15"/>
  <c r="J11" i="25"/>
  <c r="E331" i="73"/>
  <c r="E339" i="73" s="1"/>
  <c r="J145" i="69"/>
  <c r="J19" i="25" l="1"/>
  <c r="J39" i="25"/>
  <c r="J86" i="69" s="1"/>
  <c r="J88" i="69" s="1"/>
  <c r="W33" i="21"/>
  <c r="J124" i="24"/>
  <c r="W42" i="13"/>
  <c r="K114" i="24"/>
  <c r="J146" i="69"/>
  <c r="K153" i="69"/>
  <c r="K140" i="69"/>
  <c r="W36" i="21" l="1"/>
  <c r="W61" i="21" s="1"/>
  <c r="W54" i="13"/>
  <c r="W57" i="13" s="1"/>
  <c r="W204" i="15" s="1"/>
  <c r="J51" i="61"/>
  <c r="J61" i="61" l="1"/>
  <c r="W89" i="21"/>
  <c r="W97" i="21" s="1"/>
  <c r="W63" i="21" l="1"/>
  <c r="W54" i="15"/>
  <c r="W99" i="21"/>
  <c r="W101" i="21" l="1"/>
  <c r="W220" i="15" s="1"/>
  <c r="X96" i="21"/>
  <c r="W56" i="15"/>
  <c r="W83" i="68"/>
  <c r="W110" i="82" s="1"/>
  <c r="W64" i="21"/>
  <c r="W185" i="21" l="1"/>
  <c r="W190" i="21" s="1"/>
  <c r="W196" i="21" s="1"/>
  <c r="W167" i="15" s="1"/>
  <c r="W168" i="15" s="1"/>
  <c r="W12" i="15"/>
  <c r="X53" i="15"/>
  <c r="X98" i="21"/>
  <c r="X81" i="21"/>
  <c r="W67" i="21" l="1"/>
  <c r="W191" i="21"/>
  <c r="X188" i="21" s="1"/>
  <c r="W197" i="21"/>
  <c r="X194" i="21" s="1"/>
  <c r="W200" i="21"/>
  <c r="W201" i="21"/>
  <c r="W66" i="21"/>
  <c r="W61" i="68" s="1"/>
  <c r="X35" i="21"/>
  <c r="X55" i="15"/>
  <c r="W27" i="15"/>
  <c r="X165" i="15"/>
  <c r="W62" i="68"/>
  <c r="W68" i="21" l="1"/>
  <c r="W224" i="21" s="1"/>
  <c r="W228" i="21" s="1"/>
  <c r="X189" i="21"/>
  <c r="X51" i="13" s="1"/>
  <c r="X45" i="13" s="1"/>
  <c r="W118" i="15" l="1"/>
  <c r="W119" i="15" s="1"/>
  <c r="W70" i="21"/>
  <c r="W229" i="21"/>
  <c r="W18" i="68" l="1"/>
  <c r="W23" i="68" s="1"/>
  <c r="W71" i="21"/>
  <c r="W221" i="15"/>
  <c r="W230" i="15" s="1"/>
  <c r="X226" i="21"/>
  <c r="W21" i="15"/>
  <c r="W30" i="15" s="1"/>
  <c r="X116" i="15"/>
  <c r="W238" i="15" l="1"/>
  <c r="W73" i="21"/>
  <c r="W47" i="15" s="1"/>
  <c r="W49" i="15" s="1"/>
  <c r="X12" i="21"/>
  <c r="W81" i="68"/>
  <c r="W25" i="68"/>
  <c r="W27" i="68" s="1"/>
  <c r="X82" i="21" l="1"/>
  <c r="X83" i="21" s="1"/>
  <c r="X85" i="21" s="1"/>
  <c r="X15" i="21"/>
  <c r="W11" i="15"/>
  <c r="W19" i="15" s="1"/>
  <c r="X46" i="15"/>
  <c r="W108" i="82"/>
  <c r="X43" i="13" l="1"/>
  <c r="X26" i="21"/>
  <c r="X33" i="21" l="1"/>
  <c r="X42" i="13"/>
  <c r="X54" i="13" l="1"/>
  <c r="X57" i="13" s="1"/>
  <c r="X204" i="15" s="1"/>
  <c r="X36" i="21"/>
  <c r="X61" i="21" s="1"/>
  <c r="X89" i="21" l="1"/>
  <c r="X97" i="21" s="1"/>
  <c r="X54" i="15" l="1"/>
  <c r="X63" i="21"/>
  <c r="X99" i="21"/>
  <c r="Y96" i="21" l="1"/>
  <c r="X101" i="21"/>
  <c r="X220" i="15" s="1"/>
  <c r="X83" i="68"/>
  <c r="X110" i="82" s="1"/>
  <c r="X64" i="21"/>
  <c r="X56" i="15"/>
  <c r="X185" i="21" l="1"/>
  <c r="X190" i="21" s="1"/>
  <c r="X191" i="21" s="1"/>
  <c r="Y188" i="21" s="1"/>
  <c r="Y53" i="15"/>
  <c r="X12" i="15"/>
  <c r="Y98" i="21"/>
  <c r="Y81" i="21"/>
  <c r="X66" i="21" l="1"/>
  <c r="X61" i="68" s="1"/>
  <c r="X196" i="21"/>
  <c r="X200" i="21" s="1"/>
  <c r="Y55" i="15"/>
  <c r="Y35" i="21"/>
  <c r="X67" i="21" l="1"/>
  <c r="X68" i="21" s="1"/>
  <c r="X224" i="21" s="1"/>
  <c r="X228" i="21" s="1"/>
  <c r="X167" i="15"/>
  <c r="X168" i="15" s="1"/>
  <c r="X27" i="15" s="1"/>
  <c r="X201" i="21"/>
  <c r="X197" i="21"/>
  <c r="Y194" i="21" s="1"/>
  <c r="Y189" i="21" s="1"/>
  <c r="Y51" i="13" s="1"/>
  <c r="Y45" i="13" s="1"/>
  <c r="X62" i="68"/>
  <c r="Y165" i="15" l="1"/>
  <c r="X118" i="15"/>
  <c r="X119" i="15" s="1"/>
  <c r="X70" i="21"/>
  <c r="X229" i="21"/>
  <c r="X221" i="15" l="1"/>
  <c r="X230" i="15" s="1"/>
  <c r="Y226" i="21"/>
  <c r="X18" i="68"/>
  <c r="X23" i="68" s="1"/>
  <c r="X71" i="21"/>
  <c r="X21" i="15"/>
  <c r="X30" i="15" s="1"/>
  <c r="Y116" i="15"/>
  <c r="X81" i="68" l="1"/>
  <c r="X25" i="68"/>
  <c r="X27" i="68" s="1"/>
  <c r="X73" i="21"/>
  <c r="X47" i="15" s="1"/>
  <c r="X49" i="15" s="1"/>
  <c r="X238" i="15"/>
  <c r="Y12" i="21"/>
  <c r="Y82" i="21" l="1"/>
  <c r="Y83" i="21" s="1"/>
  <c r="Y85" i="21" s="1"/>
  <c r="Y15" i="21"/>
  <c r="X11" i="15"/>
  <c r="X19" i="15" s="1"/>
  <c r="Y46" i="15"/>
  <c r="X108" i="82"/>
  <c r="Y43" i="13" l="1"/>
  <c r="Y26" i="21"/>
  <c r="Y33" i="21" l="1"/>
  <c r="Y42" i="13"/>
  <c r="Y54" i="13" l="1"/>
  <c r="Y57" i="13" s="1"/>
  <c r="Y204" i="15" s="1"/>
  <c r="Y36" i="21"/>
  <c r="Y61" i="21" s="1"/>
  <c r="Y89" i="21" l="1"/>
  <c r="Y97" i="21" s="1"/>
  <c r="Y54" i="15" l="1"/>
  <c r="Y63" i="21"/>
  <c r="Y99" i="21"/>
  <c r="Y83" i="68" l="1"/>
  <c r="Y110" i="82" s="1"/>
  <c r="Y64" i="21"/>
  <c r="Y185" i="21" s="1"/>
  <c r="Y190" i="21" s="1"/>
  <c r="Z96" i="21"/>
  <c r="Y101" i="21"/>
  <c r="Y220" i="15" s="1"/>
  <c r="Y56" i="15"/>
  <c r="Z98" i="21" l="1"/>
  <c r="Z81" i="21"/>
  <c r="Y12" i="15"/>
  <c r="Z53" i="15"/>
  <c r="Y66" i="21"/>
  <c r="Y191" i="21"/>
  <c r="Z188" i="21" s="1"/>
  <c r="Y196" i="21"/>
  <c r="Z55" i="15" l="1"/>
  <c r="Z35" i="21"/>
  <c r="Y67" i="21"/>
  <c r="Y68" i="21" s="1"/>
  <c r="Y167" i="15"/>
  <c r="Y168" i="15" s="1"/>
  <c r="Y201" i="21"/>
  <c r="Y200" i="21"/>
  <c r="Y197" i="21"/>
  <c r="Z194" i="21" s="1"/>
  <c r="Z189" i="21" s="1"/>
  <c r="Z51" i="13" s="1"/>
  <c r="Y61" i="68"/>
  <c r="K34" i="69" l="1"/>
  <c r="Z45" i="13"/>
  <c r="K50" i="24"/>
  <c r="Y224" i="21"/>
  <c r="Y228" i="21" s="1"/>
  <c r="Y70" i="21" s="1"/>
  <c r="Y27" i="15"/>
  <c r="Z165" i="15"/>
  <c r="Y62" i="68"/>
  <c r="Y118" i="15" l="1"/>
  <c r="Y119" i="15" s="1"/>
  <c r="Y229" i="21"/>
  <c r="K44" i="24"/>
  <c r="Y221" i="15" l="1"/>
  <c r="Y230" i="15" s="1"/>
  <c r="Z226" i="21"/>
  <c r="Y18" i="68"/>
  <c r="Y23" i="68" s="1"/>
  <c r="Y71" i="21"/>
  <c r="Y21" i="15"/>
  <c r="Y30" i="15" s="1"/>
  <c r="Z116" i="15"/>
  <c r="Y73" i="21" l="1"/>
  <c r="Y47" i="15" s="1"/>
  <c r="Y49" i="15" s="1"/>
  <c r="Y238" i="15"/>
  <c r="Z12" i="21"/>
  <c r="Y81" i="68"/>
  <c r="Y25" i="68"/>
  <c r="Y27" i="68" s="1"/>
  <c r="Y108" i="82" l="1"/>
  <c r="Z82" i="21"/>
  <c r="Z83" i="21" s="1"/>
  <c r="Z85" i="21" s="1"/>
  <c r="Z15" i="21"/>
  <c r="Y11" i="15"/>
  <c r="Y19" i="15" s="1"/>
  <c r="Z46" i="15"/>
  <c r="Z43" i="13" l="1"/>
  <c r="Z26" i="21"/>
  <c r="Z42" i="13" l="1"/>
  <c r="K42" i="24"/>
  <c r="Z33" i="21"/>
  <c r="Z36" i="21" s="1"/>
  <c r="Z61" i="21" s="1"/>
  <c r="K25" i="69"/>
  <c r="K32" i="69" l="1"/>
  <c r="Z89" i="21"/>
  <c r="Z97" i="21" s="1"/>
  <c r="K41" i="24"/>
  <c r="Z54" i="13"/>
  <c r="Z57" i="13" s="1"/>
  <c r="Z204" i="15" s="1"/>
  <c r="F314" i="73"/>
  <c r="Z63" i="21" l="1"/>
  <c r="Z54" i="15"/>
  <c r="Z56" i="15" s="1"/>
  <c r="Z99" i="21"/>
  <c r="K53" i="24"/>
  <c r="K35" i="69"/>
  <c r="K60" i="69" s="1"/>
  <c r="Z101" i="21" l="1"/>
  <c r="Z220" i="15" s="1"/>
  <c r="AA96" i="21"/>
  <c r="Z12" i="15"/>
  <c r="AA53" i="15"/>
  <c r="K62" i="69"/>
  <c r="K63" i="69" s="1"/>
  <c r="Z83" i="68"/>
  <c r="Z110" i="82" s="1"/>
  <c r="Z64" i="21"/>
  <c r="Z185" i="21" s="1"/>
  <c r="Z190" i="21" s="1"/>
  <c r="K56" i="24"/>
  <c r="K61" i="24"/>
  <c r="K12" i="25" l="1"/>
  <c r="K79" i="69" s="1"/>
  <c r="F332" i="73"/>
  <c r="AA98" i="21"/>
  <c r="AA81" i="21"/>
  <c r="Z66" i="21"/>
  <c r="Z191" i="21"/>
  <c r="AA188" i="21" s="1"/>
  <c r="K67" i="24"/>
  <c r="Z196" i="21"/>
  <c r="AA35" i="21" l="1"/>
  <c r="AA55" i="15"/>
  <c r="Z67" i="21"/>
  <c r="Z167" i="15"/>
  <c r="Z168" i="15" s="1"/>
  <c r="Z201" i="21"/>
  <c r="Z200" i="21"/>
  <c r="Z197" i="21"/>
  <c r="AA194" i="21" s="1"/>
  <c r="Z61" i="68"/>
  <c r="K65" i="69"/>
  <c r="K70" i="24"/>
  <c r="K69" i="24"/>
  <c r="K92" i="24" l="1"/>
  <c r="K94" i="24" s="1"/>
  <c r="Z62" i="68"/>
  <c r="K66" i="69"/>
  <c r="K143" i="69" s="1"/>
  <c r="K156" i="69" s="1"/>
  <c r="Z68" i="21"/>
  <c r="AA189" i="21"/>
  <c r="Z27" i="15"/>
  <c r="AA165" i="15"/>
  <c r="L73" i="24" l="1"/>
  <c r="Z224" i="21"/>
  <c r="Z228" i="21" s="1"/>
  <c r="K27" i="25"/>
  <c r="F346" i="73"/>
  <c r="K67" i="69"/>
  <c r="K119" i="24"/>
  <c r="K97" i="24"/>
  <c r="K98" i="24" s="1"/>
  <c r="AA51" i="13"/>
  <c r="K93" i="24"/>
  <c r="L83" i="24"/>
  <c r="L86" i="24"/>
  <c r="L81" i="24"/>
  <c r="L74" i="24"/>
  <c r="L77" i="24"/>
  <c r="L84" i="24"/>
  <c r="L78" i="24"/>
  <c r="L76" i="24"/>
  <c r="L80" i="24"/>
  <c r="L82" i="24"/>
  <c r="L75" i="24"/>
  <c r="L87" i="24"/>
  <c r="L79" i="24"/>
  <c r="L85" i="24"/>
  <c r="L72" i="24" l="1"/>
  <c r="L88" i="24" s="1"/>
  <c r="K99" i="24"/>
  <c r="K100" i="24" s="1"/>
  <c r="AA45" i="13"/>
  <c r="Z70" i="21"/>
  <c r="Z118" i="15"/>
  <c r="Z119" i="15" s="1"/>
  <c r="Z229" i="21"/>
  <c r="K116" i="24" l="1"/>
  <c r="Z221" i="15"/>
  <c r="Z230" i="15" s="1"/>
  <c r="AA226" i="21"/>
  <c r="Z21" i="15"/>
  <c r="AA116" i="15"/>
  <c r="Z18" i="68"/>
  <c r="Z23" i="68" s="1"/>
  <c r="K69" i="69"/>
  <c r="F124" i="73" s="1"/>
  <c r="Z71" i="21"/>
  <c r="K141" i="69" l="1"/>
  <c r="K70" i="69"/>
  <c r="Z30" i="15"/>
  <c r="K21" i="25"/>
  <c r="K30" i="25" s="1"/>
  <c r="F340" i="73"/>
  <c r="F349" i="73" s="1"/>
  <c r="Z73" i="21"/>
  <c r="Z47" i="15" s="1"/>
  <c r="Z49" i="15" s="1"/>
  <c r="Z238" i="15"/>
  <c r="AA12" i="21"/>
  <c r="Z81" i="68"/>
  <c r="Z25" i="68"/>
  <c r="Z27" i="68" s="1"/>
  <c r="K117" i="24"/>
  <c r="K121" i="24"/>
  <c r="Z108" i="82" l="1"/>
  <c r="L112" i="24"/>
  <c r="L110" i="24"/>
  <c r="K123" i="24"/>
  <c r="L105" i="24"/>
  <c r="L109" i="24"/>
  <c r="L113" i="24"/>
  <c r="L104" i="24"/>
  <c r="L107" i="24"/>
  <c r="L108" i="24"/>
  <c r="L106" i="24"/>
  <c r="L111" i="24"/>
  <c r="AA82" i="21"/>
  <c r="AA83" i="21" s="1"/>
  <c r="AA85" i="21" s="1"/>
  <c r="AA15" i="21"/>
  <c r="Z11" i="15"/>
  <c r="AA46" i="15"/>
  <c r="K122" i="24"/>
  <c r="K159" i="69"/>
  <c r="K72" i="69"/>
  <c r="L11" i="69"/>
  <c r="K144" i="69"/>
  <c r="K149" i="69" s="1"/>
  <c r="K148" i="69"/>
  <c r="K154" i="69"/>
  <c r="L14" i="69" l="1"/>
  <c r="I224" i="73"/>
  <c r="I226" i="73" s="1"/>
  <c r="K145" i="69"/>
  <c r="K146" i="69" s="1"/>
  <c r="K124" i="24"/>
  <c r="K51" i="61" s="1"/>
  <c r="Z19" i="15"/>
  <c r="K11" i="25"/>
  <c r="F331" i="73"/>
  <c r="F339" i="73" s="1"/>
  <c r="L114" i="24"/>
  <c r="K160" i="69"/>
  <c r="K161" i="69" s="1"/>
  <c r="AA26" i="21"/>
  <c r="AA43" i="13"/>
  <c r="L153" i="69" l="1"/>
  <c r="L140" i="69"/>
  <c r="K19" i="25"/>
  <c r="K39" i="25"/>
  <c r="K86" i="69" s="1"/>
  <c r="K88" i="69" s="1"/>
  <c r="AA42" i="13"/>
  <c r="AA33" i="21"/>
  <c r="K61" i="61"/>
  <c r="AA36" i="21" l="1"/>
  <c r="AA61" i="21" s="1"/>
  <c r="AA54" i="13"/>
  <c r="AA57" i="13" s="1"/>
  <c r="AA204" i="15" s="1"/>
  <c r="AA89" i="21" l="1"/>
  <c r="AA97" i="21" s="1"/>
  <c r="AA54" i="15" l="1"/>
  <c r="AA56" i="15" s="1"/>
  <c r="AA63" i="21"/>
  <c r="AA99" i="21"/>
  <c r="AA101" i="21" l="1"/>
  <c r="AA220" i="15" s="1"/>
  <c r="AB96" i="21"/>
  <c r="AA83" i="68"/>
  <c r="AA110" i="82" s="1"/>
  <c r="AA64" i="21"/>
  <c r="AA12" i="15"/>
  <c r="AB53" i="15"/>
  <c r="AA185" i="21" l="1"/>
  <c r="AA190" i="21" s="1"/>
  <c r="AA196" i="21" s="1"/>
  <c r="AA167" i="15" s="1"/>
  <c r="AA168" i="15" s="1"/>
  <c r="AB98" i="21"/>
  <c r="AB81" i="21"/>
  <c r="AA191" i="21" l="1"/>
  <c r="AB188" i="21" s="1"/>
  <c r="AA66" i="21"/>
  <c r="AA197" i="21"/>
  <c r="AB194" i="21" s="1"/>
  <c r="AA200" i="21"/>
  <c r="AA201" i="21"/>
  <c r="AA67" i="21"/>
  <c r="AA62" i="68" s="1"/>
  <c r="AB35" i="21"/>
  <c r="AB55" i="15"/>
  <c r="AA27" i="15"/>
  <c r="AB165" i="15"/>
  <c r="AA61" i="68"/>
  <c r="AA68" i="21" l="1"/>
  <c r="AA224" i="21" s="1"/>
  <c r="AA228" i="21" s="1"/>
  <c r="AB189" i="21"/>
  <c r="AB51" i="13" s="1"/>
  <c r="AB45" i="13" s="1"/>
  <c r="AA118" i="15" l="1"/>
  <c r="AA119" i="15" s="1"/>
  <c r="AA70" i="21"/>
  <c r="AA229" i="21"/>
  <c r="AA18" i="68" l="1"/>
  <c r="AA23" i="68" s="1"/>
  <c r="AA71" i="21"/>
  <c r="AA21" i="15"/>
  <c r="AA30" i="15" s="1"/>
  <c r="AB116" i="15"/>
  <c r="AA221" i="15"/>
  <c r="AA230" i="15" s="1"/>
  <c r="AB226" i="21"/>
  <c r="AA238" i="15" l="1"/>
  <c r="AA73" i="21"/>
  <c r="AA47" i="15" s="1"/>
  <c r="AA49" i="15" s="1"/>
  <c r="AB12" i="21"/>
  <c r="AA81" i="68"/>
  <c r="AA25" i="68"/>
  <c r="AA27" i="68" s="1"/>
  <c r="AA108" i="82" l="1"/>
  <c r="AB82" i="21"/>
  <c r="AB83" i="21" s="1"/>
  <c r="AB85" i="21" s="1"/>
  <c r="AB15" i="21"/>
  <c r="AA11" i="15"/>
  <c r="AA19" i="15" s="1"/>
  <c r="AB46" i="15"/>
  <c r="AB43" i="13" l="1"/>
  <c r="AB26" i="21"/>
  <c r="AB33" i="21" l="1"/>
  <c r="AB42" i="13"/>
  <c r="AB54" i="13" l="1"/>
  <c r="AB57" i="13" s="1"/>
  <c r="AB204" i="15" s="1"/>
  <c r="AB36" i="21"/>
  <c r="AB61" i="21" s="1"/>
  <c r="AB89" i="21" l="1"/>
  <c r="AB97" i="21" s="1"/>
  <c r="AB63" i="21" l="1"/>
  <c r="AB54" i="15"/>
  <c r="AB56" i="15" s="1"/>
  <c r="AB99" i="21"/>
  <c r="AB12" i="15" l="1"/>
  <c r="AC53" i="15"/>
  <c r="AB101" i="21"/>
  <c r="AB220" i="15" s="1"/>
  <c r="AC96" i="21"/>
  <c r="AB83" i="68"/>
  <c r="AB110" i="82" s="1"/>
  <c r="AB64" i="21"/>
  <c r="AB185" i="21" l="1"/>
  <c r="AB190" i="21" s="1"/>
  <c r="AB66" i="21" s="1"/>
  <c r="AC98" i="21"/>
  <c r="AC81" i="21"/>
  <c r="AB196" i="21" l="1"/>
  <c r="AB167" i="15" s="1"/>
  <c r="AB168" i="15" s="1"/>
  <c r="AB191" i="21"/>
  <c r="AC188" i="21" s="1"/>
  <c r="AC35" i="21"/>
  <c r="AC55" i="15"/>
  <c r="AB61" i="68"/>
  <c r="AB197" i="21" l="1"/>
  <c r="AC194" i="21" s="1"/>
  <c r="AC189" i="21" s="1"/>
  <c r="AB201" i="21"/>
  <c r="AB200" i="21"/>
  <c r="AB67" i="21"/>
  <c r="AB68" i="21" s="1"/>
  <c r="AB27" i="15"/>
  <c r="AC165" i="15"/>
  <c r="AB62" i="68" l="1"/>
  <c r="AC51" i="13"/>
  <c r="AB224" i="21"/>
  <c r="AB228" i="21" s="1"/>
  <c r="AB118" i="15" l="1"/>
  <c r="AB119" i="15" s="1"/>
  <c r="AB70" i="21"/>
  <c r="AB229" i="21"/>
  <c r="AC45" i="13"/>
  <c r="AB18" i="68" l="1"/>
  <c r="AB23" i="68" s="1"/>
  <c r="AB71" i="21"/>
  <c r="AB21" i="15"/>
  <c r="AB30" i="15" s="1"/>
  <c r="AC116" i="15"/>
  <c r="AB221" i="15"/>
  <c r="AB230" i="15" s="1"/>
  <c r="AC226" i="21"/>
  <c r="AB73" i="21" l="1"/>
  <c r="AB47" i="15" s="1"/>
  <c r="AB49" i="15" s="1"/>
  <c r="AB238" i="15"/>
  <c r="AC12" i="21"/>
  <c r="AB81" i="68"/>
  <c r="AB25" i="68"/>
  <c r="AB27" i="68" s="1"/>
  <c r="AC82" i="21" l="1"/>
  <c r="AC83" i="21" s="1"/>
  <c r="AC85" i="21" s="1"/>
  <c r="AC15" i="21"/>
  <c r="AB108" i="82"/>
  <c r="AB11" i="15"/>
  <c r="AB19" i="15" s="1"/>
  <c r="AC46" i="15"/>
  <c r="AC43" i="13" l="1"/>
  <c r="AC26" i="21"/>
  <c r="AC42" i="13" l="1"/>
  <c r="AC33" i="21"/>
  <c r="AC36" i="21" l="1"/>
  <c r="AC61" i="21" s="1"/>
  <c r="AC54" i="13"/>
  <c r="AC57" i="13" s="1"/>
  <c r="AC204" i="15" s="1"/>
  <c r="AC89" i="21" l="1"/>
  <c r="AC97" i="21" s="1"/>
  <c r="AC63" i="21" l="1"/>
  <c r="AC54" i="15"/>
  <c r="AC56" i="15" s="1"/>
  <c r="AC99" i="21"/>
  <c r="AD96" i="21" l="1"/>
  <c r="AC101" i="21"/>
  <c r="AC220" i="15" s="1"/>
  <c r="AC12" i="15"/>
  <c r="AD53" i="15"/>
  <c r="AC83" i="68"/>
  <c r="AC110" i="82" s="1"/>
  <c r="AC64" i="21"/>
  <c r="AC185" i="21" s="1"/>
  <c r="AC190" i="21" s="1"/>
  <c r="AD98" i="21" l="1"/>
  <c r="AD81" i="21"/>
  <c r="AC66" i="21"/>
  <c r="AC191" i="21"/>
  <c r="AD188" i="21" s="1"/>
  <c r="AC196" i="21"/>
  <c r="AD55" i="15" l="1"/>
  <c r="AD35" i="21"/>
  <c r="AC167" i="15"/>
  <c r="AC168" i="15" s="1"/>
  <c r="AC67" i="21"/>
  <c r="AC68" i="21" s="1"/>
  <c r="AC200" i="21"/>
  <c r="AC201" i="21"/>
  <c r="AC197" i="21"/>
  <c r="AD194" i="21" s="1"/>
  <c r="AC61" i="68"/>
  <c r="L34" i="69" l="1"/>
  <c r="AC224" i="21"/>
  <c r="AC228" i="21" s="1"/>
  <c r="AC62" i="68"/>
  <c r="AD189" i="21"/>
  <c r="AC27" i="15"/>
  <c r="AD165" i="15"/>
  <c r="AD51" i="13" l="1"/>
  <c r="AC118" i="15"/>
  <c r="AC119" i="15" s="1"/>
  <c r="AC70" i="21"/>
  <c r="AC229" i="21"/>
  <c r="AD45" i="13" l="1"/>
  <c r="L50" i="24"/>
  <c r="AC221" i="15"/>
  <c r="AC230" i="15" s="1"/>
  <c r="AD226" i="21"/>
  <c r="AC18" i="68"/>
  <c r="AC23" i="68" s="1"/>
  <c r="AC71" i="21"/>
  <c r="AC21" i="15"/>
  <c r="AC30" i="15" s="1"/>
  <c r="AD116" i="15"/>
  <c r="AC81" i="68" l="1"/>
  <c r="AC25" i="68"/>
  <c r="AC27" i="68" s="1"/>
  <c r="AC238" i="15"/>
  <c r="AC73" i="21"/>
  <c r="AC47" i="15" s="1"/>
  <c r="AC49" i="15" s="1"/>
  <c r="AD12" i="21"/>
  <c r="L44" i="24"/>
  <c r="AD82" i="21" l="1"/>
  <c r="AD83" i="21" s="1"/>
  <c r="AD85" i="21" s="1"/>
  <c r="AD15" i="21"/>
  <c r="AC11" i="15"/>
  <c r="AC19" i="15" s="1"/>
  <c r="AD46" i="15"/>
  <c r="AC108" i="82"/>
  <c r="AD26" i="21" l="1"/>
  <c r="AD43" i="13"/>
  <c r="AD42" i="13" l="1"/>
  <c r="L42" i="24"/>
  <c r="AD33" i="21"/>
  <c r="L25" i="69"/>
  <c r="L41" i="24" l="1"/>
  <c r="L32" i="69"/>
  <c r="AD36" i="21"/>
  <c r="AD61" i="21" s="1"/>
  <c r="AD54" i="13"/>
  <c r="AD57" i="13" s="1"/>
  <c r="AD204" i="15" s="1"/>
  <c r="G314" i="73"/>
  <c r="AD89" i="21" l="1"/>
  <c r="AD97" i="21" s="1"/>
  <c r="L35" i="69"/>
  <c r="L60" i="69" s="1"/>
  <c r="L53" i="24"/>
  <c r="AD54" i="15" l="1"/>
  <c r="AD56" i="15" s="1"/>
  <c r="AD63" i="21"/>
  <c r="AD99" i="21"/>
  <c r="L56" i="24"/>
  <c r="L61" i="24"/>
  <c r="AD101" i="21" l="1"/>
  <c r="AD220" i="15" s="1"/>
  <c r="AE96" i="21"/>
  <c r="L62" i="69"/>
  <c r="AD83" i="68"/>
  <c r="AD110" i="82" s="1"/>
  <c r="AD64" i="21"/>
  <c r="AD185" i="21" s="1"/>
  <c r="AD190" i="21" s="1"/>
  <c r="AD12" i="15"/>
  <c r="AE53" i="15"/>
  <c r="L67" i="24"/>
  <c r="L12" i="25" l="1"/>
  <c r="L79" i="69" s="1"/>
  <c r="G332" i="73"/>
  <c r="L63" i="69"/>
  <c r="AE98" i="21"/>
  <c r="AE81" i="21"/>
  <c r="AD66" i="21"/>
  <c r="AD191" i="21"/>
  <c r="AE188" i="21" s="1"/>
  <c r="AD196" i="21"/>
  <c r="L69" i="24"/>
  <c r="L70" i="24"/>
  <c r="AE35" i="21" l="1"/>
  <c r="AE55" i="15"/>
  <c r="AD167" i="15"/>
  <c r="AD168" i="15" s="1"/>
  <c r="AD67" i="21"/>
  <c r="AD68" i="21" s="1"/>
  <c r="AD200" i="21"/>
  <c r="AD201" i="21"/>
  <c r="AD197" i="21"/>
  <c r="AE194" i="21" s="1"/>
  <c r="AE189" i="21" s="1"/>
  <c r="AD61" i="68"/>
  <c r="L65" i="69"/>
  <c r="L92" i="24"/>
  <c r="AE51" i="13" l="1"/>
  <c r="M76" i="24"/>
  <c r="M80" i="24"/>
  <c r="M85" i="24"/>
  <c r="M74" i="24"/>
  <c r="M86" i="24"/>
  <c r="M82" i="24"/>
  <c r="M79" i="24"/>
  <c r="M83" i="24"/>
  <c r="M81" i="24"/>
  <c r="M78" i="24"/>
  <c r="M77" i="24"/>
  <c r="M84" i="24"/>
  <c r="M75" i="24"/>
  <c r="M87" i="24"/>
  <c r="L93" i="24"/>
  <c r="AD62" i="68"/>
  <c r="L66" i="69"/>
  <c r="L143" i="69" s="1"/>
  <c r="L156" i="69" s="1"/>
  <c r="L94" i="24"/>
  <c r="AD224" i="21"/>
  <c r="AD228" i="21" s="1"/>
  <c r="AD27" i="15"/>
  <c r="AE165" i="15"/>
  <c r="M73" i="24"/>
  <c r="AD118" i="15" l="1"/>
  <c r="AD119" i="15" s="1"/>
  <c r="AD70" i="21"/>
  <c r="AD229" i="21"/>
  <c r="L97" i="24"/>
  <c r="L98" i="24" s="1"/>
  <c r="L119" i="24"/>
  <c r="G346" i="73"/>
  <c r="L27" i="25"/>
  <c r="L67" i="69"/>
  <c r="M72" i="24"/>
  <c r="AE45" i="13"/>
  <c r="AD18" i="68" l="1"/>
  <c r="AD23" i="68" s="1"/>
  <c r="L69" i="69"/>
  <c r="AD71" i="21"/>
  <c r="AD221" i="15"/>
  <c r="AD230" i="15" s="1"/>
  <c r="AE226" i="21"/>
  <c r="AD21" i="15"/>
  <c r="AE116" i="15"/>
  <c r="M88" i="24"/>
  <c r="L99" i="24"/>
  <c r="L100" i="24" s="1"/>
  <c r="L70" i="69" l="1"/>
  <c r="M11" i="69" s="1"/>
  <c r="G124" i="73"/>
  <c r="L116" i="24"/>
  <c r="AD30" i="15"/>
  <c r="L21" i="25"/>
  <c r="L30" i="25" s="1"/>
  <c r="G340" i="73"/>
  <c r="G349" i="73" s="1"/>
  <c r="L141" i="69"/>
  <c r="AD73" i="21"/>
  <c r="AD47" i="15" s="1"/>
  <c r="AD49" i="15" s="1"/>
  <c r="AD238" i="15"/>
  <c r="AE12" i="21"/>
  <c r="AD81" i="68"/>
  <c r="AD25" i="68"/>
  <c r="AD27" i="68" s="1"/>
  <c r="M14" i="69" l="1"/>
  <c r="J224" i="73"/>
  <c r="J226" i="73" s="1"/>
  <c r="L144" i="69"/>
  <c r="L149" i="69" s="1"/>
  <c r="L159" i="69"/>
  <c r="L72" i="69"/>
  <c r="AD108" i="82"/>
  <c r="AE82" i="21"/>
  <c r="AE83" i="21" s="1"/>
  <c r="AE85" i="21" s="1"/>
  <c r="AE15" i="21"/>
  <c r="AD11" i="15"/>
  <c r="AE46" i="15"/>
  <c r="L154" i="69"/>
  <c r="L148" i="69"/>
  <c r="L117" i="24"/>
  <c r="L121" i="24"/>
  <c r="L145" i="69" l="1"/>
  <c r="M140" i="69" s="1"/>
  <c r="L122" i="24"/>
  <c r="M112" i="24"/>
  <c r="M108" i="24"/>
  <c r="M111" i="24"/>
  <c r="M106" i="24"/>
  <c r="M110" i="24"/>
  <c r="M109" i="24"/>
  <c r="M107" i="24"/>
  <c r="M113" i="24"/>
  <c r="M105" i="24"/>
  <c r="L123" i="24"/>
  <c r="M104" i="24"/>
  <c r="L160" i="69"/>
  <c r="L161" i="69" s="1"/>
  <c r="AD19" i="15"/>
  <c r="G331" i="73"/>
  <c r="G339" i="73" s="1"/>
  <c r="L11" i="25"/>
  <c r="AE43" i="13"/>
  <c r="AE26" i="21"/>
  <c r="M153" i="69" l="1"/>
  <c r="L146" i="69"/>
  <c r="L124" i="24"/>
  <c r="L51" i="61" s="1"/>
  <c r="L19" i="25"/>
  <c r="L39" i="25"/>
  <c r="L86" i="69" s="1"/>
  <c r="L88" i="69" s="1"/>
  <c r="AE42" i="13"/>
  <c r="M114" i="24"/>
  <c r="AE33" i="21"/>
  <c r="AE54" i="13" l="1"/>
  <c r="AE57" i="13" s="1"/>
  <c r="AE204" i="15" s="1"/>
  <c r="AE36" i="21"/>
  <c r="AE61" i="21" s="1"/>
  <c r="L61" i="61"/>
  <c r="AE89" i="21" l="1"/>
  <c r="AE97" i="21" s="1"/>
  <c r="AE54" i="15" l="1"/>
  <c r="AE56" i="15" s="1"/>
  <c r="AE63" i="21"/>
  <c r="AE99" i="21"/>
  <c r="AF96" i="21" l="1"/>
  <c r="AE101" i="21"/>
  <c r="AE220" i="15" s="1"/>
  <c r="AE83" i="68"/>
  <c r="AE110" i="82" s="1"/>
  <c r="AE64" i="21"/>
  <c r="AE12" i="15"/>
  <c r="AF53" i="15"/>
  <c r="AE185" i="21" l="1"/>
  <c r="AE190" i="21" s="1"/>
  <c r="AE196" i="21" s="1"/>
  <c r="AE67" i="21" s="1"/>
  <c r="AF98" i="21"/>
  <c r="AF81" i="21"/>
  <c r="AE200" i="21" l="1"/>
  <c r="AE191" i="21"/>
  <c r="AF188" i="21" s="1"/>
  <c r="AE167" i="15"/>
  <c r="AE168" i="15" s="1"/>
  <c r="AE27" i="15" s="1"/>
  <c r="AE66" i="21"/>
  <c r="AE68" i="21" s="1"/>
  <c r="AE201" i="21"/>
  <c r="AE197" i="21"/>
  <c r="AF194" i="21" s="1"/>
  <c r="AF35" i="21"/>
  <c r="AF55" i="15"/>
  <c r="AE62" i="68"/>
  <c r="AE61" i="68" l="1"/>
  <c r="AF189" i="21"/>
  <c r="AF51" i="13" s="1"/>
  <c r="AF45" i="13" s="1"/>
  <c r="AF165" i="15"/>
  <c r="AE224" i="21"/>
  <c r="AE228" i="21" s="1"/>
  <c r="AE118" i="15" l="1"/>
  <c r="AE119" i="15" s="1"/>
  <c r="AE70" i="21"/>
  <c r="AE229" i="21"/>
  <c r="AE221" i="15" l="1"/>
  <c r="AE230" i="15" s="1"/>
  <c r="AF226" i="21"/>
  <c r="AE18" i="68"/>
  <c r="AE23" i="68" s="1"/>
  <c r="AE71" i="21"/>
  <c r="AE21" i="15"/>
  <c r="AE30" i="15" s="1"/>
  <c r="AF116" i="15"/>
  <c r="AE73" i="21" l="1"/>
  <c r="AE47" i="15" s="1"/>
  <c r="AE49" i="15" s="1"/>
  <c r="AE238" i="15"/>
  <c r="AF12" i="21"/>
  <c r="AE81" i="68"/>
  <c r="AE25" i="68"/>
  <c r="AE27" i="68" s="1"/>
  <c r="AE108" i="82" l="1"/>
  <c r="AE11" i="15"/>
  <c r="AE19" i="15" s="1"/>
  <c r="AF46" i="15"/>
  <c r="AF82" i="21"/>
  <c r="AF83" i="21" s="1"/>
  <c r="AF85" i="21" s="1"/>
  <c r="AF15" i="21"/>
  <c r="AF26" i="21" l="1"/>
  <c r="AF43" i="13"/>
  <c r="AF42" i="13" l="1"/>
  <c r="AF33" i="21"/>
  <c r="AF36" i="21" l="1"/>
  <c r="AF61" i="21" s="1"/>
  <c r="AF54" i="13"/>
  <c r="AF57" i="13" s="1"/>
  <c r="AF204" i="15" s="1"/>
  <c r="AF89" i="21" l="1"/>
  <c r="AF97" i="21" s="1"/>
  <c r="AF63" i="21" l="1"/>
  <c r="AF54" i="15"/>
  <c r="AF56" i="15" s="1"/>
  <c r="AF99" i="21"/>
  <c r="AF12" i="15" l="1"/>
  <c r="AG53" i="15"/>
  <c r="AG96" i="21"/>
  <c r="AF101" i="21"/>
  <c r="AF220" i="15" s="1"/>
  <c r="AF83" i="68"/>
  <c r="AF110" i="82" s="1"/>
  <c r="AF64" i="21"/>
  <c r="AF185" i="21" l="1"/>
  <c r="AF190" i="21" s="1"/>
  <c r="AF66" i="21" s="1"/>
  <c r="AG98" i="21"/>
  <c r="AG81" i="21"/>
  <c r="AF196" i="21" l="1"/>
  <c r="AF67" i="21" s="1"/>
  <c r="AF191" i="21"/>
  <c r="AG188" i="21" s="1"/>
  <c r="AG35" i="21"/>
  <c r="AG55" i="15"/>
  <c r="AF61" i="68"/>
  <c r="AF200" i="21" l="1"/>
  <c r="AF197" i="21"/>
  <c r="AG194" i="21" s="1"/>
  <c r="AG189" i="21" s="1"/>
  <c r="AG51" i="13" s="1"/>
  <c r="AG45" i="13" s="1"/>
  <c r="AF167" i="15"/>
  <c r="AF168" i="15" s="1"/>
  <c r="AF27" i="15" s="1"/>
  <c r="AF201" i="21"/>
  <c r="AF62" i="68"/>
  <c r="AF68" i="21"/>
  <c r="AG165" i="15" l="1"/>
  <c r="AF224" i="21"/>
  <c r="AF228" i="21" s="1"/>
  <c r="AF70" i="21" l="1"/>
  <c r="AF118" i="15"/>
  <c r="AF119" i="15" s="1"/>
  <c r="AF229" i="21"/>
  <c r="AF221" i="15" l="1"/>
  <c r="AF230" i="15" s="1"/>
  <c r="AG226" i="21"/>
  <c r="AF18" i="68"/>
  <c r="AF23" i="68" s="1"/>
  <c r="AF71" i="21"/>
  <c r="AF21" i="15"/>
  <c r="AF30" i="15" s="1"/>
  <c r="AG116" i="15"/>
  <c r="AF73" i="21" l="1"/>
  <c r="AF47" i="15" s="1"/>
  <c r="AF49" i="15" s="1"/>
  <c r="AF238" i="15"/>
  <c r="AG12" i="21"/>
  <c r="AF81" i="68"/>
  <c r="AF25" i="68"/>
  <c r="AF27" i="68" s="1"/>
  <c r="AF11" i="15" l="1"/>
  <c r="AF19" i="15" s="1"/>
  <c r="AG46" i="15"/>
  <c r="AG82" i="21"/>
  <c r="AG83" i="21" s="1"/>
  <c r="AG85" i="21" s="1"/>
  <c r="AG15" i="21"/>
  <c r="AF108" i="82"/>
  <c r="AG43" i="13" l="1"/>
  <c r="AG26" i="21"/>
  <c r="AG33" i="21" l="1"/>
  <c r="AG42" i="13"/>
  <c r="AG54" i="13" l="1"/>
  <c r="AG57" i="13" s="1"/>
  <c r="AG204" i="15" s="1"/>
  <c r="AG36" i="21"/>
  <c r="AG61" i="21" s="1"/>
  <c r="AG89" i="21" l="1"/>
  <c r="AG97" i="21" s="1"/>
  <c r="AG63" i="21" l="1"/>
  <c r="AG54" i="15"/>
  <c r="AG56" i="15" s="1"/>
  <c r="AG99" i="21"/>
  <c r="AG101" i="21" l="1"/>
  <c r="AG220" i="15" s="1"/>
  <c r="AH96" i="21"/>
  <c r="AG12" i="15"/>
  <c r="AH53" i="15"/>
  <c r="AG83" i="68"/>
  <c r="AG110" i="82" s="1"/>
  <c r="AG64" i="21"/>
  <c r="AG185" i="21" s="1"/>
  <c r="AG190" i="21" s="1"/>
  <c r="AH98" i="21" l="1"/>
  <c r="AH81" i="21"/>
  <c r="AG66" i="21"/>
  <c r="AG191" i="21"/>
  <c r="AH188" i="21" s="1"/>
  <c r="AG196" i="21"/>
  <c r="AH35" i="21" l="1"/>
  <c r="AH55" i="15"/>
  <c r="AG167" i="15"/>
  <c r="AG168" i="15" s="1"/>
  <c r="AG67" i="21"/>
  <c r="AG200" i="21"/>
  <c r="AG201" i="21"/>
  <c r="AG197" i="21"/>
  <c r="AH194" i="21" s="1"/>
  <c r="AG61" i="68"/>
  <c r="M34" i="69" l="1"/>
  <c r="AG62" i="68"/>
  <c r="AG27" i="15"/>
  <c r="AH165" i="15"/>
  <c r="AH189" i="21"/>
  <c r="AG68" i="21"/>
  <c r="AH51" i="13" l="1"/>
  <c r="AG224" i="21"/>
  <c r="AG228" i="21" s="1"/>
  <c r="AH45" i="13" l="1"/>
  <c r="M50" i="24"/>
  <c r="M44" i="24" s="1"/>
  <c r="AG118" i="15"/>
  <c r="AG119" i="15" s="1"/>
  <c r="AG70" i="21"/>
  <c r="AG229" i="21"/>
  <c r="AG21" i="15" l="1"/>
  <c r="AG30" i="15" s="1"/>
  <c r="AH116" i="15"/>
  <c r="AG221" i="15"/>
  <c r="AG230" i="15" s="1"/>
  <c r="AH226" i="21"/>
  <c r="AG18" i="68"/>
  <c r="AG23" i="68" s="1"/>
  <c r="AG71" i="21"/>
  <c r="AG81" i="68" l="1"/>
  <c r="AG25" i="68"/>
  <c r="AG27" i="68" s="1"/>
  <c r="AG238" i="15"/>
  <c r="AG73" i="21"/>
  <c r="AG47" i="15" s="1"/>
  <c r="AG49" i="15" s="1"/>
  <c r="AH12" i="21"/>
  <c r="AH82" i="21" l="1"/>
  <c r="AH83" i="21" s="1"/>
  <c r="AH85" i="21" s="1"/>
  <c r="AH15" i="21"/>
  <c r="AG11" i="15"/>
  <c r="AG19" i="15" s="1"/>
  <c r="AH46" i="15"/>
  <c r="AG108" i="82"/>
  <c r="AH43" i="13" l="1"/>
  <c r="AH26" i="21"/>
  <c r="AH42" i="13" l="1"/>
  <c r="M42" i="24"/>
  <c r="M41" i="24" s="1"/>
  <c r="M53" i="24" s="1"/>
  <c r="AH33" i="21"/>
  <c r="AH36" i="21" s="1"/>
  <c r="AH61" i="21" s="1"/>
  <c r="M25" i="69"/>
  <c r="M32" i="69" s="1"/>
  <c r="M56" i="24" l="1"/>
  <c r="M61" i="24"/>
  <c r="M67" i="24" s="1"/>
  <c r="AH89" i="21"/>
  <c r="AH97" i="21" s="1"/>
  <c r="M35" i="69"/>
  <c r="M60" i="69" s="1"/>
  <c r="AH54" i="13"/>
  <c r="AH57" i="13" s="1"/>
  <c r="AH204" i="15" s="1"/>
  <c r="H314" i="73"/>
  <c r="AH63" i="21" l="1"/>
  <c r="AH54" i="15"/>
  <c r="AH56" i="15" s="1"/>
  <c r="AH99" i="21"/>
  <c r="M69" i="24"/>
  <c r="M70" i="24"/>
  <c r="AI96" i="21" l="1"/>
  <c r="AH101" i="21"/>
  <c r="AH220" i="15" s="1"/>
  <c r="AH12" i="15"/>
  <c r="AI53" i="15"/>
  <c r="M62" i="69"/>
  <c r="M63" i="69" s="1"/>
  <c r="AH83" i="68"/>
  <c r="AH110" i="82" s="1"/>
  <c r="AH64" i="21"/>
  <c r="AH185" i="21" s="1"/>
  <c r="AH190" i="21" s="1"/>
  <c r="M92" i="24"/>
  <c r="H332" i="73" l="1"/>
  <c r="M12" i="25"/>
  <c r="M79" i="69" s="1"/>
  <c r="AI98" i="21"/>
  <c r="AI81" i="21"/>
  <c r="N74" i="24"/>
  <c r="N82" i="24"/>
  <c r="N77" i="24"/>
  <c r="N81" i="24"/>
  <c r="N80" i="24"/>
  <c r="N75" i="24"/>
  <c r="N79" i="24"/>
  <c r="N76" i="24"/>
  <c r="N78" i="24"/>
  <c r="N84" i="24"/>
  <c r="N86" i="24"/>
  <c r="M93" i="24"/>
  <c r="N83" i="24"/>
  <c r="N87" i="24"/>
  <c r="N85" i="24"/>
  <c r="AH66" i="21"/>
  <c r="AH191" i="21"/>
  <c r="AI188" i="21" s="1"/>
  <c r="AH196" i="21"/>
  <c r="M94" i="24"/>
  <c r="N73" i="24"/>
  <c r="AI55" i="15" l="1"/>
  <c r="AI35" i="21"/>
  <c r="AH61" i="68"/>
  <c r="M65" i="69"/>
  <c r="AH167" i="15"/>
  <c r="AH168" i="15" s="1"/>
  <c r="AH67" i="21"/>
  <c r="AH68" i="21" s="1"/>
  <c r="AH200" i="21"/>
  <c r="AH201" i="21"/>
  <c r="AH197" i="21"/>
  <c r="AI194" i="21" s="1"/>
  <c r="AI189" i="21" s="1"/>
  <c r="AI51" i="13" s="1"/>
  <c r="M97" i="24"/>
  <c r="M98" i="24" s="1"/>
  <c r="M99" i="24" s="1"/>
  <c r="M119" i="24"/>
  <c r="N72" i="24"/>
  <c r="N88" i="24" s="1"/>
  <c r="AI45" i="13" l="1"/>
  <c r="AH224" i="21"/>
  <c r="AH228" i="21" s="1"/>
  <c r="M100" i="24"/>
  <c r="M116" i="24" s="1"/>
  <c r="M117" i="24" s="1"/>
  <c r="AH62" i="68"/>
  <c r="M66" i="69"/>
  <c r="M143" i="69" s="1"/>
  <c r="M156" i="69" s="1"/>
  <c r="AH27" i="15"/>
  <c r="AI165" i="15"/>
  <c r="N107" i="24" l="1"/>
  <c r="N109" i="24"/>
  <c r="N106" i="24"/>
  <c r="M123" i="24"/>
  <c r="N108" i="24"/>
  <c r="N110" i="24"/>
  <c r="N104" i="24"/>
  <c r="N111" i="24"/>
  <c r="N113" i="24"/>
  <c r="N112" i="24"/>
  <c r="N105" i="24"/>
  <c r="H346" i="73"/>
  <c r="M27" i="25"/>
  <c r="M121" i="24"/>
  <c r="AH118" i="15"/>
  <c r="AH119" i="15" s="1"/>
  <c r="AH70" i="21"/>
  <c r="AH229" i="21"/>
  <c r="M67" i="69"/>
  <c r="N114" i="24" l="1"/>
  <c r="M122" i="24"/>
  <c r="M124" i="24" s="1"/>
  <c r="M51" i="61" s="1"/>
  <c r="M61" i="61" s="1"/>
  <c r="AH221" i="15"/>
  <c r="AH230" i="15" s="1"/>
  <c r="AI226" i="21"/>
  <c r="AH18" i="68"/>
  <c r="AH23" i="68" s="1"/>
  <c r="M69" i="69"/>
  <c r="AH71" i="21"/>
  <c r="AH21" i="15"/>
  <c r="AI116" i="15"/>
  <c r="M141" i="69" l="1"/>
  <c r="M154" i="69" s="1"/>
  <c r="H124" i="73"/>
  <c r="M70" i="69"/>
  <c r="AH30" i="15"/>
  <c r="M21" i="25"/>
  <c r="M30" i="25" s="1"/>
  <c r="H340" i="73"/>
  <c r="H349" i="73" s="1"/>
  <c r="AH81" i="68"/>
  <c r="AH25" i="68"/>
  <c r="AH27" i="68" s="1"/>
  <c r="AH73" i="21"/>
  <c r="AH47" i="15" s="1"/>
  <c r="AH49" i="15" s="1"/>
  <c r="AH238" i="15"/>
  <c r="AI12" i="21"/>
  <c r="M148" i="69" l="1"/>
  <c r="M159" i="69"/>
  <c r="M160" i="69" s="1"/>
  <c r="M161" i="69" s="1"/>
  <c r="M72" i="69"/>
  <c r="N11" i="69"/>
  <c r="M144" i="69"/>
  <c r="AH108" i="82"/>
  <c r="AI82" i="21"/>
  <c r="AI83" i="21" s="1"/>
  <c r="AI85" i="21" s="1"/>
  <c r="AI15" i="21"/>
  <c r="AH11" i="15"/>
  <c r="AI46" i="15"/>
  <c r="N14" i="69" l="1"/>
  <c r="K224" i="73"/>
  <c r="K226" i="73" s="1"/>
  <c r="AH19" i="15"/>
  <c r="M11" i="25"/>
  <c r="H331" i="73"/>
  <c r="H339" i="73" s="1"/>
  <c r="M149" i="69"/>
  <c r="M145" i="69"/>
  <c r="AI43" i="13"/>
  <c r="AI26" i="21"/>
  <c r="N153" i="69" l="1"/>
  <c r="M146" i="69"/>
  <c r="N140" i="69"/>
  <c r="AI33" i="21"/>
  <c r="M19" i="25"/>
  <c r="M39" i="25"/>
  <c r="M86" i="69" s="1"/>
  <c r="M88" i="69" s="1"/>
  <c r="AI42" i="13"/>
  <c r="AI36" i="21" l="1"/>
  <c r="AI61" i="21" s="1"/>
  <c r="AI54" i="13"/>
  <c r="AI57" i="13" s="1"/>
  <c r="AI204" i="15" s="1"/>
  <c r="AI89" i="21" l="1"/>
  <c r="AI97" i="21" s="1"/>
  <c r="AI63" i="21" l="1"/>
  <c r="AI54" i="15"/>
  <c r="AI56" i="15" s="1"/>
  <c r="AI99" i="21"/>
  <c r="AJ96" i="21" l="1"/>
  <c r="AI101" i="21"/>
  <c r="AI220" i="15" s="1"/>
  <c r="AI12" i="15"/>
  <c r="AJ53" i="15"/>
  <c r="AI83" i="68"/>
  <c r="AI110" i="82" s="1"/>
  <c r="AI64" i="21"/>
  <c r="AI185" i="21" l="1"/>
  <c r="AI190" i="21" s="1"/>
  <c r="AI66" i="21" s="1"/>
  <c r="AJ98" i="21"/>
  <c r="AJ81" i="21"/>
  <c r="AI196" i="21" l="1"/>
  <c r="AI67" i="21" s="1"/>
  <c r="AI191" i="21"/>
  <c r="AJ188" i="21" s="1"/>
  <c r="AJ35" i="21"/>
  <c r="AJ55" i="15"/>
  <c r="AI61" i="68"/>
  <c r="AI200" i="21" l="1"/>
  <c r="AI201" i="21"/>
  <c r="AI197" i="21"/>
  <c r="AJ194" i="21" s="1"/>
  <c r="AJ189" i="21" s="1"/>
  <c r="AI167" i="15"/>
  <c r="AI168" i="15" s="1"/>
  <c r="AI27" i="15" s="1"/>
  <c r="AI68" i="21"/>
  <c r="AI224" i="21" s="1"/>
  <c r="AI228" i="21" s="1"/>
  <c r="AI62" i="68"/>
  <c r="AJ165" i="15" l="1"/>
  <c r="AI118" i="15"/>
  <c r="AI119" i="15" s="1"/>
  <c r="AI70" i="21"/>
  <c r="AI229" i="21"/>
  <c r="AJ51" i="13"/>
  <c r="AI21" i="15" l="1"/>
  <c r="AI30" i="15" s="1"/>
  <c r="AJ116" i="15"/>
  <c r="AI18" i="68"/>
  <c r="AI23" i="68" s="1"/>
  <c r="AI71" i="21"/>
  <c r="AJ45" i="13"/>
  <c r="AI221" i="15"/>
  <c r="AI230" i="15" s="1"/>
  <c r="AJ226" i="21"/>
  <c r="AI73" i="21" l="1"/>
  <c r="AI47" i="15" s="1"/>
  <c r="AI49" i="15" s="1"/>
  <c r="AI238" i="15"/>
  <c r="AJ12" i="21"/>
  <c r="AI81" i="68"/>
  <c r="AI25" i="68"/>
  <c r="AI27" i="68" s="1"/>
  <c r="AI108" i="82" l="1"/>
  <c r="AJ82" i="21"/>
  <c r="AJ83" i="21" s="1"/>
  <c r="AJ85" i="21" s="1"/>
  <c r="AJ15" i="21"/>
  <c r="AI11" i="15"/>
  <c r="AI19" i="15" s="1"/>
  <c r="AJ46" i="15"/>
  <c r="AJ43" i="13" l="1"/>
  <c r="AJ26" i="21"/>
  <c r="AJ33" i="21" l="1"/>
  <c r="AJ42" i="13"/>
  <c r="AJ54" i="13" l="1"/>
  <c r="AJ57" i="13" s="1"/>
  <c r="AJ204" i="15" s="1"/>
  <c r="AJ36" i="21"/>
  <c r="AJ61" i="21" s="1"/>
  <c r="AJ89" i="21" l="1"/>
  <c r="AJ97" i="21" s="1"/>
  <c r="AJ54" i="15" l="1"/>
  <c r="AJ56" i="15" s="1"/>
  <c r="AJ63" i="21"/>
  <c r="AJ99" i="21"/>
  <c r="AJ101" i="21" l="1"/>
  <c r="AJ220" i="15" s="1"/>
  <c r="AK96" i="21"/>
  <c r="AJ83" i="68"/>
  <c r="AJ110" i="82" s="1"/>
  <c r="AJ64" i="21"/>
  <c r="AJ12" i="15"/>
  <c r="AK53" i="15"/>
  <c r="AJ185" i="21" l="1"/>
  <c r="AJ190" i="21" s="1"/>
  <c r="AJ196" i="21" s="1"/>
  <c r="AK98" i="21"/>
  <c r="AK81" i="21"/>
  <c r="AJ191" i="21" l="1"/>
  <c r="AK188" i="21" s="1"/>
  <c r="AJ66" i="21"/>
  <c r="AK55" i="15"/>
  <c r="AK35" i="21"/>
  <c r="AJ61" i="68"/>
  <c r="AJ167" i="15"/>
  <c r="AJ168" i="15" s="1"/>
  <c r="AJ67" i="21"/>
  <c r="AJ200" i="21"/>
  <c r="AJ201" i="21"/>
  <c r="AJ197" i="21"/>
  <c r="AK194" i="21" s="1"/>
  <c r="AK189" i="21" l="1"/>
  <c r="AK51" i="13" s="1"/>
  <c r="AJ62" i="68"/>
  <c r="AJ27" i="15"/>
  <c r="AK165" i="15"/>
  <c r="AJ68" i="21"/>
  <c r="AJ224" i="21" l="1"/>
  <c r="AJ228" i="21" s="1"/>
  <c r="AK45" i="13"/>
  <c r="AJ70" i="21" l="1"/>
  <c r="AJ118" i="15"/>
  <c r="AJ119" i="15" s="1"/>
  <c r="AJ229" i="21"/>
  <c r="AJ21" i="15" l="1"/>
  <c r="AJ30" i="15" s="1"/>
  <c r="AK116" i="15"/>
  <c r="AJ18" i="68"/>
  <c r="AJ23" i="68" s="1"/>
  <c r="AJ71" i="21"/>
  <c r="AJ221" i="15"/>
  <c r="AJ230" i="15" s="1"/>
  <c r="AK226" i="21"/>
  <c r="AJ73" i="21" l="1"/>
  <c r="AJ47" i="15" s="1"/>
  <c r="AJ49" i="15" s="1"/>
  <c r="AJ238" i="15"/>
  <c r="AK12" i="21"/>
  <c r="AJ81" i="68"/>
  <c r="AJ25" i="68"/>
  <c r="AJ27" i="68" s="1"/>
  <c r="AJ108" i="82" l="1"/>
  <c r="AJ11" i="15"/>
  <c r="AJ19" i="15" s="1"/>
  <c r="AK46" i="15"/>
  <c r="AK82" i="21"/>
  <c r="AK83" i="21" s="1"/>
  <c r="AK85" i="21" s="1"/>
  <c r="AK15" i="21"/>
  <c r="AK43" i="13" l="1"/>
  <c r="AK26" i="21"/>
  <c r="AK33" i="21" l="1"/>
  <c r="AK42" i="13"/>
  <c r="AK54" i="13" l="1"/>
  <c r="AK57" i="13" s="1"/>
  <c r="AK204" i="15" s="1"/>
  <c r="AK36" i="21"/>
  <c r="AK61" i="21" s="1"/>
  <c r="AK89" i="21" l="1"/>
  <c r="AK97" i="21" s="1"/>
  <c r="AK63" i="21" l="1"/>
  <c r="AK54" i="15"/>
  <c r="AK56" i="15" s="1"/>
  <c r="AK99" i="21"/>
  <c r="AK101" i="21" l="1"/>
  <c r="AK220" i="15" s="1"/>
  <c r="AL96" i="21"/>
  <c r="AK12" i="15"/>
  <c r="AL53" i="15"/>
  <c r="AK83" i="68"/>
  <c r="AK110" i="82" s="1"/>
  <c r="AK64" i="21"/>
  <c r="AK185" i="21" s="1"/>
  <c r="AK190" i="21" s="1"/>
  <c r="AK196" i="21" s="1"/>
  <c r="AL98" i="21" l="1"/>
  <c r="AL81" i="21"/>
  <c r="AK67" i="21"/>
  <c r="AK167" i="15"/>
  <c r="AK168" i="15" s="1"/>
  <c r="AK201" i="21"/>
  <c r="AK200" i="21"/>
  <c r="AK197" i="21"/>
  <c r="AL194" i="21" s="1"/>
  <c r="AK66" i="21"/>
  <c r="AK191" i="21"/>
  <c r="AL188" i="21" s="1"/>
  <c r="AL35" i="21" l="1"/>
  <c r="AL55" i="15"/>
  <c r="AL189" i="21"/>
  <c r="AL51" i="13" s="1"/>
  <c r="AK61" i="68"/>
  <c r="AK68" i="21"/>
  <c r="AK27" i="15"/>
  <c r="AL165" i="15"/>
  <c r="AK62" i="68"/>
  <c r="N34" i="69" l="1"/>
  <c r="AK224" i="21"/>
  <c r="AK228" i="21" s="1"/>
  <c r="AL45" i="13"/>
  <c r="N50" i="24"/>
  <c r="N44" i="24" s="1"/>
  <c r="AK118" i="15" l="1"/>
  <c r="AK119" i="15" s="1"/>
  <c r="AK70" i="21"/>
  <c r="AK229" i="21"/>
  <c r="AK18" i="68" l="1"/>
  <c r="AK23" i="68" s="1"/>
  <c r="AK71" i="21"/>
  <c r="AK221" i="15"/>
  <c r="AK230" i="15" s="1"/>
  <c r="AL226" i="21"/>
  <c r="AK21" i="15"/>
  <c r="AK30" i="15" s="1"/>
  <c r="AL116" i="15"/>
  <c r="AK238" i="15" l="1"/>
  <c r="AK73" i="21"/>
  <c r="AK47" i="15" s="1"/>
  <c r="AK49" i="15" s="1"/>
  <c r="AL12" i="21"/>
  <c r="AK81" i="68"/>
  <c r="AK25" i="68"/>
  <c r="AK27" i="68" s="1"/>
  <c r="AK108" i="82" l="1"/>
  <c r="AL82" i="21"/>
  <c r="AL83" i="21" s="1"/>
  <c r="AL85" i="21" s="1"/>
  <c r="AL15" i="21"/>
  <c r="AK11" i="15"/>
  <c r="AK19" i="15" s="1"/>
  <c r="AL46" i="15"/>
  <c r="AL26" i="21" l="1"/>
  <c r="AL43" i="13"/>
  <c r="AL33" i="21" l="1"/>
  <c r="AL36" i="21" s="1"/>
  <c r="AL61" i="21" s="1"/>
  <c r="N25" i="69"/>
  <c r="N32" i="69" s="1"/>
  <c r="AL42" i="13"/>
  <c r="N42" i="24"/>
  <c r="N41" i="24" s="1"/>
  <c r="N53" i="24" s="1"/>
  <c r="N56" i="24" l="1"/>
  <c r="N61" i="24"/>
  <c r="N67" i="24" s="1"/>
  <c r="N35" i="69"/>
  <c r="N60" i="69" s="1"/>
  <c r="AL54" i="13"/>
  <c r="AL57" i="13" s="1"/>
  <c r="AL204" i="15" s="1"/>
  <c r="I314" i="73"/>
  <c r="AL89" i="21"/>
  <c r="AL97" i="21" s="1"/>
  <c r="AL63" i="21" l="1"/>
  <c r="AL54" i="15"/>
  <c r="AL56" i="15" s="1"/>
  <c r="AL99" i="21"/>
  <c r="N69" i="24"/>
  <c r="N70" i="24"/>
  <c r="AM96" i="21" l="1"/>
  <c r="AL101" i="21"/>
  <c r="AL220" i="15" s="1"/>
  <c r="AL12" i="15"/>
  <c r="AM53" i="15"/>
  <c r="N62" i="69"/>
  <c r="N63" i="69" s="1"/>
  <c r="AL83" i="68"/>
  <c r="AL110" i="82" s="1"/>
  <c r="AL64" i="21"/>
  <c r="AL185" i="21" s="1"/>
  <c r="AL190" i="21" s="1"/>
  <c r="N92" i="24"/>
  <c r="N12" i="25" l="1"/>
  <c r="N79" i="69" s="1"/>
  <c r="I332" i="73"/>
  <c r="AM98" i="21"/>
  <c r="AM81" i="21"/>
  <c r="O86" i="24"/>
  <c r="O84" i="24"/>
  <c r="O79" i="24"/>
  <c r="O78" i="24"/>
  <c r="O82" i="24"/>
  <c r="O81" i="24"/>
  <c r="O74" i="24"/>
  <c r="O80" i="24"/>
  <c r="O85" i="24"/>
  <c r="O75" i="24"/>
  <c r="O87" i="24"/>
  <c r="O83" i="24"/>
  <c r="O77" i="24"/>
  <c r="N93" i="24"/>
  <c r="O76" i="24"/>
  <c r="AL66" i="21"/>
  <c r="AL191" i="21"/>
  <c r="AM188" i="21" s="1"/>
  <c r="AL196" i="21"/>
  <c r="N94" i="24"/>
  <c r="O73" i="24"/>
  <c r="AM55" i="15" l="1"/>
  <c r="AM35" i="21"/>
  <c r="AL61" i="68"/>
  <c r="N65" i="69"/>
  <c r="O72" i="24"/>
  <c r="O88" i="24" s="1"/>
  <c r="N119" i="24"/>
  <c r="N97" i="24"/>
  <c r="N98" i="24" s="1"/>
  <c r="N99" i="24" s="1"/>
  <c r="AL67" i="21"/>
  <c r="AL68" i="21" s="1"/>
  <c r="AL167" i="15"/>
  <c r="AL168" i="15" s="1"/>
  <c r="AL201" i="21"/>
  <c r="AL200" i="21"/>
  <c r="AL197" i="21"/>
  <c r="AM194" i="21" s="1"/>
  <c r="AM189" i="21" s="1"/>
  <c r="AM51" i="13" l="1"/>
  <c r="N100" i="24"/>
  <c r="N116" i="24" s="1"/>
  <c r="N117" i="24" s="1"/>
  <c r="AL224" i="21"/>
  <c r="AL228" i="21" s="1"/>
  <c r="AL27" i="15"/>
  <c r="AM165" i="15"/>
  <c r="AL62" i="68"/>
  <c r="N66" i="69"/>
  <c r="N143" i="69" s="1"/>
  <c r="N156" i="69" s="1"/>
  <c r="N121" i="24" l="1"/>
  <c r="N122" i="24" s="1"/>
  <c r="O113" i="24"/>
  <c r="O110" i="24"/>
  <c r="O106" i="24"/>
  <c r="O104" i="24"/>
  <c r="O108" i="24"/>
  <c r="O111" i="24"/>
  <c r="O105" i="24"/>
  <c r="O112" i="24"/>
  <c r="N123" i="24"/>
  <c r="O107" i="24"/>
  <c r="O109" i="24"/>
  <c r="AL118" i="15"/>
  <c r="AL119" i="15" s="1"/>
  <c r="AL70" i="21"/>
  <c r="AL229" i="21"/>
  <c r="N67" i="69"/>
  <c r="I346" i="73"/>
  <c r="N27" i="25"/>
  <c r="AM45" i="13"/>
  <c r="N124" i="24" l="1"/>
  <c r="N51" i="61" s="1"/>
  <c r="N61" i="61" s="1"/>
  <c r="AL21" i="15"/>
  <c r="AM116" i="15"/>
  <c r="O114" i="24"/>
  <c r="AL221" i="15"/>
  <c r="AL230" i="15" s="1"/>
  <c r="AM226" i="21"/>
  <c r="AL18" i="68"/>
  <c r="AL23" i="68" s="1"/>
  <c r="N69" i="69"/>
  <c r="AL71" i="21"/>
  <c r="N141" i="69" l="1"/>
  <c r="N148" i="69" s="1"/>
  <c r="I124" i="73"/>
  <c r="AL81" i="68"/>
  <c r="AL25" i="68"/>
  <c r="AL27" i="68" s="1"/>
  <c r="AL30" i="15"/>
  <c r="I340" i="73"/>
  <c r="I349" i="73" s="1"/>
  <c r="N21" i="25"/>
  <c r="N30" i="25" s="1"/>
  <c r="AL73" i="21"/>
  <c r="AL47" i="15" s="1"/>
  <c r="AL49" i="15" s="1"/>
  <c r="AL238" i="15"/>
  <c r="AM12" i="21"/>
  <c r="N70" i="69"/>
  <c r="N154" i="69" l="1"/>
  <c r="N159" i="69"/>
  <c r="N72" i="69"/>
  <c r="O11" i="69"/>
  <c r="N144" i="69"/>
  <c r="AM82" i="21"/>
  <c r="AM83" i="21" s="1"/>
  <c r="AM85" i="21" s="1"/>
  <c r="AM15" i="21"/>
  <c r="AL11" i="15"/>
  <c r="AM46" i="15"/>
  <c r="AL108" i="82"/>
  <c r="O14" i="69" l="1"/>
  <c r="L224" i="73"/>
  <c r="L226" i="73" s="1"/>
  <c r="N160" i="69"/>
  <c r="N161" i="69" s="1"/>
  <c r="N149" i="69"/>
  <c r="N145" i="69"/>
  <c r="AL19" i="15"/>
  <c r="N11" i="25"/>
  <c r="I331" i="73"/>
  <c r="I339" i="73" s="1"/>
  <c r="AM26" i="21"/>
  <c r="AM43" i="13"/>
  <c r="N19" i="25" l="1"/>
  <c r="N39" i="25"/>
  <c r="N86" i="69" s="1"/>
  <c r="N88" i="69" s="1"/>
  <c r="AM42" i="13"/>
  <c r="AM33" i="21"/>
  <c r="N146" i="69"/>
  <c r="O153" i="69"/>
  <c r="O140" i="69"/>
  <c r="AM36" i="21" l="1"/>
  <c r="AM61" i="21" s="1"/>
  <c r="AM54" i="13"/>
  <c r="AM57" i="13" s="1"/>
  <c r="AM204" i="15" s="1"/>
  <c r="AM89" i="21" l="1"/>
  <c r="AM97" i="21" s="1"/>
  <c r="AM54" i="15" l="1"/>
  <c r="AM56" i="15" s="1"/>
  <c r="AM63" i="21"/>
  <c r="AM99" i="21"/>
  <c r="AN96" i="21" l="1"/>
  <c r="AM101" i="21"/>
  <c r="AM220" i="15" s="1"/>
  <c r="AM83" i="68"/>
  <c r="AM64" i="21"/>
  <c r="AM12" i="15"/>
  <c r="AN53" i="15"/>
  <c r="AM185" i="21" l="1"/>
  <c r="AM190" i="21" s="1"/>
  <c r="AM66" i="21" s="1"/>
  <c r="AM110" i="82"/>
  <c r="AN98" i="21"/>
  <c r="AN81" i="21"/>
  <c r="AM191" i="21" l="1"/>
  <c r="AN188" i="21" s="1"/>
  <c r="AM196" i="21"/>
  <c r="AM67" i="21" s="1"/>
  <c r="AN55" i="15"/>
  <c r="AN35" i="21"/>
  <c r="AM61" i="68"/>
  <c r="AM197" i="21" l="1"/>
  <c r="AN194" i="21" s="1"/>
  <c r="AN189" i="21" s="1"/>
  <c r="AN51" i="13" s="1"/>
  <c r="AN45" i="13" s="1"/>
  <c r="AM200" i="21"/>
  <c r="AM201" i="21"/>
  <c r="AM167" i="15"/>
  <c r="AM168" i="15" s="1"/>
  <c r="AM27" i="15" s="1"/>
  <c r="AM62" i="68"/>
  <c r="AM68" i="21"/>
  <c r="AN165" i="15" l="1"/>
  <c r="AM224" i="21"/>
  <c r="AM228" i="21" s="1"/>
  <c r="AM118" i="15" l="1"/>
  <c r="AM119" i="15" s="1"/>
  <c r="AM70" i="21"/>
  <c r="AM229" i="21"/>
  <c r="AM221" i="15" l="1"/>
  <c r="AM230" i="15" s="1"/>
  <c r="AN226" i="21"/>
  <c r="AM18" i="68"/>
  <c r="AM23" i="68" s="1"/>
  <c r="AM71" i="21"/>
  <c r="AM21" i="15"/>
  <c r="AM30" i="15" s="1"/>
  <c r="AN116" i="15"/>
  <c r="AM73" i="21" l="1"/>
  <c r="AM47" i="15" s="1"/>
  <c r="AM49" i="15" s="1"/>
  <c r="AM238" i="15"/>
  <c r="AN12" i="21"/>
  <c r="AM81" i="68"/>
  <c r="AM25" i="68"/>
  <c r="AM27" i="68" s="1"/>
  <c r="AN82" i="21" l="1"/>
  <c r="AN83" i="21" s="1"/>
  <c r="AN85" i="21" s="1"/>
  <c r="AN15" i="21"/>
  <c r="AM11" i="15"/>
  <c r="AM19" i="15" s="1"/>
  <c r="AN46" i="15"/>
  <c r="AM108" i="82"/>
  <c r="AN43" i="13" l="1"/>
  <c r="AN26" i="21"/>
  <c r="AN33" i="21" l="1"/>
  <c r="AN42" i="13"/>
  <c r="AN54" i="13" l="1"/>
  <c r="AN57" i="13" s="1"/>
  <c r="AN204" i="15" s="1"/>
  <c r="AN36" i="21"/>
  <c r="AN61" i="21" s="1"/>
  <c r="AN89" i="21" l="1"/>
  <c r="AN97" i="21" s="1"/>
  <c r="AN54" i="15" l="1"/>
  <c r="AN56" i="15" s="1"/>
  <c r="AN63" i="21"/>
  <c r="AN99" i="21"/>
  <c r="AO96" i="21" l="1"/>
  <c r="AN101" i="21"/>
  <c r="AN220" i="15" s="1"/>
  <c r="AN83" i="68"/>
  <c r="AN64" i="21"/>
  <c r="AN12" i="15"/>
  <c r="AO53" i="15"/>
  <c r="AN185" i="21" l="1"/>
  <c r="AN190" i="21" s="1"/>
  <c r="AN191" i="21" s="1"/>
  <c r="AO188" i="21" s="1"/>
  <c r="AN110" i="82"/>
  <c r="AO98" i="21"/>
  <c r="AO81" i="21"/>
  <c r="AN196" i="21" l="1"/>
  <c r="AN200" i="21" s="1"/>
  <c r="AN66" i="21"/>
  <c r="AO55" i="15"/>
  <c r="AO35" i="21"/>
  <c r="AN61" i="68"/>
  <c r="AN167" i="15" l="1"/>
  <c r="AN168" i="15" s="1"/>
  <c r="AO165" i="15" s="1"/>
  <c r="AN67" i="21"/>
  <c r="AN68" i="21" s="1"/>
  <c r="AN224" i="21" s="1"/>
  <c r="AN228" i="21" s="1"/>
  <c r="AN197" i="21"/>
  <c r="AO194" i="21" s="1"/>
  <c r="AO189" i="21" s="1"/>
  <c r="AN201" i="21"/>
  <c r="AN62" i="68"/>
  <c r="AN27" i="15" l="1"/>
  <c r="AN118" i="15"/>
  <c r="AN119" i="15" s="1"/>
  <c r="AN70" i="21"/>
  <c r="AN229" i="21"/>
  <c r="AO51" i="13"/>
  <c r="AO45" i="13" l="1"/>
  <c r="AN221" i="15"/>
  <c r="AN230" i="15" s="1"/>
  <c r="AO226" i="21"/>
  <c r="AN18" i="68"/>
  <c r="AN23" i="68" s="1"/>
  <c r="AN71" i="21"/>
  <c r="AN21" i="15"/>
  <c r="AN30" i="15" s="1"/>
  <c r="AO116" i="15"/>
  <c r="AN81" i="68" l="1"/>
  <c r="AN25" i="68"/>
  <c r="AN27" i="68" s="1"/>
  <c r="AN238" i="15"/>
  <c r="AN73" i="21"/>
  <c r="AN47" i="15" s="1"/>
  <c r="AN49" i="15" s="1"/>
  <c r="AO12" i="21"/>
  <c r="AO82" i="21" l="1"/>
  <c r="AO83" i="21" s="1"/>
  <c r="AO85" i="21" s="1"/>
  <c r="AO15" i="21"/>
  <c r="AN11" i="15"/>
  <c r="AN19" i="15" s="1"/>
  <c r="AO46" i="15"/>
  <c r="AN108" i="82"/>
  <c r="AO26" i="21" l="1"/>
  <c r="AO43" i="13"/>
  <c r="AO42" i="13" l="1"/>
  <c r="AO33" i="21"/>
  <c r="AO36" i="21" l="1"/>
  <c r="AO61" i="21" s="1"/>
  <c r="AO54" i="13"/>
  <c r="AO57" i="13" s="1"/>
  <c r="AO204" i="15" s="1"/>
  <c r="AO89" i="21" l="1"/>
  <c r="AO97" i="21" s="1"/>
  <c r="AO63" i="21" l="1"/>
  <c r="AO54" i="15"/>
  <c r="AO56" i="15" s="1"/>
  <c r="AO99" i="21"/>
  <c r="AP96" i="21" l="1"/>
  <c r="AO101" i="21"/>
  <c r="AO220" i="15" s="1"/>
  <c r="AO12" i="15"/>
  <c r="AP53" i="15"/>
  <c r="AO83" i="68"/>
  <c r="AO64" i="21"/>
  <c r="AO185" i="21" s="1"/>
  <c r="AO190" i="21" s="1"/>
  <c r="AO110" i="82" l="1"/>
  <c r="AP98" i="21"/>
  <c r="AP81" i="21"/>
  <c r="AO66" i="21"/>
  <c r="AO191" i="21"/>
  <c r="AP188" i="21" s="1"/>
  <c r="AO196" i="21"/>
  <c r="AP35" i="21" l="1"/>
  <c r="AP55" i="15"/>
  <c r="AO167" i="15"/>
  <c r="AO168" i="15" s="1"/>
  <c r="AO67" i="21"/>
  <c r="AO68" i="21" s="1"/>
  <c r="AO201" i="21"/>
  <c r="AO200" i="21"/>
  <c r="AO197" i="21"/>
  <c r="AP194" i="21" s="1"/>
  <c r="AO61" i="68"/>
  <c r="O34" i="69" l="1"/>
  <c r="AO224" i="21"/>
  <c r="AO228" i="21" s="1"/>
  <c r="AP189" i="21"/>
  <c r="AO62" i="68"/>
  <c r="AO27" i="15"/>
  <c r="AP165" i="15"/>
  <c r="AP51" i="13" l="1"/>
  <c r="AO70" i="21"/>
  <c r="AO118" i="15"/>
  <c r="AO119" i="15" s="1"/>
  <c r="AO229" i="21"/>
  <c r="AP45" i="13" l="1"/>
  <c r="O50" i="24"/>
  <c r="O44" i="24" s="1"/>
  <c r="AO221" i="15"/>
  <c r="AO230" i="15" s="1"/>
  <c r="AP226" i="21"/>
  <c r="AO18" i="68"/>
  <c r="AO23" i="68" s="1"/>
  <c r="AO71" i="21"/>
  <c r="AO21" i="15"/>
  <c r="AO30" i="15" s="1"/>
  <c r="AP116" i="15"/>
  <c r="AO238" i="15" l="1"/>
  <c r="AO73" i="21"/>
  <c r="AO47" i="15" s="1"/>
  <c r="AO49" i="15" s="1"/>
  <c r="AP12" i="21"/>
  <c r="AO81" i="68"/>
  <c r="AO25" i="68"/>
  <c r="AO27" i="68" s="1"/>
  <c r="AP82" i="21" l="1"/>
  <c r="AP83" i="21" s="1"/>
  <c r="AP85" i="21" s="1"/>
  <c r="AP15" i="21"/>
  <c r="AO108" i="82"/>
  <c r="AO11" i="15"/>
  <c r="AO19" i="15" s="1"/>
  <c r="AP46" i="15"/>
  <c r="AP43" i="13" l="1"/>
  <c r="AP26" i="21"/>
  <c r="AP33" i="21" l="1"/>
  <c r="AP36" i="21" s="1"/>
  <c r="AP61" i="21" s="1"/>
  <c r="O25" i="69"/>
  <c r="O32" i="69" s="1"/>
  <c r="AP42" i="13"/>
  <c r="O42" i="24"/>
  <c r="O41" i="24" s="1"/>
  <c r="O53" i="24" s="1"/>
  <c r="AP54" i="13" l="1"/>
  <c r="AP57" i="13" s="1"/>
  <c r="AP204" i="15" s="1"/>
  <c r="J314" i="73"/>
  <c r="O56" i="24"/>
  <c r="O61" i="24"/>
  <c r="O67" i="24" s="1"/>
  <c r="AP89" i="21"/>
  <c r="AP97" i="21" s="1"/>
  <c r="O35" i="69"/>
  <c r="O60" i="69" s="1"/>
  <c r="AP54" i="15" l="1"/>
  <c r="AP56" i="15" s="1"/>
  <c r="AP63" i="21"/>
  <c r="AP99" i="21"/>
  <c r="O70" i="24"/>
  <c r="O69" i="24"/>
  <c r="AQ96" i="21" l="1"/>
  <c r="AP101" i="21"/>
  <c r="AP220" i="15" s="1"/>
  <c r="O62" i="69"/>
  <c r="O63" i="69" s="1"/>
  <c r="AP83" i="68"/>
  <c r="AP64" i="21"/>
  <c r="AP185" i="21" s="1"/>
  <c r="AP190" i="21" s="1"/>
  <c r="AP196" i="21" s="1"/>
  <c r="AP12" i="15"/>
  <c r="AQ53" i="15"/>
  <c r="O92" i="24"/>
  <c r="J332" i="73" l="1"/>
  <c r="O12" i="25"/>
  <c r="O79" i="69" s="1"/>
  <c r="AP110" i="82"/>
  <c r="AQ98" i="21"/>
  <c r="AQ81" i="21"/>
  <c r="P75" i="24"/>
  <c r="P80" i="24"/>
  <c r="P77" i="24"/>
  <c r="P74" i="24"/>
  <c r="O93" i="24"/>
  <c r="P83" i="24"/>
  <c r="P79" i="24"/>
  <c r="P81" i="24"/>
  <c r="P76" i="24"/>
  <c r="P85" i="24"/>
  <c r="P84" i="24"/>
  <c r="P87" i="24"/>
  <c r="P82" i="24"/>
  <c r="P78" i="24"/>
  <c r="P86" i="24"/>
  <c r="P73" i="24"/>
  <c r="O94" i="24"/>
  <c r="AP66" i="21"/>
  <c r="AP191" i="21"/>
  <c r="AQ188" i="21" s="1"/>
  <c r="AP167" i="15"/>
  <c r="AP168" i="15" s="1"/>
  <c r="AP67" i="21"/>
  <c r="AP201" i="21"/>
  <c r="AP200" i="21"/>
  <c r="AP197" i="21"/>
  <c r="AQ194" i="21" s="1"/>
  <c r="AQ35" i="21" l="1"/>
  <c r="AQ55" i="15"/>
  <c r="AP61" i="68"/>
  <c r="O65" i="69"/>
  <c r="AP68" i="21"/>
  <c r="AQ189" i="21"/>
  <c r="AQ51" i="13" s="1"/>
  <c r="O119" i="24"/>
  <c r="O97" i="24"/>
  <c r="O98" i="24" s="1"/>
  <c r="P72" i="24"/>
  <c r="P88" i="24" s="1"/>
  <c r="AP62" i="68"/>
  <c r="O66" i="69"/>
  <c r="AP27" i="15"/>
  <c r="AQ165" i="15"/>
  <c r="O143" i="69" l="1"/>
  <c r="O156" i="69" s="1"/>
  <c r="O67" i="69"/>
  <c r="AP224" i="21"/>
  <c r="AP228" i="21" s="1"/>
  <c r="O99" i="24"/>
  <c r="O100" i="24" s="1"/>
  <c r="O116" i="24" s="1"/>
  <c r="O117" i="24" s="1"/>
  <c r="AQ45" i="13"/>
  <c r="O27" i="25"/>
  <c r="J346" i="73"/>
  <c r="P107" i="24" l="1"/>
  <c r="O123" i="24"/>
  <c r="P113" i="24"/>
  <c r="P110" i="24"/>
  <c r="P111" i="24"/>
  <c r="P104" i="24"/>
  <c r="P105" i="24"/>
  <c r="P108" i="24"/>
  <c r="P112" i="24"/>
  <c r="P109" i="24"/>
  <c r="P106" i="24"/>
  <c r="O121" i="24"/>
  <c r="AP118" i="15"/>
  <c r="AP119" i="15" s="1"/>
  <c r="AP70" i="21"/>
  <c r="AP229" i="21"/>
  <c r="AP21" i="15" l="1"/>
  <c r="AQ116" i="15"/>
  <c r="AP18" i="68"/>
  <c r="AP23" i="68" s="1"/>
  <c r="O69" i="69"/>
  <c r="J124" i="73" s="1"/>
  <c r="AP71" i="21"/>
  <c r="O122" i="24"/>
  <c r="O124" i="24" s="1"/>
  <c r="O51" i="61" s="1"/>
  <c r="O61" i="61" s="1"/>
  <c r="P114" i="24"/>
  <c r="AP221" i="15"/>
  <c r="AP230" i="15" s="1"/>
  <c r="AQ226" i="21"/>
  <c r="AP73" i="21" l="1"/>
  <c r="AP47" i="15" s="1"/>
  <c r="AP49" i="15" s="1"/>
  <c r="AP238" i="15"/>
  <c r="AQ12" i="21"/>
  <c r="O141" i="69"/>
  <c r="O70" i="69"/>
  <c r="AP81" i="68"/>
  <c r="AP25" i="68"/>
  <c r="AP27" i="68" s="1"/>
  <c r="AP30" i="15"/>
  <c r="J340" i="73"/>
  <c r="J349" i="73" s="1"/>
  <c r="O21" i="25"/>
  <c r="O30" i="25" s="1"/>
  <c r="AP108" i="82" l="1"/>
  <c r="AQ82" i="21"/>
  <c r="AQ83" i="21" s="1"/>
  <c r="AQ85" i="21" s="1"/>
  <c r="AQ15" i="21"/>
  <c r="O72" i="69"/>
  <c r="O159" i="69"/>
  <c r="P11" i="69"/>
  <c r="O144" i="69"/>
  <c r="O149" i="69" s="1"/>
  <c r="O154" i="69"/>
  <c r="O148" i="69"/>
  <c r="AP11" i="15"/>
  <c r="AQ46" i="15"/>
  <c r="P14" i="69" l="1"/>
  <c r="M224" i="73"/>
  <c r="M226" i="73" s="1"/>
  <c r="AQ26" i="21"/>
  <c r="AQ43" i="13"/>
  <c r="AP19" i="15"/>
  <c r="J331" i="73"/>
  <c r="J339" i="73" s="1"/>
  <c r="O11" i="25"/>
  <c r="O145" i="69"/>
  <c r="O160" i="69"/>
  <c r="O161" i="69" s="1"/>
  <c r="O146" i="69" l="1"/>
  <c r="P153" i="69"/>
  <c r="P140" i="69"/>
  <c r="O19" i="25"/>
  <c r="O39" i="25"/>
  <c r="O86" i="69" s="1"/>
  <c r="O88" i="69" s="1"/>
  <c r="AQ33" i="21"/>
  <c r="AQ42" i="13"/>
  <c r="AQ36" i="21" l="1"/>
  <c r="AQ61" i="21" s="1"/>
  <c r="AQ54" i="13"/>
  <c r="AQ57" i="13" s="1"/>
  <c r="AQ204" i="15" s="1"/>
  <c r="AQ89" i="21" l="1"/>
  <c r="AQ97" i="21" s="1"/>
  <c r="AQ63" i="21" l="1"/>
  <c r="AQ54" i="15"/>
  <c r="AQ56" i="15" s="1"/>
  <c r="AQ99" i="21"/>
  <c r="AQ101" i="21" l="1"/>
  <c r="AQ220" i="15" s="1"/>
  <c r="AR96" i="21"/>
  <c r="AQ12" i="15"/>
  <c r="AR53" i="15"/>
  <c r="AQ83" i="68"/>
  <c r="AQ64" i="21"/>
  <c r="AQ185" i="21" l="1"/>
  <c r="AQ190" i="21" s="1"/>
  <c r="AQ196" i="21" s="1"/>
  <c r="AQ167" i="15" s="1"/>
  <c r="AQ168" i="15" s="1"/>
  <c r="AQ110" i="82"/>
  <c r="AR98" i="21"/>
  <c r="AR81" i="21"/>
  <c r="AQ197" i="21" l="1"/>
  <c r="AR194" i="21" s="1"/>
  <c r="AQ66" i="21"/>
  <c r="AQ191" i="21"/>
  <c r="AR188" i="21" s="1"/>
  <c r="AQ200" i="21"/>
  <c r="AQ201" i="21"/>
  <c r="AQ67" i="21"/>
  <c r="AR35" i="21"/>
  <c r="AR55" i="15"/>
  <c r="AQ61" i="68"/>
  <c r="AQ27" i="15"/>
  <c r="AR165" i="15"/>
  <c r="AQ68" i="21" l="1"/>
  <c r="AQ224" i="21" s="1"/>
  <c r="AQ228" i="21" s="1"/>
  <c r="AQ62" i="68"/>
  <c r="AR189" i="21"/>
  <c r="AR51" i="13" s="1"/>
  <c r="AR45" i="13" s="1"/>
  <c r="AQ118" i="15" l="1"/>
  <c r="AQ119" i="15" s="1"/>
  <c r="AQ70" i="21"/>
  <c r="AQ229" i="21"/>
  <c r="AQ221" i="15" l="1"/>
  <c r="AQ230" i="15" s="1"/>
  <c r="AR226" i="21"/>
  <c r="AQ18" i="68"/>
  <c r="AQ23" i="68" s="1"/>
  <c r="AQ71" i="21"/>
  <c r="AQ21" i="15"/>
  <c r="AQ30" i="15" s="1"/>
  <c r="AR116" i="15"/>
  <c r="AQ81" i="68" l="1"/>
  <c r="AQ25" i="68"/>
  <c r="AQ27" i="68" s="1"/>
  <c r="AQ73" i="21"/>
  <c r="AQ47" i="15" s="1"/>
  <c r="AQ49" i="15" s="1"/>
  <c r="AQ238" i="15"/>
  <c r="AR12" i="21"/>
  <c r="AR82" i="21" l="1"/>
  <c r="AR83" i="21" s="1"/>
  <c r="AR85" i="21" s="1"/>
  <c r="AR15" i="21"/>
  <c r="AQ11" i="15"/>
  <c r="AQ19" i="15" s="1"/>
  <c r="AR46" i="15"/>
  <c r="AQ108" i="82"/>
  <c r="AR43" i="13" l="1"/>
  <c r="AR26" i="21"/>
  <c r="AR33" i="21" l="1"/>
  <c r="AR42" i="13"/>
  <c r="AR54" i="13" l="1"/>
  <c r="AR57" i="13" s="1"/>
  <c r="AR204" i="15" s="1"/>
  <c r="AR36" i="21"/>
  <c r="AR61" i="21" s="1"/>
  <c r="AR89" i="21" l="1"/>
  <c r="AR97" i="21" s="1"/>
  <c r="AR63" i="21" l="1"/>
  <c r="AR54" i="15"/>
  <c r="AR56" i="15" s="1"/>
  <c r="AR99" i="21"/>
  <c r="AS96" i="21" l="1"/>
  <c r="AR101" i="21"/>
  <c r="AR220" i="15" s="1"/>
  <c r="AR12" i="15"/>
  <c r="AS53" i="15"/>
  <c r="AR83" i="68"/>
  <c r="AR110" i="82" s="1"/>
  <c r="AR64" i="21"/>
  <c r="AR185" i="21" l="1"/>
  <c r="AR190" i="21" s="1"/>
  <c r="AR66" i="21" s="1"/>
  <c r="AS98" i="21"/>
  <c r="AS81" i="21"/>
  <c r="AR196" i="21" l="1"/>
  <c r="AR67" i="21" s="1"/>
  <c r="AR68" i="21" s="1"/>
  <c r="AR191" i="21"/>
  <c r="AS188" i="21" s="1"/>
  <c r="AS35" i="21"/>
  <c r="AS55" i="15"/>
  <c r="AR61" i="68"/>
  <c r="AR201" i="21" l="1"/>
  <c r="AR197" i="21"/>
  <c r="AS194" i="21" s="1"/>
  <c r="AS189" i="21" s="1"/>
  <c r="AS51" i="13" s="1"/>
  <c r="AR200" i="21"/>
  <c r="AR167" i="15"/>
  <c r="AR168" i="15" s="1"/>
  <c r="AR27" i="15" s="1"/>
  <c r="AR224" i="21"/>
  <c r="AR228" i="21" s="1"/>
  <c r="AR62" i="68"/>
  <c r="AS165" i="15" l="1"/>
  <c r="AR118" i="15"/>
  <c r="AR119" i="15" s="1"/>
  <c r="AR70" i="21"/>
  <c r="AR229" i="21"/>
  <c r="AS45" i="13"/>
  <c r="AR221" i="15" l="1"/>
  <c r="AR230" i="15" s="1"/>
  <c r="AS226" i="21"/>
  <c r="AR21" i="15"/>
  <c r="AR30" i="15" s="1"/>
  <c r="AS116" i="15"/>
  <c r="AR18" i="68"/>
  <c r="AR23" i="68" s="1"/>
  <c r="AR71" i="21"/>
  <c r="AR81" i="68" l="1"/>
  <c r="AR25" i="68"/>
  <c r="AR27" i="68" s="1"/>
  <c r="AR238" i="15"/>
  <c r="AR73" i="21"/>
  <c r="AR47" i="15" s="1"/>
  <c r="AR49" i="15" s="1"/>
  <c r="AS12" i="21"/>
  <c r="AS82" i="21" l="1"/>
  <c r="AS83" i="21" s="1"/>
  <c r="AS85" i="21" s="1"/>
  <c r="AS15" i="21"/>
  <c r="AR11" i="15"/>
  <c r="AR19" i="15" s="1"/>
  <c r="AS46" i="15"/>
  <c r="AR108" i="82"/>
  <c r="AS43" i="13" l="1"/>
  <c r="AS26" i="21"/>
  <c r="AS33" i="21" l="1"/>
  <c r="AS42" i="13"/>
  <c r="AS54" i="13" l="1"/>
  <c r="AS57" i="13" s="1"/>
  <c r="AS204" i="15" s="1"/>
  <c r="AS36" i="21"/>
  <c r="AS61" i="21" s="1"/>
  <c r="AS89" i="21" l="1"/>
  <c r="AS97" i="21" s="1"/>
  <c r="AS63" i="21" l="1"/>
  <c r="AS54" i="15"/>
  <c r="AS56" i="15" s="1"/>
  <c r="AS99" i="21"/>
  <c r="AT96" i="21" l="1"/>
  <c r="AS101" i="21"/>
  <c r="AS220" i="15" s="1"/>
  <c r="AS12" i="15"/>
  <c r="AT53" i="15"/>
  <c r="AS83" i="68"/>
  <c r="AS110" i="82" s="1"/>
  <c r="AS64" i="21"/>
  <c r="AS185" i="21" s="1"/>
  <c r="AS190" i="21" s="1"/>
  <c r="AT98" i="21" l="1"/>
  <c r="AT81" i="21"/>
  <c r="AS66" i="21"/>
  <c r="AS191" i="21"/>
  <c r="AT188" i="21" s="1"/>
  <c r="AS196" i="21"/>
  <c r="AT55" i="15" l="1"/>
  <c r="AT35" i="21"/>
  <c r="AS167" i="15"/>
  <c r="AS168" i="15" s="1"/>
  <c r="AS67" i="21"/>
  <c r="AS68" i="21" s="1"/>
  <c r="AS201" i="21"/>
  <c r="AS200" i="21"/>
  <c r="AS197" i="21"/>
  <c r="AT194" i="21" s="1"/>
  <c r="AT189" i="21" s="1"/>
  <c r="AS61" i="68"/>
  <c r="P34" i="69" l="1"/>
  <c r="AT51" i="13"/>
  <c r="AS224" i="21"/>
  <c r="AS228" i="21" s="1"/>
  <c r="AS62" i="68"/>
  <c r="AS27" i="15"/>
  <c r="AT165" i="15"/>
  <c r="AS118" i="15" l="1"/>
  <c r="AS119" i="15" s="1"/>
  <c r="AS70" i="21"/>
  <c r="AS229" i="21"/>
  <c r="AT45" i="13"/>
  <c r="P50" i="24"/>
  <c r="P44" i="24" s="1"/>
  <c r="AS21" i="15" l="1"/>
  <c r="AS30" i="15" s="1"/>
  <c r="AT116" i="15"/>
  <c r="AS18" i="68"/>
  <c r="AS23" i="68" s="1"/>
  <c r="AS71" i="21"/>
  <c r="AS221" i="15"/>
  <c r="AS230" i="15" s="1"/>
  <c r="AT226" i="21"/>
  <c r="AS73" i="21" l="1"/>
  <c r="AS47" i="15" s="1"/>
  <c r="AS49" i="15" s="1"/>
  <c r="AS238" i="15"/>
  <c r="AT12" i="21"/>
  <c r="AS81" i="68"/>
  <c r="AS25" i="68"/>
  <c r="AS27" i="68" s="1"/>
  <c r="AT82" i="21" l="1"/>
  <c r="AT83" i="21" s="1"/>
  <c r="AT85" i="21" s="1"/>
  <c r="AT15" i="21"/>
  <c r="AS108" i="82"/>
  <c r="AS11" i="15"/>
  <c r="AS19" i="15" s="1"/>
  <c r="AT46" i="15"/>
  <c r="AT26" i="21" l="1"/>
  <c r="AT43" i="13"/>
  <c r="AT42" i="13" l="1"/>
  <c r="P42" i="24"/>
  <c r="P41" i="24" s="1"/>
  <c r="P53" i="24" s="1"/>
  <c r="AT33" i="21"/>
  <c r="AT36" i="21" s="1"/>
  <c r="AT61" i="21" s="1"/>
  <c r="P25" i="69"/>
  <c r="P32" i="69" s="1"/>
  <c r="P35" i="69" l="1"/>
  <c r="P60" i="69" s="1"/>
  <c r="AT89" i="21"/>
  <c r="AT97" i="21" s="1"/>
  <c r="P56" i="24"/>
  <c r="P61" i="24"/>
  <c r="P67" i="24" s="1"/>
  <c r="AT54" i="13"/>
  <c r="AT57" i="13" s="1"/>
  <c r="AT204" i="15" s="1"/>
  <c r="K314" i="73"/>
  <c r="AT63" i="21" l="1"/>
  <c r="AT54" i="15"/>
  <c r="AT56" i="15" s="1"/>
  <c r="AT99" i="21"/>
  <c r="P69" i="24"/>
  <c r="P70" i="24"/>
  <c r="AU96" i="21" l="1"/>
  <c r="AT101" i="21"/>
  <c r="AT220" i="15" s="1"/>
  <c r="AT12" i="15"/>
  <c r="AU53" i="15"/>
  <c r="P62" i="69"/>
  <c r="P63" i="69" s="1"/>
  <c r="AT83" i="68"/>
  <c r="AT110" i="82" s="1"/>
  <c r="AT64" i="21"/>
  <c r="AT185" i="21" s="1"/>
  <c r="AT190" i="21" s="1"/>
  <c r="AT196" i="21" s="1"/>
  <c r="P92" i="24"/>
  <c r="Q73" i="24" s="1"/>
  <c r="P12" i="25" l="1"/>
  <c r="P79" i="69" s="1"/>
  <c r="K332" i="73"/>
  <c r="AU98" i="21"/>
  <c r="AU81" i="21"/>
  <c r="P94" i="24"/>
  <c r="P97" i="24" s="1"/>
  <c r="AT66" i="21"/>
  <c r="AT191" i="21"/>
  <c r="AU188" i="21" s="1"/>
  <c r="Q83" i="24"/>
  <c r="Q85" i="24"/>
  <c r="Q82" i="24"/>
  <c r="Q86" i="24"/>
  <c r="Q84" i="24"/>
  <c r="Q77" i="24"/>
  <c r="Q81" i="24"/>
  <c r="Q87" i="24"/>
  <c r="Q79" i="24"/>
  <c r="Q76" i="24"/>
  <c r="Q74" i="24"/>
  <c r="P93" i="24"/>
  <c r="Q80" i="24"/>
  <c r="Q78" i="24"/>
  <c r="Q75" i="24"/>
  <c r="AT167" i="15"/>
  <c r="AT168" i="15" s="1"/>
  <c r="AT67" i="21"/>
  <c r="AT201" i="21"/>
  <c r="AT200" i="21"/>
  <c r="AT197" i="21"/>
  <c r="AU194" i="21" s="1"/>
  <c r="AU55" i="15" l="1"/>
  <c r="AU35" i="21"/>
  <c r="P119" i="24"/>
  <c r="AT27" i="15"/>
  <c r="AU165" i="15"/>
  <c r="AT61" i="68"/>
  <c r="P65" i="69"/>
  <c r="AT68" i="21"/>
  <c r="AT62" i="68"/>
  <c r="P66" i="69"/>
  <c r="P98" i="24"/>
  <c r="P99" i="24" s="1"/>
  <c r="AU189" i="21"/>
  <c r="AU51" i="13" s="1"/>
  <c r="Q72" i="24"/>
  <c r="Q88" i="24" s="1"/>
  <c r="P100" i="24" l="1"/>
  <c r="P116" i="24" s="1"/>
  <c r="AT224" i="21"/>
  <c r="AT228" i="21" s="1"/>
  <c r="P143" i="69"/>
  <c r="P156" i="69" s="1"/>
  <c r="P67" i="69"/>
  <c r="P27" i="25"/>
  <c r="K346" i="73"/>
  <c r="AU45" i="13"/>
  <c r="AT118" i="15" l="1"/>
  <c r="AT119" i="15" s="1"/>
  <c r="AT70" i="21"/>
  <c r="AT229" i="21"/>
  <c r="P117" i="24"/>
  <c r="P121" i="24"/>
  <c r="Q106" i="24" l="1"/>
  <c r="Q104" i="24"/>
  <c r="Q113" i="24"/>
  <c r="Q110" i="24"/>
  <c r="Q112" i="24"/>
  <c r="P123" i="24"/>
  <c r="Q109" i="24"/>
  <c r="Q107" i="24"/>
  <c r="Q111" i="24"/>
  <c r="Q108" i="24"/>
  <c r="Q105" i="24"/>
  <c r="P122" i="24"/>
  <c r="AT18" i="68"/>
  <c r="AT23" i="68" s="1"/>
  <c r="P69" i="69"/>
  <c r="K124" i="73" s="1"/>
  <c r="AT71" i="21"/>
  <c r="AT221" i="15"/>
  <c r="AT230" i="15" s="1"/>
  <c r="AU226" i="21"/>
  <c r="AT21" i="15"/>
  <c r="AU116" i="15"/>
  <c r="P124" i="24" l="1"/>
  <c r="P51" i="61" s="1"/>
  <c r="P61" i="61" s="1"/>
  <c r="AT30" i="15"/>
  <c r="P21" i="25"/>
  <c r="P30" i="25" s="1"/>
  <c r="K340" i="73"/>
  <c r="K349" i="73" s="1"/>
  <c r="AT81" i="68"/>
  <c r="AT25" i="68"/>
  <c r="AT27" i="68" s="1"/>
  <c r="AT238" i="15"/>
  <c r="AT73" i="21"/>
  <c r="AT47" i="15" s="1"/>
  <c r="AT49" i="15" s="1"/>
  <c r="AU12" i="21"/>
  <c r="Q114" i="24"/>
  <c r="P141" i="69"/>
  <c r="P70" i="69"/>
  <c r="P148" i="69" l="1"/>
  <c r="P154" i="69"/>
  <c r="AU82" i="21"/>
  <c r="AU83" i="21" s="1"/>
  <c r="AU85" i="21" s="1"/>
  <c r="AU15" i="21"/>
  <c r="AT11" i="15"/>
  <c r="AU46" i="15"/>
  <c r="AT108" i="82"/>
  <c r="P72" i="69"/>
  <c r="P159" i="69"/>
  <c r="Q11" i="69"/>
  <c r="P144" i="69"/>
  <c r="P149" i="69" s="1"/>
  <c r="Q14" i="69" l="1"/>
  <c r="N224" i="73"/>
  <c r="N226" i="73" s="1"/>
  <c r="P160" i="69"/>
  <c r="P161" i="69" s="1"/>
  <c r="AT19" i="15"/>
  <c r="P11" i="25"/>
  <c r="K331" i="73"/>
  <c r="K339" i="73" s="1"/>
  <c r="AU43" i="13"/>
  <c r="AU26" i="21"/>
  <c r="P145" i="69"/>
  <c r="AU42" i="13" l="1"/>
  <c r="AU33" i="21"/>
  <c r="Q153" i="69"/>
  <c r="P146" i="69"/>
  <c r="Q140" i="69"/>
  <c r="P19" i="25"/>
  <c r="P39" i="25"/>
  <c r="P86" i="69" s="1"/>
  <c r="P88" i="69" s="1"/>
  <c r="AU36" i="21" l="1"/>
  <c r="AU61" i="21" s="1"/>
  <c r="AU54" i="13"/>
  <c r="AU57" i="13" s="1"/>
  <c r="AU204" i="15" s="1"/>
  <c r="AU89" i="21" l="1"/>
  <c r="AU97" i="21" s="1"/>
  <c r="AU63" i="21" l="1"/>
  <c r="AU54" i="15"/>
  <c r="AU56" i="15" s="1"/>
  <c r="AU99" i="21"/>
  <c r="AV96" i="21" l="1"/>
  <c r="AU101" i="21"/>
  <c r="AU220" i="15" s="1"/>
  <c r="AU12" i="15"/>
  <c r="AV53" i="15"/>
  <c r="AU83" i="68"/>
  <c r="AU110" i="82" s="1"/>
  <c r="AU64" i="21"/>
  <c r="AU185" i="21" l="1"/>
  <c r="AU190" i="21" s="1"/>
  <c r="AU66" i="21" s="1"/>
  <c r="AV98" i="21"/>
  <c r="AV81" i="21"/>
  <c r="AU196" i="21" l="1"/>
  <c r="AU167" i="15" s="1"/>
  <c r="AU168" i="15" s="1"/>
  <c r="AU191" i="21"/>
  <c r="AV188" i="21" s="1"/>
  <c r="AV35" i="21"/>
  <c r="AV55" i="15"/>
  <c r="AU61" i="68"/>
  <c r="AU200" i="21" l="1"/>
  <c r="AU201" i="21"/>
  <c r="AU197" i="21"/>
  <c r="AV194" i="21" s="1"/>
  <c r="AV189" i="21" s="1"/>
  <c r="AV51" i="13" s="1"/>
  <c r="AU67" i="21"/>
  <c r="AU68" i="21" s="1"/>
  <c r="AU224" i="21" s="1"/>
  <c r="AU228" i="21" s="1"/>
  <c r="AU62" i="68"/>
  <c r="AU27" i="15"/>
  <c r="AV165" i="15"/>
  <c r="AU118" i="15" l="1"/>
  <c r="AU119" i="15" s="1"/>
  <c r="AU70" i="21"/>
  <c r="AU229" i="21"/>
  <c r="AV45" i="13"/>
  <c r="AU221" i="15" l="1"/>
  <c r="AU230" i="15" s="1"/>
  <c r="AV226" i="21"/>
  <c r="AU21" i="15"/>
  <c r="AU30" i="15" s="1"/>
  <c r="AV116" i="15"/>
  <c r="AU18" i="68"/>
  <c r="AU23" i="68" s="1"/>
  <c r="AU71" i="21"/>
  <c r="AU73" i="21" l="1"/>
  <c r="AU47" i="15" s="1"/>
  <c r="AU49" i="15" s="1"/>
  <c r="AU238" i="15"/>
  <c r="AV12" i="21"/>
  <c r="AU81" i="68"/>
  <c r="AU25" i="68"/>
  <c r="AU27" i="68" s="1"/>
  <c r="AV82" i="21" l="1"/>
  <c r="AV83" i="21" s="1"/>
  <c r="AV85" i="21" s="1"/>
  <c r="AV15" i="21"/>
  <c r="AU108" i="82"/>
  <c r="AU11" i="15"/>
  <c r="AU19" i="15" s="1"/>
  <c r="AV46" i="15"/>
  <c r="AV26" i="21" l="1"/>
  <c r="AV43" i="13"/>
  <c r="AV33" i="21" l="1"/>
  <c r="AV42" i="13"/>
  <c r="AV54" i="13" l="1"/>
  <c r="AV57" i="13" s="1"/>
  <c r="AV204" i="15" s="1"/>
  <c r="AV36" i="21"/>
  <c r="AV61" i="21" s="1"/>
  <c r="AV89" i="21" l="1"/>
  <c r="AV97" i="21" s="1"/>
  <c r="AV63" i="21" l="1"/>
  <c r="AV54" i="15"/>
  <c r="AV56" i="15" s="1"/>
  <c r="AV99" i="21"/>
  <c r="AW96" i="21" l="1"/>
  <c r="AV101" i="21"/>
  <c r="AV220" i="15" s="1"/>
  <c r="AV12" i="15"/>
  <c r="AW53" i="15"/>
  <c r="AV83" i="68"/>
  <c r="AV110" i="82" s="1"/>
  <c r="AV64" i="21"/>
  <c r="AV185" i="21" l="1"/>
  <c r="AV190" i="21" s="1"/>
  <c r="AV66" i="21" s="1"/>
  <c r="AW98" i="21"/>
  <c r="AW81" i="21"/>
  <c r="AV196" i="21" l="1"/>
  <c r="AV167" i="15" s="1"/>
  <c r="AV168" i="15" s="1"/>
  <c r="AV191" i="21"/>
  <c r="AW188" i="21" s="1"/>
  <c r="AW55" i="15"/>
  <c r="AW35" i="21"/>
  <c r="AV61" i="68"/>
  <c r="AV201" i="21" l="1"/>
  <c r="AV67" i="21"/>
  <c r="AV68" i="21" s="1"/>
  <c r="AV224" i="21" s="1"/>
  <c r="AV228" i="21" s="1"/>
  <c r="AV197" i="21"/>
  <c r="AW194" i="21" s="1"/>
  <c r="AW189" i="21" s="1"/>
  <c r="AV200" i="21"/>
  <c r="AV62" i="68"/>
  <c r="AV27" i="15"/>
  <c r="AW165" i="15"/>
  <c r="AW51" i="13" l="1"/>
  <c r="AV118" i="15"/>
  <c r="AV119" i="15" s="1"/>
  <c r="AV70" i="21"/>
  <c r="AV229" i="21"/>
  <c r="AV18" i="68" l="1"/>
  <c r="AV23" i="68" s="1"/>
  <c r="AV71" i="21"/>
  <c r="AW45" i="13"/>
  <c r="AV221" i="15"/>
  <c r="AV230" i="15" s="1"/>
  <c r="AW226" i="21"/>
  <c r="AV21" i="15"/>
  <c r="AV30" i="15" s="1"/>
  <c r="AW116" i="15"/>
  <c r="AV73" i="21" l="1"/>
  <c r="AV47" i="15" s="1"/>
  <c r="AV49" i="15" s="1"/>
  <c r="AV238" i="15"/>
  <c r="AW12" i="21"/>
  <c r="AV81" i="68"/>
  <c r="AV25" i="68"/>
  <c r="AV27" i="68" s="1"/>
  <c r="AW82" i="21" l="1"/>
  <c r="AW83" i="21" s="1"/>
  <c r="AW85" i="21" s="1"/>
  <c r="AW15" i="21"/>
  <c r="AV108" i="82"/>
  <c r="AV11" i="15"/>
  <c r="AV19" i="15" s="1"/>
  <c r="AW46" i="15"/>
  <c r="AW43" i="13" l="1"/>
  <c r="AW26" i="21"/>
  <c r="AW33" i="21" l="1"/>
  <c r="AW42" i="13"/>
  <c r="AW54" i="13" l="1"/>
  <c r="AW57" i="13" s="1"/>
  <c r="AW204" i="15" s="1"/>
  <c r="AW36" i="21"/>
  <c r="AW61" i="21" s="1"/>
  <c r="AW89" i="21" l="1"/>
  <c r="AW97" i="21" s="1"/>
  <c r="AW54" i="15" l="1"/>
  <c r="AW56" i="15" s="1"/>
  <c r="AW63" i="21"/>
  <c r="AW99" i="21"/>
  <c r="AW83" i="68" l="1"/>
  <c r="AW110" i="82" s="1"/>
  <c r="AW64" i="21"/>
  <c r="AW185" i="21" s="1"/>
  <c r="AW190" i="21" s="1"/>
  <c r="AX96" i="21"/>
  <c r="AW101" i="21"/>
  <c r="AW220" i="15" s="1"/>
  <c r="AW12" i="15"/>
  <c r="AX53" i="15"/>
  <c r="AX98" i="21" l="1"/>
  <c r="AX81" i="21"/>
  <c r="AW66" i="21"/>
  <c r="AW191" i="21"/>
  <c r="AX188" i="21" s="1"/>
  <c r="AW196" i="21"/>
  <c r="AX55" i="15" l="1"/>
  <c r="AX35" i="21"/>
  <c r="AW67" i="21"/>
  <c r="AW68" i="21" s="1"/>
  <c r="AW167" i="15"/>
  <c r="AW168" i="15" s="1"/>
  <c r="AW200" i="21"/>
  <c r="AW201" i="21"/>
  <c r="AW197" i="21"/>
  <c r="AX194" i="21" s="1"/>
  <c r="AX189" i="21" s="1"/>
  <c r="AX51" i="13" s="1"/>
  <c r="AW61" i="68"/>
  <c r="Q34" i="69" l="1"/>
  <c r="AW224" i="21"/>
  <c r="AW228" i="21" s="1"/>
  <c r="AX45" i="13"/>
  <c r="Q50" i="24"/>
  <c r="Q44" i="24" s="1"/>
  <c r="AW27" i="15"/>
  <c r="AX165" i="15"/>
  <c r="AW62" i="68"/>
  <c r="AW118" i="15" l="1"/>
  <c r="AW119" i="15" s="1"/>
  <c r="AW70" i="21"/>
  <c r="AW229" i="21"/>
  <c r="AW18" i="68" l="1"/>
  <c r="AW23" i="68" s="1"/>
  <c r="AW71" i="21"/>
  <c r="AW21" i="15"/>
  <c r="AW30" i="15" s="1"/>
  <c r="AX116" i="15"/>
  <c r="AW221" i="15"/>
  <c r="AW230" i="15" s="1"/>
  <c r="AX226" i="21"/>
  <c r="AW73" i="21" l="1"/>
  <c r="AW47" i="15" s="1"/>
  <c r="AW49" i="15" s="1"/>
  <c r="AW238" i="15"/>
  <c r="AX12" i="21"/>
  <c r="AW81" i="68"/>
  <c r="AW25" i="68"/>
  <c r="AW27" i="68" s="1"/>
  <c r="AW108" i="82" l="1"/>
  <c r="AX82" i="21"/>
  <c r="AX83" i="21" s="1"/>
  <c r="AX85" i="21" s="1"/>
  <c r="AX15" i="21"/>
  <c r="AW11" i="15"/>
  <c r="AW19" i="15" s="1"/>
  <c r="AX46" i="15"/>
  <c r="AX26" i="21" l="1"/>
  <c r="AX43" i="13"/>
  <c r="AX33" i="21" l="1"/>
  <c r="AX36" i="21" s="1"/>
  <c r="AX61" i="21" s="1"/>
  <c r="Q25" i="69"/>
  <c r="Q32" i="69" s="1"/>
  <c r="AX42" i="13"/>
  <c r="Q42" i="24"/>
  <c r="Q41" i="24" s="1"/>
  <c r="Q53" i="24" s="1"/>
  <c r="Q56" i="24" l="1"/>
  <c r="Q61" i="24"/>
  <c r="Q67" i="24" s="1"/>
  <c r="Q35" i="69"/>
  <c r="Q60" i="69" s="1"/>
  <c r="AX54" i="13"/>
  <c r="AX57" i="13" s="1"/>
  <c r="AX204" i="15" s="1"/>
  <c r="L314" i="73"/>
  <c r="AX89" i="21"/>
  <c r="AX97" i="21" s="1"/>
  <c r="AX54" i="15" l="1"/>
  <c r="AX56" i="15" s="1"/>
  <c r="AX63" i="21"/>
  <c r="AX99" i="21"/>
  <c r="Q69" i="24"/>
  <c r="Q70" i="24"/>
  <c r="AX101" i="21" l="1"/>
  <c r="AX220" i="15" s="1"/>
  <c r="AY96" i="21"/>
  <c r="Q62" i="69"/>
  <c r="Q63" i="69" s="1"/>
  <c r="AX83" i="68"/>
  <c r="AX110" i="82" s="1"/>
  <c r="AX64" i="21"/>
  <c r="AX185" i="21" s="1"/>
  <c r="AX190" i="21" s="1"/>
  <c r="AX12" i="15"/>
  <c r="AY53" i="15"/>
  <c r="Q92" i="24"/>
  <c r="R73" i="24" s="1"/>
  <c r="Q12" i="25" l="1"/>
  <c r="Q79" i="69" s="1"/>
  <c r="L332" i="73"/>
  <c r="AY98" i="21"/>
  <c r="AY81" i="21"/>
  <c r="AX66" i="21"/>
  <c r="AX191" i="21"/>
  <c r="AY188" i="21" s="1"/>
  <c r="AX196" i="21"/>
  <c r="R75" i="24"/>
  <c r="R85" i="24"/>
  <c r="R87" i="24"/>
  <c r="R83" i="24"/>
  <c r="R76" i="24"/>
  <c r="R86" i="24"/>
  <c r="R79" i="24"/>
  <c r="R77" i="24"/>
  <c r="R84" i="24"/>
  <c r="R80" i="24"/>
  <c r="R82" i="24"/>
  <c r="R78" i="24"/>
  <c r="R81" i="24"/>
  <c r="R74" i="24"/>
  <c r="Q93" i="24"/>
  <c r="Q94" i="24"/>
  <c r="AY55" i="15" l="1"/>
  <c r="AY35" i="21"/>
  <c r="R72" i="24"/>
  <c r="R88" i="24" s="1"/>
  <c r="AX61" i="68"/>
  <c r="Q65" i="69"/>
  <c r="AX67" i="21"/>
  <c r="AX68" i="21" s="1"/>
  <c r="AX167" i="15"/>
  <c r="AX168" i="15" s="1"/>
  <c r="AX200" i="21"/>
  <c r="AX201" i="21"/>
  <c r="AX197" i="21"/>
  <c r="AY194" i="21" s="1"/>
  <c r="Q119" i="24"/>
  <c r="Q97" i="24"/>
  <c r="Q98" i="24" s="1"/>
  <c r="AX224" i="21" l="1"/>
  <c r="AX228" i="21" s="1"/>
  <c r="Q99" i="24"/>
  <c r="Q100" i="24" s="1"/>
  <c r="Q116" i="24" s="1"/>
  <c r="AX62" i="68"/>
  <c r="Q66" i="69"/>
  <c r="Q67" i="69" s="1"/>
  <c r="AX27" i="15"/>
  <c r="AY165" i="15"/>
  <c r="AY189" i="21"/>
  <c r="Q117" i="24" l="1"/>
  <c r="Q121" i="24"/>
  <c r="AY51" i="13"/>
  <c r="Q143" i="69"/>
  <c r="Q156" i="69" s="1"/>
  <c r="L346" i="73"/>
  <c r="Q27" i="25"/>
  <c r="AX118" i="15"/>
  <c r="AX119" i="15" s="1"/>
  <c r="AX70" i="21"/>
  <c r="AX229" i="21"/>
  <c r="AX18" i="68" l="1"/>
  <c r="AX23" i="68" s="1"/>
  <c r="Q69" i="69"/>
  <c r="L124" i="73" s="1"/>
  <c r="AX71" i="21"/>
  <c r="AX21" i="15"/>
  <c r="AY116" i="15"/>
  <c r="AY45" i="13"/>
  <c r="Q122" i="24"/>
  <c r="Q123" i="24"/>
  <c r="R110" i="24"/>
  <c r="R106" i="24"/>
  <c r="R107" i="24"/>
  <c r="R108" i="24"/>
  <c r="R104" i="24"/>
  <c r="R105" i="24"/>
  <c r="R113" i="24"/>
  <c r="R109" i="24"/>
  <c r="R112" i="24"/>
  <c r="R111" i="24"/>
  <c r="AX221" i="15"/>
  <c r="AX230" i="15" s="1"/>
  <c r="AY226" i="21"/>
  <c r="Q124" i="24" l="1"/>
  <c r="Q51" i="61" s="1"/>
  <c r="Q61" i="61" s="1"/>
  <c r="R114" i="24"/>
  <c r="AX30" i="15"/>
  <c r="L340" i="73"/>
  <c r="L349" i="73" s="1"/>
  <c r="Q21" i="25"/>
  <c r="Q30" i="25" s="1"/>
  <c r="AX73" i="21"/>
  <c r="AX47" i="15" s="1"/>
  <c r="AX49" i="15" s="1"/>
  <c r="AX238" i="15"/>
  <c r="AY12" i="21"/>
  <c r="AX81" i="68"/>
  <c r="AX25" i="68"/>
  <c r="AX27" i="68" s="1"/>
  <c r="Q141" i="69"/>
  <c r="Q70" i="69"/>
  <c r="AX11" i="15" l="1"/>
  <c r="AY46" i="15"/>
  <c r="AX108" i="82"/>
  <c r="AY82" i="21"/>
  <c r="AY83" i="21" s="1"/>
  <c r="AY85" i="21" s="1"/>
  <c r="AY15" i="21"/>
  <c r="Q154" i="69"/>
  <c r="Q148" i="69"/>
  <c r="Q72" i="69"/>
  <c r="Q159" i="69"/>
  <c r="R11" i="69"/>
  <c r="Q144" i="69"/>
  <c r="Q149" i="69" s="1"/>
  <c r="R14" i="69" l="1"/>
  <c r="O224" i="73"/>
  <c r="O226" i="73" s="1"/>
  <c r="Q145" i="69"/>
  <c r="R140" i="69" s="1"/>
  <c r="Q160" i="69"/>
  <c r="Q161" i="69" s="1"/>
  <c r="AY43" i="13"/>
  <c r="AY26" i="21"/>
  <c r="AX19" i="15"/>
  <c r="L331" i="73"/>
  <c r="L339" i="73" s="1"/>
  <c r="Q11" i="25"/>
  <c r="R153" i="69" l="1"/>
  <c r="Q146" i="69"/>
  <c r="Q19" i="25"/>
  <c r="Q39" i="25"/>
  <c r="Q86" i="69" s="1"/>
  <c r="Q88" i="69" s="1"/>
  <c r="AY33" i="21"/>
  <c r="AY42" i="13"/>
  <c r="AY36" i="21" l="1"/>
  <c r="AY61" i="21" s="1"/>
  <c r="AY54" i="13"/>
  <c r="AY57" i="13" s="1"/>
  <c r="AY204" i="15" s="1"/>
  <c r="AY89" i="21" l="1"/>
  <c r="AY97" i="21" s="1"/>
  <c r="AY54" i="15" l="1"/>
  <c r="AY56" i="15" s="1"/>
  <c r="AY63" i="21"/>
  <c r="AY99" i="21"/>
  <c r="AY101" i="21" l="1"/>
  <c r="AY220" i="15" s="1"/>
  <c r="AZ96" i="21"/>
  <c r="AY83" i="68"/>
  <c r="AY110" i="82" s="1"/>
  <c r="AY64" i="21"/>
  <c r="AY12" i="15"/>
  <c r="AZ53" i="15"/>
  <c r="AY185" i="21" l="1"/>
  <c r="AY190" i="21" s="1"/>
  <c r="AY66" i="21" s="1"/>
  <c r="AZ98" i="21"/>
  <c r="AZ81" i="21"/>
  <c r="AY196" i="21" l="1"/>
  <c r="AY201" i="21" s="1"/>
  <c r="AY191" i="21"/>
  <c r="AZ188" i="21" s="1"/>
  <c r="AZ35" i="21"/>
  <c r="AZ55" i="15"/>
  <c r="AY61" i="68"/>
  <c r="AY167" i="15" l="1"/>
  <c r="AY168" i="15" s="1"/>
  <c r="AZ165" i="15" s="1"/>
  <c r="AY67" i="21"/>
  <c r="AY68" i="21" s="1"/>
  <c r="AY197" i="21"/>
  <c r="AZ194" i="21" s="1"/>
  <c r="AZ189" i="21" s="1"/>
  <c r="AY200" i="21"/>
  <c r="AY62" i="68" l="1"/>
  <c r="AY27" i="15"/>
  <c r="AY224" i="21"/>
  <c r="AY228" i="21" s="1"/>
  <c r="AZ51" i="13"/>
  <c r="AZ45" i="13" l="1"/>
  <c r="AY118" i="15"/>
  <c r="AY119" i="15" s="1"/>
  <c r="AY70" i="21"/>
  <c r="AY229" i="21"/>
  <c r="AY18" i="68" l="1"/>
  <c r="AY23" i="68" s="1"/>
  <c r="AY71" i="21"/>
  <c r="AY221" i="15"/>
  <c r="AY230" i="15" s="1"/>
  <c r="AZ226" i="21"/>
  <c r="AY21" i="15"/>
  <c r="AY30" i="15" s="1"/>
  <c r="AZ116" i="15"/>
  <c r="AY73" i="21" l="1"/>
  <c r="AY47" i="15" s="1"/>
  <c r="AY49" i="15" s="1"/>
  <c r="AY238" i="15"/>
  <c r="AZ12" i="21"/>
  <c r="AY81" i="68"/>
  <c r="AY25" i="68"/>
  <c r="AY27" i="68" s="1"/>
  <c r="AZ82" i="21" l="1"/>
  <c r="AZ83" i="21" s="1"/>
  <c r="AZ85" i="21" s="1"/>
  <c r="AZ15" i="21"/>
  <c r="AY108" i="82"/>
  <c r="AY11" i="15"/>
  <c r="AY19" i="15" s="1"/>
  <c r="AZ46" i="15"/>
  <c r="AZ43" i="13" l="1"/>
  <c r="AZ26" i="21"/>
  <c r="AZ42" i="13" l="1"/>
  <c r="AZ33" i="21"/>
  <c r="AZ36" i="21" l="1"/>
  <c r="AZ61" i="21" s="1"/>
  <c r="AZ54" i="13"/>
  <c r="AZ57" i="13" s="1"/>
  <c r="AZ204" i="15" s="1"/>
  <c r="AZ89" i="21" l="1"/>
  <c r="AZ97" i="21" s="1"/>
  <c r="AZ63" i="21" l="1"/>
  <c r="AZ54" i="15"/>
  <c r="AZ56" i="15" s="1"/>
  <c r="AZ99" i="21"/>
  <c r="BA96" i="21" l="1"/>
  <c r="AZ101" i="21"/>
  <c r="AZ220" i="15" s="1"/>
  <c r="AZ12" i="15"/>
  <c r="BA53" i="15"/>
  <c r="AZ83" i="68"/>
  <c r="AZ110" i="82" s="1"/>
  <c r="AZ64" i="21"/>
  <c r="AZ185" i="21" l="1"/>
  <c r="AZ190" i="21" s="1"/>
  <c r="AZ66" i="21" s="1"/>
  <c r="BA98" i="21"/>
  <c r="BA81" i="21"/>
  <c r="AZ196" i="21" l="1"/>
  <c r="AZ167" i="15" s="1"/>
  <c r="AZ168" i="15" s="1"/>
  <c r="AZ191" i="21"/>
  <c r="BA188" i="21" s="1"/>
  <c r="BA55" i="15"/>
  <c r="BA35" i="21"/>
  <c r="AZ61" i="68"/>
  <c r="AZ201" i="21" l="1"/>
  <c r="AZ67" i="21"/>
  <c r="AZ68" i="21" s="1"/>
  <c r="AZ224" i="21" s="1"/>
  <c r="AZ228" i="21" s="1"/>
  <c r="AZ197" i="21"/>
  <c r="BA194" i="21" s="1"/>
  <c r="BA189" i="21" s="1"/>
  <c r="AZ200" i="21"/>
  <c r="AZ27" i="15"/>
  <c r="BA165" i="15"/>
  <c r="AZ62" i="68" l="1"/>
  <c r="BA51" i="13"/>
  <c r="AZ118" i="15"/>
  <c r="AZ119" i="15" s="1"/>
  <c r="AZ70" i="21"/>
  <c r="AZ229" i="21"/>
  <c r="AZ21" i="15" l="1"/>
  <c r="AZ30" i="15" s="1"/>
  <c r="BA116" i="15"/>
  <c r="AZ221" i="15"/>
  <c r="AZ230" i="15" s="1"/>
  <c r="BA226" i="21"/>
  <c r="BA45" i="13"/>
  <c r="AZ18" i="68"/>
  <c r="AZ23" i="68" s="1"/>
  <c r="AZ71" i="21"/>
  <c r="AZ73" i="21" l="1"/>
  <c r="AZ47" i="15" s="1"/>
  <c r="AZ49" i="15" s="1"/>
  <c r="AZ238" i="15"/>
  <c r="BA12" i="21"/>
  <c r="AZ81" i="68"/>
  <c r="AZ25" i="68"/>
  <c r="AZ27" i="68" s="1"/>
  <c r="AZ108" i="82" l="1"/>
  <c r="BA82" i="21"/>
  <c r="BA83" i="21" s="1"/>
  <c r="BA85" i="21" s="1"/>
  <c r="BA15" i="21"/>
  <c r="AZ11" i="15"/>
  <c r="AZ19" i="15" s="1"/>
  <c r="BA46" i="15"/>
  <c r="BA43" i="13" l="1"/>
  <c r="BA26" i="21"/>
  <c r="BA33" i="21" l="1"/>
  <c r="BA42" i="13"/>
  <c r="BA36" i="21" l="1"/>
  <c r="BA61" i="21" s="1"/>
  <c r="BA54" i="13"/>
  <c r="BA57" i="13" s="1"/>
  <c r="BA204" i="15" s="1"/>
  <c r="BA89" i="21" l="1"/>
  <c r="BA97" i="21" s="1"/>
  <c r="BA54" i="15" l="1"/>
  <c r="BA56" i="15" s="1"/>
  <c r="BA63" i="21"/>
  <c r="BA99" i="21"/>
  <c r="BB96" i="21" l="1"/>
  <c r="BA101" i="21"/>
  <c r="BA220" i="15" s="1"/>
  <c r="BA83" i="68"/>
  <c r="BA110" i="82" s="1"/>
  <c r="BA64" i="21"/>
  <c r="BA185" i="21" s="1"/>
  <c r="BA190" i="21" s="1"/>
  <c r="BB53" i="15"/>
  <c r="BA12" i="15"/>
  <c r="BB98" i="21" l="1"/>
  <c r="BB81" i="21"/>
  <c r="BA66" i="21"/>
  <c r="BA191" i="21"/>
  <c r="BB188" i="21" s="1"/>
  <c r="BA196" i="21"/>
  <c r="BB35" i="21" l="1"/>
  <c r="BB55" i="15"/>
  <c r="BA167" i="15"/>
  <c r="BA168" i="15" s="1"/>
  <c r="BA67" i="21"/>
  <c r="BA68" i="21" s="1"/>
  <c r="BA201" i="21"/>
  <c r="BA200" i="21"/>
  <c r="BA197" i="21"/>
  <c r="BB194" i="21" s="1"/>
  <c r="BB189" i="21" s="1"/>
  <c r="BB51" i="13" s="1"/>
  <c r="BA61" i="68"/>
  <c r="R34" i="69" l="1"/>
  <c r="BA224" i="21"/>
  <c r="BA228" i="21" s="1"/>
  <c r="BB45" i="13"/>
  <c r="R50" i="24"/>
  <c r="R44" i="24" s="1"/>
  <c r="BA62" i="68"/>
  <c r="BA27" i="15"/>
  <c r="BB165" i="15"/>
  <c r="BA118" i="15" l="1"/>
  <c r="BA119" i="15" s="1"/>
  <c r="BA70" i="21"/>
  <c r="BA229" i="21"/>
  <c r="BA18" i="68" l="1"/>
  <c r="BA23" i="68" s="1"/>
  <c r="BA71" i="21"/>
  <c r="BA221" i="15"/>
  <c r="BA230" i="15" s="1"/>
  <c r="BB226" i="21"/>
  <c r="BA21" i="15"/>
  <c r="BA30" i="15" s="1"/>
  <c r="BB116" i="15"/>
  <c r="BA81" i="68" l="1"/>
  <c r="BA25" i="68"/>
  <c r="BA27" i="68" s="1"/>
  <c r="BA73" i="21"/>
  <c r="BA47" i="15" s="1"/>
  <c r="BA49" i="15" s="1"/>
  <c r="BA238" i="15"/>
  <c r="BB12" i="21"/>
  <c r="BA108" i="82" l="1"/>
  <c r="BB82" i="21"/>
  <c r="BB83" i="21" s="1"/>
  <c r="BB85" i="21" s="1"/>
  <c r="BB15" i="21"/>
  <c r="BA11" i="15"/>
  <c r="BA19" i="15" s="1"/>
  <c r="BB46" i="15"/>
  <c r="BB26" i="21" l="1"/>
  <c r="BB43" i="13"/>
  <c r="BB42" i="13" l="1"/>
  <c r="R42" i="24"/>
  <c r="R41" i="24" s="1"/>
  <c r="R53" i="24" s="1"/>
  <c r="BB33" i="21"/>
  <c r="BB36" i="21" s="1"/>
  <c r="BB61" i="21" s="1"/>
  <c r="R25" i="69"/>
  <c r="R32" i="69" s="1"/>
  <c r="R35" i="69" l="1"/>
  <c r="R60" i="69" s="1"/>
  <c r="R56" i="24"/>
  <c r="R61" i="24"/>
  <c r="R67" i="24" s="1"/>
  <c r="BB89" i="21"/>
  <c r="BB97" i="21" s="1"/>
  <c r="BB54" i="13"/>
  <c r="BB57" i="13" s="1"/>
  <c r="BB204" i="15" s="1"/>
  <c r="M314" i="73"/>
  <c r="BB54" i="15" l="1"/>
  <c r="BB56" i="15" s="1"/>
  <c r="BB63" i="21"/>
  <c r="BB99" i="21"/>
  <c r="R70" i="24"/>
  <c r="R69" i="24"/>
  <c r="BC96" i="21" l="1"/>
  <c r="BB101" i="21"/>
  <c r="BB220" i="15" s="1"/>
  <c r="R62" i="69"/>
  <c r="R63" i="69" s="1"/>
  <c r="BB83" i="68"/>
  <c r="BB110" i="82" s="1"/>
  <c r="BB64" i="21"/>
  <c r="BB185" i="21" s="1"/>
  <c r="BB190" i="21" s="1"/>
  <c r="BB12" i="15"/>
  <c r="BC53" i="15"/>
  <c r="R92" i="24"/>
  <c r="R94" i="24" s="1"/>
  <c r="R12" i="25" l="1"/>
  <c r="R79" i="69" s="1"/>
  <c r="M332" i="73"/>
  <c r="BC98" i="21"/>
  <c r="BC81" i="21"/>
  <c r="BB66" i="21"/>
  <c r="BB191" i="21"/>
  <c r="BC188" i="21" s="1"/>
  <c r="BB196" i="21"/>
  <c r="S82" i="24"/>
  <c r="S80" i="24"/>
  <c r="S78" i="24"/>
  <c r="S81" i="24"/>
  <c r="S75" i="24"/>
  <c r="S79" i="24"/>
  <c r="S86" i="24"/>
  <c r="S77" i="24"/>
  <c r="S76" i="24"/>
  <c r="S85" i="24"/>
  <c r="S83" i="24"/>
  <c r="S74" i="24"/>
  <c r="R93" i="24"/>
  <c r="S84" i="24"/>
  <c r="S87" i="24"/>
  <c r="R119" i="24"/>
  <c r="R97" i="24"/>
  <c r="S73" i="24"/>
  <c r="BC55" i="15" l="1"/>
  <c r="BC35" i="21"/>
  <c r="BB167" i="15"/>
  <c r="BB168" i="15" s="1"/>
  <c r="BB67" i="21"/>
  <c r="BB68" i="21" s="1"/>
  <c r="BB200" i="21"/>
  <c r="BB201" i="21"/>
  <c r="BB197" i="21"/>
  <c r="BC194" i="21" s="1"/>
  <c r="S72" i="24"/>
  <c r="S88" i="24" s="1"/>
  <c r="R98" i="24"/>
  <c r="R99" i="24" s="1"/>
  <c r="R100" i="24" s="1"/>
  <c r="R116" i="24" s="1"/>
  <c r="BB61" i="68"/>
  <c r="R65" i="69"/>
  <c r="R117" i="24" l="1"/>
  <c r="R121" i="24"/>
  <c r="BC189" i="21"/>
  <c r="BB224" i="21"/>
  <c r="BB228" i="21" s="1"/>
  <c r="BB27" i="15"/>
  <c r="BC165" i="15"/>
  <c r="BB62" i="68"/>
  <c r="R66" i="69"/>
  <c r="R143" i="69" s="1"/>
  <c r="R156" i="69" s="1"/>
  <c r="BC51" i="13" l="1"/>
  <c r="R67" i="69"/>
  <c r="R27" i="25"/>
  <c r="M346" i="73"/>
  <c r="R122" i="24"/>
  <c r="BB70" i="21"/>
  <c r="BB118" i="15"/>
  <c r="BB119" i="15" s="1"/>
  <c r="BB229" i="21"/>
  <c r="S110" i="24"/>
  <c r="S105" i="24"/>
  <c r="S108" i="24"/>
  <c r="S112" i="24"/>
  <c r="R123" i="24"/>
  <c r="S111" i="24"/>
  <c r="S104" i="24"/>
  <c r="S109" i="24"/>
  <c r="S107" i="24"/>
  <c r="S113" i="24"/>
  <c r="S106" i="24"/>
  <c r="R124" i="24" l="1"/>
  <c r="R51" i="61" s="1"/>
  <c r="R61" i="61" s="1"/>
  <c r="BB21" i="15"/>
  <c r="BC116" i="15"/>
  <c r="S114" i="24"/>
  <c r="BB221" i="15"/>
  <c r="BB230" i="15" s="1"/>
  <c r="BC226" i="21"/>
  <c r="BB18" i="68"/>
  <c r="BB23" i="68" s="1"/>
  <c r="R69" i="69"/>
  <c r="BB71" i="21"/>
  <c r="BC45" i="13"/>
  <c r="R141" i="69" l="1"/>
  <c r="R148" i="69" s="1"/>
  <c r="M124" i="73"/>
  <c r="BB81" i="68"/>
  <c r="BB25" i="68"/>
  <c r="BB27" i="68" s="1"/>
  <c r="R70" i="69"/>
  <c r="BB73" i="21"/>
  <c r="BB47" i="15" s="1"/>
  <c r="BB49" i="15" s="1"/>
  <c r="BB238" i="15"/>
  <c r="BC12" i="21"/>
  <c r="BB30" i="15"/>
  <c r="M340" i="73"/>
  <c r="M349" i="73" s="1"/>
  <c r="R21" i="25"/>
  <c r="R30" i="25" s="1"/>
  <c r="R154" i="69" l="1"/>
  <c r="BC82" i="21"/>
  <c r="BC83" i="21" s="1"/>
  <c r="BC85" i="21" s="1"/>
  <c r="BC15" i="21"/>
  <c r="BB11" i="15"/>
  <c r="BC46" i="15"/>
  <c r="R72" i="69"/>
  <c r="R159" i="69"/>
  <c r="S11" i="69"/>
  <c r="R144" i="69"/>
  <c r="BB108" i="82"/>
  <c r="S14" i="69" l="1"/>
  <c r="P224" i="73"/>
  <c r="P226" i="73" s="1"/>
  <c r="R160" i="69"/>
  <c r="R161" i="69" s="1"/>
  <c r="BB19" i="15"/>
  <c r="M331" i="73"/>
  <c r="M339" i="73" s="1"/>
  <c r="R11" i="25"/>
  <c r="BC43" i="13"/>
  <c r="BC26" i="21"/>
  <c r="R149" i="69"/>
  <c r="R145" i="69"/>
  <c r="R146" i="69" l="1"/>
  <c r="S153" i="69"/>
  <c r="S140" i="69"/>
  <c r="BC33" i="21"/>
  <c r="BC42" i="13"/>
  <c r="R19" i="25"/>
  <c r="R39" i="25"/>
  <c r="R86" i="69" s="1"/>
  <c r="R88" i="69" s="1"/>
  <c r="BC54" i="13" l="1"/>
  <c r="BC57" i="13" s="1"/>
  <c r="BC204" i="15" s="1"/>
  <c r="BC36" i="21"/>
  <c r="BC61" i="21" s="1"/>
  <c r="BC89" i="21" l="1"/>
  <c r="BC97" i="21" s="1"/>
  <c r="BC54" i="15" l="1"/>
  <c r="BC56" i="15" s="1"/>
  <c r="BC63" i="21"/>
  <c r="BC99" i="21"/>
  <c r="BD96" i="21" l="1"/>
  <c r="BC101" i="21"/>
  <c r="BC220" i="15" s="1"/>
  <c r="BC83" i="68"/>
  <c r="BC110" i="82" s="1"/>
  <c r="BC64" i="21"/>
  <c r="BD53" i="15"/>
  <c r="BC12" i="15"/>
  <c r="BC185" i="21" l="1"/>
  <c r="BC190" i="21" s="1"/>
  <c r="BC196" i="21" s="1"/>
  <c r="BC67" i="21" s="1"/>
  <c r="BD98" i="21"/>
  <c r="BD81" i="21"/>
  <c r="BC197" i="21" l="1"/>
  <c r="BD194" i="21" s="1"/>
  <c r="BC200" i="21"/>
  <c r="BC167" i="15"/>
  <c r="BC168" i="15" s="1"/>
  <c r="BC27" i="15" s="1"/>
  <c r="BC66" i="21"/>
  <c r="BC68" i="21" s="1"/>
  <c r="BC201" i="21"/>
  <c r="BC191" i="21"/>
  <c r="BD188" i="21" s="1"/>
  <c r="BD55" i="15"/>
  <c r="BD35" i="21"/>
  <c r="BC62" i="68"/>
  <c r="BC61" i="68" l="1"/>
  <c r="BD189" i="21"/>
  <c r="BD51" i="13" s="1"/>
  <c r="BD45" i="13" s="1"/>
  <c r="BD165" i="15"/>
  <c r="BC224" i="21"/>
  <c r="BC228" i="21" s="1"/>
  <c r="BC118" i="15" l="1"/>
  <c r="BC119" i="15" s="1"/>
  <c r="BC70" i="21"/>
  <c r="BC229" i="21"/>
  <c r="BC18" i="68" l="1"/>
  <c r="BC23" i="68" s="1"/>
  <c r="BC71" i="21"/>
  <c r="BC221" i="15"/>
  <c r="BC230" i="15" s="1"/>
  <c r="BD226" i="21"/>
  <c r="BC21" i="15"/>
  <c r="BC30" i="15" s="1"/>
  <c r="BD116" i="15"/>
  <c r="BC238" i="15" l="1"/>
  <c r="BC73" i="21"/>
  <c r="BC47" i="15" s="1"/>
  <c r="BC49" i="15" s="1"/>
  <c r="BD12" i="21"/>
  <c r="BC81" i="68"/>
  <c r="BC25" i="68"/>
  <c r="BC27" i="68" s="1"/>
  <c r="BD82" i="21" l="1"/>
  <c r="BD83" i="21" s="1"/>
  <c r="BD85" i="21" s="1"/>
  <c r="BD15" i="21"/>
  <c r="BC108" i="82"/>
  <c r="BC11" i="15"/>
  <c r="BC19" i="15" s="1"/>
  <c r="BD46" i="15"/>
  <c r="BD43" i="13" l="1"/>
  <c r="BD26" i="21"/>
  <c r="BD42" i="13" l="1"/>
  <c r="BD33" i="21"/>
  <c r="BD36" i="21" l="1"/>
  <c r="BD61" i="21" s="1"/>
  <c r="BD54" i="13"/>
  <c r="BD57" i="13" s="1"/>
  <c r="BD204" i="15" s="1"/>
  <c r="BD89" i="21" l="1"/>
  <c r="BD97" i="21" s="1"/>
  <c r="BD54" i="15" l="1"/>
  <c r="BD56" i="15" s="1"/>
  <c r="BD63" i="21"/>
  <c r="BD99" i="21"/>
  <c r="BE96" i="21" l="1"/>
  <c r="BD101" i="21"/>
  <c r="BD220" i="15" s="1"/>
  <c r="BD83" i="68"/>
  <c r="BD110" i="82" s="1"/>
  <c r="BD64" i="21"/>
  <c r="BD12" i="15"/>
  <c r="BE53" i="15"/>
  <c r="BD185" i="21" l="1"/>
  <c r="BD190" i="21" s="1"/>
  <c r="BD66" i="21" s="1"/>
  <c r="BE98" i="21"/>
  <c r="BE81" i="21"/>
  <c r="BD196" i="21" l="1"/>
  <c r="BD201" i="21" s="1"/>
  <c r="BD191" i="21"/>
  <c r="BE188" i="21" s="1"/>
  <c r="BE35" i="21"/>
  <c r="BE55" i="15"/>
  <c r="BD61" i="68"/>
  <c r="BD200" i="21" l="1"/>
  <c r="BD197" i="21"/>
  <c r="BE194" i="21" s="1"/>
  <c r="BE189" i="21" s="1"/>
  <c r="BE51" i="13" s="1"/>
  <c r="BE45" i="13" s="1"/>
  <c r="BD167" i="15"/>
  <c r="BD168" i="15" s="1"/>
  <c r="BE165" i="15" s="1"/>
  <c r="BD67" i="21"/>
  <c r="BD68" i="21" s="1"/>
  <c r="BD224" i="21" s="1"/>
  <c r="BD228" i="21" s="1"/>
  <c r="BD62" i="68" l="1"/>
  <c r="BD27" i="15"/>
  <c r="BD70" i="21"/>
  <c r="BD118" i="15"/>
  <c r="BD119" i="15" s="1"/>
  <c r="BD229" i="21"/>
  <c r="BD18" i="68" l="1"/>
  <c r="BD23" i="68" s="1"/>
  <c r="BD71" i="21"/>
  <c r="BD221" i="15"/>
  <c r="BD230" i="15" s="1"/>
  <c r="BE226" i="21"/>
  <c r="BD21" i="15"/>
  <c r="BD30" i="15" s="1"/>
  <c r="BE116" i="15"/>
  <c r="BD238" i="15" l="1"/>
  <c r="BD73" i="21"/>
  <c r="BD47" i="15" s="1"/>
  <c r="BD49" i="15" s="1"/>
  <c r="BE12" i="21"/>
  <c r="BD81" i="68"/>
  <c r="BD25" i="68"/>
  <c r="BD27" i="68" s="1"/>
  <c r="BE82" i="21" l="1"/>
  <c r="BE83" i="21" s="1"/>
  <c r="BE85" i="21" s="1"/>
  <c r="BE15" i="21"/>
  <c r="BD11" i="15"/>
  <c r="BD19" i="15" s="1"/>
  <c r="BE46" i="15"/>
  <c r="BD108" i="82"/>
  <c r="BE26" i="21" l="1"/>
  <c r="BE43" i="13"/>
  <c r="BE42" i="13" l="1"/>
  <c r="BE33" i="21"/>
  <c r="BE36" i="21" l="1"/>
  <c r="BE61" i="21" s="1"/>
  <c r="BE54" i="13"/>
  <c r="BE57" i="13" s="1"/>
  <c r="BE204" i="15" s="1"/>
  <c r="BE89" i="21" l="1"/>
  <c r="BE97" i="21" s="1"/>
  <c r="BE54" i="15" l="1"/>
  <c r="BE56" i="15" s="1"/>
  <c r="BE63" i="21"/>
  <c r="BE99" i="21"/>
  <c r="BE83" i="68" l="1"/>
  <c r="BE110" i="82" s="1"/>
  <c r="BE64" i="21"/>
  <c r="BE185" i="21" s="1"/>
  <c r="BE190" i="21" s="1"/>
  <c r="BF96" i="21"/>
  <c r="BE101" i="21"/>
  <c r="BE220" i="15" s="1"/>
  <c r="BE12" i="15"/>
  <c r="BF53" i="15"/>
  <c r="BF98" i="21" l="1"/>
  <c r="BF81" i="21"/>
  <c r="BE66" i="21"/>
  <c r="BE191" i="21"/>
  <c r="BF188" i="21" s="1"/>
  <c r="BE196" i="21"/>
  <c r="BF35" i="21" l="1"/>
  <c r="BF55" i="15"/>
  <c r="BE167" i="15"/>
  <c r="BE168" i="15" s="1"/>
  <c r="BE67" i="21"/>
  <c r="BE68" i="21" s="1"/>
  <c r="BE201" i="21"/>
  <c r="BE200" i="21"/>
  <c r="BE197" i="21"/>
  <c r="BF194" i="21" s="1"/>
  <c r="BE61" i="68"/>
  <c r="S34" i="69" l="1"/>
  <c r="BE224" i="21"/>
  <c r="BE228" i="21" s="1"/>
  <c r="BF189" i="21"/>
  <c r="BE62" i="68"/>
  <c r="BE27" i="15"/>
  <c r="BF165" i="15"/>
  <c r="BF51" i="13" l="1"/>
  <c r="BE118" i="15"/>
  <c r="BE119" i="15" s="1"/>
  <c r="BE70" i="21"/>
  <c r="BE229" i="21"/>
  <c r="BE18" i="68" l="1"/>
  <c r="BE23" i="68" s="1"/>
  <c r="BE71" i="21"/>
  <c r="BE221" i="15"/>
  <c r="BE230" i="15" s="1"/>
  <c r="BF226" i="21"/>
  <c r="BF45" i="13"/>
  <c r="S50" i="24"/>
  <c r="S44" i="24" s="1"/>
  <c r="BE21" i="15"/>
  <c r="BE30" i="15" s="1"/>
  <c r="BF116" i="15"/>
  <c r="BE81" i="68" l="1"/>
  <c r="BE25" i="68"/>
  <c r="BE27" i="68" s="1"/>
  <c r="BE238" i="15"/>
  <c r="BE73" i="21"/>
  <c r="BE47" i="15" s="1"/>
  <c r="BE49" i="15" s="1"/>
  <c r="BF12" i="21"/>
  <c r="BE11" i="15" l="1"/>
  <c r="BE19" i="15" s="1"/>
  <c r="BF46" i="15"/>
  <c r="BE108" i="82"/>
  <c r="BF82" i="21"/>
  <c r="BF83" i="21" s="1"/>
  <c r="BF85" i="21" s="1"/>
  <c r="BF15" i="21"/>
  <c r="BF43" i="13" l="1"/>
  <c r="BF26" i="21"/>
  <c r="BF33" i="21" l="1"/>
  <c r="BF36" i="21" s="1"/>
  <c r="BF61" i="21" s="1"/>
  <c r="S25" i="69"/>
  <c r="S32" i="69" s="1"/>
  <c r="BF42" i="13"/>
  <c r="S42" i="24"/>
  <c r="S41" i="24" s="1"/>
  <c r="S53" i="24" s="1"/>
  <c r="BF54" i="13" l="1"/>
  <c r="BF57" i="13" s="1"/>
  <c r="BF204" i="15" s="1"/>
  <c r="N314" i="73"/>
  <c r="S35" i="69"/>
  <c r="S60" i="69" s="1"/>
  <c r="S56" i="24"/>
  <c r="S61" i="24"/>
  <c r="S67" i="24" s="1"/>
  <c r="BF89" i="21"/>
  <c r="BF97" i="21" s="1"/>
  <c r="BF63" i="21" l="1"/>
  <c r="BF54" i="15"/>
  <c r="BF56" i="15" s="1"/>
  <c r="BF99" i="21"/>
  <c r="S69" i="24"/>
  <c r="S70" i="24"/>
  <c r="BF12" i="15" l="1"/>
  <c r="BG53" i="15"/>
  <c r="S62" i="69"/>
  <c r="S63" i="69" s="1"/>
  <c r="BF83" i="68"/>
  <c r="BF110" i="82" s="1"/>
  <c r="BF64" i="21"/>
  <c r="BF185" i="21" s="1"/>
  <c r="BF190" i="21" s="1"/>
  <c r="BF101" i="21"/>
  <c r="BF220" i="15" s="1"/>
  <c r="BG96" i="21"/>
  <c r="S92" i="24"/>
  <c r="S94" i="24" s="1"/>
  <c r="BG98" i="21" l="1"/>
  <c r="BG81" i="21"/>
  <c r="S12" i="25"/>
  <c r="S79" i="69" s="1"/>
  <c r="N332" i="73"/>
  <c r="S97" i="24"/>
  <c r="S98" i="24" s="1"/>
  <c r="S99" i="24" s="1"/>
  <c r="S119" i="24"/>
  <c r="S93" i="24"/>
  <c r="T85" i="24"/>
  <c r="T83" i="24"/>
  <c r="T86" i="24"/>
  <c r="T77" i="24"/>
  <c r="T82" i="24"/>
  <c r="T76" i="24"/>
  <c r="T81" i="24"/>
  <c r="T78" i="24"/>
  <c r="T80" i="24"/>
  <c r="T75" i="24"/>
  <c r="T84" i="24"/>
  <c r="T87" i="24"/>
  <c r="T79" i="24"/>
  <c r="T74" i="24"/>
  <c r="BF66" i="21"/>
  <c r="BF191" i="21"/>
  <c r="BG188" i="21" s="1"/>
  <c r="BF196" i="21"/>
  <c r="T73" i="24"/>
  <c r="BG55" i="15" l="1"/>
  <c r="BG35" i="21"/>
  <c r="T72" i="24"/>
  <c r="T88" i="24" s="1"/>
  <c r="BF167" i="15"/>
  <c r="BF168" i="15" s="1"/>
  <c r="BF67" i="21"/>
  <c r="BF201" i="21"/>
  <c r="BF200" i="21"/>
  <c r="BF197" i="21"/>
  <c r="BG194" i="21" s="1"/>
  <c r="BG189" i="21" s="1"/>
  <c r="BG51" i="13" s="1"/>
  <c r="BF61" i="68"/>
  <c r="S65" i="69"/>
  <c r="S100" i="24"/>
  <c r="S116" i="24" s="1"/>
  <c r="S117" i="24" s="1"/>
  <c r="S121" i="24" l="1"/>
  <c r="S122" i="24" s="1"/>
  <c r="BG45" i="13"/>
  <c r="BF27" i="15"/>
  <c r="BG165" i="15"/>
  <c r="BF62" i="68"/>
  <c r="S66" i="69"/>
  <c r="S67" i="69" s="1"/>
  <c r="T106" i="24"/>
  <c r="T110" i="24"/>
  <c r="T105" i="24"/>
  <c r="T107" i="24"/>
  <c r="T111" i="24"/>
  <c r="T113" i="24"/>
  <c r="T109" i="24"/>
  <c r="T112" i="24"/>
  <c r="T108" i="24"/>
  <c r="T104" i="24"/>
  <c r="S123" i="24"/>
  <c r="BF68" i="21"/>
  <c r="S124" i="24" l="1"/>
  <c r="S51" i="61" s="1"/>
  <c r="S61" i="61" s="1"/>
  <c r="S143" i="69"/>
  <c r="S156" i="69" s="1"/>
  <c r="T114" i="24"/>
  <c r="BF224" i="21"/>
  <c r="BF228" i="21" s="1"/>
  <c r="S27" i="25"/>
  <c r="N346" i="73"/>
  <c r="BF118" i="15" l="1"/>
  <c r="BF119" i="15" s="1"/>
  <c r="BF70" i="21"/>
  <c r="BF229" i="21"/>
  <c r="BF21" i="15" l="1"/>
  <c r="BG116" i="15"/>
  <c r="BF18" i="68"/>
  <c r="BF23" i="68" s="1"/>
  <c r="S69" i="69"/>
  <c r="N124" i="73" s="1"/>
  <c r="BF71" i="21"/>
  <c r="BF221" i="15"/>
  <c r="BF230" i="15" s="1"/>
  <c r="BG226" i="21"/>
  <c r="BF238" i="15" l="1"/>
  <c r="BF73" i="21"/>
  <c r="BF47" i="15" s="1"/>
  <c r="BF49" i="15" s="1"/>
  <c r="BG12" i="21"/>
  <c r="BF81" i="68"/>
  <c r="BF25" i="68"/>
  <c r="BF27" i="68" s="1"/>
  <c r="S141" i="69"/>
  <c r="S70" i="69"/>
  <c r="BF30" i="15"/>
  <c r="N340" i="73"/>
  <c r="N349" i="73" s="1"/>
  <c r="S21" i="25"/>
  <c r="S30" i="25" s="1"/>
  <c r="BG82" i="21" l="1"/>
  <c r="BG83" i="21" s="1"/>
  <c r="BG85" i="21" s="1"/>
  <c r="BG15" i="21"/>
  <c r="S72" i="69"/>
  <c r="S159" i="69"/>
  <c r="T11" i="69"/>
  <c r="S144" i="69"/>
  <c r="S149" i="69" s="1"/>
  <c r="BF108" i="82"/>
  <c r="S154" i="69"/>
  <c r="S148" i="69"/>
  <c r="BF11" i="15"/>
  <c r="BG46" i="15"/>
  <c r="T14" i="69" l="1"/>
  <c r="Q224" i="73"/>
  <c r="Q226" i="73" s="1"/>
  <c r="S160" i="69"/>
  <c r="S161" i="69" s="1"/>
  <c r="S145" i="69"/>
  <c r="T153" i="69" s="1"/>
  <c r="BG26" i="21"/>
  <c r="BG43" i="13"/>
  <c r="BF19" i="15"/>
  <c r="N331" i="73"/>
  <c r="N339" i="73" s="1"/>
  <c r="S11" i="25"/>
  <c r="T140" i="69" l="1"/>
  <c r="S146" i="69"/>
  <c r="BG33" i="21"/>
  <c r="S19" i="25"/>
  <c r="S39" i="25"/>
  <c r="S86" i="69" s="1"/>
  <c r="S88" i="69" s="1"/>
  <c r="BG42" i="13"/>
  <c r="BG54" i="13" l="1"/>
  <c r="BG57" i="13" s="1"/>
  <c r="BG204" i="15" s="1"/>
  <c r="BG36" i="21"/>
  <c r="BG61" i="21" s="1"/>
  <c r="BG89" i="21" l="1"/>
  <c r="BG97" i="21" s="1"/>
  <c r="BG63" i="21" l="1"/>
  <c r="BG54" i="15"/>
  <c r="BG56" i="15" s="1"/>
  <c r="BG99" i="21"/>
  <c r="BG101" i="21" l="1"/>
  <c r="BG220" i="15" s="1"/>
  <c r="BH96" i="21"/>
  <c r="BG12" i="15"/>
  <c r="BH53" i="15"/>
  <c r="BG83" i="68"/>
  <c r="BG110" i="82" s="1"/>
  <c r="BG64" i="21"/>
  <c r="BG185" i="21" l="1"/>
  <c r="BG190" i="21" s="1"/>
  <c r="BG66" i="21" s="1"/>
  <c r="BH98" i="21"/>
  <c r="BH81" i="21"/>
  <c r="BG196" i="21" l="1"/>
  <c r="BG167" i="15" s="1"/>
  <c r="BG168" i="15" s="1"/>
  <c r="BG191" i="21"/>
  <c r="BH188" i="21" s="1"/>
  <c r="BH35" i="21"/>
  <c r="BH55" i="15"/>
  <c r="BG61" i="68"/>
  <c r="BG197" i="21" l="1"/>
  <c r="BH194" i="21" s="1"/>
  <c r="BH189" i="21" s="1"/>
  <c r="BH51" i="13" s="1"/>
  <c r="BH45" i="13" s="1"/>
  <c r="BG201" i="21"/>
  <c r="BG200" i="21"/>
  <c r="BG67" i="21"/>
  <c r="BG68" i="21" s="1"/>
  <c r="BG224" i="21" s="1"/>
  <c r="BG228" i="21" s="1"/>
  <c r="BG27" i="15"/>
  <c r="BH165" i="15"/>
  <c r="BG62" i="68"/>
  <c r="BG118" i="15" l="1"/>
  <c r="BG119" i="15" s="1"/>
  <c r="BG70" i="21"/>
  <c r="BG229" i="21"/>
  <c r="BG18" i="68" l="1"/>
  <c r="BG23" i="68" s="1"/>
  <c r="BG71" i="21"/>
  <c r="BG221" i="15"/>
  <c r="BG230" i="15" s="1"/>
  <c r="BH226" i="21"/>
  <c r="BG21" i="15"/>
  <c r="BG30" i="15" s="1"/>
  <c r="BH116" i="15"/>
  <c r="BG73" i="21" l="1"/>
  <c r="BG47" i="15" s="1"/>
  <c r="BG49" i="15" s="1"/>
  <c r="BG238" i="15"/>
  <c r="BH12" i="21"/>
  <c r="BG81" i="68"/>
  <c r="BG25" i="68"/>
  <c r="BG27" i="68" s="1"/>
  <c r="BH82" i="21" l="1"/>
  <c r="BH83" i="21" s="1"/>
  <c r="BH85" i="21" s="1"/>
  <c r="BH15" i="21"/>
  <c r="BG108" i="82"/>
  <c r="BG11" i="15"/>
  <c r="BG19" i="15" s="1"/>
  <c r="BH46" i="15"/>
  <c r="BH26" i="21" l="1"/>
  <c r="BH43" i="13"/>
  <c r="BH42" i="13" l="1"/>
  <c r="BH33" i="21"/>
  <c r="BH36" i="21" l="1"/>
  <c r="BH61" i="21" s="1"/>
  <c r="BH54" i="13"/>
  <c r="BH57" i="13" s="1"/>
  <c r="BH204" i="15" s="1"/>
  <c r="BH89" i="21" l="1"/>
  <c r="BH97" i="21" s="1"/>
  <c r="BH54" i="15" l="1"/>
  <c r="BH56" i="15" s="1"/>
  <c r="BH63" i="21"/>
  <c r="BH99" i="21"/>
  <c r="BI96" i="21" l="1"/>
  <c r="BH101" i="21"/>
  <c r="BH220" i="15" s="1"/>
  <c r="BH83" i="68"/>
  <c r="BH110" i="82" s="1"/>
  <c r="BH64" i="21"/>
  <c r="BH12" i="15"/>
  <c r="BI53" i="15"/>
  <c r="BH185" i="21" l="1"/>
  <c r="BH190" i="21" s="1"/>
  <c r="BH66" i="21" s="1"/>
  <c r="BI98" i="21"/>
  <c r="BI81" i="21"/>
  <c r="BH196" i="21" l="1"/>
  <c r="BH200" i="21" s="1"/>
  <c r="BH191" i="21"/>
  <c r="BI188" i="21" s="1"/>
  <c r="BI35" i="21"/>
  <c r="BI55" i="15"/>
  <c r="BH61" i="68"/>
  <c r="BH167" i="15" l="1"/>
  <c r="BH168" i="15" s="1"/>
  <c r="BI165" i="15" s="1"/>
  <c r="BH67" i="21"/>
  <c r="BH68" i="21" s="1"/>
  <c r="BH224" i="21" s="1"/>
  <c r="BH228" i="21" s="1"/>
  <c r="BH197" i="21"/>
  <c r="BI194" i="21" s="1"/>
  <c r="BI189" i="21" s="1"/>
  <c r="BH201" i="21"/>
  <c r="BH62" i="68"/>
  <c r="BH27" i="15" l="1"/>
  <c r="BI51" i="13"/>
  <c r="BH118" i="15"/>
  <c r="BH119" i="15" s="1"/>
  <c r="BH70" i="21"/>
  <c r="BH229" i="21"/>
  <c r="BH221" i="15" l="1"/>
  <c r="BH230" i="15" s="1"/>
  <c r="BI226" i="21"/>
  <c r="BH18" i="68"/>
  <c r="BH23" i="68" s="1"/>
  <c r="BH71" i="21"/>
  <c r="BH21" i="15"/>
  <c r="BH30" i="15" s="1"/>
  <c r="BI116" i="15"/>
  <c r="BI45" i="13"/>
  <c r="BH238" i="15" l="1"/>
  <c r="BH73" i="21"/>
  <c r="BH47" i="15" s="1"/>
  <c r="BH49" i="15" s="1"/>
  <c r="BI12" i="21"/>
  <c r="BH81" i="68"/>
  <c r="BH25" i="68"/>
  <c r="BH27" i="68" s="1"/>
  <c r="BI82" i="21" l="1"/>
  <c r="BI83" i="21" s="1"/>
  <c r="BI85" i="21" s="1"/>
  <c r="BI15" i="21"/>
  <c r="BH108" i="82"/>
  <c r="BH11" i="15"/>
  <c r="BH19" i="15" s="1"/>
  <c r="BI46" i="15"/>
  <c r="BI26" i="21" l="1"/>
  <c r="BI43" i="13"/>
  <c r="BI42" i="13" l="1"/>
  <c r="BI33" i="21"/>
  <c r="BI36" i="21" l="1"/>
  <c r="BI61" i="21" s="1"/>
  <c r="BI54" i="13"/>
  <c r="BI57" i="13" s="1"/>
  <c r="BI204" i="15" s="1"/>
  <c r="BI89" i="21" l="1"/>
  <c r="BI97" i="21" s="1"/>
  <c r="BI54" i="15" l="1"/>
  <c r="BI56" i="15" s="1"/>
  <c r="BI63" i="21"/>
  <c r="BI99" i="21"/>
  <c r="BI83" i="68" l="1"/>
  <c r="BI110" i="82" s="1"/>
  <c r="BI64" i="21"/>
  <c r="BI185" i="21" s="1"/>
  <c r="BI190" i="21" s="1"/>
  <c r="BJ96" i="21"/>
  <c r="BI101" i="21"/>
  <c r="BI220" i="15" s="1"/>
  <c r="BI12" i="15"/>
  <c r="BJ53" i="15"/>
  <c r="BJ98" i="21" l="1"/>
  <c r="BJ81" i="21"/>
  <c r="BI66" i="21"/>
  <c r="BI191" i="21"/>
  <c r="BJ188" i="21" s="1"/>
  <c r="BI196" i="21"/>
  <c r="BJ55" i="15" l="1"/>
  <c r="BJ35" i="21"/>
  <c r="BI61" i="68"/>
  <c r="BI167" i="15"/>
  <c r="BI168" i="15" s="1"/>
  <c r="BI67" i="21"/>
  <c r="BI200" i="21"/>
  <c r="BI201" i="21"/>
  <c r="BI197" i="21"/>
  <c r="BJ194" i="21" s="1"/>
  <c r="BJ189" i="21" s="1"/>
  <c r="T34" i="69" l="1"/>
  <c r="BJ51" i="13"/>
  <c r="BI62" i="68"/>
  <c r="BI27" i="15"/>
  <c r="BJ165" i="15"/>
  <c r="BI68" i="21"/>
  <c r="BI224" i="21" l="1"/>
  <c r="BI228" i="21" s="1"/>
  <c r="BJ45" i="13"/>
  <c r="T50" i="24"/>
  <c r="T44" i="24" s="1"/>
  <c r="BI70" i="21" l="1"/>
  <c r="BI118" i="15"/>
  <c r="BI119" i="15" s="1"/>
  <c r="BI229" i="21"/>
  <c r="BI21" i="15" l="1"/>
  <c r="BI30" i="15" s="1"/>
  <c r="BJ116" i="15"/>
  <c r="BI221" i="15"/>
  <c r="BI230" i="15" s="1"/>
  <c r="BJ226" i="21"/>
  <c r="BI18" i="68"/>
  <c r="BI23" i="68" s="1"/>
  <c r="BI71" i="21"/>
  <c r="BI238" i="15" l="1"/>
  <c r="BI73" i="21"/>
  <c r="BI47" i="15" s="1"/>
  <c r="BI49" i="15" s="1"/>
  <c r="BJ12" i="21"/>
  <c r="BI81" i="68"/>
  <c r="BI25" i="68"/>
  <c r="BI27" i="68" s="1"/>
  <c r="BI108" i="82" l="1"/>
  <c r="BJ82" i="21"/>
  <c r="BJ83" i="21" s="1"/>
  <c r="BJ85" i="21" s="1"/>
  <c r="BJ15" i="21"/>
  <c r="BI11" i="15"/>
  <c r="BI19" i="15" s="1"/>
  <c r="BJ46" i="15"/>
  <c r="BJ43" i="13" l="1"/>
  <c r="BJ26" i="21"/>
  <c r="BJ42" i="13" l="1"/>
  <c r="T42" i="24"/>
  <c r="T41" i="24" s="1"/>
  <c r="T53" i="24" s="1"/>
  <c r="BJ33" i="21"/>
  <c r="BJ36" i="21" s="1"/>
  <c r="BJ61" i="21" s="1"/>
  <c r="T25" i="69"/>
  <c r="T32" i="69" s="1"/>
  <c r="T35" i="69" l="1"/>
  <c r="T60" i="69" s="1"/>
  <c r="BJ89" i="21"/>
  <c r="BJ97" i="21" s="1"/>
  <c r="T56" i="24"/>
  <c r="T61" i="24"/>
  <c r="T67" i="24" s="1"/>
  <c r="BJ54" i="13"/>
  <c r="BJ57" i="13" s="1"/>
  <c r="BJ204" i="15" s="1"/>
  <c r="O314" i="73"/>
  <c r="BJ54" i="15" l="1"/>
  <c r="BJ56" i="15" s="1"/>
  <c r="BJ63" i="21"/>
  <c r="BJ99" i="21"/>
  <c r="T69" i="24"/>
  <c r="T70" i="24"/>
  <c r="BK96" i="21" l="1"/>
  <c r="BJ101" i="21"/>
  <c r="BJ220" i="15" s="1"/>
  <c r="T62" i="69"/>
  <c r="T63" i="69" s="1"/>
  <c r="BJ83" i="68"/>
  <c r="BJ110" i="82" s="1"/>
  <c r="BJ64" i="21"/>
  <c r="BJ185" i="21" s="1"/>
  <c r="BJ190" i="21" s="1"/>
  <c r="BJ12" i="15"/>
  <c r="BK53" i="15"/>
  <c r="T92" i="24"/>
  <c r="T94" i="24" s="1"/>
  <c r="T12" i="25" l="1"/>
  <c r="T79" i="69" s="1"/>
  <c r="O332" i="73"/>
  <c r="BK98" i="21"/>
  <c r="BK81" i="21"/>
  <c r="U73" i="24"/>
  <c r="T97" i="24"/>
  <c r="T98" i="24" s="1"/>
  <c r="T99" i="24" s="1"/>
  <c r="T119" i="24"/>
  <c r="BJ66" i="21"/>
  <c r="BJ191" i="21"/>
  <c r="BK188" i="21" s="1"/>
  <c r="BJ196" i="21"/>
  <c r="U78" i="24"/>
  <c r="U81" i="24"/>
  <c r="U87" i="24"/>
  <c r="U84" i="24"/>
  <c r="U77" i="24"/>
  <c r="U75" i="24"/>
  <c r="T93" i="24"/>
  <c r="U85" i="24"/>
  <c r="U83" i="24"/>
  <c r="U79" i="24"/>
  <c r="U86" i="24"/>
  <c r="U80" i="24"/>
  <c r="U74" i="24"/>
  <c r="U76" i="24"/>
  <c r="U82" i="24"/>
  <c r="BK55" i="15" l="1"/>
  <c r="BK35" i="21"/>
  <c r="BJ67" i="21"/>
  <c r="BJ68" i="21" s="1"/>
  <c r="BJ167" i="15"/>
  <c r="BJ168" i="15" s="1"/>
  <c r="BJ201" i="21"/>
  <c r="BJ200" i="21"/>
  <c r="BJ197" i="21"/>
  <c r="BK194" i="21" s="1"/>
  <c r="BK189" i="21" s="1"/>
  <c r="BK51" i="13" s="1"/>
  <c r="BJ61" i="68"/>
  <c r="T65" i="69"/>
  <c r="U72" i="24"/>
  <c r="U88" i="24" s="1"/>
  <c r="T100" i="24"/>
  <c r="T116" i="24" s="1"/>
  <c r="T117" i="24" s="1"/>
  <c r="T121" i="24" l="1"/>
  <c r="T122" i="24" s="1"/>
  <c r="BJ224" i="21"/>
  <c r="BJ228" i="21" s="1"/>
  <c r="BJ62" i="68"/>
  <c r="T66" i="69"/>
  <c r="T143" i="69" s="1"/>
  <c r="T156" i="69" s="1"/>
  <c r="BK45" i="13"/>
  <c r="BJ27" i="15"/>
  <c r="BK165" i="15"/>
  <c r="U106" i="24"/>
  <c r="U109" i="24"/>
  <c r="U108" i="24"/>
  <c r="T123" i="24"/>
  <c r="U113" i="24"/>
  <c r="U104" i="24"/>
  <c r="U111" i="24"/>
  <c r="U107" i="24"/>
  <c r="U112" i="24"/>
  <c r="U105" i="24"/>
  <c r="U110" i="24"/>
  <c r="T124" i="24" l="1"/>
  <c r="T51" i="61" s="1"/>
  <c r="T61" i="61" s="1"/>
  <c r="T27" i="25"/>
  <c r="O346" i="73"/>
  <c r="T67" i="69"/>
  <c r="U114" i="24"/>
  <c r="BJ118" i="15"/>
  <c r="BJ119" i="15" s="1"/>
  <c r="BJ70" i="21"/>
  <c r="BJ229" i="21"/>
  <c r="BJ18" i="68" l="1"/>
  <c r="BJ23" i="68" s="1"/>
  <c r="T69" i="69"/>
  <c r="BJ71" i="21"/>
  <c r="BJ221" i="15"/>
  <c r="BJ230" i="15" s="1"/>
  <c r="BK226" i="21"/>
  <c r="BJ21" i="15"/>
  <c r="BK116" i="15"/>
  <c r="T141" i="69" l="1"/>
  <c r="T148" i="69" s="1"/>
  <c r="O124" i="73"/>
  <c r="T70" i="69"/>
  <c r="BJ30" i="15"/>
  <c r="O340" i="73"/>
  <c r="O349" i="73" s="1"/>
  <c r="T21" i="25"/>
  <c r="T30" i="25" s="1"/>
  <c r="BJ73" i="21"/>
  <c r="BJ47" i="15" s="1"/>
  <c r="BJ49" i="15" s="1"/>
  <c r="BJ238" i="15"/>
  <c r="BK12" i="21"/>
  <c r="BJ81" i="68"/>
  <c r="BJ25" i="68"/>
  <c r="BJ27" i="68" s="1"/>
  <c r="T154" i="69" l="1"/>
  <c r="BJ11" i="15"/>
  <c r="BK46" i="15"/>
  <c r="T159" i="69"/>
  <c r="T72" i="69"/>
  <c r="U11" i="69"/>
  <c r="T144" i="69"/>
  <c r="BJ108" i="82"/>
  <c r="BK82" i="21"/>
  <c r="BK83" i="21" s="1"/>
  <c r="BK85" i="21" s="1"/>
  <c r="BK15" i="21"/>
  <c r="U14" i="69" l="1"/>
  <c r="R224" i="73"/>
  <c r="R226" i="73" s="1"/>
  <c r="T160" i="69"/>
  <c r="T161" i="69" s="1"/>
  <c r="T149" i="69"/>
  <c r="T145" i="69"/>
  <c r="BJ19" i="15"/>
  <c r="O331" i="73"/>
  <c r="O339" i="73" s="1"/>
  <c r="T11" i="25"/>
  <c r="BK43" i="13"/>
  <c r="BK26" i="21"/>
  <c r="U153" i="69" l="1"/>
  <c r="T146" i="69"/>
  <c r="U140" i="69"/>
  <c r="BK33" i="21"/>
  <c r="BK42" i="13"/>
  <c r="T19" i="25"/>
  <c r="T39" i="25"/>
  <c r="T86" i="69" s="1"/>
  <c r="T88" i="69" s="1"/>
  <c r="BK36" i="21" l="1"/>
  <c r="BK61" i="21" s="1"/>
  <c r="BK54" i="13"/>
  <c r="BK57" i="13" s="1"/>
  <c r="BK204" i="15" s="1"/>
  <c r="BK89" i="21" l="1"/>
  <c r="BK97" i="21" s="1"/>
  <c r="BK63" i="21" l="1"/>
  <c r="BK54" i="15"/>
  <c r="BK56" i="15" s="1"/>
  <c r="BK99" i="21"/>
  <c r="BL96" i="21" l="1"/>
  <c r="BK101" i="21"/>
  <c r="BK220" i="15" s="1"/>
  <c r="BL53" i="15"/>
  <c r="BK12" i="15"/>
  <c r="BK83" i="68"/>
  <c r="BK110" i="82" s="1"/>
  <c r="BK64" i="21"/>
  <c r="BK185" i="21" l="1"/>
  <c r="BK190" i="21" s="1"/>
  <c r="BK196" i="21" s="1"/>
  <c r="BK67" i="21" s="1"/>
  <c r="BL98" i="21"/>
  <c r="BL81" i="21"/>
  <c r="BK191" i="21" l="1"/>
  <c r="BL188" i="21" s="1"/>
  <c r="BK66" i="21"/>
  <c r="BK68" i="21" s="1"/>
  <c r="BK197" i="21"/>
  <c r="BL194" i="21" s="1"/>
  <c r="BK200" i="21"/>
  <c r="BK201" i="21"/>
  <c r="BK167" i="15"/>
  <c r="BK168" i="15" s="1"/>
  <c r="BL165" i="15" s="1"/>
  <c r="BL55" i="15"/>
  <c r="BL35" i="21"/>
  <c r="BK62" i="68"/>
  <c r="BK61" i="68" l="1"/>
  <c r="BL189" i="21"/>
  <c r="BL51" i="13" s="1"/>
  <c r="BL45" i="13" s="1"/>
  <c r="BK27" i="15"/>
  <c r="BK224" i="21"/>
  <c r="BK228" i="21" s="1"/>
  <c r="BK118" i="15" l="1"/>
  <c r="BK119" i="15" s="1"/>
  <c r="BK70" i="21"/>
  <c r="BK229" i="21"/>
  <c r="BK221" i="15" l="1"/>
  <c r="BK230" i="15" s="1"/>
  <c r="BL226" i="21"/>
  <c r="BK18" i="68"/>
  <c r="BK23" i="68" s="1"/>
  <c r="BK71" i="21"/>
  <c r="BK21" i="15"/>
  <c r="BK30" i="15" s="1"/>
  <c r="BL116" i="15"/>
  <c r="BK238" i="15" l="1"/>
  <c r="BK73" i="21"/>
  <c r="BK47" i="15" s="1"/>
  <c r="BK49" i="15" s="1"/>
  <c r="BL12" i="21"/>
  <c r="BK81" i="68"/>
  <c r="BK25" i="68"/>
  <c r="BK27" i="68" s="1"/>
  <c r="BL82" i="21" l="1"/>
  <c r="BL83" i="21" s="1"/>
  <c r="BL85" i="21" s="1"/>
  <c r="BL15" i="21"/>
  <c r="BK108" i="82"/>
  <c r="BK11" i="15"/>
  <c r="BK19" i="15" s="1"/>
  <c r="BL46" i="15"/>
  <c r="BL43" i="13" l="1"/>
  <c r="BL26" i="21"/>
  <c r="BL42" i="13" l="1"/>
  <c r="BL33" i="21"/>
  <c r="BL36" i="21" l="1"/>
  <c r="BL61" i="21" s="1"/>
  <c r="BL54" i="13"/>
  <c r="BL57" i="13" s="1"/>
  <c r="BL204" i="15" s="1"/>
  <c r="BL89" i="21" l="1"/>
  <c r="BL97" i="21" s="1"/>
  <c r="BL63" i="21" l="1"/>
  <c r="BL54" i="15"/>
  <c r="BL56" i="15" s="1"/>
  <c r="BL99" i="21"/>
  <c r="BM96" i="21" l="1"/>
  <c r="BL101" i="21"/>
  <c r="BL220" i="15" s="1"/>
  <c r="BM53" i="15"/>
  <c r="BL12" i="15"/>
  <c r="BL83" i="68"/>
  <c r="BL110" i="82" s="1"/>
  <c r="BL64" i="21"/>
  <c r="BL185" i="21" l="1"/>
  <c r="BL190" i="21" s="1"/>
  <c r="BL66" i="21" s="1"/>
  <c r="BM98" i="21"/>
  <c r="BM81" i="21"/>
  <c r="BL196" i="21" l="1"/>
  <c r="BL167" i="15" s="1"/>
  <c r="BL168" i="15" s="1"/>
  <c r="BL191" i="21"/>
  <c r="BM188" i="21" s="1"/>
  <c r="BM55" i="15"/>
  <c r="BM35" i="21"/>
  <c r="BL61" i="68"/>
  <c r="BL200" i="21" l="1"/>
  <c r="BL201" i="21"/>
  <c r="BL197" i="21"/>
  <c r="BM194" i="21" s="1"/>
  <c r="BM189" i="21" s="1"/>
  <c r="BL67" i="21"/>
  <c r="BL68" i="21" s="1"/>
  <c r="BL224" i="21" s="1"/>
  <c r="BL228" i="21" s="1"/>
  <c r="BL62" i="68"/>
  <c r="BL27" i="15"/>
  <c r="BM165" i="15"/>
  <c r="BM51" i="13" l="1"/>
  <c r="BL70" i="21"/>
  <c r="BL118" i="15"/>
  <c r="BL119" i="15" s="1"/>
  <c r="BL229" i="21"/>
  <c r="BL21" i="15" l="1"/>
  <c r="BL30" i="15" s="1"/>
  <c r="BM116" i="15"/>
  <c r="BM45" i="13"/>
  <c r="BL221" i="15"/>
  <c r="BL230" i="15" s="1"/>
  <c r="BM226" i="21"/>
  <c r="BL18" i="68"/>
  <c r="BL23" i="68" s="1"/>
  <c r="BL71" i="21"/>
  <c r="BL81" i="68" l="1"/>
  <c r="BL25" i="68"/>
  <c r="BL27" i="68" s="1"/>
  <c r="BL238" i="15"/>
  <c r="BL73" i="21"/>
  <c r="BL47" i="15" s="1"/>
  <c r="BL49" i="15" s="1"/>
  <c r="BM12" i="21"/>
  <c r="BL11" i="15" l="1"/>
  <c r="BL19" i="15" s="1"/>
  <c r="BM46" i="15"/>
  <c r="BM82" i="21"/>
  <c r="BM83" i="21" s="1"/>
  <c r="BM85" i="21" s="1"/>
  <c r="BM15" i="21"/>
  <c r="BL108" i="82"/>
  <c r="BM43" i="13" l="1"/>
  <c r="BM26" i="21"/>
  <c r="BM33" i="21" l="1"/>
  <c r="BM42" i="13"/>
  <c r="BM54" i="13" l="1"/>
  <c r="BM57" i="13" s="1"/>
  <c r="BM204" i="15" s="1"/>
  <c r="BM36" i="21"/>
  <c r="BM61" i="21" s="1"/>
  <c r="BM89" i="21" l="1"/>
  <c r="BM97" i="21" s="1"/>
  <c r="BM63" i="21" l="1"/>
  <c r="BM54" i="15"/>
  <c r="BM56" i="15" s="1"/>
  <c r="BM99" i="21"/>
  <c r="BN96" i="21" l="1"/>
  <c r="BM101" i="21"/>
  <c r="BM220" i="15" s="1"/>
  <c r="BN53" i="15"/>
  <c r="BM12" i="15"/>
  <c r="BM83" i="68"/>
  <c r="BM110" i="82" s="1"/>
  <c r="BM64" i="21"/>
  <c r="BM185" i="21" s="1"/>
  <c r="BM190" i="21" s="1"/>
  <c r="BN98" i="21" l="1"/>
  <c r="BN81" i="21"/>
  <c r="BM66" i="21"/>
  <c r="BM191" i="21"/>
  <c r="BN188" i="21" s="1"/>
  <c r="BM196" i="21"/>
  <c r="BN35" i="21" l="1"/>
  <c r="BN55" i="15"/>
  <c r="BM67" i="21"/>
  <c r="BM68" i="21" s="1"/>
  <c r="BM167" i="15"/>
  <c r="BM168" i="15" s="1"/>
  <c r="BM200" i="21"/>
  <c r="BM201" i="21"/>
  <c r="BM197" i="21"/>
  <c r="BN194" i="21" s="1"/>
  <c r="BN189" i="21" s="1"/>
  <c r="BN51" i="13" s="1"/>
  <c r="BM61" i="68"/>
  <c r="U34" i="69" l="1"/>
  <c r="BN45" i="13"/>
  <c r="U50" i="24"/>
  <c r="U44" i="24" s="1"/>
  <c r="BM224" i="21"/>
  <c r="BM228" i="21" s="1"/>
  <c r="BM27" i="15"/>
  <c r="BN165" i="15"/>
  <c r="BM62" i="68"/>
  <c r="BM118" i="15" l="1"/>
  <c r="BM119" i="15" s="1"/>
  <c r="BM70" i="21"/>
  <c r="BM229" i="21"/>
  <c r="BM18" i="68" l="1"/>
  <c r="BM23" i="68" s="1"/>
  <c r="BM71" i="21"/>
  <c r="BM221" i="15"/>
  <c r="BM230" i="15" s="1"/>
  <c r="BN226" i="21"/>
  <c r="BM21" i="15"/>
  <c r="BM30" i="15" s="1"/>
  <c r="BN116" i="15"/>
  <c r="BM73" i="21" l="1"/>
  <c r="BM47" i="15" s="1"/>
  <c r="BM49" i="15" s="1"/>
  <c r="BM238" i="15"/>
  <c r="BN12" i="21"/>
  <c r="BM81" i="68"/>
  <c r="BM25" i="68"/>
  <c r="BM27" i="68" s="1"/>
  <c r="BM11" i="15" l="1"/>
  <c r="BM19" i="15" s="1"/>
  <c r="BN46" i="15"/>
  <c r="BN82" i="21"/>
  <c r="BN83" i="21" s="1"/>
  <c r="BN85" i="21" s="1"/>
  <c r="BN15" i="21"/>
  <c r="BM108" i="82"/>
  <c r="BN26" i="21" l="1"/>
  <c r="BN43" i="13"/>
  <c r="BN42" i="13" l="1"/>
  <c r="U42" i="24"/>
  <c r="U41" i="24" s="1"/>
  <c r="U53" i="24" s="1"/>
  <c r="BN33" i="21"/>
  <c r="BN36" i="21" s="1"/>
  <c r="BN61" i="21" s="1"/>
  <c r="U25" i="69"/>
  <c r="U32" i="69" s="1"/>
  <c r="U35" i="69" l="1"/>
  <c r="U60" i="69" s="1"/>
  <c r="U56" i="24"/>
  <c r="U61" i="24"/>
  <c r="U67" i="24" s="1"/>
  <c r="BN89" i="21"/>
  <c r="BN97" i="21" s="1"/>
  <c r="BN54" i="13"/>
  <c r="BN57" i="13" s="1"/>
  <c r="BN204" i="15" s="1"/>
  <c r="P314" i="73"/>
  <c r="BN63" i="21" l="1"/>
  <c r="BN54" i="15"/>
  <c r="BN56" i="15" s="1"/>
  <c r="BN99" i="21"/>
  <c r="U69" i="24"/>
  <c r="U70" i="24"/>
  <c r="BO96" i="21" l="1"/>
  <c r="BN101" i="21"/>
  <c r="BN220" i="15" s="1"/>
  <c r="BN12" i="15"/>
  <c r="BO53" i="15"/>
  <c r="U62" i="69"/>
  <c r="U63" i="69" s="1"/>
  <c r="BN83" i="68"/>
  <c r="BN110" i="82" s="1"/>
  <c r="BN64" i="21"/>
  <c r="BN185" i="21" s="1"/>
  <c r="BN190" i="21" s="1"/>
  <c r="BN196" i="21" s="1"/>
  <c r="U92" i="24"/>
  <c r="V73" i="24" s="1"/>
  <c r="P332" i="73" l="1"/>
  <c r="U12" i="25"/>
  <c r="U79" i="69" s="1"/>
  <c r="BO98" i="21"/>
  <c r="BO81" i="21"/>
  <c r="U94" i="24"/>
  <c r="U97" i="24" s="1"/>
  <c r="U98" i="24" s="1"/>
  <c r="U99" i="24" s="1"/>
  <c r="BN67" i="21"/>
  <c r="BN167" i="15"/>
  <c r="BN168" i="15" s="1"/>
  <c r="BN201" i="21"/>
  <c r="BN200" i="21"/>
  <c r="BN197" i="21"/>
  <c r="BO194" i="21" s="1"/>
  <c r="V75" i="24"/>
  <c r="V86" i="24"/>
  <c r="V78" i="24"/>
  <c r="V74" i="24"/>
  <c r="V84" i="24"/>
  <c r="V85" i="24"/>
  <c r="V83" i="24"/>
  <c r="U93" i="24"/>
  <c r="V80" i="24"/>
  <c r="V87" i="24"/>
  <c r="V76" i="24"/>
  <c r="V79" i="24"/>
  <c r="V77" i="24"/>
  <c r="V81" i="24"/>
  <c r="V82" i="24"/>
  <c r="BN66" i="21"/>
  <c r="BN191" i="21"/>
  <c r="BO188" i="21" s="1"/>
  <c r="BO35" i="21" l="1"/>
  <c r="BO55" i="15"/>
  <c r="U119" i="24"/>
  <c r="V72" i="24"/>
  <c r="V88" i="24" s="1"/>
  <c r="BN27" i="15"/>
  <c r="BO165" i="15"/>
  <c r="BN62" i="68"/>
  <c r="U66" i="69"/>
  <c r="BO189" i="21"/>
  <c r="BO51" i="13" s="1"/>
  <c r="U100" i="24"/>
  <c r="U116" i="24" s="1"/>
  <c r="U117" i="24" s="1"/>
  <c r="BN61" i="68"/>
  <c r="U65" i="69"/>
  <c r="BN68" i="21"/>
  <c r="U121" i="24" l="1"/>
  <c r="U122" i="24" s="1"/>
  <c r="U27" i="25"/>
  <c r="P346" i="73"/>
  <c r="BO45" i="13"/>
  <c r="U143" i="69"/>
  <c r="U156" i="69" s="1"/>
  <c r="U67" i="69"/>
  <c r="BN224" i="21"/>
  <c r="BN228" i="21" s="1"/>
  <c r="V109" i="24"/>
  <c r="V106" i="24"/>
  <c r="V110" i="24"/>
  <c r="V107" i="24"/>
  <c r="V104" i="24"/>
  <c r="V105" i="24"/>
  <c r="U123" i="24"/>
  <c r="V111" i="24"/>
  <c r="V112" i="24"/>
  <c r="V108" i="24"/>
  <c r="V113" i="24"/>
  <c r="U124" i="24" l="1"/>
  <c r="U51" i="61" s="1"/>
  <c r="U61" i="61" s="1"/>
  <c r="BN118" i="15"/>
  <c r="BN119" i="15" s="1"/>
  <c r="BN70" i="21"/>
  <c r="BN229" i="21"/>
  <c r="V114" i="24"/>
  <c r="BN18" i="68" l="1"/>
  <c r="BN23" i="68" s="1"/>
  <c r="U69" i="69"/>
  <c r="P124" i="73" s="1"/>
  <c r="BN71" i="21"/>
  <c r="BN221" i="15"/>
  <c r="BN230" i="15" s="1"/>
  <c r="BO226" i="21"/>
  <c r="BN21" i="15"/>
  <c r="BO116" i="15"/>
  <c r="U141" i="69" l="1"/>
  <c r="U70" i="69"/>
  <c r="BN30" i="15"/>
  <c r="U21" i="25"/>
  <c r="U30" i="25" s="1"/>
  <c r="P340" i="73"/>
  <c r="P349" i="73" s="1"/>
  <c r="BN73" i="21"/>
  <c r="BN47" i="15" s="1"/>
  <c r="BN49" i="15" s="1"/>
  <c r="BN238" i="15"/>
  <c r="BO12" i="21"/>
  <c r="BN81" i="68"/>
  <c r="BN25" i="68"/>
  <c r="BN27" i="68" s="1"/>
  <c r="BN11" i="15" l="1"/>
  <c r="BO46" i="15"/>
  <c r="BN108" i="82"/>
  <c r="BO82" i="21"/>
  <c r="BO83" i="21" s="1"/>
  <c r="BO85" i="21" s="1"/>
  <c r="BO15" i="21"/>
  <c r="U154" i="69"/>
  <c r="U148" i="69"/>
  <c r="U72" i="69"/>
  <c r="U159" i="69"/>
  <c r="V11" i="69"/>
  <c r="U144" i="69"/>
  <c r="U149" i="69" s="1"/>
  <c r="V14" i="69" l="1"/>
  <c r="S224" i="73"/>
  <c r="S226" i="73" s="1"/>
  <c r="U160" i="69"/>
  <c r="U161" i="69" s="1"/>
  <c r="BO43" i="13"/>
  <c r="BO26" i="21"/>
  <c r="BN19" i="15"/>
  <c r="P331" i="73"/>
  <c r="P339" i="73" s="1"/>
  <c r="U11" i="25"/>
  <c r="U145" i="69"/>
  <c r="U146" i="69" l="1"/>
  <c r="V153" i="69"/>
  <c r="V140" i="69"/>
  <c r="BO33" i="21"/>
  <c r="U19" i="25"/>
  <c r="U39" i="25"/>
  <c r="U86" i="69" s="1"/>
  <c r="U88" i="69" s="1"/>
  <c r="BO42" i="13"/>
  <c r="BO54" i="13" l="1"/>
  <c r="BO57" i="13" s="1"/>
  <c r="BO204" i="15" s="1"/>
  <c r="BO36" i="21"/>
  <c r="BO61" i="21" s="1"/>
  <c r="BO89" i="21" l="1"/>
  <c r="BO97" i="21" s="1"/>
  <c r="BO63" i="21" l="1"/>
  <c r="BO54" i="15"/>
  <c r="BO56" i="15" s="1"/>
  <c r="BO99" i="21"/>
  <c r="BP96" i="21" l="1"/>
  <c r="BO101" i="21"/>
  <c r="BO220" i="15" s="1"/>
  <c r="BO12" i="15"/>
  <c r="BP53" i="15"/>
  <c r="BO83" i="68"/>
  <c r="BO110" i="82" s="1"/>
  <c r="BO64" i="21"/>
  <c r="BO185" i="21" l="1"/>
  <c r="BO190" i="21" s="1"/>
  <c r="BO66" i="21" s="1"/>
  <c r="BP98" i="21"/>
  <c r="BP81" i="21"/>
  <c r="BO196" i="21" l="1"/>
  <c r="BO201" i="21" s="1"/>
  <c r="BO191" i="21"/>
  <c r="BP188" i="21" s="1"/>
  <c r="BP55" i="15"/>
  <c r="BP35" i="21"/>
  <c r="BO61" i="68"/>
  <c r="BO67" i="21" l="1"/>
  <c r="BO68" i="21" s="1"/>
  <c r="BO167" i="15"/>
  <c r="BO168" i="15" s="1"/>
  <c r="BO27" i="15" s="1"/>
  <c r="BO197" i="21"/>
  <c r="BP194" i="21" s="1"/>
  <c r="BP189" i="21" s="1"/>
  <c r="BO200" i="21"/>
  <c r="BO62" i="68"/>
  <c r="BP165" i="15" l="1"/>
  <c r="BO224" i="21"/>
  <c r="BO228" i="21" s="1"/>
  <c r="BP51" i="13"/>
  <c r="BP45" i="13" l="1"/>
  <c r="BO118" i="15"/>
  <c r="BO119" i="15" s="1"/>
  <c r="BO70" i="21"/>
  <c r="BO229" i="21"/>
  <c r="BO18" i="68" l="1"/>
  <c r="BO23" i="68" s="1"/>
  <c r="BO71" i="21"/>
  <c r="BO221" i="15"/>
  <c r="BO230" i="15" s="1"/>
  <c r="BP226" i="21"/>
  <c r="BO21" i="15"/>
  <c r="BO30" i="15" s="1"/>
  <c r="BP116" i="15"/>
  <c r="BO73" i="21" l="1"/>
  <c r="BO47" i="15" s="1"/>
  <c r="BO49" i="15" s="1"/>
  <c r="BO238" i="15"/>
  <c r="BP12" i="21"/>
  <c r="BO81" i="68"/>
  <c r="BO25" i="68"/>
  <c r="BO27" i="68" s="1"/>
  <c r="BP82" i="21" l="1"/>
  <c r="BP83" i="21" s="1"/>
  <c r="BP85" i="21" s="1"/>
  <c r="BP15" i="21"/>
  <c r="BO108" i="82"/>
  <c r="BO11" i="15"/>
  <c r="BO19" i="15" s="1"/>
  <c r="BP46" i="15"/>
  <c r="BP43" i="13" l="1"/>
  <c r="BP26" i="21"/>
  <c r="BP42" i="13" l="1"/>
  <c r="BP33" i="21"/>
  <c r="BP36" i="21" l="1"/>
  <c r="BP61" i="21" s="1"/>
  <c r="BP54" i="13"/>
  <c r="BP57" i="13" s="1"/>
  <c r="BP204" i="15" s="1"/>
  <c r="BP89" i="21" l="1"/>
  <c r="BP97" i="21" s="1"/>
  <c r="BP63" i="21" l="1"/>
  <c r="BP54" i="15"/>
  <c r="BP56" i="15" s="1"/>
  <c r="BP99" i="21"/>
  <c r="BP101" i="21" l="1"/>
  <c r="BP220" i="15" s="1"/>
  <c r="BQ96" i="21"/>
  <c r="BP12" i="15"/>
  <c r="BQ53" i="15"/>
  <c r="BP83" i="68"/>
  <c r="BP110" i="82" s="1"/>
  <c r="BP64" i="21"/>
  <c r="BP185" i="21" l="1"/>
  <c r="BP190" i="21" s="1"/>
  <c r="BP66" i="21" s="1"/>
  <c r="BQ98" i="21"/>
  <c r="BQ81" i="21"/>
  <c r="BP196" i="21" l="1"/>
  <c r="BP67" i="21" s="1"/>
  <c r="BP68" i="21" s="1"/>
  <c r="BP191" i="21"/>
  <c r="BQ188" i="21" s="1"/>
  <c r="BQ55" i="15"/>
  <c r="BQ35" i="21"/>
  <c r="BP61" i="68"/>
  <c r="BP201" i="21" l="1"/>
  <c r="BP167" i="15"/>
  <c r="BP168" i="15" s="1"/>
  <c r="BQ165" i="15" s="1"/>
  <c r="BP197" i="21"/>
  <c r="BQ194" i="21" s="1"/>
  <c r="BQ189" i="21" s="1"/>
  <c r="BQ51" i="13" s="1"/>
  <c r="BQ45" i="13" s="1"/>
  <c r="BP200" i="21"/>
  <c r="BP224" i="21"/>
  <c r="BP228" i="21" s="1"/>
  <c r="BP62" i="68"/>
  <c r="BP27" i="15" l="1"/>
  <c r="BP118" i="15"/>
  <c r="BP119" i="15" s="1"/>
  <c r="BP70" i="21"/>
  <c r="BP229" i="21"/>
  <c r="BP21" i="15" l="1"/>
  <c r="BP30" i="15" s="1"/>
  <c r="BQ116" i="15"/>
  <c r="BP221" i="15"/>
  <c r="BP230" i="15" s="1"/>
  <c r="BQ226" i="21"/>
  <c r="BP18" i="68"/>
  <c r="BP23" i="68" s="1"/>
  <c r="BP71" i="21"/>
  <c r="BP73" i="21" l="1"/>
  <c r="BP47" i="15" s="1"/>
  <c r="BP49" i="15" s="1"/>
  <c r="BP238" i="15"/>
  <c r="BQ12" i="21"/>
  <c r="BP81" i="68"/>
  <c r="BP25" i="68"/>
  <c r="BP27" i="68" s="1"/>
  <c r="BP108" i="82" l="1"/>
  <c r="BP11" i="15"/>
  <c r="BP19" i="15" s="1"/>
  <c r="BQ46" i="15"/>
  <c r="BQ82" i="21"/>
  <c r="BQ83" i="21" s="1"/>
  <c r="BQ85" i="21" s="1"/>
  <c r="BQ15" i="21"/>
  <c r="BQ43" i="13" l="1"/>
  <c r="BQ26" i="21"/>
  <c r="BQ42" i="13" l="1"/>
  <c r="BQ33" i="21"/>
  <c r="BQ36" i="21" l="1"/>
  <c r="BQ61" i="21" s="1"/>
  <c r="BQ54" i="13"/>
  <c r="BQ57" i="13" s="1"/>
  <c r="BQ204" i="15" s="1"/>
  <c r="BQ89" i="21" l="1"/>
  <c r="BQ97" i="21" s="1"/>
  <c r="BQ63" i="21" l="1"/>
  <c r="BQ54" i="15"/>
  <c r="BQ56" i="15" s="1"/>
  <c r="BQ99" i="21"/>
  <c r="BQ101" i="21" l="1"/>
  <c r="BQ220" i="15" s="1"/>
  <c r="BR96" i="21"/>
  <c r="BQ12" i="15"/>
  <c r="BR53" i="15"/>
  <c r="BQ83" i="68"/>
  <c r="BQ110" i="82" s="1"/>
  <c r="BQ64" i="21"/>
  <c r="BQ185" i="21" s="1"/>
  <c r="BQ190" i="21" s="1"/>
  <c r="BR98" i="21" l="1"/>
  <c r="BR81" i="21"/>
  <c r="BQ66" i="21"/>
  <c r="BQ191" i="21"/>
  <c r="BR188" i="21" s="1"/>
  <c r="BQ196" i="21"/>
  <c r="BR55" i="15" l="1"/>
  <c r="BR35" i="21"/>
  <c r="BQ67" i="21"/>
  <c r="BQ68" i="21" s="1"/>
  <c r="BQ167" i="15"/>
  <c r="BQ168" i="15" s="1"/>
  <c r="BQ201" i="21"/>
  <c r="BQ200" i="21"/>
  <c r="BQ197" i="21"/>
  <c r="BR194" i="21" s="1"/>
  <c r="BR189" i="21" s="1"/>
  <c r="BR51" i="13" s="1"/>
  <c r="BQ61" i="68"/>
  <c r="V34" i="69" l="1"/>
  <c r="BR45" i="13"/>
  <c r="V50" i="24"/>
  <c r="V44" i="24" s="1"/>
  <c r="BQ224" i="21"/>
  <c r="BQ228" i="21" s="1"/>
  <c r="BQ27" i="15"/>
  <c r="BR165" i="15"/>
  <c r="BQ62" i="68"/>
  <c r="BQ118" i="15" l="1"/>
  <c r="BQ119" i="15" s="1"/>
  <c r="BQ70" i="21"/>
  <c r="BQ229" i="21"/>
  <c r="BQ221" i="15" l="1"/>
  <c r="BQ230" i="15" s="1"/>
  <c r="BR226" i="21"/>
  <c r="BQ21" i="15"/>
  <c r="BQ30" i="15" s="1"/>
  <c r="BR116" i="15"/>
  <c r="BQ18" i="68"/>
  <c r="BQ23" i="68" s="1"/>
  <c r="BQ71" i="21"/>
  <c r="BQ73" i="21" l="1"/>
  <c r="BQ47" i="15" s="1"/>
  <c r="BQ49" i="15" s="1"/>
  <c r="BQ238" i="15"/>
  <c r="BR12" i="21"/>
  <c r="BQ81" i="68"/>
  <c r="BQ25" i="68"/>
  <c r="BQ27" i="68" s="1"/>
  <c r="BQ108" i="82" l="1"/>
  <c r="BR82" i="21"/>
  <c r="BR83" i="21" s="1"/>
  <c r="BR85" i="21" s="1"/>
  <c r="BR15" i="21"/>
  <c r="BQ11" i="15"/>
  <c r="BQ19" i="15" s="1"/>
  <c r="BR46" i="15"/>
  <c r="BR26" i="21" l="1"/>
  <c r="BR43" i="13"/>
  <c r="BR42" i="13" l="1"/>
  <c r="V42" i="24"/>
  <c r="V41" i="24" s="1"/>
  <c r="V53" i="24" s="1"/>
  <c r="BR33" i="21"/>
  <c r="BR36" i="21" s="1"/>
  <c r="BR61" i="21" s="1"/>
  <c r="V25" i="69"/>
  <c r="V32" i="69" s="1"/>
  <c r="V35" i="69" l="1"/>
  <c r="V60" i="69" s="1"/>
  <c r="V56" i="24"/>
  <c r="V61" i="24"/>
  <c r="V67" i="24" s="1"/>
  <c r="BR89" i="21"/>
  <c r="BR97" i="21" s="1"/>
  <c r="BR54" i="13"/>
  <c r="BR57" i="13" s="1"/>
  <c r="BR204" i="15" s="1"/>
  <c r="Q314" i="73"/>
  <c r="BR63" i="21" l="1"/>
  <c r="BR54" i="15"/>
  <c r="BR56" i="15" s="1"/>
  <c r="BR99" i="21"/>
  <c r="V69" i="24"/>
  <c r="V70" i="24"/>
  <c r="BS96" i="21" l="1"/>
  <c r="BR101" i="21"/>
  <c r="BR220" i="15" s="1"/>
  <c r="BR12" i="15"/>
  <c r="BS53" i="15"/>
  <c r="V62" i="69"/>
  <c r="V63" i="69" s="1"/>
  <c r="BR83" i="68"/>
  <c r="BR110" i="82" s="1"/>
  <c r="BR64" i="21"/>
  <c r="BR185" i="21" s="1"/>
  <c r="BR190" i="21" s="1"/>
  <c r="BR196" i="21" s="1"/>
  <c r="V92" i="24"/>
  <c r="W73" i="24" s="1"/>
  <c r="V12" i="25" l="1"/>
  <c r="V79" i="69" s="1"/>
  <c r="Q332" i="73"/>
  <c r="BS98" i="21"/>
  <c r="BS81" i="21"/>
  <c r="W82" i="24"/>
  <c r="W87" i="24"/>
  <c r="W79" i="24"/>
  <c r="W81" i="24"/>
  <c r="W78" i="24"/>
  <c r="V93" i="24"/>
  <c r="W84" i="24"/>
  <c r="W76" i="24"/>
  <c r="W85" i="24"/>
  <c r="W75" i="24"/>
  <c r="W74" i="24"/>
  <c r="W77" i="24"/>
  <c r="W86" i="24"/>
  <c r="W83" i="24"/>
  <c r="W80" i="24"/>
  <c r="BR66" i="21"/>
  <c r="BR191" i="21"/>
  <c r="BS188" i="21" s="1"/>
  <c r="V94" i="24"/>
  <c r="BR167" i="15"/>
  <c r="BR168" i="15" s="1"/>
  <c r="BR67" i="21"/>
  <c r="BR200" i="21"/>
  <c r="BR201" i="21"/>
  <c r="BR197" i="21"/>
  <c r="BS194" i="21" s="1"/>
  <c r="BS35" i="21" l="1"/>
  <c r="BS55" i="15"/>
  <c r="BS165" i="15"/>
  <c r="BR27" i="15"/>
  <c r="BR61" i="68"/>
  <c r="V65" i="69"/>
  <c r="BR68" i="21"/>
  <c r="V119" i="24"/>
  <c r="V97" i="24"/>
  <c r="V98" i="24" s="1"/>
  <c r="BS189" i="21"/>
  <c r="BS51" i="13" s="1"/>
  <c r="BR62" i="68"/>
  <c r="V66" i="69"/>
  <c r="W72" i="24"/>
  <c r="W88" i="24" s="1"/>
  <c r="V143" i="69" l="1"/>
  <c r="V156" i="69" s="1"/>
  <c r="V67" i="69"/>
  <c r="BS45" i="13"/>
  <c r="BR224" i="21"/>
  <c r="BR228" i="21" s="1"/>
  <c r="V99" i="24"/>
  <c r="V100" i="24" s="1"/>
  <c r="V116" i="24" s="1"/>
  <c r="V27" i="25"/>
  <c r="Q346" i="73"/>
  <c r="V117" i="24" l="1"/>
  <c r="V121" i="24"/>
  <c r="BR118" i="15"/>
  <c r="BR119" i="15" s="1"/>
  <c r="BR70" i="21"/>
  <c r="BR229" i="21"/>
  <c r="BR21" i="15" l="1"/>
  <c r="BS116" i="15"/>
  <c r="BR221" i="15"/>
  <c r="BR230" i="15" s="1"/>
  <c r="BS226" i="21"/>
  <c r="BR18" i="68"/>
  <c r="BR23" i="68" s="1"/>
  <c r="V69" i="69"/>
  <c r="Q124" i="73" s="1"/>
  <c r="BR71" i="21"/>
  <c r="V122" i="24"/>
  <c r="W112" i="24"/>
  <c r="W111" i="24"/>
  <c r="W109" i="24"/>
  <c r="W104" i="24"/>
  <c r="W105" i="24"/>
  <c r="W110" i="24"/>
  <c r="W113" i="24"/>
  <c r="W108" i="24"/>
  <c r="W107" i="24"/>
  <c r="W106" i="24"/>
  <c r="V123" i="24"/>
  <c r="V124" i="24" l="1"/>
  <c r="V51" i="61" s="1"/>
  <c r="V61" i="61" s="1"/>
  <c r="BR238" i="15"/>
  <c r="BR73" i="21"/>
  <c r="BR47" i="15" s="1"/>
  <c r="BR49" i="15" s="1"/>
  <c r="BS12" i="21"/>
  <c r="BR30" i="15"/>
  <c r="V21" i="25"/>
  <c r="V30" i="25" s="1"/>
  <c r="Q340" i="73"/>
  <c r="Q349" i="73" s="1"/>
  <c r="BR81" i="68"/>
  <c r="BR25" i="68"/>
  <c r="BR27" i="68" s="1"/>
  <c r="V141" i="69"/>
  <c r="V70" i="69"/>
  <c r="W114" i="24"/>
  <c r="V148" i="69" l="1"/>
  <c r="V154" i="69"/>
  <c r="BS82" i="21"/>
  <c r="BS83" i="21" s="1"/>
  <c r="BS85" i="21" s="1"/>
  <c r="BS15" i="21"/>
  <c r="V159" i="69"/>
  <c r="V72" i="69"/>
  <c r="W11" i="69"/>
  <c r="V144" i="69"/>
  <c r="V149" i="69" s="1"/>
  <c r="BR108" i="82"/>
  <c r="BR11" i="15"/>
  <c r="BS46" i="15"/>
  <c r="W14" i="69" l="1"/>
  <c r="T224" i="73"/>
  <c r="T226" i="73" s="1"/>
  <c r="BS26" i="21"/>
  <c r="BS43" i="13"/>
  <c r="V145" i="69"/>
  <c r="V160" i="69"/>
  <c r="V161" i="69" s="1"/>
  <c r="BR19" i="15"/>
  <c r="Q331" i="73"/>
  <c r="Q339" i="73" s="1"/>
  <c r="V11" i="25"/>
  <c r="BS42" i="13" l="1"/>
  <c r="V19" i="25"/>
  <c r="V39" i="25"/>
  <c r="V86" i="69" s="1"/>
  <c r="V88" i="69" s="1"/>
  <c r="V146" i="69"/>
  <c r="W153" i="69"/>
  <c r="W140" i="69"/>
  <c r="BS33" i="21"/>
  <c r="BS36" i="21" l="1"/>
  <c r="BS61" i="21" s="1"/>
  <c r="BS54" i="13"/>
  <c r="BS57" i="13" s="1"/>
  <c r="BS204" i="15" s="1"/>
  <c r="BS89" i="21" l="1"/>
  <c r="BS97" i="21" s="1"/>
  <c r="BS63" i="21" l="1"/>
  <c r="BS54" i="15"/>
  <c r="BS56" i="15" s="1"/>
  <c r="BS99" i="21"/>
  <c r="BS101" i="21" l="1"/>
  <c r="BS220" i="15" s="1"/>
  <c r="BT96" i="21"/>
  <c r="BS12" i="15"/>
  <c r="BT53" i="15"/>
  <c r="BS83" i="68"/>
  <c r="BS110" i="82" s="1"/>
  <c r="BS64" i="21"/>
  <c r="BS185" i="21" l="1"/>
  <c r="BS190" i="21" s="1"/>
  <c r="BS66" i="21" s="1"/>
  <c r="BT98" i="21"/>
  <c r="BT81" i="21"/>
  <c r="BS196" i="21" l="1"/>
  <c r="BS201" i="21" s="1"/>
  <c r="BS191" i="21"/>
  <c r="BT188" i="21" s="1"/>
  <c r="BT55" i="15"/>
  <c r="BT35" i="21"/>
  <c r="BS61" i="68"/>
  <c r="BS67" i="21" l="1"/>
  <c r="BS68" i="21" s="1"/>
  <c r="BS167" i="15"/>
  <c r="BS168" i="15" s="1"/>
  <c r="BS27" i="15" s="1"/>
  <c r="BS197" i="21"/>
  <c r="BT194" i="21" s="1"/>
  <c r="BT189" i="21" s="1"/>
  <c r="BT51" i="13" s="1"/>
  <c r="BS200" i="21"/>
  <c r="BS62" i="68" l="1"/>
  <c r="BT165" i="15"/>
  <c r="BS224" i="21"/>
  <c r="BS228" i="21" s="1"/>
  <c r="BT45" i="13"/>
  <c r="BS118" i="15" l="1"/>
  <c r="BS119" i="15" s="1"/>
  <c r="BS70" i="21"/>
  <c r="BS229" i="21"/>
  <c r="BS221" i="15" l="1"/>
  <c r="BS230" i="15" s="1"/>
  <c r="BT226" i="21"/>
  <c r="BS18" i="68"/>
  <c r="BS23" i="68" s="1"/>
  <c r="BS71" i="21"/>
  <c r="BS21" i="15"/>
  <c r="BS30" i="15" s="1"/>
  <c r="BT116" i="15"/>
  <c r="BS238" i="15" l="1"/>
  <c r="BS73" i="21"/>
  <c r="BS47" i="15" s="1"/>
  <c r="BS49" i="15" s="1"/>
  <c r="BT12" i="21"/>
  <c r="BS81" i="68"/>
  <c r="BS25" i="68"/>
  <c r="BS27" i="68" s="1"/>
  <c r="BT82" i="21" l="1"/>
  <c r="BT83" i="21" s="1"/>
  <c r="BT85" i="21" s="1"/>
  <c r="BT15" i="21"/>
  <c r="BS108" i="82"/>
  <c r="BS11" i="15"/>
  <c r="BS19" i="15" s="1"/>
  <c r="BT46" i="15"/>
  <c r="BT26" i="21" l="1"/>
  <c r="BT43" i="13"/>
  <c r="BT42" i="13" l="1"/>
  <c r="BT33" i="21"/>
  <c r="BT36" i="21" l="1"/>
  <c r="BT61" i="21" s="1"/>
  <c r="BT54" i="13"/>
  <c r="BT57" i="13" s="1"/>
  <c r="BT204" i="15" s="1"/>
  <c r="BT89" i="21" l="1"/>
  <c r="BT97" i="21" s="1"/>
  <c r="BT63" i="21" l="1"/>
  <c r="BT54" i="15"/>
  <c r="BT56" i="15" s="1"/>
  <c r="BT99" i="21"/>
  <c r="BU96" i="21" l="1"/>
  <c r="BT101" i="21"/>
  <c r="BT220" i="15" s="1"/>
  <c r="BT12" i="15"/>
  <c r="BU53" i="15"/>
  <c r="BT83" i="68"/>
  <c r="BT110" i="82" s="1"/>
  <c r="BT64" i="21"/>
  <c r="BT185" i="21" l="1"/>
  <c r="BT190" i="21" s="1"/>
  <c r="BT66" i="21" s="1"/>
  <c r="BU98" i="21"/>
  <c r="BU81" i="21"/>
  <c r="BT196" i="21" l="1"/>
  <c r="BT201" i="21" s="1"/>
  <c r="BT191" i="21"/>
  <c r="BU188" i="21" s="1"/>
  <c r="BU55" i="15"/>
  <c r="BU35" i="21"/>
  <c r="BT61" i="68"/>
  <c r="BT167" i="15" l="1"/>
  <c r="BT168" i="15" s="1"/>
  <c r="BT27" i="15" s="1"/>
  <c r="BT67" i="21"/>
  <c r="BT68" i="21" s="1"/>
  <c r="BT224" i="21" s="1"/>
  <c r="BT228" i="21" s="1"/>
  <c r="BT197" i="21"/>
  <c r="BU194" i="21" s="1"/>
  <c r="BU189" i="21" s="1"/>
  <c r="BU51" i="13" s="1"/>
  <c r="BU45" i="13" s="1"/>
  <c r="BT200" i="21"/>
  <c r="BT62" i="68"/>
  <c r="BU165" i="15" l="1"/>
  <c r="BT118" i="15"/>
  <c r="BT119" i="15" s="1"/>
  <c r="BT70" i="21"/>
  <c r="BT229" i="21"/>
  <c r="BT221" i="15" l="1"/>
  <c r="BT230" i="15" s="1"/>
  <c r="BU226" i="21"/>
  <c r="BT18" i="68"/>
  <c r="BT23" i="68" s="1"/>
  <c r="BT71" i="21"/>
  <c r="BT21" i="15"/>
  <c r="BT30" i="15" s="1"/>
  <c r="BU116" i="15"/>
  <c r="BT238" i="15" l="1"/>
  <c r="BT73" i="21"/>
  <c r="BT47" i="15" s="1"/>
  <c r="BT49" i="15" s="1"/>
  <c r="BU12" i="21"/>
  <c r="BT81" i="68"/>
  <c r="BT25" i="68"/>
  <c r="BT27" i="68" s="1"/>
  <c r="BT11" i="15" l="1"/>
  <c r="BT19" i="15" s="1"/>
  <c r="BU46" i="15"/>
  <c r="BT108" i="82"/>
  <c r="BU82" i="21"/>
  <c r="BU83" i="21" s="1"/>
  <c r="BU85" i="21" s="1"/>
  <c r="BU15" i="21"/>
  <c r="BU43" i="13" l="1"/>
  <c r="BU26" i="21"/>
  <c r="BU33" i="21" l="1"/>
  <c r="BU42" i="13"/>
  <c r="BU54" i="13" l="1"/>
  <c r="BU57" i="13" s="1"/>
  <c r="BU204" i="15" s="1"/>
  <c r="BU36" i="21"/>
  <c r="BU61" i="21" s="1"/>
  <c r="BU89" i="21" l="1"/>
  <c r="BU97" i="21" s="1"/>
  <c r="BU63" i="21" l="1"/>
  <c r="BU54" i="15"/>
  <c r="BU56" i="15" s="1"/>
  <c r="BU99" i="21"/>
  <c r="BU12" i="15" l="1"/>
  <c r="BV53" i="15"/>
  <c r="BV96" i="21"/>
  <c r="BU101" i="21"/>
  <c r="BU220" i="15" s="1"/>
  <c r="BU83" i="68"/>
  <c r="BU110" i="82" s="1"/>
  <c r="BU64" i="21"/>
  <c r="BU185" i="21" s="1"/>
  <c r="BU190" i="21" s="1"/>
  <c r="BV98" i="21" l="1"/>
  <c r="BV81" i="21"/>
  <c r="BU66" i="21"/>
  <c r="BU191" i="21"/>
  <c r="BV188" i="21" s="1"/>
  <c r="BU196" i="21"/>
  <c r="BV35" i="21" l="1"/>
  <c r="BV55" i="15"/>
  <c r="BU167" i="15"/>
  <c r="BU168" i="15" s="1"/>
  <c r="BU67" i="21"/>
  <c r="BU68" i="21" s="1"/>
  <c r="BU201" i="21"/>
  <c r="BU200" i="21"/>
  <c r="BU197" i="21"/>
  <c r="BV194" i="21" s="1"/>
  <c r="BV189" i="21" s="1"/>
  <c r="BV51" i="13" s="1"/>
  <c r="BU61" i="68"/>
  <c r="W34" i="69" l="1"/>
  <c r="BU62" i="68"/>
  <c r="BU224" i="21"/>
  <c r="BU228" i="21" s="1"/>
  <c r="BV45" i="13"/>
  <c r="W50" i="24"/>
  <c r="W44" i="24" s="1"/>
  <c r="BU27" i="15"/>
  <c r="BV165" i="15"/>
  <c r="BU70" i="21" l="1"/>
  <c r="BU118" i="15"/>
  <c r="BU119" i="15" s="1"/>
  <c r="BU229" i="21"/>
  <c r="BU18" i="68" l="1"/>
  <c r="BU23" i="68" s="1"/>
  <c r="BU71" i="21"/>
  <c r="BU221" i="15"/>
  <c r="BU230" i="15" s="1"/>
  <c r="BV226" i="21"/>
  <c r="BU21" i="15"/>
  <c r="BU30" i="15" s="1"/>
  <c r="BV116" i="15"/>
  <c r="BU238" i="15" l="1"/>
  <c r="BU73" i="21"/>
  <c r="BU47" i="15" s="1"/>
  <c r="BU49" i="15" s="1"/>
  <c r="BV12" i="21"/>
  <c r="BU81" i="68"/>
  <c r="BU25" i="68"/>
  <c r="BU27" i="68" s="1"/>
  <c r="BU108" i="82" l="1"/>
  <c r="BU11" i="15"/>
  <c r="BU19" i="15" s="1"/>
  <c r="BV46" i="15"/>
  <c r="BV82" i="21"/>
  <c r="BV83" i="21" s="1"/>
  <c r="BV85" i="21" s="1"/>
  <c r="BV15" i="21"/>
  <c r="BV26" i="21" l="1"/>
  <c r="BV43" i="13"/>
  <c r="BV42" i="13" l="1"/>
  <c r="W42" i="24"/>
  <c r="W41" i="24" s="1"/>
  <c r="W53" i="24" s="1"/>
  <c r="BV33" i="21"/>
  <c r="BV36" i="21" s="1"/>
  <c r="BV61" i="21" s="1"/>
  <c r="W25" i="69"/>
  <c r="W32" i="69" s="1"/>
  <c r="W35" i="69" l="1"/>
  <c r="W60" i="69" s="1"/>
  <c r="BV89" i="21"/>
  <c r="BV97" i="21" s="1"/>
  <c r="W56" i="24"/>
  <c r="W61" i="24"/>
  <c r="W67" i="24" s="1"/>
  <c r="BV54" i="13"/>
  <c r="BV57" i="13" s="1"/>
  <c r="BV204" i="15" s="1"/>
  <c r="R314" i="73"/>
  <c r="BV54" i="15" l="1"/>
  <c r="BV56" i="15" s="1"/>
  <c r="BV63" i="21"/>
  <c r="BV99" i="21"/>
  <c r="W69" i="24"/>
  <c r="W70" i="24"/>
  <c r="BW96" i="21" l="1"/>
  <c r="BV101" i="21"/>
  <c r="BV220" i="15" s="1"/>
  <c r="W62" i="69"/>
  <c r="W63" i="69" s="1"/>
  <c r="BV83" i="68"/>
  <c r="BV110" i="82" s="1"/>
  <c r="BV64" i="21"/>
  <c r="BV185" i="21" s="1"/>
  <c r="BV190" i="21" s="1"/>
  <c r="BV196" i="21" s="1"/>
  <c r="BV12" i="15"/>
  <c r="BW53" i="15"/>
  <c r="W92" i="24"/>
  <c r="W94" i="24" s="1"/>
  <c r="W12" i="25" l="1"/>
  <c r="W79" i="69" s="1"/>
  <c r="R332" i="73"/>
  <c r="BW98" i="21"/>
  <c r="BW81" i="21"/>
  <c r="X73" i="24"/>
  <c r="W97" i="24"/>
  <c r="W98" i="24" s="1"/>
  <c r="W99" i="24" s="1"/>
  <c r="W119" i="24"/>
  <c r="BV66" i="21"/>
  <c r="BV191" i="21"/>
  <c r="BW188" i="21" s="1"/>
  <c r="BV167" i="15"/>
  <c r="BV168" i="15" s="1"/>
  <c r="BV67" i="21"/>
  <c r="BV200" i="21"/>
  <c r="BV201" i="21"/>
  <c r="BV197" i="21"/>
  <c r="BW194" i="21" s="1"/>
  <c r="X77" i="24"/>
  <c r="X79" i="24"/>
  <c r="X76" i="24"/>
  <c r="X74" i="24"/>
  <c r="X84" i="24"/>
  <c r="X82" i="24"/>
  <c r="X87" i="24"/>
  <c r="X81" i="24"/>
  <c r="X75" i="24"/>
  <c r="X80" i="24"/>
  <c r="W93" i="24"/>
  <c r="X83" i="24"/>
  <c r="X78" i="24"/>
  <c r="X86" i="24"/>
  <c r="X85" i="24"/>
  <c r="BW35" i="21" l="1"/>
  <c r="BW55" i="15"/>
  <c r="BV61" i="68"/>
  <c r="W65" i="69"/>
  <c r="BV68" i="21"/>
  <c r="BW189" i="21"/>
  <c r="BW51" i="13" s="1"/>
  <c r="BV62" i="68"/>
  <c r="W66" i="69"/>
  <c r="BV27" i="15"/>
  <c r="BW165" i="15"/>
  <c r="X72" i="24"/>
  <c r="X88" i="24" s="1"/>
  <c r="W100" i="24"/>
  <c r="W116" i="24" s="1"/>
  <c r="W117" i="24" s="1"/>
  <c r="W121" i="24" l="1"/>
  <c r="BW45" i="13"/>
  <c r="BV224" i="21"/>
  <c r="BV228" i="21" s="1"/>
  <c r="W27" i="25"/>
  <c r="R346" i="73"/>
  <c r="W143" i="69"/>
  <c r="W156" i="69" s="1"/>
  <c r="W67" i="69"/>
  <c r="X105" i="24"/>
  <c r="X106" i="24"/>
  <c r="X108" i="24"/>
  <c r="X113" i="24"/>
  <c r="X107" i="24"/>
  <c r="X110" i="24"/>
  <c r="X112" i="24"/>
  <c r="W123" i="24"/>
  <c r="X111" i="24"/>
  <c r="X109" i="24"/>
  <c r="X104" i="24"/>
  <c r="X114" i="24" l="1"/>
  <c r="BV70" i="21"/>
  <c r="BV118" i="15"/>
  <c r="BV119" i="15" s="1"/>
  <c r="BV229" i="21"/>
  <c r="W122" i="24"/>
  <c r="W124" i="24" s="1"/>
  <c r="W51" i="61" s="1"/>
  <c r="W61" i="61" s="1"/>
  <c r="BV221" i="15" l="1"/>
  <c r="BV230" i="15" s="1"/>
  <c r="BW226" i="21"/>
  <c r="BV18" i="68"/>
  <c r="BV23" i="68" s="1"/>
  <c r="W69" i="69"/>
  <c r="R124" i="73" s="1"/>
  <c r="BV71" i="21"/>
  <c r="BV21" i="15"/>
  <c r="BW116" i="15"/>
  <c r="W141" i="69" l="1"/>
  <c r="W70" i="69"/>
  <c r="BV30" i="15"/>
  <c r="R340" i="73"/>
  <c r="R349" i="73" s="1"/>
  <c r="W21" i="25"/>
  <c r="W30" i="25" s="1"/>
  <c r="BV238" i="15"/>
  <c r="BV73" i="21"/>
  <c r="BV47" i="15" s="1"/>
  <c r="BV49" i="15" s="1"/>
  <c r="BW12" i="21"/>
  <c r="BV81" i="68"/>
  <c r="BV25" i="68"/>
  <c r="BV27" i="68" s="1"/>
  <c r="W159" i="69" l="1"/>
  <c r="W72" i="69"/>
  <c r="X11" i="69"/>
  <c r="W144" i="69"/>
  <c r="W149" i="69" s="1"/>
  <c r="BV108" i="82"/>
  <c r="BW82" i="21"/>
  <c r="BW83" i="21" s="1"/>
  <c r="BW85" i="21" s="1"/>
  <c r="BW15" i="21"/>
  <c r="BV11" i="15"/>
  <c r="BW46" i="15"/>
  <c r="W148" i="69"/>
  <c r="W154" i="69"/>
  <c r="X14" i="69" l="1"/>
  <c r="U224" i="73"/>
  <c r="U226" i="73" s="1"/>
  <c r="BW43" i="13"/>
  <c r="BW26" i="21"/>
  <c r="W160" i="69"/>
  <c r="W161" i="69" s="1"/>
  <c r="W145" i="69"/>
  <c r="BV19" i="15"/>
  <c r="W11" i="25"/>
  <c r="R331" i="73"/>
  <c r="R339" i="73" s="1"/>
  <c r="X153" i="69" l="1"/>
  <c r="W146" i="69"/>
  <c r="X140" i="69"/>
  <c r="BW33" i="21"/>
  <c r="W19" i="25"/>
  <c r="W39" i="25"/>
  <c r="W86" i="69" s="1"/>
  <c r="W88" i="69" s="1"/>
  <c r="BW42" i="13"/>
  <c r="BW36" i="21" l="1"/>
  <c r="BW61" i="21" s="1"/>
  <c r="BW54" i="13"/>
  <c r="BW57" i="13" s="1"/>
  <c r="BW204" i="15" s="1"/>
  <c r="BW89" i="21" l="1"/>
  <c r="BW97" i="21" s="1"/>
  <c r="BW63" i="21" l="1"/>
  <c r="BW54" i="15"/>
  <c r="BW56" i="15" s="1"/>
  <c r="BW99" i="21"/>
  <c r="BW101" i="21" l="1"/>
  <c r="BW220" i="15" s="1"/>
  <c r="BX96" i="21"/>
  <c r="BX53" i="15"/>
  <c r="BW12" i="15"/>
  <c r="BW83" i="68"/>
  <c r="BW110" i="82" s="1"/>
  <c r="BW64" i="21"/>
  <c r="BW185" i="21" l="1"/>
  <c r="BW190" i="21" s="1"/>
  <c r="BW66" i="21" s="1"/>
  <c r="BX98" i="21"/>
  <c r="BX81" i="21"/>
  <c r="BW196" i="21" l="1"/>
  <c r="BW201" i="21" s="1"/>
  <c r="BW191" i="21"/>
  <c r="BX188" i="21" s="1"/>
  <c r="BX35" i="21"/>
  <c r="BX55" i="15"/>
  <c r="BW61" i="68"/>
  <c r="BW67" i="21" l="1"/>
  <c r="BW68" i="21" s="1"/>
  <c r="BW167" i="15"/>
  <c r="BW168" i="15" s="1"/>
  <c r="BX165" i="15" s="1"/>
  <c r="BW197" i="21"/>
  <c r="BX194" i="21" s="1"/>
  <c r="BX189" i="21" s="1"/>
  <c r="BW200" i="21"/>
  <c r="BW62" i="68"/>
  <c r="BW27" i="15" l="1"/>
  <c r="BW224" i="21"/>
  <c r="BW228" i="21" s="1"/>
  <c r="BX51" i="13"/>
  <c r="BW118" i="15" l="1"/>
  <c r="BW119" i="15" s="1"/>
  <c r="BW70" i="21"/>
  <c r="BW229" i="21"/>
  <c r="BX45" i="13"/>
  <c r="BW221" i="15" l="1"/>
  <c r="BW230" i="15" s="1"/>
  <c r="BX226" i="21"/>
  <c r="BW18" i="68"/>
  <c r="BW23" i="68" s="1"/>
  <c r="BW71" i="21"/>
  <c r="BW21" i="15"/>
  <c r="BW30" i="15" s="1"/>
  <c r="BX116" i="15"/>
  <c r="BW73" i="21" l="1"/>
  <c r="BW47" i="15" s="1"/>
  <c r="BW49" i="15" s="1"/>
  <c r="BW238" i="15"/>
  <c r="BX12" i="21"/>
  <c r="BW81" i="68"/>
  <c r="BW25" i="68"/>
  <c r="BW27" i="68" s="1"/>
  <c r="BX82" i="21" l="1"/>
  <c r="BX83" i="21" s="1"/>
  <c r="BX85" i="21" s="1"/>
  <c r="BX15" i="21"/>
  <c r="BW108" i="82"/>
  <c r="BW11" i="15"/>
  <c r="BW19" i="15" s="1"/>
  <c r="BX46" i="15"/>
  <c r="BX43" i="13" l="1"/>
  <c r="BX26" i="21"/>
  <c r="BX33" i="21" l="1"/>
  <c r="BX42" i="13"/>
  <c r="BX54" i="13" l="1"/>
  <c r="BX57" i="13" s="1"/>
  <c r="BX204" i="15" s="1"/>
  <c r="BX36" i="21"/>
  <c r="BX61" i="21" s="1"/>
  <c r="BX89" i="21" l="1"/>
  <c r="BX97" i="21" s="1"/>
  <c r="BX54" i="15" l="1"/>
  <c r="BX56" i="15" s="1"/>
  <c r="BX63" i="21"/>
  <c r="BX99" i="21"/>
  <c r="BY96" i="21" l="1"/>
  <c r="BX101" i="21"/>
  <c r="BX220" i="15" s="1"/>
  <c r="BX83" i="68"/>
  <c r="BX110" i="82" s="1"/>
  <c r="BX64" i="21"/>
  <c r="BX12" i="15"/>
  <c r="BY53" i="15"/>
  <c r="BX185" i="21" l="1"/>
  <c r="BX190" i="21" s="1"/>
  <c r="BX66" i="21" s="1"/>
  <c r="BY98" i="21"/>
  <c r="BY81" i="21"/>
  <c r="BX196" i="21" l="1"/>
  <c r="BX201" i="21" s="1"/>
  <c r="BX191" i="21"/>
  <c r="BY188" i="21" s="1"/>
  <c r="BY55" i="15"/>
  <c r="BY35" i="21"/>
  <c r="BX61" i="68"/>
  <c r="BX167" i="15" l="1"/>
  <c r="BX168" i="15" s="1"/>
  <c r="BX27" i="15" s="1"/>
  <c r="BX67" i="21"/>
  <c r="BX68" i="21" s="1"/>
  <c r="BX224" i="21" s="1"/>
  <c r="BX228" i="21" s="1"/>
  <c r="BX197" i="21"/>
  <c r="BY194" i="21" s="1"/>
  <c r="BY189" i="21" s="1"/>
  <c r="BY51" i="13" s="1"/>
  <c r="BY45" i="13" s="1"/>
  <c r="BX200" i="21"/>
  <c r="BX62" i="68"/>
  <c r="BY165" i="15" l="1"/>
  <c r="BX70" i="21"/>
  <c r="BX118" i="15"/>
  <c r="BX119" i="15" s="1"/>
  <c r="BX229" i="21"/>
  <c r="BX221" i="15" l="1"/>
  <c r="BX230" i="15" s="1"/>
  <c r="BY226" i="21"/>
  <c r="BX18" i="68"/>
  <c r="BX23" i="68" s="1"/>
  <c r="BX71" i="21"/>
  <c r="BX21" i="15"/>
  <c r="BX30" i="15" s="1"/>
  <c r="BY116" i="15"/>
  <c r="BX73" i="21" l="1"/>
  <c r="BX47" i="15" s="1"/>
  <c r="BX49" i="15" s="1"/>
  <c r="BX238" i="15"/>
  <c r="BY12" i="21"/>
  <c r="BX81" i="68"/>
  <c r="BX25" i="68"/>
  <c r="BX27" i="68" s="1"/>
  <c r="BY82" i="21" l="1"/>
  <c r="BY83" i="21" s="1"/>
  <c r="BY85" i="21" s="1"/>
  <c r="BY15" i="21"/>
  <c r="BX11" i="15"/>
  <c r="BX19" i="15" s="1"/>
  <c r="BY46" i="15"/>
  <c r="BX108" i="82"/>
  <c r="BY26" i="21" l="1"/>
  <c r="BY43" i="13"/>
  <c r="BY33" i="21" l="1"/>
  <c r="BY42" i="13"/>
  <c r="BY54" i="13" l="1"/>
  <c r="BY57" i="13" s="1"/>
  <c r="BY204" i="15" s="1"/>
  <c r="BY36" i="21"/>
  <c r="BY61" i="21" s="1"/>
  <c r="BY89" i="21" l="1"/>
  <c r="BY97" i="21" s="1"/>
  <c r="BY63" i="21" l="1"/>
  <c r="BY54" i="15"/>
  <c r="BY56" i="15" s="1"/>
  <c r="BY99" i="21"/>
  <c r="BY12" i="15" l="1"/>
  <c r="BZ53" i="15"/>
  <c r="BY101" i="21"/>
  <c r="BY220" i="15" s="1"/>
  <c r="BZ96" i="21"/>
  <c r="BY83" i="68"/>
  <c r="BY110" i="82" s="1"/>
  <c r="BY64" i="21"/>
  <c r="BY185" i="21" s="1"/>
  <c r="BY190" i="21" s="1"/>
  <c r="BZ98" i="21" l="1"/>
  <c r="BZ81" i="21"/>
  <c r="BY66" i="21"/>
  <c r="BY191" i="21"/>
  <c r="BZ188" i="21" s="1"/>
  <c r="BY196" i="21"/>
  <c r="BZ35" i="21" l="1"/>
  <c r="BZ55" i="15"/>
  <c r="BY67" i="21"/>
  <c r="BY68" i="21" s="1"/>
  <c r="BY167" i="15"/>
  <c r="BY168" i="15" s="1"/>
  <c r="BY201" i="21"/>
  <c r="BY200" i="21"/>
  <c r="BY197" i="21"/>
  <c r="BZ194" i="21" s="1"/>
  <c r="BY61" i="68"/>
  <c r="X34" i="69" l="1"/>
  <c r="BZ189" i="21"/>
  <c r="BY224" i="21"/>
  <c r="BY228" i="21" s="1"/>
  <c r="BY27" i="15"/>
  <c r="BZ165" i="15"/>
  <c r="BY62" i="68"/>
  <c r="BY118" i="15" l="1"/>
  <c r="BY119" i="15" s="1"/>
  <c r="BY70" i="21"/>
  <c r="BY229" i="21"/>
  <c r="BZ51" i="13"/>
  <c r="BY221" i="15" l="1"/>
  <c r="BY230" i="15" s="1"/>
  <c r="BZ226" i="21"/>
  <c r="BZ45" i="13"/>
  <c r="X50" i="24"/>
  <c r="X44" i="24" s="1"/>
  <c r="BY18" i="68"/>
  <c r="BY23" i="68" s="1"/>
  <c r="BY71" i="21"/>
  <c r="BY21" i="15"/>
  <c r="BY30" i="15" s="1"/>
  <c r="BZ116" i="15"/>
  <c r="BY73" i="21" l="1"/>
  <c r="BY47" i="15" s="1"/>
  <c r="BY49" i="15" s="1"/>
  <c r="BY238" i="15"/>
  <c r="BZ12" i="21"/>
  <c r="BY81" i="68"/>
  <c r="BY25" i="68"/>
  <c r="BY27" i="68" s="1"/>
  <c r="BY108" i="82" l="1"/>
  <c r="BZ82" i="21"/>
  <c r="BZ83" i="21" s="1"/>
  <c r="BZ85" i="21" s="1"/>
  <c r="BZ15" i="21"/>
  <c r="BY11" i="15"/>
  <c r="BY19" i="15" s="1"/>
  <c r="BZ46" i="15"/>
  <c r="BZ26" i="21" l="1"/>
  <c r="BZ43" i="13"/>
  <c r="BZ42" i="13" l="1"/>
  <c r="X42" i="24"/>
  <c r="X41" i="24" s="1"/>
  <c r="X53" i="24" s="1"/>
  <c r="BZ33" i="21"/>
  <c r="BZ36" i="21" s="1"/>
  <c r="BZ61" i="21" s="1"/>
  <c r="X25" i="69"/>
  <c r="X32" i="69" s="1"/>
  <c r="X35" i="69" l="1"/>
  <c r="X60" i="69" s="1"/>
  <c r="BZ89" i="21"/>
  <c r="BZ97" i="21" s="1"/>
  <c r="X56" i="24"/>
  <c r="X61" i="24"/>
  <c r="X67" i="24" s="1"/>
  <c r="BZ54" i="13"/>
  <c r="BZ57" i="13" s="1"/>
  <c r="BZ204" i="15" s="1"/>
  <c r="S314" i="73"/>
  <c r="BZ54" i="15" l="1"/>
  <c r="BZ56" i="15" s="1"/>
  <c r="BZ63" i="21"/>
  <c r="BZ99" i="21"/>
  <c r="X69" i="24"/>
  <c r="X70" i="24"/>
  <c r="CA96" i="21" l="1"/>
  <c r="BZ101" i="21"/>
  <c r="BZ220" i="15" s="1"/>
  <c r="X62" i="69"/>
  <c r="X63" i="69" s="1"/>
  <c r="BZ83" i="68"/>
  <c r="BZ110" i="82" s="1"/>
  <c r="BZ64" i="21"/>
  <c r="BZ185" i="21" s="1"/>
  <c r="BZ190" i="21" s="1"/>
  <c r="BZ196" i="21" s="1"/>
  <c r="CA53" i="15"/>
  <c r="BZ12" i="15"/>
  <c r="X92" i="24"/>
  <c r="X12" i="25" l="1"/>
  <c r="X79" i="69" s="1"/>
  <c r="S332" i="73"/>
  <c r="CA98" i="21"/>
  <c r="CA81" i="21"/>
  <c r="BZ67" i="21"/>
  <c r="BZ167" i="15"/>
  <c r="BZ168" i="15" s="1"/>
  <c r="BZ201" i="21"/>
  <c r="BZ200" i="21"/>
  <c r="BZ197" i="21"/>
  <c r="CA194" i="21" s="1"/>
  <c r="Y80" i="24"/>
  <c r="Y74" i="24"/>
  <c r="Y86" i="24"/>
  <c r="Y79" i="24"/>
  <c r="Y84" i="24"/>
  <c r="Y85" i="24"/>
  <c r="Y75" i="24"/>
  <c r="Y77" i="24"/>
  <c r="Y78" i="24"/>
  <c r="Y82" i="24"/>
  <c r="Y81" i="24"/>
  <c r="Y87" i="24"/>
  <c r="Y83" i="24"/>
  <c r="X93" i="24"/>
  <c r="Y76" i="24"/>
  <c r="BZ66" i="21"/>
  <c r="BZ191" i="21"/>
  <c r="CA188" i="21" s="1"/>
  <c r="X94" i="24"/>
  <c r="Y73" i="24"/>
  <c r="CA35" i="21" l="1"/>
  <c r="CA55" i="15"/>
  <c r="X119" i="24"/>
  <c r="X97" i="24"/>
  <c r="Y72" i="24"/>
  <c r="Y88" i="24" s="1"/>
  <c r="BZ27" i="15"/>
  <c r="CA165" i="15"/>
  <c r="CA189" i="21"/>
  <c r="CA51" i="13" s="1"/>
  <c r="BZ61" i="68"/>
  <c r="X65" i="69"/>
  <c r="BZ68" i="21"/>
  <c r="BZ62" i="68"/>
  <c r="X66" i="69"/>
  <c r="X143" i="69" l="1"/>
  <c r="X156" i="69" s="1"/>
  <c r="X67" i="69"/>
  <c r="X27" i="25"/>
  <c r="S346" i="73"/>
  <c r="BZ224" i="21"/>
  <c r="BZ228" i="21" s="1"/>
  <c r="CA45" i="13"/>
  <c r="X98" i="24"/>
  <c r="X99" i="24" s="1"/>
  <c r="BZ118" i="15" l="1"/>
  <c r="BZ119" i="15" s="1"/>
  <c r="BZ70" i="21"/>
  <c r="BZ229" i="21"/>
  <c r="X100" i="24"/>
  <c r="X116" i="24" s="1"/>
  <c r="X117" i="24" l="1"/>
  <c r="X121" i="24"/>
  <c r="BZ18" i="68"/>
  <c r="BZ23" i="68" s="1"/>
  <c r="X69" i="69"/>
  <c r="S124" i="73" s="1"/>
  <c r="BZ71" i="21"/>
  <c r="BZ221" i="15"/>
  <c r="BZ230" i="15" s="1"/>
  <c r="CA226" i="21"/>
  <c r="BZ21" i="15"/>
  <c r="CA116" i="15"/>
  <c r="BZ238" i="15" l="1"/>
  <c r="BZ73" i="21"/>
  <c r="BZ47" i="15" s="1"/>
  <c r="BZ49" i="15" s="1"/>
  <c r="CA12" i="21"/>
  <c r="BZ30" i="15"/>
  <c r="X21" i="25"/>
  <c r="X30" i="25" s="1"/>
  <c r="S340" i="73"/>
  <c r="S349" i="73" s="1"/>
  <c r="BZ81" i="68"/>
  <c r="BZ25" i="68"/>
  <c r="BZ27" i="68" s="1"/>
  <c r="X122" i="24"/>
  <c r="X141" i="69"/>
  <c r="X70" i="69"/>
  <c r="Y109" i="24"/>
  <c r="Y113" i="24"/>
  <c r="X123" i="24"/>
  <c r="Y107" i="24"/>
  <c r="Y105" i="24"/>
  <c r="Y108" i="24"/>
  <c r="Y106" i="24"/>
  <c r="Y112" i="24"/>
  <c r="Y104" i="24"/>
  <c r="Y111" i="24"/>
  <c r="Y110" i="24"/>
  <c r="X124" i="24" l="1"/>
  <c r="X51" i="61" s="1"/>
  <c r="X61" i="61" s="1"/>
  <c r="BZ108" i="82"/>
  <c r="CA82" i="21"/>
  <c r="CA83" i="21" s="1"/>
  <c r="CA85" i="21" s="1"/>
  <c r="CA15" i="21"/>
  <c r="Y114" i="24"/>
  <c r="BZ11" i="15"/>
  <c r="CA46" i="15"/>
  <c r="X72" i="69"/>
  <c r="X159" i="69"/>
  <c r="Y11" i="69"/>
  <c r="X144" i="69"/>
  <c r="X149" i="69" s="1"/>
  <c r="X154" i="69"/>
  <c r="X148" i="69"/>
  <c r="Y14" i="69" l="1"/>
  <c r="V224" i="73"/>
  <c r="V226" i="73" s="1"/>
  <c r="X160" i="69"/>
  <c r="X161" i="69" s="1"/>
  <c r="X145" i="69"/>
  <c r="X146" i="69" s="1"/>
  <c r="CA26" i="21"/>
  <c r="CA43" i="13"/>
  <c r="BZ19" i="15"/>
  <c r="X11" i="25"/>
  <c r="S331" i="73"/>
  <c r="S339" i="73" s="1"/>
  <c r="Y153" i="69" l="1"/>
  <c r="Y140" i="69"/>
  <c r="X19" i="25"/>
  <c r="X39" i="25"/>
  <c r="X86" i="69" s="1"/>
  <c r="X88" i="69" s="1"/>
  <c r="CA42" i="13"/>
  <c r="CA33" i="21"/>
  <c r="CA36" i="21" l="1"/>
  <c r="CA61" i="21" s="1"/>
  <c r="CA54" i="13"/>
  <c r="CA57" i="13" s="1"/>
  <c r="CA204" i="15" s="1"/>
  <c r="CA89" i="21" l="1"/>
  <c r="CA97" i="21" s="1"/>
  <c r="CA63" i="21" l="1"/>
  <c r="CA54" i="15"/>
  <c r="CA56" i="15" s="1"/>
  <c r="CA99" i="21"/>
  <c r="CB96" i="21" l="1"/>
  <c r="CA101" i="21"/>
  <c r="CA220" i="15" s="1"/>
  <c r="CB53" i="15"/>
  <c r="CA12" i="15"/>
  <c r="CA83" i="68"/>
  <c r="CA110" i="82" s="1"/>
  <c r="CA64" i="21"/>
  <c r="CA185" i="21" l="1"/>
  <c r="CA190" i="21" s="1"/>
  <c r="CA196" i="21" s="1"/>
  <c r="CA67" i="21" s="1"/>
  <c r="CB98" i="21"/>
  <c r="CB81" i="21"/>
  <c r="CA191" i="21" l="1"/>
  <c r="CB188" i="21" s="1"/>
  <c r="CA66" i="21"/>
  <c r="CA68" i="21" s="1"/>
  <c r="CA200" i="21"/>
  <c r="CA201" i="21"/>
  <c r="CA197" i="21"/>
  <c r="CB194" i="21" s="1"/>
  <c r="CA167" i="15"/>
  <c r="CA168" i="15" s="1"/>
  <c r="CA27" i="15" s="1"/>
  <c r="CB55" i="15"/>
  <c r="CB35" i="21"/>
  <c r="CA61" i="68"/>
  <c r="CA62" i="68"/>
  <c r="CB189" i="21" l="1"/>
  <c r="CB51" i="13" s="1"/>
  <c r="CB45" i="13" s="1"/>
  <c r="CB165" i="15"/>
  <c r="CA224" i="21"/>
  <c r="CA228" i="21" s="1"/>
  <c r="CA70" i="21" l="1"/>
  <c r="CA118" i="15"/>
  <c r="CA119" i="15" s="1"/>
  <c r="CA229" i="21"/>
  <c r="CA18" i="68" l="1"/>
  <c r="CA23" i="68" s="1"/>
  <c r="CA71" i="21"/>
  <c r="CA221" i="15"/>
  <c r="CA230" i="15" s="1"/>
  <c r="CB226" i="21"/>
  <c r="CA21" i="15"/>
  <c r="CA30" i="15" s="1"/>
  <c r="CB116" i="15"/>
  <c r="CA73" i="21" l="1"/>
  <c r="CA47" i="15" s="1"/>
  <c r="CA49" i="15" s="1"/>
  <c r="CA238" i="15"/>
  <c r="CB12" i="21"/>
  <c r="CA81" i="68"/>
  <c r="CA25" i="68"/>
  <c r="CA27" i="68" s="1"/>
  <c r="CA108" i="82" l="1"/>
  <c r="CB82" i="21"/>
  <c r="CB83" i="21" s="1"/>
  <c r="CB85" i="21" s="1"/>
  <c r="CB15" i="21"/>
  <c r="CA11" i="15"/>
  <c r="CA19" i="15" s="1"/>
  <c r="CB46" i="15"/>
  <c r="CB43" i="13" l="1"/>
  <c r="CB26" i="21"/>
  <c r="CB33" i="21" l="1"/>
  <c r="CB42" i="13"/>
  <c r="CB54" i="13" l="1"/>
  <c r="CB57" i="13" s="1"/>
  <c r="CB204" i="15" s="1"/>
  <c r="CB36" i="21"/>
  <c r="CB61" i="21" s="1"/>
  <c r="CB89" i="21" l="1"/>
  <c r="CB97" i="21" s="1"/>
  <c r="CB63" i="21" l="1"/>
  <c r="CB54" i="15"/>
  <c r="CB56" i="15" s="1"/>
  <c r="CB99" i="21"/>
  <c r="CC96" i="21" l="1"/>
  <c r="CB101" i="21"/>
  <c r="CB220" i="15" s="1"/>
  <c r="CB12" i="15"/>
  <c r="CC53" i="15"/>
  <c r="CB83" i="68"/>
  <c r="CB110" i="82" s="1"/>
  <c r="CB64" i="21"/>
  <c r="CB185" i="21" l="1"/>
  <c r="CB190" i="21" s="1"/>
  <c r="CB66" i="21" s="1"/>
  <c r="CC98" i="21"/>
  <c r="CC81" i="21"/>
  <c r="CB196" i="21" l="1"/>
  <c r="CB201" i="21" s="1"/>
  <c r="CB191" i="21"/>
  <c r="CC188" i="21" s="1"/>
  <c r="CC35" i="21"/>
  <c r="CC55" i="15"/>
  <c r="CB61" i="68"/>
  <c r="CB67" i="21" l="1"/>
  <c r="CB68" i="21" s="1"/>
  <c r="CB224" i="21" s="1"/>
  <c r="CB228" i="21" s="1"/>
  <c r="CB167" i="15"/>
  <c r="CB168" i="15" s="1"/>
  <c r="CB27" i="15" s="1"/>
  <c r="CB197" i="21"/>
  <c r="CC194" i="21" s="1"/>
  <c r="CC189" i="21" s="1"/>
  <c r="CC51" i="13" s="1"/>
  <c r="CC45" i="13" s="1"/>
  <c r="CB200" i="21"/>
  <c r="CB62" i="68" l="1"/>
  <c r="CC165" i="15"/>
  <c r="CB118" i="15"/>
  <c r="CB119" i="15" s="1"/>
  <c r="CB70" i="21"/>
  <c r="CB229" i="21"/>
  <c r="CB18" i="68" l="1"/>
  <c r="CB23" i="68" s="1"/>
  <c r="CB71" i="21"/>
  <c r="CB221" i="15"/>
  <c r="CB230" i="15" s="1"/>
  <c r="CC226" i="21"/>
  <c r="CB21" i="15"/>
  <c r="CB30" i="15" s="1"/>
  <c r="CC116" i="15"/>
  <c r="CB81" i="68" l="1"/>
  <c r="CB25" i="68"/>
  <c r="CB27" i="68" s="1"/>
  <c r="CB238" i="15"/>
  <c r="CB73" i="21"/>
  <c r="CB47" i="15" s="1"/>
  <c r="CB49" i="15" s="1"/>
  <c r="CC12" i="21"/>
  <c r="CB11" i="15" l="1"/>
  <c r="CB19" i="15" s="1"/>
  <c r="CC46" i="15"/>
  <c r="CC82" i="21"/>
  <c r="CC83" i="21" s="1"/>
  <c r="CC85" i="21" s="1"/>
  <c r="CC15" i="21"/>
  <c r="CB108" i="82"/>
  <c r="CC43" i="13" l="1"/>
  <c r="CC26" i="21"/>
  <c r="CC33" i="21" l="1"/>
  <c r="CC42" i="13"/>
  <c r="CC54" i="13" l="1"/>
  <c r="CC57" i="13" s="1"/>
  <c r="CC204" i="15" s="1"/>
  <c r="CC36" i="21"/>
  <c r="CC61" i="21" s="1"/>
  <c r="CC89" i="21" l="1"/>
  <c r="CC97" i="21" s="1"/>
  <c r="CC54" i="15" l="1"/>
  <c r="CC56" i="15" s="1"/>
  <c r="CC63" i="21"/>
  <c r="CC99" i="21"/>
  <c r="CD96" i="21" l="1"/>
  <c r="CC101" i="21"/>
  <c r="CC220" i="15" s="1"/>
  <c r="CC83" i="68"/>
  <c r="CC110" i="82" s="1"/>
  <c r="CC64" i="21"/>
  <c r="CC185" i="21" s="1"/>
  <c r="CC190" i="21" s="1"/>
  <c r="CC12" i="15"/>
  <c r="CD53" i="15"/>
  <c r="CD98" i="21" l="1"/>
  <c r="CD81" i="21"/>
  <c r="CC66" i="21"/>
  <c r="CC191" i="21"/>
  <c r="CD188" i="21" s="1"/>
  <c r="CC196" i="21"/>
  <c r="CD55" i="15" l="1"/>
  <c r="CD35" i="21"/>
  <c r="CC61" i="68"/>
  <c r="CC167" i="15"/>
  <c r="CC168" i="15" s="1"/>
  <c r="CC67" i="21"/>
  <c r="CC200" i="21"/>
  <c r="CC201" i="21"/>
  <c r="CC197" i="21"/>
  <c r="CD194" i="21" s="1"/>
  <c r="CD189" i="21" s="1"/>
  <c r="CD51" i="13" s="1"/>
  <c r="Y34" i="69" l="1"/>
  <c r="CD45" i="13"/>
  <c r="Y50" i="24"/>
  <c r="Y44" i="24" s="1"/>
  <c r="CC62" i="68"/>
  <c r="CC27" i="15"/>
  <c r="CD165" i="15"/>
  <c r="CC68" i="21"/>
  <c r="CC224" i="21" l="1"/>
  <c r="CC228" i="21" s="1"/>
  <c r="CC118" i="15" l="1"/>
  <c r="CC119" i="15" s="1"/>
  <c r="CC70" i="21"/>
  <c r="CC229" i="21"/>
  <c r="CC18" i="68" l="1"/>
  <c r="CC23" i="68" s="1"/>
  <c r="CC71" i="21"/>
  <c r="CC221" i="15"/>
  <c r="CC230" i="15" s="1"/>
  <c r="CD226" i="21"/>
  <c r="CC21" i="15"/>
  <c r="CC30" i="15" s="1"/>
  <c r="CD116" i="15"/>
  <c r="CC238" i="15" l="1"/>
  <c r="CC73" i="21"/>
  <c r="CC47" i="15" s="1"/>
  <c r="CC49" i="15" s="1"/>
  <c r="CD12" i="21"/>
  <c r="CC81" i="68"/>
  <c r="CC25" i="68"/>
  <c r="CC27" i="68" s="1"/>
  <c r="CC11" i="15" l="1"/>
  <c r="CC19" i="15" s="1"/>
  <c r="CD46" i="15"/>
  <c r="CD82" i="21"/>
  <c r="CD83" i="21" s="1"/>
  <c r="CD85" i="21" s="1"/>
  <c r="CD15" i="21"/>
  <c r="CC108" i="82"/>
  <c r="CD43" i="13" l="1"/>
  <c r="CD26" i="21"/>
  <c r="CD42" i="13" l="1"/>
  <c r="Y42" i="24"/>
  <c r="Y41" i="24" s="1"/>
  <c r="Y53" i="24" s="1"/>
  <c r="CD33" i="21"/>
  <c r="Y25" i="69"/>
  <c r="Y32" i="69" s="1"/>
  <c r="Y35" i="69" l="1"/>
  <c r="Y60" i="69" s="1"/>
  <c r="CD36" i="21"/>
  <c r="CD61" i="21" s="1"/>
  <c r="Y56" i="24"/>
  <c r="Y61" i="24"/>
  <c r="Y67" i="24" s="1"/>
  <c r="CD54" i="13"/>
  <c r="CD57" i="13" s="1"/>
  <c r="CD204" i="15" s="1"/>
  <c r="T314" i="73"/>
  <c r="Y69" i="24" l="1"/>
  <c r="Y70" i="24"/>
  <c r="CD89" i="21"/>
  <c r="CD97" i="21" s="1"/>
  <c r="CD63" i="21" l="1"/>
  <c r="CD54" i="15"/>
  <c r="CD56" i="15" s="1"/>
  <c r="CD99" i="21"/>
  <c r="Y92" i="24"/>
  <c r="Z73" i="24" s="1"/>
  <c r="CE96" i="21" l="1"/>
  <c r="CD101" i="21"/>
  <c r="CD220" i="15" s="1"/>
  <c r="CE53" i="15"/>
  <c r="CD12" i="15"/>
  <c r="Y62" i="69"/>
  <c r="Y63" i="69" s="1"/>
  <c r="CD83" i="68"/>
  <c r="CD110" i="82" s="1"/>
  <c r="CD64" i="21"/>
  <c r="CD185" i="21" s="1"/>
  <c r="CD190" i="21" s="1"/>
  <c r="CD196" i="21" s="1"/>
  <c r="Y94" i="24"/>
  <c r="Y119" i="24" s="1"/>
  <c r="Z87" i="24"/>
  <c r="Z77" i="24"/>
  <c r="Z82" i="24"/>
  <c r="Z80" i="24"/>
  <c r="Y93" i="24"/>
  <c r="Z79" i="24"/>
  <c r="Z86" i="24"/>
  <c r="Z81" i="24"/>
  <c r="Z76" i="24"/>
  <c r="Z75" i="24"/>
  <c r="Z74" i="24"/>
  <c r="Z84" i="24"/>
  <c r="Z78" i="24"/>
  <c r="Z85" i="24"/>
  <c r="Z83" i="24"/>
  <c r="T332" i="73" l="1"/>
  <c r="Y12" i="25"/>
  <c r="Y79" i="69" s="1"/>
  <c r="CE98" i="21"/>
  <c r="CE81" i="21"/>
  <c r="Y97" i="24"/>
  <c r="Y98" i="24" s="1"/>
  <c r="Y99" i="24" s="1"/>
  <c r="CD167" i="15"/>
  <c r="CD168" i="15" s="1"/>
  <c r="CD67" i="21"/>
  <c r="CD201" i="21"/>
  <c r="CD200" i="21"/>
  <c r="CD197" i="21"/>
  <c r="CE194" i="21" s="1"/>
  <c r="CD66" i="21"/>
  <c r="CD191" i="21"/>
  <c r="CE188" i="21" s="1"/>
  <c r="Z72" i="24"/>
  <c r="Z88" i="24" s="1"/>
  <c r="CE55" i="15" l="1"/>
  <c r="CE35" i="21"/>
  <c r="Y100" i="24"/>
  <c r="Y116" i="24" s="1"/>
  <c r="Y117" i="24" s="1"/>
  <c r="Z106" i="24" s="1"/>
  <c r="CD62" i="68"/>
  <c r="Y66" i="69"/>
  <c r="CD27" i="15"/>
  <c r="CE165" i="15"/>
  <c r="CE189" i="21"/>
  <c r="CE51" i="13" s="1"/>
  <c r="CD61" i="68"/>
  <c r="Y65" i="69"/>
  <c r="CD68" i="21"/>
  <c r="Z111" i="24" l="1"/>
  <c r="Z104" i="24"/>
  <c r="Z110" i="24"/>
  <c r="Z113" i="24"/>
  <c r="Z108" i="24"/>
  <c r="Z107" i="24"/>
  <c r="Z112" i="24"/>
  <c r="Y123" i="24"/>
  <c r="Z105" i="24"/>
  <c r="Z109" i="24"/>
  <c r="Y121" i="24"/>
  <c r="Y122" i="24" s="1"/>
  <c r="CD224" i="21"/>
  <c r="CD228" i="21" s="1"/>
  <c r="Y143" i="69"/>
  <c r="Y156" i="69" s="1"/>
  <c r="Y67" i="69"/>
  <c r="Y27" i="25"/>
  <c r="T346" i="73"/>
  <c r="CE45" i="13"/>
  <c r="Y124" i="24" l="1"/>
  <c r="Y51" i="61" s="1"/>
  <c r="Y61" i="61" s="1"/>
  <c r="Z114" i="24"/>
  <c r="CD118" i="15"/>
  <c r="CD119" i="15" s="1"/>
  <c r="CD70" i="21"/>
  <c r="CD229" i="21"/>
  <c r="CD221" i="15" l="1"/>
  <c r="CD230" i="15" s="1"/>
  <c r="CE226" i="21"/>
  <c r="CD21" i="15"/>
  <c r="CE116" i="15"/>
  <c r="CD18" i="68"/>
  <c r="CD23" i="68" s="1"/>
  <c r="Y69" i="69"/>
  <c r="T124" i="73" s="1"/>
  <c r="CD71" i="21"/>
  <c r="Y141" i="69" l="1"/>
  <c r="Y70" i="69"/>
  <c r="CD81" i="68"/>
  <c r="CD25" i="68"/>
  <c r="CD27" i="68" s="1"/>
  <c r="CD238" i="15"/>
  <c r="CD73" i="21"/>
  <c r="CD47" i="15" s="1"/>
  <c r="CD49" i="15" s="1"/>
  <c r="CE12" i="21"/>
  <c r="CD30" i="15"/>
  <c r="T340" i="73"/>
  <c r="T349" i="73" s="1"/>
  <c r="Y21" i="25"/>
  <c r="Y30" i="25" s="1"/>
  <c r="CE82" i="21" l="1"/>
  <c r="CE83" i="21" s="1"/>
  <c r="CE85" i="21" s="1"/>
  <c r="CE15" i="21"/>
  <c r="CD11" i="15"/>
  <c r="CE46" i="15"/>
  <c r="CD108" i="82"/>
  <c r="Y72" i="69"/>
  <c r="Y159" i="69"/>
  <c r="Z11" i="69"/>
  <c r="Y144" i="69"/>
  <c r="Y149" i="69" s="1"/>
  <c r="Y148" i="69"/>
  <c r="Y154" i="69"/>
  <c r="Z14" i="69" l="1"/>
  <c r="W224" i="73"/>
  <c r="W226" i="73" s="1"/>
  <c r="Y160" i="69"/>
  <c r="Y161" i="69" s="1"/>
  <c r="Y145" i="69"/>
  <c r="Z153" i="69" s="1"/>
  <c r="CD19" i="15"/>
  <c r="Y11" i="25"/>
  <c r="T331" i="73"/>
  <c r="T339" i="73" s="1"/>
  <c r="CE43" i="13"/>
  <c r="CE26" i="21"/>
  <c r="Y146" i="69" l="1"/>
  <c r="Z140" i="69"/>
  <c r="CE33" i="21"/>
  <c r="CE42" i="13"/>
  <c r="Y19" i="25"/>
  <c r="Y39" i="25"/>
  <c r="Y86" i="69" s="1"/>
  <c r="Y88" i="69" s="1"/>
  <c r="CE54" i="13" l="1"/>
  <c r="CE57" i="13" s="1"/>
  <c r="CE204" i="15" s="1"/>
  <c r="CE36" i="21"/>
  <c r="CE61" i="21" s="1"/>
  <c r="CE89" i="21" l="1"/>
  <c r="CE97" i="21" s="1"/>
  <c r="CE63" i="21" l="1"/>
  <c r="CE54" i="15"/>
  <c r="CE56" i="15" s="1"/>
  <c r="CE99" i="21"/>
  <c r="CF96" i="21" l="1"/>
  <c r="CE101" i="21"/>
  <c r="CE220" i="15" s="1"/>
  <c r="CF53" i="15"/>
  <c r="CE12" i="15"/>
  <c r="CE83" i="68"/>
  <c r="CE110" i="82" s="1"/>
  <c r="CE64" i="21"/>
  <c r="CE185" i="21" l="1"/>
  <c r="CE190" i="21" s="1"/>
  <c r="CE196" i="21" s="1"/>
  <c r="CE67" i="21" s="1"/>
  <c r="CF98" i="21"/>
  <c r="CF81" i="21"/>
  <c r="CE197" i="21" l="1"/>
  <c r="CF194" i="21" s="1"/>
  <c r="CE200" i="21"/>
  <c r="CE191" i="21"/>
  <c r="CF188" i="21" s="1"/>
  <c r="CE66" i="21"/>
  <c r="CE68" i="21" s="1"/>
  <c r="CE201" i="21"/>
  <c r="CE167" i="15"/>
  <c r="CE168" i="15" s="1"/>
  <c r="CE27" i="15" s="1"/>
  <c r="CF55" i="15"/>
  <c r="CF35" i="21"/>
  <c r="CE62" i="68"/>
  <c r="CE61" i="68" l="1"/>
  <c r="CF189" i="21"/>
  <c r="CF51" i="13" s="1"/>
  <c r="CF45" i="13" s="1"/>
  <c r="CF165" i="15"/>
  <c r="CE224" i="21"/>
  <c r="CE228" i="21" s="1"/>
  <c r="CE118" i="15" l="1"/>
  <c r="CE119" i="15" s="1"/>
  <c r="CE70" i="21"/>
  <c r="CE229" i="21"/>
  <c r="CE221" i="15" l="1"/>
  <c r="CE230" i="15" s="1"/>
  <c r="CF226" i="21"/>
  <c r="CE18" i="68"/>
  <c r="CE23" i="68" s="1"/>
  <c r="CE71" i="21"/>
  <c r="CE21" i="15"/>
  <c r="CE30" i="15" s="1"/>
  <c r="CF116" i="15"/>
  <c r="CE238" i="15" l="1"/>
  <c r="CE73" i="21"/>
  <c r="CE47" i="15" s="1"/>
  <c r="CE49" i="15" s="1"/>
  <c r="CF12" i="21"/>
  <c r="CE81" i="68"/>
  <c r="CE25" i="68"/>
  <c r="CE27" i="68" s="1"/>
  <c r="CF82" i="21" l="1"/>
  <c r="CF83" i="21" s="1"/>
  <c r="CF85" i="21" s="1"/>
  <c r="CF15" i="21"/>
  <c r="CE108" i="82"/>
  <c r="CE11" i="15"/>
  <c r="CE19" i="15" s="1"/>
  <c r="CF46" i="15"/>
  <c r="CF26" i="21" l="1"/>
  <c r="CF43" i="13"/>
  <c r="CF42" i="13" l="1"/>
  <c r="CF33" i="21"/>
  <c r="CF36" i="21" l="1"/>
  <c r="CF61" i="21" s="1"/>
  <c r="CF54" i="13"/>
  <c r="CF57" i="13" s="1"/>
  <c r="CF204" i="15" s="1"/>
  <c r="CF89" i="21" l="1"/>
  <c r="CF97" i="21" s="1"/>
  <c r="CF54" i="15" l="1"/>
  <c r="CF56" i="15" s="1"/>
  <c r="CF63" i="21"/>
  <c r="CF99" i="21"/>
  <c r="CF101" i="21" l="1"/>
  <c r="CF220" i="15" s="1"/>
  <c r="CG96" i="21"/>
  <c r="CF83" i="68"/>
  <c r="CF110" i="82" s="1"/>
  <c r="CF64" i="21"/>
  <c r="CF12" i="15"/>
  <c r="CG53" i="15"/>
  <c r="CF185" i="21" l="1"/>
  <c r="CF190" i="21" s="1"/>
  <c r="CF66" i="21" s="1"/>
  <c r="CG98" i="21"/>
  <c r="CG81" i="21"/>
  <c r="CF196" i="21" l="1"/>
  <c r="CF67" i="21" s="1"/>
  <c r="CF191" i="21"/>
  <c r="CG188" i="21" s="1"/>
  <c r="CG55" i="15"/>
  <c r="CG35" i="21"/>
  <c r="CF61" i="68"/>
  <c r="CF167" i="15" l="1"/>
  <c r="CF168" i="15" s="1"/>
  <c r="CG165" i="15" s="1"/>
  <c r="CF201" i="21"/>
  <c r="CF197" i="21"/>
  <c r="CG194" i="21" s="1"/>
  <c r="CG189" i="21" s="1"/>
  <c r="CG51" i="13" s="1"/>
  <c r="CG45" i="13" s="1"/>
  <c r="CF200" i="21"/>
  <c r="CF62" i="68"/>
  <c r="CF68" i="21"/>
  <c r="CF27" i="15" l="1"/>
  <c r="CF224" i="21"/>
  <c r="CF228" i="21" s="1"/>
  <c r="CF118" i="15" l="1"/>
  <c r="CF119" i="15" s="1"/>
  <c r="CF70" i="21"/>
  <c r="CF229" i="21"/>
  <c r="CF18" i="68" l="1"/>
  <c r="CF23" i="68" s="1"/>
  <c r="CF71" i="21"/>
  <c r="CF221" i="15"/>
  <c r="CF230" i="15" s="1"/>
  <c r="CG226" i="21"/>
  <c r="CF21" i="15"/>
  <c r="CG116" i="15"/>
  <c r="CF30" i="15" l="1"/>
  <c r="CF238" i="15"/>
  <c r="CF73" i="21"/>
  <c r="CF47" i="15" s="1"/>
  <c r="CF49" i="15" s="1"/>
  <c r="CG12" i="21"/>
  <c r="CF81" i="68"/>
  <c r="CF25" i="68"/>
  <c r="CF27" i="68" s="1"/>
  <c r="CF108" i="82" l="1"/>
  <c r="CG82" i="21"/>
  <c r="CG83" i="21" s="1"/>
  <c r="CG85" i="21" s="1"/>
  <c r="CG15" i="21"/>
  <c r="CF11" i="15"/>
  <c r="CG46" i="15"/>
  <c r="CF19" i="15" l="1"/>
  <c r="CG26" i="21"/>
  <c r="CG43" i="13"/>
  <c r="CG42" i="13" l="1"/>
  <c r="CG33" i="21"/>
  <c r="CG36" i="21" l="1"/>
  <c r="CG61" i="21" s="1"/>
  <c r="CG89" i="21" s="1"/>
  <c r="CG97" i="21" s="1"/>
  <c r="CG54" i="13"/>
  <c r="CG57" i="13" s="1"/>
  <c r="CG204" i="15" s="1"/>
  <c r="CG54" i="15" l="1"/>
  <c r="CG56" i="15" s="1"/>
  <c r="CG63" i="21"/>
  <c r="CG99" i="21"/>
  <c r="CH96" i="21" l="1"/>
  <c r="CG101" i="21"/>
  <c r="CG220" i="15" s="1"/>
  <c r="CG83" i="68"/>
  <c r="CG110" i="82" s="1"/>
  <c r="CG64" i="21"/>
  <c r="CG185" i="21" s="1"/>
  <c r="CG190" i="21" s="1"/>
  <c r="CG12" i="15"/>
  <c r="CH53" i="15"/>
  <c r="CH98" i="21" l="1"/>
  <c r="CH81" i="21"/>
  <c r="CG66" i="21"/>
  <c r="CG191" i="21"/>
  <c r="CH188" i="21" s="1"/>
  <c r="CG196" i="21"/>
  <c r="CH35" i="21" l="1"/>
  <c r="CH55" i="15"/>
  <c r="CG167" i="15"/>
  <c r="CG168" i="15" s="1"/>
  <c r="CG67" i="21"/>
  <c r="CG68" i="21" s="1"/>
  <c r="CG201" i="21"/>
  <c r="CG200" i="21"/>
  <c r="CG197" i="21"/>
  <c r="CH194" i="21" s="1"/>
  <c r="CH189" i="21" s="1"/>
  <c r="CH51" i="13" s="1"/>
  <c r="U321" i="73" s="1"/>
  <c r="U315" i="73" s="1"/>
  <c r="CG61" i="68"/>
  <c r="Z34" i="69" l="1"/>
  <c r="CG224" i="21"/>
  <c r="CG228" i="21" s="1"/>
  <c r="CG62" i="68"/>
  <c r="CH45" i="13"/>
  <c r="Z50" i="24"/>
  <c r="Z44" i="24" s="1"/>
  <c r="CG27" i="15"/>
  <c r="CH165" i="15"/>
  <c r="CG118" i="15" l="1"/>
  <c r="CG119" i="15" s="1"/>
  <c r="CG70" i="21"/>
  <c r="CG229" i="21"/>
  <c r="CG18" i="68" l="1"/>
  <c r="CG23" i="68" s="1"/>
  <c r="CG71" i="21"/>
  <c r="CG21" i="15"/>
  <c r="CG30" i="15" s="1"/>
  <c r="CH116" i="15"/>
  <c r="CG221" i="15"/>
  <c r="CG230" i="15" s="1"/>
  <c r="CH226" i="21"/>
  <c r="CG73" i="21" l="1"/>
  <c r="CG47" i="15" s="1"/>
  <c r="CG49" i="15" s="1"/>
  <c r="CG238" i="15"/>
  <c r="CH12" i="21"/>
  <c r="CG81" i="68"/>
  <c r="CG25" i="68"/>
  <c r="CG27" i="68" s="1"/>
  <c r="CH82" i="21" l="1"/>
  <c r="CH83" i="21" s="1"/>
  <c r="CH85" i="21" s="1"/>
  <c r="CH15" i="21"/>
  <c r="CG108" i="82"/>
  <c r="CG11" i="15"/>
  <c r="CG19" i="15" s="1"/>
  <c r="CH46" i="15"/>
  <c r="CH26" i="21" l="1"/>
  <c r="CH43" i="13"/>
  <c r="CH42" i="13" l="1"/>
  <c r="Z42" i="24"/>
  <c r="Z41" i="24" s="1"/>
  <c r="Z53" i="24" s="1"/>
  <c r="CH33" i="21"/>
  <c r="Z25" i="69"/>
  <c r="Z32" i="69" s="1"/>
  <c r="V210" i="73" l="1"/>
  <c r="W227" i="73" s="1"/>
  <c r="Z92" i="69"/>
  <c r="CH36" i="21"/>
  <c r="CH61" i="21" s="1"/>
  <c r="CH89" i="21" s="1"/>
  <c r="CH97" i="21" s="1"/>
  <c r="Z35" i="69"/>
  <c r="Z60" i="69" s="1"/>
  <c r="Z56" i="24"/>
  <c r="Z61" i="24"/>
  <c r="Z67" i="24" s="1"/>
  <c r="CH54" i="13"/>
  <c r="CH57" i="13" s="1"/>
  <c r="CH204" i="15" s="1"/>
  <c r="U314" i="73"/>
  <c r="U324" i="73" s="1"/>
  <c r="U326" i="73" s="1"/>
  <c r="W232" i="73" l="1"/>
  <c r="W233" i="73"/>
  <c r="CH54" i="15"/>
  <c r="CH56" i="15" s="1"/>
  <c r="CH63" i="21"/>
  <c r="CH99" i="21"/>
  <c r="U327" i="73"/>
  <c r="Z69" i="24"/>
  <c r="Z70" i="24"/>
  <c r="Z101" i="69"/>
  <c r="Z94" i="69"/>
  <c r="Z119" i="69"/>
  <c r="CI53" i="15" l="1"/>
  <c r="CH12" i="15"/>
  <c r="CI96" i="21"/>
  <c r="CH101" i="21"/>
  <c r="CH220" i="15" s="1"/>
  <c r="Z62" i="69"/>
  <c r="Z63" i="69" s="1"/>
  <c r="CH83" i="68"/>
  <c r="CH110" i="82" s="1"/>
  <c r="CH64" i="21"/>
  <c r="CH185" i="21" s="1"/>
  <c r="CH190" i="21" s="1"/>
  <c r="CF222" i="15"/>
  <c r="CF231" i="15" s="1"/>
  <c r="CE222" i="15"/>
  <c r="CE231" i="15" s="1"/>
  <c r="CG222" i="15"/>
  <c r="CG231" i="15" s="1"/>
  <c r="CH222" i="15"/>
  <c r="CH231" i="15" s="1"/>
  <c r="Z92" i="24"/>
  <c r="Z94" i="24" s="1"/>
  <c r="Z110" i="69"/>
  <c r="Z112" i="69" s="1"/>
  <c r="CH225" i="15"/>
  <c r="CH239" i="15" s="1"/>
  <c r="Z103" i="69"/>
  <c r="CG225" i="15"/>
  <c r="CG239" i="15" s="1"/>
  <c r="CG237" i="15" s="1"/>
  <c r="CE225" i="15"/>
  <c r="CE239" i="15" s="1"/>
  <c r="CE237" i="15" s="1"/>
  <c r="CF225" i="15"/>
  <c r="CF239" i="15" s="1"/>
  <c r="CF237" i="15" s="1"/>
  <c r="Z128" i="69"/>
  <c r="Z130" i="69" s="1"/>
  <c r="Z121" i="69"/>
  <c r="W244" i="73" s="1"/>
  <c r="CI98" i="21" l="1"/>
  <c r="CI81" i="21"/>
  <c r="Z12" i="25"/>
  <c r="Z79" i="69" s="1"/>
  <c r="U332" i="73"/>
  <c r="Z119" i="24"/>
  <c r="Z97" i="24"/>
  <c r="Z98" i="24" s="1"/>
  <c r="Z99" i="24" s="1"/>
  <c r="CH66" i="21"/>
  <c r="CH191" i="21"/>
  <c r="CI188" i="21" s="1"/>
  <c r="CH196" i="21"/>
  <c r="CE223" i="15"/>
  <c r="CE232" i="15" s="1"/>
  <c r="CE233" i="15" s="1"/>
  <c r="CG223" i="15"/>
  <c r="CG232" i="15" s="1"/>
  <c r="CG233" i="15" s="1"/>
  <c r="CH223" i="15"/>
  <c r="CH232" i="15" s="1"/>
  <c r="CF223" i="15"/>
  <c r="CF232" i="15" s="1"/>
  <c r="CF233" i="15" s="1"/>
  <c r="AA87" i="24"/>
  <c r="AA79" i="24"/>
  <c r="AA80" i="24"/>
  <c r="Z93" i="24"/>
  <c r="AA83" i="24"/>
  <c r="AA81" i="24"/>
  <c r="AA76" i="24"/>
  <c r="AA82" i="24"/>
  <c r="AA78" i="24"/>
  <c r="AA75" i="24"/>
  <c r="AA84" i="24"/>
  <c r="AA77" i="24"/>
  <c r="AA86" i="24"/>
  <c r="AA85" i="24"/>
  <c r="AA74" i="24"/>
  <c r="AA73" i="24"/>
  <c r="CI35" i="21" l="1"/>
  <c r="CI55" i="15"/>
  <c r="CH167" i="15"/>
  <c r="CH168" i="15" s="1"/>
  <c r="CH67" i="21"/>
  <c r="CH68" i="21" s="1"/>
  <c r="CH200" i="21"/>
  <c r="CH201" i="21"/>
  <c r="CH197" i="21"/>
  <c r="CI194" i="21" s="1"/>
  <c r="CI189" i="21" s="1"/>
  <c r="CI51" i="13" s="1"/>
  <c r="CH61" i="68"/>
  <c r="Z65" i="69"/>
  <c r="AA72" i="24"/>
  <c r="AA88" i="24" s="1"/>
  <c r="Z100" i="24"/>
  <c r="Z116" i="24" s="1"/>
  <c r="Z117" i="24" s="1"/>
  <c r="CH62" i="68" l="1"/>
  <c r="Z66" i="69"/>
  <c r="Z143" i="69" s="1"/>
  <c r="Z156" i="69" s="1"/>
  <c r="CI45" i="13"/>
  <c r="AA108" i="24"/>
  <c r="Z123" i="24"/>
  <c r="AA111" i="24"/>
  <c r="AA106" i="24"/>
  <c r="AA113" i="24"/>
  <c r="AA107" i="24"/>
  <c r="AA105" i="24"/>
  <c r="AA109" i="24"/>
  <c r="AA112" i="24"/>
  <c r="AA110" i="24"/>
  <c r="AA104" i="24"/>
  <c r="CH27" i="15"/>
  <c r="CI165" i="15"/>
  <c r="CH224" i="21"/>
  <c r="CH228" i="21" s="1"/>
  <c r="Z121" i="24"/>
  <c r="Z122" i="24" l="1"/>
  <c r="Z124" i="24" s="1"/>
  <c r="Z51" i="61" s="1"/>
  <c r="Z61" i="61" s="1"/>
  <c r="CH118" i="15"/>
  <c r="CH119" i="15" s="1"/>
  <c r="CH70" i="21"/>
  <c r="CH229" i="21"/>
  <c r="Z67" i="69"/>
  <c r="Z27" i="25"/>
  <c r="U346" i="73"/>
  <c r="AA114" i="24"/>
  <c r="U129" i="73" l="1"/>
  <c r="U133" i="73" s="1"/>
  <c r="V217" i="73"/>
  <c r="CH18" i="68"/>
  <c r="CH23" i="68" s="1"/>
  <c r="Z69" i="69"/>
  <c r="CH71" i="21"/>
  <c r="CH221" i="15"/>
  <c r="CH230" i="15" s="1"/>
  <c r="CI226" i="21"/>
  <c r="CH21" i="15"/>
  <c r="CI116" i="15"/>
  <c r="Z141" i="69" l="1"/>
  <c r="Z154" i="69" s="1"/>
  <c r="U124" i="73"/>
  <c r="CH233" i="15"/>
  <c r="CH81" i="68"/>
  <c r="CH25" i="68"/>
  <c r="CH27" i="68" s="1"/>
  <c r="CH30" i="15"/>
  <c r="U340" i="73"/>
  <c r="U349" i="73" s="1"/>
  <c r="Z21" i="25"/>
  <c r="Z30" i="25" s="1"/>
  <c r="CH238" i="15"/>
  <c r="CH237" i="15" s="1"/>
  <c r="CI12" i="21"/>
  <c r="CH73" i="21"/>
  <c r="CH47" i="15" s="1"/>
  <c r="CH49" i="15" s="1"/>
  <c r="Z70" i="69"/>
  <c r="Z148" i="69" l="1"/>
  <c r="CI82" i="21"/>
  <c r="CI83" i="21" s="1"/>
  <c r="CI85" i="21" s="1"/>
  <c r="CI15" i="21"/>
  <c r="CH108" i="82"/>
  <c r="Z72" i="69"/>
  <c r="Z159" i="69"/>
  <c r="Z160" i="69" s="1"/>
  <c r="Z161" i="69" s="1"/>
  <c r="AA11" i="69"/>
  <c r="AA14" i="69" s="1"/>
  <c r="Z144" i="69"/>
  <c r="CI46" i="15"/>
  <c r="CH11" i="15"/>
  <c r="CI26" i="21" l="1"/>
  <c r="CI43" i="13"/>
  <c r="Z149" i="69"/>
  <c r="Z145" i="69"/>
  <c r="CH19" i="15"/>
  <c r="U331" i="73"/>
  <c r="U339" i="73" s="1"/>
  <c r="Z11" i="25"/>
  <c r="Z19" i="25" l="1"/>
  <c r="Z39" i="25"/>
  <c r="Z86" i="69" s="1"/>
  <c r="Z88" i="69" s="1"/>
  <c r="Z146" i="69"/>
  <c r="AA153" i="69"/>
  <c r="AA140" i="69"/>
  <c r="CI42" i="13"/>
  <c r="CI33" i="21"/>
  <c r="CI36" i="21" l="1"/>
  <c r="CI61" i="21" s="1"/>
  <c r="CI54" i="13"/>
  <c r="CI57" i="13" s="1"/>
  <c r="CI204" i="15" s="1"/>
  <c r="CI89" i="21" l="1"/>
  <c r="CI97" i="21" s="1"/>
  <c r="CI54" i="15" l="1"/>
  <c r="CI56" i="15" s="1"/>
  <c r="CI63" i="21"/>
  <c r="CI99" i="21"/>
  <c r="CJ96" i="21" l="1"/>
  <c r="CI101" i="21"/>
  <c r="CI220" i="15" s="1"/>
  <c r="CI83" i="68"/>
  <c r="CI110" i="82" s="1"/>
  <c r="CI64" i="21"/>
  <c r="CI185" i="21" s="1"/>
  <c r="CI190" i="21" s="1"/>
  <c r="CI196" i="21" s="1"/>
  <c r="CI12" i="15"/>
  <c r="CJ53" i="15"/>
  <c r="CJ98" i="21" l="1"/>
  <c r="CJ81" i="21"/>
  <c r="CI167" i="15"/>
  <c r="CI168" i="15" s="1"/>
  <c r="CI67" i="21"/>
  <c r="CI201" i="21"/>
  <c r="CI200" i="21"/>
  <c r="CI197" i="21"/>
  <c r="CJ194" i="21" s="1"/>
  <c r="CI66" i="21"/>
  <c r="CI191" i="21"/>
  <c r="CJ188" i="21" s="1"/>
  <c r="CJ55" i="15" l="1"/>
  <c r="CJ35" i="21"/>
  <c r="CJ189" i="21"/>
  <c r="CJ51" i="13" s="1"/>
  <c r="CI61" i="68"/>
  <c r="CI68" i="21"/>
  <c r="CI62" i="68"/>
  <c r="CI27" i="15"/>
  <c r="CJ165" i="15"/>
  <c r="CI224" i="21" l="1"/>
  <c r="CI228" i="21" s="1"/>
  <c r="CJ45" i="13"/>
  <c r="CI70" i="21" l="1"/>
  <c r="CI118" i="15"/>
  <c r="CI119" i="15" s="1"/>
  <c r="CI229" i="21"/>
  <c r="CI18" i="68" l="1"/>
  <c r="CI23" i="68" s="1"/>
  <c r="CI71" i="21"/>
  <c r="CI221" i="15"/>
  <c r="CI230" i="15" s="1"/>
  <c r="CJ226" i="21"/>
  <c r="CI21" i="15"/>
  <c r="CI30" i="15" s="1"/>
  <c r="CJ116" i="15"/>
  <c r="CI238" i="15" l="1"/>
  <c r="CI73" i="21"/>
  <c r="CI47" i="15" s="1"/>
  <c r="CI49" i="15" s="1"/>
  <c r="CJ12" i="21"/>
  <c r="CI81" i="68"/>
  <c r="CI25" i="68"/>
  <c r="CI27" i="68" s="1"/>
  <c r="CJ82" i="21" l="1"/>
  <c r="CJ83" i="21" s="1"/>
  <c r="CJ85" i="21" s="1"/>
  <c r="CJ15" i="21"/>
  <c r="CI108" i="82"/>
  <c r="CI11" i="15"/>
  <c r="CI19" i="15" s="1"/>
  <c r="CJ46" i="15"/>
  <c r="CJ26" i="21" l="1"/>
  <c r="CJ43" i="13"/>
  <c r="CJ33" i="21" l="1"/>
  <c r="CJ42" i="13"/>
  <c r="CJ36" i="21" l="1"/>
  <c r="CJ61" i="21" s="1"/>
  <c r="CJ54" i="13"/>
  <c r="CJ57" i="13" s="1"/>
  <c r="CJ204" i="15" s="1"/>
  <c r="CJ89" i="21" l="1"/>
  <c r="CJ97" i="21" s="1"/>
  <c r="CJ63" i="21" l="1"/>
  <c r="CJ54" i="15"/>
  <c r="CJ56" i="15" s="1"/>
  <c r="CJ99" i="21"/>
  <c r="CJ101" i="21" l="1"/>
  <c r="CJ220" i="15" s="1"/>
  <c r="CK96" i="21"/>
  <c r="CJ12" i="15"/>
  <c r="CK53" i="15"/>
  <c r="CJ83" i="68"/>
  <c r="CJ110" i="82" s="1"/>
  <c r="CJ64" i="21"/>
  <c r="CJ185" i="21" s="1"/>
  <c r="CJ190" i="21" s="1"/>
  <c r="CJ196" i="21" s="1"/>
  <c r="CK98" i="21" l="1"/>
  <c r="CK81" i="21"/>
  <c r="CJ66" i="21"/>
  <c r="CJ191" i="21"/>
  <c r="CK188" i="21" s="1"/>
  <c r="CJ167" i="15"/>
  <c r="CJ168" i="15" s="1"/>
  <c r="CJ67" i="21"/>
  <c r="CJ201" i="21"/>
  <c r="CJ200" i="21"/>
  <c r="CJ197" i="21"/>
  <c r="CK194" i="21" s="1"/>
  <c r="CK55" i="15" l="1"/>
  <c r="CK35" i="21"/>
  <c r="CJ62" i="68"/>
  <c r="CJ27" i="15"/>
  <c r="CK165" i="15"/>
  <c r="CK189" i="21"/>
  <c r="CK51" i="13" s="1"/>
  <c r="V321" i="73" s="1"/>
  <c r="V315" i="73" s="1"/>
  <c r="CJ61" i="68"/>
  <c r="CJ68" i="21"/>
  <c r="CJ224" i="21" l="1"/>
  <c r="CJ228" i="21" s="1"/>
  <c r="CK45" i="13"/>
  <c r="CJ118" i="15" l="1"/>
  <c r="CJ119" i="15" s="1"/>
  <c r="CJ70" i="21"/>
  <c r="CJ229" i="21"/>
  <c r="CJ221" i="15" l="1"/>
  <c r="CJ230" i="15" s="1"/>
  <c r="CK226" i="21"/>
  <c r="CJ18" i="68"/>
  <c r="CJ23" i="68" s="1"/>
  <c r="CJ71" i="21"/>
  <c r="CJ21" i="15"/>
  <c r="CJ30" i="15" s="1"/>
  <c r="CK116" i="15"/>
  <c r="CJ238" i="15" l="1"/>
  <c r="CJ73" i="21"/>
  <c r="CJ47" i="15" s="1"/>
  <c r="CJ49" i="15" s="1"/>
  <c r="CK12" i="21"/>
  <c r="CJ81" i="68"/>
  <c r="CJ25" i="68"/>
  <c r="CJ27" i="68" s="1"/>
  <c r="CK82" i="21" l="1"/>
  <c r="CK83" i="21" s="1"/>
  <c r="CK85" i="21" s="1"/>
  <c r="CK15" i="21"/>
  <c r="CJ108" i="82"/>
  <c r="CJ11" i="15"/>
  <c r="CJ19" i="15" s="1"/>
  <c r="CK46" i="15"/>
  <c r="CK26" i="21" l="1"/>
  <c r="CK43" i="13"/>
  <c r="CK42" i="13" l="1"/>
  <c r="CK33" i="21"/>
  <c r="CK36" i="21" l="1"/>
  <c r="CK61" i="21" s="1"/>
  <c r="CK89" i="21" s="1"/>
  <c r="CK97" i="21" s="1"/>
  <c r="CK54" i="13"/>
  <c r="CK57" i="13" s="1"/>
  <c r="CK204" i="15" s="1"/>
  <c r="CK63" i="21" l="1"/>
  <c r="CK54" i="15"/>
  <c r="CK56" i="15" s="1"/>
  <c r="CK99" i="21"/>
  <c r="CL96" i="21" l="1"/>
  <c r="CK101" i="21"/>
  <c r="CK220" i="15" s="1"/>
  <c r="CK12" i="15"/>
  <c r="V332" i="73" s="1"/>
  <c r="CL53" i="15"/>
  <c r="CK83" i="68"/>
  <c r="CK110" i="82" s="1"/>
  <c r="CK64" i="21"/>
  <c r="CK185" i="21" s="1"/>
  <c r="CK190" i="21" s="1"/>
  <c r="CL98" i="21" l="1"/>
  <c r="CL81" i="21"/>
  <c r="CK66" i="21"/>
  <c r="CK191" i="21"/>
  <c r="CL188" i="21" s="1"/>
  <c r="CK196" i="21"/>
  <c r="CL55" i="15" l="1"/>
  <c r="CL35" i="21"/>
  <c r="CK67" i="21"/>
  <c r="CK68" i="21" s="1"/>
  <c r="CK167" i="15"/>
  <c r="CK168" i="15" s="1"/>
  <c r="CK201" i="21"/>
  <c r="CK200" i="21"/>
  <c r="CK197" i="21"/>
  <c r="CL194" i="21" s="1"/>
  <c r="CL189" i="21" s="1"/>
  <c r="CL51" i="13" s="1"/>
  <c r="CK61" i="68"/>
  <c r="AA34" i="69" l="1"/>
  <c r="CL45" i="13"/>
  <c r="AA50" i="24"/>
  <c r="AA44" i="24" s="1"/>
  <c r="CK224" i="21"/>
  <c r="CK228" i="21" s="1"/>
  <c r="CK27" i="15"/>
  <c r="V346" i="73" s="1"/>
  <c r="CL165" i="15"/>
  <c r="CK62" i="68"/>
  <c r="CK118" i="15" l="1"/>
  <c r="CK119" i="15" s="1"/>
  <c r="CK70" i="21"/>
  <c r="CK229" i="21"/>
  <c r="CK18" i="68" l="1"/>
  <c r="CK23" i="68" s="1"/>
  <c r="CK71" i="21"/>
  <c r="CK21" i="15"/>
  <c r="CL116" i="15"/>
  <c r="CK221" i="15"/>
  <c r="CK230" i="15" s="1"/>
  <c r="CL226" i="21"/>
  <c r="E230" i="15" l="1"/>
  <c r="CK30" i="15"/>
  <c r="V340" i="73"/>
  <c r="V349" i="73" s="1"/>
  <c r="CK238" i="15"/>
  <c r="CK73" i="21"/>
  <c r="CK47" i="15" s="1"/>
  <c r="CK49" i="15" s="1"/>
  <c r="CL12" i="21"/>
  <c r="CK81" i="68"/>
  <c r="CK25" i="68"/>
  <c r="CK27" i="68" s="1"/>
  <c r="CK108" i="82" l="1"/>
  <c r="CL82" i="21"/>
  <c r="CL83" i="21" s="1"/>
  <c r="CL85" i="21" s="1"/>
  <c r="CL15" i="21"/>
  <c r="CK11" i="15"/>
  <c r="CL46" i="15"/>
  <c r="CK19" i="15" l="1"/>
  <c r="V331" i="73"/>
  <c r="V339" i="73" s="1"/>
  <c r="CL43" i="13"/>
  <c r="CL26" i="21"/>
  <c r="CL33" i="21" l="1"/>
  <c r="CL36" i="21" s="1"/>
  <c r="CL61" i="21" s="1"/>
  <c r="AA25" i="69"/>
  <c r="AA32" i="69" s="1"/>
  <c r="CL42" i="13"/>
  <c r="AA42" i="24"/>
  <c r="AA41" i="24" s="1"/>
  <c r="AA53" i="24" s="1"/>
  <c r="AA101" i="69" l="1"/>
  <c r="AA94" i="69"/>
  <c r="AA119" i="69"/>
  <c r="AA61" i="24"/>
  <c r="AA67" i="24" s="1"/>
  <c r="AA56" i="24"/>
  <c r="AA35" i="69"/>
  <c r="AA60" i="69" s="1"/>
  <c r="CL54" i="13"/>
  <c r="CL57" i="13" s="1"/>
  <c r="CL204" i="15" s="1"/>
  <c r="V314" i="73"/>
  <c r="V324" i="73" s="1"/>
  <c r="V326" i="73" s="1"/>
  <c r="V327" i="73" s="1"/>
  <c r="CL89" i="21"/>
  <c r="CL97" i="21" s="1"/>
  <c r="AA128" i="69" l="1"/>
  <c r="AA130" i="69" s="1"/>
  <c r="AA121" i="69"/>
  <c r="CK222" i="15"/>
  <c r="CK231" i="15" s="1"/>
  <c r="CJ222" i="15"/>
  <c r="CJ231" i="15" s="1"/>
  <c r="W243" i="73"/>
  <c r="CL222" i="15"/>
  <c r="CI222" i="15"/>
  <c r="CI231" i="15" s="1"/>
  <c r="CJ225" i="15"/>
  <c r="CJ239" i="15" s="1"/>
  <c r="CJ237" i="15" s="1"/>
  <c r="CK225" i="15"/>
  <c r="CK239" i="15" s="1"/>
  <c r="CK237" i="15" s="1"/>
  <c r="CI225" i="15"/>
  <c r="CI239" i="15" s="1"/>
  <c r="CI237" i="15" s="1"/>
  <c r="CL225" i="15"/>
  <c r="CL239" i="15" s="1"/>
  <c r="AA103" i="69"/>
  <c r="AA110" i="69"/>
  <c r="AA112" i="69" s="1"/>
  <c r="CL63" i="21"/>
  <c r="CL54" i="15"/>
  <c r="CL56" i="15" s="1"/>
  <c r="CL99" i="21"/>
  <c r="AA69" i="24"/>
  <c r="AA70" i="24"/>
  <c r="CJ223" i="15" l="1"/>
  <c r="CJ232" i="15" s="1"/>
  <c r="CJ233" i="15" s="1"/>
  <c r="CI223" i="15"/>
  <c r="CI232" i="15" s="1"/>
  <c r="CK223" i="15"/>
  <c r="CK232" i="15" s="1"/>
  <c r="CK233" i="15" s="1"/>
  <c r="CL223" i="15"/>
  <c r="CM96" i="21"/>
  <c r="CL101" i="21"/>
  <c r="CL220" i="15" s="1"/>
  <c r="CL12" i="15"/>
  <c r="AA12" i="25" s="1"/>
  <c r="AA79" i="69" s="1"/>
  <c r="CM53" i="15"/>
  <c r="AA62" i="69"/>
  <c r="AA63" i="69" s="1"/>
  <c r="CL83" i="68"/>
  <c r="CL110" i="82" s="1"/>
  <c r="CL64" i="21"/>
  <c r="CL185" i="21" s="1"/>
  <c r="CL190" i="21" s="1"/>
  <c r="CL196" i="21" s="1"/>
  <c r="AA92" i="24"/>
  <c r="CI233" i="15" l="1"/>
  <c r="CM98" i="21"/>
  <c r="CM81" i="21"/>
  <c r="CL67" i="21"/>
  <c r="CL167" i="15"/>
  <c r="CL168" i="15" s="1"/>
  <c r="CL200" i="21"/>
  <c r="CL201" i="21"/>
  <c r="CL197" i="21"/>
  <c r="CM194" i="21" s="1"/>
  <c r="AB77" i="24"/>
  <c r="AB87" i="24"/>
  <c r="AB85" i="24"/>
  <c r="AA93" i="24"/>
  <c r="AB80" i="24"/>
  <c r="AB86" i="24"/>
  <c r="AB74" i="24"/>
  <c r="AB76" i="24"/>
  <c r="AB81" i="24"/>
  <c r="AB79" i="24"/>
  <c r="AB82" i="24"/>
  <c r="AB84" i="24"/>
  <c r="AB75" i="24"/>
  <c r="AB78" i="24"/>
  <c r="AB83" i="24"/>
  <c r="CL66" i="21"/>
  <c r="CL191" i="21"/>
  <c r="CM188" i="21" s="1"/>
  <c r="AA94" i="24"/>
  <c r="AB73" i="24"/>
  <c r="CM35" i="21" l="1"/>
  <c r="CM55" i="15"/>
  <c r="AB72" i="24"/>
  <c r="AB88" i="24" s="1"/>
  <c r="CL61" i="68"/>
  <c r="AA65" i="69"/>
  <c r="CL68" i="21"/>
  <c r="AA119" i="24"/>
  <c r="AA97" i="24"/>
  <c r="AA98" i="24" s="1"/>
  <c r="AA99" i="24" s="1"/>
  <c r="CM189" i="21"/>
  <c r="CM51" i="13" s="1"/>
  <c r="CL27" i="15"/>
  <c r="AA27" i="25" s="1"/>
  <c r="CM165" i="15"/>
  <c r="CL62" i="68"/>
  <c r="AA66" i="69"/>
  <c r="CL224" i="21" l="1"/>
  <c r="CL228" i="21" s="1"/>
  <c r="AA143" i="69"/>
  <c r="AA156" i="69" s="1"/>
  <c r="AA67" i="69"/>
  <c r="AA100" i="24"/>
  <c r="AA116" i="24" s="1"/>
  <c r="AA117" i="24" s="1"/>
  <c r="CM45" i="13"/>
  <c r="AB113" i="24" l="1"/>
  <c r="AB105" i="24"/>
  <c r="AB109" i="24"/>
  <c r="AB106" i="24"/>
  <c r="AB110" i="24"/>
  <c r="AB107" i="24"/>
  <c r="AB112" i="24"/>
  <c r="AB108" i="24"/>
  <c r="AB111" i="24"/>
  <c r="AA123" i="24"/>
  <c r="AB104" i="24"/>
  <c r="AA121" i="24"/>
  <c r="CL118" i="15"/>
  <c r="CL119" i="15" s="1"/>
  <c r="CL70" i="21"/>
  <c r="CL229" i="21"/>
  <c r="CL221" i="15" l="1"/>
  <c r="CM226" i="21"/>
  <c r="CL18" i="68"/>
  <c r="CL23" i="68" s="1"/>
  <c r="AA69" i="69"/>
  <c r="CL71" i="21"/>
  <c r="AB114" i="24"/>
  <c r="CL21" i="15"/>
  <c r="CM116" i="15"/>
  <c r="AA122" i="24"/>
  <c r="AA124" i="24" s="1"/>
  <c r="AA51" i="61" s="1"/>
  <c r="AA61" i="61" s="1"/>
  <c r="CL30" i="15" l="1"/>
  <c r="AA21" i="25"/>
  <c r="AA30" i="25" s="1"/>
  <c r="CL73" i="21"/>
  <c r="CL47" i="15" s="1"/>
  <c r="CL49" i="15" s="1"/>
  <c r="CL238" i="15"/>
  <c r="CL237" i="15" s="1"/>
  <c r="CM12" i="21"/>
  <c r="AA141" i="69"/>
  <c r="AA70" i="69"/>
  <c r="CL81" i="68"/>
  <c r="CL25" i="68"/>
  <c r="CL27" i="68" s="1"/>
  <c r="CM82" i="21" l="1"/>
  <c r="CM83" i="21" s="1"/>
  <c r="CM85" i="21" s="1"/>
  <c r="CM15" i="21"/>
  <c r="AA72" i="69"/>
  <c r="AA159" i="69"/>
  <c r="AB11" i="69"/>
  <c r="AB14" i="69" s="1"/>
  <c r="AA144" i="69"/>
  <c r="AA149" i="69" s="1"/>
  <c r="CL108" i="82"/>
  <c r="AA154" i="69"/>
  <c r="AA148" i="69"/>
  <c r="CL11" i="15"/>
  <c r="CM46" i="15"/>
  <c r="AA160" i="69" l="1"/>
  <c r="AA161" i="69" s="1"/>
  <c r="AA145" i="69"/>
  <c r="AA146" i="69" s="1"/>
  <c r="CL19" i="15"/>
  <c r="AA11" i="25"/>
  <c r="CM26" i="21"/>
  <c r="CM43" i="13"/>
  <c r="AB140" i="69" l="1"/>
  <c r="AB153" i="69"/>
  <c r="CM33" i="21"/>
  <c r="CM36" i="21" s="1"/>
  <c r="CM61" i="21" s="1"/>
  <c r="CM42" i="13"/>
  <c r="CM54" i="13" s="1"/>
  <c r="CM57" i="13" s="1"/>
  <c r="CM204" i="15" s="1"/>
  <c r="AA19" i="25"/>
  <c r="AA39" i="25"/>
  <c r="AA86" i="69" s="1"/>
  <c r="AA88" i="69" s="1"/>
  <c r="CM89" i="21" l="1"/>
  <c r="CM97" i="21" s="1"/>
  <c r="CM63" i="21" l="1"/>
  <c r="CM54" i="15"/>
  <c r="CM56" i="15" s="1"/>
  <c r="CM99" i="21"/>
  <c r="CN96" i="21" l="1"/>
  <c r="CM101" i="21"/>
  <c r="CM220" i="15" s="1"/>
  <c r="CM12" i="15"/>
  <c r="CN53" i="15"/>
  <c r="CM83" i="68"/>
  <c r="CM110" i="82" s="1"/>
  <c r="CM64" i="21"/>
  <c r="CM185" i="21" s="1"/>
  <c r="CM190" i="21" s="1"/>
  <c r="CN98" i="21" l="1"/>
  <c r="CN81" i="21"/>
  <c r="CM66" i="21"/>
  <c r="CM191" i="21"/>
  <c r="CN188" i="21" s="1"/>
  <c r="CM196" i="21"/>
  <c r="CN55" i="15" l="1"/>
  <c r="CN35" i="21"/>
  <c r="CM167" i="15"/>
  <c r="CM168" i="15" s="1"/>
  <c r="CM67" i="21"/>
  <c r="CM68" i="21" s="1"/>
  <c r="CM201" i="21"/>
  <c r="CM200" i="21"/>
  <c r="CM197" i="21"/>
  <c r="CN194" i="21" s="1"/>
  <c r="CN189" i="21" s="1"/>
  <c r="CN51" i="13" s="1"/>
  <c r="CM61" i="68"/>
  <c r="CM224" i="21" l="1"/>
  <c r="CM228" i="21" s="1"/>
  <c r="CN45" i="13"/>
  <c r="CM62" i="68"/>
  <c r="CM27" i="15"/>
  <c r="CN165" i="15"/>
  <c r="CM70" i="21" l="1"/>
  <c r="CM118" i="15"/>
  <c r="CM119" i="15" s="1"/>
  <c r="CM229" i="21"/>
  <c r="CM21" i="15" l="1"/>
  <c r="CM30" i="15" s="1"/>
  <c r="CN116" i="15"/>
  <c r="CM221" i="15"/>
  <c r="CN226" i="21"/>
  <c r="CM18" i="68"/>
  <c r="CM23" i="68" s="1"/>
  <c r="CM71" i="21"/>
  <c r="CM238" i="15" l="1"/>
  <c r="CM73" i="21"/>
  <c r="CM47" i="15" s="1"/>
  <c r="CM49" i="15" s="1"/>
  <c r="CN12" i="21"/>
  <c r="CM81" i="68"/>
  <c r="CM25" i="68"/>
  <c r="CM27" i="68" s="1"/>
  <c r="CM108" i="82" l="1"/>
  <c r="CN82" i="21"/>
  <c r="CN83" i="21" s="1"/>
  <c r="CN85" i="21" s="1"/>
  <c r="CN15" i="21"/>
  <c r="CM11" i="15"/>
  <c r="CM19" i="15" s="1"/>
  <c r="CN46" i="15"/>
  <c r="CN43" i="13" l="1"/>
  <c r="CN26" i="21"/>
  <c r="CN33" i="21" l="1"/>
  <c r="CN36" i="21" s="1"/>
  <c r="CN61" i="21" s="1"/>
  <c r="CN42" i="13"/>
  <c r="CN54" i="13" s="1"/>
  <c r="CN57" i="13" s="1"/>
  <c r="CN204" i="15" s="1"/>
  <c r="CN89" i="21" l="1"/>
  <c r="CN97" i="21" s="1"/>
  <c r="CN63" i="21" l="1"/>
  <c r="CN54" i="15"/>
  <c r="CN56" i="15" s="1"/>
  <c r="CN99" i="21"/>
  <c r="CN12" i="15" l="1"/>
  <c r="CO53" i="15"/>
  <c r="CN101" i="21"/>
  <c r="CN220" i="15" s="1"/>
  <c r="CO96" i="21"/>
  <c r="CN83" i="68"/>
  <c r="CN110" i="82" s="1"/>
  <c r="CN64" i="21"/>
  <c r="CN185" i="21" s="1"/>
  <c r="CN190" i="21" s="1"/>
  <c r="CO98" i="21" l="1"/>
  <c r="CO81" i="21"/>
  <c r="CN66" i="21"/>
  <c r="CN191" i="21"/>
  <c r="CO188" i="21" s="1"/>
  <c r="CN196" i="21"/>
  <c r="CO55" i="15" l="1"/>
  <c r="CO35" i="21"/>
  <c r="CN67" i="21"/>
  <c r="CN68" i="21" s="1"/>
  <c r="CN167" i="15"/>
  <c r="CN168" i="15" s="1"/>
  <c r="CN201" i="21"/>
  <c r="CN200" i="21"/>
  <c r="CN197" i="21"/>
  <c r="CO194" i="21" s="1"/>
  <c r="CN61" i="68"/>
  <c r="CN224" i="21" l="1"/>
  <c r="CN228" i="21" s="1"/>
  <c r="CN27" i="15"/>
  <c r="CO165" i="15"/>
  <c r="CN62" i="68"/>
  <c r="CO189" i="21"/>
  <c r="CO51" i="13" l="1"/>
  <c r="CN118" i="15"/>
  <c r="CN119" i="15" s="1"/>
  <c r="CN70" i="21"/>
  <c r="CN229" i="21"/>
  <c r="CN21" i="15" l="1"/>
  <c r="CN30" i="15" s="1"/>
  <c r="CO116" i="15"/>
  <c r="CN221" i="15"/>
  <c r="CO226" i="21"/>
  <c r="CN18" i="68"/>
  <c r="CN23" i="68" s="1"/>
  <c r="CN71" i="21"/>
  <c r="CO45" i="13"/>
  <c r="CN238" i="15" l="1"/>
  <c r="CN73" i="21"/>
  <c r="CN47" i="15" s="1"/>
  <c r="CN49" i="15" s="1"/>
  <c r="CO12" i="21"/>
  <c r="CN81" i="68"/>
  <c r="CN25" i="68"/>
  <c r="CN27" i="68" s="1"/>
  <c r="CO82" i="21" l="1"/>
  <c r="CO83" i="21" s="1"/>
  <c r="CO85" i="21" s="1"/>
  <c r="CO15" i="21"/>
  <c r="CN11" i="15"/>
  <c r="CN19" i="15" s="1"/>
  <c r="CO46" i="15"/>
  <c r="CN108" i="82"/>
  <c r="CO26" i="21" l="1"/>
  <c r="CO43" i="13"/>
  <c r="CO42" i="13" l="1"/>
  <c r="CO54" i="13" s="1"/>
  <c r="CO57" i="13" s="1"/>
  <c r="CO204" i="15" s="1"/>
  <c r="CO33" i="21"/>
  <c r="CO36" i="21" s="1"/>
  <c r="CO61" i="21" s="1"/>
  <c r="CO89" i="21" l="1"/>
  <c r="CO97" i="21" s="1"/>
  <c r="CO54" i="15" l="1"/>
  <c r="CO56" i="15" s="1"/>
  <c r="CO63" i="21"/>
  <c r="CO99" i="21"/>
  <c r="CP96" i="21" l="1"/>
  <c r="CO101" i="21"/>
  <c r="CO220" i="15" s="1"/>
  <c r="CO83" i="68"/>
  <c r="CO110" i="82" s="1"/>
  <c r="CO64" i="21"/>
  <c r="CO185" i="21" s="1"/>
  <c r="CO190" i="21" s="1"/>
  <c r="CO12" i="15"/>
  <c r="CP53" i="15"/>
  <c r="CP98" i="21" l="1"/>
  <c r="CP81" i="21"/>
  <c r="CO66" i="21"/>
  <c r="CO191" i="21"/>
  <c r="CP188" i="21" s="1"/>
  <c r="CO196" i="21"/>
  <c r="CP35" i="21" l="1"/>
  <c r="CP55" i="15"/>
  <c r="CO167" i="15"/>
  <c r="CO168" i="15" s="1"/>
  <c r="CO67" i="21"/>
  <c r="CO68" i="21" s="1"/>
  <c r="CO201" i="21"/>
  <c r="CO200" i="21"/>
  <c r="CO197" i="21"/>
  <c r="CP194" i="21" s="1"/>
  <c r="CO61" i="68"/>
  <c r="AB34" i="69" l="1"/>
  <c r="CP189" i="21"/>
  <c r="CO62" i="68"/>
  <c r="CO224" i="21"/>
  <c r="CO228" i="21" s="1"/>
  <c r="CO27" i="15"/>
  <c r="CP165" i="15"/>
  <c r="CO118" i="15" l="1"/>
  <c r="CO119" i="15" s="1"/>
  <c r="CO70" i="21"/>
  <c r="CO229" i="21"/>
  <c r="CP51" i="13"/>
  <c r="CP45" i="13" l="1"/>
  <c r="AB50" i="24"/>
  <c r="AB44" i="24" s="1"/>
  <c r="CO21" i="15"/>
  <c r="CO30" i="15" s="1"/>
  <c r="CP116" i="15"/>
  <c r="CO221" i="15"/>
  <c r="CP226" i="21"/>
  <c r="CO18" i="68"/>
  <c r="CO23" i="68" s="1"/>
  <c r="CO71" i="21"/>
  <c r="CO81" i="68" l="1"/>
  <c r="CO25" i="68"/>
  <c r="CO27" i="68" s="1"/>
  <c r="CO73" i="21"/>
  <c r="CO47" i="15" s="1"/>
  <c r="CO49" i="15" s="1"/>
  <c r="CO238" i="15"/>
  <c r="CP12" i="21"/>
  <c r="CP82" i="21" l="1"/>
  <c r="CP83" i="21" s="1"/>
  <c r="CP85" i="21" s="1"/>
  <c r="CP15" i="21"/>
  <c r="CO11" i="15"/>
  <c r="CO19" i="15" s="1"/>
  <c r="CP46" i="15"/>
  <c r="CO108" i="82"/>
  <c r="CP43" i="13" l="1"/>
  <c r="CP26" i="21"/>
  <c r="CP42" i="13" l="1"/>
  <c r="CP54" i="13" s="1"/>
  <c r="CP57" i="13" s="1"/>
  <c r="CP204" i="15" s="1"/>
  <c r="AB42" i="24"/>
  <c r="AB41" i="24" s="1"/>
  <c r="AB53" i="24" s="1"/>
  <c r="CP33" i="21"/>
  <c r="CP36" i="21" s="1"/>
  <c r="CP61" i="21" s="1"/>
  <c r="AB25" i="69"/>
  <c r="AB32" i="69" s="1"/>
  <c r="CP89" i="21" l="1"/>
  <c r="CP97" i="21" s="1"/>
  <c r="AB56" i="24"/>
  <c r="AB61" i="24"/>
  <c r="AB67" i="24" s="1"/>
  <c r="AB35" i="69"/>
  <c r="AB60" i="69" s="1"/>
  <c r="CP54" i="15" l="1"/>
  <c r="CP56" i="15" s="1"/>
  <c r="CP63" i="21"/>
  <c r="CP99" i="21"/>
  <c r="AB94" i="69"/>
  <c r="AB101" i="69"/>
  <c r="AB119" i="69"/>
  <c r="AB69" i="24"/>
  <c r="AB70" i="24"/>
  <c r="CQ96" i="21" l="1"/>
  <c r="CP101" i="21"/>
  <c r="CP220" i="15" s="1"/>
  <c r="AB62" i="69"/>
  <c r="AB63" i="69" s="1"/>
  <c r="CP83" i="68"/>
  <c r="CP110" i="82" s="1"/>
  <c r="CP64" i="21"/>
  <c r="CP185" i="21" s="1"/>
  <c r="CP190" i="21" s="1"/>
  <c r="CP12" i="15"/>
  <c r="AB12" i="25" s="1"/>
  <c r="AB79" i="69" s="1"/>
  <c r="CQ53" i="15"/>
  <c r="AB92" i="24"/>
  <c r="AB94" i="24" s="1"/>
  <c r="AB128" i="69"/>
  <c r="AB130" i="69" s="1"/>
  <c r="AB121" i="69"/>
  <c r="CP225" i="15"/>
  <c r="CP239" i="15" s="1"/>
  <c r="CO225" i="15"/>
  <c r="CO239" i="15" s="1"/>
  <c r="CO237" i="15" s="1"/>
  <c r="AB110" i="69"/>
  <c r="AB112" i="69" s="1"/>
  <c r="CN225" i="15"/>
  <c r="CN239" i="15" s="1"/>
  <c r="CN237" i="15" s="1"/>
  <c r="AB103" i="69"/>
  <c r="CM225" i="15"/>
  <c r="CM239" i="15" s="1"/>
  <c r="CM237" i="15" s="1"/>
  <c r="CP222" i="15"/>
  <c r="CN222" i="15"/>
  <c r="CM222" i="15"/>
  <c r="CO222" i="15"/>
  <c r="CQ98" i="21" l="1"/>
  <c r="CQ81" i="21"/>
  <c r="AC73" i="24"/>
  <c r="AB119" i="24"/>
  <c r="AB97" i="24"/>
  <c r="AB98" i="24" s="1"/>
  <c r="CM223" i="15"/>
  <c r="CN223" i="15"/>
  <c r="CO223" i="15"/>
  <c r="CP223" i="15"/>
  <c r="AC87" i="24"/>
  <c r="AC86" i="24"/>
  <c r="AC77" i="24"/>
  <c r="AC74" i="24"/>
  <c r="AC85" i="24"/>
  <c r="AC83" i="24"/>
  <c r="AC82" i="24"/>
  <c r="AC75" i="24"/>
  <c r="AC84" i="24"/>
  <c r="AC76" i="24"/>
  <c r="AC78" i="24"/>
  <c r="AB93" i="24"/>
  <c r="AC79" i="24"/>
  <c r="AC80" i="24"/>
  <c r="AC81" i="24"/>
  <c r="CP66" i="21"/>
  <c r="CP191" i="21"/>
  <c r="CQ188" i="21" s="1"/>
  <c r="CP196" i="21"/>
  <c r="CQ55" i="15" l="1"/>
  <c r="CQ35" i="21"/>
  <c r="AC72" i="24"/>
  <c r="AC88" i="24" s="1"/>
  <c r="AB99" i="24"/>
  <c r="AB100" i="24" s="1"/>
  <c r="AB116" i="24" s="1"/>
  <c r="AB117" i="24" s="1"/>
  <c r="CP61" i="68"/>
  <c r="AB65" i="69"/>
  <c r="CP167" i="15"/>
  <c r="CP168" i="15" s="1"/>
  <c r="CP67" i="21"/>
  <c r="CP68" i="21" s="1"/>
  <c r="CP201" i="21"/>
  <c r="CP200" i="21"/>
  <c r="CP197" i="21"/>
  <c r="CQ194" i="21" s="1"/>
  <c r="CQ189" i="21" s="1"/>
  <c r="CQ51" i="13" s="1"/>
  <c r="CP224" i="21" l="1"/>
  <c r="CP228" i="21" s="1"/>
  <c r="CP27" i="15"/>
  <c r="AB27" i="25" s="1"/>
  <c r="CQ165" i="15"/>
  <c r="CQ45" i="13"/>
  <c r="CP62" i="68"/>
  <c r="AB66" i="69"/>
  <c r="AB143" i="69" s="1"/>
  <c r="AB156" i="69" s="1"/>
  <c r="AB121" i="24"/>
  <c r="AC109" i="24"/>
  <c r="AC105" i="24"/>
  <c r="AB123" i="24"/>
  <c r="AC110" i="24"/>
  <c r="AC112" i="24"/>
  <c r="AC108" i="24"/>
  <c r="AC113" i="24"/>
  <c r="AC107" i="24"/>
  <c r="AC106" i="24"/>
  <c r="AC111" i="24"/>
  <c r="AC104" i="24"/>
  <c r="AB67" i="69" l="1"/>
  <c r="AB122" i="24"/>
  <c r="AB124" i="24" s="1"/>
  <c r="AB51" i="61" s="1"/>
  <c r="AB61" i="61" s="1"/>
  <c r="AC114" i="24"/>
  <c r="CP118" i="15"/>
  <c r="CP119" i="15" s="1"/>
  <c r="CP70" i="21"/>
  <c r="CP229" i="21"/>
  <c r="CP18" i="68" l="1"/>
  <c r="CP23" i="68" s="1"/>
  <c r="AB69" i="69"/>
  <c r="AB141" i="69" s="1"/>
  <c r="CP71" i="21"/>
  <c r="CP221" i="15"/>
  <c r="CQ226" i="21"/>
  <c r="CP21" i="15"/>
  <c r="CQ116" i="15"/>
  <c r="AB70" i="69" l="1"/>
  <c r="CP30" i="15"/>
  <c r="AB21" i="25"/>
  <c r="AB30" i="25" s="1"/>
  <c r="CP238" i="15"/>
  <c r="CP237" i="15" s="1"/>
  <c r="CP73" i="21"/>
  <c r="CP47" i="15" s="1"/>
  <c r="CP49" i="15" s="1"/>
  <c r="CQ12" i="21"/>
  <c r="AB148" i="69"/>
  <c r="AB154" i="69"/>
  <c r="CP81" i="68"/>
  <c r="CP25" i="68"/>
  <c r="CP27" i="68" s="1"/>
  <c r="CQ82" i="21" l="1"/>
  <c r="CQ83" i="21" s="1"/>
  <c r="CQ85" i="21" s="1"/>
  <c r="CQ15" i="21"/>
  <c r="AB72" i="69"/>
  <c r="AB159" i="69"/>
  <c r="AB160" i="69" s="1"/>
  <c r="AB161" i="69" s="1"/>
  <c r="AC11" i="69"/>
  <c r="AC14" i="69" s="1"/>
  <c r="AB144" i="69"/>
  <c r="CP11" i="15"/>
  <c r="CQ46" i="15"/>
  <c r="CP108" i="82"/>
  <c r="AB149" i="69" l="1"/>
  <c r="AB145" i="69"/>
  <c r="CP19" i="15"/>
  <c r="AB11" i="25"/>
  <c r="CQ43" i="13"/>
  <c r="CQ26" i="21"/>
  <c r="AB146" i="69" l="1"/>
  <c r="AC153" i="69"/>
  <c r="AC140" i="69"/>
  <c r="CQ42" i="13"/>
  <c r="CQ54" i="13" s="1"/>
  <c r="CQ57" i="13" s="1"/>
  <c r="CQ204" i="15" s="1"/>
  <c r="CQ33" i="21"/>
  <c r="CQ36" i="21" s="1"/>
  <c r="CQ61" i="21" s="1"/>
  <c r="AB19" i="25"/>
  <c r="AB39" i="25"/>
  <c r="AB86" i="69" s="1"/>
  <c r="AB88" i="69" s="1"/>
  <c r="CQ89" i="21" l="1"/>
  <c r="CQ97" i="21" s="1"/>
  <c r="CQ54" i="15" l="1"/>
  <c r="CQ56" i="15" s="1"/>
  <c r="CQ63" i="21"/>
  <c r="CQ99" i="21"/>
  <c r="CQ83" i="68" l="1"/>
  <c r="CQ110" i="82" s="1"/>
  <c r="CQ64" i="21"/>
  <c r="CQ185" i="21" s="1"/>
  <c r="CQ190" i="21" s="1"/>
  <c r="CR96" i="21"/>
  <c r="CQ101" i="21"/>
  <c r="CQ220" i="15" s="1"/>
  <c r="CQ12" i="15"/>
  <c r="CR53" i="15"/>
  <c r="CR98" i="21" l="1"/>
  <c r="CR81" i="21"/>
  <c r="CQ66" i="21"/>
  <c r="CQ191" i="21"/>
  <c r="CR188" i="21" s="1"/>
  <c r="CQ196" i="21"/>
  <c r="CR35" i="21" l="1"/>
  <c r="CR55" i="15"/>
  <c r="CQ67" i="21"/>
  <c r="CQ167" i="15"/>
  <c r="CQ168" i="15" s="1"/>
  <c r="CQ200" i="21"/>
  <c r="CQ201" i="21"/>
  <c r="CQ197" i="21"/>
  <c r="CR194" i="21" s="1"/>
  <c r="CQ61" i="68"/>
  <c r="CQ62" i="68" l="1"/>
  <c r="CR189" i="21"/>
  <c r="CQ68" i="21"/>
  <c r="CQ27" i="15"/>
  <c r="CR165" i="15"/>
  <c r="CQ224" i="21" l="1"/>
  <c r="CQ228" i="21" s="1"/>
  <c r="CR51" i="13"/>
  <c r="CR45" i="13" l="1"/>
  <c r="CQ118" i="15"/>
  <c r="CQ119" i="15" s="1"/>
  <c r="CQ70" i="21"/>
  <c r="CQ229" i="21"/>
  <c r="CQ221" i="15" l="1"/>
  <c r="CR226" i="21"/>
  <c r="CQ18" i="68"/>
  <c r="CQ23" i="68" s="1"/>
  <c r="CQ71" i="21"/>
  <c r="CQ21" i="15"/>
  <c r="CQ30" i="15" s="1"/>
  <c r="CR116" i="15"/>
  <c r="CQ238" i="15" l="1"/>
  <c r="CQ73" i="21"/>
  <c r="CQ47" i="15" s="1"/>
  <c r="CQ49" i="15" s="1"/>
  <c r="CR12" i="21"/>
  <c r="CQ81" i="68"/>
  <c r="CQ25" i="68"/>
  <c r="CQ27" i="68" s="1"/>
  <c r="CQ108" i="82" l="1"/>
  <c r="CQ11" i="15"/>
  <c r="CQ19" i="15" s="1"/>
  <c r="CR46" i="15"/>
  <c r="CR82" i="21"/>
  <c r="CR83" i="21" s="1"/>
  <c r="CR85" i="21" s="1"/>
  <c r="CR15" i="21"/>
  <c r="CR43" i="13" l="1"/>
  <c r="CR26" i="21"/>
  <c r="CR33" i="21" l="1"/>
  <c r="CR36" i="21" s="1"/>
  <c r="CR61" i="21" s="1"/>
  <c r="CR42" i="13"/>
  <c r="CR54" i="13" s="1"/>
  <c r="CR57" i="13" s="1"/>
  <c r="CR204" i="15" s="1"/>
  <c r="CR89" i="21" l="1"/>
  <c r="CR97" i="21" s="1"/>
  <c r="CR63" i="21" l="1"/>
  <c r="CR54" i="15"/>
  <c r="CR56" i="15" s="1"/>
  <c r="CR99" i="21"/>
  <c r="CS53" i="15" l="1"/>
  <c r="CR12" i="15"/>
  <c r="CS96" i="21"/>
  <c r="CR101" i="21"/>
  <c r="CR220" i="15" s="1"/>
  <c r="CR83" i="68"/>
  <c r="CR110" i="82" s="1"/>
  <c r="CR64" i="21"/>
  <c r="CR185" i="21" s="1"/>
  <c r="CR190" i="21" s="1"/>
  <c r="CS98" i="21" l="1"/>
  <c r="CS81" i="21"/>
  <c r="CR66" i="21"/>
  <c r="CR191" i="21"/>
  <c r="CS188" i="21" s="1"/>
  <c r="CR196" i="21"/>
  <c r="CS55" i="15" l="1"/>
  <c r="CS35" i="21"/>
  <c r="CR167" i="15"/>
  <c r="CR168" i="15" s="1"/>
  <c r="CR67" i="21"/>
  <c r="CR68" i="21" s="1"/>
  <c r="CR201" i="21"/>
  <c r="CR200" i="21"/>
  <c r="CR197" i="21"/>
  <c r="CS194" i="21" s="1"/>
  <c r="CS189" i="21" s="1"/>
  <c r="CS51" i="13" s="1"/>
  <c r="CR61" i="68"/>
  <c r="CR224" i="21" l="1"/>
  <c r="CR228" i="21" s="1"/>
  <c r="CS45" i="13"/>
  <c r="CR62" i="68"/>
  <c r="CR27" i="15"/>
  <c r="CS165" i="15"/>
  <c r="CR70" i="21" l="1"/>
  <c r="CR118" i="15"/>
  <c r="CR119" i="15" s="1"/>
  <c r="CR229" i="21"/>
  <c r="CR18" i="68" l="1"/>
  <c r="CR23" i="68" s="1"/>
  <c r="CR71" i="21"/>
  <c r="CS226" i="21"/>
  <c r="CR221" i="15"/>
  <c r="CR21" i="15"/>
  <c r="CR30" i="15" s="1"/>
  <c r="CS116" i="15"/>
  <c r="CR73" i="21" l="1"/>
  <c r="CR47" i="15" s="1"/>
  <c r="CR49" i="15" s="1"/>
  <c r="CR238" i="15"/>
  <c r="CS12" i="21"/>
  <c r="CR81" i="68"/>
  <c r="CR25" i="68"/>
  <c r="CR27" i="68" s="1"/>
  <c r="CR108" i="82" l="1"/>
  <c r="CS82" i="21"/>
  <c r="CS83" i="21" s="1"/>
  <c r="CS85" i="21" s="1"/>
  <c r="CS15" i="21"/>
  <c r="CR11" i="15"/>
  <c r="CR19" i="15" s="1"/>
  <c r="CS46" i="15"/>
  <c r="CS26" i="21" l="1"/>
  <c r="CS43" i="13"/>
  <c r="CS33" i="21" l="1"/>
  <c r="CS36" i="21" s="1"/>
  <c r="CS61" i="21" s="1"/>
  <c r="CS42" i="13"/>
  <c r="CS54" i="13" s="1"/>
  <c r="CS57" i="13" s="1"/>
  <c r="CS204" i="15" s="1"/>
  <c r="CS89" i="21" l="1"/>
  <c r="CS97" i="21" s="1"/>
  <c r="CS54" i="15" l="1"/>
  <c r="CS56" i="15" s="1"/>
  <c r="CS63" i="21"/>
  <c r="CS99" i="21"/>
  <c r="CT96" i="21" l="1"/>
  <c r="CS101" i="21"/>
  <c r="CS220" i="15" s="1"/>
  <c r="CS83" i="68"/>
  <c r="CS110" i="82" s="1"/>
  <c r="CS64" i="21"/>
  <c r="CS185" i="21" s="1"/>
  <c r="CS190" i="21" s="1"/>
  <c r="CT53" i="15"/>
  <c r="CS12" i="15"/>
  <c r="AC12" i="25" s="1"/>
  <c r="AC79" i="69" s="1"/>
  <c r="CT98" i="21" l="1"/>
  <c r="CT81" i="21"/>
  <c r="CS66" i="21"/>
  <c r="CS191" i="21"/>
  <c r="CT188" i="21" s="1"/>
  <c r="CS196" i="21"/>
  <c r="CT35" i="21" l="1"/>
  <c r="CT55" i="15"/>
  <c r="CS167" i="15"/>
  <c r="CS168" i="15" s="1"/>
  <c r="CS67" i="21"/>
  <c r="CS68" i="21" s="1"/>
  <c r="CS200" i="21"/>
  <c r="CS201" i="21"/>
  <c r="CS197" i="21"/>
  <c r="CT194" i="21" s="1"/>
  <c r="CT189" i="21" s="1"/>
  <c r="CT51" i="13" s="1"/>
  <c r="CS61" i="68"/>
  <c r="AC34" i="69" l="1"/>
  <c r="CS224" i="21"/>
  <c r="CS228" i="21" s="1"/>
  <c r="CT45" i="13"/>
  <c r="AC50" i="24"/>
  <c r="AC44" i="24" s="1"/>
  <c r="CS62" i="68"/>
  <c r="CS27" i="15"/>
  <c r="AC27" i="25" s="1"/>
  <c r="CT165" i="15"/>
  <c r="CS118" i="15" l="1"/>
  <c r="CS119" i="15" s="1"/>
  <c r="CS70" i="21"/>
  <c r="CS229" i="21"/>
  <c r="CS221" i="15" l="1"/>
  <c r="CT226" i="21"/>
  <c r="CS18" i="68"/>
  <c r="CS23" i="68" s="1"/>
  <c r="CS71" i="21"/>
  <c r="CS21" i="15"/>
  <c r="CT116" i="15"/>
  <c r="CS30" i="15" l="1"/>
  <c r="AC21" i="25"/>
  <c r="AC30" i="25" s="1"/>
  <c r="CS238" i="15"/>
  <c r="CS73" i="21"/>
  <c r="CS47" i="15" s="1"/>
  <c r="CS49" i="15" s="1"/>
  <c r="E77" i="21"/>
  <c r="CT12" i="21"/>
  <c r="CS81" i="68"/>
  <c r="CS25" i="68"/>
  <c r="CS27" i="68" s="1"/>
  <c r="CT82" i="21" l="1"/>
  <c r="CT83" i="21" s="1"/>
  <c r="CT85" i="21" s="1"/>
  <c r="CT15" i="21"/>
  <c r="CS108" i="82"/>
  <c r="CS11" i="15"/>
  <c r="CT46" i="15"/>
  <c r="F177" i="1"/>
  <c r="C65" i="68"/>
  <c r="DY65" i="68" l="1"/>
  <c r="DY99" i="68" s="1"/>
  <c r="DY100" i="68" s="1"/>
  <c r="DY102" i="68" s="1"/>
  <c r="EK65" i="68"/>
  <c r="EK99" i="68" s="1"/>
  <c r="EK100" i="68" s="1"/>
  <c r="EK102" i="68" s="1"/>
  <c r="DG65" i="68"/>
  <c r="DG99" i="68" s="1"/>
  <c r="EL65" i="68"/>
  <c r="EL99" i="68" s="1"/>
  <c r="EL100" i="68" s="1"/>
  <c r="EL102" i="68" s="1"/>
  <c r="CZ65" i="68"/>
  <c r="CZ99" i="68" s="1"/>
  <c r="CV65" i="68"/>
  <c r="CV99" i="68" s="1"/>
  <c r="BU65" i="68"/>
  <c r="CJ65" i="68"/>
  <c r="BH65" i="68"/>
  <c r="AA65" i="68"/>
  <c r="BO65" i="68"/>
  <c r="CE65" i="68"/>
  <c r="DT65" i="68"/>
  <c r="DT99" i="68" s="1"/>
  <c r="DT100" i="68" s="1"/>
  <c r="DT102" i="68" s="1"/>
  <c r="EE65" i="68"/>
  <c r="EE99" i="68" s="1"/>
  <c r="EE100" i="68" s="1"/>
  <c r="EE102" i="68" s="1"/>
  <c r="CC65" i="68"/>
  <c r="EB65" i="68"/>
  <c r="EB99" i="68" s="1"/>
  <c r="EB100" i="68" s="1"/>
  <c r="EB102" i="68" s="1"/>
  <c r="EA65" i="68"/>
  <c r="EA99" i="68" s="1"/>
  <c r="EA100" i="68" s="1"/>
  <c r="EA102" i="68" s="1"/>
  <c r="DB65" i="68"/>
  <c r="DB99" i="68" s="1"/>
  <c r="CK65" i="68"/>
  <c r="AM65" i="68"/>
  <c r="AL65" i="68"/>
  <c r="AP65" i="68"/>
  <c r="CA65" i="68"/>
  <c r="Q65" i="68"/>
  <c r="CX65" i="68"/>
  <c r="CX99" i="68" s="1"/>
  <c r="AV65" i="68"/>
  <c r="DZ65" i="68"/>
  <c r="DZ99" i="68" s="1"/>
  <c r="DZ100" i="68" s="1"/>
  <c r="DZ102" i="68" s="1"/>
  <c r="DM65" i="68"/>
  <c r="DM99" i="68" s="1"/>
  <c r="DM100" i="68" s="1"/>
  <c r="DM102" i="68" s="1"/>
  <c r="DS65" i="68"/>
  <c r="DS99" i="68" s="1"/>
  <c r="DS100" i="68" s="1"/>
  <c r="DS102" i="68" s="1"/>
  <c r="EC65" i="68"/>
  <c r="EC99" i="68" s="1"/>
  <c r="EC100" i="68" s="1"/>
  <c r="EC102" i="68" s="1"/>
  <c r="EN65" i="68"/>
  <c r="EN99" i="68" s="1"/>
  <c r="EN100" i="68" s="1"/>
  <c r="EN102" i="68" s="1"/>
  <c r="EJ65" i="68"/>
  <c r="EJ99" i="68" s="1"/>
  <c r="EJ100" i="68" s="1"/>
  <c r="EJ102" i="68" s="1"/>
  <c r="BQ65" i="68"/>
  <c r="AZ65" i="68"/>
  <c r="CS65" i="68"/>
  <c r="CR65" i="68"/>
  <c r="BK65" i="68"/>
  <c r="BD65" i="68"/>
  <c r="CP65" i="68"/>
  <c r="BW65" i="68"/>
  <c r="EO65" i="68"/>
  <c r="EO99" i="68" s="1"/>
  <c r="EO100" i="68" s="1"/>
  <c r="EO102" i="68" s="1"/>
  <c r="EH65" i="68"/>
  <c r="EH99" i="68" s="1"/>
  <c r="EH100" i="68" s="1"/>
  <c r="EH102" i="68" s="1"/>
  <c r="EP65" i="68"/>
  <c r="EP99" i="68" s="1"/>
  <c r="DE65" i="68"/>
  <c r="DE99" i="68" s="1"/>
  <c r="CB65" i="68"/>
  <c r="CM65" i="68"/>
  <c r="CT65" i="68"/>
  <c r="CT99" i="68" s="1"/>
  <c r="BJ65" i="68"/>
  <c r="CU65" i="68"/>
  <c r="CU99" i="68" s="1"/>
  <c r="CD65" i="68"/>
  <c r="BR65" i="68"/>
  <c r="AS65" i="68"/>
  <c r="ED65" i="68"/>
  <c r="ED99" i="68" s="1"/>
  <c r="ED100" i="68" s="1"/>
  <c r="ED102" i="68" s="1"/>
  <c r="DP65" i="68"/>
  <c r="DP99" i="68" s="1"/>
  <c r="DP100" i="68" s="1"/>
  <c r="DP102" i="68" s="1"/>
  <c r="EF65" i="68"/>
  <c r="EF99" i="68" s="1"/>
  <c r="EF100" i="68" s="1"/>
  <c r="EF102" i="68" s="1"/>
  <c r="CW65" i="68"/>
  <c r="CW99" i="68" s="1"/>
  <c r="AI65" i="68"/>
  <c r="BL65" i="68"/>
  <c r="S65" i="68"/>
  <c r="DN65" i="68"/>
  <c r="DN99" i="68" s="1"/>
  <c r="DN100" i="68" s="1"/>
  <c r="DN102" i="68" s="1"/>
  <c r="DC65" i="68"/>
  <c r="DC99" i="68" s="1"/>
  <c r="BZ65" i="68"/>
  <c r="DV65" i="68"/>
  <c r="DV99" i="68" s="1"/>
  <c r="DV100" i="68" s="1"/>
  <c r="DV102" i="68" s="1"/>
  <c r="DL65" i="68"/>
  <c r="DL99" i="68" s="1"/>
  <c r="DL100" i="68" s="1"/>
  <c r="DL102" i="68" s="1"/>
  <c r="CY65" i="68"/>
  <c r="CY99" i="68" s="1"/>
  <c r="AF65" i="68"/>
  <c r="BF65" i="68"/>
  <c r="AD65" i="68"/>
  <c r="CN65" i="68"/>
  <c r="AG65" i="68"/>
  <c r="X65" i="68"/>
  <c r="AU65" i="68"/>
  <c r="BX65" i="68"/>
  <c r="DH65" i="68"/>
  <c r="DH99" i="68" s="1"/>
  <c r="BM65" i="68"/>
  <c r="AT65" i="68"/>
  <c r="BB65" i="68"/>
  <c r="BS65" i="68"/>
  <c r="AY65" i="68"/>
  <c r="CO65" i="68"/>
  <c r="AE65" i="68"/>
  <c r="DQ65" i="68"/>
  <c r="DQ99" i="68" s="1"/>
  <c r="DQ100" i="68" s="1"/>
  <c r="DQ102" i="68" s="1"/>
  <c r="EM65" i="68"/>
  <c r="EM99" i="68" s="1"/>
  <c r="EM100" i="68" s="1"/>
  <c r="EM102" i="68" s="1"/>
  <c r="O65" i="68"/>
  <c r="DJ65" i="68"/>
  <c r="DJ99" i="68" s="1"/>
  <c r="DJ100" i="68" s="1"/>
  <c r="DJ102" i="68" s="1"/>
  <c r="DA65" i="68"/>
  <c r="DA99" i="68" s="1"/>
  <c r="AW65" i="68"/>
  <c r="AX65" i="68"/>
  <c r="BY65" i="68"/>
  <c r="DI65" i="68"/>
  <c r="DI99" i="68" s="1"/>
  <c r="L65" i="68"/>
  <c r="AQ65" i="68"/>
  <c r="AJ65" i="68"/>
  <c r="BI65" i="68"/>
  <c r="AB65" i="68"/>
  <c r="DD65" i="68"/>
  <c r="DD99" i="68" s="1"/>
  <c r="K65" i="68"/>
  <c r="AC65" i="68"/>
  <c r="DX65" i="68"/>
  <c r="DX99" i="68" s="1"/>
  <c r="DX100" i="68" s="1"/>
  <c r="DX102" i="68" s="1"/>
  <c r="EI65" i="68"/>
  <c r="EI99" i="68" s="1"/>
  <c r="EI100" i="68" s="1"/>
  <c r="EI102" i="68" s="1"/>
  <c r="AN65" i="68"/>
  <c r="BN65" i="68"/>
  <c r="BG65" i="68"/>
  <c r="I65" i="68"/>
  <c r="DR65" i="68"/>
  <c r="DR99" i="68" s="1"/>
  <c r="DR100" i="68" s="1"/>
  <c r="DR102" i="68" s="1"/>
  <c r="BT65" i="68"/>
  <c r="AK65" i="68"/>
  <c r="BV65" i="68"/>
  <c r="Y65" i="68"/>
  <c r="BC65" i="68"/>
  <c r="V65" i="68"/>
  <c r="AR65" i="68"/>
  <c r="DW65" i="68"/>
  <c r="DW99" i="68" s="1"/>
  <c r="DW100" i="68" s="1"/>
  <c r="DW102" i="68" s="1"/>
  <c r="AH65" i="68"/>
  <c r="CI65" i="68"/>
  <c r="CF65" i="68"/>
  <c r="EG65" i="68"/>
  <c r="EG99" i="68" s="1"/>
  <c r="EG100" i="68" s="1"/>
  <c r="EG102" i="68" s="1"/>
  <c r="P65" i="68"/>
  <c r="N65" i="68"/>
  <c r="CH65" i="68"/>
  <c r="J65" i="68"/>
  <c r="R65" i="68"/>
  <c r="BE65" i="68"/>
  <c r="T65" i="68"/>
  <c r="DU65" i="68"/>
  <c r="DU99" i="68" s="1"/>
  <c r="DU100" i="68" s="1"/>
  <c r="DU102" i="68" s="1"/>
  <c r="DO65" i="68"/>
  <c r="DO99" i="68" s="1"/>
  <c r="DO100" i="68" s="1"/>
  <c r="DO102" i="68" s="1"/>
  <c r="M65" i="68"/>
  <c r="CL65" i="68"/>
  <c r="BP65" i="68"/>
  <c r="BA65" i="68"/>
  <c r="Z65" i="68"/>
  <c r="DF65" i="68"/>
  <c r="DF99" i="68" s="1"/>
  <c r="H65" i="68"/>
  <c r="DK65" i="68"/>
  <c r="DK99" i="68" s="1"/>
  <c r="DK100" i="68" s="1"/>
  <c r="DK102" i="68" s="1"/>
  <c r="U65" i="68"/>
  <c r="AO65" i="68"/>
  <c r="W65" i="68"/>
  <c r="CQ65" i="68"/>
  <c r="CG65" i="68"/>
  <c r="AC11" i="25"/>
  <c r="CS19" i="15"/>
  <c r="CT26" i="21"/>
  <c r="CT43" i="13"/>
  <c r="AR99" i="68" l="1"/>
  <c r="AR66" i="68"/>
  <c r="AR68" i="68" s="1"/>
  <c r="AR82" i="68"/>
  <c r="BC99" i="68"/>
  <c r="BC82" i="68"/>
  <c r="BC66" i="68"/>
  <c r="BC68" i="68" s="1"/>
  <c r="CM99" i="68"/>
  <c r="CM82" i="68"/>
  <c r="CM66" i="68"/>
  <c r="CM68" i="68" s="1"/>
  <c r="T99" i="68"/>
  <c r="T82" i="68"/>
  <c r="T66" i="68"/>
  <c r="T68" i="68" s="1"/>
  <c r="AT99" i="68"/>
  <c r="AT82" i="68"/>
  <c r="AT66" i="68"/>
  <c r="AT68" i="68" s="1"/>
  <c r="DJ169" i="82"/>
  <c r="DJ170" i="82" s="1"/>
  <c r="DJ172" i="82" s="1"/>
  <c r="EP100" i="68"/>
  <c r="EP102" i="68" s="1"/>
  <c r="DJ56" i="82"/>
  <c r="DJ57" i="82" s="1"/>
  <c r="DJ59" i="82" s="1"/>
  <c r="BT99" i="68"/>
  <c r="BT82" i="68"/>
  <c r="BT66" i="68"/>
  <c r="BT68" i="68" s="1"/>
  <c r="BL99" i="68"/>
  <c r="BL82" i="68"/>
  <c r="BL66" i="68"/>
  <c r="BL68" i="68" s="1"/>
  <c r="W99" i="68"/>
  <c r="W66" i="68"/>
  <c r="W68" i="68" s="1"/>
  <c r="W82" i="68"/>
  <c r="BX99" i="68"/>
  <c r="BX82" i="68"/>
  <c r="BX66" i="68"/>
  <c r="BX68" i="68" s="1"/>
  <c r="AO99" i="68"/>
  <c r="AO66" i="68"/>
  <c r="AO68" i="68" s="1"/>
  <c r="AO82" i="68"/>
  <c r="AX99" i="68"/>
  <c r="AX82" i="68"/>
  <c r="AX66" i="68"/>
  <c r="AX68" i="68" s="1"/>
  <c r="AU99" i="68"/>
  <c r="AU82" i="68"/>
  <c r="AU66" i="68"/>
  <c r="AU68" i="68" s="1"/>
  <c r="CW169" i="82"/>
  <c r="CW170" i="82" s="1"/>
  <c r="CW172" i="82" s="1"/>
  <c r="CW100" i="68"/>
  <c r="CW102" i="68" s="1"/>
  <c r="CW56" i="82"/>
  <c r="CW57" i="82" s="1"/>
  <c r="CW59" i="82" s="1"/>
  <c r="BW99" i="68"/>
  <c r="BW66" i="68"/>
  <c r="BW68" i="68" s="1"/>
  <c r="BW82" i="68"/>
  <c r="Q99" i="68"/>
  <c r="Q82" i="68"/>
  <c r="Q66" i="68"/>
  <c r="Q68" i="68" s="1"/>
  <c r="CJ99" i="68"/>
  <c r="CJ82" i="68"/>
  <c r="CJ66" i="68"/>
  <c r="CJ68" i="68" s="1"/>
  <c r="U99" i="68"/>
  <c r="U82" i="68"/>
  <c r="U66" i="68"/>
  <c r="U68" i="68" s="1"/>
  <c r="N99" i="68"/>
  <c r="N66" i="68"/>
  <c r="N68" i="68" s="1"/>
  <c r="N82" i="68"/>
  <c r="BG99" i="68"/>
  <c r="BG66" i="68"/>
  <c r="BG68" i="68" s="1"/>
  <c r="BG82" i="68"/>
  <c r="AW99" i="68"/>
  <c r="AW82" i="68"/>
  <c r="AW66" i="68"/>
  <c r="AW68" i="68" s="1"/>
  <c r="X99" i="68"/>
  <c r="X82" i="68"/>
  <c r="X66" i="68"/>
  <c r="X68" i="68" s="1"/>
  <c r="CP99" i="68"/>
  <c r="CP82" i="68"/>
  <c r="CP66" i="68"/>
  <c r="CP68" i="68" s="1"/>
  <c r="CA99" i="68"/>
  <c r="CA66" i="68"/>
  <c r="CA68" i="68" s="1"/>
  <c r="CA82" i="68"/>
  <c r="BU99" i="68"/>
  <c r="BU82" i="68"/>
  <c r="BU66" i="68"/>
  <c r="BU68" i="68" s="1"/>
  <c r="AC19" i="25"/>
  <c r="AC39" i="25"/>
  <c r="AC86" i="69" s="1"/>
  <c r="AC88" i="69" s="1"/>
  <c r="BZ99" i="68"/>
  <c r="BZ66" i="68"/>
  <c r="BZ68" i="68" s="1"/>
  <c r="BZ82" i="68"/>
  <c r="AJ99" i="68"/>
  <c r="AJ82" i="68"/>
  <c r="AJ66" i="68"/>
  <c r="AJ68" i="68" s="1"/>
  <c r="AQ99" i="68"/>
  <c r="AQ82" i="68"/>
  <c r="AQ66" i="68"/>
  <c r="AQ68" i="68" s="1"/>
  <c r="CQ99" i="68"/>
  <c r="CQ82" i="68"/>
  <c r="CQ66" i="68"/>
  <c r="CQ68" i="68" s="1"/>
  <c r="DH169" i="82"/>
  <c r="DH170" i="82" s="1"/>
  <c r="DH172" i="82" s="1"/>
  <c r="DH100" i="68"/>
  <c r="DH102" i="68" s="1"/>
  <c r="DH56" i="82"/>
  <c r="DH57" i="82" s="1"/>
  <c r="DH59" i="82" s="1"/>
  <c r="BY99" i="68"/>
  <c r="BY82" i="68"/>
  <c r="BY66" i="68"/>
  <c r="BY68" i="68" s="1"/>
  <c r="BD99" i="68"/>
  <c r="BD66" i="68"/>
  <c r="BD68" i="68" s="1"/>
  <c r="BD82" i="68"/>
  <c r="E65" i="68"/>
  <c r="H99" i="68"/>
  <c r="H82" i="68"/>
  <c r="H66" i="68"/>
  <c r="CN99" i="68"/>
  <c r="CN82" i="68"/>
  <c r="CN66" i="68"/>
  <c r="CN68" i="68" s="1"/>
  <c r="CZ56" i="82"/>
  <c r="CZ57" i="82" s="1"/>
  <c r="CZ59" i="82" s="1"/>
  <c r="CZ100" i="68"/>
  <c r="CZ102" i="68" s="1"/>
  <c r="CZ169" i="82"/>
  <c r="CZ170" i="82" s="1"/>
  <c r="CZ172" i="82" s="1"/>
  <c r="CL99" i="68"/>
  <c r="CL66" i="68"/>
  <c r="CL68" i="68" s="1"/>
  <c r="CL82" i="68"/>
  <c r="AB99" i="68"/>
  <c r="AB82" i="68"/>
  <c r="AB66" i="68"/>
  <c r="AB68" i="68" s="1"/>
  <c r="CC99" i="68"/>
  <c r="CC66" i="68"/>
  <c r="CC68" i="68" s="1"/>
  <c r="CC82" i="68"/>
  <c r="BI99" i="68"/>
  <c r="BI82" i="68"/>
  <c r="BI66" i="68"/>
  <c r="BI68" i="68" s="1"/>
  <c r="DC56" i="82"/>
  <c r="DC57" i="82" s="1"/>
  <c r="DC59" i="82" s="1"/>
  <c r="DC100" i="68"/>
  <c r="DC102" i="68" s="1"/>
  <c r="DC169" i="82"/>
  <c r="DC170" i="82" s="1"/>
  <c r="DC172" i="82" s="1"/>
  <c r="AK99" i="68"/>
  <c r="AK66" i="68"/>
  <c r="AK68" i="68" s="1"/>
  <c r="AK82" i="68"/>
  <c r="BO99" i="68"/>
  <c r="BO82" i="68"/>
  <c r="BO66" i="68"/>
  <c r="BO68" i="68" s="1"/>
  <c r="DI100" i="68"/>
  <c r="DI102" i="68" s="1"/>
  <c r="DI169" i="82"/>
  <c r="DI170" i="82" s="1"/>
  <c r="DI172" i="82" s="1"/>
  <c r="DI56" i="82"/>
  <c r="DI57" i="82" s="1"/>
  <c r="DI59" i="82" s="1"/>
  <c r="BH99" i="68"/>
  <c r="BH82" i="68"/>
  <c r="BH66" i="68"/>
  <c r="BH68" i="68" s="1"/>
  <c r="BN99" i="68"/>
  <c r="BN82" i="68"/>
  <c r="BN66" i="68"/>
  <c r="BN68" i="68" s="1"/>
  <c r="CV169" i="82"/>
  <c r="CV170" i="82" s="1"/>
  <c r="CV172" i="82" s="1"/>
  <c r="CV56" i="82"/>
  <c r="CV57" i="82" s="1"/>
  <c r="CV59" i="82" s="1"/>
  <c r="CV100" i="68"/>
  <c r="CV102" i="68" s="1"/>
  <c r="AN99" i="68"/>
  <c r="AN82" i="68"/>
  <c r="AN66" i="68"/>
  <c r="AN68" i="68" s="1"/>
  <c r="AL99" i="68"/>
  <c r="AL66" i="68"/>
  <c r="AL68" i="68" s="1"/>
  <c r="AL82" i="68"/>
  <c r="CF99" i="68"/>
  <c r="CF82" i="68"/>
  <c r="CF66" i="68"/>
  <c r="CF68" i="68" s="1"/>
  <c r="O99" i="68"/>
  <c r="O82" i="68"/>
  <c r="O66" i="68"/>
  <c r="O68" i="68" s="1"/>
  <c r="AD99" i="68"/>
  <c r="AD82" i="68"/>
  <c r="AD66" i="68"/>
  <c r="AD68" i="68" s="1"/>
  <c r="AS99" i="68"/>
  <c r="AS82" i="68"/>
  <c r="AS66" i="68"/>
  <c r="AS68" i="68" s="1"/>
  <c r="CR99" i="68"/>
  <c r="CR82" i="68"/>
  <c r="CR66" i="68"/>
  <c r="CR68" i="68" s="1"/>
  <c r="AM99" i="68"/>
  <c r="AM82" i="68"/>
  <c r="AM66" i="68"/>
  <c r="AM68" i="68" s="1"/>
  <c r="Y99" i="68"/>
  <c r="Y66" i="68"/>
  <c r="Y68" i="68" s="1"/>
  <c r="Y82" i="68"/>
  <c r="CB99" i="68"/>
  <c r="CB66" i="68"/>
  <c r="CB68" i="68" s="1"/>
  <c r="CB82" i="68"/>
  <c r="CE99" i="68"/>
  <c r="CE66" i="68"/>
  <c r="CE68" i="68" s="1"/>
  <c r="CE82" i="68"/>
  <c r="BM99" i="68"/>
  <c r="BM82" i="68"/>
  <c r="BM66" i="68"/>
  <c r="BM68" i="68" s="1"/>
  <c r="CX56" i="82"/>
  <c r="CX57" i="82" s="1"/>
  <c r="CX59" i="82" s="1"/>
  <c r="CX169" i="82"/>
  <c r="CX170" i="82" s="1"/>
  <c r="CX172" i="82" s="1"/>
  <c r="CX100" i="68"/>
  <c r="CX102" i="68" s="1"/>
  <c r="BK99" i="68"/>
  <c r="BK82" i="68"/>
  <c r="BK66" i="68"/>
  <c r="BK68" i="68" s="1"/>
  <c r="DF100" i="68"/>
  <c r="DF102" i="68" s="1"/>
  <c r="DF169" i="82"/>
  <c r="DF170" i="82" s="1"/>
  <c r="DF172" i="82" s="1"/>
  <c r="DF56" i="82"/>
  <c r="DF57" i="82" s="1"/>
  <c r="DF59" i="82" s="1"/>
  <c r="Z99" i="68"/>
  <c r="Z82" i="68"/>
  <c r="Z66" i="68"/>
  <c r="Z68" i="68" s="1"/>
  <c r="CI99" i="68"/>
  <c r="CI66" i="68"/>
  <c r="CI68" i="68" s="1"/>
  <c r="CI82" i="68"/>
  <c r="BF99" i="68"/>
  <c r="BF82" i="68"/>
  <c r="BF66" i="68"/>
  <c r="BF68" i="68" s="1"/>
  <c r="BR99" i="68"/>
  <c r="BR66" i="68"/>
  <c r="BR68" i="68" s="1"/>
  <c r="BR82" i="68"/>
  <c r="CS99" i="68"/>
  <c r="CS82" i="68"/>
  <c r="CS66" i="68"/>
  <c r="CS68" i="68" s="1"/>
  <c r="CK99" i="68"/>
  <c r="CK66" i="68"/>
  <c r="CK68" i="68" s="1"/>
  <c r="CK82" i="68"/>
  <c r="DG100" i="68"/>
  <c r="DG102" i="68" s="1"/>
  <c r="DG169" i="82"/>
  <c r="DG170" i="82" s="1"/>
  <c r="DG172" i="82" s="1"/>
  <c r="DG56" i="82"/>
  <c r="DG57" i="82" s="1"/>
  <c r="DG59" i="82" s="1"/>
  <c r="DD169" i="82"/>
  <c r="DD170" i="82" s="1"/>
  <c r="DD172" i="82" s="1"/>
  <c r="DD56" i="82"/>
  <c r="DD57" i="82" s="1"/>
  <c r="DD59" i="82" s="1"/>
  <c r="DD100" i="68"/>
  <c r="DD102" i="68" s="1"/>
  <c r="CO99" i="68"/>
  <c r="CO66" i="68"/>
  <c r="CO68" i="68" s="1"/>
  <c r="CO82" i="68"/>
  <c r="BJ99" i="68"/>
  <c r="BJ82" i="68"/>
  <c r="BJ66" i="68"/>
  <c r="BJ68" i="68" s="1"/>
  <c r="M99" i="68"/>
  <c r="M66" i="68"/>
  <c r="M68" i="68" s="1"/>
  <c r="M82" i="68"/>
  <c r="AY99" i="68"/>
  <c r="AY66" i="68"/>
  <c r="AY68" i="68" s="1"/>
  <c r="AY82" i="68"/>
  <c r="BS99" i="68"/>
  <c r="BS82" i="68"/>
  <c r="BS66" i="68"/>
  <c r="BS68" i="68" s="1"/>
  <c r="BB99" i="68"/>
  <c r="BB66" i="68"/>
  <c r="BB68" i="68" s="1"/>
  <c r="BB82" i="68"/>
  <c r="CG99" i="68"/>
  <c r="CG66" i="68"/>
  <c r="CG68" i="68" s="1"/>
  <c r="CG82" i="68"/>
  <c r="S99" i="68"/>
  <c r="S66" i="68"/>
  <c r="S68" i="68" s="1"/>
  <c r="S82" i="68"/>
  <c r="AA99" i="68"/>
  <c r="AA66" i="68"/>
  <c r="AA68" i="68" s="1"/>
  <c r="AA82" i="68"/>
  <c r="J66" i="68"/>
  <c r="J68" i="68" s="1"/>
  <c r="J82" i="68"/>
  <c r="J99" i="68"/>
  <c r="AI99" i="68"/>
  <c r="AI82" i="68"/>
  <c r="AI66" i="68"/>
  <c r="AI68" i="68" s="1"/>
  <c r="I66" i="68"/>
  <c r="I68" i="68" s="1"/>
  <c r="I99" i="68"/>
  <c r="I82" i="68"/>
  <c r="P99" i="68"/>
  <c r="P82" i="68"/>
  <c r="P66" i="68"/>
  <c r="P68" i="68" s="1"/>
  <c r="AG99" i="68"/>
  <c r="AG66" i="68"/>
  <c r="AG68" i="68" s="1"/>
  <c r="AG82" i="68"/>
  <c r="AP99" i="68"/>
  <c r="AP82" i="68"/>
  <c r="AP66" i="68"/>
  <c r="AP68" i="68" s="1"/>
  <c r="BA99" i="68"/>
  <c r="BA82" i="68"/>
  <c r="BA66" i="68"/>
  <c r="BA68" i="68" s="1"/>
  <c r="AH99" i="68"/>
  <c r="AH82" i="68"/>
  <c r="AH66" i="68"/>
  <c r="AH68" i="68" s="1"/>
  <c r="AF99" i="68"/>
  <c r="AF66" i="68"/>
  <c r="AF68" i="68" s="1"/>
  <c r="AF82" i="68"/>
  <c r="CD99" i="68"/>
  <c r="CD82" i="68"/>
  <c r="CD66" i="68"/>
  <c r="CD68" i="68" s="1"/>
  <c r="AZ99" i="68"/>
  <c r="AZ66" i="68"/>
  <c r="AZ68" i="68" s="1"/>
  <c r="AZ82" i="68"/>
  <c r="DB169" i="82"/>
  <c r="DB170" i="82" s="1"/>
  <c r="DB172" i="82" s="1"/>
  <c r="DB100" i="68"/>
  <c r="DB102" i="68" s="1"/>
  <c r="DB56" i="82"/>
  <c r="DB57" i="82" s="1"/>
  <c r="DB59" i="82" s="1"/>
  <c r="V99" i="68"/>
  <c r="V82" i="68"/>
  <c r="V66" i="68"/>
  <c r="V68" i="68" s="1"/>
  <c r="CT169" i="82"/>
  <c r="CT170" i="82" s="1"/>
  <c r="CT172" i="82" s="1"/>
  <c r="CT56" i="82"/>
  <c r="CT57" i="82" s="1"/>
  <c r="CT59" i="82" s="1"/>
  <c r="CT100" i="68"/>
  <c r="CT102" i="68" s="1"/>
  <c r="BV99" i="68"/>
  <c r="BV66" i="68"/>
  <c r="BV68" i="68" s="1"/>
  <c r="BV82" i="68"/>
  <c r="DE100" i="68"/>
  <c r="DE102" i="68" s="1"/>
  <c r="DE169" i="82"/>
  <c r="DE170" i="82" s="1"/>
  <c r="DE172" i="82" s="1"/>
  <c r="DE56" i="82"/>
  <c r="DE57" i="82" s="1"/>
  <c r="DE59" i="82" s="1"/>
  <c r="BE99" i="68"/>
  <c r="BE82" i="68"/>
  <c r="BE66" i="68"/>
  <c r="BE68" i="68" s="1"/>
  <c r="L99" i="68"/>
  <c r="L66" i="68"/>
  <c r="L68" i="68" s="1"/>
  <c r="L82" i="68"/>
  <c r="R99" i="68"/>
  <c r="R82" i="68"/>
  <c r="R66" i="68"/>
  <c r="R68" i="68" s="1"/>
  <c r="AV99" i="68"/>
  <c r="AV82" i="68"/>
  <c r="AV66" i="68"/>
  <c r="AV68" i="68" s="1"/>
  <c r="CH99" i="68"/>
  <c r="CH82" i="68"/>
  <c r="CH66" i="68"/>
  <c r="CH68" i="68" s="1"/>
  <c r="DA169" i="82"/>
  <c r="DA170" i="82" s="1"/>
  <c r="DA172" i="82" s="1"/>
  <c r="DA100" i="68"/>
  <c r="DA102" i="68" s="1"/>
  <c r="DA56" i="82"/>
  <c r="DA57" i="82" s="1"/>
  <c r="DA59" i="82" s="1"/>
  <c r="CT42" i="13"/>
  <c r="CT54" i="13" s="1"/>
  <c r="CT57" i="13" s="1"/>
  <c r="CT204" i="15" s="1"/>
  <c r="AC42" i="24"/>
  <c r="AC41" i="24" s="1"/>
  <c r="AC53" i="24" s="1"/>
  <c r="AC99" i="68"/>
  <c r="AC66" i="68"/>
  <c r="AC68" i="68" s="1"/>
  <c r="AC82" i="68"/>
  <c r="CT33" i="21"/>
  <c r="CT36" i="21" s="1"/>
  <c r="CT61" i="21" s="1"/>
  <c r="AC25" i="69"/>
  <c r="AC32" i="69" s="1"/>
  <c r="BP99" i="68"/>
  <c r="BP66" i="68"/>
  <c r="BP68" i="68" s="1"/>
  <c r="BP82" i="68"/>
  <c r="K99" i="68"/>
  <c r="K66" i="68"/>
  <c r="K68" i="68" s="1"/>
  <c r="K82" i="68"/>
  <c r="AE99" i="68"/>
  <c r="AE82" i="68"/>
  <c r="AE66" i="68"/>
  <c r="AE68" i="68" s="1"/>
  <c r="CY56" i="82"/>
  <c r="CY57" i="82" s="1"/>
  <c r="CY59" i="82" s="1"/>
  <c r="CY100" i="68"/>
  <c r="CY102" i="68" s="1"/>
  <c r="CY169" i="82"/>
  <c r="CY170" i="82" s="1"/>
  <c r="CY172" i="82" s="1"/>
  <c r="CU100" i="68"/>
  <c r="CU102" i="68" s="1"/>
  <c r="CU56" i="82"/>
  <c r="CU57" i="82" s="1"/>
  <c r="CU59" i="82" s="1"/>
  <c r="CU169" i="82"/>
  <c r="CU170" i="82" s="1"/>
  <c r="CU172" i="82" s="1"/>
  <c r="BQ99" i="68"/>
  <c r="BQ66" i="68"/>
  <c r="BQ68" i="68" s="1"/>
  <c r="BQ82" i="68"/>
  <c r="DA75" i="82" l="1"/>
  <c r="DA72" i="82"/>
  <c r="DA76" i="82"/>
  <c r="DA66" i="82"/>
  <c r="DA65" i="82"/>
  <c r="DA74" i="82"/>
  <c r="DA71" i="82"/>
  <c r="DA77" i="82"/>
  <c r="DA69" i="82"/>
  <c r="DA67" i="82"/>
  <c r="DA70" i="82"/>
  <c r="DA64" i="82"/>
  <c r="DA68" i="82"/>
  <c r="DA73" i="82"/>
  <c r="DA78" i="82"/>
  <c r="BS56" i="82"/>
  <c r="BS57" i="82" s="1"/>
  <c r="BS59" i="82" s="1"/>
  <c r="BS169" i="82"/>
  <c r="BS170" i="82" s="1"/>
  <c r="BS172" i="82" s="1"/>
  <c r="BS100" i="68"/>
  <c r="BS102" i="68" s="1"/>
  <c r="AB169" i="82"/>
  <c r="AB170" i="82" s="1"/>
  <c r="AB172" i="82" s="1"/>
  <c r="AB100" i="68"/>
  <c r="AB102" i="68" s="1"/>
  <c r="AB56" i="82"/>
  <c r="AB57" i="82" s="1"/>
  <c r="AB59" i="82" s="1"/>
  <c r="BE169" i="82"/>
  <c r="BE170" i="82" s="1"/>
  <c r="BE172" i="82" s="1"/>
  <c r="BE56" i="82"/>
  <c r="BE57" i="82" s="1"/>
  <c r="BE59" i="82" s="1"/>
  <c r="BE100" i="68"/>
  <c r="BE102" i="68" s="1"/>
  <c r="CE109" i="82"/>
  <c r="CE111" i="82" s="1"/>
  <c r="CE113" i="82" s="1"/>
  <c r="CE84" i="68"/>
  <c r="CE86" i="68" s="1"/>
  <c r="Q109" i="82"/>
  <c r="Q111" i="82" s="1"/>
  <c r="Q113" i="82" s="1"/>
  <c r="Q84" i="68"/>
  <c r="Q86" i="68" s="1"/>
  <c r="AA109" i="82"/>
  <c r="AA111" i="82" s="1"/>
  <c r="AA113" i="82" s="1"/>
  <c r="AA84" i="68"/>
  <c r="AA86" i="68" s="1"/>
  <c r="AN100" i="68"/>
  <c r="AN102" i="68" s="1"/>
  <c r="AN169" i="82"/>
  <c r="AN170" i="82" s="1"/>
  <c r="AN172" i="82" s="1"/>
  <c r="AN56" i="82"/>
  <c r="AN57" i="82" s="1"/>
  <c r="AN59" i="82" s="1"/>
  <c r="AZ169" i="82"/>
  <c r="AZ170" i="82" s="1"/>
  <c r="AZ172" i="82" s="1"/>
  <c r="AZ56" i="82"/>
  <c r="AZ57" i="82" s="1"/>
  <c r="AZ59" i="82" s="1"/>
  <c r="AZ100" i="68"/>
  <c r="AZ102" i="68" s="1"/>
  <c r="Z109" i="82"/>
  <c r="Z111" i="82" s="1"/>
  <c r="Z113" i="82" s="1"/>
  <c r="Z84" i="68"/>
  <c r="Z86" i="68" s="1"/>
  <c r="AS56" i="82"/>
  <c r="AS57" i="82" s="1"/>
  <c r="AS59" i="82" s="1"/>
  <c r="AS100" i="68"/>
  <c r="AS102" i="68" s="1"/>
  <c r="AS169" i="82"/>
  <c r="AS170" i="82" s="1"/>
  <c r="AS172" i="82" s="1"/>
  <c r="BY100" i="68"/>
  <c r="BY102" i="68" s="1"/>
  <c r="BY56" i="82"/>
  <c r="BY57" i="82" s="1"/>
  <c r="BY59" i="82" s="1"/>
  <c r="BY169" i="82"/>
  <c r="BY170" i="82" s="1"/>
  <c r="BY172" i="82" s="1"/>
  <c r="AT100" i="68"/>
  <c r="AT102" i="68" s="1"/>
  <c r="AT56" i="82"/>
  <c r="AT57" i="82" s="1"/>
  <c r="AT59" i="82" s="1"/>
  <c r="AT169" i="82"/>
  <c r="AT170" i="82" s="1"/>
  <c r="AT172" i="82" s="1"/>
  <c r="M109" i="82"/>
  <c r="M111" i="82" s="1"/>
  <c r="M113" i="82" s="1"/>
  <c r="M84" i="68"/>
  <c r="M86" i="68" s="1"/>
  <c r="DH69" i="82"/>
  <c r="DH75" i="82"/>
  <c r="DH67" i="82"/>
  <c r="DH71" i="82"/>
  <c r="DH68" i="82"/>
  <c r="DH72" i="82"/>
  <c r="DH66" i="82"/>
  <c r="DH78" i="82"/>
  <c r="DH64" i="82"/>
  <c r="DH73" i="82"/>
  <c r="DH77" i="82"/>
  <c r="DH70" i="82"/>
  <c r="DH76" i="82"/>
  <c r="DH65" i="82"/>
  <c r="DH74" i="82"/>
  <c r="BX169" i="82"/>
  <c r="BX170" i="82" s="1"/>
  <c r="BX172" i="82" s="1"/>
  <c r="BX100" i="68"/>
  <c r="BX102" i="68" s="1"/>
  <c r="BX56" i="82"/>
  <c r="BX57" i="82" s="1"/>
  <c r="BX59" i="82" s="1"/>
  <c r="S109" i="82"/>
  <c r="S111" i="82" s="1"/>
  <c r="S113" i="82" s="1"/>
  <c r="S84" i="68"/>
  <c r="S86" i="68" s="1"/>
  <c r="DF183" i="82"/>
  <c r="DF182" i="82"/>
  <c r="DF178" i="82"/>
  <c r="DF180" i="82"/>
  <c r="DF177" i="82"/>
  <c r="DF187" i="82"/>
  <c r="DF185" i="82"/>
  <c r="DF179" i="82"/>
  <c r="DF189" i="82"/>
  <c r="DF188" i="82"/>
  <c r="DF184" i="82"/>
  <c r="DF190" i="82"/>
  <c r="DF191" i="82"/>
  <c r="DF186" i="82"/>
  <c r="DF181" i="82"/>
  <c r="BU109" i="82"/>
  <c r="BU111" i="82" s="1"/>
  <c r="BU113" i="82" s="1"/>
  <c r="BU84" i="68"/>
  <c r="BU86" i="68" s="1"/>
  <c r="P109" i="82"/>
  <c r="P111" i="82" s="1"/>
  <c r="P113" i="82" s="1"/>
  <c r="P84" i="68"/>
  <c r="P86" i="68" s="1"/>
  <c r="N109" i="82"/>
  <c r="N111" i="82" s="1"/>
  <c r="N113" i="82" s="1"/>
  <c r="N84" i="68"/>
  <c r="N86" i="68" s="1"/>
  <c r="AC35" i="69"/>
  <c r="AC60" i="69" s="1"/>
  <c r="CT78" i="82"/>
  <c r="CT70" i="82"/>
  <c r="CT66" i="82"/>
  <c r="CT65" i="82"/>
  <c r="CT76" i="82"/>
  <c r="CT71" i="82"/>
  <c r="CT72" i="82"/>
  <c r="CT73" i="82"/>
  <c r="CT69" i="82"/>
  <c r="CT77" i="82"/>
  <c r="CT74" i="82"/>
  <c r="CT68" i="82"/>
  <c r="CT64" i="82"/>
  <c r="CT75" i="82"/>
  <c r="CT67" i="82"/>
  <c r="AF169" i="82"/>
  <c r="AF170" i="82" s="1"/>
  <c r="AF172" i="82" s="1"/>
  <c r="AF56" i="82"/>
  <c r="AF57" i="82" s="1"/>
  <c r="AF59" i="82" s="1"/>
  <c r="AF100" i="68"/>
  <c r="AF102" i="68" s="1"/>
  <c r="I84" i="68"/>
  <c r="I86" i="68" s="1"/>
  <c r="I109" i="82"/>
  <c r="I111" i="82" s="1"/>
  <c r="I113" i="82" s="1"/>
  <c r="BJ100" i="68"/>
  <c r="BJ102" i="68" s="1"/>
  <c r="BJ56" i="82"/>
  <c r="BJ57" i="82" s="1"/>
  <c r="BJ59" i="82" s="1"/>
  <c r="BJ169" i="82"/>
  <c r="BJ170" i="82" s="1"/>
  <c r="BJ172" i="82" s="1"/>
  <c r="BR109" i="82"/>
  <c r="BR111" i="82" s="1"/>
  <c r="BR113" i="82" s="1"/>
  <c r="BR84" i="68"/>
  <c r="BR86" i="68" s="1"/>
  <c r="BK109" i="82"/>
  <c r="BK111" i="82" s="1"/>
  <c r="BK113" i="82" s="1"/>
  <c r="BK84" i="68"/>
  <c r="BK86" i="68" s="1"/>
  <c r="Y56" i="82"/>
  <c r="Y57" i="82" s="1"/>
  <c r="Y59" i="82" s="1"/>
  <c r="Y169" i="82"/>
  <c r="Y170" i="82" s="1"/>
  <c r="Y172" i="82" s="1"/>
  <c r="Y100" i="68"/>
  <c r="Y102" i="68" s="1"/>
  <c r="O169" i="82"/>
  <c r="O170" i="82" s="1"/>
  <c r="O172" i="82" s="1"/>
  <c r="O56" i="82"/>
  <c r="O57" i="82" s="1"/>
  <c r="O59" i="82" s="1"/>
  <c r="O100" i="68"/>
  <c r="O102" i="68" s="1"/>
  <c r="BI109" i="82"/>
  <c r="BI111" i="82" s="1"/>
  <c r="BI113" i="82" s="1"/>
  <c r="BI84" i="68"/>
  <c r="BI86" i="68" s="1"/>
  <c r="CN56" i="82"/>
  <c r="CN57" i="82" s="1"/>
  <c r="CN59" i="82" s="1"/>
  <c r="CN169" i="82"/>
  <c r="CN170" i="82" s="1"/>
  <c r="CN172" i="82" s="1"/>
  <c r="CN100" i="68"/>
  <c r="CN102" i="68" s="1"/>
  <c r="CQ100" i="68"/>
  <c r="CQ102" i="68" s="1"/>
  <c r="CQ169" i="82"/>
  <c r="CQ170" i="82" s="1"/>
  <c r="CQ172" i="82" s="1"/>
  <c r="CQ56" i="82"/>
  <c r="CQ57" i="82" s="1"/>
  <c r="CQ59" i="82" s="1"/>
  <c r="N56" i="82"/>
  <c r="N57" i="82" s="1"/>
  <c r="N59" i="82" s="1"/>
  <c r="N169" i="82"/>
  <c r="N170" i="82" s="1"/>
  <c r="N172" i="82" s="1"/>
  <c r="N100" i="68"/>
  <c r="N102" i="68" s="1"/>
  <c r="BL109" i="82"/>
  <c r="BL111" i="82" s="1"/>
  <c r="BL113" i="82" s="1"/>
  <c r="BL84" i="68"/>
  <c r="BL86" i="68" s="1"/>
  <c r="CM56" i="82"/>
  <c r="CM57" i="82" s="1"/>
  <c r="CM59" i="82" s="1"/>
  <c r="CM169" i="82"/>
  <c r="CM170" i="82" s="1"/>
  <c r="CM172" i="82" s="1"/>
  <c r="CM100" i="68"/>
  <c r="CM102" i="68" s="1"/>
  <c r="BE109" i="82"/>
  <c r="BE111" i="82" s="1"/>
  <c r="BE113" i="82" s="1"/>
  <c r="BE84" i="68"/>
  <c r="BE86" i="68" s="1"/>
  <c r="BM169" i="82"/>
  <c r="BM170" i="82" s="1"/>
  <c r="BM172" i="82" s="1"/>
  <c r="BM100" i="68"/>
  <c r="BM102" i="68" s="1"/>
  <c r="BM56" i="82"/>
  <c r="BM57" i="82" s="1"/>
  <c r="BM59" i="82" s="1"/>
  <c r="DJ188" i="82"/>
  <c r="DJ185" i="82"/>
  <c r="DJ187" i="82"/>
  <c r="DJ184" i="82"/>
  <c r="DJ179" i="82"/>
  <c r="DJ182" i="82"/>
  <c r="DJ189" i="82"/>
  <c r="DJ191" i="82"/>
  <c r="DJ177" i="82"/>
  <c r="DJ181" i="82"/>
  <c r="DJ186" i="82"/>
  <c r="DJ183" i="82"/>
  <c r="DJ180" i="82"/>
  <c r="DJ178" i="82"/>
  <c r="DJ190" i="82"/>
  <c r="AN109" i="82"/>
  <c r="AN111" i="82" s="1"/>
  <c r="AN113" i="82" s="1"/>
  <c r="AN84" i="68"/>
  <c r="AN86" i="68" s="1"/>
  <c r="BO169" i="82"/>
  <c r="BO170" i="82" s="1"/>
  <c r="BO172" i="82" s="1"/>
  <c r="BO56" i="82"/>
  <c r="BO57" i="82" s="1"/>
  <c r="BO59" i="82" s="1"/>
  <c r="BO100" i="68"/>
  <c r="BO102" i="68" s="1"/>
  <c r="DA177" i="82"/>
  <c r="DA183" i="82"/>
  <c r="DA178" i="82"/>
  <c r="DA189" i="82"/>
  <c r="DA185" i="82"/>
  <c r="DA190" i="82"/>
  <c r="DA188" i="82"/>
  <c r="DA186" i="82"/>
  <c r="DA184" i="82"/>
  <c r="DA179" i="82"/>
  <c r="DA187" i="82"/>
  <c r="DA191" i="82"/>
  <c r="DA181" i="82"/>
  <c r="DA180" i="82"/>
  <c r="DA182" i="82"/>
  <c r="AK109" i="82"/>
  <c r="AK111" i="82" s="1"/>
  <c r="AK113" i="82" s="1"/>
  <c r="AK84" i="68"/>
  <c r="AK86" i="68" s="1"/>
  <c r="AT109" i="82"/>
  <c r="AT111" i="82" s="1"/>
  <c r="AT113" i="82" s="1"/>
  <c r="AT84" i="68"/>
  <c r="AT86" i="68" s="1"/>
  <c r="AG109" i="82"/>
  <c r="AG111" i="82" s="1"/>
  <c r="AG113" i="82" s="1"/>
  <c r="AG84" i="68"/>
  <c r="AG86" i="68" s="1"/>
  <c r="AY169" i="82"/>
  <c r="AY170" i="82" s="1"/>
  <c r="AY172" i="82" s="1"/>
  <c r="AY56" i="82"/>
  <c r="AY57" i="82" s="1"/>
  <c r="AY59" i="82" s="1"/>
  <c r="AY100" i="68"/>
  <c r="AY102" i="68" s="1"/>
  <c r="CE100" i="68"/>
  <c r="CE102" i="68" s="1"/>
  <c r="CE56" i="82"/>
  <c r="CE57" i="82" s="1"/>
  <c r="CE59" i="82" s="1"/>
  <c r="CE169" i="82"/>
  <c r="CE170" i="82" s="1"/>
  <c r="CE172" i="82" s="1"/>
  <c r="CL169" i="82"/>
  <c r="CL170" i="82" s="1"/>
  <c r="CL172" i="82" s="1"/>
  <c r="CL100" i="68"/>
  <c r="CL102" i="68" s="1"/>
  <c r="CL56" i="82"/>
  <c r="CL57" i="82" s="1"/>
  <c r="CL59" i="82" s="1"/>
  <c r="AW100" i="68"/>
  <c r="AW102" i="68" s="1"/>
  <c r="AW169" i="82"/>
  <c r="AW170" i="82" s="1"/>
  <c r="AW172" i="82" s="1"/>
  <c r="AW56" i="82"/>
  <c r="AW57" i="82" s="1"/>
  <c r="AW59" i="82" s="1"/>
  <c r="CH109" i="82"/>
  <c r="CH111" i="82" s="1"/>
  <c r="CH113" i="82" s="1"/>
  <c r="CH84" i="68"/>
  <c r="CH86" i="68" s="1"/>
  <c r="AA169" i="82"/>
  <c r="AA170" i="82" s="1"/>
  <c r="AA172" i="82" s="1"/>
  <c r="AA56" i="82"/>
  <c r="AA57" i="82" s="1"/>
  <c r="AA59" i="82" s="1"/>
  <c r="AA100" i="68"/>
  <c r="AA102" i="68" s="1"/>
  <c r="Z100" i="68"/>
  <c r="Z102" i="68" s="1"/>
  <c r="Z56" i="82"/>
  <c r="Z57" i="82" s="1"/>
  <c r="Z59" i="82" s="1"/>
  <c r="Z169" i="82"/>
  <c r="Z170" i="82" s="1"/>
  <c r="Z172" i="82" s="1"/>
  <c r="CV67" i="82"/>
  <c r="CV69" i="82"/>
  <c r="CV73" i="82"/>
  <c r="CV65" i="82"/>
  <c r="CV77" i="82"/>
  <c r="CV76" i="82"/>
  <c r="CV68" i="82"/>
  <c r="CV71" i="82"/>
  <c r="CV66" i="82"/>
  <c r="CV70" i="82"/>
  <c r="CV75" i="82"/>
  <c r="CV64" i="82"/>
  <c r="CV78" i="82"/>
  <c r="CV74" i="82"/>
  <c r="CV72" i="82"/>
  <c r="AK169" i="82"/>
  <c r="AK170" i="82" s="1"/>
  <c r="AK172" i="82" s="1"/>
  <c r="AK100" i="68"/>
  <c r="AK102" i="68" s="1"/>
  <c r="AK56" i="82"/>
  <c r="AK57" i="82" s="1"/>
  <c r="AK59" i="82" s="1"/>
  <c r="BG109" i="82"/>
  <c r="BG111" i="82" s="1"/>
  <c r="BG113" i="82" s="1"/>
  <c r="BG84" i="68"/>
  <c r="BG86" i="68" s="1"/>
  <c r="K169" i="82"/>
  <c r="K170" i="82" s="1"/>
  <c r="K172" i="82" s="1"/>
  <c r="K100" i="68"/>
  <c r="K102" i="68" s="1"/>
  <c r="K56" i="82"/>
  <c r="K57" i="82" s="1"/>
  <c r="K59" i="82" s="1"/>
  <c r="DC186" i="82"/>
  <c r="DC191" i="82"/>
  <c r="DC184" i="82"/>
  <c r="DC182" i="82"/>
  <c r="DC188" i="82"/>
  <c r="DC183" i="82"/>
  <c r="DC180" i="82"/>
  <c r="DC189" i="82"/>
  <c r="DC178" i="82"/>
  <c r="DC181" i="82"/>
  <c r="DC190" i="82"/>
  <c r="DC185" i="82"/>
  <c r="DC187" i="82"/>
  <c r="DC179" i="82"/>
  <c r="DC177" i="82"/>
  <c r="DH189" i="82"/>
  <c r="DH188" i="82"/>
  <c r="DH183" i="82"/>
  <c r="DH184" i="82"/>
  <c r="DH181" i="82"/>
  <c r="DH180" i="82"/>
  <c r="DH178" i="82"/>
  <c r="DH185" i="82"/>
  <c r="DH191" i="82"/>
  <c r="DH179" i="82"/>
  <c r="DH187" i="82"/>
  <c r="DH177" i="82"/>
  <c r="DH186" i="82"/>
  <c r="DH190" i="82"/>
  <c r="DH182" i="82"/>
  <c r="BQ109" i="82"/>
  <c r="BQ111" i="82" s="1"/>
  <c r="BQ113" i="82" s="1"/>
  <c r="BQ84" i="68"/>
  <c r="BQ86" i="68" s="1"/>
  <c r="DC65" i="82"/>
  <c r="DC70" i="82"/>
  <c r="DC74" i="82"/>
  <c r="DC66" i="82"/>
  <c r="DC69" i="82"/>
  <c r="DC78" i="82"/>
  <c r="DC71" i="82"/>
  <c r="DC72" i="82"/>
  <c r="DC67" i="82"/>
  <c r="DC73" i="82"/>
  <c r="DC75" i="82"/>
  <c r="DC76" i="82"/>
  <c r="DC68" i="82"/>
  <c r="DC77" i="82"/>
  <c r="DC64" i="82"/>
  <c r="BU100" i="68"/>
  <c r="BU102" i="68" s="1"/>
  <c r="BU169" i="82"/>
  <c r="BU170" i="82" s="1"/>
  <c r="BU172" i="82" s="1"/>
  <c r="BU56" i="82"/>
  <c r="BU57" i="82" s="1"/>
  <c r="BU59" i="82" s="1"/>
  <c r="CG109" i="82"/>
  <c r="CG111" i="82" s="1"/>
  <c r="CG113" i="82" s="1"/>
  <c r="CG84" i="68"/>
  <c r="CG86" i="68" s="1"/>
  <c r="BN169" i="82"/>
  <c r="BN170" i="82" s="1"/>
  <c r="BN172" i="82" s="1"/>
  <c r="BN56" i="82"/>
  <c r="BN57" i="82" s="1"/>
  <c r="BN59" i="82" s="1"/>
  <c r="BN100" i="68"/>
  <c r="BN102" i="68" s="1"/>
  <c r="CM109" i="82"/>
  <c r="CM111" i="82" s="1"/>
  <c r="CM113" i="82" s="1"/>
  <c r="CM84" i="68"/>
  <c r="CM86" i="68" s="1"/>
  <c r="R109" i="82"/>
  <c r="R111" i="82" s="1"/>
  <c r="R113" i="82" s="1"/>
  <c r="R84" i="68"/>
  <c r="R86" i="68" s="1"/>
  <c r="BI100" i="68"/>
  <c r="BI102" i="68" s="1"/>
  <c r="BI169" i="82"/>
  <c r="BI170" i="82" s="1"/>
  <c r="BI172" i="82" s="1"/>
  <c r="BI56" i="82"/>
  <c r="BI57" i="82" s="1"/>
  <c r="BI59" i="82" s="1"/>
  <c r="BL100" i="68"/>
  <c r="BL102" i="68" s="1"/>
  <c r="BL169" i="82"/>
  <c r="BL170" i="82" s="1"/>
  <c r="BL172" i="82" s="1"/>
  <c r="BL56" i="82"/>
  <c r="BL57" i="82" s="1"/>
  <c r="BL59" i="82" s="1"/>
  <c r="BB109" i="82"/>
  <c r="BB111" i="82" s="1"/>
  <c r="BB113" i="82" s="1"/>
  <c r="BB84" i="68"/>
  <c r="BB86" i="68" s="1"/>
  <c r="BR169" i="82"/>
  <c r="BR170" i="82" s="1"/>
  <c r="BR172" i="82" s="1"/>
  <c r="BR56" i="82"/>
  <c r="BR57" i="82" s="1"/>
  <c r="BR59" i="82" s="1"/>
  <c r="BR100" i="68"/>
  <c r="BR102" i="68" s="1"/>
  <c r="CF109" i="82"/>
  <c r="CF111" i="82" s="1"/>
  <c r="CF113" i="82" s="1"/>
  <c r="CF84" i="68"/>
  <c r="CF86" i="68" s="1"/>
  <c r="BH56" i="82"/>
  <c r="BH57" i="82" s="1"/>
  <c r="BH59" i="82" s="1"/>
  <c r="BH100" i="68"/>
  <c r="BH102" i="68" s="1"/>
  <c r="BH169" i="82"/>
  <c r="BH170" i="82" s="1"/>
  <c r="BH172" i="82" s="1"/>
  <c r="CC109" i="82"/>
  <c r="CC111" i="82" s="1"/>
  <c r="CC113" i="82" s="1"/>
  <c r="CC84" i="68"/>
  <c r="CC86" i="68" s="1"/>
  <c r="H109" i="82"/>
  <c r="H84" i="68"/>
  <c r="AQ109" i="82"/>
  <c r="AQ111" i="82" s="1"/>
  <c r="AQ113" i="82" s="1"/>
  <c r="AQ84" i="68"/>
  <c r="AQ86" i="68" s="1"/>
  <c r="U109" i="82"/>
  <c r="U111" i="82" s="1"/>
  <c r="U113" i="82" s="1"/>
  <c r="U84" i="68"/>
  <c r="U86" i="68" s="1"/>
  <c r="AU56" i="82"/>
  <c r="AU57" i="82" s="1"/>
  <c r="AU59" i="82" s="1"/>
  <c r="AU169" i="82"/>
  <c r="AU170" i="82" s="1"/>
  <c r="AU172" i="82" s="1"/>
  <c r="AU100" i="68"/>
  <c r="AU102" i="68" s="1"/>
  <c r="BC109" i="82"/>
  <c r="BC111" i="82" s="1"/>
  <c r="BC113" i="82" s="1"/>
  <c r="BC84" i="68"/>
  <c r="BC86" i="68" s="1"/>
  <c r="J84" i="68"/>
  <c r="J86" i="68" s="1"/>
  <c r="J109" i="82"/>
  <c r="J111" i="82" s="1"/>
  <c r="J113" i="82" s="1"/>
  <c r="CR56" i="82"/>
  <c r="CR57" i="82" s="1"/>
  <c r="CR59" i="82" s="1"/>
  <c r="CR169" i="82"/>
  <c r="CR170" i="82" s="1"/>
  <c r="CR172" i="82" s="1"/>
  <c r="CR100" i="68"/>
  <c r="CR102" i="68" s="1"/>
  <c r="BD100" i="68"/>
  <c r="BD102" i="68" s="1"/>
  <c r="BD56" i="82"/>
  <c r="BD57" i="82" s="1"/>
  <c r="BD59" i="82" s="1"/>
  <c r="BD169" i="82"/>
  <c r="BD170" i="82" s="1"/>
  <c r="BD172" i="82" s="1"/>
  <c r="AZ109" i="82"/>
  <c r="AZ111" i="82" s="1"/>
  <c r="AZ113" i="82" s="1"/>
  <c r="AZ84" i="68"/>
  <c r="AZ86" i="68" s="1"/>
  <c r="AE56" i="82"/>
  <c r="AE57" i="82" s="1"/>
  <c r="AE59" i="82" s="1"/>
  <c r="AE100" i="68"/>
  <c r="AE102" i="68" s="1"/>
  <c r="AE169" i="82"/>
  <c r="AE170" i="82" s="1"/>
  <c r="AE172" i="82" s="1"/>
  <c r="DF69" i="82"/>
  <c r="DF73" i="82"/>
  <c r="DF75" i="82"/>
  <c r="DF74" i="82"/>
  <c r="DF67" i="82"/>
  <c r="DF68" i="82"/>
  <c r="DF72" i="82"/>
  <c r="DF66" i="82"/>
  <c r="DF76" i="82"/>
  <c r="DF78" i="82"/>
  <c r="DF65" i="82"/>
  <c r="DF70" i="82"/>
  <c r="DF64" i="82"/>
  <c r="DF71" i="82"/>
  <c r="DF77" i="82"/>
  <c r="T109" i="82"/>
  <c r="T111" i="82" s="1"/>
  <c r="T113" i="82" s="1"/>
  <c r="T84" i="68"/>
  <c r="T86" i="68" s="1"/>
  <c r="M56" i="82"/>
  <c r="M57" i="82" s="1"/>
  <c r="M59" i="82" s="1"/>
  <c r="M169" i="82"/>
  <c r="M170" i="82" s="1"/>
  <c r="M172" i="82" s="1"/>
  <c r="M100" i="68"/>
  <c r="M102" i="68" s="1"/>
  <c r="CZ69" i="82"/>
  <c r="CZ67" i="82"/>
  <c r="CZ70" i="82"/>
  <c r="CZ65" i="82"/>
  <c r="CZ73" i="82"/>
  <c r="CZ72" i="82"/>
  <c r="CZ64" i="82"/>
  <c r="CZ68" i="82"/>
  <c r="CZ78" i="82"/>
  <c r="CZ75" i="82"/>
  <c r="CZ76" i="82"/>
  <c r="CZ77" i="82"/>
  <c r="CZ74" i="82"/>
  <c r="CZ66" i="82"/>
  <c r="CZ71" i="82"/>
  <c r="T169" i="82"/>
  <c r="T170" i="82" s="1"/>
  <c r="T172" i="82" s="1"/>
  <c r="T56" i="82"/>
  <c r="T57" i="82" s="1"/>
  <c r="T59" i="82" s="1"/>
  <c r="T100" i="68"/>
  <c r="T102" i="68" s="1"/>
  <c r="BV169" i="82"/>
  <c r="BV170" i="82" s="1"/>
  <c r="BV172" i="82" s="1"/>
  <c r="BV56" i="82"/>
  <c r="BV57" i="82" s="1"/>
  <c r="BV59" i="82" s="1"/>
  <c r="BV100" i="68"/>
  <c r="BV102" i="68" s="1"/>
  <c r="BN109" i="82"/>
  <c r="BN111" i="82" s="1"/>
  <c r="BN113" i="82" s="1"/>
  <c r="BN84" i="68"/>
  <c r="BN86" i="68" s="1"/>
  <c r="CN109" i="82"/>
  <c r="CN111" i="82" s="1"/>
  <c r="CN113" i="82" s="1"/>
  <c r="CN84" i="68"/>
  <c r="CN86" i="68" s="1"/>
  <c r="BQ56" i="82"/>
  <c r="BQ57" i="82" s="1"/>
  <c r="BQ59" i="82" s="1"/>
  <c r="BQ169" i="82"/>
  <c r="BQ170" i="82" s="1"/>
  <c r="BQ172" i="82" s="1"/>
  <c r="BQ100" i="68"/>
  <c r="BQ102" i="68" s="1"/>
  <c r="CT189" i="82"/>
  <c r="CT181" i="82"/>
  <c r="CT184" i="82"/>
  <c r="CT183" i="82"/>
  <c r="CT191" i="82"/>
  <c r="CT186" i="82"/>
  <c r="CT180" i="82"/>
  <c r="CT185" i="82"/>
  <c r="CT187" i="82"/>
  <c r="CT190" i="82"/>
  <c r="CT177" i="82"/>
  <c r="CT178" i="82"/>
  <c r="CT182" i="82"/>
  <c r="CT179" i="82"/>
  <c r="CT188" i="82"/>
  <c r="CG100" i="68"/>
  <c r="CG102" i="68" s="1"/>
  <c r="CG169" i="82"/>
  <c r="CG170" i="82" s="1"/>
  <c r="CG172" i="82" s="1"/>
  <c r="CG56" i="82"/>
  <c r="CG57" i="82" s="1"/>
  <c r="CG59" i="82" s="1"/>
  <c r="BH109" i="82"/>
  <c r="BH111" i="82" s="1"/>
  <c r="BH113" i="82" s="1"/>
  <c r="BH84" i="68"/>
  <c r="BH86" i="68" s="1"/>
  <c r="CA169" i="82"/>
  <c r="CA170" i="82" s="1"/>
  <c r="CA172" i="82" s="1"/>
  <c r="CA56" i="82"/>
  <c r="CA57" i="82" s="1"/>
  <c r="CA59" i="82" s="1"/>
  <c r="CA100" i="68"/>
  <c r="CA102" i="68" s="1"/>
  <c r="AC109" i="82"/>
  <c r="AC111" i="82" s="1"/>
  <c r="AC113" i="82" s="1"/>
  <c r="AC84" i="68"/>
  <c r="AC86" i="68" s="1"/>
  <c r="R169" i="82"/>
  <c r="R170" i="82" s="1"/>
  <c r="R172" i="82" s="1"/>
  <c r="R56" i="82"/>
  <c r="R57" i="82" s="1"/>
  <c r="R59" i="82" s="1"/>
  <c r="R100" i="68"/>
  <c r="R102" i="68" s="1"/>
  <c r="L109" i="82"/>
  <c r="L111" i="82" s="1"/>
  <c r="L113" i="82" s="1"/>
  <c r="L84" i="68"/>
  <c r="L86" i="68" s="1"/>
  <c r="V109" i="82"/>
  <c r="V111" i="82" s="1"/>
  <c r="V113" i="82" s="1"/>
  <c r="V84" i="68"/>
  <c r="V86" i="68" s="1"/>
  <c r="AH56" i="82"/>
  <c r="AH57" i="82" s="1"/>
  <c r="AH59" i="82" s="1"/>
  <c r="AH100" i="68"/>
  <c r="AH102" i="68" s="1"/>
  <c r="AH169" i="82"/>
  <c r="AH170" i="82" s="1"/>
  <c r="AH172" i="82" s="1"/>
  <c r="CO169" i="82"/>
  <c r="CO170" i="82" s="1"/>
  <c r="CO172" i="82" s="1"/>
  <c r="CO56" i="82"/>
  <c r="CO57" i="82" s="1"/>
  <c r="CO59" i="82" s="1"/>
  <c r="CO100" i="68"/>
  <c r="CO102" i="68" s="1"/>
  <c r="CX181" i="82"/>
  <c r="CX180" i="82"/>
  <c r="CX179" i="82"/>
  <c r="CX191" i="82"/>
  <c r="CX185" i="82"/>
  <c r="CX186" i="82"/>
  <c r="CX178" i="82"/>
  <c r="CX189" i="82"/>
  <c r="CX190" i="82"/>
  <c r="CX182" i="82"/>
  <c r="CX184" i="82"/>
  <c r="CX187" i="82"/>
  <c r="CX177" i="82"/>
  <c r="CX183" i="82"/>
  <c r="CX188" i="82"/>
  <c r="AM109" i="82"/>
  <c r="AM111" i="82" s="1"/>
  <c r="AM113" i="82" s="1"/>
  <c r="AM84" i="68"/>
  <c r="AM86" i="68" s="1"/>
  <c r="CF56" i="82"/>
  <c r="CF57" i="82" s="1"/>
  <c r="CF59" i="82" s="1"/>
  <c r="CF100" i="68"/>
  <c r="CF102" i="68" s="1"/>
  <c r="CF169" i="82"/>
  <c r="CF170" i="82" s="1"/>
  <c r="CF172" i="82" s="1"/>
  <c r="DI77" i="82"/>
  <c r="DI73" i="82"/>
  <c r="DI70" i="82"/>
  <c r="DI71" i="82"/>
  <c r="DI68" i="82"/>
  <c r="DI69" i="82"/>
  <c r="DI75" i="82"/>
  <c r="DI66" i="82"/>
  <c r="DI78" i="82"/>
  <c r="DI72" i="82"/>
  <c r="DI64" i="82"/>
  <c r="DI74" i="82"/>
  <c r="DI67" i="82"/>
  <c r="DI65" i="82"/>
  <c r="DI76" i="82"/>
  <c r="H169" i="82"/>
  <c r="E99" i="68"/>
  <c r="H56" i="82"/>
  <c r="H100" i="68"/>
  <c r="AQ169" i="82"/>
  <c r="AQ170" i="82" s="1"/>
  <c r="AQ172" i="82" s="1"/>
  <c r="AQ100" i="68"/>
  <c r="AQ102" i="68" s="1"/>
  <c r="AQ56" i="82"/>
  <c r="AQ57" i="82" s="1"/>
  <c r="AQ59" i="82" s="1"/>
  <c r="CP109" i="82"/>
  <c r="CP111" i="82" s="1"/>
  <c r="CP113" i="82" s="1"/>
  <c r="CP84" i="68"/>
  <c r="CP86" i="68" s="1"/>
  <c r="U56" i="82"/>
  <c r="U57" i="82" s="1"/>
  <c r="U59" i="82" s="1"/>
  <c r="U169" i="82"/>
  <c r="U170" i="82" s="1"/>
  <c r="U172" i="82" s="1"/>
  <c r="U100" i="68"/>
  <c r="U102" i="68" s="1"/>
  <c r="BT109" i="82"/>
  <c r="BT111" i="82" s="1"/>
  <c r="BT113" i="82" s="1"/>
  <c r="BT84" i="68"/>
  <c r="BT86" i="68" s="1"/>
  <c r="BC56" i="82"/>
  <c r="BC57" i="82" s="1"/>
  <c r="BC59" i="82" s="1"/>
  <c r="BC100" i="68"/>
  <c r="BC102" i="68" s="1"/>
  <c r="BC169" i="82"/>
  <c r="BC170" i="82" s="1"/>
  <c r="BC172" i="82" s="1"/>
  <c r="DG71" i="82"/>
  <c r="DG67" i="82"/>
  <c r="DG73" i="82"/>
  <c r="DG65" i="82"/>
  <c r="DG64" i="82"/>
  <c r="DG70" i="82"/>
  <c r="DG66" i="82"/>
  <c r="DG78" i="82"/>
  <c r="DG72" i="82"/>
  <c r="DG76" i="82"/>
  <c r="DG75" i="82"/>
  <c r="DG77" i="82"/>
  <c r="DG74" i="82"/>
  <c r="DG69" i="82"/>
  <c r="DG68" i="82"/>
  <c r="BZ109" i="82"/>
  <c r="BZ111" i="82" s="1"/>
  <c r="BZ113" i="82" s="1"/>
  <c r="BZ84" i="68"/>
  <c r="BZ86" i="68" s="1"/>
  <c r="AP109" i="82"/>
  <c r="AP111" i="82" s="1"/>
  <c r="AP113" i="82" s="1"/>
  <c r="AP84" i="68"/>
  <c r="AP86" i="68" s="1"/>
  <c r="DG191" i="82"/>
  <c r="DG178" i="82"/>
  <c r="DG187" i="82"/>
  <c r="DG186" i="82"/>
  <c r="DG180" i="82"/>
  <c r="DG184" i="82"/>
  <c r="DG189" i="82"/>
  <c r="DG177" i="82"/>
  <c r="DG188" i="82"/>
  <c r="DG179" i="82"/>
  <c r="DG183" i="82"/>
  <c r="DG185" i="82"/>
  <c r="DG181" i="82"/>
  <c r="DG182" i="82"/>
  <c r="DG190" i="82"/>
  <c r="CI100" i="68"/>
  <c r="CI102" i="68" s="1"/>
  <c r="CI56" i="82"/>
  <c r="CI57" i="82" s="1"/>
  <c r="CI59" i="82" s="1"/>
  <c r="CI169" i="82"/>
  <c r="CI170" i="82" s="1"/>
  <c r="CI172" i="82" s="1"/>
  <c r="AS109" i="82"/>
  <c r="AS111" i="82" s="1"/>
  <c r="AS113" i="82" s="1"/>
  <c r="AS84" i="68"/>
  <c r="AS86" i="68" s="1"/>
  <c r="AW109" i="82"/>
  <c r="AW111" i="82" s="1"/>
  <c r="AW113" i="82" s="1"/>
  <c r="AW84" i="68"/>
  <c r="AW86" i="68" s="1"/>
  <c r="K109" i="82"/>
  <c r="K111" i="82" s="1"/>
  <c r="K113" i="82" s="1"/>
  <c r="K84" i="68"/>
  <c r="K86" i="68" s="1"/>
  <c r="BW109" i="82"/>
  <c r="BW111" i="82" s="1"/>
  <c r="BW113" i="82" s="1"/>
  <c r="BW84" i="68"/>
  <c r="BW86" i="68" s="1"/>
  <c r="CD109" i="82"/>
  <c r="CD111" i="82" s="1"/>
  <c r="CD113" i="82" s="1"/>
  <c r="CD84" i="68"/>
  <c r="CD86" i="68" s="1"/>
  <c r="AD109" i="82"/>
  <c r="AD111" i="82" s="1"/>
  <c r="AD113" i="82" s="1"/>
  <c r="AD84" i="68"/>
  <c r="AD86" i="68" s="1"/>
  <c r="BW169" i="82"/>
  <c r="BW170" i="82" s="1"/>
  <c r="BW172" i="82" s="1"/>
  <c r="BW56" i="82"/>
  <c r="BW57" i="82" s="1"/>
  <c r="BW59" i="82" s="1"/>
  <c r="BW100" i="68"/>
  <c r="BW102" i="68" s="1"/>
  <c r="CB56" i="82"/>
  <c r="CB57" i="82" s="1"/>
  <c r="CB59" i="82" s="1"/>
  <c r="CB169" i="82"/>
  <c r="CB170" i="82" s="1"/>
  <c r="CB172" i="82" s="1"/>
  <c r="CB100" i="68"/>
  <c r="CB102" i="68" s="1"/>
  <c r="BG100" i="68"/>
  <c r="BG102" i="68" s="1"/>
  <c r="BG169" i="82"/>
  <c r="BG170" i="82" s="1"/>
  <c r="BG172" i="82" s="1"/>
  <c r="BG56" i="82"/>
  <c r="BG57" i="82" s="1"/>
  <c r="BG59" i="82" s="1"/>
  <c r="AV109" i="82"/>
  <c r="AV111" i="82" s="1"/>
  <c r="AV113" i="82" s="1"/>
  <c r="AV84" i="68"/>
  <c r="AV86" i="68" s="1"/>
  <c r="Y109" i="82"/>
  <c r="Y111" i="82" s="1"/>
  <c r="Y113" i="82" s="1"/>
  <c r="Y84" i="68"/>
  <c r="Y86" i="68" s="1"/>
  <c r="BJ109" i="82"/>
  <c r="BJ111" i="82" s="1"/>
  <c r="BJ113" i="82" s="1"/>
  <c r="BJ84" i="68"/>
  <c r="BJ86" i="68" s="1"/>
  <c r="CQ109" i="82"/>
  <c r="CQ111" i="82" s="1"/>
  <c r="CQ113" i="82" s="1"/>
  <c r="CQ84" i="68"/>
  <c r="CQ86" i="68" s="1"/>
  <c r="CW187" i="82"/>
  <c r="CW178" i="82"/>
  <c r="CW189" i="82"/>
  <c r="CW182" i="82"/>
  <c r="CW188" i="82"/>
  <c r="CW191" i="82"/>
  <c r="CW181" i="82"/>
  <c r="CW185" i="82"/>
  <c r="CW180" i="82"/>
  <c r="CW184" i="82"/>
  <c r="CW177" i="82"/>
  <c r="CW190" i="82"/>
  <c r="CW179" i="82"/>
  <c r="CW183" i="82"/>
  <c r="CW186" i="82"/>
  <c r="CU190" i="82"/>
  <c r="CU179" i="82"/>
  <c r="CU178" i="82"/>
  <c r="CU186" i="82"/>
  <c r="CU188" i="82"/>
  <c r="CU177" i="82"/>
  <c r="CU181" i="82"/>
  <c r="CU180" i="82"/>
  <c r="CU183" i="82"/>
  <c r="CU182" i="82"/>
  <c r="CU184" i="82"/>
  <c r="CU189" i="82"/>
  <c r="CU191" i="82"/>
  <c r="CU187" i="82"/>
  <c r="CU185" i="82"/>
  <c r="CO109" i="82"/>
  <c r="CO111" i="82" s="1"/>
  <c r="CO113" i="82" s="1"/>
  <c r="CO84" i="68"/>
  <c r="CO86" i="68" s="1"/>
  <c r="AU109" i="82"/>
  <c r="AU111" i="82" s="1"/>
  <c r="AU113" i="82" s="1"/>
  <c r="AU84" i="68"/>
  <c r="AU86" i="68" s="1"/>
  <c r="CU64" i="82"/>
  <c r="CU74" i="82"/>
  <c r="CU66" i="82"/>
  <c r="CU76" i="82"/>
  <c r="CU69" i="82"/>
  <c r="CU73" i="82"/>
  <c r="CU75" i="82"/>
  <c r="CU68" i="82"/>
  <c r="CU72" i="82"/>
  <c r="CU70" i="82"/>
  <c r="CU65" i="82"/>
  <c r="CU71" i="82"/>
  <c r="CU78" i="82"/>
  <c r="CU77" i="82"/>
  <c r="CU67" i="82"/>
  <c r="CY182" i="82"/>
  <c r="CY185" i="82"/>
  <c r="CY186" i="82"/>
  <c r="CY191" i="82"/>
  <c r="CY177" i="82"/>
  <c r="CY189" i="82"/>
  <c r="CY190" i="82"/>
  <c r="CY188" i="82"/>
  <c r="CY179" i="82"/>
  <c r="CY180" i="82"/>
  <c r="CY178" i="82"/>
  <c r="CY181" i="82"/>
  <c r="CY183" i="82"/>
  <c r="CY184" i="82"/>
  <c r="CY187" i="82"/>
  <c r="V169" i="82"/>
  <c r="V170" i="82" s="1"/>
  <c r="V172" i="82" s="1"/>
  <c r="V100" i="68"/>
  <c r="V102" i="68" s="1"/>
  <c r="V56" i="82"/>
  <c r="V57" i="82" s="1"/>
  <c r="V59" i="82" s="1"/>
  <c r="AI109" i="82"/>
  <c r="AI111" i="82" s="1"/>
  <c r="AI113" i="82" s="1"/>
  <c r="AI84" i="68"/>
  <c r="AI86" i="68" s="1"/>
  <c r="BB56" i="82"/>
  <c r="BB57" i="82" s="1"/>
  <c r="BB59" i="82" s="1"/>
  <c r="BB169" i="82"/>
  <c r="BB170" i="82" s="1"/>
  <c r="BB172" i="82" s="1"/>
  <c r="BB100" i="68"/>
  <c r="BB102" i="68" s="1"/>
  <c r="BF109" i="82"/>
  <c r="BF111" i="82" s="1"/>
  <c r="BF113" i="82" s="1"/>
  <c r="BF84" i="68"/>
  <c r="BF86" i="68" s="1"/>
  <c r="CX66" i="82"/>
  <c r="CX78" i="82"/>
  <c r="CX76" i="82"/>
  <c r="CX64" i="82"/>
  <c r="CX67" i="82"/>
  <c r="CX74" i="82"/>
  <c r="CX72" i="82"/>
  <c r="CX73" i="82"/>
  <c r="CX69" i="82"/>
  <c r="CX70" i="82"/>
  <c r="CX65" i="82"/>
  <c r="CX71" i="82"/>
  <c r="CX77" i="82"/>
  <c r="CX68" i="82"/>
  <c r="CX75" i="82"/>
  <c r="AM100" i="68"/>
  <c r="AM102" i="68" s="1"/>
  <c r="AM56" i="82"/>
  <c r="AM57" i="82" s="1"/>
  <c r="AM59" i="82" s="1"/>
  <c r="AM169" i="82"/>
  <c r="AM170" i="82" s="1"/>
  <c r="AM172" i="82" s="1"/>
  <c r="AL109" i="82"/>
  <c r="AL111" i="82" s="1"/>
  <c r="AL113" i="82" s="1"/>
  <c r="AL84" i="68"/>
  <c r="AL86" i="68" s="1"/>
  <c r="DI191" i="82"/>
  <c r="DI189" i="82"/>
  <c r="DI181" i="82"/>
  <c r="DI183" i="82"/>
  <c r="DI188" i="82"/>
  <c r="DI190" i="82"/>
  <c r="DI184" i="82"/>
  <c r="DI177" i="82"/>
  <c r="DI180" i="82"/>
  <c r="DI187" i="82"/>
  <c r="DI178" i="82"/>
  <c r="DI182" i="82"/>
  <c r="DI179" i="82"/>
  <c r="DI186" i="82"/>
  <c r="DI185" i="82"/>
  <c r="CC56" i="82"/>
  <c r="CC57" i="82" s="1"/>
  <c r="CC59" i="82" s="1"/>
  <c r="CC169" i="82"/>
  <c r="CC170" i="82" s="1"/>
  <c r="CC172" i="82" s="1"/>
  <c r="CC100" i="68"/>
  <c r="CC102" i="68" s="1"/>
  <c r="CP169" i="82"/>
  <c r="CP170" i="82" s="1"/>
  <c r="CP172" i="82" s="1"/>
  <c r="CP56" i="82"/>
  <c r="CP57" i="82" s="1"/>
  <c r="CP59" i="82" s="1"/>
  <c r="CP100" i="68"/>
  <c r="CP102" i="68" s="1"/>
  <c r="AX109" i="82"/>
  <c r="AX111" i="82" s="1"/>
  <c r="AX113" i="82" s="1"/>
  <c r="AX84" i="68"/>
  <c r="AX86" i="68" s="1"/>
  <c r="BT100" i="68"/>
  <c r="BT102" i="68" s="1"/>
  <c r="BT56" i="82"/>
  <c r="BT57" i="82" s="1"/>
  <c r="BT59" i="82" s="1"/>
  <c r="BT169" i="82"/>
  <c r="BT170" i="82" s="1"/>
  <c r="BT172" i="82" s="1"/>
  <c r="AR109" i="82"/>
  <c r="AR111" i="82" s="1"/>
  <c r="AR113" i="82" s="1"/>
  <c r="AR84" i="68"/>
  <c r="AR86" i="68" s="1"/>
  <c r="DB188" i="82"/>
  <c r="DB186" i="82"/>
  <c r="DB182" i="82"/>
  <c r="DB179" i="82"/>
  <c r="DB191" i="82"/>
  <c r="DB177" i="82"/>
  <c r="DB185" i="82"/>
  <c r="DB180" i="82"/>
  <c r="DB184" i="82"/>
  <c r="DB183" i="82"/>
  <c r="DB187" i="82"/>
  <c r="DB181" i="82"/>
  <c r="DB190" i="82"/>
  <c r="DB178" i="82"/>
  <c r="DB189" i="82"/>
  <c r="BO109" i="82"/>
  <c r="BO111" i="82" s="1"/>
  <c r="BO113" i="82" s="1"/>
  <c r="BO84" i="68"/>
  <c r="BO86" i="68" s="1"/>
  <c r="X56" i="82"/>
  <c r="X57" i="82" s="1"/>
  <c r="X59" i="82" s="1"/>
  <c r="X100" i="68"/>
  <c r="X102" i="68" s="1"/>
  <c r="X169" i="82"/>
  <c r="X170" i="82" s="1"/>
  <c r="X172" i="82" s="1"/>
  <c r="AE109" i="82"/>
  <c r="AE111" i="82" s="1"/>
  <c r="AE113" i="82" s="1"/>
  <c r="AE84" i="68"/>
  <c r="AE86" i="68" s="1"/>
  <c r="AY109" i="82"/>
  <c r="AY111" i="82" s="1"/>
  <c r="AY113" i="82" s="1"/>
  <c r="AY84" i="68"/>
  <c r="AY86" i="68" s="1"/>
  <c r="CL109" i="82"/>
  <c r="CL111" i="82" s="1"/>
  <c r="CL113" i="82" s="1"/>
  <c r="CL84" i="68"/>
  <c r="CL86" i="68" s="1"/>
  <c r="AO56" i="82"/>
  <c r="AO57" i="82" s="1"/>
  <c r="AO59" i="82" s="1"/>
  <c r="AO100" i="68"/>
  <c r="AO102" i="68" s="1"/>
  <c r="AO169" i="82"/>
  <c r="AO170" i="82" s="1"/>
  <c r="AO172" i="82" s="1"/>
  <c r="DE78" i="82"/>
  <c r="DE71" i="82"/>
  <c r="DE67" i="82"/>
  <c r="DE74" i="82"/>
  <c r="DE65" i="82"/>
  <c r="DE75" i="82"/>
  <c r="DE64" i="82"/>
  <c r="DE76" i="82"/>
  <c r="DE77" i="82"/>
  <c r="DE72" i="82"/>
  <c r="DE73" i="82"/>
  <c r="DE68" i="82"/>
  <c r="DE70" i="82"/>
  <c r="DE66" i="82"/>
  <c r="DE69" i="82"/>
  <c r="AP169" i="82"/>
  <c r="AP170" i="82" s="1"/>
  <c r="AP172" i="82" s="1"/>
  <c r="AP100" i="68"/>
  <c r="AP102" i="68" s="1"/>
  <c r="AP56" i="82"/>
  <c r="AP57" i="82" s="1"/>
  <c r="AP59" i="82" s="1"/>
  <c r="BY109" i="82"/>
  <c r="BY111" i="82" s="1"/>
  <c r="BY113" i="82" s="1"/>
  <c r="BY84" i="68"/>
  <c r="BY86" i="68" s="1"/>
  <c r="BZ56" i="82"/>
  <c r="BZ57" i="82" s="1"/>
  <c r="BZ59" i="82" s="1"/>
  <c r="BZ100" i="68"/>
  <c r="BZ102" i="68" s="1"/>
  <c r="BZ169" i="82"/>
  <c r="BZ170" i="82" s="1"/>
  <c r="BZ172" i="82" s="1"/>
  <c r="Q169" i="82"/>
  <c r="Q170" i="82" s="1"/>
  <c r="Q172" i="82" s="1"/>
  <c r="Q56" i="82"/>
  <c r="Q57" i="82" s="1"/>
  <c r="Q59" i="82" s="1"/>
  <c r="Q100" i="68"/>
  <c r="Q102" i="68" s="1"/>
  <c r="DE183" i="82"/>
  <c r="DE191" i="82"/>
  <c r="DE181" i="82"/>
  <c r="DE190" i="82"/>
  <c r="DE185" i="82"/>
  <c r="DE177" i="82"/>
  <c r="DE179" i="82"/>
  <c r="DE182" i="82"/>
  <c r="DE187" i="82"/>
  <c r="DE186" i="82"/>
  <c r="DE189" i="82"/>
  <c r="DE188" i="82"/>
  <c r="DE184" i="82"/>
  <c r="DE180" i="82"/>
  <c r="DE178" i="82"/>
  <c r="CK109" i="82"/>
  <c r="CK111" i="82" s="1"/>
  <c r="CK113" i="82" s="1"/>
  <c r="CK84" i="68"/>
  <c r="CK86" i="68" s="1"/>
  <c r="BX109" i="82"/>
  <c r="BX111" i="82" s="1"/>
  <c r="BX113" i="82" s="1"/>
  <c r="BX84" i="68"/>
  <c r="BX86" i="68" s="1"/>
  <c r="CB109" i="82"/>
  <c r="CB111" i="82" s="1"/>
  <c r="CB113" i="82" s="1"/>
  <c r="CB84" i="68"/>
  <c r="CB86" i="68" s="1"/>
  <c r="CZ190" i="82"/>
  <c r="CZ191" i="82"/>
  <c r="CZ185" i="82"/>
  <c r="CZ189" i="82"/>
  <c r="CZ187" i="82"/>
  <c r="CZ180" i="82"/>
  <c r="CZ182" i="82"/>
  <c r="CZ178" i="82"/>
  <c r="CZ181" i="82"/>
  <c r="CZ184" i="82"/>
  <c r="CZ179" i="82"/>
  <c r="CZ186" i="82"/>
  <c r="CZ188" i="82"/>
  <c r="CZ177" i="82"/>
  <c r="CZ183" i="82"/>
  <c r="CH100" i="68"/>
  <c r="CH102" i="68" s="1"/>
  <c r="CH56" i="82"/>
  <c r="CH57" i="82" s="1"/>
  <c r="CH59" i="82" s="1"/>
  <c r="CH169" i="82"/>
  <c r="CH170" i="82" s="1"/>
  <c r="CH172" i="82" s="1"/>
  <c r="AG169" i="82"/>
  <c r="AG170" i="82" s="1"/>
  <c r="AG172" i="82" s="1"/>
  <c r="AG100" i="68"/>
  <c r="AG102" i="68" s="1"/>
  <c r="AG56" i="82"/>
  <c r="AG57" i="82" s="1"/>
  <c r="AG59" i="82" s="1"/>
  <c r="CV182" i="82"/>
  <c r="CV179" i="82"/>
  <c r="CV181" i="82"/>
  <c r="CV183" i="82"/>
  <c r="CV185" i="82"/>
  <c r="CV186" i="82"/>
  <c r="CV191" i="82"/>
  <c r="CV184" i="82"/>
  <c r="CV178" i="82"/>
  <c r="CV187" i="82"/>
  <c r="CV177" i="82"/>
  <c r="CV190" i="82"/>
  <c r="CV180" i="82"/>
  <c r="CV188" i="82"/>
  <c r="CV189" i="82"/>
  <c r="BP109" i="82"/>
  <c r="BP111" i="82" s="1"/>
  <c r="BP113" i="82" s="1"/>
  <c r="BP84" i="68"/>
  <c r="BP86" i="68" s="1"/>
  <c r="AD169" i="82"/>
  <c r="AD170" i="82" s="1"/>
  <c r="AD172" i="82" s="1"/>
  <c r="AD56" i="82"/>
  <c r="AD57" i="82" s="1"/>
  <c r="AD59" i="82" s="1"/>
  <c r="AD100" i="68"/>
  <c r="AD102" i="68" s="1"/>
  <c r="CS109" i="82"/>
  <c r="CS111" i="82" s="1"/>
  <c r="CS113" i="82" s="1"/>
  <c r="CS84" i="68"/>
  <c r="CS86" i="68" s="1"/>
  <c r="AV100" i="68"/>
  <c r="AV102" i="68" s="1"/>
  <c r="AV56" i="82"/>
  <c r="AV57" i="82" s="1"/>
  <c r="AV59" i="82" s="1"/>
  <c r="AV169" i="82"/>
  <c r="AV170" i="82" s="1"/>
  <c r="AV172" i="82" s="1"/>
  <c r="CS56" i="82"/>
  <c r="CS57" i="82" s="1"/>
  <c r="CS59" i="82" s="1"/>
  <c r="CS100" i="68"/>
  <c r="CS102" i="68" s="1"/>
  <c r="CS169" i="82"/>
  <c r="CS170" i="82" s="1"/>
  <c r="CS172" i="82" s="1"/>
  <c r="CA109" i="82"/>
  <c r="CA111" i="82" s="1"/>
  <c r="CA113" i="82" s="1"/>
  <c r="CA84" i="68"/>
  <c r="CA86" i="68" s="1"/>
  <c r="AC56" i="24"/>
  <c r="AC61" i="24"/>
  <c r="AC67" i="24" s="1"/>
  <c r="L56" i="82"/>
  <c r="L57" i="82" s="1"/>
  <c r="L59" i="82" s="1"/>
  <c r="L169" i="82"/>
  <c r="L170" i="82" s="1"/>
  <c r="L172" i="82" s="1"/>
  <c r="L100" i="68"/>
  <c r="L102" i="68" s="1"/>
  <c r="DB67" i="82"/>
  <c r="DB66" i="82"/>
  <c r="DB77" i="82"/>
  <c r="DB78" i="82"/>
  <c r="DB74" i="82"/>
  <c r="DB69" i="82"/>
  <c r="DB65" i="82"/>
  <c r="DB75" i="82"/>
  <c r="DB72" i="82"/>
  <c r="DB73" i="82"/>
  <c r="DB71" i="82"/>
  <c r="DB70" i="82"/>
  <c r="DB68" i="82"/>
  <c r="DB64" i="82"/>
  <c r="DB76" i="82"/>
  <c r="BA109" i="82"/>
  <c r="BA111" i="82" s="1"/>
  <c r="BA113" i="82" s="1"/>
  <c r="BA84" i="68"/>
  <c r="BA86" i="68" s="1"/>
  <c r="AI100" i="68"/>
  <c r="AI102" i="68" s="1"/>
  <c r="AI169" i="82"/>
  <c r="AI170" i="82" s="1"/>
  <c r="AI172" i="82" s="1"/>
  <c r="AI56" i="82"/>
  <c r="AI57" i="82" s="1"/>
  <c r="AI59" i="82" s="1"/>
  <c r="DD76" i="82"/>
  <c r="DD75" i="82"/>
  <c r="DD73" i="82"/>
  <c r="DD66" i="82"/>
  <c r="DD67" i="82"/>
  <c r="DD71" i="82"/>
  <c r="DD74" i="82"/>
  <c r="DD72" i="82"/>
  <c r="DD78" i="82"/>
  <c r="DD68" i="82"/>
  <c r="DD64" i="82"/>
  <c r="DD70" i="82"/>
  <c r="DD77" i="82"/>
  <c r="DD65" i="82"/>
  <c r="DD69" i="82"/>
  <c r="BF169" i="82"/>
  <c r="BF170" i="82" s="1"/>
  <c r="BF172" i="82" s="1"/>
  <c r="BF100" i="68"/>
  <c r="BF102" i="68" s="1"/>
  <c r="BF56" i="82"/>
  <c r="BF57" i="82" s="1"/>
  <c r="BF59" i="82" s="1"/>
  <c r="BD109" i="82"/>
  <c r="BD111" i="82" s="1"/>
  <c r="BD113" i="82" s="1"/>
  <c r="BD84" i="68"/>
  <c r="BD86" i="68" s="1"/>
  <c r="AJ109" i="82"/>
  <c r="AJ111" i="82" s="1"/>
  <c r="AJ113" i="82" s="1"/>
  <c r="AJ84" i="68"/>
  <c r="AJ86" i="68" s="1"/>
  <c r="CJ109" i="82"/>
  <c r="CJ111" i="82" s="1"/>
  <c r="CJ113" i="82" s="1"/>
  <c r="CJ84" i="68"/>
  <c r="CJ86" i="68" s="1"/>
  <c r="AX56" i="82"/>
  <c r="AX57" i="82" s="1"/>
  <c r="AX59" i="82" s="1"/>
  <c r="AX100" i="68"/>
  <c r="AX102" i="68" s="1"/>
  <c r="AX169" i="82"/>
  <c r="AX170" i="82" s="1"/>
  <c r="AX172" i="82" s="1"/>
  <c r="DJ77" i="82"/>
  <c r="DJ66" i="82"/>
  <c r="DJ71" i="82"/>
  <c r="DJ74" i="82"/>
  <c r="DJ75" i="82"/>
  <c r="DJ65" i="82"/>
  <c r="DJ72" i="82"/>
  <c r="DJ70" i="82"/>
  <c r="DJ68" i="82"/>
  <c r="DJ67" i="82"/>
  <c r="DJ78" i="82"/>
  <c r="DJ76" i="82"/>
  <c r="DJ69" i="82"/>
  <c r="DJ73" i="82"/>
  <c r="DJ64" i="82"/>
  <c r="BV109" i="82"/>
  <c r="BV111" i="82" s="1"/>
  <c r="BV113" i="82" s="1"/>
  <c r="BV84" i="68"/>
  <c r="BV86" i="68" s="1"/>
  <c r="CK100" i="68"/>
  <c r="CK102" i="68" s="1"/>
  <c r="CK169" i="82"/>
  <c r="CK170" i="82" s="1"/>
  <c r="CK172" i="82" s="1"/>
  <c r="CK56" i="82"/>
  <c r="CK57" i="82" s="1"/>
  <c r="CK59" i="82" s="1"/>
  <c r="W109" i="82"/>
  <c r="W111" i="82" s="1"/>
  <c r="W113" i="82" s="1"/>
  <c r="W84" i="68"/>
  <c r="W86" i="68" s="1"/>
  <c r="CD169" i="82"/>
  <c r="CD170" i="82" s="1"/>
  <c r="CD172" i="82" s="1"/>
  <c r="CD100" i="68"/>
  <c r="CD102" i="68" s="1"/>
  <c r="CD56" i="82"/>
  <c r="CD57" i="82" s="1"/>
  <c r="CD59" i="82" s="1"/>
  <c r="CW67" i="82"/>
  <c r="CW72" i="82"/>
  <c r="CW74" i="82"/>
  <c r="CW68" i="82"/>
  <c r="CW78" i="82"/>
  <c r="CW70" i="82"/>
  <c r="CW76" i="82"/>
  <c r="CW64" i="82"/>
  <c r="CW73" i="82"/>
  <c r="CW65" i="82"/>
  <c r="CW77" i="82"/>
  <c r="CW69" i="82"/>
  <c r="CW66" i="82"/>
  <c r="CW71" i="82"/>
  <c r="CW75" i="82"/>
  <c r="AF109" i="82"/>
  <c r="AF111" i="82" s="1"/>
  <c r="AF113" i="82" s="1"/>
  <c r="AF84" i="68"/>
  <c r="AF86" i="68" s="1"/>
  <c r="S169" i="82"/>
  <c r="S170" i="82" s="1"/>
  <c r="S172" i="82" s="1"/>
  <c r="S56" i="82"/>
  <c r="S57" i="82" s="1"/>
  <c r="S59" i="82" s="1"/>
  <c r="S100" i="68"/>
  <c r="S102" i="68" s="1"/>
  <c r="W56" i="82"/>
  <c r="W57" i="82" s="1"/>
  <c r="W59" i="82" s="1"/>
  <c r="W169" i="82"/>
  <c r="W170" i="82" s="1"/>
  <c r="W172" i="82" s="1"/>
  <c r="W100" i="68"/>
  <c r="W102" i="68" s="1"/>
  <c r="BP169" i="82"/>
  <c r="BP170" i="82" s="1"/>
  <c r="BP172" i="82" s="1"/>
  <c r="BP56" i="82"/>
  <c r="BP57" i="82" s="1"/>
  <c r="BP59" i="82" s="1"/>
  <c r="BP100" i="68"/>
  <c r="BP102" i="68" s="1"/>
  <c r="P169" i="82"/>
  <c r="P170" i="82" s="1"/>
  <c r="P172" i="82" s="1"/>
  <c r="P100" i="68"/>
  <c r="P102" i="68" s="1"/>
  <c r="P56" i="82"/>
  <c r="P57" i="82" s="1"/>
  <c r="P59" i="82" s="1"/>
  <c r="O109" i="82"/>
  <c r="O111" i="82" s="1"/>
  <c r="O113" i="82" s="1"/>
  <c r="O84" i="68"/>
  <c r="O86" i="68" s="1"/>
  <c r="CT89" i="21"/>
  <c r="CT97" i="21" s="1"/>
  <c r="I100" i="68"/>
  <c r="I102" i="68" s="1"/>
  <c r="I56" i="82"/>
  <c r="I57" i="82" s="1"/>
  <c r="I59" i="82" s="1"/>
  <c r="I169" i="82"/>
  <c r="I170" i="82" s="1"/>
  <c r="I172" i="82" s="1"/>
  <c r="BK100" i="68"/>
  <c r="BK102" i="68" s="1"/>
  <c r="BK169" i="82"/>
  <c r="BK170" i="82" s="1"/>
  <c r="BK172" i="82" s="1"/>
  <c r="BK56" i="82"/>
  <c r="BK57" i="82" s="1"/>
  <c r="BK59" i="82" s="1"/>
  <c r="H68" i="68"/>
  <c r="AH109" i="82"/>
  <c r="AH111" i="82" s="1"/>
  <c r="AH113" i="82" s="1"/>
  <c r="AH84" i="68"/>
  <c r="AH86" i="68" s="1"/>
  <c r="AC56" i="82"/>
  <c r="AC57" i="82" s="1"/>
  <c r="AC59" i="82" s="1"/>
  <c r="AC169" i="82"/>
  <c r="AC170" i="82" s="1"/>
  <c r="AC172" i="82" s="1"/>
  <c r="AC100" i="68"/>
  <c r="AC102" i="68" s="1"/>
  <c r="CY66" i="82"/>
  <c r="CY77" i="82"/>
  <c r="CY71" i="82"/>
  <c r="CY76" i="82"/>
  <c r="CY73" i="82"/>
  <c r="CY64" i="82"/>
  <c r="CY78" i="82"/>
  <c r="CY72" i="82"/>
  <c r="CY69" i="82"/>
  <c r="CY74" i="82"/>
  <c r="CY67" i="82"/>
  <c r="CY70" i="82"/>
  <c r="CY65" i="82"/>
  <c r="CY75" i="82"/>
  <c r="CY68" i="82"/>
  <c r="BA100" i="68"/>
  <c r="BA102" i="68" s="1"/>
  <c r="BA56" i="82"/>
  <c r="BA57" i="82" s="1"/>
  <c r="BA59" i="82" s="1"/>
  <c r="BA169" i="82"/>
  <c r="BA170" i="82" s="1"/>
  <c r="BA172" i="82" s="1"/>
  <c r="J56" i="82"/>
  <c r="J57" i="82" s="1"/>
  <c r="J59" i="82" s="1"/>
  <c r="J100" i="68"/>
  <c r="J102" i="68" s="1"/>
  <c r="J169" i="82"/>
  <c r="J170" i="82" s="1"/>
  <c r="J172" i="82" s="1"/>
  <c r="BS109" i="82"/>
  <c r="BS111" i="82" s="1"/>
  <c r="BS113" i="82" s="1"/>
  <c r="BS84" i="68"/>
  <c r="BS86" i="68" s="1"/>
  <c r="DD183" i="82"/>
  <c r="DD191" i="82"/>
  <c r="DD178" i="82"/>
  <c r="DD184" i="82"/>
  <c r="DD181" i="82"/>
  <c r="DD180" i="82"/>
  <c r="DD190" i="82"/>
  <c r="DD187" i="82"/>
  <c r="DD189" i="82"/>
  <c r="DD182" i="82"/>
  <c r="DD185" i="82"/>
  <c r="DD186" i="82"/>
  <c r="DD188" i="82"/>
  <c r="DD177" i="82"/>
  <c r="DD179" i="82"/>
  <c r="CI109" i="82"/>
  <c r="CI111" i="82" s="1"/>
  <c r="CI113" i="82" s="1"/>
  <c r="CI84" i="68"/>
  <c r="CI86" i="68" s="1"/>
  <c r="BM109" i="82"/>
  <c r="BM111" i="82" s="1"/>
  <c r="BM113" i="82" s="1"/>
  <c r="BM84" i="68"/>
  <c r="BM86" i="68" s="1"/>
  <c r="CR109" i="82"/>
  <c r="CR111" i="82" s="1"/>
  <c r="CR113" i="82" s="1"/>
  <c r="CR84" i="68"/>
  <c r="CR86" i="68" s="1"/>
  <c r="AL100" i="68"/>
  <c r="AL102" i="68" s="1"/>
  <c r="AL169" i="82"/>
  <c r="AL170" i="82" s="1"/>
  <c r="AL172" i="82" s="1"/>
  <c r="AL56" i="82"/>
  <c r="AL57" i="82" s="1"/>
  <c r="AL59" i="82" s="1"/>
  <c r="AB109" i="82"/>
  <c r="AB111" i="82" s="1"/>
  <c r="AB113" i="82" s="1"/>
  <c r="AB84" i="68"/>
  <c r="AB86" i="68" s="1"/>
  <c r="AJ56" i="82"/>
  <c r="AJ57" i="82" s="1"/>
  <c r="AJ59" i="82" s="1"/>
  <c r="AJ100" i="68"/>
  <c r="AJ102" i="68" s="1"/>
  <c r="AJ169" i="82"/>
  <c r="AJ170" i="82" s="1"/>
  <c r="AJ172" i="82" s="1"/>
  <c r="X109" i="82"/>
  <c r="X111" i="82" s="1"/>
  <c r="X113" i="82" s="1"/>
  <c r="X84" i="68"/>
  <c r="X86" i="68" s="1"/>
  <c r="CJ100" i="68"/>
  <c r="CJ102" i="68" s="1"/>
  <c r="CJ56" i="82"/>
  <c r="CJ57" i="82" s="1"/>
  <c r="CJ59" i="82" s="1"/>
  <c r="CJ169" i="82"/>
  <c r="CJ170" i="82" s="1"/>
  <c r="CJ172" i="82" s="1"/>
  <c r="AO109" i="82"/>
  <c r="AO111" i="82" s="1"/>
  <c r="AO113" i="82" s="1"/>
  <c r="AO84" i="68"/>
  <c r="AO86" i="68" s="1"/>
  <c r="AR56" i="82"/>
  <c r="AR57" i="82" s="1"/>
  <c r="AR59" i="82" s="1"/>
  <c r="AR100" i="68"/>
  <c r="AR102" i="68" s="1"/>
  <c r="AR169" i="82"/>
  <c r="AR170" i="82" s="1"/>
  <c r="AR172" i="82" s="1"/>
  <c r="CT63" i="21" l="1"/>
  <c r="CT54" i="15"/>
  <c r="CT56" i="15" s="1"/>
  <c r="CT99" i="21"/>
  <c r="CH76" i="82"/>
  <c r="CH73" i="82"/>
  <c r="CH70" i="82"/>
  <c r="CH75" i="82"/>
  <c r="CH72" i="82"/>
  <c r="CH67" i="82"/>
  <c r="CH65" i="82"/>
  <c r="CH68" i="82"/>
  <c r="CH74" i="82"/>
  <c r="CH71" i="82"/>
  <c r="CH64" i="82"/>
  <c r="CH78" i="82"/>
  <c r="CH66" i="82"/>
  <c r="CH69" i="82"/>
  <c r="CH77" i="82"/>
  <c r="AO188" i="82"/>
  <c r="AO182" i="82"/>
  <c r="AO185" i="82"/>
  <c r="AO189" i="82"/>
  <c r="AO181" i="82"/>
  <c r="AO178" i="82"/>
  <c r="AO180" i="82"/>
  <c r="AO177" i="82"/>
  <c r="AO184" i="82"/>
  <c r="AO191" i="82"/>
  <c r="AO190" i="82"/>
  <c r="AO183" i="82"/>
  <c r="AO186" i="82"/>
  <c r="AO179" i="82"/>
  <c r="AO187" i="82"/>
  <c r="BA178" i="82"/>
  <c r="BA187" i="82"/>
  <c r="BA179" i="82"/>
  <c r="BA189" i="82"/>
  <c r="BA188" i="82"/>
  <c r="BA190" i="82"/>
  <c r="BA181" i="82"/>
  <c r="BA186" i="82"/>
  <c r="BA183" i="82"/>
  <c r="BA182" i="82"/>
  <c r="BA184" i="82"/>
  <c r="BA191" i="82"/>
  <c r="BA177" i="82"/>
  <c r="BA180" i="82"/>
  <c r="BA185" i="82"/>
  <c r="BB68" i="82"/>
  <c r="BB66" i="82"/>
  <c r="BB65" i="82"/>
  <c r="BB74" i="82"/>
  <c r="BB67" i="82"/>
  <c r="BB75" i="82"/>
  <c r="BB78" i="82"/>
  <c r="BB69" i="82"/>
  <c r="BB77" i="82"/>
  <c r="BB76" i="82"/>
  <c r="BB71" i="82"/>
  <c r="BB70" i="82"/>
  <c r="BB64" i="82"/>
  <c r="BB72" i="82"/>
  <c r="BB73" i="82"/>
  <c r="BH74" i="82"/>
  <c r="BH69" i="82"/>
  <c r="BH70" i="82"/>
  <c r="BH65" i="82"/>
  <c r="BH64" i="82"/>
  <c r="BH73" i="82"/>
  <c r="BH76" i="82"/>
  <c r="BH66" i="82"/>
  <c r="BH71" i="82"/>
  <c r="BH68" i="82"/>
  <c r="BH72" i="82"/>
  <c r="BH78" i="82"/>
  <c r="BH77" i="82"/>
  <c r="BH75" i="82"/>
  <c r="BH67" i="82"/>
  <c r="BS74" i="82"/>
  <c r="BS64" i="82"/>
  <c r="BS66" i="82"/>
  <c r="BS67" i="82"/>
  <c r="BS73" i="82"/>
  <c r="BS65" i="82"/>
  <c r="BS71" i="82"/>
  <c r="BS77" i="82"/>
  <c r="BS70" i="82"/>
  <c r="BS75" i="82"/>
  <c r="BS78" i="82"/>
  <c r="BS72" i="82"/>
  <c r="BS76" i="82"/>
  <c r="BS69" i="82"/>
  <c r="BS68" i="82"/>
  <c r="BA64" i="82"/>
  <c r="BA69" i="82"/>
  <c r="BA71" i="82"/>
  <c r="BA66" i="82"/>
  <c r="BA70" i="82"/>
  <c r="BA78" i="82"/>
  <c r="BA74" i="82"/>
  <c r="BA68" i="82"/>
  <c r="BA72" i="82"/>
  <c r="BA75" i="82"/>
  <c r="BA77" i="82"/>
  <c r="BA67" i="82"/>
  <c r="BA73" i="82"/>
  <c r="BA76" i="82"/>
  <c r="BA65" i="82"/>
  <c r="BD132" i="82"/>
  <c r="BD128" i="82"/>
  <c r="BD126" i="82"/>
  <c r="BD118" i="82"/>
  <c r="BD123" i="82"/>
  <c r="BD130" i="82"/>
  <c r="BD120" i="82"/>
  <c r="BD124" i="82"/>
  <c r="BD122" i="82"/>
  <c r="BD119" i="82"/>
  <c r="BD121" i="82"/>
  <c r="BD129" i="82"/>
  <c r="BD131" i="82"/>
  <c r="BD127" i="82"/>
  <c r="BD125" i="82"/>
  <c r="AO78" i="82"/>
  <c r="AO64" i="82"/>
  <c r="AO71" i="82"/>
  <c r="AO65" i="82"/>
  <c r="AO76" i="82"/>
  <c r="AO74" i="82"/>
  <c r="AO70" i="82"/>
  <c r="AO68" i="82"/>
  <c r="AO75" i="82"/>
  <c r="AO72" i="82"/>
  <c r="AO66" i="82"/>
  <c r="AO69" i="82"/>
  <c r="AO73" i="82"/>
  <c r="AO67" i="82"/>
  <c r="AO77" i="82"/>
  <c r="CG77" i="82"/>
  <c r="CG76" i="82"/>
  <c r="CG69" i="82"/>
  <c r="CG75" i="82"/>
  <c r="CG67" i="82"/>
  <c r="CG66" i="82"/>
  <c r="CG73" i="82"/>
  <c r="CG70" i="82"/>
  <c r="CG74" i="82"/>
  <c r="CG65" i="82"/>
  <c r="CG78" i="82"/>
  <c r="CG71" i="82"/>
  <c r="CG68" i="82"/>
  <c r="CG72" i="82"/>
  <c r="CG64" i="82"/>
  <c r="BC123" i="82"/>
  <c r="BC127" i="82"/>
  <c r="BC128" i="82"/>
  <c r="BC125" i="82"/>
  <c r="BC120" i="82"/>
  <c r="BC122" i="82"/>
  <c r="BC124" i="82"/>
  <c r="BC132" i="82"/>
  <c r="BC118" i="82"/>
  <c r="BC126" i="82"/>
  <c r="BC131" i="82"/>
  <c r="BC121" i="82"/>
  <c r="BC129" i="82"/>
  <c r="BC119" i="82"/>
  <c r="BC130" i="82"/>
  <c r="BE119" i="82"/>
  <c r="BE124" i="82"/>
  <c r="BE127" i="82"/>
  <c r="BE120" i="82"/>
  <c r="BE125" i="82"/>
  <c r="BE131" i="82"/>
  <c r="BE123" i="82"/>
  <c r="BE122" i="82"/>
  <c r="BE128" i="82"/>
  <c r="BE132" i="82"/>
  <c r="BE126" i="82"/>
  <c r="BE118" i="82"/>
  <c r="BE130" i="82"/>
  <c r="BE129" i="82"/>
  <c r="BE121" i="82"/>
  <c r="AB128" i="82"/>
  <c r="AB119" i="82"/>
  <c r="AB122" i="82"/>
  <c r="AB131" i="82"/>
  <c r="AB129" i="82"/>
  <c r="AB130" i="82"/>
  <c r="AB132" i="82"/>
  <c r="AB125" i="82"/>
  <c r="AB120" i="82"/>
  <c r="AB118" i="82"/>
  <c r="AB123" i="82"/>
  <c r="AB127" i="82"/>
  <c r="AB124" i="82"/>
  <c r="AB126" i="82"/>
  <c r="AB121" i="82"/>
  <c r="O119" i="82"/>
  <c r="O129" i="82"/>
  <c r="O121" i="82"/>
  <c r="O128" i="82"/>
  <c r="O120" i="82"/>
  <c r="O130" i="82"/>
  <c r="O126" i="82"/>
  <c r="O131" i="82"/>
  <c r="O124" i="82"/>
  <c r="O132" i="82"/>
  <c r="O123" i="82"/>
  <c r="O122" i="82"/>
  <c r="O127" i="82"/>
  <c r="O125" i="82"/>
  <c r="O118" i="82"/>
  <c r="CG181" i="82"/>
  <c r="CG184" i="82"/>
  <c r="CG190" i="82"/>
  <c r="CG185" i="82"/>
  <c r="CG187" i="82"/>
  <c r="CG180" i="82"/>
  <c r="CG186" i="82"/>
  <c r="CG178" i="82"/>
  <c r="CG177" i="82"/>
  <c r="CG191" i="82"/>
  <c r="CG182" i="82"/>
  <c r="CG179" i="82"/>
  <c r="CG183" i="82"/>
  <c r="CG188" i="82"/>
  <c r="CG189" i="82"/>
  <c r="P70" i="82"/>
  <c r="P77" i="82"/>
  <c r="P78" i="82"/>
  <c r="P68" i="82"/>
  <c r="P72" i="82"/>
  <c r="P66" i="82"/>
  <c r="P71" i="82"/>
  <c r="P67" i="82"/>
  <c r="P73" i="82"/>
  <c r="P76" i="82"/>
  <c r="P74" i="82"/>
  <c r="P69" i="82"/>
  <c r="P75" i="82"/>
  <c r="P64" i="82"/>
  <c r="P65" i="82"/>
  <c r="CL123" i="82"/>
  <c r="CL129" i="82"/>
  <c r="CL119" i="82"/>
  <c r="CL120" i="82"/>
  <c r="CL125" i="82"/>
  <c r="CL130" i="82"/>
  <c r="CL121" i="82"/>
  <c r="CL127" i="82"/>
  <c r="CL122" i="82"/>
  <c r="CL118" i="82"/>
  <c r="CL128" i="82"/>
  <c r="CL124" i="82"/>
  <c r="CL132" i="82"/>
  <c r="CL126" i="82"/>
  <c r="CL131" i="82"/>
  <c r="CB75" i="82"/>
  <c r="CB69" i="82"/>
  <c r="CB74" i="82"/>
  <c r="CB68" i="82"/>
  <c r="CB77" i="82"/>
  <c r="CB72" i="82"/>
  <c r="CB73" i="82"/>
  <c r="CB76" i="82"/>
  <c r="CB64" i="82"/>
  <c r="CB67" i="82"/>
  <c r="CB66" i="82"/>
  <c r="CB70" i="82"/>
  <c r="CB65" i="82"/>
  <c r="CB78" i="82"/>
  <c r="CB71" i="82"/>
  <c r="AE179" i="82"/>
  <c r="AE188" i="82"/>
  <c r="AE190" i="82"/>
  <c r="AE187" i="82"/>
  <c r="AE184" i="82"/>
  <c r="AE189" i="82"/>
  <c r="AE180" i="82"/>
  <c r="AE185" i="82"/>
  <c r="AE177" i="82"/>
  <c r="AE183" i="82"/>
  <c r="AE178" i="82"/>
  <c r="AE186" i="82"/>
  <c r="AE191" i="82"/>
  <c r="AE181" i="82"/>
  <c r="AE182" i="82"/>
  <c r="AR178" i="82"/>
  <c r="AR182" i="82"/>
  <c r="AR189" i="82"/>
  <c r="AR186" i="82"/>
  <c r="AR180" i="82"/>
  <c r="AR179" i="82"/>
  <c r="AR191" i="82"/>
  <c r="AR185" i="82"/>
  <c r="AR184" i="82"/>
  <c r="AR187" i="82"/>
  <c r="AR181" i="82"/>
  <c r="AR177" i="82"/>
  <c r="AR188" i="82"/>
  <c r="AR183" i="82"/>
  <c r="AR190" i="82"/>
  <c r="CI179" i="82"/>
  <c r="CI188" i="82"/>
  <c r="CI180" i="82"/>
  <c r="CI181" i="82"/>
  <c r="CI187" i="82"/>
  <c r="CI184" i="82"/>
  <c r="CI189" i="82"/>
  <c r="CI177" i="82"/>
  <c r="CI178" i="82"/>
  <c r="CI191" i="82"/>
  <c r="CI185" i="82"/>
  <c r="CI183" i="82"/>
  <c r="CI182" i="82"/>
  <c r="CI190" i="82"/>
  <c r="CI186" i="82"/>
  <c r="V122" i="82"/>
  <c r="V129" i="82"/>
  <c r="V132" i="82"/>
  <c r="V127" i="82"/>
  <c r="V131" i="82"/>
  <c r="V130" i="82"/>
  <c r="V126" i="82"/>
  <c r="V121" i="82"/>
  <c r="V118" i="82"/>
  <c r="V119" i="82"/>
  <c r="V123" i="82"/>
  <c r="V124" i="82"/>
  <c r="V120" i="82"/>
  <c r="V125" i="82"/>
  <c r="V128" i="82"/>
  <c r="BR72" i="82"/>
  <c r="BR64" i="82"/>
  <c r="BR65" i="82"/>
  <c r="BR78" i="82"/>
  <c r="BR69" i="82"/>
  <c r="BR74" i="82"/>
  <c r="BR71" i="82"/>
  <c r="BR68" i="82"/>
  <c r="BR67" i="82"/>
  <c r="BR70" i="82"/>
  <c r="BR75" i="82"/>
  <c r="BR76" i="82"/>
  <c r="BR66" i="82"/>
  <c r="BR77" i="82"/>
  <c r="BR73" i="82"/>
  <c r="AU126" i="82"/>
  <c r="AU128" i="82"/>
  <c r="AU125" i="82"/>
  <c r="AU118" i="82"/>
  <c r="AU132" i="82"/>
  <c r="AU122" i="82"/>
  <c r="AU131" i="82"/>
  <c r="AU127" i="82"/>
  <c r="AU121" i="82"/>
  <c r="AU124" i="82"/>
  <c r="AU130" i="82"/>
  <c r="AU129" i="82"/>
  <c r="AU123" i="82"/>
  <c r="AU120" i="82"/>
  <c r="AU119" i="82"/>
  <c r="BW67" i="82"/>
  <c r="BW75" i="82"/>
  <c r="BW69" i="82"/>
  <c r="BW66" i="82"/>
  <c r="BW70" i="82"/>
  <c r="BW64" i="82"/>
  <c r="BW77" i="82"/>
  <c r="BW73" i="82"/>
  <c r="BW74" i="82"/>
  <c r="BW76" i="82"/>
  <c r="BW68" i="82"/>
  <c r="BW71" i="82"/>
  <c r="BW78" i="82"/>
  <c r="BW72" i="82"/>
  <c r="BW65" i="82"/>
  <c r="AA182" i="82"/>
  <c r="AA190" i="82"/>
  <c r="AA188" i="82"/>
  <c r="AA191" i="82"/>
  <c r="AA180" i="82"/>
  <c r="AA181" i="82"/>
  <c r="AA178" i="82"/>
  <c r="AA185" i="82"/>
  <c r="AA179" i="82"/>
  <c r="AA186" i="82"/>
  <c r="AA187" i="82"/>
  <c r="AA177" i="82"/>
  <c r="AA183" i="82"/>
  <c r="AA189" i="82"/>
  <c r="AA184" i="82"/>
  <c r="AC94" i="69"/>
  <c r="AC101" i="69"/>
  <c r="AC119" i="69"/>
  <c r="AH125" i="82"/>
  <c r="AH119" i="82"/>
  <c r="AH118" i="82"/>
  <c r="AH123" i="82"/>
  <c r="AH131" i="82"/>
  <c r="AH124" i="82"/>
  <c r="AH127" i="82"/>
  <c r="AH126" i="82"/>
  <c r="AH120" i="82"/>
  <c r="AH130" i="82"/>
  <c r="AH121" i="82"/>
  <c r="AH122" i="82"/>
  <c r="AH132" i="82"/>
  <c r="AH128" i="82"/>
  <c r="AH129" i="82"/>
  <c r="BP66" i="82"/>
  <c r="BP77" i="82"/>
  <c r="BP68" i="82"/>
  <c r="BP71" i="82"/>
  <c r="BP75" i="82"/>
  <c r="BP73" i="82"/>
  <c r="BP70" i="82"/>
  <c r="BP76" i="82"/>
  <c r="BP64" i="82"/>
  <c r="BP67" i="82"/>
  <c r="BP69" i="82"/>
  <c r="BP72" i="82"/>
  <c r="BP65" i="82"/>
  <c r="BP78" i="82"/>
  <c r="BP74" i="82"/>
  <c r="AE120" i="82"/>
  <c r="AE131" i="82"/>
  <c r="AE123" i="82"/>
  <c r="AE127" i="82"/>
  <c r="AE122" i="82"/>
  <c r="AE125" i="82"/>
  <c r="AE126" i="82"/>
  <c r="AE132" i="82"/>
  <c r="AE129" i="82"/>
  <c r="AE130" i="82"/>
  <c r="AE128" i="82"/>
  <c r="AE124" i="82"/>
  <c r="AE118" i="82"/>
  <c r="AE119" i="82"/>
  <c r="AE121" i="82"/>
  <c r="CO131" i="82"/>
  <c r="CO125" i="82"/>
  <c r="CO124" i="82"/>
  <c r="CO122" i="82"/>
  <c r="CO127" i="82"/>
  <c r="CO126" i="82"/>
  <c r="CO130" i="82"/>
  <c r="CO121" i="82"/>
  <c r="CO128" i="82"/>
  <c r="CO120" i="82"/>
  <c r="CO118" i="82"/>
  <c r="CO132" i="82"/>
  <c r="CO123" i="82"/>
  <c r="CO129" i="82"/>
  <c r="CO119" i="82"/>
  <c r="AP129" i="82"/>
  <c r="AP122" i="82"/>
  <c r="AP120" i="82"/>
  <c r="AP128" i="82"/>
  <c r="AP123" i="82"/>
  <c r="AP124" i="82"/>
  <c r="AP131" i="82"/>
  <c r="AP125" i="82"/>
  <c r="AP121" i="82"/>
  <c r="AP127" i="82"/>
  <c r="AP132" i="82"/>
  <c r="AP118" i="82"/>
  <c r="AP119" i="82"/>
  <c r="AP126" i="82"/>
  <c r="AP130" i="82"/>
  <c r="AS190" i="82"/>
  <c r="AS185" i="82"/>
  <c r="AS178" i="82"/>
  <c r="AS186" i="82"/>
  <c r="AS179" i="82"/>
  <c r="AS184" i="82"/>
  <c r="AS182" i="82"/>
  <c r="AS183" i="82"/>
  <c r="AS188" i="82"/>
  <c r="AS187" i="82"/>
  <c r="AS191" i="82"/>
  <c r="AS189" i="82"/>
  <c r="AS177" i="82"/>
  <c r="AS180" i="82"/>
  <c r="AS181" i="82"/>
  <c r="BZ184" i="82"/>
  <c r="BZ180" i="82"/>
  <c r="BZ179" i="82"/>
  <c r="BZ188" i="82"/>
  <c r="BZ185" i="82"/>
  <c r="BZ177" i="82"/>
  <c r="BZ178" i="82"/>
  <c r="BZ183" i="82"/>
  <c r="BZ187" i="82"/>
  <c r="BZ181" i="82"/>
  <c r="BZ182" i="82"/>
  <c r="BZ191" i="82"/>
  <c r="BZ190" i="82"/>
  <c r="BZ186" i="82"/>
  <c r="BZ189" i="82"/>
  <c r="CC77" i="82"/>
  <c r="CC71" i="82"/>
  <c r="CC74" i="82"/>
  <c r="CC78" i="82"/>
  <c r="CC64" i="82"/>
  <c r="CC69" i="82"/>
  <c r="CC73" i="82"/>
  <c r="CC75" i="82"/>
  <c r="CC65" i="82"/>
  <c r="CC68" i="82"/>
  <c r="CC76" i="82"/>
  <c r="CC66" i="82"/>
  <c r="CC70" i="82"/>
  <c r="CC72" i="82"/>
  <c r="CC67" i="82"/>
  <c r="AD118" i="82"/>
  <c r="AD123" i="82"/>
  <c r="AD132" i="82"/>
  <c r="AD119" i="82"/>
  <c r="AD125" i="82"/>
  <c r="AD121" i="82"/>
  <c r="AD128" i="82"/>
  <c r="AD122" i="82"/>
  <c r="AD124" i="82"/>
  <c r="AD120" i="82"/>
  <c r="AD127" i="82"/>
  <c r="AD130" i="82"/>
  <c r="AD129" i="82"/>
  <c r="AD131" i="82"/>
  <c r="AD126" i="82"/>
  <c r="R72" i="82"/>
  <c r="R76" i="82"/>
  <c r="R69" i="82"/>
  <c r="R66" i="82"/>
  <c r="R70" i="82"/>
  <c r="R64" i="82"/>
  <c r="R75" i="82"/>
  <c r="R68" i="82"/>
  <c r="R71" i="82"/>
  <c r="R74" i="82"/>
  <c r="R67" i="82"/>
  <c r="R65" i="82"/>
  <c r="R78" i="82"/>
  <c r="R73" i="82"/>
  <c r="R77" i="82"/>
  <c r="BD182" i="82"/>
  <c r="BD188" i="82"/>
  <c r="BD180" i="82"/>
  <c r="BD184" i="82"/>
  <c r="BD185" i="82"/>
  <c r="BD181" i="82"/>
  <c r="BD178" i="82"/>
  <c r="BD179" i="82"/>
  <c r="BD189" i="82"/>
  <c r="BD186" i="82"/>
  <c r="BD183" i="82"/>
  <c r="BD177" i="82"/>
  <c r="BD191" i="82"/>
  <c r="BD190" i="82"/>
  <c r="BD187" i="82"/>
  <c r="BL72" i="82"/>
  <c r="BL66" i="82"/>
  <c r="BL65" i="82"/>
  <c r="BL76" i="82"/>
  <c r="BL64" i="82"/>
  <c r="BL73" i="82"/>
  <c r="BL68" i="82"/>
  <c r="BL69" i="82"/>
  <c r="BL77" i="82"/>
  <c r="BL75" i="82"/>
  <c r="BL74" i="82"/>
  <c r="BL70" i="82"/>
  <c r="BL78" i="82"/>
  <c r="BL71" i="82"/>
  <c r="BL67" i="82"/>
  <c r="AW69" i="82"/>
  <c r="AW72" i="82"/>
  <c r="AW70" i="82"/>
  <c r="AW71" i="82"/>
  <c r="AW77" i="82"/>
  <c r="AW74" i="82"/>
  <c r="AW73" i="82"/>
  <c r="AW68" i="82"/>
  <c r="AW76" i="82"/>
  <c r="AW66" i="82"/>
  <c r="AW65" i="82"/>
  <c r="AW78" i="82"/>
  <c r="AW75" i="82"/>
  <c r="AW67" i="82"/>
  <c r="AW64" i="82"/>
  <c r="N186" i="82"/>
  <c r="N177" i="82"/>
  <c r="N182" i="82"/>
  <c r="N190" i="82"/>
  <c r="N184" i="82"/>
  <c r="N181" i="82"/>
  <c r="N183" i="82"/>
  <c r="N187" i="82"/>
  <c r="N189" i="82"/>
  <c r="N179" i="82"/>
  <c r="N185" i="82"/>
  <c r="N191" i="82"/>
  <c r="N178" i="82"/>
  <c r="N180" i="82"/>
  <c r="N188" i="82"/>
  <c r="CJ185" i="82"/>
  <c r="CJ177" i="82"/>
  <c r="CJ189" i="82"/>
  <c r="CJ180" i="82"/>
  <c r="CJ182" i="82"/>
  <c r="CJ181" i="82"/>
  <c r="CJ183" i="82"/>
  <c r="CJ187" i="82"/>
  <c r="CJ184" i="82"/>
  <c r="CJ179" i="82"/>
  <c r="CJ178" i="82"/>
  <c r="CJ188" i="82"/>
  <c r="CJ190" i="82"/>
  <c r="CJ186" i="82"/>
  <c r="CJ191" i="82"/>
  <c r="BM129" i="82"/>
  <c r="BM118" i="82"/>
  <c r="BM120" i="82"/>
  <c r="BM124" i="82"/>
  <c r="BM130" i="82"/>
  <c r="BM123" i="82"/>
  <c r="BM128" i="82"/>
  <c r="BM121" i="82"/>
  <c r="BM126" i="82"/>
  <c r="BM132" i="82"/>
  <c r="BM125" i="82"/>
  <c r="BM122" i="82"/>
  <c r="BM131" i="82"/>
  <c r="BM127" i="82"/>
  <c r="BM119" i="82"/>
  <c r="BK73" i="82"/>
  <c r="BK66" i="82"/>
  <c r="BK69" i="82"/>
  <c r="BK65" i="82"/>
  <c r="BK67" i="82"/>
  <c r="BK72" i="82"/>
  <c r="BK64" i="82"/>
  <c r="BK68" i="82"/>
  <c r="BK71" i="82"/>
  <c r="BK70" i="82"/>
  <c r="BK76" i="82"/>
  <c r="BK77" i="82"/>
  <c r="BK74" i="82"/>
  <c r="BK78" i="82"/>
  <c r="BK75" i="82"/>
  <c r="BV120" i="82"/>
  <c r="BV125" i="82"/>
  <c r="BV131" i="82"/>
  <c r="BV130" i="82"/>
  <c r="BV127" i="82"/>
  <c r="BV128" i="82"/>
  <c r="BV124" i="82"/>
  <c r="BV129" i="82"/>
  <c r="BV123" i="82"/>
  <c r="BV122" i="82"/>
  <c r="BV119" i="82"/>
  <c r="BV121" i="82"/>
  <c r="BV126" i="82"/>
  <c r="BV118" i="82"/>
  <c r="BV132" i="82"/>
  <c r="AX185" i="82"/>
  <c r="AX186" i="82"/>
  <c r="AX191" i="82"/>
  <c r="AX184" i="82"/>
  <c r="AX180" i="82"/>
  <c r="AX177" i="82"/>
  <c r="AX183" i="82"/>
  <c r="AX181" i="82"/>
  <c r="AX190" i="82"/>
  <c r="AX188" i="82"/>
  <c r="AX178" i="82"/>
  <c r="AX182" i="82"/>
  <c r="AX189" i="82"/>
  <c r="AX179" i="82"/>
  <c r="AX187" i="82"/>
  <c r="L184" i="82"/>
  <c r="L185" i="82"/>
  <c r="L182" i="82"/>
  <c r="L188" i="82"/>
  <c r="L186" i="82"/>
  <c r="L190" i="82"/>
  <c r="L178" i="82"/>
  <c r="L177" i="82"/>
  <c r="L181" i="82"/>
  <c r="L191" i="82"/>
  <c r="L187" i="82"/>
  <c r="L180" i="82"/>
  <c r="L189" i="82"/>
  <c r="L183" i="82"/>
  <c r="L179" i="82"/>
  <c r="AD177" i="82"/>
  <c r="AD188" i="82"/>
  <c r="AD189" i="82"/>
  <c r="AD182" i="82"/>
  <c r="AD185" i="82"/>
  <c r="AD190" i="82"/>
  <c r="AD179" i="82"/>
  <c r="AD187" i="82"/>
  <c r="AD180" i="82"/>
  <c r="AD191" i="82"/>
  <c r="AD186" i="82"/>
  <c r="AD178" i="82"/>
  <c r="AD183" i="82"/>
  <c r="AD181" i="82"/>
  <c r="AD184" i="82"/>
  <c r="AL125" i="82"/>
  <c r="AL129" i="82"/>
  <c r="AL124" i="82"/>
  <c r="AL123" i="82"/>
  <c r="AL120" i="82"/>
  <c r="AL128" i="82"/>
  <c r="AL118" i="82"/>
  <c r="AL126" i="82"/>
  <c r="AL131" i="82"/>
  <c r="AL127" i="82"/>
  <c r="AL122" i="82"/>
  <c r="AL130" i="82"/>
  <c r="AL121" i="82"/>
  <c r="AL119" i="82"/>
  <c r="AL132" i="82"/>
  <c r="BJ129" i="82"/>
  <c r="BJ130" i="82"/>
  <c r="BJ119" i="82"/>
  <c r="BJ131" i="82"/>
  <c r="BJ118" i="82"/>
  <c r="BJ126" i="82"/>
  <c r="BJ128" i="82"/>
  <c r="BJ122" i="82"/>
  <c r="BJ132" i="82"/>
  <c r="BJ121" i="82"/>
  <c r="BJ123" i="82"/>
  <c r="BJ120" i="82"/>
  <c r="BJ127" i="82"/>
  <c r="BJ125" i="82"/>
  <c r="BJ124" i="82"/>
  <c r="BZ131" i="82"/>
  <c r="BZ126" i="82"/>
  <c r="BZ123" i="82"/>
  <c r="BZ125" i="82"/>
  <c r="BZ121" i="82"/>
  <c r="BZ122" i="82"/>
  <c r="BZ119" i="82"/>
  <c r="BZ127" i="82"/>
  <c r="BZ128" i="82"/>
  <c r="BZ130" i="82"/>
  <c r="BZ120" i="82"/>
  <c r="BZ129" i="82"/>
  <c r="BZ132" i="82"/>
  <c r="BZ118" i="82"/>
  <c r="BZ124" i="82"/>
  <c r="BC183" i="82"/>
  <c r="BC180" i="82"/>
  <c r="BC186" i="82"/>
  <c r="BC191" i="82"/>
  <c r="BC189" i="82"/>
  <c r="BC190" i="82"/>
  <c r="BC182" i="82"/>
  <c r="BC185" i="82"/>
  <c r="BC181" i="82"/>
  <c r="BC188" i="82"/>
  <c r="BC177" i="82"/>
  <c r="BC187" i="82"/>
  <c r="BC179" i="82"/>
  <c r="BC184" i="82"/>
  <c r="BC178" i="82"/>
  <c r="E169" i="82"/>
  <c r="H170" i="82"/>
  <c r="CF187" i="82"/>
  <c r="CF184" i="82"/>
  <c r="CF178" i="82"/>
  <c r="CF180" i="82"/>
  <c r="CF186" i="82"/>
  <c r="CF191" i="82"/>
  <c r="CF188" i="82"/>
  <c r="CF189" i="82"/>
  <c r="CF190" i="82"/>
  <c r="CF182" i="82"/>
  <c r="CF181" i="82"/>
  <c r="CF177" i="82"/>
  <c r="CF185" i="82"/>
  <c r="CF183" i="82"/>
  <c r="CF179" i="82"/>
  <c r="R189" i="82"/>
  <c r="R182" i="82"/>
  <c r="R183" i="82"/>
  <c r="R181" i="82"/>
  <c r="R184" i="82"/>
  <c r="R185" i="82"/>
  <c r="R178" i="82"/>
  <c r="R186" i="82"/>
  <c r="R190" i="82"/>
  <c r="R188" i="82"/>
  <c r="R180" i="82"/>
  <c r="R179" i="82"/>
  <c r="R177" i="82"/>
  <c r="R191" i="82"/>
  <c r="R187" i="82"/>
  <c r="BN127" i="82"/>
  <c r="BN123" i="82"/>
  <c r="BN118" i="82"/>
  <c r="BN130" i="82"/>
  <c r="BN120" i="82"/>
  <c r="BN126" i="82"/>
  <c r="BN132" i="82"/>
  <c r="BN129" i="82"/>
  <c r="BN128" i="82"/>
  <c r="BN121" i="82"/>
  <c r="BN125" i="82"/>
  <c r="BN131" i="82"/>
  <c r="BN122" i="82"/>
  <c r="BN124" i="82"/>
  <c r="BN119" i="82"/>
  <c r="BD69" i="82"/>
  <c r="BD70" i="82"/>
  <c r="BD78" i="82"/>
  <c r="BD76" i="82"/>
  <c r="BD66" i="82"/>
  <c r="BD71" i="82"/>
  <c r="BD72" i="82"/>
  <c r="BD64" i="82"/>
  <c r="BD68" i="82"/>
  <c r="BD74" i="82"/>
  <c r="BD73" i="82"/>
  <c r="BD75" i="82"/>
  <c r="BD77" i="82"/>
  <c r="BD67" i="82"/>
  <c r="BD65" i="82"/>
  <c r="H86" i="68"/>
  <c r="BL191" i="82"/>
  <c r="BL186" i="82"/>
  <c r="BL178" i="82"/>
  <c r="BL181" i="82"/>
  <c r="BL179" i="82"/>
  <c r="BL182" i="82"/>
  <c r="BL188" i="82"/>
  <c r="BL190" i="82"/>
  <c r="BL183" i="82"/>
  <c r="BL189" i="82"/>
  <c r="BL184" i="82"/>
  <c r="BL180" i="82"/>
  <c r="BL185" i="82"/>
  <c r="BL177" i="82"/>
  <c r="BL187" i="82"/>
  <c r="K67" i="82"/>
  <c r="K70" i="82"/>
  <c r="K68" i="82"/>
  <c r="K69" i="82"/>
  <c r="K78" i="82"/>
  <c r="K77" i="82"/>
  <c r="K64" i="82"/>
  <c r="K72" i="82"/>
  <c r="K75" i="82"/>
  <c r="K76" i="82"/>
  <c r="K66" i="82"/>
  <c r="K65" i="82"/>
  <c r="K74" i="82"/>
  <c r="K73" i="82"/>
  <c r="K71" i="82"/>
  <c r="AW182" i="82"/>
  <c r="AW189" i="82"/>
  <c r="AW177" i="82"/>
  <c r="AW183" i="82"/>
  <c r="AW179" i="82"/>
  <c r="AW180" i="82"/>
  <c r="AW178" i="82"/>
  <c r="AW185" i="82"/>
  <c r="AW186" i="82"/>
  <c r="AW188" i="82"/>
  <c r="AW190" i="82"/>
  <c r="AW187" i="82"/>
  <c r="AW181" i="82"/>
  <c r="AW191" i="82"/>
  <c r="AW184" i="82"/>
  <c r="AK130" i="82"/>
  <c r="AK132" i="82"/>
  <c r="AK127" i="82"/>
  <c r="AK119" i="82"/>
  <c r="AK128" i="82"/>
  <c r="AK129" i="82"/>
  <c r="AK124" i="82"/>
  <c r="AK123" i="82"/>
  <c r="AK118" i="82"/>
  <c r="AK131" i="82"/>
  <c r="AK121" i="82"/>
  <c r="AK120" i="82"/>
  <c r="AK122" i="82"/>
  <c r="AK126" i="82"/>
  <c r="AK125" i="82"/>
  <c r="N70" i="82"/>
  <c r="N76" i="82"/>
  <c r="N74" i="82"/>
  <c r="N64" i="82"/>
  <c r="N78" i="82"/>
  <c r="N71" i="82"/>
  <c r="N72" i="82"/>
  <c r="N65" i="82"/>
  <c r="N69" i="82"/>
  <c r="N73" i="82"/>
  <c r="N75" i="82"/>
  <c r="N66" i="82"/>
  <c r="N77" i="82"/>
  <c r="N67" i="82"/>
  <c r="N68" i="82"/>
  <c r="BK132" i="82"/>
  <c r="BK127" i="82"/>
  <c r="BK119" i="82"/>
  <c r="BK131" i="82"/>
  <c r="BK124" i="82"/>
  <c r="BK129" i="82"/>
  <c r="BK130" i="82"/>
  <c r="BK118" i="82"/>
  <c r="BK123" i="82"/>
  <c r="BK120" i="82"/>
  <c r="BK126" i="82"/>
  <c r="BK125" i="82"/>
  <c r="BK122" i="82"/>
  <c r="BK128" i="82"/>
  <c r="BK121" i="82"/>
  <c r="P128" i="82"/>
  <c r="P121" i="82"/>
  <c r="P118" i="82"/>
  <c r="P130" i="82"/>
  <c r="P131" i="82"/>
  <c r="P132" i="82"/>
  <c r="P120" i="82"/>
  <c r="P126" i="82"/>
  <c r="P125" i="82"/>
  <c r="P124" i="82"/>
  <c r="P119" i="82"/>
  <c r="P129" i="82"/>
  <c r="P122" i="82"/>
  <c r="P127" i="82"/>
  <c r="P123" i="82"/>
  <c r="AS64" i="82"/>
  <c r="AS66" i="82"/>
  <c r="AS65" i="82"/>
  <c r="AS74" i="82"/>
  <c r="AS70" i="82"/>
  <c r="AS75" i="82"/>
  <c r="AS73" i="82"/>
  <c r="AS76" i="82"/>
  <c r="AS69" i="82"/>
  <c r="AS68" i="82"/>
  <c r="AS67" i="82"/>
  <c r="AS72" i="82"/>
  <c r="AS77" i="82"/>
  <c r="AS78" i="82"/>
  <c r="AS71" i="82"/>
  <c r="BE70" i="82"/>
  <c r="BE66" i="82"/>
  <c r="BE64" i="82"/>
  <c r="BE75" i="82"/>
  <c r="BE74" i="82"/>
  <c r="BE76" i="82"/>
  <c r="BE71" i="82"/>
  <c r="BE78" i="82"/>
  <c r="BE77" i="82"/>
  <c r="BE73" i="82"/>
  <c r="BE72" i="82"/>
  <c r="BE65" i="82"/>
  <c r="BE67" i="82"/>
  <c r="BE68" i="82"/>
  <c r="BE69" i="82"/>
  <c r="AJ121" i="82"/>
  <c r="AJ124" i="82"/>
  <c r="AJ125" i="82"/>
  <c r="AJ118" i="82"/>
  <c r="AJ131" i="82"/>
  <c r="AJ128" i="82"/>
  <c r="AJ132" i="82"/>
  <c r="AJ119" i="82"/>
  <c r="AJ127" i="82"/>
  <c r="AJ129" i="82"/>
  <c r="AJ130" i="82"/>
  <c r="AJ123" i="82"/>
  <c r="AJ126" i="82"/>
  <c r="AJ122" i="82"/>
  <c r="AJ120" i="82"/>
  <c r="BT77" i="82"/>
  <c r="BT65" i="82"/>
  <c r="BT70" i="82"/>
  <c r="BT74" i="82"/>
  <c r="BT75" i="82"/>
  <c r="BT71" i="82"/>
  <c r="BT68" i="82"/>
  <c r="BT72" i="82"/>
  <c r="BT64" i="82"/>
  <c r="BT73" i="82"/>
  <c r="BT69" i="82"/>
  <c r="BT78" i="82"/>
  <c r="BT66" i="82"/>
  <c r="BT76" i="82"/>
  <c r="BT67" i="82"/>
  <c r="AJ78" i="82"/>
  <c r="AJ75" i="82"/>
  <c r="AJ71" i="82"/>
  <c r="AJ65" i="82"/>
  <c r="AJ64" i="82"/>
  <c r="AJ70" i="82"/>
  <c r="AJ72" i="82"/>
  <c r="AJ76" i="82"/>
  <c r="AJ74" i="82"/>
  <c r="AJ67" i="82"/>
  <c r="AJ68" i="82"/>
  <c r="AJ73" i="82"/>
  <c r="AJ69" i="82"/>
  <c r="AJ77" i="82"/>
  <c r="AJ66" i="82"/>
  <c r="CD75" i="82"/>
  <c r="CD66" i="82"/>
  <c r="CD65" i="82"/>
  <c r="CD77" i="82"/>
  <c r="CD68" i="82"/>
  <c r="CD73" i="82"/>
  <c r="CD72" i="82"/>
  <c r="CD71" i="82"/>
  <c r="CD64" i="82"/>
  <c r="CD69" i="82"/>
  <c r="CD70" i="82"/>
  <c r="CD67" i="82"/>
  <c r="CD74" i="82"/>
  <c r="CD78" i="82"/>
  <c r="CD76" i="82"/>
  <c r="BH131" i="82"/>
  <c r="BH120" i="82"/>
  <c r="BH126" i="82"/>
  <c r="BH118" i="82"/>
  <c r="BH132" i="82"/>
  <c r="BH122" i="82"/>
  <c r="BH125" i="82"/>
  <c r="BH130" i="82"/>
  <c r="BH119" i="82"/>
  <c r="BH127" i="82"/>
  <c r="BH123" i="82"/>
  <c r="BH121" i="82"/>
  <c r="BH128" i="82"/>
  <c r="BH129" i="82"/>
  <c r="BH124" i="82"/>
  <c r="AN190" i="82"/>
  <c r="AN183" i="82"/>
  <c r="AN182" i="82"/>
  <c r="AN177" i="82"/>
  <c r="AN178" i="82"/>
  <c r="AN179" i="82"/>
  <c r="AN186" i="82"/>
  <c r="AN181" i="82"/>
  <c r="AN184" i="82"/>
  <c r="AN187" i="82"/>
  <c r="AN189" i="82"/>
  <c r="AN191" i="82"/>
  <c r="AN185" i="82"/>
  <c r="AN180" i="82"/>
  <c r="AN188" i="82"/>
  <c r="AW118" i="82"/>
  <c r="AW124" i="82"/>
  <c r="AW132" i="82"/>
  <c r="AW126" i="82"/>
  <c r="AW123" i="82"/>
  <c r="AW125" i="82"/>
  <c r="AW129" i="82"/>
  <c r="AW119" i="82"/>
  <c r="AW122" i="82"/>
  <c r="AW130" i="82"/>
  <c r="AW127" i="82"/>
  <c r="AW121" i="82"/>
  <c r="AW128" i="82"/>
  <c r="AW131" i="82"/>
  <c r="AW120" i="82"/>
  <c r="M68" i="82"/>
  <c r="M71" i="82"/>
  <c r="M76" i="82"/>
  <c r="M77" i="82"/>
  <c r="M69" i="82"/>
  <c r="M65" i="82"/>
  <c r="M78" i="82"/>
  <c r="M67" i="82"/>
  <c r="M75" i="82"/>
  <c r="M73" i="82"/>
  <c r="M74" i="82"/>
  <c r="M66" i="82"/>
  <c r="M72" i="82"/>
  <c r="M70" i="82"/>
  <c r="M64" i="82"/>
  <c r="Z67" i="82"/>
  <c r="Z77" i="82"/>
  <c r="Z64" i="82"/>
  <c r="Z68" i="82"/>
  <c r="Z65" i="82"/>
  <c r="Z71" i="82"/>
  <c r="Z72" i="82"/>
  <c r="Z70" i="82"/>
  <c r="Z73" i="82"/>
  <c r="Z75" i="82"/>
  <c r="Z78" i="82"/>
  <c r="Z74" i="82"/>
  <c r="Z76" i="82"/>
  <c r="Z66" i="82"/>
  <c r="Z69" i="82"/>
  <c r="BI124" i="82"/>
  <c r="BI119" i="82"/>
  <c r="BI120" i="82"/>
  <c r="BI128" i="82"/>
  <c r="BI118" i="82"/>
  <c r="BI126" i="82"/>
  <c r="BI123" i="82"/>
  <c r="BI125" i="82"/>
  <c r="BI129" i="82"/>
  <c r="BI130" i="82"/>
  <c r="BI131" i="82"/>
  <c r="BI132" i="82"/>
  <c r="BI121" i="82"/>
  <c r="BI122" i="82"/>
  <c r="BI127" i="82"/>
  <c r="CD188" i="82"/>
  <c r="CD186" i="82"/>
  <c r="CD185" i="82"/>
  <c r="CD180" i="82"/>
  <c r="CD178" i="82"/>
  <c r="CD184" i="82"/>
  <c r="CD182" i="82"/>
  <c r="CD189" i="82"/>
  <c r="CD181" i="82"/>
  <c r="CD183" i="82"/>
  <c r="CD187" i="82"/>
  <c r="CD179" i="82"/>
  <c r="CD177" i="82"/>
  <c r="CD190" i="82"/>
  <c r="CD191" i="82"/>
  <c r="AI122" i="82"/>
  <c r="AI132" i="82"/>
  <c r="AI127" i="82"/>
  <c r="AI120" i="82"/>
  <c r="AI119" i="82"/>
  <c r="AI128" i="82"/>
  <c r="AI124" i="82"/>
  <c r="AI118" i="82"/>
  <c r="AI125" i="82"/>
  <c r="AI126" i="82"/>
  <c r="AI129" i="82"/>
  <c r="AI121" i="82"/>
  <c r="AI130" i="82"/>
  <c r="AI131" i="82"/>
  <c r="AI123" i="82"/>
  <c r="AC177" i="82"/>
  <c r="AC187" i="82"/>
  <c r="AC181" i="82"/>
  <c r="AC179" i="82"/>
  <c r="AC180" i="82"/>
  <c r="AC190" i="82"/>
  <c r="AC191" i="82"/>
  <c r="AC182" i="82"/>
  <c r="AC184" i="82"/>
  <c r="AC188" i="82"/>
  <c r="AC178" i="82"/>
  <c r="AC186" i="82"/>
  <c r="AC183" i="82"/>
  <c r="AC189" i="82"/>
  <c r="AC185" i="82"/>
  <c r="AV66" i="82"/>
  <c r="AV67" i="82"/>
  <c r="AV68" i="82"/>
  <c r="AV70" i="82"/>
  <c r="AV69" i="82"/>
  <c r="AV74" i="82"/>
  <c r="AV71" i="82"/>
  <c r="AV64" i="82"/>
  <c r="AV78" i="82"/>
  <c r="AV73" i="82"/>
  <c r="AV75" i="82"/>
  <c r="AV76" i="82"/>
  <c r="AV65" i="82"/>
  <c r="AV77" i="82"/>
  <c r="AV72" i="82"/>
  <c r="V75" i="82"/>
  <c r="V68" i="82"/>
  <c r="V71" i="82"/>
  <c r="V72" i="82"/>
  <c r="V76" i="82"/>
  <c r="V65" i="82"/>
  <c r="V66" i="82"/>
  <c r="V67" i="82"/>
  <c r="V77" i="82"/>
  <c r="V69" i="82"/>
  <c r="V74" i="82"/>
  <c r="V64" i="82"/>
  <c r="V78" i="82"/>
  <c r="V70" i="82"/>
  <c r="V73" i="82"/>
  <c r="AQ72" i="82"/>
  <c r="AQ70" i="82"/>
  <c r="AQ74" i="82"/>
  <c r="AQ67" i="82"/>
  <c r="AQ68" i="82"/>
  <c r="AQ77" i="82"/>
  <c r="AQ66" i="82"/>
  <c r="AQ78" i="82"/>
  <c r="AQ73" i="82"/>
  <c r="AQ65" i="82"/>
  <c r="AQ76" i="82"/>
  <c r="AQ75" i="82"/>
  <c r="AQ69" i="82"/>
  <c r="AQ71" i="82"/>
  <c r="AQ64" i="82"/>
  <c r="T129" i="82"/>
  <c r="T131" i="82"/>
  <c r="T123" i="82"/>
  <c r="T118" i="82"/>
  <c r="T122" i="82"/>
  <c r="T127" i="82"/>
  <c r="T121" i="82"/>
  <c r="T119" i="82"/>
  <c r="T120" i="82"/>
  <c r="T128" i="82"/>
  <c r="T125" i="82"/>
  <c r="T132" i="82"/>
  <c r="T126" i="82"/>
  <c r="T130" i="82"/>
  <c r="T124" i="82"/>
  <c r="BN67" i="82"/>
  <c r="BN70" i="82"/>
  <c r="BN68" i="82"/>
  <c r="BN65" i="82"/>
  <c r="BN76" i="82"/>
  <c r="BN66" i="82"/>
  <c r="BN74" i="82"/>
  <c r="BN72" i="82"/>
  <c r="BN75" i="82"/>
  <c r="BN71" i="82"/>
  <c r="BN78" i="82"/>
  <c r="BN77" i="82"/>
  <c r="BN73" i="82"/>
  <c r="BN64" i="82"/>
  <c r="BN69" i="82"/>
  <c r="AF189" i="82"/>
  <c r="AF182" i="82"/>
  <c r="AF181" i="82"/>
  <c r="AF188" i="82"/>
  <c r="AF183" i="82"/>
  <c r="AF179" i="82"/>
  <c r="AF190" i="82"/>
  <c r="AF178" i="82"/>
  <c r="AF184" i="82"/>
  <c r="AF187" i="82"/>
  <c r="AF177" i="82"/>
  <c r="AF185" i="82"/>
  <c r="AF180" i="82"/>
  <c r="AF186" i="82"/>
  <c r="AF191" i="82"/>
  <c r="W125" i="82"/>
  <c r="W128" i="82"/>
  <c r="W123" i="82"/>
  <c r="W119" i="82"/>
  <c r="W121" i="82"/>
  <c r="W118" i="82"/>
  <c r="W122" i="82"/>
  <c r="W120" i="82"/>
  <c r="W131" i="82"/>
  <c r="W127" i="82"/>
  <c r="W130" i="82"/>
  <c r="W124" i="82"/>
  <c r="W132" i="82"/>
  <c r="W126" i="82"/>
  <c r="W129" i="82"/>
  <c r="BN185" i="82"/>
  <c r="BN180" i="82"/>
  <c r="BN179" i="82"/>
  <c r="BN181" i="82"/>
  <c r="BN184" i="82"/>
  <c r="BN187" i="82"/>
  <c r="BN186" i="82"/>
  <c r="BN191" i="82"/>
  <c r="BN189" i="82"/>
  <c r="BN190" i="82"/>
  <c r="BN188" i="82"/>
  <c r="BN182" i="82"/>
  <c r="BN183" i="82"/>
  <c r="BN178" i="82"/>
  <c r="BN177" i="82"/>
  <c r="CM75" i="82"/>
  <c r="CM70" i="82"/>
  <c r="CM77" i="82"/>
  <c r="CM67" i="82"/>
  <c r="CM74" i="82"/>
  <c r="CM65" i="82"/>
  <c r="CM71" i="82"/>
  <c r="CM64" i="82"/>
  <c r="CM72" i="82"/>
  <c r="CM68" i="82"/>
  <c r="CM69" i="82"/>
  <c r="CM73" i="82"/>
  <c r="CM76" i="82"/>
  <c r="CM78" i="82"/>
  <c r="CM66" i="82"/>
  <c r="O180" i="82"/>
  <c r="O182" i="82"/>
  <c r="O189" i="82"/>
  <c r="O190" i="82"/>
  <c r="O181" i="82"/>
  <c r="O184" i="82"/>
  <c r="O179" i="82"/>
  <c r="O177" i="82"/>
  <c r="O188" i="82"/>
  <c r="O187" i="82"/>
  <c r="O185" i="82"/>
  <c r="O178" i="82"/>
  <c r="O183" i="82"/>
  <c r="O191" i="82"/>
  <c r="O186" i="82"/>
  <c r="CK75" i="82"/>
  <c r="CK68" i="82"/>
  <c r="CK69" i="82"/>
  <c r="CK73" i="82"/>
  <c r="CK67" i="82"/>
  <c r="CK78" i="82"/>
  <c r="CK65" i="82"/>
  <c r="CK74" i="82"/>
  <c r="CK77" i="82"/>
  <c r="CK66" i="82"/>
  <c r="CK71" i="82"/>
  <c r="CK64" i="82"/>
  <c r="CK72" i="82"/>
  <c r="CK70" i="82"/>
  <c r="CK76" i="82"/>
  <c r="AY122" i="82"/>
  <c r="AY120" i="82"/>
  <c r="AY125" i="82"/>
  <c r="AY128" i="82"/>
  <c r="AY130" i="82"/>
  <c r="AY123" i="82"/>
  <c r="AY119" i="82"/>
  <c r="AY121" i="82"/>
  <c r="AY118" i="82"/>
  <c r="AY126" i="82"/>
  <c r="AY131" i="82"/>
  <c r="AY127" i="82"/>
  <c r="AY124" i="82"/>
  <c r="AY129" i="82"/>
  <c r="AY132" i="82"/>
  <c r="CI71" i="82"/>
  <c r="CI64" i="82"/>
  <c r="CI72" i="82"/>
  <c r="CI76" i="82"/>
  <c r="CI78" i="82"/>
  <c r="CI73" i="82"/>
  <c r="CI69" i="82"/>
  <c r="CI66" i="82"/>
  <c r="CI77" i="82"/>
  <c r="CI70" i="82"/>
  <c r="CI67" i="82"/>
  <c r="CI74" i="82"/>
  <c r="CI75" i="82"/>
  <c r="CI65" i="82"/>
  <c r="CI68" i="82"/>
  <c r="Q125" i="82"/>
  <c r="Q127" i="82"/>
  <c r="Q120" i="82"/>
  <c r="Q118" i="82"/>
  <c r="Q128" i="82"/>
  <c r="Q122" i="82"/>
  <c r="Q132" i="82"/>
  <c r="Q124" i="82"/>
  <c r="Q130" i="82"/>
  <c r="Q121" i="82"/>
  <c r="Q119" i="82"/>
  <c r="Q129" i="82"/>
  <c r="Q126" i="82"/>
  <c r="Q123" i="82"/>
  <c r="Q131" i="82"/>
  <c r="AR75" i="82"/>
  <c r="AR68" i="82"/>
  <c r="AR71" i="82"/>
  <c r="AR69" i="82"/>
  <c r="AR66" i="82"/>
  <c r="AR74" i="82"/>
  <c r="AR72" i="82"/>
  <c r="AR65" i="82"/>
  <c r="AR77" i="82"/>
  <c r="AR64" i="82"/>
  <c r="AR70" i="82"/>
  <c r="AR76" i="82"/>
  <c r="AR67" i="82"/>
  <c r="AR73" i="82"/>
  <c r="AR78" i="82"/>
  <c r="CK183" i="82"/>
  <c r="CK186" i="82"/>
  <c r="CK188" i="82"/>
  <c r="CK179" i="82"/>
  <c r="CK184" i="82"/>
  <c r="CK191" i="82"/>
  <c r="CK178" i="82"/>
  <c r="CK187" i="82"/>
  <c r="CK189" i="82"/>
  <c r="CK180" i="82"/>
  <c r="CK181" i="82"/>
  <c r="CK177" i="82"/>
  <c r="CK182" i="82"/>
  <c r="CK185" i="82"/>
  <c r="CK190" i="82"/>
  <c r="BW185" i="82"/>
  <c r="BW189" i="82"/>
  <c r="BW191" i="82"/>
  <c r="BW179" i="82"/>
  <c r="BW183" i="82"/>
  <c r="BW187" i="82"/>
  <c r="BW190" i="82"/>
  <c r="BW186" i="82"/>
  <c r="BW177" i="82"/>
  <c r="BW180" i="82"/>
  <c r="BW184" i="82"/>
  <c r="BW181" i="82"/>
  <c r="BW182" i="82"/>
  <c r="BW178" i="82"/>
  <c r="BW188" i="82"/>
  <c r="L122" i="82"/>
  <c r="L129" i="82"/>
  <c r="L128" i="82"/>
  <c r="L130" i="82"/>
  <c r="L123" i="82"/>
  <c r="L120" i="82"/>
  <c r="L125" i="82"/>
  <c r="L119" i="82"/>
  <c r="L124" i="82"/>
  <c r="L126" i="82"/>
  <c r="L118" i="82"/>
  <c r="L132" i="82"/>
  <c r="L127" i="82"/>
  <c r="L121" i="82"/>
  <c r="L131" i="82"/>
  <c r="U123" i="82"/>
  <c r="U122" i="82"/>
  <c r="U121" i="82"/>
  <c r="U124" i="82"/>
  <c r="U118" i="82"/>
  <c r="U127" i="82"/>
  <c r="U132" i="82"/>
  <c r="U126" i="82"/>
  <c r="U128" i="82"/>
  <c r="U130" i="82"/>
  <c r="U119" i="82"/>
  <c r="U125" i="82"/>
  <c r="U131" i="82"/>
  <c r="U120" i="82"/>
  <c r="U129" i="82"/>
  <c r="CG129" i="82"/>
  <c r="CG121" i="82"/>
  <c r="CG124" i="82"/>
  <c r="CG127" i="82"/>
  <c r="CG131" i="82"/>
  <c r="CG120" i="82"/>
  <c r="CG128" i="82"/>
  <c r="CG126" i="82"/>
  <c r="CG122" i="82"/>
  <c r="CG125" i="82"/>
  <c r="CG123" i="82"/>
  <c r="CG130" i="82"/>
  <c r="CG132" i="82"/>
  <c r="CG118" i="82"/>
  <c r="CG119" i="82"/>
  <c r="BL120" i="82"/>
  <c r="BL125" i="82"/>
  <c r="BL129" i="82"/>
  <c r="BL127" i="82"/>
  <c r="BL126" i="82"/>
  <c r="BL128" i="82"/>
  <c r="BL122" i="82"/>
  <c r="BL118" i="82"/>
  <c r="BL130" i="82"/>
  <c r="BL124" i="82"/>
  <c r="BL131" i="82"/>
  <c r="BL132" i="82"/>
  <c r="BL123" i="82"/>
  <c r="BL119" i="82"/>
  <c r="BL121" i="82"/>
  <c r="CC179" i="82"/>
  <c r="CC182" i="82"/>
  <c r="CC191" i="82"/>
  <c r="CC188" i="82"/>
  <c r="CC185" i="82"/>
  <c r="CC187" i="82"/>
  <c r="CC184" i="82"/>
  <c r="CC178" i="82"/>
  <c r="CC177" i="82"/>
  <c r="CC181" i="82"/>
  <c r="CC180" i="82"/>
  <c r="CC190" i="82"/>
  <c r="CC189" i="82"/>
  <c r="CC183" i="82"/>
  <c r="CC186" i="82"/>
  <c r="BU76" i="82"/>
  <c r="BU74" i="82"/>
  <c r="BU71" i="82"/>
  <c r="BU70" i="82"/>
  <c r="BU78" i="82"/>
  <c r="BU65" i="82"/>
  <c r="BU73" i="82"/>
  <c r="BU75" i="82"/>
  <c r="BU72" i="82"/>
  <c r="BU66" i="82"/>
  <c r="BU64" i="82"/>
  <c r="BU69" i="82"/>
  <c r="BU67" i="82"/>
  <c r="BU68" i="82"/>
  <c r="BU77" i="82"/>
  <c r="N122" i="82"/>
  <c r="N131" i="82"/>
  <c r="N125" i="82"/>
  <c r="N128" i="82"/>
  <c r="N118" i="82"/>
  <c r="N130" i="82"/>
  <c r="N119" i="82"/>
  <c r="N126" i="82"/>
  <c r="N129" i="82"/>
  <c r="N120" i="82"/>
  <c r="N132" i="82"/>
  <c r="N121" i="82"/>
  <c r="N123" i="82"/>
  <c r="N124" i="82"/>
  <c r="N127" i="82"/>
  <c r="AO130" i="82"/>
  <c r="AO131" i="82"/>
  <c r="AO122" i="82"/>
  <c r="AO128" i="82"/>
  <c r="AO123" i="82"/>
  <c r="AO129" i="82"/>
  <c r="AO127" i="82"/>
  <c r="AO126" i="82"/>
  <c r="AO121" i="82"/>
  <c r="AO132" i="82"/>
  <c r="AO125" i="82"/>
  <c r="AO124" i="82"/>
  <c r="AO120" i="82"/>
  <c r="AO118" i="82"/>
  <c r="AO119" i="82"/>
  <c r="AD70" i="82"/>
  <c r="AD65" i="82"/>
  <c r="AD66" i="82"/>
  <c r="AD64" i="82"/>
  <c r="AD74" i="82"/>
  <c r="AD78" i="82"/>
  <c r="AD73" i="82"/>
  <c r="AD71" i="82"/>
  <c r="AD68" i="82"/>
  <c r="AD75" i="82"/>
  <c r="AD77" i="82"/>
  <c r="AD69" i="82"/>
  <c r="AD72" i="82"/>
  <c r="AD67" i="82"/>
  <c r="AD76" i="82"/>
  <c r="X185" i="82"/>
  <c r="X180" i="82"/>
  <c r="X183" i="82"/>
  <c r="X187" i="82"/>
  <c r="X189" i="82"/>
  <c r="X178" i="82"/>
  <c r="X182" i="82"/>
  <c r="X177" i="82"/>
  <c r="X179" i="82"/>
  <c r="X188" i="82"/>
  <c r="X186" i="82"/>
  <c r="X181" i="82"/>
  <c r="X184" i="82"/>
  <c r="X191" i="82"/>
  <c r="X190" i="82"/>
  <c r="AF130" i="82"/>
  <c r="AF126" i="82"/>
  <c r="AF123" i="82"/>
  <c r="AF131" i="82"/>
  <c r="AF121" i="82"/>
  <c r="AF125" i="82"/>
  <c r="AF127" i="82"/>
  <c r="AF118" i="82"/>
  <c r="AF120" i="82"/>
  <c r="AF119" i="82"/>
  <c r="AF128" i="82"/>
  <c r="AF129" i="82"/>
  <c r="AF132" i="82"/>
  <c r="AF124" i="82"/>
  <c r="AF122" i="82"/>
  <c r="U71" i="82"/>
  <c r="U64" i="82"/>
  <c r="U75" i="82"/>
  <c r="U78" i="82"/>
  <c r="U70" i="82"/>
  <c r="U66" i="82"/>
  <c r="U73" i="82"/>
  <c r="U67" i="82"/>
  <c r="U77" i="82"/>
  <c r="U76" i="82"/>
  <c r="U72" i="82"/>
  <c r="U69" i="82"/>
  <c r="U65" i="82"/>
  <c r="U74" i="82"/>
  <c r="U68" i="82"/>
  <c r="Z184" i="82"/>
  <c r="Z183" i="82"/>
  <c r="Z179" i="82"/>
  <c r="Z182" i="82"/>
  <c r="Z181" i="82"/>
  <c r="Z188" i="82"/>
  <c r="Z186" i="82"/>
  <c r="Z189" i="82"/>
  <c r="Z187" i="82"/>
  <c r="Z178" i="82"/>
  <c r="Z180" i="82"/>
  <c r="Z190" i="82"/>
  <c r="Z177" i="82"/>
  <c r="Z191" i="82"/>
  <c r="Z185" i="82"/>
  <c r="M122" i="82"/>
  <c r="M120" i="82"/>
  <c r="M124" i="82"/>
  <c r="M128" i="82"/>
  <c r="M123" i="82"/>
  <c r="M131" i="82"/>
  <c r="M132" i="82"/>
  <c r="M118" i="82"/>
  <c r="M127" i="82"/>
  <c r="M121" i="82"/>
  <c r="M130" i="82"/>
  <c r="M125" i="82"/>
  <c r="M126" i="82"/>
  <c r="M129" i="82"/>
  <c r="M119" i="82"/>
  <c r="CB127" i="82"/>
  <c r="CB132" i="82"/>
  <c r="CB126" i="82"/>
  <c r="CB123" i="82"/>
  <c r="CB128" i="82"/>
  <c r="CB129" i="82"/>
  <c r="CB130" i="82"/>
  <c r="CB121" i="82"/>
  <c r="CB119" i="82"/>
  <c r="CB120" i="82"/>
  <c r="CB125" i="82"/>
  <c r="CB131" i="82"/>
  <c r="CB122" i="82"/>
  <c r="CB118" i="82"/>
  <c r="CB124" i="82"/>
  <c r="CM123" i="82"/>
  <c r="CM125" i="82"/>
  <c r="CM124" i="82"/>
  <c r="CM127" i="82"/>
  <c r="CM126" i="82"/>
  <c r="CM120" i="82"/>
  <c r="CM121" i="82"/>
  <c r="CM119" i="82"/>
  <c r="CM132" i="82"/>
  <c r="CM118" i="82"/>
  <c r="CM131" i="82"/>
  <c r="CM128" i="82"/>
  <c r="CM122" i="82"/>
  <c r="CM129" i="82"/>
  <c r="CM130" i="82"/>
  <c r="AT181" i="82"/>
  <c r="AT189" i="82"/>
  <c r="AT188" i="82"/>
  <c r="AT187" i="82"/>
  <c r="AT177" i="82"/>
  <c r="AT182" i="82"/>
  <c r="AT185" i="82"/>
  <c r="AT190" i="82"/>
  <c r="AT180" i="82"/>
  <c r="AT186" i="82"/>
  <c r="AT183" i="82"/>
  <c r="AT184" i="82"/>
  <c r="AT178" i="82"/>
  <c r="AT179" i="82"/>
  <c r="AT191" i="82"/>
  <c r="CP129" i="82"/>
  <c r="CP124" i="82"/>
  <c r="CP122" i="82"/>
  <c r="CP131" i="82"/>
  <c r="CP118" i="82"/>
  <c r="CP123" i="82"/>
  <c r="CP132" i="82"/>
  <c r="CP119" i="82"/>
  <c r="CP125" i="82"/>
  <c r="CP120" i="82"/>
  <c r="CP130" i="82"/>
  <c r="CP121" i="82"/>
  <c r="CP127" i="82"/>
  <c r="CP128" i="82"/>
  <c r="CP126" i="82"/>
  <c r="CF126" i="82"/>
  <c r="CF130" i="82"/>
  <c r="CF125" i="82"/>
  <c r="CF131" i="82"/>
  <c r="CF119" i="82"/>
  <c r="CF127" i="82"/>
  <c r="CF128" i="82"/>
  <c r="CF121" i="82"/>
  <c r="CF124" i="82"/>
  <c r="CF123" i="82"/>
  <c r="CF120" i="82"/>
  <c r="CF118" i="82"/>
  <c r="CF122" i="82"/>
  <c r="CF129" i="82"/>
  <c r="CF132" i="82"/>
  <c r="AY66" i="82"/>
  <c r="AY77" i="82"/>
  <c r="AY75" i="82"/>
  <c r="AY76" i="82"/>
  <c r="AY71" i="82"/>
  <c r="AY65" i="82"/>
  <c r="AY72" i="82"/>
  <c r="AY74" i="82"/>
  <c r="AY68" i="82"/>
  <c r="AY67" i="82"/>
  <c r="AY70" i="82"/>
  <c r="AY78" i="82"/>
  <c r="AY64" i="82"/>
  <c r="AY69" i="82"/>
  <c r="AY73" i="82"/>
  <c r="AF74" i="82"/>
  <c r="AF76" i="82"/>
  <c r="AF75" i="82"/>
  <c r="AF69" i="82"/>
  <c r="AF78" i="82"/>
  <c r="AF71" i="82"/>
  <c r="AF64" i="82"/>
  <c r="AF68" i="82"/>
  <c r="AF72" i="82"/>
  <c r="AF77" i="82"/>
  <c r="AF67" i="82"/>
  <c r="AF73" i="82"/>
  <c r="AF66" i="82"/>
  <c r="AF65" i="82"/>
  <c r="AF70" i="82"/>
  <c r="AL75" i="82"/>
  <c r="AL70" i="82"/>
  <c r="AL65" i="82"/>
  <c r="AL66" i="82"/>
  <c r="AL67" i="82"/>
  <c r="AL73" i="82"/>
  <c r="AL78" i="82"/>
  <c r="AL68" i="82"/>
  <c r="AL76" i="82"/>
  <c r="AL77" i="82"/>
  <c r="AL74" i="82"/>
  <c r="AL72" i="82"/>
  <c r="AL69" i="82"/>
  <c r="AL71" i="82"/>
  <c r="AL64" i="82"/>
  <c r="BX118" i="82"/>
  <c r="BX131" i="82"/>
  <c r="BX128" i="82"/>
  <c r="BX122" i="82"/>
  <c r="BX127" i="82"/>
  <c r="BX125" i="82"/>
  <c r="BX121" i="82"/>
  <c r="BX129" i="82"/>
  <c r="BX120" i="82"/>
  <c r="BX124" i="82"/>
  <c r="BX119" i="82"/>
  <c r="BX126" i="82"/>
  <c r="BX132" i="82"/>
  <c r="BX123" i="82"/>
  <c r="BX130" i="82"/>
  <c r="AY184" i="82"/>
  <c r="AY191" i="82"/>
  <c r="AY185" i="82"/>
  <c r="AY189" i="82"/>
  <c r="AY183" i="82"/>
  <c r="AY177" i="82"/>
  <c r="AY188" i="82"/>
  <c r="AY179" i="82"/>
  <c r="AY182" i="82"/>
  <c r="AY190" i="82"/>
  <c r="AY187" i="82"/>
  <c r="AY180" i="82"/>
  <c r="AY178" i="82"/>
  <c r="AY186" i="82"/>
  <c r="AY181" i="82"/>
  <c r="CM187" i="82"/>
  <c r="CM180" i="82"/>
  <c r="CM189" i="82"/>
  <c r="CM178" i="82"/>
  <c r="CM191" i="82"/>
  <c r="CM177" i="82"/>
  <c r="CM179" i="82"/>
  <c r="CM183" i="82"/>
  <c r="CM181" i="82"/>
  <c r="CM184" i="82"/>
  <c r="CM182" i="82"/>
  <c r="CM190" i="82"/>
  <c r="CM185" i="82"/>
  <c r="CM188" i="82"/>
  <c r="CM186" i="82"/>
  <c r="AA124" i="82"/>
  <c r="AA131" i="82"/>
  <c r="AA118" i="82"/>
  <c r="AA126" i="82"/>
  <c r="AA130" i="82"/>
  <c r="AA128" i="82"/>
  <c r="AA123" i="82"/>
  <c r="AA129" i="82"/>
  <c r="AA120" i="82"/>
  <c r="AA127" i="82"/>
  <c r="AA125" i="82"/>
  <c r="AA121" i="82"/>
  <c r="AA132" i="82"/>
  <c r="AA122" i="82"/>
  <c r="AA119" i="82"/>
  <c r="BF189" i="82"/>
  <c r="BF187" i="82"/>
  <c r="BF186" i="82"/>
  <c r="BF185" i="82"/>
  <c r="BF188" i="82"/>
  <c r="BF178" i="82"/>
  <c r="BF183" i="82"/>
  <c r="BF181" i="82"/>
  <c r="BF191" i="82"/>
  <c r="BF182" i="82"/>
  <c r="BF179" i="82"/>
  <c r="BF184" i="82"/>
  <c r="BF177" i="82"/>
  <c r="BF180" i="82"/>
  <c r="BF190" i="82"/>
  <c r="CP74" i="82"/>
  <c r="CP70" i="82"/>
  <c r="CP78" i="82"/>
  <c r="CP73" i="82"/>
  <c r="CP71" i="82"/>
  <c r="CP75" i="82"/>
  <c r="CP67" i="82"/>
  <c r="CP68" i="82"/>
  <c r="CP72" i="82"/>
  <c r="CP65" i="82"/>
  <c r="CP64" i="82"/>
  <c r="CP77" i="82"/>
  <c r="CP69" i="82"/>
  <c r="CP76" i="82"/>
  <c r="CP66" i="82"/>
  <c r="AA68" i="82"/>
  <c r="AA75" i="82"/>
  <c r="AA69" i="82"/>
  <c r="AA67" i="82"/>
  <c r="AA76" i="82"/>
  <c r="AA72" i="82"/>
  <c r="AA66" i="82"/>
  <c r="AA77" i="82"/>
  <c r="AA65" i="82"/>
  <c r="AA64" i="82"/>
  <c r="AA71" i="82"/>
  <c r="AA74" i="82"/>
  <c r="AA70" i="82"/>
  <c r="AA78" i="82"/>
  <c r="AA73" i="82"/>
  <c r="AI191" i="82"/>
  <c r="AI181" i="82"/>
  <c r="AI186" i="82"/>
  <c r="AI178" i="82"/>
  <c r="AI185" i="82"/>
  <c r="AI189" i="82"/>
  <c r="AI184" i="82"/>
  <c r="AI190" i="82"/>
  <c r="AI182" i="82"/>
  <c r="AI180" i="82"/>
  <c r="AI183" i="82"/>
  <c r="AI187" i="82"/>
  <c r="AI188" i="82"/>
  <c r="AI179" i="82"/>
  <c r="AI177" i="82"/>
  <c r="AQ186" i="82"/>
  <c r="AQ187" i="82"/>
  <c r="AQ183" i="82"/>
  <c r="AQ179" i="82"/>
  <c r="AQ188" i="82"/>
  <c r="AQ178" i="82"/>
  <c r="AQ180" i="82"/>
  <c r="AQ190" i="82"/>
  <c r="AQ185" i="82"/>
  <c r="AQ177" i="82"/>
  <c r="AQ181" i="82"/>
  <c r="AQ184" i="82"/>
  <c r="AQ191" i="82"/>
  <c r="AQ182" i="82"/>
  <c r="AQ189" i="82"/>
  <c r="CS119" i="82"/>
  <c r="CS121" i="82"/>
  <c r="CS124" i="82"/>
  <c r="CS123" i="82"/>
  <c r="CS130" i="82"/>
  <c r="CS129" i="82"/>
  <c r="CS131" i="82"/>
  <c r="CS132" i="82"/>
  <c r="CS118" i="82"/>
  <c r="CS126" i="82"/>
  <c r="CS120" i="82"/>
  <c r="CS127" i="82"/>
  <c r="CS128" i="82"/>
  <c r="CS122" i="82"/>
  <c r="CS125" i="82"/>
  <c r="Q74" i="82"/>
  <c r="Q78" i="82"/>
  <c r="Q70" i="82"/>
  <c r="Q69" i="82"/>
  <c r="Q72" i="82"/>
  <c r="Q66" i="82"/>
  <c r="Q73" i="82"/>
  <c r="Q65" i="82"/>
  <c r="Q76" i="82"/>
  <c r="Q64" i="82"/>
  <c r="Q77" i="82"/>
  <c r="Q68" i="82"/>
  <c r="Q75" i="82"/>
  <c r="Q67" i="82"/>
  <c r="Q71" i="82"/>
  <c r="E100" i="68"/>
  <c r="E102" i="68" s="1"/>
  <c r="H102" i="68"/>
  <c r="E104" i="68" s="1"/>
  <c r="F121" i="1" s="1"/>
  <c r="Y181" i="82"/>
  <c r="Y191" i="82"/>
  <c r="Y188" i="82"/>
  <c r="Y178" i="82"/>
  <c r="Y186" i="82"/>
  <c r="Y183" i="82"/>
  <c r="Y190" i="82"/>
  <c r="Y182" i="82"/>
  <c r="Y177" i="82"/>
  <c r="Y179" i="82"/>
  <c r="Y180" i="82"/>
  <c r="Y189" i="82"/>
  <c r="Y187" i="82"/>
  <c r="Y184" i="82"/>
  <c r="Y185" i="82"/>
  <c r="CR118" i="82"/>
  <c r="CR121" i="82"/>
  <c r="CR123" i="82"/>
  <c r="CR119" i="82"/>
  <c r="CR125" i="82"/>
  <c r="CR129" i="82"/>
  <c r="CR126" i="82"/>
  <c r="CR130" i="82"/>
  <c r="CR127" i="82"/>
  <c r="CR131" i="82"/>
  <c r="CR132" i="82"/>
  <c r="CR122" i="82"/>
  <c r="CR124" i="82"/>
  <c r="CR120" i="82"/>
  <c r="CR128" i="82"/>
  <c r="BB130" i="82"/>
  <c r="BB125" i="82"/>
  <c r="BB127" i="82"/>
  <c r="BB119" i="82"/>
  <c r="BB124" i="82"/>
  <c r="BB128" i="82"/>
  <c r="BB122" i="82"/>
  <c r="BB120" i="82"/>
  <c r="BB131" i="82"/>
  <c r="BB129" i="82"/>
  <c r="BB123" i="82"/>
  <c r="BB118" i="82"/>
  <c r="BB121" i="82"/>
  <c r="BB126" i="82"/>
  <c r="BB132" i="82"/>
  <c r="AT121" i="82"/>
  <c r="AT128" i="82"/>
  <c r="AT131" i="82"/>
  <c r="AT130" i="82"/>
  <c r="AT125" i="82"/>
  <c r="AT127" i="82"/>
  <c r="AT122" i="82"/>
  <c r="AT123" i="82"/>
  <c r="AT124" i="82"/>
  <c r="AT120" i="82"/>
  <c r="AT132" i="82"/>
  <c r="AT129" i="82"/>
  <c r="AT119" i="82"/>
  <c r="AT118" i="82"/>
  <c r="AT126" i="82"/>
  <c r="CE129" i="82"/>
  <c r="CE119" i="82"/>
  <c r="CE121" i="82"/>
  <c r="CE126" i="82"/>
  <c r="CE132" i="82"/>
  <c r="CE128" i="82"/>
  <c r="CE131" i="82"/>
  <c r="CE118" i="82"/>
  <c r="CE120" i="82"/>
  <c r="CE127" i="82"/>
  <c r="CE130" i="82"/>
  <c r="CE124" i="82"/>
  <c r="CE122" i="82"/>
  <c r="CE123" i="82"/>
  <c r="CE125" i="82"/>
  <c r="BP183" i="82"/>
  <c r="BP191" i="82"/>
  <c r="BP177" i="82"/>
  <c r="BP179" i="82"/>
  <c r="BP180" i="82"/>
  <c r="BP187" i="82"/>
  <c r="BP185" i="82"/>
  <c r="BP184" i="82"/>
  <c r="BP182" i="82"/>
  <c r="BP178" i="82"/>
  <c r="BP188" i="82"/>
  <c r="BP186" i="82"/>
  <c r="BP181" i="82"/>
  <c r="BP190" i="82"/>
  <c r="BP189" i="82"/>
  <c r="BU177" i="82"/>
  <c r="BU184" i="82"/>
  <c r="BU191" i="82"/>
  <c r="BU181" i="82"/>
  <c r="BU183" i="82"/>
  <c r="BU186" i="82"/>
  <c r="BU180" i="82"/>
  <c r="BU189" i="82"/>
  <c r="BU188" i="82"/>
  <c r="BU187" i="82"/>
  <c r="BU179" i="82"/>
  <c r="BU190" i="82"/>
  <c r="BU185" i="82"/>
  <c r="BU182" i="82"/>
  <c r="BU178" i="82"/>
  <c r="BK184" i="82"/>
  <c r="BK181" i="82"/>
  <c r="BK178" i="82"/>
  <c r="BK191" i="82"/>
  <c r="BK188" i="82"/>
  <c r="BK177" i="82"/>
  <c r="BK182" i="82"/>
  <c r="BK185" i="82"/>
  <c r="BK179" i="82"/>
  <c r="BK190" i="82"/>
  <c r="BK180" i="82"/>
  <c r="BK187" i="82"/>
  <c r="BK183" i="82"/>
  <c r="BK186" i="82"/>
  <c r="BK189" i="82"/>
  <c r="BZ66" i="82"/>
  <c r="BZ71" i="82"/>
  <c r="BZ68" i="82"/>
  <c r="BZ76" i="82"/>
  <c r="BZ65" i="82"/>
  <c r="BZ74" i="82"/>
  <c r="BZ75" i="82"/>
  <c r="BZ72" i="82"/>
  <c r="BZ78" i="82"/>
  <c r="BZ77" i="82"/>
  <c r="BZ70" i="82"/>
  <c r="BZ64" i="82"/>
  <c r="BZ73" i="82"/>
  <c r="BZ67" i="82"/>
  <c r="BZ69" i="82"/>
  <c r="X64" i="82"/>
  <c r="X77" i="82"/>
  <c r="X67" i="82"/>
  <c r="X72" i="82"/>
  <c r="X66" i="82"/>
  <c r="X74" i="82"/>
  <c r="X76" i="82"/>
  <c r="X78" i="82"/>
  <c r="X73" i="82"/>
  <c r="X75" i="82"/>
  <c r="X70" i="82"/>
  <c r="X71" i="82"/>
  <c r="X69" i="82"/>
  <c r="X65" i="82"/>
  <c r="X68" i="82"/>
  <c r="AM179" i="82"/>
  <c r="AM183" i="82"/>
  <c r="AM178" i="82"/>
  <c r="AM185" i="82"/>
  <c r="AM188" i="82"/>
  <c r="AM184" i="82"/>
  <c r="AM189" i="82"/>
  <c r="AM187" i="82"/>
  <c r="AM177" i="82"/>
  <c r="AM182" i="82"/>
  <c r="AM191" i="82"/>
  <c r="AM181" i="82"/>
  <c r="AM190" i="82"/>
  <c r="AM180" i="82"/>
  <c r="AM186" i="82"/>
  <c r="CD123" i="82"/>
  <c r="CD121" i="82"/>
  <c r="CD120" i="82"/>
  <c r="CD130" i="82"/>
  <c r="CD118" i="82"/>
  <c r="CD125" i="82"/>
  <c r="CD119" i="82"/>
  <c r="CD129" i="82"/>
  <c r="CD126" i="82"/>
  <c r="CD124" i="82"/>
  <c r="CD128" i="82"/>
  <c r="CD122" i="82"/>
  <c r="CD132" i="82"/>
  <c r="CD127" i="82"/>
  <c r="CD131" i="82"/>
  <c r="H111" i="82"/>
  <c r="BO76" i="82"/>
  <c r="BO66" i="82"/>
  <c r="BO71" i="82"/>
  <c r="BO64" i="82"/>
  <c r="BO65" i="82"/>
  <c r="BO68" i="82"/>
  <c r="BO69" i="82"/>
  <c r="BO73" i="82"/>
  <c r="BO77" i="82"/>
  <c r="BO75" i="82"/>
  <c r="BO70" i="82"/>
  <c r="BO74" i="82"/>
  <c r="BO78" i="82"/>
  <c r="BO72" i="82"/>
  <c r="BO67" i="82"/>
  <c r="CQ65" i="82"/>
  <c r="CQ75" i="82"/>
  <c r="CQ72" i="82"/>
  <c r="CQ69" i="82"/>
  <c r="CQ67" i="82"/>
  <c r="CQ74" i="82"/>
  <c r="CQ66" i="82"/>
  <c r="CQ71" i="82"/>
  <c r="CQ78" i="82"/>
  <c r="CQ70" i="82"/>
  <c r="CQ76" i="82"/>
  <c r="CQ68" i="82"/>
  <c r="CQ77" i="82"/>
  <c r="CQ73" i="82"/>
  <c r="CQ64" i="82"/>
  <c r="CI118" i="82"/>
  <c r="CI130" i="82"/>
  <c r="CI120" i="82"/>
  <c r="CI129" i="82"/>
  <c r="CI121" i="82"/>
  <c r="CI128" i="82"/>
  <c r="CI125" i="82"/>
  <c r="CI126" i="82"/>
  <c r="CI123" i="82"/>
  <c r="CI131" i="82"/>
  <c r="CI119" i="82"/>
  <c r="CI127" i="82"/>
  <c r="CI124" i="82"/>
  <c r="CI132" i="82"/>
  <c r="CI122" i="82"/>
  <c r="W73" i="82"/>
  <c r="W78" i="82"/>
  <c r="W64" i="82"/>
  <c r="W72" i="82"/>
  <c r="W70" i="82"/>
  <c r="W66" i="82"/>
  <c r="W65" i="82"/>
  <c r="W76" i="82"/>
  <c r="W69" i="82"/>
  <c r="W68" i="82"/>
  <c r="W67" i="82"/>
  <c r="W77" i="82"/>
  <c r="W75" i="82"/>
  <c r="W74" i="82"/>
  <c r="W71" i="82"/>
  <c r="AX77" i="82"/>
  <c r="AX72" i="82"/>
  <c r="AX68" i="82"/>
  <c r="AX74" i="82"/>
  <c r="AX71" i="82"/>
  <c r="AX69" i="82"/>
  <c r="AX76" i="82"/>
  <c r="AX70" i="82"/>
  <c r="AX75" i="82"/>
  <c r="AX73" i="82"/>
  <c r="AX67" i="82"/>
  <c r="AX64" i="82"/>
  <c r="AX65" i="82"/>
  <c r="AX66" i="82"/>
  <c r="AX78" i="82"/>
  <c r="AC70" i="24"/>
  <c r="AC69" i="24"/>
  <c r="BP131" i="82"/>
  <c r="BP120" i="82"/>
  <c r="BP129" i="82"/>
  <c r="BP119" i="82"/>
  <c r="BP124" i="82"/>
  <c r="BP125" i="82"/>
  <c r="BP118" i="82"/>
  <c r="BP122" i="82"/>
  <c r="BP130" i="82"/>
  <c r="BP132" i="82"/>
  <c r="BP127" i="82"/>
  <c r="BP121" i="82"/>
  <c r="BP126" i="82"/>
  <c r="BP123" i="82"/>
  <c r="BP128" i="82"/>
  <c r="AG70" i="82"/>
  <c r="AG66" i="82"/>
  <c r="AG69" i="82"/>
  <c r="AG73" i="82"/>
  <c r="AG71" i="82"/>
  <c r="AG67" i="82"/>
  <c r="AG65" i="82"/>
  <c r="AG64" i="82"/>
  <c r="AG68" i="82"/>
  <c r="AG75" i="82"/>
  <c r="AG77" i="82"/>
  <c r="AG72" i="82"/>
  <c r="AG76" i="82"/>
  <c r="AG78" i="82"/>
  <c r="AG74" i="82"/>
  <c r="AM67" i="82"/>
  <c r="AM69" i="82"/>
  <c r="AM77" i="82"/>
  <c r="AM65" i="82"/>
  <c r="AM64" i="82"/>
  <c r="AM68" i="82"/>
  <c r="AM72" i="82"/>
  <c r="AM74" i="82"/>
  <c r="AM70" i="82"/>
  <c r="AM66" i="82"/>
  <c r="AM71" i="82"/>
  <c r="AM73" i="82"/>
  <c r="AM75" i="82"/>
  <c r="AM76" i="82"/>
  <c r="AM78" i="82"/>
  <c r="Y131" i="82"/>
  <c r="Y121" i="82"/>
  <c r="Y123" i="82"/>
  <c r="Y119" i="82"/>
  <c r="Y125" i="82"/>
  <c r="Y126" i="82"/>
  <c r="Y120" i="82"/>
  <c r="Y122" i="82"/>
  <c r="Y132" i="82"/>
  <c r="Y130" i="82"/>
  <c r="Y127" i="82"/>
  <c r="Y128" i="82"/>
  <c r="Y124" i="82"/>
  <c r="Y118" i="82"/>
  <c r="Y129" i="82"/>
  <c r="BC70" i="82"/>
  <c r="BC73" i="82"/>
  <c r="BC64" i="82"/>
  <c r="BC69" i="82"/>
  <c r="BC76" i="82"/>
  <c r="BC74" i="82"/>
  <c r="BC66" i="82"/>
  <c r="BC77" i="82"/>
  <c r="BC67" i="82"/>
  <c r="BC71" i="82"/>
  <c r="BC72" i="82"/>
  <c r="BC68" i="82"/>
  <c r="BC75" i="82"/>
  <c r="BC65" i="82"/>
  <c r="BC78" i="82"/>
  <c r="CF73" i="82"/>
  <c r="CF74" i="82"/>
  <c r="CF67" i="82"/>
  <c r="CF70" i="82"/>
  <c r="CF68" i="82"/>
  <c r="CF71" i="82"/>
  <c r="CF65" i="82"/>
  <c r="CF75" i="82"/>
  <c r="CF64" i="82"/>
  <c r="CF72" i="82"/>
  <c r="CF78" i="82"/>
  <c r="CF66" i="82"/>
  <c r="CF77" i="82"/>
  <c r="CF76" i="82"/>
  <c r="CF69" i="82"/>
  <c r="AC118" i="82"/>
  <c r="AC131" i="82"/>
  <c r="AC125" i="82"/>
  <c r="AC121" i="82"/>
  <c r="AC132" i="82"/>
  <c r="AC130" i="82"/>
  <c r="AC123" i="82"/>
  <c r="AC124" i="82"/>
  <c r="AC128" i="82"/>
  <c r="AC127" i="82"/>
  <c r="AC122" i="82"/>
  <c r="AC119" i="82"/>
  <c r="AC129" i="82"/>
  <c r="AC126" i="82"/>
  <c r="AC120" i="82"/>
  <c r="BV76" i="82"/>
  <c r="BV68" i="82"/>
  <c r="BV64" i="82"/>
  <c r="BV70" i="82"/>
  <c r="BV72" i="82"/>
  <c r="BV71" i="82"/>
  <c r="BV65" i="82"/>
  <c r="BV78" i="82"/>
  <c r="BV69" i="82"/>
  <c r="BV66" i="82"/>
  <c r="BV74" i="82"/>
  <c r="BV73" i="82"/>
  <c r="BV67" i="82"/>
  <c r="BV75" i="82"/>
  <c r="BV77" i="82"/>
  <c r="BI73" i="82"/>
  <c r="BI69" i="82"/>
  <c r="BI75" i="82"/>
  <c r="BI72" i="82"/>
  <c r="BI70" i="82"/>
  <c r="BI77" i="82"/>
  <c r="BI71" i="82"/>
  <c r="BI68" i="82"/>
  <c r="BI74" i="82"/>
  <c r="BI64" i="82"/>
  <c r="BI78" i="82"/>
  <c r="BI76" i="82"/>
  <c r="BI65" i="82"/>
  <c r="BI67" i="82"/>
  <c r="BI66" i="82"/>
  <c r="K183" i="82"/>
  <c r="K179" i="82"/>
  <c r="K177" i="82"/>
  <c r="K187" i="82"/>
  <c r="K180" i="82"/>
  <c r="K188" i="82"/>
  <c r="K191" i="82"/>
  <c r="K184" i="82"/>
  <c r="K182" i="82"/>
  <c r="K181" i="82"/>
  <c r="K189" i="82"/>
  <c r="K190" i="82"/>
  <c r="K185" i="82"/>
  <c r="K186" i="82"/>
  <c r="K178" i="82"/>
  <c r="CL77" i="82"/>
  <c r="CL76" i="82"/>
  <c r="CL73" i="82"/>
  <c r="CL72" i="82"/>
  <c r="CL69" i="82"/>
  <c r="CL64" i="82"/>
  <c r="CL70" i="82"/>
  <c r="CL66" i="82"/>
  <c r="CL71" i="82"/>
  <c r="CL75" i="82"/>
  <c r="CL78" i="82"/>
  <c r="CL68" i="82"/>
  <c r="CL74" i="82"/>
  <c r="CL65" i="82"/>
  <c r="CL67" i="82"/>
  <c r="BO183" i="82"/>
  <c r="BO181" i="82"/>
  <c r="BO186" i="82"/>
  <c r="BO185" i="82"/>
  <c r="BO179" i="82"/>
  <c r="BO190" i="82"/>
  <c r="BO184" i="82"/>
  <c r="BO177" i="82"/>
  <c r="BO188" i="82"/>
  <c r="BO189" i="82"/>
  <c r="BO180" i="82"/>
  <c r="BO187" i="82"/>
  <c r="BO182" i="82"/>
  <c r="BO191" i="82"/>
  <c r="BO178" i="82"/>
  <c r="CQ178" i="82"/>
  <c r="CQ184" i="82"/>
  <c r="CQ180" i="82"/>
  <c r="CQ190" i="82"/>
  <c r="CQ191" i="82"/>
  <c r="CQ179" i="82"/>
  <c r="CQ188" i="82"/>
  <c r="CQ177" i="82"/>
  <c r="CQ186" i="82"/>
  <c r="CQ185" i="82"/>
  <c r="CQ187" i="82"/>
  <c r="CQ181" i="82"/>
  <c r="CQ183" i="82"/>
  <c r="CQ182" i="82"/>
  <c r="CQ189" i="82"/>
  <c r="BR127" i="82"/>
  <c r="BR129" i="82"/>
  <c r="BR122" i="82"/>
  <c r="BR131" i="82"/>
  <c r="BR125" i="82"/>
  <c r="BR118" i="82"/>
  <c r="BR124" i="82"/>
  <c r="BR121" i="82"/>
  <c r="BR119" i="82"/>
  <c r="BR130" i="82"/>
  <c r="BR120" i="82"/>
  <c r="BR132" i="82"/>
  <c r="BR126" i="82"/>
  <c r="BR128" i="82"/>
  <c r="BR123" i="82"/>
  <c r="BU132" i="82"/>
  <c r="BU131" i="82"/>
  <c r="BU124" i="82"/>
  <c r="BU128" i="82"/>
  <c r="BU127" i="82"/>
  <c r="BU118" i="82"/>
  <c r="BU119" i="82"/>
  <c r="BU121" i="82"/>
  <c r="BU126" i="82"/>
  <c r="BU122" i="82"/>
  <c r="BU120" i="82"/>
  <c r="BU129" i="82"/>
  <c r="BU125" i="82"/>
  <c r="BU123" i="82"/>
  <c r="BU130" i="82"/>
  <c r="Z122" i="82"/>
  <c r="Z120" i="82"/>
  <c r="Z118" i="82"/>
  <c r="Z124" i="82"/>
  <c r="Z129" i="82"/>
  <c r="Z121" i="82"/>
  <c r="Z123" i="82"/>
  <c r="Z127" i="82"/>
  <c r="Z131" i="82"/>
  <c r="Z126" i="82"/>
  <c r="Z132" i="82"/>
  <c r="Z130" i="82"/>
  <c r="Z119" i="82"/>
  <c r="Z125" i="82"/>
  <c r="Z128" i="82"/>
  <c r="AB69" i="82"/>
  <c r="AB77" i="82"/>
  <c r="AB64" i="82"/>
  <c r="AB78" i="82"/>
  <c r="AB70" i="82"/>
  <c r="AB65" i="82"/>
  <c r="AB73" i="82"/>
  <c r="AB67" i="82"/>
  <c r="AB75" i="82"/>
  <c r="AB72" i="82"/>
  <c r="AB74" i="82"/>
  <c r="AB66" i="82"/>
  <c r="AB68" i="82"/>
  <c r="AB71" i="82"/>
  <c r="AB76" i="82"/>
  <c r="AP182" i="82"/>
  <c r="AP188" i="82"/>
  <c r="AP177" i="82"/>
  <c r="AP190" i="82"/>
  <c r="AP186" i="82"/>
  <c r="AP187" i="82"/>
  <c r="AP181" i="82"/>
  <c r="AP178" i="82"/>
  <c r="AP191" i="82"/>
  <c r="AP184" i="82"/>
  <c r="AP189" i="82"/>
  <c r="AP180" i="82"/>
  <c r="AP185" i="82"/>
  <c r="AP183" i="82"/>
  <c r="AP179" i="82"/>
  <c r="M178" i="82"/>
  <c r="M187" i="82"/>
  <c r="M191" i="82"/>
  <c r="M180" i="82"/>
  <c r="M179" i="82"/>
  <c r="M183" i="82"/>
  <c r="M181" i="82"/>
  <c r="M185" i="82"/>
  <c r="M184" i="82"/>
  <c r="M177" i="82"/>
  <c r="M189" i="82"/>
  <c r="M188" i="82"/>
  <c r="M182" i="82"/>
  <c r="M190" i="82"/>
  <c r="M186" i="82"/>
  <c r="I187" i="82"/>
  <c r="I186" i="82"/>
  <c r="I184" i="82"/>
  <c r="I183" i="82"/>
  <c r="I180" i="82"/>
  <c r="I190" i="82"/>
  <c r="I185" i="82"/>
  <c r="I188" i="82"/>
  <c r="I191" i="82"/>
  <c r="I179" i="82"/>
  <c r="I189" i="82"/>
  <c r="I177" i="82"/>
  <c r="I178" i="82"/>
  <c r="I181" i="82"/>
  <c r="I182" i="82"/>
  <c r="BY128" i="82"/>
  <c r="BY118" i="82"/>
  <c r="BY127" i="82"/>
  <c r="BY120" i="82"/>
  <c r="BY119" i="82"/>
  <c r="BY122" i="82"/>
  <c r="BY130" i="82"/>
  <c r="BY124" i="82"/>
  <c r="BY125" i="82"/>
  <c r="BY129" i="82"/>
  <c r="BY126" i="82"/>
  <c r="BY131" i="82"/>
  <c r="BY121" i="82"/>
  <c r="BY123" i="82"/>
  <c r="BY132" i="82"/>
  <c r="BO132" i="82"/>
  <c r="BO123" i="82"/>
  <c r="BO118" i="82"/>
  <c r="BO125" i="82"/>
  <c r="BO128" i="82"/>
  <c r="BO121" i="82"/>
  <c r="BO130" i="82"/>
  <c r="BO126" i="82"/>
  <c r="BO120" i="82"/>
  <c r="BO119" i="82"/>
  <c r="BO124" i="82"/>
  <c r="BO127" i="82"/>
  <c r="BO131" i="82"/>
  <c r="BO129" i="82"/>
  <c r="BO122" i="82"/>
  <c r="BV181" i="82"/>
  <c r="BV191" i="82"/>
  <c r="BV183" i="82"/>
  <c r="BV184" i="82"/>
  <c r="BV189" i="82"/>
  <c r="BV190" i="82"/>
  <c r="BV182" i="82"/>
  <c r="BV177" i="82"/>
  <c r="BV180" i="82"/>
  <c r="BV188" i="82"/>
  <c r="BV179" i="82"/>
  <c r="BV186" i="82"/>
  <c r="BV187" i="82"/>
  <c r="BV185" i="82"/>
  <c r="BV178" i="82"/>
  <c r="CR180" i="82"/>
  <c r="CR189" i="82"/>
  <c r="CR185" i="82"/>
  <c r="CR178" i="82"/>
  <c r="CR184" i="82"/>
  <c r="CR191" i="82"/>
  <c r="CR186" i="82"/>
  <c r="CR177" i="82"/>
  <c r="CR181" i="82"/>
  <c r="CR182" i="82"/>
  <c r="CR190" i="82"/>
  <c r="CR188" i="82"/>
  <c r="CR179" i="82"/>
  <c r="CR187" i="82"/>
  <c r="CR183" i="82"/>
  <c r="BI182" i="82"/>
  <c r="BI184" i="82"/>
  <c r="BI181" i="82"/>
  <c r="BI190" i="82"/>
  <c r="BI178" i="82"/>
  <c r="BI180" i="82"/>
  <c r="BI188" i="82"/>
  <c r="BI191" i="82"/>
  <c r="BI183" i="82"/>
  <c r="BI185" i="82"/>
  <c r="BI179" i="82"/>
  <c r="BI177" i="82"/>
  <c r="BI186" i="82"/>
  <c r="BI189" i="82"/>
  <c r="BI187" i="82"/>
  <c r="BJ178" i="82"/>
  <c r="BJ185" i="82"/>
  <c r="BJ180" i="82"/>
  <c r="BJ191" i="82"/>
  <c r="BJ188" i="82"/>
  <c r="BJ190" i="82"/>
  <c r="BJ186" i="82"/>
  <c r="BJ183" i="82"/>
  <c r="BJ184" i="82"/>
  <c r="BJ189" i="82"/>
  <c r="BJ182" i="82"/>
  <c r="BJ187" i="82"/>
  <c r="BJ179" i="82"/>
  <c r="BJ181" i="82"/>
  <c r="BJ177" i="82"/>
  <c r="S122" i="82"/>
  <c r="S126" i="82"/>
  <c r="S121" i="82"/>
  <c r="S128" i="82"/>
  <c r="S123" i="82"/>
  <c r="S127" i="82"/>
  <c r="S118" i="82"/>
  <c r="S132" i="82"/>
  <c r="S129" i="82"/>
  <c r="S119" i="82"/>
  <c r="S131" i="82"/>
  <c r="S125" i="82"/>
  <c r="S124" i="82"/>
  <c r="S130" i="82"/>
  <c r="S120" i="82"/>
  <c r="J70" i="82"/>
  <c r="J65" i="82"/>
  <c r="J69" i="82"/>
  <c r="J64" i="82"/>
  <c r="J68" i="82"/>
  <c r="J74" i="82"/>
  <c r="J73" i="82"/>
  <c r="J71" i="82"/>
  <c r="J72" i="82"/>
  <c r="J77" i="82"/>
  <c r="J75" i="82"/>
  <c r="J76" i="82"/>
  <c r="J66" i="82"/>
  <c r="J78" i="82"/>
  <c r="J67" i="82"/>
  <c r="AH189" i="82"/>
  <c r="AH180" i="82"/>
  <c r="AH181" i="82"/>
  <c r="AH179" i="82"/>
  <c r="AH190" i="82"/>
  <c r="AH188" i="82"/>
  <c r="AH186" i="82"/>
  <c r="AH183" i="82"/>
  <c r="AH178" i="82"/>
  <c r="AH185" i="82"/>
  <c r="AH187" i="82"/>
  <c r="AH184" i="82"/>
  <c r="AH191" i="82"/>
  <c r="AH182" i="82"/>
  <c r="AH177" i="82"/>
  <c r="AK177" i="82"/>
  <c r="AK185" i="82"/>
  <c r="AK182" i="82"/>
  <c r="AK188" i="82"/>
  <c r="AK178" i="82"/>
  <c r="AK190" i="82"/>
  <c r="AK179" i="82"/>
  <c r="AK191" i="82"/>
  <c r="AK180" i="82"/>
  <c r="AK181" i="82"/>
  <c r="AK184" i="82"/>
  <c r="AK183" i="82"/>
  <c r="AK189" i="82"/>
  <c r="AK187" i="82"/>
  <c r="AK186" i="82"/>
  <c r="CS68" i="82"/>
  <c r="CS69" i="82"/>
  <c r="CS75" i="82"/>
  <c r="CS64" i="82"/>
  <c r="CS72" i="82"/>
  <c r="CS76" i="82"/>
  <c r="CS67" i="82"/>
  <c r="CS70" i="82"/>
  <c r="CS66" i="82"/>
  <c r="CS74" i="82"/>
  <c r="CS73" i="82"/>
  <c r="CS78" i="82"/>
  <c r="CS71" i="82"/>
  <c r="CS65" i="82"/>
  <c r="CS77" i="82"/>
  <c r="BF67" i="82"/>
  <c r="BF70" i="82"/>
  <c r="BF77" i="82"/>
  <c r="BF72" i="82"/>
  <c r="BF68" i="82"/>
  <c r="BF76" i="82"/>
  <c r="BF65" i="82"/>
  <c r="BF75" i="82"/>
  <c r="BF66" i="82"/>
  <c r="BF71" i="82"/>
  <c r="BF78" i="82"/>
  <c r="BF69" i="82"/>
  <c r="BF64" i="82"/>
  <c r="BF73" i="82"/>
  <c r="BF74" i="82"/>
  <c r="AV186" i="82"/>
  <c r="AV189" i="82"/>
  <c r="AV180" i="82"/>
  <c r="AV179" i="82"/>
  <c r="AV177" i="82"/>
  <c r="AV188" i="82"/>
  <c r="AV178" i="82"/>
  <c r="AV184" i="82"/>
  <c r="AV182" i="82"/>
  <c r="AV187" i="82"/>
  <c r="AV185" i="82"/>
  <c r="AV190" i="82"/>
  <c r="AV181" i="82"/>
  <c r="AV191" i="82"/>
  <c r="AV183" i="82"/>
  <c r="AX127" i="82"/>
  <c r="AX124" i="82"/>
  <c r="AX120" i="82"/>
  <c r="AX126" i="82"/>
  <c r="AX122" i="82"/>
  <c r="AX123" i="82"/>
  <c r="AX129" i="82"/>
  <c r="AX119" i="82"/>
  <c r="AX130" i="82"/>
  <c r="AX131" i="82"/>
  <c r="AX128" i="82"/>
  <c r="AX125" i="82"/>
  <c r="AX121" i="82"/>
  <c r="AX132" i="82"/>
  <c r="AX118" i="82"/>
  <c r="CB182" i="82"/>
  <c r="CB189" i="82"/>
  <c r="CB190" i="82"/>
  <c r="CB187" i="82"/>
  <c r="CB183" i="82"/>
  <c r="CB180" i="82"/>
  <c r="CB178" i="82"/>
  <c r="CB191" i="82"/>
  <c r="CB188" i="82"/>
  <c r="CB186" i="82"/>
  <c r="CB184" i="82"/>
  <c r="CB177" i="82"/>
  <c r="CB181" i="82"/>
  <c r="CB185" i="82"/>
  <c r="CB179" i="82"/>
  <c r="AH67" i="82"/>
  <c r="AH77" i="82"/>
  <c r="AH65" i="82"/>
  <c r="AH76" i="82"/>
  <c r="AH75" i="82"/>
  <c r="AH72" i="82"/>
  <c r="AH68" i="82"/>
  <c r="AH69" i="82"/>
  <c r="AH73" i="82"/>
  <c r="AH74" i="82"/>
  <c r="AH70" i="82"/>
  <c r="AH78" i="82"/>
  <c r="AH64" i="82"/>
  <c r="AH66" i="82"/>
  <c r="AH71" i="82"/>
  <c r="AT73" i="82"/>
  <c r="AT77" i="82"/>
  <c r="AT68" i="82"/>
  <c r="AT70" i="82"/>
  <c r="AT65" i="82"/>
  <c r="AT75" i="82"/>
  <c r="AT64" i="82"/>
  <c r="AT74" i="82"/>
  <c r="AT78" i="82"/>
  <c r="AT67" i="82"/>
  <c r="AT69" i="82"/>
  <c r="AT76" i="82"/>
  <c r="AT71" i="82"/>
  <c r="AT66" i="82"/>
  <c r="AT72" i="82"/>
  <c r="AS126" i="82"/>
  <c r="AS123" i="82"/>
  <c r="AS119" i="82"/>
  <c r="AS127" i="82"/>
  <c r="AS121" i="82"/>
  <c r="AS118" i="82"/>
  <c r="AS131" i="82"/>
  <c r="AS132" i="82"/>
  <c r="AS124" i="82"/>
  <c r="AS128" i="82"/>
  <c r="AS120" i="82"/>
  <c r="AS129" i="82"/>
  <c r="AS125" i="82"/>
  <c r="AS130" i="82"/>
  <c r="AS122" i="82"/>
  <c r="AU186" i="82"/>
  <c r="AU189" i="82"/>
  <c r="AU182" i="82"/>
  <c r="AU185" i="82"/>
  <c r="AU180" i="82"/>
  <c r="AU184" i="82"/>
  <c r="AU183" i="82"/>
  <c r="AU187" i="82"/>
  <c r="AU181" i="82"/>
  <c r="AU188" i="82"/>
  <c r="AU190" i="82"/>
  <c r="AU177" i="82"/>
  <c r="AU191" i="82"/>
  <c r="AU178" i="82"/>
  <c r="AU179" i="82"/>
  <c r="O72" i="82"/>
  <c r="O68" i="82"/>
  <c r="O78" i="82"/>
  <c r="O65" i="82"/>
  <c r="O75" i="82"/>
  <c r="O76" i="82"/>
  <c r="O64" i="82"/>
  <c r="O74" i="82"/>
  <c r="O69" i="82"/>
  <c r="O70" i="82"/>
  <c r="O71" i="82"/>
  <c r="O66" i="82"/>
  <c r="O77" i="82"/>
  <c r="O67" i="82"/>
  <c r="O73" i="82"/>
  <c r="AL183" i="82"/>
  <c r="AL179" i="82"/>
  <c r="AL186" i="82"/>
  <c r="AL187" i="82"/>
  <c r="AL190" i="82"/>
  <c r="AL188" i="82"/>
  <c r="AL182" i="82"/>
  <c r="AL178" i="82"/>
  <c r="AL191" i="82"/>
  <c r="AL177" i="82"/>
  <c r="AL185" i="82"/>
  <c r="AL184" i="82"/>
  <c r="AL181" i="82"/>
  <c r="AL189" i="82"/>
  <c r="AL180" i="82"/>
  <c r="AC64" i="82"/>
  <c r="AC67" i="82"/>
  <c r="AC72" i="82"/>
  <c r="AC70" i="82"/>
  <c r="AC68" i="82"/>
  <c r="AC69" i="82"/>
  <c r="AC71" i="82"/>
  <c r="AC75" i="82"/>
  <c r="AC66" i="82"/>
  <c r="AC65" i="82"/>
  <c r="AC76" i="82"/>
  <c r="AC78" i="82"/>
  <c r="AC73" i="82"/>
  <c r="AC74" i="82"/>
  <c r="AC77" i="82"/>
  <c r="AI69" i="82"/>
  <c r="AI66" i="82"/>
  <c r="AI76" i="82"/>
  <c r="AI77" i="82"/>
  <c r="AI78" i="82"/>
  <c r="AI64" i="82"/>
  <c r="AI74" i="82"/>
  <c r="AI71" i="82"/>
  <c r="AI73" i="82"/>
  <c r="AI72" i="82"/>
  <c r="AI67" i="82"/>
  <c r="AI70" i="82"/>
  <c r="AI68" i="82"/>
  <c r="AI65" i="82"/>
  <c r="AI75" i="82"/>
  <c r="BQ179" i="82"/>
  <c r="BQ178" i="82"/>
  <c r="BQ185" i="82"/>
  <c r="BQ186" i="82"/>
  <c r="BQ182" i="82"/>
  <c r="BQ180" i="82"/>
  <c r="BQ191" i="82"/>
  <c r="BQ189" i="82"/>
  <c r="BQ188" i="82"/>
  <c r="BQ183" i="82"/>
  <c r="BQ177" i="82"/>
  <c r="BQ187" i="82"/>
  <c r="BQ190" i="82"/>
  <c r="BQ184" i="82"/>
  <c r="BQ181" i="82"/>
  <c r="AU70" i="82"/>
  <c r="AU74" i="82"/>
  <c r="AU75" i="82"/>
  <c r="AU64" i="82"/>
  <c r="AU65" i="82"/>
  <c r="AU69" i="82"/>
  <c r="AU73" i="82"/>
  <c r="AU76" i="82"/>
  <c r="AU78" i="82"/>
  <c r="AU66" i="82"/>
  <c r="AU72" i="82"/>
  <c r="AU68" i="82"/>
  <c r="AU67" i="82"/>
  <c r="AU71" i="82"/>
  <c r="AU77" i="82"/>
  <c r="BY177" i="82"/>
  <c r="BY185" i="82"/>
  <c r="BY186" i="82"/>
  <c r="BY179" i="82"/>
  <c r="BY189" i="82"/>
  <c r="BY187" i="82"/>
  <c r="BY181" i="82"/>
  <c r="BY188" i="82"/>
  <c r="BY182" i="82"/>
  <c r="BY184" i="82"/>
  <c r="BY180" i="82"/>
  <c r="BY190" i="82"/>
  <c r="BY183" i="82"/>
  <c r="BY191" i="82"/>
  <c r="BY178" i="82"/>
  <c r="P188" i="82"/>
  <c r="P191" i="82"/>
  <c r="P179" i="82"/>
  <c r="P184" i="82"/>
  <c r="P182" i="82"/>
  <c r="P183" i="82"/>
  <c r="P185" i="82"/>
  <c r="P180" i="82"/>
  <c r="P177" i="82"/>
  <c r="P190" i="82"/>
  <c r="P178" i="82"/>
  <c r="P181" i="82"/>
  <c r="P187" i="82"/>
  <c r="P189" i="82"/>
  <c r="P186" i="82"/>
  <c r="CK129" i="82"/>
  <c r="CK127" i="82"/>
  <c r="CK121" i="82"/>
  <c r="CK132" i="82"/>
  <c r="CK119" i="82"/>
  <c r="CK125" i="82"/>
  <c r="CK124" i="82"/>
  <c r="CK126" i="82"/>
  <c r="CK123" i="82"/>
  <c r="CK131" i="82"/>
  <c r="CK118" i="82"/>
  <c r="CK122" i="82"/>
  <c r="CK120" i="82"/>
  <c r="CK130" i="82"/>
  <c r="CK128" i="82"/>
  <c r="CP178" i="82"/>
  <c r="CP177" i="82"/>
  <c r="CP181" i="82"/>
  <c r="CP188" i="82"/>
  <c r="CP180" i="82"/>
  <c r="CP184" i="82"/>
  <c r="CP186" i="82"/>
  <c r="CP182" i="82"/>
  <c r="CP189" i="82"/>
  <c r="CP190" i="82"/>
  <c r="CP187" i="82"/>
  <c r="CP185" i="82"/>
  <c r="CP179" i="82"/>
  <c r="CP191" i="82"/>
  <c r="CP183" i="82"/>
  <c r="V183" i="82"/>
  <c r="V181" i="82"/>
  <c r="V180" i="82"/>
  <c r="V184" i="82"/>
  <c r="V185" i="82"/>
  <c r="V179" i="82"/>
  <c r="V187" i="82"/>
  <c r="V190" i="82"/>
  <c r="V178" i="82"/>
  <c r="V189" i="82"/>
  <c r="V182" i="82"/>
  <c r="V191" i="82"/>
  <c r="V177" i="82"/>
  <c r="V188" i="82"/>
  <c r="V186" i="82"/>
  <c r="BQ65" i="82"/>
  <c r="BQ73" i="82"/>
  <c r="BQ64" i="82"/>
  <c r="BQ71" i="82"/>
  <c r="BQ76" i="82"/>
  <c r="BQ68" i="82"/>
  <c r="BQ67" i="82"/>
  <c r="BQ78" i="82"/>
  <c r="BQ75" i="82"/>
  <c r="BQ77" i="82"/>
  <c r="BQ72" i="82"/>
  <c r="BQ66" i="82"/>
  <c r="BQ74" i="82"/>
  <c r="BQ69" i="82"/>
  <c r="BQ70" i="82"/>
  <c r="AE77" i="82"/>
  <c r="AE68" i="82"/>
  <c r="AE64" i="82"/>
  <c r="AE69" i="82"/>
  <c r="AE76" i="82"/>
  <c r="AE66" i="82"/>
  <c r="AE73" i="82"/>
  <c r="AE78" i="82"/>
  <c r="AE70" i="82"/>
  <c r="AE65" i="82"/>
  <c r="AE72" i="82"/>
  <c r="AE75" i="82"/>
  <c r="AE71" i="82"/>
  <c r="AE74" i="82"/>
  <c r="AE67" i="82"/>
  <c r="BR181" i="82"/>
  <c r="BR185" i="82"/>
  <c r="BR179" i="82"/>
  <c r="BR186" i="82"/>
  <c r="BR184" i="82"/>
  <c r="BR189" i="82"/>
  <c r="BR178" i="82"/>
  <c r="BR177" i="82"/>
  <c r="BR187" i="82"/>
  <c r="BR180" i="82"/>
  <c r="BR183" i="82"/>
  <c r="BR190" i="82"/>
  <c r="BR182" i="82"/>
  <c r="BR191" i="82"/>
  <c r="BR188" i="82"/>
  <c r="AG120" i="82"/>
  <c r="AG129" i="82"/>
  <c r="AG123" i="82"/>
  <c r="AG118" i="82"/>
  <c r="AG131" i="82"/>
  <c r="AG124" i="82"/>
  <c r="AG127" i="82"/>
  <c r="AG132" i="82"/>
  <c r="AG126" i="82"/>
  <c r="AG128" i="82"/>
  <c r="AG125" i="82"/>
  <c r="AG119" i="82"/>
  <c r="AG121" i="82"/>
  <c r="AG130" i="82"/>
  <c r="AG122" i="82"/>
  <c r="BY68" i="82"/>
  <c r="BY65" i="82"/>
  <c r="BY70" i="82"/>
  <c r="BY71" i="82"/>
  <c r="BY78" i="82"/>
  <c r="BY75" i="82"/>
  <c r="BY72" i="82"/>
  <c r="BY73" i="82"/>
  <c r="BY64" i="82"/>
  <c r="BY74" i="82"/>
  <c r="BY67" i="82"/>
  <c r="BY77" i="82"/>
  <c r="BY69" i="82"/>
  <c r="BY66" i="82"/>
  <c r="BY76" i="82"/>
  <c r="Q179" i="82"/>
  <c r="Q189" i="82"/>
  <c r="Q185" i="82"/>
  <c r="Q177" i="82"/>
  <c r="Q178" i="82"/>
  <c r="Q183" i="82"/>
  <c r="Q181" i="82"/>
  <c r="Q182" i="82"/>
  <c r="Q190" i="82"/>
  <c r="Q187" i="82"/>
  <c r="Q191" i="82"/>
  <c r="Q180" i="82"/>
  <c r="Q186" i="82"/>
  <c r="Q184" i="82"/>
  <c r="Q188" i="82"/>
  <c r="CQ131" i="82"/>
  <c r="CQ119" i="82"/>
  <c r="CQ126" i="82"/>
  <c r="CQ120" i="82"/>
  <c r="CQ121" i="82"/>
  <c r="CQ118" i="82"/>
  <c r="CQ127" i="82"/>
  <c r="CQ125" i="82"/>
  <c r="CQ129" i="82"/>
  <c r="CQ123" i="82"/>
  <c r="CQ132" i="82"/>
  <c r="CQ130" i="82"/>
  <c r="CQ124" i="82"/>
  <c r="CQ128" i="82"/>
  <c r="CQ122" i="82"/>
  <c r="H57" i="82"/>
  <c r="E56" i="82"/>
  <c r="CN127" i="82"/>
  <c r="CN120" i="82"/>
  <c r="CN129" i="82"/>
  <c r="CN124" i="82"/>
  <c r="CN128" i="82"/>
  <c r="CN125" i="82"/>
  <c r="CN122" i="82"/>
  <c r="CN130" i="82"/>
  <c r="CN118" i="82"/>
  <c r="CN121" i="82"/>
  <c r="CN132" i="82"/>
  <c r="CN131" i="82"/>
  <c r="CN123" i="82"/>
  <c r="CN119" i="82"/>
  <c r="CN126" i="82"/>
  <c r="AZ124" i="82"/>
  <c r="AZ123" i="82"/>
  <c r="AZ121" i="82"/>
  <c r="AZ122" i="82"/>
  <c r="AZ128" i="82"/>
  <c r="AZ131" i="82"/>
  <c r="AZ130" i="82"/>
  <c r="AZ132" i="82"/>
  <c r="AZ127" i="82"/>
  <c r="AZ118" i="82"/>
  <c r="AZ120" i="82"/>
  <c r="AZ119" i="82"/>
  <c r="AZ126" i="82"/>
  <c r="AZ125" i="82"/>
  <c r="AZ129" i="82"/>
  <c r="CH130" i="82"/>
  <c r="CH128" i="82"/>
  <c r="CH125" i="82"/>
  <c r="CH132" i="82"/>
  <c r="CH121" i="82"/>
  <c r="CH124" i="82"/>
  <c r="CH131" i="82"/>
  <c r="CH129" i="82"/>
  <c r="CH122" i="82"/>
  <c r="CH119" i="82"/>
  <c r="CH123" i="82"/>
  <c r="CH118" i="82"/>
  <c r="CH126" i="82"/>
  <c r="CH127" i="82"/>
  <c r="CH120" i="82"/>
  <c r="Y71" i="82"/>
  <c r="Y73" i="82"/>
  <c r="Y67" i="82"/>
  <c r="Y64" i="82"/>
  <c r="Y75" i="82"/>
  <c r="Y76" i="82"/>
  <c r="Y77" i="82"/>
  <c r="Y66" i="82"/>
  <c r="Y69" i="82"/>
  <c r="Y65" i="82"/>
  <c r="Y78" i="82"/>
  <c r="Y72" i="82"/>
  <c r="Y70" i="82"/>
  <c r="Y74" i="82"/>
  <c r="Y68" i="82"/>
  <c r="BA118" i="82"/>
  <c r="BA122" i="82"/>
  <c r="BA119" i="82"/>
  <c r="BA120" i="82"/>
  <c r="BA124" i="82"/>
  <c r="BA126" i="82"/>
  <c r="BA130" i="82"/>
  <c r="BA129" i="82"/>
  <c r="BA131" i="82"/>
  <c r="BA127" i="82"/>
  <c r="BA132" i="82"/>
  <c r="BA123" i="82"/>
  <c r="BA125" i="82"/>
  <c r="BA121" i="82"/>
  <c r="BA128" i="82"/>
  <c r="AQ118" i="82"/>
  <c r="AQ120" i="82"/>
  <c r="AQ129" i="82"/>
  <c r="AQ124" i="82"/>
  <c r="AQ127" i="82"/>
  <c r="AQ121" i="82"/>
  <c r="AQ128" i="82"/>
  <c r="AQ119" i="82"/>
  <c r="AQ125" i="82"/>
  <c r="AQ123" i="82"/>
  <c r="AQ131" i="82"/>
  <c r="AQ126" i="82"/>
  <c r="AQ132" i="82"/>
  <c r="AQ130" i="82"/>
  <c r="AQ122" i="82"/>
  <c r="CJ65" i="82"/>
  <c r="CJ77" i="82"/>
  <c r="CJ78" i="82"/>
  <c r="CJ69" i="82"/>
  <c r="CJ76" i="82"/>
  <c r="CJ70" i="82"/>
  <c r="CJ72" i="82"/>
  <c r="CJ64" i="82"/>
  <c r="CJ74" i="82"/>
  <c r="CJ66" i="82"/>
  <c r="CJ75" i="82"/>
  <c r="CJ68" i="82"/>
  <c r="CJ71" i="82"/>
  <c r="CJ73" i="82"/>
  <c r="CJ67" i="82"/>
  <c r="W188" i="82"/>
  <c r="W183" i="82"/>
  <c r="W180" i="82"/>
  <c r="W185" i="82"/>
  <c r="W187" i="82"/>
  <c r="W182" i="82"/>
  <c r="W181" i="82"/>
  <c r="W177" i="82"/>
  <c r="W189" i="82"/>
  <c r="W190" i="82"/>
  <c r="W191" i="82"/>
  <c r="W178" i="82"/>
  <c r="W186" i="82"/>
  <c r="W179" i="82"/>
  <c r="W184" i="82"/>
  <c r="L75" i="82"/>
  <c r="L71" i="82"/>
  <c r="L76" i="82"/>
  <c r="L65" i="82"/>
  <c r="L67" i="82"/>
  <c r="L73" i="82"/>
  <c r="L64" i="82"/>
  <c r="L72" i="82"/>
  <c r="L70" i="82"/>
  <c r="L74" i="82"/>
  <c r="L69" i="82"/>
  <c r="L66" i="82"/>
  <c r="L68" i="82"/>
  <c r="L77" i="82"/>
  <c r="L78" i="82"/>
  <c r="X124" i="82"/>
  <c r="X122" i="82"/>
  <c r="X125" i="82"/>
  <c r="X126" i="82"/>
  <c r="X131" i="82"/>
  <c r="X128" i="82"/>
  <c r="X118" i="82"/>
  <c r="X132" i="82"/>
  <c r="X121" i="82"/>
  <c r="X127" i="82"/>
  <c r="X130" i="82"/>
  <c r="X120" i="82"/>
  <c r="X119" i="82"/>
  <c r="X129" i="82"/>
  <c r="X123" i="82"/>
  <c r="I64" i="82"/>
  <c r="I70" i="82"/>
  <c r="I73" i="82"/>
  <c r="I65" i="82"/>
  <c r="I74" i="82"/>
  <c r="I71" i="82"/>
  <c r="I76" i="82"/>
  <c r="I69" i="82"/>
  <c r="I67" i="82"/>
  <c r="I78" i="82"/>
  <c r="I68" i="82"/>
  <c r="I75" i="82"/>
  <c r="I72" i="82"/>
  <c r="I66" i="82"/>
  <c r="I77" i="82"/>
  <c r="CJ120" i="82"/>
  <c r="CJ126" i="82"/>
  <c r="CJ124" i="82"/>
  <c r="CJ119" i="82"/>
  <c r="CJ130" i="82"/>
  <c r="CJ121" i="82"/>
  <c r="CJ118" i="82"/>
  <c r="CJ122" i="82"/>
  <c r="CJ132" i="82"/>
  <c r="CJ123" i="82"/>
  <c r="CJ127" i="82"/>
  <c r="CJ131" i="82"/>
  <c r="CJ128" i="82"/>
  <c r="CJ129" i="82"/>
  <c r="CJ125" i="82"/>
  <c r="AG184" i="82"/>
  <c r="AG181" i="82"/>
  <c r="AG187" i="82"/>
  <c r="AG191" i="82"/>
  <c r="AG182" i="82"/>
  <c r="AG183" i="82"/>
  <c r="AG189" i="82"/>
  <c r="AG188" i="82"/>
  <c r="AG186" i="82"/>
  <c r="AG179" i="82"/>
  <c r="AG178" i="82"/>
  <c r="AG177" i="82"/>
  <c r="AG185" i="82"/>
  <c r="AG180" i="82"/>
  <c r="AG190" i="82"/>
  <c r="AP75" i="82"/>
  <c r="AP64" i="82"/>
  <c r="AP74" i="82"/>
  <c r="AP78" i="82"/>
  <c r="AP73" i="82"/>
  <c r="AP67" i="82"/>
  <c r="AP69" i="82"/>
  <c r="AP66" i="82"/>
  <c r="AP68" i="82"/>
  <c r="AP65" i="82"/>
  <c r="AP70" i="82"/>
  <c r="AP71" i="82"/>
  <c r="AP77" i="82"/>
  <c r="AP76" i="82"/>
  <c r="AP72" i="82"/>
  <c r="AR125" i="82"/>
  <c r="AR131" i="82"/>
  <c r="AR129" i="82"/>
  <c r="AR126" i="82"/>
  <c r="AR127" i="82"/>
  <c r="AR124" i="82"/>
  <c r="AR132" i="82"/>
  <c r="AR121" i="82"/>
  <c r="AR119" i="82"/>
  <c r="AR118" i="82"/>
  <c r="AR123" i="82"/>
  <c r="AR120" i="82"/>
  <c r="AR122" i="82"/>
  <c r="AR130" i="82"/>
  <c r="AR128" i="82"/>
  <c r="BF126" i="82"/>
  <c r="BF128" i="82"/>
  <c r="BF124" i="82"/>
  <c r="BF121" i="82"/>
  <c r="BF131" i="82"/>
  <c r="BF120" i="82"/>
  <c r="BF118" i="82"/>
  <c r="BF127" i="82"/>
  <c r="BF130" i="82"/>
  <c r="BF132" i="82"/>
  <c r="BF123" i="82"/>
  <c r="BF125" i="82"/>
  <c r="BF129" i="82"/>
  <c r="BF119" i="82"/>
  <c r="BF122" i="82"/>
  <c r="AV127" i="82"/>
  <c r="AV119" i="82"/>
  <c r="AV131" i="82"/>
  <c r="AV129" i="82"/>
  <c r="AV118" i="82"/>
  <c r="AV125" i="82"/>
  <c r="AV123" i="82"/>
  <c r="AV132" i="82"/>
  <c r="AV120" i="82"/>
  <c r="AV126" i="82"/>
  <c r="AV122" i="82"/>
  <c r="AV130" i="82"/>
  <c r="AV121" i="82"/>
  <c r="AV128" i="82"/>
  <c r="AV124" i="82"/>
  <c r="BW124" i="82"/>
  <c r="BW132" i="82"/>
  <c r="BW119" i="82"/>
  <c r="BW118" i="82"/>
  <c r="BW125" i="82"/>
  <c r="BW130" i="82"/>
  <c r="BW129" i="82"/>
  <c r="BW123" i="82"/>
  <c r="BW128" i="82"/>
  <c r="BW131" i="82"/>
  <c r="BW127" i="82"/>
  <c r="BW126" i="82"/>
  <c r="BW120" i="82"/>
  <c r="BW121" i="82"/>
  <c r="BW122" i="82"/>
  <c r="BT122" i="82"/>
  <c r="BT131" i="82"/>
  <c r="BT124" i="82"/>
  <c r="BT128" i="82"/>
  <c r="BT130" i="82"/>
  <c r="BT123" i="82"/>
  <c r="BT119" i="82"/>
  <c r="BT120" i="82"/>
  <c r="BT127" i="82"/>
  <c r="BT121" i="82"/>
  <c r="BT118" i="82"/>
  <c r="BT132" i="82"/>
  <c r="BT125" i="82"/>
  <c r="BT129" i="82"/>
  <c r="BT126" i="82"/>
  <c r="AM131" i="82"/>
  <c r="AM129" i="82"/>
  <c r="AM132" i="82"/>
  <c r="AM119" i="82"/>
  <c r="AM124" i="82"/>
  <c r="AM118" i="82"/>
  <c r="AM128" i="82"/>
  <c r="AM123" i="82"/>
  <c r="AM121" i="82"/>
  <c r="AM125" i="82"/>
  <c r="AM126" i="82"/>
  <c r="AM130" i="82"/>
  <c r="AM127" i="82"/>
  <c r="AM122" i="82"/>
  <c r="AM120" i="82"/>
  <c r="CA77" i="82"/>
  <c r="CA78" i="82"/>
  <c r="CA76" i="82"/>
  <c r="CA67" i="82"/>
  <c r="CA70" i="82"/>
  <c r="CA68" i="82"/>
  <c r="CA66" i="82"/>
  <c r="CA72" i="82"/>
  <c r="CA65" i="82"/>
  <c r="CA71" i="82"/>
  <c r="CA69" i="82"/>
  <c r="CA73" i="82"/>
  <c r="CA75" i="82"/>
  <c r="CA74" i="82"/>
  <c r="CA64" i="82"/>
  <c r="CR67" i="82"/>
  <c r="CR78" i="82"/>
  <c r="CR64" i="82"/>
  <c r="CR71" i="82"/>
  <c r="CR66" i="82"/>
  <c r="CR72" i="82"/>
  <c r="CR77" i="82"/>
  <c r="CR74" i="82"/>
  <c r="CR69" i="82"/>
  <c r="CR68" i="82"/>
  <c r="CR73" i="82"/>
  <c r="CR76" i="82"/>
  <c r="CR75" i="82"/>
  <c r="CR65" i="82"/>
  <c r="CR70" i="82"/>
  <c r="CC121" i="82"/>
  <c r="CC120" i="82"/>
  <c r="CC125" i="82"/>
  <c r="CC127" i="82"/>
  <c r="CC130" i="82"/>
  <c r="CC118" i="82"/>
  <c r="CC129" i="82"/>
  <c r="CC126" i="82"/>
  <c r="CC124" i="82"/>
  <c r="CC128" i="82"/>
  <c r="CC131" i="82"/>
  <c r="CC119" i="82"/>
  <c r="CC122" i="82"/>
  <c r="CC123" i="82"/>
  <c r="CC132" i="82"/>
  <c r="BG124" i="82"/>
  <c r="BG125" i="82"/>
  <c r="BG128" i="82"/>
  <c r="BG122" i="82"/>
  <c r="BG132" i="82"/>
  <c r="BG120" i="82"/>
  <c r="BG126" i="82"/>
  <c r="BG121" i="82"/>
  <c r="BG127" i="82"/>
  <c r="BG123" i="82"/>
  <c r="BG129" i="82"/>
  <c r="BG119" i="82"/>
  <c r="BG131" i="82"/>
  <c r="BG130" i="82"/>
  <c r="BG118" i="82"/>
  <c r="CL186" i="82"/>
  <c r="CL190" i="82"/>
  <c r="CL187" i="82"/>
  <c r="CL185" i="82"/>
  <c r="CL189" i="82"/>
  <c r="CL191" i="82"/>
  <c r="CL178" i="82"/>
  <c r="CL184" i="82"/>
  <c r="CL179" i="82"/>
  <c r="CL182" i="82"/>
  <c r="CL188" i="82"/>
  <c r="CL177" i="82"/>
  <c r="CL181" i="82"/>
  <c r="CL183" i="82"/>
  <c r="CL180" i="82"/>
  <c r="AN126" i="82"/>
  <c r="AN122" i="82"/>
  <c r="AN128" i="82"/>
  <c r="AN119" i="82"/>
  <c r="AN124" i="82"/>
  <c r="AN132" i="82"/>
  <c r="AN130" i="82"/>
  <c r="AN120" i="82"/>
  <c r="AN118" i="82"/>
  <c r="AN129" i="82"/>
  <c r="AN123" i="82"/>
  <c r="AN121" i="82"/>
  <c r="AN131" i="82"/>
  <c r="AN125" i="82"/>
  <c r="AN127" i="82"/>
  <c r="BM72" i="82"/>
  <c r="BM74" i="82"/>
  <c r="BM73" i="82"/>
  <c r="BM67" i="82"/>
  <c r="BM65" i="82"/>
  <c r="BM76" i="82"/>
  <c r="BM68" i="82"/>
  <c r="BM66" i="82"/>
  <c r="BM78" i="82"/>
  <c r="BM69" i="82"/>
  <c r="BM77" i="82"/>
  <c r="BM71" i="82"/>
  <c r="BM75" i="82"/>
  <c r="BM70" i="82"/>
  <c r="BM64" i="82"/>
  <c r="BJ68" i="82"/>
  <c r="BJ75" i="82"/>
  <c r="BJ78" i="82"/>
  <c r="BJ64" i="82"/>
  <c r="BJ71" i="82"/>
  <c r="BJ67" i="82"/>
  <c r="BJ76" i="82"/>
  <c r="BJ73" i="82"/>
  <c r="BJ66" i="82"/>
  <c r="BJ72" i="82"/>
  <c r="BJ74" i="82"/>
  <c r="BJ65" i="82"/>
  <c r="BJ77" i="82"/>
  <c r="BJ70" i="82"/>
  <c r="BJ69" i="82"/>
  <c r="BX78" i="82"/>
  <c r="BX74" i="82"/>
  <c r="BX72" i="82"/>
  <c r="BX70" i="82"/>
  <c r="BX66" i="82"/>
  <c r="BX73" i="82"/>
  <c r="BX76" i="82"/>
  <c r="BX64" i="82"/>
  <c r="BX71" i="82"/>
  <c r="BX77" i="82"/>
  <c r="BX67" i="82"/>
  <c r="BX68" i="82"/>
  <c r="BX65" i="82"/>
  <c r="BX75" i="82"/>
  <c r="BX69" i="82"/>
  <c r="AZ69" i="82"/>
  <c r="AZ67" i="82"/>
  <c r="AZ68" i="82"/>
  <c r="AZ64" i="82"/>
  <c r="AZ65" i="82"/>
  <c r="AZ78" i="82"/>
  <c r="AZ74" i="82"/>
  <c r="AZ77" i="82"/>
  <c r="AZ72" i="82"/>
  <c r="AZ70" i="82"/>
  <c r="AZ73" i="82"/>
  <c r="AZ75" i="82"/>
  <c r="AZ71" i="82"/>
  <c r="AZ76" i="82"/>
  <c r="AZ66" i="82"/>
  <c r="AB187" i="82"/>
  <c r="AB181" i="82"/>
  <c r="AB183" i="82"/>
  <c r="AB185" i="82"/>
  <c r="AB178" i="82"/>
  <c r="AB182" i="82"/>
  <c r="AB188" i="82"/>
  <c r="AB184" i="82"/>
  <c r="AB189" i="82"/>
  <c r="AB190" i="82"/>
  <c r="AB191" i="82"/>
  <c r="AB177" i="82"/>
  <c r="AB186" i="82"/>
  <c r="AB180" i="82"/>
  <c r="AB179" i="82"/>
  <c r="BQ129" i="82"/>
  <c r="BQ121" i="82"/>
  <c r="BQ122" i="82"/>
  <c r="BQ128" i="82"/>
  <c r="BQ127" i="82"/>
  <c r="BQ120" i="82"/>
  <c r="BQ125" i="82"/>
  <c r="BQ126" i="82"/>
  <c r="BQ132" i="82"/>
  <c r="BQ130" i="82"/>
  <c r="BQ131" i="82"/>
  <c r="BQ123" i="82"/>
  <c r="BQ118" i="82"/>
  <c r="BQ124" i="82"/>
  <c r="BQ119" i="82"/>
  <c r="BE182" i="82"/>
  <c r="BE187" i="82"/>
  <c r="BE184" i="82"/>
  <c r="BE181" i="82"/>
  <c r="BE186" i="82"/>
  <c r="BE177" i="82"/>
  <c r="BE183" i="82"/>
  <c r="BE185" i="82"/>
  <c r="BE180" i="82"/>
  <c r="BE178" i="82"/>
  <c r="BE190" i="82"/>
  <c r="BE179" i="82"/>
  <c r="BE191" i="82"/>
  <c r="BE189" i="82"/>
  <c r="BE188" i="82"/>
  <c r="BS120" i="82"/>
  <c r="BS127" i="82"/>
  <c r="BS122" i="82"/>
  <c r="BS123" i="82"/>
  <c r="BS126" i="82"/>
  <c r="BS129" i="82"/>
  <c r="BS132" i="82"/>
  <c r="BS130" i="82"/>
  <c r="BS121" i="82"/>
  <c r="BS124" i="82"/>
  <c r="BS131" i="82"/>
  <c r="BS118" i="82"/>
  <c r="BS128" i="82"/>
  <c r="BS119" i="82"/>
  <c r="BS125" i="82"/>
  <c r="J184" i="82"/>
  <c r="J187" i="82"/>
  <c r="J177" i="82"/>
  <c r="J191" i="82"/>
  <c r="J190" i="82"/>
  <c r="J183" i="82"/>
  <c r="J188" i="82"/>
  <c r="J186" i="82"/>
  <c r="J180" i="82"/>
  <c r="J189" i="82"/>
  <c r="J178" i="82"/>
  <c r="J182" i="82"/>
  <c r="J181" i="82"/>
  <c r="J185" i="82"/>
  <c r="J179" i="82"/>
  <c r="S64" i="82"/>
  <c r="S68" i="82"/>
  <c r="S67" i="82"/>
  <c r="S65" i="82"/>
  <c r="S72" i="82"/>
  <c r="S77" i="82"/>
  <c r="S66" i="82"/>
  <c r="S70" i="82"/>
  <c r="S71" i="82"/>
  <c r="S74" i="82"/>
  <c r="S73" i="82"/>
  <c r="S78" i="82"/>
  <c r="S76" i="82"/>
  <c r="S75" i="82"/>
  <c r="S69" i="82"/>
  <c r="AJ189" i="82"/>
  <c r="AJ181" i="82"/>
  <c r="AJ184" i="82"/>
  <c r="AJ178" i="82"/>
  <c r="AJ187" i="82"/>
  <c r="AJ177" i="82"/>
  <c r="AJ182" i="82"/>
  <c r="AJ179" i="82"/>
  <c r="AJ186" i="82"/>
  <c r="AJ190" i="82"/>
  <c r="AJ188" i="82"/>
  <c r="AJ185" i="82"/>
  <c r="AJ180" i="82"/>
  <c r="AJ183" i="82"/>
  <c r="AJ191" i="82"/>
  <c r="S182" i="82"/>
  <c r="S178" i="82"/>
  <c r="S186" i="82"/>
  <c r="S180" i="82"/>
  <c r="S181" i="82"/>
  <c r="S177" i="82"/>
  <c r="S184" i="82"/>
  <c r="S189" i="82"/>
  <c r="S190" i="82"/>
  <c r="S185" i="82"/>
  <c r="S179" i="82"/>
  <c r="S191" i="82"/>
  <c r="S187" i="82"/>
  <c r="S183" i="82"/>
  <c r="S188" i="82"/>
  <c r="CA125" i="82"/>
  <c r="CA123" i="82"/>
  <c r="CA124" i="82"/>
  <c r="CA129" i="82"/>
  <c r="CA119" i="82"/>
  <c r="CA128" i="82"/>
  <c r="CA131" i="82"/>
  <c r="CA130" i="82"/>
  <c r="CA118" i="82"/>
  <c r="CA122" i="82"/>
  <c r="CA121" i="82"/>
  <c r="CA127" i="82"/>
  <c r="CA132" i="82"/>
  <c r="CA126" i="82"/>
  <c r="CA120" i="82"/>
  <c r="CH188" i="82"/>
  <c r="CH185" i="82"/>
  <c r="CH191" i="82"/>
  <c r="CH181" i="82"/>
  <c r="CH187" i="82"/>
  <c r="CH186" i="82"/>
  <c r="CH177" i="82"/>
  <c r="CH180" i="82"/>
  <c r="CH184" i="82"/>
  <c r="CH182" i="82"/>
  <c r="CH178" i="82"/>
  <c r="CH190" i="82"/>
  <c r="CH179" i="82"/>
  <c r="CH183" i="82"/>
  <c r="CH189" i="82"/>
  <c r="BT178" i="82"/>
  <c r="BT186" i="82"/>
  <c r="BT181" i="82"/>
  <c r="BT182" i="82"/>
  <c r="BT179" i="82"/>
  <c r="BT177" i="82"/>
  <c r="BT187" i="82"/>
  <c r="BT183" i="82"/>
  <c r="BT180" i="82"/>
  <c r="BT189" i="82"/>
  <c r="BT185" i="82"/>
  <c r="BT191" i="82"/>
  <c r="BT188" i="82"/>
  <c r="BT184" i="82"/>
  <c r="BT190" i="82"/>
  <c r="BG77" i="82"/>
  <c r="BG67" i="82"/>
  <c r="BG71" i="82"/>
  <c r="BG65" i="82"/>
  <c r="BG78" i="82"/>
  <c r="BG74" i="82"/>
  <c r="BG72" i="82"/>
  <c r="BG66" i="82"/>
  <c r="BG76" i="82"/>
  <c r="BG73" i="82"/>
  <c r="BG69" i="82"/>
  <c r="BG64" i="82"/>
  <c r="BG70" i="82"/>
  <c r="BG68" i="82"/>
  <c r="BG75" i="82"/>
  <c r="CO69" i="82"/>
  <c r="CO67" i="82"/>
  <c r="CO65" i="82"/>
  <c r="CO70" i="82"/>
  <c r="CO74" i="82"/>
  <c r="CO76" i="82"/>
  <c r="CO71" i="82"/>
  <c r="CO64" i="82"/>
  <c r="CO75" i="82"/>
  <c r="CO68" i="82"/>
  <c r="CO72" i="82"/>
  <c r="CO66" i="82"/>
  <c r="CO73" i="82"/>
  <c r="CO77" i="82"/>
  <c r="CO78" i="82"/>
  <c r="CA186" i="82"/>
  <c r="CA181" i="82"/>
  <c r="CA187" i="82"/>
  <c r="CA180" i="82"/>
  <c r="CA185" i="82"/>
  <c r="CA188" i="82"/>
  <c r="CA177" i="82"/>
  <c r="CA178" i="82"/>
  <c r="CA182" i="82"/>
  <c r="CA189" i="82"/>
  <c r="CA183" i="82"/>
  <c r="CA191" i="82"/>
  <c r="CA179" i="82"/>
  <c r="CA184" i="82"/>
  <c r="CA190" i="82"/>
  <c r="T67" i="82"/>
  <c r="T77" i="82"/>
  <c r="T68" i="82"/>
  <c r="T72" i="82"/>
  <c r="T74" i="82"/>
  <c r="T78" i="82"/>
  <c r="T64" i="82"/>
  <c r="T73" i="82"/>
  <c r="T65" i="82"/>
  <c r="T75" i="82"/>
  <c r="T69" i="82"/>
  <c r="T76" i="82"/>
  <c r="T70" i="82"/>
  <c r="T66" i="82"/>
  <c r="T71" i="82"/>
  <c r="J119" i="82"/>
  <c r="J131" i="82"/>
  <c r="J125" i="82"/>
  <c r="J121" i="82"/>
  <c r="J118" i="82"/>
  <c r="J129" i="82"/>
  <c r="J130" i="82"/>
  <c r="J122" i="82"/>
  <c r="J123" i="82"/>
  <c r="J128" i="82"/>
  <c r="J124" i="82"/>
  <c r="J132" i="82"/>
  <c r="J120" i="82"/>
  <c r="J126" i="82"/>
  <c r="J127" i="82"/>
  <c r="BH179" i="82"/>
  <c r="BH181" i="82"/>
  <c r="BH189" i="82"/>
  <c r="BH183" i="82"/>
  <c r="BH188" i="82"/>
  <c r="BH180" i="82"/>
  <c r="BH191" i="82"/>
  <c r="BH177" i="82"/>
  <c r="BH190" i="82"/>
  <c r="BH187" i="82"/>
  <c r="BH182" i="82"/>
  <c r="BH185" i="82"/>
  <c r="BH178" i="82"/>
  <c r="BH186" i="82"/>
  <c r="BH184" i="82"/>
  <c r="AK75" i="82"/>
  <c r="AK77" i="82"/>
  <c r="AK76" i="82"/>
  <c r="AK65" i="82"/>
  <c r="AK73" i="82"/>
  <c r="AK64" i="82"/>
  <c r="AK69" i="82"/>
  <c r="AK70" i="82"/>
  <c r="AK68" i="82"/>
  <c r="AK72" i="82"/>
  <c r="AK66" i="82"/>
  <c r="AK74" i="82"/>
  <c r="AK71" i="82"/>
  <c r="AK67" i="82"/>
  <c r="AK78" i="82"/>
  <c r="CE186" i="82"/>
  <c r="CE183" i="82"/>
  <c r="CE187" i="82"/>
  <c r="CE185" i="82"/>
  <c r="CE182" i="82"/>
  <c r="CE177" i="82"/>
  <c r="CE180" i="82"/>
  <c r="CE181" i="82"/>
  <c r="CE179" i="82"/>
  <c r="CE189" i="82"/>
  <c r="CE178" i="82"/>
  <c r="CE184" i="82"/>
  <c r="CE188" i="82"/>
  <c r="CE190" i="82"/>
  <c r="CE191" i="82"/>
  <c r="CN180" i="82"/>
  <c r="CN191" i="82"/>
  <c r="CN178" i="82"/>
  <c r="CN183" i="82"/>
  <c r="CN188" i="82"/>
  <c r="CN182" i="82"/>
  <c r="CN185" i="82"/>
  <c r="CN184" i="82"/>
  <c r="CN181" i="82"/>
  <c r="CN189" i="82"/>
  <c r="CN186" i="82"/>
  <c r="CN177" i="82"/>
  <c r="CN190" i="82"/>
  <c r="CN187" i="82"/>
  <c r="CN179" i="82"/>
  <c r="AZ184" i="82"/>
  <c r="AZ190" i="82"/>
  <c r="AZ177" i="82"/>
  <c r="AZ183" i="82"/>
  <c r="AZ188" i="82"/>
  <c r="AZ179" i="82"/>
  <c r="AZ187" i="82"/>
  <c r="AZ186" i="82"/>
  <c r="AZ189" i="82"/>
  <c r="AZ181" i="82"/>
  <c r="AZ180" i="82"/>
  <c r="AZ191" i="82"/>
  <c r="AZ182" i="82"/>
  <c r="AZ178" i="82"/>
  <c r="AZ185" i="82"/>
  <c r="CS180" i="82"/>
  <c r="CS178" i="82"/>
  <c r="CS182" i="82"/>
  <c r="CS187" i="82"/>
  <c r="CS186" i="82"/>
  <c r="CS185" i="82"/>
  <c r="CS188" i="82"/>
  <c r="CS183" i="82"/>
  <c r="CS177" i="82"/>
  <c r="CS181" i="82"/>
  <c r="CS191" i="82"/>
  <c r="CS190" i="82"/>
  <c r="CS179" i="82"/>
  <c r="CS189" i="82"/>
  <c r="CS184" i="82"/>
  <c r="BB186" i="82"/>
  <c r="BB179" i="82"/>
  <c r="BB184" i="82"/>
  <c r="BB177" i="82"/>
  <c r="BB189" i="82"/>
  <c r="BB181" i="82"/>
  <c r="BB191" i="82"/>
  <c r="BB180" i="82"/>
  <c r="BB185" i="82"/>
  <c r="BB178" i="82"/>
  <c r="BB188" i="82"/>
  <c r="BB183" i="82"/>
  <c r="BB182" i="82"/>
  <c r="BB190" i="82"/>
  <c r="BB187" i="82"/>
  <c r="BG184" i="82"/>
  <c r="BG179" i="82"/>
  <c r="BG189" i="82"/>
  <c r="BG188" i="82"/>
  <c r="BG181" i="82"/>
  <c r="BG183" i="82"/>
  <c r="BG190" i="82"/>
  <c r="BG187" i="82"/>
  <c r="BG185" i="82"/>
  <c r="BG186" i="82"/>
  <c r="BG177" i="82"/>
  <c r="BG180" i="82"/>
  <c r="BG191" i="82"/>
  <c r="BG178" i="82"/>
  <c r="BG182" i="82"/>
  <c r="K127" i="82"/>
  <c r="K129" i="82"/>
  <c r="K119" i="82"/>
  <c r="K126" i="82"/>
  <c r="K132" i="82"/>
  <c r="K131" i="82"/>
  <c r="K128" i="82"/>
  <c r="K124" i="82"/>
  <c r="K130" i="82"/>
  <c r="K120" i="82"/>
  <c r="K123" i="82"/>
  <c r="K118" i="82"/>
  <c r="K122" i="82"/>
  <c r="K125" i="82"/>
  <c r="K121" i="82"/>
  <c r="U180" i="82"/>
  <c r="U190" i="82"/>
  <c r="U183" i="82"/>
  <c r="U185" i="82"/>
  <c r="U179" i="82"/>
  <c r="U182" i="82"/>
  <c r="U191" i="82"/>
  <c r="U188" i="82"/>
  <c r="U178" i="82"/>
  <c r="U187" i="82"/>
  <c r="U181" i="82"/>
  <c r="U189" i="82"/>
  <c r="U184" i="82"/>
  <c r="U177" i="82"/>
  <c r="U186" i="82"/>
  <c r="CO178" i="82"/>
  <c r="CO182" i="82"/>
  <c r="CO183" i="82"/>
  <c r="CO185" i="82"/>
  <c r="CO191" i="82"/>
  <c r="CO181" i="82"/>
  <c r="CO190" i="82"/>
  <c r="CO184" i="82"/>
  <c r="CO189" i="82"/>
  <c r="CO188" i="82"/>
  <c r="CO179" i="82"/>
  <c r="CO180" i="82"/>
  <c r="CO177" i="82"/>
  <c r="CO186" i="82"/>
  <c r="CO187" i="82"/>
  <c r="T177" i="82"/>
  <c r="T182" i="82"/>
  <c r="T178" i="82"/>
  <c r="T185" i="82"/>
  <c r="T179" i="82"/>
  <c r="T180" i="82"/>
  <c r="T184" i="82"/>
  <c r="T183" i="82"/>
  <c r="T189" i="82"/>
  <c r="T181" i="82"/>
  <c r="T188" i="82"/>
  <c r="T187" i="82"/>
  <c r="T191" i="82"/>
  <c r="T190" i="82"/>
  <c r="T186" i="82"/>
  <c r="R119" i="82"/>
  <c r="R132" i="82"/>
  <c r="R126" i="82"/>
  <c r="R120" i="82"/>
  <c r="R124" i="82"/>
  <c r="R128" i="82"/>
  <c r="R127" i="82"/>
  <c r="R123" i="82"/>
  <c r="R118" i="82"/>
  <c r="R130" i="82"/>
  <c r="R125" i="82"/>
  <c r="R131" i="82"/>
  <c r="R121" i="82"/>
  <c r="R129" i="82"/>
  <c r="R122" i="82"/>
  <c r="CE71" i="82"/>
  <c r="CE74" i="82"/>
  <c r="CE70" i="82"/>
  <c r="CE67" i="82"/>
  <c r="CE66" i="82"/>
  <c r="CE75" i="82"/>
  <c r="CE77" i="82"/>
  <c r="CE76" i="82"/>
  <c r="CE68" i="82"/>
  <c r="CE65" i="82"/>
  <c r="CE78" i="82"/>
  <c r="CE69" i="82"/>
  <c r="CE73" i="82"/>
  <c r="CE64" i="82"/>
  <c r="CE72" i="82"/>
  <c r="BM191" i="82"/>
  <c r="BM190" i="82"/>
  <c r="BM184" i="82"/>
  <c r="BM185" i="82"/>
  <c r="BM183" i="82"/>
  <c r="BM187" i="82"/>
  <c r="BM188" i="82"/>
  <c r="BM186" i="82"/>
  <c r="BM180" i="82"/>
  <c r="BM177" i="82"/>
  <c r="BM179" i="82"/>
  <c r="BM182" i="82"/>
  <c r="BM181" i="82"/>
  <c r="BM189" i="82"/>
  <c r="BM178" i="82"/>
  <c r="CN73" i="82"/>
  <c r="CN78" i="82"/>
  <c r="CN65" i="82"/>
  <c r="CN71" i="82"/>
  <c r="CN74" i="82"/>
  <c r="CN76" i="82"/>
  <c r="CN64" i="82"/>
  <c r="CN67" i="82"/>
  <c r="CN75" i="82"/>
  <c r="CN68" i="82"/>
  <c r="CN66" i="82"/>
  <c r="CN72" i="82"/>
  <c r="CN69" i="82"/>
  <c r="CN77" i="82"/>
  <c r="CN70" i="82"/>
  <c r="I122" i="82"/>
  <c r="I132" i="82"/>
  <c r="I128" i="82"/>
  <c r="I118" i="82"/>
  <c r="I126" i="82"/>
  <c r="I127" i="82"/>
  <c r="I120" i="82"/>
  <c r="I124" i="82"/>
  <c r="I123" i="82"/>
  <c r="I125" i="82"/>
  <c r="I119" i="82"/>
  <c r="I121" i="82"/>
  <c r="I131" i="82"/>
  <c r="I129" i="82"/>
  <c r="I130" i="82"/>
  <c r="BX185" i="82"/>
  <c r="BX179" i="82"/>
  <c r="BX188" i="82"/>
  <c r="BX182" i="82"/>
  <c r="BX191" i="82"/>
  <c r="BX190" i="82"/>
  <c r="BX184" i="82"/>
  <c r="BX178" i="82"/>
  <c r="BX186" i="82"/>
  <c r="BX187" i="82"/>
  <c r="BX189" i="82"/>
  <c r="BX177" i="82"/>
  <c r="BX180" i="82"/>
  <c r="BX183" i="82"/>
  <c r="BX181" i="82"/>
  <c r="AN74" i="82"/>
  <c r="AN67" i="82"/>
  <c r="AN68" i="82"/>
  <c r="AN70" i="82"/>
  <c r="AN78" i="82"/>
  <c r="AN76" i="82"/>
  <c r="AN71" i="82"/>
  <c r="AN73" i="82"/>
  <c r="AN75" i="82"/>
  <c r="AN72" i="82"/>
  <c r="AN66" i="82"/>
  <c r="AN65" i="82"/>
  <c r="AN77" i="82"/>
  <c r="AN64" i="82"/>
  <c r="AN69" i="82"/>
  <c r="BS177" i="82"/>
  <c r="BS186" i="82"/>
  <c r="BS178" i="82"/>
  <c r="BS183" i="82"/>
  <c r="BS179" i="82"/>
  <c r="BS182" i="82"/>
  <c r="BS188" i="82"/>
  <c r="BS191" i="82"/>
  <c r="BS190" i="82"/>
  <c r="BS185" i="82"/>
  <c r="BS181" i="82"/>
  <c r="BS184" i="82"/>
  <c r="BS180" i="82"/>
  <c r="BS187" i="82"/>
  <c r="BS189" i="82"/>
  <c r="CT101" i="21" l="1"/>
  <c r="CT220" i="15" s="1"/>
  <c r="CU96" i="21"/>
  <c r="CU53" i="15"/>
  <c r="CT12" i="15"/>
  <c r="AC62" i="69"/>
  <c r="AC63" i="69" s="1"/>
  <c r="CT83" i="68"/>
  <c r="CT110" i="82" s="1"/>
  <c r="CT64" i="21"/>
  <c r="CT185" i="21" s="1"/>
  <c r="CT190" i="21" s="1"/>
  <c r="G5" i="86"/>
  <c r="C10" i="86" s="1"/>
  <c r="X7" i="1"/>
  <c r="E57" i="82"/>
  <c r="H59" i="82"/>
  <c r="H113" i="82"/>
  <c r="CS222" i="15"/>
  <c r="CR222" i="15"/>
  <c r="CQ222" i="15"/>
  <c r="CT222" i="15"/>
  <c r="E170" i="82"/>
  <c r="H172" i="82"/>
  <c r="AC92" i="24"/>
  <c r="AC94" i="24" s="1"/>
  <c r="AC128" i="69"/>
  <c r="AC130" i="69" s="1"/>
  <c r="AC121" i="69"/>
  <c r="CQ225" i="15"/>
  <c r="CQ239" i="15" s="1"/>
  <c r="CQ237" i="15" s="1"/>
  <c r="CS225" i="15"/>
  <c r="CS239" i="15" s="1"/>
  <c r="CS237" i="15" s="1"/>
  <c r="CT225" i="15"/>
  <c r="CT239" i="15" s="1"/>
  <c r="AC103" i="69"/>
  <c r="CR225" i="15"/>
  <c r="CR239" i="15" s="1"/>
  <c r="CR237" i="15" s="1"/>
  <c r="AC110" i="69"/>
  <c r="AC112" i="69" s="1"/>
  <c r="CU98" i="21" l="1"/>
  <c r="CU81" i="21"/>
  <c r="CT66" i="21"/>
  <c r="CT191" i="21"/>
  <c r="CU188" i="21" s="1"/>
  <c r="AD80" i="24"/>
  <c r="AD86" i="24"/>
  <c r="AD82" i="24"/>
  <c r="AD87" i="24"/>
  <c r="AD81" i="24"/>
  <c r="AD85" i="24"/>
  <c r="AD79" i="24"/>
  <c r="AD78" i="24"/>
  <c r="AD75" i="24"/>
  <c r="AD77" i="24"/>
  <c r="AD76" i="24"/>
  <c r="AD84" i="24"/>
  <c r="AD74" i="24"/>
  <c r="AC93" i="24"/>
  <c r="AD83" i="24"/>
  <c r="H184" i="82"/>
  <c r="H183" i="82"/>
  <c r="H182" i="82"/>
  <c r="H186" i="82"/>
  <c r="E172" i="82"/>
  <c r="H185" i="82"/>
  <c r="H190" i="82"/>
  <c r="H188" i="82"/>
  <c r="H178" i="82"/>
  <c r="H179" i="82"/>
  <c r="H180" i="82"/>
  <c r="E195" i="82"/>
  <c r="H191" i="82"/>
  <c r="H181" i="82"/>
  <c r="H189" i="82"/>
  <c r="H177" i="82"/>
  <c r="H187" i="82"/>
  <c r="AC119" i="24"/>
  <c r="AC97" i="24"/>
  <c r="AC98" i="24" s="1"/>
  <c r="CS223" i="15"/>
  <c r="CT223" i="15"/>
  <c r="CQ223" i="15"/>
  <c r="CR223" i="15"/>
  <c r="H122" i="82"/>
  <c r="H123" i="82"/>
  <c r="H127" i="82"/>
  <c r="H131" i="82"/>
  <c r="H125" i="82"/>
  <c r="H118" i="82"/>
  <c r="H121" i="82"/>
  <c r="H128" i="82"/>
  <c r="H130" i="82"/>
  <c r="H124" i="82"/>
  <c r="H126" i="82"/>
  <c r="H132" i="82"/>
  <c r="H119" i="82"/>
  <c r="H120" i="82"/>
  <c r="H129" i="82"/>
  <c r="CT196" i="21"/>
  <c r="E59" i="82"/>
  <c r="H71" i="82"/>
  <c r="H77" i="82"/>
  <c r="H73" i="82"/>
  <c r="H76" i="82"/>
  <c r="H69" i="82"/>
  <c r="E82" i="82"/>
  <c r="H66" i="82"/>
  <c r="H65" i="82"/>
  <c r="H72" i="82"/>
  <c r="H68" i="82"/>
  <c r="H78" i="82"/>
  <c r="H74" i="82"/>
  <c r="H64" i="82"/>
  <c r="H75" i="82"/>
  <c r="H67" i="82"/>
  <c r="H70" i="82"/>
  <c r="AD73" i="24"/>
  <c r="CU55" i="15" l="1"/>
  <c r="CU35" i="21"/>
  <c r="AC99" i="24"/>
  <c r="AC100" i="24" s="1"/>
  <c r="AC116" i="24" s="1"/>
  <c r="AC117" i="24" s="1"/>
  <c r="E208" i="82"/>
  <c r="E189" i="82"/>
  <c r="E74" i="82"/>
  <c r="E93" i="82"/>
  <c r="F93" i="82" s="1"/>
  <c r="E181" i="82"/>
  <c r="E200" i="82"/>
  <c r="E66" i="82"/>
  <c r="E85" i="82"/>
  <c r="F85" i="82" s="1"/>
  <c r="E178" i="82"/>
  <c r="E197" i="82"/>
  <c r="E188" i="82"/>
  <c r="E207" i="82"/>
  <c r="E72" i="82"/>
  <c r="E91" i="82"/>
  <c r="F91" i="82" s="1"/>
  <c r="E65" i="82"/>
  <c r="E84" i="82"/>
  <c r="F84" i="82" s="1"/>
  <c r="E179" i="82"/>
  <c r="E198" i="82"/>
  <c r="E209" i="82"/>
  <c r="E190" i="82"/>
  <c r="E83" i="82"/>
  <c r="F83" i="82" s="1"/>
  <c r="E64" i="82"/>
  <c r="E199" i="82"/>
  <c r="E180" i="82"/>
  <c r="E69" i="82"/>
  <c r="E88" i="82"/>
  <c r="F88" i="82" s="1"/>
  <c r="E76" i="82"/>
  <c r="E95" i="82"/>
  <c r="F95" i="82" s="1"/>
  <c r="E185" i="82"/>
  <c r="E204" i="82"/>
  <c r="E97" i="82"/>
  <c r="F97" i="82" s="1"/>
  <c r="E78" i="82"/>
  <c r="E210" i="82"/>
  <c r="E191" i="82"/>
  <c r="E68" i="82"/>
  <c r="E87" i="82"/>
  <c r="F87" i="82" s="1"/>
  <c r="E73" i="82"/>
  <c r="E92" i="82"/>
  <c r="F92" i="82" s="1"/>
  <c r="E90" i="82"/>
  <c r="F90" i="82" s="1"/>
  <c r="E71" i="82"/>
  <c r="E182" i="82"/>
  <c r="E201" i="82"/>
  <c r="E183" i="82"/>
  <c r="E202" i="82"/>
  <c r="E86" i="82"/>
  <c r="F86" i="82" s="1"/>
  <c r="E67" i="82"/>
  <c r="E77" i="82"/>
  <c r="E96" i="82"/>
  <c r="F96" i="82" s="1"/>
  <c r="E186" i="82"/>
  <c r="E205" i="82"/>
  <c r="AD72" i="24"/>
  <c r="AD88" i="24" s="1"/>
  <c r="E70" i="82"/>
  <c r="E89" i="82"/>
  <c r="F89" i="82" s="1"/>
  <c r="CT67" i="21"/>
  <c r="CT68" i="21" s="1"/>
  <c r="CT167" i="15"/>
  <c r="CT168" i="15" s="1"/>
  <c r="CT201" i="21"/>
  <c r="CT200" i="21"/>
  <c r="CT197" i="21"/>
  <c r="CU194" i="21" s="1"/>
  <c r="E206" i="82"/>
  <c r="E187" i="82"/>
  <c r="E203" i="82"/>
  <c r="E184" i="82"/>
  <c r="E75" i="82"/>
  <c r="E94" i="82"/>
  <c r="F94" i="82" s="1"/>
  <c r="E196" i="82"/>
  <c r="E177" i="82"/>
  <c r="CT61" i="68"/>
  <c r="AC65" i="69"/>
  <c r="CT224" i="21" l="1"/>
  <c r="CT228" i="21" s="1"/>
  <c r="CT27" i="15"/>
  <c r="CU165" i="15"/>
  <c r="AD107" i="24"/>
  <c r="AD113" i="24"/>
  <c r="AD106" i="24"/>
  <c r="AD105" i="24"/>
  <c r="AD104" i="24"/>
  <c r="AC123" i="24"/>
  <c r="AD108" i="24"/>
  <c r="AD109" i="24"/>
  <c r="AD110" i="24"/>
  <c r="AD111" i="24"/>
  <c r="AD112" i="24"/>
  <c r="CT62" i="68"/>
  <c r="CT82" i="68" s="1"/>
  <c r="AC66" i="69"/>
  <c r="AC143" i="69" s="1"/>
  <c r="AC156" i="69" s="1"/>
  <c r="AC121" i="24"/>
  <c r="CU189" i="21"/>
  <c r="CT109" i="82" l="1"/>
  <c r="AD114" i="24"/>
  <c r="CT66" i="68"/>
  <c r="AC67" i="69"/>
  <c r="CU51" i="13"/>
  <c r="AC122" i="24"/>
  <c r="AC124" i="24" s="1"/>
  <c r="AC51" i="61" s="1"/>
  <c r="AC61" i="61" s="1"/>
  <c r="CT70" i="21"/>
  <c r="CT118" i="15"/>
  <c r="CT119" i="15" s="1"/>
  <c r="CT229" i="21"/>
  <c r="CT18" i="68" l="1"/>
  <c r="CT23" i="68" s="1"/>
  <c r="AC69" i="69"/>
  <c r="AC141" i="69" s="1"/>
  <c r="CT71" i="21"/>
  <c r="CT221" i="15"/>
  <c r="CU226" i="21"/>
  <c r="CT21" i="15"/>
  <c r="CT30" i="15" s="1"/>
  <c r="CU116" i="15"/>
  <c r="CT68" i="68"/>
  <c r="CU45" i="13"/>
  <c r="AC70" i="69" l="1"/>
  <c r="CT73" i="21"/>
  <c r="CT47" i="15" s="1"/>
  <c r="CT49" i="15" s="1"/>
  <c r="CT238" i="15"/>
  <c r="CT237" i="15" s="1"/>
  <c r="CU12" i="21"/>
  <c r="AC154" i="69"/>
  <c r="AC148" i="69"/>
  <c r="CT81" i="68"/>
  <c r="CT25" i="68"/>
  <c r="CT27" i="68" s="1"/>
  <c r="CU82" i="21" l="1"/>
  <c r="CU83" i="21" s="1"/>
  <c r="CU85" i="21" s="1"/>
  <c r="CU15" i="21"/>
  <c r="CU46" i="15"/>
  <c r="CT11" i="15"/>
  <c r="CT19" i="15" s="1"/>
  <c r="AC159" i="69"/>
  <c r="AC72" i="69"/>
  <c r="E76" i="69"/>
  <c r="AD11" i="69"/>
  <c r="AD14" i="69" s="1"/>
  <c r="AC144" i="69"/>
  <c r="CT108" i="82"/>
  <c r="CT111" i="82" s="1"/>
  <c r="CT84" i="68"/>
  <c r="AC160" i="69" l="1"/>
  <c r="AC161" i="69" s="1"/>
  <c r="CT86" i="68"/>
  <c r="CT113" i="82"/>
  <c r="AC149" i="69"/>
  <c r="AC145" i="69"/>
  <c r="CU43" i="13"/>
  <c r="CU26" i="21"/>
  <c r="CU42" i="13" l="1"/>
  <c r="CU54" i="13" s="1"/>
  <c r="CU57" i="13" s="1"/>
  <c r="CU204" i="15" s="1"/>
  <c r="CU33" i="21"/>
  <c r="CU36" i="21" s="1"/>
  <c r="CU61" i="21" s="1"/>
  <c r="AC146" i="69"/>
  <c r="AD153" i="69"/>
  <c r="AD140" i="69"/>
  <c r="CT130" i="82"/>
  <c r="CT131" i="82"/>
  <c r="CT125" i="82"/>
  <c r="CT132" i="82"/>
  <c r="CT118" i="82"/>
  <c r="CT120" i="82"/>
  <c r="CT124" i="82"/>
  <c r="CT128" i="82"/>
  <c r="CT121" i="82"/>
  <c r="CT129" i="82"/>
  <c r="CT126" i="82"/>
  <c r="CT122" i="82"/>
  <c r="CT119" i="82"/>
  <c r="CT127" i="82"/>
  <c r="CT123" i="82"/>
  <c r="CU89" i="21" l="1"/>
  <c r="CU97" i="21" s="1"/>
  <c r="CU63" i="21" l="1"/>
  <c r="CU54" i="15"/>
  <c r="CU56" i="15" s="1"/>
  <c r="CU99" i="21"/>
  <c r="CV96" i="21" l="1"/>
  <c r="CU101" i="21"/>
  <c r="CU220" i="15" s="1"/>
  <c r="CU12" i="15"/>
  <c r="CV53" i="15"/>
  <c r="CU83" i="68"/>
  <c r="CU110" i="82" s="1"/>
  <c r="CU64" i="21"/>
  <c r="CU185" i="21" s="1"/>
  <c r="CU190" i="21" s="1"/>
  <c r="CV98" i="21" l="1"/>
  <c r="CV81" i="21"/>
  <c r="CU66" i="21"/>
  <c r="CU191" i="21"/>
  <c r="CV188" i="21" s="1"/>
  <c r="CU196" i="21"/>
  <c r="CV35" i="21" l="1"/>
  <c r="CV55" i="15"/>
  <c r="CU67" i="21"/>
  <c r="CU68" i="21" s="1"/>
  <c r="CU167" i="15"/>
  <c r="CU168" i="15" s="1"/>
  <c r="CU201" i="21"/>
  <c r="CU200" i="21"/>
  <c r="CU197" i="21"/>
  <c r="CV194" i="21" s="1"/>
  <c r="CV189" i="21" s="1"/>
  <c r="CU61" i="68"/>
  <c r="CV51" i="13" l="1"/>
  <c r="CV165" i="15"/>
  <c r="CU27" i="15"/>
  <c r="CU62" i="68"/>
  <c r="CU66" i="68" s="1"/>
  <c r="CU224" i="21"/>
  <c r="CU228" i="21" s="1"/>
  <c r="CU68" i="68" l="1"/>
  <c r="CU82" i="68"/>
  <c r="CU118" i="15"/>
  <c r="CU119" i="15" s="1"/>
  <c r="CU70" i="21"/>
  <c r="CU229" i="21"/>
  <c r="CV45" i="13"/>
  <c r="CU18" i="68" l="1"/>
  <c r="CU23" i="68" s="1"/>
  <c r="CU71" i="21"/>
  <c r="CU21" i="15"/>
  <c r="CU30" i="15" s="1"/>
  <c r="CV116" i="15"/>
  <c r="CU221" i="15"/>
  <c r="CV226" i="21"/>
  <c r="CU109" i="82"/>
  <c r="CU238" i="15" l="1"/>
  <c r="CV12" i="21"/>
  <c r="CU73" i="21"/>
  <c r="CU47" i="15" s="1"/>
  <c r="CU49" i="15" s="1"/>
  <c r="CU81" i="68"/>
  <c r="CU25" i="68"/>
  <c r="CU27" i="68" s="1"/>
  <c r="CV82" i="21" l="1"/>
  <c r="CV83" i="21" s="1"/>
  <c r="CV85" i="21" s="1"/>
  <c r="CV15" i="21"/>
  <c r="CU108" i="82"/>
  <c r="CU111" i="82" s="1"/>
  <c r="CU84" i="68"/>
  <c r="CV46" i="15"/>
  <c r="CU11" i="15"/>
  <c r="CU19" i="15" s="1"/>
  <c r="CU113" i="82" l="1"/>
  <c r="CV26" i="21"/>
  <c r="CV43" i="13"/>
  <c r="CU86" i="68"/>
  <c r="CV42" i="13" l="1"/>
  <c r="CV54" i="13" s="1"/>
  <c r="CV57" i="13" s="1"/>
  <c r="CV204" i="15" s="1"/>
  <c r="CV33" i="21"/>
  <c r="CV36" i="21" s="1"/>
  <c r="CV61" i="21" s="1"/>
  <c r="CU132" i="82"/>
  <c r="CU121" i="82"/>
  <c r="CU130" i="82"/>
  <c r="CU125" i="82"/>
  <c r="CU118" i="82"/>
  <c r="CU123" i="82"/>
  <c r="CU122" i="82"/>
  <c r="CU128" i="82"/>
  <c r="CU126" i="82"/>
  <c r="CU127" i="82"/>
  <c r="CU124" i="82"/>
  <c r="CU129" i="82"/>
  <c r="CU131" i="82"/>
  <c r="CU120" i="82"/>
  <c r="CU119" i="82"/>
  <c r="CV89" i="21" l="1"/>
  <c r="CV97" i="21" s="1"/>
  <c r="CV54" i="15" l="1"/>
  <c r="CV56" i="15" s="1"/>
  <c r="CV63" i="21"/>
  <c r="CV99" i="21"/>
  <c r="CW96" i="21" l="1"/>
  <c r="CV101" i="21"/>
  <c r="CV220" i="15" s="1"/>
  <c r="CV83" i="68"/>
  <c r="CV110" i="82" s="1"/>
  <c r="CV64" i="21"/>
  <c r="CV185" i="21" s="1"/>
  <c r="CV190" i="21" s="1"/>
  <c r="CV12" i="15"/>
  <c r="CW53" i="15"/>
  <c r="CW98" i="21" l="1"/>
  <c r="CW81" i="21"/>
  <c r="CV66" i="21"/>
  <c r="CV191" i="21"/>
  <c r="CW188" i="21" s="1"/>
  <c r="CV196" i="21"/>
  <c r="CW55" i="15" l="1"/>
  <c r="CW35" i="21"/>
  <c r="CV67" i="21"/>
  <c r="CV68" i="21" s="1"/>
  <c r="CV167" i="15"/>
  <c r="CV168" i="15" s="1"/>
  <c r="CV201" i="21"/>
  <c r="CV200" i="21"/>
  <c r="CV197" i="21"/>
  <c r="CW194" i="21" s="1"/>
  <c r="CW189" i="21" s="1"/>
  <c r="CW51" i="13" s="1"/>
  <c r="CV61" i="68"/>
  <c r="CW45" i="13" l="1"/>
  <c r="CV224" i="21"/>
  <c r="CV228" i="21" s="1"/>
  <c r="CV27" i="15"/>
  <c r="CW165" i="15"/>
  <c r="CV62" i="68"/>
  <c r="CV66" i="68" s="1"/>
  <c r="CV68" i="68" l="1"/>
  <c r="CV82" i="68"/>
  <c r="CV118" i="15"/>
  <c r="CV119" i="15" s="1"/>
  <c r="CV70" i="21"/>
  <c r="CV229" i="21"/>
  <c r="CV109" i="82" l="1"/>
  <c r="CV221" i="15"/>
  <c r="CW226" i="21"/>
  <c r="CV18" i="68"/>
  <c r="CV23" i="68" s="1"/>
  <c r="CV71" i="21"/>
  <c r="CV21" i="15"/>
  <c r="CV30" i="15" s="1"/>
  <c r="CW116" i="15"/>
  <c r="CV81" i="68" l="1"/>
  <c r="CV25" i="68"/>
  <c r="CV27" i="68" s="1"/>
  <c r="CV73" i="21"/>
  <c r="CV47" i="15" s="1"/>
  <c r="CV49" i="15" s="1"/>
  <c r="CW12" i="21"/>
  <c r="CV238" i="15"/>
  <c r="CV11" i="15" l="1"/>
  <c r="CV19" i="15" s="1"/>
  <c r="CW46" i="15"/>
  <c r="CW82" i="21"/>
  <c r="CW83" i="21" s="1"/>
  <c r="CW85" i="21" s="1"/>
  <c r="CW15" i="21"/>
  <c r="CV84" i="68"/>
  <c r="CV108" i="82"/>
  <c r="CV111" i="82" s="1"/>
  <c r="CV86" i="68" l="1"/>
  <c r="CV113" i="82"/>
  <c r="CW26" i="21"/>
  <c r="CW43" i="13"/>
  <c r="CW42" i="13" l="1"/>
  <c r="CW54" i="13" s="1"/>
  <c r="CW57" i="13" s="1"/>
  <c r="CW204" i="15" s="1"/>
  <c r="CW33" i="21"/>
  <c r="CW36" i="21" s="1"/>
  <c r="CW61" i="21" s="1"/>
  <c r="CV131" i="82"/>
  <c r="CV125" i="82"/>
  <c r="CV123" i="82"/>
  <c r="CV129" i="82"/>
  <c r="CV127" i="82"/>
  <c r="CV122" i="82"/>
  <c r="CV120" i="82"/>
  <c r="CV126" i="82"/>
  <c r="CV119" i="82"/>
  <c r="CV121" i="82"/>
  <c r="CV124" i="82"/>
  <c r="CV132" i="82"/>
  <c r="CV128" i="82"/>
  <c r="CV118" i="82"/>
  <c r="CV130" i="82"/>
  <c r="CW89" i="21" l="1"/>
  <c r="CW97" i="21" s="1"/>
  <c r="CW63" i="21" l="1"/>
  <c r="CW54" i="15"/>
  <c r="CW56" i="15" s="1"/>
  <c r="CW99" i="21"/>
  <c r="CX53" i="15" l="1"/>
  <c r="CW12" i="15"/>
  <c r="CX96" i="21"/>
  <c r="CW101" i="21"/>
  <c r="CW220" i="15" s="1"/>
  <c r="CW83" i="68"/>
  <c r="CW110" i="82" s="1"/>
  <c r="CW64" i="21"/>
  <c r="CW185" i="21" s="1"/>
  <c r="CW190" i="21" s="1"/>
  <c r="CX98" i="21" l="1"/>
  <c r="CX81" i="21"/>
  <c r="CW66" i="21"/>
  <c r="CW191" i="21"/>
  <c r="CX188" i="21" s="1"/>
  <c r="CW196" i="21"/>
  <c r="CX35" i="21" l="1"/>
  <c r="CX55" i="15"/>
  <c r="CW67" i="21"/>
  <c r="CW68" i="21" s="1"/>
  <c r="CW167" i="15"/>
  <c r="CW168" i="15" s="1"/>
  <c r="CW201" i="21"/>
  <c r="CW200" i="21"/>
  <c r="CW197" i="21"/>
  <c r="CX194" i="21" s="1"/>
  <c r="CX189" i="21" s="1"/>
  <c r="CX51" i="13" s="1"/>
  <c r="CW61" i="68"/>
  <c r="AD34" i="69" l="1"/>
  <c r="CW224" i="21"/>
  <c r="CW228" i="21" s="1"/>
  <c r="CX45" i="13"/>
  <c r="AD50" i="24"/>
  <c r="AD44" i="24" s="1"/>
  <c r="CW27" i="15"/>
  <c r="CX165" i="15"/>
  <c r="CW62" i="68"/>
  <c r="CW66" i="68" s="1"/>
  <c r="CW68" i="68" l="1"/>
  <c r="CW82" i="68"/>
  <c r="CW70" i="21"/>
  <c r="CW118" i="15"/>
  <c r="CW119" i="15" s="1"/>
  <c r="CW229" i="21"/>
  <c r="CW18" i="68" l="1"/>
  <c r="CW23" i="68" s="1"/>
  <c r="CW71" i="21"/>
  <c r="CW21" i="15"/>
  <c r="CW30" i="15" s="1"/>
  <c r="CX116" i="15"/>
  <c r="CW221" i="15"/>
  <c r="CX226" i="21"/>
  <c r="CW109" i="82"/>
  <c r="CW238" i="15" l="1"/>
  <c r="CW73" i="21"/>
  <c r="CW47" i="15" s="1"/>
  <c r="CW49" i="15" s="1"/>
  <c r="CX12" i="21"/>
  <c r="CW81" i="68"/>
  <c r="CW25" i="68"/>
  <c r="CW27" i="68" s="1"/>
  <c r="CW84" i="68" l="1"/>
  <c r="CW108" i="82"/>
  <c r="CW111" i="82" s="1"/>
  <c r="CW11" i="15"/>
  <c r="CW19" i="15" s="1"/>
  <c r="CX46" i="15"/>
  <c r="CX15" i="21"/>
  <c r="CX82" i="21"/>
  <c r="CX83" i="21" s="1"/>
  <c r="CX85" i="21" s="1"/>
  <c r="CX26" i="21" l="1"/>
  <c r="CX43" i="13"/>
  <c r="CW113" i="82"/>
  <c r="CW86" i="68"/>
  <c r="CX42" i="13" l="1"/>
  <c r="CX54" i="13" s="1"/>
  <c r="CX57" i="13" s="1"/>
  <c r="CX204" i="15" s="1"/>
  <c r="AD42" i="24"/>
  <c r="AD41" i="24" s="1"/>
  <c r="AD53" i="24" s="1"/>
  <c r="CX33" i="21"/>
  <c r="CX36" i="21" s="1"/>
  <c r="CX61" i="21" s="1"/>
  <c r="AD25" i="69"/>
  <c r="AD32" i="69" s="1"/>
  <c r="CW119" i="82"/>
  <c r="CW125" i="82"/>
  <c r="CW122" i="82"/>
  <c r="CW120" i="82"/>
  <c r="CW126" i="82"/>
  <c r="CW121" i="82"/>
  <c r="CW132" i="82"/>
  <c r="CW123" i="82"/>
  <c r="CW130" i="82"/>
  <c r="CW124" i="82"/>
  <c r="CW127" i="82"/>
  <c r="CW118" i="82"/>
  <c r="CW129" i="82"/>
  <c r="CW128" i="82"/>
  <c r="CW131" i="82"/>
  <c r="AD35" i="69" l="1"/>
  <c r="AD60" i="69" s="1"/>
  <c r="CX89" i="21"/>
  <c r="CX97" i="21" s="1"/>
  <c r="AD56" i="24"/>
  <c r="AD61" i="24"/>
  <c r="AD67" i="24" s="1"/>
  <c r="CX54" i="15" l="1"/>
  <c r="CX56" i="15" s="1"/>
  <c r="CX63" i="21"/>
  <c r="CX99" i="21"/>
  <c r="AD69" i="24"/>
  <c r="AD70" i="24"/>
  <c r="AD101" i="69"/>
  <c r="AD94" i="69"/>
  <c r="AD119" i="69"/>
  <c r="CY96" i="21" l="1"/>
  <c r="CX101" i="21"/>
  <c r="CX220" i="15" s="1"/>
  <c r="AD62" i="69"/>
  <c r="AD63" i="69" s="1"/>
  <c r="CX83" i="68"/>
  <c r="CX110" i="82" s="1"/>
  <c r="CX64" i="21"/>
  <c r="CX185" i="21" s="1"/>
  <c r="CX190" i="21" s="1"/>
  <c r="CY53" i="15"/>
  <c r="CX12" i="15"/>
  <c r="AD128" i="69"/>
  <c r="AD130" i="69" s="1"/>
  <c r="AD121" i="69"/>
  <c r="CU222" i="15"/>
  <c r="CW222" i="15"/>
  <c r="CV222" i="15"/>
  <c r="CX222" i="15"/>
  <c r="CX225" i="15"/>
  <c r="CX239" i="15" s="1"/>
  <c r="CV225" i="15"/>
  <c r="CV239" i="15" s="1"/>
  <c r="CV237" i="15" s="1"/>
  <c r="AD110" i="69"/>
  <c r="AD112" i="69" s="1"/>
  <c r="AD103" i="69"/>
  <c r="CU225" i="15"/>
  <c r="CU239" i="15" s="1"/>
  <c r="CU237" i="15" s="1"/>
  <c r="CW225" i="15"/>
  <c r="CW239" i="15" s="1"/>
  <c r="CW237" i="15" s="1"/>
  <c r="AD92" i="24"/>
  <c r="AE73" i="24" s="1"/>
  <c r="CY98" i="21" l="1"/>
  <c r="CY81" i="21"/>
  <c r="AE81" i="24"/>
  <c r="AE82" i="24"/>
  <c r="AE80" i="24"/>
  <c r="AE77" i="24"/>
  <c r="AE83" i="24"/>
  <c r="AE76" i="24"/>
  <c r="AE86" i="24"/>
  <c r="AE75" i="24"/>
  <c r="AD93" i="24"/>
  <c r="AE87" i="24"/>
  <c r="AE78" i="24"/>
  <c r="AE74" i="24"/>
  <c r="AE79" i="24"/>
  <c r="AE85" i="24"/>
  <c r="AE84" i="24"/>
  <c r="CV223" i="15"/>
  <c r="CW223" i="15"/>
  <c r="CX223" i="15"/>
  <c r="CU223" i="15"/>
  <c r="CX66" i="21"/>
  <c r="CX191" i="21"/>
  <c r="CY188" i="21" s="1"/>
  <c r="CX196" i="21"/>
  <c r="AD94" i="24"/>
  <c r="CY35" i="21" l="1"/>
  <c r="CY55" i="15"/>
  <c r="AE72" i="24"/>
  <c r="AE88" i="24" s="1"/>
  <c r="AD97" i="24"/>
  <c r="AD98" i="24" s="1"/>
  <c r="AD99" i="24" s="1"/>
  <c r="AD119" i="24"/>
  <c r="CX61" i="68"/>
  <c r="AD65" i="69"/>
  <c r="CX67" i="21"/>
  <c r="CX167" i="15"/>
  <c r="CX168" i="15" s="1"/>
  <c r="CX200" i="21"/>
  <c r="CX201" i="21"/>
  <c r="CX197" i="21"/>
  <c r="CY194" i="21" s="1"/>
  <c r="CY189" i="21" s="1"/>
  <c r="CY51" i="13" s="1"/>
  <c r="CX62" i="68" l="1"/>
  <c r="CX66" i="68" s="1"/>
  <c r="CX68" i="68" s="1"/>
  <c r="AD66" i="69"/>
  <c r="AD67" i="69" s="1"/>
  <c r="AD100" i="24"/>
  <c r="AD116" i="24" s="1"/>
  <c r="AD117" i="24" s="1"/>
  <c r="CX27" i="15"/>
  <c r="CY165" i="15"/>
  <c r="CY45" i="13"/>
  <c r="CX68" i="21"/>
  <c r="AD121" i="24" l="1"/>
  <c r="AD122" i="24" s="1"/>
  <c r="CX224" i="21"/>
  <c r="CX228" i="21" s="1"/>
  <c r="AD143" i="69"/>
  <c r="AD156" i="69" s="1"/>
  <c r="CX82" i="68"/>
  <c r="CX109" i="82" s="1"/>
  <c r="AD123" i="24"/>
  <c r="AE105" i="24"/>
  <c r="AE104" i="24"/>
  <c r="AE106" i="24"/>
  <c r="AE108" i="24"/>
  <c r="AE112" i="24"/>
  <c r="AE110" i="24"/>
  <c r="AE109" i="24"/>
  <c r="AE107" i="24"/>
  <c r="AE113" i="24"/>
  <c r="AE111" i="24"/>
  <c r="AD124" i="24" l="1"/>
  <c r="AD51" i="61" s="1"/>
  <c r="AD61" i="61" s="1"/>
  <c r="AE114" i="24"/>
  <c r="CX70" i="21"/>
  <c r="CX118" i="15"/>
  <c r="CX119" i="15" s="1"/>
  <c r="CX229" i="21"/>
  <c r="CX21" i="15" l="1"/>
  <c r="CX30" i="15" s="1"/>
  <c r="CY116" i="15"/>
  <c r="CY226" i="21"/>
  <c r="CX221" i="15"/>
  <c r="CX18" i="68"/>
  <c r="CX23" i="68" s="1"/>
  <c r="AD69" i="69"/>
  <c r="CX71" i="21"/>
  <c r="CX238" i="15" l="1"/>
  <c r="CX237" i="15" s="1"/>
  <c r="CY12" i="21"/>
  <c r="CX73" i="21"/>
  <c r="CX47" i="15" s="1"/>
  <c r="CX49" i="15" s="1"/>
  <c r="CX81" i="68"/>
  <c r="CX25" i="68"/>
  <c r="CX27" i="68" s="1"/>
  <c r="AD141" i="69"/>
  <c r="AD70" i="69"/>
  <c r="AD72" i="69" l="1"/>
  <c r="AD159" i="69"/>
  <c r="AE11" i="69"/>
  <c r="AE14" i="69" s="1"/>
  <c r="AD144" i="69"/>
  <c r="AD149" i="69" s="1"/>
  <c r="CX11" i="15"/>
  <c r="CX19" i="15" s="1"/>
  <c r="CY46" i="15"/>
  <c r="AD148" i="69"/>
  <c r="AD154" i="69"/>
  <c r="CY82" i="21"/>
  <c r="CY83" i="21" s="1"/>
  <c r="CY85" i="21" s="1"/>
  <c r="CY15" i="21"/>
  <c r="CX108" i="82"/>
  <c r="CX111" i="82" s="1"/>
  <c r="CX113" i="82" s="1"/>
  <c r="CX84" i="68"/>
  <c r="CX86" i="68" s="1"/>
  <c r="AD160" i="69" l="1"/>
  <c r="AD161" i="69" s="1"/>
  <c r="AD145" i="69"/>
  <c r="AD146" i="69" s="1"/>
  <c r="CY26" i="21"/>
  <c r="CY43" i="13"/>
  <c r="CX121" i="82"/>
  <c r="CX124" i="82"/>
  <c r="CX125" i="82"/>
  <c r="CX128" i="82"/>
  <c r="CX131" i="82"/>
  <c r="CX126" i="82"/>
  <c r="CX127" i="82"/>
  <c r="CX119" i="82"/>
  <c r="CX132" i="82"/>
  <c r="CX129" i="82"/>
  <c r="CX130" i="82"/>
  <c r="CX122" i="82"/>
  <c r="CX123" i="82"/>
  <c r="CX118" i="82"/>
  <c r="CX120" i="82"/>
  <c r="AE140" i="69" l="1"/>
  <c r="AE153" i="69"/>
  <c r="CY42" i="13"/>
  <c r="CY54" i="13" s="1"/>
  <c r="CY57" i="13" s="1"/>
  <c r="CY204" i="15" s="1"/>
  <c r="CY33" i="21"/>
  <c r="CY36" i="21" s="1"/>
  <c r="CY61" i="21" s="1"/>
  <c r="CY89" i="21" l="1"/>
  <c r="CY97" i="21" s="1"/>
  <c r="CY54" i="15" l="1"/>
  <c r="CY56" i="15" s="1"/>
  <c r="CY63" i="21"/>
  <c r="CY99" i="21"/>
  <c r="CZ96" i="21" l="1"/>
  <c r="CY101" i="21"/>
  <c r="CY220" i="15" s="1"/>
  <c r="CY83" i="68"/>
  <c r="CY110" i="82" s="1"/>
  <c r="CY64" i="21"/>
  <c r="CY185" i="21" s="1"/>
  <c r="CY190" i="21" s="1"/>
  <c r="CY196" i="21" s="1"/>
  <c r="CY12" i="15"/>
  <c r="CZ53" i="15"/>
  <c r="CZ98" i="21" l="1"/>
  <c r="CZ81" i="21"/>
  <c r="CY167" i="15"/>
  <c r="CY168" i="15" s="1"/>
  <c r="CY67" i="21"/>
  <c r="CY200" i="21"/>
  <c r="CY201" i="21"/>
  <c r="CY197" i="21"/>
  <c r="CZ194" i="21" s="1"/>
  <c r="CY66" i="21"/>
  <c r="CY191" i="21"/>
  <c r="CZ188" i="21" s="1"/>
  <c r="CZ55" i="15" l="1"/>
  <c r="CZ35" i="21"/>
  <c r="CZ189" i="21"/>
  <c r="CZ51" i="13" s="1"/>
  <c r="CY62" i="68"/>
  <c r="CY61" i="68"/>
  <c r="CY68" i="21"/>
  <c r="CY27" i="15"/>
  <c r="CZ165" i="15"/>
  <c r="CY224" i="21" l="1"/>
  <c r="CY228" i="21" s="1"/>
  <c r="CY66" i="68"/>
  <c r="CY68" i="68" s="1"/>
  <c r="CY82" i="68"/>
  <c r="CY109" i="82" s="1"/>
  <c r="CZ45" i="13"/>
  <c r="CY118" i="15" l="1"/>
  <c r="CY119" i="15" s="1"/>
  <c r="CY70" i="21"/>
  <c r="CY229" i="21"/>
  <c r="CZ226" i="21" l="1"/>
  <c r="CY221" i="15"/>
  <c r="CY18" i="68"/>
  <c r="CY23" i="68" s="1"/>
  <c r="CY71" i="21"/>
  <c r="CZ116" i="15"/>
  <c r="CY21" i="15"/>
  <c r="CY30" i="15" s="1"/>
  <c r="CY73" i="21" l="1"/>
  <c r="CY47" i="15" s="1"/>
  <c r="CY49" i="15" s="1"/>
  <c r="CY238" i="15"/>
  <c r="CZ12" i="21"/>
  <c r="CY81" i="68"/>
  <c r="CY25" i="68"/>
  <c r="CY27" i="68" s="1"/>
  <c r="CY108" i="82" l="1"/>
  <c r="CY111" i="82" s="1"/>
  <c r="CY113" i="82" s="1"/>
  <c r="CY84" i="68"/>
  <c r="CY86" i="68" s="1"/>
  <c r="CZ82" i="21"/>
  <c r="CZ83" i="21" s="1"/>
  <c r="CZ85" i="21" s="1"/>
  <c r="CZ15" i="21"/>
  <c r="CY11" i="15"/>
  <c r="CY19" i="15" s="1"/>
  <c r="CZ46" i="15"/>
  <c r="CZ26" i="21" l="1"/>
  <c r="CZ43" i="13"/>
  <c r="CY126" i="82"/>
  <c r="CY123" i="82"/>
  <c r="CY124" i="82"/>
  <c r="CY122" i="82"/>
  <c r="CY119" i="82"/>
  <c r="CY132" i="82"/>
  <c r="CY118" i="82"/>
  <c r="CY129" i="82"/>
  <c r="CY120" i="82"/>
  <c r="CY121" i="82"/>
  <c r="CY130" i="82"/>
  <c r="CY131" i="82"/>
  <c r="CY128" i="82"/>
  <c r="CY127" i="82"/>
  <c r="CY125" i="82"/>
  <c r="CZ42" i="13" l="1"/>
  <c r="CZ54" i="13" s="1"/>
  <c r="CZ57" i="13" s="1"/>
  <c r="CZ204" i="15" s="1"/>
  <c r="CZ33" i="21"/>
  <c r="CZ36" i="21" s="1"/>
  <c r="CZ61" i="21" s="1"/>
  <c r="CZ89" i="21" l="1"/>
  <c r="CZ97" i="21" s="1"/>
  <c r="CZ63" i="21" l="1"/>
  <c r="CZ54" i="15"/>
  <c r="CZ56" i="15" s="1"/>
  <c r="CZ99" i="21"/>
  <c r="CZ101" i="21" l="1"/>
  <c r="CZ220" i="15" s="1"/>
  <c r="DA96" i="21"/>
  <c r="DA53" i="15"/>
  <c r="CZ12" i="15"/>
  <c r="CZ83" i="68"/>
  <c r="CZ110" i="82" s="1"/>
  <c r="CZ64" i="21"/>
  <c r="CZ185" i="21" s="1"/>
  <c r="CZ190" i="21" s="1"/>
  <c r="DA98" i="21" l="1"/>
  <c r="DA81" i="21"/>
  <c r="CZ66" i="21"/>
  <c r="CZ191" i="21"/>
  <c r="DA188" i="21" s="1"/>
  <c r="CZ196" i="21"/>
  <c r="DA55" i="15" l="1"/>
  <c r="DA35" i="21"/>
  <c r="CZ167" i="15"/>
  <c r="CZ168" i="15" s="1"/>
  <c r="CZ67" i="21"/>
  <c r="CZ68" i="21" s="1"/>
  <c r="CZ200" i="21"/>
  <c r="CZ201" i="21"/>
  <c r="CZ197" i="21"/>
  <c r="DA194" i="21" s="1"/>
  <c r="DA189" i="21" s="1"/>
  <c r="DA51" i="13" s="1"/>
  <c r="CZ61" i="68"/>
  <c r="CZ224" i="21" l="1"/>
  <c r="CZ228" i="21" s="1"/>
  <c r="DA45" i="13"/>
  <c r="CZ62" i="68"/>
  <c r="CZ82" i="68" s="1"/>
  <c r="CZ109" i="82" s="1"/>
  <c r="CZ27" i="15"/>
  <c r="DA165" i="15"/>
  <c r="CZ66" i="68" l="1"/>
  <c r="CZ68" i="68" s="1"/>
  <c r="CZ70" i="21"/>
  <c r="CZ118" i="15"/>
  <c r="CZ119" i="15" s="1"/>
  <c r="CZ229" i="21"/>
  <c r="CZ221" i="15" l="1"/>
  <c r="DA226" i="21"/>
  <c r="CZ21" i="15"/>
  <c r="CZ30" i="15" s="1"/>
  <c r="DA116" i="15"/>
  <c r="CZ18" i="68"/>
  <c r="CZ23" i="68" s="1"/>
  <c r="CZ71" i="21"/>
  <c r="CZ238" i="15" l="1"/>
  <c r="CZ73" i="21"/>
  <c r="CZ47" i="15" s="1"/>
  <c r="CZ49" i="15" s="1"/>
  <c r="DA12" i="21"/>
  <c r="CZ81" i="68"/>
  <c r="CZ25" i="68"/>
  <c r="CZ27" i="68" s="1"/>
  <c r="DA82" i="21" l="1"/>
  <c r="DA83" i="21" s="1"/>
  <c r="DA85" i="21" s="1"/>
  <c r="DA15" i="21"/>
  <c r="CZ11" i="15"/>
  <c r="CZ19" i="15" s="1"/>
  <c r="DA46" i="15"/>
  <c r="CZ84" i="68"/>
  <c r="CZ86" i="68" s="1"/>
  <c r="CZ108" i="82"/>
  <c r="CZ111" i="82" s="1"/>
  <c r="CZ113" i="82" s="1"/>
  <c r="CZ122" i="82" l="1"/>
  <c r="CZ118" i="82"/>
  <c r="CZ124" i="82"/>
  <c r="CZ131" i="82"/>
  <c r="CZ128" i="82"/>
  <c r="CZ132" i="82"/>
  <c r="CZ126" i="82"/>
  <c r="CZ127" i="82"/>
  <c r="CZ120" i="82"/>
  <c r="CZ121" i="82"/>
  <c r="CZ130" i="82"/>
  <c r="CZ125" i="82"/>
  <c r="CZ129" i="82"/>
  <c r="CZ123" i="82"/>
  <c r="CZ119" i="82"/>
  <c r="DA43" i="13"/>
  <c r="DA26" i="21"/>
  <c r="DA42" i="13" l="1"/>
  <c r="DA54" i="13" s="1"/>
  <c r="DA57" i="13" s="1"/>
  <c r="DA204" i="15" s="1"/>
  <c r="DA33" i="21"/>
  <c r="DA36" i="21" s="1"/>
  <c r="DA61" i="21" s="1"/>
  <c r="DA89" i="21" l="1"/>
  <c r="DA97" i="21" s="1"/>
  <c r="DA63" i="21" l="1"/>
  <c r="DA54" i="15"/>
  <c r="DA56" i="15" s="1"/>
  <c r="DA99" i="21"/>
  <c r="DB96" i="21" l="1"/>
  <c r="DA101" i="21"/>
  <c r="DA220" i="15" s="1"/>
  <c r="DA12" i="15"/>
  <c r="DB53" i="15"/>
  <c r="DA83" i="68"/>
  <c r="DA110" i="82" s="1"/>
  <c r="DA64" i="21"/>
  <c r="DA185" i="21" s="1"/>
  <c r="DA190" i="21" s="1"/>
  <c r="DB98" i="21" l="1"/>
  <c r="DB81" i="21"/>
  <c r="DA66" i="21"/>
  <c r="DA191" i="21"/>
  <c r="DB188" i="21" s="1"/>
  <c r="DA196" i="21"/>
  <c r="DB35" i="21" l="1"/>
  <c r="DB55" i="15"/>
  <c r="DA167" i="15"/>
  <c r="DA168" i="15" s="1"/>
  <c r="DA67" i="21"/>
  <c r="DA68" i="21" s="1"/>
  <c r="DA200" i="21"/>
  <c r="DA201" i="21"/>
  <c r="DA197" i="21"/>
  <c r="DB194" i="21" s="1"/>
  <c r="DA61" i="68"/>
  <c r="AE34" i="69" l="1"/>
  <c r="DA224" i="21"/>
  <c r="DA228" i="21" s="1"/>
  <c r="DB189" i="21"/>
  <c r="DA62" i="68"/>
  <c r="DA82" i="68" s="1"/>
  <c r="DA109" i="82" s="1"/>
  <c r="DA27" i="15"/>
  <c r="DB165" i="15"/>
  <c r="DB51" i="13" l="1"/>
  <c r="DA66" i="68"/>
  <c r="DA68" i="68" s="1"/>
  <c r="DA118" i="15"/>
  <c r="DA119" i="15" s="1"/>
  <c r="DA70" i="21"/>
  <c r="DA229" i="21"/>
  <c r="DA221" i="15" l="1"/>
  <c r="DB226" i="21"/>
  <c r="DA18" i="68"/>
  <c r="DA23" i="68" s="1"/>
  <c r="DA71" i="21"/>
  <c r="DA21" i="15"/>
  <c r="DA30" i="15" s="1"/>
  <c r="DB116" i="15"/>
  <c r="DB45" i="13"/>
  <c r="AE50" i="24"/>
  <c r="AE44" i="24" s="1"/>
  <c r="DA238" i="15" l="1"/>
  <c r="DA73" i="21"/>
  <c r="DA47" i="15" s="1"/>
  <c r="DA49" i="15" s="1"/>
  <c r="DB12" i="21"/>
  <c r="DA81" i="68"/>
  <c r="DA25" i="68"/>
  <c r="DA27" i="68" s="1"/>
  <c r="DA11" i="15" l="1"/>
  <c r="DA19" i="15" s="1"/>
  <c r="DB46" i="15"/>
  <c r="DB82" i="21"/>
  <c r="DB83" i="21" s="1"/>
  <c r="DB85" i="21" s="1"/>
  <c r="DB15" i="21"/>
  <c r="DA108" i="82"/>
  <c r="DA111" i="82" s="1"/>
  <c r="DA113" i="82" s="1"/>
  <c r="DA84" i="68"/>
  <c r="DA86" i="68" s="1"/>
  <c r="DA131" i="82" l="1"/>
  <c r="DA127" i="82"/>
  <c r="DA124" i="82"/>
  <c r="DA123" i="82"/>
  <c r="DA120" i="82"/>
  <c r="DA122" i="82"/>
  <c r="DA126" i="82"/>
  <c r="DA130" i="82"/>
  <c r="DA118" i="82"/>
  <c r="DA128" i="82"/>
  <c r="DA129" i="82"/>
  <c r="DA121" i="82"/>
  <c r="DA125" i="82"/>
  <c r="DA132" i="82"/>
  <c r="DA119" i="82"/>
  <c r="DB26" i="21"/>
  <c r="DB43" i="13"/>
  <c r="DB33" i="21" l="1"/>
  <c r="DB36" i="21" s="1"/>
  <c r="DB61" i="21" s="1"/>
  <c r="AE25" i="69"/>
  <c r="AE32" i="69" s="1"/>
  <c r="DB42" i="13"/>
  <c r="DB54" i="13" s="1"/>
  <c r="DB57" i="13" s="1"/>
  <c r="DB204" i="15" s="1"/>
  <c r="AE42" i="24"/>
  <c r="AE41" i="24" s="1"/>
  <c r="AE53" i="24" s="1"/>
  <c r="AE35" i="69" l="1"/>
  <c r="AE60" i="69" s="1"/>
  <c r="AE56" i="24"/>
  <c r="AE61" i="24"/>
  <c r="AE67" i="24" s="1"/>
  <c r="DB89" i="21"/>
  <c r="DB97" i="21" s="1"/>
  <c r="DB63" i="21" l="1"/>
  <c r="DB54" i="15"/>
  <c r="DB56" i="15" s="1"/>
  <c r="DB99" i="21"/>
  <c r="AE69" i="24"/>
  <c r="AE70" i="24"/>
  <c r="AE101" i="69"/>
  <c r="AE94" i="69"/>
  <c r="AE119" i="69"/>
  <c r="DC96" i="21" l="1"/>
  <c r="DB101" i="21"/>
  <c r="DB220" i="15" s="1"/>
  <c r="DB12" i="15"/>
  <c r="DC53" i="15"/>
  <c r="AE62" i="69"/>
  <c r="AE63" i="69" s="1"/>
  <c r="DB83" i="68"/>
  <c r="DB110" i="82" s="1"/>
  <c r="DB64" i="21"/>
  <c r="DB185" i="21" s="1"/>
  <c r="DB190" i="21" s="1"/>
  <c r="DA222" i="15"/>
  <c r="CY222" i="15"/>
  <c r="DB222" i="15"/>
  <c r="CZ222" i="15"/>
  <c r="AE128" i="69"/>
  <c r="AE130" i="69" s="1"/>
  <c r="AE121" i="69"/>
  <c r="AE103" i="69"/>
  <c r="DB225" i="15"/>
  <c r="DB239" i="15" s="1"/>
  <c r="AE110" i="69"/>
  <c r="AE112" i="69" s="1"/>
  <c r="CZ225" i="15"/>
  <c r="CZ239" i="15" s="1"/>
  <c r="CZ237" i="15" s="1"/>
  <c r="CY225" i="15"/>
  <c r="CY239" i="15" s="1"/>
  <c r="CY237" i="15" s="1"/>
  <c r="DA225" i="15"/>
  <c r="DA239" i="15" s="1"/>
  <c r="DA237" i="15" s="1"/>
  <c r="AE92" i="24"/>
  <c r="AF73" i="24" s="1"/>
  <c r="DC98" i="21" l="1"/>
  <c r="DC81" i="21"/>
  <c r="AE94" i="24"/>
  <c r="AE97" i="24" s="1"/>
  <c r="AE98" i="24" s="1"/>
  <c r="AE99" i="24" s="1"/>
  <c r="DB66" i="21"/>
  <c r="DB191" i="21"/>
  <c r="DC188" i="21" s="1"/>
  <c r="DA223" i="15"/>
  <c r="DB223" i="15"/>
  <c r="CZ223" i="15"/>
  <c r="CY223" i="15"/>
  <c r="DB196" i="21"/>
  <c r="AF79" i="24"/>
  <c r="AF85" i="24"/>
  <c r="AF80" i="24"/>
  <c r="AF75" i="24"/>
  <c r="AF86" i="24"/>
  <c r="AF77" i="24"/>
  <c r="AF74" i="24"/>
  <c r="AF78" i="24"/>
  <c r="AF81" i="24"/>
  <c r="AE93" i="24"/>
  <c r="AF83" i="24"/>
  <c r="AF84" i="24"/>
  <c r="AF82" i="24"/>
  <c r="AF87" i="24"/>
  <c r="AF76" i="24"/>
  <c r="DC55" i="15" l="1"/>
  <c r="DC35" i="21"/>
  <c r="AE119" i="24"/>
  <c r="DB167" i="15"/>
  <c r="DB168" i="15" s="1"/>
  <c r="DB67" i="21"/>
  <c r="DB68" i="21" s="1"/>
  <c r="DB201" i="21"/>
  <c r="DB200" i="21"/>
  <c r="DB197" i="21"/>
  <c r="DC194" i="21" s="1"/>
  <c r="DC189" i="21" s="1"/>
  <c r="AE100" i="24"/>
  <c r="AE116" i="24" s="1"/>
  <c r="AE117" i="24" s="1"/>
  <c r="DB61" i="68"/>
  <c r="AE65" i="69"/>
  <c r="AF72" i="24"/>
  <c r="AF88" i="24" s="1"/>
  <c r="AE121" i="24" l="1"/>
  <c r="AE122" i="24" s="1"/>
  <c r="DC51" i="13"/>
  <c r="DB224" i="21"/>
  <c r="DB228" i="21" s="1"/>
  <c r="DB62" i="68"/>
  <c r="DB82" i="68" s="1"/>
  <c r="DB109" i="82" s="1"/>
  <c r="AE66" i="69"/>
  <c r="AE67" i="69" s="1"/>
  <c r="DB27" i="15"/>
  <c r="DC165" i="15"/>
  <c r="AF105" i="24"/>
  <c r="AF107" i="24"/>
  <c r="AF113" i="24"/>
  <c r="AF106" i="24"/>
  <c r="AF112" i="24"/>
  <c r="AF104" i="24"/>
  <c r="AF108" i="24"/>
  <c r="AF111" i="24"/>
  <c r="AF109" i="24"/>
  <c r="AE123" i="24"/>
  <c r="AF110" i="24"/>
  <c r="AE124" i="24" l="1"/>
  <c r="AE51" i="61" s="1"/>
  <c r="AE61" i="61" s="1"/>
  <c r="AF114" i="24"/>
  <c r="DB66" i="68"/>
  <c r="DB68" i="68" s="1"/>
  <c r="AE143" i="69"/>
  <c r="AE156" i="69" s="1"/>
  <c r="DB118" i="15"/>
  <c r="DB119" i="15" s="1"/>
  <c r="DB70" i="21"/>
  <c r="DB229" i="21"/>
  <c r="DC45" i="13"/>
  <c r="DB21" i="15" l="1"/>
  <c r="DB30" i="15" s="1"/>
  <c r="DC116" i="15"/>
  <c r="DB18" i="68"/>
  <c r="DB23" i="68" s="1"/>
  <c r="AE69" i="69"/>
  <c r="DB71" i="21"/>
  <c r="DB221" i="15"/>
  <c r="DC226" i="21"/>
  <c r="DB238" i="15" l="1"/>
  <c r="DB237" i="15" s="1"/>
  <c r="DB73" i="21"/>
  <c r="DB47" i="15" s="1"/>
  <c r="DB49" i="15" s="1"/>
  <c r="DC12" i="21"/>
  <c r="AE141" i="69"/>
  <c r="AE70" i="69"/>
  <c r="DB81" i="68"/>
  <c r="DB25" i="68"/>
  <c r="DB27" i="68" s="1"/>
  <c r="AE148" i="69" l="1"/>
  <c r="AE154" i="69"/>
  <c r="DB11" i="15"/>
  <c r="DB19" i="15" s="1"/>
  <c r="DC46" i="15"/>
  <c r="AF11" i="69"/>
  <c r="AF14" i="69" s="1"/>
  <c r="AE72" i="69"/>
  <c r="AE159" i="69"/>
  <c r="AE144" i="69"/>
  <c r="AE149" i="69" s="1"/>
  <c r="DC82" i="21"/>
  <c r="DC83" i="21" s="1"/>
  <c r="DC85" i="21" s="1"/>
  <c r="DC15" i="21"/>
  <c r="DB84" i="68"/>
  <c r="DB86" i="68" s="1"/>
  <c r="DB108" i="82"/>
  <c r="DB111" i="82" s="1"/>
  <c r="DB113" i="82" s="1"/>
  <c r="DB128" i="82" l="1"/>
  <c r="DB120" i="82"/>
  <c r="DB122" i="82"/>
  <c r="DB126" i="82"/>
  <c r="DB129" i="82"/>
  <c r="DB119" i="82"/>
  <c r="DB127" i="82"/>
  <c r="DB130" i="82"/>
  <c r="DB123" i="82"/>
  <c r="DB131" i="82"/>
  <c r="DB121" i="82"/>
  <c r="DB118" i="82"/>
  <c r="DB132" i="82"/>
  <c r="DB125" i="82"/>
  <c r="DB124" i="82"/>
  <c r="DC43" i="13"/>
  <c r="DC26" i="21"/>
  <c r="AE145" i="69"/>
  <c r="AE160" i="69"/>
  <c r="AE161" i="69" s="1"/>
  <c r="AF153" i="69" l="1"/>
  <c r="AE146" i="69"/>
  <c r="AF140" i="69"/>
  <c r="DC33" i="21"/>
  <c r="DC36" i="21" s="1"/>
  <c r="DC61" i="21" s="1"/>
  <c r="DC42" i="13"/>
  <c r="DC54" i="13" s="1"/>
  <c r="DC57" i="13" s="1"/>
  <c r="DC204" i="15" s="1"/>
  <c r="DC89" i="21" l="1"/>
  <c r="DC97" i="21" s="1"/>
  <c r="DC54" i="15" l="1"/>
  <c r="DC56" i="15" s="1"/>
  <c r="DC63" i="21"/>
  <c r="DC99" i="21"/>
  <c r="DD96" i="21" l="1"/>
  <c r="DC101" i="21"/>
  <c r="DC220" i="15" s="1"/>
  <c r="DC83" i="68"/>
  <c r="DC110" i="82" s="1"/>
  <c r="DC64" i="21"/>
  <c r="DC185" i="21" s="1"/>
  <c r="DC190" i="21" s="1"/>
  <c r="DD53" i="15"/>
  <c r="DC12" i="15"/>
  <c r="DD98" i="21" l="1"/>
  <c r="DD81" i="21"/>
  <c r="DC66" i="21"/>
  <c r="DC191" i="21"/>
  <c r="DD188" i="21" s="1"/>
  <c r="DC196" i="21"/>
  <c r="DD35" i="21" l="1"/>
  <c r="DD55" i="15"/>
  <c r="DC67" i="21"/>
  <c r="DC68" i="21" s="1"/>
  <c r="DC167" i="15"/>
  <c r="DC168" i="15" s="1"/>
  <c r="DC200" i="21"/>
  <c r="DC201" i="21"/>
  <c r="DC197" i="21"/>
  <c r="DD194" i="21" s="1"/>
  <c r="DC61" i="68"/>
  <c r="DC62" i="68" l="1"/>
  <c r="DC82" i="68" s="1"/>
  <c r="DC109" i="82" s="1"/>
  <c r="DC27" i="15"/>
  <c r="DD165" i="15"/>
  <c r="DC224" i="21"/>
  <c r="DC228" i="21" s="1"/>
  <c r="DD189" i="21"/>
  <c r="DD51" i="13" l="1"/>
  <c r="DC70" i="21"/>
  <c r="DC118" i="15"/>
  <c r="DC119" i="15" s="1"/>
  <c r="DC229" i="21"/>
  <c r="DC66" i="68"/>
  <c r="DC68" i="68" s="1"/>
  <c r="DD116" i="15" l="1"/>
  <c r="DC21" i="15"/>
  <c r="DC30" i="15" s="1"/>
  <c r="DD226" i="21"/>
  <c r="DC221" i="15"/>
  <c r="DC18" i="68"/>
  <c r="DC23" i="68" s="1"/>
  <c r="DC71" i="21"/>
  <c r="DD45" i="13"/>
  <c r="DC81" i="68" l="1"/>
  <c r="DC25" i="68"/>
  <c r="DC27" i="68" s="1"/>
  <c r="DC238" i="15"/>
  <c r="DC73" i="21"/>
  <c r="DC47" i="15" s="1"/>
  <c r="DC49" i="15" s="1"/>
  <c r="DD12" i="21"/>
  <c r="DD82" i="21" l="1"/>
  <c r="DD83" i="21" s="1"/>
  <c r="DD85" i="21" s="1"/>
  <c r="DD15" i="21"/>
  <c r="DC11" i="15"/>
  <c r="DC19" i="15" s="1"/>
  <c r="DD46" i="15"/>
  <c r="DC84" i="68"/>
  <c r="DC86" i="68" s="1"/>
  <c r="DC108" i="82"/>
  <c r="DC111" i="82" s="1"/>
  <c r="DC113" i="82" s="1"/>
  <c r="DD43" i="13" l="1"/>
  <c r="DD26" i="21"/>
  <c r="DC127" i="82"/>
  <c r="DC120" i="82"/>
  <c r="DC126" i="82"/>
  <c r="DC122" i="82"/>
  <c r="DC129" i="82"/>
  <c r="DC125" i="82"/>
  <c r="DC123" i="82"/>
  <c r="DC124" i="82"/>
  <c r="DC132" i="82"/>
  <c r="DC119" i="82"/>
  <c r="DC121" i="82"/>
  <c r="DC118" i="82"/>
  <c r="DC130" i="82"/>
  <c r="DC131" i="82"/>
  <c r="DC128" i="82"/>
  <c r="DD33" i="21" l="1"/>
  <c r="DD36" i="21" s="1"/>
  <c r="DD61" i="21" s="1"/>
  <c r="DD42" i="13"/>
  <c r="DD54" i="13" s="1"/>
  <c r="DD57" i="13" s="1"/>
  <c r="DD204" i="15" s="1"/>
  <c r="DD89" i="21" l="1"/>
  <c r="DD97" i="21" s="1"/>
  <c r="DD63" i="21" l="1"/>
  <c r="DD54" i="15"/>
  <c r="DD56" i="15" s="1"/>
  <c r="DD99" i="21"/>
  <c r="DD12" i="15" l="1"/>
  <c r="DE53" i="15"/>
  <c r="DE96" i="21"/>
  <c r="DD101" i="21"/>
  <c r="DD220" i="15" s="1"/>
  <c r="DD83" i="68"/>
  <c r="DD110" i="82" s="1"/>
  <c r="DD64" i="21"/>
  <c r="DD185" i="21" s="1"/>
  <c r="DD190" i="21" s="1"/>
  <c r="DE98" i="21" l="1"/>
  <c r="DE81" i="21"/>
  <c r="DD66" i="21"/>
  <c r="DD191" i="21"/>
  <c r="DE188" i="21" s="1"/>
  <c r="DD196" i="21"/>
  <c r="DE55" i="15" l="1"/>
  <c r="DE35" i="21"/>
  <c r="DD67" i="21"/>
  <c r="DD68" i="21" s="1"/>
  <c r="DD167" i="15"/>
  <c r="DD168" i="15" s="1"/>
  <c r="DD200" i="21"/>
  <c r="DD201" i="21"/>
  <c r="DD197" i="21"/>
  <c r="DE194" i="21" s="1"/>
  <c r="DE189" i="21" s="1"/>
  <c r="DE51" i="13" s="1"/>
  <c r="DD61" i="68"/>
  <c r="DD224" i="21" l="1"/>
  <c r="DD228" i="21" s="1"/>
  <c r="DE45" i="13"/>
  <c r="DD27" i="15"/>
  <c r="DE165" i="15"/>
  <c r="DD62" i="68"/>
  <c r="DD82" i="68" s="1"/>
  <c r="DD109" i="82" s="1"/>
  <c r="DD118" i="15" l="1"/>
  <c r="DD119" i="15" s="1"/>
  <c r="DD70" i="21"/>
  <c r="DD229" i="21"/>
  <c r="DD66" i="68"/>
  <c r="DD68" i="68" s="1"/>
  <c r="DD18" i="68" l="1"/>
  <c r="DD23" i="68" s="1"/>
  <c r="DD71" i="21"/>
  <c r="DE226" i="21"/>
  <c r="DD221" i="15"/>
  <c r="DD21" i="15"/>
  <c r="DD30" i="15" s="1"/>
  <c r="DE116" i="15"/>
  <c r="DD238" i="15" l="1"/>
  <c r="DE12" i="21"/>
  <c r="DD73" i="21"/>
  <c r="DD47" i="15" s="1"/>
  <c r="DD49" i="15" s="1"/>
  <c r="DD81" i="68"/>
  <c r="DD25" i="68"/>
  <c r="DD27" i="68" s="1"/>
  <c r="DE46" i="15" l="1"/>
  <c r="DD11" i="15"/>
  <c r="DD19" i="15" s="1"/>
  <c r="DD108" i="82"/>
  <c r="DD111" i="82" s="1"/>
  <c r="DD113" i="82" s="1"/>
  <c r="DD84" i="68"/>
  <c r="DD86" i="68" s="1"/>
  <c r="DE82" i="21"/>
  <c r="DE83" i="21" s="1"/>
  <c r="DE85" i="21" s="1"/>
  <c r="DE15" i="21"/>
  <c r="DE26" i="21" l="1"/>
  <c r="DE43" i="13"/>
  <c r="DD128" i="82"/>
  <c r="DD122" i="82"/>
  <c r="DD121" i="82"/>
  <c r="DD131" i="82"/>
  <c r="DD132" i="82"/>
  <c r="DD130" i="82"/>
  <c r="DD126" i="82"/>
  <c r="DD118" i="82"/>
  <c r="DD125" i="82"/>
  <c r="DD129" i="82"/>
  <c r="DD123" i="82"/>
  <c r="DD119" i="82"/>
  <c r="DD127" i="82"/>
  <c r="DD124" i="82"/>
  <c r="DD120" i="82"/>
  <c r="DE33" i="21" l="1"/>
  <c r="DE36" i="21" s="1"/>
  <c r="DE61" i="21" s="1"/>
  <c r="DE42" i="13"/>
  <c r="DE54" i="13" s="1"/>
  <c r="DE57" i="13" s="1"/>
  <c r="DE204" i="15" s="1"/>
  <c r="DE89" i="21" l="1"/>
  <c r="DE97" i="21" s="1"/>
  <c r="DE63" i="21" l="1"/>
  <c r="DE54" i="15"/>
  <c r="DE56" i="15" s="1"/>
  <c r="DE99" i="21"/>
  <c r="DF96" i="21" l="1"/>
  <c r="DE101" i="21"/>
  <c r="DE220" i="15" s="1"/>
  <c r="DF53" i="15"/>
  <c r="DE12" i="15"/>
  <c r="DE83" i="68"/>
  <c r="DE110" i="82" s="1"/>
  <c r="DE64" i="21"/>
  <c r="DE185" i="21" s="1"/>
  <c r="DE190" i="21" s="1"/>
  <c r="DF98" i="21" l="1"/>
  <c r="DF81" i="21"/>
  <c r="DE66" i="21"/>
  <c r="DE191" i="21"/>
  <c r="DF188" i="21" s="1"/>
  <c r="DE196" i="21"/>
  <c r="DF55" i="15" l="1"/>
  <c r="DF35" i="21"/>
  <c r="DE167" i="15"/>
  <c r="DE168" i="15" s="1"/>
  <c r="DE67" i="21"/>
  <c r="DE68" i="21" s="1"/>
  <c r="DE200" i="21"/>
  <c r="DE201" i="21"/>
  <c r="DE197" i="21"/>
  <c r="DF194" i="21" s="1"/>
  <c r="DE61" i="68"/>
  <c r="AF34" i="69" l="1"/>
  <c r="DE224" i="21"/>
  <c r="DE228" i="21" s="1"/>
  <c r="DE62" i="68"/>
  <c r="DE66" i="68" s="1"/>
  <c r="DE68" i="68" s="1"/>
  <c r="DF189" i="21"/>
  <c r="DE27" i="15"/>
  <c r="DF165" i="15"/>
  <c r="DE82" i="68" l="1"/>
  <c r="DE109" i="82" s="1"/>
  <c r="DF51" i="13"/>
  <c r="DE70" i="21"/>
  <c r="DE118" i="15"/>
  <c r="DE119" i="15" s="1"/>
  <c r="DE229" i="21"/>
  <c r="DE221" i="15" l="1"/>
  <c r="DF226" i="21"/>
  <c r="DE21" i="15"/>
  <c r="DE30" i="15" s="1"/>
  <c r="DF116" i="15"/>
  <c r="DE18" i="68"/>
  <c r="DE23" i="68" s="1"/>
  <c r="DE71" i="21"/>
  <c r="DF45" i="13"/>
  <c r="AF50" i="24"/>
  <c r="AF44" i="24" s="1"/>
  <c r="DE238" i="15" l="1"/>
  <c r="DE73" i="21"/>
  <c r="DE47" i="15" s="1"/>
  <c r="DE49" i="15" s="1"/>
  <c r="DF12" i="21"/>
  <c r="DE81" i="68"/>
  <c r="DE25" i="68"/>
  <c r="DE27" i="68" s="1"/>
  <c r="DF82" i="21" l="1"/>
  <c r="DF83" i="21" s="1"/>
  <c r="DF85" i="21" s="1"/>
  <c r="DF15" i="21"/>
  <c r="DE11" i="15"/>
  <c r="DE19" i="15" s="1"/>
  <c r="DF46" i="15"/>
  <c r="DE84" i="68"/>
  <c r="DE86" i="68" s="1"/>
  <c r="DE108" i="82"/>
  <c r="DE111" i="82" s="1"/>
  <c r="DE113" i="82" s="1"/>
  <c r="DE120" i="82" l="1"/>
  <c r="DE119" i="82"/>
  <c r="DE122" i="82"/>
  <c r="DE126" i="82"/>
  <c r="DE123" i="82"/>
  <c r="DE131" i="82"/>
  <c r="DE129" i="82"/>
  <c r="DE125" i="82"/>
  <c r="DE127" i="82"/>
  <c r="DE130" i="82"/>
  <c r="DE121" i="82"/>
  <c r="DE124" i="82"/>
  <c r="DE118" i="82"/>
  <c r="DE128" i="82"/>
  <c r="DE132" i="82"/>
  <c r="DF26" i="21"/>
  <c r="DF43" i="13"/>
  <c r="DF42" i="13" l="1"/>
  <c r="DF54" i="13" s="1"/>
  <c r="DF57" i="13" s="1"/>
  <c r="DF204" i="15" s="1"/>
  <c r="AF42" i="24"/>
  <c r="AF41" i="24" s="1"/>
  <c r="AF53" i="24" s="1"/>
  <c r="DF33" i="21"/>
  <c r="DF36" i="21" s="1"/>
  <c r="DF61" i="21" s="1"/>
  <c r="AF25" i="69"/>
  <c r="AF32" i="69" s="1"/>
  <c r="DF89" i="21" l="1"/>
  <c r="DF97" i="21" s="1"/>
  <c r="AF56" i="24"/>
  <c r="AF61" i="24"/>
  <c r="AF67" i="24" s="1"/>
  <c r="AF35" i="69"/>
  <c r="AF60" i="69" s="1"/>
  <c r="DF54" i="15" l="1"/>
  <c r="DF56" i="15" s="1"/>
  <c r="DF63" i="21"/>
  <c r="DF99" i="21"/>
  <c r="AF101" i="69"/>
  <c r="AF94" i="69"/>
  <c r="AF119" i="69"/>
  <c r="AF70" i="24"/>
  <c r="AF69" i="24"/>
  <c r="DG96" i="21" l="1"/>
  <c r="DF101" i="21"/>
  <c r="DF220" i="15" s="1"/>
  <c r="AF62" i="69"/>
  <c r="AF63" i="69" s="1"/>
  <c r="DF83" i="68"/>
  <c r="DF110" i="82" s="1"/>
  <c r="DF64" i="21"/>
  <c r="DF185" i="21" s="1"/>
  <c r="DF190" i="21" s="1"/>
  <c r="DF12" i="15"/>
  <c r="DG53" i="15"/>
  <c r="AF128" i="69"/>
  <c r="AF130" i="69" s="1"/>
  <c r="AF121" i="69"/>
  <c r="AF92" i="24"/>
  <c r="DE222" i="15"/>
  <c r="DC222" i="15"/>
  <c r="DD222" i="15"/>
  <c r="DF222" i="15"/>
  <c r="DC225" i="15"/>
  <c r="DC239" i="15" s="1"/>
  <c r="DC237" i="15" s="1"/>
  <c r="AF110" i="69"/>
  <c r="AF112" i="69" s="1"/>
  <c r="DF225" i="15"/>
  <c r="DF239" i="15" s="1"/>
  <c r="AF103" i="69"/>
  <c r="DE225" i="15"/>
  <c r="DE239" i="15" s="1"/>
  <c r="DE237" i="15" s="1"/>
  <c r="DD225" i="15"/>
  <c r="DD239" i="15" s="1"/>
  <c r="DD237" i="15" s="1"/>
  <c r="DG98" i="21" l="1"/>
  <c r="DG81" i="21"/>
  <c r="DD223" i="15"/>
  <c r="DC223" i="15"/>
  <c r="DE223" i="15"/>
  <c r="DF223" i="15"/>
  <c r="AF93" i="24"/>
  <c r="AG74" i="24"/>
  <c r="AG75" i="24"/>
  <c r="AG84" i="24"/>
  <c r="AG83" i="24"/>
  <c r="AG82" i="24"/>
  <c r="AG86" i="24"/>
  <c r="AG87" i="24"/>
  <c r="AG76" i="24"/>
  <c r="AG78" i="24"/>
  <c r="AG79" i="24"/>
  <c r="AG81" i="24"/>
  <c r="AG85" i="24"/>
  <c r="AG80" i="24"/>
  <c r="AG77" i="24"/>
  <c r="AF94" i="24"/>
  <c r="DF66" i="21"/>
  <c r="DF191" i="21"/>
  <c r="DG188" i="21" s="1"/>
  <c r="DF196" i="21"/>
  <c r="AG73" i="24"/>
  <c r="DG35" i="21" l="1"/>
  <c r="DG55" i="15"/>
  <c r="DF61" i="68"/>
  <c r="AF65" i="69"/>
  <c r="DF167" i="15"/>
  <c r="DF168" i="15" s="1"/>
  <c r="DF67" i="21"/>
  <c r="DF200" i="21"/>
  <c r="DF201" i="21"/>
  <c r="DF197" i="21"/>
  <c r="DG194" i="21" s="1"/>
  <c r="DG189" i="21" s="1"/>
  <c r="DG51" i="13" s="1"/>
  <c r="AF97" i="24"/>
  <c r="AF98" i="24" s="1"/>
  <c r="AF119" i="24"/>
  <c r="AG72" i="24"/>
  <c r="AG88" i="24" s="1"/>
  <c r="AF99" i="24" l="1"/>
  <c r="AF100" i="24" s="1"/>
  <c r="AF116" i="24" s="1"/>
  <c r="AF117" i="24" s="1"/>
  <c r="DF62" i="68"/>
  <c r="DF82" i="68" s="1"/>
  <c r="DF109" i="82" s="1"/>
  <c r="AF66" i="69"/>
  <c r="AF143" i="69" s="1"/>
  <c r="AF156" i="69" s="1"/>
  <c r="DG165" i="15"/>
  <c r="DF27" i="15"/>
  <c r="DF68" i="21"/>
  <c r="DG45" i="13"/>
  <c r="DF66" i="68" l="1"/>
  <c r="DF68" i="68" s="1"/>
  <c r="AG107" i="24"/>
  <c r="AG113" i="24"/>
  <c r="AG106" i="24"/>
  <c r="AG112" i="24"/>
  <c r="AG104" i="24"/>
  <c r="AG110" i="24"/>
  <c r="AG105" i="24"/>
  <c r="AG108" i="24"/>
  <c r="AF123" i="24"/>
  <c r="AG111" i="24"/>
  <c r="AG109" i="24"/>
  <c r="DF224" i="21"/>
  <c r="DF228" i="21" s="1"/>
  <c r="AF121" i="24"/>
  <c r="AF67" i="69"/>
  <c r="DF70" i="21" l="1"/>
  <c r="DF118" i="15"/>
  <c r="DF119" i="15" s="1"/>
  <c r="DF229" i="21"/>
  <c r="AG114" i="24"/>
  <c r="AF122" i="24"/>
  <c r="AF124" i="24" s="1"/>
  <c r="DF21" i="15" l="1"/>
  <c r="DF30" i="15" s="1"/>
  <c r="DG116" i="15"/>
  <c r="DG226" i="21"/>
  <c r="DF221" i="15"/>
  <c r="DF18" i="68"/>
  <c r="DF23" i="68" s="1"/>
  <c r="AF69" i="69"/>
  <c r="DF71" i="21"/>
  <c r="DF81" i="68" l="1"/>
  <c r="DF25" i="68"/>
  <c r="DF27" i="68" s="1"/>
  <c r="DF73" i="21"/>
  <c r="DF47" i="15" s="1"/>
  <c r="DF49" i="15" s="1"/>
  <c r="DF238" i="15"/>
  <c r="DF237" i="15" s="1"/>
  <c r="DG12" i="21"/>
  <c r="AF141" i="69"/>
  <c r="AF70" i="69"/>
  <c r="AF72" i="69" l="1"/>
  <c r="AF159" i="69"/>
  <c r="AG11" i="69"/>
  <c r="AG14" i="69" s="1"/>
  <c r="AF144" i="69"/>
  <c r="AF149" i="69" s="1"/>
  <c r="DG82" i="21"/>
  <c r="DG83" i="21" s="1"/>
  <c r="DG85" i="21" s="1"/>
  <c r="DG15" i="21"/>
  <c r="AF148" i="69"/>
  <c r="AF154" i="69"/>
  <c r="DF11" i="15"/>
  <c r="DF19" i="15" s="1"/>
  <c r="DG46" i="15"/>
  <c r="DF84" i="68"/>
  <c r="DF86" i="68" s="1"/>
  <c r="DF108" i="82"/>
  <c r="DF111" i="82" s="1"/>
  <c r="DF113" i="82" s="1"/>
  <c r="AF145" i="69" l="1"/>
  <c r="AG140" i="69" s="1"/>
  <c r="AF160" i="69"/>
  <c r="AF161" i="69" s="1"/>
  <c r="DG26" i="21"/>
  <c r="DG43" i="13"/>
  <c r="DF123" i="82"/>
  <c r="DF121" i="82"/>
  <c r="DF131" i="82"/>
  <c r="DF130" i="82"/>
  <c r="DF127" i="82"/>
  <c r="DF119" i="82"/>
  <c r="DF126" i="82"/>
  <c r="DF122" i="82"/>
  <c r="DF132" i="82"/>
  <c r="DF128" i="82"/>
  <c r="DF124" i="82"/>
  <c r="DF129" i="82"/>
  <c r="DF125" i="82"/>
  <c r="DF120" i="82"/>
  <c r="DF118" i="82"/>
  <c r="AG153" i="69" l="1"/>
  <c r="AF146" i="69"/>
  <c r="DG42" i="13"/>
  <c r="DG54" i="13" s="1"/>
  <c r="DG57" i="13" s="1"/>
  <c r="DG204" i="15" s="1"/>
  <c r="DG33" i="21"/>
  <c r="DG36" i="21" s="1"/>
  <c r="DG61" i="21" s="1"/>
  <c r="DG89" i="21" l="1"/>
  <c r="DG97" i="21" s="1"/>
  <c r="DG63" i="21" l="1"/>
  <c r="DG54" i="15"/>
  <c r="DG56" i="15" s="1"/>
  <c r="DG99" i="21"/>
  <c r="DH53" i="15" l="1"/>
  <c r="DG12" i="15"/>
  <c r="DH96" i="21"/>
  <c r="DG101" i="21"/>
  <c r="DG220" i="15" s="1"/>
  <c r="DG83" i="68"/>
  <c r="DG110" i="82" s="1"/>
  <c r="DG64" i="21"/>
  <c r="DG185" i="21" s="1"/>
  <c r="DG190" i="21" s="1"/>
  <c r="DH98" i="21" l="1"/>
  <c r="DH81" i="21"/>
  <c r="DG66" i="21"/>
  <c r="DG191" i="21"/>
  <c r="DH188" i="21" s="1"/>
  <c r="DG196" i="21"/>
  <c r="DH35" i="21" l="1"/>
  <c r="DH55" i="15"/>
  <c r="DG167" i="15"/>
  <c r="DG168" i="15" s="1"/>
  <c r="DG67" i="21"/>
  <c r="DG68" i="21" s="1"/>
  <c r="DG201" i="21"/>
  <c r="DG200" i="21"/>
  <c r="DG197" i="21"/>
  <c r="DH194" i="21" s="1"/>
  <c r="DH189" i="21" s="1"/>
  <c r="DH51" i="13" s="1"/>
  <c r="DG61" i="68"/>
  <c r="DG62" i="68" l="1"/>
  <c r="DG66" i="68" s="1"/>
  <c r="DG68" i="68" s="1"/>
  <c r="DG224" i="21"/>
  <c r="DG228" i="21" s="1"/>
  <c r="DH45" i="13"/>
  <c r="DH165" i="15"/>
  <c r="DG27" i="15"/>
  <c r="DG70" i="21" l="1"/>
  <c r="DG118" i="15"/>
  <c r="DG119" i="15" s="1"/>
  <c r="DG229" i="21"/>
  <c r="DG82" i="68"/>
  <c r="DG109" i="82" s="1"/>
  <c r="DG221" i="15" l="1"/>
  <c r="DH226" i="21"/>
  <c r="DG21" i="15"/>
  <c r="DG30" i="15" s="1"/>
  <c r="DH116" i="15"/>
  <c r="DG18" i="68"/>
  <c r="DG23" i="68" s="1"/>
  <c r="DG71" i="21"/>
  <c r="DH12" i="21" l="1"/>
  <c r="DG238" i="15"/>
  <c r="DG73" i="21"/>
  <c r="DG47" i="15" s="1"/>
  <c r="DG49" i="15" s="1"/>
  <c r="DG81" i="68"/>
  <c r="DG25" i="68"/>
  <c r="DG27" i="68" s="1"/>
  <c r="DG84" i="68" l="1"/>
  <c r="DG86" i="68" s="1"/>
  <c r="DG108" i="82"/>
  <c r="DG111" i="82" s="1"/>
  <c r="DG113" i="82" s="1"/>
  <c r="DG11" i="15"/>
  <c r="DG19" i="15" s="1"/>
  <c r="DH46" i="15"/>
  <c r="DH15" i="21"/>
  <c r="DH82" i="21"/>
  <c r="DH83" i="21" s="1"/>
  <c r="DH85" i="21" s="1"/>
  <c r="DH26" i="21" l="1"/>
  <c r="DH43" i="13"/>
  <c r="DG118" i="82"/>
  <c r="DG131" i="82"/>
  <c r="DG119" i="82"/>
  <c r="DG132" i="82"/>
  <c r="DG127" i="82"/>
  <c r="DG121" i="82"/>
  <c r="DG123" i="82"/>
  <c r="DG120" i="82"/>
  <c r="DG124" i="82"/>
  <c r="DG128" i="82"/>
  <c r="DG125" i="82"/>
  <c r="DG130" i="82"/>
  <c r="DG126" i="82"/>
  <c r="DG122" i="82"/>
  <c r="DG129" i="82"/>
  <c r="DH42" i="13" l="1"/>
  <c r="DH54" i="13" s="1"/>
  <c r="DH57" i="13" s="1"/>
  <c r="DH204" i="15" s="1"/>
  <c r="DH33" i="21"/>
  <c r="DH36" i="21" s="1"/>
  <c r="DH61" i="21" s="1"/>
  <c r="DH89" i="21" l="1"/>
  <c r="DH97" i="21" s="1"/>
  <c r="DH54" i="15" l="1"/>
  <c r="DH56" i="15" s="1"/>
  <c r="DH63" i="21"/>
  <c r="DH99" i="21"/>
  <c r="DI96" i="21" l="1"/>
  <c r="DH101" i="21"/>
  <c r="DH220" i="15" s="1"/>
  <c r="DH83" i="68"/>
  <c r="DH110" i="82" s="1"/>
  <c r="DH64" i="21"/>
  <c r="DH185" i="21" s="1"/>
  <c r="DH190" i="21" s="1"/>
  <c r="DH12" i="15"/>
  <c r="DI53" i="15"/>
  <c r="DI98" i="21" l="1"/>
  <c r="DI81" i="21"/>
  <c r="DH66" i="21"/>
  <c r="DH191" i="21"/>
  <c r="DI188" i="21" s="1"/>
  <c r="DH196" i="21"/>
  <c r="DI35" i="21" l="1"/>
  <c r="DI55" i="15"/>
  <c r="DH167" i="15"/>
  <c r="DH168" i="15" s="1"/>
  <c r="DH67" i="21"/>
  <c r="DH68" i="21" s="1"/>
  <c r="DH200" i="21"/>
  <c r="DH201" i="21"/>
  <c r="DH197" i="21"/>
  <c r="DI194" i="21" s="1"/>
  <c r="DI189" i="21" s="1"/>
  <c r="DH61" i="68"/>
  <c r="DI51" i="13" l="1"/>
  <c r="E189" i="21"/>
  <c r="DH224" i="21"/>
  <c r="DH228" i="21" s="1"/>
  <c r="DH62" i="68"/>
  <c r="DH82" i="68" s="1"/>
  <c r="DH109" i="82" s="1"/>
  <c r="DH27" i="15"/>
  <c r="DI165" i="15"/>
  <c r="DI45" i="13" l="1"/>
  <c r="DH118" i="15"/>
  <c r="DH119" i="15" s="1"/>
  <c r="DH70" i="21"/>
  <c r="DH229" i="21"/>
  <c r="DH66" i="68"/>
  <c r="DH68" i="68" s="1"/>
  <c r="DI226" i="21" l="1"/>
  <c r="DH221" i="15"/>
  <c r="DH18" i="68"/>
  <c r="DH23" i="68" s="1"/>
  <c r="DH71" i="21"/>
  <c r="DI116" i="15"/>
  <c r="DH21" i="15"/>
  <c r="DH30" i="15" s="1"/>
  <c r="DH238" i="15" l="1"/>
  <c r="DH73" i="21"/>
  <c r="DH47" i="15" s="1"/>
  <c r="DH49" i="15" s="1"/>
  <c r="DI12" i="21"/>
  <c r="DH81" i="68"/>
  <c r="DH25" i="68"/>
  <c r="DH27" i="68" s="1"/>
  <c r="DH11" i="15" l="1"/>
  <c r="DH19" i="15" s="1"/>
  <c r="DI46" i="15"/>
  <c r="DH108" i="82"/>
  <c r="DH111" i="82" s="1"/>
  <c r="DH113" i="82" s="1"/>
  <c r="DH84" i="68"/>
  <c r="DH86" i="68" s="1"/>
  <c r="DI82" i="21"/>
  <c r="DI83" i="21" s="1"/>
  <c r="DI85" i="21" s="1"/>
  <c r="DI15" i="21"/>
  <c r="DH132" i="82" l="1"/>
  <c r="DH118" i="82"/>
  <c r="DH122" i="82"/>
  <c r="DH131" i="82"/>
  <c r="DH128" i="82"/>
  <c r="DH127" i="82"/>
  <c r="DH120" i="82"/>
  <c r="DH123" i="82"/>
  <c r="DH124" i="82"/>
  <c r="DH119" i="82"/>
  <c r="DH126" i="82"/>
  <c r="DH129" i="82"/>
  <c r="DH125" i="82"/>
  <c r="DH121" i="82"/>
  <c r="DH130" i="82"/>
  <c r="DI26" i="21"/>
  <c r="DI43" i="13"/>
  <c r="DI42" i="13" l="1"/>
  <c r="DI54" i="13" s="1"/>
  <c r="DI57" i="13" s="1"/>
  <c r="DI204" i="15" s="1"/>
  <c r="DI33" i="21"/>
  <c r="DI36" i="21" s="1"/>
  <c r="DI61" i="21" s="1"/>
  <c r="DI89" i="21" l="1"/>
  <c r="DI97" i="21" s="1"/>
  <c r="DI63" i="21" l="1"/>
  <c r="DI54" i="15"/>
  <c r="DI56" i="15" s="1"/>
  <c r="DI99" i="21"/>
  <c r="DI12" i="15" l="1"/>
  <c r="DJ53" i="15"/>
  <c r="DJ96" i="21"/>
  <c r="DI101" i="21"/>
  <c r="DI220" i="15" s="1"/>
  <c r="DI83" i="68"/>
  <c r="DI110" i="82" s="1"/>
  <c r="DI64" i="21"/>
  <c r="DI185" i="21" s="1"/>
  <c r="DI190" i="21" s="1"/>
  <c r="E185" i="21" l="1"/>
  <c r="DJ98" i="21"/>
  <c r="DJ81" i="21"/>
  <c r="DI66" i="21"/>
  <c r="E190" i="21"/>
  <c r="DI191" i="21"/>
  <c r="DJ188" i="21" s="1"/>
  <c r="DI196" i="21"/>
  <c r="DJ35" i="21" l="1"/>
  <c r="DJ55" i="15"/>
  <c r="DI167" i="15"/>
  <c r="DI168" i="15" s="1"/>
  <c r="DI67" i="21"/>
  <c r="DI68" i="21" s="1"/>
  <c r="E196" i="21"/>
  <c r="DI200" i="21"/>
  <c r="E200" i="21" s="1"/>
  <c r="DI201" i="21"/>
  <c r="E201" i="21" s="1"/>
  <c r="DI197" i="21"/>
  <c r="DJ194" i="21" s="1"/>
  <c r="DI61" i="68"/>
  <c r="AG34" i="69" l="1"/>
  <c r="DI224" i="21"/>
  <c r="DI228" i="21" s="1"/>
  <c r="DI62" i="68"/>
  <c r="DI66" i="68" s="1"/>
  <c r="DI68" i="68" s="1"/>
  <c r="DI27" i="15"/>
  <c r="DJ165" i="15"/>
  <c r="DJ189" i="21"/>
  <c r="DJ51" i="13" l="1"/>
  <c r="DI82" i="68"/>
  <c r="DI109" i="82" s="1"/>
  <c r="DI118" i="15"/>
  <c r="DI119" i="15" s="1"/>
  <c r="DI70" i="21"/>
  <c r="E228" i="21"/>
  <c r="DI229" i="21"/>
  <c r="DI221" i="15" l="1"/>
  <c r="DJ226" i="21"/>
  <c r="DI21" i="15"/>
  <c r="DI30" i="15" s="1"/>
  <c r="DJ116" i="15"/>
  <c r="DI18" i="68"/>
  <c r="DI23" i="68" s="1"/>
  <c r="DI71" i="21"/>
  <c r="DJ45" i="13"/>
  <c r="AG50" i="24"/>
  <c r="AG44" i="24" s="1"/>
  <c r="DI73" i="21" l="1"/>
  <c r="DI47" i="15" s="1"/>
  <c r="DI49" i="15" s="1"/>
  <c r="DJ12" i="21"/>
  <c r="DI238" i="15"/>
  <c r="DI81" i="68"/>
  <c r="DI25" i="68"/>
  <c r="DI27" i="68" s="1"/>
  <c r="DI108" i="82" l="1"/>
  <c r="DI111" i="82" s="1"/>
  <c r="DI113" i="82" s="1"/>
  <c r="DI84" i="68"/>
  <c r="DI86" i="68" s="1"/>
  <c r="DJ82" i="21"/>
  <c r="DJ83" i="21" s="1"/>
  <c r="DJ85" i="21" s="1"/>
  <c r="DJ15" i="21"/>
  <c r="DI11" i="15"/>
  <c r="DI19" i="15" s="1"/>
  <c r="DJ46" i="15"/>
  <c r="DJ26" i="21" l="1"/>
  <c r="DJ43" i="13"/>
  <c r="DI132" i="82"/>
  <c r="DI120" i="82"/>
  <c r="DI129" i="82"/>
  <c r="DI127" i="82"/>
  <c r="DI130" i="82"/>
  <c r="DI122" i="82"/>
  <c r="DI128" i="82"/>
  <c r="DI119" i="82"/>
  <c r="DI125" i="82"/>
  <c r="DI126" i="82"/>
  <c r="DI131" i="82"/>
  <c r="DI124" i="82"/>
  <c r="DI121" i="82"/>
  <c r="DI123" i="82"/>
  <c r="DI118" i="82"/>
  <c r="DJ33" i="21" l="1"/>
  <c r="DJ36" i="21" s="1"/>
  <c r="DJ61" i="21" s="1"/>
  <c r="AG25" i="69"/>
  <c r="AG32" i="69" s="1"/>
  <c r="DJ42" i="13"/>
  <c r="DJ54" i="13" s="1"/>
  <c r="DJ57" i="13" s="1"/>
  <c r="DJ204" i="15" s="1"/>
  <c r="AG42" i="24"/>
  <c r="AG41" i="24" s="1"/>
  <c r="AG53" i="24" s="1"/>
  <c r="AG35" i="69" l="1"/>
  <c r="AG60" i="69" s="1"/>
  <c r="AG61" i="24"/>
  <c r="AG67" i="24" s="1"/>
  <c r="AG56" i="24"/>
  <c r="DJ89" i="21"/>
  <c r="DJ97" i="21" s="1"/>
  <c r="DJ63" i="21" l="1"/>
  <c r="DJ54" i="15"/>
  <c r="DJ56" i="15" s="1"/>
  <c r="DJ99" i="21"/>
  <c r="AG94" i="69"/>
  <c r="AG101" i="69"/>
  <c r="AG119" i="69"/>
  <c r="AG69" i="24"/>
  <c r="AG70" i="24"/>
  <c r="DK96" i="21" l="1"/>
  <c r="DJ101" i="21"/>
  <c r="DJ220" i="15" s="1"/>
  <c r="DJ12" i="15"/>
  <c r="DK53" i="15"/>
  <c r="AG62" i="69"/>
  <c r="AG63" i="69" s="1"/>
  <c r="DJ83" i="68"/>
  <c r="DJ64" i="21"/>
  <c r="DJ185" i="21" s="1"/>
  <c r="DJ190" i="21" s="1"/>
  <c r="DJ196" i="21" s="1"/>
  <c r="AG92" i="24"/>
  <c r="AG121" i="69"/>
  <c r="AG128" i="69"/>
  <c r="AG130" i="69" s="1"/>
  <c r="DG225" i="15"/>
  <c r="DG239" i="15" s="1"/>
  <c r="DG237" i="15" s="1"/>
  <c r="DH225" i="15"/>
  <c r="DH239" i="15" s="1"/>
  <c r="DH237" i="15" s="1"/>
  <c r="DI225" i="15"/>
  <c r="DI239" i="15" s="1"/>
  <c r="DI237" i="15" s="1"/>
  <c r="AG110" i="69"/>
  <c r="AG112" i="69" s="1"/>
  <c r="DJ225" i="15"/>
  <c r="DJ239" i="15" s="1"/>
  <c r="AG103" i="69"/>
  <c r="DI222" i="15"/>
  <c r="DG222" i="15"/>
  <c r="DJ222" i="15"/>
  <c r="DH222" i="15"/>
  <c r="DK98" i="21" l="1"/>
  <c r="DK81" i="21"/>
  <c r="DG223" i="15"/>
  <c r="DI223" i="15"/>
  <c r="DH223" i="15"/>
  <c r="DJ223" i="15"/>
  <c r="AH80" i="24"/>
  <c r="AH81" i="24"/>
  <c r="AH85" i="24"/>
  <c r="AH84" i="24"/>
  <c r="AH74" i="24"/>
  <c r="AH87" i="24"/>
  <c r="AH79" i="24"/>
  <c r="AH86" i="24"/>
  <c r="AH82" i="24"/>
  <c r="AH77" i="24"/>
  <c r="AH76" i="24"/>
  <c r="AH83" i="24"/>
  <c r="AH75" i="24"/>
  <c r="AG93" i="24"/>
  <c r="AH78" i="24"/>
  <c r="AG94" i="24"/>
  <c r="DJ67" i="21"/>
  <c r="DJ167" i="15"/>
  <c r="DJ168" i="15" s="1"/>
  <c r="DJ200" i="21"/>
  <c r="DJ201" i="21"/>
  <c r="DJ197" i="21"/>
  <c r="DK194" i="21" s="1"/>
  <c r="DJ66" i="21"/>
  <c r="DJ191" i="21"/>
  <c r="DK188" i="21" s="1"/>
  <c r="AH73" i="24"/>
  <c r="DK35" i="21" l="1"/>
  <c r="DK55" i="15"/>
  <c r="AG119" i="24"/>
  <c r="AG97" i="24"/>
  <c r="AG98" i="24" s="1"/>
  <c r="DJ27" i="15"/>
  <c r="DK165" i="15"/>
  <c r="DJ62" i="68"/>
  <c r="AG66" i="69"/>
  <c r="AH72" i="24"/>
  <c r="AH88" i="24" s="1"/>
  <c r="DK189" i="21"/>
  <c r="DK51" i="13" s="1"/>
  <c r="DJ61" i="68"/>
  <c r="AG65" i="69"/>
  <c r="DJ68" i="21"/>
  <c r="AG99" i="24" l="1"/>
  <c r="AG100" i="24" s="1"/>
  <c r="AG116" i="24" s="1"/>
  <c r="AG117" i="24" s="1"/>
  <c r="AG143" i="69"/>
  <c r="AG156" i="69" s="1"/>
  <c r="AG67" i="69"/>
  <c r="DJ82" i="68"/>
  <c r="DJ66" i="68"/>
  <c r="DJ68" i="68" s="1"/>
  <c r="DK45" i="13"/>
  <c r="DJ224" i="21"/>
  <c r="DJ228" i="21" s="1"/>
  <c r="DJ118" i="15" l="1"/>
  <c r="DJ119" i="15" s="1"/>
  <c r="DJ70" i="21"/>
  <c r="DJ229" i="21"/>
  <c r="AH110" i="24"/>
  <c r="AG123" i="24"/>
  <c r="AH106" i="24"/>
  <c r="AH113" i="24"/>
  <c r="AH112" i="24"/>
  <c r="AH104" i="24"/>
  <c r="AH105" i="24"/>
  <c r="AH109" i="24"/>
  <c r="AH111" i="24"/>
  <c r="AH108" i="24"/>
  <c r="AH107" i="24"/>
  <c r="AG121" i="24"/>
  <c r="DJ221" i="15" l="1"/>
  <c r="DK226" i="21"/>
  <c r="AH114" i="24"/>
  <c r="DJ18" i="68"/>
  <c r="DJ23" i="68" s="1"/>
  <c r="AG69" i="69"/>
  <c r="DJ71" i="21"/>
  <c r="AG122" i="24"/>
  <c r="AG124" i="24" s="1"/>
  <c r="DK116" i="15"/>
  <c r="DJ21" i="15"/>
  <c r="DJ30" i="15" s="1"/>
  <c r="DJ81" i="68" l="1"/>
  <c r="DJ84" i="68" s="1"/>
  <c r="DJ86" i="68" s="1"/>
  <c r="DJ25" i="68"/>
  <c r="DJ27" i="68" s="1"/>
  <c r="AG141" i="69"/>
  <c r="AG70" i="69"/>
  <c r="DJ238" i="15"/>
  <c r="DJ237" i="15" s="1"/>
  <c r="DK12" i="21"/>
  <c r="DJ73" i="21"/>
  <c r="DJ47" i="15" s="1"/>
  <c r="DJ49" i="15" s="1"/>
  <c r="DJ11" i="15" l="1"/>
  <c r="DJ19" i="15" s="1"/>
  <c r="DK46" i="15"/>
  <c r="DK82" i="21"/>
  <c r="DK83" i="21" s="1"/>
  <c r="DK85" i="21" s="1"/>
  <c r="DK15" i="21"/>
  <c r="AG148" i="69"/>
  <c r="AG154" i="69"/>
  <c r="AG72" i="69"/>
  <c r="AH11" i="69"/>
  <c r="AH14" i="69" s="1"/>
  <c r="AG159" i="69"/>
  <c r="AG144" i="69"/>
  <c r="AG149" i="69" s="1"/>
  <c r="AG145" i="69" l="1"/>
  <c r="AG160" i="69"/>
  <c r="AG161" i="69" s="1"/>
  <c r="DK26" i="21"/>
  <c r="DK43" i="13"/>
  <c r="DK42" i="13" l="1"/>
  <c r="DK54" i="13" s="1"/>
  <c r="DK57" i="13" s="1"/>
  <c r="DK204" i="15" s="1"/>
  <c r="DK33" i="21"/>
  <c r="DK36" i="21" s="1"/>
  <c r="DK61" i="21" s="1"/>
  <c r="AG146" i="69"/>
  <c r="AH153" i="69"/>
  <c r="AH140" i="69"/>
  <c r="DK89" i="21" l="1"/>
  <c r="DK97" i="21" s="1"/>
  <c r="DK63" i="21" l="1"/>
  <c r="DK54" i="15"/>
  <c r="DK56" i="15" s="1"/>
  <c r="DK99" i="21"/>
  <c r="DL53" i="15" l="1"/>
  <c r="DK12" i="15"/>
  <c r="DL96" i="21"/>
  <c r="DK101" i="21"/>
  <c r="DK220" i="15" s="1"/>
  <c r="DK83" i="68"/>
  <c r="DK64" i="21"/>
  <c r="DK185" i="21" s="1"/>
  <c r="DK190" i="21" s="1"/>
  <c r="DK196" i="21" s="1"/>
  <c r="DL98" i="21" l="1"/>
  <c r="DL81" i="21"/>
  <c r="DK167" i="15"/>
  <c r="DK168" i="15" s="1"/>
  <c r="DK67" i="21"/>
  <c r="DK201" i="21"/>
  <c r="DK200" i="21"/>
  <c r="DK197" i="21"/>
  <c r="DL194" i="21" s="1"/>
  <c r="DK66" i="21"/>
  <c r="DK191" i="21"/>
  <c r="DL188" i="21" s="1"/>
  <c r="DL55" i="15" l="1"/>
  <c r="DL35" i="21"/>
  <c r="DK62" i="68"/>
  <c r="DL189" i="21"/>
  <c r="DL51" i="13" s="1"/>
  <c r="DK61" i="68"/>
  <c r="DK68" i="21"/>
  <c r="DK27" i="15"/>
  <c r="DL165" i="15"/>
  <c r="DK224" i="21" l="1"/>
  <c r="DK228" i="21" s="1"/>
  <c r="DK66" i="68"/>
  <c r="DK68" i="68" s="1"/>
  <c r="DK82" i="68"/>
  <c r="DL45" i="13"/>
  <c r="DK70" i="21" l="1"/>
  <c r="DK118" i="15"/>
  <c r="DK119" i="15" s="1"/>
  <c r="DK229" i="21"/>
  <c r="DK221" i="15" l="1"/>
  <c r="DL226" i="21"/>
  <c r="DK21" i="15"/>
  <c r="DK30" i="15" s="1"/>
  <c r="DL116" i="15"/>
  <c r="DK18" i="68"/>
  <c r="DK23" i="68" s="1"/>
  <c r="DK71" i="21"/>
  <c r="DK238" i="15" l="1"/>
  <c r="DK73" i="21"/>
  <c r="DK47" i="15" s="1"/>
  <c r="DK49" i="15" s="1"/>
  <c r="DL12" i="21"/>
  <c r="DK81" i="68"/>
  <c r="DK84" i="68" s="1"/>
  <c r="DK86" i="68" s="1"/>
  <c r="DK25" i="68"/>
  <c r="DK27" i="68" s="1"/>
  <c r="DL15" i="21" l="1"/>
  <c r="DL82" i="21"/>
  <c r="DL83" i="21" s="1"/>
  <c r="DL85" i="21" s="1"/>
  <c r="DL46" i="15"/>
  <c r="DK11" i="15"/>
  <c r="DK19" i="15" s="1"/>
  <c r="DL26" i="21" l="1"/>
  <c r="DL43" i="13"/>
  <c r="DL42" i="13" l="1"/>
  <c r="DL54" i="13" s="1"/>
  <c r="DL57" i="13" s="1"/>
  <c r="DL204" i="15" s="1"/>
  <c r="DL33" i="21"/>
  <c r="DL36" i="21" s="1"/>
  <c r="DL61" i="21" s="1"/>
  <c r="DL89" i="21" l="1"/>
  <c r="DL97" i="21" s="1"/>
  <c r="DL54" i="15" l="1"/>
  <c r="DL56" i="15" s="1"/>
  <c r="DL63" i="21"/>
  <c r="DL99" i="21"/>
  <c r="DL101" i="21" l="1"/>
  <c r="DL220" i="15" s="1"/>
  <c r="DM96" i="21"/>
  <c r="DL83" i="68"/>
  <c r="DL64" i="21"/>
  <c r="DL185" i="21" s="1"/>
  <c r="DL190" i="21" s="1"/>
  <c r="DL12" i="15"/>
  <c r="DM53" i="15"/>
  <c r="DM98" i="21" l="1"/>
  <c r="DM81" i="21"/>
  <c r="DL66" i="21"/>
  <c r="DL191" i="21"/>
  <c r="DM188" i="21" s="1"/>
  <c r="DL196" i="21"/>
  <c r="DM55" i="15" l="1"/>
  <c r="DM35" i="21"/>
  <c r="DL67" i="21"/>
  <c r="DL68" i="21" s="1"/>
  <c r="DL167" i="15"/>
  <c r="DL168" i="15" s="1"/>
  <c r="DL200" i="21"/>
  <c r="DL201" i="21"/>
  <c r="DL197" i="21"/>
  <c r="DM194" i="21" s="1"/>
  <c r="DM189" i="21" s="1"/>
  <c r="DL61" i="68"/>
  <c r="DM51" i="13" l="1"/>
  <c r="DL224" i="21"/>
  <c r="DL228" i="21" s="1"/>
  <c r="DM165" i="15"/>
  <c r="DL27" i="15"/>
  <c r="DL62" i="68"/>
  <c r="DL82" i="68" s="1"/>
  <c r="DL66" i="68" l="1"/>
  <c r="DL68" i="68" s="1"/>
  <c r="DL70" i="21"/>
  <c r="DL118" i="15"/>
  <c r="DL119" i="15" s="1"/>
  <c r="DL229" i="21"/>
  <c r="DM45" i="13"/>
  <c r="DL221" i="15" l="1"/>
  <c r="DM226" i="21"/>
  <c r="DM116" i="15"/>
  <c r="DL21" i="15"/>
  <c r="DL30" i="15" s="1"/>
  <c r="DL18" i="68"/>
  <c r="DL23" i="68" s="1"/>
  <c r="DL71" i="21"/>
  <c r="DL73" i="21" l="1"/>
  <c r="DL47" i="15" s="1"/>
  <c r="DL49" i="15" s="1"/>
  <c r="DL238" i="15"/>
  <c r="DM12" i="21"/>
  <c r="DL81" i="68"/>
  <c r="DL84" i="68" s="1"/>
  <c r="DL86" i="68" s="1"/>
  <c r="DL25" i="68"/>
  <c r="DL27" i="68" s="1"/>
  <c r="DM15" i="21" l="1"/>
  <c r="DM82" i="21"/>
  <c r="DM83" i="21" s="1"/>
  <c r="DM85" i="21" s="1"/>
  <c r="DM46" i="15"/>
  <c r="DL11" i="15"/>
  <c r="DL19" i="15" s="1"/>
  <c r="DM26" i="21" l="1"/>
  <c r="DM43" i="13"/>
  <c r="DM33" i="21" l="1"/>
  <c r="DM36" i="21" s="1"/>
  <c r="DM61" i="21" s="1"/>
  <c r="DM42" i="13"/>
  <c r="DM54" i="13" s="1"/>
  <c r="DM57" i="13" s="1"/>
  <c r="DM204" i="15" s="1"/>
  <c r="DM89" i="21" l="1"/>
  <c r="DM97" i="21" s="1"/>
  <c r="DM54" i="15" l="1"/>
  <c r="DM56" i="15" s="1"/>
  <c r="DM63" i="21"/>
  <c r="DM99" i="21"/>
  <c r="DN96" i="21" l="1"/>
  <c r="DM101" i="21"/>
  <c r="DM220" i="15" s="1"/>
  <c r="DM83" i="68"/>
  <c r="DM64" i="21"/>
  <c r="DM185" i="21" s="1"/>
  <c r="DM190" i="21" s="1"/>
  <c r="DN53" i="15"/>
  <c r="DM12" i="15"/>
  <c r="DN98" i="21" l="1"/>
  <c r="DN81" i="21"/>
  <c r="DM66" i="21"/>
  <c r="DM191" i="21"/>
  <c r="DN188" i="21" s="1"/>
  <c r="DM196" i="21"/>
  <c r="DN35" i="21" l="1"/>
  <c r="DN55" i="15"/>
  <c r="DM167" i="15"/>
  <c r="DM168" i="15" s="1"/>
  <c r="DM67" i="21"/>
  <c r="DM68" i="21" s="1"/>
  <c r="DM200" i="21"/>
  <c r="DM201" i="21"/>
  <c r="DM197" i="21"/>
  <c r="DN194" i="21" s="1"/>
  <c r="DN189" i="21" s="1"/>
  <c r="DM61" i="68"/>
  <c r="AH34" i="69" l="1"/>
  <c r="DN51" i="13"/>
  <c r="DM62" i="68"/>
  <c r="DM82" i="68" s="1"/>
  <c r="DM224" i="21"/>
  <c r="DM228" i="21" s="1"/>
  <c r="DM27" i="15"/>
  <c r="DN165" i="15"/>
  <c r="DM118" i="15" l="1"/>
  <c r="DM119" i="15" s="1"/>
  <c r="DM70" i="21"/>
  <c r="DM229" i="21"/>
  <c r="DM66" i="68"/>
  <c r="DM68" i="68" s="1"/>
  <c r="DN45" i="13"/>
  <c r="AH50" i="24"/>
  <c r="AH44" i="24" s="1"/>
  <c r="DM221" i="15" l="1"/>
  <c r="DN226" i="21"/>
  <c r="DM18" i="68"/>
  <c r="DM23" i="68" s="1"/>
  <c r="DM71" i="21"/>
  <c r="DM21" i="15"/>
  <c r="DM30" i="15" s="1"/>
  <c r="DN116" i="15"/>
  <c r="DM73" i="21" l="1"/>
  <c r="DM47" i="15" s="1"/>
  <c r="DM49" i="15" s="1"/>
  <c r="DN12" i="21"/>
  <c r="DM238" i="15"/>
  <c r="DM81" i="68"/>
  <c r="DM84" i="68" s="1"/>
  <c r="DM86" i="68" s="1"/>
  <c r="DM25" i="68"/>
  <c r="DM27" i="68" s="1"/>
  <c r="DN82" i="21" l="1"/>
  <c r="DN83" i="21" s="1"/>
  <c r="DN85" i="21" s="1"/>
  <c r="DN15" i="21"/>
  <c r="DM11" i="15"/>
  <c r="DM19" i="15" s="1"/>
  <c r="DN46" i="15"/>
  <c r="DN26" i="21" l="1"/>
  <c r="DN43" i="13"/>
  <c r="DN33" i="21" l="1"/>
  <c r="DN36" i="21" s="1"/>
  <c r="DN61" i="21" s="1"/>
  <c r="AH25" i="69"/>
  <c r="AH32" i="69" s="1"/>
  <c r="DN42" i="13"/>
  <c r="DN54" i="13" s="1"/>
  <c r="DN57" i="13" s="1"/>
  <c r="DN204" i="15" s="1"/>
  <c r="AH42" i="24"/>
  <c r="AH41" i="24" s="1"/>
  <c r="AH53" i="24" s="1"/>
  <c r="AH35" i="69" l="1"/>
  <c r="AH60" i="69" s="1"/>
  <c r="AH56" i="24"/>
  <c r="AH61" i="24"/>
  <c r="AH67" i="24" s="1"/>
  <c r="DN89" i="21"/>
  <c r="DN97" i="21" s="1"/>
  <c r="DN63" i="21" l="1"/>
  <c r="DN54" i="15"/>
  <c r="DN56" i="15" s="1"/>
  <c r="DN99" i="21"/>
  <c r="AH69" i="24"/>
  <c r="AH70" i="24"/>
  <c r="AH101" i="69"/>
  <c r="AH94" i="69"/>
  <c r="AH119" i="69"/>
  <c r="DO96" i="21" l="1"/>
  <c r="DN101" i="21"/>
  <c r="DN220" i="15" s="1"/>
  <c r="DO53" i="15"/>
  <c r="DN12" i="15"/>
  <c r="AH62" i="69"/>
  <c r="AH63" i="69" s="1"/>
  <c r="DN83" i="68"/>
  <c r="DN64" i="21"/>
  <c r="DN185" i="21" s="1"/>
  <c r="DN190" i="21" s="1"/>
  <c r="AH110" i="69"/>
  <c r="AH112" i="69" s="1"/>
  <c r="DL225" i="15"/>
  <c r="DL239" i="15" s="1"/>
  <c r="DL237" i="15" s="1"/>
  <c r="DK225" i="15"/>
  <c r="DK239" i="15" s="1"/>
  <c r="DK237" i="15" s="1"/>
  <c r="AH103" i="69"/>
  <c r="DM225" i="15"/>
  <c r="DM239" i="15" s="1"/>
  <c r="DM237" i="15" s="1"/>
  <c r="DN225" i="15"/>
  <c r="DN239" i="15" s="1"/>
  <c r="AH121" i="69"/>
  <c r="AH128" i="69"/>
  <c r="AH130" i="69" s="1"/>
  <c r="DK222" i="15"/>
  <c r="DM222" i="15"/>
  <c r="DL222" i="15"/>
  <c r="DN222" i="15"/>
  <c r="AH92" i="24"/>
  <c r="AI73" i="24" s="1"/>
  <c r="DO98" i="21" l="1"/>
  <c r="DO81" i="21"/>
  <c r="DN66" i="21"/>
  <c r="DN191" i="21"/>
  <c r="DO188" i="21" s="1"/>
  <c r="DN196" i="21"/>
  <c r="AI86" i="24"/>
  <c r="AI84" i="24"/>
  <c r="AH93" i="24"/>
  <c r="AI83" i="24"/>
  <c r="AI78" i="24"/>
  <c r="AI79" i="24"/>
  <c r="AI77" i="24"/>
  <c r="AI82" i="24"/>
  <c r="AI81" i="24"/>
  <c r="AI85" i="24"/>
  <c r="AI74" i="24"/>
  <c r="AI87" i="24"/>
  <c r="AI80" i="24"/>
  <c r="AI75" i="24"/>
  <c r="AI76" i="24"/>
  <c r="DM223" i="15"/>
  <c r="DN223" i="15"/>
  <c r="DL223" i="15"/>
  <c r="DK223" i="15"/>
  <c r="AH94" i="24"/>
  <c r="DO35" i="21" l="1"/>
  <c r="DO55" i="15"/>
  <c r="AH97" i="24"/>
  <c r="AH98" i="24" s="1"/>
  <c r="AH99" i="24" s="1"/>
  <c r="AH119" i="24"/>
  <c r="DN67" i="21"/>
  <c r="DN167" i="15"/>
  <c r="DN168" i="15" s="1"/>
  <c r="DN201" i="21"/>
  <c r="DN200" i="21"/>
  <c r="DN197" i="21"/>
  <c r="DO194" i="21" s="1"/>
  <c r="DO189" i="21" s="1"/>
  <c r="DO51" i="13" s="1"/>
  <c r="DN61" i="68"/>
  <c r="AH65" i="69"/>
  <c r="AI72" i="24"/>
  <c r="AI88" i="24" s="1"/>
  <c r="DO45" i="13" l="1"/>
  <c r="DO165" i="15"/>
  <c r="DN27" i="15"/>
  <c r="DN62" i="68"/>
  <c r="DN82" i="68" s="1"/>
  <c r="AH66" i="69"/>
  <c r="AH67" i="69" s="1"/>
  <c r="DN68" i="21"/>
  <c r="AH100" i="24"/>
  <c r="AH116" i="24" s="1"/>
  <c r="AH117" i="24" s="1"/>
  <c r="DN66" i="68" l="1"/>
  <c r="DN68" i="68" s="1"/>
  <c r="AH143" i="69"/>
  <c r="AH156" i="69" s="1"/>
  <c r="AH121" i="24"/>
  <c r="DN224" i="21"/>
  <c r="DN228" i="21" s="1"/>
  <c r="AI112" i="24"/>
  <c r="AI108" i="24"/>
  <c r="AI113" i="24"/>
  <c r="AI106" i="24"/>
  <c r="AI107" i="24"/>
  <c r="AI105" i="24"/>
  <c r="AH123" i="24"/>
  <c r="AI109" i="24"/>
  <c r="AI110" i="24"/>
  <c r="AI104" i="24"/>
  <c r="AI111" i="24"/>
  <c r="DN70" i="21" l="1"/>
  <c r="DN118" i="15"/>
  <c r="DN119" i="15" s="1"/>
  <c r="DN229" i="21"/>
  <c r="AI114" i="24"/>
  <c r="AH122" i="24"/>
  <c r="AH124" i="24" s="1"/>
  <c r="DN18" i="68" l="1"/>
  <c r="DN23" i="68" s="1"/>
  <c r="AH69" i="69"/>
  <c r="DN71" i="21"/>
  <c r="DN221" i="15"/>
  <c r="DO226" i="21"/>
  <c r="DN21" i="15"/>
  <c r="DN30" i="15" s="1"/>
  <c r="DO116" i="15"/>
  <c r="DN81" i="68" l="1"/>
  <c r="DN84" i="68" s="1"/>
  <c r="DN86" i="68" s="1"/>
  <c r="DN25" i="68"/>
  <c r="DN27" i="68" s="1"/>
  <c r="DN238" i="15"/>
  <c r="DN237" i="15" s="1"/>
  <c r="DO12" i="21"/>
  <c r="DN73" i="21"/>
  <c r="DN47" i="15" s="1"/>
  <c r="DN49" i="15" s="1"/>
  <c r="AH141" i="69"/>
  <c r="AH70" i="69"/>
  <c r="DN11" i="15" l="1"/>
  <c r="DN19" i="15" s="1"/>
  <c r="DO46" i="15"/>
  <c r="AH154" i="69"/>
  <c r="AH148" i="69"/>
  <c r="AH159" i="69"/>
  <c r="AH72" i="69"/>
  <c r="AI11" i="69"/>
  <c r="AI14" i="69" s="1"/>
  <c r="AH144" i="69"/>
  <c r="AH149" i="69" s="1"/>
  <c r="DO82" i="21"/>
  <c r="DO83" i="21" s="1"/>
  <c r="DO85" i="21" s="1"/>
  <c r="DO15" i="21"/>
  <c r="AH160" i="69" l="1"/>
  <c r="AH161" i="69" s="1"/>
  <c r="DO26" i="21"/>
  <c r="DO43" i="13"/>
  <c r="AH145" i="69"/>
  <c r="DO33" i="21" l="1"/>
  <c r="DO36" i="21" s="1"/>
  <c r="DO61" i="21" s="1"/>
  <c r="AH146" i="69"/>
  <c r="AI153" i="69"/>
  <c r="AI140" i="69"/>
  <c r="DO42" i="13"/>
  <c r="DO54" i="13" s="1"/>
  <c r="DO57" i="13" s="1"/>
  <c r="DO204" i="15" s="1"/>
  <c r="DO89" i="21" l="1"/>
  <c r="DO97" i="21" s="1"/>
  <c r="DO63" i="21" l="1"/>
  <c r="DO54" i="15"/>
  <c r="DO56" i="15" s="1"/>
  <c r="DO99" i="21"/>
  <c r="DP53" i="15" l="1"/>
  <c r="DO12" i="15"/>
  <c r="DP96" i="21"/>
  <c r="DO101" i="21"/>
  <c r="DO220" i="15" s="1"/>
  <c r="DO83" i="68"/>
  <c r="DO64" i="21"/>
  <c r="DO185" i="21" s="1"/>
  <c r="DO190" i="21" s="1"/>
  <c r="DP98" i="21" l="1"/>
  <c r="DP81" i="21"/>
  <c r="DO66" i="21"/>
  <c r="DO191" i="21"/>
  <c r="DP188" i="21" s="1"/>
  <c r="DO196" i="21"/>
  <c r="DP35" i="21" l="1"/>
  <c r="DP55" i="15"/>
  <c r="DO67" i="21"/>
  <c r="DO68" i="21" s="1"/>
  <c r="DO167" i="15"/>
  <c r="DO168" i="15" s="1"/>
  <c r="DO200" i="21"/>
  <c r="DO201" i="21"/>
  <c r="DO197" i="21"/>
  <c r="DP194" i="21" s="1"/>
  <c r="DO61" i="68"/>
  <c r="DO224" i="21" l="1"/>
  <c r="DO228" i="21" s="1"/>
  <c r="DP165" i="15"/>
  <c r="DO27" i="15"/>
  <c r="DO62" i="68"/>
  <c r="DO66" i="68" s="1"/>
  <c r="DO68" i="68" s="1"/>
  <c r="DP189" i="21"/>
  <c r="DP51" i="13" l="1"/>
  <c r="DO118" i="15"/>
  <c r="DO119" i="15" s="1"/>
  <c r="DO70" i="21"/>
  <c r="DO229" i="21"/>
  <c r="DO82" i="68"/>
  <c r="DO21" i="15" l="1"/>
  <c r="DO30" i="15" s="1"/>
  <c r="DP116" i="15"/>
  <c r="DO221" i="15"/>
  <c r="DP226" i="21"/>
  <c r="DO18" i="68"/>
  <c r="DO23" i="68" s="1"/>
  <c r="DO71" i="21"/>
  <c r="DP45" i="13"/>
  <c r="DO73" i="21" l="1"/>
  <c r="DO47" i="15" s="1"/>
  <c r="DO49" i="15" s="1"/>
  <c r="DP12" i="21"/>
  <c r="DO238" i="15"/>
  <c r="DO81" i="68"/>
  <c r="DO84" i="68" s="1"/>
  <c r="DO86" i="68" s="1"/>
  <c r="DO25" i="68"/>
  <c r="DO27" i="68" s="1"/>
  <c r="DP15" i="21" l="1"/>
  <c r="DP82" i="21"/>
  <c r="DP83" i="21" s="1"/>
  <c r="DP85" i="21" s="1"/>
  <c r="DO11" i="15"/>
  <c r="DO19" i="15" s="1"/>
  <c r="DP46" i="15"/>
  <c r="DP43" i="13" l="1"/>
  <c r="DP26" i="21"/>
  <c r="DP42" i="13" l="1"/>
  <c r="DP54" i="13" s="1"/>
  <c r="DP57" i="13" s="1"/>
  <c r="DP204" i="15" s="1"/>
  <c r="DP33" i="21"/>
  <c r="DP36" i="21" s="1"/>
  <c r="DP61" i="21" s="1"/>
  <c r="DP89" i="21" l="1"/>
  <c r="DP97" i="21" s="1"/>
  <c r="DP54" i="15" l="1"/>
  <c r="DP56" i="15" s="1"/>
  <c r="DP63" i="21"/>
  <c r="DP99" i="21"/>
  <c r="DQ96" i="21" l="1"/>
  <c r="DP101" i="21"/>
  <c r="DP220" i="15" s="1"/>
  <c r="DP83" i="68"/>
  <c r="DP64" i="21"/>
  <c r="DP185" i="21" s="1"/>
  <c r="DP190" i="21" s="1"/>
  <c r="DP12" i="15"/>
  <c r="DQ53" i="15"/>
  <c r="DQ98" i="21" l="1"/>
  <c r="DQ81" i="21"/>
  <c r="DP66" i="21"/>
  <c r="DP191" i="21"/>
  <c r="DQ188" i="21" s="1"/>
  <c r="DP196" i="21"/>
  <c r="DQ55" i="15" l="1"/>
  <c r="DQ35" i="21"/>
  <c r="DP67" i="21"/>
  <c r="DP68" i="21" s="1"/>
  <c r="DP167" i="15"/>
  <c r="DP168" i="15" s="1"/>
  <c r="DP201" i="21"/>
  <c r="DP200" i="21"/>
  <c r="DP197" i="21"/>
  <c r="DQ194" i="21" s="1"/>
  <c r="DQ189" i="21" s="1"/>
  <c r="DQ51" i="13" s="1"/>
  <c r="DP61" i="68"/>
  <c r="DP224" i="21" l="1"/>
  <c r="DP228" i="21" s="1"/>
  <c r="DQ45" i="13"/>
  <c r="DP27" i="15"/>
  <c r="DQ165" i="15"/>
  <c r="DP62" i="68"/>
  <c r="DP82" i="68" s="1"/>
  <c r="DP66" i="68" l="1"/>
  <c r="DP68" i="68" s="1"/>
  <c r="DP70" i="21"/>
  <c r="DP118" i="15"/>
  <c r="DP119" i="15" s="1"/>
  <c r="DP229" i="21"/>
  <c r="DP221" i="15" l="1"/>
  <c r="DQ226" i="21"/>
  <c r="DP21" i="15"/>
  <c r="DP30" i="15" s="1"/>
  <c r="DQ116" i="15"/>
  <c r="DP18" i="68"/>
  <c r="DP23" i="68" s="1"/>
  <c r="DP71" i="21"/>
  <c r="DP73" i="21" l="1"/>
  <c r="DP47" i="15" s="1"/>
  <c r="DP49" i="15" s="1"/>
  <c r="DP238" i="15"/>
  <c r="DQ12" i="21"/>
  <c r="DP81" i="68"/>
  <c r="DP84" i="68" s="1"/>
  <c r="DP86" i="68" s="1"/>
  <c r="DP25" i="68"/>
  <c r="DP27" i="68" s="1"/>
  <c r="DQ15" i="21" l="1"/>
  <c r="DQ82" i="21"/>
  <c r="DQ83" i="21" s="1"/>
  <c r="DQ85" i="21" s="1"/>
  <c r="DP11" i="15"/>
  <c r="DP19" i="15" s="1"/>
  <c r="DQ46" i="15"/>
  <c r="DQ26" i="21" l="1"/>
  <c r="DQ43" i="13"/>
  <c r="DQ42" i="13" l="1"/>
  <c r="DQ54" i="13" s="1"/>
  <c r="DQ57" i="13" s="1"/>
  <c r="DQ204" i="15" s="1"/>
  <c r="DQ33" i="21"/>
  <c r="DQ36" i="21" s="1"/>
  <c r="DQ61" i="21" s="1"/>
  <c r="DQ89" i="21" l="1"/>
  <c r="DQ97" i="21" s="1"/>
  <c r="DQ54" i="15" l="1"/>
  <c r="DQ56" i="15" s="1"/>
  <c r="DQ63" i="21"/>
  <c r="DQ99" i="21"/>
  <c r="DQ101" i="21" l="1"/>
  <c r="DQ220" i="15" s="1"/>
  <c r="DR96" i="21"/>
  <c r="DQ83" i="68"/>
  <c r="DQ64" i="21"/>
  <c r="DQ185" i="21" s="1"/>
  <c r="DQ190" i="21" s="1"/>
  <c r="DR53" i="15"/>
  <c r="DQ12" i="15"/>
  <c r="DR98" i="21" l="1"/>
  <c r="DR81" i="21"/>
  <c r="DQ66" i="21"/>
  <c r="DQ191" i="21"/>
  <c r="DR188" i="21" s="1"/>
  <c r="DQ196" i="21"/>
  <c r="DR55" i="15" l="1"/>
  <c r="DR35" i="21"/>
  <c r="DQ67" i="21"/>
  <c r="DQ68" i="21" s="1"/>
  <c r="DQ167" i="15"/>
  <c r="DQ168" i="15" s="1"/>
  <c r="DQ200" i="21"/>
  <c r="DQ201" i="21"/>
  <c r="DQ197" i="21"/>
  <c r="DR194" i="21" s="1"/>
  <c r="DR189" i="21" s="1"/>
  <c r="DR51" i="13" s="1"/>
  <c r="DQ61" i="68"/>
  <c r="AI34" i="69" l="1"/>
  <c r="DR45" i="13"/>
  <c r="AI50" i="24"/>
  <c r="AI44" i="24" s="1"/>
  <c r="DQ224" i="21"/>
  <c r="DQ228" i="21" s="1"/>
  <c r="DQ27" i="15"/>
  <c r="DR165" i="15"/>
  <c r="DQ62" i="68"/>
  <c r="DQ82" i="68" s="1"/>
  <c r="DQ66" i="68" l="1"/>
  <c r="DQ68" i="68" s="1"/>
  <c r="DQ70" i="21"/>
  <c r="DQ118" i="15"/>
  <c r="DQ119" i="15" s="1"/>
  <c r="DQ229" i="21"/>
  <c r="DQ221" i="15" l="1"/>
  <c r="DR226" i="21"/>
  <c r="DQ21" i="15"/>
  <c r="DQ30" i="15" s="1"/>
  <c r="DR116" i="15"/>
  <c r="DQ18" i="68"/>
  <c r="DQ23" i="68" s="1"/>
  <c r="DQ71" i="21"/>
  <c r="DQ81" i="68" l="1"/>
  <c r="DQ84" i="68" s="1"/>
  <c r="DQ86" i="68" s="1"/>
  <c r="DQ25" i="68"/>
  <c r="DQ27" i="68" s="1"/>
  <c r="DQ73" i="21"/>
  <c r="DQ47" i="15" s="1"/>
  <c r="DQ49" i="15" s="1"/>
  <c r="DR12" i="21"/>
  <c r="DQ238" i="15"/>
  <c r="DR15" i="21" l="1"/>
  <c r="DR82" i="21"/>
  <c r="DR83" i="21" s="1"/>
  <c r="DR85" i="21" s="1"/>
  <c r="DQ11" i="15"/>
  <c r="DQ19" i="15" s="1"/>
  <c r="DR46" i="15"/>
  <c r="DR26" i="21" l="1"/>
  <c r="DR43" i="13"/>
  <c r="DR42" i="13" l="1"/>
  <c r="DR54" i="13" s="1"/>
  <c r="DR57" i="13" s="1"/>
  <c r="DR204" i="15" s="1"/>
  <c r="AI42" i="24"/>
  <c r="AI41" i="24" s="1"/>
  <c r="AI53" i="24" s="1"/>
  <c r="DR33" i="21"/>
  <c r="DR36" i="21" s="1"/>
  <c r="DR61" i="21" s="1"/>
  <c r="AI25" i="69"/>
  <c r="AI32" i="69" s="1"/>
  <c r="DR89" i="21" l="1"/>
  <c r="DR97" i="21" s="1"/>
  <c r="AI61" i="24"/>
  <c r="AI67" i="24" s="1"/>
  <c r="AI56" i="24"/>
  <c r="AI35" i="69"/>
  <c r="AI60" i="69" s="1"/>
  <c r="DR63" i="21" l="1"/>
  <c r="DR54" i="15"/>
  <c r="DR56" i="15" s="1"/>
  <c r="DR99" i="21"/>
  <c r="AI94" i="69"/>
  <c r="AI101" i="69"/>
  <c r="AI119" i="69"/>
  <c r="AI69" i="24"/>
  <c r="AI70" i="24"/>
  <c r="DR101" i="21" l="1"/>
  <c r="DR220" i="15" s="1"/>
  <c r="DS96" i="21"/>
  <c r="DR12" i="15"/>
  <c r="DS53" i="15"/>
  <c r="AI62" i="69"/>
  <c r="AI63" i="69" s="1"/>
  <c r="DR83" i="68"/>
  <c r="DR64" i="21"/>
  <c r="DR185" i="21" s="1"/>
  <c r="DR190" i="21" s="1"/>
  <c r="DQ225" i="15"/>
  <c r="DQ239" i="15" s="1"/>
  <c r="DQ237" i="15" s="1"/>
  <c r="DO225" i="15"/>
  <c r="DO239" i="15" s="1"/>
  <c r="DO237" i="15" s="1"/>
  <c r="AI110" i="69"/>
  <c r="AI112" i="69" s="1"/>
  <c r="AI103" i="69"/>
  <c r="DP225" i="15"/>
  <c r="DP239" i="15" s="1"/>
  <c r="DP237" i="15" s="1"/>
  <c r="DR225" i="15"/>
  <c r="DR239" i="15" s="1"/>
  <c r="AI92" i="24"/>
  <c r="AI94" i="24" s="1"/>
  <c r="AI128" i="69"/>
  <c r="AI130" i="69" s="1"/>
  <c r="AI121" i="69"/>
  <c r="DQ222" i="15"/>
  <c r="DO222" i="15"/>
  <c r="DR222" i="15"/>
  <c r="DP222" i="15"/>
  <c r="DS98" i="21" l="1"/>
  <c r="DS81" i="21"/>
  <c r="DR66" i="21"/>
  <c r="DR191" i="21"/>
  <c r="DS188" i="21" s="1"/>
  <c r="AI97" i="24"/>
  <c r="AI98" i="24" s="1"/>
  <c r="AI99" i="24" s="1"/>
  <c r="AI119" i="24"/>
  <c r="DO223" i="15"/>
  <c r="DR223" i="15"/>
  <c r="DP223" i="15"/>
  <c r="DQ223" i="15"/>
  <c r="DR196" i="21"/>
  <c r="AJ82" i="24"/>
  <c r="AI93" i="24"/>
  <c r="AJ83" i="24"/>
  <c r="AJ78" i="24"/>
  <c r="AJ80" i="24"/>
  <c r="AJ77" i="24"/>
  <c r="AJ75" i="24"/>
  <c r="AJ79" i="24"/>
  <c r="AJ86" i="24"/>
  <c r="AJ74" i="24"/>
  <c r="AJ76" i="24"/>
  <c r="AJ81" i="24"/>
  <c r="AJ85" i="24"/>
  <c r="AJ84" i="24"/>
  <c r="AJ87" i="24"/>
  <c r="AJ73" i="24"/>
  <c r="DS55" i="15" l="1"/>
  <c r="DS35" i="21"/>
  <c r="AI100" i="24"/>
  <c r="AI116" i="24" s="1"/>
  <c r="AI117" i="24" s="1"/>
  <c r="AJ72" i="24"/>
  <c r="AJ88" i="24" s="1"/>
  <c r="DR167" i="15"/>
  <c r="DR168" i="15" s="1"/>
  <c r="DR67" i="21"/>
  <c r="DR200" i="21"/>
  <c r="DR201" i="21"/>
  <c r="DR197" i="21"/>
  <c r="DS194" i="21" s="1"/>
  <c r="DS189" i="21" s="1"/>
  <c r="DS51" i="13" s="1"/>
  <c r="DR61" i="68"/>
  <c r="AI65" i="69"/>
  <c r="AJ108" i="24" l="1"/>
  <c r="AJ111" i="24"/>
  <c r="AJ107" i="24"/>
  <c r="AJ112" i="24"/>
  <c r="AJ105" i="24"/>
  <c r="AJ109" i="24"/>
  <c r="AJ106" i="24"/>
  <c r="AJ110" i="24"/>
  <c r="AJ113" i="24"/>
  <c r="AJ104" i="24"/>
  <c r="AI123" i="24"/>
  <c r="DS165" i="15"/>
  <c r="DR27" i="15"/>
  <c r="DR62" i="68"/>
  <c r="DR66" i="68" s="1"/>
  <c r="DR68" i="68" s="1"/>
  <c r="AI66" i="69"/>
  <c r="AI143" i="69" s="1"/>
  <c r="AI156" i="69" s="1"/>
  <c r="DR68" i="21"/>
  <c r="DS45" i="13"/>
  <c r="AI121" i="24"/>
  <c r="AJ114" i="24" l="1"/>
  <c r="DR224" i="21"/>
  <c r="DR228" i="21" s="1"/>
  <c r="AI122" i="24"/>
  <c r="AI124" i="24" s="1"/>
  <c r="DR82" i="68"/>
  <c r="AI67" i="69"/>
  <c r="DR70" i="21" l="1"/>
  <c r="DR118" i="15"/>
  <c r="DR119" i="15" s="1"/>
  <c r="DR229" i="21"/>
  <c r="DS116" i="15" l="1"/>
  <c r="DR21" i="15"/>
  <c r="DR30" i="15" s="1"/>
  <c r="DR221" i="15"/>
  <c r="DS226" i="21"/>
  <c r="DR18" i="68"/>
  <c r="DR23" i="68" s="1"/>
  <c r="AI69" i="69"/>
  <c r="DR71" i="21"/>
  <c r="AI141" i="69" l="1"/>
  <c r="AI70" i="69"/>
  <c r="DR73" i="21"/>
  <c r="DR47" i="15" s="1"/>
  <c r="DR49" i="15" s="1"/>
  <c r="DR238" i="15"/>
  <c r="DR237" i="15" s="1"/>
  <c r="DS12" i="21"/>
  <c r="DR81" i="68"/>
  <c r="DR84" i="68" s="1"/>
  <c r="DR86" i="68" s="1"/>
  <c r="DR25" i="68"/>
  <c r="DR27" i="68" s="1"/>
  <c r="DS82" i="21" l="1"/>
  <c r="DS83" i="21" s="1"/>
  <c r="DS85" i="21" s="1"/>
  <c r="DS15" i="21"/>
  <c r="AI72" i="69"/>
  <c r="AJ11" i="69"/>
  <c r="AJ14" i="69" s="1"/>
  <c r="AI159" i="69"/>
  <c r="AI144" i="69"/>
  <c r="AI149" i="69" s="1"/>
  <c r="DS46" i="15"/>
  <c r="DR11" i="15"/>
  <c r="DR19" i="15" s="1"/>
  <c r="AI148" i="69"/>
  <c r="AI154" i="69"/>
  <c r="AI160" i="69" l="1"/>
  <c r="AI161" i="69" s="1"/>
  <c r="E161" i="69" s="1"/>
  <c r="DS26" i="21"/>
  <c r="DS43" i="13"/>
  <c r="AI145" i="69"/>
  <c r="AI146" i="69" l="1"/>
  <c r="AJ153" i="69"/>
  <c r="AJ140" i="69"/>
  <c r="DS42" i="13"/>
  <c r="DS54" i="13" s="1"/>
  <c r="DS57" i="13" s="1"/>
  <c r="DS204" i="15" s="1"/>
  <c r="DS33" i="21"/>
  <c r="DS36" i="21" s="1"/>
  <c r="DS61" i="21" s="1"/>
  <c r="DS89" i="21" l="1"/>
  <c r="DS97" i="21" s="1"/>
  <c r="DS63" i="21" l="1"/>
  <c r="DS54" i="15"/>
  <c r="DS56" i="15" s="1"/>
  <c r="DS99" i="21"/>
  <c r="DS12" i="15" l="1"/>
  <c r="DT53" i="15"/>
  <c r="DT96" i="21"/>
  <c r="DS101" i="21"/>
  <c r="DS220" i="15" s="1"/>
  <c r="DS83" i="68"/>
  <c r="DS64" i="21"/>
  <c r="DS185" i="21" s="1"/>
  <c r="DS190" i="21" s="1"/>
  <c r="DT98" i="21" l="1"/>
  <c r="DT81" i="21"/>
  <c r="DS66" i="21"/>
  <c r="DS191" i="21"/>
  <c r="DT188" i="21" s="1"/>
  <c r="DS196" i="21"/>
  <c r="DT35" i="21" l="1"/>
  <c r="DT55" i="15"/>
  <c r="DS67" i="21"/>
  <c r="DS68" i="21" s="1"/>
  <c r="DS167" i="15"/>
  <c r="DS168" i="15" s="1"/>
  <c r="DS201" i="21"/>
  <c r="DS200" i="21"/>
  <c r="DS197" i="21"/>
  <c r="DT194" i="21" s="1"/>
  <c r="DT189" i="21" s="1"/>
  <c r="DT51" i="13" s="1"/>
  <c r="DS61" i="68"/>
  <c r="DT45" i="13" l="1"/>
  <c r="DS224" i="21"/>
  <c r="DS228" i="21" s="1"/>
  <c r="DS27" i="15"/>
  <c r="DT165" i="15"/>
  <c r="DS62" i="68"/>
  <c r="DS82" i="68" s="1"/>
  <c r="DS66" i="68" l="1"/>
  <c r="DS68" i="68" s="1"/>
  <c r="DS118" i="15"/>
  <c r="DS119" i="15" s="1"/>
  <c r="DS70" i="21"/>
  <c r="DS229" i="21"/>
  <c r="DT116" i="15" l="1"/>
  <c r="DS21" i="15"/>
  <c r="DS30" i="15" s="1"/>
  <c r="DS221" i="15"/>
  <c r="DT226" i="21"/>
  <c r="DS18" i="68"/>
  <c r="DS23" i="68" s="1"/>
  <c r="DS71" i="21"/>
  <c r="DS81" i="68" l="1"/>
  <c r="DS84" i="68" s="1"/>
  <c r="DS86" i="68" s="1"/>
  <c r="DS25" i="68"/>
  <c r="DS27" i="68" s="1"/>
  <c r="DS238" i="15"/>
  <c r="DS73" i="21"/>
  <c r="DS47" i="15" s="1"/>
  <c r="DS49" i="15" s="1"/>
  <c r="DT12" i="21"/>
  <c r="DT82" i="21" l="1"/>
  <c r="DT83" i="21" s="1"/>
  <c r="DT85" i="21" s="1"/>
  <c r="DT15" i="21"/>
  <c r="DT46" i="15"/>
  <c r="DS11" i="15"/>
  <c r="DS19" i="15" s="1"/>
  <c r="DT43" i="13" l="1"/>
  <c r="DT26" i="21"/>
  <c r="DT42" i="13" l="1"/>
  <c r="DT54" i="13" s="1"/>
  <c r="DT57" i="13" s="1"/>
  <c r="DT204" i="15" s="1"/>
  <c r="DT33" i="21"/>
  <c r="DT36" i="21" s="1"/>
  <c r="DT61" i="21" s="1"/>
  <c r="DT89" i="21" l="1"/>
  <c r="DT97" i="21" s="1"/>
  <c r="DT63" i="21" l="1"/>
  <c r="DT54" i="15"/>
  <c r="DT56" i="15" s="1"/>
  <c r="DT99" i="21"/>
  <c r="DT101" i="21" l="1"/>
  <c r="DT220" i="15" s="1"/>
  <c r="DU96" i="21"/>
  <c r="DT12" i="15"/>
  <c r="DU53" i="15"/>
  <c r="DT83" i="68"/>
  <c r="DT64" i="21"/>
  <c r="DT185" i="21" s="1"/>
  <c r="DT190" i="21" s="1"/>
  <c r="DU98" i="21" l="1"/>
  <c r="DU81" i="21"/>
  <c r="DT66" i="21"/>
  <c r="DT191" i="21"/>
  <c r="DU188" i="21" s="1"/>
  <c r="DT196" i="21"/>
  <c r="DU35" i="21" l="1"/>
  <c r="DU55" i="15"/>
  <c r="DT67" i="21"/>
  <c r="DT68" i="21" s="1"/>
  <c r="DT167" i="15"/>
  <c r="DT168" i="15" s="1"/>
  <c r="DT200" i="21"/>
  <c r="DT201" i="21"/>
  <c r="DT197" i="21"/>
  <c r="DU194" i="21" s="1"/>
  <c r="DU189" i="21" s="1"/>
  <c r="DU51" i="13" s="1"/>
  <c r="DT61" i="68"/>
  <c r="DU45" i="13" l="1"/>
  <c r="DT224" i="21"/>
  <c r="DT228" i="21" s="1"/>
  <c r="DT27" i="15"/>
  <c r="DU165" i="15"/>
  <c r="DT62" i="68"/>
  <c r="DT82" i="68" s="1"/>
  <c r="DT70" i="21" l="1"/>
  <c r="DT118" i="15"/>
  <c r="DT119" i="15" s="1"/>
  <c r="DT229" i="21"/>
  <c r="DT66" i="68"/>
  <c r="DT68" i="68" s="1"/>
  <c r="DU116" i="15" l="1"/>
  <c r="DT21" i="15"/>
  <c r="DT30" i="15" s="1"/>
  <c r="DT18" i="68"/>
  <c r="DT23" i="68" s="1"/>
  <c r="DT71" i="21"/>
  <c r="DT221" i="15"/>
  <c r="DU226" i="21"/>
  <c r="DT81" i="68" l="1"/>
  <c r="DT84" i="68" s="1"/>
  <c r="DT86" i="68" s="1"/>
  <c r="DT25" i="68"/>
  <c r="DT27" i="68" s="1"/>
  <c r="DT73" i="21"/>
  <c r="DT47" i="15" s="1"/>
  <c r="DT49" i="15" s="1"/>
  <c r="DT238" i="15"/>
  <c r="DU12" i="21"/>
  <c r="DU15" i="21" l="1"/>
  <c r="DU82" i="21"/>
  <c r="DU83" i="21" s="1"/>
  <c r="DU85" i="21" s="1"/>
  <c r="DU46" i="15"/>
  <c r="DT11" i="15"/>
  <c r="DT19" i="15" s="1"/>
  <c r="DU43" i="13" l="1"/>
  <c r="DU26" i="21"/>
  <c r="DU33" i="21" l="1"/>
  <c r="DU36" i="21" s="1"/>
  <c r="DU61" i="21" s="1"/>
  <c r="DU42" i="13"/>
  <c r="DU54" i="13" s="1"/>
  <c r="DU57" i="13" s="1"/>
  <c r="DU204" i="15" s="1"/>
  <c r="DU89" i="21" l="1"/>
  <c r="DU97" i="21" s="1"/>
  <c r="DU63" i="21" l="1"/>
  <c r="DU54" i="15"/>
  <c r="DU56" i="15" s="1"/>
  <c r="DU99" i="21"/>
  <c r="DU12" i="15" l="1"/>
  <c r="DV53" i="15"/>
  <c r="DV96" i="21"/>
  <c r="DU101" i="21"/>
  <c r="DU220" i="15" s="1"/>
  <c r="DU83" i="68"/>
  <c r="DU64" i="21"/>
  <c r="DU185" i="21" s="1"/>
  <c r="DU190" i="21" s="1"/>
  <c r="DV98" i="21" l="1"/>
  <c r="DV81" i="21"/>
  <c r="DU66" i="21"/>
  <c r="DU191" i="21"/>
  <c r="DV188" i="21" s="1"/>
  <c r="DU196" i="21"/>
  <c r="DV35" i="21" l="1"/>
  <c r="DV55" i="15"/>
  <c r="DU67" i="21"/>
  <c r="DU68" i="21" s="1"/>
  <c r="DU167" i="15"/>
  <c r="DU168" i="15" s="1"/>
  <c r="DU200" i="21"/>
  <c r="DU201" i="21"/>
  <c r="DU197" i="21"/>
  <c r="DV194" i="21" s="1"/>
  <c r="DU61" i="68"/>
  <c r="AJ34" i="69" l="1"/>
  <c r="DU224" i="21"/>
  <c r="DU228" i="21" s="1"/>
  <c r="DV189" i="21"/>
  <c r="DU27" i="15"/>
  <c r="DV165" i="15"/>
  <c r="DU62" i="68"/>
  <c r="DU82" i="68" s="1"/>
  <c r="DU66" i="68" l="1"/>
  <c r="DU68" i="68" s="1"/>
  <c r="DV51" i="13"/>
  <c r="DU70" i="21"/>
  <c r="DU118" i="15"/>
  <c r="DU119" i="15" s="1"/>
  <c r="DU229" i="21"/>
  <c r="DU221" i="15" l="1"/>
  <c r="DV226" i="21"/>
  <c r="DV116" i="15"/>
  <c r="DU21" i="15"/>
  <c r="DU30" i="15" s="1"/>
  <c r="DU18" i="68"/>
  <c r="DU23" i="68" s="1"/>
  <c r="DU71" i="21"/>
  <c r="DV45" i="13"/>
  <c r="AJ50" i="24"/>
  <c r="AJ44" i="24" s="1"/>
  <c r="DU238" i="15" l="1"/>
  <c r="DV12" i="21"/>
  <c r="DU73" i="21"/>
  <c r="DU47" i="15" s="1"/>
  <c r="DU49" i="15" s="1"/>
  <c r="DU81" i="68"/>
  <c r="DU84" i="68" s="1"/>
  <c r="DU86" i="68" s="1"/>
  <c r="DU25" i="68"/>
  <c r="DU27" i="68" s="1"/>
  <c r="DV82" i="21" l="1"/>
  <c r="DV83" i="21" s="1"/>
  <c r="DV85" i="21" s="1"/>
  <c r="DV15" i="21"/>
  <c r="DU11" i="15"/>
  <c r="DU19" i="15" s="1"/>
  <c r="DV46" i="15"/>
  <c r="DV43" i="13" l="1"/>
  <c r="DV26" i="21"/>
  <c r="DV33" i="21" l="1"/>
  <c r="DV36" i="21" s="1"/>
  <c r="DV61" i="21" s="1"/>
  <c r="AJ25" i="69"/>
  <c r="AJ32" i="69" s="1"/>
  <c r="DV42" i="13"/>
  <c r="DV54" i="13" s="1"/>
  <c r="DV57" i="13" s="1"/>
  <c r="DV204" i="15" s="1"/>
  <c r="AJ42" i="24"/>
  <c r="AJ41" i="24" s="1"/>
  <c r="AJ53" i="24" s="1"/>
  <c r="AJ61" i="24" l="1"/>
  <c r="AJ67" i="24" s="1"/>
  <c r="AJ56" i="24"/>
  <c r="AJ35" i="69"/>
  <c r="AJ60" i="69" s="1"/>
  <c r="DV89" i="21"/>
  <c r="DV97" i="21" s="1"/>
  <c r="DV54" i="15" l="1"/>
  <c r="DV56" i="15" s="1"/>
  <c r="DV63" i="21"/>
  <c r="DV99" i="21"/>
  <c r="AJ101" i="69"/>
  <c r="AJ94" i="69"/>
  <c r="AJ119" i="69"/>
  <c r="AJ69" i="24"/>
  <c r="AJ70" i="24"/>
  <c r="DW96" i="21" l="1"/>
  <c r="DV101" i="21"/>
  <c r="DV220" i="15" s="1"/>
  <c r="AJ62" i="69"/>
  <c r="AJ63" i="69" s="1"/>
  <c r="DV83" i="68"/>
  <c r="DV64" i="21"/>
  <c r="DV185" i="21" s="1"/>
  <c r="DV190" i="21" s="1"/>
  <c r="DV196" i="21" s="1"/>
  <c r="DV12" i="15"/>
  <c r="DW53" i="15"/>
  <c r="AJ121" i="69"/>
  <c r="AJ128" i="69"/>
  <c r="AJ130" i="69" s="1"/>
  <c r="AJ92" i="24"/>
  <c r="DU222" i="15"/>
  <c r="DT222" i="15"/>
  <c r="DS222" i="15"/>
  <c r="DV222" i="15"/>
  <c r="DT225" i="15"/>
  <c r="DT239" i="15" s="1"/>
  <c r="DT237" i="15" s="1"/>
  <c r="AJ110" i="69"/>
  <c r="AJ112" i="69" s="1"/>
  <c r="DS225" i="15"/>
  <c r="DS239" i="15" s="1"/>
  <c r="DS237" i="15" s="1"/>
  <c r="AJ103" i="69"/>
  <c r="DU225" i="15"/>
  <c r="DU239" i="15" s="1"/>
  <c r="DU237" i="15" s="1"/>
  <c r="DV225" i="15"/>
  <c r="DV239" i="15" s="1"/>
  <c r="DW98" i="21" l="1"/>
  <c r="DW81" i="21"/>
  <c r="DV67" i="21"/>
  <c r="DV167" i="15"/>
  <c r="DV168" i="15" s="1"/>
  <c r="DV200" i="21"/>
  <c r="DV201" i="21"/>
  <c r="DV197" i="21"/>
  <c r="DW194" i="21" s="1"/>
  <c r="AK85" i="24"/>
  <c r="AK83" i="24"/>
  <c r="AK78" i="24"/>
  <c r="AK84" i="24"/>
  <c r="AK74" i="24"/>
  <c r="AK76" i="24"/>
  <c r="AJ93" i="24"/>
  <c r="AK82" i="24"/>
  <c r="AK80" i="24"/>
  <c r="AK79" i="24"/>
  <c r="AK77" i="24"/>
  <c r="AK87" i="24"/>
  <c r="AK86" i="24"/>
  <c r="AK75" i="24"/>
  <c r="AK81" i="24"/>
  <c r="DU223" i="15"/>
  <c r="DT223" i="15"/>
  <c r="DS223" i="15"/>
  <c r="DV223" i="15"/>
  <c r="AJ94" i="24"/>
  <c r="DV66" i="21"/>
  <c r="DV191" i="21"/>
  <c r="DW188" i="21" s="1"/>
  <c r="AK73" i="24"/>
  <c r="DW35" i="21" l="1"/>
  <c r="DW55" i="15"/>
  <c r="DW165" i="15"/>
  <c r="DV27" i="15"/>
  <c r="DV62" i="68"/>
  <c r="AJ66" i="69"/>
  <c r="AK72" i="24"/>
  <c r="AK88" i="24" s="1"/>
  <c r="DW189" i="21"/>
  <c r="DW51" i="13" s="1"/>
  <c r="DV61" i="68"/>
  <c r="AJ65" i="69"/>
  <c r="DV68" i="21"/>
  <c r="AJ119" i="24"/>
  <c r="AJ97" i="24"/>
  <c r="DV82" i="68" l="1"/>
  <c r="DV66" i="68"/>
  <c r="DV68" i="68" s="1"/>
  <c r="AJ98" i="24"/>
  <c r="AJ99" i="24" s="1"/>
  <c r="DV224" i="21"/>
  <c r="DV228" i="21" s="1"/>
  <c r="AJ143" i="69"/>
  <c r="AJ156" i="69" s="1"/>
  <c r="AJ67" i="69"/>
  <c r="DW45" i="13"/>
  <c r="AJ100" i="24" l="1"/>
  <c r="AJ116" i="24" s="1"/>
  <c r="AJ117" i="24" s="1"/>
  <c r="DV70" i="21"/>
  <c r="DV118" i="15"/>
  <c r="DV119" i="15" s="1"/>
  <c r="DV229" i="21"/>
  <c r="AJ121" i="24" l="1"/>
  <c r="AJ122" i="24" s="1"/>
  <c r="DW226" i="21"/>
  <c r="DV221" i="15"/>
  <c r="DW116" i="15"/>
  <c r="DV21" i="15"/>
  <c r="DV30" i="15" s="1"/>
  <c r="DV18" i="68"/>
  <c r="DV23" i="68" s="1"/>
  <c r="AJ69" i="69"/>
  <c r="DV71" i="21"/>
  <c r="AK112" i="24"/>
  <c r="AK104" i="24"/>
  <c r="AK108" i="24"/>
  <c r="AK111" i="24"/>
  <c r="AK113" i="24"/>
  <c r="AK109" i="24"/>
  <c r="AK110" i="24"/>
  <c r="AK106" i="24"/>
  <c r="AK107" i="24"/>
  <c r="AJ123" i="24"/>
  <c r="AK105" i="24"/>
  <c r="AJ124" i="24" l="1"/>
  <c r="AK114" i="24"/>
  <c r="DV73" i="21"/>
  <c r="DV47" i="15" s="1"/>
  <c r="DV49" i="15" s="1"/>
  <c r="DV238" i="15"/>
  <c r="DV237" i="15" s="1"/>
  <c r="DW12" i="21"/>
  <c r="AJ141" i="69"/>
  <c r="AJ70" i="69"/>
  <c r="DV81" i="68"/>
  <c r="DV84" i="68" s="1"/>
  <c r="DV86" i="68" s="1"/>
  <c r="DV25" i="68"/>
  <c r="DV27" i="68" s="1"/>
  <c r="DW15" i="21" l="1"/>
  <c r="DW82" i="21"/>
  <c r="DW83" i="21" s="1"/>
  <c r="DW85" i="21" s="1"/>
  <c r="AK11" i="69"/>
  <c r="AK14" i="69" s="1"/>
  <c r="AJ159" i="69"/>
  <c r="AJ72" i="69"/>
  <c r="AJ144" i="69"/>
  <c r="AJ149" i="69" s="1"/>
  <c r="DV11" i="15"/>
  <c r="DV19" i="15" s="1"/>
  <c r="DW46" i="15"/>
  <c r="AJ154" i="69"/>
  <c r="AJ148" i="69"/>
  <c r="AJ145" i="69" l="1"/>
  <c r="AK140" i="69" s="1"/>
  <c r="AJ160" i="69"/>
  <c r="AJ161" i="69" s="1"/>
  <c r="DW43" i="13"/>
  <c r="DW26" i="21"/>
  <c r="AK153" i="69" l="1"/>
  <c r="AJ146" i="69"/>
  <c r="DW42" i="13"/>
  <c r="DW54" i="13" s="1"/>
  <c r="DW57" i="13" s="1"/>
  <c r="DW204" i="15" s="1"/>
  <c r="DW33" i="21"/>
  <c r="DW36" i="21" s="1"/>
  <c r="DW61" i="21" s="1"/>
  <c r="DW89" i="21" l="1"/>
  <c r="DW97" i="21" s="1"/>
  <c r="DW63" i="21" l="1"/>
  <c r="DW54" i="15"/>
  <c r="DW56" i="15" s="1"/>
  <c r="DW99" i="21"/>
  <c r="DX96" i="21" l="1"/>
  <c r="DW101" i="21"/>
  <c r="DW220" i="15" s="1"/>
  <c r="DW12" i="15"/>
  <c r="DX53" i="15"/>
  <c r="DW83" i="68"/>
  <c r="DW64" i="21"/>
  <c r="DW185" i="21" s="1"/>
  <c r="DW190" i="21" s="1"/>
  <c r="DX98" i="21" l="1"/>
  <c r="DX81" i="21"/>
  <c r="DW66" i="21"/>
  <c r="DW191" i="21"/>
  <c r="DX188" i="21" s="1"/>
  <c r="DW196" i="21"/>
  <c r="DX55" i="15" l="1"/>
  <c r="DX35" i="21"/>
  <c r="DW167" i="15"/>
  <c r="DW168" i="15" s="1"/>
  <c r="DW67" i="21"/>
  <c r="DW201" i="21"/>
  <c r="DW200" i="21"/>
  <c r="DW197" i="21"/>
  <c r="DX194" i="21" s="1"/>
  <c r="DX189" i="21" s="1"/>
  <c r="DX51" i="13" s="1"/>
  <c r="DW61" i="68"/>
  <c r="DX45" i="13" l="1"/>
  <c r="DW62" i="68"/>
  <c r="DW66" i="68" s="1"/>
  <c r="DW68" i="68" s="1"/>
  <c r="DX165" i="15"/>
  <c r="DW27" i="15"/>
  <c r="DW68" i="21"/>
  <c r="DW82" i="68" l="1"/>
  <c r="DW224" i="21"/>
  <c r="DW228" i="21" s="1"/>
  <c r="DW118" i="15" l="1"/>
  <c r="DW119" i="15" s="1"/>
  <c r="DW70" i="21"/>
  <c r="DW229" i="21"/>
  <c r="DW221" i="15" l="1"/>
  <c r="DX226" i="21"/>
  <c r="DW18" i="68"/>
  <c r="DW23" i="68" s="1"/>
  <c r="DW71" i="21"/>
  <c r="DW21" i="15"/>
  <c r="DW30" i="15" s="1"/>
  <c r="DX116" i="15"/>
  <c r="DW81" i="68" l="1"/>
  <c r="DW84" i="68" s="1"/>
  <c r="DW86" i="68" s="1"/>
  <c r="DW25" i="68"/>
  <c r="DW27" i="68" s="1"/>
  <c r="DW238" i="15"/>
  <c r="DX12" i="21"/>
  <c r="DW73" i="21"/>
  <c r="DW47" i="15" s="1"/>
  <c r="DW49" i="15" s="1"/>
  <c r="DW11" i="15" l="1"/>
  <c r="DW19" i="15" s="1"/>
  <c r="DX46" i="15"/>
  <c r="DX15" i="21"/>
  <c r="DX82" i="21"/>
  <c r="DX83" i="21" s="1"/>
  <c r="DX85" i="21" s="1"/>
  <c r="DX43" i="13" l="1"/>
  <c r="DX26" i="21"/>
  <c r="DX33" i="21" l="1"/>
  <c r="DX36" i="21" s="1"/>
  <c r="DX61" i="21" s="1"/>
  <c r="DX42" i="13"/>
  <c r="DX54" i="13" s="1"/>
  <c r="DX57" i="13" s="1"/>
  <c r="DX204" i="15" s="1"/>
  <c r="DX89" i="21" l="1"/>
  <c r="DX97" i="21" s="1"/>
  <c r="DX54" i="15" l="1"/>
  <c r="DX56" i="15" s="1"/>
  <c r="DX63" i="21"/>
  <c r="DX99" i="21"/>
  <c r="DX101" i="21" l="1"/>
  <c r="DX220" i="15" s="1"/>
  <c r="DY96" i="21"/>
  <c r="DX83" i="68"/>
  <c r="DX64" i="21"/>
  <c r="DX185" i="21" s="1"/>
  <c r="DX190" i="21" s="1"/>
  <c r="DX12" i="15"/>
  <c r="DY53" i="15"/>
  <c r="DY98" i="21" l="1"/>
  <c r="DY81" i="21"/>
  <c r="DX66" i="21"/>
  <c r="DX191" i="21"/>
  <c r="DY188" i="21" s="1"/>
  <c r="DX196" i="21"/>
  <c r="DY35" i="21" l="1"/>
  <c r="DY55" i="15"/>
  <c r="DX67" i="21"/>
  <c r="DX68" i="21" s="1"/>
  <c r="DX167" i="15"/>
  <c r="DX168" i="15" s="1"/>
  <c r="DX201" i="21"/>
  <c r="DX200" i="21"/>
  <c r="DX197" i="21"/>
  <c r="DY194" i="21" s="1"/>
  <c r="DY189" i="21" s="1"/>
  <c r="DY51" i="13" s="1"/>
  <c r="DX61" i="68"/>
  <c r="DY45" i="13" l="1"/>
  <c r="DX224" i="21"/>
  <c r="DX228" i="21" s="1"/>
  <c r="DX27" i="15"/>
  <c r="DY165" i="15"/>
  <c r="DX62" i="68"/>
  <c r="DX66" i="68" s="1"/>
  <c r="DX68" i="68" s="1"/>
  <c r="DX82" i="68" l="1"/>
  <c r="DX70" i="21"/>
  <c r="DX118" i="15"/>
  <c r="DX119" i="15" s="1"/>
  <c r="DX229" i="21"/>
  <c r="DX21" i="15" l="1"/>
  <c r="DX30" i="15" s="1"/>
  <c r="DY116" i="15"/>
  <c r="DY226" i="21"/>
  <c r="DX221" i="15"/>
  <c r="DX18" i="68"/>
  <c r="DX23" i="68" s="1"/>
  <c r="DX71" i="21"/>
  <c r="DX73" i="21" l="1"/>
  <c r="DX47" i="15" s="1"/>
  <c r="DX49" i="15" s="1"/>
  <c r="DX238" i="15"/>
  <c r="DY12" i="21"/>
  <c r="DX81" i="68"/>
  <c r="DX84" i="68" s="1"/>
  <c r="DX86" i="68" s="1"/>
  <c r="DX25" i="68"/>
  <c r="DX27" i="68" s="1"/>
  <c r="DY82" i="21" l="1"/>
  <c r="DY83" i="21" s="1"/>
  <c r="DY85" i="21" s="1"/>
  <c r="DY15" i="21"/>
  <c r="DY46" i="15"/>
  <c r="DX11" i="15"/>
  <c r="DX19" i="15" s="1"/>
  <c r="DY26" i="21" l="1"/>
  <c r="DY43" i="13"/>
  <c r="DY42" i="13" l="1"/>
  <c r="DY54" i="13" s="1"/>
  <c r="DY57" i="13" s="1"/>
  <c r="DY204" i="15" s="1"/>
  <c r="DY33" i="21"/>
  <c r="DY36" i="21" s="1"/>
  <c r="DY61" i="21" s="1"/>
  <c r="DY89" i="21" l="1"/>
  <c r="DY97" i="21" s="1"/>
  <c r="DY63" i="21" l="1"/>
  <c r="DY54" i="15"/>
  <c r="DY56" i="15" s="1"/>
  <c r="DY99" i="21"/>
  <c r="DZ53" i="15" l="1"/>
  <c r="DY12" i="15"/>
  <c r="DZ96" i="21"/>
  <c r="DY101" i="21"/>
  <c r="DY220" i="15" s="1"/>
  <c r="DY83" i="68"/>
  <c r="DY64" i="21"/>
  <c r="DY185" i="21" s="1"/>
  <c r="DY190" i="21" s="1"/>
  <c r="DZ98" i="21" l="1"/>
  <c r="DZ81" i="21"/>
  <c r="DY66" i="21"/>
  <c r="DY191" i="21"/>
  <c r="DZ188" i="21" s="1"/>
  <c r="DY196" i="21"/>
  <c r="DZ35" i="21" l="1"/>
  <c r="DZ55" i="15"/>
  <c r="DY167" i="15"/>
  <c r="DY168" i="15" s="1"/>
  <c r="DY67" i="21"/>
  <c r="DY68" i="21" s="1"/>
  <c r="DY201" i="21"/>
  <c r="DY200" i="21"/>
  <c r="DY197" i="21"/>
  <c r="DZ194" i="21" s="1"/>
  <c r="DZ189" i="21" s="1"/>
  <c r="DZ51" i="13" s="1"/>
  <c r="DY61" i="68"/>
  <c r="AK34" i="69" l="1"/>
  <c r="DZ45" i="13"/>
  <c r="AK50" i="24"/>
  <c r="AK44" i="24" s="1"/>
  <c r="DY224" i="21"/>
  <c r="DY228" i="21" s="1"/>
  <c r="DY62" i="68"/>
  <c r="DY66" i="68" s="1"/>
  <c r="DY68" i="68" s="1"/>
  <c r="DZ165" i="15"/>
  <c r="DY27" i="15"/>
  <c r="DY82" i="68" l="1"/>
  <c r="DY70" i="21"/>
  <c r="DY118" i="15"/>
  <c r="DY119" i="15" s="1"/>
  <c r="DY229" i="21"/>
  <c r="DY221" i="15" l="1"/>
  <c r="DZ226" i="21"/>
  <c r="DY21" i="15"/>
  <c r="DY30" i="15" s="1"/>
  <c r="DZ116" i="15"/>
  <c r="DY18" i="68"/>
  <c r="DY23" i="68" s="1"/>
  <c r="DY71" i="21"/>
  <c r="DY73" i="21" l="1"/>
  <c r="DY47" i="15" s="1"/>
  <c r="DY49" i="15" s="1"/>
  <c r="DY238" i="15"/>
  <c r="DZ12" i="21"/>
  <c r="DY81" i="68"/>
  <c r="DY84" i="68" s="1"/>
  <c r="DY86" i="68" s="1"/>
  <c r="DY25" i="68"/>
  <c r="DY27" i="68" s="1"/>
  <c r="DZ82" i="21" l="1"/>
  <c r="DZ83" i="21" s="1"/>
  <c r="DZ85" i="21" s="1"/>
  <c r="DZ15" i="21"/>
  <c r="DY11" i="15"/>
  <c r="DY19" i="15" s="1"/>
  <c r="DZ46" i="15"/>
  <c r="DZ26" i="21" l="1"/>
  <c r="DZ43" i="13"/>
  <c r="DZ42" i="13" l="1"/>
  <c r="DZ54" i="13" s="1"/>
  <c r="DZ57" i="13" s="1"/>
  <c r="DZ204" i="15" s="1"/>
  <c r="AK42" i="24"/>
  <c r="AK41" i="24" s="1"/>
  <c r="AK53" i="24" s="1"/>
  <c r="DZ33" i="21"/>
  <c r="DZ36" i="21" s="1"/>
  <c r="DZ61" i="21" s="1"/>
  <c r="AK25" i="69"/>
  <c r="AK32" i="69" s="1"/>
  <c r="DZ89" i="21" l="1"/>
  <c r="DZ97" i="21" s="1"/>
  <c r="AK61" i="24"/>
  <c r="AK67" i="24" s="1"/>
  <c r="AK56" i="24"/>
  <c r="AK35" i="69"/>
  <c r="AK60" i="69" s="1"/>
  <c r="DZ54" i="15" l="1"/>
  <c r="DZ56" i="15" s="1"/>
  <c r="DZ63" i="21"/>
  <c r="DZ99" i="21"/>
  <c r="AK94" i="69"/>
  <c r="AK101" i="69"/>
  <c r="AK119" i="69"/>
  <c r="AK70" i="24"/>
  <c r="AK69" i="24"/>
  <c r="AK62" i="69" l="1"/>
  <c r="AK63" i="69" s="1"/>
  <c r="DZ83" i="68"/>
  <c r="DZ64" i="21"/>
  <c r="DZ185" i="21" s="1"/>
  <c r="DZ190" i="21" s="1"/>
  <c r="DZ196" i="21" s="1"/>
  <c r="EA53" i="15"/>
  <c r="DZ12" i="15"/>
  <c r="EA96" i="21"/>
  <c r="DZ101" i="21"/>
  <c r="DZ220" i="15" s="1"/>
  <c r="DX222" i="15"/>
  <c r="DY222" i="15"/>
  <c r="DZ222" i="15"/>
  <c r="DW222" i="15"/>
  <c r="AK92" i="24"/>
  <c r="AL73" i="24" s="1"/>
  <c r="AK121" i="69"/>
  <c r="AK128" i="69"/>
  <c r="AK130" i="69" s="1"/>
  <c r="DY225" i="15"/>
  <c r="DY239" i="15" s="1"/>
  <c r="DY237" i="15" s="1"/>
  <c r="DZ225" i="15"/>
  <c r="DZ239" i="15" s="1"/>
  <c r="AK110" i="69"/>
  <c r="AK112" i="69" s="1"/>
  <c r="AK103" i="69"/>
  <c r="DW225" i="15"/>
  <c r="DW239" i="15" s="1"/>
  <c r="DW237" i="15" s="1"/>
  <c r="DX225" i="15"/>
  <c r="DX239" i="15" s="1"/>
  <c r="DX237" i="15" s="1"/>
  <c r="EA98" i="21" l="1"/>
  <c r="EA81" i="21"/>
  <c r="DZ67" i="21"/>
  <c r="DZ167" i="15"/>
  <c r="DZ168" i="15" s="1"/>
  <c r="DZ200" i="21"/>
  <c r="DZ201" i="21"/>
  <c r="DZ197" i="21"/>
  <c r="EA194" i="21" s="1"/>
  <c r="AL82" i="24"/>
  <c r="AL85" i="24"/>
  <c r="AL76" i="24"/>
  <c r="AK93" i="24"/>
  <c r="AL74" i="24"/>
  <c r="AL87" i="24"/>
  <c r="AL78" i="24"/>
  <c r="AL77" i="24"/>
  <c r="AL84" i="24"/>
  <c r="AL83" i="24"/>
  <c r="AL79" i="24"/>
  <c r="AL80" i="24"/>
  <c r="AL81" i="24"/>
  <c r="AL86" i="24"/>
  <c r="AL75" i="24"/>
  <c r="AK94" i="24"/>
  <c r="DW223" i="15"/>
  <c r="DX223" i="15"/>
  <c r="DZ223" i="15"/>
  <c r="DY223" i="15"/>
  <c r="DZ66" i="21"/>
  <c r="DZ191" i="21"/>
  <c r="EA188" i="21" s="1"/>
  <c r="EA35" i="21" l="1"/>
  <c r="EA55" i="15"/>
  <c r="AK119" i="24"/>
  <c r="AK97" i="24"/>
  <c r="EA189" i="21"/>
  <c r="EA51" i="13" s="1"/>
  <c r="DZ61" i="68"/>
  <c r="AK65" i="69"/>
  <c r="DZ68" i="21"/>
  <c r="EA165" i="15"/>
  <c r="DZ27" i="15"/>
  <c r="DZ62" i="68"/>
  <c r="AK66" i="69"/>
  <c r="AL72" i="24"/>
  <c r="AL88" i="24" s="1"/>
  <c r="DZ224" i="21" l="1"/>
  <c r="DZ228" i="21" s="1"/>
  <c r="EA45" i="13"/>
  <c r="AK143" i="69"/>
  <c r="AK156" i="69" s="1"/>
  <c r="AK67" i="69"/>
  <c r="AK98" i="24"/>
  <c r="DZ82" i="68"/>
  <c r="DZ66" i="68"/>
  <c r="DZ68" i="68" s="1"/>
  <c r="DZ118" i="15" l="1"/>
  <c r="DZ119" i="15" s="1"/>
  <c r="DZ70" i="21"/>
  <c r="DZ229" i="21"/>
  <c r="AK99" i="24"/>
  <c r="AK100" i="24" s="1"/>
  <c r="AK116" i="24" s="1"/>
  <c r="AK117" i="24" l="1"/>
  <c r="AK121" i="24"/>
  <c r="DZ221" i="15"/>
  <c r="EA226" i="21"/>
  <c r="DZ18" i="68"/>
  <c r="DZ23" i="68" s="1"/>
  <c r="AK69" i="69"/>
  <c r="DZ71" i="21"/>
  <c r="DZ21" i="15"/>
  <c r="DZ30" i="15" s="1"/>
  <c r="EA116" i="15"/>
  <c r="DZ238" i="15" l="1"/>
  <c r="DZ237" i="15" s="1"/>
  <c r="EA12" i="21"/>
  <c r="DZ73" i="21"/>
  <c r="DZ47" i="15" s="1"/>
  <c r="DZ49" i="15" s="1"/>
  <c r="DZ81" i="68"/>
  <c r="DZ84" i="68" s="1"/>
  <c r="DZ86" i="68" s="1"/>
  <c r="DZ25" i="68"/>
  <c r="DZ27" i="68" s="1"/>
  <c r="AK141" i="69"/>
  <c r="AK70" i="69"/>
  <c r="AK122" i="24"/>
  <c r="AL112" i="24"/>
  <c r="AK123" i="24"/>
  <c r="AL106" i="24"/>
  <c r="AL109" i="24"/>
  <c r="AL110" i="24"/>
  <c r="AL111" i="24"/>
  <c r="AL113" i="24"/>
  <c r="AL108" i="24"/>
  <c r="AL105" i="24"/>
  <c r="AL107" i="24"/>
  <c r="AL104" i="24"/>
  <c r="AL114" i="24" l="1"/>
  <c r="AK124" i="24"/>
  <c r="AK72" i="69"/>
  <c r="AL11" i="69"/>
  <c r="AL14" i="69" s="1"/>
  <c r="AK159" i="69"/>
  <c r="AK144" i="69"/>
  <c r="AK149" i="69" s="1"/>
  <c r="AK148" i="69"/>
  <c r="AK154" i="69"/>
  <c r="EA15" i="21"/>
  <c r="EA82" i="21"/>
  <c r="EA83" i="21" s="1"/>
  <c r="EA85" i="21" s="1"/>
  <c r="DZ11" i="15"/>
  <c r="DZ19" i="15" s="1"/>
  <c r="EA46" i="15"/>
  <c r="AK145" i="69" l="1"/>
  <c r="AK146" i="69" s="1"/>
  <c r="AK160" i="69"/>
  <c r="AK161" i="69" s="1"/>
  <c r="EA43" i="13"/>
  <c r="EA26" i="21"/>
  <c r="AL153" i="69" l="1"/>
  <c r="AL140" i="69"/>
  <c r="EA33" i="21"/>
  <c r="EA36" i="21" s="1"/>
  <c r="EA61" i="21" s="1"/>
  <c r="EA42" i="13"/>
  <c r="EA54" i="13" s="1"/>
  <c r="EA57" i="13" s="1"/>
  <c r="EA204" i="15" s="1"/>
  <c r="EA89" i="21" l="1"/>
  <c r="EA97" i="21" s="1"/>
  <c r="EA54" i="15" l="1"/>
  <c r="EA56" i="15" s="1"/>
  <c r="EA63" i="21"/>
  <c r="EA99" i="21"/>
  <c r="EA83" i="68" l="1"/>
  <c r="EA64" i="21"/>
  <c r="EA185" i="21" s="1"/>
  <c r="EA190" i="21" s="1"/>
  <c r="EA101" i="21"/>
  <c r="EA220" i="15" s="1"/>
  <c r="EB96" i="21"/>
  <c r="EA12" i="15"/>
  <c r="EB53" i="15"/>
  <c r="EB98" i="21" l="1"/>
  <c r="EB81" i="21"/>
  <c r="EA66" i="21"/>
  <c r="EA191" i="21"/>
  <c r="EB188" i="21" s="1"/>
  <c r="EA196" i="21"/>
  <c r="EB35" i="21" l="1"/>
  <c r="EB55" i="15"/>
  <c r="EA67" i="21"/>
  <c r="EA167" i="15"/>
  <c r="EA168" i="15" s="1"/>
  <c r="EA201" i="21"/>
  <c r="EA200" i="21"/>
  <c r="EA197" i="21"/>
  <c r="EB194" i="21" s="1"/>
  <c r="EB189" i="21" s="1"/>
  <c r="EB51" i="13" s="1"/>
  <c r="EA61" i="68"/>
  <c r="EA27" i="15" l="1"/>
  <c r="EB165" i="15"/>
  <c r="EB45" i="13"/>
  <c r="EA62" i="68"/>
  <c r="EA82" i="68" s="1"/>
  <c r="EA68" i="21"/>
  <c r="EA66" i="68" l="1"/>
  <c r="EA68" i="68" s="1"/>
  <c r="EA224" i="21"/>
  <c r="EA228" i="21" s="1"/>
  <c r="EA70" i="21" l="1"/>
  <c r="EA118" i="15"/>
  <c r="EA119" i="15" s="1"/>
  <c r="EA229" i="21"/>
  <c r="EA21" i="15" l="1"/>
  <c r="EA30" i="15" s="1"/>
  <c r="EB116" i="15"/>
  <c r="EA221" i="15"/>
  <c r="EB226" i="21"/>
  <c r="EA18" i="68"/>
  <c r="EA23" i="68" s="1"/>
  <c r="EA71" i="21"/>
  <c r="EA81" i="68" l="1"/>
  <c r="EA84" i="68" s="1"/>
  <c r="EA86" i="68" s="1"/>
  <c r="EA25" i="68"/>
  <c r="EA27" i="68" s="1"/>
  <c r="EA73" i="21"/>
  <c r="EA47" i="15" s="1"/>
  <c r="EA49" i="15" s="1"/>
  <c r="EA238" i="15"/>
  <c r="EB12" i="21"/>
  <c r="EB82" i="21" l="1"/>
  <c r="EB83" i="21" s="1"/>
  <c r="EB85" i="21" s="1"/>
  <c r="EB15" i="21"/>
  <c r="EB46" i="15"/>
  <c r="EA11" i="15"/>
  <c r="EA19" i="15" s="1"/>
  <c r="EB26" i="21" l="1"/>
  <c r="EB43" i="13"/>
  <c r="EB42" i="13" l="1"/>
  <c r="EB54" i="13" s="1"/>
  <c r="EB57" i="13" s="1"/>
  <c r="EB204" i="15" s="1"/>
  <c r="EB33" i="21"/>
  <c r="EB36" i="21" s="1"/>
  <c r="EB61" i="21" s="1"/>
  <c r="EB89" i="21" l="1"/>
  <c r="EB97" i="21" s="1"/>
  <c r="EB54" i="15" l="1"/>
  <c r="EB56" i="15" s="1"/>
  <c r="EB63" i="21"/>
  <c r="EB99" i="21"/>
  <c r="EB101" i="21" l="1"/>
  <c r="EB220" i="15" s="1"/>
  <c r="EC96" i="21"/>
  <c r="EB83" i="68"/>
  <c r="EB64" i="21"/>
  <c r="EB185" i="21" s="1"/>
  <c r="EB190" i="21" s="1"/>
  <c r="EC53" i="15"/>
  <c r="EB12" i="15"/>
  <c r="EC98" i="21" l="1"/>
  <c r="EC81" i="21"/>
  <c r="EB66" i="21"/>
  <c r="EB191" i="21"/>
  <c r="EC188" i="21" s="1"/>
  <c r="EB196" i="21"/>
  <c r="EC35" i="21" l="1"/>
  <c r="EC55" i="15"/>
  <c r="EB67" i="21"/>
  <c r="EB68" i="21" s="1"/>
  <c r="EB167" i="15"/>
  <c r="EB168" i="15" s="1"/>
  <c r="EB201" i="21"/>
  <c r="EB200" i="21"/>
  <c r="EB197" i="21"/>
  <c r="EC194" i="21" s="1"/>
  <c r="EC189" i="21" s="1"/>
  <c r="EC51" i="13" s="1"/>
  <c r="EB61" i="68"/>
  <c r="EB224" i="21" l="1"/>
  <c r="EB228" i="21" s="1"/>
  <c r="EB27" i="15"/>
  <c r="EC165" i="15"/>
  <c r="EC45" i="13"/>
  <c r="EB62" i="68"/>
  <c r="EB82" i="68" s="1"/>
  <c r="EB66" i="68" l="1"/>
  <c r="EB68" i="68" s="1"/>
  <c r="EB70" i="21"/>
  <c r="EB118" i="15"/>
  <c r="EB119" i="15" s="1"/>
  <c r="EB229" i="21"/>
  <c r="EB221" i="15" l="1"/>
  <c r="EC226" i="21"/>
  <c r="EC116" i="15"/>
  <c r="EB21" i="15"/>
  <c r="EB30" i="15" s="1"/>
  <c r="EB18" i="68"/>
  <c r="EB23" i="68" s="1"/>
  <c r="EB71" i="21"/>
  <c r="EC12" i="21" l="1"/>
  <c r="EB238" i="15"/>
  <c r="EB73" i="21"/>
  <c r="EB47" i="15" s="1"/>
  <c r="EB49" i="15" s="1"/>
  <c r="EB81" i="68"/>
  <c r="EB84" i="68" s="1"/>
  <c r="EB86" i="68" s="1"/>
  <c r="EB25" i="68"/>
  <c r="EB27" i="68" s="1"/>
  <c r="EC46" i="15" l="1"/>
  <c r="EB11" i="15"/>
  <c r="EB19" i="15" s="1"/>
  <c r="EC82" i="21"/>
  <c r="EC83" i="21" s="1"/>
  <c r="EC85" i="21" s="1"/>
  <c r="EC15" i="21"/>
  <c r="EC26" i="21" l="1"/>
  <c r="EC43" i="13"/>
  <c r="EC42" i="13" l="1"/>
  <c r="EC54" i="13" s="1"/>
  <c r="EC57" i="13" s="1"/>
  <c r="EC204" i="15" s="1"/>
  <c r="EC33" i="21"/>
  <c r="EC36" i="21" s="1"/>
  <c r="EC61" i="21" s="1"/>
  <c r="EC89" i="21" l="1"/>
  <c r="EC97" i="21" s="1"/>
  <c r="EC63" i="21" l="1"/>
  <c r="EC54" i="15"/>
  <c r="EC56" i="15" s="1"/>
  <c r="EC99" i="21"/>
  <c r="ED96" i="21" l="1"/>
  <c r="EC101" i="21"/>
  <c r="EC220" i="15" s="1"/>
  <c r="ED53" i="15"/>
  <c r="EC12" i="15"/>
  <c r="EC83" i="68"/>
  <c r="EC64" i="21"/>
  <c r="EC185" i="21" s="1"/>
  <c r="EC190" i="21" s="1"/>
  <c r="ED98" i="21" l="1"/>
  <c r="ED81" i="21"/>
  <c r="EC66" i="21"/>
  <c r="EC191" i="21"/>
  <c r="ED188" i="21" s="1"/>
  <c r="EC196" i="21"/>
  <c r="ED35" i="21" l="1"/>
  <c r="ED55" i="15"/>
  <c r="EC167" i="15"/>
  <c r="EC168" i="15" s="1"/>
  <c r="EC67" i="21"/>
  <c r="EC68" i="21" s="1"/>
  <c r="EC201" i="21"/>
  <c r="EC200" i="21"/>
  <c r="EC197" i="21"/>
  <c r="ED194" i="21" s="1"/>
  <c r="ED189" i="21" s="1"/>
  <c r="EC61" i="68"/>
  <c r="AL34" i="69" l="1"/>
  <c r="ED51" i="13"/>
  <c r="EC224" i="21"/>
  <c r="EC228" i="21" s="1"/>
  <c r="EC62" i="68"/>
  <c r="EC82" i="68" s="1"/>
  <c r="ED165" i="15"/>
  <c r="EC27" i="15"/>
  <c r="EC118" i="15" l="1"/>
  <c r="EC119" i="15" s="1"/>
  <c r="EC70" i="21"/>
  <c r="EC229" i="21"/>
  <c r="EC66" i="68"/>
  <c r="EC68" i="68" s="1"/>
  <c r="ED45" i="13"/>
  <c r="AL50" i="24"/>
  <c r="AL44" i="24" s="1"/>
  <c r="EC18" i="68" l="1"/>
  <c r="EC23" i="68" s="1"/>
  <c r="EC71" i="21"/>
  <c r="EC221" i="15"/>
  <c r="ED226" i="21"/>
  <c r="EC21" i="15"/>
  <c r="EC30" i="15" s="1"/>
  <c r="ED116" i="15"/>
  <c r="EC73" i="21" l="1"/>
  <c r="EC47" i="15" s="1"/>
  <c r="EC49" i="15" s="1"/>
  <c r="ED12" i="21"/>
  <c r="EC238" i="15"/>
  <c r="EC81" i="68"/>
  <c r="EC84" i="68" s="1"/>
  <c r="EC86" i="68" s="1"/>
  <c r="EC25" i="68"/>
  <c r="EC27" i="68" s="1"/>
  <c r="ED46" i="15" l="1"/>
  <c r="EC11" i="15"/>
  <c r="EC19" i="15" s="1"/>
  <c r="ED82" i="21"/>
  <c r="ED83" i="21" s="1"/>
  <c r="ED85" i="21" s="1"/>
  <c r="ED15" i="21"/>
  <c r="ED43" i="13" l="1"/>
  <c r="ED26" i="21"/>
  <c r="ED33" i="21" l="1"/>
  <c r="ED36" i="21" s="1"/>
  <c r="ED61" i="21" s="1"/>
  <c r="AL25" i="69"/>
  <c r="AL32" i="69" s="1"/>
  <c r="ED42" i="13"/>
  <c r="ED54" i="13" s="1"/>
  <c r="ED57" i="13" s="1"/>
  <c r="ED204" i="15" s="1"/>
  <c r="AL42" i="24"/>
  <c r="AL41" i="24" s="1"/>
  <c r="AL53" i="24" s="1"/>
  <c r="AL35" i="69" l="1"/>
  <c r="AL60" i="69" s="1"/>
  <c r="AL56" i="24"/>
  <c r="AL61" i="24"/>
  <c r="AL67" i="24" s="1"/>
  <c r="ED89" i="21"/>
  <c r="ED97" i="21" s="1"/>
  <c r="ED54" i="15" l="1"/>
  <c r="ED56" i="15" s="1"/>
  <c r="ED63" i="21"/>
  <c r="ED99" i="21"/>
  <c r="AL69" i="24"/>
  <c r="AL70" i="24"/>
  <c r="AL94" i="69"/>
  <c r="AL101" i="69"/>
  <c r="AL119" i="69"/>
  <c r="AL62" i="69" l="1"/>
  <c r="AL63" i="69" s="1"/>
  <c r="ED83" i="68"/>
  <c r="ED64" i="21"/>
  <c r="ED185" i="21" s="1"/>
  <c r="ED190" i="21" s="1"/>
  <c r="ED12" i="15"/>
  <c r="EE53" i="15"/>
  <c r="ED101" i="21"/>
  <c r="ED220" i="15" s="1"/>
  <c r="EE96" i="21"/>
  <c r="EC222" i="15"/>
  <c r="EA222" i="15"/>
  <c r="ED222" i="15"/>
  <c r="EB222" i="15"/>
  <c r="AL121" i="69"/>
  <c r="AL128" i="69"/>
  <c r="AL130" i="69" s="1"/>
  <c r="AL103" i="69"/>
  <c r="AL110" i="69"/>
  <c r="AL112" i="69" s="1"/>
  <c r="EA225" i="15"/>
  <c r="EA239" i="15" s="1"/>
  <c r="EA237" i="15" s="1"/>
  <c r="ED225" i="15"/>
  <c r="ED239" i="15" s="1"/>
  <c r="EC225" i="15"/>
  <c r="EC239" i="15" s="1"/>
  <c r="EC237" i="15" s="1"/>
  <c r="EB225" i="15"/>
  <c r="EB239" i="15" s="1"/>
  <c r="EB237" i="15" s="1"/>
  <c r="AL92" i="24"/>
  <c r="AM73" i="24" s="1"/>
  <c r="EE98" i="21" l="1"/>
  <c r="EE81" i="21"/>
  <c r="AL94" i="24"/>
  <c r="AL97" i="24" s="1"/>
  <c r="EB223" i="15"/>
  <c r="EA223" i="15"/>
  <c r="ED223" i="15"/>
  <c r="EC223" i="15"/>
  <c r="ED66" i="21"/>
  <c r="ED191" i="21"/>
  <c r="EE188" i="21" s="1"/>
  <c r="ED196" i="21"/>
  <c r="AM75" i="24"/>
  <c r="AM76" i="24"/>
  <c r="AM78" i="24"/>
  <c r="AM74" i="24"/>
  <c r="AM83" i="24"/>
  <c r="AM85" i="24"/>
  <c r="AM86" i="24"/>
  <c r="AL93" i="24"/>
  <c r="AM87" i="24"/>
  <c r="AM81" i="24"/>
  <c r="AM80" i="24"/>
  <c r="AM77" i="24"/>
  <c r="AM82" i="24"/>
  <c r="AM79" i="24"/>
  <c r="AM84" i="24"/>
  <c r="EE55" i="15" l="1"/>
  <c r="EE35" i="21"/>
  <c r="AL119" i="24"/>
  <c r="AL98" i="24"/>
  <c r="ED61" i="68"/>
  <c r="AL65" i="69"/>
  <c r="ED167" i="15"/>
  <c r="ED168" i="15" s="1"/>
  <c r="ED67" i="21"/>
  <c r="ED200" i="21"/>
  <c r="ED201" i="21"/>
  <c r="ED197" i="21"/>
  <c r="EE194" i="21" s="1"/>
  <c r="EE189" i="21" s="1"/>
  <c r="EE51" i="13" s="1"/>
  <c r="AM72" i="24"/>
  <c r="AM88" i="24" s="1"/>
  <c r="EE165" i="15" l="1"/>
  <c r="ED27" i="15"/>
  <c r="ED62" i="68"/>
  <c r="ED82" i="68" s="1"/>
  <c r="AL66" i="69"/>
  <c r="AL67" i="69" s="1"/>
  <c r="EE45" i="13"/>
  <c r="AL99" i="24"/>
  <c r="AL100" i="24" s="1"/>
  <c r="AL116" i="24" s="1"/>
  <c r="ED68" i="21"/>
  <c r="AL117" i="24" l="1"/>
  <c r="AL121" i="24"/>
  <c r="ED224" i="21"/>
  <c r="ED228" i="21" s="1"/>
  <c r="AL143" i="69"/>
  <c r="AL156" i="69" s="1"/>
  <c r="ED66" i="68"/>
  <c r="ED68" i="68" s="1"/>
  <c r="AL122" i="24" l="1"/>
  <c r="ED118" i="15"/>
  <c r="ED119" i="15" s="1"/>
  <c r="ED70" i="21"/>
  <c r="ED229" i="21"/>
  <c r="AM107" i="24"/>
  <c r="AM112" i="24"/>
  <c r="AM104" i="24"/>
  <c r="AM109" i="24"/>
  <c r="AM111" i="24"/>
  <c r="AM108" i="24"/>
  <c r="AM110" i="24"/>
  <c r="AM105" i="24"/>
  <c r="AL123" i="24"/>
  <c r="AM106" i="24"/>
  <c r="AM113" i="24"/>
  <c r="AL124" i="24" l="1"/>
  <c r="EE116" i="15"/>
  <c r="ED21" i="15"/>
  <c r="ED30" i="15" s="1"/>
  <c r="AM114" i="24"/>
  <c r="ED221" i="15"/>
  <c r="EE226" i="21"/>
  <c r="ED18" i="68"/>
  <c r="ED23" i="68" s="1"/>
  <c r="AL69" i="69"/>
  <c r="ED71" i="21"/>
  <c r="AL141" i="69" l="1"/>
  <c r="AL70" i="69"/>
  <c r="EE12" i="21"/>
  <c r="ED73" i="21"/>
  <c r="ED47" i="15" s="1"/>
  <c r="ED49" i="15" s="1"/>
  <c r="ED238" i="15"/>
  <c r="ED237" i="15" s="1"/>
  <c r="ED81" i="68"/>
  <c r="ED84" i="68" s="1"/>
  <c r="ED86" i="68" s="1"/>
  <c r="ED25" i="68"/>
  <c r="ED27" i="68" s="1"/>
  <c r="EE82" i="21" l="1"/>
  <c r="EE83" i="21" s="1"/>
  <c r="EE85" i="21" s="1"/>
  <c r="EE15" i="21"/>
  <c r="AL72" i="69"/>
  <c r="AL159" i="69"/>
  <c r="AM11" i="69"/>
  <c r="AM14" i="69" s="1"/>
  <c r="AL144" i="69"/>
  <c r="AL149" i="69" s="1"/>
  <c r="ED11" i="15"/>
  <c r="ED19" i="15" s="1"/>
  <c r="EE46" i="15"/>
  <c r="AL154" i="69"/>
  <c r="AL148" i="69"/>
  <c r="AL160" i="69" l="1"/>
  <c r="AL161" i="69" s="1"/>
  <c r="EE43" i="13"/>
  <c r="EE26" i="21"/>
  <c r="AL145" i="69"/>
  <c r="AL146" i="69" l="1"/>
  <c r="AM140" i="69"/>
  <c r="AM153" i="69"/>
  <c r="EE42" i="13"/>
  <c r="EE54" i="13" s="1"/>
  <c r="EE57" i="13" s="1"/>
  <c r="EE204" i="15" s="1"/>
  <c r="EE33" i="21"/>
  <c r="EE36" i="21" s="1"/>
  <c r="EE61" i="21" s="1"/>
  <c r="EE89" i="21" l="1"/>
  <c r="EE97" i="21" s="1"/>
  <c r="EE63" i="21" l="1"/>
  <c r="EE54" i="15"/>
  <c r="EE56" i="15" s="1"/>
  <c r="EE99" i="21"/>
  <c r="EF96" i="21" l="1"/>
  <c r="EE101" i="21"/>
  <c r="EE220" i="15" s="1"/>
  <c r="EF53" i="15"/>
  <c r="EE12" i="15"/>
  <c r="EE83" i="68"/>
  <c r="EE64" i="21"/>
  <c r="EE185" i="21" s="1"/>
  <c r="EE190" i="21" s="1"/>
  <c r="EF98" i="21" l="1"/>
  <c r="EF81" i="21"/>
  <c r="EE66" i="21"/>
  <c r="EE191" i="21"/>
  <c r="EF188" i="21" s="1"/>
  <c r="EE196" i="21"/>
  <c r="EF35" i="21" l="1"/>
  <c r="EF55" i="15"/>
  <c r="EE61" i="68"/>
  <c r="EE67" i="21"/>
  <c r="EE167" i="15"/>
  <c r="EE168" i="15" s="1"/>
  <c r="EE201" i="21"/>
  <c r="EE200" i="21"/>
  <c r="EE197" i="21"/>
  <c r="EF194" i="21" s="1"/>
  <c r="EF165" i="15" l="1"/>
  <c r="EE27" i="15"/>
  <c r="EE62" i="68"/>
  <c r="EE82" i="68" s="1"/>
  <c r="EE68" i="21"/>
  <c r="EF189" i="21"/>
  <c r="EE66" i="68" l="1"/>
  <c r="EE68" i="68" s="1"/>
  <c r="EF51" i="13"/>
  <c r="EE224" i="21"/>
  <c r="EE228" i="21" s="1"/>
  <c r="EE118" i="15" l="1"/>
  <c r="EE119" i="15" s="1"/>
  <c r="EE70" i="21"/>
  <c r="EE229" i="21"/>
  <c r="EF45" i="13"/>
  <c r="EE221" i="15" l="1"/>
  <c r="EF226" i="21"/>
  <c r="EE18" i="68"/>
  <c r="EE23" i="68" s="1"/>
  <c r="EE71" i="21"/>
  <c r="EE21" i="15"/>
  <c r="EE30" i="15" s="1"/>
  <c r="EF116" i="15"/>
  <c r="EE73" i="21" l="1"/>
  <c r="EE47" i="15" s="1"/>
  <c r="EE49" i="15" s="1"/>
  <c r="EE238" i="15"/>
  <c r="EF12" i="21"/>
  <c r="EE81" i="68"/>
  <c r="EE84" i="68" s="1"/>
  <c r="EE86" i="68" s="1"/>
  <c r="EE25" i="68"/>
  <c r="EE27" i="68" s="1"/>
  <c r="EE11" i="15" l="1"/>
  <c r="EE19" i="15" s="1"/>
  <c r="EF46" i="15"/>
  <c r="EF82" i="21"/>
  <c r="EF83" i="21" s="1"/>
  <c r="EF85" i="21" s="1"/>
  <c r="EF15" i="21"/>
  <c r="EF43" i="13" l="1"/>
  <c r="EF26" i="21"/>
  <c r="EF33" i="21" l="1"/>
  <c r="EF36" i="21" s="1"/>
  <c r="EF61" i="21" s="1"/>
  <c r="EF42" i="13"/>
  <c r="EF54" i="13" s="1"/>
  <c r="EF57" i="13" s="1"/>
  <c r="EF204" i="15" s="1"/>
  <c r="EF89" i="21" l="1"/>
  <c r="EF97" i="21" s="1"/>
  <c r="EF63" i="21" l="1"/>
  <c r="EF54" i="15"/>
  <c r="EF56" i="15" s="1"/>
  <c r="EF99" i="21"/>
  <c r="EG96" i="21" l="1"/>
  <c r="EF101" i="21"/>
  <c r="EF220" i="15" s="1"/>
  <c r="EG53" i="15"/>
  <c r="EF12" i="15"/>
  <c r="EF83" i="68"/>
  <c r="EF64" i="21"/>
  <c r="EF185" i="21" s="1"/>
  <c r="EF190" i="21" s="1"/>
  <c r="EG98" i="21" l="1"/>
  <c r="EG81" i="21"/>
  <c r="EF66" i="21"/>
  <c r="EF191" i="21"/>
  <c r="EG188" i="21" s="1"/>
  <c r="EF196" i="21"/>
  <c r="EG35" i="21" l="1"/>
  <c r="EG55" i="15"/>
  <c r="EF67" i="21"/>
  <c r="EF68" i="21" s="1"/>
  <c r="EF167" i="15"/>
  <c r="EF168" i="15" s="1"/>
  <c r="EF200" i="21"/>
  <c r="EF201" i="21"/>
  <c r="EF197" i="21"/>
  <c r="EG194" i="21" s="1"/>
  <c r="EF61" i="68"/>
  <c r="EF224" i="21" l="1"/>
  <c r="EF228" i="21" s="1"/>
  <c r="EG189" i="21"/>
  <c r="EG165" i="15"/>
  <c r="EF27" i="15"/>
  <c r="EF62" i="68"/>
  <c r="EF66" i="68" s="1"/>
  <c r="EF68" i="68" s="1"/>
  <c r="EF82" i="68" l="1"/>
  <c r="EG51" i="13"/>
  <c r="EF70" i="21"/>
  <c r="EF118" i="15"/>
  <c r="EF119" i="15" s="1"/>
  <c r="EF229" i="21"/>
  <c r="EG226" i="21" l="1"/>
  <c r="EF221" i="15"/>
  <c r="EF18" i="68"/>
  <c r="EF23" i="68" s="1"/>
  <c r="EF71" i="21"/>
  <c r="EG45" i="13"/>
  <c r="EF21" i="15"/>
  <c r="EF30" i="15" s="1"/>
  <c r="EG116" i="15"/>
  <c r="EF81" i="68" l="1"/>
  <c r="EF84" i="68" s="1"/>
  <c r="EF86" i="68" s="1"/>
  <c r="EF25" i="68"/>
  <c r="EF27" i="68" s="1"/>
  <c r="EF73" i="21"/>
  <c r="EF47" i="15" s="1"/>
  <c r="EF49" i="15" s="1"/>
  <c r="EF238" i="15"/>
  <c r="EG12" i="21"/>
  <c r="EG46" i="15" l="1"/>
  <c r="EF11" i="15"/>
  <c r="EF19" i="15" s="1"/>
  <c r="EG82" i="21"/>
  <c r="EG83" i="21" s="1"/>
  <c r="EG85" i="21" s="1"/>
  <c r="EG15" i="21"/>
  <c r="EG26" i="21" l="1"/>
  <c r="EG43" i="13"/>
  <c r="EG42" i="13" l="1"/>
  <c r="EG54" i="13" s="1"/>
  <c r="EG57" i="13" s="1"/>
  <c r="EG204" i="15" s="1"/>
  <c r="EG33" i="21"/>
  <c r="EG36" i="21" s="1"/>
  <c r="EG61" i="21" s="1"/>
  <c r="EG89" i="21" l="1"/>
  <c r="EG97" i="21" s="1"/>
  <c r="EG63" i="21" l="1"/>
  <c r="EG54" i="15"/>
  <c r="EG56" i="15" s="1"/>
  <c r="EG99" i="21"/>
  <c r="EG101" i="21" l="1"/>
  <c r="EG220" i="15" s="1"/>
  <c r="EH96" i="21"/>
  <c r="EG12" i="15"/>
  <c r="EH53" i="15"/>
  <c r="EG83" i="68"/>
  <c r="EG64" i="21"/>
  <c r="EG185" i="21" s="1"/>
  <c r="EG190" i="21" s="1"/>
  <c r="EH98" i="21" l="1"/>
  <c r="EH81" i="21"/>
  <c r="EG66" i="21"/>
  <c r="EG191" i="21"/>
  <c r="EH188" i="21" s="1"/>
  <c r="EG196" i="21"/>
  <c r="EH55" i="15" l="1"/>
  <c r="EH35" i="21"/>
  <c r="EG67" i="21"/>
  <c r="EG68" i="21" s="1"/>
  <c r="EG167" i="15"/>
  <c r="EG168" i="15" s="1"/>
  <c r="EG201" i="21"/>
  <c r="EG200" i="21"/>
  <c r="EG197" i="21"/>
  <c r="EH194" i="21" s="1"/>
  <c r="EH189" i="21" s="1"/>
  <c r="EH51" i="13" s="1"/>
  <c r="EG61" i="68"/>
  <c r="AM34" i="69" l="1"/>
  <c r="EH45" i="13"/>
  <c r="AM50" i="24"/>
  <c r="AM44" i="24" s="1"/>
  <c r="EG224" i="21"/>
  <c r="EG228" i="21" s="1"/>
  <c r="EG27" i="15"/>
  <c r="EH165" i="15"/>
  <c r="EG62" i="68"/>
  <c r="EG82" i="68" s="1"/>
  <c r="EG66" i="68" l="1"/>
  <c r="EG68" i="68" s="1"/>
  <c r="EG118" i="15"/>
  <c r="EG119" i="15" s="1"/>
  <c r="EG70" i="21"/>
  <c r="EG229" i="21"/>
  <c r="EG18" i="68" l="1"/>
  <c r="EG23" i="68" s="1"/>
  <c r="EG71" i="21"/>
  <c r="EG221" i="15"/>
  <c r="EH226" i="21"/>
  <c r="EG21" i="15"/>
  <c r="EG30" i="15" s="1"/>
  <c r="EH116" i="15"/>
  <c r="EG238" i="15" l="1"/>
  <c r="EH12" i="21"/>
  <c r="EG73" i="21"/>
  <c r="EG47" i="15" s="1"/>
  <c r="EG49" i="15" s="1"/>
  <c r="EG81" i="68"/>
  <c r="EG84" i="68" s="1"/>
  <c r="EG86" i="68" s="1"/>
  <c r="EG25" i="68"/>
  <c r="EG27" i="68" s="1"/>
  <c r="EH15" i="21" l="1"/>
  <c r="EH82" i="21"/>
  <c r="EH83" i="21" s="1"/>
  <c r="EH85" i="21" s="1"/>
  <c r="EG11" i="15"/>
  <c r="EG19" i="15" s="1"/>
  <c r="EH46" i="15"/>
  <c r="EH43" i="13" l="1"/>
  <c r="EH26" i="21"/>
  <c r="EH33" i="21" l="1"/>
  <c r="EH36" i="21" s="1"/>
  <c r="EH61" i="21" s="1"/>
  <c r="AM25" i="69"/>
  <c r="AM32" i="69" s="1"/>
  <c r="EH42" i="13"/>
  <c r="EH54" i="13" s="1"/>
  <c r="EH57" i="13" s="1"/>
  <c r="EH204" i="15" s="1"/>
  <c r="AM42" i="24"/>
  <c r="AM41" i="24" s="1"/>
  <c r="AM53" i="24" s="1"/>
  <c r="AM35" i="69" l="1"/>
  <c r="AM60" i="69" s="1"/>
  <c r="AM61" i="24"/>
  <c r="AM67" i="24" s="1"/>
  <c r="AM56" i="24"/>
  <c r="EH89" i="21"/>
  <c r="EH97" i="21" s="1"/>
  <c r="EH54" i="15" l="1"/>
  <c r="EH56" i="15" s="1"/>
  <c r="EH63" i="21"/>
  <c r="EH99" i="21"/>
  <c r="AM69" i="24"/>
  <c r="AM70" i="24"/>
  <c r="AM101" i="69"/>
  <c r="AM94" i="69"/>
  <c r="AM119" i="69"/>
  <c r="EI96" i="21" l="1"/>
  <c r="EH101" i="21"/>
  <c r="EH220" i="15" s="1"/>
  <c r="AM62" i="69"/>
  <c r="AM63" i="69" s="1"/>
  <c r="EH83" i="68"/>
  <c r="EH64" i="21"/>
  <c r="EH185" i="21" s="1"/>
  <c r="EH190" i="21" s="1"/>
  <c r="EI53" i="15"/>
  <c r="EH12" i="15"/>
  <c r="EE222" i="15"/>
  <c r="EF222" i="15"/>
  <c r="EG222" i="15"/>
  <c r="EH222" i="15"/>
  <c r="AM121" i="69"/>
  <c r="AM128" i="69"/>
  <c r="AM130" i="69" s="1"/>
  <c r="EF225" i="15"/>
  <c r="EF239" i="15" s="1"/>
  <c r="EF237" i="15" s="1"/>
  <c r="EE225" i="15"/>
  <c r="EE239" i="15" s="1"/>
  <c r="EE237" i="15" s="1"/>
  <c r="EH225" i="15"/>
  <c r="EH239" i="15" s="1"/>
  <c r="EG225" i="15"/>
  <c r="EG239" i="15" s="1"/>
  <c r="EG237" i="15" s="1"/>
  <c r="AM110" i="69"/>
  <c r="AM112" i="69" s="1"/>
  <c r="AM103" i="69"/>
  <c r="AM92" i="24"/>
  <c r="AN73" i="24" s="1"/>
  <c r="EI98" i="21" l="1"/>
  <c r="EI81" i="21"/>
  <c r="AM94" i="24"/>
  <c r="AM119" i="24" s="1"/>
  <c r="EH66" i="21"/>
  <c r="EH191" i="21"/>
  <c r="EI188" i="21" s="1"/>
  <c r="EH196" i="21"/>
  <c r="EE223" i="15"/>
  <c r="EF223" i="15"/>
  <c r="EG223" i="15"/>
  <c r="EH223" i="15"/>
  <c r="AN78" i="24"/>
  <c r="AN74" i="24"/>
  <c r="AN83" i="24"/>
  <c r="AN85" i="24"/>
  <c r="AN86" i="24"/>
  <c r="AN87" i="24"/>
  <c r="AN75" i="24"/>
  <c r="AN79" i="24"/>
  <c r="AN82" i="24"/>
  <c r="AN80" i="24"/>
  <c r="AN84" i="24"/>
  <c r="AN77" i="24"/>
  <c r="AN81" i="24"/>
  <c r="AN76" i="24"/>
  <c r="AM93" i="24"/>
  <c r="EI55" i="15" l="1"/>
  <c r="EI35" i="21"/>
  <c r="AM97" i="24"/>
  <c r="AM98" i="24" s="1"/>
  <c r="EH61" i="68"/>
  <c r="AM65" i="69"/>
  <c r="EH167" i="15"/>
  <c r="EH168" i="15" s="1"/>
  <c r="EH67" i="21"/>
  <c r="EH68" i="21" s="1"/>
  <c r="EH200" i="21"/>
  <c r="EH201" i="21"/>
  <c r="EH197" i="21"/>
  <c r="EI194" i="21" s="1"/>
  <c r="EI189" i="21" s="1"/>
  <c r="EI51" i="13" s="1"/>
  <c r="AN72" i="24"/>
  <c r="AN88" i="24" s="1"/>
  <c r="AM99" i="24" l="1"/>
  <c r="AM100" i="24" s="1"/>
  <c r="AM116" i="24" s="1"/>
  <c r="AM121" i="24" s="1"/>
  <c r="EI45" i="13"/>
  <c r="EH224" i="21"/>
  <c r="EH228" i="21" s="1"/>
  <c r="EH62" i="68"/>
  <c r="EH82" i="68" s="1"/>
  <c r="AM66" i="69"/>
  <c r="AM67" i="69" s="1"/>
  <c r="EH27" i="15"/>
  <c r="EI165" i="15"/>
  <c r="AM117" i="24" l="1"/>
  <c r="AM123" i="24" s="1"/>
  <c r="EH66" i="68"/>
  <c r="EH68" i="68" s="1"/>
  <c r="EH118" i="15"/>
  <c r="EH119" i="15" s="1"/>
  <c r="EH70" i="21"/>
  <c r="EH229" i="21"/>
  <c r="AM143" i="69"/>
  <c r="AM156" i="69" s="1"/>
  <c r="AM122" i="24"/>
  <c r="AN113" i="24" l="1"/>
  <c r="AN109" i="24"/>
  <c r="AN104" i="24"/>
  <c r="AN107" i="24"/>
  <c r="AN106" i="24"/>
  <c r="AN110" i="24"/>
  <c r="AN111" i="24"/>
  <c r="AN108" i="24"/>
  <c r="AN112" i="24"/>
  <c r="AN105" i="24"/>
  <c r="AM124" i="24"/>
  <c r="EI226" i="21"/>
  <c r="EH221" i="15"/>
  <c r="EH18" i="68"/>
  <c r="EH23" i="68" s="1"/>
  <c r="AM69" i="69"/>
  <c r="EH71" i="21"/>
  <c r="EI116" i="15"/>
  <c r="EH21" i="15"/>
  <c r="EH30" i="15" s="1"/>
  <c r="AN114" i="24" l="1"/>
  <c r="EI12" i="21"/>
  <c r="EH73" i="21"/>
  <c r="EH47" i="15" s="1"/>
  <c r="EH49" i="15" s="1"/>
  <c r="EH238" i="15"/>
  <c r="EH237" i="15" s="1"/>
  <c r="EH81" i="68"/>
  <c r="EH84" i="68" s="1"/>
  <c r="EH86" i="68" s="1"/>
  <c r="EH25" i="68"/>
  <c r="EH27" i="68" s="1"/>
  <c r="AM141" i="69"/>
  <c r="AM70" i="69"/>
  <c r="EI15" i="21" l="1"/>
  <c r="EI82" i="21"/>
  <c r="EI83" i="21" s="1"/>
  <c r="EI85" i="21" s="1"/>
  <c r="AM154" i="69"/>
  <c r="AM148" i="69"/>
  <c r="AN11" i="69"/>
  <c r="AN14" i="69" s="1"/>
  <c r="AM159" i="69"/>
  <c r="AM72" i="69"/>
  <c r="AM144" i="69"/>
  <c r="AM149" i="69" s="1"/>
  <c r="EH11" i="15"/>
  <c r="EH19" i="15" s="1"/>
  <c r="EI46" i="15"/>
  <c r="AM145" i="69" l="1"/>
  <c r="AM160" i="69"/>
  <c r="AM161" i="69" s="1"/>
  <c r="EI26" i="21"/>
  <c r="EI43" i="13"/>
  <c r="EI42" i="13" l="1"/>
  <c r="EI54" i="13" s="1"/>
  <c r="EI57" i="13" s="1"/>
  <c r="EI204" i="15" s="1"/>
  <c r="AN153" i="69"/>
  <c r="AN140" i="69"/>
  <c r="AM146" i="69"/>
  <c r="EI33" i="21"/>
  <c r="EI36" i="21" s="1"/>
  <c r="EI61" i="21" s="1"/>
  <c r="EI89" i="21" l="1"/>
  <c r="EI97" i="21" s="1"/>
  <c r="EI54" i="15" l="1"/>
  <c r="EI56" i="15" s="1"/>
  <c r="EI63" i="21"/>
  <c r="EI99" i="21"/>
  <c r="EI83" i="68" l="1"/>
  <c r="EI64" i="21"/>
  <c r="EI185" i="21" s="1"/>
  <c r="EI190" i="21" s="1"/>
  <c r="EJ96" i="21"/>
  <c r="EI101" i="21"/>
  <c r="EI220" i="15" s="1"/>
  <c r="EJ53" i="15"/>
  <c r="EI12" i="15"/>
  <c r="EJ98" i="21" l="1"/>
  <c r="EJ81" i="21"/>
  <c r="EI66" i="21"/>
  <c r="EI191" i="21"/>
  <c r="EJ188" i="21" s="1"/>
  <c r="EI196" i="21"/>
  <c r="EJ35" i="21" l="1"/>
  <c r="EJ55" i="15"/>
  <c r="EI67" i="21"/>
  <c r="EI167" i="15"/>
  <c r="EI168" i="15" s="1"/>
  <c r="EI201" i="21"/>
  <c r="EI200" i="21"/>
  <c r="EI197" i="21"/>
  <c r="EJ194" i="21" s="1"/>
  <c r="EJ189" i="21" s="1"/>
  <c r="EJ51" i="13" s="1"/>
  <c r="EI61" i="68"/>
  <c r="EJ165" i="15" l="1"/>
  <c r="EI27" i="15"/>
  <c r="EI62" i="68"/>
  <c r="EI82" i="68" s="1"/>
  <c r="EJ45" i="13"/>
  <c r="EI68" i="21"/>
  <c r="EI224" i="21" l="1"/>
  <c r="EI228" i="21" s="1"/>
  <c r="EI66" i="68"/>
  <c r="EI68" i="68" s="1"/>
  <c r="EI70" i="21" l="1"/>
  <c r="EI118" i="15"/>
  <c r="EI119" i="15" s="1"/>
  <c r="EI229" i="21"/>
  <c r="EI21" i="15" l="1"/>
  <c r="EI30" i="15" s="1"/>
  <c r="EJ116" i="15"/>
  <c r="EI221" i="15"/>
  <c r="EJ226" i="21"/>
  <c r="EI18" i="68"/>
  <c r="EI23" i="68" s="1"/>
  <c r="EI71" i="21"/>
  <c r="EI238" i="15" l="1"/>
  <c r="EJ12" i="21"/>
  <c r="EI73" i="21"/>
  <c r="EI47" i="15" s="1"/>
  <c r="EI49" i="15" s="1"/>
  <c r="EI81" i="68"/>
  <c r="EI84" i="68" s="1"/>
  <c r="EI86" i="68" s="1"/>
  <c r="EI25" i="68"/>
  <c r="EI27" i="68" s="1"/>
  <c r="EJ82" i="21" l="1"/>
  <c r="EJ83" i="21" s="1"/>
  <c r="EJ85" i="21" s="1"/>
  <c r="EJ15" i="21"/>
  <c r="EI11" i="15"/>
  <c r="EI19" i="15" s="1"/>
  <c r="EJ46" i="15"/>
  <c r="EJ26" i="21" l="1"/>
  <c r="EJ43" i="13"/>
  <c r="EJ42" i="13" l="1"/>
  <c r="EJ54" i="13" s="1"/>
  <c r="EJ57" i="13" s="1"/>
  <c r="EJ204" i="15" s="1"/>
  <c r="EJ33" i="21"/>
  <c r="EJ36" i="21" s="1"/>
  <c r="EJ61" i="21" s="1"/>
  <c r="EJ89" i="21" l="1"/>
  <c r="EJ97" i="21" s="1"/>
  <c r="EJ54" i="15" l="1"/>
  <c r="EJ56" i="15" s="1"/>
  <c r="EJ63" i="21"/>
  <c r="EJ99" i="21"/>
  <c r="EK96" i="21" l="1"/>
  <c r="EJ101" i="21"/>
  <c r="EJ220" i="15" s="1"/>
  <c r="EJ83" i="68"/>
  <c r="EJ64" i="21"/>
  <c r="EJ185" i="21" s="1"/>
  <c r="EJ190" i="21" s="1"/>
  <c r="EK53" i="15"/>
  <c r="EJ12" i="15"/>
  <c r="EK98" i="21" l="1"/>
  <c r="EK81" i="21"/>
  <c r="EJ66" i="21"/>
  <c r="EJ191" i="21"/>
  <c r="EK188" i="21" s="1"/>
  <c r="EJ196" i="21"/>
  <c r="EK35" i="21" l="1"/>
  <c r="EK55" i="15"/>
  <c r="EJ167" i="15"/>
  <c r="EJ168" i="15" s="1"/>
  <c r="EJ67" i="21"/>
  <c r="EJ68" i="21" s="1"/>
  <c r="EJ200" i="21"/>
  <c r="EJ201" i="21"/>
  <c r="EJ197" i="21"/>
  <c r="EK194" i="21" s="1"/>
  <c r="EK189" i="21" s="1"/>
  <c r="EK51" i="13" s="1"/>
  <c r="EJ61" i="68"/>
  <c r="EJ224" i="21" l="1"/>
  <c r="EJ228" i="21" s="1"/>
  <c r="EK45" i="13"/>
  <c r="EJ62" i="68"/>
  <c r="EJ82" i="68" s="1"/>
  <c r="EJ27" i="15"/>
  <c r="EK165" i="15"/>
  <c r="EJ66" i="68" l="1"/>
  <c r="EJ68" i="68" s="1"/>
  <c r="EJ70" i="21"/>
  <c r="EJ118" i="15"/>
  <c r="EJ119" i="15" s="1"/>
  <c r="EJ229" i="21"/>
  <c r="EK226" i="21" l="1"/>
  <c r="EJ221" i="15"/>
  <c r="EK116" i="15"/>
  <c r="EJ21" i="15"/>
  <c r="EJ30" i="15" s="1"/>
  <c r="EJ18" i="68"/>
  <c r="EJ23" i="68" s="1"/>
  <c r="EJ71" i="21"/>
  <c r="EJ238" i="15" l="1"/>
  <c r="EJ73" i="21"/>
  <c r="EJ47" i="15" s="1"/>
  <c r="EJ49" i="15" s="1"/>
  <c r="EK12" i="21"/>
  <c r="EJ81" i="68"/>
  <c r="EJ84" i="68" s="1"/>
  <c r="EJ86" i="68" s="1"/>
  <c r="EJ25" i="68"/>
  <c r="EJ27" i="68" s="1"/>
  <c r="EK15" i="21" l="1"/>
  <c r="EK82" i="21"/>
  <c r="EK83" i="21" s="1"/>
  <c r="EK85" i="21" s="1"/>
  <c r="EK46" i="15"/>
  <c r="EJ11" i="15"/>
  <c r="EJ19" i="15" s="1"/>
  <c r="EK43" i="13" l="1"/>
  <c r="EK26" i="21"/>
  <c r="EK33" i="21" l="1"/>
  <c r="EK36" i="21" s="1"/>
  <c r="EK61" i="21" s="1"/>
  <c r="EK42" i="13"/>
  <c r="EK54" i="13" s="1"/>
  <c r="EK57" i="13" s="1"/>
  <c r="EK204" i="15" s="1"/>
  <c r="EK89" i="21" l="1"/>
  <c r="EK97" i="21" s="1"/>
  <c r="EK63" i="21" l="1"/>
  <c r="EK54" i="15"/>
  <c r="EK56" i="15" s="1"/>
  <c r="EK99" i="21"/>
  <c r="EK101" i="21" l="1"/>
  <c r="EK220" i="15" s="1"/>
  <c r="EL96" i="21"/>
  <c r="EL53" i="15"/>
  <c r="EK12" i="15"/>
  <c r="EK83" i="68"/>
  <c r="EK64" i="21"/>
  <c r="EK185" i="21" s="1"/>
  <c r="EK190" i="21" s="1"/>
  <c r="EL98" i="21" l="1"/>
  <c r="EL81" i="21"/>
  <c r="EK66" i="21"/>
  <c r="EK191" i="21"/>
  <c r="EL188" i="21" s="1"/>
  <c r="EK196" i="21"/>
  <c r="EL55" i="15" l="1"/>
  <c r="EL35" i="21"/>
  <c r="EK167" i="15"/>
  <c r="EK168" i="15" s="1"/>
  <c r="EK67" i="21"/>
  <c r="EK68" i="21" s="1"/>
  <c r="EK200" i="21"/>
  <c r="EK201" i="21"/>
  <c r="EK197" i="21"/>
  <c r="EL194" i="21" s="1"/>
  <c r="EL189" i="21" s="1"/>
  <c r="EL51" i="13" s="1"/>
  <c r="EK61" i="68"/>
  <c r="AN34" i="69" l="1"/>
  <c r="EK224" i="21"/>
  <c r="EK228" i="21" s="1"/>
  <c r="EK62" i="68"/>
  <c r="EK82" i="68" s="1"/>
  <c r="EL45" i="13"/>
  <c r="AN50" i="24"/>
  <c r="AN44" i="24" s="1"/>
  <c r="EL165" i="15"/>
  <c r="EK27" i="15"/>
  <c r="EK66" i="68" l="1"/>
  <c r="EK68" i="68" s="1"/>
  <c r="EK118" i="15"/>
  <c r="EK119" i="15" s="1"/>
  <c r="EK70" i="21"/>
  <c r="EK229" i="21"/>
  <c r="EL226" i="21" l="1"/>
  <c r="EK221" i="15"/>
  <c r="EL116" i="15"/>
  <c r="EK21" i="15"/>
  <c r="EK30" i="15" s="1"/>
  <c r="EK18" i="68"/>
  <c r="EK23" i="68" s="1"/>
  <c r="EK71" i="21"/>
  <c r="EK81" i="68" l="1"/>
  <c r="EK84" i="68" s="1"/>
  <c r="EK86" i="68" s="1"/>
  <c r="EK25" i="68"/>
  <c r="EK27" i="68" s="1"/>
  <c r="EK73" i="21"/>
  <c r="EK47" i="15" s="1"/>
  <c r="EK49" i="15" s="1"/>
  <c r="EK238" i="15"/>
  <c r="EL12" i="21"/>
  <c r="EL46" i="15" l="1"/>
  <c r="EK11" i="15"/>
  <c r="EK19" i="15" s="1"/>
  <c r="EL82" i="21"/>
  <c r="EL83" i="21" s="1"/>
  <c r="EL85" i="21" s="1"/>
  <c r="EL15" i="21"/>
  <c r="EL43" i="13" l="1"/>
  <c r="EL26" i="21"/>
  <c r="EL33" i="21" l="1"/>
  <c r="EL36" i="21" s="1"/>
  <c r="EL61" i="21" s="1"/>
  <c r="AN25" i="69"/>
  <c r="AN32" i="69" s="1"/>
  <c r="EL42" i="13"/>
  <c r="EL54" i="13" s="1"/>
  <c r="EL57" i="13" s="1"/>
  <c r="EL204" i="15" s="1"/>
  <c r="AN42" i="24"/>
  <c r="AN41" i="24" s="1"/>
  <c r="AN53" i="24" s="1"/>
  <c r="AN35" i="69" l="1"/>
  <c r="AN60" i="69" s="1"/>
  <c r="AN56" i="24"/>
  <c r="AN61" i="24"/>
  <c r="AN67" i="24" s="1"/>
  <c r="EL89" i="21"/>
  <c r="EL97" i="21" s="1"/>
  <c r="EL63" i="21" l="1"/>
  <c r="EL54" i="15"/>
  <c r="EL56" i="15" s="1"/>
  <c r="EL99" i="21"/>
  <c r="AN69" i="24"/>
  <c r="AN70" i="24"/>
  <c r="AN94" i="69"/>
  <c r="AN101" i="69"/>
  <c r="AN119" i="69"/>
  <c r="EM96" i="21" l="1"/>
  <c r="EL101" i="21"/>
  <c r="EL220" i="15" s="1"/>
  <c r="EM53" i="15"/>
  <c r="EL12" i="15"/>
  <c r="AN62" i="69"/>
  <c r="AN63" i="69" s="1"/>
  <c r="EL83" i="68"/>
  <c r="EL64" i="21"/>
  <c r="EL185" i="21" s="1"/>
  <c r="EL190" i="21" s="1"/>
  <c r="EI225" i="15"/>
  <c r="EI239" i="15" s="1"/>
  <c r="EI237" i="15" s="1"/>
  <c r="AN103" i="69"/>
  <c r="EK225" i="15"/>
  <c r="EK239" i="15" s="1"/>
  <c r="EK237" i="15" s="1"/>
  <c r="EL225" i="15"/>
  <c r="EL239" i="15" s="1"/>
  <c r="EJ225" i="15"/>
  <c r="EJ239" i="15" s="1"/>
  <c r="EJ237" i="15" s="1"/>
  <c r="AN110" i="69"/>
  <c r="AN112" i="69" s="1"/>
  <c r="EI222" i="15"/>
  <c r="EL222" i="15"/>
  <c r="EJ222" i="15"/>
  <c r="EK222" i="15"/>
  <c r="AN121" i="69"/>
  <c r="AN128" i="69"/>
  <c r="AN130" i="69" s="1"/>
  <c r="AN92" i="24"/>
  <c r="AO73" i="24" s="1"/>
  <c r="EM98" i="21" l="1"/>
  <c r="EM81" i="21"/>
  <c r="AN94" i="24"/>
  <c r="AN119" i="24" s="1"/>
  <c r="EL66" i="21"/>
  <c r="EL191" i="21"/>
  <c r="EM188" i="21" s="1"/>
  <c r="EL196" i="21"/>
  <c r="E73" i="24"/>
  <c r="EK223" i="15"/>
  <c r="EJ223" i="15"/>
  <c r="EL223" i="15"/>
  <c r="EI223" i="15"/>
  <c r="AO74" i="24"/>
  <c r="E74" i="24" s="1"/>
  <c r="AO78" i="24"/>
  <c r="E78" i="24" s="1"/>
  <c r="AO86" i="24"/>
  <c r="E86" i="24" s="1"/>
  <c r="AO75" i="24"/>
  <c r="E75" i="24" s="1"/>
  <c r="AO77" i="24"/>
  <c r="E77" i="24" s="1"/>
  <c r="AO81" i="24"/>
  <c r="E81" i="24" s="1"/>
  <c r="AN93" i="24"/>
  <c r="AO82" i="24"/>
  <c r="AO80" i="24"/>
  <c r="E80" i="24" s="1"/>
  <c r="AO76" i="24"/>
  <c r="E76" i="24" s="1"/>
  <c r="AO85" i="24"/>
  <c r="E85" i="24" s="1"/>
  <c r="AO84" i="24"/>
  <c r="E84" i="24" s="1"/>
  <c r="AO79" i="24"/>
  <c r="E79" i="24" s="1"/>
  <c r="AO83" i="24"/>
  <c r="E83" i="24" s="1"/>
  <c r="AO87" i="24"/>
  <c r="E87" i="24" s="1"/>
  <c r="EM55" i="15" l="1"/>
  <c r="EM35" i="21"/>
  <c r="AN97" i="24"/>
  <c r="AN98" i="24" s="1"/>
  <c r="AN99" i="24" s="1"/>
  <c r="AN100" i="24" s="1"/>
  <c r="AN116" i="24" s="1"/>
  <c r="E82" i="24"/>
  <c r="AO72" i="24"/>
  <c r="EL167" i="15"/>
  <c r="EL168" i="15" s="1"/>
  <c r="EL67" i="21"/>
  <c r="EL200" i="21"/>
  <c r="EL201" i="21"/>
  <c r="EL197" i="21"/>
  <c r="EM194" i="21" s="1"/>
  <c r="EM189" i="21" s="1"/>
  <c r="EM51" i="13" s="1"/>
  <c r="EL61" i="68"/>
  <c r="AN65" i="69"/>
  <c r="AN117" i="24" l="1"/>
  <c r="AO108" i="24" s="1"/>
  <c r="E108" i="24" s="1"/>
  <c r="AN121" i="24"/>
  <c r="AN122" i="24" s="1"/>
  <c r="EM165" i="15"/>
  <c r="EL27" i="15"/>
  <c r="EL62" i="68"/>
  <c r="EL66" i="68" s="1"/>
  <c r="EL68" i="68" s="1"/>
  <c r="AN66" i="69"/>
  <c r="AN143" i="69" s="1"/>
  <c r="AN156" i="69" s="1"/>
  <c r="EM45" i="13"/>
  <c r="EL68" i="21"/>
  <c r="AO88" i="24"/>
  <c r="E88" i="24" s="1"/>
  <c r="E72" i="24"/>
  <c r="AO112" i="24" l="1"/>
  <c r="E112" i="24" s="1"/>
  <c r="AO107" i="24"/>
  <c r="E107" i="24" s="1"/>
  <c r="AN123" i="24"/>
  <c r="AN124" i="24" s="1"/>
  <c r="AF51" i="61" s="1"/>
  <c r="AF61" i="61" s="1"/>
  <c r="AO104" i="24"/>
  <c r="E104" i="24" s="1"/>
  <c r="AO113" i="24"/>
  <c r="E113" i="24" s="1"/>
  <c r="AO111" i="24"/>
  <c r="E111" i="24" s="1"/>
  <c r="AO106" i="24"/>
  <c r="E106" i="24" s="1"/>
  <c r="AO105" i="24"/>
  <c r="E105" i="24" s="1"/>
  <c r="AO110" i="24"/>
  <c r="E110" i="24" s="1"/>
  <c r="AO109" i="24"/>
  <c r="E109" i="24" s="1"/>
  <c r="EL82" i="68"/>
  <c r="AN67" i="69"/>
  <c r="EL224" i="21"/>
  <c r="EL228" i="21" s="1"/>
  <c r="AO114" i="24" l="1"/>
  <c r="E114" i="24" s="1"/>
  <c r="EL118" i="15"/>
  <c r="EL119" i="15" s="1"/>
  <c r="EL70" i="21"/>
  <c r="EL229" i="21"/>
  <c r="EM226" i="21" l="1"/>
  <c r="EL221" i="15"/>
  <c r="EL18" i="68"/>
  <c r="EL23" i="68" s="1"/>
  <c r="AN69" i="69"/>
  <c r="EL71" i="21"/>
  <c r="EM116" i="15"/>
  <c r="EL21" i="15"/>
  <c r="EL30" i="15" s="1"/>
  <c r="EL238" i="15" l="1"/>
  <c r="EL237" i="15" s="1"/>
  <c r="EL73" i="21"/>
  <c r="EL47" i="15" s="1"/>
  <c r="EL49" i="15" s="1"/>
  <c r="EM12" i="21"/>
  <c r="AN141" i="69"/>
  <c r="AN70" i="69"/>
  <c r="EL81" i="68"/>
  <c r="EL84" i="68" s="1"/>
  <c r="EL86" i="68" s="1"/>
  <c r="EL25" i="68"/>
  <c r="EL27" i="68" s="1"/>
  <c r="AN148" i="69" l="1"/>
  <c r="AN154" i="69"/>
  <c r="EL11" i="15"/>
  <c r="EL19" i="15" s="1"/>
  <c r="EM46" i="15"/>
  <c r="AN159" i="69"/>
  <c r="AN72" i="69"/>
  <c r="AO11" i="69"/>
  <c r="AO14" i="69" s="1"/>
  <c r="AN144" i="69"/>
  <c r="AN149" i="69" s="1"/>
  <c r="EM15" i="21"/>
  <c r="EM82" i="21"/>
  <c r="EM83" i="21" s="1"/>
  <c r="EM85" i="21" s="1"/>
  <c r="EM26" i="21" l="1"/>
  <c r="EM43" i="13"/>
  <c r="AN145" i="69"/>
  <c r="AN160" i="69"/>
  <c r="AO153" i="69" l="1"/>
  <c r="AN146" i="69"/>
  <c r="AO140" i="69"/>
  <c r="EM33" i="21"/>
  <c r="EM36" i="21" s="1"/>
  <c r="EM61" i="21" s="1"/>
  <c r="EM42" i="13"/>
  <c r="EM54" i="13" s="1"/>
  <c r="EM57" i="13" s="1"/>
  <c r="EM204" i="15" s="1"/>
  <c r="EM89" i="21" l="1"/>
  <c r="EM97" i="21" s="1"/>
  <c r="EM54" i="15" l="1"/>
  <c r="EM56" i="15" s="1"/>
  <c r="EM63" i="21"/>
  <c r="EM99" i="21"/>
  <c r="EN96" i="21" l="1"/>
  <c r="EM101" i="21"/>
  <c r="EM220" i="15" s="1"/>
  <c r="EM83" i="68"/>
  <c r="EM64" i="21"/>
  <c r="EM185" i="21" s="1"/>
  <c r="EM190" i="21" s="1"/>
  <c r="EN53" i="15"/>
  <c r="EM12" i="15"/>
  <c r="EN98" i="21" l="1"/>
  <c r="EN81" i="21"/>
  <c r="EM66" i="21"/>
  <c r="EM191" i="21"/>
  <c r="EN188" i="21" s="1"/>
  <c r="EM196" i="21"/>
  <c r="EN35" i="21" l="1"/>
  <c r="EN55" i="15"/>
  <c r="EM67" i="21"/>
  <c r="EM68" i="21" s="1"/>
  <c r="EM167" i="15"/>
  <c r="EM168" i="15" s="1"/>
  <c r="EM200" i="21"/>
  <c r="EM201" i="21"/>
  <c r="EM197" i="21"/>
  <c r="EN194" i="21" s="1"/>
  <c r="EM61" i="68"/>
  <c r="EM224" i="21" l="1"/>
  <c r="EM228" i="21" s="1"/>
  <c r="EM27" i="15"/>
  <c r="EN165" i="15"/>
  <c r="EM62" i="68"/>
  <c r="EM82" i="68" s="1"/>
  <c r="EN189" i="21"/>
  <c r="EM66" i="68" l="1"/>
  <c r="EM68" i="68" s="1"/>
  <c r="EN51" i="13"/>
  <c r="EM118" i="15"/>
  <c r="EM119" i="15" s="1"/>
  <c r="EM70" i="21"/>
  <c r="EM229" i="21"/>
  <c r="EM18" i="68" l="1"/>
  <c r="EM23" i="68" s="1"/>
  <c r="EM71" i="21"/>
  <c r="EN45" i="13"/>
  <c r="EM221" i="15"/>
  <c r="EN226" i="21"/>
  <c r="EN116" i="15"/>
  <c r="EM21" i="15"/>
  <c r="EM30" i="15" s="1"/>
  <c r="EM73" i="21" l="1"/>
  <c r="EM47" i="15" s="1"/>
  <c r="EM49" i="15" s="1"/>
  <c r="EN12" i="21"/>
  <c r="EM238" i="15"/>
  <c r="EM81" i="68"/>
  <c r="EM84" i="68" s="1"/>
  <c r="EM86" i="68" s="1"/>
  <c r="EM25" i="68"/>
  <c r="EM27" i="68" s="1"/>
  <c r="EN15" i="21" l="1"/>
  <c r="EN82" i="21"/>
  <c r="EN83" i="21" s="1"/>
  <c r="EN85" i="21" s="1"/>
  <c r="EM11" i="15"/>
  <c r="EM19" i="15" s="1"/>
  <c r="EN46" i="15"/>
  <c r="EN26" i="21" l="1"/>
  <c r="EN43" i="13"/>
  <c r="EN42" i="13" l="1"/>
  <c r="EN54" i="13" s="1"/>
  <c r="EN57" i="13" s="1"/>
  <c r="EN204" i="15" s="1"/>
  <c r="EN33" i="21"/>
  <c r="EN36" i="21" s="1"/>
  <c r="EN61" i="21" s="1"/>
  <c r="EN89" i="21" l="1"/>
  <c r="EN97" i="21" s="1"/>
  <c r="EN54" i="15" l="1"/>
  <c r="EN56" i="15" s="1"/>
  <c r="EN63" i="21"/>
  <c r="EN99" i="21"/>
  <c r="EO96" i="21" l="1"/>
  <c r="EN101" i="21"/>
  <c r="EN220" i="15" s="1"/>
  <c r="EN83" i="68"/>
  <c r="EN64" i="21"/>
  <c r="EN185" i="21" s="1"/>
  <c r="EN190" i="21" s="1"/>
  <c r="EN12" i="15"/>
  <c r="EO53" i="15"/>
  <c r="EO98" i="21" l="1"/>
  <c r="EO81" i="21"/>
  <c r="EN66" i="21"/>
  <c r="EN191" i="21"/>
  <c r="EO188" i="21" s="1"/>
  <c r="EN196" i="21"/>
  <c r="EO35" i="21" l="1"/>
  <c r="EO55" i="15"/>
  <c r="EN167" i="15"/>
  <c r="EN168" i="15" s="1"/>
  <c r="EN67" i="21"/>
  <c r="EN68" i="21" s="1"/>
  <c r="EN201" i="21"/>
  <c r="EN200" i="21"/>
  <c r="EN197" i="21"/>
  <c r="EO194" i="21" s="1"/>
  <c r="EO189" i="21" s="1"/>
  <c r="EO51" i="13" s="1"/>
  <c r="EN61" i="68"/>
  <c r="EN62" i="68" l="1"/>
  <c r="EN66" i="68" s="1"/>
  <c r="EN68" i="68" s="1"/>
  <c r="EN224" i="21"/>
  <c r="EN228" i="21" s="1"/>
  <c r="EO45" i="13"/>
  <c r="EO165" i="15"/>
  <c r="EN27" i="15"/>
  <c r="EN118" i="15" l="1"/>
  <c r="EN119" i="15" s="1"/>
  <c r="EN70" i="21"/>
  <c r="EN229" i="21"/>
  <c r="EN82" i="68"/>
  <c r="EO116" i="15" l="1"/>
  <c r="EN21" i="15"/>
  <c r="EN30" i="15" s="1"/>
  <c r="EO226" i="21"/>
  <c r="EN221" i="15"/>
  <c r="EN18" i="68"/>
  <c r="EN23" i="68" s="1"/>
  <c r="EN71" i="21"/>
  <c r="EN238" i="15" l="1"/>
  <c r="EN73" i="21"/>
  <c r="EN47" i="15" s="1"/>
  <c r="EN49" i="15" s="1"/>
  <c r="EO12" i="21"/>
  <c r="EN81" i="68"/>
  <c r="EN84" i="68" s="1"/>
  <c r="EN86" i="68" s="1"/>
  <c r="EN25" i="68"/>
  <c r="EN27" i="68" s="1"/>
  <c r="EO82" i="21" l="1"/>
  <c r="EO83" i="21" s="1"/>
  <c r="EO85" i="21" s="1"/>
  <c r="EO15" i="21"/>
  <c r="EN11" i="15"/>
  <c r="EN19" i="15" s="1"/>
  <c r="EO46" i="15"/>
  <c r="EO43" i="13" l="1"/>
  <c r="EO26" i="21"/>
  <c r="EO42" i="13" l="1"/>
  <c r="EO54" i="13" s="1"/>
  <c r="EO57" i="13" s="1"/>
  <c r="EO204" i="15" s="1"/>
  <c r="EO33" i="21"/>
  <c r="EO36" i="21" s="1"/>
  <c r="EO61" i="21" s="1"/>
  <c r="EO89" i="21" l="1"/>
  <c r="EO97" i="21" s="1"/>
  <c r="EO54" i="15" l="1"/>
  <c r="EO56" i="15" s="1"/>
  <c r="EO63" i="21"/>
  <c r="EO99" i="21"/>
  <c r="EO101" i="21" l="1"/>
  <c r="EO220" i="15" s="1"/>
  <c r="EP96" i="21"/>
  <c r="EO83" i="68"/>
  <c r="EO64" i="21"/>
  <c r="EO185" i="21" s="1"/>
  <c r="EO190" i="21" s="1"/>
  <c r="EP53" i="15"/>
  <c r="EO12" i="15"/>
  <c r="EP98" i="21" l="1"/>
  <c r="EP81" i="21"/>
  <c r="EO66" i="21"/>
  <c r="EO191" i="21"/>
  <c r="EP188" i="21" s="1"/>
  <c r="EO196" i="21"/>
  <c r="EP35" i="21" l="1"/>
  <c r="EP55" i="15"/>
  <c r="E55" i="15" s="1"/>
  <c r="E98" i="21"/>
  <c r="EO67" i="21"/>
  <c r="EO68" i="21" s="1"/>
  <c r="EO167" i="15"/>
  <c r="EO168" i="15" s="1"/>
  <c r="EO200" i="21"/>
  <c r="EO201" i="21"/>
  <c r="EO197" i="21"/>
  <c r="EP194" i="21" s="1"/>
  <c r="EO61" i="68"/>
  <c r="D211" i="73" l="1"/>
  <c r="E211" i="73"/>
  <c r="F211" i="73"/>
  <c r="G211" i="73"/>
  <c r="H211" i="73"/>
  <c r="I211" i="73"/>
  <c r="J211" i="73"/>
  <c r="K211" i="73"/>
  <c r="L211" i="73"/>
  <c r="M211" i="73"/>
  <c r="N211" i="73"/>
  <c r="O211" i="73"/>
  <c r="P211" i="73"/>
  <c r="Q211" i="73"/>
  <c r="R211" i="73"/>
  <c r="S211" i="73"/>
  <c r="T211" i="73"/>
  <c r="U211" i="73"/>
  <c r="V211" i="73"/>
  <c r="E35" i="21"/>
  <c r="AO34" i="69"/>
  <c r="E34" i="69" s="1"/>
  <c r="EP189" i="21"/>
  <c r="EO224" i="21"/>
  <c r="EO228" i="21" s="1"/>
  <c r="EO27" i="15"/>
  <c r="EP165" i="15"/>
  <c r="EO62" i="68"/>
  <c r="EO82" i="68" s="1"/>
  <c r="C211" i="73" l="1"/>
  <c r="A34" i="69"/>
  <c r="EP51" i="13"/>
  <c r="EO118" i="15"/>
  <c r="EO119" i="15" s="1"/>
  <c r="EO70" i="21"/>
  <c r="EO229" i="21"/>
  <c r="EO66" i="68"/>
  <c r="EO68" i="68" s="1"/>
  <c r="EO21" i="15" l="1"/>
  <c r="EO30" i="15" s="1"/>
  <c r="EP116" i="15"/>
  <c r="EP226" i="21"/>
  <c r="EO221" i="15"/>
  <c r="EO18" i="68"/>
  <c r="EO23" i="68" s="1"/>
  <c r="EO71" i="21"/>
  <c r="E51" i="13"/>
  <c r="D321" i="73"/>
  <c r="D315" i="73" s="1"/>
  <c r="D324" i="73" s="1"/>
  <c r="D326" i="73" s="1"/>
  <c r="D327" i="73" s="1"/>
  <c r="E321" i="73"/>
  <c r="E315" i="73" s="1"/>
  <c r="E324" i="73" s="1"/>
  <c r="E326" i="73" s="1"/>
  <c r="E327" i="73" s="1"/>
  <c r="EP45" i="13"/>
  <c r="E45" i="13" s="1"/>
  <c r="F321" i="73"/>
  <c r="F315" i="73" s="1"/>
  <c r="F324" i="73" s="1"/>
  <c r="F326" i="73" s="1"/>
  <c r="F327" i="73" s="1"/>
  <c r="G321" i="73"/>
  <c r="G315" i="73" s="1"/>
  <c r="G324" i="73" s="1"/>
  <c r="G326" i="73" s="1"/>
  <c r="G327" i="73" s="1"/>
  <c r="H321" i="73"/>
  <c r="H315" i="73" s="1"/>
  <c r="H324" i="73" s="1"/>
  <c r="H326" i="73" s="1"/>
  <c r="H327" i="73" s="1"/>
  <c r="I321" i="73"/>
  <c r="I315" i="73" s="1"/>
  <c r="I324" i="73" s="1"/>
  <c r="I326" i="73" s="1"/>
  <c r="I327" i="73" s="1"/>
  <c r="J321" i="73"/>
  <c r="J315" i="73" s="1"/>
  <c r="J324" i="73" s="1"/>
  <c r="J326" i="73" s="1"/>
  <c r="J327" i="73" s="1"/>
  <c r="K321" i="73"/>
  <c r="K315" i="73" s="1"/>
  <c r="K324" i="73" s="1"/>
  <c r="K326" i="73" s="1"/>
  <c r="K327" i="73" s="1"/>
  <c r="L321" i="73"/>
  <c r="L315" i="73" s="1"/>
  <c r="L324" i="73" s="1"/>
  <c r="L326" i="73" s="1"/>
  <c r="L327" i="73" s="1"/>
  <c r="M321" i="73"/>
  <c r="M315" i="73" s="1"/>
  <c r="M324" i="73" s="1"/>
  <c r="M326" i="73" s="1"/>
  <c r="M327" i="73" s="1"/>
  <c r="N321" i="73"/>
  <c r="N315" i="73" s="1"/>
  <c r="N324" i="73" s="1"/>
  <c r="N326" i="73" s="1"/>
  <c r="N327" i="73" s="1"/>
  <c r="O321" i="73"/>
  <c r="O315" i="73" s="1"/>
  <c r="O324" i="73" s="1"/>
  <c r="O326" i="73" s="1"/>
  <c r="O327" i="73" s="1"/>
  <c r="P321" i="73"/>
  <c r="P315" i="73" s="1"/>
  <c r="P324" i="73" s="1"/>
  <c r="P326" i="73" s="1"/>
  <c r="P327" i="73" s="1"/>
  <c r="Q321" i="73"/>
  <c r="Q315" i="73" s="1"/>
  <c r="Q324" i="73" s="1"/>
  <c r="Q326" i="73" s="1"/>
  <c r="Q327" i="73" s="1"/>
  <c r="R321" i="73"/>
  <c r="R315" i="73" s="1"/>
  <c r="R324" i="73" s="1"/>
  <c r="R326" i="73" s="1"/>
  <c r="R327" i="73" s="1"/>
  <c r="S321" i="73"/>
  <c r="S315" i="73" s="1"/>
  <c r="S324" i="73" s="1"/>
  <c r="S326" i="73" s="1"/>
  <c r="S327" i="73" s="1"/>
  <c r="T321" i="73"/>
  <c r="T315" i="73" s="1"/>
  <c r="T324" i="73" s="1"/>
  <c r="T326" i="73" s="1"/>
  <c r="T327" i="73" s="1"/>
  <c r="AO50" i="24"/>
  <c r="EO81" i="68" l="1"/>
  <c r="EO84" i="68" s="1"/>
  <c r="EO86" i="68" s="1"/>
  <c r="EO25" i="68"/>
  <c r="EO27" i="68" s="1"/>
  <c r="AO44" i="24"/>
  <c r="E44" i="24" s="1"/>
  <c r="A44" i="24" s="1"/>
  <c r="E50" i="24"/>
  <c r="A50" i="24" s="1"/>
  <c r="EO73" i="21"/>
  <c r="EO47" i="15" s="1"/>
  <c r="EO49" i="15" s="1"/>
  <c r="EO238" i="15"/>
  <c r="EP12" i="21"/>
  <c r="EP82" i="21" l="1"/>
  <c r="EP83" i="21" s="1"/>
  <c r="EP85" i="21" s="1"/>
  <c r="EP15" i="21"/>
  <c r="EO11" i="15"/>
  <c r="EO19" i="15" s="1"/>
  <c r="EP46" i="15"/>
  <c r="C191" i="73" l="1"/>
  <c r="EP26" i="21"/>
  <c r="EP43" i="13"/>
  <c r="E85" i="21"/>
  <c r="C194" i="73" l="1"/>
  <c r="EP42" i="13"/>
  <c r="E43" i="13"/>
  <c r="AO42" i="24"/>
  <c r="EP33" i="21"/>
  <c r="E26" i="21"/>
  <c r="AO25" i="69"/>
  <c r="H92" i="69" l="1"/>
  <c r="H101" i="69" s="1"/>
  <c r="I92" i="69"/>
  <c r="J92" i="69"/>
  <c r="K92" i="69"/>
  <c r="L92" i="69"/>
  <c r="M92" i="69"/>
  <c r="N92" i="69"/>
  <c r="O92" i="69"/>
  <c r="P92" i="69"/>
  <c r="Q92" i="69"/>
  <c r="R92" i="69"/>
  <c r="S92" i="69"/>
  <c r="T92" i="69"/>
  <c r="U92" i="69"/>
  <c r="V92" i="69"/>
  <c r="W92" i="69"/>
  <c r="X92" i="69"/>
  <c r="Y92" i="69"/>
  <c r="D210" i="73"/>
  <c r="E210" i="73"/>
  <c r="F227" i="73" s="1"/>
  <c r="F210" i="73"/>
  <c r="G227" i="73" s="1"/>
  <c r="G210" i="73"/>
  <c r="H227" i="73" s="1"/>
  <c r="H210" i="73"/>
  <c r="I227" i="73" s="1"/>
  <c r="I210" i="73"/>
  <c r="J227" i="73" s="1"/>
  <c r="J210" i="73"/>
  <c r="K227" i="73" s="1"/>
  <c r="K210" i="73"/>
  <c r="L227" i="73" s="1"/>
  <c r="L210" i="73"/>
  <c r="M227" i="73" s="1"/>
  <c r="M210" i="73"/>
  <c r="N227" i="73" s="1"/>
  <c r="N210" i="73"/>
  <c r="O227" i="73" s="1"/>
  <c r="O210" i="73"/>
  <c r="P227" i="73" s="1"/>
  <c r="P210" i="73"/>
  <c r="Q227" i="73" s="1"/>
  <c r="Q210" i="73"/>
  <c r="R227" i="73" s="1"/>
  <c r="R210" i="73"/>
  <c r="S227" i="73" s="1"/>
  <c r="S210" i="73"/>
  <c r="T227" i="73" s="1"/>
  <c r="T210" i="73"/>
  <c r="U227" i="73" s="1"/>
  <c r="U210" i="73"/>
  <c r="V227" i="73" s="1"/>
  <c r="F147" i="1"/>
  <c r="AO41" i="24"/>
  <c r="E42" i="24"/>
  <c r="A42" i="24" s="1"/>
  <c r="AO32" i="69"/>
  <c r="E25" i="69"/>
  <c r="A25" i="69" s="1"/>
  <c r="E33" i="21"/>
  <c r="EP36" i="21"/>
  <c r="EP61" i="21" s="1"/>
  <c r="E42" i="13"/>
  <c r="EP54" i="13"/>
  <c r="H119" i="69" l="1"/>
  <c r="H128" i="69" s="1"/>
  <c r="H130" i="69" s="1"/>
  <c r="H94" i="69"/>
  <c r="L222" i="15" s="1"/>
  <c r="L231" i="15" s="1"/>
  <c r="C227" i="73"/>
  <c r="P94" i="69"/>
  <c r="P119" i="69"/>
  <c r="P101" i="69"/>
  <c r="M101" i="69"/>
  <c r="M119" i="69"/>
  <c r="M94" i="69"/>
  <c r="U94" i="69"/>
  <c r="U101" i="69"/>
  <c r="U119" i="69"/>
  <c r="L101" i="69"/>
  <c r="L94" i="69"/>
  <c r="L119" i="69"/>
  <c r="V94" i="69"/>
  <c r="V119" i="69"/>
  <c r="V101" i="69"/>
  <c r="O94" i="69"/>
  <c r="O119" i="69"/>
  <c r="O101" i="69"/>
  <c r="K101" i="69"/>
  <c r="K94" i="69"/>
  <c r="K119" i="69"/>
  <c r="T94" i="69"/>
  <c r="T101" i="69"/>
  <c r="T119" i="69"/>
  <c r="Q94" i="69"/>
  <c r="Q119" i="69"/>
  <c r="Q101" i="69"/>
  <c r="N94" i="69"/>
  <c r="N119" i="69"/>
  <c r="N101" i="69"/>
  <c r="J94" i="69"/>
  <c r="J101" i="69"/>
  <c r="J119" i="69"/>
  <c r="R94" i="69"/>
  <c r="R101" i="69"/>
  <c r="R119" i="69"/>
  <c r="Y94" i="69"/>
  <c r="Y101" i="69"/>
  <c r="Y119" i="69"/>
  <c r="I101" i="69"/>
  <c r="I94" i="69"/>
  <c r="I119" i="69"/>
  <c r="W101" i="69"/>
  <c r="W119" i="69"/>
  <c r="W94" i="69"/>
  <c r="S101" i="69"/>
  <c r="S119" i="69"/>
  <c r="S94" i="69"/>
  <c r="X94" i="69"/>
  <c r="X101" i="69"/>
  <c r="X119" i="69"/>
  <c r="H110" i="69"/>
  <c r="H112" i="69" s="1"/>
  <c r="E244" i="73" s="1"/>
  <c r="H103" i="69"/>
  <c r="M225" i="15"/>
  <c r="M239" i="15" s="1"/>
  <c r="M237" i="15" s="1"/>
  <c r="L225" i="15"/>
  <c r="L239" i="15" s="1"/>
  <c r="L237" i="15" s="1"/>
  <c r="N225" i="15"/>
  <c r="N239" i="15" s="1"/>
  <c r="N237" i="15" s="1"/>
  <c r="K225" i="15"/>
  <c r="K239" i="15" s="1"/>
  <c r="K237" i="15" s="1"/>
  <c r="T232" i="73"/>
  <c r="T233" i="73"/>
  <c r="N232" i="73"/>
  <c r="N233" i="73"/>
  <c r="L232" i="73"/>
  <c r="L233" i="73"/>
  <c r="S232" i="73"/>
  <c r="S233" i="73"/>
  <c r="Q232" i="73"/>
  <c r="Q233" i="73"/>
  <c r="M232" i="73"/>
  <c r="M233" i="73"/>
  <c r="K232" i="73"/>
  <c r="K233" i="73"/>
  <c r="J232" i="73"/>
  <c r="J233" i="73"/>
  <c r="H232" i="73"/>
  <c r="H233" i="73"/>
  <c r="P232" i="73"/>
  <c r="P233" i="73"/>
  <c r="I232" i="73"/>
  <c r="I233" i="73"/>
  <c r="G232" i="73"/>
  <c r="G233" i="73"/>
  <c r="O232" i="73"/>
  <c r="O233" i="73"/>
  <c r="V232" i="73"/>
  <c r="V233" i="73"/>
  <c r="R232" i="73"/>
  <c r="R233" i="73"/>
  <c r="U232" i="73"/>
  <c r="U233" i="73"/>
  <c r="F232" i="73"/>
  <c r="F233" i="73"/>
  <c r="D212" i="73"/>
  <c r="D216" i="73" s="1"/>
  <c r="C210" i="73"/>
  <c r="E32" i="69"/>
  <c r="A32" i="69" s="1"/>
  <c r="AO35" i="69"/>
  <c r="AO60" i="69" s="1"/>
  <c r="EP57" i="13"/>
  <c r="E54" i="13"/>
  <c r="EP89" i="21"/>
  <c r="EP97" i="21" s="1"/>
  <c r="AO53" i="24"/>
  <c r="E41" i="24"/>
  <c r="A41" i="24" s="1"/>
  <c r="E243" i="73" l="1"/>
  <c r="N222" i="15"/>
  <c r="N231" i="15" s="1"/>
  <c r="K222" i="15"/>
  <c r="K231" i="15" s="1"/>
  <c r="M222" i="15"/>
  <c r="M231" i="15" s="1"/>
  <c r="H121" i="69"/>
  <c r="D233" i="73"/>
  <c r="D232" i="73"/>
  <c r="C233" i="73"/>
  <c r="C232" i="73"/>
  <c r="V121" i="69"/>
  <c r="S244" i="73" s="1"/>
  <c r="V128" i="69"/>
  <c r="V130" i="69" s="1"/>
  <c r="U103" i="69"/>
  <c r="BN225" i="15"/>
  <c r="BN239" i="15" s="1"/>
  <c r="BN237" i="15" s="1"/>
  <c r="BM225" i="15"/>
  <c r="BM239" i="15" s="1"/>
  <c r="BM237" i="15" s="1"/>
  <c r="U110" i="69"/>
  <c r="U112" i="69" s="1"/>
  <c r="BL225" i="15"/>
  <c r="BL239" i="15" s="1"/>
  <c r="BL237" i="15" s="1"/>
  <c r="BK225" i="15"/>
  <c r="BK239" i="15" s="1"/>
  <c r="BK237" i="15" s="1"/>
  <c r="Y121" i="69"/>
  <c r="V244" i="73" s="1"/>
  <c r="Y128" i="69"/>
  <c r="Y130" i="69" s="1"/>
  <c r="BF222" i="15"/>
  <c r="BF231" i="15" s="1"/>
  <c r="BC222" i="15"/>
  <c r="BC231" i="15" s="1"/>
  <c r="BD222" i="15"/>
  <c r="BD231" i="15" s="1"/>
  <c r="BE222" i="15"/>
  <c r="BE231" i="15" s="1"/>
  <c r="P243" i="73"/>
  <c r="V222" i="15"/>
  <c r="V231" i="15" s="1"/>
  <c r="T222" i="15"/>
  <c r="T231" i="15" s="1"/>
  <c r="S222" i="15"/>
  <c r="S231" i="15" s="1"/>
  <c r="U222" i="15"/>
  <c r="U231" i="15" s="1"/>
  <c r="G243" i="73"/>
  <c r="N103" i="69"/>
  <c r="AK225" i="15"/>
  <c r="AK239" i="15" s="1"/>
  <c r="AK237" i="15" s="1"/>
  <c r="AI225" i="15"/>
  <c r="AI239" i="15" s="1"/>
  <c r="AI237" i="15" s="1"/>
  <c r="AL225" i="15"/>
  <c r="AL239" i="15" s="1"/>
  <c r="AL237" i="15" s="1"/>
  <c r="N110" i="69"/>
  <c r="N112" i="69" s="1"/>
  <c r="AJ225" i="15"/>
  <c r="AJ239" i="15" s="1"/>
  <c r="AJ237" i="15" s="1"/>
  <c r="AW222" i="15"/>
  <c r="AW231" i="15" s="1"/>
  <c r="AX222" i="15"/>
  <c r="AX231" i="15" s="1"/>
  <c r="AU222" i="15"/>
  <c r="AU231" i="15" s="1"/>
  <c r="AV222" i="15"/>
  <c r="AV231" i="15" s="1"/>
  <c r="N243" i="73"/>
  <c r="T128" i="69"/>
  <c r="T130" i="69" s="1"/>
  <c r="T121" i="69"/>
  <c r="Q244" i="73" s="1"/>
  <c r="BN222" i="15"/>
  <c r="BN231" i="15" s="1"/>
  <c r="BK222" i="15"/>
  <c r="BK231" i="15" s="1"/>
  <c r="BL222" i="15"/>
  <c r="BL231" i="15" s="1"/>
  <c r="BM222" i="15"/>
  <c r="BM231" i="15" s="1"/>
  <c r="R243" i="73"/>
  <c r="CD222" i="15"/>
  <c r="CD231" i="15" s="1"/>
  <c r="CC222" i="15"/>
  <c r="CC231" i="15" s="1"/>
  <c r="CB222" i="15"/>
  <c r="CB231" i="15" s="1"/>
  <c r="CA222" i="15"/>
  <c r="CA231" i="15" s="1"/>
  <c r="V243" i="73"/>
  <c r="K128" i="69"/>
  <c r="K130" i="69" s="1"/>
  <c r="K121" i="69"/>
  <c r="H244" i="73" s="1"/>
  <c r="M121" i="69"/>
  <c r="J244" i="73" s="1"/>
  <c r="M128" i="69"/>
  <c r="M130" i="69" s="1"/>
  <c r="S225" i="15"/>
  <c r="S239" i="15" s="1"/>
  <c r="S237" i="15" s="1"/>
  <c r="T225" i="15"/>
  <c r="T239" i="15" s="1"/>
  <c r="T237" i="15" s="1"/>
  <c r="J103" i="69"/>
  <c r="J110" i="69"/>
  <c r="J112" i="69" s="1"/>
  <c r="V225" i="15"/>
  <c r="V239" i="15" s="1"/>
  <c r="V237" i="15" s="1"/>
  <c r="U225" i="15"/>
  <c r="U239" i="15" s="1"/>
  <c r="U237" i="15" s="1"/>
  <c r="V103" i="69"/>
  <c r="V110" i="69"/>
  <c r="V112" i="69" s="1"/>
  <c r="BQ225" i="15"/>
  <c r="BQ239" i="15" s="1"/>
  <c r="BQ237" i="15" s="1"/>
  <c r="BR225" i="15"/>
  <c r="BR239" i="15" s="1"/>
  <c r="BR237" i="15" s="1"/>
  <c r="BO225" i="15"/>
  <c r="BO239" i="15" s="1"/>
  <c r="BO237" i="15" s="1"/>
  <c r="BP225" i="15"/>
  <c r="BP239" i="15" s="1"/>
  <c r="BP237" i="15" s="1"/>
  <c r="BE225" i="15"/>
  <c r="BE239" i="15" s="1"/>
  <c r="BE237" i="15" s="1"/>
  <c r="BF225" i="15"/>
  <c r="BF239" i="15" s="1"/>
  <c r="BF237" i="15" s="1"/>
  <c r="S103" i="69"/>
  <c r="BC225" i="15"/>
  <c r="BC239" i="15" s="1"/>
  <c r="BC237" i="15" s="1"/>
  <c r="BD225" i="15"/>
  <c r="BD239" i="15" s="1"/>
  <c r="BD237" i="15" s="1"/>
  <c r="S110" i="69"/>
  <c r="S112" i="69" s="1"/>
  <c r="BT222" i="15"/>
  <c r="BT231" i="15" s="1"/>
  <c r="BS222" i="15"/>
  <c r="BS231" i="15" s="1"/>
  <c r="BU222" i="15"/>
  <c r="BU231" i="15" s="1"/>
  <c r="BV222" i="15"/>
  <c r="BV231" i="15" s="1"/>
  <c r="T243" i="73"/>
  <c r="AI222" i="15"/>
  <c r="AI231" i="15" s="1"/>
  <c r="AK222" i="15"/>
  <c r="AK231" i="15" s="1"/>
  <c r="AL222" i="15"/>
  <c r="AL231" i="15" s="1"/>
  <c r="AJ222" i="15"/>
  <c r="AJ231" i="15" s="1"/>
  <c r="K243" i="73"/>
  <c r="W110" i="69"/>
  <c r="W112" i="69" s="1"/>
  <c r="BV225" i="15"/>
  <c r="BV239" i="15" s="1"/>
  <c r="BV237" i="15" s="1"/>
  <c r="BU225" i="15"/>
  <c r="BU239" i="15" s="1"/>
  <c r="BU237" i="15" s="1"/>
  <c r="W103" i="69"/>
  <c r="BS225" i="15"/>
  <c r="BS239" i="15" s="1"/>
  <c r="BS237" i="15" s="1"/>
  <c r="BT225" i="15"/>
  <c r="BT239" i="15" s="1"/>
  <c r="BT237" i="15" s="1"/>
  <c r="AD222" i="15"/>
  <c r="AD231" i="15" s="1"/>
  <c r="AB222" i="15"/>
  <c r="AB231" i="15" s="1"/>
  <c r="AA222" i="15"/>
  <c r="AA231" i="15" s="1"/>
  <c r="AC222" i="15"/>
  <c r="AC231" i="15" s="1"/>
  <c r="I243" i="73"/>
  <c r="Q128" i="69"/>
  <c r="Q130" i="69" s="1"/>
  <c r="Q121" i="69"/>
  <c r="N244" i="73" s="1"/>
  <c r="R128" i="69"/>
  <c r="R130" i="69" s="1"/>
  <c r="R121" i="69"/>
  <c r="O244" i="73" s="1"/>
  <c r="X222" i="15"/>
  <c r="X231" i="15" s="1"/>
  <c r="Y222" i="15"/>
  <c r="Y231" i="15" s="1"/>
  <c r="W222" i="15"/>
  <c r="W231" i="15" s="1"/>
  <c r="Z222" i="15"/>
  <c r="Z231" i="15" s="1"/>
  <c r="H243" i="73"/>
  <c r="AE225" i="15"/>
  <c r="AE239" i="15" s="1"/>
  <c r="AE237" i="15" s="1"/>
  <c r="AH225" i="15"/>
  <c r="AH239" i="15" s="1"/>
  <c r="AH237" i="15" s="1"/>
  <c r="M110" i="69"/>
  <c r="M112" i="69" s="1"/>
  <c r="AG225" i="15"/>
  <c r="AG239" i="15" s="1"/>
  <c r="AG237" i="15" s="1"/>
  <c r="M103" i="69"/>
  <c r="AF225" i="15"/>
  <c r="AF239" i="15" s="1"/>
  <c r="AF237" i="15" s="1"/>
  <c r="X128" i="69"/>
  <c r="X130" i="69" s="1"/>
  <c r="X121" i="69"/>
  <c r="U244" i="73" s="1"/>
  <c r="BB225" i="15"/>
  <c r="BB239" i="15" s="1"/>
  <c r="BB237" i="15" s="1"/>
  <c r="AZ225" i="15"/>
  <c r="AZ239" i="15" s="1"/>
  <c r="AZ237" i="15" s="1"/>
  <c r="AY225" i="15"/>
  <c r="AY239" i="15" s="1"/>
  <c r="AY237" i="15" s="1"/>
  <c r="BA225" i="15"/>
  <c r="BA239" i="15" s="1"/>
  <c r="BA237" i="15" s="1"/>
  <c r="R103" i="69"/>
  <c r="R110" i="69"/>
  <c r="R112" i="69" s="1"/>
  <c r="Z225" i="15"/>
  <c r="Z239" i="15" s="1"/>
  <c r="Z237" i="15" s="1"/>
  <c r="K110" i="69"/>
  <c r="K112" i="69" s="1"/>
  <c r="Y225" i="15"/>
  <c r="Y239" i="15" s="1"/>
  <c r="Y237" i="15" s="1"/>
  <c r="K103" i="69"/>
  <c r="X225" i="15"/>
  <c r="X239" i="15" s="1"/>
  <c r="X237" i="15" s="1"/>
  <c r="W225" i="15"/>
  <c r="W239" i="15" s="1"/>
  <c r="W237" i="15" s="1"/>
  <c r="AT225" i="15"/>
  <c r="AT239" i="15" s="1"/>
  <c r="AT237" i="15" s="1"/>
  <c r="AS225" i="15"/>
  <c r="AS239" i="15" s="1"/>
  <c r="AS237" i="15" s="1"/>
  <c r="AR225" i="15"/>
  <c r="AR239" i="15" s="1"/>
  <c r="AR237" i="15" s="1"/>
  <c r="P110" i="69"/>
  <c r="P112" i="69" s="1"/>
  <c r="P103" i="69"/>
  <c r="AQ225" i="15"/>
  <c r="AQ239" i="15" s="1"/>
  <c r="AQ237" i="15" s="1"/>
  <c r="BP222" i="15"/>
  <c r="BP231" i="15" s="1"/>
  <c r="BR222" i="15"/>
  <c r="BR231" i="15" s="1"/>
  <c r="BO222" i="15"/>
  <c r="BO231" i="15" s="1"/>
  <c r="BQ222" i="15"/>
  <c r="BQ231" i="15" s="1"/>
  <c r="S243" i="73"/>
  <c r="L128" i="69"/>
  <c r="L130" i="69" s="1"/>
  <c r="L121" i="69"/>
  <c r="I244" i="73" s="1"/>
  <c r="CA225" i="15"/>
  <c r="CA239" i="15" s="1"/>
  <c r="CA237" i="15" s="1"/>
  <c r="CD225" i="15"/>
  <c r="CD239" i="15" s="1"/>
  <c r="CD237" i="15" s="1"/>
  <c r="Y103" i="69"/>
  <c r="CC225" i="15"/>
  <c r="CC239" i="15" s="1"/>
  <c r="CC237" i="15" s="1"/>
  <c r="Y110" i="69"/>
  <c r="Y112" i="69" s="1"/>
  <c r="CB225" i="15"/>
  <c r="CB239" i="15" s="1"/>
  <c r="CB237" i="15" s="1"/>
  <c r="BJ222" i="15"/>
  <c r="BJ231" i="15" s="1"/>
  <c r="BI222" i="15"/>
  <c r="BI231" i="15" s="1"/>
  <c r="BH222" i="15"/>
  <c r="BH231" i="15" s="1"/>
  <c r="BG222" i="15"/>
  <c r="BG231" i="15" s="1"/>
  <c r="Q243" i="73"/>
  <c r="X103" i="69"/>
  <c r="BW225" i="15"/>
  <c r="BW239" i="15" s="1"/>
  <c r="BW237" i="15" s="1"/>
  <c r="X110" i="69"/>
  <c r="X112" i="69" s="1"/>
  <c r="BZ225" i="15"/>
  <c r="BZ239" i="15" s="1"/>
  <c r="BZ237" i="15" s="1"/>
  <c r="BX225" i="15"/>
  <c r="BX239" i="15" s="1"/>
  <c r="BX237" i="15" s="1"/>
  <c r="BY225" i="15"/>
  <c r="BY239" i="15" s="1"/>
  <c r="BY237" i="15" s="1"/>
  <c r="BB222" i="15"/>
  <c r="BB231" i="15" s="1"/>
  <c r="AZ222" i="15"/>
  <c r="AZ231" i="15" s="1"/>
  <c r="AY222" i="15"/>
  <c r="AY231" i="15" s="1"/>
  <c r="BA222" i="15"/>
  <c r="BA231" i="15" s="1"/>
  <c r="O243" i="73"/>
  <c r="AN225" i="15"/>
  <c r="AN239" i="15" s="1"/>
  <c r="AN237" i="15" s="1"/>
  <c r="AM225" i="15"/>
  <c r="AM239" i="15" s="1"/>
  <c r="AM237" i="15" s="1"/>
  <c r="O110" i="69"/>
  <c r="O112" i="69" s="1"/>
  <c r="AO225" i="15"/>
  <c r="AO239" i="15" s="1"/>
  <c r="AO237" i="15" s="1"/>
  <c r="O103" i="69"/>
  <c r="AP225" i="15"/>
  <c r="AP239" i="15" s="1"/>
  <c r="AP237" i="15" s="1"/>
  <c r="P128" i="69"/>
  <c r="P130" i="69" s="1"/>
  <c r="P121" i="69"/>
  <c r="M244" i="73" s="1"/>
  <c r="AN222" i="15"/>
  <c r="AN231" i="15" s="1"/>
  <c r="AM222" i="15"/>
  <c r="AM231" i="15" s="1"/>
  <c r="AP222" i="15"/>
  <c r="AP231" i="15" s="1"/>
  <c r="AO222" i="15"/>
  <c r="AO231" i="15" s="1"/>
  <c r="L243" i="73"/>
  <c r="S128" i="69"/>
  <c r="S130" i="69" s="1"/>
  <c r="S121" i="69"/>
  <c r="P244" i="73" s="1"/>
  <c r="N128" i="69"/>
  <c r="N130" i="69" s="1"/>
  <c r="N121" i="69"/>
  <c r="K244" i="73" s="1"/>
  <c r="W121" i="69"/>
  <c r="T244" i="73" s="1"/>
  <c r="W128" i="69"/>
  <c r="W130" i="69" s="1"/>
  <c r="AW225" i="15"/>
  <c r="AW239" i="15" s="1"/>
  <c r="AW237" i="15" s="1"/>
  <c r="AU225" i="15"/>
  <c r="AU239" i="15" s="1"/>
  <c r="AU237" i="15" s="1"/>
  <c r="Q110" i="69"/>
  <c r="Q112" i="69" s="1"/>
  <c r="AX225" i="15"/>
  <c r="AX239" i="15" s="1"/>
  <c r="AX237" i="15" s="1"/>
  <c r="AV225" i="15"/>
  <c r="AV239" i="15" s="1"/>
  <c r="AV237" i="15" s="1"/>
  <c r="Q103" i="69"/>
  <c r="I128" i="69"/>
  <c r="I130" i="69" s="1"/>
  <c r="I121" i="69"/>
  <c r="F244" i="73" s="1"/>
  <c r="AD225" i="15"/>
  <c r="AD239" i="15" s="1"/>
  <c r="AD237" i="15" s="1"/>
  <c r="L103" i="69"/>
  <c r="AC225" i="15"/>
  <c r="AC239" i="15" s="1"/>
  <c r="AC237" i="15" s="1"/>
  <c r="L110" i="69"/>
  <c r="L112" i="69" s="1"/>
  <c r="AB225" i="15"/>
  <c r="AB239" i="15" s="1"/>
  <c r="AB237" i="15" s="1"/>
  <c r="AA225" i="15"/>
  <c r="AA239" i="15" s="1"/>
  <c r="AA237" i="15" s="1"/>
  <c r="R222" i="15"/>
  <c r="R231" i="15" s="1"/>
  <c r="Q222" i="15"/>
  <c r="Q231" i="15" s="1"/>
  <c r="O222" i="15"/>
  <c r="O231" i="15" s="1"/>
  <c r="P222" i="15"/>
  <c r="P231" i="15" s="1"/>
  <c r="F243" i="73"/>
  <c r="E97" i="69"/>
  <c r="U128" i="69"/>
  <c r="U130" i="69" s="1"/>
  <c r="U121" i="69"/>
  <c r="R244" i="73" s="1"/>
  <c r="O225" i="15"/>
  <c r="O239" i="15" s="1"/>
  <c r="O237" i="15" s="1"/>
  <c r="I110" i="69"/>
  <c r="I112" i="69" s="1"/>
  <c r="P225" i="15"/>
  <c r="P239" i="15" s="1"/>
  <c r="P237" i="15" s="1"/>
  <c r="R225" i="15"/>
  <c r="R239" i="15" s="1"/>
  <c r="R237" i="15" s="1"/>
  <c r="Q225" i="15"/>
  <c r="Q239" i="15" s="1"/>
  <c r="Q237" i="15" s="1"/>
  <c r="I103" i="69"/>
  <c r="T103" i="69"/>
  <c r="BH225" i="15"/>
  <c r="BH239" i="15" s="1"/>
  <c r="BH237" i="15" s="1"/>
  <c r="BG225" i="15"/>
  <c r="BG239" i="15" s="1"/>
  <c r="BG237" i="15" s="1"/>
  <c r="BI225" i="15"/>
  <c r="BI239" i="15" s="1"/>
  <c r="BI237" i="15" s="1"/>
  <c r="T110" i="69"/>
  <c r="T112" i="69" s="1"/>
  <c r="BJ225" i="15"/>
  <c r="BJ239" i="15" s="1"/>
  <c r="BJ237" i="15" s="1"/>
  <c r="AF222" i="15"/>
  <c r="AF231" i="15" s="1"/>
  <c r="AE222" i="15"/>
  <c r="AE231" i="15" s="1"/>
  <c r="AG222" i="15"/>
  <c r="AG231" i="15" s="1"/>
  <c r="AH222" i="15"/>
  <c r="AH231" i="15" s="1"/>
  <c r="J243" i="73"/>
  <c r="BW222" i="15"/>
  <c r="BW231" i="15" s="1"/>
  <c r="BZ222" i="15"/>
  <c r="BZ231" i="15" s="1"/>
  <c r="BX222" i="15"/>
  <c r="BX231" i="15" s="1"/>
  <c r="BY222" i="15"/>
  <c r="BY231" i="15" s="1"/>
  <c r="U243" i="73"/>
  <c r="J128" i="69"/>
  <c r="J130" i="69" s="1"/>
  <c r="J121" i="69"/>
  <c r="G244" i="73" s="1"/>
  <c r="O128" i="69"/>
  <c r="O130" i="69" s="1"/>
  <c r="O121" i="69"/>
  <c r="L244" i="73" s="1"/>
  <c r="AT222" i="15"/>
  <c r="AT231" i="15" s="1"/>
  <c r="AS222" i="15"/>
  <c r="AS231" i="15" s="1"/>
  <c r="AR222" i="15"/>
  <c r="AR231" i="15" s="1"/>
  <c r="AQ222" i="15"/>
  <c r="AQ231" i="15" s="1"/>
  <c r="M243" i="73"/>
  <c r="M223" i="15"/>
  <c r="M232" i="15" s="1"/>
  <c r="L223" i="15"/>
  <c r="L232" i="15" s="1"/>
  <c r="L233" i="15" s="1"/>
  <c r="K223" i="15"/>
  <c r="K232" i="15" s="1"/>
  <c r="N223" i="15"/>
  <c r="N232" i="15" s="1"/>
  <c r="EP63" i="21"/>
  <c r="EP54" i="15"/>
  <c r="E97" i="21"/>
  <c r="EP99" i="21"/>
  <c r="EP101" i="21" s="1"/>
  <c r="EP220" i="15" s="1"/>
  <c r="EP204" i="15"/>
  <c r="E204" i="15" s="1"/>
  <c r="E57" i="13"/>
  <c r="AO56" i="24"/>
  <c r="E56" i="24" s="1"/>
  <c r="AO61" i="24"/>
  <c r="E53" i="24"/>
  <c r="A53" i="24" s="1"/>
  <c r="AO101" i="69"/>
  <c r="AO94" i="69"/>
  <c r="E92" i="69"/>
  <c r="AO119" i="69"/>
  <c r="N233" i="15" l="1"/>
  <c r="M233" i="15"/>
  <c r="E231" i="15"/>
  <c r="F183" i="1"/>
  <c r="C63" i="86" s="1"/>
  <c r="D243" i="73"/>
  <c r="BH223" i="15"/>
  <c r="BH232" i="15" s="1"/>
  <c r="BH233" i="15" s="1"/>
  <c r="BI223" i="15"/>
  <c r="BI232" i="15" s="1"/>
  <c r="BI233" i="15" s="1"/>
  <c r="BG223" i="15"/>
  <c r="BG232" i="15" s="1"/>
  <c r="BG233" i="15" s="1"/>
  <c r="BJ223" i="15"/>
  <c r="BJ232" i="15" s="1"/>
  <c r="BJ233" i="15" s="1"/>
  <c r="BP223" i="15"/>
  <c r="BP232" i="15" s="1"/>
  <c r="BP233" i="15" s="1"/>
  <c r="BR223" i="15"/>
  <c r="BR232" i="15" s="1"/>
  <c r="BR233" i="15" s="1"/>
  <c r="BQ223" i="15"/>
  <c r="BQ232" i="15" s="1"/>
  <c r="BQ233" i="15" s="1"/>
  <c r="BO223" i="15"/>
  <c r="BO232" i="15" s="1"/>
  <c r="BO233" i="15" s="1"/>
  <c r="BU223" i="15"/>
  <c r="BU232" i="15" s="1"/>
  <c r="BU233" i="15" s="1"/>
  <c r="BS223" i="15"/>
  <c r="BS232" i="15" s="1"/>
  <c r="BS233" i="15" s="1"/>
  <c r="BT223" i="15"/>
  <c r="BT232" i="15" s="1"/>
  <c r="BT233" i="15" s="1"/>
  <c r="BV223" i="15"/>
  <c r="BV232" i="15" s="1"/>
  <c r="BV233" i="15" s="1"/>
  <c r="AZ223" i="15"/>
  <c r="AZ232" i="15" s="1"/>
  <c r="AZ233" i="15" s="1"/>
  <c r="BB223" i="15"/>
  <c r="BB232" i="15" s="1"/>
  <c r="BB233" i="15" s="1"/>
  <c r="AY223" i="15"/>
  <c r="AY232" i="15" s="1"/>
  <c r="AY233" i="15" s="1"/>
  <c r="BA223" i="15"/>
  <c r="BA232" i="15" s="1"/>
  <c r="BA233" i="15" s="1"/>
  <c r="AL223" i="15"/>
  <c r="AL232" i="15" s="1"/>
  <c r="AL233" i="15" s="1"/>
  <c r="AJ223" i="15"/>
  <c r="AJ232" i="15" s="1"/>
  <c r="AJ233" i="15" s="1"/>
  <c r="AI223" i="15"/>
  <c r="AI232" i="15" s="1"/>
  <c r="AI233" i="15" s="1"/>
  <c r="AK223" i="15"/>
  <c r="AK232" i="15" s="1"/>
  <c r="AK233" i="15" s="1"/>
  <c r="AU223" i="15"/>
  <c r="AU232" i="15" s="1"/>
  <c r="AU233" i="15" s="1"/>
  <c r="AV223" i="15"/>
  <c r="AV232" i="15" s="1"/>
  <c r="AV233" i="15" s="1"/>
  <c r="AX223" i="15"/>
  <c r="AX232" i="15" s="1"/>
  <c r="AX233" i="15" s="1"/>
  <c r="AW223" i="15"/>
  <c r="AW232" i="15" s="1"/>
  <c r="AW233" i="15" s="1"/>
  <c r="BD223" i="15"/>
  <c r="BD232" i="15" s="1"/>
  <c r="BD233" i="15" s="1"/>
  <c r="BE223" i="15"/>
  <c r="BE232" i="15" s="1"/>
  <c r="BE233" i="15" s="1"/>
  <c r="BC223" i="15"/>
  <c r="BC232" i="15" s="1"/>
  <c r="BC233" i="15" s="1"/>
  <c r="BF223" i="15"/>
  <c r="BF232" i="15" s="1"/>
  <c r="BF233" i="15" s="1"/>
  <c r="AG223" i="15"/>
  <c r="AG232" i="15" s="1"/>
  <c r="AG233" i="15" s="1"/>
  <c r="AF223" i="15"/>
  <c r="AF232" i="15" s="1"/>
  <c r="AF233" i="15" s="1"/>
  <c r="AH223" i="15"/>
  <c r="AH232" i="15" s="1"/>
  <c r="AH233" i="15" s="1"/>
  <c r="AE223" i="15"/>
  <c r="AE232" i="15" s="1"/>
  <c r="AE233" i="15" s="1"/>
  <c r="CB223" i="15"/>
  <c r="CB232" i="15" s="1"/>
  <c r="CB233" i="15" s="1"/>
  <c r="CC223" i="15"/>
  <c r="CC232" i="15" s="1"/>
  <c r="CC233" i="15" s="1"/>
  <c r="CA223" i="15"/>
  <c r="CA232" i="15" s="1"/>
  <c r="CA233" i="15" s="1"/>
  <c r="CD223" i="15"/>
  <c r="CD232" i="15" s="1"/>
  <c r="CD233" i="15" s="1"/>
  <c r="BN223" i="15"/>
  <c r="BN232" i="15" s="1"/>
  <c r="BN233" i="15" s="1"/>
  <c r="BK223" i="15"/>
  <c r="BK232" i="15" s="1"/>
  <c r="BK233" i="15" s="1"/>
  <c r="BL223" i="15"/>
  <c r="BL232" i="15" s="1"/>
  <c r="BL233" i="15" s="1"/>
  <c r="BM223" i="15"/>
  <c r="BM232" i="15" s="1"/>
  <c r="BM233" i="15" s="1"/>
  <c r="BY223" i="15"/>
  <c r="BY232" i="15" s="1"/>
  <c r="BY233" i="15" s="1"/>
  <c r="BX223" i="15"/>
  <c r="BX232" i="15" s="1"/>
  <c r="BX233" i="15" s="1"/>
  <c r="BW223" i="15"/>
  <c r="BW232" i="15" s="1"/>
  <c r="BW233" i="15" s="1"/>
  <c r="BZ223" i="15"/>
  <c r="BZ232" i="15" s="1"/>
  <c r="BZ233" i="15" s="1"/>
  <c r="AO223" i="15"/>
  <c r="AO232" i="15" s="1"/>
  <c r="AO233" i="15" s="1"/>
  <c r="AM223" i="15"/>
  <c r="AM232" i="15" s="1"/>
  <c r="AM233" i="15" s="1"/>
  <c r="AN223" i="15"/>
  <c r="AN232" i="15" s="1"/>
  <c r="AN233" i="15" s="1"/>
  <c r="AP223" i="15"/>
  <c r="AP232" i="15" s="1"/>
  <c r="AP233" i="15" s="1"/>
  <c r="O223" i="15"/>
  <c r="O232" i="15" s="1"/>
  <c r="O233" i="15" s="1"/>
  <c r="P223" i="15"/>
  <c r="P232" i="15" s="1"/>
  <c r="P233" i="15" s="1"/>
  <c r="Q223" i="15"/>
  <c r="Q232" i="15" s="1"/>
  <c r="Q233" i="15" s="1"/>
  <c r="R223" i="15"/>
  <c r="R232" i="15" s="1"/>
  <c r="R233" i="15" s="1"/>
  <c r="AB223" i="15"/>
  <c r="AB232" i="15" s="1"/>
  <c r="AB233" i="15" s="1"/>
  <c r="AC223" i="15"/>
  <c r="AC232" i="15" s="1"/>
  <c r="AC233" i="15" s="1"/>
  <c r="AD223" i="15"/>
  <c r="AD232" i="15" s="1"/>
  <c r="AD233" i="15" s="1"/>
  <c r="AA223" i="15"/>
  <c r="AA232" i="15" s="1"/>
  <c r="AA233" i="15" s="1"/>
  <c r="U223" i="15"/>
  <c r="U232" i="15" s="1"/>
  <c r="U233" i="15" s="1"/>
  <c r="T223" i="15"/>
  <c r="T232" i="15" s="1"/>
  <c r="T233" i="15" s="1"/>
  <c r="V223" i="15"/>
  <c r="V232" i="15" s="1"/>
  <c r="V233" i="15" s="1"/>
  <c r="S223" i="15"/>
  <c r="S232" i="15" s="1"/>
  <c r="S233" i="15" s="1"/>
  <c r="AR223" i="15"/>
  <c r="AR232" i="15" s="1"/>
  <c r="AR233" i="15" s="1"/>
  <c r="AS223" i="15"/>
  <c r="AS232" i="15" s="1"/>
  <c r="AS233" i="15" s="1"/>
  <c r="AQ223" i="15"/>
  <c r="AQ232" i="15" s="1"/>
  <c r="AQ233" i="15" s="1"/>
  <c r="AT223" i="15"/>
  <c r="AT232" i="15" s="1"/>
  <c r="AT233" i="15" s="1"/>
  <c r="W223" i="15"/>
  <c r="W232" i="15" s="1"/>
  <c r="W233" i="15" s="1"/>
  <c r="X223" i="15"/>
  <c r="X232" i="15" s="1"/>
  <c r="X233" i="15" s="1"/>
  <c r="Y223" i="15"/>
  <c r="Y232" i="15" s="1"/>
  <c r="Y233" i="15" s="1"/>
  <c r="Z223" i="15"/>
  <c r="Z232" i="15" s="1"/>
  <c r="Z233" i="15" s="1"/>
  <c r="K233" i="15"/>
  <c r="E54" i="15"/>
  <c r="EP56" i="15"/>
  <c r="EP12" i="15" s="1"/>
  <c r="E63" i="21"/>
  <c r="AO62" i="69"/>
  <c r="EP83" i="68"/>
  <c r="EP64" i="21"/>
  <c r="EO222" i="15"/>
  <c r="EP222" i="15"/>
  <c r="EM222" i="15"/>
  <c r="EN222" i="15"/>
  <c r="E96" i="69"/>
  <c r="EO225" i="15"/>
  <c r="EO239" i="15" s="1"/>
  <c r="EO237" i="15" s="1"/>
  <c r="AO103" i="69"/>
  <c r="EP225" i="15"/>
  <c r="EP239" i="15" s="1"/>
  <c r="EN225" i="15"/>
  <c r="EN239" i="15" s="1"/>
  <c r="EN237" i="15" s="1"/>
  <c r="EM225" i="15"/>
  <c r="EM239" i="15" s="1"/>
  <c r="EM237" i="15" s="1"/>
  <c r="AO110" i="69"/>
  <c r="AO112" i="69" s="1"/>
  <c r="AO128" i="69"/>
  <c r="AO130" i="69" s="1"/>
  <c r="AO121" i="69"/>
  <c r="A56" i="24"/>
  <c r="AO67" i="24"/>
  <c r="E61" i="24"/>
  <c r="EP185" i="21" l="1"/>
  <c r="EP190" i="21" s="1"/>
  <c r="EP66" i="21" s="1"/>
  <c r="E232" i="15"/>
  <c r="E233" i="15"/>
  <c r="K247" i="15"/>
  <c r="F182" i="1"/>
  <c r="X8" i="1" s="1"/>
  <c r="C243" i="73"/>
  <c r="DJ110" i="82"/>
  <c r="E110" i="82" s="1"/>
  <c r="E83" i="68"/>
  <c r="E62" i="69"/>
  <c r="A62" i="69" s="1"/>
  <c r="AO63" i="69"/>
  <c r="E124" i="69"/>
  <c r="E123" i="69"/>
  <c r="E132" i="69"/>
  <c r="F194" i="1" s="1"/>
  <c r="E133" i="69"/>
  <c r="F195" i="1" s="1"/>
  <c r="E115" i="69"/>
  <c r="E114" i="69"/>
  <c r="EO223" i="15"/>
  <c r="EP223" i="15"/>
  <c r="EM223" i="15"/>
  <c r="EN223" i="15"/>
  <c r="E106" i="69"/>
  <c r="F187" i="1" s="1"/>
  <c r="E105" i="69"/>
  <c r="F186" i="1" s="1"/>
  <c r="AO69" i="24"/>
  <c r="AO70" i="24"/>
  <c r="E70" i="24" s="1"/>
  <c r="E67" i="24"/>
  <c r="EP191" i="21" l="1"/>
  <c r="EP196" i="21"/>
  <c r="EP167" i="15" s="1"/>
  <c r="K248" i="15"/>
  <c r="K15" i="61" s="1"/>
  <c r="K37" i="61" s="1"/>
  <c r="K208" i="15"/>
  <c r="K209" i="15"/>
  <c r="K253" i="15"/>
  <c r="K255" i="15" s="1"/>
  <c r="F193" i="1"/>
  <c r="D244" i="73"/>
  <c r="F192" i="1"/>
  <c r="C244" i="73"/>
  <c r="C62" i="86"/>
  <c r="F188" i="1"/>
  <c r="X9" i="1" s="1"/>
  <c r="F189" i="1"/>
  <c r="C65" i="86"/>
  <c r="Q5" i="86"/>
  <c r="O5" i="86"/>
  <c r="C64" i="86"/>
  <c r="EP61" i="68"/>
  <c r="E66" i="21"/>
  <c r="AO65" i="69"/>
  <c r="AO92" i="24"/>
  <c r="E69" i="24"/>
  <c r="EP197" i="21" l="1"/>
  <c r="EP200" i="21"/>
  <c r="EP201" i="21"/>
  <c r="EP67" i="21"/>
  <c r="EP68" i="21" s="1"/>
  <c r="K256" i="15"/>
  <c r="K210" i="15"/>
  <c r="K212" i="15" s="1"/>
  <c r="L202" i="15" s="1"/>
  <c r="L205" i="15" s="1"/>
  <c r="L194" i="15"/>
  <c r="L196" i="15" s="1"/>
  <c r="F173" i="1"/>
  <c r="E61" i="68"/>
  <c r="E65" i="69"/>
  <c r="A65" i="69" s="1"/>
  <c r="E167" i="15"/>
  <c r="EP168" i="15"/>
  <c r="EP27" i="15" s="1"/>
  <c r="E92" i="24"/>
  <c r="AO93" i="24"/>
  <c r="E93" i="24" s="1"/>
  <c r="AO94" i="24"/>
  <c r="AO66" i="69" l="1"/>
  <c r="E66" i="69" s="1"/>
  <c r="EP62" i="68"/>
  <c r="E62" i="68" s="1"/>
  <c r="E67" i="21"/>
  <c r="F174" i="1" s="1"/>
  <c r="F155" i="1" s="1"/>
  <c r="L242" i="15"/>
  <c r="M193" i="15"/>
  <c r="L33" i="15"/>
  <c r="L34" i="15" s="1"/>
  <c r="L36" i="15" s="1"/>
  <c r="L37" i="15" s="1"/>
  <c r="L38" i="15" s="1"/>
  <c r="EP224" i="21"/>
  <c r="EP228" i="21" s="1"/>
  <c r="AO97" i="24"/>
  <c r="AO119" i="24"/>
  <c r="E94" i="24"/>
  <c r="AO143" i="69" l="1"/>
  <c r="AO156" i="69" s="1"/>
  <c r="E156" i="69" s="1"/>
  <c r="C38" i="86" s="1"/>
  <c r="AO67" i="69"/>
  <c r="EP66" i="68"/>
  <c r="EP68" i="68" s="1"/>
  <c r="E70" i="68" s="1"/>
  <c r="F119" i="1" s="1"/>
  <c r="EP82" i="68"/>
  <c r="E82" i="68" s="1"/>
  <c r="A66" i="69"/>
  <c r="C2" i="69" s="1"/>
  <c r="L243" i="15"/>
  <c r="L244" i="15" s="1"/>
  <c r="L247" i="15" s="1"/>
  <c r="EP70" i="21"/>
  <c r="EP118" i="15"/>
  <c r="EP229" i="21"/>
  <c r="EP221" i="15" s="1"/>
  <c r="E97" i="24"/>
  <c r="E119" i="24"/>
  <c r="AO98" i="24"/>
  <c r="E66" i="68" l="1"/>
  <c r="E68" i="68" s="1"/>
  <c r="DJ109" i="82"/>
  <c r="E109" i="82" s="1"/>
  <c r="L209" i="15"/>
  <c r="L208" i="15"/>
  <c r="L253" i="15"/>
  <c r="L255" i="15" s="1"/>
  <c r="L248" i="15"/>
  <c r="L15" i="61" s="1"/>
  <c r="L37" i="61" s="1"/>
  <c r="E217" i="73"/>
  <c r="F217" i="73"/>
  <c r="G217" i="73"/>
  <c r="H217" i="73"/>
  <c r="I217" i="73"/>
  <c r="J217" i="73"/>
  <c r="K217" i="73"/>
  <c r="L217" i="73"/>
  <c r="M217" i="73"/>
  <c r="N217" i="73"/>
  <c r="O217" i="73"/>
  <c r="P217" i="73"/>
  <c r="Q217" i="73"/>
  <c r="R217" i="73"/>
  <c r="S217" i="73"/>
  <c r="T217" i="73"/>
  <c r="U217" i="73"/>
  <c r="D129" i="73"/>
  <c r="D133" i="73" s="1"/>
  <c r="E129" i="73"/>
  <c r="E133" i="73" s="1"/>
  <c r="F129" i="73"/>
  <c r="F133" i="73" s="1"/>
  <c r="G129" i="73"/>
  <c r="G133" i="73" s="1"/>
  <c r="H129" i="73"/>
  <c r="H133" i="73" s="1"/>
  <c r="I129" i="73"/>
  <c r="I133" i="73" s="1"/>
  <c r="J129" i="73"/>
  <c r="J133" i="73" s="1"/>
  <c r="K129" i="73"/>
  <c r="K133" i="73" s="1"/>
  <c r="L129" i="73"/>
  <c r="L133" i="73" s="1"/>
  <c r="M129" i="73"/>
  <c r="M133" i="73" s="1"/>
  <c r="N129" i="73"/>
  <c r="N133" i="73" s="1"/>
  <c r="O129" i="73"/>
  <c r="O133" i="73" s="1"/>
  <c r="P129" i="73"/>
  <c r="P133" i="73" s="1"/>
  <c r="Q129" i="73"/>
  <c r="Q133" i="73" s="1"/>
  <c r="R129" i="73"/>
  <c r="R133" i="73" s="1"/>
  <c r="S129" i="73"/>
  <c r="S133" i="73" s="1"/>
  <c r="T129" i="73"/>
  <c r="T133" i="73" s="1"/>
  <c r="E118" i="15"/>
  <c r="EP119" i="15"/>
  <c r="EP21" i="15" s="1"/>
  <c r="EP30" i="15" s="1"/>
  <c r="E98" i="24"/>
  <c r="AO99" i="24"/>
  <c r="E99" i="24" s="1"/>
  <c r="EP18" i="68"/>
  <c r="E70" i="21"/>
  <c r="F149" i="1" s="1"/>
  <c r="F146" i="1" s="1"/>
  <c r="D217" i="73"/>
  <c r="AO69" i="69"/>
  <c r="EP71" i="21"/>
  <c r="L256" i="15" l="1"/>
  <c r="L210" i="15"/>
  <c r="L212" i="15" s="1"/>
  <c r="M202" i="15" s="1"/>
  <c r="M205" i="15" s="1"/>
  <c r="M194" i="15"/>
  <c r="M196" i="15" s="1"/>
  <c r="C217" i="73"/>
  <c r="D218" i="73"/>
  <c r="C133" i="73"/>
  <c r="C129" i="73"/>
  <c r="E69" i="69"/>
  <c r="AO141" i="69"/>
  <c r="AO70" i="69"/>
  <c r="EP238" i="15"/>
  <c r="EP237" i="15" s="1"/>
  <c r="EP73" i="21"/>
  <c r="E75" i="21"/>
  <c r="F111" i="1" s="1"/>
  <c r="M5" i="86"/>
  <c r="F112" i="1"/>
  <c r="EP23" i="68"/>
  <c r="E18" i="68"/>
  <c r="AO100" i="24"/>
  <c r="M242" i="15" l="1"/>
  <c r="M243" i="15" s="1"/>
  <c r="M244" i="15" s="1"/>
  <c r="M247" i="15" s="1"/>
  <c r="M33" i="15"/>
  <c r="M34" i="15" s="1"/>
  <c r="M36" i="15" s="1"/>
  <c r="M37" i="15" s="1"/>
  <c r="M38" i="15" s="1"/>
  <c r="N193" i="15"/>
  <c r="E203" i="73"/>
  <c r="D219" i="73"/>
  <c r="AO116" i="24"/>
  <c r="E100" i="24"/>
  <c r="EP47" i="15"/>
  <c r="E73" i="21"/>
  <c r="AO159" i="69"/>
  <c r="E159" i="69" s="1"/>
  <c r="C41" i="86" s="1"/>
  <c r="AO72" i="69"/>
  <c r="E72" i="69" s="1"/>
  <c r="AO144" i="69"/>
  <c r="AO149" i="69" s="1"/>
  <c r="E74" i="69"/>
  <c r="EP81" i="68"/>
  <c r="EP25" i="68"/>
  <c r="E23" i="68"/>
  <c r="AO154" i="69"/>
  <c r="AO148" i="69"/>
  <c r="M209" i="15" l="1"/>
  <c r="M208" i="15"/>
  <c r="M253" i="15"/>
  <c r="M255" i="15" s="1"/>
  <c r="M248" i="15"/>
  <c r="M15" i="61" s="1"/>
  <c r="M37" i="61" s="1"/>
  <c r="E205" i="73"/>
  <c r="AO117" i="24"/>
  <c r="E116" i="24"/>
  <c r="AO121" i="24"/>
  <c r="DJ108" i="82"/>
  <c r="EP84" i="68"/>
  <c r="E81" i="68"/>
  <c r="E47" i="15"/>
  <c r="EP49" i="15"/>
  <c r="EP11" i="15" s="1"/>
  <c r="EP19" i="15" s="1"/>
  <c r="EP27" i="68"/>
  <c r="E25" i="68"/>
  <c r="E29" i="68"/>
  <c r="F117" i="1" s="1"/>
  <c r="X4" i="1" s="1"/>
  <c r="AO145" i="69"/>
  <c r="AO146" i="69" s="1"/>
  <c r="E154" i="69"/>
  <c r="C36" i="86" s="1"/>
  <c r="AO160" i="69"/>
  <c r="M256" i="15" l="1"/>
  <c r="N194" i="15"/>
  <c r="N196" i="15" s="1"/>
  <c r="M210" i="15"/>
  <c r="M212" i="15" s="1"/>
  <c r="N202" i="15" s="1"/>
  <c r="N205" i="15" s="1"/>
  <c r="E212" i="73"/>
  <c r="E216" i="73" s="1"/>
  <c r="E27" i="68"/>
  <c r="E30" i="68"/>
  <c r="F118" i="1" s="1"/>
  <c r="EP86" i="68"/>
  <c r="E84" i="68"/>
  <c r="AO122" i="24"/>
  <c r="E122" i="24" s="1"/>
  <c r="E121" i="24"/>
  <c r="DJ111" i="82"/>
  <c r="E108" i="82"/>
  <c r="AO123" i="24"/>
  <c r="E123" i="24" s="1"/>
  <c r="E117" i="24"/>
  <c r="N242" i="15" l="1"/>
  <c r="N243" i="15" s="1"/>
  <c r="N244" i="15" s="1"/>
  <c r="N247" i="15" s="1"/>
  <c r="N33" i="15"/>
  <c r="O193" i="15"/>
  <c r="AO124" i="24"/>
  <c r="AG51" i="61" s="1"/>
  <c r="DJ113" i="82"/>
  <c r="E111" i="82"/>
  <c r="X5" i="1"/>
  <c r="E5" i="86"/>
  <c r="C9" i="86" s="1"/>
  <c r="E88" i="68"/>
  <c r="F120" i="1" s="1"/>
  <c r="X6" i="1" s="1"/>
  <c r="E86" i="68"/>
  <c r="E106" i="68" s="1"/>
  <c r="F113" i="1" s="1"/>
  <c r="H33" i="25" l="1"/>
  <c r="H34" i="25" s="1"/>
  <c r="H36" i="25" s="1"/>
  <c r="H37" i="25" s="1"/>
  <c r="N34" i="15"/>
  <c r="N36" i="15" s="1"/>
  <c r="N37" i="15" s="1"/>
  <c r="N38" i="15" s="1"/>
  <c r="N208" i="15"/>
  <c r="N209" i="15"/>
  <c r="N253" i="15"/>
  <c r="N255" i="15" s="1"/>
  <c r="N256" i="15" s="1"/>
  <c r="N248" i="15"/>
  <c r="N15" i="61" s="1"/>
  <c r="N37" i="61" s="1"/>
  <c r="E218" i="73"/>
  <c r="E124" i="24"/>
  <c r="AG61" i="61"/>
  <c r="E61" i="61" s="1"/>
  <c r="E51" i="61"/>
  <c r="DJ130" i="82"/>
  <c r="DJ123" i="82"/>
  <c r="DJ131" i="82"/>
  <c r="DJ120" i="82"/>
  <c r="DJ121" i="82"/>
  <c r="DJ129" i="82"/>
  <c r="DJ126" i="82"/>
  <c r="DJ128" i="82"/>
  <c r="DJ118" i="82"/>
  <c r="DJ127" i="82"/>
  <c r="DJ125" i="82"/>
  <c r="DJ124" i="82"/>
  <c r="DJ122" i="82"/>
  <c r="DJ119" i="82"/>
  <c r="DJ132" i="82"/>
  <c r="E113" i="82"/>
  <c r="E136" i="82"/>
  <c r="O194" i="15" l="1"/>
  <c r="N210" i="15"/>
  <c r="N212" i="15" s="1"/>
  <c r="O202" i="15" s="1"/>
  <c r="O205" i="15" s="1"/>
  <c r="O242" i="15" s="1"/>
  <c r="O243" i="15" s="1"/>
  <c r="O244" i="15" s="1"/>
  <c r="O247" i="15" s="1"/>
  <c r="F203" i="73"/>
  <c r="F205" i="73" s="1"/>
  <c r="E219" i="73"/>
  <c r="E118" i="82"/>
  <c r="E137" i="82"/>
  <c r="F137" i="82" s="1"/>
  <c r="E151" i="82"/>
  <c r="F151" i="82" s="1"/>
  <c r="E132" i="82"/>
  <c r="E119" i="82"/>
  <c r="E138" i="82"/>
  <c r="F138" i="82" s="1"/>
  <c r="E124" i="82"/>
  <c r="E143" i="82"/>
  <c r="F143" i="82" s="1"/>
  <c r="E144" i="82"/>
  <c r="F144" i="82" s="1"/>
  <c r="E125" i="82"/>
  <c r="E147" i="82"/>
  <c r="F147" i="82" s="1"/>
  <c r="E128" i="82"/>
  <c r="E145" i="82"/>
  <c r="F145" i="82" s="1"/>
  <c r="E126" i="82"/>
  <c r="E129" i="82"/>
  <c r="E148" i="82"/>
  <c r="F148" i="82" s="1"/>
  <c r="E121" i="82"/>
  <c r="E140" i="82"/>
  <c r="F140" i="82" s="1"/>
  <c r="E120" i="82"/>
  <c r="E139" i="82"/>
  <c r="F139" i="82" s="1"/>
  <c r="E150" i="82"/>
  <c r="F150" i="82" s="1"/>
  <c r="E131" i="82"/>
  <c r="E123" i="82"/>
  <c r="E142" i="82"/>
  <c r="F142" i="82" s="1"/>
  <c r="E130" i="82"/>
  <c r="E149" i="82"/>
  <c r="F149" i="82" s="1"/>
  <c r="E122" i="82"/>
  <c r="E141" i="82"/>
  <c r="F141" i="82" s="1"/>
  <c r="E127" i="82"/>
  <c r="E146" i="82"/>
  <c r="F146" i="82" s="1"/>
  <c r="O208" i="15" l="1"/>
  <c r="O253" i="15"/>
  <c r="O255" i="15" s="1"/>
  <c r="O256" i="15" s="1"/>
  <c r="O209" i="15"/>
  <c r="O248" i="15"/>
  <c r="O15" i="61" s="1"/>
  <c r="O37" i="61" s="1"/>
  <c r="O196" i="15"/>
  <c r="F212" i="73"/>
  <c r="F216" i="73" s="1"/>
  <c r="P193" i="15" l="1"/>
  <c r="O33" i="15"/>
  <c r="O34" i="15" s="1"/>
  <c r="O36" i="15" s="1"/>
  <c r="O37" i="15" s="1"/>
  <c r="O210" i="15"/>
  <c r="O212" i="15" s="1"/>
  <c r="P202" i="15" s="1"/>
  <c r="P205" i="15" s="1"/>
  <c r="P242" i="15" s="1"/>
  <c r="P194" i="15"/>
  <c r="P243" i="15" l="1"/>
  <c r="P244" i="15" s="1"/>
  <c r="O38" i="15"/>
  <c r="P196" i="15"/>
  <c r="F218" i="73"/>
  <c r="P33" i="15" l="1"/>
  <c r="P34" i="15" s="1"/>
  <c r="P36" i="15" s="1"/>
  <c r="P37" i="15" s="1"/>
  <c r="Q193" i="15"/>
  <c r="P247" i="15"/>
  <c r="F219" i="73"/>
  <c r="G203" i="73"/>
  <c r="G205" i="73" s="1"/>
  <c r="P209" i="15" l="1"/>
  <c r="P253" i="15"/>
  <c r="P255" i="15" s="1"/>
  <c r="P208" i="15"/>
  <c r="P248" i="15"/>
  <c r="P38" i="15"/>
  <c r="G212" i="73"/>
  <c r="G216" i="73" s="1"/>
  <c r="P256" i="15" l="1"/>
  <c r="P15" i="61"/>
  <c r="Q194" i="15"/>
  <c r="P210" i="15"/>
  <c r="P212" i="15" l="1"/>
  <c r="Q202" i="15" s="1"/>
  <c r="Q205" i="15" s="1"/>
  <c r="Q242" i="15" s="1"/>
  <c r="Q196" i="15"/>
  <c r="P37" i="61"/>
  <c r="G218" i="73"/>
  <c r="Q33" i="15" l="1"/>
  <c r="Q34" i="15" s="1"/>
  <c r="Q36" i="15" s="1"/>
  <c r="Q37" i="15" s="1"/>
  <c r="R193" i="15"/>
  <c r="Q243" i="15"/>
  <c r="Q244" i="15" s="1"/>
  <c r="G219" i="73"/>
  <c r="H203" i="73"/>
  <c r="H205" i="73" s="1"/>
  <c r="H212" i="73" s="1"/>
  <c r="H216" i="73" s="1"/>
  <c r="Q247" i="15" l="1"/>
  <c r="Q38" i="15"/>
  <c r="H218" i="73"/>
  <c r="Q208" i="15" l="1"/>
  <c r="Q209" i="15"/>
  <c r="Q253" i="15"/>
  <c r="Q255" i="15" s="1"/>
  <c r="Q248" i="15"/>
  <c r="H219" i="73"/>
  <c r="I203" i="73"/>
  <c r="I205" i="73" s="1"/>
  <c r="I212" i="73" s="1"/>
  <c r="I216" i="73" l="1"/>
  <c r="I218" i="73" s="1"/>
  <c r="Q256" i="15"/>
  <c r="Q15" i="61"/>
  <c r="R194" i="15"/>
  <c r="Q210" i="15"/>
  <c r="I219" i="73" l="1"/>
  <c r="J203" i="73"/>
  <c r="J205" i="73" s="1"/>
  <c r="J212" i="73" s="1"/>
  <c r="Q212" i="15"/>
  <c r="R202" i="15" s="1"/>
  <c r="R205" i="15" s="1"/>
  <c r="R242" i="15" s="1"/>
  <c r="R196" i="15"/>
  <c r="Q37" i="61"/>
  <c r="J216" i="73" l="1"/>
  <c r="J218" i="73" s="1"/>
  <c r="R33" i="15"/>
  <c r="S193" i="15"/>
  <c r="R243" i="15"/>
  <c r="R244" i="15" s="1"/>
  <c r="J219" i="73" l="1"/>
  <c r="K203" i="73"/>
  <c r="K205" i="73" s="1"/>
  <c r="K212" i="73" s="1"/>
  <c r="R247" i="15"/>
  <c r="D351" i="73"/>
  <c r="D352" i="73" s="1"/>
  <c r="D353" i="73" s="1"/>
  <c r="D354" i="73" s="1"/>
  <c r="R34" i="15"/>
  <c r="R36" i="15" s="1"/>
  <c r="R37" i="15" s="1"/>
  <c r="I33" i="25"/>
  <c r="I34" i="25" s="1"/>
  <c r="I36" i="25" s="1"/>
  <c r="I37" i="25" s="1"/>
  <c r="K216" i="73" l="1"/>
  <c r="K218" i="73" s="1"/>
  <c r="R38" i="15"/>
  <c r="R209" i="15"/>
  <c r="R253" i="15"/>
  <c r="R255" i="15" s="1"/>
  <c r="R208" i="15"/>
  <c r="R248" i="15"/>
  <c r="L203" i="73" l="1"/>
  <c r="L205" i="73" s="1"/>
  <c r="L212" i="73" s="1"/>
  <c r="K219" i="73"/>
  <c r="R15" i="61"/>
  <c r="R210" i="15"/>
  <c r="S194" i="15"/>
  <c r="R256" i="15"/>
  <c r="L216" i="73" l="1"/>
  <c r="L218" i="73" s="1"/>
  <c r="S196" i="15"/>
  <c r="R212" i="15"/>
  <c r="S202" i="15" s="1"/>
  <c r="S205" i="15" s="1"/>
  <c r="S242" i="15" s="1"/>
  <c r="R37" i="61"/>
  <c r="L219" i="73" l="1"/>
  <c r="M203" i="73"/>
  <c r="M205" i="73" s="1"/>
  <c r="M212" i="73" s="1"/>
  <c r="S243" i="15"/>
  <c r="S244" i="15" s="1"/>
  <c r="S33" i="15"/>
  <c r="S34" i="15" s="1"/>
  <c r="S36" i="15" s="1"/>
  <c r="S37" i="15" s="1"/>
  <c r="T193" i="15"/>
  <c r="M216" i="73" l="1"/>
  <c r="M218" i="73" s="1"/>
  <c r="S38" i="15"/>
  <c r="S247" i="15"/>
  <c r="M219" i="73" l="1"/>
  <c r="N203" i="73"/>
  <c r="N205" i="73" s="1"/>
  <c r="N212" i="73" s="1"/>
  <c r="S208" i="15"/>
  <c r="S209" i="15"/>
  <c r="S253" i="15"/>
  <c r="S255" i="15" s="1"/>
  <c r="S248" i="15"/>
  <c r="N216" i="73" l="1"/>
  <c r="N218" i="73" s="1"/>
  <c r="S15" i="61"/>
  <c r="S256" i="15"/>
  <c r="T194" i="15"/>
  <c r="T196" i="15" s="1"/>
  <c r="S210" i="15"/>
  <c r="O203" i="73" l="1"/>
  <c r="O205" i="73" s="1"/>
  <c r="O212" i="73" s="1"/>
  <c r="N219" i="73"/>
  <c r="S212" i="15"/>
  <c r="T202" i="15" s="1"/>
  <c r="T205" i="15" s="1"/>
  <c r="T242" i="15" s="1"/>
  <c r="U193" i="15"/>
  <c r="S37" i="61"/>
  <c r="O216" i="73" l="1"/>
  <c r="O218" i="73" s="1"/>
  <c r="T33" i="15"/>
  <c r="T34" i="15" s="1"/>
  <c r="T36" i="15" s="1"/>
  <c r="T37" i="15" s="1"/>
  <c r="T38" i="15" s="1"/>
  <c r="T243" i="15"/>
  <c r="T244" i="15" s="1"/>
  <c r="P203" i="73" l="1"/>
  <c r="P205" i="73" s="1"/>
  <c r="P212" i="73" s="1"/>
  <c r="O219" i="73"/>
  <c r="T247" i="15"/>
  <c r="P216" i="73" l="1"/>
  <c r="P218" i="73" s="1"/>
  <c r="T253" i="15"/>
  <c r="T255" i="15" s="1"/>
  <c r="T208" i="15"/>
  <c r="T209" i="15"/>
  <c r="T248" i="15"/>
  <c r="P219" i="73" l="1"/>
  <c r="Q203" i="73"/>
  <c r="T15" i="61"/>
  <c r="U194" i="15"/>
  <c r="U196" i="15" s="1"/>
  <c r="T210" i="15"/>
  <c r="T256" i="15"/>
  <c r="Q205" i="73" l="1"/>
  <c r="T212" i="15"/>
  <c r="U202" i="15" s="1"/>
  <c r="U205" i="15" s="1"/>
  <c r="U242" i="15" s="1"/>
  <c r="U243" i="15" s="1"/>
  <c r="U244" i="15" s="1"/>
  <c r="U247" i="15" s="1"/>
  <c r="V193" i="15"/>
  <c r="T37" i="61"/>
  <c r="Q212" i="73" l="1"/>
  <c r="U33" i="15"/>
  <c r="U34" i="15" s="1"/>
  <c r="U36" i="15" s="1"/>
  <c r="U37" i="15" s="1"/>
  <c r="U38" i="15" s="1"/>
  <c r="U208" i="15"/>
  <c r="U209" i="15"/>
  <c r="U253" i="15"/>
  <c r="U255" i="15" s="1"/>
  <c r="U256" i="15" s="1"/>
  <c r="U248" i="15"/>
  <c r="U15" i="61" s="1"/>
  <c r="U37" i="61" s="1"/>
  <c r="Q216" i="73" l="1"/>
  <c r="U210" i="15"/>
  <c r="U212" i="15" s="1"/>
  <c r="V202" i="15" s="1"/>
  <c r="V205" i="15" s="1"/>
  <c r="V242" i="15" s="1"/>
  <c r="V243" i="15" s="1"/>
  <c r="V244" i="15" s="1"/>
  <c r="V247" i="15" s="1"/>
  <c r="V194" i="15"/>
  <c r="V196" i="15" s="1"/>
  <c r="Q218" i="73" l="1"/>
  <c r="V33" i="15"/>
  <c r="W193" i="15"/>
  <c r="V209" i="15"/>
  <c r="V253" i="15"/>
  <c r="V255" i="15" s="1"/>
  <c r="V256" i="15" s="1"/>
  <c r="V208" i="15"/>
  <c r="V248" i="15"/>
  <c r="V15" i="61" s="1"/>
  <c r="V37" i="61" s="1"/>
  <c r="Q219" i="73" l="1"/>
  <c r="R203" i="73"/>
  <c r="W194" i="15"/>
  <c r="W196" i="15" s="1"/>
  <c r="V210" i="15"/>
  <c r="V212" i="15" s="1"/>
  <c r="W202" i="15" s="1"/>
  <c r="W205" i="15" s="1"/>
  <c r="W242" i="15" s="1"/>
  <c r="W243" i="15" s="1"/>
  <c r="W244" i="15" s="1"/>
  <c r="W247" i="15" s="1"/>
  <c r="J33" i="25"/>
  <c r="J34" i="25" s="1"/>
  <c r="J36" i="25" s="1"/>
  <c r="J37" i="25" s="1"/>
  <c r="V34" i="15"/>
  <c r="V36" i="15" s="1"/>
  <c r="V37" i="15" s="1"/>
  <c r="V38" i="15" s="1"/>
  <c r="E351" i="73"/>
  <c r="E352" i="73" s="1"/>
  <c r="E353" i="73" s="1"/>
  <c r="E354" i="73" s="1"/>
  <c r="R205" i="73" l="1"/>
  <c r="W209" i="15"/>
  <c r="W253" i="15"/>
  <c r="W255" i="15" s="1"/>
  <c r="W256" i="15" s="1"/>
  <c r="W208" i="15"/>
  <c r="W248" i="15"/>
  <c r="W15" i="61" s="1"/>
  <c r="W37" i="61" s="1"/>
  <c r="X193" i="15"/>
  <c r="W33" i="15"/>
  <c r="W34" i="15" s="1"/>
  <c r="W36" i="15" s="1"/>
  <c r="W37" i="15" s="1"/>
  <c r="W38" i="15" s="1"/>
  <c r="R212" i="73" l="1"/>
  <c r="X194" i="15"/>
  <c r="X196" i="15" s="1"/>
  <c r="W210" i="15"/>
  <c r="W212" i="15" s="1"/>
  <c r="X202" i="15" s="1"/>
  <c r="X205" i="15" s="1"/>
  <c r="X242" i="15" s="1"/>
  <c r="X243" i="15" s="1"/>
  <c r="X244" i="15" s="1"/>
  <c r="X247" i="15" s="1"/>
  <c r="R216" i="73" l="1"/>
  <c r="X253" i="15"/>
  <c r="X255" i="15" s="1"/>
  <c r="X256" i="15" s="1"/>
  <c r="X208" i="15"/>
  <c r="X209" i="15"/>
  <c r="X248" i="15"/>
  <c r="X15" i="61" s="1"/>
  <c r="X37" i="61" s="1"/>
  <c r="X33" i="15"/>
  <c r="X34" i="15" s="1"/>
  <c r="X36" i="15" s="1"/>
  <c r="X37" i="15" s="1"/>
  <c r="X38" i="15" s="1"/>
  <c r="Y193" i="15"/>
  <c r="R218" i="73" l="1"/>
  <c r="X210" i="15"/>
  <c r="X212" i="15" s="1"/>
  <c r="Y202" i="15" s="1"/>
  <c r="Y205" i="15" s="1"/>
  <c r="Y242" i="15" s="1"/>
  <c r="Y243" i="15" s="1"/>
  <c r="Y244" i="15" s="1"/>
  <c r="Y247" i="15" s="1"/>
  <c r="Y194" i="15"/>
  <c r="Y196" i="15" s="1"/>
  <c r="S203" i="73" l="1"/>
  <c r="R219" i="73"/>
  <c r="Z193" i="15"/>
  <c r="Y33" i="15"/>
  <c r="Y34" i="15" s="1"/>
  <c r="Y36" i="15" s="1"/>
  <c r="Y37" i="15" s="1"/>
  <c r="Y38" i="15" s="1"/>
  <c r="Y209" i="15"/>
  <c r="Y253" i="15"/>
  <c r="Y255" i="15" s="1"/>
  <c r="Y256" i="15" s="1"/>
  <c r="Y208" i="15"/>
  <c r="Y248" i="15"/>
  <c r="Y15" i="61" s="1"/>
  <c r="Y37" i="61" s="1"/>
  <c r="S205" i="73" l="1"/>
  <c r="Y210" i="15"/>
  <c r="Y212" i="15" s="1"/>
  <c r="Z202" i="15" s="1"/>
  <c r="Z205" i="15" s="1"/>
  <c r="Z242" i="15" s="1"/>
  <c r="Z243" i="15" s="1"/>
  <c r="Z244" i="15" s="1"/>
  <c r="Z247" i="15" s="1"/>
  <c r="Z194" i="15"/>
  <c r="Z196" i="15" s="1"/>
  <c r="S212" i="73" l="1"/>
  <c r="AA193" i="15"/>
  <c r="Z33" i="15"/>
  <c r="Z208" i="15"/>
  <c r="Z253" i="15"/>
  <c r="Z255" i="15" s="1"/>
  <c r="Z256" i="15" s="1"/>
  <c r="Z209" i="15"/>
  <c r="Z248" i="15"/>
  <c r="Z15" i="61" s="1"/>
  <c r="Z37" i="61" s="1"/>
  <c r="S216" i="73" l="1"/>
  <c r="Z210" i="15"/>
  <c r="Z212" i="15" s="1"/>
  <c r="AA202" i="15" s="1"/>
  <c r="AA205" i="15" s="1"/>
  <c r="AA242" i="15" s="1"/>
  <c r="AA243" i="15" s="1"/>
  <c r="AA244" i="15" s="1"/>
  <c r="AA247" i="15" s="1"/>
  <c r="AA194" i="15"/>
  <c r="AA196" i="15" s="1"/>
  <c r="K33" i="25"/>
  <c r="K34" i="25" s="1"/>
  <c r="K36" i="25" s="1"/>
  <c r="K37" i="25" s="1"/>
  <c r="Z34" i="15"/>
  <c r="Z36" i="15" s="1"/>
  <c r="Z37" i="15" s="1"/>
  <c r="Z38" i="15" s="1"/>
  <c r="F351" i="73"/>
  <c r="F352" i="73" s="1"/>
  <c r="F353" i="73" s="1"/>
  <c r="F354" i="73" s="1"/>
  <c r="S218" i="73" l="1"/>
  <c r="AA33" i="15"/>
  <c r="AA34" i="15" s="1"/>
  <c r="AA36" i="15" s="1"/>
  <c r="AA37" i="15" s="1"/>
  <c r="AA38" i="15" s="1"/>
  <c r="AB193" i="15"/>
  <c r="AA253" i="15"/>
  <c r="AA255" i="15" s="1"/>
  <c r="AA256" i="15" s="1"/>
  <c r="AA209" i="15"/>
  <c r="AA208" i="15"/>
  <c r="AA248" i="15"/>
  <c r="AA15" i="61" s="1"/>
  <c r="AA37" i="61" s="1"/>
  <c r="T203" i="73" l="1"/>
  <c r="S219" i="73"/>
  <c r="AB194" i="15"/>
  <c r="AB196" i="15" s="1"/>
  <c r="AA210" i="15"/>
  <c r="AA212" i="15" s="1"/>
  <c r="AB202" i="15" s="1"/>
  <c r="AB205" i="15" s="1"/>
  <c r="AB242" i="15" s="1"/>
  <c r="AB243" i="15" s="1"/>
  <c r="AB244" i="15" s="1"/>
  <c r="AB247" i="15" s="1"/>
  <c r="T205" i="73" l="1"/>
  <c r="AB208" i="15"/>
  <c r="AB253" i="15"/>
  <c r="AB255" i="15" s="1"/>
  <c r="AB256" i="15" s="1"/>
  <c r="AB209" i="15"/>
  <c r="AB248" i="15"/>
  <c r="AB15" i="61" s="1"/>
  <c r="AB37" i="61" s="1"/>
  <c r="AC193" i="15"/>
  <c r="AB33" i="15"/>
  <c r="AB34" i="15" s="1"/>
  <c r="AB36" i="15" s="1"/>
  <c r="AB37" i="15" s="1"/>
  <c r="AB38" i="15" s="1"/>
  <c r="T212" i="73" l="1"/>
  <c r="AC194" i="15"/>
  <c r="AC196" i="15" s="1"/>
  <c r="AB210" i="15"/>
  <c r="AB212" i="15" s="1"/>
  <c r="AC202" i="15" s="1"/>
  <c r="AC205" i="15" s="1"/>
  <c r="AC242" i="15" s="1"/>
  <c r="AC243" i="15" s="1"/>
  <c r="AC244" i="15" s="1"/>
  <c r="AC247" i="15" s="1"/>
  <c r="T216" i="73" l="1"/>
  <c r="T218" i="73" s="1"/>
  <c r="AC209" i="15"/>
  <c r="AC208" i="15"/>
  <c r="AC253" i="15"/>
  <c r="AC255" i="15" s="1"/>
  <c r="AC256" i="15" s="1"/>
  <c r="AC248" i="15"/>
  <c r="AC15" i="61" s="1"/>
  <c r="AC37" i="61" s="1"/>
  <c r="AD193" i="15"/>
  <c r="AC33" i="15"/>
  <c r="AC34" i="15" s="1"/>
  <c r="AC36" i="15" s="1"/>
  <c r="AC37" i="15" s="1"/>
  <c r="AC38" i="15" s="1"/>
  <c r="T219" i="73" l="1"/>
  <c r="U203" i="73"/>
  <c r="AC210" i="15"/>
  <c r="AC212" i="15" s="1"/>
  <c r="AD202" i="15" s="1"/>
  <c r="AD205" i="15" s="1"/>
  <c r="AD242" i="15" s="1"/>
  <c r="AD243" i="15" s="1"/>
  <c r="AD244" i="15" s="1"/>
  <c r="AD247" i="15" s="1"/>
  <c r="AD194" i="15"/>
  <c r="AD196" i="15" s="1"/>
  <c r="U205" i="73" l="1"/>
  <c r="AD33" i="15"/>
  <c r="AE193" i="15"/>
  <c r="AD208" i="15"/>
  <c r="AD253" i="15"/>
  <c r="AD255" i="15" s="1"/>
  <c r="AD256" i="15" s="1"/>
  <c r="AD209" i="15"/>
  <c r="AD248" i="15"/>
  <c r="AD15" i="61" s="1"/>
  <c r="AD37" i="61" s="1"/>
  <c r="U212" i="73" l="1"/>
  <c r="AE194" i="15"/>
  <c r="AE196" i="15" s="1"/>
  <c r="AD210" i="15"/>
  <c r="AD212" i="15" s="1"/>
  <c r="AE202" i="15" s="1"/>
  <c r="AE205" i="15" s="1"/>
  <c r="AE242" i="15" s="1"/>
  <c r="AE243" i="15" s="1"/>
  <c r="AE244" i="15" s="1"/>
  <c r="AE247" i="15" s="1"/>
  <c r="G351" i="73"/>
  <c r="G352" i="73" s="1"/>
  <c r="G353" i="73" s="1"/>
  <c r="G354" i="73" s="1"/>
  <c r="L33" i="25"/>
  <c r="L34" i="25" s="1"/>
  <c r="L36" i="25" s="1"/>
  <c r="L37" i="25" s="1"/>
  <c r="AD34" i="15"/>
  <c r="AD36" i="15" s="1"/>
  <c r="AD37" i="15" s="1"/>
  <c r="AD38" i="15" s="1"/>
  <c r="U216" i="73" l="1"/>
  <c r="U218" i="73" s="1"/>
  <c r="AE208" i="15"/>
  <c r="AE209" i="15"/>
  <c r="AE253" i="15"/>
  <c r="AE255" i="15" s="1"/>
  <c r="AE256" i="15" s="1"/>
  <c r="AE248" i="15"/>
  <c r="AE15" i="61" s="1"/>
  <c r="AE37" i="61" s="1"/>
  <c r="AE33" i="15"/>
  <c r="AE34" i="15" s="1"/>
  <c r="AE36" i="15" s="1"/>
  <c r="AE37" i="15" s="1"/>
  <c r="AE38" i="15" s="1"/>
  <c r="AF193" i="15"/>
  <c r="U219" i="73" l="1"/>
  <c r="V203" i="73"/>
  <c r="AF194" i="15"/>
  <c r="AF196" i="15" s="1"/>
  <c r="AE210" i="15"/>
  <c r="AE212" i="15" s="1"/>
  <c r="AF202" i="15" s="1"/>
  <c r="AF205" i="15" s="1"/>
  <c r="AF242" i="15" s="1"/>
  <c r="AF243" i="15" s="1"/>
  <c r="AF244" i="15" s="1"/>
  <c r="AF247" i="15" s="1"/>
  <c r="V205" i="73" l="1"/>
  <c r="C203" i="73"/>
  <c r="AF208" i="15"/>
  <c r="AF253" i="15"/>
  <c r="AF255" i="15" s="1"/>
  <c r="AF256" i="15" s="1"/>
  <c r="AF209" i="15"/>
  <c r="AF248" i="15"/>
  <c r="AF15" i="61" s="1"/>
  <c r="AF37" i="61" s="1"/>
  <c r="AF33" i="15"/>
  <c r="AF34" i="15" s="1"/>
  <c r="AF36" i="15" s="1"/>
  <c r="AF37" i="15" s="1"/>
  <c r="AF38" i="15" s="1"/>
  <c r="AG193" i="15"/>
  <c r="V212" i="73" l="1"/>
  <c r="C205" i="73"/>
  <c r="AG194" i="15"/>
  <c r="AG196" i="15" s="1"/>
  <c r="AF210" i="15"/>
  <c r="AF212" i="15" s="1"/>
  <c r="AG202" i="15" s="1"/>
  <c r="AG205" i="15" s="1"/>
  <c r="AG242" i="15" s="1"/>
  <c r="AG243" i="15" s="1"/>
  <c r="AG244" i="15" s="1"/>
  <c r="AG247" i="15" s="1"/>
  <c r="V216" i="73" l="1"/>
  <c r="C212" i="73"/>
  <c r="AG208" i="15"/>
  <c r="AG209" i="15"/>
  <c r="AG253" i="15"/>
  <c r="AG255" i="15" s="1"/>
  <c r="AG256" i="15" s="1"/>
  <c r="AG248" i="15"/>
  <c r="AG15" i="61" s="1"/>
  <c r="AG37" i="61" s="1"/>
  <c r="AG33" i="15"/>
  <c r="AG34" i="15" s="1"/>
  <c r="AG36" i="15" s="1"/>
  <c r="AG37" i="15" s="1"/>
  <c r="AG38" i="15" s="1"/>
  <c r="AH193" i="15"/>
  <c r="V218" i="73" l="1"/>
  <c r="C216" i="73"/>
  <c r="AG210" i="15"/>
  <c r="AG212" i="15" s="1"/>
  <c r="AH202" i="15" s="1"/>
  <c r="AH205" i="15" s="1"/>
  <c r="AH242" i="15" s="1"/>
  <c r="AH243" i="15" s="1"/>
  <c r="AH244" i="15" s="1"/>
  <c r="AH247" i="15" s="1"/>
  <c r="AH194" i="15"/>
  <c r="AH196" i="15" s="1"/>
  <c r="V219" i="73" l="1"/>
  <c r="C218" i="73"/>
  <c r="AH33" i="15"/>
  <c r="AI193" i="15"/>
  <c r="AH209" i="15"/>
  <c r="AH208" i="15"/>
  <c r="AH253" i="15"/>
  <c r="AH255" i="15" s="1"/>
  <c r="AH256" i="15" s="1"/>
  <c r="AH248" i="15"/>
  <c r="AH15" i="61" s="1"/>
  <c r="AH37" i="61" s="1"/>
  <c r="AI194" i="15" l="1"/>
  <c r="AI196" i="15" s="1"/>
  <c r="AH210" i="15"/>
  <c r="AH212" i="15" s="1"/>
  <c r="AI202" i="15" s="1"/>
  <c r="AI205" i="15" s="1"/>
  <c r="AI242" i="15" s="1"/>
  <c r="AI243" i="15" s="1"/>
  <c r="AI244" i="15" s="1"/>
  <c r="AI247" i="15" s="1"/>
  <c r="M33" i="25"/>
  <c r="M34" i="25" s="1"/>
  <c r="M36" i="25" s="1"/>
  <c r="M37" i="25" s="1"/>
  <c r="H351" i="73"/>
  <c r="H352" i="73" s="1"/>
  <c r="H353" i="73" s="1"/>
  <c r="H354" i="73" s="1"/>
  <c r="AH34" i="15"/>
  <c r="AH36" i="15" s="1"/>
  <c r="AH37" i="15" s="1"/>
  <c r="AH38" i="15" s="1"/>
  <c r="AI209" i="15" l="1"/>
  <c r="AI253" i="15"/>
  <c r="AI255" i="15" s="1"/>
  <c r="AI256" i="15" s="1"/>
  <c r="AI208" i="15"/>
  <c r="AI248" i="15"/>
  <c r="AI15" i="61" s="1"/>
  <c r="AI37" i="61" s="1"/>
  <c r="AI33" i="15"/>
  <c r="AI34" i="15" s="1"/>
  <c r="AI36" i="15" s="1"/>
  <c r="AI37" i="15" s="1"/>
  <c r="AI38" i="15" s="1"/>
  <c r="AJ193" i="15"/>
  <c r="AJ194" i="15" l="1"/>
  <c r="AJ196" i="15" s="1"/>
  <c r="AI210" i="15"/>
  <c r="AI212" i="15" s="1"/>
  <c r="AJ202" i="15" s="1"/>
  <c r="AJ205" i="15" s="1"/>
  <c r="AJ242" i="15" s="1"/>
  <c r="AJ243" i="15" s="1"/>
  <c r="AJ244" i="15" s="1"/>
  <c r="AJ247" i="15" s="1"/>
  <c r="AJ209" i="15" l="1"/>
  <c r="AJ208" i="15"/>
  <c r="AJ253" i="15"/>
  <c r="AJ255" i="15" s="1"/>
  <c r="AJ256" i="15" s="1"/>
  <c r="AJ248" i="15"/>
  <c r="AJ15" i="61" s="1"/>
  <c r="AJ37" i="61" s="1"/>
  <c r="AK193" i="15"/>
  <c r="AJ33" i="15"/>
  <c r="AJ34" i="15" s="1"/>
  <c r="AJ36" i="15" s="1"/>
  <c r="AJ37" i="15" s="1"/>
  <c r="AJ38" i="15" s="1"/>
  <c r="AK194" i="15" l="1"/>
  <c r="AK196" i="15" s="1"/>
  <c r="AJ210" i="15"/>
  <c r="AJ212" i="15" s="1"/>
  <c r="AK202" i="15" s="1"/>
  <c r="AK205" i="15" s="1"/>
  <c r="AK242" i="15" s="1"/>
  <c r="AK243" i="15" s="1"/>
  <c r="AK244" i="15" s="1"/>
  <c r="AK247" i="15" s="1"/>
  <c r="AK209" i="15" l="1"/>
  <c r="AK208" i="15"/>
  <c r="AK253" i="15"/>
  <c r="AK255" i="15" s="1"/>
  <c r="AK256" i="15" s="1"/>
  <c r="AK248" i="15"/>
  <c r="AK15" i="61" s="1"/>
  <c r="AK37" i="61" s="1"/>
  <c r="AK33" i="15"/>
  <c r="AK34" i="15" s="1"/>
  <c r="AK36" i="15" s="1"/>
  <c r="AK37" i="15" s="1"/>
  <c r="AK38" i="15" s="1"/>
  <c r="AL193" i="15"/>
  <c r="AL194" i="15" l="1"/>
  <c r="AL196" i="15" s="1"/>
  <c r="AK210" i="15"/>
  <c r="AK212" i="15" s="1"/>
  <c r="AL202" i="15" s="1"/>
  <c r="AL205" i="15" s="1"/>
  <c r="AL242" i="15" s="1"/>
  <c r="AL243" i="15" s="1"/>
  <c r="AL244" i="15" s="1"/>
  <c r="AL247" i="15" s="1"/>
  <c r="AL209" i="15" l="1"/>
  <c r="AL208" i="15"/>
  <c r="AL253" i="15"/>
  <c r="AL255" i="15" s="1"/>
  <c r="AL256" i="15" s="1"/>
  <c r="AL248" i="15"/>
  <c r="AL15" i="61" s="1"/>
  <c r="AL37" i="61" s="1"/>
  <c r="AL33" i="15"/>
  <c r="AM193" i="15"/>
  <c r="N33" i="25" l="1"/>
  <c r="N34" i="25" s="1"/>
  <c r="N36" i="25" s="1"/>
  <c r="N37" i="25" s="1"/>
  <c r="AL34" i="15"/>
  <c r="AL36" i="15" s="1"/>
  <c r="AL37" i="15" s="1"/>
  <c r="AL38" i="15" s="1"/>
  <c r="I351" i="73"/>
  <c r="I352" i="73" s="1"/>
  <c r="I353" i="73" s="1"/>
  <c r="I354" i="73" s="1"/>
  <c r="AL210" i="15"/>
  <c r="AL212" i="15" s="1"/>
  <c r="AM202" i="15" s="1"/>
  <c r="AM205" i="15" s="1"/>
  <c r="AM242" i="15" s="1"/>
  <c r="AM243" i="15" s="1"/>
  <c r="AM244" i="15" s="1"/>
  <c r="AM247" i="15" s="1"/>
  <c r="AM194" i="15"/>
  <c r="AM196" i="15" s="1"/>
  <c r="AM209" i="15" l="1"/>
  <c r="AM208" i="15"/>
  <c r="AM253" i="15"/>
  <c r="AM255" i="15" s="1"/>
  <c r="AM256" i="15" s="1"/>
  <c r="AM248" i="15"/>
  <c r="AM15" i="61" s="1"/>
  <c r="AM37" i="61" s="1"/>
  <c r="AM33" i="15"/>
  <c r="AM34" i="15" s="1"/>
  <c r="AM36" i="15" s="1"/>
  <c r="AM37" i="15" s="1"/>
  <c r="AM38" i="15" s="1"/>
  <c r="AN193" i="15"/>
  <c r="AN194" i="15" l="1"/>
  <c r="AN196" i="15" s="1"/>
  <c r="AM210" i="15"/>
  <c r="AM212" i="15" s="1"/>
  <c r="AN202" i="15" s="1"/>
  <c r="AN205" i="15" s="1"/>
  <c r="AN242" i="15" s="1"/>
  <c r="AN243" i="15" s="1"/>
  <c r="AN244" i="15" s="1"/>
  <c r="AN247" i="15" s="1"/>
  <c r="AN209" i="15" l="1"/>
  <c r="AN208" i="15"/>
  <c r="AN253" i="15"/>
  <c r="AN255" i="15" s="1"/>
  <c r="AN256" i="15" s="1"/>
  <c r="AN248" i="15"/>
  <c r="AN15" i="61" s="1"/>
  <c r="AN37" i="61" s="1"/>
  <c r="AN33" i="15"/>
  <c r="AN34" i="15" s="1"/>
  <c r="AN36" i="15" s="1"/>
  <c r="AN37" i="15" s="1"/>
  <c r="AN38" i="15" s="1"/>
  <c r="AO193" i="15"/>
  <c r="AO194" i="15" l="1"/>
  <c r="AO196" i="15" s="1"/>
  <c r="AN210" i="15"/>
  <c r="AN212" i="15" s="1"/>
  <c r="AO202" i="15" s="1"/>
  <c r="AO205" i="15" s="1"/>
  <c r="AO242" i="15" s="1"/>
  <c r="AO243" i="15" s="1"/>
  <c r="AO244" i="15" s="1"/>
  <c r="AO247" i="15" s="1"/>
  <c r="AO208" i="15" l="1"/>
  <c r="AO209" i="15"/>
  <c r="AO253" i="15"/>
  <c r="AO255" i="15" s="1"/>
  <c r="AO256" i="15" s="1"/>
  <c r="AO248" i="15"/>
  <c r="AO15" i="61" s="1"/>
  <c r="AO37" i="61" s="1"/>
  <c r="AO33" i="15"/>
  <c r="AO34" i="15" s="1"/>
  <c r="AO36" i="15" s="1"/>
  <c r="AO37" i="15" s="1"/>
  <c r="AO38" i="15" s="1"/>
  <c r="AP193" i="15"/>
  <c r="AO210" i="15" l="1"/>
  <c r="AO212" i="15" s="1"/>
  <c r="AP202" i="15" s="1"/>
  <c r="AP205" i="15" s="1"/>
  <c r="AP242" i="15" s="1"/>
  <c r="AP243" i="15" s="1"/>
  <c r="AP244" i="15" s="1"/>
  <c r="AP247" i="15" s="1"/>
  <c r="AP194" i="15"/>
  <c r="AP196" i="15" s="1"/>
  <c r="AP33" i="15" l="1"/>
  <c r="AQ193" i="15"/>
  <c r="AP209" i="15"/>
  <c r="AP253" i="15"/>
  <c r="AP255" i="15" s="1"/>
  <c r="AP256" i="15" s="1"/>
  <c r="AP208" i="15"/>
  <c r="AP248" i="15"/>
  <c r="AP15" i="61" s="1"/>
  <c r="AP37" i="61" s="1"/>
  <c r="AP210" i="15" l="1"/>
  <c r="AP212" i="15" s="1"/>
  <c r="AQ202" i="15" s="1"/>
  <c r="AQ205" i="15" s="1"/>
  <c r="AQ242" i="15" s="1"/>
  <c r="AQ243" i="15" s="1"/>
  <c r="AQ244" i="15" s="1"/>
  <c r="AQ247" i="15" s="1"/>
  <c r="AQ194" i="15"/>
  <c r="AQ196" i="15" s="1"/>
  <c r="O33" i="25"/>
  <c r="O34" i="25" s="1"/>
  <c r="O36" i="25" s="1"/>
  <c r="O37" i="25" s="1"/>
  <c r="J351" i="73"/>
  <c r="J352" i="73" s="1"/>
  <c r="J353" i="73" s="1"/>
  <c r="J354" i="73" s="1"/>
  <c r="AP34" i="15"/>
  <c r="AP36" i="15" s="1"/>
  <c r="AP37" i="15" s="1"/>
  <c r="AP38" i="15" s="1"/>
  <c r="AQ33" i="15" l="1"/>
  <c r="AQ34" i="15" s="1"/>
  <c r="AQ36" i="15" s="1"/>
  <c r="AQ37" i="15" s="1"/>
  <c r="AQ38" i="15" s="1"/>
  <c r="AR193" i="15"/>
  <c r="AQ253" i="15"/>
  <c r="AQ255" i="15" s="1"/>
  <c r="AQ256" i="15" s="1"/>
  <c r="AQ209" i="15"/>
  <c r="AQ208" i="15"/>
  <c r="AQ248" i="15"/>
  <c r="AQ15" i="61" s="1"/>
  <c r="AQ37" i="61" s="1"/>
  <c r="AQ210" i="15" l="1"/>
  <c r="AQ212" i="15" s="1"/>
  <c r="AR202" i="15" s="1"/>
  <c r="AR205" i="15" s="1"/>
  <c r="AR242" i="15" s="1"/>
  <c r="AR243" i="15" s="1"/>
  <c r="AR244" i="15" s="1"/>
  <c r="AR247" i="15" s="1"/>
  <c r="AR194" i="15"/>
  <c r="AR196" i="15" s="1"/>
  <c r="AS193" i="15" l="1"/>
  <c r="AR33" i="15"/>
  <c r="AR34" i="15" s="1"/>
  <c r="AR36" i="15" s="1"/>
  <c r="AR37" i="15" s="1"/>
  <c r="AR38" i="15" s="1"/>
  <c r="AR209" i="15"/>
  <c r="AR253" i="15"/>
  <c r="AR255" i="15" s="1"/>
  <c r="AR256" i="15" s="1"/>
  <c r="AR208" i="15"/>
  <c r="AR248" i="15"/>
  <c r="AR15" i="61" s="1"/>
  <c r="AR37" i="61" s="1"/>
  <c r="AS194" i="15" l="1"/>
  <c r="AS196" i="15" s="1"/>
  <c r="AR210" i="15"/>
  <c r="AR212" i="15" s="1"/>
  <c r="AS202" i="15" s="1"/>
  <c r="AS205" i="15" s="1"/>
  <c r="AS242" i="15" s="1"/>
  <c r="AS243" i="15" s="1"/>
  <c r="AS244" i="15" s="1"/>
  <c r="AS247" i="15" s="1"/>
  <c r="AS209" i="15" l="1"/>
  <c r="AS208" i="15"/>
  <c r="AS253" i="15"/>
  <c r="AS255" i="15" s="1"/>
  <c r="AS256" i="15" s="1"/>
  <c r="AS248" i="15"/>
  <c r="AS15" i="61" s="1"/>
  <c r="AS37" i="61" s="1"/>
  <c r="AS33" i="15"/>
  <c r="AS34" i="15" s="1"/>
  <c r="AS36" i="15" s="1"/>
  <c r="AS37" i="15" s="1"/>
  <c r="AS38" i="15" s="1"/>
  <c r="AT193" i="15"/>
  <c r="AT194" i="15" l="1"/>
  <c r="AT196" i="15" s="1"/>
  <c r="AS210" i="15"/>
  <c r="AS212" i="15" s="1"/>
  <c r="AT202" i="15" s="1"/>
  <c r="AT205" i="15" s="1"/>
  <c r="AT242" i="15" s="1"/>
  <c r="AT243" i="15" s="1"/>
  <c r="AT244" i="15" s="1"/>
  <c r="AT247" i="15" s="1"/>
  <c r="AT208" i="15" l="1"/>
  <c r="AT209" i="15"/>
  <c r="AT253" i="15"/>
  <c r="AT255" i="15" s="1"/>
  <c r="AT256" i="15" s="1"/>
  <c r="AT248" i="15"/>
  <c r="AT15" i="61" s="1"/>
  <c r="AT37" i="61" s="1"/>
  <c r="AT33" i="15"/>
  <c r="AU193" i="15"/>
  <c r="K351" i="73" l="1"/>
  <c r="K352" i="73" s="1"/>
  <c r="K353" i="73" s="1"/>
  <c r="K354" i="73" s="1"/>
  <c r="P33" i="25"/>
  <c r="P34" i="25" s="1"/>
  <c r="P36" i="25" s="1"/>
  <c r="P37" i="25" s="1"/>
  <c r="AT34" i="15"/>
  <c r="AT36" i="15" s="1"/>
  <c r="AT37" i="15" s="1"/>
  <c r="AT38" i="15" s="1"/>
  <c r="AT210" i="15"/>
  <c r="AT212" i="15" s="1"/>
  <c r="AU202" i="15" s="1"/>
  <c r="AU205" i="15" s="1"/>
  <c r="AU242" i="15" s="1"/>
  <c r="AU243" i="15" s="1"/>
  <c r="AU244" i="15" s="1"/>
  <c r="AU247" i="15" s="1"/>
  <c r="AU194" i="15"/>
  <c r="AU196" i="15" s="1"/>
  <c r="AU209" i="15" l="1"/>
  <c r="AU208" i="15"/>
  <c r="AU253" i="15"/>
  <c r="AU255" i="15" s="1"/>
  <c r="AU256" i="15" s="1"/>
  <c r="AU248" i="15"/>
  <c r="AU15" i="61" s="1"/>
  <c r="AU37" i="61" s="1"/>
  <c r="AU33" i="15"/>
  <c r="AU34" i="15" s="1"/>
  <c r="AU36" i="15" s="1"/>
  <c r="AU37" i="15" s="1"/>
  <c r="AU38" i="15" s="1"/>
  <c r="AV193" i="15"/>
  <c r="AU210" i="15" l="1"/>
  <c r="AU212" i="15" s="1"/>
  <c r="AV202" i="15" s="1"/>
  <c r="AV205" i="15" s="1"/>
  <c r="AV242" i="15" s="1"/>
  <c r="AV243" i="15" s="1"/>
  <c r="AV244" i="15" s="1"/>
  <c r="AV247" i="15" s="1"/>
  <c r="AV194" i="15"/>
  <c r="AV196" i="15" s="1"/>
  <c r="AV209" i="15" l="1"/>
  <c r="AV253" i="15"/>
  <c r="AV255" i="15" s="1"/>
  <c r="AV256" i="15" s="1"/>
  <c r="AV208" i="15"/>
  <c r="AV248" i="15"/>
  <c r="AV15" i="61" s="1"/>
  <c r="AV37" i="61" s="1"/>
  <c r="AW193" i="15"/>
  <c r="AV33" i="15"/>
  <c r="AV34" i="15" s="1"/>
  <c r="AV36" i="15" s="1"/>
  <c r="AV37" i="15" s="1"/>
  <c r="AV38" i="15" s="1"/>
  <c r="AW194" i="15" l="1"/>
  <c r="AW196" i="15" s="1"/>
  <c r="AV210" i="15"/>
  <c r="AV212" i="15" s="1"/>
  <c r="AW202" i="15" s="1"/>
  <c r="AW205" i="15" s="1"/>
  <c r="AW242" i="15" s="1"/>
  <c r="AW243" i="15" s="1"/>
  <c r="AW244" i="15" s="1"/>
  <c r="AW247" i="15" s="1"/>
  <c r="AW209" i="15" l="1"/>
  <c r="AW253" i="15"/>
  <c r="AW255" i="15" s="1"/>
  <c r="AW256" i="15" s="1"/>
  <c r="AW208" i="15"/>
  <c r="AW248" i="15"/>
  <c r="AW15" i="61" s="1"/>
  <c r="AW37" i="61" s="1"/>
  <c r="AW33" i="15"/>
  <c r="AW34" i="15" s="1"/>
  <c r="AW36" i="15" s="1"/>
  <c r="AW37" i="15" s="1"/>
  <c r="AW38" i="15" s="1"/>
  <c r="AX193" i="15"/>
  <c r="AW210" i="15" l="1"/>
  <c r="AW212" i="15" s="1"/>
  <c r="AX202" i="15" s="1"/>
  <c r="AX205" i="15" s="1"/>
  <c r="AX242" i="15" s="1"/>
  <c r="AX243" i="15" s="1"/>
  <c r="AX244" i="15" s="1"/>
  <c r="AX247" i="15" s="1"/>
  <c r="AX194" i="15"/>
  <c r="AX196" i="15" s="1"/>
  <c r="AX33" i="15" l="1"/>
  <c r="AY193" i="15"/>
  <c r="AX209" i="15"/>
  <c r="AX208" i="15"/>
  <c r="AX253" i="15"/>
  <c r="AX255" i="15" s="1"/>
  <c r="AX256" i="15" s="1"/>
  <c r="AX248" i="15"/>
  <c r="AX15" i="61" s="1"/>
  <c r="AX37" i="61" s="1"/>
  <c r="AY194" i="15" l="1"/>
  <c r="AY196" i="15" s="1"/>
  <c r="AX210" i="15"/>
  <c r="AX212" i="15" s="1"/>
  <c r="AY202" i="15" s="1"/>
  <c r="AY205" i="15" s="1"/>
  <c r="AY242" i="15" s="1"/>
  <c r="AY243" i="15" s="1"/>
  <c r="AY244" i="15" s="1"/>
  <c r="AY247" i="15" s="1"/>
  <c r="Q33" i="25"/>
  <c r="Q34" i="25" s="1"/>
  <c r="Q36" i="25" s="1"/>
  <c r="Q37" i="25" s="1"/>
  <c r="AX34" i="15"/>
  <c r="AX36" i="15" s="1"/>
  <c r="AX37" i="15" s="1"/>
  <c r="AX38" i="15" s="1"/>
  <c r="L351" i="73"/>
  <c r="L352" i="73" s="1"/>
  <c r="L353" i="73" s="1"/>
  <c r="L354" i="73" s="1"/>
  <c r="AY208" i="15" l="1"/>
  <c r="AY253" i="15"/>
  <c r="AY255" i="15" s="1"/>
  <c r="AY256" i="15" s="1"/>
  <c r="AY209" i="15"/>
  <c r="AY248" i="15"/>
  <c r="AY15" i="61" s="1"/>
  <c r="AY37" i="61" s="1"/>
  <c r="AY33" i="15"/>
  <c r="AY34" i="15" s="1"/>
  <c r="AY36" i="15" s="1"/>
  <c r="AY37" i="15" s="1"/>
  <c r="AY38" i="15" s="1"/>
  <c r="AZ193" i="15"/>
  <c r="AY210" i="15" l="1"/>
  <c r="AY212" i="15" s="1"/>
  <c r="AZ202" i="15" s="1"/>
  <c r="AZ205" i="15" s="1"/>
  <c r="AZ242" i="15" s="1"/>
  <c r="AZ243" i="15" s="1"/>
  <c r="AZ244" i="15" s="1"/>
  <c r="AZ247" i="15" s="1"/>
  <c r="AZ194" i="15"/>
  <c r="AZ196" i="15" s="1"/>
  <c r="AZ33" i="15" l="1"/>
  <c r="AZ34" i="15" s="1"/>
  <c r="AZ36" i="15" s="1"/>
  <c r="AZ37" i="15" s="1"/>
  <c r="AZ38" i="15" s="1"/>
  <c r="BA193" i="15"/>
  <c r="AZ209" i="15"/>
  <c r="AZ208" i="15"/>
  <c r="AZ253" i="15"/>
  <c r="AZ255" i="15" s="1"/>
  <c r="AZ256" i="15" s="1"/>
  <c r="AZ248" i="15"/>
  <c r="AZ15" i="61" s="1"/>
  <c r="AZ37" i="61" s="1"/>
  <c r="AZ210" i="15" l="1"/>
  <c r="AZ212" i="15" s="1"/>
  <c r="BA202" i="15" s="1"/>
  <c r="BA205" i="15" s="1"/>
  <c r="BA242" i="15" s="1"/>
  <c r="BA243" i="15" s="1"/>
  <c r="BA244" i="15" s="1"/>
  <c r="BA247" i="15" s="1"/>
  <c r="BA194" i="15"/>
  <c r="BA196" i="15" s="1"/>
  <c r="BA33" i="15" l="1"/>
  <c r="BA34" i="15" s="1"/>
  <c r="BA36" i="15" s="1"/>
  <c r="BA37" i="15" s="1"/>
  <c r="BA38" i="15" s="1"/>
  <c r="BB193" i="15"/>
  <c r="BA209" i="15"/>
  <c r="BA208" i="15"/>
  <c r="BA253" i="15"/>
  <c r="BA255" i="15" s="1"/>
  <c r="BA256" i="15" s="1"/>
  <c r="BA248" i="15"/>
  <c r="BA15" i="61" s="1"/>
  <c r="BA37" i="61" s="1"/>
  <c r="BB194" i="15" l="1"/>
  <c r="BB196" i="15" s="1"/>
  <c r="BA210" i="15"/>
  <c r="BA212" i="15" s="1"/>
  <c r="BB202" i="15" s="1"/>
  <c r="BB205" i="15" s="1"/>
  <c r="BB242" i="15" s="1"/>
  <c r="BB243" i="15" s="1"/>
  <c r="BB244" i="15" s="1"/>
  <c r="BB247" i="15" s="1"/>
  <c r="BB209" i="15" l="1"/>
  <c r="BB253" i="15"/>
  <c r="BB255" i="15" s="1"/>
  <c r="BB256" i="15" s="1"/>
  <c r="BB208" i="15"/>
  <c r="BB248" i="15"/>
  <c r="BB15" i="61" s="1"/>
  <c r="BB37" i="61" s="1"/>
  <c r="BB33" i="15"/>
  <c r="BC193" i="15"/>
  <c r="R33" i="25" l="1"/>
  <c r="R34" i="25" s="1"/>
  <c r="R36" i="25" s="1"/>
  <c r="R37" i="25" s="1"/>
  <c r="M351" i="73"/>
  <c r="M352" i="73" s="1"/>
  <c r="M353" i="73" s="1"/>
  <c r="M354" i="73" s="1"/>
  <c r="BB34" i="15"/>
  <c r="BB36" i="15" s="1"/>
  <c r="BB37" i="15" s="1"/>
  <c r="BB38" i="15" s="1"/>
  <c r="BB210" i="15"/>
  <c r="BB212" i="15" s="1"/>
  <c r="BC202" i="15" s="1"/>
  <c r="BC205" i="15" s="1"/>
  <c r="BC242" i="15" s="1"/>
  <c r="BC243" i="15" s="1"/>
  <c r="BC244" i="15" s="1"/>
  <c r="BC247" i="15" s="1"/>
  <c r="BC194" i="15"/>
  <c r="BC196" i="15" s="1"/>
  <c r="BC208" i="15" l="1"/>
  <c r="BC209" i="15"/>
  <c r="BC253" i="15"/>
  <c r="BC255" i="15" s="1"/>
  <c r="BC256" i="15" s="1"/>
  <c r="BC248" i="15"/>
  <c r="BC15" i="61" s="1"/>
  <c r="BC37" i="61" s="1"/>
  <c r="BC33" i="15"/>
  <c r="BC34" i="15" s="1"/>
  <c r="BC36" i="15" s="1"/>
  <c r="BC37" i="15" s="1"/>
  <c r="BC38" i="15" s="1"/>
  <c r="BD193" i="15"/>
  <c r="BD194" i="15" l="1"/>
  <c r="BD196" i="15" s="1"/>
  <c r="BC210" i="15"/>
  <c r="BC212" i="15" s="1"/>
  <c r="BD202" i="15" s="1"/>
  <c r="BD205" i="15" s="1"/>
  <c r="BD242" i="15" s="1"/>
  <c r="BD243" i="15" s="1"/>
  <c r="BD244" i="15" s="1"/>
  <c r="BD247" i="15" s="1"/>
  <c r="BD208" i="15" l="1"/>
  <c r="BD209" i="15"/>
  <c r="BD253" i="15"/>
  <c r="BD255" i="15" s="1"/>
  <c r="BD256" i="15" s="1"/>
  <c r="BD248" i="15"/>
  <c r="BD15" i="61" s="1"/>
  <c r="BD37" i="61" s="1"/>
  <c r="BE193" i="15"/>
  <c r="BD33" i="15"/>
  <c r="BD34" i="15" s="1"/>
  <c r="BD36" i="15" s="1"/>
  <c r="BD37" i="15" s="1"/>
  <c r="BD38" i="15" s="1"/>
  <c r="BD210" i="15" l="1"/>
  <c r="BD212" i="15" s="1"/>
  <c r="BE202" i="15" s="1"/>
  <c r="BE205" i="15" s="1"/>
  <c r="BE242" i="15" s="1"/>
  <c r="BE243" i="15" s="1"/>
  <c r="BE244" i="15" s="1"/>
  <c r="BE247" i="15" s="1"/>
  <c r="BE194" i="15"/>
  <c r="BE196" i="15" s="1"/>
  <c r="BE33" i="15" l="1"/>
  <c r="BE34" i="15" s="1"/>
  <c r="BE36" i="15" s="1"/>
  <c r="BE37" i="15" s="1"/>
  <c r="BE38" i="15" s="1"/>
  <c r="BF193" i="15"/>
  <c r="BE208" i="15"/>
  <c r="BE209" i="15"/>
  <c r="BE253" i="15"/>
  <c r="BE255" i="15" s="1"/>
  <c r="BE256" i="15" s="1"/>
  <c r="BE248" i="15"/>
  <c r="BE15" i="61" s="1"/>
  <c r="BE37" i="61" s="1"/>
  <c r="BE210" i="15" l="1"/>
  <c r="BE212" i="15" s="1"/>
  <c r="BF202" i="15" s="1"/>
  <c r="BF205" i="15" s="1"/>
  <c r="BF242" i="15" s="1"/>
  <c r="BF243" i="15" s="1"/>
  <c r="BF244" i="15" s="1"/>
  <c r="BF247" i="15" s="1"/>
  <c r="BF194" i="15"/>
  <c r="BF196" i="15" s="1"/>
  <c r="BG193" i="15" l="1"/>
  <c r="BF33" i="15"/>
  <c r="BF208" i="15"/>
  <c r="BF209" i="15"/>
  <c r="BF253" i="15"/>
  <c r="BF255" i="15" s="1"/>
  <c r="BF256" i="15" s="1"/>
  <c r="BF248" i="15"/>
  <c r="BF15" i="61" s="1"/>
  <c r="BF37" i="61" s="1"/>
  <c r="BG194" i="15" l="1"/>
  <c r="BG196" i="15" s="1"/>
  <c r="BF210" i="15"/>
  <c r="BF212" i="15" s="1"/>
  <c r="BG202" i="15" s="1"/>
  <c r="BG205" i="15" s="1"/>
  <c r="BG242" i="15" s="1"/>
  <c r="BG243" i="15" s="1"/>
  <c r="BG244" i="15" s="1"/>
  <c r="BG247" i="15" s="1"/>
  <c r="S33" i="25"/>
  <c r="S34" i="25" s="1"/>
  <c r="S36" i="25" s="1"/>
  <c r="S37" i="25" s="1"/>
  <c r="N351" i="73"/>
  <c r="N352" i="73" s="1"/>
  <c r="N353" i="73" s="1"/>
  <c r="N354" i="73" s="1"/>
  <c r="BF34" i="15"/>
  <c r="BF36" i="15" s="1"/>
  <c r="BF37" i="15" s="1"/>
  <c r="BF38" i="15" s="1"/>
  <c r="BG208" i="15" l="1"/>
  <c r="BG209" i="15"/>
  <c r="BG253" i="15"/>
  <c r="BG255" i="15" s="1"/>
  <c r="BG256" i="15" s="1"/>
  <c r="BG248" i="15"/>
  <c r="BG15" i="61" s="1"/>
  <c r="BG37" i="61" s="1"/>
  <c r="BG33" i="15"/>
  <c r="BG34" i="15" s="1"/>
  <c r="BG36" i="15" s="1"/>
  <c r="BG37" i="15" s="1"/>
  <c r="BG38" i="15" s="1"/>
  <c r="BH193" i="15"/>
  <c r="BH194" i="15" l="1"/>
  <c r="BH196" i="15" s="1"/>
  <c r="BG210" i="15"/>
  <c r="BG212" i="15" s="1"/>
  <c r="BH202" i="15" s="1"/>
  <c r="BH205" i="15" s="1"/>
  <c r="BH242" i="15" s="1"/>
  <c r="BH243" i="15" s="1"/>
  <c r="BH244" i="15" s="1"/>
  <c r="BH247" i="15" s="1"/>
  <c r="BH253" i="15" l="1"/>
  <c r="BH255" i="15" s="1"/>
  <c r="BH256" i="15" s="1"/>
  <c r="BH208" i="15"/>
  <c r="BH209" i="15"/>
  <c r="BH248" i="15"/>
  <c r="BH15" i="61" s="1"/>
  <c r="BH37" i="61" s="1"/>
  <c r="BH33" i="15"/>
  <c r="BH34" i="15" s="1"/>
  <c r="BH36" i="15" s="1"/>
  <c r="BH37" i="15" s="1"/>
  <c r="BH38" i="15" s="1"/>
  <c r="BI193" i="15"/>
  <c r="BH210" i="15" l="1"/>
  <c r="BH212" i="15" s="1"/>
  <c r="BI202" i="15" s="1"/>
  <c r="BI205" i="15" s="1"/>
  <c r="BI242" i="15" s="1"/>
  <c r="BI243" i="15" s="1"/>
  <c r="BI244" i="15" s="1"/>
  <c r="BI247" i="15" s="1"/>
  <c r="BI194" i="15"/>
  <c r="BI196" i="15" s="1"/>
  <c r="BJ193" i="15" l="1"/>
  <c r="BI33" i="15"/>
  <c r="BI34" i="15" s="1"/>
  <c r="BI36" i="15" s="1"/>
  <c r="BI37" i="15" s="1"/>
  <c r="BI38" i="15" s="1"/>
  <c r="BI209" i="15"/>
  <c r="BI253" i="15"/>
  <c r="BI255" i="15" s="1"/>
  <c r="BI256" i="15" s="1"/>
  <c r="BI208" i="15"/>
  <c r="BI248" i="15"/>
  <c r="BI15" i="61" s="1"/>
  <c r="BI37" i="61" s="1"/>
  <c r="BI210" i="15" l="1"/>
  <c r="BI212" i="15" s="1"/>
  <c r="BJ202" i="15" s="1"/>
  <c r="BJ205" i="15" s="1"/>
  <c r="BJ242" i="15" s="1"/>
  <c r="BJ243" i="15" s="1"/>
  <c r="BJ244" i="15" s="1"/>
  <c r="BJ247" i="15" s="1"/>
  <c r="BJ194" i="15"/>
  <c r="BJ196" i="15" s="1"/>
  <c r="BJ33" i="15" l="1"/>
  <c r="BK193" i="15"/>
  <c r="BJ208" i="15"/>
  <c r="BJ253" i="15"/>
  <c r="BJ255" i="15" s="1"/>
  <c r="BJ256" i="15" s="1"/>
  <c r="BJ209" i="15"/>
  <c r="BJ248" i="15"/>
  <c r="BJ15" i="61" s="1"/>
  <c r="BJ37" i="61" s="1"/>
  <c r="BK194" i="15" l="1"/>
  <c r="BK196" i="15" s="1"/>
  <c r="BJ210" i="15"/>
  <c r="BJ212" i="15" s="1"/>
  <c r="BK202" i="15" s="1"/>
  <c r="BK205" i="15" s="1"/>
  <c r="BK242" i="15" s="1"/>
  <c r="BK243" i="15" s="1"/>
  <c r="BK244" i="15" s="1"/>
  <c r="BK247" i="15" s="1"/>
  <c r="O351" i="73"/>
  <c r="O352" i="73" s="1"/>
  <c r="O353" i="73" s="1"/>
  <c r="O354" i="73" s="1"/>
  <c r="BJ34" i="15"/>
  <c r="BJ36" i="15" s="1"/>
  <c r="BJ37" i="15" s="1"/>
  <c r="BJ38" i="15" s="1"/>
  <c r="T33" i="25"/>
  <c r="T34" i="25" s="1"/>
  <c r="T36" i="25" s="1"/>
  <c r="T37" i="25" s="1"/>
  <c r="BK209" i="15" l="1"/>
  <c r="BK208" i="15"/>
  <c r="BK253" i="15"/>
  <c r="BK255" i="15" s="1"/>
  <c r="BK256" i="15" s="1"/>
  <c r="BK248" i="15"/>
  <c r="BK15" i="61" s="1"/>
  <c r="BK37" i="61" s="1"/>
  <c r="BK33" i="15"/>
  <c r="BK34" i="15" s="1"/>
  <c r="BK36" i="15" s="1"/>
  <c r="BK37" i="15" s="1"/>
  <c r="BK38" i="15" s="1"/>
  <c r="BL193" i="15"/>
  <c r="BL194" i="15" l="1"/>
  <c r="BL196" i="15" s="1"/>
  <c r="BK210" i="15"/>
  <c r="BK212" i="15" s="1"/>
  <c r="BL202" i="15" s="1"/>
  <c r="BL205" i="15" s="1"/>
  <c r="BL242" i="15" s="1"/>
  <c r="BL243" i="15" s="1"/>
  <c r="BL244" i="15" s="1"/>
  <c r="BL247" i="15" s="1"/>
  <c r="BL209" i="15" l="1"/>
  <c r="BL208" i="15"/>
  <c r="BL253" i="15"/>
  <c r="BL255" i="15" s="1"/>
  <c r="BL256" i="15" s="1"/>
  <c r="BL248" i="15"/>
  <c r="BL15" i="61" s="1"/>
  <c r="BL37" i="61" s="1"/>
  <c r="BL33" i="15"/>
  <c r="BL34" i="15" s="1"/>
  <c r="BL36" i="15" s="1"/>
  <c r="BL37" i="15" s="1"/>
  <c r="BL38" i="15" s="1"/>
  <c r="BM193" i="15"/>
  <c r="BL210" i="15" l="1"/>
  <c r="BL212" i="15" s="1"/>
  <c r="BM202" i="15" s="1"/>
  <c r="BM205" i="15" s="1"/>
  <c r="BM242" i="15" s="1"/>
  <c r="BM243" i="15" s="1"/>
  <c r="BM244" i="15" s="1"/>
  <c r="BM247" i="15" s="1"/>
  <c r="BM194" i="15"/>
  <c r="BM196" i="15" s="1"/>
  <c r="BM33" i="15" l="1"/>
  <c r="BM34" i="15" s="1"/>
  <c r="BM36" i="15" s="1"/>
  <c r="BM37" i="15" s="1"/>
  <c r="BM38" i="15" s="1"/>
  <c r="BN193" i="15"/>
  <c r="BM208" i="15"/>
  <c r="BM209" i="15"/>
  <c r="BM253" i="15"/>
  <c r="BM255" i="15" s="1"/>
  <c r="BM256" i="15" s="1"/>
  <c r="BM248" i="15"/>
  <c r="BM15" i="61" s="1"/>
  <c r="BM37" i="61" s="1"/>
  <c r="BM210" i="15" l="1"/>
  <c r="BM212" i="15" s="1"/>
  <c r="BN202" i="15" s="1"/>
  <c r="BN205" i="15" s="1"/>
  <c r="BN242" i="15" s="1"/>
  <c r="BN243" i="15" s="1"/>
  <c r="BN244" i="15" s="1"/>
  <c r="BN247" i="15" s="1"/>
  <c r="BN194" i="15"/>
  <c r="BN196" i="15" s="1"/>
  <c r="BN33" i="15" l="1"/>
  <c r="BO193" i="15"/>
  <c r="BN209" i="15"/>
  <c r="BN208" i="15"/>
  <c r="BN253" i="15"/>
  <c r="BN255" i="15" s="1"/>
  <c r="BN256" i="15" s="1"/>
  <c r="BN248" i="15"/>
  <c r="BN15" i="61" s="1"/>
  <c r="BN37" i="61" s="1"/>
  <c r="BN210" i="15" l="1"/>
  <c r="BN212" i="15" s="1"/>
  <c r="BO202" i="15" s="1"/>
  <c r="BO205" i="15" s="1"/>
  <c r="BO242" i="15" s="1"/>
  <c r="BO243" i="15" s="1"/>
  <c r="BO244" i="15" s="1"/>
  <c r="BO247" i="15" s="1"/>
  <c r="BO194" i="15"/>
  <c r="BO196" i="15" s="1"/>
  <c r="P351" i="73"/>
  <c r="P352" i="73" s="1"/>
  <c r="P353" i="73" s="1"/>
  <c r="P354" i="73" s="1"/>
  <c r="U33" i="25"/>
  <c r="U34" i="25" s="1"/>
  <c r="U36" i="25" s="1"/>
  <c r="U37" i="25" s="1"/>
  <c r="BN34" i="15"/>
  <c r="BN36" i="15" s="1"/>
  <c r="BN37" i="15" s="1"/>
  <c r="BN38" i="15" s="1"/>
  <c r="BP193" i="15" l="1"/>
  <c r="BO33" i="15"/>
  <c r="BO34" i="15" s="1"/>
  <c r="BO36" i="15" s="1"/>
  <c r="BO37" i="15" s="1"/>
  <c r="BO38" i="15" s="1"/>
  <c r="BO209" i="15"/>
  <c r="BO208" i="15"/>
  <c r="BO253" i="15"/>
  <c r="BO255" i="15" s="1"/>
  <c r="BO256" i="15" s="1"/>
  <c r="BO248" i="15"/>
  <c r="BO15" i="61" s="1"/>
  <c r="BO37" i="61" s="1"/>
  <c r="BP194" i="15" l="1"/>
  <c r="BP196" i="15" s="1"/>
  <c r="BO210" i="15"/>
  <c r="BO212" i="15" s="1"/>
  <c r="BP202" i="15" s="1"/>
  <c r="BP205" i="15" s="1"/>
  <c r="BP242" i="15" s="1"/>
  <c r="BP243" i="15" s="1"/>
  <c r="BP244" i="15" s="1"/>
  <c r="BP247" i="15" s="1"/>
  <c r="BP209" i="15" l="1"/>
  <c r="BP253" i="15"/>
  <c r="BP255" i="15" s="1"/>
  <c r="BP256" i="15" s="1"/>
  <c r="BP208" i="15"/>
  <c r="BP248" i="15"/>
  <c r="BP15" i="61" s="1"/>
  <c r="BP37" i="61" s="1"/>
  <c r="BP33" i="15"/>
  <c r="BP34" i="15" s="1"/>
  <c r="BP36" i="15" s="1"/>
  <c r="BP37" i="15" s="1"/>
  <c r="BP38" i="15" s="1"/>
  <c r="BQ193" i="15"/>
  <c r="BP210" i="15" l="1"/>
  <c r="BP212" i="15" s="1"/>
  <c r="BQ202" i="15" s="1"/>
  <c r="BQ205" i="15" s="1"/>
  <c r="BQ242" i="15" s="1"/>
  <c r="BQ243" i="15" s="1"/>
  <c r="BQ244" i="15" s="1"/>
  <c r="BQ247" i="15" s="1"/>
  <c r="BQ194" i="15"/>
  <c r="BQ196" i="15" s="1"/>
  <c r="BR193" i="15" l="1"/>
  <c r="BQ33" i="15"/>
  <c r="BQ34" i="15" s="1"/>
  <c r="BQ36" i="15" s="1"/>
  <c r="BQ37" i="15" s="1"/>
  <c r="BQ38" i="15" s="1"/>
  <c r="BQ209" i="15"/>
  <c r="BQ253" i="15"/>
  <c r="BQ255" i="15" s="1"/>
  <c r="BQ256" i="15" s="1"/>
  <c r="BQ208" i="15"/>
  <c r="BQ248" i="15"/>
  <c r="BQ15" i="61" s="1"/>
  <c r="BQ37" i="61" s="1"/>
  <c r="BQ210" i="15" l="1"/>
  <c r="BQ212" i="15" s="1"/>
  <c r="BR202" i="15" s="1"/>
  <c r="BR205" i="15" s="1"/>
  <c r="BR242" i="15" s="1"/>
  <c r="BR243" i="15" s="1"/>
  <c r="BR244" i="15" s="1"/>
  <c r="BR247" i="15" s="1"/>
  <c r="BR194" i="15"/>
  <c r="BR196" i="15" s="1"/>
  <c r="BR33" i="15" l="1"/>
  <c r="BS193" i="15"/>
  <c r="BR209" i="15"/>
  <c r="BR208" i="15"/>
  <c r="BR253" i="15"/>
  <c r="BR255" i="15" s="1"/>
  <c r="BR256" i="15" s="1"/>
  <c r="BR248" i="15"/>
  <c r="BR15" i="61" s="1"/>
  <c r="BR37" i="61" s="1"/>
  <c r="BR210" i="15" l="1"/>
  <c r="BR212" i="15" s="1"/>
  <c r="BS202" i="15" s="1"/>
  <c r="BS205" i="15" s="1"/>
  <c r="BS242" i="15" s="1"/>
  <c r="BS243" i="15" s="1"/>
  <c r="BS244" i="15" s="1"/>
  <c r="BS247" i="15" s="1"/>
  <c r="BS194" i="15"/>
  <c r="BS196" i="15" s="1"/>
  <c r="BR34" i="15"/>
  <c r="BR36" i="15" s="1"/>
  <c r="BR37" i="15" s="1"/>
  <c r="BR38" i="15" s="1"/>
  <c r="Q351" i="73"/>
  <c r="Q352" i="73" s="1"/>
  <c r="Q353" i="73" s="1"/>
  <c r="Q354" i="73" s="1"/>
  <c r="V33" i="25"/>
  <c r="V34" i="25" s="1"/>
  <c r="V36" i="25" s="1"/>
  <c r="V37" i="25" s="1"/>
  <c r="BS33" i="15" l="1"/>
  <c r="BS34" i="15" s="1"/>
  <c r="BS36" i="15" s="1"/>
  <c r="BS37" i="15" s="1"/>
  <c r="BS38" i="15" s="1"/>
  <c r="BT193" i="15"/>
  <c r="BS209" i="15"/>
  <c r="BS208" i="15"/>
  <c r="BS253" i="15"/>
  <c r="BS255" i="15" s="1"/>
  <c r="BS256" i="15" s="1"/>
  <c r="BS248" i="15"/>
  <c r="BS15" i="61" s="1"/>
  <c r="BS37" i="61" s="1"/>
  <c r="BS210" i="15" l="1"/>
  <c r="BS212" i="15" s="1"/>
  <c r="BT202" i="15" s="1"/>
  <c r="BT205" i="15" s="1"/>
  <c r="BT242" i="15" s="1"/>
  <c r="BT243" i="15" s="1"/>
  <c r="BT244" i="15" s="1"/>
  <c r="BT247" i="15" s="1"/>
  <c r="BT194" i="15"/>
  <c r="BT196" i="15" s="1"/>
  <c r="BT33" i="15" l="1"/>
  <c r="BT34" i="15" s="1"/>
  <c r="BT36" i="15" s="1"/>
  <c r="BT37" i="15" s="1"/>
  <c r="BT38" i="15" s="1"/>
  <c r="BU193" i="15"/>
  <c r="BT209" i="15"/>
  <c r="BT208" i="15"/>
  <c r="BT253" i="15"/>
  <c r="BT255" i="15" s="1"/>
  <c r="BT256" i="15" s="1"/>
  <c r="BT248" i="15"/>
  <c r="BT15" i="61" s="1"/>
  <c r="BT37" i="61" s="1"/>
  <c r="BT210" i="15" l="1"/>
  <c r="BT212" i="15" s="1"/>
  <c r="BU202" i="15" s="1"/>
  <c r="BU205" i="15" s="1"/>
  <c r="BU242" i="15" s="1"/>
  <c r="BU243" i="15" s="1"/>
  <c r="BU244" i="15" s="1"/>
  <c r="BU247" i="15" s="1"/>
  <c r="BU194" i="15"/>
  <c r="BU196" i="15" s="1"/>
  <c r="BU33" i="15" l="1"/>
  <c r="BU34" i="15" s="1"/>
  <c r="BU36" i="15" s="1"/>
  <c r="BU37" i="15" s="1"/>
  <c r="BU38" i="15" s="1"/>
  <c r="BV193" i="15"/>
  <c r="BU209" i="15"/>
  <c r="BU208" i="15"/>
  <c r="BU253" i="15"/>
  <c r="BU255" i="15" s="1"/>
  <c r="BU256" i="15" s="1"/>
  <c r="BU248" i="15"/>
  <c r="BU15" i="61" s="1"/>
  <c r="BU37" i="61" s="1"/>
  <c r="BV194" i="15" l="1"/>
  <c r="BV196" i="15" s="1"/>
  <c r="BU210" i="15"/>
  <c r="BU212" i="15" s="1"/>
  <c r="BV202" i="15" s="1"/>
  <c r="BV205" i="15" s="1"/>
  <c r="BV242" i="15" s="1"/>
  <c r="BV243" i="15" s="1"/>
  <c r="BV244" i="15" s="1"/>
  <c r="BV247" i="15" s="1"/>
  <c r="BV208" i="15" l="1"/>
  <c r="BV209" i="15"/>
  <c r="BV253" i="15"/>
  <c r="BV255" i="15" s="1"/>
  <c r="BV256" i="15" s="1"/>
  <c r="BV248" i="15"/>
  <c r="BV15" i="61" s="1"/>
  <c r="BV37" i="61" s="1"/>
  <c r="BW193" i="15"/>
  <c r="BV33" i="15"/>
  <c r="W33" i="25" l="1"/>
  <c r="W34" i="25" s="1"/>
  <c r="W36" i="25" s="1"/>
  <c r="W37" i="25" s="1"/>
  <c r="R351" i="73"/>
  <c r="R352" i="73" s="1"/>
  <c r="R353" i="73" s="1"/>
  <c r="R354" i="73" s="1"/>
  <c r="BV34" i="15"/>
  <c r="BV36" i="15" s="1"/>
  <c r="BV37" i="15" s="1"/>
  <c r="BV38" i="15" s="1"/>
  <c r="BW194" i="15"/>
  <c r="BW196" i="15" s="1"/>
  <c r="BV210" i="15"/>
  <c r="BV212" i="15" s="1"/>
  <c r="BW202" i="15" s="1"/>
  <c r="BW205" i="15" s="1"/>
  <c r="BW242" i="15" s="1"/>
  <c r="BW243" i="15" s="1"/>
  <c r="BW244" i="15" s="1"/>
  <c r="BW247" i="15" s="1"/>
  <c r="BW209" i="15" l="1"/>
  <c r="BW208" i="15"/>
  <c r="BW253" i="15"/>
  <c r="BW255" i="15" s="1"/>
  <c r="BW256" i="15" s="1"/>
  <c r="BW248" i="15"/>
  <c r="BW15" i="61" s="1"/>
  <c r="BW37" i="61" s="1"/>
  <c r="BW33" i="15"/>
  <c r="BW34" i="15" s="1"/>
  <c r="BW36" i="15" s="1"/>
  <c r="BW37" i="15" s="1"/>
  <c r="BW38" i="15" s="1"/>
  <c r="BX193" i="15"/>
  <c r="BW210" i="15" l="1"/>
  <c r="BW212" i="15" s="1"/>
  <c r="BX202" i="15" s="1"/>
  <c r="BX205" i="15" s="1"/>
  <c r="BX242" i="15" s="1"/>
  <c r="BX243" i="15" s="1"/>
  <c r="BX244" i="15" s="1"/>
  <c r="BX247" i="15" s="1"/>
  <c r="BX194" i="15"/>
  <c r="BX196" i="15" s="1"/>
  <c r="BX33" i="15" l="1"/>
  <c r="BX34" i="15" s="1"/>
  <c r="BX36" i="15" s="1"/>
  <c r="BX37" i="15" s="1"/>
  <c r="BX38" i="15" s="1"/>
  <c r="BY193" i="15"/>
  <c r="BX208" i="15"/>
  <c r="BX253" i="15"/>
  <c r="BX255" i="15" s="1"/>
  <c r="BX256" i="15" s="1"/>
  <c r="BX209" i="15"/>
  <c r="BX248" i="15"/>
  <c r="BX15" i="61" s="1"/>
  <c r="BX37" i="61" s="1"/>
  <c r="BX210" i="15" l="1"/>
  <c r="BX212" i="15" s="1"/>
  <c r="BY202" i="15" s="1"/>
  <c r="BY205" i="15" s="1"/>
  <c r="BY242" i="15" s="1"/>
  <c r="BY243" i="15" s="1"/>
  <c r="BY244" i="15" s="1"/>
  <c r="BY247" i="15" s="1"/>
  <c r="BY194" i="15"/>
  <c r="BY196" i="15" s="1"/>
  <c r="BZ193" i="15" l="1"/>
  <c r="BY33" i="15"/>
  <c r="BY34" i="15" s="1"/>
  <c r="BY36" i="15" s="1"/>
  <c r="BY37" i="15" s="1"/>
  <c r="BY38" i="15" s="1"/>
  <c r="BY209" i="15"/>
  <c r="BY253" i="15"/>
  <c r="BY255" i="15" s="1"/>
  <c r="BY256" i="15" s="1"/>
  <c r="BY208" i="15"/>
  <c r="BY248" i="15"/>
  <c r="BY15" i="61" s="1"/>
  <c r="BY37" i="61" s="1"/>
  <c r="BY210" i="15" l="1"/>
  <c r="BY212" i="15" s="1"/>
  <c r="BZ202" i="15" s="1"/>
  <c r="BZ205" i="15" s="1"/>
  <c r="BZ242" i="15" s="1"/>
  <c r="BZ243" i="15" s="1"/>
  <c r="BZ244" i="15" s="1"/>
  <c r="BZ247" i="15" s="1"/>
  <c r="BZ194" i="15"/>
  <c r="BZ196" i="15" s="1"/>
  <c r="CA193" i="15" l="1"/>
  <c r="BZ33" i="15"/>
  <c r="BZ208" i="15"/>
  <c r="BZ209" i="15"/>
  <c r="BZ253" i="15"/>
  <c r="BZ255" i="15" s="1"/>
  <c r="BZ256" i="15" s="1"/>
  <c r="BZ248" i="15"/>
  <c r="BZ15" i="61" s="1"/>
  <c r="BZ37" i="61" s="1"/>
  <c r="CA194" i="15" l="1"/>
  <c r="CA196" i="15" s="1"/>
  <c r="BZ210" i="15"/>
  <c r="BZ212" i="15" s="1"/>
  <c r="CA202" i="15" s="1"/>
  <c r="CA205" i="15" s="1"/>
  <c r="CA242" i="15" s="1"/>
  <c r="CA243" i="15" s="1"/>
  <c r="CA244" i="15" s="1"/>
  <c r="CA247" i="15" s="1"/>
  <c r="X33" i="25"/>
  <c r="X34" i="25" s="1"/>
  <c r="X36" i="25" s="1"/>
  <c r="X37" i="25" s="1"/>
  <c r="BZ34" i="15"/>
  <c r="BZ36" i="15" s="1"/>
  <c r="BZ37" i="15" s="1"/>
  <c r="BZ38" i="15" s="1"/>
  <c r="S351" i="73"/>
  <c r="S352" i="73" s="1"/>
  <c r="S353" i="73" s="1"/>
  <c r="S354" i="73" s="1"/>
  <c r="CA209" i="15" l="1"/>
  <c r="CA208" i="15"/>
  <c r="CA253" i="15"/>
  <c r="CA255" i="15" s="1"/>
  <c r="CA256" i="15" s="1"/>
  <c r="CA248" i="15"/>
  <c r="CA15" i="61" s="1"/>
  <c r="CA37" i="61" s="1"/>
  <c r="CB193" i="15"/>
  <c r="CA33" i="15"/>
  <c r="CA34" i="15" s="1"/>
  <c r="CA36" i="15" s="1"/>
  <c r="CA37" i="15" s="1"/>
  <c r="CA38" i="15" s="1"/>
  <c r="CA210" i="15" l="1"/>
  <c r="CA212" i="15" s="1"/>
  <c r="CB202" i="15" s="1"/>
  <c r="CB205" i="15" s="1"/>
  <c r="CB242" i="15" s="1"/>
  <c r="CB243" i="15" s="1"/>
  <c r="CB244" i="15" s="1"/>
  <c r="CB247" i="15" s="1"/>
  <c r="CB194" i="15"/>
  <c r="CB196" i="15" s="1"/>
  <c r="CC193" i="15" l="1"/>
  <c r="CB33" i="15"/>
  <c r="CB34" i="15" s="1"/>
  <c r="CB36" i="15" s="1"/>
  <c r="CB37" i="15" s="1"/>
  <c r="CB38" i="15" s="1"/>
  <c r="CB209" i="15"/>
  <c r="CB208" i="15"/>
  <c r="CB253" i="15"/>
  <c r="CB255" i="15" s="1"/>
  <c r="CB256" i="15" s="1"/>
  <c r="CB248" i="15"/>
  <c r="CB15" i="61" s="1"/>
  <c r="CB37" i="61" s="1"/>
  <c r="CB210" i="15" l="1"/>
  <c r="CB212" i="15" s="1"/>
  <c r="CC202" i="15" s="1"/>
  <c r="CC205" i="15" s="1"/>
  <c r="CC242" i="15" s="1"/>
  <c r="CC243" i="15" s="1"/>
  <c r="CC244" i="15" s="1"/>
  <c r="CC247" i="15" s="1"/>
  <c r="CC194" i="15"/>
  <c r="CC196" i="15" s="1"/>
  <c r="CC33" i="15" l="1"/>
  <c r="CC34" i="15" s="1"/>
  <c r="CC36" i="15" s="1"/>
  <c r="CC37" i="15" s="1"/>
  <c r="CC38" i="15" s="1"/>
  <c r="CD193" i="15"/>
  <c r="CC209" i="15"/>
  <c r="CC208" i="15"/>
  <c r="CC253" i="15"/>
  <c r="CC255" i="15" s="1"/>
  <c r="CC256" i="15" s="1"/>
  <c r="CC248" i="15"/>
  <c r="CC15" i="61" s="1"/>
  <c r="CC37" i="61" s="1"/>
  <c r="CC210" i="15" l="1"/>
  <c r="CC212" i="15" s="1"/>
  <c r="CD202" i="15" s="1"/>
  <c r="CD205" i="15" s="1"/>
  <c r="CD242" i="15" s="1"/>
  <c r="CD243" i="15" s="1"/>
  <c r="CD244" i="15" s="1"/>
  <c r="CD247" i="15" s="1"/>
  <c r="CD194" i="15"/>
  <c r="CD196" i="15" s="1"/>
  <c r="CD33" i="15" l="1"/>
  <c r="CE193" i="15"/>
  <c r="CD209" i="15"/>
  <c r="CD208" i="15"/>
  <c r="CD253" i="15"/>
  <c r="CD255" i="15" s="1"/>
  <c r="CD256" i="15" s="1"/>
  <c r="CD248" i="15"/>
  <c r="CD15" i="61" s="1"/>
  <c r="CD37" i="61" s="1"/>
  <c r="CE194" i="15" l="1"/>
  <c r="CE196" i="15" s="1"/>
  <c r="CD210" i="15"/>
  <c r="CD212" i="15" s="1"/>
  <c r="CE202" i="15" s="1"/>
  <c r="CE205" i="15" s="1"/>
  <c r="CE242" i="15" s="1"/>
  <c r="CE243" i="15" s="1"/>
  <c r="CE244" i="15" s="1"/>
  <c r="CE247" i="15" s="1"/>
  <c r="T351" i="73"/>
  <c r="T352" i="73" s="1"/>
  <c r="T353" i="73" s="1"/>
  <c r="T354" i="73" s="1"/>
  <c r="Y33" i="25"/>
  <c r="Y34" i="25" s="1"/>
  <c r="Y36" i="25" s="1"/>
  <c r="Y37" i="25" s="1"/>
  <c r="CD34" i="15"/>
  <c r="CD36" i="15" s="1"/>
  <c r="CD37" i="15" s="1"/>
  <c r="CD38" i="15" s="1"/>
  <c r="CE208" i="15" l="1"/>
  <c r="CE209" i="15"/>
  <c r="CE253" i="15"/>
  <c r="CE255" i="15" s="1"/>
  <c r="CE256" i="15" s="1"/>
  <c r="CE248" i="15"/>
  <c r="CE15" i="61" s="1"/>
  <c r="CE37" i="61" s="1"/>
  <c r="CE33" i="15"/>
  <c r="CE34" i="15" s="1"/>
  <c r="CE36" i="15" s="1"/>
  <c r="CE37" i="15" s="1"/>
  <c r="CE38" i="15" s="1"/>
  <c r="CF193" i="15"/>
  <c r="CF194" i="15" l="1"/>
  <c r="CF196" i="15" s="1"/>
  <c r="CE210" i="15"/>
  <c r="CE212" i="15" s="1"/>
  <c r="CF202" i="15" s="1"/>
  <c r="CF205" i="15" s="1"/>
  <c r="CF242" i="15" s="1"/>
  <c r="CF243" i="15" s="1"/>
  <c r="CF244" i="15" s="1"/>
  <c r="CF247" i="15" s="1"/>
  <c r="CF208" i="15" l="1"/>
  <c r="CF253" i="15"/>
  <c r="CF255" i="15" s="1"/>
  <c r="CF256" i="15" s="1"/>
  <c r="CF209" i="15"/>
  <c r="CF248" i="15"/>
  <c r="CF15" i="61" s="1"/>
  <c r="CF37" i="61" s="1"/>
  <c r="CF33" i="15"/>
  <c r="CG193" i="15"/>
  <c r="CF34" i="15" l="1"/>
  <c r="CF36" i="15" s="1"/>
  <c r="CF37" i="15" s="1"/>
  <c r="CF38" i="15" s="1"/>
  <c r="CF210" i="15"/>
  <c r="CF212" i="15" s="1"/>
  <c r="CG202" i="15" s="1"/>
  <c r="CG205" i="15" s="1"/>
  <c r="CG242" i="15" s="1"/>
  <c r="CG243" i="15" s="1"/>
  <c r="CG244" i="15" s="1"/>
  <c r="CG247" i="15" s="1"/>
  <c r="CG194" i="15"/>
  <c r="CG196" i="15" s="1"/>
  <c r="CG33" i="15" l="1"/>
  <c r="CG34" i="15" s="1"/>
  <c r="CG36" i="15" s="1"/>
  <c r="CG37" i="15" s="1"/>
  <c r="CG38" i="15" s="1"/>
  <c r="CH193" i="15"/>
  <c r="CG208" i="15"/>
  <c r="CG253" i="15"/>
  <c r="CG255" i="15" s="1"/>
  <c r="CG256" i="15" s="1"/>
  <c r="CG209" i="15"/>
  <c r="CG248" i="15"/>
  <c r="CG15" i="61" s="1"/>
  <c r="CG37" i="61" s="1"/>
  <c r="CG210" i="15" l="1"/>
  <c r="CG212" i="15" s="1"/>
  <c r="CH202" i="15" s="1"/>
  <c r="CH205" i="15" s="1"/>
  <c r="CH242" i="15" s="1"/>
  <c r="CH243" i="15" s="1"/>
  <c r="CH244" i="15" s="1"/>
  <c r="CH247" i="15" s="1"/>
  <c r="CH194" i="15"/>
  <c r="CH196" i="15" s="1"/>
  <c r="CH33" i="15" l="1"/>
  <c r="V351" i="73" s="1"/>
  <c r="V352" i="73" s="1"/>
  <c r="V353" i="73" s="1"/>
  <c r="V354" i="73" s="1"/>
  <c r="CI193" i="15"/>
  <c r="CH208" i="15"/>
  <c r="CH209" i="15"/>
  <c r="CH253" i="15"/>
  <c r="CH255" i="15" s="1"/>
  <c r="CH256" i="15" s="1"/>
  <c r="CH248" i="15"/>
  <c r="CH15" i="61" s="1"/>
  <c r="CH37" i="61" s="1"/>
  <c r="CI194" i="15" l="1"/>
  <c r="CI196" i="15" s="1"/>
  <c r="CH210" i="15"/>
  <c r="CH212" i="15" s="1"/>
  <c r="CI202" i="15" s="1"/>
  <c r="CI205" i="15" s="1"/>
  <c r="CI242" i="15" s="1"/>
  <c r="CI243" i="15" s="1"/>
  <c r="CI244" i="15" s="1"/>
  <c r="CI247" i="15" s="1"/>
  <c r="U351" i="73"/>
  <c r="U352" i="73" s="1"/>
  <c r="U353" i="73" s="1"/>
  <c r="U354" i="73" s="1"/>
  <c r="Z33" i="25"/>
  <c r="Z34" i="25" s="1"/>
  <c r="Z36" i="25" s="1"/>
  <c r="Z37" i="25" s="1"/>
  <c r="CH34" i="15"/>
  <c r="CH36" i="15" s="1"/>
  <c r="CH37" i="15" s="1"/>
  <c r="CH38" i="15" s="1"/>
  <c r="CI208" i="15" l="1"/>
  <c r="CI209" i="15"/>
  <c r="CI253" i="15"/>
  <c r="CI255" i="15" s="1"/>
  <c r="CI256" i="15" s="1"/>
  <c r="CI248" i="15"/>
  <c r="CI15" i="61" s="1"/>
  <c r="CI37" i="61" s="1"/>
  <c r="CI33" i="15"/>
  <c r="CI34" i="15" s="1"/>
  <c r="CI36" i="15" s="1"/>
  <c r="CI37" i="15" s="1"/>
  <c r="CI38" i="15" s="1"/>
  <c r="CJ193" i="15"/>
  <c r="CI210" i="15" l="1"/>
  <c r="CI212" i="15" s="1"/>
  <c r="CJ202" i="15" s="1"/>
  <c r="CJ205" i="15" s="1"/>
  <c r="CJ242" i="15" s="1"/>
  <c r="CJ243" i="15" s="1"/>
  <c r="CJ244" i="15" s="1"/>
  <c r="CJ247" i="15" s="1"/>
  <c r="CJ194" i="15"/>
  <c r="CJ196" i="15" s="1"/>
  <c r="CJ33" i="15" l="1"/>
  <c r="CJ34" i="15" s="1"/>
  <c r="CJ36" i="15" s="1"/>
  <c r="CJ37" i="15" s="1"/>
  <c r="CJ38" i="15" s="1"/>
  <c r="CK193" i="15"/>
  <c r="CJ208" i="15"/>
  <c r="CJ209" i="15"/>
  <c r="CJ253" i="15"/>
  <c r="CJ255" i="15" s="1"/>
  <c r="CJ256" i="15" s="1"/>
  <c r="CJ248" i="15"/>
  <c r="CJ15" i="61" s="1"/>
  <c r="CJ37" i="61" s="1"/>
  <c r="CJ210" i="15" l="1"/>
  <c r="CJ212" i="15" s="1"/>
  <c r="CK202" i="15" s="1"/>
  <c r="CK205" i="15" s="1"/>
  <c r="CK242" i="15" s="1"/>
  <c r="CK243" i="15" s="1"/>
  <c r="CK244" i="15" s="1"/>
  <c r="CK247" i="15" s="1"/>
  <c r="CK194" i="15"/>
  <c r="CK196" i="15" s="1"/>
  <c r="CL193" i="15" l="1"/>
  <c r="CK33" i="15"/>
  <c r="CK34" i="15" s="1"/>
  <c r="CK36" i="15" s="1"/>
  <c r="CK37" i="15" s="1"/>
  <c r="CK38" i="15" s="1"/>
  <c r="CK209" i="15"/>
  <c r="CK208" i="15"/>
  <c r="CK253" i="15"/>
  <c r="CK255" i="15" s="1"/>
  <c r="CK256" i="15" s="1"/>
  <c r="CK248" i="15"/>
  <c r="CK15" i="61" s="1"/>
  <c r="CK37" i="61" s="1"/>
  <c r="CL194" i="15" l="1"/>
  <c r="CL196" i="15" s="1"/>
  <c r="CK210" i="15"/>
  <c r="CK212" i="15" s="1"/>
  <c r="CL202" i="15" s="1"/>
  <c r="CL205" i="15" s="1"/>
  <c r="CL242" i="15" s="1"/>
  <c r="CL243" i="15" s="1"/>
  <c r="CL244" i="15" s="1"/>
  <c r="CL247" i="15" s="1"/>
  <c r="CL253" i="15" l="1"/>
  <c r="CL255" i="15" s="1"/>
  <c r="CL256" i="15" s="1"/>
  <c r="CL209" i="15"/>
  <c r="CL208" i="15"/>
  <c r="CL248" i="15"/>
  <c r="CL15" i="61" s="1"/>
  <c r="CL37" i="61" s="1"/>
  <c r="CM193" i="15"/>
  <c r="CL33" i="15"/>
  <c r="CL34" i="15" l="1"/>
  <c r="CL36" i="15" s="1"/>
  <c r="CL37" i="15" s="1"/>
  <c r="CL38" i="15" s="1"/>
  <c r="AA33" i="25"/>
  <c r="AA34" i="25" s="1"/>
  <c r="AA36" i="25" s="1"/>
  <c r="AA37" i="25" s="1"/>
  <c r="CM194" i="15"/>
  <c r="CM196" i="15" s="1"/>
  <c r="CL210" i="15"/>
  <c r="CL212" i="15" s="1"/>
  <c r="CM202" i="15" s="1"/>
  <c r="CM205" i="15" s="1"/>
  <c r="CM242" i="15" s="1"/>
  <c r="CM243" i="15" s="1"/>
  <c r="CM244" i="15" s="1"/>
  <c r="CM247" i="15" s="1"/>
  <c r="CM253" i="15" l="1"/>
  <c r="CM255" i="15" s="1"/>
  <c r="CM256" i="15" s="1"/>
  <c r="CM208" i="15"/>
  <c r="CM209" i="15"/>
  <c r="CM248" i="15"/>
  <c r="CM15" i="61" s="1"/>
  <c r="CM37" i="61" s="1"/>
  <c r="CN193" i="15"/>
  <c r="CM33" i="15"/>
  <c r="CM34" i="15" s="1"/>
  <c r="CM36" i="15" s="1"/>
  <c r="CM37" i="15" s="1"/>
  <c r="CM210" i="15" l="1"/>
  <c r="CM212" i="15" s="1"/>
  <c r="CN202" i="15" s="1"/>
  <c r="CN205" i="15" s="1"/>
  <c r="CN242" i="15" s="1"/>
  <c r="CN243" i="15" s="1"/>
  <c r="CN244" i="15" s="1"/>
  <c r="CN247" i="15" s="1"/>
  <c r="CN194" i="15"/>
  <c r="CN196" i="15" s="1"/>
  <c r="CM43" i="15"/>
  <c r="CM38" i="15"/>
  <c r="CO193" i="15" l="1"/>
  <c r="CN33" i="15"/>
  <c r="CN34" i="15" s="1"/>
  <c r="CN36" i="15" s="1"/>
  <c r="CN37" i="15" s="1"/>
  <c r="CN38" i="15" s="1"/>
  <c r="CN209" i="15"/>
  <c r="CN208" i="15"/>
  <c r="CN253" i="15"/>
  <c r="CN255" i="15" s="1"/>
  <c r="CN256" i="15" s="1"/>
  <c r="CN248" i="15"/>
  <c r="CN15" i="61" s="1"/>
  <c r="CN37" i="61" s="1"/>
  <c r="CO194" i="15" l="1"/>
  <c r="CO196" i="15" s="1"/>
  <c r="CN210" i="15"/>
  <c r="CN212" i="15" s="1"/>
  <c r="CO202" i="15" s="1"/>
  <c r="CO205" i="15" s="1"/>
  <c r="CO242" i="15" s="1"/>
  <c r="CO243" i="15" s="1"/>
  <c r="CO244" i="15" s="1"/>
  <c r="CO247" i="15" s="1"/>
  <c r="CO209" i="15" l="1"/>
  <c r="CO208" i="15"/>
  <c r="CO253" i="15"/>
  <c r="CO255" i="15" s="1"/>
  <c r="CO256" i="15" s="1"/>
  <c r="CO248" i="15"/>
  <c r="CO15" i="61" s="1"/>
  <c r="CO37" i="61" s="1"/>
  <c r="CO33" i="15"/>
  <c r="CO34" i="15" s="1"/>
  <c r="CO36" i="15" s="1"/>
  <c r="CO37" i="15" s="1"/>
  <c r="CO38" i="15" s="1"/>
  <c r="CP193" i="15"/>
  <c r="CO210" i="15" l="1"/>
  <c r="CO212" i="15" s="1"/>
  <c r="CP202" i="15" s="1"/>
  <c r="CP205" i="15" s="1"/>
  <c r="CP242" i="15" s="1"/>
  <c r="CP243" i="15" s="1"/>
  <c r="CP244" i="15" s="1"/>
  <c r="CP247" i="15" s="1"/>
  <c r="CP194" i="15"/>
  <c r="CP196" i="15" s="1"/>
  <c r="CP33" i="15" l="1"/>
  <c r="CQ193" i="15"/>
  <c r="CP209" i="15"/>
  <c r="CP208" i="15"/>
  <c r="CP253" i="15"/>
  <c r="CP255" i="15" s="1"/>
  <c r="CP256" i="15" s="1"/>
  <c r="CP248" i="15"/>
  <c r="CP15" i="61" s="1"/>
  <c r="CP37" i="61" s="1"/>
  <c r="CP210" i="15" l="1"/>
  <c r="CP212" i="15" s="1"/>
  <c r="CQ202" i="15" s="1"/>
  <c r="CQ205" i="15" s="1"/>
  <c r="CQ242" i="15" s="1"/>
  <c r="CQ243" i="15" s="1"/>
  <c r="CQ244" i="15" s="1"/>
  <c r="CQ247" i="15" s="1"/>
  <c r="CQ194" i="15"/>
  <c r="CQ196" i="15" s="1"/>
  <c r="AB33" i="25"/>
  <c r="AB34" i="25" s="1"/>
  <c r="AB36" i="25" s="1"/>
  <c r="AB37" i="25" s="1"/>
  <c r="CP34" i="15"/>
  <c r="CP36" i="15" s="1"/>
  <c r="CP37" i="15" s="1"/>
  <c r="CP38" i="15" s="1"/>
  <c r="CQ33" i="15" l="1"/>
  <c r="CQ34" i="15" s="1"/>
  <c r="CQ36" i="15" s="1"/>
  <c r="CQ37" i="15" s="1"/>
  <c r="CQ38" i="15" s="1"/>
  <c r="CR193" i="15"/>
  <c r="CQ253" i="15"/>
  <c r="CQ255" i="15" s="1"/>
  <c r="CQ256" i="15" s="1"/>
  <c r="CQ208" i="15"/>
  <c r="CQ209" i="15"/>
  <c r="CQ248" i="15"/>
  <c r="CQ15" i="61" s="1"/>
  <c r="CQ37" i="61" s="1"/>
  <c r="CQ210" i="15" l="1"/>
  <c r="CQ212" i="15" s="1"/>
  <c r="CR202" i="15" s="1"/>
  <c r="CR205" i="15" s="1"/>
  <c r="CR242" i="15" s="1"/>
  <c r="CR243" i="15" s="1"/>
  <c r="CR244" i="15" s="1"/>
  <c r="CR247" i="15" s="1"/>
  <c r="CR194" i="15"/>
  <c r="CR196" i="15" s="1"/>
  <c r="CR33" i="15" l="1"/>
  <c r="CR34" i="15" s="1"/>
  <c r="CR36" i="15" s="1"/>
  <c r="CR37" i="15" s="1"/>
  <c r="CR38" i="15" s="1"/>
  <c r="CS193" i="15"/>
  <c r="CR209" i="15"/>
  <c r="CR208" i="15"/>
  <c r="CR253" i="15"/>
  <c r="CR255" i="15" s="1"/>
  <c r="CR256" i="15" s="1"/>
  <c r="CR248" i="15"/>
  <c r="CR15" i="61" s="1"/>
  <c r="CR37" i="61" s="1"/>
  <c r="CR210" i="15" l="1"/>
  <c r="CR212" i="15" s="1"/>
  <c r="CS202" i="15" s="1"/>
  <c r="CS205" i="15" s="1"/>
  <c r="CS242" i="15" s="1"/>
  <c r="CS243" i="15" s="1"/>
  <c r="CS244" i="15" s="1"/>
  <c r="CS247" i="15" s="1"/>
  <c r="CS194" i="15"/>
  <c r="CS196" i="15" s="1"/>
  <c r="CT193" i="15" l="1"/>
  <c r="CS33" i="15"/>
  <c r="CS209" i="15"/>
  <c r="CS208" i="15"/>
  <c r="CS253" i="15"/>
  <c r="CS255" i="15" s="1"/>
  <c r="CS256" i="15" s="1"/>
  <c r="CS248" i="15"/>
  <c r="CS15" i="61" s="1"/>
  <c r="CS37" i="61" s="1"/>
  <c r="CT194" i="15" l="1"/>
  <c r="CT196" i="15" s="1"/>
  <c r="CS210" i="15"/>
  <c r="CS212" i="15" s="1"/>
  <c r="CT202" i="15" s="1"/>
  <c r="CT205" i="15" s="1"/>
  <c r="CT242" i="15" s="1"/>
  <c r="CT243" i="15" s="1"/>
  <c r="CT244" i="15" s="1"/>
  <c r="CT247" i="15" s="1"/>
  <c r="AC33" i="25"/>
  <c r="AC34" i="25" s="1"/>
  <c r="AC36" i="25" s="1"/>
  <c r="AC37" i="25" s="1"/>
  <c r="E37" i="25" s="1"/>
  <c r="CS34" i="15"/>
  <c r="CS36" i="15" s="1"/>
  <c r="CS37" i="15" s="1"/>
  <c r="CS38" i="15" s="1"/>
  <c r="CT208" i="15" l="1"/>
  <c r="CT253" i="15"/>
  <c r="CT255" i="15" s="1"/>
  <c r="CT256" i="15" s="1"/>
  <c r="CT209" i="15"/>
  <c r="CT248" i="15"/>
  <c r="CT15" i="61" s="1"/>
  <c r="CT37" i="61" s="1"/>
  <c r="CU193" i="15"/>
  <c r="CT33" i="15"/>
  <c r="CT34" i="15" s="1"/>
  <c r="CT36" i="15" s="1"/>
  <c r="CT37" i="15" s="1"/>
  <c r="CT38" i="15" s="1"/>
  <c r="CT210" i="15" l="1"/>
  <c r="CT212" i="15" s="1"/>
  <c r="CU202" i="15" s="1"/>
  <c r="CU205" i="15" s="1"/>
  <c r="CU242" i="15" s="1"/>
  <c r="CU243" i="15" s="1"/>
  <c r="CU244" i="15" s="1"/>
  <c r="CU247" i="15" s="1"/>
  <c r="CU194" i="15"/>
  <c r="CU196" i="15" s="1"/>
  <c r="CU33" i="15" l="1"/>
  <c r="CU34" i="15" s="1"/>
  <c r="CU36" i="15" s="1"/>
  <c r="CU37" i="15" s="1"/>
  <c r="CU38" i="15" s="1"/>
  <c r="CV193" i="15"/>
  <c r="CU253" i="15"/>
  <c r="CU255" i="15" s="1"/>
  <c r="CU256" i="15" s="1"/>
  <c r="CU209" i="15"/>
  <c r="CU208" i="15"/>
  <c r="CU248" i="15"/>
  <c r="CU15" i="61" s="1"/>
  <c r="CU37" i="61" s="1"/>
  <c r="CU210" i="15" l="1"/>
  <c r="CU212" i="15" s="1"/>
  <c r="CV202" i="15" s="1"/>
  <c r="CV205" i="15" s="1"/>
  <c r="CV242" i="15" s="1"/>
  <c r="CV243" i="15" s="1"/>
  <c r="CV244" i="15" s="1"/>
  <c r="CV247" i="15" s="1"/>
  <c r="CV194" i="15"/>
  <c r="CV196" i="15" s="1"/>
  <c r="CV33" i="15" l="1"/>
  <c r="CV34" i="15" s="1"/>
  <c r="CV36" i="15" s="1"/>
  <c r="CV37" i="15" s="1"/>
  <c r="CV38" i="15" s="1"/>
  <c r="CW193" i="15"/>
  <c r="CV208" i="15"/>
  <c r="CV253" i="15"/>
  <c r="CV255" i="15" s="1"/>
  <c r="CV256" i="15" s="1"/>
  <c r="CV209" i="15"/>
  <c r="CV248" i="15"/>
  <c r="CV15" i="61" s="1"/>
  <c r="CV37" i="61" s="1"/>
  <c r="CV210" i="15" l="1"/>
  <c r="CV212" i="15" s="1"/>
  <c r="CW202" i="15" s="1"/>
  <c r="CW205" i="15" s="1"/>
  <c r="CW242" i="15" s="1"/>
  <c r="CW243" i="15" s="1"/>
  <c r="CW244" i="15" s="1"/>
  <c r="CW247" i="15" s="1"/>
  <c r="CW194" i="15"/>
  <c r="CW196" i="15" s="1"/>
  <c r="CW33" i="15" l="1"/>
  <c r="CW34" i="15" s="1"/>
  <c r="CW36" i="15" s="1"/>
  <c r="CW37" i="15" s="1"/>
  <c r="CW38" i="15" s="1"/>
  <c r="CX193" i="15"/>
  <c r="CW208" i="15"/>
  <c r="CW209" i="15"/>
  <c r="CW253" i="15"/>
  <c r="CW255" i="15" s="1"/>
  <c r="CW256" i="15" s="1"/>
  <c r="CW248" i="15"/>
  <c r="CW15" i="61" s="1"/>
  <c r="CW37" i="61" s="1"/>
  <c r="CW210" i="15" l="1"/>
  <c r="CW212" i="15" s="1"/>
  <c r="CX202" i="15" s="1"/>
  <c r="CX205" i="15" s="1"/>
  <c r="CX242" i="15" s="1"/>
  <c r="CX243" i="15" s="1"/>
  <c r="CX244" i="15" s="1"/>
  <c r="CX247" i="15" s="1"/>
  <c r="CX194" i="15"/>
  <c r="CX196" i="15" s="1"/>
  <c r="CX33" i="15" l="1"/>
  <c r="CX34" i="15" s="1"/>
  <c r="CX36" i="15" s="1"/>
  <c r="CX37" i="15" s="1"/>
  <c r="CX38" i="15" s="1"/>
  <c r="CY193" i="15"/>
  <c r="CX208" i="15"/>
  <c r="CX209" i="15"/>
  <c r="CX253" i="15"/>
  <c r="CX255" i="15" s="1"/>
  <c r="CX256" i="15" s="1"/>
  <c r="CX248" i="15"/>
  <c r="CX15" i="61" s="1"/>
  <c r="CX37" i="61" s="1"/>
  <c r="CX210" i="15" l="1"/>
  <c r="CX212" i="15" s="1"/>
  <c r="CY202" i="15" s="1"/>
  <c r="CY205" i="15" s="1"/>
  <c r="CY242" i="15" s="1"/>
  <c r="CY243" i="15" s="1"/>
  <c r="CY244" i="15" s="1"/>
  <c r="CY247" i="15" s="1"/>
  <c r="CY194" i="15"/>
  <c r="CY196" i="15" s="1"/>
  <c r="CZ193" i="15" l="1"/>
  <c r="CY33" i="15"/>
  <c r="CY34" i="15" s="1"/>
  <c r="CY36" i="15" s="1"/>
  <c r="CY37" i="15" s="1"/>
  <c r="CY38" i="15" s="1"/>
  <c r="CY208" i="15"/>
  <c r="CY209" i="15"/>
  <c r="CY253" i="15"/>
  <c r="CY255" i="15" s="1"/>
  <c r="CY256" i="15" s="1"/>
  <c r="CY248" i="15"/>
  <c r="CY15" i="61" s="1"/>
  <c r="CY37" i="61" s="1"/>
  <c r="CY210" i="15" l="1"/>
  <c r="CY212" i="15" s="1"/>
  <c r="CZ202" i="15" s="1"/>
  <c r="CZ205" i="15" s="1"/>
  <c r="CZ242" i="15" s="1"/>
  <c r="CZ243" i="15" s="1"/>
  <c r="CZ244" i="15" s="1"/>
  <c r="CZ247" i="15" s="1"/>
  <c r="CZ194" i="15"/>
  <c r="CZ196" i="15" s="1"/>
  <c r="CZ33" i="15" l="1"/>
  <c r="CZ34" i="15" s="1"/>
  <c r="CZ36" i="15" s="1"/>
  <c r="CZ37" i="15" s="1"/>
  <c r="CZ38" i="15" s="1"/>
  <c r="DA193" i="15"/>
  <c r="CZ208" i="15"/>
  <c r="CZ253" i="15"/>
  <c r="CZ255" i="15" s="1"/>
  <c r="CZ256" i="15" s="1"/>
  <c r="CZ209" i="15"/>
  <c r="CZ248" i="15"/>
  <c r="CZ15" i="61" s="1"/>
  <c r="CZ37" i="61" s="1"/>
  <c r="CZ210" i="15" l="1"/>
  <c r="CZ212" i="15" s="1"/>
  <c r="DA202" i="15" s="1"/>
  <c r="DA205" i="15" s="1"/>
  <c r="DA242" i="15" s="1"/>
  <c r="DA243" i="15" s="1"/>
  <c r="DA244" i="15" s="1"/>
  <c r="DA247" i="15" s="1"/>
  <c r="DA194" i="15"/>
  <c r="DA196" i="15" s="1"/>
  <c r="DA33" i="15" l="1"/>
  <c r="DA34" i="15" s="1"/>
  <c r="DA36" i="15" s="1"/>
  <c r="DA37" i="15" s="1"/>
  <c r="DA38" i="15" s="1"/>
  <c r="DB193" i="15"/>
  <c r="DA209" i="15"/>
  <c r="DA253" i="15"/>
  <c r="DA255" i="15" s="1"/>
  <c r="DA256" i="15" s="1"/>
  <c r="DA208" i="15"/>
  <c r="DA248" i="15"/>
  <c r="DA15" i="61" s="1"/>
  <c r="DA37" i="61" s="1"/>
  <c r="DA210" i="15" l="1"/>
  <c r="DA212" i="15" s="1"/>
  <c r="DB202" i="15" s="1"/>
  <c r="DB205" i="15" s="1"/>
  <c r="DB242" i="15" s="1"/>
  <c r="DB243" i="15" s="1"/>
  <c r="DB244" i="15" s="1"/>
  <c r="DB247" i="15" s="1"/>
  <c r="DB194" i="15"/>
  <c r="DB196" i="15" s="1"/>
  <c r="DB33" i="15" l="1"/>
  <c r="DB34" i="15" s="1"/>
  <c r="DB36" i="15" s="1"/>
  <c r="DB37" i="15" s="1"/>
  <c r="DB38" i="15" s="1"/>
  <c r="DC193" i="15"/>
  <c r="DB209" i="15"/>
  <c r="DB253" i="15"/>
  <c r="DB255" i="15" s="1"/>
  <c r="DB256" i="15" s="1"/>
  <c r="DB208" i="15"/>
  <c r="DB248" i="15"/>
  <c r="DB15" i="61" s="1"/>
  <c r="DB37" i="61" s="1"/>
  <c r="DC194" i="15" l="1"/>
  <c r="DC196" i="15" s="1"/>
  <c r="DB210" i="15"/>
  <c r="DB212" i="15" s="1"/>
  <c r="DC202" i="15" s="1"/>
  <c r="DC205" i="15" s="1"/>
  <c r="DC242" i="15" s="1"/>
  <c r="DC243" i="15" s="1"/>
  <c r="DC244" i="15" s="1"/>
  <c r="DC247" i="15" s="1"/>
  <c r="DC253" i="15" l="1"/>
  <c r="DC255" i="15" s="1"/>
  <c r="DC256" i="15" s="1"/>
  <c r="DC209" i="15"/>
  <c r="DC208" i="15"/>
  <c r="DC248" i="15"/>
  <c r="DC15" i="61" s="1"/>
  <c r="DC37" i="61" s="1"/>
  <c r="DD193" i="15"/>
  <c r="DC33" i="15"/>
  <c r="DC34" i="15" s="1"/>
  <c r="DC36" i="15" s="1"/>
  <c r="DC37" i="15" s="1"/>
  <c r="DC38" i="15" s="1"/>
  <c r="DD194" i="15" l="1"/>
  <c r="DD196" i="15" s="1"/>
  <c r="DC210" i="15"/>
  <c r="DC212" i="15" s="1"/>
  <c r="DD202" i="15" s="1"/>
  <c r="DD205" i="15" s="1"/>
  <c r="DD242" i="15" s="1"/>
  <c r="DD243" i="15" s="1"/>
  <c r="DD244" i="15" s="1"/>
  <c r="DD247" i="15" s="1"/>
  <c r="DD209" i="15" l="1"/>
  <c r="DD253" i="15"/>
  <c r="DD255" i="15" s="1"/>
  <c r="DD256" i="15" s="1"/>
  <c r="DD208" i="15"/>
  <c r="DD248" i="15"/>
  <c r="DD15" i="61" s="1"/>
  <c r="DD37" i="61" s="1"/>
  <c r="DE193" i="15"/>
  <c r="DD33" i="15"/>
  <c r="DD34" i="15" s="1"/>
  <c r="DD36" i="15" s="1"/>
  <c r="DD37" i="15" s="1"/>
  <c r="DD38" i="15" s="1"/>
  <c r="DD210" i="15" l="1"/>
  <c r="DD212" i="15" s="1"/>
  <c r="DE202" i="15" s="1"/>
  <c r="DE205" i="15" s="1"/>
  <c r="DE242" i="15" s="1"/>
  <c r="DE243" i="15" s="1"/>
  <c r="DE244" i="15" s="1"/>
  <c r="DE247" i="15" s="1"/>
  <c r="DE194" i="15"/>
  <c r="DE196" i="15" s="1"/>
  <c r="DE33" i="15" l="1"/>
  <c r="DE34" i="15" s="1"/>
  <c r="DE36" i="15" s="1"/>
  <c r="DE37" i="15" s="1"/>
  <c r="DE38" i="15" s="1"/>
  <c r="DF193" i="15"/>
  <c r="DE208" i="15"/>
  <c r="DE253" i="15"/>
  <c r="DE255" i="15" s="1"/>
  <c r="DE256" i="15" s="1"/>
  <c r="DE209" i="15"/>
  <c r="DE248" i="15"/>
  <c r="DE15" i="61" s="1"/>
  <c r="DE37" i="61" s="1"/>
  <c r="DE210" i="15" l="1"/>
  <c r="DE212" i="15" s="1"/>
  <c r="DF202" i="15" s="1"/>
  <c r="DF205" i="15" s="1"/>
  <c r="DF242" i="15" s="1"/>
  <c r="DF243" i="15" s="1"/>
  <c r="DF244" i="15" s="1"/>
  <c r="DF247" i="15" s="1"/>
  <c r="DF194" i="15"/>
  <c r="DF196" i="15" s="1"/>
  <c r="DF33" i="15" l="1"/>
  <c r="DF34" i="15" s="1"/>
  <c r="DF36" i="15" s="1"/>
  <c r="DF37" i="15" s="1"/>
  <c r="DF38" i="15" s="1"/>
  <c r="DG193" i="15"/>
  <c r="DF209" i="15"/>
  <c r="DF208" i="15"/>
  <c r="DF253" i="15"/>
  <c r="DF255" i="15" s="1"/>
  <c r="DF256" i="15" s="1"/>
  <c r="DF248" i="15"/>
  <c r="DF15" i="61" s="1"/>
  <c r="DF37" i="61" s="1"/>
  <c r="DG194" i="15" l="1"/>
  <c r="DG196" i="15" s="1"/>
  <c r="DF210" i="15"/>
  <c r="DF212" i="15" s="1"/>
  <c r="DG202" i="15" s="1"/>
  <c r="DG205" i="15" s="1"/>
  <c r="DG242" i="15" s="1"/>
  <c r="DG243" i="15" s="1"/>
  <c r="DG244" i="15" s="1"/>
  <c r="DG247" i="15" s="1"/>
  <c r="DG253" i="15" l="1"/>
  <c r="DG255" i="15" s="1"/>
  <c r="DG256" i="15" s="1"/>
  <c r="DG208" i="15"/>
  <c r="DG209" i="15"/>
  <c r="DG248" i="15"/>
  <c r="DG15" i="61" s="1"/>
  <c r="DG37" i="61" s="1"/>
  <c r="DH193" i="15"/>
  <c r="DG33" i="15"/>
  <c r="DG34" i="15" s="1"/>
  <c r="DG36" i="15" s="1"/>
  <c r="DG37" i="15" s="1"/>
  <c r="DG38" i="15" s="1"/>
  <c r="DG210" i="15" l="1"/>
  <c r="DG212" i="15" s="1"/>
  <c r="DH202" i="15" s="1"/>
  <c r="DH205" i="15" s="1"/>
  <c r="DH242" i="15" s="1"/>
  <c r="DH243" i="15" s="1"/>
  <c r="DH244" i="15" s="1"/>
  <c r="DH247" i="15" s="1"/>
  <c r="DH194" i="15"/>
  <c r="DH196" i="15" s="1"/>
  <c r="DH33" i="15" l="1"/>
  <c r="DH34" i="15" s="1"/>
  <c r="DH36" i="15" s="1"/>
  <c r="DH37" i="15" s="1"/>
  <c r="DH38" i="15" s="1"/>
  <c r="DI193" i="15"/>
  <c r="DH209" i="15"/>
  <c r="DH253" i="15"/>
  <c r="DH255" i="15" s="1"/>
  <c r="DH256" i="15" s="1"/>
  <c r="DH208" i="15"/>
  <c r="DH248" i="15"/>
  <c r="DH15" i="61" s="1"/>
  <c r="DH37" i="61" s="1"/>
  <c r="DI194" i="15" l="1"/>
  <c r="DI196" i="15" s="1"/>
  <c r="DH210" i="15"/>
  <c r="DH212" i="15" s="1"/>
  <c r="DI202" i="15" s="1"/>
  <c r="DI205" i="15" s="1"/>
  <c r="DI242" i="15" s="1"/>
  <c r="DI243" i="15" s="1"/>
  <c r="DI244" i="15" s="1"/>
  <c r="DI247" i="15" s="1"/>
  <c r="DI208" i="15" l="1"/>
  <c r="DI209" i="15"/>
  <c r="DI253" i="15"/>
  <c r="DI255" i="15" s="1"/>
  <c r="DI256" i="15" s="1"/>
  <c r="DI248" i="15"/>
  <c r="DI15" i="61" s="1"/>
  <c r="DI37" i="61" s="1"/>
  <c r="DJ193" i="15"/>
  <c r="DI33" i="15"/>
  <c r="DI34" i="15" s="1"/>
  <c r="DI36" i="15" s="1"/>
  <c r="DI37" i="15" s="1"/>
  <c r="DI38" i="15" s="1"/>
  <c r="DI210" i="15" l="1"/>
  <c r="DI212" i="15" s="1"/>
  <c r="DJ202" i="15" s="1"/>
  <c r="DJ205" i="15" s="1"/>
  <c r="DJ242" i="15" s="1"/>
  <c r="DJ243" i="15" s="1"/>
  <c r="DJ244" i="15" s="1"/>
  <c r="DJ247" i="15" s="1"/>
  <c r="DJ194" i="15"/>
  <c r="DJ196" i="15" s="1"/>
  <c r="DJ33" i="15" l="1"/>
  <c r="DJ34" i="15" s="1"/>
  <c r="DJ36" i="15" s="1"/>
  <c r="DJ37" i="15" s="1"/>
  <c r="DJ38" i="15" s="1"/>
  <c r="DK193" i="15"/>
  <c r="DJ208" i="15"/>
  <c r="DJ253" i="15"/>
  <c r="DJ255" i="15" s="1"/>
  <c r="DJ256" i="15" s="1"/>
  <c r="DJ209" i="15"/>
  <c r="DJ248" i="15"/>
  <c r="DJ15" i="61" s="1"/>
  <c r="DJ37" i="61" s="1"/>
  <c r="DJ210" i="15" l="1"/>
  <c r="DJ212" i="15" s="1"/>
  <c r="DK202" i="15" s="1"/>
  <c r="DK205" i="15" s="1"/>
  <c r="DK242" i="15" s="1"/>
  <c r="DK243" i="15" s="1"/>
  <c r="DK244" i="15" s="1"/>
  <c r="DK247" i="15" s="1"/>
  <c r="DK194" i="15"/>
  <c r="DK196" i="15" s="1"/>
  <c r="DK33" i="15" l="1"/>
  <c r="DK34" i="15" s="1"/>
  <c r="DK36" i="15" s="1"/>
  <c r="DK37" i="15" s="1"/>
  <c r="DK38" i="15" s="1"/>
  <c r="DL193" i="15"/>
  <c r="DK208" i="15"/>
  <c r="DK209" i="15"/>
  <c r="DK253" i="15"/>
  <c r="DK255" i="15" s="1"/>
  <c r="DK256" i="15" s="1"/>
  <c r="DK248" i="15"/>
  <c r="DK15" i="61" s="1"/>
  <c r="DK37" i="61" s="1"/>
  <c r="DK210" i="15" l="1"/>
  <c r="DK212" i="15" s="1"/>
  <c r="DL202" i="15" s="1"/>
  <c r="DL205" i="15" s="1"/>
  <c r="DL242" i="15" s="1"/>
  <c r="DL243" i="15" s="1"/>
  <c r="DL244" i="15" s="1"/>
  <c r="DL247" i="15" s="1"/>
  <c r="DL194" i="15"/>
  <c r="DL196" i="15" s="1"/>
  <c r="DL33" i="15" l="1"/>
  <c r="DL34" i="15" s="1"/>
  <c r="DL36" i="15" s="1"/>
  <c r="DL37" i="15" s="1"/>
  <c r="DL38" i="15" s="1"/>
  <c r="DM193" i="15"/>
  <c r="DL209" i="15"/>
  <c r="DL253" i="15"/>
  <c r="DL255" i="15" s="1"/>
  <c r="DL256" i="15" s="1"/>
  <c r="DL208" i="15"/>
  <c r="DL248" i="15"/>
  <c r="DL15" i="61" s="1"/>
  <c r="DL37" i="61" s="1"/>
  <c r="DL210" i="15" l="1"/>
  <c r="DL212" i="15" s="1"/>
  <c r="DM202" i="15" s="1"/>
  <c r="DM205" i="15" s="1"/>
  <c r="DM242" i="15" s="1"/>
  <c r="DM243" i="15" s="1"/>
  <c r="DM244" i="15" s="1"/>
  <c r="DM247" i="15" s="1"/>
  <c r="DM194" i="15"/>
  <c r="DM196" i="15" s="1"/>
  <c r="DM33" i="15" l="1"/>
  <c r="DM34" i="15" s="1"/>
  <c r="DM36" i="15" s="1"/>
  <c r="DM37" i="15" s="1"/>
  <c r="DM38" i="15" s="1"/>
  <c r="DN193" i="15"/>
  <c r="DM208" i="15"/>
  <c r="DM253" i="15"/>
  <c r="DM255" i="15" s="1"/>
  <c r="DM256" i="15" s="1"/>
  <c r="DM209" i="15"/>
  <c r="DM248" i="15"/>
  <c r="DM15" i="61" s="1"/>
  <c r="DM37" i="61" s="1"/>
  <c r="DM210" i="15" l="1"/>
  <c r="DM212" i="15" s="1"/>
  <c r="DN202" i="15" s="1"/>
  <c r="DN205" i="15" s="1"/>
  <c r="DN242" i="15" s="1"/>
  <c r="DN243" i="15" s="1"/>
  <c r="DN244" i="15" s="1"/>
  <c r="DN247" i="15" s="1"/>
  <c r="DN194" i="15"/>
  <c r="DN196" i="15" s="1"/>
  <c r="DO193" i="15" l="1"/>
  <c r="DN33" i="15"/>
  <c r="DN34" i="15" s="1"/>
  <c r="DN36" i="15" s="1"/>
  <c r="DN37" i="15" s="1"/>
  <c r="DN38" i="15" s="1"/>
  <c r="DN208" i="15"/>
  <c r="DN253" i="15"/>
  <c r="DN255" i="15" s="1"/>
  <c r="DN256" i="15" s="1"/>
  <c r="DN209" i="15"/>
  <c r="DN248" i="15"/>
  <c r="DN15" i="61" s="1"/>
  <c r="DN37" i="61" s="1"/>
  <c r="DN210" i="15" l="1"/>
  <c r="DN212" i="15" s="1"/>
  <c r="DO202" i="15" s="1"/>
  <c r="DO205" i="15" s="1"/>
  <c r="DO242" i="15" s="1"/>
  <c r="DO243" i="15" s="1"/>
  <c r="DO244" i="15" s="1"/>
  <c r="DO247" i="15" s="1"/>
  <c r="DO194" i="15"/>
  <c r="DO196" i="15" s="1"/>
  <c r="DP193" i="15" l="1"/>
  <c r="DO33" i="15"/>
  <c r="DO34" i="15" s="1"/>
  <c r="DO36" i="15" s="1"/>
  <c r="DO37" i="15" s="1"/>
  <c r="DO38" i="15" s="1"/>
  <c r="DO208" i="15"/>
  <c r="DO209" i="15"/>
  <c r="DO253" i="15"/>
  <c r="DO255" i="15" s="1"/>
  <c r="DO256" i="15" s="1"/>
  <c r="DO248" i="15"/>
  <c r="DO15" i="61" s="1"/>
  <c r="DO37" i="61" s="1"/>
  <c r="DP194" i="15" l="1"/>
  <c r="DP196" i="15" s="1"/>
  <c r="DO210" i="15"/>
  <c r="DO212" i="15" s="1"/>
  <c r="DP202" i="15" s="1"/>
  <c r="DP205" i="15" s="1"/>
  <c r="DP242" i="15" s="1"/>
  <c r="DP243" i="15" s="1"/>
  <c r="DP244" i="15" s="1"/>
  <c r="DP247" i="15" s="1"/>
  <c r="DP209" i="15" l="1"/>
  <c r="DP208" i="15"/>
  <c r="DP253" i="15"/>
  <c r="DP255" i="15" s="1"/>
  <c r="DP256" i="15" s="1"/>
  <c r="DP248" i="15"/>
  <c r="DP15" i="61" s="1"/>
  <c r="DP37" i="61" s="1"/>
  <c r="DQ193" i="15"/>
  <c r="DP33" i="15"/>
  <c r="DP34" i="15" s="1"/>
  <c r="DP36" i="15" s="1"/>
  <c r="DP37" i="15" s="1"/>
  <c r="DP38" i="15" s="1"/>
  <c r="DP210" i="15" l="1"/>
  <c r="DP212" i="15" s="1"/>
  <c r="DQ202" i="15" s="1"/>
  <c r="DQ205" i="15" s="1"/>
  <c r="DQ242" i="15" s="1"/>
  <c r="DQ243" i="15" s="1"/>
  <c r="DQ244" i="15" s="1"/>
  <c r="DQ247" i="15" s="1"/>
  <c r="DQ194" i="15"/>
  <c r="DQ196" i="15" s="1"/>
  <c r="DR193" i="15" l="1"/>
  <c r="DQ33" i="15"/>
  <c r="DQ34" i="15" s="1"/>
  <c r="DQ36" i="15" s="1"/>
  <c r="DQ37" i="15" s="1"/>
  <c r="DQ38" i="15" s="1"/>
  <c r="DQ209" i="15"/>
  <c r="DQ253" i="15"/>
  <c r="DQ255" i="15" s="1"/>
  <c r="DQ256" i="15" s="1"/>
  <c r="DQ208" i="15"/>
  <c r="DQ248" i="15"/>
  <c r="DQ15" i="61" s="1"/>
  <c r="DQ37" i="61" s="1"/>
  <c r="DQ210" i="15" l="1"/>
  <c r="DQ212" i="15" s="1"/>
  <c r="DR202" i="15" s="1"/>
  <c r="DR205" i="15" s="1"/>
  <c r="DR242" i="15" s="1"/>
  <c r="DR243" i="15" s="1"/>
  <c r="DR244" i="15" s="1"/>
  <c r="DR247" i="15" s="1"/>
  <c r="DR194" i="15"/>
  <c r="DR196" i="15" s="1"/>
  <c r="DR33" i="15" l="1"/>
  <c r="DR34" i="15" s="1"/>
  <c r="DR36" i="15" s="1"/>
  <c r="DR37" i="15" s="1"/>
  <c r="DR38" i="15" s="1"/>
  <c r="DS193" i="15"/>
  <c r="DR209" i="15"/>
  <c r="DR253" i="15"/>
  <c r="DR255" i="15" s="1"/>
  <c r="DR256" i="15" s="1"/>
  <c r="DR208" i="15"/>
  <c r="DR248" i="15"/>
  <c r="DR15" i="61" s="1"/>
  <c r="DR37" i="61" s="1"/>
  <c r="DR210" i="15" l="1"/>
  <c r="DR212" i="15" s="1"/>
  <c r="DS202" i="15" s="1"/>
  <c r="DS205" i="15" s="1"/>
  <c r="DS242" i="15" s="1"/>
  <c r="DS243" i="15" s="1"/>
  <c r="DS244" i="15" s="1"/>
  <c r="DS247" i="15" s="1"/>
  <c r="DS194" i="15"/>
  <c r="DS196" i="15" s="1"/>
  <c r="DS33" i="15" l="1"/>
  <c r="DS34" i="15" s="1"/>
  <c r="DS36" i="15" s="1"/>
  <c r="DS37" i="15" s="1"/>
  <c r="DS38" i="15" s="1"/>
  <c r="DT193" i="15"/>
  <c r="DS253" i="15"/>
  <c r="DS255" i="15" s="1"/>
  <c r="DS256" i="15" s="1"/>
  <c r="DS208" i="15"/>
  <c r="DS209" i="15"/>
  <c r="DS248" i="15"/>
  <c r="DS15" i="61" s="1"/>
  <c r="DS37" i="61" s="1"/>
  <c r="DT194" i="15" l="1"/>
  <c r="DT196" i="15" s="1"/>
  <c r="DS210" i="15"/>
  <c r="DS212" i="15" s="1"/>
  <c r="DT202" i="15" s="1"/>
  <c r="DT205" i="15" s="1"/>
  <c r="DT242" i="15" s="1"/>
  <c r="DT243" i="15" s="1"/>
  <c r="DT244" i="15" s="1"/>
  <c r="DT247" i="15" s="1"/>
  <c r="DT208" i="15" l="1"/>
  <c r="DT209" i="15"/>
  <c r="DT253" i="15"/>
  <c r="DT255" i="15" s="1"/>
  <c r="DT256" i="15" s="1"/>
  <c r="DT248" i="15"/>
  <c r="DT15" i="61" s="1"/>
  <c r="DT37" i="61" s="1"/>
  <c r="DU193" i="15"/>
  <c r="DT33" i="15"/>
  <c r="DT34" i="15" s="1"/>
  <c r="DT36" i="15" s="1"/>
  <c r="DT37" i="15" s="1"/>
  <c r="DT38" i="15" s="1"/>
  <c r="DT210" i="15" l="1"/>
  <c r="DT212" i="15" s="1"/>
  <c r="DU202" i="15" s="1"/>
  <c r="DU205" i="15" s="1"/>
  <c r="DU242" i="15" s="1"/>
  <c r="DU243" i="15" s="1"/>
  <c r="DU244" i="15" s="1"/>
  <c r="DU247" i="15" s="1"/>
  <c r="DU194" i="15"/>
  <c r="DU196" i="15" s="1"/>
  <c r="DU33" i="15" l="1"/>
  <c r="DU34" i="15" s="1"/>
  <c r="DU36" i="15" s="1"/>
  <c r="DU37" i="15" s="1"/>
  <c r="DU38" i="15" s="1"/>
  <c r="DV193" i="15"/>
  <c r="DU209" i="15"/>
  <c r="DU208" i="15"/>
  <c r="DU253" i="15"/>
  <c r="DU255" i="15" s="1"/>
  <c r="DU256" i="15" s="1"/>
  <c r="DU248" i="15"/>
  <c r="DU15" i="61" s="1"/>
  <c r="DU37" i="61" s="1"/>
  <c r="DU210" i="15" l="1"/>
  <c r="DU212" i="15" s="1"/>
  <c r="DV202" i="15" s="1"/>
  <c r="DV205" i="15" s="1"/>
  <c r="DV242" i="15" s="1"/>
  <c r="DV243" i="15" s="1"/>
  <c r="DV244" i="15" s="1"/>
  <c r="DV247" i="15" s="1"/>
  <c r="DV194" i="15"/>
  <c r="DV196" i="15" s="1"/>
  <c r="DW193" i="15" l="1"/>
  <c r="DV33" i="15"/>
  <c r="DV34" i="15" s="1"/>
  <c r="DV36" i="15" s="1"/>
  <c r="DV37" i="15" s="1"/>
  <c r="DV38" i="15" s="1"/>
  <c r="DV209" i="15"/>
  <c r="DV208" i="15"/>
  <c r="DV253" i="15"/>
  <c r="DV255" i="15" s="1"/>
  <c r="DV256" i="15" s="1"/>
  <c r="DV248" i="15"/>
  <c r="DV15" i="61" s="1"/>
  <c r="DV37" i="61" s="1"/>
  <c r="DV210" i="15" l="1"/>
  <c r="DV212" i="15" s="1"/>
  <c r="DW202" i="15" s="1"/>
  <c r="DW205" i="15" s="1"/>
  <c r="DW242" i="15" s="1"/>
  <c r="DW243" i="15" s="1"/>
  <c r="DW244" i="15" s="1"/>
  <c r="DW247" i="15" s="1"/>
  <c r="DW194" i="15"/>
  <c r="DW196" i="15" s="1"/>
  <c r="DW33" i="15" l="1"/>
  <c r="DW34" i="15" s="1"/>
  <c r="DW36" i="15" s="1"/>
  <c r="DW37" i="15" s="1"/>
  <c r="DW38" i="15" s="1"/>
  <c r="DX193" i="15"/>
  <c r="DW208" i="15"/>
  <c r="DW209" i="15"/>
  <c r="DW253" i="15"/>
  <c r="DW255" i="15" s="1"/>
  <c r="DW256" i="15" s="1"/>
  <c r="DW248" i="15"/>
  <c r="DW15" i="61" s="1"/>
  <c r="DW37" i="61" s="1"/>
  <c r="DX194" i="15" l="1"/>
  <c r="DX196" i="15" s="1"/>
  <c r="DW210" i="15"/>
  <c r="DW212" i="15" s="1"/>
  <c r="DX202" i="15" s="1"/>
  <c r="DX205" i="15" s="1"/>
  <c r="DX242" i="15" s="1"/>
  <c r="DX243" i="15" s="1"/>
  <c r="DX244" i="15" s="1"/>
  <c r="DX247" i="15" s="1"/>
  <c r="DX208" i="15" l="1"/>
  <c r="DX209" i="15"/>
  <c r="DX253" i="15"/>
  <c r="DX255" i="15" s="1"/>
  <c r="DX256" i="15" s="1"/>
  <c r="DX248" i="15"/>
  <c r="DX15" i="61" s="1"/>
  <c r="DX37" i="61" s="1"/>
  <c r="DY193" i="15"/>
  <c r="DX33" i="15"/>
  <c r="DX34" i="15" s="1"/>
  <c r="DX36" i="15" s="1"/>
  <c r="DX37" i="15" s="1"/>
  <c r="DX38" i="15" s="1"/>
  <c r="DX210" i="15" l="1"/>
  <c r="DX212" i="15" s="1"/>
  <c r="DY202" i="15" s="1"/>
  <c r="DY205" i="15" s="1"/>
  <c r="DY242" i="15" s="1"/>
  <c r="DY243" i="15" s="1"/>
  <c r="DY244" i="15" s="1"/>
  <c r="DY247" i="15" s="1"/>
  <c r="DY194" i="15"/>
  <c r="DY196" i="15" s="1"/>
  <c r="DZ193" i="15" l="1"/>
  <c r="DY33" i="15"/>
  <c r="DY34" i="15" s="1"/>
  <c r="DY36" i="15" s="1"/>
  <c r="DY37" i="15" s="1"/>
  <c r="DY38" i="15" s="1"/>
  <c r="DY208" i="15"/>
  <c r="DY209" i="15"/>
  <c r="DY253" i="15"/>
  <c r="DY255" i="15" s="1"/>
  <c r="DY256" i="15" s="1"/>
  <c r="DY248" i="15"/>
  <c r="DY15" i="61" s="1"/>
  <c r="DY37" i="61" s="1"/>
  <c r="DZ194" i="15" l="1"/>
  <c r="DZ196" i="15" s="1"/>
  <c r="DY210" i="15"/>
  <c r="DY212" i="15" s="1"/>
  <c r="DZ202" i="15" s="1"/>
  <c r="DZ205" i="15" s="1"/>
  <c r="DZ242" i="15" s="1"/>
  <c r="DZ243" i="15" s="1"/>
  <c r="DZ244" i="15" s="1"/>
  <c r="DZ247" i="15" s="1"/>
  <c r="DZ209" i="15" l="1"/>
  <c r="DZ208" i="15"/>
  <c r="DZ253" i="15"/>
  <c r="DZ255" i="15" s="1"/>
  <c r="DZ256" i="15" s="1"/>
  <c r="DZ248" i="15"/>
  <c r="DZ15" i="61" s="1"/>
  <c r="DZ37" i="61" s="1"/>
  <c r="EA193" i="15"/>
  <c r="DZ33" i="15"/>
  <c r="DZ34" i="15" s="1"/>
  <c r="DZ36" i="15" s="1"/>
  <c r="DZ37" i="15" s="1"/>
  <c r="DZ38" i="15" s="1"/>
  <c r="EA194" i="15" l="1"/>
  <c r="EA196" i="15" s="1"/>
  <c r="DZ210" i="15"/>
  <c r="DZ212" i="15" s="1"/>
  <c r="EA202" i="15" s="1"/>
  <c r="EA205" i="15" s="1"/>
  <c r="EA242" i="15" s="1"/>
  <c r="EA243" i="15" s="1"/>
  <c r="EA244" i="15" s="1"/>
  <c r="EA247" i="15" s="1"/>
  <c r="EA208" i="15" l="1"/>
  <c r="EA209" i="15"/>
  <c r="EA253" i="15"/>
  <c r="EA255" i="15" s="1"/>
  <c r="EA256" i="15" s="1"/>
  <c r="EA248" i="15"/>
  <c r="EA15" i="61" s="1"/>
  <c r="EA37" i="61" s="1"/>
  <c r="EB193" i="15"/>
  <c r="EA33" i="15"/>
  <c r="EA34" i="15" s="1"/>
  <c r="EA36" i="15" s="1"/>
  <c r="EA37" i="15" s="1"/>
  <c r="EA38" i="15" s="1"/>
  <c r="EA210" i="15" l="1"/>
  <c r="EA212" i="15" s="1"/>
  <c r="EB202" i="15" s="1"/>
  <c r="EB205" i="15" s="1"/>
  <c r="EB242" i="15" s="1"/>
  <c r="EB243" i="15" s="1"/>
  <c r="EB244" i="15" s="1"/>
  <c r="EB247" i="15" s="1"/>
  <c r="EB194" i="15"/>
  <c r="EB196" i="15" s="1"/>
  <c r="EC193" i="15" l="1"/>
  <c r="EB33" i="15"/>
  <c r="EB34" i="15" s="1"/>
  <c r="EB36" i="15" s="1"/>
  <c r="EB37" i="15" s="1"/>
  <c r="EB38" i="15" s="1"/>
  <c r="EB253" i="15"/>
  <c r="EB255" i="15" s="1"/>
  <c r="EB256" i="15" s="1"/>
  <c r="EB209" i="15"/>
  <c r="EB208" i="15"/>
  <c r="EB248" i="15"/>
  <c r="EB15" i="61" s="1"/>
  <c r="EB37" i="61" s="1"/>
  <c r="EC194" i="15" l="1"/>
  <c r="EC196" i="15" s="1"/>
  <c r="EB210" i="15"/>
  <c r="EB212" i="15" s="1"/>
  <c r="EC202" i="15" s="1"/>
  <c r="EC205" i="15" s="1"/>
  <c r="EC242" i="15" s="1"/>
  <c r="EC243" i="15" s="1"/>
  <c r="EC244" i="15" s="1"/>
  <c r="EC247" i="15" s="1"/>
  <c r="EC33" i="15" l="1"/>
  <c r="EC34" i="15" s="1"/>
  <c r="EC36" i="15" s="1"/>
  <c r="EC37" i="15" s="1"/>
  <c r="EC38" i="15" s="1"/>
  <c r="ED193" i="15"/>
  <c r="EC209" i="15"/>
  <c r="EC208" i="15"/>
  <c r="EC253" i="15"/>
  <c r="EC255" i="15" s="1"/>
  <c r="EC256" i="15" s="1"/>
  <c r="EC248" i="15"/>
  <c r="EC15" i="61" s="1"/>
  <c r="EC37" i="61" s="1"/>
  <c r="EC210" i="15" l="1"/>
  <c r="EC212" i="15" s="1"/>
  <c r="ED202" i="15" s="1"/>
  <c r="ED205" i="15" s="1"/>
  <c r="ED242" i="15" s="1"/>
  <c r="ED243" i="15" s="1"/>
  <c r="ED244" i="15" s="1"/>
  <c r="ED247" i="15" s="1"/>
  <c r="ED194" i="15"/>
  <c r="ED196" i="15" s="1"/>
  <c r="ED33" i="15" l="1"/>
  <c r="ED34" i="15" s="1"/>
  <c r="ED36" i="15" s="1"/>
  <c r="ED37" i="15" s="1"/>
  <c r="ED38" i="15" s="1"/>
  <c r="EE193" i="15"/>
  <c r="ED209" i="15"/>
  <c r="ED208" i="15"/>
  <c r="ED253" i="15"/>
  <c r="ED255" i="15" s="1"/>
  <c r="ED256" i="15" s="1"/>
  <c r="ED248" i="15"/>
  <c r="ED15" i="61" s="1"/>
  <c r="ED37" i="61" s="1"/>
  <c r="EE194" i="15" l="1"/>
  <c r="EE196" i="15" s="1"/>
  <c r="ED210" i="15"/>
  <c r="ED212" i="15" s="1"/>
  <c r="EE202" i="15" s="1"/>
  <c r="EE205" i="15" s="1"/>
  <c r="EE242" i="15" s="1"/>
  <c r="EE243" i="15" s="1"/>
  <c r="EE244" i="15" s="1"/>
  <c r="EE247" i="15" s="1"/>
  <c r="EE253" i="15" l="1"/>
  <c r="EE255" i="15" s="1"/>
  <c r="EE256" i="15" s="1"/>
  <c r="EE209" i="15"/>
  <c r="EE208" i="15"/>
  <c r="EE248" i="15"/>
  <c r="EE15" i="61" s="1"/>
  <c r="EE37" i="61" s="1"/>
  <c r="EE33" i="15"/>
  <c r="EE34" i="15" s="1"/>
  <c r="EE36" i="15" s="1"/>
  <c r="EE37" i="15" s="1"/>
  <c r="EE38" i="15" s="1"/>
  <c r="EF193" i="15"/>
  <c r="EF194" i="15" l="1"/>
  <c r="EF196" i="15" s="1"/>
  <c r="EE210" i="15"/>
  <c r="EE212" i="15" s="1"/>
  <c r="EF202" i="15" s="1"/>
  <c r="EF205" i="15" s="1"/>
  <c r="EF242" i="15" s="1"/>
  <c r="EF243" i="15" s="1"/>
  <c r="EF244" i="15" s="1"/>
  <c r="EF247" i="15" s="1"/>
  <c r="EF209" i="15" l="1"/>
  <c r="EF253" i="15"/>
  <c r="EF255" i="15" s="1"/>
  <c r="EF256" i="15" s="1"/>
  <c r="EF208" i="15"/>
  <c r="EF248" i="15"/>
  <c r="EF15" i="61" s="1"/>
  <c r="EF37" i="61" s="1"/>
  <c r="EF33" i="15"/>
  <c r="EF34" i="15" s="1"/>
  <c r="EF36" i="15" s="1"/>
  <c r="EF37" i="15" s="1"/>
  <c r="EF38" i="15" s="1"/>
  <c r="EG193" i="15"/>
  <c r="EF210" i="15" l="1"/>
  <c r="EF212" i="15" s="1"/>
  <c r="EG202" i="15" s="1"/>
  <c r="EG205" i="15" s="1"/>
  <c r="EG242" i="15" s="1"/>
  <c r="EG243" i="15" s="1"/>
  <c r="EG244" i="15" s="1"/>
  <c r="EG247" i="15" s="1"/>
  <c r="EG194" i="15"/>
  <c r="EG196" i="15" s="1"/>
  <c r="EH193" i="15" l="1"/>
  <c r="EG33" i="15"/>
  <c r="EG34" i="15" s="1"/>
  <c r="EG36" i="15" s="1"/>
  <c r="EG37" i="15" s="1"/>
  <c r="EG38" i="15" s="1"/>
  <c r="EG209" i="15"/>
  <c r="EG208" i="15"/>
  <c r="EG253" i="15"/>
  <c r="EG255" i="15" s="1"/>
  <c r="EG256" i="15" s="1"/>
  <c r="EG248" i="15"/>
  <c r="EG15" i="61" s="1"/>
  <c r="EG37" i="61" s="1"/>
  <c r="EH194" i="15" l="1"/>
  <c r="EH196" i="15" s="1"/>
  <c r="EG210" i="15"/>
  <c r="EG212" i="15" s="1"/>
  <c r="EH202" i="15" s="1"/>
  <c r="EH205" i="15" s="1"/>
  <c r="EH242" i="15" s="1"/>
  <c r="EH243" i="15" s="1"/>
  <c r="EH244" i="15" s="1"/>
  <c r="EH247" i="15" s="1"/>
  <c r="EH209" i="15" l="1"/>
  <c r="EH253" i="15"/>
  <c r="EH255" i="15" s="1"/>
  <c r="EH256" i="15" s="1"/>
  <c r="EH208" i="15"/>
  <c r="EH248" i="15"/>
  <c r="EH15" i="61" s="1"/>
  <c r="EH37" i="61" s="1"/>
  <c r="EI193" i="15"/>
  <c r="EH33" i="15"/>
  <c r="EH34" i="15" s="1"/>
  <c r="EH36" i="15" s="1"/>
  <c r="EH37" i="15" s="1"/>
  <c r="EH38" i="15" s="1"/>
  <c r="EH210" i="15" l="1"/>
  <c r="EH212" i="15" s="1"/>
  <c r="EI202" i="15" s="1"/>
  <c r="EI205" i="15" s="1"/>
  <c r="EI242" i="15" s="1"/>
  <c r="EI243" i="15" s="1"/>
  <c r="EI244" i="15" s="1"/>
  <c r="EI247" i="15" s="1"/>
  <c r="EI194" i="15"/>
  <c r="EI196" i="15" s="1"/>
  <c r="EI33" i="15" l="1"/>
  <c r="EI34" i="15" s="1"/>
  <c r="EI36" i="15" s="1"/>
  <c r="EI37" i="15" s="1"/>
  <c r="EI38" i="15" s="1"/>
  <c r="EJ193" i="15"/>
  <c r="EI253" i="15"/>
  <c r="EI255" i="15" s="1"/>
  <c r="EI256" i="15" s="1"/>
  <c r="EI209" i="15"/>
  <c r="EI208" i="15"/>
  <c r="EI248" i="15"/>
  <c r="EI15" i="61" s="1"/>
  <c r="EI37" i="61" s="1"/>
  <c r="EJ194" i="15" l="1"/>
  <c r="EJ196" i="15" s="1"/>
  <c r="EI210" i="15"/>
  <c r="EI212" i="15" s="1"/>
  <c r="EJ202" i="15" s="1"/>
  <c r="EJ205" i="15" s="1"/>
  <c r="EJ242" i="15" s="1"/>
  <c r="EJ243" i="15" s="1"/>
  <c r="EJ244" i="15" s="1"/>
  <c r="EJ247" i="15" s="1"/>
  <c r="EJ209" i="15" l="1"/>
  <c r="EJ208" i="15"/>
  <c r="EJ253" i="15"/>
  <c r="EJ255" i="15" s="1"/>
  <c r="EJ256" i="15" s="1"/>
  <c r="EJ248" i="15"/>
  <c r="EJ15" i="61" s="1"/>
  <c r="EJ37" i="61" s="1"/>
  <c r="EK193" i="15"/>
  <c r="EJ33" i="15"/>
  <c r="EJ34" i="15" s="1"/>
  <c r="EJ36" i="15" s="1"/>
  <c r="EJ37" i="15" s="1"/>
  <c r="EJ38" i="15" s="1"/>
  <c r="EJ210" i="15" l="1"/>
  <c r="EJ212" i="15" s="1"/>
  <c r="EK202" i="15" s="1"/>
  <c r="EK205" i="15" s="1"/>
  <c r="EK242" i="15" s="1"/>
  <c r="EK243" i="15" s="1"/>
  <c r="EK244" i="15" s="1"/>
  <c r="EK247" i="15" s="1"/>
  <c r="EK194" i="15"/>
  <c r="EK196" i="15" s="1"/>
  <c r="EL193" i="15" l="1"/>
  <c r="EK33" i="15"/>
  <c r="EK34" i="15" s="1"/>
  <c r="EK36" i="15" s="1"/>
  <c r="EK37" i="15" s="1"/>
  <c r="EK38" i="15" s="1"/>
  <c r="EK208" i="15"/>
  <c r="EK209" i="15"/>
  <c r="EK253" i="15"/>
  <c r="EK255" i="15" s="1"/>
  <c r="EK256" i="15" s="1"/>
  <c r="EK248" i="15"/>
  <c r="EK15" i="61" s="1"/>
  <c r="EK37" i="61" s="1"/>
  <c r="EK210" i="15" l="1"/>
  <c r="EK212" i="15" s="1"/>
  <c r="EL202" i="15" s="1"/>
  <c r="EL205" i="15" s="1"/>
  <c r="EL242" i="15" s="1"/>
  <c r="EL243" i="15" s="1"/>
  <c r="EL244" i="15" s="1"/>
  <c r="EL247" i="15" s="1"/>
  <c r="EL194" i="15"/>
  <c r="EL196" i="15" s="1"/>
  <c r="EM193" i="15" l="1"/>
  <c r="EL33" i="15"/>
  <c r="EL34" i="15" s="1"/>
  <c r="EL36" i="15" s="1"/>
  <c r="EL37" i="15" s="1"/>
  <c r="EL38" i="15" s="1"/>
  <c r="EL209" i="15"/>
  <c r="EL208" i="15"/>
  <c r="EL253" i="15"/>
  <c r="EL255" i="15" s="1"/>
  <c r="EL256" i="15" s="1"/>
  <c r="EL248" i="15"/>
  <c r="EL15" i="61" s="1"/>
  <c r="EL37" i="61" s="1"/>
  <c r="EL210" i="15" l="1"/>
  <c r="EL212" i="15" s="1"/>
  <c r="EM202" i="15" s="1"/>
  <c r="EM205" i="15" s="1"/>
  <c r="EM242" i="15" s="1"/>
  <c r="EM243" i="15" s="1"/>
  <c r="EM244" i="15" s="1"/>
  <c r="EM247" i="15" s="1"/>
  <c r="EM194" i="15"/>
  <c r="EM196" i="15" s="1"/>
  <c r="EN193" i="15" l="1"/>
  <c r="EM33" i="15"/>
  <c r="EM34" i="15" s="1"/>
  <c r="EM36" i="15" s="1"/>
  <c r="EM37" i="15" s="1"/>
  <c r="EM38" i="15" s="1"/>
  <c r="EM253" i="15"/>
  <c r="EM255" i="15" s="1"/>
  <c r="EM256" i="15" s="1"/>
  <c r="EM209" i="15"/>
  <c r="EM208" i="15"/>
  <c r="EM248" i="15"/>
  <c r="EM15" i="61" s="1"/>
  <c r="EM37" i="61" s="1"/>
  <c r="EN194" i="15" l="1"/>
  <c r="EN196" i="15" s="1"/>
  <c r="EM210" i="15"/>
  <c r="EM212" i="15" s="1"/>
  <c r="EN202" i="15" s="1"/>
  <c r="EN205" i="15" s="1"/>
  <c r="EN242" i="15" s="1"/>
  <c r="EN243" i="15" s="1"/>
  <c r="EN244" i="15" s="1"/>
  <c r="EN247" i="15" s="1"/>
  <c r="EN208" i="15" l="1"/>
  <c r="EN253" i="15"/>
  <c r="EN255" i="15" s="1"/>
  <c r="EN256" i="15" s="1"/>
  <c r="EN209" i="15"/>
  <c r="EN248" i="15"/>
  <c r="EN15" i="61" s="1"/>
  <c r="EN37" i="61" s="1"/>
  <c r="EO193" i="15"/>
  <c r="EN33" i="15"/>
  <c r="EN34" i="15" s="1"/>
  <c r="EN36" i="15" s="1"/>
  <c r="EN37" i="15" s="1"/>
  <c r="EN38" i="15" s="1"/>
  <c r="EN210" i="15" l="1"/>
  <c r="EN212" i="15" s="1"/>
  <c r="EO202" i="15" s="1"/>
  <c r="EO205" i="15" s="1"/>
  <c r="EO242" i="15" s="1"/>
  <c r="EO243" i="15" s="1"/>
  <c r="EO244" i="15" s="1"/>
  <c r="EO247" i="15" s="1"/>
  <c r="EO194" i="15"/>
  <c r="EO196" i="15" s="1"/>
  <c r="EO33" i="15" l="1"/>
  <c r="EO34" i="15" s="1"/>
  <c r="EO36" i="15" s="1"/>
  <c r="EO37" i="15" s="1"/>
  <c r="EO38" i="15" s="1"/>
  <c r="EP193" i="15"/>
  <c r="EO209" i="15"/>
  <c r="EO208" i="15"/>
  <c r="EO253" i="15"/>
  <c r="EO255" i="15" s="1"/>
  <c r="EO256" i="15" s="1"/>
  <c r="EO248" i="15"/>
  <c r="EO15" i="61" s="1"/>
  <c r="EO37" i="61" s="1"/>
  <c r="EP194" i="15" l="1"/>
  <c r="E194" i="15" s="1"/>
  <c r="EO210" i="15"/>
  <c r="EO212" i="15" s="1"/>
  <c r="EP202" i="15" s="1"/>
  <c r="EP205" i="15" s="1"/>
  <c r="EP196" i="15" l="1"/>
  <c r="EP33" i="15" s="1"/>
  <c r="EP34" i="15" s="1"/>
  <c r="EP36" i="15" s="1"/>
  <c r="EP37" i="15" s="1"/>
  <c r="EP38" i="15" s="1"/>
  <c r="EP242" i="15"/>
  <c r="E37" i="15" l="1"/>
  <c r="F108" i="1" s="1"/>
  <c r="EP243" i="15"/>
  <c r="E243" i="15" s="1"/>
  <c r="E242" i="15"/>
  <c r="EP244" i="15" l="1"/>
  <c r="EP247" i="15" l="1"/>
  <c r="E244" i="15"/>
  <c r="EP208" i="15" l="1"/>
  <c r="EP209" i="15"/>
  <c r="E209" i="15" s="1"/>
  <c r="EP253" i="15"/>
  <c r="EP255" i="15" s="1"/>
  <c r="E247" i="15"/>
  <c r="EP248" i="15"/>
  <c r="EP15" i="61" l="1"/>
  <c r="E248" i="15"/>
  <c r="E255" i="15"/>
  <c r="EP256" i="15"/>
  <c r="E256" i="15" s="1"/>
  <c r="EP210" i="15"/>
  <c r="E208" i="15"/>
  <c r="E284" i="2" l="1"/>
  <c r="F284" i="2" s="1"/>
  <c r="E283" i="2"/>
  <c r="F283" i="2" s="1"/>
  <c r="E285" i="2"/>
  <c r="F285" i="2" s="1"/>
  <c r="E281" i="2"/>
  <c r="E282" i="2"/>
  <c r="F282" i="2" s="1"/>
  <c r="E210" i="15"/>
  <c r="EP212" i="15"/>
  <c r="EP37" i="61"/>
  <c r="E37" i="61" s="1"/>
  <c r="E15" i="61"/>
  <c r="EK261" i="15" l="1"/>
  <c r="EL262" i="15" s="1"/>
  <c r="EL16" i="61" s="1"/>
  <c r="EL38" i="61" s="1"/>
  <c r="CG261" i="15"/>
  <c r="CH262" i="15" s="1"/>
  <c r="CH16" i="61" s="1"/>
  <c r="CH38" i="61" s="1"/>
  <c r="DI261" i="15"/>
  <c r="DJ262" i="15" s="1"/>
  <c r="DJ16" i="61" s="1"/>
  <c r="DJ38" i="61" s="1"/>
  <c r="EH261" i="15"/>
  <c r="EI262" i="15" s="1"/>
  <c r="EI16" i="61" s="1"/>
  <c r="EI38" i="61" s="1"/>
  <c r="EC261" i="15"/>
  <c r="ED262" i="15" s="1"/>
  <c r="ED16" i="61" s="1"/>
  <c r="ED38" i="61" s="1"/>
  <c r="CB261" i="15"/>
  <c r="CC262" i="15" s="1"/>
  <c r="CC16" i="61" s="1"/>
  <c r="CC38" i="61" s="1"/>
  <c r="H261" i="15"/>
  <c r="DC261" i="15"/>
  <c r="DD262" i="15" s="1"/>
  <c r="DD16" i="61" s="1"/>
  <c r="DD38" i="61" s="1"/>
  <c r="EM261" i="15"/>
  <c r="EN262" i="15" s="1"/>
  <c r="EN16" i="61" s="1"/>
  <c r="EN38" i="61" s="1"/>
  <c r="X261" i="15"/>
  <c r="Y262" i="15" s="1"/>
  <c r="Y16" i="61" s="1"/>
  <c r="Y38" i="61" s="1"/>
  <c r="EN261" i="15"/>
  <c r="EO262" i="15" s="1"/>
  <c r="EO16" i="61" s="1"/>
  <c r="EO38" i="61" s="1"/>
  <c r="EP261" i="15"/>
  <c r="Y261" i="15"/>
  <c r="Z262" i="15" s="1"/>
  <c r="Z16" i="61" s="1"/>
  <c r="Z38" i="61" s="1"/>
  <c r="BO261" i="15"/>
  <c r="BP262" i="15" s="1"/>
  <c r="BP16" i="61" s="1"/>
  <c r="BP38" i="61" s="1"/>
  <c r="AA261" i="15"/>
  <c r="AB262" i="15" s="1"/>
  <c r="AB16" i="61" s="1"/>
  <c r="AB38" i="61" s="1"/>
  <c r="CM261" i="15"/>
  <c r="CN262" i="15" s="1"/>
  <c r="CN16" i="61" s="1"/>
  <c r="CN38" i="61" s="1"/>
  <c r="DA261" i="15"/>
  <c r="DB262" i="15" s="1"/>
  <c r="DB16" i="61" s="1"/>
  <c r="DB38" i="61" s="1"/>
  <c r="EE261" i="15"/>
  <c r="EF262" i="15" s="1"/>
  <c r="EF16" i="61" s="1"/>
  <c r="EF38" i="61" s="1"/>
  <c r="J261" i="15"/>
  <c r="K262" i="15" s="1"/>
  <c r="K16" i="61" s="1"/>
  <c r="K38" i="61" s="1"/>
  <c r="AY261" i="15"/>
  <c r="AZ262" i="15" s="1"/>
  <c r="AZ16" i="61" s="1"/>
  <c r="AZ38" i="61" s="1"/>
  <c r="DY261" i="15"/>
  <c r="DZ262" i="15" s="1"/>
  <c r="DZ16" i="61" s="1"/>
  <c r="DZ38" i="61" s="1"/>
  <c r="BS261" i="15"/>
  <c r="BT262" i="15" s="1"/>
  <c r="BT16" i="61" s="1"/>
  <c r="BT38" i="61" s="1"/>
  <c r="CZ261" i="15"/>
  <c r="DA262" i="15" s="1"/>
  <c r="DA16" i="61" s="1"/>
  <c r="DA38" i="61" s="1"/>
  <c r="BP261" i="15"/>
  <c r="BQ262" i="15" s="1"/>
  <c r="BQ16" i="61" s="1"/>
  <c r="BQ38" i="61" s="1"/>
  <c r="DQ261" i="15"/>
  <c r="DR262" i="15" s="1"/>
  <c r="DR16" i="61" s="1"/>
  <c r="DR38" i="61" s="1"/>
  <c r="DO261" i="15"/>
  <c r="DP262" i="15" s="1"/>
  <c r="DP16" i="61" s="1"/>
  <c r="DP38" i="61" s="1"/>
  <c r="DM261" i="15"/>
  <c r="DN262" i="15" s="1"/>
  <c r="DN16" i="61" s="1"/>
  <c r="DN38" i="61" s="1"/>
  <c r="CR261" i="15"/>
  <c r="CS262" i="15" s="1"/>
  <c r="CS16" i="61" s="1"/>
  <c r="CS38" i="61" s="1"/>
  <c r="EL261" i="15"/>
  <c r="EM262" i="15" s="1"/>
  <c r="EM16" i="61" s="1"/>
  <c r="EM38" i="61" s="1"/>
  <c r="DG261" i="15"/>
  <c r="DH262" i="15" s="1"/>
  <c r="DH16" i="61" s="1"/>
  <c r="DH38" i="61" s="1"/>
  <c r="DN261" i="15"/>
  <c r="DO262" i="15" s="1"/>
  <c r="DO16" i="61" s="1"/>
  <c r="DO38" i="61" s="1"/>
  <c r="AV261" i="15"/>
  <c r="AW262" i="15" s="1"/>
  <c r="AW16" i="61" s="1"/>
  <c r="AW38" i="61" s="1"/>
  <c r="AO261" i="15"/>
  <c r="AP262" i="15" s="1"/>
  <c r="AP16" i="61" s="1"/>
  <c r="AP38" i="61" s="1"/>
  <c r="CQ261" i="15"/>
  <c r="CR262" i="15" s="1"/>
  <c r="CR16" i="61" s="1"/>
  <c r="CR38" i="61" s="1"/>
  <c r="DD261" i="15"/>
  <c r="DE262" i="15" s="1"/>
  <c r="DE16" i="61" s="1"/>
  <c r="DE38" i="61" s="1"/>
  <c r="CE261" i="15"/>
  <c r="CF262" i="15" s="1"/>
  <c r="CF16" i="61" s="1"/>
  <c r="CF38" i="61" s="1"/>
  <c r="DX261" i="15"/>
  <c r="DY262" i="15" s="1"/>
  <c r="DY16" i="61" s="1"/>
  <c r="DY38" i="61" s="1"/>
  <c r="AN261" i="15"/>
  <c r="AO262" i="15" s="1"/>
  <c r="AO16" i="61" s="1"/>
  <c r="AO38" i="61" s="1"/>
  <c r="F281" i="2"/>
  <c r="G281" i="2" s="1"/>
  <c r="R261" i="15" s="1"/>
  <c r="S262" i="15" s="1"/>
  <c r="S16" i="61" s="1"/>
  <c r="S38" i="61" s="1"/>
  <c r="CY261" i="15"/>
  <c r="CZ262" i="15" s="1"/>
  <c r="CZ16" i="61" s="1"/>
  <c r="CZ38" i="61" s="1"/>
  <c r="CS261" i="15"/>
  <c r="CT262" i="15" s="1"/>
  <c r="CT16" i="61" s="1"/>
  <c r="CT38" i="61" s="1"/>
  <c r="CV261" i="15"/>
  <c r="CW262" i="15" s="1"/>
  <c r="CW16" i="61" s="1"/>
  <c r="CW38" i="61" s="1"/>
  <c r="CW261" i="15"/>
  <c r="CX262" i="15" s="1"/>
  <c r="CX16" i="61" s="1"/>
  <c r="CX38" i="61" s="1"/>
  <c r="BC261" i="15"/>
  <c r="BD262" i="15" s="1"/>
  <c r="BD16" i="61" s="1"/>
  <c r="BD38" i="61" s="1"/>
  <c r="DS261" i="15"/>
  <c r="DT262" i="15" s="1"/>
  <c r="DT16" i="61" s="1"/>
  <c r="DT38" i="61" s="1"/>
  <c r="CI261" i="15"/>
  <c r="CJ262" i="15" s="1"/>
  <c r="CJ16" i="61" s="1"/>
  <c r="CJ38" i="61" s="1"/>
  <c r="AG261" i="15"/>
  <c r="AH262" i="15" s="1"/>
  <c r="AH16" i="61" s="1"/>
  <c r="AH38" i="61" s="1"/>
  <c r="CC261" i="15"/>
  <c r="CD262" i="15" s="1"/>
  <c r="CD16" i="61" s="1"/>
  <c r="CD38" i="61" s="1"/>
  <c r="I261" i="15"/>
  <c r="J262" i="15" s="1"/>
  <c r="J16" i="61" s="1"/>
  <c r="J38" i="61" s="1"/>
  <c r="DE261" i="15"/>
  <c r="DF262" i="15" s="1"/>
  <c r="DF16" i="61" s="1"/>
  <c r="DF38" i="61" s="1"/>
  <c r="M261" i="15"/>
  <c r="N262" i="15" s="1"/>
  <c r="N16" i="61" s="1"/>
  <c r="N38" i="61" s="1"/>
  <c r="EO261" i="15"/>
  <c r="EP262" i="15" s="1"/>
  <c r="EP16" i="61" s="1"/>
  <c r="EP38" i="61" s="1"/>
  <c r="AM261" i="15"/>
  <c r="AN262" i="15" s="1"/>
  <c r="AN16" i="61" s="1"/>
  <c r="AN38" i="61" s="1"/>
  <c r="AK261" i="15"/>
  <c r="AL262" i="15" s="1"/>
  <c r="AL16" i="61" s="1"/>
  <c r="AL38" i="61" s="1"/>
  <c r="S261" i="15"/>
  <c r="T262" i="15" s="1"/>
  <c r="T16" i="61" s="1"/>
  <c r="T38" i="61" s="1"/>
  <c r="Q261" i="15"/>
  <c r="R262" i="15" s="1"/>
  <c r="R16" i="61" s="1"/>
  <c r="R38" i="61" s="1"/>
  <c r="BI261" i="15"/>
  <c r="BJ262" i="15" s="1"/>
  <c r="BJ16" i="61" s="1"/>
  <c r="BJ38" i="61" s="1"/>
  <c r="BG261" i="15"/>
  <c r="BH262" i="15" s="1"/>
  <c r="BH16" i="61" s="1"/>
  <c r="BH38" i="61" s="1"/>
  <c r="DP261" i="15"/>
  <c r="DQ262" i="15" s="1"/>
  <c r="DQ16" i="61" s="1"/>
  <c r="DQ38" i="61" s="1"/>
  <c r="BL261" i="15"/>
  <c r="BM262" i="15" s="1"/>
  <c r="BM16" i="61" s="1"/>
  <c r="BM38" i="61" s="1"/>
  <c r="ED261" i="15"/>
  <c r="EE262" i="15" s="1"/>
  <c r="EE16" i="61" s="1"/>
  <c r="EE38" i="61" s="1"/>
  <c r="DJ261" i="15"/>
  <c r="DK262" i="15" s="1"/>
  <c r="DK16" i="61" s="1"/>
  <c r="DK38" i="61" s="1"/>
  <c r="N261" i="15"/>
  <c r="O262" i="15" s="1"/>
  <c r="O16" i="61" s="1"/>
  <c r="O38" i="61" s="1"/>
  <c r="DW261" i="15"/>
  <c r="DX262" i="15" s="1"/>
  <c r="DX16" i="61" s="1"/>
  <c r="DX38" i="61" s="1"/>
  <c r="AQ261" i="15"/>
  <c r="AR262" i="15" s="1"/>
  <c r="AR16" i="61" s="1"/>
  <c r="AR38" i="61" s="1"/>
  <c r="CA261" i="15"/>
  <c r="CB262" i="15" s="1"/>
  <c r="CB16" i="61" s="1"/>
  <c r="CB38" i="61" s="1"/>
  <c r="BW261" i="15"/>
  <c r="BX262" i="15" s="1"/>
  <c r="BX16" i="61" s="1"/>
  <c r="BX38" i="61" s="1"/>
  <c r="EB261" i="15"/>
  <c r="EC262" i="15" s="1"/>
  <c r="EC16" i="61" s="1"/>
  <c r="EC38" i="61" s="1"/>
  <c r="K261" i="15"/>
  <c r="L262" i="15" s="1"/>
  <c r="L16" i="61" s="1"/>
  <c r="L38" i="61" s="1"/>
  <c r="L261" i="15"/>
  <c r="M262" i="15" s="1"/>
  <c r="M16" i="61" s="1"/>
  <c r="M38" i="61" s="1"/>
  <c r="DB261" i="15"/>
  <c r="DC262" i="15" s="1"/>
  <c r="DC16" i="61" s="1"/>
  <c r="DC38" i="61" s="1"/>
  <c r="DF261" i="15"/>
  <c r="DG262" i="15" s="1"/>
  <c r="DG16" i="61" s="1"/>
  <c r="DG38" i="61" s="1"/>
  <c r="CN261" i="15"/>
  <c r="CO262" i="15" s="1"/>
  <c r="CO16" i="61" s="1"/>
  <c r="CO38" i="61" s="1"/>
  <c r="BU261" i="15"/>
  <c r="BV262" i="15" s="1"/>
  <c r="BV16" i="61" s="1"/>
  <c r="BV38" i="61" s="1"/>
  <c r="BA261" i="15"/>
  <c r="BB262" i="15" s="1"/>
  <c r="BB16" i="61" s="1"/>
  <c r="BB38" i="61" s="1"/>
  <c r="AS261" i="15"/>
  <c r="AT262" i="15" s="1"/>
  <c r="AT16" i="61" s="1"/>
  <c r="AT38" i="61" s="1"/>
  <c r="BT261" i="15"/>
  <c r="BU262" i="15" s="1"/>
  <c r="BU16" i="61" s="1"/>
  <c r="BU38" i="61" s="1"/>
  <c r="BQ261" i="15"/>
  <c r="BR262" i="15" s="1"/>
  <c r="BR16" i="61" s="1"/>
  <c r="BR38" i="61" s="1"/>
  <c r="U261" i="15"/>
  <c r="V262" i="15" s="1"/>
  <c r="V16" i="61" s="1"/>
  <c r="V38" i="61" s="1"/>
  <c r="AJ261" i="15"/>
  <c r="AK262" i="15" s="1"/>
  <c r="AK16" i="61" s="1"/>
  <c r="AK38" i="61" s="1"/>
  <c r="CT261" i="15"/>
  <c r="CU262" i="15" s="1"/>
  <c r="CU16" i="61" s="1"/>
  <c r="CU38" i="61" s="1"/>
  <c r="AE261" i="15"/>
  <c r="AF262" i="15" s="1"/>
  <c r="AF16" i="61" s="1"/>
  <c r="AF38" i="61" s="1"/>
  <c r="AF261" i="15"/>
  <c r="AG262" i="15" s="1"/>
  <c r="AG16" i="61" s="1"/>
  <c r="AG38" i="61" s="1"/>
  <c r="BK261" i="15"/>
  <c r="BL262" i="15" s="1"/>
  <c r="BL16" i="61" s="1"/>
  <c r="BL38" i="61" s="1"/>
  <c r="CK261" i="15"/>
  <c r="CL262" i="15" s="1"/>
  <c r="CL16" i="61" s="1"/>
  <c r="CL38" i="61" s="1"/>
  <c r="AI261" i="15"/>
  <c r="AJ262" i="15" s="1"/>
  <c r="AJ16" i="61" s="1"/>
  <c r="AJ38" i="61" s="1"/>
  <c r="BH261" i="15"/>
  <c r="BI262" i="15" s="1"/>
  <c r="BI16" i="61" s="1"/>
  <c r="BI38" i="61" s="1"/>
  <c r="DL261" i="15"/>
  <c r="DM262" i="15" s="1"/>
  <c r="DM16" i="61" s="1"/>
  <c r="DM38" i="61" s="1"/>
  <c r="AW261" i="15"/>
  <c r="AX262" i="15" s="1"/>
  <c r="AX16" i="61" s="1"/>
  <c r="AX38" i="61" s="1"/>
  <c r="P261" i="15"/>
  <c r="Q262" i="15" s="1"/>
  <c r="Q16" i="61" s="1"/>
  <c r="Q38" i="61" s="1"/>
  <c r="AB261" i="15"/>
  <c r="AC262" i="15" s="1"/>
  <c r="AC16" i="61" s="1"/>
  <c r="AC38" i="61" s="1"/>
  <c r="DH261" i="15"/>
  <c r="DI262" i="15" s="1"/>
  <c r="DI16" i="61" s="1"/>
  <c r="DI38" i="61" s="1"/>
  <c r="EI261" i="15"/>
  <c r="EJ262" i="15" s="1"/>
  <c r="EJ16" i="61" s="1"/>
  <c r="EJ38" i="61" s="1"/>
  <c r="DT261" i="15"/>
  <c r="DU262" i="15" s="1"/>
  <c r="DU16" i="61" s="1"/>
  <c r="DU38" i="61" s="1"/>
  <c r="AZ261" i="15"/>
  <c r="BA262" i="15" s="1"/>
  <c r="BA16" i="61" s="1"/>
  <c r="BA38" i="61" s="1"/>
  <c r="W261" i="15"/>
  <c r="X262" i="15" s="1"/>
  <c r="X16" i="61" s="1"/>
  <c r="X38" i="61" s="1"/>
  <c r="DK261" i="15"/>
  <c r="DL262" i="15" s="1"/>
  <c r="DL16" i="61" s="1"/>
  <c r="DL38" i="61" s="1"/>
  <c r="DR261" i="15"/>
  <c r="DS262" i="15" s="1"/>
  <c r="DS16" i="61" s="1"/>
  <c r="DS38" i="61" s="1"/>
  <c r="BE261" i="15"/>
  <c r="BF262" i="15" s="1"/>
  <c r="BF16" i="61" s="1"/>
  <c r="BF38" i="61" s="1"/>
  <c r="BD261" i="15"/>
  <c r="BE262" i="15" s="1"/>
  <c r="BE16" i="61" s="1"/>
  <c r="BE38" i="61" s="1"/>
  <c r="EG261" i="15"/>
  <c r="EH262" i="15" s="1"/>
  <c r="EH16" i="61" s="1"/>
  <c r="EH38" i="61" s="1"/>
  <c r="AC261" i="15"/>
  <c r="AD262" i="15" s="1"/>
  <c r="AD16" i="61" s="1"/>
  <c r="AD38" i="61" s="1"/>
  <c r="EF261" i="15"/>
  <c r="EG262" i="15" s="1"/>
  <c r="EG16" i="61" s="1"/>
  <c r="EG38" i="61" s="1"/>
  <c r="CU261" i="15"/>
  <c r="CV262" i="15" s="1"/>
  <c r="CV16" i="61" s="1"/>
  <c r="CV38" i="61" s="1"/>
  <c r="BM261" i="15"/>
  <c r="BN262" i="15" s="1"/>
  <c r="BN16" i="61" s="1"/>
  <c r="BN38" i="61" s="1"/>
  <c r="BX261" i="15"/>
  <c r="BY262" i="15" s="1"/>
  <c r="BY16" i="61" s="1"/>
  <c r="BY38" i="61" s="1"/>
  <c r="AR261" i="15"/>
  <c r="AS262" i="15" s="1"/>
  <c r="AS16" i="61" s="1"/>
  <c r="AS38" i="61" s="1"/>
  <c r="BY261" i="15"/>
  <c r="BZ262" i="15" s="1"/>
  <c r="BZ16" i="61" s="1"/>
  <c r="BZ38" i="61" s="1"/>
  <c r="EA261" i="15"/>
  <c r="EB262" i="15" s="1"/>
  <c r="EB16" i="61" s="1"/>
  <c r="EB38" i="61" s="1"/>
  <c r="DU261" i="15"/>
  <c r="DV262" i="15" s="1"/>
  <c r="DV16" i="61" s="1"/>
  <c r="DV38" i="61" s="1"/>
  <c r="CF261" i="15"/>
  <c r="CG262" i="15" s="1"/>
  <c r="CG16" i="61" s="1"/>
  <c r="CG38" i="61" s="1"/>
  <c r="O261" i="15"/>
  <c r="P262" i="15" s="1"/>
  <c r="P16" i="61" s="1"/>
  <c r="P38" i="61" s="1"/>
  <c r="AU261" i="15"/>
  <c r="AV262" i="15" s="1"/>
  <c r="AV16" i="61" s="1"/>
  <c r="AV38" i="61" s="1"/>
  <c r="T261" i="15"/>
  <c r="U262" i="15" s="1"/>
  <c r="U16" i="61" s="1"/>
  <c r="U38" i="61" s="1"/>
  <c r="DV261" i="15"/>
  <c r="DW262" i="15" s="1"/>
  <c r="DW16" i="61" s="1"/>
  <c r="DW38" i="61" s="1"/>
  <c r="EJ261" i="15"/>
  <c r="EK262" i="15" s="1"/>
  <c r="EK16" i="61" s="1"/>
  <c r="EK38" i="61" s="1"/>
  <c r="CJ261" i="15"/>
  <c r="CK262" i="15" s="1"/>
  <c r="CK16" i="61" s="1"/>
  <c r="CK38" i="61" s="1"/>
  <c r="DZ261" i="15"/>
  <c r="EA262" i="15" s="1"/>
  <c r="EA16" i="61" s="1"/>
  <c r="EA38" i="61" s="1"/>
  <c r="CO261" i="15"/>
  <c r="CP262" i="15" s="1"/>
  <c r="CP16" i="61" s="1"/>
  <c r="CP38" i="61" s="1"/>
  <c r="CX261" i="15"/>
  <c r="CY262" i="15" s="1"/>
  <c r="CY16" i="61" s="1"/>
  <c r="CY38" i="61" s="1"/>
  <c r="V261" i="15"/>
  <c r="W262" i="15" s="1"/>
  <c r="W16" i="61" s="1"/>
  <c r="W38" i="61" s="1"/>
  <c r="G282" i="2" l="1"/>
  <c r="Z261" i="15" s="1"/>
  <c r="AA262" i="15" s="1"/>
  <c r="AA16" i="61" s="1"/>
  <c r="AA38" i="61" s="1"/>
  <c r="I262" i="15"/>
  <c r="G283" i="2" l="1"/>
  <c r="AD261" i="15" s="1"/>
  <c r="AE262" i="15" s="1"/>
  <c r="AE16" i="61" s="1"/>
  <c r="AE38" i="61" s="1"/>
  <c r="I16" i="61"/>
  <c r="G284" i="2" l="1"/>
  <c r="I38" i="61"/>
  <c r="AH261" i="15" l="1"/>
  <c r="AI262" i="15" s="1"/>
  <c r="AI16" i="61" s="1"/>
  <c r="AI38" i="61" s="1"/>
  <c r="G285" i="2"/>
  <c r="AP261" i="15" s="1"/>
  <c r="AQ262" i="15" s="1"/>
  <c r="AQ16" i="61" s="1"/>
  <c r="AQ38" i="61" s="1"/>
  <c r="AL261" i="15" l="1"/>
  <c r="AM262" i="15" s="1"/>
  <c r="AM16" i="61" s="1"/>
  <c r="AM38" i="61" s="1"/>
  <c r="BB261" i="15"/>
  <c r="BC262" i="15" s="1"/>
  <c r="BC16" i="61" s="1"/>
  <c r="BC38" i="61" s="1"/>
  <c r="CP261" i="15"/>
  <c r="CQ262" i="15" s="1"/>
  <c r="CQ16" i="61" s="1"/>
  <c r="CQ38" i="61" s="1"/>
  <c r="CH261" i="15"/>
  <c r="CI262" i="15" s="1"/>
  <c r="CI16" i="61" s="1"/>
  <c r="CI38" i="61" s="1"/>
  <c r="BZ261" i="15"/>
  <c r="CA262" i="15" s="1"/>
  <c r="CA16" i="61" s="1"/>
  <c r="CA38" i="61" s="1"/>
  <c r="BR261" i="15"/>
  <c r="BS262" i="15" s="1"/>
  <c r="BS16" i="61" s="1"/>
  <c r="BS38" i="61" s="1"/>
  <c r="BJ261" i="15"/>
  <c r="BK262" i="15" s="1"/>
  <c r="BK16" i="61" s="1"/>
  <c r="BK38" i="61" s="1"/>
  <c r="AT261" i="15"/>
  <c r="AU262" i="15" s="1"/>
  <c r="AU16" i="61" s="1"/>
  <c r="AU38" i="61" s="1"/>
  <c r="BV261" i="15"/>
  <c r="BW262" i="15" s="1"/>
  <c r="BW16" i="61" s="1"/>
  <c r="BW38" i="61" s="1"/>
  <c r="CD261" i="15"/>
  <c r="CE262" i="15" s="1"/>
  <c r="CE16" i="61" s="1"/>
  <c r="CE38" i="61" s="1"/>
  <c r="BF261" i="15"/>
  <c r="BG262" i="15" s="1"/>
  <c r="BG16" i="61" s="1"/>
  <c r="BG38" i="61" s="1"/>
  <c r="BN261" i="15"/>
  <c r="BO262" i="15" s="1"/>
  <c r="BO16" i="61" s="1"/>
  <c r="BO38" i="61" s="1"/>
  <c r="CL261" i="15"/>
  <c r="CM262" i="15" s="1"/>
  <c r="CM16" i="61" s="1"/>
  <c r="CM38" i="61" s="1"/>
  <c r="AX261" i="15"/>
  <c r="AY262" i="15" s="1"/>
  <c r="AY16" i="61" s="1"/>
  <c r="AY38" i="61" s="1"/>
  <c r="E38" i="61" l="1"/>
  <c r="E8" i="61" s="1"/>
  <c r="F110" i="1" s="1"/>
  <c r="F106" i="1" s="1"/>
  <c r="F2" i="1" s="1"/>
  <c r="E16" i="61"/>
  <c r="E261" i="15"/>
  <c r="E26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tc={B6584009-4DCB-4656-913F-6ADD6E35E432}</author>
    <author>tc={93C35AB3-1608-4B35-84FC-F3A2F5F3523C}</author>
    <author>tc={301F21AF-C43E-4020-B50C-58E34CD7BEF5}</author>
    <author>tc={2280C658-C2D5-4CA7-AF8C-8AE37A123E30}</author>
    <author>tc={421A4199-9541-44F9-B06A-8AA5B42D5C7F}</author>
  </authors>
  <commentList>
    <comment ref="B40" authorId="0" shapeId="0" xr:uid="{B6584009-4DCB-4656-913F-6ADD6E35E43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CD금리+1.85%</t>
      </text>
    </comment>
    <comment ref="B41" authorId="1" shapeId="0" xr:uid="{93C35AB3-1608-4B35-84FC-F3A2F5F3523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국고채 10년물+1.9%</t>
      </text>
    </comment>
    <comment ref="B42" authorId="2" shapeId="0" xr:uid="{301F21AF-C43E-4020-B50C-58E34CD7BEF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국고채 10년물+1.9%
답글:
    최소 5.50% 이상</t>
      </text>
    </comment>
    <comment ref="B43" authorId="3" shapeId="0" xr:uid="{2280C658-C2D5-4CA7-AF8C-8AE37A123E3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한국에너지공단 고시금리</t>
      </text>
    </comment>
    <comment ref="B71" authorId="4" shapeId="0" xr:uid="{00000000-0006-0000-03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자본금 총액의 일정비율을 운영기간 동안 액면감자하는 것으로 반영. 감자재원은 배당가능이익을 초과하는 배당가능현금 범위로 가정함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김창우</author>
    <author>tc={01785454-9EBB-4A52-BC72-F9216EAE6D1C}</author>
  </authors>
  <commentList>
    <comment ref="F120" authorId="0" shapeId="0" xr:uid="{9F9C9FFB-27B4-4028-BE68-09BD655A3A79}">
      <text>
        <r>
          <rPr>
            <b/>
            <sz val="9"/>
            <color indexed="81"/>
            <rFont val="돋움"/>
            <family val="3"/>
            <charset val="129"/>
          </rPr>
          <t>일부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보증금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납부분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차감</t>
        </r>
      </text>
    </comment>
    <comment ref="B371" authorId="1" shapeId="0" xr:uid="{00000000-0006-0000-04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조특법 제24조에 의거 기본공제율만 적용. 중소기업은 투자금액의 10%, 중견기업은 5%, 대기업은 1% 적용. 본 사업 SPC는 규모와 관계없이 상호출자제한기업집단에 해당하므로 대기업으로 보아 1% 적용하는 것이 타당할 것으로 사료됨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tc={B1886F27-638B-43FE-9290-0E1527EAF2F0}</author>
  </authors>
  <commentList>
    <comment ref="C102" authorId="0" shapeId="0" xr:uid="{00000000-0006-0000-0B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정책자금대출로 약정수수료 대상에 해당하지 않음</t>
      </text>
    </comment>
  </commentList>
</comments>
</file>

<file path=xl/sharedStrings.xml><?xml version="1.0" encoding="utf-8"?>
<sst xmlns="http://schemas.openxmlformats.org/spreadsheetml/2006/main" count="3684" uniqueCount="1493">
  <si>
    <t>DSRA</t>
  </si>
  <si>
    <t>Year</t>
    <phoneticPr fontId="18" type="noConversion"/>
  </si>
  <si>
    <t>Year</t>
    <phoneticPr fontId="18" type="noConversion"/>
  </si>
  <si>
    <t>Year</t>
    <phoneticPr fontId="18" type="noConversion"/>
  </si>
  <si>
    <t>NO</t>
  </si>
  <si>
    <t>1.</t>
    <phoneticPr fontId="14" type="noConversion"/>
  </si>
  <si>
    <t>2.</t>
    <phoneticPr fontId="14" type="noConversion"/>
  </si>
  <si>
    <t>2.2</t>
    <phoneticPr fontId="14" type="noConversion"/>
  </si>
  <si>
    <t>3.</t>
    <phoneticPr fontId="14" type="noConversion"/>
  </si>
  <si>
    <t>3.1</t>
    <phoneticPr fontId="70" type="noConversion"/>
  </si>
  <si>
    <t>4.</t>
    <phoneticPr fontId="14" type="noConversion"/>
  </si>
  <si>
    <t>4.1</t>
    <phoneticPr fontId="70" type="noConversion"/>
  </si>
  <si>
    <t>BS(Y)</t>
    <phoneticPr fontId="14" type="noConversion"/>
  </si>
  <si>
    <t>3.2</t>
    <phoneticPr fontId="14" type="noConversion"/>
  </si>
  <si>
    <t>CF(Y)</t>
    <phoneticPr fontId="14" type="noConversion"/>
  </si>
  <si>
    <t>Index</t>
    <phoneticPr fontId="14" type="noConversion"/>
  </si>
  <si>
    <t>Sensitivity</t>
    <phoneticPr fontId="14" type="noConversion"/>
  </si>
  <si>
    <t>Year</t>
    <phoneticPr fontId="18" type="noConversion"/>
  </si>
  <si>
    <t>EBITDA Margin</t>
    <phoneticPr fontId="14" type="noConversion"/>
  </si>
  <si>
    <r>
      <rPr>
        <sz val="10"/>
        <rFont val="맑은 고딕"/>
        <family val="3"/>
        <charset val="129"/>
      </rPr>
      <t>현금및현금성자산</t>
    </r>
  </si>
  <si>
    <r>
      <rPr>
        <sz val="10"/>
        <rFont val="맑은 고딕"/>
        <family val="3"/>
        <charset val="129"/>
      </rPr>
      <t>기초금액</t>
    </r>
  </si>
  <si>
    <r>
      <rPr>
        <sz val="10"/>
        <rFont val="맑은 고딕"/>
        <family val="3"/>
        <charset val="129"/>
      </rPr>
      <t>당기증가</t>
    </r>
  </si>
  <si>
    <r>
      <rPr>
        <sz val="10"/>
        <rFont val="맑은 고딕"/>
        <family val="3"/>
        <charset val="129"/>
      </rPr>
      <t>당기감소</t>
    </r>
  </si>
  <si>
    <r>
      <rPr>
        <sz val="10"/>
        <rFont val="맑은 고딕"/>
        <family val="3"/>
        <charset val="129"/>
      </rPr>
      <t>기말잔액</t>
    </r>
  </si>
  <si>
    <r>
      <rPr>
        <sz val="10"/>
        <rFont val="맑은 고딕"/>
        <family val="3"/>
        <charset val="129"/>
      </rPr>
      <t>기초상각누계액</t>
    </r>
  </si>
  <si>
    <r>
      <rPr>
        <sz val="10"/>
        <rFont val="맑은 고딕"/>
        <family val="3"/>
        <charset val="129"/>
      </rPr>
      <t>당기상각</t>
    </r>
  </si>
  <si>
    <r>
      <rPr>
        <sz val="10"/>
        <rFont val="맑은 고딕"/>
        <family val="3"/>
        <charset val="129"/>
      </rPr>
      <t>기말상각누계액</t>
    </r>
  </si>
  <si>
    <r>
      <rPr>
        <sz val="10"/>
        <rFont val="맑은 고딕"/>
        <family val="3"/>
        <charset val="129"/>
      </rPr>
      <t>기말장부가액</t>
    </r>
  </si>
  <si>
    <r>
      <rPr>
        <sz val="10"/>
        <rFont val="맑은 고딕"/>
        <family val="3"/>
        <charset val="129"/>
      </rPr>
      <t>미지급법인세</t>
    </r>
  </si>
  <si>
    <r>
      <rPr>
        <sz val="10"/>
        <rFont val="맑은 고딕"/>
        <family val="3"/>
        <charset val="129"/>
      </rPr>
      <t>이자수익</t>
    </r>
  </si>
  <si>
    <r>
      <rPr>
        <sz val="10"/>
        <rFont val="맑은 고딕"/>
        <family val="3"/>
        <charset val="129"/>
      </rPr>
      <t>법인세비용</t>
    </r>
  </si>
  <si>
    <r>
      <rPr>
        <b/>
        <sz val="10"/>
        <color indexed="9"/>
        <rFont val="맑은 고딕"/>
        <family val="3"/>
        <charset val="129"/>
      </rPr>
      <t>사업성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맑은 고딕"/>
        <family val="3"/>
        <charset val="129"/>
      </rPr>
      <t>결과</t>
    </r>
  </si>
  <si>
    <r>
      <rPr>
        <sz val="10"/>
        <rFont val="맑은 고딕"/>
        <family val="3"/>
        <charset val="129"/>
      </rPr>
      <t>차입금액</t>
    </r>
  </si>
  <si>
    <r>
      <rPr>
        <sz val="10"/>
        <rFont val="맑은 고딕"/>
        <family val="3"/>
        <charset val="129"/>
      </rPr>
      <t>원리금상환액</t>
    </r>
  </si>
  <si>
    <t>Start</t>
    <phoneticPr fontId="14" type="noConversion"/>
  </si>
  <si>
    <t>End</t>
    <phoneticPr fontId="14" type="noConversion"/>
  </si>
  <si>
    <t>Macro</t>
    <phoneticPr fontId="14" type="noConversion"/>
  </si>
  <si>
    <t>IS(Q)</t>
    <phoneticPr fontId="14" type="noConversion"/>
  </si>
  <si>
    <t>CF(Q)</t>
    <phoneticPr fontId="14" type="noConversion"/>
  </si>
  <si>
    <t>IS(Y)</t>
    <phoneticPr fontId="14" type="noConversion"/>
  </si>
  <si>
    <t>BS(Q)</t>
    <phoneticPr fontId="14" type="noConversion"/>
  </si>
  <si>
    <t>Year(4Q)</t>
    <phoneticPr fontId="18" type="noConversion"/>
  </si>
  <si>
    <r>
      <rPr>
        <sz val="10"/>
        <rFont val="맑은 고딕"/>
        <family val="3"/>
        <charset val="129"/>
      </rPr>
      <t>기초잔액</t>
    </r>
  </si>
  <si>
    <t>DSRA</t>
    <phoneticPr fontId="14" type="noConversion"/>
  </si>
  <si>
    <r>
      <rPr>
        <b/>
        <sz val="10"/>
        <rFont val="맑은 고딕"/>
        <family val="3"/>
        <charset val="129"/>
      </rPr>
      <t>부채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및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자본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총계</t>
    </r>
  </si>
  <si>
    <t>TIC</t>
    <phoneticPr fontId="70" type="noConversion"/>
  </si>
  <si>
    <t>Balance Sheet(Y)</t>
    <phoneticPr fontId="14" type="noConversion"/>
  </si>
  <si>
    <r>
      <rPr>
        <sz val="10"/>
        <rFont val="맑은 고딕"/>
        <family val="3"/>
        <charset val="129"/>
      </rPr>
      <t>가격기준시점</t>
    </r>
  </si>
  <si>
    <t>Black = Calculated</t>
  </si>
  <si>
    <t>Blue = Input</t>
    <phoneticPr fontId="14" type="noConversion"/>
  </si>
  <si>
    <t>Switch</t>
    <phoneticPr fontId="14" type="noConversion"/>
  </si>
  <si>
    <t>Sales &amp; Sales Volume</t>
    <phoneticPr fontId="122" type="noConversion"/>
  </si>
  <si>
    <t>Macro economics</t>
    <phoneticPr fontId="14" type="noConversion"/>
  </si>
  <si>
    <r>
      <rPr>
        <b/>
        <sz val="10"/>
        <color theme="0"/>
        <rFont val="맑은 고딕"/>
        <family val="3"/>
        <charset val="129"/>
      </rPr>
      <t>시트명</t>
    </r>
    <phoneticPr fontId="70" type="noConversion"/>
  </si>
  <si>
    <r>
      <rPr>
        <b/>
        <sz val="10"/>
        <color theme="0"/>
        <rFont val="맑은 고딕"/>
        <family val="3"/>
        <charset val="129"/>
      </rPr>
      <t>주요내용</t>
    </r>
    <phoneticPr fontId="14" type="noConversion"/>
  </si>
  <si>
    <r>
      <rPr>
        <b/>
        <sz val="10"/>
        <color theme="0"/>
        <rFont val="맑은 고딕"/>
        <family val="3"/>
        <charset val="129"/>
      </rPr>
      <t>바로가기</t>
    </r>
    <phoneticPr fontId="70" type="noConversion"/>
  </si>
  <si>
    <r>
      <rPr>
        <b/>
        <sz val="10"/>
        <color theme="0"/>
        <rFont val="맑은 고딕"/>
        <family val="3"/>
        <charset val="129"/>
      </rPr>
      <t>완료여부</t>
    </r>
    <phoneticPr fontId="70" type="noConversion"/>
  </si>
  <si>
    <r>
      <rPr>
        <b/>
        <sz val="10"/>
        <color theme="0"/>
        <rFont val="맑은 고딕"/>
        <family val="3"/>
        <charset val="129"/>
      </rPr>
      <t>산정근거</t>
    </r>
    <phoneticPr fontId="14" type="noConversion"/>
  </si>
  <si>
    <r>
      <rPr>
        <b/>
        <sz val="10"/>
        <rFont val="맑은 고딕"/>
        <family val="3"/>
        <charset val="129"/>
      </rPr>
      <t>일반사항</t>
    </r>
    <phoneticPr fontId="14" type="noConversion"/>
  </si>
  <si>
    <r>
      <rPr>
        <sz val="10"/>
        <rFont val="맑은 고딕"/>
        <family val="3"/>
        <charset val="129"/>
      </rPr>
      <t>주요가정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결과표</t>
    </r>
    <phoneticPr fontId="14" type="noConversion"/>
  </si>
  <si>
    <r>
      <rPr>
        <b/>
        <sz val="10"/>
        <color theme="1"/>
        <rFont val="맑은 고딕"/>
        <family val="3"/>
        <charset val="129"/>
      </rPr>
      <t>●</t>
    </r>
  </si>
  <si>
    <r>
      <rPr>
        <sz val="10"/>
        <rFont val="맑은 고딕"/>
        <family val="3"/>
        <charset val="129"/>
      </rPr>
      <t>순환참조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매크로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산식</t>
    </r>
    <phoneticPr fontId="14" type="noConversion"/>
  </si>
  <si>
    <r>
      <rPr>
        <sz val="10"/>
        <rFont val="맑은 고딕"/>
        <family val="3"/>
        <charset val="129"/>
      </rPr>
      <t>사업투입변수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시나리오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분석</t>
    </r>
    <phoneticPr fontId="14" type="noConversion"/>
  </si>
  <si>
    <r>
      <rPr>
        <b/>
        <sz val="10"/>
        <rFont val="맑은 고딕"/>
        <family val="3"/>
        <charset val="129"/>
      </rPr>
      <t>총투자비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및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재원조달</t>
    </r>
    <phoneticPr fontId="70" type="noConversion"/>
  </si>
  <si>
    <r>
      <rPr>
        <sz val="10"/>
        <rFont val="맑은 고딕"/>
        <family val="3"/>
        <charset val="129"/>
      </rPr>
      <t>총투자비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산정근거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투입금액</t>
    </r>
    <r>
      <rPr>
        <sz val="10"/>
        <rFont val="Arial"/>
        <family val="2"/>
      </rPr>
      <t xml:space="preserve"> x </t>
    </r>
    <r>
      <rPr>
        <sz val="10"/>
        <rFont val="맑은 고딕"/>
        <family val="3"/>
        <charset val="129"/>
      </rPr>
      <t>공정률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</si>
  <si>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재원조달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상환내역</t>
    </r>
    <phoneticPr fontId="14" type="noConversion"/>
  </si>
  <si>
    <r>
      <rPr>
        <b/>
        <sz val="10"/>
        <rFont val="맑은 고딕"/>
        <family val="3"/>
        <charset val="129"/>
      </rPr>
      <t>영업손익</t>
    </r>
    <phoneticPr fontId="70" type="noConversion"/>
  </si>
  <si>
    <r>
      <rPr>
        <sz val="10"/>
        <rFont val="맑은 고딕"/>
        <family val="3"/>
        <charset val="129"/>
      </rPr>
      <t>영업수익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산정근거</t>
    </r>
    <phoneticPr fontId="14" type="noConversion"/>
  </si>
  <si>
    <r>
      <rPr>
        <b/>
        <sz val="10"/>
        <rFont val="맑은 고딕"/>
        <family val="3"/>
        <charset val="129"/>
      </rPr>
      <t>추정재무제표</t>
    </r>
    <phoneticPr fontId="70" type="noConversion"/>
  </si>
  <si>
    <r>
      <rPr>
        <sz val="10"/>
        <rFont val="맑은 고딕"/>
        <family val="3"/>
        <charset val="129"/>
      </rPr>
      <t>추정현금흐름표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분기별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</si>
  <si>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추정현금흐름표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연도별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</si>
  <si>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추정손익계산서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분기별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</si>
  <si>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추정손익계산서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연도별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</si>
  <si>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추정재무상태표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분기별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</si>
  <si>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추정재무상태표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연도별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</si>
  <si>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운영기간</t>
    </r>
  </si>
  <si>
    <t>Key Assumptions</t>
  </si>
  <si>
    <t>DSCR</t>
    <phoneticPr fontId="14" type="noConversion"/>
  </si>
  <si>
    <t>Model check</t>
    <phoneticPr fontId="14" type="noConversion"/>
  </si>
  <si>
    <t>Year_4Q</t>
    <phoneticPr fontId="18" type="noConversion"/>
  </si>
  <si>
    <t>Capex</t>
    <phoneticPr fontId="14" type="noConversion"/>
  </si>
  <si>
    <t>1.1</t>
    <phoneticPr fontId="14" type="noConversion"/>
  </si>
  <si>
    <t>1.2</t>
  </si>
  <si>
    <t>1.3</t>
  </si>
  <si>
    <t>Timing index</t>
  </si>
  <si>
    <t>Year</t>
    <phoneticPr fontId="14" type="noConversion"/>
  </si>
  <si>
    <t>EBITDA</t>
    <phoneticPr fontId="14" type="noConversion"/>
  </si>
  <si>
    <r>
      <rPr>
        <b/>
        <sz val="10"/>
        <color rgb="FFC00000"/>
        <rFont val="맑은 고딕"/>
        <family val="3"/>
        <charset val="129"/>
      </rPr>
      <t>이익준비금</t>
    </r>
  </si>
  <si>
    <r>
      <rPr>
        <b/>
        <sz val="10"/>
        <color rgb="FFC00000"/>
        <rFont val="맑은 고딕"/>
        <family val="3"/>
        <charset val="129"/>
      </rPr>
      <t>현금및현금성자산</t>
    </r>
  </si>
  <si>
    <r>
      <rPr>
        <b/>
        <sz val="10"/>
        <color rgb="FFC00000"/>
        <rFont val="맑은 고딕"/>
        <family val="3"/>
        <charset val="129"/>
      </rPr>
      <t>미지급법인세</t>
    </r>
  </si>
  <si>
    <r>
      <rPr>
        <sz val="10"/>
        <color theme="1"/>
        <rFont val="맑은 고딕"/>
        <family val="3"/>
        <charset val="129"/>
      </rPr>
      <t>전기이월이익잉여금</t>
    </r>
  </si>
  <si>
    <r>
      <rPr>
        <sz val="10"/>
        <color theme="1"/>
        <rFont val="맑은 고딕"/>
        <family val="3"/>
        <charset val="129"/>
      </rPr>
      <t>배당금</t>
    </r>
  </si>
  <si>
    <t>General</t>
    <phoneticPr fontId="14" type="noConversion"/>
  </si>
  <si>
    <t>[%]</t>
  </si>
  <si>
    <t>[%/yr]</t>
    <phoneticPr fontId="14" type="noConversion"/>
  </si>
  <si>
    <t>[MW]</t>
    <phoneticPr fontId="14" type="noConversion"/>
  </si>
  <si>
    <t>Period-end</t>
    <phoneticPr fontId="117" type="noConversion"/>
  </si>
  <si>
    <t>[KRWm]</t>
  </si>
  <si>
    <t>[KRWm]</t>
    <phoneticPr fontId="117" type="noConversion"/>
  </si>
  <si>
    <t>[MWh]</t>
    <phoneticPr fontId="117" type="noConversion"/>
  </si>
  <si>
    <t>[%]</t>
    <phoneticPr fontId="117" type="noConversion"/>
  </si>
  <si>
    <t>[Hours]</t>
    <phoneticPr fontId="117" type="noConversion"/>
  </si>
  <si>
    <t>[%]</t>
    <phoneticPr fontId="117" type="noConversion"/>
  </si>
  <si>
    <t>[MW/hr]</t>
    <phoneticPr fontId="117" type="noConversion"/>
  </si>
  <si>
    <t>Period-end</t>
    <phoneticPr fontId="117" type="noConversion"/>
  </si>
  <si>
    <t>Income Statement(Q)</t>
    <phoneticPr fontId="14" type="noConversion"/>
  </si>
  <si>
    <t>Period end</t>
    <phoneticPr fontId="18" type="noConversion"/>
  </si>
  <si>
    <t>Income Statement(Y)</t>
    <phoneticPr fontId="14" type="noConversion"/>
  </si>
  <si>
    <t>[KRWm]</t>
    <phoneticPr fontId="117" type="noConversion"/>
  </si>
  <si>
    <t>[MWh]</t>
    <phoneticPr fontId="117" type="noConversion"/>
  </si>
  <si>
    <r>
      <rPr>
        <b/>
        <sz val="10"/>
        <rFont val="맑은 고딕"/>
        <family val="3"/>
        <charset val="129"/>
      </rPr>
      <t>당기순이익</t>
    </r>
  </si>
  <si>
    <r>
      <rPr>
        <b/>
        <sz val="10"/>
        <rFont val="맑은 고딕"/>
        <family val="3"/>
        <charset val="129"/>
      </rPr>
      <t>법인세차감전순이익</t>
    </r>
  </si>
  <si>
    <t>Balance Sheet(Q)</t>
    <phoneticPr fontId="14" type="noConversion"/>
  </si>
  <si>
    <t>Period end</t>
    <phoneticPr fontId="18" type="noConversion"/>
  </si>
  <si>
    <t>Year</t>
    <phoneticPr fontId="18" type="noConversion"/>
  </si>
  <si>
    <t>Balance check</t>
    <phoneticPr fontId="18" type="noConversion"/>
  </si>
  <si>
    <t>Period end</t>
    <phoneticPr fontId="18" type="noConversion"/>
  </si>
  <si>
    <t>Year</t>
    <phoneticPr fontId="18" type="noConversion"/>
  </si>
  <si>
    <t>General</t>
    <phoneticPr fontId="14" type="noConversion"/>
  </si>
  <si>
    <t>unit</t>
    <phoneticPr fontId="14" type="noConversion"/>
  </si>
  <si>
    <t>General</t>
    <phoneticPr fontId="14" type="noConversion"/>
  </si>
  <si>
    <t>[%]</t>
    <phoneticPr fontId="14" type="noConversion"/>
  </si>
  <si>
    <t>[Date]</t>
    <phoneticPr fontId="14" type="noConversion"/>
  </si>
  <si>
    <t>[Year]</t>
    <phoneticPr fontId="14" type="noConversion"/>
  </si>
  <si>
    <t>[KRW]</t>
    <phoneticPr fontId="14" type="noConversion"/>
  </si>
  <si>
    <t>[KRWm]</t>
    <phoneticPr fontId="14" type="noConversion"/>
  </si>
  <si>
    <t xml:space="preserve">DSRA </t>
    <phoneticPr fontId="14" type="noConversion"/>
  </si>
  <si>
    <t>sum</t>
    <phoneticPr fontId="14" type="noConversion"/>
  </si>
  <si>
    <t>Timing Assumption</t>
    <phoneticPr fontId="14" type="noConversion"/>
  </si>
  <si>
    <t>sum</t>
    <phoneticPr fontId="120" type="noConversion"/>
  </si>
  <si>
    <r>
      <rPr>
        <sz val="10"/>
        <rFont val="맑은 고딕"/>
        <family val="3"/>
        <charset val="129"/>
      </rPr>
      <t>운영월수</t>
    </r>
  </si>
  <si>
    <r>
      <rPr>
        <sz val="10"/>
        <rFont val="맑은 고딕"/>
        <family val="3"/>
        <charset val="129"/>
      </rPr>
      <t>운영연차</t>
    </r>
  </si>
  <si>
    <t>[Month]</t>
    <phoneticPr fontId="14" type="noConversion"/>
  </si>
  <si>
    <t>Macro</t>
    <phoneticPr fontId="14" type="noConversion"/>
  </si>
  <si>
    <t>Revenue</t>
    <phoneticPr fontId="18" type="noConversion"/>
  </si>
  <si>
    <t>Opex</t>
    <phoneticPr fontId="18" type="noConversion"/>
  </si>
  <si>
    <t>Income Statement(Q)</t>
  </si>
  <si>
    <t>EBITDA margin</t>
    <phoneticPr fontId="14" type="noConversion"/>
  </si>
  <si>
    <t>EBIT</t>
    <phoneticPr fontId="14" type="noConversion"/>
  </si>
  <si>
    <t>Operating margin</t>
    <phoneticPr fontId="14" type="noConversion"/>
  </si>
  <si>
    <t>Other income</t>
    <phoneticPr fontId="14" type="noConversion"/>
  </si>
  <si>
    <t>Other expense</t>
    <phoneticPr fontId="14" type="noConversion"/>
  </si>
  <si>
    <t>Dep &amp; Amo.</t>
    <phoneticPr fontId="18" type="noConversion"/>
  </si>
  <si>
    <t>Income Statement(Y)</t>
    <phoneticPr fontId="14" type="noConversion"/>
  </si>
  <si>
    <t>Tax icome Statement(Y)</t>
    <phoneticPr fontId="14" type="noConversion"/>
  </si>
  <si>
    <t>Costs</t>
    <phoneticPr fontId="14" type="noConversion"/>
  </si>
  <si>
    <t>Accounting &amp; Tax</t>
    <phoneticPr fontId="14" type="noConversion"/>
  </si>
  <si>
    <t>[indicator]</t>
  </si>
  <si>
    <t>Sum</t>
    <phoneticPr fontId="14" type="noConversion"/>
  </si>
  <si>
    <t>Schedule</t>
    <phoneticPr fontId="14" type="noConversion"/>
  </si>
  <si>
    <t>[KRW/kWh]</t>
    <phoneticPr fontId="14" type="noConversion"/>
  </si>
  <si>
    <t>[Multiple]</t>
    <phoneticPr fontId="14" type="noConversion"/>
  </si>
  <si>
    <t>Opex</t>
    <phoneticPr fontId="14" type="noConversion"/>
  </si>
  <si>
    <t>Period end</t>
    <phoneticPr fontId="14" type="noConversion"/>
  </si>
  <si>
    <t>%</t>
    <phoneticPr fontId="14" type="noConversion"/>
  </si>
  <si>
    <t>Amounts</t>
    <phoneticPr fontId="14" type="noConversion"/>
  </si>
  <si>
    <t>[%]</t>
    <phoneticPr fontId="14" type="noConversion"/>
  </si>
  <si>
    <r>
      <rPr>
        <b/>
        <sz val="10"/>
        <rFont val="맑은 고딕"/>
        <family val="3"/>
        <charset val="129"/>
      </rPr>
      <t>이익잉여금처분액</t>
    </r>
  </si>
  <si>
    <r>
      <rPr>
        <b/>
        <sz val="10"/>
        <color theme="1"/>
        <rFont val="맑은 고딕"/>
        <family val="3"/>
        <charset val="129"/>
      </rPr>
      <t>차기이월이익잉여금</t>
    </r>
  </si>
  <si>
    <r>
      <rPr>
        <sz val="10"/>
        <color theme="1"/>
        <rFont val="맑은 고딕"/>
        <family val="3"/>
        <charset val="129"/>
      </rPr>
      <t>배당금</t>
    </r>
    <r>
      <rPr>
        <sz val="10"/>
        <color theme="1"/>
        <rFont val="Arial"/>
        <family val="2"/>
      </rPr>
      <t>(</t>
    </r>
    <r>
      <rPr>
        <sz val="10"/>
        <color theme="1"/>
        <rFont val="맑은 고딕"/>
        <family val="3"/>
        <charset val="129"/>
      </rPr>
      <t>결의기준</t>
    </r>
    <r>
      <rPr>
        <sz val="10"/>
        <color theme="1"/>
        <rFont val="Arial"/>
        <family val="2"/>
      </rPr>
      <t>)</t>
    </r>
  </si>
  <si>
    <r>
      <rPr>
        <sz val="10"/>
        <color theme="1"/>
        <rFont val="맑은 고딕"/>
        <family val="3"/>
        <charset val="129"/>
      </rPr>
      <t>배당금</t>
    </r>
    <r>
      <rPr>
        <sz val="10"/>
        <color theme="1"/>
        <rFont val="Arial"/>
        <family val="2"/>
      </rPr>
      <t>(</t>
    </r>
    <r>
      <rPr>
        <sz val="10"/>
        <color theme="1"/>
        <rFont val="맑은 고딕"/>
        <family val="3"/>
        <charset val="129"/>
      </rPr>
      <t>지급기준</t>
    </r>
    <r>
      <rPr>
        <sz val="10"/>
        <color theme="1"/>
        <rFont val="Arial"/>
        <family val="2"/>
      </rPr>
      <t>)</t>
    </r>
  </si>
  <si>
    <r>
      <rPr>
        <sz val="10"/>
        <rFont val="맑은 고딕"/>
        <family val="3"/>
        <charset val="129"/>
      </rPr>
      <t>현금의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증가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감소</t>
    </r>
    <r>
      <rPr>
        <sz val="10"/>
        <rFont val="Arial"/>
        <family val="2"/>
      </rPr>
      <t>)</t>
    </r>
  </si>
  <si>
    <t>Waterfall Check</t>
    <phoneticPr fontId="14" type="noConversion"/>
  </si>
  <si>
    <t>[month]</t>
    <phoneticPr fontId="14" type="noConversion"/>
  </si>
  <si>
    <r>
      <rPr>
        <b/>
        <sz val="10"/>
        <rFont val="맑은 고딕"/>
        <family val="3"/>
        <charset val="129"/>
      </rPr>
      <t>연간과세소득</t>
    </r>
  </si>
  <si>
    <r>
      <rPr>
        <sz val="10"/>
        <rFont val="맑은 고딕"/>
        <family val="3"/>
        <charset val="129"/>
      </rPr>
      <t>양의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과세소득</t>
    </r>
  </si>
  <si>
    <r>
      <rPr>
        <sz val="10"/>
        <rFont val="맑은 고딕"/>
        <family val="3"/>
        <charset val="129"/>
      </rPr>
      <t>음의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과세소득</t>
    </r>
  </si>
  <si>
    <r>
      <rPr>
        <b/>
        <sz val="10"/>
        <rFont val="맑은 고딕"/>
        <family val="3"/>
        <charset val="129"/>
      </rPr>
      <t>이월결손금</t>
    </r>
  </si>
  <si>
    <r>
      <t>1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</si>
  <si>
    <r>
      <t>2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</si>
  <si>
    <r>
      <t>3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</si>
  <si>
    <r>
      <t>4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</si>
  <si>
    <r>
      <t>5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</si>
  <si>
    <r>
      <t>6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</si>
  <si>
    <r>
      <t>7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</si>
  <si>
    <r>
      <t>8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</si>
  <si>
    <r>
      <t>9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</si>
  <si>
    <r>
      <t>10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</si>
  <si>
    <r>
      <rPr>
        <b/>
        <sz val="10"/>
        <rFont val="맑은 고딕"/>
        <family val="3"/>
        <charset val="129"/>
      </rPr>
      <t>과세표준</t>
    </r>
  </si>
  <si>
    <r>
      <rPr>
        <sz val="10"/>
        <rFont val="맑은 고딕"/>
        <family val="3"/>
        <charset val="129"/>
      </rPr>
      <t>당해연도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발생액</t>
    </r>
  </si>
  <si>
    <r>
      <t>1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발생액</t>
    </r>
  </si>
  <si>
    <r>
      <t>2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발생액</t>
    </r>
  </si>
  <si>
    <r>
      <t>3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발생액</t>
    </r>
  </si>
  <si>
    <r>
      <t>4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발생액</t>
    </r>
  </si>
  <si>
    <r>
      <rPr>
        <b/>
        <sz val="10"/>
        <rFont val="맑은 고딕"/>
        <family val="3"/>
        <charset val="129"/>
      </rPr>
      <t>공제가능액</t>
    </r>
  </si>
  <si>
    <r>
      <rPr>
        <sz val="10"/>
        <rFont val="맑은 고딕"/>
        <family val="3"/>
        <charset val="129"/>
      </rPr>
      <t>공제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금액</t>
    </r>
  </si>
  <si>
    <r>
      <rPr>
        <sz val="10"/>
        <rFont val="맑은 고딕"/>
        <family val="3"/>
        <charset val="129"/>
      </rPr>
      <t>실제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공제액</t>
    </r>
  </si>
  <si>
    <t>[Year]</t>
    <phoneticPr fontId="14" type="noConversion"/>
  </si>
  <si>
    <t>Macro Check</t>
    <phoneticPr fontId="14" type="noConversion"/>
  </si>
  <si>
    <t>Period Ending</t>
    <phoneticPr fontId="120" type="noConversion"/>
  </si>
  <si>
    <t xml:space="preserve">Year </t>
  </si>
  <si>
    <t>Quarter</t>
    <phoneticPr fontId="14" type="noConversion"/>
  </si>
  <si>
    <t>Capex</t>
  </si>
  <si>
    <r>
      <rPr>
        <sz val="10"/>
        <rFont val="맑은 고딕"/>
        <family val="3"/>
        <charset val="129"/>
      </rPr>
      <t>영업수익</t>
    </r>
  </si>
  <si>
    <r>
      <rPr>
        <sz val="10"/>
        <rFont val="맑은 고딕"/>
        <family val="3"/>
        <charset val="129"/>
      </rPr>
      <t>영업비용</t>
    </r>
  </si>
  <si>
    <r>
      <rPr>
        <sz val="10"/>
        <rFont val="맑은 고딕"/>
        <family val="3"/>
        <charset val="129"/>
      </rPr>
      <t>법인세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지급</t>
    </r>
  </si>
  <si>
    <t>Macro Check</t>
    <phoneticPr fontId="14" type="noConversion"/>
  </si>
  <si>
    <t>Cash deficiency check</t>
    <phoneticPr fontId="14" type="noConversion"/>
  </si>
  <si>
    <t>Balance sheet check</t>
    <phoneticPr fontId="14" type="noConversion"/>
  </si>
  <si>
    <t>Cash distribution check</t>
    <phoneticPr fontId="14" type="noConversion"/>
  </si>
  <si>
    <t>Cash outflow</t>
    <phoneticPr fontId="117" type="noConversion"/>
  </si>
  <si>
    <t>Cash inflow</t>
    <phoneticPr fontId="117" type="noConversion"/>
  </si>
  <si>
    <t>Net cashflow</t>
    <phoneticPr fontId="117" type="noConversion"/>
  </si>
  <si>
    <t>unit</t>
    <phoneticPr fontId="117" type="noConversion"/>
  </si>
  <si>
    <t>sum</t>
    <phoneticPr fontId="117" type="noConversion"/>
  </si>
  <si>
    <t>Project IRR</t>
    <phoneticPr fontId="14" type="noConversion"/>
  </si>
  <si>
    <t>[Date]</t>
    <phoneticPr fontId="117" type="noConversion"/>
  </si>
  <si>
    <t>Opex &amp; Capex</t>
    <phoneticPr fontId="14" type="noConversion"/>
  </si>
  <si>
    <t>Revenue</t>
    <phoneticPr fontId="14" type="noConversion"/>
  </si>
  <si>
    <t>Opex &amp; Capex</t>
    <phoneticPr fontId="14" type="noConversion"/>
  </si>
  <si>
    <t>Opex Summary</t>
    <phoneticPr fontId="18" type="noConversion"/>
  </si>
  <si>
    <t>Capex Summary</t>
    <phoneticPr fontId="18" type="noConversion"/>
  </si>
  <si>
    <t>[indicator]</t>
    <phoneticPr fontId="117" type="noConversion"/>
  </si>
  <si>
    <t>OK</t>
  </si>
  <si>
    <t>FCF</t>
    <phoneticPr fontId="14" type="noConversion"/>
  </si>
  <si>
    <t>[Multiple]</t>
    <phoneticPr fontId="14" type="noConversion"/>
  </si>
  <si>
    <t>Report</t>
    <phoneticPr fontId="14" type="noConversion"/>
  </si>
  <si>
    <r>
      <rPr>
        <b/>
        <sz val="9"/>
        <rFont val="맑은 고딕"/>
        <family val="3"/>
        <charset val="129"/>
      </rPr>
      <t>구분</t>
    </r>
    <phoneticPr fontId="14" type="noConversion"/>
  </si>
  <si>
    <t>EBITDA</t>
    <phoneticPr fontId="14" type="noConversion"/>
  </si>
  <si>
    <t>EBITDA margin</t>
    <phoneticPr fontId="14" type="noConversion"/>
  </si>
  <si>
    <r>
      <rPr>
        <b/>
        <sz val="9"/>
        <rFont val="맑은 고딕"/>
        <family val="3"/>
        <charset val="129"/>
      </rPr>
      <t>구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분</t>
    </r>
    <r>
      <rPr>
        <b/>
        <sz val="9"/>
        <rFont val="Arial"/>
        <family val="2"/>
      </rPr>
      <t xml:space="preserve"> </t>
    </r>
  </si>
  <si>
    <r>
      <rPr>
        <b/>
        <sz val="9"/>
        <rFont val="맑은 고딕"/>
        <family val="3"/>
        <charset val="129"/>
      </rPr>
      <t>단순</t>
    </r>
    <r>
      <rPr>
        <b/>
        <sz val="9"/>
        <rFont val="Arial"/>
        <family val="2"/>
      </rPr>
      <t>DSCR</t>
    </r>
  </si>
  <si>
    <r>
      <rPr>
        <b/>
        <sz val="9"/>
        <rFont val="맑은 고딕"/>
        <family val="3"/>
        <charset val="129"/>
      </rPr>
      <t>합계</t>
    </r>
    <phoneticPr fontId="14" type="noConversion"/>
  </si>
  <si>
    <r>
      <rPr>
        <sz val="10"/>
        <rFont val="맑은 고딕"/>
        <family val="3"/>
        <charset val="129"/>
      </rPr>
      <t>기타유형자산</t>
    </r>
    <phoneticPr fontId="18" type="noConversion"/>
  </si>
  <si>
    <r>
      <rPr>
        <b/>
        <sz val="10"/>
        <color theme="1"/>
        <rFont val="맑은 고딕"/>
        <family val="3"/>
        <charset val="129"/>
      </rPr>
      <t>누적</t>
    </r>
    <r>
      <rPr>
        <b/>
        <sz val="10"/>
        <color theme="1"/>
        <rFont val="Arial"/>
        <family val="2"/>
      </rPr>
      <t xml:space="preserve"> DSCR</t>
    </r>
    <phoneticPr fontId="14" type="noConversion"/>
  </si>
  <si>
    <r>
      <rPr>
        <b/>
        <sz val="10"/>
        <color theme="1"/>
        <rFont val="맑은 고딕"/>
        <family val="3"/>
        <charset val="129"/>
      </rPr>
      <t>단순</t>
    </r>
    <r>
      <rPr>
        <b/>
        <sz val="10"/>
        <color theme="1"/>
        <rFont val="Arial"/>
        <family val="2"/>
      </rPr>
      <t xml:space="preserve"> DSCR</t>
    </r>
    <phoneticPr fontId="14" type="noConversion"/>
  </si>
  <si>
    <r>
      <rPr>
        <sz val="10"/>
        <rFont val="맑은 고딕"/>
        <family val="3"/>
        <charset val="129"/>
      </rPr>
      <t>평균</t>
    </r>
    <r>
      <rPr>
        <sz val="10"/>
        <rFont val="Arial"/>
        <family val="2"/>
      </rPr>
      <t xml:space="preserve"> DSCR</t>
    </r>
    <phoneticPr fontId="14" type="noConversion"/>
  </si>
  <si>
    <r>
      <rPr>
        <sz val="10"/>
        <rFont val="맑은 고딕"/>
        <family val="3"/>
        <charset val="129"/>
      </rPr>
      <t>기초현금</t>
    </r>
    <phoneticPr fontId="14" type="noConversion"/>
  </si>
  <si>
    <r>
      <rPr>
        <b/>
        <sz val="9"/>
        <rFont val="맑은 고딕"/>
        <family val="3"/>
        <charset val="129"/>
      </rPr>
      <t>운영비용</t>
    </r>
    <phoneticPr fontId="14" type="noConversion"/>
  </si>
  <si>
    <r>
      <rPr>
        <b/>
        <sz val="9"/>
        <rFont val="맑은 고딕"/>
        <family val="3"/>
        <charset val="129"/>
      </rPr>
      <t>수익성분석결과</t>
    </r>
    <phoneticPr fontId="14" type="noConversion"/>
  </si>
  <si>
    <r>
      <rPr>
        <b/>
        <sz val="9"/>
        <rFont val="맑은 고딕"/>
        <family val="3"/>
        <charset val="129"/>
      </rPr>
      <t>운영수입</t>
    </r>
    <phoneticPr fontId="14" type="noConversion"/>
  </si>
  <si>
    <r>
      <rPr>
        <sz val="9"/>
        <rFont val="맑은 고딕"/>
        <family val="3"/>
        <charset val="129"/>
      </rPr>
      <t>운영비용</t>
    </r>
    <phoneticPr fontId="14" type="noConversion"/>
  </si>
  <si>
    <r>
      <rPr>
        <b/>
        <sz val="9"/>
        <rFont val="맑은 고딕"/>
        <family val="3"/>
        <charset val="129"/>
      </rPr>
      <t>원리금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상환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현금흐름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분석</t>
    </r>
    <phoneticPr fontId="14" type="noConversion"/>
  </si>
  <si>
    <r>
      <rPr>
        <b/>
        <sz val="9"/>
        <rFont val="맑은 고딕"/>
        <family val="3"/>
        <charset val="129"/>
      </rPr>
      <t>기초현금</t>
    </r>
  </si>
  <si>
    <r>
      <rPr>
        <b/>
        <sz val="9"/>
        <rFont val="맑은 고딕"/>
        <family val="3"/>
        <charset val="129"/>
      </rPr>
      <t>차입금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상환재원</t>
    </r>
  </si>
  <si>
    <r>
      <rPr>
        <b/>
        <sz val="9"/>
        <rFont val="맑은 고딕"/>
        <family val="3"/>
        <charset val="129"/>
      </rPr>
      <t>기말현금</t>
    </r>
  </si>
  <si>
    <r>
      <t xml:space="preserve">DSCR </t>
    </r>
    <r>
      <rPr>
        <b/>
        <sz val="9"/>
        <rFont val="맑은 고딕"/>
        <family val="3"/>
        <charset val="129"/>
      </rPr>
      <t>분석</t>
    </r>
    <phoneticPr fontId="14" type="noConversion"/>
  </si>
  <si>
    <r>
      <rPr>
        <sz val="9"/>
        <rFont val="맑은 고딕"/>
        <family val="3"/>
        <charset val="129"/>
      </rPr>
      <t>최소</t>
    </r>
    <r>
      <rPr>
        <sz val="9"/>
        <rFont val="Arial"/>
        <family val="2"/>
      </rPr>
      <t xml:space="preserve"> DSCR</t>
    </r>
    <phoneticPr fontId="14" type="noConversion"/>
  </si>
  <si>
    <r>
      <rPr>
        <sz val="9"/>
        <rFont val="맑은 고딕"/>
        <family val="3"/>
        <charset val="129"/>
      </rPr>
      <t>평균</t>
    </r>
    <r>
      <rPr>
        <sz val="9"/>
        <rFont val="Arial"/>
        <family val="2"/>
      </rPr>
      <t xml:space="preserve"> DSCR</t>
    </r>
    <phoneticPr fontId="14" type="noConversion"/>
  </si>
  <si>
    <r>
      <rPr>
        <b/>
        <sz val="9"/>
        <rFont val="맑은 고딕"/>
        <family val="3"/>
        <charset val="129"/>
      </rPr>
      <t>구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분</t>
    </r>
  </si>
  <si>
    <r>
      <rPr>
        <b/>
        <sz val="9"/>
        <rFont val="맑은 고딕"/>
        <family val="3"/>
        <charset val="129"/>
      </rPr>
      <t>영업수익</t>
    </r>
    <phoneticPr fontId="18" type="noConversion"/>
  </si>
  <si>
    <r>
      <rPr>
        <b/>
        <sz val="9"/>
        <rFont val="맑은 고딕"/>
        <family val="3"/>
        <charset val="129"/>
      </rPr>
      <t>영업비용</t>
    </r>
    <phoneticPr fontId="18" type="noConversion"/>
  </si>
  <si>
    <r>
      <rPr>
        <b/>
        <sz val="9"/>
        <rFont val="맑은 고딕"/>
        <family val="3"/>
        <charset val="129"/>
      </rPr>
      <t>영업이익</t>
    </r>
    <phoneticPr fontId="14" type="noConversion"/>
  </si>
  <si>
    <r>
      <rPr>
        <b/>
        <sz val="9"/>
        <rFont val="맑은 고딕"/>
        <family val="3"/>
        <charset val="129"/>
      </rPr>
      <t>영업외수익</t>
    </r>
    <phoneticPr fontId="14" type="noConversion"/>
  </si>
  <si>
    <r>
      <rPr>
        <b/>
        <sz val="9"/>
        <rFont val="맑은 고딕"/>
        <family val="3"/>
        <charset val="129"/>
      </rPr>
      <t>영업외비용</t>
    </r>
    <phoneticPr fontId="14" type="noConversion"/>
  </si>
  <si>
    <r>
      <rPr>
        <b/>
        <sz val="9"/>
        <rFont val="맑은 고딕"/>
        <family val="3"/>
        <charset val="129"/>
      </rPr>
      <t>법인세차감전순이익</t>
    </r>
  </si>
  <si>
    <r>
      <rPr>
        <sz val="9"/>
        <rFont val="맑은 고딕"/>
        <family val="3"/>
        <charset val="129"/>
      </rPr>
      <t>법인세비용</t>
    </r>
  </si>
  <si>
    <r>
      <rPr>
        <b/>
        <sz val="9"/>
        <rFont val="맑은 고딕"/>
        <family val="3"/>
        <charset val="129"/>
      </rPr>
      <t>당기순이익</t>
    </r>
  </si>
  <si>
    <r>
      <rPr>
        <b/>
        <sz val="9"/>
        <rFont val="맑은 고딕"/>
        <family val="3"/>
        <charset val="129"/>
      </rPr>
      <t>자산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총계</t>
    </r>
    <phoneticPr fontId="18" type="noConversion"/>
  </si>
  <si>
    <r>
      <rPr>
        <b/>
        <sz val="9"/>
        <rFont val="맑은 고딕"/>
        <family val="3"/>
        <charset val="129"/>
      </rPr>
      <t>부채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총계</t>
    </r>
    <phoneticPr fontId="18" type="noConversion"/>
  </si>
  <si>
    <r>
      <rPr>
        <b/>
        <sz val="9"/>
        <rFont val="맑은 고딕"/>
        <family val="3"/>
        <charset val="129"/>
      </rPr>
      <t>자본금</t>
    </r>
    <phoneticPr fontId="18" type="noConversion"/>
  </si>
  <si>
    <r>
      <rPr>
        <b/>
        <sz val="9"/>
        <rFont val="맑은 고딕"/>
        <family val="3"/>
        <charset val="129"/>
      </rPr>
      <t>이익잉여금</t>
    </r>
    <phoneticPr fontId="18" type="noConversion"/>
  </si>
  <si>
    <r>
      <rPr>
        <b/>
        <sz val="9"/>
        <rFont val="맑은 고딕"/>
        <family val="3"/>
        <charset val="129"/>
      </rPr>
      <t>자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본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총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계</t>
    </r>
  </si>
  <si>
    <r>
      <rPr>
        <b/>
        <sz val="9"/>
        <rFont val="맑은 고딕"/>
        <family val="3"/>
        <charset val="129"/>
      </rPr>
      <t>부채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및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자본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총계</t>
    </r>
  </si>
  <si>
    <r>
      <rPr>
        <b/>
        <sz val="9"/>
        <color theme="1"/>
        <rFont val="맑은 고딕"/>
        <family val="3"/>
        <charset val="129"/>
      </rPr>
      <t>구</t>
    </r>
    <r>
      <rPr>
        <b/>
        <sz val="9"/>
        <color theme="1"/>
        <rFont val="Arial"/>
        <family val="2"/>
      </rPr>
      <t xml:space="preserve">     </t>
    </r>
    <r>
      <rPr>
        <b/>
        <sz val="9"/>
        <color theme="1"/>
        <rFont val="맑은 고딕"/>
        <family val="3"/>
        <charset val="129"/>
      </rPr>
      <t>분</t>
    </r>
  </si>
  <si>
    <t>Appendix</t>
    <phoneticPr fontId="14" type="noConversion"/>
  </si>
  <si>
    <t>Period-end</t>
    <phoneticPr fontId="117" type="noConversion"/>
  </si>
  <si>
    <t>Year</t>
    <phoneticPr fontId="14" type="noConversion"/>
  </si>
  <si>
    <r>
      <rPr>
        <sz val="10"/>
        <color theme="0" tint="-0.499984740745262"/>
        <rFont val="맑은 고딕"/>
        <family val="3"/>
        <charset val="129"/>
      </rPr>
      <t>건설기간</t>
    </r>
  </si>
  <si>
    <t>TIC</t>
    <phoneticPr fontId="117" type="noConversion"/>
  </si>
  <si>
    <r>
      <rPr>
        <sz val="10"/>
        <rFont val="맑은 고딕"/>
        <family val="3"/>
        <charset val="129"/>
      </rPr>
      <t>건설이자</t>
    </r>
  </si>
  <si>
    <r>
      <rPr>
        <sz val="10"/>
        <rFont val="맑은 고딕"/>
        <family val="3"/>
        <charset val="129"/>
      </rPr>
      <t>신주발행비용</t>
    </r>
  </si>
  <si>
    <t>S-Curve</t>
    <phoneticPr fontId="117" type="noConversion"/>
  </si>
  <si>
    <t>[%]</t>
    <phoneticPr fontId="14" type="noConversion"/>
  </si>
  <si>
    <t>Financing</t>
    <phoneticPr fontId="117" type="noConversion"/>
  </si>
  <si>
    <t>(+) DSRA</t>
  </si>
  <si>
    <r>
      <rPr>
        <b/>
        <sz val="10"/>
        <rFont val="맑은 고딕"/>
        <family val="3"/>
        <charset val="129"/>
      </rPr>
      <t>차이</t>
    </r>
  </si>
  <si>
    <r>
      <rPr>
        <sz val="10"/>
        <rFont val="맑은 고딕"/>
        <family val="3"/>
        <charset val="129"/>
      </rPr>
      <t>금융부대비용</t>
    </r>
  </si>
  <si>
    <t>[KRWm]</t>
    <phoneticPr fontId="14" type="noConversion"/>
  </si>
  <si>
    <t>[Date]</t>
  </si>
  <si>
    <t>[Months]</t>
    <phoneticPr fontId="122" type="noConversion"/>
  </si>
  <si>
    <t>Construction</t>
    <phoneticPr fontId="14" type="noConversion"/>
  </si>
  <si>
    <t>Operation</t>
    <phoneticPr fontId="14" type="noConversion"/>
  </si>
  <si>
    <t>TIC &amp; funding</t>
    <phoneticPr fontId="14" type="noConversion"/>
  </si>
  <si>
    <t>FCF</t>
  </si>
  <si>
    <r>
      <rPr>
        <b/>
        <sz val="10"/>
        <color theme="1"/>
        <rFont val="맑은 고딕"/>
        <family val="3"/>
        <charset val="129"/>
      </rPr>
      <t>합계</t>
    </r>
    <phoneticPr fontId="117" type="noConversion"/>
  </si>
  <si>
    <r>
      <t xml:space="preserve">SMP </t>
    </r>
    <r>
      <rPr>
        <sz val="10"/>
        <color theme="1"/>
        <rFont val="맑은 고딕"/>
        <family val="3"/>
        <charset val="129"/>
      </rPr>
      <t>단가</t>
    </r>
    <r>
      <rPr>
        <sz val="10"/>
        <color theme="1"/>
        <rFont val="Arial"/>
        <family val="2"/>
      </rPr>
      <t/>
    </r>
    <phoneticPr fontId="117" type="noConversion"/>
  </si>
  <si>
    <r>
      <t>[</t>
    </r>
    <r>
      <rPr>
        <sz val="10"/>
        <color theme="1"/>
        <rFont val="맑은 고딕"/>
        <family val="3"/>
        <charset val="129"/>
      </rPr>
      <t>원</t>
    </r>
    <r>
      <rPr>
        <sz val="10"/>
        <color theme="1"/>
        <rFont val="Arial"/>
        <family val="2"/>
      </rPr>
      <t>/kWh]</t>
    </r>
    <phoneticPr fontId="117" type="noConversion"/>
  </si>
  <si>
    <r>
      <t xml:space="preserve">REC </t>
    </r>
    <r>
      <rPr>
        <sz val="10"/>
        <color theme="1"/>
        <rFont val="맑은 고딕"/>
        <family val="3"/>
        <charset val="129"/>
      </rPr>
      <t>판매량</t>
    </r>
    <phoneticPr fontId="117" type="noConversion"/>
  </si>
  <si>
    <r>
      <t xml:space="preserve">REC </t>
    </r>
    <r>
      <rPr>
        <sz val="10"/>
        <color theme="1"/>
        <rFont val="맑은 고딕"/>
        <family val="3"/>
        <charset val="129"/>
      </rPr>
      <t>단가</t>
    </r>
    <r>
      <rPr>
        <sz val="10"/>
        <color theme="1"/>
        <rFont val="Arial"/>
        <family val="2"/>
      </rPr>
      <t/>
    </r>
    <phoneticPr fontId="117" type="noConversion"/>
  </si>
  <si>
    <r>
      <rPr>
        <b/>
        <sz val="10"/>
        <color theme="0"/>
        <rFont val="맑은 고딕"/>
        <family val="3"/>
        <charset val="129"/>
      </rPr>
      <t>발전량</t>
    </r>
    <r>
      <rPr>
        <b/>
        <sz val="10"/>
        <color theme="0"/>
        <rFont val="Arial"/>
        <family val="2"/>
      </rPr>
      <t xml:space="preserve"> </t>
    </r>
    <r>
      <rPr>
        <b/>
        <sz val="10"/>
        <color theme="0"/>
        <rFont val="맑은 고딕"/>
        <family val="3"/>
        <charset val="129"/>
      </rPr>
      <t>및</t>
    </r>
    <r>
      <rPr>
        <b/>
        <sz val="10"/>
        <color theme="0"/>
        <rFont val="Arial"/>
        <family val="2"/>
      </rPr>
      <t xml:space="preserve"> </t>
    </r>
    <r>
      <rPr>
        <b/>
        <sz val="10"/>
        <color theme="0"/>
        <rFont val="맑은 고딕"/>
        <family val="3"/>
        <charset val="129"/>
      </rPr>
      <t>송전량</t>
    </r>
    <r>
      <rPr>
        <b/>
        <sz val="10"/>
        <color theme="0"/>
        <rFont val="Arial"/>
        <family val="2"/>
      </rPr>
      <t xml:space="preserve"> </t>
    </r>
    <r>
      <rPr>
        <b/>
        <sz val="10"/>
        <color theme="0"/>
        <rFont val="맑은 고딕"/>
        <family val="3"/>
        <charset val="129"/>
      </rPr>
      <t>추정</t>
    </r>
    <phoneticPr fontId="117" type="noConversion"/>
  </si>
  <si>
    <r>
      <rPr>
        <b/>
        <u/>
        <sz val="10"/>
        <color theme="1"/>
        <rFont val="맑은 고딕"/>
        <family val="3"/>
        <charset val="129"/>
      </rPr>
      <t>설비효율</t>
    </r>
    <phoneticPr fontId="117" type="noConversion"/>
  </si>
  <si>
    <r>
      <rPr>
        <b/>
        <u/>
        <sz val="10"/>
        <color theme="1"/>
        <rFont val="맑은 고딕"/>
        <family val="3"/>
        <charset val="129"/>
      </rPr>
      <t>설비용량</t>
    </r>
    <r>
      <rPr>
        <b/>
        <u/>
        <sz val="10"/>
        <color theme="1"/>
        <rFont val="Arial"/>
        <family val="2"/>
      </rPr>
      <t>(</t>
    </r>
    <r>
      <rPr>
        <b/>
        <u/>
        <sz val="10"/>
        <color theme="1"/>
        <rFont val="맑은 고딕"/>
        <family val="3"/>
        <charset val="129"/>
      </rPr>
      <t>효율감소</t>
    </r>
    <r>
      <rPr>
        <b/>
        <u/>
        <sz val="10"/>
        <color theme="1"/>
        <rFont val="Arial"/>
        <family val="2"/>
      </rPr>
      <t xml:space="preserve"> </t>
    </r>
    <r>
      <rPr>
        <b/>
        <u/>
        <sz val="10"/>
        <color theme="1"/>
        <rFont val="맑은 고딕"/>
        <family val="3"/>
        <charset val="129"/>
      </rPr>
      <t>반영</t>
    </r>
    <r>
      <rPr>
        <b/>
        <u/>
        <sz val="10"/>
        <color theme="1"/>
        <rFont val="Arial"/>
        <family val="2"/>
      </rPr>
      <t>)</t>
    </r>
    <phoneticPr fontId="117" type="noConversion"/>
  </si>
  <si>
    <r>
      <rPr>
        <b/>
        <u/>
        <sz val="10"/>
        <color theme="1"/>
        <rFont val="맑은 고딕"/>
        <family val="3"/>
        <charset val="129"/>
      </rPr>
      <t>태양광</t>
    </r>
    <r>
      <rPr>
        <b/>
        <u/>
        <sz val="10"/>
        <color theme="1"/>
        <rFont val="Arial"/>
        <family val="2"/>
      </rPr>
      <t xml:space="preserve"> </t>
    </r>
    <r>
      <rPr>
        <b/>
        <u/>
        <sz val="10"/>
        <color theme="1"/>
        <rFont val="맑은 고딕"/>
        <family val="3"/>
        <charset val="129"/>
      </rPr>
      <t>발전량</t>
    </r>
    <phoneticPr fontId="117" type="noConversion"/>
  </si>
  <si>
    <r>
      <rPr>
        <sz val="10"/>
        <color theme="1"/>
        <rFont val="맑은 고딕"/>
        <family val="3"/>
        <charset val="129"/>
      </rPr>
      <t>일조시간</t>
    </r>
    <phoneticPr fontId="117" type="noConversion"/>
  </si>
  <si>
    <r>
      <rPr>
        <sz val="10"/>
        <color theme="1"/>
        <rFont val="맑은 고딕"/>
        <family val="3"/>
        <charset val="129"/>
      </rPr>
      <t>소내소비율</t>
    </r>
    <phoneticPr fontId="117" type="noConversion"/>
  </si>
  <si>
    <r>
      <rPr>
        <sz val="10"/>
        <color theme="1"/>
        <rFont val="맑은 고딕"/>
        <family val="3"/>
        <charset val="129"/>
      </rPr>
      <t>일일발전량</t>
    </r>
    <phoneticPr fontId="117" type="noConversion"/>
  </si>
  <si>
    <r>
      <rPr>
        <sz val="10"/>
        <color theme="1"/>
        <rFont val="맑은 고딕"/>
        <family val="3"/>
        <charset val="129"/>
      </rPr>
      <t>적용비율</t>
    </r>
    <phoneticPr fontId="117" type="noConversion"/>
  </si>
  <si>
    <r>
      <rPr>
        <sz val="10"/>
        <color theme="1"/>
        <rFont val="맑은 고딕"/>
        <family val="3"/>
        <charset val="129"/>
      </rPr>
      <t>분기발전량</t>
    </r>
    <phoneticPr fontId="117" type="noConversion"/>
  </si>
  <si>
    <t>value</t>
    <phoneticPr fontId="14" type="noConversion"/>
  </si>
  <si>
    <r>
      <rPr>
        <sz val="10"/>
        <color theme="1"/>
        <rFont val="맑은 고딕"/>
        <family val="3"/>
        <charset val="129"/>
      </rPr>
      <t>배당금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지급</t>
    </r>
  </si>
  <si>
    <r>
      <rPr>
        <sz val="10"/>
        <rFont val="맑은 고딕"/>
        <family val="3"/>
        <charset val="129"/>
      </rPr>
      <t>건설이자</t>
    </r>
    <phoneticPr fontId="14" type="noConversion"/>
  </si>
  <si>
    <r>
      <rPr>
        <sz val="10"/>
        <color theme="1"/>
        <rFont val="맑은 고딕"/>
        <family val="3"/>
        <charset val="129"/>
      </rPr>
      <t>신주발행비용</t>
    </r>
    <phoneticPr fontId="14" type="noConversion"/>
  </si>
  <si>
    <r>
      <rPr>
        <b/>
        <sz val="10"/>
        <color theme="1"/>
        <rFont val="맑은 고딕"/>
        <family val="3"/>
        <charset val="129"/>
      </rPr>
      <t>값</t>
    </r>
    <r>
      <rPr>
        <b/>
        <sz val="10"/>
        <color theme="1"/>
        <rFont val="Arial"/>
        <family val="2"/>
      </rPr>
      <t>(B)</t>
    </r>
    <phoneticPr fontId="14" type="noConversion"/>
  </si>
  <si>
    <r>
      <rPr>
        <b/>
        <sz val="10"/>
        <color rgb="FFC00000"/>
        <rFont val="맑은 고딕"/>
        <family val="3"/>
        <charset val="129"/>
      </rPr>
      <t>수식</t>
    </r>
    <r>
      <rPr>
        <b/>
        <sz val="10"/>
        <color rgb="FFC00000"/>
        <rFont val="Arial"/>
        <family val="2"/>
      </rPr>
      <t>(A)</t>
    </r>
    <phoneticPr fontId="14" type="noConversion"/>
  </si>
  <si>
    <r>
      <rPr>
        <sz val="10"/>
        <color theme="1"/>
        <rFont val="맑은 고딕"/>
        <family val="3"/>
        <charset val="129"/>
      </rPr>
      <t>법인세비용</t>
    </r>
    <phoneticPr fontId="14" type="noConversion"/>
  </si>
  <si>
    <r>
      <rPr>
        <sz val="10"/>
        <rFont val="맑은 고딕"/>
        <family val="3"/>
        <charset val="129"/>
      </rPr>
      <t>시설장치</t>
    </r>
    <phoneticPr fontId="18" type="noConversion"/>
  </si>
  <si>
    <r>
      <rPr>
        <b/>
        <sz val="10"/>
        <rFont val="맑은 고딕"/>
        <family val="3"/>
        <charset val="129"/>
      </rPr>
      <t>자산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총계</t>
    </r>
    <phoneticPr fontId="18" type="noConversion"/>
  </si>
  <si>
    <r>
      <rPr>
        <b/>
        <sz val="10"/>
        <rFont val="맑은 고딕"/>
        <family val="3"/>
        <charset val="129"/>
      </rPr>
      <t>부채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총계</t>
    </r>
    <phoneticPr fontId="18" type="noConversion"/>
  </si>
  <si>
    <t>PV Degradation</t>
    <phoneticPr fontId="14" type="noConversion"/>
  </si>
  <si>
    <t>Degradation</t>
    <phoneticPr fontId="14" type="noConversion"/>
  </si>
  <si>
    <t>PV</t>
    <phoneticPr fontId="117" type="noConversion"/>
  </si>
  <si>
    <t>PV</t>
    <phoneticPr fontId="117" type="noConversion"/>
  </si>
  <si>
    <r>
      <rPr>
        <sz val="10"/>
        <rFont val="맑은 고딕"/>
        <family val="3"/>
        <charset val="129"/>
      </rPr>
      <t>청산배당</t>
    </r>
    <phoneticPr fontId="117" type="noConversion"/>
  </si>
  <si>
    <r>
      <rPr>
        <sz val="10"/>
        <rFont val="맑은 고딕"/>
        <family val="3"/>
        <charset val="129"/>
      </rPr>
      <t>최초배당시점</t>
    </r>
    <phoneticPr fontId="117" type="noConversion"/>
  </si>
  <si>
    <r>
      <t xml:space="preserve">DSRA </t>
    </r>
    <r>
      <rPr>
        <sz val="10"/>
        <rFont val="맑은 고딕"/>
        <family val="3"/>
        <charset val="129"/>
      </rPr>
      <t>기말잔액</t>
    </r>
    <phoneticPr fontId="117" type="noConversion"/>
  </si>
  <si>
    <r>
      <rPr>
        <sz val="10"/>
        <rFont val="맑은 고딕"/>
        <family val="3"/>
        <charset val="129"/>
      </rPr>
      <t>원리금상환재원</t>
    </r>
    <phoneticPr fontId="14" type="noConversion"/>
  </si>
  <si>
    <r>
      <rPr>
        <sz val="10"/>
        <rFont val="맑은 고딕"/>
        <family val="3"/>
        <charset val="129"/>
      </rPr>
      <t>원리금상환금액</t>
    </r>
    <phoneticPr fontId="14" type="noConversion"/>
  </si>
  <si>
    <r>
      <rPr>
        <sz val="10"/>
        <rFont val="맑은 고딕"/>
        <family val="3"/>
        <charset val="129"/>
      </rPr>
      <t>최소</t>
    </r>
    <r>
      <rPr>
        <sz val="10"/>
        <rFont val="Arial"/>
        <family val="2"/>
      </rPr>
      <t xml:space="preserve"> DSCR</t>
    </r>
    <phoneticPr fontId="14" type="noConversion"/>
  </si>
  <si>
    <r>
      <rPr>
        <sz val="10"/>
        <rFont val="맑은 고딕"/>
        <family val="3"/>
        <charset val="129"/>
      </rPr>
      <t>기말현금</t>
    </r>
    <phoneticPr fontId="14" type="noConversion"/>
  </si>
  <si>
    <t>per MW</t>
    <phoneticPr fontId="14" type="noConversion"/>
  </si>
  <si>
    <t>Amount</t>
    <phoneticPr fontId="14" type="noConversion"/>
  </si>
  <si>
    <t>per MW</t>
    <phoneticPr fontId="14" type="noConversion"/>
  </si>
  <si>
    <t>TIC</t>
    <phoneticPr fontId="14" type="noConversion"/>
  </si>
  <si>
    <t>Opex sensitivty</t>
    <phoneticPr fontId="14" type="noConversion"/>
  </si>
  <si>
    <t xml:space="preserve">Opex </t>
    <phoneticPr fontId="14" type="noConversion"/>
  </si>
  <si>
    <t>PV inverter</t>
  </si>
  <si>
    <t>SMP scenario</t>
    <phoneticPr fontId="14" type="noConversion"/>
  </si>
  <si>
    <r>
      <rPr>
        <sz val="10"/>
        <rFont val="맑은 고딕"/>
        <family val="3"/>
        <charset val="129"/>
      </rPr>
      <t>상환종료</t>
    </r>
  </si>
  <si>
    <t>Project name</t>
    <phoneticPr fontId="14" type="noConversion"/>
  </si>
  <si>
    <t>Revenue summary</t>
    <phoneticPr fontId="117" type="noConversion"/>
  </si>
  <si>
    <t>Cashflow statements(Q)</t>
    <phoneticPr fontId="14" type="noConversion"/>
  </si>
  <si>
    <r>
      <rPr>
        <b/>
        <sz val="10"/>
        <color theme="0"/>
        <rFont val="맑은 고딕"/>
        <family val="3"/>
        <charset val="129"/>
      </rPr>
      <t>건설이자</t>
    </r>
    <phoneticPr fontId="117" type="noConversion"/>
  </si>
  <si>
    <r>
      <rPr>
        <b/>
        <sz val="10"/>
        <rFont val="맑은 고딕"/>
        <family val="3"/>
        <charset val="129"/>
      </rPr>
      <t>차입금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기초잔액</t>
    </r>
    <phoneticPr fontId="14" type="noConversion"/>
  </si>
  <si>
    <r>
      <rPr>
        <sz val="10"/>
        <rFont val="맑은 고딕"/>
        <family val="3"/>
        <charset val="129"/>
      </rPr>
      <t>합계</t>
    </r>
    <phoneticPr fontId="14" type="noConversion"/>
  </si>
  <si>
    <r>
      <rPr>
        <b/>
        <sz val="10"/>
        <color theme="0"/>
        <rFont val="맑은 고딕"/>
        <family val="3"/>
        <charset val="129"/>
      </rPr>
      <t>신주발행비용</t>
    </r>
    <phoneticPr fontId="117" type="noConversion"/>
  </si>
  <si>
    <r>
      <rPr>
        <sz val="10"/>
        <color theme="1"/>
        <rFont val="맑은 고딕"/>
        <family val="3"/>
        <charset val="129"/>
      </rPr>
      <t>자본금납입액</t>
    </r>
    <phoneticPr fontId="14" type="noConversion"/>
  </si>
  <si>
    <r>
      <rPr>
        <sz val="10"/>
        <color theme="1"/>
        <rFont val="맑은 고딕"/>
        <family val="3"/>
        <charset val="129"/>
      </rPr>
      <t>적용비율</t>
    </r>
    <phoneticPr fontId="14" type="noConversion"/>
  </si>
  <si>
    <r>
      <rPr>
        <b/>
        <sz val="10"/>
        <color theme="0"/>
        <rFont val="맑은 고딕"/>
        <family val="3"/>
        <charset val="129"/>
      </rPr>
      <t>금융부대비용</t>
    </r>
    <r>
      <rPr>
        <b/>
        <sz val="10"/>
        <color theme="0"/>
        <rFont val="Arial"/>
        <family val="2"/>
      </rPr>
      <t xml:space="preserve"> </t>
    </r>
    <r>
      <rPr>
        <b/>
        <sz val="10"/>
        <color theme="0"/>
        <rFont val="맑은 고딕"/>
        <family val="3"/>
        <charset val="129"/>
      </rPr>
      <t>산정</t>
    </r>
    <phoneticPr fontId="117" type="noConversion"/>
  </si>
  <si>
    <r>
      <rPr>
        <b/>
        <sz val="10"/>
        <color theme="1"/>
        <rFont val="맑은 고딕"/>
        <family val="3"/>
        <charset val="129"/>
      </rPr>
      <t>약정체결시점</t>
    </r>
    <phoneticPr fontId="14" type="noConversion"/>
  </si>
  <si>
    <r>
      <rPr>
        <b/>
        <sz val="10"/>
        <color theme="1"/>
        <rFont val="맑은 고딕"/>
        <family val="3"/>
        <charset val="129"/>
      </rPr>
      <t>최초인출시점</t>
    </r>
    <phoneticPr fontId="14" type="noConversion"/>
  </si>
  <si>
    <r>
      <rPr>
        <b/>
        <sz val="10"/>
        <rFont val="맑은 고딕"/>
        <family val="3"/>
        <charset val="129"/>
      </rPr>
      <t>금융부대비용</t>
    </r>
    <phoneticPr fontId="14" type="noConversion"/>
  </si>
  <si>
    <r>
      <rPr>
        <b/>
        <sz val="10"/>
        <rFont val="맑은 고딕"/>
        <family val="3"/>
        <charset val="129"/>
      </rPr>
      <t>합계</t>
    </r>
    <phoneticPr fontId="14" type="noConversion"/>
  </si>
  <si>
    <r>
      <rPr>
        <sz val="10"/>
        <rFont val="맑은 고딕"/>
        <family val="3"/>
        <charset val="129"/>
      </rPr>
      <t>관리수수료</t>
    </r>
    <phoneticPr fontId="14" type="noConversion"/>
  </si>
  <si>
    <r>
      <rPr>
        <sz val="10"/>
        <rFont val="맑은 고딕"/>
        <family val="3"/>
        <charset val="129"/>
      </rPr>
      <t>약정수수료</t>
    </r>
    <phoneticPr fontId="14" type="noConversion"/>
  </si>
  <si>
    <r>
      <rPr>
        <sz val="10"/>
        <rFont val="맑은 고딕"/>
        <family val="3"/>
        <charset val="129"/>
      </rPr>
      <t>대리은행수수료</t>
    </r>
    <phoneticPr fontId="14" type="noConversion"/>
  </si>
  <si>
    <t>Check</t>
    <phoneticPr fontId="14" type="noConversion"/>
  </si>
  <si>
    <r>
      <rPr>
        <b/>
        <sz val="10"/>
        <rFont val="맑은 고딕"/>
        <family val="3"/>
        <charset val="129"/>
      </rPr>
      <t>건설이자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값</t>
    </r>
    <r>
      <rPr>
        <b/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</si>
  <si>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유형자산상각비</t>
    </r>
    <phoneticPr fontId="18" type="noConversion"/>
  </si>
  <si>
    <r>
      <rPr>
        <sz val="10"/>
        <rFont val="맑은 고딕"/>
        <family val="3"/>
        <charset val="129"/>
      </rPr>
      <t>무형자산상각비</t>
    </r>
    <phoneticPr fontId="18" type="noConversion"/>
  </si>
  <si>
    <r>
      <rPr>
        <sz val="10"/>
        <rFont val="맑은 고딕"/>
        <family val="3"/>
        <charset val="129"/>
      </rPr>
      <t>대리은행수수료</t>
    </r>
    <phoneticPr fontId="18" type="noConversion"/>
  </si>
  <si>
    <r>
      <rPr>
        <b/>
        <sz val="10"/>
        <rFont val="맑은 고딕"/>
        <family val="3"/>
        <charset val="129"/>
      </rPr>
      <t>법인세차감전순이익</t>
    </r>
    <phoneticPr fontId="18" type="noConversion"/>
  </si>
  <si>
    <r>
      <rPr>
        <sz val="10"/>
        <rFont val="맑은 고딕"/>
        <family val="3"/>
        <charset val="129"/>
      </rPr>
      <t>법인세비용</t>
    </r>
    <phoneticPr fontId="18" type="noConversion"/>
  </si>
  <si>
    <r>
      <t xml:space="preserve">(*2) </t>
    </r>
    <r>
      <rPr>
        <b/>
        <u/>
        <sz val="10"/>
        <rFont val="맑은 고딕"/>
        <family val="3"/>
        <charset val="129"/>
      </rPr>
      <t>전력판매량</t>
    </r>
    <r>
      <rPr>
        <b/>
        <u/>
        <sz val="10"/>
        <rFont val="Arial"/>
        <family val="2"/>
      </rPr>
      <t xml:space="preserve"> </t>
    </r>
    <r>
      <rPr>
        <b/>
        <u/>
        <sz val="10"/>
        <rFont val="맑은 고딕"/>
        <family val="3"/>
        <charset val="129"/>
      </rPr>
      <t>및</t>
    </r>
    <r>
      <rPr>
        <b/>
        <u/>
        <sz val="10"/>
        <rFont val="Arial"/>
        <family val="2"/>
      </rPr>
      <t xml:space="preserve"> REC</t>
    </r>
    <r>
      <rPr>
        <b/>
        <u/>
        <sz val="10"/>
        <rFont val="맑은 고딕"/>
        <family val="3"/>
        <charset val="129"/>
      </rPr>
      <t>판매량</t>
    </r>
    <r>
      <rPr>
        <b/>
        <u/>
        <sz val="10"/>
        <rFont val="Arial"/>
        <family val="2"/>
      </rPr>
      <t xml:space="preserve"> </t>
    </r>
    <phoneticPr fontId="90" type="noConversion"/>
  </si>
  <si>
    <r>
      <rPr>
        <sz val="10"/>
        <color theme="1"/>
        <rFont val="맑은 고딕"/>
        <family val="3"/>
        <charset val="129"/>
      </rPr>
      <t>전력판매량</t>
    </r>
    <phoneticPr fontId="117" type="noConversion"/>
  </si>
  <si>
    <r>
      <t>REC</t>
    </r>
    <r>
      <rPr>
        <sz val="10"/>
        <color theme="1"/>
        <rFont val="맑은 고딕"/>
        <family val="3"/>
        <charset val="129"/>
      </rPr>
      <t>판매량</t>
    </r>
    <phoneticPr fontId="117" type="noConversion"/>
  </si>
  <si>
    <r>
      <t xml:space="preserve">REC </t>
    </r>
    <r>
      <rPr>
        <sz val="10"/>
        <rFont val="맑은 고딕"/>
        <family val="3"/>
        <charset val="129"/>
      </rPr>
      <t>수수료</t>
    </r>
    <phoneticPr fontId="117" type="noConversion"/>
  </si>
  <si>
    <r>
      <rPr>
        <sz val="10"/>
        <rFont val="맑은 고딕"/>
        <family val="3"/>
        <charset val="129"/>
      </rPr>
      <t>합계</t>
    </r>
    <phoneticPr fontId="117" type="noConversion"/>
  </si>
  <si>
    <r>
      <rPr>
        <b/>
        <sz val="10"/>
        <color theme="1"/>
        <rFont val="맑은 고딕"/>
        <family val="3"/>
        <charset val="129"/>
      </rPr>
      <t>교체</t>
    </r>
    <r>
      <rPr>
        <b/>
        <sz val="10"/>
        <color theme="1"/>
        <rFont val="Arial"/>
        <family val="2"/>
      </rPr>
      <t xml:space="preserve"> index</t>
    </r>
    <phoneticPr fontId="117" type="noConversion"/>
  </si>
  <si>
    <r>
      <rPr>
        <b/>
        <sz val="10"/>
        <color theme="1"/>
        <rFont val="맑은 고딕"/>
        <family val="3"/>
        <charset val="129"/>
      </rPr>
      <t>금액</t>
    </r>
    <phoneticPr fontId="117" type="noConversion"/>
  </si>
  <si>
    <t>Revenue</t>
    <phoneticPr fontId="70" type="noConversion"/>
  </si>
  <si>
    <t>Project IRR &amp; Equity IRR 등 산정</t>
    <phoneticPr fontId="14" type="noConversion"/>
  </si>
  <si>
    <r>
      <rPr>
        <sz val="10"/>
        <rFont val="맑은 고딕"/>
        <family val="3"/>
        <charset val="129"/>
      </rPr>
      <t>영업비용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자본적지출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산정근거</t>
    </r>
    <phoneticPr fontId="14" type="noConversion"/>
  </si>
  <si>
    <t>SMP price</t>
    <phoneticPr fontId="14" type="noConversion"/>
  </si>
  <si>
    <r>
      <rPr>
        <sz val="10"/>
        <rFont val="맑은 고딕"/>
        <family val="3"/>
        <charset val="129"/>
      </rPr>
      <t>발전량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적용비율</t>
    </r>
  </si>
  <si>
    <r>
      <t xml:space="preserve">[Case1] </t>
    </r>
    <r>
      <rPr>
        <sz val="10"/>
        <rFont val="맑은 고딕"/>
        <family val="3"/>
        <charset val="129"/>
      </rPr>
      <t>한국전기연구원</t>
    </r>
    <r>
      <rPr>
        <sz val="10"/>
        <rFont val="Arial"/>
        <family val="2"/>
      </rPr>
      <t xml:space="preserve"> Case 1</t>
    </r>
  </si>
  <si>
    <r>
      <t xml:space="preserve">[Case2] </t>
    </r>
    <r>
      <rPr>
        <sz val="10"/>
        <color theme="1"/>
        <rFont val="맑은 고딕"/>
        <family val="3"/>
        <charset val="129"/>
      </rPr>
      <t>한국전기연구원</t>
    </r>
    <r>
      <rPr>
        <sz val="10"/>
        <color theme="1"/>
        <rFont val="Arial"/>
        <family val="2"/>
      </rPr>
      <t xml:space="preserve"> Case 2</t>
    </r>
  </si>
  <si>
    <r>
      <t>2</t>
    </r>
    <r>
      <rPr>
        <sz val="10"/>
        <rFont val="맑은 고딕"/>
        <family val="3"/>
        <charset val="129"/>
      </rPr>
      <t>억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이하</t>
    </r>
  </si>
  <si>
    <r>
      <t>2</t>
    </r>
    <r>
      <rPr>
        <sz val="10"/>
        <rFont val="맑은 고딕"/>
        <family val="3"/>
        <charset val="129"/>
      </rPr>
      <t>억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초과</t>
    </r>
    <r>
      <rPr>
        <sz val="10"/>
        <rFont val="Arial"/>
        <family val="2"/>
      </rPr>
      <t xml:space="preserve"> 200</t>
    </r>
    <r>
      <rPr>
        <sz val="10"/>
        <rFont val="맑은 고딕"/>
        <family val="3"/>
        <charset val="129"/>
      </rPr>
      <t>억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이하</t>
    </r>
  </si>
  <si>
    <r>
      <t>200</t>
    </r>
    <r>
      <rPr>
        <sz val="10"/>
        <rFont val="맑은 고딕"/>
        <family val="3"/>
        <charset val="129"/>
      </rPr>
      <t>억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초과</t>
    </r>
  </si>
  <si>
    <t>[Indicator]</t>
    <phoneticPr fontId="14" type="noConversion"/>
  </si>
  <si>
    <r>
      <t xml:space="preserve">SMP </t>
    </r>
    <r>
      <rPr>
        <sz val="10"/>
        <rFont val="맑은 고딕"/>
        <family val="3"/>
        <charset val="129"/>
      </rPr>
      <t>수수료</t>
    </r>
    <phoneticPr fontId="117" type="noConversion"/>
  </si>
  <si>
    <r>
      <t xml:space="preserve">(*3) </t>
    </r>
    <r>
      <rPr>
        <b/>
        <u/>
        <sz val="10"/>
        <rFont val="맑은 고딕"/>
        <family val="3"/>
        <charset val="129"/>
      </rPr>
      <t>전력거래수수료</t>
    </r>
    <phoneticPr fontId="117" type="noConversion"/>
  </si>
  <si>
    <t>[Indicator]</t>
    <phoneticPr fontId="117" type="noConversion"/>
  </si>
  <si>
    <t>[Indicator]</t>
    <phoneticPr fontId="117" type="noConversion"/>
  </si>
  <si>
    <t>[Indicator]</t>
    <phoneticPr fontId="117" type="noConversion"/>
  </si>
  <si>
    <t>[Indicator]</t>
    <phoneticPr fontId="117" type="noConversion"/>
  </si>
  <si>
    <t>No.</t>
    <phoneticPr fontId="14" type="noConversion"/>
  </si>
  <si>
    <t>[%]</t>
    <phoneticPr fontId="117" type="noConversion"/>
  </si>
  <si>
    <r>
      <rPr>
        <b/>
        <sz val="10"/>
        <rFont val="맑은 고딕"/>
        <family val="3"/>
        <charset val="129"/>
      </rPr>
      <t>법인세비용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수식</t>
    </r>
    <r>
      <rPr>
        <b/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</si>
  <si>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현금및현금성자산</t>
    </r>
    <phoneticPr fontId="18" type="noConversion"/>
  </si>
  <si>
    <r>
      <rPr>
        <sz val="10"/>
        <rFont val="맑은 고딕"/>
        <family val="3"/>
        <charset val="129"/>
      </rPr>
      <t>건설중인자산</t>
    </r>
    <phoneticPr fontId="18" type="noConversion"/>
  </si>
  <si>
    <r>
      <rPr>
        <sz val="10"/>
        <rFont val="맑은 고딕"/>
        <family val="3"/>
        <charset val="129"/>
      </rPr>
      <t>미지급운영비</t>
    </r>
    <phoneticPr fontId="18" type="noConversion"/>
  </si>
  <si>
    <r>
      <rPr>
        <sz val="10"/>
        <rFont val="맑은 고딕"/>
        <family val="3"/>
        <charset val="129"/>
      </rPr>
      <t>복구충당부채</t>
    </r>
    <phoneticPr fontId="18" type="noConversion"/>
  </si>
  <si>
    <r>
      <rPr>
        <b/>
        <sz val="10"/>
        <rFont val="맑은 고딕"/>
        <family val="3"/>
        <charset val="129"/>
      </rPr>
      <t>자본금</t>
    </r>
    <phoneticPr fontId="18" type="noConversion"/>
  </si>
  <si>
    <r>
      <rPr>
        <b/>
        <sz val="10"/>
        <rFont val="맑은 고딕"/>
        <family val="3"/>
        <charset val="129"/>
      </rPr>
      <t>이익잉여금</t>
    </r>
    <phoneticPr fontId="18" type="noConversion"/>
  </si>
  <si>
    <r>
      <rPr>
        <b/>
        <sz val="10"/>
        <rFont val="맑은 고딕"/>
        <family val="3"/>
        <charset val="129"/>
      </rPr>
      <t>자본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총계</t>
    </r>
    <phoneticPr fontId="18" type="noConversion"/>
  </si>
  <si>
    <r>
      <t xml:space="preserve">Balance Sheet </t>
    </r>
    <r>
      <rPr>
        <b/>
        <sz val="10"/>
        <color theme="0"/>
        <rFont val="맑은 고딕"/>
        <family val="3"/>
        <charset val="129"/>
      </rPr>
      <t>산출근거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</si>
  <si>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시설장치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</si>
  <si>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건설중인자산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</si>
  <si>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비품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</si>
  <si>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미지급운영비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</si>
  <si>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복구충당부채</t>
    </r>
    <phoneticPr fontId="18" type="noConversion"/>
  </si>
  <si>
    <r>
      <rPr>
        <b/>
        <sz val="10"/>
        <color theme="0"/>
        <rFont val="맑은 고딕"/>
        <family val="3"/>
        <charset val="129"/>
      </rPr>
      <t>이익잉여금처분계산서</t>
    </r>
    <phoneticPr fontId="14" type="noConversion"/>
  </si>
  <si>
    <r>
      <rPr>
        <b/>
        <sz val="10"/>
        <rFont val="맑은 고딕"/>
        <family val="3"/>
        <charset val="129"/>
      </rPr>
      <t>미처분이익잉여금</t>
    </r>
    <phoneticPr fontId="14" type="noConversion"/>
  </si>
  <si>
    <r>
      <rPr>
        <sz val="10"/>
        <color theme="1"/>
        <rFont val="맑은 고딕"/>
        <family val="3"/>
        <charset val="129"/>
      </rPr>
      <t>당기순이익</t>
    </r>
    <r>
      <rPr>
        <sz val="10"/>
        <color theme="1"/>
        <rFont val="Arial"/>
        <family val="2"/>
      </rPr>
      <t>(</t>
    </r>
    <r>
      <rPr>
        <sz val="10"/>
        <color theme="1"/>
        <rFont val="맑은 고딕"/>
        <family val="3"/>
        <charset val="129"/>
      </rPr>
      <t>손실</t>
    </r>
    <r>
      <rPr>
        <sz val="10"/>
        <color theme="1"/>
        <rFont val="Arial"/>
        <family val="2"/>
      </rPr>
      <t>)</t>
    </r>
    <phoneticPr fontId="14" type="noConversion"/>
  </si>
  <si>
    <r>
      <rPr>
        <sz val="10"/>
        <color theme="1"/>
        <rFont val="맑은 고딕"/>
        <family val="3"/>
        <charset val="129"/>
      </rPr>
      <t>처분전이익잉여금</t>
    </r>
    <phoneticPr fontId="14" type="noConversion"/>
  </si>
  <si>
    <r>
      <rPr>
        <sz val="10"/>
        <color theme="1"/>
        <rFont val="맑은 고딕"/>
        <family val="3"/>
        <charset val="129"/>
      </rPr>
      <t>이익준비금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적립</t>
    </r>
    <phoneticPr fontId="14" type="noConversion"/>
  </si>
  <si>
    <r>
      <rPr>
        <sz val="10"/>
        <color theme="1"/>
        <rFont val="맑은 고딕"/>
        <family val="3"/>
        <charset val="129"/>
      </rPr>
      <t>소계</t>
    </r>
    <phoneticPr fontId="14" type="noConversion"/>
  </si>
  <si>
    <r>
      <rPr>
        <b/>
        <sz val="10"/>
        <color theme="1"/>
        <rFont val="맑은 고딕"/>
        <family val="3"/>
        <charset val="129"/>
      </rPr>
      <t>배당제한</t>
    </r>
    <r>
      <rPr>
        <b/>
        <sz val="10"/>
        <color theme="1"/>
        <rFont val="Arial"/>
        <family val="2"/>
      </rPr>
      <t xml:space="preserve"> index</t>
    </r>
    <phoneticPr fontId="18" type="noConversion"/>
  </si>
  <si>
    <r>
      <rPr>
        <b/>
        <sz val="10"/>
        <color theme="1"/>
        <rFont val="맑은 고딕"/>
        <family val="3"/>
        <charset val="129"/>
      </rPr>
      <t>배당제한조건</t>
    </r>
    <phoneticPr fontId="14" type="noConversion"/>
  </si>
  <si>
    <r>
      <rPr>
        <b/>
        <sz val="10"/>
        <color theme="1"/>
        <rFont val="맑은 고딕"/>
        <family val="3"/>
        <charset val="129"/>
      </rPr>
      <t>배당결의주기</t>
    </r>
    <phoneticPr fontId="14" type="noConversion"/>
  </si>
  <si>
    <r>
      <rPr>
        <b/>
        <sz val="10"/>
        <color theme="1"/>
        <rFont val="맑은 고딕"/>
        <family val="3"/>
        <charset val="129"/>
      </rPr>
      <t>배당가능이익</t>
    </r>
    <r>
      <rPr>
        <b/>
        <sz val="10"/>
        <color theme="1"/>
        <rFont val="Arial"/>
        <family val="2"/>
      </rPr>
      <t>(</t>
    </r>
    <r>
      <rPr>
        <b/>
        <sz val="10"/>
        <color theme="1"/>
        <rFont val="맑은 고딕"/>
        <family val="3"/>
        <charset val="129"/>
      </rPr>
      <t>상법상</t>
    </r>
    <r>
      <rPr>
        <b/>
        <sz val="10"/>
        <color theme="1"/>
        <rFont val="Arial"/>
        <family val="2"/>
      </rPr>
      <t>)</t>
    </r>
    <phoneticPr fontId="14" type="noConversion"/>
  </si>
  <si>
    <r>
      <rPr>
        <sz val="10"/>
        <color theme="1"/>
        <rFont val="맑은 고딕"/>
        <family val="3"/>
        <charset val="129"/>
      </rPr>
      <t>배당가능이익</t>
    </r>
    <r>
      <rPr>
        <sz val="10"/>
        <color theme="1"/>
        <rFont val="Arial"/>
        <family val="2"/>
      </rPr>
      <t>(</t>
    </r>
    <r>
      <rPr>
        <sz val="10"/>
        <color theme="1"/>
        <rFont val="맑은 고딕"/>
        <family val="3"/>
        <charset val="129"/>
      </rPr>
      <t>준비금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적립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전</t>
    </r>
    <r>
      <rPr>
        <sz val="10"/>
        <color theme="1"/>
        <rFont val="Arial"/>
        <family val="2"/>
      </rPr>
      <t>)</t>
    </r>
    <phoneticPr fontId="14" type="noConversion"/>
  </si>
  <si>
    <r>
      <rPr>
        <sz val="10"/>
        <color theme="1"/>
        <rFont val="맑은 고딕"/>
        <family val="3"/>
        <charset val="129"/>
      </rPr>
      <t>이익준비금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적립액</t>
    </r>
    <phoneticPr fontId="14" type="noConversion"/>
  </si>
  <si>
    <r>
      <rPr>
        <sz val="10"/>
        <color theme="1"/>
        <rFont val="맑은 고딕"/>
        <family val="3"/>
        <charset val="129"/>
      </rPr>
      <t>배당가능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이익잉여금</t>
    </r>
    <r>
      <rPr>
        <sz val="10"/>
        <color theme="1"/>
        <rFont val="Arial"/>
        <family val="2"/>
      </rPr>
      <t>(</t>
    </r>
    <r>
      <rPr>
        <sz val="10"/>
        <color theme="1"/>
        <rFont val="맑은 고딕"/>
        <family val="3"/>
        <charset val="129"/>
      </rPr>
      <t>준비금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적립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후</t>
    </r>
    <r>
      <rPr>
        <sz val="10"/>
        <color theme="1"/>
        <rFont val="Arial"/>
        <family val="2"/>
      </rPr>
      <t>)</t>
    </r>
    <phoneticPr fontId="14" type="noConversion"/>
  </si>
  <si>
    <r>
      <rPr>
        <b/>
        <sz val="10"/>
        <color theme="1"/>
        <rFont val="맑은 고딕"/>
        <family val="3"/>
        <charset val="129"/>
      </rPr>
      <t>배당금</t>
    </r>
    <phoneticPr fontId="14" type="noConversion"/>
  </si>
  <si>
    <r>
      <rPr>
        <b/>
        <sz val="10"/>
        <rFont val="맑은 고딕"/>
        <family val="3"/>
        <charset val="129"/>
      </rPr>
      <t>법인세차감전순이익</t>
    </r>
    <phoneticPr fontId="14" type="noConversion"/>
  </si>
  <si>
    <r>
      <rPr>
        <b/>
        <sz val="10"/>
        <rFont val="맑은 고딕"/>
        <family val="3"/>
        <charset val="129"/>
      </rPr>
      <t>세무조정사항</t>
    </r>
    <phoneticPr fontId="14" type="noConversion"/>
  </si>
  <si>
    <r>
      <t>11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  <phoneticPr fontId="14" type="noConversion"/>
  </si>
  <si>
    <r>
      <t>12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  <phoneticPr fontId="14" type="noConversion"/>
  </si>
  <si>
    <r>
      <t>13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  <phoneticPr fontId="14" type="noConversion"/>
  </si>
  <si>
    <r>
      <t>14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  <phoneticPr fontId="14" type="noConversion"/>
  </si>
  <si>
    <r>
      <t>15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결손금</t>
    </r>
    <phoneticPr fontId="14" type="noConversion"/>
  </si>
  <si>
    <r>
      <rPr>
        <sz val="10"/>
        <rFont val="맑은 고딕"/>
        <family val="3"/>
        <charset val="129"/>
      </rPr>
      <t>이월결손금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공제가능금액</t>
    </r>
    <phoneticPr fontId="14" type="noConversion"/>
  </si>
  <si>
    <r>
      <rPr>
        <sz val="10"/>
        <rFont val="맑은 고딕"/>
        <family val="3"/>
        <charset val="129"/>
      </rPr>
      <t>이월결손금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공제한도비율</t>
    </r>
    <phoneticPr fontId="14" type="noConversion"/>
  </si>
  <si>
    <r>
      <t xml:space="preserve">(-) </t>
    </r>
    <r>
      <rPr>
        <sz val="10"/>
        <rFont val="맑은 고딕"/>
        <family val="3"/>
        <charset val="129"/>
      </rPr>
      <t>이월결손사용액</t>
    </r>
    <phoneticPr fontId="14" type="noConversion"/>
  </si>
  <si>
    <r>
      <t xml:space="preserve">(-) </t>
    </r>
    <r>
      <rPr>
        <sz val="10"/>
        <rFont val="맑은 고딕"/>
        <family val="3"/>
        <charset val="129"/>
      </rPr>
      <t>이월결손소멸액</t>
    </r>
    <phoneticPr fontId="14" type="noConversion"/>
  </si>
  <si>
    <r>
      <rPr>
        <b/>
        <sz val="10"/>
        <rFont val="맑은 고딕"/>
        <family val="3"/>
        <charset val="129"/>
      </rPr>
      <t>구간별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과세표준</t>
    </r>
    <phoneticPr fontId="14" type="noConversion"/>
  </si>
  <si>
    <r>
      <t>2</t>
    </r>
    <r>
      <rPr>
        <sz val="10"/>
        <rFont val="맑은 고딕"/>
        <family val="3"/>
        <charset val="129"/>
      </rPr>
      <t>억원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이하</t>
    </r>
    <phoneticPr fontId="14" type="noConversion"/>
  </si>
  <si>
    <r>
      <t>2</t>
    </r>
    <r>
      <rPr>
        <sz val="10"/>
        <rFont val="맑은 고딕"/>
        <family val="3"/>
        <charset val="129"/>
      </rPr>
      <t>억원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초과</t>
    </r>
    <r>
      <rPr>
        <sz val="10"/>
        <rFont val="Arial"/>
        <family val="2"/>
      </rPr>
      <t xml:space="preserve"> ~ 200</t>
    </r>
    <r>
      <rPr>
        <sz val="10"/>
        <rFont val="맑은 고딕"/>
        <family val="3"/>
        <charset val="129"/>
      </rPr>
      <t>억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이하</t>
    </r>
    <phoneticPr fontId="14" type="noConversion"/>
  </si>
  <si>
    <r>
      <t>200</t>
    </r>
    <r>
      <rPr>
        <sz val="10"/>
        <rFont val="맑은 고딕"/>
        <family val="3"/>
        <charset val="129"/>
      </rPr>
      <t>억원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초과</t>
    </r>
    <phoneticPr fontId="14" type="noConversion"/>
  </si>
  <si>
    <r>
      <rPr>
        <b/>
        <sz val="10"/>
        <rFont val="맑은 고딕"/>
        <family val="3"/>
        <charset val="129"/>
      </rPr>
      <t>산출세액</t>
    </r>
    <phoneticPr fontId="14" type="noConversion"/>
  </si>
  <si>
    <r>
      <rPr>
        <b/>
        <sz val="10"/>
        <rFont val="맑은 고딕"/>
        <family val="3"/>
        <charset val="129"/>
      </rPr>
      <t>최저한세</t>
    </r>
    <phoneticPr fontId="14" type="noConversion"/>
  </si>
  <si>
    <r>
      <rPr>
        <sz val="10"/>
        <rFont val="맑은 고딕"/>
        <family val="3"/>
        <charset val="129"/>
      </rPr>
      <t>법인세</t>
    </r>
    <phoneticPr fontId="14" type="noConversion"/>
  </si>
  <si>
    <r>
      <rPr>
        <sz val="10"/>
        <rFont val="맑은 고딕"/>
        <family val="3"/>
        <charset val="129"/>
      </rPr>
      <t>지방소득세</t>
    </r>
    <phoneticPr fontId="14" type="noConversion"/>
  </si>
  <si>
    <r>
      <rPr>
        <sz val="10"/>
        <rFont val="맑은 고딕"/>
        <family val="3"/>
        <charset val="129"/>
      </rPr>
      <t>농특세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세액공제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분</t>
    </r>
    <r>
      <rPr>
        <sz val="10"/>
        <rFont val="Arial"/>
        <family val="2"/>
      </rPr>
      <t>)</t>
    </r>
    <phoneticPr fontId="14" type="noConversion"/>
  </si>
  <si>
    <r>
      <rPr>
        <b/>
        <sz val="10"/>
        <rFont val="맑은 고딕"/>
        <family val="3"/>
        <charset val="129"/>
      </rPr>
      <t>법인세비용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값</t>
    </r>
    <r>
      <rPr>
        <b/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</si>
  <si>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복구충당부채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손금산입</t>
    </r>
    <phoneticPr fontId="14" type="noConversion"/>
  </si>
  <si>
    <r>
      <rPr>
        <sz val="10"/>
        <rFont val="맑은 고딕"/>
        <family val="3"/>
        <charset val="129"/>
      </rPr>
      <t>복구충당부채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손금불산입</t>
    </r>
    <phoneticPr fontId="14" type="noConversion"/>
  </si>
  <si>
    <t>[KRWm/yr]</t>
    <phoneticPr fontId="14" type="noConversion"/>
  </si>
  <si>
    <t>IRR</t>
    <phoneticPr fontId="14" type="noConversion"/>
  </si>
  <si>
    <r>
      <rPr>
        <sz val="10"/>
        <color theme="0" tint="-0.499984740745262"/>
        <rFont val="맑은 고딕"/>
        <family val="3"/>
        <charset val="129"/>
      </rPr>
      <t>운영월수</t>
    </r>
    <r>
      <rPr>
        <sz val="10"/>
        <color theme="0" tint="-0.499984740745262"/>
        <rFont val="Arial"/>
        <family val="2"/>
      </rPr>
      <t/>
    </r>
    <phoneticPr fontId="117" type="noConversion"/>
  </si>
  <si>
    <t>Unit</t>
  </si>
  <si>
    <t>sum</t>
  </si>
  <si>
    <t>Cashflow statements(Y)</t>
    <phoneticPr fontId="14" type="noConversion"/>
  </si>
  <si>
    <t>Cash waterfall(Y)</t>
    <phoneticPr fontId="117" type="noConversion"/>
  </si>
  <si>
    <t>Cash waterfall(Q)</t>
    <phoneticPr fontId="117" type="noConversion"/>
  </si>
  <si>
    <t>Balance Sheet(Q)</t>
  </si>
  <si>
    <t>Unit</t>
    <phoneticPr fontId="14" type="noConversion"/>
  </si>
  <si>
    <r>
      <rPr>
        <b/>
        <sz val="10"/>
        <color theme="1"/>
        <rFont val="맑은 고딕"/>
        <family val="3"/>
        <charset val="129"/>
      </rPr>
      <t>수식</t>
    </r>
    <r>
      <rPr>
        <b/>
        <sz val="10"/>
        <color theme="1"/>
        <rFont val="Arial"/>
        <family val="2"/>
      </rPr>
      <t>(A)</t>
    </r>
    <phoneticPr fontId="14" type="noConversion"/>
  </si>
  <si>
    <r>
      <rPr>
        <sz val="10"/>
        <color theme="1"/>
        <rFont val="맑은 고딕"/>
        <family val="3"/>
        <charset val="129"/>
      </rPr>
      <t>준공</t>
    </r>
    <r>
      <rPr>
        <sz val="10"/>
        <color theme="1"/>
        <rFont val="Arial"/>
        <family val="2"/>
      </rPr>
      <t>DSRA</t>
    </r>
    <phoneticPr fontId="14" type="noConversion"/>
  </si>
  <si>
    <r>
      <rPr>
        <sz val="10"/>
        <color theme="1"/>
        <rFont val="맑은 고딕"/>
        <family val="3"/>
        <charset val="129"/>
      </rPr>
      <t>금융부대비</t>
    </r>
    <phoneticPr fontId="14" type="noConversion"/>
  </si>
  <si>
    <r>
      <rPr>
        <b/>
        <sz val="10"/>
        <color theme="1"/>
        <rFont val="맑은 고딕"/>
        <family val="3"/>
        <charset val="129"/>
      </rPr>
      <t>차이</t>
    </r>
    <r>
      <rPr>
        <b/>
        <sz val="10"/>
        <color theme="1"/>
        <rFont val="Arial"/>
        <family val="2"/>
      </rPr>
      <t>(A-B)</t>
    </r>
    <phoneticPr fontId="14" type="noConversion"/>
  </si>
  <si>
    <r>
      <rPr>
        <sz val="10"/>
        <color theme="1"/>
        <rFont val="맑은 고딕"/>
        <family val="3"/>
        <charset val="129"/>
      </rPr>
      <t>법인세비용</t>
    </r>
    <phoneticPr fontId="14" type="noConversion"/>
  </si>
  <si>
    <r>
      <rPr>
        <b/>
        <sz val="10"/>
        <color rgb="FFC00000"/>
        <rFont val="맑은 고딕"/>
        <family val="3"/>
        <charset val="129"/>
      </rPr>
      <t>값</t>
    </r>
    <r>
      <rPr>
        <b/>
        <sz val="10"/>
        <color rgb="FFC00000"/>
        <rFont val="Arial"/>
        <family val="2"/>
      </rPr>
      <t>(B)</t>
    </r>
    <phoneticPr fontId="14" type="noConversion"/>
  </si>
  <si>
    <r>
      <rPr>
        <b/>
        <sz val="10"/>
        <color rgb="FFC00000"/>
        <rFont val="맑은 고딕"/>
        <family val="3"/>
        <charset val="129"/>
      </rPr>
      <t>차이</t>
    </r>
    <r>
      <rPr>
        <b/>
        <sz val="10"/>
        <color rgb="FFC00000"/>
        <rFont val="Arial"/>
        <family val="2"/>
      </rPr>
      <t>(A-B)</t>
    </r>
    <phoneticPr fontId="14" type="noConversion"/>
  </si>
  <si>
    <r>
      <rPr>
        <b/>
        <sz val="10"/>
        <color theme="0"/>
        <rFont val="맑은 고딕"/>
        <family val="3"/>
        <charset val="129"/>
      </rPr>
      <t>이자수익</t>
    </r>
    <phoneticPr fontId="14" type="noConversion"/>
  </si>
  <si>
    <r>
      <rPr>
        <sz val="10"/>
        <rFont val="맑은 고딕"/>
        <family val="3"/>
        <charset val="129"/>
      </rPr>
      <t>현금성자산</t>
    </r>
    <phoneticPr fontId="14" type="noConversion"/>
  </si>
  <si>
    <r>
      <rPr>
        <sz val="10"/>
        <rFont val="맑은 고딕"/>
        <family val="3"/>
        <charset val="129"/>
      </rPr>
      <t>소계</t>
    </r>
    <phoneticPr fontId="14" type="noConversion"/>
  </si>
  <si>
    <r>
      <rPr>
        <sz val="10"/>
        <rFont val="맑은 고딕"/>
        <family val="3"/>
        <charset val="129"/>
      </rPr>
      <t>이자율</t>
    </r>
    <phoneticPr fontId="14" type="noConversion"/>
  </si>
  <si>
    <r>
      <rPr>
        <sz val="10"/>
        <rFont val="맑은 고딕"/>
        <family val="3"/>
        <charset val="129"/>
      </rPr>
      <t>이자수익</t>
    </r>
    <phoneticPr fontId="14" type="noConversion"/>
  </si>
  <si>
    <r>
      <rPr>
        <b/>
        <sz val="10"/>
        <color rgb="FF0070C0"/>
        <rFont val="맑은 고딕"/>
        <family val="3"/>
        <charset val="129"/>
      </rPr>
      <t>적립가능액</t>
    </r>
    <phoneticPr fontId="14" type="noConversion"/>
  </si>
  <si>
    <r>
      <rPr>
        <sz val="10"/>
        <rFont val="맑은 고딕"/>
        <family val="3"/>
        <charset val="129"/>
      </rPr>
      <t>적립목표액</t>
    </r>
    <phoneticPr fontId="14" type="noConversion"/>
  </si>
  <si>
    <r>
      <rPr>
        <sz val="10"/>
        <rFont val="맑은 고딕"/>
        <family val="3"/>
        <charset val="129"/>
      </rPr>
      <t>당기증가</t>
    </r>
    <phoneticPr fontId="14" type="noConversion"/>
  </si>
  <si>
    <r>
      <rPr>
        <sz val="10"/>
        <rFont val="맑은 고딕"/>
        <family val="3"/>
        <charset val="129"/>
      </rPr>
      <t>당기감소</t>
    </r>
    <phoneticPr fontId="14" type="noConversion"/>
  </si>
  <si>
    <r>
      <rPr>
        <sz val="10"/>
        <rFont val="맑은 고딕"/>
        <family val="3"/>
        <charset val="129"/>
      </rPr>
      <t>적립부족액</t>
    </r>
    <phoneticPr fontId="14" type="noConversion"/>
  </si>
  <si>
    <r>
      <rPr>
        <sz val="10"/>
        <rFont val="맑은 고딕"/>
        <family val="3"/>
        <charset val="129"/>
      </rPr>
      <t>준공</t>
    </r>
    <r>
      <rPr>
        <sz val="10"/>
        <rFont val="Arial"/>
        <family val="2"/>
      </rPr>
      <t>DSRA</t>
    </r>
    <phoneticPr fontId="117" type="noConversion"/>
  </si>
  <si>
    <r>
      <rPr>
        <sz val="10"/>
        <rFont val="맑은 고딕"/>
        <family val="3"/>
        <charset val="129"/>
      </rPr>
      <t>상환비율</t>
    </r>
    <r>
      <rPr>
        <sz val="10"/>
        <rFont val="Arial"/>
        <family val="2"/>
      </rPr>
      <t/>
    </r>
    <phoneticPr fontId="14" type="noConversion"/>
  </si>
  <si>
    <r>
      <rPr>
        <sz val="10"/>
        <rFont val="맑은 고딕"/>
        <family val="3"/>
        <charset val="129"/>
      </rPr>
      <t>상환금액</t>
    </r>
    <r>
      <rPr>
        <sz val="10"/>
        <rFont val="Arial"/>
        <family val="2"/>
      </rPr>
      <t/>
    </r>
    <phoneticPr fontId="117" type="noConversion"/>
  </si>
  <si>
    <r>
      <rPr>
        <sz val="10"/>
        <rFont val="맑은 고딕"/>
        <family val="3"/>
        <charset val="129"/>
      </rPr>
      <t>이자비용</t>
    </r>
    <phoneticPr fontId="14" type="noConversion"/>
  </si>
  <si>
    <r>
      <t>DSRA</t>
    </r>
    <r>
      <rPr>
        <sz val="10"/>
        <rFont val="맑은 고딕"/>
        <family val="3"/>
        <charset val="129"/>
      </rPr>
      <t>적립목표</t>
    </r>
    <phoneticPr fontId="18" type="noConversion"/>
  </si>
  <si>
    <r>
      <rPr>
        <sz val="10"/>
        <rFont val="맑은 고딕"/>
        <family val="3"/>
        <charset val="129"/>
      </rPr>
      <t>최초인출</t>
    </r>
    <phoneticPr fontId="117" type="noConversion"/>
  </si>
  <si>
    <r>
      <rPr>
        <sz val="10"/>
        <rFont val="맑은 고딕"/>
        <family val="3"/>
        <charset val="129"/>
      </rPr>
      <t>상환개시</t>
    </r>
    <phoneticPr fontId="14" type="noConversion"/>
  </si>
  <si>
    <t>Year</t>
    <phoneticPr fontId="14" type="noConversion"/>
  </si>
  <si>
    <r>
      <rPr>
        <sz val="10"/>
        <rFont val="맑은 고딕"/>
        <family val="3"/>
        <charset val="129"/>
      </rPr>
      <t>소내전력소비율</t>
    </r>
    <phoneticPr fontId="122" type="noConversion"/>
  </si>
  <si>
    <r>
      <rPr>
        <sz val="10"/>
        <rFont val="맑은 고딕"/>
        <family val="3"/>
        <charset val="129"/>
      </rPr>
      <t>기준분기</t>
    </r>
    <phoneticPr fontId="14" type="noConversion"/>
  </si>
  <si>
    <r>
      <rPr>
        <sz val="10"/>
        <rFont val="맑은 고딕"/>
        <family val="3"/>
        <charset val="129"/>
      </rPr>
      <t>기준년도</t>
    </r>
    <phoneticPr fontId="14" type="noConversion"/>
  </si>
  <si>
    <r>
      <rPr>
        <sz val="10"/>
        <rFont val="맑은 고딕"/>
        <family val="3"/>
        <charset val="129"/>
      </rPr>
      <t>금융약정</t>
    </r>
    <phoneticPr fontId="14" type="noConversion"/>
  </si>
  <si>
    <r>
      <rPr>
        <sz val="10"/>
        <rFont val="맑은 고딕"/>
        <family val="3"/>
        <charset val="129"/>
      </rPr>
      <t>착공시점</t>
    </r>
    <phoneticPr fontId="14" type="noConversion"/>
  </si>
  <si>
    <r>
      <rPr>
        <sz val="10"/>
        <rFont val="맑은 고딕"/>
        <family val="3"/>
        <charset val="129"/>
      </rPr>
      <t>공사기간</t>
    </r>
    <phoneticPr fontId="14" type="noConversion"/>
  </si>
  <si>
    <r>
      <rPr>
        <sz val="10"/>
        <rFont val="맑은 고딕"/>
        <family val="3"/>
        <charset val="129"/>
      </rPr>
      <t>준공시점</t>
    </r>
    <phoneticPr fontId="14" type="noConversion"/>
  </si>
  <si>
    <r>
      <rPr>
        <sz val="10"/>
        <rFont val="맑은 고딕"/>
        <family val="3"/>
        <charset val="129"/>
      </rPr>
      <t>운영개시</t>
    </r>
    <phoneticPr fontId="14" type="noConversion"/>
  </si>
  <si>
    <r>
      <rPr>
        <sz val="10"/>
        <rFont val="맑은 고딕"/>
        <family val="3"/>
        <charset val="129"/>
      </rPr>
      <t>운영종료</t>
    </r>
    <phoneticPr fontId="14" type="noConversion"/>
  </si>
  <si>
    <r>
      <rPr>
        <sz val="10"/>
        <rFont val="맑은 고딕"/>
        <family val="3"/>
        <charset val="129"/>
      </rPr>
      <t>운영개시분기</t>
    </r>
    <phoneticPr fontId="122" type="noConversion"/>
  </si>
  <si>
    <r>
      <rPr>
        <sz val="10"/>
        <rFont val="맑은 고딕"/>
        <family val="3"/>
        <charset val="129"/>
      </rPr>
      <t>운영종료분기</t>
    </r>
    <phoneticPr fontId="14" type="noConversion"/>
  </si>
  <si>
    <r>
      <rPr>
        <sz val="10"/>
        <rFont val="맑은 고딕"/>
        <family val="3"/>
        <charset val="129"/>
      </rPr>
      <t>건설월수</t>
    </r>
    <phoneticPr fontId="14" type="noConversion"/>
  </si>
  <si>
    <r>
      <rPr>
        <sz val="10"/>
        <rFont val="맑은 고딕"/>
        <family val="3"/>
        <charset val="129"/>
      </rPr>
      <t>금액단위</t>
    </r>
    <phoneticPr fontId="14" type="noConversion"/>
  </si>
  <si>
    <r>
      <rPr>
        <b/>
        <u/>
        <sz val="10"/>
        <rFont val="맑은 고딕"/>
        <family val="3"/>
        <charset val="129"/>
      </rPr>
      <t>자금소요</t>
    </r>
    <phoneticPr fontId="14" type="noConversion"/>
  </si>
  <si>
    <r>
      <rPr>
        <sz val="10"/>
        <rFont val="맑은 고딕"/>
        <family val="3"/>
        <charset val="129"/>
      </rPr>
      <t>총투자비</t>
    </r>
    <phoneticPr fontId="14" type="noConversion"/>
  </si>
  <si>
    <r>
      <rPr>
        <sz val="10"/>
        <rFont val="맑은 고딕"/>
        <family val="3"/>
        <charset val="129"/>
      </rPr>
      <t>준공</t>
    </r>
    <r>
      <rPr>
        <sz val="10"/>
        <rFont val="Arial"/>
        <family val="2"/>
      </rPr>
      <t>DSRA</t>
    </r>
    <phoneticPr fontId="14" type="noConversion"/>
  </si>
  <si>
    <r>
      <rPr>
        <b/>
        <u/>
        <sz val="10"/>
        <rFont val="맑은 고딕"/>
        <family val="3"/>
        <charset val="129"/>
      </rPr>
      <t>재원조달</t>
    </r>
    <phoneticPr fontId="14" type="noConversion"/>
  </si>
  <si>
    <r>
      <rPr>
        <sz val="10"/>
        <rFont val="맑은 고딕"/>
        <family val="3"/>
        <charset val="129"/>
      </rPr>
      <t>단순</t>
    </r>
    <r>
      <rPr>
        <sz val="10"/>
        <rFont val="Arial"/>
        <family val="2"/>
      </rPr>
      <t>DSCR</t>
    </r>
    <phoneticPr fontId="14" type="noConversion"/>
  </si>
  <si>
    <r>
      <rPr>
        <sz val="10"/>
        <rFont val="맑은 고딕"/>
        <family val="3"/>
        <charset val="129"/>
      </rPr>
      <t>누적</t>
    </r>
    <r>
      <rPr>
        <sz val="10"/>
        <rFont val="Arial"/>
        <family val="2"/>
      </rPr>
      <t>DSCR</t>
    </r>
    <phoneticPr fontId="14" type="noConversion"/>
  </si>
  <si>
    <r>
      <rPr>
        <b/>
        <u/>
        <sz val="10"/>
        <color theme="1"/>
        <rFont val="맑은 고딕"/>
        <family val="3"/>
        <charset val="129"/>
      </rPr>
      <t>발전량</t>
    </r>
    <phoneticPr fontId="14" type="noConversion"/>
  </si>
  <si>
    <r>
      <t xml:space="preserve">SMP </t>
    </r>
    <r>
      <rPr>
        <sz val="10"/>
        <rFont val="맑은 고딕"/>
        <family val="3"/>
        <charset val="129"/>
      </rPr>
      <t>고정가격</t>
    </r>
    <r>
      <rPr>
        <sz val="10"/>
        <rFont val="Arial"/>
        <family val="2"/>
      </rPr>
      <t>(SMP scenario 3</t>
    </r>
    <r>
      <rPr>
        <sz val="10"/>
        <rFont val="맑은 고딕"/>
        <family val="3"/>
        <charset val="129"/>
      </rPr>
      <t>번일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경우</t>
    </r>
    <r>
      <rPr>
        <sz val="10"/>
        <rFont val="Arial"/>
        <family val="2"/>
      </rPr>
      <t>)</t>
    </r>
    <phoneticPr fontId="14" type="noConversion"/>
  </si>
  <si>
    <r>
      <rPr>
        <b/>
        <sz val="10"/>
        <rFont val="맑은 고딕"/>
        <family val="3"/>
        <charset val="129"/>
      </rPr>
      <t>민감도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결과</t>
    </r>
    <phoneticPr fontId="14" type="noConversion"/>
  </si>
  <si>
    <r>
      <t xml:space="preserve">SMP </t>
    </r>
    <r>
      <rPr>
        <sz val="10"/>
        <rFont val="맑은 고딕"/>
        <family val="3"/>
        <charset val="129"/>
      </rPr>
      <t>단가</t>
    </r>
    <phoneticPr fontId="14" type="noConversion"/>
  </si>
  <si>
    <r>
      <t xml:space="preserve">REC </t>
    </r>
    <r>
      <rPr>
        <sz val="10"/>
        <color theme="1"/>
        <rFont val="맑은 고딕"/>
        <family val="3"/>
        <charset val="129"/>
      </rPr>
      <t>단가</t>
    </r>
    <r>
      <rPr>
        <sz val="10"/>
        <color theme="1"/>
        <rFont val="Arial"/>
        <family val="2"/>
      </rPr>
      <t xml:space="preserve"> </t>
    </r>
    <phoneticPr fontId="14" type="noConversion"/>
  </si>
  <si>
    <r>
      <t xml:space="preserve">[Case3] </t>
    </r>
    <r>
      <rPr>
        <sz val="10"/>
        <color theme="1"/>
        <rFont val="맑은 고딕"/>
        <family val="3"/>
        <charset val="129"/>
      </rPr>
      <t>고정가격</t>
    </r>
    <phoneticPr fontId="14" type="noConversion"/>
  </si>
  <si>
    <r>
      <rPr>
        <sz val="10"/>
        <rFont val="맑은 고딕"/>
        <family val="3"/>
        <charset val="129"/>
      </rPr>
      <t>예금이자율</t>
    </r>
    <phoneticPr fontId="14" type="noConversion"/>
  </si>
  <si>
    <r>
      <rPr>
        <b/>
        <u/>
        <sz val="10"/>
        <rFont val="맑은 고딕"/>
        <family val="3"/>
        <charset val="129"/>
      </rPr>
      <t>법인세율</t>
    </r>
    <phoneticPr fontId="14" type="noConversion"/>
  </si>
  <si>
    <r>
      <rPr>
        <b/>
        <sz val="10"/>
        <rFont val="맑은 고딕"/>
        <family val="3"/>
        <charset val="129"/>
      </rPr>
      <t>감가상각방법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및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내용연수</t>
    </r>
    <phoneticPr fontId="14" type="noConversion"/>
  </si>
  <si>
    <r>
      <rPr>
        <sz val="10"/>
        <rFont val="맑은 고딕"/>
        <family val="3"/>
        <charset val="129"/>
      </rPr>
      <t>시설장치</t>
    </r>
    <phoneticPr fontId="14" type="noConversion"/>
  </si>
  <si>
    <r>
      <rPr>
        <sz val="10"/>
        <rFont val="맑은 고딕"/>
        <family val="3"/>
        <charset val="129"/>
      </rPr>
      <t>비품</t>
    </r>
    <phoneticPr fontId="14" type="noConversion"/>
  </si>
  <si>
    <r>
      <rPr>
        <sz val="10"/>
        <rFont val="맑은 고딕"/>
        <family val="3"/>
        <charset val="129"/>
      </rPr>
      <t>차량운반구</t>
    </r>
    <r>
      <rPr>
        <sz val="10"/>
        <rFont val="Arial"/>
        <family val="2"/>
      </rPr>
      <t xml:space="preserve">, </t>
    </r>
    <r>
      <rPr>
        <sz val="10"/>
        <rFont val="맑은 고딕"/>
        <family val="3"/>
        <charset val="129"/>
      </rPr>
      <t>공구와기구</t>
    </r>
    <r>
      <rPr>
        <sz val="10"/>
        <rFont val="Arial"/>
        <family val="2"/>
      </rPr>
      <t xml:space="preserve">, </t>
    </r>
    <r>
      <rPr>
        <sz val="10"/>
        <rFont val="맑은 고딕"/>
        <family val="3"/>
        <charset val="129"/>
      </rPr>
      <t>비품</t>
    </r>
    <phoneticPr fontId="120" type="noConversion"/>
  </si>
  <si>
    <r>
      <rPr>
        <b/>
        <sz val="10"/>
        <rFont val="맑은 고딕"/>
        <family val="3"/>
        <charset val="129"/>
      </rPr>
      <t>최저한세율</t>
    </r>
    <phoneticPr fontId="120" type="noConversion"/>
  </si>
  <si>
    <r>
      <rPr>
        <sz val="10"/>
        <rFont val="맑은 고딕"/>
        <family val="3"/>
        <charset val="129"/>
      </rPr>
      <t>물가상승률</t>
    </r>
    <r>
      <rPr>
        <sz val="10"/>
        <rFont val="Arial"/>
        <family val="2"/>
      </rPr>
      <t/>
    </r>
    <phoneticPr fontId="14" type="noConversion"/>
  </si>
  <si>
    <r>
      <t xml:space="preserve">EBITDA </t>
    </r>
    <r>
      <rPr>
        <sz val="10"/>
        <rFont val="맑은 고딕"/>
        <family val="3"/>
        <charset val="129"/>
      </rPr>
      <t>연평균</t>
    </r>
    <r>
      <rPr>
        <sz val="10"/>
        <rFont val="Arial"/>
        <family val="2"/>
      </rPr>
      <t xml:space="preserve"> </t>
    </r>
    <phoneticPr fontId="14" type="noConversion"/>
  </si>
  <si>
    <r>
      <rPr>
        <sz val="10"/>
        <rFont val="맑은 고딕"/>
        <family val="3"/>
        <charset val="129"/>
      </rPr>
      <t>평균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단순</t>
    </r>
    <r>
      <rPr>
        <sz val="10"/>
        <rFont val="Arial"/>
        <family val="2"/>
      </rPr>
      <t xml:space="preserve"> DSCR</t>
    </r>
    <phoneticPr fontId="14" type="noConversion"/>
  </si>
  <si>
    <r>
      <rPr>
        <sz val="10"/>
        <color theme="0" tint="-0.499984740745262"/>
        <rFont val="맑은 고딕"/>
        <family val="3"/>
        <charset val="129"/>
      </rPr>
      <t>운영월수</t>
    </r>
    <phoneticPr fontId="117" type="noConversion"/>
  </si>
  <si>
    <r>
      <rPr>
        <sz val="10"/>
        <rFont val="맑은 고딕"/>
        <family val="3"/>
        <charset val="129"/>
      </rPr>
      <t>매입부대비용</t>
    </r>
    <phoneticPr fontId="117" type="noConversion"/>
  </si>
  <si>
    <r>
      <rPr>
        <sz val="10"/>
        <rFont val="맑은 고딕"/>
        <family val="3"/>
        <charset val="129"/>
      </rPr>
      <t>소계</t>
    </r>
    <phoneticPr fontId="117" type="noConversion"/>
  </si>
  <si>
    <r>
      <rPr>
        <b/>
        <u/>
        <sz val="10"/>
        <rFont val="맑은 고딕"/>
        <family val="3"/>
        <charset val="129"/>
      </rPr>
      <t>재원조달비율</t>
    </r>
    <phoneticPr fontId="14" type="noConversion"/>
  </si>
  <si>
    <r>
      <t xml:space="preserve">SMP scenario </t>
    </r>
    <r>
      <rPr>
        <sz val="9"/>
        <rFont val="Arial"/>
        <family val="2"/>
      </rPr>
      <t xml:space="preserve">(1: </t>
    </r>
    <r>
      <rPr>
        <sz val="9"/>
        <rFont val="맑은 고딕"/>
        <family val="3"/>
        <charset val="129"/>
      </rPr>
      <t>전기연구원</t>
    </r>
    <r>
      <rPr>
        <sz val="9"/>
        <rFont val="Arial"/>
        <family val="2"/>
      </rPr>
      <t xml:space="preserve"> I, 2: </t>
    </r>
    <r>
      <rPr>
        <sz val="9"/>
        <rFont val="맑은 고딕"/>
        <family val="3"/>
        <charset val="129"/>
      </rPr>
      <t>전기연구원</t>
    </r>
    <r>
      <rPr>
        <sz val="9"/>
        <rFont val="Arial"/>
        <family val="2"/>
      </rPr>
      <t xml:space="preserve"> II, 3: </t>
    </r>
    <r>
      <rPr>
        <sz val="9"/>
        <rFont val="맑은 고딕"/>
        <family val="3"/>
        <charset val="129"/>
      </rPr>
      <t>고정가격</t>
    </r>
    <r>
      <rPr>
        <sz val="9"/>
        <rFont val="Arial"/>
        <family val="2"/>
      </rPr>
      <t>)</t>
    </r>
    <phoneticPr fontId="14" type="noConversion"/>
  </si>
  <si>
    <r>
      <rPr>
        <b/>
        <sz val="10"/>
        <rFont val="맑은 고딕"/>
        <family val="3"/>
        <charset val="129"/>
      </rPr>
      <t>사업성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및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수익률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결과</t>
    </r>
    <phoneticPr fontId="14" type="noConversion"/>
  </si>
  <si>
    <r>
      <rPr>
        <b/>
        <sz val="10"/>
        <rFont val="맑은 고딕"/>
        <family val="3"/>
        <charset val="129"/>
      </rPr>
      <t>수익성결과</t>
    </r>
    <phoneticPr fontId="14" type="noConversion"/>
  </si>
  <si>
    <r>
      <rPr>
        <b/>
        <sz val="10"/>
        <rFont val="맑은 고딕"/>
        <family val="3"/>
        <charset val="129"/>
      </rPr>
      <t>기업잉여현금흐름</t>
    </r>
    <r>
      <rPr>
        <b/>
        <sz val="10"/>
        <rFont val="Arial"/>
        <family val="2"/>
      </rPr>
      <t>(Free Cash flow)</t>
    </r>
    <phoneticPr fontId="14" type="noConversion"/>
  </si>
  <si>
    <r>
      <rPr>
        <sz val="10"/>
        <rFont val="맑은 고딕"/>
        <family val="3"/>
        <charset val="129"/>
      </rPr>
      <t>복구비용</t>
    </r>
    <phoneticPr fontId="14" type="noConversion"/>
  </si>
  <si>
    <r>
      <rPr>
        <sz val="10"/>
        <rFont val="맑은 고딕"/>
        <family val="3"/>
        <charset val="129"/>
      </rPr>
      <t>연차배당</t>
    </r>
    <phoneticPr fontId="18" type="noConversion"/>
  </si>
  <si>
    <r>
      <rPr>
        <sz val="10"/>
        <rFont val="맑은 고딕"/>
        <family val="3"/>
        <charset val="129"/>
      </rPr>
      <t>최소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단순</t>
    </r>
    <r>
      <rPr>
        <sz val="10"/>
        <rFont val="Arial"/>
        <family val="2"/>
      </rPr>
      <t xml:space="preserve"> DSCR</t>
    </r>
    <phoneticPr fontId="14" type="noConversion"/>
  </si>
  <si>
    <r>
      <rPr>
        <sz val="10"/>
        <rFont val="맑은 고딕"/>
        <family val="3"/>
        <charset val="129"/>
      </rPr>
      <t>청산배당</t>
    </r>
    <phoneticPr fontId="120" type="noConversion"/>
  </si>
  <si>
    <t>총투자비</t>
    <phoneticPr fontId="14" type="noConversion"/>
  </si>
  <si>
    <t>Debt Assumption</t>
  </si>
  <si>
    <r>
      <rPr>
        <b/>
        <sz val="10"/>
        <rFont val="맑은 고딕"/>
        <family val="3"/>
        <charset val="129"/>
      </rPr>
      <t>인출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및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상환기간</t>
    </r>
    <phoneticPr fontId="120" type="noConversion"/>
  </si>
  <si>
    <t>[Year]</t>
    <phoneticPr fontId="120" type="noConversion"/>
  </si>
  <si>
    <r>
      <t xml:space="preserve">[1: </t>
    </r>
    <r>
      <rPr>
        <sz val="10"/>
        <rFont val="맑은 고딕"/>
        <family val="3"/>
        <charset val="129"/>
      </rPr>
      <t>원금균등</t>
    </r>
    <r>
      <rPr>
        <sz val="10"/>
        <rFont val="Arial"/>
        <family val="2"/>
      </rPr>
      <t>, 2:</t>
    </r>
    <r>
      <rPr>
        <sz val="10"/>
        <rFont val="맑은 고딕"/>
        <family val="3"/>
        <charset val="129"/>
      </rPr>
      <t>원리금균등</t>
    </r>
    <r>
      <rPr>
        <sz val="10"/>
        <rFont val="Arial"/>
        <family val="2"/>
      </rPr>
      <t>, 3:</t>
    </r>
    <r>
      <rPr>
        <sz val="10"/>
        <rFont val="맑은 고딕"/>
        <family val="3"/>
        <charset val="129"/>
      </rPr>
      <t>원금불균등</t>
    </r>
    <r>
      <rPr>
        <sz val="10"/>
        <rFont val="Arial"/>
        <family val="2"/>
      </rPr>
      <t>]</t>
    </r>
    <phoneticPr fontId="120" type="noConversion"/>
  </si>
  <si>
    <r>
      <rPr>
        <sz val="10"/>
        <rFont val="맑은 고딕"/>
        <family val="3"/>
        <charset val="129"/>
      </rPr>
      <t>이자율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건설기간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</si>
  <si>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이자율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운영기간</t>
    </r>
    <r>
      <rPr>
        <sz val="10"/>
        <rFont val="Arial"/>
        <family val="2"/>
      </rPr>
      <t>)</t>
    </r>
    <phoneticPr fontId="122" type="noConversion"/>
  </si>
  <si>
    <r>
      <rPr>
        <sz val="10"/>
        <color theme="1"/>
        <rFont val="맑은 고딕"/>
        <family val="3"/>
        <charset val="129"/>
      </rPr>
      <t>상환지수</t>
    </r>
    <phoneticPr fontId="120" type="noConversion"/>
  </si>
  <si>
    <r>
      <rPr>
        <sz val="10"/>
        <color theme="1"/>
        <rFont val="맑은 고딕"/>
        <family val="3"/>
        <charset val="129"/>
      </rPr>
      <t>상환차수</t>
    </r>
    <r>
      <rPr>
        <sz val="10"/>
        <color theme="1"/>
        <rFont val="Arial"/>
        <family val="2"/>
      </rPr>
      <t xml:space="preserve"> </t>
    </r>
    <phoneticPr fontId="120" type="noConversion"/>
  </si>
  <si>
    <r>
      <t xml:space="preserve">Case1&gt; </t>
    </r>
    <r>
      <rPr>
        <sz val="10"/>
        <color theme="1"/>
        <rFont val="맑은 고딕"/>
        <family val="3"/>
        <charset val="129"/>
      </rPr>
      <t>원금균등</t>
    </r>
    <phoneticPr fontId="120" type="noConversion"/>
  </si>
  <si>
    <r>
      <t xml:space="preserve">Case2&gt; </t>
    </r>
    <r>
      <rPr>
        <sz val="10"/>
        <color theme="1"/>
        <rFont val="맑은 고딕"/>
        <family val="3"/>
        <charset val="129"/>
      </rPr>
      <t>원리금균등</t>
    </r>
    <phoneticPr fontId="120" type="noConversion"/>
  </si>
  <si>
    <r>
      <t xml:space="preserve">Case3&gt; </t>
    </r>
    <r>
      <rPr>
        <sz val="10"/>
        <color theme="1"/>
        <rFont val="맑은 고딕"/>
        <family val="3"/>
        <charset val="129"/>
      </rPr>
      <t>원금불균등</t>
    </r>
    <phoneticPr fontId="120" type="noConversion"/>
  </si>
  <si>
    <t>Key-in</t>
    <phoneticPr fontId="122" type="noConversion"/>
  </si>
  <si>
    <r>
      <rPr>
        <b/>
        <sz val="10"/>
        <rFont val="맑은 고딕"/>
        <family val="3"/>
        <charset val="129"/>
      </rPr>
      <t>공통조건</t>
    </r>
    <phoneticPr fontId="120" type="noConversion"/>
  </si>
  <si>
    <r>
      <rPr>
        <b/>
        <u/>
        <sz val="10"/>
        <rFont val="맑은 고딕"/>
        <family val="3"/>
        <charset val="129"/>
      </rPr>
      <t>수수료</t>
    </r>
    <phoneticPr fontId="14" type="noConversion"/>
  </si>
  <si>
    <t>[KRWm]</t>
    <phoneticPr fontId="122" type="noConversion"/>
  </si>
  <si>
    <t>[Date]</t>
    <phoneticPr fontId="122" type="noConversion"/>
  </si>
  <si>
    <t>[Indicator]</t>
    <phoneticPr fontId="120" type="noConversion"/>
  </si>
  <si>
    <r>
      <rPr>
        <b/>
        <sz val="10"/>
        <color rgb="FFC00000"/>
        <rFont val="맑은 고딕"/>
        <family val="3"/>
        <charset val="129"/>
      </rPr>
      <t>선순위차입금</t>
    </r>
    <r>
      <rPr>
        <b/>
        <sz val="10"/>
        <color rgb="FFC00000"/>
        <rFont val="Arial"/>
        <family val="2"/>
      </rPr>
      <t>_TrA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</si>
  <si>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선순위차입금</t>
    </r>
    <r>
      <rPr>
        <b/>
        <sz val="10"/>
        <color rgb="FFC00000"/>
        <rFont val="Arial"/>
        <family val="2"/>
      </rPr>
      <t>_TrB</t>
    </r>
    <phoneticPr fontId="18" type="noConversion"/>
  </si>
  <si>
    <t>O&amp;M</t>
  </si>
  <si>
    <t>XXX</t>
    <phoneticPr fontId="14" type="noConversion"/>
  </si>
  <si>
    <t>B. O&amp;M Cash inflow</t>
    <phoneticPr fontId="117" type="noConversion"/>
  </si>
  <si>
    <r>
      <rPr>
        <b/>
        <sz val="10"/>
        <rFont val="맑은 고딕"/>
        <family val="3"/>
        <charset val="129"/>
      </rPr>
      <t>태양광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설비용량</t>
    </r>
    <phoneticPr fontId="117" type="noConversion"/>
  </si>
  <si>
    <t>[MW]</t>
    <phoneticPr fontId="117" type="noConversion"/>
  </si>
  <si>
    <t>VPP</t>
    <phoneticPr fontId="117" type="noConversion"/>
  </si>
  <si>
    <r>
      <rPr>
        <sz val="10"/>
        <color theme="1"/>
        <rFont val="맑은 고딕"/>
        <family val="3"/>
        <charset val="129"/>
      </rPr>
      <t>참여업체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정산비율</t>
    </r>
    <r>
      <rPr>
        <sz val="10"/>
        <color theme="1"/>
        <rFont val="Arial"/>
        <family val="2"/>
      </rPr>
      <t>(SPC)</t>
    </r>
    <phoneticPr fontId="117" type="noConversion"/>
  </si>
  <si>
    <r>
      <rPr>
        <sz val="10"/>
        <color theme="1"/>
        <rFont val="맑은 고딕"/>
        <family val="3"/>
        <charset val="129"/>
      </rPr>
      <t>중개업자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정산비율</t>
    </r>
    <r>
      <rPr>
        <sz val="10"/>
        <color theme="1"/>
        <rFont val="Arial"/>
        <family val="2"/>
      </rPr>
      <t>(SK E&amp;S)</t>
    </r>
    <phoneticPr fontId="117" type="noConversion"/>
  </si>
  <si>
    <r>
      <rPr>
        <sz val="10"/>
        <color theme="1"/>
        <rFont val="맑은 고딕"/>
        <family val="3"/>
        <charset val="129"/>
      </rPr>
      <t>정산단가</t>
    </r>
  </si>
  <si>
    <t>[KRW/kWh]</t>
    <phoneticPr fontId="117" type="noConversion"/>
  </si>
  <si>
    <r>
      <rPr>
        <sz val="10"/>
        <color theme="1"/>
        <rFont val="맑은 고딕"/>
        <family val="3"/>
        <charset val="129"/>
      </rPr>
      <t>계약단가</t>
    </r>
  </si>
  <si>
    <r>
      <rPr>
        <sz val="10"/>
        <color theme="1"/>
        <rFont val="맑은 고딕"/>
        <family val="3"/>
        <charset val="129"/>
      </rPr>
      <t>차익</t>
    </r>
  </si>
  <si>
    <r>
      <t xml:space="preserve">DSRA </t>
    </r>
    <r>
      <rPr>
        <sz val="10"/>
        <rFont val="맑은 고딕"/>
        <family val="3"/>
        <charset val="129"/>
      </rPr>
      <t>적립완료</t>
    </r>
    <phoneticPr fontId="14" type="noConversion"/>
  </si>
  <si>
    <r>
      <rPr>
        <sz val="10"/>
        <rFont val="맑은 고딕"/>
        <family val="3"/>
        <charset val="129"/>
      </rPr>
      <t>배당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최소보유현금</t>
    </r>
    <phoneticPr fontId="122" type="noConversion"/>
  </si>
  <si>
    <t>Refinancing</t>
    <phoneticPr fontId="14" type="noConversion"/>
  </si>
  <si>
    <r>
      <rPr>
        <b/>
        <sz val="10"/>
        <rFont val="맑은 고딕"/>
        <family val="3"/>
        <charset val="129"/>
      </rPr>
      <t>시점가정</t>
    </r>
    <phoneticPr fontId="122" type="noConversion"/>
  </si>
  <si>
    <r>
      <rPr>
        <sz val="10"/>
        <rFont val="맑은 고딕"/>
        <family val="3"/>
        <charset val="129"/>
      </rPr>
      <t>재조달</t>
    </r>
    <r>
      <rPr>
        <sz val="10"/>
        <rFont val="Arial"/>
        <family val="2"/>
      </rPr>
      <t xml:space="preserve"> Switch</t>
    </r>
    <phoneticPr fontId="122" type="noConversion"/>
  </si>
  <si>
    <t>[1: On, 0: Off]</t>
    <phoneticPr fontId="122" type="noConversion"/>
  </si>
  <si>
    <r>
      <rPr>
        <sz val="10"/>
        <rFont val="맑은 고딕"/>
        <family val="3"/>
        <charset val="129"/>
      </rPr>
      <t>재조달시점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운영개시일로부터</t>
    </r>
    <r>
      <rPr>
        <sz val="10"/>
        <rFont val="Arial"/>
        <family val="2"/>
      </rPr>
      <t xml:space="preserve"> XX</t>
    </r>
    <r>
      <rPr>
        <sz val="10"/>
        <rFont val="맑은 고딕"/>
        <family val="3"/>
        <charset val="129"/>
      </rPr>
      <t>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후</t>
    </r>
    <r>
      <rPr>
        <sz val="10"/>
        <rFont val="Arial"/>
        <family val="2"/>
      </rPr>
      <t>)</t>
    </r>
    <phoneticPr fontId="122" type="noConversion"/>
  </si>
  <si>
    <t>[Year]</t>
  </si>
  <si>
    <r>
      <rPr>
        <sz val="10"/>
        <rFont val="맑은 고딕"/>
        <family val="3"/>
        <charset val="129"/>
      </rPr>
      <t>재조달일자</t>
    </r>
    <phoneticPr fontId="122" type="noConversion"/>
  </si>
  <si>
    <r>
      <rPr>
        <b/>
        <sz val="10"/>
        <rFont val="맑은 고딕"/>
        <family val="3"/>
        <charset val="129"/>
      </rPr>
      <t>재조달차입금</t>
    </r>
    <phoneticPr fontId="122" type="noConversion"/>
  </si>
  <si>
    <r>
      <rPr>
        <b/>
        <sz val="10"/>
        <rFont val="맑은 고딕"/>
        <family val="3"/>
        <charset val="129"/>
      </rPr>
      <t>차입금액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가</t>
    </r>
    <r>
      <rPr>
        <b/>
        <sz val="10"/>
        <rFont val="Arial"/>
        <family val="2"/>
      </rPr>
      <t>+</t>
    </r>
    <r>
      <rPr>
        <b/>
        <sz val="10"/>
        <rFont val="맑은 고딕"/>
        <family val="3"/>
        <charset val="129"/>
      </rPr>
      <t>나</t>
    </r>
    <r>
      <rPr>
        <b/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</si>
  <si>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가</t>
    </r>
    <r>
      <rPr>
        <sz val="10"/>
        <rFont val="Arial"/>
        <family val="2"/>
      </rPr>
      <t xml:space="preserve">. </t>
    </r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잔액</t>
    </r>
    <phoneticPr fontId="122" type="noConversion"/>
  </si>
  <si>
    <r>
      <rPr>
        <b/>
        <sz val="10"/>
        <rFont val="맑은 고딕"/>
        <family val="3"/>
        <charset val="129"/>
      </rPr>
      <t>이자율</t>
    </r>
    <phoneticPr fontId="122" type="noConversion"/>
  </si>
  <si>
    <r>
      <rPr>
        <sz val="10"/>
        <rFont val="맑은 고딕"/>
        <family val="3"/>
        <charset val="129"/>
      </rPr>
      <t>거치기간</t>
    </r>
    <phoneticPr fontId="120" type="noConversion"/>
  </si>
  <si>
    <r>
      <rPr>
        <sz val="10"/>
        <rFont val="맑은 고딕"/>
        <family val="3"/>
        <charset val="129"/>
      </rPr>
      <t>상환기간</t>
    </r>
    <phoneticPr fontId="120" type="noConversion"/>
  </si>
  <si>
    <r>
      <rPr>
        <sz val="10"/>
        <rFont val="맑은 고딕"/>
        <family val="3"/>
        <charset val="129"/>
      </rPr>
      <t>대출기간</t>
    </r>
    <phoneticPr fontId="120" type="noConversion"/>
  </si>
  <si>
    <r>
      <rPr>
        <sz val="10"/>
        <rFont val="맑은 고딕"/>
        <family val="3"/>
        <charset val="129"/>
      </rPr>
      <t>최초인출</t>
    </r>
    <phoneticPr fontId="120" type="noConversion"/>
  </si>
  <si>
    <r>
      <rPr>
        <sz val="10"/>
        <rFont val="맑은 고딕"/>
        <family val="3"/>
        <charset val="129"/>
      </rPr>
      <t>상환개시</t>
    </r>
    <phoneticPr fontId="120" type="noConversion"/>
  </si>
  <si>
    <r>
      <rPr>
        <sz val="10"/>
        <rFont val="맑은 고딕"/>
        <family val="3"/>
        <charset val="129"/>
      </rPr>
      <t>상환종료</t>
    </r>
    <phoneticPr fontId="120" type="noConversion"/>
  </si>
  <si>
    <r>
      <rPr>
        <b/>
        <u/>
        <sz val="10"/>
        <rFont val="맑은 고딕"/>
        <family val="3"/>
        <charset val="129"/>
      </rPr>
      <t>원금상환</t>
    </r>
    <phoneticPr fontId="14" type="noConversion"/>
  </si>
  <si>
    <r>
      <rPr>
        <sz val="10"/>
        <rFont val="맑은 고딕"/>
        <family val="3"/>
        <charset val="129"/>
      </rPr>
      <t>상환방식</t>
    </r>
    <phoneticPr fontId="120" type="noConversion"/>
  </si>
  <si>
    <r>
      <rPr>
        <b/>
        <sz val="10"/>
        <rFont val="맑은 고딕"/>
        <family val="3"/>
        <charset val="129"/>
      </rPr>
      <t>상환스케쥴</t>
    </r>
    <phoneticPr fontId="14" type="noConversion"/>
  </si>
  <si>
    <r>
      <rPr>
        <sz val="10"/>
        <rFont val="맑은 고딕"/>
        <family val="3"/>
        <charset val="129"/>
      </rPr>
      <t>매각시점</t>
    </r>
    <phoneticPr fontId="14" type="noConversion"/>
  </si>
  <si>
    <r>
      <rPr>
        <sz val="10"/>
        <rFont val="맑은 고딕"/>
        <family val="3"/>
        <charset val="129"/>
      </rPr>
      <t>매각배수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액면가의</t>
    </r>
    <r>
      <rPr>
        <sz val="10"/>
        <rFont val="Arial"/>
        <family val="2"/>
      </rPr>
      <t xml:space="preserve"> XX</t>
    </r>
    <r>
      <rPr>
        <sz val="10"/>
        <rFont val="맑은 고딕"/>
        <family val="3"/>
        <charset val="129"/>
      </rPr>
      <t>배</t>
    </r>
    <r>
      <rPr>
        <sz val="10"/>
        <rFont val="Arial"/>
        <family val="2"/>
      </rPr>
      <t>)</t>
    </r>
    <phoneticPr fontId="14" type="noConversion"/>
  </si>
  <si>
    <r>
      <rPr>
        <b/>
        <sz val="10"/>
        <color theme="0"/>
        <rFont val="맑은 고딕"/>
        <family val="3"/>
        <charset val="129"/>
      </rPr>
      <t>예측정산금</t>
    </r>
    <phoneticPr fontId="117" type="noConversion"/>
  </si>
  <si>
    <r>
      <rPr>
        <sz val="10"/>
        <rFont val="맑은 고딕"/>
        <family val="3"/>
        <charset val="129"/>
      </rPr>
      <t>예측제고정산금</t>
    </r>
    <r>
      <rPr>
        <sz val="10"/>
        <rFont val="Arial"/>
        <family val="2"/>
      </rPr>
      <t xml:space="preserve">(VPP upside) </t>
    </r>
    <r>
      <rPr>
        <sz val="10"/>
        <rFont val="맑은 고딕"/>
        <family val="3"/>
        <charset val="129"/>
      </rPr>
      <t>단가</t>
    </r>
  </si>
  <si>
    <r>
      <t>[</t>
    </r>
    <r>
      <rPr>
        <sz val="10"/>
        <rFont val="맑은 고딕"/>
        <family val="3"/>
        <charset val="129"/>
      </rPr>
      <t>원</t>
    </r>
    <r>
      <rPr>
        <sz val="10"/>
        <rFont val="Arial"/>
        <family val="2"/>
      </rPr>
      <t>/kWh]</t>
    </r>
  </si>
  <si>
    <r>
      <rPr>
        <sz val="10"/>
        <rFont val="맑은 고딕"/>
        <family val="3"/>
        <charset val="129"/>
      </rPr>
      <t>정산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대상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발전량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비율</t>
    </r>
  </si>
  <si>
    <r>
      <rPr>
        <sz val="10"/>
        <rFont val="맑은 고딕"/>
        <family val="3"/>
        <charset val="129"/>
      </rPr>
      <t>정산비율</t>
    </r>
    <r>
      <rPr>
        <sz val="10"/>
        <rFont val="Arial"/>
        <family val="2"/>
      </rPr>
      <t xml:space="preserve"> (</t>
    </r>
    <r>
      <rPr>
        <sz val="10"/>
        <rFont val="맑은 고딕"/>
        <family val="3"/>
        <charset val="129"/>
      </rPr>
      <t>전체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대비</t>
    </r>
    <r>
      <rPr>
        <sz val="10"/>
        <rFont val="Arial"/>
        <family val="2"/>
      </rPr>
      <t xml:space="preserve"> SPC </t>
    </r>
    <r>
      <rPr>
        <sz val="10"/>
        <rFont val="맑은 고딕"/>
        <family val="3"/>
        <charset val="129"/>
      </rPr>
      <t>수령기준</t>
    </r>
    <r>
      <rPr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</si>
  <si>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예측정산금</t>
    </r>
    <phoneticPr fontId="117" type="noConversion"/>
  </si>
  <si>
    <r>
      <rPr>
        <sz val="10"/>
        <rFont val="맑은 고딕"/>
        <family val="3"/>
        <charset val="129"/>
      </rPr>
      <t>원리금상환재원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기초현금</t>
    </r>
    <r>
      <rPr>
        <sz val="10"/>
        <rFont val="Arial"/>
        <family val="2"/>
      </rPr>
      <t>+</t>
    </r>
    <r>
      <rPr>
        <sz val="10"/>
        <rFont val="맑은 고딕"/>
        <family val="3"/>
        <charset val="129"/>
      </rPr>
      <t>영업현금흐름</t>
    </r>
    <r>
      <rPr>
        <sz val="10"/>
        <rFont val="Arial"/>
        <family val="2"/>
      </rPr>
      <t>)</t>
    </r>
    <phoneticPr fontId="14" type="noConversion"/>
  </si>
  <si>
    <t>Investor IRR</t>
    <phoneticPr fontId="14" type="noConversion"/>
  </si>
  <si>
    <r>
      <rPr>
        <sz val="10"/>
        <rFont val="맑은 고딕"/>
        <family val="3"/>
        <charset val="129"/>
      </rPr>
      <t>연차배당</t>
    </r>
    <phoneticPr fontId="117" type="noConversion"/>
  </si>
  <si>
    <t>Investor IRR</t>
  </si>
  <si>
    <t>Equity IRR</t>
    <phoneticPr fontId="14" type="noConversion"/>
  </si>
  <si>
    <r>
      <rPr>
        <b/>
        <sz val="10"/>
        <rFont val="맑은 고딕"/>
        <family val="3"/>
        <charset val="129"/>
      </rPr>
      <t>당기순이익</t>
    </r>
    <phoneticPr fontId="18" type="noConversion"/>
  </si>
  <si>
    <t>[Switch]</t>
    <phoneticPr fontId="14" type="noConversion"/>
  </si>
  <si>
    <t>유상감자</t>
    <phoneticPr fontId="14" type="noConversion"/>
  </si>
  <si>
    <t>SMP+REC</t>
    <phoneticPr fontId="14" type="noConversion"/>
  </si>
  <si>
    <t>SMP+REC</t>
    <phoneticPr fontId="117" type="noConversion"/>
  </si>
  <si>
    <t>RE100</t>
    <phoneticPr fontId="117" type="noConversion"/>
  </si>
  <si>
    <r>
      <rPr>
        <b/>
        <u/>
        <sz val="10"/>
        <color theme="1"/>
        <rFont val="맑은 고딕"/>
        <family val="3"/>
        <charset val="129"/>
      </rPr>
      <t>예측정산금</t>
    </r>
    <phoneticPr fontId="14" type="noConversion"/>
  </si>
  <si>
    <t>[KRW/kWh]</t>
  </si>
  <si>
    <r>
      <rPr>
        <sz val="10"/>
        <rFont val="맑은 고딕"/>
        <family val="3"/>
        <charset val="129"/>
      </rPr>
      <t>총투자비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건설이자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제외</t>
    </r>
    <r>
      <rPr>
        <sz val="10"/>
        <rFont val="Arial"/>
        <family val="2"/>
      </rPr>
      <t>)</t>
    </r>
    <phoneticPr fontId="117" type="noConversion"/>
  </si>
  <si>
    <r>
      <rPr>
        <sz val="10"/>
        <rFont val="맑은 고딕"/>
        <family val="3"/>
        <charset val="129"/>
      </rPr>
      <t>철거비</t>
    </r>
    <phoneticPr fontId="117" type="noConversion"/>
  </si>
  <si>
    <r>
      <rPr>
        <sz val="10"/>
        <rFont val="맑은 고딕"/>
        <family val="3"/>
        <charset val="129"/>
      </rPr>
      <t>자본금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납입</t>
    </r>
  </si>
  <si>
    <r>
      <rPr>
        <sz val="10"/>
        <rFont val="맑은 고딕"/>
        <family val="3"/>
        <charset val="129"/>
      </rPr>
      <t>건설이자</t>
    </r>
    <phoneticPr fontId="117" type="noConversion"/>
  </si>
  <si>
    <r>
      <rPr>
        <sz val="10"/>
        <rFont val="맑은 고딕"/>
        <family val="3"/>
        <charset val="129"/>
      </rPr>
      <t>유상감자</t>
    </r>
    <phoneticPr fontId="117" type="noConversion"/>
  </si>
  <si>
    <r>
      <rPr>
        <sz val="10"/>
        <rFont val="맑은 고딕"/>
        <family val="3"/>
        <charset val="129"/>
      </rPr>
      <t>재조달차입금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조달</t>
    </r>
  </si>
  <si>
    <r>
      <rPr>
        <sz val="10"/>
        <rFont val="맑은 고딕"/>
        <family val="3"/>
        <charset val="129"/>
      </rPr>
      <t>재조달차입금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이자지급</t>
    </r>
  </si>
  <si>
    <r>
      <rPr>
        <sz val="10"/>
        <rFont val="맑은 고딕"/>
        <family val="3"/>
        <charset val="129"/>
      </rPr>
      <t>재조달차입금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원금상환</t>
    </r>
  </si>
  <si>
    <r>
      <rPr>
        <sz val="10"/>
        <rFont val="맑은 고딕"/>
        <family val="3"/>
        <charset val="129"/>
      </rPr>
      <t>자본금출자</t>
    </r>
    <phoneticPr fontId="117" type="noConversion"/>
  </si>
  <si>
    <t>SK E&amp;S IRR</t>
    <phoneticPr fontId="14" type="noConversion"/>
  </si>
  <si>
    <r>
      <rPr>
        <b/>
        <sz val="10"/>
        <color theme="0"/>
        <rFont val="맑은 고딕"/>
        <family val="3"/>
        <charset val="129"/>
      </rPr>
      <t>기본정보</t>
    </r>
    <phoneticPr fontId="14" type="noConversion"/>
  </si>
  <si>
    <r>
      <t xml:space="preserve">O&amp;M </t>
    </r>
    <r>
      <rPr>
        <b/>
        <sz val="10"/>
        <color theme="1"/>
        <rFont val="맑은 고딕"/>
        <family val="3"/>
        <charset val="129"/>
      </rPr>
      <t>마진율</t>
    </r>
    <phoneticPr fontId="120" type="noConversion"/>
  </si>
  <si>
    <r>
      <t xml:space="preserve">REC </t>
    </r>
    <r>
      <rPr>
        <b/>
        <sz val="10"/>
        <rFont val="맑은 고딕"/>
        <family val="3"/>
        <charset val="129"/>
      </rPr>
      <t>정산차익</t>
    </r>
    <phoneticPr fontId="117" type="noConversion"/>
  </si>
  <si>
    <r>
      <t xml:space="preserve">REC </t>
    </r>
    <r>
      <rPr>
        <b/>
        <u/>
        <sz val="10"/>
        <rFont val="맑은 고딕"/>
        <family val="3"/>
        <charset val="129"/>
      </rPr>
      <t>발급량</t>
    </r>
    <phoneticPr fontId="117" type="noConversion"/>
  </si>
  <si>
    <r>
      <rPr>
        <b/>
        <sz val="10"/>
        <rFont val="맑은 고딕"/>
        <family val="3"/>
        <charset val="129"/>
      </rPr>
      <t>지분율</t>
    </r>
    <phoneticPr fontId="117" type="noConversion"/>
  </si>
  <si>
    <t>A. SK Cash flow</t>
  </si>
  <si>
    <r>
      <t xml:space="preserve">C. VPP </t>
    </r>
    <r>
      <rPr>
        <b/>
        <sz val="10"/>
        <rFont val="맑은 고딕"/>
        <family val="3"/>
        <charset val="129"/>
      </rPr>
      <t>발전량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예측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수익</t>
    </r>
    <phoneticPr fontId="117" type="noConversion"/>
  </si>
  <si>
    <r>
      <t xml:space="preserve">D. REC </t>
    </r>
    <r>
      <rPr>
        <b/>
        <sz val="10"/>
        <rFont val="맑은 고딕"/>
        <family val="3"/>
        <charset val="129"/>
      </rPr>
      <t>정산차익</t>
    </r>
    <phoneticPr fontId="117" type="noConversion"/>
  </si>
  <si>
    <r>
      <rPr>
        <b/>
        <u val="singleAccounting"/>
        <sz val="10"/>
        <color theme="1"/>
        <rFont val="맑은 고딕"/>
        <family val="3"/>
        <charset val="129"/>
      </rPr>
      <t>증감</t>
    </r>
    <phoneticPr fontId="14" type="noConversion"/>
  </si>
  <si>
    <t>Dividend base</t>
    <phoneticPr fontId="117" type="noConversion"/>
  </si>
  <si>
    <r>
      <t xml:space="preserve">E. RE100 </t>
    </r>
    <r>
      <rPr>
        <b/>
        <sz val="10"/>
        <rFont val="맑은 고딕"/>
        <family val="3"/>
        <charset val="129"/>
      </rPr>
      <t>정산차익</t>
    </r>
    <phoneticPr fontId="117" type="noConversion"/>
  </si>
  <si>
    <r>
      <rPr>
        <b/>
        <sz val="10"/>
        <rFont val="맑은 고딕"/>
        <family val="3"/>
        <charset val="129"/>
      </rPr>
      <t>보통주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지분매각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가정</t>
    </r>
    <phoneticPr fontId="14" type="noConversion"/>
  </si>
  <si>
    <t>Equity IRR</t>
    <phoneticPr fontId="117" type="noConversion"/>
  </si>
  <si>
    <t>EPC Cost</t>
  </si>
  <si>
    <r>
      <t xml:space="preserve">(*) </t>
    </r>
    <r>
      <rPr>
        <b/>
        <sz val="10"/>
        <color theme="0"/>
        <rFont val="맑은 고딕"/>
        <family val="3"/>
        <charset val="129"/>
      </rPr>
      <t>총투자비</t>
    </r>
    <r>
      <rPr>
        <b/>
        <sz val="10"/>
        <color theme="0"/>
        <rFont val="Arial"/>
        <family val="2"/>
      </rPr>
      <t xml:space="preserve"> </t>
    </r>
    <r>
      <rPr>
        <b/>
        <sz val="10"/>
        <color theme="0"/>
        <rFont val="맑은 고딕"/>
        <family val="3"/>
        <charset val="129"/>
      </rPr>
      <t>상세내역</t>
    </r>
    <phoneticPr fontId="14" type="noConversion"/>
  </si>
  <si>
    <r>
      <rPr>
        <sz val="10"/>
        <rFont val="맑은 고딕"/>
        <family val="3"/>
        <charset val="129"/>
      </rPr>
      <t>자본금</t>
    </r>
    <phoneticPr fontId="14" type="noConversion"/>
  </si>
  <si>
    <r>
      <rPr>
        <sz val="10"/>
        <rFont val="맑은 고딕"/>
        <family val="3"/>
        <charset val="129"/>
      </rPr>
      <t>연간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임대료</t>
    </r>
    <phoneticPr fontId="14" type="noConversion"/>
  </si>
  <si>
    <r>
      <rPr>
        <sz val="10"/>
        <rFont val="맑은 고딕"/>
        <family val="3"/>
        <charset val="129"/>
      </rPr>
      <t>차입금액</t>
    </r>
    <phoneticPr fontId="14" type="noConversion"/>
  </si>
  <si>
    <r>
      <rPr>
        <sz val="10"/>
        <rFont val="맑은 고딕"/>
        <family val="3"/>
        <charset val="129"/>
      </rPr>
      <t>상환스케쥴</t>
    </r>
    <phoneticPr fontId="14" type="noConversion"/>
  </si>
  <si>
    <r>
      <rPr>
        <sz val="10"/>
        <rFont val="맑은 고딕"/>
        <family val="3"/>
        <charset val="129"/>
      </rPr>
      <t>주선수수료율</t>
    </r>
    <phoneticPr fontId="120" type="noConversion"/>
  </si>
  <si>
    <r>
      <rPr>
        <sz val="10"/>
        <rFont val="맑은 고딕"/>
        <family val="3"/>
        <charset val="129"/>
      </rPr>
      <t>미인출약정수수료율</t>
    </r>
    <phoneticPr fontId="122" type="noConversion"/>
  </si>
  <si>
    <r>
      <rPr>
        <sz val="10"/>
        <rFont val="맑은 고딕"/>
        <family val="3"/>
        <charset val="129"/>
      </rPr>
      <t>대리은행수수료</t>
    </r>
    <phoneticPr fontId="120" type="noConversion"/>
  </si>
  <si>
    <r>
      <rPr>
        <sz val="10"/>
        <rFont val="맑은 고딕"/>
        <family val="3"/>
        <charset val="129"/>
      </rPr>
      <t>철거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적립금</t>
    </r>
    <phoneticPr fontId="14" type="noConversion"/>
  </si>
  <si>
    <r>
      <rPr>
        <b/>
        <sz val="10"/>
        <rFont val="맑은 고딕"/>
        <family val="3"/>
        <charset val="129"/>
      </rPr>
      <t>통합투자세액공제율</t>
    </r>
    <r>
      <rPr>
        <b/>
        <sz val="10"/>
        <rFont val="Arial"/>
        <family val="2"/>
      </rPr>
      <t>(EPC</t>
    </r>
    <r>
      <rPr>
        <b/>
        <sz val="10"/>
        <rFont val="맑은 고딕"/>
        <family val="3"/>
        <charset val="129"/>
      </rPr>
      <t>의</t>
    </r>
    <r>
      <rPr>
        <b/>
        <sz val="10"/>
        <rFont val="Arial"/>
        <family val="2"/>
      </rPr>
      <t xml:space="preserve"> XX%)</t>
    </r>
    <phoneticPr fontId="14" type="noConversion"/>
  </si>
  <si>
    <t>SMP+REC</t>
  </si>
  <si>
    <t>SMP</t>
    <phoneticPr fontId="117" type="noConversion"/>
  </si>
  <si>
    <t>REC</t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</si>
  <si>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(A+B)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</si>
  <si>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(A+C)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</si>
  <si>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(A+D)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</si>
  <si>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(A+E)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</si>
  <si>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(A+B+C)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</si>
  <si>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(A+B+D)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</si>
  <si>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(A+B+E)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</si>
  <si>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(A+C+D)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</si>
  <si>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(A+C+E)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</si>
  <si>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(A+D+E)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</si>
  <si>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(A+B+C+D)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</si>
  <si>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(A+B+C+E)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</si>
  <si>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(A+B+D+E)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</si>
  <si>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(A+C+D+E)</t>
    </r>
    <phoneticPr fontId="117" type="noConversion"/>
  </si>
  <si>
    <r>
      <rPr>
        <b/>
        <sz val="10"/>
        <rFont val="맑은 고딕"/>
        <family val="3"/>
        <charset val="129"/>
      </rPr>
      <t>소계</t>
    </r>
    <r>
      <rPr>
        <b/>
        <sz val="10"/>
        <rFont val="Arial"/>
        <family val="2"/>
      </rPr>
      <t>(A+B+C+D+E)</t>
    </r>
    <phoneticPr fontId="117" type="noConversion"/>
  </si>
  <si>
    <r>
      <rPr>
        <sz val="10"/>
        <rFont val="맑은 고딕"/>
        <family val="3"/>
        <charset val="129"/>
      </rPr>
      <t>자본금</t>
    </r>
  </si>
  <si>
    <r>
      <rPr>
        <b/>
        <u/>
        <sz val="10"/>
        <rFont val="맑은 고딕"/>
        <family val="3"/>
        <charset val="129"/>
      </rPr>
      <t>이자율</t>
    </r>
    <phoneticPr fontId="14" type="noConversion"/>
  </si>
  <si>
    <r>
      <t xml:space="preserve">REC </t>
    </r>
    <r>
      <rPr>
        <sz val="10"/>
        <rFont val="맑은 고딕"/>
        <family val="3"/>
        <charset val="129"/>
      </rPr>
      <t>가중치</t>
    </r>
    <phoneticPr fontId="14" type="noConversion"/>
  </si>
  <si>
    <r>
      <t xml:space="preserve">SK </t>
    </r>
    <r>
      <rPr>
        <sz val="10"/>
        <rFont val="맑은 고딕"/>
        <family val="3"/>
        <charset val="129"/>
      </rPr>
      <t>지분율</t>
    </r>
    <phoneticPr fontId="14" type="noConversion"/>
  </si>
  <si>
    <r>
      <rPr>
        <sz val="10"/>
        <rFont val="맑은 고딕"/>
        <family val="3"/>
        <charset val="129"/>
      </rPr>
      <t>매각지분율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보유지분의</t>
    </r>
    <r>
      <rPr>
        <sz val="10"/>
        <rFont val="Arial"/>
        <family val="2"/>
      </rPr>
      <t xml:space="preserve"> XX%)</t>
    </r>
    <phoneticPr fontId="14" type="noConversion"/>
  </si>
  <si>
    <r>
      <rPr>
        <sz val="10"/>
        <rFont val="맑은 고딕"/>
        <family val="3"/>
        <charset val="129"/>
      </rPr>
      <t>유상감자</t>
    </r>
    <phoneticPr fontId="14" type="noConversion"/>
  </si>
  <si>
    <r>
      <rPr>
        <b/>
        <sz val="10"/>
        <rFont val="맑은 고딕"/>
        <family val="3"/>
        <charset val="129"/>
      </rPr>
      <t>상환가능성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지표</t>
    </r>
    <phoneticPr fontId="14" type="noConversion"/>
  </si>
  <si>
    <r>
      <rPr>
        <sz val="10"/>
        <color theme="1"/>
        <rFont val="맑은 고딕"/>
        <family val="3"/>
        <charset val="129"/>
      </rPr>
      <t>예측정산금</t>
    </r>
    <phoneticPr fontId="117" type="noConversion"/>
  </si>
  <si>
    <r>
      <t xml:space="preserve">(*) </t>
    </r>
    <r>
      <rPr>
        <sz val="10"/>
        <color theme="1"/>
        <rFont val="맑은 고딕"/>
        <family val="3"/>
        <charset val="129"/>
      </rPr>
      <t>발전량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배분</t>
    </r>
    <phoneticPr fontId="117" type="noConversion"/>
  </si>
  <si>
    <r>
      <rPr>
        <sz val="10"/>
        <color theme="1"/>
        <rFont val="맑은 고딕"/>
        <family val="3"/>
        <charset val="129"/>
      </rPr>
      <t>전력판매량</t>
    </r>
    <r>
      <rPr>
        <sz val="10"/>
        <color theme="1"/>
        <rFont val="Arial"/>
        <family val="2"/>
      </rPr>
      <t>(RE100</t>
    </r>
    <r>
      <rPr>
        <sz val="10"/>
        <color theme="1"/>
        <rFont val="맑은 고딕"/>
        <family val="3"/>
        <charset val="129"/>
      </rPr>
      <t>제외</t>
    </r>
    <r>
      <rPr>
        <sz val="10"/>
        <color theme="1"/>
        <rFont val="Arial"/>
        <family val="2"/>
      </rPr>
      <t>)</t>
    </r>
    <phoneticPr fontId="117" type="noConversion"/>
  </si>
  <si>
    <r>
      <t xml:space="preserve">SMP </t>
    </r>
    <r>
      <rPr>
        <sz val="10"/>
        <color theme="1"/>
        <rFont val="맑은 고딕"/>
        <family val="3"/>
        <charset val="129"/>
      </rPr>
      <t>매출</t>
    </r>
    <phoneticPr fontId="117" type="noConversion"/>
  </si>
  <si>
    <r>
      <t xml:space="preserve">REC </t>
    </r>
    <r>
      <rPr>
        <sz val="10"/>
        <color theme="1"/>
        <rFont val="맑은 고딕"/>
        <family val="3"/>
        <charset val="129"/>
      </rPr>
      <t>매출</t>
    </r>
  </si>
  <si>
    <r>
      <rPr>
        <sz val="10"/>
        <rFont val="맑은 고딕"/>
        <family val="3"/>
        <charset val="129"/>
      </rPr>
      <t>전력판매량</t>
    </r>
    <r>
      <rPr>
        <sz val="10"/>
        <rFont val="Arial"/>
        <family val="2"/>
      </rPr>
      <t>(RE100</t>
    </r>
    <r>
      <rPr>
        <sz val="10"/>
        <rFont val="맑은 고딕"/>
        <family val="3"/>
        <charset val="129"/>
      </rPr>
      <t>제외</t>
    </r>
    <r>
      <rPr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</si>
  <si>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정산금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총수익</t>
    </r>
    <phoneticPr fontId="117" type="noConversion"/>
  </si>
  <si>
    <r>
      <t xml:space="preserve">SPC </t>
    </r>
    <r>
      <rPr>
        <sz val="10"/>
        <rFont val="맑은 고딕"/>
        <family val="3"/>
        <charset val="129"/>
      </rPr>
      <t>귀속비율</t>
    </r>
    <phoneticPr fontId="117" type="noConversion"/>
  </si>
  <si>
    <r>
      <rPr>
        <sz val="10"/>
        <rFont val="맑은 고딕"/>
        <family val="3"/>
        <charset val="129"/>
      </rPr>
      <t>액면가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매각시점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</si>
  <si>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매각대상지분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취득원가</t>
    </r>
    <phoneticPr fontId="14" type="noConversion"/>
  </si>
  <si>
    <r>
      <rPr>
        <sz val="10"/>
        <rFont val="맑은 고딕"/>
        <family val="3"/>
        <charset val="129"/>
      </rPr>
      <t>매각금액</t>
    </r>
    <phoneticPr fontId="14" type="noConversion"/>
  </si>
  <si>
    <r>
      <t>SK IRR -</t>
    </r>
    <r>
      <rPr>
        <b/>
        <sz val="10"/>
        <color theme="0"/>
        <rFont val="맑은 고딕"/>
        <family val="3"/>
        <charset val="129"/>
      </rPr>
      <t>계속보유시</t>
    </r>
    <phoneticPr fontId="14" type="noConversion"/>
  </si>
  <si>
    <r>
      <rPr>
        <sz val="10"/>
        <rFont val="맑은 고딕"/>
        <family val="3"/>
        <charset val="129"/>
      </rPr>
      <t>자본금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출자</t>
    </r>
    <phoneticPr fontId="14" type="noConversion"/>
  </si>
  <si>
    <r>
      <t>SK IRR_</t>
    </r>
    <r>
      <rPr>
        <b/>
        <sz val="10"/>
        <color theme="0"/>
        <rFont val="맑은 고딕"/>
        <family val="3"/>
        <charset val="129"/>
      </rPr>
      <t>매각가정시</t>
    </r>
    <phoneticPr fontId="14" type="noConversion"/>
  </si>
  <si>
    <r>
      <rPr>
        <sz val="10"/>
        <rFont val="맑은 고딕"/>
        <family val="3"/>
        <charset val="129"/>
      </rPr>
      <t>지분매각</t>
    </r>
    <phoneticPr fontId="117" type="noConversion"/>
  </si>
  <si>
    <r>
      <t xml:space="preserve">SK IRR Summary - </t>
    </r>
    <r>
      <rPr>
        <b/>
        <sz val="10"/>
        <color rgb="FFC00000"/>
        <rFont val="맑은 고딕"/>
        <family val="3"/>
        <charset val="129"/>
      </rPr>
      <t>보유</t>
    </r>
    <r>
      <rPr>
        <b/>
        <sz val="10"/>
        <color rgb="FFC00000"/>
        <rFont val="Arial"/>
        <family val="2"/>
      </rPr>
      <t xml:space="preserve"> </t>
    </r>
    <r>
      <rPr>
        <b/>
        <sz val="10"/>
        <color rgb="FFC00000"/>
        <rFont val="맑은 고딕"/>
        <family val="3"/>
        <charset val="129"/>
      </rPr>
      <t>시나리오</t>
    </r>
    <phoneticPr fontId="117" type="noConversion"/>
  </si>
  <si>
    <r>
      <t xml:space="preserve">SK IRR Summary - </t>
    </r>
    <r>
      <rPr>
        <b/>
        <sz val="10"/>
        <color rgb="FFC00000"/>
        <rFont val="맑은 고딕"/>
        <family val="3"/>
        <charset val="129"/>
      </rPr>
      <t>매각</t>
    </r>
    <r>
      <rPr>
        <b/>
        <sz val="10"/>
        <color rgb="FFC00000"/>
        <rFont val="Arial"/>
        <family val="2"/>
      </rPr>
      <t xml:space="preserve"> </t>
    </r>
    <r>
      <rPr>
        <b/>
        <sz val="10"/>
        <color rgb="FFC00000"/>
        <rFont val="맑은 고딕"/>
        <family val="3"/>
        <charset val="129"/>
      </rPr>
      <t>시나리오</t>
    </r>
    <phoneticPr fontId="117" type="noConversion"/>
  </si>
  <si>
    <t>[Indicator]</t>
  </si>
  <si>
    <r>
      <rPr>
        <sz val="10"/>
        <rFont val="맑은 고딕"/>
        <family val="3"/>
        <charset val="129"/>
      </rPr>
      <t>예측정산금</t>
    </r>
  </si>
  <si>
    <r>
      <rPr>
        <sz val="10"/>
        <rFont val="맑은 고딕"/>
        <family val="3"/>
        <charset val="129"/>
      </rPr>
      <t>보험료</t>
    </r>
  </si>
  <si>
    <r>
      <rPr>
        <sz val="10"/>
        <rFont val="맑은 고딕"/>
        <family val="3"/>
        <charset val="129"/>
      </rPr>
      <t>예비비</t>
    </r>
  </si>
  <si>
    <r>
      <rPr>
        <sz val="10"/>
        <rFont val="맑은 고딕"/>
        <family val="3"/>
        <charset val="129"/>
      </rPr>
      <t>복구충당부채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전입액</t>
    </r>
  </si>
  <si>
    <r>
      <rPr>
        <sz val="10"/>
        <rFont val="맑은 고딕"/>
        <family val="3"/>
        <charset val="129"/>
      </rPr>
      <t>대리은행수수료</t>
    </r>
  </si>
  <si>
    <r>
      <rPr>
        <b/>
        <sz val="10"/>
        <rFont val="맑은 고딕"/>
        <family val="3"/>
        <charset val="129"/>
      </rPr>
      <t>통합투자세액공제</t>
    </r>
    <phoneticPr fontId="14" type="noConversion"/>
  </si>
  <si>
    <r>
      <rPr>
        <sz val="10"/>
        <rFont val="맑은 고딕"/>
        <family val="3"/>
        <charset val="129"/>
      </rPr>
      <t>복구충당부채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전입액</t>
    </r>
    <phoneticPr fontId="18" type="noConversion"/>
  </si>
  <si>
    <r>
      <rPr>
        <sz val="10"/>
        <rFont val="맑은 고딕"/>
        <family val="3"/>
        <charset val="129"/>
      </rPr>
      <t>재조달차입금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이자</t>
    </r>
    <phoneticPr fontId="18" type="noConversion"/>
  </si>
  <si>
    <t>Assumption</t>
    <phoneticPr fontId="14" type="noConversion"/>
  </si>
  <si>
    <t>Period-end</t>
    <phoneticPr fontId="14" type="noConversion"/>
  </si>
  <si>
    <t>[multiple]</t>
    <phoneticPr fontId="14" type="noConversion"/>
  </si>
  <si>
    <r>
      <rPr>
        <b/>
        <sz val="10"/>
        <color theme="1"/>
        <rFont val="맑은 고딕"/>
        <family val="3"/>
        <charset val="129"/>
      </rPr>
      <t>당진</t>
    </r>
    <r>
      <rPr>
        <b/>
        <sz val="10"/>
        <color theme="1"/>
        <rFont val="Arial"/>
        <family val="2"/>
      </rPr>
      <t xml:space="preserve"> </t>
    </r>
    <r>
      <rPr>
        <b/>
        <sz val="10"/>
        <color theme="1"/>
        <rFont val="맑은 고딕"/>
        <family val="3"/>
        <charset val="129"/>
      </rPr>
      <t>태양광</t>
    </r>
    <r>
      <rPr>
        <b/>
        <sz val="10"/>
        <color theme="1"/>
        <rFont val="Arial"/>
        <family val="2"/>
      </rPr>
      <t xml:space="preserve"> FS </t>
    </r>
    <r>
      <rPr>
        <b/>
        <sz val="10"/>
        <color theme="1"/>
        <rFont val="맑은 고딕"/>
        <family val="3"/>
        <charset val="129"/>
      </rPr>
      <t>재무모델</t>
    </r>
    <phoneticPr fontId="14" type="noConversion"/>
  </si>
  <si>
    <r>
      <rPr>
        <sz val="10"/>
        <rFont val="맑은 고딕"/>
        <family val="3"/>
        <charset val="129"/>
      </rPr>
      <t>토지임대료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선납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</si>
  <si>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토지임대료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분납</t>
    </r>
    <r>
      <rPr>
        <sz val="10"/>
        <rFont val="Arial"/>
        <family val="2"/>
      </rPr>
      <t>)</t>
    </r>
    <phoneticPr fontId="14" type="noConversion"/>
  </si>
  <si>
    <r>
      <t>[</t>
    </r>
    <r>
      <rPr>
        <sz val="10"/>
        <color theme="1"/>
        <rFont val="맑은 고딕"/>
        <family val="3"/>
        <charset val="129"/>
      </rPr>
      <t>평</t>
    </r>
    <r>
      <rPr>
        <sz val="10"/>
        <color theme="1"/>
        <rFont val="Arial"/>
        <family val="2"/>
      </rPr>
      <t>]</t>
    </r>
    <phoneticPr fontId="14" type="noConversion"/>
  </si>
  <si>
    <r>
      <t>[KRW/</t>
    </r>
    <r>
      <rPr>
        <sz val="10"/>
        <color theme="1"/>
        <rFont val="맑은 고딕"/>
        <family val="3"/>
        <charset val="129"/>
      </rPr>
      <t>평</t>
    </r>
    <r>
      <rPr>
        <sz val="10"/>
        <color theme="1"/>
        <rFont val="Arial"/>
        <family val="2"/>
      </rPr>
      <t>]</t>
    </r>
    <phoneticPr fontId="14" type="noConversion"/>
  </si>
  <si>
    <r>
      <rPr>
        <b/>
        <sz val="10"/>
        <color theme="1"/>
        <rFont val="맑은 고딕"/>
        <family val="3"/>
        <charset val="129"/>
      </rPr>
      <t>합</t>
    </r>
    <r>
      <rPr>
        <b/>
        <sz val="10"/>
        <color theme="1"/>
        <rFont val="Arial"/>
        <family val="2"/>
      </rPr>
      <t xml:space="preserve"> </t>
    </r>
    <r>
      <rPr>
        <b/>
        <sz val="10"/>
        <color theme="1"/>
        <rFont val="맑은 고딕"/>
        <family val="3"/>
        <charset val="129"/>
      </rPr>
      <t>계</t>
    </r>
    <phoneticPr fontId="14" type="noConversion"/>
  </si>
  <si>
    <r>
      <rPr>
        <b/>
        <sz val="10"/>
        <color theme="1"/>
        <rFont val="맑은 고딕"/>
        <family val="3"/>
        <charset val="129"/>
      </rPr>
      <t>물가반영</t>
    </r>
    <phoneticPr fontId="117" type="noConversion"/>
  </si>
  <si>
    <r>
      <rPr>
        <b/>
        <sz val="10"/>
        <rFont val="맑은 고딕"/>
        <family val="3"/>
        <charset val="129"/>
      </rPr>
      <t>보통주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지분취득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가정</t>
    </r>
    <phoneticPr fontId="14" type="noConversion"/>
  </si>
  <si>
    <t>Project IRR (before tax)</t>
  </si>
  <si>
    <t>Project IRR (before tax)</t>
    <phoneticPr fontId="14" type="noConversion"/>
  </si>
  <si>
    <t>Project IRR (after tax)</t>
  </si>
  <si>
    <t>Project IRR (after tax)</t>
    <phoneticPr fontId="14" type="noConversion"/>
  </si>
  <si>
    <t>Equity IRR - FCFE</t>
  </si>
  <si>
    <t>Equity IRR - FCFE</t>
    <phoneticPr fontId="14" type="noConversion"/>
  </si>
  <si>
    <t xml:space="preserve">Equity IRR - Dividend </t>
  </si>
  <si>
    <t xml:space="preserve">Equity IRR - Dividend </t>
    <phoneticPr fontId="14" type="noConversion"/>
  </si>
  <si>
    <t>Dividend Base</t>
    <phoneticPr fontId="117" type="noConversion"/>
  </si>
  <si>
    <t>FCFE Base</t>
    <phoneticPr fontId="117" type="noConversion"/>
  </si>
  <si>
    <t>차입원리금</t>
    <phoneticPr fontId="117" type="noConversion"/>
  </si>
  <si>
    <t>기업잉여현금흐름(FCF)</t>
    <phoneticPr fontId="117" type="noConversion"/>
  </si>
  <si>
    <r>
      <t xml:space="preserve">C. VPP </t>
    </r>
    <r>
      <rPr>
        <sz val="10"/>
        <rFont val="맑은 고딕"/>
        <family val="3"/>
        <charset val="129"/>
      </rPr>
      <t>발전량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예측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수익</t>
    </r>
    <phoneticPr fontId="117" type="noConversion"/>
  </si>
  <si>
    <r>
      <t xml:space="preserve">D. REC </t>
    </r>
    <r>
      <rPr>
        <sz val="10"/>
        <rFont val="맑은 고딕"/>
        <family val="3"/>
        <charset val="129"/>
      </rPr>
      <t>정산차익</t>
    </r>
    <phoneticPr fontId="117" type="noConversion"/>
  </si>
  <si>
    <r>
      <t xml:space="preserve">E. RE100 </t>
    </r>
    <r>
      <rPr>
        <sz val="10"/>
        <rFont val="맑은 고딕"/>
        <family val="3"/>
        <charset val="129"/>
      </rPr>
      <t>정산차익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</si>
  <si>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(A+B)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</si>
  <si>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(A+C)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</si>
  <si>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(A+D)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</si>
  <si>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(A+E)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</si>
  <si>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(A+B+C)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</si>
  <si>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(A+B+D)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</si>
  <si>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(A+B+E)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</si>
  <si>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(A+C+D)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</si>
  <si>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(A+C+E)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</si>
  <si>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(A+D+E)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</si>
  <si>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(A+B+C+D)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</si>
  <si>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(A+B+C+E)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</si>
  <si>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(A+B+D+E)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</si>
  <si>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(A+C+D+E)</t>
    </r>
    <phoneticPr fontId="117" type="noConversion"/>
  </si>
  <si>
    <r>
      <rPr>
        <sz val="10"/>
        <rFont val="맑은 고딕"/>
        <family val="3"/>
        <charset val="129"/>
      </rPr>
      <t>소계</t>
    </r>
    <r>
      <rPr>
        <sz val="10"/>
        <rFont val="Arial"/>
        <family val="2"/>
      </rPr>
      <t>(A+B+C+D+E)</t>
    </r>
    <phoneticPr fontId="117" type="noConversion"/>
  </si>
  <si>
    <t>Project Level</t>
    <phoneticPr fontId="14" type="noConversion"/>
  </si>
  <si>
    <t>[month]</t>
    <phoneticPr fontId="117" type="noConversion"/>
  </si>
  <si>
    <r>
      <rPr>
        <sz val="10"/>
        <color theme="0" tint="-0.499984740745262"/>
        <rFont val="맑은 고딕"/>
        <family val="3"/>
        <charset val="129"/>
      </rPr>
      <t>운영기간</t>
    </r>
    <phoneticPr fontId="14" type="noConversion"/>
  </si>
  <si>
    <r>
      <rPr>
        <sz val="10"/>
        <color theme="1"/>
        <rFont val="맑은 고딕"/>
        <family val="3"/>
        <charset val="129"/>
      </rPr>
      <t>금융부대비용</t>
    </r>
  </si>
  <si>
    <r>
      <t xml:space="preserve">(+) </t>
    </r>
    <r>
      <rPr>
        <sz val="10"/>
        <color theme="1"/>
        <rFont val="맑은 고딕"/>
        <family val="3"/>
        <charset val="129"/>
      </rPr>
      <t>선납임대료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상각액</t>
    </r>
    <phoneticPr fontId="14" type="noConversion"/>
  </si>
  <si>
    <r>
      <rPr>
        <b/>
        <sz val="10"/>
        <color theme="1"/>
        <rFont val="맑은 고딕"/>
        <family val="3"/>
        <charset val="129"/>
      </rPr>
      <t>건설중인자산</t>
    </r>
    <r>
      <rPr>
        <b/>
        <sz val="10"/>
        <color theme="1"/>
        <rFont val="Arial"/>
        <family val="2"/>
      </rPr>
      <t xml:space="preserve"> </t>
    </r>
    <r>
      <rPr>
        <b/>
        <sz val="10"/>
        <color theme="1"/>
        <rFont val="맑은 고딕"/>
        <family val="3"/>
        <charset val="129"/>
      </rPr>
      <t>계상액</t>
    </r>
    <phoneticPr fontId="14" type="noConversion"/>
  </si>
  <si>
    <r>
      <rPr>
        <sz val="10"/>
        <rFont val="맑은 고딕"/>
        <family val="3"/>
        <charset val="129"/>
      </rPr>
      <t>기말금액</t>
    </r>
    <phoneticPr fontId="14" type="noConversion"/>
  </si>
  <si>
    <r>
      <rPr>
        <b/>
        <sz val="10"/>
        <rFont val="맑은 고딕"/>
        <family val="3"/>
        <charset val="129"/>
      </rPr>
      <t>총투자비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및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재원조달</t>
    </r>
    <phoneticPr fontId="14" type="noConversion"/>
  </si>
  <si>
    <t>RE100 정산차익</t>
  </si>
  <si>
    <t>FCFE base</t>
    <phoneticPr fontId="117" type="noConversion"/>
  </si>
  <si>
    <t>[KRWm}</t>
  </si>
  <si>
    <t>FCFE vs Dividend Check</t>
    <phoneticPr fontId="117" type="noConversion"/>
  </si>
  <si>
    <t>Base Case</t>
  </si>
  <si>
    <r>
      <rPr>
        <sz val="10"/>
        <rFont val="맑은 고딕"/>
        <family val="3"/>
        <charset val="129"/>
      </rPr>
      <t>기업잉여현금흐름</t>
    </r>
    <r>
      <rPr>
        <sz val="10"/>
        <rFont val="Arial"/>
        <family val="2"/>
      </rPr>
      <t>(FCF)</t>
    </r>
    <phoneticPr fontId="117" type="noConversion"/>
  </si>
  <si>
    <r>
      <rPr>
        <sz val="10"/>
        <rFont val="맑은 고딕"/>
        <family val="3"/>
        <charset val="129"/>
      </rPr>
      <t>차입원리금</t>
    </r>
    <phoneticPr fontId="117" type="noConversion"/>
  </si>
  <si>
    <r>
      <t xml:space="preserve">DSRA </t>
    </r>
    <r>
      <rPr>
        <sz val="10"/>
        <rFont val="맑은 고딕"/>
        <family val="3"/>
        <charset val="129"/>
      </rPr>
      <t>환입</t>
    </r>
    <phoneticPr fontId="117" type="noConversion"/>
  </si>
  <si>
    <r>
      <rPr>
        <sz val="10"/>
        <rFont val="맑은 고딕"/>
        <family val="3"/>
        <charset val="129"/>
      </rPr>
      <t>물가상승률</t>
    </r>
    <r>
      <rPr>
        <sz val="10"/>
        <rFont val="Arial"/>
        <family val="2"/>
      </rPr>
      <t>(O&amp;M)</t>
    </r>
    <phoneticPr fontId="14" type="noConversion"/>
  </si>
  <si>
    <t>Refinancing</t>
    <phoneticPr fontId="117" type="noConversion"/>
  </si>
  <si>
    <t>PPA1</t>
  </si>
  <si>
    <t>PPA1</t>
    <phoneticPr fontId="117" type="noConversion"/>
  </si>
  <si>
    <t>PPA2</t>
  </si>
  <si>
    <t>PPA2</t>
    <phoneticPr fontId="117" type="noConversion"/>
  </si>
  <si>
    <t>PPA1</t>
    <phoneticPr fontId="14" type="noConversion"/>
  </si>
  <si>
    <t>PPA2</t>
    <phoneticPr fontId="14" type="noConversion"/>
  </si>
  <si>
    <r>
      <t xml:space="preserve">PPA </t>
    </r>
    <r>
      <rPr>
        <b/>
        <u/>
        <sz val="10"/>
        <color theme="1"/>
        <rFont val="맑은 고딕"/>
        <family val="3"/>
        <charset val="129"/>
      </rPr>
      <t>단가</t>
    </r>
    <phoneticPr fontId="14" type="noConversion"/>
  </si>
  <si>
    <r>
      <t xml:space="preserve">PPA </t>
    </r>
    <r>
      <rPr>
        <sz val="10"/>
        <color theme="1"/>
        <rFont val="맑은 고딕"/>
        <family val="3"/>
        <charset val="129"/>
      </rPr>
      <t>단가</t>
    </r>
    <phoneticPr fontId="117" type="noConversion"/>
  </si>
  <si>
    <r>
      <t xml:space="preserve">PPA1 </t>
    </r>
    <r>
      <rPr>
        <sz val="10"/>
        <color theme="1"/>
        <rFont val="맑은 고딕"/>
        <family val="3"/>
        <charset val="129"/>
      </rPr>
      <t>매출</t>
    </r>
    <phoneticPr fontId="117" type="noConversion"/>
  </si>
  <si>
    <r>
      <t xml:space="preserve">PPA2 </t>
    </r>
    <r>
      <rPr>
        <sz val="10"/>
        <color theme="1"/>
        <rFont val="맑은 고딕"/>
        <family val="3"/>
        <charset val="129"/>
      </rPr>
      <t>매출</t>
    </r>
    <phoneticPr fontId="117" type="noConversion"/>
  </si>
  <si>
    <t>(A) PPA1</t>
    <phoneticPr fontId="117" type="noConversion"/>
  </si>
  <si>
    <t>(B) PPA2</t>
    <phoneticPr fontId="117" type="noConversion"/>
  </si>
  <si>
    <t>RE100(A+B)</t>
    <phoneticPr fontId="117" type="noConversion"/>
  </si>
  <si>
    <t>사업부지 임대료</t>
  </si>
  <si>
    <t>보험료</t>
  </si>
  <si>
    <t>환경모니터링</t>
  </si>
  <si>
    <t>철새 볏집존치</t>
  </si>
  <si>
    <t>안전관리자</t>
  </si>
  <si>
    <t>법인운영비</t>
  </si>
  <si>
    <t>예비비</t>
  </si>
  <si>
    <t>전력거래수수료</t>
  </si>
  <si>
    <t>Refinancing</t>
  </si>
  <si>
    <t>재조달수수료</t>
  </si>
  <si>
    <t>재조달수수료</t>
    <phoneticPr fontId="14" type="noConversion"/>
  </si>
  <si>
    <t>RE100</t>
    <phoneticPr fontId="18" type="noConversion"/>
  </si>
  <si>
    <t xml:space="preserve">RE100 </t>
    <phoneticPr fontId="14" type="noConversion"/>
  </si>
  <si>
    <r>
      <rPr>
        <b/>
        <sz val="10"/>
        <color rgb="FFC00000"/>
        <rFont val="맑은 고딕"/>
        <family val="3"/>
        <charset val="129"/>
      </rPr>
      <t>선순위차입금</t>
    </r>
    <r>
      <rPr>
        <b/>
        <sz val="10"/>
        <color rgb="FFC00000"/>
        <rFont val="Arial"/>
        <family val="2"/>
      </rPr>
      <t>_TrC</t>
    </r>
    <phoneticPr fontId="18" type="noConversion"/>
  </si>
  <si>
    <r>
      <rPr>
        <b/>
        <sz val="10"/>
        <rFont val="맑은 고딕"/>
        <family val="3"/>
        <charset val="129"/>
      </rPr>
      <t>배당가능현금</t>
    </r>
    <r>
      <rPr>
        <b/>
        <sz val="10"/>
        <rFont val="Arial"/>
        <family val="2"/>
      </rPr>
      <t>(=Min[</t>
    </r>
    <r>
      <rPr>
        <b/>
        <sz val="10"/>
        <rFont val="맑은 고딕"/>
        <family val="3"/>
        <charset val="129"/>
      </rPr>
      <t>가</t>
    </r>
    <r>
      <rPr>
        <b/>
        <sz val="10"/>
        <rFont val="Arial"/>
        <family val="2"/>
      </rPr>
      <t>,</t>
    </r>
    <r>
      <rPr>
        <b/>
        <sz val="10"/>
        <rFont val="맑은 고딕"/>
        <family val="3"/>
        <charset val="129"/>
      </rPr>
      <t>나</t>
    </r>
    <r>
      <rPr>
        <b/>
        <sz val="10"/>
        <rFont val="Arial"/>
        <family val="2"/>
      </rPr>
      <t>])</t>
    </r>
    <phoneticPr fontId="14" type="noConversion"/>
  </si>
  <si>
    <r>
      <rPr>
        <sz val="10"/>
        <rFont val="맑은 고딕"/>
        <family val="3"/>
        <charset val="129"/>
      </rPr>
      <t>가</t>
    </r>
    <r>
      <rPr>
        <sz val="10"/>
        <rFont val="Arial"/>
        <family val="2"/>
      </rPr>
      <t xml:space="preserve">. </t>
    </r>
    <r>
      <rPr>
        <sz val="10"/>
        <rFont val="맑은 고딕"/>
        <family val="3"/>
        <charset val="129"/>
      </rPr>
      <t>배당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기말현금</t>
    </r>
    <phoneticPr fontId="14" type="noConversion"/>
  </si>
  <si>
    <r>
      <rPr>
        <sz val="10"/>
        <rFont val="맑은 고딕"/>
        <family val="3"/>
        <charset val="129"/>
      </rPr>
      <t>나</t>
    </r>
    <r>
      <rPr>
        <sz val="10"/>
        <rFont val="Arial"/>
        <family val="2"/>
      </rPr>
      <t xml:space="preserve">. </t>
    </r>
    <r>
      <rPr>
        <sz val="10"/>
        <rFont val="맑은 고딕"/>
        <family val="3"/>
        <charset val="129"/>
      </rPr>
      <t>배당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누적</t>
    </r>
    <r>
      <rPr>
        <sz val="10"/>
        <rFont val="Arial"/>
        <family val="2"/>
      </rPr>
      <t xml:space="preserve">DSCR </t>
    </r>
    <r>
      <rPr>
        <sz val="10"/>
        <rFont val="맑은 고딕"/>
        <family val="3"/>
        <charset val="129"/>
      </rPr>
      <t>고려한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배당가능현금</t>
    </r>
    <phoneticPr fontId="14" type="noConversion"/>
  </si>
  <si>
    <r>
      <rPr>
        <sz val="10"/>
        <rFont val="맑은 고딕"/>
        <family val="3"/>
        <charset val="129"/>
      </rPr>
      <t>물가상승률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일반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</si>
  <si>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물가지수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일반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</si>
  <si>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물가지수</t>
    </r>
    <r>
      <rPr>
        <sz val="10"/>
        <rFont val="Arial"/>
        <family val="2"/>
      </rPr>
      <t>(O&amp;M)</t>
    </r>
    <phoneticPr fontId="14" type="noConversion"/>
  </si>
  <si>
    <r>
      <rPr>
        <sz val="10"/>
        <rFont val="맑은 고딕"/>
        <family val="3"/>
        <charset val="129"/>
      </rPr>
      <t>감리비</t>
    </r>
    <phoneticPr fontId="14" type="noConversion"/>
  </si>
  <si>
    <r>
      <rPr>
        <sz val="10"/>
        <rFont val="맑은 고딕"/>
        <family val="3"/>
        <charset val="129"/>
      </rPr>
      <t>사업개발비</t>
    </r>
  </si>
  <si>
    <r>
      <rPr>
        <sz val="10"/>
        <rFont val="맑은 고딕"/>
        <family val="3"/>
        <charset val="129"/>
      </rPr>
      <t>사업부지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면적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평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</si>
  <si>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나</t>
    </r>
    <r>
      <rPr>
        <sz val="10"/>
        <rFont val="Arial"/>
        <family val="2"/>
      </rPr>
      <t xml:space="preserve">. </t>
    </r>
    <r>
      <rPr>
        <sz val="10"/>
        <rFont val="맑은 고딕"/>
        <family val="3"/>
        <charset val="129"/>
      </rPr>
      <t>재조달수수료</t>
    </r>
    <phoneticPr fontId="122" type="noConversion"/>
  </si>
  <si>
    <r>
      <rPr>
        <b/>
        <u/>
        <sz val="10"/>
        <color theme="1"/>
        <rFont val="맑은 고딕"/>
        <family val="3"/>
        <charset val="129"/>
      </rPr>
      <t>판매비율</t>
    </r>
    <phoneticPr fontId="14" type="noConversion"/>
  </si>
  <si>
    <r>
      <rPr>
        <b/>
        <sz val="10"/>
        <color theme="1"/>
        <rFont val="맑은 고딕"/>
        <family val="3"/>
        <charset val="129"/>
      </rPr>
      <t>비고</t>
    </r>
    <phoneticPr fontId="117" type="noConversion"/>
  </si>
  <si>
    <r>
      <rPr>
        <sz val="10"/>
        <rFont val="맑은 고딕"/>
        <family val="3"/>
        <charset val="129"/>
      </rPr>
      <t>사업부지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임대료</t>
    </r>
  </si>
  <si>
    <r>
      <rPr>
        <sz val="10"/>
        <rFont val="맑은 고딕"/>
        <family val="3"/>
        <charset val="129"/>
      </rPr>
      <t>법인운영비</t>
    </r>
  </si>
  <si>
    <r>
      <rPr>
        <sz val="10"/>
        <rFont val="맑은 고딕"/>
        <family val="3"/>
        <charset val="129"/>
      </rPr>
      <t>전력거래수수료</t>
    </r>
    <phoneticPr fontId="117" type="noConversion"/>
  </si>
  <si>
    <r>
      <rPr>
        <sz val="10"/>
        <rFont val="맑은 고딕"/>
        <family val="3"/>
        <charset val="129"/>
      </rPr>
      <t>전력거래수수료</t>
    </r>
  </si>
  <si>
    <r>
      <rPr>
        <sz val="10"/>
        <color theme="0" tint="-0.499984740745262"/>
        <rFont val="맑은 고딕"/>
        <family val="3"/>
        <charset val="129"/>
      </rPr>
      <t>물가지수</t>
    </r>
    <r>
      <rPr>
        <sz val="10"/>
        <color theme="0" tint="-0.499984740745262"/>
        <rFont val="Arial"/>
        <family val="2"/>
      </rPr>
      <t>(</t>
    </r>
    <r>
      <rPr>
        <sz val="10"/>
        <color theme="0" tint="-0.499984740745262"/>
        <rFont val="맑은 고딕"/>
        <family val="3"/>
        <charset val="129"/>
      </rPr>
      <t>일반</t>
    </r>
    <r>
      <rPr>
        <sz val="10"/>
        <color theme="0" tint="-0.499984740745262"/>
        <rFont val="Arial"/>
        <family val="2"/>
      </rPr>
      <t>)</t>
    </r>
  </si>
  <si>
    <r>
      <rPr>
        <sz val="10"/>
        <color theme="0" tint="-0.499984740745262"/>
        <rFont val="맑은 고딕"/>
        <family val="3"/>
        <charset val="129"/>
      </rPr>
      <t>물가지수</t>
    </r>
    <r>
      <rPr>
        <sz val="10"/>
        <color theme="0" tint="-0.499984740745262"/>
        <rFont val="Arial"/>
        <family val="2"/>
      </rPr>
      <t>(O&amp;M)</t>
    </r>
  </si>
  <si>
    <t>Cashflow summary</t>
    <phoneticPr fontId="14" type="noConversion"/>
  </si>
  <si>
    <t>Project Cashflow</t>
    <phoneticPr fontId="14" type="noConversion"/>
  </si>
  <si>
    <t>Chart</t>
    <phoneticPr fontId="14" type="noConversion"/>
  </si>
  <si>
    <t>Project IRR</t>
  </si>
  <si>
    <t>최소 누적 DSCR</t>
  </si>
  <si>
    <t>평균 누적 DSCR</t>
  </si>
  <si>
    <t>영업CF</t>
  </si>
  <si>
    <t>연차배당</t>
  </si>
  <si>
    <t>청산배당</t>
  </si>
  <si>
    <t>최소 단순 DSCR</t>
  </si>
  <si>
    <t>평균 단순 DSCR</t>
  </si>
  <si>
    <t>EBITDA</t>
  </si>
  <si>
    <t>EBITDA Margin</t>
  </si>
  <si>
    <t>영업비용</t>
  </si>
  <si>
    <t>Equity IRR(Div.)</t>
    <phoneticPr fontId="14" type="noConversion"/>
  </si>
  <si>
    <t>EBITDA %</t>
    <phoneticPr fontId="14" type="noConversion"/>
  </si>
  <si>
    <t>최소 누적 DSCR</t>
    <phoneticPr fontId="14" type="noConversion"/>
  </si>
  <si>
    <t>평균 누적 DSCR</t>
    <phoneticPr fontId="14" type="noConversion"/>
  </si>
  <si>
    <t>Key Results</t>
    <phoneticPr fontId="14" type="noConversion"/>
  </si>
  <si>
    <t>Scenario 1</t>
    <phoneticPr fontId="14" type="noConversion"/>
  </si>
  <si>
    <t>Scenario 2</t>
    <phoneticPr fontId="14" type="noConversion"/>
  </si>
  <si>
    <t>구분</t>
    <phoneticPr fontId="14" type="noConversion"/>
  </si>
  <si>
    <t>FCF vs Investor CF</t>
    <phoneticPr fontId="14" type="noConversion"/>
  </si>
  <si>
    <t>Sales</t>
    <phoneticPr fontId="14" type="noConversion"/>
  </si>
  <si>
    <r>
      <rPr>
        <sz val="10"/>
        <color theme="0" tint="-0.499984740745262"/>
        <rFont val="맑은 고딕"/>
        <family val="3"/>
        <charset val="129"/>
      </rPr>
      <t>건설월수</t>
    </r>
    <phoneticPr fontId="117" type="noConversion"/>
  </si>
  <si>
    <r>
      <rPr>
        <sz val="10"/>
        <rFont val="맑은 고딕"/>
        <family val="3"/>
        <charset val="129"/>
      </rPr>
      <t>기초현금</t>
    </r>
    <r>
      <rPr>
        <sz val="10"/>
        <rFont val="Arial"/>
        <family val="2"/>
      </rPr>
      <t/>
    </r>
    <phoneticPr fontId="14" type="noConversion"/>
  </si>
  <si>
    <r>
      <rPr>
        <sz val="10"/>
        <color theme="1"/>
        <rFont val="맑은 고딕"/>
        <family val="3"/>
        <charset val="129"/>
      </rPr>
      <t>유상감자</t>
    </r>
    <phoneticPr fontId="14" type="noConversion"/>
  </si>
  <si>
    <r>
      <rPr>
        <sz val="10"/>
        <rFont val="맑은 고딕"/>
        <family val="3"/>
        <charset val="129"/>
      </rPr>
      <t>총투자비</t>
    </r>
  </si>
  <si>
    <r>
      <rPr>
        <b/>
        <sz val="10"/>
        <rFont val="맑은 고딕"/>
        <family val="3"/>
        <charset val="129"/>
      </rPr>
      <t>총투자비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및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재원조달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나</t>
    </r>
    <r>
      <rPr>
        <b/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</si>
  <si>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영업수익</t>
    </r>
    <phoneticPr fontId="14" type="noConversion"/>
  </si>
  <si>
    <r>
      <rPr>
        <sz val="10"/>
        <rFont val="맑은 고딕"/>
        <family val="3"/>
        <charset val="129"/>
      </rPr>
      <t>영업비용</t>
    </r>
    <phoneticPr fontId="117" type="noConversion"/>
  </si>
  <si>
    <r>
      <rPr>
        <sz val="10"/>
        <rFont val="맑은 고딕"/>
        <family val="3"/>
        <charset val="129"/>
      </rPr>
      <t>법인세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지급</t>
    </r>
    <phoneticPr fontId="117" type="noConversion"/>
  </si>
  <si>
    <r>
      <rPr>
        <b/>
        <sz val="10"/>
        <rFont val="맑은 고딕"/>
        <family val="3"/>
        <charset val="129"/>
      </rPr>
      <t>영업현금흐름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다</t>
    </r>
    <r>
      <rPr>
        <b/>
        <sz val="10"/>
        <rFont val="Arial"/>
        <family val="2"/>
      </rPr>
      <t>)</t>
    </r>
  </si>
  <si>
    <r>
      <t xml:space="preserve">DSRA </t>
    </r>
    <r>
      <rPr>
        <sz val="10"/>
        <rFont val="맑은 고딕"/>
        <family val="3"/>
        <charset val="129"/>
      </rPr>
      <t>인출</t>
    </r>
  </si>
  <si>
    <r>
      <rPr>
        <b/>
        <sz val="10"/>
        <rFont val="맑은 고딕"/>
        <family val="3"/>
        <charset val="129"/>
      </rPr>
      <t>차입금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상환재원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가</t>
    </r>
    <r>
      <rPr>
        <b/>
        <sz val="10"/>
        <rFont val="Arial"/>
        <family val="2"/>
      </rPr>
      <t>+</t>
    </r>
    <r>
      <rPr>
        <b/>
        <sz val="10"/>
        <rFont val="맑은 고딕"/>
        <family val="3"/>
        <charset val="129"/>
      </rPr>
      <t>나</t>
    </r>
    <r>
      <rPr>
        <b/>
        <sz val="10"/>
        <rFont val="Arial"/>
        <family val="2"/>
      </rPr>
      <t>+</t>
    </r>
    <r>
      <rPr>
        <b/>
        <sz val="10"/>
        <rFont val="맑은 고딕"/>
        <family val="3"/>
        <charset val="129"/>
      </rPr>
      <t>다</t>
    </r>
    <r>
      <rPr>
        <b/>
        <sz val="10"/>
        <rFont val="Arial"/>
        <family val="2"/>
      </rPr>
      <t>)</t>
    </r>
    <phoneticPr fontId="14" type="noConversion"/>
  </si>
  <si>
    <r>
      <rPr>
        <b/>
        <sz val="10"/>
        <rFont val="맑은 고딕"/>
        <family val="3"/>
        <charset val="129"/>
      </rPr>
      <t>선순위원리금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상환액</t>
    </r>
  </si>
  <si>
    <r>
      <rPr>
        <sz val="10"/>
        <rFont val="맑은 고딕"/>
        <family val="3"/>
        <charset val="129"/>
      </rPr>
      <t>재조달수수료</t>
    </r>
    <phoneticPr fontId="14" type="noConversion"/>
  </si>
  <si>
    <r>
      <rPr>
        <b/>
        <sz val="10"/>
        <rFont val="맑은 고딕"/>
        <family val="3"/>
        <charset val="129"/>
      </rPr>
      <t>재조달차입금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원리금상환액</t>
    </r>
  </si>
  <si>
    <r>
      <rPr>
        <b/>
        <sz val="10"/>
        <rFont val="맑은 고딕"/>
        <family val="3"/>
        <charset val="129"/>
      </rPr>
      <t>선순위차입금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상환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잔액</t>
    </r>
    <phoneticPr fontId="14" type="noConversion"/>
  </si>
  <si>
    <r>
      <t xml:space="preserve">DSRA </t>
    </r>
    <r>
      <rPr>
        <sz val="10"/>
        <rFont val="맑은 고딕"/>
        <family val="3"/>
        <charset val="129"/>
      </rPr>
      <t>적립</t>
    </r>
  </si>
  <si>
    <r>
      <rPr>
        <b/>
        <sz val="10"/>
        <rFont val="맑은 고딕"/>
        <family val="3"/>
        <charset val="129"/>
      </rPr>
      <t>기말현금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적립금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제외</t>
    </r>
    <r>
      <rPr>
        <b/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</si>
  <si>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기초현금</t>
    </r>
    <phoneticPr fontId="122" type="noConversion"/>
  </si>
  <si>
    <r>
      <rPr>
        <sz val="10"/>
        <rFont val="맑은 고딕"/>
        <family val="3"/>
        <charset val="129"/>
      </rPr>
      <t>영업</t>
    </r>
    <r>
      <rPr>
        <sz val="10"/>
        <rFont val="Arial"/>
        <family val="2"/>
      </rPr>
      <t>CF</t>
    </r>
    <phoneticPr fontId="122" type="noConversion"/>
  </si>
  <si>
    <r>
      <rPr>
        <sz val="10"/>
        <rFont val="맑은 고딕"/>
        <family val="3"/>
        <charset val="129"/>
      </rPr>
      <t>연차배당</t>
    </r>
    <phoneticPr fontId="122" type="noConversion"/>
  </si>
  <si>
    <r>
      <rPr>
        <sz val="10"/>
        <rFont val="맑은 고딕"/>
        <family val="3"/>
        <charset val="129"/>
      </rPr>
      <t>청산배당</t>
    </r>
    <phoneticPr fontId="122" type="noConversion"/>
  </si>
  <si>
    <t>유상감자</t>
  </si>
  <si>
    <t>EBITDA</t>
    <phoneticPr fontId="122" type="noConversion"/>
  </si>
  <si>
    <t>Revenue</t>
    <phoneticPr fontId="122" type="noConversion"/>
  </si>
  <si>
    <t>Opex</t>
    <phoneticPr fontId="122" type="noConversion"/>
  </si>
  <si>
    <t>EBITDA Margin</t>
    <phoneticPr fontId="122" type="noConversion"/>
  </si>
  <si>
    <r>
      <rPr>
        <sz val="10"/>
        <rFont val="맑은 고딕"/>
        <family val="3"/>
        <charset val="129"/>
      </rPr>
      <t>유상감자</t>
    </r>
    <phoneticPr fontId="122" type="noConversion"/>
  </si>
  <si>
    <r>
      <rPr>
        <sz val="10"/>
        <rFont val="맑은 고딕"/>
        <family val="3"/>
        <charset val="129"/>
      </rPr>
      <t>기초현금</t>
    </r>
    <r>
      <rPr>
        <sz val="10"/>
        <rFont val="Arial"/>
        <family val="2"/>
      </rPr>
      <t>+</t>
    </r>
    <r>
      <rPr>
        <sz val="10"/>
        <rFont val="맑은 고딕"/>
        <family val="3"/>
        <charset val="129"/>
      </rPr>
      <t>원리금상환재원</t>
    </r>
    <phoneticPr fontId="14" type="noConversion"/>
  </si>
  <si>
    <t>Revenue</t>
  </si>
  <si>
    <t>Opex</t>
  </si>
  <si>
    <t>OPEX</t>
    <phoneticPr fontId="14" type="noConversion"/>
  </si>
  <si>
    <t>O&amp;M</t>
    <phoneticPr fontId="122" type="noConversion"/>
  </si>
  <si>
    <t>토지 임대료</t>
    <phoneticPr fontId="14" type="noConversion"/>
  </si>
  <si>
    <t>O&amp;M</t>
    <phoneticPr fontId="14" type="noConversion"/>
  </si>
  <si>
    <t>기타 운영비</t>
    <phoneticPr fontId="14" type="noConversion"/>
  </si>
  <si>
    <t>Sales</t>
    <phoneticPr fontId="14" type="noConversion"/>
  </si>
  <si>
    <t>[KRW]</t>
    <phoneticPr fontId="14" type="noConversion"/>
  </si>
  <si>
    <t>[KRW]</t>
    <phoneticPr fontId="14" type="noConversion"/>
  </si>
  <si>
    <t>[MWh]</t>
  </si>
  <si>
    <t>RE100 매출</t>
    <phoneticPr fontId="14" type="noConversion"/>
  </si>
  <si>
    <t>PPA 1 매출</t>
    <phoneticPr fontId="14" type="noConversion"/>
  </si>
  <si>
    <t>PPA 2 매출</t>
    <phoneticPr fontId="14" type="noConversion"/>
  </si>
  <si>
    <t>총발전량</t>
    <phoneticPr fontId="14" type="noConversion"/>
  </si>
  <si>
    <r>
      <rPr>
        <b/>
        <u/>
        <sz val="10"/>
        <rFont val="맑은 고딕"/>
        <family val="3"/>
        <charset val="129"/>
      </rPr>
      <t>상환기간</t>
    </r>
    <phoneticPr fontId="14" type="noConversion"/>
  </si>
  <si>
    <r>
      <rPr>
        <u val="singleAccounting"/>
        <sz val="10"/>
        <rFont val="맑은 고딕"/>
        <family val="3"/>
        <charset val="129"/>
      </rPr>
      <t>제한조건</t>
    </r>
    <phoneticPr fontId="14" type="noConversion"/>
  </si>
  <si>
    <r>
      <rPr>
        <sz val="10"/>
        <rFont val="맑은 고딕"/>
        <family val="3"/>
        <charset val="129"/>
      </rPr>
      <t>감리비</t>
    </r>
  </si>
  <si>
    <r>
      <rPr>
        <sz val="10"/>
        <rFont val="맑은 고딕"/>
        <family val="3"/>
        <charset val="129"/>
      </rPr>
      <t>토지임대료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선납</t>
    </r>
    <r>
      <rPr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</si>
  <si>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토지임대료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분납</t>
    </r>
    <r>
      <rPr>
        <sz val="10"/>
        <rFont val="Arial"/>
        <family val="2"/>
      </rPr>
      <t>)</t>
    </r>
  </si>
  <si>
    <t>Funding</t>
    <phoneticPr fontId="14" type="noConversion"/>
  </si>
  <si>
    <r>
      <rPr>
        <sz val="10"/>
        <color theme="1"/>
        <rFont val="맑은 고딕"/>
        <family val="3"/>
        <charset val="129"/>
      </rPr>
      <t>유상감자</t>
    </r>
    <phoneticPr fontId="117" type="noConversion"/>
  </si>
  <si>
    <r>
      <rPr>
        <sz val="10"/>
        <rFont val="맑은 고딕"/>
        <family val="3"/>
        <charset val="129"/>
      </rPr>
      <t>자본금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납입</t>
    </r>
    <phoneticPr fontId="14" type="noConversion"/>
  </si>
  <si>
    <r>
      <rPr>
        <b/>
        <sz val="10"/>
        <rFont val="맑은 고딕"/>
        <family val="3"/>
        <charset val="129"/>
      </rPr>
      <t>영업현금흐름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다</t>
    </r>
    <r>
      <rPr>
        <b/>
        <sz val="10"/>
        <rFont val="Arial"/>
        <family val="2"/>
      </rPr>
      <t>)</t>
    </r>
    <phoneticPr fontId="14" type="noConversion"/>
  </si>
  <si>
    <r>
      <rPr>
        <b/>
        <sz val="10"/>
        <rFont val="맑은 고딕"/>
        <family val="3"/>
        <charset val="129"/>
      </rPr>
      <t>차입금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상환재원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라</t>
    </r>
    <r>
      <rPr>
        <b/>
        <sz val="10"/>
        <rFont val="Arial"/>
        <family val="2"/>
      </rPr>
      <t>=</t>
    </r>
    <r>
      <rPr>
        <b/>
        <sz val="10"/>
        <rFont val="맑은 고딕"/>
        <family val="3"/>
        <charset val="129"/>
      </rPr>
      <t>가</t>
    </r>
    <r>
      <rPr>
        <b/>
        <sz val="10"/>
        <rFont val="Arial"/>
        <family val="2"/>
      </rPr>
      <t>+</t>
    </r>
    <r>
      <rPr>
        <b/>
        <sz val="10"/>
        <rFont val="맑은 고딕"/>
        <family val="3"/>
        <charset val="129"/>
      </rPr>
      <t>나</t>
    </r>
    <r>
      <rPr>
        <b/>
        <sz val="10"/>
        <rFont val="Arial"/>
        <family val="2"/>
      </rPr>
      <t>+</t>
    </r>
    <r>
      <rPr>
        <b/>
        <sz val="10"/>
        <rFont val="맑은 고딕"/>
        <family val="3"/>
        <charset val="129"/>
      </rPr>
      <t>다</t>
    </r>
    <r>
      <rPr>
        <b/>
        <sz val="10"/>
        <rFont val="Arial"/>
        <family val="2"/>
      </rPr>
      <t>)</t>
    </r>
    <phoneticPr fontId="117" type="noConversion"/>
  </si>
  <si>
    <r>
      <rPr>
        <b/>
        <sz val="10"/>
        <rFont val="맑은 고딕"/>
        <family val="3"/>
        <charset val="129"/>
      </rPr>
      <t>선순위원리금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상환액</t>
    </r>
    <phoneticPr fontId="117" type="noConversion"/>
  </si>
  <si>
    <r>
      <rPr>
        <sz val="10"/>
        <rFont val="맑은 고딕"/>
        <family val="3"/>
        <charset val="129"/>
      </rPr>
      <t>재조달수수료</t>
    </r>
    <phoneticPr fontId="117" type="noConversion"/>
  </si>
  <si>
    <r>
      <rPr>
        <sz val="10"/>
        <rFont val="맑은 고딕"/>
        <family val="3"/>
        <charset val="129"/>
      </rPr>
      <t>재조달차입금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조달</t>
    </r>
    <phoneticPr fontId="117" type="noConversion"/>
  </si>
  <si>
    <r>
      <rPr>
        <sz val="10"/>
        <rFont val="맑은 고딕"/>
        <family val="3"/>
        <charset val="129"/>
      </rPr>
      <t>재조달차입금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이자지급</t>
    </r>
    <phoneticPr fontId="117" type="noConversion"/>
  </si>
  <si>
    <r>
      <rPr>
        <sz val="10"/>
        <rFont val="맑은 고딕"/>
        <family val="3"/>
        <charset val="129"/>
      </rPr>
      <t>재조달차입금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원금상환</t>
    </r>
    <phoneticPr fontId="117" type="noConversion"/>
  </si>
  <si>
    <r>
      <rPr>
        <b/>
        <sz val="10"/>
        <rFont val="맑은 고딕"/>
        <family val="3"/>
        <charset val="129"/>
      </rPr>
      <t>재조달차입금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원리금상환액</t>
    </r>
    <phoneticPr fontId="117" type="noConversion"/>
  </si>
  <si>
    <r>
      <rPr>
        <sz val="10"/>
        <rFont val="맑은 고딕"/>
        <family val="3"/>
        <charset val="129"/>
      </rPr>
      <t>상환금액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상환계획</t>
    </r>
    <r>
      <rPr>
        <sz val="10"/>
        <rFont val="Arial"/>
        <family val="2"/>
      </rPr>
      <t>)</t>
    </r>
    <phoneticPr fontId="117" type="noConversion"/>
  </si>
  <si>
    <r>
      <rPr>
        <sz val="10"/>
        <rFont val="맑은 고딕"/>
        <family val="3"/>
        <charset val="129"/>
      </rPr>
      <t>상환금액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조기상환</t>
    </r>
    <r>
      <rPr>
        <sz val="10"/>
        <rFont val="Arial"/>
        <family val="2"/>
      </rPr>
      <t>)</t>
    </r>
    <phoneticPr fontId="117" type="noConversion"/>
  </si>
  <si>
    <r>
      <rPr>
        <sz val="10"/>
        <rFont val="맑은 고딕"/>
        <family val="3"/>
        <charset val="129"/>
      </rPr>
      <t>상환금액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상환계획</t>
    </r>
    <r>
      <rPr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</si>
  <si>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상환금액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조기상환</t>
    </r>
    <r>
      <rPr>
        <sz val="10"/>
        <rFont val="Arial"/>
        <family val="2"/>
      </rPr>
      <t>)</t>
    </r>
  </si>
  <si>
    <r>
      <rPr>
        <b/>
        <sz val="10"/>
        <color theme="0"/>
        <rFont val="맑은 고딕"/>
        <family val="3"/>
        <charset val="129"/>
      </rPr>
      <t>재조달차입금</t>
    </r>
    <phoneticPr fontId="14" type="noConversion"/>
  </si>
  <si>
    <r>
      <rPr>
        <b/>
        <sz val="10"/>
        <rFont val="맑은 고딕"/>
        <family val="3"/>
        <charset val="129"/>
      </rPr>
      <t>배당</t>
    </r>
    <r>
      <rPr>
        <b/>
        <sz val="10"/>
        <rFont val="Arial"/>
        <family val="2"/>
      </rPr>
      <t>&amp;</t>
    </r>
    <r>
      <rPr>
        <b/>
        <sz val="10"/>
        <rFont val="맑은 고딕"/>
        <family val="3"/>
        <charset val="129"/>
      </rPr>
      <t>유상감자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잔액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가</t>
    </r>
    <r>
      <rPr>
        <b/>
        <sz val="10"/>
        <rFont val="Arial"/>
        <family val="2"/>
      </rPr>
      <t>)</t>
    </r>
    <phoneticPr fontId="14" type="noConversion"/>
  </si>
  <si>
    <r>
      <t xml:space="preserve">PPA1 </t>
    </r>
    <r>
      <rPr>
        <sz val="10"/>
        <rFont val="맑은 고딕"/>
        <family val="3"/>
        <charset val="129"/>
      </rPr>
      <t>발전량</t>
    </r>
    <phoneticPr fontId="122" type="noConversion"/>
  </si>
  <si>
    <r>
      <t xml:space="preserve">PPA1 </t>
    </r>
    <r>
      <rPr>
        <sz val="10"/>
        <rFont val="맑은 고딕"/>
        <family val="3"/>
        <charset val="129"/>
      </rPr>
      <t>단가</t>
    </r>
    <phoneticPr fontId="122" type="noConversion"/>
  </si>
  <si>
    <r>
      <t xml:space="preserve">PPA2 </t>
    </r>
    <r>
      <rPr>
        <sz val="10"/>
        <rFont val="맑은 고딕"/>
        <family val="3"/>
        <charset val="129"/>
      </rPr>
      <t>발전량</t>
    </r>
  </si>
  <si>
    <r>
      <t xml:space="preserve">PPA2 </t>
    </r>
    <r>
      <rPr>
        <sz val="10"/>
        <rFont val="맑은 고딕"/>
        <family val="3"/>
        <charset val="129"/>
      </rPr>
      <t>단가</t>
    </r>
  </si>
  <si>
    <r>
      <t xml:space="preserve">RE100 </t>
    </r>
    <r>
      <rPr>
        <sz val="10"/>
        <rFont val="맑은 고딕"/>
        <family val="3"/>
        <charset val="129"/>
      </rPr>
      <t>매출</t>
    </r>
  </si>
  <si>
    <r>
      <rPr>
        <sz val="10"/>
        <rFont val="맑은 고딕"/>
        <family val="3"/>
        <charset val="129"/>
      </rPr>
      <t>선납임대료</t>
    </r>
    <phoneticPr fontId="18" type="noConversion"/>
  </si>
  <si>
    <r>
      <rPr>
        <sz val="10"/>
        <rFont val="맑은 고딕"/>
        <family val="3"/>
        <charset val="129"/>
      </rPr>
      <t>재조달차입금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</si>
  <si>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선납임대료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</si>
  <si>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재조달차입금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</si>
  <si>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자본금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</si>
  <si>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자본조정</t>
    </r>
    <phoneticPr fontId="18" type="noConversion"/>
  </si>
  <si>
    <r>
      <rPr>
        <sz val="10"/>
        <color theme="1"/>
        <rFont val="맑은 고딕"/>
        <family val="3"/>
        <charset val="129"/>
      </rPr>
      <t>감자차손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상계</t>
    </r>
    <phoneticPr fontId="18" type="noConversion"/>
  </si>
  <si>
    <r>
      <rPr>
        <b/>
        <sz val="10"/>
        <color theme="0"/>
        <rFont val="맑은 고딕"/>
        <family val="3"/>
        <charset val="129"/>
      </rPr>
      <t>배당금</t>
    </r>
    <r>
      <rPr>
        <b/>
        <sz val="10"/>
        <color theme="0"/>
        <rFont val="Arial"/>
        <family val="2"/>
      </rPr>
      <t xml:space="preserve"> </t>
    </r>
    <r>
      <rPr>
        <b/>
        <sz val="10"/>
        <color theme="0"/>
        <rFont val="맑은 고딕"/>
        <family val="3"/>
        <charset val="129"/>
      </rPr>
      <t>및</t>
    </r>
    <r>
      <rPr>
        <b/>
        <sz val="10"/>
        <color theme="0"/>
        <rFont val="Arial"/>
        <family val="2"/>
      </rPr>
      <t xml:space="preserve"> </t>
    </r>
    <r>
      <rPr>
        <b/>
        <sz val="10"/>
        <color theme="0"/>
        <rFont val="맑은 고딕"/>
        <family val="3"/>
        <charset val="129"/>
      </rPr>
      <t>유상감자</t>
    </r>
    <phoneticPr fontId="14" type="noConversion"/>
  </si>
  <si>
    <r>
      <t xml:space="preserve">(1) DSRA </t>
    </r>
    <r>
      <rPr>
        <sz val="10"/>
        <color theme="1"/>
        <rFont val="맑은 고딕"/>
        <family val="3"/>
        <charset val="129"/>
      </rPr>
      <t>적립완료</t>
    </r>
    <phoneticPr fontId="18" type="noConversion"/>
  </si>
  <si>
    <r>
      <rPr>
        <sz val="10"/>
        <rFont val="맑은 고딕"/>
        <family val="3"/>
        <charset val="129"/>
      </rPr>
      <t>유상감자비율</t>
    </r>
    <phoneticPr fontId="14" type="noConversion"/>
  </si>
  <si>
    <r>
      <rPr>
        <b/>
        <sz val="10"/>
        <color theme="1"/>
        <rFont val="맑은 고딕"/>
        <family val="3"/>
        <charset val="129"/>
      </rPr>
      <t>유상감자</t>
    </r>
    <phoneticPr fontId="14" type="noConversion"/>
  </si>
  <si>
    <r>
      <rPr>
        <sz val="10"/>
        <color theme="1"/>
        <rFont val="맑은 고딕"/>
        <family val="3"/>
        <charset val="129"/>
      </rPr>
      <t>유상감자</t>
    </r>
    <r>
      <rPr>
        <sz val="10"/>
        <color theme="1"/>
        <rFont val="Arial"/>
        <family val="2"/>
      </rPr>
      <t>(</t>
    </r>
    <r>
      <rPr>
        <sz val="10"/>
        <color theme="1"/>
        <rFont val="맑은 고딕"/>
        <family val="3"/>
        <charset val="129"/>
      </rPr>
      <t>결의기준</t>
    </r>
    <r>
      <rPr>
        <sz val="10"/>
        <color theme="1"/>
        <rFont val="Arial"/>
        <family val="2"/>
      </rPr>
      <t>)</t>
    </r>
    <phoneticPr fontId="18" type="noConversion"/>
  </si>
  <si>
    <r>
      <rPr>
        <sz val="10"/>
        <color theme="1"/>
        <rFont val="맑은 고딕"/>
        <family val="3"/>
        <charset val="129"/>
      </rPr>
      <t>유상감자</t>
    </r>
    <r>
      <rPr>
        <sz val="10"/>
        <color theme="1"/>
        <rFont val="Arial"/>
        <family val="2"/>
      </rPr>
      <t>(</t>
    </r>
    <r>
      <rPr>
        <sz val="10"/>
        <color theme="1"/>
        <rFont val="맑은 고딕"/>
        <family val="3"/>
        <charset val="129"/>
      </rPr>
      <t>지급기준</t>
    </r>
    <r>
      <rPr>
        <sz val="10"/>
        <color theme="1"/>
        <rFont val="Arial"/>
        <family val="2"/>
      </rPr>
      <t>)</t>
    </r>
    <phoneticPr fontId="18" type="noConversion"/>
  </si>
  <si>
    <t>주주CF</t>
  </si>
  <si>
    <r>
      <rPr>
        <sz val="10"/>
        <rFont val="맑은 고딕"/>
        <family val="3"/>
        <charset val="129"/>
      </rPr>
      <t>선순위</t>
    </r>
    <r>
      <rPr>
        <sz val="10"/>
        <rFont val="Arial"/>
        <family val="2"/>
      </rPr>
      <t xml:space="preserve"> CF</t>
    </r>
    <phoneticPr fontId="14" type="noConversion"/>
  </si>
  <si>
    <t>선순위 CF</t>
  </si>
  <si>
    <t>Equity IRR (Dividend)</t>
    <phoneticPr fontId="14" type="noConversion"/>
  </si>
  <si>
    <t>Equity Assumption</t>
    <phoneticPr fontId="14" type="noConversion"/>
  </si>
  <si>
    <r>
      <rPr>
        <b/>
        <sz val="10"/>
        <rFont val="맑은 고딕"/>
        <family val="3"/>
        <charset val="129"/>
      </rPr>
      <t>배당제한조건</t>
    </r>
    <phoneticPr fontId="122" type="noConversion"/>
  </si>
  <si>
    <r>
      <rPr>
        <b/>
        <sz val="10"/>
        <rFont val="맑은 고딕"/>
        <family val="3"/>
        <charset val="129"/>
      </rPr>
      <t>유상감자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가능한도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배당가능이익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초과현금</t>
    </r>
    <r>
      <rPr>
        <b/>
        <sz val="10"/>
        <rFont val="Arial"/>
        <family val="2"/>
      </rPr>
      <t>)</t>
    </r>
    <phoneticPr fontId="14" type="noConversion"/>
  </si>
  <si>
    <r>
      <rPr>
        <b/>
        <sz val="10"/>
        <rFont val="맑은 고딕"/>
        <family val="3"/>
        <charset val="129"/>
      </rPr>
      <t>유상감자</t>
    </r>
    <phoneticPr fontId="122" type="noConversion"/>
  </si>
  <si>
    <r>
      <rPr>
        <sz val="10"/>
        <rFont val="맑은 고딕"/>
        <family val="3"/>
        <charset val="129"/>
      </rPr>
      <t>유상감자</t>
    </r>
    <r>
      <rPr>
        <sz val="10"/>
        <rFont val="Arial"/>
        <family val="2"/>
      </rPr>
      <t xml:space="preserve"> Switch</t>
    </r>
    <phoneticPr fontId="122" type="noConversion"/>
  </si>
  <si>
    <t>1st Financing</t>
    <phoneticPr fontId="14" type="noConversion"/>
  </si>
  <si>
    <r>
      <rPr>
        <sz val="10"/>
        <rFont val="맑은 고딕"/>
        <family val="3"/>
        <charset val="129"/>
      </rPr>
      <t>운영기간</t>
    </r>
    <phoneticPr fontId="14" type="noConversion"/>
  </si>
  <si>
    <t>[KRWm/MW]</t>
    <phoneticPr fontId="14" type="noConversion"/>
  </si>
  <si>
    <r>
      <rPr>
        <b/>
        <sz val="10"/>
        <rFont val="맑은 고딕"/>
        <family val="3"/>
        <charset val="129"/>
      </rPr>
      <t>투자자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현금흐름</t>
    </r>
    <r>
      <rPr>
        <b/>
        <sz val="10"/>
        <rFont val="Arial"/>
        <family val="2"/>
      </rPr>
      <t>(Investor Cash flow)</t>
    </r>
    <phoneticPr fontId="14" type="noConversion"/>
  </si>
  <si>
    <r>
      <rPr>
        <sz val="10"/>
        <rFont val="맑은 고딕"/>
        <family val="3"/>
        <charset val="129"/>
      </rPr>
      <t>준공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시</t>
    </r>
    <r>
      <rPr>
        <sz val="10"/>
        <rFont val="Arial"/>
        <family val="2"/>
      </rPr>
      <t xml:space="preserve"> DSRA </t>
    </r>
    <r>
      <rPr>
        <sz val="10"/>
        <rFont val="맑은 고딕"/>
        <family val="3"/>
        <charset val="129"/>
      </rPr>
      <t>적립액</t>
    </r>
    <phoneticPr fontId="14" type="noConversion"/>
  </si>
  <si>
    <t xml:space="preserve">Equity </t>
    <phoneticPr fontId="14" type="noConversion"/>
  </si>
  <si>
    <r>
      <rPr>
        <sz val="10"/>
        <color theme="1"/>
        <rFont val="맑은 고딕"/>
        <family val="3"/>
        <charset val="129"/>
      </rPr>
      <t>자본금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총액</t>
    </r>
    <phoneticPr fontId="14" type="noConversion"/>
  </si>
  <si>
    <r>
      <rPr>
        <sz val="10"/>
        <color theme="1"/>
        <rFont val="맑은 고딕"/>
        <family val="3"/>
        <charset val="129"/>
      </rPr>
      <t>유상감자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비율</t>
    </r>
    <phoneticPr fontId="14" type="noConversion"/>
  </si>
  <si>
    <r>
      <rPr>
        <sz val="10"/>
        <color theme="1"/>
        <rFont val="맑은 고딕"/>
        <family val="3"/>
        <charset val="129"/>
      </rPr>
      <t>유상금자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금액</t>
    </r>
    <phoneticPr fontId="14" type="noConversion"/>
  </si>
  <si>
    <r>
      <rPr>
        <u val="singleAccounting"/>
        <sz val="10"/>
        <rFont val="맑은 고딕"/>
        <family val="3"/>
        <charset val="129"/>
      </rPr>
      <t>감자가능시점</t>
    </r>
    <phoneticPr fontId="14" type="noConversion"/>
  </si>
  <si>
    <r>
      <rPr>
        <u val="singleAccounting"/>
        <sz val="10"/>
        <rFont val="맑은 고딕"/>
        <family val="3"/>
        <charset val="129"/>
      </rPr>
      <t>감자가능액</t>
    </r>
    <phoneticPr fontId="14" type="noConversion"/>
  </si>
  <si>
    <r>
      <rPr>
        <u val="singleAccounting"/>
        <sz val="10"/>
        <rFont val="맑은 고딕"/>
        <family val="3"/>
        <charset val="129"/>
      </rPr>
      <t>실제감자액</t>
    </r>
    <phoneticPr fontId="14" type="noConversion"/>
  </si>
  <si>
    <r>
      <t>MW</t>
    </r>
    <r>
      <rPr>
        <sz val="10"/>
        <rFont val="맑은 고딕"/>
        <family val="3"/>
        <charset val="129"/>
      </rPr>
      <t>당</t>
    </r>
    <r>
      <rPr>
        <sz val="10"/>
        <rFont val="Arial"/>
        <family val="2"/>
      </rPr>
      <t xml:space="preserve"> EPC</t>
    </r>
    <phoneticPr fontId="14" type="noConversion"/>
  </si>
  <si>
    <r>
      <rPr>
        <sz val="10"/>
        <rFont val="맑은 고딕"/>
        <family val="3"/>
        <charset val="129"/>
      </rPr>
      <t>재조달차입금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상환기간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운영기간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이내</t>
    </r>
    <r>
      <rPr>
        <sz val="10"/>
        <rFont val="Arial"/>
        <family val="2"/>
      </rPr>
      <t>)</t>
    </r>
    <phoneticPr fontId="14" type="noConversion"/>
  </si>
  <si>
    <r>
      <rPr>
        <b/>
        <u/>
        <sz val="10"/>
        <rFont val="맑은 고딕"/>
        <family val="3"/>
        <charset val="129"/>
      </rPr>
      <t>유상감자</t>
    </r>
    <phoneticPr fontId="14" type="noConversion"/>
  </si>
  <si>
    <r>
      <rPr>
        <sz val="10"/>
        <rFont val="맑은 고딕"/>
        <family val="3"/>
        <charset val="129"/>
      </rPr>
      <t>유상감자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비율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자본금의</t>
    </r>
    <r>
      <rPr>
        <sz val="10"/>
        <rFont val="Arial"/>
        <family val="2"/>
      </rPr>
      <t xml:space="preserve"> XX%)</t>
    </r>
    <phoneticPr fontId="14" type="noConversion"/>
  </si>
  <si>
    <r>
      <rPr>
        <b/>
        <u/>
        <sz val="10"/>
        <rFont val="맑은 고딕"/>
        <family val="3"/>
        <charset val="129"/>
      </rPr>
      <t>배당금</t>
    </r>
    <phoneticPr fontId="14" type="noConversion"/>
  </si>
  <si>
    <r>
      <rPr>
        <sz val="10"/>
        <rFont val="맑은 고딕"/>
        <family val="3"/>
        <charset val="129"/>
      </rPr>
      <t>배당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최소보유현금</t>
    </r>
    <phoneticPr fontId="14" type="noConversion"/>
  </si>
  <si>
    <r>
      <rPr>
        <b/>
        <sz val="10"/>
        <color theme="1"/>
        <rFont val="맑은 고딕"/>
        <family val="3"/>
        <charset val="129"/>
      </rPr>
      <t>연차배당</t>
    </r>
    <phoneticPr fontId="18" type="noConversion"/>
  </si>
  <si>
    <r>
      <rPr>
        <b/>
        <sz val="10"/>
        <color theme="1"/>
        <rFont val="맑은 고딕"/>
        <family val="3"/>
        <charset val="129"/>
      </rPr>
      <t>유상감자</t>
    </r>
    <phoneticPr fontId="18" type="noConversion"/>
  </si>
  <si>
    <r>
      <rPr>
        <b/>
        <sz val="10"/>
        <color theme="1"/>
        <rFont val="맑은 고딕"/>
        <family val="3"/>
        <charset val="129"/>
      </rPr>
      <t>유상감자</t>
    </r>
    <r>
      <rPr>
        <b/>
        <sz val="10"/>
        <color theme="1"/>
        <rFont val="Arial"/>
        <family val="2"/>
      </rPr>
      <t xml:space="preserve"> Index (</t>
    </r>
    <r>
      <rPr>
        <b/>
        <sz val="10"/>
        <color theme="1"/>
        <rFont val="맑은 고딕"/>
        <family val="3"/>
        <charset val="129"/>
      </rPr>
      <t>누적</t>
    </r>
    <r>
      <rPr>
        <b/>
        <sz val="10"/>
        <color theme="1"/>
        <rFont val="Arial"/>
        <family val="2"/>
      </rPr>
      <t>)</t>
    </r>
    <phoneticPr fontId="14" type="noConversion"/>
  </si>
  <si>
    <r>
      <rPr>
        <b/>
        <sz val="10"/>
        <color theme="1"/>
        <rFont val="맑은 고딕"/>
        <family val="3"/>
        <charset val="129"/>
      </rPr>
      <t>유상감자</t>
    </r>
    <r>
      <rPr>
        <b/>
        <sz val="10"/>
        <color theme="1"/>
        <rFont val="Arial"/>
        <family val="2"/>
      </rPr>
      <t xml:space="preserve"> Index (</t>
    </r>
    <r>
      <rPr>
        <b/>
        <sz val="10"/>
        <color theme="1"/>
        <rFont val="맑은 고딕"/>
        <family val="3"/>
        <charset val="129"/>
      </rPr>
      <t>단순</t>
    </r>
    <r>
      <rPr>
        <b/>
        <sz val="10"/>
        <color theme="1"/>
        <rFont val="Arial"/>
        <family val="2"/>
      </rPr>
      <t>)</t>
    </r>
    <phoneticPr fontId="14" type="noConversion"/>
  </si>
  <si>
    <t>Assum</t>
    <phoneticPr fontId="70" type="noConversion"/>
  </si>
  <si>
    <t>1.4</t>
  </si>
  <si>
    <t>1.5</t>
  </si>
  <si>
    <t>4.2</t>
  </si>
  <si>
    <t>4.3</t>
  </si>
  <si>
    <t>4.4</t>
  </si>
  <si>
    <t>4.5</t>
  </si>
  <si>
    <t>4.6</t>
  </si>
  <si>
    <r>
      <rPr>
        <b/>
        <sz val="10"/>
        <rFont val="맑은 고딕"/>
        <family val="3"/>
        <charset val="129"/>
      </rPr>
      <t>설비용량</t>
    </r>
    <phoneticPr fontId="14" type="noConversion"/>
  </si>
  <si>
    <t>Red = sensitivty</t>
    <phoneticPr fontId="14" type="noConversion"/>
  </si>
  <si>
    <t>[Month]</t>
    <phoneticPr fontId="117" type="noConversion"/>
  </si>
  <si>
    <r>
      <rPr>
        <sz val="10"/>
        <color theme="1"/>
        <rFont val="맑은 고딕"/>
        <family val="3"/>
        <charset val="129"/>
      </rPr>
      <t>가</t>
    </r>
    <r>
      <rPr>
        <sz val="10"/>
        <color theme="1"/>
        <rFont val="Arial"/>
        <family val="2"/>
      </rPr>
      <t>. RPS</t>
    </r>
    <phoneticPr fontId="14" type="noConversion"/>
  </si>
  <si>
    <r>
      <rPr>
        <sz val="10"/>
        <color theme="1"/>
        <rFont val="맑은 고딕"/>
        <family val="3"/>
        <charset val="129"/>
      </rPr>
      <t>나</t>
    </r>
    <r>
      <rPr>
        <sz val="10"/>
        <color theme="1"/>
        <rFont val="Arial"/>
        <family val="2"/>
      </rPr>
      <t>. PPA</t>
    </r>
    <phoneticPr fontId="14" type="noConversion"/>
  </si>
  <si>
    <r>
      <rPr>
        <b/>
        <u/>
        <sz val="10"/>
        <color theme="1"/>
        <rFont val="맑은 고딕"/>
        <family val="3"/>
        <charset val="129"/>
      </rPr>
      <t>유상감자</t>
    </r>
    <r>
      <rPr>
        <b/>
        <u/>
        <sz val="10"/>
        <color theme="1"/>
        <rFont val="Arial"/>
        <family val="2"/>
      </rPr>
      <t xml:space="preserve"> </t>
    </r>
    <r>
      <rPr>
        <b/>
        <u/>
        <sz val="10"/>
        <color theme="1"/>
        <rFont val="맑은 고딕"/>
        <family val="3"/>
        <charset val="129"/>
      </rPr>
      <t>스케쥴</t>
    </r>
    <phoneticPr fontId="14" type="noConversion"/>
  </si>
  <si>
    <t>Equity IRR Check</t>
    <phoneticPr fontId="14" type="noConversion"/>
  </si>
  <si>
    <t xml:space="preserve">SMP+REC </t>
    <phoneticPr fontId="14" type="noConversion"/>
  </si>
  <si>
    <t>Assumption Book</t>
    <phoneticPr fontId="14" type="noConversion"/>
  </si>
  <si>
    <t>SG Financial Model Base Case Assumptions</t>
    <phoneticPr fontId="14" type="noConversion"/>
  </si>
  <si>
    <t>Specific Factor</t>
    <phoneticPr fontId="14" type="noConversion"/>
  </si>
  <si>
    <r>
      <rPr>
        <b/>
        <sz val="10"/>
        <color theme="0"/>
        <rFont val="맑은 고딕"/>
        <family val="3"/>
        <charset val="129"/>
      </rPr>
      <t>내</t>
    </r>
    <r>
      <rPr>
        <b/>
        <sz val="10"/>
        <color theme="0"/>
        <rFont val="Arial"/>
        <family val="2"/>
      </rPr>
      <t xml:space="preserve"> </t>
    </r>
    <r>
      <rPr>
        <b/>
        <sz val="10"/>
        <color theme="0"/>
        <rFont val="맑은 고딕"/>
        <family val="3"/>
        <charset val="129"/>
      </rPr>
      <t>용</t>
    </r>
    <phoneticPr fontId="14" type="noConversion"/>
  </si>
  <si>
    <r>
      <rPr>
        <b/>
        <sz val="10"/>
        <color theme="0"/>
        <rFont val="맑은 고딕"/>
        <family val="3"/>
        <charset val="129"/>
      </rPr>
      <t>출</t>
    </r>
    <r>
      <rPr>
        <b/>
        <sz val="10"/>
        <color theme="0"/>
        <rFont val="Arial"/>
        <family val="2"/>
      </rPr>
      <t xml:space="preserve"> </t>
    </r>
    <r>
      <rPr>
        <b/>
        <sz val="10"/>
        <color theme="0"/>
        <rFont val="맑은 고딕"/>
        <family val="3"/>
        <charset val="129"/>
      </rPr>
      <t>처</t>
    </r>
    <phoneticPr fontId="14" type="noConversion"/>
  </si>
  <si>
    <t>Capacity</t>
    <phoneticPr fontId="14" type="noConversion"/>
  </si>
  <si>
    <r>
      <rPr>
        <b/>
        <sz val="10"/>
        <rFont val="맑은 고딕"/>
        <family val="3"/>
        <charset val="129"/>
      </rPr>
      <t>재원조달순서</t>
    </r>
    <phoneticPr fontId="14" type="noConversion"/>
  </si>
  <si>
    <r>
      <rPr>
        <b/>
        <sz val="10"/>
        <rFont val="맑은 고딕"/>
        <family val="3"/>
        <charset val="129"/>
      </rPr>
      <t>배당제한조건</t>
    </r>
    <phoneticPr fontId="14" type="noConversion"/>
  </si>
  <si>
    <r>
      <rPr>
        <b/>
        <sz val="10"/>
        <rFont val="맑은 고딕"/>
        <family val="3"/>
        <charset val="129"/>
      </rPr>
      <t>법인세율</t>
    </r>
    <phoneticPr fontId="14" type="noConversion"/>
  </si>
  <si>
    <r>
      <rPr>
        <b/>
        <sz val="10"/>
        <rFont val="맑은 고딕"/>
        <family val="3"/>
        <charset val="129"/>
      </rPr>
      <t>이월결손금</t>
    </r>
    <r>
      <rPr>
        <b/>
        <sz val="10"/>
        <rFont val="Arial"/>
        <family val="2"/>
      </rPr>
      <t xml:space="preserve"> </t>
    </r>
    <phoneticPr fontId="14" type="noConversion"/>
  </si>
  <si>
    <r>
      <rPr>
        <b/>
        <sz val="10"/>
        <rFont val="맑은 고딕"/>
        <family val="3"/>
        <charset val="129"/>
      </rPr>
      <t>최저한세율</t>
    </r>
    <phoneticPr fontId="14" type="noConversion"/>
  </si>
  <si>
    <r>
      <rPr>
        <b/>
        <sz val="10"/>
        <rFont val="맑은 고딕"/>
        <family val="3"/>
        <charset val="129"/>
      </rPr>
      <t>감가상각</t>
    </r>
    <phoneticPr fontId="14" type="noConversion"/>
  </si>
  <si>
    <t>Seasonality</t>
    <phoneticPr fontId="14" type="noConversion"/>
  </si>
  <si>
    <r>
      <rPr>
        <b/>
        <sz val="10"/>
        <rFont val="맑은 고딕"/>
        <family val="3"/>
        <charset val="129"/>
      </rPr>
      <t>발전량</t>
    </r>
    <phoneticPr fontId="14" type="noConversion"/>
  </si>
  <si>
    <r>
      <rPr>
        <b/>
        <sz val="10"/>
        <rFont val="맑은 고딕"/>
        <family val="3"/>
        <charset val="129"/>
      </rPr>
      <t>전력판매단가</t>
    </r>
    <phoneticPr fontId="14" type="noConversion"/>
  </si>
  <si>
    <t>1.6</t>
  </si>
  <si>
    <t>2.1</t>
    <phoneticPr fontId="70" type="noConversion"/>
  </si>
  <si>
    <t>Assum book</t>
    <phoneticPr fontId="70" type="noConversion"/>
  </si>
  <si>
    <t>주요가정에 대한 출저 정리</t>
    <phoneticPr fontId="14" type="noConversion"/>
  </si>
  <si>
    <t>◐</t>
  </si>
  <si>
    <t>Project 및 투자자별 CF 시각화 자료</t>
    <phoneticPr fontId="14" type="noConversion"/>
  </si>
  <si>
    <t>Equity</t>
  </si>
  <si>
    <t>Equity</t>
    <phoneticPr fontId="14" type="noConversion"/>
  </si>
  <si>
    <t>Debt</t>
    <phoneticPr fontId="14" type="noConversion"/>
  </si>
  <si>
    <r>
      <rPr>
        <b/>
        <sz val="10"/>
        <rFont val="맑은 고딕"/>
        <family val="3"/>
        <charset val="129"/>
      </rPr>
      <t>상환기간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및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상환방법</t>
    </r>
    <phoneticPr fontId="14" type="noConversion"/>
  </si>
  <si>
    <r>
      <rPr>
        <b/>
        <sz val="10"/>
        <rFont val="맑은 고딕"/>
        <family val="3"/>
        <charset val="129"/>
      </rPr>
      <t>배당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최소보유현금</t>
    </r>
    <phoneticPr fontId="14" type="noConversion"/>
  </si>
  <si>
    <t>Equity+O&amp;M</t>
  </si>
  <si>
    <t>Equity+VPP</t>
  </si>
  <si>
    <t>Equity+REC정산</t>
  </si>
  <si>
    <t>Equity+RE100정산</t>
  </si>
  <si>
    <t>Equity+O&amp;M+VPP</t>
  </si>
  <si>
    <t>Equity+O&amp;M+REC정산</t>
  </si>
  <si>
    <t>Equity+O&amp;M+RE100</t>
  </si>
  <si>
    <t>Equity+VPP+REC정산</t>
  </si>
  <si>
    <t>Equity+VPP+RE100정산</t>
  </si>
  <si>
    <t>Equity+REC정산+RE100정산</t>
  </si>
  <si>
    <t>Equity+O&amp;M+VPP+REC정산</t>
  </si>
  <si>
    <t>Equity+O&amp;M+VPP+RE100정산</t>
  </si>
  <si>
    <t>Equity+O&amp;M+REC정산+RE100정산</t>
  </si>
  <si>
    <t>Equity+VPP+REC정산+RE100정산</t>
  </si>
  <si>
    <t>Equity+O&amp;M+VPP+REC정산+RE100정산</t>
  </si>
  <si>
    <t>DSRA 환입</t>
    <phoneticPr fontId="117" type="noConversion"/>
  </si>
  <si>
    <t>Seasonality</t>
  </si>
  <si>
    <t>[Quater]</t>
  </si>
  <si>
    <t>[hours/day]</t>
    <phoneticPr fontId="14" type="noConversion"/>
  </si>
  <si>
    <t>Timing</t>
    <phoneticPr fontId="14" type="noConversion"/>
  </si>
  <si>
    <r>
      <t>6</t>
    </r>
    <r>
      <rPr>
        <sz val="10"/>
        <rFont val="맑은 고딕"/>
        <family val="3"/>
        <charset val="129"/>
      </rPr>
      <t>개월치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선순위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차입금에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대한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원리금상환액을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직전분기에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적립</t>
    </r>
    <phoneticPr fontId="14" type="noConversion"/>
  </si>
  <si>
    <r>
      <rPr>
        <sz val="10"/>
        <rFont val="맑은 고딕"/>
        <family val="3"/>
        <charset val="129"/>
      </rPr>
      <t>배당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최소보유현금</t>
    </r>
    <r>
      <rPr>
        <sz val="10"/>
        <rFont val="Arial"/>
        <family val="2"/>
      </rPr>
      <t xml:space="preserve"> 10</t>
    </r>
    <r>
      <rPr>
        <sz val="10"/>
        <rFont val="맑은 고딕"/>
        <family val="3"/>
        <charset val="129"/>
      </rPr>
      <t>억원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가정</t>
    </r>
    <phoneticPr fontId="14" type="noConversion"/>
  </si>
  <si>
    <r>
      <rPr>
        <sz val="10"/>
        <rFont val="맑은 고딕"/>
        <family val="3"/>
        <charset val="129"/>
      </rPr>
      <t>전력거래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및</t>
    </r>
    <r>
      <rPr>
        <sz val="10"/>
        <rFont val="Arial"/>
        <family val="2"/>
      </rPr>
      <t xml:space="preserve"> REC</t>
    </r>
    <r>
      <rPr>
        <sz val="10"/>
        <rFont val="맑은 고딕"/>
        <family val="3"/>
        <charset val="129"/>
      </rPr>
      <t>거래발급수수료는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최근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수수료단가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적용</t>
    </r>
    <phoneticPr fontId="14" type="noConversion"/>
  </si>
  <si>
    <r>
      <rPr>
        <sz val="10"/>
        <rFont val="맑은 고딕"/>
        <family val="3"/>
        <charset val="129"/>
      </rPr>
      <t>현행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법인세율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적용</t>
    </r>
    <r>
      <rPr>
        <sz val="10"/>
        <rFont val="Arial"/>
        <family val="2"/>
      </rPr>
      <t>(2</t>
    </r>
    <r>
      <rPr>
        <sz val="10"/>
        <rFont val="맑은 고딕"/>
        <family val="3"/>
        <charset val="129"/>
      </rPr>
      <t>억원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이하</t>
    </r>
    <r>
      <rPr>
        <sz val="10"/>
        <rFont val="Arial"/>
        <family val="2"/>
      </rPr>
      <t xml:space="preserve"> : 9%, 2~200</t>
    </r>
    <r>
      <rPr>
        <sz val="10"/>
        <rFont val="맑은 고딕"/>
        <family val="3"/>
        <charset val="129"/>
      </rPr>
      <t>억원</t>
    </r>
    <r>
      <rPr>
        <sz val="10"/>
        <rFont val="Arial"/>
        <family val="2"/>
      </rPr>
      <t xml:space="preserve"> : 19%, 200</t>
    </r>
    <r>
      <rPr>
        <sz val="10"/>
        <rFont val="맑은 고딕"/>
        <family val="3"/>
        <charset val="129"/>
      </rPr>
      <t>억원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초과</t>
    </r>
    <r>
      <rPr>
        <sz val="10"/>
        <rFont val="Arial"/>
        <family val="2"/>
      </rPr>
      <t xml:space="preserve"> : 21%)</t>
    </r>
    <phoneticPr fontId="14" type="noConversion"/>
  </si>
  <si>
    <r>
      <rPr>
        <sz val="10"/>
        <rFont val="맑은 고딕"/>
        <family val="3"/>
        <charset val="129"/>
      </rPr>
      <t>이월결손금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공제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가능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기간</t>
    </r>
    <r>
      <rPr>
        <sz val="10"/>
        <rFont val="Arial"/>
        <family val="2"/>
      </rPr>
      <t xml:space="preserve"> : 15</t>
    </r>
    <r>
      <rPr>
        <sz val="10"/>
        <rFont val="맑은 고딕"/>
        <family val="3"/>
        <charset val="129"/>
      </rPr>
      <t>년</t>
    </r>
    <r>
      <rPr>
        <sz val="10"/>
        <rFont val="Arial"/>
        <family val="2"/>
      </rPr>
      <t xml:space="preserve">, </t>
    </r>
    <r>
      <rPr>
        <sz val="10"/>
        <rFont val="맑은 고딕"/>
        <family val="3"/>
        <charset val="129"/>
      </rPr>
      <t>공제가능비율</t>
    </r>
    <r>
      <rPr>
        <sz val="10"/>
        <rFont val="Arial"/>
        <family val="2"/>
      </rPr>
      <t xml:space="preserve"> : 60%(</t>
    </r>
    <r>
      <rPr>
        <sz val="10"/>
        <rFont val="맑은 고딕"/>
        <family val="3"/>
        <charset val="129"/>
      </rPr>
      <t>세법상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중소기업요건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미충족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</si>
  <si>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최저한세율</t>
    </r>
    <r>
      <rPr>
        <sz val="10"/>
        <rFont val="Arial"/>
        <family val="2"/>
      </rPr>
      <t xml:space="preserve">  100</t>
    </r>
    <r>
      <rPr>
        <sz val="10"/>
        <rFont val="맑은 고딕"/>
        <family val="3"/>
        <charset val="129"/>
      </rPr>
      <t>억원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이하</t>
    </r>
    <r>
      <rPr>
        <sz val="10"/>
        <rFont val="Arial"/>
        <family val="2"/>
      </rPr>
      <t xml:space="preserve"> : 10%, 100~1,000</t>
    </r>
    <r>
      <rPr>
        <sz val="10"/>
        <rFont val="맑은 고딕"/>
        <family val="3"/>
        <charset val="129"/>
      </rPr>
      <t>억원</t>
    </r>
    <r>
      <rPr>
        <sz val="10"/>
        <rFont val="Arial"/>
        <family val="2"/>
      </rPr>
      <t xml:space="preserve"> : 12%, 1,000</t>
    </r>
    <r>
      <rPr>
        <sz val="10"/>
        <rFont val="맑은 고딕"/>
        <family val="3"/>
        <charset val="129"/>
      </rPr>
      <t>억원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초과</t>
    </r>
    <r>
      <rPr>
        <sz val="10"/>
        <rFont val="Arial"/>
        <family val="2"/>
      </rPr>
      <t xml:space="preserve"> : 17%(</t>
    </r>
    <r>
      <rPr>
        <sz val="10"/>
        <rFont val="맑은 고딕"/>
        <family val="3"/>
        <charset val="129"/>
      </rPr>
      <t>세법상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중소기업요건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미충족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</si>
  <si>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상각방법</t>
    </r>
    <r>
      <rPr>
        <sz val="10"/>
        <rFont val="Arial"/>
        <family val="2"/>
      </rPr>
      <t xml:space="preserve"> : </t>
    </r>
    <r>
      <rPr>
        <sz val="10"/>
        <rFont val="맑은 고딕"/>
        <family val="3"/>
        <charset val="129"/>
      </rPr>
      <t>정액법</t>
    </r>
    <r>
      <rPr>
        <sz val="10"/>
        <rFont val="Arial"/>
        <family val="2"/>
      </rPr>
      <t xml:space="preserve">, </t>
    </r>
    <r>
      <rPr>
        <sz val="10"/>
        <rFont val="맑은 고딕"/>
        <family val="3"/>
        <charset val="129"/>
      </rPr>
      <t>내용연수</t>
    </r>
    <r>
      <rPr>
        <sz val="10"/>
        <rFont val="Arial"/>
        <family val="2"/>
      </rPr>
      <t xml:space="preserve"> : 20</t>
    </r>
    <r>
      <rPr>
        <sz val="10"/>
        <rFont val="맑은 고딕"/>
        <family val="3"/>
        <charset val="129"/>
      </rPr>
      <t>년</t>
    </r>
    <phoneticPr fontId="14" type="noConversion"/>
  </si>
  <si>
    <r>
      <rPr>
        <sz val="10"/>
        <rFont val="맑은 고딕"/>
        <family val="3"/>
        <charset val="129"/>
      </rPr>
      <t>단순</t>
    </r>
    <r>
      <rPr>
        <sz val="10"/>
        <rFont val="Arial"/>
        <family val="2"/>
      </rPr>
      <t xml:space="preserve">DSCR : 1.10x, </t>
    </r>
    <r>
      <rPr>
        <sz val="10"/>
        <rFont val="맑은 고딕"/>
        <family val="3"/>
        <charset val="129"/>
      </rPr>
      <t>누적</t>
    </r>
    <r>
      <rPr>
        <sz val="10"/>
        <rFont val="Arial"/>
        <family val="2"/>
      </rPr>
      <t>DSCR(</t>
    </r>
    <r>
      <rPr>
        <sz val="10"/>
        <rFont val="맑은 고딕"/>
        <family val="3"/>
        <charset val="129"/>
      </rPr>
      <t>배당후</t>
    </r>
    <r>
      <rPr>
        <sz val="10"/>
        <rFont val="Arial"/>
        <family val="2"/>
      </rPr>
      <t xml:space="preserve">) : 1.15x </t>
    </r>
    <r>
      <rPr>
        <sz val="10"/>
        <rFont val="맑은 고딕"/>
        <family val="3"/>
        <charset val="129"/>
      </rPr>
      <t>이상</t>
    </r>
    <phoneticPr fontId="14" type="noConversion"/>
  </si>
  <si>
    <t>Model Start Date</t>
    <phoneticPr fontId="14" type="noConversion"/>
  </si>
  <si>
    <t xml:space="preserve">EPC </t>
    <phoneticPr fontId="14" type="noConversion"/>
  </si>
  <si>
    <r>
      <rPr>
        <sz val="10"/>
        <rFont val="맑은 고딕"/>
        <family val="3"/>
        <charset val="129"/>
      </rPr>
      <t>상환기간은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대주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제시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금융조건을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반영</t>
    </r>
    <r>
      <rPr>
        <sz val="10"/>
        <rFont val="Arial"/>
        <family val="2"/>
      </rPr>
      <t xml:space="preserve">, </t>
    </r>
    <r>
      <rPr>
        <sz val="10"/>
        <rFont val="맑은 고딕"/>
        <family val="3"/>
        <charset val="129"/>
      </rPr>
      <t>상환방법은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원금균등으로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임의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반영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추후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원금불균등으로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전환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예정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</si>
  <si>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연간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발전량</t>
    </r>
    <r>
      <rPr>
        <sz val="10"/>
        <rFont val="Arial"/>
        <family val="2"/>
      </rPr>
      <t>(MWh)</t>
    </r>
    <phoneticPr fontId="122" type="noConversion"/>
  </si>
  <si>
    <r>
      <rPr>
        <sz val="10"/>
        <rFont val="맑은 고딕"/>
        <family val="3"/>
        <charset val="129"/>
      </rPr>
      <t>주주</t>
    </r>
    <r>
      <rPr>
        <sz val="10"/>
        <rFont val="Arial"/>
        <family val="2"/>
      </rPr>
      <t>CF</t>
    </r>
    <phoneticPr fontId="14" type="noConversion"/>
  </si>
  <si>
    <r>
      <rPr>
        <sz val="10"/>
        <rFont val="맑은 고딕"/>
        <family val="3"/>
        <charset val="129"/>
      </rPr>
      <t>토지임대료</t>
    </r>
    <phoneticPr fontId="122" type="noConversion"/>
  </si>
  <si>
    <r>
      <rPr>
        <sz val="10"/>
        <rFont val="맑은 고딕"/>
        <family val="3"/>
        <charset val="129"/>
      </rPr>
      <t>기타운영비</t>
    </r>
    <phoneticPr fontId="122" type="noConversion"/>
  </si>
  <si>
    <r>
      <rPr>
        <sz val="10"/>
        <rFont val="맑은 고딕"/>
        <family val="3"/>
        <charset val="129"/>
      </rPr>
      <t>기초현금</t>
    </r>
    <r>
      <rPr>
        <sz val="10"/>
        <rFont val="Arial"/>
        <family val="2"/>
      </rPr>
      <t>+DSRA+</t>
    </r>
    <r>
      <rPr>
        <sz val="10"/>
        <rFont val="맑은 고딕"/>
        <family val="3"/>
        <charset val="129"/>
      </rPr>
      <t>원리금상환재원</t>
    </r>
    <phoneticPr fontId="14" type="noConversion"/>
  </si>
  <si>
    <r>
      <rPr>
        <sz val="10"/>
        <rFont val="맑은 고딕"/>
        <family val="3"/>
        <charset val="129"/>
      </rPr>
      <t>기초현금</t>
    </r>
    <r>
      <rPr>
        <sz val="10"/>
        <rFont val="Arial"/>
        <family val="2"/>
      </rPr>
      <t>+</t>
    </r>
    <r>
      <rPr>
        <sz val="10"/>
        <rFont val="맑은 고딕"/>
        <family val="3"/>
        <charset val="129"/>
      </rPr>
      <t>원리금상환재원</t>
    </r>
    <r>
      <rPr>
        <sz val="10"/>
        <rFont val="Arial"/>
        <family val="2"/>
      </rPr>
      <t>-</t>
    </r>
    <r>
      <rPr>
        <sz val="10"/>
        <rFont val="맑은 고딕"/>
        <family val="3"/>
        <charset val="129"/>
      </rPr>
      <t>차기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배당</t>
    </r>
    <r>
      <rPr>
        <sz val="10"/>
        <rFont val="Arial"/>
        <family val="2"/>
      </rPr>
      <t>/</t>
    </r>
    <r>
      <rPr>
        <sz val="10"/>
        <rFont val="맑은 고딕"/>
        <family val="3"/>
        <charset val="129"/>
      </rPr>
      <t>감자</t>
    </r>
    <phoneticPr fontId="14" type="noConversion"/>
  </si>
  <si>
    <r>
      <t xml:space="preserve">PPA1 </t>
    </r>
    <r>
      <rPr>
        <sz val="10"/>
        <rFont val="맑은 고딕"/>
        <family val="3"/>
        <charset val="129"/>
      </rPr>
      <t>매출</t>
    </r>
    <phoneticPr fontId="14" type="noConversion"/>
  </si>
  <si>
    <r>
      <t xml:space="preserve">PPA2 </t>
    </r>
    <r>
      <rPr>
        <sz val="10"/>
        <rFont val="맑은 고딕"/>
        <family val="3"/>
        <charset val="129"/>
      </rPr>
      <t>매출</t>
    </r>
    <phoneticPr fontId="14" type="noConversion"/>
  </si>
  <si>
    <r>
      <rPr>
        <b/>
        <sz val="10"/>
        <color theme="1"/>
        <rFont val="맑은 고딕"/>
        <family val="3"/>
        <charset val="129"/>
      </rPr>
      <t>누적</t>
    </r>
    <r>
      <rPr>
        <b/>
        <sz val="10"/>
        <color theme="1"/>
        <rFont val="Arial"/>
        <family val="2"/>
      </rPr>
      <t xml:space="preserve"> DSCR(</t>
    </r>
    <r>
      <rPr>
        <b/>
        <sz val="10"/>
        <color theme="1"/>
        <rFont val="맑은 고딕"/>
        <family val="3"/>
        <charset val="129"/>
      </rPr>
      <t>배당</t>
    </r>
    <r>
      <rPr>
        <b/>
        <sz val="10"/>
        <color theme="1"/>
        <rFont val="Arial"/>
        <family val="2"/>
      </rPr>
      <t xml:space="preserve"> </t>
    </r>
    <r>
      <rPr>
        <b/>
        <sz val="10"/>
        <color theme="1"/>
        <rFont val="맑은 고딕"/>
        <family val="3"/>
        <charset val="129"/>
      </rPr>
      <t>전</t>
    </r>
    <r>
      <rPr>
        <b/>
        <sz val="10"/>
        <color theme="1"/>
        <rFont val="Arial"/>
        <family val="2"/>
      </rPr>
      <t xml:space="preserve">) - DSRA </t>
    </r>
    <r>
      <rPr>
        <b/>
        <sz val="10"/>
        <color theme="1"/>
        <rFont val="맑은 고딕"/>
        <family val="3"/>
        <charset val="129"/>
      </rPr>
      <t>포함</t>
    </r>
    <phoneticPr fontId="14" type="noConversion"/>
  </si>
  <si>
    <r>
      <rPr>
        <b/>
        <sz val="10"/>
        <color theme="1"/>
        <rFont val="맑은 고딕"/>
        <family val="3"/>
        <charset val="129"/>
      </rPr>
      <t>누적</t>
    </r>
    <r>
      <rPr>
        <b/>
        <sz val="10"/>
        <color theme="1"/>
        <rFont val="Arial"/>
        <family val="2"/>
      </rPr>
      <t xml:space="preserve"> DSCR(</t>
    </r>
    <r>
      <rPr>
        <b/>
        <sz val="10"/>
        <color theme="1"/>
        <rFont val="맑은 고딕"/>
        <family val="3"/>
        <charset val="129"/>
      </rPr>
      <t>배당</t>
    </r>
    <r>
      <rPr>
        <b/>
        <sz val="10"/>
        <color theme="1"/>
        <rFont val="Arial"/>
        <family val="2"/>
      </rPr>
      <t xml:space="preserve"> </t>
    </r>
    <r>
      <rPr>
        <b/>
        <sz val="10"/>
        <color theme="1"/>
        <rFont val="맑은 고딕"/>
        <family val="3"/>
        <charset val="129"/>
      </rPr>
      <t>전</t>
    </r>
    <r>
      <rPr>
        <b/>
        <sz val="10"/>
        <color theme="1"/>
        <rFont val="Arial"/>
        <family val="2"/>
      </rPr>
      <t xml:space="preserve">) - DSRA </t>
    </r>
    <r>
      <rPr>
        <b/>
        <sz val="10"/>
        <color theme="1"/>
        <rFont val="맑은 고딕"/>
        <family val="3"/>
        <charset val="129"/>
      </rPr>
      <t>제외</t>
    </r>
    <phoneticPr fontId="14" type="noConversion"/>
  </si>
  <si>
    <r>
      <rPr>
        <b/>
        <sz val="10"/>
        <color theme="1"/>
        <rFont val="맑은 고딕"/>
        <family val="3"/>
        <charset val="129"/>
      </rPr>
      <t>누적</t>
    </r>
    <r>
      <rPr>
        <b/>
        <sz val="10"/>
        <color theme="1"/>
        <rFont val="Arial"/>
        <family val="2"/>
      </rPr>
      <t xml:space="preserve"> DSCR(</t>
    </r>
    <r>
      <rPr>
        <b/>
        <sz val="10"/>
        <color theme="1"/>
        <rFont val="맑은 고딕"/>
        <family val="3"/>
        <charset val="129"/>
      </rPr>
      <t>배당</t>
    </r>
    <r>
      <rPr>
        <b/>
        <sz val="10"/>
        <color theme="1"/>
        <rFont val="Arial"/>
        <family val="2"/>
      </rPr>
      <t xml:space="preserve"> </t>
    </r>
    <r>
      <rPr>
        <b/>
        <sz val="10"/>
        <color theme="1"/>
        <rFont val="맑은 고딕"/>
        <family val="3"/>
        <charset val="129"/>
      </rPr>
      <t>후</t>
    </r>
    <r>
      <rPr>
        <b/>
        <sz val="10"/>
        <color theme="1"/>
        <rFont val="Arial"/>
        <family val="2"/>
      </rPr>
      <t xml:space="preserve">) - DSRA </t>
    </r>
    <r>
      <rPr>
        <b/>
        <sz val="10"/>
        <color theme="1"/>
        <rFont val="맑은 고딕"/>
        <family val="3"/>
        <charset val="129"/>
      </rPr>
      <t>제외</t>
    </r>
    <phoneticPr fontId="14" type="noConversion"/>
  </si>
  <si>
    <r>
      <rPr>
        <sz val="10"/>
        <rFont val="맑은 고딕"/>
        <family val="3"/>
        <charset val="129"/>
      </rPr>
      <t>재조달시점</t>
    </r>
    <r>
      <rPr>
        <sz val="10"/>
        <rFont val="Arial"/>
        <family val="2"/>
      </rPr>
      <t xml:space="preserve"> (</t>
    </r>
    <r>
      <rPr>
        <sz val="10"/>
        <rFont val="맑은 고딕"/>
        <family val="3"/>
        <charset val="129"/>
      </rPr>
      <t>운영개시일로부터</t>
    </r>
    <r>
      <rPr>
        <sz val="10"/>
        <rFont val="Arial"/>
        <family val="2"/>
      </rPr>
      <t xml:space="preserve"> XX</t>
    </r>
    <r>
      <rPr>
        <sz val="10"/>
        <rFont val="맑은 고딕"/>
        <family val="3"/>
        <charset val="129"/>
      </rPr>
      <t>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후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</si>
  <si>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재조달차입금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이자율</t>
    </r>
    <r>
      <rPr>
        <sz val="10"/>
        <rFont val="Arial"/>
        <family val="2"/>
      </rPr>
      <t xml:space="preserve"> (All-in Rate)</t>
    </r>
    <phoneticPr fontId="14" type="noConversion"/>
  </si>
  <si>
    <r>
      <rPr>
        <sz val="10"/>
        <rFont val="맑은 고딕"/>
        <family val="3"/>
        <charset val="129"/>
      </rPr>
      <t>배당제한조건</t>
    </r>
    <r>
      <rPr>
        <sz val="10"/>
        <rFont val="Arial"/>
        <family val="2"/>
      </rPr>
      <t xml:space="preserve"> - </t>
    </r>
    <r>
      <rPr>
        <sz val="10"/>
        <rFont val="맑은 고딕"/>
        <family val="3"/>
        <charset val="129"/>
      </rPr>
      <t>단순</t>
    </r>
    <r>
      <rPr>
        <sz val="10"/>
        <rFont val="Arial"/>
        <family val="2"/>
      </rPr>
      <t>DSCR</t>
    </r>
    <phoneticPr fontId="14" type="noConversion"/>
  </si>
  <si>
    <r>
      <rPr>
        <sz val="10"/>
        <rFont val="맑은 고딕"/>
        <family val="3"/>
        <charset val="129"/>
      </rPr>
      <t>배당제한조건</t>
    </r>
    <r>
      <rPr>
        <sz val="10"/>
        <rFont val="Arial"/>
        <family val="2"/>
      </rPr>
      <t xml:space="preserve"> - </t>
    </r>
    <r>
      <rPr>
        <sz val="10"/>
        <rFont val="맑은 고딕"/>
        <family val="3"/>
        <charset val="129"/>
      </rPr>
      <t>누적</t>
    </r>
    <r>
      <rPr>
        <sz val="10"/>
        <rFont val="Arial"/>
        <family val="2"/>
      </rPr>
      <t>DSCR</t>
    </r>
    <phoneticPr fontId="14" type="noConversion"/>
  </si>
  <si>
    <r>
      <rPr>
        <b/>
        <u/>
        <sz val="10"/>
        <rFont val="맑은 고딕"/>
        <family val="3"/>
        <charset val="129"/>
      </rPr>
      <t>단순</t>
    </r>
    <r>
      <rPr>
        <b/>
        <u/>
        <sz val="10"/>
        <rFont val="Arial"/>
        <family val="2"/>
      </rPr>
      <t xml:space="preserve"> DSCR</t>
    </r>
    <phoneticPr fontId="14" type="noConversion"/>
  </si>
  <si>
    <r>
      <rPr>
        <sz val="10"/>
        <rFont val="맑은 고딕"/>
        <family val="3"/>
        <charset val="129"/>
      </rPr>
      <t>최소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누적</t>
    </r>
    <r>
      <rPr>
        <sz val="10"/>
        <rFont val="Arial"/>
        <family val="2"/>
      </rPr>
      <t xml:space="preserve"> DSCR - </t>
    </r>
    <r>
      <rPr>
        <sz val="10"/>
        <rFont val="맑은 고딕"/>
        <family val="3"/>
        <charset val="129"/>
      </rPr>
      <t>배당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전</t>
    </r>
    <phoneticPr fontId="14" type="noConversion"/>
  </si>
  <si>
    <r>
      <rPr>
        <sz val="10"/>
        <rFont val="맑은 고딕"/>
        <family val="3"/>
        <charset val="129"/>
      </rPr>
      <t>평균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누적</t>
    </r>
    <r>
      <rPr>
        <sz val="10"/>
        <rFont val="Arial"/>
        <family val="2"/>
      </rPr>
      <t xml:space="preserve"> DSCR - </t>
    </r>
    <r>
      <rPr>
        <sz val="10"/>
        <rFont val="맑은 고딕"/>
        <family val="3"/>
        <charset val="129"/>
      </rPr>
      <t>배당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전</t>
    </r>
    <phoneticPr fontId="14" type="noConversion"/>
  </si>
  <si>
    <r>
      <rPr>
        <sz val="10"/>
        <rFont val="맑은 고딕"/>
        <family val="3"/>
        <charset val="129"/>
      </rPr>
      <t>최소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누적</t>
    </r>
    <r>
      <rPr>
        <sz val="10"/>
        <rFont val="Arial"/>
        <family val="2"/>
      </rPr>
      <t xml:space="preserve"> DSCR - </t>
    </r>
    <r>
      <rPr>
        <sz val="10"/>
        <rFont val="맑은 고딕"/>
        <family val="3"/>
        <charset val="129"/>
      </rPr>
      <t>배당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후</t>
    </r>
    <phoneticPr fontId="14" type="noConversion"/>
  </si>
  <si>
    <r>
      <rPr>
        <sz val="10"/>
        <rFont val="맑은 고딕"/>
        <family val="3"/>
        <charset val="129"/>
      </rPr>
      <t>평균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누적</t>
    </r>
    <r>
      <rPr>
        <sz val="10"/>
        <rFont val="Arial"/>
        <family val="2"/>
      </rPr>
      <t xml:space="preserve"> DSCR - </t>
    </r>
    <r>
      <rPr>
        <sz val="10"/>
        <rFont val="맑은 고딕"/>
        <family val="3"/>
        <charset val="129"/>
      </rPr>
      <t>배당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후</t>
    </r>
    <phoneticPr fontId="14" type="noConversion"/>
  </si>
  <si>
    <r>
      <rPr>
        <b/>
        <u/>
        <sz val="10"/>
        <rFont val="맑은 고딕"/>
        <family val="3"/>
        <charset val="129"/>
      </rPr>
      <t>누적</t>
    </r>
    <r>
      <rPr>
        <b/>
        <u/>
        <sz val="10"/>
        <rFont val="Arial"/>
        <family val="2"/>
      </rPr>
      <t xml:space="preserve">DSCR(DSRA </t>
    </r>
    <r>
      <rPr>
        <b/>
        <u/>
        <sz val="10"/>
        <rFont val="맑은 고딕"/>
        <family val="3"/>
        <charset val="129"/>
      </rPr>
      <t>제외</t>
    </r>
    <r>
      <rPr>
        <b/>
        <u/>
        <sz val="10"/>
        <rFont val="Arial"/>
        <family val="2"/>
      </rPr>
      <t>)</t>
    </r>
    <phoneticPr fontId="14" type="noConversion"/>
  </si>
  <si>
    <r>
      <rPr>
        <b/>
        <u/>
        <sz val="10"/>
        <rFont val="맑은 고딕"/>
        <family val="3"/>
        <charset val="129"/>
      </rPr>
      <t>누적</t>
    </r>
    <r>
      <rPr>
        <b/>
        <u/>
        <sz val="10"/>
        <rFont val="Arial"/>
        <family val="2"/>
      </rPr>
      <t xml:space="preserve">DSCR(DSRA </t>
    </r>
    <r>
      <rPr>
        <b/>
        <u/>
        <sz val="10"/>
        <rFont val="맑은 고딕"/>
        <family val="3"/>
        <charset val="129"/>
      </rPr>
      <t>포함</t>
    </r>
    <r>
      <rPr>
        <b/>
        <u/>
        <sz val="10"/>
        <rFont val="Arial"/>
        <family val="2"/>
      </rPr>
      <t>)</t>
    </r>
    <phoneticPr fontId="14" type="noConversion"/>
  </si>
  <si>
    <r>
      <t xml:space="preserve">(*) </t>
    </r>
    <r>
      <rPr>
        <b/>
        <sz val="10"/>
        <color theme="1"/>
        <rFont val="맑은 고딕"/>
        <family val="3"/>
        <charset val="129"/>
      </rPr>
      <t>건설중인자산</t>
    </r>
    <phoneticPr fontId="14" type="noConversion"/>
  </si>
  <si>
    <r>
      <rPr>
        <b/>
        <sz val="10"/>
        <color theme="1"/>
        <rFont val="맑은 고딕"/>
        <family val="3"/>
        <charset val="129"/>
      </rPr>
      <t>총사업비</t>
    </r>
    <phoneticPr fontId="14" type="noConversion"/>
  </si>
  <si>
    <r>
      <t xml:space="preserve">(*1) </t>
    </r>
    <r>
      <rPr>
        <b/>
        <sz val="10"/>
        <rFont val="맑은 고딕"/>
        <family val="3"/>
        <charset val="129"/>
      </rPr>
      <t>토지임대료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선납</t>
    </r>
    <r>
      <rPr>
        <b/>
        <sz val="10"/>
        <rFont val="Arial"/>
        <family val="2"/>
      </rPr>
      <t>)</t>
    </r>
    <phoneticPr fontId="14" type="noConversion"/>
  </si>
  <si>
    <r>
      <t xml:space="preserve">(*2) </t>
    </r>
    <r>
      <rPr>
        <b/>
        <sz val="10"/>
        <rFont val="맑은 고딕"/>
        <family val="3"/>
        <charset val="129"/>
      </rPr>
      <t>토지임대료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분납</t>
    </r>
    <r>
      <rPr>
        <b/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</si>
  <si>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가중평균</t>
    </r>
    <phoneticPr fontId="14" type="noConversion"/>
  </si>
  <si>
    <r>
      <rPr>
        <b/>
        <sz val="10"/>
        <rFont val="맑은 고딕"/>
        <family val="3"/>
        <charset val="129"/>
      </rPr>
      <t>이월결손금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공제비율</t>
    </r>
    <phoneticPr fontId="14" type="noConversion"/>
  </si>
  <si>
    <t xml:space="preserve"> </t>
    <phoneticPr fontId="14" type="noConversion"/>
  </si>
  <si>
    <r>
      <rPr>
        <sz val="10"/>
        <color theme="1"/>
        <rFont val="맑은 고딕"/>
        <family val="3"/>
        <charset val="129"/>
      </rPr>
      <t>후순위차입금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조달</t>
    </r>
    <phoneticPr fontId="117" type="noConversion"/>
  </si>
  <si>
    <r>
      <rPr>
        <b/>
        <sz val="10"/>
        <rFont val="맑은 고딕"/>
        <family val="3"/>
        <charset val="129"/>
      </rPr>
      <t>미지급이자</t>
    </r>
    <phoneticPr fontId="14" type="noConversion"/>
  </si>
  <si>
    <t>후순위차입금 이자</t>
  </si>
  <si>
    <t>재조달차입금 이자</t>
  </si>
  <si>
    <t>후순위차입금</t>
  </si>
  <si>
    <r>
      <rPr>
        <sz val="10"/>
        <rFont val="맑은 고딕"/>
        <family val="3"/>
        <charset val="129"/>
      </rPr>
      <t>후순위차입금</t>
    </r>
  </si>
  <si>
    <r>
      <rPr>
        <sz val="10"/>
        <rFont val="맑은 고딕"/>
        <family val="3"/>
        <charset val="129"/>
      </rPr>
      <t>연간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분납임대료</t>
    </r>
    <phoneticPr fontId="14" type="noConversion"/>
  </si>
  <si>
    <r>
      <rPr>
        <b/>
        <sz val="10"/>
        <rFont val="맑은 고딕"/>
        <family val="3"/>
        <charset val="129"/>
      </rPr>
      <t>상환비율</t>
    </r>
    <r>
      <rPr>
        <sz val="10"/>
        <rFont val="Arial"/>
        <family val="2"/>
      </rPr>
      <t/>
    </r>
    <phoneticPr fontId="14" type="noConversion"/>
  </si>
  <si>
    <r>
      <rPr>
        <sz val="10"/>
        <rFont val="맑은 고딕"/>
        <family val="3"/>
        <charset val="129"/>
      </rPr>
      <t>임대료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분납지수</t>
    </r>
    <phoneticPr fontId="14" type="noConversion"/>
  </si>
  <si>
    <r>
      <rPr>
        <sz val="10"/>
        <rFont val="맑은 고딕"/>
        <family val="3"/>
        <charset val="129"/>
      </rPr>
      <t>분납주기</t>
    </r>
    <phoneticPr fontId="14" type="noConversion"/>
  </si>
  <si>
    <t>[%]</t>
    <phoneticPr fontId="14" type="noConversion"/>
  </si>
  <si>
    <r>
      <rPr>
        <sz val="10"/>
        <color theme="0" tint="-0.499984740745262"/>
        <rFont val="맑은 고딕"/>
        <family val="3"/>
        <charset val="129"/>
      </rPr>
      <t>임대료분납지수</t>
    </r>
    <phoneticPr fontId="14" type="noConversion"/>
  </si>
  <si>
    <r>
      <t xml:space="preserve">(+) </t>
    </r>
    <r>
      <rPr>
        <sz val="10"/>
        <color theme="1"/>
        <rFont val="맑은 고딕"/>
        <family val="3"/>
        <charset val="129"/>
      </rPr>
      <t>분납임대료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상각액</t>
    </r>
    <phoneticPr fontId="14" type="noConversion"/>
  </si>
  <si>
    <r>
      <rPr>
        <sz val="10"/>
        <rFont val="맑은 고딕"/>
        <family val="3"/>
        <charset val="129"/>
      </rPr>
      <t>건설중인자산</t>
    </r>
    <phoneticPr fontId="14" type="noConversion"/>
  </si>
  <si>
    <r>
      <rPr>
        <sz val="10"/>
        <rFont val="맑은 고딕"/>
        <family val="3"/>
        <charset val="129"/>
      </rPr>
      <t>당기비용</t>
    </r>
    <phoneticPr fontId="117" type="noConversion"/>
  </si>
  <si>
    <r>
      <t xml:space="preserve">(‒) </t>
    </r>
    <r>
      <rPr>
        <sz val="10"/>
        <color theme="1"/>
        <rFont val="맑은 고딕"/>
        <family val="3"/>
        <charset val="129"/>
      </rPr>
      <t>당기비용</t>
    </r>
    <phoneticPr fontId="14" type="noConversion"/>
  </si>
  <si>
    <r>
      <t xml:space="preserve">(‒) </t>
    </r>
    <r>
      <rPr>
        <sz val="10"/>
        <color theme="1"/>
        <rFont val="맑은 고딕"/>
        <family val="3"/>
        <charset val="129"/>
      </rPr>
      <t>토지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선납임대료</t>
    </r>
    <phoneticPr fontId="14" type="noConversion"/>
  </si>
  <si>
    <r>
      <t xml:space="preserve">(‒) </t>
    </r>
    <r>
      <rPr>
        <sz val="10"/>
        <color theme="1"/>
        <rFont val="맑은 고딕"/>
        <family val="3"/>
        <charset val="129"/>
      </rPr>
      <t>토지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분납임대료</t>
    </r>
    <phoneticPr fontId="14" type="noConversion"/>
  </si>
  <si>
    <r>
      <rPr>
        <sz val="10"/>
        <rFont val="맑은 고딕"/>
        <family val="3"/>
        <charset val="129"/>
      </rPr>
      <t>당기선납</t>
    </r>
    <phoneticPr fontId="14" type="noConversion"/>
  </si>
  <si>
    <r>
      <rPr>
        <sz val="10"/>
        <rFont val="맑은 고딕"/>
        <family val="3"/>
        <charset val="129"/>
      </rPr>
      <t>당기상각</t>
    </r>
    <phoneticPr fontId="14" type="noConversion"/>
  </si>
  <si>
    <r>
      <t xml:space="preserve">(*) </t>
    </r>
    <r>
      <rPr>
        <b/>
        <sz val="10"/>
        <rFont val="맑은 고딕"/>
        <family val="3"/>
        <charset val="129"/>
      </rPr>
      <t>선납금액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배부</t>
    </r>
    <phoneticPr fontId="14" type="noConversion"/>
  </si>
  <si>
    <t xml:space="preserve">EPC </t>
    <phoneticPr fontId="14" type="noConversion"/>
  </si>
  <si>
    <t xml:space="preserve">EPC </t>
    <phoneticPr fontId="14" type="noConversion"/>
  </si>
  <si>
    <r>
      <rPr>
        <b/>
        <sz val="10"/>
        <rFont val="맑은 고딕"/>
        <family val="3"/>
        <charset val="129"/>
      </rPr>
      <t>배당</t>
    </r>
    <r>
      <rPr>
        <b/>
        <sz val="10"/>
        <rFont val="Arial"/>
        <family val="2"/>
      </rPr>
      <t>&amp;</t>
    </r>
    <r>
      <rPr>
        <b/>
        <sz val="10"/>
        <rFont val="맑은 고딕"/>
        <family val="3"/>
        <charset val="129"/>
      </rPr>
      <t>유상감자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잔액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가</t>
    </r>
    <r>
      <rPr>
        <b/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</si>
  <si>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영업비용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선순위</t>
    </r>
    <r>
      <rPr>
        <sz val="10"/>
        <rFont val="Arial"/>
        <family val="2"/>
      </rPr>
      <t>)</t>
    </r>
    <phoneticPr fontId="117" type="noConversion"/>
  </si>
  <si>
    <r>
      <t xml:space="preserve">DSRA </t>
    </r>
    <r>
      <rPr>
        <b/>
        <sz val="10"/>
        <rFont val="맑은 고딕"/>
        <family val="3"/>
        <charset val="129"/>
      </rPr>
      <t>적립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잔액</t>
    </r>
  </si>
  <si>
    <r>
      <rPr>
        <sz val="10"/>
        <rFont val="맑은 고딕"/>
        <family val="3"/>
        <charset val="129"/>
      </rPr>
      <t>후순위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이자지급</t>
    </r>
  </si>
  <si>
    <r>
      <rPr>
        <sz val="10"/>
        <rFont val="맑은 고딕"/>
        <family val="3"/>
        <charset val="129"/>
      </rPr>
      <t>후순위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원금상환</t>
    </r>
  </si>
  <si>
    <r>
      <rPr>
        <sz val="10"/>
        <rFont val="맑은 고딕"/>
        <family val="3"/>
        <charset val="129"/>
      </rPr>
      <t>영업비용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후순위</t>
    </r>
    <r>
      <rPr>
        <sz val="10"/>
        <rFont val="Arial"/>
        <family val="2"/>
      </rPr>
      <t>)</t>
    </r>
    <phoneticPr fontId="117" type="noConversion"/>
  </si>
  <si>
    <r>
      <rPr>
        <b/>
        <sz val="10"/>
        <color theme="0"/>
        <rFont val="맑은 고딕"/>
        <family val="3"/>
        <charset val="129"/>
      </rPr>
      <t>후순위차입금</t>
    </r>
    <phoneticPr fontId="14" type="noConversion"/>
  </si>
  <si>
    <r>
      <rPr>
        <sz val="10"/>
        <rFont val="맑은 고딕"/>
        <family val="3"/>
        <charset val="129"/>
      </rPr>
      <t>상환목표액</t>
    </r>
    <phoneticPr fontId="117" type="noConversion"/>
  </si>
  <si>
    <r>
      <rPr>
        <sz val="10"/>
        <rFont val="맑은 고딕"/>
        <family val="3"/>
        <charset val="129"/>
      </rPr>
      <t>상환가능액</t>
    </r>
    <phoneticPr fontId="117" type="noConversion"/>
  </si>
  <si>
    <r>
      <rPr>
        <sz val="10"/>
        <rFont val="맑은 고딕"/>
        <family val="3"/>
        <charset val="129"/>
      </rPr>
      <t>당기증가</t>
    </r>
    <phoneticPr fontId="117" type="noConversion"/>
  </si>
  <si>
    <r>
      <rPr>
        <sz val="10"/>
        <rFont val="맑은 고딕"/>
        <family val="3"/>
        <charset val="129"/>
      </rPr>
      <t>당기감소</t>
    </r>
    <phoneticPr fontId="117" type="noConversion"/>
  </si>
  <si>
    <r>
      <rPr>
        <b/>
        <sz val="10"/>
        <rFont val="맑은 고딕"/>
        <family val="3"/>
        <charset val="129"/>
      </rPr>
      <t>미지급원금</t>
    </r>
    <phoneticPr fontId="14" type="noConversion"/>
  </si>
  <si>
    <r>
      <rPr>
        <b/>
        <sz val="10"/>
        <color theme="0"/>
        <rFont val="맑은 고딕"/>
        <family val="3"/>
        <charset val="129"/>
      </rPr>
      <t>미지급운영비</t>
    </r>
    <phoneticPr fontId="14" type="noConversion"/>
  </si>
  <si>
    <r>
      <rPr>
        <b/>
        <sz val="10"/>
        <rFont val="맑은 고딕"/>
        <family val="3"/>
        <charset val="129"/>
      </rPr>
      <t>운영비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지급재원</t>
    </r>
    <phoneticPr fontId="117" type="noConversion"/>
  </si>
  <si>
    <r>
      <rPr>
        <sz val="10"/>
        <rFont val="맑은 고딕"/>
        <family val="3"/>
        <charset val="129"/>
      </rPr>
      <t>매출채권</t>
    </r>
    <phoneticPr fontId="18" type="noConversion"/>
  </si>
  <si>
    <r>
      <rPr>
        <sz val="10"/>
        <rFont val="맑은 고딕"/>
        <family val="3"/>
        <charset val="129"/>
      </rPr>
      <t>분납임대료</t>
    </r>
    <phoneticPr fontId="18" type="noConversion"/>
  </si>
  <si>
    <r>
      <rPr>
        <sz val="10"/>
        <rFont val="맑은 고딕"/>
        <family val="3"/>
        <charset val="129"/>
      </rPr>
      <t>후순위차입금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</si>
  <si>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매출채권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</si>
  <si>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분납임대료</t>
    </r>
    <r>
      <rPr>
        <b/>
        <sz val="10"/>
        <color rgb="FFC00000"/>
        <rFont val="Arial"/>
        <family val="2"/>
      </rPr>
      <t>(1</t>
    </r>
    <r>
      <rPr>
        <b/>
        <sz val="10"/>
        <color rgb="FFC00000"/>
        <rFont val="맑은 고딕"/>
        <family val="3"/>
        <charset val="129"/>
      </rPr>
      <t>년</t>
    </r>
    <r>
      <rPr>
        <b/>
        <sz val="10"/>
        <color rgb="FFC00000"/>
        <rFont val="Arial"/>
        <family val="2"/>
      </rPr>
      <t>)</t>
    </r>
    <phoneticPr fontId="18" type="noConversion"/>
  </si>
  <si>
    <r>
      <rPr>
        <b/>
        <sz val="10"/>
        <color rgb="FFC00000"/>
        <rFont val="맑은 고딕"/>
        <family val="3"/>
        <charset val="129"/>
      </rPr>
      <t>후순위차입금</t>
    </r>
    <phoneticPr fontId="18" type="noConversion"/>
  </si>
  <si>
    <t>E-IRR(FCFE)</t>
  </si>
  <si>
    <t>SK E&amp;S</t>
  </si>
  <si>
    <t>SK E&amp;S</t>
    <phoneticPr fontId="14" type="noConversion"/>
  </si>
  <si>
    <r>
      <rPr>
        <sz val="10"/>
        <rFont val="맑은 고딕"/>
        <family val="3"/>
        <charset val="129"/>
      </rPr>
      <t>운전자본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증감</t>
    </r>
    <phoneticPr fontId="117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</si>
  <si>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잔액</t>
    </r>
    <phoneticPr fontId="18" type="noConversion"/>
  </si>
  <si>
    <t>대리은행수수료</t>
  </si>
  <si>
    <r>
      <rPr>
        <sz val="10"/>
        <rFont val="맑은 고딕"/>
        <family val="3"/>
        <charset val="129"/>
      </rPr>
      <t>기초현금</t>
    </r>
    <r>
      <rPr>
        <sz val="10"/>
        <rFont val="Arial"/>
        <family val="2"/>
      </rPr>
      <t>+DSRA+</t>
    </r>
    <r>
      <rPr>
        <sz val="10"/>
        <rFont val="맑은 고딕"/>
        <family val="3"/>
        <charset val="129"/>
      </rPr>
      <t>원리금상환재원</t>
    </r>
    <r>
      <rPr>
        <sz val="10"/>
        <rFont val="Arial"/>
        <family val="2"/>
      </rPr>
      <t>-</t>
    </r>
    <r>
      <rPr>
        <sz val="10"/>
        <rFont val="맑은 고딕"/>
        <family val="3"/>
        <charset val="129"/>
      </rPr>
      <t>차기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배당</t>
    </r>
    <r>
      <rPr>
        <sz val="10"/>
        <rFont val="Arial"/>
        <family val="2"/>
      </rPr>
      <t>/</t>
    </r>
    <r>
      <rPr>
        <sz val="10"/>
        <rFont val="맑은 고딕"/>
        <family val="3"/>
        <charset val="129"/>
      </rPr>
      <t>감자</t>
    </r>
    <phoneticPr fontId="14" type="noConversion"/>
  </si>
  <si>
    <t>[Multiple]</t>
    <phoneticPr fontId="18" type="noConversion"/>
  </si>
  <si>
    <r>
      <t xml:space="preserve">(3) </t>
    </r>
    <r>
      <rPr>
        <sz val="10"/>
        <color theme="1"/>
        <rFont val="맑은 고딕"/>
        <family val="3"/>
        <charset val="129"/>
      </rPr>
      <t>단순</t>
    </r>
    <r>
      <rPr>
        <sz val="10"/>
        <color theme="1"/>
        <rFont val="Arial"/>
        <family val="2"/>
      </rPr>
      <t xml:space="preserve"> DSCR</t>
    </r>
    <phoneticPr fontId="14" type="noConversion"/>
  </si>
  <si>
    <r>
      <t xml:space="preserve">(4) </t>
    </r>
    <r>
      <rPr>
        <sz val="10"/>
        <color theme="1"/>
        <rFont val="맑은 고딕"/>
        <family val="3"/>
        <charset val="129"/>
      </rPr>
      <t>누적</t>
    </r>
    <r>
      <rPr>
        <sz val="10"/>
        <color theme="1"/>
        <rFont val="Arial"/>
        <family val="2"/>
      </rPr>
      <t xml:space="preserve"> DSCR</t>
    </r>
    <phoneticPr fontId="14" type="noConversion"/>
  </si>
  <si>
    <t>미지급운영비</t>
  </si>
  <si>
    <r>
      <rPr>
        <sz val="10"/>
        <rFont val="맑은 고딕"/>
        <family val="3"/>
        <charset val="129"/>
      </rPr>
      <t>영업비용</t>
    </r>
    <phoneticPr fontId="14" type="noConversion"/>
  </si>
  <si>
    <r>
      <rPr>
        <b/>
        <sz val="10"/>
        <color rgb="FFC00000"/>
        <rFont val="맑은 고딕"/>
        <family val="3"/>
        <charset val="129"/>
      </rPr>
      <t>선순위차입금</t>
    </r>
    <r>
      <rPr>
        <b/>
        <sz val="10"/>
        <color rgb="FFC00000"/>
        <rFont val="Arial"/>
        <family val="2"/>
      </rPr>
      <t>_TrD</t>
    </r>
    <phoneticPr fontId="18" type="noConversion"/>
  </si>
  <si>
    <t>선순위차입금A</t>
  </si>
  <si>
    <t>선순위차입금B</t>
  </si>
  <si>
    <t>선순위차입금C</t>
  </si>
  <si>
    <t>선순위차입금D</t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</si>
  <si>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>A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</si>
  <si>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>B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</si>
  <si>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>C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</si>
  <si>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>D</t>
    </r>
  </si>
  <si>
    <r>
      <rPr>
        <sz val="10"/>
        <rFont val="맑은 고딕"/>
        <family val="3"/>
        <charset val="129"/>
      </rPr>
      <t>후순위차입금</t>
    </r>
    <phoneticPr fontId="14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</si>
  <si>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A </t>
    </r>
    <r>
      <rPr>
        <sz val="10"/>
        <rFont val="맑은 고딕"/>
        <family val="3"/>
        <charset val="129"/>
      </rPr>
      <t>이자비용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</si>
  <si>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B </t>
    </r>
    <r>
      <rPr>
        <sz val="10"/>
        <rFont val="맑은 고딕"/>
        <family val="3"/>
        <charset val="129"/>
      </rPr>
      <t>이자비용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</si>
  <si>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C </t>
    </r>
    <r>
      <rPr>
        <sz val="10"/>
        <rFont val="맑은 고딕"/>
        <family val="3"/>
        <charset val="129"/>
      </rPr>
      <t>이자비용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</si>
  <si>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D </t>
    </r>
    <r>
      <rPr>
        <sz val="10"/>
        <rFont val="맑은 고딕"/>
        <family val="3"/>
        <charset val="129"/>
      </rPr>
      <t>이자비용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</si>
  <si>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A </t>
    </r>
    <r>
      <rPr>
        <sz val="10"/>
        <rFont val="맑은 고딕"/>
        <family val="3"/>
        <charset val="129"/>
      </rPr>
      <t>원금상환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상환계획</t>
    </r>
    <r>
      <rPr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</si>
  <si>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B </t>
    </r>
    <r>
      <rPr>
        <sz val="10"/>
        <rFont val="맑은 고딕"/>
        <family val="3"/>
        <charset val="129"/>
      </rPr>
      <t>원금상환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상환계획</t>
    </r>
    <r>
      <rPr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</si>
  <si>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C </t>
    </r>
    <r>
      <rPr>
        <sz val="10"/>
        <rFont val="맑은 고딕"/>
        <family val="3"/>
        <charset val="129"/>
      </rPr>
      <t>원금상환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상환계획</t>
    </r>
    <r>
      <rPr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</si>
  <si>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D </t>
    </r>
    <r>
      <rPr>
        <sz val="10"/>
        <rFont val="맑은 고딕"/>
        <family val="3"/>
        <charset val="129"/>
      </rPr>
      <t>원금상환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상환계획</t>
    </r>
    <r>
      <rPr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</si>
  <si>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A </t>
    </r>
    <r>
      <rPr>
        <sz val="10"/>
        <rFont val="맑은 고딕"/>
        <family val="3"/>
        <charset val="129"/>
      </rPr>
      <t>원금상환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조기상환</t>
    </r>
    <r>
      <rPr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</si>
  <si>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B </t>
    </r>
    <r>
      <rPr>
        <sz val="10"/>
        <rFont val="맑은 고딕"/>
        <family val="3"/>
        <charset val="129"/>
      </rPr>
      <t>원금상환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조기상환</t>
    </r>
    <r>
      <rPr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</si>
  <si>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C </t>
    </r>
    <r>
      <rPr>
        <sz val="10"/>
        <rFont val="맑은 고딕"/>
        <family val="3"/>
        <charset val="129"/>
      </rPr>
      <t>원금상환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조기상환</t>
    </r>
    <r>
      <rPr>
        <sz val="10"/>
        <rFont val="Arial"/>
        <family val="2"/>
      </rPr>
      <t>)</t>
    </r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</si>
  <si>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D </t>
    </r>
    <r>
      <rPr>
        <sz val="10"/>
        <rFont val="맑은 고딕"/>
        <family val="3"/>
        <charset val="129"/>
      </rPr>
      <t>원금상환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조기상환</t>
    </r>
    <r>
      <rPr>
        <sz val="10"/>
        <rFont val="Arial"/>
        <family val="2"/>
      </rPr>
      <t>)</t>
    </r>
  </si>
  <si>
    <r>
      <rPr>
        <b/>
        <sz val="10"/>
        <rFont val="맑은 고딕"/>
        <family val="3"/>
        <charset val="129"/>
      </rPr>
      <t>선순위차입금</t>
    </r>
    <r>
      <rPr>
        <b/>
        <sz val="10"/>
        <rFont val="Arial"/>
        <family val="2"/>
      </rPr>
      <t>A</t>
    </r>
    <phoneticPr fontId="122" type="noConversion"/>
  </si>
  <si>
    <r>
      <rPr>
        <b/>
        <sz val="10"/>
        <rFont val="맑은 고딕"/>
        <family val="3"/>
        <charset val="129"/>
      </rPr>
      <t>선순위차입금</t>
    </r>
    <r>
      <rPr>
        <b/>
        <sz val="10"/>
        <rFont val="Arial"/>
        <family val="2"/>
      </rPr>
      <t>B</t>
    </r>
    <phoneticPr fontId="122" type="noConversion"/>
  </si>
  <si>
    <r>
      <rPr>
        <b/>
        <sz val="10"/>
        <rFont val="맑은 고딕"/>
        <family val="3"/>
        <charset val="129"/>
      </rPr>
      <t>선순위차입금</t>
    </r>
    <r>
      <rPr>
        <b/>
        <sz val="10"/>
        <rFont val="Arial"/>
        <family val="2"/>
      </rPr>
      <t>C</t>
    </r>
    <phoneticPr fontId="122" type="noConversion"/>
  </si>
  <si>
    <r>
      <rPr>
        <b/>
        <sz val="10"/>
        <rFont val="맑은 고딕"/>
        <family val="3"/>
        <charset val="129"/>
      </rPr>
      <t>선순위차입금</t>
    </r>
    <r>
      <rPr>
        <b/>
        <sz val="10"/>
        <rFont val="Arial"/>
        <family val="2"/>
      </rPr>
      <t>D</t>
    </r>
    <phoneticPr fontId="122" type="noConversion"/>
  </si>
  <si>
    <r>
      <rPr>
        <sz val="10"/>
        <rFont val="맑은 고딕"/>
        <family val="3"/>
        <charset val="129"/>
      </rPr>
      <t>운영분기</t>
    </r>
    <phoneticPr fontId="14" type="noConversion"/>
  </si>
  <si>
    <r>
      <rPr>
        <sz val="10"/>
        <rFont val="맑은 고딕"/>
        <family val="3"/>
        <charset val="129"/>
      </rPr>
      <t>건설기간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분납금액</t>
    </r>
    <phoneticPr fontId="14" type="noConversion"/>
  </si>
  <si>
    <r>
      <rPr>
        <b/>
        <sz val="10"/>
        <rFont val="맑은 고딕"/>
        <family val="3"/>
        <charset val="129"/>
      </rPr>
      <t>선순위</t>
    </r>
    <r>
      <rPr>
        <b/>
        <sz val="10"/>
        <rFont val="Arial"/>
        <family val="2"/>
      </rPr>
      <t>A</t>
    </r>
    <phoneticPr fontId="14" type="noConversion"/>
  </si>
  <si>
    <r>
      <rPr>
        <b/>
        <sz val="10"/>
        <rFont val="맑은 고딕"/>
        <family val="3"/>
        <charset val="129"/>
      </rPr>
      <t>선순위</t>
    </r>
    <r>
      <rPr>
        <b/>
        <sz val="10"/>
        <rFont val="Arial"/>
        <family val="2"/>
      </rPr>
      <t>B</t>
    </r>
    <phoneticPr fontId="14" type="noConversion"/>
  </si>
  <si>
    <r>
      <rPr>
        <b/>
        <sz val="10"/>
        <rFont val="맑은 고딕"/>
        <family val="3"/>
        <charset val="129"/>
      </rPr>
      <t>선순위</t>
    </r>
    <r>
      <rPr>
        <b/>
        <sz val="10"/>
        <rFont val="Arial"/>
        <family val="2"/>
      </rPr>
      <t>C</t>
    </r>
    <phoneticPr fontId="14" type="noConversion"/>
  </si>
  <si>
    <r>
      <rPr>
        <b/>
        <sz val="10"/>
        <rFont val="맑은 고딕"/>
        <family val="3"/>
        <charset val="129"/>
      </rPr>
      <t>선순위</t>
    </r>
    <r>
      <rPr>
        <b/>
        <sz val="10"/>
        <rFont val="Arial"/>
        <family val="2"/>
      </rPr>
      <t>D</t>
    </r>
    <phoneticPr fontId="14" type="noConversion"/>
  </si>
  <si>
    <r>
      <rPr>
        <b/>
        <sz val="10"/>
        <rFont val="맑은 고딕"/>
        <family val="3"/>
        <charset val="129"/>
      </rPr>
      <t>후순위</t>
    </r>
    <phoneticPr fontId="14" type="noConversion"/>
  </si>
  <si>
    <r>
      <rPr>
        <b/>
        <sz val="10"/>
        <rFont val="맑은 고딕"/>
        <family val="3"/>
        <charset val="129"/>
      </rPr>
      <t>후순위차입금</t>
    </r>
    <phoneticPr fontId="122" type="noConversion"/>
  </si>
  <si>
    <r>
      <rPr>
        <sz val="10"/>
        <rFont val="맑은 고딕"/>
        <family val="3"/>
        <charset val="129"/>
      </rPr>
      <t>미지급운영비</t>
    </r>
    <phoneticPr fontId="14" type="noConversion"/>
  </si>
  <si>
    <r>
      <rPr>
        <b/>
        <u val="singleAccounting"/>
        <sz val="10"/>
        <rFont val="맑은 고딕"/>
        <family val="3"/>
        <charset val="129"/>
      </rPr>
      <t>발생주의</t>
    </r>
    <phoneticPr fontId="14" type="noConversion"/>
  </si>
  <si>
    <r>
      <rPr>
        <b/>
        <u val="singleAccounting"/>
        <sz val="10"/>
        <rFont val="맑은 고딕"/>
        <family val="3"/>
        <charset val="129"/>
      </rPr>
      <t>현금주의</t>
    </r>
    <phoneticPr fontId="14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</si>
  <si>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>B</t>
    </r>
    <phoneticPr fontId="18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</si>
  <si>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>C</t>
    </r>
    <phoneticPr fontId="18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</si>
  <si>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>D</t>
    </r>
    <phoneticPr fontId="18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</si>
  <si>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A </t>
    </r>
    <r>
      <rPr>
        <sz val="10"/>
        <rFont val="맑은 고딕"/>
        <family val="3"/>
        <charset val="129"/>
      </rPr>
      <t>이자</t>
    </r>
    <phoneticPr fontId="18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</si>
  <si>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B </t>
    </r>
    <r>
      <rPr>
        <sz val="10"/>
        <rFont val="맑은 고딕"/>
        <family val="3"/>
        <charset val="129"/>
      </rPr>
      <t>이자</t>
    </r>
    <phoneticPr fontId="18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</si>
  <si>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C </t>
    </r>
    <r>
      <rPr>
        <sz val="10"/>
        <rFont val="맑은 고딕"/>
        <family val="3"/>
        <charset val="129"/>
      </rPr>
      <t>이자</t>
    </r>
    <phoneticPr fontId="18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</si>
  <si>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D </t>
    </r>
    <r>
      <rPr>
        <sz val="10"/>
        <rFont val="맑은 고딕"/>
        <family val="3"/>
        <charset val="129"/>
      </rPr>
      <t>이자</t>
    </r>
    <phoneticPr fontId="18" type="noConversion"/>
  </si>
  <si>
    <r>
      <rPr>
        <b/>
        <sz val="10"/>
        <color theme="0"/>
        <rFont val="맑은 고딕"/>
        <family val="3"/>
        <charset val="129"/>
      </rPr>
      <t>선순위차입금</t>
    </r>
    <r>
      <rPr>
        <b/>
        <sz val="10"/>
        <color theme="0"/>
        <rFont val="Arial"/>
        <family val="2"/>
      </rPr>
      <t>A</t>
    </r>
    <phoneticPr fontId="14" type="noConversion"/>
  </si>
  <si>
    <r>
      <rPr>
        <b/>
        <sz val="10"/>
        <color theme="0"/>
        <rFont val="맑은 고딕"/>
        <family val="3"/>
        <charset val="129"/>
      </rPr>
      <t>선순위차입금</t>
    </r>
    <r>
      <rPr>
        <b/>
        <sz val="10"/>
        <color theme="0"/>
        <rFont val="Arial"/>
        <family val="2"/>
      </rPr>
      <t>B</t>
    </r>
    <phoneticPr fontId="14" type="noConversion"/>
  </si>
  <si>
    <r>
      <rPr>
        <b/>
        <sz val="10"/>
        <color theme="0"/>
        <rFont val="맑은 고딕"/>
        <family val="3"/>
        <charset val="129"/>
      </rPr>
      <t>선순위차입금</t>
    </r>
    <r>
      <rPr>
        <b/>
        <sz val="10"/>
        <color theme="0"/>
        <rFont val="Arial"/>
        <family val="2"/>
      </rPr>
      <t>C</t>
    </r>
    <phoneticPr fontId="14" type="noConversion"/>
  </si>
  <si>
    <r>
      <rPr>
        <b/>
        <sz val="10"/>
        <color theme="0"/>
        <rFont val="맑은 고딕"/>
        <family val="3"/>
        <charset val="129"/>
      </rPr>
      <t>선순위차입금</t>
    </r>
    <r>
      <rPr>
        <b/>
        <sz val="10"/>
        <color theme="0"/>
        <rFont val="Arial"/>
        <family val="2"/>
      </rPr>
      <t>D</t>
    </r>
    <phoneticPr fontId="14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</si>
  <si>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A </t>
    </r>
    <r>
      <rPr>
        <sz val="10"/>
        <rFont val="맑은 고딕"/>
        <family val="3"/>
        <charset val="129"/>
      </rPr>
      <t>조달</t>
    </r>
    <phoneticPr fontId="14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</si>
  <si>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B </t>
    </r>
    <r>
      <rPr>
        <sz val="10"/>
        <rFont val="맑은 고딕"/>
        <family val="3"/>
        <charset val="129"/>
      </rPr>
      <t>조달</t>
    </r>
    <phoneticPr fontId="14" type="noConversion"/>
  </si>
  <si>
    <r>
      <rPr>
        <sz val="10"/>
        <color theme="1"/>
        <rFont val="맑은 고딕"/>
        <family val="3"/>
        <charset val="129"/>
      </rPr>
      <t>선순위차입금</t>
    </r>
    <r>
      <rPr>
        <sz val="10"/>
        <color theme="1"/>
        <rFont val="Arial"/>
        <family val="2"/>
      </rPr>
      <t xml:space="preserve">C </t>
    </r>
    <r>
      <rPr>
        <sz val="10"/>
        <color theme="1"/>
        <rFont val="맑은 고딕"/>
        <family val="3"/>
        <charset val="129"/>
      </rPr>
      <t>조달</t>
    </r>
    <phoneticPr fontId="117" type="noConversion"/>
  </si>
  <si>
    <r>
      <rPr>
        <sz val="10"/>
        <color theme="1"/>
        <rFont val="맑은 고딕"/>
        <family val="3"/>
        <charset val="129"/>
      </rPr>
      <t>선순위차입금</t>
    </r>
    <r>
      <rPr>
        <sz val="10"/>
        <color theme="1"/>
        <rFont val="Arial"/>
        <family val="3"/>
      </rPr>
      <t>D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조달</t>
    </r>
    <phoneticPr fontId="117" type="noConversion"/>
  </si>
  <si>
    <r>
      <rPr>
        <sz val="10"/>
        <color theme="1"/>
        <rFont val="맑은 고딕"/>
        <family val="3"/>
        <charset val="129"/>
      </rPr>
      <t>후순위차입금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조달</t>
    </r>
    <phoneticPr fontId="14" type="noConversion"/>
  </si>
  <si>
    <t>Credit Metrics</t>
    <phoneticPr fontId="14" type="noConversion"/>
  </si>
  <si>
    <t>EBITDA</t>
    <phoneticPr fontId="14" type="noConversion"/>
  </si>
  <si>
    <t>Net Debt</t>
    <phoneticPr fontId="14" type="noConversion"/>
  </si>
  <si>
    <t>Net Debt to EBITDA</t>
    <phoneticPr fontId="14" type="noConversion"/>
  </si>
  <si>
    <t>Net Debt</t>
    <phoneticPr fontId="18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</si>
  <si>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A </t>
    </r>
    <r>
      <rPr>
        <sz val="10"/>
        <rFont val="맑은 고딕"/>
        <family val="3"/>
        <charset val="129"/>
      </rPr>
      <t>조달</t>
    </r>
    <phoneticPr fontId="117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</si>
  <si>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B </t>
    </r>
    <r>
      <rPr>
        <sz val="10"/>
        <rFont val="맑은 고딕"/>
        <family val="3"/>
        <charset val="129"/>
      </rPr>
      <t>조달</t>
    </r>
    <phoneticPr fontId="117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</si>
  <si>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C </t>
    </r>
    <r>
      <rPr>
        <sz val="10"/>
        <rFont val="맑은 고딕"/>
        <family val="3"/>
        <charset val="129"/>
      </rPr>
      <t>조달</t>
    </r>
    <phoneticPr fontId="117" type="noConversion"/>
  </si>
  <si>
    <r>
      <rPr>
        <b/>
        <sz val="10"/>
        <rFont val="맑은 고딕"/>
        <family val="3"/>
        <charset val="129"/>
      </rPr>
      <t>일자</t>
    </r>
  </si>
  <si>
    <r>
      <rPr>
        <b/>
        <sz val="10"/>
        <rFont val="맑은 고딕"/>
        <family val="3"/>
        <charset val="129"/>
      </rPr>
      <t>국고채권</t>
    </r>
    <r>
      <rPr>
        <b/>
        <sz val="10"/>
        <rFont val="Arial"/>
        <family val="2"/>
      </rPr>
      <t>(10</t>
    </r>
    <r>
      <rPr>
        <b/>
        <sz val="10"/>
        <rFont val="맑은 고딕"/>
        <family val="3"/>
        <charset val="129"/>
      </rPr>
      <t>년</t>
    </r>
    <r>
      <rPr>
        <b/>
        <sz val="10"/>
        <rFont val="Arial"/>
        <family val="2"/>
      </rPr>
      <t>)</t>
    </r>
    <phoneticPr fontId="14" type="noConversion"/>
  </si>
  <si>
    <r>
      <t>CD(91</t>
    </r>
    <r>
      <rPr>
        <b/>
        <sz val="10"/>
        <rFont val="맑은 고딕"/>
        <family val="3"/>
        <charset val="129"/>
      </rPr>
      <t>일</t>
    </r>
    <r>
      <rPr>
        <b/>
        <sz val="10"/>
        <rFont val="Arial"/>
        <family val="2"/>
      </rPr>
      <t>)</t>
    </r>
    <phoneticPr fontId="14" type="noConversion"/>
  </si>
  <si>
    <r>
      <rPr>
        <b/>
        <sz val="14"/>
        <rFont val="맑은 고딕"/>
        <family val="3"/>
        <charset val="129"/>
      </rPr>
      <t>국고채</t>
    </r>
    <r>
      <rPr>
        <b/>
        <sz val="14"/>
        <rFont val="Arial"/>
        <family val="2"/>
      </rPr>
      <t xml:space="preserve"> 10</t>
    </r>
    <r>
      <rPr>
        <b/>
        <sz val="14"/>
        <rFont val="맑은 고딕"/>
        <family val="3"/>
        <charset val="129"/>
      </rPr>
      <t>년물</t>
    </r>
    <r>
      <rPr>
        <b/>
        <sz val="14"/>
        <rFont val="Arial"/>
        <family val="2"/>
      </rPr>
      <t xml:space="preserve"> </t>
    </r>
    <r>
      <rPr>
        <b/>
        <sz val="14"/>
        <rFont val="맑은 고딕"/>
        <family val="3"/>
        <charset val="129"/>
      </rPr>
      <t>및</t>
    </r>
    <r>
      <rPr>
        <b/>
        <sz val="14"/>
        <rFont val="Arial"/>
        <family val="2"/>
      </rPr>
      <t xml:space="preserve"> CD </t>
    </r>
    <r>
      <rPr>
        <b/>
        <sz val="14"/>
        <rFont val="맑은 고딕"/>
        <family val="3"/>
        <charset val="129"/>
      </rPr>
      <t>금리</t>
    </r>
    <r>
      <rPr>
        <b/>
        <sz val="14"/>
        <rFont val="Arial"/>
        <family val="2"/>
      </rPr>
      <t xml:space="preserve"> </t>
    </r>
    <r>
      <rPr>
        <b/>
        <sz val="14"/>
        <rFont val="맑은 고딕"/>
        <family val="3"/>
        <charset val="129"/>
      </rPr>
      <t>추이</t>
    </r>
    <phoneticPr fontId="14" type="noConversion"/>
  </si>
  <si>
    <t>CD</t>
    <phoneticPr fontId="14" type="noConversion"/>
  </si>
  <si>
    <t>국고채10년물</t>
    <phoneticPr fontId="14" type="noConversion"/>
  </si>
  <si>
    <r>
      <rPr>
        <b/>
        <sz val="10"/>
        <rFont val="맑은 고딕"/>
        <family val="3"/>
        <charset val="129"/>
      </rPr>
      <t>기준금리</t>
    </r>
    <phoneticPr fontId="14" type="noConversion"/>
  </si>
  <si>
    <r>
      <rPr>
        <b/>
        <sz val="10"/>
        <rFont val="맑은 고딕"/>
        <family val="3"/>
        <charset val="129"/>
      </rPr>
      <t>가산금리</t>
    </r>
    <phoneticPr fontId="14" type="noConversion"/>
  </si>
  <si>
    <r>
      <rPr>
        <sz val="10"/>
        <rFont val="맑은 고딕"/>
        <family val="3"/>
        <charset val="129"/>
      </rPr>
      <t>선순위</t>
    </r>
    <r>
      <rPr>
        <sz val="10"/>
        <rFont val="Arial"/>
        <family val="2"/>
      </rPr>
      <t>A</t>
    </r>
    <phoneticPr fontId="14" type="noConversion"/>
  </si>
  <si>
    <r>
      <rPr>
        <sz val="10"/>
        <rFont val="맑은 고딕"/>
        <family val="3"/>
        <charset val="129"/>
      </rPr>
      <t>선순위</t>
    </r>
    <r>
      <rPr>
        <sz val="10"/>
        <rFont val="Arial"/>
        <family val="2"/>
      </rPr>
      <t>B</t>
    </r>
    <phoneticPr fontId="14" type="noConversion"/>
  </si>
  <si>
    <r>
      <rPr>
        <sz val="10"/>
        <rFont val="맑은 고딕"/>
        <family val="3"/>
        <charset val="129"/>
      </rPr>
      <t>선순위</t>
    </r>
    <r>
      <rPr>
        <sz val="10"/>
        <rFont val="Arial"/>
        <family val="2"/>
      </rPr>
      <t>C</t>
    </r>
    <phoneticPr fontId="14" type="noConversion"/>
  </si>
  <si>
    <r>
      <rPr>
        <sz val="10"/>
        <rFont val="맑은 고딕"/>
        <family val="3"/>
        <charset val="129"/>
      </rPr>
      <t>선순위</t>
    </r>
    <r>
      <rPr>
        <sz val="10"/>
        <rFont val="Arial"/>
        <family val="2"/>
      </rPr>
      <t>D</t>
    </r>
    <phoneticPr fontId="14" type="noConversion"/>
  </si>
  <si>
    <r>
      <t xml:space="preserve">2024.2.08 </t>
    </r>
    <r>
      <rPr>
        <sz val="10"/>
        <color rgb="FF0000FF"/>
        <rFont val="맑은 고딕"/>
        <family val="3"/>
        <charset val="129"/>
      </rPr>
      <t>기준</t>
    </r>
    <r>
      <rPr>
        <sz val="10"/>
        <color rgb="FF0000FF"/>
        <rFont val="Arial"/>
        <family val="2"/>
      </rPr>
      <t xml:space="preserve"> </t>
    </r>
    <r>
      <rPr>
        <sz val="10"/>
        <color rgb="FF0000FF"/>
        <rFont val="맑은 고딕"/>
        <family val="3"/>
        <charset val="129"/>
      </rPr>
      <t>최종호가수익율</t>
    </r>
    <phoneticPr fontId="14" type="noConversion"/>
  </si>
  <si>
    <t>XX</t>
    <phoneticPr fontId="14" type="noConversion"/>
  </si>
  <si>
    <r>
      <rPr>
        <b/>
        <sz val="10"/>
        <rFont val="맑은 고딕"/>
        <family val="3"/>
        <charset val="129"/>
      </rPr>
      <t>구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분</t>
    </r>
  </si>
  <si>
    <r>
      <rPr>
        <b/>
        <sz val="10"/>
        <rFont val="맑은 고딕"/>
        <family val="3"/>
        <charset val="129"/>
      </rPr>
      <t>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중</t>
    </r>
  </si>
  <si>
    <r>
      <rPr>
        <b/>
        <sz val="10"/>
        <rFont val="맑은 고딕"/>
        <family val="3"/>
        <charset val="129"/>
      </rPr>
      <t>합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계</t>
    </r>
  </si>
  <si>
    <r>
      <rPr>
        <b/>
        <sz val="9"/>
        <rFont val="맑은 고딕"/>
        <family val="3"/>
        <charset val="129"/>
      </rPr>
      <t>자기자본</t>
    </r>
    <phoneticPr fontId="14" type="noConversion"/>
  </si>
  <si>
    <r>
      <rPr>
        <b/>
        <sz val="9"/>
        <rFont val="맑은 고딕"/>
        <family val="3"/>
        <charset val="129"/>
      </rPr>
      <t>타인자본</t>
    </r>
    <phoneticPr fontId="14" type="noConversion"/>
  </si>
  <si>
    <t xml:space="preserve">EPC </t>
  </si>
  <si>
    <t>현금및현금성자산</t>
  </si>
  <si>
    <t>미지급법인세</t>
  </si>
  <si>
    <r>
      <rPr>
        <sz val="9"/>
        <rFont val="맑은 고딕"/>
        <family val="3"/>
        <charset val="129"/>
      </rPr>
      <t>추정</t>
    </r>
    <r>
      <rPr>
        <sz val="9"/>
        <rFont val="Arial"/>
        <family val="2"/>
      </rPr>
      <t xml:space="preserve"> </t>
    </r>
    <r>
      <rPr>
        <sz val="9"/>
        <rFont val="맑은 고딕"/>
        <family val="3"/>
        <charset val="129"/>
      </rPr>
      <t>손익계산서</t>
    </r>
    <phoneticPr fontId="14" type="noConversion"/>
  </si>
  <si>
    <t>합계</t>
    <phoneticPr fontId="14" type="noConversion"/>
  </si>
  <si>
    <r>
      <rPr>
        <b/>
        <sz val="9"/>
        <color theme="1"/>
        <rFont val="맑은 고딕"/>
        <family val="3"/>
        <charset val="129"/>
      </rPr>
      <t>연도별</t>
    </r>
    <r>
      <rPr>
        <b/>
        <sz val="9"/>
        <color theme="1"/>
        <rFont val="Arial"/>
        <family val="2"/>
      </rPr>
      <t xml:space="preserve"> </t>
    </r>
    <r>
      <rPr>
        <b/>
        <sz val="9"/>
        <color theme="1"/>
        <rFont val="맑은 고딕"/>
        <family val="3"/>
        <charset val="129"/>
      </rPr>
      <t>총투자비</t>
    </r>
    <phoneticPr fontId="14" type="noConversion"/>
  </si>
  <si>
    <t>제3장 총투자비 및 재원조달</t>
    <phoneticPr fontId="14" type="noConversion"/>
  </si>
  <si>
    <t>제6장 영업수익 추정</t>
    <phoneticPr fontId="14" type="noConversion"/>
  </si>
  <si>
    <t>Amazon</t>
    <phoneticPr fontId="14" type="noConversion"/>
  </si>
  <si>
    <t>서식</t>
  </si>
  <si>
    <t>#,##0;[검정](#,##0);-</t>
  </si>
  <si>
    <t>제7장 영업비용 추정</t>
    <phoneticPr fontId="14" type="noConversion"/>
  </si>
  <si>
    <t>송전단 발전량</t>
    <phoneticPr fontId="14" type="noConversion"/>
  </si>
  <si>
    <t>발전용량</t>
    <phoneticPr fontId="14" type="noConversion"/>
  </si>
  <si>
    <t>평균발전시간</t>
    <phoneticPr fontId="14" type="noConversion"/>
  </si>
  <si>
    <t>전력판매량</t>
    <phoneticPr fontId="14" type="noConversion"/>
  </si>
  <si>
    <t>PPA 단가</t>
    <phoneticPr fontId="14" type="noConversion"/>
  </si>
  <si>
    <t>영업수익 추정</t>
    <phoneticPr fontId="14" type="noConversion"/>
  </si>
  <si>
    <r>
      <rPr>
        <b/>
        <sz val="9"/>
        <rFont val="맑은 고딕"/>
        <family val="3"/>
        <charset val="129"/>
      </rPr>
      <t>발전량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추정</t>
    </r>
    <phoneticPr fontId="14" type="noConversion"/>
  </si>
  <si>
    <t>제8장 현금흐름 추정</t>
    <phoneticPr fontId="14" type="noConversion"/>
  </si>
  <si>
    <r>
      <rPr>
        <sz val="9"/>
        <rFont val="맑은 고딕"/>
        <family val="3"/>
        <charset val="129"/>
      </rPr>
      <t>배당지급</t>
    </r>
  </si>
  <si>
    <r>
      <rPr>
        <sz val="9"/>
        <rFont val="맑은 고딕"/>
        <family val="3"/>
        <charset val="129"/>
      </rPr>
      <t>검증</t>
    </r>
    <phoneticPr fontId="14" type="noConversion"/>
  </si>
  <si>
    <t>매출채권</t>
  </si>
  <si>
    <t>선납임대료</t>
  </si>
  <si>
    <t>분납임대료</t>
  </si>
  <si>
    <t>시설장치</t>
  </si>
  <si>
    <t>건설중인자산</t>
  </si>
  <si>
    <t>기타유형자산</t>
  </si>
  <si>
    <t>재조달차입금</t>
  </si>
  <si>
    <t>복구충당부채</t>
  </si>
  <si>
    <t>건설기간 운영비용</t>
  </si>
  <si>
    <t>복구충당부채 전입액</t>
  </si>
  <si>
    <t>유형자산상각비</t>
  </si>
  <si>
    <t>검증</t>
    <phoneticPr fontId="14" type="noConversion"/>
  </si>
  <si>
    <t>선순위차입금A 이자</t>
  </si>
  <si>
    <t>선순위차입금B 이자</t>
  </si>
  <si>
    <t>선순위차입금C 이자</t>
  </si>
  <si>
    <t>선순위차입금D 이자</t>
  </si>
  <si>
    <t>RE100</t>
    <phoneticPr fontId="14" type="noConversion"/>
  </si>
  <si>
    <r>
      <rPr>
        <sz val="10"/>
        <rFont val="맑은 고딕"/>
        <family val="3"/>
        <charset val="129"/>
      </rPr>
      <t>재조달</t>
    </r>
    <r>
      <rPr>
        <sz val="10"/>
        <rFont val="Arial"/>
        <family val="2"/>
      </rPr>
      <t xml:space="preserve"> Switch (1: On, 0: Off)</t>
    </r>
    <phoneticPr fontId="14" type="noConversion"/>
  </si>
  <si>
    <r>
      <rPr>
        <sz val="10"/>
        <rFont val="맑은 고딕"/>
        <family val="3"/>
        <charset val="129"/>
      </rPr>
      <t>유상감자</t>
    </r>
    <r>
      <rPr>
        <sz val="10"/>
        <rFont val="Arial"/>
        <family val="2"/>
      </rPr>
      <t xml:space="preserve"> Switch/(1: On, 0: Off)</t>
    </r>
    <phoneticPr fontId="14" type="noConversion"/>
  </si>
  <si>
    <t>선순위</t>
    <phoneticPr fontId="14" type="noConversion"/>
  </si>
  <si>
    <r>
      <rPr>
        <sz val="10"/>
        <rFont val="맑은 고딕"/>
        <family val="3"/>
        <charset val="129"/>
      </rPr>
      <t>후순위</t>
    </r>
    <r>
      <rPr>
        <sz val="10"/>
        <rFont val="Arial"/>
        <family val="2"/>
      </rPr>
      <t xml:space="preserve"> CF</t>
    </r>
    <phoneticPr fontId="14" type="noConversion"/>
  </si>
  <si>
    <t>후순위 CF</t>
    <phoneticPr fontId="14" type="noConversion"/>
  </si>
  <si>
    <t>후순위</t>
    <phoneticPr fontId="14" type="noConversion"/>
  </si>
  <si>
    <r>
      <rPr>
        <sz val="10"/>
        <rFont val="맑은 고딕"/>
        <family val="3"/>
        <charset val="129"/>
      </rPr>
      <t>선순위</t>
    </r>
    <r>
      <rPr>
        <sz val="10"/>
        <rFont val="Arial"/>
        <family val="2"/>
      </rPr>
      <t xml:space="preserve"> </t>
    </r>
    <phoneticPr fontId="122" type="noConversion"/>
  </si>
  <si>
    <r>
      <rPr>
        <sz val="10"/>
        <rFont val="맑은 고딕"/>
        <family val="3"/>
        <charset val="129"/>
      </rPr>
      <t>운전자본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증감</t>
    </r>
    <phoneticPr fontId="117" type="noConversion"/>
  </si>
  <si>
    <r>
      <rPr>
        <sz val="10"/>
        <rFont val="맑은 고딕"/>
        <family val="3"/>
        <charset val="129"/>
      </rPr>
      <t>금융수수료</t>
    </r>
    <phoneticPr fontId="117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</si>
  <si>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D </t>
    </r>
    <r>
      <rPr>
        <sz val="10"/>
        <rFont val="맑은 고딕"/>
        <family val="3"/>
        <charset val="129"/>
      </rPr>
      <t>조달</t>
    </r>
    <phoneticPr fontId="117" type="noConversion"/>
  </si>
  <si>
    <r>
      <rPr>
        <sz val="10"/>
        <rFont val="맑은 고딕"/>
        <family val="3"/>
        <charset val="129"/>
      </rPr>
      <t>후순위차입금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조달</t>
    </r>
    <phoneticPr fontId="117" type="noConversion"/>
  </si>
  <si>
    <r>
      <rPr>
        <b/>
        <sz val="10"/>
        <rFont val="맑은 고딕"/>
        <family val="3"/>
        <charset val="129"/>
      </rPr>
      <t>후순위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상환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잔액</t>
    </r>
    <phoneticPr fontId="117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</si>
  <si>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>A</t>
    </r>
    <phoneticPr fontId="18" type="noConversion"/>
  </si>
  <si>
    <r>
      <rPr>
        <b/>
        <sz val="10"/>
        <rFont val="맑은 고딕"/>
        <family val="3"/>
        <charset val="129"/>
      </rPr>
      <t>총소요재원</t>
    </r>
    <r>
      <rPr>
        <b/>
        <sz val="10"/>
        <rFont val="Arial"/>
        <family val="2"/>
      </rPr>
      <t/>
    </r>
    <phoneticPr fontId="14" type="noConversion"/>
  </si>
  <si>
    <r>
      <rPr>
        <b/>
        <u/>
        <sz val="10"/>
        <rFont val="맑은 고딕"/>
        <family val="3"/>
        <charset val="129"/>
      </rPr>
      <t>투입순서</t>
    </r>
    <phoneticPr fontId="14" type="noConversion"/>
  </si>
  <si>
    <r>
      <rPr>
        <b/>
        <u/>
        <sz val="10"/>
        <rFont val="맑은 고딕"/>
        <family val="3"/>
        <charset val="129"/>
      </rPr>
      <t>금액배분</t>
    </r>
    <phoneticPr fontId="14" type="noConversion"/>
  </si>
  <si>
    <r>
      <rPr>
        <b/>
        <sz val="10"/>
        <rFont val="맑은 고딕"/>
        <family val="3"/>
        <charset val="129"/>
      </rPr>
      <t>건설이자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수식</t>
    </r>
    <r>
      <rPr>
        <b/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</si>
  <si>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>A</t>
    </r>
    <phoneticPr fontId="14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</si>
  <si>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>B</t>
    </r>
    <phoneticPr fontId="14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</si>
  <si>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>C</t>
    </r>
    <phoneticPr fontId="14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</si>
  <si>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>D</t>
    </r>
    <phoneticPr fontId="14" type="noConversion"/>
  </si>
  <si>
    <r>
      <rPr>
        <b/>
        <sz val="10"/>
        <rFont val="맑은 고딕"/>
        <family val="3"/>
        <charset val="129"/>
      </rPr>
      <t>인출금액</t>
    </r>
    <r>
      <rPr>
        <b/>
        <sz val="10"/>
        <rFont val="Arial"/>
        <family val="2"/>
      </rPr>
      <t xml:space="preserve"> </t>
    </r>
    <phoneticPr fontId="14" type="noConversion"/>
  </si>
  <si>
    <t>미인출금액</t>
    <phoneticPr fontId="14" type="noConversion"/>
  </si>
  <si>
    <t>관리수수료</t>
    <phoneticPr fontId="14" type="noConversion"/>
  </si>
  <si>
    <r>
      <rPr>
        <b/>
        <sz val="10"/>
        <color theme="1"/>
        <rFont val="맑은 고딕"/>
        <family val="3"/>
        <charset val="129"/>
      </rPr>
      <t>분기별</t>
    </r>
    <r>
      <rPr>
        <b/>
        <sz val="10"/>
        <color theme="1"/>
        <rFont val="Arial"/>
        <family val="2"/>
      </rPr>
      <t xml:space="preserve"> </t>
    </r>
    <r>
      <rPr>
        <b/>
        <sz val="10"/>
        <color theme="1"/>
        <rFont val="맑은 고딕"/>
        <family val="3"/>
        <charset val="129"/>
      </rPr>
      <t>현금회수율</t>
    </r>
    <phoneticPr fontId="117" type="noConversion"/>
  </si>
  <si>
    <t>[indicator]</t>
    <phoneticPr fontId="14" type="noConversion"/>
  </si>
  <si>
    <r>
      <rPr>
        <sz val="10"/>
        <rFont val="맑은 고딕"/>
        <family val="3"/>
        <charset val="129"/>
      </rPr>
      <t>평당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부지임대료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현가할인율</t>
    </r>
    <phoneticPr fontId="14" type="noConversion"/>
  </si>
  <si>
    <t>운영분기</t>
    <phoneticPr fontId="117" type="noConversion"/>
  </si>
  <si>
    <t>운영월수</t>
    <phoneticPr fontId="117" type="noConversion"/>
  </si>
  <si>
    <t>운영연차</t>
    <phoneticPr fontId="117" type="noConversion"/>
  </si>
  <si>
    <r>
      <rPr>
        <sz val="10"/>
        <color theme="0" tint="-0.499984740745262"/>
        <rFont val="맑은 고딕"/>
        <family val="3"/>
        <charset val="129"/>
      </rPr>
      <t>운영연차</t>
    </r>
    <phoneticPr fontId="117" type="noConversion"/>
  </si>
  <si>
    <t>Opex sensitivity</t>
    <phoneticPr fontId="117" type="noConversion"/>
  </si>
  <si>
    <t>[Year]</t>
    <phoneticPr fontId="117" type="noConversion"/>
  </si>
  <si>
    <r>
      <rPr>
        <sz val="10"/>
        <rFont val="맑은 고딕"/>
        <family val="3"/>
        <charset val="129"/>
      </rPr>
      <t>선순위운영비</t>
    </r>
    <phoneticPr fontId="117" type="noConversion"/>
  </si>
  <si>
    <r>
      <rPr>
        <sz val="10"/>
        <rFont val="맑은 고딕"/>
        <family val="3"/>
        <charset val="129"/>
      </rPr>
      <t>후순위운영비</t>
    </r>
    <phoneticPr fontId="117" type="noConversion"/>
  </si>
  <si>
    <r>
      <rPr>
        <b/>
        <sz val="10"/>
        <rFont val="맑은 고딕"/>
        <family val="3"/>
        <charset val="129"/>
      </rPr>
      <t>자금소요</t>
    </r>
  </si>
  <si>
    <r>
      <rPr>
        <b/>
        <sz val="10"/>
        <rFont val="맑은 고딕"/>
        <family val="3"/>
        <charset val="129"/>
      </rPr>
      <t>재원조달</t>
    </r>
  </si>
  <si>
    <r>
      <t xml:space="preserve">REC </t>
    </r>
    <r>
      <rPr>
        <b/>
        <u/>
        <sz val="10"/>
        <rFont val="맑은 고딕"/>
        <family val="3"/>
        <charset val="129"/>
      </rPr>
      <t>가중치</t>
    </r>
    <r>
      <rPr>
        <b/>
        <u/>
        <sz val="10"/>
        <rFont val="Arial"/>
        <family val="2"/>
      </rPr>
      <t xml:space="preserve"> (</t>
    </r>
    <r>
      <rPr>
        <b/>
        <u/>
        <sz val="10"/>
        <rFont val="맑은 고딕"/>
        <family val="3"/>
        <charset val="129"/>
      </rPr>
      <t>용량</t>
    </r>
    <r>
      <rPr>
        <b/>
        <u/>
        <sz val="10"/>
        <rFont val="Arial"/>
        <family val="2"/>
      </rPr>
      <t xml:space="preserve"> </t>
    </r>
    <r>
      <rPr>
        <b/>
        <u/>
        <sz val="10"/>
        <rFont val="맑은 고딕"/>
        <family val="3"/>
        <charset val="129"/>
      </rPr>
      <t>가중치</t>
    </r>
    <r>
      <rPr>
        <b/>
        <u/>
        <sz val="10"/>
        <rFont val="Arial"/>
        <family val="2"/>
      </rPr>
      <t xml:space="preserve"> </t>
    </r>
    <r>
      <rPr>
        <b/>
        <u/>
        <sz val="10"/>
        <rFont val="맑은 고딕"/>
        <family val="3"/>
        <charset val="129"/>
      </rPr>
      <t>반영</t>
    </r>
    <r>
      <rPr>
        <b/>
        <u/>
        <sz val="10"/>
        <rFont val="Arial"/>
        <family val="2"/>
      </rPr>
      <t>)</t>
    </r>
    <phoneticPr fontId="14" type="noConversion"/>
  </si>
  <si>
    <r>
      <rPr>
        <b/>
        <u val="singleAccounting"/>
        <sz val="10"/>
        <rFont val="맑은 고딕"/>
        <family val="3"/>
        <charset val="129"/>
      </rPr>
      <t>조달비율</t>
    </r>
  </si>
  <si>
    <r>
      <rPr>
        <b/>
        <u val="singleAccounting"/>
        <sz val="10"/>
        <rFont val="맑은 고딕"/>
        <family val="3"/>
        <charset val="129"/>
      </rPr>
      <t>조달금액</t>
    </r>
  </si>
  <si>
    <r>
      <rPr>
        <b/>
        <u/>
        <sz val="10"/>
        <rFont val="맑은 고딕"/>
        <family val="3"/>
        <charset val="129"/>
      </rPr>
      <t>자기자본</t>
    </r>
    <phoneticPr fontId="14" type="noConversion"/>
  </si>
  <si>
    <r>
      <rPr>
        <b/>
        <u/>
        <sz val="10"/>
        <rFont val="맑은 고딕"/>
        <family val="3"/>
        <charset val="129"/>
      </rPr>
      <t>타인자본</t>
    </r>
    <phoneticPr fontId="14" type="noConversion"/>
  </si>
  <si>
    <r>
      <rPr>
        <sz val="10"/>
        <rFont val="맑은 고딕"/>
        <family val="3"/>
        <charset val="129"/>
      </rPr>
      <t>선납비율</t>
    </r>
    <phoneticPr fontId="14" type="noConversion"/>
  </si>
  <si>
    <r>
      <rPr>
        <sz val="10"/>
        <rFont val="맑은 고딕"/>
        <family val="3"/>
        <charset val="129"/>
      </rPr>
      <t>선납금액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명목가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</si>
  <si>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현가계수</t>
    </r>
    <phoneticPr fontId="14" type="noConversion"/>
  </si>
  <si>
    <r>
      <rPr>
        <sz val="10"/>
        <rFont val="맑은 고딕"/>
        <family val="3"/>
        <charset val="129"/>
      </rPr>
      <t>선납금액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현재가치</t>
    </r>
    <r>
      <rPr>
        <sz val="10"/>
        <rFont val="Arial"/>
        <family val="2"/>
      </rPr>
      <t>)</t>
    </r>
    <phoneticPr fontId="14" type="noConversion"/>
  </si>
  <si>
    <t>P-IRR</t>
    <phoneticPr fontId="14" type="noConversion"/>
  </si>
  <si>
    <t>후순위차입금</t>
    <phoneticPr fontId="14" type="noConversion"/>
  </si>
  <si>
    <r>
      <rPr>
        <b/>
        <sz val="10"/>
        <color theme="0" tint="-0.499984740745262"/>
        <rFont val="맑은 고딕"/>
        <family val="3"/>
        <charset val="129"/>
      </rPr>
      <t>조달액</t>
    </r>
    <phoneticPr fontId="14" type="noConversion"/>
  </si>
  <si>
    <r>
      <rPr>
        <sz val="10"/>
        <rFont val="맑은 고딕"/>
        <family val="3"/>
        <charset val="129"/>
      </rPr>
      <t>자기자본</t>
    </r>
    <phoneticPr fontId="14" type="noConversion"/>
  </si>
  <si>
    <r>
      <rPr>
        <sz val="10"/>
        <rFont val="맑은 고딕"/>
        <family val="3"/>
        <charset val="129"/>
      </rPr>
      <t>타인자본</t>
    </r>
    <phoneticPr fontId="14" type="noConversion"/>
  </si>
  <si>
    <t>Funding Check</t>
    <phoneticPr fontId="14" type="noConversion"/>
  </si>
  <si>
    <t>대출기간</t>
    <phoneticPr fontId="117" type="noConversion"/>
  </si>
  <si>
    <r>
      <t xml:space="preserve">(2) </t>
    </r>
    <r>
      <rPr>
        <sz val="10"/>
        <color theme="1"/>
        <rFont val="맑은 고딕"/>
        <family val="3"/>
        <charset val="129"/>
      </rPr>
      <t>미지급운영비</t>
    </r>
    <phoneticPr fontId="18" type="noConversion"/>
  </si>
  <si>
    <r>
      <rPr>
        <b/>
        <sz val="10"/>
        <rFont val="맑은 고딕"/>
        <family val="3"/>
        <charset val="129"/>
      </rPr>
      <t>타인자본조달액</t>
    </r>
    <phoneticPr fontId="14" type="noConversion"/>
  </si>
  <si>
    <r>
      <rPr>
        <b/>
        <sz val="10"/>
        <color theme="0"/>
        <rFont val="맑은 고딕"/>
        <family val="3"/>
        <charset val="129"/>
      </rPr>
      <t>지급순위에</t>
    </r>
    <r>
      <rPr>
        <b/>
        <sz val="10"/>
        <color theme="0"/>
        <rFont val="Arial"/>
        <family val="2"/>
      </rPr>
      <t xml:space="preserve"> </t>
    </r>
    <r>
      <rPr>
        <b/>
        <sz val="10"/>
        <color theme="0"/>
        <rFont val="맑은 고딕"/>
        <family val="3"/>
        <charset val="129"/>
      </rPr>
      <t>따른</t>
    </r>
    <r>
      <rPr>
        <b/>
        <sz val="10"/>
        <color theme="0"/>
        <rFont val="Arial"/>
        <family val="2"/>
      </rPr>
      <t xml:space="preserve"> </t>
    </r>
    <r>
      <rPr>
        <b/>
        <sz val="10"/>
        <color theme="0"/>
        <rFont val="맑은 고딕"/>
        <family val="3"/>
        <charset val="129"/>
      </rPr>
      <t>구분</t>
    </r>
    <phoneticPr fontId="117" type="noConversion"/>
  </si>
  <si>
    <r>
      <rPr>
        <b/>
        <sz val="10"/>
        <color theme="0"/>
        <rFont val="맑은 고딕"/>
        <family val="3"/>
        <charset val="129"/>
      </rPr>
      <t>물가반영</t>
    </r>
    <r>
      <rPr>
        <b/>
        <sz val="10"/>
        <color theme="0"/>
        <rFont val="Arial"/>
        <family val="2"/>
      </rPr>
      <t xml:space="preserve"> Switch</t>
    </r>
    <phoneticPr fontId="117" type="noConversion"/>
  </si>
  <si>
    <t>VPP</t>
    <phoneticPr fontId="14" type="noConversion"/>
  </si>
  <si>
    <t>VPP upside</t>
  </si>
  <si>
    <t>`</t>
  </si>
  <si>
    <t>Tr.E</t>
    <phoneticPr fontId="14" type="noConversion"/>
  </si>
  <si>
    <t xml:space="preserve"> </t>
    <phoneticPr fontId="14" type="noConversion"/>
  </si>
  <si>
    <r>
      <rPr>
        <sz val="10"/>
        <color theme="0" tint="-0.499984740745262"/>
        <rFont val="맑은 고딕"/>
        <family val="3"/>
        <charset val="129"/>
      </rPr>
      <t>대출기간</t>
    </r>
    <phoneticPr fontId="117" type="noConversion"/>
  </si>
  <si>
    <r>
      <rPr>
        <sz val="10"/>
        <rFont val="맑은 고딕"/>
        <family val="3"/>
        <charset val="129"/>
      </rPr>
      <t>소내전력비</t>
    </r>
    <phoneticPr fontId="117" type="noConversion"/>
  </si>
  <si>
    <r>
      <rPr>
        <sz val="10"/>
        <rFont val="맑은 고딕"/>
        <family val="3"/>
        <charset val="129"/>
      </rPr>
      <t>인건비</t>
    </r>
    <phoneticPr fontId="117" type="noConversion"/>
  </si>
  <si>
    <r>
      <rPr>
        <sz val="10"/>
        <rFont val="맑은 고딕"/>
        <family val="3"/>
        <charset val="129"/>
      </rPr>
      <t>주민보상비</t>
    </r>
    <phoneticPr fontId="117" type="noConversion"/>
  </si>
  <si>
    <r>
      <rPr>
        <sz val="10"/>
        <rFont val="맑은 고딕"/>
        <family val="3"/>
        <charset val="129"/>
      </rPr>
      <t>도로점용료</t>
    </r>
    <phoneticPr fontId="117" type="noConversion"/>
  </si>
  <si>
    <r>
      <rPr>
        <sz val="10"/>
        <rFont val="맑은 고딕"/>
        <family val="3"/>
        <charset val="129"/>
      </rPr>
      <t>도로점용료</t>
    </r>
  </si>
  <si>
    <r>
      <t xml:space="preserve">(*1) </t>
    </r>
    <r>
      <rPr>
        <b/>
        <sz val="10"/>
        <rFont val="맑은 고딕"/>
        <family val="3"/>
        <charset val="129"/>
      </rPr>
      <t>환경모니터링비용</t>
    </r>
    <phoneticPr fontId="117" type="noConversion"/>
  </si>
  <si>
    <r>
      <rPr>
        <sz val="10"/>
        <rFont val="맑은 고딕"/>
        <family val="3"/>
        <charset val="129"/>
      </rPr>
      <t>금개구리모니터링</t>
    </r>
    <phoneticPr fontId="14" type="noConversion"/>
  </si>
  <si>
    <r>
      <rPr>
        <sz val="10"/>
        <rFont val="맑은 고딕"/>
        <family val="3"/>
        <charset val="129"/>
      </rPr>
      <t>조류모니터링</t>
    </r>
    <phoneticPr fontId="117" type="noConversion"/>
  </si>
  <si>
    <r>
      <rPr>
        <sz val="10"/>
        <rFont val="맑은 고딕"/>
        <family val="3"/>
        <charset val="129"/>
      </rPr>
      <t>볏집존치</t>
    </r>
    <phoneticPr fontId="117" type="noConversion"/>
  </si>
  <si>
    <r>
      <rPr>
        <sz val="10"/>
        <rFont val="맑은 고딕"/>
        <family val="3"/>
        <charset val="129"/>
      </rPr>
      <t>발전량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적용비율</t>
    </r>
    <r>
      <rPr>
        <sz val="10"/>
        <rFont val="Arial"/>
        <family val="2"/>
      </rPr>
      <t xml:space="preserve"> </t>
    </r>
    <phoneticPr fontId="14" type="noConversion"/>
  </si>
  <si>
    <t>[hours/day]</t>
  </si>
  <si>
    <r>
      <rPr>
        <b/>
        <sz val="9"/>
        <color theme="0"/>
        <rFont val="맑은 고딕"/>
        <family val="3"/>
        <charset val="129"/>
      </rPr>
      <t>변동금리</t>
    </r>
    <r>
      <rPr>
        <b/>
        <sz val="9"/>
        <color theme="0"/>
        <rFont val="Arial"/>
        <family val="2"/>
      </rPr>
      <t>+2%</t>
    </r>
  </si>
  <si>
    <r>
      <rPr>
        <b/>
        <sz val="9"/>
        <color theme="0"/>
        <rFont val="맑은 고딕"/>
        <family val="3"/>
        <charset val="129"/>
      </rPr>
      <t>일발전시간</t>
    </r>
    <phoneticPr fontId="14" type="noConversion"/>
  </si>
  <si>
    <r>
      <rPr>
        <b/>
        <sz val="9"/>
        <color theme="0"/>
        <rFont val="맑은 고딕"/>
        <family val="3"/>
        <charset val="129"/>
      </rPr>
      <t>재조달여부</t>
    </r>
    <phoneticPr fontId="14" type="noConversion"/>
  </si>
  <si>
    <r>
      <rPr>
        <b/>
        <sz val="9"/>
        <color rgb="FFFFC000"/>
        <rFont val="맑은 고딕"/>
        <family val="3"/>
        <charset val="129"/>
      </rPr>
      <t>최소</t>
    </r>
    <r>
      <rPr>
        <b/>
        <sz val="9"/>
        <color rgb="FFFFC000"/>
        <rFont val="Arial"/>
        <family val="2"/>
      </rPr>
      <t xml:space="preserve"> </t>
    </r>
    <r>
      <rPr>
        <b/>
        <sz val="9"/>
        <color rgb="FFFFC000"/>
        <rFont val="맑은 고딕"/>
        <family val="3"/>
        <charset val="129"/>
      </rPr>
      <t>단순</t>
    </r>
    <r>
      <rPr>
        <b/>
        <sz val="9"/>
        <color rgb="FFFFC000"/>
        <rFont val="Arial"/>
        <family val="2"/>
      </rPr>
      <t xml:space="preserve"> DSCR</t>
    </r>
  </si>
  <si>
    <r>
      <rPr>
        <b/>
        <sz val="9"/>
        <color rgb="FFFFC000"/>
        <rFont val="맑은 고딕"/>
        <family val="3"/>
        <charset val="129"/>
      </rPr>
      <t>최소</t>
    </r>
    <r>
      <rPr>
        <b/>
        <sz val="9"/>
        <color rgb="FFFFC000"/>
        <rFont val="Arial"/>
        <family val="2"/>
      </rPr>
      <t xml:space="preserve"> </t>
    </r>
    <r>
      <rPr>
        <b/>
        <sz val="9"/>
        <color rgb="FFFFC000"/>
        <rFont val="맑은 고딕"/>
        <family val="3"/>
        <charset val="129"/>
      </rPr>
      <t>누적</t>
    </r>
    <r>
      <rPr>
        <b/>
        <sz val="9"/>
        <color rgb="FFFFC000"/>
        <rFont val="Arial"/>
        <family val="2"/>
      </rPr>
      <t xml:space="preserve"> DSCR - </t>
    </r>
    <r>
      <rPr>
        <b/>
        <sz val="9"/>
        <color rgb="FFFFC000"/>
        <rFont val="맑은 고딕"/>
        <family val="3"/>
        <charset val="129"/>
      </rPr>
      <t>배당</t>
    </r>
    <r>
      <rPr>
        <b/>
        <sz val="9"/>
        <color rgb="FFFFC000"/>
        <rFont val="Arial"/>
        <family val="2"/>
      </rPr>
      <t xml:space="preserve"> </t>
    </r>
    <r>
      <rPr>
        <b/>
        <sz val="9"/>
        <color rgb="FFFFC000"/>
        <rFont val="맑은 고딕"/>
        <family val="3"/>
        <charset val="129"/>
      </rPr>
      <t>후</t>
    </r>
  </si>
  <si>
    <r>
      <rPr>
        <sz val="10"/>
        <rFont val="맑은 고딕"/>
        <family val="3"/>
        <charset val="129"/>
      </rPr>
      <t>일일발전시간</t>
    </r>
    <r>
      <rPr>
        <sz val="10"/>
        <rFont val="Arial"/>
        <family val="2"/>
      </rPr>
      <t xml:space="preserve"> - </t>
    </r>
    <r>
      <rPr>
        <sz val="10"/>
        <rFont val="맑은 고딕"/>
        <family val="3"/>
        <charset val="129"/>
      </rPr>
      <t>운영</t>
    </r>
    <r>
      <rPr>
        <sz val="10"/>
        <rFont val="Arial"/>
        <family val="2"/>
      </rPr>
      <t xml:space="preserve"> 3</t>
    </r>
    <r>
      <rPr>
        <sz val="10"/>
        <rFont val="맑은 고딕"/>
        <family val="3"/>
        <charset val="129"/>
      </rPr>
      <t>년차</t>
    </r>
    <phoneticPr fontId="14" type="noConversion"/>
  </si>
  <si>
    <r>
      <rPr>
        <sz val="10"/>
        <rFont val="맑은 고딕"/>
        <family val="3"/>
        <charset val="129"/>
      </rPr>
      <t>일일발전시간</t>
    </r>
    <r>
      <rPr>
        <sz val="10"/>
        <rFont val="Arial"/>
        <family val="2"/>
      </rPr>
      <t xml:space="preserve"> - </t>
    </r>
    <r>
      <rPr>
        <sz val="10"/>
        <rFont val="맑은 고딕"/>
        <family val="3"/>
        <charset val="129"/>
      </rPr>
      <t>운영</t>
    </r>
    <r>
      <rPr>
        <sz val="10"/>
        <rFont val="Arial"/>
        <family val="2"/>
      </rPr>
      <t xml:space="preserve"> 3</t>
    </r>
    <r>
      <rPr>
        <sz val="10"/>
        <rFont val="맑은 고딕"/>
        <family val="3"/>
        <charset val="129"/>
      </rPr>
      <t>년차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이후</t>
    </r>
    <phoneticPr fontId="14" type="noConversion"/>
  </si>
  <si>
    <r>
      <rPr>
        <sz val="10"/>
        <rFont val="맑은 고딕"/>
        <family val="3"/>
        <charset val="129"/>
      </rPr>
      <t>공사보험료</t>
    </r>
    <phoneticPr fontId="14" type="noConversion"/>
  </si>
  <si>
    <r>
      <rPr>
        <sz val="10"/>
        <rFont val="맑은 고딕"/>
        <family val="3"/>
        <charset val="129"/>
      </rPr>
      <t>민원처리비</t>
    </r>
  </si>
  <si>
    <r>
      <rPr>
        <sz val="10"/>
        <rFont val="맑은 고딕"/>
        <family val="3"/>
        <charset val="129"/>
      </rPr>
      <t>사업성자문비</t>
    </r>
    <phoneticPr fontId="14" type="noConversion"/>
  </si>
  <si>
    <r>
      <rPr>
        <sz val="10"/>
        <rFont val="맑은 고딕"/>
        <family val="3"/>
        <charset val="129"/>
      </rPr>
      <t>법인운영비</t>
    </r>
    <phoneticPr fontId="14" type="noConversion"/>
  </si>
  <si>
    <r>
      <rPr>
        <sz val="10"/>
        <rFont val="맑은 고딕"/>
        <family val="3"/>
        <charset val="129"/>
      </rPr>
      <t>기타예비비</t>
    </r>
  </si>
  <si>
    <r>
      <t xml:space="preserve">(*1) </t>
    </r>
    <r>
      <rPr>
        <b/>
        <sz val="10"/>
        <color rgb="FFC00000"/>
        <rFont val="맑은 고딕"/>
        <family val="3"/>
        <charset val="129"/>
      </rPr>
      <t>선납임대료</t>
    </r>
    <r>
      <rPr>
        <b/>
        <sz val="10"/>
        <color rgb="FFC00000"/>
        <rFont val="Arial"/>
        <family val="2"/>
      </rPr>
      <t xml:space="preserve"> </t>
    </r>
    <r>
      <rPr>
        <b/>
        <sz val="10"/>
        <color rgb="FFC00000"/>
        <rFont val="맑은 고딕"/>
        <family val="3"/>
        <charset val="129"/>
      </rPr>
      <t>증감</t>
    </r>
    <phoneticPr fontId="14" type="noConversion"/>
  </si>
  <si>
    <r>
      <t xml:space="preserve">(*2) </t>
    </r>
    <r>
      <rPr>
        <b/>
        <sz val="10"/>
        <color rgb="FFC00000"/>
        <rFont val="맑은 고딕"/>
        <family val="3"/>
        <charset val="129"/>
      </rPr>
      <t>분납임대료</t>
    </r>
    <r>
      <rPr>
        <b/>
        <sz val="10"/>
        <color rgb="FFC00000"/>
        <rFont val="Arial"/>
        <family val="2"/>
      </rPr>
      <t xml:space="preserve"> </t>
    </r>
    <r>
      <rPr>
        <b/>
        <sz val="10"/>
        <color rgb="FFC00000"/>
        <rFont val="맑은 고딕"/>
        <family val="3"/>
        <charset val="129"/>
      </rPr>
      <t>증감</t>
    </r>
    <phoneticPr fontId="14" type="noConversion"/>
  </si>
  <si>
    <r>
      <rPr>
        <sz val="10"/>
        <rFont val="맑은 고딕"/>
        <family val="3"/>
        <charset val="129"/>
      </rPr>
      <t>사업성자문비</t>
    </r>
  </si>
  <si>
    <t>근저당설정수수료</t>
    <phoneticPr fontId="14" type="noConversion"/>
  </si>
  <si>
    <t>군저당설정수수료</t>
    <phoneticPr fontId="14" type="noConversion"/>
  </si>
  <si>
    <r>
      <rPr>
        <b/>
        <sz val="10"/>
        <rFont val="맑은 고딕"/>
        <family val="3"/>
        <charset val="129"/>
      </rPr>
      <t>약정수수료</t>
    </r>
    <phoneticPr fontId="14" type="noConversion"/>
  </si>
  <si>
    <r>
      <rPr>
        <b/>
        <sz val="10"/>
        <rFont val="맑은 고딕"/>
        <family val="3"/>
        <charset val="129"/>
      </rPr>
      <t>대리은행수수료</t>
    </r>
    <r>
      <rPr>
        <sz val="10"/>
        <rFont val="Arial"/>
        <family val="2"/>
      </rPr>
      <t/>
    </r>
    <phoneticPr fontId="14" type="noConversion"/>
  </si>
  <si>
    <r>
      <rPr>
        <b/>
        <sz val="10"/>
        <rFont val="맑은 고딕"/>
        <family val="3"/>
        <charset val="129"/>
      </rPr>
      <t>건설기간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금융부대비용</t>
    </r>
    <phoneticPr fontId="14" type="noConversion"/>
  </si>
  <si>
    <r>
      <rPr>
        <b/>
        <sz val="10"/>
        <rFont val="맑은 고딕"/>
        <family val="3"/>
        <charset val="129"/>
      </rPr>
      <t>운영기간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금융부대비용</t>
    </r>
    <phoneticPr fontId="14" type="noConversion"/>
  </si>
  <si>
    <r>
      <rPr>
        <sz val="10"/>
        <rFont val="맑은 고딕"/>
        <family val="3"/>
        <charset val="129"/>
      </rPr>
      <t>기타예비비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비율</t>
    </r>
    <r>
      <rPr>
        <sz val="10"/>
        <rFont val="Arial"/>
        <family val="2"/>
      </rPr>
      <t>(EPC</t>
    </r>
    <r>
      <rPr>
        <sz val="10"/>
        <rFont val="맑은 고딕"/>
        <family val="3"/>
        <charset val="129"/>
      </rPr>
      <t>의</t>
    </r>
    <r>
      <rPr>
        <sz val="10"/>
        <rFont val="Arial"/>
        <family val="2"/>
      </rPr>
      <t xml:space="preserve"> XX%)</t>
    </r>
    <phoneticPr fontId="14" type="noConversion"/>
  </si>
  <si>
    <r>
      <t xml:space="preserve">DSRA </t>
    </r>
    <r>
      <rPr>
        <b/>
        <sz val="10"/>
        <rFont val="맑은 고딕"/>
        <family val="3"/>
        <charset val="129"/>
      </rPr>
      <t>최초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적립액</t>
    </r>
    <phoneticPr fontId="14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</si>
  <si>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C </t>
    </r>
    <r>
      <rPr>
        <sz val="10"/>
        <rFont val="맑은 고딕"/>
        <family val="3"/>
        <charset val="129"/>
      </rPr>
      <t>조달</t>
    </r>
    <phoneticPr fontId="14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</si>
  <si>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2"/>
      </rPr>
      <t xml:space="preserve">D </t>
    </r>
    <r>
      <rPr>
        <sz val="10"/>
        <rFont val="맑은 고딕"/>
        <family val="3"/>
        <charset val="129"/>
      </rPr>
      <t>조달</t>
    </r>
    <phoneticPr fontId="14" type="noConversion"/>
  </si>
  <si>
    <r>
      <rPr>
        <b/>
        <sz val="10"/>
        <rFont val="맑은 고딕"/>
        <family val="3"/>
        <charset val="129"/>
      </rPr>
      <t>후순위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상환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잔액</t>
    </r>
    <phoneticPr fontId="14" type="noConversion"/>
  </si>
  <si>
    <r>
      <rPr>
        <b/>
        <sz val="10"/>
        <color theme="1"/>
        <rFont val="맑은 고딕"/>
        <family val="3"/>
        <charset val="129"/>
      </rPr>
      <t>누적</t>
    </r>
    <r>
      <rPr>
        <b/>
        <sz val="10"/>
        <color theme="1"/>
        <rFont val="Arial"/>
        <family val="2"/>
      </rPr>
      <t xml:space="preserve"> DSCR(</t>
    </r>
    <r>
      <rPr>
        <b/>
        <sz val="10"/>
        <color theme="1"/>
        <rFont val="맑은 고딕"/>
        <family val="3"/>
        <charset val="129"/>
      </rPr>
      <t>배당</t>
    </r>
    <r>
      <rPr>
        <b/>
        <sz val="10"/>
        <color theme="1"/>
        <rFont val="Arial"/>
        <family val="2"/>
      </rPr>
      <t xml:space="preserve"> </t>
    </r>
    <r>
      <rPr>
        <b/>
        <sz val="10"/>
        <color theme="1"/>
        <rFont val="맑은 고딕"/>
        <family val="3"/>
        <charset val="129"/>
      </rPr>
      <t>후</t>
    </r>
    <r>
      <rPr>
        <b/>
        <sz val="10"/>
        <color theme="1"/>
        <rFont val="Arial"/>
        <family val="2"/>
      </rPr>
      <t xml:space="preserve">) - DSRA </t>
    </r>
    <r>
      <rPr>
        <b/>
        <sz val="10"/>
        <color theme="1"/>
        <rFont val="맑은 고딕"/>
        <family val="3"/>
        <charset val="129"/>
      </rPr>
      <t>포함</t>
    </r>
    <phoneticPr fontId="14" type="noConversion"/>
  </si>
  <si>
    <r>
      <rPr>
        <sz val="10"/>
        <rFont val="맑은 고딕"/>
        <family val="3"/>
        <charset val="129"/>
      </rPr>
      <t>후순위</t>
    </r>
    <r>
      <rPr>
        <sz val="10"/>
        <rFont val="Arial"/>
        <family val="2"/>
      </rPr>
      <t xml:space="preserve"> </t>
    </r>
    <phoneticPr fontId="122" type="noConversion"/>
  </si>
  <si>
    <r>
      <rPr>
        <sz val="10"/>
        <rFont val="맑은 고딕"/>
        <family val="3"/>
        <charset val="129"/>
      </rPr>
      <t>부지임대료</t>
    </r>
    <phoneticPr fontId="117" type="noConversion"/>
  </si>
  <si>
    <r>
      <rPr>
        <sz val="10"/>
        <rFont val="맑은 고딕"/>
        <family val="3"/>
        <charset val="129"/>
      </rPr>
      <t>환경모니터링비용</t>
    </r>
    <phoneticPr fontId="117" type="noConversion"/>
  </si>
  <si>
    <t>환경모니터링비용</t>
    <phoneticPr fontId="14" type="noConversion"/>
  </si>
  <si>
    <r>
      <rPr>
        <sz val="10"/>
        <color theme="1"/>
        <rFont val="맑은 고딕"/>
        <family val="3"/>
        <charset val="129"/>
      </rPr>
      <t>사업성자문비</t>
    </r>
  </si>
  <si>
    <r>
      <rPr>
        <sz val="10"/>
        <color theme="1"/>
        <rFont val="맑은 고딕"/>
        <family val="3"/>
        <charset val="129"/>
      </rPr>
      <t>법인운영비</t>
    </r>
    <phoneticPr fontId="14" type="noConversion"/>
  </si>
  <si>
    <r>
      <rPr>
        <sz val="10"/>
        <rFont val="맑은 고딕"/>
        <family val="3"/>
        <charset val="129"/>
      </rPr>
      <t>선납대상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면적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평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</si>
  <si>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평당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임대료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선납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</si>
  <si>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임대기간</t>
    </r>
    <phoneticPr fontId="14" type="noConversion"/>
  </si>
  <si>
    <r>
      <rPr>
        <sz val="10"/>
        <rFont val="맑은 고딕"/>
        <family val="3"/>
        <charset val="129"/>
      </rPr>
      <t>연납대상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면적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평</t>
    </r>
    <r>
      <rPr>
        <sz val="10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</si>
  <si>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평당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임대료</t>
    </r>
    <phoneticPr fontId="14" type="noConversion"/>
  </si>
  <si>
    <r>
      <t>[KRW/</t>
    </r>
    <r>
      <rPr>
        <sz val="10"/>
        <color theme="1"/>
        <rFont val="맑은 고딕"/>
        <family val="3"/>
        <charset val="129"/>
      </rPr>
      <t>평</t>
    </r>
    <r>
      <rPr>
        <sz val="10"/>
        <color theme="1"/>
        <rFont val="Arial"/>
        <family val="2"/>
      </rPr>
      <t>]</t>
    </r>
  </si>
  <si>
    <r>
      <rPr>
        <sz val="10"/>
        <rFont val="맑은 고딕"/>
        <family val="3"/>
        <charset val="129"/>
      </rPr>
      <t>기준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분납임대료</t>
    </r>
    <phoneticPr fontId="14" type="noConversion"/>
  </si>
  <si>
    <r>
      <rPr>
        <b/>
        <sz val="10"/>
        <rFont val="맑은 고딕"/>
        <family val="3"/>
        <charset val="129"/>
      </rPr>
      <t>분납임대료</t>
    </r>
    <phoneticPr fontId="14" type="noConversion"/>
  </si>
  <si>
    <r>
      <t>1</t>
    </r>
    <r>
      <rPr>
        <sz val="10"/>
        <rFont val="맑은 고딕"/>
        <family val="3"/>
        <charset val="129"/>
      </rPr>
      <t>회차</t>
    </r>
    <phoneticPr fontId="14" type="noConversion"/>
  </si>
  <si>
    <r>
      <t>2</t>
    </r>
    <r>
      <rPr>
        <sz val="10"/>
        <rFont val="맑은 고딕"/>
        <family val="3"/>
        <charset val="129"/>
      </rPr>
      <t>회차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이후</t>
    </r>
    <phoneticPr fontId="14" type="noConversion"/>
  </si>
  <si>
    <r>
      <t xml:space="preserve"> - </t>
    </r>
    <r>
      <rPr>
        <sz val="10"/>
        <rFont val="맑은 고딕"/>
        <family val="3"/>
        <charset val="129"/>
      </rPr>
      <t>최초인출</t>
    </r>
    <phoneticPr fontId="14" type="noConversion"/>
  </si>
  <si>
    <r>
      <t xml:space="preserve"> - </t>
    </r>
    <r>
      <rPr>
        <sz val="10"/>
        <rFont val="맑은 고딕"/>
        <family val="3"/>
        <charset val="129"/>
      </rPr>
      <t>최초인출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이후</t>
    </r>
    <phoneticPr fontId="120" type="noConversion"/>
  </si>
  <si>
    <r>
      <rPr>
        <sz val="10"/>
        <rFont val="맑은 고딕"/>
        <family val="3"/>
        <charset val="129"/>
      </rPr>
      <t>최초</t>
    </r>
    <r>
      <rPr>
        <sz val="10"/>
        <rFont val="Arial"/>
        <family val="2"/>
      </rPr>
      <t xml:space="preserve"> DSRA</t>
    </r>
    <phoneticPr fontId="14" type="noConversion"/>
  </si>
  <si>
    <r>
      <rPr>
        <sz val="10"/>
        <rFont val="맑은 고딕"/>
        <family val="3"/>
        <charset val="129"/>
      </rPr>
      <t>환경모니터링비용</t>
    </r>
  </si>
  <si>
    <r>
      <rPr>
        <sz val="10"/>
        <rFont val="맑은 고딕"/>
        <family val="3"/>
        <charset val="129"/>
      </rPr>
      <t>소내전력비</t>
    </r>
    <phoneticPr fontId="14" type="noConversion"/>
  </si>
  <si>
    <r>
      <rPr>
        <sz val="10"/>
        <rFont val="맑은 고딕"/>
        <family val="3"/>
        <charset val="129"/>
      </rPr>
      <t>인건비</t>
    </r>
    <phoneticPr fontId="14" type="noConversion"/>
  </si>
  <si>
    <r>
      <rPr>
        <sz val="10"/>
        <rFont val="맑은 고딕"/>
        <family val="3"/>
        <charset val="129"/>
      </rPr>
      <t>주민보상비</t>
    </r>
    <phoneticPr fontId="14" type="noConversion"/>
  </si>
  <si>
    <r>
      <rPr>
        <sz val="10"/>
        <rFont val="맑은 고딕"/>
        <family val="3"/>
        <charset val="129"/>
      </rPr>
      <t>도로점용료</t>
    </r>
    <phoneticPr fontId="14" type="noConversion"/>
  </si>
  <si>
    <t>공사보험료</t>
  </si>
  <si>
    <t>감리비</t>
  </si>
  <si>
    <t>토지임대료(선납)</t>
  </si>
  <si>
    <t>토지임대료(분납)</t>
  </si>
  <si>
    <t>사업개발비</t>
  </si>
  <si>
    <t>민원처리비</t>
  </si>
  <si>
    <t>사업성자문비</t>
  </si>
  <si>
    <t>기타예비비</t>
  </si>
  <si>
    <t>건설이자</t>
  </si>
  <si>
    <t>신주발행비용</t>
  </si>
  <si>
    <t>금융부대비용</t>
  </si>
  <si>
    <r>
      <rPr>
        <b/>
        <sz val="9"/>
        <color theme="1"/>
        <rFont val="맑은 고딕"/>
        <family val="3"/>
        <charset val="129"/>
      </rPr>
      <t>총사업비</t>
    </r>
    <phoneticPr fontId="14" type="noConversion"/>
  </si>
  <si>
    <r>
      <rPr>
        <b/>
        <sz val="9"/>
        <color theme="1"/>
        <rFont val="맑은 고딕"/>
        <family val="3"/>
        <charset val="129"/>
      </rPr>
      <t>최초</t>
    </r>
    <r>
      <rPr>
        <b/>
        <sz val="9"/>
        <color theme="1"/>
        <rFont val="Arial"/>
        <family val="2"/>
      </rPr>
      <t xml:space="preserve">DSRA </t>
    </r>
  </si>
  <si>
    <r>
      <rPr>
        <b/>
        <sz val="9"/>
        <color theme="1"/>
        <rFont val="맑은 고딕"/>
        <family val="3"/>
        <charset val="129"/>
      </rPr>
      <t>합계</t>
    </r>
    <phoneticPr fontId="14" type="noConversion"/>
  </si>
  <si>
    <t>부지임대료</t>
  </si>
  <si>
    <t>환경모니터링비용</t>
  </si>
  <si>
    <t>소내전력비</t>
  </si>
  <si>
    <t>인건비</t>
  </si>
  <si>
    <t>주민보상비</t>
  </si>
  <si>
    <t>도로점용료</t>
  </si>
  <si>
    <t>영업현금흐름</t>
    <phoneticPr fontId="14" type="noConversion"/>
  </si>
  <si>
    <t>영업수익</t>
    <phoneticPr fontId="14" type="noConversion"/>
  </si>
  <si>
    <t>영업비용</t>
    <phoneticPr fontId="14" type="noConversion"/>
  </si>
  <si>
    <t>운전자본증감</t>
    <phoneticPr fontId="14" type="noConversion"/>
  </si>
  <si>
    <t>법인세 지급</t>
    <phoneticPr fontId="14" type="noConversion"/>
  </si>
  <si>
    <t>대출기간</t>
    <phoneticPr fontId="14" type="noConversion"/>
  </si>
  <si>
    <r>
      <rPr>
        <sz val="9"/>
        <rFont val="맑은 고딕"/>
        <family val="3"/>
        <charset val="129"/>
      </rPr>
      <t xml:space="preserve">평균 </t>
    </r>
    <r>
      <rPr>
        <sz val="9"/>
        <rFont val="Arial"/>
        <family val="3"/>
      </rPr>
      <t>EBITDA</t>
    </r>
    <phoneticPr fontId="14" type="noConversion"/>
  </si>
  <si>
    <t>평균 매출액</t>
    <phoneticPr fontId="14" type="noConversion"/>
  </si>
  <si>
    <r>
      <rPr>
        <sz val="9"/>
        <rFont val="맑은 고딕"/>
        <family val="3"/>
        <charset val="129"/>
      </rPr>
      <t>총투자비</t>
    </r>
    <phoneticPr fontId="14" type="noConversion"/>
  </si>
  <si>
    <r>
      <rPr>
        <b/>
        <sz val="9"/>
        <rFont val="맑은 고딕"/>
        <family val="3"/>
        <charset val="129"/>
      </rPr>
      <t>배당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후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현금잔액</t>
    </r>
    <r>
      <rPr>
        <b/>
        <sz val="9"/>
        <rFont val="Arial"/>
        <family val="2"/>
      </rPr>
      <t>(A)</t>
    </r>
    <phoneticPr fontId="14" type="noConversion"/>
  </si>
  <si>
    <r>
      <rPr>
        <sz val="9"/>
        <rFont val="맑은 고딕"/>
        <family val="3"/>
        <charset val="129"/>
      </rPr>
      <t>자본금</t>
    </r>
    <r>
      <rPr>
        <sz val="9"/>
        <rFont val="Arial"/>
        <family val="2"/>
      </rPr>
      <t xml:space="preserve"> </t>
    </r>
    <r>
      <rPr>
        <sz val="9"/>
        <rFont val="맑은 고딕"/>
        <family val="3"/>
        <charset val="129"/>
      </rPr>
      <t>납입</t>
    </r>
    <phoneticPr fontId="14" type="noConversion"/>
  </si>
  <si>
    <r>
      <rPr>
        <b/>
        <sz val="9"/>
        <rFont val="맑은 고딕"/>
        <family val="3"/>
        <charset val="129"/>
      </rPr>
      <t>총투자비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및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재원조달</t>
    </r>
    <r>
      <rPr>
        <b/>
        <sz val="9"/>
        <rFont val="Arial"/>
        <family val="2"/>
      </rPr>
      <t>(B)</t>
    </r>
    <phoneticPr fontId="14" type="noConversion"/>
  </si>
  <si>
    <r>
      <rPr>
        <sz val="9"/>
        <rFont val="맑은 고딕"/>
        <family val="3"/>
        <charset val="129"/>
      </rPr>
      <t>영업현금흐름</t>
    </r>
    <r>
      <rPr>
        <sz val="9"/>
        <rFont val="Arial"/>
        <family val="2"/>
      </rPr>
      <t>(C)</t>
    </r>
    <phoneticPr fontId="14" type="noConversion"/>
  </si>
  <si>
    <r>
      <rPr>
        <b/>
        <sz val="9"/>
        <rFont val="맑은 고딕"/>
        <family val="3"/>
        <charset val="129"/>
      </rPr>
      <t>원리금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상환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후</t>
    </r>
    <r>
      <rPr>
        <b/>
        <sz val="9"/>
        <rFont val="Arial"/>
        <family val="2"/>
      </rPr>
      <t xml:space="preserve"> </t>
    </r>
    <r>
      <rPr>
        <b/>
        <sz val="9"/>
        <rFont val="맑은 고딕"/>
        <family val="3"/>
        <charset val="129"/>
      </rPr>
      <t>잔액</t>
    </r>
    <phoneticPr fontId="14" type="noConversion"/>
  </si>
  <si>
    <r>
      <rPr>
        <sz val="9"/>
        <rFont val="맑은 고딕"/>
        <family val="3"/>
        <charset val="129"/>
      </rPr>
      <t>선순위차입금</t>
    </r>
    <r>
      <rPr>
        <sz val="9"/>
        <rFont val="Arial"/>
        <family val="2"/>
      </rPr>
      <t xml:space="preserve"> </t>
    </r>
    <r>
      <rPr>
        <sz val="9"/>
        <rFont val="맑은 고딕"/>
        <family val="3"/>
        <charset val="129"/>
      </rPr>
      <t>조달</t>
    </r>
    <phoneticPr fontId="14" type="noConversion"/>
  </si>
  <si>
    <r>
      <t xml:space="preserve">O&amp;M </t>
    </r>
    <r>
      <rPr>
        <sz val="9"/>
        <rFont val="맑은 고딕"/>
        <family val="3"/>
        <charset val="129"/>
      </rPr>
      <t>비용</t>
    </r>
    <r>
      <rPr>
        <sz val="9"/>
        <rFont val="Arial"/>
        <family val="2"/>
      </rPr>
      <t xml:space="preserve"> </t>
    </r>
    <r>
      <rPr>
        <sz val="9"/>
        <rFont val="맑은 고딕"/>
        <family val="3"/>
        <charset val="129"/>
      </rPr>
      <t>지급</t>
    </r>
    <phoneticPr fontId="14" type="noConversion"/>
  </si>
  <si>
    <r>
      <rPr>
        <sz val="9"/>
        <rFont val="맑은 고딕"/>
        <family val="3"/>
        <charset val="129"/>
      </rPr>
      <t>대리은행수수료</t>
    </r>
    <phoneticPr fontId="14" type="noConversion"/>
  </si>
  <si>
    <r>
      <rPr>
        <b/>
        <sz val="9"/>
        <rFont val="맑은 고딕"/>
        <family val="3"/>
        <charset val="129"/>
      </rPr>
      <t>누적</t>
    </r>
    <r>
      <rPr>
        <b/>
        <sz val="9"/>
        <rFont val="Arial"/>
        <family val="2"/>
      </rPr>
      <t>DSCR</t>
    </r>
    <phoneticPr fontId="14" type="noConversion"/>
  </si>
  <si>
    <t>Case1</t>
  </si>
  <si>
    <t>(Base)</t>
  </si>
  <si>
    <t>Case2</t>
  </si>
  <si>
    <t>Case3</t>
  </si>
  <si>
    <t>분석가정</t>
  </si>
  <si>
    <t>분석결론</t>
  </si>
  <si>
    <t>EBITDA Margin (%)</t>
  </si>
  <si>
    <r>
      <rPr>
        <sz val="10"/>
        <rFont val="맑은 고딕"/>
        <family val="3"/>
        <charset val="129"/>
      </rPr>
      <t>영업수익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연평균</t>
    </r>
    <r>
      <rPr>
        <sz val="10"/>
        <rFont val="Arial"/>
        <family val="2"/>
      </rPr>
      <t xml:space="preserve"> </t>
    </r>
    <phoneticPr fontId="14" type="noConversion"/>
  </si>
  <si>
    <r>
      <rPr>
        <sz val="10"/>
        <rFont val="맑은 고딕"/>
        <family val="3"/>
        <charset val="129"/>
      </rPr>
      <t>영업비용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연평균</t>
    </r>
    <r>
      <rPr>
        <sz val="10"/>
        <rFont val="Arial"/>
        <family val="2"/>
      </rPr>
      <t xml:space="preserve"> </t>
    </r>
    <phoneticPr fontId="14" type="noConversion"/>
  </si>
  <si>
    <t>선순위차입금A 금리</t>
    <phoneticPr fontId="14" type="noConversion"/>
  </si>
  <si>
    <t>대출연도</t>
    <phoneticPr fontId="117" type="noConversion"/>
  </si>
  <si>
    <r>
      <t>일일발전시간</t>
    </r>
    <r>
      <rPr>
        <sz val="9"/>
        <color rgb="FF000000"/>
        <rFont val="Arial"/>
        <family val="2"/>
      </rPr>
      <t>(</t>
    </r>
    <r>
      <rPr>
        <sz val="9"/>
        <color rgb="FF000000"/>
        <rFont val="맑은 고딕"/>
        <family val="3"/>
        <charset val="129"/>
      </rPr>
      <t>시간</t>
    </r>
    <r>
      <rPr>
        <sz val="9"/>
        <color rgb="FF000000"/>
        <rFont val="Arial"/>
        <family val="2"/>
      </rPr>
      <t>/</t>
    </r>
    <r>
      <rPr>
        <sz val="9"/>
        <color rgb="FF000000"/>
        <rFont val="맑은 고딕"/>
        <family val="3"/>
        <charset val="129"/>
      </rPr>
      <t>일</t>
    </r>
    <r>
      <rPr>
        <sz val="9"/>
        <color rgb="FF000000"/>
        <rFont val="Arial"/>
        <family val="2"/>
      </rPr>
      <t>)</t>
    </r>
  </si>
  <si>
    <r>
      <t>연평균</t>
    </r>
    <r>
      <rPr>
        <sz val="9"/>
        <color rgb="FF000000"/>
        <rFont val="Arial"/>
        <family val="2"/>
      </rPr>
      <t xml:space="preserve"> EBITDA (</t>
    </r>
    <r>
      <rPr>
        <sz val="9"/>
        <color rgb="FF000000"/>
        <rFont val="맑은 고딕"/>
        <family val="3"/>
        <charset val="129"/>
      </rPr>
      <t>백만원</t>
    </r>
    <r>
      <rPr>
        <sz val="9"/>
        <color rgb="FF000000"/>
        <rFont val="Arial"/>
        <family val="2"/>
      </rPr>
      <t>)</t>
    </r>
  </si>
  <si>
    <r>
      <t>최소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맑은 고딕"/>
        <family val="3"/>
        <charset val="129"/>
      </rPr>
      <t>단순</t>
    </r>
    <r>
      <rPr>
        <sz val="9"/>
        <color rgb="FF000000"/>
        <rFont val="Arial"/>
        <family val="2"/>
      </rPr>
      <t xml:space="preserve"> DSCR</t>
    </r>
  </si>
  <si>
    <r>
      <t>최소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맑은 고딕"/>
        <family val="3"/>
        <charset val="129"/>
      </rPr>
      <t>누적</t>
    </r>
    <r>
      <rPr>
        <sz val="9"/>
        <color rgb="FF000000"/>
        <rFont val="Arial"/>
        <family val="2"/>
      </rPr>
      <t xml:space="preserve"> DSCR </t>
    </r>
  </si>
  <si>
    <r>
      <t>구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분</t>
    </r>
  </si>
  <si>
    <r>
      <t>(</t>
    </r>
    <r>
      <rPr>
        <b/>
        <sz val="9"/>
        <color rgb="FF000000"/>
        <rFont val="맑은 고딕"/>
        <family val="3"/>
        <charset val="129"/>
      </rPr>
      <t>하위</t>
    </r>
    <r>
      <rPr>
        <b/>
        <sz val="9"/>
        <color rgb="FF000000"/>
        <rFont val="Arial"/>
        <family val="2"/>
      </rPr>
      <t xml:space="preserve"> 25%)</t>
    </r>
  </si>
  <si>
    <r>
      <t>(</t>
    </r>
    <r>
      <rPr>
        <b/>
        <sz val="9"/>
        <color rgb="FF000000"/>
        <rFont val="맑은 고딕"/>
        <family val="3"/>
        <charset val="129"/>
      </rPr>
      <t>하위</t>
    </r>
    <r>
      <rPr>
        <b/>
        <sz val="9"/>
        <color rgb="FF000000"/>
        <rFont val="Arial"/>
        <family val="2"/>
      </rPr>
      <t xml:space="preserve"> 5%)</t>
    </r>
  </si>
  <si>
    <t>(2) 선순위차입금 변동금리</t>
    <phoneticPr fontId="14" type="noConversion"/>
  </si>
  <si>
    <t>(1) 일일발전시간</t>
    <phoneticPr fontId="14" type="noConversion"/>
  </si>
  <si>
    <r>
      <rPr>
        <b/>
        <sz val="9"/>
        <color theme="1"/>
        <rFont val="맑은 고딕"/>
        <family val="3"/>
        <charset val="129"/>
      </rPr>
      <t>재원조달내역</t>
    </r>
    <phoneticPr fontId="14" type="noConversion"/>
  </si>
  <si>
    <t>회수기일 가정</t>
    <phoneticPr fontId="117" type="noConversion"/>
  </si>
  <si>
    <t>PV Syst</t>
    <phoneticPr fontId="14" type="noConversion"/>
  </si>
  <si>
    <t>Case4</t>
    <phoneticPr fontId="14" type="noConversion"/>
  </si>
  <si>
    <t>연차</t>
    <phoneticPr fontId="14" type="noConversion"/>
  </si>
  <si>
    <t>일일발전시간</t>
    <phoneticPr fontId="14" type="noConversion"/>
  </si>
  <si>
    <t>설비효율</t>
    <phoneticPr fontId="14" type="noConversion"/>
  </si>
  <si>
    <t>총발전량(보증)</t>
    <phoneticPr fontId="14" type="noConversion"/>
  </si>
  <si>
    <t>설비용량</t>
    <phoneticPr fontId="14" type="noConversion"/>
  </si>
  <si>
    <t>총발전량(추정)</t>
    <phoneticPr fontId="14" type="noConversion"/>
  </si>
  <si>
    <r>
      <t>기초현금</t>
    </r>
    <r>
      <rPr>
        <sz val="9"/>
        <color rgb="FF000000"/>
        <rFont val="Arial"/>
        <family val="2"/>
      </rPr>
      <t xml:space="preserve">(DSRA </t>
    </r>
    <r>
      <rPr>
        <sz val="9"/>
        <color rgb="FF000000"/>
        <rFont val="맑은 고딕"/>
        <family val="3"/>
        <charset val="129"/>
      </rPr>
      <t>포함</t>
    </r>
    <r>
      <rPr>
        <sz val="9"/>
        <color rgb="FF000000"/>
        <rFont val="Arial"/>
        <family val="2"/>
      </rPr>
      <t>)</t>
    </r>
  </si>
  <si>
    <r>
      <t>배당후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현금</t>
    </r>
    <r>
      <rPr>
        <b/>
        <sz val="9"/>
        <color rgb="FF000000"/>
        <rFont val="Arial"/>
        <family val="2"/>
      </rPr>
      <t xml:space="preserve">(DSRA </t>
    </r>
    <r>
      <rPr>
        <b/>
        <sz val="9"/>
        <color rgb="FF000000"/>
        <rFont val="맑은 고딕"/>
        <family val="3"/>
        <charset val="129"/>
      </rPr>
      <t>포함</t>
    </r>
    <r>
      <rPr>
        <b/>
        <sz val="9"/>
        <color rgb="FF000000"/>
        <rFont val="Arial"/>
        <family val="2"/>
      </rPr>
      <t>)(A)</t>
    </r>
  </si>
  <si>
    <r>
      <t>영업현금흐름</t>
    </r>
    <r>
      <rPr>
        <b/>
        <sz val="9"/>
        <color rgb="FF000000"/>
        <rFont val="Arial"/>
        <family val="2"/>
      </rPr>
      <t>(B)</t>
    </r>
  </si>
  <si>
    <t>금융수수료</t>
  </si>
  <si>
    <r>
      <t>선순위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맑은 고딕"/>
        <family val="3"/>
        <charset val="129"/>
      </rPr>
      <t>원금상환</t>
    </r>
  </si>
  <si>
    <r>
      <t>선순위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맑은 고딕"/>
        <family val="3"/>
        <charset val="129"/>
      </rPr>
      <t>이자상환</t>
    </r>
  </si>
  <si>
    <r>
      <t>원리금상환금액</t>
    </r>
    <r>
      <rPr>
        <b/>
        <sz val="9"/>
        <color rgb="FF000000"/>
        <rFont val="Arial"/>
        <family val="2"/>
      </rPr>
      <t>(C)</t>
    </r>
  </si>
  <si>
    <r>
      <t>단순</t>
    </r>
    <r>
      <rPr>
        <b/>
        <sz val="9"/>
        <color rgb="FF000000"/>
        <rFont val="Arial"/>
        <family val="2"/>
      </rPr>
      <t xml:space="preserve"> DSCR(B/C)</t>
    </r>
  </si>
  <si>
    <r>
      <t>누적</t>
    </r>
    <r>
      <rPr>
        <b/>
        <sz val="9"/>
        <color rgb="FF000000"/>
        <rFont val="Arial"/>
        <family val="2"/>
      </rPr>
      <t xml:space="preserve"> DSCR((A+B)/C)</t>
    </r>
  </si>
  <si>
    <t>평균</t>
    <phoneticPr fontId="14" type="noConversion"/>
  </si>
  <si>
    <t>합계/최소</t>
    <phoneticPr fontId="14" type="noConversion"/>
  </si>
  <si>
    <t>PV sys</t>
  </si>
  <si>
    <t>인근 발전소</t>
    <phoneticPr fontId="14" type="noConversion"/>
  </si>
  <si>
    <t>PV syst</t>
    <phoneticPr fontId="14" type="noConversion"/>
  </si>
  <si>
    <t>선순위 이자</t>
    <phoneticPr fontId="14" type="noConversion"/>
  </si>
  <si>
    <t>선순위 원금</t>
    <phoneticPr fontId="14" type="noConversion"/>
  </si>
  <si>
    <t>선순위차입금A 이자</t>
    <phoneticPr fontId="14" type="noConversion"/>
  </si>
  <si>
    <t>선순위차입금B 이자</t>
    <phoneticPr fontId="14" type="noConversion"/>
  </si>
  <si>
    <t>선순위차입금C 이자</t>
    <phoneticPr fontId="14" type="noConversion"/>
  </si>
  <si>
    <t>선순위차입금A 원금</t>
    <phoneticPr fontId="14" type="noConversion"/>
  </si>
  <si>
    <t>선순위차입금B 원금</t>
    <phoneticPr fontId="14" type="noConversion"/>
  </si>
  <si>
    <t>선순위차입금C 원금</t>
    <phoneticPr fontId="14" type="noConversion"/>
  </si>
  <si>
    <t>선순위원리금 합계</t>
    <phoneticPr fontId="14" type="noConversion"/>
  </si>
  <si>
    <t>선순위차입금 이자</t>
    <phoneticPr fontId="14" type="noConversion"/>
  </si>
  <si>
    <t>+BP20</t>
    <phoneticPr fontId="14" type="noConversion"/>
  </si>
  <si>
    <t>+BP40</t>
    <phoneticPr fontId="14" type="noConversion"/>
  </si>
  <si>
    <t>+BP60</t>
    <phoneticPr fontId="14" type="noConversion"/>
  </si>
  <si>
    <t>+BP80</t>
    <phoneticPr fontId="14" type="noConversion"/>
  </si>
  <si>
    <t>+BP100</t>
    <phoneticPr fontId="14" type="noConversion"/>
  </si>
  <si>
    <t>Case2</t>
    <phoneticPr fontId="14" type="noConversion"/>
  </si>
  <si>
    <t>VPP Upside</t>
    <phoneticPr fontId="14" type="noConversion"/>
  </si>
  <si>
    <t>기준발전량</t>
    <phoneticPr fontId="117" type="noConversion"/>
  </si>
  <si>
    <t>설비용량</t>
    <phoneticPr fontId="117" type="noConversion"/>
  </si>
  <si>
    <t>[MW/hr]</t>
  </si>
  <si>
    <t>(*4) 관리운영비 Incentive</t>
    <phoneticPr fontId="117" type="noConversion"/>
  </si>
  <si>
    <t>실제발전량</t>
    <phoneticPr fontId="117" type="noConversion"/>
  </si>
  <si>
    <t>초과발전량</t>
    <phoneticPr fontId="117" type="noConversion"/>
  </si>
  <si>
    <t>PPA1 판매분</t>
  </si>
  <si>
    <t>PPA2 판매분</t>
  </si>
  <si>
    <t>(A) 초과발전량</t>
    <phoneticPr fontId="117" type="noConversion"/>
  </si>
  <si>
    <t>초과매출액 합계</t>
    <phoneticPr fontId="117" type="noConversion"/>
  </si>
  <si>
    <t>성과보수 지급비율</t>
    <phoneticPr fontId="117" type="noConversion"/>
  </si>
  <si>
    <t>(B) 성과보수 산정</t>
    <phoneticPr fontId="117" type="noConversion"/>
  </si>
  <si>
    <t>성과보수 지급액</t>
    <phoneticPr fontId="117" type="noConversion"/>
  </si>
  <si>
    <t>관리운영비 성과보수</t>
    <phoneticPr fontId="117" type="noConversion"/>
  </si>
  <si>
    <t>예비비</t>
    <phoneticPr fontId="14" type="noConversion"/>
  </si>
  <si>
    <t>RE 100(PPA)</t>
    <phoneticPr fontId="14" type="noConversion"/>
  </si>
  <si>
    <r>
      <rPr>
        <sz val="10"/>
        <rFont val="맑은 고딕"/>
        <family val="3"/>
        <charset val="129"/>
      </rPr>
      <t>사업주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제시</t>
    </r>
    <r>
      <rPr>
        <sz val="10"/>
        <rFont val="Arial"/>
        <family val="2"/>
      </rPr>
      <t xml:space="preserve"> RE 100 100% </t>
    </r>
    <r>
      <rPr>
        <sz val="10"/>
        <rFont val="맑은 고딕"/>
        <family val="3"/>
        <charset val="129"/>
      </rPr>
      <t>기준</t>
    </r>
    <r>
      <rPr>
        <sz val="10"/>
        <rFont val="Arial"/>
        <family val="2"/>
      </rPr>
      <t>(Amazon 60%, SK E&amp;S 40%)</t>
    </r>
    <phoneticPr fontId="14" type="noConversion"/>
  </si>
  <si>
    <t>이자율</t>
    <phoneticPr fontId="14" type="noConversion"/>
  </si>
  <si>
    <r>
      <rPr>
        <sz val="10"/>
        <rFont val="맑은 고딕"/>
        <family val="3"/>
        <charset val="129"/>
      </rPr>
      <t>미반영</t>
    </r>
    <r>
      <rPr>
        <sz val="10"/>
        <rFont val="Arial"/>
        <family val="2"/>
      </rPr>
      <t xml:space="preserve">. </t>
    </r>
    <r>
      <rPr>
        <sz val="10"/>
        <rFont val="맑은 고딕"/>
        <family val="3"/>
        <charset val="129"/>
      </rPr>
      <t>다만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세액공제액은</t>
    </r>
    <r>
      <rPr>
        <sz val="10"/>
        <rFont val="Arial"/>
        <family val="2"/>
      </rPr>
      <t xml:space="preserve"> EPC</t>
    </r>
    <r>
      <rPr>
        <sz val="10"/>
        <rFont val="맑은 고딕"/>
        <family val="3"/>
        <charset val="129"/>
      </rPr>
      <t>금액의</t>
    </r>
    <r>
      <rPr>
        <sz val="10"/>
        <rFont val="Arial"/>
        <family val="2"/>
      </rPr>
      <t xml:space="preserve"> 1% </t>
    </r>
    <r>
      <rPr>
        <sz val="10"/>
        <rFont val="맑은 고딕"/>
        <family val="3"/>
        <charset val="129"/>
      </rPr>
      <t>반영</t>
    </r>
    <r>
      <rPr>
        <sz val="10"/>
        <rFont val="Arial"/>
        <family val="2"/>
      </rPr>
      <t xml:space="preserve"> (</t>
    </r>
    <r>
      <rPr>
        <sz val="10"/>
        <rFont val="맑은 고딕"/>
        <family val="3"/>
        <charset val="129"/>
      </rPr>
      <t>상호출자제한기업집단</t>
    </r>
    <r>
      <rPr>
        <sz val="10"/>
        <rFont val="Arial"/>
        <family val="2"/>
      </rPr>
      <t>)</t>
    </r>
    <phoneticPr fontId="14" type="noConversion"/>
  </si>
  <si>
    <t>Inflation - general</t>
    <phoneticPr fontId="14" type="noConversion"/>
  </si>
  <si>
    <t>Inflation - O&amp;M</t>
    <phoneticPr fontId="14" type="noConversion"/>
  </si>
  <si>
    <t>2024.06.01 ~ 2025.9.30</t>
    <phoneticPr fontId="14" type="noConversion"/>
  </si>
  <si>
    <t>2025.10.01 ~ 2045.9.30</t>
    <phoneticPr fontId="14" type="noConversion"/>
  </si>
  <si>
    <t>사업주 제시</t>
  </si>
  <si>
    <r>
      <rPr>
        <sz val="10"/>
        <rFont val="맑은 고딕"/>
        <family val="3"/>
        <charset val="129"/>
      </rPr>
      <t>자본금</t>
    </r>
    <r>
      <rPr>
        <sz val="10"/>
        <rFont val="Arial"/>
        <family val="2"/>
      </rPr>
      <t xml:space="preserve">&gt; Tr.A, Tr.B &gt; Tr.C  </t>
    </r>
    <r>
      <rPr>
        <sz val="10"/>
        <rFont val="맑은 고딕"/>
        <family val="3"/>
        <charset val="129"/>
      </rPr>
      <t>순서로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조달</t>
    </r>
    <r>
      <rPr>
        <sz val="10"/>
        <rFont val="Arial"/>
        <family val="2"/>
      </rPr>
      <t xml:space="preserve"> </t>
    </r>
    <phoneticPr fontId="14" type="noConversion"/>
  </si>
  <si>
    <r>
      <rPr>
        <sz val="10"/>
        <color theme="0" tint="-0.499984740745262"/>
        <rFont val="맑은 고딕"/>
        <family val="3"/>
        <charset val="129"/>
      </rPr>
      <t>사업주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제시</t>
    </r>
    <phoneticPr fontId="14" type="noConversion"/>
  </si>
  <si>
    <r>
      <rPr>
        <sz val="10"/>
        <color theme="0" tint="-0.499984740745262"/>
        <rFont val="맑은 고딕"/>
        <family val="3"/>
        <charset val="129"/>
      </rPr>
      <t>한국은행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중기물가안정목표치</t>
    </r>
  </si>
  <si>
    <r>
      <t xml:space="preserve">O&amp;M </t>
    </r>
    <r>
      <rPr>
        <sz val="10"/>
        <color theme="0" tint="-0.499984740745262"/>
        <rFont val="맑은 고딕"/>
        <family val="3"/>
        <charset val="129"/>
      </rPr>
      <t>계약서</t>
    </r>
  </si>
  <si>
    <r>
      <t xml:space="preserve">EPC </t>
    </r>
    <r>
      <rPr>
        <sz val="10"/>
        <color theme="0" tint="-0.499984740745262"/>
        <rFont val="맑은 고딕"/>
        <family val="3"/>
        <charset val="129"/>
      </rPr>
      <t>계약서</t>
    </r>
    <phoneticPr fontId="14" type="noConversion"/>
  </si>
  <si>
    <r>
      <t xml:space="preserve">Non-EPC &amp; </t>
    </r>
    <r>
      <rPr>
        <b/>
        <sz val="10"/>
        <rFont val="맑은 고딕"/>
        <family val="3"/>
        <charset val="129"/>
      </rPr>
      <t>금융비용</t>
    </r>
    <phoneticPr fontId="14" type="noConversion"/>
  </si>
  <si>
    <r>
      <rPr>
        <sz val="10"/>
        <color theme="0" tint="-0.499984740745262"/>
        <rFont val="맑은 고딕"/>
        <family val="3"/>
        <charset val="129"/>
      </rPr>
      <t>사업주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제시가정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및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대출약정서</t>
    </r>
    <r>
      <rPr>
        <sz val="10"/>
        <color theme="0" tint="-0.499984740745262"/>
        <rFont val="Arial"/>
        <family val="2"/>
      </rPr>
      <t>(</t>
    </r>
    <r>
      <rPr>
        <sz val="10"/>
        <color theme="0" tint="-0.499984740745262"/>
        <rFont val="맑은 고딕"/>
        <family val="3"/>
        <charset val="129"/>
      </rPr>
      <t>안</t>
    </r>
    <r>
      <rPr>
        <sz val="10"/>
        <color theme="0" tint="-0.499984740745262"/>
        <rFont val="Arial"/>
        <family val="2"/>
      </rPr>
      <t xml:space="preserve">) </t>
    </r>
    <phoneticPr fontId="14" type="noConversion"/>
  </si>
  <si>
    <t>Initial DSRA</t>
    <phoneticPr fontId="14" type="noConversion"/>
  </si>
  <si>
    <r>
      <rPr>
        <sz val="10"/>
        <rFont val="맑은 고딕"/>
        <family val="3"/>
        <charset val="129"/>
      </rPr>
      <t>환경모니터링비용</t>
    </r>
    <phoneticPr fontId="14" type="noConversion"/>
  </si>
  <si>
    <r>
      <rPr>
        <sz val="10"/>
        <rFont val="맑은 고딕"/>
        <family val="3"/>
        <charset val="129"/>
      </rPr>
      <t>관리운영비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성과보수</t>
    </r>
  </si>
  <si>
    <r>
      <rPr>
        <sz val="10"/>
        <rFont val="맑은 고딕"/>
        <family val="3"/>
        <charset val="129"/>
      </rPr>
      <t>건설기간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운영비용</t>
    </r>
    <phoneticPr fontId="18" type="noConversion"/>
  </si>
  <si>
    <r>
      <rPr>
        <sz val="10"/>
        <rFont val="맑은 고딕"/>
        <family val="3"/>
        <charset val="129"/>
      </rPr>
      <t>후순위차입금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이자</t>
    </r>
    <phoneticPr fontId="18" type="noConversion"/>
  </si>
  <si>
    <r>
      <rPr>
        <sz val="10"/>
        <rFont val="맑은 고딕"/>
        <family val="3"/>
        <charset val="129"/>
      </rPr>
      <t>재조달수수료</t>
    </r>
    <phoneticPr fontId="18" type="noConversion"/>
  </si>
  <si>
    <r>
      <t>5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발생액</t>
    </r>
  </si>
  <si>
    <r>
      <t>6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발생액</t>
    </r>
  </si>
  <si>
    <r>
      <t>7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발생액</t>
    </r>
  </si>
  <si>
    <r>
      <t>8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발생액</t>
    </r>
  </si>
  <si>
    <r>
      <t>9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발생액</t>
    </r>
  </si>
  <si>
    <r>
      <t>10</t>
    </r>
    <r>
      <rPr>
        <sz val="10"/>
        <rFont val="맑은 고딕"/>
        <family val="3"/>
        <charset val="129"/>
      </rPr>
      <t>년전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발생액</t>
    </r>
  </si>
  <si>
    <t>일일발전시간 - 운영 3년차</t>
  </si>
  <si>
    <t>일일발전시간 - 운영 3년차 이후</t>
  </si>
  <si>
    <t>대출금액</t>
    <phoneticPr fontId="14" type="noConversion"/>
  </si>
  <si>
    <t>Tr. A</t>
    <phoneticPr fontId="14" type="noConversion"/>
  </si>
  <si>
    <t>Tr. B</t>
    <phoneticPr fontId="14" type="noConversion"/>
  </si>
  <si>
    <t>Tr. C</t>
    <phoneticPr fontId="14" type="noConversion"/>
  </si>
  <si>
    <r>
      <rPr>
        <sz val="10"/>
        <color theme="0" tint="-0.499984740745262"/>
        <rFont val="맑은 고딕"/>
        <family val="2"/>
        <charset val="129"/>
      </rPr>
      <t>대출약정서</t>
    </r>
    <r>
      <rPr>
        <sz val="10"/>
        <color theme="0" tint="-0.499984740745262"/>
        <rFont val="Arial"/>
        <family val="2"/>
      </rPr>
      <t>(</t>
    </r>
    <r>
      <rPr>
        <sz val="10"/>
        <color theme="0" tint="-0.499984740745262"/>
        <rFont val="Arial Unicode MS"/>
        <family val="2"/>
        <charset val="129"/>
      </rPr>
      <t>안)</t>
    </r>
    <phoneticPr fontId="14" type="noConversion"/>
  </si>
  <si>
    <t>대출약정서(안)</t>
  </si>
  <si>
    <r>
      <t xml:space="preserve">SG </t>
    </r>
    <r>
      <rPr>
        <sz val="10"/>
        <color theme="0" tint="-0.499984740745262"/>
        <rFont val="맑은 고딕"/>
        <family val="3"/>
        <charset val="129"/>
      </rPr>
      <t>가정</t>
    </r>
    <phoneticPr fontId="14" type="noConversion"/>
  </si>
  <si>
    <r>
      <rPr>
        <sz val="10"/>
        <color theme="0" tint="-0.499984740745262"/>
        <rFont val="맑은 고딕"/>
        <family val="3"/>
        <charset val="129"/>
      </rPr>
      <t>전력거래소</t>
    </r>
    <r>
      <rPr>
        <sz val="10"/>
        <color theme="0" tint="-0.499984740745262"/>
        <rFont val="Arial"/>
        <family val="2"/>
      </rPr>
      <t xml:space="preserve">, </t>
    </r>
    <r>
      <rPr>
        <sz val="10"/>
        <color theme="0" tint="-0.499984740745262"/>
        <rFont val="맑은 고딕"/>
        <family val="3"/>
        <charset val="129"/>
      </rPr>
      <t>신ㆍ재생에너지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공급의무화제도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및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연료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혼합의무화제도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관리ㆍ운영지침</t>
    </r>
    <phoneticPr fontId="14" type="noConversion"/>
  </si>
  <si>
    <r>
      <rPr>
        <sz val="10"/>
        <color theme="0" tint="-0.499984740745262"/>
        <rFont val="맑은 고딕"/>
        <family val="3"/>
        <charset val="129"/>
      </rPr>
      <t>법인세법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제</t>
    </r>
    <r>
      <rPr>
        <sz val="10"/>
        <color theme="0" tint="-0.499984740745262"/>
        <rFont val="Arial"/>
        <family val="2"/>
      </rPr>
      <t>55</t>
    </r>
    <r>
      <rPr>
        <sz val="10"/>
        <color theme="0" tint="-0.499984740745262"/>
        <rFont val="맑은 고딕"/>
        <family val="3"/>
        <charset val="129"/>
      </rPr>
      <t>조</t>
    </r>
    <phoneticPr fontId="14" type="noConversion"/>
  </si>
  <si>
    <r>
      <rPr>
        <sz val="10"/>
        <color theme="0" tint="-0.499984740745262"/>
        <rFont val="맑은 고딕"/>
        <family val="3"/>
        <charset val="129"/>
      </rPr>
      <t>법인세법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제</t>
    </r>
    <r>
      <rPr>
        <sz val="10"/>
        <color theme="0" tint="-0.499984740745262"/>
        <rFont val="Arial"/>
        <family val="2"/>
      </rPr>
      <t>13</t>
    </r>
    <r>
      <rPr>
        <sz val="10"/>
        <color theme="0" tint="-0.499984740745262"/>
        <rFont val="맑은 고딕"/>
        <family val="3"/>
        <charset val="129"/>
      </rPr>
      <t>조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및</t>
    </r>
    <r>
      <rPr>
        <sz val="10"/>
        <color theme="0" tint="-0.499984740745262"/>
        <rFont val="Arial"/>
        <family val="2"/>
      </rPr>
      <t xml:space="preserve"> 91</t>
    </r>
    <r>
      <rPr>
        <sz val="10"/>
        <color theme="0" tint="-0.499984740745262"/>
        <rFont val="맑은 고딕"/>
        <family val="3"/>
        <charset val="129"/>
      </rPr>
      <t>조</t>
    </r>
    <phoneticPr fontId="14" type="noConversion"/>
  </si>
  <si>
    <r>
      <rPr>
        <sz val="10"/>
        <color theme="0" tint="-0.499984740745262"/>
        <rFont val="맑은 고딕"/>
        <family val="3"/>
        <charset val="129"/>
      </rPr>
      <t>조세특례제한법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제</t>
    </r>
    <r>
      <rPr>
        <sz val="10"/>
        <color theme="0" tint="-0.499984740745262"/>
        <rFont val="Arial"/>
        <family val="2"/>
      </rPr>
      <t xml:space="preserve"> 24</t>
    </r>
    <r>
      <rPr>
        <sz val="10"/>
        <color theme="0" tint="-0.499984740745262"/>
        <rFont val="맑은 고딕"/>
        <family val="3"/>
        <charset val="129"/>
      </rPr>
      <t>조</t>
    </r>
    <phoneticPr fontId="14" type="noConversion"/>
  </si>
  <si>
    <r>
      <rPr>
        <sz val="10"/>
        <color theme="0" tint="-0.499984740745262"/>
        <rFont val="맑은 고딕"/>
        <family val="3"/>
        <charset val="129"/>
      </rPr>
      <t>조세특례제한법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제</t>
    </r>
    <r>
      <rPr>
        <sz val="10"/>
        <color theme="0" tint="-0.499984740745262"/>
        <rFont val="Arial"/>
        <family val="2"/>
      </rPr>
      <t xml:space="preserve"> 132</t>
    </r>
    <r>
      <rPr>
        <sz val="10"/>
        <color theme="0" tint="-0.499984740745262"/>
        <rFont val="맑은 고딕"/>
        <family val="3"/>
        <charset val="129"/>
      </rPr>
      <t>조</t>
    </r>
    <phoneticPr fontId="14" type="noConversion"/>
  </si>
  <si>
    <t>PPA 1 - Amazon</t>
    <phoneticPr fontId="14" type="noConversion"/>
  </si>
  <si>
    <t>PPA 2 - SK E&amp;S</t>
    <phoneticPr fontId="14" type="noConversion"/>
  </si>
  <si>
    <t>1Q</t>
    <phoneticPr fontId="14" type="noConversion"/>
  </si>
  <si>
    <t>2Q</t>
    <phoneticPr fontId="14" type="noConversion"/>
  </si>
  <si>
    <t>3Q</t>
    <phoneticPr fontId="14" type="noConversion"/>
  </si>
  <si>
    <t>4Q</t>
    <phoneticPr fontId="14" type="noConversion"/>
  </si>
  <si>
    <t>재원조달액</t>
    <phoneticPr fontId="14" type="noConversion"/>
  </si>
  <si>
    <t>매출액 추정결과</t>
    <phoneticPr fontId="14" type="noConversion"/>
  </si>
  <si>
    <t>운영 1년차</t>
    <phoneticPr fontId="14" type="noConversion"/>
  </si>
  <si>
    <t>운영 10년차</t>
    <phoneticPr fontId="14" type="noConversion"/>
  </si>
  <si>
    <t>운영 20년차</t>
    <phoneticPr fontId="14" type="noConversion"/>
  </si>
  <si>
    <t>전력공급계약서(안)</t>
    <phoneticPr fontId="14" type="noConversion"/>
  </si>
  <si>
    <t>SG 추정결과</t>
    <phoneticPr fontId="14" type="noConversion"/>
  </si>
  <si>
    <t>O&amp;M계약서(안)</t>
    <phoneticPr fontId="14" type="noConversion"/>
  </si>
  <si>
    <t>부지임대차계약서(안)</t>
    <phoneticPr fontId="14" type="noConversion"/>
  </si>
  <si>
    <r>
      <rPr>
        <sz val="10"/>
        <rFont val="Arial"/>
        <family val="3"/>
      </rPr>
      <t>EPC</t>
    </r>
    <r>
      <rPr>
        <sz val="10"/>
        <rFont val="Arial Unicode MS"/>
        <family val="3"/>
        <charset val="129"/>
      </rPr>
      <t>사의 보증발전시간</t>
    </r>
    <phoneticPr fontId="14" type="noConversion"/>
  </si>
  <si>
    <r>
      <rPr>
        <sz val="10"/>
        <rFont val="맑은 고딕"/>
        <family val="3"/>
        <charset val="129"/>
      </rPr>
      <t>계절성에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따른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분기별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발전량</t>
    </r>
    <phoneticPr fontId="14" type="noConversion"/>
  </si>
  <si>
    <r>
      <rPr>
        <sz val="10"/>
        <rFont val="맑은 고딕"/>
        <family val="3"/>
        <charset val="129"/>
      </rPr>
      <t xml:space="preserve">보증발전시간 &lt; </t>
    </r>
    <r>
      <rPr>
        <sz val="10"/>
        <rFont val="Arial"/>
        <family val="3"/>
      </rPr>
      <t xml:space="preserve">X &lt; </t>
    </r>
    <r>
      <rPr>
        <sz val="10"/>
        <rFont val="맑은 고딕"/>
        <family val="3"/>
        <charset val="129"/>
      </rPr>
      <t xml:space="preserve">인근발전소 발전시간 및 </t>
    </r>
    <r>
      <rPr>
        <sz val="10"/>
        <rFont val="Arial"/>
        <family val="3"/>
      </rPr>
      <t xml:space="preserve">PV syst </t>
    </r>
    <r>
      <rPr>
        <sz val="10"/>
        <rFont val="Arial Unicode MS"/>
        <family val="3"/>
        <charset val="129"/>
      </rPr>
      <t>시뮬레이션 결과</t>
    </r>
    <phoneticPr fontId="14" type="noConversion"/>
  </si>
  <si>
    <t>EPC계약서(안)</t>
    <phoneticPr fontId="14" type="noConversion"/>
  </si>
  <si>
    <r>
      <rPr>
        <sz val="10"/>
        <color rgb="FF000000"/>
        <rFont val="맑은 고딕"/>
        <family val="3"/>
        <charset val="129"/>
      </rPr>
      <t>선순위차입금</t>
    </r>
    <r>
      <rPr>
        <sz val="10"/>
        <color rgb="FF000000"/>
        <rFont val="Arial"/>
        <family val="2"/>
      </rPr>
      <t>B</t>
    </r>
    <phoneticPr fontId="14" type="noConversion"/>
  </si>
  <si>
    <r>
      <rPr>
        <b/>
        <sz val="9"/>
        <color theme="0"/>
        <rFont val="맑은 고딕"/>
        <family val="3"/>
        <charset val="129"/>
      </rPr>
      <t>보증발전시간</t>
    </r>
  </si>
  <si>
    <r>
      <rPr>
        <b/>
        <sz val="9"/>
        <color theme="0"/>
        <rFont val="맑은 고딕"/>
        <family val="3"/>
        <charset val="129"/>
      </rPr>
      <t>인근</t>
    </r>
    <r>
      <rPr>
        <b/>
        <sz val="9"/>
        <color theme="0"/>
        <rFont val="Arial"/>
        <family val="2"/>
      </rPr>
      <t xml:space="preserve"> </t>
    </r>
    <r>
      <rPr>
        <b/>
        <sz val="9"/>
        <color theme="0"/>
        <rFont val="맑은 고딕"/>
        <family val="3"/>
        <charset val="129"/>
      </rPr>
      <t>레퍼런스</t>
    </r>
    <phoneticPr fontId="14" type="noConversion"/>
  </si>
  <si>
    <r>
      <rPr>
        <sz val="10"/>
        <color theme="0" tint="-0.499984740745262"/>
        <rFont val="맑은 고딕"/>
        <family val="3"/>
        <charset val="129"/>
      </rPr>
      <t>선순위차입금</t>
    </r>
    <r>
      <rPr>
        <sz val="10"/>
        <color theme="0" tint="-0.499984740745262"/>
        <rFont val="Arial"/>
        <family val="2"/>
      </rPr>
      <t>C(</t>
    </r>
    <r>
      <rPr>
        <sz val="10"/>
        <color theme="0" tint="-0.499984740745262"/>
        <rFont val="맑은 고딕"/>
        <family val="3"/>
        <charset val="129"/>
      </rPr>
      <t>잔여재원</t>
    </r>
    <r>
      <rPr>
        <sz val="10"/>
        <color theme="0" tint="-0.499984740745262"/>
        <rFont val="Arial"/>
        <family val="2"/>
      </rPr>
      <t xml:space="preserve"> </t>
    </r>
    <r>
      <rPr>
        <sz val="10"/>
        <color theme="0" tint="-0.499984740745262"/>
        <rFont val="맑은 고딕"/>
        <family val="3"/>
        <charset val="129"/>
      </rPr>
      <t>조달</t>
    </r>
    <r>
      <rPr>
        <sz val="10"/>
        <color theme="0" tint="-0.499984740745262"/>
        <rFont val="Arial"/>
        <family val="2"/>
      </rPr>
      <t>)</t>
    </r>
    <phoneticPr fontId="14" type="noConversion"/>
  </si>
  <si>
    <r>
      <rPr>
        <sz val="10"/>
        <rFont val="맑은 고딕"/>
        <family val="3"/>
        <charset val="129"/>
      </rPr>
      <t>선순위차입금</t>
    </r>
    <r>
      <rPr>
        <sz val="10"/>
        <rFont val="Arial"/>
        <family val="3"/>
      </rPr>
      <t>C</t>
    </r>
    <phoneticPr fontId="14" type="noConversion"/>
  </si>
  <si>
    <r>
      <t xml:space="preserve">DSRA </t>
    </r>
    <r>
      <rPr>
        <b/>
        <u/>
        <sz val="10"/>
        <color theme="1"/>
        <rFont val="맑은 고딕"/>
        <family val="3"/>
        <charset val="129"/>
      </rPr>
      <t>적립계정</t>
    </r>
    <phoneticPr fontId="122" type="noConversion"/>
  </si>
  <si>
    <r>
      <rPr>
        <b/>
        <u/>
        <sz val="10"/>
        <rFont val="맑은 고딕"/>
        <family val="3"/>
        <charset val="129"/>
      </rPr>
      <t>예비비</t>
    </r>
    <phoneticPr fontId="14" type="noConversion"/>
  </si>
  <si>
    <r>
      <rPr>
        <sz val="10"/>
        <rFont val="맑은 고딕"/>
        <family val="3"/>
        <charset val="129"/>
      </rPr>
      <t>예비비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제외한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사업비</t>
    </r>
    <phoneticPr fontId="14" type="noConversion"/>
  </si>
  <si>
    <r>
      <rPr>
        <sz val="10"/>
        <rFont val="맑은 고딕"/>
        <family val="3"/>
        <charset val="129"/>
      </rPr>
      <t>예비비</t>
    </r>
    <r>
      <rPr>
        <sz val="10"/>
        <rFont val="Arial"/>
        <family val="2"/>
      </rPr>
      <t>(</t>
    </r>
    <r>
      <rPr>
        <sz val="10"/>
        <rFont val="맑은 고딕"/>
        <family val="3"/>
        <charset val="129"/>
      </rPr>
      <t>수식</t>
    </r>
    <r>
      <rPr>
        <sz val="10"/>
        <rFont val="Arial"/>
        <family val="2"/>
      </rPr>
      <t>)</t>
    </r>
    <phoneticPr fontId="14" type="noConversion"/>
  </si>
  <si>
    <r>
      <t xml:space="preserve">FY2027 </t>
    </r>
    <r>
      <rPr>
        <sz val="10"/>
        <rFont val="맑은 고딕"/>
        <family val="3"/>
        <charset val="129"/>
      </rPr>
      <t>이후</t>
    </r>
    <r>
      <rPr>
        <sz val="10"/>
        <rFont val="Arial"/>
        <family val="2"/>
      </rPr>
      <t xml:space="preserve"> - DSRA </t>
    </r>
    <r>
      <rPr>
        <sz val="10"/>
        <rFont val="맑은 고딕"/>
        <family val="3"/>
        <charset val="129"/>
      </rPr>
      <t>적립월수</t>
    </r>
    <phoneticPr fontId="14" type="noConversion"/>
  </si>
  <si>
    <t>FY2027~</t>
    <phoneticPr fontId="117" type="noConversion"/>
  </si>
  <si>
    <t>용량비율</t>
    <phoneticPr fontId="14" type="noConversion"/>
  </si>
  <si>
    <r>
      <t xml:space="preserve">DSRA </t>
    </r>
    <r>
      <rPr>
        <sz val="9"/>
        <rFont val="Arial Unicode MS"/>
        <family val="2"/>
        <charset val="129"/>
      </rPr>
      <t>순증감</t>
    </r>
    <r>
      <rPr>
        <sz val="9"/>
        <rFont val="Arial"/>
        <family val="2"/>
      </rPr>
      <t>(D)</t>
    </r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</si>
</sst>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1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&quot;Case &quot;#,##0"/>
    <numFmt numFmtId="177" formatCode="0.00&quot;년&quot;"/>
    <numFmt numFmtId="178" formatCode="0.0%"/>
    <numFmt numFmtId="179" formatCode="0.0000%"/>
    <numFmt numFmtId="180" formatCode="0.00&quot; x&quot;"/>
    <numFmt numFmtId="181" formatCode="[$-409]mmm&quot;-&quot;yy;@"/>
    <numFmt numFmtId="182" formatCode="_-* #,##0.0_-;\-* #,##0.0_-;_-* &quot;-&quot;_-;_-@_-"/>
    <numFmt numFmtId="183" formatCode="yyyy&quot;-&quot;m&quot;-&quot;d;@"/>
    <numFmt numFmtId="184" formatCode="0_);\(0\)"/>
    <numFmt numFmtId="185" formatCode="_-* #,##0.00_-;\-* #,##0.00_-;_-* &quot;-&quot;_-;_-@_-"/>
    <numFmt numFmtId="186" formatCode="_-* #,##0.000_-;\-* #,##0.000_-;_-* &quot;-&quot;_-;_-@_-"/>
    <numFmt numFmtId="187" formatCode="0.000_ "/>
    <numFmt numFmtId="188" formatCode="#,##0_);\(#,##0\);\-_)"/>
    <numFmt numFmtId="189" formatCode="0.000%"/>
    <numFmt numFmtId="190" formatCode="_-* #,##0_-;[Red]_-* \(#,##0\);_-* &quot;-&quot;_-;_-@_-"/>
    <numFmt numFmtId="191" formatCode="#,##0_);[Red]\(#,##0\)"/>
    <numFmt numFmtId="192" formatCode="_ * #,##0_ ;_ * \-#,##0_ ;_ * &quot;-&quot;_ ;_ @_ "/>
    <numFmt numFmtId="193" formatCode="_ * #,##0.00_ ;_ * \-#,##0.00_ ;_ * &quot;-&quot;??_ ;_ @_ "/>
    <numFmt numFmtId="194" formatCode="0.0000"/>
    <numFmt numFmtId="195" formatCode="_-* #,##0_)_-;* \(#,##0\)_-;_-* &quot;-&quot;??_-;_-@_-"/>
    <numFmt numFmtId="196" formatCode="\ \ @"/>
    <numFmt numFmtId="197" formatCode="0.0"/>
    <numFmt numFmtId="198" formatCode="0.000"/>
    <numFmt numFmtId="199" formatCode="_-\ #,##0.0_-;\-\ #,##0.0_-;_-* &quot;-&quot;_-;_-@_-"/>
    <numFmt numFmtId="200" formatCode="0&quot;개월&quot;"/>
    <numFmt numFmtId="201" formatCode="0.0&quot;MW&quot;"/>
    <numFmt numFmtId="202" formatCode="_-[$€-2]* #,##0.00_-;\-[$€-2]* #,##0.00_-;_-[$€-2]* &quot;-&quot;??_-"/>
    <numFmt numFmtId="203" formatCode="[$-409]d/mmm/yy;@"/>
    <numFmt numFmtId="204" formatCode="#,##0.0&quot;년&quot;"/>
    <numFmt numFmtId="205" formatCode="#,##0.00&quot;년&quot;"/>
    <numFmt numFmtId="206" formatCode="_-* #,##0.0000_-;\-* #,##0.0000_-;_-* &quot;-&quot;????_-;_-@_-"/>
    <numFmt numFmtId="207" formatCode="_(* #,##0_);_(* \(#,##0\);_(* &quot;-&quot;??_);_(@_)"/>
    <numFmt numFmtId="208" formatCode="_(* #,##0.0_);_(* \(#,##0.0\);_(* &quot;-&quot;??_);_(@_)"/>
    <numFmt numFmtId="209" formatCode="#,##0_ ;\(#,##0\)_-;&quot;-&quot;"/>
    <numFmt numFmtId="210" formatCode="&quot;$&quot;#,##0_);[Red]\(&quot;$&quot;#,##0\)"/>
    <numFmt numFmtId="211" formatCode="#,##0.00\ &quot;Pts&quot;;\-#,##0.00\ &quot;Pts&quot;"/>
    <numFmt numFmtId="212" formatCode="_(&quot;$&quot;* #\!\,##0_);_(&quot;$&quot;* &quot;₩&quot;&quot;₩&quot;&quot;₩&quot;&quot;₩&quot;&quot;₩&quot;&quot;₩&quot;\!\(#\!\,##0&quot;₩&quot;&quot;₩&quot;&quot;₩&quot;&quot;₩&quot;&quot;₩&quot;&quot;₩&quot;\!\);_(&quot;$&quot;* &quot;-&quot;_);_(@_)"/>
    <numFmt numFmtId="213" formatCode="#,##0_ "/>
    <numFmt numFmtId="214" formatCode="&quot;US$&quot;#,##0_);[Red]\(&quot;US$&quot;#,##0\)"/>
    <numFmt numFmtId="215" formatCode="\ @\ "/>
    <numFmt numFmtId="216" formatCode="#,##0.0"/>
    <numFmt numFmtId="217" formatCode="#,##0.0_);\(#,##0.0\)"/>
    <numFmt numFmtId="218" formatCode="_ &quot;₩&quot;* #,##0_ ;_ &quot;₩&quot;* \-#,##0_ ;_ &quot;₩&quot;* &quot;-&quot;_ ;_ @_ "/>
    <numFmt numFmtId="219" formatCode="_ &quot;₩&quot;* #,##0.00_ ;_ &quot;₩&quot;* \-#,##0.00_ ;_ &quot;₩&quot;* &quot;-&quot;??_ ;_ @_ "/>
    <numFmt numFmtId="220" formatCode="#,##0;&quot;△&quot;#,##0"/>
    <numFmt numFmtId="221" formatCode="&quot;₩&quot;#,##0"/>
    <numFmt numFmtId="222" formatCode="_-* #,##0.0000_-;[Red]_-* \(#,##0.0000\);_-* &quot;-&quot;_-;_-@_-"/>
    <numFmt numFmtId="223" formatCode="#,##0.00000_);\(#,##0.00000\);\-_)"/>
    <numFmt numFmtId="224" formatCode="#,##0_);[Red]\(#,##0\);\-"/>
    <numFmt numFmtId="225" formatCode="0.00\x"/>
    <numFmt numFmtId="226" formatCode="#,##0;\(#,##0\);\-"/>
    <numFmt numFmtId="227" formatCode="_(#,##0_);\(#,##0\);_(\-_)"/>
    <numFmt numFmtId="228" formatCode="_(* #,##0_);_(* \(#,##0\);_(* &quot;-&quot;_);_(@_)"/>
    <numFmt numFmtId="229" formatCode="0.0&quot;yrs&quot;"/>
    <numFmt numFmtId="230" formatCode="_-* #,##0.0_-;[Red]_-* \(#,##0.0\);_-* &quot;-&quot;_-;_-@_-"/>
    <numFmt numFmtId="231" formatCode="#,##0;[Black]\(#,##0\);\-"/>
    <numFmt numFmtId="232" formatCode="#,##0.00;[Black]\(#,##0.00\);\-"/>
    <numFmt numFmtId="233" formatCode="#,##0.00000000000_);\(#,##0.00000000000\)"/>
    <numFmt numFmtId="234" formatCode="###0&quot;순위&quot;"/>
    <numFmt numFmtId="235" formatCode="0&quot;순&quot;&quot;위&quot;"/>
    <numFmt numFmtId="236" formatCode="_-* #,##0.00000_-;\-* #,##0.00000_-;_-* &quot;-&quot;_-;_-@_-"/>
    <numFmt numFmtId="237" formatCode="_(0.00%_);\(0.00%\);_(\-_)"/>
    <numFmt numFmtId="238" formatCode="0_);[Red]\(0\)"/>
    <numFmt numFmtId="239" formatCode="#,##0_ &quot;백만원/MWH&quot;"/>
    <numFmt numFmtId="240" formatCode="_-* #,##0_-;\-* #,##0_-;_-* &quot;-&quot;?_-;_-@_-"/>
    <numFmt numFmtId="241" formatCode="0.0_);[Red]\(0.0\)"/>
    <numFmt numFmtId="242" formatCode="#,##0&quot;차 유상감자&quot;"/>
    <numFmt numFmtId="243" formatCode="0.00_ "/>
    <numFmt numFmtId="244" formatCode="_(* #,##0.00_);_(* \(#,##0.00\);_(* &quot;-&quot;??_);_(@_)"/>
    <numFmt numFmtId="245" formatCode="0\ &quot;분기&quot;"/>
    <numFmt numFmtId="246" formatCode="0.0&quot;개월&quot;"/>
    <numFmt numFmtId="247" formatCode="#,##0;[Red]\(#,##0\);\-"/>
    <numFmt numFmtId="248" formatCode="#,##0.00&quot;x&quot;;[Black]\(#,##0.00\);\-"/>
    <numFmt numFmtId="249" formatCode="0.0\ &quot;개월&quot;"/>
    <numFmt numFmtId="250" formatCode="#,##0.00&quot;년&quot;;[Black]\(#,##0.00\);\-"/>
    <numFmt numFmtId="251" formatCode="0.000_);[Red]\(0.000\)"/>
    <numFmt numFmtId="252" formatCode="&quot;FY&quot;0"/>
  </numFmts>
  <fonts count="251">
    <font>
      <sz val="11"/>
      <name val="돋움"/>
      <family val="3"/>
      <charset val="129"/>
    </font>
    <font>
      <sz val="10"/>
      <color theme="1"/>
      <name val="맑은 고딕"/>
      <family val="2"/>
      <charset val="129"/>
    </font>
    <font>
      <sz val="10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굴림"/>
      <family val="3"/>
      <charset val="129"/>
    </font>
    <font>
      <b/>
      <sz val="10"/>
      <name val="Arial"/>
      <family val="2"/>
    </font>
    <font>
      <sz val="8"/>
      <name val="돋움"/>
      <family val="3"/>
      <charset val="129"/>
    </font>
    <font>
      <sz val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1"/>
      <color indexed="8"/>
      <name val="맑은 고딕"/>
      <family val="3"/>
      <charset val="129"/>
    </font>
    <font>
      <sz val="12"/>
      <name val="바탕체"/>
      <family val="1"/>
      <charset val="129"/>
    </font>
    <font>
      <i/>
      <sz val="12"/>
      <name val="바탕체"/>
      <family val="1"/>
      <charset val="129"/>
    </font>
    <font>
      <sz val="10"/>
      <name val="MS Sans Serif"/>
      <family val="2"/>
    </font>
    <font>
      <sz val="10"/>
      <name val="Times New Roman"/>
      <family val="1"/>
    </font>
    <font>
      <sz val="10"/>
      <name val="굴림체"/>
      <family val="3"/>
      <charset val="129"/>
    </font>
    <font>
      <sz val="10"/>
      <name val="Helvetica 45 Light"/>
      <family val="2"/>
    </font>
    <font>
      <sz val="12"/>
      <name val="Times New Roman"/>
      <family val="1"/>
    </font>
    <font>
      <b/>
      <sz val="12"/>
      <name val="바탕체"/>
      <family val="1"/>
      <charset val="129"/>
    </font>
    <font>
      <sz val="12"/>
      <name val="ⓒoUAAA¨u"/>
      <family val="1"/>
      <charset val="129"/>
    </font>
    <font>
      <sz val="11"/>
      <name val="￥i￠￢￠?o"/>
      <family val="3"/>
      <charset val="129"/>
    </font>
    <font>
      <sz val="11"/>
      <name val="µ¸¿ò"/>
      <family val="3"/>
      <charset val="129"/>
    </font>
    <font>
      <sz val="12"/>
      <name val="¹UAAA¼"/>
      <family val="3"/>
      <charset val="129"/>
    </font>
    <font>
      <sz val="12"/>
      <name val="System"/>
      <family val="2"/>
      <charset val="129"/>
    </font>
    <font>
      <sz val="12"/>
      <name val="¹ÙÅÁÃ¼"/>
      <family val="1"/>
      <charset val="129"/>
    </font>
    <font>
      <b/>
      <sz val="10"/>
      <name val="Helv"/>
      <family val="2"/>
    </font>
    <font>
      <sz val="11"/>
      <name val="Tahoma"/>
      <family val="2"/>
    </font>
    <font>
      <sz val="10"/>
      <name val="Palatino"/>
      <family val="1"/>
    </font>
    <font>
      <u/>
      <sz val="10"/>
      <color indexed="36"/>
      <name val="Arial"/>
      <family val="2"/>
    </font>
    <font>
      <b/>
      <sz val="12"/>
      <name val="Helv"/>
      <family val="2"/>
    </font>
    <font>
      <b/>
      <sz val="12"/>
      <color indexed="8"/>
      <name val="Arial"/>
      <family val="2"/>
    </font>
    <font>
      <u/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sz val="11"/>
      <name val="Helv"/>
      <family val="2"/>
    </font>
    <font>
      <sz val="7"/>
      <name val="Small Fonts"/>
      <family val="2"/>
    </font>
    <font>
      <sz val="12"/>
      <name val="Helv"/>
      <family val="2"/>
    </font>
    <font>
      <i/>
      <sz val="10"/>
      <name val="Arial"/>
      <family val="2"/>
    </font>
    <font>
      <sz val="12"/>
      <name val="굴림체"/>
      <family val="3"/>
      <charset val="129"/>
    </font>
    <font>
      <b/>
      <sz val="20"/>
      <color indexed="10"/>
      <name val="Arial"/>
      <family val="2"/>
    </font>
    <font>
      <b/>
      <u/>
      <sz val="13"/>
      <name val="굴림체"/>
      <family val="3"/>
      <charset val="129"/>
    </font>
    <font>
      <sz val="8"/>
      <name val="바탕체"/>
      <family val="1"/>
      <charset val="129"/>
    </font>
    <font>
      <b/>
      <sz val="1"/>
      <color indexed="8"/>
      <name val="Courier"/>
      <family val="3"/>
    </font>
    <font>
      <sz val="1"/>
      <color indexed="8"/>
      <name val="Courier"/>
      <family val="3"/>
    </font>
    <font>
      <sz val="11"/>
      <name val="굴림체"/>
      <family val="3"/>
      <charset val="129"/>
    </font>
    <font>
      <u/>
      <sz val="11"/>
      <color indexed="36"/>
      <name val="돋움"/>
      <family val="3"/>
      <charset val="129"/>
    </font>
    <font>
      <sz val="12"/>
      <name val="명조"/>
      <family val="3"/>
      <charset val="129"/>
    </font>
    <font>
      <sz val="10"/>
      <name val="명조"/>
      <family val="3"/>
      <charset val="129"/>
    </font>
    <font>
      <sz val="9"/>
      <name val="돋움"/>
      <family val="3"/>
      <charset val="129"/>
    </font>
    <font>
      <sz val="11"/>
      <color indexed="9"/>
      <name val="돋움"/>
      <family val="3"/>
      <charset val="129"/>
    </font>
    <font>
      <sz val="11"/>
      <color indexed="8"/>
      <name val="굴림"/>
      <family val="3"/>
      <charset val="129"/>
    </font>
    <font>
      <sz val="10"/>
      <name val="돋움체"/>
      <family val="3"/>
      <charset val="129"/>
    </font>
    <font>
      <b/>
      <sz val="11"/>
      <color rgb="FF000000"/>
      <name val="Arial"/>
      <family val="2"/>
    </font>
    <font>
      <u/>
      <sz val="11"/>
      <color theme="10"/>
      <name val="돋움"/>
      <family val="3"/>
      <charset val="129"/>
    </font>
    <font>
      <sz val="8"/>
      <name val="굴림"/>
      <family val="3"/>
      <charset val="129"/>
    </font>
    <font>
      <b/>
      <u/>
      <sz val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indexed="9"/>
      <name val="Arial"/>
      <family val="2"/>
    </font>
    <font>
      <sz val="12"/>
      <color indexed="9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0"/>
      <color theme="0" tint="-0.499984740745262"/>
      <name val="Arial"/>
      <family val="2"/>
    </font>
    <font>
      <sz val="10"/>
      <color theme="0" tint="-0.499984740745262"/>
      <name val="맑은 고딕"/>
      <family val="3"/>
      <charset val="129"/>
    </font>
    <font>
      <sz val="10"/>
      <color indexed="9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맑은 고딕"/>
      <family val="3"/>
      <charset val="129"/>
    </font>
    <font>
      <sz val="10"/>
      <color rgb="FFFF0000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b/>
      <u/>
      <sz val="10"/>
      <name val="Arial"/>
      <family val="2"/>
    </font>
    <font>
      <sz val="10"/>
      <color theme="1"/>
      <name val="맑은 고딕"/>
      <family val="3"/>
      <charset val="129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color rgb="FFFF0000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indexed="12"/>
      <name val="Arial"/>
      <family val="2"/>
    </font>
    <font>
      <sz val="11"/>
      <color theme="0" tint="-0.499984740745262"/>
      <name val="Arial"/>
      <family val="2"/>
    </font>
    <font>
      <sz val="8"/>
      <name val="맑은 고딕"/>
      <family val="3"/>
      <charset val="129"/>
    </font>
    <font>
      <b/>
      <sz val="11"/>
      <color indexed="9"/>
      <name val="Arial"/>
      <family val="2"/>
    </font>
    <font>
      <b/>
      <sz val="11"/>
      <color rgb="FF0000FF"/>
      <name val="Arial"/>
      <family val="2"/>
    </font>
    <font>
      <sz val="8"/>
      <name val="HelveticaNeue LT 45 Lt"/>
      <family val="2"/>
      <charset val="129"/>
    </font>
    <font>
      <b/>
      <sz val="10"/>
      <color rgb="FFFFC000"/>
      <name val="Arial"/>
      <family val="2"/>
    </font>
    <font>
      <sz val="8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0"/>
      <color indexed="8"/>
      <name val="Arial"/>
      <family val="2"/>
    </font>
    <font>
      <u/>
      <sz val="10"/>
      <color theme="0" tint="-0.499984740745262"/>
      <name val="Arial"/>
      <family val="2"/>
    </font>
    <font>
      <b/>
      <sz val="11"/>
      <color rgb="FF000000"/>
      <name val="맑은 고딕"/>
      <family val="3"/>
      <charset val="129"/>
    </font>
    <font>
      <sz val="11"/>
      <name val="뼻뮝"/>
      <family val="1"/>
      <charset val="129"/>
    </font>
    <font>
      <sz val="12"/>
      <name val="견고딕"/>
      <family val="1"/>
      <charset val="129"/>
    </font>
    <font>
      <sz val="10"/>
      <name val="바탕체"/>
      <family val="1"/>
      <charset val="129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0"/>
      <color indexed="8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sz val="8"/>
      <name val="Helv"/>
      <family val="2"/>
    </font>
    <font>
      <b/>
      <sz val="8"/>
      <color indexed="8"/>
      <name val="Helv"/>
      <family val="2"/>
    </font>
    <font>
      <sz val="11"/>
      <name val="돋움체"/>
      <family val="3"/>
      <charset val="129"/>
    </font>
    <font>
      <sz val="11"/>
      <name val="μ¸¿o"/>
      <family val="3"/>
      <charset val="129"/>
    </font>
    <font>
      <sz val="12"/>
      <name val="¹UAAA¼"/>
      <family val="3"/>
    </font>
    <font>
      <b/>
      <u/>
      <sz val="16"/>
      <name val="굴림"/>
      <family val="3"/>
      <charset val="129"/>
    </font>
    <font>
      <sz val="14"/>
      <color indexed="12"/>
      <name val="궁서"/>
      <family val="1"/>
      <charset val="129"/>
    </font>
    <font>
      <b/>
      <sz val="14"/>
      <color indexed="8"/>
      <name val="굴림체"/>
      <family val="3"/>
      <charset val="129"/>
    </font>
    <font>
      <sz val="9"/>
      <name val="돋움체"/>
      <family val="3"/>
      <charset val="129"/>
    </font>
    <font>
      <sz val="11"/>
      <color rgb="FF000000"/>
      <name val="돋움"/>
      <family val="3"/>
      <charset val="129"/>
    </font>
    <font>
      <u val="singleAccounting"/>
      <sz val="10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b/>
      <sz val="22"/>
      <color indexed="9"/>
      <name val="Arial"/>
      <family val="2"/>
    </font>
    <font>
      <b/>
      <sz val="16"/>
      <color indexed="9"/>
      <name val="Arial"/>
      <family val="2"/>
    </font>
    <font>
      <sz val="16"/>
      <name val="Arial"/>
      <family val="2"/>
    </font>
    <font>
      <b/>
      <u/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0070C0"/>
      <name val="맑은 고딕"/>
      <family val="3"/>
      <charset val="129"/>
    </font>
    <font>
      <b/>
      <sz val="12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b/>
      <sz val="10"/>
      <color rgb="FFC00000"/>
      <name val="Arial"/>
      <family val="2"/>
    </font>
    <font>
      <b/>
      <sz val="10"/>
      <color rgb="FFC00000"/>
      <name val="맑은 고딕"/>
      <family val="3"/>
      <charset val="129"/>
    </font>
    <font>
      <b/>
      <u/>
      <sz val="10"/>
      <color theme="1"/>
      <name val="Arial"/>
      <family val="2"/>
    </font>
    <font>
      <b/>
      <u/>
      <sz val="10"/>
      <color theme="1"/>
      <name val="맑은 고딕"/>
      <family val="3"/>
      <charset val="129"/>
    </font>
    <font>
      <b/>
      <u/>
      <sz val="10"/>
      <color rgb="FFC00000"/>
      <name val="Arial"/>
      <family val="2"/>
    </font>
    <font>
      <sz val="10"/>
      <color theme="1"/>
      <name val="맑은 고딕"/>
      <family val="2"/>
      <charset val="129"/>
      <scheme val="minor"/>
    </font>
    <font>
      <i/>
      <sz val="10"/>
      <color rgb="FFFF0000"/>
      <name val="Arial"/>
      <family val="2"/>
    </font>
    <font>
      <sz val="10"/>
      <color rgb="FFC00000"/>
      <name val="Arial"/>
      <family val="2"/>
    </font>
    <font>
      <b/>
      <u val="singleAccounting"/>
      <sz val="10"/>
      <name val="Arial"/>
      <family val="2"/>
    </font>
    <font>
      <b/>
      <sz val="11"/>
      <color theme="0"/>
      <name val="Arial"/>
      <family val="2"/>
    </font>
    <font>
      <b/>
      <sz val="12"/>
      <color rgb="FFFFC000"/>
      <name val="Arial"/>
      <family val="2"/>
    </font>
    <font>
      <sz val="12"/>
      <color rgb="FFFFC000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10"/>
      <color theme="1"/>
      <name val="Arial"/>
      <family val="2"/>
    </font>
    <font>
      <b/>
      <u/>
      <sz val="10"/>
      <color theme="0"/>
      <name val="Arial"/>
      <family val="2"/>
    </font>
    <font>
      <sz val="9"/>
      <name val="맑은 고딕"/>
      <family val="3"/>
      <charset val="129"/>
    </font>
    <font>
      <b/>
      <sz val="9"/>
      <name val="Arial"/>
      <family val="2"/>
    </font>
    <font>
      <b/>
      <sz val="9"/>
      <name val="맑은 고딕"/>
      <family val="3"/>
      <charset val="129"/>
    </font>
    <font>
      <sz val="9"/>
      <color theme="1"/>
      <name val="Arial"/>
      <family val="2"/>
    </font>
    <font>
      <b/>
      <sz val="9"/>
      <color theme="1"/>
      <name val="맑은 고딕"/>
      <family val="3"/>
      <charset val="129"/>
    </font>
    <font>
      <sz val="11"/>
      <color theme="1"/>
      <name val="Arial"/>
      <family val="2"/>
    </font>
    <font>
      <b/>
      <u/>
      <sz val="10"/>
      <color indexed="12"/>
      <name val="Arial"/>
      <family val="2"/>
    </font>
    <font>
      <u val="singleAccounting"/>
      <sz val="10"/>
      <name val="Arial"/>
      <family val="2"/>
    </font>
    <font>
      <b/>
      <i/>
      <sz val="10"/>
      <color theme="0"/>
      <name val="Arial"/>
      <family val="2"/>
    </font>
    <font>
      <u val="singleAccounting"/>
      <sz val="10"/>
      <color theme="1"/>
      <name val="Arial"/>
      <family val="2"/>
    </font>
    <font>
      <b/>
      <sz val="12"/>
      <color theme="0"/>
      <name val="Arial"/>
      <family val="2"/>
    </font>
    <font>
      <sz val="10"/>
      <name val="맑은 고딕"/>
      <family val="3"/>
      <charset val="129"/>
      <scheme val="minor"/>
    </font>
    <font>
      <sz val="10"/>
      <name val="Arial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indexed="10"/>
      <name val="Arial"/>
      <family val="2"/>
    </font>
    <font>
      <b/>
      <sz val="10"/>
      <color theme="0" tint="-0.499984740745262"/>
      <name val="Arial"/>
      <family val="2"/>
    </font>
    <font>
      <b/>
      <u val="singleAccounting"/>
      <sz val="10"/>
      <color theme="1"/>
      <name val="Arial"/>
      <family val="2"/>
    </font>
    <font>
      <b/>
      <u val="singleAccounting"/>
      <sz val="10"/>
      <color theme="1"/>
      <name val="맑은 고딕"/>
      <family val="3"/>
      <charset val="129"/>
    </font>
    <font>
      <b/>
      <sz val="9"/>
      <color rgb="FFFFC00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b/>
      <sz val="14"/>
      <color theme="1"/>
      <name val="Arial"/>
      <family val="2"/>
    </font>
    <font>
      <b/>
      <sz val="14"/>
      <color theme="0"/>
      <name val="Arial"/>
      <family val="2"/>
    </font>
    <font>
      <b/>
      <sz val="24"/>
      <name val="Arial"/>
      <family val="2"/>
    </font>
    <font>
      <b/>
      <sz val="24"/>
      <color rgb="FFC00000"/>
      <name val="Arial"/>
      <family val="2"/>
    </font>
    <font>
      <b/>
      <i/>
      <sz val="14"/>
      <color theme="3" tint="-0.499984740745262"/>
      <name val="Arial"/>
      <family val="2"/>
    </font>
    <font>
      <b/>
      <i/>
      <sz val="14"/>
      <color theme="0"/>
      <name val="Arial"/>
      <family val="2"/>
    </font>
    <font>
      <i/>
      <sz val="14"/>
      <name val="Arial"/>
      <family val="2"/>
    </font>
    <font>
      <b/>
      <i/>
      <sz val="10"/>
      <color rgb="FFFF0000"/>
      <name val="Arial"/>
      <family val="2"/>
    </font>
    <font>
      <b/>
      <i/>
      <sz val="10"/>
      <color theme="0" tint="-0.499984740745262"/>
      <name val="Arial"/>
      <family val="2"/>
    </font>
    <font>
      <b/>
      <i/>
      <sz val="10"/>
      <name val="Arial"/>
      <family val="2"/>
    </font>
    <font>
      <sz val="11"/>
      <color rgb="FF0000FF"/>
      <name val="Arial"/>
      <family val="2"/>
    </font>
    <font>
      <sz val="10"/>
      <name val="Arial"/>
      <family val="3"/>
    </font>
    <font>
      <b/>
      <sz val="10"/>
      <color indexed="47"/>
      <name val="Arial"/>
      <family val="2"/>
    </font>
    <font>
      <b/>
      <sz val="10"/>
      <color theme="0"/>
      <name val="Arial"/>
      <family val="3"/>
      <charset val="129"/>
    </font>
    <font>
      <b/>
      <sz val="9"/>
      <color theme="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u val="singleAccounting"/>
      <sz val="10"/>
      <name val="맑은 고딕"/>
      <family val="3"/>
      <charset val="129"/>
    </font>
    <font>
      <sz val="10"/>
      <color theme="1"/>
      <name val="Arial"/>
      <family val="3"/>
      <charset val="129"/>
    </font>
    <font>
      <sz val="10"/>
      <color theme="1"/>
      <name val="Arial"/>
      <family val="3"/>
    </font>
    <font>
      <sz val="10"/>
      <color rgb="FF0000FF"/>
      <name val="맑은 고딕"/>
      <family val="3"/>
      <charset val="129"/>
    </font>
    <font>
      <b/>
      <sz val="14"/>
      <name val="맑은 고딕"/>
      <family val="3"/>
      <charset val="129"/>
    </font>
    <font>
      <sz val="9"/>
      <name val="Arial"/>
      <family val="3"/>
    </font>
    <font>
      <sz val="9"/>
      <color theme="0"/>
      <name val="Arial"/>
      <family val="2"/>
    </font>
    <font>
      <sz val="9"/>
      <name val="Arial"/>
      <family val="3"/>
      <charset val="129"/>
    </font>
    <font>
      <sz val="9"/>
      <name val="맑은 고딕"/>
      <family val="2"/>
      <charset val="129"/>
    </font>
    <font>
      <b/>
      <sz val="9"/>
      <name val="Arial Unicode MS"/>
      <family val="2"/>
      <charset val="129"/>
    </font>
    <font>
      <b/>
      <sz val="9"/>
      <name val="Arial"/>
      <family val="3"/>
      <charset val="129"/>
    </font>
    <font>
      <b/>
      <sz val="10"/>
      <name val="맑은 고딕"/>
      <family val="2"/>
      <charset val="129"/>
    </font>
    <font>
      <sz val="10"/>
      <color theme="0" tint="-0.499984740745262"/>
      <name val="맑은 고딕"/>
      <family val="3"/>
      <charset val="129"/>
      <scheme val="minor"/>
    </font>
    <font>
      <sz val="12"/>
      <color theme="0" tint="-0.499984740745262"/>
      <name val="Arial"/>
      <family val="2"/>
    </font>
    <font>
      <b/>
      <sz val="10"/>
      <color theme="0" tint="-0.499984740745262"/>
      <name val="맑은 고딕"/>
      <family val="3"/>
      <charset val="129"/>
    </font>
    <font>
      <b/>
      <sz val="9"/>
      <color indexed="9"/>
      <name val="Arial"/>
      <family val="2"/>
    </font>
    <font>
      <b/>
      <sz val="10"/>
      <name val="Arial"/>
      <family val="3"/>
      <charset val="129"/>
    </font>
    <font>
      <sz val="10"/>
      <name val="Arial Unicode MS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b/>
      <sz val="9"/>
      <color rgb="FFFFC000"/>
      <name val="맑은 고딕"/>
      <family val="3"/>
      <charset val="129"/>
    </font>
    <font>
      <sz val="9"/>
      <color rgb="FF000000"/>
      <name val="Arial"/>
      <family val="2"/>
    </font>
    <font>
      <sz val="9"/>
      <color theme="0" tint="-0.499984740745262"/>
      <name val="Arial"/>
      <family val="2"/>
    </font>
    <font>
      <sz val="9"/>
      <color rgb="FFFF0000"/>
      <name val="Arial"/>
      <family val="2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9"/>
      <color rgb="FF000000"/>
      <name val="Arial"/>
      <family val="2"/>
    </font>
    <font>
      <b/>
      <sz val="9"/>
      <color rgb="FFFF0000"/>
      <name val="Arial"/>
      <family val="2"/>
    </font>
    <font>
      <sz val="10"/>
      <name val="맑은 고딕"/>
      <family val="2"/>
      <charset val="129"/>
    </font>
    <font>
      <b/>
      <u/>
      <sz val="1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8"/>
      <name val="Arial"/>
      <family val="2"/>
    </font>
    <font>
      <sz val="10"/>
      <color theme="0" tint="-0.499984740745262"/>
      <name val="맑은 고딕"/>
      <family val="2"/>
      <charset val="129"/>
    </font>
    <font>
      <sz val="10"/>
      <color theme="0" tint="-0.499984740745262"/>
      <name val="Arial Unicode MS"/>
      <family val="2"/>
      <charset val="129"/>
    </font>
    <font>
      <sz val="10"/>
      <color theme="0" tint="-0.499984740745262"/>
      <name val="Arial"/>
      <family val="2"/>
      <charset val="129"/>
    </font>
    <font>
      <sz val="10"/>
      <color theme="0" tint="-0.499984740745262"/>
      <name val="Arial"/>
      <family val="3"/>
      <charset val="129"/>
    </font>
    <font>
      <sz val="10"/>
      <color rgb="FF000000"/>
      <name val="맑은 고딕"/>
      <family val="3"/>
      <charset val="129"/>
    </font>
    <font>
      <sz val="9"/>
      <name val="Arial Unicode MS"/>
      <family val="2"/>
      <charset val="129"/>
    </font>
  </fonts>
  <fills count="4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lightDown"/>
    </fill>
    <fill>
      <patternFill patternType="solid">
        <fgColor rgb="FFFFC00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rgb="FF808080"/>
      </right>
      <top style="thick">
        <color rgb="FF808080"/>
      </top>
      <bottom style="medium">
        <color rgb="FF808080"/>
      </bottom>
      <diagonal/>
    </border>
    <border>
      <left/>
      <right style="medium">
        <color rgb="FF808080"/>
      </right>
      <top/>
      <bottom/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thick">
        <color rgb="FF80808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249">
    <xf numFmtId="0" fontId="0" fillId="0" borderId="0"/>
    <xf numFmtId="0" fontId="24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24" fillId="0" borderId="0" applyFont="0" applyFill="0" applyBorder="0" applyAlignment="0" applyProtection="0"/>
    <xf numFmtId="178" fontId="21" fillId="2" borderId="0" applyBorder="0">
      <alignment vertical="center"/>
    </xf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24" fillId="0" borderId="0"/>
    <xf numFmtId="0" fontId="25" fillId="0" borderId="0" applyNumberForma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15" fillId="0" borderId="0" applyFont="0" applyFill="0" applyBorder="0" applyAlignment="0" applyProtection="0"/>
    <xf numFmtId="192" fontId="15" fillId="0" borderId="0" applyFont="0" applyFill="0" applyBorder="0" applyAlignment="0" applyProtection="0"/>
    <xf numFmtId="38" fontId="26" fillId="0" borderId="0" applyFont="0" applyFill="0" applyBorder="0" applyAlignment="0" applyProtection="0"/>
    <xf numFmtId="0" fontId="15" fillId="0" borderId="0"/>
    <xf numFmtId="193" fontId="15" fillId="0" borderId="0" applyFont="0" applyFill="0" applyBorder="0" applyAlignment="0" applyProtection="0"/>
    <xf numFmtId="0" fontId="27" fillId="0" borderId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40" fontId="26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40" fontId="26" fillId="0" borderId="0" applyFont="0" applyFill="0" applyBorder="0" applyAlignment="0" applyProtection="0"/>
    <xf numFmtId="0" fontId="15" fillId="0" borderId="0" applyFont="0" applyFill="0" applyBorder="0" applyAlignment="0" applyProtection="0"/>
    <xf numFmtId="193" fontId="15" fillId="0" borderId="0" applyFont="0" applyFill="0" applyBorder="0" applyAlignment="0" applyProtection="0"/>
    <xf numFmtId="40" fontId="26" fillId="0" borderId="0" applyFont="0" applyFill="0" applyBorder="0" applyAlignment="0" applyProtection="0"/>
    <xf numFmtId="0" fontId="15" fillId="0" borderId="0" applyFont="0" applyFill="0" applyBorder="0" applyAlignment="0" applyProtection="0"/>
    <xf numFmtId="193" fontId="15" fillId="0" borderId="0" applyFont="0" applyFill="0" applyBorder="0" applyAlignment="0" applyProtection="0"/>
    <xf numFmtId="40" fontId="26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9" fillId="0" borderId="0" applyFill="0" applyBorder="0" applyAlignment="0" applyProtection="0"/>
    <xf numFmtId="0" fontId="31" fillId="0" borderId="0" applyFont="0" applyFill="0" applyBorder="0" applyAlignment="0" applyProtection="0"/>
    <xf numFmtId="9" fontId="24" fillId="0" borderId="0">
      <protection locked="0"/>
    </xf>
    <xf numFmtId="192" fontId="15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26" fillId="0" borderId="0"/>
    <xf numFmtId="192" fontId="34" fillId="0" borderId="0" applyFont="0" applyFill="0" applyBorder="0" applyAlignment="0" applyProtection="0"/>
    <xf numFmtId="193" fontId="34" fillId="0" borderId="0" applyFont="0" applyFill="0" applyBorder="0" applyAlignment="0" applyProtection="0"/>
    <xf numFmtId="193" fontId="15" fillId="0" borderId="0" applyFont="0" applyFill="0" applyBorder="0" applyAlignment="0" applyProtection="0"/>
    <xf numFmtId="0" fontId="36" fillId="0" borderId="0"/>
    <xf numFmtId="0" fontId="37" fillId="0" borderId="0"/>
    <xf numFmtId="0" fontId="35" fillId="0" borderId="0"/>
    <xf numFmtId="0" fontId="13" fillId="0" borderId="0" applyFill="0" applyBorder="0" applyAlignment="0"/>
    <xf numFmtId="0" fontId="15" fillId="0" borderId="0"/>
    <xf numFmtId="2" fontId="15" fillId="0" borderId="0"/>
    <xf numFmtId="194" fontId="15" fillId="0" borderId="0"/>
    <xf numFmtId="195" fontId="15" fillId="0" borderId="0" applyFill="0" applyBorder="0" applyProtection="0"/>
    <xf numFmtId="0" fontId="38" fillId="0" borderId="0"/>
    <xf numFmtId="0" fontId="31" fillId="0" borderId="0" applyFont="0" applyFill="0" applyBorder="0" applyAlignment="0" applyProtection="0"/>
    <xf numFmtId="0" fontId="24" fillId="0" borderId="0">
      <protection locked="0"/>
    </xf>
    <xf numFmtId="0" fontId="15" fillId="0" borderId="0" applyFont="0" applyFill="0" applyBorder="0" applyAlignment="0" applyProtection="0"/>
    <xf numFmtId="0" fontId="13" fillId="0" borderId="0"/>
    <xf numFmtId="0" fontId="15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4" fillId="0" borderId="0">
      <protection locked="0"/>
    </xf>
    <xf numFmtId="0" fontId="21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3" fillId="0" borderId="0"/>
    <xf numFmtId="39" fontId="15" fillId="0" borderId="0"/>
    <xf numFmtId="0" fontId="24" fillId="0" borderId="0">
      <protection locked="0"/>
    </xf>
    <xf numFmtId="0" fontId="39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13" fillId="0" borderId="0"/>
    <xf numFmtId="9" fontId="40" fillId="2" borderId="1">
      <alignment horizontal="center"/>
    </xf>
    <xf numFmtId="9" fontId="40" fillId="2" borderId="2">
      <alignment horizontal="center"/>
    </xf>
    <xf numFmtId="192" fontId="15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24" fillId="0" borderId="0">
      <protection locked="0"/>
    </xf>
    <xf numFmtId="0" fontId="41" fillId="0" borderId="0" applyNumberFormat="0" applyFill="0" applyBorder="0" applyAlignment="0" applyProtection="0">
      <alignment vertical="top"/>
      <protection locked="0"/>
    </xf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3" borderId="0" applyNumberFormat="0" applyBorder="0" applyAlignment="0" applyProtection="0"/>
    <xf numFmtId="38" fontId="19" fillId="4" borderId="0" applyNumberFormat="0" applyBorder="0" applyAlignment="0" applyProtection="0"/>
    <xf numFmtId="0" fontId="42" fillId="0" borderId="0">
      <alignment horizontal="left"/>
    </xf>
    <xf numFmtId="0" fontId="20" fillId="0" borderId="3" applyNumberFormat="0" applyAlignment="0" applyProtection="0">
      <alignment horizontal="left" vertical="center"/>
    </xf>
    <xf numFmtId="0" fontId="20" fillId="0" borderId="4">
      <alignment horizontal="left" vertical="center"/>
    </xf>
    <xf numFmtId="0" fontId="24" fillId="0" borderId="0">
      <protection locked="0"/>
    </xf>
    <xf numFmtId="0" fontId="24" fillId="0" borderId="0">
      <protection locked="0"/>
    </xf>
    <xf numFmtId="0" fontId="43" fillId="0" borderId="0"/>
    <xf numFmtId="0" fontId="22" fillId="0" borderId="0">
      <alignment horizontal="left"/>
    </xf>
    <xf numFmtId="0" fontId="44" fillId="0" borderId="0" applyNumberFormat="0" applyFill="0" applyBorder="0" applyAlignment="0" applyProtection="0">
      <alignment vertical="top"/>
      <protection locked="0"/>
    </xf>
    <xf numFmtId="0" fontId="24" fillId="0" borderId="0" applyFont="0" applyFill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5" borderId="5" applyNumberFormat="0" applyBorder="0" applyAlignment="0" applyProtection="0"/>
    <xf numFmtId="10" fontId="19" fillId="4" borderId="5" applyNumberFormat="0" applyBorder="0" applyAlignment="0" applyProtection="0"/>
    <xf numFmtId="38" fontId="45" fillId="0" borderId="0"/>
    <xf numFmtId="38" fontId="46" fillId="0" borderId="0"/>
    <xf numFmtId="38" fontId="47" fillId="0" borderId="0"/>
    <xf numFmtId="38" fontId="48" fillId="0" borderId="0"/>
    <xf numFmtId="0" fontId="49" fillId="0" borderId="0"/>
    <xf numFmtId="0" fontId="21" fillId="4" borderId="0" applyFill="0" applyBorder="0">
      <alignment wrapText="1"/>
    </xf>
    <xf numFmtId="0" fontId="24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50" fillId="0" borderId="6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31" fillId="0" borderId="0" applyFont="0" applyFill="0" applyBorder="0" applyAlignment="0" applyProtection="0"/>
    <xf numFmtId="37" fontId="51" fillId="0" borderId="0"/>
    <xf numFmtId="0" fontId="5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3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5" fillId="0" borderId="0"/>
    <xf numFmtId="196" fontId="53" fillId="0" borderId="0" applyFill="0" applyBorder="0"/>
    <xf numFmtId="0" fontId="21" fillId="2" borderId="2" applyBorder="0">
      <alignment horizontal="right" vertical="center"/>
    </xf>
    <xf numFmtId="197" fontId="21" fillId="2" borderId="0">
      <alignment vertical="center"/>
    </xf>
    <xf numFmtId="198" fontId="21" fillId="2" borderId="0"/>
    <xf numFmtId="178" fontId="21" fillId="4" borderId="0"/>
    <xf numFmtId="0" fontId="21" fillId="0" borderId="0" applyFill="0" applyBorder="0">
      <alignment vertical="center"/>
    </xf>
    <xf numFmtId="197" fontId="21" fillId="4" borderId="0"/>
    <xf numFmtId="2" fontId="21" fillId="4" borderId="0" applyBorder="0"/>
    <xf numFmtId="0" fontId="24" fillId="0" borderId="0">
      <protection locked="0"/>
    </xf>
    <xf numFmtId="10" fontId="15" fillId="0" borderId="0" applyFont="0" applyFill="0" applyBorder="0" applyAlignment="0" applyProtection="0"/>
    <xf numFmtId="0" fontId="13" fillId="0" borderId="0">
      <protection locked="0"/>
    </xf>
    <xf numFmtId="10" fontId="15" fillId="0" borderId="0"/>
    <xf numFmtId="0" fontId="24" fillId="0" borderId="0" applyFont="0" applyFill="0" applyBorder="0" applyAlignment="0" applyProtection="0"/>
    <xf numFmtId="38" fontId="26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22" fillId="0" borderId="0"/>
    <xf numFmtId="0" fontId="55" fillId="0" borderId="0"/>
    <xf numFmtId="0" fontId="39" fillId="0" borderId="0"/>
    <xf numFmtId="0" fontId="53" fillId="0" borderId="7" applyBorder="0"/>
    <xf numFmtId="0" fontId="50" fillId="0" borderId="0"/>
    <xf numFmtId="0" fontId="17" fillId="2" borderId="8">
      <alignment horizontal="left" vertical="center"/>
    </xf>
    <xf numFmtId="0" fontId="56" fillId="0" borderId="0" applyFill="0" applyBorder="0" applyProtection="0">
      <alignment horizontal="centerContinuous" vertical="center"/>
    </xf>
    <xf numFmtId="0" fontId="54" fillId="4" borderId="0" applyFill="0" applyBorder="0" applyProtection="0">
      <alignment horizontal="center" vertical="center"/>
    </xf>
    <xf numFmtId="0" fontId="24" fillId="0" borderId="9">
      <protection locked="0"/>
    </xf>
    <xf numFmtId="0" fontId="57" fillId="0" borderId="10">
      <alignment horizontal="left"/>
    </xf>
    <xf numFmtId="0" fontId="21" fillId="0" borderId="8" applyFill="0" applyBorder="0">
      <alignment horizontal="center" vertical="center"/>
    </xf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>
      <protection locked="0"/>
    </xf>
    <xf numFmtId="0" fontId="58" fillId="0" borderId="0">
      <protection locked="0"/>
    </xf>
    <xf numFmtId="0" fontId="58" fillId="0" borderId="0">
      <protection locked="0"/>
    </xf>
    <xf numFmtId="0" fontId="59" fillId="0" borderId="0">
      <protection locked="0"/>
    </xf>
    <xf numFmtId="3" fontId="26" fillId="0" borderId="11">
      <alignment horizontal="center"/>
    </xf>
    <xf numFmtId="1" fontId="60" fillId="0" borderId="5" applyFill="0" applyBorder="0">
      <alignment horizontal="center"/>
    </xf>
    <xf numFmtId="0" fontId="13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59" fillId="0" borderId="0"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199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60" fillId="4" borderId="0" applyFill="0" applyBorder="0" applyProtection="0">
      <alignment horizontal="right"/>
    </xf>
    <xf numFmtId="10" fontId="60" fillId="0" borderId="0" applyFill="0" applyBorder="0" applyProtection="0">
      <alignment horizontal="right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3" fillId="0" borderId="12">
      <alignment horizontal="center" vertical="center"/>
    </xf>
    <xf numFmtId="0" fontId="62" fillId="0" borderId="1" applyBorder="0"/>
    <xf numFmtId="0" fontId="13" fillId="0" borderId="0" applyFont="0" applyFill="0" applyBorder="0" applyAlignment="0" applyProtection="0"/>
    <xf numFmtId="0" fontId="24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/>
    <xf numFmtId="41" fontId="16" fillId="0" borderId="0" applyFont="0" applyFill="0" applyBorder="0" applyAlignment="0" applyProtection="0">
      <alignment vertical="center"/>
    </xf>
    <xf numFmtId="0" fontId="15" fillId="0" borderId="0"/>
    <xf numFmtId="40" fontId="26" fillId="0" borderId="0" applyFont="0" applyFill="0" applyBorder="0" applyAlignment="0" applyProtection="0"/>
    <xf numFmtId="0" fontId="15" fillId="0" borderId="0" applyFont="0" applyFill="0" applyBorder="0" applyAlignment="0" applyProtection="0"/>
    <xf numFmtId="193" fontId="15" fillId="0" borderId="0" applyFont="0" applyFill="0" applyBorder="0" applyAlignment="0" applyProtection="0"/>
    <xf numFmtId="40" fontId="26" fillId="0" borderId="0" applyFont="0" applyFill="0" applyBorder="0" applyAlignment="0" applyProtection="0"/>
    <xf numFmtId="0" fontId="15" fillId="0" borderId="0" applyFont="0" applyFill="0" applyBorder="0" applyAlignment="0" applyProtection="0"/>
    <xf numFmtId="193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193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40" fontId="26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193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40" fontId="26" fillId="0" borderId="0" applyFont="0" applyFill="0" applyBorder="0" applyAlignment="0" applyProtection="0"/>
    <xf numFmtId="0" fontId="15" fillId="0" borderId="0" applyFont="0" applyFill="0" applyBorder="0" applyAlignment="0" applyProtection="0"/>
    <xf numFmtId="40" fontId="26" fillId="0" borderId="0" applyFont="0" applyFill="0" applyBorder="0" applyAlignment="0" applyProtection="0"/>
    <xf numFmtId="0" fontId="15" fillId="0" borderId="0" applyFont="0" applyFill="0" applyBorder="0" applyAlignment="0" applyProtection="0"/>
    <xf numFmtId="193" fontId="15" fillId="0" borderId="0" applyFont="0" applyFill="0" applyBorder="0" applyAlignment="0" applyProtection="0"/>
    <xf numFmtId="40" fontId="26" fillId="0" borderId="0" applyFont="0" applyFill="0" applyBorder="0" applyAlignment="0" applyProtection="0"/>
    <xf numFmtId="40" fontId="26" fillId="0" borderId="0" applyFont="0" applyFill="0" applyBorder="0" applyAlignment="0" applyProtection="0"/>
    <xf numFmtId="0" fontId="15" fillId="0" borderId="0" applyFont="0" applyFill="0" applyBorder="0" applyAlignment="0" applyProtection="0"/>
    <xf numFmtId="193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193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193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40" fontId="26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63" fillId="0" borderId="13"/>
    <xf numFmtId="0" fontId="24" fillId="0" borderId="0" applyFont="0" applyFill="0" applyBorder="0" applyAlignment="0" applyProtection="0"/>
    <xf numFmtId="4" fontId="59" fillId="0" borderId="0">
      <protection locked="0"/>
    </xf>
    <xf numFmtId="0" fontId="24" fillId="0" borderId="0">
      <protection locked="0"/>
    </xf>
    <xf numFmtId="0" fontId="24" fillId="0" borderId="0" applyFont="0" applyFill="0" applyBorder="0" applyAlignment="0" applyProtection="0"/>
    <xf numFmtId="0" fontId="24" fillId="0" borderId="0"/>
    <xf numFmtId="0" fontId="64" fillId="0" borderId="0" applyFont="0" applyFill="0" applyBorder="0" applyAlignment="0" applyProtection="0"/>
    <xf numFmtId="0" fontId="60" fillId="4" borderId="0" applyFill="0" applyBorder="0" applyProtection="0">
      <alignment horizontal="right"/>
    </xf>
    <xf numFmtId="0" fontId="54" fillId="0" borderId="0" applyFont="0" applyFill="0" applyBorder="0" applyAlignment="0" applyProtection="0"/>
    <xf numFmtId="0" fontId="64" fillId="0" borderId="0" applyFont="0" applyFill="0" applyBorder="0" applyAlignment="0" applyProtection="0"/>
    <xf numFmtId="42" fontId="13" fillId="0" borderId="0" applyFont="0" applyFill="0" applyBorder="0" applyAlignment="0" applyProtection="0"/>
    <xf numFmtId="0" fontId="24" fillId="0" borderId="0">
      <protection locked="0"/>
    </xf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13" fillId="0" borderId="8"/>
    <xf numFmtId="0" fontId="65" fillId="6" borderId="14" applyNumberFormat="0" applyProtection="0">
      <alignment horizontal="right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2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9" fontId="67" fillId="0" borderId="0">
      <alignment horizontal="left"/>
    </xf>
    <xf numFmtId="0" fontId="59" fillId="0" borderId="15">
      <protection locked="0"/>
    </xf>
    <xf numFmtId="0" fontId="24" fillId="0" borderId="0">
      <protection locked="0"/>
    </xf>
    <xf numFmtId="0" fontId="24" fillId="0" borderId="0">
      <protection locked="0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69" fillId="0" borderId="0" applyNumberFormat="0" applyFill="0" applyBorder="0" applyAlignment="0" applyProtection="0"/>
    <xf numFmtId="0" fontId="15" fillId="0" borderId="0"/>
    <xf numFmtId="0" fontId="23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74" fillId="19" borderId="0" applyNumberFormat="0" applyBorder="0" applyAlignment="0" applyProtection="0">
      <alignment vertical="center"/>
    </xf>
    <xf numFmtId="0" fontId="74" fillId="16" borderId="0" applyNumberFormat="0" applyBorder="0" applyAlignment="0" applyProtection="0">
      <alignment vertical="center"/>
    </xf>
    <xf numFmtId="0" fontId="74" fillId="17" borderId="0" applyNumberFormat="0" applyBorder="0" applyAlignment="0" applyProtection="0">
      <alignment vertical="center"/>
    </xf>
    <xf numFmtId="0" fontId="74" fillId="20" borderId="0" applyNumberFormat="0" applyBorder="0" applyAlignment="0" applyProtection="0">
      <alignment vertical="center"/>
    </xf>
    <xf numFmtId="0" fontId="74" fillId="21" borderId="0" applyNumberFormat="0" applyBorder="0" applyAlignment="0" applyProtection="0">
      <alignment vertical="center"/>
    </xf>
    <xf numFmtId="0" fontId="74" fillId="22" borderId="0" applyNumberFormat="0" applyBorder="0" applyAlignment="0" applyProtection="0">
      <alignment vertical="center"/>
    </xf>
    <xf numFmtId="202" fontId="13" fillId="0" borderId="0" applyFont="0" applyFill="0" applyBorder="0" applyAlignment="0" applyProtection="0">
      <alignment vertical="center"/>
    </xf>
    <xf numFmtId="0" fontId="74" fillId="23" borderId="0" applyNumberFormat="0" applyBorder="0" applyAlignment="0" applyProtection="0">
      <alignment vertical="center"/>
    </xf>
    <xf numFmtId="0" fontId="74" fillId="24" borderId="0" applyNumberFormat="0" applyBorder="0" applyAlignment="0" applyProtection="0">
      <alignment vertical="center"/>
    </xf>
    <xf numFmtId="0" fontId="74" fillId="25" borderId="0" applyNumberFormat="0" applyBorder="0" applyAlignment="0" applyProtection="0">
      <alignment vertical="center"/>
    </xf>
    <xf numFmtId="0" fontId="74" fillId="20" borderId="0" applyNumberFormat="0" applyBorder="0" applyAlignment="0" applyProtection="0">
      <alignment vertical="center"/>
    </xf>
    <xf numFmtId="0" fontId="74" fillId="21" borderId="0" applyNumberFormat="0" applyBorder="0" applyAlignment="0" applyProtection="0">
      <alignment vertical="center"/>
    </xf>
    <xf numFmtId="0" fontId="74" fillId="26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6" fillId="27" borderId="25" applyNumberFormat="0" applyAlignment="0" applyProtection="0">
      <alignment vertical="center"/>
    </xf>
    <xf numFmtId="0" fontId="77" fillId="10" borderId="0" applyNumberFormat="0" applyBorder="0" applyAlignment="0" applyProtection="0">
      <alignment vertical="center"/>
    </xf>
    <xf numFmtId="0" fontId="23" fillId="28" borderId="26" applyNumberFormat="0" applyFont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72" fillId="29" borderId="0" applyNumberFormat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30" borderId="27" applyNumberFormat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73" fillId="0" borderId="28" applyNumberFormat="0" applyFill="0" applyAlignment="0" applyProtection="0">
      <alignment vertical="center"/>
    </xf>
    <xf numFmtId="0" fontId="80" fillId="0" borderId="29" applyNumberFormat="0" applyFill="0" applyAlignment="0" applyProtection="0">
      <alignment vertical="center"/>
    </xf>
    <xf numFmtId="0" fontId="81" fillId="14" borderId="25" applyNumberFormat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83" fillId="0" borderId="30" applyNumberFormat="0" applyFill="0" applyAlignment="0" applyProtection="0">
      <alignment vertical="center"/>
    </xf>
    <xf numFmtId="0" fontId="84" fillId="0" borderId="31" applyNumberFormat="0" applyFill="0" applyAlignment="0" applyProtection="0">
      <alignment vertical="center"/>
    </xf>
    <xf numFmtId="0" fontId="85" fillId="0" borderId="32" applyNumberFormat="0" applyFill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11" borderId="0" applyNumberFormat="0" applyBorder="0" applyAlignment="0" applyProtection="0">
      <alignment vertical="center"/>
    </xf>
    <xf numFmtId="0" fontId="87" fillId="27" borderId="33" applyNumberFormat="0" applyAlignment="0" applyProtection="0">
      <alignment vertical="center"/>
    </xf>
    <xf numFmtId="0" fontId="15" fillId="0" borderId="0"/>
    <xf numFmtId="0" fontId="13" fillId="0" borderId="0">
      <alignment vertical="center"/>
    </xf>
    <xf numFmtId="0" fontId="23" fillId="0" borderId="0">
      <alignment vertical="center"/>
    </xf>
    <xf numFmtId="0" fontId="13" fillId="0" borderId="0">
      <alignment vertical="center"/>
    </xf>
    <xf numFmtId="0" fontId="11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1" fontId="23" fillId="0" borderId="0" applyFont="0" applyFill="0" applyBorder="0" applyAlignment="0" applyProtection="0">
      <alignment vertical="center"/>
    </xf>
    <xf numFmtId="0" fontId="91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3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203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5" fillId="0" borderId="0"/>
    <xf numFmtId="9" fontId="8" fillId="0" borderId="0" applyFont="0" applyFill="0" applyBorder="0" applyAlignment="0" applyProtection="0">
      <alignment vertical="center"/>
    </xf>
    <xf numFmtId="0" fontId="123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3" fillId="0" borderId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3" fillId="0" borderId="0" applyFon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13" fillId="0" borderId="0" applyFill="0" applyBorder="0" applyAlignment="0" applyProtection="0"/>
    <xf numFmtId="0" fontId="26" fillId="0" borderId="38">
      <alignment horizontal="center"/>
    </xf>
    <xf numFmtId="9" fontId="21" fillId="2" borderId="0" applyBorder="0">
      <alignment vertical="center"/>
    </xf>
    <xf numFmtId="0" fontId="24" fillId="0" borderId="0"/>
    <xf numFmtId="0" fontId="24" fillId="0" borderId="0"/>
    <xf numFmtId="0" fontId="15" fillId="0" borderId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193" fontId="15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30" fillId="0" borderId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" fontId="129" fillId="0" borderId="1">
      <alignment horizontal="center" vertical="center"/>
    </xf>
    <xf numFmtId="1" fontId="129" fillId="0" borderId="1">
      <alignment horizontal="center" vertical="center"/>
    </xf>
    <xf numFmtId="0" fontId="24" fillId="0" borderId="10">
      <alignment horizontal="center"/>
    </xf>
    <xf numFmtId="0" fontId="23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216" fontId="138" fillId="0" borderId="0" applyFont="0" applyFill="0" applyBorder="0" applyAlignment="0" applyProtection="0"/>
    <xf numFmtId="217" fontId="138" fillId="0" borderId="0" applyFont="0" applyFill="0" applyBorder="0" applyAlignment="0" applyProtection="0"/>
    <xf numFmtId="178" fontId="138" fillId="0" borderId="0" applyFont="0" applyFill="0" applyBorder="0" applyAlignment="0" applyProtection="0"/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74" fillId="19" borderId="0" applyNumberFormat="0" applyBorder="0" applyAlignment="0" applyProtection="0">
      <alignment vertical="center"/>
    </xf>
    <xf numFmtId="0" fontId="74" fillId="16" borderId="0" applyNumberFormat="0" applyBorder="0" applyAlignment="0" applyProtection="0">
      <alignment vertical="center"/>
    </xf>
    <xf numFmtId="0" fontId="74" fillId="17" borderId="0" applyNumberFormat="0" applyBorder="0" applyAlignment="0" applyProtection="0">
      <alignment vertical="center"/>
    </xf>
    <xf numFmtId="0" fontId="74" fillId="20" borderId="0" applyNumberFormat="0" applyBorder="0" applyAlignment="0" applyProtection="0">
      <alignment vertical="center"/>
    </xf>
    <xf numFmtId="0" fontId="74" fillId="21" borderId="0" applyNumberFormat="0" applyBorder="0" applyAlignment="0" applyProtection="0">
      <alignment vertical="center"/>
    </xf>
    <xf numFmtId="0" fontId="74" fillId="22" borderId="0" applyNumberFormat="0" applyBorder="0" applyAlignment="0" applyProtection="0">
      <alignment vertical="center"/>
    </xf>
    <xf numFmtId="0" fontId="74" fillId="23" borderId="0" applyNumberFormat="0" applyBorder="0" applyAlignment="0" applyProtection="0">
      <alignment vertical="center"/>
    </xf>
    <xf numFmtId="0" fontId="74" fillId="24" borderId="0" applyNumberFormat="0" applyBorder="0" applyAlignment="0" applyProtection="0">
      <alignment vertical="center"/>
    </xf>
    <xf numFmtId="0" fontId="74" fillId="25" borderId="0" applyNumberFormat="0" applyBorder="0" applyAlignment="0" applyProtection="0">
      <alignment vertical="center"/>
    </xf>
    <xf numFmtId="0" fontId="74" fillId="20" borderId="0" applyNumberFormat="0" applyBorder="0" applyAlignment="0" applyProtection="0">
      <alignment vertical="center"/>
    </xf>
    <xf numFmtId="0" fontId="74" fillId="21" borderId="0" applyNumberFormat="0" applyBorder="0" applyAlignment="0" applyProtection="0">
      <alignment vertical="center"/>
    </xf>
    <xf numFmtId="0" fontId="74" fillId="26" borderId="0" applyNumberFormat="0" applyBorder="0" applyAlignment="0" applyProtection="0">
      <alignment vertical="center"/>
    </xf>
    <xf numFmtId="218" fontId="139" fillId="0" borderId="0" applyFont="0" applyFill="0" applyBorder="0" applyAlignment="0" applyProtection="0"/>
    <xf numFmtId="219" fontId="139" fillId="0" borderId="0" applyFont="0" applyFill="0" applyBorder="0" applyAlignment="0" applyProtection="0"/>
    <xf numFmtId="192" fontId="139" fillId="0" borderId="0" applyFont="0" applyFill="0" applyBorder="0" applyAlignment="0" applyProtection="0"/>
    <xf numFmtId="193" fontId="139" fillId="0" borderId="0" applyFont="0" applyFill="0" applyBorder="0" applyAlignment="0" applyProtection="0"/>
    <xf numFmtId="0" fontId="77" fillId="10" borderId="0" applyNumberFormat="0" applyBorder="0" applyAlignment="0" applyProtection="0">
      <alignment vertical="center"/>
    </xf>
    <xf numFmtId="214" fontId="13" fillId="0" borderId="0" applyFill="0" applyBorder="0" applyAlignment="0"/>
    <xf numFmtId="0" fontId="76" fillId="27" borderId="25" applyNumberFormat="0" applyAlignment="0" applyProtection="0">
      <alignment vertical="center"/>
    </xf>
    <xf numFmtId="0" fontId="79" fillId="30" borderId="27" applyNumberFormat="0" applyAlignment="0" applyProtection="0">
      <alignment vertical="center"/>
    </xf>
    <xf numFmtId="38" fontId="15" fillId="0" borderId="0" applyFont="0" applyFill="0" applyBorder="0" applyAlignment="0" applyProtection="0"/>
    <xf numFmtId="0" fontId="129" fillId="0" borderId="0"/>
    <xf numFmtId="3" fontId="130" fillId="0" borderId="0" applyFont="0" applyFill="0" applyBorder="0" applyAlignment="0" applyProtection="0"/>
    <xf numFmtId="0" fontId="134" fillId="0" borderId="0" applyNumberFormat="0" applyAlignment="0">
      <alignment horizontal="left"/>
    </xf>
    <xf numFmtId="210" fontId="15" fillId="0" borderId="0" applyFont="0" applyFill="0" applyBorder="0" applyAlignment="0" applyProtection="0"/>
    <xf numFmtId="211" fontId="13" fillId="0" borderId="0" applyFont="0" applyFill="0" applyBorder="0" applyAlignment="0" applyProtection="0"/>
    <xf numFmtId="0" fontId="20" fillId="0" borderId="0"/>
    <xf numFmtId="212" fontId="129" fillId="0" borderId="0"/>
    <xf numFmtId="9" fontId="40" fillId="2" borderId="34">
      <alignment horizontal="center"/>
    </xf>
    <xf numFmtId="0" fontId="135" fillId="0" borderId="0" applyNumberFormat="0" applyAlignment="0">
      <alignment horizontal="left"/>
    </xf>
    <xf numFmtId="202" fontId="13" fillId="0" borderId="0" applyFont="0" applyFill="0" applyBorder="0" applyAlignment="0" applyProtection="0"/>
    <xf numFmtId="0" fontId="78" fillId="0" borderId="0" applyNumberFormat="0" applyFill="0" applyBorder="0" applyAlignment="0" applyProtection="0">
      <alignment vertical="center"/>
    </xf>
    <xf numFmtId="2" fontId="130" fillId="0" borderId="0" applyFont="0" applyFill="0" applyBorder="0" applyAlignment="0" applyProtection="0"/>
    <xf numFmtId="0" fontId="86" fillId="11" borderId="0" applyNumberFormat="0" applyBorder="0" applyAlignment="0" applyProtection="0">
      <alignment vertical="center"/>
    </xf>
    <xf numFmtId="0" fontId="20" fillId="0" borderId="36">
      <alignment horizontal="left" vertical="center"/>
    </xf>
    <xf numFmtId="0" fontId="131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85" fillId="0" borderId="32" applyNumberFormat="0" applyFill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209" fontId="124" fillId="0" borderId="0">
      <alignment horizontal="left"/>
    </xf>
    <xf numFmtId="0" fontId="133" fillId="0" borderId="0"/>
    <xf numFmtId="0" fontId="54" fillId="0" borderId="0" applyFont="0" applyFill="0" applyBorder="0" applyAlignment="0" applyProtection="0"/>
    <xf numFmtId="0" fontId="81" fillId="14" borderId="25" applyNumberFormat="0" applyAlignment="0" applyProtection="0">
      <alignment vertical="center"/>
    </xf>
    <xf numFmtId="0" fontId="49" fillId="0" borderId="0"/>
    <xf numFmtId="0" fontId="73" fillId="0" borderId="28" applyNumberFormat="0" applyFill="0" applyAlignment="0" applyProtection="0">
      <alignment vertical="center"/>
    </xf>
    <xf numFmtId="0" fontId="72" fillId="29" borderId="0" applyNumberFormat="0" applyBorder="0" applyAlignment="0" applyProtection="0">
      <alignment vertical="center"/>
    </xf>
    <xf numFmtId="0" fontId="24" fillId="0" borderId="0"/>
    <xf numFmtId="0" fontId="54" fillId="0" borderId="0" applyFont="0" applyFill="0" applyBorder="0" applyAlignment="0" applyProtection="0"/>
    <xf numFmtId="0" fontId="87" fillId="27" borderId="33" applyNumberFormat="0" applyAlignment="0" applyProtection="0">
      <alignment vertical="center"/>
    </xf>
    <xf numFmtId="30" fontId="136" fillId="0" borderId="0" applyNumberFormat="0" applyFill="0" applyBorder="0" applyAlignment="0" applyProtection="0">
      <alignment horizontal="left"/>
    </xf>
    <xf numFmtId="40" fontId="137" fillId="0" borderId="0" applyBorder="0">
      <alignment horizontal="right"/>
    </xf>
    <xf numFmtId="0" fontId="140" fillId="0" borderId="0"/>
    <xf numFmtId="0" fontId="82" fillId="0" borderId="0" applyNumberFormat="0" applyFill="0" applyBorder="0" applyAlignment="0" applyProtection="0">
      <alignment vertical="center"/>
    </xf>
    <xf numFmtId="0" fontId="130" fillId="0" borderId="15" applyNumberFormat="0" applyFont="0" applyFill="0" applyAlignment="0" applyProtection="0"/>
    <xf numFmtId="0" fontId="21" fillId="0" borderId="23" applyFill="0" applyBorder="0">
      <alignment horizontal="center" vertical="center"/>
    </xf>
    <xf numFmtId="0" fontId="75" fillId="0" borderId="0" applyNumberFormat="0" applyFill="0" applyBorder="0" applyAlignment="0" applyProtection="0">
      <alignment vertical="center"/>
    </xf>
    <xf numFmtId="206" fontId="13" fillId="0" borderId="0">
      <protection locked="0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220" fontId="15" fillId="0" borderId="5">
      <alignment horizontal="right" vertical="center" shrinkToFit="1"/>
    </xf>
    <xf numFmtId="215" fontId="24" fillId="0" borderId="37">
      <alignment vertical="center"/>
    </xf>
    <xf numFmtId="0" fontId="13" fillId="28" borderId="26" applyNumberFormat="0" applyFont="0" applyAlignment="0" applyProtection="0">
      <alignment vertical="center"/>
    </xf>
    <xf numFmtId="9" fontId="10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0" fontId="141" fillId="0" borderId="0" applyNumberFormat="0" applyFill="0" applyBorder="0" applyProtection="0">
      <alignment horizontal="centerContinuous"/>
    </xf>
    <xf numFmtId="0" fontId="13" fillId="0" borderId="22">
      <alignment horizontal="center" vertical="center"/>
    </xf>
    <xf numFmtId="0" fontId="127" fillId="0" borderId="0"/>
    <xf numFmtId="208" fontId="13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213" fontId="24" fillId="0" borderId="0" applyFont="0" applyFill="0" applyBorder="0" applyAlignment="0" applyProtection="0"/>
    <xf numFmtId="41" fontId="2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9" fontId="142" fillId="33" borderId="0" applyBorder="0" applyAlignment="0" applyProtection="0">
      <alignment horizontal="center"/>
    </xf>
    <xf numFmtId="0" fontId="128" fillId="0" borderId="0">
      <alignment horizontal="center" vertical="center"/>
    </xf>
    <xf numFmtId="43" fontId="13" fillId="0" borderId="0">
      <protection locked="0"/>
    </xf>
    <xf numFmtId="182" fontId="13" fillId="0" borderId="5"/>
    <xf numFmtId="193" fontId="54" fillId="0" borderId="0" applyFont="0" applyFill="0" applyBorder="0" applyAlignment="0" applyProtection="0"/>
    <xf numFmtId="0" fontId="143" fillId="34" borderId="0" applyBorder="0" applyAlignment="0" applyProtection="0"/>
    <xf numFmtId="179" fontId="13" fillId="0" borderId="0">
      <protection locked="0"/>
    </xf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0"/>
    <xf numFmtId="0" fontId="13" fillId="0" borderId="0"/>
    <xf numFmtId="0" fontId="13" fillId="0" borderId="0"/>
    <xf numFmtId="0" fontId="13" fillId="0" borderId="0">
      <alignment vertical="center"/>
    </xf>
    <xf numFmtId="0" fontId="23" fillId="0" borderId="0">
      <alignment vertical="center"/>
    </xf>
    <xf numFmtId="0" fontId="24" fillId="0" borderId="0"/>
    <xf numFmtId="0" fontId="16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44" fillId="0" borderId="0">
      <alignment horizontal="justify" vertical="top" wrapText="1"/>
    </xf>
    <xf numFmtId="189" fontId="13" fillId="0" borderId="0">
      <protection locked="0"/>
    </xf>
    <xf numFmtId="207" fontId="13" fillId="0" borderId="0">
      <protection locked="0"/>
    </xf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0">
      <alignment vertical="center"/>
    </xf>
    <xf numFmtId="203" fontId="7" fillId="0" borderId="0">
      <alignment vertical="center"/>
    </xf>
    <xf numFmtId="0" fontId="13" fillId="0" borderId="0"/>
    <xf numFmtId="41" fontId="9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45" fillId="0" borderId="0">
      <alignment vertical="center"/>
    </xf>
    <xf numFmtId="41" fontId="145" fillId="0" borderId="0">
      <alignment vertical="center"/>
    </xf>
    <xf numFmtId="203" fontId="6" fillId="0" borderId="0">
      <alignment vertical="center"/>
    </xf>
    <xf numFmtId="0" fontId="9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/>
    <xf numFmtId="9" fontId="9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9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163" fillId="0" borderId="0">
      <alignment vertical="center"/>
    </xf>
    <xf numFmtId="41" fontId="16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5" fillId="0" borderId="0"/>
    <xf numFmtId="41" fontId="9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9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0" fontId="13" fillId="0" borderId="0"/>
    <xf numFmtId="9" fontId="1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5" fillId="0" borderId="0"/>
    <xf numFmtId="244" fontId="15" fillId="0" borderId="0" applyFont="0" applyFill="0" applyBorder="0" applyAlignment="0" applyProtection="0"/>
    <xf numFmtId="41" fontId="1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40" fillId="2" borderId="46">
      <alignment horizontal="center"/>
    </xf>
    <xf numFmtId="0" fontId="20" fillId="0" borderId="44">
      <alignment horizontal="left" vertical="center"/>
    </xf>
    <xf numFmtId="0" fontId="13" fillId="0" borderId="39">
      <alignment horizontal="center"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/>
    <xf numFmtId="41" fontId="16" fillId="0" borderId="0" applyFont="0" applyFill="0" applyBorder="0" applyAlignment="0" applyProtection="0">
      <alignment vertical="center"/>
    </xf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42" fontId="13" fillId="0" borderId="0" applyFont="0" applyFill="0" applyBorder="0" applyAlignment="0" applyProtection="0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203" fontId="4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4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13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40" fillId="2" borderId="46">
      <alignment horizontal="center"/>
    </xf>
    <xf numFmtId="0" fontId="20" fillId="0" borderId="44">
      <alignment horizontal="left" vertical="center"/>
    </xf>
    <xf numFmtId="0" fontId="13" fillId="0" borderId="39">
      <alignment horizontal="center" vertical="center"/>
    </xf>
    <xf numFmtId="41" fontId="13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/>
    <xf numFmtId="43" fontId="13" fillId="0" borderId="0">
      <protection locked="0"/>
    </xf>
    <xf numFmtId="0" fontId="81" fillId="14" borderId="62" applyNumberFormat="0" applyAlignment="0" applyProtection="0">
      <alignment vertical="center"/>
    </xf>
    <xf numFmtId="0" fontId="81" fillId="14" borderId="62" applyNumberFormat="0" applyAlignment="0" applyProtection="0">
      <alignment vertical="center"/>
    </xf>
    <xf numFmtId="203" fontId="4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145" fillId="0" borderId="0">
      <alignment vertical="center"/>
    </xf>
    <xf numFmtId="203" fontId="4" fillId="0" borderId="0">
      <alignment vertical="center"/>
    </xf>
    <xf numFmtId="0" fontId="3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41" fontId="16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40" fillId="2" borderId="46">
      <alignment horizontal="center"/>
    </xf>
    <xf numFmtId="0" fontId="20" fillId="0" borderId="44">
      <alignment horizontal="left" vertical="center"/>
    </xf>
    <xf numFmtId="0" fontId="13" fillId="0" borderId="39">
      <alignment horizontal="center"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/>
    <xf numFmtId="41" fontId="16" fillId="0" borderId="0" applyFont="0" applyFill="0" applyBorder="0" applyAlignment="0" applyProtection="0">
      <alignment vertical="center"/>
    </xf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42" fontId="13" fillId="0" borderId="0" applyFont="0" applyFill="0" applyBorder="0" applyAlignment="0" applyProtection="0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13" fillId="0" borderId="23"/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6" fillId="27" borderId="62" applyNumberFormat="0" applyAlignment="0" applyProtection="0">
      <alignment vertical="center"/>
    </xf>
    <xf numFmtId="0" fontId="23" fillId="28" borderId="63" applyNumberFormat="0" applyFont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80" fillId="0" borderId="64" applyNumberFormat="0" applyFill="0" applyAlignment="0" applyProtection="0">
      <alignment vertical="center"/>
    </xf>
    <xf numFmtId="0" fontId="81" fillId="14" borderId="62" applyNumberFormat="0" applyAlignment="0" applyProtection="0">
      <alignment vertical="center"/>
    </xf>
    <xf numFmtId="0" fontId="87" fillId="27" borderId="65" applyNumberFormat="0" applyAlignment="0" applyProtection="0">
      <alignment vertical="center"/>
    </xf>
    <xf numFmtId="0" fontId="3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203" fontId="4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4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13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76" fillId="27" borderId="62" applyNumberFormat="0" applyAlignment="0" applyProtection="0">
      <alignment vertical="center"/>
    </xf>
    <xf numFmtId="9" fontId="40" fillId="2" borderId="46">
      <alignment horizontal="center"/>
    </xf>
    <xf numFmtId="0" fontId="20" fillId="0" borderId="44">
      <alignment horizontal="left" vertical="center"/>
    </xf>
    <xf numFmtId="0" fontId="81" fillId="14" borderId="62" applyNumberFormat="0" applyAlignment="0" applyProtection="0">
      <alignment vertical="center"/>
    </xf>
    <xf numFmtId="0" fontId="87" fillId="27" borderId="65" applyNumberFormat="0" applyAlignment="0" applyProtection="0">
      <alignment vertical="center"/>
    </xf>
    <xf numFmtId="0" fontId="13" fillId="28" borderId="63" applyNumberFormat="0" applyFont="0" applyAlignment="0" applyProtection="0">
      <alignment vertical="center"/>
    </xf>
    <xf numFmtId="0" fontId="13" fillId="0" borderId="39">
      <alignment horizontal="center" vertical="center"/>
    </xf>
    <xf numFmtId="41" fontId="13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/>
    <xf numFmtId="43" fontId="13" fillId="0" borderId="0">
      <protection locked="0"/>
    </xf>
    <xf numFmtId="203" fontId="4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145" fillId="0" borderId="0">
      <alignment vertical="center"/>
    </xf>
    <xf numFmtId="203" fontId="4" fillId="0" borderId="0">
      <alignment vertical="center"/>
    </xf>
    <xf numFmtId="0" fontId="3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41" fontId="16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1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76" fillId="27" borderId="66" applyNumberFormat="0" applyAlignment="0" applyProtection="0">
      <alignment vertical="center"/>
    </xf>
    <xf numFmtId="0" fontId="23" fillId="28" borderId="67" applyNumberFormat="0" applyFont="0" applyAlignment="0" applyProtection="0">
      <alignment vertical="center"/>
    </xf>
    <xf numFmtId="0" fontId="80" fillId="0" borderId="68" applyNumberFormat="0" applyFill="0" applyAlignment="0" applyProtection="0">
      <alignment vertical="center"/>
    </xf>
    <xf numFmtId="0" fontId="81" fillId="14" borderId="66" applyNumberFormat="0" applyAlignment="0" applyProtection="0">
      <alignment vertical="center"/>
    </xf>
    <xf numFmtId="0" fontId="87" fillId="27" borderId="69" applyNumberFormat="0" applyAlignment="0" applyProtection="0">
      <alignment vertical="center"/>
    </xf>
    <xf numFmtId="0" fontId="76" fillId="27" borderId="66" applyNumberFormat="0" applyAlignment="0" applyProtection="0">
      <alignment vertical="center"/>
    </xf>
    <xf numFmtId="0" fontId="81" fillId="14" borderId="66" applyNumberFormat="0" applyAlignment="0" applyProtection="0">
      <alignment vertical="center"/>
    </xf>
    <xf numFmtId="0" fontId="87" fillId="27" borderId="69" applyNumberFormat="0" applyAlignment="0" applyProtection="0">
      <alignment vertical="center"/>
    </xf>
    <xf numFmtId="0" fontId="13" fillId="28" borderId="67" applyNumberFormat="0" applyFont="0" applyAlignment="0" applyProtection="0">
      <alignment vertical="center"/>
    </xf>
  </cellStyleXfs>
  <cellXfs count="1694">
    <xf numFmtId="0" fontId="0" fillId="0" borderId="0" xfId="0"/>
    <xf numFmtId="0" fontId="96" fillId="0" borderId="0" xfId="0" applyFont="1" applyAlignment="1">
      <alignment vertical="center"/>
    </xf>
    <xf numFmtId="0" fontId="96" fillId="0" borderId="0" xfId="0" applyFont="1" applyAlignment="1">
      <alignment horizontal="right" vertical="center"/>
    </xf>
    <xf numFmtId="0" fontId="96" fillId="0" borderId="0" xfId="0" applyFont="1" applyAlignment="1">
      <alignment horizontal="left" vertical="center"/>
    </xf>
    <xf numFmtId="182" fontId="96" fillId="0" borderId="0" xfId="0" applyNumberFormat="1" applyFont="1" applyAlignment="1">
      <alignment vertical="center"/>
    </xf>
    <xf numFmtId="182" fontId="96" fillId="0" borderId="0" xfId="357" applyNumberFormat="1" applyFont="1" applyFill="1" applyAlignment="1">
      <alignment vertical="center"/>
    </xf>
    <xf numFmtId="187" fontId="15" fillId="0" borderId="0" xfId="0" applyNumberFormat="1" applyFont="1" applyAlignment="1">
      <alignment vertical="center"/>
    </xf>
    <xf numFmtId="0" fontId="9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41" fontId="15" fillId="0" borderId="0" xfId="357" applyFont="1" applyBorder="1" applyAlignment="1">
      <alignment vertical="center"/>
    </xf>
    <xf numFmtId="41" fontId="15" fillId="0" borderId="0" xfId="357" applyFont="1" applyBorder="1" applyAlignment="1">
      <alignment horizontal="center" vertical="center"/>
    </xf>
    <xf numFmtId="41" fontId="15" fillId="0" borderId="0" xfId="357" applyFont="1" applyFill="1" applyBorder="1" applyAlignment="1">
      <alignment vertical="center"/>
    </xf>
    <xf numFmtId="41" fontId="15" fillId="0" borderId="0" xfId="357" applyFont="1" applyAlignment="1">
      <alignment vertical="center"/>
    </xf>
    <xf numFmtId="185" fontId="15" fillId="0" borderId="0" xfId="357" applyNumberFormat="1" applyFont="1" applyAlignment="1">
      <alignment vertical="center"/>
    </xf>
    <xf numFmtId="0" fontId="15" fillId="0" borderId="0" xfId="0" applyFont="1" applyAlignment="1">
      <alignment vertical="center"/>
    </xf>
    <xf numFmtId="182" fontId="15" fillId="0" borderId="0" xfId="357" applyNumberFormat="1" applyFont="1" applyBorder="1" applyAlignment="1">
      <alignment vertical="center"/>
    </xf>
    <xf numFmtId="0" fontId="96" fillId="0" borderId="0" xfId="0" applyFont="1"/>
    <xf numFmtId="0" fontId="15" fillId="0" borderId="0" xfId="0" applyFont="1"/>
    <xf numFmtId="0" fontId="108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96" fillId="0" borderId="0" xfId="0" applyFont="1" applyAlignment="1">
      <alignment horizontal="center" vertical="center"/>
    </xf>
    <xf numFmtId="41" fontId="15" fillId="0" borderId="0" xfId="0" applyNumberFormat="1" applyFont="1" applyAlignment="1">
      <alignment vertical="center"/>
    </xf>
    <xf numFmtId="41" fontId="15" fillId="0" borderId="21" xfId="357" applyFont="1" applyBorder="1" applyAlignment="1">
      <alignment vertical="center"/>
    </xf>
    <xf numFmtId="41" fontId="15" fillId="0" borderId="21" xfId="357" applyFont="1" applyFill="1" applyBorder="1" applyAlignment="1">
      <alignment vertical="center"/>
    </xf>
    <xf numFmtId="41" fontId="15" fillId="0" borderId="0" xfId="357" applyFont="1" applyFill="1" applyAlignment="1">
      <alignment vertical="center"/>
    </xf>
    <xf numFmtId="188" fontId="15" fillId="0" borderId="0" xfId="0" applyNumberFormat="1" applyFont="1" applyAlignment="1">
      <alignment vertical="center"/>
    </xf>
    <xf numFmtId="0" fontId="104" fillId="0" borderId="0" xfId="0" applyFont="1" applyAlignment="1">
      <alignment vertical="center"/>
    </xf>
    <xf numFmtId="188" fontId="15" fillId="0" borderId="0" xfId="357" applyNumberFormat="1" applyFont="1" applyFill="1" applyBorder="1" applyAlignment="1">
      <alignment vertical="center"/>
    </xf>
    <xf numFmtId="14" fontId="15" fillId="0" borderId="0" xfId="0" applyNumberFormat="1" applyFont="1" applyAlignment="1">
      <alignment vertical="center"/>
    </xf>
    <xf numFmtId="0" fontId="15" fillId="0" borderId="19" xfId="0" applyFont="1" applyBorder="1" applyAlignment="1">
      <alignment horizontal="left" vertical="center"/>
    </xf>
    <xf numFmtId="10" fontId="15" fillId="0" borderId="0" xfId="0" applyNumberFormat="1" applyFont="1" applyAlignment="1">
      <alignment vertical="center"/>
    </xf>
    <xf numFmtId="41" fontId="15" fillId="0" borderId="0" xfId="357" applyFont="1" applyFill="1" applyBorder="1" applyAlignment="1">
      <alignment horizontal="center" vertical="center"/>
    </xf>
    <xf numFmtId="41" fontId="15" fillId="0" borderId="21" xfId="357" applyFont="1" applyFill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99" fillId="0" borderId="0" xfId="0" applyFont="1" applyAlignment="1">
      <alignment vertical="center"/>
    </xf>
    <xf numFmtId="41" fontId="15" fillId="0" borderId="19" xfId="357" applyFont="1" applyBorder="1" applyAlignment="1">
      <alignment vertical="center"/>
    </xf>
    <xf numFmtId="0" fontId="103" fillId="0" borderId="0" xfId="0" applyFont="1" applyAlignment="1">
      <alignment horizontal="right" vertical="center"/>
    </xf>
    <xf numFmtId="0" fontId="103" fillId="0" borderId="0" xfId="0" applyFont="1" applyAlignment="1">
      <alignment horizontal="left" vertical="center"/>
    </xf>
    <xf numFmtId="0" fontId="103" fillId="0" borderId="0" xfId="0" applyFont="1" applyAlignment="1">
      <alignment horizontal="center" vertical="center"/>
    </xf>
    <xf numFmtId="41" fontId="103" fillId="0" borderId="0" xfId="357" applyFont="1" applyFill="1" applyBorder="1" applyAlignment="1">
      <alignment horizontal="right" vertical="center"/>
    </xf>
    <xf numFmtId="10" fontId="103" fillId="0" borderId="0" xfId="339" applyNumberFormat="1" applyFont="1" applyFill="1" applyBorder="1" applyAlignment="1">
      <alignment horizontal="right" vertical="center"/>
    </xf>
    <xf numFmtId="181" fontId="103" fillId="0" borderId="0" xfId="0" applyNumberFormat="1" applyFont="1" applyAlignment="1">
      <alignment horizontal="center" vertical="center"/>
    </xf>
    <xf numFmtId="0" fontId="103" fillId="0" borderId="0" xfId="0" applyFont="1" applyAlignment="1">
      <alignment vertical="center"/>
    </xf>
    <xf numFmtId="0" fontId="101" fillId="0" borderId="0" xfId="0" applyFont="1" applyAlignment="1">
      <alignment vertical="center"/>
    </xf>
    <xf numFmtId="185" fontId="15" fillId="0" borderId="0" xfId="0" applyNumberFormat="1" applyFont="1" applyAlignment="1">
      <alignment vertical="center"/>
    </xf>
    <xf numFmtId="0" fontId="15" fillId="0" borderId="19" xfId="0" applyFont="1" applyBorder="1" applyAlignment="1">
      <alignment vertical="center"/>
    </xf>
    <xf numFmtId="0" fontId="116" fillId="0" borderId="0" xfId="0" applyFont="1" applyAlignment="1">
      <alignment vertical="center"/>
    </xf>
    <xf numFmtId="0" fontId="15" fillId="0" borderId="0" xfId="0" applyFont="1" applyAlignment="1">
      <alignment vertical="center" shrinkToFit="1"/>
    </xf>
    <xf numFmtId="9" fontId="15" fillId="0" borderId="0" xfId="0" applyNumberFormat="1" applyFont="1" applyAlignment="1">
      <alignment vertical="center"/>
    </xf>
    <xf numFmtId="41" fontId="15" fillId="3" borderId="0" xfId="357" applyFont="1" applyFill="1" applyBorder="1" applyAlignment="1">
      <alignment vertical="center"/>
    </xf>
    <xf numFmtId="0" fontId="15" fillId="0" borderId="0" xfId="1387" applyFont="1">
      <alignment vertical="center"/>
    </xf>
    <xf numFmtId="0" fontId="17" fillId="0" borderId="0" xfId="1387" applyFont="1">
      <alignment vertical="center"/>
    </xf>
    <xf numFmtId="0" fontId="15" fillId="0" borderId="0" xfId="0" quotePrefix="1" applyFont="1" applyAlignment="1">
      <alignment horizontal="left" vertical="center"/>
    </xf>
    <xf numFmtId="41" fontId="103" fillId="0" borderId="0" xfId="357" applyFont="1" applyFill="1" applyBorder="1" applyAlignment="1">
      <alignment vertical="center"/>
    </xf>
    <xf numFmtId="41" fontId="17" fillId="0" borderId="0" xfId="357" applyFont="1" applyFill="1" applyBorder="1" applyAlignment="1">
      <alignment vertical="center"/>
    </xf>
    <xf numFmtId="0" fontId="15" fillId="0" borderId="0" xfId="357" applyNumberFormat="1" applyFont="1" applyBorder="1" applyAlignment="1">
      <alignment horizontal="left" vertical="center"/>
    </xf>
    <xf numFmtId="0" fontId="125" fillId="0" borderId="0" xfId="0" applyFont="1" applyAlignment="1">
      <alignment horizontal="left" vertical="center"/>
    </xf>
    <xf numFmtId="0" fontId="15" fillId="0" borderId="23" xfId="0" applyFont="1" applyBorder="1" applyAlignment="1">
      <alignment horizontal="left" vertical="center" indent="1"/>
    </xf>
    <xf numFmtId="41" fontId="103" fillId="0" borderId="0" xfId="357" applyFont="1" applyFill="1" applyBorder="1" applyAlignment="1">
      <alignment horizontal="center" vertical="center"/>
    </xf>
    <xf numFmtId="41" fontId="15" fillId="0" borderId="0" xfId="357" applyFont="1" applyBorder="1" applyAlignment="1">
      <alignment horizontal="center" vertical="center" shrinkToFit="1"/>
    </xf>
    <xf numFmtId="0" fontId="15" fillId="0" borderId="0" xfId="0" applyFont="1" applyAlignment="1">
      <alignment horizontal="centerContinuous" vertical="center"/>
    </xf>
    <xf numFmtId="10" fontId="15" fillId="0" borderId="23" xfId="0" quotePrefix="1" applyNumberFormat="1" applyFont="1" applyBorder="1" applyAlignment="1">
      <alignment horizontal="left" vertical="center" indent="1"/>
    </xf>
    <xf numFmtId="0" fontId="17" fillId="0" borderId="0" xfId="0" applyFont="1" applyAlignment="1">
      <alignment horizontal="left" vertical="center"/>
    </xf>
    <xf numFmtId="0" fontId="96" fillId="0" borderId="0" xfId="357" applyNumberFormat="1" applyFont="1" applyBorder="1" applyAlignment="1">
      <alignment vertical="center"/>
    </xf>
    <xf numFmtId="0" fontId="15" fillId="7" borderId="0" xfId="0" applyFont="1" applyFill="1" applyAlignment="1">
      <alignment vertical="center"/>
    </xf>
    <xf numFmtId="0" fontId="15" fillId="0" borderId="0" xfId="357" applyNumberFormat="1" applyFont="1" applyFill="1" applyBorder="1" applyAlignment="1">
      <alignment horizontal="left" vertical="center"/>
    </xf>
    <xf numFmtId="0" fontId="15" fillId="0" borderId="19" xfId="357" applyNumberFormat="1" applyFont="1" applyBorder="1" applyAlignment="1">
      <alignment horizontal="left" vertical="center"/>
    </xf>
    <xf numFmtId="190" fontId="15" fillId="0" borderId="0" xfId="0" applyNumberFormat="1" applyFont="1" applyAlignment="1">
      <alignment vertical="center"/>
    </xf>
    <xf numFmtId="190" fontId="15" fillId="0" borderId="0" xfId="357" applyNumberFormat="1" applyFont="1" applyAlignment="1">
      <alignment vertical="center"/>
    </xf>
    <xf numFmtId="190" fontId="15" fillId="0" borderId="0" xfId="0" applyNumberFormat="1" applyFont="1"/>
    <xf numFmtId="190" fontId="15" fillId="0" borderId="0" xfId="357" applyNumberFormat="1" applyFont="1" applyBorder="1" applyAlignment="1">
      <alignment vertical="center"/>
    </xf>
    <xf numFmtId="0" fontId="15" fillId="0" borderId="0" xfId="0" quotePrefix="1" applyFont="1" applyAlignment="1">
      <alignment horizontal="right" vertical="center"/>
    </xf>
    <xf numFmtId="0" fontId="15" fillId="3" borderId="0" xfId="0" applyFont="1" applyFill="1" applyAlignment="1">
      <alignment vertical="center"/>
    </xf>
    <xf numFmtId="185" fontId="15" fillId="0" borderId="0" xfId="357" applyNumberFormat="1" applyFont="1" applyFill="1" applyBorder="1" applyAlignment="1">
      <alignment horizontal="center" vertical="center"/>
    </xf>
    <xf numFmtId="41" fontId="15" fillId="0" borderId="21" xfId="357" applyFont="1" applyBorder="1" applyAlignment="1">
      <alignment horizontal="center" vertical="center"/>
    </xf>
    <xf numFmtId="178" fontId="15" fillId="0" borderId="0" xfId="339" applyNumberFormat="1" applyFont="1" applyFill="1" applyBorder="1" applyAlignment="1">
      <alignment vertical="center"/>
    </xf>
    <xf numFmtId="178" fontId="15" fillId="0" borderId="0" xfId="339" applyNumberFormat="1" applyFont="1" applyBorder="1" applyAlignment="1">
      <alignment vertical="center"/>
    </xf>
    <xf numFmtId="10" fontId="15" fillId="0" borderId="0" xfId="339" applyNumberFormat="1" applyFont="1" applyFill="1" applyBorder="1" applyAlignment="1">
      <alignment vertical="center"/>
    </xf>
    <xf numFmtId="221" fontId="15" fillId="0" borderId="0" xfId="0" applyNumberFormat="1" applyFont="1"/>
    <xf numFmtId="41" fontId="103" fillId="0" borderId="0" xfId="357" applyFont="1" applyFill="1" applyBorder="1" applyAlignment="1">
      <alignment horizontal="left" vertical="center"/>
    </xf>
    <xf numFmtId="0" fontId="17" fillId="0" borderId="23" xfId="0" applyFont="1" applyBorder="1" applyAlignment="1">
      <alignment vertical="center" wrapText="1"/>
    </xf>
    <xf numFmtId="190" fontId="15" fillId="0" borderId="0" xfId="357" applyNumberFormat="1" applyFont="1" applyFill="1" applyBorder="1" applyAlignment="1">
      <alignment vertical="center"/>
    </xf>
    <xf numFmtId="190" fontId="15" fillId="0" borderId="19" xfId="357" applyNumberFormat="1" applyFont="1" applyFill="1" applyBorder="1" applyAlignment="1">
      <alignment vertical="center"/>
    </xf>
    <xf numFmtId="190" fontId="102" fillId="0" borderId="0" xfId="357" applyNumberFormat="1" applyFont="1" applyFill="1" applyBorder="1" applyAlignment="1">
      <alignment vertical="center"/>
    </xf>
    <xf numFmtId="178" fontId="102" fillId="0" borderId="0" xfId="339" applyNumberFormat="1" applyFont="1" applyFill="1" applyBorder="1" applyAlignment="1">
      <alignment vertical="center"/>
    </xf>
    <xf numFmtId="0" fontId="110" fillId="0" borderId="0" xfId="0" applyFont="1" applyAlignment="1">
      <alignment vertical="center" shrinkToFit="1"/>
    </xf>
    <xf numFmtId="182" fontId="15" fillId="0" borderId="0" xfId="357" applyNumberFormat="1" applyFont="1" applyFill="1" applyBorder="1" applyAlignment="1">
      <alignment vertical="center"/>
    </xf>
    <xf numFmtId="186" fontId="17" fillId="0" borderId="0" xfId="357" applyNumberFormat="1" applyFont="1" applyAlignment="1">
      <alignment vertical="center"/>
    </xf>
    <xf numFmtId="0" fontId="103" fillId="0" borderId="19" xfId="0" applyFont="1" applyBorder="1" applyAlignment="1">
      <alignment horizontal="left" vertical="center"/>
    </xf>
    <xf numFmtId="41" fontId="15" fillId="0" borderId="0" xfId="357" applyFont="1" applyFill="1" applyBorder="1">
      <alignment vertical="center"/>
    </xf>
    <xf numFmtId="190" fontId="108" fillId="0" borderId="0" xfId="0" applyNumberFormat="1" applyFont="1" applyAlignment="1">
      <alignment vertical="center"/>
    </xf>
    <xf numFmtId="41" fontId="108" fillId="0" borderId="0" xfId="357" applyFont="1" applyFill="1" applyBorder="1" applyAlignment="1">
      <alignment vertical="center"/>
    </xf>
    <xf numFmtId="0" fontId="150" fillId="0" borderId="0" xfId="0" applyFont="1"/>
    <xf numFmtId="41" fontId="149" fillId="0" borderId="0" xfId="360" applyFont="1" applyFill="1" applyAlignment="1">
      <alignment horizontal="centerContinuous" vertical="center"/>
    </xf>
    <xf numFmtId="0" fontId="149" fillId="0" borderId="0" xfId="0" applyFont="1" applyAlignment="1">
      <alignment horizontal="centerContinuous" vertical="center"/>
    </xf>
    <xf numFmtId="41" fontId="15" fillId="0" borderId="0" xfId="360" applyFont="1" applyAlignment="1">
      <alignment vertical="center"/>
    </xf>
    <xf numFmtId="41" fontId="113" fillId="0" borderId="5" xfId="360" applyFont="1" applyFill="1" applyBorder="1" applyAlignment="1">
      <alignment horizontal="center" vertical="center"/>
    </xf>
    <xf numFmtId="0" fontId="113" fillId="0" borderId="5" xfId="0" applyFont="1" applyBorder="1" applyAlignment="1">
      <alignment horizontal="center" vertical="center"/>
    </xf>
    <xf numFmtId="0" fontId="113" fillId="0" borderId="5" xfId="0" applyFont="1" applyBorder="1" applyAlignment="1">
      <alignment horizontal="centerContinuous" vertical="center"/>
    </xf>
    <xf numFmtId="41" fontId="15" fillId="0" borderId="5" xfId="360" quotePrefix="1" applyFont="1" applyBorder="1" applyAlignment="1">
      <alignment horizontal="right" vertical="center"/>
    </xf>
    <xf numFmtId="41" fontId="15" fillId="0" borderId="5" xfId="360" applyFont="1" applyBorder="1" applyAlignment="1">
      <alignment horizontal="left" vertical="center"/>
    </xf>
    <xf numFmtId="0" fontId="151" fillId="0" borderId="5" xfId="1327" applyFont="1" applyBorder="1" applyAlignment="1" applyProtection="1">
      <alignment horizontal="center" vertical="center"/>
    </xf>
    <xf numFmtId="0" fontId="99" fillId="0" borderId="5" xfId="1327" applyFont="1" applyBorder="1" applyAlignment="1" applyProtection="1">
      <alignment horizontal="center" vertical="center"/>
    </xf>
    <xf numFmtId="41" fontId="15" fillId="0" borderId="5" xfId="360" applyFont="1" applyBorder="1" applyAlignment="1">
      <alignment vertical="center"/>
    </xf>
    <xf numFmtId="41" fontId="15" fillId="0" borderId="5" xfId="360" applyFont="1" applyBorder="1" applyAlignment="1">
      <alignment horizontal="right" vertical="center"/>
    </xf>
    <xf numFmtId="41" fontId="15" fillId="0" borderId="5" xfId="360" applyFont="1" applyBorder="1" applyAlignment="1">
      <alignment vertical="center" wrapText="1"/>
    </xf>
    <xf numFmtId="0" fontId="153" fillId="0" borderId="0" xfId="0" applyFont="1" applyAlignment="1">
      <alignment vertical="center"/>
    </xf>
    <xf numFmtId="41" fontId="153" fillId="0" borderId="0" xfId="357" applyFont="1" applyFill="1" applyBorder="1" applyAlignment="1">
      <alignment horizontal="center" vertical="center"/>
    </xf>
    <xf numFmtId="41" fontId="153" fillId="0" borderId="0" xfId="0" applyNumberFormat="1" applyFont="1" applyAlignment="1">
      <alignment vertical="center"/>
    </xf>
    <xf numFmtId="41" fontId="96" fillId="0" borderId="0" xfId="357" applyFont="1" applyFill="1" applyBorder="1" applyAlignment="1">
      <alignment horizontal="right" vertical="center"/>
    </xf>
    <xf numFmtId="197" fontId="96" fillId="0" borderId="0" xfId="357" applyNumberFormat="1" applyFont="1" applyFill="1" applyBorder="1" applyAlignment="1">
      <alignment horizontal="right" vertical="center"/>
    </xf>
    <xf numFmtId="186" fontId="15" fillId="0" borderId="0" xfId="357" applyNumberFormat="1" applyFont="1" applyBorder="1" applyAlignment="1">
      <alignment vertical="center"/>
    </xf>
    <xf numFmtId="0" fontId="113" fillId="0" borderId="0" xfId="0" applyFont="1" applyAlignment="1">
      <alignment vertical="center"/>
    </xf>
    <xf numFmtId="41" fontId="96" fillId="0" borderId="0" xfId="357" applyFont="1" applyFill="1" applyBorder="1" applyAlignment="1">
      <alignment horizontal="center" vertical="center" shrinkToFit="1"/>
    </xf>
    <xf numFmtId="198" fontId="96" fillId="0" borderId="0" xfId="357" applyNumberFormat="1" applyFont="1" applyFill="1" applyBorder="1" applyAlignment="1">
      <alignment horizontal="right" vertical="center"/>
    </xf>
    <xf numFmtId="222" fontId="15" fillId="0" borderId="0" xfId="0" applyNumberFormat="1" applyFont="1" applyAlignment="1">
      <alignment vertical="center"/>
    </xf>
    <xf numFmtId="185" fontId="15" fillId="0" borderId="0" xfId="357" applyNumberFormat="1" applyFont="1" applyFill="1" applyBorder="1" applyAlignment="1">
      <alignment vertical="center"/>
    </xf>
    <xf numFmtId="14" fontId="15" fillId="0" borderId="21" xfId="357" applyNumberFormat="1" applyFont="1" applyFill="1" applyBorder="1" applyAlignment="1">
      <alignment horizontal="right" vertical="center"/>
    </xf>
    <xf numFmtId="41" fontId="15" fillId="0" borderId="21" xfId="357" applyFont="1" applyBorder="1" applyAlignment="1">
      <alignment horizontal="right" vertical="center"/>
    </xf>
    <xf numFmtId="178" fontId="15" fillId="0" borderId="21" xfId="357" applyNumberFormat="1" applyFont="1" applyBorder="1" applyAlignment="1">
      <alignment vertical="center"/>
    </xf>
    <xf numFmtId="0" fontId="17" fillId="0" borderId="23" xfId="0" applyFont="1" applyBorder="1" applyAlignment="1">
      <alignment horizontal="left" vertical="center" wrapText="1"/>
    </xf>
    <xf numFmtId="41" fontId="102" fillId="0" borderId="21" xfId="357" applyFont="1" applyFill="1" applyBorder="1" applyAlignment="1">
      <alignment horizontal="right" vertical="center"/>
    </xf>
    <xf numFmtId="185" fontId="102" fillId="0" borderId="21" xfId="357" applyNumberFormat="1" applyFont="1" applyFill="1" applyBorder="1" applyAlignment="1">
      <alignment horizontal="right" vertical="center"/>
    </xf>
    <xf numFmtId="178" fontId="102" fillId="0" borderId="21" xfId="357" applyNumberFormat="1" applyFont="1" applyFill="1" applyBorder="1" applyAlignment="1">
      <alignment horizontal="right" vertical="center"/>
    </xf>
    <xf numFmtId="182" fontId="15" fillId="0" borderId="0" xfId="105" applyNumberFormat="1" applyFont="1" applyFill="1" applyBorder="1" applyAlignment="1">
      <alignment vertical="center"/>
    </xf>
    <xf numFmtId="181" fontId="99" fillId="0" borderId="0" xfId="0" applyNumberFormat="1" applyFont="1" applyAlignment="1">
      <alignment horizontal="center" vertical="center"/>
    </xf>
    <xf numFmtId="0" fontId="158" fillId="0" borderId="0" xfId="0" applyFont="1" applyAlignment="1">
      <alignment vertical="center"/>
    </xf>
    <xf numFmtId="0" fontId="103" fillId="0" borderId="0" xfId="357" applyNumberFormat="1" applyFont="1" applyFill="1" applyBorder="1" applyAlignment="1">
      <alignment horizontal="center" vertical="center" shrinkToFit="1"/>
    </xf>
    <xf numFmtId="0" fontId="101" fillId="0" borderId="0" xfId="0" applyFont="1" applyAlignment="1">
      <alignment horizontal="center" vertical="center"/>
    </xf>
    <xf numFmtId="0" fontId="17" fillId="0" borderId="42" xfId="0" applyFont="1" applyBorder="1" applyAlignment="1">
      <alignment vertical="center" wrapText="1"/>
    </xf>
    <xf numFmtId="178" fontId="103" fillId="0" borderId="0" xfId="339" applyNumberFormat="1" applyFont="1" applyFill="1" applyBorder="1" applyAlignment="1">
      <alignment horizontal="right" vertical="center"/>
    </xf>
    <xf numFmtId="0" fontId="103" fillId="0" borderId="19" xfId="0" applyFont="1" applyBorder="1" applyAlignment="1">
      <alignment vertical="center"/>
    </xf>
    <xf numFmtId="0" fontId="103" fillId="0" borderId="43" xfId="0" applyFont="1" applyBorder="1" applyAlignment="1">
      <alignment horizontal="left" vertical="center"/>
    </xf>
    <xf numFmtId="41" fontId="101" fillId="0" borderId="0" xfId="357" applyFont="1" applyFill="1" applyBorder="1" applyAlignment="1">
      <alignment horizontal="center" vertical="center"/>
    </xf>
    <xf numFmtId="185" fontId="103" fillId="0" borderId="0" xfId="357" applyNumberFormat="1" applyFont="1" applyFill="1" applyBorder="1" applyAlignment="1">
      <alignment horizontal="right" vertical="center"/>
    </xf>
    <xf numFmtId="0" fontId="99" fillId="0" borderId="0" xfId="0" applyFont="1" applyAlignment="1">
      <alignment horizontal="center" vertical="center"/>
    </xf>
    <xf numFmtId="182" fontId="101" fillId="0" borderId="0" xfId="357" applyNumberFormat="1" applyFont="1" applyFill="1" applyBorder="1" applyAlignment="1">
      <alignment horizontal="right" vertical="center" shrinkToFit="1"/>
    </xf>
    <xf numFmtId="41" fontId="103" fillId="0" borderId="0" xfId="357" applyFont="1" applyFill="1" applyBorder="1" applyAlignment="1">
      <alignment horizontal="center" vertical="center" shrinkToFit="1"/>
    </xf>
    <xf numFmtId="0" fontId="15" fillId="0" borderId="43" xfId="0" applyFont="1" applyBorder="1" applyAlignment="1">
      <alignment horizontal="left" vertical="center"/>
    </xf>
    <xf numFmtId="224" fontId="15" fillId="0" borderId="21" xfId="357" applyNumberFormat="1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41" fontId="15" fillId="0" borderId="19" xfId="357" applyFont="1" applyFill="1" applyBorder="1" applyAlignment="1">
      <alignment vertical="center"/>
    </xf>
    <xf numFmtId="41" fontId="17" fillId="0" borderId="0" xfId="0" applyNumberFormat="1" applyFont="1" applyAlignment="1">
      <alignment vertical="center"/>
    </xf>
    <xf numFmtId="0" fontId="17" fillId="31" borderId="23" xfId="0" applyFont="1" applyFill="1" applyBorder="1" applyAlignment="1">
      <alignment horizontal="left" vertical="center" wrapText="1"/>
    </xf>
    <xf numFmtId="190" fontId="15" fillId="0" borderId="19" xfId="357" applyNumberFormat="1" applyFont="1" applyFill="1" applyBorder="1" applyAlignment="1">
      <alignment vertical="center" shrinkToFit="1"/>
    </xf>
    <xf numFmtId="190" fontId="15" fillId="0" borderId="0" xfId="357" applyNumberFormat="1" applyFont="1" applyBorder="1" applyAlignment="1">
      <alignment vertical="center" shrinkToFit="1"/>
    </xf>
    <xf numFmtId="190" fontId="15" fillId="0" borderId="43" xfId="357" applyNumberFormat="1" applyFont="1" applyBorder="1" applyAlignment="1">
      <alignment vertical="center" shrinkToFit="1"/>
    </xf>
    <xf numFmtId="190" fontId="15" fillId="0" borderId="0" xfId="357" applyNumberFormat="1" applyFont="1" applyFill="1" applyBorder="1" applyAlignment="1">
      <alignment vertical="center" shrinkToFit="1"/>
    </xf>
    <xf numFmtId="9" fontId="15" fillId="0" borderId="0" xfId="339" applyFont="1" applyAlignment="1"/>
    <xf numFmtId="0" fontId="162" fillId="0" borderId="0" xfId="0" applyFont="1" applyAlignment="1">
      <alignment vertical="center"/>
    </xf>
    <xf numFmtId="0" fontId="158" fillId="0" borderId="0" xfId="0" applyFont="1" applyAlignment="1">
      <alignment horizontal="left" vertical="center"/>
    </xf>
    <xf numFmtId="41" fontId="17" fillId="7" borderId="43" xfId="357" applyFont="1" applyFill="1" applyBorder="1" applyAlignment="1">
      <alignment vertical="center"/>
    </xf>
    <xf numFmtId="0" fontId="98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182" fontId="103" fillId="0" borderId="0" xfId="357" applyNumberFormat="1" applyFont="1" applyFill="1" applyBorder="1" applyAlignment="1">
      <alignment horizontal="right" vertical="center" shrinkToFit="1"/>
    </xf>
    <xf numFmtId="182" fontId="103" fillId="0" borderId="0" xfId="357" applyNumberFormat="1" applyFont="1" applyFill="1" applyBorder="1" applyAlignment="1">
      <alignment horizontal="center" vertical="center"/>
    </xf>
    <xf numFmtId="0" fontId="93" fillId="36" borderId="0" xfId="0" applyFont="1" applyFill="1" applyAlignment="1">
      <alignment vertical="center"/>
    </xf>
    <xf numFmtId="0" fontId="95" fillId="36" borderId="0" xfId="0" applyFont="1" applyFill="1" applyAlignment="1">
      <alignment vertical="center"/>
    </xf>
    <xf numFmtId="41" fontId="94" fillId="36" borderId="0" xfId="357" applyFont="1" applyFill="1" applyBorder="1" applyAlignment="1">
      <alignment vertical="center"/>
    </xf>
    <xf numFmtId="41" fontId="94" fillId="0" borderId="0" xfId="357" applyFont="1" applyFill="1" applyBorder="1" applyAlignment="1">
      <alignment vertical="center"/>
    </xf>
    <xf numFmtId="0" fontId="95" fillId="0" borderId="0" xfId="0" applyFont="1" applyAlignment="1">
      <alignment vertical="center"/>
    </xf>
    <xf numFmtId="0" fontId="99" fillId="0" borderId="19" xfId="0" applyFont="1" applyBorder="1" applyAlignment="1">
      <alignment vertical="center"/>
    </xf>
    <xf numFmtId="0" fontId="99" fillId="0" borderId="19" xfId="0" applyFont="1" applyBorder="1" applyAlignment="1">
      <alignment horizontal="right" vertical="center"/>
    </xf>
    <xf numFmtId="0" fontId="99" fillId="0" borderId="19" xfId="0" applyFont="1" applyBorder="1" applyAlignment="1">
      <alignment horizontal="left" vertical="center"/>
    </xf>
    <xf numFmtId="0" fontId="99" fillId="0" borderId="43" xfId="0" applyFont="1" applyBorder="1" applyAlignment="1">
      <alignment vertical="center"/>
    </xf>
    <xf numFmtId="187" fontId="103" fillId="0" borderId="19" xfId="0" applyNumberFormat="1" applyFont="1" applyBorder="1" applyAlignment="1">
      <alignment horizontal="right" vertical="center"/>
    </xf>
    <xf numFmtId="0" fontId="103" fillId="0" borderId="19" xfId="0" applyFont="1" applyBorder="1" applyAlignment="1">
      <alignment horizontal="right" vertical="center"/>
    </xf>
    <xf numFmtId="0" fontId="103" fillId="36" borderId="0" xfId="0" applyFont="1" applyFill="1" applyAlignment="1">
      <alignment vertical="center"/>
    </xf>
    <xf numFmtId="0" fontId="113" fillId="36" borderId="0" xfId="0" applyFont="1" applyFill="1" applyAlignment="1">
      <alignment horizontal="left" vertical="center"/>
    </xf>
    <xf numFmtId="41" fontId="156" fillId="0" borderId="0" xfId="357" applyFont="1" applyFill="1" applyBorder="1" applyAlignment="1">
      <alignment horizontal="center" vertical="center"/>
    </xf>
    <xf numFmtId="0" fontId="103" fillId="0" borderId="19" xfId="357" applyNumberFormat="1" applyFont="1" applyFill="1" applyBorder="1" applyAlignment="1">
      <alignment horizontal="center" vertical="center" shrinkToFit="1"/>
    </xf>
    <xf numFmtId="41" fontId="103" fillId="0" borderId="19" xfId="357" applyFont="1" applyFill="1" applyBorder="1" applyAlignment="1">
      <alignment horizontal="center" vertical="center" shrinkToFit="1"/>
    </xf>
    <xf numFmtId="41" fontId="103" fillId="0" borderId="19" xfId="357" applyFont="1" applyFill="1" applyBorder="1" applyAlignment="1">
      <alignment horizontal="center" vertical="center"/>
    </xf>
    <xf numFmtId="181" fontId="103" fillId="0" borderId="19" xfId="0" applyNumberFormat="1" applyFont="1" applyBorder="1" applyAlignment="1">
      <alignment horizontal="center" vertical="center"/>
    </xf>
    <xf numFmtId="41" fontId="99" fillId="0" borderId="0" xfId="357" applyFont="1" applyFill="1" applyBorder="1" applyAlignment="1">
      <alignment horizontal="center" vertical="center" shrinkToFit="1"/>
    </xf>
    <xf numFmtId="41" fontId="99" fillId="0" borderId="0" xfId="357" applyFont="1" applyFill="1" applyBorder="1" applyAlignment="1">
      <alignment horizontal="center" vertical="center"/>
    </xf>
    <xf numFmtId="182" fontId="99" fillId="0" borderId="0" xfId="357" applyNumberFormat="1" applyFont="1" applyFill="1" applyBorder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93" fillId="36" borderId="0" xfId="0" applyFont="1" applyFill="1" applyAlignment="1">
      <alignment horizontal="center" vertical="center"/>
    </xf>
    <xf numFmtId="187" fontId="103" fillId="0" borderId="19" xfId="0" applyNumberFormat="1" applyFont="1" applyBorder="1" applyAlignment="1">
      <alignment horizontal="center" vertical="center"/>
    </xf>
    <xf numFmtId="0" fontId="12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shrinkToFit="1"/>
    </xf>
    <xf numFmtId="9" fontId="15" fillId="0" borderId="0" xfId="339" applyFont="1" applyFill="1" applyBorder="1" applyAlignment="1">
      <alignment horizontal="center" vertical="center" shrinkToFit="1"/>
    </xf>
    <xf numFmtId="41" fontId="101" fillId="0" borderId="0" xfId="357" applyFont="1" applyFill="1" applyBorder="1" applyAlignment="1">
      <alignment horizontal="left" vertical="center"/>
    </xf>
    <xf numFmtId="198" fontId="101" fillId="0" borderId="0" xfId="357" applyNumberFormat="1" applyFont="1" applyFill="1" applyBorder="1" applyAlignment="1">
      <alignment horizontal="right" vertical="center" shrinkToFit="1"/>
    </xf>
    <xf numFmtId="225" fontId="101" fillId="0" borderId="0" xfId="357" applyNumberFormat="1" applyFont="1" applyFill="1" applyBorder="1" applyAlignment="1">
      <alignment horizontal="right" vertical="center" shrinkToFit="1"/>
    </xf>
    <xf numFmtId="178" fontId="103" fillId="0" borderId="0" xfId="339" applyNumberFormat="1" applyFont="1" applyFill="1" applyBorder="1" applyAlignment="1">
      <alignment vertical="center"/>
    </xf>
    <xf numFmtId="185" fontId="103" fillId="0" borderId="0" xfId="357" applyNumberFormat="1" applyFont="1" applyFill="1" applyBorder="1" applyAlignment="1">
      <alignment horizontal="center" vertical="center"/>
    </xf>
    <xf numFmtId="178" fontId="103" fillId="0" borderId="5" xfId="339" applyNumberFormat="1" applyFont="1" applyFill="1" applyBorder="1" applyAlignment="1">
      <alignment horizontal="right" vertical="center"/>
    </xf>
    <xf numFmtId="0" fontId="99" fillId="0" borderId="0" xfId="0" applyFont="1" applyAlignment="1">
      <alignment horizontal="right" vertical="center"/>
    </xf>
    <xf numFmtId="10" fontId="101" fillId="0" borderId="0" xfId="339" applyNumberFormat="1" applyFont="1" applyFill="1" applyBorder="1" applyAlignment="1">
      <alignment horizontal="right" vertical="center" shrinkToFit="1"/>
    </xf>
    <xf numFmtId="0" fontId="160" fillId="0" borderId="0" xfId="0" applyFont="1" applyAlignment="1">
      <alignment vertical="center"/>
    </xf>
    <xf numFmtId="0" fontId="113" fillId="36" borderId="0" xfId="0" applyFont="1" applyFill="1" applyAlignment="1">
      <alignment horizontal="center" vertical="center"/>
    </xf>
    <xf numFmtId="10" fontId="101" fillId="0" borderId="0" xfId="339" applyNumberFormat="1" applyFont="1" applyFill="1" applyBorder="1" applyAlignment="1">
      <alignment horizontal="center" vertical="center" shrinkToFit="1"/>
    </xf>
    <xf numFmtId="182" fontId="103" fillId="0" borderId="0" xfId="357" applyNumberFormat="1" applyFont="1" applyFill="1" applyBorder="1" applyAlignment="1">
      <alignment horizontal="center" vertical="center" shrinkToFit="1"/>
    </xf>
    <xf numFmtId="181" fontId="103" fillId="0" borderId="47" xfId="0" applyNumberFormat="1" applyFont="1" applyBorder="1" applyAlignment="1">
      <alignment horizontal="center" vertical="center"/>
    </xf>
    <xf numFmtId="185" fontId="101" fillId="0" borderId="0" xfId="357" applyNumberFormat="1" applyFont="1" applyFill="1" applyBorder="1" applyAlignment="1">
      <alignment horizontal="left" vertical="center" shrinkToFit="1"/>
    </xf>
    <xf numFmtId="0" fontId="103" fillId="0" borderId="43" xfId="0" applyFont="1" applyBorder="1" applyAlignment="1">
      <alignment horizontal="center" vertical="center"/>
    </xf>
    <xf numFmtId="41" fontId="103" fillId="0" borderId="43" xfId="357" applyFont="1" applyFill="1" applyBorder="1" applyAlignment="1">
      <alignment horizontal="center" vertical="center"/>
    </xf>
    <xf numFmtId="185" fontId="101" fillId="0" borderId="0" xfId="357" applyNumberFormat="1" applyFont="1" applyFill="1" applyBorder="1" applyAlignment="1">
      <alignment horizontal="right" vertical="center" shrinkToFit="1"/>
    </xf>
    <xf numFmtId="0" fontId="103" fillId="0" borderId="19" xfId="0" applyFont="1" applyBorder="1" applyAlignment="1">
      <alignment horizontal="center" vertical="center"/>
    </xf>
    <xf numFmtId="41" fontId="20" fillId="0" borderId="0" xfId="357" applyFont="1" applyFill="1" applyBorder="1" applyAlignment="1">
      <alignment vertical="center"/>
    </xf>
    <xf numFmtId="0" fontId="21" fillId="0" borderId="0" xfId="0" applyFont="1" applyAlignment="1">
      <alignment vertical="center"/>
    </xf>
    <xf numFmtId="186" fontId="101" fillId="0" borderId="0" xfId="357" applyNumberFormat="1" applyFont="1" applyFill="1" applyBorder="1" applyAlignment="1">
      <alignment vertical="center"/>
    </xf>
    <xf numFmtId="41" fontId="15" fillId="0" borderId="43" xfId="357" applyFont="1" applyBorder="1" applyAlignment="1">
      <alignment vertical="center"/>
    </xf>
    <xf numFmtId="41" fontId="15" fillId="0" borderId="43" xfId="357" applyFont="1" applyFill="1" applyBorder="1" applyAlignment="1">
      <alignment vertical="center"/>
    </xf>
    <xf numFmtId="0" fontId="17" fillId="0" borderId="43" xfId="0" applyFont="1" applyBorder="1" applyAlignment="1">
      <alignment vertical="center"/>
    </xf>
    <xf numFmtId="0" fontId="17" fillId="0" borderId="19" xfId="0" applyFont="1" applyBorder="1" applyAlignment="1">
      <alignment horizontal="left" vertical="center"/>
    </xf>
    <xf numFmtId="0" fontId="17" fillId="0" borderId="43" xfId="0" applyFont="1" applyBorder="1" applyAlignment="1">
      <alignment horizontal="left" vertical="center"/>
    </xf>
    <xf numFmtId="187" fontId="15" fillId="0" borderId="19" xfId="0" applyNumberFormat="1" applyFont="1" applyBorder="1" applyAlignment="1">
      <alignment vertical="center"/>
    </xf>
    <xf numFmtId="0" fontId="15" fillId="0" borderId="19" xfId="0" applyFont="1" applyBorder="1" applyAlignment="1">
      <alignment horizontal="right" vertical="center"/>
    </xf>
    <xf numFmtId="41" fontId="17" fillId="0" borderId="0" xfId="357" applyFont="1" applyBorder="1" applyAlignment="1">
      <alignment horizontal="center" vertical="center"/>
    </xf>
    <xf numFmtId="41" fontId="17" fillId="0" borderId="0" xfId="357" applyFont="1" applyBorder="1" applyAlignment="1">
      <alignment vertical="center"/>
    </xf>
    <xf numFmtId="182" fontId="17" fillId="0" borderId="0" xfId="357" applyNumberFormat="1" applyFont="1" applyBorder="1" applyAlignment="1">
      <alignment vertical="center"/>
    </xf>
    <xf numFmtId="0" fontId="103" fillId="0" borderId="0" xfId="0" applyFont="1"/>
    <xf numFmtId="0" fontId="103" fillId="0" borderId="0" xfId="0" applyFont="1" applyAlignment="1">
      <alignment horizontal="right"/>
    </xf>
    <xf numFmtId="190" fontId="15" fillId="0" borderId="43" xfId="357" applyNumberFormat="1" applyFont="1" applyBorder="1" applyAlignment="1">
      <alignment vertical="center"/>
    </xf>
    <xf numFmtId="190" fontId="17" fillId="0" borderId="0" xfId="357" applyNumberFormat="1" applyFont="1" applyBorder="1" applyAlignment="1">
      <alignment vertical="center"/>
    </xf>
    <xf numFmtId="0" fontId="17" fillId="0" borderId="0" xfId="0" applyFont="1"/>
    <xf numFmtId="0" fontId="103" fillId="0" borderId="19" xfId="0" applyFont="1" applyBorder="1" applyAlignment="1">
      <alignment horizontal="right"/>
    </xf>
    <xf numFmtId="0" fontId="99" fillId="0" borderId="0" xfId="0" applyFont="1" applyAlignment="1">
      <alignment horizontal="right"/>
    </xf>
    <xf numFmtId="182" fontId="17" fillId="0" borderId="43" xfId="357" applyNumberFormat="1" applyFont="1" applyBorder="1" applyAlignment="1">
      <alignment vertical="center"/>
    </xf>
    <xf numFmtId="190" fontId="17" fillId="0" borderId="43" xfId="357" applyNumberFormat="1" applyFont="1" applyBorder="1" applyAlignment="1">
      <alignment vertical="center"/>
    </xf>
    <xf numFmtId="0" fontId="99" fillId="0" borderId="43" xfId="0" applyFont="1" applyBorder="1" applyAlignment="1">
      <alignment horizontal="left" vertical="center"/>
    </xf>
    <xf numFmtId="190" fontId="15" fillId="0" borderId="0" xfId="0" applyNumberFormat="1" applyFont="1" applyAlignment="1">
      <alignment horizontal="right" vertical="center"/>
    </xf>
    <xf numFmtId="0" fontId="92" fillId="36" borderId="16" xfId="357" applyNumberFormat="1" applyFont="1" applyFill="1" applyBorder="1" applyAlignment="1">
      <alignment vertical="center"/>
    </xf>
    <xf numFmtId="0" fontId="168" fillId="36" borderId="16" xfId="357" applyNumberFormat="1" applyFont="1" applyFill="1" applyBorder="1" applyAlignment="1">
      <alignment vertical="center"/>
    </xf>
    <xf numFmtId="182" fontId="17" fillId="0" borderId="0" xfId="105" applyNumberFormat="1" applyFont="1" applyFill="1" applyBorder="1" applyAlignment="1">
      <alignment vertical="center"/>
    </xf>
    <xf numFmtId="41" fontId="99" fillId="0" borderId="43" xfId="357" applyFont="1" applyFill="1" applyBorder="1" applyAlignment="1">
      <alignment horizontal="centerContinuous" vertical="center"/>
    </xf>
    <xf numFmtId="41" fontId="17" fillId="0" borderId="43" xfId="357" applyFont="1" applyBorder="1" applyAlignment="1">
      <alignment horizontal="center" vertical="center"/>
    </xf>
    <xf numFmtId="41" fontId="17" fillId="0" borderId="43" xfId="357" applyFont="1" applyBorder="1" applyAlignment="1">
      <alignment vertical="center"/>
    </xf>
    <xf numFmtId="9" fontId="96" fillId="0" borderId="0" xfId="339" applyFont="1" applyFill="1" applyBorder="1" applyAlignment="1">
      <alignment horizontal="center" vertical="center" shrinkToFit="1"/>
    </xf>
    <xf numFmtId="0" fontId="15" fillId="0" borderId="19" xfId="0" applyFont="1" applyBorder="1" applyAlignment="1">
      <alignment horizontal="center" vertical="center"/>
    </xf>
    <xf numFmtId="190" fontId="17" fillId="0" borderId="0" xfId="357" applyNumberFormat="1" applyFont="1" applyFill="1" applyBorder="1" applyAlignment="1">
      <alignment vertical="center"/>
    </xf>
    <xf numFmtId="182" fontId="17" fillId="0" borderId="43" xfId="357" applyNumberFormat="1" applyFont="1" applyFill="1" applyBorder="1" applyAlignment="1">
      <alignment vertical="center"/>
    </xf>
    <xf numFmtId="190" fontId="15" fillId="0" borderId="43" xfId="357" applyNumberFormat="1" applyFont="1" applyFill="1" applyBorder="1" applyAlignment="1">
      <alignment vertical="center"/>
    </xf>
    <xf numFmtId="190" fontId="15" fillId="0" borderId="19" xfId="357" applyNumberFormat="1" applyFont="1" applyBorder="1" applyAlignment="1">
      <alignment vertical="center"/>
    </xf>
    <xf numFmtId="188" fontId="15" fillId="0" borderId="0" xfId="357" applyNumberFormat="1" applyFont="1" applyBorder="1" applyAlignment="1">
      <alignment vertical="center"/>
    </xf>
    <xf numFmtId="0" fontId="99" fillId="0" borderId="19" xfId="0" applyFont="1" applyBorder="1"/>
    <xf numFmtId="0" fontId="169" fillId="36" borderId="0" xfId="0" applyFont="1" applyFill="1" applyAlignment="1">
      <alignment vertical="center"/>
    </xf>
    <xf numFmtId="0" fontId="121" fillId="36" borderId="0" xfId="0" applyFont="1" applyFill="1" applyAlignment="1">
      <alignment horizontal="center" vertical="center"/>
    </xf>
    <xf numFmtId="0" fontId="15" fillId="0" borderId="19" xfId="357" applyNumberFormat="1" applyFont="1" applyBorder="1" applyAlignment="1">
      <alignment horizontal="right" vertical="center"/>
    </xf>
    <xf numFmtId="0" fontId="17" fillId="0" borderId="43" xfId="0" applyFont="1" applyBorder="1" applyAlignment="1">
      <alignment horizontal="right" vertical="center"/>
    </xf>
    <xf numFmtId="190" fontId="17" fillId="0" borderId="43" xfId="357" applyNumberFormat="1" applyFont="1" applyFill="1" applyBorder="1" applyAlignment="1">
      <alignment vertical="center"/>
    </xf>
    <xf numFmtId="0" fontId="17" fillId="0" borderId="9" xfId="0" applyFont="1" applyBorder="1" applyAlignment="1">
      <alignment vertical="center"/>
    </xf>
    <xf numFmtId="190" fontId="15" fillId="0" borderId="9" xfId="357" applyNumberFormat="1" applyFont="1" applyFill="1" applyBorder="1" applyAlignment="1">
      <alignment vertical="center"/>
    </xf>
    <xf numFmtId="190" fontId="106" fillId="0" borderId="0" xfId="357" applyNumberFormat="1" applyFont="1" applyBorder="1" applyAlignment="1">
      <alignment vertical="center"/>
    </xf>
    <xf numFmtId="0" fontId="113" fillId="36" borderId="0" xfId="0" applyFont="1" applyFill="1" applyAlignment="1">
      <alignment vertical="center"/>
    </xf>
    <xf numFmtId="41" fontId="164" fillId="3" borderId="0" xfId="357" applyFont="1" applyFill="1" applyBorder="1" applyAlignment="1">
      <alignment vertical="center"/>
    </xf>
    <xf numFmtId="0" fontId="164" fillId="3" borderId="0" xfId="357" applyNumberFormat="1" applyFont="1" applyFill="1" applyBorder="1" applyAlignment="1">
      <alignment vertical="center"/>
    </xf>
    <xf numFmtId="190" fontId="164" fillId="3" borderId="0" xfId="357" applyNumberFormat="1" applyFont="1" applyFill="1" applyAlignment="1">
      <alignment vertical="center"/>
    </xf>
    <xf numFmtId="41" fontId="164" fillId="3" borderId="0" xfId="357" applyFont="1" applyFill="1" applyAlignment="1">
      <alignment vertical="center"/>
    </xf>
    <xf numFmtId="185" fontId="164" fillId="3" borderId="0" xfId="357" applyNumberFormat="1" applyFont="1" applyFill="1" applyAlignment="1">
      <alignment vertical="center"/>
    </xf>
    <xf numFmtId="41" fontId="164" fillId="0" borderId="0" xfId="357" applyFont="1" applyAlignment="1">
      <alignment vertical="center"/>
    </xf>
    <xf numFmtId="204" fontId="107" fillId="0" borderId="0" xfId="0" applyNumberFormat="1" applyFont="1" applyAlignment="1">
      <alignment horizontal="center" vertical="center"/>
    </xf>
    <xf numFmtId="190" fontId="106" fillId="0" borderId="0" xfId="357" applyNumberFormat="1" applyFont="1" applyFill="1" applyBorder="1" applyAlignment="1">
      <alignment vertical="center"/>
    </xf>
    <xf numFmtId="204" fontId="102" fillId="0" borderId="0" xfId="0" applyNumberFormat="1" applyFont="1" applyAlignment="1">
      <alignment horizontal="center" vertical="center"/>
    </xf>
    <xf numFmtId="188" fontId="103" fillId="0" borderId="0" xfId="357" applyNumberFormat="1" applyFont="1" applyFill="1" applyBorder="1" applyAlignment="1">
      <alignment vertical="center"/>
    </xf>
    <xf numFmtId="0" fontId="99" fillId="0" borderId="19" xfId="0" applyFont="1" applyBorder="1" applyAlignment="1">
      <alignment horizontal="center" vertical="center"/>
    </xf>
    <xf numFmtId="0" fontId="99" fillId="0" borderId="0" xfId="0" applyFont="1"/>
    <xf numFmtId="188" fontId="17" fillId="0" borderId="0" xfId="357" applyNumberFormat="1" applyFont="1" applyBorder="1" applyAlignment="1">
      <alignment vertical="center"/>
    </xf>
    <xf numFmtId="182" fontId="15" fillId="3" borderId="0" xfId="357" applyNumberFormat="1" applyFont="1" applyFill="1" applyBorder="1" applyAlignment="1">
      <alignment vertical="center"/>
    </xf>
    <xf numFmtId="0" fontId="106" fillId="0" borderId="0" xfId="0" applyFont="1"/>
    <xf numFmtId="41" fontId="15" fillId="0" borderId="0" xfId="357" applyFont="1" applyBorder="1" applyAlignment="1"/>
    <xf numFmtId="188" fontId="17" fillId="0" borderId="43" xfId="357" applyNumberFormat="1" applyFont="1" applyBorder="1" applyAlignment="1">
      <alignment vertical="center"/>
    </xf>
    <xf numFmtId="0" fontId="17" fillId="0" borderId="0" xfId="0" applyFont="1" applyAlignment="1">
      <alignment horizontal="right"/>
    </xf>
    <xf numFmtId="0" fontId="15" fillId="0" borderId="0" xfId="0" applyFont="1" applyAlignment="1">
      <alignment horizontal="left"/>
    </xf>
    <xf numFmtId="0" fontId="106" fillId="31" borderId="0" xfId="0" applyFont="1" applyFill="1"/>
    <xf numFmtId="190" fontId="15" fillId="0" borderId="0" xfId="357" applyNumberFormat="1" applyFont="1" applyBorder="1" applyAlignment="1">
      <alignment horizontal="right" vertical="center"/>
    </xf>
    <xf numFmtId="190" fontId="15" fillId="0" borderId="0" xfId="357" applyNumberFormat="1" applyFont="1" applyFill="1" applyBorder="1" applyAlignment="1">
      <alignment horizontal="right" vertical="center"/>
    </xf>
    <xf numFmtId="190" fontId="15" fillId="0" borderId="43" xfId="357" applyNumberFormat="1" applyFont="1" applyFill="1" applyBorder="1" applyAlignment="1">
      <alignment horizontal="center" vertical="center"/>
    </xf>
    <xf numFmtId="190" fontId="15" fillId="0" borderId="19" xfId="357" applyNumberFormat="1" applyFont="1" applyFill="1" applyBorder="1" applyAlignment="1">
      <alignment horizontal="center" vertical="center"/>
    </xf>
    <xf numFmtId="190" fontId="15" fillId="0" borderId="0" xfId="357" applyNumberFormat="1" applyFont="1" applyFill="1" applyBorder="1" applyAlignment="1">
      <alignment horizontal="center" vertical="center"/>
    </xf>
    <xf numFmtId="182" fontId="96" fillId="0" borderId="0" xfId="357" applyNumberFormat="1" applyFont="1" applyFill="1" applyBorder="1" applyAlignment="1">
      <alignment vertical="center"/>
    </xf>
    <xf numFmtId="190" fontId="15" fillId="0" borderId="19" xfId="357" applyNumberFormat="1" applyFont="1" applyBorder="1" applyAlignment="1">
      <alignment horizontal="right" vertical="center"/>
    </xf>
    <xf numFmtId="0" fontId="15" fillId="0" borderId="43" xfId="357" applyNumberFormat="1" applyFont="1" applyBorder="1" applyAlignment="1">
      <alignment horizontal="left" vertical="center"/>
    </xf>
    <xf numFmtId="190" fontId="17" fillId="0" borderId="0" xfId="357" applyNumberFormat="1" applyFont="1" applyFill="1" applyBorder="1" applyAlignment="1">
      <alignment horizontal="right" vertical="center"/>
    </xf>
    <xf numFmtId="0" fontId="17" fillId="0" borderId="43" xfId="357" applyNumberFormat="1" applyFont="1" applyFill="1" applyBorder="1" applyAlignment="1">
      <alignment horizontal="left" vertical="center"/>
    </xf>
    <xf numFmtId="41" fontId="17" fillId="0" borderId="43" xfId="357" applyFont="1" applyFill="1" applyBorder="1" applyAlignment="1">
      <alignment vertical="center"/>
    </xf>
    <xf numFmtId="190" fontId="17" fillId="0" borderId="43" xfId="357" applyNumberFormat="1" applyFont="1" applyFill="1" applyBorder="1" applyAlignment="1">
      <alignment horizontal="right" vertical="center"/>
    </xf>
    <xf numFmtId="41" fontId="17" fillId="0" borderId="0" xfId="357" applyFont="1" applyFill="1" applyBorder="1" applyAlignment="1">
      <alignment horizontal="center" vertical="center"/>
    </xf>
    <xf numFmtId="0" fontId="17" fillId="0" borderId="0" xfId="357" applyNumberFormat="1" applyFont="1" applyFill="1" applyBorder="1" applyAlignment="1">
      <alignment horizontal="left" vertical="center"/>
    </xf>
    <xf numFmtId="0" fontId="153" fillId="0" borderId="0" xfId="357" applyNumberFormat="1" applyFont="1" applyFill="1" applyBorder="1" applyAlignment="1">
      <alignment horizontal="left" vertical="center"/>
    </xf>
    <xf numFmtId="190" fontId="153" fillId="0" borderId="0" xfId="357" applyNumberFormat="1" applyFont="1" applyFill="1" applyBorder="1" applyAlignment="1">
      <alignment horizontal="center" vertical="center"/>
    </xf>
    <xf numFmtId="178" fontId="101" fillId="0" borderId="0" xfId="357" applyNumberFormat="1" applyFont="1" applyBorder="1" applyAlignment="1">
      <alignment horizontal="center" vertical="center"/>
    </xf>
    <xf numFmtId="41" fontId="15" fillId="0" borderId="43" xfId="357" applyFont="1" applyFill="1" applyBorder="1" applyAlignment="1">
      <alignment horizontal="center" vertical="center"/>
    </xf>
    <xf numFmtId="41" fontId="15" fillId="0" borderId="19" xfId="357" applyFont="1" applyFill="1" applyBorder="1" applyAlignment="1">
      <alignment horizontal="center" vertical="center"/>
    </xf>
    <xf numFmtId="10" fontId="101" fillId="0" borderId="0" xfId="339" applyNumberFormat="1" applyFont="1" applyFill="1" applyBorder="1" applyAlignment="1">
      <alignment vertical="center"/>
    </xf>
    <xf numFmtId="0" fontId="99" fillId="0" borderId="43" xfId="0" applyFont="1" applyBorder="1" applyAlignment="1">
      <alignment horizontal="center" vertical="center"/>
    </xf>
    <xf numFmtId="41" fontId="101" fillId="0" borderId="0" xfId="357" applyFont="1" applyBorder="1" applyAlignment="1">
      <alignment horizontal="center" vertical="center"/>
    </xf>
    <xf numFmtId="41" fontId="103" fillId="0" borderId="0" xfId="357" applyFont="1" applyFill="1" applyBorder="1" applyAlignment="1"/>
    <xf numFmtId="41" fontId="92" fillId="36" borderId="0" xfId="357" applyFont="1" applyFill="1" applyBorder="1" applyAlignment="1">
      <alignment vertical="center"/>
    </xf>
    <xf numFmtId="9" fontId="17" fillId="0" borderId="0" xfId="339" applyFont="1" applyFill="1" applyBorder="1">
      <alignment vertical="center"/>
    </xf>
    <xf numFmtId="0" fontId="104" fillId="0" borderId="0" xfId="0" applyFont="1" applyAlignment="1">
      <alignment horizontal="left" vertical="center"/>
    </xf>
    <xf numFmtId="182" fontId="103" fillId="0" borderId="0" xfId="357" applyNumberFormat="1" applyFont="1" applyFill="1" applyBorder="1" applyAlignment="1">
      <alignment horizontal="left" vertical="center"/>
    </xf>
    <xf numFmtId="0" fontId="15" fillId="0" borderId="43" xfId="0" applyFont="1" applyBorder="1" applyAlignment="1">
      <alignment horizontal="center" vertical="center"/>
    </xf>
    <xf numFmtId="186" fontId="101" fillId="0" borderId="19" xfId="357" applyNumberFormat="1" applyFont="1" applyFill="1" applyBorder="1" applyAlignment="1">
      <alignment vertical="center"/>
    </xf>
    <xf numFmtId="185" fontId="15" fillId="0" borderId="19" xfId="357" applyNumberFormat="1" applyFont="1" applyFill="1" applyBorder="1" applyAlignment="1">
      <alignment vertical="center"/>
    </xf>
    <xf numFmtId="226" fontId="103" fillId="0" borderId="0" xfId="0" applyNumberFormat="1" applyFont="1" applyAlignment="1">
      <alignment vertical="center"/>
    </xf>
    <xf numFmtId="182" fontId="17" fillId="0" borderId="43" xfId="0" applyNumberFormat="1" applyFont="1" applyBorder="1" applyAlignment="1">
      <alignment vertical="center"/>
    </xf>
    <xf numFmtId="227" fontId="17" fillId="0" borderId="43" xfId="0" applyNumberFormat="1" applyFont="1" applyBorder="1" applyAlignment="1">
      <alignment vertical="center"/>
    </xf>
    <xf numFmtId="227" fontId="17" fillId="0" borderId="43" xfId="1385" applyNumberFormat="1" applyFont="1" applyFill="1" applyBorder="1" applyAlignment="1">
      <alignment vertical="center"/>
    </xf>
    <xf numFmtId="0" fontId="164" fillId="0" borderId="0" xfId="0" applyFont="1" applyAlignment="1">
      <alignment horizontal="left" vertical="center"/>
    </xf>
    <xf numFmtId="9" fontId="164" fillId="0" borderId="0" xfId="339" applyFont="1" applyFill="1" applyBorder="1" applyAlignment="1">
      <alignment vertical="center"/>
    </xf>
    <xf numFmtId="0" fontId="15" fillId="0" borderId="0" xfId="0" applyFont="1" applyAlignment="1">
      <alignment horizontal="center"/>
    </xf>
    <xf numFmtId="182" fontId="15" fillId="0" borderId="0" xfId="357" applyNumberFormat="1" applyFont="1" applyBorder="1" applyAlignment="1">
      <alignment horizontal="center" vertical="center"/>
    </xf>
    <xf numFmtId="182" fontId="15" fillId="0" borderId="0" xfId="357" applyNumberFormat="1" applyFont="1" applyFill="1" applyBorder="1" applyAlignment="1">
      <alignment horizontal="center" vertical="center"/>
    </xf>
    <xf numFmtId="182" fontId="15" fillId="0" borderId="43" xfId="357" applyNumberFormat="1" applyFont="1" applyBorder="1" applyAlignment="1">
      <alignment horizontal="center" vertical="center"/>
    </xf>
    <xf numFmtId="190" fontId="17" fillId="0" borderId="0" xfId="0" applyNumberFormat="1" applyFont="1" applyAlignment="1">
      <alignment vertical="center"/>
    </xf>
    <xf numFmtId="190" fontId="164" fillId="0" borderId="0" xfId="357" applyNumberFormat="1" applyFont="1" applyBorder="1" applyAlignment="1">
      <alignment vertical="center"/>
    </xf>
    <xf numFmtId="178" fontId="164" fillId="0" borderId="0" xfId="339" applyNumberFormat="1" applyFont="1" applyBorder="1" applyAlignment="1">
      <alignment vertical="center"/>
    </xf>
    <xf numFmtId="190" fontId="164" fillId="0" borderId="0" xfId="0" applyNumberFormat="1" applyFont="1" applyAlignment="1">
      <alignment vertical="center"/>
    </xf>
    <xf numFmtId="0" fontId="164" fillId="0" borderId="0" xfId="0" applyFont="1" applyAlignment="1">
      <alignment vertical="center"/>
    </xf>
    <xf numFmtId="0" fontId="171" fillId="0" borderId="0" xfId="0" applyFont="1"/>
    <xf numFmtId="226" fontId="15" fillId="0" borderId="0" xfId="0" applyNumberFormat="1" applyFont="1" applyAlignment="1">
      <alignment vertical="center"/>
    </xf>
    <xf numFmtId="9" fontId="103" fillId="0" borderId="0" xfId="0" applyNumberFormat="1" applyFont="1" applyAlignment="1">
      <alignment horizontal="center" vertical="center"/>
    </xf>
    <xf numFmtId="0" fontId="99" fillId="32" borderId="5" xfId="0" applyFont="1" applyFill="1" applyBorder="1" applyAlignment="1">
      <alignment horizontal="left" vertical="center"/>
    </xf>
    <xf numFmtId="41" fontId="103" fillId="0" borderId="19" xfId="357" applyFont="1" applyBorder="1" applyAlignment="1">
      <alignment horizontal="center" vertical="center"/>
    </xf>
    <xf numFmtId="182" fontId="103" fillId="0" borderId="0" xfId="357" applyNumberFormat="1" applyFont="1" applyBorder="1" applyAlignment="1">
      <alignment vertical="center"/>
    </xf>
    <xf numFmtId="41" fontId="103" fillId="0" borderId="0" xfId="357" applyFont="1" applyBorder="1" applyAlignment="1">
      <alignment horizontal="center" vertical="center"/>
    </xf>
    <xf numFmtId="190" fontId="17" fillId="0" borderId="43" xfId="357" applyNumberFormat="1" applyFont="1" applyBorder="1" applyAlignment="1">
      <alignment horizontal="right" vertical="center"/>
    </xf>
    <xf numFmtId="182" fontId="15" fillId="0" borderId="19" xfId="357" applyNumberFormat="1" applyFont="1" applyFill="1" applyBorder="1" applyAlignment="1">
      <alignment horizontal="center" vertical="center"/>
    </xf>
    <xf numFmtId="41" fontId="17" fillId="0" borderId="43" xfId="357" applyFont="1" applyBorder="1" applyAlignment="1">
      <alignment horizontal="left" vertical="center"/>
    </xf>
    <xf numFmtId="41" fontId="15" fillId="0" borderId="0" xfId="357" applyFont="1" applyBorder="1" applyAlignment="1">
      <alignment horizontal="left" vertical="center"/>
    </xf>
    <xf numFmtId="41" fontId="17" fillId="0" borderId="43" xfId="357" applyFont="1" applyFill="1" applyBorder="1" applyAlignment="1">
      <alignment horizontal="left" vertical="center"/>
    </xf>
    <xf numFmtId="41" fontId="15" fillId="0" borderId="0" xfId="357" applyFont="1" applyFill="1" applyBorder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95" fillId="36" borderId="0" xfId="0" applyFont="1" applyFill="1" applyAlignment="1">
      <alignment horizontal="center" vertical="center"/>
    </xf>
    <xf numFmtId="0" fontId="99" fillId="36" borderId="0" xfId="0" applyFont="1" applyFill="1" applyAlignment="1">
      <alignment horizontal="center" vertical="center"/>
    </xf>
    <xf numFmtId="0" fontId="172" fillId="0" borderId="0" xfId="0" applyFont="1" applyAlignment="1">
      <alignment horizontal="center" vertical="center"/>
    </xf>
    <xf numFmtId="41" fontId="99" fillId="0" borderId="43" xfId="357" applyFont="1" applyBorder="1" applyAlignment="1">
      <alignment horizontal="center" vertical="center"/>
    </xf>
    <xf numFmtId="41" fontId="103" fillId="0" borderId="0" xfId="0" applyNumberFormat="1" applyFont="1" applyAlignment="1">
      <alignment horizontal="center" vertical="center"/>
    </xf>
    <xf numFmtId="9" fontId="103" fillId="0" borderId="0" xfId="357" applyNumberFormat="1" applyFont="1" applyFill="1" applyBorder="1" applyAlignment="1">
      <alignment horizontal="center" vertical="center"/>
    </xf>
    <xf numFmtId="41" fontId="103" fillId="0" borderId="0" xfId="357" applyFont="1" applyAlignment="1">
      <alignment horizontal="center" vertical="center"/>
    </xf>
    <xf numFmtId="41" fontId="103" fillId="0" borderId="43" xfId="357" applyFont="1" applyBorder="1" applyAlignment="1">
      <alignment horizontal="center" vertical="center"/>
    </xf>
    <xf numFmtId="0" fontId="15" fillId="7" borderId="5" xfId="0" applyFont="1" applyFill="1" applyBorder="1" applyAlignment="1">
      <alignment vertical="center"/>
    </xf>
    <xf numFmtId="10" fontId="15" fillId="7" borderId="5" xfId="0" applyNumberFormat="1" applyFont="1" applyFill="1" applyBorder="1" applyAlignment="1">
      <alignment vertical="center"/>
    </xf>
    <xf numFmtId="197" fontId="101" fillId="0" borderId="0" xfId="0" applyNumberFormat="1" applyFont="1" applyAlignment="1">
      <alignment vertical="center"/>
    </xf>
    <xf numFmtId="178" fontId="101" fillId="0" borderId="19" xfId="357" applyNumberFormat="1" applyFont="1" applyBorder="1" applyAlignment="1">
      <alignment horizontal="center" vertical="center"/>
    </xf>
    <xf numFmtId="41" fontId="103" fillId="0" borderId="19" xfId="0" applyNumberFormat="1" applyFont="1" applyBorder="1" applyAlignment="1">
      <alignment horizontal="center" vertical="center"/>
    </xf>
    <xf numFmtId="178" fontId="15" fillId="0" borderId="0" xfId="357" applyNumberFormat="1" applyFont="1" applyFill="1" applyBorder="1" applyAlignment="1">
      <alignment horizontal="right" vertical="center"/>
    </xf>
    <xf numFmtId="226" fontId="103" fillId="0" borderId="43" xfId="0" applyNumberFormat="1" applyFont="1" applyBorder="1" applyAlignment="1">
      <alignment vertical="center"/>
    </xf>
    <xf numFmtId="41" fontId="103" fillId="0" borderId="43" xfId="357" applyFont="1" applyFill="1" applyBorder="1" applyAlignment="1">
      <alignment vertical="center"/>
    </xf>
    <xf numFmtId="229" fontId="101" fillId="0" borderId="43" xfId="0" applyNumberFormat="1" applyFont="1" applyBorder="1" applyAlignment="1">
      <alignment vertical="center"/>
    </xf>
    <xf numFmtId="226" fontId="101" fillId="0" borderId="0" xfId="0" applyNumberFormat="1" applyFont="1" applyAlignment="1">
      <alignment vertical="center"/>
    </xf>
    <xf numFmtId="37" fontId="103" fillId="0" borderId="0" xfId="0" applyNumberFormat="1" applyFont="1" applyAlignment="1">
      <alignment vertical="center"/>
    </xf>
    <xf numFmtId="226" fontId="103" fillId="0" borderId="0" xfId="0" applyNumberFormat="1" applyFont="1" applyAlignment="1">
      <alignment horizontal="center" vertical="center"/>
    </xf>
    <xf numFmtId="182" fontId="103" fillId="0" borderId="0" xfId="0" applyNumberFormat="1" applyFont="1" applyAlignment="1">
      <alignment vertical="center"/>
    </xf>
    <xf numFmtId="182" fontId="103" fillId="0" borderId="19" xfId="0" applyNumberFormat="1" applyFont="1" applyBorder="1" applyAlignment="1">
      <alignment vertical="center"/>
    </xf>
    <xf numFmtId="226" fontId="103" fillId="0" borderId="19" xfId="0" applyNumberFormat="1" applyFont="1" applyBorder="1" applyAlignment="1">
      <alignment vertical="center"/>
    </xf>
    <xf numFmtId="182" fontId="103" fillId="0" borderId="43" xfId="0" applyNumberFormat="1" applyFont="1" applyBorder="1" applyAlignment="1">
      <alignment vertical="center"/>
    </xf>
    <xf numFmtId="226" fontId="103" fillId="0" borderId="0" xfId="0" applyNumberFormat="1" applyFont="1" applyAlignment="1">
      <alignment horizontal="left" vertical="center"/>
    </xf>
    <xf numFmtId="226" fontId="99" fillId="0" borderId="0" xfId="0" applyNumberFormat="1" applyFont="1" applyAlignment="1">
      <alignment vertical="center"/>
    </xf>
    <xf numFmtId="0" fontId="96" fillId="0" borderId="0" xfId="357" applyNumberFormat="1" applyFont="1" applyBorder="1" applyAlignment="1">
      <alignment horizontal="center" vertical="center"/>
    </xf>
    <xf numFmtId="0" fontId="104" fillId="0" borderId="0" xfId="0" applyFont="1" applyAlignment="1">
      <alignment horizontal="center" vertical="center"/>
    </xf>
    <xf numFmtId="182" fontId="15" fillId="0" borderId="19" xfId="357" applyNumberFormat="1" applyFont="1" applyBorder="1" applyAlignment="1">
      <alignment horizontal="center" vertical="center"/>
    </xf>
    <xf numFmtId="182" fontId="15" fillId="0" borderId="43" xfId="357" applyNumberFormat="1" applyFont="1" applyFill="1" applyBorder="1" applyAlignment="1">
      <alignment horizontal="center" vertical="center"/>
    </xf>
    <xf numFmtId="182" fontId="15" fillId="0" borderId="9" xfId="357" applyNumberFormat="1" applyFont="1" applyFill="1" applyBorder="1" applyAlignment="1">
      <alignment horizontal="center" vertical="center"/>
    </xf>
    <xf numFmtId="0" fontId="15" fillId="31" borderId="0" xfId="0" applyFont="1" applyFill="1" applyAlignment="1">
      <alignment horizontal="left" vertical="center"/>
    </xf>
    <xf numFmtId="0" fontId="108" fillId="31" borderId="0" xfId="0" applyFont="1" applyFill="1" applyAlignment="1">
      <alignment horizontal="left" vertical="center"/>
    </xf>
    <xf numFmtId="226" fontId="15" fillId="31" borderId="0" xfId="0" applyNumberFormat="1" applyFont="1" applyFill="1" applyAlignment="1">
      <alignment horizontal="right" vertical="center"/>
    </xf>
    <xf numFmtId="226" fontId="15" fillId="31" borderId="0" xfId="1385" applyNumberFormat="1" applyFont="1" applyFill="1" applyBorder="1" applyAlignment="1">
      <alignment horizontal="right" vertical="center"/>
    </xf>
    <xf numFmtId="0" fontId="15" fillId="31" borderId="0" xfId="0" applyFont="1" applyFill="1" applyAlignment="1">
      <alignment horizontal="center" vertical="center"/>
    </xf>
    <xf numFmtId="0" fontId="17" fillId="0" borderId="0" xfId="1385" applyNumberFormat="1" applyFont="1" applyBorder="1" applyAlignment="1">
      <alignment horizontal="left" vertical="center"/>
    </xf>
    <xf numFmtId="228" fontId="171" fillId="0" borderId="0" xfId="1385" applyNumberFormat="1" applyFont="1" applyFill="1" applyBorder="1" applyAlignment="1"/>
    <xf numFmtId="228" fontId="15" fillId="7" borderId="5" xfId="1385" applyNumberFormat="1" applyFont="1" applyFill="1" applyBorder="1" applyAlignment="1">
      <alignment vertical="center"/>
    </xf>
    <xf numFmtId="41" fontId="101" fillId="0" borderId="0" xfId="357" applyFont="1" applyBorder="1" applyAlignment="1">
      <alignment horizontal="left" vertical="center"/>
    </xf>
    <xf numFmtId="190" fontId="15" fillId="0" borderId="0" xfId="1385" applyNumberFormat="1" applyFont="1" applyBorder="1" applyAlignment="1">
      <alignment vertical="center" shrinkToFit="1"/>
    </xf>
    <xf numFmtId="190" fontId="15" fillId="0" borderId="0" xfId="1385" applyNumberFormat="1" applyFont="1" applyFill="1" applyBorder="1" applyAlignment="1">
      <alignment vertical="center"/>
    </xf>
    <xf numFmtId="190" fontId="102" fillId="0" borderId="0" xfId="1385" applyNumberFormat="1" applyFont="1" applyFill="1" applyBorder="1" applyAlignment="1">
      <alignment vertical="center"/>
    </xf>
    <xf numFmtId="190" fontId="15" fillId="0" borderId="43" xfId="1385" applyNumberFormat="1" applyFont="1" applyBorder="1" applyAlignment="1">
      <alignment vertical="center" shrinkToFit="1"/>
    </xf>
    <xf numFmtId="190" fontId="15" fillId="0" borderId="43" xfId="1385" applyNumberFormat="1" applyFont="1" applyFill="1" applyBorder="1" applyAlignment="1">
      <alignment vertical="center"/>
    </xf>
    <xf numFmtId="190" fontId="103" fillId="0" borderId="0" xfId="1385" applyNumberFormat="1" applyFont="1" applyFill="1" applyBorder="1" applyAlignment="1">
      <alignment vertical="center"/>
    </xf>
    <xf numFmtId="190" fontId="15" fillId="0" borderId="19" xfId="1385" applyNumberFormat="1" applyFont="1" applyBorder="1" applyAlignment="1">
      <alignment vertical="center" shrinkToFit="1"/>
    </xf>
    <xf numFmtId="9" fontId="102" fillId="0" borderId="0" xfId="339" applyFont="1" applyBorder="1" applyAlignment="1">
      <alignment vertical="center"/>
    </xf>
    <xf numFmtId="190" fontId="15" fillId="0" borderId="0" xfId="1385" applyNumberFormat="1" applyFont="1" applyFill="1" applyBorder="1" applyAlignment="1">
      <alignment vertical="center" shrinkToFit="1"/>
    </xf>
    <xf numFmtId="190" fontId="15" fillId="0" borderId="43" xfId="357" applyNumberFormat="1" applyFont="1" applyFill="1" applyBorder="1" applyAlignment="1">
      <alignment vertical="center" shrinkToFit="1"/>
    </xf>
    <xf numFmtId="190" fontId="103" fillId="0" borderId="0" xfId="1385" applyNumberFormat="1" applyFont="1" applyBorder="1" applyAlignment="1">
      <alignment vertical="center" shrinkToFit="1"/>
    </xf>
    <xf numFmtId="190" fontId="103" fillId="7" borderId="0" xfId="1385" applyNumberFormat="1" applyFont="1" applyFill="1" applyBorder="1" applyAlignment="1">
      <alignment vertical="center" shrinkToFit="1"/>
    </xf>
    <xf numFmtId="190" fontId="103" fillId="0" borderId="0" xfId="357" applyNumberFormat="1" applyFont="1" applyBorder="1" applyAlignment="1">
      <alignment vertical="center"/>
    </xf>
    <xf numFmtId="190" fontId="103" fillId="0" borderId="0" xfId="1385" applyNumberFormat="1" applyFont="1" applyFill="1" applyBorder="1" applyAlignment="1">
      <alignment vertical="center" shrinkToFit="1"/>
    </xf>
    <xf numFmtId="190" fontId="103" fillId="0" borderId="19" xfId="1385" applyNumberFormat="1" applyFont="1" applyFill="1" applyBorder="1" applyAlignment="1">
      <alignment vertical="center" shrinkToFit="1"/>
    </xf>
    <xf numFmtId="190" fontId="103" fillId="7" borderId="19" xfId="1385" applyNumberFormat="1" applyFont="1" applyFill="1" applyBorder="1" applyAlignment="1">
      <alignment vertical="center" shrinkToFit="1"/>
    </xf>
    <xf numFmtId="190" fontId="103" fillId="0" borderId="19" xfId="357" applyNumberFormat="1" applyFont="1" applyBorder="1" applyAlignment="1">
      <alignment vertical="center"/>
    </xf>
    <xf numFmtId="190" fontId="15" fillId="0" borderId="19" xfId="357" applyNumberFormat="1" applyFont="1" applyBorder="1" applyAlignment="1">
      <alignment vertical="center" shrinkToFit="1"/>
    </xf>
    <xf numFmtId="0" fontId="101" fillId="0" borderId="0" xfId="0" applyFont="1" applyAlignment="1">
      <alignment horizontal="right" vertical="center"/>
    </xf>
    <xf numFmtId="0" fontId="17" fillId="0" borderId="19" xfId="0" applyFont="1" applyBorder="1" applyAlignment="1">
      <alignment vertical="center"/>
    </xf>
    <xf numFmtId="228" fontId="15" fillId="0" borderId="0" xfId="1385" applyNumberFormat="1" applyFont="1" applyFill="1" applyBorder="1" applyAlignment="1">
      <alignment vertical="center"/>
    </xf>
    <xf numFmtId="0" fontId="103" fillId="0" borderId="43" xfId="0" applyFont="1" applyBorder="1"/>
    <xf numFmtId="0" fontId="103" fillId="7" borderId="0" xfId="0" applyFont="1" applyFill="1" applyAlignment="1">
      <alignment horizontal="left" vertical="center"/>
    </xf>
    <xf numFmtId="0" fontId="95" fillId="36" borderId="0" xfId="0" applyFont="1" applyFill="1" applyAlignment="1">
      <alignment horizontal="center" vertical="center" shrinkToFit="1"/>
    </xf>
    <xf numFmtId="182" fontId="15" fillId="0" borderId="0" xfId="1385" applyNumberFormat="1" applyFont="1" applyBorder="1" applyAlignment="1">
      <alignment horizontal="center" vertical="center"/>
    </xf>
    <xf numFmtId="41" fontId="15" fillId="3" borderId="0" xfId="357" applyFont="1" applyFill="1" applyBorder="1" applyAlignment="1">
      <alignment horizontal="center" vertical="center"/>
    </xf>
    <xf numFmtId="230" fontId="15" fillId="0" borderId="0" xfId="357" applyNumberFormat="1" applyFont="1" applyBorder="1" applyAlignment="1">
      <alignment vertical="center"/>
    </xf>
    <xf numFmtId="230" fontId="17" fillId="0" borderId="0" xfId="357" applyNumberFormat="1" applyFont="1" applyBorder="1" applyAlignment="1">
      <alignment vertical="center"/>
    </xf>
    <xf numFmtId="230" fontId="17" fillId="0" borderId="43" xfId="357" applyNumberFormat="1" applyFont="1" applyBorder="1" applyAlignment="1">
      <alignment vertical="center"/>
    </xf>
    <xf numFmtId="230" fontId="15" fillId="0" borderId="0" xfId="357" applyNumberFormat="1" applyFont="1" applyFill="1" applyBorder="1" applyAlignment="1">
      <alignment vertical="center"/>
    </xf>
    <xf numFmtId="182" fontId="103" fillId="7" borderId="0" xfId="0" applyNumberFormat="1" applyFont="1" applyFill="1" applyAlignment="1">
      <alignment vertical="center"/>
    </xf>
    <xf numFmtId="0" fontId="103" fillId="7" borderId="0" xfId="0" applyFont="1" applyFill="1" applyAlignment="1">
      <alignment horizontal="center" vertical="center"/>
    </xf>
    <xf numFmtId="226" fontId="99" fillId="7" borderId="0" xfId="0" applyNumberFormat="1" applyFont="1" applyFill="1" applyAlignment="1">
      <alignment vertical="center"/>
    </xf>
    <xf numFmtId="226" fontId="103" fillId="7" borderId="0" xfId="0" applyNumberFormat="1" applyFont="1" applyFill="1" applyAlignment="1">
      <alignment vertical="center"/>
    </xf>
    <xf numFmtId="182" fontId="99" fillId="7" borderId="0" xfId="0" applyNumberFormat="1" applyFont="1" applyFill="1" applyAlignment="1">
      <alignment vertical="center"/>
    </xf>
    <xf numFmtId="41" fontId="15" fillId="0" borderId="19" xfId="0" applyNumberFormat="1" applyFont="1" applyBorder="1" applyAlignment="1">
      <alignment vertical="center"/>
    </xf>
    <xf numFmtId="41" fontId="15" fillId="0" borderId="43" xfId="0" applyNumberFormat="1" applyFont="1" applyBorder="1" applyAlignment="1">
      <alignment vertical="center"/>
    </xf>
    <xf numFmtId="0" fontId="94" fillId="0" borderId="0" xfId="357" applyNumberFormat="1" applyFont="1" applyFill="1" applyBorder="1" applyAlignment="1">
      <alignment vertical="center"/>
    </xf>
    <xf numFmtId="41" fontId="101" fillId="0" borderId="0" xfId="0" applyNumberFormat="1" applyFont="1" applyAlignment="1">
      <alignment horizontal="center" vertical="center"/>
    </xf>
    <xf numFmtId="41" fontId="101" fillId="0" borderId="19" xfId="0" applyNumberFormat="1" applyFont="1" applyBorder="1" applyAlignment="1">
      <alignment horizontal="center" vertical="center"/>
    </xf>
    <xf numFmtId="224" fontId="17" fillId="0" borderId="21" xfId="357" applyNumberFormat="1" applyFont="1" applyFill="1" applyBorder="1" applyAlignment="1">
      <alignment vertical="center"/>
    </xf>
    <xf numFmtId="229" fontId="15" fillId="0" borderId="21" xfId="357" applyNumberFormat="1" applyFont="1" applyBorder="1" applyAlignment="1">
      <alignment horizontal="right" vertical="center"/>
    </xf>
    <xf numFmtId="9" fontId="101" fillId="0" borderId="19" xfId="339" applyFont="1" applyFill="1" applyBorder="1" applyAlignment="1">
      <alignment horizontal="right" vertical="center" shrinkToFit="1"/>
    </xf>
    <xf numFmtId="9" fontId="103" fillId="0" borderId="19" xfId="339" applyFont="1" applyFill="1" applyBorder="1" applyAlignment="1">
      <alignment horizontal="right" vertical="center"/>
    </xf>
    <xf numFmtId="226" fontId="15" fillId="0" borderId="0" xfId="1385" applyNumberFormat="1" applyFont="1" applyFill="1" applyBorder="1" applyAlignment="1">
      <alignment horizontal="right" vertical="center"/>
    </xf>
    <xf numFmtId="0" fontId="15" fillId="0" borderId="9" xfId="0" applyFont="1" applyBorder="1" applyAlignment="1">
      <alignment vertical="center"/>
    </xf>
    <xf numFmtId="0" fontId="15" fillId="0" borderId="9" xfId="0" applyFont="1" applyBorder="1" applyAlignment="1">
      <alignment horizontal="center" vertical="center"/>
    </xf>
    <xf numFmtId="41" fontId="15" fillId="0" borderId="9" xfId="0" applyNumberFormat="1" applyFont="1" applyBorder="1" applyAlignment="1">
      <alignment vertical="center"/>
    </xf>
    <xf numFmtId="41" fontId="15" fillId="0" borderId="0" xfId="357" applyFont="1" applyFill="1" applyBorder="1" applyAlignment="1">
      <alignment horizontal="right" vertical="center"/>
    </xf>
    <xf numFmtId="0" fontId="173" fillId="0" borderId="0" xfId="0" applyFont="1" applyAlignment="1">
      <alignment horizontal="left" vertical="center"/>
    </xf>
    <xf numFmtId="0" fontId="125" fillId="0" borderId="0" xfId="0" applyFont="1" applyAlignment="1">
      <alignment vertical="center"/>
    </xf>
    <xf numFmtId="182" fontId="125" fillId="0" borderId="0" xfId="357" applyNumberFormat="1" applyFont="1" applyFill="1" applyBorder="1" applyAlignment="1">
      <alignment vertical="center"/>
    </xf>
    <xf numFmtId="0" fontId="172" fillId="0" borderId="0" xfId="0" applyFont="1" applyAlignment="1">
      <alignment horizontal="left" vertical="center"/>
    </xf>
    <xf numFmtId="182" fontId="103" fillId="0" borderId="0" xfId="357" applyNumberFormat="1" applyFont="1" applyFill="1" applyAlignment="1">
      <alignment vertical="center"/>
    </xf>
    <xf numFmtId="182" fontId="103" fillId="0" borderId="0" xfId="357" applyNumberFormat="1" applyFont="1" applyFill="1" applyBorder="1" applyAlignment="1">
      <alignment vertical="center"/>
    </xf>
    <xf numFmtId="182" fontId="101" fillId="0" borderId="0" xfId="357" applyNumberFormat="1" applyFont="1" applyFill="1" applyBorder="1" applyAlignment="1">
      <alignment horizontal="center" vertical="center"/>
    </xf>
    <xf numFmtId="41" fontId="15" fillId="0" borderId="19" xfId="357" applyFont="1" applyFill="1" applyBorder="1" applyAlignment="1">
      <alignment horizontal="right" vertical="center"/>
    </xf>
    <xf numFmtId="180" fontId="15" fillId="0" borderId="0" xfId="357" applyNumberFormat="1" applyFont="1" applyFill="1" applyBorder="1" applyAlignment="1">
      <alignment horizontal="right" vertical="center"/>
    </xf>
    <xf numFmtId="41" fontId="102" fillId="0" borderId="16" xfId="357" applyFont="1" applyFill="1" applyBorder="1" applyAlignment="1">
      <alignment horizontal="right" vertical="center"/>
    </xf>
    <xf numFmtId="0" fontId="103" fillId="0" borderId="0" xfId="0" quotePrefix="1" applyFont="1" applyAlignment="1">
      <alignment horizontal="left" vertical="center"/>
    </xf>
    <xf numFmtId="225" fontId="15" fillId="0" borderId="21" xfId="357" applyNumberFormat="1" applyFont="1" applyFill="1" applyBorder="1" applyAlignment="1">
      <alignment vertical="center"/>
    </xf>
    <xf numFmtId="178" fontId="164" fillId="0" borderId="0" xfId="339" applyNumberFormat="1" applyFont="1" applyBorder="1" applyAlignment="1">
      <alignment horizontal="left" vertical="center"/>
    </xf>
    <xf numFmtId="178" fontId="164" fillId="0" borderId="0" xfId="339" applyNumberFormat="1" applyFont="1" applyFill="1" applyBorder="1" applyAlignment="1">
      <alignment vertical="center"/>
    </xf>
    <xf numFmtId="178" fontId="15" fillId="0" borderId="0" xfId="339" applyNumberFormat="1" applyFont="1" applyBorder="1" applyAlignment="1"/>
    <xf numFmtId="178" fontId="15" fillId="0" borderId="0" xfId="339" applyNumberFormat="1" applyFont="1" applyBorder="1" applyAlignment="1">
      <alignment horizontal="left" vertical="center"/>
    </xf>
    <xf numFmtId="41" fontId="15" fillId="0" borderId="0" xfId="357" applyFont="1" applyBorder="1" applyAlignment="1">
      <alignment vertical="center" shrinkToFit="1"/>
    </xf>
    <xf numFmtId="41" fontId="101" fillId="0" borderId="0" xfId="357" applyFont="1" applyFill="1" applyBorder="1" applyAlignment="1">
      <alignment vertical="center"/>
    </xf>
    <xf numFmtId="190" fontId="17" fillId="0" borderId="19" xfId="357" applyNumberFormat="1" applyFont="1" applyBorder="1" applyAlignment="1">
      <alignment vertical="center"/>
    </xf>
    <xf numFmtId="0" fontId="171" fillId="0" borderId="0" xfId="0" applyFont="1" applyAlignment="1">
      <alignment vertical="center"/>
    </xf>
    <xf numFmtId="0" fontId="175" fillId="0" borderId="0" xfId="0" applyFont="1" applyAlignment="1">
      <alignment vertical="center"/>
    </xf>
    <xf numFmtId="0" fontId="175" fillId="38" borderId="5" xfId="0" applyFont="1" applyFill="1" applyBorder="1" applyAlignment="1">
      <alignment horizontal="center" vertical="center"/>
    </xf>
    <xf numFmtId="0" fontId="175" fillId="38" borderId="5" xfId="0" applyFont="1" applyFill="1" applyBorder="1" applyAlignment="1">
      <alignment horizontal="center" vertical="center" wrapText="1"/>
    </xf>
    <xf numFmtId="41" fontId="171" fillId="0" borderId="0" xfId="357" applyFont="1" applyAlignment="1">
      <alignment vertical="center"/>
    </xf>
    <xf numFmtId="0" fontId="175" fillId="38" borderId="45" xfId="0" applyFont="1" applyFill="1" applyBorder="1" applyAlignment="1">
      <alignment horizontal="center" vertical="center" wrapText="1"/>
    </xf>
    <xf numFmtId="0" fontId="175" fillId="0" borderId="5" xfId="0" applyFont="1" applyBorder="1" applyAlignment="1">
      <alignment vertical="center"/>
    </xf>
    <xf numFmtId="231" fontId="171" fillId="0" borderId="45" xfId="0" applyNumberFormat="1" applyFont="1" applyBorder="1" applyAlignment="1">
      <alignment vertical="center"/>
    </xf>
    <xf numFmtId="231" fontId="175" fillId="0" borderId="45" xfId="0" applyNumberFormat="1" applyFont="1" applyBorder="1" applyAlignment="1">
      <alignment vertical="center"/>
    </xf>
    <xf numFmtId="41" fontId="171" fillId="0" borderId="0" xfId="357" applyFont="1" applyBorder="1" applyAlignment="1">
      <alignment vertical="center"/>
    </xf>
    <xf numFmtId="178" fontId="171" fillId="0" borderId="0" xfId="339" applyNumberFormat="1" applyFont="1" applyAlignment="1">
      <alignment vertical="center"/>
    </xf>
    <xf numFmtId="0" fontId="171" fillId="0" borderId="5" xfId="0" applyFont="1" applyBorder="1" applyAlignment="1">
      <alignment vertical="center"/>
    </xf>
    <xf numFmtId="231" fontId="171" fillId="0" borderId="5" xfId="0" applyNumberFormat="1" applyFont="1" applyBorder="1" applyAlignment="1">
      <alignment vertical="center"/>
    </xf>
    <xf numFmtId="233" fontId="171" fillId="0" borderId="0" xfId="0" applyNumberFormat="1" applyFont="1" applyAlignment="1">
      <alignment vertical="center"/>
    </xf>
    <xf numFmtId="0" fontId="175" fillId="7" borderId="5" xfId="0" applyFont="1" applyFill="1" applyBorder="1" applyAlignment="1">
      <alignment horizontal="center" vertical="center" wrapText="1"/>
    </xf>
    <xf numFmtId="0" fontId="171" fillId="7" borderId="5" xfId="0" applyFont="1" applyFill="1" applyBorder="1" applyAlignment="1">
      <alignment horizontal="center" vertical="center" wrapText="1"/>
    </xf>
    <xf numFmtId="0" fontId="175" fillId="7" borderId="5" xfId="0" applyFont="1" applyFill="1" applyBorder="1" applyAlignment="1">
      <alignment horizontal="left" vertical="center" wrapText="1"/>
    </xf>
    <xf numFmtId="0" fontId="171" fillId="0" borderId="0" xfId="0" applyFont="1" applyAlignment="1">
      <alignment horizontal="left" vertical="center"/>
    </xf>
    <xf numFmtId="231" fontId="171" fillId="0" borderId="0" xfId="0" applyNumberFormat="1" applyFont="1" applyAlignment="1">
      <alignment vertical="center"/>
    </xf>
    <xf numFmtId="0" fontId="158" fillId="0" borderId="43" xfId="0" applyFont="1" applyBorder="1" applyAlignment="1">
      <alignment vertical="center"/>
    </xf>
    <xf numFmtId="41" fontId="103" fillId="0" borderId="43" xfId="357" applyFont="1" applyFill="1" applyBorder="1" applyAlignment="1">
      <alignment horizontal="left" vertical="center"/>
    </xf>
    <xf numFmtId="181" fontId="15" fillId="0" borderId="0" xfId="357" applyNumberFormat="1" applyFont="1" applyFill="1" applyBorder="1" applyAlignment="1">
      <alignment horizontal="center" vertical="center"/>
    </xf>
    <xf numFmtId="182" fontId="103" fillId="0" borderId="0" xfId="357" applyNumberFormat="1" applyFont="1" applyFill="1" applyBorder="1" applyAlignment="1">
      <alignment horizontal="right" vertical="center"/>
    </xf>
    <xf numFmtId="180" fontId="17" fillId="7" borderId="5" xfId="0" applyNumberFormat="1" applyFont="1" applyFill="1" applyBorder="1" applyAlignment="1">
      <alignment vertical="center"/>
    </xf>
    <xf numFmtId="182" fontId="17" fillId="0" borderId="9" xfId="357" applyNumberFormat="1" applyFont="1" applyBorder="1" applyAlignment="1">
      <alignment vertical="center"/>
    </xf>
    <xf numFmtId="188" fontId="17" fillId="0" borderId="9" xfId="357" applyNumberFormat="1" applyFont="1" applyBorder="1" applyAlignment="1">
      <alignment vertical="center"/>
    </xf>
    <xf numFmtId="0" fontId="160" fillId="0" borderId="0" xfId="0" applyFont="1" applyAlignment="1">
      <alignment horizontal="left" vertical="center"/>
    </xf>
    <xf numFmtId="41" fontId="15" fillId="0" borderId="35" xfId="357" applyFont="1" applyFill="1" applyBorder="1" applyAlignment="1">
      <alignment horizontal="center" vertical="center"/>
    </xf>
    <xf numFmtId="41" fontId="171" fillId="0" borderId="0" xfId="357" applyFont="1" applyFill="1" applyBorder="1" applyAlignment="1">
      <alignment vertical="center"/>
    </xf>
    <xf numFmtId="0" fontId="175" fillId="38" borderId="40" xfId="0" applyFont="1" applyFill="1" applyBorder="1" applyAlignment="1">
      <alignment horizontal="center" vertical="center" wrapText="1"/>
    </xf>
    <xf numFmtId="178" fontId="171" fillId="0" borderId="5" xfId="0" applyNumberFormat="1" applyFont="1" applyBorder="1" applyAlignment="1">
      <alignment vertical="center"/>
    </xf>
    <xf numFmtId="231" fontId="171" fillId="0" borderId="46" xfId="0" applyNumberFormat="1" applyFont="1" applyBorder="1" applyAlignment="1">
      <alignment vertical="center"/>
    </xf>
    <xf numFmtId="231" fontId="171" fillId="0" borderId="21" xfId="0" applyNumberFormat="1" applyFont="1" applyBorder="1" applyAlignment="1">
      <alignment vertical="center"/>
    </xf>
    <xf numFmtId="231" fontId="171" fillId="0" borderId="1" xfId="0" applyNumberFormat="1" applyFont="1" applyBorder="1" applyAlignment="1">
      <alignment vertical="center"/>
    </xf>
    <xf numFmtId="0" fontId="108" fillId="0" borderId="0" xfId="0" applyFont="1"/>
    <xf numFmtId="0" fontId="175" fillId="37" borderId="5" xfId="0" applyFont="1" applyFill="1" applyBorder="1" applyAlignment="1">
      <alignment horizontal="center" vertical="center" wrapText="1"/>
    </xf>
    <xf numFmtId="0" fontId="171" fillId="0" borderId="46" xfId="0" applyFont="1" applyBorder="1" applyAlignment="1">
      <alignment vertical="center"/>
    </xf>
    <xf numFmtId="190" fontId="171" fillId="0" borderId="0" xfId="357" applyNumberFormat="1" applyFont="1" applyFill="1" applyBorder="1" applyAlignment="1">
      <alignment vertical="center"/>
    </xf>
    <xf numFmtId="190" fontId="171" fillId="0" borderId="0" xfId="357" applyNumberFormat="1" applyFont="1" applyBorder="1" applyAlignment="1">
      <alignment vertical="center"/>
    </xf>
    <xf numFmtId="0" fontId="171" fillId="0" borderId="1" xfId="0" applyFont="1" applyBorder="1" applyAlignment="1">
      <alignment vertical="center"/>
    </xf>
    <xf numFmtId="0" fontId="171" fillId="0" borderId="46" xfId="0" applyFont="1" applyBorder="1" applyAlignment="1">
      <alignment horizontal="left" vertical="center"/>
    </xf>
    <xf numFmtId="0" fontId="177" fillId="0" borderId="21" xfId="0" applyFont="1" applyBorder="1" applyAlignment="1">
      <alignment horizontal="left" vertical="center"/>
    </xf>
    <xf numFmtId="0" fontId="171" fillId="0" borderId="21" xfId="0" applyFont="1" applyBorder="1" applyAlignment="1">
      <alignment vertical="center"/>
    </xf>
    <xf numFmtId="0" fontId="175" fillId="0" borderId="5" xfId="0" applyFont="1" applyBorder="1" applyAlignment="1">
      <alignment horizontal="left" vertical="center"/>
    </xf>
    <xf numFmtId="0" fontId="171" fillId="0" borderId="21" xfId="0" applyFont="1" applyBorder="1" applyAlignment="1">
      <alignment horizontal="left" vertical="center"/>
    </xf>
    <xf numFmtId="0" fontId="171" fillId="0" borderId="0" xfId="0" applyFont="1" applyAlignment="1">
      <alignment horizontal="center" vertical="center"/>
    </xf>
    <xf numFmtId="188" fontId="175" fillId="0" borderId="5" xfId="357" applyNumberFormat="1" applyFont="1" applyBorder="1" applyAlignment="1">
      <alignment vertical="center"/>
    </xf>
    <xf numFmtId="188" fontId="175" fillId="0" borderId="46" xfId="357" applyNumberFormat="1" applyFont="1" applyBorder="1" applyAlignment="1">
      <alignment vertical="center"/>
    </xf>
    <xf numFmtId="0" fontId="171" fillId="0" borderId="1" xfId="0" applyFont="1" applyBorder="1" applyAlignment="1">
      <alignment horizontal="left" vertical="center"/>
    </xf>
    <xf numFmtId="188" fontId="175" fillId="0" borderId="1" xfId="357" applyNumberFormat="1" applyFont="1" applyBorder="1" applyAlignment="1">
      <alignment vertical="center"/>
    </xf>
    <xf numFmtId="188" fontId="175" fillId="0" borderId="21" xfId="357" applyNumberFormat="1" applyFont="1" applyBorder="1" applyAlignment="1">
      <alignment vertical="center"/>
    </xf>
    <xf numFmtId="0" fontId="170" fillId="37" borderId="5" xfId="0" applyFont="1" applyFill="1" applyBorder="1" applyAlignment="1">
      <alignment horizontal="center" vertical="center" wrapText="1"/>
    </xf>
    <xf numFmtId="231" fontId="171" fillId="0" borderId="41" xfId="0" applyNumberFormat="1" applyFont="1" applyBorder="1" applyAlignment="1">
      <alignment vertical="center"/>
    </xf>
    <xf numFmtId="231" fontId="171" fillId="0" borderId="39" xfId="0" applyNumberFormat="1" applyFont="1" applyBorder="1" applyAlignment="1">
      <alignment vertical="center"/>
    </xf>
    <xf numFmtId="231" fontId="175" fillId="0" borderId="5" xfId="0" applyNumberFormat="1" applyFont="1" applyBorder="1" applyAlignment="1">
      <alignment vertical="center"/>
    </xf>
    <xf numFmtId="0" fontId="93" fillId="36" borderId="0" xfId="0" applyFont="1" applyFill="1" applyAlignment="1">
      <alignment vertical="center" shrinkToFit="1"/>
    </xf>
    <xf numFmtId="0" fontId="93" fillId="36" borderId="0" xfId="0" applyFont="1" applyFill="1" applyAlignment="1">
      <alignment horizontal="center" vertical="center" shrinkToFit="1"/>
    </xf>
    <xf numFmtId="0" fontId="113" fillId="36" borderId="0" xfId="0" applyFont="1" applyFill="1" applyAlignment="1">
      <alignment horizontal="center" vertical="center" shrinkToFit="1"/>
    </xf>
    <xf numFmtId="0" fontId="168" fillId="0" borderId="0" xfId="357" applyNumberFormat="1" applyFont="1" applyFill="1" applyBorder="1" applyAlignment="1">
      <alignment vertical="center"/>
    </xf>
    <xf numFmtId="0" fontId="113" fillId="0" borderId="0" xfId="0" applyFont="1" applyAlignment="1">
      <alignment horizontal="center" vertical="center"/>
    </xf>
    <xf numFmtId="0" fontId="113" fillId="0" borderId="0" xfId="0" applyFont="1" applyAlignment="1">
      <alignment horizontal="center" vertical="center" shrinkToFit="1"/>
    </xf>
    <xf numFmtId="0" fontId="103" fillId="0" borderId="19" xfId="0" applyFont="1" applyBorder="1" applyAlignment="1">
      <alignment vertical="center" shrinkToFit="1"/>
    </xf>
    <xf numFmtId="0" fontId="96" fillId="0" borderId="0" xfId="0" applyFont="1" applyAlignment="1">
      <alignment vertical="center" shrinkToFit="1"/>
    </xf>
    <xf numFmtId="0" fontId="96" fillId="0" borderId="0" xfId="0" applyFont="1" applyAlignment="1">
      <alignment horizontal="center" vertical="center" shrinkToFit="1"/>
    </xf>
    <xf numFmtId="185" fontId="96" fillId="0" borderId="0" xfId="357" applyNumberFormat="1" applyFont="1" applyFill="1" applyBorder="1" applyAlignment="1">
      <alignment vertical="center" shrinkToFit="1"/>
    </xf>
    <xf numFmtId="185" fontId="96" fillId="0" borderId="0" xfId="357" applyNumberFormat="1" applyFont="1" applyFill="1" applyBorder="1" applyAlignment="1">
      <alignment vertical="center"/>
    </xf>
    <xf numFmtId="0" fontId="98" fillId="0" borderId="0" xfId="0" applyFont="1" applyAlignment="1">
      <alignment vertical="center"/>
    </xf>
    <xf numFmtId="0" fontId="98" fillId="0" borderId="0" xfId="0" applyFont="1" applyAlignment="1">
      <alignment vertical="center" shrinkToFit="1"/>
    </xf>
    <xf numFmtId="0" fontId="98" fillId="0" borderId="0" xfId="0" applyFont="1" applyAlignment="1">
      <alignment horizontal="center" vertical="center" shrinkToFit="1"/>
    </xf>
    <xf numFmtId="0" fontId="113" fillId="36" borderId="0" xfId="0" applyFont="1" applyFill="1" applyAlignment="1">
      <alignment horizontal="left" vertical="center" shrinkToFit="1"/>
    </xf>
    <xf numFmtId="0" fontId="172" fillId="0" borderId="0" xfId="0" applyFont="1" applyAlignment="1">
      <alignment horizontal="center" vertical="center" shrinkToFit="1"/>
    </xf>
    <xf numFmtId="41" fontId="101" fillId="0" borderId="0" xfId="357" applyFont="1" applyBorder="1" applyAlignment="1">
      <alignment vertical="center" shrinkToFit="1"/>
    </xf>
    <xf numFmtId="41" fontId="103" fillId="0" borderId="0" xfId="357" applyFont="1" applyBorder="1" applyAlignment="1">
      <alignment vertical="center" shrinkToFit="1"/>
    </xf>
    <xf numFmtId="41" fontId="103" fillId="0" borderId="0" xfId="357" applyFont="1" applyBorder="1" applyAlignment="1">
      <alignment vertical="center"/>
    </xf>
    <xf numFmtId="0" fontId="103" fillId="0" borderId="0" xfId="357" applyNumberFormat="1" applyFont="1" applyBorder="1" applyAlignment="1">
      <alignment horizontal="center" vertical="center" shrinkToFit="1"/>
    </xf>
    <xf numFmtId="41" fontId="103" fillId="0" borderId="19" xfId="357" applyFont="1" applyFill="1" applyBorder="1" applyAlignment="1">
      <alignment vertical="center"/>
    </xf>
    <xf numFmtId="0" fontId="17" fillId="0" borderId="0" xfId="357" applyNumberFormat="1" applyFont="1" applyBorder="1" applyAlignment="1">
      <alignment horizontal="left" vertical="center"/>
    </xf>
    <xf numFmtId="41" fontId="99" fillId="0" borderId="0" xfId="357" applyFont="1" applyBorder="1" applyAlignment="1">
      <alignment vertical="center" shrinkToFit="1"/>
    </xf>
    <xf numFmtId="41" fontId="99" fillId="0" borderId="0" xfId="357" applyFont="1" applyBorder="1" applyAlignment="1">
      <alignment vertical="center"/>
    </xf>
    <xf numFmtId="0" fontId="103" fillId="0" borderId="0" xfId="357" applyNumberFormat="1" applyFont="1" applyFill="1" applyBorder="1" applyAlignment="1">
      <alignment horizontal="centerContinuous" vertical="center"/>
    </xf>
    <xf numFmtId="0" fontId="103" fillId="0" borderId="0" xfId="0" applyFont="1" applyAlignment="1">
      <alignment horizontal="center" vertical="center" shrinkToFit="1"/>
    </xf>
    <xf numFmtId="191" fontId="103" fillId="0" borderId="0" xfId="357" applyNumberFormat="1" applyFont="1" applyFill="1" applyBorder="1" applyAlignment="1">
      <alignment horizontal="center" vertical="center" shrinkToFit="1"/>
    </xf>
    <xf numFmtId="191" fontId="103" fillId="0" borderId="0" xfId="357" applyNumberFormat="1" applyFont="1" applyFill="1" applyBorder="1" applyAlignment="1">
      <alignment horizontal="center" vertical="center"/>
    </xf>
    <xf numFmtId="41" fontId="102" fillId="0" borderId="0" xfId="357" applyFont="1" applyBorder="1" applyAlignment="1">
      <alignment vertical="center" shrinkToFit="1"/>
    </xf>
    <xf numFmtId="9" fontId="103" fillId="0" borderId="0" xfId="339" applyFont="1" applyBorder="1" applyAlignment="1">
      <alignment vertical="center" shrinkToFit="1"/>
    </xf>
    <xf numFmtId="9" fontId="103" fillId="0" borderId="0" xfId="339" applyFont="1" applyBorder="1" applyAlignment="1">
      <alignment vertical="center"/>
    </xf>
    <xf numFmtId="178" fontId="156" fillId="0" borderId="0" xfId="339" applyNumberFormat="1" applyFont="1" applyFill="1" applyBorder="1" applyAlignment="1">
      <alignment vertical="center"/>
    </xf>
    <xf numFmtId="41" fontId="101" fillId="0" borderId="0" xfId="357" applyFont="1" applyFill="1" applyBorder="1" applyAlignment="1">
      <alignment horizontal="center" vertical="center" shrinkToFit="1"/>
    </xf>
    <xf numFmtId="0" fontId="17" fillId="7" borderId="43" xfId="0" applyFont="1" applyFill="1" applyBorder="1" applyAlignment="1">
      <alignment horizontal="distributed" vertical="center" shrinkToFit="1"/>
    </xf>
    <xf numFmtId="0" fontId="103" fillId="7" borderId="43" xfId="0" applyFont="1" applyFill="1" applyBorder="1" applyAlignment="1">
      <alignment horizontal="center" vertical="center" shrinkToFit="1"/>
    </xf>
    <xf numFmtId="41" fontId="17" fillId="7" borderId="43" xfId="357" applyFont="1" applyFill="1" applyBorder="1" applyAlignment="1">
      <alignment horizontal="center" vertical="center" shrinkToFit="1"/>
    </xf>
    <xf numFmtId="41" fontId="17" fillId="7" borderId="43" xfId="357" applyFont="1" applyFill="1" applyBorder="1" applyAlignment="1">
      <alignment horizontal="center" vertical="center"/>
    </xf>
    <xf numFmtId="0" fontId="17" fillId="0" borderId="0" xfId="0" applyFont="1" applyAlignment="1">
      <alignment horizontal="distributed" vertical="center" shrinkToFit="1"/>
    </xf>
    <xf numFmtId="0" fontId="17" fillId="0" borderId="0" xfId="0" applyFont="1" applyAlignment="1">
      <alignment horizontal="center" vertical="center" shrinkToFit="1"/>
    </xf>
    <xf numFmtId="41" fontId="17" fillId="0" borderId="0" xfId="357" applyFont="1" applyFill="1" applyBorder="1" applyAlignment="1">
      <alignment horizontal="center" vertical="center" shrinkToFit="1"/>
    </xf>
    <xf numFmtId="41" fontId="17" fillId="0" borderId="43" xfId="357" applyFont="1" applyBorder="1" applyAlignment="1">
      <alignment horizontal="distributed" vertical="center" shrinkToFit="1"/>
    </xf>
    <xf numFmtId="0" fontId="103" fillId="0" borderId="43" xfId="357" applyNumberFormat="1" applyFont="1" applyBorder="1" applyAlignment="1">
      <alignment horizontal="center" vertical="center" shrinkToFit="1"/>
    </xf>
    <xf numFmtId="41" fontId="17" fillId="0" borderId="43" xfId="357" applyFont="1" applyBorder="1" applyAlignment="1">
      <alignment horizontal="center" vertical="center" shrinkToFit="1"/>
    </xf>
    <xf numFmtId="41" fontId="17" fillId="0" borderId="0" xfId="357" applyFont="1" applyBorder="1" applyAlignment="1">
      <alignment horizontal="distributed" vertical="center" shrinkToFit="1"/>
    </xf>
    <xf numFmtId="41" fontId="17" fillId="0" borderId="0" xfId="357" applyFont="1" applyBorder="1" applyAlignment="1">
      <alignment horizontal="center" vertical="center" shrinkToFit="1"/>
    </xf>
    <xf numFmtId="41" fontId="15" fillId="0" borderId="19" xfId="357" applyFont="1" applyBorder="1" applyAlignment="1">
      <alignment horizontal="center" vertical="center"/>
    </xf>
    <xf numFmtId="41" fontId="15" fillId="0" borderId="0" xfId="357" applyFont="1" applyFill="1" applyBorder="1" applyAlignment="1">
      <alignment horizontal="distributed" vertical="center" shrinkToFit="1"/>
    </xf>
    <xf numFmtId="0" fontId="17" fillId="3" borderId="0" xfId="357" applyNumberFormat="1" applyFont="1" applyFill="1" applyBorder="1" applyAlignment="1">
      <alignment vertical="center"/>
    </xf>
    <xf numFmtId="41" fontId="17" fillId="3" borderId="0" xfId="357" applyFont="1" applyFill="1" applyBorder="1" applyAlignment="1">
      <alignment horizontal="left" vertical="center" shrinkToFit="1"/>
    </xf>
    <xf numFmtId="0" fontId="99" fillId="3" borderId="0" xfId="357" applyNumberFormat="1" applyFont="1" applyFill="1" applyBorder="1" applyAlignment="1">
      <alignment horizontal="center" vertical="center" shrinkToFit="1"/>
    </xf>
    <xf numFmtId="41" fontId="17" fillId="3" borderId="0" xfId="357" applyFont="1" applyFill="1" applyAlignment="1">
      <alignment vertical="center" shrinkToFit="1"/>
    </xf>
    <xf numFmtId="41" fontId="17" fillId="3" borderId="0" xfId="357" applyFont="1" applyFill="1" applyAlignment="1">
      <alignment vertical="center"/>
    </xf>
    <xf numFmtId="43" fontId="15" fillId="0" borderId="0" xfId="0" applyNumberFormat="1" applyFont="1" applyAlignment="1">
      <alignment vertical="center"/>
    </xf>
    <xf numFmtId="41" fontId="15" fillId="0" borderId="0" xfId="357" applyFont="1" applyAlignment="1">
      <alignment vertical="center" shrinkToFit="1"/>
    </xf>
    <xf numFmtId="0" fontId="15" fillId="0" borderId="43" xfId="0" applyFont="1" applyBorder="1" applyAlignment="1">
      <alignment vertical="center" shrinkToFit="1"/>
    </xf>
    <xf numFmtId="0" fontId="15" fillId="0" borderId="43" xfId="0" applyFont="1" applyBorder="1" applyAlignment="1">
      <alignment horizontal="center" vertical="center" shrinkToFit="1"/>
    </xf>
    <xf numFmtId="41" fontId="15" fillId="0" borderId="43" xfId="357" applyFont="1" applyBorder="1" applyAlignment="1">
      <alignment vertical="center" shrinkToFit="1"/>
    </xf>
    <xf numFmtId="41" fontId="110" fillId="0" borderId="0" xfId="357" applyFont="1" applyFill="1" applyBorder="1" applyAlignment="1">
      <alignment horizontal="center" vertical="center" shrinkToFit="1"/>
    </xf>
    <xf numFmtId="14" fontId="101" fillId="0" borderId="19" xfId="0" applyNumberFormat="1" applyFont="1" applyBorder="1" applyAlignment="1">
      <alignment vertical="center"/>
    </xf>
    <xf numFmtId="44" fontId="15" fillId="0" borderId="0" xfId="0" applyNumberFormat="1" applyFont="1" applyAlignment="1">
      <alignment vertical="center"/>
    </xf>
    <xf numFmtId="190" fontId="15" fillId="0" borderId="19" xfId="357" applyNumberFormat="1" applyFont="1" applyFill="1" applyBorder="1" applyAlignment="1">
      <alignment horizontal="right" vertical="center"/>
    </xf>
    <xf numFmtId="190" fontId="17" fillId="0" borderId="19" xfId="357" applyNumberFormat="1" applyFont="1" applyFill="1" applyBorder="1" applyAlignment="1">
      <alignment vertical="center"/>
    </xf>
    <xf numFmtId="190" fontId="15" fillId="0" borderId="9" xfId="357" applyNumberFormat="1" applyFont="1" applyBorder="1" applyAlignment="1">
      <alignment vertical="center"/>
    </xf>
    <xf numFmtId="223" fontId="114" fillId="35" borderId="24" xfId="1387" applyNumberFormat="1" applyFont="1" applyFill="1" applyBorder="1">
      <alignment vertical="center"/>
    </xf>
    <xf numFmtId="41" fontId="102" fillId="0" borderId="21" xfId="357" applyFont="1" applyFill="1" applyBorder="1" applyAlignment="1">
      <alignment vertical="center"/>
    </xf>
    <xf numFmtId="228" fontId="15" fillId="0" borderId="19" xfId="0" applyNumberFormat="1" applyFont="1" applyBorder="1" applyAlignment="1">
      <alignment vertical="center"/>
    </xf>
    <xf numFmtId="0" fontId="15" fillId="31" borderId="0" xfId="0" applyFont="1" applyFill="1"/>
    <xf numFmtId="0" fontId="103" fillId="31" borderId="0" xfId="0" applyFont="1" applyFill="1" applyAlignment="1">
      <alignment vertical="center"/>
    </xf>
    <xf numFmtId="228" fontId="15" fillId="31" borderId="0" xfId="1385" applyNumberFormat="1" applyFont="1" applyFill="1" applyBorder="1" applyAlignment="1">
      <alignment vertical="center"/>
    </xf>
    <xf numFmtId="228" fontId="102" fillId="31" borderId="0" xfId="1385" applyNumberFormat="1" applyFont="1" applyFill="1" applyBorder="1" applyAlignment="1">
      <alignment vertical="center"/>
    </xf>
    <xf numFmtId="0" fontId="15" fillId="31" borderId="0" xfId="0" applyFont="1" applyFill="1" applyAlignment="1">
      <alignment vertical="center"/>
    </xf>
    <xf numFmtId="188" fontId="15" fillId="31" borderId="0" xfId="357" applyNumberFormat="1" applyFont="1" applyFill="1" applyBorder="1" applyAlignment="1">
      <alignment vertical="center"/>
    </xf>
    <xf numFmtId="182" fontId="15" fillId="31" borderId="0" xfId="0" applyNumberFormat="1" applyFont="1" applyFill="1" applyAlignment="1">
      <alignment horizontal="center" vertical="center"/>
    </xf>
    <xf numFmtId="41" fontId="15" fillId="31" borderId="0" xfId="357" applyFont="1" applyFill="1" applyAlignment="1"/>
    <xf numFmtId="41" fontId="15" fillId="31" borderId="0" xfId="357" applyFont="1" applyFill="1" applyBorder="1" applyAlignment="1">
      <alignment vertical="center"/>
    </xf>
    <xf numFmtId="41" fontId="15" fillId="0" borderId="0" xfId="357" applyFont="1" applyFill="1" applyBorder="1" applyAlignment="1"/>
    <xf numFmtId="41" fontId="102" fillId="31" borderId="0" xfId="357" applyFont="1" applyFill="1" applyBorder="1" applyAlignment="1">
      <alignment vertical="center"/>
    </xf>
    <xf numFmtId="41" fontId="103" fillId="31" borderId="0" xfId="357" applyFont="1" applyFill="1" applyAlignment="1"/>
    <xf numFmtId="41" fontId="103" fillId="31" borderId="0" xfId="357" applyFont="1" applyFill="1" applyBorder="1" applyAlignment="1">
      <alignment vertical="center"/>
    </xf>
    <xf numFmtId="10" fontId="102" fillId="0" borderId="16" xfId="357" applyNumberFormat="1" applyFont="1" applyFill="1" applyBorder="1" applyAlignment="1">
      <alignment horizontal="right" vertical="center"/>
    </xf>
    <xf numFmtId="10" fontId="17" fillId="0" borderId="0" xfId="357" applyNumberFormat="1" applyFont="1" applyFill="1" applyBorder="1" applyAlignment="1">
      <alignment vertical="center"/>
    </xf>
    <xf numFmtId="0" fontId="157" fillId="0" borderId="0" xfId="0" applyFont="1" applyAlignment="1">
      <alignment vertical="center"/>
    </xf>
    <xf numFmtId="41" fontId="17" fillId="0" borderId="21" xfId="357" applyFont="1" applyFill="1" applyBorder="1" applyAlignment="1">
      <alignment vertical="center"/>
    </xf>
    <xf numFmtId="0" fontId="99" fillId="0" borderId="23" xfId="0" applyFont="1" applyBorder="1" applyAlignment="1">
      <alignment vertical="center" wrapText="1"/>
    </xf>
    <xf numFmtId="41" fontId="103" fillId="0" borderId="21" xfId="357" applyFont="1" applyFill="1" applyBorder="1" applyAlignment="1">
      <alignment horizontal="right" vertical="center"/>
    </xf>
    <xf numFmtId="197" fontId="15" fillId="0" borderId="0" xfId="0" applyNumberFormat="1" applyFont="1" applyAlignment="1">
      <alignment vertical="center"/>
    </xf>
    <xf numFmtId="181" fontId="101" fillId="0" borderId="0" xfId="357" applyNumberFormat="1" applyFont="1" applyFill="1" applyBorder="1" applyAlignment="1">
      <alignment horizontal="center" vertical="center" shrinkToFit="1"/>
    </xf>
    <xf numFmtId="181" fontId="15" fillId="7" borderId="0" xfId="357" applyNumberFormat="1" applyFont="1" applyFill="1" applyBorder="1" applyAlignment="1">
      <alignment horizontal="center" vertical="center"/>
    </xf>
    <xf numFmtId="181" fontId="101" fillId="0" borderId="5" xfId="357" applyNumberFormat="1" applyFont="1" applyFill="1" applyBorder="1" applyAlignment="1">
      <alignment horizontal="center" vertical="center" shrinkToFit="1"/>
    </xf>
    <xf numFmtId="0" fontId="167" fillId="40" borderId="48" xfId="0" applyFont="1" applyFill="1" applyBorder="1" applyAlignment="1">
      <alignment horizontal="center" vertical="center"/>
    </xf>
    <xf numFmtId="41" fontId="101" fillId="31" borderId="0" xfId="357" applyFont="1" applyFill="1" applyBorder="1" applyAlignment="1">
      <alignment vertical="center" shrinkToFit="1"/>
    </xf>
    <xf numFmtId="0" fontId="103" fillId="31" borderId="0" xfId="357" applyNumberFormat="1" applyFont="1" applyFill="1" applyBorder="1" applyAlignment="1">
      <alignment horizontal="center" vertical="center" shrinkToFit="1"/>
    </xf>
    <xf numFmtId="41" fontId="103" fillId="31" borderId="0" xfId="357" applyFont="1" applyFill="1" applyBorder="1" applyAlignment="1">
      <alignment vertical="center" shrinkToFit="1"/>
    </xf>
    <xf numFmtId="41" fontId="102" fillId="31" borderId="19" xfId="357" applyFont="1" applyFill="1" applyBorder="1" applyAlignment="1">
      <alignment vertical="center" shrinkToFit="1"/>
    </xf>
    <xf numFmtId="0" fontId="103" fillId="31" borderId="19" xfId="357" applyNumberFormat="1" applyFont="1" applyFill="1" applyBorder="1" applyAlignment="1">
      <alignment horizontal="center" vertical="center" shrinkToFit="1"/>
    </xf>
    <xf numFmtId="41" fontId="103" fillId="31" borderId="19" xfId="357" applyFont="1" applyFill="1" applyBorder="1" applyAlignment="1">
      <alignment vertical="center" shrinkToFit="1"/>
    </xf>
    <xf numFmtId="41" fontId="103" fillId="31" borderId="19" xfId="357" applyFont="1" applyFill="1" applyBorder="1" applyAlignment="1">
      <alignment vertical="center"/>
    </xf>
    <xf numFmtId="0" fontId="113" fillId="0" borderId="0" xfId="0" applyFont="1" applyAlignment="1">
      <alignment horizontal="left" vertical="center" shrinkToFit="1"/>
    </xf>
    <xf numFmtId="182" fontId="96" fillId="0" borderId="0" xfId="11610" applyNumberFormat="1" applyFont="1" applyFill="1" applyBorder="1" applyAlignment="1">
      <alignment vertical="center"/>
    </xf>
    <xf numFmtId="41" fontId="17" fillId="3" borderId="0" xfId="357" applyFont="1" applyFill="1" applyBorder="1" applyAlignment="1">
      <alignment horizontal="left" vertical="center"/>
    </xf>
    <xf numFmtId="41" fontId="103" fillId="3" borderId="0" xfId="357" applyFont="1" applyFill="1" applyBorder="1" applyAlignment="1">
      <alignment horizontal="center" vertical="center"/>
    </xf>
    <xf numFmtId="236" fontId="17" fillId="3" borderId="0" xfId="357" applyNumberFormat="1" applyFont="1" applyFill="1" applyAlignment="1">
      <alignment vertical="center"/>
    </xf>
    <xf numFmtId="9" fontId="103" fillId="0" borderId="0" xfId="0" applyNumberFormat="1" applyFont="1" applyAlignment="1">
      <alignment horizontal="right" vertical="center"/>
    </xf>
    <xf numFmtId="10" fontId="102" fillId="0" borderId="19" xfId="0" applyNumberFormat="1" applyFont="1" applyBorder="1" applyAlignment="1">
      <alignment horizontal="right" vertical="center"/>
    </xf>
    <xf numFmtId="10" fontId="103" fillId="0" borderId="19" xfId="0" applyNumberFormat="1" applyFont="1" applyBorder="1" applyAlignment="1">
      <alignment horizontal="center" vertical="center"/>
    </xf>
    <xf numFmtId="10" fontId="103" fillId="0" borderId="19" xfId="339" applyNumberFormat="1" applyFont="1" applyFill="1" applyBorder="1" applyAlignment="1">
      <alignment horizontal="right" vertical="center"/>
    </xf>
    <xf numFmtId="10" fontId="103" fillId="0" borderId="0" xfId="0" applyNumberFormat="1" applyFont="1" applyAlignment="1">
      <alignment horizontal="right" vertical="center"/>
    </xf>
    <xf numFmtId="10" fontId="103" fillId="0" borderId="0" xfId="0" applyNumberFormat="1" applyFont="1" applyAlignment="1">
      <alignment horizontal="center" vertical="center"/>
    </xf>
    <xf numFmtId="0" fontId="17" fillId="31" borderId="5" xfId="0" applyFont="1" applyFill="1" applyBorder="1" applyAlignment="1">
      <alignment horizontal="left" vertical="center"/>
    </xf>
    <xf numFmtId="9" fontId="101" fillId="0" borderId="0" xfId="0" applyNumberFormat="1" applyFont="1" applyAlignment="1">
      <alignment horizontal="right" vertical="center"/>
    </xf>
    <xf numFmtId="182" fontId="101" fillId="0" borderId="0" xfId="357" applyNumberFormat="1" applyFont="1" applyFill="1" applyBorder="1" applyAlignment="1">
      <alignment horizontal="right" vertical="center"/>
    </xf>
    <xf numFmtId="41" fontId="106" fillId="0" borderId="0" xfId="357" applyFont="1" applyFill="1" applyBorder="1" applyAlignment="1">
      <alignment vertical="center"/>
    </xf>
    <xf numFmtId="41" fontId="156" fillId="0" borderId="5" xfId="357" applyFont="1" applyFill="1" applyBorder="1" applyAlignment="1">
      <alignment vertical="center"/>
    </xf>
    <xf numFmtId="0" fontId="106" fillId="0" borderId="0" xfId="0" applyFont="1" applyAlignment="1">
      <alignment vertical="center"/>
    </xf>
    <xf numFmtId="0" fontId="17" fillId="0" borderId="0" xfId="0" quotePrefix="1" applyFont="1" applyAlignment="1">
      <alignment horizontal="left" vertical="center"/>
    </xf>
    <xf numFmtId="182" fontId="151" fillId="0" borderId="0" xfId="357" applyNumberFormat="1" applyFont="1" applyFill="1" applyBorder="1" applyAlignment="1">
      <alignment horizontal="right" vertical="center"/>
    </xf>
    <xf numFmtId="182" fontId="104" fillId="0" borderId="0" xfId="357" applyNumberFormat="1" applyFont="1" applyFill="1" applyBorder="1" applyAlignment="1">
      <alignment horizontal="center" vertical="center"/>
    </xf>
    <xf numFmtId="41" fontId="104" fillId="0" borderId="0" xfId="357" applyFont="1" applyFill="1" applyBorder="1" applyAlignment="1">
      <alignment vertical="center"/>
    </xf>
    <xf numFmtId="41" fontId="180" fillId="0" borderId="0" xfId="357" applyFont="1" applyFill="1" applyBorder="1" applyAlignment="1">
      <alignment vertical="center"/>
    </xf>
    <xf numFmtId="0" fontId="180" fillId="0" borderId="0" xfId="0" applyFont="1" applyAlignment="1">
      <alignment vertical="center"/>
    </xf>
    <xf numFmtId="182" fontId="101" fillId="0" borderId="0" xfId="357" applyNumberFormat="1" applyFont="1" applyBorder="1" applyAlignment="1">
      <alignment horizontal="right" vertical="center"/>
    </xf>
    <xf numFmtId="10" fontId="101" fillId="0" borderId="0" xfId="339" applyNumberFormat="1" applyFont="1" applyBorder="1" applyAlignment="1">
      <alignment horizontal="right" vertical="center"/>
    </xf>
    <xf numFmtId="10" fontId="103" fillId="0" borderId="0" xfId="339" applyNumberFormat="1" applyFont="1" applyBorder="1" applyAlignment="1">
      <alignment horizontal="center" vertical="center"/>
    </xf>
    <xf numFmtId="10" fontId="101" fillId="0" borderId="0" xfId="339" applyNumberFormat="1" applyFont="1" applyBorder="1" applyAlignment="1">
      <alignment vertical="center"/>
    </xf>
    <xf numFmtId="182" fontId="101" fillId="0" borderId="0" xfId="357" applyNumberFormat="1" applyFont="1" applyBorder="1" applyAlignment="1">
      <alignment vertical="center"/>
    </xf>
    <xf numFmtId="182" fontId="103" fillId="0" borderId="0" xfId="357" applyNumberFormat="1" applyFont="1" applyBorder="1" applyAlignment="1">
      <alignment horizontal="center" vertical="center"/>
    </xf>
    <xf numFmtId="185" fontId="101" fillId="0" borderId="0" xfId="357" applyNumberFormat="1" applyFont="1" applyBorder="1" applyAlignment="1">
      <alignment vertical="center"/>
    </xf>
    <xf numFmtId="0" fontId="17" fillId="0" borderId="43" xfId="0" quotePrefix="1" applyFont="1" applyBorder="1" applyAlignment="1">
      <alignment horizontal="left" vertical="center"/>
    </xf>
    <xf numFmtId="182" fontId="101" fillId="0" borderId="43" xfId="357" applyNumberFormat="1" applyFont="1" applyBorder="1" applyAlignment="1">
      <alignment vertical="center"/>
    </xf>
    <xf numFmtId="182" fontId="103" fillId="0" borderId="43" xfId="357" applyNumberFormat="1" applyFont="1" applyBorder="1" applyAlignment="1">
      <alignment horizontal="center" vertical="center"/>
    </xf>
    <xf numFmtId="182" fontId="15" fillId="0" borderId="43" xfId="357" applyNumberFormat="1" applyFont="1" applyBorder="1" applyAlignment="1">
      <alignment vertical="center"/>
    </xf>
    <xf numFmtId="41" fontId="103" fillId="0" borderId="43" xfId="357" applyFont="1" applyBorder="1" applyAlignment="1">
      <alignment vertical="center"/>
    </xf>
    <xf numFmtId="0" fontId="17" fillId="31" borderId="23" xfId="0" applyFont="1" applyFill="1" applyBorder="1" applyAlignment="1">
      <alignment vertical="center" wrapText="1"/>
    </xf>
    <xf numFmtId="0" fontId="15" fillId="0" borderId="16" xfId="0" applyFont="1" applyBorder="1" applyAlignment="1">
      <alignment vertical="center"/>
    </xf>
    <xf numFmtId="0" fontId="15" fillId="0" borderId="0" xfId="357" applyNumberFormat="1" applyFont="1" applyAlignment="1">
      <alignment horizontal="left" vertical="center"/>
    </xf>
    <xf numFmtId="201" fontId="103" fillId="0" borderId="0" xfId="357" applyNumberFormat="1" applyFont="1" applyFill="1" applyAlignment="1">
      <alignment horizontal="center" vertical="center"/>
    </xf>
    <xf numFmtId="0" fontId="104" fillId="0" borderId="0" xfId="357" applyNumberFormat="1" applyFont="1" applyAlignment="1">
      <alignment horizontal="left" vertical="center"/>
    </xf>
    <xf numFmtId="185" fontId="101" fillId="0" borderId="0" xfId="357" applyNumberFormat="1" applyFont="1" applyFill="1" applyBorder="1" applyAlignment="1">
      <alignment horizontal="right" vertical="center"/>
    </xf>
    <xf numFmtId="0" fontId="15" fillId="0" borderId="0" xfId="357" applyNumberFormat="1" applyFont="1" applyBorder="1" applyAlignment="1">
      <alignment vertical="center"/>
    </xf>
    <xf numFmtId="0" fontId="15" fillId="0" borderId="0" xfId="357" applyNumberFormat="1" applyFont="1" applyAlignment="1">
      <alignment vertical="center"/>
    </xf>
    <xf numFmtId="200" fontId="102" fillId="0" borderId="0" xfId="357" applyNumberFormat="1" applyFont="1" applyFill="1" applyBorder="1" applyAlignment="1">
      <alignment vertical="center"/>
    </xf>
    <xf numFmtId="183" fontId="15" fillId="0" borderId="19" xfId="0" applyNumberFormat="1" applyFont="1" applyBorder="1" applyAlignment="1">
      <alignment vertical="center"/>
    </xf>
    <xf numFmtId="0" fontId="17" fillId="7" borderId="0" xfId="0" applyFont="1" applyFill="1" applyAlignment="1">
      <alignment vertical="center"/>
    </xf>
    <xf numFmtId="185" fontId="103" fillId="0" borderId="0" xfId="1385" applyNumberFormat="1" applyFont="1" applyFill="1" applyBorder="1" applyAlignment="1">
      <alignment vertical="center"/>
    </xf>
    <xf numFmtId="185" fontId="101" fillId="0" borderId="0" xfId="1385" applyNumberFormat="1" applyFont="1" applyFill="1" applyBorder="1" applyAlignment="1">
      <alignment vertical="center"/>
    </xf>
    <xf numFmtId="185" fontId="15" fillId="0" borderId="19" xfId="1385" applyNumberFormat="1" applyFont="1" applyFill="1" applyBorder="1" applyAlignment="1">
      <alignment vertical="center"/>
    </xf>
    <xf numFmtId="185" fontId="103" fillId="0" borderId="19" xfId="1385" applyNumberFormat="1" applyFont="1" applyFill="1" applyBorder="1" applyAlignment="1">
      <alignment vertical="center"/>
    </xf>
    <xf numFmtId="185" fontId="15" fillId="0" borderId="0" xfId="1385" applyNumberFormat="1" applyFont="1" applyFill="1" applyBorder="1" applyAlignment="1">
      <alignment vertical="center"/>
    </xf>
    <xf numFmtId="41" fontId="106" fillId="0" borderId="0" xfId="357" applyFont="1" applyAlignment="1">
      <alignment vertical="center" shrinkToFit="1"/>
    </xf>
    <xf numFmtId="41" fontId="98" fillId="0" borderId="0" xfId="357" applyFont="1" applyAlignment="1">
      <alignment vertical="center"/>
    </xf>
    <xf numFmtId="10" fontId="15" fillId="0" borderId="0" xfId="339" applyNumberFormat="1" applyFont="1" applyBorder="1" applyAlignment="1">
      <alignment vertical="center"/>
    </xf>
    <xf numFmtId="43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41" fontId="102" fillId="0" borderId="0" xfId="357" applyFont="1" applyFill="1" applyBorder="1" applyAlignment="1">
      <alignment vertical="center"/>
    </xf>
    <xf numFmtId="178" fontId="101" fillId="0" borderId="0" xfId="339" applyNumberFormat="1" applyFont="1" applyFill="1" applyBorder="1" applyAlignment="1">
      <alignment horizontal="right" vertical="center"/>
    </xf>
    <xf numFmtId="14" fontId="15" fillId="0" borderId="0" xfId="357" applyNumberFormat="1" applyFont="1" applyFill="1" applyBorder="1" applyAlignment="1">
      <alignment horizontal="right" vertical="center"/>
    </xf>
    <xf numFmtId="228" fontId="15" fillId="0" borderId="0" xfId="1385" applyNumberFormat="1" applyFont="1" applyBorder="1" applyAlignment="1">
      <alignment vertical="center"/>
    </xf>
    <xf numFmtId="228" fontId="103" fillId="0" borderId="0" xfId="1385" applyNumberFormat="1" applyFont="1" applyFill="1" applyBorder="1" applyAlignment="1">
      <alignment vertical="center"/>
    </xf>
    <xf numFmtId="0" fontId="103" fillId="0" borderId="0" xfId="1385" applyNumberFormat="1" applyFont="1" applyFill="1" applyBorder="1" applyAlignment="1">
      <alignment vertical="center"/>
    </xf>
    <xf numFmtId="185" fontId="103" fillId="0" borderId="0" xfId="1385" applyNumberFormat="1" applyFont="1" applyFill="1" applyBorder="1" applyAlignment="1">
      <alignment horizontal="right" vertical="center"/>
    </xf>
    <xf numFmtId="182" fontId="102" fillId="0" borderId="0" xfId="357" applyNumberFormat="1" applyFont="1" applyFill="1" applyBorder="1" applyAlignment="1">
      <alignment vertical="center"/>
    </xf>
    <xf numFmtId="185" fontId="103" fillId="0" borderId="0" xfId="357" applyNumberFormat="1" applyFont="1" applyBorder="1" applyAlignment="1">
      <alignment vertical="center"/>
    </xf>
    <xf numFmtId="182" fontId="101" fillId="0" borderId="0" xfId="357" applyNumberFormat="1" applyFont="1" applyFill="1" applyBorder="1" applyAlignment="1">
      <alignment vertical="center"/>
    </xf>
    <xf numFmtId="183" fontId="103" fillId="0" borderId="0" xfId="0" applyNumberFormat="1" applyFont="1" applyAlignment="1">
      <alignment horizontal="center" vertical="center"/>
    </xf>
    <xf numFmtId="41" fontId="182" fillId="0" borderId="0" xfId="357" applyFont="1" applyFill="1" applyBorder="1" applyAlignment="1">
      <alignment vertical="center"/>
    </xf>
    <xf numFmtId="41" fontId="99" fillId="0" borderId="0" xfId="357" applyFont="1" applyFill="1" applyAlignment="1">
      <alignment vertical="center"/>
    </xf>
    <xf numFmtId="186" fontId="102" fillId="0" borderId="0" xfId="357" applyNumberFormat="1" applyFont="1" applyFill="1" applyBorder="1" applyAlignment="1">
      <alignment vertical="center"/>
    </xf>
    <xf numFmtId="186" fontId="15" fillId="0" borderId="0" xfId="357" applyNumberFormat="1" applyFont="1" applyFill="1" applyBorder="1" applyAlignment="1">
      <alignment vertical="center"/>
    </xf>
    <xf numFmtId="185" fontId="15" fillId="0" borderId="0" xfId="357" applyNumberFormat="1" applyFont="1" applyBorder="1" applyAlignment="1">
      <alignment vertical="center"/>
    </xf>
    <xf numFmtId="185" fontId="102" fillId="0" borderId="0" xfId="357" applyNumberFormat="1" applyFont="1" applyBorder="1" applyAlignment="1">
      <alignment vertical="center"/>
    </xf>
    <xf numFmtId="182" fontId="102" fillId="0" borderId="0" xfId="357" applyNumberFormat="1" applyFont="1" applyBorder="1" applyAlignment="1">
      <alignment vertical="center"/>
    </xf>
    <xf numFmtId="41" fontId="101" fillId="0" borderId="0" xfId="357" applyFont="1" applyAlignment="1">
      <alignment vertical="center"/>
    </xf>
    <xf numFmtId="41" fontId="103" fillId="0" borderId="0" xfId="357" applyFont="1" applyAlignment="1">
      <alignment vertical="center"/>
    </xf>
    <xf numFmtId="41" fontId="102" fillId="0" borderId="0" xfId="357" applyFont="1" applyAlignment="1">
      <alignment vertical="center"/>
    </xf>
    <xf numFmtId="9" fontId="15" fillId="0" borderId="0" xfId="339" applyFont="1" applyAlignment="1">
      <alignment vertical="center"/>
    </xf>
    <xf numFmtId="182" fontId="101" fillId="0" borderId="0" xfId="357" applyNumberFormat="1" applyFont="1" applyAlignment="1">
      <alignment vertical="center"/>
    </xf>
    <xf numFmtId="190" fontId="103" fillId="0" borderId="0" xfId="357" applyNumberFormat="1" applyFont="1" applyFill="1" applyBorder="1" applyAlignment="1">
      <alignment horizontal="center" vertical="center"/>
    </xf>
    <xf numFmtId="0" fontId="183" fillId="0" borderId="0" xfId="0" applyFont="1" applyAlignment="1">
      <alignment horizontal="center" vertical="center"/>
    </xf>
    <xf numFmtId="10" fontId="17" fillId="0" borderId="0" xfId="0" applyNumberFormat="1" applyFont="1" applyAlignment="1">
      <alignment horizontal="left" vertical="center"/>
    </xf>
    <xf numFmtId="182" fontId="110" fillId="0" borderId="0" xfId="357" applyNumberFormat="1" applyFont="1" applyBorder="1" applyAlignment="1">
      <alignment vertical="center"/>
    </xf>
    <xf numFmtId="182" fontId="99" fillId="0" borderId="0" xfId="357" applyNumberFormat="1" applyFont="1" applyBorder="1" applyAlignment="1">
      <alignment vertical="center"/>
    </xf>
    <xf numFmtId="0" fontId="110" fillId="0" borderId="0" xfId="0" applyFont="1" applyAlignment="1">
      <alignment horizontal="right" vertical="center"/>
    </xf>
    <xf numFmtId="0" fontId="113" fillId="35" borderId="0" xfId="0" applyFont="1" applyFill="1" applyAlignment="1">
      <alignment horizontal="left" vertical="center"/>
    </xf>
    <xf numFmtId="0" fontId="114" fillId="35" borderId="0" xfId="0" applyFont="1" applyFill="1" applyAlignment="1">
      <alignment vertical="center"/>
    </xf>
    <xf numFmtId="182" fontId="114" fillId="35" borderId="0" xfId="357" applyNumberFormat="1" applyFont="1" applyFill="1" applyBorder="1" applyAlignment="1">
      <alignment vertical="center"/>
    </xf>
    <xf numFmtId="0" fontId="17" fillId="31" borderId="40" xfId="0" applyFont="1" applyFill="1" applyBorder="1" applyAlignment="1">
      <alignment vertical="center"/>
    </xf>
    <xf numFmtId="0" fontId="15" fillId="31" borderId="44" xfId="0" applyFont="1" applyFill="1" applyBorder="1" applyAlignment="1">
      <alignment vertical="center"/>
    </xf>
    <xf numFmtId="10" fontId="17" fillId="0" borderId="5" xfId="339" applyNumberFormat="1" applyFont="1" applyFill="1" applyBorder="1" applyAlignment="1">
      <alignment vertical="center"/>
    </xf>
    <xf numFmtId="229" fontId="102" fillId="0" borderId="16" xfId="357" applyNumberFormat="1" applyFont="1" applyFill="1" applyBorder="1" applyAlignment="1">
      <alignment horizontal="right" vertical="center"/>
    </xf>
    <xf numFmtId="0" fontId="103" fillId="31" borderId="0" xfId="0" applyFont="1" applyFill="1" applyAlignment="1">
      <alignment horizontal="left" vertical="center"/>
    </xf>
    <xf numFmtId="0" fontId="88" fillId="0" borderId="0" xfId="0" applyFont="1" applyAlignment="1">
      <alignment vertical="center"/>
    </xf>
    <xf numFmtId="185" fontId="15" fillId="0" borderId="21" xfId="357" applyNumberFormat="1" applyFont="1" applyFill="1" applyBorder="1" applyAlignment="1">
      <alignment horizontal="right" vertical="center"/>
    </xf>
    <xf numFmtId="41" fontId="15" fillId="0" borderId="21" xfId="357" applyFont="1" applyFill="1" applyBorder="1" applyAlignment="1">
      <alignment horizontal="center" vertical="center"/>
    </xf>
    <xf numFmtId="182" fontId="102" fillId="0" borderId="21" xfId="357" applyNumberFormat="1" applyFont="1" applyFill="1" applyBorder="1" applyAlignment="1">
      <alignment horizontal="right" vertical="center"/>
    </xf>
    <xf numFmtId="182" fontId="15" fillId="0" borderId="21" xfId="357" applyNumberFormat="1" applyFont="1" applyBorder="1" applyAlignment="1">
      <alignment horizontal="right" vertical="center"/>
    </xf>
    <xf numFmtId="190" fontId="17" fillId="0" borderId="0" xfId="339" applyNumberFormat="1" applyFont="1" applyFill="1" applyBorder="1" applyAlignment="1">
      <alignment vertical="center"/>
    </xf>
    <xf numFmtId="0" fontId="113" fillId="35" borderId="43" xfId="0" applyFont="1" applyFill="1" applyBorder="1" applyAlignment="1">
      <alignment horizontal="left" vertical="center"/>
    </xf>
    <xf numFmtId="0" fontId="184" fillId="35" borderId="43" xfId="0" applyFont="1" applyFill="1" applyBorder="1" applyAlignment="1">
      <alignment horizontal="right" vertical="center"/>
    </xf>
    <xf numFmtId="0" fontId="113" fillId="35" borderId="43" xfId="0" applyFont="1" applyFill="1" applyBorder="1" applyAlignment="1">
      <alignment horizontal="center" vertical="center"/>
    </xf>
    <xf numFmtId="0" fontId="113" fillId="35" borderId="43" xfId="0" applyFont="1" applyFill="1" applyBorder="1" applyAlignment="1">
      <alignment horizontal="right" vertical="center"/>
    </xf>
    <xf numFmtId="181" fontId="113" fillId="35" borderId="43" xfId="0" applyNumberFormat="1" applyFont="1" applyFill="1" applyBorder="1" applyAlignment="1">
      <alignment horizontal="right" vertical="center"/>
    </xf>
    <xf numFmtId="0" fontId="167" fillId="35" borderId="48" xfId="0" applyFont="1" applyFill="1" applyBorder="1" applyAlignment="1">
      <alignment horizontal="center" vertical="center"/>
    </xf>
    <xf numFmtId="10" fontId="113" fillId="36" borderId="0" xfId="339" applyNumberFormat="1" applyFont="1" applyFill="1" applyBorder="1" applyAlignment="1">
      <alignment horizontal="center" vertical="center"/>
    </xf>
    <xf numFmtId="41" fontId="95" fillId="36" borderId="0" xfId="0" applyNumberFormat="1" applyFont="1" applyFill="1" applyAlignment="1">
      <alignment vertical="center"/>
    </xf>
    <xf numFmtId="0" fontId="95" fillId="36" borderId="0" xfId="0" applyFont="1" applyFill="1" applyAlignment="1">
      <alignment vertical="center" shrinkToFit="1"/>
    </xf>
    <xf numFmtId="0" fontId="15" fillId="0" borderId="0" xfId="0" applyFont="1" applyAlignment="1">
      <alignment horizontal="right" vertical="center" shrinkToFit="1"/>
    </xf>
    <xf numFmtId="0" fontId="103" fillId="0" borderId="0" xfId="0" applyFont="1" applyAlignment="1">
      <alignment vertical="center" shrinkToFit="1"/>
    </xf>
    <xf numFmtId="190" fontId="17" fillId="0" borderId="0" xfId="357" applyNumberFormat="1" applyFont="1" applyBorder="1" applyAlignment="1">
      <alignment vertical="center" shrinkToFit="1"/>
    </xf>
    <xf numFmtId="190" fontId="17" fillId="0" borderId="43" xfId="357" applyNumberFormat="1" applyFont="1" applyBorder="1" applyAlignment="1">
      <alignment vertical="center" shrinkToFit="1"/>
    </xf>
    <xf numFmtId="178" fontId="164" fillId="0" borderId="0" xfId="339" applyNumberFormat="1" applyFont="1" applyBorder="1" applyAlignment="1">
      <alignment vertical="center" shrinkToFit="1"/>
    </xf>
    <xf numFmtId="9" fontId="164" fillId="0" borderId="0" xfId="339" applyFont="1" applyFill="1" applyBorder="1" applyAlignment="1">
      <alignment vertical="center" shrinkToFit="1"/>
    </xf>
    <xf numFmtId="0" fontId="95" fillId="0" borderId="0" xfId="0" applyFont="1" applyAlignment="1">
      <alignment vertical="center" shrinkToFit="1"/>
    </xf>
    <xf numFmtId="0" fontId="103" fillId="0" borderId="19" xfId="0" applyFont="1" applyBorder="1" applyAlignment="1">
      <alignment horizontal="right" vertical="center" shrinkToFit="1"/>
    </xf>
    <xf numFmtId="227" fontId="17" fillId="0" borderId="43" xfId="0" applyNumberFormat="1" applyFont="1" applyBorder="1" applyAlignment="1">
      <alignment vertical="center" shrinkToFit="1"/>
    </xf>
    <xf numFmtId="178" fontId="164" fillId="0" borderId="0" xfId="339" applyNumberFormat="1" applyFont="1" applyFill="1" applyBorder="1" applyAlignment="1">
      <alignment vertical="center" shrinkToFit="1"/>
    </xf>
    <xf numFmtId="190" fontId="15" fillId="0" borderId="0" xfId="0" applyNumberFormat="1" applyFont="1" applyAlignment="1">
      <alignment vertical="center" shrinkToFit="1"/>
    </xf>
    <xf numFmtId="0" fontId="113" fillId="35" borderId="43" xfId="0" applyFont="1" applyFill="1" applyBorder="1" applyAlignment="1">
      <alignment horizontal="right"/>
    </xf>
    <xf numFmtId="0" fontId="113" fillId="35" borderId="43" xfId="0" applyFont="1" applyFill="1" applyBorder="1" applyAlignment="1">
      <alignment horizontal="right" vertical="center" shrinkToFit="1"/>
    </xf>
    <xf numFmtId="0" fontId="113" fillId="35" borderId="43" xfId="0" applyFont="1" applyFill="1" applyBorder="1" applyAlignment="1">
      <alignment vertical="center"/>
    </xf>
    <xf numFmtId="0" fontId="113" fillId="35" borderId="43" xfId="0" applyFont="1" applyFill="1" applyBorder="1" applyAlignment="1">
      <alignment vertical="center" shrinkToFit="1"/>
    </xf>
    <xf numFmtId="0" fontId="113" fillId="35" borderId="43" xfId="0" applyFont="1" applyFill="1" applyBorder="1" applyAlignment="1">
      <alignment horizontal="center" vertical="center" shrinkToFit="1"/>
    </xf>
    <xf numFmtId="181" fontId="113" fillId="35" borderId="43" xfId="0" applyNumberFormat="1" applyFont="1" applyFill="1" applyBorder="1" applyAlignment="1">
      <alignment vertical="center"/>
    </xf>
    <xf numFmtId="0" fontId="114" fillId="35" borderId="43" xfId="0" applyFont="1" applyFill="1" applyBorder="1" applyAlignment="1">
      <alignment horizontal="center" vertical="center" shrinkToFit="1"/>
    </xf>
    <xf numFmtId="41" fontId="113" fillId="36" borderId="0" xfId="357" applyFont="1" applyFill="1" applyBorder="1" applyAlignment="1">
      <alignment horizontal="center" vertical="center"/>
    </xf>
    <xf numFmtId="0" fontId="114" fillId="35" borderId="43" xfId="0" applyFont="1" applyFill="1" applyBorder="1" applyAlignment="1">
      <alignment vertical="center"/>
    </xf>
    <xf numFmtId="0" fontId="103" fillId="31" borderId="0" xfId="0" applyFont="1" applyFill="1"/>
    <xf numFmtId="188" fontId="103" fillId="31" borderId="0" xfId="357" applyNumberFormat="1" applyFont="1" applyFill="1" applyBorder="1" applyAlignment="1">
      <alignment vertical="center"/>
    </xf>
    <xf numFmtId="0" fontId="15" fillId="0" borderId="0" xfId="1387" applyFont="1" applyAlignment="1">
      <alignment horizontal="center" vertical="center"/>
    </xf>
    <xf numFmtId="10" fontId="101" fillId="0" borderId="0" xfId="0" applyNumberFormat="1" applyFont="1" applyAlignment="1">
      <alignment horizontal="right" vertical="center" shrinkToFit="1"/>
    </xf>
    <xf numFmtId="0" fontId="15" fillId="7" borderId="19" xfId="0" applyFont="1" applyFill="1" applyBorder="1" applyAlignment="1">
      <alignment horizontal="center" vertical="center"/>
    </xf>
    <xf numFmtId="41" fontId="15" fillId="7" borderId="0" xfId="357" applyFont="1" applyFill="1" applyAlignment="1">
      <alignment vertical="center"/>
    </xf>
    <xf numFmtId="0" fontId="17" fillId="7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41" fontId="103" fillId="7" borderId="19" xfId="357" applyFont="1" applyFill="1" applyBorder="1" applyAlignment="1">
      <alignment horizontal="center" vertical="center"/>
    </xf>
    <xf numFmtId="0" fontId="103" fillId="7" borderId="19" xfId="0" applyFont="1" applyFill="1" applyBorder="1" applyAlignment="1">
      <alignment horizontal="center" vertical="center"/>
    </xf>
    <xf numFmtId="41" fontId="101" fillId="7" borderId="0" xfId="357" applyFont="1" applyFill="1" applyAlignment="1">
      <alignment vertical="center"/>
    </xf>
    <xf numFmtId="41" fontId="102" fillId="7" borderId="0" xfId="357" applyFont="1" applyFill="1" applyBorder="1" applyAlignment="1">
      <alignment vertical="center"/>
    </xf>
    <xf numFmtId="178" fontId="15" fillId="7" borderId="0" xfId="339" applyNumberFormat="1" applyFont="1" applyFill="1" applyBorder="1" applyAlignment="1">
      <alignment horizontal="right" vertical="center"/>
    </xf>
    <xf numFmtId="41" fontId="103" fillId="7" borderId="0" xfId="357" applyFont="1" applyFill="1" applyBorder="1" applyAlignment="1">
      <alignment vertical="center"/>
    </xf>
    <xf numFmtId="0" fontId="15" fillId="7" borderId="0" xfId="0" applyFont="1" applyFill="1" applyAlignment="1">
      <alignment horizontal="left" vertical="center"/>
    </xf>
    <xf numFmtId="228" fontId="15" fillId="31" borderId="5" xfId="1385" applyNumberFormat="1" applyFont="1" applyFill="1" applyBorder="1" applyAlignment="1">
      <alignment vertical="center"/>
    </xf>
    <xf numFmtId="188" fontId="15" fillId="31" borderId="5" xfId="357" applyNumberFormat="1" applyFont="1" applyFill="1" applyBorder="1" applyAlignment="1">
      <alignment vertical="center"/>
    </xf>
    <xf numFmtId="41" fontId="15" fillId="31" borderId="5" xfId="357" applyFont="1" applyFill="1" applyBorder="1" applyAlignment="1">
      <alignment vertical="center"/>
    </xf>
    <xf numFmtId="41" fontId="101" fillId="0" borderId="0" xfId="357" applyFont="1" applyFill="1" applyBorder="1" applyAlignment="1">
      <alignment vertical="center" shrinkToFit="1"/>
    </xf>
    <xf numFmtId="41" fontId="103" fillId="0" borderId="0" xfId="357" applyFont="1" applyFill="1" applyBorder="1" applyAlignment="1">
      <alignment vertical="center" shrinkToFit="1"/>
    </xf>
    <xf numFmtId="41" fontId="103" fillId="0" borderId="0" xfId="357" applyFont="1" applyBorder="1" applyAlignment="1">
      <alignment horizontal="center" vertical="center" shrinkToFit="1"/>
    </xf>
    <xf numFmtId="10" fontId="103" fillId="0" borderId="0" xfId="357" applyNumberFormat="1" applyFont="1" applyFill="1" applyBorder="1" applyAlignment="1">
      <alignment horizontal="center" vertical="center"/>
    </xf>
    <xf numFmtId="229" fontId="103" fillId="0" borderId="0" xfId="357" applyNumberFormat="1" applyFont="1" applyFill="1" applyBorder="1" applyAlignment="1">
      <alignment horizontal="center" vertical="center"/>
    </xf>
    <xf numFmtId="178" fontId="103" fillId="0" borderId="0" xfId="357" applyNumberFormat="1" applyFont="1" applyFill="1" applyBorder="1" applyAlignment="1">
      <alignment horizontal="center" vertical="center"/>
    </xf>
    <xf numFmtId="14" fontId="103" fillId="0" borderId="0" xfId="357" applyNumberFormat="1" applyFont="1" applyFill="1" applyBorder="1" applyAlignment="1">
      <alignment horizontal="center" vertical="center"/>
    </xf>
    <xf numFmtId="224" fontId="99" fillId="0" borderId="0" xfId="357" applyNumberFormat="1" applyFont="1" applyFill="1" applyBorder="1" applyAlignment="1">
      <alignment horizontal="center" vertical="center"/>
    </xf>
    <xf numFmtId="224" fontId="103" fillId="0" borderId="0" xfId="357" applyNumberFormat="1" applyFont="1" applyFill="1" applyBorder="1" applyAlignment="1">
      <alignment horizontal="center" vertical="center"/>
    </xf>
    <xf numFmtId="225" fontId="103" fillId="0" borderId="0" xfId="357" applyNumberFormat="1" applyFont="1" applyFill="1" applyBorder="1" applyAlignment="1">
      <alignment horizontal="center" vertical="center"/>
    </xf>
    <xf numFmtId="0" fontId="185" fillId="0" borderId="0" xfId="0" applyFont="1" applyAlignment="1">
      <alignment vertical="center"/>
    </xf>
    <xf numFmtId="0" fontId="103" fillId="0" borderId="43" xfId="357" applyNumberFormat="1" applyFont="1" applyFill="1" applyBorder="1" applyAlignment="1">
      <alignment horizontal="center" vertical="center" shrinkToFit="1"/>
    </xf>
    <xf numFmtId="41" fontId="99" fillId="0" borderId="43" xfId="357" applyFont="1" applyFill="1" applyBorder="1" applyAlignment="1">
      <alignment horizontal="center" vertical="center" shrinkToFit="1"/>
    </xf>
    <xf numFmtId="41" fontId="99" fillId="0" borderId="43" xfId="357" applyFont="1" applyFill="1" applyBorder="1" applyAlignment="1">
      <alignment horizontal="center" vertical="center"/>
    </xf>
    <xf numFmtId="2" fontId="96" fillId="0" borderId="0" xfId="0" applyNumberFormat="1" applyFont="1" applyAlignment="1">
      <alignment horizontal="right" vertical="center"/>
    </xf>
    <xf numFmtId="0" fontId="185" fillId="0" borderId="0" xfId="0" applyFont="1" applyAlignment="1">
      <alignment horizontal="left" vertical="center"/>
    </xf>
    <xf numFmtId="0" fontId="15" fillId="31" borderId="19" xfId="0" applyFont="1" applyFill="1" applyBorder="1" applyAlignment="1">
      <alignment vertical="center"/>
    </xf>
    <xf numFmtId="228" fontId="17" fillId="0" borderId="0" xfId="1385" applyNumberFormat="1" applyFont="1" applyFill="1" applyBorder="1" applyAlignment="1">
      <alignment horizontal="right" vertical="center"/>
    </xf>
    <xf numFmtId="205" fontId="102" fillId="0" borderId="0" xfId="357" applyNumberFormat="1" applyFont="1" applyFill="1" applyBorder="1" applyAlignment="1">
      <alignment horizontal="right" vertical="center"/>
    </xf>
    <xf numFmtId="205" fontId="101" fillId="0" borderId="0" xfId="357" applyNumberFormat="1" applyFont="1" applyFill="1" applyBorder="1" applyAlignment="1">
      <alignment horizontal="right" vertical="center"/>
    </xf>
    <xf numFmtId="205" fontId="103" fillId="0" borderId="0" xfId="357" applyNumberFormat="1" applyFont="1" applyFill="1" applyBorder="1" applyAlignment="1">
      <alignment horizontal="right" vertical="center"/>
    </xf>
    <xf numFmtId="41" fontId="99" fillId="0" borderId="5" xfId="357" applyFont="1" applyFill="1" applyBorder="1" applyAlignment="1">
      <alignment horizontal="right" vertical="center"/>
    </xf>
    <xf numFmtId="41" fontId="99" fillId="0" borderId="0" xfId="357" applyFont="1" applyFill="1" applyBorder="1" applyAlignment="1">
      <alignment horizontal="right" vertical="center"/>
    </xf>
    <xf numFmtId="228" fontId="103" fillId="0" borderId="0" xfId="1385" applyNumberFormat="1" applyFont="1" applyFill="1" applyBorder="1" applyAlignment="1">
      <alignment horizontal="right" vertical="center"/>
    </xf>
    <xf numFmtId="228" fontId="17" fillId="0" borderId="5" xfId="1385" applyNumberFormat="1" applyFont="1" applyFill="1" applyBorder="1" applyAlignment="1">
      <alignment horizontal="right" vertical="center"/>
    </xf>
    <xf numFmtId="41" fontId="17" fillId="0" borderId="5" xfId="357" applyFont="1" applyFill="1" applyBorder="1" applyAlignment="1">
      <alignment horizontal="right" vertical="center"/>
    </xf>
    <xf numFmtId="41" fontId="17" fillId="0" borderId="5" xfId="357" applyFont="1" applyFill="1" applyBorder="1" applyAlignment="1">
      <alignment vertical="center"/>
    </xf>
    <xf numFmtId="228" fontId="15" fillId="0" borderId="0" xfId="1385" applyNumberFormat="1" applyFont="1" applyFill="1" applyBorder="1" applyAlignment="1">
      <alignment horizontal="right" vertical="center"/>
    </xf>
    <xf numFmtId="10" fontId="15" fillId="7" borderId="5" xfId="339" applyNumberFormat="1" applyFont="1" applyFill="1" applyBorder="1" applyAlignment="1">
      <alignment vertical="center"/>
    </xf>
    <xf numFmtId="182" fontId="102" fillId="0" borderId="0" xfId="357" applyNumberFormat="1" applyFont="1" applyFill="1" applyBorder="1" applyAlignment="1">
      <alignment horizontal="right" vertical="center"/>
    </xf>
    <xf numFmtId="200" fontId="101" fillId="0" borderId="0" xfId="339" applyNumberFormat="1" applyFont="1" applyBorder="1" applyAlignment="1">
      <alignment horizontal="right" vertical="center"/>
    </xf>
    <xf numFmtId="0" fontId="103" fillId="0" borderId="0" xfId="357" applyNumberFormat="1" applyFont="1" applyFill="1" applyBorder="1" applyAlignment="1">
      <alignment horizontal="center" vertical="center"/>
    </xf>
    <xf numFmtId="0" fontId="106" fillId="0" borderId="5" xfId="357" applyNumberFormat="1" applyFont="1" applyFill="1" applyBorder="1" applyAlignment="1">
      <alignment horizontal="center" vertical="center"/>
    </xf>
    <xf numFmtId="41" fontId="101" fillId="0" borderId="0" xfId="357" applyFont="1" applyFill="1" applyAlignment="1">
      <alignment horizontal="right" vertical="center"/>
    </xf>
    <xf numFmtId="41" fontId="102" fillId="0" borderId="0" xfId="357" applyFont="1" applyFill="1" applyAlignment="1">
      <alignment vertical="center"/>
    </xf>
    <xf numFmtId="41" fontId="102" fillId="7" borderId="0" xfId="357" applyFont="1" applyFill="1" applyAlignment="1">
      <alignment vertical="center"/>
    </xf>
    <xf numFmtId="190" fontId="15" fillId="0" borderId="0" xfId="11612" applyNumberFormat="1" applyFont="1" applyBorder="1" applyAlignment="1">
      <alignment vertical="center"/>
    </xf>
    <xf numFmtId="10" fontId="17" fillId="0" borderId="0" xfId="11614" applyNumberFormat="1" applyFont="1" applyFill="1" applyBorder="1" applyAlignment="1">
      <alignment vertical="center"/>
    </xf>
    <xf numFmtId="41" fontId="103" fillId="0" borderId="0" xfId="11612" applyFont="1" applyBorder="1" applyAlignment="1">
      <alignment vertical="center"/>
    </xf>
    <xf numFmtId="41" fontId="103" fillId="0" borderId="0" xfId="11612" applyFont="1" applyAlignment="1">
      <alignment vertical="center"/>
    </xf>
    <xf numFmtId="239" fontId="103" fillId="0" borderId="0" xfId="11612" applyNumberFormat="1" applyFont="1" applyFill="1" applyBorder="1" applyAlignment="1">
      <alignment horizontal="center" vertical="center" shrinkToFit="1"/>
    </xf>
    <xf numFmtId="41" fontId="15" fillId="7" borderId="0" xfId="357" applyFont="1" applyFill="1" applyBorder="1" applyAlignment="1">
      <alignment vertical="center"/>
    </xf>
    <xf numFmtId="0" fontId="17" fillId="0" borderId="0" xfId="11608" applyFont="1" applyAlignment="1">
      <alignment horizontal="center" vertical="center"/>
    </xf>
    <xf numFmtId="0" fontId="17" fillId="7" borderId="5" xfId="11608" applyFont="1" applyFill="1" applyBorder="1" applyAlignment="1">
      <alignment vertical="center"/>
    </xf>
    <xf numFmtId="14" fontId="103" fillId="0" borderId="0" xfId="0" applyNumberFormat="1" applyFont="1" applyAlignment="1">
      <alignment horizontal="right" vertical="center"/>
    </xf>
    <xf numFmtId="178" fontId="101" fillId="0" borderId="0" xfId="339" applyNumberFormat="1" applyFont="1" applyAlignment="1">
      <alignment horizontal="right" vertical="center"/>
    </xf>
    <xf numFmtId="41" fontId="15" fillId="0" borderId="0" xfId="357" applyFont="1" applyAlignment="1">
      <alignment horizontal="right" vertical="center"/>
    </xf>
    <xf numFmtId="41" fontId="15" fillId="0" borderId="0" xfId="0" applyNumberFormat="1" applyFont="1" applyAlignment="1">
      <alignment horizontal="right" vertical="center"/>
    </xf>
    <xf numFmtId="10" fontId="101" fillId="0" borderId="19" xfId="339" applyNumberFormat="1" applyFont="1" applyBorder="1" applyAlignment="1">
      <alignment vertical="center"/>
    </xf>
    <xf numFmtId="178" fontId="15" fillId="0" borderId="19" xfId="339" applyNumberFormat="1" applyFont="1" applyFill="1" applyBorder="1" applyAlignment="1">
      <alignment vertical="center"/>
    </xf>
    <xf numFmtId="225" fontId="103" fillId="0" borderId="0" xfId="0" applyNumberFormat="1" applyFont="1" applyAlignment="1">
      <alignment vertical="center"/>
    </xf>
    <xf numFmtId="0" fontId="15" fillId="31" borderId="0" xfId="357" applyNumberFormat="1" applyFont="1" applyFill="1" applyBorder="1" applyAlignment="1">
      <alignment horizontal="left" vertical="center"/>
    </xf>
    <xf numFmtId="185" fontId="101" fillId="31" borderId="0" xfId="357" applyNumberFormat="1" applyFont="1" applyFill="1" applyBorder="1" applyAlignment="1">
      <alignment vertical="center"/>
    </xf>
    <xf numFmtId="0" fontId="15" fillId="31" borderId="0" xfId="357" applyNumberFormat="1" applyFont="1" applyFill="1" applyBorder="1" applyAlignment="1">
      <alignment vertical="center"/>
    </xf>
    <xf numFmtId="0" fontId="101" fillId="0" borderId="43" xfId="0" applyFont="1" applyBorder="1" applyAlignment="1">
      <alignment horizontal="center" vertical="center"/>
    </xf>
    <xf numFmtId="185" fontId="15" fillId="0" borderId="0" xfId="357" applyNumberFormat="1" applyFont="1" applyAlignment="1">
      <alignment horizontal="center" vertical="center"/>
    </xf>
    <xf numFmtId="190" fontId="15" fillId="0" borderId="43" xfId="357" applyNumberFormat="1" applyFont="1" applyFill="1" applyBorder="1" applyAlignment="1">
      <alignment horizontal="right" vertical="center"/>
    </xf>
    <xf numFmtId="0" fontId="101" fillId="0" borderId="43" xfId="0" applyFont="1" applyBorder="1" applyAlignment="1">
      <alignment vertical="center"/>
    </xf>
    <xf numFmtId="205" fontId="15" fillId="0" borderId="21" xfId="357" applyNumberFormat="1" applyFont="1" applyBorder="1" applyAlignment="1">
      <alignment horizontal="right" vertical="center"/>
    </xf>
    <xf numFmtId="205" fontId="102" fillId="0" borderId="21" xfId="357" applyNumberFormat="1" applyFont="1" applyFill="1" applyBorder="1" applyAlignment="1">
      <alignment horizontal="right" vertical="center"/>
    </xf>
    <xf numFmtId="200" fontId="102" fillId="0" borderId="0" xfId="339" applyNumberFormat="1" applyFont="1" applyBorder="1" applyAlignment="1">
      <alignment vertical="center"/>
    </xf>
    <xf numFmtId="9" fontId="101" fillId="0" borderId="0" xfId="339" applyFont="1" applyAlignment="1">
      <alignment horizontal="right" vertical="center"/>
    </xf>
    <xf numFmtId="0" fontId="103" fillId="7" borderId="0" xfId="0" applyFont="1" applyFill="1" applyAlignment="1">
      <alignment vertical="center"/>
    </xf>
    <xf numFmtId="10" fontId="101" fillId="7" borderId="0" xfId="339" applyNumberFormat="1" applyFont="1" applyFill="1" applyBorder="1" applyAlignment="1">
      <alignment horizontal="right" vertical="center" shrinkToFit="1"/>
    </xf>
    <xf numFmtId="0" fontId="103" fillId="7" borderId="0" xfId="357" applyNumberFormat="1" applyFont="1" applyFill="1" applyBorder="1" applyAlignment="1">
      <alignment horizontal="center" vertical="center" shrinkToFit="1"/>
    </xf>
    <xf numFmtId="41" fontId="103" fillId="7" borderId="0" xfId="357" applyFont="1" applyFill="1" applyBorder="1" applyAlignment="1">
      <alignment horizontal="center" vertical="center" shrinkToFit="1"/>
    </xf>
    <xf numFmtId="41" fontId="103" fillId="7" borderId="0" xfId="357" applyFont="1" applyFill="1" applyAlignment="1">
      <alignment horizontal="center" vertical="center"/>
    </xf>
    <xf numFmtId="0" fontId="15" fillId="0" borderId="0" xfId="1188" applyFont="1">
      <alignment vertical="center"/>
    </xf>
    <xf numFmtId="0" fontId="17" fillId="0" borderId="0" xfId="1188" applyFont="1">
      <alignment vertical="center"/>
    </xf>
    <xf numFmtId="0" fontId="15" fillId="0" borderId="0" xfId="1188" applyFont="1" applyAlignment="1">
      <alignment horizontal="center" vertical="center"/>
    </xf>
    <xf numFmtId="0" fontId="102" fillId="0" borderId="0" xfId="1188" applyFont="1">
      <alignment vertical="center"/>
    </xf>
    <xf numFmtId="0" fontId="17" fillId="31" borderId="0" xfId="1188" applyFont="1" applyFill="1">
      <alignment vertical="center"/>
    </xf>
    <xf numFmtId="0" fontId="15" fillId="31" borderId="0" xfId="1188" applyFont="1" applyFill="1">
      <alignment vertical="center"/>
    </xf>
    <xf numFmtId="0" fontId="15" fillId="31" borderId="0" xfId="1188" applyFont="1" applyFill="1" applyAlignment="1">
      <alignment horizontal="center" vertical="center"/>
    </xf>
    <xf numFmtId="0" fontId="99" fillId="31" borderId="0" xfId="1188" applyFont="1" applyFill="1">
      <alignment vertical="center"/>
    </xf>
    <xf numFmtId="0" fontId="103" fillId="0" borderId="0" xfId="1188" applyFont="1">
      <alignment vertical="center"/>
    </xf>
    <xf numFmtId="237" fontId="103" fillId="0" borderId="0" xfId="1188" applyNumberFormat="1" applyFont="1">
      <alignment vertical="center"/>
    </xf>
    <xf numFmtId="226" fontId="188" fillId="0" borderId="0" xfId="1188" applyNumberFormat="1" applyFont="1" applyAlignment="1">
      <alignment horizontal="center" vertical="center"/>
    </xf>
    <xf numFmtId="226" fontId="99" fillId="0" borderId="0" xfId="1188" applyNumberFormat="1" applyFont="1">
      <alignment vertical="center"/>
    </xf>
    <xf numFmtId="226" fontId="103" fillId="0" borderId="0" xfId="1188" applyNumberFormat="1" applyFont="1">
      <alignment vertical="center"/>
    </xf>
    <xf numFmtId="41" fontId="110" fillId="0" borderId="0" xfId="11612" quotePrefix="1" applyFont="1" applyBorder="1" applyAlignment="1">
      <alignment vertical="center"/>
    </xf>
    <xf numFmtId="237" fontId="103" fillId="0" borderId="0" xfId="1188" applyNumberFormat="1" applyFont="1" applyAlignment="1">
      <alignment horizontal="center" vertical="center"/>
    </xf>
    <xf numFmtId="178" fontId="101" fillId="0" borderId="0" xfId="339" applyNumberFormat="1" applyFont="1" applyBorder="1" applyAlignment="1">
      <alignment horizontal="right" vertical="center"/>
    </xf>
    <xf numFmtId="10" fontId="15" fillId="0" borderId="5" xfId="339" applyNumberFormat="1" applyFont="1" applyFill="1" applyBorder="1" applyAlignment="1">
      <alignment vertical="center"/>
    </xf>
    <xf numFmtId="178" fontId="102" fillId="0" borderId="0" xfId="339" applyNumberFormat="1" applyFont="1" applyBorder="1" applyAlignment="1">
      <alignment horizontal="center" vertical="center"/>
    </xf>
    <xf numFmtId="41" fontId="15" fillId="0" borderId="0" xfId="339" applyNumberFormat="1" applyFont="1" applyFill="1" applyBorder="1" applyAlignment="1">
      <alignment vertical="center"/>
    </xf>
    <xf numFmtId="0" fontId="17" fillId="31" borderId="43" xfId="0" applyFont="1" applyFill="1" applyBorder="1" applyAlignment="1">
      <alignment vertical="center"/>
    </xf>
    <xf numFmtId="0" fontId="15" fillId="31" borderId="43" xfId="0" applyFont="1" applyFill="1" applyBorder="1" applyAlignment="1">
      <alignment vertical="center"/>
    </xf>
    <xf numFmtId="0" fontId="15" fillId="31" borderId="43" xfId="0" applyFont="1" applyFill="1" applyBorder="1" applyAlignment="1">
      <alignment horizontal="center" vertical="center"/>
    </xf>
    <xf numFmtId="41" fontId="15" fillId="31" borderId="43" xfId="0" applyNumberFormat="1" applyFont="1" applyFill="1" applyBorder="1" applyAlignment="1">
      <alignment vertical="center"/>
    </xf>
    <xf numFmtId="190" fontId="15" fillId="31" borderId="43" xfId="357" applyNumberFormat="1" applyFont="1" applyFill="1" applyBorder="1" applyAlignment="1">
      <alignment vertical="center"/>
    </xf>
    <xf numFmtId="9" fontId="101" fillId="0" borderId="0" xfId="1188" applyNumberFormat="1" applyFont="1" applyAlignment="1">
      <alignment horizontal="right" vertical="center"/>
    </xf>
    <xf numFmtId="0" fontId="101" fillId="0" borderId="0" xfId="1188" applyFont="1" applyAlignment="1">
      <alignment horizontal="right" vertical="center"/>
    </xf>
    <xf numFmtId="0" fontId="158" fillId="31" borderId="0" xfId="1188" applyFont="1" applyFill="1">
      <alignment vertical="center"/>
    </xf>
    <xf numFmtId="0" fontId="99" fillId="31" borderId="0" xfId="1188" applyFont="1" applyFill="1" applyAlignment="1">
      <alignment horizontal="center" vertical="center"/>
    </xf>
    <xf numFmtId="0" fontId="190" fillId="31" borderId="0" xfId="1188" applyFont="1" applyFill="1" applyAlignment="1">
      <alignment horizontal="center" vertical="center"/>
    </xf>
    <xf numFmtId="10" fontId="17" fillId="31" borderId="0" xfId="11614" applyNumberFormat="1" applyFont="1" applyFill="1" applyBorder="1" applyAlignment="1">
      <alignment vertical="center"/>
    </xf>
    <xf numFmtId="41" fontId="101" fillId="0" borderId="43" xfId="357" applyFont="1" applyBorder="1" applyAlignment="1">
      <alignment horizontal="center" vertical="center"/>
    </xf>
    <xf numFmtId="0" fontId="17" fillId="7" borderId="5" xfId="0" applyFont="1" applyFill="1" applyBorder="1" applyAlignment="1">
      <alignment vertical="center"/>
    </xf>
    <xf numFmtId="0" fontId="15" fillId="7" borderId="0" xfId="1188" applyFont="1" applyFill="1" applyAlignment="1">
      <alignment horizontal="center" vertical="center"/>
    </xf>
    <xf numFmtId="190" fontId="15" fillId="7" borderId="0" xfId="357" applyNumberFormat="1" applyFont="1" applyFill="1" applyBorder="1" applyAlignment="1">
      <alignment vertical="center"/>
    </xf>
    <xf numFmtId="190" fontId="15" fillId="7" borderId="43" xfId="357" applyNumberFormat="1" applyFont="1" applyFill="1" applyBorder="1" applyAlignment="1">
      <alignment vertical="center"/>
    </xf>
    <xf numFmtId="240" fontId="17" fillId="0" borderId="0" xfId="0" applyNumberFormat="1" applyFont="1" applyAlignment="1">
      <alignment horizontal="center" vertical="center"/>
    </xf>
    <xf numFmtId="43" fontId="17" fillId="7" borderId="0" xfId="0" applyNumberFormat="1" applyFont="1" applyFill="1" applyAlignment="1">
      <alignment horizontal="center" vertical="center"/>
    </xf>
    <xf numFmtId="41" fontId="103" fillId="7" borderId="19" xfId="357" applyFont="1" applyFill="1" applyBorder="1" applyAlignment="1">
      <alignment vertical="center"/>
    </xf>
    <xf numFmtId="41" fontId="103" fillId="7" borderId="43" xfId="357" applyFont="1" applyFill="1" applyBorder="1" applyAlignment="1">
      <alignment vertical="center"/>
    </xf>
    <xf numFmtId="177" fontId="15" fillId="7" borderId="19" xfId="357" applyNumberFormat="1" applyFont="1" applyFill="1" applyBorder="1" applyAlignment="1">
      <alignment vertical="center"/>
    </xf>
    <xf numFmtId="0" fontId="103" fillId="7" borderId="0" xfId="0" applyFont="1" applyFill="1" applyAlignment="1">
      <alignment horizontal="center" vertical="center" shrinkToFit="1"/>
    </xf>
    <xf numFmtId="43" fontId="103" fillId="7" borderId="0" xfId="357" applyNumberFormat="1" applyFont="1" applyFill="1" applyBorder="1" applyAlignment="1">
      <alignment horizontal="center" vertical="center" shrinkToFit="1"/>
    </xf>
    <xf numFmtId="43" fontId="103" fillId="7" borderId="0" xfId="357" applyNumberFormat="1" applyFont="1" applyFill="1" applyBorder="1" applyAlignment="1">
      <alignment horizontal="center" vertical="center"/>
    </xf>
    <xf numFmtId="41" fontId="103" fillId="7" borderId="0" xfId="357" applyFont="1" applyFill="1" applyBorder="1" applyAlignment="1">
      <alignment horizontal="right" vertical="center"/>
    </xf>
    <xf numFmtId="10" fontId="103" fillId="7" borderId="0" xfId="339" applyNumberFormat="1" applyFont="1" applyFill="1" applyBorder="1" applyAlignment="1">
      <alignment horizontal="right" vertical="center"/>
    </xf>
    <xf numFmtId="181" fontId="103" fillId="7" borderId="0" xfId="0" applyNumberFormat="1" applyFont="1" applyFill="1" applyAlignment="1">
      <alignment horizontal="center" vertical="center"/>
    </xf>
    <xf numFmtId="41" fontId="103" fillId="7" borderId="0" xfId="357" applyFont="1" applyFill="1" applyBorder="1" applyAlignment="1">
      <alignment vertical="center" shrinkToFit="1"/>
    </xf>
    <xf numFmtId="191" fontId="103" fillId="7" borderId="0" xfId="357" applyNumberFormat="1" applyFont="1" applyFill="1" applyBorder="1" applyAlignment="1">
      <alignment vertical="center" shrinkToFit="1"/>
    </xf>
    <xf numFmtId="191" fontId="103" fillId="7" borderId="0" xfId="357" applyNumberFormat="1" applyFont="1" applyFill="1" applyBorder="1" applyAlignment="1">
      <alignment vertical="center"/>
    </xf>
    <xf numFmtId="41" fontId="103" fillId="7" borderId="19" xfId="357" applyFont="1" applyFill="1" applyBorder="1" applyAlignment="1">
      <alignment vertical="center" shrinkToFit="1"/>
    </xf>
    <xf numFmtId="0" fontId="103" fillId="7" borderId="19" xfId="357" applyNumberFormat="1" applyFont="1" applyFill="1" applyBorder="1" applyAlignment="1">
      <alignment horizontal="center" vertical="center" shrinkToFit="1"/>
    </xf>
    <xf numFmtId="191" fontId="103" fillId="7" borderId="19" xfId="357" applyNumberFormat="1" applyFont="1" applyFill="1" applyBorder="1" applyAlignment="1">
      <alignment vertical="center" shrinkToFit="1"/>
    </xf>
    <xf numFmtId="191" fontId="103" fillId="7" borderId="19" xfId="357" applyNumberFormat="1" applyFont="1" applyFill="1" applyBorder="1" applyAlignment="1">
      <alignment vertical="center"/>
    </xf>
    <xf numFmtId="0" fontId="99" fillId="7" borderId="0" xfId="0" applyFont="1" applyFill="1" applyAlignment="1">
      <alignment horizontal="left" vertical="center"/>
    </xf>
    <xf numFmtId="0" fontId="101" fillId="7" borderId="0" xfId="0" applyFont="1" applyFill="1" applyAlignment="1">
      <alignment vertical="center"/>
    </xf>
    <xf numFmtId="177" fontId="101" fillId="7" borderId="0" xfId="357" applyNumberFormat="1" applyFont="1" applyFill="1" applyBorder="1" applyAlignment="1">
      <alignment vertical="center" shrinkToFit="1"/>
    </xf>
    <xf numFmtId="10" fontId="102" fillId="0" borderId="5" xfId="339" applyNumberFormat="1" applyFont="1" applyFill="1" applyBorder="1" applyAlignment="1">
      <alignment vertical="center"/>
    </xf>
    <xf numFmtId="178" fontId="156" fillId="0" borderId="5" xfId="339" applyNumberFormat="1" applyFont="1" applyFill="1" applyBorder="1" applyAlignment="1">
      <alignment vertical="center"/>
    </xf>
    <xf numFmtId="178" fontId="102" fillId="0" borderId="5" xfId="339" applyNumberFormat="1" applyFont="1" applyFill="1" applyBorder="1" applyAlignment="1">
      <alignment vertical="center"/>
    </xf>
    <xf numFmtId="0" fontId="15" fillId="7" borderId="0" xfId="1178" applyFont="1" applyFill="1">
      <alignment vertical="center"/>
    </xf>
    <xf numFmtId="0" fontId="17" fillId="31" borderId="19" xfId="11608" applyFont="1" applyFill="1" applyBorder="1" applyAlignment="1">
      <alignment horizontal="center" vertical="center"/>
    </xf>
    <xf numFmtId="41" fontId="17" fillId="0" borderId="0" xfId="357" applyFont="1" applyFill="1" applyAlignment="1">
      <alignment vertical="center"/>
    </xf>
    <xf numFmtId="0" fontId="17" fillId="0" borderId="0" xfId="357" applyNumberFormat="1" applyFont="1" applyAlignment="1">
      <alignment vertical="center"/>
    </xf>
    <xf numFmtId="0" fontId="103" fillId="0" borderId="43" xfId="0" applyFont="1" applyBorder="1" applyAlignment="1">
      <alignment vertical="center"/>
    </xf>
    <xf numFmtId="41" fontId="103" fillId="0" borderId="43" xfId="357" applyFont="1" applyFill="1" applyBorder="1" applyAlignment="1">
      <alignment horizontal="center" vertical="center" shrinkToFit="1"/>
    </xf>
    <xf numFmtId="181" fontId="103" fillId="0" borderId="43" xfId="0" applyNumberFormat="1" applyFont="1" applyBorder="1" applyAlignment="1">
      <alignment horizontal="center" vertical="center"/>
    </xf>
    <xf numFmtId="0" fontId="101" fillId="0" borderId="43" xfId="0" applyFont="1" applyBorder="1" applyAlignment="1">
      <alignment horizontal="right" vertical="center"/>
    </xf>
    <xf numFmtId="41" fontId="101" fillId="0" borderId="0" xfId="0" applyNumberFormat="1" applyFont="1" applyAlignment="1">
      <alignment horizontal="right" vertical="center"/>
    </xf>
    <xf numFmtId="178" fontId="101" fillId="0" borderId="0" xfId="0" applyNumberFormat="1" applyFont="1" applyAlignment="1">
      <alignment horizontal="right" vertical="center"/>
    </xf>
    <xf numFmtId="0" fontId="15" fillId="7" borderId="43" xfId="1188" applyFont="1" applyFill="1" applyBorder="1" applyAlignment="1">
      <alignment horizontal="center" vertical="center"/>
    </xf>
    <xf numFmtId="190" fontId="15" fillId="7" borderId="43" xfId="11612" applyNumberFormat="1" applyFont="1" applyFill="1" applyBorder="1" applyAlignment="1">
      <alignment vertical="center"/>
    </xf>
    <xf numFmtId="190" fontId="15" fillId="7" borderId="0" xfId="11612" applyNumberFormat="1" applyFont="1" applyFill="1" applyBorder="1" applyAlignment="1">
      <alignment vertical="center"/>
    </xf>
    <xf numFmtId="0" fontId="17" fillId="7" borderId="43" xfId="1188" applyFont="1" applyFill="1" applyBorder="1">
      <alignment vertical="center"/>
    </xf>
    <xf numFmtId="0" fontId="17" fillId="7" borderId="0" xfId="1188" applyFont="1" applyFill="1">
      <alignment vertical="center"/>
    </xf>
    <xf numFmtId="0" fontId="104" fillId="0" borderId="0" xfId="1188" applyFont="1">
      <alignment vertical="center"/>
    </xf>
    <xf numFmtId="41" fontId="103" fillId="0" borderId="0" xfId="11612" applyFont="1" applyFill="1" applyBorder="1" applyAlignment="1">
      <alignment vertical="center" shrinkToFit="1"/>
    </xf>
    <xf numFmtId="41" fontId="103" fillId="0" borderId="0" xfId="11612" applyFont="1" applyFill="1" applyBorder="1" applyAlignment="1">
      <alignment vertical="center"/>
    </xf>
    <xf numFmtId="0" fontId="17" fillId="36" borderId="0" xfId="357" applyNumberFormat="1" applyFont="1" applyFill="1" applyBorder="1" applyAlignment="1">
      <alignment horizontal="center" vertical="center"/>
    </xf>
    <xf numFmtId="0" fontId="15" fillId="0" borderId="5" xfId="0" applyFont="1" applyBorder="1" applyAlignment="1">
      <alignment vertical="center"/>
    </xf>
    <xf numFmtId="201" fontId="103" fillId="0" borderId="0" xfId="357" applyNumberFormat="1" applyFont="1" applyFill="1" applyBorder="1" applyAlignment="1">
      <alignment horizontal="center" vertical="center"/>
    </xf>
    <xf numFmtId="178" fontId="102" fillId="0" borderId="21" xfId="339" applyNumberFormat="1" applyFont="1" applyFill="1" applyBorder="1" applyAlignment="1">
      <alignment horizontal="right" vertical="center"/>
    </xf>
    <xf numFmtId="41" fontId="103" fillId="31" borderId="0" xfId="357" applyFont="1" applyFill="1" applyBorder="1" applyAlignment="1">
      <alignment horizontal="left" vertical="center"/>
    </xf>
    <xf numFmtId="0" fontId="101" fillId="31" borderId="5" xfId="357" applyNumberFormat="1" applyFont="1" applyFill="1" applyBorder="1" applyAlignment="1">
      <alignment horizontal="center" vertical="center"/>
    </xf>
    <xf numFmtId="201" fontId="103" fillId="0" borderId="0" xfId="357" applyNumberFormat="1" applyFont="1" applyAlignment="1">
      <alignment horizontal="center" vertical="center"/>
    </xf>
    <xf numFmtId="0" fontId="99" fillId="35" borderId="43" xfId="0" applyFont="1" applyFill="1" applyBorder="1" applyAlignment="1">
      <alignment horizontal="center" vertical="center"/>
    </xf>
    <xf numFmtId="0" fontId="99" fillId="7" borderId="0" xfId="0" applyFont="1" applyFill="1" applyAlignment="1">
      <alignment horizontal="center" vertical="center"/>
    </xf>
    <xf numFmtId="0" fontId="103" fillId="31" borderId="19" xfId="0" applyFont="1" applyFill="1" applyBorder="1" applyAlignment="1">
      <alignment horizontal="center" vertical="center"/>
    </xf>
    <xf numFmtId="0" fontId="103" fillId="0" borderId="0" xfId="1385" applyNumberFormat="1" applyFont="1" applyBorder="1" applyAlignment="1">
      <alignment horizontal="center" vertical="center"/>
    </xf>
    <xf numFmtId="0" fontId="99" fillId="0" borderId="44" xfId="0" applyFont="1" applyBorder="1" applyAlignment="1">
      <alignment horizontal="center" vertical="center"/>
    </xf>
    <xf numFmtId="41" fontId="103" fillId="0" borderId="0" xfId="357" applyFont="1" applyFill="1" applyAlignment="1">
      <alignment horizontal="center" vertical="center"/>
    </xf>
    <xf numFmtId="41" fontId="103" fillId="31" borderId="0" xfId="11617" applyFont="1" applyFill="1" applyBorder="1" applyAlignment="1">
      <alignment vertical="center"/>
    </xf>
    <xf numFmtId="0" fontId="103" fillId="31" borderId="0" xfId="1188" applyFont="1" applyFill="1">
      <alignment vertical="center"/>
    </xf>
    <xf numFmtId="198" fontId="101" fillId="31" borderId="0" xfId="1188" applyNumberFormat="1" applyFont="1" applyFill="1">
      <alignment vertical="center"/>
    </xf>
    <xf numFmtId="237" fontId="103" fillId="31" borderId="0" xfId="1188" applyNumberFormat="1" applyFont="1" applyFill="1" applyAlignment="1">
      <alignment horizontal="center" vertical="center"/>
    </xf>
    <xf numFmtId="185" fontId="103" fillId="31" borderId="0" xfId="11617" applyNumberFormat="1" applyFont="1" applyFill="1" applyBorder="1" applyAlignment="1">
      <alignment horizontal="center" vertical="center" shrinkToFit="1"/>
    </xf>
    <xf numFmtId="9" fontId="101" fillId="31" borderId="0" xfId="11618" applyFont="1" applyFill="1" applyBorder="1" applyAlignment="1">
      <alignment horizontal="right" vertical="center" shrinkToFit="1"/>
    </xf>
    <xf numFmtId="9" fontId="103" fillId="31" borderId="0" xfId="1188" applyNumberFormat="1" applyFont="1" applyFill="1" applyAlignment="1">
      <alignment horizontal="right" vertical="center"/>
    </xf>
    <xf numFmtId="0" fontId="103" fillId="31" borderId="19" xfId="1188" applyFont="1" applyFill="1" applyBorder="1">
      <alignment vertical="center"/>
    </xf>
    <xf numFmtId="237" fontId="103" fillId="31" borderId="19" xfId="1188" applyNumberFormat="1" applyFont="1" applyFill="1" applyBorder="1" applyAlignment="1">
      <alignment horizontal="center" vertical="center"/>
    </xf>
    <xf numFmtId="186" fontId="103" fillId="31" borderId="0" xfId="11612" applyNumberFormat="1" applyFont="1" applyFill="1" applyBorder="1" applyAlignment="1">
      <alignment horizontal="center" vertical="center" shrinkToFit="1"/>
    </xf>
    <xf numFmtId="0" fontId="17" fillId="31" borderId="0" xfId="0" quotePrefix="1" applyFont="1" applyFill="1" applyAlignment="1">
      <alignment vertical="center"/>
    </xf>
    <xf numFmtId="14" fontId="15" fillId="31" borderId="5" xfId="0" applyNumberFormat="1" applyFont="1" applyFill="1" applyBorder="1" applyAlignment="1">
      <alignment vertical="center" shrinkToFit="1"/>
    </xf>
    <xf numFmtId="0" fontId="104" fillId="31" borderId="0" xfId="0" quotePrefix="1" applyFont="1" applyFill="1" applyAlignment="1">
      <alignment vertical="center"/>
    </xf>
    <xf numFmtId="188" fontId="15" fillId="31" borderId="0" xfId="0" applyNumberFormat="1" applyFont="1" applyFill="1" applyAlignment="1">
      <alignment vertical="center"/>
    </xf>
    <xf numFmtId="0" fontId="15" fillId="31" borderId="19" xfId="0" quotePrefix="1" applyFont="1" applyFill="1" applyBorder="1" applyAlignment="1">
      <alignment vertical="center"/>
    </xf>
    <xf numFmtId="0" fontId="15" fillId="31" borderId="19" xfId="0" applyFont="1" applyFill="1" applyBorder="1" applyAlignment="1">
      <alignment horizontal="left" vertical="center"/>
    </xf>
    <xf numFmtId="0" fontId="15" fillId="31" borderId="0" xfId="0" quotePrefix="1" applyFont="1" applyFill="1" applyAlignment="1">
      <alignment vertical="center"/>
    </xf>
    <xf numFmtId="0" fontId="103" fillId="31" borderId="0" xfId="0" applyFont="1" applyFill="1" applyAlignment="1">
      <alignment horizontal="center" vertical="center"/>
    </xf>
    <xf numFmtId="41" fontId="15" fillId="31" borderId="0" xfId="357" applyFont="1" applyFill="1" applyAlignment="1">
      <alignment vertical="center"/>
    </xf>
    <xf numFmtId="0" fontId="17" fillId="31" borderId="49" xfId="0" applyFont="1" applyFill="1" applyBorder="1" applyAlignment="1">
      <alignment vertical="center"/>
    </xf>
    <xf numFmtId="10" fontId="17" fillId="0" borderId="46" xfId="339" applyNumberFormat="1" applyFont="1" applyFill="1" applyBorder="1" applyAlignment="1">
      <alignment vertical="center"/>
    </xf>
    <xf numFmtId="0" fontId="17" fillId="31" borderId="50" xfId="0" applyFont="1" applyFill="1" applyBorder="1" applyAlignment="1">
      <alignment vertical="center"/>
    </xf>
    <xf numFmtId="10" fontId="17" fillId="0" borderId="1" xfId="339" applyNumberFormat="1" applyFont="1" applyFill="1" applyBorder="1" applyAlignment="1">
      <alignment vertical="center"/>
    </xf>
    <xf numFmtId="0" fontId="189" fillId="31" borderId="23" xfId="0" applyFont="1" applyFill="1" applyBorder="1" applyAlignment="1">
      <alignment horizontal="center" vertical="center" wrapText="1"/>
    </xf>
    <xf numFmtId="10" fontId="96" fillId="0" borderId="0" xfId="0" quotePrefix="1" applyNumberFormat="1" applyFont="1" applyAlignment="1">
      <alignment horizontal="center" vertical="center"/>
    </xf>
    <xf numFmtId="0" fontId="17" fillId="41" borderId="5" xfId="0" applyFont="1" applyFill="1" applyBorder="1" applyAlignment="1">
      <alignment vertical="center"/>
    </xf>
    <xf numFmtId="190" fontId="15" fillId="0" borderId="0" xfId="11612" applyNumberFormat="1" applyFont="1" applyFill="1" applyBorder="1" applyAlignment="1">
      <alignment vertical="center"/>
    </xf>
    <xf numFmtId="0" fontId="15" fillId="7" borderId="43" xfId="1188" applyFont="1" applyFill="1" applyBorder="1">
      <alignment vertical="center"/>
    </xf>
    <xf numFmtId="0" fontId="15" fillId="7" borderId="0" xfId="1188" applyFont="1" applyFill="1">
      <alignment vertical="center"/>
    </xf>
    <xf numFmtId="14" fontId="103" fillId="0" borderId="0" xfId="357" applyNumberFormat="1" applyFont="1" applyFill="1" applyBorder="1" applyAlignment="1">
      <alignment horizontal="right" vertical="center"/>
    </xf>
    <xf numFmtId="189" fontId="17" fillId="0" borderId="0" xfId="0" applyNumberFormat="1" applyFont="1" applyAlignment="1">
      <alignment vertical="center"/>
    </xf>
    <xf numFmtId="179" fontId="17" fillId="0" borderId="0" xfId="0" applyNumberFormat="1" applyFont="1" applyAlignment="1">
      <alignment vertical="center"/>
    </xf>
    <xf numFmtId="189" fontId="101" fillId="0" borderId="0" xfId="0" applyNumberFormat="1" applyFont="1" applyAlignment="1">
      <alignment horizontal="left" vertical="center"/>
    </xf>
    <xf numFmtId="0" fontId="15" fillId="0" borderId="0" xfId="1178" applyFont="1">
      <alignment vertical="center"/>
    </xf>
    <xf numFmtId="0" fontId="103" fillId="31" borderId="19" xfId="357" applyNumberFormat="1" applyFont="1" applyFill="1" applyBorder="1" applyAlignment="1">
      <alignment horizontal="left" vertical="center"/>
    </xf>
    <xf numFmtId="0" fontId="103" fillId="7" borderId="19" xfId="0" applyFont="1" applyFill="1" applyBorder="1" applyAlignment="1">
      <alignment horizontal="left" vertical="center"/>
    </xf>
    <xf numFmtId="0" fontId="99" fillId="7" borderId="19" xfId="0" applyFont="1" applyFill="1" applyBorder="1" applyAlignment="1">
      <alignment horizontal="left" vertical="center"/>
    </xf>
    <xf numFmtId="0" fontId="99" fillId="36" borderId="0" xfId="0" applyFont="1" applyFill="1" applyAlignment="1">
      <alignment horizontal="center" vertical="center" shrinkToFit="1"/>
    </xf>
    <xf numFmtId="0" fontId="99" fillId="0" borderId="0" xfId="0" applyFont="1" applyAlignment="1">
      <alignment horizontal="center" vertical="center" shrinkToFit="1"/>
    </xf>
    <xf numFmtId="0" fontId="99" fillId="35" borderId="43" xfId="0" applyFont="1" applyFill="1" applyBorder="1" applyAlignment="1">
      <alignment horizontal="center" vertical="center" shrinkToFit="1"/>
    </xf>
    <xf numFmtId="41" fontId="17" fillId="0" borderId="21" xfId="357" applyFont="1" applyFill="1" applyBorder="1" applyAlignment="1">
      <alignment horizontal="right" vertical="center"/>
    </xf>
    <xf numFmtId="41" fontId="109" fillId="0" borderId="0" xfId="357" applyFont="1" applyAlignment="1">
      <alignment vertical="center"/>
    </xf>
    <xf numFmtId="41" fontId="108" fillId="0" borderId="0" xfId="357" applyFont="1" applyAlignment="1">
      <alignment vertical="center"/>
    </xf>
    <xf numFmtId="204" fontId="15" fillId="0" borderId="21" xfId="357" applyNumberFormat="1" applyFont="1" applyBorder="1" applyAlignment="1">
      <alignment horizontal="right" vertical="center"/>
    </xf>
    <xf numFmtId="204" fontId="102" fillId="0" borderId="21" xfId="357" applyNumberFormat="1" applyFont="1" applyFill="1" applyBorder="1" applyAlignment="1">
      <alignment vertical="center"/>
    </xf>
    <xf numFmtId="197" fontId="103" fillId="0" borderId="0" xfId="0" applyNumberFormat="1" applyFont="1" applyAlignment="1">
      <alignment vertical="center"/>
    </xf>
    <xf numFmtId="0" fontId="17" fillId="39" borderId="43" xfId="0" applyFont="1" applyFill="1" applyBorder="1" applyAlignment="1">
      <alignment vertical="center"/>
    </xf>
    <xf numFmtId="0" fontId="15" fillId="39" borderId="43" xfId="0" applyFont="1" applyFill="1" applyBorder="1" applyAlignment="1">
      <alignment vertical="center"/>
    </xf>
    <xf numFmtId="0" fontId="15" fillId="39" borderId="43" xfId="0" applyFont="1" applyFill="1" applyBorder="1" applyAlignment="1">
      <alignment horizontal="center" vertical="center"/>
    </xf>
    <xf numFmtId="41" fontId="15" fillId="39" borderId="43" xfId="0" applyNumberFormat="1" applyFont="1" applyFill="1" applyBorder="1" applyAlignment="1">
      <alignment vertical="center"/>
    </xf>
    <xf numFmtId="190" fontId="15" fillId="39" borderId="43" xfId="357" applyNumberFormat="1" applyFont="1" applyFill="1" applyBorder="1" applyAlignment="1">
      <alignment vertical="center"/>
    </xf>
    <xf numFmtId="0" fontId="15" fillId="39" borderId="43" xfId="1188" applyFont="1" applyFill="1" applyBorder="1">
      <alignment vertical="center"/>
    </xf>
    <xf numFmtId="0" fontId="15" fillId="39" borderId="43" xfId="1188" applyFont="1" applyFill="1" applyBorder="1" applyAlignment="1">
      <alignment horizontal="center" vertical="center"/>
    </xf>
    <xf numFmtId="190" fontId="15" fillId="39" borderId="43" xfId="11612" applyNumberFormat="1" applyFont="1" applyFill="1" applyBorder="1" applyAlignment="1">
      <alignment vertical="center"/>
    </xf>
    <xf numFmtId="0" fontId="15" fillId="39" borderId="0" xfId="1188" applyFont="1" applyFill="1">
      <alignment vertical="center"/>
    </xf>
    <xf numFmtId="0" fontId="15" fillId="39" borderId="0" xfId="1188" applyFont="1" applyFill="1" applyAlignment="1">
      <alignment horizontal="center" vertical="center"/>
    </xf>
    <xf numFmtId="190" fontId="15" fillId="39" borderId="0" xfId="357" applyNumberFormat="1" applyFont="1" applyFill="1" applyBorder="1" applyAlignment="1">
      <alignment vertical="center"/>
    </xf>
    <xf numFmtId="190" fontId="15" fillId="39" borderId="0" xfId="11612" applyNumberFormat="1" applyFont="1" applyFill="1" applyBorder="1" applyAlignment="1">
      <alignment vertical="center"/>
    </xf>
    <xf numFmtId="0" fontId="158" fillId="39" borderId="0" xfId="1188" applyFont="1" applyFill="1">
      <alignment vertical="center"/>
    </xf>
    <xf numFmtId="0" fontId="99" fillId="39" borderId="0" xfId="1188" applyFont="1" applyFill="1">
      <alignment vertical="center"/>
    </xf>
    <xf numFmtId="0" fontId="99" fillId="39" borderId="0" xfId="1188" applyFont="1" applyFill="1" applyAlignment="1">
      <alignment horizontal="center" vertical="center"/>
    </xf>
    <xf numFmtId="0" fontId="190" fillId="39" borderId="0" xfId="1188" applyFont="1" applyFill="1" applyAlignment="1">
      <alignment horizontal="center" vertical="center"/>
    </xf>
    <xf numFmtId="10" fontId="17" fillId="39" borderId="0" xfId="11614" applyNumberFormat="1" applyFont="1" applyFill="1" applyBorder="1" applyAlignment="1">
      <alignment vertical="center"/>
    </xf>
    <xf numFmtId="0" fontId="15" fillId="39" borderId="0" xfId="0" applyFont="1" applyFill="1" applyAlignment="1">
      <alignment vertical="center"/>
    </xf>
    <xf numFmtId="10" fontId="15" fillId="39" borderId="0" xfId="0" applyNumberFormat="1" applyFont="1" applyFill="1" applyAlignment="1">
      <alignment vertical="center"/>
    </xf>
    <xf numFmtId="0" fontId="158" fillId="7" borderId="0" xfId="1188" applyFont="1" applyFill="1">
      <alignment vertical="center"/>
    </xf>
    <xf numFmtId="0" fontId="99" fillId="7" borderId="0" xfId="1188" applyFont="1" applyFill="1">
      <alignment vertical="center"/>
    </xf>
    <xf numFmtId="0" fontId="99" fillId="7" borderId="0" xfId="1188" applyFont="1" applyFill="1" applyAlignment="1">
      <alignment horizontal="center" vertical="center"/>
    </xf>
    <xf numFmtId="0" fontId="190" fillId="7" borderId="0" xfId="1188" applyFont="1" applyFill="1" applyAlignment="1">
      <alignment horizontal="center" vertical="center"/>
    </xf>
    <xf numFmtId="10" fontId="17" fillId="7" borderId="0" xfId="11614" applyNumberFormat="1" applyFont="1" applyFill="1" applyBorder="1" applyAlignment="1">
      <alignment vertical="center"/>
    </xf>
    <xf numFmtId="10" fontId="15" fillId="7" borderId="0" xfId="0" applyNumberFormat="1" applyFont="1" applyFill="1" applyAlignment="1">
      <alignment vertical="center"/>
    </xf>
    <xf numFmtId="44" fontId="15" fillId="0" borderId="0" xfId="0" applyNumberFormat="1" applyFont="1" applyAlignment="1">
      <alignment horizontal="right" vertical="center"/>
    </xf>
    <xf numFmtId="0" fontId="110" fillId="7" borderId="0" xfId="0" applyFont="1" applyFill="1" applyAlignment="1">
      <alignment vertical="center"/>
    </xf>
    <xf numFmtId="0" fontId="110" fillId="7" borderId="0" xfId="0" applyFont="1" applyFill="1" applyAlignment="1">
      <alignment horizontal="center" vertical="center"/>
    </xf>
    <xf numFmtId="41" fontId="110" fillId="7" borderId="0" xfId="357" applyFont="1" applyFill="1" applyAlignment="1">
      <alignment vertical="center"/>
    </xf>
    <xf numFmtId="14" fontId="101" fillId="0" borderId="0" xfId="0" applyNumberFormat="1" applyFont="1" applyAlignment="1">
      <alignment horizontal="center" vertical="center"/>
    </xf>
    <xf numFmtId="0" fontId="15" fillId="0" borderId="23" xfId="0" applyFont="1" applyBorder="1" applyAlignment="1">
      <alignment vertical="center"/>
    </xf>
    <xf numFmtId="0" fontId="15" fillId="0" borderId="39" xfId="0" applyFont="1" applyBorder="1" applyAlignment="1">
      <alignment vertical="center"/>
    </xf>
    <xf numFmtId="226" fontId="103" fillId="0" borderId="5" xfId="0" applyNumberFormat="1" applyFont="1" applyBorder="1" applyAlignment="1">
      <alignment vertical="center"/>
    </xf>
    <xf numFmtId="0" fontId="193" fillId="35" borderId="48" xfId="0" applyFont="1" applyFill="1" applyBorder="1" applyAlignment="1">
      <alignment horizontal="center" vertical="center" shrinkToFit="1"/>
    </xf>
    <xf numFmtId="185" fontId="102" fillId="0" borderId="5" xfId="357" applyNumberFormat="1" applyFont="1" applyFill="1" applyBorder="1" applyAlignment="1">
      <alignment horizontal="right" vertical="center"/>
    </xf>
    <xf numFmtId="178" fontId="102" fillId="0" borderId="5" xfId="0" applyNumberFormat="1" applyFont="1" applyBorder="1" applyAlignment="1">
      <alignment vertical="center"/>
    </xf>
    <xf numFmtId="41" fontId="17" fillId="0" borderId="43" xfId="357" applyFont="1" applyFill="1" applyBorder="1" applyAlignment="1">
      <alignment horizontal="distributed" vertical="center" shrinkToFit="1"/>
    </xf>
    <xf numFmtId="9" fontId="15" fillId="0" borderId="43" xfId="0" applyNumberFormat="1" applyFont="1" applyBorder="1" applyAlignment="1">
      <alignment horizontal="right" vertical="center" shrinkToFit="1"/>
    </xf>
    <xf numFmtId="197" fontId="101" fillId="0" borderId="0" xfId="357" applyNumberFormat="1" applyFont="1" applyFill="1" applyBorder="1" applyAlignment="1">
      <alignment horizontal="right" vertical="center" shrinkToFit="1"/>
    </xf>
    <xf numFmtId="190" fontId="101" fillId="0" borderId="0" xfId="0" applyNumberFormat="1" applyFont="1" applyAlignment="1">
      <alignment vertical="center"/>
    </xf>
    <xf numFmtId="0" fontId="187" fillId="31" borderId="0" xfId="0" applyFont="1" applyFill="1" applyAlignment="1">
      <alignment vertical="center"/>
    </xf>
    <xf numFmtId="178" fontId="102" fillId="0" borderId="5" xfId="0" applyNumberFormat="1" applyFont="1" applyBorder="1" applyAlignment="1">
      <alignment horizontal="center" vertical="center"/>
    </xf>
    <xf numFmtId="41" fontId="99" fillId="0" borderId="19" xfId="357" applyFont="1" applyBorder="1" applyAlignment="1">
      <alignment horizontal="right" vertical="center"/>
    </xf>
    <xf numFmtId="205" fontId="15" fillId="0" borderId="21" xfId="357" applyNumberFormat="1" applyFont="1" applyFill="1" applyBorder="1" applyAlignment="1">
      <alignment horizontal="right" vertical="center"/>
    </xf>
    <xf numFmtId="240" fontId="17" fillId="7" borderId="43" xfId="0" applyNumberFormat="1" applyFont="1" applyFill="1" applyBorder="1" applyAlignment="1">
      <alignment horizontal="center" vertical="center"/>
    </xf>
    <xf numFmtId="0" fontId="105" fillId="31" borderId="0" xfId="0" applyFont="1" applyFill="1" applyAlignment="1">
      <alignment vertical="center"/>
    </xf>
    <xf numFmtId="0" fontId="195" fillId="0" borderId="0" xfId="0" applyFont="1" applyAlignment="1">
      <alignment vertical="center"/>
    </xf>
    <xf numFmtId="0" fontId="196" fillId="36" borderId="46" xfId="0" applyFont="1" applyFill="1" applyBorder="1" applyAlignment="1">
      <alignment vertical="center" shrinkToFit="1"/>
    </xf>
    <xf numFmtId="0" fontId="195" fillId="0" borderId="0" xfId="0" applyFont="1" applyAlignment="1">
      <alignment vertical="center" shrinkToFit="1"/>
    </xf>
    <xf numFmtId="0" fontId="196" fillId="42" borderId="46" xfId="0" applyFont="1" applyFill="1" applyBorder="1" applyAlignment="1">
      <alignment vertical="center" shrinkToFit="1"/>
    </xf>
    <xf numFmtId="10" fontId="197" fillId="0" borderId="1" xfId="0" applyNumberFormat="1" applyFont="1" applyBorder="1" applyAlignment="1">
      <alignment horizontal="right" vertical="center"/>
    </xf>
    <xf numFmtId="0" fontId="197" fillId="0" borderId="0" xfId="0" applyFont="1" applyAlignment="1">
      <alignment horizontal="right" vertical="center"/>
    </xf>
    <xf numFmtId="41" fontId="197" fillId="0" borderId="1" xfId="0" applyNumberFormat="1" applyFont="1" applyBorder="1" applyAlignment="1">
      <alignment horizontal="right" vertical="center"/>
    </xf>
    <xf numFmtId="180" fontId="198" fillId="0" borderId="1" xfId="0" applyNumberFormat="1" applyFont="1" applyBorder="1" applyAlignment="1">
      <alignment horizontal="right" vertical="center"/>
    </xf>
    <xf numFmtId="0" fontId="198" fillId="0" borderId="0" xfId="0" applyFont="1" applyAlignment="1">
      <alignment horizontal="right" vertical="center"/>
    </xf>
    <xf numFmtId="0" fontId="199" fillId="0" borderId="0" xfId="0" applyFont="1" applyAlignment="1">
      <alignment vertical="center"/>
    </xf>
    <xf numFmtId="0" fontId="200" fillId="35" borderId="5" xfId="0" applyFont="1" applyFill="1" applyBorder="1" applyAlignment="1">
      <alignment vertical="center"/>
    </xf>
    <xf numFmtId="0" fontId="201" fillId="35" borderId="5" xfId="0" applyFont="1" applyFill="1" applyBorder="1" applyAlignment="1">
      <alignment vertical="center"/>
    </xf>
    <xf numFmtId="41" fontId="200" fillId="35" borderId="40" xfId="357" applyFont="1" applyFill="1" applyBorder="1" applyAlignment="1">
      <alignment vertical="center"/>
    </xf>
    <xf numFmtId="41" fontId="200" fillId="35" borderId="44" xfId="357" applyFont="1" applyFill="1" applyBorder="1" applyAlignment="1">
      <alignment vertical="center"/>
    </xf>
    <xf numFmtId="41" fontId="200" fillId="35" borderId="45" xfId="357" applyFont="1" applyFill="1" applyBorder="1" applyAlignment="1">
      <alignment vertical="center"/>
    </xf>
    <xf numFmtId="10" fontId="17" fillId="7" borderId="5" xfId="0" applyNumberFormat="1" applyFont="1" applyFill="1" applyBorder="1" applyAlignment="1">
      <alignment vertical="center"/>
    </xf>
    <xf numFmtId="0" fontId="113" fillId="36" borderId="5" xfId="11613" applyFont="1" applyFill="1" applyBorder="1" applyAlignment="1">
      <alignment horizontal="center" vertical="center" shrinkToFit="1"/>
    </xf>
    <xf numFmtId="41" fontId="103" fillId="0" borderId="5" xfId="358" applyFont="1" applyFill="1" applyBorder="1" applyAlignment="1">
      <alignment vertical="center"/>
    </xf>
    <xf numFmtId="0" fontId="103" fillId="0" borderId="0" xfId="11613" applyFont="1" applyAlignment="1">
      <alignment horizontal="left" vertical="center"/>
    </xf>
    <xf numFmtId="0" fontId="194" fillId="0" borderId="0" xfId="11613" applyFont="1" applyAlignment="1">
      <alignment vertical="center"/>
    </xf>
    <xf numFmtId="0" fontId="99" fillId="31" borderId="5" xfId="11613" applyFont="1" applyFill="1" applyBorder="1" applyAlignment="1">
      <alignment horizontal="center" vertical="center" shrinkToFit="1"/>
    </xf>
    <xf numFmtId="0" fontId="103" fillId="0" borderId="5" xfId="11613" applyFont="1" applyBorder="1" applyAlignment="1">
      <alignment horizontal="center" vertical="center" shrinkToFit="1"/>
    </xf>
    <xf numFmtId="0" fontId="103" fillId="0" borderId="5" xfId="358" applyNumberFormat="1" applyFont="1" applyBorder="1" applyAlignment="1">
      <alignment vertical="center" shrinkToFit="1"/>
    </xf>
    <xf numFmtId="0" fontId="103" fillId="0" borderId="5" xfId="358" applyNumberFormat="1" applyFont="1" applyFill="1" applyBorder="1" applyAlignment="1">
      <alignment horizontal="center" vertical="center" shrinkToFit="1"/>
    </xf>
    <xf numFmtId="0" fontId="103" fillId="0" borderId="5" xfId="11613" applyFont="1" applyBorder="1" applyAlignment="1">
      <alignment vertical="center" shrinkToFit="1"/>
    </xf>
    <xf numFmtId="0" fontId="15" fillId="0" borderId="50" xfId="0" applyFont="1" applyBorder="1" applyAlignment="1">
      <alignment vertical="center"/>
    </xf>
    <xf numFmtId="41" fontId="17" fillId="7" borderId="5" xfId="0" applyNumberFormat="1" applyFont="1" applyFill="1" applyBorder="1" applyAlignment="1">
      <alignment vertical="center"/>
    </xf>
    <xf numFmtId="225" fontId="17" fillId="7" borderId="5" xfId="0" applyNumberFormat="1" applyFont="1" applyFill="1" applyBorder="1" applyAlignment="1">
      <alignment vertical="center"/>
    </xf>
    <xf numFmtId="41" fontId="17" fillId="7" borderId="5" xfId="357" applyFont="1" applyFill="1" applyBorder="1" applyAlignment="1">
      <alignment vertical="center"/>
    </xf>
    <xf numFmtId="10" fontId="17" fillId="7" borderId="5" xfId="357" applyNumberFormat="1" applyFont="1" applyFill="1" applyBorder="1" applyAlignment="1">
      <alignment vertical="center"/>
    </xf>
    <xf numFmtId="0" fontId="110" fillId="0" borderId="0" xfId="0" applyFont="1" applyAlignment="1">
      <alignment vertical="center"/>
    </xf>
    <xf numFmtId="41" fontId="15" fillId="7" borderId="5" xfId="357" applyFont="1" applyFill="1" applyBorder="1" applyAlignment="1">
      <alignment vertical="center"/>
    </xf>
    <xf numFmtId="41" fontId="200" fillId="35" borderId="0" xfId="357" applyFont="1" applyFill="1" applyBorder="1" applyAlignment="1">
      <alignment vertical="center"/>
    </xf>
    <xf numFmtId="190" fontId="15" fillId="0" borderId="43" xfId="0" applyNumberFormat="1" applyFont="1" applyBorder="1" applyAlignment="1">
      <alignment vertical="center"/>
    </xf>
    <xf numFmtId="0" fontId="103" fillId="0" borderId="0" xfId="357" applyNumberFormat="1" applyFont="1" applyFill="1" applyBorder="1" applyAlignment="1">
      <alignment horizontal="left" vertical="center"/>
    </xf>
    <xf numFmtId="0" fontId="15" fillId="0" borderId="19" xfId="357" applyNumberFormat="1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 shrinkToFit="1"/>
    </xf>
    <xf numFmtId="0" fontId="96" fillId="0" borderId="19" xfId="0" applyFont="1" applyBorder="1" applyAlignment="1">
      <alignment horizontal="center" vertical="center"/>
    </xf>
    <xf numFmtId="0" fontId="15" fillId="0" borderId="19" xfId="0" applyFont="1" applyBorder="1" applyAlignment="1">
      <alignment horizontal="left" vertical="center" shrinkToFit="1"/>
    </xf>
    <xf numFmtId="0" fontId="202" fillId="0" borderId="0" xfId="0" applyFont="1" applyAlignment="1">
      <alignment vertical="center"/>
    </xf>
    <xf numFmtId="41" fontId="202" fillId="0" borderId="0" xfId="357" applyFont="1" applyAlignment="1">
      <alignment vertical="center"/>
    </xf>
    <xf numFmtId="0" fontId="203" fillId="0" borderId="0" xfId="0" applyFont="1" applyAlignment="1">
      <alignment horizontal="center" vertical="center"/>
    </xf>
    <xf numFmtId="41" fontId="202" fillId="0" borderId="0" xfId="0" applyNumberFormat="1" applyFont="1" applyAlignment="1">
      <alignment vertical="center"/>
    </xf>
    <xf numFmtId="41" fontId="202" fillId="0" borderId="0" xfId="357" applyFont="1" applyFill="1" applyAlignment="1">
      <alignment vertical="center"/>
    </xf>
    <xf numFmtId="0" fontId="96" fillId="0" borderId="43" xfId="0" applyFont="1" applyBorder="1" applyAlignment="1">
      <alignment horizontal="center" vertical="center"/>
    </xf>
    <xf numFmtId="0" fontId="204" fillId="0" borderId="0" xfId="0" applyFont="1" applyAlignment="1">
      <alignment vertical="center"/>
    </xf>
    <xf numFmtId="0" fontId="202" fillId="0" borderId="0" xfId="0" applyFont="1" applyAlignment="1">
      <alignment horizontal="center" vertical="center"/>
    </xf>
    <xf numFmtId="190" fontId="202" fillId="0" borderId="0" xfId="0" applyNumberFormat="1" applyFont="1" applyAlignment="1">
      <alignment vertical="center"/>
    </xf>
    <xf numFmtId="41" fontId="110" fillId="39" borderId="5" xfId="357" applyFont="1" applyFill="1" applyBorder="1" applyAlignment="1">
      <alignment vertical="center"/>
    </xf>
    <xf numFmtId="178" fontId="15" fillId="0" borderId="0" xfId="357" applyNumberFormat="1" applyFont="1" applyFill="1" applyBorder="1" applyAlignment="1">
      <alignment vertical="center"/>
    </xf>
    <xf numFmtId="41" fontId="17" fillId="0" borderId="0" xfId="0" applyNumberFormat="1" applyFont="1" applyAlignment="1">
      <alignment horizontal="right" vertical="center"/>
    </xf>
    <xf numFmtId="41" fontId="17" fillId="0" borderId="43" xfId="0" applyNumberFormat="1" applyFont="1" applyBorder="1" applyAlignment="1">
      <alignment vertical="center"/>
    </xf>
    <xf numFmtId="41" fontId="15" fillId="0" borderId="19" xfId="0" applyNumberFormat="1" applyFont="1" applyBorder="1" applyAlignment="1">
      <alignment horizontal="right" vertical="center"/>
    </xf>
    <xf numFmtId="185" fontId="101" fillId="31" borderId="5" xfId="11612" applyNumberFormat="1" applyFont="1" applyFill="1" applyBorder="1" applyAlignment="1">
      <alignment horizontal="center" vertical="center" shrinkToFit="1"/>
    </xf>
    <xf numFmtId="0" fontId="15" fillId="0" borderId="0" xfId="1178" applyFont="1" applyAlignment="1">
      <alignment horizontal="justify" vertical="center"/>
    </xf>
    <xf numFmtId="0" fontId="17" fillId="0" borderId="43" xfId="357" applyNumberFormat="1" applyFont="1" applyBorder="1" applyAlignment="1">
      <alignment horizontal="left" vertical="center"/>
    </xf>
    <xf numFmtId="14" fontId="17" fillId="0" borderId="0" xfId="0" applyNumberFormat="1" applyFont="1" applyAlignment="1">
      <alignment vertical="center"/>
    </xf>
    <xf numFmtId="41" fontId="15" fillId="0" borderId="35" xfId="357" applyFont="1" applyBorder="1" applyAlignment="1">
      <alignment horizontal="right" vertical="center"/>
    </xf>
    <xf numFmtId="41" fontId="102" fillId="0" borderId="35" xfId="357" applyFont="1" applyFill="1" applyBorder="1" applyAlignment="1">
      <alignment horizontal="right" vertical="center"/>
    </xf>
    <xf numFmtId="41" fontId="103" fillId="7" borderId="0" xfId="357" applyFont="1" applyFill="1" applyAlignment="1">
      <alignment vertical="center"/>
    </xf>
    <xf numFmtId="0" fontId="99" fillId="31" borderId="5" xfId="0" applyFont="1" applyFill="1" applyBorder="1" applyAlignment="1">
      <alignment horizontal="left" vertical="center"/>
    </xf>
    <xf numFmtId="14" fontId="15" fillId="0" borderId="0" xfId="357" applyNumberFormat="1" applyFont="1" applyAlignment="1">
      <alignment horizontal="center" vertical="center"/>
    </xf>
    <xf numFmtId="41" fontId="15" fillId="0" borderId="0" xfId="357" applyFont="1" applyFill="1" applyAlignment="1">
      <alignment horizontal="right" vertical="center"/>
    </xf>
    <xf numFmtId="41" fontId="103" fillId="0" borderId="0" xfId="0" applyNumberFormat="1" applyFont="1" applyAlignment="1">
      <alignment horizontal="right" vertical="center"/>
    </xf>
    <xf numFmtId="0" fontId="111" fillId="8" borderId="44" xfId="0" applyFont="1" applyFill="1" applyBorder="1" applyAlignment="1">
      <alignment vertical="center"/>
    </xf>
    <xf numFmtId="41" fontId="167" fillId="36" borderId="0" xfId="357" applyFont="1" applyFill="1" applyBorder="1" applyAlignment="1">
      <alignment horizontal="right" vertical="center"/>
    </xf>
    <xf numFmtId="41" fontId="109" fillId="36" borderId="0" xfId="357" applyFont="1" applyFill="1" applyBorder="1" applyAlignment="1">
      <alignment horizontal="right" vertical="center"/>
    </xf>
    <xf numFmtId="0" fontId="114" fillId="35" borderId="43" xfId="0" applyFont="1" applyFill="1" applyBorder="1"/>
    <xf numFmtId="181" fontId="114" fillId="35" borderId="43" xfId="0" applyNumberFormat="1" applyFont="1" applyFill="1" applyBorder="1" applyAlignment="1">
      <alignment horizontal="right" vertical="center"/>
    </xf>
    <xf numFmtId="181" fontId="114" fillId="35" borderId="43" xfId="0" applyNumberFormat="1" applyFont="1" applyFill="1" applyBorder="1" applyAlignment="1">
      <alignment vertical="center"/>
    </xf>
    <xf numFmtId="181" fontId="114" fillId="35" borderId="43" xfId="0" applyNumberFormat="1" applyFont="1" applyFill="1" applyBorder="1"/>
    <xf numFmtId="178" fontId="101" fillId="0" borderId="19" xfId="339" applyNumberFormat="1" applyFont="1" applyFill="1" applyBorder="1" applyAlignment="1">
      <alignment horizontal="right" vertical="center"/>
    </xf>
    <xf numFmtId="41" fontId="101" fillId="0" borderId="0" xfId="357" applyFont="1" applyFill="1" applyBorder="1" applyAlignment="1">
      <alignment horizontal="right" vertical="center"/>
    </xf>
    <xf numFmtId="178" fontId="101" fillId="39" borderId="5" xfId="339" applyNumberFormat="1" applyFont="1" applyFill="1" applyBorder="1" applyAlignment="1">
      <alignment horizontal="right" vertical="center"/>
    </xf>
    <xf numFmtId="9" fontId="101" fillId="39" borderId="5" xfId="0" applyNumberFormat="1" applyFont="1" applyFill="1" applyBorder="1" applyAlignment="1">
      <alignment horizontal="right" vertical="center"/>
    </xf>
    <xf numFmtId="178" fontId="101" fillId="39" borderId="5" xfId="0" applyNumberFormat="1" applyFont="1" applyFill="1" applyBorder="1" applyAlignment="1">
      <alignment horizontal="right" vertical="center"/>
    </xf>
    <xf numFmtId="41" fontId="101" fillId="39" borderId="5" xfId="357" applyFont="1" applyFill="1" applyBorder="1" applyAlignment="1">
      <alignment horizontal="right" vertical="center"/>
    </xf>
    <xf numFmtId="9" fontId="101" fillId="39" borderId="5" xfId="339" applyFont="1" applyFill="1" applyBorder="1" applyAlignment="1">
      <alignment horizontal="right" vertical="center"/>
    </xf>
    <xf numFmtId="225" fontId="102" fillId="0" borderId="21" xfId="357" applyNumberFormat="1" applyFont="1" applyFill="1" applyBorder="1" applyAlignment="1">
      <alignment vertical="center"/>
    </xf>
    <xf numFmtId="41" fontId="102" fillId="0" borderId="0" xfId="357" applyFont="1" applyFill="1" applyBorder="1" applyAlignment="1">
      <alignment horizontal="center" vertical="center"/>
    </xf>
    <xf numFmtId="41" fontId="205" fillId="0" borderId="0" xfId="357" applyFont="1" applyFill="1" applyBorder="1" applyAlignment="1">
      <alignment vertical="center"/>
    </xf>
    <xf numFmtId="190" fontId="15" fillId="0" borderId="0" xfId="339" applyNumberFormat="1" applyFont="1" applyAlignment="1">
      <alignment vertical="center"/>
    </xf>
    <xf numFmtId="180" fontId="110" fillId="0" borderId="0" xfId="357" applyNumberFormat="1" applyFont="1" applyFill="1" applyBorder="1" applyAlignment="1">
      <alignment horizontal="center" vertical="center"/>
    </xf>
    <xf numFmtId="180" fontId="101" fillId="0" borderId="0" xfId="357" applyNumberFormat="1" applyFont="1" applyAlignment="1">
      <alignment horizontal="right" vertical="center"/>
    </xf>
    <xf numFmtId="182" fontId="101" fillId="39" borderId="5" xfId="0" applyNumberFormat="1" applyFont="1" applyFill="1" applyBorder="1" applyAlignment="1">
      <alignment vertical="center"/>
    </xf>
    <xf numFmtId="225" fontId="101" fillId="39" borderId="5" xfId="0" applyNumberFormat="1" applyFont="1" applyFill="1" applyBorder="1" applyAlignment="1">
      <alignment vertical="center"/>
    </xf>
    <xf numFmtId="241" fontId="101" fillId="39" borderId="5" xfId="0" applyNumberFormat="1" applyFont="1" applyFill="1" applyBorder="1" applyAlignment="1">
      <alignment vertical="center"/>
    </xf>
    <xf numFmtId="41" fontId="148" fillId="35" borderId="0" xfId="360" applyFont="1" applyFill="1" applyAlignment="1">
      <alignment horizontal="centerContinuous" vertical="center"/>
    </xf>
    <xf numFmtId="41" fontId="149" fillId="35" borderId="0" xfId="360" applyFont="1" applyFill="1" applyAlignment="1">
      <alignment horizontal="centerContinuous" vertical="center"/>
    </xf>
    <xf numFmtId="0" fontId="149" fillId="35" borderId="0" xfId="0" applyFont="1" applyFill="1" applyAlignment="1">
      <alignment horizontal="centerContinuous" vertical="center"/>
    </xf>
    <xf numFmtId="41" fontId="113" fillId="36" borderId="17" xfId="360" applyFont="1" applyFill="1" applyBorder="1" applyAlignment="1">
      <alignment horizontal="centerContinuous" vertical="center"/>
    </xf>
    <xf numFmtId="41" fontId="113" fillId="36" borderId="18" xfId="360" applyFont="1" applyFill="1" applyBorder="1" applyAlignment="1">
      <alignment horizontal="centerContinuous" vertical="center"/>
    </xf>
    <xf numFmtId="0" fontId="113" fillId="36" borderId="20" xfId="0" applyFont="1" applyFill="1" applyBorder="1" applyAlignment="1">
      <alignment horizontal="center" vertical="center"/>
    </xf>
    <xf numFmtId="0" fontId="17" fillId="0" borderId="0" xfId="357" applyNumberFormat="1" applyFont="1" applyAlignment="1">
      <alignment horizontal="left" vertical="center"/>
    </xf>
    <xf numFmtId="41" fontId="101" fillId="39" borderId="5" xfId="0" applyNumberFormat="1" applyFont="1" applyFill="1" applyBorder="1" applyAlignment="1">
      <alignment horizontal="center" vertical="center"/>
    </xf>
    <xf numFmtId="180" fontId="101" fillId="39" borderId="5" xfId="357" applyNumberFormat="1" applyFont="1" applyFill="1" applyBorder="1" applyAlignment="1">
      <alignment horizontal="right" vertical="center"/>
    </xf>
    <xf numFmtId="205" fontId="101" fillId="39" borderId="5" xfId="357" applyNumberFormat="1" applyFont="1" applyFill="1" applyBorder="1" applyAlignment="1">
      <alignment horizontal="right" vertical="center"/>
    </xf>
    <xf numFmtId="226" fontId="101" fillId="39" borderId="5" xfId="0" applyNumberFormat="1" applyFont="1" applyFill="1" applyBorder="1" applyAlignment="1">
      <alignment horizontal="right" vertical="center"/>
    </xf>
    <xf numFmtId="205" fontId="101" fillId="39" borderId="19" xfId="357" applyNumberFormat="1" applyFont="1" applyFill="1" applyBorder="1" applyAlignment="1">
      <alignment horizontal="right" vertical="center"/>
    </xf>
    <xf numFmtId="0" fontId="99" fillId="0" borderId="5" xfId="0" applyFont="1" applyBorder="1" applyAlignment="1">
      <alignment horizontal="right" vertical="center"/>
    </xf>
    <xf numFmtId="41" fontId="99" fillId="0" borderId="5" xfId="357" applyFont="1" applyFill="1" applyBorder="1" applyAlignment="1">
      <alignment vertical="center"/>
    </xf>
    <xf numFmtId="0" fontId="102" fillId="0" borderId="5" xfId="357" applyNumberFormat="1" applyFont="1" applyFill="1" applyBorder="1" applyAlignment="1">
      <alignment horizontal="center" vertical="center"/>
    </xf>
    <xf numFmtId="9" fontId="101" fillId="39" borderId="5" xfId="339" applyFont="1" applyFill="1" applyBorder="1" applyAlignment="1">
      <alignment horizontal="center" vertical="center"/>
    </xf>
    <xf numFmtId="41" fontId="99" fillId="0" borderId="19" xfId="357" applyFont="1" applyFill="1" applyBorder="1" applyAlignment="1">
      <alignment horizontal="center" vertical="center"/>
    </xf>
    <xf numFmtId="10" fontId="101" fillId="0" borderId="0" xfId="0" applyNumberFormat="1" applyFont="1" applyAlignment="1">
      <alignment vertical="center"/>
    </xf>
    <xf numFmtId="185" fontId="101" fillId="39" borderId="5" xfId="357" applyNumberFormat="1" applyFont="1" applyFill="1" applyBorder="1" applyAlignment="1">
      <alignment horizontal="right" vertical="center"/>
    </xf>
    <xf numFmtId="41" fontId="101" fillId="39" borderId="5" xfId="357" applyFont="1" applyFill="1" applyBorder="1" applyAlignment="1">
      <alignment vertical="center"/>
    </xf>
    <xf numFmtId="182" fontId="101" fillId="39" borderId="5" xfId="357" applyNumberFormat="1" applyFont="1" applyFill="1" applyBorder="1" applyAlignment="1">
      <alignment vertical="center"/>
    </xf>
    <xf numFmtId="186" fontId="103" fillId="0" borderId="5" xfId="357" applyNumberFormat="1" applyFont="1" applyFill="1" applyBorder="1" applyAlignment="1">
      <alignment vertical="center"/>
    </xf>
    <xf numFmtId="0" fontId="101" fillId="36" borderId="0" xfId="0" applyFont="1" applyFill="1" applyAlignment="1">
      <alignment vertical="center"/>
    </xf>
    <xf numFmtId="0" fontId="15" fillId="0" borderId="44" xfId="0" applyFont="1" applyBorder="1" applyAlignment="1">
      <alignment horizontal="center" vertical="center"/>
    </xf>
    <xf numFmtId="185" fontId="156" fillId="0" borderId="0" xfId="357" applyNumberFormat="1" applyFont="1" applyFill="1" applyBorder="1" applyAlignment="1">
      <alignment horizontal="right" vertical="center"/>
    </xf>
    <xf numFmtId="10" fontId="156" fillId="0" borderId="0" xfId="339" applyNumberFormat="1" applyFont="1" applyFill="1" applyBorder="1" applyAlignment="1">
      <alignment horizontal="right" vertical="center"/>
    </xf>
    <xf numFmtId="41" fontId="15" fillId="43" borderId="21" xfId="357" applyFont="1" applyFill="1" applyBorder="1" applyAlignment="1">
      <alignment horizontal="right" vertical="center"/>
    </xf>
    <xf numFmtId="0" fontId="171" fillId="4" borderId="0" xfId="11619" applyFont="1" applyFill="1" applyAlignment="1">
      <alignment horizontal="left" vertical="center"/>
    </xf>
    <xf numFmtId="0" fontId="175" fillId="4" borderId="0" xfId="11619" applyFont="1" applyFill="1" applyAlignment="1">
      <alignment horizontal="left" vertical="center"/>
    </xf>
    <xf numFmtId="0" fontId="17" fillId="4" borderId="0" xfId="11619" applyFont="1" applyFill="1" applyAlignment="1">
      <alignment horizontal="left" vertical="center"/>
    </xf>
    <xf numFmtId="49" fontId="113" fillId="35" borderId="59" xfId="11619" applyNumberFormat="1" applyFont="1" applyFill="1" applyBorder="1" applyAlignment="1">
      <alignment horizontal="center" vertical="center"/>
    </xf>
    <xf numFmtId="0" fontId="188" fillId="4" borderId="0" xfId="11619" applyFont="1" applyFill="1" applyAlignment="1">
      <alignment horizontal="left" vertical="center"/>
    </xf>
    <xf numFmtId="0" fontId="207" fillId="4" borderId="0" xfId="11619" applyFont="1" applyFill="1" applyAlignment="1">
      <alignment horizontal="left" vertical="center"/>
    </xf>
    <xf numFmtId="43" fontId="15" fillId="4" borderId="0" xfId="11620" applyNumberFormat="1" applyFont="1" applyFill="1" applyBorder="1" applyAlignment="1">
      <alignment horizontal="left" vertical="center"/>
    </xf>
    <xf numFmtId="41" fontId="15" fillId="4" borderId="0" xfId="11621" applyFont="1" applyFill="1" applyBorder="1" applyAlignment="1">
      <alignment horizontal="left" vertical="center"/>
    </xf>
    <xf numFmtId="185" fontId="15" fillId="4" borderId="0" xfId="11621" applyNumberFormat="1" applyFont="1" applyFill="1" applyBorder="1" applyAlignment="1">
      <alignment horizontal="left" vertical="center"/>
    </xf>
    <xf numFmtId="9" fontId="15" fillId="4" borderId="0" xfId="11621" applyNumberFormat="1" applyFont="1" applyFill="1" applyBorder="1" applyAlignment="1">
      <alignment horizontal="left" vertical="center"/>
    </xf>
    <xf numFmtId="41" fontId="17" fillId="7" borderId="5" xfId="360" quotePrefix="1" applyFont="1" applyFill="1" applyBorder="1" applyAlignment="1">
      <alignment horizontal="right" vertical="center"/>
    </xf>
    <xf numFmtId="41" fontId="17" fillId="7" borderId="5" xfId="360" applyFont="1" applyFill="1" applyBorder="1" applyAlignment="1">
      <alignment horizontal="left" vertical="center"/>
    </xf>
    <xf numFmtId="0" fontId="151" fillId="7" borderId="5" xfId="1327" applyFont="1" applyFill="1" applyBorder="1" applyAlignment="1" applyProtection="1">
      <alignment horizontal="center" vertical="center"/>
    </xf>
    <xf numFmtId="0" fontId="115" fillId="7" borderId="5" xfId="1327" applyFont="1" applyFill="1" applyBorder="1" applyAlignment="1" applyProtection="1">
      <alignment horizontal="center" vertical="center"/>
    </xf>
    <xf numFmtId="41" fontId="17" fillId="7" borderId="5" xfId="360" applyFont="1" applyFill="1" applyBorder="1" applyAlignment="1">
      <alignment vertical="center"/>
    </xf>
    <xf numFmtId="0" fontId="99" fillId="7" borderId="5" xfId="1327" applyFont="1" applyFill="1" applyBorder="1" applyAlignment="1" applyProtection="1">
      <alignment horizontal="center" vertical="center"/>
    </xf>
    <xf numFmtId="185" fontId="102" fillId="31" borderId="5" xfId="11612" applyNumberFormat="1" applyFont="1" applyFill="1" applyBorder="1" applyAlignment="1">
      <alignment horizontal="center" vertical="center" shrinkToFit="1"/>
    </xf>
    <xf numFmtId="178" fontId="102" fillId="31" borderId="0" xfId="339" applyNumberFormat="1" applyFont="1" applyFill="1" applyBorder="1" applyAlignment="1">
      <alignment horizontal="right" vertical="center" shrinkToFit="1"/>
    </xf>
    <xf numFmtId="9" fontId="102" fillId="31" borderId="0" xfId="11617" applyNumberFormat="1" applyFont="1" applyFill="1" applyBorder="1" applyAlignment="1">
      <alignment vertical="center"/>
    </xf>
    <xf numFmtId="9" fontId="102" fillId="31" borderId="19" xfId="0" applyNumberFormat="1" applyFont="1" applyFill="1" applyBorder="1" applyAlignment="1">
      <alignment vertical="center"/>
    </xf>
    <xf numFmtId="225" fontId="102" fillId="31" borderId="19" xfId="357" applyNumberFormat="1" applyFont="1" applyFill="1" applyBorder="1" applyAlignment="1">
      <alignment vertical="center"/>
    </xf>
    <xf numFmtId="182" fontId="101" fillId="0" borderId="43" xfId="357" applyNumberFormat="1" applyFont="1" applyFill="1" applyBorder="1" applyAlignment="1">
      <alignment horizontal="right" vertical="center" shrinkToFit="1"/>
    </xf>
    <xf numFmtId="182" fontId="103" fillId="0" borderId="43" xfId="357" applyNumberFormat="1" applyFont="1" applyFill="1" applyBorder="1" applyAlignment="1">
      <alignment horizontal="center" vertical="center"/>
    </xf>
    <xf numFmtId="9" fontId="101" fillId="0" borderId="0" xfId="339" applyFont="1" applyFill="1" applyBorder="1" applyAlignment="1">
      <alignment horizontal="right" vertical="center" shrinkToFit="1"/>
    </xf>
    <xf numFmtId="9" fontId="103" fillId="0" borderId="0" xfId="339" applyFont="1" applyFill="1" applyBorder="1" applyAlignment="1">
      <alignment horizontal="right" vertical="center"/>
    </xf>
    <xf numFmtId="201" fontId="103" fillId="0" borderId="19" xfId="357" applyNumberFormat="1" applyFont="1" applyFill="1" applyBorder="1" applyAlignment="1">
      <alignment horizontal="center" vertical="center"/>
    </xf>
    <xf numFmtId="1" fontId="96" fillId="0" borderId="0" xfId="357" applyNumberFormat="1" applyFont="1" applyFill="1" applyBorder="1" applyAlignment="1">
      <alignment horizontal="right" vertical="center"/>
    </xf>
    <xf numFmtId="41" fontId="93" fillId="36" borderId="0" xfId="357" applyFont="1" applyFill="1" applyAlignment="1">
      <alignment horizontal="center" vertical="center"/>
    </xf>
    <xf numFmtId="41" fontId="113" fillId="36" borderId="0" xfId="357" applyFont="1" applyFill="1" applyAlignment="1">
      <alignment horizontal="center" vertical="center"/>
    </xf>
    <xf numFmtId="41" fontId="171" fillId="4" borderId="0" xfId="357" applyFont="1" applyFill="1" applyAlignment="1">
      <alignment horizontal="left" vertical="center"/>
    </xf>
    <xf numFmtId="41" fontId="15" fillId="4" borderId="0" xfId="357" applyFont="1" applyFill="1" applyAlignment="1">
      <alignment horizontal="left" vertical="center"/>
    </xf>
    <xf numFmtId="41" fontId="113" fillId="35" borderId="59" xfId="357" applyFont="1" applyFill="1" applyBorder="1" applyAlignment="1">
      <alignment horizontal="center" vertical="center"/>
    </xf>
    <xf numFmtId="177" fontId="101" fillId="39" borderId="5" xfId="357" applyNumberFormat="1" applyFont="1" applyFill="1" applyBorder="1" applyAlignment="1">
      <alignment vertical="center"/>
    </xf>
    <xf numFmtId="181" fontId="113" fillId="0" borderId="0" xfId="0" applyNumberFormat="1" applyFont="1" applyAlignment="1">
      <alignment vertical="center"/>
    </xf>
    <xf numFmtId="0" fontId="113" fillId="35" borderId="59" xfId="11619" applyFont="1" applyFill="1" applyBorder="1" applyAlignment="1">
      <alignment horizontal="center" vertical="center"/>
    </xf>
    <xf numFmtId="0" fontId="93" fillId="36" borderId="0" xfId="0" applyFont="1" applyFill="1" applyAlignment="1">
      <alignment horizontal="left" vertical="center" indent="1"/>
    </xf>
    <xf numFmtId="0" fontId="113" fillId="36" borderId="0" xfId="0" applyFont="1" applyFill="1" applyAlignment="1">
      <alignment horizontal="left" vertical="center" indent="1"/>
    </xf>
    <xf numFmtId="0" fontId="171" fillId="4" borderId="0" xfId="11619" applyFont="1" applyFill="1" applyAlignment="1">
      <alignment horizontal="left" vertical="center" indent="1"/>
    </xf>
    <xf numFmtId="10" fontId="168" fillId="36" borderId="0" xfId="0" applyNumberFormat="1" applyFont="1" applyFill="1" applyAlignment="1">
      <alignment horizontal="center" vertical="center"/>
    </xf>
    <xf numFmtId="41" fontId="155" fillId="36" borderId="0" xfId="0" applyNumberFormat="1" applyFont="1" applyFill="1" applyAlignment="1">
      <alignment horizontal="center" vertical="center"/>
    </xf>
    <xf numFmtId="0" fontId="15" fillId="36" borderId="0" xfId="0" applyFont="1" applyFill="1" applyAlignment="1">
      <alignment vertical="center" wrapText="1"/>
    </xf>
    <xf numFmtId="0" fontId="166" fillId="36" borderId="0" xfId="0" applyFont="1" applyFill="1" applyAlignment="1">
      <alignment horizontal="centerContinuous" vertical="center"/>
    </xf>
    <xf numFmtId="0" fontId="118" fillId="36" borderId="0" xfId="357" applyNumberFormat="1" applyFont="1" applyFill="1" applyBorder="1" applyAlignment="1">
      <alignment horizontal="center" vertical="center"/>
    </xf>
    <xf numFmtId="0" fontId="111" fillId="8" borderId="45" xfId="0" applyFont="1" applyFill="1" applyBorder="1" applyAlignment="1">
      <alignment vertical="center"/>
    </xf>
    <xf numFmtId="176" fontId="99" fillId="0" borderId="0" xfId="0" applyNumberFormat="1" applyFont="1" applyAlignment="1">
      <alignment horizontal="center" vertical="center" wrapText="1"/>
    </xf>
    <xf numFmtId="0" fontId="17" fillId="31" borderId="0" xfId="0" applyFont="1" applyFill="1" applyAlignment="1">
      <alignment vertical="center" wrapText="1"/>
    </xf>
    <xf numFmtId="178" fontId="103" fillId="0" borderId="49" xfId="339" applyNumberFormat="1" applyFont="1" applyFill="1" applyBorder="1" applyAlignment="1">
      <alignment horizontal="right" vertical="center"/>
    </xf>
    <xf numFmtId="204" fontId="15" fillId="0" borderId="0" xfId="339" applyNumberFormat="1" applyFont="1" applyBorder="1" applyAlignment="1">
      <alignment vertical="center"/>
    </xf>
    <xf numFmtId="10" fontId="15" fillId="0" borderId="0" xfId="0" quotePrefix="1" applyNumberFormat="1" applyFont="1" applyAlignment="1">
      <alignment horizontal="left" vertical="center" indent="1"/>
    </xf>
    <xf numFmtId="205" fontId="15" fillId="0" borderId="0" xfId="0" applyNumberFormat="1" applyFont="1" applyAlignment="1">
      <alignment vertical="center"/>
    </xf>
    <xf numFmtId="229" fontId="15" fillId="0" borderId="0" xfId="357" applyNumberFormat="1" applyFont="1" applyBorder="1" applyAlignment="1">
      <alignment vertical="center"/>
    </xf>
    <xf numFmtId="10" fontId="15" fillId="43" borderId="0" xfId="0" applyNumberFormat="1" applyFont="1" applyFill="1" applyAlignment="1">
      <alignment horizontal="left" vertical="center" wrapText="1"/>
    </xf>
    <xf numFmtId="10" fontId="15" fillId="43" borderId="0" xfId="0" applyNumberFormat="1" applyFont="1" applyFill="1" applyAlignment="1">
      <alignment vertical="center"/>
    </xf>
    <xf numFmtId="0" fontId="96" fillId="0" borderId="0" xfId="0" applyFont="1" applyAlignment="1">
      <alignment horizontal="center" vertical="center" wrapText="1"/>
    </xf>
    <xf numFmtId="178" fontId="15" fillId="0" borderId="0" xfId="0" applyNumberFormat="1" applyFont="1" applyAlignment="1">
      <alignment vertical="center"/>
    </xf>
    <xf numFmtId="14" fontId="96" fillId="0" borderId="0" xfId="0" applyNumberFormat="1" applyFont="1" applyAlignment="1">
      <alignment horizontal="center" vertical="center"/>
    </xf>
    <xf numFmtId="225" fontId="15" fillId="0" borderId="0" xfId="357" applyNumberFormat="1" applyFont="1" applyFill="1" applyBorder="1" applyAlignment="1">
      <alignment vertical="center"/>
    </xf>
    <xf numFmtId="9" fontId="15" fillId="0" borderId="0" xfId="339" applyFont="1" applyFill="1" applyBorder="1" applyAlignment="1">
      <alignment vertical="center"/>
    </xf>
    <xf numFmtId="0" fontId="17" fillId="31" borderId="0" xfId="0" applyFont="1" applyFill="1" applyAlignment="1">
      <alignment horizontal="left" vertical="center" wrapText="1"/>
    </xf>
    <xf numFmtId="41" fontId="110" fillId="31" borderId="46" xfId="357" applyFont="1" applyFill="1" applyBorder="1" applyAlignment="1">
      <alignment horizontal="center" vertical="center"/>
    </xf>
    <xf numFmtId="41" fontId="110" fillId="0" borderId="46" xfId="357" applyFont="1" applyFill="1" applyBorder="1" applyAlignment="1">
      <alignment horizontal="right" vertical="center"/>
    </xf>
    <xf numFmtId="0" fontId="17" fillId="0" borderId="0" xfId="0" applyFont="1" applyAlignment="1">
      <alignment horizontal="left" vertical="center" wrapText="1"/>
    </xf>
    <xf numFmtId="0" fontId="189" fillId="31" borderId="0" xfId="0" applyFont="1" applyFill="1" applyAlignment="1">
      <alignment horizontal="center" vertical="center" wrapText="1"/>
    </xf>
    <xf numFmtId="0" fontId="17" fillId="0" borderId="0" xfId="1178" applyFont="1">
      <alignment vertical="center"/>
    </xf>
    <xf numFmtId="191" fontId="15" fillId="0" borderId="0" xfId="357" applyNumberFormat="1" applyFont="1" applyFill="1" applyBorder="1" applyAlignment="1">
      <alignment vertical="center"/>
    </xf>
    <xf numFmtId="0" fontId="104" fillId="0" borderId="0" xfId="0" applyFont="1" applyAlignment="1">
      <alignment vertical="center" wrapText="1"/>
    </xf>
    <xf numFmtId="41" fontId="108" fillId="0" borderId="0" xfId="0" applyNumberFormat="1" applyFont="1" applyAlignment="1">
      <alignment vertical="center"/>
    </xf>
    <xf numFmtId="0" fontId="92" fillId="36" borderId="0" xfId="357" applyNumberFormat="1" applyFont="1" applyFill="1" applyBorder="1" applyAlignment="1">
      <alignment vertical="center"/>
    </xf>
    <xf numFmtId="0" fontId="168" fillId="36" borderId="0" xfId="357" applyNumberFormat="1" applyFont="1" applyFill="1" applyBorder="1" applyAlignment="1">
      <alignment vertical="center"/>
    </xf>
    <xf numFmtId="0" fontId="17" fillId="43" borderId="0" xfId="0" applyFont="1" applyFill="1" applyAlignment="1">
      <alignment vertical="center"/>
    </xf>
    <xf numFmtId="9" fontId="102" fillId="0" borderId="0" xfId="0" applyNumberFormat="1" applyFont="1" applyAlignment="1">
      <alignment vertical="center"/>
    </xf>
    <xf numFmtId="9" fontId="103" fillId="0" borderId="5" xfId="339" applyFont="1" applyBorder="1" applyAlignment="1">
      <alignment vertical="center"/>
    </xf>
    <xf numFmtId="9" fontId="102" fillId="0" borderId="5" xfId="0" applyNumberFormat="1" applyFont="1" applyBorder="1" applyAlignment="1">
      <alignment vertical="center"/>
    </xf>
    <xf numFmtId="0" fontId="99" fillId="7" borderId="5" xfId="0" applyFont="1" applyFill="1" applyBorder="1" applyAlignment="1">
      <alignment horizontal="left" vertical="center"/>
    </xf>
    <xf numFmtId="182" fontId="103" fillId="31" borderId="0" xfId="11617" applyNumberFormat="1" applyFont="1" applyFill="1" applyBorder="1" applyAlignment="1">
      <alignment vertical="center"/>
    </xf>
    <xf numFmtId="198" fontId="15" fillId="0" borderId="0" xfId="0" applyNumberFormat="1" applyFont="1" applyAlignment="1">
      <alignment vertical="center"/>
    </xf>
    <xf numFmtId="2" fontId="102" fillId="7" borderId="0" xfId="1385" applyNumberFormat="1" applyFont="1" applyFill="1" applyBorder="1" applyAlignment="1">
      <alignment vertical="center"/>
    </xf>
    <xf numFmtId="185" fontId="103" fillId="7" borderId="0" xfId="1385" applyNumberFormat="1" applyFont="1" applyFill="1" applyBorder="1" applyAlignment="1">
      <alignment vertical="center"/>
    </xf>
    <xf numFmtId="41" fontId="101" fillId="0" borderId="5" xfId="357" applyFont="1" applyFill="1" applyBorder="1" applyAlignment="1">
      <alignment horizontal="center" vertical="center" shrinkToFit="1"/>
    </xf>
    <xf numFmtId="178" fontId="101" fillId="0" borderId="0" xfId="357" applyNumberFormat="1" applyFont="1" applyFill="1" applyBorder="1" applyAlignment="1">
      <alignment horizontal="center" vertical="center"/>
    </xf>
    <xf numFmtId="0" fontId="208" fillId="36" borderId="0" xfId="0" applyFont="1" applyFill="1" applyAlignment="1">
      <alignment horizontal="left" vertical="center"/>
    </xf>
    <xf numFmtId="190" fontId="15" fillId="7" borderId="0" xfId="357" applyNumberFormat="1" applyFont="1" applyFill="1" applyBorder="1" applyAlignment="1">
      <alignment horizontal="right" vertical="center"/>
    </xf>
    <xf numFmtId="190" fontId="15" fillId="7" borderId="19" xfId="357" applyNumberFormat="1" applyFont="1" applyFill="1" applyBorder="1" applyAlignment="1">
      <alignment horizontal="right" vertical="center"/>
    </xf>
    <xf numFmtId="0" fontId="103" fillId="7" borderId="19" xfId="0" applyFont="1" applyFill="1" applyBorder="1" applyAlignment="1">
      <alignment horizontal="center" vertical="center" shrinkToFit="1"/>
    </xf>
    <xf numFmtId="0" fontId="99" fillId="7" borderId="19" xfId="0" applyFont="1" applyFill="1" applyBorder="1" applyAlignment="1">
      <alignment horizontal="center" vertical="center" shrinkToFit="1"/>
    </xf>
    <xf numFmtId="43" fontId="99" fillId="7" borderId="19" xfId="357" applyNumberFormat="1" applyFont="1" applyFill="1" applyBorder="1" applyAlignment="1">
      <alignment horizontal="center" vertical="center" shrinkToFit="1"/>
    </xf>
    <xf numFmtId="43" fontId="99" fillId="7" borderId="19" xfId="357" applyNumberFormat="1" applyFont="1" applyFill="1" applyBorder="1" applyAlignment="1">
      <alignment horizontal="center" vertical="center"/>
    </xf>
    <xf numFmtId="41" fontId="99" fillId="7" borderId="19" xfId="357" applyFont="1" applyFill="1" applyBorder="1" applyAlignment="1">
      <alignment horizontal="right" vertical="center"/>
    </xf>
    <xf numFmtId="190" fontId="17" fillId="7" borderId="19" xfId="357" applyNumberFormat="1" applyFont="1" applyFill="1" applyBorder="1" applyAlignment="1">
      <alignment horizontal="right" vertical="center"/>
    </xf>
    <xf numFmtId="240" fontId="17" fillId="7" borderId="0" xfId="0" applyNumberFormat="1" applyFont="1" applyFill="1" applyAlignment="1">
      <alignment horizontal="center" vertical="center"/>
    </xf>
    <xf numFmtId="0" fontId="99" fillId="7" borderId="43" xfId="0" applyFont="1" applyFill="1" applyBorder="1" applyAlignment="1">
      <alignment horizontal="left" vertical="center"/>
    </xf>
    <xf numFmtId="41" fontId="99" fillId="7" borderId="43" xfId="357" applyFont="1" applyFill="1" applyBorder="1" applyAlignment="1">
      <alignment vertical="center" shrinkToFit="1"/>
    </xf>
    <xf numFmtId="0" fontId="103" fillId="7" borderId="43" xfId="357" applyNumberFormat="1" applyFont="1" applyFill="1" applyBorder="1" applyAlignment="1">
      <alignment horizontal="center" vertical="center" shrinkToFit="1"/>
    </xf>
    <xf numFmtId="191" fontId="99" fillId="7" borderId="43" xfId="357" applyNumberFormat="1" applyFont="1" applyFill="1" applyBorder="1" applyAlignment="1">
      <alignment vertical="center" shrinkToFit="1"/>
    </xf>
    <xf numFmtId="191" fontId="99" fillId="7" borderId="43" xfId="357" applyNumberFormat="1" applyFont="1" applyFill="1" applyBorder="1" applyAlignment="1">
      <alignment vertical="center"/>
    </xf>
    <xf numFmtId="41" fontId="99" fillId="7" borderId="43" xfId="357" applyFont="1" applyFill="1" applyBorder="1" applyAlignment="1">
      <alignment vertical="center"/>
    </xf>
    <xf numFmtId="10" fontId="101" fillId="0" borderId="43" xfId="339" applyNumberFormat="1" applyFont="1" applyFill="1" applyBorder="1" applyAlignment="1">
      <alignment horizontal="right" vertical="center" shrinkToFit="1"/>
    </xf>
    <xf numFmtId="238" fontId="101" fillId="0" borderId="19" xfId="357" applyNumberFormat="1" applyFont="1" applyFill="1" applyBorder="1" applyAlignment="1">
      <alignment horizontal="center" vertical="center" shrinkToFit="1"/>
    </xf>
    <xf numFmtId="9" fontId="17" fillId="0" borderId="44" xfId="339" applyFont="1" applyBorder="1" applyAlignment="1">
      <alignment vertical="center"/>
    </xf>
    <xf numFmtId="0" fontId="102" fillId="0" borderId="0" xfId="0" applyFont="1" applyAlignment="1">
      <alignment horizontal="right" vertical="center"/>
    </xf>
    <xf numFmtId="2" fontId="102" fillId="0" borderId="0" xfId="1385" applyNumberFormat="1" applyFont="1" applyFill="1" applyBorder="1" applyAlignment="1">
      <alignment vertical="center"/>
    </xf>
    <xf numFmtId="182" fontId="17" fillId="0" borderId="0" xfId="0" applyNumberFormat="1" applyFont="1" applyAlignment="1">
      <alignment vertical="center"/>
    </xf>
    <xf numFmtId="240" fontId="15" fillId="7" borderId="0" xfId="0" applyNumberFormat="1" applyFont="1" applyFill="1" applyAlignment="1">
      <alignment horizontal="center" vertical="center"/>
    </xf>
    <xf numFmtId="242" fontId="15" fillId="0" borderId="0" xfId="0" applyNumberFormat="1" applyFont="1" applyAlignment="1">
      <alignment horizontal="left" vertical="center"/>
    </xf>
    <xf numFmtId="9" fontId="101" fillId="7" borderId="19" xfId="339" applyFont="1" applyFill="1" applyBorder="1" applyAlignment="1">
      <alignment vertical="center"/>
    </xf>
    <xf numFmtId="41" fontId="15" fillId="7" borderId="0" xfId="0" applyNumberFormat="1" applyFont="1" applyFill="1" applyAlignment="1">
      <alignment vertical="center"/>
    </xf>
    <xf numFmtId="246" fontId="102" fillId="7" borderId="19" xfId="357" applyNumberFormat="1" applyFont="1" applyFill="1" applyBorder="1" applyAlignment="1">
      <alignment vertical="center"/>
    </xf>
    <xf numFmtId="191" fontId="103" fillId="0" borderId="0" xfId="357" applyNumberFormat="1" applyFont="1" applyFill="1" applyBorder="1" applyAlignment="1">
      <alignment vertical="center" shrinkToFit="1"/>
    </xf>
    <xf numFmtId="191" fontId="103" fillId="0" borderId="0" xfId="357" applyNumberFormat="1" applyFont="1" applyFill="1" applyBorder="1" applyAlignment="1">
      <alignment vertical="center"/>
    </xf>
    <xf numFmtId="41" fontId="101" fillId="0" borderId="43" xfId="0" applyNumberFormat="1" applyFont="1" applyBorder="1" applyAlignment="1">
      <alignment vertical="center"/>
    </xf>
    <xf numFmtId="246" fontId="101" fillId="0" borderId="0" xfId="357" applyNumberFormat="1" applyFont="1" applyFill="1" applyBorder="1" applyAlignment="1">
      <alignment vertical="center" shrinkToFit="1"/>
    </xf>
    <xf numFmtId="41" fontId="101" fillId="0" borderId="19" xfId="0" applyNumberFormat="1" applyFont="1" applyBorder="1" applyAlignment="1">
      <alignment vertical="center"/>
    </xf>
    <xf numFmtId="41" fontId="15" fillId="0" borderId="0" xfId="0" applyNumberFormat="1" applyFont="1" applyAlignment="1">
      <alignment vertical="center" shrinkToFit="1"/>
    </xf>
    <xf numFmtId="0" fontId="101" fillId="44" borderId="0" xfId="0" applyFont="1" applyFill="1" applyAlignment="1">
      <alignment vertical="center"/>
    </xf>
    <xf numFmtId="0" fontId="103" fillId="44" borderId="0" xfId="0" applyFont="1" applyFill="1" applyAlignment="1">
      <alignment horizontal="center" vertical="center"/>
    </xf>
    <xf numFmtId="41" fontId="15" fillId="44" borderId="0" xfId="357" applyFont="1" applyFill="1" applyBorder="1" applyAlignment="1">
      <alignment vertical="center"/>
    </xf>
    <xf numFmtId="0" fontId="15" fillId="44" borderId="0" xfId="0" applyFont="1" applyFill="1" applyAlignment="1">
      <alignment vertical="center"/>
    </xf>
    <xf numFmtId="0" fontId="17" fillId="44" borderId="0" xfId="0" applyFont="1" applyFill="1" applyAlignment="1">
      <alignment vertical="center"/>
    </xf>
    <xf numFmtId="178" fontId="15" fillId="7" borderId="0" xfId="0" applyNumberFormat="1" applyFont="1" applyFill="1" applyAlignment="1">
      <alignment vertical="center"/>
    </xf>
    <xf numFmtId="178" fontId="15" fillId="0" borderId="19" xfId="339" applyNumberFormat="1" applyFont="1" applyBorder="1" applyAlignment="1">
      <alignment vertical="center"/>
    </xf>
    <xf numFmtId="189" fontId="15" fillId="0" borderId="0" xfId="0" applyNumberFormat="1" applyFont="1" applyAlignment="1">
      <alignment vertical="center"/>
    </xf>
    <xf numFmtId="0" fontId="186" fillId="0" borderId="0" xfId="0" applyFont="1" applyAlignment="1">
      <alignment vertical="center"/>
    </xf>
    <xf numFmtId="41" fontId="101" fillId="0" borderId="0" xfId="0" quotePrefix="1" applyNumberFormat="1" applyFont="1" applyAlignment="1">
      <alignment horizontal="center" vertical="center"/>
    </xf>
    <xf numFmtId="178" fontId="17" fillId="0" borderId="0" xfId="0" applyNumberFormat="1" applyFont="1" applyAlignment="1">
      <alignment vertical="center"/>
    </xf>
    <xf numFmtId="178" fontId="103" fillId="0" borderId="0" xfId="1385" applyNumberFormat="1" applyFont="1" applyFill="1" applyBorder="1" applyAlignment="1">
      <alignment horizontal="right" vertical="center"/>
    </xf>
    <xf numFmtId="0" fontId="157" fillId="0" borderId="19" xfId="0" applyFont="1" applyBorder="1" applyAlignment="1">
      <alignment horizontal="center" vertical="center"/>
    </xf>
    <xf numFmtId="0" fontId="212" fillId="0" borderId="0" xfId="357" applyNumberFormat="1" applyFont="1" applyFill="1" applyBorder="1" applyAlignment="1">
      <alignment horizontal="left" vertical="center"/>
    </xf>
    <xf numFmtId="188" fontId="15" fillId="0" borderId="0" xfId="0" applyNumberFormat="1" applyFont="1"/>
    <xf numFmtId="0" fontId="172" fillId="0" borderId="19" xfId="0" applyFont="1" applyBorder="1" applyAlignment="1">
      <alignment horizontal="left" vertical="center"/>
    </xf>
    <xf numFmtId="182" fontId="103" fillId="0" borderId="19" xfId="357" applyNumberFormat="1" applyFont="1" applyFill="1" applyBorder="1" applyAlignment="1">
      <alignment vertical="center"/>
    </xf>
    <xf numFmtId="9" fontId="102" fillId="0" borderId="5" xfId="339" applyFont="1" applyFill="1" applyBorder="1" applyAlignment="1">
      <alignment vertical="center"/>
    </xf>
    <xf numFmtId="0" fontId="17" fillId="7" borderId="5" xfId="0" applyFont="1" applyFill="1" applyBorder="1" applyAlignment="1">
      <alignment horizontal="center" vertical="center"/>
    </xf>
    <xf numFmtId="14" fontId="15" fillId="0" borderId="5" xfId="0" applyNumberFormat="1" applyFont="1" applyBorder="1" applyAlignment="1">
      <alignment horizontal="center" vertical="center"/>
    </xf>
    <xf numFmtId="10" fontId="102" fillId="0" borderId="5" xfId="339" applyNumberFormat="1" applyFont="1" applyBorder="1" applyAlignment="1">
      <alignment horizontal="center" vertical="center"/>
    </xf>
    <xf numFmtId="189" fontId="102" fillId="0" borderId="5" xfId="339" applyNumberFormat="1" applyFont="1" applyBorder="1" applyAlignment="1">
      <alignment horizontal="center" vertical="center"/>
    </xf>
    <xf numFmtId="0" fontId="17" fillId="7" borderId="19" xfId="0" applyFont="1" applyFill="1" applyBorder="1" applyAlignment="1">
      <alignment horizontal="center" vertical="center"/>
    </xf>
    <xf numFmtId="10" fontId="102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0" fontId="102" fillId="0" borderId="0" xfId="0" applyFont="1" applyAlignment="1">
      <alignment horizontal="center" vertical="center"/>
    </xf>
    <xf numFmtId="41" fontId="171" fillId="0" borderId="0" xfId="357" applyFont="1" applyBorder="1" applyAlignment="1">
      <alignment horizontal="right" vertical="center" wrapText="1"/>
    </xf>
    <xf numFmtId="0" fontId="17" fillId="37" borderId="5" xfId="0" applyFont="1" applyFill="1" applyBorder="1" applyAlignment="1">
      <alignment horizontal="center" vertical="center" wrapText="1"/>
    </xf>
    <xf numFmtId="178" fontId="175" fillId="0" borderId="5" xfId="339" applyNumberFormat="1" applyFont="1" applyFill="1" applyBorder="1" applyAlignment="1">
      <alignment horizontal="right" vertical="center" wrapText="1"/>
    </xf>
    <xf numFmtId="178" fontId="171" fillId="0" borderId="46" xfId="339" applyNumberFormat="1" applyFont="1" applyFill="1" applyBorder="1" applyAlignment="1">
      <alignment horizontal="right" vertical="center" wrapText="1"/>
    </xf>
    <xf numFmtId="178" fontId="171" fillId="0" borderId="21" xfId="339" applyNumberFormat="1" applyFont="1" applyFill="1" applyBorder="1" applyAlignment="1">
      <alignment horizontal="right" vertical="center" wrapText="1"/>
    </xf>
    <xf numFmtId="178" fontId="171" fillId="0" borderId="1" xfId="339" applyNumberFormat="1" applyFont="1" applyFill="1" applyBorder="1" applyAlignment="1">
      <alignment horizontal="right" vertical="center" wrapText="1"/>
    </xf>
    <xf numFmtId="0" fontId="175" fillId="37" borderId="46" xfId="0" applyFont="1" applyFill="1" applyBorder="1" applyAlignment="1">
      <alignment vertical="center" wrapText="1"/>
    </xf>
    <xf numFmtId="178" fontId="171" fillId="0" borderId="46" xfId="339" applyNumberFormat="1" applyFont="1" applyBorder="1" applyAlignment="1">
      <alignment horizontal="right" vertical="center" wrapText="1"/>
    </xf>
    <xf numFmtId="178" fontId="171" fillId="0" borderId="21" xfId="339" applyNumberFormat="1" applyFont="1" applyBorder="1" applyAlignment="1">
      <alignment horizontal="right" vertical="center" wrapText="1"/>
    </xf>
    <xf numFmtId="0" fontId="175" fillId="37" borderId="5" xfId="0" applyFont="1" applyFill="1" applyBorder="1" applyAlignment="1">
      <alignment vertical="center" wrapText="1"/>
    </xf>
    <xf numFmtId="178" fontId="175" fillId="0" borderId="5" xfId="339" applyNumberFormat="1" applyFont="1" applyBorder="1" applyAlignment="1">
      <alignment horizontal="right" vertical="center" wrapText="1"/>
    </xf>
    <xf numFmtId="14" fontId="17" fillId="37" borderId="5" xfId="0" applyNumberFormat="1" applyFont="1" applyFill="1" applyBorder="1" applyAlignment="1">
      <alignment horizontal="center" vertical="center" wrapText="1"/>
    </xf>
    <xf numFmtId="178" fontId="175" fillId="0" borderId="46" xfId="339" applyNumberFormat="1" applyFont="1" applyFill="1" applyBorder="1" applyAlignment="1">
      <alignment horizontal="right" vertical="center" wrapText="1"/>
    </xf>
    <xf numFmtId="0" fontId="171" fillId="37" borderId="21" xfId="0" applyFont="1" applyFill="1" applyBorder="1" applyAlignment="1">
      <alignment horizontal="left" vertical="center" wrapText="1" indent="1"/>
    </xf>
    <xf numFmtId="0" fontId="216" fillId="37" borderId="46" xfId="0" applyFont="1" applyFill="1" applyBorder="1" applyAlignment="1">
      <alignment horizontal="left" vertical="center" wrapText="1" indent="1"/>
    </xf>
    <xf numFmtId="178" fontId="175" fillId="0" borderId="46" xfId="339" applyNumberFormat="1" applyFont="1" applyBorder="1" applyAlignment="1">
      <alignment horizontal="right" vertical="center" wrapText="1"/>
    </xf>
    <xf numFmtId="0" fontId="217" fillId="35" borderId="0" xfId="357" applyNumberFormat="1" applyFont="1" applyFill="1" applyBorder="1" applyAlignment="1">
      <alignment horizontal="left" vertical="center" wrapText="1"/>
    </xf>
    <xf numFmtId="41" fontId="217" fillId="35" borderId="0" xfId="357" applyFont="1" applyFill="1" applyBorder="1" applyAlignment="1">
      <alignment horizontal="right" vertical="center" wrapText="1"/>
    </xf>
    <xf numFmtId="0" fontId="177" fillId="0" borderId="0" xfId="0" applyFont="1" applyAlignment="1">
      <alignment vertical="center"/>
    </xf>
    <xf numFmtId="41" fontId="177" fillId="0" borderId="0" xfId="357" applyFont="1" applyFill="1" applyBorder="1" applyAlignment="1">
      <alignment horizontal="right" vertical="center" wrapText="1"/>
    </xf>
    <xf numFmtId="41" fontId="193" fillId="0" borderId="0" xfId="357" applyFont="1" applyFill="1" applyBorder="1" applyAlignment="1">
      <alignment horizontal="left" vertical="center"/>
    </xf>
    <xf numFmtId="0" fontId="217" fillId="0" borderId="0" xfId="357" applyNumberFormat="1" applyFont="1" applyFill="1" applyBorder="1" applyAlignment="1">
      <alignment horizontal="left" vertical="center" wrapText="1"/>
    </xf>
    <xf numFmtId="41" fontId="217" fillId="0" borderId="0" xfId="357" applyFont="1" applyFill="1" applyBorder="1" applyAlignment="1">
      <alignment horizontal="right" vertical="center" wrapText="1"/>
    </xf>
    <xf numFmtId="0" fontId="170" fillId="0" borderId="0" xfId="357" applyNumberFormat="1" applyFont="1" applyFill="1" applyBorder="1" applyAlignment="1">
      <alignment horizontal="left" vertical="center" wrapText="1"/>
    </xf>
    <xf numFmtId="0" fontId="210" fillId="35" borderId="0" xfId="357" applyNumberFormat="1" applyFont="1" applyFill="1" applyBorder="1" applyAlignment="1">
      <alignment horizontal="left" vertical="center"/>
    </xf>
    <xf numFmtId="186" fontId="103" fillId="0" borderId="0" xfId="357" applyNumberFormat="1" applyFont="1" applyFill="1" applyBorder="1" applyAlignment="1">
      <alignment horizontal="center" vertical="center"/>
    </xf>
    <xf numFmtId="0" fontId="177" fillId="36" borderId="0" xfId="0" applyFont="1" applyFill="1" applyAlignment="1">
      <alignment vertical="center"/>
    </xf>
    <xf numFmtId="178" fontId="171" fillId="0" borderId="41" xfId="339" applyNumberFormat="1" applyFont="1" applyBorder="1" applyAlignment="1">
      <alignment vertical="center"/>
    </xf>
    <xf numFmtId="0" fontId="174" fillId="0" borderId="21" xfId="0" applyFont="1" applyBorder="1" applyAlignment="1">
      <alignment horizontal="left" vertical="center"/>
    </xf>
    <xf numFmtId="231" fontId="171" fillId="0" borderId="23" xfId="0" applyNumberFormat="1" applyFont="1" applyBorder="1" applyAlignment="1">
      <alignment vertical="center"/>
    </xf>
    <xf numFmtId="232" fontId="171" fillId="0" borderId="23" xfId="0" applyNumberFormat="1" applyFont="1" applyBorder="1" applyAlignment="1">
      <alignment vertical="center"/>
    </xf>
    <xf numFmtId="232" fontId="171" fillId="0" borderId="39" xfId="0" applyNumberFormat="1" applyFont="1" applyBorder="1" applyAlignment="1">
      <alignment vertical="center"/>
    </xf>
    <xf numFmtId="10" fontId="171" fillId="0" borderId="41" xfId="339" applyNumberFormat="1" applyFont="1" applyBorder="1" applyAlignment="1">
      <alignment vertical="center"/>
    </xf>
    <xf numFmtId="0" fontId="176" fillId="0" borderId="0" xfId="0" applyFont="1" applyAlignment="1">
      <alignment vertical="center"/>
    </xf>
    <xf numFmtId="0" fontId="176" fillId="0" borderId="5" xfId="0" applyFont="1" applyBorder="1" applyAlignment="1">
      <alignment horizontal="left" vertical="center"/>
    </xf>
    <xf numFmtId="178" fontId="171" fillId="0" borderId="0" xfId="339" applyNumberFormat="1" applyFont="1" applyFill="1" applyAlignment="1">
      <alignment vertical="center"/>
    </xf>
    <xf numFmtId="0" fontId="175" fillId="0" borderId="46" xfId="0" applyFont="1" applyBorder="1" applyAlignment="1">
      <alignment vertical="center"/>
    </xf>
    <xf numFmtId="0" fontId="175" fillId="0" borderId="1" xfId="0" applyFont="1" applyBorder="1" applyAlignment="1">
      <alignment vertical="center"/>
    </xf>
    <xf numFmtId="0" fontId="218" fillId="0" borderId="0" xfId="357" applyNumberFormat="1" applyFont="1" applyBorder="1" applyAlignment="1">
      <alignment horizontal="left" vertical="center"/>
    </xf>
    <xf numFmtId="231" fontId="171" fillId="0" borderId="0" xfId="0" applyNumberFormat="1" applyFont="1" applyAlignment="1">
      <alignment horizontal="right" vertical="center"/>
    </xf>
    <xf numFmtId="0" fontId="219" fillId="0" borderId="46" xfId="0" applyFont="1" applyBorder="1" applyAlignment="1">
      <alignment vertical="center"/>
    </xf>
    <xf numFmtId="0" fontId="221" fillId="7" borderId="5" xfId="0" applyFont="1" applyFill="1" applyBorder="1" applyAlignment="1">
      <alignment horizontal="left" vertical="center" wrapText="1"/>
    </xf>
    <xf numFmtId="41" fontId="157" fillId="0" borderId="5" xfId="0" applyNumberFormat="1" applyFont="1" applyBorder="1" applyAlignment="1">
      <alignment vertical="center"/>
    </xf>
    <xf numFmtId="41" fontId="157" fillId="0" borderId="5" xfId="357" applyFont="1" applyFill="1" applyBorder="1" applyAlignment="1">
      <alignment horizontal="right" vertical="center"/>
    </xf>
    <xf numFmtId="0" fontId="110" fillId="39" borderId="44" xfId="0" applyFont="1" applyFill="1" applyBorder="1" applyAlignment="1">
      <alignment horizontal="center" vertical="center"/>
    </xf>
    <xf numFmtId="41" fontId="96" fillId="0" borderId="0" xfId="0" applyNumberFormat="1" applyFont="1" applyAlignment="1">
      <alignment vertical="center"/>
    </xf>
    <xf numFmtId="190" fontId="15" fillId="0" borderId="19" xfId="0" applyNumberFormat="1" applyFont="1" applyBorder="1" applyAlignment="1">
      <alignment horizontal="right" vertical="center"/>
    </xf>
    <xf numFmtId="0" fontId="93" fillId="36" borderId="0" xfId="0" applyFont="1" applyFill="1" applyAlignment="1">
      <alignment horizontal="right" vertical="center"/>
    </xf>
    <xf numFmtId="0" fontId="113" fillId="36" borderId="0" xfId="0" applyFont="1" applyFill="1" applyAlignment="1">
      <alignment horizontal="right" vertical="center"/>
    </xf>
    <xf numFmtId="0" fontId="95" fillId="0" borderId="0" xfId="0" applyFont="1" applyAlignment="1">
      <alignment horizontal="right" vertical="center"/>
    </xf>
    <xf numFmtId="228" fontId="15" fillId="7" borderId="5" xfId="1385" applyNumberFormat="1" applyFont="1" applyFill="1" applyBorder="1" applyAlignment="1">
      <alignment horizontal="right" vertical="center"/>
    </xf>
    <xf numFmtId="190" fontId="153" fillId="0" borderId="0" xfId="357" applyNumberFormat="1" applyFont="1" applyFill="1" applyBorder="1" applyAlignment="1">
      <alignment horizontal="right" vertical="center"/>
    </xf>
    <xf numFmtId="0" fontId="125" fillId="0" borderId="0" xfId="0" applyFont="1" applyAlignment="1">
      <alignment horizontal="right" vertical="center"/>
    </xf>
    <xf numFmtId="178" fontId="15" fillId="0" borderId="0" xfId="339" applyNumberFormat="1" applyFont="1" applyFill="1" applyBorder="1" applyAlignment="1">
      <alignment horizontal="right" vertical="center"/>
    </xf>
    <xf numFmtId="41" fontId="15" fillId="0" borderId="43" xfId="357" applyFont="1" applyFill="1" applyBorder="1" applyAlignment="1">
      <alignment horizontal="right" vertical="center"/>
    </xf>
    <xf numFmtId="41" fontId="15" fillId="0" borderId="0" xfId="357" applyFont="1" applyBorder="1" applyAlignment="1">
      <alignment horizontal="right" vertical="center"/>
    </xf>
    <xf numFmtId="181" fontId="15" fillId="0" borderId="0" xfId="357" applyNumberFormat="1" applyFont="1" applyFill="1" applyBorder="1" applyAlignment="1">
      <alignment horizontal="right" vertical="center" shrinkToFit="1"/>
    </xf>
    <xf numFmtId="41" fontId="15" fillId="44" borderId="0" xfId="357" applyFont="1" applyFill="1" applyBorder="1" applyAlignment="1">
      <alignment horizontal="right" vertical="center"/>
    </xf>
    <xf numFmtId="226" fontId="15" fillId="31" borderId="0" xfId="1385" applyNumberFormat="1" applyFont="1" applyFill="1" applyBorder="1" applyAlignment="1">
      <alignment vertical="center"/>
    </xf>
    <xf numFmtId="41" fontId="153" fillId="0" borderId="0" xfId="357" applyFont="1" applyFill="1" applyBorder="1" applyAlignment="1">
      <alignment vertical="center"/>
    </xf>
    <xf numFmtId="14" fontId="15" fillId="0" borderId="0" xfId="357" applyNumberFormat="1" applyFont="1" applyFill="1" applyBorder="1" applyAlignment="1">
      <alignment vertical="center"/>
    </xf>
    <xf numFmtId="181" fontId="15" fillId="7" borderId="0" xfId="357" applyNumberFormat="1" applyFont="1" applyFill="1" applyBorder="1" applyAlignment="1">
      <alignment vertical="center"/>
    </xf>
    <xf numFmtId="181" fontId="15" fillId="0" borderId="0" xfId="357" applyNumberFormat="1" applyFont="1" applyFill="1" applyBorder="1" applyAlignment="1">
      <alignment vertical="center"/>
    </xf>
    <xf numFmtId="0" fontId="17" fillId="7" borderId="43" xfId="0" applyFont="1" applyFill="1" applyBorder="1" applyAlignment="1">
      <alignment horizontal="left" vertical="center"/>
    </xf>
    <xf numFmtId="234" fontId="15" fillId="0" borderId="0" xfId="0" applyNumberFormat="1" applyFont="1" applyAlignment="1">
      <alignment horizontal="left" vertical="center"/>
    </xf>
    <xf numFmtId="0" fontId="222" fillId="0" borderId="0" xfId="0" quotePrefix="1" applyFont="1" applyAlignment="1">
      <alignment horizontal="left" vertical="center"/>
    </xf>
    <xf numFmtId="0" fontId="15" fillId="43" borderId="0" xfId="0" applyFont="1" applyFill="1" applyAlignment="1">
      <alignment horizontal="left" vertical="center"/>
    </xf>
    <xf numFmtId="10" fontId="96" fillId="43" borderId="23" xfId="0" quotePrefix="1" applyNumberFormat="1" applyFont="1" applyFill="1" applyBorder="1" applyAlignment="1">
      <alignment horizontal="center" vertical="center"/>
    </xf>
    <xf numFmtId="41" fontId="96" fillId="0" borderId="0" xfId="357" applyFont="1" applyFill="1" applyBorder="1" applyAlignment="1">
      <alignment horizontal="center" vertical="center"/>
    </xf>
    <xf numFmtId="0" fontId="223" fillId="0" borderId="0" xfId="0" applyFont="1" applyAlignment="1">
      <alignment horizontal="left" vertical="center"/>
    </xf>
    <xf numFmtId="0" fontId="224" fillId="36" borderId="0" xfId="0" applyFont="1" applyFill="1" applyAlignment="1">
      <alignment horizontal="center" vertical="center"/>
    </xf>
    <xf numFmtId="0" fontId="189" fillId="36" borderId="0" xfId="0" applyFont="1" applyFill="1" applyAlignment="1">
      <alignment horizontal="center" vertical="center"/>
    </xf>
    <xf numFmtId="0" fontId="224" fillId="0" borderId="0" xfId="0" applyFont="1" applyAlignment="1">
      <alignment horizontal="center" vertical="center" shrinkToFit="1"/>
    </xf>
    <xf numFmtId="0" fontId="189" fillId="35" borderId="43" xfId="0" applyFont="1" applyFill="1" applyBorder="1" applyAlignment="1">
      <alignment horizontal="center" vertical="center" wrapText="1"/>
    </xf>
    <xf numFmtId="0" fontId="96" fillId="31" borderId="0" xfId="0" applyFont="1" applyFill="1" applyAlignment="1">
      <alignment horizontal="center" vertical="center" wrapText="1"/>
    </xf>
    <xf numFmtId="0" fontId="189" fillId="0" borderId="0" xfId="0" applyFont="1" applyAlignment="1">
      <alignment horizontal="center" vertical="center" wrapText="1"/>
    </xf>
    <xf numFmtId="0" fontId="15" fillId="0" borderId="43" xfId="357" applyNumberFormat="1" applyFont="1" applyBorder="1" applyAlignment="1">
      <alignment horizontal="right" vertical="center"/>
    </xf>
    <xf numFmtId="41" fontId="96" fillId="46" borderId="16" xfId="357" applyFont="1" applyFill="1" applyBorder="1" applyAlignment="1">
      <alignment horizontal="right" vertical="center"/>
    </xf>
    <xf numFmtId="178" fontId="101" fillId="0" borderId="0" xfId="357" applyNumberFormat="1" applyFont="1" applyBorder="1" applyAlignment="1">
      <alignment horizontal="right" vertical="center"/>
    </xf>
    <xf numFmtId="10" fontId="116" fillId="0" borderId="0" xfId="339" applyNumberFormat="1" applyFont="1" applyFill="1" applyBorder="1" applyAlignment="1">
      <alignment vertical="center"/>
    </xf>
    <xf numFmtId="10" fontId="15" fillId="0" borderId="0" xfId="0" applyNumberFormat="1" applyFont="1" applyAlignment="1">
      <alignment horizontal="left" vertical="center" wrapText="1"/>
    </xf>
    <xf numFmtId="0" fontId="15" fillId="0" borderId="0" xfId="357" applyNumberFormat="1" applyFont="1" applyBorder="1" applyAlignment="1">
      <alignment horizontal="right" vertical="center"/>
    </xf>
    <xf numFmtId="41" fontId="96" fillId="0" borderId="0" xfId="0" quotePrefix="1" applyNumberFormat="1" applyFont="1" applyAlignment="1">
      <alignment horizontal="center" vertical="center"/>
    </xf>
    <xf numFmtId="0" fontId="104" fillId="0" borderId="0" xfId="0" quotePrefix="1" applyFont="1" applyAlignment="1">
      <alignment vertical="center"/>
    </xf>
    <xf numFmtId="205" fontId="102" fillId="0" borderId="16" xfId="357" applyNumberFormat="1" applyFont="1" applyFill="1" applyBorder="1" applyAlignment="1">
      <alignment horizontal="right" vertical="center"/>
    </xf>
    <xf numFmtId="0" fontId="152" fillId="0" borderId="0" xfId="0" applyFont="1" applyAlignment="1">
      <alignment vertical="center"/>
    </xf>
    <xf numFmtId="0" fontId="153" fillId="0" borderId="0" xfId="357" applyNumberFormat="1" applyFont="1" applyFill="1" applyBorder="1" applyAlignment="1">
      <alignment horizontal="right" vertical="center"/>
    </xf>
    <xf numFmtId="10" fontId="189" fillId="0" borderId="0" xfId="357" applyNumberFormat="1" applyFont="1" applyFill="1" applyBorder="1" applyAlignment="1">
      <alignment vertical="center"/>
    </xf>
    <xf numFmtId="41" fontId="110" fillId="0" borderId="21" xfId="357" applyFont="1" applyFill="1" applyBorder="1" applyAlignment="1">
      <alignment horizontal="center" vertical="center"/>
    </xf>
    <xf numFmtId="205" fontId="17" fillId="0" borderId="21" xfId="0" applyNumberFormat="1" applyFont="1" applyBorder="1" applyAlignment="1">
      <alignment horizontal="right" vertical="center"/>
    </xf>
    <xf numFmtId="10" fontId="103" fillId="0" borderId="5" xfId="0" applyNumberFormat="1" applyFont="1" applyBorder="1" applyAlignment="1">
      <alignment vertical="center"/>
    </xf>
    <xf numFmtId="41" fontId="96" fillId="0" borderId="21" xfId="357" applyFont="1" applyFill="1" applyBorder="1" applyAlignment="1">
      <alignment horizontal="right" vertical="center"/>
    </xf>
    <xf numFmtId="41" fontId="15" fillId="43" borderId="0" xfId="357" applyFont="1" applyFill="1" applyAlignment="1">
      <alignment vertical="center"/>
    </xf>
    <xf numFmtId="41" fontId="102" fillId="43" borderId="16" xfId="357" applyFont="1" applyFill="1" applyBorder="1" applyAlignment="1">
      <alignment horizontal="right" vertical="center"/>
    </xf>
    <xf numFmtId="235" fontId="102" fillId="0" borderId="0" xfId="0" applyNumberFormat="1" applyFont="1" applyAlignment="1">
      <alignment horizontal="center" vertical="center"/>
    </xf>
    <xf numFmtId="41" fontId="110" fillId="0" borderId="21" xfId="357" applyFont="1" applyFill="1" applyBorder="1" applyAlignment="1">
      <alignment horizontal="right" vertical="center"/>
    </xf>
    <xf numFmtId="9" fontId="193" fillId="36" borderId="48" xfId="339" applyFont="1" applyFill="1" applyBorder="1" applyAlignment="1">
      <alignment horizontal="center" vertical="center"/>
    </xf>
    <xf numFmtId="41" fontId="101" fillId="43" borderId="0" xfId="0" quotePrefix="1" applyNumberFormat="1" applyFont="1" applyFill="1" applyAlignment="1">
      <alignment horizontal="center" vertical="center"/>
    </xf>
    <xf numFmtId="10" fontId="193" fillId="36" borderId="48" xfId="339" applyNumberFormat="1" applyFont="1" applyFill="1" applyBorder="1" applyAlignment="1">
      <alignment horizontal="center" vertical="center"/>
    </xf>
    <xf numFmtId="10" fontId="15" fillId="0" borderId="0" xfId="0" applyNumberFormat="1" applyFont="1" applyAlignment="1">
      <alignment horizontal="right" vertical="center"/>
    </xf>
    <xf numFmtId="14" fontId="19" fillId="0" borderId="19" xfId="357" applyNumberFormat="1" applyFont="1" applyBorder="1" applyAlignment="1">
      <alignment horizontal="right" vertical="center"/>
    </xf>
    <xf numFmtId="0" fontId="17" fillId="0" borderId="0" xfId="0" applyFont="1" applyAlignment="1">
      <alignment vertical="center" wrapText="1"/>
    </xf>
    <xf numFmtId="0" fontId="226" fillId="36" borderId="0" xfId="0" applyFont="1" applyFill="1" applyAlignment="1">
      <alignment vertical="center"/>
    </xf>
    <xf numFmtId="10" fontId="96" fillId="0" borderId="0" xfId="0" applyNumberFormat="1" applyFont="1" applyAlignment="1">
      <alignment horizontal="center" vertical="center"/>
    </xf>
    <xf numFmtId="14" fontId="101" fillId="0" borderId="0" xfId="357" applyNumberFormat="1" applyFont="1" applyBorder="1" applyAlignment="1">
      <alignment horizontal="right" vertical="center"/>
    </xf>
    <xf numFmtId="41" fontId="15" fillId="0" borderId="70" xfId="357" applyFont="1" applyFill="1" applyBorder="1" applyAlignment="1">
      <alignment vertical="center"/>
    </xf>
    <xf numFmtId="10" fontId="96" fillId="0" borderId="23" xfId="0" applyNumberFormat="1" applyFont="1" applyBorder="1" applyAlignment="1">
      <alignment horizontal="center" vertical="center"/>
    </xf>
    <xf numFmtId="10" fontId="96" fillId="0" borderId="23" xfId="0" quotePrefix="1" applyNumberFormat="1" applyFont="1" applyBorder="1" applyAlignment="1">
      <alignment horizontal="center" vertical="center"/>
    </xf>
    <xf numFmtId="10" fontId="103" fillId="0" borderId="5" xfId="339" applyNumberFormat="1" applyFont="1" applyFill="1" applyBorder="1" applyAlignment="1">
      <alignment horizontal="right" vertical="center"/>
    </xf>
    <xf numFmtId="0" fontId="15" fillId="0" borderId="0" xfId="0" quotePrefix="1" applyFont="1" applyAlignment="1">
      <alignment vertical="center"/>
    </xf>
    <xf numFmtId="41" fontId="96" fillId="0" borderId="5" xfId="0" quotePrefix="1" applyNumberFormat="1" applyFont="1" applyBorder="1" applyAlignment="1">
      <alignment horizontal="center" vertical="center"/>
    </xf>
    <xf numFmtId="10" fontId="96" fillId="0" borderId="0" xfId="357" applyNumberFormat="1" applyFont="1" applyFill="1" applyBorder="1" applyAlignment="1">
      <alignment horizontal="center" vertical="center"/>
    </xf>
    <xf numFmtId="10" fontId="102" fillId="46" borderId="16" xfId="357" applyNumberFormat="1" applyFont="1" applyFill="1" applyBorder="1" applyAlignment="1">
      <alignment horizontal="right" vertical="center"/>
    </xf>
    <xf numFmtId="0" fontId="193" fillId="36" borderId="48" xfId="0" applyFont="1" applyFill="1" applyBorder="1" applyAlignment="1">
      <alignment horizontal="center" vertical="center" shrinkToFit="1"/>
    </xf>
    <xf numFmtId="10" fontId="193" fillId="36" borderId="48" xfId="0" applyNumberFormat="1" applyFont="1" applyFill="1" applyBorder="1" applyAlignment="1">
      <alignment horizontal="center" vertical="center" shrinkToFit="1"/>
    </xf>
    <xf numFmtId="178" fontId="101" fillId="0" borderId="19" xfId="357" applyNumberFormat="1" applyFont="1" applyBorder="1" applyAlignment="1">
      <alignment horizontal="right" vertical="center"/>
    </xf>
    <xf numFmtId="10" fontId="17" fillId="0" borderId="21" xfId="0" applyNumberFormat="1" applyFont="1" applyBorder="1" applyAlignment="1">
      <alignment horizontal="right" vertical="center"/>
    </xf>
    <xf numFmtId="0" fontId="15" fillId="0" borderId="0" xfId="0" applyFont="1" applyAlignment="1">
      <alignment vertical="center" wrapText="1"/>
    </xf>
    <xf numFmtId="10" fontId="102" fillId="0" borderId="21" xfId="339" applyNumberFormat="1" applyFont="1" applyFill="1" applyBorder="1" applyAlignment="1">
      <alignment vertical="center"/>
    </xf>
    <xf numFmtId="181" fontId="98" fillId="0" borderId="0" xfId="0" applyNumberFormat="1" applyFont="1" applyAlignment="1">
      <alignment horizontal="center" vertical="center"/>
    </xf>
    <xf numFmtId="178" fontId="15" fillId="0" borderId="21" xfId="339" applyNumberFormat="1" applyFont="1" applyBorder="1" applyAlignment="1">
      <alignment horizontal="right" vertical="center"/>
    </xf>
    <xf numFmtId="10" fontId="15" fillId="0" borderId="0" xfId="339" applyNumberFormat="1" applyFont="1" applyAlignment="1">
      <alignment vertical="center"/>
    </xf>
    <xf numFmtId="10" fontId="15" fillId="0" borderId="0" xfId="0" quotePrefix="1" applyNumberFormat="1" applyFont="1" applyAlignment="1">
      <alignment vertical="center"/>
    </xf>
    <xf numFmtId="10" fontId="15" fillId="0" borderId="21" xfId="339" applyNumberFormat="1" applyFont="1" applyBorder="1" applyAlignment="1">
      <alignment horizontal="right" vertical="center"/>
    </xf>
    <xf numFmtId="0" fontId="15" fillId="0" borderId="0" xfId="0" applyFont="1" applyAlignment="1">
      <alignment horizontal="left" vertical="center" indent="1"/>
    </xf>
    <xf numFmtId="9" fontId="15" fillId="0" borderId="21" xfId="339" applyFont="1" applyBorder="1" applyAlignment="1">
      <alignment horizontal="right" vertical="center"/>
    </xf>
    <xf numFmtId="9" fontId="102" fillId="0" borderId="21" xfId="339" applyFont="1" applyFill="1" applyBorder="1" applyAlignment="1">
      <alignment horizontal="right" vertical="center"/>
    </xf>
    <xf numFmtId="0" fontId="17" fillId="31" borderId="0" xfId="0" applyFont="1" applyFill="1" applyAlignment="1">
      <alignment vertical="center"/>
    </xf>
    <xf numFmtId="10" fontId="102" fillId="0" borderId="21" xfId="339" applyNumberFormat="1" applyFont="1" applyFill="1" applyBorder="1" applyAlignment="1">
      <alignment horizontal="right" vertical="center"/>
    </xf>
    <xf numFmtId="178" fontId="15" fillId="0" borderId="0" xfId="339" applyNumberFormat="1" applyFont="1" applyAlignment="1">
      <alignment vertical="center"/>
    </xf>
    <xf numFmtId="178" fontId="103" fillId="0" borderId="16" xfId="0" applyNumberFormat="1" applyFont="1" applyBorder="1" applyAlignment="1">
      <alignment horizontal="right" vertical="center"/>
    </xf>
    <xf numFmtId="10" fontId="17" fillId="0" borderId="46" xfId="339" applyNumberFormat="1" applyFont="1" applyBorder="1" applyAlignment="1">
      <alignment horizontal="right" vertical="center"/>
    </xf>
    <xf numFmtId="178" fontId="15" fillId="0" borderId="21" xfId="339" applyNumberFormat="1" applyFont="1" applyFill="1" applyBorder="1" applyAlignment="1">
      <alignment vertical="center"/>
    </xf>
    <xf numFmtId="178" fontId="17" fillId="0" borderId="21" xfId="339" applyNumberFormat="1" applyFont="1" applyFill="1" applyBorder="1" applyAlignment="1">
      <alignment horizontal="right" vertical="center"/>
    </xf>
    <xf numFmtId="226" fontId="103" fillId="0" borderId="0" xfId="0" applyNumberFormat="1" applyFont="1" applyAlignment="1">
      <alignment horizontal="right" vertical="center"/>
    </xf>
    <xf numFmtId="10" fontId="15" fillId="0" borderId="21" xfId="339" applyNumberFormat="1" applyFont="1" applyFill="1" applyBorder="1" applyAlignment="1">
      <alignment vertical="center"/>
    </xf>
    <xf numFmtId="10" fontId="15" fillId="0" borderId="21" xfId="339" applyNumberFormat="1" applyFont="1" applyFill="1" applyBorder="1" applyAlignment="1">
      <alignment horizontal="right" vertical="center"/>
    </xf>
    <xf numFmtId="0" fontId="104" fillId="0" borderId="0" xfId="1178" applyFont="1">
      <alignment vertical="center"/>
    </xf>
    <xf numFmtId="10" fontId="102" fillId="0" borderId="0" xfId="339" applyNumberFormat="1" applyFont="1" applyFill="1" applyBorder="1" applyAlignment="1">
      <alignment vertical="center"/>
    </xf>
    <xf numFmtId="0" fontId="114" fillId="36" borderId="0" xfId="0" applyFont="1" applyFill="1" applyAlignment="1">
      <alignment vertical="center"/>
    </xf>
    <xf numFmtId="181" fontId="98" fillId="0" borderId="0" xfId="0" applyNumberFormat="1" applyFont="1" applyAlignment="1">
      <alignment vertical="center"/>
    </xf>
    <xf numFmtId="184" fontId="15" fillId="0" borderId="0" xfId="0" applyNumberFormat="1" applyFont="1" applyAlignment="1">
      <alignment vertical="center"/>
    </xf>
    <xf numFmtId="14" fontId="101" fillId="0" borderId="0" xfId="0" applyNumberFormat="1" applyFont="1" applyAlignment="1">
      <alignment vertical="center"/>
    </xf>
    <xf numFmtId="14" fontId="103" fillId="0" borderId="0" xfId="0" applyNumberFormat="1" applyFont="1" applyAlignment="1">
      <alignment vertical="center"/>
    </xf>
    <xf numFmtId="183" fontId="15" fillId="0" borderId="0" xfId="0" applyNumberFormat="1" applyFont="1" applyAlignment="1">
      <alignment vertical="center"/>
    </xf>
    <xf numFmtId="183" fontId="98" fillId="0" borderId="0" xfId="0" applyNumberFormat="1" applyFont="1" applyAlignment="1">
      <alignment vertical="center"/>
    </xf>
    <xf numFmtId="185" fontId="15" fillId="0" borderId="19" xfId="0" applyNumberFormat="1" applyFont="1" applyBorder="1" applyAlignment="1">
      <alignment vertical="center"/>
    </xf>
    <xf numFmtId="0" fontId="101" fillId="0" borderId="0" xfId="0" applyFont="1" applyAlignment="1">
      <alignment horizontal="left" vertical="center"/>
    </xf>
    <xf numFmtId="10" fontId="102" fillId="0" borderId="0" xfId="339" applyNumberFormat="1" applyFont="1" applyFill="1" applyBorder="1" applyAlignment="1">
      <alignment horizontal="right" vertical="center"/>
    </xf>
    <xf numFmtId="178" fontId="103" fillId="0" borderId="19" xfId="339" applyNumberFormat="1" applyFont="1" applyFill="1" applyBorder="1" applyAlignment="1">
      <alignment horizontal="right" vertical="center"/>
    </xf>
    <xf numFmtId="0" fontId="17" fillId="0" borderId="44" xfId="0" applyFont="1" applyBorder="1" applyAlignment="1">
      <alignment horizontal="left" vertical="center"/>
    </xf>
    <xf numFmtId="178" fontId="17" fillId="0" borderId="44" xfId="339" applyNumberFormat="1" applyFont="1" applyBorder="1" applyAlignment="1">
      <alignment vertical="center"/>
    </xf>
    <xf numFmtId="178" fontId="99" fillId="0" borderId="44" xfId="339" applyNumberFormat="1" applyFont="1" applyFill="1" applyBorder="1" applyAlignment="1">
      <alignment vertical="center"/>
    </xf>
    <xf numFmtId="10" fontId="99" fillId="0" borderId="44" xfId="339" applyNumberFormat="1" applyFont="1" applyFill="1" applyBorder="1" applyAlignment="1">
      <alignment vertical="center"/>
    </xf>
    <xf numFmtId="0" fontId="181" fillId="0" borderId="0" xfId="0" applyFont="1" applyAlignment="1">
      <alignment horizontal="center" vertical="center"/>
    </xf>
    <xf numFmtId="178" fontId="107" fillId="0" borderId="0" xfId="339" applyNumberFormat="1" applyFont="1" applyFill="1" applyAlignment="1">
      <alignment horizontal="right" vertical="center"/>
    </xf>
    <xf numFmtId="178" fontId="107" fillId="0" borderId="0" xfId="339" applyNumberFormat="1" applyFont="1" applyFill="1" applyBorder="1" applyAlignment="1">
      <alignment horizontal="right" vertical="center"/>
    </xf>
    <xf numFmtId="0" fontId="110" fillId="0" borderId="0" xfId="0" applyFont="1" applyAlignment="1">
      <alignment horizontal="center" vertical="center"/>
    </xf>
    <xf numFmtId="9" fontId="101" fillId="0" borderId="0" xfId="339" applyFont="1" applyFill="1" applyAlignment="1">
      <alignment vertical="center"/>
    </xf>
    <xf numFmtId="10" fontId="15" fillId="0" borderId="0" xfId="0" applyNumberFormat="1" applyFont="1" applyAlignment="1">
      <alignment horizontal="left" vertical="center"/>
    </xf>
    <xf numFmtId="178" fontId="106" fillId="0" borderId="0" xfId="339" applyNumberFormat="1" applyFont="1" applyBorder="1" applyAlignment="1">
      <alignment vertical="center"/>
    </xf>
    <xf numFmtId="178" fontId="106" fillId="0" borderId="0" xfId="0" applyNumberFormat="1" applyFont="1" applyAlignment="1">
      <alignment vertical="center"/>
    </xf>
    <xf numFmtId="197" fontId="106" fillId="0" borderId="0" xfId="0" applyNumberFormat="1" applyFont="1" applyAlignment="1">
      <alignment vertical="center"/>
    </xf>
    <xf numFmtId="10" fontId="102" fillId="0" borderId="0" xfId="339" applyNumberFormat="1" applyFont="1" applyAlignment="1">
      <alignment vertical="center"/>
    </xf>
    <xf numFmtId="10" fontId="103" fillId="0" borderId="21" xfId="339" applyNumberFormat="1" applyFont="1" applyFill="1" applyBorder="1" applyAlignment="1">
      <alignment horizontal="right" vertical="center"/>
    </xf>
    <xf numFmtId="14" fontId="102" fillId="0" borderId="0" xfId="0" applyNumberFormat="1" applyFont="1" applyAlignment="1">
      <alignment vertical="center"/>
    </xf>
    <xf numFmtId="0" fontId="17" fillId="31" borderId="19" xfId="11608" applyFont="1" applyFill="1" applyBorder="1" applyAlignment="1">
      <alignment vertical="center"/>
    </xf>
    <xf numFmtId="226" fontId="15" fillId="0" borderId="0" xfId="0" applyNumberFormat="1" applyFont="1" applyAlignment="1">
      <alignment horizontal="right" vertical="center"/>
    </xf>
    <xf numFmtId="14" fontId="106" fillId="0" borderId="0" xfId="0" applyNumberFormat="1" applyFont="1" applyAlignment="1">
      <alignment horizontal="right" vertical="center"/>
    </xf>
    <xf numFmtId="0" fontId="165" fillId="0" borderId="0" xfId="0" applyFont="1" applyAlignment="1">
      <alignment vertical="center"/>
    </xf>
    <xf numFmtId="0" fontId="17" fillId="31" borderId="5" xfId="11608" applyFont="1" applyFill="1" applyBorder="1" applyAlignment="1">
      <alignment vertical="center"/>
    </xf>
    <xf numFmtId="0" fontId="110" fillId="0" borderId="19" xfId="0" applyFont="1" applyBorder="1" applyAlignment="1">
      <alignment horizontal="center" vertical="center"/>
    </xf>
    <xf numFmtId="10" fontId="103" fillId="0" borderId="0" xfId="339" applyNumberFormat="1" applyFont="1" applyBorder="1" applyAlignment="1">
      <alignment vertical="center"/>
    </xf>
    <xf numFmtId="178" fontId="99" fillId="0" borderId="44" xfId="339" applyNumberFormat="1" applyFont="1" applyFill="1" applyBorder="1" applyAlignment="1">
      <alignment horizontal="right" vertical="center"/>
    </xf>
    <xf numFmtId="0" fontId="17" fillId="0" borderId="0" xfId="11608" applyFont="1" applyAlignment="1">
      <alignment vertical="center"/>
    </xf>
    <xf numFmtId="226" fontId="110" fillId="0" borderId="0" xfId="0" applyNumberFormat="1" applyFont="1" applyAlignment="1">
      <alignment horizontal="right" vertical="center"/>
    </xf>
    <xf numFmtId="0" fontId="160" fillId="0" borderId="0" xfId="0" applyFont="1" applyAlignment="1">
      <alignment horizontal="right" vertical="center"/>
    </xf>
    <xf numFmtId="0" fontId="160" fillId="0" borderId="0" xfId="0" applyFont="1" applyAlignment="1">
      <alignment horizontal="center" vertical="center"/>
    </xf>
    <xf numFmtId="10" fontId="102" fillId="0" borderId="0" xfId="0" applyNumberFormat="1" applyFont="1" applyAlignment="1">
      <alignment horizontal="right" vertical="center"/>
    </xf>
    <xf numFmtId="0" fontId="113" fillId="35" borderId="43" xfId="11608" applyFont="1" applyFill="1" applyBorder="1" applyAlignment="1">
      <alignment vertical="center"/>
    </xf>
    <xf numFmtId="0" fontId="113" fillId="35" borderId="0" xfId="0" applyFont="1" applyFill="1" applyAlignment="1">
      <alignment vertical="center"/>
    </xf>
    <xf numFmtId="0" fontId="17" fillId="0" borderId="5" xfId="0" applyFont="1" applyBorder="1" applyAlignment="1">
      <alignment horizontal="right" vertical="center"/>
    </xf>
    <xf numFmtId="178" fontId="17" fillId="0" borderId="0" xfId="339" applyNumberFormat="1" applyFont="1" applyBorder="1" applyAlignment="1">
      <alignment horizontal="right" vertical="center"/>
    </xf>
    <xf numFmtId="245" fontId="103" fillId="0" borderId="0" xfId="0" quotePrefix="1" applyNumberFormat="1" applyFont="1" applyAlignment="1">
      <alignment horizontal="left" vertical="center"/>
    </xf>
    <xf numFmtId="245" fontId="103" fillId="0" borderId="19" xfId="0" quotePrefix="1" applyNumberFormat="1" applyFont="1" applyBorder="1" applyAlignment="1">
      <alignment horizontal="left" vertical="center"/>
    </xf>
    <xf numFmtId="178" fontId="102" fillId="0" borderId="0" xfId="339" applyNumberFormat="1" applyFont="1" applyFill="1" applyBorder="1" applyAlignment="1">
      <alignment horizontal="right" vertical="center"/>
    </xf>
    <xf numFmtId="0" fontId="17" fillId="31" borderId="5" xfId="0" applyFont="1" applyFill="1" applyBorder="1" applyAlignment="1">
      <alignment vertical="center"/>
    </xf>
    <xf numFmtId="0" fontId="189" fillId="0" borderId="0" xfId="0" applyFont="1" applyAlignment="1">
      <alignment horizontal="center" vertical="center"/>
    </xf>
    <xf numFmtId="10" fontId="101" fillId="39" borderId="5" xfId="339" applyNumberFormat="1" applyFont="1" applyFill="1" applyBorder="1" applyAlignment="1">
      <alignment horizontal="right" vertical="center"/>
    </xf>
    <xf numFmtId="178" fontId="102" fillId="0" borderId="19" xfId="339" applyNumberFormat="1" applyFont="1" applyFill="1" applyBorder="1" applyAlignment="1">
      <alignment horizontal="right" vertical="center"/>
    </xf>
    <xf numFmtId="178" fontId="101" fillId="39" borderId="5" xfId="0" applyNumberFormat="1" applyFont="1" applyFill="1" applyBorder="1" applyAlignment="1">
      <alignment vertical="center"/>
    </xf>
    <xf numFmtId="10" fontId="101" fillId="39" borderId="5" xfId="0" applyNumberFormat="1" applyFont="1" applyFill="1" applyBorder="1" applyAlignment="1">
      <alignment vertical="center"/>
    </xf>
    <xf numFmtId="9" fontId="101" fillId="39" borderId="5" xfId="339" applyFont="1" applyFill="1" applyBorder="1" applyAlignment="1">
      <alignment vertical="center"/>
    </xf>
    <xf numFmtId="0" fontId="88" fillId="0" borderId="0" xfId="0" applyFont="1" applyAlignment="1">
      <alignment horizontal="left" vertical="center"/>
    </xf>
    <xf numFmtId="0" fontId="96" fillId="0" borderId="23" xfId="0" applyFont="1" applyBorder="1" applyAlignment="1">
      <alignment horizontal="center" vertical="center"/>
    </xf>
    <xf numFmtId="0" fontId="166" fillId="0" borderId="0" xfId="0" applyFont="1" applyAlignment="1">
      <alignment horizontal="center" vertical="center"/>
    </xf>
    <xf numFmtId="176" fontId="113" fillId="0" borderId="0" xfId="0" applyNumberFormat="1" applyFont="1" applyAlignment="1">
      <alignment horizontal="center" vertical="center" wrapText="1"/>
    </xf>
    <xf numFmtId="14" fontId="108" fillId="0" borderId="0" xfId="0" applyNumberFormat="1" applyFont="1" applyAlignment="1">
      <alignment vertical="center"/>
    </xf>
    <xf numFmtId="178" fontId="110" fillId="0" borderId="0" xfId="339" applyNumberFormat="1" applyFont="1" applyFill="1" applyBorder="1" applyAlignment="1">
      <alignment horizontal="right" vertical="center" wrapText="1"/>
    </xf>
    <xf numFmtId="178" fontId="108" fillId="0" borderId="0" xfId="339" applyNumberFormat="1" applyFont="1" applyFill="1" applyBorder="1" applyAlignment="1">
      <alignment vertical="center"/>
    </xf>
    <xf numFmtId="0" fontId="109" fillId="0" borderId="0" xfId="0" applyFont="1" applyAlignment="1">
      <alignment vertical="center"/>
    </xf>
    <xf numFmtId="178" fontId="17" fillId="0" borderId="0" xfId="339" applyNumberFormat="1" applyFont="1" applyFill="1" applyBorder="1" applyAlignment="1">
      <alignment vertical="center"/>
    </xf>
    <xf numFmtId="0" fontId="17" fillId="0" borderId="6" xfId="0" applyFont="1" applyBorder="1" applyAlignment="1">
      <alignment vertical="center" wrapText="1"/>
    </xf>
    <xf numFmtId="178" fontId="103" fillId="0" borderId="46" xfId="339" applyNumberFormat="1" applyFont="1" applyFill="1" applyBorder="1" applyAlignment="1">
      <alignment horizontal="right" vertical="center"/>
    </xf>
    <xf numFmtId="0" fontId="121" fillId="36" borderId="0" xfId="0" applyFont="1" applyFill="1" applyAlignment="1">
      <alignment vertical="center"/>
    </xf>
    <xf numFmtId="0" fontId="98" fillId="36" borderId="0" xfId="0" applyFont="1" applyFill="1" applyAlignment="1">
      <alignment vertical="center"/>
    </xf>
    <xf numFmtId="0" fontId="108" fillId="36" borderId="0" xfId="0" applyFont="1" applyFill="1" applyAlignment="1">
      <alignment vertical="center"/>
    </xf>
    <xf numFmtId="0" fontId="15" fillId="36" borderId="0" xfId="0" applyFont="1" applyFill="1" applyAlignment="1">
      <alignment vertical="center"/>
    </xf>
    <xf numFmtId="10" fontId="17" fillId="0" borderId="0" xfId="0" applyNumberFormat="1" applyFont="1" applyAlignment="1">
      <alignment vertical="center"/>
    </xf>
    <xf numFmtId="10" fontId="108" fillId="0" borderId="0" xfId="339" applyNumberFormat="1" applyFont="1" applyFill="1" applyBorder="1" applyAlignment="1">
      <alignment vertical="center"/>
    </xf>
    <xf numFmtId="0" fontId="179" fillId="0" borderId="0" xfId="0" applyFont="1" applyAlignment="1">
      <alignment vertical="center"/>
    </xf>
    <xf numFmtId="0" fontId="111" fillId="36" borderId="0" xfId="0" applyFont="1" applyFill="1" applyAlignment="1">
      <alignment vertical="center"/>
    </xf>
    <xf numFmtId="178" fontId="103" fillId="0" borderId="0" xfId="0" applyNumberFormat="1" applyFont="1" applyAlignment="1">
      <alignment horizontal="center" vertical="center"/>
    </xf>
    <xf numFmtId="10" fontId="103" fillId="0" borderId="0" xfId="339" applyNumberFormat="1" applyFont="1" applyFill="1" applyBorder="1" applyAlignment="1">
      <alignment horizontal="center" vertical="center"/>
    </xf>
    <xf numFmtId="0" fontId="179" fillId="0" borderId="0" xfId="0" applyFont="1" applyAlignment="1">
      <alignment horizontal="center" vertical="center"/>
    </xf>
    <xf numFmtId="9" fontId="103" fillId="0" borderId="0" xfId="339" applyFont="1" applyFill="1" applyBorder="1" applyAlignment="1">
      <alignment horizontal="center" vertical="center"/>
    </xf>
    <xf numFmtId="0" fontId="96" fillId="0" borderId="23" xfId="0" applyFont="1" applyBorder="1" applyAlignment="1">
      <alignment horizontal="center" vertical="center" wrapText="1"/>
    </xf>
    <xf numFmtId="0" fontId="189" fillId="0" borderId="23" xfId="0" applyFont="1" applyBorder="1" applyAlignment="1">
      <alignment horizontal="center" vertical="center"/>
    </xf>
    <xf numFmtId="0" fontId="192" fillId="42" borderId="51" xfId="0" applyFont="1" applyFill="1" applyBorder="1" applyAlignment="1">
      <alignment vertical="center"/>
    </xf>
    <xf numFmtId="0" fontId="171" fillId="42" borderId="52" xfId="0" applyFont="1" applyFill="1" applyBorder="1" applyAlignment="1">
      <alignment vertical="center"/>
    </xf>
    <xf numFmtId="10" fontId="113" fillId="42" borderId="53" xfId="339" applyNumberFormat="1" applyFont="1" applyFill="1" applyBorder="1" applyAlignment="1">
      <alignment vertical="center"/>
    </xf>
    <xf numFmtId="0" fontId="192" fillId="42" borderId="54" xfId="0" applyFont="1" applyFill="1" applyBorder="1" applyAlignment="1">
      <alignment vertical="center"/>
    </xf>
    <xf numFmtId="0" fontId="171" fillId="42" borderId="0" xfId="0" applyFont="1" applyFill="1" applyAlignment="1">
      <alignment vertical="center"/>
    </xf>
    <xf numFmtId="10" fontId="113" fillId="42" borderId="55" xfId="339" applyNumberFormat="1" applyFont="1" applyFill="1" applyBorder="1" applyAlignment="1">
      <alignment vertical="center"/>
    </xf>
    <xf numFmtId="0" fontId="192" fillId="42" borderId="56" xfId="0" applyFont="1" applyFill="1" applyBorder="1" applyAlignment="1">
      <alignment vertical="center"/>
    </xf>
    <xf numFmtId="0" fontId="171" fillId="42" borderId="57" xfId="0" applyFont="1" applyFill="1" applyBorder="1" applyAlignment="1">
      <alignment vertical="center"/>
    </xf>
    <xf numFmtId="10" fontId="113" fillId="42" borderId="58" xfId="339" applyNumberFormat="1" applyFont="1" applyFill="1" applyBorder="1" applyAlignment="1">
      <alignment vertical="center"/>
    </xf>
    <xf numFmtId="0" fontId="108" fillId="36" borderId="0" xfId="0" applyFont="1" applyFill="1" applyAlignment="1">
      <alignment vertical="center" wrapText="1"/>
    </xf>
    <xf numFmtId="0" fontId="118" fillId="36" borderId="0" xfId="0" applyFont="1" applyFill="1" applyAlignment="1">
      <alignment vertical="center"/>
    </xf>
    <xf numFmtId="0" fontId="111" fillId="0" borderId="0" xfId="0" applyFont="1" applyAlignment="1">
      <alignment horizontal="center" vertical="center" wrapText="1"/>
    </xf>
    <xf numFmtId="0" fontId="98" fillId="0" borderId="0" xfId="0" applyFont="1" applyAlignment="1">
      <alignment horizontal="center" vertical="center" wrapText="1"/>
    </xf>
    <xf numFmtId="0" fontId="114" fillId="0" borderId="0" xfId="0" applyFont="1" applyAlignment="1">
      <alignment vertical="center" wrapText="1"/>
    </xf>
    <xf numFmtId="0" fontId="99" fillId="0" borderId="0" xfId="0" applyFont="1" applyAlignment="1">
      <alignment vertical="center" wrapText="1"/>
    </xf>
    <xf numFmtId="179" fontId="17" fillId="0" borderId="0" xfId="0" applyNumberFormat="1" applyFont="1" applyAlignment="1">
      <alignment horizontal="center" vertical="center"/>
    </xf>
    <xf numFmtId="3" fontId="108" fillId="0" borderId="0" xfId="0" applyNumberFormat="1" applyFont="1" applyAlignment="1">
      <alignment vertical="center"/>
    </xf>
    <xf numFmtId="14" fontId="101" fillId="0" borderId="0" xfId="357" applyNumberFormat="1" applyFont="1" applyFill="1" applyBorder="1" applyAlignment="1">
      <alignment horizontal="right" vertical="center"/>
    </xf>
    <xf numFmtId="231" fontId="171" fillId="45" borderId="0" xfId="0" applyNumberFormat="1" applyFont="1" applyFill="1" applyAlignment="1">
      <alignment vertical="center"/>
    </xf>
    <xf numFmtId="231" fontId="171" fillId="45" borderId="0" xfId="0" applyNumberFormat="1" applyFont="1" applyFill="1" applyAlignment="1">
      <alignment horizontal="right" vertical="center"/>
    </xf>
    <xf numFmtId="14" fontId="171" fillId="0" borderId="0" xfId="0" applyNumberFormat="1" applyFont="1" applyAlignment="1">
      <alignment vertical="center"/>
    </xf>
    <xf numFmtId="188" fontId="171" fillId="0" borderId="0" xfId="0" applyNumberFormat="1" applyFont="1" applyAlignment="1">
      <alignment vertical="center"/>
    </xf>
    <xf numFmtId="188" fontId="171" fillId="0" borderId="46" xfId="357" applyNumberFormat="1" applyFont="1" applyBorder="1" applyAlignment="1">
      <alignment vertical="center"/>
    </xf>
    <xf numFmtId="188" fontId="171" fillId="0" borderId="21" xfId="357" applyNumberFormat="1" applyFont="1" applyBorder="1" applyAlignment="1">
      <alignment vertical="center"/>
    </xf>
    <xf numFmtId="188" fontId="171" fillId="0" borderId="1" xfId="357" applyNumberFormat="1" applyFont="1" applyBorder="1" applyAlignment="1">
      <alignment vertical="center"/>
    </xf>
    <xf numFmtId="14" fontId="103" fillId="45" borderId="0" xfId="357" applyNumberFormat="1" applyFont="1" applyFill="1" applyBorder="1" applyAlignment="1">
      <alignment horizontal="right" vertical="center"/>
    </xf>
    <xf numFmtId="205" fontId="156" fillId="0" borderId="0" xfId="357" applyNumberFormat="1" applyFont="1" applyFill="1" applyBorder="1" applyAlignment="1">
      <alignment horizontal="right" vertical="center"/>
    </xf>
    <xf numFmtId="178" fontId="17" fillId="0" borderId="44" xfId="339" applyNumberFormat="1" applyFont="1" applyBorder="1" applyAlignment="1">
      <alignment horizontal="right" vertical="center"/>
    </xf>
    <xf numFmtId="0" fontId="227" fillId="0" borderId="43" xfId="357" applyNumberFormat="1" applyFont="1" applyFill="1" applyBorder="1" applyAlignment="1">
      <alignment horizontal="left" vertical="center"/>
    </xf>
    <xf numFmtId="10" fontId="102" fillId="43" borderId="16" xfId="357" applyNumberFormat="1" applyFont="1" applyFill="1" applyBorder="1" applyAlignment="1">
      <alignment horizontal="right" vertical="center"/>
    </xf>
    <xf numFmtId="225" fontId="113" fillId="42" borderId="55" xfId="339" applyNumberFormat="1" applyFont="1" applyFill="1" applyBorder="1" applyAlignment="1">
      <alignment vertical="center"/>
    </xf>
    <xf numFmtId="225" fontId="113" fillId="42" borderId="58" xfId="339" applyNumberFormat="1" applyFont="1" applyFill="1" applyBorder="1" applyAlignment="1">
      <alignment vertical="center"/>
    </xf>
    <xf numFmtId="41" fontId="99" fillId="0" borderId="0" xfId="357" applyFont="1" applyFill="1" applyBorder="1" applyAlignment="1">
      <alignment horizontal="centerContinuous" vertical="center"/>
    </xf>
    <xf numFmtId="182" fontId="17" fillId="0" borderId="0" xfId="357" applyNumberFormat="1" applyFont="1" applyFill="1" applyBorder="1" applyAlignment="1">
      <alignment vertical="center"/>
    </xf>
    <xf numFmtId="41" fontId="102" fillId="0" borderId="0" xfId="357" applyFont="1" applyFill="1" applyBorder="1" applyAlignment="1">
      <alignment horizontal="centerContinuous" vertical="center"/>
    </xf>
    <xf numFmtId="182" fontId="15" fillId="0" borderId="71" xfId="357" applyNumberFormat="1" applyFont="1" applyBorder="1" applyAlignment="1">
      <alignment horizontal="right" vertical="center"/>
    </xf>
    <xf numFmtId="182" fontId="102" fillId="0" borderId="71" xfId="357" applyNumberFormat="1" applyFont="1" applyFill="1" applyBorder="1" applyAlignment="1">
      <alignment horizontal="right" vertical="center"/>
    </xf>
    <xf numFmtId="185" fontId="101" fillId="0" borderId="5" xfId="357" applyNumberFormat="1" applyFont="1" applyFill="1" applyBorder="1" applyAlignment="1">
      <alignment horizontal="right" vertical="center"/>
    </xf>
    <xf numFmtId="41" fontId="15" fillId="7" borderId="0" xfId="0" applyNumberFormat="1" applyFont="1" applyFill="1" applyAlignment="1">
      <alignment horizontal="center" vertical="center"/>
    </xf>
    <xf numFmtId="41" fontId="102" fillId="7" borderId="0" xfId="0" applyNumberFormat="1" applyFont="1" applyFill="1" applyAlignment="1">
      <alignment horizontal="center" vertical="center"/>
    </xf>
    <xf numFmtId="41" fontId="103" fillId="7" borderId="70" xfId="357" applyFont="1" applyFill="1" applyBorder="1" applyAlignment="1">
      <alignment vertical="center"/>
    </xf>
    <xf numFmtId="10" fontId="102" fillId="47" borderId="0" xfId="339" applyNumberFormat="1" applyFont="1" applyFill="1" applyBorder="1" applyAlignment="1">
      <alignment vertical="center"/>
    </xf>
    <xf numFmtId="179" fontId="103" fillId="0" borderId="19" xfId="339" applyNumberFormat="1" applyFont="1" applyFill="1" applyBorder="1" applyAlignment="1">
      <alignment horizontal="right" vertical="center"/>
    </xf>
    <xf numFmtId="204" fontId="102" fillId="0" borderId="71" xfId="357" applyNumberFormat="1" applyFont="1" applyFill="1" applyBorder="1" applyAlignment="1">
      <alignment vertical="center"/>
    </xf>
    <xf numFmtId="10" fontId="102" fillId="0" borderId="71" xfId="339" applyNumberFormat="1" applyFont="1" applyFill="1" applyBorder="1" applyAlignment="1">
      <alignment vertical="center"/>
    </xf>
    <xf numFmtId="41" fontId="102" fillId="0" borderId="71" xfId="357" applyFont="1" applyFill="1" applyBorder="1" applyAlignment="1">
      <alignment horizontal="right" vertical="center"/>
    </xf>
    <xf numFmtId="178" fontId="103" fillId="0" borderId="71" xfId="0" applyNumberFormat="1" applyFont="1" applyBorder="1" applyAlignment="1">
      <alignment horizontal="right" vertical="center"/>
    </xf>
    <xf numFmtId="41" fontId="102" fillId="0" borderId="71" xfId="357" applyFont="1" applyFill="1" applyBorder="1" applyAlignment="1">
      <alignment vertical="center"/>
    </xf>
    <xf numFmtId="10" fontId="102" fillId="0" borderId="71" xfId="357" applyNumberFormat="1" applyFont="1" applyFill="1" applyBorder="1" applyAlignment="1">
      <alignment horizontal="right" vertical="center"/>
    </xf>
    <xf numFmtId="10" fontId="102" fillId="46" borderId="71" xfId="357" applyNumberFormat="1" applyFont="1" applyFill="1" applyBorder="1" applyAlignment="1">
      <alignment horizontal="right" vertical="center"/>
    </xf>
    <xf numFmtId="41" fontId="102" fillId="43" borderId="71" xfId="357" applyFont="1" applyFill="1" applyBorder="1" applyAlignment="1">
      <alignment horizontal="right" vertical="center"/>
    </xf>
    <xf numFmtId="41" fontId="96" fillId="46" borderId="71" xfId="357" applyFont="1" applyFill="1" applyBorder="1" applyAlignment="1">
      <alignment horizontal="right" vertical="center"/>
    </xf>
    <xf numFmtId="229" fontId="102" fillId="0" borderId="71" xfId="357" applyNumberFormat="1" applyFont="1" applyFill="1" applyBorder="1" applyAlignment="1">
      <alignment horizontal="right" vertical="center"/>
    </xf>
    <xf numFmtId="10" fontId="102" fillId="0" borderId="71" xfId="339" applyNumberFormat="1" applyFont="1" applyFill="1" applyBorder="1" applyAlignment="1">
      <alignment horizontal="right" vertical="center"/>
    </xf>
    <xf numFmtId="10" fontId="103" fillId="0" borderId="71" xfId="339" applyNumberFormat="1" applyFont="1" applyFill="1" applyBorder="1" applyAlignment="1">
      <alignment horizontal="right" vertical="center"/>
    </xf>
    <xf numFmtId="9" fontId="102" fillId="0" borderId="71" xfId="339" applyFont="1" applyFill="1" applyBorder="1" applyAlignment="1">
      <alignment horizontal="right" vertical="center"/>
    </xf>
    <xf numFmtId="178" fontId="102" fillId="0" borderId="71" xfId="357" applyNumberFormat="1" applyFont="1" applyFill="1" applyBorder="1" applyAlignment="1">
      <alignment horizontal="right" vertical="center"/>
    </xf>
    <xf numFmtId="182" fontId="102" fillId="43" borderId="21" xfId="357" applyNumberFormat="1" applyFont="1" applyFill="1" applyBorder="1" applyAlignment="1">
      <alignment horizontal="right" vertical="center"/>
    </xf>
    <xf numFmtId="185" fontId="193" fillId="36" borderId="48" xfId="357" applyNumberFormat="1" applyFont="1" applyFill="1" applyBorder="1" applyAlignment="1">
      <alignment horizontal="center" vertical="center"/>
    </xf>
    <xf numFmtId="10" fontId="101" fillId="0" borderId="5" xfId="357" applyNumberFormat="1" applyFont="1" applyFill="1" applyBorder="1" applyAlignment="1">
      <alignment horizontal="right" vertical="center"/>
    </xf>
    <xf numFmtId="0" fontId="113" fillId="35" borderId="5" xfId="0" applyFont="1" applyFill="1" applyBorder="1" applyAlignment="1">
      <alignment horizontal="left" vertical="center"/>
    </xf>
    <xf numFmtId="41" fontId="101" fillId="0" borderId="0" xfId="357" applyFont="1" applyBorder="1" applyAlignment="1">
      <alignment vertical="center"/>
    </xf>
    <xf numFmtId="0" fontId="231" fillId="0" borderId="0" xfId="0" quotePrefix="1" applyFont="1" applyAlignment="1">
      <alignment horizontal="left" vertical="center"/>
    </xf>
    <xf numFmtId="205" fontId="102" fillId="0" borderId="71" xfId="357" applyNumberFormat="1" applyFont="1" applyFill="1" applyBorder="1" applyAlignment="1">
      <alignment horizontal="right" vertical="center"/>
    </xf>
    <xf numFmtId="178" fontId="102" fillId="0" borderId="71" xfId="339" applyNumberFormat="1" applyFont="1" applyFill="1" applyBorder="1" applyAlignment="1">
      <alignment horizontal="right" vertical="center"/>
    </xf>
    <xf numFmtId="41" fontId="15" fillId="0" borderId="70" xfId="357" applyFont="1" applyFill="1" applyBorder="1" applyAlignment="1">
      <alignment horizontal="center" vertical="center"/>
    </xf>
    <xf numFmtId="10" fontId="17" fillId="0" borderId="71" xfId="0" applyNumberFormat="1" applyFont="1" applyBorder="1" applyAlignment="1">
      <alignment horizontal="right" vertical="center"/>
    </xf>
    <xf numFmtId="41" fontId="102" fillId="0" borderId="72" xfId="357" applyFont="1" applyFill="1" applyBorder="1" applyAlignment="1">
      <alignment horizontal="right" vertical="center"/>
    </xf>
    <xf numFmtId="10" fontId="103" fillId="47" borderId="0" xfId="339" applyNumberFormat="1" applyFont="1" applyFill="1" applyBorder="1" applyAlignment="1">
      <alignment vertical="center"/>
    </xf>
    <xf numFmtId="0" fontId="99" fillId="39" borderId="5" xfId="0" applyFont="1" applyFill="1" applyBorder="1" applyAlignment="1">
      <alignment horizontal="left" vertical="center"/>
    </xf>
    <xf numFmtId="41" fontId="103" fillId="0" borderId="0" xfId="0" applyNumberFormat="1" applyFont="1" applyAlignment="1">
      <alignment horizontal="left" vertical="center"/>
    </xf>
    <xf numFmtId="0" fontId="103" fillId="7" borderId="0" xfId="1178" applyFont="1" applyFill="1">
      <alignment vertical="center"/>
    </xf>
    <xf numFmtId="2" fontId="102" fillId="0" borderId="19" xfId="1385" applyNumberFormat="1" applyFont="1" applyFill="1" applyBorder="1" applyAlignment="1">
      <alignment vertical="center"/>
    </xf>
    <xf numFmtId="0" fontId="177" fillId="0" borderId="46" xfId="357" applyNumberFormat="1" applyFont="1" applyFill="1" applyBorder="1" applyAlignment="1">
      <alignment horizontal="left" vertical="center"/>
    </xf>
    <xf numFmtId="0" fontId="177" fillId="0" borderId="21" xfId="357" applyNumberFormat="1" applyFont="1" applyFill="1" applyBorder="1" applyAlignment="1">
      <alignment horizontal="left" vertical="center"/>
    </xf>
    <xf numFmtId="0" fontId="177" fillId="0" borderId="1" xfId="357" applyNumberFormat="1" applyFont="1" applyFill="1" applyBorder="1" applyAlignment="1">
      <alignment horizontal="left" vertical="center"/>
    </xf>
    <xf numFmtId="0" fontId="170" fillId="0" borderId="46" xfId="357" applyNumberFormat="1" applyFont="1" applyFill="1" applyBorder="1" applyAlignment="1">
      <alignment horizontal="left" vertical="center"/>
    </xf>
    <xf numFmtId="0" fontId="170" fillId="0" borderId="1" xfId="357" applyNumberFormat="1" applyFont="1" applyFill="1" applyBorder="1" applyAlignment="1">
      <alignment horizontal="left" vertical="center"/>
    </xf>
    <xf numFmtId="0" fontId="170" fillId="0" borderId="5" xfId="357" applyNumberFormat="1" applyFont="1" applyFill="1" applyBorder="1" applyAlignment="1">
      <alignment horizontal="left" vertical="center"/>
    </xf>
    <xf numFmtId="247" fontId="171" fillId="0" borderId="21" xfId="357" applyNumberFormat="1" applyFont="1" applyFill="1" applyBorder="1" applyAlignment="1">
      <alignment horizontal="right" vertical="center" wrapText="1"/>
    </xf>
    <xf numFmtId="247" fontId="175" fillId="0" borderId="46" xfId="357" applyNumberFormat="1" applyFont="1" applyFill="1" applyBorder="1" applyAlignment="1">
      <alignment horizontal="right" vertical="center" wrapText="1"/>
    </xf>
    <xf numFmtId="247" fontId="171" fillId="0" borderId="46" xfId="357" applyNumberFormat="1" applyFont="1" applyFill="1" applyBorder="1" applyAlignment="1">
      <alignment horizontal="right" vertical="center" wrapText="1"/>
    </xf>
    <xf numFmtId="247" fontId="175" fillId="0" borderId="21" xfId="357" applyNumberFormat="1" applyFont="1" applyFill="1" applyBorder="1" applyAlignment="1">
      <alignment horizontal="right" vertical="center" wrapText="1"/>
    </xf>
    <xf numFmtId="247" fontId="175" fillId="0" borderId="1" xfId="357" applyNumberFormat="1" applyFont="1" applyFill="1" applyBorder="1" applyAlignment="1">
      <alignment horizontal="right" vertical="center" wrapText="1"/>
    </xf>
    <xf numFmtId="247" fontId="171" fillId="0" borderId="1" xfId="357" applyNumberFormat="1" applyFont="1" applyFill="1" applyBorder="1" applyAlignment="1">
      <alignment horizontal="right" vertical="center" wrapText="1"/>
    </xf>
    <xf numFmtId="247" fontId="171" fillId="0" borderId="1" xfId="357" applyNumberFormat="1" applyFont="1" applyBorder="1" applyAlignment="1">
      <alignment horizontal="right" vertical="center" wrapText="1"/>
    </xf>
    <xf numFmtId="247" fontId="171" fillId="0" borderId="1" xfId="0" applyNumberFormat="1" applyFont="1" applyBorder="1" applyAlignment="1">
      <alignment vertical="center"/>
    </xf>
    <xf numFmtId="247" fontId="175" fillId="0" borderId="5" xfId="357" applyNumberFormat="1" applyFont="1" applyFill="1" applyBorder="1" applyAlignment="1">
      <alignment horizontal="right" vertical="center" wrapText="1"/>
    </xf>
    <xf numFmtId="238" fontId="17" fillId="37" borderId="5" xfId="0" applyNumberFormat="1" applyFont="1" applyFill="1" applyBorder="1" applyAlignment="1">
      <alignment horizontal="center" vertical="center" wrapText="1"/>
    </xf>
    <xf numFmtId="247" fontId="175" fillId="0" borderId="46" xfId="357" applyNumberFormat="1" applyFont="1" applyBorder="1" applyAlignment="1">
      <alignment horizontal="right" vertical="center" wrapText="1"/>
    </xf>
    <xf numFmtId="247" fontId="171" fillId="0" borderId="46" xfId="357" applyNumberFormat="1" applyFont="1" applyBorder="1" applyAlignment="1">
      <alignment horizontal="right" vertical="center" wrapText="1"/>
    </xf>
    <xf numFmtId="247" fontId="171" fillId="0" borderId="21" xfId="357" applyNumberFormat="1" applyFont="1" applyBorder="1" applyAlignment="1">
      <alignment horizontal="right" vertical="center" wrapText="1"/>
    </xf>
    <xf numFmtId="247" fontId="175" fillId="0" borderId="5" xfId="357" applyNumberFormat="1" applyFont="1" applyBorder="1" applyAlignment="1">
      <alignment horizontal="right" vertical="center" wrapText="1"/>
    </xf>
    <xf numFmtId="178" fontId="175" fillId="0" borderId="5" xfId="0" applyNumberFormat="1" applyFont="1" applyBorder="1" applyAlignment="1">
      <alignment vertical="center"/>
    </xf>
    <xf numFmtId="0" fontId="220" fillId="0" borderId="5" xfId="0" applyFont="1" applyBorder="1" applyAlignment="1">
      <alignment vertical="center"/>
    </xf>
    <xf numFmtId="0" fontId="218" fillId="0" borderId="5" xfId="0" applyFont="1" applyBorder="1" applyAlignment="1">
      <alignment vertical="center"/>
    </xf>
    <xf numFmtId="0" fontId="174" fillId="0" borderId="5" xfId="0" applyFont="1" applyBorder="1" applyAlignment="1">
      <alignment vertical="center"/>
    </xf>
    <xf numFmtId="178" fontId="175" fillId="0" borderId="5" xfId="339" applyNumberFormat="1" applyFont="1" applyBorder="1" applyAlignment="1">
      <alignment vertical="center"/>
    </xf>
    <xf numFmtId="0" fontId="171" fillId="0" borderId="71" xfId="0" applyFont="1" applyBorder="1" applyAlignment="1">
      <alignment vertical="center"/>
    </xf>
    <xf numFmtId="0" fontId="218" fillId="0" borderId="71" xfId="0" applyFont="1" applyBorder="1" applyAlignment="1">
      <alignment vertical="center"/>
    </xf>
    <xf numFmtId="248" fontId="170" fillId="39" borderId="5" xfId="1383" applyNumberFormat="1" applyFont="1" applyFill="1" applyBorder="1" applyAlignment="1">
      <alignment horizontal="right" vertical="center"/>
    </xf>
    <xf numFmtId="248" fontId="177" fillId="0" borderId="5" xfId="1383" applyNumberFormat="1" applyFont="1" applyFill="1" applyBorder="1" applyAlignment="1">
      <alignment horizontal="right" vertical="center"/>
    </xf>
    <xf numFmtId="41" fontId="164" fillId="0" borderId="0" xfId="357" applyFont="1" applyBorder="1" applyAlignment="1">
      <alignment vertical="center"/>
    </xf>
    <xf numFmtId="41" fontId="234" fillId="0" borderId="0" xfId="357" applyFont="1" applyAlignment="1">
      <alignment vertical="center"/>
    </xf>
    <xf numFmtId="41" fontId="189" fillId="0" borderId="5" xfId="357" applyFont="1" applyFill="1" applyBorder="1" applyAlignment="1">
      <alignment horizontal="center" vertical="center" shrinkToFit="1"/>
    </xf>
    <xf numFmtId="10" fontId="102" fillId="47" borderId="16" xfId="357" applyNumberFormat="1" applyFont="1" applyFill="1" applyBorder="1" applyAlignment="1">
      <alignment horizontal="right" vertical="center"/>
    </xf>
    <xf numFmtId="41" fontId="235" fillId="0" borderId="0" xfId="357" applyFont="1" applyAlignment="1">
      <alignment vertical="center"/>
    </xf>
    <xf numFmtId="0" fontId="235" fillId="0" borderId="0" xfId="0" applyFont="1" applyAlignment="1">
      <alignment vertical="center"/>
    </xf>
    <xf numFmtId="0" fontId="233" fillId="0" borderId="5" xfId="0" applyFont="1" applyBorder="1" applyAlignment="1">
      <alignment horizontal="right" vertical="center" wrapText="1"/>
    </xf>
    <xf numFmtId="2" fontId="233" fillId="0" borderId="5" xfId="0" applyNumberFormat="1" applyFont="1" applyBorder="1" applyAlignment="1">
      <alignment horizontal="right" vertical="center" wrapText="1"/>
    </xf>
    <xf numFmtId="10" fontId="233" fillId="0" borderId="5" xfId="0" applyNumberFormat="1" applyFont="1" applyBorder="1" applyAlignment="1">
      <alignment horizontal="right" vertical="center" wrapText="1"/>
    </xf>
    <xf numFmtId="0" fontId="236" fillId="37" borderId="5" xfId="0" applyFont="1" applyFill="1" applyBorder="1" applyAlignment="1">
      <alignment vertical="center" wrapText="1"/>
    </xf>
    <xf numFmtId="0" fontId="237" fillId="37" borderId="5" xfId="0" applyFont="1" applyFill="1" applyBorder="1" applyAlignment="1">
      <alignment horizontal="left" vertical="center" wrapText="1" indent="1"/>
    </xf>
    <xf numFmtId="0" fontId="233" fillId="37" borderId="5" xfId="0" applyFont="1" applyFill="1" applyBorder="1" applyAlignment="1">
      <alignment horizontal="left" vertical="center" wrapText="1" indent="1"/>
    </xf>
    <xf numFmtId="0" fontId="238" fillId="37" borderId="5" xfId="0" applyFont="1" applyFill="1" applyBorder="1" applyAlignment="1">
      <alignment horizontal="center" vertical="center" wrapText="1"/>
    </xf>
    <xf numFmtId="0" fontId="239" fillId="0" borderId="0" xfId="0" applyFont="1" applyAlignment="1">
      <alignment vertical="center"/>
    </xf>
    <xf numFmtId="247" fontId="235" fillId="0" borderId="0" xfId="357" applyNumberFormat="1" applyFont="1" applyFill="1" applyBorder="1" applyAlignment="1">
      <alignment horizontal="right" vertical="center" wrapText="1"/>
    </xf>
    <xf numFmtId="231" fontId="175" fillId="0" borderId="0" xfId="0" applyNumberFormat="1" applyFont="1" applyAlignment="1">
      <alignment vertical="center"/>
    </xf>
    <xf numFmtId="247" fontId="239" fillId="0" borderId="0" xfId="357" applyNumberFormat="1" applyFont="1" applyFill="1" applyBorder="1" applyAlignment="1">
      <alignment horizontal="right" vertical="center" wrapText="1"/>
    </xf>
    <xf numFmtId="0" fontId="240" fillId="0" borderId="0" xfId="0" applyFont="1" applyAlignment="1">
      <alignment horizontal="left" vertical="center"/>
    </xf>
    <xf numFmtId="41" fontId="189" fillId="0" borderId="0" xfId="357" applyFont="1" applyFill="1" applyBorder="1" applyAlignment="1">
      <alignment horizontal="center" vertical="center" shrinkToFit="1"/>
    </xf>
    <xf numFmtId="0" fontId="241" fillId="0" borderId="0" xfId="0" applyFont="1" applyAlignment="1">
      <alignment vertical="center"/>
    </xf>
    <xf numFmtId="9" fontId="103" fillId="0" borderId="0" xfId="339" applyFont="1" applyFill="1" applyBorder="1" applyAlignment="1">
      <alignment horizontal="center" vertical="center" shrinkToFit="1"/>
    </xf>
    <xf numFmtId="41" fontId="15" fillId="0" borderId="0" xfId="357" applyFont="1" applyBorder="1" applyAlignment="1">
      <alignment horizontal="right" vertical="center" shrinkToFit="1"/>
    </xf>
    <xf numFmtId="249" fontId="102" fillId="0" borderId="0" xfId="357" applyNumberFormat="1" applyFont="1" applyBorder="1" applyAlignment="1">
      <alignment horizontal="right" vertical="center" shrinkToFit="1"/>
    </xf>
    <xf numFmtId="0" fontId="176" fillId="38" borderId="5" xfId="0" applyFont="1" applyFill="1" applyBorder="1" applyAlignment="1">
      <alignment horizontal="center" vertical="center"/>
    </xf>
    <xf numFmtId="0" fontId="171" fillId="0" borderId="5" xfId="0" applyFont="1" applyBorder="1" applyAlignment="1">
      <alignment horizontal="left" vertical="center"/>
    </xf>
    <xf numFmtId="0" fontId="174" fillId="0" borderId="5" xfId="0" applyFont="1" applyBorder="1" applyAlignment="1">
      <alignment horizontal="left" vertical="center"/>
    </xf>
    <xf numFmtId="232" fontId="171" fillId="0" borderId="41" xfId="0" applyNumberFormat="1" applyFont="1" applyBorder="1" applyAlignment="1">
      <alignment vertical="center"/>
    </xf>
    <xf numFmtId="232" fontId="171" fillId="0" borderId="45" xfId="0" applyNumberFormat="1" applyFont="1" applyBorder="1" applyAlignment="1">
      <alignment vertical="center"/>
    </xf>
    <xf numFmtId="178" fontId="171" fillId="0" borderId="5" xfId="339" applyNumberFormat="1" applyFont="1" applyBorder="1" applyAlignment="1">
      <alignment vertical="center"/>
    </xf>
    <xf numFmtId="182" fontId="171" fillId="0" borderId="0" xfId="357" applyNumberFormat="1" applyFont="1" applyAlignment="1">
      <alignment vertical="center"/>
    </xf>
    <xf numFmtId="0" fontId="236" fillId="37" borderId="73" xfId="0" applyFont="1" applyFill="1" applyBorder="1" applyAlignment="1">
      <alignment horizontal="center" vertical="center" wrapText="1"/>
    </xf>
    <xf numFmtId="0" fontId="238" fillId="37" borderId="73" xfId="0" applyFont="1" applyFill="1" applyBorder="1" applyAlignment="1">
      <alignment horizontal="center" vertical="center" wrapText="1"/>
    </xf>
    <xf numFmtId="0" fontId="237" fillId="37" borderId="74" xfId="0" applyFont="1" applyFill="1" applyBorder="1" applyAlignment="1">
      <alignment vertical="center" wrapText="1"/>
    </xf>
    <xf numFmtId="0" fontId="237" fillId="37" borderId="75" xfId="0" applyFont="1" applyFill="1" applyBorder="1" applyAlignment="1">
      <alignment vertical="center" wrapText="1"/>
    </xf>
    <xf numFmtId="0" fontId="236" fillId="37" borderId="75" xfId="0" applyFont="1" applyFill="1" applyBorder="1" applyAlignment="1">
      <alignment vertical="center" wrapText="1"/>
    </xf>
    <xf numFmtId="0" fontId="236" fillId="37" borderId="76" xfId="0" applyFont="1" applyFill="1" applyBorder="1" applyAlignment="1">
      <alignment vertical="center" wrapText="1"/>
    </xf>
    <xf numFmtId="231" fontId="233" fillId="0" borderId="74" xfId="0" applyNumberFormat="1" applyFont="1" applyBorder="1" applyAlignment="1">
      <alignment horizontal="right" vertical="center" wrapText="1"/>
    </xf>
    <xf numFmtId="231" fontId="233" fillId="0" borderId="75" xfId="0" applyNumberFormat="1" applyFont="1" applyBorder="1" applyAlignment="1">
      <alignment horizontal="right" vertical="center" wrapText="1"/>
    </xf>
    <xf numFmtId="231" fontId="238" fillId="0" borderId="75" xfId="0" applyNumberFormat="1" applyFont="1" applyBorder="1" applyAlignment="1">
      <alignment horizontal="right" vertical="center" wrapText="1"/>
    </xf>
    <xf numFmtId="248" fontId="177" fillId="39" borderId="5" xfId="1383" applyNumberFormat="1" applyFont="1" applyFill="1" applyBorder="1" applyAlignment="1">
      <alignment horizontal="right" vertical="center"/>
    </xf>
    <xf numFmtId="231" fontId="171" fillId="0" borderId="71" xfId="0" applyNumberFormat="1" applyFont="1" applyBorder="1" applyAlignment="1">
      <alignment vertical="center"/>
    </xf>
    <xf numFmtId="0" fontId="242" fillId="0" borderId="5" xfId="357" applyNumberFormat="1" applyFont="1" applyBorder="1" applyAlignment="1">
      <alignment horizontal="left" vertical="center"/>
    </xf>
    <xf numFmtId="0" fontId="243" fillId="0" borderId="46" xfId="357" applyNumberFormat="1" applyFont="1" applyBorder="1" applyAlignment="1">
      <alignment horizontal="left" vertical="center"/>
    </xf>
    <xf numFmtId="0" fontId="243" fillId="0" borderId="71" xfId="357" applyNumberFormat="1" applyFont="1" applyBorder="1" applyAlignment="1">
      <alignment horizontal="left" vertical="center"/>
    </xf>
    <xf numFmtId="0" fontId="243" fillId="0" borderId="1" xfId="357" applyNumberFormat="1" applyFont="1" applyFill="1" applyBorder="1" applyAlignment="1">
      <alignment horizontal="left" vertical="center"/>
    </xf>
    <xf numFmtId="0" fontId="242" fillId="0" borderId="1" xfId="357" applyNumberFormat="1" applyFont="1" applyFill="1" applyBorder="1" applyAlignment="1">
      <alignment horizontal="left" vertical="center"/>
    </xf>
    <xf numFmtId="0" fontId="174" fillId="0" borderId="71" xfId="357" applyNumberFormat="1" applyFont="1" applyBorder="1" applyAlignment="1">
      <alignment horizontal="left" vertical="center"/>
    </xf>
    <xf numFmtId="0" fontId="193" fillId="35" borderId="48" xfId="0" quotePrefix="1" applyFont="1" applyFill="1" applyBorder="1" applyAlignment="1">
      <alignment horizontal="center" vertical="center" shrinkToFit="1"/>
    </xf>
    <xf numFmtId="0" fontId="105" fillId="0" borderId="0" xfId="0" applyFont="1" applyAlignment="1">
      <alignment vertical="center"/>
    </xf>
    <xf numFmtId="0" fontId="240" fillId="0" borderId="43" xfId="0" applyFont="1" applyBorder="1" applyAlignment="1">
      <alignment horizontal="left" vertical="center"/>
    </xf>
    <xf numFmtId="186" fontId="101" fillId="0" borderId="43" xfId="357" applyNumberFormat="1" applyFont="1" applyFill="1" applyBorder="1" applyAlignment="1">
      <alignment vertical="center"/>
    </xf>
    <xf numFmtId="250" fontId="175" fillId="0" borderId="5" xfId="0" applyNumberFormat="1" applyFont="1" applyBorder="1" applyAlignment="1">
      <alignment vertical="center"/>
    </xf>
    <xf numFmtId="0" fontId="240" fillId="0" borderId="19" xfId="0" applyFont="1" applyBorder="1" applyAlignment="1">
      <alignment horizontal="left" vertical="center"/>
    </xf>
    <xf numFmtId="41" fontId="15" fillId="0" borderId="19" xfId="357" applyFont="1" applyBorder="1" applyAlignment="1">
      <alignment vertical="center" shrinkToFit="1"/>
    </xf>
    <xf numFmtId="0" fontId="105" fillId="7" borderId="0" xfId="0" applyFont="1" applyFill="1" applyAlignment="1">
      <alignment vertical="center"/>
    </xf>
    <xf numFmtId="9" fontId="101" fillId="7" borderId="0" xfId="339" applyFont="1" applyFill="1" applyBorder="1" applyAlignment="1">
      <alignment horizontal="right" vertical="center" shrinkToFit="1"/>
    </xf>
    <xf numFmtId="0" fontId="96" fillId="7" borderId="0" xfId="0" applyFont="1" applyFill="1" applyAlignment="1">
      <alignment horizontal="center" vertical="center"/>
    </xf>
    <xf numFmtId="185" fontId="103" fillId="7" borderId="0" xfId="357" applyNumberFormat="1" applyFont="1" applyFill="1" applyBorder="1" applyAlignment="1">
      <alignment horizontal="center" vertical="center"/>
    </xf>
    <xf numFmtId="0" fontId="100" fillId="0" borderId="0" xfId="0" applyFont="1" applyAlignment="1">
      <alignment vertical="center"/>
    </xf>
    <xf numFmtId="178" fontId="101" fillId="0" borderId="19" xfId="339" applyNumberFormat="1" applyFont="1" applyFill="1" applyBorder="1" applyAlignment="1">
      <alignment vertical="center"/>
    </xf>
    <xf numFmtId="10" fontId="15" fillId="0" borderId="19" xfId="339" applyNumberFormat="1" applyFont="1" applyFill="1" applyBorder="1" applyAlignment="1">
      <alignment vertical="center"/>
    </xf>
    <xf numFmtId="231" fontId="19" fillId="0" borderId="46" xfId="0" applyNumberFormat="1" applyFont="1" applyBorder="1" applyAlignment="1">
      <alignment vertical="center"/>
    </xf>
    <xf numFmtId="231" fontId="19" fillId="0" borderId="71" xfId="0" applyNumberFormat="1" applyFont="1" applyBorder="1" applyAlignment="1">
      <alignment vertical="center"/>
    </xf>
    <xf numFmtId="231" fontId="244" fillId="0" borderId="5" xfId="0" applyNumberFormat="1" applyFont="1" applyBorder="1" applyAlignment="1">
      <alignment vertical="center"/>
    </xf>
    <xf numFmtId="231" fontId="19" fillId="0" borderId="1" xfId="0" applyNumberFormat="1" applyFont="1" applyBorder="1" applyAlignment="1">
      <alignment vertical="center"/>
    </xf>
    <xf numFmtId="231" fontId="244" fillId="0" borderId="1" xfId="0" applyNumberFormat="1" applyFont="1" applyBorder="1" applyAlignment="1">
      <alignment vertical="center"/>
    </xf>
    <xf numFmtId="225" fontId="102" fillId="0" borderId="71" xfId="357" applyNumberFormat="1" applyFont="1" applyFill="1" applyBorder="1" applyAlignment="1">
      <alignment vertical="center"/>
    </xf>
    <xf numFmtId="185" fontId="102" fillId="0" borderId="71" xfId="357" applyNumberFormat="1" applyFont="1" applyFill="1" applyBorder="1" applyAlignment="1">
      <alignment horizontal="right" vertical="center"/>
    </xf>
    <xf numFmtId="41" fontId="15" fillId="7" borderId="0" xfId="357" applyFont="1" applyFill="1" applyAlignment="1">
      <alignment horizontal="center" vertical="center"/>
    </xf>
    <xf numFmtId="240" fontId="15" fillId="7" borderId="43" xfId="0" applyNumberFormat="1" applyFont="1" applyFill="1" applyBorder="1" applyAlignment="1">
      <alignment horizontal="center" vertical="center"/>
    </xf>
    <xf numFmtId="240" fontId="102" fillId="7" borderId="0" xfId="0" applyNumberFormat="1" applyFont="1" applyFill="1" applyAlignment="1">
      <alignment horizontal="center" vertical="center"/>
    </xf>
    <xf numFmtId="0" fontId="15" fillId="4" borderId="0" xfId="11619" applyFill="1" applyAlignment="1">
      <alignment horizontal="left" vertical="center"/>
    </xf>
    <xf numFmtId="0" fontId="15" fillId="4" borderId="0" xfId="11619" applyFill="1" applyAlignment="1">
      <alignment horizontal="left" vertical="center" indent="1"/>
    </xf>
    <xf numFmtId="243" fontId="15" fillId="4" borderId="0" xfId="11619" applyNumberFormat="1" applyFill="1" applyAlignment="1">
      <alignment horizontal="left" vertical="center"/>
    </xf>
    <xf numFmtId="0" fontId="96" fillId="4" borderId="0" xfId="11619" applyFont="1" applyFill="1" applyAlignment="1">
      <alignment horizontal="center" vertical="center"/>
    </xf>
    <xf numFmtId="0" fontId="96" fillId="4" borderId="0" xfId="11619" applyFont="1" applyFill="1" applyAlignment="1">
      <alignment horizontal="left" vertical="center"/>
    </xf>
    <xf numFmtId="0" fontId="234" fillId="4" borderId="0" xfId="11619" applyFont="1" applyFill="1" applyAlignment="1">
      <alignment horizontal="left" vertical="center"/>
    </xf>
    <xf numFmtId="49" fontId="17" fillId="7" borderId="59" xfId="11619" applyNumberFormat="1" applyFont="1" applyFill="1" applyBorder="1" applyAlignment="1">
      <alignment horizontal="left" vertical="center"/>
    </xf>
    <xf numFmtId="49" fontId="96" fillId="7" borderId="59" xfId="11619" applyNumberFormat="1" applyFont="1" applyFill="1" applyBorder="1" applyAlignment="1">
      <alignment horizontal="center" vertical="center"/>
    </xf>
    <xf numFmtId="49" fontId="17" fillId="7" borderId="59" xfId="11619" quotePrefix="1" applyNumberFormat="1" applyFont="1" applyFill="1" applyBorder="1" applyAlignment="1">
      <alignment horizontal="left" vertical="center"/>
    </xf>
    <xf numFmtId="49" fontId="96" fillId="7" borderId="59" xfId="11619" quotePrefix="1" applyNumberFormat="1" applyFont="1" applyFill="1" applyBorder="1" applyAlignment="1">
      <alignment horizontal="center" vertical="center"/>
    </xf>
    <xf numFmtId="0" fontId="17" fillId="7" borderId="59" xfId="11619" applyFont="1" applyFill="1" applyBorder="1" applyAlignment="1">
      <alignment horizontal="left" vertical="center"/>
    </xf>
    <xf numFmtId="0" fontId="96" fillId="7" borderId="59" xfId="11619" applyFont="1" applyFill="1" applyBorder="1" applyAlignment="1">
      <alignment horizontal="center" vertical="center"/>
    </xf>
    <xf numFmtId="49" fontId="113" fillId="35" borderId="59" xfId="11619" applyNumberFormat="1" applyFont="1" applyFill="1" applyBorder="1" applyAlignment="1">
      <alignment horizontal="left" vertical="center"/>
    </xf>
    <xf numFmtId="14" fontId="171" fillId="4" borderId="0" xfId="357" applyNumberFormat="1" applyFont="1" applyFill="1" applyAlignment="1">
      <alignment horizontal="left" vertical="center"/>
    </xf>
    <xf numFmtId="251" fontId="99" fillId="0" borderId="0" xfId="357" applyNumberFormat="1" applyFont="1" applyFill="1" applyAlignment="1">
      <alignment horizontal="right" vertical="center"/>
    </xf>
    <xf numFmtId="10" fontId="99" fillId="0" borderId="59" xfId="339" applyNumberFormat="1" applyFont="1" applyFill="1" applyBorder="1" applyAlignment="1">
      <alignment horizontal="right" vertical="center"/>
    </xf>
    <xf numFmtId="238" fontId="99" fillId="0" borderId="59" xfId="357" applyNumberFormat="1" applyFont="1" applyFill="1" applyBorder="1" applyAlignment="1">
      <alignment horizontal="right" vertical="center"/>
    </xf>
    <xf numFmtId="14" fontId="99" fillId="0" borderId="59" xfId="357" applyNumberFormat="1" applyFont="1" applyFill="1" applyBorder="1" applyAlignment="1">
      <alignment horizontal="right" vertical="center"/>
    </xf>
    <xf numFmtId="182" fontId="99" fillId="0" borderId="59" xfId="357" applyNumberFormat="1" applyFont="1" applyFill="1" applyBorder="1" applyAlignment="1">
      <alignment horizontal="right" vertical="center"/>
    </xf>
    <xf numFmtId="41" fontId="99" fillId="0" borderId="59" xfId="357" applyFont="1" applyFill="1" applyBorder="1" applyAlignment="1">
      <alignment horizontal="right" vertical="center"/>
    </xf>
    <xf numFmtId="0" fontId="96" fillId="36" borderId="0" xfId="0" applyFont="1" applyFill="1" applyAlignment="1">
      <alignment horizontal="center" vertical="center"/>
    </xf>
    <xf numFmtId="0" fontId="96" fillId="35" borderId="43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182" fontId="96" fillId="0" borderId="0" xfId="357" applyNumberFormat="1" applyFont="1" applyBorder="1" applyAlignment="1">
      <alignment horizontal="center" vertical="center"/>
    </xf>
    <xf numFmtId="178" fontId="96" fillId="0" borderId="0" xfId="339" applyNumberFormat="1" applyFont="1" applyBorder="1" applyAlignment="1">
      <alignment horizontal="center" vertical="center"/>
    </xf>
    <xf numFmtId="182" fontId="96" fillId="0" borderId="43" xfId="357" applyNumberFormat="1" applyFont="1" applyBorder="1" applyAlignment="1">
      <alignment horizontal="center" vertical="center"/>
    </xf>
    <xf numFmtId="0" fontId="99" fillId="31" borderId="5" xfId="1387" applyFont="1" applyFill="1" applyBorder="1">
      <alignment vertical="center"/>
    </xf>
    <xf numFmtId="251" fontId="99" fillId="0" borderId="59" xfId="357" applyNumberFormat="1" applyFont="1" applyFill="1" applyBorder="1" applyAlignment="1">
      <alignment horizontal="right" vertical="center"/>
    </xf>
    <xf numFmtId="49" fontId="15" fillId="7" borderId="59" xfId="11619" applyNumberFormat="1" applyFill="1" applyBorder="1" applyAlignment="1">
      <alignment horizontal="left" vertical="center"/>
    </xf>
    <xf numFmtId="49" fontId="15" fillId="7" borderId="59" xfId="11619" quotePrefix="1" applyNumberFormat="1" applyFill="1" applyBorder="1" applyAlignment="1">
      <alignment horizontal="left" vertical="center"/>
    </xf>
    <xf numFmtId="49" fontId="89" fillId="7" borderId="59" xfId="11619" applyNumberFormat="1" applyFont="1" applyFill="1" applyBorder="1" applyAlignment="1">
      <alignment horizontal="left" vertical="center"/>
    </xf>
    <xf numFmtId="10" fontId="99" fillId="0" borderId="59" xfId="357" applyNumberFormat="1" applyFont="1" applyFill="1" applyBorder="1" applyAlignment="1">
      <alignment horizontal="right" vertical="center"/>
    </xf>
    <xf numFmtId="0" fontId="96" fillId="4" borderId="59" xfId="11619" quotePrefix="1" applyFont="1" applyFill="1" applyBorder="1" applyAlignment="1">
      <alignment horizontal="left" vertical="center"/>
    </xf>
    <xf numFmtId="0" fontId="247" fillId="4" borderId="59" xfId="11619" quotePrefix="1" applyFont="1" applyFill="1" applyBorder="1" applyAlignment="1">
      <alignment horizontal="left" vertical="center"/>
    </xf>
    <xf numFmtId="0" fontId="248" fillId="4" borderId="59" xfId="11619" quotePrefix="1" applyFont="1" applyFill="1" applyBorder="1" applyAlignment="1">
      <alignment horizontal="left" vertical="center"/>
    </xf>
    <xf numFmtId="178" fontId="99" fillId="0" borderId="59" xfId="339" applyNumberFormat="1" applyFont="1" applyFill="1" applyBorder="1" applyAlignment="1">
      <alignment horizontal="right" vertical="center"/>
    </xf>
    <xf numFmtId="0" fontId="15" fillId="4" borderId="59" xfId="357" applyNumberFormat="1" applyFont="1" applyFill="1" applyBorder="1" applyAlignment="1">
      <alignment horizontal="left" vertical="center"/>
    </xf>
    <xf numFmtId="0" fontId="15" fillId="4" borderId="59" xfId="357" quotePrefix="1" applyNumberFormat="1" applyFont="1" applyFill="1" applyBorder="1" applyAlignment="1">
      <alignment horizontal="left" vertical="center"/>
    </xf>
    <xf numFmtId="0" fontId="186" fillId="4" borderId="59" xfId="357" applyNumberFormat="1" applyFont="1" applyFill="1" applyBorder="1" applyAlignment="1">
      <alignment horizontal="left" vertical="center"/>
    </xf>
    <xf numFmtId="0" fontId="156" fillId="43" borderId="0" xfId="0" applyFont="1" applyFill="1" applyAlignment="1">
      <alignment horizontal="left" vertical="center"/>
    </xf>
    <xf numFmtId="0" fontId="189" fillId="0" borderId="0" xfId="0" applyFont="1" applyAlignment="1">
      <alignment vertical="center"/>
    </xf>
    <xf numFmtId="10" fontId="96" fillId="0" borderId="0" xfId="0" applyNumberFormat="1" applyFont="1" applyAlignment="1">
      <alignment horizontal="left" vertical="center" wrapText="1"/>
    </xf>
    <xf numFmtId="10" fontId="96" fillId="0" borderId="0" xfId="0" applyNumberFormat="1" applyFont="1" applyAlignment="1">
      <alignment vertical="center"/>
    </xf>
    <xf numFmtId="41" fontId="96" fillId="0" borderId="16" xfId="357" applyFont="1" applyFill="1" applyBorder="1" applyAlignment="1">
      <alignment horizontal="right" vertical="center"/>
    </xf>
    <xf numFmtId="41" fontId="96" fillId="0" borderId="71" xfId="357" applyFont="1" applyFill="1" applyBorder="1" applyAlignment="1">
      <alignment horizontal="right" vertical="center"/>
    </xf>
    <xf numFmtId="0" fontId="186" fillId="0" borderId="0" xfId="0" applyFont="1" applyAlignment="1">
      <alignment horizontal="left" vertical="center"/>
    </xf>
    <xf numFmtId="0" fontId="88" fillId="0" borderId="0" xfId="357" applyNumberFormat="1" applyFont="1" applyBorder="1" applyAlignment="1">
      <alignment horizontal="left" vertical="center"/>
    </xf>
    <xf numFmtId="41" fontId="102" fillId="0" borderId="0" xfId="357" applyFont="1" applyBorder="1" applyAlignment="1">
      <alignment vertical="center"/>
    </xf>
    <xf numFmtId="252" fontId="15" fillId="0" borderId="0" xfId="0" applyNumberFormat="1" applyFont="1" applyAlignment="1">
      <alignment horizontal="left" vertical="center"/>
    </xf>
    <xf numFmtId="0" fontId="104" fillId="7" borderId="0" xfId="0" applyFont="1" applyFill="1" applyAlignment="1">
      <alignment vertical="center"/>
    </xf>
    <xf numFmtId="41" fontId="15" fillId="0" borderId="70" xfId="0" applyNumberFormat="1" applyFont="1" applyBorder="1" applyAlignment="1">
      <alignment vertical="center"/>
    </xf>
    <xf numFmtId="41" fontId="103" fillId="0" borderId="70" xfId="357" applyFont="1" applyBorder="1" applyAlignment="1">
      <alignment horizontal="center" vertical="center"/>
    </xf>
    <xf numFmtId="41" fontId="15" fillId="0" borderId="78" xfId="357" applyFont="1" applyBorder="1" applyAlignment="1">
      <alignment horizontal="right" vertical="center"/>
    </xf>
    <xf numFmtId="41" fontId="15" fillId="0" borderId="23" xfId="357" applyFont="1" applyBorder="1" applyAlignment="1">
      <alignment horizontal="right" vertical="center"/>
    </xf>
    <xf numFmtId="252" fontId="15" fillId="0" borderId="77" xfId="0" applyNumberFormat="1" applyFont="1" applyBorder="1" applyAlignment="1">
      <alignment horizontal="left" vertical="center"/>
    </xf>
    <xf numFmtId="252" fontId="15" fillId="0" borderId="72" xfId="0" applyNumberFormat="1" applyFont="1" applyBorder="1" applyAlignment="1">
      <alignment horizontal="left" vertical="center"/>
    </xf>
    <xf numFmtId="252" fontId="15" fillId="0" borderId="50" xfId="0" applyNumberFormat="1" applyFont="1" applyBorder="1" applyAlignment="1">
      <alignment horizontal="left" vertical="center"/>
    </xf>
    <xf numFmtId="41" fontId="15" fillId="0" borderId="39" xfId="357" applyFont="1" applyBorder="1" applyAlignment="1">
      <alignment horizontal="right" vertical="center"/>
    </xf>
    <xf numFmtId="9" fontId="103" fillId="0" borderId="5" xfId="339" applyFont="1" applyFill="1" applyBorder="1" applyAlignment="1">
      <alignment vertical="center"/>
    </xf>
    <xf numFmtId="185" fontId="157" fillId="0" borderId="0" xfId="357" applyNumberFormat="1" applyFont="1" applyAlignment="1">
      <alignment horizontal="center" vertical="center"/>
    </xf>
    <xf numFmtId="0" fontId="161" fillId="0" borderId="0" xfId="0" applyFont="1" applyAlignment="1">
      <alignment vertical="center"/>
    </xf>
    <xf numFmtId="182" fontId="15" fillId="0" borderId="21" xfId="357" applyNumberFormat="1" applyFont="1" applyFill="1" applyBorder="1" applyAlignment="1">
      <alignment horizontal="right" vertical="center"/>
    </xf>
    <xf numFmtId="0" fontId="236" fillId="37" borderId="5" xfId="0" applyFont="1" applyFill="1" applyBorder="1" applyAlignment="1">
      <alignment horizontal="center" vertical="center" wrapText="1"/>
    </xf>
    <xf numFmtId="49" fontId="17" fillId="7" borderId="59" xfId="11619" applyNumberFormat="1" applyFont="1" applyFill="1" applyBorder="1" applyAlignment="1">
      <alignment horizontal="center" vertical="center"/>
    </xf>
    <xf numFmtId="49" fontId="17" fillId="7" borderId="60" xfId="11619" applyNumberFormat="1" applyFont="1" applyFill="1" applyBorder="1" applyAlignment="1">
      <alignment horizontal="center" vertical="center"/>
    </xf>
    <xf numFmtId="49" fontId="17" fillId="7" borderId="0" xfId="11619" applyNumberFormat="1" applyFont="1" applyFill="1" applyAlignment="1">
      <alignment horizontal="center" vertical="center"/>
    </xf>
    <xf numFmtId="49" fontId="17" fillId="7" borderId="61" xfId="11619" applyNumberFormat="1" applyFont="1" applyFill="1" applyBorder="1" applyAlignment="1">
      <alignment horizontal="center" vertical="center"/>
    </xf>
  </cellXfs>
  <cellStyles count="13249">
    <cellStyle name=" '교체 가능' 상태로 표시됩니다." xfId="1" xr:uid="{00000000-0005-0000-0000-000000000000}"/>
    <cellStyle name=" 메모리의 바이트 수입니다. '기타' 메모리의 예로는 디스크 캐시 페이지, 고정 할당 메모리(페이징 불가능), 메모리 매핑 파일 등이 있습니다." xfId="2" xr:uid="{00000000-0005-0000-0000-000001000000}"/>
    <cellStyle name=" 실제 메모리 양입니다." xfId="3" xr:uid="{00000000-0005-0000-0000-000002000000}"/>
    <cellStyle name=" 파일에 저장되지 않은 할당된 메모리의 바이트 수입니다. '기타' 메모리의 예로는 디스크 캐시 페이지, 고정 할당 메모리(페이징 불가능), 메모리 매핑 파일 등이 있습니다." xfId="4" xr:uid="{00000000-0005-0000-0000-000003000000}"/>
    <cellStyle name=" 횟수" xfId="5" xr:uid="{00000000-0005-0000-0000-000004000000}"/>
    <cellStyle name="&quot;" xfId="1417" xr:uid="{00000000-0005-0000-0000-000005000000}"/>
    <cellStyle name="%_Inputs" xfId="1418" xr:uid="{00000000-0005-0000-0000-000006000000}"/>
    <cellStyle name="%1_Inputs" xfId="6" xr:uid="{00000000-0005-0000-0000-000007000000}"/>
    <cellStyle name="._x000d__x000a_" xfId="7" xr:uid="{00000000-0005-0000-0000-000008000000}"/>
    <cellStyle name="? '기타' 메모리의 예로는 디스크 캐시 페이지, 고정 할당 메모리(페이징 불가능), 메모리 매핑 파일 등이 있습니다." xfId="8" xr:uid="{00000000-0005-0000-0000-000009000000}"/>
    <cellStyle name="? 잠겨진 교체 파일 페이지도 '교체 가능' 상태로 표시됩니다." xfId="9" xr:uid="{00000000-0005-0000-0000-00000A000000}"/>
    <cellStyle name="??&amp;O?&amp;H?_x0008__x000f__x0007_?_x0007__x0001__x0001_" xfId="1419" xr:uid="{00000000-0005-0000-0000-00000B000000}"/>
    <cellStyle name="??&amp;O?&amp;H?_x0008_??_x0007__x0001__x0001_" xfId="10" xr:uid="{00000000-0005-0000-0000-00000C000000}"/>
    <cellStyle name="??&amp;O?&amp;H?_x0008_x_x000b_P_x000c__x0007__x0001__x0001_" xfId="11" xr:uid="{00000000-0005-0000-0000-00000D000000}"/>
    <cellStyle name="_x0005_????_x0005__x0006_오류: 지원되지 않는 데이터 구성입니다._x000d__x000a_" xfId="12" xr:uid="{00000000-0005-0000-0000-00000E000000}"/>
    <cellStyle name="?메모리" xfId="13" xr:uid="{00000000-0005-0000-0000-00000F000000}"/>
    <cellStyle name="?양입니다." xfId="14" xr:uid="{00000000-0005-0000-0000-000010000000}"/>
    <cellStyle name="]_Sheet1_FY96" xfId="15" xr:uid="{00000000-0005-0000-0000-000011000000}"/>
    <cellStyle name="]_Sheet1_PRODUCT DETAIL_x0013_Comma [0]_Sheet1_Q1" xfId="16" xr:uid="{00000000-0005-0000-0000-000012000000}"/>
    <cellStyle name="_○ 건설분담금 물가" xfId="17" xr:uid="{00000000-0005-0000-0000-000013000000}"/>
    <cellStyle name="_02.12.06-설계내역서" xfId="1420" xr:uid="{00000000-0005-0000-0000-000014000000}"/>
    <cellStyle name="_091120신한은행추가차입 사업계획서" xfId="1421" xr:uid="{00000000-0005-0000-0000-000015000000}"/>
    <cellStyle name="_Book3" xfId="1422" xr:uid="{00000000-0005-0000-0000-000016000000}"/>
    <cellStyle name="_Dongbu(0424 최종)" xfId="18" xr:uid="{00000000-0005-0000-0000-000017000000}"/>
    <cellStyle name="_FCST (2)" xfId="19" xr:uid="{00000000-0005-0000-0000-000018000000}"/>
    <cellStyle name="_FS_BTO_민감도_v6(정)" xfId="20" xr:uid="{00000000-0005-0000-0000-000019000000}"/>
    <cellStyle name="_FS_KW STP PJT_082306_full_v1" xfId="21" xr:uid="{00000000-0005-0000-0000-00001A000000}"/>
    <cellStyle name="_MJ_FM_final_FI_대주단" xfId="1423" xr:uid="{00000000-0005-0000-0000-00001B000000}"/>
    <cellStyle name="_SOC_sample" xfId="1424" xr:uid="{00000000-0005-0000-0000-00001C000000}"/>
    <cellStyle name="_SOC-Model" xfId="1425" xr:uid="{00000000-0005-0000-0000-00001D000000}"/>
    <cellStyle name="_건축개발_토목양식" xfId="22" xr:uid="{00000000-0005-0000-0000-00001E000000}"/>
    <cellStyle name="_관거BTL_FM(북제주)_060910(정)" xfId="23" xr:uid="{00000000-0005-0000-0000-00001F000000}"/>
    <cellStyle name="_관거BTL_FM(북제주)_060913(정)ver3" xfId="24" xr:uid="{00000000-0005-0000-0000-000020000000}"/>
    <cellStyle name="_관거BTL_FM(북제주)_060915ver1" xfId="25" xr:uid="{00000000-0005-0000-0000-000021000000}"/>
    <cellStyle name="_관거BTL_FM(파주)_061107ver2" xfId="26" xr:uid="{00000000-0005-0000-0000-000022000000}"/>
    <cellStyle name="_관거BTL_FM(파주)사업분석1117ver1" xfId="27" xr:uid="{00000000-0005-0000-0000-000023000000}"/>
    <cellStyle name="_관거BTL_FM(파주)사업분석1123ver1" xfId="28" xr:uid="{00000000-0005-0000-0000-000024000000}"/>
    <cellStyle name="_관거BTL_FM(홍천)_060918ver1" xfId="29" xr:uid="{00000000-0005-0000-0000-000025000000}"/>
    <cellStyle name="_내부보고용사업성검토_0521(삼일)" xfId="1426" xr:uid="{00000000-0005-0000-0000-000026000000}"/>
    <cellStyle name="_분양단가변경(04_04)" xfId="1427" xr:uid="{00000000-0005-0000-0000-000027000000}"/>
    <cellStyle name="_빈파일" xfId="1428" xr:uid="{00000000-0005-0000-0000-000028000000}"/>
    <cellStyle name="_사업분석(인천)0401" xfId="30" xr:uid="{00000000-0005-0000-0000-000029000000}"/>
    <cellStyle name="_사업성분석 검토자료표" xfId="1429" xr:uid="{00000000-0005-0000-0000-00002A000000}"/>
    <cellStyle name="_수량" xfId="31" xr:uid="{00000000-0005-0000-0000-00002B000000}"/>
    <cellStyle name="_수량_1" xfId="32" xr:uid="{00000000-0005-0000-0000-00002C000000}"/>
    <cellStyle name="_수량_1_Dongbu(0424 최종)" xfId="1430" xr:uid="{00000000-0005-0000-0000-00002D000000}"/>
    <cellStyle name="_수량_2" xfId="33" xr:uid="{00000000-0005-0000-0000-00002E000000}"/>
    <cellStyle name="_수량1" xfId="34" xr:uid="{00000000-0005-0000-0000-00002F000000}"/>
    <cellStyle name="_수량1_1" xfId="35" xr:uid="{00000000-0005-0000-0000-000030000000}"/>
    <cellStyle name="_수량1_1_Dongbu(0424 최종)" xfId="36" xr:uid="{00000000-0005-0000-0000-000031000000}"/>
    <cellStyle name="_수량2" xfId="37" xr:uid="{00000000-0005-0000-0000-000032000000}"/>
    <cellStyle name="_수량2_1" xfId="38" xr:uid="{00000000-0005-0000-0000-000033000000}"/>
    <cellStyle name="_수량2_1_Dongbu(0424 최종)" xfId="39" xr:uid="{00000000-0005-0000-0000-000034000000}"/>
    <cellStyle name="_수량last" xfId="40" xr:uid="{00000000-0005-0000-0000-000035000000}"/>
    <cellStyle name="_수량last_1" xfId="41" xr:uid="{00000000-0005-0000-0000-000036000000}"/>
    <cellStyle name="_수량last_2" xfId="42" xr:uid="{00000000-0005-0000-0000-000037000000}"/>
    <cellStyle name="_수익성분석" xfId="43" xr:uid="{00000000-0005-0000-0000-000038000000}"/>
    <cellStyle name="_원주기업도시(0612)-금융" xfId="1431" xr:uid="{00000000-0005-0000-0000-000039000000}"/>
    <cellStyle name="_작업맨" xfId="1432" xr:uid="{00000000-0005-0000-0000-00003A000000}"/>
    <cellStyle name="_제15회건설분담금신청서" xfId="44" xr:uid="{00000000-0005-0000-0000-00003B000000}"/>
    <cellStyle name="_청주시하수관거BTL_FM_050804_PHG" xfId="45" xr:uid="{00000000-0005-0000-0000-00003C000000}"/>
    <cellStyle name="_청주시하수관거BTL_FM_050804_PHG_경주시하수관거BTL_FM_050811" xfId="46" xr:uid="{00000000-0005-0000-0000-00003D000000}"/>
    <cellStyle name="_청주시하수관거BTL_FM_050804_PHG_경주시하수관거BTL_FM_050811_관거BTL_FM(북제주)_060910(정)" xfId="47" xr:uid="{00000000-0005-0000-0000-00003E000000}"/>
    <cellStyle name="_청주시하수관거BTL_FM_050804_PHG_경주시하수관거BTL_FM_050811_관거BTL_FM(북제주)_060913(정)ver3" xfId="48" xr:uid="{00000000-0005-0000-0000-00003F000000}"/>
    <cellStyle name="_청주시하수관거BTL_FM_050804_PHG_경주시하수관거BTL_FM_050811_관거BTL_FM(파주)_061107ver2" xfId="49" xr:uid="{00000000-0005-0000-0000-000040000000}"/>
    <cellStyle name="_청주시하수관거BTL_FM_050804_PHG_경주시하수관거BTL_FM_050811_관거BTL_FM(파주)사업분석1117ver1" xfId="50" xr:uid="{00000000-0005-0000-0000-000041000000}"/>
    <cellStyle name="_청주시하수관거BTL_FM_050804_PHG_경주시하수관거BTL_FM_050811_관거BTL_FM(파주)사업분석1123ver1" xfId="51" xr:uid="{00000000-0005-0000-0000-000042000000}"/>
    <cellStyle name="_청주시하수관거BTL_FM_050804_PHG_경주시하수관거BTL_FM_050811_관거BTL_FM(홍천)_060918ver1" xfId="52" xr:uid="{00000000-0005-0000-0000-000043000000}"/>
    <cellStyle name="_청주시하수관거BTL_FM_050804_PHG_경주시하수관거BTL_FM_050911_1" xfId="53" xr:uid="{00000000-0005-0000-0000-000044000000}"/>
    <cellStyle name="_청주시하수관거BTL_FM_050804_PHG_경주시하수관거BTL_FM_050911_1_관거BTL_FM(북제주)_060910(정)" xfId="54" xr:uid="{00000000-0005-0000-0000-000045000000}"/>
    <cellStyle name="_청주시하수관거BTL_FM_050804_PHG_경주시하수관거BTL_FM_050911_1_관거BTL_FM(북제주)_060913(정)ver3" xfId="55" xr:uid="{00000000-0005-0000-0000-000046000000}"/>
    <cellStyle name="_청주시하수관거BTL_FM_050804_PHG_경주시하수관거BTL_FM_050911_1_관거BTL_FM(북제주)_060915ver1" xfId="56" xr:uid="{00000000-0005-0000-0000-000047000000}"/>
    <cellStyle name="_청주시하수관거BTL_FM_050804_PHG_경주시하수관거BTL_FM_050911_1_관거BTL_FM(파주)_061107ver2" xfId="57" xr:uid="{00000000-0005-0000-0000-000048000000}"/>
    <cellStyle name="_청주시하수관거BTL_FM_050804_PHG_경주시하수관거BTL_FM_050911_1_관거BTL_FM(파주)사업분석1117ver1" xfId="58" xr:uid="{00000000-0005-0000-0000-000049000000}"/>
    <cellStyle name="_청주시하수관거BTL_FM_050804_PHG_경주시하수관거BTL_FM_050911_1_관거BTL_FM(파주)사업분석1123ver1" xfId="59" xr:uid="{00000000-0005-0000-0000-00004A000000}"/>
    <cellStyle name="_청주시하수관거BTL_FM_050804_PHG_경주시하수관거BTL_FM_050911_1_관거BTL_FM(홍천)_060918ver1" xfId="60" xr:uid="{00000000-0005-0000-0000-00004B000000}"/>
    <cellStyle name="_청주시하수관거BTL_FM_050804_PHG_청주시하수관거BTL_FM_050811_1" xfId="61" xr:uid="{00000000-0005-0000-0000-00004C000000}"/>
    <cellStyle name="_청주시하수관거BTL_FM_050804_PHG_청주시하수관거BTL_FM_050811_1_관거BTL_FM(북제주)_060910(정)" xfId="62" xr:uid="{00000000-0005-0000-0000-00004D000000}"/>
    <cellStyle name="_청주시하수관거BTL_FM_050804_PHG_청주시하수관거BTL_FM_050811_1_관거BTL_FM(북제주)_060913(정)ver3" xfId="63" xr:uid="{00000000-0005-0000-0000-00004E000000}"/>
    <cellStyle name="_청주시하수관거BTL_FM_050804_PHG_청주시하수관거BTL_FM_050811_1_관거BTL_FM(북제주)_060915ver1" xfId="64" xr:uid="{00000000-0005-0000-0000-00004F000000}"/>
    <cellStyle name="_청주시하수관거BTL_FM_050804_PHG_청주시하수관거BTL_FM_050811_1_관거BTL_FM(파주)_061107ver2" xfId="65" xr:uid="{00000000-0005-0000-0000-000050000000}"/>
    <cellStyle name="_청주시하수관거BTL_FM_050804_PHG_청주시하수관거BTL_FM_050811_1_관거BTL_FM(파주)사업분석1117ver1" xfId="66" xr:uid="{00000000-0005-0000-0000-000051000000}"/>
    <cellStyle name="_청주시하수관거BTL_FM_050804_PHG_청주시하수관거BTL_FM_050811_1_관거BTL_FM(파주)사업분석1123ver1" xfId="67" xr:uid="{00000000-0005-0000-0000-000052000000}"/>
    <cellStyle name="_청주시하수관거BTL_FM_050804_PHG_청주시하수관거BTL_FM_050811_1_관거BTL_FM(홍천)_060918ver1" xfId="68" xr:uid="{00000000-0005-0000-0000-000053000000}"/>
    <cellStyle name="_청주시하수관거BTL_FM_050804_PHG_청주시하수관거BTL_FM_050817" xfId="69" xr:uid="{00000000-0005-0000-0000-000054000000}"/>
    <cellStyle name="_청주시하수관거BTL_FM_050804_PHG_청주시하수관거BTL_FM_050817_관거BTL_FM(북제주)_060910(정)" xfId="70" xr:uid="{00000000-0005-0000-0000-000055000000}"/>
    <cellStyle name="_청주시하수관거BTL_FM_050804_PHG_청주시하수관거BTL_FM_050817_관거BTL_FM(북제주)_060913(정)ver3" xfId="71" xr:uid="{00000000-0005-0000-0000-000056000000}"/>
    <cellStyle name="_청주시하수관거BTL_FM_050804_PHG_청주시하수관거BTL_FM_050817_관거BTL_FM(북제주)_060915ver1" xfId="72" xr:uid="{00000000-0005-0000-0000-000057000000}"/>
    <cellStyle name="_청주시하수관거BTL_FM_050804_PHG_청주시하수관거BTL_FM_050817_관거BTL_FM(파주)_061107ver2" xfId="73" xr:uid="{00000000-0005-0000-0000-000058000000}"/>
    <cellStyle name="_청주시하수관거BTL_FM_050804_PHG_청주시하수관거BTL_FM_050817_관거BTL_FM(파주)사업분석1117ver1" xfId="74" xr:uid="{00000000-0005-0000-0000-000059000000}"/>
    <cellStyle name="_청주시하수관거BTL_FM_050804_PHG_청주시하수관거BTL_FM_050817_관거BTL_FM(파주)사업분석1123ver1" xfId="75" xr:uid="{00000000-0005-0000-0000-00005A000000}"/>
    <cellStyle name="_청주시하수관거BTL_FM_050804_PHG_청주시하수관거BTL_FM_050817_관거BTL_FM(홍천)_060918ver1" xfId="76" xr:uid="{00000000-0005-0000-0000-00005B000000}"/>
    <cellStyle name="_토목개발사업(060607)" xfId="77" xr:uid="{00000000-0005-0000-0000-00005C000000}"/>
    <cellStyle name="_평가점수(인천BTL2인)0323VER2" xfId="78" xr:uid="{00000000-0005-0000-0000-00005D000000}"/>
    <cellStyle name="_플랜트 입찰추진관련" xfId="79" xr:uid="{00000000-0005-0000-0000-00005E000000}"/>
    <cellStyle name="_해지시지급금" xfId="80" xr:uid="{00000000-0005-0000-0000-00005F000000}"/>
    <cellStyle name="¤@?e_laroux" xfId="1433" xr:uid="{00000000-0005-0000-0000-000060000000}"/>
    <cellStyle name="¤d¤A|i[0]_laroux" xfId="1434" xr:uid="{00000000-0005-0000-0000-000061000000}"/>
    <cellStyle name="¤d¤A|i_laroux" xfId="1435" xr:uid="{00000000-0005-0000-0000-000062000000}"/>
    <cellStyle name="=C:\WINNT35\SYSTEM32\COMMAND.COM" xfId="11580" xr:uid="{00000000-0005-0000-0000-000063000000}"/>
    <cellStyle name="0" xfId="1436" xr:uid="{00000000-0005-0000-0000-000064000000}"/>
    <cellStyle name="0_원주부하계산" xfId="1437" xr:uid="{00000000-0005-0000-0000-000065000000}"/>
    <cellStyle name="1월" xfId="81" xr:uid="{00000000-0005-0000-0000-000066000000}"/>
    <cellStyle name="2)" xfId="1438" xr:uid="{00000000-0005-0000-0000-000067000000}"/>
    <cellStyle name="20% - Accent1" xfId="1439" xr:uid="{00000000-0005-0000-0000-000068000000}"/>
    <cellStyle name="20% - Accent2" xfId="1440" xr:uid="{00000000-0005-0000-0000-000069000000}"/>
    <cellStyle name="20% - Accent3" xfId="1441" xr:uid="{00000000-0005-0000-0000-00006A000000}"/>
    <cellStyle name="20% - Accent4" xfId="1442" xr:uid="{00000000-0005-0000-0000-00006B000000}"/>
    <cellStyle name="20% - Accent5" xfId="1443" xr:uid="{00000000-0005-0000-0000-00006C000000}"/>
    <cellStyle name="20% - Accent6" xfId="1444" xr:uid="{00000000-0005-0000-0000-00006D000000}"/>
    <cellStyle name="20% - 강조색1 2" xfId="1329" xr:uid="{00000000-0005-0000-0000-00006E000000}"/>
    <cellStyle name="20% - 강조색2 2" xfId="1330" xr:uid="{00000000-0005-0000-0000-00006F000000}"/>
    <cellStyle name="20% - 강조색3 2" xfId="1331" xr:uid="{00000000-0005-0000-0000-000070000000}"/>
    <cellStyle name="20% - 강조색4 2" xfId="1332" xr:uid="{00000000-0005-0000-0000-000071000000}"/>
    <cellStyle name="20% - 강조색5 2" xfId="1333" xr:uid="{00000000-0005-0000-0000-000072000000}"/>
    <cellStyle name="20% - 강조색6 2" xfId="1334" xr:uid="{00000000-0005-0000-0000-000073000000}"/>
    <cellStyle name="³f¹o [0]_RESULTS" xfId="1445" xr:uid="{00000000-0005-0000-0000-000074000000}"/>
    <cellStyle name="³f¹o[0]_laroux" xfId="1446" xr:uid="{00000000-0005-0000-0000-000075000000}"/>
    <cellStyle name="³f¹o_laroux" xfId="1447" xr:uid="{00000000-0005-0000-0000-000076000000}"/>
    <cellStyle name="40% - Accent1" xfId="1448" xr:uid="{00000000-0005-0000-0000-000077000000}"/>
    <cellStyle name="40% - Accent2" xfId="1449" xr:uid="{00000000-0005-0000-0000-000078000000}"/>
    <cellStyle name="40% - Accent3" xfId="1450" xr:uid="{00000000-0005-0000-0000-000079000000}"/>
    <cellStyle name="40% - Accent4" xfId="1451" xr:uid="{00000000-0005-0000-0000-00007A000000}"/>
    <cellStyle name="40% - Accent5" xfId="1452" xr:uid="{00000000-0005-0000-0000-00007B000000}"/>
    <cellStyle name="40% - Accent6" xfId="1453" xr:uid="{00000000-0005-0000-0000-00007C000000}"/>
    <cellStyle name="40% - 강조색1 2" xfId="1335" xr:uid="{00000000-0005-0000-0000-00007D000000}"/>
    <cellStyle name="40% - 강조색2 2" xfId="1336" xr:uid="{00000000-0005-0000-0000-00007E000000}"/>
    <cellStyle name="40% - 강조색3 2" xfId="1337" xr:uid="{00000000-0005-0000-0000-00007F000000}"/>
    <cellStyle name="40% - 강조색4 2" xfId="1338" xr:uid="{00000000-0005-0000-0000-000080000000}"/>
    <cellStyle name="40% - 강조색5 2" xfId="1339" xr:uid="{00000000-0005-0000-0000-000081000000}"/>
    <cellStyle name="40% - 강조색6 2" xfId="1340" xr:uid="{00000000-0005-0000-0000-000082000000}"/>
    <cellStyle name="60" xfId="82" xr:uid="{00000000-0005-0000-0000-000083000000}"/>
    <cellStyle name="60% - Accent1" xfId="1454" xr:uid="{00000000-0005-0000-0000-000084000000}"/>
    <cellStyle name="60% - Accent2" xfId="1455" xr:uid="{00000000-0005-0000-0000-000085000000}"/>
    <cellStyle name="60% - Accent3" xfId="1456" xr:uid="{00000000-0005-0000-0000-000086000000}"/>
    <cellStyle name="60% - Accent4" xfId="1457" xr:uid="{00000000-0005-0000-0000-000087000000}"/>
    <cellStyle name="60% - Accent5" xfId="1458" xr:uid="{00000000-0005-0000-0000-000088000000}"/>
    <cellStyle name="60% - Accent6" xfId="1459" xr:uid="{00000000-0005-0000-0000-000089000000}"/>
    <cellStyle name="60% - 강조색1 2" xfId="1341" xr:uid="{00000000-0005-0000-0000-00008A000000}"/>
    <cellStyle name="60% - 강조색2 2" xfId="1342" xr:uid="{00000000-0005-0000-0000-00008B000000}"/>
    <cellStyle name="60% - 강조색3 2" xfId="1343" xr:uid="{00000000-0005-0000-0000-00008C000000}"/>
    <cellStyle name="60% - 강조색4 2" xfId="1344" xr:uid="{00000000-0005-0000-0000-00008D000000}"/>
    <cellStyle name="60% - 강조색5 2" xfId="1345" xr:uid="{00000000-0005-0000-0000-00008E000000}"/>
    <cellStyle name="60% - 강조색6 2" xfId="1346" xr:uid="{00000000-0005-0000-0000-00008F000000}"/>
    <cellStyle name="a [0]_OTD thru NOR " xfId="83" xr:uid="{00000000-0005-0000-0000-000090000000}"/>
    <cellStyle name="A¨­￠￢￠O [0]_INQUIRY ￠?￥i¨u¡AAⓒ￢Aⓒª " xfId="84" xr:uid="{00000000-0005-0000-0000-000091000000}"/>
    <cellStyle name="A¨­￠￢￠O_INQUIRY ￠?￥i¨u¡AAⓒ￢Aⓒª " xfId="85" xr:uid="{00000000-0005-0000-0000-000092000000}"/>
    <cellStyle name="Accent1" xfId="1460" xr:uid="{00000000-0005-0000-0000-000093000000}"/>
    <cellStyle name="Accent2" xfId="1461" xr:uid="{00000000-0005-0000-0000-000094000000}"/>
    <cellStyle name="Accent3" xfId="1462" xr:uid="{00000000-0005-0000-0000-000095000000}"/>
    <cellStyle name="Accent4" xfId="1463" xr:uid="{00000000-0005-0000-0000-000096000000}"/>
    <cellStyle name="Accent5" xfId="1464" xr:uid="{00000000-0005-0000-0000-000097000000}"/>
    <cellStyle name="Accent6" xfId="1465" xr:uid="{00000000-0005-0000-0000-000098000000}"/>
    <cellStyle name="ÅëÈ­ [0]_´ÙÀÌÅ© ÇöÈ²ÀÛ¼º" xfId="86" xr:uid="{00000000-0005-0000-0000-000099000000}"/>
    <cellStyle name="AeE­ [0]_°u¸RC×¸n_¾÷A¾º° " xfId="1466" xr:uid="{00000000-0005-0000-0000-00009A000000}"/>
    <cellStyle name="ÅëÈ­_´ÙÀÌÅ© ÇöÈ²ÀÛ¼º" xfId="87" xr:uid="{00000000-0005-0000-0000-00009B000000}"/>
    <cellStyle name="AeE­_°u¸RC×¸n_¾÷A¾º° " xfId="1467" xr:uid="{00000000-0005-0000-0000-00009C000000}"/>
    <cellStyle name="AeE¡ⓒ [0]_INQUIRY ￠?￥i¨u¡AAⓒ￢Aⓒª " xfId="88" xr:uid="{00000000-0005-0000-0000-00009D000000}"/>
    <cellStyle name="AeE¡ⓒ_INQUIRY ￠?￥i¨u¡AAⓒ￢Aⓒª " xfId="89" xr:uid="{00000000-0005-0000-0000-00009E000000}"/>
    <cellStyle name="ALIGNMENT" xfId="90" xr:uid="{00000000-0005-0000-0000-00009F000000}"/>
    <cellStyle name="ÄÞ¸¶ [0]_´ÙÀÌÅ© ÇöÈ²ÀÛ¼º" xfId="91" xr:uid="{00000000-0005-0000-0000-0000A0000000}"/>
    <cellStyle name="AÞ¸¶ [0]_°u¸RC×¸n_¾÷A¾º° " xfId="1468" xr:uid="{00000000-0005-0000-0000-0000A1000000}"/>
    <cellStyle name="ÄÞ¸¶_´ÙÀÌÅ© ÇöÈ²ÀÛ¼º" xfId="92" xr:uid="{00000000-0005-0000-0000-0000A2000000}"/>
    <cellStyle name="AÞ¸¶_°u¸RC×¸n_¾÷A¾º° " xfId="1469" xr:uid="{00000000-0005-0000-0000-0000A3000000}"/>
    <cellStyle name="Bad" xfId="1470" xr:uid="{00000000-0005-0000-0000-0000A4000000}"/>
    <cellStyle name="Bridge " xfId="93" xr:uid="{00000000-0005-0000-0000-0000A5000000}"/>
    <cellStyle name="C¡IA¨ª_¡ic¨u¡A¨￢I¨￢¡Æ AN¡Æe " xfId="94" xr:uid="{00000000-0005-0000-0000-0000A6000000}"/>
    <cellStyle name="Ç¥ÁØ_´ÙÀÌÅ© ¼ö·®»êÃâ¼­" xfId="95" xr:uid="{00000000-0005-0000-0000-0000A7000000}"/>
    <cellStyle name="C￥AØ_¿μ¾÷CoE² " xfId="96" xr:uid="{00000000-0005-0000-0000-0000A8000000}"/>
    <cellStyle name="Calc Currency (0)" xfId="97" xr:uid="{00000000-0005-0000-0000-0000A9000000}"/>
    <cellStyle name="Calc Currency (0) 2" xfId="1471" xr:uid="{00000000-0005-0000-0000-0000AA000000}"/>
    <cellStyle name="Calc0" xfId="98" xr:uid="{00000000-0005-0000-0000-0000AB000000}"/>
    <cellStyle name="Calc2" xfId="99" xr:uid="{00000000-0005-0000-0000-0000AC000000}"/>
    <cellStyle name="Calc4" xfId="100" xr:uid="{00000000-0005-0000-0000-0000AD000000}"/>
    <cellStyle name="Calculation" xfId="1472" xr:uid="{00000000-0005-0000-0000-0000AE000000}"/>
    <cellStyle name="Calculation 2" xfId="13196" xr:uid="{00000000-0005-0000-0000-0000AF000000}"/>
    <cellStyle name="Calculation 2 2" xfId="13245" xr:uid="{00000000-0005-0000-0000-0000B0000000}"/>
    <cellStyle name="Cash" xfId="101" xr:uid="{00000000-0005-0000-0000-0000B1000000}"/>
    <cellStyle name="category" xfId="102" xr:uid="{00000000-0005-0000-0000-0000B2000000}"/>
    <cellStyle name="Check Cell" xfId="1473" xr:uid="{00000000-0005-0000-0000-0000B3000000}"/>
    <cellStyle name="columns_array" xfId="103" xr:uid="{00000000-0005-0000-0000-0000B4000000}"/>
    <cellStyle name="Comma" xfId="104" xr:uid="{00000000-0005-0000-0000-0000B5000000}"/>
    <cellStyle name="Comma [0]" xfId="105" xr:uid="{00000000-0005-0000-0000-0000B6000000}"/>
    <cellStyle name="Comma [0] 2" xfId="1385" xr:uid="{00000000-0005-0000-0000-0000B7000000}"/>
    <cellStyle name="Comma [0] 2 2" xfId="13170" xr:uid="{00000000-0005-0000-0000-0000B8000000}"/>
    <cellStyle name="Comma [0] 2 3" xfId="12361" xr:uid="{00000000-0005-0000-0000-0000B9000000}"/>
    <cellStyle name="Comma [0] 3" xfId="1474" xr:uid="{00000000-0005-0000-0000-0000BA000000}"/>
    <cellStyle name="Comma [0]_Project Vodka_Valuation Sheet_IRR_Version3" xfId="11621" xr:uid="{00000000-0005-0000-0000-0000BB000000}"/>
    <cellStyle name="comma zerodec" xfId="106" xr:uid="{00000000-0005-0000-0000-0000BC000000}"/>
    <cellStyle name="comma zerodec 2" xfId="1475" xr:uid="{00000000-0005-0000-0000-0000BD000000}"/>
    <cellStyle name="Comma_ SG&amp;A Bridge " xfId="107" xr:uid="{00000000-0005-0000-0000-0000BE000000}"/>
    <cellStyle name="Comma0" xfId="1476" xr:uid="{00000000-0005-0000-0000-0000BF000000}"/>
    <cellStyle name="Copied" xfId="1477" xr:uid="{00000000-0005-0000-0000-0000C0000000}"/>
    <cellStyle name="Curren?_x0012_퐀_x0017_?" xfId="108" xr:uid="{00000000-0005-0000-0000-0000C1000000}"/>
    <cellStyle name="Currency" xfId="109" xr:uid="{00000000-0005-0000-0000-0000C2000000}"/>
    <cellStyle name="Currency [0]" xfId="110" xr:uid="{00000000-0005-0000-0000-0000C3000000}"/>
    <cellStyle name="Currency [0] 2" xfId="1478" xr:uid="{00000000-0005-0000-0000-0000C4000000}"/>
    <cellStyle name="Currency_ SG&amp;A Bridge " xfId="111" xr:uid="{00000000-0005-0000-0000-0000C5000000}"/>
    <cellStyle name="Currency0" xfId="1479" xr:uid="{00000000-0005-0000-0000-0000C6000000}"/>
    <cellStyle name="Currency1" xfId="112" xr:uid="{00000000-0005-0000-0000-0000C7000000}"/>
    <cellStyle name="Currency2" xfId="113" xr:uid="{00000000-0005-0000-0000-0000C8000000}"/>
    <cellStyle name="Date" xfId="114" xr:uid="{00000000-0005-0000-0000-0000C9000000}"/>
    <cellStyle name="Date 2" xfId="1480" xr:uid="{00000000-0005-0000-0000-0000CA000000}"/>
    <cellStyle name="Dezimal [0]_Kalkmilchbedarf" xfId="115" xr:uid="{00000000-0005-0000-0000-0000CB000000}"/>
    <cellStyle name="Dezimal_Kalkmilchbedarf" xfId="116" xr:uid="{00000000-0005-0000-0000-0000CC000000}"/>
    <cellStyle name="Dollar (zero dec)" xfId="117" xr:uid="{00000000-0005-0000-0000-0000CD000000}"/>
    <cellStyle name="Dollar (zero dec) 2" xfId="1481" xr:uid="{00000000-0005-0000-0000-0000CE000000}"/>
    <cellStyle name="DWF1.5-3.0split" xfId="118" xr:uid="{00000000-0005-0000-0000-0000CF000000}"/>
    <cellStyle name="DWFsplit0-1.5" xfId="119" xr:uid="{00000000-0005-0000-0000-0000D0000000}"/>
    <cellStyle name="DWFsplit0-1.5 2" xfId="1482" xr:uid="{00000000-0005-0000-0000-0000D1000000}"/>
    <cellStyle name="DWFsplit0-1.5 2 2" xfId="13197" xr:uid="{00000000-0005-0000-0000-0000D2000000}"/>
    <cellStyle name="DWFsplit0-1.5 2 3" xfId="12386" xr:uid="{00000000-0005-0000-0000-0000D3000000}"/>
    <cellStyle name="DWFsplit0-1.5 3" xfId="12427" xr:uid="{00000000-0005-0000-0000-0000D4000000}"/>
    <cellStyle name="DWFsplit0-1.5 4" xfId="11623" xr:uid="{00000000-0005-0000-0000-0000D5000000}"/>
    <cellStyle name="eet1_Q1" xfId="120" xr:uid="{00000000-0005-0000-0000-0000D6000000}"/>
    <cellStyle name="Entered" xfId="1483" xr:uid="{00000000-0005-0000-0000-0000D7000000}"/>
    <cellStyle name="Euro" xfId="121" xr:uid="{00000000-0005-0000-0000-0000D8000000}"/>
    <cellStyle name="Euro 2" xfId="1347" xr:uid="{00000000-0005-0000-0000-0000D9000000}"/>
    <cellStyle name="Euro 3" xfId="1484" xr:uid="{00000000-0005-0000-0000-0000DA000000}"/>
    <cellStyle name="Explanatory Text" xfId="1485" xr:uid="{00000000-0005-0000-0000-0000DB000000}"/>
    <cellStyle name="Fixed" xfId="122" xr:uid="{00000000-0005-0000-0000-0000DC000000}"/>
    <cellStyle name="Fixed 2" xfId="1486" xr:uid="{00000000-0005-0000-0000-0000DD000000}"/>
    <cellStyle name="Followed Hyperlink" xfId="123" xr:uid="{00000000-0005-0000-0000-0000DE000000}"/>
    <cellStyle name="Good" xfId="1487" xr:uid="{00000000-0005-0000-0000-0000DF000000}"/>
    <cellStyle name="Grey" xfId="124" xr:uid="{00000000-0005-0000-0000-0000E0000000}"/>
    <cellStyle name="Grey 10" xfId="125" xr:uid="{00000000-0005-0000-0000-0000E1000000}"/>
    <cellStyle name="Grey 11" xfId="126" xr:uid="{00000000-0005-0000-0000-0000E2000000}"/>
    <cellStyle name="Grey 12" xfId="127" xr:uid="{00000000-0005-0000-0000-0000E3000000}"/>
    <cellStyle name="Grey 13" xfId="128" xr:uid="{00000000-0005-0000-0000-0000E4000000}"/>
    <cellStyle name="Grey 14" xfId="129" xr:uid="{00000000-0005-0000-0000-0000E5000000}"/>
    <cellStyle name="Grey 15" xfId="130" xr:uid="{00000000-0005-0000-0000-0000E6000000}"/>
    <cellStyle name="Grey 16" xfId="131" xr:uid="{00000000-0005-0000-0000-0000E7000000}"/>
    <cellStyle name="Grey 17" xfId="132" xr:uid="{00000000-0005-0000-0000-0000E8000000}"/>
    <cellStyle name="Grey 18" xfId="133" xr:uid="{00000000-0005-0000-0000-0000E9000000}"/>
    <cellStyle name="Grey 19" xfId="134" xr:uid="{00000000-0005-0000-0000-0000EA000000}"/>
    <cellStyle name="Grey 2" xfId="135" xr:uid="{00000000-0005-0000-0000-0000EB000000}"/>
    <cellStyle name="Grey 20" xfId="136" xr:uid="{00000000-0005-0000-0000-0000EC000000}"/>
    <cellStyle name="Grey 21" xfId="137" xr:uid="{00000000-0005-0000-0000-0000ED000000}"/>
    <cellStyle name="Grey 22" xfId="138" xr:uid="{00000000-0005-0000-0000-0000EE000000}"/>
    <cellStyle name="Grey 23" xfId="139" xr:uid="{00000000-0005-0000-0000-0000EF000000}"/>
    <cellStyle name="Grey 24" xfId="140" xr:uid="{00000000-0005-0000-0000-0000F0000000}"/>
    <cellStyle name="Grey 25" xfId="141" xr:uid="{00000000-0005-0000-0000-0000F1000000}"/>
    <cellStyle name="Grey 26" xfId="142" xr:uid="{00000000-0005-0000-0000-0000F2000000}"/>
    <cellStyle name="Grey 27" xfId="143" xr:uid="{00000000-0005-0000-0000-0000F3000000}"/>
    <cellStyle name="Grey 28" xfId="144" xr:uid="{00000000-0005-0000-0000-0000F4000000}"/>
    <cellStyle name="Grey 29" xfId="145" xr:uid="{00000000-0005-0000-0000-0000F5000000}"/>
    <cellStyle name="Grey 3" xfId="146" xr:uid="{00000000-0005-0000-0000-0000F6000000}"/>
    <cellStyle name="Grey 30" xfId="147" xr:uid="{00000000-0005-0000-0000-0000F7000000}"/>
    <cellStyle name="Grey 31" xfId="148" xr:uid="{00000000-0005-0000-0000-0000F8000000}"/>
    <cellStyle name="Grey 32" xfId="149" xr:uid="{00000000-0005-0000-0000-0000F9000000}"/>
    <cellStyle name="Grey 33" xfId="150" xr:uid="{00000000-0005-0000-0000-0000FA000000}"/>
    <cellStyle name="Grey 34" xfId="151" xr:uid="{00000000-0005-0000-0000-0000FB000000}"/>
    <cellStyle name="Grey 35" xfId="152" xr:uid="{00000000-0005-0000-0000-0000FC000000}"/>
    <cellStyle name="Grey 36" xfId="153" xr:uid="{00000000-0005-0000-0000-0000FD000000}"/>
    <cellStyle name="Grey 37" xfId="154" xr:uid="{00000000-0005-0000-0000-0000FE000000}"/>
    <cellStyle name="Grey 38" xfId="155" xr:uid="{00000000-0005-0000-0000-0000FF000000}"/>
    <cellStyle name="Grey 39" xfId="156" xr:uid="{00000000-0005-0000-0000-000000010000}"/>
    <cellStyle name="Grey 4" xfId="157" xr:uid="{00000000-0005-0000-0000-000001010000}"/>
    <cellStyle name="Grey 40" xfId="158" xr:uid="{00000000-0005-0000-0000-000002010000}"/>
    <cellStyle name="Grey 41" xfId="159" xr:uid="{00000000-0005-0000-0000-000003010000}"/>
    <cellStyle name="Grey 42" xfId="160" xr:uid="{00000000-0005-0000-0000-000004010000}"/>
    <cellStyle name="Grey 43" xfId="161" xr:uid="{00000000-0005-0000-0000-000005010000}"/>
    <cellStyle name="Grey 5" xfId="162" xr:uid="{00000000-0005-0000-0000-000006010000}"/>
    <cellStyle name="Grey 6" xfId="163" xr:uid="{00000000-0005-0000-0000-000007010000}"/>
    <cellStyle name="Grey 7" xfId="164" xr:uid="{00000000-0005-0000-0000-000008010000}"/>
    <cellStyle name="Grey 8" xfId="165" xr:uid="{00000000-0005-0000-0000-000009010000}"/>
    <cellStyle name="Grey 9" xfId="166" xr:uid="{00000000-0005-0000-0000-00000A010000}"/>
    <cellStyle name="Grey_편익산정" xfId="167" xr:uid="{00000000-0005-0000-0000-00000B010000}"/>
    <cellStyle name="HEADER" xfId="168" xr:uid="{00000000-0005-0000-0000-00000C010000}"/>
    <cellStyle name="Header1" xfId="169" xr:uid="{00000000-0005-0000-0000-00000D010000}"/>
    <cellStyle name="Header2" xfId="170" xr:uid="{00000000-0005-0000-0000-00000E010000}"/>
    <cellStyle name="Header2 2" xfId="1488" xr:uid="{00000000-0005-0000-0000-00000F010000}"/>
    <cellStyle name="Header2 2 2" xfId="13198" xr:uid="{00000000-0005-0000-0000-000010010000}"/>
    <cellStyle name="Header2 2 3" xfId="12387" xr:uid="{00000000-0005-0000-0000-000011010000}"/>
    <cellStyle name="Header2 3" xfId="12428" xr:uid="{00000000-0005-0000-0000-000012010000}"/>
    <cellStyle name="Header2 4" xfId="11624" xr:uid="{00000000-0005-0000-0000-000013010000}"/>
    <cellStyle name="Heading 1" xfId="1489" xr:uid="{00000000-0005-0000-0000-000014010000}"/>
    <cellStyle name="Heading 2" xfId="1490" xr:uid="{00000000-0005-0000-0000-000015010000}"/>
    <cellStyle name="Heading 3" xfId="1491" xr:uid="{00000000-0005-0000-0000-000016010000}"/>
    <cellStyle name="Heading 4" xfId="1492" xr:uid="{00000000-0005-0000-0000-000017010000}"/>
    <cellStyle name="Heading1" xfId="171" xr:uid="{00000000-0005-0000-0000-000018010000}"/>
    <cellStyle name="Heading1 2" xfId="1493" xr:uid="{00000000-0005-0000-0000-000019010000}"/>
    <cellStyle name="Heading2" xfId="172" xr:uid="{00000000-0005-0000-0000-00001A010000}"/>
    <cellStyle name="Heading2 2" xfId="1494" xr:uid="{00000000-0005-0000-0000-00001B010000}"/>
    <cellStyle name="Heading3" xfId="173" xr:uid="{00000000-0005-0000-0000-00001C010000}"/>
    <cellStyle name="Heading4" xfId="174" xr:uid="{00000000-0005-0000-0000-00001D010000}"/>
    <cellStyle name="Hyperlink" xfId="175" xr:uid="{00000000-0005-0000-0000-00001E010000}"/>
    <cellStyle name="_x0004_ÌÐ_x0004_" xfId="1495" xr:uid="{00000000-0005-0000-0000-00001F010000}"/>
    <cellStyle name="iles|_x0005_h" xfId="176" xr:uid="{00000000-0005-0000-0000-000020010000}"/>
    <cellStyle name="Input" xfId="1496" xr:uid="{00000000-0005-0000-0000-000021010000}"/>
    <cellStyle name="Input [yellow]" xfId="177" xr:uid="{00000000-0005-0000-0000-000022010000}"/>
    <cellStyle name="Input [yellow] 10" xfId="178" xr:uid="{00000000-0005-0000-0000-000023010000}"/>
    <cellStyle name="Input [yellow] 11" xfId="179" xr:uid="{00000000-0005-0000-0000-000024010000}"/>
    <cellStyle name="Input [yellow] 12" xfId="180" xr:uid="{00000000-0005-0000-0000-000025010000}"/>
    <cellStyle name="Input [yellow] 13" xfId="181" xr:uid="{00000000-0005-0000-0000-000026010000}"/>
    <cellStyle name="Input [yellow] 14" xfId="182" xr:uid="{00000000-0005-0000-0000-000027010000}"/>
    <cellStyle name="Input [yellow] 15" xfId="183" xr:uid="{00000000-0005-0000-0000-000028010000}"/>
    <cellStyle name="Input [yellow] 16" xfId="184" xr:uid="{00000000-0005-0000-0000-000029010000}"/>
    <cellStyle name="Input [yellow] 17" xfId="185" xr:uid="{00000000-0005-0000-0000-00002A010000}"/>
    <cellStyle name="Input [yellow] 18" xfId="186" xr:uid="{00000000-0005-0000-0000-00002B010000}"/>
    <cellStyle name="Input [yellow] 19" xfId="187" xr:uid="{00000000-0005-0000-0000-00002C010000}"/>
    <cellStyle name="Input [yellow] 2" xfId="188" xr:uid="{00000000-0005-0000-0000-00002D010000}"/>
    <cellStyle name="Input [yellow] 20" xfId="189" xr:uid="{00000000-0005-0000-0000-00002E010000}"/>
    <cellStyle name="Input [yellow] 21" xfId="190" xr:uid="{00000000-0005-0000-0000-00002F010000}"/>
    <cellStyle name="Input [yellow] 22" xfId="191" xr:uid="{00000000-0005-0000-0000-000030010000}"/>
    <cellStyle name="Input [yellow] 23" xfId="192" xr:uid="{00000000-0005-0000-0000-000031010000}"/>
    <cellStyle name="Input [yellow] 24" xfId="193" xr:uid="{00000000-0005-0000-0000-000032010000}"/>
    <cellStyle name="Input [yellow] 25" xfId="194" xr:uid="{00000000-0005-0000-0000-000033010000}"/>
    <cellStyle name="Input [yellow] 26" xfId="195" xr:uid="{00000000-0005-0000-0000-000034010000}"/>
    <cellStyle name="Input [yellow] 27" xfId="196" xr:uid="{00000000-0005-0000-0000-000035010000}"/>
    <cellStyle name="Input [yellow] 28" xfId="197" xr:uid="{00000000-0005-0000-0000-000036010000}"/>
    <cellStyle name="Input [yellow] 29" xfId="198" xr:uid="{00000000-0005-0000-0000-000037010000}"/>
    <cellStyle name="Input [yellow] 3" xfId="199" xr:uid="{00000000-0005-0000-0000-000038010000}"/>
    <cellStyle name="Input [yellow] 30" xfId="200" xr:uid="{00000000-0005-0000-0000-000039010000}"/>
    <cellStyle name="Input [yellow] 31" xfId="201" xr:uid="{00000000-0005-0000-0000-00003A010000}"/>
    <cellStyle name="Input [yellow] 32" xfId="202" xr:uid="{00000000-0005-0000-0000-00003B010000}"/>
    <cellStyle name="Input [yellow] 33" xfId="203" xr:uid="{00000000-0005-0000-0000-00003C010000}"/>
    <cellStyle name="Input [yellow] 34" xfId="204" xr:uid="{00000000-0005-0000-0000-00003D010000}"/>
    <cellStyle name="Input [yellow] 35" xfId="205" xr:uid="{00000000-0005-0000-0000-00003E010000}"/>
    <cellStyle name="Input [yellow] 36" xfId="206" xr:uid="{00000000-0005-0000-0000-00003F010000}"/>
    <cellStyle name="Input [yellow] 37" xfId="207" xr:uid="{00000000-0005-0000-0000-000040010000}"/>
    <cellStyle name="Input [yellow] 38" xfId="208" xr:uid="{00000000-0005-0000-0000-000041010000}"/>
    <cellStyle name="Input [yellow] 39" xfId="209" xr:uid="{00000000-0005-0000-0000-000042010000}"/>
    <cellStyle name="Input [yellow] 4" xfId="210" xr:uid="{00000000-0005-0000-0000-000043010000}"/>
    <cellStyle name="Input [yellow] 40" xfId="211" xr:uid="{00000000-0005-0000-0000-000044010000}"/>
    <cellStyle name="Input [yellow] 41" xfId="212" xr:uid="{00000000-0005-0000-0000-000045010000}"/>
    <cellStyle name="Input [yellow] 42" xfId="213" xr:uid="{00000000-0005-0000-0000-000046010000}"/>
    <cellStyle name="Input [yellow] 43" xfId="214" xr:uid="{00000000-0005-0000-0000-000047010000}"/>
    <cellStyle name="Input [yellow] 5" xfId="215" xr:uid="{00000000-0005-0000-0000-000048010000}"/>
    <cellStyle name="Input [yellow] 6" xfId="216" xr:uid="{00000000-0005-0000-0000-000049010000}"/>
    <cellStyle name="Input [yellow] 7" xfId="217" xr:uid="{00000000-0005-0000-0000-00004A010000}"/>
    <cellStyle name="Input [yellow] 8" xfId="218" xr:uid="{00000000-0005-0000-0000-00004B010000}"/>
    <cellStyle name="Input [yellow] 9" xfId="219" xr:uid="{00000000-0005-0000-0000-00004C010000}"/>
    <cellStyle name="Input [yellow]_편익산정" xfId="220" xr:uid="{00000000-0005-0000-0000-00004D010000}"/>
    <cellStyle name="Input 2" xfId="13199" xr:uid="{00000000-0005-0000-0000-00004E010000}"/>
    <cellStyle name="Input 2 2" xfId="13246" xr:uid="{00000000-0005-0000-0000-00004F010000}"/>
    <cellStyle name="Input 3" xfId="12398" xr:uid="{00000000-0005-0000-0000-000050010000}"/>
    <cellStyle name="Input 4" xfId="12397" xr:uid="{00000000-0005-0000-0000-000051010000}"/>
    <cellStyle name="KPMG Heading 1" xfId="221" xr:uid="{00000000-0005-0000-0000-000052010000}"/>
    <cellStyle name="KPMG Heading 2" xfId="222" xr:uid="{00000000-0005-0000-0000-000053010000}"/>
    <cellStyle name="KPMG Heading 3" xfId="223" xr:uid="{00000000-0005-0000-0000-000054010000}"/>
    <cellStyle name="KPMG Heading 4" xfId="224" xr:uid="{00000000-0005-0000-0000-000055010000}"/>
    <cellStyle name="KPMG Normal" xfId="225" xr:uid="{00000000-0005-0000-0000-000056010000}"/>
    <cellStyle name="KPMG Normal Text" xfId="1497" xr:uid="{00000000-0005-0000-0000-000057010000}"/>
    <cellStyle name="Label" xfId="226" xr:uid="{00000000-0005-0000-0000-000058010000}"/>
    <cellStyle name="les" xfId="227" xr:uid="{00000000-0005-0000-0000-000059010000}"/>
    <cellStyle name="Linked Cell" xfId="1498" xr:uid="{00000000-0005-0000-0000-00005A010000}"/>
    <cellStyle name="Milliers [0]_Arabian Spec" xfId="228" xr:uid="{00000000-0005-0000-0000-00005B010000}"/>
    <cellStyle name="Milliers_Arabian Spec" xfId="229" xr:uid="{00000000-0005-0000-0000-00005C010000}"/>
    <cellStyle name="mma_CASH &amp; DSO" xfId="230" xr:uid="{00000000-0005-0000-0000-00005D010000}"/>
    <cellStyle name="Model" xfId="231" xr:uid="{00000000-0005-0000-0000-00005E010000}"/>
    <cellStyle name="Mon?aire [0]_Arabian Spec" xfId="232" xr:uid="{00000000-0005-0000-0000-00005F010000}"/>
    <cellStyle name="Mon?aire_Arabian Spec" xfId="233" xr:uid="{00000000-0005-0000-0000-000060010000}"/>
    <cellStyle name="MS Proofing Tools" xfId="234" xr:uid="{00000000-0005-0000-0000-000061010000}"/>
    <cellStyle name="Neutral" xfId="1499" xr:uid="{00000000-0005-0000-0000-000062010000}"/>
    <cellStyle name="no dec" xfId="235" xr:uid="{00000000-0005-0000-0000-000063010000}"/>
    <cellStyle name="Normal - Style1" xfId="236" xr:uid="{00000000-0005-0000-0000-000064010000}"/>
    <cellStyle name="Normal - Style1 10" xfId="237" xr:uid="{00000000-0005-0000-0000-000065010000}"/>
    <cellStyle name="Normal - Style1 11" xfId="238" xr:uid="{00000000-0005-0000-0000-000066010000}"/>
    <cellStyle name="Normal - Style1 12" xfId="239" xr:uid="{00000000-0005-0000-0000-000067010000}"/>
    <cellStyle name="Normal - Style1 13" xfId="240" xr:uid="{00000000-0005-0000-0000-000068010000}"/>
    <cellStyle name="Normal - Style1 14" xfId="241" xr:uid="{00000000-0005-0000-0000-000069010000}"/>
    <cellStyle name="Normal - Style1 15" xfId="242" xr:uid="{00000000-0005-0000-0000-00006A010000}"/>
    <cellStyle name="Normal - Style1 16" xfId="243" xr:uid="{00000000-0005-0000-0000-00006B010000}"/>
    <cellStyle name="Normal - Style1 17" xfId="244" xr:uid="{00000000-0005-0000-0000-00006C010000}"/>
    <cellStyle name="Normal - Style1 18" xfId="245" xr:uid="{00000000-0005-0000-0000-00006D010000}"/>
    <cellStyle name="Normal - Style1 19" xfId="246" xr:uid="{00000000-0005-0000-0000-00006E010000}"/>
    <cellStyle name="Normal - Style1 2" xfId="247" xr:uid="{00000000-0005-0000-0000-00006F010000}"/>
    <cellStyle name="Normal - Style1 20" xfId="248" xr:uid="{00000000-0005-0000-0000-000070010000}"/>
    <cellStyle name="Normal - Style1 21" xfId="249" xr:uid="{00000000-0005-0000-0000-000071010000}"/>
    <cellStyle name="Normal - Style1 22" xfId="250" xr:uid="{00000000-0005-0000-0000-000072010000}"/>
    <cellStyle name="Normal - Style1 23" xfId="251" xr:uid="{00000000-0005-0000-0000-000073010000}"/>
    <cellStyle name="Normal - Style1 24" xfId="252" xr:uid="{00000000-0005-0000-0000-000074010000}"/>
    <cellStyle name="Normal - Style1 25" xfId="253" xr:uid="{00000000-0005-0000-0000-000075010000}"/>
    <cellStyle name="Normal - Style1 26" xfId="254" xr:uid="{00000000-0005-0000-0000-000076010000}"/>
    <cellStyle name="Normal - Style1 27" xfId="255" xr:uid="{00000000-0005-0000-0000-000077010000}"/>
    <cellStyle name="Normal - Style1 28" xfId="256" xr:uid="{00000000-0005-0000-0000-000078010000}"/>
    <cellStyle name="Normal - Style1 29" xfId="257" xr:uid="{00000000-0005-0000-0000-000079010000}"/>
    <cellStyle name="Normal - Style1 3" xfId="258" xr:uid="{00000000-0005-0000-0000-00007A010000}"/>
    <cellStyle name="Normal - Style1 30" xfId="259" xr:uid="{00000000-0005-0000-0000-00007B010000}"/>
    <cellStyle name="Normal - Style1 31" xfId="260" xr:uid="{00000000-0005-0000-0000-00007C010000}"/>
    <cellStyle name="Normal - Style1 32" xfId="261" xr:uid="{00000000-0005-0000-0000-00007D010000}"/>
    <cellStyle name="Normal - Style1 33" xfId="262" xr:uid="{00000000-0005-0000-0000-00007E010000}"/>
    <cellStyle name="Normal - Style1 34" xfId="263" xr:uid="{00000000-0005-0000-0000-00007F010000}"/>
    <cellStyle name="Normal - Style1 35" xfId="264" xr:uid="{00000000-0005-0000-0000-000080010000}"/>
    <cellStyle name="Normal - Style1 36" xfId="265" xr:uid="{00000000-0005-0000-0000-000081010000}"/>
    <cellStyle name="Normal - Style1 37" xfId="266" xr:uid="{00000000-0005-0000-0000-000082010000}"/>
    <cellStyle name="Normal - Style1 38" xfId="267" xr:uid="{00000000-0005-0000-0000-000083010000}"/>
    <cellStyle name="Normal - Style1 39" xfId="268" xr:uid="{00000000-0005-0000-0000-000084010000}"/>
    <cellStyle name="Normal - Style1 4" xfId="269" xr:uid="{00000000-0005-0000-0000-000085010000}"/>
    <cellStyle name="Normal - Style1 40" xfId="270" xr:uid="{00000000-0005-0000-0000-000086010000}"/>
    <cellStyle name="Normal - Style1 41" xfId="271" xr:uid="{00000000-0005-0000-0000-000087010000}"/>
    <cellStyle name="Normal - Style1 42" xfId="272" xr:uid="{00000000-0005-0000-0000-000088010000}"/>
    <cellStyle name="Normal - Style1 43" xfId="273" xr:uid="{00000000-0005-0000-0000-000089010000}"/>
    <cellStyle name="Normal - Style1 5" xfId="274" xr:uid="{00000000-0005-0000-0000-00008A010000}"/>
    <cellStyle name="Normal - Style1 6" xfId="275" xr:uid="{00000000-0005-0000-0000-00008B010000}"/>
    <cellStyle name="Normal - Style1 7" xfId="276" xr:uid="{00000000-0005-0000-0000-00008C010000}"/>
    <cellStyle name="Normal - Style1 8" xfId="277" xr:uid="{00000000-0005-0000-0000-00008D010000}"/>
    <cellStyle name="Normal - Style1 9" xfId="278" xr:uid="{00000000-0005-0000-0000-00008E010000}"/>
    <cellStyle name="Normal - Style1_편익산정" xfId="279" xr:uid="{00000000-0005-0000-0000-00008F010000}"/>
    <cellStyle name="Normal - Style2" xfId="280" xr:uid="{00000000-0005-0000-0000-000090010000}"/>
    <cellStyle name="Normal - Style3" xfId="281" xr:uid="{00000000-0005-0000-0000-000091010000}"/>
    <cellStyle name="Normal - Style4" xfId="282" xr:uid="{00000000-0005-0000-0000-000092010000}"/>
    <cellStyle name="Normal - Style5" xfId="283" xr:uid="{00000000-0005-0000-0000-000093010000}"/>
    <cellStyle name="Normal - Style6" xfId="284" xr:uid="{00000000-0005-0000-0000-000094010000}"/>
    <cellStyle name="Normal - Style7" xfId="285" xr:uid="{00000000-0005-0000-0000-000095010000}"/>
    <cellStyle name="Normal - Style8" xfId="286" xr:uid="{00000000-0005-0000-0000-000096010000}"/>
    <cellStyle name="Normal - 유형1" xfId="1500" xr:uid="{00000000-0005-0000-0000-000097010000}"/>
    <cellStyle name="Normal 251" xfId="11608" xr:uid="{00000000-0005-0000-0000-000098010000}"/>
    <cellStyle name="Normal_ SG&amp;A Bridge " xfId="287" xr:uid="{00000000-0005-0000-0000-000099010000}"/>
    <cellStyle name="Note" xfId="288" xr:uid="{00000000-0005-0000-0000-00009A010000}"/>
    <cellStyle name="_x0004_NR_x0004_" xfId="1501" xr:uid="{00000000-0005-0000-0000-00009B010000}"/>
    <cellStyle name="Num_Inputs" xfId="289" xr:uid="{00000000-0005-0000-0000-00009C010000}"/>
    <cellStyle name="Num1_Inputs" xfId="290" xr:uid="{00000000-0005-0000-0000-00009D010000}"/>
    <cellStyle name="Num3_Input" xfId="291" xr:uid="{00000000-0005-0000-0000-00009E010000}"/>
    <cellStyle name="Out%2" xfId="292" xr:uid="{00000000-0005-0000-0000-00009F010000}"/>
    <cellStyle name="Out0" xfId="293" xr:uid="{00000000-0005-0000-0000-0000A0010000}"/>
    <cellStyle name="Out1" xfId="294" xr:uid="{00000000-0005-0000-0000-0000A1010000}"/>
    <cellStyle name="Out2" xfId="295" xr:uid="{00000000-0005-0000-0000-0000A2010000}"/>
    <cellStyle name="Output" xfId="1502" xr:uid="{00000000-0005-0000-0000-0000A3010000}"/>
    <cellStyle name="Output 2" xfId="13200" xr:uid="{00000000-0005-0000-0000-0000A4010000}"/>
    <cellStyle name="Output 2 2" xfId="13247" xr:uid="{00000000-0005-0000-0000-0000A5010000}"/>
    <cellStyle name="Percent" xfId="296" xr:uid="{00000000-0005-0000-0000-0000A6010000}"/>
    <cellStyle name="Percent [2]" xfId="297" xr:uid="{00000000-0005-0000-0000-0000A7010000}"/>
    <cellStyle name="Percent 2" xfId="11607" xr:uid="{00000000-0005-0000-0000-0000A8010000}"/>
    <cellStyle name="Percent_2006 투자계획" xfId="298" xr:uid="{00000000-0005-0000-0000-0000A9010000}"/>
    <cellStyle name="Percent2" xfId="299" xr:uid="{00000000-0005-0000-0000-0000AA010000}"/>
    <cellStyle name="R?" xfId="300" xr:uid="{00000000-0005-0000-0000-0000AB010000}"/>
    <cellStyle name="RevList" xfId="1503" xr:uid="{00000000-0005-0000-0000-0000AC010000}"/>
    <cellStyle name="rld Wide" xfId="301" xr:uid="{00000000-0005-0000-0000-0000AD010000}"/>
    <cellStyle name="sche|_x0005_" xfId="302" xr:uid="{00000000-0005-0000-0000-0000AE010000}"/>
    <cellStyle name="Sect_Title" xfId="303" xr:uid="{00000000-0005-0000-0000-0000AF010000}"/>
    <cellStyle name="Sheet_Title" xfId="304" xr:uid="{00000000-0005-0000-0000-0000B0010000}"/>
    <cellStyle name="Standard_Kalkmilchbedarf" xfId="305" xr:uid="{00000000-0005-0000-0000-0000B1010000}"/>
    <cellStyle name="Sub_sub_title" xfId="306" xr:uid="{00000000-0005-0000-0000-0000B2010000}"/>
    <cellStyle name="subhead" xfId="307" xr:uid="{00000000-0005-0000-0000-0000B3010000}"/>
    <cellStyle name="Subtotal" xfId="1504" xr:uid="{00000000-0005-0000-0000-0000B4010000}"/>
    <cellStyle name="Text_In" xfId="308" xr:uid="{00000000-0005-0000-0000-0000B5010000}"/>
    <cellStyle name="þ_x001d_ð'&amp;Oy?Hy9_x0008__x000f__x0007_æ_x0007__x0007__x0001__x0001_" xfId="1505" xr:uid="{00000000-0005-0000-0000-0000B6010000}"/>
    <cellStyle name="Title" xfId="1506" xr:uid="{00000000-0005-0000-0000-0000B7010000}"/>
    <cellStyle name="title [1]" xfId="309" xr:uid="{00000000-0005-0000-0000-0000B8010000}"/>
    <cellStyle name="title [2]" xfId="310" xr:uid="{00000000-0005-0000-0000-0000B9010000}"/>
    <cellStyle name="Total" xfId="311" xr:uid="{00000000-0005-0000-0000-0000BA010000}"/>
    <cellStyle name="Total 2" xfId="1507" xr:uid="{00000000-0005-0000-0000-0000BB010000}"/>
    <cellStyle name="UM" xfId="312" xr:uid="{00000000-0005-0000-0000-0000BC010000}"/>
    <cellStyle name="Units" xfId="313" xr:uid="{00000000-0005-0000-0000-0000BD010000}"/>
    <cellStyle name="Units 2" xfId="1508" xr:uid="{00000000-0005-0000-0000-0000BE010000}"/>
    <cellStyle name="W?rung [0]_laroux" xfId="314" xr:uid="{00000000-0005-0000-0000-0000BF010000}"/>
    <cellStyle name="W?rung_laroux" xfId="315" xr:uid="{00000000-0005-0000-0000-0000C0010000}"/>
    <cellStyle name="Währung [0]_Kalkmilchbedarf" xfId="316" xr:uid="{00000000-0005-0000-0000-0000C1010000}"/>
    <cellStyle name="Währung_Kalkmilchbedarf" xfId="317" xr:uid="{00000000-0005-0000-0000-0000C2010000}"/>
    <cellStyle name="Warning Text" xfId="1509" xr:uid="{00000000-0005-0000-0000-0000C3010000}"/>
    <cellStyle name="XLS'|_x0005_t" xfId="318" xr:uid="{00000000-0005-0000-0000-0000C4010000}"/>
    <cellStyle name="?메모리" xfId="319" xr:uid="{00000000-0005-0000-0000-0000C5010000}"/>
    <cellStyle name="가능), 메모리 매핑 파일 등이 있습니다." xfId="320" xr:uid="{00000000-0005-0000-0000-0000C6010000}"/>
    <cellStyle name="가능한 메모리" xfId="321" xr:uid="{00000000-0005-0000-0000-0000C7010000}"/>
    <cellStyle name="강조색1 2" xfId="1348" xr:uid="{00000000-0005-0000-0000-0000C8010000}"/>
    <cellStyle name="강조색2 2" xfId="1349" xr:uid="{00000000-0005-0000-0000-0000C9010000}"/>
    <cellStyle name="강조색3 2" xfId="1350" xr:uid="{00000000-0005-0000-0000-0000CA010000}"/>
    <cellStyle name="강조색4 2" xfId="1351" xr:uid="{00000000-0005-0000-0000-0000CB010000}"/>
    <cellStyle name="강조색5 2" xfId="1352" xr:uid="{00000000-0005-0000-0000-0000CC010000}"/>
    <cellStyle name="강조색6 2" xfId="1353" xr:uid="{00000000-0005-0000-0000-0000CD010000}"/>
    <cellStyle name="경고문 2" xfId="1354" xr:uid="{00000000-0005-0000-0000-0000CE010000}"/>
    <cellStyle name="계산 2" xfId="1355" xr:uid="{00000000-0005-0000-0000-0000CF010000}"/>
    <cellStyle name="계산 2 2" xfId="13159" xr:uid="{00000000-0005-0000-0000-0000D0010000}"/>
    <cellStyle name="계산 2 2 2" xfId="13240" xr:uid="{00000000-0005-0000-0000-0000D1010000}"/>
    <cellStyle name="고정소숫점" xfId="322" xr:uid="{00000000-0005-0000-0000-0000D2010000}"/>
    <cellStyle name="고정소숫점 2" xfId="1510" xr:uid="{00000000-0005-0000-0000-0000D3010000}"/>
    <cellStyle name="고정출력1" xfId="323" xr:uid="{00000000-0005-0000-0000-0000D4010000}"/>
    <cellStyle name="고정출력2" xfId="324" xr:uid="{00000000-0005-0000-0000-0000D5010000}"/>
    <cellStyle name="咬訌裝?INCOM1" xfId="1511" xr:uid="{00000000-0005-0000-0000-0000D6010000}"/>
    <cellStyle name="咬訌裝?INCOM10" xfId="1512" xr:uid="{00000000-0005-0000-0000-0000D7010000}"/>
    <cellStyle name="咬訌裝?INCOM2" xfId="1513" xr:uid="{00000000-0005-0000-0000-0000D8010000}"/>
    <cellStyle name="咬訌裝?INCOM3" xfId="1514" xr:uid="{00000000-0005-0000-0000-0000D9010000}"/>
    <cellStyle name="咬訌裝?INCOM4" xfId="1515" xr:uid="{00000000-0005-0000-0000-0000DA010000}"/>
    <cellStyle name="咬訌裝?INCOM5" xfId="1516" xr:uid="{00000000-0005-0000-0000-0000DB010000}"/>
    <cellStyle name="咬訌裝?INCOM6" xfId="1517" xr:uid="{00000000-0005-0000-0000-0000DC010000}"/>
    <cellStyle name="咬訌裝?INCOM7" xfId="1518" xr:uid="{00000000-0005-0000-0000-0000DD010000}"/>
    <cellStyle name="咬訌裝?INCOM8" xfId="1519" xr:uid="{00000000-0005-0000-0000-0000DE010000}"/>
    <cellStyle name="咬訌裝?INCOM9" xfId="1520" xr:uid="{00000000-0005-0000-0000-0000DF010000}"/>
    <cellStyle name="咬訌裝?PRIB11" xfId="1521" xr:uid="{00000000-0005-0000-0000-0000E0010000}"/>
    <cellStyle name="금액" xfId="1522" xr:uid="{00000000-0005-0000-0000-0000E1010000}"/>
    <cellStyle name="나쁨 2" xfId="1356" xr:uid="{00000000-0005-0000-0000-0000E2010000}"/>
    <cellStyle name="날짜" xfId="325" xr:uid="{00000000-0005-0000-0000-0000E3010000}"/>
    <cellStyle name="내역서" xfId="326" xr:uid="{00000000-0005-0000-0000-0000E4010000}"/>
    <cellStyle name="내역서 2" xfId="1523" xr:uid="{00000000-0005-0000-0000-0000E5010000}"/>
    <cellStyle name="년도" xfId="327" xr:uid="{00000000-0005-0000-0000-0000E6010000}"/>
    <cellStyle name="는 데이터 구성입니다._x000d__x000a_" xfId="328" xr:uid="{00000000-0005-0000-0000-0000E7010000}"/>
    <cellStyle name="다." xfId="329" xr:uid="{00000000-0005-0000-0000-0000E8010000}"/>
    <cellStyle name="달러" xfId="330" xr:uid="{00000000-0005-0000-0000-0000E9010000}"/>
    <cellStyle name="뒤에 오는 하이퍼링크_③인구&amp;용량 검토(옹진군)" xfId="331" xr:uid="{00000000-0005-0000-0000-0000EA010000}"/>
    <cellStyle name="똿뗦먛귟 [0.00]_laroux" xfId="332" xr:uid="{00000000-0005-0000-0000-0000EB010000}"/>
    <cellStyle name="똿뗦먛귟_laroux" xfId="333" xr:uid="{00000000-0005-0000-0000-0000EC010000}"/>
    <cellStyle name="로부터 할당된 바이트 수입니다. 잠겨진 교체 파일 페이지도 '교체 가능' 상태로 표시됩니다." xfId="334" xr:uid="{00000000-0005-0000-0000-0000ED010000}"/>
    <cellStyle name="리 관리자" xfId="335" xr:uid="{00000000-0005-0000-0000-0000EE010000}"/>
    <cellStyle name="메모 2" xfId="1357" xr:uid="{00000000-0005-0000-0000-0000EF010000}"/>
    <cellStyle name="메모 2 2" xfId="13160" xr:uid="{00000000-0005-0000-0000-0000F0010000}"/>
    <cellStyle name="메모 2 2 2" xfId="13241" xr:uid="{00000000-0005-0000-0000-0000F1010000}"/>
    <cellStyle name="메모 3" xfId="1524" xr:uid="{00000000-0005-0000-0000-0000F2010000}"/>
    <cellStyle name="메모 3 2" xfId="13201" xr:uid="{00000000-0005-0000-0000-0000F3010000}"/>
    <cellStyle name="메모 3 2 2" xfId="13248" xr:uid="{00000000-0005-0000-0000-0000F4010000}"/>
    <cellStyle name="믅됞 [0.00]_laroux" xfId="336" xr:uid="{00000000-0005-0000-0000-0000F5010000}"/>
    <cellStyle name="믅됞_laroux" xfId="337" xr:uid="{00000000-0005-0000-0000-0000F6010000}"/>
    <cellStyle name="백만단위로" xfId="338" xr:uid="{00000000-0005-0000-0000-0000F7010000}"/>
    <cellStyle name="백분율" xfId="339" builtinId="5"/>
    <cellStyle name="백분율 [0]" xfId="340" xr:uid="{00000000-0005-0000-0000-0000F9010000}"/>
    <cellStyle name="백분율 [2]" xfId="341" xr:uid="{00000000-0005-0000-0000-0000FA010000}"/>
    <cellStyle name="백분율 10" xfId="342" xr:uid="{00000000-0005-0000-0000-0000FB010000}"/>
    <cellStyle name="백분율 11" xfId="343" xr:uid="{00000000-0005-0000-0000-0000FC010000}"/>
    <cellStyle name="백분율 119" xfId="11604" xr:uid="{00000000-0005-0000-0000-0000FD010000}"/>
    <cellStyle name="백분율 12" xfId="344" xr:uid="{00000000-0005-0000-0000-0000FE010000}"/>
    <cellStyle name="백분율 12 2" xfId="1402" xr:uid="{00000000-0005-0000-0000-0000FF010000}"/>
    <cellStyle name="백분율 12 2 2" xfId="13185" xr:uid="{00000000-0005-0000-0000-000000020000}"/>
    <cellStyle name="백분율 12 2 3" xfId="12375" xr:uid="{00000000-0005-0000-0000-000001020000}"/>
    <cellStyle name="백분율 12 3" xfId="11594" xr:uid="{00000000-0005-0000-0000-000002020000}"/>
    <cellStyle name="백분율 12 3 2" xfId="13223" xr:uid="{00000000-0005-0000-0000-000003020000}"/>
    <cellStyle name="백분율 12 3 3" xfId="12411" xr:uid="{00000000-0005-0000-0000-000004020000}"/>
    <cellStyle name="백분율 12 4" xfId="11601" xr:uid="{00000000-0005-0000-0000-000005020000}"/>
    <cellStyle name="백분율 12 4 2" xfId="13229" xr:uid="{00000000-0005-0000-0000-000006020000}"/>
    <cellStyle name="백분율 12 4 3" xfId="12417" xr:uid="{00000000-0005-0000-0000-000007020000}"/>
    <cellStyle name="백분율 13" xfId="1325" xr:uid="{00000000-0005-0000-0000-000008020000}"/>
    <cellStyle name="백분율 13 2" xfId="13157" xr:uid="{00000000-0005-0000-0000-000009020000}"/>
    <cellStyle name="백분율 13 3" xfId="12353" xr:uid="{00000000-0005-0000-0000-00000A020000}"/>
    <cellStyle name="백분율 14" xfId="1389" xr:uid="{00000000-0005-0000-0000-00000B020000}"/>
    <cellStyle name="백분율 14 2" xfId="11618" xr:uid="{00000000-0005-0000-0000-00000C020000}"/>
    <cellStyle name="백분율 14 3" xfId="13173" xr:uid="{00000000-0005-0000-0000-00000D020000}"/>
    <cellStyle name="백분율 15" xfId="11600" xr:uid="{00000000-0005-0000-0000-00000E020000}"/>
    <cellStyle name="백분율 15 2" xfId="13228" xr:uid="{00000000-0005-0000-0000-00000F020000}"/>
    <cellStyle name="백분율 15 3" xfId="12416" xr:uid="{00000000-0005-0000-0000-000010020000}"/>
    <cellStyle name="백분율 16" xfId="11616" xr:uid="{00000000-0005-0000-0000-000011020000}"/>
    <cellStyle name="백분율 2" xfId="345" xr:uid="{00000000-0005-0000-0000-000012020000}"/>
    <cellStyle name="백분율 2 13" xfId="11614" xr:uid="{00000000-0005-0000-0000-000013020000}"/>
    <cellStyle name="백분율 2 2" xfId="1526" xr:uid="{00000000-0005-0000-0000-000014020000}"/>
    <cellStyle name="백분율 2 2 2" xfId="1399" xr:uid="{00000000-0005-0000-0000-000015020000}"/>
    <cellStyle name="백분율 2 2 2 2" xfId="11592" xr:uid="{00000000-0005-0000-0000-000016020000}"/>
    <cellStyle name="백분율 2 2 2 2 2" xfId="13221" xr:uid="{00000000-0005-0000-0000-000017020000}"/>
    <cellStyle name="백분율 2 2 2 2 3" xfId="12409" xr:uid="{00000000-0005-0000-0000-000018020000}"/>
    <cellStyle name="백분율 2 2 2 3" xfId="13183" xr:uid="{00000000-0005-0000-0000-000019020000}"/>
    <cellStyle name="백분율 2 2 2 4" xfId="12373" xr:uid="{00000000-0005-0000-0000-00001A020000}"/>
    <cellStyle name="백분율 2 3" xfId="1527" xr:uid="{00000000-0005-0000-0000-00001B020000}"/>
    <cellStyle name="백분율 2 4" xfId="1525" xr:uid="{00000000-0005-0000-0000-00001C020000}"/>
    <cellStyle name="백분율 29" xfId="1408" xr:uid="{00000000-0005-0000-0000-00001D020000}"/>
    <cellStyle name="백분율 29 2" xfId="13189" xr:uid="{00000000-0005-0000-0000-00001E020000}"/>
    <cellStyle name="백분율 29 3" xfId="12379" xr:uid="{00000000-0005-0000-0000-00001F020000}"/>
    <cellStyle name="백분율 3" xfId="346" xr:uid="{00000000-0005-0000-0000-000020020000}"/>
    <cellStyle name="백분율 3 2" xfId="1358" xr:uid="{00000000-0005-0000-0000-000021020000}"/>
    <cellStyle name="백분율 3 3" xfId="1528" xr:uid="{00000000-0005-0000-0000-000022020000}"/>
    <cellStyle name="백분율 30" xfId="1411" xr:uid="{00000000-0005-0000-0000-000023020000}"/>
    <cellStyle name="백분율 4" xfId="347" xr:uid="{00000000-0005-0000-0000-000024020000}"/>
    <cellStyle name="백분율 4 2" xfId="1412" xr:uid="{00000000-0005-0000-0000-000025020000}"/>
    <cellStyle name="백분율 4 2 2" xfId="13192" xr:uid="{00000000-0005-0000-0000-000026020000}"/>
    <cellStyle name="백분율 4 2 3" xfId="12382" xr:uid="{00000000-0005-0000-0000-000027020000}"/>
    <cellStyle name="백분율 4 3" xfId="1529" xr:uid="{00000000-0005-0000-0000-000028020000}"/>
    <cellStyle name="백분율 47" xfId="1407" xr:uid="{00000000-0005-0000-0000-000029020000}"/>
    <cellStyle name="백분율 47 2" xfId="13188" xr:uid="{00000000-0005-0000-0000-00002A020000}"/>
    <cellStyle name="백분율 47 3" xfId="12378" xr:uid="{00000000-0005-0000-0000-00002B020000}"/>
    <cellStyle name="백분율 5" xfId="348" xr:uid="{00000000-0005-0000-0000-00002C020000}"/>
    <cellStyle name="백분율 5 2" xfId="11583" xr:uid="{00000000-0005-0000-0000-00002D020000}"/>
    <cellStyle name="백분율 5 2 2" xfId="11597" xr:uid="{00000000-0005-0000-0000-00002E020000}"/>
    <cellStyle name="백분율 5 2 2 2" xfId="13225" xr:uid="{00000000-0005-0000-0000-00002F020000}"/>
    <cellStyle name="백분율 5 2 2 3" xfId="12413" xr:uid="{00000000-0005-0000-0000-000030020000}"/>
    <cellStyle name="백분율 5 2 3" xfId="13214" xr:uid="{00000000-0005-0000-0000-000031020000}"/>
    <cellStyle name="백분율 5 2 4" xfId="12402" xr:uid="{00000000-0005-0000-0000-000032020000}"/>
    <cellStyle name="백분율 51" xfId="1405" xr:uid="{00000000-0005-0000-0000-000033020000}"/>
    <cellStyle name="백분율 51 2" xfId="13187" xr:uid="{00000000-0005-0000-0000-000034020000}"/>
    <cellStyle name="백분율 51 3" xfId="12377" xr:uid="{00000000-0005-0000-0000-000035020000}"/>
    <cellStyle name="백분율 52" xfId="1415" xr:uid="{00000000-0005-0000-0000-000036020000}"/>
    <cellStyle name="백분율 52 2" xfId="13195" xr:uid="{00000000-0005-0000-0000-000037020000}"/>
    <cellStyle name="백분율 52 3" xfId="12385" xr:uid="{00000000-0005-0000-0000-000038020000}"/>
    <cellStyle name="백분율 6" xfId="349" xr:uid="{00000000-0005-0000-0000-000039020000}"/>
    <cellStyle name="백분율 7" xfId="350" xr:uid="{00000000-0005-0000-0000-00003A020000}"/>
    <cellStyle name="백분율 8" xfId="351" xr:uid="{00000000-0005-0000-0000-00003B020000}"/>
    <cellStyle name="백분율 9" xfId="352" xr:uid="{00000000-0005-0000-0000-00003C020000}"/>
    <cellStyle name="백분율 9 2" xfId="1400" xr:uid="{00000000-0005-0000-0000-00003D020000}"/>
    <cellStyle name="백분율 9 2 2" xfId="13184" xr:uid="{00000000-0005-0000-0000-00003E020000}"/>
    <cellStyle name="백분율 9 2 3" xfId="12374" xr:uid="{00000000-0005-0000-0000-00003F020000}"/>
    <cellStyle name="보고서 제목" xfId="1530" xr:uid="{00000000-0005-0000-0000-000040020000}"/>
    <cellStyle name="보통 2" xfId="1359" xr:uid="{00000000-0005-0000-0000-000041020000}"/>
    <cellStyle name="분기" xfId="353" xr:uid="{00000000-0005-0000-0000-000042020000}"/>
    <cellStyle name="분기 2" xfId="1531" xr:uid="{00000000-0005-0000-0000-000043020000}"/>
    <cellStyle name="분기 2 2" xfId="13202" xr:uid="{00000000-0005-0000-0000-000044020000}"/>
    <cellStyle name="분기 2 3" xfId="12388" xr:uid="{00000000-0005-0000-0000-000045020000}"/>
    <cellStyle name="분기 3" xfId="12429" xr:uid="{00000000-0005-0000-0000-000046020000}"/>
    <cellStyle name="분기 4" xfId="11625" xr:uid="{00000000-0005-0000-0000-000047020000}"/>
    <cellStyle name="뷭?_?긚??_1" xfId="1532" xr:uid="{00000000-0005-0000-0000-000048020000}"/>
    <cellStyle name="빨강" xfId="354" xr:uid="{00000000-0005-0000-0000-000049020000}"/>
    <cellStyle name="설명 텍스트 2" xfId="1360" xr:uid="{00000000-0005-0000-0000-00004A020000}"/>
    <cellStyle name="셀 확인 2" xfId="1361" xr:uid="{00000000-0005-0000-0000-00004B020000}"/>
    <cellStyle name="셈迷?XLS!check_filesche|_x0005_" xfId="355" xr:uid="{00000000-0005-0000-0000-00004C020000}"/>
    <cellStyle name="숫자(R)" xfId="356" xr:uid="{00000000-0005-0000-0000-00004D020000}"/>
    <cellStyle name="숫자(R) 2" xfId="1533" xr:uid="{00000000-0005-0000-0000-00004E020000}"/>
    <cellStyle name="쉼표 [0]" xfId="357" builtinId="6"/>
    <cellStyle name="쉼표 [0] 10" xfId="1534" xr:uid="{00000000-0005-0000-0000-000050020000}"/>
    <cellStyle name="쉼표 [0] 10 2" xfId="13203" xr:uid="{00000000-0005-0000-0000-000051020000}"/>
    <cellStyle name="쉼표 [0] 10 3" xfId="12389" xr:uid="{00000000-0005-0000-0000-000052020000}"/>
    <cellStyle name="쉼표 [0] 100 3" xfId="11612" xr:uid="{00000000-0005-0000-0000-000053020000}"/>
    <cellStyle name="쉼표 [0] 100 3 2" xfId="13236" xr:uid="{00000000-0005-0000-0000-000054020000}"/>
    <cellStyle name="쉼표 [0] 11" xfId="1397" xr:uid="{00000000-0005-0000-0000-000055020000}"/>
    <cellStyle name="쉼표 [0] 11 2" xfId="1410" xr:uid="{00000000-0005-0000-0000-000056020000}"/>
    <cellStyle name="쉼표 [0] 11 2 2" xfId="13191" xr:uid="{00000000-0005-0000-0000-000057020000}"/>
    <cellStyle name="쉼표 [0] 11 2 3" xfId="12381" xr:uid="{00000000-0005-0000-0000-000058020000}"/>
    <cellStyle name="쉼표 [0] 11 3" xfId="11617" xr:uid="{00000000-0005-0000-0000-000059020000}"/>
    <cellStyle name="쉼표 [0] 11 3 2" xfId="13238" xr:uid="{00000000-0005-0000-0000-00005A020000}"/>
    <cellStyle name="쉼표 [0] 11 4" xfId="13181" xr:uid="{00000000-0005-0000-0000-00005B020000}"/>
    <cellStyle name="쉼표 [0] 11 5" xfId="12371" xr:uid="{00000000-0005-0000-0000-00005C020000}"/>
    <cellStyle name="쉼표 [0] 12" xfId="11598" xr:uid="{00000000-0005-0000-0000-00005D020000}"/>
    <cellStyle name="쉼표 [0] 12 2" xfId="13226" xr:uid="{00000000-0005-0000-0000-00005E020000}"/>
    <cellStyle name="쉼표 [0] 12 3" xfId="12414" xr:uid="{00000000-0005-0000-0000-00005F020000}"/>
    <cellStyle name="쉼표 [0] 13" xfId="1392" xr:uid="{00000000-0005-0000-0000-000060020000}"/>
    <cellStyle name="쉼표 [0] 13 2" xfId="11581" xr:uid="{00000000-0005-0000-0000-000061020000}"/>
    <cellStyle name="쉼표 [0] 13 2 2" xfId="13212" xr:uid="{00000000-0005-0000-0000-000062020000}"/>
    <cellStyle name="쉼표 [0] 13 2 3" xfId="12400" xr:uid="{00000000-0005-0000-0000-000063020000}"/>
    <cellStyle name="쉼표 [0] 13 3" xfId="13176" xr:uid="{00000000-0005-0000-0000-000064020000}"/>
    <cellStyle name="쉼표 [0] 13 4" xfId="12366" xr:uid="{00000000-0005-0000-0000-000065020000}"/>
    <cellStyle name="쉼표 [0] 14" xfId="11606" xr:uid="{00000000-0005-0000-0000-000066020000}"/>
    <cellStyle name="쉼표 [0] 14 2" xfId="13232" xr:uid="{00000000-0005-0000-0000-000067020000}"/>
    <cellStyle name="쉼표 [0] 14 3" xfId="12420" xr:uid="{00000000-0005-0000-0000-000068020000}"/>
    <cellStyle name="쉼표 [0] 15" xfId="11588" xr:uid="{00000000-0005-0000-0000-000069020000}"/>
    <cellStyle name="쉼표 [0] 15 2" xfId="13217" xr:uid="{00000000-0005-0000-0000-00006A020000}"/>
    <cellStyle name="쉼표 [0] 15 3" xfId="12405" xr:uid="{00000000-0005-0000-0000-00006B020000}"/>
    <cellStyle name="쉼표 [0] 16" xfId="1404" xr:uid="{00000000-0005-0000-0000-00006C020000}"/>
    <cellStyle name="쉼표 [0] 16 2" xfId="13186" xr:uid="{00000000-0005-0000-0000-00006D020000}"/>
    <cellStyle name="쉼표 [0] 16 3" xfId="12376" xr:uid="{00000000-0005-0000-0000-00006E020000}"/>
    <cellStyle name="쉼표 [0] 17" xfId="11609" xr:uid="{00000000-0005-0000-0000-00006F020000}"/>
    <cellStyle name="쉼표 [0] 17 2" xfId="13233" xr:uid="{00000000-0005-0000-0000-000070020000}"/>
    <cellStyle name="쉼표 [0] 17 3" xfId="12421" xr:uid="{00000000-0005-0000-0000-000071020000}"/>
    <cellStyle name="쉼표 [0] 18" xfId="11610" xr:uid="{00000000-0005-0000-0000-000072020000}"/>
    <cellStyle name="쉼표 [0] 18 2" xfId="13234" xr:uid="{00000000-0005-0000-0000-000073020000}"/>
    <cellStyle name="쉼표 [0] 18 3" xfId="12422" xr:uid="{00000000-0005-0000-0000-000074020000}"/>
    <cellStyle name="쉼표 [0] 19" xfId="11615" xr:uid="{00000000-0005-0000-0000-000075020000}"/>
    <cellStyle name="쉼표 [0] 19 2" xfId="13237" xr:uid="{00000000-0005-0000-0000-000076020000}"/>
    <cellStyle name="쉼표 [0] 2" xfId="358" xr:uid="{00000000-0005-0000-0000-000077020000}"/>
    <cellStyle name="쉼표 [0] 2 2" xfId="359" xr:uid="{00000000-0005-0000-0000-000078020000}"/>
    <cellStyle name="쉼표 [0] 2 2 13" xfId="1396" xr:uid="{00000000-0005-0000-0000-000079020000}"/>
    <cellStyle name="쉼표 [0] 2 2 13 2" xfId="11591" xr:uid="{00000000-0005-0000-0000-00007A020000}"/>
    <cellStyle name="쉼표 [0] 2 2 13 2 2" xfId="13220" xr:uid="{00000000-0005-0000-0000-00007B020000}"/>
    <cellStyle name="쉼표 [0] 2 2 13 2 3" xfId="12408" xr:uid="{00000000-0005-0000-0000-00007C020000}"/>
    <cellStyle name="쉼표 [0] 2 2 13 3" xfId="13180" xr:uid="{00000000-0005-0000-0000-00007D020000}"/>
    <cellStyle name="쉼표 [0] 2 2 13 4" xfId="12370" xr:uid="{00000000-0005-0000-0000-00007E020000}"/>
    <cellStyle name="쉼표 [0] 2 2 2" xfId="1536" xr:uid="{00000000-0005-0000-0000-00007F020000}"/>
    <cellStyle name="쉼표 [0] 2 2 2 2" xfId="13205" xr:uid="{00000000-0005-0000-0000-000080020000}"/>
    <cellStyle name="쉼표 [0] 2 2 2 3" xfId="12391" xr:uid="{00000000-0005-0000-0000-000081020000}"/>
    <cellStyle name="쉼표 [0] 2 2 3" xfId="12432" xr:uid="{00000000-0005-0000-0000-000082020000}"/>
    <cellStyle name="쉼표 [0] 2 2 4" xfId="11628" xr:uid="{00000000-0005-0000-0000-000083020000}"/>
    <cellStyle name="쉼표 [0] 2 3" xfId="1535" xr:uid="{00000000-0005-0000-0000-000084020000}"/>
    <cellStyle name="쉼표 [0] 2 3 2" xfId="13204" xr:uid="{00000000-0005-0000-0000-000085020000}"/>
    <cellStyle name="쉼표 [0] 2 3 3" xfId="12390" xr:uid="{00000000-0005-0000-0000-000086020000}"/>
    <cellStyle name="쉼표 [0] 2 4" xfId="12431" xr:uid="{00000000-0005-0000-0000-000087020000}"/>
    <cellStyle name="쉼표 [0] 2 5" xfId="11627" xr:uid="{00000000-0005-0000-0000-000088020000}"/>
    <cellStyle name="쉼표 [0] 2 7" xfId="1380" xr:uid="{00000000-0005-0000-0000-000089020000}"/>
    <cellStyle name="쉼표 [0] 2 7 2" xfId="13168" xr:uid="{00000000-0005-0000-0000-00008A020000}"/>
    <cellStyle name="쉼표 [0] 2 7 3" xfId="12359" xr:uid="{00000000-0005-0000-0000-00008B020000}"/>
    <cellStyle name="쉼표 [0] 20" xfId="1379" xr:uid="{00000000-0005-0000-0000-00008C020000}"/>
    <cellStyle name="쉼표 [0] 20 2" xfId="13167" xr:uid="{00000000-0005-0000-0000-00008D020000}"/>
    <cellStyle name="쉼표 [0] 20 3" xfId="12358" xr:uid="{00000000-0005-0000-0000-00008E020000}"/>
    <cellStyle name="쉼표 [0] 21" xfId="12430" xr:uid="{00000000-0005-0000-0000-00008F020000}"/>
    <cellStyle name="쉼표 [0] 22" xfId="12425" xr:uid="{00000000-0005-0000-0000-000090020000}"/>
    <cellStyle name="쉼표 [0] 23" xfId="11626" xr:uid="{00000000-0005-0000-0000-000091020000}"/>
    <cellStyle name="쉼표 [0] 3" xfId="360" xr:uid="{00000000-0005-0000-0000-000092020000}"/>
    <cellStyle name="쉼표 [0] 3 2" xfId="1363" xr:uid="{00000000-0005-0000-0000-000093020000}"/>
    <cellStyle name="쉼표 [0] 3 2 2" xfId="13162" xr:uid="{00000000-0005-0000-0000-000094020000}"/>
    <cellStyle name="쉼표 [0] 3 2 3" xfId="12356" xr:uid="{00000000-0005-0000-0000-000095020000}"/>
    <cellStyle name="쉼표 [0] 3 3" xfId="1537" xr:uid="{00000000-0005-0000-0000-000096020000}"/>
    <cellStyle name="쉼표 [0] 3 4" xfId="12433" xr:uid="{00000000-0005-0000-0000-000097020000}"/>
    <cellStyle name="쉼표 [0] 3 5" xfId="11629" xr:uid="{00000000-0005-0000-0000-000098020000}"/>
    <cellStyle name="쉼표 [0] 4" xfId="361" xr:uid="{00000000-0005-0000-0000-000099020000}"/>
    <cellStyle name="쉼표 [0] 4 2" xfId="1538" xr:uid="{00000000-0005-0000-0000-00009A020000}"/>
    <cellStyle name="쉼표 [0] 4 2 2" xfId="13206" xr:uid="{00000000-0005-0000-0000-00009B020000}"/>
    <cellStyle name="쉼표 [0] 4 2 3" xfId="12392" xr:uid="{00000000-0005-0000-0000-00009C020000}"/>
    <cellStyle name="쉼표 [0] 4 3" xfId="12434" xr:uid="{00000000-0005-0000-0000-00009D020000}"/>
    <cellStyle name="쉼표 [0] 4 4" xfId="11630" xr:uid="{00000000-0005-0000-0000-00009E020000}"/>
    <cellStyle name="쉼표 [0] 5" xfId="1326" xr:uid="{00000000-0005-0000-0000-00009F020000}"/>
    <cellStyle name="쉼표 [0] 5 2" xfId="1539" xr:uid="{00000000-0005-0000-0000-0000A0020000}"/>
    <cellStyle name="쉼표 [0] 5 2 2" xfId="13207" xr:uid="{00000000-0005-0000-0000-0000A1020000}"/>
    <cellStyle name="쉼표 [0] 5 2 3" xfId="12393" xr:uid="{00000000-0005-0000-0000-0000A2020000}"/>
    <cellStyle name="쉼표 [0] 5 3" xfId="13158" xr:uid="{00000000-0005-0000-0000-0000A3020000}"/>
    <cellStyle name="쉼표 [0] 5 4" xfId="12354" xr:uid="{00000000-0005-0000-0000-0000A4020000}"/>
    <cellStyle name="쉼표 [0] 6" xfId="1362" xr:uid="{00000000-0005-0000-0000-0000A5020000}"/>
    <cellStyle name="쉼표 [0] 6 2" xfId="1540" xr:uid="{00000000-0005-0000-0000-0000A6020000}"/>
    <cellStyle name="쉼표 [0] 6 2 2" xfId="13208" xr:uid="{00000000-0005-0000-0000-0000A7020000}"/>
    <cellStyle name="쉼표 [0] 6 2 3" xfId="12394" xr:uid="{00000000-0005-0000-0000-0000A8020000}"/>
    <cellStyle name="쉼표 [0] 6 3" xfId="13161" xr:uid="{00000000-0005-0000-0000-0000A9020000}"/>
    <cellStyle name="쉼표 [0] 6 4" xfId="12355" xr:uid="{00000000-0005-0000-0000-0000AA020000}"/>
    <cellStyle name="쉼표 [0] 7" xfId="1393" xr:uid="{00000000-0005-0000-0000-0000AB020000}"/>
    <cellStyle name="쉼표 [0] 7 2" xfId="1541" xr:uid="{00000000-0005-0000-0000-0000AC020000}"/>
    <cellStyle name="쉼표 [0] 7 2 2" xfId="13209" xr:uid="{00000000-0005-0000-0000-0000AD020000}"/>
    <cellStyle name="쉼표 [0] 7 2 3" xfId="12395" xr:uid="{00000000-0005-0000-0000-0000AE020000}"/>
    <cellStyle name="쉼표 [0] 7 3" xfId="13177" xr:uid="{00000000-0005-0000-0000-0000AF020000}"/>
    <cellStyle name="쉼표 [0] 7 4" xfId="12367" xr:uid="{00000000-0005-0000-0000-0000B0020000}"/>
    <cellStyle name="쉼표 [0] 8" xfId="11582" xr:uid="{00000000-0005-0000-0000-0000B1020000}"/>
    <cellStyle name="쉼표 [0] 8 2" xfId="1383" xr:uid="{00000000-0005-0000-0000-0000B2020000}"/>
    <cellStyle name="쉼표 [0] 8 2 2" xfId="13169" xr:uid="{00000000-0005-0000-0000-0000B3020000}"/>
    <cellStyle name="쉼표 [0] 8 2 3" xfId="12360" xr:uid="{00000000-0005-0000-0000-0000B4020000}"/>
    <cellStyle name="쉼표 [0] 8 3" xfId="13213" xr:uid="{00000000-0005-0000-0000-0000B5020000}"/>
    <cellStyle name="쉼표 [0] 8 4" xfId="12401" xr:uid="{00000000-0005-0000-0000-0000B6020000}"/>
    <cellStyle name="쉼표 [0] 9" xfId="11585" xr:uid="{00000000-0005-0000-0000-0000B7020000}"/>
    <cellStyle name="쉼표 [0] 9 2" xfId="13215" xr:uid="{00000000-0005-0000-0000-0000B8020000}"/>
    <cellStyle name="쉼표 [0] 9 3" xfId="12403" xr:uid="{00000000-0005-0000-0000-0000B9020000}"/>
    <cellStyle name="쉼표_WACC Calculation_v1" xfId="11620" xr:uid="{00000000-0005-0000-0000-0000BA020000}"/>
    <cellStyle name="스타일 1" xfId="362" xr:uid="{00000000-0005-0000-0000-0000BB020000}"/>
    <cellStyle name="스타일 10" xfId="363" xr:uid="{00000000-0005-0000-0000-0000BC020000}"/>
    <cellStyle name="스타일 11" xfId="364" xr:uid="{00000000-0005-0000-0000-0000BD020000}"/>
    <cellStyle name="스타일 12" xfId="365" xr:uid="{00000000-0005-0000-0000-0000BE020000}"/>
    <cellStyle name="스타일 13" xfId="366" xr:uid="{00000000-0005-0000-0000-0000BF020000}"/>
    <cellStyle name="스타일 14" xfId="367" xr:uid="{00000000-0005-0000-0000-0000C0020000}"/>
    <cellStyle name="스타일 15" xfId="368" xr:uid="{00000000-0005-0000-0000-0000C1020000}"/>
    <cellStyle name="스타일 16" xfId="369" xr:uid="{00000000-0005-0000-0000-0000C2020000}"/>
    <cellStyle name="스타일 17" xfId="370" xr:uid="{00000000-0005-0000-0000-0000C3020000}"/>
    <cellStyle name="스타일 18" xfId="371" xr:uid="{00000000-0005-0000-0000-0000C4020000}"/>
    <cellStyle name="스타일 19" xfId="372" xr:uid="{00000000-0005-0000-0000-0000C5020000}"/>
    <cellStyle name="스타일 2" xfId="373" xr:uid="{00000000-0005-0000-0000-0000C6020000}"/>
    <cellStyle name="스타일 20" xfId="374" xr:uid="{00000000-0005-0000-0000-0000C7020000}"/>
    <cellStyle name="스타일 21" xfId="375" xr:uid="{00000000-0005-0000-0000-0000C8020000}"/>
    <cellStyle name="스타일 22" xfId="376" xr:uid="{00000000-0005-0000-0000-0000C9020000}"/>
    <cellStyle name="스타일 23" xfId="377" xr:uid="{00000000-0005-0000-0000-0000CA020000}"/>
    <cellStyle name="스타일 24" xfId="378" xr:uid="{00000000-0005-0000-0000-0000CB020000}"/>
    <cellStyle name="스타일 25" xfId="379" xr:uid="{00000000-0005-0000-0000-0000CC020000}"/>
    <cellStyle name="스타일 26" xfId="380" xr:uid="{00000000-0005-0000-0000-0000CD020000}"/>
    <cellStyle name="스타일 27" xfId="381" xr:uid="{00000000-0005-0000-0000-0000CE020000}"/>
    <cellStyle name="스타일 28" xfId="382" xr:uid="{00000000-0005-0000-0000-0000CF020000}"/>
    <cellStyle name="스타일 29" xfId="383" xr:uid="{00000000-0005-0000-0000-0000D0020000}"/>
    <cellStyle name="스타일 3" xfId="384" xr:uid="{00000000-0005-0000-0000-0000D1020000}"/>
    <cellStyle name="스타일 30" xfId="385" xr:uid="{00000000-0005-0000-0000-0000D2020000}"/>
    <cellStyle name="스타일 31" xfId="386" xr:uid="{00000000-0005-0000-0000-0000D3020000}"/>
    <cellStyle name="스타일 32" xfId="387" xr:uid="{00000000-0005-0000-0000-0000D4020000}"/>
    <cellStyle name="스타일 33" xfId="388" xr:uid="{00000000-0005-0000-0000-0000D5020000}"/>
    <cellStyle name="스타일 4" xfId="389" xr:uid="{00000000-0005-0000-0000-0000D6020000}"/>
    <cellStyle name="스타일 5" xfId="390" xr:uid="{00000000-0005-0000-0000-0000D7020000}"/>
    <cellStyle name="스타일 6" xfId="391" xr:uid="{00000000-0005-0000-0000-0000D8020000}"/>
    <cellStyle name="스타일 7" xfId="392" xr:uid="{00000000-0005-0000-0000-0000D9020000}"/>
    <cellStyle name="스타일 8" xfId="393" xr:uid="{00000000-0005-0000-0000-0000DA020000}"/>
    <cellStyle name="스타일 9" xfId="394" xr:uid="{00000000-0005-0000-0000-0000DB020000}"/>
    <cellStyle name="식" xfId="395" xr:uid="{00000000-0005-0000-0000-0000DC020000}"/>
    <cellStyle name="식 2" xfId="1542" xr:uid="{00000000-0005-0000-0000-0000DD020000}"/>
    <cellStyle name="식_2007년 물가" xfId="396" xr:uid="{00000000-0005-0000-0000-0000DE020000}"/>
    <cellStyle name="식_2007년 물가 2" xfId="12435" xr:uid="{00000000-0005-0000-0000-0000DF020000}"/>
    <cellStyle name="식_2007년 물가 3" xfId="11631" xr:uid="{00000000-0005-0000-0000-0000E0020000}"/>
    <cellStyle name="식_2007년 물가_제10회_건설분담금_신청서" xfId="397" xr:uid="{00000000-0005-0000-0000-0000E1020000}"/>
    <cellStyle name="식_2007년 물가_제10회_건설분담금_신청서 2" xfId="12436" xr:uid="{00000000-0005-0000-0000-0000E2020000}"/>
    <cellStyle name="식_2007년 물가_제10회_건설분담금_신청서 3" xfId="11632" xr:uid="{00000000-0005-0000-0000-0000E3020000}"/>
    <cellStyle name="식_6. 전력비 총괄(2004.3.16)" xfId="1543" xr:uid="{00000000-0005-0000-0000-0000E4020000}"/>
    <cellStyle name="식_6. 전력비 총괄(2004.3.16)_CF" xfId="9576" xr:uid="{00000000-0005-0000-0000-0000E5020000}"/>
    <cellStyle name="식_6. 전력비 총괄(2004.3.16)_FS_GC STP PJT_120805(2)_v4" xfId="1544" xr:uid="{00000000-0005-0000-0000-0000E6020000}"/>
    <cellStyle name="식_6. 전력비 총괄(2004.3.16)_FS_GC STP PJT_120805(2)_v4_CF" xfId="9577" xr:uid="{00000000-0005-0000-0000-0000E7020000}"/>
    <cellStyle name="식_6. 전력비 총괄(2004.3.16)_FS_GC STP PJT_120805(2)_v4_Raw Data" xfId="3568" xr:uid="{00000000-0005-0000-0000-0000E8020000}"/>
    <cellStyle name="식_6. 전력비 총괄(2004.3.16)_FS_GC STP PJT_120805(2)_v4_Sales" xfId="5571" xr:uid="{00000000-0005-0000-0000-0000E9020000}"/>
    <cellStyle name="식_6. 전력비 총괄(2004.3.16)_FS_GC STP PJT_120805(2)_v4_Sensitivity" xfId="7574" xr:uid="{00000000-0005-0000-0000-0000EA020000}"/>
    <cellStyle name="식_6. 전력비 총괄(2004.3.16)_FS_GC STP PJT_120805_v5" xfId="1545" xr:uid="{00000000-0005-0000-0000-0000EB020000}"/>
    <cellStyle name="식_6. 전력비 총괄(2004.3.16)_FS_GC STP PJT_120805_v5_CF" xfId="9578" xr:uid="{00000000-0005-0000-0000-0000EC020000}"/>
    <cellStyle name="식_6. 전력비 총괄(2004.3.16)_FS_GC STP PJT_120805_v5_Raw Data" xfId="3569" xr:uid="{00000000-0005-0000-0000-0000ED020000}"/>
    <cellStyle name="식_6. 전력비 총괄(2004.3.16)_FS_GC STP PJT_120805_v5_Sales" xfId="5572" xr:uid="{00000000-0005-0000-0000-0000EE020000}"/>
    <cellStyle name="식_6. 전력비 총괄(2004.3.16)_FS_GC STP PJT_120805_v5_Sensitivity" xfId="7575" xr:uid="{00000000-0005-0000-0000-0000EF020000}"/>
    <cellStyle name="식_6. 전력비 총괄(2004.3.16)_FS_GC STP PJT_121705_v5" xfId="1546" xr:uid="{00000000-0005-0000-0000-0000F0020000}"/>
    <cellStyle name="식_6. 전력비 총괄(2004.3.16)_FS_GC STP PJT_121705_v5_CF" xfId="9579" xr:uid="{00000000-0005-0000-0000-0000F1020000}"/>
    <cellStyle name="식_6. 전력비 총괄(2004.3.16)_FS_GC STP PJT_121705_v5_Raw Data" xfId="3570" xr:uid="{00000000-0005-0000-0000-0000F2020000}"/>
    <cellStyle name="식_6. 전력비 총괄(2004.3.16)_FS_GC STP PJT_121705_v5_Sales" xfId="5573" xr:uid="{00000000-0005-0000-0000-0000F3020000}"/>
    <cellStyle name="식_6. 전력비 총괄(2004.3.16)_FS_GC STP PJT_121705_v5_Sensitivity" xfId="7576" xr:uid="{00000000-0005-0000-0000-0000F4020000}"/>
    <cellStyle name="식_6. 전력비 총괄(2004.3.16)_FS_GC STP PJT_122605(최종모델 작업)_v12" xfId="1547" xr:uid="{00000000-0005-0000-0000-0000F5020000}"/>
    <cellStyle name="식_6. 전력비 총괄(2004.3.16)_FS_GC STP PJT_122605(최종모델 작업)_v12_CF" xfId="9580" xr:uid="{00000000-0005-0000-0000-0000F6020000}"/>
    <cellStyle name="식_6. 전력비 총괄(2004.3.16)_FS_GC STP PJT_122605(최종모델 작업)_v12_Raw Data" xfId="3571" xr:uid="{00000000-0005-0000-0000-0000F7020000}"/>
    <cellStyle name="식_6. 전력비 총괄(2004.3.16)_FS_GC STP PJT_122605(최종모델 작업)_v12_Sales" xfId="5574" xr:uid="{00000000-0005-0000-0000-0000F8020000}"/>
    <cellStyle name="식_6. 전력비 총괄(2004.3.16)_FS_GC STP PJT_122605(최종모델 작업)_v12_Sensitivity" xfId="7577" xr:uid="{00000000-0005-0000-0000-0000F9020000}"/>
    <cellStyle name="식_6. 전력비 총괄(2004.3.16)_Raw Data" xfId="3567" xr:uid="{00000000-0005-0000-0000-0000FA020000}"/>
    <cellStyle name="식_6. 전력비 총괄(2004.3.16)_Sales" xfId="5570" xr:uid="{00000000-0005-0000-0000-0000FB020000}"/>
    <cellStyle name="식_6. 전력비 총괄(2004.3.16)_Sensitivity" xfId="7573" xr:uid="{00000000-0005-0000-0000-0000FC020000}"/>
    <cellStyle name="식_6-1. 전력부하 집계표(최종)" xfId="1548" xr:uid="{00000000-0005-0000-0000-0000FD020000}"/>
    <cellStyle name="식_6-1. 전력부하 집계표(최종)_CF" xfId="9581" xr:uid="{00000000-0005-0000-0000-0000FE020000}"/>
    <cellStyle name="식_6-1. 전력부하 집계표(최종)_FS_GC STP PJT_120805(2)_v4" xfId="1549" xr:uid="{00000000-0005-0000-0000-0000FF020000}"/>
    <cellStyle name="식_6-1. 전력부하 집계표(최종)_FS_GC STP PJT_120805(2)_v4_CF" xfId="9582" xr:uid="{00000000-0005-0000-0000-000000030000}"/>
    <cellStyle name="식_6-1. 전력부하 집계표(최종)_FS_GC STP PJT_120805(2)_v4_Raw Data" xfId="3573" xr:uid="{00000000-0005-0000-0000-000001030000}"/>
    <cellStyle name="식_6-1. 전력부하 집계표(최종)_FS_GC STP PJT_120805(2)_v4_Sales" xfId="5576" xr:uid="{00000000-0005-0000-0000-000002030000}"/>
    <cellStyle name="식_6-1. 전력부하 집계표(최종)_FS_GC STP PJT_120805(2)_v4_Sensitivity" xfId="7579" xr:uid="{00000000-0005-0000-0000-000003030000}"/>
    <cellStyle name="식_6-1. 전력부하 집계표(최종)_FS_GC STP PJT_120805_v5" xfId="1550" xr:uid="{00000000-0005-0000-0000-000004030000}"/>
    <cellStyle name="식_6-1. 전력부하 집계표(최종)_FS_GC STP PJT_120805_v5_CF" xfId="9583" xr:uid="{00000000-0005-0000-0000-000005030000}"/>
    <cellStyle name="식_6-1. 전력부하 집계표(최종)_FS_GC STP PJT_120805_v5_Raw Data" xfId="3574" xr:uid="{00000000-0005-0000-0000-000006030000}"/>
    <cellStyle name="식_6-1. 전력부하 집계표(최종)_FS_GC STP PJT_120805_v5_Sales" xfId="5577" xr:uid="{00000000-0005-0000-0000-000007030000}"/>
    <cellStyle name="식_6-1. 전력부하 집계표(최종)_FS_GC STP PJT_120805_v5_Sensitivity" xfId="7580" xr:uid="{00000000-0005-0000-0000-000008030000}"/>
    <cellStyle name="식_6-1. 전력부하 집계표(최종)_FS_GC STP PJT_121705_v5" xfId="1551" xr:uid="{00000000-0005-0000-0000-000009030000}"/>
    <cellStyle name="식_6-1. 전력부하 집계표(최종)_FS_GC STP PJT_121705_v5_CF" xfId="9584" xr:uid="{00000000-0005-0000-0000-00000A030000}"/>
    <cellStyle name="식_6-1. 전력부하 집계표(최종)_FS_GC STP PJT_121705_v5_Raw Data" xfId="3575" xr:uid="{00000000-0005-0000-0000-00000B030000}"/>
    <cellStyle name="식_6-1. 전력부하 집계표(최종)_FS_GC STP PJT_121705_v5_Sales" xfId="5578" xr:uid="{00000000-0005-0000-0000-00000C030000}"/>
    <cellStyle name="식_6-1. 전력부하 집계표(최종)_FS_GC STP PJT_121705_v5_Sensitivity" xfId="7581" xr:uid="{00000000-0005-0000-0000-00000D030000}"/>
    <cellStyle name="식_6-1. 전력부하 집계표(최종)_FS_GC STP PJT_122605(최종모델 작업)_v12" xfId="1552" xr:uid="{00000000-0005-0000-0000-00000E030000}"/>
    <cellStyle name="식_6-1. 전력부하 집계표(최종)_FS_GC STP PJT_122605(최종모델 작업)_v12_CF" xfId="9585" xr:uid="{00000000-0005-0000-0000-00000F030000}"/>
    <cellStyle name="식_6-1. 전력부하 집계표(최종)_FS_GC STP PJT_122605(최종모델 작업)_v12_Raw Data" xfId="3576" xr:uid="{00000000-0005-0000-0000-000010030000}"/>
    <cellStyle name="식_6-1. 전력부하 집계표(최종)_FS_GC STP PJT_122605(최종모델 작업)_v12_Sales" xfId="5579" xr:uid="{00000000-0005-0000-0000-000011030000}"/>
    <cellStyle name="식_6-1. 전력부하 집계표(최종)_FS_GC STP PJT_122605(최종모델 작업)_v12_Sensitivity" xfId="7582" xr:uid="{00000000-0005-0000-0000-000012030000}"/>
    <cellStyle name="식_6-1. 전력부하 집계표(최종)_Raw Data" xfId="3572" xr:uid="{00000000-0005-0000-0000-000013030000}"/>
    <cellStyle name="식_6-1. 전력부하 집계표(최종)_Sales" xfId="5575" xr:uid="{00000000-0005-0000-0000-000014030000}"/>
    <cellStyle name="식_6-1. 전력부하 집계표(최종)_Sensitivity" xfId="7578" xr:uid="{00000000-0005-0000-0000-000015030000}"/>
    <cellStyle name="식_Book2" xfId="398" xr:uid="{00000000-0005-0000-0000-000016030000}"/>
    <cellStyle name="식_Book2 2" xfId="12437" xr:uid="{00000000-0005-0000-0000-000017030000}"/>
    <cellStyle name="식_Book2 3" xfId="11633" xr:uid="{00000000-0005-0000-0000-000018030000}"/>
    <cellStyle name="식_Book2_건설분담금신청서(2004. 제1회)_한삼룡" xfId="399" xr:uid="{00000000-0005-0000-0000-000019030000}"/>
    <cellStyle name="식_Book2_건설분담금신청서(2004. 제1회)_한삼룡 2" xfId="12438" xr:uid="{00000000-0005-0000-0000-00001A030000}"/>
    <cellStyle name="식_Book2_건설분담금신청서(2004. 제1회)_한삼룡 3" xfId="11634" xr:uid="{00000000-0005-0000-0000-00001B030000}"/>
    <cellStyle name="식_Book2_건설분담금신청서(2004. 제1회)_한삼룡_2007년 물가" xfId="400" xr:uid="{00000000-0005-0000-0000-00001C030000}"/>
    <cellStyle name="식_Book2_건설분담금신청서(2004. 제1회)_한삼룡_2007년 물가 2" xfId="12439" xr:uid="{00000000-0005-0000-0000-00001D030000}"/>
    <cellStyle name="식_Book2_건설분담금신청서(2004. 제1회)_한삼룡_2007년 물가 3" xfId="11635" xr:uid="{00000000-0005-0000-0000-00001E030000}"/>
    <cellStyle name="식_Book2_건설분담금신청서(2004. 제1회)_한삼룡_2007년 물가_제10회_건설분담금_신청서" xfId="401" xr:uid="{00000000-0005-0000-0000-00001F030000}"/>
    <cellStyle name="식_Book2_건설분담금신청서(2004. 제1회)_한삼룡_2007년 물가_제10회_건설분담금_신청서 2" xfId="12440" xr:uid="{00000000-0005-0000-0000-000020030000}"/>
    <cellStyle name="식_Book2_건설분담금신청서(2004. 제1회)_한삼룡_2007년 물가_제10회_건설분담금_신청서 3" xfId="11636" xr:uid="{00000000-0005-0000-0000-000021030000}"/>
    <cellStyle name="식_Book2_건설분담금신청서(2004. 제1회)_한삼룡_건설분담금청구현황(06.11.07)" xfId="402" xr:uid="{00000000-0005-0000-0000-000022030000}"/>
    <cellStyle name="식_Book2_건설분담금신청서(2004. 제1회)_한삼룡_건설분담금청구현황(06.11.07) 2" xfId="12441" xr:uid="{00000000-0005-0000-0000-000023030000}"/>
    <cellStyle name="식_Book2_건설분담금신청서(2004. 제1회)_한삼룡_건설분담금청구현황(06.11.07) 3" xfId="11637" xr:uid="{00000000-0005-0000-0000-000024030000}"/>
    <cellStyle name="식_Book2_건설분담금신청서(2004. 제1회)_한삼룡_건설분담금청구현황(06.11.07)_최종_건설분담금청구현황(06.12.04)_수정(by방창국)" xfId="403" xr:uid="{00000000-0005-0000-0000-000025030000}"/>
    <cellStyle name="식_Book2_건설분담금신청서(2004. 제1회)_한삼룡_건설분담금청구현황(06.11.07)_최종_건설분담금청구현황(06.12.04)_수정(by방창국) 2" xfId="12442" xr:uid="{00000000-0005-0000-0000-000026030000}"/>
    <cellStyle name="식_Book2_건설분담금신청서(2004. 제1회)_한삼룡_건설분담금청구현황(06.11.07)_최종_건설분담금청구현황(06.12.04)_수정(by방창국) 3" xfId="11638" xr:uid="{00000000-0005-0000-0000-000027030000}"/>
    <cellStyle name="식_Book2_건설분담금신청서(2004. 제1회)_한삼룡_건설분담금청구현황(06.11.08)_수정" xfId="404" xr:uid="{00000000-0005-0000-0000-000028030000}"/>
    <cellStyle name="식_Book2_건설분담금신청서(2004. 제1회)_한삼룡_건설분담금청구현황(06.11.08)_수정 2" xfId="12443" xr:uid="{00000000-0005-0000-0000-000029030000}"/>
    <cellStyle name="식_Book2_건설분담금신청서(2004. 제1회)_한삼룡_건설분담금청구현황(06.11.08)_수정 3" xfId="11639" xr:uid="{00000000-0005-0000-0000-00002A030000}"/>
    <cellStyle name="식_Book2_건설분담금신청서(2004. 제1회)_한삼룡_건설분담금청구현황(06.11.08)_수정_최종_건설분담금청구현황(06.12.04)_수정(by방창국)" xfId="405" xr:uid="{00000000-0005-0000-0000-00002B030000}"/>
    <cellStyle name="식_Book2_건설분담금신청서(2004. 제1회)_한삼룡_건설분담금청구현황(06.11.08)_수정_최종_건설분담금청구현황(06.12.04)_수정(by방창국) 2" xfId="12444" xr:uid="{00000000-0005-0000-0000-00002C030000}"/>
    <cellStyle name="식_Book2_건설분담금신청서(2004. 제1회)_한삼룡_건설분담금청구현황(06.11.08)_수정_최종_건설분담금청구현황(06.12.04)_수정(by방창국) 3" xfId="11640" xr:uid="{00000000-0005-0000-0000-00002D030000}"/>
    <cellStyle name="식_Book2_건설분담금신청서(2004. 제2회)" xfId="406" xr:uid="{00000000-0005-0000-0000-00002E030000}"/>
    <cellStyle name="식_Book2_건설분담금신청서(2004. 제2회) 2" xfId="12445" xr:uid="{00000000-0005-0000-0000-00002F030000}"/>
    <cellStyle name="식_Book2_건설분담금신청서(2004. 제2회) 3" xfId="11641" xr:uid="{00000000-0005-0000-0000-000030030000}"/>
    <cellStyle name="식_Book2_건설분담금신청서(2004. 제2회)_2007년 물가" xfId="407" xr:uid="{00000000-0005-0000-0000-000031030000}"/>
    <cellStyle name="식_Book2_건설분담금신청서(2004. 제2회)_2007년 물가 2" xfId="12446" xr:uid="{00000000-0005-0000-0000-000032030000}"/>
    <cellStyle name="식_Book2_건설분담금신청서(2004. 제2회)_2007년 물가 3" xfId="11642" xr:uid="{00000000-0005-0000-0000-000033030000}"/>
    <cellStyle name="식_Book2_건설분담금신청서(2004. 제2회)_2007년 물가_제10회_건설분담금_신청서" xfId="408" xr:uid="{00000000-0005-0000-0000-000034030000}"/>
    <cellStyle name="식_Book2_건설분담금신청서(2004. 제2회)_2007년 물가_제10회_건설분담금_신청서 2" xfId="12447" xr:uid="{00000000-0005-0000-0000-000035030000}"/>
    <cellStyle name="식_Book2_건설분담금신청서(2004. 제2회)_2007년 물가_제10회_건설분담금_신청서 3" xfId="11643" xr:uid="{00000000-0005-0000-0000-000036030000}"/>
    <cellStyle name="식_Book2_건설분담금신청서(2004. 제2회)_건설분담금청구현황(06.11.07)" xfId="409" xr:uid="{00000000-0005-0000-0000-000037030000}"/>
    <cellStyle name="식_Book2_건설분담금신청서(2004. 제2회)_건설분담금청구현황(06.11.07) 2" xfId="12448" xr:uid="{00000000-0005-0000-0000-000038030000}"/>
    <cellStyle name="식_Book2_건설분담금신청서(2004. 제2회)_건설분담금청구현황(06.11.07) 3" xfId="11644" xr:uid="{00000000-0005-0000-0000-000039030000}"/>
    <cellStyle name="식_Book2_건설분담금신청서(2004. 제2회)_건설분담금청구현황(06.11.07)_최종_건설분담금청구현황(06.12.04)_수정(by방창국)" xfId="410" xr:uid="{00000000-0005-0000-0000-00003A030000}"/>
    <cellStyle name="식_Book2_건설분담금신청서(2004. 제2회)_건설분담금청구현황(06.11.07)_최종_건설분담금청구현황(06.12.04)_수정(by방창국) 2" xfId="12449" xr:uid="{00000000-0005-0000-0000-00003B030000}"/>
    <cellStyle name="식_Book2_건설분담금신청서(2004. 제2회)_건설분담금청구현황(06.11.07)_최종_건설분담금청구현황(06.12.04)_수정(by방창국) 3" xfId="11645" xr:uid="{00000000-0005-0000-0000-00003C030000}"/>
    <cellStyle name="식_Book2_건설분담금신청서(2004. 제2회)_건설분담금청구현황(06.11.08)_수정" xfId="411" xr:uid="{00000000-0005-0000-0000-00003D030000}"/>
    <cellStyle name="식_Book2_건설분담금신청서(2004. 제2회)_건설분담금청구현황(06.11.08)_수정 2" xfId="12450" xr:uid="{00000000-0005-0000-0000-00003E030000}"/>
    <cellStyle name="식_Book2_건설분담금신청서(2004. 제2회)_건설분담금청구현황(06.11.08)_수정 3" xfId="11646" xr:uid="{00000000-0005-0000-0000-00003F030000}"/>
    <cellStyle name="식_Book2_건설분담금신청서(2004. 제2회)_건설분담금청구현황(06.11.08)_수정_최종_건설분담금청구현황(06.12.04)_수정(by방창국)" xfId="412" xr:uid="{00000000-0005-0000-0000-000040030000}"/>
    <cellStyle name="식_Book2_건설분담금신청서(2004. 제2회)_건설분담금청구현황(06.11.08)_수정_최종_건설분담금청구현황(06.12.04)_수정(by방창국) 2" xfId="12451" xr:uid="{00000000-0005-0000-0000-000041030000}"/>
    <cellStyle name="식_Book2_건설분담금신청서(2004. 제2회)_건설분담금청구현황(06.11.08)_수정_최종_건설분담금청구현황(06.12.04)_수정(by방창국) 3" xfId="11647" xr:uid="{00000000-0005-0000-0000-000042030000}"/>
    <cellStyle name="식_Book2_건설분담금신청서(5년2월 제3회)" xfId="413" xr:uid="{00000000-0005-0000-0000-000043030000}"/>
    <cellStyle name="식_Book2_건설분담금신청서(5년2월 제3회) 2" xfId="12452" xr:uid="{00000000-0005-0000-0000-000044030000}"/>
    <cellStyle name="식_Book2_건설분담금신청서(5년2월 제3회) 3" xfId="11648" xr:uid="{00000000-0005-0000-0000-000045030000}"/>
    <cellStyle name="식_Book2_건설분담금신청서(5년2월 제3회)_2007년 물가" xfId="414" xr:uid="{00000000-0005-0000-0000-000046030000}"/>
    <cellStyle name="식_Book2_건설분담금신청서(5년2월 제3회)_2007년 물가 2" xfId="12453" xr:uid="{00000000-0005-0000-0000-000047030000}"/>
    <cellStyle name="식_Book2_건설분담금신청서(5년2월 제3회)_2007년 물가 3" xfId="11649" xr:uid="{00000000-0005-0000-0000-000048030000}"/>
    <cellStyle name="식_Book2_건설분담금신청서(5년2월 제3회)_2007년 물가_제10회_건설분담금_신청서" xfId="415" xr:uid="{00000000-0005-0000-0000-000049030000}"/>
    <cellStyle name="식_Book2_건설분담금신청서(5년2월 제3회)_2007년 물가_제10회_건설분담금_신청서 2" xfId="12454" xr:uid="{00000000-0005-0000-0000-00004A030000}"/>
    <cellStyle name="식_Book2_건설분담금신청서(5년2월 제3회)_2007년 물가_제10회_건설분담금_신청서 3" xfId="11650" xr:uid="{00000000-0005-0000-0000-00004B030000}"/>
    <cellStyle name="식_Book2_건설분담금신청서(5년2월 제3회)_건설분담금청구현황(06.11.07)" xfId="416" xr:uid="{00000000-0005-0000-0000-00004C030000}"/>
    <cellStyle name="식_Book2_건설분담금신청서(5년2월 제3회)_건설분담금청구현황(06.11.07) 2" xfId="12455" xr:uid="{00000000-0005-0000-0000-00004D030000}"/>
    <cellStyle name="식_Book2_건설분담금신청서(5년2월 제3회)_건설분담금청구현황(06.11.07) 3" xfId="11651" xr:uid="{00000000-0005-0000-0000-00004E030000}"/>
    <cellStyle name="식_Book2_건설분담금신청서(5년2월 제3회)_건설분담금청구현황(06.11.07)_최종_건설분담금청구현황(06.12.04)_수정(by방창국)" xfId="417" xr:uid="{00000000-0005-0000-0000-00004F030000}"/>
    <cellStyle name="식_Book2_건설분담금신청서(5년2월 제3회)_건설분담금청구현황(06.11.07)_최종_건설분담금청구현황(06.12.04)_수정(by방창국) 2" xfId="12456" xr:uid="{00000000-0005-0000-0000-000050030000}"/>
    <cellStyle name="식_Book2_건설분담금신청서(5년2월 제3회)_건설분담금청구현황(06.11.07)_최종_건설분담금청구현황(06.12.04)_수정(by방창국) 3" xfId="11652" xr:uid="{00000000-0005-0000-0000-000051030000}"/>
    <cellStyle name="식_Book2_건설분담금신청서(5년2월 제3회)_건설분담금청구현황(06.11.08)_수정" xfId="418" xr:uid="{00000000-0005-0000-0000-000052030000}"/>
    <cellStyle name="식_Book2_건설분담금신청서(5년2월 제3회)_건설분담금청구현황(06.11.08)_수정 2" xfId="12457" xr:uid="{00000000-0005-0000-0000-000053030000}"/>
    <cellStyle name="식_Book2_건설분담금신청서(5년2월 제3회)_건설분담금청구현황(06.11.08)_수정 3" xfId="11653" xr:uid="{00000000-0005-0000-0000-000054030000}"/>
    <cellStyle name="식_Book2_건설분담금신청서(5년2월 제3회)_건설분담금청구현황(06.11.08)_수정_최종_건설분담금청구현황(06.12.04)_수정(by방창국)" xfId="419" xr:uid="{00000000-0005-0000-0000-000055030000}"/>
    <cellStyle name="식_Book2_건설분담금신청서(5년2월 제3회)_건설분담금청구현황(06.11.08)_수정_최종_건설분담금청구현황(06.12.04)_수정(by방창국) 2" xfId="12458" xr:uid="{00000000-0005-0000-0000-000056030000}"/>
    <cellStyle name="식_Book2_건설분담금신청서(5년2월 제3회)_건설분담금청구현황(06.11.08)_수정_최종_건설분담금청구현황(06.12.04)_수정(by방창국) 3" xfId="11654" xr:uid="{00000000-0005-0000-0000-000057030000}"/>
    <cellStyle name="식_Book2_건설분담금신청서안(5년5월 제4회)" xfId="420" xr:uid="{00000000-0005-0000-0000-000058030000}"/>
    <cellStyle name="식_Book2_건설분담금신청서안(5년5월 제4회) 2" xfId="12459" xr:uid="{00000000-0005-0000-0000-000059030000}"/>
    <cellStyle name="식_Book2_건설분담금신청서안(5년5월 제4회) 3" xfId="11655" xr:uid="{00000000-0005-0000-0000-00005A030000}"/>
    <cellStyle name="식_Book2_건설분담금신청서안(5년5월 제4회)_2007년 물가" xfId="421" xr:uid="{00000000-0005-0000-0000-00005B030000}"/>
    <cellStyle name="식_Book2_건설분담금신청서안(5년5월 제4회)_2007년 물가 2" xfId="12460" xr:uid="{00000000-0005-0000-0000-00005C030000}"/>
    <cellStyle name="식_Book2_건설분담금신청서안(5년5월 제4회)_2007년 물가 3" xfId="11656" xr:uid="{00000000-0005-0000-0000-00005D030000}"/>
    <cellStyle name="식_Book2_건설분담금신청서안(5년5월 제4회)_2007년 물가_제10회_건설분담금_신청서" xfId="422" xr:uid="{00000000-0005-0000-0000-00005E030000}"/>
    <cellStyle name="식_Book2_건설분담금신청서안(5년5월 제4회)_2007년 물가_제10회_건설분담금_신청서 2" xfId="12461" xr:uid="{00000000-0005-0000-0000-00005F030000}"/>
    <cellStyle name="식_Book2_건설분담금신청서안(5년5월 제4회)_2007년 물가_제10회_건설분담금_신청서 3" xfId="11657" xr:uid="{00000000-0005-0000-0000-000060030000}"/>
    <cellStyle name="식_Book2_건설분담금신청서안(5년5월 제4회)_건설분담금청구현황(06.11.07)" xfId="423" xr:uid="{00000000-0005-0000-0000-000061030000}"/>
    <cellStyle name="식_Book2_건설분담금신청서안(5년5월 제4회)_건설분담금청구현황(06.11.07) 2" xfId="12462" xr:uid="{00000000-0005-0000-0000-000062030000}"/>
    <cellStyle name="식_Book2_건설분담금신청서안(5년5월 제4회)_건설분담금청구현황(06.11.07) 3" xfId="11658" xr:uid="{00000000-0005-0000-0000-000063030000}"/>
    <cellStyle name="식_Book2_건설분담금신청서안(5년5월 제4회)_건설분담금청구현황(06.11.07)_최종_건설분담금청구현황(06.12.04)_수정(by방창국)" xfId="424" xr:uid="{00000000-0005-0000-0000-000064030000}"/>
    <cellStyle name="식_Book2_건설분담금신청서안(5년5월 제4회)_건설분담금청구현황(06.11.07)_최종_건설분담금청구현황(06.12.04)_수정(by방창국) 2" xfId="12463" xr:uid="{00000000-0005-0000-0000-000065030000}"/>
    <cellStyle name="식_Book2_건설분담금신청서안(5년5월 제4회)_건설분담금청구현황(06.11.07)_최종_건설분담금청구현황(06.12.04)_수정(by방창국) 3" xfId="11659" xr:uid="{00000000-0005-0000-0000-000066030000}"/>
    <cellStyle name="식_Book2_건설분담금신청서안(5년5월 제4회)_건설분담금청구현황(06.11.08)_수정" xfId="425" xr:uid="{00000000-0005-0000-0000-000067030000}"/>
    <cellStyle name="식_Book2_건설분담금신청서안(5년5월 제4회)_건설분담금청구현황(06.11.08)_수정 2" xfId="12464" xr:uid="{00000000-0005-0000-0000-000068030000}"/>
    <cellStyle name="식_Book2_건설분담금신청서안(5년5월 제4회)_건설분담금청구현황(06.11.08)_수정 3" xfId="11660" xr:uid="{00000000-0005-0000-0000-000069030000}"/>
    <cellStyle name="식_Book2_건설분담금신청서안(5년5월 제4회)_건설분담금청구현황(06.11.08)_수정_최종_건설분담금청구현황(06.12.04)_수정(by방창국)" xfId="426" xr:uid="{00000000-0005-0000-0000-00006A030000}"/>
    <cellStyle name="식_Book2_건설분담금신청서안(5년5월 제4회)_건설분담금청구현황(06.11.08)_수정_최종_건설분담금청구현황(06.12.04)_수정(by방창국) 2" xfId="12465" xr:uid="{00000000-0005-0000-0000-00006B030000}"/>
    <cellStyle name="식_Book2_건설분담금신청서안(5년5월 제4회)_건설분담금청구현황(06.11.08)_수정_최종_건설분담금청구현황(06.12.04)_수정(by방창국) 3" xfId="11661" xr:uid="{00000000-0005-0000-0000-00006C030000}"/>
    <cellStyle name="식_Book2_건설분담금신청서안(5년8월 제5회)" xfId="427" xr:uid="{00000000-0005-0000-0000-00006D030000}"/>
    <cellStyle name="식_Book2_건설분담금신청서안(5년8월 제5회) 2" xfId="12466" xr:uid="{00000000-0005-0000-0000-00006E030000}"/>
    <cellStyle name="식_Book2_건설분담금신청서안(5년8월 제5회) 3" xfId="11662" xr:uid="{00000000-0005-0000-0000-00006F030000}"/>
    <cellStyle name="식_Book2_건설분담금신청서안(5년8월 제5회)_2007년 물가" xfId="428" xr:uid="{00000000-0005-0000-0000-000070030000}"/>
    <cellStyle name="식_Book2_건설분담금신청서안(5년8월 제5회)_2007년 물가 2" xfId="12467" xr:uid="{00000000-0005-0000-0000-000071030000}"/>
    <cellStyle name="식_Book2_건설분담금신청서안(5년8월 제5회)_2007년 물가 3" xfId="11663" xr:uid="{00000000-0005-0000-0000-000072030000}"/>
    <cellStyle name="식_Book2_건설분담금신청서안(5년8월 제5회)_2007년 물가_제10회_건설분담금_신청서" xfId="429" xr:uid="{00000000-0005-0000-0000-000073030000}"/>
    <cellStyle name="식_Book2_건설분담금신청서안(5년8월 제5회)_2007년 물가_제10회_건설분담금_신청서 2" xfId="12468" xr:uid="{00000000-0005-0000-0000-000074030000}"/>
    <cellStyle name="식_Book2_건설분담금신청서안(5년8월 제5회)_2007년 물가_제10회_건설분담금_신청서 3" xfId="11664" xr:uid="{00000000-0005-0000-0000-000075030000}"/>
    <cellStyle name="식_Book2_건설분담금신청서안(5년8월 제5회)_건설분담금청구현황(06.11.07)" xfId="430" xr:uid="{00000000-0005-0000-0000-000076030000}"/>
    <cellStyle name="식_Book2_건설분담금신청서안(5년8월 제5회)_건설분담금청구현황(06.11.07) 2" xfId="12469" xr:uid="{00000000-0005-0000-0000-000077030000}"/>
    <cellStyle name="식_Book2_건설분담금신청서안(5년8월 제5회)_건설분담금청구현황(06.11.07) 3" xfId="11665" xr:uid="{00000000-0005-0000-0000-000078030000}"/>
    <cellStyle name="식_Book2_건설분담금신청서안(5년8월 제5회)_건설분담금청구현황(06.11.07)_최종_건설분담금청구현황(06.12.04)_수정(by방창국)" xfId="431" xr:uid="{00000000-0005-0000-0000-000079030000}"/>
    <cellStyle name="식_Book2_건설분담금신청서안(5년8월 제5회)_건설분담금청구현황(06.11.07)_최종_건설분담금청구현황(06.12.04)_수정(by방창국) 2" xfId="12470" xr:uid="{00000000-0005-0000-0000-00007A030000}"/>
    <cellStyle name="식_Book2_건설분담금신청서안(5년8월 제5회)_건설분담금청구현황(06.11.07)_최종_건설분담금청구현황(06.12.04)_수정(by방창국) 3" xfId="11666" xr:uid="{00000000-0005-0000-0000-00007B030000}"/>
    <cellStyle name="식_Book2_건설분담금신청서안(5년8월 제5회)_건설분담금청구현황(06.11.08)_수정" xfId="432" xr:uid="{00000000-0005-0000-0000-00007C030000}"/>
    <cellStyle name="식_Book2_건설분담금신청서안(5년8월 제5회)_건설분담금청구현황(06.11.08)_수정 2" xfId="12471" xr:uid="{00000000-0005-0000-0000-00007D030000}"/>
    <cellStyle name="식_Book2_건설분담금신청서안(5년8월 제5회)_건설분담금청구현황(06.11.08)_수정 3" xfId="11667" xr:uid="{00000000-0005-0000-0000-00007E030000}"/>
    <cellStyle name="식_Book2_건설분담금신청서안(5년8월 제5회)_건설분담금청구현황(06.11.08)_수정_최종_건설분담금청구현황(06.12.04)_수정(by방창국)" xfId="433" xr:uid="{00000000-0005-0000-0000-00007F030000}"/>
    <cellStyle name="식_Book2_건설분담금신청서안(5년8월 제5회)_건설분담금청구현황(06.11.08)_수정_최종_건설분담금청구현황(06.12.04)_수정(by방창국) 2" xfId="12472" xr:uid="{00000000-0005-0000-0000-000080030000}"/>
    <cellStyle name="식_Book2_건설분담금신청서안(5년8월 제5회)_건설분담금청구현황(06.11.08)_수정_최종_건설분담금청구현황(06.12.04)_수정(by방창국) 3" xfId="11668" xr:uid="{00000000-0005-0000-0000-000081030000}"/>
    <cellStyle name="식_Book2_건설분담금청구현황(06.11.07)" xfId="434" xr:uid="{00000000-0005-0000-0000-000082030000}"/>
    <cellStyle name="식_Book2_건설분담금청구현황(06.11.07) 2" xfId="12473" xr:uid="{00000000-0005-0000-0000-000083030000}"/>
    <cellStyle name="식_Book2_건설분담금청구현황(06.11.07) 3" xfId="11669" xr:uid="{00000000-0005-0000-0000-000084030000}"/>
    <cellStyle name="식_Book2_건설분담금청구현황(06.11.07)_최종_건설분담금청구현황(06.12.04)_수정(by방창국)" xfId="435" xr:uid="{00000000-0005-0000-0000-000085030000}"/>
    <cellStyle name="식_Book2_건설분담금청구현황(06.11.07)_최종_건설분담금청구현황(06.12.04)_수정(by방창국) 2" xfId="12474" xr:uid="{00000000-0005-0000-0000-000086030000}"/>
    <cellStyle name="식_Book2_건설분담금청구현황(06.11.07)_최종_건설분담금청구현황(06.12.04)_수정(by방창국) 3" xfId="11670" xr:uid="{00000000-0005-0000-0000-000087030000}"/>
    <cellStyle name="식_Book2_건설분담금청구현황(06.11.08)_수정" xfId="436" xr:uid="{00000000-0005-0000-0000-000088030000}"/>
    <cellStyle name="식_Book2_건설분담금청구현황(06.11.08)_수정 2" xfId="12475" xr:uid="{00000000-0005-0000-0000-000089030000}"/>
    <cellStyle name="식_Book2_건설분담금청구현황(06.11.08)_수정 3" xfId="11671" xr:uid="{00000000-0005-0000-0000-00008A030000}"/>
    <cellStyle name="식_Book2_건설분담금청구현황(06.11.08)_수정_최종_건설분담금청구현황(06.12.04)_수정(by방창국)" xfId="437" xr:uid="{00000000-0005-0000-0000-00008B030000}"/>
    <cellStyle name="식_Book2_건설분담금청구현황(06.11.08)_수정_최종_건설분담금청구현황(06.12.04)_수정(by방창국) 2" xfId="12476" xr:uid="{00000000-0005-0000-0000-00008C030000}"/>
    <cellStyle name="식_Book2_건설분담금청구현황(06.11.08)_수정_최종_건설분담금청구현황(06.12.04)_수정(by방창국) 3" xfId="11672" xr:uid="{00000000-0005-0000-0000-00008D030000}"/>
    <cellStyle name="식_Book2_제10회_건설분담금_신청서" xfId="438" xr:uid="{00000000-0005-0000-0000-00008E030000}"/>
    <cellStyle name="식_Book2_제10회_건설분담금_신청서 2" xfId="12477" xr:uid="{00000000-0005-0000-0000-00008F030000}"/>
    <cellStyle name="식_Book2_제10회_건설분담금_신청서 3" xfId="11673" xr:uid="{00000000-0005-0000-0000-000090030000}"/>
    <cellStyle name="식_CF" xfId="9575" xr:uid="{00000000-0005-0000-0000-000091030000}"/>
    <cellStyle name="식_C-PROJECT_0801_K&amp;J PjtFM_032504" xfId="1553" xr:uid="{00000000-0005-0000-0000-000092030000}"/>
    <cellStyle name="식_C-PROJECT_0801_K&amp;J PjtFM_032504_CF" xfId="9586" xr:uid="{00000000-0005-0000-0000-000093030000}"/>
    <cellStyle name="식_C-PROJECT_0801_K&amp;J PjtFM_032504_Raw Data" xfId="3577" xr:uid="{00000000-0005-0000-0000-000094030000}"/>
    <cellStyle name="식_C-PROJECT_0801_K&amp;J PjtFM_032504_Sales" xfId="5580" xr:uid="{00000000-0005-0000-0000-000095030000}"/>
    <cellStyle name="식_C-PROJECT_0801_K&amp;J PjtFM_032504_Sensitivity" xfId="7583" xr:uid="{00000000-0005-0000-0000-000096030000}"/>
    <cellStyle name="식_FinancialModel1108(2)" xfId="439" xr:uid="{00000000-0005-0000-0000-000097030000}"/>
    <cellStyle name="식_FinancialModel1108(2) 2" xfId="1554" xr:uid="{00000000-0005-0000-0000-000098030000}"/>
    <cellStyle name="식_FinancialModel1108(2)_CF" xfId="9587" xr:uid="{00000000-0005-0000-0000-000099030000}"/>
    <cellStyle name="식_FinancialModel1108(2)_FM0812(보성final)" xfId="1555" xr:uid="{00000000-0005-0000-0000-00009A030000}"/>
    <cellStyle name="식_FinancialModel1108(2)_FM0812(보성final)_CF" xfId="9588" xr:uid="{00000000-0005-0000-0000-00009B030000}"/>
    <cellStyle name="식_FinancialModel1108(2)_FM0812(보성final)_Raw Data" xfId="1556" xr:uid="{00000000-0005-0000-0000-00009C030000}"/>
    <cellStyle name="식_FinancialModel1108(2)_FM0812(보성final)_Raw Data_1" xfId="3579" xr:uid="{00000000-0005-0000-0000-00009D030000}"/>
    <cellStyle name="식_FinancialModel1108(2)_FM0812(보성final)_Raw Data_CF" xfId="9589" xr:uid="{00000000-0005-0000-0000-00009E030000}"/>
    <cellStyle name="식_FinancialModel1108(2)_FM0812(보성final)_Raw Data_Raw Data" xfId="3580" xr:uid="{00000000-0005-0000-0000-00009F030000}"/>
    <cellStyle name="식_FinancialModel1108(2)_FM0812(보성final)_Raw Data_Sales" xfId="5583" xr:uid="{00000000-0005-0000-0000-0000A0030000}"/>
    <cellStyle name="식_FinancialModel1108(2)_FM0812(보성final)_Raw Data_Sensitivity" xfId="7586" xr:uid="{00000000-0005-0000-0000-0000A1030000}"/>
    <cellStyle name="식_FinancialModel1108(2)_FM0812(보성final)_Sales" xfId="1557" xr:uid="{00000000-0005-0000-0000-0000A2030000}"/>
    <cellStyle name="식_FinancialModel1108(2)_FM0812(보성final)_Sales_1" xfId="5582" xr:uid="{00000000-0005-0000-0000-0000A3030000}"/>
    <cellStyle name="식_FinancialModel1108(2)_FM0812(보성final)_Sales_CF" xfId="9590" xr:uid="{00000000-0005-0000-0000-0000A4030000}"/>
    <cellStyle name="식_FinancialModel1108(2)_FM0812(보성final)_Sales_Raw Data" xfId="3581" xr:uid="{00000000-0005-0000-0000-0000A5030000}"/>
    <cellStyle name="식_FinancialModel1108(2)_FM0812(보성final)_Sales_Sales" xfId="5584" xr:uid="{00000000-0005-0000-0000-0000A6030000}"/>
    <cellStyle name="식_FinancialModel1108(2)_FM0812(보성final)_Sales_Sensitivity" xfId="7587" xr:uid="{00000000-0005-0000-0000-0000A7030000}"/>
    <cellStyle name="식_FinancialModel1108(2)_FM0812(보성final)_Sensitivity" xfId="7585" xr:uid="{00000000-0005-0000-0000-0000A8030000}"/>
    <cellStyle name="식_FinancialModel1108(2)_FM0812(보성final)_원주기업도시 data(정리2)" xfId="1558" xr:uid="{00000000-0005-0000-0000-0000A9030000}"/>
    <cellStyle name="식_FinancialModel1108(2)_FM0812(보성final)_원주기업도시 data(정리2)_CF" xfId="9591" xr:uid="{00000000-0005-0000-0000-0000AA030000}"/>
    <cellStyle name="식_FinancialModel1108(2)_FM0812(보성final)_원주기업도시 data(정리2)_Raw Data" xfId="1559" xr:uid="{00000000-0005-0000-0000-0000AB030000}"/>
    <cellStyle name="식_FinancialModel1108(2)_FM0812(보성final)_원주기업도시 data(정리2)_Raw Data_1" xfId="3582" xr:uid="{00000000-0005-0000-0000-0000AC030000}"/>
    <cellStyle name="식_FinancialModel1108(2)_FM0812(보성final)_원주기업도시 data(정리2)_Raw Data_CF" xfId="9592" xr:uid="{00000000-0005-0000-0000-0000AD030000}"/>
    <cellStyle name="식_FinancialModel1108(2)_FM0812(보성final)_원주기업도시 data(정리2)_Raw Data_Raw Data" xfId="3583" xr:uid="{00000000-0005-0000-0000-0000AE030000}"/>
    <cellStyle name="식_FinancialModel1108(2)_FM0812(보성final)_원주기업도시 data(정리2)_Raw Data_Sales" xfId="5586" xr:uid="{00000000-0005-0000-0000-0000AF030000}"/>
    <cellStyle name="식_FinancialModel1108(2)_FM0812(보성final)_원주기업도시 data(정리2)_Raw Data_Sensitivity" xfId="7589" xr:uid="{00000000-0005-0000-0000-0000B0030000}"/>
    <cellStyle name="식_FinancialModel1108(2)_FM0812(보성final)_원주기업도시 data(정리2)_Sales" xfId="1560" xr:uid="{00000000-0005-0000-0000-0000B1030000}"/>
    <cellStyle name="식_FinancialModel1108(2)_FM0812(보성final)_원주기업도시 data(정리2)_Sales_1" xfId="5585" xr:uid="{00000000-0005-0000-0000-0000B2030000}"/>
    <cellStyle name="식_FinancialModel1108(2)_FM0812(보성final)_원주기업도시 data(정리2)_Sales_CF" xfId="9593" xr:uid="{00000000-0005-0000-0000-0000B3030000}"/>
    <cellStyle name="식_FinancialModel1108(2)_FM0812(보성final)_원주기업도시 data(정리2)_Sales_Raw Data" xfId="3584" xr:uid="{00000000-0005-0000-0000-0000B4030000}"/>
    <cellStyle name="식_FinancialModel1108(2)_FM0812(보성final)_원주기업도시 data(정리2)_Sales_Sales" xfId="5587" xr:uid="{00000000-0005-0000-0000-0000B5030000}"/>
    <cellStyle name="식_FinancialModel1108(2)_FM0812(보성final)_원주기업도시 data(정리2)_Sales_Sensitivity" xfId="7590" xr:uid="{00000000-0005-0000-0000-0000B6030000}"/>
    <cellStyle name="식_FinancialModel1108(2)_FM0812(보성final)_원주기업도시 data(정리2)_Sensitivity" xfId="7588" xr:uid="{00000000-0005-0000-0000-0000B7030000}"/>
    <cellStyle name="식_FinancialModel1108(2)_FM0812(보성final)_원주기업도시 data(정리2)_원주부하계산" xfId="1561" xr:uid="{00000000-0005-0000-0000-0000B8030000}"/>
    <cellStyle name="식_FinancialModel1108(2)_FM0812(보성final)_원주기업도시 data(정리2)_원주부하계산_CF" xfId="9594" xr:uid="{00000000-0005-0000-0000-0000B9030000}"/>
    <cellStyle name="식_FinancialModel1108(2)_FM0812(보성final)_원주기업도시 data(정리2)_원주부하계산_Raw Data" xfId="1562" xr:uid="{00000000-0005-0000-0000-0000BA030000}"/>
    <cellStyle name="식_FinancialModel1108(2)_FM0812(보성final)_원주기업도시 data(정리2)_원주부하계산_Raw Data_1" xfId="3585" xr:uid="{00000000-0005-0000-0000-0000BB030000}"/>
    <cellStyle name="식_FinancialModel1108(2)_FM0812(보성final)_원주기업도시 data(정리2)_원주부하계산_Raw Data_CF" xfId="9595" xr:uid="{00000000-0005-0000-0000-0000BC030000}"/>
    <cellStyle name="식_FinancialModel1108(2)_FM0812(보성final)_원주기업도시 data(정리2)_원주부하계산_Raw Data_Raw Data" xfId="3586" xr:uid="{00000000-0005-0000-0000-0000BD030000}"/>
    <cellStyle name="식_FinancialModel1108(2)_FM0812(보성final)_원주기업도시 data(정리2)_원주부하계산_Raw Data_Sales" xfId="5589" xr:uid="{00000000-0005-0000-0000-0000BE030000}"/>
    <cellStyle name="식_FinancialModel1108(2)_FM0812(보성final)_원주기업도시 data(정리2)_원주부하계산_Raw Data_Sensitivity" xfId="7592" xr:uid="{00000000-0005-0000-0000-0000BF030000}"/>
    <cellStyle name="식_FinancialModel1108(2)_FM0812(보성final)_원주기업도시 data(정리2)_원주부하계산_Sales" xfId="1563" xr:uid="{00000000-0005-0000-0000-0000C0030000}"/>
    <cellStyle name="식_FinancialModel1108(2)_FM0812(보성final)_원주기업도시 data(정리2)_원주부하계산_Sales_1" xfId="5588" xr:uid="{00000000-0005-0000-0000-0000C1030000}"/>
    <cellStyle name="식_FinancialModel1108(2)_FM0812(보성final)_원주기업도시 data(정리2)_원주부하계산_Sales_CF" xfId="9596" xr:uid="{00000000-0005-0000-0000-0000C2030000}"/>
    <cellStyle name="식_FinancialModel1108(2)_FM0812(보성final)_원주기업도시 data(정리2)_원주부하계산_Sales_Raw Data" xfId="3587" xr:uid="{00000000-0005-0000-0000-0000C3030000}"/>
    <cellStyle name="식_FinancialModel1108(2)_FM0812(보성final)_원주기업도시 data(정리2)_원주부하계산_Sales_Sales" xfId="5590" xr:uid="{00000000-0005-0000-0000-0000C4030000}"/>
    <cellStyle name="식_FinancialModel1108(2)_FM0812(보성final)_원주기업도시 data(정리2)_원주부하계산_Sales_Sensitivity" xfId="7593" xr:uid="{00000000-0005-0000-0000-0000C5030000}"/>
    <cellStyle name="식_FinancialModel1108(2)_FM0812(보성final)_원주기업도시 data(정리2)_원주부하계산_Sensitivity" xfId="7591" xr:uid="{00000000-0005-0000-0000-0000C6030000}"/>
    <cellStyle name="식_FinancialModel1108(2)_FM0812(보성final)_원주부하계산" xfId="1564" xr:uid="{00000000-0005-0000-0000-0000C7030000}"/>
    <cellStyle name="식_FinancialModel1108(2)_FM0812(보성final)_원주부하계산_CF" xfId="9597" xr:uid="{00000000-0005-0000-0000-0000C8030000}"/>
    <cellStyle name="식_FinancialModel1108(2)_FM0812(보성final)_원주부하계산_Raw Data" xfId="1565" xr:uid="{00000000-0005-0000-0000-0000C9030000}"/>
    <cellStyle name="식_FinancialModel1108(2)_FM0812(보성final)_원주부하계산_Raw Data_1" xfId="3588" xr:uid="{00000000-0005-0000-0000-0000CA030000}"/>
    <cellStyle name="식_FinancialModel1108(2)_FM0812(보성final)_원주부하계산_Raw Data_CF" xfId="9598" xr:uid="{00000000-0005-0000-0000-0000CB030000}"/>
    <cellStyle name="식_FinancialModel1108(2)_FM0812(보성final)_원주부하계산_Raw Data_Raw Data" xfId="3589" xr:uid="{00000000-0005-0000-0000-0000CC030000}"/>
    <cellStyle name="식_FinancialModel1108(2)_FM0812(보성final)_원주부하계산_Raw Data_Sales" xfId="5592" xr:uid="{00000000-0005-0000-0000-0000CD030000}"/>
    <cellStyle name="식_FinancialModel1108(2)_FM0812(보성final)_원주부하계산_Raw Data_Sensitivity" xfId="7595" xr:uid="{00000000-0005-0000-0000-0000CE030000}"/>
    <cellStyle name="식_FinancialModel1108(2)_FM0812(보성final)_원주부하계산_Sales" xfId="1566" xr:uid="{00000000-0005-0000-0000-0000CF030000}"/>
    <cellStyle name="식_FinancialModel1108(2)_FM0812(보성final)_원주부하계산_Sales_1" xfId="5591" xr:uid="{00000000-0005-0000-0000-0000D0030000}"/>
    <cellStyle name="식_FinancialModel1108(2)_FM0812(보성final)_원주부하계산_Sales_CF" xfId="9599" xr:uid="{00000000-0005-0000-0000-0000D1030000}"/>
    <cellStyle name="식_FinancialModel1108(2)_FM0812(보성final)_원주부하계산_Sales_Raw Data" xfId="3590" xr:uid="{00000000-0005-0000-0000-0000D2030000}"/>
    <cellStyle name="식_FinancialModel1108(2)_FM0812(보성final)_원주부하계산_Sales_Sales" xfId="5593" xr:uid="{00000000-0005-0000-0000-0000D3030000}"/>
    <cellStyle name="식_FinancialModel1108(2)_FM0812(보성final)_원주부하계산_Sales_Sensitivity" xfId="7596" xr:uid="{00000000-0005-0000-0000-0000D4030000}"/>
    <cellStyle name="식_FinancialModel1108(2)_FM0812(보성final)_원주부하계산_Sensitivity" xfId="7594" xr:uid="{00000000-0005-0000-0000-0000D5030000}"/>
    <cellStyle name="식_FinancialModel1108(2)_Raw Data" xfId="1567" xr:uid="{00000000-0005-0000-0000-0000D6030000}"/>
    <cellStyle name="식_FinancialModel1108(2)_Raw Data_1" xfId="3578" xr:uid="{00000000-0005-0000-0000-0000D7030000}"/>
    <cellStyle name="식_FinancialModel1108(2)_Raw Data_CF" xfId="9600" xr:uid="{00000000-0005-0000-0000-0000D8030000}"/>
    <cellStyle name="식_FinancialModel1108(2)_Raw Data_Raw Data" xfId="3591" xr:uid="{00000000-0005-0000-0000-0000D9030000}"/>
    <cellStyle name="식_FinancialModel1108(2)_Raw Data_Sales" xfId="5594" xr:uid="{00000000-0005-0000-0000-0000DA030000}"/>
    <cellStyle name="식_FinancialModel1108(2)_Raw Data_Sensitivity" xfId="7597" xr:uid="{00000000-0005-0000-0000-0000DB030000}"/>
    <cellStyle name="식_FinancialModel1108(2)_Sales" xfId="1568" xr:uid="{00000000-0005-0000-0000-0000DC030000}"/>
    <cellStyle name="식_FinancialModel1108(2)_Sales_1" xfId="5581" xr:uid="{00000000-0005-0000-0000-0000DD030000}"/>
    <cellStyle name="식_FinancialModel1108(2)_Sales_CF" xfId="9601" xr:uid="{00000000-0005-0000-0000-0000DE030000}"/>
    <cellStyle name="식_FinancialModel1108(2)_Sales_Raw Data" xfId="3592" xr:uid="{00000000-0005-0000-0000-0000DF030000}"/>
    <cellStyle name="식_FinancialModel1108(2)_Sales_Sales" xfId="5595" xr:uid="{00000000-0005-0000-0000-0000E0030000}"/>
    <cellStyle name="식_FinancialModel1108(2)_Sales_Sensitivity" xfId="7598" xr:uid="{00000000-0005-0000-0000-0000E1030000}"/>
    <cellStyle name="식_FinancialModel1108(2)_Sensitivity" xfId="7584" xr:uid="{00000000-0005-0000-0000-0000E2030000}"/>
    <cellStyle name="식_FinancialModel1108(2)_원주기업도시 data(정리2)" xfId="1569" xr:uid="{00000000-0005-0000-0000-0000E3030000}"/>
    <cellStyle name="식_FinancialModel1108(2)_원주기업도시 data(정리2)_CF" xfId="9602" xr:uid="{00000000-0005-0000-0000-0000E4030000}"/>
    <cellStyle name="식_FinancialModel1108(2)_원주기업도시 data(정리2)_Raw Data" xfId="1570" xr:uid="{00000000-0005-0000-0000-0000E5030000}"/>
    <cellStyle name="식_FinancialModel1108(2)_원주기업도시 data(정리2)_Raw Data_1" xfId="3593" xr:uid="{00000000-0005-0000-0000-0000E6030000}"/>
    <cellStyle name="식_FinancialModel1108(2)_원주기업도시 data(정리2)_Raw Data_CF" xfId="9603" xr:uid="{00000000-0005-0000-0000-0000E7030000}"/>
    <cellStyle name="식_FinancialModel1108(2)_원주기업도시 data(정리2)_Raw Data_Raw Data" xfId="3594" xr:uid="{00000000-0005-0000-0000-0000E8030000}"/>
    <cellStyle name="식_FinancialModel1108(2)_원주기업도시 data(정리2)_Raw Data_Sales" xfId="5597" xr:uid="{00000000-0005-0000-0000-0000E9030000}"/>
    <cellStyle name="식_FinancialModel1108(2)_원주기업도시 data(정리2)_Raw Data_Sensitivity" xfId="7600" xr:uid="{00000000-0005-0000-0000-0000EA030000}"/>
    <cellStyle name="식_FinancialModel1108(2)_원주기업도시 data(정리2)_Sales" xfId="1571" xr:uid="{00000000-0005-0000-0000-0000EB030000}"/>
    <cellStyle name="식_FinancialModel1108(2)_원주기업도시 data(정리2)_Sales_1" xfId="5596" xr:uid="{00000000-0005-0000-0000-0000EC030000}"/>
    <cellStyle name="식_FinancialModel1108(2)_원주기업도시 data(정리2)_Sales_CF" xfId="9604" xr:uid="{00000000-0005-0000-0000-0000ED030000}"/>
    <cellStyle name="식_FinancialModel1108(2)_원주기업도시 data(정리2)_Sales_Raw Data" xfId="3595" xr:uid="{00000000-0005-0000-0000-0000EE030000}"/>
    <cellStyle name="식_FinancialModel1108(2)_원주기업도시 data(정리2)_Sales_Sales" xfId="5598" xr:uid="{00000000-0005-0000-0000-0000EF030000}"/>
    <cellStyle name="식_FinancialModel1108(2)_원주기업도시 data(정리2)_Sales_Sensitivity" xfId="7601" xr:uid="{00000000-0005-0000-0000-0000F0030000}"/>
    <cellStyle name="식_FinancialModel1108(2)_원주기업도시 data(정리2)_Sensitivity" xfId="7599" xr:uid="{00000000-0005-0000-0000-0000F1030000}"/>
    <cellStyle name="식_FinancialModel1108(2)_원주기업도시 data(정리2)_원주부하계산" xfId="1572" xr:uid="{00000000-0005-0000-0000-0000F2030000}"/>
    <cellStyle name="식_FinancialModel1108(2)_원주기업도시 data(정리2)_원주부하계산_CF" xfId="9605" xr:uid="{00000000-0005-0000-0000-0000F3030000}"/>
    <cellStyle name="식_FinancialModel1108(2)_원주기업도시 data(정리2)_원주부하계산_Raw Data" xfId="1573" xr:uid="{00000000-0005-0000-0000-0000F4030000}"/>
    <cellStyle name="식_FinancialModel1108(2)_원주기업도시 data(정리2)_원주부하계산_Raw Data_1" xfId="3596" xr:uid="{00000000-0005-0000-0000-0000F5030000}"/>
    <cellStyle name="식_FinancialModel1108(2)_원주기업도시 data(정리2)_원주부하계산_Raw Data_CF" xfId="9606" xr:uid="{00000000-0005-0000-0000-0000F6030000}"/>
    <cellStyle name="식_FinancialModel1108(2)_원주기업도시 data(정리2)_원주부하계산_Raw Data_Raw Data" xfId="3597" xr:uid="{00000000-0005-0000-0000-0000F7030000}"/>
    <cellStyle name="식_FinancialModel1108(2)_원주기업도시 data(정리2)_원주부하계산_Raw Data_Sales" xfId="5600" xr:uid="{00000000-0005-0000-0000-0000F8030000}"/>
    <cellStyle name="식_FinancialModel1108(2)_원주기업도시 data(정리2)_원주부하계산_Raw Data_Sensitivity" xfId="7603" xr:uid="{00000000-0005-0000-0000-0000F9030000}"/>
    <cellStyle name="식_FinancialModel1108(2)_원주기업도시 data(정리2)_원주부하계산_Sales" xfId="1574" xr:uid="{00000000-0005-0000-0000-0000FA030000}"/>
    <cellStyle name="식_FinancialModel1108(2)_원주기업도시 data(정리2)_원주부하계산_Sales_1" xfId="5599" xr:uid="{00000000-0005-0000-0000-0000FB030000}"/>
    <cellStyle name="식_FinancialModel1108(2)_원주기업도시 data(정리2)_원주부하계산_Sales_CF" xfId="9607" xr:uid="{00000000-0005-0000-0000-0000FC030000}"/>
    <cellStyle name="식_FinancialModel1108(2)_원주기업도시 data(정리2)_원주부하계산_Sales_Raw Data" xfId="3598" xr:uid="{00000000-0005-0000-0000-0000FD030000}"/>
    <cellStyle name="식_FinancialModel1108(2)_원주기업도시 data(정리2)_원주부하계산_Sales_Sales" xfId="5601" xr:uid="{00000000-0005-0000-0000-0000FE030000}"/>
    <cellStyle name="식_FinancialModel1108(2)_원주기업도시 data(정리2)_원주부하계산_Sales_Sensitivity" xfId="7604" xr:uid="{00000000-0005-0000-0000-0000FF030000}"/>
    <cellStyle name="식_FinancialModel1108(2)_원주기업도시 data(정리2)_원주부하계산_Sensitivity" xfId="7602" xr:uid="{00000000-0005-0000-0000-000000040000}"/>
    <cellStyle name="식_FinancialModel1108(2)_원주부하계산" xfId="1575" xr:uid="{00000000-0005-0000-0000-000001040000}"/>
    <cellStyle name="식_FinancialModel1108(2)_원주부하계산_CF" xfId="9608" xr:uid="{00000000-0005-0000-0000-000002040000}"/>
    <cellStyle name="식_FinancialModel1108(2)_원주부하계산_Raw Data" xfId="1576" xr:uid="{00000000-0005-0000-0000-000003040000}"/>
    <cellStyle name="식_FinancialModel1108(2)_원주부하계산_Raw Data_1" xfId="3599" xr:uid="{00000000-0005-0000-0000-000004040000}"/>
    <cellStyle name="식_FinancialModel1108(2)_원주부하계산_Raw Data_CF" xfId="9609" xr:uid="{00000000-0005-0000-0000-000005040000}"/>
    <cellStyle name="식_FinancialModel1108(2)_원주부하계산_Raw Data_Raw Data" xfId="3600" xr:uid="{00000000-0005-0000-0000-000006040000}"/>
    <cellStyle name="식_FinancialModel1108(2)_원주부하계산_Raw Data_Sales" xfId="5603" xr:uid="{00000000-0005-0000-0000-000007040000}"/>
    <cellStyle name="식_FinancialModel1108(2)_원주부하계산_Raw Data_Sensitivity" xfId="7606" xr:uid="{00000000-0005-0000-0000-000008040000}"/>
    <cellStyle name="식_FinancialModel1108(2)_원주부하계산_Sales" xfId="1577" xr:uid="{00000000-0005-0000-0000-000009040000}"/>
    <cellStyle name="식_FinancialModel1108(2)_원주부하계산_Sales_1" xfId="5602" xr:uid="{00000000-0005-0000-0000-00000A040000}"/>
    <cellStyle name="식_FinancialModel1108(2)_원주부하계산_Sales_CF" xfId="9610" xr:uid="{00000000-0005-0000-0000-00000B040000}"/>
    <cellStyle name="식_FinancialModel1108(2)_원주부하계산_Sales_Raw Data" xfId="3601" xr:uid="{00000000-0005-0000-0000-00000C040000}"/>
    <cellStyle name="식_FinancialModel1108(2)_원주부하계산_Sales_Sales" xfId="5604" xr:uid="{00000000-0005-0000-0000-00000D040000}"/>
    <cellStyle name="식_FinancialModel1108(2)_원주부하계산_Sales_Sensitivity" xfId="7607" xr:uid="{00000000-0005-0000-0000-00000E040000}"/>
    <cellStyle name="식_FinancialModel1108(2)_원주부하계산_Sensitivity" xfId="7605" xr:uid="{00000000-0005-0000-0000-00000F040000}"/>
    <cellStyle name="식_FinancialModel1108(2)_은행 - 원주기업도시Feasibility11_07_1" xfId="1578" xr:uid="{00000000-0005-0000-0000-000010040000}"/>
    <cellStyle name="식_FinancialModel1108(2)_은행 - 원주기업도시Feasibility11_07_1_~3190534" xfId="1579" xr:uid="{00000000-0005-0000-0000-000011040000}"/>
    <cellStyle name="식_FinancialModel1108(2)_은행 - 원주기업도시Feasibility11_07_1_~3190534_CF" xfId="9612" xr:uid="{00000000-0005-0000-0000-000012040000}"/>
    <cellStyle name="식_FinancialModel1108(2)_은행 - 원주기업도시Feasibility11_07_1_~3190534_Raw Data" xfId="1580" xr:uid="{00000000-0005-0000-0000-000013040000}"/>
    <cellStyle name="식_FinancialModel1108(2)_은행 - 원주기업도시Feasibility11_07_1_~3190534_Raw Data_1" xfId="3603" xr:uid="{00000000-0005-0000-0000-000014040000}"/>
    <cellStyle name="식_FinancialModel1108(2)_은행 - 원주기업도시Feasibility11_07_1_~3190534_Raw Data_CF" xfId="9613" xr:uid="{00000000-0005-0000-0000-000015040000}"/>
    <cellStyle name="식_FinancialModel1108(2)_은행 - 원주기업도시Feasibility11_07_1_~3190534_Raw Data_Raw Data" xfId="3604" xr:uid="{00000000-0005-0000-0000-000016040000}"/>
    <cellStyle name="식_FinancialModel1108(2)_은행 - 원주기업도시Feasibility11_07_1_~3190534_Raw Data_Sales" xfId="5607" xr:uid="{00000000-0005-0000-0000-000017040000}"/>
    <cellStyle name="식_FinancialModel1108(2)_은행 - 원주기업도시Feasibility11_07_1_~3190534_Raw Data_Sensitivity" xfId="7610" xr:uid="{00000000-0005-0000-0000-000018040000}"/>
    <cellStyle name="식_FinancialModel1108(2)_은행 - 원주기업도시Feasibility11_07_1_~3190534_Sales" xfId="1581" xr:uid="{00000000-0005-0000-0000-000019040000}"/>
    <cellStyle name="식_FinancialModel1108(2)_은행 - 원주기업도시Feasibility11_07_1_~3190534_Sales_1" xfId="5606" xr:uid="{00000000-0005-0000-0000-00001A040000}"/>
    <cellStyle name="식_FinancialModel1108(2)_은행 - 원주기업도시Feasibility11_07_1_~3190534_Sales_CF" xfId="9614" xr:uid="{00000000-0005-0000-0000-00001B040000}"/>
    <cellStyle name="식_FinancialModel1108(2)_은행 - 원주기업도시Feasibility11_07_1_~3190534_Sales_Raw Data" xfId="3605" xr:uid="{00000000-0005-0000-0000-00001C040000}"/>
    <cellStyle name="식_FinancialModel1108(2)_은행 - 원주기업도시Feasibility11_07_1_~3190534_Sales_Sales" xfId="5608" xr:uid="{00000000-0005-0000-0000-00001D040000}"/>
    <cellStyle name="식_FinancialModel1108(2)_은행 - 원주기업도시Feasibility11_07_1_~3190534_Sales_Sensitivity" xfId="7611" xr:uid="{00000000-0005-0000-0000-00001E040000}"/>
    <cellStyle name="식_FinancialModel1108(2)_은행 - 원주기업도시Feasibility11_07_1_~3190534_Sensitivity" xfId="7609" xr:uid="{00000000-0005-0000-0000-00001F040000}"/>
    <cellStyle name="식_FinancialModel1108(2)_은행 - 원주기업도시Feasibility11_07_1_~3190534_원주기업도시 data(정리2)" xfId="1582" xr:uid="{00000000-0005-0000-0000-000020040000}"/>
    <cellStyle name="식_FinancialModel1108(2)_은행 - 원주기업도시Feasibility11_07_1_~3190534_원주기업도시 data(정리2)_CF" xfId="9615" xr:uid="{00000000-0005-0000-0000-000021040000}"/>
    <cellStyle name="식_FinancialModel1108(2)_은행 - 원주기업도시Feasibility11_07_1_~3190534_원주기업도시 data(정리2)_Raw Data" xfId="1583" xr:uid="{00000000-0005-0000-0000-000022040000}"/>
    <cellStyle name="식_FinancialModel1108(2)_은행 - 원주기업도시Feasibility11_07_1_~3190534_원주기업도시 data(정리2)_Raw Data_1" xfId="3606" xr:uid="{00000000-0005-0000-0000-000023040000}"/>
    <cellStyle name="식_FinancialModel1108(2)_은행 - 원주기업도시Feasibility11_07_1_~3190534_원주기업도시 data(정리2)_Raw Data_CF" xfId="9616" xr:uid="{00000000-0005-0000-0000-000024040000}"/>
    <cellStyle name="식_FinancialModel1108(2)_은행 - 원주기업도시Feasibility11_07_1_~3190534_원주기업도시 data(정리2)_Raw Data_Raw Data" xfId="3607" xr:uid="{00000000-0005-0000-0000-000025040000}"/>
    <cellStyle name="식_FinancialModel1108(2)_은행 - 원주기업도시Feasibility11_07_1_~3190534_원주기업도시 data(정리2)_Raw Data_Sales" xfId="5610" xr:uid="{00000000-0005-0000-0000-000026040000}"/>
    <cellStyle name="식_FinancialModel1108(2)_은행 - 원주기업도시Feasibility11_07_1_~3190534_원주기업도시 data(정리2)_Raw Data_Sensitivity" xfId="7613" xr:uid="{00000000-0005-0000-0000-000027040000}"/>
    <cellStyle name="식_FinancialModel1108(2)_은행 - 원주기업도시Feasibility11_07_1_~3190534_원주기업도시 data(정리2)_Sales" xfId="1584" xr:uid="{00000000-0005-0000-0000-000028040000}"/>
    <cellStyle name="식_FinancialModel1108(2)_은행 - 원주기업도시Feasibility11_07_1_~3190534_원주기업도시 data(정리2)_Sales_1" xfId="5609" xr:uid="{00000000-0005-0000-0000-000029040000}"/>
    <cellStyle name="식_FinancialModel1108(2)_은행 - 원주기업도시Feasibility11_07_1_~3190534_원주기업도시 data(정리2)_Sales_CF" xfId="9617" xr:uid="{00000000-0005-0000-0000-00002A040000}"/>
    <cellStyle name="식_FinancialModel1108(2)_은행 - 원주기업도시Feasibility11_07_1_~3190534_원주기업도시 data(정리2)_Sales_Raw Data" xfId="3608" xr:uid="{00000000-0005-0000-0000-00002B040000}"/>
    <cellStyle name="식_FinancialModel1108(2)_은행 - 원주기업도시Feasibility11_07_1_~3190534_원주기업도시 data(정리2)_Sales_Sales" xfId="5611" xr:uid="{00000000-0005-0000-0000-00002C040000}"/>
    <cellStyle name="식_FinancialModel1108(2)_은행 - 원주기업도시Feasibility11_07_1_~3190534_원주기업도시 data(정리2)_Sales_Sensitivity" xfId="7614" xr:uid="{00000000-0005-0000-0000-00002D040000}"/>
    <cellStyle name="식_FinancialModel1108(2)_은행 - 원주기업도시Feasibility11_07_1_~3190534_원주기업도시 data(정리2)_Sensitivity" xfId="7612" xr:uid="{00000000-0005-0000-0000-00002E040000}"/>
    <cellStyle name="식_FinancialModel1108(2)_은행 - 원주기업도시Feasibility11_07_1_~3190534_원주기업도시 data(정리2)_원주부하계산" xfId="1585" xr:uid="{00000000-0005-0000-0000-00002F040000}"/>
    <cellStyle name="식_FinancialModel1108(2)_은행 - 원주기업도시Feasibility11_07_1_~3190534_원주기업도시 data(정리2)_원주부하계산_CF" xfId="9618" xr:uid="{00000000-0005-0000-0000-000030040000}"/>
    <cellStyle name="식_FinancialModel1108(2)_은행 - 원주기업도시Feasibility11_07_1_~3190534_원주기업도시 data(정리2)_원주부하계산_Raw Data" xfId="1586" xr:uid="{00000000-0005-0000-0000-000031040000}"/>
    <cellStyle name="식_FinancialModel1108(2)_은행 - 원주기업도시Feasibility11_07_1_~3190534_원주기업도시 data(정리2)_원주부하계산_Raw Data_1" xfId="3609" xr:uid="{00000000-0005-0000-0000-000032040000}"/>
    <cellStyle name="식_FinancialModel1108(2)_은행 - 원주기업도시Feasibility11_07_1_~3190534_원주기업도시 data(정리2)_원주부하계산_Raw Data_CF" xfId="9619" xr:uid="{00000000-0005-0000-0000-000033040000}"/>
    <cellStyle name="식_FinancialModel1108(2)_은행 - 원주기업도시Feasibility11_07_1_~3190534_원주기업도시 data(정리2)_원주부하계산_Raw Data_Raw Data" xfId="3610" xr:uid="{00000000-0005-0000-0000-000034040000}"/>
    <cellStyle name="식_FinancialModel1108(2)_은행 - 원주기업도시Feasibility11_07_1_~3190534_원주기업도시 data(정리2)_원주부하계산_Raw Data_Sales" xfId="5613" xr:uid="{00000000-0005-0000-0000-000035040000}"/>
    <cellStyle name="식_FinancialModel1108(2)_은행 - 원주기업도시Feasibility11_07_1_~3190534_원주기업도시 data(정리2)_원주부하계산_Raw Data_Sensitivity" xfId="7616" xr:uid="{00000000-0005-0000-0000-000036040000}"/>
    <cellStyle name="식_FinancialModel1108(2)_은행 - 원주기업도시Feasibility11_07_1_~3190534_원주기업도시 data(정리2)_원주부하계산_Sales" xfId="1587" xr:uid="{00000000-0005-0000-0000-000037040000}"/>
    <cellStyle name="식_FinancialModel1108(2)_은행 - 원주기업도시Feasibility11_07_1_~3190534_원주기업도시 data(정리2)_원주부하계산_Sales_1" xfId="5612" xr:uid="{00000000-0005-0000-0000-000038040000}"/>
    <cellStyle name="식_FinancialModel1108(2)_은행 - 원주기업도시Feasibility11_07_1_~3190534_원주기업도시 data(정리2)_원주부하계산_Sales_CF" xfId="9620" xr:uid="{00000000-0005-0000-0000-000039040000}"/>
    <cellStyle name="식_FinancialModel1108(2)_은행 - 원주기업도시Feasibility11_07_1_~3190534_원주기업도시 data(정리2)_원주부하계산_Sales_Raw Data" xfId="3611" xr:uid="{00000000-0005-0000-0000-00003A040000}"/>
    <cellStyle name="식_FinancialModel1108(2)_은행 - 원주기업도시Feasibility11_07_1_~3190534_원주기업도시 data(정리2)_원주부하계산_Sales_Sales" xfId="5614" xr:uid="{00000000-0005-0000-0000-00003B040000}"/>
    <cellStyle name="식_FinancialModel1108(2)_은행 - 원주기업도시Feasibility11_07_1_~3190534_원주기업도시 data(정리2)_원주부하계산_Sales_Sensitivity" xfId="7617" xr:uid="{00000000-0005-0000-0000-00003C040000}"/>
    <cellStyle name="식_FinancialModel1108(2)_은행 - 원주기업도시Feasibility11_07_1_~3190534_원주기업도시 data(정리2)_원주부하계산_Sensitivity" xfId="7615" xr:uid="{00000000-0005-0000-0000-00003D040000}"/>
    <cellStyle name="식_FinancialModel1108(2)_은행 - 원주기업도시Feasibility11_07_1_~3190534_원주부하계산" xfId="1588" xr:uid="{00000000-0005-0000-0000-00003E040000}"/>
    <cellStyle name="식_FinancialModel1108(2)_은행 - 원주기업도시Feasibility11_07_1_~3190534_원주부하계산_CF" xfId="9621" xr:uid="{00000000-0005-0000-0000-00003F040000}"/>
    <cellStyle name="식_FinancialModel1108(2)_은행 - 원주기업도시Feasibility11_07_1_~3190534_원주부하계산_Raw Data" xfId="1589" xr:uid="{00000000-0005-0000-0000-000040040000}"/>
    <cellStyle name="식_FinancialModel1108(2)_은행 - 원주기업도시Feasibility11_07_1_~3190534_원주부하계산_Raw Data_1" xfId="3612" xr:uid="{00000000-0005-0000-0000-000041040000}"/>
    <cellStyle name="식_FinancialModel1108(2)_은행 - 원주기업도시Feasibility11_07_1_~3190534_원주부하계산_Raw Data_CF" xfId="9622" xr:uid="{00000000-0005-0000-0000-000042040000}"/>
    <cellStyle name="식_FinancialModel1108(2)_은행 - 원주기업도시Feasibility11_07_1_~3190534_원주부하계산_Raw Data_Raw Data" xfId="3613" xr:uid="{00000000-0005-0000-0000-000043040000}"/>
    <cellStyle name="식_FinancialModel1108(2)_은행 - 원주기업도시Feasibility11_07_1_~3190534_원주부하계산_Raw Data_Sales" xfId="5616" xr:uid="{00000000-0005-0000-0000-000044040000}"/>
    <cellStyle name="식_FinancialModel1108(2)_은행 - 원주기업도시Feasibility11_07_1_~3190534_원주부하계산_Raw Data_Sensitivity" xfId="7619" xr:uid="{00000000-0005-0000-0000-000045040000}"/>
    <cellStyle name="식_FinancialModel1108(2)_은행 - 원주기업도시Feasibility11_07_1_~3190534_원주부하계산_Sales" xfId="1590" xr:uid="{00000000-0005-0000-0000-000046040000}"/>
    <cellStyle name="식_FinancialModel1108(2)_은행 - 원주기업도시Feasibility11_07_1_~3190534_원주부하계산_Sales_1" xfId="5615" xr:uid="{00000000-0005-0000-0000-000047040000}"/>
    <cellStyle name="식_FinancialModel1108(2)_은행 - 원주기업도시Feasibility11_07_1_~3190534_원주부하계산_Sales_CF" xfId="9623" xr:uid="{00000000-0005-0000-0000-000048040000}"/>
    <cellStyle name="식_FinancialModel1108(2)_은행 - 원주기업도시Feasibility11_07_1_~3190534_원주부하계산_Sales_Raw Data" xfId="3614" xr:uid="{00000000-0005-0000-0000-000049040000}"/>
    <cellStyle name="식_FinancialModel1108(2)_은행 - 원주기업도시Feasibility11_07_1_~3190534_원주부하계산_Sales_Sales" xfId="5617" xr:uid="{00000000-0005-0000-0000-00004A040000}"/>
    <cellStyle name="식_FinancialModel1108(2)_은행 - 원주기업도시Feasibility11_07_1_~3190534_원주부하계산_Sales_Sensitivity" xfId="7620" xr:uid="{00000000-0005-0000-0000-00004B040000}"/>
    <cellStyle name="식_FinancialModel1108(2)_은행 - 원주기업도시Feasibility11_07_1_~3190534_원주부하계산_Sensitivity" xfId="7618" xr:uid="{00000000-0005-0000-0000-00004C040000}"/>
    <cellStyle name="식_FinancialModel1108(2)_은행 - 원주기업도시Feasibility11_07_1_070126 기업도시개발이익산정프로그램" xfId="1591" xr:uid="{00000000-0005-0000-0000-00004D040000}"/>
    <cellStyle name="식_FinancialModel1108(2)_은행 - 원주기업도시Feasibility11_07_1_070126 기업도시개발이익산정프로그램_CF" xfId="9624" xr:uid="{00000000-0005-0000-0000-00004E040000}"/>
    <cellStyle name="식_FinancialModel1108(2)_은행 - 원주기업도시Feasibility11_07_1_070126 기업도시개발이익산정프로그램_Raw Data" xfId="1592" xr:uid="{00000000-0005-0000-0000-00004F040000}"/>
    <cellStyle name="식_FinancialModel1108(2)_은행 - 원주기업도시Feasibility11_07_1_070126 기업도시개발이익산정프로그램_Raw Data_1" xfId="3615" xr:uid="{00000000-0005-0000-0000-000050040000}"/>
    <cellStyle name="식_FinancialModel1108(2)_은행 - 원주기업도시Feasibility11_07_1_070126 기업도시개발이익산정프로그램_Raw Data_CF" xfId="9625" xr:uid="{00000000-0005-0000-0000-000051040000}"/>
    <cellStyle name="식_FinancialModel1108(2)_은행 - 원주기업도시Feasibility11_07_1_070126 기업도시개발이익산정프로그램_Raw Data_Raw Data" xfId="3616" xr:uid="{00000000-0005-0000-0000-000052040000}"/>
    <cellStyle name="식_FinancialModel1108(2)_은행 - 원주기업도시Feasibility11_07_1_070126 기업도시개발이익산정프로그램_Raw Data_Sales" xfId="5619" xr:uid="{00000000-0005-0000-0000-000053040000}"/>
    <cellStyle name="식_FinancialModel1108(2)_은행 - 원주기업도시Feasibility11_07_1_070126 기업도시개발이익산정프로그램_Raw Data_Sensitivity" xfId="7622" xr:uid="{00000000-0005-0000-0000-000054040000}"/>
    <cellStyle name="식_FinancialModel1108(2)_은행 - 원주기업도시Feasibility11_07_1_070126 기업도시개발이익산정프로그램_Sales" xfId="1593" xr:uid="{00000000-0005-0000-0000-000055040000}"/>
    <cellStyle name="식_FinancialModel1108(2)_은행 - 원주기업도시Feasibility11_07_1_070126 기업도시개발이익산정프로그램_Sales_1" xfId="5618" xr:uid="{00000000-0005-0000-0000-000056040000}"/>
    <cellStyle name="식_FinancialModel1108(2)_은행 - 원주기업도시Feasibility11_07_1_070126 기업도시개발이익산정프로그램_Sales_CF" xfId="9626" xr:uid="{00000000-0005-0000-0000-000057040000}"/>
    <cellStyle name="식_FinancialModel1108(2)_은행 - 원주기업도시Feasibility11_07_1_070126 기업도시개발이익산정프로그램_Sales_Raw Data" xfId="3617" xr:uid="{00000000-0005-0000-0000-000058040000}"/>
    <cellStyle name="식_FinancialModel1108(2)_은행 - 원주기업도시Feasibility11_07_1_070126 기업도시개발이익산정프로그램_Sales_Sales" xfId="5620" xr:uid="{00000000-0005-0000-0000-000059040000}"/>
    <cellStyle name="식_FinancialModel1108(2)_은행 - 원주기업도시Feasibility11_07_1_070126 기업도시개발이익산정프로그램_Sales_Sensitivity" xfId="7623" xr:uid="{00000000-0005-0000-0000-00005A040000}"/>
    <cellStyle name="식_FinancialModel1108(2)_은행 - 원주기업도시Feasibility11_07_1_070126 기업도시개발이익산정프로그램_Sensitivity" xfId="7621" xr:uid="{00000000-0005-0000-0000-00005B040000}"/>
    <cellStyle name="식_FinancialModel1108(2)_은행 - 원주기업도시Feasibility11_07_1_070126 기업도시개발이익산정프로그램_원주기업도시 data(정리2)" xfId="1594" xr:uid="{00000000-0005-0000-0000-00005C040000}"/>
    <cellStyle name="식_FinancialModel1108(2)_은행 - 원주기업도시Feasibility11_07_1_070126 기업도시개발이익산정프로그램_원주기업도시 data(정리2)_CF" xfId="9627" xr:uid="{00000000-0005-0000-0000-00005D040000}"/>
    <cellStyle name="식_FinancialModel1108(2)_은행 - 원주기업도시Feasibility11_07_1_070126 기업도시개발이익산정프로그램_원주기업도시 data(정리2)_Raw Data" xfId="1595" xr:uid="{00000000-0005-0000-0000-00005E040000}"/>
    <cellStyle name="식_FinancialModel1108(2)_은행 - 원주기업도시Feasibility11_07_1_070126 기업도시개발이익산정프로그램_원주기업도시 data(정리2)_Raw Data_1" xfId="3618" xr:uid="{00000000-0005-0000-0000-00005F040000}"/>
    <cellStyle name="식_FinancialModel1108(2)_은행 - 원주기업도시Feasibility11_07_1_070126 기업도시개발이익산정프로그램_원주기업도시 data(정리2)_Raw Data_CF" xfId="9628" xr:uid="{00000000-0005-0000-0000-000060040000}"/>
    <cellStyle name="식_FinancialModel1108(2)_은행 - 원주기업도시Feasibility11_07_1_070126 기업도시개발이익산정프로그램_원주기업도시 data(정리2)_Raw Data_Raw Data" xfId="3619" xr:uid="{00000000-0005-0000-0000-000061040000}"/>
    <cellStyle name="식_FinancialModel1108(2)_은행 - 원주기업도시Feasibility11_07_1_070126 기업도시개발이익산정프로그램_원주기업도시 data(정리2)_Raw Data_Sales" xfId="5622" xr:uid="{00000000-0005-0000-0000-000062040000}"/>
    <cellStyle name="식_FinancialModel1108(2)_은행 - 원주기업도시Feasibility11_07_1_070126 기업도시개발이익산정프로그램_원주기업도시 data(정리2)_Raw Data_Sensitivity" xfId="7625" xr:uid="{00000000-0005-0000-0000-000063040000}"/>
    <cellStyle name="식_FinancialModel1108(2)_은행 - 원주기업도시Feasibility11_07_1_070126 기업도시개발이익산정프로그램_원주기업도시 data(정리2)_Sales" xfId="1596" xr:uid="{00000000-0005-0000-0000-000064040000}"/>
    <cellStyle name="식_FinancialModel1108(2)_은행 - 원주기업도시Feasibility11_07_1_070126 기업도시개발이익산정프로그램_원주기업도시 data(정리2)_Sales_1" xfId="5621" xr:uid="{00000000-0005-0000-0000-000065040000}"/>
    <cellStyle name="식_FinancialModel1108(2)_은행 - 원주기업도시Feasibility11_07_1_070126 기업도시개발이익산정프로그램_원주기업도시 data(정리2)_Sales_CF" xfId="9629" xr:uid="{00000000-0005-0000-0000-000066040000}"/>
    <cellStyle name="식_FinancialModel1108(2)_은행 - 원주기업도시Feasibility11_07_1_070126 기업도시개발이익산정프로그램_원주기업도시 data(정리2)_Sales_Raw Data" xfId="3620" xr:uid="{00000000-0005-0000-0000-000067040000}"/>
    <cellStyle name="식_FinancialModel1108(2)_은행 - 원주기업도시Feasibility11_07_1_070126 기업도시개발이익산정프로그램_원주기업도시 data(정리2)_Sales_Sales" xfId="5623" xr:uid="{00000000-0005-0000-0000-000068040000}"/>
    <cellStyle name="식_FinancialModel1108(2)_은행 - 원주기업도시Feasibility11_07_1_070126 기업도시개발이익산정프로그램_원주기업도시 data(정리2)_Sales_Sensitivity" xfId="7626" xr:uid="{00000000-0005-0000-0000-000069040000}"/>
    <cellStyle name="식_FinancialModel1108(2)_은행 - 원주기업도시Feasibility11_07_1_070126 기업도시개발이익산정프로그램_원주기업도시 data(정리2)_Sensitivity" xfId="7624" xr:uid="{00000000-0005-0000-0000-00006A040000}"/>
    <cellStyle name="식_FinancialModel1108(2)_은행 - 원주기업도시Feasibility11_07_1_070126 기업도시개발이익산정프로그램_원주기업도시 data(정리2)_원주부하계산" xfId="1597" xr:uid="{00000000-0005-0000-0000-00006B040000}"/>
    <cellStyle name="식_FinancialModel1108(2)_은행 - 원주기업도시Feasibility11_07_1_070126 기업도시개발이익산정프로그램_원주기업도시 data(정리2)_원주부하계산_CF" xfId="9630" xr:uid="{00000000-0005-0000-0000-00006C040000}"/>
    <cellStyle name="식_FinancialModel1108(2)_은행 - 원주기업도시Feasibility11_07_1_070126 기업도시개발이익산정프로그램_원주기업도시 data(정리2)_원주부하계산_Raw Data" xfId="1598" xr:uid="{00000000-0005-0000-0000-00006D040000}"/>
    <cellStyle name="식_FinancialModel1108(2)_은행 - 원주기업도시Feasibility11_07_1_070126 기업도시개발이익산정프로그램_원주기업도시 data(정리2)_원주부하계산_Raw Data_1" xfId="3621" xr:uid="{00000000-0005-0000-0000-00006E040000}"/>
    <cellStyle name="식_FinancialModel1108(2)_은행 - 원주기업도시Feasibility11_07_1_070126 기업도시개발이익산정프로그램_원주기업도시 data(정리2)_원주부하계산_Raw Data_CF" xfId="9631" xr:uid="{00000000-0005-0000-0000-00006F040000}"/>
    <cellStyle name="식_FinancialModel1108(2)_은행 - 원주기업도시Feasibility11_07_1_070126 기업도시개발이익산정프로그램_원주기업도시 data(정리2)_원주부하계산_Raw Data_Raw Data" xfId="3622" xr:uid="{00000000-0005-0000-0000-000070040000}"/>
    <cellStyle name="식_FinancialModel1108(2)_은행 - 원주기업도시Feasibility11_07_1_070126 기업도시개발이익산정프로그램_원주기업도시 data(정리2)_원주부하계산_Raw Data_Sales" xfId="5625" xr:uid="{00000000-0005-0000-0000-000071040000}"/>
    <cellStyle name="식_FinancialModel1108(2)_은행 - 원주기업도시Feasibility11_07_1_070126 기업도시개발이익산정프로그램_원주기업도시 data(정리2)_원주부하계산_Raw Data_Sensitivity" xfId="7628" xr:uid="{00000000-0005-0000-0000-000072040000}"/>
    <cellStyle name="식_FinancialModel1108(2)_은행 - 원주기업도시Feasibility11_07_1_070126 기업도시개발이익산정프로그램_원주기업도시 data(정리2)_원주부하계산_Sales" xfId="1599" xr:uid="{00000000-0005-0000-0000-000073040000}"/>
    <cellStyle name="식_FinancialModel1108(2)_은행 - 원주기업도시Feasibility11_07_1_070126 기업도시개발이익산정프로그램_원주기업도시 data(정리2)_원주부하계산_Sales_1" xfId="5624" xr:uid="{00000000-0005-0000-0000-000074040000}"/>
    <cellStyle name="식_FinancialModel1108(2)_은행 - 원주기업도시Feasibility11_07_1_070126 기업도시개발이익산정프로그램_원주기업도시 data(정리2)_원주부하계산_Sales_CF" xfId="9632" xr:uid="{00000000-0005-0000-0000-000075040000}"/>
    <cellStyle name="식_FinancialModel1108(2)_은행 - 원주기업도시Feasibility11_07_1_070126 기업도시개발이익산정프로그램_원주기업도시 data(정리2)_원주부하계산_Sales_Raw Data" xfId="3623" xr:uid="{00000000-0005-0000-0000-000076040000}"/>
    <cellStyle name="식_FinancialModel1108(2)_은행 - 원주기업도시Feasibility11_07_1_070126 기업도시개발이익산정프로그램_원주기업도시 data(정리2)_원주부하계산_Sales_Sales" xfId="5626" xr:uid="{00000000-0005-0000-0000-000077040000}"/>
    <cellStyle name="식_FinancialModel1108(2)_은행 - 원주기업도시Feasibility11_07_1_070126 기업도시개발이익산정프로그램_원주기업도시 data(정리2)_원주부하계산_Sales_Sensitivity" xfId="7629" xr:uid="{00000000-0005-0000-0000-000078040000}"/>
    <cellStyle name="식_FinancialModel1108(2)_은행 - 원주기업도시Feasibility11_07_1_070126 기업도시개발이익산정프로그램_원주기업도시 data(정리2)_원주부하계산_Sensitivity" xfId="7627" xr:uid="{00000000-0005-0000-0000-000079040000}"/>
    <cellStyle name="식_FinancialModel1108(2)_은행 - 원주기업도시Feasibility11_07_1_070126 기업도시개발이익산정프로그램_원주부하계산" xfId="1600" xr:uid="{00000000-0005-0000-0000-00007A040000}"/>
    <cellStyle name="식_FinancialModel1108(2)_은행 - 원주기업도시Feasibility11_07_1_070126 기업도시개발이익산정프로그램_원주부하계산_CF" xfId="9633" xr:uid="{00000000-0005-0000-0000-00007B040000}"/>
    <cellStyle name="식_FinancialModel1108(2)_은행 - 원주기업도시Feasibility11_07_1_070126 기업도시개발이익산정프로그램_원주부하계산_Raw Data" xfId="1601" xr:uid="{00000000-0005-0000-0000-00007C040000}"/>
    <cellStyle name="식_FinancialModel1108(2)_은행 - 원주기업도시Feasibility11_07_1_070126 기업도시개발이익산정프로그램_원주부하계산_Raw Data_1" xfId="3624" xr:uid="{00000000-0005-0000-0000-00007D040000}"/>
    <cellStyle name="식_FinancialModel1108(2)_은행 - 원주기업도시Feasibility11_07_1_070126 기업도시개발이익산정프로그램_원주부하계산_Raw Data_CF" xfId="9634" xr:uid="{00000000-0005-0000-0000-00007E040000}"/>
    <cellStyle name="식_FinancialModel1108(2)_은행 - 원주기업도시Feasibility11_07_1_070126 기업도시개발이익산정프로그램_원주부하계산_Raw Data_Raw Data" xfId="3625" xr:uid="{00000000-0005-0000-0000-00007F040000}"/>
    <cellStyle name="식_FinancialModel1108(2)_은행 - 원주기업도시Feasibility11_07_1_070126 기업도시개발이익산정프로그램_원주부하계산_Raw Data_Sales" xfId="5628" xr:uid="{00000000-0005-0000-0000-000080040000}"/>
    <cellStyle name="식_FinancialModel1108(2)_은행 - 원주기업도시Feasibility11_07_1_070126 기업도시개발이익산정프로그램_원주부하계산_Raw Data_Sensitivity" xfId="7631" xr:uid="{00000000-0005-0000-0000-000081040000}"/>
    <cellStyle name="식_FinancialModel1108(2)_은행 - 원주기업도시Feasibility11_07_1_070126 기업도시개발이익산정프로그램_원주부하계산_Sales" xfId="1602" xr:uid="{00000000-0005-0000-0000-000082040000}"/>
    <cellStyle name="식_FinancialModel1108(2)_은행 - 원주기업도시Feasibility11_07_1_070126 기업도시개발이익산정프로그램_원주부하계산_Sales_1" xfId="5627" xr:uid="{00000000-0005-0000-0000-000083040000}"/>
    <cellStyle name="식_FinancialModel1108(2)_은행 - 원주기업도시Feasibility11_07_1_070126 기업도시개발이익산정프로그램_원주부하계산_Sales_CF" xfId="9635" xr:uid="{00000000-0005-0000-0000-000084040000}"/>
    <cellStyle name="식_FinancialModel1108(2)_은행 - 원주기업도시Feasibility11_07_1_070126 기업도시개발이익산정프로그램_원주부하계산_Sales_Raw Data" xfId="3626" xr:uid="{00000000-0005-0000-0000-000085040000}"/>
    <cellStyle name="식_FinancialModel1108(2)_은행 - 원주기업도시Feasibility11_07_1_070126 기업도시개발이익산정프로그램_원주부하계산_Sales_Sales" xfId="5629" xr:uid="{00000000-0005-0000-0000-000086040000}"/>
    <cellStyle name="식_FinancialModel1108(2)_은행 - 원주기업도시Feasibility11_07_1_070126 기업도시개발이익산정프로그램_원주부하계산_Sales_Sensitivity" xfId="7632" xr:uid="{00000000-0005-0000-0000-000087040000}"/>
    <cellStyle name="식_FinancialModel1108(2)_은행 - 원주기업도시Feasibility11_07_1_070126 기업도시개발이익산정프로그램_원주부하계산_Sensitivity" xfId="7630" xr:uid="{00000000-0005-0000-0000-000088040000}"/>
    <cellStyle name="식_FinancialModel1108(2)_은행 - 원주기업도시Feasibility11_07_1_CF" xfId="9611" xr:uid="{00000000-0005-0000-0000-000089040000}"/>
    <cellStyle name="식_FinancialModel1108(2)_은행 - 원주기업도시Feasibility11_07_1_Raw Data" xfId="1603" xr:uid="{00000000-0005-0000-0000-00008A040000}"/>
    <cellStyle name="식_FinancialModel1108(2)_은행 - 원주기업도시Feasibility11_07_1_Raw Data_1" xfId="3602" xr:uid="{00000000-0005-0000-0000-00008B040000}"/>
    <cellStyle name="식_FinancialModel1108(2)_은행 - 원주기업도시Feasibility11_07_1_Raw Data_CF" xfId="9636" xr:uid="{00000000-0005-0000-0000-00008C040000}"/>
    <cellStyle name="식_FinancialModel1108(2)_은행 - 원주기업도시Feasibility11_07_1_Raw Data_Raw Data" xfId="3627" xr:uid="{00000000-0005-0000-0000-00008D040000}"/>
    <cellStyle name="식_FinancialModel1108(2)_은행 - 원주기업도시Feasibility11_07_1_Raw Data_Sales" xfId="5630" xr:uid="{00000000-0005-0000-0000-00008E040000}"/>
    <cellStyle name="식_FinancialModel1108(2)_은행 - 원주기업도시Feasibility11_07_1_Raw Data_Sensitivity" xfId="7633" xr:uid="{00000000-0005-0000-0000-00008F040000}"/>
    <cellStyle name="식_FinancialModel1108(2)_은행 - 원주기업도시Feasibility11_07_1_Sales" xfId="1604" xr:uid="{00000000-0005-0000-0000-000090040000}"/>
    <cellStyle name="식_FinancialModel1108(2)_은행 - 원주기업도시Feasibility11_07_1_Sales_1" xfId="5605" xr:uid="{00000000-0005-0000-0000-000091040000}"/>
    <cellStyle name="식_FinancialModel1108(2)_은행 - 원주기업도시Feasibility11_07_1_Sales_CF" xfId="9637" xr:uid="{00000000-0005-0000-0000-000092040000}"/>
    <cellStyle name="식_FinancialModel1108(2)_은행 - 원주기업도시Feasibility11_07_1_Sales_Raw Data" xfId="3628" xr:uid="{00000000-0005-0000-0000-000093040000}"/>
    <cellStyle name="식_FinancialModel1108(2)_은행 - 원주기업도시Feasibility11_07_1_Sales_Sales" xfId="5631" xr:uid="{00000000-0005-0000-0000-000094040000}"/>
    <cellStyle name="식_FinancialModel1108(2)_은행 - 원주기업도시Feasibility11_07_1_Sales_Sensitivity" xfId="7634" xr:uid="{00000000-0005-0000-0000-000095040000}"/>
    <cellStyle name="식_FinancialModel1108(2)_은행 - 원주기업도시Feasibility11_07_1_Sensitivity" xfId="7608" xr:uid="{00000000-0005-0000-0000-000096040000}"/>
    <cellStyle name="식_FinancialModel1108(2)_은행 - 원주기업도시Feasibility11_07_1_개발이익산정결과" xfId="1605" xr:uid="{00000000-0005-0000-0000-000097040000}"/>
    <cellStyle name="식_FinancialModel1108(2)_은행 - 원주기업도시Feasibility11_07_1_개발이익산정결과_CF" xfId="9638" xr:uid="{00000000-0005-0000-0000-000098040000}"/>
    <cellStyle name="식_FinancialModel1108(2)_은행 - 원주기업도시Feasibility11_07_1_개발이익산정결과_Raw Data" xfId="1606" xr:uid="{00000000-0005-0000-0000-000099040000}"/>
    <cellStyle name="식_FinancialModel1108(2)_은행 - 원주기업도시Feasibility11_07_1_개발이익산정결과_Raw Data_1" xfId="3629" xr:uid="{00000000-0005-0000-0000-00009A040000}"/>
    <cellStyle name="식_FinancialModel1108(2)_은행 - 원주기업도시Feasibility11_07_1_개발이익산정결과_Raw Data_CF" xfId="9639" xr:uid="{00000000-0005-0000-0000-00009B040000}"/>
    <cellStyle name="식_FinancialModel1108(2)_은행 - 원주기업도시Feasibility11_07_1_개발이익산정결과_Raw Data_Raw Data" xfId="3630" xr:uid="{00000000-0005-0000-0000-00009C040000}"/>
    <cellStyle name="식_FinancialModel1108(2)_은행 - 원주기업도시Feasibility11_07_1_개발이익산정결과_Raw Data_Sales" xfId="5633" xr:uid="{00000000-0005-0000-0000-00009D040000}"/>
    <cellStyle name="식_FinancialModel1108(2)_은행 - 원주기업도시Feasibility11_07_1_개발이익산정결과_Raw Data_Sensitivity" xfId="7636" xr:uid="{00000000-0005-0000-0000-00009E040000}"/>
    <cellStyle name="식_FinancialModel1108(2)_은행 - 원주기업도시Feasibility11_07_1_개발이익산정결과_Sales" xfId="1607" xr:uid="{00000000-0005-0000-0000-00009F040000}"/>
    <cellStyle name="식_FinancialModel1108(2)_은행 - 원주기업도시Feasibility11_07_1_개발이익산정결과_Sales_1" xfId="5632" xr:uid="{00000000-0005-0000-0000-0000A0040000}"/>
    <cellStyle name="식_FinancialModel1108(2)_은행 - 원주기업도시Feasibility11_07_1_개발이익산정결과_Sales_CF" xfId="9640" xr:uid="{00000000-0005-0000-0000-0000A1040000}"/>
    <cellStyle name="식_FinancialModel1108(2)_은행 - 원주기업도시Feasibility11_07_1_개발이익산정결과_Sales_Raw Data" xfId="3631" xr:uid="{00000000-0005-0000-0000-0000A2040000}"/>
    <cellStyle name="식_FinancialModel1108(2)_은행 - 원주기업도시Feasibility11_07_1_개발이익산정결과_Sales_Sales" xfId="5634" xr:uid="{00000000-0005-0000-0000-0000A3040000}"/>
    <cellStyle name="식_FinancialModel1108(2)_은행 - 원주기업도시Feasibility11_07_1_개발이익산정결과_Sales_Sensitivity" xfId="7637" xr:uid="{00000000-0005-0000-0000-0000A4040000}"/>
    <cellStyle name="식_FinancialModel1108(2)_은행 - 원주기업도시Feasibility11_07_1_개발이익산정결과_Sensitivity" xfId="7635" xr:uid="{00000000-0005-0000-0000-0000A5040000}"/>
    <cellStyle name="식_FinancialModel1108(2)_은행 - 원주기업도시Feasibility11_07_1_개발이익산정결과_원주기업도시 data(정리2)" xfId="1608" xr:uid="{00000000-0005-0000-0000-0000A6040000}"/>
    <cellStyle name="식_FinancialModel1108(2)_은행 - 원주기업도시Feasibility11_07_1_개발이익산정결과_원주기업도시 data(정리2)_CF" xfId="9641" xr:uid="{00000000-0005-0000-0000-0000A7040000}"/>
    <cellStyle name="식_FinancialModel1108(2)_은행 - 원주기업도시Feasibility11_07_1_개발이익산정결과_원주기업도시 data(정리2)_Raw Data" xfId="1609" xr:uid="{00000000-0005-0000-0000-0000A8040000}"/>
    <cellStyle name="식_FinancialModel1108(2)_은행 - 원주기업도시Feasibility11_07_1_개발이익산정결과_원주기업도시 data(정리2)_Raw Data_1" xfId="3632" xr:uid="{00000000-0005-0000-0000-0000A9040000}"/>
    <cellStyle name="식_FinancialModel1108(2)_은행 - 원주기업도시Feasibility11_07_1_개발이익산정결과_원주기업도시 data(정리2)_Raw Data_CF" xfId="9642" xr:uid="{00000000-0005-0000-0000-0000AA040000}"/>
    <cellStyle name="식_FinancialModel1108(2)_은행 - 원주기업도시Feasibility11_07_1_개발이익산정결과_원주기업도시 data(정리2)_Raw Data_Raw Data" xfId="3633" xr:uid="{00000000-0005-0000-0000-0000AB040000}"/>
    <cellStyle name="식_FinancialModel1108(2)_은행 - 원주기업도시Feasibility11_07_1_개발이익산정결과_원주기업도시 data(정리2)_Raw Data_Sales" xfId="5636" xr:uid="{00000000-0005-0000-0000-0000AC040000}"/>
    <cellStyle name="식_FinancialModel1108(2)_은행 - 원주기업도시Feasibility11_07_1_개발이익산정결과_원주기업도시 data(정리2)_Raw Data_Sensitivity" xfId="7639" xr:uid="{00000000-0005-0000-0000-0000AD040000}"/>
    <cellStyle name="식_FinancialModel1108(2)_은행 - 원주기업도시Feasibility11_07_1_개발이익산정결과_원주기업도시 data(정리2)_Sales" xfId="1610" xr:uid="{00000000-0005-0000-0000-0000AE040000}"/>
    <cellStyle name="식_FinancialModel1108(2)_은행 - 원주기업도시Feasibility11_07_1_개발이익산정결과_원주기업도시 data(정리2)_Sales_1" xfId="5635" xr:uid="{00000000-0005-0000-0000-0000AF040000}"/>
    <cellStyle name="식_FinancialModel1108(2)_은행 - 원주기업도시Feasibility11_07_1_개발이익산정결과_원주기업도시 data(정리2)_Sales_CF" xfId="9643" xr:uid="{00000000-0005-0000-0000-0000B0040000}"/>
    <cellStyle name="식_FinancialModel1108(2)_은행 - 원주기업도시Feasibility11_07_1_개발이익산정결과_원주기업도시 data(정리2)_Sales_Raw Data" xfId="3634" xr:uid="{00000000-0005-0000-0000-0000B1040000}"/>
    <cellStyle name="식_FinancialModel1108(2)_은행 - 원주기업도시Feasibility11_07_1_개발이익산정결과_원주기업도시 data(정리2)_Sales_Sales" xfId="5637" xr:uid="{00000000-0005-0000-0000-0000B2040000}"/>
    <cellStyle name="식_FinancialModel1108(2)_은행 - 원주기업도시Feasibility11_07_1_개발이익산정결과_원주기업도시 data(정리2)_Sales_Sensitivity" xfId="7640" xr:uid="{00000000-0005-0000-0000-0000B3040000}"/>
    <cellStyle name="식_FinancialModel1108(2)_은행 - 원주기업도시Feasibility11_07_1_개발이익산정결과_원주기업도시 data(정리2)_Sensitivity" xfId="7638" xr:uid="{00000000-0005-0000-0000-0000B4040000}"/>
    <cellStyle name="식_FinancialModel1108(2)_은행 - 원주기업도시Feasibility11_07_1_개발이익산정결과_원주기업도시 data(정리2)_원주부하계산" xfId="1611" xr:uid="{00000000-0005-0000-0000-0000B5040000}"/>
    <cellStyle name="식_FinancialModel1108(2)_은행 - 원주기업도시Feasibility11_07_1_개발이익산정결과_원주기업도시 data(정리2)_원주부하계산_CF" xfId="9644" xr:uid="{00000000-0005-0000-0000-0000B6040000}"/>
    <cellStyle name="식_FinancialModel1108(2)_은행 - 원주기업도시Feasibility11_07_1_개발이익산정결과_원주기업도시 data(정리2)_원주부하계산_Raw Data" xfId="1612" xr:uid="{00000000-0005-0000-0000-0000B7040000}"/>
    <cellStyle name="식_FinancialModel1108(2)_은행 - 원주기업도시Feasibility11_07_1_개발이익산정결과_원주기업도시 data(정리2)_원주부하계산_Raw Data_1" xfId="3635" xr:uid="{00000000-0005-0000-0000-0000B8040000}"/>
    <cellStyle name="식_FinancialModel1108(2)_은행 - 원주기업도시Feasibility11_07_1_개발이익산정결과_원주기업도시 data(정리2)_원주부하계산_Raw Data_CF" xfId="9645" xr:uid="{00000000-0005-0000-0000-0000B9040000}"/>
    <cellStyle name="식_FinancialModel1108(2)_은행 - 원주기업도시Feasibility11_07_1_개발이익산정결과_원주기업도시 data(정리2)_원주부하계산_Raw Data_Raw Data" xfId="3636" xr:uid="{00000000-0005-0000-0000-0000BA040000}"/>
    <cellStyle name="식_FinancialModel1108(2)_은행 - 원주기업도시Feasibility11_07_1_개발이익산정결과_원주기업도시 data(정리2)_원주부하계산_Raw Data_Sales" xfId="5639" xr:uid="{00000000-0005-0000-0000-0000BB040000}"/>
    <cellStyle name="식_FinancialModel1108(2)_은행 - 원주기업도시Feasibility11_07_1_개발이익산정결과_원주기업도시 data(정리2)_원주부하계산_Raw Data_Sensitivity" xfId="7642" xr:uid="{00000000-0005-0000-0000-0000BC040000}"/>
    <cellStyle name="식_FinancialModel1108(2)_은행 - 원주기업도시Feasibility11_07_1_개발이익산정결과_원주기업도시 data(정리2)_원주부하계산_Sales" xfId="1613" xr:uid="{00000000-0005-0000-0000-0000BD040000}"/>
    <cellStyle name="식_FinancialModel1108(2)_은행 - 원주기업도시Feasibility11_07_1_개발이익산정결과_원주기업도시 data(정리2)_원주부하계산_Sales_1" xfId="5638" xr:uid="{00000000-0005-0000-0000-0000BE040000}"/>
    <cellStyle name="식_FinancialModel1108(2)_은행 - 원주기업도시Feasibility11_07_1_개발이익산정결과_원주기업도시 data(정리2)_원주부하계산_Sales_CF" xfId="9646" xr:uid="{00000000-0005-0000-0000-0000BF040000}"/>
    <cellStyle name="식_FinancialModel1108(2)_은행 - 원주기업도시Feasibility11_07_1_개발이익산정결과_원주기업도시 data(정리2)_원주부하계산_Sales_Raw Data" xfId="3637" xr:uid="{00000000-0005-0000-0000-0000C0040000}"/>
    <cellStyle name="식_FinancialModel1108(2)_은행 - 원주기업도시Feasibility11_07_1_개발이익산정결과_원주기업도시 data(정리2)_원주부하계산_Sales_Sales" xfId="5640" xr:uid="{00000000-0005-0000-0000-0000C1040000}"/>
    <cellStyle name="식_FinancialModel1108(2)_은행 - 원주기업도시Feasibility11_07_1_개발이익산정결과_원주기업도시 data(정리2)_원주부하계산_Sales_Sensitivity" xfId="7643" xr:uid="{00000000-0005-0000-0000-0000C2040000}"/>
    <cellStyle name="식_FinancialModel1108(2)_은행 - 원주기업도시Feasibility11_07_1_개발이익산정결과_원주기업도시 data(정리2)_원주부하계산_Sensitivity" xfId="7641" xr:uid="{00000000-0005-0000-0000-0000C3040000}"/>
    <cellStyle name="식_FinancialModel1108(2)_은행 - 원주기업도시Feasibility11_07_1_개발이익산정결과_원주부하계산" xfId="1614" xr:uid="{00000000-0005-0000-0000-0000C4040000}"/>
    <cellStyle name="식_FinancialModel1108(2)_은행 - 원주기업도시Feasibility11_07_1_개발이익산정결과_원주부하계산_CF" xfId="9647" xr:uid="{00000000-0005-0000-0000-0000C5040000}"/>
    <cellStyle name="식_FinancialModel1108(2)_은행 - 원주기업도시Feasibility11_07_1_개발이익산정결과_원주부하계산_Raw Data" xfId="1615" xr:uid="{00000000-0005-0000-0000-0000C6040000}"/>
    <cellStyle name="식_FinancialModel1108(2)_은행 - 원주기업도시Feasibility11_07_1_개발이익산정결과_원주부하계산_Raw Data_1" xfId="3638" xr:uid="{00000000-0005-0000-0000-0000C7040000}"/>
    <cellStyle name="식_FinancialModel1108(2)_은행 - 원주기업도시Feasibility11_07_1_개발이익산정결과_원주부하계산_Raw Data_CF" xfId="9648" xr:uid="{00000000-0005-0000-0000-0000C8040000}"/>
    <cellStyle name="식_FinancialModel1108(2)_은행 - 원주기업도시Feasibility11_07_1_개발이익산정결과_원주부하계산_Raw Data_Raw Data" xfId="3639" xr:uid="{00000000-0005-0000-0000-0000C9040000}"/>
    <cellStyle name="식_FinancialModel1108(2)_은행 - 원주기업도시Feasibility11_07_1_개발이익산정결과_원주부하계산_Raw Data_Sales" xfId="5642" xr:uid="{00000000-0005-0000-0000-0000CA040000}"/>
    <cellStyle name="식_FinancialModel1108(2)_은행 - 원주기업도시Feasibility11_07_1_개발이익산정결과_원주부하계산_Raw Data_Sensitivity" xfId="7645" xr:uid="{00000000-0005-0000-0000-0000CB040000}"/>
    <cellStyle name="식_FinancialModel1108(2)_은행 - 원주기업도시Feasibility11_07_1_개발이익산정결과_원주부하계산_Sales" xfId="1616" xr:uid="{00000000-0005-0000-0000-0000CC040000}"/>
    <cellStyle name="식_FinancialModel1108(2)_은행 - 원주기업도시Feasibility11_07_1_개발이익산정결과_원주부하계산_Sales_1" xfId="5641" xr:uid="{00000000-0005-0000-0000-0000CD040000}"/>
    <cellStyle name="식_FinancialModel1108(2)_은행 - 원주기업도시Feasibility11_07_1_개발이익산정결과_원주부하계산_Sales_CF" xfId="9649" xr:uid="{00000000-0005-0000-0000-0000CE040000}"/>
    <cellStyle name="식_FinancialModel1108(2)_은행 - 원주기업도시Feasibility11_07_1_개발이익산정결과_원주부하계산_Sales_Raw Data" xfId="3640" xr:uid="{00000000-0005-0000-0000-0000CF040000}"/>
    <cellStyle name="식_FinancialModel1108(2)_은행 - 원주기업도시Feasibility11_07_1_개발이익산정결과_원주부하계산_Sales_Sales" xfId="5643" xr:uid="{00000000-0005-0000-0000-0000D0040000}"/>
    <cellStyle name="식_FinancialModel1108(2)_은행 - 원주기업도시Feasibility11_07_1_개발이익산정결과_원주부하계산_Sales_Sensitivity" xfId="7646" xr:uid="{00000000-0005-0000-0000-0000D1040000}"/>
    <cellStyle name="식_FinancialModel1108(2)_은행 - 원주기업도시Feasibility11_07_1_개발이익산정결과_원주부하계산_Sensitivity" xfId="7644" xr:uid="{00000000-0005-0000-0000-0000D2040000}"/>
    <cellStyle name="식_FinancialModel1108(2)_은행 - 원주기업도시Feasibility11_07_1_기업도시재무모델금융조건반영(11_28)_8(용지별사업성검토추가)xls" xfId="1617" xr:uid="{00000000-0005-0000-0000-0000D3040000}"/>
    <cellStyle name="식_FinancialModel1108(2)_은행 - 원주기업도시Feasibility11_07_1_기업도시재무모델금융조건반영(11_28)_8(용지별사업성검토추가)xls_CF" xfId="9650" xr:uid="{00000000-0005-0000-0000-0000D4040000}"/>
    <cellStyle name="식_FinancialModel1108(2)_은행 - 원주기업도시Feasibility11_07_1_기업도시재무모델금융조건반영(11_28)_8(용지별사업성검토추가)xls_Raw Data" xfId="1618" xr:uid="{00000000-0005-0000-0000-0000D5040000}"/>
    <cellStyle name="식_FinancialModel1108(2)_은행 - 원주기업도시Feasibility11_07_1_기업도시재무모델금융조건반영(11_28)_8(용지별사업성검토추가)xls_Raw Data_1" xfId="3641" xr:uid="{00000000-0005-0000-0000-0000D6040000}"/>
    <cellStyle name="식_FinancialModel1108(2)_은행 - 원주기업도시Feasibility11_07_1_기업도시재무모델금융조건반영(11_28)_8(용지별사업성검토추가)xls_Raw Data_CF" xfId="9651" xr:uid="{00000000-0005-0000-0000-0000D7040000}"/>
    <cellStyle name="식_FinancialModel1108(2)_은행 - 원주기업도시Feasibility11_07_1_기업도시재무모델금융조건반영(11_28)_8(용지별사업성검토추가)xls_Raw Data_Raw Data" xfId="3642" xr:uid="{00000000-0005-0000-0000-0000D8040000}"/>
    <cellStyle name="식_FinancialModel1108(2)_은행 - 원주기업도시Feasibility11_07_1_기업도시재무모델금융조건반영(11_28)_8(용지별사업성검토추가)xls_Raw Data_Sales" xfId="5645" xr:uid="{00000000-0005-0000-0000-0000D9040000}"/>
    <cellStyle name="식_FinancialModel1108(2)_은행 - 원주기업도시Feasibility11_07_1_기업도시재무모델금융조건반영(11_28)_8(용지별사업성검토추가)xls_Raw Data_Sensitivity" xfId="7648" xr:uid="{00000000-0005-0000-0000-0000DA040000}"/>
    <cellStyle name="식_FinancialModel1108(2)_은행 - 원주기업도시Feasibility11_07_1_기업도시재무모델금융조건반영(11_28)_8(용지별사업성검토추가)xls_Sales" xfId="1619" xr:uid="{00000000-0005-0000-0000-0000DB040000}"/>
    <cellStyle name="식_FinancialModel1108(2)_은행 - 원주기업도시Feasibility11_07_1_기업도시재무모델금융조건반영(11_28)_8(용지별사업성검토추가)xls_Sales_1" xfId="5644" xr:uid="{00000000-0005-0000-0000-0000DC040000}"/>
    <cellStyle name="식_FinancialModel1108(2)_은행 - 원주기업도시Feasibility11_07_1_기업도시재무모델금융조건반영(11_28)_8(용지별사업성검토추가)xls_Sales_CF" xfId="9652" xr:uid="{00000000-0005-0000-0000-0000DD040000}"/>
    <cellStyle name="식_FinancialModel1108(2)_은행 - 원주기업도시Feasibility11_07_1_기업도시재무모델금융조건반영(11_28)_8(용지별사업성검토추가)xls_Sales_Raw Data" xfId="3643" xr:uid="{00000000-0005-0000-0000-0000DE040000}"/>
    <cellStyle name="식_FinancialModel1108(2)_은행 - 원주기업도시Feasibility11_07_1_기업도시재무모델금융조건반영(11_28)_8(용지별사업성검토추가)xls_Sales_Sales" xfId="5646" xr:uid="{00000000-0005-0000-0000-0000DF040000}"/>
    <cellStyle name="식_FinancialModel1108(2)_은행 - 원주기업도시Feasibility11_07_1_기업도시재무모델금융조건반영(11_28)_8(용지별사업성검토추가)xls_Sales_Sensitivity" xfId="7649" xr:uid="{00000000-0005-0000-0000-0000E0040000}"/>
    <cellStyle name="식_FinancialModel1108(2)_은행 - 원주기업도시Feasibility11_07_1_기업도시재무모델금융조건반영(11_28)_8(용지별사업성검토추가)xls_Sensitivity" xfId="7647" xr:uid="{00000000-0005-0000-0000-0000E1040000}"/>
    <cellStyle name="식_FinancialModel1108(2)_은행 - 원주기업도시Feasibility11_07_1_기업도시재무모델금융조건반영(11_28)_8(용지별사업성검토추가)xls_원주기업도시 data(정리2)" xfId="1620" xr:uid="{00000000-0005-0000-0000-0000E2040000}"/>
    <cellStyle name="식_FinancialModel1108(2)_은행 - 원주기업도시Feasibility11_07_1_기업도시재무모델금융조건반영(11_28)_8(용지별사업성검토추가)xls_원주기업도시 data(정리2)_CF" xfId="9653" xr:uid="{00000000-0005-0000-0000-0000E3040000}"/>
    <cellStyle name="식_FinancialModel1108(2)_은행 - 원주기업도시Feasibility11_07_1_기업도시재무모델금융조건반영(11_28)_8(용지별사업성검토추가)xls_원주기업도시 data(정리2)_Raw Data" xfId="1621" xr:uid="{00000000-0005-0000-0000-0000E4040000}"/>
    <cellStyle name="식_FinancialModel1108(2)_은행 - 원주기업도시Feasibility11_07_1_기업도시재무모델금융조건반영(11_28)_8(용지별사업성검토추가)xls_원주기업도시 data(정리2)_Raw Data_1" xfId="3644" xr:uid="{00000000-0005-0000-0000-0000E5040000}"/>
    <cellStyle name="식_FinancialModel1108(2)_은행 - 원주기업도시Feasibility11_07_1_기업도시재무모델금융조건반영(11_28)_8(용지별사업성검토추가)xls_원주기업도시 data(정리2)_Raw Data_CF" xfId="9654" xr:uid="{00000000-0005-0000-0000-0000E6040000}"/>
    <cellStyle name="식_FinancialModel1108(2)_은행 - 원주기업도시Feasibility11_07_1_기업도시재무모델금융조건반영(11_28)_8(용지별사업성검토추가)xls_원주기업도시 data(정리2)_Raw Data_Raw Data" xfId="3645" xr:uid="{00000000-0005-0000-0000-0000E7040000}"/>
    <cellStyle name="식_FinancialModel1108(2)_은행 - 원주기업도시Feasibility11_07_1_기업도시재무모델금융조건반영(11_28)_8(용지별사업성검토추가)xls_원주기업도시 data(정리2)_Raw Data_Sales" xfId="5648" xr:uid="{00000000-0005-0000-0000-0000E8040000}"/>
    <cellStyle name="식_FinancialModel1108(2)_은행 - 원주기업도시Feasibility11_07_1_기업도시재무모델금융조건반영(11_28)_8(용지별사업성검토추가)xls_원주기업도시 data(정리2)_Raw Data_Sensitivity" xfId="7651" xr:uid="{00000000-0005-0000-0000-0000E9040000}"/>
    <cellStyle name="식_FinancialModel1108(2)_은행 - 원주기업도시Feasibility11_07_1_기업도시재무모델금융조건반영(11_28)_8(용지별사업성검토추가)xls_원주기업도시 data(정리2)_Sales" xfId="1622" xr:uid="{00000000-0005-0000-0000-0000EA040000}"/>
    <cellStyle name="식_FinancialModel1108(2)_은행 - 원주기업도시Feasibility11_07_1_기업도시재무모델금융조건반영(11_28)_8(용지별사업성검토추가)xls_원주기업도시 data(정리2)_Sales_1" xfId="5647" xr:uid="{00000000-0005-0000-0000-0000EB040000}"/>
    <cellStyle name="식_FinancialModel1108(2)_은행 - 원주기업도시Feasibility11_07_1_기업도시재무모델금융조건반영(11_28)_8(용지별사업성검토추가)xls_원주기업도시 data(정리2)_Sales_CF" xfId="9655" xr:uid="{00000000-0005-0000-0000-0000EC040000}"/>
    <cellStyle name="식_FinancialModel1108(2)_은행 - 원주기업도시Feasibility11_07_1_기업도시재무모델금융조건반영(11_28)_8(용지별사업성검토추가)xls_원주기업도시 data(정리2)_Sales_Raw Data" xfId="3646" xr:uid="{00000000-0005-0000-0000-0000ED040000}"/>
    <cellStyle name="식_FinancialModel1108(2)_은행 - 원주기업도시Feasibility11_07_1_기업도시재무모델금융조건반영(11_28)_8(용지별사업성검토추가)xls_원주기업도시 data(정리2)_Sales_Sales" xfId="5649" xr:uid="{00000000-0005-0000-0000-0000EE040000}"/>
    <cellStyle name="식_FinancialModel1108(2)_은행 - 원주기업도시Feasibility11_07_1_기업도시재무모델금융조건반영(11_28)_8(용지별사업성검토추가)xls_원주기업도시 data(정리2)_Sales_Sensitivity" xfId="7652" xr:uid="{00000000-0005-0000-0000-0000EF040000}"/>
    <cellStyle name="식_FinancialModel1108(2)_은행 - 원주기업도시Feasibility11_07_1_기업도시재무모델금융조건반영(11_28)_8(용지별사업성검토추가)xls_원주기업도시 data(정리2)_Sensitivity" xfId="7650" xr:uid="{00000000-0005-0000-0000-0000F0040000}"/>
    <cellStyle name="식_FinancialModel1108(2)_은행 - 원주기업도시Feasibility11_07_1_기업도시재무모델금융조건반영(11_28)_8(용지별사업성검토추가)xls_원주기업도시 data(정리2)_원주부하계산" xfId="1623" xr:uid="{00000000-0005-0000-0000-0000F1040000}"/>
    <cellStyle name="식_FinancialModel1108(2)_은행 - 원주기업도시Feasibility11_07_1_기업도시재무모델금융조건반영(11_28)_8(용지별사업성검토추가)xls_원주기업도시 data(정리2)_원주부하계산_CF" xfId="9656" xr:uid="{00000000-0005-0000-0000-0000F2040000}"/>
    <cellStyle name="식_FinancialModel1108(2)_은행 - 원주기업도시Feasibility11_07_1_기업도시재무모델금융조건반영(11_28)_8(용지별사업성검토추가)xls_원주기업도시 data(정리2)_원주부하계산_Raw Data" xfId="1624" xr:uid="{00000000-0005-0000-0000-0000F3040000}"/>
    <cellStyle name="식_FinancialModel1108(2)_은행 - 원주기업도시Feasibility11_07_1_기업도시재무모델금융조건반영(11_28)_8(용지별사업성검토추가)xls_원주기업도시 data(정리2)_원주부하계산_Raw Data_1" xfId="3647" xr:uid="{00000000-0005-0000-0000-0000F4040000}"/>
    <cellStyle name="식_FinancialModel1108(2)_은행 - 원주기업도시Feasibility11_07_1_기업도시재무모델금융조건반영(11_28)_8(용지별사업성검토추가)xls_원주기업도시 data(정리2)_원주부하계산_Raw Data_CF" xfId="9657" xr:uid="{00000000-0005-0000-0000-0000F5040000}"/>
    <cellStyle name="식_FinancialModel1108(2)_은행 - 원주기업도시Feasibility11_07_1_기업도시재무모델금융조건반영(11_28)_8(용지별사업성검토추가)xls_원주기업도시 data(정리2)_원주부하계산_Raw Data_Raw Data" xfId="3648" xr:uid="{00000000-0005-0000-0000-0000F6040000}"/>
    <cellStyle name="식_FinancialModel1108(2)_은행 - 원주기업도시Feasibility11_07_1_기업도시재무모델금융조건반영(11_28)_8(용지별사업성검토추가)xls_원주기업도시 data(정리2)_원주부하계산_Raw Data_Sales" xfId="5651" xr:uid="{00000000-0005-0000-0000-0000F7040000}"/>
    <cellStyle name="식_FinancialModel1108(2)_은행 - 원주기업도시Feasibility11_07_1_기업도시재무모델금융조건반영(11_28)_8(용지별사업성검토추가)xls_원주기업도시 data(정리2)_원주부하계산_Raw Data_Sensitivity" xfId="7654" xr:uid="{00000000-0005-0000-0000-0000F8040000}"/>
    <cellStyle name="식_FinancialModel1108(2)_은행 - 원주기업도시Feasibility11_07_1_기업도시재무모델금융조건반영(11_28)_8(용지별사업성검토추가)xls_원주기업도시 data(정리2)_원주부하계산_Sales" xfId="1625" xr:uid="{00000000-0005-0000-0000-0000F9040000}"/>
    <cellStyle name="식_FinancialModel1108(2)_은행 - 원주기업도시Feasibility11_07_1_기업도시재무모델금융조건반영(11_28)_8(용지별사업성검토추가)xls_원주기업도시 data(정리2)_원주부하계산_Sales_1" xfId="5650" xr:uid="{00000000-0005-0000-0000-0000FA040000}"/>
    <cellStyle name="식_FinancialModel1108(2)_은행 - 원주기업도시Feasibility11_07_1_기업도시재무모델금융조건반영(11_28)_8(용지별사업성검토추가)xls_원주기업도시 data(정리2)_원주부하계산_Sales_CF" xfId="9658" xr:uid="{00000000-0005-0000-0000-0000FB040000}"/>
    <cellStyle name="식_FinancialModel1108(2)_은행 - 원주기업도시Feasibility11_07_1_기업도시재무모델금융조건반영(11_28)_8(용지별사업성검토추가)xls_원주기업도시 data(정리2)_원주부하계산_Sales_Raw Data" xfId="3649" xr:uid="{00000000-0005-0000-0000-0000FC040000}"/>
    <cellStyle name="식_FinancialModel1108(2)_은행 - 원주기업도시Feasibility11_07_1_기업도시재무모델금융조건반영(11_28)_8(용지별사업성검토추가)xls_원주기업도시 data(정리2)_원주부하계산_Sales_Sales" xfId="5652" xr:uid="{00000000-0005-0000-0000-0000FD040000}"/>
    <cellStyle name="식_FinancialModel1108(2)_은행 - 원주기업도시Feasibility11_07_1_기업도시재무모델금융조건반영(11_28)_8(용지별사업성검토추가)xls_원주기업도시 data(정리2)_원주부하계산_Sales_Sensitivity" xfId="7655" xr:uid="{00000000-0005-0000-0000-0000FE040000}"/>
    <cellStyle name="식_FinancialModel1108(2)_은행 - 원주기업도시Feasibility11_07_1_기업도시재무모델금융조건반영(11_28)_8(용지별사업성검토추가)xls_원주기업도시 data(정리2)_원주부하계산_Sensitivity" xfId="7653" xr:uid="{00000000-0005-0000-0000-0000FF040000}"/>
    <cellStyle name="식_FinancialModel1108(2)_은행 - 원주기업도시Feasibility11_07_1_기업도시재무모델금융조건반영(11_28)_8(용지별사업성검토추가)xls_원주부하계산" xfId="1626" xr:uid="{00000000-0005-0000-0000-000000050000}"/>
    <cellStyle name="식_FinancialModel1108(2)_은행 - 원주기업도시Feasibility11_07_1_기업도시재무모델금융조건반영(11_28)_8(용지별사업성검토추가)xls_원주부하계산_CF" xfId="9659" xr:uid="{00000000-0005-0000-0000-000001050000}"/>
    <cellStyle name="식_FinancialModel1108(2)_은행 - 원주기업도시Feasibility11_07_1_기업도시재무모델금융조건반영(11_28)_8(용지별사업성검토추가)xls_원주부하계산_Raw Data" xfId="1627" xr:uid="{00000000-0005-0000-0000-000002050000}"/>
    <cellStyle name="식_FinancialModel1108(2)_은행 - 원주기업도시Feasibility11_07_1_기업도시재무모델금융조건반영(11_28)_8(용지별사업성검토추가)xls_원주부하계산_Raw Data_1" xfId="3650" xr:uid="{00000000-0005-0000-0000-000003050000}"/>
    <cellStyle name="식_FinancialModel1108(2)_은행 - 원주기업도시Feasibility11_07_1_기업도시재무모델금융조건반영(11_28)_8(용지별사업성검토추가)xls_원주부하계산_Raw Data_CF" xfId="9660" xr:uid="{00000000-0005-0000-0000-000004050000}"/>
    <cellStyle name="식_FinancialModel1108(2)_은행 - 원주기업도시Feasibility11_07_1_기업도시재무모델금융조건반영(11_28)_8(용지별사업성검토추가)xls_원주부하계산_Raw Data_Raw Data" xfId="3651" xr:uid="{00000000-0005-0000-0000-000005050000}"/>
    <cellStyle name="식_FinancialModel1108(2)_은행 - 원주기업도시Feasibility11_07_1_기업도시재무모델금융조건반영(11_28)_8(용지별사업성검토추가)xls_원주부하계산_Raw Data_Sales" xfId="5654" xr:uid="{00000000-0005-0000-0000-000006050000}"/>
    <cellStyle name="식_FinancialModel1108(2)_은행 - 원주기업도시Feasibility11_07_1_기업도시재무모델금융조건반영(11_28)_8(용지별사업성검토추가)xls_원주부하계산_Raw Data_Sensitivity" xfId="7657" xr:uid="{00000000-0005-0000-0000-000007050000}"/>
    <cellStyle name="식_FinancialModel1108(2)_은행 - 원주기업도시Feasibility11_07_1_기업도시재무모델금융조건반영(11_28)_8(용지별사업성검토추가)xls_원주부하계산_Sales" xfId="1628" xr:uid="{00000000-0005-0000-0000-000008050000}"/>
    <cellStyle name="식_FinancialModel1108(2)_은행 - 원주기업도시Feasibility11_07_1_기업도시재무모델금융조건반영(11_28)_8(용지별사업성검토추가)xls_원주부하계산_Sales_1" xfId="5653" xr:uid="{00000000-0005-0000-0000-000009050000}"/>
    <cellStyle name="식_FinancialModel1108(2)_은행 - 원주기업도시Feasibility11_07_1_기업도시재무모델금융조건반영(11_28)_8(용지별사업성검토추가)xls_원주부하계산_Sales_CF" xfId="9661" xr:uid="{00000000-0005-0000-0000-00000A050000}"/>
    <cellStyle name="식_FinancialModel1108(2)_은행 - 원주기업도시Feasibility11_07_1_기업도시재무모델금융조건반영(11_28)_8(용지별사업성검토추가)xls_원주부하계산_Sales_Raw Data" xfId="3652" xr:uid="{00000000-0005-0000-0000-00000B050000}"/>
    <cellStyle name="식_FinancialModel1108(2)_은행 - 원주기업도시Feasibility11_07_1_기업도시재무모델금융조건반영(11_28)_8(용지별사업성검토추가)xls_원주부하계산_Sales_Sales" xfId="5655" xr:uid="{00000000-0005-0000-0000-00000C050000}"/>
    <cellStyle name="식_FinancialModel1108(2)_은행 - 원주기업도시Feasibility11_07_1_기업도시재무모델금융조건반영(11_28)_8(용지별사업성검토추가)xls_원주부하계산_Sales_Sensitivity" xfId="7658" xr:uid="{00000000-0005-0000-0000-00000D050000}"/>
    <cellStyle name="식_FinancialModel1108(2)_은행 - 원주기업도시Feasibility11_07_1_기업도시재무모델금융조건반영(11_28)_8(용지별사업성검토추가)xls_원주부하계산_Sensitivity" xfId="7656" xr:uid="{00000000-0005-0000-0000-00000E050000}"/>
    <cellStyle name="식_FinancialModel1108(2)_은행 - 원주기업도시Feasibility11_07_1_기업도시재무모델금융조건반영(11_28)_8(용지별사업성추가)_2xls" xfId="1629" xr:uid="{00000000-0005-0000-0000-00000F050000}"/>
    <cellStyle name="식_FinancialModel1108(2)_은행 - 원주기업도시Feasibility11_07_1_기업도시재무모델금융조건반영(11_28)_8(용지별사업성추가)_2xls_CF" xfId="9662" xr:uid="{00000000-0005-0000-0000-000010050000}"/>
    <cellStyle name="식_FinancialModel1108(2)_은행 - 원주기업도시Feasibility11_07_1_기업도시재무모델금융조건반영(11_28)_8(용지별사업성추가)_2xls_Raw Data" xfId="1630" xr:uid="{00000000-0005-0000-0000-000011050000}"/>
    <cellStyle name="식_FinancialModel1108(2)_은행 - 원주기업도시Feasibility11_07_1_기업도시재무모델금융조건반영(11_28)_8(용지별사업성추가)_2xls_Raw Data_1" xfId="3653" xr:uid="{00000000-0005-0000-0000-000012050000}"/>
    <cellStyle name="식_FinancialModel1108(2)_은행 - 원주기업도시Feasibility11_07_1_기업도시재무모델금융조건반영(11_28)_8(용지별사업성추가)_2xls_Raw Data_CF" xfId="9663" xr:uid="{00000000-0005-0000-0000-000013050000}"/>
    <cellStyle name="식_FinancialModel1108(2)_은행 - 원주기업도시Feasibility11_07_1_기업도시재무모델금융조건반영(11_28)_8(용지별사업성추가)_2xls_Raw Data_Raw Data" xfId="3654" xr:uid="{00000000-0005-0000-0000-000014050000}"/>
    <cellStyle name="식_FinancialModel1108(2)_은행 - 원주기업도시Feasibility11_07_1_기업도시재무모델금융조건반영(11_28)_8(용지별사업성추가)_2xls_Raw Data_Sales" xfId="5657" xr:uid="{00000000-0005-0000-0000-000015050000}"/>
    <cellStyle name="식_FinancialModel1108(2)_은행 - 원주기업도시Feasibility11_07_1_기업도시재무모델금융조건반영(11_28)_8(용지별사업성추가)_2xls_Raw Data_Sensitivity" xfId="7660" xr:uid="{00000000-0005-0000-0000-000016050000}"/>
    <cellStyle name="식_FinancialModel1108(2)_은행 - 원주기업도시Feasibility11_07_1_기업도시재무모델금융조건반영(11_28)_8(용지별사업성추가)_2xls_Sales" xfId="1631" xr:uid="{00000000-0005-0000-0000-000017050000}"/>
    <cellStyle name="식_FinancialModel1108(2)_은행 - 원주기업도시Feasibility11_07_1_기업도시재무모델금융조건반영(11_28)_8(용지별사업성추가)_2xls_Sales_1" xfId="5656" xr:uid="{00000000-0005-0000-0000-000018050000}"/>
    <cellStyle name="식_FinancialModel1108(2)_은행 - 원주기업도시Feasibility11_07_1_기업도시재무모델금융조건반영(11_28)_8(용지별사업성추가)_2xls_Sales_CF" xfId="9664" xr:uid="{00000000-0005-0000-0000-000019050000}"/>
    <cellStyle name="식_FinancialModel1108(2)_은행 - 원주기업도시Feasibility11_07_1_기업도시재무모델금융조건반영(11_28)_8(용지별사업성추가)_2xls_Sales_Raw Data" xfId="3655" xr:uid="{00000000-0005-0000-0000-00001A050000}"/>
    <cellStyle name="식_FinancialModel1108(2)_은행 - 원주기업도시Feasibility11_07_1_기업도시재무모델금융조건반영(11_28)_8(용지별사업성추가)_2xls_Sales_Sales" xfId="5658" xr:uid="{00000000-0005-0000-0000-00001B050000}"/>
    <cellStyle name="식_FinancialModel1108(2)_은행 - 원주기업도시Feasibility11_07_1_기업도시재무모델금융조건반영(11_28)_8(용지별사업성추가)_2xls_Sales_Sensitivity" xfId="7661" xr:uid="{00000000-0005-0000-0000-00001C050000}"/>
    <cellStyle name="식_FinancialModel1108(2)_은행 - 원주기업도시Feasibility11_07_1_기업도시재무모델금융조건반영(11_28)_8(용지별사업성추가)_2xls_Sensitivity" xfId="7659" xr:uid="{00000000-0005-0000-0000-00001D050000}"/>
    <cellStyle name="식_FinancialModel1108(2)_은행 - 원주기업도시Feasibility11_07_1_기업도시재무모델금융조건반영(11_28)_8(용지별사업성추가)_2xls_원주기업도시 data(정리2)" xfId="1632" xr:uid="{00000000-0005-0000-0000-00001E050000}"/>
    <cellStyle name="식_FinancialModel1108(2)_은행 - 원주기업도시Feasibility11_07_1_기업도시재무모델금융조건반영(11_28)_8(용지별사업성추가)_2xls_원주기업도시 data(정리2)_CF" xfId="9665" xr:uid="{00000000-0005-0000-0000-00001F050000}"/>
    <cellStyle name="식_FinancialModel1108(2)_은행 - 원주기업도시Feasibility11_07_1_기업도시재무모델금융조건반영(11_28)_8(용지별사업성추가)_2xls_원주기업도시 data(정리2)_Raw Data" xfId="1633" xr:uid="{00000000-0005-0000-0000-000020050000}"/>
    <cellStyle name="식_FinancialModel1108(2)_은행 - 원주기업도시Feasibility11_07_1_기업도시재무모델금융조건반영(11_28)_8(용지별사업성추가)_2xls_원주기업도시 data(정리2)_Raw Data_1" xfId="3656" xr:uid="{00000000-0005-0000-0000-000021050000}"/>
    <cellStyle name="식_FinancialModel1108(2)_은행 - 원주기업도시Feasibility11_07_1_기업도시재무모델금융조건반영(11_28)_8(용지별사업성추가)_2xls_원주기업도시 data(정리2)_Raw Data_CF" xfId="9666" xr:uid="{00000000-0005-0000-0000-000022050000}"/>
    <cellStyle name="식_FinancialModel1108(2)_은행 - 원주기업도시Feasibility11_07_1_기업도시재무모델금융조건반영(11_28)_8(용지별사업성추가)_2xls_원주기업도시 data(정리2)_Raw Data_Raw Data" xfId="3657" xr:uid="{00000000-0005-0000-0000-000023050000}"/>
    <cellStyle name="식_FinancialModel1108(2)_은행 - 원주기업도시Feasibility11_07_1_기업도시재무모델금융조건반영(11_28)_8(용지별사업성추가)_2xls_원주기업도시 data(정리2)_Raw Data_Sales" xfId="5660" xr:uid="{00000000-0005-0000-0000-000024050000}"/>
    <cellStyle name="식_FinancialModel1108(2)_은행 - 원주기업도시Feasibility11_07_1_기업도시재무모델금융조건반영(11_28)_8(용지별사업성추가)_2xls_원주기업도시 data(정리2)_Raw Data_Sensitivity" xfId="7663" xr:uid="{00000000-0005-0000-0000-000025050000}"/>
    <cellStyle name="식_FinancialModel1108(2)_은행 - 원주기업도시Feasibility11_07_1_기업도시재무모델금융조건반영(11_28)_8(용지별사업성추가)_2xls_원주기업도시 data(정리2)_Sales" xfId="1634" xr:uid="{00000000-0005-0000-0000-000026050000}"/>
    <cellStyle name="식_FinancialModel1108(2)_은행 - 원주기업도시Feasibility11_07_1_기업도시재무모델금융조건반영(11_28)_8(용지별사업성추가)_2xls_원주기업도시 data(정리2)_Sales_1" xfId="5659" xr:uid="{00000000-0005-0000-0000-000027050000}"/>
    <cellStyle name="식_FinancialModel1108(2)_은행 - 원주기업도시Feasibility11_07_1_기업도시재무모델금융조건반영(11_28)_8(용지별사업성추가)_2xls_원주기업도시 data(정리2)_Sales_CF" xfId="9667" xr:uid="{00000000-0005-0000-0000-000028050000}"/>
    <cellStyle name="식_FinancialModel1108(2)_은행 - 원주기업도시Feasibility11_07_1_기업도시재무모델금융조건반영(11_28)_8(용지별사업성추가)_2xls_원주기업도시 data(정리2)_Sales_Raw Data" xfId="3658" xr:uid="{00000000-0005-0000-0000-000029050000}"/>
    <cellStyle name="식_FinancialModel1108(2)_은행 - 원주기업도시Feasibility11_07_1_기업도시재무모델금융조건반영(11_28)_8(용지별사업성추가)_2xls_원주기업도시 data(정리2)_Sales_Sales" xfId="5661" xr:uid="{00000000-0005-0000-0000-00002A050000}"/>
    <cellStyle name="식_FinancialModel1108(2)_은행 - 원주기업도시Feasibility11_07_1_기업도시재무모델금융조건반영(11_28)_8(용지별사업성추가)_2xls_원주기업도시 data(정리2)_Sales_Sensitivity" xfId="7664" xr:uid="{00000000-0005-0000-0000-00002B050000}"/>
    <cellStyle name="식_FinancialModel1108(2)_은행 - 원주기업도시Feasibility11_07_1_기업도시재무모델금융조건반영(11_28)_8(용지별사업성추가)_2xls_원주기업도시 data(정리2)_Sensitivity" xfId="7662" xr:uid="{00000000-0005-0000-0000-00002C050000}"/>
    <cellStyle name="식_FinancialModel1108(2)_은행 - 원주기업도시Feasibility11_07_1_기업도시재무모델금융조건반영(11_28)_8(용지별사업성추가)_2xls_원주기업도시 data(정리2)_원주부하계산" xfId="1635" xr:uid="{00000000-0005-0000-0000-00002D050000}"/>
    <cellStyle name="식_FinancialModel1108(2)_은행 - 원주기업도시Feasibility11_07_1_기업도시재무모델금융조건반영(11_28)_8(용지별사업성추가)_2xls_원주기업도시 data(정리2)_원주부하계산_CF" xfId="9668" xr:uid="{00000000-0005-0000-0000-00002E050000}"/>
    <cellStyle name="식_FinancialModel1108(2)_은행 - 원주기업도시Feasibility11_07_1_기업도시재무모델금융조건반영(11_28)_8(용지별사업성추가)_2xls_원주기업도시 data(정리2)_원주부하계산_Raw Data" xfId="1636" xr:uid="{00000000-0005-0000-0000-00002F050000}"/>
    <cellStyle name="식_FinancialModel1108(2)_은행 - 원주기업도시Feasibility11_07_1_기업도시재무모델금융조건반영(11_28)_8(용지별사업성추가)_2xls_원주기업도시 data(정리2)_원주부하계산_Raw Data_1" xfId="3659" xr:uid="{00000000-0005-0000-0000-000030050000}"/>
    <cellStyle name="식_FinancialModel1108(2)_은행 - 원주기업도시Feasibility11_07_1_기업도시재무모델금융조건반영(11_28)_8(용지별사업성추가)_2xls_원주기업도시 data(정리2)_원주부하계산_Raw Data_CF" xfId="9669" xr:uid="{00000000-0005-0000-0000-000031050000}"/>
    <cellStyle name="식_FinancialModel1108(2)_은행 - 원주기업도시Feasibility11_07_1_기업도시재무모델금융조건반영(11_28)_8(용지별사업성추가)_2xls_원주기업도시 data(정리2)_원주부하계산_Raw Data_Raw Data" xfId="3660" xr:uid="{00000000-0005-0000-0000-000032050000}"/>
    <cellStyle name="식_FinancialModel1108(2)_은행 - 원주기업도시Feasibility11_07_1_기업도시재무모델금융조건반영(11_28)_8(용지별사업성추가)_2xls_원주기업도시 data(정리2)_원주부하계산_Raw Data_Sales" xfId="5663" xr:uid="{00000000-0005-0000-0000-000033050000}"/>
    <cellStyle name="식_FinancialModel1108(2)_은행 - 원주기업도시Feasibility11_07_1_기업도시재무모델금융조건반영(11_28)_8(용지별사업성추가)_2xls_원주기업도시 data(정리2)_원주부하계산_Raw Data_Sensitivity" xfId="7666" xr:uid="{00000000-0005-0000-0000-000034050000}"/>
    <cellStyle name="식_FinancialModel1108(2)_은행 - 원주기업도시Feasibility11_07_1_기업도시재무모델금융조건반영(11_28)_8(용지별사업성추가)_2xls_원주기업도시 data(정리2)_원주부하계산_Sales" xfId="1637" xr:uid="{00000000-0005-0000-0000-000035050000}"/>
    <cellStyle name="식_FinancialModel1108(2)_은행 - 원주기업도시Feasibility11_07_1_기업도시재무모델금융조건반영(11_28)_8(용지별사업성추가)_2xls_원주기업도시 data(정리2)_원주부하계산_Sales_1" xfId="5662" xr:uid="{00000000-0005-0000-0000-000036050000}"/>
    <cellStyle name="식_FinancialModel1108(2)_은행 - 원주기업도시Feasibility11_07_1_기업도시재무모델금융조건반영(11_28)_8(용지별사업성추가)_2xls_원주기업도시 data(정리2)_원주부하계산_Sales_CF" xfId="9670" xr:uid="{00000000-0005-0000-0000-000037050000}"/>
    <cellStyle name="식_FinancialModel1108(2)_은행 - 원주기업도시Feasibility11_07_1_기업도시재무모델금융조건반영(11_28)_8(용지별사업성추가)_2xls_원주기업도시 data(정리2)_원주부하계산_Sales_Raw Data" xfId="3661" xr:uid="{00000000-0005-0000-0000-000038050000}"/>
    <cellStyle name="식_FinancialModel1108(2)_은행 - 원주기업도시Feasibility11_07_1_기업도시재무모델금융조건반영(11_28)_8(용지별사업성추가)_2xls_원주기업도시 data(정리2)_원주부하계산_Sales_Sales" xfId="5664" xr:uid="{00000000-0005-0000-0000-000039050000}"/>
    <cellStyle name="식_FinancialModel1108(2)_은행 - 원주기업도시Feasibility11_07_1_기업도시재무모델금융조건반영(11_28)_8(용지별사업성추가)_2xls_원주기업도시 data(정리2)_원주부하계산_Sales_Sensitivity" xfId="7667" xr:uid="{00000000-0005-0000-0000-00003A050000}"/>
    <cellStyle name="식_FinancialModel1108(2)_은행 - 원주기업도시Feasibility11_07_1_기업도시재무모델금융조건반영(11_28)_8(용지별사업성추가)_2xls_원주기업도시 data(정리2)_원주부하계산_Sensitivity" xfId="7665" xr:uid="{00000000-0005-0000-0000-00003B050000}"/>
    <cellStyle name="식_FinancialModel1108(2)_은행 - 원주기업도시Feasibility11_07_1_기업도시재무모델금융조건반영(11_28)_8(용지별사업성추가)_2xls_원주부하계산" xfId="1638" xr:uid="{00000000-0005-0000-0000-00003C050000}"/>
    <cellStyle name="식_FinancialModel1108(2)_은행 - 원주기업도시Feasibility11_07_1_기업도시재무모델금융조건반영(11_28)_8(용지별사업성추가)_2xls_원주부하계산_CF" xfId="9671" xr:uid="{00000000-0005-0000-0000-00003D050000}"/>
    <cellStyle name="식_FinancialModel1108(2)_은행 - 원주기업도시Feasibility11_07_1_기업도시재무모델금융조건반영(11_28)_8(용지별사업성추가)_2xls_원주부하계산_Raw Data" xfId="1639" xr:uid="{00000000-0005-0000-0000-00003E050000}"/>
    <cellStyle name="식_FinancialModel1108(2)_은행 - 원주기업도시Feasibility11_07_1_기업도시재무모델금융조건반영(11_28)_8(용지별사업성추가)_2xls_원주부하계산_Raw Data_1" xfId="3662" xr:uid="{00000000-0005-0000-0000-00003F050000}"/>
    <cellStyle name="식_FinancialModel1108(2)_은행 - 원주기업도시Feasibility11_07_1_기업도시재무모델금융조건반영(11_28)_8(용지별사업성추가)_2xls_원주부하계산_Raw Data_CF" xfId="9672" xr:uid="{00000000-0005-0000-0000-000040050000}"/>
    <cellStyle name="식_FinancialModel1108(2)_은행 - 원주기업도시Feasibility11_07_1_기업도시재무모델금융조건반영(11_28)_8(용지별사업성추가)_2xls_원주부하계산_Raw Data_Raw Data" xfId="3663" xr:uid="{00000000-0005-0000-0000-000041050000}"/>
    <cellStyle name="식_FinancialModel1108(2)_은행 - 원주기업도시Feasibility11_07_1_기업도시재무모델금융조건반영(11_28)_8(용지별사업성추가)_2xls_원주부하계산_Raw Data_Sales" xfId="5666" xr:uid="{00000000-0005-0000-0000-000042050000}"/>
    <cellStyle name="식_FinancialModel1108(2)_은행 - 원주기업도시Feasibility11_07_1_기업도시재무모델금융조건반영(11_28)_8(용지별사업성추가)_2xls_원주부하계산_Raw Data_Sensitivity" xfId="7669" xr:uid="{00000000-0005-0000-0000-000043050000}"/>
    <cellStyle name="식_FinancialModel1108(2)_은행 - 원주기업도시Feasibility11_07_1_기업도시재무모델금융조건반영(11_28)_8(용지별사업성추가)_2xls_원주부하계산_Sales" xfId="1640" xr:uid="{00000000-0005-0000-0000-000044050000}"/>
    <cellStyle name="식_FinancialModel1108(2)_은행 - 원주기업도시Feasibility11_07_1_기업도시재무모델금융조건반영(11_28)_8(용지별사업성추가)_2xls_원주부하계산_Sales_1" xfId="5665" xr:uid="{00000000-0005-0000-0000-000045050000}"/>
    <cellStyle name="식_FinancialModel1108(2)_은행 - 원주기업도시Feasibility11_07_1_기업도시재무모델금융조건반영(11_28)_8(용지별사업성추가)_2xls_원주부하계산_Sales_CF" xfId="9673" xr:uid="{00000000-0005-0000-0000-000046050000}"/>
    <cellStyle name="식_FinancialModel1108(2)_은행 - 원주기업도시Feasibility11_07_1_기업도시재무모델금융조건반영(11_28)_8(용지별사업성추가)_2xls_원주부하계산_Sales_Raw Data" xfId="3664" xr:uid="{00000000-0005-0000-0000-000047050000}"/>
    <cellStyle name="식_FinancialModel1108(2)_은행 - 원주기업도시Feasibility11_07_1_기업도시재무모델금융조건반영(11_28)_8(용지별사업성추가)_2xls_원주부하계산_Sales_Sales" xfId="5667" xr:uid="{00000000-0005-0000-0000-000048050000}"/>
    <cellStyle name="식_FinancialModel1108(2)_은행 - 원주기업도시Feasibility11_07_1_기업도시재무모델금융조건반영(11_28)_8(용지별사업성추가)_2xls_원주부하계산_Sales_Sensitivity" xfId="7670" xr:uid="{00000000-0005-0000-0000-000049050000}"/>
    <cellStyle name="식_FinancialModel1108(2)_은행 - 원주기업도시Feasibility11_07_1_기업도시재무모델금융조건반영(11_28)_8(용지별사업성추가)_2xls_원주부하계산_Sensitivity" xfId="7668" xr:uid="{00000000-0005-0000-0000-00004A050000}"/>
    <cellStyle name="식_FinancialModel1108(2)_은행 - 원주기업도시Feasibility11_07_1_기업도시재무모델금융조건반영(11_28)_8xls" xfId="1641" xr:uid="{00000000-0005-0000-0000-00004B050000}"/>
    <cellStyle name="식_FinancialModel1108(2)_은행 - 원주기업도시Feasibility11_07_1_기업도시재무모델금융조건반영(11_28)_8xls_CF" xfId="9674" xr:uid="{00000000-0005-0000-0000-00004C050000}"/>
    <cellStyle name="식_FinancialModel1108(2)_은행 - 원주기업도시Feasibility11_07_1_기업도시재무모델금융조건반영(11_28)_8xls_Raw Data" xfId="1642" xr:uid="{00000000-0005-0000-0000-00004D050000}"/>
    <cellStyle name="식_FinancialModel1108(2)_은행 - 원주기업도시Feasibility11_07_1_기업도시재무모델금융조건반영(11_28)_8xls_Raw Data_1" xfId="3665" xr:uid="{00000000-0005-0000-0000-00004E050000}"/>
    <cellStyle name="식_FinancialModel1108(2)_은행 - 원주기업도시Feasibility11_07_1_기업도시재무모델금융조건반영(11_28)_8xls_Raw Data_CF" xfId="9675" xr:uid="{00000000-0005-0000-0000-00004F050000}"/>
    <cellStyle name="식_FinancialModel1108(2)_은행 - 원주기업도시Feasibility11_07_1_기업도시재무모델금융조건반영(11_28)_8xls_Raw Data_Raw Data" xfId="3666" xr:uid="{00000000-0005-0000-0000-000050050000}"/>
    <cellStyle name="식_FinancialModel1108(2)_은행 - 원주기업도시Feasibility11_07_1_기업도시재무모델금융조건반영(11_28)_8xls_Raw Data_Sales" xfId="5669" xr:uid="{00000000-0005-0000-0000-000051050000}"/>
    <cellStyle name="식_FinancialModel1108(2)_은행 - 원주기업도시Feasibility11_07_1_기업도시재무모델금융조건반영(11_28)_8xls_Raw Data_Sensitivity" xfId="7672" xr:uid="{00000000-0005-0000-0000-000052050000}"/>
    <cellStyle name="식_FinancialModel1108(2)_은행 - 원주기업도시Feasibility11_07_1_기업도시재무모델금융조건반영(11_28)_8xls_Sales" xfId="1643" xr:uid="{00000000-0005-0000-0000-000053050000}"/>
    <cellStyle name="식_FinancialModel1108(2)_은행 - 원주기업도시Feasibility11_07_1_기업도시재무모델금융조건반영(11_28)_8xls_Sales_1" xfId="5668" xr:uid="{00000000-0005-0000-0000-000054050000}"/>
    <cellStyle name="식_FinancialModel1108(2)_은행 - 원주기업도시Feasibility11_07_1_기업도시재무모델금융조건반영(11_28)_8xls_Sales_CF" xfId="9676" xr:uid="{00000000-0005-0000-0000-000055050000}"/>
    <cellStyle name="식_FinancialModel1108(2)_은행 - 원주기업도시Feasibility11_07_1_기업도시재무모델금융조건반영(11_28)_8xls_Sales_Raw Data" xfId="3667" xr:uid="{00000000-0005-0000-0000-000056050000}"/>
    <cellStyle name="식_FinancialModel1108(2)_은행 - 원주기업도시Feasibility11_07_1_기업도시재무모델금융조건반영(11_28)_8xls_Sales_Sales" xfId="5670" xr:uid="{00000000-0005-0000-0000-000057050000}"/>
    <cellStyle name="식_FinancialModel1108(2)_은행 - 원주기업도시Feasibility11_07_1_기업도시재무모델금융조건반영(11_28)_8xls_Sales_Sensitivity" xfId="7673" xr:uid="{00000000-0005-0000-0000-000058050000}"/>
    <cellStyle name="식_FinancialModel1108(2)_은행 - 원주기업도시Feasibility11_07_1_기업도시재무모델금융조건반영(11_28)_8xls_Sensitivity" xfId="7671" xr:uid="{00000000-0005-0000-0000-000059050000}"/>
    <cellStyle name="식_FinancialModel1108(2)_은행 - 원주기업도시Feasibility11_07_1_기업도시재무모델금융조건반영(11_28)_8xls_원주기업도시 data(정리2)" xfId="1644" xr:uid="{00000000-0005-0000-0000-00005A050000}"/>
    <cellStyle name="식_FinancialModel1108(2)_은행 - 원주기업도시Feasibility11_07_1_기업도시재무모델금융조건반영(11_28)_8xls_원주기업도시 data(정리2)_CF" xfId="9677" xr:uid="{00000000-0005-0000-0000-00005B050000}"/>
    <cellStyle name="식_FinancialModel1108(2)_은행 - 원주기업도시Feasibility11_07_1_기업도시재무모델금융조건반영(11_28)_8xls_원주기업도시 data(정리2)_Raw Data" xfId="1645" xr:uid="{00000000-0005-0000-0000-00005C050000}"/>
    <cellStyle name="식_FinancialModel1108(2)_은행 - 원주기업도시Feasibility11_07_1_기업도시재무모델금융조건반영(11_28)_8xls_원주기업도시 data(정리2)_Raw Data_1" xfId="3668" xr:uid="{00000000-0005-0000-0000-00005D050000}"/>
    <cellStyle name="식_FinancialModel1108(2)_은행 - 원주기업도시Feasibility11_07_1_기업도시재무모델금융조건반영(11_28)_8xls_원주기업도시 data(정리2)_Raw Data_CF" xfId="9678" xr:uid="{00000000-0005-0000-0000-00005E050000}"/>
    <cellStyle name="식_FinancialModel1108(2)_은행 - 원주기업도시Feasibility11_07_1_기업도시재무모델금융조건반영(11_28)_8xls_원주기업도시 data(정리2)_Raw Data_Raw Data" xfId="3669" xr:uid="{00000000-0005-0000-0000-00005F050000}"/>
    <cellStyle name="식_FinancialModel1108(2)_은행 - 원주기업도시Feasibility11_07_1_기업도시재무모델금융조건반영(11_28)_8xls_원주기업도시 data(정리2)_Raw Data_Sales" xfId="5672" xr:uid="{00000000-0005-0000-0000-000060050000}"/>
    <cellStyle name="식_FinancialModel1108(2)_은행 - 원주기업도시Feasibility11_07_1_기업도시재무모델금융조건반영(11_28)_8xls_원주기업도시 data(정리2)_Raw Data_Sensitivity" xfId="7675" xr:uid="{00000000-0005-0000-0000-000061050000}"/>
    <cellStyle name="식_FinancialModel1108(2)_은행 - 원주기업도시Feasibility11_07_1_기업도시재무모델금융조건반영(11_28)_8xls_원주기업도시 data(정리2)_Sales" xfId="1646" xr:uid="{00000000-0005-0000-0000-000062050000}"/>
    <cellStyle name="식_FinancialModel1108(2)_은행 - 원주기업도시Feasibility11_07_1_기업도시재무모델금융조건반영(11_28)_8xls_원주기업도시 data(정리2)_Sales_1" xfId="5671" xr:uid="{00000000-0005-0000-0000-000063050000}"/>
    <cellStyle name="식_FinancialModel1108(2)_은행 - 원주기업도시Feasibility11_07_1_기업도시재무모델금융조건반영(11_28)_8xls_원주기업도시 data(정리2)_Sales_CF" xfId="9679" xr:uid="{00000000-0005-0000-0000-000064050000}"/>
    <cellStyle name="식_FinancialModel1108(2)_은행 - 원주기업도시Feasibility11_07_1_기업도시재무모델금융조건반영(11_28)_8xls_원주기업도시 data(정리2)_Sales_Raw Data" xfId="3670" xr:uid="{00000000-0005-0000-0000-000065050000}"/>
    <cellStyle name="식_FinancialModel1108(2)_은행 - 원주기업도시Feasibility11_07_1_기업도시재무모델금융조건반영(11_28)_8xls_원주기업도시 data(정리2)_Sales_Sales" xfId="5673" xr:uid="{00000000-0005-0000-0000-000066050000}"/>
    <cellStyle name="식_FinancialModel1108(2)_은행 - 원주기업도시Feasibility11_07_1_기업도시재무모델금융조건반영(11_28)_8xls_원주기업도시 data(정리2)_Sales_Sensitivity" xfId="7676" xr:uid="{00000000-0005-0000-0000-000067050000}"/>
    <cellStyle name="식_FinancialModel1108(2)_은행 - 원주기업도시Feasibility11_07_1_기업도시재무모델금융조건반영(11_28)_8xls_원주기업도시 data(정리2)_Sensitivity" xfId="7674" xr:uid="{00000000-0005-0000-0000-000068050000}"/>
    <cellStyle name="식_FinancialModel1108(2)_은행 - 원주기업도시Feasibility11_07_1_기업도시재무모델금융조건반영(11_28)_8xls_원주기업도시 data(정리2)_원주부하계산" xfId="1647" xr:uid="{00000000-0005-0000-0000-000069050000}"/>
    <cellStyle name="식_FinancialModel1108(2)_은행 - 원주기업도시Feasibility11_07_1_기업도시재무모델금융조건반영(11_28)_8xls_원주기업도시 data(정리2)_원주부하계산_CF" xfId="9680" xr:uid="{00000000-0005-0000-0000-00006A050000}"/>
    <cellStyle name="식_FinancialModel1108(2)_은행 - 원주기업도시Feasibility11_07_1_기업도시재무모델금융조건반영(11_28)_8xls_원주기업도시 data(정리2)_원주부하계산_Raw Data" xfId="1648" xr:uid="{00000000-0005-0000-0000-00006B050000}"/>
    <cellStyle name="식_FinancialModel1108(2)_은행 - 원주기업도시Feasibility11_07_1_기업도시재무모델금융조건반영(11_28)_8xls_원주기업도시 data(정리2)_원주부하계산_Raw Data_1" xfId="3671" xr:uid="{00000000-0005-0000-0000-00006C050000}"/>
    <cellStyle name="식_FinancialModel1108(2)_은행 - 원주기업도시Feasibility11_07_1_기업도시재무모델금융조건반영(11_28)_8xls_원주기업도시 data(정리2)_원주부하계산_Raw Data_CF" xfId="9681" xr:uid="{00000000-0005-0000-0000-00006D050000}"/>
    <cellStyle name="식_FinancialModel1108(2)_은행 - 원주기업도시Feasibility11_07_1_기업도시재무모델금융조건반영(11_28)_8xls_원주기업도시 data(정리2)_원주부하계산_Raw Data_Raw Data" xfId="3672" xr:uid="{00000000-0005-0000-0000-00006E050000}"/>
    <cellStyle name="식_FinancialModel1108(2)_은행 - 원주기업도시Feasibility11_07_1_기업도시재무모델금융조건반영(11_28)_8xls_원주기업도시 data(정리2)_원주부하계산_Raw Data_Sales" xfId="5675" xr:uid="{00000000-0005-0000-0000-00006F050000}"/>
    <cellStyle name="식_FinancialModel1108(2)_은행 - 원주기업도시Feasibility11_07_1_기업도시재무모델금융조건반영(11_28)_8xls_원주기업도시 data(정리2)_원주부하계산_Raw Data_Sensitivity" xfId="7678" xr:uid="{00000000-0005-0000-0000-000070050000}"/>
    <cellStyle name="식_FinancialModel1108(2)_은행 - 원주기업도시Feasibility11_07_1_기업도시재무모델금융조건반영(11_28)_8xls_원주기업도시 data(정리2)_원주부하계산_Sales" xfId="1649" xr:uid="{00000000-0005-0000-0000-000071050000}"/>
    <cellStyle name="식_FinancialModel1108(2)_은행 - 원주기업도시Feasibility11_07_1_기업도시재무모델금융조건반영(11_28)_8xls_원주기업도시 data(정리2)_원주부하계산_Sales_1" xfId="5674" xr:uid="{00000000-0005-0000-0000-000072050000}"/>
    <cellStyle name="식_FinancialModel1108(2)_은행 - 원주기업도시Feasibility11_07_1_기업도시재무모델금융조건반영(11_28)_8xls_원주기업도시 data(정리2)_원주부하계산_Sales_CF" xfId="9682" xr:uid="{00000000-0005-0000-0000-000073050000}"/>
    <cellStyle name="식_FinancialModel1108(2)_은행 - 원주기업도시Feasibility11_07_1_기업도시재무모델금융조건반영(11_28)_8xls_원주기업도시 data(정리2)_원주부하계산_Sales_Raw Data" xfId="3673" xr:uid="{00000000-0005-0000-0000-000074050000}"/>
    <cellStyle name="식_FinancialModel1108(2)_은행 - 원주기업도시Feasibility11_07_1_기업도시재무모델금융조건반영(11_28)_8xls_원주기업도시 data(정리2)_원주부하계산_Sales_Sales" xfId="5676" xr:uid="{00000000-0005-0000-0000-000075050000}"/>
    <cellStyle name="식_FinancialModel1108(2)_은행 - 원주기업도시Feasibility11_07_1_기업도시재무모델금융조건반영(11_28)_8xls_원주기업도시 data(정리2)_원주부하계산_Sales_Sensitivity" xfId="7679" xr:uid="{00000000-0005-0000-0000-000076050000}"/>
    <cellStyle name="식_FinancialModel1108(2)_은행 - 원주기업도시Feasibility11_07_1_기업도시재무모델금융조건반영(11_28)_8xls_원주기업도시 data(정리2)_원주부하계산_Sensitivity" xfId="7677" xr:uid="{00000000-0005-0000-0000-000077050000}"/>
    <cellStyle name="식_FinancialModel1108(2)_은행 - 원주기업도시Feasibility11_07_1_기업도시재무모델금융조건반영(11_28)_8xls_원주부하계산" xfId="1650" xr:uid="{00000000-0005-0000-0000-000078050000}"/>
    <cellStyle name="식_FinancialModel1108(2)_은행 - 원주기업도시Feasibility11_07_1_기업도시재무모델금융조건반영(11_28)_8xls_원주부하계산_CF" xfId="9683" xr:uid="{00000000-0005-0000-0000-000079050000}"/>
    <cellStyle name="식_FinancialModel1108(2)_은행 - 원주기업도시Feasibility11_07_1_기업도시재무모델금융조건반영(11_28)_8xls_원주부하계산_Raw Data" xfId="1651" xr:uid="{00000000-0005-0000-0000-00007A050000}"/>
    <cellStyle name="식_FinancialModel1108(2)_은행 - 원주기업도시Feasibility11_07_1_기업도시재무모델금융조건반영(11_28)_8xls_원주부하계산_Raw Data_1" xfId="3674" xr:uid="{00000000-0005-0000-0000-00007B050000}"/>
    <cellStyle name="식_FinancialModel1108(2)_은행 - 원주기업도시Feasibility11_07_1_기업도시재무모델금융조건반영(11_28)_8xls_원주부하계산_Raw Data_CF" xfId="9684" xr:uid="{00000000-0005-0000-0000-00007C050000}"/>
    <cellStyle name="식_FinancialModel1108(2)_은행 - 원주기업도시Feasibility11_07_1_기업도시재무모델금융조건반영(11_28)_8xls_원주부하계산_Raw Data_Raw Data" xfId="3675" xr:uid="{00000000-0005-0000-0000-00007D050000}"/>
    <cellStyle name="식_FinancialModel1108(2)_은행 - 원주기업도시Feasibility11_07_1_기업도시재무모델금융조건반영(11_28)_8xls_원주부하계산_Raw Data_Sales" xfId="5678" xr:uid="{00000000-0005-0000-0000-00007E050000}"/>
    <cellStyle name="식_FinancialModel1108(2)_은행 - 원주기업도시Feasibility11_07_1_기업도시재무모델금융조건반영(11_28)_8xls_원주부하계산_Raw Data_Sensitivity" xfId="7681" xr:uid="{00000000-0005-0000-0000-00007F050000}"/>
    <cellStyle name="식_FinancialModel1108(2)_은행 - 원주기업도시Feasibility11_07_1_기업도시재무모델금융조건반영(11_28)_8xls_원주부하계산_Sales" xfId="1652" xr:uid="{00000000-0005-0000-0000-000080050000}"/>
    <cellStyle name="식_FinancialModel1108(2)_은행 - 원주기업도시Feasibility11_07_1_기업도시재무모델금융조건반영(11_28)_8xls_원주부하계산_Sales_1" xfId="5677" xr:uid="{00000000-0005-0000-0000-000081050000}"/>
    <cellStyle name="식_FinancialModel1108(2)_은행 - 원주기업도시Feasibility11_07_1_기업도시재무모델금융조건반영(11_28)_8xls_원주부하계산_Sales_CF" xfId="9685" xr:uid="{00000000-0005-0000-0000-000082050000}"/>
    <cellStyle name="식_FinancialModel1108(2)_은행 - 원주기업도시Feasibility11_07_1_기업도시재무모델금융조건반영(11_28)_8xls_원주부하계산_Sales_Raw Data" xfId="3676" xr:uid="{00000000-0005-0000-0000-000083050000}"/>
    <cellStyle name="식_FinancialModel1108(2)_은행 - 원주기업도시Feasibility11_07_1_기업도시재무모델금융조건반영(11_28)_8xls_원주부하계산_Sales_Sales" xfId="5679" xr:uid="{00000000-0005-0000-0000-000084050000}"/>
    <cellStyle name="식_FinancialModel1108(2)_은행 - 원주기업도시Feasibility11_07_1_기업도시재무모델금융조건반영(11_28)_8xls_원주부하계산_Sales_Sensitivity" xfId="7682" xr:uid="{00000000-0005-0000-0000-000085050000}"/>
    <cellStyle name="식_FinancialModel1108(2)_은행 - 원주기업도시Feasibility11_07_1_기업도시재무모델금융조건반영(11_28)_8xls_원주부하계산_Sensitivity" xfId="7680" xr:uid="{00000000-0005-0000-0000-000086050000}"/>
    <cellStyle name="식_FinancialModel1108(2)_은행 - 원주기업도시Feasibility11_07_1_기업도시재무모델예비비추가(11_14)" xfId="1653" xr:uid="{00000000-0005-0000-0000-000087050000}"/>
    <cellStyle name="식_FinancialModel1108(2)_은행 - 원주기업도시Feasibility11_07_1_기업도시재무모델예비비추가(11_14)_CF" xfId="9686" xr:uid="{00000000-0005-0000-0000-000088050000}"/>
    <cellStyle name="식_FinancialModel1108(2)_은행 - 원주기업도시Feasibility11_07_1_기업도시재무모델예비비추가(11_14)_Raw Data" xfId="1654" xr:uid="{00000000-0005-0000-0000-000089050000}"/>
    <cellStyle name="식_FinancialModel1108(2)_은행 - 원주기업도시Feasibility11_07_1_기업도시재무모델예비비추가(11_14)_Raw Data_1" xfId="3677" xr:uid="{00000000-0005-0000-0000-00008A050000}"/>
    <cellStyle name="식_FinancialModel1108(2)_은행 - 원주기업도시Feasibility11_07_1_기업도시재무모델예비비추가(11_14)_Raw Data_CF" xfId="9687" xr:uid="{00000000-0005-0000-0000-00008B050000}"/>
    <cellStyle name="식_FinancialModel1108(2)_은행 - 원주기업도시Feasibility11_07_1_기업도시재무모델예비비추가(11_14)_Raw Data_Raw Data" xfId="3678" xr:uid="{00000000-0005-0000-0000-00008C050000}"/>
    <cellStyle name="식_FinancialModel1108(2)_은행 - 원주기업도시Feasibility11_07_1_기업도시재무모델예비비추가(11_14)_Raw Data_Sales" xfId="5681" xr:uid="{00000000-0005-0000-0000-00008D050000}"/>
    <cellStyle name="식_FinancialModel1108(2)_은행 - 원주기업도시Feasibility11_07_1_기업도시재무모델예비비추가(11_14)_Raw Data_Sensitivity" xfId="7684" xr:uid="{00000000-0005-0000-0000-00008E050000}"/>
    <cellStyle name="식_FinancialModel1108(2)_은행 - 원주기업도시Feasibility11_07_1_기업도시재무모델예비비추가(11_14)_Sales" xfId="1655" xr:uid="{00000000-0005-0000-0000-00008F050000}"/>
    <cellStyle name="식_FinancialModel1108(2)_은행 - 원주기업도시Feasibility11_07_1_기업도시재무모델예비비추가(11_14)_Sales_1" xfId="5680" xr:uid="{00000000-0005-0000-0000-000090050000}"/>
    <cellStyle name="식_FinancialModel1108(2)_은행 - 원주기업도시Feasibility11_07_1_기업도시재무모델예비비추가(11_14)_Sales_CF" xfId="9688" xr:uid="{00000000-0005-0000-0000-000091050000}"/>
    <cellStyle name="식_FinancialModel1108(2)_은행 - 원주기업도시Feasibility11_07_1_기업도시재무모델예비비추가(11_14)_Sales_Raw Data" xfId="3679" xr:uid="{00000000-0005-0000-0000-000092050000}"/>
    <cellStyle name="식_FinancialModel1108(2)_은행 - 원주기업도시Feasibility11_07_1_기업도시재무모델예비비추가(11_14)_Sales_Sales" xfId="5682" xr:uid="{00000000-0005-0000-0000-000093050000}"/>
    <cellStyle name="식_FinancialModel1108(2)_은행 - 원주기업도시Feasibility11_07_1_기업도시재무모델예비비추가(11_14)_Sales_Sensitivity" xfId="7685" xr:uid="{00000000-0005-0000-0000-000094050000}"/>
    <cellStyle name="식_FinancialModel1108(2)_은행 - 원주기업도시Feasibility11_07_1_기업도시재무모델예비비추가(11_14)_Sensitivity" xfId="7683" xr:uid="{00000000-0005-0000-0000-000095050000}"/>
    <cellStyle name="식_FinancialModel1108(2)_은행 - 원주기업도시Feasibility11_07_1_기업도시재무모델예비비추가(11_14)_원주기업도시 data(정리2)" xfId="1656" xr:uid="{00000000-0005-0000-0000-000096050000}"/>
    <cellStyle name="식_FinancialModel1108(2)_은행 - 원주기업도시Feasibility11_07_1_기업도시재무모델예비비추가(11_14)_원주기업도시 data(정리2)_CF" xfId="9689" xr:uid="{00000000-0005-0000-0000-000097050000}"/>
    <cellStyle name="식_FinancialModel1108(2)_은행 - 원주기업도시Feasibility11_07_1_기업도시재무모델예비비추가(11_14)_원주기업도시 data(정리2)_Raw Data" xfId="1657" xr:uid="{00000000-0005-0000-0000-000098050000}"/>
    <cellStyle name="식_FinancialModel1108(2)_은행 - 원주기업도시Feasibility11_07_1_기업도시재무모델예비비추가(11_14)_원주기업도시 data(정리2)_Raw Data_1" xfId="3680" xr:uid="{00000000-0005-0000-0000-000099050000}"/>
    <cellStyle name="식_FinancialModel1108(2)_은행 - 원주기업도시Feasibility11_07_1_기업도시재무모델예비비추가(11_14)_원주기업도시 data(정리2)_Raw Data_CF" xfId="9690" xr:uid="{00000000-0005-0000-0000-00009A050000}"/>
    <cellStyle name="식_FinancialModel1108(2)_은행 - 원주기업도시Feasibility11_07_1_기업도시재무모델예비비추가(11_14)_원주기업도시 data(정리2)_Raw Data_Raw Data" xfId="3681" xr:uid="{00000000-0005-0000-0000-00009B050000}"/>
    <cellStyle name="식_FinancialModel1108(2)_은행 - 원주기업도시Feasibility11_07_1_기업도시재무모델예비비추가(11_14)_원주기업도시 data(정리2)_Raw Data_Sales" xfId="5684" xr:uid="{00000000-0005-0000-0000-00009C050000}"/>
    <cellStyle name="식_FinancialModel1108(2)_은행 - 원주기업도시Feasibility11_07_1_기업도시재무모델예비비추가(11_14)_원주기업도시 data(정리2)_Raw Data_Sensitivity" xfId="7687" xr:uid="{00000000-0005-0000-0000-00009D050000}"/>
    <cellStyle name="식_FinancialModel1108(2)_은행 - 원주기업도시Feasibility11_07_1_기업도시재무모델예비비추가(11_14)_원주기업도시 data(정리2)_Sales" xfId="1658" xr:uid="{00000000-0005-0000-0000-00009E050000}"/>
    <cellStyle name="식_FinancialModel1108(2)_은행 - 원주기업도시Feasibility11_07_1_기업도시재무모델예비비추가(11_14)_원주기업도시 data(정리2)_Sales_1" xfId="5683" xr:uid="{00000000-0005-0000-0000-00009F050000}"/>
    <cellStyle name="식_FinancialModel1108(2)_은행 - 원주기업도시Feasibility11_07_1_기업도시재무모델예비비추가(11_14)_원주기업도시 data(정리2)_Sales_CF" xfId="9691" xr:uid="{00000000-0005-0000-0000-0000A0050000}"/>
    <cellStyle name="식_FinancialModel1108(2)_은행 - 원주기업도시Feasibility11_07_1_기업도시재무모델예비비추가(11_14)_원주기업도시 data(정리2)_Sales_Raw Data" xfId="3682" xr:uid="{00000000-0005-0000-0000-0000A1050000}"/>
    <cellStyle name="식_FinancialModel1108(2)_은행 - 원주기업도시Feasibility11_07_1_기업도시재무모델예비비추가(11_14)_원주기업도시 data(정리2)_Sales_Sales" xfId="5685" xr:uid="{00000000-0005-0000-0000-0000A2050000}"/>
    <cellStyle name="식_FinancialModel1108(2)_은행 - 원주기업도시Feasibility11_07_1_기업도시재무모델예비비추가(11_14)_원주기업도시 data(정리2)_Sales_Sensitivity" xfId="7688" xr:uid="{00000000-0005-0000-0000-0000A3050000}"/>
    <cellStyle name="식_FinancialModel1108(2)_은행 - 원주기업도시Feasibility11_07_1_기업도시재무모델예비비추가(11_14)_원주기업도시 data(정리2)_Sensitivity" xfId="7686" xr:uid="{00000000-0005-0000-0000-0000A4050000}"/>
    <cellStyle name="식_FinancialModel1108(2)_은행 - 원주기업도시Feasibility11_07_1_기업도시재무모델예비비추가(11_14)_원주기업도시 data(정리2)_원주부하계산" xfId="1659" xr:uid="{00000000-0005-0000-0000-0000A5050000}"/>
    <cellStyle name="식_FinancialModel1108(2)_은행 - 원주기업도시Feasibility11_07_1_기업도시재무모델예비비추가(11_14)_원주기업도시 data(정리2)_원주부하계산_CF" xfId="9692" xr:uid="{00000000-0005-0000-0000-0000A6050000}"/>
    <cellStyle name="식_FinancialModel1108(2)_은행 - 원주기업도시Feasibility11_07_1_기업도시재무모델예비비추가(11_14)_원주기업도시 data(정리2)_원주부하계산_Raw Data" xfId="1660" xr:uid="{00000000-0005-0000-0000-0000A7050000}"/>
    <cellStyle name="식_FinancialModel1108(2)_은행 - 원주기업도시Feasibility11_07_1_기업도시재무모델예비비추가(11_14)_원주기업도시 data(정리2)_원주부하계산_Raw Data_1" xfId="3683" xr:uid="{00000000-0005-0000-0000-0000A8050000}"/>
    <cellStyle name="식_FinancialModel1108(2)_은행 - 원주기업도시Feasibility11_07_1_기업도시재무모델예비비추가(11_14)_원주기업도시 data(정리2)_원주부하계산_Raw Data_CF" xfId="9693" xr:uid="{00000000-0005-0000-0000-0000A9050000}"/>
    <cellStyle name="식_FinancialModel1108(2)_은행 - 원주기업도시Feasibility11_07_1_기업도시재무모델예비비추가(11_14)_원주기업도시 data(정리2)_원주부하계산_Raw Data_Raw Data" xfId="3684" xr:uid="{00000000-0005-0000-0000-0000AA050000}"/>
    <cellStyle name="식_FinancialModel1108(2)_은행 - 원주기업도시Feasibility11_07_1_기업도시재무모델예비비추가(11_14)_원주기업도시 data(정리2)_원주부하계산_Raw Data_Sales" xfId="5687" xr:uid="{00000000-0005-0000-0000-0000AB050000}"/>
    <cellStyle name="식_FinancialModel1108(2)_은행 - 원주기업도시Feasibility11_07_1_기업도시재무모델예비비추가(11_14)_원주기업도시 data(정리2)_원주부하계산_Raw Data_Sensitivity" xfId="7690" xr:uid="{00000000-0005-0000-0000-0000AC050000}"/>
    <cellStyle name="식_FinancialModel1108(2)_은행 - 원주기업도시Feasibility11_07_1_기업도시재무모델예비비추가(11_14)_원주기업도시 data(정리2)_원주부하계산_Sales" xfId="1661" xr:uid="{00000000-0005-0000-0000-0000AD050000}"/>
    <cellStyle name="식_FinancialModel1108(2)_은행 - 원주기업도시Feasibility11_07_1_기업도시재무모델예비비추가(11_14)_원주기업도시 data(정리2)_원주부하계산_Sales_1" xfId="5686" xr:uid="{00000000-0005-0000-0000-0000AE050000}"/>
    <cellStyle name="식_FinancialModel1108(2)_은행 - 원주기업도시Feasibility11_07_1_기업도시재무모델예비비추가(11_14)_원주기업도시 data(정리2)_원주부하계산_Sales_CF" xfId="9694" xr:uid="{00000000-0005-0000-0000-0000AF050000}"/>
    <cellStyle name="식_FinancialModel1108(2)_은행 - 원주기업도시Feasibility11_07_1_기업도시재무모델예비비추가(11_14)_원주기업도시 data(정리2)_원주부하계산_Sales_Raw Data" xfId="3685" xr:uid="{00000000-0005-0000-0000-0000B0050000}"/>
    <cellStyle name="식_FinancialModel1108(2)_은행 - 원주기업도시Feasibility11_07_1_기업도시재무모델예비비추가(11_14)_원주기업도시 data(정리2)_원주부하계산_Sales_Sales" xfId="5688" xr:uid="{00000000-0005-0000-0000-0000B1050000}"/>
    <cellStyle name="식_FinancialModel1108(2)_은행 - 원주기업도시Feasibility11_07_1_기업도시재무모델예비비추가(11_14)_원주기업도시 data(정리2)_원주부하계산_Sales_Sensitivity" xfId="7691" xr:uid="{00000000-0005-0000-0000-0000B2050000}"/>
    <cellStyle name="식_FinancialModel1108(2)_은행 - 원주기업도시Feasibility11_07_1_기업도시재무모델예비비추가(11_14)_원주기업도시 data(정리2)_원주부하계산_Sensitivity" xfId="7689" xr:uid="{00000000-0005-0000-0000-0000B3050000}"/>
    <cellStyle name="식_FinancialModel1108(2)_은행 - 원주기업도시Feasibility11_07_1_기업도시재무모델예비비추가(11_14)_원주부하계산" xfId="1662" xr:uid="{00000000-0005-0000-0000-0000B4050000}"/>
    <cellStyle name="식_FinancialModel1108(2)_은행 - 원주기업도시Feasibility11_07_1_기업도시재무모델예비비추가(11_14)_원주부하계산_CF" xfId="9695" xr:uid="{00000000-0005-0000-0000-0000B5050000}"/>
    <cellStyle name="식_FinancialModel1108(2)_은행 - 원주기업도시Feasibility11_07_1_기업도시재무모델예비비추가(11_14)_원주부하계산_Raw Data" xfId="1663" xr:uid="{00000000-0005-0000-0000-0000B6050000}"/>
    <cellStyle name="식_FinancialModel1108(2)_은행 - 원주기업도시Feasibility11_07_1_기업도시재무모델예비비추가(11_14)_원주부하계산_Raw Data_1" xfId="3686" xr:uid="{00000000-0005-0000-0000-0000B7050000}"/>
    <cellStyle name="식_FinancialModel1108(2)_은행 - 원주기업도시Feasibility11_07_1_기업도시재무모델예비비추가(11_14)_원주부하계산_Raw Data_CF" xfId="9696" xr:uid="{00000000-0005-0000-0000-0000B8050000}"/>
    <cellStyle name="식_FinancialModel1108(2)_은행 - 원주기업도시Feasibility11_07_1_기업도시재무모델예비비추가(11_14)_원주부하계산_Raw Data_Raw Data" xfId="3687" xr:uid="{00000000-0005-0000-0000-0000B9050000}"/>
    <cellStyle name="식_FinancialModel1108(2)_은행 - 원주기업도시Feasibility11_07_1_기업도시재무모델예비비추가(11_14)_원주부하계산_Raw Data_Sales" xfId="5690" xr:uid="{00000000-0005-0000-0000-0000BA050000}"/>
    <cellStyle name="식_FinancialModel1108(2)_은행 - 원주기업도시Feasibility11_07_1_기업도시재무모델예비비추가(11_14)_원주부하계산_Raw Data_Sensitivity" xfId="7693" xr:uid="{00000000-0005-0000-0000-0000BB050000}"/>
    <cellStyle name="식_FinancialModel1108(2)_은행 - 원주기업도시Feasibility11_07_1_기업도시재무모델예비비추가(11_14)_원주부하계산_Sales" xfId="1664" xr:uid="{00000000-0005-0000-0000-0000BC050000}"/>
    <cellStyle name="식_FinancialModel1108(2)_은행 - 원주기업도시Feasibility11_07_1_기업도시재무모델예비비추가(11_14)_원주부하계산_Sales_1" xfId="5689" xr:uid="{00000000-0005-0000-0000-0000BD050000}"/>
    <cellStyle name="식_FinancialModel1108(2)_은행 - 원주기업도시Feasibility11_07_1_기업도시재무모델예비비추가(11_14)_원주부하계산_Sales_CF" xfId="9697" xr:uid="{00000000-0005-0000-0000-0000BE050000}"/>
    <cellStyle name="식_FinancialModel1108(2)_은행 - 원주기업도시Feasibility11_07_1_기업도시재무모델예비비추가(11_14)_원주부하계산_Sales_Raw Data" xfId="3688" xr:uid="{00000000-0005-0000-0000-0000BF050000}"/>
    <cellStyle name="식_FinancialModel1108(2)_은행 - 원주기업도시Feasibility11_07_1_기업도시재무모델예비비추가(11_14)_원주부하계산_Sales_Sales" xfId="5691" xr:uid="{00000000-0005-0000-0000-0000C0050000}"/>
    <cellStyle name="식_FinancialModel1108(2)_은행 - 원주기업도시Feasibility11_07_1_기업도시재무모델예비비추가(11_14)_원주부하계산_Sales_Sensitivity" xfId="7694" xr:uid="{00000000-0005-0000-0000-0000C1050000}"/>
    <cellStyle name="식_FinancialModel1108(2)_은행 - 원주기업도시Feasibility11_07_1_기업도시재무모델예비비추가(11_14)_원주부하계산_Sensitivity" xfId="7692" xr:uid="{00000000-0005-0000-0000-0000C2050000}"/>
    <cellStyle name="식_FinancialModel1108(2)_은행 - 원주기업도시Feasibility11_07_1_기업도시토지단가조정(01_28)(1)" xfId="1665" xr:uid="{00000000-0005-0000-0000-0000C3050000}"/>
    <cellStyle name="식_FinancialModel1108(2)_은행 - 원주기업도시Feasibility11_07_1_기업도시토지단가조정(01_28)(1)_CF" xfId="9698" xr:uid="{00000000-0005-0000-0000-0000C4050000}"/>
    <cellStyle name="식_FinancialModel1108(2)_은행 - 원주기업도시Feasibility11_07_1_기업도시토지단가조정(01_28)(1)_Raw Data" xfId="1666" xr:uid="{00000000-0005-0000-0000-0000C5050000}"/>
    <cellStyle name="식_FinancialModel1108(2)_은행 - 원주기업도시Feasibility11_07_1_기업도시토지단가조정(01_28)(1)_Raw Data_1" xfId="3689" xr:uid="{00000000-0005-0000-0000-0000C6050000}"/>
    <cellStyle name="식_FinancialModel1108(2)_은행 - 원주기업도시Feasibility11_07_1_기업도시토지단가조정(01_28)(1)_Raw Data_CF" xfId="9699" xr:uid="{00000000-0005-0000-0000-0000C7050000}"/>
    <cellStyle name="식_FinancialModel1108(2)_은행 - 원주기업도시Feasibility11_07_1_기업도시토지단가조정(01_28)(1)_Raw Data_Raw Data" xfId="3690" xr:uid="{00000000-0005-0000-0000-0000C8050000}"/>
    <cellStyle name="식_FinancialModel1108(2)_은행 - 원주기업도시Feasibility11_07_1_기업도시토지단가조정(01_28)(1)_Raw Data_Sales" xfId="5693" xr:uid="{00000000-0005-0000-0000-0000C9050000}"/>
    <cellStyle name="식_FinancialModel1108(2)_은행 - 원주기업도시Feasibility11_07_1_기업도시토지단가조정(01_28)(1)_Raw Data_Sensitivity" xfId="7696" xr:uid="{00000000-0005-0000-0000-0000CA050000}"/>
    <cellStyle name="식_FinancialModel1108(2)_은행 - 원주기업도시Feasibility11_07_1_기업도시토지단가조정(01_28)(1)_Sales" xfId="1667" xr:uid="{00000000-0005-0000-0000-0000CB050000}"/>
    <cellStyle name="식_FinancialModel1108(2)_은행 - 원주기업도시Feasibility11_07_1_기업도시토지단가조정(01_28)(1)_Sales_1" xfId="5692" xr:uid="{00000000-0005-0000-0000-0000CC050000}"/>
    <cellStyle name="식_FinancialModel1108(2)_은행 - 원주기업도시Feasibility11_07_1_기업도시토지단가조정(01_28)(1)_Sales_CF" xfId="9700" xr:uid="{00000000-0005-0000-0000-0000CD050000}"/>
    <cellStyle name="식_FinancialModel1108(2)_은행 - 원주기업도시Feasibility11_07_1_기업도시토지단가조정(01_28)(1)_Sales_Raw Data" xfId="3691" xr:uid="{00000000-0005-0000-0000-0000CE050000}"/>
    <cellStyle name="식_FinancialModel1108(2)_은행 - 원주기업도시Feasibility11_07_1_기업도시토지단가조정(01_28)(1)_Sales_Sales" xfId="5694" xr:uid="{00000000-0005-0000-0000-0000CF050000}"/>
    <cellStyle name="식_FinancialModel1108(2)_은행 - 원주기업도시Feasibility11_07_1_기업도시토지단가조정(01_28)(1)_Sales_Sensitivity" xfId="7697" xr:uid="{00000000-0005-0000-0000-0000D0050000}"/>
    <cellStyle name="식_FinancialModel1108(2)_은행 - 원주기업도시Feasibility11_07_1_기업도시토지단가조정(01_28)(1)_Sensitivity" xfId="7695" xr:uid="{00000000-0005-0000-0000-0000D1050000}"/>
    <cellStyle name="식_FinancialModel1108(2)_은행 - 원주기업도시Feasibility11_07_1_기업도시토지단가조정(01_28)(1)_원주기업도시 data(정리2)" xfId="1668" xr:uid="{00000000-0005-0000-0000-0000D2050000}"/>
    <cellStyle name="식_FinancialModel1108(2)_은행 - 원주기업도시Feasibility11_07_1_기업도시토지단가조정(01_28)(1)_원주기업도시 data(정리2)_CF" xfId="9701" xr:uid="{00000000-0005-0000-0000-0000D3050000}"/>
    <cellStyle name="식_FinancialModel1108(2)_은행 - 원주기업도시Feasibility11_07_1_기업도시토지단가조정(01_28)(1)_원주기업도시 data(정리2)_Raw Data" xfId="1669" xr:uid="{00000000-0005-0000-0000-0000D4050000}"/>
    <cellStyle name="식_FinancialModel1108(2)_은행 - 원주기업도시Feasibility11_07_1_기업도시토지단가조정(01_28)(1)_원주기업도시 data(정리2)_Raw Data_1" xfId="3692" xr:uid="{00000000-0005-0000-0000-0000D5050000}"/>
    <cellStyle name="식_FinancialModel1108(2)_은행 - 원주기업도시Feasibility11_07_1_기업도시토지단가조정(01_28)(1)_원주기업도시 data(정리2)_Raw Data_CF" xfId="9702" xr:uid="{00000000-0005-0000-0000-0000D6050000}"/>
    <cellStyle name="식_FinancialModel1108(2)_은행 - 원주기업도시Feasibility11_07_1_기업도시토지단가조정(01_28)(1)_원주기업도시 data(정리2)_Raw Data_Raw Data" xfId="3693" xr:uid="{00000000-0005-0000-0000-0000D7050000}"/>
    <cellStyle name="식_FinancialModel1108(2)_은행 - 원주기업도시Feasibility11_07_1_기업도시토지단가조정(01_28)(1)_원주기업도시 data(정리2)_Raw Data_Sales" xfId="5696" xr:uid="{00000000-0005-0000-0000-0000D8050000}"/>
    <cellStyle name="식_FinancialModel1108(2)_은행 - 원주기업도시Feasibility11_07_1_기업도시토지단가조정(01_28)(1)_원주기업도시 data(정리2)_Raw Data_Sensitivity" xfId="7699" xr:uid="{00000000-0005-0000-0000-0000D9050000}"/>
    <cellStyle name="식_FinancialModel1108(2)_은행 - 원주기업도시Feasibility11_07_1_기업도시토지단가조정(01_28)(1)_원주기업도시 data(정리2)_Sales" xfId="1670" xr:uid="{00000000-0005-0000-0000-0000DA050000}"/>
    <cellStyle name="식_FinancialModel1108(2)_은행 - 원주기업도시Feasibility11_07_1_기업도시토지단가조정(01_28)(1)_원주기업도시 data(정리2)_Sales_1" xfId="5695" xr:uid="{00000000-0005-0000-0000-0000DB050000}"/>
    <cellStyle name="식_FinancialModel1108(2)_은행 - 원주기업도시Feasibility11_07_1_기업도시토지단가조정(01_28)(1)_원주기업도시 data(정리2)_Sales_CF" xfId="9703" xr:uid="{00000000-0005-0000-0000-0000DC050000}"/>
    <cellStyle name="식_FinancialModel1108(2)_은행 - 원주기업도시Feasibility11_07_1_기업도시토지단가조정(01_28)(1)_원주기업도시 data(정리2)_Sales_Raw Data" xfId="3694" xr:uid="{00000000-0005-0000-0000-0000DD050000}"/>
    <cellStyle name="식_FinancialModel1108(2)_은행 - 원주기업도시Feasibility11_07_1_기업도시토지단가조정(01_28)(1)_원주기업도시 data(정리2)_Sales_Sales" xfId="5697" xr:uid="{00000000-0005-0000-0000-0000DE050000}"/>
    <cellStyle name="식_FinancialModel1108(2)_은행 - 원주기업도시Feasibility11_07_1_기업도시토지단가조정(01_28)(1)_원주기업도시 data(정리2)_Sales_Sensitivity" xfId="7700" xr:uid="{00000000-0005-0000-0000-0000DF050000}"/>
    <cellStyle name="식_FinancialModel1108(2)_은행 - 원주기업도시Feasibility11_07_1_기업도시토지단가조정(01_28)(1)_원주기업도시 data(정리2)_Sensitivity" xfId="7698" xr:uid="{00000000-0005-0000-0000-0000E0050000}"/>
    <cellStyle name="식_FinancialModel1108(2)_은행 - 원주기업도시Feasibility11_07_1_기업도시토지단가조정(01_28)(1)_원주기업도시 data(정리2)_원주부하계산" xfId="1671" xr:uid="{00000000-0005-0000-0000-0000E1050000}"/>
    <cellStyle name="식_FinancialModel1108(2)_은행 - 원주기업도시Feasibility11_07_1_기업도시토지단가조정(01_28)(1)_원주기업도시 data(정리2)_원주부하계산_CF" xfId="9704" xr:uid="{00000000-0005-0000-0000-0000E2050000}"/>
    <cellStyle name="식_FinancialModel1108(2)_은행 - 원주기업도시Feasibility11_07_1_기업도시토지단가조정(01_28)(1)_원주기업도시 data(정리2)_원주부하계산_Raw Data" xfId="1672" xr:uid="{00000000-0005-0000-0000-0000E3050000}"/>
    <cellStyle name="식_FinancialModel1108(2)_은행 - 원주기업도시Feasibility11_07_1_기업도시토지단가조정(01_28)(1)_원주기업도시 data(정리2)_원주부하계산_Raw Data_1" xfId="3695" xr:uid="{00000000-0005-0000-0000-0000E4050000}"/>
    <cellStyle name="식_FinancialModel1108(2)_은행 - 원주기업도시Feasibility11_07_1_기업도시토지단가조정(01_28)(1)_원주기업도시 data(정리2)_원주부하계산_Raw Data_CF" xfId="9705" xr:uid="{00000000-0005-0000-0000-0000E5050000}"/>
    <cellStyle name="식_FinancialModel1108(2)_은행 - 원주기업도시Feasibility11_07_1_기업도시토지단가조정(01_28)(1)_원주기업도시 data(정리2)_원주부하계산_Raw Data_Raw Data" xfId="3696" xr:uid="{00000000-0005-0000-0000-0000E6050000}"/>
    <cellStyle name="식_FinancialModel1108(2)_은행 - 원주기업도시Feasibility11_07_1_기업도시토지단가조정(01_28)(1)_원주기업도시 data(정리2)_원주부하계산_Raw Data_Sales" xfId="5699" xr:uid="{00000000-0005-0000-0000-0000E7050000}"/>
    <cellStyle name="식_FinancialModel1108(2)_은행 - 원주기업도시Feasibility11_07_1_기업도시토지단가조정(01_28)(1)_원주기업도시 data(정리2)_원주부하계산_Raw Data_Sensitivity" xfId="7702" xr:uid="{00000000-0005-0000-0000-0000E8050000}"/>
    <cellStyle name="식_FinancialModel1108(2)_은행 - 원주기업도시Feasibility11_07_1_기업도시토지단가조정(01_28)(1)_원주기업도시 data(정리2)_원주부하계산_Sales" xfId="1673" xr:uid="{00000000-0005-0000-0000-0000E9050000}"/>
    <cellStyle name="식_FinancialModel1108(2)_은행 - 원주기업도시Feasibility11_07_1_기업도시토지단가조정(01_28)(1)_원주기업도시 data(정리2)_원주부하계산_Sales_1" xfId="5698" xr:uid="{00000000-0005-0000-0000-0000EA050000}"/>
    <cellStyle name="식_FinancialModel1108(2)_은행 - 원주기업도시Feasibility11_07_1_기업도시토지단가조정(01_28)(1)_원주기업도시 data(정리2)_원주부하계산_Sales_CF" xfId="9706" xr:uid="{00000000-0005-0000-0000-0000EB050000}"/>
    <cellStyle name="식_FinancialModel1108(2)_은행 - 원주기업도시Feasibility11_07_1_기업도시토지단가조정(01_28)(1)_원주기업도시 data(정리2)_원주부하계산_Sales_Raw Data" xfId="3697" xr:uid="{00000000-0005-0000-0000-0000EC050000}"/>
    <cellStyle name="식_FinancialModel1108(2)_은행 - 원주기업도시Feasibility11_07_1_기업도시토지단가조정(01_28)(1)_원주기업도시 data(정리2)_원주부하계산_Sales_Sales" xfId="5700" xr:uid="{00000000-0005-0000-0000-0000ED050000}"/>
    <cellStyle name="식_FinancialModel1108(2)_은행 - 원주기업도시Feasibility11_07_1_기업도시토지단가조정(01_28)(1)_원주기업도시 data(정리2)_원주부하계산_Sales_Sensitivity" xfId="7703" xr:uid="{00000000-0005-0000-0000-0000EE050000}"/>
    <cellStyle name="식_FinancialModel1108(2)_은행 - 원주기업도시Feasibility11_07_1_기업도시토지단가조정(01_28)(1)_원주기업도시 data(정리2)_원주부하계산_Sensitivity" xfId="7701" xr:uid="{00000000-0005-0000-0000-0000EF050000}"/>
    <cellStyle name="식_FinancialModel1108(2)_은행 - 원주기업도시Feasibility11_07_1_기업도시토지단가조정(01_28)(1)_원주부하계산" xfId="1674" xr:uid="{00000000-0005-0000-0000-0000F0050000}"/>
    <cellStyle name="식_FinancialModel1108(2)_은행 - 원주기업도시Feasibility11_07_1_기업도시토지단가조정(01_28)(1)_원주부하계산_CF" xfId="9707" xr:uid="{00000000-0005-0000-0000-0000F1050000}"/>
    <cellStyle name="식_FinancialModel1108(2)_은행 - 원주기업도시Feasibility11_07_1_기업도시토지단가조정(01_28)(1)_원주부하계산_Raw Data" xfId="1675" xr:uid="{00000000-0005-0000-0000-0000F2050000}"/>
    <cellStyle name="식_FinancialModel1108(2)_은행 - 원주기업도시Feasibility11_07_1_기업도시토지단가조정(01_28)(1)_원주부하계산_Raw Data_1" xfId="3698" xr:uid="{00000000-0005-0000-0000-0000F3050000}"/>
    <cellStyle name="식_FinancialModel1108(2)_은행 - 원주기업도시Feasibility11_07_1_기업도시토지단가조정(01_28)(1)_원주부하계산_Raw Data_CF" xfId="9708" xr:uid="{00000000-0005-0000-0000-0000F4050000}"/>
    <cellStyle name="식_FinancialModel1108(2)_은행 - 원주기업도시Feasibility11_07_1_기업도시토지단가조정(01_28)(1)_원주부하계산_Raw Data_Raw Data" xfId="3699" xr:uid="{00000000-0005-0000-0000-0000F5050000}"/>
    <cellStyle name="식_FinancialModel1108(2)_은행 - 원주기업도시Feasibility11_07_1_기업도시토지단가조정(01_28)(1)_원주부하계산_Raw Data_Sales" xfId="5702" xr:uid="{00000000-0005-0000-0000-0000F6050000}"/>
    <cellStyle name="식_FinancialModel1108(2)_은행 - 원주기업도시Feasibility11_07_1_기업도시토지단가조정(01_28)(1)_원주부하계산_Raw Data_Sensitivity" xfId="7705" xr:uid="{00000000-0005-0000-0000-0000F7050000}"/>
    <cellStyle name="식_FinancialModel1108(2)_은행 - 원주기업도시Feasibility11_07_1_기업도시토지단가조정(01_28)(1)_원주부하계산_Sales" xfId="1676" xr:uid="{00000000-0005-0000-0000-0000F8050000}"/>
    <cellStyle name="식_FinancialModel1108(2)_은행 - 원주기업도시Feasibility11_07_1_기업도시토지단가조정(01_28)(1)_원주부하계산_Sales_1" xfId="5701" xr:uid="{00000000-0005-0000-0000-0000F9050000}"/>
    <cellStyle name="식_FinancialModel1108(2)_은행 - 원주기업도시Feasibility11_07_1_기업도시토지단가조정(01_28)(1)_원주부하계산_Sales_CF" xfId="9709" xr:uid="{00000000-0005-0000-0000-0000FA050000}"/>
    <cellStyle name="식_FinancialModel1108(2)_은행 - 원주기업도시Feasibility11_07_1_기업도시토지단가조정(01_28)(1)_원주부하계산_Sales_Raw Data" xfId="3700" xr:uid="{00000000-0005-0000-0000-0000FB050000}"/>
    <cellStyle name="식_FinancialModel1108(2)_은행 - 원주기업도시Feasibility11_07_1_기업도시토지단가조정(01_28)(1)_원주부하계산_Sales_Sales" xfId="5703" xr:uid="{00000000-0005-0000-0000-0000FC050000}"/>
    <cellStyle name="식_FinancialModel1108(2)_은행 - 원주기업도시Feasibility11_07_1_기업도시토지단가조정(01_28)(1)_원주부하계산_Sales_Sensitivity" xfId="7706" xr:uid="{00000000-0005-0000-0000-0000FD050000}"/>
    <cellStyle name="식_FinancialModel1108(2)_은행 - 원주기업도시Feasibility11_07_1_기업도시토지단가조정(01_28)(1)_원주부하계산_Sensitivity" xfId="7704" xr:uid="{00000000-0005-0000-0000-0000FE050000}"/>
    <cellStyle name="식_FinancialModel1108(2)_은행 - 원주기업도시Feasibility11_07_1_사업성분석기초자료(070129)" xfId="1677" xr:uid="{00000000-0005-0000-0000-0000FF050000}"/>
    <cellStyle name="식_FinancialModel1108(2)_은행 - 원주기업도시Feasibility11_07_1_사업성분석기초자료(070129)_CF" xfId="9710" xr:uid="{00000000-0005-0000-0000-000000060000}"/>
    <cellStyle name="식_FinancialModel1108(2)_은행 - 원주기업도시Feasibility11_07_1_사업성분석기초자료(070129)_Raw Data" xfId="1678" xr:uid="{00000000-0005-0000-0000-000001060000}"/>
    <cellStyle name="식_FinancialModel1108(2)_은행 - 원주기업도시Feasibility11_07_1_사업성분석기초자료(070129)_Raw Data_1" xfId="3701" xr:uid="{00000000-0005-0000-0000-000002060000}"/>
    <cellStyle name="식_FinancialModel1108(2)_은행 - 원주기업도시Feasibility11_07_1_사업성분석기초자료(070129)_Raw Data_CF" xfId="9711" xr:uid="{00000000-0005-0000-0000-000003060000}"/>
    <cellStyle name="식_FinancialModel1108(2)_은행 - 원주기업도시Feasibility11_07_1_사업성분석기초자료(070129)_Raw Data_Raw Data" xfId="3702" xr:uid="{00000000-0005-0000-0000-000004060000}"/>
    <cellStyle name="식_FinancialModel1108(2)_은행 - 원주기업도시Feasibility11_07_1_사업성분석기초자료(070129)_Raw Data_Sales" xfId="5705" xr:uid="{00000000-0005-0000-0000-000005060000}"/>
    <cellStyle name="식_FinancialModel1108(2)_은행 - 원주기업도시Feasibility11_07_1_사업성분석기초자료(070129)_Raw Data_Sensitivity" xfId="7708" xr:uid="{00000000-0005-0000-0000-000006060000}"/>
    <cellStyle name="식_FinancialModel1108(2)_은행 - 원주기업도시Feasibility11_07_1_사업성분석기초자료(070129)_Sales" xfId="1679" xr:uid="{00000000-0005-0000-0000-000007060000}"/>
    <cellStyle name="식_FinancialModel1108(2)_은행 - 원주기업도시Feasibility11_07_1_사업성분석기초자료(070129)_Sales_1" xfId="5704" xr:uid="{00000000-0005-0000-0000-000008060000}"/>
    <cellStyle name="식_FinancialModel1108(2)_은행 - 원주기업도시Feasibility11_07_1_사업성분석기초자료(070129)_Sales_CF" xfId="9712" xr:uid="{00000000-0005-0000-0000-000009060000}"/>
    <cellStyle name="식_FinancialModel1108(2)_은행 - 원주기업도시Feasibility11_07_1_사업성분석기초자료(070129)_Sales_Raw Data" xfId="3703" xr:uid="{00000000-0005-0000-0000-00000A060000}"/>
    <cellStyle name="식_FinancialModel1108(2)_은행 - 원주기업도시Feasibility11_07_1_사업성분석기초자료(070129)_Sales_Sales" xfId="5706" xr:uid="{00000000-0005-0000-0000-00000B060000}"/>
    <cellStyle name="식_FinancialModel1108(2)_은행 - 원주기업도시Feasibility11_07_1_사업성분석기초자료(070129)_Sales_Sensitivity" xfId="7709" xr:uid="{00000000-0005-0000-0000-00000C060000}"/>
    <cellStyle name="식_FinancialModel1108(2)_은행 - 원주기업도시Feasibility11_07_1_사업성분석기초자료(070129)_Sensitivity" xfId="7707" xr:uid="{00000000-0005-0000-0000-00000D060000}"/>
    <cellStyle name="식_FinancialModel1108(2)_은행 - 원주기업도시Feasibility11_07_1_사업성분석기초자료(070129)_원주기업도시 data(정리2)" xfId="1680" xr:uid="{00000000-0005-0000-0000-00000E060000}"/>
    <cellStyle name="식_FinancialModel1108(2)_은행 - 원주기업도시Feasibility11_07_1_사업성분석기초자료(070129)_원주기업도시 data(정리2)_CF" xfId="9713" xr:uid="{00000000-0005-0000-0000-00000F060000}"/>
    <cellStyle name="식_FinancialModel1108(2)_은행 - 원주기업도시Feasibility11_07_1_사업성분석기초자료(070129)_원주기업도시 data(정리2)_Raw Data" xfId="1681" xr:uid="{00000000-0005-0000-0000-000010060000}"/>
    <cellStyle name="식_FinancialModel1108(2)_은행 - 원주기업도시Feasibility11_07_1_사업성분석기초자료(070129)_원주기업도시 data(정리2)_Raw Data_1" xfId="3704" xr:uid="{00000000-0005-0000-0000-000011060000}"/>
    <cellStyle name="식_FinancialModel1108(2)_은행 - 원주기업도시Feasibility11_07_1_사업성분석기초자료(070129)_원주기업도시 data(정리2)_Raw Data_CF" xfId="9714" xr:uid="{00000000-0005-0000-0000-000012060000}"/>
    <cellStyle name="식_FinancialModel1108(2)_은행 - 원주기업도시Feasibility11_07_1_사업성분석기초자료(070129)_원주기업도시 data(정리2)_Raw Data_Raw Data" xfId="3705" xr:uid="{00000000-0005-0000-0000-000013060000}"/>
    <cellStyle name="식_FinancialModel1108(2)_은행 - 원주기업도시Feasibility11_07_1_사업성분석기초자료(070129)_원주기업도시 data(정리2)_Raw Data_Sales" xfId="5708" xr:uid="{00000000-0005-0000-0000-000014060000}"/>
    <cellStyle name="식_FinancialModel1108(2)_은행 - 원주기업도시Feasibility11_07_1_사업성분석기초자료(070129)_원주기업도시 data(정리2)_Raw Data_Sensitivity" xfId="7711" xr:uid="{00000000-0005-0000-0000-000015060000}"/>
    <cellStyle name="식_FinancialModel1108(2)_은행 - 원주기업도시Feasibility11_07_1_사업성분석기초자료(070129)_원주기업도시 data(정리2)_Sales" xfId="1682" xr:uid="{00000000-0005-0000-0000-000016060000}"/>
    <cellStyle name="식_FinancialModel1108(2)_은행 - 원주기업도시Feasibility11_07_1_사업성분석기초자료(070129)_원주기업도시 data(정리2)_Sales_1" xfId="5707" xr:uid="{00000000-0005-0000-0000-000017060000}"/>
    <cellStyle name="식_FinancialModel1108(2)_은행 - 원주기업도시Feasibility11_07_1_사업성분석기초자료(070129)_원주기업도시 data(정리2)_Sales_CF" xfId="9715" xr:uid="{00000000-0005-0000-0000-000018060000}"/>
    <cellStyle name="식_FinancialModel1108(2)_은행 - 원주기업도시Feasibility11_07_1_사업성분석기초자료(070129)_원주기업도시 data(정리2)_Sales_Raw Data" xfId="3706" xr:uid="{00000000-0005-0000-0000-000019060000}"/>
    <cellStyle name="식_FinancialModel1108(2)_은행 - 원주기업도시Feasibility11_07_1_사업성분석기초자료(070129)_원주기업도시 data(정리2)_Sales_Sales" xfId="5709" xr:uid="{00000000-0005-0000-0000-00001A060000}"/>
    <cellStyle name="식_FinancialModel1108(2)_은행 - 원주기업도시Feasibility11_07_1_사업성분석기초자료(070129)_원주기업도시 data(정리2)_Sales_Sensitivity" xfId="7712" xr:uid="{00000000-0005-0000-0000-00001B060000}"/>
    <cellStyle name="식_FinancialModel1108(2)_은행 - 원주기업도시Feasibility11_07_1_사업성분석기초자료(070129)_원주기업도시 data(정리2)_Sensitivity" xfId="7710" xr:uid="{00000000-0005-0000-0000-00001C060000}"/>
    <cellStyle name="식_FinancialModel1108(2)_은행 - 원주기업도시Feasibility11_07_1_사업성분석기초자료(070129)_원주기업도시 data(정리2)_원주부하계산" xfId="1683" xr:uid="{00000000-0005-0000-0000-00001D060000}"/>
    <cellStyle name="식_FinancialModel1108(2)_은행 - 원주기업도시Feasibility11_07_1_사업성분석기초자료(070129)_원주기업도시 data(정리2)_원주부하계산_CF" xfId="9716" xr:uid="{00000000-0005-0000-0000-00001E060000}"/>
    <cellStyle name="식_FinancialModel1108(2)_은행 - 원주기업도시Feasibility11_07_1_사업성분석기초자료(070129)_원주기업도시 data(정리2)_원주부하계산_Raw Data" xfId="1684" xr:uid="{00000000-0005-0000-0000-00001F060000}"/>
    <cellStyle name="식_FinancialModel1108(2)_은행 - 원주기업도시Feasibility11_07_1_사업성분석기초자료(070129)_원주기업도시 data(정리2)_원주부하계산_Raw Data_1" xfId="3707" xr:uid="{00000000-0005-0000-0000-000020060000}"/>
    <cellStyle name="식_FinancialModel1108(2)_은행 - 원주기업도시Feasibility11_07_1_사업성분석기초자료(070129)_원주기업도시 data(정리2)_원주부하계산_Raw Data_CF" xfId="9717" xr:uid="{00000000-0005-0000-0000-000021060000}"/>
    <cellStyle name="식_FinancialModel1108(2)_은행 - 원주기업도시Feasibility11_07_1_사업성분석기초자료(070129)_원주기업도시 data(정리2)_원주부하계산_Raw Data_Raw Data" xfId="3708" xr:uid="{00000000-0005-0000-0000-000022060000}"/>
    <cellStyle name="식_FinancialModel1108(2)_은행 - 원주기업도시Feasibility11_07_1_사업성분석기초자료(070129)_원주기업도시 data(정리2)_원주부하계산_Raw Data_Sales" xfId="5711" xr:uid="{00000000-0005-0000-0000-000023060000}"/>
    <cellStyle name="식_FinancialModel1108(2)_은행 - 원주기업도시Feasibility11_07_1_사업성분석기초자료(070129)_원주기업도시 data(정리2)_원주부하계산_Raw Data_Sensitivity" xfId="7714" xr:uid="{00000000-0005-0000-0000-000024060000}"/>
    <cellStyle name="식_FinancialModel1108(2)_은행 - 원주기업도시Feasibility11_07_1_사업성분석기초자료(070129)_원주기업도시 data(정리2)_원주부하계산_Sales" xfId="1685" xr:uid="{00000000-0005-0000-0000-000025060000}"/>
    <cellStyle name="식_FinancialModel1108(2)_은행 - 원주기업도시Feasibility11_07_1_사업성분석기초자료(070129)_원주기업도시 data(정리2)_원주부하계산_Sales_1" xfId="5710" xr:uid="{00000000-0005-0000-0000-000026060000}"/>
    <cellStyle name="식_FinancialModel1108(2)_은행 - 원주기업도시Feasibility11_07_1_사업성분석기초자료(070129)_원주기업도시 data(정리2)_원주부하계산_Sales_CF" xfId="9718" xr:uid="{00000000-0005-0000-0000-000027060000}"/>
    <cellStyle name="식_FinancialModel1108(2)_은행 - 원주기업도시Feasibility11_07_1_사업성분석기초자료(070129)_원주기업도시 data(정리2)_원주부하계산_Sales_Raw Data" xfId="3709" xr:uid="{00000000-0005-0000-0000-000028060000}"/>
    <cellStyle name="식_FinancialModel1108(2)_은행 - 원주기업도시Feasibility11_07_1_사업성분석기초자료(070129)_원주기업도시 data(정리2)_원주부하계산_Sales_Sales" xfId="5712" xr:uid="{00000000-0005-0000-0000-000029060000}"/>
    <cellStyle name="식_FinancialModel1108(2)_은행 - 원주기업도시Feasibility11_07_1_사업성분석기초자료(070129)_원주기업도시 data(정리2)_원주부하계산_Sales_Sensitivity" xfId="7715" xr:uid="{00000000-0005-0000-0000-00002A060000}"/>
    <cellStyle name="식_FinancialModel1108(2)_은행 - 원주기업도시Feasibility11_07_1_사업성분석기초자료(070129)_원주기업도시 data(정리2)_원주부하계산_Sensitivity" xfId="7713" xr:uid="{00000000-0005-0000-0000-00002B060000}"/>
    <cellStyle name="식_FinancialModel1108(2)_은행 - 원주기업도시Feasibility11_07_1_사업성분석기초자료(070129)_원주부하계산" xfId="1686" xr:uid="{00000000-0005-0000-0000-00002C060000}"/>
    <cellStyle name="식_FinancialModel1108(2)_은행 - 원주기업도시Feasibility11_07_1_사업성분석기초자료(070129)_원주부하계산_CF" xfId="9719" xr:uid="{00000000-0005-0000-0000-00002D060000}"/>
    <cellStyle name="식_FinancialModel1108(2)_은행 - 원주기업도시Feasibility11_07_1_사업성분석기초자료(070129)_원주부하계산_Raw Data" xfId="1687" xr:uid="{00000000-0005-0000-0000-00002E060000}"/>
    <cellStyle name="식_FinancialModel1108(2)_은행 - 원주기업도시Feasibility11_07_1_사업성분석기초자료(070129)_원주부하계산_Raw Data_1" xfId="3710" xr:uid="{00000000-0005-0000-0000-00002F060000}"/>
    <cellStyle name="식_FinancialModel1108(2)_은행 - 원주기업도시Feasibility11_07_1_사업성분석기초자료(070129)_원주부하계산_Raw Data_CF" xfId="9720" xr:uid="{00000000-0005-0000-0000-000030060000}"/>
    <cellStyle name="식_FinancialModel1108(2)_은행 - 원주기업도시Feasibility11_07_1_사업성분석기초자료(070129)_원주부하계산_Raw Data_Raw Data" xfId="3711" xr:uid="{00000000-0005-0000-0000-000031060000}"/>
    <cellStyle name="식_FinancialModel1108(2)_은행 - 원주기업도시Feasibility11_07_1_사업성분석기초자료(070129)_원주부하계산_Raw Data_Sales" xfId="5714" xr:uid="{00000000-0005-0000-0000-000032060000}"/>
    <cellStyle name="식_FinancialModel1108(2)_은행 - 원주기업도시Feasibility11_07_1_사업성분석기초자료(070129)_원주부하계산_Raw Data_Sensitivity" xfId="7717" xr:uid="{00000000-0005-0000-0000-000033060000}"/>
    <cellStyle name="식_FinancialModel1108(2)_은행 - 원주기업도시Feasibility11_07_1_사업성분석기초자료(070129)_원주부하계산_Sales" xfId="1688" xr:uid="{00000000-0005-0000-0000-000034060000}"/>
    <cellStyle name="식_FinancialModel1108(2)_은행 - 원주기업도시Feasibility11_07_1_사업성분석기초자료(070129)_원주부하계산_Sales_1" xfId="5713" xr:uid="{00000000-0005-0000-0000-000035060000}"/>
    <cellStyle name="식_FinancialModel1108(2)_은행 - 원주기업도시Feasibility11_07_1_사업성분석기초자료(070129)_원주부하계산_Sales_CF" xfId="9721" xr:uid="{00000000-0005-0000-0000-000036060000}"/>
    <cellStyle name="식_FinancialModel1108(2)_은행 - 원주기업도시Feasibility11_07_1_사업성분석기초자료(070129)_원주부하계산_Sales_Raw Data" xfId="3712" xr:uid="{00000000-0005-0000-0000-000037060000}"/>
    <cellStyle name="식_FinancialModel1108(2)_은행 - 원주기업도시Feasibility11_07_1_사업성분석기초자료(070129)_원주부하계산_Sales_Sales" xfId="5715" xr:uid="{00000000-0005-0000-0000-000038060000}"/>
    <cellStyle name="식_FinancialModel1108(2)_은행 - 원주기업도시Feasibility11_07_1_사업성분석기초자료(070129)_원주부하계산_Sales_Sensitivity" xfId="7718" xr:uid="{00000000-0005-0000-0000-000039060000}"/>
    <cellStyle name="식_FinancialModel1108(2)_은행 - 원주기업도시Feasibility11_07_1_사업성분석기초자료(070129)_원주부하계산_Sensitivity" xfId="7716" xr:uid="{00000000-0005-0000-0000-00003A060000}"/>
    <cellStyle name="식_FinancialModel1108(2)_은행 - 원주기업도시Feasibility11_07_1_용지별분양가요청_01" xfId="1689" xr:uid="{00000000-0005-0000-0000-00003B060000}"/>
    <cellStyle name="식_FinancialModel1108(2)_은행 - 원주기업도시Feasibility11_07_1_용지별분양가요청_01_CF" xfId="9722" xr:uid="{00000000-0005-0000-0000-00003C060000}"/>
    <cellStyle name="식_FinancialModel1108(2)_은행 - 원주기업도시Feasibility11_07_1_용지별분양가요청_01_Raw Data" xfId="1690" xr:uid="{00000000-0005-0000-0000-00003D060000}"/>
    <cellStyle name="식_FinancialModel1108(2)_은행 - 원주기업도시Feasibility11_07_1_용지별분양가요청_01_Raw Data_1" xfId="3713" xr:uid="{00000000-0005-0000-0000-00003E060000}"/>
    <cellStyle name="식_FinancialModel1108(2)_은행 - 원주기업도시Feasibility11_07_1_용지별분양가요청_01_Raw Data_CF" xfId="9723" xr:uid="{00000000-0005-0000-0000-00003F060000}"/>
    <cellStyle name="식_FinancialModel1108(2)_은행 - 원주기업도시Feasibility11_07_1_용지별분양가요청_01_Raw Data_Raw Data" xfId="3714" xr:uid="{00000000-0005-0000-0000-000040060000}"/>
    <cellStyle name="식_FinancialModel1108(2)_은행 - 원주기업도시Feasibility11_07_1_용지별분양가요청_01_Raw Data_Sales" xfId="5717" xr:uid="{00000000-0005-0000-0000-000041060000}"/>
    <cellStyle name="식_FinancialModel1108(2)_은행 - 원주기업도시Feasibility11_07_1_용지별분양가요청_01_Raw Data_Sensitivity" xfId="7720" xr:uid="{00000000-0005-0000-0000-000042060000}"/>
    <cellStyle name="식_FinancialModel1108(2)_은행 - 원주기업도시Feasibility11_07_1_용지별분양가요청_01_Sales" xfId="1691" xr:uid="{00000000-0005-0000-0000-000043060000}"/>
    <cellStyle name="식_FinancialModel1108(2)_은행 - 원주기업도시Feasibility11_07_1_용지별분양가요청_01_Sales_1" xfId="5716" xr:uid="{00000000-0005-0000-0000-000044060000}"/>
    <cellStyle name="식_FinancialModel1108(2)_은행 - 원주기업도시Feasibility11_07_1_용지별분양가요청_01_Sales_CF" xfId="9724" xr:uid="{00000000-0005-0000-0000-000045060000}"/>
    <cellStyle name="식_FinancialModel1108(2)_은행 - 원주기업도시Feasibility11_07_1_용지별분양가요청_01_Sales_Raw Data" xfId="3715" xr:uid="{00000000-0005-0000-0000-000046060000}"/>
    <cellStyle name="식_FinancialModel1108(2)_은행 - 원주기업도시Feasibility11_07_1_용지별분양가요청_01_Sales_Sales" xfId="5718" xr:uid="{00000000-0005-0000-0000-000047060000}"/>
    <cellStyle name="식_FinancialModel1108(2)_은행 - 원주기업도시Feasibility11_07_1_용지별분양가요청_01_Sales_Sensitivity" xfId="7721" xr:uid="{00000000-0005-0000-0000-000048060000}"/>
    <cellStyle name="식_FinancialModel1108(2)_은행 - 원주기업도시Feasibility11_07_1_용지별분양가요청_01_Sensitivity" xfId="7719" xr:uid="{00000000-0005-0000-0000-000049060000}"/>
    <cellStyle name="식_FinancialModel1108(2)_은행 - 원주기업도시Feasibility11_07_1_용지별분양가요청_01_원주기업도시 data(정리2)" xfId="1692" xr:uid="{00000000-0005-0000-0000-00004A060000}"/>
    <cellStyle name="식_FinancialModel1108(2)_은행 - 원주기업도시Feasibility11_07_1_용지별분양가요청_01_원주기업도시 data(정리2)_CF" xfId="9725" xr:uid="{00000000-0005-0000-0000-00004B060000}"/>
    <cellStyle name="식_FinancialModel1108(2)_은행 - 원주기업도시Feasibility11_07_1_용지별분양가요청_01_원주기업도시 data(정리2)_Raw Data" xfId="1693" xr:uid="{00000000-0005-0000-0000-00004C060000}"/>
    <cellStyle name="식_FinancialModel1108(2)_은행 - 원주기업도시Feasibility11_07_1_용지별분양가요청_01_원주기업도시 data(정리2)_Raw Data_1" xfId="3716" xr:uid="{00000000-0005-0000-0000-00004D060000}"/>
    <cellStyle name="식_FinancialModel1108(2)_은행 - 원주기업도시Feasibility11_07_1_용지별분양가요청_01_원주기업도시 data(정리2)_Raw Data_CF" xfId="9726" xr:uid="{00000000-0005-0000-0000-00004E060000}"/>
    <cellStyle name="식_FinancialModel1108(2)_은행 - 원주기업도시Feasibility11_07_1_용지별분양가요청_01_원주기업도시 data(정리2)_Raw Data_Raw Data" xfId="3717" xr:uid="{00000000-0005-0000-0000-00004F060000}"/>
    <cellStyle name="식_FinancialModel1108(2)_은행 - 원주기업도시Feasibility11_07_1_용지별분양가요청_01_원주기업도시 data(정리2)_Raw Data_Sales" xfId="5720" xr:uid="{00000000-0005-0000-0000-000050060000}"/>
    <cellStyle name="식_FinancialModel1108(2)_은행 - 원주기업도시Feasibility11_07_1_용지별분양가요청_01_원주기업도시 data(정리2)_Raw Data_Sensitivity" xfId="7723" xr:uid="{00000000-0005-0000-0000-000051060000}"/>
    <cellStyle name="식_FinancialModel1108(2)_은행 - 원주기업도시Feasibility11_07_1_용지별분양가요청_01_원주기업도시 data(정리2)_Sales" xfId="1694" xr:uid="{00000000-0005-0000-0000-000052060000}"/>
    <cellStyle name="식_FinancialModel1108(2)_은행 - 원주기업도시Feasibility11_07_1_용지별분양가요청_01_원주기업도시 data(정리2)_Sales_1" xfId="5719" xr:uid="{00000000-0005-0000-0000-000053060000}"/>
    <cellStyle name="식_FinancialModel1108(2)_은행 - 원주기업도시Feasibility11_07_1_용지별분양가요청_01_원주기업도시 data(정리2)_Sales_CF" xfId="9727" xr:uid="{00000000-0005-0000-0000-000054060000}"/>
    <cellStyle name="식_FinancialModel1108(2)_은행 - 원주기업도시Feasibility11_07_1_용지별분양가요청_01_원주기업도시 data(정리2)_Sales_Raw Data" xfId="3718" xr:uid="{00000000-0005-0000-0000-000055060000}"/>
    <cellStyle name="식_FinancialModel1108(2)_은행 - 원주기업도시Feasibility11_07_1_용지별분양가요청_01_원주기업도시 data(정리2)_Sales_Sales" xfId="5721" xr:uid="{00000000-0005-0000-0000-000056060000}"/>
    <cellStyle name="식_FinancialModel1108(2)_은행 - 원주기업도시Feasibility11_07_1_용지별분양가요청_01_원주기업도시 data(정리2)_Sales_Sensitivity" xfId="7724" xr:uid="{00000000-0005-0000-0000-000057060000}"/>
    <cellStyle name="식_FinancialModel1108(2)_은행 - 원주기업도시Feasibility11_07_1_용지별분양가요청_01_원주기업도시 data(정리2)_Sensitivity" xfId="7722" xr:uid="{00000000-0005-0000-0000-000058060000}"/>
    <cellStyle name="식_FinancialModel1108(2)_은행 - 원주기업도시Feasibility11_07_1_용지별분양가요청_01_원주기업도시 data(정리2)_원주부하계산" xfId="1695" xr:uid="{00000000-0005-0000-0000-000059060000}"/>
    <cellStyle name="식_FinancialModel1108(2)_은행 - 원주기업도시Feasibility11_07_1_용지별분양가요청_01_원주기업도시 data(정리2)_원주부하계산_CF" xfId="9728" xr:uid="{00000000-0005-0000-0000-00005A060000}"/>
    <cellStyle name="식_FinancialModel1108(2)_은행 - 원주기업도시Feasibility11_07_1_용지별분양가요청_01_원주기업도시 data(정리2)_원주부하계산_Raw Data" xfId="1696" xr:uid="{00000000-0005-0000-0000-00005B060000}"/>
    <cellStyle name="식_FinancialModel1108(2)_은행 - 원주기업도시Feasibility11_07_1_용지별분양가요청_01_원주기업도시 data(정리2)_원주부하계산_Raw Data_1" xfId="3719" xr:uid="{00000000-0005-0000-0000-00005C060000}"/>
    <cellStyle name="식_FinancialModel1108(2)_은행 - 원주기업도시Feasibility11_07_1_용지별분양가요청_01_원주기업도시 data(정리2)_원주부하계산_Raw Data_CF" xfId="9729" xr:uid="{00000000-0005-0000-0000-00005D060000}"/>
    <cellStyle name="식_FinancialModel1108(2)_은행 - 원주기업도시Feasibility11_07_1_용지별분양가요청_01_원주기업도시 data(정리2)_원주부하계산_Raw Data_Raw Data" xfId="3720" xr:uid="{00000000-0005-0000-0000-00005E060000}"/>
    <cellStyle name="식_FinancialModel1108(2)_은행 - 원주기업도시Feasibility11_07_1_용지별분양가요청_01_원주기업도시 data(정리2)_원주부하계산_Raw Data_Sales" xfId="5723" xr:uid="{00000000-0005-0000-0000-00005F060000}"/>
    <cellStyle name="식_FinancialModel1108(2)_은행 - 원주기업도시Feasibility11_07_1_용지별분양가요청_01_원주기업도시 data(정리2)_원주부하계산_Raw Data_Sensitivity" xfId="7726" xr:uid="{00000000-0005-0000-0000-000060060000}"/>
    <cellStyle name="식_FinancialModel1108(2)_은행 - 원주기업도시Feasibility11_07_1_용지별분양가요청_01_원주기업도시 data(정리2)_원주부하계산_Sales" xfId="1697" xr:uid="{00000000-0005-0000-0000-000061060000}"/>
    <cellStyle name="식_FinancialModel1108(2)_은행 - 원주기업도시Feasibility11_07_1_용지별분양가요청_01_원주기업도시 data(정리2)_원주부하계산_Sales_1" xfId="5722" xr:uid="{00000000-0005-0000-0000-000062060000}"/>
    <cellStyle name="식_FinancialModel1108(2)_은행 - 원주기업도시Feasibility11_07_1_용지별분양가요청_01_원주기업도시 data(정리2)_원주부하계산_Sales_CF" xfId="9730" xr:uid="{00000000-0005-0000-0000-000063060000}"/>
    <cellStyle name="식_FinancialModel1108(2)_은행 - 원주기업도시Feasibility11_07_1_용지별분양가요청_01_원주기업도시 data(정리2)_원주부하계산_Sales_Raw Data" xfId="3721" xr:uid="{00000000-0005-0000-0000-000064060000}"/>
    <cellStyle name="식_FinancialModel1108(2)_은행 - 원주기업도시Feasibility11_07_1_용지별분양가요청_01_원주기업도시 data(정리2)_원주부하계산_Sales_Sales" xfId="5724" xr:uid="{00000000-0005-0000-0000-000065060000}"/>
    <cellStyle name="식_FinancialModel1108(2)_은행 - 원주기업도시Feasibility11_07_1_용지별분양가요청_01_원주기업도시 data(정리2)_원주부하계산_Sales_Sensitivity" xfId="7727" xr:uid="{00000000-0005-0000-0000-000066060000}"/>
    <cellStyle name="식_FinancialModel1108(2)_은행 - 원주기업도시Feasibility11_07_1_용지별분양가요청_01_원주기업도시 data(정리2)_원주부하계산_Sensitivity" xfId="7725" xr:uid="{00000000-0005-0000-0000-000067060000}"/>
    <cellStyle name="식_FinancialModel1108(2)_은행 - 원주기업도시Feasibility11_07_1_용지별분양가요청_01_원주부하계산" xfId="1698" xr:uid="{00000000-0005-0000-0000-000068060000}"/>
    <cellStyle name="식_FinancialModel1108(2)_은행 - 원주기업도시Feasibility11_07_1_용지별분양가요청_01_원주부하계산_CF" xfId="9731" xr:uid="{00000000-0005-0000-0000-000069060000}"/>
    <cellStyle name="식_FinancialModel1108(2)_은행 - 원주기업도시Feasibility11_07_1_용지별분양가요청_01_원주부하계산_Raw Data" xfId="1699" xr:uid="{00000000-0005-0000-0000-00006A060000}"/>
    <cellStyle name="식_FinancialModel1108(2)_은행 - 원주기업도시Feasibility11_07_1_용지별분양가요청_01_원주부하계산_Raw Data_1" xfId="3722" xr:uid="{00000000-0005-0000-0000-00006B060000}"/>
    <cellStyle name="식_FinancialModel1108(2)_은행 - 원주기업도시Feasibility11_07_1_용지별분양가요청_01_원주부하계산_Raw Data_CF" xfId="9732" xr:uid="{00000000-0005-0000-0000-00006C060000}"/>
    <cellStyle name="식_FinancialModel1108(2)_은행 - 원주기업도시Feasibility11_07_1_용지별분양가요청_01_원주부하계산_Raw Data_Raw Data" xfId="3723" xr:uid="{00000000-0005-0000-0000-00006D060000}"/>
    <cellStyle name="식_FinancialModel1108(2)_은행 - 원주기업도시Feasibility11_07_1_용지별분양가요청_01_원주부하계산_Raw Data_Sales" xfId="5726" xr:uid="{00000000-0005-0000-0000-00006E060000}"/>
    <cellStyle name="식_FinancialModel1108(2)_은행 - 원주기업도시Feasibility11_07_1_용지별분양가요청_01_원주부하계산_Raw Data_Sensitivity" xfId="7729" xr:uid="{00000000-0005-0000-0000-00006F060000}"/>
    <cellStyle name="식_FinancialModel1108(2)_은행 - 원주기업도시Feasibility11_07_1_용지별분양가요청_01_원주부하계산_Sales" xfId="1700" xr:uid="{00000000-0005-0000-0000-000070060000}"/>
    <cellStyle name="식_FinancialModel1108(2)_은행 - 원주기업도시Feasibility11_07_1_용지별분양가요청_01_원주부하계산_Sales_1" xfId="5725" xr:uid="{00000000-0005-0000-0000-000071060000}"/>
    <cellStyle name="식_FinancialModel1108(2)_은행 - 원주기업도시Feasibility11_07_1_용지별분양가요청_01_원주부하계산_Sales_CF" xfId="9733" xr:uid="{00000000-0005-0000-0000-000072060000}"/>
    <cellStyle name="식_FinancialModel1108(2)_은행 - 원주기업도시Feasibility11_07_1_용지별분양가요청_01_원주부하계산_Sales_Raw Data" xfId="3724" xr:uid="{00000000-0005-0000-0000-000073060000}"/>
    <cellStyle name="식_FinancialModel1108(2)_은행 - 원주기업도시Feasibility11_07_1_용지별분양가요청_01_원주부하계산_Sales_Sales" xfId="5727" xr:uid="{00000000-0005-0000-0000-000074060000}"/>
    <cellStyle name="식_FinancialModel1108(2)_은행 - 원주기업도시Feasibility11_07_1_용지별분양가요청_01_원주부하계산_Sales_Sensitivity" xfId="7730" xr:uid="{00000000-0005-0000-0000-000075060000}"/>
    <cellStyle name="식_FinancialModel1108(2)_은행 - 원주기업도시Feasibility11_07_1_용지별분양가요청_01_원주부하계산_Sensitivity" xfId="7728" xr:uid="{00000000-0005-0000-0000-000076060000}"/>
    <cellStyle name="식_FinancialModel1108(2)_은행 - 원주기업도시Feasibility11_07_1_원주기업도시 data(정리2)" xfId="1701" xr:uid="{00000000-0005-0000-0000-000077060000}"/>
    <cellStyle name="식_FinancialModel1108(2)_은행 - 원주기업도시Feasibility11_07_1_원주기업도시 data(정리2)_CF" xfId="9734" xr:uid="{00000000-0005-0000-0000-000078060000}"/>
    <cellStyle name="식_FinancialModel1108(2)_은행 - 원주기업도시Feasibility11_07_1_원주기업도시 data(정리2)_Raw Data" xfId="1702" xr:uid="{00000000-0005-0000-0000-000079060000}"/>
    <cellStyle name="식_FinancialModel1108(2)_은행 - 원주기업도시Feasibility11_07_1_원주기업도시 data(정리2)_Raw Data_1" xfId="3725" xr:uid="{00000000-0005-0000-0000-00007A060000}"/>
    <cellStyle name="식_FinancialModel1108(2)_은행 - 원주기업도시Feasibility11_07_1_원주기업도시 data(정리2)_Raw Data_CF" xfId="9735" xr:uid="{00000000-0005-0000-0000-00007B060000}"/>
    <cellStyle name="식_FinancialModel1108(2)_은행 - 원주기업도시Feasibility11_07_1_원주기업도시 data(정리2)_Raw Data_Raw Data" xfId="3726" xr:uid="{00000000-0005-0000-0000-00007C060000}"/>
    <cellStyle name="식_FinancialModel1108(2)_은행 - 원주기업도시Feasibility11_07_1_원주기업도시 data(정리2)_Raw Data_Sales" xfId="5729" xr:uid="{00000000-0005-0000-0000-00007D060000}"/>
    <cellStyle name="식_FinancialModel1108(2)_은행 - 원주기업도시Feasibility11_07_1_원주기업도시 data(정리2)_Raw Data_Sensitivity" xfId="7732" xr:uid="{00000000-0005-0000-0000-00007E060000}"/>
    <cellStyle name="식_FinancialModel1108(2)_은행 - 원주기업도시Feasibility11_07_1_원주기업도시 data(정리2)_Sales" xfId="1703" xr:uid="{00000000-0005-0000-0000-00007F060000}"/>
    <cellStyle name="식_FinancialModel1108(2)_은행 - 원주기업도시Feasibility11_07_1_원주기업도시 data(정리2)_Sales_1" xfId="5728" xr:uid="{00000000-0005-0000-0000-000080060000}"/>
    <cellStyle name="식_FinancialModel1108(2)_은행 - 원주기업도시Feasibility11_07_1_원주기업도시 data(정리2)_Sales_CF" xfId="9736" xr:uid="{00000000-0005-0000-0000-000081060000}"/>
    <cellStyle name="식_FinancialModel1108(2)_은행 - 원주기업도시Feasibility11_07_1_원주기업도시 data(정리2)_Sales_Raw Data" xfId="3727" xr:uid="{00000000-0005-0000-0000-000082060000}"/>
    <cellStyle name="식_FinancialModel1108(2)_은행 - 원주기업도시Feasibility11_07_1_원주기업도시 data(정리2)_Sales_Sales" xfId="5730" xr:uid="{00000000-0005-0000-0000-000083060000}"/>
    <cellStyle name="식_FinancialModel1108(2)_은행 - 원주기업도시Feasibility11_07_1_원주기업도시 data(정리2)_Sales_Sensitivity" xfId="7733" xr:uid="{00000000-0005-0000-0000-000084060000}"/>
    <cellStyle name="식_FinancialModel1108(2)_은행 - 원주기업도시Feasibility11_07_1_원주기업도시 data(정리2)_Sensitivity" xfId="7731" xr:uid="{00000000-0005-0000-0000-000085060000}"/>
    <cellStyle name="식_FinancialModel1108(2)_은행 - 원주기업도시Feasibility11_07_1_원주기업도시 data(정리2)_원주부하계산" xfId="1704" xr:uid="{00000000-0005-0000-0000-000086060000}"/>
    <cellStyle name="식_FinancialModel1108(2)_은행 - 원주기업도시Feasibility11_07_1_원주기업도시 data(정리2)_원주부하계산_CF" xfId="9737" xr:uid="{00000000-0005-0000-0000-000087060000}"/>
    <cellStyle name="식_FinancialModel1108(2)_은행 - 원주기업도시Feasibility11_07_1_원주기업도시 data(정리2)_원주부하계산_Raw Data" xfId="1705" xr:uid="{00000000-0005-0000-0000-000088060000}"/>
    <cellStyle name="식_FinancialModel1108(2)_은행 - 원주기업도시Feasibility11_07_1_원주기업도시 data(정리2)_원주부하계산_Raw Data_1" xfId="3728" xr:uid="{00000000-0005-0000-0000-000089060000}"/>
    <cellStyle name="식_FinancialModel1108(2)_은행 - 원주기업도시Feasibility11_07_1_원주기업도시 data(정리2)_원주부하계산_Raw Data_CF" xfId="9738" xr:uid="{00000000-0005-0000-0000-00008A060000}"/>
    <cellStyle name="식_FinancialModel1108(2)_은행 - 원주기업도시Feasibility11_07_1_원주기업도시 data(정리2)_원주부하계산_Raw Data_Raw Data" xfId="3729" xr:uid="{00000000-0005-0000-0000-00008B060000}"/>
    <cellStyle name="식_FinancialModel1108(2)_은행 - 원주기업도시Feasibility11_07_1_원주기업도시 data(정리2)_원주부하계산_Raw Data_Sales" xfId="5732" xr:uid="{00000000-0005-0000-0000-00008C060000}"/>
    <cellStyle name="식_FinancialModel1108(2)_은행 - 원주기업도시Feasibility11_07_1_원주기업도시 data(정리2)_원주부하계산_Raw Data_Sensitivity" xfId="7735" xr:uid="{00000000-0005-0000-0000-00008D060000}"/>
    <cellStyle name="식_FinancialModel1108(2)_은행 - 원주기업도시Feasibility11_07_1_원주기업도시 data(정리2)_원주부하계산_Sales" xfId="1706" xr:uid="{00000000-0005-0000-0000-00008E060000}"/>
    <cellStyle name="식_FinancialModel1108(2)_은행 - 원주기업도시Feasibility11_07_1_원주기업도시 data(정리2)_원주부하계산_Sales_1" xfId="5731" xr:uid="{00000000-0005-0000-0000-00008F060000}"/>
    <cellStyle name="식_FinancialModel1108(2)_은행 - 원주기업도시Feasibility11_07_1_원주기업도시 data(정리2)_원주부하계산_Sales_CF" xfId="9739" xr:uid="{00000000-0005-0000-0000-000090060000}"/>
    <cellStyle name="식_FinancialModel1108(2)_은행 - 원주기업도시Feasibility11_07_1_원주기업도시 data(정리2)_원주부하계산_Sales_Raw Data" xfId="3730" xr:uid="{00000000-0005-0000-0000-000091060000}"/>
    <cellStyle name="식_FinancialModel1108(2)_은행 - 원주기업도시Feasibility11_07_1_원주기업도시 data(정리2)_원주부하계산_Sales_Sales" xfId="5733" xr:uid="{00000000-0005-0000-0000-000092060000}"/>
    <cellStyle name="식_FinancialModel1108(2)_은행 - 원주기업도시Feasibility11_07_1_원주기업도시 data(정리2)_원주부하계산_Sales_Sensitivity" xfId="7736" xr:uid="{00000000-0005-0000-0000-000093060000}"/>
    <cellStyle name="식_FinancialModel1108(2)_은행 - 원주기업도시Feasibility11_07_1_원주기업도시 data(정리2)_원주부하계산_Sensitivity" xfId="7734" xr:uid="{00000000-0005-0000-0000-000094060000}"/>
    <cellStyle name="식_FinancialModel1108(2)_은행 - 원주기업도시Feasibility11_07_1_원주부하계산" xfId="1707" xr:uid="{00000000-0005-0000-0000-000095060000}"/>
    <cellStyle name="식_FinancialModel1108(2)_은행 - 원주기업도시Feasibility11_07_1_원주부하계산_CF" xfId="9740" xr:uid="{00000000-0005-0000-0000-000096060000}"/>
    <cellStyle name="식_FinancialModel1108(2)_은행 - 원주기업도시Feasibility11_07_1_원주부하계산_Raw Data" xfId="1708" xr:uid="{00000000-0005-0000-0000-000097060000}"/>
    <cellStyle name="식_FinancialModel1108(2)_은행 - 원주기업도시Feasibility11_07_1_원주부하계산_Raw Data_1" xfId="3731" xr:uid="{00000000-0005-0000-0000-000098060000}"/>
    <cellStyle name="식_FinancialModel1108(2)_은행 - 원주기업도시Feasibility11_07_1_원주부하계산_Raw Data_CF" xfId="9741" xr:uid="{00000000-0005-0000-0000-000099060000}"/>
    <cellStyle name="식_FinancialModel1108(2)_은행 - 원주기업도시Feasibility11_07_1_원주부하계산_Raw Data_Raw Data" xfId="3732" xr:uid="{00000000-0005-0000-0000-00009A060000}"/>
    <cellStyle name="식_FinancialModel1108(2)_은행 - 원주기업도시Feasibility11_07_1_원주부하계산_Raw Data_Sales" xfId="5735" xr:uid="{00000000-0005-0000-0000-00009B060000}"/>
    <cellStyle name="식_FinancialModel1108(2)_은행 - 원주기업도시Feasibility11_07_1_원주부하계산_Raw Data_Sensitivity" xfId="7738" xr:uid="{00000000-0005-0000-0000-00009C060000}"/>
    <cellStyle name="식_FinancialModel1108(2)_은행 - 원주기업도시Feasibility11_07_1_원주부하계산_Sales" xfId="1709" xr:uid="{00000000-0005-0000-0000-00009D060000}"/>
    <cellStyle name="식_FinancialModel1108(2)_은행 - 원주기업도시Feasibility11_07_1_원주부하계산_Sales_1" xfId="5734" xr:uid="{00000000-0005-0000-0000-00009E060000}"/>
    <cellStyle name="식_FinancialModel1108(2)_은행 - 원주기업도시Feasibility11_07_1_원주부하계산_Sales_CF" xfId="9742" xr:uid="{00000000-0005-0000-0000-00009F060000}"/>
    <cellStyle name="식_FinancialModel1108(2)_은행 - 원주기업도시Feasibility11_07_1_원주부하계산_Sales_Raw Data" xfId="3733" xr:uid="{00000000-0005-0000-0000-0000A0060000}"/>
    <cellStyle name="식_FinancialModel1108(2)_은행 - 원주기업도시Feasibility11_07_1_원주부하계산_Sales_Sales" xfId="5736" xr:uid="{00000000-0005-0000-0000-0000A1060000}"/>
    <cellStyle name="식_FinancialModel1108(2)_은행 - 원주기업도시Feasibility11_07_1_원주부하계산_Sales_Sensitivity" xfId="7739" xr:uid="{00000000-0005-0000-0000-0000A2060000}"/>
    <cellStyle name="식_FinancialModel1108(2)_은행 - 원주기업도시Feasibility11_07_1_원주부하계산_Sensitivity" xfId="7737" xr:uid="{00000000-0005-0000-0000-0000A3060000}"/>
    <cellStyle name="식_FinancialModel1108(2)_은행 - 원주기업도시Feasibility11_07_1_은행 - 원주기업도시Feasibility11_07_3" xfId="1710" xr:uid="{00000000-0005-0000-0000-0000A4060000}"/>
    <cellStyle name="식_FinancialModel1108(2)_은행 - 원주기업도시Feasibility11_07_1_은행 - 원주기업도시Feasibility11_07_3_CF" xfId="9743" xr:uid="{00000000-0005-0000-0000-0000A5060000}"/>
    <cellStyle name="식_FinancialModel1108(2)_은행 - 원주기업도시Feasibility11_07_1_은행 - 원주기업도시Feasibility11_07_3_Raw Data" xfId="1711" xr:uid="{00000000-0005-0000-0000-0000A6060000}"/>
    <cellStyle name="식_FinancialModel1108(2)_은행 - 원주기업도시Feasibility11_07_1_은행 - 원주기업도시Feasibility11_07_3_Raw Data_1" xfId="3734" xr:uid="{00000000-0005-0000-0000-0000A7060000}"/>
    <cellStyle name="식_FinancialModel1108(2)_은행 - 원주기업도시Feasibility11_07_1_은행 - 원주기업도시Feasibility11_07_3_Raw Data_CF" xfId="9744" xr:uid="{00000000-0005-0000-0000-0000A8060000}"/>
    <cellStyle name="식_FinancialModel1108(2)_은행 - 원주기업도시Feasibility11_07_1_은행 - 원주기업도시Feasibility11_07_3_Raw Data_Raw Data" xfId="3735" xr:uid="{00000000-0005-0000-0000-0000A9060000}"/>
    <cellStyle name="식_FinancialModel1108(2)_은행 - 원주기업도시Feasibility11_07_1_은행 - 원주기업도시Feasibility11_07_3_Raw Data_Sales" xfId="5738" xr:uid="{00000000-0005-0000-0000-0000AA060000}"/>
    <cellStyle name="식_FinancialModel1108(2)_은행 - 원주기업도시Feasibility11_07_1_은행 - 원주기업도시Feasibility11_07_3_Raw Data_Sensitivity" xfId="7741" xr:uid="{00000000-0005-0000-0000-0000AB060000}"/>
    <cellStyle name="식_FinancialModel1108(2)_은행 - 원주기업도시Feasibility11_07_1_은행 - 원주기업도시Feasibility11_07_3_Sales" xfId="1712" xr:uid="{00000000-0005-0000-0000-0000AC060000}"/>
    <cellStyle name="식_FinancialModel1108(2)_은행 - 원주기업도시Feasibility11_07_1_은행 - 원주기업도시Feasibility11_07_3_Sales_1" xfId="5737" xr:uid="{00000000-0005-0000-0000-0000AD060000}"/>
    <cellStyle name="식_FinancialModel1108(2)_은행 - 원주기업도시Feasibility11_07_1_은행 - 원주기업도시Feasibility11_07_3_Sales_CF" xfId="9745" xr:uid="{00000000-0005-0000-0000-0000AE060000}"/>
    <cellStyle name="식_FinancialModel1108(2)_은행 - 원주기업도시Feasibility11_07_1_은행 - 원주기업도시Feasibility11_07_3_Sales_Raw Data" xfId="3736" xr:uid="{00000000-0005-0000-0000-0000AF060000}"/>
    <cellStyle name="식_FinancialModel1108(2)_은행 - 원주기업도시Feasibility11_07_1_은행 - 원주기업도시Feasibility11_07_3_Sales_Sales" xfId="5739" xr:uid="{00000000-0005-0000-0000-0000B0060000}"/>
    <cellStyle name="식_FinancialModel1108(2)_은행 - 원주기업도시Feasibility11_07_1_은행 - 원주기업도시Feasibility11_07_3_Sales_Sensitivity" xfId="7742" xr:uid="{00000000-0005-0000-0000-0000B1060000}"/>
    <cellStyle name="식_FinancialModel1108(2)_은행 - 원주기업도시Feasibility11_07_1_은행 - 원주기업도시Feasibility11_07_3_Sensitivity" xfId="7740" xr:uid="{00000000-0005-0000-0000-0000B2060000}"/>
    <cellStyle name="식_FinancialModel1108(2)_은행 - 원주기업도시Feasibility11_07_1_은행 - 원주기업도시Feasibility11_07_3_원주기업도시 data(정리2)" xfId="1713" xr:uid="{00000000-0005-0000-0000-0000B3060000}"/>
    <cellStyle name="식_FinancialModel1108(2)_은행 - 원주기업도시Feasibility11_07_1_은행 - 원주기업도시Feasibility11_07_3_원주기업도시 data(정리2)_CF" xfId="9746" xr:uid="{00000000-0005-0000-0000-0000B4060000}"/>
    <cellStyle name="식_FinancialModel1108(2)_은행 - 원주기업도시Feasibility11_07_1_은행 - 원주기업도시Feasibility11_07_3_원주기업도시 data(정리2)_Raw Data" xfId="1714" xr:uid="{00000000-0005-0000-0000-0000B5060000}"/>
    <cellStyle name="식_FinancialModel1108(2)_은행 - 원주기업도시Feasibility11_07_1_은행 - 원주기업도시Feasibility11_07_3_원주기업도시 data(정리2)_Raw Data_1" xfId="3737" xr:uid="{00000000-0005-0000-0000-0000B6060000}"/>
    <cellStyle name="식_FinancialModel1108(2)_은행 - 원주기업도시Feasibility11_07_1_은행 - 원주기업도시Feasibility11_07_3_원주기업도시 data(정리2)_Raw Data_CF" xfId="9747" xr:uid="{00000000-0005-0000-0000-0000B7060000}"/>
    <cellStyle name="식_FinancialModel1108(2)_은행 - 원주기업도시Feasibility11_07_1_은행 - 원주기업도시Feasibility11_07_3_원주기업도시 data(정리2)_Raw Data_Raw Data" xfId="3738" xr:uid="{00000000-0005-0000-0000-0000B8060000}"/>
    <cellStyle name="식_FinancialModel1108(2)_은행 - 원주기업도시Feasibility11_07_1_은행 - 원주기업도시Feasibility11_07_3_원주기업도시 data(정리2)_Raw Data_Sales" xfId="5741" xr:uid="{00000000-0005-0000-0000-0000B9060000}"/>
    <cellStyle name="식_FinancialModel1108(2)_은행 - 원주기업도시Feasibility11_07_1_은행 - 원주기업도시Feasibility11_07_3_원주기업도시 data(정리2)_Raw Data_Sensitivity" xfId="7744" xr:uid="{00000000-0005-0000-0000-0000BA060000}"/>
    <cellStyle name="식_FinancialModel1108(2)_은행 - 원주기업도시Feasibility11_07_1_은행 - 원주기업도시Feasibility11_07_3_원주기업도시 data(정리2)_Sales" xfId="1715" xr:uid="{00000000-0005-0000-0000-0000BB060000}"/>
    <cellStyle name="식_FinancialModel1108(2)_은행 - 원주기업도시Feasibility11_07_1_은행 - 원주기업도시Feasibility11_07_3_원주기업도시 data(정리2)_Sales_1" xfId="5740" xr:uid="{00000000-0005-0000-0000-0000BC060000}"/>
    <cellStyle name="식_FinancialModel1108(2)_은행 - 원주기업도시Feasibility11_07_1_은행 - 원주기업도시Feasibility11_07_3_원주기업도시 data(정리2)_Sales_CF" xfId="9748" xr:uid="{00000000-0005-0000-0000-0000BD060000}"/>
    <cellStyle name="식_FinancialModel1108(2)_은행 - 원주기업도시Feasibility11_07_1_은행 - 원주기업도시Feasibility11_07_3_원주기업도시 data(정리2)_Sales_Raw Data" xfId="3739" xr:uid="{00000000-0005-0000-0000-0000BE060000}"/>
    <cellStyle name="식_FinancialModel1108(2)_은행 - 원주기업도시Feasibility11_07_1_은행 - 원주기업도시Feasibility11_07_3_원주기업도시 data(정리2)_Sales_Sales" xfId="5742" xr:uid="{00000000-0005-0000-0000-0000BF060000}"/>
    <cellStyle name="식_FinancialModel1108(2)_은행 - 원주기업도시Feasibility11_07_1_은행 - 원주기업도시Feasibility11_07_3_원주기업도시 data(정리2)_Sales_Sensitivity" xfId="7745" xr:uid="{00000000-0005-0000-0000-0000C0060000}"/>
    <cellStyle name="식_FinancialModel1108(2)_은행 - 원주기업도시Feasibility11_07_1_은행 - 원주기업도시Feasibility11_07_3_원주기업도시 data(정리2)_Sensitivity" xfId="7743" xr:uid="{00000000-0005-0000-0000-0000C1060000}"/>
    <cellStyle name="식_FinancialModel1108(2)_은행 - 원주기업도시Feasibility11_07_1_은행 - 원주기업도시Feasibility11_07_3_원주기업도시 data(정리2)_원주부하계산" xfId="1716" xr:uid="{00000000-0005-0000-0000-0000C2060000}"/>
    <cellStyle name="식_FinancialModel1108(2)_은행 - 원주기업도시Feasibility11_07_1_은행 - 원주기업도시Feasibility11_07_3_원주기업도시 data(정리2)_원주부하계산_CF" xfId="9749" xr:uid="{00000000-0005-0000-0000-0000C3060000}"/>
    <cellStyle name="식_FinancialModel1108(2)_은행 - 원주기업도시Feasibility11_07_1_은행 - 원주기업도시Feasibility11_07_3_원주기업도시 data(정리2)_원주부하계산_Raw Data" xfId="1717" xr:uid="{00000000-0005-0000-0000-0000C4060000}"/>
    <cellStyle name="식_FinancialModel1108(2)_은행 - 원주기업도시Feasibility11_07_1_은행 - 원주기업도시Feasibility11_07_3_원주기업도시 data(정리2)_원주부하계산_Raw Data_1" xfId="3740" xr:uid="{00000000-0005-0000-0000-0000C5060000}"/>
    <cellStyle name="식_FinancialModel1108(2)_은행 - 원주기업도시Feasibility11_07_1_은행 - 원주기업도시Feasibility11_07_3_원주기업도시 data(정리2)_원주부하계산_Raw Data_CF" xfId="9750" xr:uid="{00000000-0005-0000-0000-0000C6060000}"/>
    <cellStyle name="식_FinancialModel1108(2)_은행 - 원주기업도시Feasibility11_07_1_은행 - 원주기업도시Feasibility11_07_3_원주기업도시 data(정리2)_원주부하계산_Raw Data_Raw Data" xfId="3741" xr:uid="{00000000-0005-0000-0000-0000C7060000}"/>
    <cellStyle name="식_FinancialModel1108(2)_은행 - 원주기업도시Feasibility11_07_1_은행 - 원주기업도시Feasibility11_07_3_원주기업도시 data(정리2)_원주부하계산_Raw Data_Sales" xfId="5744" xr:uid="{00000000-0005-0000-0000-0000C8060000}"/>
    <cellStyle name="식_FinancialModel1108(2)_은행 - 원주기업도시Feasibility11_07_1_은행 - 원주기업도시Feasibility11_07_3_원주기업도시 data(정리2)_원주부하계산_Raw Data_Sensitivity" xfId="7747" xr:uid="{00000000-0005-0000-0000-0000C9060000}"/>
    <cellStyle name="식_FinancialModel1108(2)_은행 - 원주기업도시Feasibility11_07_1_은행 - 원주기업도시Feasibility11_07_3_원주기업도시 data(정리2)_원주부하계산_Sales" xfId="1718" xr:uid="{00000000-0005-0000-0000-0000CA060000}"/>
    <cellStyle name="식_FinancialModel1108(2)_은행 - 원주기업도시Feasibility11_07_1_은행 - 원주기업도시Feasibility11_07_3_원주기업도시 data(정리2)_원주부하계산_Sales_1" xfId="5743" xr:uid="{00000000-0005-0000-0000-0000CB060000}"/>
    <cellStyle name="식_FinancialModel1108(2)_은행 - 원주기업도시Feasibility11_07_1_은행 - 원주기업도시Feasibility11_07_3_원주기업도시 data(정리2)_원주부하계산_Sales_CF" xfId="9751" xr:uid="{00000000-0005-0000-0000-0000CC060000}"/>
    <cellStyle name="식_FinancialModel1108(2)_은행 - 원주기업도시Feasibility11_07_1_은행 - 원주기업도시Feasibility11_07_3_원주기업도시 data(정리2)_원주부하계산_Sales_Raw Data" xfId="3742" xr:uid="{00000000-0005-0000-0000-0000CD060000}"/>
    <cellStyle name="식_FinancialModel1108(2)_은행 - 원주기업도시Feasibility11_07_1_은행 - 원주기업도시Feasibility11_07_3_원주기업도시 data(정리2)_원주부하계산_Sales_Sales" xfId="5745" xr:uid="{00000000-0005-0000-0000-0000CE060000}"/>
    <cellStyle name="식_FinancialModel1108(2)_은행 - 원주기업도시Feasibility11_07_1_은행 - 원주기업도시Feasibility11_07_3_원주기업도시 data(정리2)_원주부하계산_Sales_Sensitivity" xfId="7748" xr:uid="{00000000-0005-0000-0000-0000CF060000}"/>
    <cellStyle name="식_FinancialModel1108(2)_은행 - 원주기업도시Feasibility11_07_1_은행 - 원주기업도시Feasibility11_07_3_원주기업도시 data(정리2)_원주부하계산_Sensitivity" xfId="7746" xr:uid="{00000000-0005-0000-0000-0000D0060000}"/>
    <cellStyle name="식_FinancialModel1108(2)_은행 - 원주기업도시Feasibility11_07_1_은행 - 원주기업도시Feasibility11_07_3_원주부하계산" xfId="1719" xr:uid="{00000000-0005-0000-0000-0000D1060000}"/>
    <cellStyle name="식_FinancialModel1108(2)_은행 - 원주기업도시Feasibility11_07_1_은행 - 원주기업도시Feasibility11_07_3_원주부하계산_CF" xfId="9752" xr:uid="{00000000-0005-0000-0000-0000D2060000}"/>
    <cellStyle name="식_FinancialModel1108(2)_은행 - 원주기업도시Feasibility11_07_1_은행 - 원주기업도시Feasibility11_07_3_원주부하계산_Raw Data" xfId="1720" xr:uid="{00000000-0005-0000-0000-0000D3060000}"/>
    <cellStyle name="식_FinancialModel1108(2)_은행 - 원주기업도시Feasibility11_07_1_은행 - 원주기업도시Feasibility11_07_3_원주부하계산_Raw Data_1" xfId="3743" xr:uid="{00000000-0005-0000-0000-0000D4060000}"/>
    <cellStyle name="식_FinancialModel1108(2)_은행 - 원주기업도시Feasibility11_07_1_은행 - 원주기업도시Feasibility11_07_3_원주부하계산_Raw Data_CF" xfId="9753" xr:uid="{00000000-0005-0000-0000-0000D5060000}"/>
    <cellStyle name="식_FinancialModel1108(2)_은행 - 원주기업도시Feasibility11_07_1_은행 - 원주기업도시Feasibility11_07_3_원주부하계산_Raw Data_Raw Data" xfId="3744" xr:uid="{00000000-0005-0000-0000-0000D6060000}"/>
    <cellStyle name="식_FinancialModel1108(2)_은행 - 원주기업도시Feasibility11_07_1_은행 - 원주기업도시Feasibility11_07_3_원주부하계산_Raw Data_Sales" xfId="5747" xr:uid="{00000000-0005-0000-0000-0000D7060000}"/>
    <cellStyle name="식_FinancialModel1108(2)_은행 - 원주기업도시Feasibility11_07_1_은행 - 원주기업도시Feasibility11_07_3_원주부하계산_Raw Data_Sensitivity" xfId="7750" xr:uid="{00000000-0005-0000-0000-0000D8060000}"/>
    <cellStyle name="식_FinancialModel1108(2)_은행 - 원주기업도시Feasibility11_07_1_은행 - 원주기업도시Feasibility11_07_3_원주부하계산_Sales" xfId="1721" xr:uid="{00000000-0005-0000-0000-0000D9060000}"/>
    <cellStyle name="식_FinancialModel1108(2)_은행 - 원주기업도시Feasibility11_07_1_은행 - 원주기업도시Feasibility11_07_3_원주부하계산_Sales_1" xfId="5746" xr:uid="{00000000-0005-0000-0000-0000DA060000}"/>
    <cellStyle name="식_FinancialModel1108(2)_은행 - 원주기업도시Feasibility11_07_1_은행 - 원주기업도시Feasibility11_07_3_원주부하계산_Sales_CF" xfId="9754" xr:uid="{00000000-0005-0000-0000-0000DB060000}"/>
    <cellStyle name="식_FinancialModel1108(2)_은행 - 원주기업도시Feasibility11_07_1_은행 - 원주기업도시Feasibility11_07_3_원주부하계산_Sales_Raw Data" xfId="3745" xr:uid="{00000000-0005-0000-0000-0000DC060000}"/>
    <cellStyle name="식_FinancialModel1108(2)_은행 - 원주기업도시Feasibility11_07_1_은행 - 원주기업도시Feasibility11_07_3_원주부하계산_Sales_Sales" xfId="5748" xr:uid="{00000000-0005-0000-0000-0000DD060000}"/>
    <cellStyle name="식_FinancialModel1108(2)_은행 - 원주기업도시Feasibility11_07_1_은행 - 원주기업도시Feasibility11_07_3_원주부하계산_Sales_Sensitivity" xfId="7751" xr:uid="{00000000-0005-0000-0000-0000DE060000}"/>
    <cellStyle name="식_FinancialModel1108(2)_은행 - 원주기업도시Feasibility11_07_1_은행 - 원주기업도시Feasibility11_07_3_원주부하계산_Sensitivity" xfId="7749" xr:uid="{00000000-0005-0000-0000-0000DF060000}"/>
    <cellStyle name="식_FM(7-12)" xfId="1722" xr:uid="{00000000-0005-0000-0000-0000E0060000}"/>
    <cellStyle name="식_FM(7-12)_CF" xfId="9755" xr:uid="{00000000-0005-0000-0000-0000E1060000}"/>
    <cellStyle name="식_FM(7-12)_Raw Data" xfId="3746" xr:uid="{00000000-0005-0000-0000-0000E2060000}"/>
    <cellStyle name="식_FM(7-12)_Sales" xfId="5749" xr:uid="{00000000-0005-0000-0000-0000E3060000}"/>
    <cellStyle name="식_FM(7-12)_Sensitivity" xfId="7752" xr:uid="{00000000-0005-0000-0000-0000E4060000}"/>
    <cellStyle name="식_FM(7-12)_VFM_102405_12" xfId="1723" xr:uid="{00000000-0005-0000-0000-0000E5060000}"/>
    <cellStyle name="식_FM(7-12)_VFM_102405_12_CF" xfId="9756" xr:uid="{00000000-0005-0000-0000-0000E6060000}"/>
    <cellStyle name="식_FM(7-12)_VFM_102405_12_Raw Data" xfId="3747" xr:uid="{00000000-0005-0000-0000-0000E7060000}"/>
    <cellStyle name="식_FM(7-12)_VFM_102405_12_Sales" xfId="5750" xr:uid="{00000000-0005-0000-0000-0000E8060000}"/>
    <cellStyle name="식_FM(7-12)_VFM_102405_12_Sensitivity" xfId="7753" xr:uid="{00000000-0005-0000-0000-0000E9060000}"/>
    <cellStyle name="식_FM0812(보성final)" xfId="1724" xr:uid="{00000000-0005-0000-0000-0000EA060000}"/>
    <cellStyle name="식_FM0812(보성final)_CF" xfId="9757" xr:uid="{00000000-0005-0000-0000-0000EB060000}"/>
    <cellStyle name="식_FM0812(보성final)_Raw Data" xfId="1725" xr:uid="{00000000-0005-0000-0000-0000EC060000}"/>
    <cellStyle name="식_FM0812(보성final)_Raw Data_1" xfId="3748" xr:uid="{00000000-0005-0000-0000-0000ED060000}"/>
    <cellStyle name="식_FM0812(보성final)_Raw Data_CF" xfId="9758" xr:uid="{00000000-0005-0000-0000-0000EE060000}"/>
    <cellStyle name="식_FM0812(보성final)_Raw Data_Raw Data" xfId="3749" xr:uid="{00000000-0005-0000-0000-0000EF060000}"/>
    <cellStyle name="식_FM0812(보성final)_Raw Data_Sales" xfId="5752" xr:uid="{00000000-0005-0000-0000-0000F0060000}"/>
    <cellStyle name="식_FM0812(보성final)_Raw Data_Sensitivity" xfId="7755" xr:uid="{00000000-0005-0000-0000-0000F1060000}"/>
    <cellStyle name="식_FM0812(보성final)_Sales" xfId="1726" xr:uid="{00000000-0005-0000-0000-0000F2060000}"/>
    <cellStyle name="식_FM0812(보성final)_Sales_1" xfId="5751" xr:uid="{00000000-0005-0000-0000-0000F3060000}"/>
    <cellStyle name="식_FM0812(보성final)_Sales_CF" xfId="9759" xr:uid="{00000000-0005-0000-0000-0000F4060000}"/>
    <cellStyle name="식_FM0812(보성final)_Sales_Raw Data" xfId="3750" xr:uid="{00000000-0005-0000-0000-0000F5060000}"/>
    <cellStyle name="식_FM0812(보성final)_Sales_Sales" xfId="5753" xr:uid="{00000000-0005-0000-0000-0000F6060000}"/>
    <cellStyle name="식_FM0812(보성final)_Sales_Sensitivity" xfId="7756" xr:uid="{00000000-0005-0000-0000-0000F7060000}"/>
    <cellStyle name="식_FM0812(보성final)_Sensitivity" xfId="7754" xr:uid="{00000000-0005-0000-0000-0000F8060000}"/>
    <cellStyle name="식_FM0812(보성final)_원주기업도시 data(정리2)" xfId="1727" xr:uid="{00000000-0005-0000-0000-0000F9060000}"/>
    <cellStyle name="식_FM0812(보성final)_원주기업도시 data(정리2)_CF" xfId="9760" xr:uid="{00000000-0005-0000-0000-0000FA060000}"/>
    <cellStyle name="식_FM0812(보성final)_원주기업도시 data(정리2)_Raw Data" xfId="1728" xr:uid="{00000000-0005-0000-0000-0000FB060000}"/>
    <cellStyle name="식_FM0812(보성final)_원주기업도시 data(정리2)_Raw Data_1" xfId="3751" xr:uid="{00000000-0005-0000-0000-0000FC060000}"/>
    <cellStyle name="식_FM0812(보성final)_원주기업도시 data(정리2)_Raw Data_CF" xfId="9761" xr:uid="{00000000-0005-0000-0000-0000FD060000}"/>
    <cellStyle name="식_FM0812(보성final)_원주기업도시 data(정리2)_Raw Data_Raw Data" xfId="3752" xr:uid="{00000000-0005-0000-0000-0000FE060000}"/>
    <cellStyle name="식_FM0812(보성final)_원주기업도시 data(정리2)_Raw Data_Sales" xfId="5755" xr:uid="{00000000-0005-0000-0000-0000FF060000}"/>
    <cellStyle name="식_FM0812(보성final)_원주기업도시 data(정리2)_Raw Data_Sensitivity" xfId="7758" xr:uid="{00000000-0005-0000-0000-000000070000}"/>
    <cellStyle name="식_FM0812(보성final)_원주기업도시 data(정리2)_Sales" xfId="1729" xr:uid="{00000000-0005-0000-0000-000001070000}"/>
    <cellStyle name="식_FM0812(보성final)_원주기업도시 data(정리2)_Sales_1" xfId="5754" xr:uid="{00000000-0005-0000-0000-000002070000}"/>
    <cellStyle name="식_FM0812(보성final)_원주기업도시 data(정리2)_Sales_CF" xfId="9762" xr:uid="{00000000-0005-0000-0000-000003070000}"/>
    <cellStyle name="식_FM0812(보성final)_원주기업도시 data(정리2)_Sales_Raw Data" xfId="3753" xr:uid="{00000000-0005-0000-0000-000004070000}"/>
    <cellStyle name="식_FM0812(보성final)_원주기업도시 data(정리2)_Sales_Sales" xfId="5756" xr:uid="{00000000-0005-0000-0000-000005070000}"/>
    <cellStyle name="식_FM0812(보성final)_원주기업도시 data(정리2)_Sales_Sensitivity" xfId="7759" xr:uid="{00000000-0005-0000-0000-000006070000}"/>
    <cellStyle name="식_FM0812(보성final)_원주기업도시 data(정리2)_Sensitivity" xfId="7757" xr:uid="{00000000-0005-0000-0000-000007070000}"/>
    <cellStyle name="식_FM0812(보성final)_원주기업도시 data(정리2)_원주부하계산" xfId="1730" xr:uid="{00000000-0005-0000-0000-000008070000}"/>
    <cellStyle name="식_FM0812(보성final)_원주기업도시 data(정리2)_원주부하계산_CF" xfId="9763" xr:uid="{00000000-0005-0000-0000-000009070000}"/>
    <cellStyle name="식_FM0812(보성final)_원주기업도시 data(정리2)_원주부하계산_Raw Data" xfId="1731" xr:uid="{00000000-0005-0000-0000-00000A070000}"/>
    <cellStyle name="식_FM0812(보성final)_원주기업도시 data(정리2)_원주부하계산_Raw Data_1" xfId="3754" xr:uid="{00000000-0005-0000-0000-00000B070000}"/>
    <cellStyle name="식_FM0812(보성final)_원주기업도시 data(정리2)_원주부하계산_Raw Data_CF" xfId="9764" xr:uid="{00000000-0005-0000-0000-00000C070000}"/>
    <cellStyle name="식_FM0812(보성final)_원주기업도시 data(정리2)_원주부하계산_Raw Data_Raw Data" xfId="3755" xr:uid="{00000000-0005-0000-0000-00000D070000}"/>
    <cellStyle name="식_FM0812(보성final)_원주기업도시 data(정리2)_원주부하계산_Raw Data_Sales" xfId="5758" xr:uid="{00000000-0005-0000-0000-00000E070000}"/>
    <cellStyle name="식_FM0812(보성final)_원주기업도시 data(정리2)_원주부하계산_Raw Data_Sensitivity" xfId="7761" xr:uid="{00000000-0005-0000-0000-00000F070000}"/>
    <cellStyle name="식_FM0812(보성final)_원주기업도시 data(정리2)_원주부하계산_Sales" xfId="1732" xr:uid="{00000000-0005-0000-0000-000010070000}"/>
    <cellStyle name="식_FM0812(보성final)_원주기업도시 data(정리2)_원주부하계산_Sales_1" xfId="5757" xr:uid="{00000000-0005-0000-0000-000011070000}"/>
    <cellStyle name="식_FM0812(보성final)_원주기업도시 data(정리2)_원주부하계산_Sales_CF" xfId="9765" xr:uid="{00000000-0005-0000-0000-000012070000}"/>
    <cellStyle name="식_FM0812(보성final)_원주기업도시 data(정리2)_원주부하계산_Sales_Raw Data" xfId="3756" xr:uid="{00000000-0005-0000-0000-000013070000}"/>
    <cellStyle name="식_FM0812(보성final)_원주기업도시 data(정리2)_원주부하계산_Sales_Sales" xfId="5759" xr:uid="{00000000-0005-0000-0000-000014070000}"/>
    <cellStyle name="식_FM0812(보성final)_원주기업도시 data(정리2)_원주부하계산_Sales_Sensitivity" xfId="7762" xr:uid="{00000000-0005-0000-0000-000015070000}"/>
    <cellStyle name="식_FM0812(보성final)_원주기업도시 data(정리2)_원주부하계산_Sensitivity" xfId="7760" xr:uid="{00000000-0005-0000-0000-000016070000}"/>
    <cellStyle name="식_FM0812(보성final)_원주부하계산" xfId="1733" xr:uid="{00000000-0005-0000-0000-000017070000}"/>
    <cellStyle name="식_FM0812(보성final)_원주부하계산_CF" xfId="9766" xr:uid="{00000000-0005-0000-0000-000018070000}"/>
    <cellStyle name="식_FM0812(보성final)_원주부하계산_Raw Data" xfId="1734" xr:uid="{00000000-0005-0000-0000-000019070000}"/>
    <cellStyle name="식_FM0812(보성final)_원주부하계산_Raw Data_1" xfId="3757" xr:uid="{00000000-0005-0000-0000-00001A070000}"/>
    <cellStyle name="식_FM0812(보성final)_원주부하계산_Raw Data_CF" xfId="9767" xr:uid="{00000000-0005-0000-0000-00001B070000}"/>
    <cellStyle name="식_FM0812(보성final)_원주부하계산_Raw Data_Raw Data" xfId="3758" xr:uid="{00000000-0005-0000-0000-00001C070000}"/>
    <cellStyle name="식_FM0812(보성final)_원주부하계산_Raw Data_Sales" xfId="5761" xr:uid="{00000000-0005-0000-0000-00001D070000}"/>
    <cellStyle name="식_FM0812(보성final)_원주부하계산_Raw Data_Sensitivity" xfId="7764" xr:uid="{00000000-0005-0000-0000-00001E070000}"/>
    <cellStyle name="식_FM0812(보성final)_원주부하계산_Sales" xfId="1735" xr:uid="{00000000-0005-0000-0000-00001F070000}"/>
    <cellStyle name="식_FM0812(보성final)_원주부하계산_Sales_1" xfId="5760" xr:uid="{00000000-0005-0000-0000-000020070000}"/>
    <cellStyle name="식_FM0812(보성final)_원주부하계산_Sales_CF" xfId="9768" xr:uid="{00000000-0005-0000-0000-000021070000}"/>
    <cellStyle name="식_FM0812(보성final)_원주부하계산_Sales_Raw Data" xfId="3759" xr:uid="{00000000-0005-0000-0000-000022070000}"/>
    <cellStyle name="식_FM0812(보성final)_원주부하계산_Sales_Sales" xfId="5762" xr:uid="{00000000-0005-0000-0000-000023070000}"/>
    <cellStyle name="식_FM0812(보성final)_원주부하계산_Sales_Sensitivity" xfId="7765" xr:uid="{00000000-0005-0000-0000-000024070000}"/>
    <cellStyle name="식_FM0812(보성final)_원주부하계산_Sensitivity" xfId="7763" xr:uid="{00000000-0005-0000-0000-000025070000}"/>
    <cellStyle name="식_FS_GC STP PJT_120805(2)_v4" xfId="1736" xr:uid="{00000000-0005-0000-0000-000026070000}"/>
    <cellStyle name="식_FS_GC STP PJT_120805(2)_v4_CF" xfId="9769" xr:uid="{00000000-0005-0000-0000-000027070000}"/>
    <cellStyle name="식_FS_GC STP PJT_120805(2)_v4_Raw Data" xfId="3760" xr:uid="{00000000-0005-0000-0000-000028070000}"/>
    <cellStyle name="식_FS_GC STP PJT_120805(2)_v4_Sales" xfId="5763" xr:uid="{00000000-0005-0000-0000-000029070000}"/>
    <cellStyle name="식_FS_GC STP PJT_120805(2)_v4_Sensitivity" xfId="7766" xr:uid="{00000000-0005-0000-0000-00002A070000}"/>
    <cellStyle name="식_FS_GC STP PJT_120805_v5" xfId="1737" xr:uid="{00000000-0005-0000-0000-00002B070000}"/>
    <cellStyle name="식_FS_GC STP PJT_120805_v5_CF" xfId="9770" xr:uid="{00000000-0005-0000-0000-00002C070000}"/>
    <cellStyle name="식_FS_GC STP PJT_120805_v5_Raw Data" xfId="3761" xr:uid="{00000000-0005-0000-0000-00002D070000}"/>
    <cellStyle name="식_FS_GC STP PJT_120805_v5_Sales" xfId="5764" xr:uid="{00000000-0005-0000-0000-00002E070000}"/>
    <cellStyle name="식_FS_GC STP PJT_120805_v5_Sensitivity" xfId="7767" xr:uid="{00000000-0005-0000-0000-00002F070000}"/>
    <cellStyle name="식_FS_GC STP PJT_121705_v5" xfId="1738" xr:uid="{00000000-0005-0000-0000-000030070000}"/>
    <cellStyle name="식_FS_GC STP PJT_121705_v5_CF" xfId="9771" xr:uid="{00000000-0005-0000-0000-000031070000}"/>
    <cellStyle name="식_FS_GC STP PJT_121705_v5_Raw Data" xfId="3762" xr:uid="{00000000-0005-0000-0000-000032070000}"/>
    <cellStyle name="식_FS_GC STP PJT_121705_v5_Sales" xfId="5765" xr:uid="{00000000-0005-0000-0000-000033070000}"/>
    <cellStyle name="식_FS_GC STP PJT_121705_v5_Sensitivity" xfId="7768" xr:uid="{00000000-0005-0000-0000-000034070000}"/>
    <cellStyle name="식_FS_GC STP PJT_122605(최종모델 작업)_v12" xfId="1739" xr:uid="{00000000-0005-0000-0000-000035070000}"/>
    <cellStyle name="식_FS_GC STP PJT_122605(최종모델 작업)_v12_CF" xfId="9772" xr:uid="{00000000-0005-0000-0000-000036070000}"/>
    <cellStyle name="식_FS_GC STP PJT_122605(최종모델 작업)_v12_Raw Data" xfId="3763" xr:uid="{00000000-0005-0000-0000-000037070000}"/>
    <cellStyle name="식_FS_GC STP PJT_122605(최종모델 작업)_v12_Sales" xfId="5766" xr:uid="{00000000-0005-0000-0000-000038070000}"/>
    <cellStyle name="식_FS_GC STP PJT_122605(최종모델 작업)_v12_Sensitivity" xfId="7769" xr:uid="{00000000-0005-0000-0000-000039070000}"/>
    <cellStyle name="식_FS_KJ STP PJT_070406_v2" xfId="440" xr:uid="{00000000-0005-0000-0000-00003A070000}"/>
    <cellStyle name="식_FS_KJ STP PJT_070406_v2 2" xfId="1740" xr:uid="{00000000-0005-0000-0000-00003B070000}"/>
    <cellStyle name="식_FS_KJ STP PJT_070406_v2_CF" xfId="9773" xr:uid="{00000000-0005-0000-0000-00003C070000}"/>
    <cellStyle name="식_FS_KJ STP PJT_070406_v2_FS_KJ STP PJT_071006" xfId="441" xr:uid="{00000000-0005-0000-0000-00003D070000}"/>
    <cellStyle name="식_FS_KJ STP PJT_070406_v2_FS_KJ STP PJT_071006 2" xfId="1741" xr:uid="{00000000-0005-0000-0000-00003E070000}"/>
    <cellStyle name="식_FS_KJ STP PJT_070406_v2_FS_KJ STP PJT_071006_CF" xfId="9774" xr:uid="{00000000-0005-0000-0000-00003F070000}"/>
    <cellStyle name="식_FS_KJ STP PJT_070406_v2_FS_KJ STP PJT_071006_FS_KJ STP PJT_071406_v2" xfId="442" xr:uid="{00000000-0005-0000-0000-000040070000}"/>
    <cellStyle name="식_FS_KJ STP PJT_070406_v2_FS_KJ STP PJT_071006_FS_KJ STP PJT_071406_v2 2" xfId="1742" xr:uid="{00000000-0005-0000-0000-000041070000}"/>
    <cellStyle name="식_FS_KJ STP PJT_070406_v2_FS_KJ STP PJT_071006_FS_KJ STP PJT_071406_v2_CF" xfId="9775" xr:uid="{00000000-0005-0000-0000-000042070000}"/>
    <cellStyle name="식_FS_KJ STP PJT_070406_v2_FS_KJ STP PJT_071006_FS_KJ STP PJT_071406_v2_FS_KW STP PJT_민감도" xfId="443" xr:uid="{00000000-0005-0000-0000-000043070000}"/>
    <cellStyle name="식_FS_KJ STP PJT_070406_v2_FS_KJ STP PJT_071006_FS_KJ STP PJT_071406_v2_FS_KW STP PJT_민감도 2" xfId="12478" xr:uid="{00000000-0005-0000-0000-000044070000}"/>
    <cellStyle name="식_FS_KJ STP PJT_070406_v2_FS_KJ STP PJT_071006_FS_KJ STP PJT_071406_v2_FS_KW STP PJT_민감도 3" xfId="11674" xr:uid="{00000000-0005-0000-0000-000045070000}"/>
    <cellStyle name="식_FS_KJ STP PJT_070406_v2_FS_KJ STP PJT_071006_FS_KJ STP PJT_071406_v2_FS_KW STP PJT_민감도_FS_KW STP PJT_081606_민감도_v1(정)" xfId="444" xr:uid="{00000000-0005-0000-0000-000046070000}"/>
    <cellStyle name="식_FS_KJ STP PJT_070406_v2_FS_KJ STP PJT_071006_FS_KJ STP PJT_071406_v2_FS_KW STP PJT_민감도_FS_KW STP PJT_081606_민감도_v1(정) 2" xfId="12479" xr:uid="{00000000-0005-0000-0000-000047070000}"/>
    <cellStyle name="식_FS_KJ STP PJT_070406_v2_FS_KJ STP PJT_071006_FS_KJ STP PJT_071406_v2_FS_KW STP PJT_민감도_FS_KW STP PJT_081606_민감도_v1(정) 3" xfId="11675" xr:uid="{00000000-0005-0000-0000-000048070000}"/>
    <cellStyle name="식_FS_KJ STP PJT_070406_v2_FS_KJ STP PJT_071006_FS_KJ STP PJT_071406_v2_FS_KW STP PJT_민감도_FS_KW STP PJT_081606_민감도_v1(정)_평가점수(인천BTL2인)0323VER2" xfId="445" xr:uid="{00000000-0005-0000-0000-000049070000}"/>
    <cellStyle name="식_FS_KJ STP PJT_070406_v2_FS_KJ STP PJT_071006_FS_KJ STP PJT_071406_v2_FS_KW STP PJT_민감도_FS_KW STP PJT_081606_민감도_v1(정)_평가점수(인천BTL2인)0323VER2 2" xfId="12480" xr:uid="{00000000-0005-0000-0000-00004A070000}"/>
    <cellStyle name="식_FS_KJ STP PJT_070406_v2_FS_KJ STP PJT_071006_FS_KJ STP PJT_071406_v2_FS_KW STP PJT_민감도_FS_KW STP PJT_081606_민감도_v1(정)_평가점수(인천BTL2인)0323VER2 3" xfId="11676" xr:uid="{00000000-0005-0000-0000-00004B070000}"/>
    <cellStyle name="식_FS_KJ STP PJT_070406_v2_FS_KJ STP PJT_071006_FS_KJ STP PJT_071406_v2_FS_KW STP PJT_민감도_민감도분석(인천)-3(정)" xfId="446" xr:uid="{00000000-0005-0000-0000-00004C070000}"/>
    <cellStyle name="식_FS_KJ STP PJT_070406_v2_FS_KJ STP PJT_071006_FS_KJ STP PJT_071406_v2_FS_KW STP PJT_민감도_민감도분석(인천)-3(정) 2" xfId="12481" xr:uid="{00000000-0005-0000-0000-00004D070000}"/>
    <cellStyle name="식_FS_KJ STP PJT_070406_v2_FS_KJ STP PJT_071006_FS_KJ STP PJT_071406_v2_FS_KW STP PJT_민감도_민감도분석(인천)-3(정) 3" xfId="11677" xr:uid="{00000000-0005-0000-0000-00004E070000}"/>
    <cellStyle name="식_FS_KJ STP PJT_070406_v2_FS_KJ STP PJT_071006_FS_KJ STP PJT_071406_v2_FS_KW STP PJT_민감도_사업분석(인천)0401" xfId="447" xr:uid="{00000000-0005-0000-0000-00004F070000}"/>
    <cellStyle name="식_FS_KJ STP PJT_070406_v2_FS_KJ STP PJT_071006_FS_KJ STP PJT_071406_v2_FS_KW STP PJT_민감도_사업분석(인천)0401 2" xfId="12482" xr:uid="{00000000-0005-0000-0000-000050070000}"/>
    <cellStyle name="식_FS_KJ STP PJT_070406_v2_FS_KJ STP PJT_071006_FS_KJ STP PJT_071406_v2_FS_KW STP PJT_민감도_사업분석(인천)0401 3" xfId="11678" xr:uid="{00000000-0005-0000-0000-000051070000}"/>
    <cellStyle name="식_FS_KJ STP PJT_070406_v2_FS_KJ STP PJT_071006_FS_KJ STP PJT_071406_v2_Raw Data" xfId="3766" xr:uid="{00000000-0005-0000-0000-000052070000}"/>
    <cellStyle name="식_FS_KJ STP PJT_070406_v2_FS_KJ STP PJT_071006_FS_KJ STP PJT_071406_v2_Sales" xfId="5769" xr:uid="{00000000-0005-0000-0000-000053070000}"/>
    <cellStyle name="식_FS_KJ STP PJT_070406_v2_FS_KJ STP PJT_071006_FS_KJ STP PJT_071406_v2_Sensitivity" xfId="7772" xr:uid="{00000000-0005-0000-0000-000054070000}"/>
    <cellStyle name="식_FS_KJ STP PJT_070406_v2_FS_KJ STP PJT_071006_FS_KJ STP PJT_071406_v2_민감도분석" xfId="448" xr:uid="{00000000-0005-0000-0000-000055070000}"/>
    <cellStyle name="식_FS_KJ STP PJT_070406_v2_FS_KJ STP PJT_071006_FS_KJ STP PJT_071406_v2_민감도분석 2" xfId="12483" xr:uid="{00000000-0005-0000-0000-000056070000}"/>
    <cellStyle name="식_FS_KJ STP PJT_070406_v2_FS_KJ STP PJT_071006_FS_KJ STP PJT_071406_v2_민감도분석 3" xfId="11679" xr:uid="{00000000-0005-0000-0000-000057070000}"/>
    <cellStyle name="식_FS_KJ STP PJT_070406_v2_FS_KJ STP PJT_071006_FS_KJ STP PJT_071406_v2_민감도분석_FS_KW STP PJT_081606_민감도_v1(정)" xfId="449" xr:uid="{00000000-0005-0000-0000-000058070000}"/>
    <cellStyle name="식_FS_KJ STP PJT_070406_v2_FS_KJ STP PJT_071006_FS_KJ STP PJT_071406_v2_민감도분석_FS_KW STP PJT_081606_민감도_v1(정) 2" xfId="12484" xr:uid="{00000000-0005-0000-0000-000059070000}"/>
    <cellStyle name="식_FS_KJ STP PJT_070406_v2_FS_KJ STP PJT_071006_FS_KJ STP PJT_071406_v2_민감도분석_FS_KW STP PJT_081606_민감도_v1(정) 3" xfId="11680" xr:uid="{00000000-0005-0000-0000-00005A070000}"/>
    <cellStyle name="식_FS_KJ STP PJT_070406_v2_FS_KJ STP PJT_071006_FS_KJ STP PJT_071406_v2_민감도분석_FS_KW STP PJT_081606_민감도_v1(정)_평가점수(인천BTL2인)0323VER2" xfId="450" xr:uid="{00000000-0005-0000-0000-00005B070000}"/>
    <cellStyle name="식_FS_KJ STP PJT_070406_v2_FS_KJ STP PJT_071006_FS_KJ STP PJT_071406_v2_민감도분석_FS_KW STP PJT_081606_민감도_v1(정)_평가점수(인천BTL2인)0323VER2 2" xfId="12485" xr:uid="{00000000-0005-0000-0000-00005C070000}"/>
    <cellStyle name="식_FS_KJ STP PJT_070406_v2_FS_KJ STP PJT_071006_FS_KJ STP PJT_071406_v2_민감도분석_FS_KW STP PJT_081606_민감도_v1(정)_평가점수(인천BTL2인)0323VER2 3" xfId="11681" xr:uid="{00000000-0005-0000-0000-00005D070000}"/>
    <cellStyle name="식_FS_KJ STP PJT_070406_v2_FS_KJ STP PJT_071006_FS_KJ STP PJT_071406_v2_민감도분석_FS_KW STP PJT_082306" xfId="451" xr:uid="{00000000-0005-0000-0000-00005E070000}"/>
    <cellStyle name="식_FS_KJ STP PJT_070406_v2_FS_KJ STP PJT_071006_FS_KJ STP PJT_071406_v2_민감도분석_FS_KW STP PJT_082306 2" xfId="12486" xr:uid="{00000000-0005-0000-0000-00005F070000}"/>
    <cellStyle name="식_FS_KJ STP PJT_070406_v2_FS_KJ STP PJT_071006_FS_KJ STP PJT_071406_v2_민감도분석_FS_KW STP PJT_082306 3" xfId="11682" xr:uid="{00000000-0005-0000-0000-000060070000}"/>
    <cellStyle name="식_FS_KJ STP PJT_070406_v2_FS_KJ STP PJT_071006_FS_KJ STP PJT_071406_v2_민감도분석_FS_KW STP PJT_082306_full_v1(정)" xfId="452" xr:uid="{00000000-0005-0000-0000-000061070000}"/>
    <cellStyle name="식_FS_KJ STP PJT_070406_v2_FS_KJ STP PJT_071006_FS_KJ STP PJT_071406_v2_민감도분석_FS_KW STP PJT_082306_full_v1(정) 2" xfId="12487" xr:uid="{00000000-0005-0000-0000-000062070000}"/>
    <cellStyle name="식_FS_KJ STP PJT_070406_v2_FS_KJ STP PJT_071006_FS_KJ STP PJT_071406_v2_민감도분석_FS_KW STP PJT_082306_full_v1(정) 3" xfId="11683" xr:uid="{00000000-0005-0000-0000-000063070000}"/>
    <cellStyle name="식_FS_KJ STP PJT_070406_v2_FS_KJ STP PJT_071006_FS_KJ STP PJT_071406_v2_민감도분석_FS_KW STP PJT_082306_full_v1(정)_평가점수(인천BTL2인)0323VER2" xfId="453" xr:uid="{00000000-0005-0000-0000-000064070000}"/>
    <cellStyle name="식_FS_KJ STP PJT_070406_v2_FS_KJ STP PJT_071006_FS_KJ STP PJT_071406_v2_민감도분석_FS_KW STP PJT_082306_full_v1(정)_평가점수(인천BTL2인)0323VER2 2" xfId="12488" xr:uid="{00000000-0005-0000-0000-000065070000}"/>
    <cellStyle name="식_FS_KJ STP PJT_070406_v2_FS_KJ STP PJT_071006_FS_KJ STP PJT_071406_v2_민감도분석_FS_KW STP PJT_082306_full_v1(정)_평가점수(인천BTL2인)0323VER2 3" xfId="11684" xr:uid="{00000000-0005-0000-0000-000066070000}"/>
    <cellStyle name="식_FS_KJ STP PJT_070406_v2_FS_KJ STP PJT_071006_FS_KJ STP PJT_071406_v2_민감도분석_FS_KW STP PJT_082306_평가점수(인천BTL2인)0323VER2" xfId="454" xr:uid="{00000000-0005-0000-0000-000067070000}"/>
    <cellStyle name="식_FS_KJ STP PJT_070406_v2_FS_KJ STP PJT_071006_FS_KJ STP PJT_071406_v2_민감도분석_FS_KW STP PJT_082306_평가점수(인천BTL2인)0323VER2 2" xfId="12489" xr:uid="{00000000-0005-0000-0000-000068070000}"/>
    <cellStyle name="식_FS_KJ STP PJT_070406_v2_FS_KJ STP PJT_071006_FS_KJ STP PJT_071406_v2_민감도분석_FS_KW STP PJT_082306_평가점수(인천BTL2인)0323VER2 3" xfId="11685" xr:uid="{00000000-0005-0000-0000-000069070000}"/>
    <cellStyle name="식_FS_KJ STP PJT_070406_v2_FS_KJ STP PJT_071006_FS_KJ STP PJT_071406_v2_민감도분석_FS_KW STP PJT_민감도" xfId="455" xr:uid="{00000000-0005-0000-0000-00006A070000}"/>
    <cellStyle name="식_FS_KJ STP PJT_070406_v2_FS_KJ STP PJT_071006_FS_KJ STP PJT_071406_v2_민감도분석_FS_KW STP PJT_민감도 2" xfId="12490" xr:uid="{00000000-0005-0000-0000-00006B070000}"/>
    <cellStyle name="식_FS_KJ STP PJT_070406_v2_FS_KJ STP PJT_071006_FS_KJ STP PJT_071406_v2_민감도분석_FS_KW STP PJT_민감도 3" xfId="11686" xr:uid="{00000000-0005-0000-0000-00006C070000}"/>
    <cellStyle name="식_FS_KJ STP PJT_070406_v2_FS_KJ STP PJT_071006_FS_KJ STP PJT_071406_v2_민감도분석_FS_KW STP PJT_민감도_평가점수(인천BTL2인)0323VER2" xfId="456" xr:uid="{00000000-0005-0000-0000-00006D070000}"/>
    <cellStyle name="식_FS_KJ STP PJT_070406_v2_FS_KJ STP PJT_071006_FS_KJ STP PJT_071406_v2_민감도분석_FS_KW STP PJT_민감도_평가점수(인천BTL2인)0323VER2 2" xfId="12491" xr:uid="{00000000-0005-0000-0000-00006E070000}"/>
    <cellStyle name="식_FS_KJ STP PJT_070406_v2_FS_KJ STP PJT_071006_FS_KJ STP PJT_071406_v2_민감도분석_FS_KW STP PJT_민감도_평가점수(인천BTL2인)0323VER2 3" xfId="11687" xr:uid="{00000000-0005-0000-0000-00006F070000}"/>
    <cellStyle name="식_FS_KJ STP PJT_070406_v2_FS_KJ STP PJT_071006_FS_KJ STP PJT_071406_v2_민감도분석_민감도분석(인천)-3(정)" xfId="457" xr:uid="{00000000-0005-0000-0000-000070070000}"/>
    <cellStyle name="식_FS_KJ STP PJT_070406_v2_FS_KJ STP PJT_071006_FS_KJ STP PJT_071406_v2_민감도분석_민감도분석(인천)-3(정) 2" xfId="12492" xr:uid="{00000000-0005-0000-0000-000071070000}"/>
    <cellStyle name="식_FS_KJ STP PJT_070406_v2_FS_KJ STP PJT_071006_FS_KJ STP PJT_071406_v2_민감도분석_민감도분석(인천)-3(정) 3" xfId="11688" xr:uid="{00000000-0005-0000-0000-000072070000}"/>
    <cellStyle name="식_FS_KJ STP PJT_070406_v2_FS_KJ STP PJT_071006_FS_KJ STP PJT_071406_v2_민감도분석_사업분석(인천)0401" xfId="458" xr:uid="{00000000-0005-0000-0000-000073070000}"/>
    <cellStyle name="식_FS_KJ STP PJT_070406_v2_FS_KJ STP PJT_071006_FS_KJ STP PJT_071406_v2_민감도분석_사업분석(인천)0401 2" xfId="12493" xr:uid="{00000000-0005-0000-0000-000074070000}"/>
    <cellStyle name="식_FS_KJ STP PJT_070406_v2_FS_KJ STP PJT_071006_FS_KJ STP PJT_071406_v2_민감도분석_사업분석(인천)0401 3" xfId="11689" xr:uid="{00000000-0005-0000-0000-000075070000}"/>
    <cellStyle name="식_FS_KJ STP PJT_070406_v2_FS_KJ STP PJT_071006_FS_KJ STP PJT_071406_v2_평가점수(인천BTL2인)0323VER2" xfId="459" xr:uid="{00000000-0005-0000-0000-000076070000}"/>
    <cellStyle name="식_FS_KJ STP PJT_070406_v2_FS_KJ STP PJT_071006_FS_KJ STP PJT_071406_v2_평가점수(인천BTL2인)0323VER2 2" xfId="12494" xr:uid="{00000000-0005-0000-0000-000077070000}"/>
    <cellStyle name="식_FS_KJ STP PJT_070406_v2_FS_KJ STP PJT_071006_FS_KJ STP PJT_071406_v2_평가점수(인천BTL2인)0323VER2 3" xfId="11690" xr:uid="{00000000-0005-0000-0000-000078070000}"/>
    <cellStyle name="식_FS_KJ STP PJT_070406_v2_FS_KJ STP PJT_071006_FS_KW STP PJT_081306" xfId="460" xr:uid="{00000000-0005-0000-0000-000079070000}"/>
    <cellStyle name="식_FS_KJ STP PJT_070406_v2_FS_KJ STP PJT_071006_FS_KW STP PJT_081306 2" xfId="12495" xr:uid="{00000000-0005-0000-0000-00007A070000}"/>
    <cellStyle name="식_FS_KJ STP PJT_070406_v2_FS_KJ STP PJT_071006_FS_KW STP PJT_081306 3" xfId="11691" xr:uid="{00000000-0005-0000-0000-00007B070000}"/>
    <cellStyle name="식_FS_KJ STP PJT_070406_v2_FS_KJ STP PJT_071006_FS_KW STP PJT_081306_FS_KW STP PJT_민감도" xfId="461" xr:uid="{00000000-0005-0000-0000-00007C070000}"/>
    <cellStyle name="식_FS_KJ STP PJT_070406_v2_FS_KJ STP PJT_071006_FS_KW STP PJT_081306_FS_KW STP PJT_민감도 2" xfId="12496" xr:uid="{00000000-0005-0000-0000-00007D070000}"/>
    <cellStyle name="식_FS_KJ STP PJT_070406_v2_FS_KJ STP PJT_071006_FS_KW STP PJT_081306_FS_KW STP PJT_민감도 3" xfId="11692" xr:uid="{00000000-0005-0000-0000-00007E070000}"/>
    <cellStyle name="식_FS_KJ STP PJT_070406_v2_FS_KJ STP PJT_071006_FS_KW STP PJT_081306_FS_KW STP PJT_민감도_FS_KW STP PJT_081606_민감도_v1(정)" xfId="462" xr:uid="{00000000-0005-0000-0000-00007F070000}"/>
    <cellStyle name="식_FS_KJ STP PJT_070406_v2_FS_KJ STP PJT_071006_FS_KW STP PJT_081306_FS_KW STP PJT_민감도_FS_KW STP PJT_081606_민감도_v1(정) 2" xfId="12497" xr:uid="{00000000-0005-0000-0000-000080070000}"/>
    <cellStyle name="식_FS_KJ STP PJT_070406_v2_FS_KJ STP PJT_071006_FS_KW STP PJT_081306_FS_KW STP PJT_민감도_FS_KW STP PJT_081606_민감도_v1(정) 3" xfId="11693" xr:uid="{00000000-0005-0000-0000-000081070000}"/>
    <cellStyle name="식_FS_KJ STP PJT_070406_v2_FS_KJ STP PJT_071006_FS_KW STP PJT_081306_FS_KW STP PJT_민감도_FS_KW STP PJT_081606_민감도_v1(정)_평가점수(인천BTL2인)0323VER2" xfId="463" xr:uid="{00000000-0005-0000-0000-000082070000}"/>
    <cellStyle name="식_FS_KJ STP PJT_070406_v2_FS_KJ STP PJT_071006_FS_KW STP PJT_081306_FS_KW STP PJT_민감도_FS_KW STP PJT_081606_민감도_v1(정)_평가점수(인천BTL2인)0323VER2 2" xfId="12498" xr:uid="{00000000-0005-0000-0000-000083070000}"/>
    <cellStyle name="식_FS_KJ STP PJT_070406_v2_FS_KJ STP PJT_071006_FS_KW STP PJT_081306_FS_KW STP PJT_민감도_FS_KW STP PJT_081606_민감도_v1(정)_평가점수(인천BTL2인)0323VER2 3" xfId="11694" xr:uid="{00000000-0005-0000-0000-000084070000}"/>
    <cellStyle name="식_FS_KJ STP PJT_070406_v2_FS_KJ STP PJT_071006_FS_KW STP PJT_081306_FS_KW STP PJT_민감도_민감도분석(인천)-3(정)" xfId="464" xr:uid="{00000000-0005-0000-0000-000085070000}"/>
    <cellStyle name="식_FS_KJ STP PJT_070406_v2_FS_KJ STP PJT_071006_FS_KW STP PJT_081306_FS_KW STP PJT_민감도_민감도분석(인천)-3(정) 2" xfId="12499" xr:uid="{00000000-0005-0000-0000-000086070000}"/>
    <cellStyle name="식_FS_KJ STP PJT_070406_v2_FS_KJ STP PJT_071006_FS_KW STP PJT_081306_FS_KW STP PJT_민감도_민감도분석(인천)-3(정) 3" xfId="11695" xr:uid="{00000000-0005-0000-0000-000087070000}"/>
    <cellStyle name="식_FS_KJ STP PJT_070406_v2_FS_KJ STP PJT_071006_FS_KW STP PJT_081306_FS_KW STP PJT_민감도_사업분석(인천)0401" xfId="465" xr:uid="{00000000-0005-0000-0000-000088070000}"/>
    <cellStyle name="식_FS_KJ STP PJT_070406_v2_FS_KJ STP PJT_071006_FS_KW STP PJT_081306_FS_KW STP PJT_민감도_사업분석(인천)0401 2" xfId="12500" xr:uid="{00000000-0005-0000-0000-000089070000}"/>
    <cellStyle name="식_FS_KJ STP PJT_070406_v2_FS_KJ STP PJT_071006_FS_KW STP PJT_081306_FS_KW STP PJT_민감도_사업분석(인천)0401 3" xfId="11696" xr:uid="{00000000-0005-0000-0000-00008A070000}"/>
    <cellStyle name="식_FS_KJ STP PJT_070406_v2_FS_KJ STP PJT_071006_FS_KW STP PJT_081306_평가점수(인천BTL2인)0323VER2" xfId="466" xr:uid="{00000000-0005-0000-0000-00008B070000}"/>
    <cellStyle name="식_FS_KJ STP PJT_070406_v2_FS_KJ STP PJT_071006_FS_KW STP PJT_081306_평가점수(인천BTL2인)0323VER2 2" xfId="12501" xr:uid="{00000000-0005-0000-0000-00008C070000}"/>
    <cellStyle name="식_FS_KJ STP PJT_070406_v2_FS_KJ STP PJT_071006_FS_KW STP PJT_081306_평가점수(인천BTL2인)0323VER2 3" xfId="11697" xr:uid="{00000000-0005-0000-0000-00008D070000}"/>
    <cellStyle name="식_FS_KJ STP PJT_070406_v2_FS_KJ STP PJT_071006_FS_KW STP PJT_081606_민감도_v1(정)" xfId="467" xr:uid="{00000000-0005-0000-0000-00008E070000}"/>
    <cellStyle name="식_FS_KJ STP PJT_070406_v2_FS_KJ STP PJT_071006_FS_KW STP PJT_081606_민감도_v1(정) 2" xfId="12502" xr:uid="{00000000-0005-0000-0000-00008F070000}"/>
    <cellStyle name="식_FS_KJ STP PJT_070406_v2_FS_KJ STP PJT_071006_FS_KW STP PJT_081606_민감도_v1(정) 3" xfId="11698" xr:uid="{00000000-0005-0000-0000-000090070000}"/>
    <cellStyle name="식_FS_KJ STP PJT_070406_v2_FS_KJ STP PJT_071006_FS_KW STP PJT_081606_민감도_v1(정)_평가점수(인천BTL2인)0323VER2" xfId="468" xr:uid="{00000000-0005-0000-0000-000091070000}"/>
    <cellStyle name="식_FS_KJ STP PJT_070406_v2_FS_KJ STP PJT_071006_FS_KW STP PJT_081606_민감도_v1(정)_평가점수(인천BTL2인)0323VER2 2" xfId="12503" xr:uid="{00000000-0005-0000-0000-000092070000}"/>
    <cellStyle name="식_FS_KJ STP PJT_070406_v2_FS_KJ STP PJT_071006_FS_KW STP PJT_081606_민감도_v1(정)_평가점수(인천BTL2인)0323VER2 3" xfId="11699" xr:uid="{00000000-0005-0000-0000-000093070000}"/>
    <cellStyle name="식_FS_KJ STP PJT_070406_v2_FS_KJ STP PJT_071006_FS_KW STP PJT_082306" xfId="469" xr:uid="{00000000-0005-0000-0000-000094070000}"/>
    <cellStyle name="식_FS_KJ STP PJT_070406_v2_FS_KJ STP PJT_071006_FS_KW STP PJT_082306 2" xfId="12504" xr:uid="{00000000-0005-0000-0000-000095070000}"/>
    <cellStyle name="식_FS_KJ STP PJT_070406_v2_FS_KJ STP PJT_071006_FS_KW STP PJT_082306 3" xfId="11700" xr:uid="{00000000-0005-0000-0000-000096070000}"/>
    <cellStyle name="식_FS_KJ STP PJT_070406_v2_FS_KJ STP PJT_071006_FS_KW STP PJT_082306_full_v1(정)" xfId="470" xr:uid="{00000000-0005-0000-0000-000097070000}"/>
    <cellStyle name="식_FS_KJ STP PJT_070406_v2_FS_KJ STP PJT_071006_FS_KW STP PJT_082306_full_v1(정) 2" xfId="12505" xr:uid="{00000000-0005-0000-0000-000098070000}"/>
    <cellStyle name="식_FS_KJ STP PJT_070406_v2_FS_KJ STP PJT_071006_FS_KW STP PJT_082306_full_v1(정) 3" xfId="11701" xr:uid="{00000000-0005-0000-0000-000099070000}"/>
    <cellStyle name="식_FS_KJ STP PJT_070406_v2_FS_KJ STP PJT_071006_FS_KW STP PJT_082306_full_v1(정)_평가점수(인천BTL2인)0323VER2" xfId="471" xr:uid="{00000000-0005-0000-0000-00009A070000}"/>
    <cellStyle name="식_FS_KJ STP PJT_070406_v2_FS_KJ STP PJT_071006_FS_KW STP PJT_082306_full_v1(정)_평가점수(인천BTL2인)0323VER2 2" xfId="12506" xr:uid="{00000000-0005-0000-0000-00009B070000}"/>
    <cellStyle name="식_FS_KJ STP PJT_070406_v2_FS_KJ STP PJT_071006_FS_KW STP PJT_082306_full_v1(정)_평가점수(인천BTL2인)0323VER2 3" xfId="11702" xr:uid="{00000000-0005-0000-0000-00009C070000}"/>
    <cellStyle name="식_FS_KJ STP PJT_070406_v2_FS_KJ STP PJT_071006_FS_KW STP PJT_082306_평가점수(인천BTL2인)0323VER2" xfId="472" xr:uid="{00000000-0005-0000-0000-00009D070000}"/>
    <cellStyle name="식_FS_KJ STP PJT_070406_v2_FS_KJ STP PJT_071006_FS_KW STP PJT_082306_평가점수(인천BTL2인)0323VER2 2" xfId="12507" xr:uid="{00000000-0005-0000-0000-00009E070000}"/>
    <cellStyle name="식_FS_KJ STP PJT_070406_v2_FS_KJ STP PJT_071006_FS_KW STP PJT_082306_평가점수(인천BTL2인)0323VER2 3" xfId="11703" xr:uid="{00000000-0005-0000-0000-00009F070000}"/>
    <cellStyle name="식_FS_KJ STP PJT_070406_v2_FS_KJ STP PJT_071006_FS_KW STP PJT_민감도" xfId="473" xr:uid="{00000000-0005-0000-0000-0000A0070000}"/>
    <cellStyle name="식_FS_KJ STP PJT_070406_v2_FS_KJ STP PJT_071006_FS_KW STP PJT_민감도 2" xfId="12508" xr:uid="{00000000-0005-0000-0000-0000A1070000}"/>
    <cellStyle name="식_FS_KJ STP PJT_070406_v2_FS_KJ STP PJT_071006_FS_KW STP PJT_민감도 3" xfId="11704" xr:uid="{00000000-0005-0000-0000-0000A2070000}"/>
    <cellStyle name="식_FS_KJ STP PJT_070406_v2_FS_KJ STP PJT_071006_FS_KW STP PJT_민감도_평가점수(인천BTL2인)0323VER2" xfId="474" xr:uid="{00000000-0005-0000-0000-0000A3070000}"/>
    <cellStyle name="식_FS_KJ STP PJT_070406_v2_FS_KJ STP PJT_071006_FS_KW STP PJT_민감도_평가점수(인천BTL2인)0323VER2 2" xfId="12509" xr:uid="{00000000-0005-0000-0000-0000A4070000}"/>
    <cellStyle name="식_FS_KJ STP PJT_070406_v2_FS_KJ STP PJT_071006_FS_KW STP PJT_민감도_평가점수(인천BTL2인)0323VER2 3" xfId="11705" xr:uid="{00000000-0005-0000-0000-0000A5070000}"/>
    <cellStyle name="식_FS_KJ STP PJT_070406_v2_FS_KJ STP PJT_071006_Raw Data" xfId="3765" xr:uid="{00000000-0005-0000-0000-0000A6070000}"/>
    <cellStyle name="식_FS_KJ STP PJT_070406_v2_FS_KJ STP PJT_071006_Sales" xfId="5768" xr:uid="{00000000-0005-0000-0000-0000A7070000}"/>
    <cellStyle name="식_FS_KJ STP PJT_070406_v2_FS_KJ STP PJT_071006_Sensitivity" xfId="7771" xr:uid="{00000000-0005-0000-0000-0000A8070000}"/>
    <cellStyle name="식_FS_KJ STP PJT_070406_v2_FS_KJ STP PJT_071006_민감도분석(인천)-3(정)" xfId="475" xr:uid="{00000000-0005-0000-0000-0000A9070000}"/>
    <cellStyle name="식_FS_KJ STP PJT_070406_v2_FS_KJ STP PJT_071006_민감도분석(인천)-3(정) 2" xfId="12510" xr:uid="{00000000-0005-0000-0000-0000AA070000}"/>
    <cellStyle name="식_FS_KJ STP PJT_070406_v2_FS_KJ STP PJT_071006_민감도분석(인천)-3(정) 3" xfId="11706" xr:uid="{00000000-0005-0000-0000-0000AB070000}"/>
    <cellStyle name="식_FS_KJ STP PJT_070406_v2_FS_KJ STP PJT_071006_사업분석(인천)0401" xfId="476" xr:uid="{00000000-0005-0000-0000-0000AC070000}"/>
    <cellStyle name="식_FS_KJ STP PJT_070406_v2_FS_KJ STP PJT_071006_사업분석(인천)0401 2" xfId="12511" xr:uid="{00000000-0005-0000-0000-0000AD070000}"/>
    <cellStyle name="식_FS_KJ STP PJT_070406_v2_FS_KJ STP PJT_071006_사업분석(인천)0401 3" xfId="11707" xr:uid="{00000000-0005-0000-0000-0000AE070000}"/>
    <cellStyle name="식_FS_KJ STP PJT_070406_v2_FS_KJ STP PJT_071006_재무분석보고서 표지" xfId="477" xr:uid="{00000000-0005-0000-0000-0000AF070000}"/>
    <cellStyle name="식_FS_KJ STP PJT_070406_v2_FS_KJ STP PJT_071006_재무분석보고서 표지 2" xfId="12512" xr:uid="{00000000-0005-0000-0000-0000B0070000}"/>
    <cellStyle name="식_FS_KJ STP PJT_070406_v2_FS_KJ STP PJT_071006_재무분석보고서 표지 3" xfId="11708" xr:uid="{00000000-0005-0000-0000-0000B1070000}"/>
    <cellStyle name="식_FS_KJ STP PJT_070406_v2_FS_KJ STP PJT_071006_재무분석보고서 표지_평가점수(인천BTL2인)0323VER2" xfId="478" xr:uid="{00000000-0005-0000-0000-0000B2070000}"/>
    <cellStyle name="식_FS_KJ STP PJT_070406_v2_FS_KJ STP PJT_071006_재무분석보고서 표지_평가점수(인천BTL2인)0323VER2 2" xfId="12513" xr:uid="{00000000-0005-0000-0000-0000B3070000}"/>
    <cellStyle name="식_FS_KJ STP PJT_070406_v2_FS_KJ STP PJT_071006_재무분석보고서 표지_평가점수(인천BTL2인)0323VER2 3" xfId="11709" xr:uid="{00000000-0005-0000-0000-0000B4070000}"/>
    <cellStyle name="식_FS_KJ STP PJT_070406_v2_FS_KW STP PJT_민감도" xfId="479" xr:uid="{00000000-0005-0000-0000-0000B5070000}"/>
    <cellStyle name="식_FS_KJ STP PJT_070406_v2_FS_KW STP PJT_민감도 2" xfId="12514" xr:uid="{00000000-0005-0000-0000-0000B6070000}"/>
    <cellStyle name="식_FS_KJ STP PJT_070406_v2_FS_KW STP PJT_민감도 3" xfId="11710" xr:uid="{00000000-0005-0000-0000-0000B7070000}"/>
    <cellStyle name="식_FS_KJ STP PJT_070406_v2_FS_KW STP PJT_민감도_FS_KW STP PJT_081606_민감도_v1(정)" xfId="480" xr:uid="{00000000-0005-0000-0000-0000B8070000}"/>
    <cellStyle name="식_FS_KJ STP PJT_070406_v2_FS_KW STP PJT_민감도_FS_KW STP PJT_081606_민감도_v1(정) 2" xfId="12515" xr:uid="{00000000-0005-0000-0000-0000B9070000}"/>
    <cellStyle name="식_FS_KJ STP PJT_070406_v2_FS_KW STP PJT_민감도_FS_KW STP PJT_081606_민감도_v1(정) 3" xfId="11711" xr:uid="{00000000-0005-0000-0000-0000BA070000}"/>
    <cellStyle name="식_FS_KJ STP PJT_070406_v2_FS_KW STP PJT_민감도_FS_KW STP PJT_081606_민감도_v1(정)_평가점수(인천BTL2인)0323VER2" xfId="481" xr:uid="{00000000-0005-0000-0000-0000BB070000}"/>
    <cellStyle name="식_FS_KJ STP PJT_070406_v2_FS_KW STP PJT_민감도_FS_KW STP PJT_081606_민감도_v1(정)_평가점수(인천BTL2인)0323VER2 2" xfId="12516" xr:uid="{00000000-0005-0000-0000-0000BC070000}"/>
    <cellStyle name="식_FS_KJ STP PJT_070406_v2_FS_KW STP PJT_민감도_FS_KW STP PJT_081606_민감도_v1(정)_평가점수(인천BTL2인)0323VER2 3" xfId="11712" xr:uid="{00000000-0005-0000-0000-0000BD070000}"/>
    <cellStyle name="식_FS_KJ STP PJT_070406_v2_FS_KW STP PJT_민감도_민감도분석(인천)-3(정)" xfId="482" xr:uid="{00000000-0005-0000-0000-0000BE070000}"/>
    <cellStyle name="식_FS_KJ STP PJT_070406_v2_FS_KW STP PJT_민감도_민감도분석(인천)-3(정) 2" xfId="12517" xr:uid="{00000000-0005-0000-0000-0000BF070000}"/>
    <cellStyle name="식_FS_KJ STP PJT_070406_v2_FS_KW STP PJT_민감도_민감도분석(인천)-3(정) 3" xfId="11713" xr:uid="{00000000-0005-0000-0000-0000C0070000}"/>
    <cellStyle name="식_FS_KJ STP PJT_070406_v2_FS_KW STP PJT_민감도_사업분석(인천)0401" xfId="483" xr:uid="{00000000-0005-0000-0000-0000C1070000}"/>
    <cellStyle name="식_FS_KJ STP PJT_070406_v2_FS_KW STP PJT_민감도_사업분석(인천)0401 2" xfId="12518" xr:uid="{00000000-0005-0000-0000-0000C2070000}"/>
    <cellStyle name="식_FS_KJ STP PJT_070406_v2_FS_KW STP PJT_민감도_사업분석(인천)0401 3" xfId="11714" xr:uid="{00000000-0005-0000-0000-0000C3070000}"/>
    <cellStyle name="식_FS_KJ STP PJT_070406_v2_Raw Data" xfId="3764" xr:uid="{00000000-0005-0000-0000-0000C4070000}"/>
    <cellStyle name="식_FS_KJ STP PJT_070406_v2_Sales" xfId="5767" xr:uid="{00000000-0005-0000-0000-0000C5070000}"/>
    <cellStyle name="식_FS_KJ STP PJT_070406_v2_Sensitivity" xfId="7770" xr:uid="{00000000-0005-0000-0000-0000C6070000}"/>
    <cellStyle name="식_FS_KJ STP PJT_070406_v2_민감도분석" xfId="484" xr:uid="{00000000-0005-0000-0000-0000C7070000}"/>
    <cellStyle name="식_FS_KJ STP PJT_070406_v2_민감도분석 2" xfId="12519" xr:uid="{00000000-0005-0000-0000-0000C8070000}"/>
    <cellStyle name="식_FS_KJ STP PJT_070406_v2_민감도분석 3" xfId="11715" xr:uid="{00000000-0005-0000-0000-0000C9070000}"/>
    <cellStyle name="식_FS_KJ STP PJT_070406_v2_민감도분석_FS_KW STP PJT_081606_민감도_v1(정)" xfId="485" xr:uid="{00000000-0005-0000-0000-0000CA070000}"/>
    <cellStyle name="식_FS_KJ STP PJT_070406_v2_민감도분석_FS_KW STP PJT_081606_민감도_v1(정) 2" xfId="12520" xr:uid="{00000000-0005-0000-0000-0000CB070000}"/>
    <cellStyle name="식_FS_KJ STP PJT_070406_v2_민감도분석_FS_KW STP PJT_081606_민감도_v1(정) 3" xfId="11716" xr:uid="{00000000-0005-0000-0000-0000CC070000}"/>
    <cellStyle name="식_FS_KJ STP PJT_070406_v2_민감도분석_FS_KW STP PJT_081606_민감도_v1(정)_평가점수(인천BTL2인)0323VER2" xfId="486" xr:uid="{00000000-0005-0000-0000-0000CD070000}"/>
    <cellStyle name="식_FS_KJ STP PJT_070406_v2_민감도분석_FS_KW STP PJT_081606_민감도_v1(정)_평가점수(인천BTL2인)0323VER2 2" xfId="12521" xr:uid="{00000000-0005-0000-0000-0000CE070000}"/>
    <cellStyle name="식_FS_KJ STP PJT_070406_v2_민감도분석_FS_KW STP PJT_081606_민감도_v1(정)_평가점수(인천BTL2인)0323VER2 3" xfId="11717" xr:uid="{00000000-0005-0000-0000-0000CF070000}"/>
    <cellStyle name="식_FS_KJ STP PJT_070406_v2_민감도분석_FS_KW STP PJT_082306" xfId="487" xr:uid="{00000000-0005-0000-0000-0000D0070000}"/>
    <cellStyle name="식_FS_KJ STP PJT_070406_v2_민감도분석_FS_KW STP PJT_082306 2" xfId="12522" xr:uid="{00000000-0005-0000-0000-0000D1070000}"/>
    <cellStyle name="식_FS_KJ STP PJT_070406_v2_민감도분석_FS_KW STP PJT_082306 3" xfId="11718" xr:uid="{00000000-0005-0000-0000-0000D2070000}"/>
    <cellStyle name="식_FS_KJ STP PJT_070406_v2_민감도분석_FS_KW STP PJT_082306_full_v1(정)" xfId="488" xr:uid="{00000000-0005-0000-0000-0000D3070000}"/>
    <cellStyle name="식_FS_KJ STP PJT_070406_v2_민감도분석_FS_KW STP PJT_082306_full_v1(정) 2" xfId="12523" xr:uid="{00000000-0005-0000-0000-0000D4070000}"/>
    <cellStyle name="식_FS_KJ STP PJT_070406_v2_민감도분석_FS_KW STP PJT_082306_full_v1(정) 3" xfId="11719" xr:uid="{00000000-0005-0000-0000-0000D5070000}"/>
    <cellStyle name="식_FS_KJ STP PJT_070406_v2_민감도분석_FS_KW STP PJT_082306_full_v1(정)_평가점수(인천BTL2인)0323VER2" xfId="489" xr:uid="{00000000-0005-0000-0000-0000D6070000}"/>
    <cellStyle name="식_FS_KJ STP PJT_070406_v2_민감도분석_FS_KW STP PJT_082306_full_v1(정)_평가점수(인천BTL2인)0323VER2 2" xfId="12524" xr:uid="{00000000-0005-0000-0000-0000D7070000}"/>
    <cellStyle name="식_FS_KJ STP PJT_070406_v2_민감도분석_FS_KW STP PJT_082306_full_v1(정)_평가점수(인천BTL2인)0323VER2 3" xfId="11720" xr:uid="{00000000-0005-0000-0000-0000D8070000}"/>
    <cellStyle name="식_FS_KJ STP PJT_070406_v2_민감도분석_FS_KW STP PJT_082306_평가점수(인천BTL2인)0323VER2" xfId="490" xr:uid="{00000000-0005-0000-0000-0000D9070000}"/>
    <cellStyle name="식_FS_KJ STP PJT_070406_v2_민감도분석_FS_KW STP PJT_082306_평가점수(인천BTL2인)0323VER2 2" xfId="12525" xr:uid="{00000000-0005-0000-0000-0000DA070000}"/>
    <cellStyle name="식_FS_KJ STP PJT_070406_v2_민감도분석_FS_KW STP PJT_082306_평가점수(인천BTL2인)0323VER2 3" xfId="11721" xr:uid="{00000000-0005-0000-0000-0000DB070000}"/>
    <cellStyle name="식_FS_KJ STP PJT_070406_v2_민감도분석_FS_KW STP PJT_민감도" xfId="491" xr:uid="{00000000-0005-0000-0000-0000DC070000}"/>
    <cellStyle name="식_FS_KJ STP PJT_070406_v2_민감도분석_FS_KW STP PJT_민감도 2" xfId="12526" xr:uid="{00000000-0005-0000-0000-0000DD070000}"/>
    <cellStyle name="식_FS_KJ STP PJT_070406_v2_민감도분석_FS_KW STP PJT_민감도 3" xfId="11722" xr:uid="{00000000-0005-0000-0000-0000DE070000}"/>
    <cellStyle name="식_FS_KJ STP PJT_070406_v2_민감도분석_FS_KW STP PJT_민감도_평가점수(인천BTL2인)0323VER2" xfId="492" xr:uid="{00000000-0005-0000-0000-0000DF070000}"/>
    <cellStyle name="식_FS_KJ STP PJT_070406_v2_민감도분석_FS_KW STP PJT_민감도_평가점수(인천BTL2인)0323VER2 2" xfId="12527" xr:uid="{00000000-0005-0000-0000-0000E0070000}"/>
    <cellStyle name="식_FS_KJ STP PJT_070406_v2_민감도분석_FS_KW STP PJT_민감도_평가점수(인천BTL2인)0323VER2 3" xfId="11723" xr:uid="{00000000-0005-0000-0000-0000E1070000}"/>
    <cellStyle name="식_FS_KJ STP PJT_070406_v2_민감도분석_민감도분석(인천)-3(정)" xfId="493" xr:uid="{00000000-0005-0000-0000-0000E2070000}"/>
    <cellStyle name="식_FS_KJ STP PJT_070406_v2_민감도분석_민감도분석(인천)-3(정) 2" xfId="12528" xr:uid="{00000000-0005-0000-0000-0000E3070000}"/>
    <cellStyle name="식_FS_KJ STP PJT_070406_v2_민감도분석_민감도분석(인천)-3(정) 3" xfId="11724" xr:uid="{00000000-0005-0000-0000-0000E4070000}"/>
    <cellStyle name="식_FS_KJ STP PJT_070406_v2_민감도분석_사업분석(인천)0401" xfId="494" xr:uid="{00000000-0005-0000-0000-0000E5070000}"/>
    <cellStyle name="식_FS_KJ STP PJT_070406_v2_민감도분석_사업분석(인천)0401 2" xfId="12529" xr:uid="{00000000-0005-0000-0000-0000E6070000}"/>
    <cellStyle name="식_FS_KJ STP PJT_070406_v2_민감도분석_사업분석(인천)0401 3" xfId="11725" xr:uid="{00000000-0005-0000-0000-0000E7070000}"/>
    <cellStyle name="식_FS_KJ STP PJT_070406_v2_평가점수(인천BTL2인)0323VER2" xfId="495" xr:uid="{00000000-0005-0000-0000-0000E8070000}"/>
    <cellStyle name="식_FS_KJ STP PJT_070406_v2_평가점수(인천BTL2인)0323VER2 2" xfId="12530" xr:uid="{00000000-0005-0000-0000-0000E9070000}"/>
    <cellStyle name="식_FS_KJ STP PJT_070406_v2_평가점수(인천BTL2인)0323VER2 3" xfId="11726" xr:uid="{00000000-0005-0000-0000-0000EA070000}"/>
    <cellStyle name="식_FS_KJ STP PJT_070706_v3" xfId="496" xr:uid="{00000000-0005-0000-0000-0000EB070000}"/>
    <cellStyle name="식_FS_KJ STP PJT_070706_v3 2" xfId="1743" xr:uid="{00000000-0005-0000-0000-0000EC070000}"/>
    <cellStyle name="식_FS_KJ STP PJT_070706_v3_CF" xfId="9776" xr:uid="{00000000-0005-0000-0000-0000ED070000}"/>
    <cellStyle name="식_FS_KJ STP PJT_070706_v3_FS_KJ STP PJT_071006" xfId="497" xr:uid="{00000000-0005-0000-0000-0000EE070000}"/>
    <cellStyle name="식_FS_KJ STP PJT_070706_v3_FS_KJ STP PJT_071006 2" xfId="1744" xr:uid="{00000000-0005-0000-0000-0000EF070000}"/>
    <cellStyle name="식_FS_KJ STP PJT_070706_v3_FS_KJ STP PJT_071006_CF" xfId="9777" xr:uid="{00000000-0005-0000-0000-0000F0070000}"/>
    <cellStyle name="식_FS_KJ STP PJT_070706_v3_FS_KJ STP PJT_071006_FS_KJ STP PJT_071406_v2" xfId="498" xr:uid="{00000000-0005-0000-0000-0000F1070000}"/>
    <cellStyle name="식_FS_KJ STP PJT_070706_v3_FS_KJ STP PJT_071006_FS_KJ STP PJT_071406_v2 2" xfId="1745" xr:uid="{00000000-0005-0000-0000-0000F2070000}"/>
    <cellStyle name="식_FS_KJ STP PJT_070706_v3_FS_KJ STP PJT_071006_FS_KJ STP PJT_071406_v2_CF" xfId="9778" xr:uid="{00000000-0005-0000-0000-0000F3070000}"/>
    <cellStyle name="식_FS_KJ STP PJT_070706_v3_FS_KJ STP PJT_071006_FS_KJ STP PJT_071406_v2_FS_KW STP PJT_민감도" xfId="499" xr:uid="{00000000-0005-0000-0000-0000F4070000}"/>
    <cellStyle name="식_FS_KJ STP PJT_070706_v3_FS_KJ STP PJT_071006_FS_KJ STP PJT_071406_v2_FS_KW STP PJT_민감도 2" xfId="12531" xr:uid="{00000000-0005-0000-0000-0000F5070000}"/>
    <cellStyle name="식_FS_KJ STP PJT_070706_v3_FS_KJ STP PJT_071006_FS_KJ STP PJT_071406_v2_FS_KW STP PJT_민감도 3" xfId="11727" xr:uid="{00000000-0005-0000-0000-0000F6070000}"/>
    <cellStyle name="식_FS_KJ STP PJT_070706_v3_FS_KJ STP PJT_071006_FS_KJ STP PJT_071406_v2_FS_KW STP PJT_민감도_FS_KW STP PJT_081606_민감도_v1(정)" xfId="500" xr:uid="{00000000-0005-0000-0000-0000F7070000}"/>
    <cellStyle name="식_FS_KJ STP PJT_070706_v3_FS_KJ STP PJT_071006_FS_KJ STP PJT_071406_v2_FS_KW STP PJT_민감도_FS_KW STP PJT_081606_민감도_v1(정) 2" xfId="12532" xr:uid="{00000000-0005-0000-0000-0000F8070000}"/>
    <cellStyle name="식_FS_KJ STP PJT_070706_v3_FS_KJ STP PJT_071006_FS_KJ STP PJT_071406_v2_FS_KW STP PJT_민감도_FS_KW STP PJT_081606_민감도_v1(정) 3" xfId="11728" xr:uid="{00000000-0005-0000-0000-0000F9070000}"/>
    <cellStyle name="식_FS_KJ STP PJT_070706_v3_FS_KJ STP PJT_071006_FS_KJ STP PJT_071406_v2_FS_KW STP PJT_민감도_FS_KW STP PJT_081606_민감도_v1(정)_평가점수(인천BTL2인)0323VER2" xfId="501" xr:uid="{00000000-0005-0000-0000-0000FA070000}"/>
    <cellStyle name="식_FS_KJ STP PJT_070706_v3_FS_KJ STP PJT_071006_FS_KJ STP PJT_071406_v2_FS_KW STP PJT_민감도_FS_KW STP PJT_081606_민감도_v1(정)_평가점수(인천BTL2인)0323VER2 2" xfId="12533" xr:uid="{00000000-0005-0000-0000-0000FB070000}"/>
    <cellStyle name="식_FS_KJ STP PJT_070706_v3_FS_KJ STP PJT_071006_FS_KJ STP PJT_071406_v2_FS_KW STP PJT_민감도_FS_KW STP PJT_081606_민감도_v1(정)_평가점수(인천BTL2인)0323VER2 3" xfId="11729" xr:uid="{00000000-0005-0000-0000-0000FC070000}"/>
    <cellStyle name="식_FS_KJ STP PJT_070706_v3_FS_KJ STP PJT_071006_FS_KJ STP PJT_071406_v2_FS_KW STP PJT_민감도_민감도분석(인천)-3(정)" xfId="502" xr:uid="{00000000-0005-0000-0000-0000FD070000}"/>
    <cellStyle name="식_FS_KJ STP PJT_070706_v3_FS_KJ STP PJT_071006_FS_KJ STP PJT_071406_v2_FS_KW STP PJT_민감도_민감도분석(인천)-3(정) 2" xfId="12534" xr:uid="{00000000-0005-0000-0000-0000FE070000}"/>
    <cellStyle name="식_FS_KJ STP PJT_070706_v3_FS_KJ STP PJT_071006_FS_KJ STP PJT_071406_v2_FS_KW STP PJT_민감도_민감도분석(인천)-3(정) 3" xfId="11730" xr:uid="{00000000-0005-0000-0000-0000FF070000}"/>
    <cellStyle name="식_FS_KJ STP PJT_070706_v3_FS_KJ STP PJT_071006_FS_KJ STP PJT_071406_v2_FS_KW STP PJT_민감도_사업분석(인천)0401" xfId="503" xr:uid="{00000000-0005-0000-0000-000000080000}"/>
    <cellStyle name="식_FS_KJ STP PJT_070706_v3_FS_KJ STP PJT_071006_FS_KJ STP PJT_071406_v2_FS_KW STP PJT_민감도_사업분석(인천)0401 2" xfId="12535" xr:uid="{00000000-0005-0000-0000-000001080000}"/>
    <cellStyle name="식_FS_KJ STP PJT_070706_v3_FS_KJ STP PJT_071006_FS_KJ STP PJT_071406_v2_FS_KW STP PJT_민감도_사업분석(인천)0401 3" xfId="11731" xr:uid="{00000000-0005-0000-0000-000002080000}"/>
    <cellStyle name="식_FS_KJ STP PJT_070706_v3_FS_KJ STP PJT_071006_FS_KJ STP PJT_071406_v2_Raw Data" xfId="3769" xr:uid="{00000000-0005-0000-0000-000003080000}"/>
    <cellStyle name="식_FS_KJ STP PJT_070706_v3_FS_KJ STP PJT_071006_FS_KJ STP PJT_071406_v2_Sales" xfId="5772" xr:uid="{00000000-0005-0000-0000-000004080000}"/>
    <cellStyle name="식_FS_KJ STP PJT_070706_v3_FS_KJ STP PJT_071006_FS_KJ STP PJT_071406_v2_Sensitivity" xfId="7775" xr:uid="{00000000-0005-0000-0000-000005080000}"/>
    <cellStyle name="식_FS_KJ STP PJT_070706_v3_FS_KJ STP PJT_071006_FS_KJ STP PJT_071406_v2_민감도분석" xfId="504" xr:uid="{00000000-0005-0000-0000-000006080000}"/>
    <cellStyle name="식_FS_KJ STP PJT_070706_v3_FS_KJ STP PJT_071006_FS_KJ STP PJT_071406_v2_민감도분석 2" xfId="12536" xr:uid="{00000000-0005-0000-0000-000007080000}"/>
    <cellStyle name="식_FS_KJ STP PJT_070706_v3_FS_KJ STP PJT_071006_FS_KJ STP PJT_071406_v2_민감도분석 3" xfId="11732" xr:uid="{00000000-0005-0000-0000-000008080000}"/>
    <cellStyle name="식_FS_KJ STP PJT_070706_v3_FS_KJ STP PJT_071006_FS_KJ STP PJT_071406_v2_민감도분석_FS_KW STP PJT_081606_민감도_v1(정)" xfId="505" xr:uid="{00000000-0005-0000-0000-000009080000}"/>
    <cellStyle name="식_FS_KJ STP PJT_070706_v3_FS_KJ STP PJT_071006_FS_KJ STP PJT_071406_v2_민감도분석_FS_KW STP PJT_081606_민감도_v1(정) 2" xfId="12537" xr:uid="{00000000-0005-0000-0000-00000A080000}"/>
    <cellStyle name="식_FS_KJ STP PJT_070706_v3_FS_KJ STP PJT_071006_FS_KJ STP PJT_071406_v2_민감도분석_FS_KW STP PJT_081606_민감도_v1(정) 3" xfId="11733" xr:uid="{00000000-0005-0000-0000-00000B080000}"/>
    <cellStyle name="식_FS_KJ STP PJT_070706_v3_FS_KJ STP PJT_071006_FS_KJ STP PJT_071406_v2_민감도분석_FS_KW STP PJT_081606_민감도_v1(정)_평가점수(인천BTL2인)0323VER2" xfId="506" xr:uid="{00000000-0005-0000-0000-00000C080000}"/>
    <cellStyle name="식_FS_KJ STP PJT_070706_v3_FS_KJ STP PJT_071006_FS_KJ STP PJT_071406_v2_민감도분석_FS_KW STP PJT_081606_민감도_v1(정)_평가점수(인천BTL2인)0323VER2 2" xfId="12538" xr:uid="{00000000-0005-0000-0000-00000D080000}"/>
    <cellStyle name="식_FS_KJ STP PJT_070706_v3_FS_KJ STP PJT_071006_FS_KJ STP PJT_071406_v2_민감도분석_FS_KW STP PJT_081606_민감도_v1(정)_평가점수(인천BTL2인)0323VER2 3" xfId="11734" xr:uid="{00000000-0005-0000-0000-00000E080000}"/>
    <cellStyle name="식_FS_KJ STP PJT_070706_v3_FS_KJ STP PJT_071006_FS_KJ STP PJT_071406_v2_민감도분석_FS_KW STP PJT_082306" xfId="507" xr:uid="{00000000-0005-0000-0000-00000F080000}"/>
    <cellStyle name="식_FS_KJ STP PJT_070706_v3_FS_KJ STP PJT_071006_FS_KJ STP PJT_071406_v2_민감도분석_FS_KW STP PJT_082306 2" xfId="12539" xr:uid="{00000000-0005-0000-0000-000010080000}"/>
    <cellStyle name="식_FS_KJ STP PJT_070706_v3_FS_KJ STP PJT_071006_FS_KJ STP PJT_071406_v2_민감도분석_FS_KW STP PJT_082306 3" xfId="11735" xr:uid="{00000000-0005-0000-0000-000011080000}"/>
    <cellStyle name="식_FS_KJ STP PJT_070706_v3_FS_KJ STP PJT_071006_FS_KJ STP PJT_071406_v2_민감도분석_FS_KW STP PJT_082306_full_v1(정)" xfId="508" xr:uid="{00000000-0005-0000-0000-000012080000}"/>
    <cellStyle name="식_FS_KJ STP PJT_070706_v3_FS_KJ STP PJT_071006_FS_KJ STP PJT_071406_v2_민감도분석_FS_KW STP PJT_082306_full_v1(정) 2" xfId="12540" xr:uid="{00000000-0005-0000-0000-000013080000}"/>
    <cellStyle name="식_FS_KJ STP PJT_070706_v3_FS_KJ STP PJT_071006_FS_KJ STP PJT_071406_v2_민감도분석_FS_KW STP PJT_082306_full_v1(정) 3" xfId="11736" xr:uid="{00000000-0005-0000-0000-000014080000}"/>
    <cellStyle name="식_FS_KJ STP PJT_070706_v3_FS_KJ STP PJT_071006_FS_KJ STP PJT_071406_v2_민감도분석_FS_KW STP PJT_082306_full_v1(정)_평가점수(인천BTL2인)0323VER2" xfId="509" xr:uid="{00000000-0005-0000-0000-000015080000}"/>
    <cellStyle name="식_FS_KJ STP PJT_070706_v3_FS_KJ STP PJT_071006_FS_KJ STP PJT_071406_v2_민감도분석_FS_KW STP PJT_082306_full_v1(정)_평가점수(인천BTL2인)0323VER2 2" xfId="12541" xr:uid="{00000000-0005-0000-0000-000016080000}"/>
    <cellStyle name="식_FS_KJ STP PJT_070706_v3_FS_KJ STP PJT_071006_FS_KJ STP PJT_071406_v2_민감도분석_FS_KW STP PJT_082306_full_v1(정)_평가점수(인천BTL2인)0323VER2 3" xfId="11737" xr:uid="{00000000-0005-0000-0000-000017080000}"/>
    <cellStyle name="식_FS_KJ STP PJT_070706_v3_FS_KJ STP PJT_071006_FS_KJ STP PJT_071406_v2_민감도분석_FS_KW STP PJT_082306_평가점수(인천BTL2인)0323VER2" xfId="510" xr:uid="{00000000-0005-0000-0000-000018080000}"/>
    <cellStyle name="식_FS_KJ STP PJT_070706_v3_FS_KJ STP PJT_071006_FS_KJ STP PJT_071406_v2_민감도분석_FS_KW STP PJT_082306_평가점수(인천BTL2인)0323VER2 2" xfId="12542" xr:uid="{00000000-0005-0000-0000-000019080000}"/>
    <cellStyle name="식_FS_KJ STP PJT_070706_v3_FS_KJ STP PJT_071006_FS_KJ STP PJT_071406_v2_민감도분석_FS_KW STP PJT_082306_평가점수(인천BTL2인)0323VER2 3" xfId="11738" xr:uid="{00000000-0005-0000-0000-00001A080000}"/>
    <cellStyle name="식_FS_KJ STP PJT_070706_v3_FS_KJ STP PJT_071006_FS_KJ STP PJT_071406_v2_민감도분석_FS_KW STP PJT_민감도" xfId="511" xr:uid="{00000000-0005-0000-0000-00001B080000}"/>
    <cellStyle name="식_FS_KJ STP PJT_070706_v3_FS_KJ STP PJT_071006_FS_KJ STP PJT_071406_v2_민감도분석_FS_KW STP PJT_민감도 2" xfId="12543" xr:uid="{00000000-0005-0000-0000-00001C080000}"/>
    <cellStyle name="식_FS_KJ STP PJT_070706_v3_FS_KJ STP PJT_071006_FS_KJ STP PJT_071406_v2_민감도분석_FS_KW STP PJT_민감도 3" xfId="11739" xr:uid="{00000000-0005-0000-0000-00001D080000}"/>
    <cellStyle name="식_FS_KJ STP PJT_070706_v3_FS_KJ STP PJT_071006_FS_KJ STP PJT_071406_v2_민감도분석_FS_KW STP PJT_민감도_평가점수(인천BTL2인)0323VER2" xfId="512" xr:uid="{00000000-0005-0000-0000-00001E080000}"/>
    <cellStyle name="식_FS_KJ STP PJT_070706_v3_FS_KJ STP PJT_071006_FS_KJ STP PJT_071406_v2_민감도분석_FS_KW STP PJT_민감도_평가점수(인천BTL2인)0323VER2 2" xfId="12544" xr:uid="{00000000-0005-0000-0000-00001F080000}"/>
    <cellStyle name="식_FS_KJ STP PJT_070706_v3_FS_KJ STP PJT_071006_FS_KJ STP PJT_071406_v2_민감도분석_FS_KW STP PJT_민감도_평가점수(인천BTL2인)0323VER2 3" xfId="11740" xr:uid="{00000000-0005-0000-0000-000020080000}"/>
    <cellStyle name="식_FS_KJ STP PJT_070706_v3_FS_KJ STP PJT_071006_FS_KJ STP PJT_071406_v2_민감도분석_민감도분석(인천)-3(정)" xfId="513" xr:uid="{00000000-0005-0000-0000-000021080000}"/>
    <cellStyle name="식_FS_KJ STP PJT_070706_v3_FS_KJ STP PJT_071006_FS_KJ STP PJT_071406_v2_민감도분석_민감도분석(인천)-3(정) 2" xfId="12545" xr:uid="{00000000-0005-0000-0000-000022080000}"/>
    <cellStyle name="식_FS_KJ STP PJT_070706_v3_FS_KJ STP PJT_071006_FS_KJ STP PJT_071406_v2_민감도분석_민감도분석(인천)-3(정) 3" xfId="11741" xr:uid="{00000000-0005-0000-0000-000023080000}"/>
    <cellStyle name="식_FS_KJ STP PJT_070706_v3_FS_KJ STP PJT_071006_FS_KJ STP PJT_071406_v2_민감도분석_사업분석(인천)0401" xfId="514" xr:uid="{00000000-0005-0000-0000-000024080000}"/>
    <cellStyle name="식_FS_KJ STP PJT_070706_v3_FS_KJ STP PJT_071006_FS_KJ STP PJT_071406_v2_민감도분석_사업분석(인천)0401 2" xfId="12546" xr:uid="{00000000-0005-0000-0000-000025080000}"/>
    <cellStyle name="식_FS_KJ STP PJT_070706_v3_FS_KJ STP PJT_071006_FS_KJ STP PJT_071406_v2_민감도분석_사업분석(인천)0401 3" xfId="11742" xr:uid="{00000000-0005-0000-0000-000026080000}"/>
    <cellStyle name="식_FS_KJ STP PJT_070706_v3_FS_KJ STP PJT_071006_FS_KJ STP PJT_071406_v2_평가점수(인천BTL2인)0323VER2" xfId="515" xr:uid="{00000000-0005-0000-0000-000027080000}"/>
    <cellStyle name="식_FS_KJ STP PJT_070706_v3_FS_KJ STP PJT_071006_FS_KJ STP PJT_071406_v2_평가점수(인천BTL2인)0323VER2 2" xfId="12547" xr:uid="{00000000-0005-0000-0000-000028080000}"/>
    <cellStyle name="식_FS_KJ STP PJT_070706_v3_FS_KJ STP PJT_071006_FS_KJ STP PJT_071406_v2_평가점수(인천BTL2인)0323VER2 3" xfId="11743" xr:uid="{00000000-0005-0000-0000-000029080000}"/>
    <cellStyle name="식_FS_KJ STP PJT_070706_v3_FS_KJ STP PJT_071006_FS_KW STP PJT_081306" xfId="516" xr:uid="{00000000-0005-0000-0000-00002A080000}"/>
    <cellStyle name="식_FS_KJ STP PJT_070706_v3_FS_KJ STP PJT_071006_FS_KW STP PJT_081306 2" xfId="12548" xr:uid="{00000000-0005-0000-0000-00002B080000}"/>
    <cellStyle name="식_FS_KJ STP PJT_070706_v3_FS_KJ STP PJT_071006_FS_KW STP PJT_081306 3" xfId="11744" xr:uid="{00000000-0005-0000-0000-00002C080000}"/>
    <cellStyle name="식_FS_KJ STP PJT_070706_v3_FS_KJ STP PJT_071006_FS_KW STP PJT_081306_FS_KW STP PJT_민감도" xfId="517" xr:uid="{00000000-0005-0000-0000-00002D080000}"/>
    <cellStyle name="식_FS_KJ STP PJT_070706_v3_FS_KJ STP PJT_071006_FS_KW STP PJT_081306_FS_KW STP PJT_민감도 2" xfId="12549" xr:uid="{00000000-0005-0000-0000-00002E080000}"/>
    <cellStyle name="식_FS_KJ STP PJT_070706_v3_FS_KJ STP PJT_071006_FS_KW STP PJT_081306_FS_KW STP PJT_민감도 3" xfId="11745" xr:uid="{00000000-0005-0000-0000-00002F080000}"/>
    <cellStyle name="식_FS_KJ STP PJT_070706_v3_FS_KJ STP PJT_071006_FS_KW STP PJT_081306_FS_KW STP PJT_민감도_FS_KW STP PJT_081606_민감도_v1(정)" xfId="518" xr:uid="{00000000-0005-0000-0000-000030080000}"/>
    <cellStyle name="식_FS_KJ STP PJT_070706_v3_FS_KJ STP PJT_071006_FS_KW STP PJT_081306_FS_KW STP PJT_민감도_FS_KW STP PJT_081606_민감도_v1(정) 2" xfId="12550" xr:uid="{00000000-0005-0000-0000-000031080000}"/>
    <cellStyle name="식_FS_KJ STP PJT_070706_v3_FS_KJ STP PJT_071006_FS_KW STP PJT_081306_FS_KW STP PJT_민감도_FS_KW STP PJT_081606_민감도_v1(정) 3" xfId="11746" xr:uid="{00000000-0005-0000-0000-000032080000}"/>
    <cellStyle name="식_FS_KJ STP PJT_070706_v3_FS_KJ STP PJT_071006_FS_KW STP PJT_081306_FS_KW STP PJT_민감도_FS_KW STP PJT_081606_민감도_v1(정)_평가점수(인천BTL2인)0323VER2" xfId="519" xr:uid="{00000000-0005-0000-0000-000033080000}"/>
    <cellStyle name="식_FS_KJ STP PJT_070706_v3_FS_KJ STP PJT_071006_FS_KW STP PJT_081306_FS_KW STP PJT_민감도_FS_KW STP PJT_081606_민감도_v1(정)_평가점수(인천BTL2인)0323VER2 2" xfId="12551" xr:uid="{00000000-0005-0000-0000-000034080000}"/>
    <cellStyle name="식_FS_KJ STP PJT_070706_v3_FS_KJ STP PJT_071006_FS_KW STP PJT_081306_FS_KW STP PJT_민감도_FS_KW STP PJT_081606_민감도_v1(정)_평가점수(인천BTL2인)0323VER2 3" xfId="11747" xr:uid="{00000000-0005-0000-0000-000035080000}"/>
    <cellStyle name="식_FS_KJ STP PJT_070706_v3_FS_KJ STP PJT_071006_FS_KW STP PJT_081306_FS_KW STP PJT_민감도_민감도분석(인천)-3(정)" xfId="520" xr:uid="{00000000-0005-0000-0000-000036080000}"/>
    <cellStyle name="식_FS_KJ STP PJT_070706_v3_FS_KJ STP PJT_071006_FS_KW STP PJT_081306_FS_KW STP PJT_민감도_민감도분석(인천)-3(정) 2" xfId="12552" xr:uid="{00000000-0005-0000-0000-000037080000}"/>
    <cellStyle name="식_FS_KJ STP PJT_070706_v3_FS_KJ STP PJT_071006_FS_KW STP PJT_081306_FS_KW STP PJT_민감도_민감도분석(인천)-3(정) 3" xfId="11748" xr:uid="{00000000-0005-0000-0000-000038080000}"/>
    <cellStyle name="식_FS_KJ STP PJT_070706_v3_FS_KJ STP PJT_071006_FS_KW STP PJT_081306_FS_KW STP PJT_민감도_사업분석(인천)0401" xfId="521" xr:uid="{00000000-0005-0000-0000-000039080000}"/>
    <cellStyle name="식_FS_KJ STP PJT_070706_v3_FS_KJ STP PJT_071006_FS_KW STP PJT_081306_FS_KW STP PJT_민감도_사업분석(인천)0401 2" xfId="12553" xr:uid="{00000000-0005-0000-0000-00003A080000}"/>
    <cellStyle name="식_FS_KJ STP PJT_070706_v3_FS_KJ STP PJT_071006_FS_KW STP PJT_081306_FS_KW STP PJT_민감도_사업분석(인천)0401 3" xfId="11749" xr:uid="{00000000-0005-0000-0000-00003B080000}"/>
    <cellStyle name="식_FS_KJ STP PJT_070706_v3_FS_KJ STP PJT_071006_FS_KW STP PJT_081306_평가점수(인천BTL2인)0323VER2" xfId="522" xr:uid="{00000000-0005-0000-0000-00003C080000}"/>
    <cellStyle name="식_FS_KJ STP PJT_070706_v3_FS_KJ STP PJT_071006_FS_KW STP PJT_081306_평가점수(인천BTL2인)0323VER2 2" xfId="12554" xr:uid="{00000000-0005-0000-0000-00003D080000}"/>
    <cellStyle name="식_FS_KJ STP PJT_070706_v3_FS_KJ STP PJT_071006_FS_KW STP PJT_081306_평가점수(인천BTL2인)0323VER2 3" xfId="11750" xr:uid="{00000000-0005-0000-0000-00003E080000}"/>
    <cellStyle name="식_FS_KJ STP PJT_070706_v3_FS_KJ STP PJT_071006_FS_KW STP PJT_081606_민감도_v1(정)" xfId="523" xr:uid="{00000000-0005-0000-0000-00003F080000}"/>
    <cellStyle name="식_FS_KJ STP PJT_070706_v3_FS_KJ STP PJT_071006_FS_KW STP PJT_081606_민감도_v1(정) 2" xfId="12555" xr:uid="{00000000-0005-0000-0000-000040080000}"/>
    <cellStyle name="식_FS_KJ STP PJT_070706_v3_FS_KJ STP PJT_071006_FS_KW STP PJT_081606_민감도_v1(정) 3" xfId="11751" xr:uid="{00000000-0005-0000-0000-000041080000}"/>
    <cellStyle name="식_FS_KJ STP PJT_070706_v3_FS_KJ STP PJT_071006_FS_KW STP PJT_081606_민감도_v1(정)_평가점수(인천BTL2인)0323VER2" xfId="524" xr:uid="{00000000-0005-0000-0000-000042080000}"/>
    <cellStyle name="식_FS_KJ STP PJT_070706_v3_FS_KJ STP PJT_071006_FS_KW STP PJT_081606_민감도_v1(정)_평가점수(인천BTL2인)0323VER2 2" xfId="12556" xr:uid="{00000000-0005-0000-0000-000043080000}"/>
    <cellStyle name="식_FS_KJ STP PJT_070706_v3_FS_KJ STP PJT_071006_FS_KW STP PJT_081606_민감도_v1(정)_평가점수(인천BTL2인)0323VER2 3" xfId="11752" xr:uid="{00000000-0005-0000-0000-000044080000}"/>
    <cellStyle name="식_FS_KJ STP PJT_070706_v3_FS_KJ STP PJT_071006_FS_KW STP PJT_082306" xfId="525" xr:uid="{00000000-0005-0000-0000-000045080000}"/>
    <cellStyle name="식_FS_KJ STP PJT_070706_v3_FS_KJ STP PJT_071006_FS_KW STP PJT_082306 2" xfId="12557" xr:uid="{00000000-0005-0000-0000-000046080000}"/>
    <cellStyle name="식_FS_KJ STP PJT_070706_v3_FS_KJ STP PJT_071006_FS_KW STP PJT_082306 3" xfId="11753" xr:uid="{00000000-0005-0000-0000-000047080000}"/>
    <cellStyle name="식_FS_KJ STP PJT_070706_v3_FS_KJ STP PJT_071006_FS_KW STP PJT_082306_full_v1(정)" xfId="526" xr:uid="{00000000-0005-0000-0000-000048080000}"/>
    <cellStyle name="식_FS_KJ STP PJT_070706_v3_FS_KJ STP PJT_071006_FS_KW STP PJT_082306_full_v1(정) 2" xfId="12558" xr:uid="{00000000-0005-0000-0000-000049080000}"/>
    <cellStyle name="식_FS_KJ STP PJT_070706_v3_FS_KJ STP PJT_071006_FS_KW STP PJT_082306_full_v1(정) 3" xfId="11754" xr:uid="{00000000-0005-0000-0000-00004A080000}"/>
    <cellStyle name="식_FS_KJ STP PJT_070706_v3_FS_KJ STP PJT_071006_FS_KW STP PJT_082306_평가점수(인천BTL2인)0323VER2" xfId="527" xr:uid="{00000000-0005-0000-0000-00004B080000}"/>
    <cellStyle name="식_FS_KJ STP PJT_070706_v3_FS_KJ STP PJT_071006_FS_KW STP PJT_082306_평가점수(인천BTL2인)0323VER2 2" xfId="12559" xr:uid="{00000000-0005-0000-0000-00004C080000}"/>
    <cellStyle name="식_FS_KJ STP PJT_070706_v3_FS_KJ STP PJT_071006_FS_KW STP PJT_082306_평가점수(인천BTL2인)0323VER2 3" xfId="11755" xr:uid="{00000000-0005-0000-0000-00004D080000}"/>
    <cellStyle name="식_FS_KJ STP PJT_070706_v3_FS_KJ STP PJT_071006_FS_KW STP PJT_민감도" xfId="528" xr:uid="{00000000-0005-0000-0000-00004E080000}"/>
    <cellStyle name="식_FS_KJ STP PJT_070706_v3_FS_KJ STP PJT_071006_FS_KW STP PJT_민감도 2" xfId="12560" xr:uid="{00000000-0005-0000-0000-00004F080000}"/>
    <cellStyle name="식_FS_KJ STP PJT_070706_v3_FS_KJ STP PJT_071006_FS_KW STP PJT_민감도 3" xfId="11756" xr:uid="{00000000-0005-0000-0000-000050080000}"/>
    <cellStyle name="식_FS_KJ STP PJT_070706_v3_FS_KJ STP PJT_071006_FS_KW STP PJT_민감도_평가점수(인천BTL2인)0323VER2" xfId="529" xr:uid="{00000000-0005-0000-0000-000051080000}"/>
    <cellStyle name="식_FS_KJ STP PJT_070706_v3_FS_KJ STP PJT_071006_FS_KW STP PJT_민감도_평가점수(인천BTL2인)0323VER2 2" xfId="12561" xr:uid="{00000000-0005-0000-0000-000052080000}"/>
    <cellStyle name="식_FS_KJ STP PJT_070706_v3_FS_KJ STP PJT_071006_FS_KW STP PJT_민감도_평가점수(인천BTL2인)0323VER2 3" xfId="11757" xr:uid="{00000000-0005-0000-0000-000053080000}"/>
    <cellStyle name="식_FS_KJ STP PJT_070706_v3_FS_KJ STP PJT_071006_Raw Data" xfId="3768" xr:uid="{00000000-0005-0000-0000-000054080000}"/>
    <cellStyle name="식_FS_KJ STP PJT_070706_v3_FS_KJ STP PJT_071006_Sales" xfId="5771" xr:uid="{00000000-0005-0000-0000-000055080000}"/>
    <cellStyle name="식_FS_KJ STP PJT_070706_v3_FS_KJ STP PJT_071006_Sensitivity" xfId="7774" xr:uid="{00000000-0005-0000-0000-000056080000}"/>
    <cellStyle name="식_FS_KJ STP PJT_070706_v3_FS_KJ STP PJT_071006_민감도분석(인천)-3(정)" xfId="530" xr:uid="{00000000-0005-0000-0000-000057080000}"/>
    <cellStyle name="식_FS_KJ STP PJT_070706_v3_FS_KJ STP PJT_071006_민감도분석(인천)-3(정) 2" xfId="12562" xr:uid="{00000000-0005-0000-0000-000058080000}"/>
    <cellStyle name="식_FS_KJ STP PJT_070706_v3_FS_KJ STP PJT_071006_민감도분석(인천)-3(정) 3" xfId="11758" xr:uid="{00000000-0005-0000-0000-000059080000}"/>
    <cellStyle name="식_FS_KJ STP PJT_070706_v3_FS_KJ STP PJT_071006_사업분석(인천)0401" xfId="531" xr:uid="{00000000-0005-0000-0000-00005A080000}"/>
    <cellStyle name="식_FS_KJ STP PJT_070706_v3_FS_KJ STP PJT_071006_사업분석(인천)0401 2" xfId="12563" xr:uid="{00000000-0005-0000-0000-00005B080000}"/>
    <cellStyle name="식_FS_KJ STP PJT_070706_v3_FS_KJ STP PJT_071006_사업분석(인천)0401 3" xfId="11759" xr:uid="{00000000-0005-0000-0000-00005C080000}"/>
    <cellStyle name="식_FS_KJ STP PJT_070706_v3_FS_KJ STP PJT_071006_재무분석보고서 표지" xfId="532" xr:uid="{00000000-0005-0000-0000-00005D080000}"/>
    <cellStyle name="식_FS_KJ STP PJT_070706_v3_FS_KJ STP PJT_071006_재무분석보고서 표지 2" xfId="12564" xr:uid="{00000000-0005-0000-0000-00005E080000}"/>
    <cellStyle name="식_FS_KJ STP PJT_070706_v3_FS_KJ STP PJT_071006_재무분석보고서 표지 3" xfId="11760" xr:uid="{00000000-0005-0000-0000-00005F080000}"/>
    <cellStyle name="식_FS_KJ STP PJT_070706_v3_FS_KJ STP PJT_071006_재무분석보고서 표지_평가점수(인천BTL2인)0323VER2" xfId="533" xr:uid="{00000000-0005-0000-0000-000060080000}"/>
    <cellStyle name="식_FS_KJ STP PJT_070706_v3_FS_KJ STP PJT_071006_재무분석보고서 표지_평가점수(인천BTL2인)0323VER2 2" xfId="12565" xr:uid="{00000000-0005-0000-0000-000061080000}"/>
    <cellStyle name="식_FS_KJ STP PJT_070706_v3_FS_KJ STP PJT_071006_재무분석보고서 표지_평가점수(인천BTL2인)0323VER2 3" xfId="11761" xr:uid="{00000000-0005-0000-0000-000062080000}"/>
    <cellStyle name="식_FS_KJ STP PJT_070706_v3_FS_KW STP PJT_민감도" xfId="534" xr:uid="{00000000-0005-0000-0000-000063080000}"/>
    <cellStyle name="식_FS_KJ STP PJT_070706_v3_FS_KW STP PJT_민감도 2" xfId="12566" xr:uid="{00000000-0005-0000-0000-000064080000}"/>
    <cellStyle name="식_FS_KJ STP PJT_070706_v3_FS_KW STP PJT_민감도 3" xfId="11762" xr:uid="{00000000-0005-0000-0000-000065080000}"/>
    <cellStyle name="식_FS_KJ STP PJT_070706_v3_FS_KW STP PJT_민감도_FS_KW STP PJT_081606_민감도_v1(정)" xfId="535" xr:uid="{00000000-0005-0000-0000-000066080000}"/>
    <cellStyle name="식_FS_KJ STP PJT_070706_v3_FS_KW STP PJT_민감도_FS_KW STP PJT_081606_민감도_v1(정) 2" xfId="12567" xr:uid="{00000000-0005-0000-0000-000067080000}"/>
    <cellStyle name="식_FS_KJ STP PJT_070706_v3_FS_KW STP PJT_민감도_FS_KW STP PJT_081606_민감도_v1(정) 3" xfId="11763" xr:uid="{00000000-0005-0000-0000-000068080000}"/>
    <cellStyle name="식_FS_KJ STP PJT_070706_v3_FS_KW STP PJT_민감도_FS_KW STP PJT_081606_민감도_v1(정)_평가점수(인천BTL2인)0323VER2" xfId="536" xr:uid="{00000000-0005-0000-0000-000069080000}"/>
    <cellStyle name="식_FS_KJ STP PJT_070706_v3_FS_KW STP PJT_민감도_FS_KW STP PJT_081606_민감도_v1(정)_평가점수(인천BTL2인)0323VER2 2" xfId="12568" xr:uid="{00000000-0005-0000-0000-00006A080000}"/>
    <cellStyle name="식_FS_KJ STP PJT_070706_v3_FS_KW STP PJT_민감도_FS_KW STP PJT_081606_민감도_v1(정)_평가점수(인천BTL2인)0323VER2 3" xfId="11764" xr:uid="{00000000-0005-0000-0000-00006B080000}"/>
    <cellStyle name="식_FS_KJ STP PJT_070706_v3_FS_KW STP PJT_민감도_민감도분석(인천)-3(정)" xfId="537" xr:uid="{00000000-0005-0000-0000-00006C080000}"/>
    <cellStyle name="식_FS_KJ STP PJT_070706_v3_FS_KW STP PJT_민감도_민감도분석(인천)-3(정) 2" xfId="12569" xr:uid="{00000000-0005-0000-0000-00006D080000}"/>
    <cellStyle name="식_FS_KJ STP PJT_070706_v3_FS_KW STP PJT_민감도_민감도분석(인천)-3(정) 3" xfId="11765" xr:uid="{00000000-0005-0000-0000-00006E080000}"/>
    <cellStyle name="식_FS_KJ STP PJT_070706_v3_FS_KW STP PJT_민감도_사업분석(인천)0401" xfId="538" xr:uid="{00000000-0005-0000-0000-00006F080000}"/>
    <cellStyle name="식_FS_KJ STP PJT_070706_v3_FS_KW STP PJT_민감도_사업분석(인천)0401 2" xfId="12570" xr:uid="{00000000-0005-0000-0000-000070080000}"/>
    <cellStyle name="식_FS_KJ STP PJT_070706_v3_FS_KW STP PJT_민감도_사업분석(인천)0401 3" xfId="11766" xr:uid="{00000000-0005-0000-0000-000071080000}"/>
    <cellStyle name="식_FS_KJ STP PJT_070706_v3_Raw Data" xfId="3767" xr:uid="{00000000-0005-0000-0000-000072080000}"/>
    <cellStyle name="식_FS_KJ STP PJT_070706_v3_Sales" xfId="5770" xr:uid="{00000000-0005-0000-0000-000073080000}"/>
    <cellStyle name="식_FS_KJ STP PJT_070706_v3_Sensitivity" xfId="7773" xr:uid="{00000000-0005-0000-0000-000074080000}"/>
    <cellStyle name="식_FS_KJ STP PJT_070706_v3_민감도분석" xfId="539" xr:uid="{00000000-0005-0000-0000-000075080000}"/>
    <cellStyle name="식_FS_KJ STP PJT_070706_v3_민감도분석 2" xfId="12571" xr:uid="{00000000-0005-0000-0000-000076080000}"/>
    <cellStyle name="식_FS_KJ STP PJT_070706_v3_민감도분석 3" xfId="11767" xr:uid="{00000000-0005-0000-0000-000077080000}"/>
    <cellStyle name="식_FS_KJ STP PJT_070706_v3_민감도분석_FS_KW STP PJT_081606_민감도_v1(정)" xfId="540" xr:uid="{00000000-0005-0000-0000-000078080000}"/>
    <cellStyle name="식_FS_KJ STP PJT_070706_v3_민감도분석_FS_KW STP PJT_081606_민감도_v1(정) 2" xfId="12572" xr:uid="{00000000-0005-0000-0000-000079080000}"/>
    <cellStyle name="식_FS_KJ STP PJT_070706_v3_민감도분석_FS_KW STP PJT_081606_민감도_v1(정) 3" xfId="11768" xr:uid="{00000000-0005-0000-0000-00007A080000}"/>
    <cellStyle name="식_FS_KJ STP PJT_070706_v3_민감도분석_FS_KW STP PJT_081606_민감도_v1(정)_평가점수(인천BTL2인)0323VER2" xfId="541" xr:uid="{00000000-0005-0000-0000-00007B080000}"/>
    <cellStyle name="식_FS_KJ STP PJT_070706_v3_민감도분석_FS_KW STP PJT_081606_민감도_v1(정)_평가점수(인천BTL2인)0323VER2 2" xfId="12573" xr:uid="{00000000-0005-0000-0000-00007C080000}"/>
    <cellStyle name="식_FS_KJ STP PJT_070706_v3_민감도분석_FS_KW STP PJT_081606_민감도_v1(정)_평가점수(인천BTL2인)0323VER2 3" xfId="11769" xr:uid="{00000000-0005-0000-0000-00007D080000}"/>
    <cellStyle name="식_FS_KJ STP PJT_070706_v3_민감도분석_FS_KW STP PJT_082306" xfId="542" xr:uid="{00000000-0005-0000-0000-00007E080000}"/>
    <cellStyle name="식_FS_KJ STP PJT_070706_v3_민감도분석_FS_KW STP PJT_082306 2" xfId="12574" xr:uid="{00000000-0005-0000-0000-00007F080000}"/>
    <cellStyle name="식_FS_KJ STP PJT_070706_v3_민감도분석_FS_KW STP PJT_082306 3" xfId="11770" xr:uid="{00000000-0005-0000-0000-000080080000}"/>
    <cellStyle name="식_FS_KJ STP PJT_070706_v3_민감도분석_FS_KW STP PJT_082306_full_v1(정)" xfId="543" xr:uid="{00000000-0005-0000-0000-000081080000}"/>
    <cellStyle name="식_FS_KJ STP PJT_070706_v3_민감도분석_FS_KW STP PJT_082306_full_v1(정) 2" xfId="12575" xr:uid="{00000000-0005-0000-0000-000082080000}"/>
    <cellStyle name="식_FS_KJ STP PJT_070706_v3_민감도분석_FS_KW STP PJT_082306_full_v1(정) 3" xfId="11771" xr:uid="{00000000-0005-0000-0000-000083080000}"/>
    <cellStyle name="식_FS_KJ STP PJT_070706_v3_민감도분석_FS_KW STP PJT_082306_full_v1(정)_평가점수(인천BTL2인)0323VER2" xfId="544" xr:uid="{00000000-0005-0000-0000-000084080000}"/>
    <cellStyle name="식_FS_KJ STP PJT_070706_v3_민감도분석_FS_KW STP PJT_082306_full_v1(정)_평가점수(인천BTL2인)0323VER2 2" xfId="12576" xr:uid="{00000000-0005-0000-0000-000085080000}"/>
    <cellStyle name="식_FS_KJ STP PJT_070706_v3_민감도분석_FS_KW STP PJT_082306_full_v1(정)_평가점수(인천BTL2인)0323VER2 3" xfId="11772" xr:uid="{00000000-0005-0000-0000-000086080000}"/>
    <cellStyle name="식_FS_KJ STP PJT_070706_v3_민감도분석_FS_KW STP PJT_082306_평가점수(인천BTL2인)0323VER2" xfId="545" xr:uid="{00000000-0005-0000-0000-000087080000}"/>
    <cellStyle name="식_FS_KJ STP PJT_070706_v3_민감도분석_FS_KW STP PJT_082306_평가점수(인천BTL2인)0323VER2 2" xfId="12577" xr:uid="{00000000-0005-0000-0000-000088080000}"/>
    <cellStyle name="식_FS_KJ STP PJT_070706_v3_민감도분석_FS_KW STP PJT_082306_평가점수(인천BTL2인)0323VER2 3" xfId="11773" xr:uid="{00000000-0005-0000-0000-000089080000}"/>
    <cellStyle name="식_FS_KJ STP PJT_070706_v3_민감도분석_FS_KW STP PJT_민감도" xfId="546" xr:uid="{00000000-0005-0000-0000-00008A080000}"/>
    <cellStyle name="식_FS_KJ STP PJT_070706_v3_민감도분석_FS_KW STP PJT_민감도 2" xfId="12578" xr:uid="{00000000-0005-0000-0000-00008B080000}"/>
    <cellStyle name="식_FS_KJ STP PJT_070706_v3_민감도분석_FS_KW STP PJT_민감도 3" xfId="11774" xr:uid="{00000000-0005-0000-0000-00008C080000}"/>
    <cellStyle name="식_FS_KJ STP PJT_070706_v3_민감도분석_FS_KW STP PJT_민감도_평가점수(인천BTL2인)0323VER2" xfId="547" xr:uid="{00000000-0005-0000-0000-00008D080000}"/>
    <cellStyle name="식_FS_KJ STP PJT_070706_v3_민감도분석_FS_KW STP PJT_민감도_평가점수(인천BTL2인)0323VER2 2" xfId="12579" xr:uid="{00000000-0005-0000-0000-00008E080000}"/>
    <cellStyle name="식_FS_KJ STP PJT_070706_v3_민감도분석_FS_KW STP PJT_민감도_평가점수(인천BTL2인)0323VER2 3" xfId="11775" xr:uid="{00000000-0005-0000-0000-00008F080000}"/>
    <cellStyle name="식_FS_KJ STP PJT_070706_v3_민감도분석_민감도분석(인천)-3(정)" xfId="548" xr:uid="{00000000-0005-0000-0000-000090080000}"/>
    <cellStyle name="식_FS_KJ STP PJT_070706_v3_민감도분석_민감도분석(인천)-3(정) 2" xfId="12580" xr:uid="{00000000-0005-0000-0000-000091080000}"/>
    <cellStyle name="식_FS_KJ STP PJT_070706_v3_민감도분석_민감도분석(인천)-3(정) 3" xfId="11776" xr:uid="{00000000-0005-0000-0000-000092080000}"/>
    <cellStyle name="식_FS_KJ STP PJT_070706_v3_민감도분석_사업분석(인천)0401" xfId="549" xr:uid="{00000000-0005-0000-0000-000093080000}"/>
    <cellStyle name="식_FS_KJ STP PJT_070706_v3_민감도분석_사업분석(인천)0401 2" xfId="12581" xr:uid="{00000000-0005-0000-0000-000094080000}"/>
    <cellStyle name="식_FS_KJ STP PJT_070706_v3_민감도분석_사업분석(인천)0401 3" xfId="11777" xr:uid="{00000000-0005-0000-0000-000095080000}"/>
    <cellStyle name="식_FS_KJ STP PJT_070706_v3_평가점수(인천BTL2인)0323VER2" xfId="550" xr:uid="{00000000-0005-0000-0000-000096080000}"/>
    <cellStyle name="식_FS_KJ STP PJT_070706_v3_평가점수(인천BTL2인)0323VER2 2" xfId="12582" xr:uid="{00000000-0005-0000-0000-000097080000}"/>
    <cellStyle name="식_FS_KJ STP PJT_070706_v3_평가점수(인천BTL2인)0323VER2 3" xfId="11778" xr:uid="{00000000-0005-0000-0000-000098080000}"/>
    <cellStyle name="식_FS_KJ STP PJT_071006" xfId="551" xr:uid="{00000000-0005-0000-0000-000099080000}"/>
    <cellStyle name="식_FS_KJ STP PJT_071006 2" xfId="1746" xr:uid="{00000000-0005-0000-0000-00009A080000}"/>
    <cellStyle name="식_FS_KJ STP PJT_071006_CF" xfId="9779" xr:uid="{00000000-0005-0000-0000-00009B080000}"/>
    <cellStyle name="식_FS_KJ STP PJT_071006_FS_KJ STP PJT_071006" xfId="552" xr:uid="{00000000-0005-0000-0000-00009C080000}"/>
    <cellStyle name="식_FS_KJ STP PJT_071006_FS_KJ STP PJT_071006 2" xfId="1747" xr:uid="{00000000-0005-0000-0000-00009D080000}"/>
    <cellStyle name="식_FS_KJ STP PJT_071006_FS_KJ STP PJT_071006_CF" xfId="9780" xr:uid="{00000000-0005-0000-0000-00009E080000}"/>
    <cellStyle name="식_FS_KJ STP PJT_071006_FS_KJ STP PJT_071006_FS_KJ STP PJT_071406_v2" xfId="553" xr:uid="{00000000-0005-0000-0000-00009F080000}"/>
    <cellStyle name="식_FS_KJ STP PJT_071006_FS_KJ STP PJT_071006_FS_KJ STP PJT_071406_v2 2" xfId="1748" xr:uid="{00000000-0005-0000-0000-0000A0080000}"/>
    <cellStyle name="식_FS_KJ STP PJT_071006_FS_KJ STP PJT_071006_FS_KJ STP PJT_071406_v2_CF" xfId="9781" xr:uid="{00000000-0005-0000-0000-0000A1080000}"/>
    <cellStyle name="식_FS_KJ STP PJT_071006_FS_KJ STP PJT_071006_FS_KJ STP PJT_071406_v2_FS_KW STP PJT_민감도" xfId="554" xr:uid="{00000000-0005-0000-0000-0000A2080000}"/>
    <cellStyle name="식_FS_KJ STP PJT_071006_FS_KJ STP PJT_071006_FS_KJ STP PJT_071406_v2_FS_KW STP PJT_민감도 2" xfId="12583" xr:uid="{00000000-0005-0000-0000-0000A3080000}"/>
    <cellStyle name="식_FS_KJ STP PJT_071006_FS_KJ STP PJT_071006_FS_KJ STP PJT_071406_v2_FS_KW STP PJT_민감도 3" xfId="11779" xr:uid="{00000000-0005-0000-0000-0000A4080000}"/>
    <cellStyle name="식_FS_KJ STP PJT_071006_FS_KJ STP PJT_071006_FS_KJ STP PJT_071406_v2_FS_KW STP PJT_민감도_FS_KW STP PJT_081606_민감도_v1(정)" xfId="555" xr:uid="{00000000-0005-0000-0000-0000A5080000}"/>
    <cellStyle name="식_FS_KJ STP PJT_071006_FS_KJ STP PJT_071006_FS_KJ STP PJT_071406_v2_FS_KW STP PJT_민감도_FS_KW STP PJT_081606_민감도_v1(정) 2" xfId="12584" xr:uid="{00000000-0005-0000-0000-0000A6080000}"/>
    <cellStyle name="식_FS_KJ STP PJT_071006_FS_KJ STP PJT_071006_FS_KJ STP PJT_071406_v2_FS_KW STP PJT_민감도_FS_KW STP PJT_081606_민감도_v1(정) 3" xfId="11780" xr:uid="{00000000-0005-0000-0000-0000A7080000}"/>
    <cellStyle name="식_FS_KJ STP PJT_071006_FS_KJ STP PJT_071006_FS_KJ STP PJT_071406_v2_FS_KW STP PJT_민감도_FS_KW STP PJT_081606_민감도_v1(정)_평가점수(인천BTL2인)0323VER2" xfId="556" xr:uid="{00000000-0005-0000-0000-0000A8080000}"/>
    <cellStyle name="식_FS_KJ STP PJT_071006_FS_KJ STP PJT_071006_FS_KJ STP PJT_071406_v2_FS_KW STP PJT_민감도_FS_KW STP PJT_081606_민감도_v1(정)_평가점수(인천BTL2인)0323VER2 2" xfId="12585" xr:uid="{00000000-0005-0000-0000-0000A9080000}"/>
    <cellStyle name="식_FS_KJ STP PJT_071006_FS_KJ STP PJT_071006_FS_KJ STP PJT_071406_v2_FS_KW STP PJT_민감도_FS_KW STP PJT_081606_민감도_v1(정)_평가점수(인천BTL2인)0323VER2 3" xfId="11781" xr:uid="{00000000-0005-0000-0000-0000AA080000}"/>
    <cellStyle name="식_FS_KJ STP PJT_071006_FS_KJ STP PJT_071006_FS_KJ STP PJT_071406_v2_FS_KW STP PJT_민감도_민감도분석(인천)-3(정)" xfId="557" xr:uid="{00000000-0005-0000-0000-0000AB080000}"/>
    <cellStyle name="식_FS_KJ STP PJT_071006_FS_KJ STP PJT_071006_FS_KJ STP PJT_071406_v2_FS_KW STP PJT_민감도_민감도분석(인천)-3(정) 2" xfId="12586" xr:uid="{00000000-0005-0000-0000-0000AC080000}"/>
    <cellStyle name="식_FS_KJ STP PJT_071006_FS_KJ STP PJT_071006_FS_KJ STP PJT_071406_v2_FS_KW STP PJT_민감도_민감도분석(인천)-3(정) 3" xfId="11782" xr:uid="{00000000-0005-0000-0000-0000AD080000}"/>
    <cellStyle name="식_FS_KJ STP PJT_071006_FS_KJ STP PJT_071006_FS_KJ STP PJT_071406_v2_FS_KW STP PJT_민감도_사업분석(인천)0401" xfId="558" xr:uid="{00000000-0005-0000-0000-0000AE080000}"/>
    <cellStyle name="식_FS_KJ STP PJT_071006_FS_KJ STP PJT_071006_FS_KJ STP PJT_071406_v2_FS_KW STP PJT_민감도_사업분석(인천)0401 2" xfId="12587" xr:uid="{00000000-0005-0000-0000-0000AF080000}"/>
    <cellStyle name="식_FS_KJ STP PJT_071006_FS_KJ STP PJT_071006_FS_KJ STP PJT_071406_v2_FS_KW STP PJT_민감도_사업분석(인천)0401 3" xfId="11783" xr:uid="{00000000-0005-0000-0000-0000B0080000}"/>
    <cellStyle name="식_FS_KJ STP PJT_071006_FS_KJ STP PJT_071006_FS_KJ STP PJT_071406_v2_Raw Data" xfId="3772" xr:uid="{00000000-0005-0000-0000-0000B1080000}"/>
    <cellStyle name="식_FS_KJ STP PJT_071006_FS_KJ STP PJT_071006_FS_KJ STP PJT_071406_v2_Sales" xfId="5775" xr:uid="{00000000-0005-0000-0000-0000B2080000}"/>
    <cellStyle name="식_FS_KJ STP PJT_071006_FS_KJ STP PJT_071006_FS_KJ STP PJT_071406_v2_Sensitivity" xfId="7778" xr:uid="{00000000-0005-0000-0000-0000B3080000}"/>
    <cellStyle name="식_FS_KJ STP PJT_071006_FS_KJ STP PJT_071006_FS_KJ STP PJT_071406_v2_민감도분석" xfId="559" xr:uid="{00000000-0005-0000-0000-0000B4080000}"/>
    <cellStyle name="식_FS_KJ STP PJT_071006_FS_KJ STP PJT_071006_FS_KJ STP PJT_071406_v2_민감도분석 2" xfId="12588" xr:uid="{00000000-0005-0000-0000-0000B5080000}"/>
    <cellStyle name="식_FS_KJ STP PJT_071006_FS_KJ STP PJT_071006_FS_KJ STP PJT_071406_v2_민감도분석 3" xfId="11784" xr:uid="{00000000-0005-0000-0000-0000B6080000}"/>
    <cellStyle name="식_FS_KJ STP PJT_071006_FS_KJ STP PJT_071006_FS_KJ STP PJT_071406_v2_민감도분석_FS_KW STP PJT_081606_민감도_v1(정)" xfId="560" xr:uid="{00000000-0005-0000-0000-0000B7080000}"/>
    <cellStyle name="식_FS_KJ STP PJT_071006_FS_KJ STP PJT_071006_FS_KJ STP PJT_071406_v2_민감도분석_FS_KW STP PJT_081606_민감도_v1(정) 2" xfId="12589" xr:uid="{00000000-0005-0000-0000-0000B8080000}"/>
    <cellStyle name="식_FS_KJ STP PJT_071006_FS_KJ STP PJT_071006_FS_KJ STP PJT_071406_v2_민감도분석_FS_KW STP PJT_081606_민감도_v1(정) 3" xfId="11785" xr:uid="{00000000-0005-0000-0000-0000B9080000}"/>
    <cellStyle name="식_FS_KJ STP PJT_071006_FS_KJ STP PJT_071006_FS_KJ STP PJT_071406_v2_민감도분석_FS_KW STP PJT_081606_민감도_v1(정)_평가점수(인천BTL2인)0323VER2" xfId="561" xr:uid="{00000000-0005-0000-0000-0000BA080000}"/>
    <cellStyle name="식_FS_KJ STP PJT_071006_FS_KJ STP PJT_071006_FS_KJ STP PJT_071406_v2_민감도분석_FS_KW STP PJT_081606_민감도_v1(정)_평가점수(인천BTL2인)0323VER2 2" xfId="12590" xr:uid="{00000000-0005-0000-0000-0000BB080000}"/>
    <cellStyle name="식_FS_KJ STP PJT_071006_FS_KJ STP PJT_071006_FS_KJ STP PJT_071406_v2_민감도분석_FS_KW STP PJT_081606_민감도_v1(정)_평가점수(인천BTL2인)0323VER2 3" xfId="11786" xr:uid="{00000000-0005-0000-0000-0000BC080000}"/>
    <cellStyle name="식_FS_KJ STP PJT_071006_FS_KJ STP PJT_071006_FS_KJ STP PJT_071406_v2_민감도분석_FS_KW STP PJT_082306" xfId="562" xr:uid="{00000000-0005-0000-0000-0000BD080000}"/>
    <cellStyle name="식_FS_KJ STP PJT_071006_FS_KJ STP PJT_071006_FS_KJ STP PJT_071406_v2_민감도분석_FS_KW STP PJT_082306 2" xfId="12591" xr:uid="{00000000-0005-0000-0000-0000BE080000}"/>
    <cellStyle name="식_FS_KJ STP PJT_071006_FS_KJ STP PJT_071006_FS_KJ STP PJT_071406_v2_민감도분석_FS_KW STP PJT_082306 3" xfId="11787" xr:uid="{00000000-0005-0000-0000-0000BF080000}"/>
    <cellStyle name="식_FS_KJ STP PJT_071006_FS_KJ STP PJT_071006_FS_KJ STP PJT_071406_v2_민감도분석_FS_KW STP PJT_082306_full_v1(정)" xfId="563" xr:uid="{00000000-0005-0000-0000-0000C0080000}"/>
    <cellStyle name="식_FS_KJ STP PJT_071006_FS_KJ STP PJT_071006_FS_KJ STP PJT_071406_v2_민감도분석_FS_KW STP PJT_082306_full_v1(정) 2" xfId="12592" xr:uid="{00000000-0005-0000-0000-0000C1080000}"/>
    <cellStyle name="식_FS_KJ STP PJT_071006_FS_KJ STP PJT_071006_FS_KJ STP PJT_071406_v2_민감도분석_FS_KW STP PJT_082306_full_v1(정) 3" xfId="11788" xr:uid="{00000000-0005-0000-0000-0000C2080000}"/>
    <cellStyle name="식_FS_KJ STP PJT_071006_FS_KJ STP PJT_071006_FS_KJ STP PJT_071406_v2_민감도분석_FS_KW STP PJT_082306_full_v1(정)_평가점수(인천BTL2인)0323VER2" xfId="564" xr:uid="{00000000-0005-0000-0000-0000C3080000}"/>
    <cellStyle name="식_FS_KJ STP PJT_071006_FS_KJ STP PJT_071006_FS_KJ STP PJT_071406_v2_민감도분석_FS_KW STP PJT_082306_full_v1(정)_평가점수(인천BTL2인)0323VER2 2" xfId="12593" xr:uid="{00000000-0005-0000-0000-0000C4080000}"/>
    <cellStyle name="식_FS_KJ STP PJT_071006_FS_KJ STP PJT_071006_FS_KJ STP PJT_071406_v2_민감도분석_FS_KW STP PJT_082306_full_v1(정)_평가점수(인천BTL2인)0323VER2 3" xfId="11789" xr:uid="{00000000-0005-0000-0000-0000C5080000}"/>
    <cellStyle name="식_FS_KJ STP PJT_071006_FS_KJ STP PJT_071006_FS_KJ STP PJT_071406_v2_민감도분석_FS_KW STP PJT_082306_평가점수(인천BTL2인)0323VER2" xfId="565" xr:uid="{00000000-0005-0000-0000-0000C6080000}"/>
    <cellStyle name="식_FS_KJ STP PJT_071006_FS_KJ STP PJT_071006_FS_KJ STP PJT_071406_v2_민감도분석_FS_KW STP PJT_082306_평가점수(인천BTL2인)0323VER2 2" xfId="12594" xr:uid="{00000000-0005-0000-0000-0000C7080000}"/>
    <cellStyle name="식_FS_KJ STP PJT_071006_FS_KJ STP PJT_071006_FS_KJ STP PJT_071406_v2_민감도분석_FS_KW STP PJT_082306_평가점수(인천BTL2인)0323VER2 3" xfId="11790" xr:uid="{00000000-0005-0000-0000-0000C8080000}"/>
    <cellStyle name="식_FS_KJ STP PJT_071006_FS_KJ STP PJT_071006_FS_KJ STP PJT_071406_v2_민감도분석_FS_KW STP PJT_민감도" xfId="566" xr:uid="{00000000-0005-0000-0000-0000C9080000}"/>
    <cellStyle name="식_FS_KJ STP PJT_071006_FS_KJ STP PJT_071006_FS_KJ STP PJT_071406_v2_민감도분석_FS_KW STP PJT_민감도 2" xfId="12595" xr:uid="{00000000-0005-0000-0000-0000CA080000}"/>
    <cellStyle name="식_FS_KJ STP PJT_071006_FS_KJ STP PJT_071006_FS_KJ STP PJT_071406_v2_민감도분석_FS_KW STP PJT_민감도 3" xfId="11791" xr:uid="{00000000-0005-0000-0000-0000CB080000}"/>
    <cellStyle name="식_FS_KJ STP PJT_071006_FS_KJ STP PJT_071006_FS_KJ STP PJT_071406_v2_민감도분석_FS_KW STP PJT_민감도_평가점수(인천BTL2인)0323VER2" xfId="567" xr:uid="{00000000-0005-0000-0000-0000CC080000}"/>
    <cellStyle name="식_FS_KJ STP PJT_071006_FS_KJ STP PJT_071006_FS_KJ STP PJT_071406_v2_민감도분석_FS_KW STP PJT_민감도_평가점수(인천BTL2인)0323VER2 2" xfId="12596" xr:uid="{00000000-0005-0000-0000-0000CD080000}"/>
    <cellStyle name="식_FS_KJ STP PJT_071006_FS_KJ STP PJT_071006_FS_KJ STP PJT_071406_v2_민감도분석_FS_KW STP PJT_민감도_평가점수(인천BTL2인)0323VER2 3" xfId="11792" xr:uid="{00000000-0005-0000-0000-0000CE080000}"/>
    <cellStyle name="식_FS_KJ STP PJT_071006_FS_KJ STP PJT_071006_FS_KJ STP PJT_071406_v2_민감도분석_민감도분석(인천)-3(정)" xfId="568" xr:uid="{00000000-0005-0000-0000-0000CF080000}"/>
    <cellStyle name="식_FS_KJ STP PJT_071006_FS_KJ STP PJT_071006_FS_KJ STP PJT_071406_v2_민감도분석_민감도분석(인천)-3(정) 2" xfId="12597" xr:uid="{00000000-0005-0000-0000-0000D0080000}"/>
    <cellStyle name="식_FS_KJ STP PJT_071006_FS_KJ STP PJT_071006_FS_KJ STP PJT_071406_v2_민감도분석_민감도분석(인천)-3(정) 3" xfId="11793" xr:uid="{00000000-0005-0000-0000-0000D1080000}"/>
    <cellStyle name="식_FS_KJ STP PJT_071006_FS_KJ STP PJT_071006_FS_KJ STP PJT_071406_v2_민감도분석_사업분석(인천)0401" xfId="569" xr:uid="{00000000-0005-0000-0000-0000D2080000}"/>
    <cellStyle name="식_FS_KJ STP PJT_071006_FS_KJ STP PJT_071006_FS_KJ STP PJT_071406_v2_민감도분석_사업분석(인천)0401 2" xfId="12598" xr:uid="{00000000-0005-0000-0000-0000D3080000}"/>
    <cellStyle name="식_FS_KJ STP PJT_071006_FS_KJ STP PJT_071006_FS_KJ STP PJT_071406_v2_민감도분석_사업분석(인천)0401 3" xfId="11794" xr:uid="{00000000-0005-0000-0000-0000D4080000}"/>
    <cellStyle name="식_FS_KJ STP PJT_071006_FS_KJ STP PJT_071006_FS_KJ STP PJT_071406_v2_평가점수(인천BTL2인)0323VER2" xfId="570" xr:uid="{00000000-0005-0000-0000-0000D5080000}"/>
    <cellStyle name="식_FS_KJ STP PJT_071006_FS_KJ STP PJT_071006_FS_KJ STP PJT_071406_v2_평가점수(인천BTL2인)0323VER2 2" xfId="12599" xr:uid="{00000000-0005-0000-0000-0000D6080000}"/>
    <cellStyle name="식_FS_KJ STP PJT_071006_FS_KJ STP PJT_071006_FS_KJ STP PJT_071406_v2_평가점수(인천BTL2인)0323VER2 3" xfId="11795" xr:uid="{00000000-0005-0000-0000-0000D7080000}"/>
    <cellStyle name="식_FS_KJ STP PJT_071006_FS_KJ STP PJT_071006_FS_KW STP PJT_081306" xfId="571" xr:uid="{00000000-0005-0000-0000-0000D8080000}"/>
    <cellStyle name="식_FS_KJ STP PJT_071006_FS_KJ STP PJT_071006_FS_KW STP PJT_081306 2" xfId="12600" xr:uid="{00000000-0005-0000-0000-0000D9080000}"/>
    <cellStyle name="식_FS_KJ STP PJT_071006_FS_KJ STP PJT_071006_FS_KW STP PJT_081306 3" xfId="11796" xr:uid="{00000000-0005-0000-0000-0000DA080000}"/>
    <cellStyle name="식_FS_KJ STP PJT_071006_FS_KJ STP PJT_071006_FS_KW STP PJT_081306_FS_KW STP PJT_민감도" xfId="572" xr:uid="{00000000-0005-0000-0000-0000DB080000}"/>
    <cellStyle name="식_FS_KJ STP PJT_071006_FS_KJ STP PJT_071006_FS_KW STP PJT_081306_FS_KW STP PJT_민감도 2" xfId="12601" xr:uid="{00000000-0005-0000-0000-0000DC080000}"/>
    <cellStyle name="식_FS_KJ STP PJT_071006_FS_KJ STP PJT_071006_FS_KW STP PJT_081306_FS_KW STP PJT_민감도 3" xfId="11797" xr:uid="{00000000-0005-0000-0000-0000DD080000}"/>
    <cellStyle name="식_FS_KJ STP PJT_071006_FS_KJ STP PJT_071006_FS_KW STP PJT_081306_FS_KW STP PJT_민감도_FS_KW STP PJT_081606_민감도_v1(정)" xfId="573" xr:uid="{00000000-0005-0000-0000-0000DE080000}"/>
    <cellStyle name="식_FS_KJ STP PJT_071006_FS_KJ STP PJT_071006_FS_KW STP PJT_081306_FS_KW STP PJT_민감도_FS_KW STP PJT_081606_민감도_v1(정) 2" xfId="12602" xr:uid="{00000000-0005-0000-0000-0000DF080000}"/>
    <cellStyle name="식_FS_KJ STP PJT_071006_FS_KJ STP PJT_071006_FS_KW STP PJT_081306_FS_KW STP PJT_민감도_FS_KW STP PJT_081606_민감도_v1(정) 3" xfId="11798" xr:uid="{00000000-0005-0000-0000-0000E0080000}"/>
    <cellStyle name="식_FS_KJ STP PJT_071006_FS_KJ STP PJT_071006_FS_KW STP PJT_081306_FS_KW STP PJT_민감도_FS_KW STP PJT_081606_민감도_v1(정)_평가점수(인천BTL2인)0323VER2" xfId="574" xr:uid="{00000000-0005-0000-0000-0000E1080000}"/>
    <cellStyle name="식_FS_KJ STP PJT_071006_FS_KJ STP PJT_071006_FS_KW STP PJT_081306_FS_KW STP PJT_민감도_FS_KW STP PJT_081606_민감도_v1(정)_평가점수(인천BTL2인)0323VER2 2" xfId="12603" xr:uid="{00000000-0005-0000-0000-0000E2080000}"/>
    <cellStyle name="식_FS_KJ STP PJT_071006_FS_KJ STP PJT_071006_FS_KW STP PJT_081306_FS_KW STP PJT_민감도_FS_KW STP PJT_081606_민감도_v1(정)_평가점수(인천BTL2인)0323VER2 3" xfId="11799" xr:uid="{00000000-0005-0000-0000-0000E3080000}"/>
    <cellStyle name="식_FS_KJ STP PJT_071006_FS_KJ STP PJT_071006_FS_KW STP PJT_081306_FS_KW STP PJT_민감도_민감도분석(인천)-3(정)" xfId="575" xr:uid="{00000000-0005-0000-0000-0000E4080000}"/>
    <cellStyle name="식_FS_KJ STP PJT_071006_FS_KJ STP PJT_071006_FS_KW STP PJT_081306_FS_KW STP PJT_민감도_민감도분석(인천)-3(정) 2" xfId="12604" xr:uid="{00000000-0005-0000-0000-0000E5080000}"/>
    <cellStyle name="식_FS_KJ STP PJT_071006_FS_KJ STP PJT_071006_FS_KW STP PJT_081306_FS_KW STP PJT_민감도_민감도분석(인천)-3(정) 3" xfId="11800" xr:uid="{00000000-0005-0000-0000-0000E6080000}"/>
    <cellStyle name="식_FS_KJ STP PJT_071006_FS_KJ STP PJT_071006_FS_KW STP PJT_081306_FS_KW STP PJT_민감도_사업분석(인천)0401" xfId="576" xr:uid="{00000000-0005-0000-0000-0000E7080000}"/>
    <cellStyle name="식_FS_KJ STP PJT_071006_FS_KJ STP PJT_071006_FS_KW STP PJT_081306_FS_KW STP PJT_민감도_사업분석(인천)0401 2" xfId="12605" xr:uid="{00000000-0005-0000-0000-0000E8080000}"/>
    <cellStyle name="식_FS_KJ STP PJT_071006_FS_KJ STP PJT_071006_FS_KW STP PJT_081306_FS_KW STP PJT_민감도_사업분석(인천)0401 3" xfId="11801" xr:uid="{00000000-0005-0000-0000-0000E9080000}"/>
    <cellStyle name="식_FS_KJ STP PJT_071006_FS_KJ STP PJT_071006_FS_KW STP PJT_081306_평가점수(인천BTL2인)0323VER2" xfId="577" xr:uid="{00000000-0005-0000-0000-0000EA080000}"/>
    <cellStyle name="식_FS_KJ STP PJT_071006_FS_KJ STP PJT_071006_FS_KW STP PJT_081306_평가점수(인천BTL2인)0323VER2 2" xfId="12606" xr:uid="{00000000-0005-0000-0000-0000EB080000}"/>
    <cellStyle name="식_FS_KJ STP PJT_071006_FS_KJ STP PJT_071006_FS_KW STP PJT_081306_평가점수(인천BTL2인)0323VER2 3" xfId="11802" xr:uid="{00000000-0005-0000-0000-0000EC080000}"/>
    <cellStyle name="식_FS_KJ STP PJT_071006_FS_KJ STP PJT_071006_FS_KW STP PJT_081606_민감도_v1(정)" xfId="578" xr:uid="{00000000-0005-0000-0000-0000ED080000}"/>
    <cellStyle name="식_FS_KJ STP PJT_071006_FS_KJ STP PJT_071006_FS_KW STP PJT_081606_민감도_v1(정) 2" xfId="12607" xr:uid="{00000000-0005-0000-0000-0000EE080000}"/>
    <cellStyle name="식_FS_KJ STP PJT_071006_FS_KJ STP PJT_071006_FS_KW STP PJT_081606_민감도_v1(정) 3" xfId="11803" xr:uid="{00000000-0005-0000-0000-0000EF080000}"/>
    <cellStyle name="식_FS_KJ STP PJT_071006_FS_KJ STP PJT_071006_FS_KW STP PJT_081606_민감도_v1(정)_평가점수(인천BTL2인)0323VER2" xfId="579" xr:uid="{00000000-0005-0000-0000-0000F0080000}"/>
    <cellStyle name="식_FS_KJ STP PJT_071006_FS_KJ STP PJT_071006_FS_KW STP PJT_081606_민감도_v1(정)_평가점수(인천BTL2인)0323VER2 2" xfId="12608" xr:uid="{00000000-0005-0000-0000-0000F1080000}"/>
    <cellStyle name="식_FS_KJ STP PJT_071006_FS_KJ STP PJT_071006_FS_KW STP PJT_081606_민감도_v1(정)_평가점수(인천BTL2인)0323VER2 3" xfId="11804" xr:uid="{00000000-0005-0000-0000-0000F2080000}"/>
    <cellStyle name="식_FS_KJ STP PJT_071006_FS_KJ STP PJT_071006_FS_KW STP PJT_082306" xfId="580" xr:uid="{00000000-0005-0000-0000-0000F3080000}"/>
    <cellStyle name="식_FS_KJ STP PJT_071006_FS_KJ STP PJT_071006_FS_KW STP PJT_082306 2" xfId="12609" xr:uid="{00000000-0005-0000-0000-0000F4080000}"/>
    <cellStyle name="식_FS_KJ STP PJT_071006_FS_KJ STP PJT_071006_FS_KW STP PJT_082306 3" xfId="11805" xr:uid="{00000000-0005-0000-0000-0000F5080000}"/>
    <cellStyle name="식_FS_KJ STP PJT_071006_FS_KJ STP PJT_071006_FS_KW STP PJT_082306_full_v1(정)" xfId="581" xr:uid="{00000000-0005-0000-0000-0000F6080000}"/>
    <cellStyle name="식_FS_KJ STP PJT_071006_FS_KJ STP PJT_071006_FS_KW STP PJT_082306_full_v1(정) 2" xfId="12610" xr:uid="{00000000-0005-0000-0000-0000F7080000}"/>
    <cellStyle name="식_FS_KJ STP PJT_071006_FS_KJ STP PJT_071006_FS_KW STP PJT_082306_full_v1(정) 3" xfId="11806" xr:uid="{00000000-0005-0000-0000-0000F8080000}"/>
    <cellStyle name="식_FS_KJ STP PJT_071006_FS_KJ STP PJT_071006_FS_KW STP PJT_082306_full_v1(정)_평가점수(인천BTL2인)0323VER2" xfId="582" xr:uid="{00000000-0005-0000-0000-0000F9080000}"/>
    <cellStyle name="식_FS_KJ STP PJT_071006_FS_KJ STP PJT_071006_FS_KW STP PJT_082306_full_v1(정)_평가점수(인천BTL2인)0323VER2 2" xfId="12611" xr:uid="{00000000-0005-0000-0000-0000FA080000}"/>
    <cellStyle name="식_FS_KJ STP PJT_071006_FS_KJ STP PJT_071006_FS_KW STP PJT_082306_full_v1(정)_평가점수(인천BTL2인)0323VER2 3" xfId="11807" xr:uid="{00000000-0005-0000-0000-0000FB080000}"/>
    <cellStyle name="식_FS_KJ STP PJT_071006_FS_KJ STP PJT_071006_FS_KW STP PJT_082306_평가점수(인천BTL2인)0323VER2" xfId="583" xr:uid="{00000000-0005-0000-0000-0000FC080000}"/>
    <cellStyle name="식_FS_KJ STP PJT_071006_FS_KJ STP PJT_071006_FS_KW STP PJT_082306_평가점수(인천BTL2인)0323VER2 2" xfId="12612" xr:uid="{00000000-0005-0000-0000-0000FD080000}"/>
    <cellStyle name="식_FS_KJ STP PJT_071006_FS_KJ STP PJT_071006_FS_KW STP PJT_082306_평가점수(인천BTL2인)0323VER2 3" xfId="11808" xr:uid="{00000000-0005-0000-0000-0000FE080000}"/>
    <cellStyle name="식_FS_KJ STP PJT_071006_FS_KJ STP PJT_071006_FS_KW STP PJT_민감도" xfId="584" xr:uid="{00000000-0005-0000-0000-0000FF080000}"/>
    <cellStyle name="식_FS_KJ STP PJT_071006_FS_KJ STP PJT_071006_FS_KW STP PJT_민감도 2" xfId="12613" xr:uid="{00000000-0005-0000-0000-000000090000}"/>
    <cellStyle name="식_FS_KJ STP PJT_071006_FS_KJ STP PJT_071006_FS_KW STP PJT_민감도 3" xfId="11809" xr:uid="{00000000-0005-0000-0000-000001090000}"/>
    <cellStyle name="식_FS_KJ STP PJT_071006_FS_KJ STP PJT_071006_FS_KW STP PJT_민감도_평가점수(인천BTL2인)0323VER2" xfId="585" xr:uid="{00000000-0005-0000-0000-000002090000}"/>
    <cellStyle name="식_FS_KJ STP PJT_071006_FS_KJ STP PJT_071006_FS_KW STP PJT_민감도_평가점수(인천BTL2인)0323VER2 2" xfId="12614" xr:uid="{00000000-0005-0000-0000-000003090000}"/>
    <cellStyle name="식_FS_KJ STP PJT_071006_FS_KJ STP PJT_071006_FS_KW STP PJT_민감도_평가점수(인천BTL2인)0323VER2 3" xfId="11810" xr:uid="{00000000-0005-0000-0000-000004090000}"/>
    <cellStyle name="식_FS_KJ STP PJT_071006_FS_KJ STP PJT_071006_Raw Data" xfId="3771" xr:uid="{00000000-0005-0000-0000-000005090000}"/>
    <cellStyle name="식_FS_KJ STP PJT_071006_FS_KJ STP PJT_071006_Sales" xfId="5774" xr:uid="{00000000-0005-0000-0000-000006090000}"/>
    <cellStyle name="식_FS_KJ STP PJT_071006_FS_KJ STP PJT_071006_Sensitivity" xfId="7777" xr:uid="{00000000-0005-0000-0000-000007090000}"/>
    <cellStyle name="식_FS_KJ STP PJT_071006_FS_KJ STP PJT_071006_민감도분석(인천)-3(정)" xfId="586" xr:uid="{00000000-0005-0000-0000-000008090000}"/>
    <cellStyle name="식_FS_KJ STP PJT_071006_FS_KJ STP PJT_071006_민감도분석(인천)-3(정) 2" xfId="12615" xr:uid="{00000000-0005-0000-0000-000009090000}"/>
    <cellStyle name="식_FS_KJ STP PJT_071006_FS_KJ STP PJT_071006_민감도분석(인천)-3(정) 3" xfId="11811" xr:uid="{00000000-0005-0000-0000-00000A090000}"/>
    <cellStyle name="식_FS_KJ STP PJT_071006_FS_KJ STP PJT_071006_사업분석(인천)0401" xfId="587" xr:uid="{00000000-0005-0000-0000-00000B090000}"/>
    <cellStyle name="식_FS_KJ STP PJT_071006_FS_KJ STP PJT_071006_사업분석(인천)0401 2" xfId="12616" xr:uid="{00000000-0005-0000-0000-00000C090000}"/>
    <cellStyle name="식_FS_KJ STP PJT_071006_FS_KJ STP PJT_071006_사업분석(인천)0401 3" xfId="11812" xr:uid="{00000000-0005-0000-0000-00000D090000}"/>
    <cellStyle name="식_FS_KJ STP PJT_071006_FS_KJ STP PJT_071006_재무분석보고서 표지" xfId="588" xr:uid="{00000000-0005-0000-0000-00000E090000}"/>
    <cellStyle name="식_FS_KJ STP PJT_071006_FS_KJ STP PJT_071006_재무분석보고서 표지 2" xfId="12617" xr:uid="{00000000-0005-0000-0000-00000F090000}"/>
    <cellStyle name="식_FS_KJ STP PJT_071006_FS_KJ STP PJT_071006_재무분석보고서 표지 3" xfId="11813" xr:uid="{00000000-0005-0000-0000-000010090000}"/>
    <cellStyle name="식_FS_KJ STP PJT_071006_FS_KJ STP PJT_071006_재무분석보고서 표지_평가점수(인천BTL2인)0323VER2" xfId="589" xr:uid="{00000000-0005-0000-0000-000011090000}"/>
    <cellStyle name="식_FS_KJ STP PJT_071006_FS_KJ STP PJT_071006_재무분석보고서 표지_평가점수(인천BTL2인)0323VER2 2" xfId="12618" xr:uid="{00000000-0005-0000-0000-000012090000}"/>
    <cellStyle name="식_FS_KJ STP PJT_071006_FS_KJ STP PJT_071006_재무분석보고서 표지_평가점수(인천BTL2인)0323VER2 3" xfId="11814" xr:uid="{00000000-0005-0000-0000-000013090000}"/>
    <cellStyle name="식_FS_KJ STP PJT_071006_FS_KW STP PJT_민감도" xfId="590" xr:uid="{00000000-0005-0000-0000-000014090000}"/>
    <cellStyle name="식_FS_KJ STP PJT_071006_FS_KW STP PJT_민감도 2" xfId="12619" xr:uid="{00000000-0005-0000-0000-000015090000}"/>
    <cellStyle name="식_FS_KJ STP PJT_071006_FS_KW STP PJT_민감도 3" xfId="11815" xr:uid="{00000000-0005-0000-0000-000016090000}"/>
    <cellStyle name="식_FS_KJ STP PJT_071006_FS_KW STP PJT_민감도_FS_KW STP PJT_081606_민감도_v1(정)" xfId="591" xr:uid="{00000000-0005-0000-0000-000017090000}"/>
    <cellStyle name="식_FS_KJ STP PJT_071006_FS_KW STP PJT_민감도_FS_KW STP PJT_081606_민감도_v1(정) 2" xfId="12620" xr:uid="{00000000-0005-0000-0000-000018090000}"/>
    <cellStyle name="식_FS_KJ STP PJT_071006_FS_KW STP PJT_민감도_FS_KW STP PJT_081606_민감도_v1(정) 3" xfId="11816" xr:uid="{00000000-0005-0000-0000-000019090000}"/>
    <cellStyle name="식_FS_KJ STP PJT_071006_FS_KW STP PJT_민감도_FS_KW STP PJT_081606_민감도_v1(정)_평가점수(인천BTL2인)0323VER2" xfId="592" xr:uid="{00000000-0005-0000-0000-00001A090000}"/>
    <cellStyle name="식_FS_KJ STP PJT_071006_FS_KW STP PJT_민감도_FS_KW STP PJT_081606_민감도_v1(정)_평가점수(인천BTL2인)0323VER2 2" xfId="12621" xr:uid="{00000000-0005-0000-0000-00001B090000}"/>
    <cellStyle name="식_FS_KJ STP PJT_071006_FS_KW STP PJT_민감도_FS_KW STP PJT_081606_민감도_v1(정)_평가점수(인천BTL2인)0323VER2 3" xfId="11817" xr:uid="{00000000-0005-0000-0000-00001C090000}"/>
    <cellStyle name="식_FS_KJ STP PJT_071006_FS_KW STP PJT_민감도_민감도분석(인천)-3(정)" xfId="593" xr:uid="{00000000-0005-0000-0000-00001D090000}"/>
    <cellStyle name="식_FS_KJ STP PJT_071006_FS_KW STP PJT_민감도_민감도분석(인천)-3(정) 2" xfId="12622" xr:uid="{00000000-0005-0000-0000-00001E090000}"/>
    <cellStyle name="식_FS_KJ STP PJT_071006_FS_KW STP PJT_민감도_민감도분석(인천)-3(정) 3" xfId="11818" xr:uid="{00000000-0005-0000-0000-00001F090000}"/>
    <cellStyle name="식_FS_KJ STP PJT_071006_FS_KW STP PJT_민감도_사업분석(인천)0401" xfId="594" xr:uid="{00000000-0005-0000-0000-000020090000}"/>
    <cellStyle name="식_FS_KJ STP PJT_071006_FS_KW STP PJT_민감도_사업분석(인천)0401 2" xfId="12623" xr:uid="{00000000-0005-0000-0000-000021090000}"/>
    <cellStyle name="식_FS_KJ STP PJT_071006_FS_KW STP PJT_민감도_사업분석(인천)0401 3" xfId="11819" xr:uid="{00000000-0005-0000-0000-000022090000}"/>
    <cellStyle name="식_FS_KJ STP PJT_071006_Raw Data" xfId="3770" xr:uid="{00000000-0005-0000-0000-000023090000}"/>
    <cellStyle name="식_FS_KJ STP PJT_071006_Sales" xfId="5773" xr:uid="{00000000-0005-0000-0000-000024090000}"/>
    <cellStyle name="식_FS_KJ STP PJT_071006_Sensitivity" xfId="7776" xr:uid="{00000000-0005-0000-0000-000025090000}"/>
    <cellStyle name="식_FS_KJ STP PJT_071006_민감도분석" xfId="595" xr:uid="{00000000-0005-0000-0000-000026090000}"/>
    <cellStyle name="식_FS_KJ STP PJT_071006_민감도분석 2" xfId="12624" xr:uid="{00000000-0005-0000-0000-000027090000}"/>
    <cellStyle name="식_FS_KJ STP PJT_071006_민감도분석 3" xfId="11820" xr:uid="{00000000-0005-0000-0000-000028090000}"/>
    <cellStyle name="식_FS_KJ STP PJT_071006_민감도분석_FS_KW STP PJT_081606_민감도_v1(정)" xfId="596" xr:uid="{00000000-0005-0000-0000-000029090000}"/>
    <cellStyle name="식_FS_KJ STP PJT_071006_민감도분석_FS_KW STP PJT_081606_민감도_v1(정) 2" xfId="12625" xr:uid="{00000000-0005-0000-0000-00002A090000}"/>
    <cellStyle name="식_FS_KJ STP PJT_071006_민감도분석_FS_KW STP PJT_081606_민감도_v1(정) 3" xfId="11821" xr:uid="{00000000-0005-0000-0000-00002B090000}"/>
    <cellStyle name="식_FS_KJ STP PJT_071006_민감도분석_FS_KW STP PJT_081606_민감도_v1(정)_평가점수(인천BTL2인)0323VER2" xfId="597" xr:uid="{00000000-0005-0000-0000-00002C090000}"/>
    <cellStyle name="식_FS_KJ STP PJT_071006_민감도분석_FS_KW STP PJT_081606_민감도_v1(정)_평가점수(인천BTL2인)0323VER2 2" xfId="12626" xr:uid="{00000000-0005-0000-0000-00002D090000}"/>
    <cellStyle name="식_FS_KJ STP PJT_071006_민감도분석_FS_KW STP PJT_081606_민감도_v1(정)_평가점수(인천BTL2인)0323VER2 3" xfId="11822" xr:uid="{00000000-0005-0000-0000-00002E090000}"/>
    <cellStyle name="식_FS_KJ STP PJT_071006_민감도분석_FS_KW STP PJT_082306" xfId="598" xr:uid="{00000000-0005-0000-0000-00002F090000}"/>
    <cellStyle name="식_FS_KJ STP PJT_071006_민감도분석_FS_KW STP PJT_082306 2" xfId="12627" xr:uid="{00000000-0005-0000-0000-000030090000}"/>
    <cellStyle name="식_FS_KJ STP PJT_071006_민감도분석_FS_KW STP PJT_082306 3" xfId="11823" xr:uid="{00000000-0005-0000-0000-000031090000}"/>
    <cellStyle name="식_FS_KJ STP PJT_071006_민감도분석_FS_KW STP PJT_082306_full_v1(정)" xfId="599" xr:uid="{00000000-0005-0000-0000-000032090000}"/>
    <cellStyle name="식_FS_KJ STP PJT_071006_민감도분석_FS_KW STP PJT_082306_full_v1(정) 2" xfId="12628" xr:uid="{00000000-0005-0000-0000-000033090000}"/>
    <cellStyle name="식_FS_KJ STP PJT_071006_민감도분석_FS_KW STP PJT_082306_full_v1(정) 3" xfId="11824" xr:uid="{00000000-0005-0000-0000-000034090000}"/>
    <cellStyle name="식_FS_KJ STP PJT_071006_민감도분석_FS_KW STP PJT_082306_full_v1(정)_평가점수(인천BTL2인)0323VER2" xfId="600" xr:uid="{00000000-0005-0000-0000-000035090000}"/>
    <cellStyle name="식_FS_KJ STP PJT_071006_민감도분석_FS_KW STP PJT_082306_full_v1(정)_평가점수(인천BTL2인)0323VER2 2" xfId="12629" xr:uid="{00000000-0005-0000-0000-000036090000}"/>
    <cellStyle name="식_FS_KJ STP PJT_071006_민감도분석_FS_KW STP PJT_082306_full_v1(정)_평가점수(인천BTL2인)0323VER2 3" xfId="11825" xr:uid="{00000000-0005-0000-0000-000037090000}"/>
    <cellStyle name="식_FS_KJ STP PJT_071006_민감도분석_FS_KW STP PJT_082306_평가점수(인천BTL2인)0323VER2" xfId="601" xr:uid="{00000000-0005-0000-0000-000038090000}"/>
    <cellStyle name="식_FS_KJ STP PJT_071006_민감도분석_FS_KW STP PJT_082306_평가점수(인천BTL2인)0323VER2 2" xfId="12630" xr:uid="{00000000-0005-0000-0000-000039090000}"/>
    <cellStyle name="식_FS_KJ STP PJT_071006_민감도분석_FS_KW STP PJT_082306_평가점수(인천BTL2인)0323VER2 3" xfId="11826" xr:uid="{00000000-0005-0000-0000-00003A090000}"/>
    <cellStyle name="식_FS_KJ STP PJT_071006_민감도분석_FS_KW STP PJT_민감도" xfId="602" xr:uid="{00000000-0005-0000-0000-00003B090000}"/>
    <cellStyle name="식_FS_KJ STP PJT_071006_민감도분석_FS_KW STP PJT_민감도 2" xfId="12631" xr:uid="{00000000-0005-0000-0000-00003C090000}"/>
    <cellStyle name="식_FS_KJ STP PJT_071006_민감도분석_FS_KW STP PJT_민감도 3" xfId="11827" xr:uid="{00000000-0005-0000-0000-00003D090000}"/>
    <cellStyle name="식_FS_KJ STP PJT_071006_민감도분석_FS_KW STP PJT_민감도_평가점수(인천BTL2인)0323VER2" xfId="603" xr:uid="{00000000-0005-0000-0000-00003E090000}"/>
    <cellStyle name="식_FS_KJ STP PJT_071006_민감도분석_FS_KW STP PJT_민감도_평가점수(인천BTL2인)0323VER2 2" xfId="12632" xr:uid="{00000000-0005-0000-0000-00003F090000}"/>
    <cellStyle name="식_FS_KJ STP PJT_071006_민감도분석_FS_KW STP PJT_민감도_평가점수(인천BTL2인)0323VER2 3" xfId="11828" xr:uid="{00000000-0005-0000-0000-000040090000}"/>
    <cellStyle name="식_FS_KJ STP PJT_071006_민감도분석_민감도분석(인천)-3(정)" xfId="604" xr:uid="{00000000-0005-0000-0000-000041090000}"/>
    <cellStyle name="식_FS_KJ STP PJT_071006_민감도분석_민감도분석(인천)-3(정) 2" xfId="12633" xr:uid="{00000000-0005-0000-0000-000042090000}"/>
    <cellStyle name="식_FS_KJ STP PJT_071006_민감도분석_민감도분석(인천)-3(정) 3" xfId="11829" xr:uid="{00000000-0005-0000-0000-000043090000}"/>
    <cellStyle name="식_FS_KJ STP PJT_071006_민감도분석_사업분석(인천)0401" xfId="605" xr:uid="{00000000-0005-0000-0000-000044090000}"/>
    <cellStyle name="식_FS_KJ STP PJT_071006_민감도분석_사업분석(인천)0401 2" xfId="12634" xr:uid="{00000000-0005-0000-0000-000045090000}"/>
    <cellStyle name="식_FS_KJ STP PJT_071006_민감도분석_사업분석(인천)0401 3" xfId="11830" xr:uid="{00000000-0005-0000-0000-000046090000}"/>
    <cellStyle name="식_FS_KJ STP PJT_071006_평가점수(인천BTL2인)0323VER2" xfId="606" xr:uid="{00000000-0005-0000-0000-000047090000}"/>
    <cellStyle name="식_FS_KJ STP PJT_071006_평가점수(인천BTL2인)0323VER2 2" xfId="12635" xr:uid="{00000000-0005-0000-0000-000048090000}"/>
    <cellStyle name="식_FS_KJ STP PJT_071006_평가점수(인천BTL2인)0323VER2 3" xfId="11831" xr:uid="{00000000-0005-0000-0000-000049090000}"/>
    <cellStyle name="식_FS_KJ STP PJT_071406_v2" xfId="607" xr:uid="{00000000-0005-0000-0000-00004A090000}"/>
    <cellStyle name="식_FS_KJ STP PJT_071406_v2 2" xfId="1749" xr:uid="{00000000-0005-0000-0000-00004B090000}"/>
    <cellStyle name="식_FS_KJ STP PJT_071406_v2_CF" xfId="9782" xr:uid="{00000000-0005-0000-0000-00004C090000}"/>
    <cellStyle name="식_FS_KJ STP PJT_071406_v2_FS_KW STP PJT_민감도" xfId="608" xr:uid="{00000000-0005-0000-0000-00004D090000}"/>
    <cellStyle name="식_FS_KJ STP PJT_071406_v2_FS_KW STP PJT_민감도 2" xfId="12636" xr:uid="{00000000-0005-0000-0000-00004E090000}"/>
    <cellStyle name="식_FS_KJ STP PJT_071406_v2_FS_KW STP PJT_민감도 3" xfId="11832" xr:uid="{00000000-0005-0000-0000-00004F090000}"/>
    <cellStyle name="식_FS_KJ STP PJT_071406_v2_FS_KW STP PJT_민감도_FS_KW STP PJT_081606_민감도_v1(정)" xfId="609" xr:uid="{00000000-0005-0000-0000-000050090000}"/>
    <cellStyle name="식_FS_KJ STP PJT_071406_v2_FS_KW STP PJT_민감도_FS_KW STP PJT_081606_민감도_v1(정) 2" xfId="12637" xr:uid="{00000000-0005-0000-0000-000051090000}"/>
    <cellStyle name="식_FS_KJ STP PJT_071406_v2_FS_KW STP PJT_민감도_FS_KW STP PJT_081606_민감도_v1(정) 3" xfId="11833" xr:uid="{00000000-0005-0000-0000-000052090000}"/>
    <cellStyle name="식_FS_KJ STP PJT_071406_v2_FS_KW STP PJT_민감도_FS_KW STP PJT_081606_민감도_v1(정)_평가점수(인천BTL2인)0323VER2" xfId="610" xr:uid="{00000000-0005-0000-0000-000053090000}"/>
    <cellStyle name="식_FS_KJ STP PJT_071406_v2_FS_KW STP PJT_민감도_FS_KW STP PJT_081606_민감도_v1(정)_평가점수(인천BTL2인)0323VER2 2" xfId="12638" xr:uid="{00000000-0005-0000-0000-000054090000}"/>
    <cellStyle name="식_FS_KJ STP PJT_071406_v2_FS_KW STP PJT_민감도_FS_KW STP PJT_081606_민감도_v1(정)_평가점수(인천BTL2인)0323VER2 3" xfId="11834" xr:uid="{00000000-0005-0000-0000-000055090000}"/>
    <cellStyle name="식_FS_KJ STP PJT_071406_v2_FS_KW STP PJT_민감도_민감도분석(인천)-3(정)" xfId="611" xr:uid="{00000000-0005-0000-0000-000056090000}"/>
    <cellStyle name="식_FS_KJ STP PJT_071406_v2_FS_KW STP PJT_민감도_민감도분석(인천)-3(정) 2" xfId="12639" xr:uid="{00000000-0005-0000-0000-000057090000}"/>
    <cellStyle name="식_FS_KJ STP PJT_071406_v2_FS_KW STP PJT_민감도_민감도분석(인천)-3(정) 3" xfId="11835" xr:uid="{00000000-0005-0000-0000-000058090000}"/>
    <cellStyle name="식_FS_KJ STP PJT_071406_v2_FS_KW STP PJT_민감도_사업분석(인천)0401" xfId="612" xr:uid="{00000000-0005-0000-0000-000059090000}"/>
    <cellStyle name="식_FS_KJ STP PJT_071406_v2_FS_KW STP PJT_민감도_사업분석(인천)0401 2" xfId="12640" xr:uid="{00000000-0005-0000-0000-00005A090000}"/>
    <cellStyle name="식_FS_KJ STP PJT_071406_v2_FS_KW STP PJT_민감도_사업분석(인천)0401 3" xfId="11836" xr:uid="{00000000-0005-0000-0000-00005B090000}"/>
    <cellStyle name="식_FS_KJ STP PJT_071406_v2_Raw Data" xfId="3773" xr:uid="{00000000-0005-0000-0000-00005C090000}"/>
    <cellStyle name="식_FS_KJ STP PJT_071406_v2_Sales" xfId="5776" xr:uid="{00000000-0005-0000-0000-00005D090000}"/>
    <cellStyle name="식_FS_KJ STP PJT_071406_v2_Sensitivity" xfId="7779" xr:uid="{00000000-0005-0000-0000-00005E090000}"/>
    <cellStyle name="식_FS_KJ STP PJT_071406_v2_민감도분석" xfId="613" xr:uid="{00000000-0005-0000-0000-00005F090000}"/>
    <cellStyle name="식_FS_KJ STP PJT_071406_v2_민감도분석 2" xfId="12641" xr:uid="{00000000-0005-0000-0000-000060090000}"/>
    <cellStyle name="식_FS_KJ STP PJT_071406_v2_민감도분석 3" xfId="11837" xr:uid="{00000000-0005-0000-0000-000061090000}"/>
    <cellStyle name="식_FS_KJ STP PJT_071406_v2_민감도분석_FS_KW STP PJT_081606_민감도_v1(정)" xfId="614" xr:uid="{00000000-0005-0000-0000-000062090000}"/>
    <cellStyle name="식_FS_KJ STP PJT_071406_v2_민감도분석_FS_KW STP PJT_081606_민감도_v1(정) 2" xfId="12642" xr:uid="{00000000-0005-0000-0000-000063090000}"/>
    <cellStyle name="식_FS_KJ STP PJT_071406_v2_민감도분석_FS_KW STP PJT_081606_민감도_v1(정) 3" xfId="11838" xr:uid="{00000000-0005-0000-0000-000064090000}"/>
    <cellStyle name="식_FS_KJ STP PJT_071406_v2_민감도분석_FS_KW STP PJT_081606_민감도_v1(정)_평가점수(인천BTL2인)0323VER2" xfId="615" xr:uid="{00000000-0005-0000-0000-000065090000}"/>
    <cellStyle name="식_FS_KJ STP PJT_071406_v2_민감도분석_FS_KW STP PJT_081606_민감도_v1(정)_평가점수(인천BTL2인)0323VER2 2" xfId="12643" xr:uid="{00000000-0005-0000-0000-000066090000}"/>
    <cellStyle name="식_FS_KJ STP PJT_071406_v2_민감도분석_FS_KW STP PJT_081606_민감도_v1(정)_평가점수(인천BTL2인)0323VER2 3" xfId="11839" xr:uid="{00000000-0005-0000-0000-000067090000}"/>
    <cellStyle name="식_FS_KJ STP PJT_071406_v2_민감도분석_FS_KW STP PJT_082306" xfId="616" xr:uid="{00000000-0005-0000-0000-000068090000}"/>
    <cellStyle name="식_FS_KJ STP PJT_071406_v2_민감도분석_FS_KW STP PJT_082306 2" xfId="12644" xr:uid="{00000000-0005-0000-0000-000069090000}"/>
    <cellStyle name="식_FS_KJ STP PJT_071406_v2_민감도분석_FS_KW STP PJT_082306 3" xfId="11840" xr:uid="{00000000-0005-0000-0000-00006A090000}"/>
    <cellStyle name="식_FS_KJ STP PJT_071406_v2_민감도분석_FS_KW STP PJT_082306_full_v1(정)" xfId="617" xr:uid="{00000000-0005-0000-0000-00006B090000}"/>
    <cellStyle name="식_FS_KJ STP PJT_071406_v2_민감도분석_FS_KW STP PJT_082306_full_v1(정) 2" xfId="12645" xr:uid="{00000000-0005-0000-0000-00006C090000}"/>
    <cellStyle name="식_FS_KJ STP PJT_071406_v2_민감도분석_FS_KW STP PJT_082306_full_v1(정) 3" xfId="11841" xr:uid="{00000000-0005-0000-0000-00006D090000}"/>
    <cellStyle name="식_FS_KJ STP PJT_071406_v2_민감도분석_FS_KW STP PJT_082306_full_v1(정)_평가점수(인천BTL2인)0323VER2" xfId="618" xr:uid="{00000000-0005-0000-0000-00006E090000}"/>
    <cellStyle name="식_FS_KJ STP PJT_071406_v2_민감도분석_FS_KW STP PJT_082306_full_v1(정)_평가점수(인천BTL2인)0323VER2 2" xfId="12646" xr:uid="{00000000-0005-0000-0000-00006F090000}"/>
    <cellStyle name="식_FS_KJ STP PJT_071406_v2_민감도분석_FS_KW STP PJT_082306_full_v1(정)_평가점수(인천BTL2인)0323VER2 3" xfId="11842" xr:uid="{00000000-0005-0000-0000-000070090000}"/>
    <cellStyle name="식_FS_KJ STP PJT_071406_v2_민감도분석_FS_KW STP PJT_082306_평가점수(인천BTL2인)0323VER2" xfId="619" xr:uid="{00000000-0005-0000-0000-000071090000}"/>
    <cellStyle name="식_FS_KJ STP PJT_071406_v2_민감도분석_FS_KW STP PJT_082306_평가점수(인천BTL2인)0323VER2 2" xfId="12647" xr:uid="{00000000-0005-0000-0000-000072090000}"/>
    <cellStyle name="식_FS_KJ STP PJT_071406_v2_민감도분석_FS_KW STP PJT_082306_평가점수(인천BTL2인)0323VER2 3" xfId="11843" xr:uid="{00000000-0005-0000-0000-000073090000}"/>
    <cellStyle name="식_FS_KJ STP PJT_071406_v2_민감도분석_FS_KW STP PJT_민감도" xfId="620" xr:uid="{00000000-0005-0000-0000-000074090000}"/>
    <cellStyle name="식_FS_KJ STP PJT_071406_v2_민감도분석_FS_KW STP PJT_민감도 2" xfId="12648" xr:uid="{00000000-0005-0000-0000-000075090000}"/>
    <cellStyle name="식_FS_KJ STP PJT_071406_v2_민감도분석_FS_KW STP PJT_민감도 3" xfId="11844" xr:uid="{00000000-0005-0000-0000-000076090000}"/>
    <cellStyle name="식_FS_KJ STP PJT_071406_v2_민감도분석_FS_KW STP PJT_민감도_평가점수(인천BTL2인)0323VER2" xfId="621" xr:uid="{00000000-0005-0000-0000-000077090000}"/>
    <cellStyle name="식_FS_KJ STP PJT_071406_v2_민감도분석_FS_KW STP PJT_민감도_평가점수(인천BTL2인)0323VER2 2" xfId="12649" xr:uid="{00000000-0005-0000-0000-000078090000}"/>
    <cellStyle name="식_FS_KJ STP PJT_071406_v2_민감도분석_FS_KW STP PJT_민감도_평가점수(인천BTL2인)0323VER2 3" xfId="11845" xr:uid="{00000000-0005-0000-0000-000079090000}"/>
    <cellStyle name="식_FS_KJ STP PJT_071406_v2_민감도분석_민감도분석(인천)-3(정)" xfId="622" xr:uid="{00000000-0005-0000-0000-00007A090000}"/>
    <cellStyle name="식_FS_KJ STP PJT_071406_v2_민감도분석_민감도분석(인천)-3(정) 2" xfId="12650" xr:uid="{00000000-0005-0000-0000-00007B090000}"/>
    <cellStyle name="식_FS_KJ STP PJT_071406_v2_민감도분석_민감도분석(인천)-3(정) 3" xfId="11846" xr:uid="{00000000-0005-0000-0000-00007C090000}"/>
    <cellStyle name="식_FS_KJ STP PJT_071406_v2_민감도분석_사업분석(인천)0401" xfId="623" xr:uid="{00000000-0005-0000-0000-00007D090000}"/>
    <cellStyle name="식_FS_KJ STP PJT_071406_v2_민감도분석_사업분석(인천)0401 2" xfId="12651" xr:uid="{00000000-0005-0000-0000-00007E090000}"/>
    <cellStyle name="식_FS_KJ STP PJT_071406_v2_민감도분석_사업분석(인천)0401 3" xfId="11847" xr:uid="{00000000-0005-0000-0000-00007F090000}"/>
    <cellStyle name="식_FS_KJ STP PJT_071406_v2_평가점수(인천BTL2인)0323VER2" xfId="624" xr:uid="{00000000-0005-0000-0000-000080090000}"/>
    <cellStyle name="식_FS_KJ STP PJT_071406_v2_평가점수(인천BTL2인)0323VER2 2" xfId="12652" xr:uid="{00000000-0005-0000-0000-000081090000}"/>
    <cellStyle name="식_FS_KJ STP PJT_071406_v2_평가점수(인천BTL2인)0323VER2 3" xfId="11848" xr:uid="{00000000-0005-0000-0000-000082090000}"/>
    <cellStyle name="식_FS_KW STP PJT_081306" xfId="625" xr:uid="{00000000-0005-0000-0000-000083090000}"/>
    <cellStyle name="식_FS_KW STP PJT_081306 2" xfId="12653" xr:uid="{00000000-0005-0000-0000-000084090000}"/>
    <cellStyle name="식_FS_KW STP PJT_081306 3" xfId="11849" xr:uid="{00000000-0005-0000-0000-000085090000}"/>
    <cellStyle name="식_FS_KW STP PJT_081306_FS_KW STP PJT_민감도" xfId="626" xr:uid="{00000000-0005-0000-0000-000086090000}"/>
    <cellStyle name="식_FS_KW STP PJT_081306_FS_KW STP PJT_민감도 2" xfId="12654" xr:uid="{00000000-0005-0000-0000-000087090000}"/>
    <cellStyle name="식_FS_KW STP PJT_081306_FS_KW STP PJT_민감도 3" xfId="11850" xr:uid="{00000000-0005-0000-0000-000088090000}"/>
    <cellStyle name="식_FS_KW STP PJT_081306_FS_KW STP PJT_민감도_FS_KW STP PJT_081606_민감도_v1(정)" xfId="627" xr:uid="{00000000-0005-0000-0000-000089090000}"/>
    <cellStyle name="식_FS_KW STP PJT_081306_FS_KW STP PJT_민감도_FS_KW STP PJT_081606_민감도_v1(정) 2" xfId="12655" xr:uid="{00000000-0005-0000-0000-00008A090000}"/>
    <cellStyle name="식_FS_KW STP PJT_081306_FS_KW STP PJT_민감도_FS_KW STP PJT_081606_민감도_v1(정) 3" xfId="11851" xr:uid="{00000000-0005-0000-0000-00008B090000}"/>
    <cellStyle name="식_FS_KW STP PJT_081306_FS_KW STP PJT_민감도_FS_KW STP PJT_081606_민감도_v1(정)_평가점수(인천BTL2인)0323VER2" xfId="628" xr:uid="{00000000-0005-0000-0000-00008C090000}"/>
    <cellStyle name="식_FS_KW STP PJT_081306_FS_KW STP PJT_민감도_FS_KW STP PJT_081606_민감도_v1(정)_평가점수(인천BTL2인)0323VER2 2" xfId="12656" xr:uid="{00000000-0005-0000-0000-00008D090000}"/>
    <cellStyle name="식_FS_KW STP PJT_081306_FS_KW STP PJT_민감도_FS_KW STP PJT_081606_민감도_v1(정)_평가점수(인천BTL2인)0323VER2 3" xfId="11852" xr:uid="{00000000-0005-0000-0000-00008E090000}"/>
    <cellStyle name="식_FS_KW STP PJT_081306_FS_KW STP PJT_민감도_민감도분석(인천)-3(정)" xfId="629" xr:uid="{00000000-0005-0000-0000-00008F090000}"/>
    <cellStyle name="식_FS_KW STP PJT_081306_FS_KW STP PJT_민감도_민감도분석(인천)-3(정) 2" xfId="12657" xr:uid="{00000000-0005-0000-0000-000090090000}"/>
    <cellStyle name="식_FS_KW STP PJT_081306_FS_KW STP PJT_민감도_민감도분석(인천)-3(정) 3" xfId="11853" xr:uid="{00000000-0005-0000-0000-000091090000}"/>
    <cellStyle name="식_FS_KW STP PJT_081306_FS_KW STP PJT_민감도_사업분석(인천)0401" xfId="630" xr:uid="{00000000-0005-0000-0000-000092090000}"/>
    <cellStyle name="식_FS_KW STP PJT_081306_FS_KW STP PJT_민감도_사업분석(인천)0401 2" xfId="12658" xr:uid="{00000000-0005-0000-0000-000093090000}"/>
    <cellStyle name="식_FS_KW STP PJT_081306_FS_KW STP PJT_민감도_사업분석(인천)0401 3" xfId="11854" xr:uid="{00000000-0005-0000-0000-000094090000}"/>
    <cellStyle name="식_FS_KW STP PJT_081306_평가점수(인천BTL2인)0323VER2" xfId="631" xr:uid="{00000000-0005-0000-0000-000095090000}"/>
    <cellStyle name="식_FS_KW STP PJT_081306_평가점수(인천BTL2인)0323VER2 2" xfId="12659" xr:uid="{00000000-0005-0000-0000-000096090000}"/>
    <cellStyle name="식_FS_KW STP PJT_081306_평가점수(인천BTL2인)0323VER2 3" xfId="11855" xr:uid="{00000000-0005-0000-0000-000097090000}"/>
    <cellStyle name="식_FS_KW STP PJT_081606_민감도_v1(정)" xfId="632" xr:uid="{00000000-0005-0000-0000-000098090000}"/>
    <cellStyle name="식_FS_KW STP PJT_081606_민감도_v1(정) 2" xfId="12660" xr:uid="{00000000-0005-0000-0000-000099090000}"/>
    <cellStyle name="식_FS_KW STP PJT_081606_민감도_v1(정) 3" xfId="11856" xr:uid="{00000000-0005-0000-0000-00009A090000}"/>
    <cellStyle name="식_FS_KW STP PJT_081606_민감도_v1(정)_평가점수(인천BTL2인)0323VER2" xfId="633" xr:uid="{00000000-0005-0000-0000-00009B090000}"/>
    <cellStyle name="식_FS_KW STP PJT_081606_민감도_v1(정)_평가점수(인천BTL2인)0323VER2 2" xfId="12661" xr:uid="{00000000-0005-0000-0000-00009C090000}"/>
    <cellStyle name="식_FS_KW STP PJT_081606_민감도_v1(정)_평가점수(인천BTL2인)0323VER2 3" xfId="11857" xr:uid="{00000000-0005-0000-0000-00009D090000}"/>
    <cellStyle name="식_FS_KW STP PJT_082306" xfId="634" xr:uid="{00000000-0005-0000-0000-00009E090000}"/>
    <cellStyle name="식_FS_KW STP PJT_082306 2" xfId="12662" xr:uid="{00000000-0005-0000-0000-00009F090000}"/>
    <cellStyle name="식_FS_KW STP PJT_082306 3" xfId="11858" xr:uid="{00000000-0005-0000-0000-0000A0090000}"/>
    <cellStyle name="식_FS_KW STP PJT_082306_full_v1(정)" xfId="635" xr:uid="{00000000-0005-0000-0000-0000A1090000}"/>
    <cellStyle name="식_FS_KW STP PJT_082306_full_v1(정) 2" xfId="12663" xr:uid="{00000000-0005-0000-0000-0000A2090000}"/>
    <cellStyle name="식_FS_KW STP PJT_082306_full_v1(정) 3" xfId="11859" xr:uid="{00000000-0005-0000-0000-0000A3090000}"/>
    <cellStyle name="식_FS_KW STP PJT_082306_full_v1(정)_평가점수(인천BTL2인)0323VER2" xfId="636" xr:uid="{00000000-0005-0000-0000-0000A4090000}"/>
    <cellStyle name="식_FS_KW STP PJT_082306_full_v1(정)_평가점수(인천BTL2인)0323VER2 2" xfId="12664" xr:uid="{00000000-0005-0000-0000-0000A5090000}"/>
    <cellStyle name="식_FS_KW STP PJT_082306_full_v1(정)_평가점수(인천BTL2인)0323VER2 3" xfId="11860" xr:uid="{00000000-0005-0000-0000-0000A6090000}"/>
    <cellStyle name="식_FS_KW STP PJT_082306_평가점수(인천BTL2인)0323VER2" xfId="637" xr:uid="{00000000-0005-0000-0000-0000A7090000}"/>
    <cellStyle name="식_FS_KW STP PJT_082306_평가점수(인천BTL2인)0323VER2 2" xfId="12665" xr:uid="{00000000-0005-0000-0000-0000A8090000}"/>
    <cellStyle name="식_FS_KW STP PJT_082306_평가점수(인천BTL2인)0323VER2 3" xfId="11861" xr:uid="{00000000-0005-0000-0000-0000A9090000}"/>
    <cellStyle name="식_FS_KW STP PJT_민감도" xfId="638" xr:uid="{00000000-0005-0000-0000-0000AA090000}"/>
    <cellStyle name="식_FS_KW STP PJT_민감도 2" xfId="12666" xr:uid="{00000000-0005-0000-0000-0000AB090000}"/>
    <cellStyle name="식_FS_KW STP PJT_민감도 3" xfId="11862" xr:uid="{00000000-0005-0000-0000-0000AC090000}"/>
    <cellStyle name="식_FS_KW STP PJT_민감도_평가점수(인천BTL2인)0323VER2" xfId="639" xr:uid="{00000000-0005-0000-0000-0000AD090000}"/>
    <cellStyle name="식_FS_KW STP PJT_민감도_평가점수(인천BTL2인)0323VER2 2" xfId="12667" xr:uid="{00000000-0005-0000-0000-0000AE090000}"/>
    <cellStyle name="식_FS_KW STP PJT_민감도_평가점수(인천BTL2인)0323VER2 3" xfId="11863" xr:uid="{00000000-0005-0000-0000-0000AF090000}"/>
    <cellStyle name="식_FS_P-1_111705_v16" xfId="1750" xr:uid="{00000000-0005-0000-0000-0000B0090000}"/>
    <cellStyle name="식_FS_P-1_111705_v16_CF" xfId="9783" xr:uid="{00000000-0005-0000-0000-0000B1090000}"/>
    <cellStyle name="식_FS_P-1_111705_v16_Raw Data" xfId="3774" xr:uid="{00000000-0005-0000-0000-0000B2090000}"/>
    <cellStyle name="식_FS_P-1_111705_v16_Sales" xfId="5777" xr:uid="{00000000-0005-0000-0000-0000B3090000}"/>
    <cellStyle name="식_FS_P-1_111705_v16_Sensitivity" xfId="7780" xr:uid="{00000000-0005-0000-0000-0000B4090000}"/>
    <cellStyle name="식_MODEL0321_K&amp;J PjtFM_032504" xfId="1751" xr:uid="{00000000-0005-0000-0000-0000B5090000}"/>
    <cellStyle name="식_MODEL0321_K&amp;J PjtFM_032504_CF" xfId="9784" xr:uid="{00000000-0005-0000-0000-0000B6090000}"/>
    <cellStyle name="식_MODEL0321_K&amp;J PjtFM_032504_Raw Data" xfId="3775" xr:uid="{00000000-0005-0000-0000-0000B7090000}"/>
    <cellStyle name="식_MODEL0321_K&amp;J PjtFM_032504_Sales" xfId="5778" xr:uid="{00000000-0005-0000-0000-0000B8090000}"/>
    <cellStyle name="식_MODEL0321_K&amp;J PjtFM_032504_Sensitivity" xfId="7781" xr:uid="{00000000-0005-0000-0000-0000B9090000}"/>
    <cellStyle name="식_Operating" xfId="1752" xr:uid="{00000000-0005-0000-0000-0000BA090000}"/>
    <cellStyle name="식_Operating_CF" xfId="9785" xr:uid="{00000000-0005-0000-0000-0000BB090000}"/>
    <cellStyle name="식_Operating_Raw Data" xfId="1753" xr:uid="{00000000-0005-0000-0000-0000BC090000}"/>
    <cellStyle name="식_Operating_Raw Data_1" xfId="3776" xr:uid="{00000000-0005-0000-0000-0000BD090000}"/>
    <cellStyle name="식_Operating_Raw Data_CF" xfId="9786" xr:uid="{00000000-0005-0000-0000-0000BE090000}"/>
    <cellStyle name="식_Operating_Raw Data_Raw Data" xfId="3777" xr:uid="{00000000-0005-0000-0000-0000BF090000}"/>
    <cellStyle name="식_Operating_Raw Data_Sales" xfId="5780" xr:uid="{00000000-0005-0000-0000-0000C0090000}"/>
    <cellStyle name="식_Operating_Raw Data_Sensitivity" xfId="7783" xr:uid="{00000000-0005-0000-0000-0000C1090000}"/>
    <cellStyle name="식_Operating_Sales" xfId="1754" xr:uid="{00000000-0005-0000-0000-0000C2090000}"/>
    <cellStyle name="식_Operating_Sales_1" xfId="5779" xr:uid="{00000000-0005-0000-0000-0000C3090000}"/>
    <cellStyle name="식_Operating_Sales_CF" xfId="9787" xr:uid="{00000000-0005-0000-0000-0000C4090000}"/>
    <cellStyle name="식_Operating_Sales_Raw Data" xfId="3778" xr:uid="{00000000-0005-0000-0000-0000C5090000}"/>
    <cellStyle name="식_Operating_Sales_Sales" xfId="5781" xr:uid="{00000000-0005-0000-0000-0000C6090000}"/>
    <cellStyle name="식_Operating_Sales_Sensitivity" xfId="7784" xr:uid="{00000000-0005-0000-0000-0000C7090000}"/>
    <cellStyle name="식_Operating_Sensitivity" xfId="7782" xr:uid="{00000000-0005-0000-0000-0000C8090000}"/>
    <cellStyle name="식_PNC1-2단계사업성검토(수입금액조정)" xfId="640" xr:uid="{00000000-0005-0000-0000-0000C9090000}"/>
    <cellStyle name="식_PNC1-2단계사업성검토(수입금액조정) 2" xfId="12668" xr:uid="{00000000-0005-0000-0000-0000CA090000}"/>
    <cellStyle name="식_PNC1-2단계사업성검토(수입금액조정) 3" xfId="11864" xr:uid="{00000000-0005-0000-0000-0000CB090000}"/>
    <cellStyle name="식_PNC1-2단계사업성검토(수입금액조정)_개업비 등 0112" xfId="641" xr:uid="{00000000-0005-0000-0000-0000CC090000}"/>
    <cellStyle name="식_PNC1-2단계사업성검토(수입금액조정)_개업비 등 0112 2" xfId="12669" xr:uid="{00000000-0005-0000-0000-0000CD090000}"/>
    <cellStyle name="식_PNC1-2단계사업성검토(수입금액조정)_개업비 등 0112 3" xfId="11865" xr:uid="{00000000-0005-0000-0000-0000CE090000}"/>
    <cellStyle name="식_PNC1-2단계사업성검토(수입금액조정)_개업비 등 0112_사업분석(인천)0401" xfId="642" xr:uid="{00000000-0005-0000-0000-0000CF090000}"/>
    <cellStyle name="식_PNC1-2단계사업성검토(수입금액조정)_개업비 등 0112_사업분석(인천)0401 2" xfId="12670" xr:uid="{00000000-0005-0000-0000-0000D0090000}"/>
    <cellStyle name="식_PNC1-2단계사업성검토(수입금액조정)_개업비 등 0112_사업분석(인천)0401 3" xfId="11866" xr:uid="{00000000-0005-0000-0000-0000D1090000}"/>
    <cellStyle name="식_PNC1-2단계사업성검토(수입금액조정)_부산신항남컨테이너부두(확정)20040216-1" xfId="643" xr:uid="{00000000-0005-0000-0000-0000D2090000}"/>
    <cellStyle name="식_PNC1-2단계사업성검토(수입금액조정)_부산신항남컨테이너부두(확정)20040216-1 2" xfId="12671" xr:uid="{00000000-0005-0000-0000-0000D3090000}"/>
    <cellStyle name="식_PNC1-2단계사업성검토(수입금액조정)_부산신항남컨테이너부두(확정)20040216-1 3" xfId="11867" xr:uid="{00000000-0005-0000-0000-0000D4090000}"/>
    <cellStyle name="식_PNC1-2단계사업성검토(수입금액조정)_부산신항남컨테이너부두(확정)20040216-1_사업분석(인천)0401" xfId="644" xr:uid="{00000000-0005-0000-0000-0000D5090000}"/>
    <cellStyle name="식_PNC1-2단계사업성검토(수입금액조정)_부산신항남컨테이너부두(확정)20040216-1_사업분석(인천)0401 2" xfId="12672" xr:uid="{00000000-0005-0000-0000-0000D6090000}"/>
    <cellStyle name="식_PNC1-2단계사업성검토(수입금액조정)_부산신항남컨테이너부두(확정)20040216-1_사업분석(인천)0401 3" xfId="11868" xr:uid="{00000000-0005-0000-0000-0000D7090000}"/>
    <cellStyle name="식_PNC1-2단계사업성검토(수입금액조정)_부산신항남컨테이너부두040210-1" xfId="645" xr:uid="{00000000-0005-0000-0000-0000D8090000}"/>
    <cellStyle name="식_PNC1-2단계사업성검토(수입금액조정)_부산신항남컨테이너부두040210-1 2" xfId="12673" xr:uid="{00000000-0005-0000-0000-0000D9090000}"/>
    <cellStyle name="식_PNC1-2단계사업성검토(수입금액조정)_부산신항남컨테이너부두040210-1 3" xfId="11869" xr:uid="{00000000-0005-0000-0000-0000DA090000}"/>
    <cellStyle name="식_PNC1-2단계사업성검토(수입금액조정)_부산신항남컨테이너부두040210-1_사업분석(인천)0401" xfId="646" xr:uid="{00000000-0005-0000-0000-0000DB090000}"/>
    <cellStyle name="식_PNC1-2단계사업성검토(수입금액조정)_부산신항남컨테이너부두040210-1_사업분석(인천)0401 2" xfId="12674" xr:uid="{00000000-0005-0000-0000-0000DC090000}"/>
    <cellStyle name="식_PNC1-2단계사업성검토(수입금액조정)_부산신항남컨테이너부두040210-1_사업분석(인천)0401 3" xfId="11870" xr:uid="{00000000-0005-0000-0000-0000DD090000}"/>
    <cellStyle name="식_PNC1-2단계사업성검토(수입금액조정)_사업분석(인천)0401" xfId="647" xr:uid="{00000000-0005-0000-0000-0000DE090000}"/>
    <cellStyle name="식_PNC1-2단계사업성검토(수입금액조정)_사업분석(인천)0401 2" xfId="12675" xr:uid="{00000000-0005-0000-0000-0000DF090000}"/>
    <cellStyle name="식_PNC1-2단계사업성검토(수입금액조정)_사업분석(인천)0401 3" xfId="11871" xr:uid="{00000000-0005-0000-0000-0000E0090000}"/>
    <cellStyle name="식_Raw Data" xfId="1755" xr:uid="{00000000-0005-0000-0000-0000E1090000}"/>
    <cellStyle name="식_Raw Data_1" xfId="3566" xr:uid="{00000000-0005-0000-0000-0000E2090000}"/>
    <cellStyle name="식_Raw Data_CF" xfId="9788" xr:uid="{00000000-0005-0000-0000-0000E3090000}"/>
    <cellStyle name="식_Raw Data_Raw Data" xfId="1756" xr:uid="{00000000-0005-0000-0000-0000E4090000}"/>
    <cellStyle name="식_Raw Data_Raw Data_1" xfId="3779" xr:uid="{00000000-0005-0000-0000-0000E5090000}"/>
    <cellStyle name="식_Raw Data_Raw Data_CF" xfId="9789" xr:uid="{00000000-0005-0000-0000-0000E6090000}"/>
    <cellStyle name="식_Raw Data_Raw Data_Raw Data" xfId="3780" xr:uid="{00000000-0005-0000-0000-0000E7090000}"/>
    <cellStyle name="식_Raw Data_Raw Data_Sales" xfId="5783" xr:uid="{00000000-0005-0000-0000-0000E8090000}"/>
    <cellStyle name="식_Raw Data_Raw Data_Sensitivity" xfId="7786" xr:uid="{00000000-0005-0000-0000-0000E9090000}"/>
    <cellStyle name="식_Raw Data_Sales" xfId="1757" xr:uid="{00000000-0005-0000-0000-0000EA090000}"/>
    <cellStyle name="식_Raw Data_Sales_1" xfId="5782" xr:uid="{00000000-0005-0000-0000-0000EB090000}"/>
    <cellStyle name="식_Raw Data_Sales_CF" xfId="9790" xr:uid="{00000000-0005-0000-0000-0000EC090000}"/>
    <cellStyle name="식_Raw Data_Sales_Raw Data" xfId="3781" xr:uid="{00000000-0005-0000-0000-0000ED090000}"/>
    <cellStyle name="식_Raw Data_Sales_Sales" xfId="5784" xr:uid="{00000000-0005-0000-0000-0000EE090000}"/>
    <cellStyle name="식_Raw Data_Sales_Sensitivity" xfId="7787" xr:uid="{00000000-0005-0000-0000-0000EF090000}"/>
    <cellStyle name="식_Raw Data_Sensitivity" xfId="7785" xr:uid="{00000000-0005-0000-0000-0000F0090000}"/>
    <cellStyle name="식_Sales" xfId="5569" xr:uid="{00000000-0005-0000-0000-0000F1090000}"/>
    <cellStyle name="식_Sensitivity" xfId="7572" xr:uid="{00000000-0005-0000-0000-0000F2090000}"/>
    <cellStyle name="식_건설기간중대안2최종" xfId="648" xr:uid="{00000000-0005-0000-0000-0000F3090000}"/>
    <cellStyle name="식_건설기간중대안2최종 2" xfId="12676" xr:uid="{00000000-0005-0000-0000-0000F4090000}"/>
    <cellStyle name="식_건설기간중대안2최종 3" xfId="11872" xr:uid="{00000000-0005-0000-0000-0000F5090000}"/>
    <cellStyle name="식_건설분담금신청서('04.1분기,공정율수정)" xfId="649" xr:uid="{00000000-0005-0000-0000-0000F6090000}"/>
    <cellStyle name="식_건설분담금신청서('04.1분기,공정율수정) 2" xfId="12677" xr:uid="{00000000-0005-0000-0000-0000F7090000}"/>
    <cellStyle name="식_건설분담금신청서('04.1분기,공정율수정) 3" xfId="11873" xr:uid="{00000000-0005-0000-0000-0000F8090000}"/>
    <cellStyle name="식_건설분담금신청서('04.1분기,공정율수정)_건설분담금신청서(2004. 제1회)_한삼룡" xfId="650" xr:uid="{00000000-0005-0000-0000-0000F9090000}"/>
    <cellStyle name="식_건설분담금신청서('04.1분기,공정율수정)_건설분담금신청서(2004. 제1회)_한삼룡 2" xfId="12678" xr:uid="{00000000-0005-0000-0000-0000FA090000}"/>
    <cellStyle name="식_건설분담금신청서('04.1분기,공정율수정)_건설분담금신청서(2004. 제1회)_한삼룡 3" xfId="11874" xr:uid="{00000000-0005-0000-0000-0000FB090000}"/>
    <cellStyle name="식_건설분담금신청서('04.1분기,공정율수정)_건설분담금신청서(2004. 제1회)_한삼룡_2007년 물가" xfId="651" xr:uid="{00000000-0005-0000-0000-0000FC090000}"/>
    <cellStyle name="식_건설분담금신청서('04.1분기,공정율수정)_건설분담금신청서(2004. 제1회)_한삼룡_2007년 물가 2" xfId="12679" xr:uid="{00000000-0005-0000-0000-0000FD090000}"/>
    <cellStyle name="식_건설분담금신청서('04.1분기,공정율수정)_건설분담금신청서(2004. 제1회)_한삼룡_2007년 물가 3" xfId="11875" xr:uid="{00000000-0005-0000-0000-0000FE090000}"/>
    <cellStyle name="식_건설분담금신청서('04.1분기,공정율수정)_건설분담금신청서(2004. 제1회)_한삼룡_2007년 물가_제10회_건설분담금_신청서" xfId="652" xr:uid="{00000000-0005-0000-0000-0000FF090000}"/>
    <cellStyle name="식_건설분담금신청서('04.1분기,공정율수정)_건설분담금신청서(2004. 제1회)_한삼룡_2007년 물가_제10회_건설분담금_신청서 2" xfId="12680" xr:uid="{00000000-0005-0000-0000-0000000A0000}"/>
    <cellStyle name="식_건설분담금신청서('04.1분기,공정율수정)_건설분담금신청서(2004. 제1회)_한삼룡_2007년 물가_제10회_건설분담금_신청서 3" xfId="11876" xr:uid="{00000000-0005-0000-0000-0000010A0000}"/>
    <cellStyle name="식_건설분담금신청서('04.1분기,공정율수정)_건설분담금신청서(2004. 제1회)_한삼룡_건설분담금청구현황(06.11.07)" xfId="653" xr:uid="{00000000-0005-0000-0000-0000020A0000}"/>
    <cellStyle name="식_건설분담금신청서('04.1분기,공정율수정)_건설분담금신청서(2004. 제1회)_한삼룡_건설분담금청구현황(06.11.07) 2" xfId="12681" xr:uid="{00000000-0005-0000-0000-0000030A0000}"/>
    <cellStyle name="식_건설분담금신청서('04.1분기,공정율수정)_건설분담금신청서(2004. 제1회)_한삼룡_건설분담금청구현황(06.11.07) 3" xfId="11877" xr:uid="{00000000-0005-0000-0000-0000040A0000}"/>
    <cellStyle name="식_건설분담금신청서('04.1분기,공정율수정)_건설분담금신청서(2004. 제1회)_한삼룡_건설분담금청구현황(06.11.07)_최종_건설분담금청구현황(06.12.04)_수정(by방창국)" xfId="654" xr:uid="{00000000-0005-0000-0000-0000050A0000}"/>
    <cellStyle name="식_건설분담금신청서('04.1분기,공정율수정)_건설분담금신청서(2004. 제1회)_한삼룡_건설분담금청구현황(06.11.07)_최종_건설분담금청구현황(06.12.04)_수정(by방창국) 2" xfId="12682" xr:uid="{00000000-0005-0000-0000-0000060A0000}"/>
    <cellStyle name="식_건설분담금신청서('04.1분기,공정율수정)_건설분담금신청서(2004. 제1회)_한삼룡_건설분담금청구현황(06.11.07)_최종_건설분담금청구현황(06.12.04)_수정(by방창국) 3" xfId="11878" xr:uid="{00000000-0005-0000-0000-0000070A0000}"/>
    <cellStyle name="식_건설분담금신청서('04.1분기,공정율수정)_건설분담금신청서(2004. 제1회)_한삼룡_건설분담금청구현황(06.11.08)_수정" xfId="655" xr:uid="{00000000-0005-0000-0000-0000080A0000}"/>
    <cellStyle name="식_건설분담금신청서('04.1분기,공정율수정)_건설분담금신청서(2004. 제1회)_한삼룡_건설분담금청구현황(06.11.08)_수정 2" xfId="12683" xr:uid="{00000000-0005-0000-0000-0000090A0000}"/>
    <cellStyle name="식_건설분담금신청서('04.1분기,공정율수정)_건설분담금신청서(2004. 제1회)_한삼룡_건설분담금청구현황(06.11.08)_수정 3" xfId="11879" xr:uid="{00000000-0005-0000-0000-00000A0A0000}"/>
    <cellStyle name="식_건설분담금신청서('04.1분기,공정율수정)_건설분담금신청서(2004. 제1회)_한삼룡_건설분담금청구현황(06.11.08)_수정_최종_건설분담금청구현황(06.12.04)_수정(by방창국)" xfId="656" xr:uid="{00000000-0005-0000-0000-00000B0A0000}"/>
    <cellStyle name="식_건설분담금신청서('04.1분기,공정율수정)_건설분담금신청서(2004. 제1회)_한삼룡_건설분담금청구현황(06.11.08)_수정_최종_건설분담금청구현황(06.12.04)_수정(by방창국) 2" xfId="12684" xr:uid="{00000000-0005-0000-0000-00000C0A0000}"/>
    <cellStyle name="식_건설분담금신청서('04.1분기,공정율수정)_건설분담금신청서(2004. 제1회)_한삼룡_건설분담금청구현황(06.11.08)_수정_최종_건설분담금청구현황(06.12.04)_수정(by방창국) 3" xfId="11880" xr:uid="{00000000-0005-0000-0000-00000D0A0000}"/>
    <cellStyle name="식_건설분담금신청서('04.1분기,공정율수정)_건설분담금신청서(2004. 제2회)" xfId="657" xr:uid="{00000000-0005-0000-0000-00000E0A0000}"/>
    <cellStyle name="식_건설분담금신청서('04.1분기,공정율수정)_건설분담금신청서(2004. 제2회) 2" xfId="12685" xr:uid="{00000000-0005-0000-0000-00000F0A0000}"/>
    <cellStyle name="식_건설분담금신청서('04.1분기,공정율수정)_건설분담금신청서(2004. 제2회) 3" xfId="11881" xr:uid="{00000000-0005-0000-0000-0000100A0000}"/>
    <cellStyle name="식_건설분담금신청서('04.1분기,공정율수정)_건설분담금신청서(2004. 제2회)_2007년 물가" xfId="658" xr:uid="{00000000-0005-0000-0000-0000110A0000}"/>
    <cellStyle name="식_건설분담금신청서('04.1분기,공정율수정)_건설분담금신청서(2004. 제2회)_2007년 물가 2" xfId="12686" xr:uid="{00000000-0005-0000-0000-0000120A0000}"/>
    <cellStyle name="식_건설분담금신청서('04.1분기,공정율수정)_건설분담금신청서(2004. 제2회)_2007년 물가 3" xfId="11882" xr:uid="{00000000-0005-0000-0000-0000130A0000}"/>
    <cellStyle name="식_건설분담금신청서('04.1분기,공정율수정)_건설분담금신청서(2004. 제2회)_2007년 물가_제10회_건설분담금_신청서" xfId="659" xr:uid="{00000000-0005-0000-0000-0000140A0000}"/>
    <cellStyle name="식_건설분담금신청서('04.1분기,공정율수정)_건설분담금신청서(2004. 제2회)_2007년 물가_제10회_건설분담금_신청서 2" xfId="12687" xr:uid="{00000000-0005-0000-0000-0000150A0000}"/>
    <cellStyle name="식_건설분담금신청서('04.1분기,공정율수정)_건설분담금신청서(2004. 제2회)_2007년 물가_제10회_건설분담금_신청서 3" xfId="11883" xr:uid="{00000000-0005-0000-0000-0000160A0000}"/>
    <cellStyle name="식_건설분담금신청서('04.1분기,공정율수정)_건설분담금신청서(2004. 제2회)_건설분담금청구현황(06.11.07)" xfId="660" xr:uid="{00000000-0005-0000-0000-0000170A0000}"/>
    <cellStyle name="식_건설분담금신청서('04.1분기,공정율수정)_건설분담금신청서(2004. 제2회)_건설분담금청구현황(06.11.07) 2" xfId="12688" xr:uid="{00000000-0005-0000-0000-0000180A0000}"/>
    <cellStyle name="식_건설분담금신청서('04.1분기,공정율수정)_건설분담금신청서(2004. 제2회)_건설분담금청구현황(06.11.07) 3" xfId="11884" xr:uid="{00000000-0005-0000-0000-0000190A0000}"/>
    <cellStyle name="식_건설분담금신청서('04.1분기,공정율수정)_건설분담금신청서(2004. 제2회)_건설분담금청구현황(06.11.07)_최종_건설분담금청구현황(06.12.04)_수정(by방창국)" xfId="661" xr:uid="{00000000-0005-0000-0000-00001A0A0000}"/>
    <cellStyle name="식_건설분담금신청서('04.1분기,공정율수정)_건설분담금신청서(2004. 제2회)_건설분담금청구현황(06.11.07)_최종_건설분담금청구현황(06.12.04)_수정(by방창국) 2" xfId="12689" xr:uid="{00000000-0005-0000-0000-00001B0A0000}"/>
    <cellStyle name="식_건설분담금신청서('04.1분기,공정율수정)_건설분담금신청서(2004. 제2회)_건설분담금청구현황(06.11.07)_최종_건설분담금청구현황(06.12.04)_수정(by방창국) 3" xfId="11885" xr:uid="{00000000-0005-0000-0000-00001C0A0000}"/>
    <cellStyle name="식_건설분담금신청서('04.1분기,공정율수정)_건설분담금신청서(2004. 제2회)_건설분담금청구현황(06.11.08)_수정" xfId="662" xr:uid="{00000000-0005-0000-0000-00001D0A0000}"/>
    <cellStyle name="식_건설분담금신청서('04.1분기,공정율수정)_건설분담금신청서(2004. 제2회)_건설분담금청구현황(06.11.08)_수정 2" xfId="12690" xr:uid="{00000000-0005-0000-0000-00001E0A0000}"/>
    <cellStyle name="식_건설분담금신청서('04.1분기,공정율수정)_건설분담금신청서(2004. 제2회)_건설분담금청구현황(06.11.08)_수정 3" xfId="11886" xr:uid="{00000000-0005-0000-0000-00001F0A0000}"/>
    <cellStyle name="식_건설분담금신청서('04.1분기,공정율수정)_건설분담금신청서(2004. 제2회)_건설분담금청구현황(06.11.08)_수정_최종_건설분담금청구현황(06.12.04)_수정(by방창국)" xfId="663" xr:uid="{00000000-0005-0000-0000-0000200A0000}"/>
    <cellStyle name="식_건설분담금신청서('04.1분기,공정율수정)_건설분담금신청서(2004. 제2회)_건설분담금청구현황(06.11.08)_수정_최종_건설분담금청구현황(06.12.04)_수정(by방창국) 2" xfId="12691" xr:uid="{00000000-0005-0000-0000-0000210A0000}"/>
    <cellStyle name="식_건설분담금신청서('04.1분기,공정율수정)_건설분담금신청서(2004. 제2회)_건설분담금청구현황(06.11.08)_수정_최종_건설분담금청구현황(06.12.04)_수정(by방창국) 3" xfId="11887" xr:uid="{00000000-0005-0000-0000-0000220A0000}"/>
    <cellStyle name="식_건설분담금신청서('04.1분기,공정율수정)_건설분담금신청서(5년2월 제3회)" xfId="664" xr:uid="{00000000-0005-0000-0000-0000230A0000}"/>
    <cellStyle name="식_건설분담금신청서('04.1분기,공정율수정)_건설분담금신청서(5년2월 제3회) 2" xfId="12692" xr:uid="{00000000-0005-0000-0000-0000240A0000}"/>
    <cellStyle name="식_건설분담금신청서('04.1분기,공정율수정)_건설분담금신청서(5년2월 제3회) 3" xfId="11888" xr:uid="{00000000-0005-0000-0000-0000250A0000}"/>
    <cellStyle name="식_건설분담금신청서('04.1분기,공정율수정)_건설분담금신청서(5년2월 제3회)_2007년 물가" xfId="665" xr:uid="{00000000-0005-0000-0000-0000260A0000}"/>
    <cellStyle name="식_건설분담금신청서('04.1분기,공정율수정)_건설분담금신청서(5년2월 제3회)_2007년 물가 2" xfId="12693" xr:uid="{00000000-0005-0000-0000-0000270A0000}"/>
    <cellStyle name="식_건설분담금신청서('04.1분기,공정율수정)_건설분담금신청서(5년2월 제3회)_2007년 물가 3" xfId="11889" xr:uid="{00000000-0005-0000-0000-0000280A0000}"/>
    <cellStyle name="식_건설분담금신청서('04.1분기,공정율수정)_건설분담금신청서(5년2월 제3회)_2007년 물가_제10회_건설분담금_신청서" xfId="666" xr:uid="{00000000-0005-0000-0000-0000290A0000}"/>
    <cellStyle name="식_건설분담금신청서('04.1분기,공정율수정)_건설분담금신청서(5년2월 제3회)_2007년 물가_제10회_건설분담금_신청서 2" xfId="12694" xr:uid="{00000000-0005-0000-0000-00002A0A0000}"/>
    <cellStyle name="식_건설분담금신청서('04.1분기,공정율수정)_건설분담금신청서(5년2월 제3회)_2007년 물가_제10회_건설분담금_신청서 3" xfId="11890" xr:uid="{00000000-0005-0000-0000-00002B0A0000}"/>
    <cellStyle name="식_건설분담금신청서('04.1분기,공정율수정)_건설분담금신청서(5년2월 제3회)_건설분담금청구현황(06.11.07)" xfId="667" xr:uid="{00000000-0005-0000-0000-00002C0A0000}"/>
    <cellStyle name="식_건설분담금신청서('04.1분기,공정율수정)_건설분담금신청서(5년2월 제3회)_건설분담금청구현황(06.11.07) 2" xfId="12695" xr:uid="{00000000-0005-0000-0000-00002D0A0000}"/>
    <cellStyle name="식_건설분담금신청서('04.1분기,공정율수정)_건설분담금신청서(5년2월 제3회)_건설분담금청구현황(06.11.07) 3" xfId="11891" xr:uid="{00000000-0005-0000-0000-00002E0A0000}"/>
    <cellStyle name="식_건설분담금신청서('04.1분기,공정율수정)_건설분담금신청서(5년2월 제3회)_건설분담금청구현황(06.11.07)_최종_건설분담금청구현황(06.12.04)_수정(by방창국)" xfId="668" xr:uid="{00000000-0005-0000-0000-00002F0A0000}"/>
    <cellStyle name="식_건설분담금신청서('04.1분기,공정율수정)_건설분담금신청서(5년2월 제3회)_건설분담금청구현황(06.11.07)_최종_건설분담금청구현황(06.12.04)_수정(by방창국) 2" xfId="12696" xr:uid="{00000000-0005-0000-0000-0000300A0000}"/>
    <cellStyle name="식_건설분담금신청서('04.1분기,공정율수정)_건설분담금신청서(5년2월 제3회)_건설분담금청구현황(06.11.07)_최종_건설분담금청구현황(06.12.04)_수정(by방창국) 3" xfId="11892" xr:uid="{00000000-0005-0000-0000-0000310A0000}"/>
    <cellStyle name="식_건설분담금신청서('04.1분기,공정율수정)_건설분담금신청서(5년2월 제3회)_건설분담금청구현황(06.11.08)_수정" xfId="669" xr:uid="{00000000-0005-0000-0000-0000320A0000}"/>
    <cellStyle name="식_건설분담금신청서('04.1분기,공정율수정)_건설분담금신청서(5년2월 제3회)_건설분담금청구현황(06.11.08)_수정 2" xfId="12697" xr:uid="{00000000-0005-0000-0000-0000330A0000}"/>
    <cellStyle name="식_건설분담금신청서('04.1분기,공정율수정)_건설분담금신청서(5년2월 제3회)_건설분담금청구현황(06.11.08)_수정 3" xfId="11893" xr:uid="{00000000-0005-0000-0000-0000340A0000}"/>
    <cellStyle name="식_건설분담금신청서('04.1분기,공정율수정)_건설분담금신청서(5년2월 제3회)_건설분담금청구현황(06.11.08)_수정_최종_건설분담금청구현황(06.12.04)_수정(by방창국)" xfId="670" xr:uid="{00000000-0005-0000-0000-0000350A0000}"/>
    <cellStyle name="식_건설분담금신청서('04.1분기,공정율수정)_건설분담금신청서(5년2월 제3회)_건설분담금청구현황(06.11.08)_수정_최종_건설분담금청구현황(06.12.04)_수정(by방창국) 2" xfId="12698" xr:uid="{00000000-0005-0000-0000-0000360A0000}"/>
    <cellStyle name="식_건설분담금신청서('04.1분기,공정율수정)_건설분담금신청서(5년2월 제3회)_건설분담금청구현황(06.11.08)_수정_최종_건설분담금청구현황(06.12.04)_수정(by방창국) 3" xfId="11894" xr:uid="{00000000-0005-0000-0000-0000370A0000}"/>
    <cellStyle name="식_건설분담금신청서('04.1분기,공정율수정)_건설분담금신청서안(5년5월 제4회)" xfId="671" xr:uid="{00000000-0005-0000-0000-0000380A0000}"/>
    <cellStyle name="식_건설분담금신청서('04.1분기,공정율수정)_건설분담금신청서안(5년5월 제4회) 2" xfId="12699" xr:uid="{00000000-0005-0000-0000-0000390A0000}"/>
    <cellStyle name="식_건설분담금신청서('04.1분기,공정율수정)_건설분담금신청서안(5년5월 제4회) 3" xfId="11895" xr:uid="{00000000-0005-0000-0000-00003A0A0000}"/>
    <cellStyle name="식_건설분담금신청서('04.1분기,공정율수정)_건설분담금신청서안(5년5월 제4회)_2007년 물가" xfId="672" xr:uid="{00000000-0005-0000-0000-00003B0A0000}"/>
    <cellStyle name="식_건설분담금신청서('04.1분기,공정율수정)_건설분담금신청서안(5년5월 제4회)_2007년 물가 2" xfId="12700" xr:uid="{00000000-0005-0000-0000-00003C0A0000}"/>
    <cellStyle name="식_건설분담금신청서('04.1분기,공정율수정)_건설분담금신청서안(5년5월 제4회)_2007년 물가 3" xfId="11896" xr:uid="{00000000-0005-0000-0000-00003D0A0000}"/>
    <cellStyle name="식_건설분담금신청서('04.1분기,공정율수정)_건설분담금신청서안(5년5월 제4회)_2007년 물가_제10회_건설분담금_신청서" xfId="673" xr:uid="{00000000-0005-0000-0000-00003E0A0000}"/>
    <cellStyle name="식_건설분담금신청서('04.1분기,공정율수정)_건설분담금신청서안(5년5월 제4회)_2007년 물가_제10회_건설분담금_신청서 2" xfId="12701" xr:uid="{00000000-0005-0000-0000-00003F0A0000}"/>
    <cellStyle name="식_건설분담금신청서('04.1분기,공정율수정)_건설분담금신청서안(5년5월 제4회)_2007년 물가_제10회_건설분담금_신청서 3" xfId="11897" xr:uid="{00000000-0005-0000-0000-0000400A0000}"/>
    <cellStyle name="식_건설분담금신청서('04.1분기,공정율수정)_건설분담금신청서안(5년5월 제4회)_건설분담금청구현황(06.11.07)" xfId="674" xr:uid="{00000000-0005-0000-0000-0000410A0000}"/>
    <cellStyle name="식_건설분담금신청서('04.1분기,공정율수정)_건설분담금신청서안(5년5월 제4회)_건설분담금청구현황(06.11.07) 2" xfId="12702" xr:uid="{00000000-0005-0000-0000-0000420A0000}"/>
    <cellStyle name="식_건설분담금신청서('04.1분기,공정율수정)_건설분담금신청서안(5년5월 제4회)_건설분담금청구현황(06.11.07) 3" xfId="11898" xr:uid="{00000000-0005-0000-0000-0000430A0000}"/>
    <cellStyle name="식_건설분담금신청서('04.1분기,공정율수정)_건설분담금신청서안(5년5월 제4회)_건설분담금청구현황(06.11.07)_최종_건설분담금청구현황(06.12.04)_수정(by방창국)" xfId="675" xr:uid="{00000000-0005-0000-0000-0000440A0000}"/>
    <cellStyle name="식_건설분담금신청서('04.1분기,공정율수정)_건설분담금신청서안(5년5월 제4회)_건설분담금청구현황(06.11.07)_최종_건설분담금청구현황(06.12.04)_수정(by방창국) 2" xfId="12703" xr:uid="{00000000-0005-0000-0000-0000450A0000}"/>
    <cellStyle name="식_건설분담금신청서('04.1분기,공정율수정)_건설분담금신청서안(5년5월 제4회)_건설분담금청구현황(06.11.07)_최종_건설분담금청구현황(06.12.04)_수정(by방창국) 3" xfId="11899" xr:uid="{00000000-0005-0000-0000-0000460A0000}"/>
    <cellStyle name="식_건설분담금신청서('04.1분기,공정율수정)_건설분담금신청서안(5년5월 제4회)_건설분담금청구현황(06.11.08)_수정" xfId="676" xr:uid="{00000000-0005-0000-0000-0000470A0000}"/>
    <cellStyle name="식_건설분담금신청서('04.1분기,공정율수정)_건설분담금신청서안(5년5월 제4회)_건설분담금청구현황(06.11.08)_수정 2" xfId="12704" xr:uid="{00000000-0005-0000-0000-0000480A0000}"/>
    <cellStyle name="식_건설분담금신청서('04.1분기,공정율수정)_건설분담금신청서안(5년5월 제4회)_건설분담금청구현황(06.11.08)_수정 3" xfId="11900" xr:uid="{00000000-0005-0000-0000-0000490A0000}"/>
    <cellStyle name="식_건설분담금신청서('04.1분기,공정율수정)_건설분담금신청서안(5년5월 제4회)_건설분담금청구현황(06.11.08)_수정_최종_건설분담금청구현황(06.12.04)_수정(by방창국)" xfId="677" xr:uid="{00000000-0005-0000-0000-00004A0A0000}"/>
    <cellStyle name="식_건설분담금신청서('04.1분기,공정율수정)_건설분담금신청서안(5년5월 제4회)_건설분담금청구현황(06.11.08)_수정_최종_건설분담금청구현황(06.12.04)_수정(by방창국) 2" xfId="12705" xr:uid="{00000000-0005-0000-0000-00004B0A0000}"/>
    <cellStyle name="식_건설분담금신청서('04.1분기,공정율수정)_건설분담금신청서안(5년5월 제4회)_건설분담금청구현황(06.11.08)_수정_최종_건설분담금청구현황(06.12.04)_수정(by방창국) 3" xfId="11901" xr:uid="{00000000-0005-0000-0000-00004C0A0000}"/>
    <cellStyle name="식_건설분담금신청서('04.1분기,공정율수정)_건설분담금신청서안(5년8월 제5회)" xfId="678" xr:uid="{00000000-0005-0000-0000-00004D0A0000}"/>
    <cellStyle name="식_건설분담금신청서('04.1분기,공정율수정)_건설분담금신청서안(5년8월 제5회) 2" xfId="12706" xr:uid="{00000000-0005-0000-0000-00004E0A0000}"/>
    <cellStyle name="식_건설분담금신청서('04.1분기,공정율수정)_건설분담금신청서안(5년8월 제5회) 3" xfId="11902" xr:uid="{00000000-0005-0000-0000-00004F0A0000}"/>
    <cellStyle name="식_건설분담금신청서('04.1분기,공정율수정)_건설분담금신청서안(5년8월 제5회)_2007년 물가" xfId="679" xr:uid="{00000000-0005-0000-0000-0000500A0000}"/>
    <cellStyle name="식_건설분담금신청서('04.1분기,공정율수정)_건설분담금신청서안(5년8월 제5회)_2007년 물가 2" xfId="12707" xr:uid="{00000000-0005-0000-0000-0000510A0000}"/>
    <cellStyle name="식_건설분담금신청서('04.1분기,공정율수정)_건설분담금신청서안(5년8월 제5회)_2007년 물가 3" xfId="11903" xr:uid="{00000000-0005-0000-0000-0000520A0000}"/>
    <cellStyle name="식_건설분담금신청서('04.1분기,공정율수정)_건설분담금신청서안(5년8월 제5회)_2007년 물가_제10회_건설분담금_신청서" xfId="680" xr:uid="{00000000-0005-0000-0000-0000530A0000}"/>
    <cellStyle name="식_건설분담금신청서('04.1분기,공정율수정)_건설분담금신청서안(5년8월 제5회)_2007년 물가_제10회_건설분담금_신청서 2" xfId="12708" xr:uid="{00000000-0005-0000-0000-0000540A0000}"/>
    <cellStyle name="식_건설분담금신청서('04.1분기,공정율수정)_건설분담금신청서안(5년8월 제5회)_2007년 물가_제10회_건설분담금_신청서 3" xfId="11904" xr:uid="{00000000-0005-0000-0000-0000550A0000}"/>
    <cellStyle name="식_건설분담금신청서('04.1분기,공정율수정)_건설분담금신청서안(5년8월 제5회)_건설분담금청구현황(06.11.07)" xfId="681" xr:uid="{00000000-0005-0000-0000-0000560A0000}"/>
    <cellStyle name="식_건설분담금신청서('04.1분기,공정율수정)_건설분담금신청서안(5년8월 제5회)_건설분담금청구현황(06.11.07) 2" xfId="12709" xr:uid="{00000000-0005-0000-0000-0000570A0000}"/>
    <cellStyle name="식_건설분담금신청서('04.1분기,공정율수정)_건설분담금신청서안(5년8월 제5회)_건설분담금청구현황(06.11.07) 3" xfId="11905" xr:uid="{00000000-0005-0000-0000-0000580A0000}"/>
    <cellStyle name="식_건설분담금신청서('04.1분기,공정율수정)_건설분담금신청서안(5년8월 제5회)_건설분담금청구현황(06.11.07)_최종_건설분담금청구현황(06.12.04)_수정(by방창국)" xfId="682" xr:uid="{00000000-0005-0000-0000-0000590A0000}"/>
    <cellStyle name="식_건설분담금신청서('04.1분기,공정율수정)_건설분담금신청서안(5년8월 제5회)_건설분담금청구현황(06.11.07)_최종_건설분담금청구현황(06.12.04)_수정(by방창국) 2" xfId="12710" xr:uid="{00000000-0005-0000-0000-00005A0A0000}"/>
    <cellStyle name="식_건설분담금신청서('04.1분기,공정율수정)_건설분담금신청서안(5년8월 제5회)_건설분담금청구현황(06.11.07)_최종_건설분담금청구현황(06.12.04)_수정(by방창국) 3" xfId="11906" xr:uid="{00000000-0005-0000-0000-00005B0A0000}"/>
    <cellStyle name="식_건설분담금신청서('04.1분기,공정율수정)_건설분담금신청서안(5년8월 제5회)_건설분담금청구현황(06.11.08)_수정" xfId="683" xr:uid="{00000000-0005-0000-0000-00005C0A0000}"/>
    <cellStyle name="식_건설분담금신청서('04.1분기,공정율수정)_건설분담금신청서안(5년8월 제5회)_건설분담금청구현황(06.11.08)_수정 2" xfId="12711" xr:uid="{00000000-0005-0000-0000-00005D0A0000}"/>
    <cellStyle name="식_건설분담금신청서('04.1분기,공정율수정)_건설분담금신청서안(5년8월 제5회)_건설분담금청구현황(06.11.08)_수정 3" xfId="11907" xr:uid="{00000000-0005-0000-0000-00005E0A0000}"/>
    <cellStyle name="식_건설분담금신청서('04.1분기,공정율수정)_건설분담금신청서안(5년8월 제5회)_건설분담금청구현황(06.11.08)_수정_최종_건설분담금청구현황(06.12.04)_수정(by방창국)" xfId="684" xr:uid="{00000000-0005-0000-0000-00005F0A0000}"/>
    <cellStyle name="식_건설분담금신청서('04.1분기,공정율수정)_건설분담금신청서안(5년8월 제5회)_건설분담금청구현황(06.11.08)_수정_최종_건설분담금청구현황(06.12.04)_수정(by방창국) 2" xfId="12712" xr:uid="{00000000-0005-0000-0000-0000600A0000}"/>
    <cellStyle name="식_건설분담금신청서('04.1분기,공정율수정)_건설분담금신청서안(5년8월 제5회)_건설분담금청구현황(06.11.08)_수정_최종_건설분담금청구현황(06.12.04)_수정(by방창국) 3" xfId="11908" xr:uid="{00000000-0005-0000-0000-0000610A0000}"/>
    <cellStyle name="식_건설분담금신청서('04.1분기,공정율수정)_건설분담금청구현황(06.11.07)" xfId="685" xr:uid="{00000000-0005-0000-0000-0000620A0000}"/>
    <cellStyle name="식_건설분담금신청서('04.1분기,공정율수정)_건설분담금청구현황(06.11.07) 2" xfId="12713" xr:uid="{00000000-0005-0000-0000-0000630A0000}"/>
    <cellStyle name="식_건설분담금신청서('04.1분기,공정율수정)_건설분담금청구현황(06.11.07) 3" xfId="11909" xr:uid="{00000000-0005-0000-0000-0000640A0000}"/>
    <cellStyle name="식_건설분담금신청서('04.1분기,공정율수정)_건설분담금청구현황(06.11.07)_최종_건설분담금청구현황(06.12.04)_수정(by방창국)" xfId="686" xr:uid="{00000000-0005-0000-0000-0000650A0000}"/>
    <cellStyle name="식_건설분담금신청서('04.1분기,공정율수정)_건설분담금청구현황(06.11.07)_최종_건설분담금청구현황(06.12.04)_수정(by방창국) 2" xfId="12714" xr:uid="{00000000-0005-0000-0000-0000660A0000}"/>
    <cellStyle name="식_건설분담금신청서('04.1분기,공정율수정)_건설분담금청구현황(06.11.07)_최종_건설분담금청구현황(06.12.04)_수정(by방창국) 3" xfId="11910" xr:uid="{00000000-0005-0000-0000-0000670A0000}"/>
    <cellStyle name="식_건설분담금신청서('04.1분기,공정율수정)_건설분담금청구현황(06.11.08)_수정" xfId="687" xr:uid="{00000000-0005-0000-0000-0000680A0000}"/>
    <cellStyle name="식_건설분담금신청서('04.1분기,공정율수정)_건설분담금청구현황(06.11.08)_수정 2" xfId="12715" xr:uid="{00000000-0005-0000-0000-0000690A0000}"/>
    <cellStyle name="식_건설분담금신청서('04.1분기,공정율수정)_건설분담금청구현황(06.11.08)_수정 3" xfId="11911" xr:uid="{00000000-0005-0000-0000-00006A0A0000}"/>
    <cellStyle name="식_건설분담금신청서('04.1분기,공정율수정)_건설분담금청구현황(06.11.08)_수정_최종_건설분담금청구현황(06.12.04)_수정(by방창국)" xfId="688" xr:uid="{00000000-0005-0000-0000-00006B0A0000}"/>
    <cellStyle name="식_건설분담금신청서('04.1분기,공정율수정)_건설분담금청구현황(06.11.08)_수정_최종_건설분담금청구현황(06.12.04)_수정(by방창국) 2" xfId="12716" xr:uid="{00000000-0005-0000-0000-00006C0A0000}"/>
    <cellStyle name="식_건설분담금신청서('04.1분기,공정율수정)_건설분담금청구현황(06.11.08)_수정_최종_건설분담금청구현황(06.12.04)_수정(by방창국) 3" xfId="11912" xr:uid="{00000000-0005-0000-0000-00006D0A0000}"/>
    <cellStyle name="식_건설분담금신청서('04.1분기,공정율수정)_제10회_건설분담금_신청서" xfId="689" xr:uid="{00000000-0005-0000-0000-00006E0A0000}"/>
    <cellStyle name="식_건설분담금신청서('04.1분기,공정율수정)_제10회_건설분담금_신청서 2" xfId="12717" xr:uid="{00000000-0005-0000-0000-00006F0A0000}"/>
    <cellStyle name="식_건설분담금신청서('04.1분기,공정율수정)_제10회_건설분담금_신청서 3" xfId="11913" xr:uid="{00000000-0005-0000-0000-0000700A0000}"/>
    <cellStyle name="식_건설분담금신청서(3분기)" xfId="690" xr:uid="{00000000-0005-0000-0000-0000710A0000}"/>
    <cellStyle name="식_건설분담금신청서(3분기) 2" xfId="12718" xr:uid="{00000000-0005-0000-0000-0000720A0000}"/>
    <cellStyle name="식_건설분담금신청서(3분기) 3" xfId="11914" xr:uid="{00000000-0005-0000-0000-0000730A0000}"/>
    <cellStyle name="식_건설분담금신청서(3분기)_건설분담금신청서(2004. 제1회)_한삼룡" xfId="691" xr:uid="{00000000-0005-0000-0000-0000740A0000}"/>
    <cellStyle name="식_건설분담금신청서(3분기)_건설분담금신청서(2004. 제1회)_한삼룡 2" xfId="12719" xr:uid="{00000000-0005-0000-0000-0000750A0000}"/>
    <cellStyle name="식_건설분담금신청서(3분기)_건설분담금신청서(2004. 제1회)_한삼룡 3" xfId="11915" xr:uid="{00000000-0005-0000-0000-0000760A0000}"/>
    <cellStyle name="식_건설분담금신청서(3분기)_건설분담금신청서(2004. 제1회)_한삼룡_2007년 물가" xfId="692" xr:uid="{00000000-0005-0000-0000-0000770A0000}"/>
    <cellStyle name="식_건설분담금신청서(3분기)_건설분담금신청서(2004. 제1회)_한삼룡_2007년 물가 2" xfId="12720" xr:uid="{00000000-0005-0000-0000-0000780A0000}"/>
    <cellStyle name="식_건설분담금신청서(3분기)_건설분담금신청서(2004. 제1회)_한삼룡_2007년 물가 3" xfId="11916" xr:uid="{00000000-0005-0000-0000-0000790A0000}"/>
    <cellStyle name="식_건설분담금신청서(3분기)_건설분담금신청서(2004. 제1회)_한삼룡_2007년 물가_제10회_건설분담금_신청서" xfId="693" xr:uid="{00000000-0005-0000-0000-00007A0A0000}"/>
    <cellStyle name="식_건설분담금신청서(3분기)_건설분담금신청서(2004. 제1회)_한삼룡_2007년 물가_제10회_건설분담금_신청서 2" xfId="12721" xr:uid="{00000000-0005-0000-0000-00007B0A0000}"/>
    <cellStyle name="식_건설분담금신청서(3분기)_건설분담금신청서(2004. 제1회)_한삼룡_2007년 물가_제10회_건설분담금_신청서 3" xfId="11917" xr:uid="{00000000-0005-0000-0000-00007C0A0000}"/>
    <cellStyle name="식_건설분담금신청서(3분기)_건설분담금신청서(2004. 제1회)_한삼룡_건설분담금청구현황(06.11.07)" xfId="694" xr:uid="{00000000-0005-0000-0000-00007D0A0000}"/>
    <cellStyle name="식_건설분담금신청서(3분기)_건설분담금신청서(2004. 제1회)_한삼룡_건설분담금청구현황(06.11.07) 2" xfId="12722" xr:uid="{00000000-0005-0000-0000-00007E0A0000}"/>
    <cellStyle name="식_건설분담금신청서(3분기)_건설분담금신청서(2004. 제1회)_한삼룡_건설분담금청구현황(06.11.07) 3" xfId="11918" xr:uid="{00000000-0005-0000-0000-00007F0A0000}"/>
    <cellStyle name="식_건설분담금신청서(3분기)_건설분담금신청서(2004. 제1회)_한삼룡_건설분담금청구현황(06.11.07)_최종_건설분담금청구현황(06.12.04)_수정(by방창국)" xfId="695" xr:uid="{00000000-0005-0000-0000-0000800A0000}"/>
    <cellStyle name="식_건설분담금신청서(3분기)_건설분담금신청서(2004. 제1회)_한삼룡_건설분담금청구현황(06.11.07)_최종_건설분담금청구현황(06.12.04)_수정(by방창국) 2" xfId="12723" xr:uid="{00000000-0005-0000-0000-0000810A0000}"/>
    <cellStyle name="식_건설분담금신청서(3분기)_건설분담금신청서(2004. 제1회)_한삼룡_건설분담금청구현황(06.11.07)_최종_건설분담금청구현황(06.12.04)_수정(by방창국) 3" xfId="11919" xr:uid="{00000000-0005-0000-0000-0000820A0000}"/>
    <cellStyle name="식_건설분담금신청서(3분기)_건설분담금신청서(2004. 제1회)_한삼룡_건설분담금청구현황(06.11.08)_수정" xfId="696" xr:uid="{00000000-0005-0000-0000-0000830A0000}"/>
    <cellStyle name="식_건설분담금신청서(3분기)_건설분담금신청서(2004. 제1회)_한삼룡_건설분담금청구현황(06.11.08)_수정 2" xfId="12724" xr:uid="{00000000-0005-0000-0000-0000840A0000}"/>
    <cellStyle name="식_건설분담금신청서(3분기)_건설분담금신청서(2004. 제1회)_한삼룡_건설분담금청구현황(06.11.08)_수정 3" xfId="11920" xr:uid="{00000000-0005-0000-0000-0000850A0000}"/>
    <cellStyle name="식_건설분담금신청서(3분기)_건설분담금신청서(2004. 제1회)_한삼룡_건설분담금청구현황(06.11.08)_수정_최종_건설분담금청구현황(06.12.04)_수정(by방창국)" xfId="697" xr:uid="{00000000-0005-0000-0000-0000860A0000}"/>
    <cellStyle name="식_건설분담금신청서(3분기)_건설분담금신청서(2004. 제1회)_한삼룡_건설분담금청구현황(06.11.08)_수정_최종_건설분담금청구현황(06.12.04)_수정(by방창국) 2" xfId="12725" xr:uid="{00000000-0005-0000-0000-0000870A0000}"/>
    <cellStyle name="식_건설분담금신청서(3분기)_건설분담금신청서(2004. 제1회)_한삼룡_건설분담금청구현황(06.11.08)_수정_최종_건설분담금청구현황(06.12.04)_수정(by방창국) 3" xfId="11921" xr:uid="{00000000-0005-0000-0000-0000880A0000}"/>
    <cellStyle name="식_건설분담금신청서(3분기)_건설분담금신청서(2004. 제2회)" xfId="698" xr:uid="{00000000-0005-0000-0000-0000890A0000}"/>
    <cellStyle name="식_건설분담금신청서(3분기)_건설분담금신청서(2004. 제2회) 2" xfId="12726" xr:uid="{00000000-0005-0000-0000-00008A0A0000}"/>
    <cellStyle name="식_건설분담금신청서(3분기)_건설분담금신청서(2004. 제2회) 3" xfId="11922" xr:uid="{00000000-0005-0000-0000-00008B0A0000}"/>
    <cellStyle name="식_건설분담금신청서(3분기)_건설분담금신청서(2004. 제2회)_2007년 물가" xfId="699" xr:uid="{00000000-0005-0000-0000-00008C0A0000}"/>
    <cellStyle name="식_건설분담금신청서(3분기)_건설분담금신청서(2004. 제2회)_2007년 물가 2" xfId="12727" xr:uid="{00000000-0005-0000-0000-00008D0A0000}"/>
    <cellStyle name="식_건설분담금신청서(3분기)_건설분담금신청서(2004. 제2회)_2007년 물가 3" xfId="11923" xr:uid="{00000000-0005-0000-0000-00008E0A0000}"/>
    <cellStyle name="식_건설분담금신청서(3분기)_건설분담금신청서(2004. 제2회)_2007년 물가_제10회_건설분담금_신청서" xfId="700" xr:uid="{00000000-0005-0000-0000-00008F0A0000}"/>
    <cellStyle name="식_건설분담금신청서(3분기)_건설분담금신청서(2004. 제2회)_2007년 물가_제10회_건설분담금_신청서 2" xfId="12728" xr:uid="{00000000-0005-0000-0000-0000900A0000}"/>
    <cellStyle name="식_건설분담금신청서(3분기)_건설분담금신청서(2004. 제2회)_2007년 물가_제10회_건설분담금_신청서 3" xfId="11924" xr:uid="{00000000-0005-0000-0000-0000910A0000}"/>
    <cellStyle name="식_건설분담금신청서(3분기)_건설분담금신청서(2004. 제2회)_건설분담금청구현황(06.11.07)" xfId="701" xr:uid="{00000000-0005-0000-0000-0000920A0000}"/>
    <cellStyle name="식_건설분담금신청서(3분기)_건설분담금신청서(2004. 제2회)_건설분담금청구현황(06.11.07) 2" xfId="12729" xr:uid="{00000000-0005-0000-0000-0000930A0000}"/>
    <cellStyle name="식_건설분담금신청서(3분기)_건설분담금신청서(2004. 제2회)_건설분담금청구현황(06.11.07) 3" xfId="11925" xr:uid="{00000000-0005-0000-0000-0000940A0000}"/>
    <cellStyle name="식_건설분담금신청서(3분기)_건설분담금신청서(2004. 제2회)_건설분담금청구현황(06.11.07)_최종_건설분담금청구현황(06.12.04)_수정(by방창국)" xfId="702" xr:uid="{00000000-0005-0000-0000-0000950A0000}"/>
    <cellStyle name="식_건설분담금신청서(3분기)_건설분담금신청서(2004. 제2회)_건설분담금청구현황(06.11.07)_최종_건설분담금청구현황(06.12.04)_수정(by방창국) 2" xfId="12730" xr:uid="{00000000-0005-0000-0000-0000960A0000}"/>
    <cellStyle name="식_건설분담금신청서(3분기)_건설분담금신청서(2004. 제2회)_건설분담금청구현황(06.11.07)_최종_건설분담금청구현황(06.12.04)_수정(by방창국) 3" xfId="11926" xr:uid="{00000000-0005-0000-0000-0000970A0000}"/>
    <cellStyle name="식_건설분담금신청서(3분기)_건설분담금신청서(2004. 제2회)_건설분담금청구현황(06.11.08)_수정" xfId="703" xr:uid="{00000000-0005-0000-0000-0000980A0000}"/>
    <cellStyle name="식_건설분담금신청서(3분기)_건설분담금신청서(2004. 제2회)_건설분담금청구현황(06.11.08)_수정 2" xfId="12731" xr:uid="{00000000-0005-0000-0000-0000990A0000}"/>
    <cellStyle name="식_건설분담금신청서(3분기)_건설분담금신청서(2004. 제2회)_건설분담금청구현황(06.11.08)_수정 3" xfId="11927" xr:uid="{00000000-0005-0000-0000-00009A0A0000}"/>
    <cellStyle name="식_건설분담금신청서(3분기)_건설분담금신청서(2004. 제2회)_건설분담금청구현황(06.11.08)_수정_최종_건설분담금청구현황(06.12.04)_수정(by방창국)" xfId="704" xr:uid="{00000000-0005-0000-0000-00009B0A0000}"/>
    <cellStyle name="식_건설분담금신청서(3분기)_건설분담금신청서(2004. 제2회)_건설분담금청구현황(06.11.08)_수정_최종_건설분담금청구현황(06.12.04)_수정(by방창국) 2" xfId="12732" xr:uid="{00000000-0005-0000-0000-00009C0A0000}"/>
    <cellStyle name="식_건설분담금신청서(3분기)_건설분담금신청서(2004. 제2회)_건설분담금청구현황(06.11.08)_수정_최종_건설분담금청구현황(06.12.04)_수정(by방창국) 3" xfId="11928" xr:uid="{00000000-0005-0000-0000-00009D0A0000}"/>
    <cellStyle name="식_건설분담금신청서(3분기)_건설분담금신청서(5년2월 제3회)" xfId="705" xr:uid="{00000000-0005-0000-0000-00009E0A0000}"/>
    <cellStyle name="식_건설분담금신청서(3분기)_건설분담금신청서(5년2월 제3회) 2" xfId="12733" xr:uid="{00000000-0005-0000-0000-00009F0A0000}"/>
    <cellStyle name="식_건설분담금신청서(3분기)_건설분담금신청서(5년2월 제3회) 3" xfId="11929" xr:uid="{00000000-0005-0000-0000-0000A00A0000}"/>
    <cellStyle name="식_건설분담금신청서(3분기)_건설분담금신청서(5년2월 제3회)_2007년 물가" xfId="706" xr:uid="{00000000-0005-0000-0000-0000A10A0000}"/>
    <cellStyle name="식_건설분담금신청서(3분기)_건설분담금신청서(5년2월 제3회)_2007년 물가 2" xfId="12734" xr:uid="{00000000-0005-0000-0000-0000A20A0000}"/>
    <cellStyle name="식_건설분담금신청서(3분기)_건설분담금신청서(5년2월 제3회)_2007년 물가 3" xfId="11930" xr:uid="{00000000-0005-0000-0000-0000A30A0000}"/>
    <cellStyle name="식_건설분담금신청서(3분기)_건설분담금신청서(5년2월 제3회)_2007년 물가_제10회_건설분담금_신청서" xfId="707" xr:uid="{00000000-0005-0000-0000-0000A40A0000}"/>
    <cellStyle name="식_건설분담금신청서(3분기)_건설분담금신청서(5년2월 제3회)_2007년 물가_제10회_건설분담금_신청서 2" xfId="12735" xr:uid="{00000000-0005-0000-0000-0000A50A0000}"/>
    <cellStyle name="식_건설분담금신청서(3분기)_건설분담금신청서(5년2월 제3회)_2007년 물가_제10회_건설분담금_신청서 3" xfId="11931" xr:uid="{00000000-0005-0000-0000-0000A60A0000}"/>
    <cellStyle name="식_건설분담금신청서(3분기)_건설분담금신청서(5년2월 제3회)_건설분담금청구현황(06.11.07)" xfId="708" xr:uid="{00000000-0005-0000-0000-0000A70A0000}"/>
    <cellStyle name="식_건설분담금신청서(3분기)_건설분담금신청서(5년2월 제3회)_건설분담금청구현황(06.11.07) 2" xfId="12736" xr:uid="{00000000-0005-0000-0000-0000A80A0000}"/>
    <cellStyle name="식_건설분담금신청서(3분기)_건설분담금신청서(5년2월 제3회)_건설분담금청구현황(06.11.07) 3" xfId="11932" xr:uid="{00000000-0005-0000-0000-0000A90A0000}"/>
    <cellStyle name="식_건설분담금신청서(3분기)_건설분담금신청서(5년2월 제3회)_건설분담금청구현황(06.11.07)_최종_건설분담금청구현황(06.12.04)_수정(by방창국)" xfId="709" xr:uid="{00000000-0005-0000-0000-0000AA0A0000}"/>
    <cellStyle name="식_건설분담금신청서(3분기)_건설분담금신청서(5년2월 제3회)_건설분담금청구현황(06.11.07)_최종_건설분담금청구현황(06.12.04)_수정(by방창국) 2" xfId="12737" xr:uid="{00000000-0005-0000-0000-0000AB0A0000}"/>
    <cellStyle name="식_건설분담금신청서(3분기)_건설분담금신청서(5년2월 제3회)_건설분담금청구현황(06.11.07)_최종_건설분담금청구현황(06.12.04)_수정(by방창국) 3" xfId="11933" xr:uid="{00000000-0005-0000-0000-0000AC0A0000}"/>
    <cellStyle name="식_건설분담금신청서(3분기)_건설분담금신청서(5년2월 제3회)_건설분담금청구현황(06.11.08)_수정" xfId="710" xr:uid="{00000000-0005-0000-0000-0000AD0A0000}"/>
    <cellStyle name="식_건설분담금신청서(3분기)_건설분담금신청서(5년2월 제3회)_건설분담금청구현황(06.11.08)_수정 2" xfId="12738" xr:uid="{00000000-0005-0000-0000-0000AE0A0000}"/>
    <cellStyle name="식_건설분담금신청서(3분기)_건설분담금신청서(5년2월 제3회)_건설분담금청구현황(06.11.08)_수정 3" xfId="11934" xr:uid="{00000000-0005-0000-0000-0000AF0A0000}"/>
    <cellStyle name="식_건설분담금신청서(3분기)_건설분담금신청서(5년2월 제3회)_건설분담금청구현황(06.11.08)_수정_최종_건설분담금청구현황(06.12.04)_수정(by방창국)" xfId="711" xr:uid="{00000000-0005-0000-0000-0000B00A0000}"/>
    <cellStyle name="식_건설분담금신청서(3분기)_건설분담금신청서(5년2월 제3회)_건설분담금청구현황(06.11.08)_수정_최종_건설분담금청구현황(06.12.04)_수정(by방창국) 2" xfId="12739" xr:uid="{00000000-0005-0000-0000-0000B10A0000}"/>
    <cellStyle name="식_건설분담금신청서(3분기)_건설분담금신청서(5년2월 제3회)_건설분담금청구현황(06.11.08)_수정_최종_건설분담금청구현황(06.12.04)_수정(by방창국) 3" xfId="11935" xr:uid="{00000000-0005-0000-0000-0000B20A0000}"/>
    <cellStyle name="식_건설분담금신청서(3분기)_건설분담금신청서안(5년5월 제4회)" xfId="712" xr:uid="{00000000-0005-0000-0000-0000B30A0000}"/>
    <cellStyle name="식_건설분담금신청서(3분기)_건설분담금신청서안(5년5월 제4회) 2" xfId="12740" xr:uid="{00000000-0005-0000-0000-0000B40A0000}"/>
    <cellStyle name="식_건설분담금신청서(3분기)_건설분담금신청서안(5년5월 제4회) 3" xfId="11936" xr:uid="{00000000-0005-0000-0000-0000B50A0000}"/>
    <cellStyle name="식_건설분담금신청서(3분기)_건설분담금신청서안(5년5월 제4회)_2007년 물가" xfId="713" xr:uid="{00000000-0005-0000-0000-0000B60A0000}"/>
    <cellStyle name="식_건설분담금신청서(3분기)_건설분담금신청서안(5년5월 제4회)_2007년 물가 2" xfId="12741" xr:uid="{00000000-0005-0000-0000-0000B70A0000}"/>
    <cellStyle name="식_건설분담금신청서(3분기)_건설분담금신청서안(5년5월 제4회)_2007년 물가 3" xfId="11937" xr:uid="{00000000-0005-0000-0000-0000B80A0000}"/>
    <cellStyle name="식_건설분담금신청서(3분기)_건설분담금신청서안(5년5월 제4회)_2007년 물가_제10회_건설분담금_신청서" xfId="714" xr:uid="{00000000-0005-0000-0000-0000B90A0000}"/>
    <cellStyle name="식_건설분담금신청서(3분기)_건설분담금신청서안(5년5월 제4회)_2007년 물가_제10회_건설분담금_신청서 2" xfId="12742" xr:uid="{00000000-0005-0000-0000-0000BA0A0000}"/>
    <cellStyle name="식_건설분담금신청서(3분기)_건설분담금신청서안(5년5월 제4회)_2007년 물가_제10회_건설분담금_신청서 3" xfId="11938" xr:uid="{00000000-0005-0000-0000-0000BB0A0000}"/>
    <cellStyle name="식_건설분담금신청서(3분기)_건설분담금신청서안(5년5월 제4회)_건설분담금청구현황(06.11.07)" xfId="715" xr:uid="{00000000-0005-0000-0000-0000BC0A0000}"/>
    <cellStyle name="식_건설분담금신청서(3분기)_건설분담금신청서안(5년5월 제4회)_건설분담금청구현황(06.11.07) 2" xfId="12743" xr:uid="{00000000-0005-0000-0000-0000BD0A0000}"/>
    <cellStyle name="식_건설분담금신청서(3분기)_건설분담금신청서안(5년5월 제4회)_건설분담금청구현황(06.11.07) 3" xfId="11939" xr:uid="{00000000-0005-0000-0000-0000BE0A0000}"/>
    <cellStyle name="식_건설분담금신청서(3분기)_건설분담금신청서안(5년5월 제4회)_건설분담금청구현황(06.11.07)_최종_건설분담금청구현황(06.12.04)_수정(by방창국)" xfId="716" xr:uid="{00000000-0005-0000-0000-0000BF0A0000}"/>
    <cellStyle name="식_건설분담금신청서(3분기)_건설분담금신청서안(5년5월 제4회)_건설분담금청구현황(06.11.07)_최종_건설분담금청구현황(06.12.04)_수정(by방창국) 2" xfId="12744" xr:uid="{00000000-0005-0000-0000-0000C00A0000}"/>
    <cellStyle name="식_건설분담금신청서(3분기)_건설분담금신청서안(5년5월 제4회)_건설분담금청구현황(06.11.07)_최종_건설분담금청구현황(06.12.04)_수정(by방창국) 3" xfId="11940" xr:uid="{00000000-0005-0000-0000-0000C10A0000}"/>
    <cellStyle name="식_건설분담금신청서(3분기)_건설분담금신청서안(5년5월 제4회)_건설분담금청구현황(06.11.08)_수정" xfId="717" xr:uid="{00000000-0005-0000-0000-0000C20A0000}"/>
    <cellStyle name="식_건설분담금신청서(3분기)_건설분담금신청서안(5년5월 제4회)_건설분담금청구현황(06.11.08)_수정 2" xfId="12745" xr:uid="{00000000-0005-0000-0000-0000C30A0000}"/>
    <cellStyle name="식_건설분담금신청서(3분기)_건설분담금신청서안(5년5월 제4회)_건설분담금청구현황(06.11.08)_수정 3" xfId="11941" xr:uid="{00000000-0005-0000-0000-0000C40A0000}"/>
    <cellStyle name="식_건설분담금신청서(3분기)_건설분담금신청서안(5년5월 제4회)_건설분담금청구현황(06.11.08)_수정_최종_건설분담금청구현황(06.12.04)_수정(by방창국)" xfId="718" xr:uid="{00000000-0005-0000-0000-0000C50A0000}"/>
    <cellStyle name="식_건설분담금신청서(3분기)_건설분담금신청서안(5년5월 제4회)_건설분담금청구현황(06.11.08)_수정_최종_건설분담금청구현황(06.12.04)_수정(by방창국) 2" xfId="12746" xr:uid="{00000000-0005-0000-0000-0000C60A0000}"/>
    <cellStyle name="식_건설분담금신청서(3분기)_건설분담금신청서안(5년5월 제4회)_건설분담금청구현황(06.11.08)_수정_최종_건설분담금청구현황(06.12.04)_수정(by방창국) 3" xfId="11942" xr:uid="{00000000-0005-0000-0000-0000C70A0000}"/>
    <cellStyle name="식_건설분담금신청서(3분기)_건설분담금신청서안(5년8월 제5회)" xfId="719" xr:uid="{00000000-0005-0000-0000-0000C80A0000}"/>
    <cellStyle name="식_건설분담금신청서(3분기)_건설분담금신청서안(5년8월 제5회) 2" xfId="12747" xr:uid="{00000000-0005-0000-0000-0000C90A0000}"/>
    <cellStyle name="식_건설분담금신청서(3분기)_건설분담금신청서안(5년8월 제5회) 3" xfId="11943" xr:uid="{00000000-0005-0000-0000-0000CA0A0000}"/>
    <cellStyle name="식_건설분담금신청서(3분기)_건설분담금신청서안(5년8월 제5회)_2007년 물가" xfId="720" xr:uid="{00000000-0005-0000-0000-0000CB0A0000}"/>
    <cellStyle name="식_건설분담금신청서(3분기)_건설분담금신청서안(5년8월 제5회)_2007년 물가 2" xfId="12748" xr:uid="{00000000-0005-0000-0000-0000CC0A0000}"/>
    <cellStyle name="식_건설분담금신청서(3분기)_건설분담금신청서안(5년8월 제5회)_2007년 물가 3" xfId="11944" xr:uid="{00000000-0005-0000-0000-0000CD0A0000}"/>
    <cellStyle name="식_건설분담금신청서(3분기)_건설분담금신청서안(5년8월 제5회)_2007년 물가_제10회_건설분담금_신청서" xfId="721" xr:uid="{00000000-0005-0000-0000-0000CE0A0000}"/>
    <cellStyle name="식_건설분담금신청서(3분기)_건설분담금신청서안(5년8월 제5회)_2007년 물가_제10회_건설분담금_신청서 2" xfId="12749" xr:uid="{00000000-0005-0000-0000-0000CF0A0000}"/>
    <cellStyle name="식_건설분담금신청서(3분기)_건설분담금신청서안(5년8월 제5회)_2007년 물가_제10회_건설분담금_신청서 3" xfId="11945" xr:uid="{00000000-0005-0000-0000-0000D00A0000}"/>
    <cellStyle name="식_건설분담금신청서(3분기)_건설분담금신청서안(5년8월 제5회)_건설분담금청구현황(06.11.07)" xfId="722" xr:uid="{00000000-0005-0000-0000-0000D10A0000}"/>
    <cellStyle name="식_건설분담금신청서(3분기)_건설분담금신청서안(5년8월 제5회)_건설분담금청구현황(06.11.07) 2" xfId="12750" xr:uid="{00000000-0005-0000-0000-0000D20A0000}"/>
    <cellStyle name="식_건설분담금신청서(3분기)_건설분담금신청서안(5년8월 제5회)_건설분담금청구현황(06.11.07) 3" xfId="11946" xr:uid="{00000000-0005-0000-0000-0000D30A0000}"/>
    <cellStyle name="식_건설분담금신청서(3분기)_건설분담금신청서안(5년8월 제5회)_건설분담금청구현황(06.11.07)_최종_건설분담금청구현황(06.12.04)_수정(by방창국)" xfId="723" xr:uid="{00000000-0005-0000-0000-0000D40A0000}"/>
    <cellStyle name="식_건설분담금신청서(3분기)_건설분담금신청서안(5년8월 제5회)_건설분담금청구현황(06.11.07)_최종_건설분담금청구현황(06.12.04)_수정(by방창국) 2" xfId="12751" xr:uid="{00000000-0005-0000-0000-0000D50A0000}"/>
    <cellStyle name="식_건설분담금신청서(3분기)_건설분담금신청서안(5년8월 제5회)_건설분담금청구현황(06.11.07)_최종_건설분담금청구현황(06.12.04)_수정(by방창국) 3" xfId="11947" xr:uid="{00000000-0005-0000-0000-0000D60A0000}"/>
    <cellStyle name="식_건설분담금신청서(3분기)_건설분담금신청서안(5년8월 제5회)_건설분담금청구현황(06.11.08)_수정" xfId="724" xr:uid="{00000000-0005-0000-0000-0000D70A0000}"/>
    <cellStyle name="식_건설분담금신청서(3분기)_건설분담금신청서안(5년8월 제5회)_건설분담금청구현황(06.11.08)_수정 2" xfId="12752" xr:uid="{00000000-0005-0000-0000-0000D80A0000}"/>
    <cellStyle name="식_건설분담금신청서(3분기)_건설분담금신청서안(5년8월 제5회)_건설분담금청구현황(06.11.08)_수정 3" xfId="11948" xr:uid="{00000000-0005-0000-0000-0000D90A0000}"/>
    <cellStyle name="식_건설분담금신청서(3분기)_건설분담금신청서안(5년8월 제5회)_건설분담금청구현황(06.11.08)_수정_최종_건설분담금청구현황(06.12.04)_수정(by방창국)" xfId="725" xr:uid="{00000000-0005-0000-0000-0000DA0A0000}"/>
    <cellStyle name="식_건설분담금신청서(3분기)_건설분담금신청서안(5년8월 제5회)_건설분담금청구현황(06.11.08)_수정_최종_건설분담금청구현황(06.12.04)_수정(by방창국) 2" xfId="12753" xr:uid="{00000000-0005-0000-0000-0000DB0A0000}"/>
    <cellStyle name="식_건설분담금신청서(3분기)_건설분담금신청서안(5년8월 제5회)_건설분담금청구현황(06.11.08)_수정_최종_건설분담금청구현황(06.12.04)_수정(by방창국) 3" xfId="11949" xr:uid="{00000000-0005-0000-0000-0000DC0A0000}"/>
    <cellStyle name="식_건설분담금신청서(3분기)_건설분담금청구현황(06.11.07)" xfId="726" xr:uid="{00000000-0005-0000-0000-0000DD0A0000}"/>
    <cellStyle name="식_건설분담금신청서(3분기)_건설분담금청구현황(06.11.07) 2" xfId="12754" xr:uid="{00000000-0005-0000-0000-0000DE0A0000}"/>
    <cellStyle name="식_건설분담금신청서(3분기)_건설분담금청구현황(06.11.07) 3" xfId="11950" xr:uid="{00000000-0005-0000-0000-0000DF0A0000}"/>
    <cellStyle name="식_건설분담금신청서(3분기)_건설분담금청구현황(06.11.07)_최종_건설분담금청구현황(06.12.04)_수정(by방창국)" xfId="727" xr:uid="{00000000-0005-0000-0000-0000E00A0000}"/>
    <cellStyle name="식_건설분담금신청서(3분기)_건설분담금청구현황(06.11.07)_최종_건설분담금청구현황(06.12.04)_수정(by방창국) 2" xfId="12755" xr:uid="{00000000-0005-0000-0000-0000E10A0000}"/>
    <cellStyle name="식_건설분담금신청서(3분기)_건설분담금청구현황(06.11.07)_최종_건설분담금청구현황(06.12.04)_수정(by방창국) 3" xfId="11951" xr:uid="{00000000-0005-0000-0000-0000E20A0000}"/>
    <cellStyle name="식_건설분담금신청서(3분기)_건설분담금청구현황(06.11.08)_수정" xfId="728" xr:uid="{00000000-0005-0000-0000-0000E30A0000}"/>
    <cellStyle name="식_건설분담금신청서(3분기)_건설분담금청구현황(06.11.08)_수정 2" xfId="12756" xr:uid="{00000000-0005-0000-0000-0000E40A0000}"/>
    <cellStyle name="식_건설분담금신청서(3분기)_건설분담금청구현황(06.11.08)_수정 3" xfId="11952" xr:uid="{00000000-0005-0000-0000-0000E50A0000}"/>
    <cellStyle name="식_건설분담금신청서(3분기)_건설분담금청구현황(06.11.08)_수정_최종_건설분담금청구현황(06.12.04)_수정(by방창국)" xfId="729" xr:uid="{00000000-0005-0000-0000-0000E60A0000}"/>
    <cellStyle name="식_건설분담금신청서(3분기)_건설분담금청구현황(06.11.08)_수정_최종_건설분담금청구현황(06.12.04)_수정(by방창국) 2" xfId="12757" xr:uid="{00000000-0005-0000-0000-0000E70A0000}"/>
    <cellStyle name="식_건설분담금신청서(3분기)_건설분담금청구현황(06.11.08)_수정_최종_건설분담금청구현황(06.12.04)_수정(by방창국) 3" xfId="11953" xr:uid="{00000000-0005-0000-0000-0000E80A0000}"/>
    <cellStyle name="식_건설분담금신청서(3분기)_제10회_건설분담금_신청서" xfId="730" xr:uid="{00000000-0005-0000-0000-0000E90A0000}"/>
    <cellStyle name="식_건설분담금신청서(3분기)_제10회_건설분담금_신청서 2" xfId="12758" xr:uid="{00000000-0005-0000-0000-0000EA0A0000}"/>
    <cellStyle name="식_건설분담금신청서(3분기)_제10회_건설분담금_신청서 3" xfId="11954" xr:uid="{00000000-0005-0000-0000-0000EB0A0000}"/>
    <cellStyle name="식_건설분담금청구현황(06.11.07)" xfId="731" xr:uid="{00000000-0005-0000-0000-0000EC0A0000}"/>
    <cellStyle name="식_건설분담금청구현황(06.11.07) 2" xfId="12759" xr:uid="{00000000-0005-0000-0000-0000ED0A0000}"/>
    <cellStyle name="식_건설분담금청구현황(06.11.07) 3" xfId="11955" xr:uid="{00000000-0005-0000-0000-0000EE0A0000}"/>
    <cellStyle name="식_건설분담금청구현황(06.11.07)_최종_건설분담금청구현황(06.12.04)_수정(by방창국)" xfId="732" xr:uid="{00000000-0005-0000-0000-0000EF0A0000}"/>
    <cellStyle name="식_건설분담금청구현황(06.11.07)_최종_건설분담금청구현황(06.12.04)_수정(by방창국) 2" xfId="12760" xr:uid="{00000000-0005-0000-0000-0000F00A0000}"/>
    <cellStyle name="식_건설분담금청구현황(06.11.07)_최종_건설분담금청구현황(06.12.04)_수정(by방창국) 3" xfId="11956" xr:uid="{00000000-0005-0000-0000-0000F10A0000}"/>
    <cellStyle name="식_건설분담금청구현황(06.11.08)_수정" xfId="733" xr:uid="{00000000-0005-0000-0000-0000F20A0000}"/>
    <cellStyle name="식_건설분담금청구현황(06.11.08)_수정 2" xfId="12761" xr:uid="{00000000-0005-0000-0000-0000F30A0000}"/>
    <cellStyle name="식_건설분담금청구현황(06.11.08)_수정 3" xfId="11957" xr:uid="{00000000-0005-0000-0000-0000F40A0000}"/>
    <cellStyle name="식_건설분담금청구현황(06.11.08)_수정_최종_건설분담금청구현황(06.12.04)_수정(by방창국)" xfId="734" xr:uid="{00000000-0005-0000-0000-0000F50A0000}"/>
    <cellStyle name="식_건설분담금청구현황(06.11.08)_수정_최종_건설분담금청구현황(06.12.04)_수정(by방창국) 2" xfId="12762" xr:uid="{00000000-0005-0000-0000-0000F60A0000}"/>
    <cellStyle name="식_건설분담금청구현황(06.11.08)_수정_최종_건설분담금청구현황(06.12.04)_수정(by방창국) 3" xfId="11958" xr:uid="{00000000-0005-0000-0000-0000F70A0000}"/>
    <cellStyle name="식_대안1(1129)" xfId="735" xr:uid="{00000000-0005-0000-0000-0000F80A0000}"/>
    <cellStyle name="식_대안1(1129) 2" xfId="12763" xr:uid="{00000000-0005-0000-0000-0000F90A0000}"/>
    <cellStyle name="식_대안1(1129) 3" xfId="11959" xr:uid="{00000000-0005-0000-0000-0000FA0A0000}"/>
    <cellStyle name="식_민감도분석(인천)-3(정)" xfId="736" xr:uid="{00000000-0005-0000-0000-0000FB0A0000}"/>
    <cellStyle name="식_민감도분석(인천)-3(정) 2" xfId="12764" xr:uid="{00000000-0005-0000-0000-0000FC0A0000}"/>
    <cellStyle name="식_민감도분석(인천)-3(정) 3" xfId="11960" xr:uid="{00000000-0005-0000-0000-0000FD0A0000}"/>
    <cellStyle name="식_사업분석(인천)0401" xfId="737" xr:uid="{00000000-0005-0000-0000-0000FE0A0000}"/>
    <cellStyle name="식_사업분석(인천)0401 2" xfId="12765" xr:uid="{00000000-0005-0000-0000-0000FF0A0000}"/>
    <cellStyle name="식_사업분석(인천)0401 3" xfId="11961" xr:uid="{00000000-0005-0000-0000-0000000B0000}"/>
    <cellStyle name="식_새만금 Fin" xfId="738" xr:uid="{00000000-0005-0000-0000-0000010B0000}"/>
    <cellStyle name="식_새만금 Fin 2" xfId="12766" xr:uid="{00000000-0005-0000-0000-0000020B0000}"/>
    <cellStyle name="식_새만금 Fin 3" xfId="11962" xr:uid="{00000000-0005-0000-0000-0000030B0000}"/>
    <cellStyle name="식_새만금 Fin_사업분석(인천)0401" xfId="739" xr:uid="{00000000-0005-0000-0000-0000040B0000}"/>
    <cellStyle name="식_새만금 Fin_사업분석(인천)0401 2" xfId="12767" xr:uid="{00000000-0005-0000-0000-0000050B0000}"/>
    <cellStyle name="식_새만금 Fin_사업분석(인천)0401 3" xfId="11963" xr:uid="{00000000-0005-0000-0000-0000060B0000}"/>
    <cellStyle name="식_새만금수정모델(20031001)-안건수정" xfId="740" xr:uid="{00000000-0005-0000-0000-0000070B0000}"/>
    <cellStyle name="식_새만금수정모델(20031001)-안건수정 2" xfId="12768" xr:uid="{00000000-0005-0000-0000-0000080B0000}"/>
    <cellStyle name="식_새만금수정모델(20031001)-안건수정 3" xfId="11964" xr:uid="{00000000-0005-0000-0000-0000090B0000}"/>
    <cellStyle name="식_새만금수정모델(20031001)-안건수정_사업분석(인천)0401" xfId="741" xr:uid="{00000000-0005-0000-0000-00000A0B0000}"/>
    <cellStyle name="식_새만금수정모델(20031001)-안건수정_사업분석(인천)0401 2" xfId="12769" xr:uid="{00000000-0005-0000-0000-00000B0B0000}"/>
    <cellStyle name="식_새만금수정모델(20031001)-안건수정_사업분석(인천)0401 3" xfId="11965" xr:uid="{00000000-0005-0000-0000-00000C0B0000}"/>
    <cellStyle name="식_새만금수정모델(20031001)-안건수정_새만금수정모델_40M(20031014)" xfId="742" xr:uid="{00000000-0005-0000-0000-00000D0B0000}"/>
    <cellStyle name="식_새만금수정모델(20031001)-안건수정_새만금수정모델_40M(20031014) 2" xfId="12770" xr:uid="{00000000-0005-0000-0000-00000E0B0000}"/>
    <cellStyle name="식_새만금수정모델(20031001)-안건수정_새만금수정모델_40M(20031014) 3" xfId="11966" xr:uid="{00000000-0005-0000-0000-00000F0B0000}"/>
    <cellStyle name="식_새만금수정모델(20031001)-안건수정_새만금수정모델_40M(20031014)_사업분석(인천)0401" xfId="743" xr:uid="{00000000-0005-0000-0000-0000100B0000}"/>
    <cellStyle name="식_새만금수정모델(20031001)-안건수정_새만금수정모델_40M(20031014)_사업분석(인천)0401 2" xfId="12771" xr:uid="{00000000-0005-0000-0000-0000110B0000}"/>
    <cellStyle name="식_새만금수정모델(20031001)-안건수정_새만금수정모델_40M(20031014)_사업분석(인천)0401 3" xfId="11967" xr:uid="{00000000-0005-0000-0000-0000120B0000}"/>
    <cellStyle name="식_새만금수정모델(20031001)-안건수정_새만금수정모델_40M(20031014)_새만금 Fin" xfId="744" xr:uid="{00000000-0005-0000-0000-0000130B0000}"/>
    <cellStyle name="식_새만금수정모델(20031001)-안건수정_새만금수정모델_40M(20031014)_새만금 Fin 2" xfId="12772" xr:uid="{00000000-0005-0000-0000-0000140B0000}"/>
    <cellStyle name="식_새만금수정모델(20031001)-안건수정_새만금수정모델_40M(20031014)_새만금 Fin 3" xfId="11968" xr:uid="{00000000-0005-0000-0000-0000150B0000}"/>
    <cellStyle name="식_새만금수정모델(20031001)-안건수정_새만금수정모델_40M(20031014)_새만금 Fin_사업분석(인천)0401" xfId="745" xr:uid="{00000000-0005-0000-0000-0000160B0000}"/>
    <cellStyle name="식_새만금수정모델(20031001)-안건수정_새만금수정모델_40M(20031014)_새만금 Fin_사업분석(인천)0401 2" xfId="12773" xr:uid="{00000000-0005-0000-0000-0000170B0000}"/>
    <cellStyle name="식_새만금수정모델(20031001)-안건수정_새만금수정모델_40M(20031014)_새만금 Fin_사업분석(인천)0401 3" xfId="11969" xr:uid="{00000000-0005-0000-0000-0000180B0000}"/>
    <cellStyle name="식_새만금수정모델(20031001)-안건수정_새만금수정모델_40M(20031014)_새만금수정모델(20031128)적정가치산정" xfId="746" xr:uid="{00000000-0005-0000-0000-0000190B0000}"/>
    <cellStyle name="식_새만금수정모델(20031001)-안건수정_새만금수정모델_40M(20031014)_새만금수정모델(20031128)적정가치산정 2" xfId="12774" xr:uid="{00000000-0005-0000-0000-00001A0B0000}"/>
    <cellStyle name="식_새만금수정모델(20031001)-안건수정_새만금수정모델_40M(20031014)_새만금수정모델(20031128)적정가치산정 3" xfId="11970" xr:uid="{00000000-0005-0000-0000-00001B0B0000}"/>
    <cellStyle name="식_새만금수정모델(20031001)-안건수정_새만금수정모델_40M(20031014)_새만금수정모델(20031128)적정가치산정_사업분석(인천)0401" xfId="747" xr:uid="{00000000-0005-0000-0000-00001C0B0000}"/>
    <cellStyle name="식_새만금수정모델(20031001)-안건수정_새만금수정모델_40M(20031014)_새만금수정모델(20031128)적정가치산정_사업분석(인천)0401 2" xfId="12775" xr:uid="{00000000-0005-0000-0000-00001D0B0000}"/>
    <cellStyle name="식_새만금수정모델(20031001)-안건수정_새만금수정모델_40M(20031014)_새만금수정모델(20031128)적정가치산정_사업분석(인천)0401 3" xfId="11971" xr:uid="{00000000-0005-0000-0000-00001E0B0000}"/>
    <cellStyle name="식_새만금수정모델(20031128)적정가치산정" xfId="748" xr:uid="{00000000-0005-0000-0000-00001F0B0000}"/>
    <cellStyle name="식_새만금수정모델(20031128)적정가치산정 2" xfId="12776" xr:uid="{00000000-0005-0000-0000-0000200B0000}"/>
    <cellStyle name="식_새만금수정모델(20031128)적정가치산정 3" xfId="11972" xr:uid="{00000000-0005-0000-0000-0000210B0000}"/>
    <cellStyle name="식_새만금수정모델(20031128)적정가치산정_사업분석(인천)0401" xfId="749" xr:uid="{00000000-0005-0000-0000-0000220B0000}"/>
    <cellStyle name="식_새만금수정모델(20031128)적정가치산정_사업분석(인천)0401 2" xfId="12777" xr:uid="{00000000-0005-0000-0000-0000230B0000}"/>
    <cellStyle name="식_새만금수정모델(20031128)적정가치산정_사업분석(인천)0401 3" xfId="11973" xr:uid="{00000000-0005-0000-0000-0000240B0000}"/>
    <cellStyle name="식_용인 LRT_0620_K&amp;J PjtFM_032504" xfId="1758" xr:uid="{00000000-0005-0000-0000-0000250B0000}"/>
    <cellStyle name="식_용인 LRT_0620_K&amp;J PjtFM_032504_CF" xfId="9791" xr:uid="{00000000-0005-0000-0000-0000260B0000}"/>
    <cellStyle name="식_용인 LRT_0620_K&amp;J PjtFM_032504_Raw Data" xfId="3782" xr:uid="{00000000-0005-0000-0000-0000270B0000}"/>
    <cellStyle name="식_용인 LRT_0620_K&amp;J PjtFM_032504_Sales" xfId="5785" xr:uid="{00000000-0005-0000-0000-0000280B0000}"/>
    <cellStyle name="식_용인 LRT_0620_K&amp;J PjtFM_032504_Sensitivity" xfId="7788" xr:uid="{00000000-0005-0000-0000-0000290B0000}"/>
    <cellStyle name="식_원주기업도시 data(정리2)" xfId="1759" xr:uid="{00000000-0005-0000-0000-00002A0B0000}"/>
    <cellStyle name="식_원주기업도시 data(정리2)_CF" xfId="9792" xr:uid="{00000000-0005-0000-0000-00002B0B0000}"/>
    <cellStyle name="식_원주기업도시 data(정리2)_Raw Data" xfId="1760" xr:uid="{00000000-0005-0000-0000-00002C0B0000}"/>
    <cellStyle name="식_원주기업도시 data(정리2)_Raw Data_1" xfId="3783" xr:uid="{00000000-0005-0000-0000-00002D0B0000}"/>
    <cellStyle name="식_원주기업도시 data(정리2)_Raw Data_CF" xfId="9793" xr:uid="{00000000-0005-0000-0000-00002E0B0000}"/>
    <cellStyle name="식_원주기업도시 data(정리2)_Raw Data_Raw Data" xfId="3784" xr:uid="{00000000-0005-0000-0000-00002F0B0000}"/>
    <cellStyle name="식_원주기업도시 data(정리2)_Raw Data_Sales" xfId="5787" xr:uid="{00000000-0005-0000-0000-0000300B0000}"/>
    <cellStyle name="식_원주기업도시 data(정리2)_Raw Data_Sensitivity" xfId="7790" xr:uid="{00000000-0005-0000-0000-0000310B0000}"/>
    <cellStyle name="식_원주기업도시 data(정리2)_Sales" xfId="1761" xr:uid="{00000000-0005-0000-0000-0000320B0000}"/>
    <cellStyle name="식_원주기업도시 data(정리2)_Sales_1" xfId="5786" xr:uid="{00000000-0005-0000-0000-0000330B0000}"/>
    <cellStyle name="식_원주기업도시 data(정리2)_Sales_CF" xfId="9794" xr:uid="{00000000-0005-0000-0000-0000340B0000}"/>
    <cellStyle name="식_원주기업도시 data(정리2)_Sales_Raw Data" xfId="3785" xr:uid="{00000000-0005-0000-0000-0000350B0000}"/>
    <cellStyle name="식_원주기업도시 data(정리2)_Sales_Sales" xfId="5788" xr:uid="{00000000-0005-0000-0000-0000360B0000}"/>
    <cellStyle name="식_원주기업도시 data(정리2)_Sales_Sensitivity" xfId="7791" xr:uid="{00000000-0005-0000-0000-0000370B0000}"/>
    <cellStyle name="식_원주기업도시 data(정리2)_Sensitivity" xfId="7789" xr:uid="{00000000-0005-0000-0000-0000380B0000}"/>
    <cellStyle name="식_원주기업도시 data(정리2)_원주부하계산" xfId="1762" xr:uid="{00000000-0005-0000-0000-0000390B0000}"/>
    <cellStyle name="식_원주기업도시 data(정리2)_원주부하계산_CF" xfId="9795" xr:uid="{00000000-0005-0000-0000-00003A0B0000}"/>
    <cellStyle name="식_원주기업도시 data(정리2)_원주부하계산_Raw Data" xfId="1763" xr:uid="{00000000-0005-0000-0000-00003B0B0000}"/>
    <cellStyle name="식_원주기업도시 data(정리2)_원주부하계산_Raw Data_1" xfId="3786" xr:uid="{00000000-0005-0000-0000-00003C0B0000}"/>
    <cellStyle name="식_원주기업도시 data(정리2)_원주부하계산_Raw Data_CF" xfId="9796" xr:uid="{00000000-0005-0000-0000-00003D0B0000}"/>
    <cellStyle name="식_원주기업도시 data(정리2)_원주부하계산_Raw Data_Raw Data" xfId="3787" xr:uid="{00000000-0005-0000-0000-00003E0B0000}"/>
    <cellStyle name="식_원주기업도시 data(정리2)_원주부하계산_Raw Data_Sales" xfId="5790" xr:uid="{00000000-0005-0000-0000-00003F0B0000}"/>
    <cellStyle name="식_원주기업도시 data(정리2)_원주부하계산_Raw Data_Sensitivity" xfId="7793" xr:uid="{00000000-0005-0000-0000-0000400B0000}"/>
    <cellStyle name="식_원주기업도시 data(정리2)_원주부하계산_Sales" xfId="1764" xr:uid="{00000000-0005-0000-0000-0000410B0000}"/>
    <cellStyle name="식_원주기업도시 data(정리2)_원주부하계산_Sales_1" xfId="5789" xr:uid="{00000000-0005-0000-0000-0000420B0000}"/>
    <cellStyle name="식_원주기업도시 data(정리2)_원주부하계산_Sales_CF" xfId="9797" xr:uid="{00000000-0005-0000-0000-0000430B0000}"/>
    <cellStyle name="식_원주기업도시 data(정리2)_원주부하계산_Sales_Raw Data" xfId="3788" xr:uid="{00000000-0005-0000-0000-0000440B0000}"/>
    <cellStyle name="식_원주기업도시 data(정리2)_원주부하계산_Sales_Sales" xfId="5791" xr:uid="{00000000-0005-0000-0000-0000450B0000}"/>
    <cellStyle name="식_원주기업도시 data(정리2)_원주부하계산_Sales_Sensitivity" xfId="7794" xr:uid="{00000000-0005-0000-0000-0000460B0000}"/>
    <cellStyle name="식_원주기업도시 data(정리2)_원주부하계산_Sensitivity" xfId="7792" xr:uid="{00000000-0005-0000-0000-0000470B0000}"/>
    <cellStyle name="식_원주부하계산" xfId="1765" xr:uid="{00000000-0005-0000-0000-0000480B0000}"/>
    <cellStyle name="식_원주부하계산_CF" xfId="9798" xr:uid="{00000000-0005-0000-0000-0000490B0000}"/>
    <cellStyle name="식_원주부하계산_Raw Data" xfId="1766" xr:uid="{00000000-0005-0000-0000-00004A0B0000}"/>
    <cellStyle name="식_원주부하계산_Raw Data_1" xfId="3789" xr:uid="{00000000-0005-0000-0000-00004B0B0000}"/>
    <cellStyle name="식_원주부하계산_Raw Data_CF" xfId="9799" xr:uid="{00000000-0005-0000-0000-00004C0B0000}"/>
    <cellStyle name="식_원주부하계산_Raw Data_Raw Data" xfId="3790" xr:uid="{00000000-0005-0000-0000-00004D0B0000}"/>
    <cellStyle name="식_원주부하계산_Raw Data_Sales" xfId="5793" xr:uid="{00000000-0005-0000-0000-00004E0B0000}"/>
    <cellStyle name="식_원주부하계산_Raw Data_Sensitivity" xfId="7796" xr:uid="{00000000-0005-0000-0000-00004F0B0000}"/>
    <cellStyle name="식_원주부하계산_Sales" xfId="1767" xr:uid="{00000000-0005-0000-0000-0000500B0000}"/>
    <cellStyle name="식_원주부하계산_Sales_1" xfId="5792" xr:uid="{00000000-0005-0000-0000-0000510B0000}"/>
    <cellStyle name="식_원주부하계산_Sales_CF" xfId="9800" xr:uid="{00000000-0005-0000-0000-0000520B0000}"/>
    <cellStyle name="식_원주부하계산_Sales_Raw Data" xfId="3791" xr:uid="{00000000-0005-0000-0000-0000530B0000}"/>
    <cellStyle name="식_원주부하계산_Sales_Sales" xfId="5794" xr:uid="{00000000-0005-0000-0000-0000540B0000}"/>
    <cellStyle name="식_원주부하계산_Sales_Sensitivity" xfId="7797" xr:uid="{00000000-0005-0000-0000-0000550B0000}"/>
    <cellStyle name="식_원주부하계산_Sensitivity" xfId="7795" xr:uid="{00000000-0005-0000-0000-0000560B0000}"/>
    <cellStyle name="식_은행 - 원주기업도시Feasibility11_07_1" xfId="1768" xr:uid="{00000000-0005-0000-0000-0000570B0000}"/>
    <cellStyle name="식_은행 - 원주기업도시Feasibility11_07_1_~3190534" xfId="1769" xr:uid="{00000000-0005-0000-0000-0000580B0000}"/>
    <cellStyle name="식_은행 - 원주기업도시Feasibility11_07_1_~3190534_CF" xfId="9802" xr:uid="{00000000-0005-0000-0000-0000590B0000}"/>
    <cellStyle name="식_은행 - 원주기업도시Feasibility11_07_1_~3190534_Raw Data" xfId="1770" xr:uid="{00000000-0005-0000-0000-00005A0B0000}"/>
    <cellStyle name="식_은행 - 원주기업도시Feasibility11_07_1_~3190534_Raw Data_1" xfId="3793" xr:uid="{00000000-0005-0000-0000-00005B0B0000}"/>
    <cellStyle name="식_은행 - 원주기업도시Feasibility11_07_1_~3190534_Raw Data_CF" xfId="9803" xr:uid="{00000000-0005-0000-0000-00005C0B0000}"/>
    <cellStyle name="식_은행 - 원주기업도시Feasibility11_07_1_~3190534_Raw Data_Raw Data" xfId="3794" xr:uid="{00000000-0005-0000-0000-00005D0B0000}"/>
    <cellStyle name="식_은행 - 원주기업도시Feasibility11_07_1_~3190534_Raw Data_Sales" xfId="5797" xr:uid="{00000000-0005-0000-0000-00005E0B0000}"/>
    <cellStyle name="식_은행 - 원주기업도시Feasibility11_07_1_~3190534_Raw Data_Sensitivity" xfId="7800" xr:uid="{00000000-0005-0000-0000-00005F0B0000}"/>
    <cellStyle name="식_은행 - 원주기업도시Feasibility11_07_1_~3190534_Sales" xfId="1771" xr:uid="{00000000-0005-0000-0000-0000600B0000}"/>
    <cellStyle name="식_은행 - 원주기업도시Feasibility11_07_1_~3190534_Sales_1" xfId="5796" xr:uid="{00000000-0005-0000-0000-0000610B0000}"/>
    <cellStyle name="식_은행 - 원주기업도시Feasibility11_07_1_~3190534_Sales_CF" xfId="9804" xr:uid="{00000000-0005-0000-0000-0000620B0000}"/>
    <cellStyle name="식_은행 - 원주기업도시Feasibility11_07_1_~3190534_Sales_Raw Data" xfId="3795" xr:uid="{00000000-0005-0000-0000-0000630B0000}"/>
    <cellStyle name="식_은행 - 원주기업도시Feasibility11_07_1_~3190534_Sales_Sales" xfId="5798" xr:uid="{00000000-0005-0000-0000-0000640B0000}"/>
    <cellStyle name="식_은행 - 원주기업도시Feasibility11_07_1_~3190534_Sales_Sensitivity" xfId="7801" xr:uid="{00000000-0005-0000-0000-0000650B0000}"/>
    <cellStyle name="식_은행 - 원주기업도시Feasibility11_07_1_~3190534_Sensitivity" xfId="7799" xr:uid="{00000000-0005-0000-0000-0000660B0000}"/>
    <cellStyle name="식_은행 - 원주기업도시Feasibility11_07_1_~3190534_원주기업도시 data(정리2)" xfId="1772" xr:uid="{00000000-0005-0000-0000-0000670B0000}"/>
    <cellStyle name="식_은행 - 원주기업도시Feasibility11_07_1_~3190534_원주기업도시 data(정리2)_CF" xfId="9805" xr:uid="{00000000-0005-0000-0000-0000680B0000}"/>
    <cellStyle name="식_은행 - 원주기업도시Feasibility11_07_1_~3190534_원주기업도시 data(정리2)_Raw Data" xfId="1773" xr:uid="{00000000-0005-0000-0000-0000690B0000}"/>
    <cellStyle name="식_은행 - 원주기업도시Feasibility11_07_1_~3190534_원주기업도시 data(정리2)_Raw Data_1" xfId="3796" xr:uid="{00000000-0005-0000-0000-00006A0B0000}"/>
    <cellStyle name="식_은행 - 원주기업도시Feasibility11_07_1_~3190534_원주기업도시 data(정리2)_Raw Data_CF" xfId="9806" xr:uid="{00000000-0005-0000-0000-00006B0B0000}"/>
    <cellStyle name="식_은행 - 원주기업도시Feasibility11_07_1_~3190534_원주기업도시 data(정리2)_Raw Data_Raw Data" xfId="3797" xr:uid="{00000000-0005-0000-0000-00006C0B0000}"/>
    <cellStyle name="식_은행 - 원주기업도시Feasibility11_07_1_~3190534_원주기업도시 data(정리2)_Raw Data_Sales" xfId="5800" xr:uid="{00000000-0005-0000-0000-00006D0B0000}"/>
    <cellStyle name="식_은행 - 원주기업도시Feasibility11_07_1_~3190534_원주기업도시 data(정리2)_Raw Data_Sensitivity" xfId="7803" xr:uid="{00000000-0005-0000-0000-00006E0B0000}"/>
    <cellStyle name="식_은행 - 원주기업도시Feasibility11_07_1_~3190534_원주기업도시 data(정리2)_Sales" xfId="1774" xr:uid="{00000000-0005-0000-0000-00006F0B0000}"/>
    <cellStyle name="식_은행 - 원주기업도시Feasibility11_07_1_~3190534_원주기업도시 data(정리2)_Sales_1" xfId="5799" xr:uid="{00000000-0005-0000-0000-0000700B0000}"/>
    <cellStyle name="식_은행 - 원주기업도시Feasibility11_07_1_~3190534_원주기업도시 data(정리2)_Sales_CF" xfId="9807" xr:uid="{00000000-0005-0000-0000-0000710B0000}"/>
    <cellStyle name="식_은행 - 원주기업도시Feasibility11_07_1_~3190534_원주기업도시 data(정리2)_Sales_Raw Data" xfId="3798" xr:uid="{00000000-0005-0000-0000-0000720B0000}"/>
    <cellStyle name="식_은행 - 원주기업도시Feasibility11_07_1_~3190534_원주기업도시 data(정리2)_Sales_Sales" xfId="5801" xr:uid="{00000000-0005-0000-0000-0000730B0000}"/>
    <cellStyle name="식_은행 - 원주기업도시Feasibility11_07_1_~3190534_원주기업도시 data(정리2)_Sales_Sensitivity" xfId="7804" xr:uid="{00000000-0005-0000-0000-0000740B0000}"/>
    <cellStyle name="식_은행 - 원주기업도시Feasibility11_07_1_~3190534_원주기업도시 data(정리2)_Sensitivity" xfId="7802" xr:uid="{00000000-0005-0000-0000-0000750B0000}"/>
    <cellStyle name="식_은행 - 원주기업도시Feasibility11_07_1_~3190534_원주기업도시 data(정리2)_원주부하계산" xfId="1775" xr:uid="{00000000-0005-0000-0000-0000760B0000}"/>
    <cellStyle name="식_은행 - 원주기업도시Feasibility11_07_1_~3190534_원주기업도시 data(정리2)_원주부하계산_CF" xfId="9808" xr:uid="{00000000-0005-0000-0000-0000770B0000}"/>
    <cellStyle name="식_은행 - 원주기업도시Feasibility11_07_1_~3190534_원주기업도시 data(정리2)_원주부하계산_Raw Data" xfId="1776" xr:uid="{00000000-0005-0000-0000-0000780B0000}"/>
    <cellStyle name="식_은행 - 원주기업도시Feasibility11_07_1_~3190534_원주기업도시 data(정리2)_원주부하계산_Raw Data_1" xfId="3799" xr:uid="{00000000-0005-0000-0000-0000790B0000}"/>
    <cellStyle name="식_은행 - 원주기업도시Feasibility11_07_1_~3190534_원주기업도시 data(정리2)_원주부하계산_Raw Data_CF" xfId="9809" xr:uid="{00000000-0005-0000-0000-00007A0B0000}"/>
    <cellStyle name="식_은행 - 원주기업도시Feasibility11_07_1_~3190534_원주기업도시 data(정리2)_원주부하계산_Raw Data_Raw Data" xfId="3800" xr:uid="{00000000-0005-0000-0000-00007B0B0000}"/>
    <cellStyle name="식_은행 - 원주기업도시Feasibility11_07_1_~3190534_원주기업도시 data(정리2)_원주부하계산_Raw Data_Sales" xfId="5803" xr:uid="{00000000-0005-0000-0000-00007C0B0000}"/>
    <cellStyle name="식_은행 - 원주기업도시Feasibility11_07_1_~3190534_원주기업도시 data(정리2)_원주부하계산_Raw Data_Sensitivity" xfId="7806" xr:uid="{00000000-0005-0000-0000-00007D0B0000}"/>
    <cellStyle name="식_은행 - 원주기업도시Feasibility11_07_1_~3190534_원주기업도시 data(정리2)_원주부하계산_Sales" xfId="1777" xr:uid="{00000000-0005-0000-0000-00007E0B0000}"/>
    <cellStyle name="식_은행 - 원주기업도시Feasibility11_07_1_~3190534_원주기업도시 data(정리2)_원주부하계산_Sales_1" xfId="5802" xr:uid="{00000000-0005-0000-0000-00007F0B0000}"/>
    <cellStyle name="식_은행 - 원주기업도시Feasibility11_07_1_~3190534_원주기업도시 data(정리2)_원주부하계산_Sales_CF" xfId="9810" xr:uid="{00000000-0005-0000-0000-0000800B0000}"/>
    <cellStyle name="식_은행 - 원주기업도시Feasibility11_07_1_~3190534_원주기업도시 data(정리2)_원주부하계산_Sales_Raw Data" xfId="3801" xr:uid="{00000000-0005-0000-0000-0000810B0000}"/>
    <cellStyle name="식_은행 - 원주기업도시Feasibility11_07_1_~3190534_원주기업도시 data(정리2)_원주부하계산_Sales_Sales" xfId="5804" xr:uid="{00000000-0005-0000-0000-0000820B0000}"/>
    <cellStyle name="식_은행 - 원주기업도시Feasibility11_07_1_~3190534_원주기업도시 data(정리2)_원주부하계산_Sales_Sensitivity" xfId="7807" xr:uid="{00000000-0005-0000-0000-0000830B0000}"/>
    <cellStyle name="식_은행 - 원주기업도시Feasibility11_07_1_~3190534_원주기업도시 data(정리2)_원주부하계산_Sensitivity" xfId="7805" xr:uid="{00000000-0005-0000-0000-0000840B0000}"/>
    <cellStyle name="식_은행 - 원주기업도시Feasibility11_07_1_~3190534_원주부하계산" xfId="1778" xr:uid="{00000000-0005-0000-0000-0000850B0000}"/>
    <cellStyle name="식_은행 - 원주기업도시Feasibility11_07_1_~3190534_원주부하계산_CF" xfId="9811" xr:uid="{00000000-0005-0000-0000-0000860B0000}"/>
    <cellStyle name="식_은행 - 원주기업도시Feasibility11_07_1_~3190534_원주부하계산_Raw Data" xfId="1779" xr:uid="{00000000-0005-0000-0000-0000870B0000}"/>
    <cellStyle name="식_은행 - 원주기업도시Feasibility11_07_1_~3190534_원주부하계산_Raw Data_1" xfId="3802" xr:uid="{00000000-0005-0000-0000-0000880B0000}"/>
    <cellStyle name="식_은행 - 원주기업도시Feasibility11_07_1_~3190534_원주부하계산_Raw Data_CF" xfId="9812" xr:uid="{00000000-0005-0000-0000-0000890B0000}"/>
    <cellStyle name="식_은행 - 원주기업도시Feasibility11_07_1_~3190534_원주부하계산_Raw Data_Raw Data" xfId="3803" xr:uid="{00000000-0005-0000-0000-00008A0B0000}"/>
    <cellStyle name="식_은행 - 원주기업도시Feasibility11_07_1_~3190534_원주부하계산_Raw Data_Sales" xfId="5806" xr:uid="{00000000-0005-0000-0000-00008B0B0000}"/>
    <cellStyle name="식_은행 - 원주기업도시Feasibility11_07_1_~3190534_원주부하계산_Raw Data_Sensitivity" xfId="7809" xr:uid="{00000000-0005-0000-0000-00008C0B0000}"/>
    <cellStyle name="식_은행 - 원주기업도시Feasibility11_07_1_~3190534_원주부하계산_Sales" xfId="1780" xr:uid="{00000000-0005-0000-0000-00008D0B0000}"/>
    <cellStyle name="식_은행 - 원주기업도시Feasibility11_07_1_~3190534_원주부하계산_Sales_1" xfId="5805" xr:uid="{00000000-0005-0000-0000-00008E0B0000}"/>
    <cellStyle name="식_은행 - 원주기업도시Feasibility11_07_1_~3190534_원주부하계산_Sales_CF" xfId="9813" xr:uid="{00000000-0005-0000-0000-00008F0B0000}"/>
    <cellStyle name="식_은행 - 원주기업도시Feasibility11_07_1_~3190534_원주부하계산_Sales_Raw Data" xfId="3804" xr:uid="{00000000-0005-0000-0000-0000900B0000}"/>
    <cellStyle name="식_은행 - 원주기업도시Feasibility11_07_1_~3190534_원주부하계산_Sales_Sales" xfId="5807" xr:uid="{00000000-0005-0000-0000-0000910B0000}"/>
    <cellStyle name="식_은행 - 원주기업도시Feasibility11_07_1_~3190534_원주부하계산_Sales_Sensitivity" xfId="7810" xr:uid="{00000000-0005-0000-0000-0000920B0000}"/>
    <cellStyle name="식_은행 - 원주기업도시Feasibility11_07_1_~3190534_원주부하계산_Sensitivity" xfId="7808" xr:uid="{00000000-0005-0000-0000-0000930B0000}"/>
    <cellStyle name="식_은행 - 원주기업도시Feasibility11_07_1_070126 기업도시개발이익산정프로그램" xfId="1781" xr:uid="{00000000-0005-0000-0000-0000940B0000}"/>
    <cellStyle name="식_은행 - 원주기업도시Feasibility11_07_1_070126 기업도시개발이익산정프로그램_CF" xfId="9814" xr:uid="{00000000-0005-0000-0000-0000950B0000}"/>
    <cellStyle name="식_은행 - 원주기업도시Feasibility11_07_1_070126 기업도시개발이익산정프로그램_Raw Data" xfId="1782" xr:uid="{00000000-0005-0000-0000-0000960B0000}"/>
    <cellStyle name="식_은행 - 원주기업도시Feasibility11_07_1_070126 기업도시개발이익산정프로그램_Raw Data_1" xfId="3805" xr:uid="{00000000-0005-0000-0000-0000970B0000}"/>
    <cellStyle name="식_은행 - 원주기업도시Feasibility11_07_1_070126 기업도시개발이익산정프로그램_Raw Data_CF" xfId="9815" xr:uid="{00000000-0005-0000-0000-0000980B0000}"/>
    <cellStyle name="식_은행 - 원주기업도시Feasibility11_07_1_070126 기업도시개발이익산정프로그램_Raw Data_Raw Data" xfId="3806" xr:uid="{00000000-0005-0000-0000-0000990B0000}"/>
    <cellStyle name="식_은행 - 원주기업도시Feasibility11_07_1_070126 기업도시개발이익산정프로그램_Raw Data_Sales" xfId="5809" xr:uid="{00000000-0005-0000-0000-00009A0B0000}"/>
    <cellStyle name="식_은행 - 원주기업도시Feasibility11_07_1_070126 기업도시개발이익산정프로그램_Raw Data_Sensitivity" xfId="7812" xr:uid="{00000000-0005-0000-0000-00009B0B0000}"/>
    <cellStyle name="식_은행 - 원주기업도시Feasibility11_07_1_070126 기업도시개발이익산정프로그램_Sales" xfId="1783" xr:uid="{00000000-0005-0000-0000-00009C0B0000}"/>
    <cellStyle name="식_은행 - 원주기업도시Feasibility11_07_1_070126 기업도시개발이익산정프로그램_Sales_1" xfId="5808" xr:uid="{00000000-0005-0000-0000-00009D0B0000}"/>
    <cellStyle name="식_은행 - 원주기업도시Feasibility11_07_1_070126 기업도시개발이익산정프로그램_Sales_CF" xfId="9816" xr:uid="{00000000-0005-0000-0000-00009E0B0000}"/>
    <cellStyle name="식_은행 - 원주기업도시Feasibility11_07_1_070126 기업도시개발이익산정프로그램_Sales_Raw Data" xfId="3807" xr:uid="{00000000-0005-0000-0000-00009F0B0000}"/>
    <cellStyle name="식_은행 - 원주기업도시Feasibility11_07_1_070126 기업도시개발이익산정프로그램_Sales_Sales" xfId="5810" xr:uid="{00000000-0005-0000-0000-0000A00B0000}"/>
    <cellStyle name="식_은행 - 원주기업도시Feasibility11_07_1_070126 기업도시개발이익산정프로그램_Sales_Sensitivity" xfId="7813" xr:uid="{00000000-0005-0000-0000-0000A10B0000}"/>
    <cellStyle name="식_은행 - 원주기업도시Feasibility11_07_1_070126 기업도시개발이익산정프로그램_Sensitivity" xfId="7811" xr:uid="{00000000-0005-0000-0000-0000A20B0000}"/>
    <cellStyle name="식_은행 - 원주기업도시Feasibility11_07_1_070126 기업도시개발이익산정프로그램_원주기업도시 data(정리2)" xfId="1784" xr:uid="{00000000-0005-0000-0000-0000A30B0000}"/>
    <cellStyle name="식_은행 - 원주기업도시Feasibility11_07_1_070126 기업도시개발이익산정프로그램_원주기업도시 data(정리2)_CF" xfId="9817" xr:uid="{00000000-0005-0000-0000-0000A40B0000}"/>
    <cellStyle name="식_은행 - 원주기업도시Feasibility11_07_1_070126 기업도시개발이익산정프로그램_원주기업도시 data(정리2)_Raw Data" xfId="1785" xr:uid="{00000000-0005-0000-0000-0000A50B0000}"/>
    <cellStyle name="식_은행 - 원주기업도시Feasibility11_07_1_070126 기업도시개발이익산정프로그램_원주기업도시 data(정리2)_Raw Data_1" xfId="3808" xr:uid="{00000000-0005-0000-0000-0000A60B0000}"/>
    <cellStyle name="식_은행 - 원주기업도시Feasibility11_07_1_070126 기업도시개발이익산정프로그램_원주기업도시 data(정리2)_Raw Data_CF" xfId="9818" xr:uid="{00000000-0005-0000-0000-0000A70B0000}"/>
    <cellStyle name="식_은행 - 원주기업도시Feasibility11_07_1_070126 기업도시개발이익산정프로그램_원주기업도시 data(정리2)_Raw Data_Raw Data" xfId="3809" xr:uid="{00000000-0005-0000-0000-0000A80B0000}"/>
    <cellStyle name="식_은행 - 원주기업도시Feasibility11_07_1_070126 기업도시개발이익산정프로그램_원주기업도시 data(정리2)_Raw Data_Sales" xfId="5812" xr:uid="{00000000-0005-0000-0000-0000A90B0000}"/>
    <cellStyle name="식_은행 - 원주기업도시Feasibility11_07_1_070126 기업도시개발이익산정프로그램_원주기업도시 data(정리2)_Raw Data_Sensitivity" xfId="7815" xr:uid="{00000000-0005-0000-0000-0000AA0B0000}"/>
    <cellStyle name="식_은행 - 원주기업도시Feasibility11_07_1_070126 기업도시개발이익산정프로그램_원주기업도시 data(정리2)_Sales" xfId="1786" xr:uid="{00000000-0005-0000-0000-0000AB0B0000}"/>
    <cellStyle name="식_은행 - 원주기업도시Feasibility11_07_1_070126 기업도시개발이익산정프로그램_원주기업도시 data(정리2)_Sales_1" xfId="5811" xr:uid="{00000000-0005-0000-0000-0000AC0B0000}"/>
    <cellStyle name="식_은행 - 원주기업도시Feasibility11_07_1_070126 기업도시개발이익산정프로그램_원주기업도시 data(정리2)_Sales_CF" xfId="9819" xr:uid="{00000000-0005-0000-0000-0000AD0B0000}"/>
    <cellStyle name="식_은행 - 원주기업도시Feasibility11_07_1_070126 기업도시개발이익산정프로그램_원주기업도시 data(정리2)_Sales_Raw Data" xfId="3810" xr:uid="{00000000-0005-0000-0000-0000AE0B0000}"/>
    <cellStyle name="식_은행 - 원주기업도시Feasibility11_07_1_070126 기업도시개발이익산정프로그램_원주기업도시 data(정리2)_Sales_Sales" xfId="5813" xr:uid="{00000000-0005-0000-0000-0000AF0B0000}"/>
    <cellStyle name="식_은행 - 원주기업도시Feasibility11_07_1_070126 기업도시개발이익산정프로그램_원주기업도시 data(정리2)_Sales_Sensitivity" xfId="7816" xr:uid="{00000000-0005-0000-0000-0000B00B0000}"/>
    <cellStyle name="식_은행 - 원주기업도시Feasibility11_07_1_070126 기업도시개발이익산정프로그램_원주기업도시 data(정리2)_Sensitivity" xfId="7814" xr:uid="{00000000-0005-0000-0000-0000B10B0000}"/>
    <cellStyle name="식_은행 - 원주기업도시Feasibility11_07_1_070126 기업도시개발이익산정프로그램_원주기업도시 data(정리2)_원주부하계산" xfId="1787" xr:uid="{00000000-0005-0000-0000-0000B20B0000}"/>
    <cellStyle name="식_은행 - 원주기업도시Feasibility11_07_1_070126 기업도시개발이익산정프로그램_원주기업도시 data(정리2)_원주부하계산_CF" xfId="9820" xr:uid="{00000000-0005-0000-0000-0000B30B0000}"/>
    <cellStyle name="식_은행 - 원주기업도시Feasibility11_07_1_070126 기업도시개발이익산정프로그램_원주기업도시 data(정리2)_원주부하계산_Raw Data" xfId="1788" xr:uid="{00000000-0005-0000-0000-0000B40B0000}"/>
    <cellStyle name="식_은행 - 원주기업도시Feasibility11_07_1_070126 기업도시개발이익산정프로그램_원주기업도시 data(정리2)_원주부하계산_Raw Data_1" xfId="3811" xr:uid="{00000000-0005-0000-0000-0000B50B0000}"/>
    <cellStyle name="식_은행 - 원주기업도시Feasibility11_07_1_070126 기업도시개발이익산정프로그램_원주기업도시 data(정리2)_원주부하계산_Raw Data_CF" xfId="9821" xr:uid="{00000000-0005-0000-0000-0000B60B0000}"/>
    <cellStyle name="식_은행 - 원주기업도시Feasibility11_07_1_070126 기업도시개발이익산정프로그램_원주기업도시 data(정리2)_원주부하계산_Raw Data_Raw Data" xfId="3812" xr:uid="{00000000-0005-0000-0000-0000B70B0000}"/>
    <cellStyle name="식_은행 - 원주기업도시Feasibility11_07_1_070126 기업도시개발이익산정프로그램_원주기업도시 data(정리2)_원주부하계산_Raw Data_Sales" xfId="5815" xr:uid="{00000000-0005-0000-0000-0000B80B0000}"/>
    <cellStyle name="식_은행 - 원주기업도시Feasibility11_07_1_070126 기업도시개발이익산정프로그램_원주기업도시 data(정리2)_원주부하계산_Raw Data_Sensitivity" xfId="7818" xr:uid="{00000000-0005-0000-0000-0000B90B0000}"/>
    <cellStyle name="식_은행 - 원주기업도시Feasibility11_07_1_070126 기업도시개발이익산정프로그램_원주기업도시 data(정리2)_원주부하계산_Sales" xfId="1789" xr:uid="{00000000-0005-0000-0000-0000BA0B0000}"/>
    <cellStyle name="식_은행 - 원주기업도시Feasibility11_07_1_070126 기업도시개발이익산정프로그램_원주기업도시 data(정리2)_원주부하계산_Sales_1" xfId="5814" xr:uid="{00000000-0005-0000-0000-0000BB0B0000}"/>
    <cellStyle name="식_은행 - 원주기업도시Feasibility11_07_1_070126 기업도시개발이익산정프로그램_원주기업도시 data(정리2)_원주부하계산_Sales_CF" xfId="9822" xr:uid="{00000000-0005-0000-0000-0000BC0B0000}"/>
    <cellStyle name="식_은행 - 원주기업도시Feasibility11_07_1_070126 기업도시개발이익산정프로그램_원주기업도시 data(정리2)_원주부하계산_Sales_Raw Data" xfId="3813" xr:uid="{00000000-0005-0000-0000-0000BD0B0000}"/>
    <cellStyle name="식_은행 - 원주기업도시Feasibility11_07_1_070126 기업도시개발이익산정프로그램_원주기업도시 data(정리2)_원주부하계산_Sales_Sales" xfId="5816" xr:uid="{00000000-0005-0000-0000-0000BE0B0000}"/>
    <cellStyle name="식_은행 - 원주기업도시Feasibility11_07_1_070126 기업도시개발이익산정프로그램_원주기업도시 data(정리2)_원주부하계산_Sales_Sensitivity" xfId="7819" xr:uid="{00000000-0005-0000-0000-0000BF0B0000}"/>
    <cellStyle name="식_은행 - 원주기업도시Feasibility11_07_1_070126 기업도시개발이익산정프로그램_원주기업도시 data(정리2)_원주부하계산_Sensitivity" xfId="7817" xr:uid="{00000000-0005-0000-0000-0000C00B0000}"/>
    <cellStyle name="식_은행 - 원주기업도시Feasibility11_07_1_070126 기업도시개발이익산정프로그램_원주부하계산" xfId="1790" xr:uid="{00000000-0005-0000-0000-0000C10B0000}"/>
    <cellStyle name="식_은행 - 원주기업도시Feasibility11_07_1_070126 기업도시개발이익산정프로그램_원주부하계산_CF" xfId="9823" xr:uid="{00000000-0005-0000-0000-0000C20B0000}"/>
    <cellStyle name="식_은행 - 원주기업도시Feasibility11_07_1_070126 기업도시개발이익산정프로그램_원주부하계산_Raw Data" xfId="1791" xr:uid="{00000000-0005-0000-0000-0000C30B0000}"/>
    <cellStyle name="식_은행 - 원주기업도시Feasibility11_07_1_070126 기업도시개발이익산정프로그램_원주부하계산_Raw Data_1" xfId="3814" xr:uid="{00000000-0005-0000-0000-0000C40B0000}"/>
    <cellStyle name="식_은행 - 원주기업도시Feasibility11_07_1_070126 기업도시개발이익산정프로그램_원주부하계산_Raw Data_CF" xfId="9824" xr:uid="{00000000-0005-0000-0000-0000C50B0000}"/>
    <cellStyle name="식_은행 - 원주기업도시Feasibility11_07_1_070126 기업도시개발이익산정프로그램_원주부하계산_Raw Data_Raw Data" xfId="3815" xr:uid="{00000000-0005-0000-0000-0000C60B0000}"/>
    <cellStyle name="식_은행 - 원주기업도시Feasibility11_07_1_070126 기업도시개발이익산정프로그램_원주부하계산_Raw Data_Sales" xfId="5818" xr:uid="{00000000-0005-0000-0000-0000C70B0000}"/>
    <cellStyle name="식_은행 - 원주기업도시Feasibility11_07_1_070126 기업도시개발이익산정프로그램_원주부하계산_Raw Data_Sensitivity" xfId="7821" xr:uid="{00000000-0005-0000-0000-0000C80B0000}"/>
    <cellStyle name="식_은행 - 원주기업도시Feasibility11_07_1_070126 기업도시개발이익산정프로그램_원주부하계산_Sales" xfId="1792" xr:uid="{00000000-0005-0000-0000-0000C90B0000}"/>
    <cellStyle name="식_은행 - 원주기업도시Feasibility11_07_1_070126 기업도시개발이익산정프로그램_원주부하계산_Sales_1" xfId="5817" xr:uid="{00000000-0005-0000-0000-0000CA0B0000}"/>
    <cellStyle name="식_은행 - 원주기업도시Feasibility11_07_1_070126 기업도시개발이익산정프로그램_원주부하계산_Sales_CF" xfId="9825" xr:uid="{00000000-0005-0000-0000-0000CB0B0000}"/>
    <cellStyle name="식_은행 - 원주기업도시Feasibility11_07_1_070126 기업도시개발이익산정프로그램_원주부하계산_Sales_Raw Data" xfId="3816" xr:uid="{00000000-0005-0000-0000-0000CC0B0000}"/>
    <cellStyle name="식_은행 - 원주기업도시Feasibility11_07_1_070126 기업도시개발이익산정프로그램_원주부하계산_Sales_Sales" xfId="5819" xr:uid="{00000000-0005-0000-0000-0000CD0B0000}"/>
    <cellStyle name="식_은행 - 원주기업도시Feasibility11_07_1_070126 기업도시개발이익산정프로그램_원주부하계산_Sales_Sensitivity" xfId="7822" xr:uid="{00000000-0005-0000-0000-0000CE0B0000}"/>
    <cellStyle name="식_은행 - 원주기업도시Feasibility11_07_1_070126 기업도시개발이익산정프로그램_원주부하계산_Sensitivity" xfId="7820" xr:uid="{00000000-0005-0000-0000-0000CF0B0000}"/>
    <cellStyle name="식_은행 - 원주기업도시Feasibility11_07_1_CF" xfId="9801" xr:uid="{00000000-0005-0000-0000-0000D00B0000}"/>
    <cellStyle name="식_은행 - 원주기업도시Feasibility11_07_1_Raw Data" xfId="1793" xr:uid="{00000000-0005-0000-0000-0000D10B0000}"/>
    <cellStyle name="식_은행 - 원주기업도시Feasibility11_07_1_Raw Data_1" xfId="3792" xr:uid="{00000000-0005-0000-0000-0000D20B0000}"/>
    <cellStyle name="식_은행 - 원주기업도시Feasibility11_07_1_Raw Data_CF" xfId="9826" xr:uid="{00000000-0005-0000-0000-0000D30B0000}"/>
    <cellStyle name="식_은행 - 원주기업도시Feasibility11_07_1_Raw Data_Raw Data" xfId="3817" xr:uid="{00000000-0005-0000-0000-0000D40B0000}"/>
    <cellStyle name="식_은행 - 원주기업도시Feasibility11_07_1_Raw Data_Sales" xfId="5820" xr:uid="{00000000-0005-0000-0000-0000D50B0000}"/>
    <cellStyle name="식_은행 - 원주기업도시Feasibility11_07_1_Raw Data_Sensitivity" xfId="7823" xr:uid="{00000000-0005-0000-0000-0000D60B0000}"/>
    <cellStyle name="식_은행 - 원주기업도시Feasibility11_07_1_Sales" xfId="1794" xr:uid="{00000000-0005-0000-0000-0000D70B0000}"/>
    <cellStyle name="식_은행 - 원주기업도시Feasibility11_07_1_Sales_1" xfId="5795" xr:uid="{00000000-0005-0000-0000-0000D80B0000}"/>
    <cellStyle name="식_은행 - 원주기업도시Feasibility11_07_1_Sales_CF" xfId="9827" xr:uid="{00000000-0005-0000-0000-0000D90B0000}"/>
    <cellStyle name="식_은행 - 원주기업도시Feasibility11_07_1_Sales_Raw Data" xfId="3818" xr:uid="{00000000-0005-0000-0000-0000DA0B0000}"/>
    <cellStyle name="식_은행 - 원주기업도시Feasibility11_07_1_Sales_Sales" xfId="5821" xr:uid="{00000000-0005-0000-0000-0000DB0B0000}"/>
    <cellStyle name="식_은행 - 원주기업도시Feasibility11_07_1_Sales_Sensitivity" xfId="7824" xr:uid="{00000000-0005-0000-0000-0000DC0B0000}"/>
    <cellStyle name="식_은행 - 원주기업도시Feasibility11_07_1_Sensitivity" xfId="7798" xr:uid="{00000000-0005-0000-0000-0000DD0B0000}"/>
    <cellStyle name="식_은행 - 원주기업도시Feasibility11_07_1_개발이익산정결과" xfId="1795" xr:uid="{00000000-0005-0000-0000-0000DE0B0000}"/>
    <cellStyle name="식_은행 - 원주기업도시Feasibility11_07_1_개발이익산정결과_CF" xfId="9828" xr:uid="{00000000-0005-0000-0000-0000DF0B0000}"/>
    <cellStyle name="식_은행 - 원주기업도시Feasibility11_07_1_개발이익산정결과_Raw Data" xfId="1796" xr:uid="{00000000-0005-0000-0000-0000E00B0000}"/>
    <cellStyle name="식_은행 - 원주기업도시Feasibility11_07_1_개발이익산정결과_Raw Data_1" xfId="3819" xr:uid="{00000000-0005-0000-0000-0000E10B0000}"/>
    <cellStyle name="식_은행 - 원주기업도시Feasibility11_07_1_개발이익산정결과_Raw Data_CF" xfId="9829" xr:uid="{00000000-0005-0000-0000-0000E20B0000}"/>
    <cellStyle name="식_은행 - 원주기업도시Feasibility11_07_1_개발이익산정결과_Raw Data_Raw Data" xfId="3820" xr:uid="{00000000-0005-0000-0000-0000E30B0000}"/>
    <cellStyle name="식_은행 - 원주기업도시Feasibility11_07_1_개발이익산정결과_Raw Data_Sales" xfId="5823" xr:uid="{00000000-0005-0000-0000-0000E40B0000}"/>
    <cellStyle name="식_은행 - 원주기업도시Feasibility11_07_1_개발이익산정결과_Raw Data_Sensitivity" xfId="7826" xr:uid="{00000000-0005-0000-0000-0000E50B0000}"/>
    <cellStyle name="식_은행 - 원주기업도시Feasibility11_07_1_개발이익산정결과_Sales" xfId="1797" xr:uid="{00000000-0005-0000-0000-0000E60B0000}"/>
    <cellStyle name="식_은행 - 원주기업도시Feasibility11_07_1_개발이익산정결과_Sales_1" xfId="5822" xr:uid="{00000000-0005-0000-0000-0000E70B0000}"/>
    <cellStyle name="식_은행 - 원주기업도시Feasibility11_07_1_개발이익산정결과_Sales_CF" xfId="9830" xr:uid="{00000000-0005-0000-0000-0000E80B0000}"/>
    <cellStyle name="식_은행 - 원주기업도시Feasibility11_07_1_개발이익산정결과_Sales_Raw Data" xfId="3821" xr:uid="{00000000-0005-0000-0000-0000E90B0000}"/>
    <cellStyle name="식_은행 - 원주기업도시Feasibility11_07_1_개발이익산정결과_Sales_Sales" xfId="5824" xr:uid="{00000000-0005-0000-0000-0000EA0B0000}"/>
    <cellStyle name="식_은행 - 원주기업도시Feasibility11_07_1_개발이익산정결과_Sales_Sensitivity" xfId="7827" xr:uid="{00000000-0005-0000-0000-0000EB0B0000}"/>
    <cellStyle name="식_은행 - 원주기업도시Feasibility11_07_1_개발이익산정결과_Sensitivity" xfId="7825" xr:uid="{00000000-0005-0000-0000-0000EC0B0000}"/>
    <cellStyle name="식_은행 - 원주기업도시Feasibility11_07_1_개발이익산정결과_원주기업도시 data(정리2)" xfId="1798" xr:uid="{00000000-0005-0000-0000-0000ED0B0000}"/>
    <cellStyle name="식_은행 - 원주기업도시Feasibility11_07_1_개발이익산정결과_원주기업도시 data(정리2)_CF" xfId="9831" xr:uid="{00000000-0005-0000-0000-0000EE0B0000}"/>
    <cellStyle name="식_은행 - 원주기업도시Feasibility11_07_1_개발이익산정결과_원주기업도시 data(정리2)_Raw Data" xfId="1799" xr:uid="{00000000-0005-0000-0000-0000EF0B0000}"/>
    <cellStyle name="식_은행 - 원주기업도시Feasibility11_07_1_개발이익산정결과_원주기업도시 data(정리2)_Raw Data_1" xfId="3822" xr:uid="{00000000-0005-0000-0000-0000F00B0000}"/>
    <cellStyle name="식_은행 - 원주기업도시Feasibility11_07_1_개발이익산정결과_원주기업도시 data(정리2)_Raw Data_CF" xfId="9832" xr:uid="{00000000-0005-0000-0000-0000F10B0000}"/>
    <cellStyle name="식_은행 - 원주기업도시Feasibility11_07_1_개발이익산정결과_원주기업도시 data(정리2)_Raw Data_Raw Data" xfId="3823" xr:uid="{00000000-0005-0000-0000-0000F20B0000}"/>
    <cellStyle name="식_은행 - 원주기업도시Feasibility11_07_1_개발이익산정결과_원주기업도시 data(정리2)_Raw Data_Sales" xfId="5826" xr:uid="{00000000-0005-0000-0000-0000F30B0000}"/>
    <cellStyle name="식_은행 - 원주기업도시Feasibility11_07_1_개발이익산정결과_원주기업도시 data(정리2)_Raw Data_Sensitivity" xfId="7829" xr:uid="{00000000-0005-0000-0000-0000F40B0000}"/>
    <cellStyle name="식_은행 - 원주기업도시Feasibility11_07_1_개발이익산정결과_원주기업도시 data(정리2)_Sales" xfId="1800" xr:uid="{00000000-0005-0000-0000-0000F50B0000}"/>
    <cellStyle name="식_은행 - 원주기업도시Feasibility11_07_1_개발이익산정결과_원주기업도시 data(정리2)_Sales_1" xfId="5825" xr:uid="{00000000-0005-0000-0000-0000F60B0000}"/>
    <cellStyle name="식_은행 - 원주기업도시Feasibility11_07_1_개발이익산정결과_원주기업도시 data(정리2)_Sales_CF" xfId="9833" xr:uid="{00000000-0005-0000-0000-0000F70B0000}"/>
    <cellStyle name="식_은행 - 원주기업도시Feasibility11_07_1_개발이익산정결과_원주기업도시 data(정리2)_Sales_Raw Data" xfId="3824" xr:uid="{00000000-0005-0000-0000-0000F80B0000}"/>
    <cellStyle name="식_은행 - 원주기업도시Feasibility11_07_1_개발이익산정결과_원주기업도시 data(정리2)_Sales_Sales" xfId="5827" xr:uid="{00000000-0005-0000-0000-0000F90B0000}"/>
    <cellStyle name="식_은행 - 원주기업도시Feasibility11_07_1_개발이익산정결과_원주기업도시 data(정리2)_Sales_Sensitivity" xfId="7830" xr:uid="{00000000-0005-0000-0000-0000FA0B0000}"/>
    <cellStyle name="식_은행 - 원주기업도시Feasibility11_07_1_개발이익산정결과_원주기업도시 data(정리2)_Sensitivity" xfId="7828" xr:uid="{00000000-0005-0000-0000-0000FB0B0000}"/>
    <cellStyle name="식_은행 - 원주기업도시Feasibility11_07_1_개발이익산정결과_원주기업도시 data(정리2)_원주부하계산" xfId="1801" xr:uid="{00000000-0005-0000-0000-0000FC0B0000}"/>
    <cellStyle name="식_은행 - 원주기업도시Feasibility11_07_1_개발이익산정결과_원주기업도시 data(정리2)_원주부하계산_CF" xfId="9834" xr:uid="{00000000-0005-0000-0000-0000FD0B0000}"/>
    <cellStyle name="식_은행 - 원주기업도시Feasibility11_07_1_개발이익산정결과_원주기업도시 data(정리2)_원주부하계산_Raw Data" xfId="1802" xr:uid="{00000000-0005-0000-0000-0000FE0B0000}"/>
    <cellStyle name="식_은행 - 원주기업도시Feasibility11_07_1_개발이익산정결과_원주기업도시 data(정리2)_원주부하계산_Raw Data_1" xfId="3825" xr:uid="{00000000-0005-0000-0000-0000FF0B0000}"/>
    <cellStyle name="식_은행 - 원주기업도시Feasibility11_07_1_개발이익산정결과_원주기업도시 data(정리2)_원주부하계산_Raw Data_CF" xfId="9835" xr:uid="{00000000-0005-0000-0000-0000000C0000}"/>
    <cellStyle name="식_은행 - 원주기업도시Feasibility11_07_1_개발이익산정결과_원주기업도시 data(정리2)_원주부하계산_Raw Data_Raw Data" xfId="3826" xr:uid="{00000000-0005-0000-0000-0000010C0000}"/>
    <cellStyle name="식_은행 - 원주기업도시Feasibility11_07_1_개발이익산정결과_원주기업도시 data(정리2)_원주부하계산_Raw Data_Sales" xfId="5829" xr:uid="{00000000-0005-0000-0000-0000020C0000}"/>
    <cellStyle name="식_은행 - 원주기업도시Feasibility11_07_1_개발이익산정결과_원주기업도시 data(정리2)_원주부하계산_Raw Data_Sensitivity" xfId="7832" xr:uid="{00000000-0005-0000-0000-0000030C0000}"/>
    <cellStyle name="식_은행 - 원주기업도시Feasibility11_07_1_개발이익산정결과_원주기업도시 data(정리2)_원주부하계산_Sales" xfId="1803" xr:uid="{00000000-0005-0000-0000-0000040C0000}"/>
    <cellStyle name="식_은행 - 원주기업도시Feasibility11_07_1_개발이익산정결과_원주기업도시 data(정리2)_원주부하계산_Sales_1" xfId="5828" xr:uid="{00000000-0005-0000-0000-0000050C0000}"/>
    <cellStyle name="식_은행 - 원주기업도시Feasibility11_07_1_개발이익산정결과_원주기업도시 data(정리2)_원주부하계산_Sales_CF" xfId="9836" xr:uid="{00000000-0005-0000-0000-0000060C0000}"/>
    <cellStyle name="식_은행 - 원주기업도시Feasibility11_07_1_개발이익산정결과_원주기업도시 data(정리2)_원주부하계산_Sales_Raw Data" xfId="3827" xr:uid="{00000000-0005-0000-0000-0000070C0000}"/>
    <cellStyle name="식_은행 - 원주기업도시Feasibility11_07_1_개발이익산정결과_원주기업도시 data(정리2)_원주부하계산_Sales_Sales" xfId="5830" xr:uid="{00000000-0005-0000-0000-0000080C0000}"/>
    <cellStyle name="식_은행 - 원주기업도시Feasibility11_07_1_개발이익산정결과_원주기업도시 data(정리2)_원주부하계산_Sales_Sensitivity" xfId="7833" xr:uid="{00000000-0005-0000-0000-0000090C0000}"/>
    <cellStyle name="식_은행 - 원주기업도시Feasibility11_07_1_개발이익산정결과_원주기업도시 data(정리2)_원주부하계산_Sensitivity" xfId="7831" xr:uid="{00000000-0005-0000-0000-00000A0C0000}"/>
    <cellStyle name="식_은행 - 원주기업도시Feasibility11_07_1_개발이익산정결과_원주부하계산" xfId="1804" xr:uid="{00000000-0005-0000-0000-00000B0C0000}"/>
    <cellStyle name="식_은행 - 원주기업도시Feasibility11_07_1_개발이익산정결과_원주부하계산_CF" xfId="9837" xr:uid="{00000000-0005-0000-0000-00000C0C0000}"/>
    <cellStyle name="식_은행 - 원주기업도시Feasibility11_07_1_개발이익산정결과_원주부하계산_Raw Data" xfId="1805" xr:uid="{00000000-0005-0000-0000-00000D0C0000}"/>
    <cellStyle name="식_은행 - 원주기업도시Feasibility11_07_1_개발이익산정결과_원주부하계산_Raw Data_1" xfId="3828" xr:uid="{00000000-0005-0000-0000-00000E0C0000}"/>
    <cellStyle name="식_은행 - 원주기업도시Feasibility11_07_1_개발이익산정결과_원주부하계산_Raw Data_CF" xfId="9838" xr:uid="{00000000-0005-0000-0000-00000F0C0000}"/>
    <cellStyle name="식_은행 - 원주기업도시Feasibility11_07_1_개발이익산정결과_원주부하계산_Raw Data_Raw Data" xfId="3829" xr:uid="{00000000-0005-0000-0000-0000100C0000}"/>
    <cellStyle name="식_은행 - 원주기업도시Feasibility11_07_1_개발이익산정결과_원주부하계산_Raw Data_Sales" xfId="5832" xr:uid="{00000000-0005-0000-0000-0000110C0000}"/>
    <cellStyle name="식_은행 - 원주기업도시Feasibility11_07_1_개발이익산정결과_원주부하계산_Raw Data_Sensitivity" xfId="7835" xr:uid="{00000000-0005-0000-0000-0000120C0000}"/>
    <cellStyle name="식_은행 - 원주기업도시Feasibility11_07_1_개발이익산정결과_원주부하계산_Sales" xfId="1806" xr:uid="{00000000-0005-0000-0000-0000130C0000}"/>
    <cellStyle name="식_은행 - 원주기업도시Feasibility11_07_1_개발이익산정결과_원주부하계산_Sales_1" xfId="5831" xr:uid="{00000000-0005-0000-0000-0000140C0000}"/>
    <cellStyle name="식_은행 - 원주기업도시Feasibility11_07_1_개발이익산정결과_원주부하계산_Sales_CF" xfId="9839" xr:uid="{00000000-0005-0000-0000-0000150C0000}"/>
    <cellStyle name="식_은행 - 원주기업도시Feasibility11_07_1_개발이익산정결과_원주부하계산_Sales_Raw Data" xfId="3830" xr:uid="{00000000-0005-0000-0000-0000160C0000}"/>
    <cellStyle name="식_은행 - 원주기업도시Feasibility11_07_1_개발이익산정결과_원주부하계산_Sales_Sales" xfId="5833" xr:uid="{00000000-0005-0000-0000-0000170C0000}"/>
    <cellStyle name="식_은행 - 원주기업도시Feasibility11_07_1_개발이익산정결과_원주부하계산_Sales_Sensitivity" xfId="7836" xr:uid="{00000000-0005-0000-0000-0000180C0000}"/>
    <cellStyle name="식_은행 - 원주기업도시Feasibility11_07_1_개발이익산정결과_원주부하계산_Sensitivity" xfId="7834" xr:uid="{00000000-0005-0000-0000-0000190C0000}"/>
    <cellStyle name="식_은행 - 원주기업도시Feasibility11_07_1_기업도시재무모델금융조건반영(11_28)_8(용지별사업성검토추가)xls" xfId="1807" xr:uid="{00000000-0005-0000-0000-00001A0C0000}"/>
    <cellStyle name="식_은행 - 원주기업도시Feasibility11_07_1_기업도시재무모델금융조건반영(11_28)_8(용지별사업성검토추가)xls_CF" xfId="9840" xr:uid="{00000000-0005-0000-0000-00001B0C0000}"/>
    <cellStyle name="식_은행 - 원주기업도시Feasibility11_07_1_기업도시재무모델금융조건반영(11_28)_8(용지별사업성검토추가)xls_Raw Data" xfId="1808" xr:uid="{00000000-0005-0000-0000-00001C0C0000}"/>
    <cellStyle name="식_은행 - 원주기업도시Feasibility11_07_1_기업도시재무모델금융조건반영(11_28)_8(용지별사업성검토추가)xls_Raw Data_1" xfId="3831" xr:uid="{00000000-0005-0000-0000-00001D0C0000}"/>
    <cellStyle name="식_은행 - 원주기업도시Feasibility11_07_1_기업도시재무모델금융조건반영(11_28)_8(용지별사업성검토추가)xls_Raw Data_CF" xfId="9841" xr:uid="{00000000-0005-0000-0000-00001E0C0000}"/>
    <cellStyle name="식_은행 - 원주기업도시Feasibility11_07_1_기업도시재무모델금융조건반영(11_28)_8(용지별사업성검토추가)xls_Raw Data_Raw Data" xfId="3832" xr:uid="{00000000-0005-0000-0000-00001F0C0000}"/>
    <cellStyle name="식_은행 - 원주기업도시Feasibility11_07_1_기업도시재무모델금융조건반영(11_28)_8(용지별사업성검토추가)xls_Raw Data_Sales" xfId="5835" xr:uid="{00000000-0005-0000-0000-0000200C0000}"/>
    <cellStyle name="식_은행 - 원주기업도시Feasibility11_07_1_기업도시재무모델금융조건반영(11_28)_8(용지별사업성검토추가)xls_Raw Data_Sensitivity" xfId="7838" xr:uid="{00000000-0005-0000-0000-0000210C0000}"/>
    <cellStyle name="식_은행 - 원주기업도시Feasibility11_07_1_기업도시재무모델금융조건반영(11_28)_8(용지별사업성검토추가)xls_Sales" xfId="1809" xr:uid="{00000000-0005-0000-0000-0000220C0000}"/>
    <cellStyle name="식_은행 - 원주기업도시Feasibility11_07_1_기업도시재무모델금융조건반영(11_28)_8(용지별사업성검토추가)xls_Sales_1" xfId="5834" xr:uid="{00000000-0005-0000-0000-0000230C0000}"/>
    <cellStyle name="식_은행 - 원주기업도시Feasibility11_07_1_기업도시재무모델금융조건반영(11_28)_8(용지별사업성검토추가)xls_Sales_CF" xfId="9842" xr:uid="{00000000-0005-0000-0000-0000240C0000}"/>
    <cellStyle name="식_은행 - 원주기업도시Feasibility11_07_1_기업도시재무모델금융조건반영(11_28)_8(용지별사업성검토추가)xls_Sales_Raw Data" xfId="3833" xr:uid="{00000000-0005-0000-0000-0000250C0000}"/>
    <cellStyle name="식_은행 - 원주기업도시Feasibility11_07_1_기업도시재무모델금융조건반영(11_28)_8(용지별사업성검토추가)xls_Sales_Sales" xfId="5836" xr:uid="{00000000-0005-0000-0000-0000260C0000}"/>
    <cellStyle name="식_은행 - 원주기업도시Feasibility11_07_1_기업도시재무모델금융조건반영(11_28)_8(용지별사업성검토추가)xls_Sales_Sensitivity" xfId="7839" xr:uid="{00000000-0005-0000-0000-0000270C0000}"/>
    <cellStyle name="식_은행 - 원주기업도시Feasibility11_07_1_기업도시재무모델금융조건반영(11_28)_8(용지별사업성검토추가)xls_Sensitivity" xfId="7837" xr:uid="{00000000-0005-0000-0000-0000280C0000}"/>
    <cellStyle name="식_은행 - 원주기업도시Feasibility11_07_1_기업도시재무모델금융조건반영(11_28)_8(용지별사업성검토추가)xls_원주기업도시 data(정리2)" xfId="1810" xr:uid="{00000000-0005-0000-0000-0000290C0000}"/>
    <cellStyle name="식_은행 - 원주기업도시Feasibility11_07_1_기업도시재무모델금융조건반영(11_28)_8(용지별사업성검토추가)xls_원주기업도시 data(정리2)_CF" xfId="9843" xr:uid="{00000000-0005-0000-0000-00002A0C0000}"/>
    <cellStyle name="식_은행 - 원주기업도시Feasibility11_07_1_기업도시재무모델금융조건반영(11_28)_8(용지별사업성검토추가)xls_원주기업도시 data(정리2)_Raw Data" xfId="1811" xr:uid="{00000000-0005-0000-0000-00002B0C0000}"/>
    <cellStyle name="식_은행 - 원주기업도시Feasibility11_07_1_기업도시재무모델금융조건반영(11_28)_8(용지별사업성검토추가)xls_원주기업도시 data(정리2)_Raw Data_1" xfId="3834" xr:uid="{00000000-0005-0000-0000-00002C0C0000}"/>
    <cellStyle name="식_은행 - 원주기업도시Feasibility11_07_1_기업도시재무모델금융조건반영(11_28)_8(용지별사업성검토추가)xls_원주기업도시 data(정리2)_Raw Data_CF" xfId="9844" xr:uid="{00000000-0005-0000-0000-00002D0C0000}"/>
    <cellStyle name="식_은행 - 원주기업도시Feasibility11_07_1_기업도시재무모델금융조건반영(11_28)_8(용지별사업성검토추가)xls_원주기업도시 data(정리2)_Raw Data_Raw Data" xfId="3835" xr:uid="{00000000-0005-0000-0000-00002E0C0000}"/>
    <cellStyle name="식_은행 - 원주기업도시Feasibility11_07_1_기업도시재무모델금융조건반영(11_28)_8(용지별사업성검토추가)xls_원주기업도시 data(정리2)_Raw Data_Sales" xfId="5838" xr:uid="{00000000-0005-0000-0000-00002F0C0000}"/>
    <cellStyle name="식_은행 - 원주기업도시Feasibility11_07_1_기업도시재무모델금융조건반영(11_28)_8(용지별사업성검토추가)xls_원주기업도시 data(정리2)_Raw Data_Sensitivity" xfId="7841" xr:uid="{00000000-0005-0000-0000-0000300C0000}"/>
    <cellStyle name="식_은행 - 원주기업도시Feasibility11_07_1_기업도시재무모델금융조건반영(11_28)_8(용지별사업성검토추가)xls_원주기업도시 data(정리2)_Sales" xfId="1812" xr:uid="{00000000-0005-0000-0000-0000310C0000}"/>
    <cellStyle name="식_은행 - 원주기업도시Feasibility11_07_1_기업도시재무모델금융조건반영(11_28)_8(용지별사업성검토추가)xls_원주기업도시 data(정리2)_Sales_1" xfId="5837" xr:uid="{00000000-0005-0000-0000-0000320C0000}"/>
    <cellStyle name="식_은행 - 원주기업도시Feasibility11_07_1_기업도시재무모델금융조건반영(11_28)_8(용지별사업성검토추가)xls_원주기업도시 data(정리2)_Sales_CF" xfId="9845" xr:uid="{00000000-0005-0000-0000-0000330C0000}"/>
    <cellStyle name="식_은행 - 원주기업도시Feasibility11_07_1_기업도시재무모델금융조건반영(11_28)_8(용지별사업성검토추가)xls_원주기업도시 data(정리2)_Sales_Raw Data" xfId="3836" xr:uid="{00000000-0005-0000-0000-0000340C0000}"/>
    <cellStyle name="식_은행 - 원주기업도시Feasibility11_07_1_기업도시재무모델금융조건반영(11_28)_8(용지별사업성검토추가)xls_원주기업도시 data(정리2)_Sales_Sales" xfId="5839" xr:uid="{00000000-0005-0000-0000-0000350C0000}"/>
    <cellStyle name="식_은행 - 원주기업도시Feasibility11_07_1_기업도시재무모델금융조건반영(11_28)_8(용지별사업성검토추가)xls_원주기업도시 data(정리2)_Sales_Sensitivity" xfId="7842" xr:uid="{00000000-0005-0000-0000-0000360C0000}"/>
    <cellStyle name="식_은행 - 원주기업도시Feasibility11_07_1_기업도시재무모델금융조건반영(11_28)_8(용지별사업성검토추가)xls_원주기업도시 data(정리2)_Sensitivity" xfId="7840" xr:uid="{00000000-0005-0000-0000-0000370C0000}"/>
    <cellStyle name="식_은행 - 원주기업도시Feasibility11_07_1_기업도시재무모델금융조건반영(11_28)_8(용지별사업성검토추가)xls_원주기업도시 data(정리2)_원주부하계산" xfId="1813" xr:uid="{00000000-0005-0000-0000-0000380C0000}"/>
    <cellStyle name="식_은행 - 원주기업도시Feasibility11_07_1_기업도시재무모델금융조건반영(11_28)_8(용지별사업성검토추가)xls_원주기업도시 data(정리2)_원주부하계산_CF" xfId="9846" xr:uid="{00000000-0005-0000-0000-0000390C0000}"/>
    <cellStyle name="식_은행 - 원주기업도시Feasibility11_07_1_기업도시재무모델금융조건반영(11_28)_8(용지별사업성검토추가)xls_원주기업도시 data(정리2)_원주부하계산_Raw Data" xfId="1814" xr:uid="{00000000-0005-0000-0000-00003A0C0000}"/>
    <cellStyle name="식_은행 - 원주기업도시Feasibility11_07_1_기업도시재무모델금융조건반영(11_28)_8(용지별사업성검토추가)xls_원주기업도시 data(정리2)_원주부하계산_Raw Data_1" xfId="3837" xr:uid="{00000000-0005-0000-0000-00003B0C0000}"/>
    <cellStyle name="식_은행 - 원주기업도시Feasibility11_07_1_기업도시재무모델금융조건반영(11_28)_8(용지별사업성검토추가)xls_원주기업도시 data(정리2)_원주부하계산_Raw Data_CF" xfId="9847" xr:uid="{00000000-0005-0000-0000-00003C0C0000}"/>
    <cellStyle name="식_은행 - 원주기업도시Feasibility11_07_1_기업도시재무모델금융조건반영(11_28)_8(용지별사업성검토추가)xls_원주기업도시 data(정리2)_원주부하계산_Raw Data_Raw Data" xfId="3838" xr:uid="{00000000-0005-0000-0000-00003D0C0000}"/>
    <cellStyle name="식_은행 - 원주기업도시Feasibility11_07_1_기업도시재무모델금융조건반영(11_28)_8(용지별사업성검토추가)xls_원주기업도시 data(정리2)_원주부하계산_Raw Data_Sales" xfId="5841" xr:uid="{00000000-0005-0000-0000-00003E0C0000}"/>
    <cellStyle name="식_은행 - 원주기업도시Feasibility11_07_1_기업도시재무모델금융조건반영(11_28)_8(용지별사업성검토추가)xls_원주기업도시 data(정리2)_원주부하계산_Raw Data_Sensitivity" xfId="7844" xr:uid="{00000000-0005-0000-0000-00003F0C0000}"/>
    <cellStyle name="식_은행 - 원주기업도시Feasibility11_07_1_기업도시재무모델금융조건반영(11_28)_8(용지별사업성검토추가)xls_원주기업도시 data(정리2)_원주부하계산_Sales" xfId="1815" xr:uid="{00000000-0005-0000-0000-0000400C0000}"/>
    <cellStyle name="식_은행 - 원주기업도시Feasibility11_07_1_기업도시재무모델금융조건반영(11_28)_8(용지별사업성검토추가)xls_원주기업도시 data(정리2)_원주부하계산_Sales_1" xfId="5840" xr:uid="{00000000-0005-0000-0000-0000410C0000}"/>
    <cellStyle name="식_은행 - 원주기업도시Feasibility11_07_1_기업도시재무모델금융조건반영(11_28)_8(용지별사업성검토추가)xls_원주기업도시 data(정리2)_원주부하계산_Sales_CF" xfId="9848" xr:uid="{00000000-0005-0000-0000-0000420C0000}"/>
    <cellStyle name="식_은행 - 원주기업도시Feasibility11_07_1_기업도시재무모델금융조건반영(11_28)_8(용지별사업성검토추가)xls_원주기업도시 data(정리2)_원주부하계산_Sales_Raw Data" xfId="3839" xr:uid="{00000000-0005-0000-0000-0000430C0000}"/>
    <cellStyle name="식_은행 - 원주기업도시Feasibility11_07_1_기업도시재무모델금융조건반영(11_28)_8(용지별사업성검토추가)xls_원주기업도시 data(정리2)_원주부하계산_Sales_Sales" xfId="5842" xr:uid="{00000000-0005-0000-0000-0000440C0000}"/>
    <cellStyle name="식_은행 - 원주기업도시Feasibility11_07_1_기업도시재무모델금융조건반영(11_28)_8(용지별사업성검토추가)xls_원주기업도시 data(정리2)_원주부하계산_Sales_Sensitivity" xfId="7845" xr:uid="{00000000-0005-0000-0000-0000450C0000}"/>
    <cellStyle name="식_은행 - 원주기업도시Feasibility11_07_1_기업도시재무모델금융조건반영(11_28)_8(용지별사업성검토추가)xls_원주기업도시 data(정리2)_원주부하계산_Sensitivity" xfId="7843" xr:uid="{00000000-0005-0000-0000-0000460C0000}"/>
    <cellStyle name="식_은행 - 원주기업도시Feasibility11_07_1_기업도시재무모델금융조건반영(11_28)_8(용지별사업성검토추가)xls_원주부하계산" xfId="1816" xr:uid="{00000000-0005-0000-0000-0000470C0000}"/>
    <cellStyle name="식_은행 - 원주기업도시Feasibility11_07_1_기업도시재무모델금융조건반영(11_28)_8(용지별사업성검토추가)xls_원주부하계산_CF" xfId="9849" xr:uid="{00000000-0005-0000-0000-0000480C0000}"/>
    <cellStyle name="식_은행 - 원주기업도시Feasibility11_07_1_기업도시재무모델금융조건반영(11_28)_8(용지별사업성검토추가)xls_원주부하계산_Raw Data" xfId="1817" xr:uid="{00000000-0005-0000-0000-0000490C0000}"/>
    <cellStyle name="식_은행 - 원주기업도시Feasibility11_07_1_기업도시재무모델금융조건반영(11_28)_8(용지별사업성검토추가)xls_원주부하계산_Raw Data_1" xfId="3840" xr:uid="{00000000-0005-0000-0000-00004A0C0000}"/>
    <cellStyle name="식_은행 - 원주기업도시Feasibility11_07_1_기업도시재무모델금융조건반영(11_28)_8(용지별사업성검토추가)xls_원주부하계산_Raw Data_CF" xfId="9850" xr:uid="{00000000-0005-0000-0000-00004B0C0000}"/>
    <cellStyle name="식_은행 - 원주기업도시Feasibility11_07_1_기업도시재무모델금융조건반영(11_28)_8(용지별사업성검토추가)xls_원주부하계산_Raw Data_Raw Data" xfId="3841" xr:uid="{00000000-0005-0000-0000-00004C0C0000}"/>
    <cellStyle name="식_은행 - 원주기업도시Feasibility11_07_1_기업도시재무모델금융조건반영(11_28)_8(용지별사업성검토추가)xls_원주부하계산_Raw Data_Sales" xfId="5844" xr:uid="{00000000-0005-0000-0000-00004D0C0000}"/>
    <cellStyle name="식_은행 - 원주기업도시Feasibility11_07_1_기업도시재무모델금융조건반영(11_28)_8(용지별사업성검토추가)xls_원주부하계산_Raw Data_Sensitivity" xfId="7847" xr:uid="{00000000-0005-0000-0000-00004E0C0000}"/>
    <cellStyle name="식_은행 - 원주기업도시Feasibility11_07_1_기업도시재무모델금융조건반영(11_28)_8(용지별사업성검토추가)xls_원주부하계산_Sales" xfId="1818" xr:uid="{00000000-0005-0000-0000-00004F0C0000}"/>
    <cellStyle name="식_은행 - 원주기업도시Feasibility11_07_1_기업도시재무모델금융조건반영(11_28)_8(용지별사업성검토추가)xls_원주부하계산_Sales_1" xfId="5843" xr:uid="{00000000-0005-0000-0000-0000500C0000}"/>
    <cellStyle name="식_은행 - 원주기업도시Feasibility11_07_1_기업도시재무모델금융조건반영(11_28)_8(용지별사업성검토추가)xls_원주부하계산_Sales_CF" xfId="9851" xr:uid="{00000000-0005-0000-0000-0000510C0000}"/>
    <cellStyle name="식_은행 - 원주기업도시Feasibility11_07_1_기업도시재무모델금융조건반영(11_28)_8(용지별사업성검토추가)xls_원주부하계산_Sales_Raw Data" xfId="3842" xr:uid="{00000000-0005-0000-0000-0000520C0000}"/>
    <cellStyle name="식_은행 - 원주기업도시Feasibility11_07_1_기업도시재무모델금융조건반영(11_28)_8(용지별사업성검토추가)xls_원주부하계산_Sales_Sales" xfId="5845" xr:uid="{00000000-0005-0000-0000-0000530C0000}"/>
    <cellStyle name="식_은행 - 원주기업도시Feasibility11_07_1_기업도시재무모델금융조건반영(11_28)_8(용지별사업성검토추가)xls_원주부하계산_Sales_Sensitivity" xfId="7848" xr:uid="{00000000-0005-0000-0000-0000540C0000}"/>
    <cellStyle name="식_은행 - 원주기업도시Feasibility11_07_1_기업도시재무모델금융조건반영(11_28)_8(용지별사업성검토추가)xls_원주부하계산_Sensitivity" xfId="7846" xr:uid="{00000000-0005-0000-0000-0000550C0000}"/>
    <cellStyle name="식_은행 - 원주기업도시Feasibility11_07_1_기업도시재무모델금융조건반영(11_28)_8(용지별사업성추가)_2xls" xfId="1819" xr:uid="{00000000-0005-0000-0000-0000560C0000}"/>
    <cellStyle name="식_은행 - 원주기업도시Feasibility11_07_1_기업도시재무모델금융조건반영(11_28)_8(용지별사업성추가)_2xls_CF" xfId="9852" xr:uid="{00000000-0005-0000-0000-0000570C0000}"/>
    <cellStyle name="식_은행 - 원주기업도시Feasibility11_07_1_기업도시재무모델금융조건반영(11_28)_8(용지별사업성추가)_2xls_Raw Data" xfId="1820" xr:uid="{00000000-0005-0000-0000-0000580C0000}"/>
    <cellStyle name="식_은행 - 원주기업도시Feasibility11_07_1_기업도시재무모델금융조건반영(11_28)_8(용지별사업성추가)_2xls_Raw Data_1" xfId="3843" xr:uid="{00000000-0005-0000-0000-0000590C0000}"/>
    <cellStyle name="식_은행 - 원주기업도시Feasibility11_07_1_기업도시재무모델금융조건반영(11_28)_8(용지별사업성추가)_2xls_Raw Data_CF" xfId="9853" xr:uid="{00000000-0005-0000-0000-00005A0C0000}"/>
    <cellStyle name="식_은행 - 원주기업도시Feasibility11_07_1_기업도시재무모델금융조건반영(11_28)_8(용지별사업성추가)_2xls_Raw Data_Raw Data" xfId="3844" xr:uid="{00000000-0005-0000-0000-00005B0C0000}"/>
    <cellStyle name="식_은행 - 원주기업도시Feasibility11_07_1_기업도시재무모델금융조건반영(11_28)_8(용지별사업성추가)_2xls_Raw Data_Sales" xfId="5847" xr:uid="{00000000-0005-0000-0000-00005C0C0000}"/>
    <cellStyle name="식_은행 - 원주기업도시Feasibility11_07_1_기업도시재무모델금융조건반영(11_28)_8(용지별사업성추가)_2xls_Raw Data_Sensitivity" xfId="7850" xr:uid="{00000000-0005-0000-0000-00005D0C0000}"/>
    <cellStyle name="식_은행 - 원주기업도시Feasibility11_07_1_기업도시재무모델금융조건반영(11_28)_8(용지별사업성추가)_2xls_Sales" xfId="1821" xr:uid="{00000000-0005-0000-0000-00005E0C0000}"/>
    <cellStyle name="식_은행 - 원주기업도시Feasibility11_07_1_기업도시재무모델금융조건반영(11_28)_8(용지별사업성추가)_2xls_Sales_1" xfId="5846" xr:uid="{00000000-0005-0000-0000-00005F0C0000}"/>
    <cellStyle name="식_은행 - 원주기업도시Feasibility11_07_1_기업도시재무모델금융조건반영(11_28)_8(용지별사업성추가)_2xls_Sales_CF" xfId="9854" xr:uid="{00000000-0005-0000-0000-0000600C0000}"/>
    <cellStyle name="식_은행 - 원주기업도시Feasibility11_07_1_기업도시재무모델금융조건반영(11_28)_8(용지별사업성추가)_2xls_Sales_Raw Data" xfId="3845" xr:uid="{00000000-0005-0000-0000-0000610C0000}"/>
    <cellStyle name="식_은행 - 원주기업도시Feasibility11_07_1_기업도시재무모델금융조건반영(11_28)_8(용지별사업성추가)_2xls_Sales_Sales" xfId="5848" xr:uid="{00000000-0005-0000-0000-0000620C0000}"/>
    <cellStyle name="식_은행 - 원주기업도시Feasibility11_07_1_기업도시재무모델금융조건반영(11_28)_8(용지별사업성추가)_2xls_Sales_Sensitivity" xfId="7851" xr:uid="{00000000-0005-0000-0000-0000630C0000}"/>
    <cellStyle name="식_은행 - 원주기업도시Feasibility11_07_1_기업도시재무모델금융조건반영(11_28)_8(용지별사업성추가)_2xls_Sensitivity" xfId="7849" xr:uid="{00000000-0005-0000-0000-0000640C0000}"/>
    <cellStyle name="식_은행 - 원주기업도시Feasibility11_07_1_기업도시재무모델금융조건반영(11_28)_8(용지별사업성추가)_2xls_원주기업도시 data(정리2)" xfId="1822" xr:uid="{00000000-0005-0000-0000-0000650C0000}"/>
    <cellStyle name="식_은행 - 원주기업도시Feasibility11_07_1_기업도시재무모델금융조건반영(11_28)_8(용지별사업성추가)_2xls_원주기업도시 data(정리2)_CF" xfId="9855" xr:uid="{00000000-0005-0000-0000-0000660C0000}"/>
    <cellStyle name="식_은행 - 원주기업도시Feasibility11_07_1_기업도시재무모델금융조건반영(11_28)_8(용지별사업성추가)_2xls_원주기업도시 data(정리2)_Raw Data" xfId="1823" xr:uid="{00000000-0005-0000-0000-0000670C0000}"/>
    <cellStyle name="식_은행 - 원주기업도시Feasibility11_07_1_기업도시재무모델금융조건반영(11_28)_8(용지별사업성추가)_2xls_원주기업도시 data(정리2)_Raw Data_1" xfId="3846" xr:uid="{00000000-0005-0000-0000-0000680C0000}"/>
    <cellStyle name="식_은행 - 원주기업도시Feasibility11_07_1_기업도시재무모델금융조건반영(11_28)_8(용지별사업성추가)_2xls_원주기업도시 data(정리2)_Raw Data_CF" xfId="9856" xr:uid="{00000000-0005-0000-0000-0000690C0000}"/>
    <cellStyle name="식_은행 - 원주기업도시Feasibility11_07_1_기업도시재무모델금융조건반영(11_28)_8(용지별사업성추가)_2xls_원주기업도시 data(정리2)_Raw Data_Raw Data" xfId="3847" xr:uid="{00000000-0005-0000-0000-00006A0C0000}"/>
    <cellStyle name="식_은행 - 원주기업도시Feasibility11_07_1_기업도시재무모델금융조건반영(11_28)_8(용지별사업성추가)_2xls_원주기업도시 data(정리2)_Raw Data_Sales" xfId="5850" xr:uid="{00000000-0005-0000-0000-00006B0C0000}"/>
    <cellStyle name="식_은행 - 원주기업도시Feasibility11_07_1_기업도시재무모델금융조건반영(11_28)_8(용지별사업성추가)_2xls_원주기업도시 data(정리2)_Raw Data_Sensitivity" xfId="7853" xr:uid="{00000000-0005-0000-0000-00006C0C0000}"/>
    <cellStyle name="식_은행 - 원주기업도시Feasibility11_07_1_기업도시재무모델금융조건반영(11_28)_8(용지별사업성추가)_2xls_원주기업도시 data(정리2)_Sales" xfId="1824" xr:uid="{00000000-0005-0000-0000-00006D0C0000}"/>
    <cellStyle name="식_은행 - 원주기업도시Feasibility11_07_1_기업도시재무모델금융조건반영(11_28)_8(용지별사업성추가)_2xls_원주기업도시 data(정리2)_Sales_1" xfId="5849" xr:uid="{00000000-0005-0000-0000-00006E0C0000}"/>
    <cellStyle name="식_은행 - 원주기업도시Feasibility11_07_1_기업도시재무모델금융조건반영(11_28)_8(용지별사업성추가)_2xls_원주기업도시 data(정리2)_Sales_CF" xfId="9857" xr:uid="{00000000-0005-0000-0000-00006F0C0000}"/>
    <cellStyle name="식_은행 - 원주기업도시Feasibility11_07_1_기업도시재무모델금융조건반영(11_28)_8(용지별사업성추가)_2xls_원주기업도시 data(정리2)_Sales_Raw Data" xfId="3848" xr:uid="{00000000-0005-0000-0000-0000700C0000}"/>
    <cellStyle name="식_은행 - 원주기업도시Feasibility11_07_1_기업도시재무모델금융조건반영(11_28)_8(용지별사업성추가)_2xls_원주기업도시 data(정리2)_Sales_Sales" xfId="5851" xr:uid="{00000000-0005-0000-0000-0000710C0000}"/>
    <cellStyle name="식_은행 - 원주기업도시Feasibility11_07_1_기업도시재무모델금융조건반영(11_28)_8(용지별사업성추가)_2xls_원주기업도시 data(정리2)_Sales_Sensitivity" xfId="7854" xr:uid="{00000000-0005-0000-0000-0000720C0000}"/>
    <cellStyle name="식_은행 - 원주기업도시Feasibility11_07_1_기업도시재무모델금융조건반영(11_28)_8(용지별사업성추가)_2xls_원주기업도시 data(정리2)_Sensitivity" xfId="7852" xr:uid="{00000000-0005-0000-0000-0000730C0000}"/>
    <cellStyle name="식_은행 - 원주기업도시Feasibility11_07_1_기업도시재무모델금융조건반영(11_28)_8(용지별사업성추가)_2xls_원주기업도시 data(정리2)_원주부하계산" xfId="1825" xr:uid="{00000000-0005-0000-0000-0000740C0000}"/>
    <cellStyle name="식_은행 - 원주기업도시Feasibility11_07_1_기업도시재무모델금융조건반영(11_28)_8(용지별사업성추가)_2xls_원주기업도시 data(정리2)_원주부하계산_CF" xfId="9858" xr:uid="{00000000-0005-0000-0000-0000750C0000}"/>
    <cellStyle name="식_은행 - 원주기업도시Feasibility11_07_1_기업도시재무모델금융조건반영(11_28)_8(용지별사업성추가)_2xls_원주기업도시 data(정리2)_원주부하계산_Raw Data" xfId="1826" xr:uid="{00000000-0005-0000-0000-0000760C0000}"/>
    <cellStyle name="식_은행 - 원주기업도시Feasibility11_07_1_기업도시재무모델금융조건반영(11_28)_8(용지별사업성추가)_2xls_원주기업도시 data(정리2)_원주부하계산_Raw Data_1" xfId="3849" xr:uid="{00000000-0005-0000-0000-0000770C0000}"/>
    <cellStyle name="식_은행 - 원주기업도시Feasibility11_07_1_기업도시재무모델금융조건반영(11_28)_8(용지별사업성추가)_2xls_원주기업도시 data(정리2)_원주부하계산_Raw Data_CF" xfId="9859" xr:uid="{00000000-0005-0000-0000-0000780C0000}"/>
    <cellStyle name="식_은행 - 원주기업도시Feasibility11_07_1_기업도시재무모델금융조건반영(11_28)_8(용지별사업성추가)_2xls_원주기업도시 data(정리2)_원주부하계산_Raw Data_Raw Data" xfId="3850" xr:uid="{00000000-0005-0000-0000-0000790C0000}"/>
    <cellStyle name="식_은행 - 원주기업도시Feasibility11_07_1_기업도시재무모델금융조건반영(11_28)_8(용지별사업성추가)_2xls_원주기업도시 data(정리2)_원주부하계산_Raw Data_Sales" xfId="5853" xr:uid="{00000000-0005-0000-0000-00007A0C0000}"/>
    <cellStyle name="식_은행 - 원주기업도시Feasibility11_07_1_기업도시재무모델금융조건반영(11_28)_8(용지별사업성추가)_2xls_원주기업도시 data(정리2)_원주부하계산_Raw Data_Sensitivity" xfId="7856" xr:uid="{00000000-0005-0000-0000-00007B0C0000}"/>
    <cellStyle name="식_은행 - 원주기업도시Feasibility11_07_1_기업도시재무모델금융조건반영(11_28)_8(용지별사업성추가)_2xls_원주기업도시 data(정리2)_원주부하계산_Sales" xfId="1827" xr:uid="{00000000-0005-0000-0000-00007C0C0000}"/>
    <cellStyle name="식_은행 - 원주기업도시Feasibility11_07_1_기업도시재무모델금융조건반영(11_28)_8(용지별사업성추가)_2xls_원주기업도시 data(정리2)_원주부하계산_Sales_1" xfId="5852" xr:uid="{00000000-0005-0000-0000-00007D0C0000}"/>
    <cellStyle name="식_은행 - 원주기업도시Feasibility11_07_1_기업도시재무모델금융조건반영(11_28)_8(용지별사업성추가)_2xls_원주기업도시 data(정리2)_원주부하계산_Sales_CF" xfId="9860" xr:uid="{00000000-0005-0000-0000-00007E0C0000}"/>
    <cellStyle name="식_은행 - 원주기업도시Feasibility11_07_1_기업도시재무모델금융조건반영(11_28)_8(용지별사업성추가)_2xls_원주기업도시 data(정리2)_원주부하계산_Sales_Raw Data" xfId="3851" xr:uid="{00000000-0005-0000-0000-00007F0C0000}"/>
    <cellStyle name="식_은행 - 원주기업도시Feasibility11_07_1_기업도시재무모델금융조건반영(11_28)_8(용지별사업성추가)_2xls_원주기업도시 data(정리2)_원주부하계산_Sales_Sales" xfId="5854" xr:uid="{00000000-0005-0000-0000-0000800C0000}"/>
    <cellStyle name="식_은행 - 원주기업도시Feasibility11_07_1_기업도시재무모델금융조건반영(11_28)_8(용지별사업성추가)_2xls_원주기업도시 data(정리2)_원주부하계산_Sales_Sensitivity" xfId="7857" xr:uid="{00000000-0005-0000-0000-0000810C0000}"/>
    <cellStyle name="식_은행 - 원주기업도시Feasibility11_07_1_기업도시재무모델금융조건반영(11_28)_8(용지별사업성추가)_2xls_원주기업도시 data(정리2)_원주부하계산_Sensitivity" xfId="7855" xr:uid="{00000000-0005-0000-0000-0000820C0000}"/>
    <cellStyle name="식_은행 - 원주기업도시Feasibility11_07_1_기업도시재무모델금융조건반영(11_28)_8(용지별사업성추가)_2xls_원주부하계산" xfId="1828" xr:uid="{00000000-0005-0000-0000-0000830C0000}"/>
    <cellStyle name="식_은행 - 원주기업도시Feasibility11_07_1_기업도시재무모델금융조건반영(11_28)_8(용지별사업성추가)_2xls_원주부하계산_CF" xfId="9861" xr:uid="{00000000-0005-0000-0000-0000840C0000}"/>
    <cellStyle name="식_은행 - 원주기업도시Feasibility11_07_1_기업도시재무모델금융조건반영(11_28)_8(용지별사업성추가)_2xls_원주부하계산_Raw Data" xfId="1829" xr:uid="{00000000-0005-0000-0000-0000850C0000}"/>
    <cellStyle name="식_은행 - 원주기업도시Feasibility11_07_1_기업도시재무모델금융조건반영(11_28)_8(용지별사업성추가)_2xls_원주부하계산_Raw Data_1" xfId="3852" xr:uid="{00000000-0005-0000-0000-0000860C0000}"/>
    <cellStyle name="식_은행 - 원주기업도시Feasibility11_07_1_기업도시재무모델금융조건반영(11_28)_8(용지별사업성추가)_2xls_원주부하계산_Raw Data_CF" xfId="9862" xr:uid="{00000000-0005-0000-0000-0000870C0000}"/>
    <cellStyle name="식_은행 - 원주기업도시Feasibility11_07_1_기업도시재무모델금융조건반영(11_28)_8(용지별사업성추가)_2xls_원주부하계산_Raw Data_Raw Data" xfId="3853" xr:uid="{00000000-0005-0000-0000-0000880C0000}"/>
    <cellStyle name="식_은행 - 원주기업도시Feasibility11_07_1_기업도시재무모델금융조건반영(11_28)_8(용지별사업성추가)_2xls_원주부하계산_Raw Data_Sales" xfId="5856" xr:uid="{00000000-0005-0000-0000-0000890C0000}"/>
    <cellStyle name="식_은행 - 원주기업도시Feasibility11_07_1_기업도시재무모델금융조건반영(11_28)_8(용지별사업성추가)_2xls_원주부하계산_Raw Data_Sensitivity" xfId="7859" xr:uid="{00000000-0005-0000-0000-00008A0C0000}"/>
    <cellStyle name="식_은행 - 원주기업도시Feasibility11_07_1_기업도시재무모델금융조건반영(11_28)_8(용지별사업성추가)_2xls_원주부하계산_Sales" xfId="1830" xr:uid="{00000000-0005-0000-0000-00008B0C0000}"/>
    <cellStyle name="식_은행 - 원주기업도시Feasibility11_07_1_기업도시재무모델금융조건반영(11_28)_8(용지별사업성추가)_2xls_원주부하계산_Sales_1" xfId="5855" xr:uid="{00000000-0005-0000-0000-00008C0C0000}"/>
    <cellStyle name="식_은행 - 원주기업도시Feasibility11_07_1_기업도시재무모델금융조건반영(11_28)_8(용지별사업성추가)_2xls_원주부하계산_Sales_CF" xfId="9863" xr:uid="{00000000-0005-0000-0000-00008D0C0000}"/>
    <cellStyle name="식_은행 - 원주기업도시Feasibility11_07_1_기업도시재무모델금융조건반영(11_28)_8(용지별사업성추가)_2xls_원주부하계산_Sales_Raw Data" xfId="3854" xr:uid="{00000000-0005-0000-0000-00008E0C0000}"/>
    <cellStyle name="식_은행 - 원주기업도시Feasibility11_07_1_기업도시재무모델금융조건반영(11_28)_8(용지별사업성추가)_2xls_원주부하계산_Sales_Sales" xfId="5857" xr:uid="{00000000-0005-0000-0000-00008F0C0000}"/>
    <cellStyle name="식_은행 - 원주기업도시Feasibility11_07_1_기업도시재무모델금융조건반영(11_28)_8(용지별사업성추가)_2xls_원주부하계산_Sales_Sensitivity" xfId="7860" xr:uid="{00000000-0005-0000-0000-0000900C0000}"/>
    <cellStyle name="식_은행 - 원주기업도시Feasibility11_07_1_기업도시재무모델금융조건반영(11_28)_8(용지별사업성추가)_2xls_원주부하계산_Sensitivity" xfId="7858" xr:uid="{00000000-0005-0000-0000-0000910C0000}"/>
    <cellStyle name="식_은행 - 원주기업도시Feasibility11_07_1_기업도시재무모델금융조건반영(11_28)_8xls" xfId="1831" xr:uid="{00000000-0005-0000-0000-0000920C0000}"/>
    <cellStyle name="식_은행 - 원주기업도시Feasibility11_07_1_기업도시재무모델금융조건반영(11_28)_8xls_CF" xfId="9864" xr:uid="{00000000-0005-0000-0000-0000930C0000}"/>
    <cellStyle name="식_은행 - 원주기업도시Feasibility11_07_1_기업도시재무모델금융조건반영(11_28)_8xls_Raw Data" xfId="1832" xr:uid="{00000000-0005-0000-0000-0000940C0000}"/>
    <cellStyle name="식_은행 - 원주기업도시Feasibility11_07_1_기업도시재무모델금융조건반영(11_28)_8xls_Raw Data_1" xfId="3855" xr:uid="{00000000-0005-0000-0000-0000950C0000}"/>
    <cellStyle name="식_은행 - 원주기업도시Feasibility11_07_1_기업도시재무모델금융조건반영(11_28)_8xls_Raw Data_CF" xfId="9865" xr:uid="{00000000-0005-0000-0000-0000960C0000}"/>
    <cellStyle name="식_은행 - 원주기업도시Feasibility11_07_1_기업도시재무모델금융조건반영(11_28)_8xls_Raw Data_Raw Data" xfId="3856" xr:uid="{00000000-0005-0000-0000-0000970C0000}"/>
    <cellStyle name="식_은행 - 원주기업도시Feasibility11_07_1_기업도시재무모델금융조건반영(11_28)_8xls_Raw Data_Sales" xfId="5859" xr:uid="{00000000-0005-0000-0000-0000980C0000}"/>
    <cellStyle name="식_은행 - 원주기업도시Feasibility11_07_1_기업도시재무모델금융조건반영(11_28)_8xls_Raw Data_Sensitivity" xfId="7862" xr:uid="{00000000-0005-0000-0000-0000990C0000}"/>
    <cellStyle name="식_은행 - 원주기업도시Feasibility11_07_1_기업도시재무모델금융조건반영(11_28)_8xls_Sales" xfId="1833" xr:uid="{00000000-0005-0000-0000-00009A0C0000}"/>
    <cellStyle name="식_은행 - 원주기업도시Feasibility11_07_1_기업도시재무모델금융조건반영(11_28)_8xls_Sales_1" xfId="5858" xr:uid="{00000000-0005-0000-0000-00009B0C0000}"/>
    <cellStyle name="식_은행 - 원주기업도시Feasibility11_07_1_기업도시재무모델금융조건반영(11_28)_8xls_Sales_CF" xfId="9866" xr:uid="{00000000-0005-0000-0000-00009C0C0000}"/>
    <cellStyle name="식_은행 - 원주기업도시Feasibility11_07_1_기업도시재무모델금융조건반영(11_28)_8xls_Sales_Raw Data" xfId="3857" xr:uid="{00000000-0005-0000-0000-00009D0C0000}"/>
    <cellStyle name="식_은행 - 원주기업도시Feasibility11_07_1_기업도시재무모델금융조건반영(11_28)_8xls_Sales_Sales" xfId="5860" xr:uid="{00000000-0005-0000-0000-00009E0C0000}"/>
    <cellStyle name="식_은행 - 원주기업도시Feasibility11_07_1_기업도시재무모델금융조건반영(11_28)_8xls_Sales_Sensitivity" xfId="7863" xr:uid="{00000000-0005-0000-0000-00009F0C0000}"/>
    <cellStyle name="식_은행 - 원주기업도시Feasibility11_07_1_기업도시재무모델금융조건반영(11_28)_8xls_Sensitivity" xfId="7861" xr:uid="{00000000-0005-0000-0000-0000A00C0000}"/>
    <cellStyle name="식_은행 - 원주기업도시Feasibility11_07_1_기업도시재무모델금융조건반영(11_28)_8xls_원주기업도시 data(정리2)" xfId="1834" xr:uid="{00000000-0005-0000-0000-0000A10C0000}"/>
    <cellStyle name="식_은행 - 원주기업도시Feasibility11_07_1_기업도시재무모델금융조건반영(11_28)_8xls_원주기업도시 data(정리2)_CF" xfId="9867" xr:uid="{00000000-0005-0000-0000-0000A20C0000}"/>
    <cellStyle name="식_은행 - 원주기업도시Feasibility11_07_1_기업도시재무모델금융조건반영(11_28)_8xls_원주기업도시 data(정리2)_Raw Data" xfId="1835" xr:uid="{00000000-0005-0000-0000-0000A30C0000}"/>
    <cellStyle name="식_은행 - 원주기업도시Feasibility11_07_1_기업도시재무모델금융조건반영(11_28)_8xls_원주기업도시 data(정리2)_Raw Data_1" xfId="3858" xr:uid="{00000000-0005-0000-0000-0000A40C0000}"/>
    <cellStyle name="식_은행 - 원주기업도시Feasibility11_07_1_기업도시재무모델금융조건반영(11_28)_8xls_원주기업도시 data(정리2)_Raw Data_CF" xfId="9868" xr:uid="{00000000-0005-0000-0000-0000A50C0000}"/>
    <cellStyle name="식_은행 - 원주기업도시Feasibility11_07_1_기업도시재무모델금융조건반영(11_28)_8xls_원주기업도시 data(정리2)_Raw Data_Raw Data" xfId="3859" xr:uid="{00000000-0005-0000-0000-0000A60C0000}"/>
    <cellStyle name="식_은행 - 원주기업도시Feasibility11_07_1_기업도시재무모델금융조건반영(11_28)_8xls_원주기업도시 data(정리2)_Raw Data_Sales" xfId="5862" xr:uid="{00000000-0005-0000-0000-0000A70C0000}"/>
    <cellStyle name="식_은행 - 원주기업도시Feasibility11_07_1_기업도시재무모델금융조건반영(11_28)_8xls_원주기업도시 data(정리2)_Raw Data_Sensitivity" xfId="7865" xr:uid="{00000000-0005-0000-0000-0000A80C0000}"/>
    <cellStyle name="식_은행 - 원주기업도시Feasibility11_07_1_기업도시재무모델금융조건반영(11_28)_8xls_원주기업도시 data(정리2)_Sales" xfId="1836" xr:uid="{00000000-0005-0000-0000-0000A90C0000}"/>
    <cellStyle name="식_은행 - 원주기업도시Feasibility11_07_1_기업도시재무모델금융조건반영(11_28)_8xls_원주기업도시 data(정리2)_Sales_1" xfId="5861" xr:uid="{00000000-0005-0000-0000-0000AA0C0000}"/>
    <cellStyle name="식_은행 - 원주기업도시Feasibility11_07_1_기업도시재무모델금융조건반영(11_28)_8xls_원주기업도시 data(정리2)_Sales_CF" xfId="9869" xr:uid="{00000000-0005-0000-0000-0000AB0C0000}"/>
    <cellStyle name="식_은행 - 원주기업도시Feasibility11_07_1_기업도시재무모델금융조건반영(11_28)_8xls_원주기업도시 data(정리2)_Sales_Raw Data" xfId="3860" xr:uid="{00000000-0005-0000-0000-0000AC0C0000}"/>
    <cellStyle name="식_은행 - 원주기업도시Feasibility11_07_1_기업도시재무모델금융조건반영(11_28)_8xls_원주기업도시 data(정리2)_Sales_Sales" xfId="5863" xr:uid="{00000000-0005-0000-0000-0000AD0C0000}"/>
    <cellStyle name="식_은행 - 원주기업도시Feasibility11_07_1_기업도시재무모델금융조건반영(11_28)_8xls_원주기업도시 data(정리2)_Sales_Sensitivity" xfId="7866" xr:uid="{00000000-0005-0000-0000-0000AE0C0000}"/>
    <cellStyle name="식_은행 - 원주기업도시Feasibility11_07_1_기업도시재무모델금융조건반영(11_28)_8xls_원주기업도시 data(정리2)_Sensitivity" xfId="7864" xr:uid="{00000000-0005-0000-0000-0000AF0C0000}"/>
    <cellStyle name="식_은행 - 원주기업도시Feasibility11_07_1_기업도시재무모델금융조건반영(11_28)_8xls_원주기업도시 data(정리2)_원주부하계산" xfId="1837" xr:uid="{00000000-0005-0000-0000-0000B00C0000}"/>
    <cellStyle name="식_은행 - 원주기업도시Feasibility11_07_1_기업도시재무모델금융조건반영(11_28)_8xls_원주기업도시 data(정리2)_원주부하계산_CF" xfId="9870" xr:uid="{00000000-0005-0000-0000-0000B10C0000}"/>
    <cellStyle name="식_은행 - 원주기업도시Feasibility11_07_1_기업도시재무모델금융조건반영(11_28)_8xls_원주기업도시 data(정리2)_원주부하계산_Raw Data" xfId="1838" xr:uid="{00000000-0005-0000-0000-0000B20C0000}"/>
    <cellStyle name="식_은행 - 원주기업도시Feasibility11_07_1_기업도시재무모델금융조건반영(11_28)_8xls_원주기업도시 data(정리2)_원주부하계산_Raw Data_1" xfId="3861" xr:uid="{00000000-0005-0000-0000-0000B30C0000}"/>
    <cellStyle name="식_은행 - 원주기업도시Feasibility11_07_1_기업도시재무모델금융조건반영(11_28)_8xls_원주기업도시 data(정리2)_원주부하계산_Raw Data_CF" xfId="9871" xr:uid="{00000000-0005-0000-0000-0000B40C0000}"/>
    <cellStyle name="식_은행 - 원주기업도시Feasibility11_07_1_기업도시재무모델금융조건반영(11_28)_8xls_원주기업도시 data(정리2)_원주부하계산_Raw Data_Raw Data" xfId="3862" xr:uid="{00000000-0005-0000-0000-0000B50C0000}"/>
    <cellStyle name="식_은행 - 원주기업도시Feasibility11_07_1_기업도시재무모델금융조건반영(11_28)_8xls_원주기업도시 data(정리2)_원주부하계산_Raw Data_Sales" xfId="5865" xr:uid="{00000000-0005-0000-0000-0000B60C0000}"/>
    <cellStyle name="식_은행 - 원주기업도시Feasibility11_07_1_기업도시재무모델금융조건반영(11_28)_8xls_원주기업도시 data(정리2)_원주부하계산_Raw Data_Sensitivity" xfId="7868" xr:uid="{00000000-0005-0000-0000-0000B70C0000}"/>
    <cellStyle name="식_은행 - 원주기업도시Feasibility11_07_1_기업도시재무모델금융조건반영(11_28)_8xls_원주기업도시 data(정리2)_원주부하계산_Sales" xfId="1839" xr:uid="{00000000-0005-0000-0000-0000B80C0000}"/>
    <cellStyle name="식_은행 - 원주기업도시Feasibility11_07_1_기업도시재무모델금융조건반영(11_28)_8xls_원주기업도시 data(정리2)_원주부하계산_Sales_1" xfId="5864" xr:uid="{00000000-0005-0000-0000-0000B90C0000}"/>
    <cellStyle name="식_은행 - 원주기업도시Feasibility11_07_1_기업도시재무모델금융조건반영(11_28)_8xls_원주기업도시 data(정리2)_원주부하계산_Sales_CF" xfId="9872" xr:uid="{00000000-0005-0000-0000-0000BA0C0000}"/>
    <cellStyle name="식_은행 - 원주기업도시Feasibility11_07_1_기업도시재무모델금융조건반영(11_28)_8xls_원주기업도시 data(정리2)_원주부하계산_Sales_Raw Data" xfId="3863" xr:uid="{00000000-0005-0000-0000-0000BB0C0000}"/>
    <cellStyle name="식_은행 - 원주기업도시Feasibility11_07_1_기업도시재무모델금융조건반영(11_28)_8xls_원주기업도시 data(정리2)_원주부하계산_Sales_Sales" xfId="5866" xr:uid="{00000000-0005-0000-0000-0000BC0C0000}"/>
    <cellStyle name="식_은행 - 원주기업도시Feasibility11_07_1_기업도시재무모델금융조건반영(11_28)_8xls_원주기업도시 data(정리2)_원주부하계산_Sales_Sensitivity" xfId="7869" xr:uid="{00000000-0005-0000-0000-0000BD0C0000}"/>
    <cellStyle name="식_은행 - 원주기업도시Feasibility11_07_1_기업도시재무모델금융조건반영(11_28)_8xls_원주기업도시 data(정리2)_원주부하계산_Sensitivity" xfId="7867" xr:uid="{00000000-0005-0000-0000-0000BE0C0000}"/>
    <cellStyle name="식_은행 - 원주기업도시Feasibility11_07_1_기업도시재무모델금융조건반영(11_28)_8xls_원주부하계산" xfId="1840" xr:uid="{00000000-0005-0000-0000-0000BF0C0000}"/>
    <cellStyle name="식_은행 - 원주기업도시Feasibility11_07_1_기업도시재무모델금융조건반영(11_28)_8xls_원주부하계산_CF" xfId="9873" xr:uid="{00000000-0005-0000-0000-0000C00C0000}"/>
    <cellStyle name="식_은행 - 원주기업도시Feasibility11_07_1_기업도시재무모델금융조건반영(11_28)_8xls_원주부하계산_Raw Data" xfId="1841" xr:uid="{00000000-0005-0000-0000-0000C10C0000}"/>
    <cellStyle name="식_은행 - 원주기업도시Feasibility11_07_1_기업도시재무모델금융조건반영(11_28)_8xls_원주부하계산_Raw Data_1" xfId="3864" xr:uid="{00000000-0005-0000-0000-0000C20C0000}"/>
    <cellStyle name="식_은행 - 원주기업도시Feasibility11_07_1_기업도시재무모델금융조건반영(11_28)_8xls_원주부하계산_Raw Data_CF" xfId="9874" xr:uid="{00000000-0005-0000-0000-0000C30C0000}"/>
    <cellStyle name="식_은행 - 원주기업도시Feasibility11_07_1_기업도시재무모델금융조건반영(11_28)_8xls_원주부하계산_Raw Data_Raw Data" xfId="3865" xr:uid="{00000000-0005-0000-0000-0000C40C0000}"/>
    <cellStyle name="식_은행 - 원주기업도시Feasibility11_07_1_기업도시재무모델금융조건반영(11_28)_8xls_원주부하계산_Raw Data_Sales" xfId="5868" xr:uid="{00000000-0005-0000-0000-0000C50C0000}"/>
    <cellStyle name="식_은행 - 원주기업도시Feasibility11_07_1_기업도시재무모델금융조건반영(11_28)_8xls_원주부하계산_Raw Data_Sensitivity" xfId="7871" xr:uid="{00000000-0005-0000-0000-0000C60C0000}"/>
    <cellStyle name="식_은행 - 원주기업도시Feasibility11_07_1_기업도시재무모델금융조건반영(11_28)_8xls_원주부하계산_Sales" xfId="1842" xr:uid="{00000000-0005-0000-0000-0000C70C0000}"/>
    <cellStyle name="식_은행 - 원주기업도시Feasibility11_07_1_기업도시재무모델금융조건반영(11_28)_8xls_원주부하계산_Sales_1" xfId="5867" xr:uid="{00000000-0005-0000-0000-0000C80C0000}"/>
    <cellStyle name="식_은행 - 원주기업도시Feasibility11_07_1_기업도시재무모델금융조건반영(11_28)_8xls_원주부하계산_Sales_CF" xfId="9875" xr:uid="{00000000-0005-0000-0000-0000C90C0000}"/>
    <cellStyle name="식_은행 - 원주기업도시Feasibility11_07_1_기업도시재무모델금융조건반영(11_28)_8xls_원주부하계산_Sales_Raw Data" xfId="3866" xr:uid="{00000000-0005-0000-0000-0000CA0C0000}"/>
    <cellStyle name="식_은행 - 원주기업도시Feasibility11_07_1_기업도시재무모델금융조건반영(11_28)_8xls_원주부하계산_Sales_Sales" xfId="5869" xr:uid="{00000000-0005-0000-0000-0000CB0C0000}"/>
    <cellStyle name="식_은행 - 원주기업도시Feasibility11_07_1_기업도시재무모델금융조건반영(11_28)_8xls_원주부하계산_Sales_Sensitivity" xfId="7872" xr:uid="{00000000-0005-0000-0000-0000CC0C0000}"/>
    <cellStyle name="식_은행 - 원주기업도시Feasibility11_07_1_기업도시재무모델금융조건반영(11_28)_8xls_원주부하계산_Sensitivity" xfId="7870" xr:uid="{00000000-0005-0000-0000-0000CD0C0000}"/>
    <cellStyle name="식_은행 - 원주기업도시Feasibility11_07_1_기업도시재무모델예비비추가(11_14)" xfId="1843" xr:uid="{00000000-0005-0000-0000-0000CE0C0000}"/>
    <cellStyle name="식_은행 - 원주기업도시Feasibility11_07_1_기업도시재무모델예비비추가(11_14)_CF" xfId="9876" xr:uid="{00000000-0005-0000-0000-0000CF0C0000}"/>
    <cellStyle name="식_은행 - 원주기업도시Feasibility11_07_1_기업도시재무모델예비비추가(11_14)_Raw Data" xfId="1844" xr:uid="{00000000-0005-0000-0000-0000D00C0000}"/>
    <cellStyle name="식_은행 - 원주기업도시Feasibility11_07_1_기업도시재무모델예비비추가(11_14)_Raw Data_1" xfId="3867" xr:uid="{00000000-0005-0000-0000-0000D10C0000}"/>
    <cellStyle name="식_은행 - 원주기업도시Feasibility11_07_1_기업도시재무모델예비비추가(11_14)_Raw Data_CF" xfId="9877" xr:uid="{00000000-0005-0000-0000-0000D20C0000}"/>
    <cellStyle name="식_은행 - 원주기업도시Feasibility11_07_1_기업도시재무모델예비비추가(11_14)_Raw Data_Raw Data" xfId="3868" xr:uid="{00000000-0005-0000-0000-0000D30C0000}"/>
    <cellStyle name="식_은행 - 원주기업도시Feasibility11_07_1_기업도시재무모델예비비추가(11_14)_Raw Data_Sales" xfId="5871" xr:uid="{00000000-0005-0000-0000-0000D40C0000}"/>
    <cellStyle name="식_은행 - 원주기업도시Feasibility11_07_1_기업도시재무모델예비비추가(11_14)_Raw Data_Sensitivity" xfId="7874" xr:uid="{00000000-0005-0000-0000-0000D50C0000}"/>
    <cellStyle name="식_은행 - 원주기업도시Feasibility11_07_1_기업도시재무모델예비비추가(11_14)_Sales" xfId="1845" xr:uid="{00000000-0005-0000-0000-0000D60C0000}"/>
    <cellStyle name="식_은행 - 원주기업도시Feasibility11_07_1_기업도시재무모델예비비추가(11_14)_Sales_1" xfId="5870" xr:uid="{00000000-0005-0000-0000-0000D70C0000}"/>
    <cellStyle name="식_은행 - 원주기업도시Feasibility11_07_1_기업도시재무모델예비비추가(11_14)_Sales_CF" xfId="9878" xr:uid="{00000000-0005-0000-0000-0000D80C0000}"/>
    <cellStyle name="식_은행 - 원주기업도시Feasibility11_07_1_기업도시재무모델예비비추가(11_14)_Sales_Raw Data" xfId="3869" xr:uid="{00000000-0005-0000-0000-0000D90C0000}"/>
    <cellStyle name="식_은행 - 원주기업도시Feasibility11_07_1_기업도시재무모델예비비추가(11_14)_Sales_Sales" xfId="5872" xr:uid="{00000000-0005-0000-0000-0000DA0C0000}"/>
    <cellStyle name="식_은행 - 원주기업도시Feasibility11_07_1_기업도시재무모델예비비추가(11_14)_Sales_Sensitivity" xfId="7875" xr:uid="{00000000-0005-0000-0000-0000DB0C0000}"/>
    <cellStyle name="식_은행 - 원주기업도시Feasibility11_07_1_기업도시재무모델예비비추가(11_14)_Sensitivity" xfId="7873" xr:uid="{00000000-0005-0000-0000-0000DC0C0000}"/>
    <cellStyle name="식_은행 - 원주기업도시Feasibility11_07_1_기업도시재무모델예비비추가(11_14)_원주기업도시 data(정리2)" xfId="1846" xr:uid="{00000000-0005-0000-0000-0000DD0C0000}"/>
    <cellStyle name="식_은행 - 원주기업도시Feasibility11_07_1_기업도시재무모델예비비추가(11_14)_원주기업도시 data(정리2)_CF" xfId="9879" xr:uid="{00000000-0005-0000-0000-0000DE0C0000}"/>
    <cellStyle name="식_은행 - 원주기업도시Feasibility11_07_1_기업도시재무모델예비비추가(11_14)_원주기업도시 data(정리2)_Raw Data" xfId="1847" xr:uid="{00000000-0005-0000-0000-0000DF0C0000}"/>
    <cellStyle name="식_은행 - 원주기업도시Feasibility11_07_1_기업도시재무모델예비비추가(11_14)_원주기업도시 data(정리2)_Raw Data_1" xfId="3870" xr:uid="{00000000-0005-0000-0000-0000E00C0000}"/>
    <cellStyle name="식_은행 - 원주기업도시Feasibility11_07_1_기업도시재무모델예비비추가(11_14)_원주기업도시 data(정리2)_Raw Data_CF" xfId="9880" xr:uid="{00000000-0005-0000-0000-0000E10C0000}"/>
    <cellStyle name="식_은행 - 원주기업도시Feasibility11_07_1_기업도시재무모델예비비추가(11_14)_원주기업도시 data(정리2)_Raw Data_Raw Data" xfId="3871" xr:uid="{00000000-0005-0000-0000-0000E20C0000}"/>
    <cellStyle name="식_은행 - 원주기업도시Feasibility11_07_1_기업도시재무모델예비비추가(11_14)_원주기업도시 data(정리2)_Raw Data_Sales" xfId="5874" xr:uid="{00000000-0005-0000-0000-0000E30C0000}"/>
    <cellStyle name="식_은행 - 원주기업도시Feasibility11_07_1_기업도시재무모델예비비추가(11_14)_원주기업도시 data(정리2)_Raw Data_Sensitivity" xfId="7877" xr:uid="{00000000-0005-0000-0000-0000E40C0000}"/>
    <cellStyle name="식_은행 - 원주기업도시Feasibility11_07_1_기업도시재무모델예비비추가(11_14)_원주기업도시 data(정리2)_Sales" xfId="1848" xr:uid="{00000000-0005-0000-0000-0000E50C0000}"/>
    <cellStyle name="식_은행 - 원주기업도시Feasibility11_07_1_기업도시재무모델예비비추가(11_14)_원주기업도시 data(정리2)_Sales_1" xfId="5873" xr:uid="{00000000-0005-0000-0000-0000E60C0000}"/>
    <cellStyle name="식_은행 - 원주기업도시Feasibility11_07_1_기업도시재무모델예비비추가(11_14)_원주기업도시 data(정리2)_Sales_CF" xfId="9881" xr:uid="{00000000-0005-0000-0000-0000E70C0000}"/>
    <cellStyle name="식_은행 - 원주기업도시Feasibility11_07_1_기업도시재무모델예비비추가(11_14)_원주기업도시 data(정리2)_Sales_Raw Data" xfId="3872" xr:uid="{00000000-0005-0000-0000-0000E80C0000}"/>
    <cellStyle name="식_은행 - 원주기업도시Feasibility11_07_1_기업도시재무모델예비비추가(11_14)_원주기업도시 data(정리2)_Sales_Sales" xfId="5875" xr:uid="{00000000-0005-0000-0000-0000E90C0000}"/>
    <cellStyle name="식_은행 - 원주기업도시Feasibility11_07_1_기업도시재무모델예비비추가(11_14)_원주기업도시 data(정리2)_Sales_Sensitivity" xfId="7878" xr:uid="{00000000-0005-0000-0000-0000EA0C0000}"/>
    <cellStyle name="식_은행 - 원주기업도시Feasibility11_07_1_기업도시재무모델예비비추가(11_14)_원주기업도시 data(정리2)_Sensitivity" xfId="7876" xr:uid="{00000000-0005-0000-0000-0000EB0C0000}"/>
    <cellStyle name="식_은행 - 원주기업도시Feasibility11_07_1_기업도시재무모델예비비추가(11_14)_원주기업도시 data(정리2)_원주부하계산" xfId="1849" xr:uid="{00000000-0005-0000-0000-0000EC0C0000}"/>
    <cellStyle name="식_은행 - 원주기업도시Feasibility11_07_1_기업도시재무모델예비비추가(11_14)_원주기업도시 data(정리2)_원주부하계산_CF" xfId="9882" xr:uid="{00000000-0005-0000-0000-0000ED0C0000}"/>
    <cellStyle name="식_은행 - 원주기업도시Feasibility11_07_1_기업도시재무모델예비비추가(11_14)_원주기업도시 data(정리2)_원주부하계산_Raw Data" xfId="1850" xr:uid="{00000000-0005-0000-0000-0000EE0C0000}"/>
    <cellStyle name="식_은행 - 원주기업도시Feasibility11_07_1_기업도시재무모델예비비추가(11_14)_원주기업도시 data(정리2)_원주부하계산_Raw Data_1" xfId="3873" xr:uid="{00000000-0005-0000-0000-0000EF0C0000}"/>
    <cellStyle name="식_은행 - 원주기업도시Feasibility11_07_1_기업도시재무모델예비비추가(11_14)_원주기업도시 data(정리2)_원주부하계산_Raw Data_CF" xfId="9883" xr:uid="{00000000-0005-0000-0000-0000F00C0000}"/>
    <cellStyle name="식_은행 - 원주기업도시Feasibility11_07_1_기업도시재무모델예비비추가(11_14)_원주기업도시 data(정리2)_원주부하계산_Raw Data_Raw Data" xfId="3874" xr:uid="{00000000-0005-0000-0000-0000F10C0000}"/>
    <cellStyle name="식_은행 - 원주기업도시Feasibility11_07_1_기업도시재무모델예비비추가(11_14)_원주기업도시 data(정리2)_원주부하계산_Raw Data_Sales" xfId="5877" xr:uid="{00000000-0005-0000-0000-0000F20C0000}"/>
    <cellStyle name="식_은행 - 원주기업도시Feasibility11_07_1_기업도시재무모델예비비추가(11_14)_원주기업도시 data(정리2)_원주부하계산_Raw Data_Sensitivity" xfId="7880" xr:uid="{00000000-0005-0000-0000-0000F30C0000}"/>
    <cellStyle name="식_은행 - 원주기업도시Feasibility11_07_1_기업도시재무모델예비비추가(11_14)_원주기업도시 data(정리2)_원주부하계산_Sales" xfId="1851" xr:uid="{00000000-0005-0000-0000-0000F40C0000}"/>
    <cellStyle name="식_은행 - 원주기업도시Feasibility11_07_1_기업도시재무모델예비비추가(11_14)_원주기업도시 data(정리2)_원주부하계산_Sales_1" xfId="5876" xr:uid="{00000000-0005-0000-0000-0000F50C0000}"/>
    <cellStyle name="식_은행 - 원주기업도시Feasibility11_07_1_기업도시재무모델예비비추가(11_14)_원주기업도시 data(정리2)_원주부하계산_Sales_CF" xfId="9884" xr:uid="{00000000-0005-0000-0000-0000F60C0000}"/>
    <cellStyle name="식_은행 - 원주기업도시Feasibility11_07_1_기업도시재무모델예비비추가(11_14)_원주기업도시 data(정리2)_원주부하계산_Sales_Raw Data" xfId="3875" xr:uid="{00000000-0005-0000-0000-0000F70C0000}"/>
    <cellStyle name="식_은행 - 원주기업도시Feasibility11_07_1_기업도시재무모델예비비추가(11_14)_원주기업도시 data(정리2)_원주부하계산_Sales_Sales" xfId="5878" xr:uid="{00000000-0005-0000-0000-0000F80C0000}"/>
    <cellStyle name="식_은행 - 원주기업도시Feasibility11_07_1_기업도시재무모델예비비추가(11_14)_원주기업도시 data(정리2)_원주부하계산_Sales_Sensitivity" xfId="7881" xr:uid="{00000000-0005-0000-0000-0000F90C0000}"/>
    <cellStyle name="식_은행 - 원주기업도시Feasibility11_07_1_기업도시재무모델예비비추가(11_14)_원주기업도시 data(정리2)_원주부하계산_Sensitivity" xfId="7879" xr:uid="{00000000-0005-0000-0000-0000FA0C0000}"/>
    <cellStyle name="식_은행 - 원주기업도시Feasibility11_07_1_기업도시재무모델예비비추가(11_14)_원주부하계산" xfId="1852" xr:uid="{00000000-0005-0000-0000-0000FB0C0000}"/>
    <cellStyle name="식_은행 - 원주기업도시Feasibility11_07_1_기업도시재무모델예비비추가(11_14)_원주부하계산_CF" xfId="9885" xr:uid="{00000000-0005-0000-0000-0000FC0C0000}"/>
    <cellStyle name="식_은행 - 원주기업도시Feasibility11_07_1_기업도시재무모델예비비추가(11_14)_원주부하계산_Raw Data" xfId="1853" xr:uid="{00000000-0005-0000-0000-0000FD0C0000}"/>
    <cellStyle name="식_은행 - 원주기업도시Feasibility11_07_1_기업도시재무모델예비비추가(11_14)_원주부하계산_Raw Data_1" xfId="3876" xr:uid="{00000000-0005-0000-0000-0000FE0C0000}"/>
    <cellStyle name="식_은행 - 원주기업도시Feasibility11_07_1_기업도시재무모델예비비추가(11_14)_원주부하계산_Raw Data_CF" xfId="9886" xr:uid="{00000000-0005-0000-0000-0000FF0C0000}"/>
    <cellStyle name="식_은행 - 원주기업도시Feasibility11_07_1_기업도시재무모델예비비추가(11_14)_원주부하계산_Raw Data_Raw Data" xfId="3877" xr:uid="{00000000-0005-0000-0000-0000000D0000}"/>
    <cellStyle name="식_은행 - 원주기업도시Feasibility11_07_1_기업도시재무모델예비비추가(11_14)_원주부하계산_Raw Data_Sales" xfId="5880" xr:uid="{00000000-0005-0000-0000-0000010D0000}"/>
    <cellStyle name="식_은행 - 원주기업도시Feasibility11_07_1_기업도시재무모델예비비추가(11_14)_원주부하계산_Raw Data_Sensitivity" xfId="7883" xr:uid="{00000000-0005-0000-0000-0000020D0000}"/>
    <cellStyle name="식_은행 - 원주기업도시Feasibility11_07_1_기업도시재무모델예비비추가(11_14)_원주부하계산_Sales" xfId="1854" xr:uid="{00000000-0005-0000-0000-0000030D0000}"/>
    <cellStyle name="식_은행 - 원주기업도시Feasibility11_07_1_기업도시재무모델예비비추가(11_14)_원주부하계산_Sales_1" xfId="5879" xr:uid="{00000000-0005-0000-0000-0000040D0000}"/>
    <cellStyle name="식_은행 - 원주기업도시Feasibility11_07_1_기업도시재무모델예비비추가(11_14)_원주부하계산_Sales_CF" xfId="9887" xr:uid="{00000000-0005-0000-0000-0000050D0000}"/>
    <cellStyle name="식_은행 - 원주기업도시Feasibility11_07_1_기업도시재무모델예비비추가(11_14)_원주부하계산_Sales_Raw Data" xfId="3878" xr:uid="{00000000-0005-0000-0000-0000060D0000}"/>
    <cellStyle name="식_은행 - 원주기업도시Feasibility11_07_1_기업도시재무모델예비비추가(11_14)_원주부하계산_Sales_Sales" xfId="5881" xr:uid="{00000000-0005-0000-0000-0000070D0000}"/>
    <cellStyle name="식_은행 - 원주기업도시Feasibility11_07_1_기업도시재무모델예비비추가(11_14)_원주부하계산_Sales_Sensitivity" xfId="7884" xr:uid="{00000000-0005-0000-0000-0000080D0000}"/>
    <cellStyle name="식_은행 - 원주기업도시Feasibility11_07_1_기업도시재무모델예비비추가(11_14)_원주부하계산_Sensitivity" xfId="7882" xr:uid="{00000000-0005-0000-0000-0000090D0000}"/>
    <cellStyle name="식_은행 - 원주기업도시Feasibility11_07_1_기업도시토지단가조정(01_28)(1)" xfId="1855" xr:uid="{00000000-0005-0000-0000-00000A0D0000}"/>
    <cellStyle name="식_은행 - 원주기업도시Feasibility11_07_1_기업도시토지단가조정(01_28)(1)_CF" xfId="9888" xr:uid="{00000000-0005-0000-0000-00000B0D0000}"/>
    <cellStyle name="식_은행 - 원주기업도시Feasibility11_07_1_기업도시토지단가조정(01_28)(1)_Raw Data" xfId="1856" xr:uid="{00000000-0005-0000-0000-00000C0D0000}"/>
    <cellStyle name="식_은행 - 원주기업도시Feasibility11_07_1_기업도시토지단가조정(01_28)(1)_Raw Data_1" xfId="3879" xr:uid="{00000000-0005-0000-0000-00000D0D0000}"/>
    <cellStyle name="식_은행 - 원주기업도시Feasibility11_07_1_기업도시토지단가조정(01_28)(1)_Raw Data_CF" xfId="9889" xr:uid="{00000000-0005-0000-0000-00000E0D0000}"/>
    <cellStyle name="식_은행 - 원주기업도시Feasibility11_07_1_기업도시토지단가조정(01_28)(1)_Raw Data_Raw Data" xfId="3880" xr:uid="{00000000-0005-0000-0000-00000F0D0000}"/>
    <cellStyle name="식_은행 - 원주기업도시Feasibility11_07_1_기업도시토지단가조정(01_28)(1)_Raw Data_Sales" xfId="5883" xr:uid="{00000000-0005-0000-0000-0000100D0000}"/>
    <cellStyle name="식_은행 - 원주기업도시Feasibility11_07_1_기업도시토지단가조정(01_28)(1)_Raw Data_Sensitivity" xfId="7886" xr:uid="{00000000-0005-0000-0000-0000110D0000}"/>
    <cellStyle name="식_은행 - 원주기업도시Feasibility11_07_1_기업도시토지단가조정(01_28)(1)_Sales" xfId="1857" xr:uid="{00000000-0005-0000-0000-0000120D0000}"/>
    <cellStyle name="식_은행 - 원주기업도시Feasibility11_07_1_기업도시토지단가조정(01_28)(1)_Sales_1" xfId="5882" xr:uid="{00000000-0005-0000-0000-0000130D0000}"/>
    <cellStyle name="식_은행 - 원주기업도시Feasibility11_07_1_기업도시토지단가조정(01_28)(1)_Sales_CF" xfId="9890" xr:uid="{00000000-0005-0000-0000-0000140D0000}"/>
    <cellStyle name="식_은행 - 원주기업도시Feasibility11_07_1_기업도시토지단가조정(01_28)(1)_Sales_Raw Data" xfId="3881" xr:uid="{00000000-0005-0000-0000-0000150D0000}"/>
    <cellStyle name="식_은행 - 원주기업도시Feasibility11_07_1_기업도시토지단가조정(01_28)(1)_Sales_Sales" xfId="5884" xr:uid="{00000000-0005-0000-0000-0000160D0000}"/>
    <cellStyle name="식_은행 - 원주기업도시Feasibility11_07_1_기업도시토지단가조정(01_28)(1)_Sales_Sensitivity" xfId="7887" xr:uid="{00000000-0005-0000-0000-0000170D0000}"/>
    <cellStyle name="식_은행 - 원주기업도시Feasibility11_07_1_기업도시토지단가조정(01_28)(1)_Sensitivity" xfId="7885" xr:uid="{00000000-0005-0000-0000-0000180D0000}"/>
    <cellStyle name="식_은행 - 원주기업도시Feasibility11_07_1_기업도시토지단가조정(01_28)(1)_원주기업도시 data(정리2)" xfId="1858" xr:uid="{00000000-0005-0000-0000-0000190D0000}"/>
    <cellStyle name="식_은행 - 원주기업도시Feasibility11_07_1_기업도시토지단가조정(01_28)(1)_원주기업도시 data(정리2)_CF" xfId="9891" xr:uid="{00000000-0005-0000-0000-00001A0D0000}"/>
    <cellStyle name="식_은행 - 원주기업도시Feasibility11_07_1_기업도시토지단가조정(01_28)(1)_원주기업도시 data(정리2)_Raw Data" xfId="1859" xr:uid="{00000000-0005-0000-0000-00001B0D0000}"/>
    <cellStyle name="식_은행 - 원주기업도시Feasibility11_07_1_기업도시토지단가조정(01_28)(1)_원주기업도시 data(정리2)_Raw Data_1" xfId="3882" xr:uid="{00000000-0005-0000-0000-00001C0D0000}"/>
    <cellStyle name="식_은행 - 원주기업도시Feasibility11_07_1_기업도시토지단가조정(01_28)(1)_원주기업도시 data(정리2)_Raw Data_CF" xfId="9892" xr:uid="{00000000-0005-0000-0000-00001D0D0000}"/>
    <cellStyle name="식_은행 - 원주기업도시Feasibility11_07_1_기업도시토지단가조정(01_28)(1)_원주기업도시 data(정리2)_Raw Data_Raw Data" xfId="3883" xr:uid="{00000000-0005-0000-0000-00001E0D0000}"/>
    <cellStyle name="식_은행 - 원주기업도시Feasibility11_07_1_기업도시토지단가조정(01_28)(1)_원주기업도시 data(정리2)_Raw Data_Sales" xfId="5886" xr:uid="{00000000-0005-0000-0000-00001F0D0000}"/>
    <cellStyle name="식_은행 - 원주기업도시Feasibility11_07_1_기업도시토지단가조정(01_28)(1)_원주기업도시 data(정리2)_Raw Data_Sensitivity" xfId="7889" xr:uid="{00000000-0005-0000-0000-0000200D0000}"/>
    <cellStyle name="식_은행 - 원주기업도시Feasibility11_07_1_기업도시토지단가조정(01_28)(1)_원주기업도시 data(정리2)_Sales" xfId="1860" xr:uid="{00000000-0005-0000-0000-0000210D0000}"/>
    <cellStyle name="식_은행 - 원주기업도시Feasibility11_07_1_기업도시토지단가조정(01_28)(1)_원주기업도시 data(정리2)_Sales_1" xfId="5885" xr:uid="{00000000-0005-0000-0000-0000220D0000}"/>
    <cellStyle name="식_은행 - 원주기업도시Feasibility11_07_1_기업도시토지단가조정(01_28)(1)_원주기업도시 data(정리2)_Sales_CF" xfId="9893" xr:uid="{00000000-0005-0000-0000-0000230D0000}"/>
    <cellStyle name="식_은행 - 원주기업도시Feasibility11_07_1_기업도시토지단가조정(01_28)(1)_원주기업도시 data(정리2)_Sales_Raw Data" xfId="3884" xr:uid="{00000000-0005-0000-0000-0000240D0000}"/>
    <cellStyle name="식_은행 - 원주기업도시Feasibility11_07_1_기업도시토지단가조정(01_28)(1)_원주기업도시 data(정리2)_Sales_Sales" xfId="5887" xr:uid="{00000000-0005-0000-0000-0000250D0000}"/>
    <cellStyle name="식_은행 - 원주기업도시Feasibility11_07_1_기업도시토지단가조정(01_28)(1)_원주기업도시 data(정리2)_Sales_Sensitivity" xfId="7890" xr:uid="{00000000-0005-0000-0000-0000260D0000}"/>
    <cellStyle name="식_은행 - 원주기업도시Feasibility11_07_1_기업도시토지단가조정(01_28)(1)_원주기업도시 data(정리2)_Sensitivity" xfId="7888" xr:uid="{00000000-0005-0000-0000-0000270D0000}"/>
    <cellStyle name="식_은행 - 원주기업도시Feasibility11_07_1_기업도시토지단가조정(01_28)(1)_원주기업도시 data(정리2)_원주부하계산" xfId="1861" xr:uid="{00000000-0005-0000-0000-0000280D0000}"/>
    <cellStyle name="식_은행 - 원주기업도시Feasibility11_07_1_기업도시토지단가조정(01_28)(1)_원주기업도시 data(정리2)_원주부하계산_CF" xfId="9894" xr:uid="{00000000-0005-0000-0000-0000290D0000}"/>
    <cellStyle name="식_은행 - 원주기업도시Feasibility11_07_1_기업도시토지단가조정(01_28)(1)_원주기업도시 data(정리2)_원주부하계산_Raw Data" xfId="1862" xr:uid="{00000000-0005-0000-0000-00002A0D0000}"/>
    <cellStyle name="식_은행 - 원주기업도시Feasibility11_07_1_기업도시토지단가조정(01_28)(1)_원주기업도시 data(정리2)_원주부하계산_Raw Data_1" xfId="3885" xr:uid="{00000000-0005-0000-0000-00002B0D0000}"/>
    <cellStyle name="식_은행 - 원주기업도시Feasibility11_07_1_기업도시토지단가조정(01_28)(1)_원주기업도시 data(정리2)_원주부하계산_Raw Data_CF" xfId="9895" xr:uid="{00000000-0005-0000-0000-00002C0D0000}"/>
    <cellStyle name="식_은행 - 원주기업도시Feasibility11_07_1_기업도시토지단가조정(01_28)(1)_원주기업도시 data(정리2)_원주부하계산_Raw Data_Raw Data" xfId="3886" xr:uid="{00000000-0005-0000-0000-00002D0D0000}"/>
    <cellStyle name="식_은행 - 원주기업도시Feasibility11_07_1_기업도시토지단가조정(01_28)(1)_원주기업도시 data(정리2)_원주부하계산_Raw Data_Sales" xfId="5889" xr:uid="{00000000-0005-0000-0000-00002E0D0000}"/>
    <cellStyle name="식_은행 - 원주기업도시Feasibility11_07_1_기업도시토지단가조정(01_28)(1)_원주기업도시 data(정리2)_원주부하계산_Raw Data_Sensitivity" xfId="7892" xr:uid="{00000000-0005-0000-0000-00002F0D0000}"/>
    <cellStyle name="식_은행 - 원주기업도시Feasibility11_07_1_기업도시토지단가조정(01_28)(1)_원주기업도시 data(정리2)_원주부하계산_Sales" xfId="1863" xr:uid="{00000000-0005-0000-0000-0000300D0000}"/>
    <cellStyle name="식_은행 - 원주기업도시Feasibility11_07_1_기업도시토지단가조정(01_28)(1)_원주기업도시 data(정리2)_원주부하계산_Sales_1" xfId="5888" xr:uid="{00000000-0005-0000-0000-0000310D0000}"/>
    <cellStyle name="식_은행 - 원주기업도시Feasibility11_07_1_기업도시토지단가조정(01_28)(1)_원주기업도시 data(정리2)_원주부하계산_Sales_CF" xfId="9896" xr:uid="{00000000-0005-0000-0000-0000320D0000}"/>
    <cellStyle name="식_은행 - 원주기업도시Feasibility11_07_1_기업도시토지단가조정(01_28)(1)_원주기업도시 data(정리2)_원주부하계산_Sales_Raw Data" xfId="3887" xr:uid="{00000000-0005-0000-0000-0000330D0000}"/>
    <cellStyle name="식_은행 - 원주기업도시Feasibility11_07_1_기업도시토지단가조정(01_28)(1)_원주기업도시 data(정리2)_원주부하계산_Sales_Sales" xfId="5890" xr:uid="{00000000-0005-0000-0000-0000340D0000}"/>
    <cellStyle name="식_은행 - 원주기업도시Feasibility11_07_1_기업도시토지단가조정(01_28)(1)_원주기업도시 data(정리2)_원주부하계산_Sales_Sensitivity" xfId="7893" xr:uid="{00000000-0005-0000-0000-0000350D0000}"/>
    <cellStyle name="식_은행 - 원주기업도시Feasibility11_07_1_기업도시토지단가조정(01_28)(1)_원주기업도시 data(정리2)_원주부하계산_Sensitivity" xfId="7891" xr:uid="{00000000-0005-0000-0000-0000360D0000}"/>
    <cellStyle name="식_은행 - 원주기업도시Feasibility11_07_1_기업도시토지단가조정(01_28)(1)_원주부하계산" xfId="1864" xr:uid="{00000000-0005-0000-0000-0000370D0000}"/>
    <cellStyle name="식_은행 - 원주기업도시Feasibility11_07_1_기업도시토지단가조정(01_28)(1)_원주부하계산_CF" xfId="9897" xr:uid="{00000000-0005-0000-0000-0000380D0000}"/>
    <cellStyle name="식_은행 - 원주기업도시Feasibility11_07_1_기업도시토지단가조정(01_28)(1)_원주부하계산_Raw Data" xfId="1865" xr:uid="{00000000-0005-0000-0000-0000390D0000}"/>
    <cellStyle name="식_은행 - 원주기업도시Feasibility11_07_1_기업도시토지단가조정(01_28)(1)_원주부하계산_Raw Data_1" xfId="3888" xr:uid="{00000000-0005-0000-0000-00003A0D0000}"/>
    <cellStyle name="식_은행 - 원주기업도시Feasibility11_07_1_기업도시토지단가조정(01_28)(1)_원주부하계산_Raw Data_CF" xfId="9898" xr:uid="{00000000-0005-0000-0000-00003B0D0000}"/>
    <cellStyle name="식_은행 - 원주기업도시Feasibility11_07_1_기업도시토지단가조정(01_28)(1)_원주부하계산_Raw Data_Raw Data" xfId="3889" xr:uid="{00000000-0005-0000-0000-00003C0D0000}"/>
    <cellStyle name="식_은행 - 원주기업도시Feasibility11_07_1_기업도시토지단가조정(01_28)(1)_원주부하계산_Raw Data_Sales" xfId="5892" xr:uid="{00000000-0005-0000-0000-00003D0D0000}"/>
    <cellStyle name="식_은행 - 원주기업도시Feasibility11_07_1_기업도시토지단가조정(01_28)(1)_원주부하계산_Raw Data_Sensitivity" xfId="7895" xr:uid="{00000000-0005-0000-0000-00003E0D0000}"/>
    <cellStyle name="식_은행 - 원주기업도시Feasibility11_07_1_기업도시토지단가조정(01_28)(1)_원주부하계산_Sales" xfId="1866" xr:uid="{00000000-0005-0000-0000-00003F0D0000}"/>
    <cellStyle name="식_은행 - 원주기업도시Feasibility11_07_1_기업도시토지단가조정(01_28)(1)_원주부하계산_Sales_1" xfId="5891" xr:uid="{00000000-0005-0000-0000-0000400D0000}"/>
    <cellStyle name="식_은행 - 원주기업도시Feasibility11_07_1_기업도시토지단가조정(01_28)(1)_원주부하계산_Sales_CF" xfId="9899" xr:uid="{00000000-0005-0000-0000-0000410D0000}"/>
    <cellStyle name="식_은행 - 원주기업도시Feasibility11_07_1_기업도시토지단가조정(01_28)(1)_원주부하계산_Sales_Raw Data" xfId="3890" xr:uid="{00000000-0005-0000-0000-0000420D0000}"/>
    <cellStyle name="식_은행 - 원주기업도시Feasibility11_07_1_기업도시토지단가조정(01_28)(1)_원주부하계산_Sales_Sales" xfId="5893" xr:uid="{00000000-0005-0000-0000-0000430D0000}"/>
    <cellStyle name="식_은행 - 원주기업도시Feasibility11_07_1_기업도시토지단가조정(01_28)(1)_원주부하계산_Sales_Sensitivity" xfId="7896" xr:uid="{00000000-0005-0000-0000-0000440D0000}"/>
    <cellStyle name="식_은행 - 원주기업도시Feasibility11_07_1_기업도시토지단가조정(01_28)(1)_원주부하계산_Sensitivity" xfId="7894" xr:uid="{00000000-0005-0000-0000-0000450D0000}"/>
    <cellStyle name="식_은행 - 원주기업도시Feasibility11_07_1_사업성분석기초자료(070129)" xfId="1867" xr:uid="{00000000-0005-0000-0000-0000460D0000}"/>
    <cellStyle name="식_은행 - 원주기업도시Feasibility11_07_1_사업성분석기초자료(070129)_CF" xfId="9900" xr:uid="{00000000-0005-0000-0000-0000470D0000}"/>
    <cellStyle name="식_은행 - 원주기업도시Feasibility11_07_1_사업성분석기초자료(070129)_Raw Data" xfId="1868" xr:uid="{00000000-0005-0000-0000-0000480D0000}"/>
    <cellStyle name="식_은행 - 원주기업도시Feasibility11_07_1_사업성분석기초자료(070129)_Raw Data_1" xfId="3891" xr:uid="{00000000-0005-0000-0000-0000490D0000}"/>
    <cellStyle name="식_은행 - 원주기업도시Feasibility11_07_1_사업성분석기초자료(070129)_Raw Data_CF" xfId="9901" xr:uid="{00000000-0005-0000-0000-00004A0D0000}"/>
    <cellStyle name="식_은행 - 원주기업도시Feasibility11_07_1_사업성분석기초자료(070129)_Raw Data_Raw Data" xfId="3892" xr:uid="{00000000-0005-0000-0000-00004B0D0000}"/>
    <cellStyle name="식_은행 - 원주기업도시Feasibility11_07_1_사업성분석기초자료(070129)_Raw Data_Sales" xfId="5895" xr:uid="{00000000-0005-0000-0000-00004C0D0000}"/>
    <cellStyle name="식_은행 - 원주기업도시Feasibility11_07_1_사업성분석기초자료(070129)_Raw Data_Sensitivity" xfId="7898" xr:uid="{00000000-0005-0000-0000-00004D0D0000}"/>
    <cellStyle name="식_은행 - 원주기업도시Feasibility11_07_1_사업성분석기초자료(070129)_Sales" xfId="1869" xr:uid="{00000000-0005-0000-0000-00004E0D0000}"/>
    <cellStyle name="식_은행 - 원주기업도시Feasibility11_07_1_사업성분석기초자료(070129)_Sales_1" xfId="5894" xr:uid="{00000000-0005-0000-0000-00004F0D0000}"/>
    <cellStyle name="식_은행 - 원주기업도시Feasibility11_07_1_사업성분석기초자료(070129)_Sales_CF" xfId="9902" xr:uid="{00000000-0005-0000-0000-0000500D0000}"/>
    <cellStyle name="식_은행 - 원주기업도시Feasibility11_07_1_사업성분석기초자료(070129)_Sales_Raw Data" xfId="3893" xr:uid="{00000000-0005-0000-0000-0000510D0000}"/>
    <cellStyle name="식_은행 - 원주기업도시Feasibility11_07_1_사업성분석기초자료(070129)_Sales_Sales" xfId="5896" xr:uid="{00000000-0005-0000-0000-0000520D0000}"/>
    <cellStyle name="식_은행 - 원주기업도시Feasibility11_07_1_사업성분석기초자료(070129)_Sales_Sensitivity" xfId="7899" xr:uid="{00000000-0005-0000-0000-0000530D0000}"/>
    <cellStyle name="식_은행 - 원주기업도시Feasibility11_07_1_사업성분석기초자료(070129)_Sensitivity" xfId="7897" xr:uid="{00000000-0005-0000-0000-0000540D0000}"/>
    <cellStyle name="식_은행 - 원주기업도시Feasibility11_07_1_사업성분석기초자료(070129)_원주기업도시 data(정리2)" xfId="1870" xr:uid="{00000000-0005-0000-0000-0000550D0000}"/>
    <cellStyle name="식_은행 - 원주기업도시Feasibility11_07_1_사업성분석기초자료(070129)_원주기업도시 data(정리2)_CF" xfId="9903" xr:uid="{00000000-0005-0000-0000-0000560D0000}"/>
    <cellStyle name="식_은행 - 원주기업도시Feasibility11_07_1_사업성분석기초자료(070129)_원주기업도시 data(정리2)_Raw Data" xfId="1871" xr:uid="{00000000-0005-0000-0000-0000570D0000}"/>
    <cellStyle name="식_은행 - 원주기업도시Feasibility11_07_1_사업성분석기초자료(070129)_원주기업도시 data(정리2)_Raw Data_1" xfId="3894" xr:uid="{00000000-0005-0000-0000-0000580D0000}"/>
    <cellStyle name="식_은행 - 원주기업도시Feasibility11_07_1_사업성분석기초자료(070129)_원주기업도시 data(정리2)_Raw Data_CF" xfId="9904" xr:uid="{00000000-0005-0000-0000-0000590D0000}"/>
    <cellStyle name="식_은행 - 원주기업도시Feasibility11_07_1_사업성분석기초자료(070129)_원주기업도시 data(정리2)_Raw Data_Raw Data" xfId="3895" xr:uid="{00000000-0005-0000-0000-00005A0D0000}"/>
    <cellStyle name="식_은행 - 원주기업도시Feasibility11_07_1_사업성분석기초자료(070129)_원주기업도시 data(정리2)_Raw Data_Sales" xfId="5898" xr:uid="{00000000-0005-0000-0000-00005B0D0000}"/>
    <cellStyle name="식_은행 - 원주기업도시Feasibility11_07_1_사업성분석기초자료(070129)_원주기업도시 data(정리2)_Raw Data_Sensitivity" xfId="7901" xr:uid="{00000000-0005-0000-0000-00005C0D0000}"/>
    <cellStyle name="식_은행 - 원주기업도시Feasibility11_07_1_사업성분석기초자료(070129)_원주기업도시 data(정리2)_Sales" xfId="1872" xr:uid="{00000000-0005-0000-0000-00005D0D0000}"/>
    <cellStyle name="식_은행 - 원주기업도시Feasibility11_07_1_사업성분석기초자료(070129)_원주기업도시 data(정리2)_Sales_1" xfId="5897" xr:uid="{00000000-0005-0000-0000-00005E0D0000}"/>
    <cellStyle name="식_은행 - 원주기업도시Feasibility11_07_1_사업성분석기초자료(070129)_원주기업도시 data(정리2)_Sales_CF" xfId="9905" xr:uid="{00000000-0005-0000-0000-00005F0D0000}"/>
    <cellStyle name="식_은행 - 원주기업도시Feasibility11_07_1_사업성분석기초자료(070129)_원주기업도시 data(정리2)_Sales_Raw Data" xfId="3896" xr:uid="{00000000-0005-0000-0000-0000600D0000}"/>
    <cellStyle name="식_은행 - 원주기업도시Feasibility11_07_1_사업성분석기초자료(070129)_원주기업도시 data(정리2)_Sales_Sales" xfId="5899" xr:uid="{00000000-0005-0000-0000-0000610D0000}"/>
    <cellStyle name="식_은행 - 원주기업도시Feasibility11_07_1_사업성분석기초자료(070129)_원주기업도시 data(정리2)_Sales_Sensitivity" xfId="7902" xr:uid="{00000000-0005-0000-0000-0000620D0000}"/>
    <cellStyle name="식_은행 - 원주기업도시Feasibility11_07_1_사업성분석기초자료(070129)_원주기업도시 data(정리2)_Sensitivity" xfId="7900" xr:uid="{00000000-0005-0000-0000-0000630D0000}"/>
    <cellStyle name="식_은행 - 원주기업도시Feasibility11_07_1_사업성분석기초자료(070129)_원주기업도시 data(정리2)_원주부하계산" xfId="1873" xr:uid="{00000000-0005-0000-0000-0000640D0000}"/>
    <cellStyle name="식_은행 - 원주기업도시Feasibility11_07_1_사업성분석기초자료(070129)_원주기업도시 data(정리2)_원주부하계산_CF" xfId="9906" xr:uid="{00000000-0005-0000-0000-0000650D0000}"/>
    <cellStyle name="식_은행 - 원주기업도시Feasibility11_07_1_사업성분석기초자료(070129)_원주기업도시 data(정리2)_원주부하계산_Raw Data" xfId="1874" xr:uid="{00000000-0005-0000-0000-0000660D0000}"/>
    <cellStyle name="식_은행 - 원주기업도시Feasibility11_07_1_사업성분석기초자료(070129)_원주기업도시 data(정리2)_원주부하계산_Raw Data_1" xfId="3897" xr:uid="{00000000-0005-0000-0000-0000670D0000}"/>
    <cellStyle name="식_은행 - 원주기업도시Feasibility11_07_1_사업성분석기초자료(070129)_원주기업도시 data(정리2)_원주부하계산_Raw Data_CF" xfId="9907" xr:uid="{00000000-0005-0000-0000-0000680D0000}"/>
    <cellStyle name="식_은행 - 원주기업도시Feasibility11_07_1_사업성분석기초자료(070129)_원주기업도시 data(정리2)_원주부하계산_Raw Data_Raw Data" xfId="3898" xr:uid="{00000000-0005-0000-0000-0000690D0000}"/>
    <cellStyle name="식_은행 - 원주기업도시Feasibility11_07_1_사업성분석기초자료(070129)_원주기업도시 data(정리2)_원주부하계산_Raw Data_Sales" xfId="5901" xr:uid="{00000000-0005-0000-0000-00006A0D0000}"/>
    <cellStyle name="식_은행 - 원주기업도시Feasibility11_07_1_사업성분석기초자료(070129)_원주기업도시 data(정리2)_원주부하계산_Raw Data_Sensitivity" xfId="7904" xr:uid="{00000000-0005-0000-0000-00006B0D0000}"/>
    <cellStyle name="식_은행 - 원주기업도시Feasibility11_07_1_사업성분석기초자료(070129)_원주기업도시 data(정리2)_원주부하계산_Sales" xfId="1875" xr:uid="{00000000-0005-0000-0000-00006C0D0000}"/>
    <cellStyle name="식_은행 - 원주기업도시Feasibility11_07_1_사업성분석기초자료(070129)_원주기업도시 data(정리2)_원주부하계산_Sales_1" xfId="5900" xr:uid="{00000000-0005-0000-0000-00006D0D0000}"/>
    <cellStyle name="식_은행 - 원주기업도시Feasibility11_07_1_사업성분석기초자료(070129)_원주기업도시 data(정리2)_원주부하계산_Sales_CF" xfId="9908" xr:uid="{00000000-0005-0000-0000-00006E0D0000}"/>
    <cellStyle name="식_은행 - 원주기업도시Feasibility11_07_1_사업성분석기초자료(070129)_원주기업도시 data(정리2)_원주부하계산_Sales_Raw Data" xfId="3899" xr:uid="{00000000-0005-0000-0000-00006F0D0000}"/>
    <cellStyle name="식_은행 - 원주기업도시Feasibility11_07_1_사업성분석기초자료(070129)_원주기업도시 data(정리2)_원주부하계산_Sales_Sales" xfId="5902" xr:uid="{00000000-0005-0000-0000-0000700D0000}"/>
    <cellStyle name="식_은행 - 원주기업도시Feasibility11_07_1_사업성분석기초자료(070129)_원주기업도시 data(정리2)_원주부하계산_Sales_Sensitivity" xfId="7905" xr:uid="{00000000-0005-0000-0000-0000710D0000}"/>
    <cellStyle name="식_은행 - 원주기업도시Feasibility11_07_1_사업성분석기초자료(070129)_원주기업도시 data(정리2)_원주부하계산_Sensitivity" xfId="7903" xr:uid="{00000000-0005-0000-0000-0000720D0000}"/>
    <cellStyle name="식_은행 - 원주기업도시Feasibility11_07_1_사업성분석기초자료(070129)_원주부하계산" xfId="1876" xr:uid="{00000000-0005-0000-0000-0000730D0000}"/>
    <cellStyle name="식_은행 - 원주기업도시Feasibility11_07_1_사업성분석기초자료(070129)_원주부하계산_CF" xfId="9909" xr:uid="{00000000-0005-0000-0000-0000740D0000}"/>
    <cellStyle name="식_은행 - 원주기업도시Feasibility11_07_1_사업성분석기초자료(070129)_원주부하계산_Raw Data" xfId="1877" xr:uid="{00000000-0005-0000-0000-0000750D0000}"/>
    <cellStyle name="식_은행 - 원주기업도시Feasibility11_07_1_사업성분석기초자료(070129)_원주부하계산_Raw Data_1" xfId="3900" xr:uid="{00000000-0005-0000-0000-0000760D0000}"/>
    <cellStyle name="식_은행 - 원주기업도시Feasibility11_07_1_사업성분석기초자료(070129)_원주부하계산_Raw Data_CF" xfId="9910" xr:uid="{00000000-0005-0000-0000-0000770D0000}"/>
    <cellStyle name="식_은행 - 원주기업도시Feasibility11_07_1_사업성분석기초자료(070129)_원주부하계산_Raw Data_Raw Data" xfId="3901" xr:uid="{00000000-0005-0000-0000-0000780D0000}"/>
    <cellStyle name="식_은행 - 원주기업도시Feasibility11_07_1_사업성분석기초자료(070129)_원주부하계산_Raw Data_Sales" xfId="5904" xr:uid="{00000000-0005-0000-0000-0000790D0000}"/>
    <cellStyle name="식_은행 - 원주기업도시Feasibility11_07_1_사업성분석기초자료(070129)_원주부하계산_Raw Data_Sensitivity" xfId="7907" xr:uid="{00000000-0005-0000-0000-00007A0D0000}"/>
    <cellStyle name="식_은행 - 원주기업도시Feasibility11_07_1_사업성분석기초자료(070129)_원주부하계산_Sales" xfId="1878" xr:uid="{00000000-0005-0000-0000-00007B0D0000}"/>
    <cellStyle name="식_은행 - 원주기업도시Feasibility11_07_1_사업성분석기초자료(070129)_원주부하계산_Sales_1" xfId="5903" xr:uid="{00000000-0005-0000-0000-00007C0D0000}"/>
    <cellStyle name="식_은행 - 원주기업도시Feasibility11_07_1_사업성분석기초자료(070129)_원주부하계산_Sales_CF" xfId="9911" xr:uid="{00000000-0005-0000-0000-00007D0D0000}"/>
    <cellStyle name="식_은행 - 원주기업도시Feasibility11_07_1_사업성분석기초자료(070129)_원주부하계산_Sales_Raw Data" xfId="3902" xr:uid="{00000000-0005-0000-0000-00007E0D0000}"/>
    <cellStyle name="식_은행 - 원주기업도시Feasibility11_07_1_사업성분석기초자료(070129)_원주부하계산_Sales_Sales" xfId="5905" xr:uid="{00000000-0005-0000-0000-00007F0D0000}"/>
    <cellStyle name="식_은행 - 원주기업도시Feasibility11_07_1_사업성분석기초자료(070129)_원주부하계산_Sales_Sensitivity" xfId="7908" xr:uid="{00000000-0005-0000-0000-0000800D0000}"/>
    <cellStyle name="식_은행 - 원주기업도시Feasibility11_07_1_사업성분석기초자료(070129)_원주부하계산_Sensitivity" xfId="7906" xr:uid="{00000000-0005-0000-0000-0000810D0000}"/>
    <cellStyle name="식_은행 - 원주기업도시Feasibility11_07_1_용지별분양가요청_01" xfId="1879" xr:uid="{00000000-0005-0000-0000-0000820D0000}"/>
    <cellStyle name="식_은행 - 원주기업도시Feasibility11_07_1_용지별분양가요청_01_CF" xfId="9912" xr:uid="{00000000-0005-0000-0000-0000830D0000}"/>
    <cellStyle name="식_은행 - 원주기업도시Feasibility11_07_1_용지별분양가요청_01_Raw Data" xfId="1880" xr:uid="{00000000-0005-0000-0000-0000840D0000}"/>
    <cellStyle name="식_은행 - 원주기업도시Feasibility11_07_1_용지별분양가요청_01_Raw Data_1" xfId="3903" xr:uid="{00000000-0005-0000-0000-0000850D0000}"/>
    <cellStyle name="식_은행 - 원주기업도시Feasibility11_07_1_용지별분양가요청_01_Raw Data_CF" xfId="9913" xr:uid="{00000000-0005-0000-0000-0000860D0000}"/>
    <cellStyle name="식_은행 - 원주기업도시Feasibility11_07_1_용지별분양가요청_01_Raw Data_Raw Data" xfId="3904" xr:uid="{00000000-0005-0000-0000-0000870D0000}"/>
    <cellStyle name="식_은행 - 원주기업도시Feasibility11_07_1_용지별분양가요청_01_Raw Data_Sales" xfId="5907" xr:uid="{00000000-0005-0000-0000-0000880D0000}"/>
    <cellStyle name="식_은행 - 원주기업도시Feasibility11_07_1_용지별분양가요청_01_Raw Data_Sensitivity" xfId="7910" xr:uid="{00000000-0005-0000-0000-0000890D0000}"/>
    <cellStyle name="식_은행 - 원주기업도시Feasibility11_07_1_용지별분양가요청_01_Sales" xfId="1881" xr:uid="{00000000-0005-0000-0000-00008A0D0000}"/>
    <cellStyle name="식_은행 - 원주기업도시Feasibility11_07_1_용지별분양가요청_01_Sales_1" xfId="5906" xr:uid="{00000000-0005-0000-0000-00008B0D0000}"/>
    <cellStyle name="식_은행 - 원주기업도시Feasibility11_07_1_용지별분양가요청_01_Sales_CF" xfId="9914" xr:uid="{00000000-0005-0000-0000-00008C0D0000}"/>
    <cellStyle name="식_은행 - 원주기업도시Feasibility11_07_1_용지별분양가요청_01_Sales_Raw Data" xfId="3905" xr:uid="{00000000-0005-0000-0000-00008D0D0000}"/>
    <cellStyle name="식_은행 - 원주기업도시Feasibility11_07_1_용지별분양가요청_01_Sales_Sales" xfId="5908" xr:uid="{00000000-0005-0000-0000-00008E0D0000}"/>
    <cellStyle name="식_은행 - 원주기업도시Feasibility11_07_1_용지별분양가요청_01_Sales_Sensitivity" xfId="7911" xr:uid="{00000000-0005-0000-0000-00008F0D0000}"/>
    <cellStyle name="식_은행 - 원주기업도시Feasibility11_07_1_용지별분양가요청_01_Sensitivity" xfId="7909" xr:uid="{00000000-0005-0000-0000-0000900D0000}"/>
    <cellStyle name="식_은행 - 원주기업도시Feasibility11_07_1_용지별분양가요청_01_원주기업도시 data(정리2)" xfId="1882" xr:uid="{00000000-0005-0000-0000-0000910D0000}"/>
    <cellStyle name="식_은행 - 원주기업도시Feasibility11_07_1_용지별분양가요청_01_원주기업도시 data(정리2)_CF" xfId="9915" xr:uid="{00000000-0005-0000-0000-0000920D0000}"/>
    <cellStyle name="식_은행 - 원주기업도시Feasibility11_07_1_용지별분양가요청_01_원주기업도시 data(정리2)_Raw Data" xfId="1883" xr:uid="{00000000-0005-0000-0000-0000930D0000}"/>
    <cellStyle name="식_은행 - 원주기업도시Feasibility11_07_1_용지별분양가요청_01_원주기업도시 data(정리2)_Raw Data_1" xfId="3906" xr:uid="{00000000-0005-0000-0000-0000940D0000}"/>
    <cellStyle name="식_은행 - 원주기업도시Feasibility11_07_1_용지별분양가요청_01_원주기업도시 data(정리2)_Raw Data_CF" xfId="9916" xr:uid="{00000000-0005-0000-0000-0000950D0000}"/>
    <cellStyle name="식_은행 - 원주기업도시Feasibility11_07_1_용지별분양가요청_01_원주기업도시 data(정리2)_Raw Data_Raw Data" xfId="3907" xr:uid="{00000000-0005-0000-0000-0000960D0000}"/>
    <cellStyle name="식_은행 - 원주기업도시Feasibility11_07_1_용지별분양가요청_01_원주기업도시 data(정리2)_Raw Data_Sales" xfId="5910" xr:uid="{00000000-0005-0000-0000-0000970D0000}"/>
    <cellStyle name="식_은행 - 원주기업도시Feasibility11_07_1_용지별분양가요청_01_원주기업도시 data(정리2)_Raw Data_Sensitivity" xfId="7913" xr:uid="{00000000-0005-0000-0000-0000980D0000}"/>
    <cellStyle name="식_은행 - 원주기업도시Feasibility11_07_1_용지별분양가요청_01_원주기업도시 data(정리2)_Sales" xfId="1884" xr:uid="{00000000-0005-0000-0000-0000990D0000}"/>
    <cellStyle name="식_은행 - 원주기업도시Feasibility11_07_1_용지별분양가요청_01_원주기업도시 data(정리2)_Sales_1" xfId="5909" xr:uid="{00000000-0005-0000-0000-00009A0D0000}"/>
    <cellStyle name="식_은행 - 원주기업도시Feasibility11_07_1_용지별분양가요청_01_원주기업도시 data(정리2)_Sales_CF" xfId="9917" xr:uid="{00000000-0005-0000-0000-00009B0D0000}"/>
    <cellStyle name="식_은행 - 원주기업도시Feasibility11_07_1_용지별분양가요청_01_원주기업도시 data(정리2)_Sales_Raw Data" xfId="3908" xr:uid="{00000000-0005-0000-0000-00009C0D0000}"/>
    <cellStyle name="식_은행 - 원주기업도시Feasibility11_07_1_용지별분양가요청_01_원주기업도시 data(정리2)_Sales_Sales" xfId="5911" xr:uid="{00000000-0005-0000-0000-00009D0D0000}"/>
    <cellStyle name="식_은행 - 원주기업도시Feasibility11_07_1_용지별분양가요청_01_원주기업도시 data(정리2)_Sales_Sensitivity" xfId="7914" xr:uid="{00000000-0005-0000-0000-00009E0D0000}"/>
    <cellStyle name="식_은행 - 원주기업도시Feasibility11_07_1_용지별분양가요청_01_원주기업도시 data(정리2)_Sensitivity" xfId="7912" xr:uid="{00000000-0005-0000-0000-00009F0D0000}"/>
    <cellStyle name="식_은행 - 원주기업도시Feasibility11_07_1_용지별분양가요청_01_원주기업도시 data(정리2)_원주부하계산" xfId="1885" xr:uid="{00000000-0005-0000-0000-0000A00D0000}"/>
    <cellStyle name="식_은행 - 원주기업도시Feasibility11_07_1_용지별분양가요청_01_원주기업도시 data(정리2)_원주부하계산_CF" xfId="9918" xr:uid="{00000000-0005-0000-0000-0000A10D0000}"/>
    <cellStyle name="식_은행 - 원주기업도시Feasibility11_07_1_용지별분양가요청_01_원주기업도시 data(정리2)_원주부하계산_Raw Data" xfId="1886" xr:uid="{00000000-0005-0000-0000-0000A20D0000}"/>
    <cellStyle name="식_은행 - 원주기업도시Feasibility11_07_1_용지별분양가요청_01_원주기업도시 data(정리2)_원주부하계산_Raw Data_1" xfId="3909" xr:uid="{00000000-0005-0000-0000-0000A30D0000}"/>
    <cellStyle name="식_은행 - 원주기업도시Feasibility11_07_1_용지별분양가요청_01_원주기업도시 data(정리2)_원주부하계산_Raw Data_CF" xfId="9919" xr:uid="{00000000-0005-0000-0000-0000A40D0000}"/>
    <cellStyle name="식_은행 - 원주기업도시Feasibility11_07_1_용지별분양가요청_01_원주기업도시 data(정리2)_원주부하계산_Raw Data_Raw Data" xfId="3910" xr:uid="{00000000-0005-0000-0000-0000A50D0000}"/>
    <cellStyle name="식_은행 - 원주기업도시Feasibility11_07_1_용지별분양가요청_01_원주기업도시 data(정리2)_원주부하계산_Raw Data_Sales" xfId="5913" xr:uid="{00000000-0005-0000-0000-0000A60D0000}"/>
    <cellStyle name="식_은행 - 원주기업도시Feasibility11_07_1_용지별분양가요청_01_원주기업도시 data(정리2)_원주부하계산_Raw Data_Sensitivity" xfId="7916" xr:uid="{00000000-0005-0000-0000-0000A70D0000}"/>
    <cellStyle name="식_은행 - 원주기업도시Feasibility11_07_1_용지별분양가요청_01_원주기업도시 data(정리2)_원주부하계산_Sales" xfId="1887" xr:uid="{00000000-0005-0000-0000-0000A80D0000}"/>
    <cellStyle name="식_은행 - 원주기업도시Feasibility11_07_1_용지별분양가요청_01_원주기업도시 data(정리2)_원주부하계산_Sales_1" xfId="5912" xr:uid="{00000000-0005-0000-0000-0000A90D0000}"/>
    <cellStyle name="식_은행 - 원주기업도시Feasibility11_07_1_용지별분양가요청_01_원주기업도시 data(정리2)_원주부하계산_Sales_CF" xfId="9920" xr:uid="{00000000-0005-0000-0000-0000AA0D0000}"/>
    <cellStyle name="식_은행 - 원주기업도시Feasibility11_07_1_용지별분양가요청_01_원주기업도시 data(정리2)_원주부하계산_Sales_Raw Data" xfId="3911" xr:uid="{00000000-0005-0000-0000-0000AB0D0000}"/>
    <cellStyle name="식_은행 - 원주기업도시Feasibility11_07_1_용지별분양가요청_01_원주기업도시 data(정리2)_원주부하계산_Sales_Sales" xfId="5914" xr:uid="{00000000-0005-0000-0000-0000AC0D0000}"/>
    <cellStyle name="식_은행 - 원주기업도시Feasibility11_07_1_용지별분양가요청_01_원주기업도시 data(정리2)_원주부하계산_Sales_Sensitivity" xfId="7917" xr:uid="{00000000-0005-0000-0000-0000AD0D0000}"/>
    <cellStyle name="식_은행 - 원주기업도시Feasibility11_07_1_용지별분양가요청_01_원주기업도시 data(정리2)_원주부하계산_Sensitivity" xfId="7915" xr:uid="{00000000-0005-0000-0000-0000AE0D0000}"/>
    <cellStyle name="식_은행 - 원주기업도시Feasibility11_07_1_용지별분양가요청_01_원주부하계산" xfId="1888" xr:uid="{00000000-0005-0000-0000-0000AF0D0000}"/>
    <cellStyle name="식_은행 - 원주기업도시Feasibility11_07_1_용지별분양가요청_01_원주부하계산_CF" xfId="9921" xr:uid="{00000000-0005-0000-0000-0000B00D0000}"/>
    <cellStyle name="식_은행 - 원주기업도시Feasibility11_07_1_용지별분양가요청_01_원주부하계산_Raw Data" xfId="1889" xr:uid="{00000000-0005-0000-0000-0000B10D0000}"/>
    <cellStyle name="식_은행 - 원주기업도시Feasibility11_07_1_용지별분양가요청_01_원주부하계산_Raw Data_1" xfId="3912" xr:uid="{00000000-0005-0000-0000-0000B20D0000}"/>
    <cellStyle name="식_은행 - 원주기업도시Feasibility11_07_1_용지별분양가요청_01_원주부하계산_Raw Data_CF" xfId="9922" xr:uid="{00000000-0005-0000-0000-0000B30D0000}"/>
    <cellStyle name="식_은행 - 원주기업도시Feasibility11_07_1_용지별분양가요청_01_원주부하계산_Raw Data_Raw Data" xfId="3913" xr:uid="{00000000-0005-0000-0000-0000B40D0000}"/>
    <cellStyle name="식_은행 - 원주기업도시Feasibility11_07_1_용지별분양가요청_01_원주부하계산_Raw Data_Sales" xfId="5916" xr:uid="{00000000-0005-0000-0000-0000B50D0000}"/>
    <cellStyle name="식_은행 - 원주기업도시Feasibility11_07_1_용지별분양가요청_01_원주부하계산_Raw Data_Sensitivity" xfId="7919" xr:uid="{00000000-0005-0000-0000-0000B60D0000}"/>
    <cellStyle name="식_은행 - 원주기업도시Feasibility11_07_1_용지별분양가요청_01_원주부하계산_Sales" xfId="1890" xr:uid="{00000000-0005-0000-0000-0000B70D0000}"/>
    <cellStyle name="식_은행 - 원주기업도시Feasibility11_07_1_용지별분양가요청_01_원주부하계산_Sales_1" xfId="5915" xr:uid="{00000000-0005-0000-0000-0000B80D0000}"/>
    <cellStyle name="식_은행 - 원주기업도시Feasibility11_07_1_용지별분양가요청_01_원주부하계산_Sales_CF" xfId="9923" xr:uid="{00000000-0005-0000-0000-0000B90D0000}"/>
    <cellStyle name="식_은행 - 원주기업도시Feasibility11_07_1_용지별분양가요청_01_원주부하계산_Sales_Raw Data" xfId="3914" xr:uid="{00000000-0005-0000-0000-0000BA0D0000}"/>
    <cellStyle name="식_은행 - 원주기업도시Feasibility11_07_1_용지별분양가요청_01_원주부하계산_Sales_Sales" xfId="5917" xr:uid="{00000000-0005-0000-0000-0000BB0D0000}"/>
    <cellStyle name="식_은행 - 원주기업도시Feasibility11_07_1_용지별분양가요청_01_원주부하계산_Sales_Sensitivity" xfId="7920" xr:uid="{00000000-0005-0000-0000-0000BC0D0000}"/>
    <cellStyle name="식_은행 - 원주기업도시Feasibility11_07_1_용지별분양가요청_01_원주부하계산_Sensitivity" xfId="7918" xr:uid="{00000000-0005-0000-0000-0000BD0D0000}"/>
    <cellStyle name="식_은행 - 원주기업도시Feasibility11_07_1_원주기업도시 data(정리2)" xfId="1891" xr:uid="{00000000-0005-0000-0000-0000BE0D0000}"/>
    <cellStyle name="식_은행 - 원주기업도시Feasibility11_07_1_원주기업도시 data(정리2)_CF" xfId="9924" xr:uid="{00000000-0005-0000-0000-0000BF0D0000}"/>
    <cellStyle name="식_은행 - 원주기업도시Feasibility11_07_1_원주기업도시 data(정리2)_Raw Data" xfId="1892" xr:uid="{00000000-0005-0000-0000-0000C00D0000}"/>
    <cellStyle name="식_은행 - 원주기업도시Feasibility11_07_1_원주기업도시 data(정리2)_Raw Data_1" xfId="3915" xr:uid="{00000000-0005-0000-0000-0000C10D0000}"/>
    <cellStyle name="식_은행 - 원주기업도시Feasibility11_07_1_원주기업도시 data(정리2)_Raw Data_CF" xfId="9925" xr:uid="{00000000-0005-0000-0000-0000C20D0000}"/>
    <cellStyle name="식_은행 - 원주기업도시Feasibility11_07_1_원주기업도시 data(정리2)_Raw Data_Raw Data" xfId="3916" xr:uid="{00000000-0005-0000-0000-0000C30D0000}"/>
    <cellStyle name="식_은행 - 원주기업도시Feasibility11_07_1_원주기업도시 data(정리2)_Raw Data_Sales" xfId="5919" xr:uid="{00000000-0005-0000-0000-0000C40D0000}"/>
    <cellStyle name="식_은행 - 원주기업도시Feasibility11_07_1_원주기업도시 data(정리2)_Raw Data_Sensitivity" xfId="7922" xr:uid="{00000000-0005-0000-0000-0000C50D0000}"/>
    <cellStyle name="식_은행 - 원주기업도시Feasibility11_07_1_원주기업도시 data(정리2)_Sales" xfId="1893" xr:uid="{00000000-0005-0000-0000-0000C60D0000}"/>
    <cellStyle name="식_은행 - 원주기업도시Feasibility11_07_1_원주기업도시 data(정리2)_Sales_1" xfId="5918" xr:uid="{00000000-0005-0000-0000-0000C70D0000}"/>
    <cellStyle name="식_은행 - 원주기업도시Feasibility11_07_1_원주기업도시 data(정리2)_Sales_CF" xfId="9926" xr:uid="{00000000-0005-0000-0000-0000C80D0000}"/>
    <cellStyle name="식_은행 - 원주기업도시Feasibility11_07_1_원주기업도시 data(정리2)_Sales_Raw Data" xfId="3917" xr:uid="{00000000-0005-0000-0000-0000C90D0000}"/>
    <cellStyle name="식_은행 - 원주기업도시Feasibility11_07_1_원주기업도시 data(정리2)_Sales_Sales" xfId="5920" xr:uid="{00000000-0005-0000-0000-0000CA0D0000}"/>
    <cellStyle name="식_은행 - 원주기업도시Feasibility11_07_1_원주기업도시 data(정리2)_Sales_Sensitivity" xfId="7923" xr:uid="{00000000-0005-0000-0000-0000CB0D0000}"/>
    <cellStyle name="식_은행 - 원주기업도시Feasibility11_07_1_원주기업도시 data(정리2)_Sensitivity" xfId="7921" xr:uid="{00000000-0005-0000-0000-0000CC0D0000}"/>
    <cellStyle name="식_은행 - 원주기업도시Feasibility11_07_1_원주기업도시 data(정리2)_원주부하계산" xfId="1894" xr:uid="{00000000-0005-0000-0000-0000CD0D0000}"/>
    <cellStyle name="식_은행 - 원주기업도시Feasibility11_07_1_원주기업도시 data(정리2)_원주부하계산_CF" xfId="9927" xr:uid="{00000000-0005-0000-0000-0000CE0D0000}"/>
    <cellStyle name="식_은행 - 원주기업도시Feasibility11_07_1_원주기업도시 data(정리2)_원주부하계산_Raw Data" xfId="1895" xr:uid="{00000000-0005-0000-0000-0000CF0D0000}"/>
    <cellStyle name="식_은행 - 원주기업도시Feasibility11_07_1_원주기업도시 data(정리2)_원주부하계산_Raw Data_1" xfId="3918" xr:uid="{00000000-0005-0000-0000-0000D00D0000}"/>
    <cellStyle name="식_은행 - 원주기업도시Feasibility11_07_1_원주기업도시 data(정리2)_원주부하계산_Raw Data_CF" xfId="9928" xr:uid="{00000000-0005-0000-0000-0000D10D0000}"/>
    <cellStyle name="식_은행 - 원주기업도시Feasibility11_07_1_원주기업도시 data(정리2)_원주부하계산_Raw Data_Raw Data" xfId="3919" xr:uid="{00000000-0005-0000-0000-0000D20D0000}"/>
    <cellStyle name="식_은행 - 원주기업도시Feasibility11_07_1_원주기업도시 data(정리2)_원주부하계산_Raw Data_Sales" xfId="5922" xr:uid="{00000000-0005-0000-0000-0000D30D0000}"/>
    <cellStyle name="식_은행 - 원주기업도시Feasibility11_07_1_원주기업도시 data(정리2)_원주부하계산_Raw Data_Sensitivity" xfId="7925" xr:uid="{00000000-0005-0000-0000-0000D40D0000}"/>
    <cellStyle name="식_은행 - 원주기업도시Feasibility11_07_1_원주기업도시 data(정리2)_원주부하계산_Sales" xfId="1896" xr:uid="{00000000-0005-0000-0000-0000D50D0000}"/>
    <cellStyle name="식_은행 - 원주기업도시Feasibility11_07_1_원주기업도시 data(정리2)_원주부하계산_Sales_1" xfId="5921" xr:uid="{00000000-0005-0000-0000-0000D60D0000}"/>
    <cellStyle name="식_은행 - 원주기업도시Feasibility11_07_1_원주기업도시 data(정리2)_원주부하계산_Sales_CF" xfId="9929" xr:uid="{00000000-0005-0000-0000-0000D70D0000}"/>
    <cellStyle name="식_은행 - 원주기업도시Feasibility11_07_1_원주기업도시 data(정리2)_원주부하계산_Sales_Raw Data" xfId="3920" xr:uid="{00000000-0005-0000-0000-0000D80D0000}"/>
    <cellStyle name="식_은행 - 원주기업도시Feasibility11_07_1_원주기업도시 data(정리2)_원주부하계산_Sales_Sales" xfId="5923" xr:uid="{00000000-0005-0000-0000-0000D90D0000}"/>
    <cellStyle name="식_은행 - 원주기업도시Feasibility11_07_1_원주기업도시 data(정리2)_원주부하계산_Sales_Sensitivity" xfId="7926" xr:uid="{00000000-0005-0000-0000-0000DA0D0000}"/>
    <cellStyle name="식_은행 - 원주기업도시Feasibility11_07_1_원주기업도시 data(정리2)_원주부하계산_Sensitivity" xfId="7924" xr:uid="{00000000-0005-0000-0000-0000DB0D0000}"/>
    <cellStyle name="식_은행 - 원주기업도시Feasibility11_07_1_원주부하계산" xfId="1897" xr:uid="{00000000-0005-0000-0000-0000DC0D0000}"/>
    <cellStyle name="식_은행 - 원주기업도시Feasibility11_07_1_원주부하계산_CF" xfId="9930" xr:uid="{00000000-0005-0000-0000-0000DD0D0000}"/>
    <cellStyle name="식_은행 - 원주기업도시Feasibility11_07_1_원주부하계산_Raw Data" xfId="1898" xr:uid="{00000000-0005-0000-0000-0000DE0D0000}"/>
    <cellStyle name="식_은행 - 원주기업도시Feasibility11_07_1_원주부하계산_Raw Data_1" xfId="3921" xr:uid="{00000000-0005-0000-0000-0000DF0D0000}"/>
    <cellStyle name="식_은행 - 원주기업도시Feasibility11_07_1_원주부하계산_Raw Data_CF" xfId="9931" xr:uid="{00000000-0005-0000-0000-0000E00D0000}"/>
    <cellStyle name="식_은행 - 원주기업도시Feasibility11_07_1_원주부하계산_Raw Data_Raw Data" xfId="3922" xr:uid="{00000000-0005-0000-0000-0000E10D0000}"/>
    <cellStyle name="식_은행 - 원주기업도시Feasibility11_07_1_원주부하계산_Raw Data_Sales" xfId="5925" xr:uid="{00000000-0005-0000-0000-0000E20D0000}"/>
    <cellStyle name="식_은행 - 원주기업도시Feasibility11_07_1_원주부하계산_Raw Data_Sensitivity" xfId="7928" xr:uid="{00000000-0005-0000-0000-0000E30D0000}"/>
    <cellStyle name="식_은행 - 원주기업도시Feasibility11_07_1_원주부하계산_Sales" xfId="1899" xr:uid="{00000000-0005-0000-0000-0000E40D0000}"/>
    <cellStyle name="식_은행 - 원주기업도시Feasibility11_07_1_원주부하계산_Sales_1" xfId="5924" xr:uid="{00000000-0005-0000-0000-0000E50D0000}"/>
    <cellStyle name="식_은행 - 원주기업도시Feasibility11_07_1_원주부하계산_Sales_CF" xfId="9932" xr:uid="{00000000-0005-0000-0000-0000E60D0000}"/>
    <cellStyle name="식_은행 - 원주기업도시Feasibility11_07_1_원주부하계산_Sales_Raw Data" xfId="3923" xr:uid="{00000000-0005-0000-0000-0000E70D0000}"/>
    <cellStyle name="식_은행 - 원주기업도시Feasibility11_07_1_원주부하계산_Sales_Sales" xfId="5926" xr:uid="{00000000-0005-0000-0000-0000E80D0000}"/>
    <cellStyle name="식_은행 - 원주기업도시Feasibility11_07_1_원주부하계산_Sales_Sensitivity" xfId="7929" xr:uid="{00000000-0005-0000-0000-0000E90D0000}"/>
    <cellStyle name="식_은행 - 원주기업도시Feasibility11_07_1_원주부하계산_Sensitivity" xfId="7927" xr:uid="{00000000-0005-0000-0000-0000EA0D0000}"/>
    <cellStyle name="식_은행 - 원주기업도시Feasibility11_07_1_은행 - 원주기업도시Feasibility11_07_3" xfId="1900" xr:uid="{00000000-0005-0000-0000-0000EB0D0000}"/>
    <cellStyle name="식_은행 - 원주기업도시Feasibility11_07_1_은행 - 원주기업도시Feasibility11_07_3_CF" xfId="9933" xr:uid="{00000000-0005-0000-0000-0000EC0D0000}"/>
    <cellStyle name="식_은행 - 원주기업도시Feasibility11_07_1_은행 - 원주기업도시Feasibility11_07_3_Raw Data" xfId="1901" xr:uid="{00000000-0005-0000-0000-0000ED0D0000}"/>
    <cellStyle name="식_은행 - 원주기업도시Feasibility11_07_1_은행 - 원주기업도시Feasibility11_07_3_Raw Data_1" xfId="3924" xr:uid="{00000000-0005-0000-0000-0000EE0D0000}"/>
    <cellStyle name="식_은행 - 원주기업도시Feasibility11_07_1_은행 - 원주기업도시Feasibility11_07_3_Raw Data_CF" xfId="9934" xr:uid="{00000000-0005-0000-0000-0000EF0D0000}"/>
    <cellStyle name="식_은행 - 원주기업도시Feasibility11_07_1_은행 - 원주기업도시Feasibility11_07_3_Raw Data_Raw Data" xfId="3925" xr:uid="{00000000-0005-0000-0000-0000F00D0000}"/>
    <cellStyle name="식_은행 - 원주기업도시Feasibility11_07_1_은행 - 원주기업도시Feasibility11_07_3_Raw Data_Sales" xfId="5928" xr:uid="{00000000-0005-0000-0000-0000F10D0000}"/>
    <cellStyle name="식_은행 - 원주기업도시Feasibility11_07_1_은행 - 원주기업도시Feasibility11_07_3_Raw Data_Sensitivity" xfId="7931" xr:uid="{00000000-0005-0000-0000-0000F20D0000}"/>
    <cellStyle name="식_은행 - 원주기업도시Feasibility11_07_1_은행 - 원주기업도시Feasibility11_07_3_Sales" xfId="1902" xr:uid="{00000000-0005-0000-0000-0000F30D0000}"/>
    <cellStyle name="식_은행 - 원주기업도시Feasibility11_07_1_은행 - 원주기업도시Feasibility11_07_3_Sales_1" xfId="5927" xr:uid="{00000000-0005-0000-0000-0000F40D0000}"/>
    <cellStyle name="식_은행 - 원주기업도시Feasibility11_07_1_은행 - 원주기업도시Feasibility11_07_3_Sales_CF" xfId="9935" xr:uid="{00000000-0005-0000-0000-0000F50D0000}"/>
    <cellStyle name="식_은행 - 원주기업도시Feasibility11_07_1_은행 - 원주기업도시Feasibility11_07_3_Sales_Raw Data" xfId="3926" xr:uid="{00000000-0005-0000-0000-0000F60D0000}"/>
    <cellStyle name="식_은행 - 원주기업도시Feasibility11_07_1_은행 - 원주기업도시Feasibility11_07_3_Sales_Sales" xfId="5929" xr:uid="{00000000-0005-0000-0000-0000F70D0000}"/>
    <cellStyle name="식_은행 - 원주기업도시Feasibility11_07_1_은행 - 원주기업도시Feasibility11_07_3_Sales_Sensitivity" xfId="7932" xr:uid="{00000000-0005-0000-0000-0000F80D0000}"/>
    <cellStyle name="식_은행 - 원주기업도시Feasibility11_07_1_은행 - 원주기업도시Feasibility11_07_3_Sensitivity" xfId="7930" xr:uid="{00000000-0005-0000-0000-0000F90D0000}"/>
    <cellStyle name="식_은행 - 원주기업도시Feasibility11_07_1_은행 - 원주기업도시Feasibility11_07_3_원주기업도시 data(정리2)" xfId="1903" xr:uid="{00000000-0005-0000-0000-0000FA0D0000}"/>
    <cellStyle name="식_은행 - 원주기업도시Feasibility11_07_1_은행 - 원주기업도시Feasibility11_07_3_원주기업도시 data(정리2)_CF" xfId="9936" xr:uid="{00000000-0005-0000-0000-0000FB0D0000}"/>
    <cellStyle name="식_은행 - 원주기업도시Feasibility11_07_1_은행 - 원주기업도시Feasibility11_07_3_원주기업도시 data(정리2)_Raw Data" xfId="1904" xr:uid="{00000000-0005-0000-0000-0000FC0D0000}"/>
    <cellStyle name="식_은행 - 원주기업도시Feasibility11_07_1_은행 - 원주기업도시Feasibility11_07_3_원주기업도시 data(정리2)_Raw Data_1" xfId="3927" xr:uid="{00000000-0005-0000-0000-0000FD0D0000}"/>
    <cellStyle name="식_은행 - 원주기업도시Feasibility11_07_1_은행 - 원주기업도시Feasibility11_07_3_원주기업도시 data(정리2)_Raw Data_CF" xfId="9937" xr:uid="{00000000-0005-0000-0000-0000FE0D0000}"/>
    <cellStyle name="식_은행 - 원주기업도시Feasibility11_07_1_은행 - 원주기업도시Feasibility11_07_3_원주기업도시 data(정리2)_Raw Data_Raw Data" xfId="3928" xr:uid="{00000000-0005-0000-0000-0000FF0D0000}"/>
    <cellStyle name="식_은행 - 원주기업도시Feasibility11_07_1_은행 - 원주기업도시Feasibility11_07_3_원주기업도시 data(정리2)_Raw Data_Sales" xfId="5931" xr:uid="{00000000-0005-0000-0000-0000000E0000}"/>
    <cellStyle name="식_은행 - 원주기업도시Feasibility11_07_1_은행 - 원주기업도시Feasibility11_07_3_원주기업도시 data(정리2)_Raw Data_Sensitivity" xfId="7934" xr:uid="{00000000-0005-0000-0000-0000010E0000}"/>
    <cellStyle name="식_은행 - 원주기업도시Feasibility11_07_1_은행 - 원주기업도시Feasibility11_07_3_원주기업도시 data(정리2)_Sales" xfId="1905" xr:uid="{00000000-0005-0000-0000-0000020E0000}"/>
    <cellStyle name="식_은행 - 원주기업도시Feasibility11_07_1_은행 - 원주기업도시Feasibility11_07_3_원주기업도시 data(정리2)_Sales_1" xfId="5930" xr:uid="{00000000-0005-0000-0000-0000030E0000}"/>
    <cellStyle name="식_은행 - 원주기업도시Feasibility11_07_1_은행 - 원주기업도시Feasibility11_07_3_원주기업도시 data(정리2)_Sales_CF" xfId="9938" xr:uid="{00000000-0005-0000-0000-0000040E0000}"/>
    <cellStyle name="식_은행 - 원주기업도시Feasibility11_07_1_은행 - 원주기업도시Feasibility11_07_3_원주기업도시 data(정리2)_Sales_Raw Data" xfId="3929" xr:uid="{00000000-0005-0000-0000-0000050E0000}"/>
    <cellStyle name="식_은행 - 원주기업도시Feasibility11_07_1_은행 - 원주기업도시Feasibility11_07_3_원주기업도시 data(정리2)_Sales_Sales" xfId="5932" xr:uid="{00000000-0005-0000-0000-0000060E0000}"/>
    <cellStyle name="식_은행 - 원주기업도시Feasibility11_07_1_은행 - 원주기업도시Feasibility11_07_3_원주기업도시 data(정리2)_Sales_Sensitivity" xfId="7935" xr:uid="{00000000-0005-0000-0000-0000070E0000}"/>
    <cellStyle name="식_은행 - 원주기업도시Feasibility11_07_1_은행 - 원주기업도시Feasibility11_07_3_원주기업도시 data(정리2)_Sensitivity" xfId="7933" xr:uid="{00000000-0005-0000-0000-0000080E0000}"/>
    <cellStyle name="식_은행 - 원주기업도시Feasibility11_07_1_은행 - 원주기업도시Feasibility11_07_3_원주기업도시 data(정리2)_원주부하계산" xfId="1906" xr:uid="{00000000-0005-0000-0000-0000090E0000}"/>
    <cellStyle name="식_은행 - 원주기업도시Feasibility11_07_1_은행 - 원주기업도시Feasibility11_07_3_원주기업도시 data(정리2)_원주부하계산_CF" xfId="9939" xr:uid="{00000000-0005-0000-0000-00000A0E0000}"/>
    <cellStyle name="식_은행 - 원주기업도시Feasibility11_07_1_은행 - 원주기업도시Feasibility11_07_3_원주기업도시 data(정리2)_원주부하계산_Raw Data" xfId="1907" xr:uid="{00000000-0005-0000-0000-00000B0E0000}"/>
    <cellStyle name="식_은행 - 원주기업도시Feasibility11_07_1_은행 - 원주기업도시Feasibility11_07_3_원주기업도시 data(정리2)_원주부하계산_Raw Data_1" xfId="3930" xr:uid="{00000000-0005-0000-0000-00000C0E0000}"/>
    <cellStyle name="식_은행 - 원주기업도시Feasibility11_07_1_은행 - 원주기업도시Feasibility11_07_3_원주기업도시 data(정리2)_원주부하계산_Raw Data_CF" xfId="9940" xr:uid="{00000000-0005-0000-0000-00000D0E0000}"/>
    <cellStyle name="식_은행 - 원주기업도시Feasibility11_07_1_은행 - 원주기업도시Feasibility11_07_3_원주기업도시 data(정리2)_원주부하계산_Raw Data_Raw Data" xfId="3931" xr:uid="{00000000-0005-0000-0000-00000E0E0000}"/>
    <cellStyle name="식_은행 - 원주기업도시Feasibility11_07_1_은행 - 원주기업도시Feasibility11_07_3_원주기업도시 data(정리2)_원주부하계산_Raw Data_Sales" xfId="5934" xr:uid="{00000000-0005-0000-0000-00000F0E0000}"/>
    <cellStyle name="식_은행 - 원주기업도시Feasibility11_07_1_은행 - 원주기업도시Feasibility11_07_3_원주기업도시 data(정리2)_원주부하계산_Raw Data_Sensitivity" xfId="7937" xr:uid="{00000000-0005-0000-0000-0000100E0000}"/>
    <cellStyle name="식_은행 - 원주기업도시Feasibility11_07_1_은행 - 원주기업도시Feasibility11_07_3_원주기업도시 data(정리2)_원주부하계산_Sales" xfId="1908" xr:uid="{00000000-0005-0000-0000-0000110E0000}"/>
    <cellStyle name="식_은행 - 원주기업도시Feasibility11_07_1_은행 - 원주기업도시Feasibility11_07_3_원주기업도시 data(정리2)_원주부하계산_Sales_1" xfId="5933" xr:uid="{00000000-0005-0000-0000-0000120E0000}"/>
    <cellStyle name="식_은행 - 원주기업도시Feasibility11_07_1_은행 - 원주기업도시Feasibility11_07_3_원주기업도시 data(정리2)_원주부하계산_Sales_CF" xfId="9941" xr:uid="{00000000-0005-0000-0000-0000130E0000}"/>
    <cellStyle name="식_은행 - 원주기업도시Feasibility11_07_1_은행 - 원주기업도시Feasibility11_07_3_원주기업도시 data(정리2)_원주부하계산_Sales_Raw Data" xfId="3932" xr:uid="{00000000-0005-0000-0000-0000140E0000}"/>
    <cellStyle name="식_은행 - 원주기업도시Feasibility11_07_1_은행 - 원주기업도시Feasibility11_07_3_원주기업도시 data(정리2)_원주부하계산_Sales_Sales" xfId="5935" xr:uid="{00000000-0005-0000-0000-0000150E0000}"/>
    <cellStyle name="식_은행 - 원주기업도시Feasibility11_07_1_은행 - 원주기업도시Feasibility11_07_3_원주기업도시 data(정리2)_원주부하계산_Sales_Sensitivity" xfId="7938" xr:uid="{00000000-0005-0000-0000-0000160E0000}"/>
    <cellStyle name="식_은행 - 원주기업도시Feasibility11_07_1_은행 - 원주기업도시Feasibility11_07_3_원주기업도시 data(정리2)_원주부하계산_Sensitivity" xfId="7936" xr:uid="{00000000-0005-0000-0000-0000170E0000}"/>
    <cellStyle name="식_은행 - 원주기업도시Feasibility11_07_1_은행 - 원주기업도시Feasibility11_07_3_원주부하계산" xfId="1909" xr:uid="{00000000-0005-0000-0000-0000180E0000}"/>
    <cellStyle name="식_은행 - 원주기업도시Feasibility11_07_1_은행 - 원주기업도시Feasibility11_07_3_원주부하계산_CF" xfId="9942" xr:uid="{00000000-0005-0000-0000-0000190E0000}"/>
    <cellStyle name="식_은행 - 원주기업도시Feasibility11_07_1_은행 - 원주기업도시Feasibility11_07_3_원주부하계산_Raw Data" xfId="1910" xr:uid="{00000000-0005-0000-0000-00001A0E0000}"/>
    <cellStyle name="식_은행 - 원주기업도시Feasibility11_07_1_은행 - 원주기업도시Feasibility11_07_3_원주부하계산_Raw Data_1" xfId="3933" xr:uid="{00000000-0005-0000-0000-00001B0E0000}"/>
    <cellStyle name="식_은행 - 원주기업도시Feasibility11_07_1_은행 - 원주기업도시Feasibility11_07_3_원주부하계산_Raw Data_CF" xfId="9943" xr:uid="{00000000-0005-0000-0000-00001C0E0000}"/>
    <cellStyle name="식_은행 - 원주기업도시Feasibility11_07_1_은행 - 원주기업도시Feasibility11_07_3_원주부하계산_Raw Data_Raw Data" xfId="3934" xr:uid="{00000000-0005-0000-0000-00001D0E0000}"/>
    <cellStyle name="식_은행 - 원주기업도시Feasibility11_07_1_은행 - 원주기업도시Feasibility11_07_3_원주부하계산_Raw Data_Sales" xfId="5937" xr:uid="{00000000-0005-0000-0000-00001E0E0000}"/>
    <cellStyle name="식_은행 - 원주기업도시Feasibility11_07_1_은행 - 원주기업도시Feasibility11_07_3_원주부하계산_Raw Data_Sensitivity" xfId="7940" xr:uid="{00000000-0005-0000-0000-00001F0E0000}"/>
    <cellStyle name="식_은행 - 원주기업도시Feasibility11_07_1_은행 - 원주기업도시Feasibility11_07_3_원주부하계산_Sales" xfId="1911" xr:uid="{00000000-0005-0000-0000-0000200E0000}"/>
    <cellStyle name="식_은행 - 원주기업도시Feasibility11_07_1_은행 - 원주기업도시Feasibility11_07_3_원주부하계산_Sales_1" xfId="5936" xr:uid="{00000000-0005-0000-0000-0000210E0000}"/>
    <cellStyle name="식_은행 - 원주기업도시Feasibility11_07_1_은행 - 원주기업도시Feasibility11_07_3_원주부하계산_Sales_CF" xfId="9944" xr:uid="{00000000-0005-0000-0000-0000220E0000}"/>
    <cellStyle name="식_은행 - 원주기업도시Feasibility11_07_1_은행 - 원주기업도시Feasibility11_07_3_원주부하계산_Sales_Raw Data" xfId="3935" xr:uid="{00000000-0005-0000-0000-0000230E0000}"/>
    <cellStyle name="식_은행 - 원주기업도시Feasibility11_07_1_은행 - 원주기업도시Feasibility11_07_3_원주부하계산_Sales_Sales" xfId="5938" xr:uid="{00000000-0005-0000-0000-0000240E0000}"/>
    <cellStyle name="식_은행 - 원주기업도시Feasibility11_07_1_은행 - 원주기업도시Feasibility11_07_3_원주부하계산_Sales_Sensitivity" xfId="7941" xr:uid="{00000000-0005-0000-0000-0000250E0000}"/>
    <cellStyle name="식_은행 - 원주기업도시Feasibility11_07_1_은행 - 원주기업도시Feasibility11_07_3_원주부하계산_Sensitivity" xfId="7939" xr:uid="{00000000-0005-0000-0000-0000260E0000}"/>
    <cellStyle name="식_재무모델" xfId="750" xr:uid="{00000000-0005-0000-0000-0000270E0000}"/>
    <cellStyle name="식_재무모델 2" xfId="12778" xr:uid="{00000000-0005-0000-0000-0000280E0000}"/>
    <cellStyle name="식_재무모델 3" xfId="11974" xr:uid="{00000000-0005-0000-0000-0000290E0000}"/>
    <cellStyle name="식_재무모델0626" xfId="751" xr:uid="{00000000-0005-0000-0000-00002A0E0000}"/>
    <cellStyle name="식_재무모델0626 2" xfId="12779" xr:uid="{00000000-0005-0000-0000-00002B0E0000}"/>
    <cellStyle name="식_재무모델0626 3" xfId="11975" xr:uid="{00000000-0005-0000-0000-00002C0E0000}"/>
    <cellStyle name="식_재무모델1안(정부제출사업자용)" xfId="752" xr:uid="{00000000-0005-0000-0000-00002D0E0000}"/>
    <cellStyle name="식_재무모델1안(정부제출사업자용) 2" xfId="12780" xr:uid="{00000000-0005-0000-0000-00002E0E0000}"/>
    <cellStyle name="식_재무모델1안(정부제출사업자용) 3" xfId="11976" xr:uid="{00000000-0005-0000-0000-00002F0E0000}"/>
    <cellStyle name="식_재무모델1안최종0708-2" xfId="753" xr:uid="{00000000-0005-0000-0000-0000300E0000}"/>
    <cellStyle name="식_재무모델1안최종0708-2 2" xfId="12781" xr:uid="{00000000-0005-0000-0000-0000310E0000}"/>
    <cellStyle name="식_재무모델1안최종0708-2 3" xfId="11977" xr:uid="{00000000-0005-0000-0000-0000320E0000}"/>
    <cellStyle name="식_재무분석보고서 표지" xfId="754" xr:uid="{00000000-0005-0000-0000-0000330E0000}"/>
    <cellStyle name="식_재무분석보고서 표지 2" xfId="12782" xr:uid="{00000000-0005-0000-0000-0000340E0000}"/>
    <cellStyle name="식_재무분석보고서 표지 3" xfId="11978" xr:uid="{00000000-0005-0000-0000-0000350E0000}"/>
    <cellStyle name="식_재무분석보고서 표지_평가점수(인천BTL2인)0323VER2" xfId="755" xr:uid="{00000000-0005-0000-0000-0000360E0000}"/>
    <cellStyle name="식_재무분석보고서 표지_평가점수(인천BTL2인)0323VER2 2" xfId="12783" xr:uid="{00000000-0005-0000-0000-0000370E0000}"/>
    <cellStyle name="식_재무분석보고서 표지_평가점수(인천BTL2인)0323VER2 3" xfId="11979" xr:uid="{00000000-0005-0000-0000-0000380E0000}"/>
    <cellStyle name="식_최종내부보고" xfId="756" xr:uid="{00000000-0005-0000-0000-0000390E0000}"/>
    <cellStyle name="식_최종내부보고 2" xfId="12784" xr:uid="{00000000-0005-0000-0000-00003A0E0000}"/>
    <cellStyle name="식_최종내부보고 3" xfId="11980" xr:uid="{00000000-0005-0000-0000-00003B0E0000}"/>
    <cellStyle name="식_평택STP_01_09_27" xfId="757" xr:uid="{00000000-0005-0000-0000-00003C0E0000}"/>
    <cellStyle name="식_평택STP_01_09_27 2" xfId="1912" xr:uid="{00000000-0005-0000-0000-00003D0E0000}"/>
    <cellStyle name="식_평택STP_01_09_27_CF" xfId="9945" xr:uid="{00000000-0005-0000-0000-00003E0E0000}"/>
    <cellStyle name="식_평택STP_01_09_27_FinancialModel1108" xfId="758" xr:uid="{00000000-0005-0000-0000-00003F0E0000}"/>
    <cellStyle name="식_평택STP_01_09_27_FinancialModel1108 2" xfId="1913" xr:uid="{00000000-0005-0000-0000-0000400E0000}"/>
    <cellStyle name="식_평택STP_01_09_27_FinancialModel1108_CF" xfId="9946" xr:uid="{00000000-0005-0000-0000-0000410E0000}"/>
    <cellStyle name="식_평택STP_01_09_27_FinancialModel1108_FinancialModel1108(2)" xfId="759" xr:uid="{00000000-0005-0000-0000-0000420E0000}"/>
    <cellStyle name="식_평택STP_01_09_27_FinancialModel1108_FinancialModel1108(2) 2" xfId="1914" xr:uid="{00000000-0005-0000-0000-0000430E0000}"/>
    <cellStyle name="식_평택STP_01_09_27_FinancialModel1108_FinancialModel1108(2)_CF" xfId="9947" xr:uid="{00000000-0005-0000-0000-0000440E0000}"/>
    <cellStyle name="식_평택STP_01_09_27_FinancialModel1108_FinancialModel1108(2)_FM0812(보성final)" xfId="1915" xr:uid="{00000000-0005-0000-0000-0000450E0000}"/>
    <cellStyle name="식_평택STP_01_09_27_FinancialModel1108_FinancialModel1108(2)_FM0812(보성final)_CF" xfId="9948" xr:uid="{00000000-0005-0000-0000-0000460E0000}"/>
    <cellStyle name="식_평택STP_01_09_27_FinancialModel1108_FinancialModel1108(2)_FM0812(보성final)_Raw Data" xfId="1916" xr:uid="{00000000-0005-0000-0000-0000470E0000}"/>
    <cellStyle name="식_평택STP_01_09_27_FinancialModel1108_FinancialModel1108(2)_FM0812(보성final)_Raw Data_1" xfId="3939" xr:uid="{00000000-0005-0000-0000-0000480E0000}"/>
    <cellStyle name="식_평택STP_01_09_27_FinancialModel1108_FinancialModel1108(2)_FM0812(보성final)_Raw Data_CF" xfId="9949" xr:uid="{00000000-0005-0000-0000-0000490E0000}"/>
    <cellStyle name="식_평택STP_01_09_27_FinancialModel1108_FinancialModel1108(2)_FM0812(보성final)_Raw Data_Raw Data" xfId="3940" xr:uid="{00000000-0005-0000-0000-00004A0E0000}"/>
    <cellStyle name="식_평택STP_01_09_27_FinancialModel1108_FinancialModel1108(2)_FM0812(보성final)_Raw Data_Sales" xfId="5943" xr:uid="{00000000-0005-0000-0000-00004B0E0000}"/>
    <cellStyle name="식_평택STP_01_09_27_FinancialModel1108_FinancialModel1108(2)_FM0812(보성final)_Raw Data_Sensitivity" xfId="7946" xr:uid="{00000000-0005-0000-0000-00004C0E0000}"/>
    <cellStyle name="식_평택STP_01_09_27_FinancialModel1108_FinancialModel1108(2)_FM0812(보성final)_Sales" xfId="1917" xr:uid="{00000000-0005-0000-0000-00004D0E0000}"/>
    <cellStyle name="식_평택STP_01_09_27_FinancialModel1108_FinancialModel1108(2)_FM0812(보성final)_Sales_1" xfId="5942" xr:uid="{00000000-0005-0000-0000-00004E0E0000}"/>
    <cellStyle name="식_평택STP_01_09_27_FinancialModel1108_FinancialModel1108(2)_FM0812(보성final)_Sales_CF" xfId="9950" xr:uid="{00000000-0005-0000-0000-00004F0E0000}"/>
    <cellStyle name="식_평택STP_01_09_27_FinancialModel1108_FinancialModel1108(2)_FM0812(보성final)_Sales_Raw Data" xfId="3941" xr:uid="{00000000-0005-0000-0000-0000500E0000}"/>
    <cellStyle name="식_평택STP_01_09_27_FinancialModel1108_FinancialModel1108(2)_FM0812(보성final)_Sales_Sales" xfId="5944" xr:uid="{00000000-0005-0000-0000-0000510E0000}"/>
    <cellStyle name="식_평택STP_01_09_27_FinancialModel1108_FinancialModel1108(2)_FM0812(보성final)_Sales_Sensitivity" xfId="7947" xr:uid="{00000000-0005-0000-0000-0000520E0000}"/>
    <cellStyle name="식_평택STP_01_09_27_FinancialModel1108_FinancialModel1108(2)_FM0812(보성final)_Sensitivity" xfId="7945" xr:uid="{00000000-0005-0000-0000-0000530E0000}"/>
    <cellStyle name="식_평택STP_01_09_27_FinancialModel1108_FinancialModel1108(2)_FM0812(보성final)_원주기업도시 data(정리2)" xfId="1918" xr:uid="{00000000-0005-0000-0000-0000540E0000}"/>
    <cellStyle name="식_평택STP_01_09_27_FinancialModel1108_FinancialModel1108(2)_FM0812(보성final)_원주기업도시 data(정리2)_CF" xfId="9951" xr:uid="{00000000-0005-0000-0000-0000550E0000}"/>
    <cellStyle name="식_평택STP_01_09_27_FinancialModel1108_FinancialModel1108(2)_FM0812(보성final)_원주기업도시 data(정리2)_Raw Data" xfId="1919" xr:uid="{00000000-0005-0000-0000-0000560E0000}"/>
    <cellStyle name="식_평택STP_01_09_27_FinancialModel1108_FinancialModel1108(2)_FM0812(보성final)_원주기업도시 data(정리2)_Raw Data_1" xfId="3942" xr:uid="{00000000-0005-0000-0000-0000570E0000}"/>
    <cellStyle name="식_평택STP_01_09_27_FinancialModel1108_FinancialModel1108(2)_FM0812(보성final)_원주기업도시 data(정리2)_Raw Data_CF" xfId="9952" xr:uid="{00000000-0005-0000-0000-0000580E0000}"/>
    <cellStyle name="식_평택STP_01_09_27_FinancialModel1108_FinancialModel1108(2)_FM0812(보성final)_원주기업도시 data(정리2)_Raw Data_Raw Data" xfId="3943" xr:uid="{00000000-0005-0000-0000-0000590E0000}"/>
    <cellStyle name="식_평택STP_01_09_27_FinancialModel1108_FinancialModel1108(2)_FM0812(보성final)_원주기업도시 data(정리2)_Raw Data_Sales" xfId="5946" xr:uid="{00000000-0005-0000-0000-00005A0E0000}"/>
    <cellStyle name="식_평택STP_01_09_27_FinancialModel1108_FinancialModel1108(2)_FM0812(보성final)_원주기업도시 data(정리2)_Raw Data_Sensitivity" xfId="7949" xr:uid="{00000000-0005-0000-0000-00005B0E0000}"/>
    <cellStyle name="식_평택STP_01_09_27_FinancialModel1108_FinancialModel1108(2)_FM0812(보성final)_원주기업도시 data(정리2)_Sales" xfId="1920" xr:uid="{00000000-0005-0000-0000-00005C0E0000}"/>
    <cellStyle name="식_평택STP_01_09_27_FinancialModel1108_FinancialModel1108(2)_FM0812(보성final)_원주기업도시 data(정리2)_Sales_1" xfId="5945" xr:uid="{00000000-0005-0000-0000-00005D0E0000}"/>
    <cellStyle name="식_평택STP_01_09_27_FinancialModel1108_FinancialModel1108(2)_FM0812(보성final)_원주기업도시 data(정리2)_Sales_CF" xfId="9953" xr:uid="{00000000-0005-0000-0000-00005E0E0000}"/>
    <cellStyle name="식_평택STP_01_09_27_FinancialModel1108_FinancialModel1108(2)_FM0812(보성final)_원주기업도시 data(정리2)_Sales_Raw Data" xfId="3944" xr:uid="{00000000-0005-0000-0000-00005F0E0000}"/>
    <cellStyle name="식_평택STP_01_09_27_FinancialModel1108_FinancialModel1108(2)_FM0812(보성final)_원주기업도시 data(정리2)_Sales_Sales" xfId="5947" xr:uid="{00000000-0005-0000-0000-0000600E0000}"/>
    <cellStyle name="식_평택STP_01_09_27_FinancialModel1108_FinancialModel1108(2)_FM0812(보성final)_원주기업도시 data(정리2)_Sales_Sensitivity" xfId="7950" xr:uid="{00000000-0005-0000-0000-0000610E0000}"/>
    <cellStyle name="식_평택STP_01_09_27_FinancialModel1108_FinancialModel1108(2)_FM0812(보성final)_원주기업도시 data(정리2)_Sensitivity" xfId="7948" xr:uid="{00000000-0005-0000-0000-0000620E0000}"/>
    <cellStyle name="식_평택STP_01_09_27_FinancialModel1108_FinancialModel1108(2)_FM0812(보성final)_원주기업도시 data(정리2)_원주부하계산" xfId="1921" xr:uid="{00000000-0005-0000-0000-0000630E0000}"/>
    <cellStyle name="식_평택STP_01_09_27_FinancialModel1108_FinancialModel1108(2)_FM0812(보성final)_원주기업도시 data(정리2)_원주부하계산_CF" xfId="9954" xr:uid="{00000000-0005-0000-0000-0000640E0000}"/>
    <cellStyle name="식_평택STP_01_09_27_FinancialModel1108_FinancialModel1108(2)_FM0812(보성final)_원주기업도시 data(정리2)_원주부하계산_Raw Data" xfId="1922" xr:uid="{00000000-0005-0000-0000-0000650E0000}"/>
    <cellStyle name="식_평택STP_01_09_27_FinancialModel1108_FinancialModel1108(2)_FM0812(보성final)_원주기업도시 data(정리2)_원주부하계산_Raw Data_1" xfId="3945" xr:uid="{00000000-0005-0000-0000-0000660E0000}"/>
    <cellStyle name="식_평택STP_01_09_27_FinancialModel1108_FinancialModel1108(2)_FM0812(보성final)_원주기업도시 data(정리2)_원주부하계산_Raw Data_CF" xfId="9955" xr:uid="{00000000-0005-0000-0000-0000670E0000}"/>
    <cellStyle name="식_평택STP_01_09_27_FinancialModel1108_FinancialModel1108(2)_FM0812(보성final)_원주기업도시 data(정리2)_원주부하계산_Raw Data_Raw Data" xfId="3946" xr:uid="{00000000-0005-0000-0000-0000680E0000}"/>
    <cellStyle name="식_평택STP_01_09_27_FinancialModel1108_FinancialModel1108(2)_FM0812(보성final)_원주기업도시 data(정리2)_원주부하계산_Raw Data_Sales" xfId="5949" xr:uid="{00000000-0005-0000-0000-0000690E0000}"/>
    <cellStyle name="식_평택STP_01_09_27_FinancialModel1108_FinancialModel1108(2)_FM0812(보성final)_원주기업도시 data(정리2)_원주부하계산_Raw Data_Sensitivity" xfId="7952" xr:uid="{00000000-0005-0000-0000-00006A0E0000}"/>
    <cellStyle name="식_평택STP_01_09_27_FinancialModel1108_FinancialModel1108(2)_FM0812(보성final)_원주기업도시 data(정리2)_원주부하계산_Sales" xfId="1923" xr:uid="{00000000-0005-0000-0000-00006B0E0000}"/>
    <cellStyle name="식_평택STP_01_09_27_FinancialModel1108_FinancialModel1108(2)_FM0812(보성final)_원주기업도시 data(정리2)_원주부하계산_Sales_1" xfId="5948" xr:uid="{00000000-0005-0000-0000-00006C0E0000}"/>
    <cellStyle name="식_평택STP_01_09_27_FinancialModel1108_FinancialModel1108(2)_FM0812(보성final)_원주기업도시 data(정리2)_원주부하계산_Sales_CF" xfId="9956" xr:uid="{00000000-0005-0000-0000-00006D0E0000}"/>
    <cellStyle name="식_평택STP_01_09_27_FinancialModel1108_FinancialModel1108(2)_FM0812(보성final)_원주기업도시 data(정리2)_원주부하계산_Sales_Raw Data" xfId="3947" xr:uid="{00000000-0005-0000-0000-00006E0E0000}"/>
    <cellStyle name="식_평택STP_01_09_27_FinancialModel1108_FinancialModel1108(2)_FM0812(보성final)_원주기업도시 data(정리2)_원주부하계산_Sales_Sales" xfId="5950" xr:uid="{00000000-0005-0000-0000-00006F0E0000}"/>
    <cellStyle name="식_평택STP_01_09_27_FinancialModel1108_FinancialModel1108(2)_FM0812(보성final)_원주기업도시 data(정리2)_원주부하계산_Sales_Sensitivity" xfId="7953" xr:uid="{00000000-0005-0000-0000-0000700E0000}"/>
    <cellStyle name="식_평택STP_01_09_27_FinancialModel1108_FinancialModel1108(2)_FM0812(보성final)_원주기업도시 data(정리2)_원주부하계산_Sensitivity" xfId="7951" xr:uid="{00000000-0005-0000-0000-0000710E0000}"/>
    <cellStyle name="식_평택STP_01_09_27_FinancialModel1108_FinancialModel1108(2)_FM0812(보성final)_원주부하계산" xfId="1924" xr:uid="{00000000-0005-0000-0000-0000720E0000}"/>
    <cellStyle name="식_평택STP_01_09_27_FinancialModel1108_FinancialModel1108(2)_FM0812(보성final)_원주부하계산_CF" xfId="9957" xr:uid="{00000000-0005-0000-0000-0000730E0000}"/>
    <cellStyle name="식_평택STP_01_09_27_FinancialModel1108_FinancialModel1108(2)_FM0812(보성final)_원주부하계산_Raw Data" xfId="1925" xr:uid="{00000000-0005-0000-0000-0000740E0000}"/>
    <cellStyle name="식_평택STP_01_09_27_FinancialModel1108_FinancialModel1108(2)_FM0812(보성final)_원주부하계산_Raw Data_1" xfId="3948" xr:uid="{00000000-0005-0000-0000-0000750E0000}"/>
    <cellStyle name="식_평택STP_01_09_27_FinancialModel1108_FinancialModel1108(2)_FM0812(보성final)_원주부하계산_Raw Data_CF" xfId="9958" xr:uid="{00000000-0005-0000-0000-0000760E0000}"/>
    <cellStyle name="식_평택STP_01_09_27_FinancialModel1108_FinancialModel1108(2)_FM0812(보성final)_원주부하계산_Raw Data_Raw Data" xfId="3949" xr:uid="{00000000-0005-0000-0000-0000770E0000}"/>
    <cellStyle name="식_평택STP_01_09_27_FinancialModel1108_FinancialModel1108(2)_FM0812(보성final)_원주부하계산_Raw Data_Sales" xfId="5952" xr:uid="{00000000-0005-0000-0000-0000780E0000}"/>
    <cellStyle name="식_평택STP_01_09_27_FinancialModel1108_FinancialModel1108(2)_FM0812(보성final)_원주부하계산_Raw Data_Sensitivity" xfId="7955" xr:uid="{00000000-0005-0000-0000-0000790E0000}"/>
    <cellStyle name="식_평택STP_01_09_27_FinancialModel1108_FinancialModel1108(2)_FM0812(보성final)_원주부하계산_Sales" xfId="1926" xr:uid="{00000000-0005-0000-0000-00007A0E0000}"/>
    <cellStyle name="식_평택STP_01_09_27_FinancialModel1108_FinancialModel1108(2)_FM0812(보성final)_원주부하계산_Sales_1" xfId="5951" xr:uid="{00000000-0005-0000-0000-00007B0E0000}"/>
    <cellStyle name="식_평택STP_01_09_27_FinancialModel1108_FinancialModel1108(2)_FM0812(보성final)_원주부하계산_Sales_CF" xfId="9959" xr:uid="{00000000-0005-0000-0000-00007C0E0000}"/>
    <cellStyle name="식_평택STP_01_09_27_FinancialModel1108_FinancialModel1108(2)_FM0812(보성final)_원주부하계산_Sales_Raw Data" xfId="3950" xr:uid="{00000000-0005-0000-0000-00007D0E0000}"/>
    <cellStyle name="식_평택STP_01_09_27_FinancialModel1108_FinancialModel1108(2)_FM0812(보성final)_원주부하계산_Sales_Sales" xfId="5953" xr:uid="{00000000-0005-0000-0000-00007E0E0000}"/>
    <cellStyle name="식_평택STP_01_09_27_FinancialModel1108_FinancialModel1108(2)_FM0812(보성final)_원주부하계산_Sales_Sensitivity" xfId="7956" xr:uid="{00000000-0005-0000-0000-00007F0E0000}"/>
    <cellStyle name="식_평택STP_01_09_27_FinancialModel1108_FinancialModel1108(2)_FM0812(보성final)_원주부하계산_Sensitivity" xfId="7954" xr:uid="{00000000-0005-0000-0000-0000800E0000}"/>
    <cellStyle name="식_평택STP_01_09_27_FinancialModel1108_FinancialModel1108(2)_Raw Data" xfId="1927" xr:uid="{00000000-0005-0000-0000-0000810E0000}"/>
    <cellStyle name="식_평택STP_01_09_27_FinancialModel1108_FinancialModel1108(2)_Raw Data_1" xfId="3938" xr:uid="{00000000-0005-0000-0000-0000820E0000}"/>
    <cellStyle name="식_평택STP_01_09_27_FinancialModel1108_FinancialModel1108(2)_Raw Data_CF" xfId="9960" xr:uid="{00000000-0005-0000-0000-0000830E0000}"/>
    <cellStyle name="식_평택STP_01_09_27_FinancialModel1108_FinancialModel1108(2)_Raw Data_Raw Data" xfId="3951" xr:uid="{00000000-0005-0000-0000-0000840E0000}"/>
    <cellStyle name="식_평택STP_01_09_27_FinancialModel1108_FinancialModel1108(2)_Raw Data_Sales" xfId="5954" xr:uid="{00000000-0005-0000-0000-0000850E0000}"/>
    <cellStyle name="식_평택STP_01_09_27_FinancialModel1108_FinancialModel1108(2)_Raw Data_Sensitivity" xfId="7957" xr:uid="{00000000-0005-0000-0000-0000860E0000}"/>
    <cellStyle name="식_평택STP_01_09_27_FinancialModel1108_FinancialModel1108(2)_Sales" xfId="1928" xr:uid="{00000000-0005-0000-0000-0000870E0000}"/>
    <cellStyle name="식_평택STP_01_09_27_FinancialModel1108_FinancialModel1108(2)_Sales_1" xfId="5941" xr:uid="{00000000-0005-0000-0000-0000880E0000}"/>
    <cellStyle name="식_평택STP_01_09_27_FinancialModel1108_FinancialModel1108(2)_Sales_CF" xfId="9961" xr:uid="{00000000-0005-0000-0000-0000890E0000}"/>
    <cellStyle name="식_평택STP_01_09_27_FinancialModel1108_FinancialModel1108(2)_Sales_Raw Data" xfId="3952" xr:uid="{00000000-0005-0000-0000-00008A0E0000}"/>
    <cellStyle name="식_평택STP_01_09_27_FinancialModel1108_FinancialModel1108(2)_Sales_Sales" xfId="5955" xr:uid="{00000000-0005-0000-0000-00008B0E0000}"/>
    <cellStyle name="식_평택STP_01_09_27_FinancialModel1108_FinancialModel1108(2)_Sales_Sensitivity" xfId="7958" xr:uid="{00000000-0005-0000-0000-00008C0E0000}"/>
    <cellStyle name="식_평택STP_01_09_27_FinancialModel1108_FinancialModel1108(2)_Sensitivity" xfId="7944" xr:uid="{00000000-0005-0000-0000-00008D0E0000}"/>
    <cellStyle name="식_평택STP_01_09_27_FinancialModel1108_FinancialModel1108(2)_원주기업도시 data(정리2)" xfId="1929" xr:uid="{00000000-0005-0000-0000-00008E0E0000}"/>
    <cellStyle name="식_평택STP_01_09_27_FinancialModel1108_FinancialModel1108(2)_원주기업도시 data(정리2)_CF" xfId="9962" xr:uid="{00000000-0005-0000-0000-00008F0E0000}"/>
    <cellStyle name="식_평택STP_01_09_27_FinancialModel1108_FinancialModel1108(2)_원주기업도시 data(정리2)_Raw Data" xfId="1930" xr:uid="{00000000-0005-0000-0000-0000900E0000}"/>
    <cellStyle name="식_평택STP_01_09_27_FinancialModel1108_FinancialModel1108(2)_원주기업도시 data(정리2)_Raw Data_1" xfId="3953" xr:uid="{00000000-0005-0000-0000-0000910E0000}"/>
    <cellStyle name="식_평택STP_01_09_27_FinancialModel1108_FinancialModel1108(2)_원주기업도시 data(정리2)_Raw Data_CF" xfId="9963" xr:uid="{00000000-0005-0000-0000-0000920E0000}"/>
    <cellStyle name="식_평택STP_01_09_27_FinancialModel1108_FinancialModel1108(2)_원주기업도시 data(정리2)_Raw Data_Raw Data" xfId="3954" xr:uid="{00000000-0005-0000-0000-0000930E0000}"/>
    <cellStyle name="식_평택STP_01_09_27_FinancialModel1108_FinancialModel1108(2)_원주기업도시 data(정리2)_Raw Data_Sales" xfId="5957" xr:uid="{00000000-0005-0000-0000-0000940E0000}"/>
    <cellStyle name="식_평택STP_01_09_27_FinancialModel1108_FinancialModel1108(2)_원주기업도시 data(정리2)_Raw Data_Sensitivity" xfId="7960" xr:uid="{00000000-0005-0000-0000-0000950E0000}"/>
    <cellStyle name="식_평택STP_01_09_27_FinancialModel1108_FinancialModel1108(2)_원주기업도시 data(정리2)_Sales" xfId="1931" xr:uid="{00000000-0005-0000-0000-0000960E0000}"/>
    <cellStyle name="식_평택STP_01_09_27_FinancialModel1108_FinancialModel1108(2)_원주기업도시 data(정리2)_Sales_1" xfId="5956" xr:uid="{00000000-0005-0000-0000-0000970E0000}"/>
    <cellStyle name="식_평택STP_01_09_27_FinancialModel1108_FinancialModel1108(2)_원주기업도시 data(정리2)_Sales_CF" xfId="9964" xr:uid="{00000000-0005-0000-0000-0000980E0000}"/>
    <cellStyle name="식_평택STP_01_09_27_FinancialModel1108_FinancialModel1108(2)_원주기업도시 data(정리2)_Sales_Raw Data" xfId="3955" xr:uid="{00000000-0005-0000-0000-0000990E0000}"/>
    <cellStyle name="식_평택STP_01_09_27_FinancialModel1108_FinancialModel1108(2)_원주기업도시 data(정리2)_Sales_Sales" xfId="5958" xr:uid="{00000000-0005-0000-0000-00009A0E0000}"/>
    <cellStyle name="식_평택STP_01_09_27_FinancialModel1108_FinancialModel1108(2)_원주기업도시 data(정리2)_Sales_Sensitivity" xfId="7961" xr:uid="{00000000-0005-0000-0000-00009B0E0000}"/>
    <cellStyle name="식_평택STP_01_09_27_FinancialModel1108_FinancialModel1108(2)_원주기업도시 data(정리2)_Sensitivity" xfId="7959" xr:uid="{00000000-0005-0000-0000-00009C0E0000}"/>
    <cellStyle name="식_평택STP_01_09_27_FinancialModel1108_FinancialModel1108(2)_원주기업도시 data(정리2)_원주부하계산" xfId="1932" xr:uid="{00000000-0005-0000-0000-00009D0E0000}"/>
    <cellStyle name="식_평택STP_01_09_27_FinancialModel1108_FinancialModel1108(2)_원주기업도시 data(정리2)_원주부하계산_CF" xfId="9965" xr:uid="{00000000-0005-0000-0000-00009E0E0000}"/>
    <cellStyle name="식_평택STP_01_09_27_FinancialModel1108_FinancialModel1108(2)_원주기업도시 data(정리2)_원주부하계산_Raw Data" xfId="1933" xr:uid="{00000000-0005-0000-0000-00009F0E0000}"/>
    <cellStyle name="식_평택STP_01_09_27_FinancialModel1108_FinancialModel1108(2)_원주기업도시 data(정리2)_원주부하계산_Raw Data_1" xfId="3956" xr:uid="{00000000-0005-0000-0000-0000A00E0000}"/>
    <cellStyle name="식_평택STP_01_09_27_FinancialModel1108_FinancialModel1108(2)_원주기업도시 data(정리2)_원주부하계산_Raw Data_CF" xfId="9966" xr:uid="{00000000-0005-0000-0000-0000A10E0000}"/>
    <cellStyle name="식_평택STP_01_09_27_FinancialModel1108_FinancialModel1108(2)_원주기업도시 data(정리2)_원주부하계산_Raw Data_Raw Data" xfId="3957" xr:uid="{00000000-0005-0000-0000-0000A20E0000}"/>
    <cellStyle name="식_평택STP_01_09_27_FinancialModel1108_FinancialModel1108(2)_원주기업도시 data(정리2)_원주부하계산_Raw Data_Sales" xfId="5960" xr:uid="{00000000-0005-0000-0000-0000A30E0000}"/>
    <cellStyle name="식_평택STP_01_09_27_FinancialModel1108_FinancialModel1108(2)_원주기업도시 data(정리2)_원주부하계산_Raw Data_Sensitivity" xfId="7963" xr:uid="{00000000-0005-0000-0000-0000A40E0000}"/>
    <cellStyle name="식_평택STP_01_09_27_FinancialModel1108_FinancialModel1108(2)_원주기업도시 data(정리2)_원주부하계산_Sales" xfId="1934" xr:uid="{00000000-0005-0000-0000-0000A50E0000}"/>
    <cellStyle name="식_평택STP_01_09_27_FinancialModel1108_FinancialModel1108(2)_원주기업도시 data(정리2)_원주부하계산_Sales_1" xfId="5959" xr:uid="{00000000-0005-0000-0000-0000A60E0000}"/>
    <cellStyle name="식_평택STP_01_09_27_FinancialModel1108_FinancialModel1108(2)_원주기업도시 data(정리2)_원주부하계산_Sales_CF" xfId="9967" xr:uid="{00000000-0005-0000-0000-0000A70E0000}"/>
    <cellStyle name="식_평택STP_01_09_27_FinancialModel1108_FinancialModel1108(2)_원주기업도시 data(정리2)_원주부하계산_Sales_Raw Data" xfId="3958" xr:uid="{00000000-0005-0000-0000-0000A80E0000}"/>
    <cellStyle name="식_평택STP_01_09_27_FinancialModel1108_FinancialModel1108(2)_원주기업도시 data(정리2)_원주부하계산_Sales_Sales" xfId="5961" xr:uid="{00000000-0005-0000-0000-0000A90E0000}"/>
    <cellStyle name="식_평택STP_01_09_27_FinancialModel1108_FinancialModel1108(2)_원주기업도시 data(정리2)_원주부하계산_Sales_Sensitivity" xfId="7964" xr:uid="{00000000-0005-0000-0000-0000AA0E0000}"/>
    <cellStyle name="식_평택STP_01_09_27_FinancialModel1108_FinancialModel1108(2)_원주기업도시 data(정리2)_원주부하계산_Sensitivity" xfId="7962" xr:uid="{00000000-0005-0000-0000-0000AB0E0000}"/>
    <cellStyle name="식_평택STP_01_09_27_FinancialModel1108_FinancialModel1108(2)_원주부하계산" xfId="1935" xr:uid="{00000000-0005-0000-0000-0000AC0E0000}"/>
    <cellStyle name="식_평택STP_01_09_27_FinancialModel1108_FinancialModel1108(2)_원주부하계산_CF" xfId="9968" xr:uid="{00000000-0005-0000-0000-0000AD0E0000}"/>
    <cellStyle name="식_평택STP_01_09_27_FinancialModel1108_FinancialModel1108(2)_원주부하계산_Raw Data" xfId="1936" xr:uid="{00000000-0005-0000-0000-0000AE0E0000}"/>
    <cellStyle name="식_평택STP_01_09_27_FinancialModel1108_FinancialModel1108(2)_원주부하계산_Raw Data_1" xfId="3959" xr:uid="{00000000-0005-0000-0000-0000AF0E0000}"/>
    <cellStyle name="식_평택STP_01_09_27_FinancialModel1108_FinancialModel1108(2)_원주부하계산_Raw Data_CF" xfId="9969" xr:uid="{00000000-0005-0000-0000-0000B00E0000}"/>
    <cellStyle name="식_평택STP_01_09_27_FinancialModel1108_FinancialModel1108(2)_원주부하계산_Raw Data_Raw Data" xfId="3960" xr:uid="{00000000-0005-0000-0000-0000B10E0000}"/>
    <cellStyle name="식_평택STP_01_09_27_FinancialModel1108_FinancialModel1108(2)_원주부하계산_Raw Data_Sales" xfId="5963" xr:uid="{00000000-0005-0000-0000-0000B20E0000}"/>
    <cellStyle name="식_평택STP_01_09_27_FinancialModel1108_FinancialModel1108(2)_원주부하계산_Raw Data_Sensitivity" xfId="7966" xr:uid="{00000000-0005-0000-0000-0000B30E0000}"/>
    <cellStyle name="식_평택STP_01_09_27_FinancialModel1108_FinancialModel1108(2)_원주부하계산_Sales" xfId="1937" xr:uid="{00000000-0005-0000-0000-0000B40E0000}"/>
    <cellStyle name="식_평택STP_01_09_27_FinancialModel1108_FinancialModel1108(2)_원주부하계산_Sales_1" xfId="5962" xr:uid="{00000000-0005-0000-0000-0000B50E0000}"/>
    <cellStyle name="식_평택STP_01_09_27_FinancialModel1108_FinancialModel1108(2)_원주부하계산_Sales_CF" xfId="9970" xr:uid="{00000000-0005-0000-0000-0000B60E0000}"/>
    <cellStyle name="식_평택STP_01_09_27_FinancialModel1108_FinancialModel1108(2)_원주부하계산_Sales_Raw Data" xfId="3961" xr:uid="{00000000-0005-0000-0000-0000B70E0000}"/>
    <cellStyle name="식_평택STP_01_09_27_FinancialModel1108_FinancialModel1108(2)_원주부하계산_Sales_Sales" xfId="5964" xr:uid="{00000000-0005-0000-0000-0000B80E0000}"/>
    <cellStyle name="식_평택STP_01_09_27_FinancialModel1108_FinancialModel1108(2)_원주부하계산_Sales_Sensitivity" xfId="7967" xr:uid="{00000000-0005-0000-0000-0000B90E0000}"/>
    <cellStyle name="식_평택STP_01_09_27_FinancialModel1108_FinancialModel1108(2)_원주부하계산_Sensitivity" xfId="7965" xr:uid="{00000000-0005-0000-0000-0000BA0E0000}"/>
    <cellStyle name="식_평택STP_01_09_27_FinancialModel1108_FinancialModel1108(2)_은행 - 원주기업도시Feasibility11_07_1" xfId="1938" xr:uid="{00000000-0005-0000-0000-0000BB0E0000}"/>
    <cellStyle name="식_평택STP_01_09_27_FinancialModel1108_FinancialModel1108(2)_은행 - 원주기업도시Feasibility11_07_1_~3190534" xfId="1939" xr:uid="{00000000-0005-0000-0000-0000BC0E0000}"/>
    <cellStyle name="식_평택STP_01_09_27_FinancialModel1108_FinancialModel1108(2)_은행 - 원주기업도시Feasibility11_07_1_~3190534_CF" xfId="9972" xr:uid="{00000000-0005-0000-0000-0000BD0E0000}"/>
    <cellStyle name="식_평택STP_01_09_27_FinancialModel1108_FinancialModel1108(2)_은행 - 원주기업도시Feasibility11_07_1_~3190534_Raw Data" xfId="1940" xr:uid="{00000000-0005-0000-0000-0000BE0E0000}"/>
    <cellStyle name="식_평택STP_01_09_27_FinancialModel1108_FinancialModel1108(2)_은행 - 원주기업도시Feasibility11_07_1_~3190534_Raw Data_1" xfId="3963" xr:uid="{00000000-0005-0000-0000-0000BF0E0000}"/>
    <cellStyle name="식_평택STP_01_09_27_FinancialModel1108_FinancialModel1108(2)_은행 - 원주기업도시Feasibility11_07_1_~3190534_Raw Data_CF" xfId="9973" xr:uid="{00000000-0005-0000-0000-0000C00E0000}"/>
    <cellStyle name="식_평택STP_01_09_27_FinancialModel1108_FinancialModel1108(2)_은행 - 원주기업도시Feasibility11_07_1_~3190534_Raw Data_Raw Data" xfId="3964" xr:uid="{00000000-0005-0000-0000-0000C10E0000}"/>
    <cellStyle name="식_평택STP_01_09_27_FinancialModel1108_FinancialModel1108(2)_은행 - 원주기업도시Feasibility11_07_1_~3190534_Raw Data_Sales" xfId="5967" xr:uid="{00000000-0005-0000-0000-0000C20E0000}"/>
    <cellStyle name="식_평택STP_01_09_27_FinancialModel1108_FinancialModel1108(2)_은행 - 원주기업도시Feasibility11_07_1_~3190534_Raw Data_Sensitivity" xfId="7970" xr:uid="{00000000-0005-0000-0000-0000C30E0000}"/>
    <cellStyle name="식_평택STP_01_09_27_FinancialModel1108_FinancialModel1108(2)_은행 - 원주기업도시Feasibility11_07_1_~3190534_Sales" xfId="1941" xr:uid="{00000000-0005-0000-0000-0000C40E0000}"/>
    <cellStyle name="식_평택STP_01_09_27_FinancialModel1108_FinancialModel1108(2)_은행 - 원주기업도시Feasibility11_07_1_~3190534_Sales_1" xfId="5966" xr:uid="{00000000-0005-0000-0000-0000C50E0000}"/>
    <cellStyle name="식_평택STP_01_09_27_FinancialModel1108_FinancialModel1108(2)_은행 - 원주기업도시Feasibility11_07_1_~3190534_Sales_CF" xfId="9974" xr:uid="{00000000-0005-0000-0000-0000C60E0000}"/>
    <cellStyle name="식_평택STP_01_09_27_FinancialModel1108_FinancialModel1108(2)_은행 - 원주기업도시Feasibility11_07_1_~3190534_Sales_Raw Data" xfId="3965" xr:uid="{00000000-0005-0000-0000-0000C70E0000}"/>
    <cellStyle name="식_평택STP_01_09_27_FinancialModel1108_FinancialModel1108(2)_은행 - 원주기업도시Feasibility11_07_1_~3190534_Sales_Sales" xfId="5968" xr:uid="{00000000-0005-0000-0000-0000C80E0000}"/>
    <cellStyle name="식_평택STP_01_09_27_FinancialModel1108_FinancialModel1108(2)_은행 - 원주기업도시Feasibility11_07_1_~3190534_Sales_Sensitivity" xfId="7971" xr:uid="{00000000-0005-0000-0000-0000C90E0000}"/>
    <cellStyle name="식_평택STP_01_09_27_FinancialModel1108_FinancialModel1108(2)_은행 - 원주기업도시Feasibility11_07_1_~3190534_Sensitivity" xfId="7969" xr:uid="{00000000-0005-0000-0000-0000CA0E0000}"/>
    <cellStyle name="식_평택STP_01_09_27_FinancialModel1108_FinancialModel1108(2)_은행 - 원주기업도시Feasibility11_07_1_~3190534_원주기업도시 data(정리2)" xfId="1942" xr:uid="{00000000-0005-0000-0000-0000CB0E0000}"/>
    <cellStyle name="식_평택STP_01_09_27_FinancialModel1108_FinancialModel1108(2)_은행 - 원주기업도시Feasibility11_07_1_~3190534_원주기업도시 data(정리2)_CF" xfId="9975" xr:uid="{00000000-0005-0000-0000-0000CC0E0000}"/>
    <cellStyle name="식_평택STP_01_09_27_FinancialModel1108_FinancialModel1108(2)_은행 - 원주기업도시Feasibility11_07_1_~3190534_원주기업도시 data(정리2)_Raw Data" xfId="1943" xr:uid="{00000000-0005-0000-0000-0000CD0E0000}"/>
    <cellStyle name="식_평택STP_01_09_27_FinancialModel1108_FinancialModel1108(2)_은행 - 원주기업도시Feasibility11_07_1_~3190534_원주기업도시 data(정리2)_Raw Data_1" xfId="3966" xr:uid="{00000000-0005-0000-0000-0000CE0E0000}"/>
    <cellStyle name="식_평택STP_01_09_27_FinancialModel1108_FinancialModel1108(2)_은행 - 원주기업도시Feasibility11_07_1_~3190534_원주기업도시 data(정리2)_Raw Data_CF" xfId="9976" xr:uid="{00000000-0005-0000-0000-0000CF0E0000}"/>
    <cellStyle name="식_평택STP_01_09_27_FinancialModel1108_FinancialModel1108(2)_은행 - 원주기업도시Feasibility11_07_1_~3190534_원주기업도시 data(정리2)_Raw Data_Raw Data" xfId="3967" xr:uid="{00000000-0005-0000-0000-0000D00E0000}"/>
    <cellStyle name="식_평택STP_01_09_27_FinancialModel1108_FinancialModel1108(2)_은행 - 원주기업도시Feasibility11_07_1_~3190534_원주기업도시 data(정리2)_Raw Data_Sales" xfId="5970" xr:uid="{00000000-0005-0000-0000-0000D10E0000}"/>
    <cellStyle name="식_평택STP_01_09_27_FinancialModel1108_FinancialModel1108(2)_은행 - 원주기업도시Feasibility11_07_1_~3190534_원주기업도시 data(정리2)_Raw Data_Sensitivity" xfId="7973" xr:uid="{00000000-0005-0000-0000-0000D20E0000}"/>
    <cellStyle name="식_평택STP_01_09_27_FinancialModel1108_FinancialModel1108(2)_은행 - 원주기업도시Feasibility11_07_1_~3190534_원주기업도시 data(정리2)_Sales" xfId="1944" xr:uid="{00000000-0005-0000-0000-0000D30E0000}"/>
    <cellStyle name="식_평택STP_01_09_27_FinancialModel1108_FinancialModel1108(2)_은행 - 원주기업도시Feasibility11_07_1_~3190534_원주기업도시 data(정리2)_Sales_1" xfId="5969" xr:uid="{00000000-0005-0000-0000-0000D40E0000}"/>
    <cellStyle name="식_평택STP_01_09_27_FinancialModel1108_FinancialModel1108(2)_은행 - 원주기업도시Feasibility11_07_1_~3190534_원주기업도시 data(정리2)_Sales_CF" xfId="9977" xr:uid="{00000000-0005-0000-0000-0000D50E0000}"/>
    <cellStyle name="식_평택STP_01_09_27_FinancialModel1108_FinancialModel1108(2)_은행 - 원주기업도시Feasibility11_07_1_~3190534_원주기업도시 data(정리2)_Sales_Raw Data" xfId="3968" xr:uid="{00000000-0005-0000-0000-0000D60E0000}"/>
    <cellStyle name="식_평택STP_01_09_27_FinancialModel1108_FinancialModel1108(2)_은행 - 원주기업도시Feasibility11_07_1_~3190534_원주기업도시 data(정리2)_Sales_Sales" xfId="5971" xr:uid="{00000000-0005-0000-0000-0000D70E0000}"/>
    <cellStyle name="식_평택STP_01_09_27_FinancialModel1108_FinancialModel1108(2)_은행 - 원주기업도시Feasibility11_07_1_~3190534_원주기업도시 data(정리2)_Sales_Sensitivity" xfId="7974" xr:uid="{00000000-0005-0000-0000-0000D80E0000}"/>
    <cellStyle name="식_평택STP_01_09_27_FinancialModel1108_FinancialModel1108(2)_은행 - 원주기업도시Feasibility11_07_1_~3190534_원주기업도시 data(정리2)_Sensitivity" xfId="7972" xr:uid="{00000000-0005-0000-0000-0000D90E0000}"/>
    <cellStyle name="식_평택STP_01_09_27_FinancialModel1108_FinancialModel1108(2)_은행 - 원주기업도시Feasibility11_07_1_~3190534_원주기업도시 data(정리2)_원주부하계산" xfId="1945" xr:uid="{00000000-0005-0000-0000-0000DA0E0000}"/>
    <cellStyle name="식_평택STP_01_09_27_FinancialModel1108_FinancialModel1108(2)_은행 - 원주기업도시Feasibility11_07_1_~3190534_원주기업도시 data(정리2)_원주부하계산_CF" xfId="9978" xr:uid="{00000000-0005-0000-0000-0000DB0E0000}"/>
    <cellStyle name="식_평택STP_01_09_27_FinancialModel1108_FinancialModel1108(2)_은행 - 원주기업도시Feasibility11_07_1_~3190534_원주기업도시 data(정리2)_원주부하계산_Raw Data" xfId="1946" xr:uid="{00000000-0005-0000-0000-0000DC0E0000}"/>
    <cellStyle name="식_평택STP_01_09_27_FinancialModel1108_FinancialModel1108(2)_은행 - 원주기업도시Feasibility11_07_1_~3190534_원주기업도시 data(정리2)_원주부하계산_Raw Data_1" xfId="3969" xr:uid="{00000000-0005-0000-0000-0000DD0E0000}"/>
    <cellStyle name="식_평택STP_01_09_27_FinancialModel1108_FinancialModel1108(2)_은행 - 원주기업도시Feasibility11_07_1_~3190534_원주기업도시 data(정리2)_원주부하계산_Raw Data_CF" xfId="9979" xr:uid="{00000000-0005-0000-0000-0000DE0E0000}"/>
    <cellStyle name="식_평택STP_01_09_27_FinancialModel1108_FinancialModel1108(2)_은행 - 원주기업도시Feasibility11_07_1_~3190534_원주기업도시 data(정리2)_원주부하계산_Raw Data_Raw Data" xfId="3970" xr:uid="{00000000-0005-0000-0000-0000DF0E0000}"/>
    <cellStyle name="식_평택STP_01_09_27_FinancialModel1108_FinancialModel1108(2)_은행 - 원주기업도시Feasibility11_07_1_~3190534_원주기업도시 data(정리2)_원주부하계산_Raw Data_Sales" xfId="5973" xr:uid="{00000000-0005-0000-0000-0000E00E0000}"/>
    <cellStyle name="식_평택STP_01_09_27_FinancialModel1108_FinancialModel1108(2)_은행 - 원주기업도시Feasibility11_07_1_~3190534_원주기업도시 data(정리2)_원주부하계산_Raw Data_Sensitivity" xfId="7976" xr:uid="{00000000-0005-0000-0000-0000E10E0000}"/>
    <cellStyle name="식_평택STP_01_09_27_FinancialModel1108_FinancialModel1108(2)_은행 - 원주기업도시Feasibility11_07_1_~3190534_원주기업도시 data(정리2)_원주부하계산_Sales" xfId="1947" xr:uid="{00000000-0005-0000-0000-0000E20E0000}"/>
    <cellStyle name="식_평택STP_01_09_27_FinancialModel1108_FinancialModel1108(2)_은행 - 원주기업도시Feasibility11_07_1_~3190534_원주기업도시 data(정리2)_원주부하계산_Sales_1" xfId="5972" xr:uid="{00000000-0005-0000-0000-0000E30E0000}"/>
    <cellStyle name="식_평택STP_01_09_27_FinancialModel1108_FinancialModel1108(2)_은행 - 원주기업도시Feasibility11_07_1_~3190534_원주기업도시 data(정리2)_원주부하계산_Sales_CF" xfId="9980" xr:uid="{00000000-0005-0000-0000-0000E40E0000}"/>
    <cellStyle name="식_평택STP_01_09_27_FinancialModel1108_FinancialModel1108(2)_은행 - 원주기업도시Feasibility11_07_1_~3190534_원주기업도시 data(정리2)_원주부하계산_Sales_Raw Data" xfId="3971" xr:uid="{00000000-0005-0000-0000-0000E50E0000}"/>
    <cellStyle name="식_평택STP_01_09_27_FinancialModel1108_FinancialModel1108(2)_은행 - 원주기업도시Feasibility11_07_1_~3190534_원주기업도시 data(정리2)_원주부하계산_Sales_Sales" xfId="5974" xr:uid="{00000000-0005-0000-0000-0000E60E0000}"/>
    <cellStyle name="식_평택STP_01_09_27_FinancialModel1108_FinancialModel1108(2)_은행 - 원주기업도시Feasibility11_07_1_~3190534_원주기업도시 data(정리2)_원주부하계산_Sales_Sensitivity" xfId="7977" xr:uid="{00000000-0005-0000-0000-0000E70E0000}"/>
    <cellStyle name="식_평택STP_01_09_27_FinancialModel1108_FinancialModel1108(2)_은행 - 원주기업도시Feasibility11_07_1_~3190534_원주기업도시 data(정리2)_원주부하계산_Sensitivity" xfId="7975" xr:uid="{00000000-0005-0000-0000-0000E80E0000}"/>
    <cellStyle name="식_평택STP_01_09_27_FinancialModel1108_FinancialModel1108(2)_은행 - 원주기업도시Feasibility11_07_1_~3190534_원주부하계산" xfId="1948" xr:uid="{00000000-0005-0000-0000-0000E90E0000}"/>
    <cellStyle name="식_평택STP_01_09_27_FinancialModel1108_FinancialModel1108(2)_은행 - 원주기업도시Feasibility11_07_1_~3190534_원주부하계산_CF" xfId="9981" xr:uid="{00000000-0005-0000-0000-0000EA0E0000}"/>
    <cellStyle name="식_평택STP_01_09_27_FinancialModel1108_FinancialModel1108(2)_은행 - 원주기업도시Feasibility11_07_1_~3190534_원주부하계산_Raw Data" xfId="1949" xr:uid="{00000000-0005-0000-0000-0000EB0E0000}"/>
    <cellStyle name="식_평택STP_01_09_27_FinancialModel1108_FinancialModel1108(2)_은행 - 원주기업도시Feasibility11_07_1_~3190534_원주부하계산_Raw Data_1" xfId="3972" xr:uid="{00000000-0005-0000-0000-0000EC0E0000}"/>
    <cellStyle name="식_평택STP_01_09_27_FinancialModel1108_FinancialModel1108(2)_은행 - 원주기업도시Feasibility11_07_1_~3190534_원주부하계산_Raw Data_CF" xfId="9982" xr:uid="{00000000-0005-0000-0000-0000ED0E0000}"/>
    <cellStyle name="식_평택STP_01_09_27_FinancialModel1108_FinancialModel1108(2)_은행 - 원주기업도시Feasibility11_07_1_~3190534_원주부하계산_Raw Data_Raw Data" xfId="3973" xr:uid="{00000000-0005-0000-0000-0000EE0E0000}"/>
    <cellStyle name="식_평택STP_01_09_27_FinancialModel1108_FinancialModel1108(2)_은행 - 원주기업도시Feasibility11_07_1_~3190534_원주부하계산_Raw Data_Sales" xfId="5976" xr:uid="{00000000-0005-0000-0000-0000EF0E0000}"/>
    <cellStyle name="식_평택STP_01_09_27_FinancialModel1108_FinancialModel1108(2)_은행 - 원주기업도시Feasibility11_07_1_~3190534_원주부하계산_Raw Data_Sensitivity" xfId="7979" xr:uid="{00000000-0005-0000-0000-0000F00E0000}"/>
    <cellStyle name="식_평택STP_01_09_27_FinancialModel1108_FinancialModel1108(2)_은행 - 원주기업도시Feasibility11_07_1_~3190534_원주부하계산_Sales" xfId="1950" xr:uid="{00000000-0005-0000-0000-0000F10E0000}"/>
    <cellStyle name="식_평택STP_01_09_27_FinancialModel1108_FinancialModel1108(2)_은행 - 원주기업도시Feasibility11_07_1_~3190534_원주부하계산_Sales_1" xfId="5975" xr:uid="{00000000-0005-0000-0000-0000F20E0000}"/>
    <cellStyle name="식_평택STP_01_09_27_FinancialModel1108_FinancialModel1108(2)_은행 - 원주기업도시Feasibility11_07_1_~3190534_원주부하계산_Sales_CF" xfId="9983" xr:uid="{00000000-0005-0000-0000-0000F30E0000}"/>
    <cellStyle name="식_평택STP_01_09_27_FinancialModel1108_FinancialModel1108(2)_은행 - 원주기업도시Feasibility11_07_1_~3190534_원주부하계산_Sales_Raw Data" xfId="3974" xr:uid="{00000000-0005-0000-0000-0000F40E0000}"/>
    <cellStyle name="식_평택STP_01_09_27_FinancialModel1108_FinancialModel1108(2)_은행 - 원주기업도시Feasibility11_07_1_~3190534_원주부하계산_Sales_Sales" xfId="5977" xr:uid="{00000000-0005-0000-0000-0000F50E0000}"/>
    <cellStyle name="식_평택STP_01_09_27_FinancialModel1108_FinancialModel1108(2)_은행 - 원주기업도시Feasibility11_07_1_~3190534_원주부하계산_Sales_Sensitivity" xfId="7980" xr:uid="{00000000-0005-0000-0000-0000F60E0000}"/>
    <cellStyle name="식_평택STP_01_09_27_FinancialModel1108_FinancialModel1108(2)_은행 - 원주기업도시Feasibility11_07_1_~3190534_원주부하계산_Sensitivity" xfId="7978" xr:uid="{00000000-0005-0000-0000-0000F70E0000}"/>
    <cellStyle name="식_평택STP_01_09_27_FinancialModel1108_FinancialModel1108(2)_은행 - 원주기업도시Feasibility11_07_1_070126 기업도시개발이익산정프로그램" xfId="1951" xr:uid="{00000000-0005-0000-0000-0000F80E0000}"/>
    <cellStyle name="식_평택STP_01_09_27_FinancialModel1108_FinancialModel1108(2)_은행 - 원주기업도시Feasibility11_07_1_070126 기업도시개발이익산정프로그램_CF" xfId="9984" xr:uid="{00000000-0005-0000-0000-0000F90E0000}"/>
    <cellStyle name="식_평택STP_01_09_27_FinancialModel1108_FinancialModel1108(2)_은행 - 원주기업도시Feasibility11_07_1_070126 기업도시개발이익산정프로그램_Raw Data" xfId="1952" xr:uid="{00000000-0005-0000-0000-0000FA0E0000}"/>
    <cellStyle name="식_평택STP_01_09_27_FinancialModel1108_FinancialModel1108(2)_은행 - 원주기업도시Feasibility11_07_1_070126 기업도시개발이익산정프로그램_Raw Data_1" xfId="3975" xr:uid="{00000000-0005-0000-0000-0000FB0E0000}"/>
    <cellStyle name="식_평택STP_01_09_27_FinancialModel1108_FinancialModel1108(2)_은행 - 원주기업도시Feasibility11_07_1_070126 기업도시개발이익산정프로그램_Raw Data_CF" xfId="9985" xr:uid="{00000000-0005-0000-0000-0000FC0E0000}"/>
    <cellStyle name="식_평택STP_01_09_27_FinancialModel1108_FinancialModel1108(2)_은행 - 원주기업도시Feasibility11_07_1_070126 기업도시개발이익산정프로그램_Raw Data_Raw Data" xfId="3976" xr:uid="{00000000-0005-0000-0000-0000FD0E0000}"/>
    <cellStyle name="식_평택STP_01_09_27_FinancialModel1108_FinancialModel1108(2)_은행 - 원주기업도시Feasibility11_07_1_070126 기업도시개발이익산정프로그램_Raw Data_Sales" xfId="5979" xr:uid="{00000000-0005-0000-0000-0000FE0E0000}"/>
    <cellStyle name="식_평택STP_01_09_27_FinancialModel1108_FinancialModel1108(2)_은행 - 원주기업도시Feasibility11_07_1_070126 기업도시개발이익산정프로그램_Raw Data_Sensitivity" xfId="7982" xr:uid="{00000000-0005-0000-0000-0000FF0E0000}"/>
    <cellStyle name="식_평택STP_01_09_27_FinancialModel1108_FinancialModel1108(2)_은행 - 원주기업도시Feasibility11_07_1_070126 기업도시개발이익산정프로그램_Sales" xfId="1953" xr:uid="{00000000-0005-0000-0000-0000000F0000}"/>
    <cellStyle name="식_평택STP_01_09_27_FinancialModel1108_FinancialModel1108(2)_은행 - 원주기업도시Feasibility11_07_1_070126 기업도시개발이익산정프로그램_Sales_1" xfId="5978" xr:uid="{00000000-0005-0000-0000-0000010F0000}"/>
    <cellStyle name="식_평택STP_01_09_27_FinancialModel1108_FinancialModel1108(2)_은행 - 원주기업도시Feasibility11_07_1_070126 기업도시개발이익산정프로그램_Sales_CF" xfId="9986" xr:uid="{00000000-0005-0000-0000-0000020F0000}"/>
    <cellStyle name="식_평택STP_01_09_27_FinancialModel1108_FinancialModel1108(2)_은행 - 원주기업도시Feasibility11_07_1_070126 기업도시개발이익산정프로그램_Sales_Raw Data" xfId="3977" xr:uid="{00000000-0005-0000-0000-0000030F0000}"/>
    <cellStyle name="식_평택STP_01_09_27_FinancialModel1108_FinancialModel1108(2)_은행 - 원주기업도시Feasibility11_07_1_070126 기업도시개발이익산정프로그램_Sales_Sales" xfId="5980" xr:uid="{00000000-0005-0000-0000-0000040F0000}"/>
    <cellStyle name="식_평택STP_01_09_27_FinancialModel1108_FinancialModel1108(2)_은행 - 원주기업도시Feasibility11_07_1_070126 기업도시개발이익산정프로그램_Sales_Sensitivity" xfId="7983" xr:uid="{00000000-0005-0000-0000-0000050F0000}"/>
    <cellStyle name="식_평택STP_01_09_27_FinancialModel1108_FinancialModel1108(2)_은행 - 원주기업도시Feasibility11_07_1_070126 기업도시개발이익산정프로그램_Sensitivity" xfId="7981" xr:uid="{00000000-0005-0000-0000-0000060F0000}"/>
    <cellStyle name="식_평택STP_01_09_27_FinancialModel1108_FinancialModel1108(2)_은행 - 원주기업도시Feasibility11_07_1_070126 기업도시개발이익산정프로그램_원주기업도시 data(정리2)" xfId="1954" xr:uid="{00000000-0005-0000-0000-0000070F0000}"/>
    <cellStyle name="식_평택STP_01_09_27_FinancialModel1108_FinancialModel1108(2)_은행 - 원주기업도시Feasibility11_07_1_070126 기업도시개발이익산정프로그램_원주기업도시 data(정리2)_CF" xfId="9987" xr:uid="{00000000-0005-0000-0000-0000080F0000}"/>
    <cellStyle name="식_평택STP_01_09_27_FinancialModel1108_FinancialModel1108(2)_은행 - 원주기업도시Feasibility11_07_1_070126 기업도시개발이익산정프로그램_원주기업도시 data(정리2)_Raw Data" xfId="1955" xr:uid="{00000000-0005-0000-0000-0000090F0000}"/>
    <cellStyle name="식_평택STP_01_09_27_FinancialModel1108_FinancialModel1108(2)_은행 - 원주기업도시Feasibility11_07_1_070126 기업도시개발이익산정프로그램_원주기업도시 data(정리2)_Raw Data_1" xfId="3978" xr:uid="{00000000-0005-0000-0000-00000A0F0000}"/>
    <cellStyle name="식_평택STP_01_09_27_FinancialModel1108_FinancialModel1108(2)_은행 - 원주기업도시Feasibility11_07_1_070126 기업도시개발이익산정프로그램_원주기업도시 data(정리2)_Raw Data_CF" xfId="9988" xr:uid="{00000000-0005-0000-0000-00000B0F0000}"/>
    <cellStyle name="식_평택STP_01_09_27_FinancialModel1108_FinancialModel1108(2)_은행 - 원주기업도시Feasibility11_07_1_070126 기업도시개발이익산정프로그램_원주기업도시 data(정리2)_Raw Data_Raw Data" xfId="3979" xr:uid="{00000000-0005-0000-0000-00000C0F0000}"/>
    <cellStyle name="식_평택STP_01_09_27_FinancialModel1108_FinancialModel1108(2)_은행 - 원주기업도시Feasibility11_07_1_070126 기업도시개발이익산정프로그램_원주기업도시 data(정리2)_Raw Data_Sales" xfId="5982" xr:uid="{00000000-0005-0000-0000-00000D0F0000}"/>
    <cellStyle name="식_평택STP_01_09_27_FinancialModel1108_FinancialModel1108(2)_은행 - 원주기업도시Feasibility11_07_1_070126 기업도시개발이익산정프로그램_원주기업도시 data(정리2)_Raw Data_Sensitivity" xfId="7985" xr:uid="{00000000-0005-0000-0000-00000E0F0000}"/>
    <cellStyle name="식_평택STP_01_09_27_FinancialModel1108_FinancialModel1108(2)_은행 - 원주기업도시Feasibility11_07_1_070126 기업도시개발이익산정프로그램_원주기업도시 data(정리2)_Sales" xfId="1956" xr:uid="{00000000-0005-0000-0000-00000F0F0000}"/>
    <cellStyle name="식_평택STP_01_09_27_FinancialModel1108_FinancialModel1108(2)_은행 - 원주기업도시Feasibility11_07_1_070126 기업도시개발이익산정프로그램_원주기업도시 data(정리2)_Sales_1" xfId="5981" xr:uid="{00000000-0005-0000-0000-0000100F0000}"/>
    <cellStyle name="식_평택STP_01_09_27_FinancialModel1108_FinancialModel1108(2)_은행 - 원주기업도시Feasibility11_07_1_070126 기업도시개발이익산정프로그램_원주기업도시 data(정리2)_Sales_CF" xfId="9989" xr:uid="{00000000-0005-0000-0000-0000110F0000}"/>
    <cellStyle name="식_평택STP_01_09_27_FinancialModel1108_FinancialModel1108(2)_은행 - 원주기업도시Feasibility11_07_1_070126 기업도시개발이익산정프로그램_원주기업도시 data(정리2)_Sales_Raw Data" xfId="3980" xr:uid="{00000000-0005-0000-0000-0000120F0000}"/>
    <cellStyle name="식_평택STP_01_09_27_FinancialModel1108_FinancialModel1108(2)_은행 - 원주기업도시Feasibility11_07_1_070126 기업도시개발이익산정프로그램_원주기업도시 data(정리2)_Sales_Sales" xfId="5983" xr:uid="{00000000-0005-0000-0000-0000130F0000}"/>
    <cellStyle name="식_평택STP_01_09_27_FinancialModel1108_FinancialModel1108(2)_은행 - 원주기업도시Feasibility11_07_1_070126 기업도시개발이익산정프로그램_원주기업도시 data(정리2)_Sales_Sensitivity" xfId="7986" xr:uid="{00000000-0005-0000-0000-0000140F0000}"/>
    <cellStyle name="식_평택STP_01_09_27_FinancialModel1108_FinancialModel1108(2)_은행 - 원주기업도시Feasibility11_07_1_070126 기업도시개발이익산정프로그램_원주기업도시 data(정리2)_Sensitivity" xfId="7984" xr:uid="{00000000-0005-0000-0000-0000150F0000}"/>
    <cellStyle name="식_평택STP_01_09_27_FinancialModel1108_FinancialModel1108(2)_은행 - 원주기업도시Feasibility11_07_1_070126 기업도시개발이익산정프로그램_원주기업도시 data(정리2)_원주부하계산" xfId="1957" xr:uid="{00000000-0005-0000-0000-0000160F0000}"/>
    <cellStyle name="식_평택STP_01_09_27_FinancialModel1108_FinancialModel1108(2)_은행 - 원주기업도시Feasibility11_07_1_070126 기업도시개발이익산정프로그램_원주기업도시 data(정리2)_원주부하계산_CF" xfId="9990" xr:uid="{00000000-0005-0000-0000-0000170F0000}"/>
    <cellStyle name="식_평택STP_01_09_27_FinancialModel1108_FinancialModel1108(2)_은행 - 원주기업도시Feasibility11_07_1_070126 기업도시개발이익산정프로그램_원주기업도시 data(정리2)_원주부하계산_Raw Data" xfId="1958" xr:uid="{00000000-0005-0000-0000-0000180F0000}"/>
    <cellStyle name="식_평택STP_01_09_27_FinancialModel1108_FinancialModel1108(2)_은행 - 원주기업도시Feasibility11_07_1_070126 기업도시개발이익산정프로그램_원주기업도시 data(정리2)_원주부하계산_Raw Data_1" xfId="3981" xr:uid="{00000000-0005-0000-0000-0000190F0000}"/>
    <cellStyle name="식_평택STP_01_09_27_FinancialModel1108_FinancialModel1108(2)_은행 - 원주기업도시Feasibility11_07_1_070126 기업도시개발이익산정프로그램_원주기업도시 data(정리2)_원주부하계산_Raw Data_CF" xfId="9991" xr:uid="{00000000-0005-0000-0000-00001A0F0000}"/>
    <cellStyle name="식_평택STP_01_09_27_FinancialModel1108_FinancialModel1108(2)_은행 - 원주기업도시Feasibility11_07_1_070126 기업도시개발이익산정프로그램_원주기업도시 data(정리2)_원주부하계산_Raw Data_Raw Data" xfId="3982" xr:uid="{00000000-0005-0000-0000-00001B0F0000}"/>
    <cellStyle name="식_평택STP_01_09_27_FinancialModel1108_FinancialModel1108(2)_은행 - 원주기업도시Feasibility11_07_1_070126 기업도시개발이익산정프로그램_원주기업도시 data(정리2)_원주부하계산_Raw Data_Sales" xfId="5985" xr:uid="{00000000-0005-0000-0000-00001C0F0000}"/>
    <cellStyle name="식_평택STP_01_09_27_FinancialModel1108_FinancialModel1108(2)_은행 - 원주기업도시Feasibility11_07_1_070126 기업도시개발이익산정프로그램_원주기업도시 data(정리2)_원주부하계산_Raw Data_Sensitivity" xfId="7988" xr:uid="{00000000-0005-0000-0000-00001D0F0000}"/>
    <cellStyle name="식_평택STP_01_09_27_FinancialModel1108_FinancialModel1108(2)_은행 - 원주기업도시Feasibility11_07_1_070126 기업도시개발이익산정프로그램_원주기업도시 data(정리2)_원주부하계산_Sales" xfId="1959" xr:uid="{00000000-0005-0000-0000-00001E0F0000}"/>
    <cellStyle name="식_평택STP_01_09_27_FinancialModel1108_FinancialModel1108(2)_은행 - 원주기업도시Feasibility11_07_1_070126 기업도시개발이익산정프로그램_원주기업도시 data(정리2)_원주부하계산_Sales_1" xfId="5984" xr:uid="{00000000-0005-0000-0000-00001F0F0000}"/>
    <cellStyle name="식_평택STP_01_09_27_FinancialModel1108_FinancialModel1108(2)_은행 - 원주기업도시Feasibility11_07_1_070126 기업도시개발이익산정프로그램_원주기업도시 data(정리2)_원주부하계산_Sales_CF" xfId="9992" xr:uid="{00000000-0005-0000-0000-0000200F0000}"/>
    <cellStyle name="식_평택STP_01_09_27_FinancialModel1108_FinancialModel1108(2)_은행 - 원주기업도시Feasibility11_07_1_070126 기업도시개발이익산정프로그램_원주기업도시 data(정리2)_원주부하계산_Sales_Raw Data" xfId="3983" xr:uid="{00000000-0005-0000-0000-0000210F0000}"/>
    <cellStyle name="식_평택STP_01_09_27_FinancialModel1108_FinancialModel1108(2)_은행 - 원주기업도시Feasibility11_07_1_070126 기업도시개발이익산정프로그램_원주기업도시 data(정리2)_원주부하계산_Sales_Sales" xfId="5986" xr:uid="{00000000-0005-0000-0000-0000220F0000}"/>
    <cellStyle name="식_평택STP_01_09_27_FinancialModel1108_FinancialModel1108(2)_은행 - 원주기업도시Feasibility11_07_1_070126 기업도시개발이익산정프로그램_원주기업도시 data(정리2)_원주부하계산_Sales_Sensitivity" xfId="7989" xr:uid="{00000000-0005-0000-0000-0000230F0000}"/>
    <cellStyle name="식_평택STP_01_09_27_FinancialModel1108_FinancialModel1108(2)_은행 - 원주기업도시Feasibility11_07_1_070126 기업도시개발이익산정프로그램_원주기업도시 data(정리2)_원주부하계산_Sensitivity" xfId="7987" xr:uid="{00000000-0005-0000-0000-0000240F0000}"/>
    <cellStyle name="식_평택STP_01_09_27_FinancialModel1108_FinancialModel1108(2)_은행 - 원주기업도시Feasibility11_07_1_070126 기업도시개발이익산정프로그램_원주부하계산" xfId="1960" xr:uid="{00000000-0005-0000-0000-0000250F0000}"/>
    <cellStyle name="식_평택STP_01_09_27_FinancialModel1108_FinancialModel1108(2)_은행 - 원주기업도시Feasibility11_07_1_070126 기업도시개발이익산정프로그램_원주부하계산_CF" xfId="9993" xr:uid="{00000000-0005-0000-0000-0000260F0000}"/>
    <cellStyle name="식_평택STP_01_09_27_FinancialModel1108_FinancialModel1108(2)_은행 - 원주기업도시Feasibility11_07_1_070126 기업도시개발이익산정프로그램_원주부하계산_Raw Data" xfId="1961" xr:uid="{00000000-0005-0000-0000-0000270F0000}"/>
    <cellStyle name="식_평택STP_01_09_27_FinancialModel1108_FinancialModel1108(2)_은행 - 원주기업도시Feasibility11_07_1_070126 기업도시개발이익산정프로그램_원주부하계산_Raw Data_1" xfId="3984" xr:uid="{00000000-0005-0000-0000-0000280F0000}"/>
    <cellStyle name="식_평택STP_01_09_27_FinancialModel1108_FinancialModel1108(2)_은행 - 원주기업도시Feasibility11_07_1_070126 기업도시개발이익산정프로그램_원주부하계산_Raw Data_CF" xfId="9994" xr:uid="{00000000-0005-0000-0000-0000290F0000}"/>
    <cellStyle name="식_평택STP_01_09_27_FinancialModel1108_FinancialModel1108(2)_은행 - 원주기업도시Feasibility11_07_1_070126 기업도시개발이익산정프로그램_원주부하계산_Raw Data_Raw Data" xfId="3985" xr:uid="{00000000-0005-0000-0000-00002A0F0000}"/>
    <cellStyle name="식_평택STP_01_09_27_FinancialModel1108_FinancialModel1108(2)_은행 - 원주기업도시Feasibility11_07_1_070126 기업도시개발이익산정프로그램_원주부하계산_Raw Data_Sales" xfId="5988" xr:uid="{00000000-0005-0000-0000-00002B0F0000}"/>
    <cellStyle name="식_평택STP_01_09_27_FinancialModel1108_FinancialModel1108(2)_은행 - 원주기업도시Feasibility11_07_1_070126 기업도시개발이익산정프로그램_원주부하계산_Raw Data_Sensitivity" xfId="7991" xr:uid="{00000000-0005-0000-0000-00002C0F0000}"/>
    <cellStyle name="식_평택STP_01_09_27_FinancialModel1108_FinancialModel1108(2)_은행 - 원주기업도시Feasibility11_07_1_070126 기업도시개발이익산정프로그램_원주부하계산_Sales" xfId="1962" xr:uid="{00000000-0005-0000-0000-00002D0F0000}"/>
    <cellStyle name="식_평택STP_01_09_27_FinancialModel1108_FinancialModel1108(2)_은행 - 원주기업도시Feasibility11_07_1_070126 기업도시개발이익산정프로그램_원주부하계산_Sales_1" xfId="5987" xr:uid="{00000000-0005-0000-0000-00002E0F0000}"/>
    <cellStyle name="식_평택STP_01_09_27_FinancialModel1108_FinancialModel1108(2)_은행 - 원주기업도시Feasibility11_07_1_070126 기업도시개발이익산정프로그램_원주부하계산_Sales_CF" xfId="9995" xr:uid="{00000000-0005-0000-0000-00002F0F0000}"/>
    <cellStyle name="식_평택STP_01_09_27_FinancialModel1108_FinancialModel1108(2)_은행 - 원주기업도시Feasibility11_07_1_070126 기업도시개발이익산정프로그램_원주부하계산_Sales_Raw Data" xfId="3986" xr:uid="{00000000-0005-0000-0000-0000300F0000}"/>
    <cellStyle name="식_평택STP_01_09_27_FinancialModel1108_FinancialModel1108(2)_은행 - 원주기업도시Feasibility11_07_1_070126 기업도시개발이익산정프로그램_원주부하계산_Sales_Sales" xfId="5989" xr:uid="{00000000-0005-0000-0000-0000310F0000}"/>
    <cellStyle name="식_평택STP_01_09_27_FinancialModel1108_FinancialModel1108(2)_은행 - 원주기업도시Feasibility11_07_1_070126 기업도시개발이익산정프로그램_원주부하계산_Sales_Sensitivity" xfId="7992" xr:uid="{00000000-0005-0000-0000-0000320F0000}"/>
    <cellStyle name="식_평택STP_01_09_27_FinancialModel1108_FinancialModel1108(2)_은행 - 원주기업도시Feasibility11_07_1_070126 기업도시개발이익산정프로그램_원주부하계산_Sensitivity" xfId="7990" xr:uid="{00000000-0005-0000-0000-0000330F0000}"/>
    <cellStyle name="식_평택STP_01_09_27_FinancialModel1108_FinancialModel1108(2)_은행 - 원주기업도시Feasibility11_07_1_CF" xfId="9971" xr:uid="{00000000-0005-0000-0000-0000340F0000}"/>
    <cellStyle name="식_평택STP_01_09_27_FinancialModel1108_FinancialModel1108(2)_은행 - 원주기업도시Feasibility11_07_1_Raw Data" xfId="1963" xr:uid="{00000000-0005-0000-0000-0000350F0000}"/>
    <cellStyle name="식_평택STP_01_09_27_FinancialModel1108_FinancialModel1108(2)_은행 - 원주기업도시Feasibility11_07_1_Raw Data_1" xfId="3962" xr:uid="{00000000-0005-0000-0000-0000360F0000}"/>
    <cellStyle name="식_평택STP_01_09_27_FinancialModel1108_FinancialModel1108(2)_은행 - 원주기업도시Feasibility11_07_1_Raw Data_CF" xfId="9996" xr:uid="{00000000-0005-0000-0000-0000370F0000}"/>
    <cellStyle name="식_평택STP_01_09_27_FinancialModel1108_FinancialModel1108(2)_은행 - 원주기업도시Feasibility11_07_1_Raw Data_Raw Data" xfId="3987" xr:uid="{00000000-0005-0000-0000-0000380F0000}"/>
    <cellStyle name="식_평택STP_01_09_27_FinancialModel1108_FinancialModel1108(2)_은행 - 원주기업도시Feasibility11_07_1_Raw Data_Sales" xfId="5990" xr:uid="{00000000-0005-0000-0000-0000390F0000}"/>
    <cellStyle name="식_평택STP_01_09_27_FinancialModel1108_FinancialModel1108(2)_은행 - 원주기업도시Feasibility11_07_1_Raw Data_Sensitivity" xfId="7993" xr:uid="{00000000-0005-0000-0000-00003A0F0000}"/>
    <cellStyle name="식_평택STP_01_09_27_FinancialModel1108_FinancialModel1108(2)_은행 - 원주기업도시Feasibility11_07_1_Sales" xfId="1964" xr:uid="{00000000-0005-0000-0000-00003B0F0000}"/>
    <cellStyle name="식_평택STP_01_09_27_FinancialModel1108_FinancialModel1108(2)_은행 - 원주기업도시Feasibility11_07_1_Sales_1" xfId="5965" xr:uid="{00000000-0005-0000-0000-00003C0F0000}"/>
    <cellStyle name="식_평택STP_01_09_27_FinancialModel1108_FinancialModel1108(2)_은행 - 원주기업도시Feasibility11_07_1_Sales_CF" xfId="9997" xr:uid="{00000000-0005-0000-0000-00003D0F0000}"/>
    <cellStyle name="식_평택STP_01_09_27_FinancialModel1108_FinancialModel1108(2)_은행 - 원주기업도시Feasibility11_07_1_Sales_Raw Data" xfId="3988" xr:uid="{00000000-0005-0000-0000-00003E0F0000}"/>
    <cellStyle name="식_평택STP_01_09_27_FinancialModel1108_FinancialModel1108(2)_은행 - 원주기업도시Feasibility11_07_1_Sales_Sales" xfId="5991" xr:uid="{00000000-0005-0000-0000-00003F0F0000}"/>
    <cellStyle name="식_평택STP_01_09_27_FinancialModel1108_FinancialModel1108(2)_은행 - 원주기업도시Feasibility11_07_1_Sales_Sensitivity" xfId="7994" xr:uid="{00000000-0005-0000-0000-0000400F0000}"/>
    <cellStyle name="식_평택STP_01_09_27_FinancialModel1108_FinancialModel1108(2)_은행 - 원주기업도시Feasibility11_07_1_Sensitivity" xfId="7968" xr:uid="{00000000-0005-0000-0000-0000410F0000}"/>
    <cellStyle name="식_평택STP_01_09_27_FinancialModel1108_FinancialModel1108(2)_은행 - 원주기업도시Feasibility11_07_1_개발이익산정결과" xfId="1965" xr:uid="{00000000-0005-0000-0000-0000420F0000}"/>
    <cellStyle name="식_평택STP_01_09_27_FinancialModel1108_FinancialModel1108(2)_은행 - 원주기업도시Feasibility11_07_1_개발이익산정결과_CF" xfId="9998" xr:uid="{00000000-0005-0000-0000-0000430F0000}"/>
    <cellStyle name="식_평택STP_01_09_27_FinancialModel1108_FinancialModel1108(2)_은행 - 원주기업도시Feasibility11_07_1_개발이익산정결과_Raw Data" xfId="1966" xr:uid="{00000000-0005-0000-0000-0000440F0000}"/>
    <cellStyle name="식_평택STP_01_09_27_FinancialModel1108_FinancialModel1108(2)_은행 - 원주기업도시Feasibility11_07_1_개발이익산정결과_Raw Data_1" xfId="3989" xr:uid="{00000000-0005-0000-0000-0000450F0000}"/>
    <cellStyle name="식_평택STP_01_09_27_FinancialModel1108_FinancialModel1108(2)_은행 - 원주기업도시Feasibility11_07_1_개발이익산정결과_Raw Data_CF" xfId="9999" xr:uid="{00000000-0005-0000-0000-0000460F0000}"/>
    <cellStyle name="식_평택STP_01_09_27_FinancialModel1108_FinancialModel1108(2)_은행 - 원주기업도시Feasibility11_07_1_개발이익산정결과_Raw Data_Raw Data" xfId="3990" xr:uid="{00000000-0005-0000-0000-0000470F0000}"/>
    <cellStyle name="식_평택STP_01_09_27_FinancialModel1108_FinancialModel1108(2)_은행 - 원주기업도시Feasibility11_07_1_개발이익산정결과_Raw Data_Sales" xfId="5993" xr:uid="{00000000-0005-0000-0000-0000480F0000}"/>
    <cellStyle name="식_평택STP_01_09_27_FinancialModel1108_FinancialModel1108(2)_은행 - 원주기업도시Feasibility11_07_1_개발이익산정결과_Raw Data_Sensitivity" xfId="7996" xr:uid="{00000000-0005-0000-0000-0000490F0000}"/>
    <cellStyle name="식_평택STP_01_09_27_FinancialModel1108_FinancialModel1108(2)_은행 - 원주기업도시Feasibility11_07_1_개발이익산정결과_Sales" xfId="1967" xr:uid="{00000000-0005-0000-0000-00004A0F0000}"/>
    <cellStyle name="식_평택STP_01_09_27_FinancialModel1108_FinancialModel1108(2)_은행 - 원주기업도시Feasibility11_07_1_개발이익산정결과_Sales_1" xfId="5992" xr:uid="{00000000-0005-0000-0000-00004B0F0000}"/>
    <cellStyle name="식_평택STP_01_09_27_FinancialModel1108_FinancialModel1108(2)_은행 - 원주기업도시Feasibility11_07_1_개발이익산정결과_Sales_CF" xfId="10000" xr:uid="{00000000-0005-0000-0000-00004C0F0000}"/>
    <cellStyle name="식_평택STP_01_09_27_FinancialModel1108_FinancialModel1108(2)_은행 - 원주기업도시Feasibility11_07_1_개발이익산정결과_Sales_Raw Data" xfId="3991" xr:uid="{00000000-0005-0000-0000-00004D0F0000}"/>
    <cellStyle name="식_평택STP_01_09_27_FinancialModel1108_FinancialModel1108(2)_은행 - 원주기업도시Feasibility11_07_1_개발이익산정결과_Sales_Sales" xfId="5994" xr:uid="{00000000-0005-0000-0000-00004E0F0000}"/>
    <cellStyle name="식_평택STP_01_09_27_FinancialModel1108_FinancialModel1108(2)_은행 - 원주기업도시Feasibility11_07_1_개발이익산정결과_Sales_Sensitivity" xfId="7997" xr:uid="{00000000-0005-0000-0000-00004F0F0000}"/>
    <cellStyle name="식_평택STP_01_09_27_FinancialModel1108_FinancialModel1108(2)_은행 - 원주기업도시Feasibility11_07_1_개발이익산정결과_Sensitivity" xfId="7995" xr:uid="{00000000-0005-0000-0000-0000500F0000}"/>
    <cellStyle name="식_평택STP_01_09_27_FinancialModel1108_FinancialModel1108(2)_은행 - 원주기업도시Feasibility11_07_1_개발이익산정결과_원주기업도시 data(정리2)" xfId="1968" xr:uid="{00000000-0005-0000-0000-0000510F0000}"/>
    <cellStyle name="식_평택STP_01_09_27_FinancialModel1108_FinancialModel1108(2)_은행 - 원주기업도시Feasibility11_07_1_개발이익산정결과_원주기업도시 data(정리2)_CF" xfId="10001" xr:uid="{00000000-0005-0000-0000-0000520F0000}"/>
    <cellStyle name="식_평택STP_01_09_27_FinancialModel1108_FinancialModel1108(2)_은행 - 원주기업도시Feasibility11_07_1_개발이익산정결과_원주기업도시 data(정리2)_Raw Data" xfId="1969" xr:uid="{00000000-0005-0000-0000-0000530F0000}"/>
    <cellStyle name="식_평택STP_01_09_27_FinancialModel1108_FinancialModel1108(2)_은행 - 원주기업도시Feasibility11_07_1_개발이익산정결과_원주기업도시 data(정리2)_Raw Data_1" xfId="3992" xr:uid="{00000000-0005-0000-0000-0000540F0000}"/>
    <cellStyle name="식_평택STP_01_09_27_FinancialModel1108_FinancialModel1108(2)_은행 - 원주기업도시Feasibility11_07_1_개발이익산정결과_원주기업도시 data(정리2)_Raw Data_CF" xfId="10002" xr:uid="{00000000-0005-0000-0000-0000550F0000}"/>
    <cellStyle name="식_평택STP_01_09_27_FinancialModel1108_FinancialModel1108(2)_은행 - 원주기업도시Feasibility11_07_1_개발이익산정결과_원주기업도시 data(정리2)_Raw Data_Raw Data" xfId="3993" xr:uid="{00000000-0005-0000-0000-0000560F0000}"/>
    <cellStyle name="식_평택STP_01_09_27_FinancialModel1108_FinancialModel1108(2)_은행 - 원주기업도시Feasibility11_07_1_개발이익산정결과_원주기업도시 data(정리2)_Raw Data_Sales" xfId="5996" xr:uid="{00000000-0005-0000-0000-0000570F0000}"/>
    <cellStyle name="식_평택STP_01_09_27_FinancialModel1108_FinancialModel1108(2)_은행 - 원주기업도시Feasibility11_07_1_개발이익산정결과_원주기업도시 data(정리2)_Raw Data_Sensitivity" xfId="7999" xr:uid="{00000000-0005-0000-0000-0000580F0000}"/>
    <cellStyle name="식_평택STP_01_09_27_FinancialModel1108_FinancialModel1108(2)_은행 - 원주기업도시Feasibility11_07_1_개발이익산정결과_원주기업도시 data(정리2)_Sales" xfId="1970" xr:uid="{00000000-0005-0000-0000-0000590F0000}"/>
    <cellStyle name="식_평택STP_01_09_27_FinancialModel1108_FinancialModel1108(2)_은행 - 원주기업도시Feasibility11_07_1_개발이익산정결과_원주기업도시 data(정리2)_Sales_1" xfId="5995" xr:uid="{00000000-0005-0000-0000-00005A0F0000}"/>
    <cellStyle name="식_평택STP_01_09_27_FinancialModel1108_FinancialModel1108(2)_은행 - 원주기업도시Feasibility11_07_1_개발이익산정결과_원주기업도시 data(정리2)_Sales_CF" xfId="10003" xr:uid="{00000000-0005-0000-0000-00005B0F0000}"/>
    <cellStyle name="식_평택STP_01_09_27_FinancialModel1108_FinancialModel1108(2)_은행 - 원주기업도시Feasibility11_07_1_개발이익산정결과_원주기업도시 data(정리2)_Sales_Raw Data" xfId="3994" xr:uid="{00000000-0005-0000-0000-00005C0F0000}"/>
    <cellStyle name="식_평택STP_01_09_27_FinancialModel1108_FinancialModel1108(2)_은행 - 원주기업도시Feasibility11_07_1_개발이익산정결과_원주기업도시 data(정리2)_Sales_Sales" xfId="5997" xr:uid="{00000000-0005-0000-0000-00005D0F0000}"/>
    <cellStyle name="식_평택STP_01_09_27_FinancialModel1108_FinancialModel1108(2)_은행 - 원주기업도시Feasibility11_07_1_개발이익산정결과_원주기업도시 data(정리2)_Sales_Sensitivity" xfId="8000" xr:uid="{00000000-0005-0000-0000-00005E0F0000}"/>
    <cellStyle name="식_평택STP_01_09_27_FinancialModel1108_FinancialModel1108(2)_은행 - 원주기업도시Feasibility11_07_1_개발이익산정결과_원주기업도시 data(정리2)_Sensitivity" xfId="7998" xr:uid="{00000000-0005-0000-0000-00005F0F0000}"/>
    <cellStyle name="식_평택STP_01_09_27_FinancialModel1108_FinancialModel1108(2)_은행 - 원주기업도시Feasibility11_07_1_개발이익산정결과_원주기업도시 data(정리2)_원주부하계산" xfId="1971" xr:uid="{00000000-0005-0000-0000-0000600F0000}"/>
    <cellStyle name="식_평택STP_01_09_27_FinancialModel1108_FinancialModel1108(2)_은행 - 원주기업도시Feasibility11_07_1_개발이익산정결과_원주기업도시 data(정리2)_원주부하계산_CF" xfId="10004" xr:uid="{00000000-0005-0000-0000-0000610F0000}"/>
    <cellStyle name="식_평택STP_01_09_27_FinancialModel1108_FinancialModel1108(2)_은행 - 원주기업도시Feasibility11_07_1_개발이익산정결과_원주기업도시 data(정리2)_원주부하계산_Raw Data" xfId="1972" xr:uid="{00000000-0005-0000-0000-0000620F0000}"/>
    <cellStyle name="식_평택STP_01_09_27_FinancialModel1108_FinancialModel1108(2)_은행 - 원주기업도시Feasibility11_07_1_개발이익산정결과_원주기업도시 data(정리2)_원주부하계산_Raw Data_1" xfId="3995" xr:uid="{00000000-0005-0000-0000-0000630F0000}"/>
    <cellStyle name="식_평택STP_01_09_27_FinancialModel1108_FinancialModel1108(2)_은행 - 원주기업도시Feasibility11_07_1_개발이익산정결과_원주기업도시 data(정리2)_원주부하계산_Raw Data_CF" xfId="10005" xr:uid="{00000000-0005-0000-0000-0000640F0000}"/>
    <cellStyle name="식_평택STP_01_09_27_FinancialModel1108_FinancialModel1108(2)_은행 - 원주기업도시Feasibility11_07_1_개발이익산정결과_원주기업도시 data(정리2)_원주부하계산_Raw Data_Raw Data" xfId="3996" xr:uid="{00000000-0005-0000-0000-0000650F0000}"/>
    <cellStyle name="식_평택STP_01_09_27_FinancialModel1108_FinancialModel1108(2)_은행 - 원주기업도시Feasibility11_07_1_개발이익산정결과_원주기업도시 data(정리2)_원주부하계산_Raw Data_Sales" xfId="5999" xr:uid="{00000000-0005-0000-0000-0000660F0000}"/>
    <cellStyle name="식_평택STP_01_09_27_FinancialModel1108_FinancialModel1108(2)_은행 - 원주기업도시Feasibility11_07_1_개발이익산정결과_원주기업도시 data(정리2)_원주부하계산_Raw Data_Sensitivity" xfId="8002" xr:uid="{00000000-0005-0000-0000-0000670F0000}"/>
    <cellStyle name="식_평택STP_01_09_27_FinancialModel1108_FinancialModel1108(2)_은행 - 원주기업도시Feasibility11_07_1_개발이익산정결과_원주기업도시 data(정리2)_원주부하계산_Sales" xfId="1973" xr:uid="{00000000-0005-0000-0000-0000680F0000}"/>
    <cellStyle name="식_평택STP_01_09_27_FinancialModel1108_FinancialModel1108(2)_은행 - 원주기업도시Feasibility11_07_1_개발이익산정결과_원주기업도시 data(정리2)_원주부하계산_Sales_1" xfId="5998" xr:uid="{00000000-0005-0000-0000-0000690F0000}"/>
    <cellStyle name="식_평택STP_01_09_27_FinancialModel1108_FinancialModel1108(2)_은행 - 원주기업도시Feasibility11_07_1_개발이익산정결과_원주기업도시 data(정리2)_원주부하계산_Sales_CF" xfId="10006" xr:uid="{00000000-0005-0000-0000-00006A0F0000}"/>
    <cellStyle name="식_평택STP_01_09_27_FinancialModel1108_FinancialModel1108(2)_은행 - 원주기업도시Feasibility11_07_1_개발이익산정결과_원주기업도시 data(정리2)_원주부하계산_Sales_Raw Data" xfId="3997" xr:uid="{00000000-0005-0000-0000-00006B0F0000}"/>
    <cellStyle name="식_평택STP_01_09_27_FinancialModel1108_FinancialModel1108(2)_은행 - 원주기업도시Feasibility11_07_1_개발이익산정결과_원주기업도시 data(정리2)_원주부하계산_Sales_Sales" xfId="6000" xr:uid="{00000000-0005-0000-0000-00006C0F0000}"/>
    <cellStyle name="식_평택STP_01_09_27_FinancialModel1108_FinancialModel1108(2)_은행 - 원주기업도시Feasibility11_07_1_개발이익산정결과_원주기업도시 data(정리2)_원주부하계산_Sales_Sensitivity" xfId="8003" xr:uid="{00000000-0005-0000-0000-00006D0F0000}"/>
    <cellStyle name="식_평택STP_01_09_27_FinancialModel1108_FinancialModel1108(2)_은행 - 원주기업도시Feasibility11_07_1_개발이익산정결과_원주기업도시 data(정리2)_원주부하계산_Sensitivity" xfId="8001" xr:uid="{00000000-0005-0000-0000-00006E0F0000}"/>
    <cellStyle name="식_평택STP_01_09_27_FinancialModel1108_FinancialModel1108(2)_은행 - 원주기업도시Feasibility11_07_1_개발이익산정결과_원주부하계산" xfId="1974" xr:uid="{00000000-0005-0000-0000-00006F0F0000}"/>
    <cellStyle name="식_평택STP_01_09_27_FinancialModel1108_FinancialModel1108(2)_은행 - 원주기업도시Feasibility11_07_1_개발이익산정결과_원주부하계산_CF" xfId="10007" xr:uid="{00000000-0005-0000-0000-0000700F0000}"/>
    <cellStyle name="식_평택STP_01_09_27_FinancialModel1108_FinancialModel1108(2)_은행 - 원주기업도시Feasibility11_07_1_개발이익산정결과_원주부하계산_Raw Data" xfId="1975" xr:uid="{00000000-0005-0000-0000-0000710F0000}"/>
    <cellStyle name="식_평택STP_01_09_27_FinancialModel1108_FinancialModel1108(2)_은행 - 원주기업도시Feasibility11_07_1_개발이익산정결과_원주부하계산_Raw Data_1" xfId="3998" xr:uid="{00000000-0005-0000-0000-0000720F0000}"/>
    <cellStyle name="식_평택STP_01_09_27_FinancialModel1108_FinancialModel1108(2)_은행 - 원주기업도시Feasibility11_07_1_개발이익산정결과_원주부하계산_Raw Data_CF" xfId="10008" xr:uid="{00000000-0005-0000-0000-0000730F0000}"/>
    <cellStyle name="식_평택STP_01_09_27_FinancialModel1108_FinancialModel1108(2)_은행 - 원주기업도시Feasibility11_07_1_개발이익산정결과_원주부하계산_Raw Data_Raw Data" xfId="3999" xr:uid="{00000000-0005-0000-0000-0000740F0000}"/>
    <cellStyle name="식_평택STP_01_09_27_FinancialModel1108_FinancialModel1108(2)_은행 - 원주기업도시Feasibility11_07_1_개발이익산정결과_원주부하계산_Raw Data_Sales" xfId="6002" xr:uid="{00000000-0005-0000-0000-0000750F0000}"/>
    <cellStyle name="식_평택STP_01_09_27_FinancialModel1108_FinancialModel1108(2)_은행 - 원주기업도시Feasibility11_07_1_개발이익산정결과_원주부하계산_Raw Data_Sensitivity" xfId="8005" xr:uid="{00000000-0005-0000-0000-0000760F0000}"/>
    <cellStyle name="식_평택STP_01_09_27_FinancialModel1108_FinancialModel1108(2)_은행 - 원주기업도시Feasibility11_07_1_개발이익산정결과_원주부하계산_Sales" xfId="1976" xr:uid="{00000000-0005-0000-0000-0000770F0000}"/>
    <cellStyle name="식_평택STP_01_09_27_FinancialModel1108_FinancialModel1108(2)_은행 - 원주기업도시Feasibility11_07_1_개발이익산정결과_원주부하계산_Sales_1" xfId="6001" xr:uid="{00000000-0005-0000-0000-0000780F0000}"/>
    <cellStyle name="식_평택STP_01_09_27_FinancialModel1108_FinancialModel1108(2)_은행 - 원주기업도시Feasibility11_07_1_개발이익산정결과_원주부하계산_Sales_CF" xfId="10009" xr:uid="{00000000-0005-0000-0000-0000790F0000}"/>
    <cellStyle name="식_평택STP_01_09_27_FinancialModel1108_FinancialModel1108(2)_은행 - 원주기업도시Feasibility11_07_1_개발이익산정결과_원주부하계산_Sales_Raw Data" xfId="4000" xr:uid="{00000000-0005-0000-0000-00007A0F0000}"/>
    <cellStyle name="식_평택STP_01_09_27_FinancialModel1108_FinancialModel1108(2)_은행 - 원주기업도시Feasibility11_07_1_개발이익산정결과_원주부하계산_Sales_Sales" xfId="6003" xr:uid="{00000000-0005-0000-0000-00007B0F0000}"/>
    <cellStyle name="식_평택STP_01_09_27_FinancialModel1108_FinancialModel1108(2)_은행 - 원주기업도시Feasibility11_07_1_개발이익산정결과_원주부하계산_Sales_Sensitivity" xfId="8006" xr:uid="{00000000-0005-0000-0000-00007C0F0000}"/>
    <cellStyle name="식_평택STP_01_09_27_FinancialModel1108_FinancialModel1108(2)_은행 - 원주기업도시Feasibility11_07_1_개발이익산정결과_원주부하계산_Sensitivity" xfId="8004" xr:uid="{00000000-0005-0000-0000-00007D0F0000}"/>
    <cellStyle name="식_평택STP_01_09_27_FinancialModel1108_FinancialModel1108(2)_은행 - 원주기업도시Feasibility11_07_1_기업도시재무모델금융조건반영(11_28)_8(용지별사업성검토추가)xls" xfId="1977" xr:uid="{00000000-0005-0000-0000-00007E0F0000}"/>
    <cellStyle name="식_평택STP_01_09_27_FinancialModel1108_FinancialModel1108(2)_은행 - 원주기업도시Feasibility11_07_1_기업도시재무모델금융조건반영(11_28)_8(용지별사업성검토추가)xls_CF" xfId="10010" xr:uid="{00000000-0005-0000-0000-00007F0F0000}"/>
    <cellStyle name="식_평택STP_01_09_27_FinancialModel1108_FinancialModel1108(2)_은행 - 원주기업도시Feasibility11_07_1_기업도시재무모델금융조건반영(11_28)_8(용지별사업성검토추가)xls_Raw Data" xfId="1978" xr:uid="{00000000-0005-0000-0000-0000800F0000}"/>
    <cellStyle name="식_평택STP_01_09_27_FinancialModel1108_FinancialModel1108(2)_은행 - 원주기업도시Feasibility11_07_1_기업도시재무모델금융조건반영(11_28)_8(용지별사업성검토추가)xls_Raw Data_1" xfId="4001" xr:uid="{00000000-0005-0000-0000-0000810F0000}"/>
    <cellStyle name="식_평택STP_01_09_27_FinancialModel1108_FinancialModel1108(2)_은행 - 원주기업도시Feasibility11_07_1_기업도시재무모델금융조건반영(11_28)_8(용지별사업성검토추가)xls_Raw Data_CF" xfId="10011" xr:uid="{00000000-0005-0000-0000-0000820F0000}"/>
    <cellStyle name="식_평택STP_01_09_27_FinancialModel1108_FinancialModel1108(2)_은행 - 원주기업도시Feasibility11_07_1_기업도시재무모델금융조건반영(11_28)_8(용지별사업성검토추가)xls_Raw Data_Raw Data" xfId="4002" xr:uid="{00000000-0005-0000-0000-0000830F0000}"/>
    <cellStyle name="식_평택STP_01_09_27_FinancialModel1108_FinancialModel1108(2)_은행 - 원주기업도시Feasibility11_07_1_기업도시재무모델금융조건반영(11_28)_8(용지별사업성검토추가)xls_Raw Data_Sales" xfId="6005" xr:uid="{00000000-0005-0000-0000-0000840F0000}"/>
    <cellStyle name="식_평택STP_01_09_27_FinancialModel1108_FinancialModel1108(2)_은행 - 원주기업도시Feasibility11_07_1_기업도시재무모델금융조건반영(11_28)_8(용지별사업성검토추가)xls_Raw Data_Sensitivity" xfId="8008" xr:uid="{00000000-0005-0000-0000-0000850F0000}"/>
    <cellStyle name="식_평택STP_01_09_27_FinancialModel1108_FinancialModel1108(2)_은행 - 원주기업도시Feasibility11_07_1_기업도시재무모델금융조건반영(11_28)_8(용지별사업성검토추가)xls_Sales" xfId="1979" xr:uid="{00000000-0005-0000-0000-0000860F0000}"/>
    <cellStyle name="식_평택STP_01_09_27_FinancialModel1108_FinancialModel1108(2)_은행 - 원주기업도시Feasibility11_07_1_기업도시재무모델금융조건반영(11_28)_8(용지별사업성검토추가)xls_Sales_1" xfId="6004" xr:uid="{00000000-0005-0000-0000-0000870F0000}"/>
    <cellStyle name="식_평택STP_01_09_27_FinancialModel1108_FinancialModel1108(2)_은행 - 원주기업도시Feasibility11_07_1_기업도시재무모델금융조건반영(11_28)_8(용지별사업성검토추가)xls_Sales_CF" xfId="10012" xr:uid="{00000000-0005-0000-0000-0000880F0000}"/>
    <cellStyle name="식_평택STP_01_09_27_FinancialModel1108_FinancialModel1108(2)_은행 - 원주기업도시Feasibility11_07_1_기업도시재무모델금융조건반영(11_28)_8(용지별사업성검토추가)xls_Sales_Raw Data" xfId="4003" xr:uid="{00000000-0005-0000-0000-0000890F0000}"/>
    <cellStyle name="식_평택STP_01_09_27_FinancialModel1108_FinancialModel1108(2)_은행 - 원주기업도시Feasibility11_07_1_기업도시재무모델금융조건반영(11_28)_8(용지별사업성검토추가)xls_Sales_Sales" xfId="6006" xr:uid="{00000000-0005-0000-0000-00008A0F0000}"/>
    <cellStyle name="식_평택STP_01_09_27_FinancialModel1108_FinancialModel1108(2)_은행 - 원주기업도시Feasibility11_07_1_기업도시재무모델금융조건반영(11_28)_8(용지별사업성검토추가)xls_Sales_Sensitivity" xfId="8009" xr:uid="{00000000-0005-0000-0000-00008B0F0000}"/>
    <cellStyle name="식_평택STP_01_09_27_FinancialModel1108_FinancialModel1108(2)_은행 - 원주기업도시Feasibility11_07_1_기업도시재무모델금융조건반영(11_28)_8(용지별사업성검토추가)xls_Sensitivity" xfId="8007" xr:uid="{00000000-0005-0000-0000-00008C0F0000}"/>
    <cellStyle name="식_평택STP_01_09_27_FinancialModel1108_FinancialModel1108(2)_은행 - 원주기업도시Feasibility11_07_1_기업도시재무모델금융조건반영(11_28)_8(용지별사업성검토추가)xls_원주기업도시 data(정리2)" xfId="1980" xr:uid="{00000000-0005-0000-0000-00008D0F0000}"/>
    <cellStyle name="식_평택STP_01_09_27_FinancialModel1108_FinancialModel1108(2)_은행 - 원주기업도시Feasibility11_07_1_기업도시재무모델금융조건반영(11_28)_8(용지별사업성검토추가)xls_원주기업도시 data(정리2)_CF" xfId="10013" xr:uid="{00000000-0005-0000-0000-00008E0F0000}"/>
    <cellStyle name="식_평택STP_01_09_27_FinancialModel1108_FinancialModel1108(2)_은행 - 원주기업도시Feasibility11_07_1_기업도시재무모델금융조건반영(11_28)_8(용지별사업성검토추가)xls_원주기업도시 data(정리2)_Raw Data" xfId="1981" xr:uid="{00000000-0005-0000-0000-00008F0F0000}"/>
    <cellStyle name="식_평택STP_01_09_27_FinancialModel1108_FinancialModel1108(2)_은행 - 원주기업도시Feasibility11_07_1_기업도시재무모델금융조건반영(11_28)_8(용지별사업성검토추가)xls_원주기업도시 data(정리2)_Raw Data_1" xfId="4004" xr:uid="{00000000-0005-0000-0000-0000900F0000}"/>
    <cellStyle name="식_평택STP_01_09_27_FinancialModel1108_FinancialModel1108(2)_은행 - 원주기업도시Feasibility11_07_1_기업도시재무모델금융조건반영(11_28)_8(용지별사업성검토추가)xls_원주기업도시 data(정리2)_Raw Data_CF" xfId="10014" xr:uid="{00000000-0005-0000-0000-0000910F0000}"/>
    <cellStyle name="식_평택STP_01_09_27_FinancialModel1108_FinancialModel1108(2)_은행 - 원주기업도시Feasibility11_07_1_기업도시재무모델금융조건반영(11_28)_8(용지별사업성검토추가)xls_원주기업도시 data(정리2)_Raw Data_Raw Data" xfId="4005" xr:uid="{00000000-0005-0000-0000-0000920F0000}"/>
    <cellStyle name="식_평택STP_01_09_27_FinancialModel1108_FinancialModel1108(2)_은행 - 원주기업도시Feasibility11_07_1_기업도시재무모델금융조건반영(11_28)_8(용지별사업성검토추가)xls_원주기업도시 data(정리2)_Raw Data_Sales" xfId="6008" xr:uid="{00000000-0005-0000-0000-0000930F0000}"/>
    <cellStyle name="식_평택STP_01_09_27_FinancialModel1108_FinancialModel1108(2)_은행 - 원주기업도시Feasibility11_07_1_기업도시재무모델금융조건반영(11_28)_8(용지별사업성검토추가)xls_원주기업도시 data(정리2)_Raw Data_Sensitivity" xfId="8011" xr:uid="{00000000-0005-0000-0000-0000940F0000}"/>
    <cellStyle name="식_평택STP_01_09_27_FinancialModel1108_FinancialModel1108(2)_은행 - 원주기업도시Feasibility11_07_1_기업도시재무모델금융조건반영(11_28)_8(용지별사업성검토추가)xls_원주기업도시 data(정리2)_Sales" xfId="1982" xr:uid="{00000000-0005-0000-0000-0000950F0000}"/>
    <cellStyle name="식_평택STP_01_09_27_FinancialModel1108_FinancialModel1108(2)_은행 - 원주기업도시Feasibility11_07_1_기업도시재무모델금융조건반영(11_28)_8(용지별사업성검토추가)xls_원주기업도시 data(정리2)_Sales_1" xfId="6007" xr:uid="{00000000-0005-0000-0000-0000960F0000}"/>
    <cellStyle name="식_평택STP_01_09_27_FinancialModel1108_FinancialModel1108(2)_은행 - 원주기업도시Feasibility11_07_1_기업도시재무모델금융조건반영(11_28)_8(용지별사업성검토추가)xls_원주기업도시 data(정리2)_Sales_CF" xfId="10015" xr:uid="{00000000-0005-0000-0000-0000970F0000}"/>
    <cellStyle name="식_평택STP_01_09_27_FinancialModel1108_FinancialModel1108(2)_은행 - 원주기업도시Feasibility11_07_1_기업도시재무모델금융조건반영(11_28)_8(용지별사업성검토추가)xls_원주기업도시 data(정리2)_Sales_Raw Data" xfId="4006" xr:uid="{00000000-0005-0000-0000-0000980F0000}"/>
    <cellStyle name="식_평택STP_01_09_27_FinancialModel1108_FinancialModel1108(2)_은행 - 원주기업도시Feasibility11_07_1_기업도시재무모델금융조건반영(11_28)_8(용지별사업성검토추가)xls_원주기업도시 data(정리2)_Sales_Sales" xfId="6009" xr:uid="{00000000-0005-0000-0000-0000990F0000}"/>
    <cellStyle name="식_평택STP_01_09_27_FinancialModel1108_FinancialModel1108(2)_은행 - 원주기업도시Feasibility11_07_1_기업도시재무모델금융조건반영(11_28)_8(용지별사업성검토추가)xls_원주기업도시 data(정리2)_Sales_Sensitivity" xfId="8012" xr:uid="{00000000-0005-0000-0000-00009A0F0000}"/>
    <cellStyle name="식_평택STP_01_09_27_FinancialModel1108_FinancialModel1108(2)_은행 - 원주기업도시Feasibility11_07_1_기업도시재무모델금융조건반영(11_28)_8(용지별사업성검토추가)xls_원주기업도시 data(정리2)_Sensitivity" xfId="8010" xr:uid="{00000000-0005-0000-0000-00009B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" xfId="1983" xr:uid="{00000000-0005-0000-0000-00009C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CF" xfId="10016" xr:uid="{00000000-0005-0000-0000-00009D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Raw Data" xfId="1984" xr:uid="{00000000-0005-0000-0000-00009E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Raw Data_1" xfId="4007" xr:uid="{00000000-0005-0000-0000-00009F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Raw Data_CF" xfId="10017" xr:uid="{00000000-0005-0000-0000-0000A0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Raw Data_Raw Data" xfId="4008" xr:uid="{00000000-0005-0000-0000-0000A1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Raw Data_Sales" xfId="6011" xr:uid="{00000000-0005-0000-0000-0000A2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Raw Data_Sensitivity" xfId="8014" xr:uid="{00000000-0005-0000-0000-0000A3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Sales" xfId="1985" xr:uid="{00000000-0005-0000-0000-0000A4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Sales_1" xfId="6010" xr:uid="{00000000-0005-0000-0000-0000A5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Sales_CF" xfId="10018" xr:uid="{00000000-0005-0000-0000-0000A6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Sales_Raw Data" xfId="4009" xr:uid="{00000000-0005-0000-0000-0000A7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Sales_Sales" xfId="6012" xr:uid="{00000000-0005-0000-0000-0000A8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Sales_Sensitivity" xfId="8015" xr:uid="{00000000-0005-0000-0000-0000A90F0000}"/>
    <cellStyle name="식_평택STP_01_09_27_FinancialModel1108_FinancialModel1108(2)_은행 - 원주기업도시Feasibility11_07_1_기업도시재무모델금융조건반영(11_28)_8(용지별사업성검토추가)xls_원주기업도시 data(정리2)_원주부하계산_Sensitivity" xfId="8013" xr:uid="{00000000-0005-0000-0000-0000AA0F0000}"/>
    <cellStyle name="식_평택STP_01_09_27_FinancialModel1108_FinancialModel1108(2)_은행 - 원주기업도시Feasibility11_07_1_기업도시재무모델금융조건반영(11_28)_8(용지별사업성검토추가)xls_원주부하계산" xfId="1986" xr:uid="{00000000-0005-0000-0000-0000AB0F0000}"/>
    <cellStyle name="식_평택STP_01_09_27_FinancialModel1108_FinancialModel1108(2)_은행 - 원주기업도시Feasibility11_07_1_기업도시재무모델금융조건반영(11_28)_8(용지별사업성검토추가)xls_원주부하계산_CF" xfId="10019" xr:uid="{00000000-0005-0000-0000-0000AC0F0000}"/>
    <cellStyle name="식_평택STP_01_09_27_FinancialModel1108_FinancialModel1108(2)_은행 - 원주기업도시Feasibility11_07_1_기업도시재무모델금융조건반영(11_28)_8(용지별사업성검토추가)xls_원주부하계산_Raw Data" xfId="1987" xr:uid="{00000000-0005-0000-0000-0000AD0F0000}"/>
    <cellStyle name="식_평택STP_01_09_27_FinancialModel1108_FinancialModel1108(2)_은행 - 원주기업도시Feasibility11_07_1_기업도시재무모델금융조건반영(11_28)_8(용지별사업성검토추가)xls_원주부하계산_Raw Data_1" xfId="4010" xr:uid="{00000000-0005-0000-0000-0000AE0F0000}"/>
    <cellStyle name="식_평택STP_01_09_27_FinancialModel1108_FinancialModel1108(2)_은행 - 원주기업도시Feasibility11_07_1_기업도시재무모델금융조건반영(11_28)_8(용지별사업성검토추가)xls_원주부하계산_Raw Data_CF" xfId="10020" xr:uid="{00000000-0005-0000-0000-0000AF0F0000}"/>
    <cellStyle name="식_평택STP_01_09_27_FinancialModel1108_FinancialModel1108(2)_은행 - 원주기업도시Feasibility11_07_1_기업도시재무모델금융조건반영(11_28)_8(용지별사업성검토추가)xls_원주부하계산_Raw Data_Raw Data" xfId="4011" xr:uid="{00000000-0005-0000-0000-0000B00F0000}"/>
    <cellStyle name="식_평택STP_01_09_27_FinancialModel1108_FinancialModel1108(2)_은행 - 원주기업도시Feasibility11_07_1_기업도시재무모델금융조건반영(11_28)_8(용지별사업성검토추가)xls_원주부하계산_Raw Data_Sales" xfId="6014" xr:uid="{00000000-0005-0000-0000-0000B10F0000}"/>
    <cellStyle name="식_평택STP_01_09_27_FinancialModel1108_FinancialModel1108(2)_은행 - 원주기업도시Feasibility11_07_1_기업도시재무모델금융조건반영(11_28)_8(용지별사업성검토추가)xls_원주부하계산_Raw Data_Sensitivity" xfId="8017" xr:uid="{00000000-0005-0000-0000-0000B20F0000}"/>
    <cellStyle name="식_평택STP_01_09_27_FinancialModel1108_FinancialModel1108(2)_은행 - 원주기업도시Feasibility11_07_1_기업도시재무모델금융조건반영(11_28)_8(용지별사업성검토추가)xls_원주부하계산_Sales" xfId="1988" xr:uid="{00000000-0005-0000-0000-0000B30F0000}"/>
    <cellStyle name="식_평택STP_01_09_27_FinancialModel1108_FinancialModel1108(2)_은행 - 원주기업도시Feasibility11_07_1_기업도시재무모델금융조건반영(11_28)_8(용지별사업성검토추가)xls_원주부하계산_Sales_1" xfId="6013" xr:uid="{00000000-0005-0000-0000-0000B40F0000}"/>
    <cellStyle name="식_평택STP_01_09_27_FinancialModel1108_FinancialModel1108(2)_은행 - 원주기업도시Feasibility11_07_1_기업도시재무모델금융조건반영(11_28)_8(용지별사업성검토추가)xls_원주부하계산_Sales_CF" xfId="10021" xr:uid="{00000000-0005-0000-0000-0000B50F0000}"/>
    <cellStyle name="식_평택STP_01_09_27_FinancialModel1108_FinancialModel1108(2)_은행 - 원주기업도시Feasibility11_07_1_기업도시재무모델금융조건반영(11_28)_8(용지별사업성검토추가)xls_원주부하계산_Sales_Raw Data" xfId="4012" xr:uid="{00000000-0005-0000-0000-0000B60F0000}"/>
    <cellStyle name="식_평택STP_01_09_27_FinancialModel1108_FinancialModel1108(2)_은행 - 원주기업도시Feasibility11_07_1_기업도시재무모델금융조건반영(11_28)_8(용지별사업성검토추가)xls_원주부하계산_Sales_Sales" xfId="6015" xr:uid="{00000000-0005-0000-0000-0000B70F0000}"/>
    <cellStyle name="식_평택STP_01_09_27_FinancialModel1108_FinancialModel1108(2)_은행 - 원주기업도시Feasibility11_07_1_기업도시재무모델금융조건반영(11_28)_8(용지별사업성검토추가)xls_원주부하계산_Sales_Sensitivity" xfId="8018" xr:uid="{00000000-0005-0000-0000-0000B80F0000}"/>
    <cellStyle name="식_평택STP_01_09_27_FinancialModel1108_FinancialModel1108(2)_은행 - 원주기업도시Feasibility11_07_1_기업도시재무모델금융조건반영(11_28)_8(용지별사업성검토추가)xls_원주부하계산_Sensitivity" xfId="8016" xr:uid="{00000000-0005-0000-0000-0000B90F0000}"/>
    <cellStyle name="식_평택STP_01_09_27_FinancialModel1108_FinancialModel1108(2)_은행 - 원주기업도시Feasibility11_07_1_기업도시재무모델금융조건반영(11_28)_8(용지별사업성추가)_2xls" xfId="1989" xr:uid="{00000000-0005-0000-0000-0000BA0F0000}"/>
    <cellStyle name="식_평택STP_01_09_27_FinancialModel1108_FinancialModel1108(2)_은행 - 원주기업도시Feasibility11_07_1_기업도시재무모델금융조건반영(11_28)_8(용지별사업성추가)_2xls_CF" xfId="10022" xr:uid="{00000000-0005-0000-0000-0000BB0F0000}"/>
    <cellStyle name="식_평택STP_01_09_27_FinancialModel1108_FinancialModel1108(2)_은행 - 원주기업도시Feasibility11_07_1_기업도시재무모델금융조건반영(11_28)_8(용지별사업성추가)_2xls_Raw Data" xfId="1990" xr:uid="{00000000-0005-0000-0000-0000BC0F0000}"/>
    <cellStyle name="식_평택STP_01_09_27_FinancialModel1108_FinancialModel1108(2)_은행 - 원주기업도시Feasibility11_07_1_기업도시재무모델금융조건반영(11_28)_8(용지별사업성추가)_2xls_Raw Data_1" xfId="4013" xr:uid="{00000000-0005-0000-0000-0000BD0F0000}"/>
    <cellStyle name="식_평택STP_01_09_27_FinancialModel1108_FinancialModel1108(2)_은행 - 원주기업도시Feasibility11_07_1_기업도시재무모델금융조건반영(11_28)_8(용지별사업성추가)_2xls_Raw Data_CF" xfId="10023" xr:uid="{00000000-0005-0000-0000-0000BE0F0000}"/>
    <cellStyle name="식_평택STP_01_09_27_FinancialModel1108_FinancialModel1108(2)_은행 - 원주기업도시Feasibility11_07_1_기업도시재무모델금융조건반영(11_28)_8(용지별사업성추가)_2xls_Raw Data_Raw Data" xfId="4014" xr:uid="{00000000-0005-0000-0000-0000BF0F0000}"/>
    <cellStyle name="식_평택STP_01_09_27_FinancialModel1108_FinancialModel1108(2)_은행 - 원주기업도시Feasibility11_07_1_기업도시재무모델금융조건반영(11_28)_8(용지별사업성추가)_2xls_Raw Data_Sales" xfId="6017" xr:uid="{00000000-0005-0000-0000-0000C00F0000}"/>
    <cellStyle name="식_평택STP_01_09_27_FinancialModel1108_FinancialModel1108(2)_은행 - 원주기업도시Feasibility11_07_1_기업도시재무모델금융조건반영(11_28)_8(용지별사업성추가)_2xls_Raw Data_Sensitivity" xfId="8020" xr:uid="{00000000-0005-0000-0000-0000C10F0000}"/>
    <cellStyle name="식_평택STP_01_09_27_FinancialModel1108_FinancialModel1108(2)_은행 - 원주기업도시Feasibility11_07_1_기업도시재무모델금융조건반영(11_28)_8(용지별사업성추가)_2xls_Sales" xfId="1991" xr:uid="{00000000-0005-0000-0000-0000C20F0000}"/>
    <cellStyle name="식_평택STP_01_09_27_FinancialModel1108_FinancialModel1108(2)_은행 - 원주기업도시Feasibility11_07_1_기업도시재무모델금융조건반영(11_28)_8(용지별사업성추가)_2xls_Sales_1" xfId="6016" xr:uid="{00000000-0005-0000-0000-0000C30F0000}"/>
    <cellStyle name="식_평택STP_01_09_27_FinancialModel1108_FinancialModel1108(2)_은행 - 원주기업도시Feasibility11_07_1_기업도시재무모델금융조건반영(11_28)_8(용지별사업성추가)_2xls_Sales_CF" xfId="10024" xr:uid="{00000000-0005-0000-0000-0000C40F0000}"/>
    <cellStyle name="식_평택STP_01_09_27_FinancialModel1108_FinancialModel1108(2)_은행 - 원주기업도시Feasibility11_07_1_기업도시재무모델금융조건반영(11_28)_8(용지별사업성추가)_2xls_Sales_Raw Data" xfId="4015" xr:uid="{00000000-0005-0000-0000-0000C50F0000}"/>
    <cellStyle name="식_평택STP_01_09_27_FinancialModel1108_FinancialModel1108(2)_은행 - 원주기업도시Feasibility11_07_1_기업도시재무모델금융조건반영(11_28)_8(용지별사업성추가)_2xls_Sales_Sales" xfId="6018" xr:uid="{00000000-0005-0000-0000-0000C60F0000}"/>
    <cellStyle name="식_평택STP_01_09_27_FinancialModel1108_FinancialModel1108(2)_은행 - 원주기업도시Feasibility11_07_1_기업도시재무모델금융조건반영(11_28)_8(용지별사업성추가)_2xls_Sales_Sensitivity" xfId="8021" xr:uid="{00000000-0005-0000-0000-0000C70F0000}"/>
    <cellStyle name="식_평택STP_01_09_27_FinancialModel1108_FinancialModel1108(2)_은행 - 원주기업도시Feasibility11_07_1_기업도시재무모델금융조건반영(11_28)_8(용지별사업성추가)_2xls_Sensitivity" xfId="8019" xr:uid="{00000000-0005-0000-0000-0000C80F0000}"/>
    <cellStyle name="식_평택STP_01_09_27_FinancialModel1108_FinancialModel1108(2)_은행 - 원주기업도시Feasibility11_07_1_기업도시재무모델금융조건반영(11_28)_8(용지별사업성추가)_2xls_원주기업도시 data(정리2)" xfId="1992" xr:uid="{00000000-0005-0000-0000-0000C90F0000}"/>
    <cellStyle name="식_평택STP_01_09_27_FinancialModel1108_FinancialModel1108(2)_은행 - 원주기업도시Feasibility11_07_1_기업도시재무모델금융조건반영(11_28)_8(용지별사업성추가)_2xls_원주기업도시 data(정리2)_CF" xfId="10025" xr:uid="{00000000-0005-0000-0000-0000CA0F0000}"/>
    <cellStyle name="식_평택STP_01_09_27_FinancialModel1108_FinancialModel1108(2)_은행 - 원주기업도시Feasibility11_07_1_기업도시재무모델금융조건반영(11_28)_8(용지별사업성추가)_2xls_원주기업도시 data(정리2)_Raw Data" xfId="1993" xr:uid="{00000000-0005-0000-0000-0000CB0F0000}"/>
    <cellStyle name="식_평택STP_01_09_27_FinancialModel1108_FinancialModel1108(2)_은행 - 원주기업도시Feasibility11_07_1_기업도시재무모델금융조건반영(11_28)_8(용지별사업성추가)_2xls_원주기업도시 data(정리2)_Raw Data_1" xfId="4016" xr:uid="{00000000-0005-0000-0000-0000CC0F0000}"/>
    <cellStyle name="식_평택STP_01_09_27_FinancialModel1108_FinancialModel1108(2)_은행 - 원주기업도시Feasibility11_07_1_기업도시재무모델금융조건반영(11_28)_8(용지별사업성추가)_2xls_원주기업도시 data(정리2)_Raw Data_CF" xfId="10026" xr:uid="{00000000-0005-0000-0000-0000CD0F0000}"/>
    <cellStyle name="식_평택STP_01_09_27_FinancialModel1108_FinancialModel1108(2)_은행 - 원주기업도시Feasibility11_07_1_기업도시재무모델금융조건반영(11_28)_8(용지별사업성추가)_2xls_원주기업도시 data(정리2)_Raw Data_Raw Data" xfId="4017" xr:uid="{00000000-0005-0000-0000-0000CE0F0000}"/>
    <cellStyle name="식_평택STP_01_09_27_FinancialModel1108_FinancialModel1108(2)_은행 - 원주기업도시Feasibility11_07_1_기업도시재무모델금융조건반영(11_28)_8(용지별사업성추가)_2xls_원주기업도시 data(정리2)_Raw Data_Sales" xfId="6020" xr:uid="{00000000-0005-0000-0000-0000CF0F0000}"/>
    <cellStyle name="식_평택STP_01_09_27_FinancialModel1108_FinancialModel1108(2)_은행 - 원주기업도시Feasibility11_07_1_기업도시재무모델금융조건반영(11_28)_8(용지별사업성추가)_2xls_원주기업도시 data(정리2)_Raw Data_Sensitivity" xfId="8023" xr:uid="{00000000-0005-0000-0000-0000D00F0000}"/>
    <cellStyle name="식_평택STP_01_09_27_FinancialModel1108_FinancialModel1108(2)_은행 - 원주기업도시Feasibility11_07_1_기업도시재무모델금융조건반영(11_28)_8(용지별사업성추가)_2xls_원주기업도시 data(정리2)_Sales" xfId="1994" xr:uid="{00000000-0005-0000-0000-0000D10F0000}"/>
    <cellStyle name="식_평택STP_01_09_27_FinancialModel1108_FinancialModel1108(2)_은행 - 원주기업도시Feasibility11_07_1_기업도시재무모델금융조건반영(11_28)_8(용지별사업성추가)_2xls_원주기업도시 data(정리2)_Sales_1" xfId="6019" xr:uid="{00000000-0005-0000-0000-0000D20F0000}"/>
    <cellStyle name="식_평택STP_01_09_27_FinancialModel1108_FinancialModel1108(2)_은행 - 원주기업도시Feasibility11_07_1_기업도시재무모델금융조건반영(11_28)_8(용지별사업성추가)_2xls_원주기업도시 data(정리2)_Sales_CF" xfId="10027" xr:uid="{00000000-0005-0000-0000-0000D30F0000}"/>
    <cellStyle name="식_평택STP_01_09_27_FinancialModel1108_FinancialModel1108(2)_은행 - 원주기업도시Feasibility11_07_1_기업도시재무모델금융조건반영(11_28)_8(용지별사업성추가)_2xls_원주기업도시 data(정리2)_Sales_Raw Data" xfId="4018" xr:uid="{00000000-0005-0000-0000-0000D40F0000}"/>
    <cellStyle name="식_평택STP_01_09_27_FinancialModel1108_FinancialModel1108(2)_은행 - 원주기업도시Feasibility11_07_1_기업도시재무모델금융조건반영(11_28)_8(용지별사업성추가)_2xls_원주기업도시 data(정리2)_Sales_Sales" xfId="6021" xr:uid="{00000000-0005-0000-0000-0000D50F0000}"/>
    <cellStyle name="식_평택STP_01_09_27_FinancialModel1108_FinancialModel1108(2)_은행 - 원주기업도시Feasibility11_07_1_기업도시재무모델금융조건반영(11_28)_8(용지별사업성추가)_2xls_원주기업도시 data(정리2)_Sales_Sensitivity" xfId="8024" xr:uid="{00000000-0005-0000-0000-0000D60F0000}"/>
    <cellStyle name="식_평택STP_01_09_27_FinancialModel1108_FinancialModel1108(2)_은행 - 원주기업도시Feasibility11_07_1_기업도시재무모델금융조건반영(11_28)_8(용지별사업성추가)_2xls_원주기업도시 data(정리2)_Sensitivity" xfId="8022" xr:uid="{00000000-0005-0000-0000-0000D70F0000}"/>
    <cellStyle name="식_평택STP_01_09_27_FinancialModel1108_FinancialModel1108(2)_은행 - 원주기업도시Feasibility11_07_1_기업도시재무모델금융조건반영(11_28)_8(용지별사업성추가)_2xls_원주기업도시 data(정리2)_원주부하계산" xfId="1995" xr:uid="{00000000-0005-0000-0000-0000D80F0000}"/>
    <cellStyle name="식_평택STP_01_09_27_FinancialModel1108_FinancialModel1108(2)_은행 - 원주기업도시Feasibility11_07_1_기업도시재무모델금융조건반영(11_28)_8(용지별사업성추가)_2xls_원주기업도시 data(정리2)_원주부하계산_CF" xfId="10028" xr:uid="{00000000-0005-0000-0000-0000D90F0000}"/>
    <cellStyle name="식_평택STP_01_09_27_FinancialModel1108_FinancialModel1108(2)_은행 - 원주기업도시Feasibility11_07_1_기업도시재무모델금융조건반영(11_28)_8(용지별사업성추가)_2xls_원주기업도시 data(정리2)_원주부하계산_Raw Data" xfId="1996" xr:uid="{00000000-0005-0000-0000-0000DA0F0000}"/>
    <cellStyle name="식_평택STP_01_09_27_FinancialModel1108_FinancialModel1108(2)_은행 - 원주기업도시Feasibility11_07_1_기업도시재무모델금융조건반영(11_28)_8(용지별사업성추가)_2xls_원주기업도시 data(정리2)_원주부하계산_Raw Data_1" xfId="4019" xr:uid="{00000000-0005-0000-0000-0000DB0F0000}"/>
    <cellStyle name="식_평택STP_01_09_27_FinancialModel1108_FinancialModel1108(2)_은행 - 원주기업도시Feasibility11_07_1_기업도시재무모델금융조건반영(11_28)_8(용지별사업성추가)_2xls_원주기업도시 data(정리2)_원주부하계산_Raw Data_CF" xfId="10029" xr:uid="{00000000-0005-0000-0000-0000DC0F0000}"/>
    <cellStyle name="식_평택STP_01_09_27_FinancialModel1108_FinancialModel1108(2)_은행 - 원주기업도시Feasibility11_07_1_기업도시재무모델금융조건반영(11_28)_8(용지별사업성추가)_2xls_원주기업도시 data(정리2)_원주부하계산_Raw Data_Raw Data" xfId="4020" xr:uid="{00000000-0005-0000-0000-0000DD0F0000}"/>
    <cellStyle name="식_평택STP_01_09_27_FinancialModel1108_FinancialModel1108(2)_은행 - 원주기업도시Feasibility11_07_1_기업도시재무모델금융조건반영(11_28)_8(용지별사업성추가)_2xls_원주기업도시 data(정리2)_원주부하계산_Raw Data_Sales" xfId="6023" xr:uid="{00000000-0005-0000-0000-0000DE0F0000}"/>
    <cellStyle name="식_평택STP_01_09_27_FinancialModel1108_FinancialModel1108(2)_은행 - 원주기업도시Feasibility11_07_1_기업도시재무모델금융조건반영(11_28)_8(용지별사업성추가)_2xls_원주기업도시 data(정리2)_원주부하계산_Raw Data_Sensitivity" xfId="8026" xr:uid="{00000000-0005-0000-0000-0000DF0F0000}"/>
    <cellStyle name="식_평택STP_01_09_27_FinancialModel1108_FinancialModel1108(2)_은행 - 원주기업도시Feasibility11_07_1_기업도시재무모델금융조건반영(11_28)_8(용지별사업성추가)_2xls_원주기업도시 data(정리2)_원주부하계산_Sales" xfId="1997" xr:uid="{00000000-0005-0000-0000-0000E00F0000}"/>
    <cellStyle name="식_평택STP_01_09_27_FinancialModel1108_FinancialModel1108(2)_은행 - 원주기업도시Feasibility11_07_1_기업도시재무모델금융조건반영(11_28)_8(용지별사업성추가)_2xls_원주기업도시 data(정리2)_원주부하계산_Sales_1" xfId="6022" xr:uid="{00000000-0005-0000-0000-0000E10F0000}"/>
    <cellStyle name="식_평택STP_01_09_27_FinancialModel1108_FinancialModel1108(2)_은행 - 원주기업도시Feasibility11_07_1_기업도시재무모델금융조건반영(11_28)_8(용지별사업성추가)_2xls_원주기업도시 data(정리2)_원주부하계산_Sales_CF" xfId="10030" xr:uid="{00000000-0005-0000-0000-0000E20F0000}"/>
    <cellStyle name="식_평택STP_01_09_27_FinancialModel1108_FinancialModel1108(2)_은행 - 원주기업도시Feasibility11_07_1_기업도시재무모델금융조건반영(11_28)_8(용지별사업성추가)_2xls_원주기업도시 data(정리2)_원주부하계산_Sales_Raw Data" xfId="4021" xr:uid="{00000000-0005-0000-0000-0000E30F0000}"/>
    <cellStyle name="식_평택STP_01_09_27_FinancialModel1108_FinancialModel1108(2)_은행 - 원주기업도시Feasibility11_07_1_기업도시재무모델금융조건반영(11_28)_8(용지별사업성추가)_2xls_원주기업도시 data(정리2)_원주부하계산_Sales_Sales" xfId="6024" xr:uid="{00000000-0005-0000-0000-0000E40F0000}"/>
    <cellStyle name="식_평택STP_01_09_27_FinancialModel1108_FinancialModel1108(2)_은행 - 원주기업도시Feasibility11_07_1_기업도시재무모델금융조건반영(11_28)_8(용지별사업성추가)_2xls_원주기업도시 data(정리2)_원주부하계산_Sales_Sensitivity" xfId="8027" xr:uid="{00000000-0005-0000-0000-0000E50F0000}"/>
    <cellStyle name="식_평택STP_01_09_27_FinancialModel1108_FinancialModel1108(2)_은행 - 원주기업도시Feasibility11_07_1_기업도시재무모델금융조건반영(11_28)_8(용지별사업성추가)_2xls_원주기업도시 data(정리2)_원주부하계산_Sensitivity" xfId="8025" xr:uid="{00000000-0005-0000-0000-0000E60F0000}"/>
    <cellStyle name="식_평택STP_01_09_27_FinancialModel1108_FinancialModel1108(2)_은행 - 원주기업도시Feasibility11_07_1_기업도시재무모델금융조건반영(11_28)_8(용지별사업성추가)_2xls_원주부하계산" xfId="1998" xr:uid="{00000000-0005-0000-0000-0000E70F0000}"/>
    <cellStyle name="식_평택STP_01_09_27_FinancialModel1108_FinancialModel1108(2)_은행 - 원주기업도시Feasibility11_07_1_기업도시재무모델금융조건반영(11_28)_8(용지별사업성추가)_2xls_원주부하계산_CF" xfId="10031" xr:uid="{00000000-0005-0000-0000-0000E80F0000}"/>
    <cellStyle name="식_평택STP_01_09_27_FinancialModel1108_FinancialModel1108(2)_은행 - 원주기업도시Feasibility11_07_1_기업도시재무모델금융조건반영(11_28)_8(용지별사업성추가)_2xls_원주부하계산_Raw Data" xfId="1999" xr:uid="{00000000-0005-0000-0000-0000E90F0000}"/>
    <cellStyle name="식_평택STP_01_09_27_FinancialModel1108_FinancialModel1108(2)_은행 - 원주기업도시Feasibility11_07_1_기업도시재무모델금융조건반영(11_28)_8(용지별사업성추가)_2xls_원주부하계산_Raw Data_1" xfId="4022" xr:uid="{00000000-0005-0000-0000-0000EA0F0000}"/>
    <cellStyle name="식_평택STP_01_09_27_FinancialModel1108_FinancialModel1108(2)_은행 - 원주기업도시Feasibility11_07_1_기업도시재무모델금융조건반영(11_28)_8(용지별사업성추가)_2xls_원주부하계산_Raw Data_CF" xfId="10032" xr:uid="{00000000-0005-0000-0000-0000EB0F0000}"/>
    <cellStyle name="식_평택STP_01_09_27_FinancialModel1108_FinancialModel1108(2)_은행 - 원주기업도시Feasibility11_07_1_기업도시재무모델금융조건반영(11_28)_8(용지별사업성추가)_2xls_원주부하계산_Raw Data_Raw Data" xfId="4023" xr:uid="{00000000-0005-0000-0000-0000EC0F0000}"/>
    <cellStyle name="식_평택STP_01_09_27_FinancialModel1108_FinancialModel1108(2)_은행 - 원주기업도시Feasibility11_07_1_기업도시재무모델금융조건반영(11_28)_8(용지별사업성추가)_2xls_원주부하계산_Raw Data_Sales" xfId="6026" xr:uid="{00000000-0005-0000-0000-0000ED0F0000}"/>
    <cellStyle name="식_평택STP_01_09_27_FinancialModel1108_FinancialModel1108(2)_은행 - 원주기업도시Feasibility11_07_1_기업도시재무모델금융조건반영(11_28)_8(용지별사업성추가)_2xls_원주부하계산_Raw Data_Sensitivity" xfId="8029" xr:uid="{00000000-0005-0000-0000-0000EE0F0000}"/>
    <cellStyle name="식_평택STP_01_09_27_FinancialModel1108_FinancialModel1108(2)_은행 - 원주기업도시Feasibility11_07_1_기업도시재무모델금융조건반영(11_28)_8(용지별사업성추가)_2xls_원주부하계산_Sales" xfId="2000" xr:uid="{00000000-0005-0000-0000-0000EF0F0000}"/>
    <cellStyle name="식_평택STP_01_09_27_FinancialModel1108_FinancialModel1108(2)_은행 - 원주기업도시Feasibility11_07_1_기업도시재무모델금융조건반영(11_28)_8(용지별사업성추가)_2xls_원주부하계산_Sales_1" xfId="6025" xr:uid="{00000000-0005-0000-0000-0000F00F0000}"/>
    <cellStyle name="식_평택STP_01_09_27_FinancialModel1108_FinancialModel1108(2)_은행 - 원주기업도시Feasibility11_07_1_기업도시재무모델금융조건반영(11_28)_8(용지별사업성추가)_2xls_원주부하계산_Sales_CF" xfId="10033" xr:uid="{00000000-0005-0000-0000-0000F10F0000}"/>
    <cellStyle name="식_평택STP_01_09_27_FinancialModel1108_FinancialModel1108(2)_은행 - 원주기업도시Feasibility11_07_1_기업도시재무모델금융조건반영(11_28)_8(용지별사업성추가)_2xls_원주부하계산_Sales_Raw Data" xfId="4024" xr:uid="{00000000-0005-0000-0000-0000F20F0000}"/>
    <cellStyle name="식_평택STP_01_09_27_FinancialModel1108_FinancialModel1108(2)_은행 - 원주기업도시Feasibility11_07_1_기업도시재무모델금융조건반영(11_28)_8(용지별사업성추가)_2xls_원주부하계산_Sales_Sales" xfId="6027" xr:uid="{00000000-0005-0000-0000-0000F30F0000}"/>
    <cellStyle name="식_평택STP_01_09_27_FinancialModel1108_FinancialModel1108(2)_은행 - 원주기업도시Feasibility11_07_1_기업도시재무모델금융조건반영(11_28)_8(용지별사업성추가)_2xls_원주부하계산_Sales_Sensitivity" xfId="8030" xr:uid="{00000000-0005-0000-0000-0000F40F0000}"/>
    <cellStyle name="식_평택STP_01_09_27_FinancialModel1108_FinancialModel1108(2)_은행 - 원주기업도시Feasibility11_07_1_기업도시재무모델금융조건반영(11_28)_8(용지별사업성추가)_2xls_원주부하계산_Sensitivity" xfId="8028" xr:uid="{00000000-0005-0000-0000-0000F50F0000}"/>
    <cellStyle name="식_평택STP_01_09_27_FinancialModel1108_FinancialModel1108(2)_은행 - 원주기업도시Feasibility11_07_1_기업도시재무모델금융조건반영(11_28)_8xls" xfId="2001" xr:uid="{00000000-0005-0000-0000-0000F60F0000}"/>
    <cellStyle name="식_평택STP_01_09_27_FinancialModel1108_FinancialModel1108(2)_은행 - 원주기업도시Feasibility11_07_1_기업도시재무모델금융조건반영(11_28)_8xls_CF" xfId="10034" xr:uid="{00000000-0005-0000-0000-0000F70F0000}"/>
    <cellStyle name="식_평택STP_01_09_27_FinancialModel1108_FinancialModel1108(2)_은행 - 원주기업도시Feasibility11_07_1_기업도시재무모델금융조건반영(11_28)_8xls_Raw Data" xfId="2002" xr:uid="{00000000-0005-0000-0000-0000F80F0000}"/>
    <cellStyle name="식_평택STP_01_09_27_FinancialModel1108_FinancialModel1108(2)_은행 - 원주기업도시Feasibility11_07_1_기업도시재무모델금융조건반영(11_28)_8xls_Raw Data_1" xfId="4025" xr:uid="{00000000-0005-0000-0000-0000F90F0000}"/>
    <cellStyle name="식_평택STP_01_09_27_FinancialModel1108_FinancialModel1108(2)_은행 - 원주기업도시Feasibility11_07_1_기업도시재무모델금융조건반영(11_28)_8xls_Raw Data_CF" xfId="10035" xr:uid="{00000000-0005-0000-0000-0000FA0F0000}"/>
    <cellStyle name="식_평택STP_01_09_27_FinancialModel1108_FinancialModel1108(2)_은행 - 원주기업도시Feasibility11_07_1_기업도시재무모델금융조건반영(11_28)_8xls_Raw Data_Raw Data" xfId="4026" xr:uid="{00000000-0005-0000-0000-0000FB0F0000}"/>
    <cellStyle name="식_평택STP_01_09_27_FinancialModel1108_FinancialModel1108(2)_은행 - 원주기업도시Feasibility11_07_1_기업도시재무모델금융조건반영(11_28)_8xls_Raw Data_Sales" xfId="6029" xr:uid="{00000000-0005-0000-0000-0000FC0F0000}"/>
    <cellStyle name="식_평택STP_01_09_27_FinancialModel1108_FinancialModel1108(2)_은행 - 원주기업도시Feasibility11_07_1_기업도시재무모델금융조건반영(11_28)_8xls_Raw Data_Sensitivity" xfId="8032" xr:uid="{00000000-0005-0000-0000-0000FD0F0000}"/>
    <cellStyle name="식_평택STP_01_09_27_FinancialModel1108_FinancialModel1108(2)_은행 - 원주기업도시Feasibility11_07_1_기업도시재무모델금융조건반영(11_28)_8xls_Sales" xfId="2003" xr:uid="{00000000-0005-0000-0000-0000FE0F0000}"/>
    <cellStyle name="식_평택STP_01_09_27_FinancialModel1108_FinancialModel1108(2)_은행 - 원주기업도시Feasibility11_07_1_기업도시재무모델금융조건반영(11_28)_8xls_Sales_1" xfId="6028" xr:uid="{00000000-0005-0000-0000-0000FF0F0000}"/>
    <cellStyle name="식_평택STP_01_09_27_FinancialModel1108_FinancialModel1108(2)_은행 - 원주기업도시Feasibility11_07_1_기업도시재무모델금융조건반영(11_28)_8xls_Sales_CF" xfId="10036" xr:uid="{00000000-0005-0000-0000-000000100000}"/>
    <cellStyle name="식_평택STP_01_09_27_FinancialModel1108_FinancialModel1108(2)_은행 - 원주기업도시Feasibility11_07_1_기업도시재무모델금융조건반영(11_28)_8xls_Sales_Raw Data" xfId="4027" xr:uid="{00000000-0005-0000-0000-000001100000}"/>
    <cellStyle name="식_평택STP_01_09_27_FinancialModel1108_FinancialModel1108(2)_은행 - 원주기업도시Feasibility11_07_1_기업도시재무모델금융조건반영(11_28)_8xls_Sales_Sales" xfId="6030" xr:uid="{00000000-0005-0000-0000-000002100000}"/>
    <cellStyle name="식_평택STP_01_09_27_FinancialModel1108_FinancialModel1108(2)_은행 - 원주기업도시Feasibility11_07_1_기업도시재무모델금융조건반영(11_28)_8xls_Sales_Sensitivity" xfId="8033" xr:uid="{00000000-0005-0000-0000-000003100000}"/>
    <cellStyle name="식_평택STP_01_09_27_FinancialModel1108_FinancialModel1108(2)_은행 - 원주기업도시Feasibility11_07_1_기업도시재무모델금융조건반영(11_28)_8xls_Sensitivity" xfId="8031" xr:uid="{00000000-0005-0000-0000-000004100000}"/>
    <cellStyle name="식_평택STP_01_09_27_FinancialModel1108_FinancialModel1108(2)_은행 - 원주기업도시Feasibility11_07_1_기업도시재무모델금융조건반영(11_28)_8xls_원주기업도시 data(정리2)" xfId="2004" xr:uid="{00000000-0005-0000-0000-000005100000}"/>
    <cellStyle name="식_평택STP_01_09_27_FinancialModel1108_FinancialModel1108(2)_은행 - 원주기업도시Feasibility11_07_1_기업도시재무모델금융조건반영(11_28)_8xls_원주기업도시 data(정리2)_CF" xfId="10037" xr:uid="{00000000-0005-0000-0000-000006100000}"/>
    <cellStyle name="식_평택STP_01_09_27_FinancialModel1108_FinancialModel1108(2)_은행 - 원주기업도시Feasibility11_07_1_기업도시재무모델금융조건반영(11_28)_8xls_원주기업도시 data(정리2)_Raw Data" xfId="2005" xr:uid="{00000000-0005-0000-0000-000007100000}"/>
    <cellStyle name="식_평택STP_01_09_27_FinancialModel1108_FinancialModel1108(2)_은행 - 원주기업도시Feasibility11_07_1_기업도시재무모델금융조건반영(11_28)_8xls_원주기업도시 data(정리2)_Raw Data_1" xfId="4028" xr:uid="{00000000-0005-0000-0000-000008100000}"/>
    <cellStyle name="식_평택STP_01_09_27_FinancialModel1108_FinancialModel1108(2)_은행 - 원주기업도시Feasibility11_07_1_기업도시재무모델금융조건반영(11_28)_8xls_원주기업도시 data(정리2)_Raw Data_CF" xfId="10038" xr:uid="{00000000-0005-0000-0000-000009100000}"/>
    <cellStyle name="식_평택STP_01_09_27_FinancialModel1108_FinancialModel1108(2)_은행 - 원주기업도시Feasibility11_07_1_기업도시재무모델금융조건반영(11_28)_8xls_원주기업도시 data(정리2)_Raw Data_Raw Data" xfId="4029" xr:uid="{00000000-0005-0000-0000-00000A100000}"/>
    <cellStyle name="식_평택STP_01_09_27_FinancialModel1108_FinancialModel1108(2)_은행 - 원주기업도시Feasibility11_07_1_기업도시재무모델금융조건반영(11_28)_8xls_원주기업도시 data(정리2)_Raw Data_Sales" xfId="6032" xr:uid="{00000000-0005-0000-0000-00000B100000}"/>
    <cellStyle name="식_평택STP_01_09_27_FinancialModel1108_FinancialModel1108(2)_은행 - 원주기업도시Feasibility11_07_1_기업도시재무모델금융조건반영(11_28)_8xls_원주기업도시 data(정리2)_Raw Data_Sensitivity" xfId="8035" xr:uid="{00000000-0005-0000-0000-00000C100000}"/>
    <cellStyle name="식_평택STP_01_09_27_FinancialModel1108_FinancialModel1108(2)_은행 - 원주기업도시Feasibility11_07_1_기업도시재무모델금융조건반영(11_28)_8xls_원주기업도시 data(정리2)_Sales" xfId="2006" xr:uid="{00000000-0005-0000-0000-00000D100000}"/>
    <cellStyle name="식_평택STP_01_09_27_FinancialModel1108_FinancialModel1108(2)_은행 - 원주기업도시Feasibility11_07_1_기업도시재무모델금융조건반영(11_28)_8xls_원주기업도시 data(정리2)_Sales_1" xfId="6031" xr:uid="{00000000-0005-0000-0000-00000E100000}"/>
    <cellStyle name="식_평택STP_01_09_27_FinancialModel1108_FinancialModel1108(2)_은행 - 원주기업도시Feasibility11_07_1_기업도시재무모델금융조건반영(11_28)_8xls_원주기업도시 data(정리2)_Sales_CF" xfId="10039" xr:uid="{00000000-0005-0000-0000-00000F100000}"/>
    <cellStyle name="식_평택STP_01_09_27_FinancialModel1108_FinancialModel1108(2)_은행 - 원주기업도시Feasibility11_07_1_기업도시재무모델금융조건반영(11_28)_8xls_원주기업도시 data(정리2)_Sales_Raw Data" xfId="4030" xr:uid="{00000000-0005-0000-0000-000010100000}"/>
    <cellStyle name="식_평택STP_01_09_27_FinancialModel1108_FinancialModel1108(2)_은행 - 원주기업도시Feasibility11_07_1_기업도시재무모델금융조건반영(11_28)_8xls_원주기업도시 data(정리2)_Sales_Sales" xfId="6033" xr:uid="{00000000-0005-0000-0000-000011100000}"/>
    <cellStyle name="식_평택STP_01_09_27_FinancialModel1108_FinancialModel1108(2)_은행 - 원주기업도시Feasibility11_07_1_기업도시재무모델금융조건반영(11_28)_8xls_원주기업도시 data(정리2)_Sales_Sensitivity" xfId="8036" xr:uid="{00000000-0005-0000-0000-000012100000}"/>
    <cellStyle name="식_평택STP_01_09_27_FinancialModel1108_FinancialModel1108(2)_은행 - 원주기업도시Feasibility11_07_1_기업도시재무모델금융조건반영(11_28)_8xls_원주기업도시 data(정리2)_Sensitivity" xfId="8034" xr:uid="{00000000-0005-0000-0000-000013100000}"/>
    <cellStyle name="식_평택STP_01_09_27_FinancialModel1108_FinancialModel1108(2)_은행 - 원주기업도시Feasibility11_07_1_기업도시재무모델금융조건반영(11_28)_8xls_원주기업도시 data(정리2)_원주부하계산" xfId="2007" xr:uid="{00000000-0005-0000-0000-000014100000}"/>
    <cellStyle name="식_평택STP_01_09_27_FinancialModel1108_FinancialModel1108(2)_은행 - 원주기업도시Feasibility11_07_1_기업도시재무모델금융조건반영(11_28)_8xls_원주기업도시 data(정리2)_원주부하계산_CF" xfId="10040" xr:uid="{00000000-0005-0000-0000-000015100000}"/>
    <cellStyle name="식_평택STP_01_09_27_FinancialModel1108_FinancialModel1108(2)_은행 - 원주기업도시Feasibility11_07_1_기업도시재무모델금융조건반영(11_28)_8xls_원주기업도시 data(정리2)_원주부하계산_Raw Data" xfId="2008" xr:uid="{00000000-0005-0000-0000-000016100000}"/>
    <cellStyle name="식_평택STP_01_09_27_FinancialModel1108_FinancialModel1108(2)_은행 - 원주기업도시Feasibility11_07_1_기업도시재무모델금융조건반영(11_28)_8xls_원주기업도시 data(정리2)_원주부하계산_Raw Data_1" xfId="4031" xr:uid="{00000000-0005-0000-0000-000017100000}"/>
    <cellStyle name="식_평택STP_01_09_27_FinancialModel1108_FinancialModel1108(2)_은행 - 원주기업도시Feasibility11_07_1_기업도시재무모델금융조건반영(11_28)_8xls_원주기업도시 data(정리2)_원주부하계산_Raw Data_CF" xfId="10041" xr:uid="{00000000-0005-0000-0000-000018100000}"/>
    <cellStyle name="식_평택STP_01_09_27_FinancialModel1108_FinancialModel1108(2)_은행 - 원주기업도시Feasibility11_07_1_기업도시재무모델금융조건반영(11_28)_8xls_원주기업도시 data(정리2)_원주부하계산_Raw Data_Raw Data" xfId="4032" xr:uid="{00000000-0005-0000-0000-000019100000}"/>
    <cellStyle name="식_평택STP_01_09_27_FinancialModel1108_FinancialModel1108(2)_은행 - 원주기업도시Feasibility11_07_1_기업도시재무모델금융조건반영(11_28)_8xls_원주기업도시 data(정리2)_원주부하계산_Raw Data_Sales" xfId="6035" xr:uid="{00000000-0005-0000-0000-00001A100000}"/>
    <cellStyle name="식_평택STP_01_09_27_FinancialModel1108_FinancialModel1108(2)_은행 - 원주기업도시Feasibility11_07_1_기업도시재무모델금융조건반영(11_28)_8xls_원주기업도시 data(정리2)_원주부하계산_Raw Data_Sensitivity" xfId="8038" xr:uid="{00000000-0005-0000-0000-00001B100000}"/>
    <cellStyle name="식_평택STP_01_09_27_FinancialModel1108_FinancialModel1108(2)_은행 - 원주기업도시Feasibility11_07_1_기업도시재무모델금융조건반영(11_28)_8xls_원주기업도시 data(정리2)_원주부하계산_Sales" xfId="2009" xr:uid="{00000000-0005-0000-0000-00001C100000}"/>
    <cellStyle name="식_평택STP_01_09_27_FinancialModel1108_FinancialModel1108(2)_은행 - 원주기업도시Feasibility11_07_1_기업도시재무모델금융조건반영(11_28)_8xls_원주기업도시 data(정리2)_원주부하계산_Sales_1" xfId="6034" xr:uid="{00000000-0005-0000-0000-00001D100000}"/>
    <cellStyle name="식_평택STP_01_09_27_FinancialModel1108_FinancialModel1108(2)_은행 - 원주기업도시Feasibility11_07_1_기업도시재무모델금융조건반영(11_28)_8xls_원주기업도시 data(정리2)_원주부하계산_Sales_CF" xfId="10042" xr:uid="{00000000-0005-0000-0000-00001E100000}"/>
    <cellStyle name="식_평택STP_01_09_27_FinancialModel1108_FinancialModel1108(2)_은행 - 원주기업도시Feasibility11_07_1_기업도시재무모델금융조건반영(11_28)_8xls_원주기업도시 data(정리2)_원주부하계산_Sales_Raw Data" xfId="4033" xr:uid="{00000000-0005-0000-0000-00001F100000}"/>
    <cellStyle name="식_평택STP_01_09_27_FinancialModel1108_FinancialModel1108(2)_은행 - 원주기업도시Feasibility11_07_1_기업도시재무모델금융조건반영(11_28)_8xls_원주기업도시 data(정리2)_원주부하계산_Sales_Sales" xfId="6036" xr:uid="{00000000-0005-0000-0000-000020100000}"/>
    <cellStyle name="식_평택STP_01_09_27_FinancialModel1108_FinancialModel1108(2)_은행 - 원주기업도시Feasibility11_07_1_기업도시재무모델금융조건반영(11_28)_8xls_원주기업도시 data(정리2)_원주부하계산_Sales_Sensitivity" xfId="8039" xr:uid="{00000000-0005-0000-0000-000021100000}"/>
    <cellStyle name="식_평택STP_01_09_27_FinancialModel1108_FinancialModel1108(2)_은행 - 원주기업도시Feasibility11_07_1_기업도시재무모델금융조건반영(11_28)_8xls_원주기업도시 data(정리2)_원주부하계산_Sensitivity" xfId="8037" xr:uid="{00000000-0005-0000-0000-000022100000}"/>
    <cellStyle name="식_평택STP_01_09_27_FinancialModel1108_FinancialModel1108(2)_은행 - 원주기업도시Feasibility11_07_1_기업도시재무모델금융조건반영(11_28)_8xls_원주부하계산" xfId="2010" xr:uid="{00000000-0005-0000-0000-000023100000}"/>
    <cellStyle name="식_평택STP_01_09_27_FinancialModel1108_FinancialModel1108(2)_은행 - 원주기업도시Feasibility11_07_1_기업도시재무모델금융조건반영(11_28)_8xls_원주부하계산_CF" xfId="10043" xr:uid="{00000000-0005-0000-0000-000024100000}"/>
    <cellStyle name="식_평택STP_01_09_27_FinancialModel1108_FinancialModel1108(2)_은행 - 원주기업도시Feasibility11_07_1_기업도시재무모델금융조건반영(11_28)_8xls_원주부하계산_Raw Data" xfId="2011" xr:uid="{00000000-0005-0000-0000-000025100000}"/>
    <cellStyle name="식_평택STP_01_09_27_FinancialModel1108_FinancialModel1108(2)_은행 - 원주기업도시Feasibility11_07_1_기업도시재무모델금융조건반영(11_28)_8xls_원주부하계산_Raw Data_1" xfId="4034" xr:uid="{00000000-0005-0000-0000-000026100000}"/>
    <cellStyle name="식_평택STP_01_09_27_FinancialModel1108_FinancialModel1108(2)_은행 - 원주기업도시Feasibility11_07_1_기업도시재무모델금융조건반영(11_28)_8xls_원주부하계산_Raw Data_CF" xfId="10044" xr:uid="{00000000-0005-0000-0000-000027100000}"/>
    <cellStyle name="식_평택STP_01_09_27_FinancialModel1108_FinancialModel1108(2)_은행 - 원주기업도시Feasibility11_07_1_기업도시재무모델금융조건반영(11_28)_8xls_원주부하계산_Raw Data_Raw Data" xfId="4035" xr:uid="{00000000-0005-0000-0000-000028100000}"/>
    <cellStyle name="식_평택STP_01_09_27_FinancialModel1108_FinancialModel1108(2)_은행 - 원주기업도시Feasibility11_07_1_기업도시재무모델금융조건반영(11_28)_8xls_원주부하계산_Raw Data_Sales" xfId="6038" xr:uid="{00000000-0005-0000-0000-000029100000}"/>
    <cellStyle name="식_평택STP_01_09_27_FinancialModel1108_FinancialModel1108(2)_은행 - 원주기업도시Feasibility11_07_1_기업도시재무모델금융조건반영(11_28)_8xls_원주부하계산_Raw Data_Sensitivity" xfId="8041" xr:uid="{00000000-0005-0000-0000-00002A100000}"/>
    <cellStyle name="식_평택STP_01_09_27_FinancialModel1108_FinancialModel1108(2)_은행 - 원주기업도시Feasibility11_07_1_기업도시재무모델금융조건반영(11_28)_8xls_원주부하계산_Sales" xfId="2012" xr:uid="{00000000-0005-0000-0000-00002B100000}"/>
    <cellStyle name="식_평택STP_01_09_27_FinancialModel1108_FinancialModel1108(2)_은행 - 원주기업도시Feasibility11_07_1_기업도시재무모델금융조건반영(11_28)_8xls_원주부하계산_Sales_1" xfId="6037" xr:uid="{00000000-0005-0000-0000-00002C100000}"/>
    <cellStyle name="식_평택STP_01_09_27_FinancialModel1108_FinancialModel1108(2)_은행 - 원주기업도시Feasibility11_07_1_기업도시재무모델금융조건반영(11_28)_8xls_원주부하계산_Sales_CF" xfId="10045" xr:uid="{00000000-0005-0000-0000-00002D100000}"/>
    <cellStyle name="식_평택STP_01_09_27_FinancialModel1108_FinancialModel1108(2)_은행 - 원주기업도시Feasibility11_07_1_기업도시재무모델금융조건반영(11_28)_8xls_원주부하계산_Sales_Raw Data" xfId="4036" xr:uid="{00000000-0005-0000-0000-00002E100000}"/>
    <cellStyle name="식_평택STP_01_09_27_FinancialModel1108_FinancialModel1108(2)_은행 - 원주기업도시Feasibility11_07_1_기업도시재무모델금융조건반영(11_28)_8xls_원주부하계산_Sales_Sales" xfId="6039" xr:uid="{00000000-0005-0000-0000-00002F100000}"/>
    <cellStyle name="식_평택STP_01_09_27_FinancialModel1108_FinancialModel1108(2)_은행 - 원주기업도시Feasibility11_07_1_기업도시재무모델금융조건반영(11_28)_8xls_원주부하계산_Sales_Sensitivity" xfId="8042" xr:uid="{00000000-0005-0000-0000-000030100000}"/>
    <cellStyle name="식_평택STP_01_09_27_FinancialModel1108_FinancialModel1108(2)_은행 - 원주기업도시Feasibility11_07_1_기업도시재무모델금융조건반영(11_28)_8xls_원주부하계산_Sensitivity" xfId="8040" xr:uid="{00000000-0005-0000-0000-000031100000}"/>
    <cellStyle name="식_평택STP_01_09_27_FinancialModel1108_FinancialModel1108(2)_은행 - 원주기업도시Feasibility11_07_1_기업도시재무모델예비비추가(11_14)" xfId="2013" xr:uid="{00000000-0005-0000-0000-000032100000}"/>
    <cellStyle name="식_평택STP_01_09_27_FinancialModel1108_FinancialModel1108(2)_은행 - 원주기업도시Feasibility11_07_1_기업도시재무모델예비비추가(11_14)_CF" xfId="10046" xr:uid="{00000000-0005-0000-0000-000033100000}"/>
    <cellStyle name="식_평택STP_01_09_27_FinancialModel1108_FinancialModel1108(2)_은행 - 원주기업도시Feasibility11_07_1_기업도시재무모델예비비추가(11_14)_Raw Data" xfId="2014" xr:uid="{00000000-0005-0000-0000-000034100000}"/>
    <cellStyle name="식_평택STP_01_09_27_FinancialModel1108_FinancialModel1108(2)_은행 - 원주기업도시Feasibility11_07_1_기업도시재무모델예비비추가(11_14)_Raw Data_1" xfId="4037" xr:uid="{00000000-0005-0000-0000-000035100000}"/>
    <cellStyle name="식_평택STP_01_09_27_FinancialModel1108_FinancialModel1108(2)_은행 - 원주기업도시Feasibility11_07_1_기업도시재무모델예비비추가(11_14)_Raw Data_CF" xfId="10047" xr:uid="{00000000-0005-0000-0000-000036100000}"/>
    <cellStyle name="식_평택STP_01_09_27_FinancialModel1108_FinancialModel1108(2)_은행 - 원주기업도시Feasibility11_07_1_기업도시재무모델예비비추가(11_14)_Raw Data_Raw Data" xfId="4038" xr:uid="{00000000-0005-0000-0000-000037100000}"/>
    <cellStyle name="식_평택STP_01_09_27_FinancialModel1108_FinancialModel1108(2)_은행 - 원주기업도시Feasibility11_07_1_기업도시재무모델예비비추가(11_14)_Raw Data_Sales" xfId="6041" xr:uid="{00000000-0005-0000-0000-000038100000}"/>
    <cellStyle name="식_평택STP_01_09_27_FinancialModel1108_FinancialModel1108(2)_은행 - 원주기업도시Feasibility11_07_1_기업도시재무모델예비비추가(11_14)_Raw Data_Sensitivity" xfId="8044" xr:uid="{00000000-0005-0000-0000-000039100000}"/>
    <cellStyle name="식_평택STP_01_09_27_FinancialModel1108_FinancialModel1108(2)_은행 - 원주기업도시Feasibility11_07_1_기업도시재무모델예비비추가(11_14)_Sales" xfId="2015" xr:uid="{00000000-0005-0000-0000-00003A100000}"/>
    <cellStyle name="식_평택STP_01_09_27_FinancialModel1108_FinancialModel1108(2)_은행 - 원주기업도시Feasibility11_07_1_기업도시재무모델예비비추가(11_14)_Sales_1" xfId="6040" xr:uid="{00000000-0005-0000-0000-00003B100000}"/>
    <cellStyle name="식_평택STP_01_09_27_FinancialModel1108_FinancialModel1108(2)_은행 - 원주기업도시Feasibility11_07_1_기업도시재무모델예비비추가(11_14)_Sales_CF" xfId="10048" xr:uid="{00000000-0005-0000-0000-00003C100000}"/>
    <cellStyle name="식_평택STP_01_09_27_FinancialModel1108_FinancialModel1108(2)_은행 - 원주기업도시Feasibility11_07_1_기업도시재무모델예비비추가(11_14)_Sales_Raw Data" xfId="4039" xr:uid="{00000000-0005-0000-0000-00003D100000}"/>
    <cellStyle name="식_평택STP_01_09_27_FinancialModel1108_FinancialModel1108(2)_은행 - 원주기업도시Feasibility11_07_1_기업도시재무모델예비비추가(11_14)_Sales_Sales" xfId="6042" xr:uid="{00000000-0005-0000-0000-00003E100000}"/>
    <cellStyle name="식_평택STP_01_09_27_FinancialModel1108_FinancialModel1108(2)_은행 - 원주기업도시Feasibility11_07_1_기업도시재무모델예비비추가(11_14)_Sales_Sensitivity" xfId="8045" xr:uid="{00000000-0005-0000-0000-00003F100000}"/>
    <cellStyle name="식_평택STP_01_09_27_FinancialModel1108_FinancialModel1108(2)_은행 - 원주기업도시Feasibility11_07_1_기업도시재무모델예비비추가(11_14)_Sensitivity" xfId="8043" xr:uid="{00000000-0005-0000-0000-000040100000}"/>
    <cellStyle name="식_평택STP_01_09_27_FinancialModel1108_FinancialModel1108(2)_은행 - 원주기업도시Feasibility11_07_1_기업도시재무모델예비비추가(11_14)_원주기업도시 data(정리2)" xfId="2016" xr:uid="{00000000-0005-0000-0000-000041100000}"/>
    <cellStyle name="식_평택STP_01_09_27_FinancialModel1108_FinancialModel1108(2)_은행 - 원주기업도시Feasibility11_07_1_기업도시재무모델예비비추가(11_14)_원주기업도시 data(정리2)_CF" xfId="10049" xr:uid="{00000000-0005-0000-0000-000042100000}"/>
    <cellStyle name="식_평택STP_01_09_27_FinancialModel1108_FinancialModel1108(2)_은행 - 원주기업도시Feasibility11_07_1_기업도시재무모델예비비추가(11_14)_원주기업도시 data(정리2)_Raw Data" xfId="2017" xr:uid="{00000000-0005-0000-0000-000043100000}"/>
    <cellStyle name="식_평택STP_01_09_27_FinancialModel1108_FinancialModel1108(2)_은행 - 원주기업도시Feasibility11_07_1_기업도시재무모델예비비추가(11_14)_원주기업도시 data(정리2)_Raw Data_1" xfId="4040" xr:uid="{00000000-0005-0000-0000-000044100000}"/>
    <cellStyle name="식_평택STP_01_09_27_FinancialModel1108_FinancialModel1108(2)_은행 - 원주기업도시Feasibility11_07_1_기업도시재무모델예비비추가(11_14)_원주기업도시 data(정리2)_Raw Data_CF" xfId="10050" xr:uid="{00000000-0005-0000-0000-000045100000}"/>
    <cellStyle name="식_평택STP_01_09_27_FinancialModel1108_FinancialModel1108(2)_은행 - 원주기업도시Feasibility11_07_1_기업도시재무모델예비비추가(11_14)_원주기업도시 data(정리2)_Raw Data_Raw Data" xfId="4041" xr:uid="{00000000-0005-0000-0000-000046100000}"/>
    <cellStyle name="식_평택STP_01_09_27_FinancialModel1108_FinancialModel1108(2)_은행 - 원주기업도시Feasibility11_07_1_기업도시재무모델예비비추가(11_14)_원주기업도시 data(정리2)_Raw Data_Sales" xfId="6044" xr:uid="{00000000-0005-0000-0000-000047100000}"/>
    <cellStyle name="식_평택STP_01_09_27_FinancialModel1108_FinancialModel1108(2)_은행 - 원주기업도시Feasibility11_07_1_기업도시재무모델예비비추가(11_14)_원주기업도시 data(정리2)_Raw Data_Sensitivity" xfId="8047" xr:uid="{00000000-0005-0000-0000-000048100000}"/>
    <cellStyle name="식_평택STP_01_09_27_FinancialModel1108_FinancialModel1108(2)_은행 - 원주기업도시Feasibility11_07_1_기업도시재무모델예비비추가(11_14)_원주기업도시 data(정리2)_Sales" xfId="2018" xr:uid="{00000000-0005-0000-0000-000049100000}"/>
    <cellStyle name="식_평택STP_01_09_27_FinancialModel1108_FinancialModel1108(2)_은행 - 원주기업도시Feasibility11_07_1_기업도시재무모델예비비추가(11_14)_원주기업도시 data(정리2)_Sales_1" xfId="6043" xr:uid="{00000000-0005-0000-0000-00004A100000}"/>
    <cellStyle name="식_평택STP_01_09_27_FinancialModel1108_FinancialModel1108(2)_은행 - 원주기업도시Feasibility11_07_1_기업도시재무모델예비비추가(11_14)_원주기업도시 data(정리2)_Sales_CF" xfId="10051" xr:uid="{00000000-0005-0000-0000-00004B100000}"/>
    <cellStyle name="식_평택STP_01_09_27_FinancialModel1108_FinancialModel1108(2)_은행 - 원주기업도시Feasibility11_07_1_기업도시재무모델예비비추가(11_14)_원주기업도시 data(정리2)_Sales_Raw Data" xfId="4042" xr:uid="{00000000-0005-0000-0000-00004C100000}"/>
    <cellStyle name="식_평택STP_01_09_27_FinancialModel1108_FinancialModel1108(2)_은행 - 원주기업도시Feasibility11_07_1_기업도시재무모델예비비추가(11_14)_원주기업도시 data(정리2)_Sales_Sales" xfId="6045" xr:uid="{00000000-0005-0000-0000-00004D100000}"/>
    <cellStyle name="식_평택STP_01_09_27_FinancialModel1108_FinancialModel1108(2)_은행 - 원주기업도시Feasibility11_07_1_기업도시재무모델예비비추가(11_14)_원주기업도시 data(정리2)_Sales_Sensitivity" xfId="8048" xr:uid="{00000000-0005-0000-0000-00004E100000}"/>
    <cellStyle name="식_평택STP_01_09_27_FinancialModel1108_FinancialModel1108(2)_은행 - 원주기업도시Feasibility11_07_1_기업도시재무모델예비비추가(11_14)_원주기업도시 data(정리2)_Sensitivity" xfId="8046" xr:uid="{00000000-0005-0000-0000-00004F100000}"/>
    <cellStyle name="식_평택STP_01_09_27_FinancialModel1108_FinancialModel1108(2)_은행 - 원주기업도시Feasibility11_07_1_기업도시재무모델예비비추가(11_14)_원주기업도시 data(정리2)_원주부하계산" xfId="2019" xr:uid="{00000000-0005-0000-0000-000050100000}"/>
    <cellStyle name="식_평택STP_01_09_27_FinancialModel1108_FinancialModel1108(2)_은행 - 원주기업도시Feasibility11_07_1_기업도시재무모델예비비추가(11_14)_원주기업도시 data(정리2)_원주부하계산_CF" xfId="10052" xr:uid="{00000000-0005-0000-0000-000051100000}"/>
    <cellStyle name="식_평택STP_01_09_27_FinancialModel1108_FinancialModel1108(2)_은행 - 원주기업도시Feasibility11_07_1_기업도시재무모델예비비추가(11_14)_원주기업도시 data(정리2)_원주부하계산_Raw Data" xfId="2020" xr:uid="{00000000-0005-0000-0000-000052100000}"/>
    <cellStyle name="식_평택STP_01_09_27_FinancialModel1108_FinancialModel1108(2)_은행 - 원주기업도시Feasibility11_07_1_기업도시재무모델예비비추가(11_14)_원주기업도시 data(정리2)_원주부하계산_Raw Data_1" xfId="4043" xr:uid="{00000000-0005-0000-0000-000053100000}"/>
    <cellStyle name="식_평택STP_01_09_27_FinancialModel1108_FinancialModel1108(2)_은행 - 원주기업도시Feasibility11_07_1_기업도시재무모델예비비추가(11_14)_원주기업도시 data(정리2)_원주부하계산_Raw Data_CF" xfId="10053" xr:uid="{00000000-0005-0000-0000-000054100000}"/>
    <cellStyle name="식_평택STP_01_09_27_FinancialModel1108_FinancialModel1108(2)_은행 - 원주기업도시Feasibility11_07_1_기업도시재무모델예비비추가(11_14)_원주기업도시 data(정리2)_원주부하계산_Raw Data_Raw Data" xfId="4044" xr:uid="{00000000-0005-0000-0000-000055100000}"/>
    <cellStyle name="식_평택STP_01_09_27_FinancialModel1108_FinancialModel1108(2)_은행 - 원주기업도시Feasibility11_07_1_기업도시재무모델예비비추가(11_14)_원주기업도시 data(정리2)_원주부하계산_Raw Data_Sales" xfId="6047" xr:uid="{00000000-0005-0000-0000-000056100000}"/>
    <cellStyle name="식_평택STP_01_09_27_FinancialModel1108_FinancialModel1108(2)_은행 - 원주기업도시Feasibility11_07_1_기업도시재무모델예비비추가(11_14)_원주기업도시 data(정리2)_원주부하계산_Raw Data_Sensitivity" xfId="8050" xr:uid="{00000000-0005-0000-0000-000057100000}"/>
    <cellStyle name="식_평택STP_01_09_27_FinancialModel1108_FinancialModel1108(2)_은행 - 원주기업도시Feasibility11_07_1_기업도시재무모델예비비추가(11_14)_원주기업도시 data(정리2)_원주부하계산_Sales" xfId="2021" xr:uid="{00000000-0005-0000-0000-000058100000}"/>
    <cellStyle name="식_평택STP_01_09_27_FinancialModel1108_FinancialModel1108(2)_은행 - 원주기업도시Feasibility11_07_1_기업도시재무모델예비비추가(11_14)_원주기업도시 data(정리2)_원주부하계산_Sales_1" xfId="6046" xr:uid="{00000000-0005-0000-0000-000059100000}"/>
    <cellStyle name="식_평택STP_01_09_27_FinancialModel1108_FinancialModel1108(2)_은행 - 원주기업도시Feasibility11_07_1_기업도시재무모델예비비추가(11_14)_원주기업도시 data(정리2)_원주부하계산_Sales_CF" xfId="10054" xr:uid="{00000000-0005-0000-0000-00005A100000}"/>
    <cellStyle name="식_평택STP_01_09_27_FinancialModel1108_FinancialModel1108(2)_은행 - 원주기업도시Feasibility11_07_1_기업도시재무모델예비비추가(11_14)_원주기업도시 data(정리2)_원주부하계산_Sales_Raw Data" xfId="4045" xr:uid="{00000000-0005-0000-0000-00005B100000}"/>
    <cellStyle name="식_평택STP_01_09_27_FinancialModel1108_FinancialModel1108(2)_은행 - 원주기업도시Feasibility11_07_1_기업도시재무모델예비비추가(11_14)_원주기업도시 data(정리2)_원주부하계산_Sales_Sales" xfId="6048" xr:uid="{00000000-0005-0000-0000-00005C100000}"/>
    <cellStyle name="식_평택STP_01_09_27_FinancialModel1108_FinancialModel1108(2)_은행 - 원주기업도시Feasibility11_07_1_기업도시재무모델예비비추가(11_14)_원주기업도시 data(정리2)_원주부하계산_Sales_Sensitivity" xfId="8051" xr:uid="{00000000-0005-0000-0000-00005D100000}"/>
    <cellStyle name="식_평택STP_01_09_27_FinancialModel1108_FinancialModel1108(2)_은행 - 원주기업도시Feasibility11_07_1_기업도시재무모델예비비추가(11_14)_원주기업도시 data(정리2)_원주부하계산_Sensitivity" xfId="8049" xr:uid="{00000000-0005-0000-0000-00005E100000}"/>
    <cellStyle name="식_평택STP_01_09_27_FinancialModel1108_FinancialModel1108(2)_은행 - 원주기업도시Feasibility11_07_1_기업도시재무모델예비비추가(11_14)_원주부하계산" xfId="2022" xr:uid="{00000000-0005-0000-0000-00005F100000}"/>
    <cellStyle name="식_평택STP_01_09_27_FinancialModel1108_FinancialModel1108(2)_은행 - 원주기업도시Feasibility11_07_1_기업도시재무모델예비비추가(11_14)_원주부하계산_CF" xfId="10055" xr:uid="{00000000-0005-0000-0000-000060100000}"/>
    <cellStyle name="식_평택STP_01_09_27_FinancialModel1108_FinancialModel1108(2)_은행 - 원주기업도시Feasibility11_07_1_기업도시재무모델예비비추가(11_14)_원주부하계산_Raw Data" xfId="2023" xr:uid="{00000000-0005-0000-0000-000061100000}"/>
    <cellStyle name="식_평택STP_01_09_27_FinancialModel1108_FinancialModel1108(2)_은행 - 원주기업도시Feasibility11_07_1_기업도시재무모델예비비추가(11_14)_원주부하계산_Raw Data_1" xfId="4046" xr:uid="{00000000-0005-0000-0000-000062100000}"/>
    <cellStyle name="식_평택STP_01_09_27_FinancialModel1108_FinancialModel1108(2)_은행 - 원주기업도시Feasibility11_07_1_기업도시재무모델예비비추가(11_14)_원주부하계산_Raw Data_CF" xfId="10056" xr:uid="{00000000-0005-0000-0000-000063100000}"/>
    <cellStyle name="식_평택STP_01_09_27_FinancialModel1108_FinancialModel1108(2)_은행 - 원주기업도시Feasibility11_07_1_기업도시재무모델예비비추가(11_14)_원주부하계산_Raw Data_Raw Data" xfId="4047" xr:uid="{00000000-0005-0000-0000-000064100000}"/>
    <cellStyle name="식_평택STP_01_09_27_FinancialModel1108_FinancialModel1108(2)_은행 - 원주기업도시Feasibility11_07_1_기업도시재무모델예비비추가(11_14)_원주부하계산_Raw Data_Sales" xfId="6050" xr:uid="{00000000-0005-0000-0000-000065100000}"/>
    <cellStyle name="식_평택STP_01_09_27_FinancialModel1108_FinancialModel1108(2)_은행 - 원주기업도시Feasibility11_07_1_기업도시재무모델예비비추가(11_14)_원주부하계산_Raw Data_Sensitivity" xfId="8053" xr:uid="{00000000-0005-0000-0000-000066100000}"/>
    <cellStyle name="식_평택STP_01_09_27_FinancialModel1108_FinancialModel1108(2)_은행 - 원주기업도시Feasibility11_07_1_기업도시재무모델예비비추가(11_14)_원주부하계산_Sales" xfId="2024" xr:uid="{00000000-0005-0000-0000-000067100000}"/>
    <cellStyle name="식_평택STP_01_09_27_FinancialModel1108_FinancialModel1108(2)_은행 - 원주기업도시Feasibility11_07_1_기업도시재무모델예비비추가(11_14)_원주부하계산_Sales_1" xfId="6049" xr:uid="{00000000-0005-0000-0000-000068100000}"/>
    <cellStyle name="식_평택STP_01_09_27_FinancialModel1108_FinancialModel1108(2)_은행 - 원주기업도시Feasibility11_07_1_기업도시재무모델예비비추가(11_14)_원주부하계산_Sales_CF" xfId="10057" xr:uid="{00000000-0005-0000-0000-000069100000}"/>
    <cellStyle name="식_평택STP_01_09_27_FinancialModel1108_FinancialModel1108(2)_은행 - 원주기업도시Feasibility11_07_1_기업도시재무모델예비비추가(11_14)_원주부하계산_Sales_Raw Data" xfId="4048" xr:uid="{00000000-0005-0000-0000-00006A100000}"/>
    <cellStyle name="식_평택STP_01_09_27_FinancialModel1108_FinancialModel1108(2)_은행 - 원주기업도시Feasibility11_07_1_기업도시재무모델예비비추가(11_14)_원주부하계산_Sales_Sales" xfId="6051" xr:uid="{00000000-0005-0000-0000-00006B100000}"/>
    <cellStyle name="식_평택STP_01_09_27_FinancialModel1108_FinancialModel1108(2)_은행 - 원주기업도시Feasibility11_07_1_기업도시재무모델예비비추가(11_14)_원주부하계산_Sales_Sensitivity" xfId="8054" xr:uid="{00000000-0005-0000-0000-00006C100000}"/>
    <cellStyle name="식_평택STP_01_09_27_FinancialModel1108_FinancialModel1108(2)_은행 - 원주기업도시Feasibility11_07_1_기업도시재무모델예비비추가(11_14)_원주부하계산_Sensitivity" xfId="8052" xr:uid="{00000000-0005-0000-0000-00006D100000}"/>
    <cellStyle name="식_평택STP_01_09_27_FinancialModel1108_FinancialModel1108(2)_은행 - 원주기업도시Feasibility11_07_1_기업도시토지단가조정(01_28)(1)" xfId="2025" xr:uid="{00000000-0005-0000-0000-00006E100000}"/>
    <cellStyle name="식_평택STP_01_09_27_FinancialModel1108_FinancialModel1108(2)_은행 - 원주기업도시Feasibility11_07_1_기업도시토지단가조정(01_28)(1)_CF" xfId="10058" xr:uid="{00000000-0005-0000-0000-00006F100000}"/>
    <cellStyle name="식_평택STP_01_09_27_FinancialModel1108_FinancialModel1108(2)_은행 - 원주기업도시Feasibility11_07_1_기업도시토지단가조정(01_28)(1)_Raw Data" xfId="2026" xr:uid="{00000000-0005-0000-0000-000070100000}"/>
    <cellStyle name="식_평택STP_01_09_27_FinancialModel1108_FinancialModel1108(2)_은행 - 원주기업도시Feasibility11_07_1_기업도시토지단가조정(01_28)(1)_Raw Data_1" xfId="4049" xr:uid="{00000000-0005-0000-0000-000071100000}"/>
    <cellStyle name="식_평택STP_01_09_27_FinancialModel1108_FinancialModel1108(2)_은행 - 원주기업도시Feasibility11_07_1_기업도시토지단가조정(01_28)(1)_Raw Data_CF" xfId="10059" xr:uid="{00000000-0005-0000-0000-000072100000}"/>
    <cellStyle name="식_평택STP_01_09_27_FinancialModel1108_FinancialModel1108(2)_은행 - 원주기업도시Feasibility11_07_1_기업도시토지단가조정(01_28)(1)_Raw Data_Raw Data" xfId="4050" xr:uid="{00000000-0005-0000-0000-000073100000}"/>
    <cellStyle name="식_평택STP_01_09_27_FinancialModel1108_FinancialModel1108(2)_은행 - 원주기업도시Feasibility11_07_1_기업도시토지단가조정(01_28)(1)_Raw Data_Sales" xfId="6053" xr:uid="{00000000-0005-0000-0000-000074100000}"/>
    <cellStyle name="식_평택STP_01_09_27_FinancialModel1108_FinancialModel1108(2)_은행 - 원주기업도시Feasibility11_07_1_기업도시토지단가조정(01_28)(1)_Raw Data_Sensitivity" xfId="8056" xr:uid="{00000000-0005-0000-0000-000075100000}"/>
    <cellStyle name="식_평택STP_01_09_27_FinancialModel1108_FinancialModel1108(2)_은행 - 원주기업도시Feasibility11_07_1_기업도시토지단가조정(01_28)(1)_Sales" xfId="2027" xr:uid="{00000000-0005-0000-0000-000076100000}"/>
    <cellStyle name="식_평택STP_01_09_27_FinancialModel1108_FinancialModel1108(2)_은행 - 원주기업도시Feasibility11_07_1_기업도시토지단가조정(01_28)(1)_Sales_1" xfId="6052" xr:uid="{00000000-0005-0000-0000-000077100000}"/>
    <cellStyle name="식_평택STP_01_09_27_FinancialModel1108_FinancialModel1108(2)_은행 - 원주기업도시Feasibility11_07_1_기업도시토지단가조정(01_28)(1)_Sales_CF" xfId="10060" xr:uid="{00000000-0005-0000-0000-000078100000}"/>
    <cellStyle name="식_평택STP_01_09_27_FinancialModel1108_FinancialModel1108(2)_은행 - 원주기업도시Feasibility11_07_1_기업도시토지단가조정(01_28)(1)_Sales_Raw Data" xfId="4051" xr:uid="{00000000-0005-0000-0000-000079100000}"/>
    <cellStyle name="식_평택STP_01_09_27_FinancialModel1108_FinancialModel1108(2)_은행 - 원주기업도시Feasibility11_07_1_기업도시토지단가조정(01_28)(1)_Sales_Sales" xfId="6054" xr:uid="{00000000-0005-0000-0000-00007A100000}"/>
    <cellStyle name="식_평택STP_01_09_27_FinancialModel1108_FinancialModel1108(2)_은행 - 원주기업도시Feasibility11_07_1_기업도시토지단가조정(01_28)(1)_Sales_Sensitivity" xfId="8057" xr:uid="{00000000-0005-0000-0000-00007B100000}"/>
    <cellStyle name="식_평택STP_01_09_27_FinancialModel1108_FinancialModel1108(2)_은행 - 원주기업도시Feasibility11_07_1_기업도시토지단가조정(01_28)(1)_Sensitivity" xfId="8055" xr:uid="{00000000-0005-0000-0000-00007C100000}"/>
    <cellStyle name="식_평택STP_01_09_27_FinancialModel1108_FinancialModel1108(2)_은행 - 원주기업도시Feasibility11_07_1_기업도시토지단가조정(01_28)(1)_원주기업도시 data(정리2)" xfId="2028" xr:uid="{00000000-0005-0000-0000-00007D100000}"/>
    <cellStyle name="식_평택STP_01_09_27_FinancialModel1108_FinancialModel1108(2)_은행 - 원주기업도시Feasibility11_07_1_기업도시토지단가조정(01_28)(1)_원주기업도시 data(정리2)_CF" xfId="10061" xr:uid="{00000000-0005-0000-0000-00007E100000}"/>
    <cellStyle name="식_평택STP_01_09_27_FinancialModel1108_FinancialModel1108(2)_은행 - 원주기업도시Feasibility11_07_1_기업도시토지단가조정(01_28)(1)_원주기업도시 data(정리2)_Raw Data" xfId="2029" xr:uid="{00000000-0005-0000-0000-00007F100000}"/>
    <cellStyle name="식_평택STP_01_09_27_FinancialModel1108_FinancialModel1108(2)_은행 - 원주기업도시Feasibility11_07_1_기업도시토지단가조정(01_28)(1)_원주기업도시 data(정리2)_Raw Data_1" xfId="4052" xr:uid="{00000000-0005-0000-0000-000080100000}"/>
    <cellStyle name="식_평택STP_01_09_27_FinancialModel1108_FinancialModel1108(2)_은행 - 원주기업도시Feasibility11_07_1_기업도시토지단가조정(01_28)(1)_원주기업도시 data(정리2)_Raw Data_CF" xfId="10062" xr:uid="{00000000-0005-0000-0000-000081100000}"/>
    <cellStyle name="식_평택STP_01_09_27_FinancialModel1108_FinancialModel1108(2)_은행 - 원주기업도시Feasibility11_07_1_기업도시토지단가조정(01_28)(1)_원주기업도시 data(정리2)_Raw Data_Raw Data" xfId="4053" xr:uid="{00000000-0005-0000-0000-000082100000}"/>
    <cellStyle name="식_평택STP_01_09_27_FinancialModel1108_FinancialModel1108(2)_은행 - 원주기업도시Feasibility11_07_1_기업도시토지단가조정(01_28)(1)_원주기업도시 data(정리2)_Raw Data_Sales" xfId="6056" xr:uid="{00000000-0005-0000-0000-000083100000}"/>
    <cellStyle name="식_평택STP_01_09_27_FinancialModel1108_FinancialModel1108(2)_은행 - 원주기업도시Feasibility11_07_1_기업도시토지단가조정(01_28)(1)_원주기업도시 data(정리2)_Raw Data_Sensitivity" xfId="8059" xr:uid="{00000000-0005-0000-0000-000084100000}"/>
    <cellStyle name="식_평택STP_01_09_27_FinancialModel1108_FinancialModel1108(2)_은행 - 원주기업도시Feasibility11_07_1_기업도시토지단가조정(01_28)(1)_원주기업도시 data(정리2)_Sales" xfId="2030" xr:uid="{00000000-0005-0000-0000-000085100000}"/>
    <cellStyle name="식_평택STP_01_09_27_FinancialModel1108_FinancialModel1108(2)_은행 - 원주기업도시Feasibility11_07_1_기업도시토지단가조정(01_28)(1)_원주기업도시 data(정리2)_Sales_1" xfId="6055" xr:uid="{00000000-0005-0000-0000-000086100000}"/>
    <cellStyle name="식_평택STP_01_09_27_FinancialModel1108_FinancialModel1108(2)_은행 - 원주기업도시Feasibility11_07_1_기업도시토지단가조정(01_28)(1)_원주기업도시 data(정리2)_Sales_CF" xfId="10063" xr:uid="{00000000-0005-0000-0000-000087100000}"/>
    <cellStyle name="식_평택STP_01_09_27_FinancialModel1108_FinancialModel1108(2)_은행 - 원주기업도시Feasibility11_07_1_기업도시토지단가조정(01_28)(1)_원주기업도시 data(정리2)_Sales_Raw Data" xfId="4054" xr:uid="{00000000-0005-0000-0000-000088100000}"/>
    <cellStyle name="식_평택STP_01_09_27_FinancialModel1108_FinancialModel1108(2)_은행 - 원주기업도시Feasibility11_07_1_기업도시토지단가조정(01_28)(1)_원주기업도시 data(정리2)_Sales_Sales" xfId="6057" xr:uid="{00000000-0005-0000-0000-000089100000}"/>
    <cellStyle name="식_평택STP_01_09_27_FinancialModel1108_FinancialModel1108(2)_은행 - 원주기업도시Feasibility11_07_1_기업도시토지단가조정(01_28)(1)_원주기업도시 data(정리2)_Sales_Sensitivity" xfId="8060" xr:uid="{00000000-0005-0000-0000-00008A100000}"/>
    <cellStyle name="식_평택STP_01_09_27_FinancialModel1108_FinancialModel1108(2)_은행 - 원주기업도시Feasibility11_07_1_기업도시토지단가조정(01_28)(1)_원주기업도시 data(정리2)_Sensitivity" xfId="8058" xr:uid="{00000000-0005-0000-0000-00008B100000}"/>
    <cellStyle name="식_평택STP_01_09_27_FinancialModel1108_FinancialModel1108(2)_은행 - 원주기업도시Feasibility11_07_1_기업도시토지단가조정(01_28)(1)_원주기업도시 data(정리2)_원주부하계산" xfId="2031" xr:uid="{00000000-0005-0000-0000-00008C100000}"/>
    <cellStyle name="식_평택STP_01_09_27_FinancialModel1108_FinancialModel1108(2)_은행 - 원주기업도시Feasibility11_07_1_기업도시토지단가조정(01_28)(1)_원주기업도시 data(정리2)_원주부하계산_CF" xfId="10064" xr:uid="{00000000-0005-0000-0000-00008D100000}"/>
    <cellStyle name="식_평택STP_01_09_27_FinancialModel1108_FinancialModel1108(2)_은행 - 원주기업도시Feasibility11_07_1_기업도시토지단가조정(01_28)(1)_원주기업도시 data(정리2)_원주부하계산_Raw Data" xfId="2032" xr:uid="{00000000-0005-0000-0000-00008E100000}"/>
    <cellStyle name="식_평택STP_01_09_27_FinancialModel1108_FinancialModel1108(2)_은행 - 원주기업도시Feasibility11_07_1_기업도시토지단가조정(01_28)(1)_원주기업도시 data(정리2)_원주부하계산_Raw Data_1" xfId="4055" xr:uid="{00000000-0005-0000-0000-00008F100000}"/>
    <cellStyle name="식_평택STP_01_09_27_FinancialModel1108_FinancialModel1108(2)_은행 - 원주기업도시Feasibility11_07_1_기업도시토지단가조정(01_28)(1)_원주기업도시 data(정리2)_원주부하계산_Raw Data_CF" xfId="10065" xr:uid="{00000000-0005-0000-0000-000090100000}"/>
    <cellStyle name="식_평택STP_01_09_27_FinancialModel1108_FinancialModel1108(2)_은행 - 원주기업도시Feasibility11_07_1_기업도시토지단가조정(01_28)(1)_원주기업도시 data(정리2)_원주부하계산_Raw Data_Raw Data" xfId="4056" xr:uid="{00000000-0005-0000-0000-000091100000}"/>
    <cellStyle name="식_평택STP_01_09_27_FinancialModel1108_FinancialModel1108(2)_은행 - 원주기업도시Feasibility11_07_1_기업도시토지단가조정(01_28)(1)_원주기업도시 data(정리2)_원주부하계산_Raw Data_Sales" xfId="6059" xr:uid="{00000000-0005-0000-0000-000092100000}"/>
    <cellStyle name="식_평택STP_01_09_27_FinancialModel1108_FinancialModel1108(2)_은행 - 원주기업도시Feasibility11_07_1_기업도시토지단가조정(01_28)(1)_원주기업도시 data(정리2)_원주부하계산_Raw Data_Sensitivity" xfId="8062" xr:uid="{00000000-0005-0000-0000-000093100000}"/>
    <cellStyle name="식_평택STP_01_09_27_FinancialModel1108_FinancialModel1108(2)_은행 - 원주기업도시Feasibility11_07_1_기업도시토지단가조정(01_28)(1)_원주기업도시 data(정리2)_원주부하계산_Sales" xfId="2033" xr:uid="{00000000-0005-0000-0000-000094100000}"/>
    <cellStyle name="식_평택STP_01_09_27_FinancialModel1108_FinancialModel1108(2)_은행 - 원주기업도시Feasibility11_07_1_기업도시토지단가조정(01_28)(1)_원주기업도시 data(정리2)_원주부하계산_Sales_1" xfId="6058" xr:uid="{00000000-0005-0000-0000-000095100000}"/>
    <cellStyle name="식_평택STP_01_09_27_FinancialModel1108_FinancialModel1108(2)_은행 - 원주기업도시Feasibility11_07_1_기업도시토지단가조정(01_28)(1)_원주기업도시 data(정리2)_원주부하계산_Sales_CF" xfId="10066" xr:uid="{00000000-0005-0000-0000-000096100000}"/>
    <cellStyle name="식_평택STP_01_09_27_FinancialModel1108_FinancialModel1108(2)_은행 - 원주기업도시Feasibility11_07_1_기업도시토지단가조정(01_28)(1)_원주기업도시 data(정리2)_원주부하계산_Sales_Raw Data" xfId="4057" xr:uid="{00000000-0005-0000-0000-000097100000}"/>
    <cellStyle name="식_평택STP_01_09_27_FinancialModel1108_FinancialModel1108(2)_은행 - 원주기업도시Feasibility11_07_1_기업도시토지단가조정(01_28)(1)_원주기업도시 data(정리2)_원주부하계산_Sales_Sales" xfId="6060" xr:uid="{00000000-0005-0000-0000-000098100000}"/>
    <cellStyle name="식_평택STP_01_09_27_FinancialModel1108_FinancialModel1108(2)_은행 - 원주기업도시Feasibility11_07_1_기업도시토지단가조정(01_28)(1)_원주기업도시 data(정리2)_원주부하계산_Sales_Sensitivity" xfId="8063" xr:uid="{00000000-0005-0000-0000-000099100000}"/>
    <cellStyle name="식_평택STP_01_09_27_FinancialModel1108_FinancialModel1108(2)_은행 - 원주기업도시Feasibility11_07_1_기업도시토지단가조정(01_28)(1)_원주기업도시 data(정리2)_원주부하계산_Sensitivity" xfId="8061" xr:uid="{00000000-0005-0000-0000-00009A100000}"/>
    <cellStyle name="식_평택STP_01_09_27_FinancialModel1108_FinancialModel1108(2)_은행 - 원주기업도시Feasibility11_07_1_기업도시토지단가조정(01_28)(1)_원주부하계산" xfId="2034" xr:uid="{00000000-0005-0000-0000-00009B100000}"/>
    <cellStyle name="식_평택STP_01_09_27_FinancialModel1108_FinancialModel1108(2)_은행 - 원주기업도시Feasibility11_07_1_기업도시토지단가조정(01_28)(1)_원주부하계산_CF" xfId="10067" xr:uid="{00000000-0005-0000-0000-00009C100000}"/>
    <cellStyle name="식_평택STP_01_09_27_FinancialModel1108_FinancialModel1108(2)_은행 - 원주기업도시Feasibility11_07_1_기업도시토지단가조정(01_28)(1)_원주부하계산_Raw Data" xfId="2035" xr:uid="{00000000-0005-0000-0000-00009D100000}"/>
    <cellStyle name="식_평택STP_01_09_27_FinancialModel1108_FinancialModel1108(2)_은행 - 원주기업도시Feasibility11_07_1_기업도시토지단가조정(01_28)(1)_원주부하계산_Raw Data_1" xfId="4058" xr:uid="{00000000-0005-0000-0000-00009E100000}"/>
    <cellStyle name="식_평택STP_01_09_27_FinancialModel1108_FinancialModel1108(2)_은행 - 원주기업도시Feasibility11_07_1_기업도시토지단가조정(01_28)(1)_원주부하계산_Raw Data_CF" xfId="10068" xr:uid="{00000000-0005-0000-0000-00009F100000}"/>
    <cellStyle name="식_평택STP_01_09_27_FinancialModel1108_FinancialModel1108(2)_은행 - 원주기업도시Feasibility11_07_1_기업도시토지단가조정(01_28)(1)_원주부하계산_Raw Data_Raw Data" xfId="4059" xr:uid="{00000000-0005-0000-0000-0000A0100000}"/>
    <cellStyle name="식_평택STP_01_09_27_FinancialModel1108_FinancialModel1108(2)_은행 - 원주기업도시Feasibility11_07_1_기업도시토지단가조정(01_28)(1)_원주부하계산_Raw Data_Sales" xfId="6062" xr:uid="{00000000-0005-0000-0000-0000A1100000}"/>
    <cellStyle name="식_평택STP_01_09_27_FinancialModel1108_FinancialModel1108(2)_은행 - 원주기업도시Feasibility11_07_1_기업도시토지단가조정(01_28)(1)_원주부하계산_Raw Data_Sensitivity" xfId="8065" xr:uid="{00000000-0005-0000-0000-0000A2100000}"/>
    <cellStyle name="식_평택STP_01_09_27_FinancialModel1108_FinancialModel1108(2)_은행 - 원주기업도시Feasibility11_07_1_기업도시토지단가조정(01_28)(1)_원주부하계산_Sales" xfId="2036" xr:uid="{00000000-0005-0000-0000-0000A3100000}"/>
    <cellStyle name="식_평택STP_01_09_27_FinancialModel1108_FinancialModel1108(2)_은행 - 원주기업도시Feasibility11_07_1_기업도시토지단가조정(01_28)(1)_원주부하계산_Sales_1" xfId="6061" xr:uid="{00000000-0005-0000-0000-0000A4100000}"/>
    <cellStyle name="식_평택STP_01_09_27_FinancialModel1108_FinancialModel1108(2)_은행 - 원주기업도시Feasibility11_07_1_기업도시토지단가조정(01_28)(1)_원주부하계산_Sales_CF" xfId="10069" xr:uid="{00000000-0005-0000-0000-0000A5100000}"/>
    <cellStyle name="식_평택STP_01_09_27_FinancialModel1108_FinancialModel1108(2)_은행 - 원주기업도시Feasibility11_07_1_기업도시토지단가조정(01_28)(1)_원주부하계산_Sales_Raw Data" xfId="4060" xr:uid="{00000000-0005-0000-0000-0000A6100000}"/>
    <cellStyle name="식_평택STP_01_09_27_FinancialModel1108_FinancialModel1108(2)_은행 - 원주기업도시Feasibility11_07_1_기업도시토지단가조정(01_28)(1)_원주부하계산_Sales_Sales" xfId="6063" xr:uid="{00000000-0005-0000-0000-0000A7100000}"/>
    <cellStyle name="식_평택STP_01_09_27_FinancialModel1108_FinancialModel1108(2)_은행 - 원주기업도시Feasibility11_07_1_기업도시토지단가조정(01_28)(1)_원주부하계산_Sales_Sensitivity" xfId="8066" xr:uid="{00000000-0005-0000-0000-0000A8100000}"/>
    <cellStyle name="식_평택STP_01_09_27_FinancialModel1108_FinancialModel1108(2)_은행 - 원주기업도시Feasibility11_07_1_기업도시토지단가조정(01_28)(1)_원주부하계산_Sensitivity" xfId="8064" xr:uid="{00000000-0005-0000-0000-0000A9100000}"/>
    <cellStyle name="식_평택STP_01_09_27_FinancialModel1108_FinancialModel1108(2)_은행 - 원주기업도시Feasibility11_07_1_사업성분석기초자료(070129)" xfId="2037" xr:uid="{00000000-0005-0000-0000-0000AA100000}"/>
    <cellStyle name="식_평택STP_01_09_27_FinancialModel1108_FinancialModel1108(2)_은행 - 원주기업도시Feasibility11_07_1_사업성분석기초자료(070129)_CF" xfId="10070" xr:uid="{00000000-0005-0000-0000-0000AB100000}"/>
    <cellStyle name="식_평택STP_01_09_27_FinancialModel1108_FinancialModel1108(2)_은행 - 원주기업도시Feasibility11_07_1_사업성분석기초자료(070129)_Raw Data" xfId="2038" xr:uid="{00000000-0005-0000-0000-0000AC100000}"/>
    <cellStyle name="식_평택STP_01_09_27_FinancialModel1108_FinancialModel1108(2)_은행 - 원주기업도시Feasibility11_07_1_사업성분석기초자료(070129)_Raw Data_1" xfId="4061" xr:uid="{00000000-0005-0000-0000-0000AD100000}"/>
    <cellStyle name="식_평택STP_01_09_27_FinancialModel1108_FinancialModel1108(2)_은행 - 원주기업도시Feasibility11_07_1_사업성분석기초자료(070129)_Raw Data_CF" xfId="10071" xr:uid="{00000000-0005-0000-0000-0000AE100000}"/>
    <cellStyle name="식_평택STP_01_09_27_FinancialModel1108_FinancialModel1108(2)_은행 - 원주기업도시Feasibility11_07_1_사업성분석기초자료(070129)_Raw Data_Raw Data" xfId="4062" xr:uid="{00000000-0005-0000-0000-0000AF100000}"/>
    <cellStyle name="식_평택STP_01_09_27_FinancialModel1108_FinancialModel1108(2)_은행 - 원주기업도시Feasibility11_07_1_사업성분석기초자료(070129)_Raw Data_Sales" xfId="6065" xr:uid="{00000000-0005-0000-0000-0000B0100000}"/>
    <cellStyle name="식_평택STP_01_09_27_FinancialModel1108_FinancialModel1108(2)_은행 - 원주기업도시Feasibility11_07_1_사업성분석기초자료(070129)_Raw Data_Sensitivity" xfId="8068" xr:uid="{00000000-0005-0000-0000-0000B1100000}"/>
    <cellStyle name="식_평택STP_01_09_27_FinancialModel1108_FinancialModel1108(2)_은행 - 원주기업도시Feasibility11_07_1_사업성분석기초자료(070129)_Sales" xfId="2039" xr:uid="{00000000-0005-0000-0000-0000B2100000}"/>
    <cellStyle name="식_평택STP_01_09_27_FinancialModel1108_FinancialModel1108(2)_은행 - 원주기업도시Feasibility11_07_1_사업성분석기초자료(070129)_Sales_1" xfId="6064" xr:uid="{00000000-0005-0000-0000-0000B3100000}"/>
    <cellStyle name="식_평택STP_01_09_27_FinancialModel1108_FinancialModel1108(2)_은행 - 원주기업도시Feasibility11_07_1_사업성분석기초자료(070129)_Sales_CF" xfId="10072" xr:uid="{00000000-0005-0000-0000-0000B4100000}"/>
    <cellStyle name="식_평택STP_01_09_27_FinancialModel1108_FinancialModel1108(2)_은행 - 원주기업도시Feasibility11_07_1_사업성분석기초자료(070129)_Sales_Raw Data" xfId="4063" xr:uid="{00000000-0005-0000-0000-0000B5100000}"/>
    <cellStyle name="식_평택STP_01_09_27_FinancialModel1108_FinancialModel1108(2)_은행 - 원주기업도시Feasibility11_07_1_사업성분석기초자료(070129)_Sales_Sales" xfId="6066" xr:uid="{00000000-0005-0000-0000-0000B6100000}"/>
    <cellStyle name="식_평택STP_01_09_27_FinancialModel1108_FinancialModel1108(2)_은행 - 원주기업도시Feasibility11_07_1_사업성분석기초자료(070129)_Sales_Sensitivity" xfId="8069" xr:uid="{00000000-0005-0000-0000-0000B7100000}"/>
    <cellStyle name="식_평택STP_01_09_27_FinancialModel1108_FinancialModel1108(2)_은행 - 원주기업도시Feasibility11_07_1_사업성분석기초자료(070129)_Sensitivity" xfId="8067" xr:uid="{00000000-0005-0000-0000-0000B8100000}"/>
    <cellStyle name="식_평택STP_01_09_27_FinancialModel1108_FinancialModel1108(2)_은행 - 원주기업도시Feasibility11_07_1_사업성분석기초자료(070129)_원주기업도시 data(정리2)" xfId="2040" xr:uid="{00000000-0005-0000-0000-0000B9100000}"/>
    <cellStyle name="식_평택STP_01_09_27_FinancialModel1108_FinancialModel1108(2)_은행 - 원주기업도시Feasibility11_07_1_사업성분석기초자료(070129)_원주기업도시 data(정리2)_CF" xfId="10073" xr:uid="{00000000-0005-0000-0000-0000BA100000}"/>
    <cellStyle name="식_평택STP_01_09_27_FinancialModel1108_FinancialModel1108(2)_은행 - 원주기업도시Feasibility11_07_1_사업성분석기초자료(070129)_원주기업도시 data(정리2)_Raw Data" xfId="2041" xr:uid="{00000000-0005-0000-0000-0000BB100000}"/>
    <cellStyle name="식_평택STP_01_09_27_FinancialModel1108_FinancialModel1108(2)_은행 - 원주기업도시Feasibility11_07_1_사업성분석기초자료(070129)_원주기업도시 data(정리2)_Raw Data_1" xfId="4064" xr:uid="{00000000-0005-0000-0000-0000BC100000}"/>
    <cellStyle name="식_평택STP_01_09_27_FinancialModel1108_FinancialModel1108(2)_은행 - 원주기업도시Feasibility11_07_1_사업성분석기초자료(070129)_원주기업도시 data(정리2)_Raw Data_CF" xfId="10074" xr:uid="{00000000-0005-0000-0000-0000BD100000}"/>
    <cellStyle name="식_평택STP_01_09_27_FinancialModel1108_FinancialModel1108(2)_은행 - 원주기업도시Feasibility11_07_1_사업성분석기초자료(070129)_원주기업도시 data(정리2)_Raw Data_Raw Data" xfId="4065" xr:uid="{00000000-0005-0000-0000-0000BE100000}"/>
    <cellStyle name="식_평택STP_01_09_27_FinancialModel1108_FinancialModel1108(2)_은행 - 원주기업도시Feasibility11_07_1_사업성분석기초자료(070129)_원주기업도시 data(정리2)_Raw Data_Sales" xfId="6068" xr:uid="{00000000-0005-0000-0000-0000BF100000}"/>
    <cellStyle name="식_평택STP_01_09_27_FinancialModel1108_FinancialModel1108(2)_은행 - 원주기업도시Feasibility11_07_1_사업성분석기초자료(070129)_원주기업도시 data(정리2)_Raw Data_Sensitivity" xfId="8071" xr:uid="{00000000-0005-0000-0000-0000C0100000}"/>
    <cellStyle name="식_평택STP_01_09_27_FinancialModel1108_FinancialModel1108(2)_은행 - 원주기업도시Feasibility11_07_1_사업성분석기초자료(070129)_원주기업도시 data(정리2)_Sales" xfId="2042" xr:uid="{00000000-0005-0000-0000-0000C1100000}"/>
    <cellStyle name="식_평택STP_01_09_27_FinancialModel1108_FinancialModel1108(2)_은행 - 원주기업도시Feasibility11_07_1_사업성분석기초자료(070129)_원주기업도시 data(정리2)_Sales_1" xfId="6067" xr:uid="{00000000-0005-0000-0000-0000C2100000}"/>
    <cellStyle name="식_평택STP_01_09_27_FinancialModel1108_FinancialModel1108(2)_은행 - 원주기업도시Feasibility11_07_1_사업성분석기초자료(070129)_원주기업도시 data(정리2)_Sales_CF" xfId="10075" xr:uid="{00000000-0005-0000-0000-0000C3100000}"/>
    <cellStyle name="식_평택STP_01_09_27_FinancialModel1108_FinancialModel1108(2)_은행 - 원주기업도시Feasibility11_07_1_사업성분석기초자료(070129)_원주기업도시 data(정리2)_Sales_Raw Data" xfId="4066" xr:uid="{00000000-0005-0000-0000-0000C4100000}"/>
    <cellStyle name="식_평택STP_01_09_27_FinancialModel1108_FinancialModel1108(2)_은행 - 원주기업도시Feasibility11_07_1_사업성분석기초자료(070129)_원주기업도시 data(정리2)_Sales_Sales" xfId="6069" xr:uid="{00000000-0005-0000-0000-0000C5100000}"/>
    <cellStyle name="식_평택STP_01_09_27_FinancialModel1108_FinancialModel1108(2)_은행 - 원주기업도시Feasibility11_07_1_사업성분석기초자료(070129)_원주기업도시 data(정리2)_Sales_Sensitivity" xfId="8072" xr:uid="{00000000-0005-0000-0000-0000C6100000}"/>
    <cellStyle name="식_평택STP_01_09_27_FinancialModel1108_FinancialModel1108(2)_은행 - 원주기업도시Feasibility11_07_1_사업성분석기초자료(070129)_원주기업도시 data(정리2)_Sensitivity" xfId="8070" xr:uid="{00000000-0005-0000-0000-0000C7100000}"/>
    <cellStyle name="식_평택STP_01_09_27_FinancialModel1108_FinancialModel1108(2)_은행 - 원주기업도시Feasibility11_07_1_사업성분석기초자료(070129)_원주기업도시 data(정리2)_원주부하계산" xfId="2043" xr:uid="{00000000-0005-0000-0000-0000C8100000}"/>
    <cellStyle name="식_평택STP_01_09_27_FinancialModel1108_FinancialModel1108(2)_은행 - 원주기업도시Feasibility11_07_1_사업성분석기초자료(070129)_원주기업도시 data(정리2)_원주부하계산_CF" xfId="10076" xr:uid="{00000000-0005-0000-0000-0000C9100000}"/>
    <cellStyle name="식_평택STP_01_09_27_FinancialModel1108_FinancialModel1108(2)_은행 - 원주기업도시Feasibility11_07_1_사업성분석기초자료(070129)_원주기업도시 data(정리2)_원주부하계산_Raw Data" xfId="2044" xr:uid="{00000000-0005-0000-0000-0000CA100000}"/>
    <cellStyle name="식_평택STP_01_09_27_FinancialModel1108_FinancialModel1108(2)_은행 - 원주기업도시Feasibility11_07_1_사업성분석기초자료(070129)_원주기업도시 data(정리2)_원주부하계산_Raw Data_1" xfId="4067" xr:uid="{00000000-0005-0000-0000-0000CB100000}"/>
    <cellStyle name="식_평택STP_01_09_27_FinancialModel1108_FinancialModel1108(2)_은행 - 원주기업도시Feasibility11_07_1_사업성분석기초자료(070129)_원주기업도시 data(정리2)_원주부하계산_Raw Data_CF" xfId="10077" xr:uid="{00000000-0005-0000-0000-0000CC100000}"/>
    <cellStyle name="식_평택STP_01_09_27_FinancialModel1108_FinancialModel1108(2)_은행 - 원주기업도시Feasibility11_07_1_사업성분석기초자료(070129)_원주기업도시 data(정리2)_원주부하계산_Raw Data_Raw Data" xfId="4068" xr:uid="{00000000-0005-0000-0000-0000CD100000}"/>
    <cellStyle name="식_평택STP_01_09_27_FinancialModel1108_FinancialModel1108(2)_은행 - 원주기업도시Feasibility11_07_1_사업성분석기초자료(070129)_원주기업도시 data(정리2)_원주부하계산_Raw Data_Sales" xfId="6071" xr:uid="{00000000-0005-0000-0000-0000CE100000}"/>
    <cellStyle name="식_평택STP_01_09_27_FinancialModel1108_FinancialModel1108(2)_은행 - 원주기업도시Feasibility11_07_1_사업성분석기초자료(070129)_원주기업도시 data(정리2)_원주부하계산_Raw Data_Sensitivity" xfId="8074" xr:uid="{00000000-0005-0000-0000-0000CF100000}"/>
    <cellStyle name="식_평택STP_01_09_27_FinancialModel1108_FinancialModel1108(2)_은행 - 원주기업도시Feasibility11_07_1_사업성분석기초자료(070129)_원주기업도시 data(정리2)_원주부하계산_Sales" xfId="2045" xr:uid="{00000000-0005-0000-0000-0000D0100000}"/>
    <cellStyle name="식_평택STP_01_09_27_FinancialModel1108_FinancialModel1108(2)_은행 - 원주기업도시Feasibility11_07_1_사업성분석기초자료(070129)_원주기업도시 data(정리2)_원주부하계산_Sales_1" xfId="6070" xr:uid="{00000000-0005-0000-0000-0000D1100000}"/>
    <cellStyle name="식_평택STP_01_09_27_FinancialModel1108_FinancialModel1108(2)_은행 - 원주기업도시Feasibility11_07_1_사업성분석기초자료(070129)_원주기업도시 data(정리2)_원주부하계산_Sales_CF" xfId="10078" xr:uid="{00000000-0005-0000-0000-0000D2100000}"/>
    <cellStyle name="식_평택STP_01_09_27_FinancialModel1108_FinancialModel1108(2)_은행 - 원주기업도시Feasibility11_07_1_사업성분석기초자료(070129)_원주기업도시 data(정리2)_원주부하계산_Sales_Raw Data" xfId="4069" xr:uid="{00000000-0005-0000-0000-0000D3100000}"/>
    <cellStyle name="식_평택STP_01_09_27_FinancialModel1108_FinancialModel1108(2)_은행 - 원주기업도시Feasibility11_07_1_사업성분석기초자료(070129)_원주기업도시 data(정리2)_원주부하계산_Sales_Sales" xfId="6072" xr:uid="{00000000-0005-0000-0000-0000D4100000}"/>
    <cellStyle name="식_평택STP_01_09_27_FinancialModel1108_FinancialModel1108(2)_은행 - 원주기업도시Feasibility11_07_1_사업성분석기초자료(070129)_원주기업도시 data(정리2)_원주부하계산_Sales_Sensitivity" xfId="8075" xr:uid="{00000000-0005-0000-0000-0000D5100000}"/>
    <cellStyle name="식_평택STP_01_09_27_FinancialModel1108_FinancialModel1108(2)_은행 - 원주기업도시Feasibility11_07_1_사업성분석기초자료(070129)_원주기업도시 data(정리2)_원주부하계산_Sensitivity" xfId="8073" xr:uid="{00000000-0005-0000-0000-0000D6100000}"/>
    <cellStyle name="식_평택STP_01_09_27_FinancialModel1108_FinancialModel1108(2)_은행 - 원주기업도시Feasibility11_07_1_사업성분석기초자료(070129)_원주부하계산" xfId="2046" xr:uid="{00000000-0005-0000-0000-0000D7100000}"/>
    <cellStyle name="식_평택STP_01_09_27_FinancialModel1108_FinancialModel1108(2)_은행 - 원주기업도시Feasibility11_07_1_사업성분석기초자료(070129)_원주부하계산_CF" xfId="10079" xr:uid="{00000000-0005-0000-0000-0000D8100000}"/>
    <cellStyle name="식_평택STP_01_09_27_FinancialModel1108_FinancialModel1108(2)_은행 - 원주기업도시Feasibility11_07_1_사업성분석기초자료(070129)_원주부하계산_Raw Data" xfId="2047" xr:uid="{00000000-0005-0000-0000-0000D9100000}"/>
    <cellStyle name="식_평택STP_01_09_27_FinancialModel1108_FinancialModel1108(2)_은행 - 원주기업도시Feasibility11_07_1_사업성분석기초자료(070129)_원주부하계산_Raw Data_1" xfId="4070" xr:uid="{00000000-0005-0000-0000-0000DA100000}"/>
    <cellStyle name="식_평택STP_01_09_27_FinancialModel1108_FinancialModel1108(2)_은행 - 원주기업도시Feasibility11_07_1_사업성분석기초자료(070129)_원주부하계산_Raw Data_CF" xfId="10080" xr:uid="{00000000-0005-0000-0000-0000DB100000}"/>
    <cellStyle name="식_평택STP_01_09_27_FinancialModel1108_FinancialModel1108(2)_은행 - 원주기업도시Feasibility11_07_1_사업성분석기초자료(070129)_원주부하계산_Raw Data_Raw Data" xfId="4071" xr:uid="{00000000-0005-0000-0000-0000DC100000}"/>
    <cellStyle name="식_평택STP_01_09_27_FinancialModel1108_FinancialModel1108(2)_은행 - 원주기업도시Feasibility11_07_1_사업성분석기초자료(070129)_원주부하계산_Raw Data_Sales" xfId="6074" xr:uid="{00000000-0005-0000-0000-0000DD100000}"/>
    <cellStyle name="식_평택STP_01_09_27_FinancialModel1108_FinancialModel1108(2)_은행 - 원주기업도시Feasibility11_07_1_사업성분석기초자료(070129)_원주부하계산_Raw Data_Sensitivity" xfId="8077" xr:uid="{00000000-0005-0000-0000-0000DE100000}"/>
    <cellStyle name="식_평택STP_01_09_27_FinancialModel1108_FinancialModel1108(2)_은행 - 원주기업도시Feasibility11_07_1_사업성분석기초자료(070129)_원주부하계산_Sales" xfId="2048" xr:uid="{00000000-0005-0000-0000-0000DF100000}"/>
    <cellStyle name="식_평택STP_01_09_27_FinancialModel1108_FinancialModel1108(2)_은행 - 원주기업도시Feasibility11_07_1_사업성분석기초자료(070129)_원주부하계산_Sales_1" xfId="6073" xr:uid="{00000000-0005-0000-0000-0000E0100000}"/>
    <cellStyle name="식_평택STP_01_09_27_FinancialModel1108_FinancialModel1108(2)_은행 - 원주기업도시Feasibility11_07_1_사업성분석기초자료(070129)_원주부하계산_Sales_CF" xfId="10081" xr:uid="{00000000-0005-0000-0000-0000E1100000}"/>
    <cellStyle name="식_평택STP_01_09_27_FinancialModel1108_FinancialModel1108(2)_은행 - 원주기업도시Feasibility11_07_1_사업성분석기초자료(070129)_원주부하계산_Sales_Raw Data" xfId="4072" xr:uid="{00000000-0005-0000-0000-0000E2100000}"/>
    <cellStyle name="식_평택STP_01_09_27_FinancialModel1108_FinancialModel1108(2)_은행 - 원주기업도시Feasibility11_07_1_사업성분석기초자료(070129)_원주부하계산_Sales_Sales" xfId="6075" xr:uid="{00000000-0005-0000-0000-0000E3100000}"/>
    <cellStyle name="식_평택STP_01_09_27_FinancialModel1108_FinancialModel1108(2)_은행 - 원주기업도시Feasibility11_07_1_사업성분석기초자료(070129)_원주부하계산_Sales_Sensitivity" xfId="8078" xr:uid="{00000000-0005-0000-0000-0000E4100000}"/>
    <cellStyle name="식_평택STP_01_09_27_FinancialModel1108_FinancialModel1108(2)_은행 - 원주기업도시Feasibility11_07_1_사업성분석기초자료(070129)_원주부하계산_Sensitivity" xfId="8076" xr:uid="{00000000-0005-0000-0000-0000E5100000}"/>
    <cellStyle name="식_평택STP_01_09_27_FinancialModel1108_FinancialModel1108(2)_은행 - 원주기업도시Feasibility11_07_1_용지별분양가요청_01" xfId="2049" xr:uid="{00000000-0005-0000-0000-0000E6100000}"/>
    <cellStyle name="식_평택STP_01_09_27_FinancialModel1108_FinancialModel1108(2)_은행 - 원주기업도시Feasibility11_07_1_용지별분양가요청_01_CF" xfId="10082" xr:uid="{00000000-0005-0000-0000-0000E7100000}"/>
    <cellStyle name="식_평택STP_01_09_27_FinancialModel1108_FinancialModel1108(2)_은행 - 원주기업도시Feasibility11_07_1_용지별분양가요청_01_Raw Data" xfId="2050" xr:uid="{00000000-0005-0000-0000-0000E8100000}"/>
    <cellStyle name="식_평택STP_01_09_27_FinancialModel1108_FinancialModel1108(2)_은행 - 원주기업도시Feasibility11_07_1_용지별분양가요청_01_Raw Data_1" xfId="4073" xr:uid="{00000000-0005-0000-0000-0000E9100000}"/>
    <cellStyle name="식_평택STP_01_09_27_FinancialModel1108_FinancialModel1108(2)_은행 - 원주기업도시Feasibility11_07_1_용지별분양가요청_01_Raw Data_CF" xfId="10083" xr:uid="{00000000-0005-0000-0000-0000EA100000}"/>
    <cellStyle name="식_평택STP_01_09_27_FinancialModel1108_FinancialModel1108(2)_은행 - 원주기업도시Feasibility11_07_1_용지별분양가요청_01_Raw Data_Raw Data" xfId="4074" xr:uid="{00000000-0005-0000-0000-0000EB100000}"/>
    <cellStyle name="식_평택STP_01_09_27_FinancialModel1108_FinancialModel1108(2)_은행 - 원주기업도시Feasibility11_07_1_용지별분양가요청_01_Raw Data_Sales" xfId="6077" xr:uid="{00000000-0005-0000-0000-0000EC100000}"/>
    <cellStyle name="식_평택STP_01_09_27_FinancialModel1108_FinancialModel1108(2)_은행 - 원주기업도시Feasibility11_07_1_용지별분양가요청_01_Raw Data_Sensitivity" xfId="8080" xr:uid="{00000000-0005-0000-0000-0000ED100000}"/>
    <cellStyle name="식_평택STP_01_09_27_FinancialModel1108_FinancialModel1108(2)_은행 - 원주기업도시Feasibility11_07_1_용지별분양가요청_01_Sales" xfId="2051" xr:uid="{00000000-0005-0000-0000-0000EE100000}"/>
    <cellStyle name="식_평택STP_01_09_27_FinancialModel1108_FinancialModel1108(2)_은행 - 원주기업도시Feasibility11_07_1_용지별분양가요청_01_Sales_1" xfId="6076" xr:uid="{00000000-0005-0000-0000-0000EF100000}"/>
    <cellStyle name="식_평택STP_01_09_27_FinancialModel1108_FinancialModel1108(2)_은행 - 원주기업도시Feasibility11_07_1_용지별분양가요청_01_Sales_CF" xfId="10084" xr:uid="{00000000-0005-0000-0000-0000F0100000}"/>
    <cellStyle name="식_평택STP_01_09_27_FinancialModel1108_FinancialModel1108(2)_은행 - 원주기업도시Feasibility11_07_1_용지별분양가요청_01_Sales_Raw Data" xfId="4075" xr:uid="{00000000-0005-0000-0000-0000F1100000}"/>
    <cellStyle name="식_평택STP_01_09_27_FinancialModel1108_FinancialModel1108(2)_은행 - 원주기업도시Feasibility11_07_1_용지별분양가요청_01_Sales_Sales" xfId="6078" xr:uid="{00000000-0005-0000-0000-0000F2100000}"/>
    <cellStyle name="식_평택STP_01_09_27_FinancialModel1108_FinancialModel1108(2)_은행 - 원주기업도시Feasibility11_07_1_용지별분양가요청_01_Sales_Sensitivity" xfId="8081" xr:uid="{00000000-0005-0000-0000-0000F3100000}"/>
    <cellStyle name="식_평택STP_01_09_27_FinancialModel1108_FinancialModel1108(2)_은행 - 원주기업도시Feasibility11_07_1_용지별분양가요청_01_Sensitivity" xfId="8079" xr:uid="{00000000-0005-0000-0000-0000F4100000}"/>
    <cellStyle name="식_평택STP_01_09_27_FinancialModel1108_FinancialModel1108(2)_은행 - 원주기업도시Feasibility11_07_1_용지별분양가요청_01_원주기업도시 data(정리2)" xfId="2052" xr:uid="{00000000-0005-0000-0000-0000F5100000}"/>
    <cellStyle name="식_평택STP_01_09_27_FinancialModel1108_FinancialModel1108(2)_은행 - 원주기업도시Feasibility11_07_1_용지별분양가요청_01_원주기업도시 data(정리2)_CF" xfId="10085" xr:uid="{00000000-0005-0000-0000-0000F6100000}"/>
    <cellStyle name="식_평택STP_01_09_27_FinancialModel1108_FinancialModel1108(2)_은행 - 원주기업도시Feasibility11_07_1_용지별분양가요청_01_원주기업도시 data(정리2)_Raw Data" xfId="2053" xr:uid="{00000000-0005-0000-0000-0000F7100000}"/>
    <cellStyle name="식_평택STP_01_09_27_FinancialModel1108_FinancialModel1108(2)_은행 - 원주기업도시Feasibility11_07_1_용지별분양가요청_01_원주기업도시 data(정리2)_Raw Data_1" xfId="4076" xr:uid="{00000000-0005-0000-0000-0000F8100000}"/>
    <cellStyle name="식_평택STP_01_09_27_FinancialModel1108_FinancialModel1108(2)_은행 - 원주기업도시Feasibility11_07_1_용지별분양가요청_01_원주기업도시 data(정리2)_Raw Data_CF" xfId="10086" xr:uid="{00000000-0005-0000-0000-0000F9100000}"/>
    <cellStyle name="식_평택STP_01_09_27_FinancialModel1108_FinancialModel1108(2)_은행 - 원주기업도시Feasibility11_07_1_용지별분양가요청_01_원주기업도시 data(정리2)_Raw Data_Raw Data" xfId="4077" xr:uid="{00000000-0005-0000-0000-0000FA100000}"/>
    <cellStyle name="식_평택STP_01_09_27_FinancialModel1108_FinancialModel1108(2)_은행 - 원주기업도시Feasibility11_07_1_용지별분양가요청_01_원주기업도시 data(정리2)_Raw Data_Sales" xfId="6080" xr:uid="{00000000-0005-0000-0000-0000FB100000}"/>
    <cellStyle name="식_평택STP_01_09_27_FinancialModel1108_FinancialModel1108(2)_은행 - 원주기업도시Feasibility11_07_1_용지별분양가요청_01_원주기업도시 data(정리2)_Raw Data_Sensitivity" xfId="8083" xr:uid="{00000000-0005-0000-0000-0000FC100000}"/>
    <cellStyle name="식_평택STP_01_09_27_FinancialModel1108_FinancialModel1108(2)_은행 - 원주기업도시Feasibility11_07_1_용지별분양가요청_01_원주기업도시 data(정리2)_Sales" xfId="2054" xr:uid="{00000000-0005-0000-0000-0000FD100000}"/>
    <cellStyle name="식_평택STP_01_09_27_FinancialModel1108_FinancialModel1108(2)_은행 - 원주기업도시Feasibility11_07_1_용지별분양가요청_01_원주기업도시 data(정리2)_Sales_1" xfId="6079" xr:uid="{00000000-0005-0000-0000-0000FE100000}"/>
    <cellStyle name="식_평택STP_01_09_27_FinancialModel1108_FinancialModel1108(2)_은행 - 원주기업도시Feasibility11_07_1_용지별분양가요청_01_원주기업도시 data(정리2)_Sales_CF" xfId="10087" xr:uid="{00000000-0005-0000-0000-0000FF100000}"/>
    <cellStyle name="식_평택STP_01_09_27_FinancialModel1108_FinancialModel1108(2)_은행 - 원주기업도시Feasibility11_07_1_용지별분양가요청_01_원주기업도시 data(정리2)_Sales_Raw Data" xfId="4078" xr:uid="{00000000-0005-0000-0000-000000110000}"/>
    <cellStyle name="식_평택STP_01_09_27_FinancialModel1108_FinancialModel1108(2)_은행 - 원주기업도시Feasibility11_07_1_용지별분양가요청_01_원주기업도시 data(정리2)_Sales_Sales" xfId="6081" xr:uid="{00000000-0005-0000-0000-000001110000}"/>
    <cellStyle name="식_평택STP_01_09_27_FinancialModel1108_FinancialModel1108(2)_은행 - 원주기업도시Feasibility11_07_1_용지별분양가요청_01_원주기업도시 data(정리2)_Sales_Sensitivity" xfId="8084" xr:uid="{00000000-0005-0000-0000-000002110000}"/>
    <cellStyle name="식_평택STP_01_09_27_FinancialModel1108_FinancialModel1108(2)_은행 - 원주기업도시Feasibility11_07_1_용지별분양가요청_01_원주기업도시 data(정리2)_Sensitivity" xfId="8082" xr:uid="{00000000-0005-0000-0000-000003110000}"/>
    <cellStyle name="식_평택STP_01_09_27_FinancialModel1108_FinancialModel1108(2)_은행 - 원주기업도시Feasibility11_07_1_용지별분양가요청_01_원주기업도시 data(정리2)_원주부하계산" xfId="2055" xr:uid="{00000000-0005-0000-0000-000004110000}"/>
    <cellStyle name="식_평택STP_01_09_27_FinancialModel1108_FinancialModel1108(2)_은행 - 원주기업도시Feasibility11_07_1_용지별분양가요청_01_원주기업도시 data(정리2)_원주부하계산_CF" xfId="10088" xr:uid="{00000000-0005-0000-0000-000005110000}"/>
    <cellStyle name="식_평택STP_01_09_27_FinancialModel1108_FinancialModel1108(2)_은행 - 원주기업도시Feasibility11_07_1_용지별분양가요청_01_원주기업도시 data(정리2)_원주부하계산_Raw Data" xfId="2056" xr:uid="{00000000-0005-0000-0000-000006110000}"/>
    <cellStyle name="식_평택STP_01_09_27_FinancialModel1108_FinancialModel1108(2)_은행 - 원주기업도시Feasibility11_07_1_용지별분양가요청_01_원주기업도시 data(정리2)_원주부하계산_Raw Data_1" xfId="4079" xr:uid="{00000000-0005-0000-0000-000007110000}"/>
    <cellStyle name="식_평택STP_01_09_27_FinancialModel1108_FinancialModel1108(2)_은행 - 원주기업도시Feasibility11_07_1_용지별분양가요청_01_원주기업도시 data(정리2)_원주부하계산_Raw Data_CF" xfId="10089" xr:uid="{00000000-0005-0000-0000-000008110000}"/>
    <cellStyle name="식_평택STP_01_09_27_FinancialModel1108_FinancialModel1108(2)_은행 - 원주기업도시Feasibility11_07_1_용지별분양가요청_01_원주기업도시 data(정리2)_원주부하계산_Raw Data_Raw Data" xfId="4080" xr:uid="{00000000-0005-0000-0000-000009110000}"/>
    <cellStyle name="식_평택STP_01_09_27_FinancialModel1108_FinancialModel1108(2)_은행 - 원주기업도시Feasibility11_07_1_용지별분양가요청_01_원주기업도시 data(정리2)_원주부하계산_Raw Data_Sales" xfId="6083" xr:uid="{00000000-0005-0000-0000-00000A110000}"/>
    <cellStyle name="식_평택STP_01_09_27_FinancialModel1108_FinancialModel1108(2)_은행 - 원주기업도시Feasibility11_07_1_용지별분양가요청_01_원주기업도시 data(정리2)_원주부하계산_Raw Data_Sensitivity" xfId="8086" xr:uid="{00000000-0005-0000-0000-00000B110000}"/>
    <cellStyle name="식_평택STP_01_09_27_FinancialModel1108_FinancialModel1108(2)_은행 - 원주기업도시Feasibility11_07_1_용지별분양가요청_01_원주기업도시 data(정리2)_원주부하계산_Sales" xfId="2057" xr:uid="{00000000-0005-0000-0000-00000C110000}"/>
    <cellStyle name="식_평택STP_01_09_27_FinancialModel1108_FinancialModel1108(2)_은행 - 원주기업도시Feasibility11_07_1_용지별분양가요청_01_원주기업도시 data(정리2)_원주부하계산_Sales_1" xfId="6082" xr:uid="{00000000-0005-0000-0000-00000D110000}"/>
    <cellStyle name="식_평택STP_01_09_27_FinancialModel1108_FinancialModel1108(2)_은행 - 원주기업도시Feasibility11_07_1_용지별분양가요청_01_원주기업도시 data(정리2)_원주부하계산_Sales_CF" xfId="10090" xr:uid="{00000000-0005-0000-0000-00000E110000}"/>
    <cellStyle name="식_평택STP_01_09_27_FinancialModel1108_FinancialModel1108(2)_은행 - 원주기업도시Feasibility11_07_1_용지별분양가요청_01_원주기업도시 data(정리2)_원주부하계산_Sales_Raw Data" xfId="4081" xr:uid="{00000000-0005-0000-0000-00000F110000}"/>
    <cellStyle name="식_평택STP_01_09_27_FinancialModel1108_FinancialModel1108(2)_은행 - 원주기업도시Feasibility11_07_1_용지별분양가요청_01_원주기업도시 data(정리2)_원주부하계산_Sales_Sales" xfId="6084" xr:uid="{00000000-0005-0000-0000-000010110000}"/>
    <cellStyle name="식_평택STP_01_09_27_FinancialModel1108_FinancialModel1108(2)_은행 - 원주기업도시Feasibility11_07_1_용지별분양가요청_01_원주기업도시 data(정리2)_원주부하계산_Sales_Sensitivity" xfId="8087" xr:uid="{00000000-0005-0000-0000-000011110000}"/>
    <cellStyle name="식_평택STP_01_09_27_FinancialModel1108_FinancialModel1108(2)_은행 - 원주기업도시Feasibility11_07_1_용지별분양가요청_01_원주기업도시 data(정리2)_원주부하계산_Sensitivity" xfId="8085" xr:uid="{00000000-0005-0000-0000-000012110000}"/>
    <cellStyle name="식_평택STP_01_09_27_FinancialModel1108_FinancialModel1108(2)_은행 - 원주기업도시Feasibility11_07_1_용지별분양가요청_01_원주부하계산" xfId="2058" xr:uid="{00000000-0005-0000-0000-000013110000}"/>
    <cellStyle name="식_평택STP_01_09_27_FinancialModel1108_FinancialModel1108(2)_은행 - 원주기업도시Feasibility11_07_1_용지별분양가요청_01_원주부하계산_CF" xfId="10091" xr:uid="{00000000-0005-0000-0000-000014110000}"/>
    <cellStyle name="식_평택STP_01_09_27_FinancialModel1108_FinancialModel1108(2)_은행 - 원주기업도시Feasibility11_07_1_용지별분양가요청_01_원주부하계산_Raw Data" xfId="2059" xr:uid="{00000000-0005-0000-0000-000015110000}"/>
    <cellStyle name="식_평택STP_01_09_27_FinancialModel1108_FinancialModel1108(2)_은행 - 원주기업도시Feasibility11_07_1_용지별분양가요청_01_원주부하계산_Raw Data_1" xfId="4082" xr:uid="{00000000-0005-0000-0000-000016110000}"/>
    <cellStyle name="식_평택STP_01_09_27_FinancialModel1108_FinancialModel1108(2)_은행 - 원주기업도시Feasibility11_07_1_용지별분양가요청_01_원주부하계산_Raw Data_CF" xfId="10092" xr:uid="{00000000-0005-0000-0000-000017110000}"/>
    <cellStyle name="식_평택STP_01_09_27_FinancialModel1108_FinancialModel1108(2)_은행 - 원주기업도시Feasibility11_07_1_용지별분양가요청_01_원주부하계산_Raw Data_Raw Data" xfId="4083" xr:uid="{00000000-0005-0000-0000-000018110000}"/>
    <cellStyle name="식_평택STP_01_09_27_FinancialModel1108_FinancialModel1108(2)_은행 - 원주기업도시Feasibility11_07_1_용지별분양가요청_01_원주부하계산_Raw Data_Sales" xfId="6086" xr:uid="{00000000-0005-0000-0000-000019110000}"/>
    <cellStyle name="식_평택STP_01_09_27_FinancialModel1108_FinancialModel1108(2)_은행 - 원주기업도시Feasibility11_07_1_용지별분양가요청_01_원주부하계산_Raw Data_Sensitivity" xfId="8089" xr:uid="{00000000-0005-0000-0000-00001A110000}"/>
    <cellStyle name="식_평택STP_01_09_27_FinancialModel1108_FinancialModel1108(2)_은행 - 원주기업도시Feasibility11_07_1_용지별분양가요청_01_원주부하계산_Sales" xfId="2060" xr:uid="{00000000-0005-0000-0000-00001B110000}"/>
    <cellStyle name="식_평택STP_01_09_27_FinancialModel1108_FinancialModel1108(2)_은행 - 원주기업도시Feasibility11_07_1_용지별분양가요청_01_원주부하계산_Sales_1" xfId="6085" xr:uid="{00000000-0005-0000-0000-00001C110000}"/>
    <cellStyle name="식_평택STP_01_09_27_FinancialModel1108_FinancialModel1108(2)_은행 - 원주기업도시Feasibility11_07_1_용지별분양가요청_01_원주부하계산_Sales_CF" xfId="10093" xr:uid="{00000000-0005-0000-0000-00001D110000}"/>
    <cellStyle name="식_평택STP_01_09_27_FinancialModel1108_FinancialModel1108(2)_은행 - 원주기업도시Feasibility11_07_1_용지별분양가요청_01_원주부하계산_Sales_Raw Data" xfId="4084" xr:uid="{00000000-0005-0000-0000-00001E110000}"/>
    <cellStyle name="식_평택STP_01_09_27_FinancialModel1108_FinancialModel1108(2)_은행 - 원주기업도시Feasibility11_07_1_용지별분양가요청_01_원주부하계산_Sales_Sales" xfId="6087" xr:uid="{00000000-0005-0000-0000-00001F110000}"/>
    <cellStyle name="식_평택STP_01_09_27_FinancialModel1108_FinancialModel1108(2)_은행 - 원주기업도시Feasibility11_07_1_용지별분양가요청_01_원주부하계산_Sales_Sensitivity" xfId="8090" xr:uid="{00000000-0005-0000-0000-000020110000}"/>
    <cellStyle name="식_평택STP_01_09_27_FinancialModel1108_FinancialModel1108(2)_은행 - 원주기업도시Feasibility11_07_1_용지별분양가요청_01_원주부하계산_Sensitivity" xfId="8088" xr:uid="{00000000-0005-0000-0000-000021110000}"/>
    <cellStyle name="식_평택STP_01_09_27_FinancialModel1108_FinancialModel1108(2)_은행 - 원주기업도시Feasibility11_07_1_원주기업도시 data(정리2)" xfId="2061" xr:uid="{00000000-0005-0000-0000-000022110000}"/>
    <cellStyle name="식_평택STP_01_09_27_FinancialModel1108_FinancialModel1108(2)_은행 - 원주기업도시Feasibility11_07_1_원주기업도시 data(정리2)_CF" xfId="10094" xr:uid="{00000000-0005-0000-0000-000023110000}"/>
    <cellStyle name="식_평택STP_01_09_27_FinancialModel1108_FinancialModel1108(2)_은행 - 원주기업도시Feasibility11_07_1_원주기업도시 data(정리2)_Raw Data" xfId="2062" xr:uid="{00000000-0005-0000-0000-000024110000}"/>
    <cellStyle name="식_평택STP_01_09_27_FinancialModel1108_FinancialModel1108(2)_은행 - 원주기업도시Feasibility11_07_1_원주기업도시 data(정리2)_Raw Data_1" xfId="4085" xr:uid="{00000000-0005-0000-0000-000025110000}"/>
    <cellStyle name="식_평택STP_01_09_27_FinancialModel1108_FinancialModel1108(2)_은행 - 원주기업도시Feasibility11_07_1_원주기업도시 data(정리2)_Raw Data_CF" xfId="10095" xr:uid="{00000000-0005-0000-0000-000026110000}"/>
    <cellStyle name="식_평택STP_01_09_27_FinancialModel1108_FinancialModel1108(2)_은행 - 원주기업도시Feasibility11_07_1_원주기업도시 data(정리2)_Raw Data_Raw Data" xfId="4086" xr:uid="{00000000-0005-0000-0000-000027110000}"/>
    <cellStyle name="식_평택STP_01_09_27_FinancialModel1108_FinancialModel1108(2)_은행 - 원주기업도시Feasibility11_07_1_원주기업도시 data(정리2)_Raw Data_Sales" xfId="6089" xr:uid="{00000000-0005-0000-0000-000028110000}"/>
    <cellStyle name="식_평택STP_01_09_27_FinancialModel1108_FinancialModel1108(2)_은행 - 원주기업도시Feasibility11_07_1_원주기업도시 data(정리2)_Raw Data_Sensitivity" xfId="8092" xr:uid="{00000000-0005-0000-0000-000029110000}"/>
    <cellStyle name="식_평택STP_01_09_27_FinancialModel1108_FinancialModel1108(2)_은행 - 원주기업도시Feasibility11_07_1_원주기업도시 data(정리2)_Sales" xfId="2063" xr:uid="{00000000-0005-0000-0000-00002A110000}"/>
    <cellStyle name="식_평택STP_01_09_27_FinancialModel1108_FinancialModel1108(2)_은행 - 원주기업도시Feasibility11_07_1_원주기업도시 data(정리2)_Sales_1" xfId="6088" xr:uid="{00000000-0005-0000-0000-00002B110000}"/>
    <cellStyle name="식_평택STP_01_09_27_FinancialModel1108_FinancialModel1108(2)_은행 - 원주기업도시Feasibility11_07_1_원주기업도시 data(정리2)_Sales_CF" xfId="10096" xr:uid="{00000000-0005-0000-0000-00002C110000}"/>
    <cellStyle name="식_평택STP_01_09_27_FinancialModel1108_FinancialModel1108(2)_은행 - 원주기업도시Feasibility11_07_1_원주기업도시 data(정리2)_Sales_Raw Data" xfId="4087" xr:uid="{00000000-0005-0000-0000-00002D110000}"/>
    <cellStyle name="식_평택STP_01_09_27_FinancialModel1108_FinancialModel1108(2)_은행 - 원주기업도시Feasibility11_07_1_원주기업도시 data(정리2)_Sales_Sales" xfId="6090" xr:uid="{00000000-0005-0000-0000-00002E110000}"/>
    <cellStyle name="식_평택STP_01_09_27_FinancialModel1108_FinancialModel1108(2)_은행 - 원주기업도시Feasibility11_07_1_원주기업도시 data(정리2)_Sales_Sensitivity" xfId="8093" xr:uid="{00000000-0005-0000-0000-00002F110000}"/>
    <cellStyle name="식_평택STP_01_09_27_FinancialModel1108_FinancialModel1108(2)_은행 - 원주기업도시Feasibility11_07_1_원주기업도시 data(정리2)_Sensitivity" xfId="8091" xr:uid="{00000000-0005-0000-0000-000030110000}"/>
    <cellStyle name="식_평택STP_01_09_27_FinancialModel1108_FinancialModel1108(2)_은행 - 원주기업도시Feasibility11_07_1_원주기업도시 data(정리2)_원주부하계산" xfId="2064" xr:uid="{00000000-0005-0000-0000-000031110000}"/>
    <cellStyle name="식_평택STP_01_09_27_FinancialModel1108_FinancialModel1108(2)_은행 - 원주기업도시Feasibility11_07_1_원주기업도시 data(정리2)_원주부하계산_CF" xfId="10097" xr:uid="{00000000-0005-0000-0000-000032110000}"/>
    <cellStyle name="식_평택STP_01_09_27_FinancialModel1108_FinancialModel1108(2)_은행 - 원주기업도시Feasibility11_07_1_원주기업도시 data(정리2)_원주부하계산_Raw Data" xfId="2065" xr:uid="{00000000-0005-0000-0000-000033110000}"/>
    <cellStyle name="식_평택STP_01_09_27_FinancialModel1108_FinancialModel1108(2)_은행 - 원주기업도시Feasibility11_07_1_원주기업도시 data(정리2)_원주부하계산_Raw Data_1" xfId="4088" xr:uid="{00000000-0005-0000-0000-000034110000}"/>
    <cellStyle name="식_평택STP_01_09_27_FinancialModel1108_FinancialModel1108(2)_은행 - 원주기업도시Feasibility11_07_1_원주기업도시 data(정리2)_원주부하계산_Raw Data_CF" xfId="10098" xr:uid="{00000000-0005-0000-0000-000035110000}"/>
    <cellStyle name="식_평택STP_01_09_27_FinancialModel1108_FinancialModel1108(2)_은행 - 원주기업도시Feasibility11_07_1_원주기업도시 data(정리2)_원주부하계산_Raw Data_Raw Data" xfId="4089" xr:uid="{00000000-0005-0000-0000-000036110000}"/>
    <cellStyle name="식_평택STP_01_09_27_FinancialModel1108_FinancialModel1108(2)_은행 - 원주기업도시Feasibility11_07_1_원주기업도시 data(정리2)_원주부하계산_Raw Data_Sales" xfId="6092" xr:uid="{00000000-0005-0000-0000-000037110000}"/>
    <cellStyle name="식_평택STP_01_09_27_FinancialModel1108_FinancialModel1108(2)_은행 - 원주기업도시Feasibility11_07_1_원주기업도시 data(정리2)_원주부하계산_Raw Data_Sensitivity" xfId="8095" xr:uid="{00000000-0005-0000-0000-000038110000}"/>
    <cellStyle name="식_평택STP_01_09_27_FinancialModel1108_FinancialModel1108(2)_은행 - 원주기업도시Feasibility11_07_1_원주기업도시 data(정리2)_원주부하계산_Sales" xfId="2066" xr:uid="{00000000-0005-0000-0000-000039110000}"/>
    <cellStyle name="식_평택STP_01_09_27_FinancialModel1108_FinancialModel1108(2)_은행 - 원주기업도시Feasibility11_07_1_원주기업도시 data(정리2)_원주부하계산_Sales_1" xfId="6091" xr:uid="{00000000-0005-0000-0000-00003A110000}"/>
    <cellStyle name="식_평택STP_01_09_27_FinancialModel1108_FinancialModel1108(2)_은행 - 원주기업도시Feasibility11_07_1_원주기업도시 data(정리2)_원주부하계산_Sales_CF" xfId="10099" xr:uid="{00000000-0005-0000-0000-00003B110000}"/>
    <cellStyle name="식_평택STP_01_09_27_FinancialModel1108_FinancialModel1108(2)_은행 - 원주기업도시Feasibility11_07_1_원주기업도시 data(정리2)_원주부하계산_Sales_Raw Data" xfId="4090" xr:uid="{00000000-0005-0000-0000-00003C110000}"/>
    <cellStyle name="식_평택STP_01_09_27_FinancialModel1108_FinancialModel1108(2)_은행 - 원주기업도시Feasibility11_07_1_원주기업도시 data(정리2)_원주부하계산_Sales_Sales" xfId="6093" xr:uid="{00000000-0005-0000-0000-00003D110000}"/>
    <cellStyle name="식_평택STP_01_09_27_FinancialModel1108_FinancialModel1108(2)_은행 - 원주기업도시Feasibility11_07_1_원주기업도시 data(정리2)_원주부하계산_Sales_Sensitivity" xfId="8096" xr:uid="{00000000-0005-0000-0000-00003E110000}"/>
    <cellStyle name="식_평택STP_01_09_27_FinancialModel1108_FinancialModel1108(2)_은행 - 원주기업도시Feasibility11_07_1_원주기업도시 data(정리2)_원주부하계산_Sensitivity" xfId="8094" xr:uid="{00000000-0005-0000-0000-00003F110000}"/>
    <cellStyle name="식_평택STP_01_09_27_FinancialModel1108_FinancialModel1108(2)_은행 - 원주기업도시Feasibility11_07_1_원주부하계산" xfId="2067" xr:uid="{00000000-0005-0000-0000-000040110000}"/>
    <cellStyle name="식_평택STP_01_09_27_FinancialModel1108_FinancialModel1108(2)_은행 - 원주기업도시Feasibility11_07_1_원주부하계산_CF" xfId="10100" xr:uid="{00000000-0005-0000-0000-000041110000}"/>
    <cellStyle name="식_평택STP_01_09_27_FinancialModel1108_FinancialModel1108(2)_은행 - 원주기업도시Feasibility11_07_1_원주부하계산_Raw Data" xfId="2068" xr:uid="{00000000-0005-0000-0000-000042110000}"/>
    <cellStyle name="식_평택STP_01_09_27_FinancialModel1108_FinancialModel1108(2)_은행 - 원주기업도시Feasibility11_07_1_원주부하계산_Raw Data_1" xfId="4091" xr:uid="{00000000-0005-0000-0000-000043110000}"/>
    <cellStyle name="식_평택STP_01_09_27_FinancialModel1108_FinancialModel1108(2)_은행 - 원주기업도시Feasibility11_07_1_원주부하계산_Raw Data_CF" xfId="10101" xr:uid="{00000000-0005-0000-0000-000044110000}"/>
    <cellStyle name="식_평택STP_01_09_27_FinancialModel1108_FinancialModel1108(2)_은행 - 원주기업도시Feasibility11_07_1_원주부하계산_Raw Data_Raw Data" xfId="4092" xr:uid="{00000000-0005-0000-0000-000045110000}"/>
    <cellStyle name="식_평택STP_01_09_27_FinancialModel1108_FinancialModel1108(2)_은행 - 원주기업도시Feasibility11_07_1_원주부하계산_Raw Data_Sales" xfId="6095" xr:uid="{00000000-0005-0000-0000-000046110000}"/>
    <cellStyle name="식_평택STP_01_09_27_FinancialModel1108_FinancialModel1108(2)_은행 - 원주기업도시Feasibility11_07_1_원주부하계산_Raw Data_Sensitivity" xfId="8098" xr:uid="{00000000-0005-0000-0000-000047110000}"/>
    <cellStyle name="식_평택STP_01_09_27_FinancialModel1108_FinancialModel1108(2)_은행 - 원주기업도시Feasibility11_07_1_원주부하계산_Sales" xfId="2069" xr:uid="{00000000-0005-0000-0000-000048110000}"/>
    <cellStyle name="식_평택STP_01_09_27_FinancialModel1108_FinancialModel1108(2)_은행 - 원주기업도시Feasibility11_07_1_원주부하계산_Sales_1" xfId="6094" xr:uid="{00000000-0005-0000-0000-000049110000}"/>
    <cellStyle name="식_평택STP_01_09_27_FinancialModel1108_FinancialModel1108(2)_은행 - 원주기업도시Feasibility11_07_1_원주부하계산_Sales_CF" xfId="10102" xr:uid="{00000000-0005-0000-0000-00004A110000}"/>
    <cellStyle name="식_평택STP_01_09_27_FinancialModel1108_FinancialModel1108(2)_은행 - 원주기업도시Feasibility11_07_1_원주부하계산_Sales_Raw Data" xfId="4093" xr:uid="{00000000-0005-0000-0000-00004B110000}"/>
    <cellStyle name="식_평택STP_01_09_27_FinancialModel1108_FinancialModel1108(2)_은행 - 원주기업도시Feasibility11_07_1_원주부하계산_Sales_Sales" xfId="6096" xr:uid="{00000000-0005-0000-0000-00004C110000}"/>
    <cellStyle name="식_평택STP_01_09_27_FinancialModel1108_FinancialModel1108(2)_은행 - 원주기업도시Feasibility11_07_1_원주부하계산_Sales_Sensitivity" xfId="8099" xr:uid="{00000000-0005-0000-0000-00004D110000}"/>
    <cellStyle name="식_평택STP_01_09_27_FinancialModel1108_FinancialModel1108(2)_은행 - 원주기업도시Feasibility11_07_1_원주부하계산_Sensitivity" xfId="8097" xr:uid="{00000000-0005-0000-0000-00004E110000}"/>
    <cellStyle name="식_평택STP_01_09_27_FinancialModel1108_FinancialModel1108(2)_은행 - 원주기업도시Feasibility11_07_1_은행 - 원주기업도시Feasibility11_07_3" xfId="2070" xr:uid="{00000000-0005-0000-0000-00004F110000}"/>
    <cellStyle name="식_평택STP_01_09_27_FinancialModel1108_FinancialModel1108(2)_은행 - 원주기업도시Feasibility11_07_1_은행 - 원주기업도시Feasibility11_07_3_CF" xfId="10103" xr:uid="{00000000-0005-0000-0000-000050110000}"/>
    <cellStyle name="식_평택STP_01_09_27_FinancialModel1108_FinancialModel1108(2)_은행 - 원주기업도시Feasibility11_07_1_은행 - 원주기업도시Feasibility11_07_3_Raw Data" xfId="2071" xr:uid="{00000000-0005-0000-0000-000051110000}"/>
    <cellStyle name="식_평택STP_01_09_27_FinancialModel1108_FinancialModel1108(2)_은행 - 원주기업도시Feasibility11_07_1_은행 - 원주기업도시Feasibility11_07_3_Raw Data_1" xfId="4094" xr:uid="{00000000-0005-0000-0000-000052110000}"/>
    <cellStyle name="식_평택STP_01_09_27_FinancialModel1108_FinancialModel1108(2)_은행 - 원주기업도시Feasibility11_07_1_은행 - 원주기업도시Feasibility11_07_3_Raw Data_CF" xfId="10104" xr:uid="{00000000-0005-0000-0000-000053110000}"/>
    <cellStyle name="식_평택STP_01_09_27_FinancialModel1108_FinancialModel1108(2)_은행 - 원주기업도시Feasibility11_07_1_은행 - 원주기업도시Feasibility11_07_3_Raw Data_Raw Data" xfId="4095" xr:uid="{00000000-0005-0000-0000-000054110000}"/>
    <cellStyle name="식_평택STP_01_09_27_FinancialModel1108_FinancialModel1108(2)_은행 - 원주기업도시Feasibility11_07_1_은행 - 원주기업도시Feasibility11_07_3_Raw Data_Sales" xfId="6098" xr:uid="{00000000-0005-0000-0000-000055110000}"/>
    <cellStyle name="식_평택STP_01_09_27_FinancialModel1108_FinancialModel1108(2)_은행 - 원주기업도시Feasibility11_07_1_은행 - 원주기업도시Feasibility11_07_3_Raw Data_Sensitivity" xfId="8101" xr:uid="{00000000-0005-0000-0000-000056110000}"/>
    <cellStyle name="식_평택STP_01_09_27_FinancialModel1108_FinancialModel1108(2)_은행 - 원주기업도시Feasibility11_07_1_은행 - 원주기업도시Feasibility11_07_3_Sales" xfId="2072" xr:uid="{00000000-0005-0000-0000-000057110000}"/>
    <cellStyle name="식_평택STP_01_09_27_FinancialModel1108_FinancialModel1108(2)_은행 - 원주기업도시Feasibility11_07_1_은행 - 원주기업도시Feasibility11_07_3_Sales_1" xfId="6097" xr:uid="{00000000-0005-0000-0000-000058110000}"/>
    <cellStyle name="식_평택STP_01_09_27_FinancialModel1108_FinancialModel1108(2)_은행 - 원주기업도시Feasibility11_07_1_은행 - 원주기업도시Feasibility11_07_3_Sales_CF" xfId="10105" xr:uid="{00000000-0005-0000-0000-000059110000}"/>
    <cellStyle name="식_평택STP_01_09_27_FinancialModel1108_FinancialModel1108(2)_은행 - 원주기업도시Feasibility11_07_1_은행 - 원주기업도시Feasibility11_07_3_Sales_Raw Data" xfId="4096" xr:uid="{00000000-0005-0000-0000-00005A110000}"/>
    <cellStyle name="식_평택STP_01_09_27_FinancialModel1108_FinancialModel1108(2)_은행 - 원주기업도시Feasibility11_07_1_은행 - 원주기업도시Feasibility11_07_3_Sales_Sales" xfId="6099" xr:uid="{00000000-0005-0000-0000-00005B110000}"/>
    <cellStyle name="식_평택STP_01_09_27_FinancialModel1108_FinancialModel1108(2)_은행 - 원주기업도시Feasibility11_07_1_은행 - 원주기업도시Feasibility11_07_3_Sales_Sensitivity" xfId="8102" xr:uid="{00000000-0005-0000-0000-00005C110000}"/>
    <cellStyle name="식_평택STP_01_09_27_FinancialModel1108_FinancialModel1108(2)_은행 - 원주기업도시Feasibility11_07_1_은행 - 원주기업도시Feasibility11_07_3_Sensitivity" xfId="8100" xr:uid="{00000000-0005-0000-0000-00005D110000}"/>
    <cellStyle name="식_평택STP_01_09_27_FinancialModel1108_FinancialModel1108(2)_은행 - 원주기업도시Feasibility11_07_1_은행 - 원주기업도시Feasibility11_07_3_원주기업도시 data(정리2)" xfId="2073" xr:uid="{00000000-0005-0000-0000-00005E110000}"/>
    <cellStyle name="식_평택STP_01_09_27_FinancialModel1108_FinancialModel1108(2)_은행 - 원주기업도시Feasibility11_07_1_은행 - 원주기업도시Feasibility11_07_3_원주기업도시 data(정리2)_CF" xfId="10106" xr:uid="{00000000-0005-0000-0000-00005F110000}"/>
    <cellStyle name="식_평택STP_01_09_27_FinancialModel1108_FinancialModel1108(2)_은행 - 원주기업도시Feasibility11_07_1_은행 - 원주기업도시Feasibility11_07_3_원주기업도시 data(정리2)_Raw Data" xfId="2074" xr:uid="{00000000-0005-0000-0000-000060110000}"/>
    <cellStyle name="식_평택STP_01_09_27_FinancialModel1108_FinancialModel1108(2)_은행 - 원주기업도시Feasibility11_07_1_은행 - 원주기업도시Feasibility11_07_3_원주기업도시 data(정리2)_Raw Data_1" xfId="4097" xr:uid="{00000000-0005-0000-0000-000061110000}"/>
    <cellStyle name="식_평택STP_01_09_27_FinancialModel1108_FinancialModel1108(2)_은행 - 원주기업도시Feasibility11_07_1_은행 - 원주기업도시Feasibility11_07_3_원주기업도시 data(정리2)_Raw Data_CF" xfId="10107" xr:uid="{00000000-0005-0000-0000-000062110000}"/>
    <cellStyle name="식_평택STP_01_09_27_FinancialModel1108_FinancialModel1108(2)_은행 - 원주기업도시Feasibility11_07_1_은행 - 원주기업도시Feasibility11_07_3_원주기업도시 data(정리2)_Raw Data_Raw Data" xfId="4098" xr:uid="{00000000-0005-0000-0000-000063110000}"/>
    <cellStyle name="식_평택STP_01_09_27_FinancialModel1108_FinancialModel1108(2)_은행 - 원주기업도시Feasibility11_07_1_은행 - 원주기업도시Feasibility11_07_3_원주기업도시 data(정리2)_Raw Data_Sales" xfId="6101" xr:uid="{00000000-0005-0000-0000-000064110000}"/>
    <cellStyle name="식_평택STP_01_09_27_FinancialModel1108_FinancialModel1108(2)_은행 - 원주기업도시Feasibility11_07_1_은행 - 원주기업도시Feasibility11_07_3_원주기업도시 data(정리2)_Raw Data_Sensitivity" xfId="8104" xr:uid="{00000000-0005-0000-0000-000065110000}"/>
    <cellStyle name="식_평택STP_01_09_27_FinancialModel1108_FinancialModel1108(2)_은행 - 원주기업도시Feasibility11_07_1_은행 - 원주기업도시Feasibility11_07_3_원주기업도시 data(정리2)_Sales" xfId="2075" xr:uid="{00000000-0005-0000-0000-000066110000}"/>
    <cellStyle name="식_평택STP_01_09_27_FinancialModel1108_FinancialModel1108(2)_은행 - 원주기업도시Feasibility11_07_1_은행 - 원주기업도시Feasibility11_07_3_원주기업도시 data(정리2)_Sales_1" xfId="6100" xr:uid="{00000000-0005-0000-0000-000067110000}"/>
    <cellStyle name="식_평택STP_01_09_27_FinancialModel1108_FinancialModel1108(2)_은행 - 원주기업도시Feasibility11_07_1_은행 - 원주기업도시Feasibility11_07_3_원주기업도시 data(정리2)_Sales_CF" xfId="10108" xr:uid="{00000000-0005-0000-0000-000068110000}"/>
    <cellStyle name="식_평택STP_01_09_27_FinancialModel1108_FinancialModel1108(2)_은행 - 원주기업도시Feasibility11_07_1_은행 - 원주기업도시Feasibility11_07_3_원주기업도시 data(정리2)_Sales_Raw Data" xfId="4099" xr:uid="{00000000-0005-0000-0000-000069110000}"/>
    <cellStyle name="식_평택STP_01_09_27_FinancialModel1108_FinancialModel1108(2)_은행 - 원주기업도시Feasibility11_07_1_은행 - 원주기업도시Feasibility11_07_3_원주기업도시 data(정리2)_Sales_Sales" xfId="6102" xr:uid="{00000000-0005-0000-0000-00006A110000}"/>
    <cellStyle name="식_평택STP_01_09_27_FinancialModel1108_FinancialModel1108(2)_은행 - 원주기업도시Feasibility11_07_1_은행 - 원주기업도시Feasibility11_07_3_원주기업도시 data(정리2)_Sales_Sensitivity" xfId="8105" xr:uid="{00000000-0005-0000-0000-00006B110000}"/>
    <cellStyle name="식_평택STP_01_09_27_FinancialModel1108_FinancialModel1108(2)_은행 - 원주기업도시Feasibility11_07_1_은행 - 원주기업도시Feasibility11_07_3_원주기업도시 data(정리2)_Sensitivity" xfId="8103" xr:uid="{00000000-0005-0000-0000-00006C110000}"/>
    <cellStyle name="식_평택STP_01_09_27_FinancialModel1108_FinancialModel1108(2)_은행 - 원주기업도시Feasibility11_07_1_은행 - 원주기업도시Feasibility11_07_3_원주기업도시 data(정리2)_원주부하계산" xfId="2076" xr:uid="{00000000-0005-0000-0000-00006D110000}"/>
    <cellStyle name="식_평택STP_01_09_27_FinancialModel1108_FinancialModel1108(2)_은행 - 원주기업도시Feasibility11_07_1_은행 - 원주기업도시Feasibility11_07_3_원주기업도시 data(정리2)_원주부하계산_CF" xfId="10109" xr:uid="{00000000-0005-0000-0000-00006E110000}"/>
    <cellStyle name="식_평택STP_01_09_27_FinancialModel1108_FinancialModel1108(2)_은행 - 원주기업도시Feasibility11_07_1_은행 - 원주기업도시Feasibility11_07_3_원주기업도시 data(정리2)_원주부하계산_Raw Data" xfId="2077" xr:uid="{00000000-0005-0000-0000-00006F110000}"/>
    <cellStyle name="식_평택STP_01_09_27_FinancialModel1108_FinancialModel1108(2)_은행 - 원주기업도시Feasibility11_07_1_은행 - 원주기업도시Feasibility11_07_3_원주기업도시 data(정리2)_원주부하계산_Raw Data_1" xfId="4100" xr:uid="{00000000-0005-0000-0000-000070110000}"/>
    <cellStyle name="식_평택STP_01_09_27_FinancialModel1108_FinancialModel1108(2)_은행 - 원주기업도시Feasibility11_07_1_은행 - 원주기업도시Feasibility11_07_3_원주기업도시 data(정리2)_원주부하계산_Raw Data_CF" xfId="10110" xr:uid="{00000000-0005-0000-0000-000071110000}"/>
    <cellStyle name="식_평택STP_01_09_27_FinancialModel1108_FinancialModel1108(2)_은행 - 원주기업도시Feasibility11_07_1_은행 - 원주기업도시Feasibility11_07_3_원주기업도시 data(정리2)_원주부하계산_Raw Data_Raw Data" xfId="4101" xr:uid="{00000000-0005-0000-0000-000072110000}"/>
    <cellStyle name="식_평택STP_01_09_27_FinancialModel1108_FinancialModel1108(2)_은행 - 원주기업도시Feasibility11_07_1_은행 - 원주기업도시Feasibility11_07_3_원주기업도시 data(정리2)_원주부하계산_Raw Data_Sales" xfId="6104" xr:uid="{00000000-0005-0000-0000-000073110000}"/>
    <cellStyle name="식_평택STP_01_09_27_FinancialModel1108_FinancialModel1108(2)_은행 - 원주기업도시Feasibility11_07_1_은행 - 원주기업도시Feasibility11_07_3_원주기업도시 data(정리2)_원주부하계산_Raw Data_Sensitivity" xfId="8107" xr:uid="{00000000-0005-0000-0000-000074110000}"/>
    <cellStyle name="식_평택STP_01_09_27_FinancialModel1108_FinancialModel1108(2)_은행 - 원주기업도시Feasibility11_07_1_은행 - 원주기업도시Feasibility11_07_3_원주기업도시 data(정리2)_원주부하계산_Sales" xfId="2078" xr:uid="{00000000-0005-0000-0000-000075110000}"/>
    <cellStyle name="식_평택STP_01_09_27_FinancialModel1108_FinancialModel1108(2)_은행 - 원주기업도시Feasibility11_07_1_은행 - 원주기업도시Feasibility11_07_3_원주기업도시 data(정리2)_원주부하계산_Sales_1" xfId="6103" xr:uid="{00000000-0005-0000-0000-000076110000}"/>
    <cellStyle name="식_평택STP_01_09_27_FinancialModel1108_FinancialModel1108(2)_은행 - 원주기업도시Feasibility11_07_1_은행 - 원주기업도시Feasibility11_07_3_원주기업도시 data(정리2)_원주부하계산_Sales_CF" xfId="10111" xr:uid="{00000000-0005-0000-0000-000077110000}"/>
    <cellStyle name="식_평택STP_01_09_27_FinancialModel1108_FinancialModel1108(2)_은행 - 원주기업도시Feasibility11_07_1_은행 - 원주기업도시Feasibility11_07_3_원주기업도시 data(정리2)_원주부하계산_Sales_Raw Data" xfId="4102" xr:uid="{00000000-0005-0000-0000-000078110000}"/>
    <cellStyle name="식_평택STP_01_09_27_FinancialModel1108_FinancialModel1108(2)_은행 - 원주기업도시Feasibility11_07_1_은행 - 원주기업도시Feasibility11_07_3_원주기업도시 data(정리2)_원주부하계산_Sales_Sales" xfId="6105" xr:uid="{00000000-0005-0000-0000-000079110000}"/>
    <cellStyle name="식_평택STP_01_09_27_FinancialModel1108_FinancialModel1108(2)_은행 - 원주기업도시Feasibility11_07_1_은행 - 원주기업도시Feasibility11_07_3_원주기업도시 data(정리2)_원주부하계산_Sales_Sensitivity" xfId="8108" xr:uid="{00000000-0005-0000-0000-00007A110000}"/>
    <cellStyle name="식_평택STP_01_09_27_FinancialModel1108_FinancialModel1108(2)_은행 - 원주기업도시Feasibility11_07_1_은행 - 원주기업도시Feasibility11_07_3_원주기업도시 data(정리2)_원주부하계산_Sensitivity" xfId="8106" xr:uid="{00000000-0005-0000-0000-00007B110000}"/>
    <cellStyle name="식_평택STP_01_09_27_FinancialModel1108_FinancialModel1108(2)_은행 - 원주기업도시Feasibility11_07_1_은행 - 원주기업도시Feasibility11_07_3_원주부하계산" xfId="2079" xr:uid="{00000000-0005-0000-0000-00007C110000}"/>
    <cellStyle name="식_평택STP_01_09_27_FinancialModel1108_FinancialModel1108(2)_은행 - 원주기업도시Feasibility11_07_1_은행 - 원주기업도시Feasibility11_07_3_원주부하계산_CF" xfId="10112" xr:uid="{00000000-0005-0000-0000-00007D110000}"/>
    <cellStyle name="식_평택STP_01_09_27_FinancialModel1108_FinancialModel1108(2)_은행 - 원주기업도시Feasibility11_07_1_은행 - 원주기업도시Feasibility11_07_3_원주부하계산_Raw Data" xfId="2080" xr:uid="{00000000-0005-0000-0000-00007E110000}"/>
    <cellStyle name="식_평택STP_01_09_27_FinancialModel1108_FinancialModel1108(2)_은행 - 원주기업도시Feasibility11_07_1_은행 - 원주기업도시Feasibility11_07_3_원주부하계산_Raw Data_1" xfId="4103" xr:uid="{00000000-0005-0000-0000-00007F110000}"/>
    <cellStyle name="식_평택STP_01_09_27_FinancialModel1108_FinancialModel1108(2)_은행 - 원주기업도시Feasibility11_07_1_은행 - 원주기업도시Feasibility11_07_3_원주부하계산_Raw Data_CF" xfId="10113" xr:uid="{00000000-0005-0000-0000-000080110000}"/>
    <cellStyle name="식_평택STP_01_09_27_FinancialModel1108_FinancialModel1108(2)_은행 - 원주기업도시Feasibility11_07_1_은행 - 원주기업도시Feasibility11_07_3_원주부하계산_Raw Data_Raw Data" xfId="4104" xr:uid="{00000000-0005-0000-0000-000081110000}"/>
    <cellStyle name="식_평택STP_01_09_27_FinancialModel1108_FinancialModel1108(2)_은행 - 원주기업도시Feasibility11_07_1_은행 - 원주기업도시Feasibility11_07_3_원주부하계산_Raw Data_Sales" xfId="6107" xr:uid="{00000000-0005-0000-0000-000082110000}"/>
    <cellStyle name="식_평택STP_01_09_27_FinancialModel1108_FinancialModel1108(2)_은행 - 원주기업도시Feasibility11_07_1_은행 - 원주기업도시Feasibility11_07_3_원주부하계산_Raw Data_Sensitivity" xfId="8110" xr:uid="{00000000-0005-0000-0000-000083110000}"/>
    <cellStyle name="식_평택STP_01_09_27_FinancialModel1108_FinancialModel1108(2)_은행 - 원주기업도시Feasibility11_07_1_은행 - 원주기업도시Feasibility11_07_3_원주부하계산_Sales" xfId="2081" xr:uid="{00000000-0005-0000-0000-000084110000}"/>
    <cellStyle name="식_평택STP_01_09_27_FinancialModel1108_FinancialModel1108(2)_은행 - 원주기업도시Feasibility11_07_1_은행 - 원주기업도시Feasibility11_07_3_원주부하계산_Sales_1" xfId="6106" xr:uid="{00000000-0005-0000-0000-000085110000}"/>
    <cellStyle name="식_평택STP_01_09_27_FinancialModel1108_FinancialModel1108(2)_은행 - 원주기업도시Feasibility11_07_1_은행 - 원주기업도시Feasibility11_07_3_원주부하계산_Sales_CF" xfId="10114" xr:uid="{00000000-0005-0000-0000-000086110000}"/>
    <cellStyle name="식_평택STP_01_09_27_FinancialModel1108_FinancialModel1108(2)_은행 - 원주기업도시Feasibility11_07_1_은행 - 원주기업도시Feasibility11_07_3_원주부하계산_Sales_Raw Data" xfId="4105" xr:uid="{00000000-0005-0000-0000-000087110000}"/>
    <cellStyle name="식_평택STP_01_09_27_FinancialModel1108_FinancialModel1108(2)_은행 - 원주기업도시Feasibility11_07_1_은행 - 원주기업도시Feasibility11_07_3_원주부하계산_Sales_Sales" xfId="6108" xr:uid="{00000000-0005-0000-0000-000088110000}"/>
    <cellStyle name="식_평택STP_01_09_27_FinancialModel1108_FinancialModel1108(2)_은행 - 원주기업도시Feasibility11_07_1_은행 - 원주기업도시Feasibility11_07_3_원주부하계산_Sales_Sensitivity" xfId="8111" xr:uid="{00000000-0005-0000-0000-000089110000}"/>
    <cellStyle name="식_평택STP_01_09_27_FinancialModel1108_FinancialModel1108(2)_은행 - 원주기업도시Feasibility11_07_1_은행 - 원주기업도시Feasibility11_07_3_원주부하계산_Sensitivity" xfId="8109" xr:uid="{00000000-0005-0000-0000-00008A110000}"/>
    <cellStyle name="식_평택STP_01_09_27_FinancialModel1108_FM0812(보성final)" xfId="2082" xr:uid="{00000000-0005-0000-0000-00008B110000}"/>
    <cellStyle name="식_평택STP_01_09_27_FinancialModel1108_FM0812(보성final)_CF" xfId="10115" xr:uid="{00000000-0005-0000-0000-00008C110000}"/>
    <cellStyle name="식_평택STP_01_09_27_FinancialModel1108_FM0812(보성final)_Raw Data" xfId="2083" xr:uid="{00000000-0005-0000-0000-00008D110000}"/>
    <cellStyle name="식_평택STP_01_09_27_FinancialModel1108_FM0812(보성final)_Raw Data_1" xfId="4106" xr:uid="{00000000-0005-0000-0000-00008E110000}"/>
    <cellStyle name="식_평택STP_01_09_27_FinancialModel1108_FM0812(보성final)_Raw Data_CF" xfId="10116" xr:uid="{00000000-0005-0000-0000-00008F110000}"/>
    <cellStyle name="식_평택STP_01_09_27_FinancialModel1108_FM0812(보성final)_Raw Data_Raw Data" xfId="4107" xr:uid="{00000000-0005-0000-0000-000090110000}"/>
    <cellStyle name="식_평택STP_01_09_27_FinancialModel1108_FM0812(보성final)_Raw Data_Sales" xfId="6110" xr:uid="{00000000-0005-0000-0000-000091110000}"/>
    <cellStyle name="식_평택STP_01_09_27_FinancialModel1108_FM0812(보성final)_Raw Data_Sensitivity" xfId="8113" xr:uid="{00000000-0005-0000-0000-000092110000}"/>
    <cellStyle name="식_평택STP_01_09_27_FinancialModel1108_FM0812(보성final)_Sales" xfId="2084" xr:uid="{00000000-0005-0000-0000-000093110000}"/>
    <cellStyle name="식_평택STP_01_09_27_FinancialModel1108_FM0812(보성final)_Sales_1" xfId="6109" xr:uid="{00000000-0005-0000-0000-000094110000}"/>
    <cellStyle name="식_평택STP_01_09_27_FinancialModel1108_FM0812(보성final)_Sales_CF" xfId="10117" xr:uid="{00000000-0005-0000-0000-000095110000}"/>
    <cellStyle name="식_평택STP_01_09_27_FinancialModel1108_FM0812(보성final)_Sales_Raw Data" xfId="4108" xr:uid="{00000000-0005-0000-0000-000096110000}"/>
    <cellStyle name="식_평택STP_01_09_27_FinancialModel1108_FM0812(보성final)_Sales_Sales" xfId="6111" xr:uid="{00000000-0005-0000-0000-000097110000}"/>
    <cellStyle name="식_평택STP_01_09_27_FinancialModel1108_FM0812(보성final)_Sales_Sensitivity" xfId="8114" xr:uid="{00000000-0005-0000-0000-000098110000}"/>
    <cellStyle name="식_평택STP_01_09_27_FinancialModel1108_FM0812(보성final)_Sensitivity" xfId="8112" xr:uid="{00000000-0005-0000-0000-000099110000}"/>
    <cellStyle name="식_평택STP_01_09_27_FinancialModel1108_FM0812(보성final)_원주기업도시 data(정리2)" xfId="2085" xr:uid="{00000000-0005-0000-0000-00009A110000}"/>
    <cellStyle name="식_평택STP_01_09_27_FinancialModel1108_FM0812(보성final)_원주기업도시 data(정리2)_CF" xfId="10118" xr:uid="{00000000-0005-0000-0000-00009B110000}"/>
    <cellStyle name="식_평택STP_01_09_27_FinancialModel1108_FM0812(보성final)_원주기업도시 data(정리2)_Raw Data" xfId="2086" xr:uid="{00000000-0005-0000-0000-00009C110000}"/>
    <cellStyle name="식_평택STP_01_09_27_FinancialModel1108_FM0812(보성final)_원주기업도시 data(정리2)_Raw Data_1" xfId="4109" xr:uid="{00000000-0005-0000-0000-00009D110000}"/>
    <cellStyle name="식_평택STP_01_09_27_FinancialModel1108_FM0812(보성final)_원주기업도시 data(정리2)_Raw Data_CF" xfId="10119" xr:uid="{00000000-0005-0000-0000-00009E110000}"/>
    <cellStyle name="식_평택STP_01_09_27_FinancialModel1108_FM0812(보성final)_원주기업도시 data(정리2)_Raw Data_Raw Data" xfId="4110" xr:uid="{00000000-0005-0000-0000-00009F110000}"/>
    <cellStyle name="식_평택STP_01_09_27_FinancialModel1108_FM0812(보성final)_원주기업도시 data(정리2)_Raw Data_Sales" xfId="6113" xr:uid="{00000000-0005-0000-0000-0000A0110000}"/>
    <cellStyle name="식_평택STP_01_09_27_FinancialModel1108_FM0812(보성final)_원주기업도시 data(정리2)_Raw Data_Sensitivity" xfId="8116" xr:uid="{00000000-0005-0000-0000-0000A1110000}"/>
    <cellStyle name="식_평택STP_01_09_27_FinancialModel1108_FM0812(보성final)_원주기업도시 data(정리2)_Sales" xfId="2087" xr:uid="{00000000-0005-0000-0000-0000A2110000}"/>
    <cellStyle name="식_평택STP_01_09_27_FinancialModel1108_FM0812(보성final)_원주기업도시 data(정리2)_Sales_1" xfId="6112" xr:uid="{00000000-0005-0000-0000-0000A3110000}"/>
    <cellStyle name="식_평택STP_01_09_27_FinancialModel1108_FM0812(보성final)_원주기업도시 data(정리2)_Sales_CF" xfId="10120" xr:uid="{00000000-0005-0000-0000-0000A4110000}"/>
    <cellStyle name="식_평택STP_01_09_27_FinancialModel1108_FM0812(보성final)_원주기업도시 data(정리2)_Sales_Raw Data" xfId="4111" xr:uid="{00000000-0005-0000-0000-0000A5110000}"/>
    <cellStyle name="식_평택STP_01_09_27_FinancialModel1108_FM0812(보성final)_원주기업도시 data(정리2)_Sales_Sales" xfId="6114" xr:uid="{00000000-0005-0000-0000-0000A6110000}"/>
    <cellStyle name="식_평택STP_01_09_27_FinancialModel1108_FM0812(보성final)_원주기업도시 data(정리2)_Sales_Sensitivity" xfId="8117" xr:uid="{00000000-0005-0000-0000-0000A7110000}"/>
    <cellStyle name="식_평택STP_01_09_27_FinancialModel1108_FM0812(보성final)_원주기업도시 data(정리2)_Sensitivity" xfId="8115" xr:uid="{00000000-0005-0000-0000-0000A8110000}"/>
    <cellStyle name="식_평택STP_01_09_27_FinancialModel1108_FM0812(보성final)_원주기업도시 data(정리2)_원주부하계산" xfId="2088" xr:uid="{00000000-0005-0000-0000-0000A9110000}"/>
    <cellStyle name="식_평택STP_01_09_27_FinancialModel1108_FM0812(보성final)_원주기업도시 data(정리2)_원주부하계산_CF" xfId="10121" xr:uid="{00000000-0005-0000-0000-0000AA110000}"/>
    <cellStyle name="식_평택STP_01_09_27_FinancialModel1108_FM0812(보성final)_원주기업도시 data(정리2)_원주부하계산_Raw Data" xfId="2089" xr:uid="{00000000-0005-0000-0000-0000AB110000}"/>
    <cellStyle name="식_평택STP_01_09_27_FinancialModel1108_FM0812(보성final)_원주기업도시 data(정리2)_원주부하계산_Raw Data_1" xfId="4112" xr:uid="{00000000-0005-0000-0000-0000AC110000}"/>
    <cellStyle name="식_평택STP_01_09_27_FinancialModel1108_FM0812(보성final)_원주기업도시 data(정리2)_원주부하계산_Raw Data_CF" xfId="10122" xr:uid="{00000000-0005-0000-0000-0000AD110000}"/>
    <cellStyle name="식_평택STP_01_09_27_FinancialModel1108_FM0812(보성final)_원주기업도시 data(정리2)_원주부하계산_Raw Data_Raw Data" xfId="4113" xr:uid="{00000000-0005-0000-0000-0000AE110000}"/>
    <cellStyle name="식_평택STP_01_09_27_FinancialModel1108_FM0812(보성final)_원주기업도시 data(정리2)_원주부하계산_Raw Data_Sales" xfId="6116" xr:uid="{00000000-0005-0000-0000-0000AF110000}"/>
    <cellStyle name="식_평택STP_01_09_27_FinancialModel1108_FM0812(보성final)_원주기업도시 data(정리2)_원주부하계산_Raw Data_Sensitivity" xfId="8119" xr:uid="{00000000-0005-0000-0000-0000B0110000}"/>
    <cellStyle name="식_평택STP_01_09_27_FinancialModel1108_FM0812(보성final)_원주기업도시 data(정리2)_원주부하계산_Sales" xfId="2090" xr:uid="{00000000-0005-0000-0000-0000B1110000}"/>
    <cellStyle name="식_평택STP_01_09_27_FinancialModel1108_FM0812(보성final)_원주기업도시 data(정리2)_원주부하계산_Sales_1" xfId="6115" xr:uid="{00000000-0005-0000-0000-0000B2110000}"/>
    <cellStyle name="식_평택STP_01_09_27_FinancialModel1108_FM0812(보성final)_원주기업도시 data(정리2)_원주부하계산_Sales_CF" xfId="10123" xr:uid="{00000000-0005-0000-0000-0000B3110000}"/>
    <cellStyle name="식_평택STP_01_09_27_FinancialModel1108_FM0812(보성final)_원주기업도시 data(정리2)_원주부하계산_Sales_Raw Data" xfId="4114" xr:uid="{00000000-0005-0000-0000-0000B4110000}"/>
    <cellStyle name="식_평택STP_01_09_27_FinancialModel1108_FM0812(보성final)_원주기업도시 data(정리2)_원주부하계산_Sales_Sales" xfId="6117" xr:uid="{00000000-0005-0000-0000-0000B5110000}"/>
    <cellStyle name="식_평택STP_01_09_27_FinancialModel1108_FM0812(보성final)_원주기업도시 data(정리2)_원주부하계산_Sales_Sensitivity" xfId="8120" xr:uid="{00000000-0005-0000-0000-0000B6110000}"/>
    <cellStyle name="식_평택STP_01_09_27_FinancialModel1108_FM0812(보성final)_원주기업도시 data(정리2)_원주부하계산_Sensitivity" xfId="8118" xr:uid="{00000000-0005-0000-0000-0000B7110000}"/>
    <cellStyle name="식_평택STP_01_09_27_FinancialModel1108_FM0812(보성final)_원주부하계산" xfId="2091" xr:uid="{00000000-0005-0000-0000-0000B8110000}"/>
    <cellStyle name="식_평택STP_01_09_27_FinancialModel1108_FM0812(보성final)_원주부하계산_CF" xfId="10124" xr:uid="{00000000-0005-0000-0000-0000B9110000}"/>
    <cellStyle name="식_평택STP_01_09_27_FinancialModel1108_FM0812(보성final)_원주부하계산_Raw Data" xfId="2092" xr:uid="{00000000-0005-0000-0000-0000BA110000}"/>
    <cellStyle name="식_평택STP_01_09_27_FinancialModel1108_FM0812(보성final)_원주부하계산_Raw Data_1" xfId="4115" xr:uid="{00000000-0005-0000-0000-0000BB110000}"/>
    <cellStyle name="식_평택STP_01_09_27_FinancialModel1108_FM0812(보성final)_원주부하계산_Raw Data_CF" xfId="10125" xr:uid="{00000000-0005-0000-0000-0000BC110000}"/>
    <cellStyle name="식_평택STP_01_09_27_FinancialModel1108_FM0812(보성final)_원주부하계산_Raw Data_Raw Data" xfId="4116" xr:uid="{00000000-0005-0000-0000-0000BD110000}"/>
    <cellStyle name="식_평택STP_01_09_27_FinancialModel1108_FM0812(보성final)_원주부하계산_Raw Data_Sales" xfId="6119" xr:uid="{00000000-0005-0000-0000-0000BE110000}"/>
    <cellStyle name="식_평택STP_01_09_27_FinancialModel1108_FM0812(보성final)_원주부하계산_Raw Data_Sensitivity" xfId="8122" xr:uid="{00000000-0005-0000-0000-0000BF110000}"/>
    <cellStyle name="식_평택STP_01_09_27_FinancialModel1108_FM0812(보성final)_원주부하계산_Sales" xfId="2093" xr:uid="{00000000-0005-0000-0000-0000C0110000}"/>
    <cellStyle name="식_평택STP_01_09_27_FinancialModel1108_FM0812(보성final)_원주부하계산_Sales_1" xfId="6118" xr:uid="{00000000-0005-0000-0000-0000C1110000}"/>
    <cellStyle name="식_평택STP_01_09_27_FinancialModel1108_FM0812(보성final)_원주부하계산_Sales_CF" xfId="10126" xr:uid="{00000000-0005-0000-0000-0000C2110000}"/>
    <cellStyle name="식_평택STP_01_09_27_FinancialModel1108_FM0812(보성final)_원주부하계산_Sales_Raw Data" xfId="4117" xr:uid="{00000000-0005-0000-0000-0000C3110000}"/>
    <cellStyle name="식_평택STP_01_09_27_FinancialModel1108_FM0812(보성final)_원주부하계산_Sales_Sales" xfId="6120" xr:uid="{00000000-0005-0000-0000-0000C4110000}"/>
    <cellStyle name="식_평택STP_01_09_27_FinancialModel1108_FM0812(보성final)_원주부하계산_Sales_Sensitivity" xfId="8123" xr:uid="{00000000-0005-0000-0000-0000C5110000}"/>
    <cellStyle name="식_평택STP_01_09_27_FinancialModel1108_FM0812(보성final)_원주부하계산_Sensitivity" xfId="8121" xr:uid="{00000000-0005-0000-0000-0000C6110000}"/>
    <cellStyle name="식_평택STP_01_09_27_FinancialModel1108_MODEL_0118_K&amp;J PjtFM_032504" xfId="2094" xr:uid="{00000000-0005-0000-0000-0000C7110000}"/>
    <cellStyle name="식_평택STP_01_09_27_FinancialModel1108_MODEL_0118_K&amp;J PjtFM_032504_CF" xfId="10127" xr:uid="{00000000-0005-0000-0000-0000C8110000}"/>
    <cellStyle name="식_평택STP_01_09_27_FinancialModel1108_MODEL_0118_K&amp;J PjtFM_032504_Raw Data" xfId="4118" xr:uid="{00000000-0005-0000-0000-0000C9110000}"/>
    <cellStyle name="식_평택STP_01_09_27_FinancialModel1108_MODEL_0118_K&amp;J PjtFM_032504_Sales" xfId="6121" xr:uid="{00000000-0005-0000-0000-0000CA110000}"/>
    <cellStyle name="식_평택STP_01_09_27_FinancialModel1108_MODEL_0118_K&amp;J PjtFM_032504_Sensitivity" xfId="8124" xr:uid="{00000000-0005-0000-0000-0000CB110000}"/>
    <cellStyle name="식_평택STP_01_09_27_FinancialModel1108_Raw Data" xfId="2095" xr:uid="{00000000-0005-0000-0000-0000CC110000}"/>
    <cellStyle name="식_평택STP_01_09_27_FinancialModel1108_Raw Data_1" xfId="3937" xr:uid="{00000000-0005-0000-0000-0000CD110000}"/>
    <cellStyle name="식_평택STP_01_09_27_FinancialModel1108_Raw Data_CF" xfId="10128" xr:uid="{00000000-0005-0000-0000-0000CE110000}"/>
    <cellStyle name="식_평택STP_01_09_27_FinancialModel1108_Raw Data_Raw Data" xfId="4119" xr:uid="{00000000-0005-0000-0000-0000CF110000}"/>
    <cellStyle name="식_평택STP_01_09_27_FinancialModel1108_Raw Data_Sales" xfId="6122" xr:uid="{00000000-0005-0000-0000-0000D0110000}"/>
    <cellStyle name="식_평택STP_01_09_27_FinancialModel1108_Raw Data_Sensitivity" xfId="8125" xr:uid="{00000000-0005-0000-0000-0000D1110000}"/>
    <cellStyle name="식_평택STP_01_09_27_FinancialModel1108_Sales" xfId="2096" xr:uid="{00000000-0005-0000-0000-0000D2110000}"/>
    <cellStyle name="식_평택STP_01_09_27_FinancialModel1108_Sales_1" xfId="5940" xr:uid="{00000000-0005-0000-0000-0000D3110000}"/>
    <cellStyle name="식_평택STP_01_09_27_FinancialModel1108_Sales_CF" xfId="10129" xr:uid="{00000000-0005-0000-0000-0000D4110000}"/>
    <cellStyle name="식_평택STP_01_09_27_FinancialModel1108_Sales_Raw Data" xfId="4120" xr:uid="{00000000-0005-0000-0000-0000D5110000}"/>
    <cellStyle name="식_평택STP_01_09_27_FinancialModel1108_Sales_Sales" xfId="6123" xr:uid="{00000000-0005-0000-0000-0000D6110000}"/>
    <cellStyle name="식_평택STP_01_09_27_FinancialModel1108_Sales_Sensitivity" xfId="8126" xr:uid="{00000000-0005-0000-0000-0000D7110000}"/>
    <cellStyle name="식_평택STP_01_09_27_FinancialModel1108_Sensitivity" xfId="7943" xr:uid="{00000000-0005-0000-0000-0000D8110000}"/>
    <cellStyle name="식_평택STP_01_09_27_FinancialModel1108_Y-Pjt_0905(PM4)_K&amp;J PjtFM_032504" xfId="2097" xr:uid="{00000000-0005-0000-0000-0000D9110000}"/>
    <cellStyle name="식_평택STP_01_09_27_FinancialModel1108_Y-Pjt_0905(PM4)_K&amp;J PjtFM_032504_CF" xfId="10130" xr:uid="{00000000-0005-0000-0000-0000DA110000}"/>
    <cellStyle name="식_평택STP_01_09_27_FinancialModel1108_Y-Pjt_0905(PM4)_K&amp;J PjtFM_032504_Raw Data" xfId="4121" xr:uid="{00000000-0005-0000-0000-0000DB110000}"/>
    <cellStyle name="식_평택STP_01_09_27_FinancialModel1108_Y-Pjt_0905(PM4)_K&amp;J PjtFM_032504_Sales" xfId="6124" xr:uid="{00000000-0005-0000-0000-0000DC110000}"/>
    <cellStyle name="식_평택STP_01_09_27_FinancialModel1108_Y-Pjt_0905(PM4)_K&amp;J PjtFM_032504_Sensitivity" xfId="8127" xr:uid="{00000000-0005-0000-0000-0000DD110000}"/>
    <cellStyle name="식_평택STP_01_09_27_FinancialModel1108_건설기간중대안2최종" xfId="760" xr:uid="{00000000-0005-0000-0000-0000DE110000}"/>
    <cellStyle name="식_평택STP_01_09_27_FinancialModel1108_건설기간중대안2최종 2" xfId="12785" xr:uid="{00000000-0005-0000-0000-0000DF110000}"/>
    <cellStyle name="식_평택STP_01_09_27_FinancialModel1108_건설기간중대안2최종 3" xfId="11981" xr:uid="{00000000-0005-0000-0000-0000E0110000}"/>
    <cellStyle name="식_평택STP_01_09_27_FinancialModel1108_대안1(1129)" xfId="761" xr:uid="{00000000-0005-0000-0000-0000E1110000}"/>
    <cellStyle name="식_평택STP_01_09_27_FinancialModel1108_대안1(1129) 2" xfId="12786" xr:uid="{00000000-0005-0000-0000-0000E2110000}"/>
    <cellStyle name="식_평택STP_01_09_27_FinancialModel1108_대안1(1129) 3" xfId="11982" xr:uid="{00000000-0005-0000-0000-0000E3110000}"/>
    <cellStyle name="식_평택STP_01_09_27_FinancialModel1108_용인 LRT_0620_K&amp;J PjtFM_032504" xfId="2098" xr:uid="{00000000-0005-0000-0000-0000E4110000}"/>
    <cellStyle name="식_평택STP_01_09_27_FinancialModel1108_용인 LRT_0620_K&amp;J PjtFM_032504_CF" xfId="10131" xr:uid="{00000000-0005-0000-0000-0000E5110000}"/>
    <cellStyle name="식_평택STP_01_09_27_FinancialModel1108_용인 LRT_0620_K&amp;J PjtFM_032504_Raw Data" xfId="4122" xr:uid="{00000000-0005-0000-0000-0000E6110000}"/>
    <cellStyle name="식_평택STP_01_09_27_FinancialModel1108_용인 LRT_0620_K&amp;J PjtFM_032504_Sales" xfId="6125" xr:uid="{00000000-0005-0000-0000-0000E7110000}"/>
    <cellStyle name="식_평택STP_01_09_27_FinancialModel1108_용인 LRT_0620_K&amp;J PjtFM_032504_Sensitivity" xfId="8128" xr:uid="{00000000-0005-0000-0000-0000E8110000}"/>
    <cellStyle name="식_평택STP_01_09_27_FinancialModel1108_원주기업도시 data(정리2)" xfId="2099" xr:uid="{00000000-0005-0000-0000-0000E9110000}"/>
    <cellStyle name="식_평택STP_01_09_27_FinancialModel1108_원주기업도시 data(정리2)_CF" xfId="10132" xr:uid="{00000000-0005-0000-0000-0000EA110000}"/>
    <cellStyle name="식_평택STP_01_09_27_FinancialModel1108_원주기업도시 data(정리2)_Raw Data" xfId="2100" xr:uid="{00000000-0005-0000-0000-0000EB110000}"/>
    <cellStyle name="식_평택STP_01_09_27_FinancialModel1108_원주기업도시 data(정리2)_Raw Data_1" xfId="4123" xr:uid="{00000000-0005-0000-0000-0000EC110000}"/>
    <cellStyle name="식_평택STP_01_09_27_FinancialModel1108_원주기업도시 data(정리2)_Raw Data_CF" xfId="10133" xr:uid="{00000000-0005-0000-0000-0000ED110000}"/>
    <cellStyle name="식_평택STP_01_09_27_FinancialModel1108_원주기업도시 data(정리2)_Raw Data_Raw Data" xfId="4124" xr:uid="{00000000-0005-0000-0000-0000EE110000}"/>
    <cellStyle name="식_평택STP_01_09_27_FinancialModel1108_원주기업도시 data(정리2)_Raw Data_Sales" xfId="6127" xr:uid="{00000000-0005-0000-0000-0000EF110000}"/>
    <cellStyle name="식_평택STP_01_09_27_FinancialModel1108_원주기업도시 data(정리2)_Raw Data_Sensitivity" xfId="8130" xr:uid="{00000000-0005-0000-0000-0000F0110000}"/>
    <cellStyle name="식_평택STP_01_09_27_FinancialModel1108_원주기업도시 data(정리2)_Sales" xfId="2101" xr:uid="{00000000-0005-0000-0000-0000F1110000}"/>
    <cellStyle name="식_평택STP_01_09_27_FinancialModel1108_원주기업도시 data(정리2)_Sales_1" xfId="6126" xr:uid="{00000000-0005-0000-0000-0000F2110000}"/>
    <cellStyle name="식_평택STP_01_09_27_FinancialModel1108_원주기업도시 data(정리2)_Sales_CF" xfId="10134" xr:uid="{00000000-0005-0000-0000-0000F3110000}"/>
    <cellStyle name="식_평택STP_01_09_27_FinancialModel1108_원주기업도시 data(정리2)_Sales_Raw Data" xfId="4125" xr:uid="{00000000-0005-0000-0000-0000F4110000}"/>
    <cellStyle name="식_평택STP_01_09_27_FinancialModel1108_원주기업도시 data(정리2)_Sales_Sales" xfId="6128" xr:uid="{00000000-0005-0000-0000-0000F5110000}"/>
    <cellStyle name="식_평택STP_01_09_27_FinancialModel1108_원주기업도시 data(정리2)_Sales_Sensitivity" xfId="8131" xr:uid="{00000000-0005-0000-0000-0000F6110000}"/>
    <cellStyle name="식_평택STP_01_09_27_FinancialModel1108_원주기업도시 data(정리2)_Sensitivity" xfId="8129" xr:uid="{00000000-0005-0000-0000-0000F7110000}"/>
    <cellStyle name="식_평택STP_01_09_27_FinancialModel1108_원주기업도시 data(정리2)_원주부하계산" xfId="2102" xr:uid="{00000000-0005-0000-0000-0000F8110000}"/>
    <cellStyle name="식_평택STP_01_09_27_FinancialModel1108_원주기업도시 data(정리2)_원주부하계산_CF" xfId="10135" xr:uid="{00000000-0005-0000-0000-0000F9110000}"/>
    <cellStyle name="식_평택STP_01_09_27_FinancialModel1108_원주기업도시 data(정리2)_원주부하계산_Raw Data" xfId="2103" xr:uid="{00000000-0005-0000-0000-0000FA110000}"/>
    <cellStyle name="식_평택STP_01_09_27_FinancialModel1108_원주기업도시 data(정리2)_원주부하계산_Raw Data_1" xfId="4126" xr:uid="{00000000-0005-0000-0000-0000FB110000}"/>
    <cellStyle name="식_평택STP_01_09_27_FinancialModel1108_원주기업도시 data(정리2)_원주부하계산_Raw Data_CF" xfId="10136" xr:uid="{00000000-0005-0000-0000-0000FC110000}"/>
    <cellStyle name="식_평택STP_01_09_27_FinancialModel1108_원주기업도시 data(정리2)_원주부하계산_Raw Data_Raw Data" xfId="4127" xr:uid="{00000000-0005-0000-0000-0000FD110000}"/>
    <cellStyle name="식_평택STP_01_09_27_FinancialModel1108_원주기업도시 data(정리2)_원주부하계산_Raw Data_Sales" xfId="6130" xr:uid="{00000000-0005-0000-0000-0000FE110000}"/>
    <cellStyle name="식_평택STP_01_09_27_FinancialModel1108_원주기업도시 data(정리2)_원주부하계산_Raw Data_Sensitivity" xfId="8133" xr:uid="{00000000-0005-0000-0000-0000FF110000}"/>
    <cellStyle name="식_평택STP_01_09_27_FinancialModel1108_원주기업도시 data(정리2)_원주부하계산_Sales" xfId="2104" xr:uid="{00000000-0005-0000-0000-000000120000}"/>
    <cellStyle name="식_평택STP_01_09_27_FinancialModel1108_원주기업도시 data(정리2)_원주부하계산_Sales_1" xfId="6129" xr:uid="{00000000-0005-0000-0000-000001120000}"/>
    <cellStyle name="식_평택STP_01_09_27_FinancialModel1108_원주기업도시 data(정리2)_원주부하계산_Sales_CF" xfId="10137" xr:uid="{00000000-0005-0000-0000-000002120000}"/>
    <cellStyle name="식_평택STP_01_09_27_FinancialModel1108_원주기업도시 data(정리2)_원주부하계산_Sales_Raw Data" xfId="4128" xr:uid="{00000000-0005-0000-0000-000003120000}"/>
    <cellStyle name="식_평택STP_01_09_27_FinancialModel1108_원주기업도시 data(정리2)_원주부하계산_Sales_Sales" xfId="6131" xr:uid="{00000000-0005-0000-0000-000004120000}"/>
    <cellStyle name="식_평택STP_01_09_27_FinancialModel1108_원주기업도시 data(정리2)_원주부하계산_Sales_Sensitivity" xfId="8134" xr:uid="{00000000-0005-0000-0000-000005120000}"/>
    <cellStyle name="식_평택STP_01_09_27_FinancialModel1108_원주기업도시 data(정리2)_원주부하계산_Sensitivity" xfId="8132" xr:uid="{00000000-0005-0000-0000-000006120000}"/>
    <cellStyle name="식_평택STP_01_09_27_FinancialModel1108_원주부하계산" xfId="2105" xr:uid="{00000000-0005-0000-0000-000007120000}"/>
    <cellStyle name="식_평택STP_01_09_27_FinancialModel1108_원주부하계산_CF" xfId="10138" xr:uid="{00000000-0005-0000-0000-000008120000}"/>
    <cellStyle name="식_평택STP_01_09_27_FinancialModel1108_원주부하계산_Raw Data" xfId="2106" xr:uid="{00000000-0005-0000-0000-000009120000}"/>
    <cellStyle name="식_평택STP_01_09_27_FinancialModel1108_원주부하계산_Raw Data_1" xfId="4129" xr:uid="{00000000-0005-0000-0000-00000A120000}"/>
    <cellStyle name="식_평택STP_01_09_27_FinancialModel1108_원주부하계산_Raw Data_CF" xfId="10139" xr:uid="{00000000-0005-0000-0000-00000B120000}"/>
    <cellStyle name="식_평택STP_01_09_27_FinancialModel1108_원주부하계산_Raw Data_Raw Data" xfId="4130" xr:uid="{00000000-0005-0000-0000-00000C120000}"/>
    <cellStyle name="식_평택STP_01_09_27_FinancialModel1108_원주부하계산_Raw Data_Sales" xfId="6133" xr:uid="{00000000-0005-0000-0000-00000D120000}"/>
    <cellStyle name="식_평택STP_01_09_27_FinancialModel1108_원주부하계산_Raw Data_Sensitivity" xfId="8136" xr:uid="{00000000-0005-0000-0000-00000E120000}"/>
    <cellStyle name="식_평택STP_01_09_27_FinancialModel1108_원주부하계산_Sales" xfId="2107" xr:uid="{00000000-0005-0000-0000-00000F120000}"/>
    <cellStyle name="식_평택STP_01_09_27_FinancialModel1108_원주부하계산_Sales_1" xfId="6132" xr:uid="{00000000-0005-0000-0000-000010120000}"/>
    <cellStyle name="식_평택STP_01_09_27_FinancialModel1108_원주부하계산_Sales_CF" xfId="10140" xr:uid="{00000000-0005-0000-0000-000011120000}"/>
    <cellStyle name="식_평택STP_01_09_27_FinancialModel1108_원주부하계산_Sales_Raw Data" xfId="4131" xr:uid="{00000000-0005-0000-0000-000012120000}"/>
    <cellStyle name="식_평택STP_01_09_27_FinancialModel1108_원주부하계산_Sales_Sales" xfId="6134" xr:uid="{00000000-0005-0000-0000-000013120000}"/>
    <cellStyle name="식_평택STP_01_09_27_FinancialModel1108_원주부하계산_Sales_Sensitivity" xfId="8137" xr:uid="{00000000-0005-0000-0000-000014120000}"/>
    <cellStyle name="식_평택STP_01_09_27_FinancialModel1108_원주부하계산_Sensitivity" xfId="8135" xr:uid="{00000000-0005-0000-0000-000015120000}"/>
    <cellStyle name="식_평택STP_01_09_27_FinancialModel1108_은행 - 원주기업도시Feasibility11_07_1" xfId="2108" xr:uid="{00000000-0005-0000-0000-000016120000}"/>
    <cellStyle name="식_평택STP_01_09_27_FinancialModel1108_은행 - 원주기업도시Feasibility11_07_1_~3190534" xfId="2109" xr:uid="{00000000-0005-0000-0000-000017120000}"/>
    <cellStyle name="식_평택STP_01_09_27_FinancialModel1108_은행 - 원주기업도시Feasibility11_07_1_~3190534_CF" xfId="10142" xr:uid="{00000000-0005-0000-0000-000018120000}"/>
    <cellStyle name="식_평택STP_01_09_27_FinancialModel1108_은행 - 원주기업도시Feasibility11_07_1_~3190534_Raw Data" xfId="2110" xr:uid="{00000000-0005-0000-0000-000019120000}"/>
    <cellStyle name="식_평택STP_01_09_27_FinancialModel1108_은행 - 원주기업도시Feasibility11_07_1_~3190534_Raw Data_1" xfId="4133" xr:uid="{00000000-0005-0000-0000-00001A120000}"/>
    <cellStyle name="식_평택STP_01_09_27_FinancialModel1108_은행 - 원주기업도시Feasibility11_07_1_~3190534_Raw Data_CF" xfId="10143" xr:uid="{00000000-0005-0000-0000-00001B120000}"/>
    <cellStyle name="식_평택STP_01_09_27_FinancialModel1108_은행 - 원주기업도시Feasibility11_07_1_~3190534_Raw Data_Raw Data" xfId="4134" xr:uid="{00000000-0005-0000-0000-00001C120000}"/>
    <cellStyle name="식_평택STP_01_09_27_FinancialModel1108_은행 - 원주기업도시Feasibility11_07_1_~3190534_Raw Data_Sales" xfId="6137" xr:uid="{00000000-0005-0000-0000-00001D120000}"/>
    <cellStyle name="식_평택STP_01_09_27_FinancialModel1108_은행 - 원주기업도시Feasibility11_07_1_~3190534_Raw Data_Sensitivity" xfId="8140" xr:uid="{00000000-0005-0000-0000-00001E120000}"/>
    <cellStyle name="식_평택STP_01_09_27_FinancialModel1108_은행 - 원주기업도시Feasibility11_07_1_~3190534_Sales" xfId="2111" xr:uid="{00000000-0005-0000-0000-00001F120000}"/>
    <cellStyle name="식_평택STP_01_09_27_FinancialModel1108_은행 - 원주기업도시Feasibility11_07_1_~3190534_Sales_1" xfId="6136" xr:uid="{00000000-0005-0000-0000-000020120000}"/>
    <cellStyle name="식_평택STP_01_09_27_FinancialModel1108_은행 - 원주기업도시Feasibility11_07_1_~3190534_Sales_CF" xfId="10144" xr:uid="{00000000-0005-0000-0000-000021120000}"/>
    <cellStyle name="식_평택STP_01_09_27_FinancialModel1108_은행 - 원주기업도시Feasibility11_07_1_~3190534_Sales_Raw Data" xfId="4135" xr:uid="{00000000-0005-0000-0000-000022120000}"/>
    <cellStyle name="식_평택STP_01_09_27_FinancialModel1108_은행 - 원주기업도시Feasibility11_07_1_~3190534_Sales_Sales" xfId="6138" xr:uid="{00000000-0005-0000-0000-000023120000}"/>
    <cellStyle name="식_평택STP_01_09_27_FinancialModel1108_은행 - 원주기업도시Feasibility11_07_1_~3190534_Sales_Sensitivity" xfId="8141" xr:uid="{00000000-0005-0000-0000-000024120000}"/>
    <cellStyle name="식_평택STP_01_09_27_FinancialModel1108_은행 - 원주기업도시Feasibility11_07_1_~3190534_Sensitivity" xfId="8139" xr:uid="{00000000-0005-0000-0000-000025120000}"/>
    <cellStyle name="식_평택STP_01_09_27_FinancialModel1108_은행 - 원주기업도시Feasibility11_07_1_~3190534_원주기업도시 data(정리2)" xfId="2112" xr:uid="{00000000-0005-0000-0000-000026120000}"/>
    <cellStyle name="식_평택STP_01_09_27_FinancialModel1108_은행 - 원주기업도시Feasibility11_07_1_~3190534_원주기업도시 data(정리2)_CF" xfId="10145" xr:uid="{00000000-0005-0000-0000-000027120000}"/>
    <cellStyle name="식_평택STP_01_09_27_FinancialModel1108_은행 - 원주기업도시Feasibility11_07_1_~3190534_원주기업도시 data(정리2)_Raw Data" xfId="2113" xr:uid="{00000000-0005-0000-0000-000028120000}"/>
    <cellStyle name="식_평택STP_01_09_27_FinancialModel1108_은행 - 원주기업도시Feasibility11_07_1_~3190534_원주기업도시 data(정리2)_Raw Data_1" xfId="4136" xr:uid="{00000000-0005-0000-0000-000029120000}"/>
    <cellStyle name="식_평택STP_01_09_27_FinancialModel1108_은행 - 원주기업도시Feasibility11_07_1_~3190534_원주기업도시 data(정리2)_Raw Data_CF" xfId="10146" xr:uid="{00000000-0005-0000-0000-00002A120000}"/>
    <cellStyle name="식_평택STP_01_09_27_FinancialModel1108_은행 - 원주기업도시Feasibility11_07_1_~3190534_원주기업도시 data(정리2)_Raw Data_Raw Data" xfId="4137" xr:uid="{00000000-0005-0000-0000-00002B120000}"/>
    <cellStyle name="식_평택STP_01_09_27_FinancialModel1108_은행 - 원주기업도시Feasibility11_07_1_~3190534_원주기업도시 data(정리2)_Raw Data_Sales" xfId="6140" xr:uid="{00000000-0005-0000-0000-00002C120000}"/>
    <cellStyle name="식_평택STP_01_09_27_FinancialModel1108_은행 - 원주기업도시Feasibility11_07_1_~3190534_원주기업도시 data(정리2)_Raw Data_Sensitivity" xfId="8143" xr:uid="{00000000-0005-0000-0000-00002D120000}"/>
    <cellStyle name="식_평택STP_01_09_27_FinancialModel1108_은행 - 원주기업도시Feasibility11_07_1_~3190534_원주기업도시 data(정리2)_Sales" xfId="2114" xr:uid="{00000000-0005-0000-0000-00002E120000}"/>
    <cellStyle name="식_평택STP_01_09_27_FinancialModel1108_은행 - 원주기업도시Feasibility11_07_1_~3190534_원주기업도시 data(정리2)_Sales_1" xfId="6139" xr:uid="{00000000-0005-0000-0000-00002F120000}"/>
    <cellStyle name="식_평택STP_01_09_27_FinancialModel1108_은행 - 원주기업도시Feasibility11_07_1_~3190534_원주기업도시 data(정리2)_Sales_CF" xfId="10147" xr:uid="{00000000-0005-0000-0000-000030120000}"/>
    <cellStyle name="식_평택STP_01_09_27_FinancialModel1108_은행 - 원주기업도시Feasibility11_07_1_~3190534_원주기업도시 data(정리2)_Sales_Raw Data" xfId="4138" xr:uid="{00000000-0005-0000-0000-000031120000}"/>
    <cellStyle name="식_평택STP_01_09_27_FinancialModel1108_은행 - 원주기업도시Feasibility11_07_1_~3190534_원주기업도시 data(정리2)_Sales_Sales" xfId="6141" xr:uid="{00000000-0005-0000-0000-000032120000}"/>
    <cellStyle name="식_평택STP_01_09_27_FinancialModel1108_은행 - 원주기업도시Feasibility11_07_1_~3190534_원주기업도시 data(정리2)_Sales_Sensitivity" xfId="8144" xr:uid="{00000000-0005-0000-0000-000033120000}"/>
    <cellStyle name="식_평택STP_01_09_27_FinancialModel1108_은행 - 원주기업도시Feasibility11_07_1_~3190534_원주기업도시 data(정리2)_Sensitivity" xfId="8142" xr:uid="{00000000-0005-0000-0000-000034120000}"/>
    <cellStyle name="식_평택STP_01_09_27_FinancialModel1108_은행 - 원주기업도시Feasibility11_07_1_~3190534_원주기업도시 data(정리2)_원주부하계산" xfId="2115" xr:uid="{00000000-0005-0000-0000-000035120000}"/>
    <cellStyle name="식_평택STP_01_09_27_FinancialModel1108_은행 - 원주기업도시Feasibility11_07_1_~3190534_원주기업도시 data(정리2)_원주부하계산_CF" xfId="10148" xr:uid="{00000000-0005-0000-0000-000036120000}"/>
    <cellStyle name="식_평택STP_01_09_27_FinancialModel1108_은행 - 원주기업도시Feasibility11_07_1_~3190534_원주기업도시 data(정리2)_원주부하계산_Raw Data" xfId="2116" xr:uid="{00000000-0005-0000-0000-000037120000}"/>
    <cellStyle name="식_평택STP_01_09_27_FinancialModel1108_은행 - 원주기업도시Feasibility11_07_1_~3190534_원주기업도시 data(정리2)_원주부하계산_Raw Data_1" xfId="4139" xr:uid="{00000000-0005-0000-0000-000038120000}"/>
    <cellStyle name="식_평택STP_01_09_27_FinancialModel1108_은행 - 원주기업도시Feasibility11_07_1_~3190534_원주기업도시 data(정리2)_원주부하계산_Raw Data_CF" xfId="10149" xr:uid="{00000000-0005-0000-0000-000039120000}"/>
    <cellStyle name="식_평택STP_01_09_27_FinancialModel1108_은행 - 원주기업도시Feasibility11_07_1_~3190534_원주기업도시 data(정리2)_원주부하계산_Raw Data_Raw Data" xfId="4140" xr:uid="{00000000-0005-0000-0000-00003A120000}"/>
    <cellStyle name="식_평택STP_01_09_27_FinancialModel1108_은행 - 원주기업도시Feasibility11_07_1_~3190534_원주기업도시 data(정리2)_원주부하계산_Raw Data_Sales" xfId="6143" xr:uid="{00000000-0005-0000-0000-00003B120000}"/>
    <cellStyle name="식_평택STP_01_09_27_FinancialModel1108_은행 - 원주기업도시Feasibility11_07_1_~3190534_원주기업도시 data(정리2)_원주부하계산_Raw Data_Sensitivity" xfId="8146" xr:uid="{00000000-0005-0000-0000-00003C120000}"/>
    <cellStyle name="식_평택STP_01_09_27_FinancialModel1108_은행 - 원주기업도시Feasibility11_07_1_~3190534_원주기업도시 data(정리2)_원주부하계산_Sales" xfId="2117" xr:uid="{00000000-0005-0000-0000-00003D120000}"/>
    <cellStyle name="식_평택STP_01_09_27_FinancialModel1108_은행 - 원주기업도시Feasibility11_07_1_~3190534_원주기업도시 data(정리2)_원주부하계산_Sales_1" xfId="6142" xr:uid="{00000000-0005-0000-0000-00003E120000}"/>
    <cellStyle name="식_평택STP_01_09_27_FinancialModel1108_은행 - 원주기업도시Feasibility11_07_1_~3190534_원주기업도시 data(정리2)_원주부하계산_Sales_CF" xfId="10150" xr:uid="{00000000-0005-0000-0000-00003F120000}"/>
    <cellStyle name="식_평택STP_01_09_27_FinancialModel1108_은행 - 원주기업도시Feasibility11_07_1_~3190534_원주기업도시 data(정리2)_원주부하계산_Sales_Raw Data" xfId="4141" xr:uid="{00000000-0005-0000-0000-000040120000}"/>
    <cellStyle name="식_평택STP_01_09_27_FinancialModel1108_은행 - 원주기업도시Feasibility11_07_1_~3190534_원주기업도시 data(정리2)_원주부하계산_Sales_Sales" xfId="6144" xr:uid="{00000000-0005-0000-0000-000041120000}"/>
    <cellStyle name="식_평택STP_01_09_27_FinancialModel1108_은행 - 원주기업도시Feasibility11_07_1_~3190534_원주기업도시 data(정리2)_원주부하계산_Sales_Sensitivity" xfId="8147" xr:uid="{00000000-0005-0000-0000-000042120000}"/>
    <cellStyle name="식_평택STP_01_09_27_FinancialModel1108_은행 - 원주기업도시Feasibility11_07_1_~3190534_원주기업도시 data(정리2)_원주부하계산_Sensitivity" xfId="8145" xr:uid="{00000000-0005-0000-0000-000043120000}"/>
    <cellStyle name="식_평택STP_01_09_27_FinancialModel1108_은행 - 원주기업도시Feasibility11_07_1_~3190534_원주부하계산" xfId="2118" xr:uid="{00000000-0005-0000-0000-000044120000}"/>
    <cellStyle name="식_평택STP_01_09_27_FinancialModel1108_은행 - 원주기업도시Feasibility11_07_1_~3190534_원주부하계산_CF" xfId="10151" xr:uid="{00000000-0005-0000-0000-000045120000}"/>
    <cellStyle name="식_평택STP_01_09_27_FinancialModel1108_은행 - 원주기업도시Feasibility11_07_1_~3190534_원주부하계산_Raw Data" xfId="2119" xr:uid="{00000000-0005-0000-0000-000046120000}"/>
    <cellStyle name="식_평택STP_01_09_27_FinancialModel1108_은행 - 원주기업도시Feasibility11_07_1_~3190534_원주부하계산_Raw Data_1" xfId="4142" xr:uid="{00000000-0005-0000-0000-000047120000}"/>
    <cellStyle name="식_평택STP_01_09_27_FinancialModel1108_은행 - 원주기업도시Feasibility11_07_1_~3190534_원주부하계산_Raw Data_CF" xfId="10152" xr:uid="{00000000-0005-0000-0000-000048120000}"/>
    <cellStyle name="식_평택STP_01_09_27_FinancialModel1108_은행 - 원주기업도시Feasibility11_07_1_~3190534_원주부하계산_Raw Data_Raw Data" xfId="4143" xr:uid="{00000000-0005-0000-0000-000049120000}"/>
    <cellStyle name="식_평택STP_01_09_27_FinancialModel1108_은행 - 원주기업도시Feasibility11_07_1_~3190534_원주부하계산_Raw Data_Sales" xfId="6146" xr:uid="{00000000-0005-0000-0000-00004A120000}"/>
    <cellStyle name="식_평택STP_01_09_27_FinancialModel1108_은행 - 원주기업도시Feasibility11_07_1_~3190534_원주부하계산_Raw Data_Sensitivity" xfId="8149" xr:uid="{00000000-0005-0000-0000-00004B120000}"/>
    <cellStyle name="식_평택STP_01_09_27_FinancialModel1108_은행 - 원주기업도시Feasibility11_07_1_~3190534_원주부하계산_Sales" xfId="2120" xr:uid="{00000000-0005-0000-0000-00004C120000}"/>
    <cellStyle name="식_평택STP_01_09_27_FinancialModel1108_은행 - 원주기업도시Feasibility11_07_1_~3190534_원주부하계산_Sales_1" xfId="6145" xr:uid="{00000000-0005-0000-0000-00004D120000}"/>
    <cellStyle name="식_평택STP_01_09_27_FinancialModel1108_은행 - 원주기업도시Feasibility11_07_1_~3190534_원주부하계산_Sales_CF" xfId="10153" xr:uid="{00000000-0005-0000-0000-00004E120000}"/>
    <cellStyle name="식_평택STP_01_09_27_FinancialModel1108_은행 - 원주기업도시Feasibility11_07_1_~3190534_원주부하계산_Sales_Raw Data" xfId="4144" xr:uid="{00000000-0005-0000-0000-00004F120000}"/>
    <cellStyle name="식_평택STP_01_09_27_FinancialModel1108_은행 - 원주기업도시Feasibility11_07_1_~3190534_원주부하계산_Sales_Sales" xfId="6147" xr:uid="{00000000-0005-0000-0000-000050120000}"/>
    <cellStyle name="식_평택STP_01_09_27_FinancialModel1108_은행 - 원주기업도시Feasibility11_07_1_~3190534_원주부하계산_Sales_Sensitivity" xfId="8150" xr:uid="{00000000-0005-0000-0000-000051120000}"/>
    <cellStyle name="식_평택STP_01_09_27_FinancialModel1108_은행 - 원주기업도시Feasibility11_07_1_~3190534_원주부하계산_Sensitivity" xfId="8148" xr:uid="{00000000-0005-0000-0000-000052120000}"/>
    <cellStyle name="식_평택STP_01_09_27_FinancialModel1108_은행 - 원주기업도시Feasibility11_07_1_070126 기업도시개발이익산정프로그램" xfId="2121" xr:uid="{00000000-0005-0000-0000-000053120000}"/>
    <cellStyle name="식_평택STP_01_09_27_FinancialModel1108_은행 - 원주기업도시Feasibility11_07_1_070126 기업도시개발이익산정프로그램_CF" xfId="10154" xr:uid="{00000000-0005-0000-0000-000054120000}"/>
    <cellStyle name="식_평택STP_01_09_27_FinancialModel1108_은행 - 원주기업도시Feasibility11_07_1_070126 기업도시개발이익산정프로그램_Raw Data" xfId="2122" xr:uid="{00000000-0005-0000-0000-000055120000}"/>
    <cellStyle name="식_평택STP_01_09_27_FinancialModel1108_은행 - 원주기업도시Feasibility11_07_1_070126 기업도시개발이익산정프로그램_Raw Data_1" xfId="4145" xr:uid="{00000000-0005-0000-0000-000056120000}"/>
    <cellStyle name="식_평택STP_01_09_27_FinancialModel1108_은행 - 원주기업도시Feasibility11_07_1_070126 기업도시개발이익산정프로그램_Raw Data_CF" xfId="10155" xr:uid="{00000000-0005-0000-0000-000057120000}"/>
    <cellStyle name="식_평택STP_01_09_27_FinancialModel1108_은행 - 원주기업도시Feasibility11_07_1_070126 기업도시개발이익산정프로그램_Raw Data_Raw Data" xfId="4146" xr:uid="{00000000-0005-0000-0000-000058120000}"/>
    <cellStyle name="식_평택STP_01_09_27_FinancialModel1108_은행 - 원주기업도시Feasibility11_07_1_070126 기업도시개발이익산정프로그램_Raw Data_Sales" xfId="6149" xr:uid="{00000000-0005-0000-0000-000059120000}"/>
    <cellStyle name="식_평택STP_01_09_27_FinancialModel1108_은행 - 원주기업도시Feasibility11_07_1_070126 기업도시개발이익산정프로그램_Raw Data_Sensitivity" xfId="8152" xr:uid="{00000000-0005-0000-0000-00005A120000}"/>
    <cellStyle name="식_평택STP_01_09_27_FinancialModel1108_은행 - 원주기업도시Feasibility11_07_1_070126 기업도시개발이익산정프로그램_Sales" xfId="2123" xr:uid="{00000000-0005-0000-0000-00005B120000}"/>
    <cellStyle name="식_평택STP_01_09_27_FinancialModel1108_은행 - 원주기업도시Feasibility11_07_1_070126 기업도시개발이익산정프로그램_Sales_1" xfId="6148" xr:uid="{00000000-0005-0000-0000-00005C120000}"/>
    <cellStyle name="식_평택STP_01_09_27_FinancialModel1108_은행 - 원주기업도시Feasibility11_07_1_070126 기업도시개발이익산정프로그램_Sales_CF" xfId="10156" xr:uid="{00000000-0005-0000-0000-00005D120000}"/>
    <cellStyle name="식_평택STP_01_09_27_FinancialModel1108_은행 - 원주기업도시Feasibility11_07_1_070126 기업도시개발이익산정프로그램_Sales_Raw Data" xfId="4147" xr:uid="{00000000-0005-0000-0000-00005E120000}"/>
    <cellStyle name="식_평택STP_01_09_27_FinancialModel1108_은행 - 원주기업도시Feasibility11_07_1_070126 기업도시개발이익산정프로그램_Sales_Sales" xfId="6150" xr:uid="{00000000-0005-0000-0000-00005F120000}"/>
    <cellStyle name="식_평택STP_01_09_27_FinancialModel1108_은행 - 원주기업도시Feasibility11_07_1_070126 기업도시개발이익산정프로그램_Sales_Sensitivity" xfId="8153" xr:uid="{00000000-0005-0000-0000-000060120000}"/>
    <cellStyle name="식_평택STP_01_09_27_FinancialModel1108_은행 - 원주기업도시Feasibility11_07_1_070126 기업도시개발이익산정프로그램_Sensitivity" xfId="8151" xr:uid="{00000000-0005-0000-0000-000061120000}"/>
    <cellStyle name="식_평택STP_01_09_27_FinancialModel1108_은행 - 원주기업도시Feasibility11_07_1_070126 기업도시개발이익산정프로그램_원주기업도시 data(정리2)" xfId="2124" xr:uid="{00000000-0005-0000-0000-000062120000}"/>
    <cellStyle name="식_평택STP_01_09_27_FinancialModel1108_은행 - 원주기업도시Feasibility11_07_1_070126 기업도시개발이익산정프로그램_원주기업도시 data(정리2)_CF" xfId="10157" xr:uid="{00000000-0005-0000-0000-000063120000}"/>
    <cellStyle name="식_평택STP_01_09_27_FinancialModel1108_은행 - 원주기업도시Feasibility11_07_1_070126 기업도시개발이익산정프로그램_원주기업도시 data(정리2)_Raw Data" xfId="2125" xr:uid="{00000000-0005-0000-0000-000064120000}"/>
    <cellStyle name="식_평택STP_01_09_27_FinancialModel1108_은행 - 원주기업도시Feasibility11_07_1_070126 기업도시개발이익산정프로그램_원주기업도시 data(정리2)_Raw Data_1" xfId="4148" xr:uid="{00000000-0005-0000-0000-000065120000}"/>
    <cellStyle name="식_평택STP_01_09_27_FinancialModel1108_은행 - 원주기업도시Feasibility11_07_1_070126 기업도시개발이익산정프로그램_원주기업도시 data(정리2)_Raw Data_CF" xfId="10158" xr:uid="{00000000-0005-0000-0000-000066120000}"/>
    <cellStyle name="식_평택STP_01_09_27_FinancialModel1108_은행 - 원주기업도시Feasibility11_07_1_070126 기업도시개발이익산정프로그램_원주기업도시 data(정리2)_Raw Data_Raw Data" xfId="4149" xr:uid="{00000000-0005-0000-0000-000067120000}"/>
    <cellStyle name="식_평택STP_01_09_27_FinancialModel1108_은행 - 원주기업도시Feasibility11_07_1_070126 기업도시개발이익산정프로그램_원주기업도시 data(정리2)_Raw Data_Sales" xfId="6152" xr:uid="{00000000-0005-0000-0000-000068120000}"/>
    <cellStyle name="식_평택STP_01_09_27_FinancialModel1108_은행 - 원주기업도시Feasibility11_07_1_070126 기업도시개발이익산정프로그램_원주기업도시 data(정리2)_Raw Data_Sensitivity" xfId="8155" xr:uid="{00000000-0005-0000-0000-000069120000}"/>
    <cellStyle name="식_평택STP_01_09_27_FinancialModel1108_은행 - 원주기업도시Feasibility11_07_1_070126 기업도시개발이익산정프로그램_원주기업도시 data(정리2)_Sales" xfId="2126" xr:uid="{00000000-0005-0000-0000-00006A120000}"/>
    <cellStyle name="식_평택STP_01_09_27_FinancialModel1108_은행 - 원주기업도시Feasibility11_07_1_070126 기업도시개발이익산정프로그램_원주기업도시 data(정리2)_Sales_1" xfId="6151" xr:uid="{00000000-0005-0000-0000-00006B120000}"/>
    <cellStyle name="식_평택STP_01_09_27_FinancialModel1108_은행 - 원주기업도시Feasibility11_07_1_070126 기업도시개발이익산정프로그램_원주기업도시 data(정리2)_Sales_CF" xfId="10159" xr:uid="{00000000-0005-0000-0000-00006C120000}"/>
    <cellStyle name="식_평택STP_01_09_27_FinancialModel1108_은행 - 원주기업도시Feasibility11_07_1_070126 기업도시개발이익산정프로그램_원주기업도시 data(정리2)_Sales_Raw Data" xfId="4150" xr:uid="{00000000-0005-0000-0000-00006D120000}"/>
    <cellStyle name="식_평택STP_01_09_27_FinancialModel1108_은행 - 원주기업도시Feasibility11_07_1_070126 기업도시개발이익산정프로그램_원주기업도시 data(정리2)_Sales_Sales" xfId="6153" xr:uid="{00000000-0005-0000-0000-00006E120000}"/>
    <cellStyle name="식_평택STP_01_09_27_FinancialModel1108_은행 - 원주기업도시Feasibility11_07_1_070126 기업도시개발이익산정프로그램_원주기업도시 data(정리2)_Sales_Sensitivity" xfId="8156" xr:uid="{00000000-0005-0000-0000-00006F120000}"/>
    <cellStyle name="식_평택STP_01_09_27_FinancialModel1108_은행 - 원주기업도시Feasibility11_07_1_070126 기업도시개발이익산정프로그램_원주기업도시 data(정리2)_Sensitivity" xfId="8154" xr:uid="{00000000-0005-0000-0000-000070120000}"/>
    <cellStyle name="식_평택STP_01_09_27_FinancialModel1108_은행 - 원주기업도시Feasibility11_07_1_070126 기업도시개발이익산정프로그램_원주기업도시 data(정리2)_원주부하계산" xfId="2127" xr:uid="{00000000-0005-0000-0000-000071120000}"/>
    <cellStyle name="식_평택STP_01_09_27_FinancialModel1108_은행 - 원주기업도시Feasibility11_07_1_070126 기업도시개발이익산정프로그램_원주기업도시 data(정리2)_원주부하계산_CF" xfId="10160" xr:uid="{00000000-0005-0000-0000-000072120000}"/>
    <cellStyle name="식_평택STP_01_09_27_FinancialModel1108_은행 - 원주기업도시Feasibility11_07_1_070126 기업도시개발이익산정프로그램_원주기업도시 data(정리2)_원주부하계산_Raw Data" xfId="2128" xr:uid="{00000000-0005-0000-0000-000073120000}"/>
    <cellStyle name="식_평택STP_01_09_27_FinancialModel1108_은행 - 원주기업도시Feasibility11_07_1_070126 기업도시개발이익산정프로그램_원주기업도시 data(정리2)_원주부하계산_Raw Data_1" xfId="4151" xr:uid="{00000000-0005-0000-0000-000074120000}"/>
    <cellStyle name="식_평택STP_01_09_27_FinancialModel1108_은행 - 원주기업도시Feasibility11_07_1_070126 기업도시개발이익산정프로그램_원주기업도시 data(정리2)_원주부하계산_Raw Data_CF" xfId="10161" xr:uid="{00000000-0005-0000-0000-000075120000}"/>
    <cellStyle name="식_평택STP_01_09_27_FinancialModel1108_은행 - 원주기업도시Feasibility11_07_1_070126 기업도시개발이익산정프로그램_원주기업도시 data(정리2)_원주부하계산_Raw Data_Raw Data" xfId="4152" xr:uid="{00000000-0005-0000-0000-000076120000}"/>
    <cellStyle name="식_평택STP_01_09_27_FinancialModel1108_은행 - 원주기업도시Feasibility11_07_1_070126 기업도시개발이익산정프로그램_원주기업도시 data(정리2)_원주부하계산_Raw Data_Sales" xfId="6155" xr:uid="{00000000-0005-0000-0000-000077120000}"/>
    <cellStyle name="식_평택STP_01_09_27_FinancialModel1108_은행 - 원주기업도시Feasibility11_07_1_070126 기업도시개발이익산정프로그램_원주기업도시 data(정리2)_원주부하계산_Raw Data_Sensitivity" xfId="8158" xr:uid="{00000000-0005-0000-0000-000078120000}"/>
    <cellStyle name="식_평택STP_01_09_27_FinancialModel1108_은행 - 원주기업도시Feasibility11_07_1_070126 기업도시개발이익산정프로그램_원주기업도시 data(정리2)_원주부하계산_Sales" xfId="2129" xr:uid="{00000000-0005-0000-0000-000079120000}"/>
    <cellStyle name="식_평택STP_01_09_27_FinancialModel1108_은행 - 원주기업도시Feasibility11_07_1_070126 기업도시개발이익산정프로그램_원주기업도시 data(정리2)_원주부하계산_Sales_1" xfId="6154" xr:uid="{00000000-0005-0000-0000-00007A120000}"/>
    <cellStyle name="식_평택STP_01_09_27_FinancialModel1108_은행 - 원주기업도시Feasibility11_07_1_070126 기업도시개발이익산정프로그램_원주기업도시 data(정리2)_원주부하계산_Sales_CF" xfId="10162" xr:uid="{00000000-0005-0000-0000-00007B120000}"/>
    <cellStyle name="식_평택STP_01_09_27_FinancialModel1108_은행 - 원주기업도시Feasibility11_07_1_070126 기업도시개발이익산정프로그램_원주기업도시 data(정리2)_원주부하계산_Sales_Raw Data" xfId="4153" xr:uid="{00000000-0005-0000-0000-00007C120000}"/>
    <cellStyle name="식_평택STP_01_09_27_FinancialModel1108_은행 - 원주기업도시Feasibility11_07_1_070126 기업도시개발이익산정프로그램_원주기업도시 data(정리2)_원주부하계산_Sales_Sales" xfId="6156" xr:uid="{00000000-0005-0000-0000-00007D120000}"/>
    <cellStyle name="식_평택STP_01_09_27_FinancialModel1108_은행 - 원주기업도시Feasibility11_07_1_070126 기업도시개발이익산정프로그램_원주기업도시 data(정리2)_원주부하계산_Sales_Sensitivity" xfId="8159" xr:uid="{00000000-0005-0000-0000-00007E120000}"/>
    <cellStyle name="식_평택STP_01_09_27_FinancialModel1108_은행 - 원주기업도시Feasibility11_07_1_070126 기업도시개발이익산정프로그램_원주기업도시 data(정리2)_원주부하계산_Sensitivity" xfId="8157" xr:uid="{00000000-0005-0000-0000-00007F120000}"/>
    <cellStyle name="식_평택STP_01_09_27_FinancialModel1108_은행 - 원주기업도시Feasibility11_07_1_070126 기업도시개발이익산정프로그램_원주부하계산" xfId="2130" xr:uid="{00000000-0005-0000-0000-000080120000}"/>
    <cellStyle name="식_평택STP_01_09_27_FinancialModel1108_은행 - 원주기업도시Feasibility11_07_1_070126 기업도시개발이익산정프로그램_원주부하계산_CF" xfId="10163" xr:uid="{00000000-0005-0000-0000-000081120000}"/>
    <cellStyle name="식_평택STP_01_09_27_FinancialModel1108_은행 - 원주기업도시Feasibility11_07_1_070126 기업도시개발이익산정프로그램_원주부하계산_Raw Data" xfId="2131" xr:uid="{00000000-0005-0000-0000-000082120000}"/>
    <cellStyle name="식_평택STP_01_09_27_FinancialModel1108_은행 - 원주기업도시Feasibility11_07_1_070126 기업도시개발이익산정프로그램_원주부하계산_Raw Data_1" xfId="4154" xr:uid="{00000000-0005-0000-0000-000083120000}"/>
    <cellStyle name="식_평택STP_01_09_27_FinancialModel1108_은행 - 원주기업도시Feasibility11_07_1_070126 기업도시개발이익산정프로그램_원주부하계산_Raw Data_CF" xfId="10164" xr:uid="{00000000-0005-0000-0000-000084120000}"/>
    <cellStyle name="식_평택STP_01_09_27_FinancialModel1108_은행 - 원주기업도시Feasibility11_07_1_070126 기업도시개발이익산정프로그램_원주부하계산_Raw Data_Raw Data" xfId="4155" xr:uid="{00000000-0005-0000-0000-000085120000}"/>
    <cellStyle name="식_평택STP_01_09_27_FinancialModel1108_은행 - 원주기업도시Feasibility11_07_1_070126 기업도시개발이익산정프로그램_원주부하계산_Raw Data_Sales" xfId="6158" xr:uid="{00000000-0005-0000-0000-000086120000}"/>
    <cellStyle name="식_평택STP_01_09_27_FinancialModel1108_은행 - 원주기업도시Feasibility11_07_1_070126 기업도시개발이익산정프로그램_원주부하계산_Raw Data_Sensitivity" xfId="8161" xr:uid="{00000000-0005-0000-0000-000087120000}"/>
    <cellStyle name="식_평택STP_01_09_27_FinancialModel1108_은행 - 원주기업도시Feasibility11_07_1_070126 기업도시개발이익산정프로그램_원주부하계산_Sales" xfId="2132" xr:uid="{00000000-0005-0000-0000-000088120000}"/>
    <cellStyle name="식_평택STP_01_09_27_FinancialModel1108_은행 - 원주기업도시Feasibility11_07_1_070126 기업도시개발이익산정프로그램_원주부하계산_Sales_1" xfId="6157" xr:uid="{00000000-0005-0000-0000-000089120000}"/>
    <cellStyle name="식_평택STP_01_09_27_FinancialModel1108_은행 - 원주기업도시Feasibility11_07_1_070126 기업도시개발이익산정프로그램_원주부하계산_Sales_CF" xfId="10165" xr:uid="{00000000-0005-0000-0000-00008A120000}"/>
    <cellStyle name="식_평택STP_01_09_27_FinancialModel1108_은행 - 원주기업도시Feasibility11_07_1_070126 기업도시개발이익산정프로그램_원주부하계산_Sales_Raw Data" xfId="4156" xr:uid="{00000000-0005-0000-0000-00008B120000}"/>
    <cellStyle name="식_평택STP_01_09_27_FinancialModel1108_은행 - 원주기업도시Feasibility11_07_1_070126 기업도시개발이익산정프로그램_원주부하계산_Sales_Sales" xfId="6159" xr:uid="{00000000-0005-0000-0000-00008C120000}"/>
    <cellStyle name="식_평택STP_01_09_27_FinancialModel1108_은행 - 원주기업도시Feasibility11_07_1_070126 기업도시개발이익산정프로그램_원주부하계산_Sales_Sensitivity" xfId="8162" xr:uid="{00000000-0005-0000-0000-00008D120000}"/>
    <cellStyle name="식_평택STP_01_09_27_FinancialModel1108_은행 - 원주기업도시Feasibility11_07_1_070126 기업도시개발이익산정프로그램_원주부하계산_Sensitivity" xfId="8160" xr:uid="{00000000-0005-0000-0000-00008E120000}"/>
    <cellStyle name="식_평택STP_01_09_27_FinancialModel1108_은행 - 원주기업도시Feasibility11_07_1_CF" xfId="10141" xr:uid="{00000000-0005-0000-0000-00008F120000}"/>
    <cellStyle name="식_평택STP_01_09_27_FinancialModel1108_은행 - 원주기업도시Feasibility11_07_1_Raw Data" xfId="2133" xr:uid="{00000000-0005-0000-0000-000090120000}"/>
    <cellStyle name="식_평택STP_01_09_27_FinancialModel1108_은행 - 원주기업도시Feasibility11_07_1_Raw Data_1" xfId="4132" xr:uid="{00000000-0005-0000-0000-000091120000}"/>
    <cellStyle name="식_평택STP_01_09_27_FinancialModel1108_은행 - 원주기업도시Feasibility11_07_1_Raw Data_CF" xfId="10166" xr:uid="{00000000-0005-0000-0000-000092120000}"/>
    <cellStyle name="식_평택STP_01_09_27_FinancialModel1108_은행 - 원주기업도시Feasibility11_07_1_Raw Data_Raw Data" xfId="4157" xr:uid="{00000000-0005-0000-0000-000093120000}"/>
    <cellStyle name="식_평택STP_01_09_27_FinancialModel1108_은행 - 원주기업도시Feasibility11_07_1_Raw Data_Sales" xfId="6160" xr:uid="{00000000-0005-0000-0000-000094120000}"/>
    <cellStyle name="식_평택STP_01_09_27_FinancialModel1108_은행 - 원주기업도시Feasibility11_07_1_Raw Data_Sensitivity" xfId="8163" xr:uid="{00000000-0005-0000-0000-000095120000}"/>
    <cellStyle name="식_평택STP_01_09_27_FinancialModel1108_은행 - 원주기업도시Feasibility11_07_1_Sales" xfId="2134" xr:uid="{00000000-0005-0000-0000-000096120000}"/>
    <cellStyle name="식_평택STP_01_09_27_FinancialModel1108_은행 - 원주기업도시Feasibility11_07_1_Sales_1" xfId="6135" xr:uid="{00000000-0005-0000-0000-000097120000}"/>
    <cellStyle name="식_평택STP_01_09_27_FinancialModel1108_은행 - 원주기업도시Feasibility11_07_1_Sales_CF" xfId="10167" xr:uid="{00000000-0005-0000-0000-000098120000}"/>
    <cellStyle name="식_평택STP_01_09_27_FinancialModel1108_은행 - 원주기업도시Feasibility11_07_1_Sales_Raw Data" xfId="4158" xr:uid="{00000000-0005-0000-0000-000099120000}"/>
    <cellStyle name="식_평택STP_01_09_27_FinancialModel1108_은행 - 원주기업도시Feasibility11_07_1_Sales_Sales" xfId="6161" xr:uid="{00000000-0005-0000-0000-00009A120000}"/>
    <cellStyle name="식_평택STP_01_09_27_FinancialModel1108_은행 - 원주기업도시Feasibility11_07_1_Sales_Sensitivity" xfId="8164" xr:uid="{00000000-0005-0000-0000-00009B120000}"/>
    <cellStyle name="식_평택STP_01_09_27_FinancialModel1108_은행 - 원주기업도시Feasibility11_07_1_Sensitivity" xfId="8138" xr:uid="{00000000-0005-0000-0000-00009C120000}"/>
    <cellStyle name="식_평택STP_01_09_27_FinancialModel1108_은행 - 원주기업도시Feasibility11_07_1_개발이익산정결과" xfId="2135" xr:uid="{00000000-0005-0000-0000-00009D120000}"/>
    <cellStyle name="식_평택STP_01_09_27_FinancialModel1108_은행 - 원주기업도시Feasibility11_07_1_개발이익산정결과_CF" xfId="10168" xr:uid="{00000000-0005-0000-0000-00009E120000}"/>
    <cellStyle name="식_평택STP_01_09_27_FinancialModel1108_은행 - 원주기업도시Feasibility11_07_1_개발이익산정결과_Raw Data" xfId="2136" xr:uid="{00000000-0005-0000-0000-00009F120000}"/>
    <cellStyle name="식_평택STP_01_09_27_FinancialModel1108_은행 - 원주기업도시Feasibility11_07_1_개발이익산정결과_Raw Data_1" xfId="4159" xr:uid="{00000000-0005-0000-0000-0000A0120000}"/>
    <cellStyle name="식_평택STP_01_09_27_FinancialModel1108_은행 - 원주기업도시Feasibility11_07_1_개발이익산정결과_Raw Data_CF" xfId="10169" xr:uid="{00000000-0005-0000-0000-0000A1120000}"/>
    <cellStyle name="식_평택STP_01_09_27_FinancialModel1108_은행 - 원주기업도시Feasibility11_07_1_개발이익산정결과_Raw Data_Raw Data" xfId="4160" xr:uid="{00000000-0005-0000-0000-0000A2120000}"/>
    <cellStyle name="식_평택STP_01_09_27_FinancialModel1108_은행 - 원주기업도시Feasibility11_07_1_개발이익산정결과_Raw Data_Sales" xfId="6163" xr:uid="{00000000-0005-0000-0000-0000A3120000}"/>
    <cellStyle name="식_평택STP_01_09_27_FinancialModel1108_은행 - 원주기업도시Feasibility11_07_1_개발이익산정결과_Raw Data_Sensitivity" xfId="8166" xr:uid="{00000000-0005-0000-0000-0000A4120000}"/>
    <cellStyle name="식_평택STP_01_09_27_FinancialModel1108_은행 - 원주기업도시Feasibility11_07_1_개발이익산정결과_Sales" xfId="2137" xr:uid="{00000000-0005-0000-0000-0000A5120000}"/>
    <cellStyle name="식_평택STP_01_09_27_FinancialModel1108_은행 - 원주기업도시Feasibility11_07_1_개발이익산정결과_Sales_1" xfId="6162" xr:uid="{00000000-0005-0000-0000-0000A6120000}"/>
    <cellStyle name="식_평택STP_01_09_27_FinancialModel1108_은행 - 원주기업도시Feasibility11_07_1_개발이익산정결과_Sales_CF" xfId="10170" xr:uid="{00000000-0005-0000-0000-0000A7120000}"/>
    <cellStyle name="식_평택STP_01_09_27_FinancialModel1108_은행 - 원주기업도시Feasibility11_07_1_개발이익산정결과_Sales_Raw Data" xfId="4161" xr:uid="{00000000-0005-0000-0000-0000A8120000}"/>
    <cellStyle name="식_평택STP_01_09_27_FinancialModel1108_은행 - 원주기업도시Feasibility11_07_1_개발이익산정결과_Sales_Sales" xfId="6164" xr:uid="{00000000-0005-0000-0000-0000A9120000}"/>
    <cellStyle name="식_평택STP_01_09_27_FinancialModel1108_은행 - 원주기업도시Feasibility11_07_1_개발이익산정결과_Sales_Sensitivity" xfId="8167" xr:uid="{00000000-0005-0000-0000-0000AA120000}"/>
    <cellStyle name="식_평택STP_01_09_27_FinancialModel1108_은행 - 원주기업도시Feasibility11_07_1_개발이익산정결과_Sensitivity" xfId="8165" xr:uid="{00000000-0005-0000-0000-0000AB120000}"/>
    <cellStyle name="식_평택STP_01_09_27_FinancialModel1108_은행 - 원주기업도시Feasibility11_07_1_개발이익산정결과_원주기업도시 data(정리2)" xfId="2138" xr:uid="{00000000-0005-0000-0000-0000AC120000}"/>
    <cellStyle name="식_평택STP_01_09_27_FinancialModel1108_은행 - 원주기업도시Feasibility11_07_1_개발이익산정결과_원주기업도시 data(정리2)_CF" xfId="10171" xr:uid="{00000000-0005-0000-0000-0000AD120000}"/>
    <cellStyle name="식_평택STP_01_09_27_FinancialModel1108_은행 - 원주기업도시Feasibility11_07_1_개발이익산정결과_원주기업도시 data(정리2)_Raw Data" xfId="2139" xr:uid="{00000000-0005-0000-0000-0000AE120000}"/>
    <cellStyle name="식_평택STP_01_09_27_FinancialModel1108_은행 - 원주기업도시Feasibility11_07_1_개발이익산정결과_원주기업도시 data(정리2)_Raw Data_1" xfId="4162" xr:uid="{00000000-0005-0000-0000-0000AF120000}"/>
    <cellStyle name="식_평택STP_01_09_27_FinancialModel1108_은행 - 원주기업도시Feasibility11_07_1_개발이익산정결과_원주기업도시 data(정리2)_Raw Data_CF" xfId="10172" xr:uid="{00000000-0005-0000-0000-0000B0120000}"/>
    <cellStyle name="식_평택STP_01_09_27_FinancialModel1108_은행 - 원주기업도시Feasibility11_07_1_개발이익산정결과_원주기업도시 data(정리2)_Raw Data_Raw Data" xfId="4163" xr:uid="{00000000-0005-0000-0000-0000B1120000}"/>
    <cellStyle name="식_평택STP_01_09_27_FinancialModel1108_은행 - 원주기업도시Feasibility11_07_1_개발이익산정결과_원주기업도시 data(정리2)_Raw Data_Sales" xfId="6166" xr:uid="{00000000-0005-0000-0000-0000B2120000}"/>
    <cellStyle name="식_평택STP_01_09_27_FinancialModel1108_은행 - 원주기업도시Feasibility11_07_1_개발이익산정결과_원주기업도시 data(정리2)_Raw Data_Sensitivity" xfId="8169" xr:uid="{00000000-0005-0000-0000-0000B3120000}"/>
    <cellStyle name="식_평택STP_01_09_27_FinancialModel1108_은행 - 원주기업도시Feasibility11_07_1_개발이익산정결과_원주기업도시 data(정리2)_Sales" xfId="2140" xr:uid="{00000000-0005-0000-0000-0000B4120000}"/>
    <cellStyle name="식_평택STP_01_09_27_FinancialModel1108_은행 - 원주기업도시Feasibility11_07_1_개발이익산정결과_원주기업도시 data(정리2)_Sales_1" xfId="6165" xr:uid="{00000000-0005-0000-0000-0000B5120000}"/>
    <cellStyle name="식_평택STP_01_09_27_FinancialModel1108_은행 - 원주기업도시Feasibility11_07_1_개발이익산정결과_원주기업도시 data(정리2)_Sales_CF" xfId="10173" xr:uid="{00000000-0005-0000-0000-0000B6120000}"/>
    <cellStyle name="식_평택STP_01_09_27_FinancialModel1108_은행 - 원주기업도시Feasibility11_07_1_개발이익산정결과_원주기업도시 data(정리2)_Sales_Raw Data" xfId="4164" xr:uid="{00000000-0005-0000-0000-0000B7120000}"/>
    <cellStyle name="식_평택STP_01_09_27_FinancialModel1108_은행 - 원주기업도시Feasibility11_07_1_개발이익산정결과_원주기업도시 data(정리2)_Sales_Sales" xfId="6167" xr:uid="{00000000-0005-0000-0000-0000B8120000}"/>
    <cellStyle name="식_평택STP_01_09_27_FinancialModel1108_은행 - 원주기업도시Feasibility11_07_1_개발이익산정결과_원주기업도시 data(정리2)_Sales_Sensitivity" xfId="8170" xr:uid="{00000000-0005-0000-0000-0000B9120000}"/>
    <cellStyle name="식_평택STP_01_09_27_FinancialModel1108_은행 - 원주기업도시Feasibility11_07_1_개발이익산정결과_원주기업도시 data(정리2)_Sensitivity" xfId="8168" xr:uid="{00000000-0005-0000-0000-0000BA120000}"/>
    <cellStyle name="식_평택STP_01_09_27_FinancialModel1108_은행 - 원주기업도시Feasibility11_07_1_개발이익산정결과_원주기업도시 data(정리2)_원주부하계산" xfId="2141" xr:uid="{00000000-0005-0000-0000-0000BB120000}"/>
    <cellStyle name="식_평택STP_01_09_27_FinancialModel1108_은행 - 원주기업도시Feasibility11_07_1_개발이익산정결과_원주기업도시 data(정리2)_원주부하계산_CF" xfId="10174" xr:uid="{00000000-0005-0000-0000-0000BC120000}"/>
    <cellStyle name="식_평택STP_01_09_27_FinancialModel1108_은행 - 원주기업도시Feasibility11_07_1_개발이익산정결과_원주기업도시 data(정리2)_원주부하계산_Raw Data" xfId="2142" xr:uid="{00000000-0005-0000-0000-0000BD120000}"/>
    <cellStyle name="식_평택STP_01_09_27_FinancialModel1108_은행 - 원주기업도시Feasibility11_07_1_개발이익산정결과_원주기업도시 data(정리2)_원주부하계산_Raw Data_1" xfId="4165" xr:uid="{00000000-0005-0000-0000-0000BE120000}"/>
    <cellStyle name="식_평택STP_01_09_27_FinancialModel1108_은행 - 원주기업도시Feasibility11_07_1_개발이익산정결과_원주기업도시 data(정리2)_원주부하계산_Raw Data_CF" xfId="10175" xr:uid="{00000000-0005-0000-0000-0000BF120000}"/>
    <cellStyle name="식_평택STP_01_09_27_FinancialModel1108_은행 - 원주기업도시Feasibility11_07_1_개발이익산정결과_원주기업도시 data(정리2)_원주부하계산_Raw Data_Raw Data" xfId="4166" xr:uid="{00000000-0005-0000-0000-0000C0120000}"/>
    <cellStyle name="식_평택STP_01_09_27_FinancialModel1108_은행 - 원주기업도시Feasibility11_07_1_개발이익산정결과_원주기업도시 data(정리2)_원주부하계산_Raw Data_Sales" xfId="6169" xr:uid="{00000000-0005-0000-0000-0000C1120000}"/>
    <cellStyle name="식_평택STP_01_09_27_FinancialModel1108_은행 - 원주기업도시Feasibility11_07_1_개발이익산정결과_원주기업도시 data(정리2)_원주부하계산_Raw Data_Sensitivity" xfId="8172" xr:uid="{00000000-0005-0000-0000-0000C2120000}"/>
    <cellStyle name="식_평택STP_01_09_27_FinancialModel1108_은행 - 원주기업도시Feasibility11_07_1_개발이익산정결과_원주기업도시 data(정리2)_원주부하계산_Sales" xfId="2143" xr:uid="{00000000-0005-0000-0000-0000C3120000}"/>
    <cellStyle name="식_평택STP_01_09_27_FinancialModel1108_은행 - 원주기업도시Feasibility11_07_1_개발이익산정결과_원주기업도시 data(정리2)_원주부하계산_Sales_1" xfId="6168" xr:uid="{00000000-0005-0000-0000-0000C4120000}"/>
    <cellStyle name="식_평택STP_01_09_27_FinancialModel1108_은행 - 원주기업도시Feasibility11_07_1_개발이익산정결과_원주기업도시 data(정리2)_원주부하계산_Sales_CF" xfId="10176" xr:uid="{00000000-0005-0000-0000-0000C5120000}"/>
    <cellStyle name="식_평택STP_01_09_27_FinancialModel1108_은행 - 원주기업도시Feasibility11_07_1_개발이익산정결과_원주기업도시 data(정리2)_원주부하계산_Sales_Raw Data" xfId="4167" xr:uid="{00000000-0005-0000-0000-0000C6120000}"/>
    <cellStyle name="식_평택STP_01_09_27_FinancialModel1108_은행 - 원주기업도시Feasibility11_07_1_개발이익산정결과_원주기업도시 data(정리2)_원주부하계산_Sales_Sales" xfId="6170" xr:uid="{00000000-0005-0000-0000-0000C7120000}"/>
    <cellStyle name="식_평택STP_01_09_27_FinancialModel1108_은행 - 원주기업도시Feasibility11_07_1_개발이익산정결과_원주기업도시 data(정리2)_원주부하계산_Sales_Sensitivity" xfId="8173" xr:uid="{00000000-0005-0000-0000-0000C8120000}"/>
    <cellStyle name="식_평택STP_01_09_27_FinancialModel1108_은행 - 원주기업도시Feasibility11_07_1_개발이익산정결과_원주기업도시 data(정리2)_원주부하계산_Sensitivity" xfId="8171" xr:uid="{00000000-0005-0000-0000-0000C9120000}"/>
    <cellStyle name="식_평택STP_01_09_27_FinancialModel1108_은행 - 원주기업도시Feasibility11_07_1_개발이익산정결과_원주부하계산" xfId="2144" xr:uid="{00000000-0005-0000-0000-0000CA120000}"/>
    <cellStyle name="식_평택STP_01_09_27_FinancialModel1108_은행 - 원주기업도시Feasibility11_07_1_개발이익산정결과_원주부하계산_CF" xfId="10177" xr:uid="{00000000-0005-0000-0000-0000CB120000}"/>
    <cellStyle name="식_평택STP_01_09_27_FinancialModel1108_은행 - 원주기업도시Feasibility11_07_1_개발이익산정결과_원주부하계산_Raw Data" xfId="2145" xr:uid="{00000000-0005-0000-0000-0000CC120000}"/>
    <cellStyle name="식_평택STP_01_09_27_FinancialModel1108_은행 - 원주기업도시Feasibility11_07_1_개발이익산정결과_원주부하계산_Raw Data_1" xfId="4168" xr:uid="{00000000-0005-0000-0000-0000CD120000}"/>
    <cellStyle name="식_평택STP_01_09_27_FinancialModel1108_은행 - 원주기업도시Feasibility11_07_1_개발이익산정결과_원주부하계산_Raw Data_CF" xfId="10178" xr:uid="{00000000-0005-0000-0000-0000CE120000}"/>
    <cellStyle name="식_평택STP_01_09_27_FinancialModel1108_은행 - 원주기업도시Feasibility11_07_1_개발이익산정결과_원주부하계산_Raw Data_Raw Data" xfId="4169" xr:uid="{00000000-0005-0000-0000-0000CF120000}"/>
    <cellStyle name="식_평택STP_01_09_27_FinancialModel1108_은행 - 원주기업도시Feasibility11_07_1_개발이익산정결과_원주부하계산_Raw Data_Sales" xfId="6172" xr:uid="{00000000-0005-0000-0000-0000D0120000}"/>
    <cellStyle name="식_평택STP_01_09_27_FinancialModel1108_은행 - 원주기업도시Feasibility11_07_1_개발이익산정결과_원주부하계산_Raw Data_Sensitivity" xfId="8175" xr:uid="{00000000-0005-0000-0000-0000D1120000}"/>
    <cellStyle name="식_평택STP_01_09_27_FinancialModel1108_은행 - 원주기업도시Feasibility11_07_1_개발이익산정결과_원주부하계산_Sales" xfId="2146" xr:uid="{00000000-0005-0000-0000-0000D2120000}"/>
    <cellStyle name="식_평택STP_01_09_27_FinancialModel1108_은행 - 원주기업도시Feasibility11_07_1_개발이익산정결과_원주부하계산_Sales_1" xfId="6171" xr:uid="{00000000-0005-0000-0000-0000D3120000}"/>
    <cellStyle name="식_평택STP_01_09_27_FinancialModel1108_은행 - 원주기업도시Feasibility11_07_1_개발이익산정결과_원주부하계산_Sales_CF" xfId="10179" xr:uid="{00000000-0005-0000-0000-0000D4120000}"/>
    <cellStyle name="식_평택STP_01_09_27_FinancialModel1108_은행 - 원주기업도시Feasibility11_07_1_개발이익산정결과_원주부하계산_Sales_Raw Data" xfId="4170" xr:uid="{00000000-0005-0000-0000-0000D5120000}"/>
    <cellStyle name="식_평택STP_01_09_27_FinancialModel1108_은행 - 원주기업도시Feasibility11_07_1_개발이익산정결과_원주부하계산_Sales_Sales" xfId="6173" xr:uid="{00000000-0005-0000-0000-0000D6120000}"/>
    <cellStyle name="식_평택STP_01_09_27_FinancialModel1108_은행 - 원주기업도시Feasibility11_07_1_개발이익산정결과_원주부하계산_Sales_Sensitivity" xfId="8176" xr:uid="{00000000-0005-0000-0000-0000D7120000}"/>
    <cellStyle name="식_평택STP_01_09_27_FinancialModel1108_은행 - 원주기업도시Feasibility11_07_1_개발이익산정결과_원주부하계산_Sensitivity" xfId="8174" xr:uid="{00000000-0005-0000-0000-0000D8120000}"/>
    <cellStyle name="식_평택STP_01_09_27_FinancialModel1108_은행 - 원주기업도시Feasibility11_07_1_기업도시재무모델금융조건반영(11_28)_8(용지별사업성검토추가)xls" xfId="2147" xr:uid="{00000000-0005-0000-0000-0000D9120000}"/>
    <cellStyle name="식_평택STP_01_09_27_FinancialModel1108_은행 - 원주기업도시Feasibility11_07_1_기업도시재무모델금융조건반영(11_28)_8(용지별사업성검토추가)xls_CF" xfId="10180" xr:uid="{00000000-0005-0000-0000-0000DA120000}"/>
    <cellStyle name="식_평택STP_01_09_27_FinancialModel1108_은행 - 원주기업도시Feasibility11_07_1_기업도시재무모델금융조건반영(11_28)_8(용지별사업성검토추가)xls_Raw Data" xfId="2148" xr:uid="{00000000-0005-0000-0000-0000DB120000}"/>
    <cellStyle name="식_평택STP_01_09_27_FinancialModel1108_은행 - 원주기업도시Feasibility11_07_1_기업도시재무모델금융조건반영(11_28)_8(용지별사업성검토추가)xls_Raw Data_1" xfId="4171" xr:uid="{00000000-0005-0000-0000-0000DC120000}"/>
    <cellStyle name="식_평택STP_01_09_27_FinancialModel1108_은행 - 원주기업도시Feasibility11_07_1_기업도시재무모델금융조건반영(11_28)_8(용지별사업성검토추가)xls_Raw Data_CF" xfId="10181" xr:uid="{00000000-0005-0000-0000-0000DD120000}"/>
    <cellStyle name="식_평택STP_01_09_27_FinancialModel1108_은행 - 원주기업도시Feasibility11_07_1_기업도시재무모델금융조건반영(11_28)_8(용지별사업성검토추가)xls_Raw Data_Raw Data" xfId="4172" xr:uid="{00000000-0005-0000-0000-0000DE120000}"/>
    <cellStyle name="식_평택STP_01_09_27_FinancialModel1108_은행 - 원주기업도시Feasibility11_07_1_기업도시재무모델금융조건반영(11_28)_8(용지별사업성검토추가)xls_Raw Data_Sales" xfId="6175" xr:uid="{00000000-0005-0000-0000-0000DF120000}"/>
    <cellStyle name="식_평택STP_01_09_27_FinancialModel1108_은행 - 원주기업도시Feasibility11_07_1_기업도시재무모델금융조건반영(11_28)_8(용지별사업성검토추가)xls_Raw Data_Sensitivity" xfId="8178" xr:uid="{00000000-0005-0000-0000-0000E0120000}"/>
    <cellStyle name="식_평택STP_01_09_27_FinancialModel1108_은행 - 원주기업도시Feasibility11_07_1_기업도시재무모델금융조건반영(11_28)_8(용지별사업성검토추가)xls_Sales" xfId="2149" xr:uid="{00000000-0005-0000-0000-0000E1120000}"/>
    <cellStyle name="식_평택STP_01_09_27_FinancialModel1108_은행 - 원주기업도시Feasibility11_07_1_기업도시재무모델금융조건반영(11_28)_8(용지별사업성검토추가)xls_Sales_1" xfId="6174" xr:uid="{00000000-0005-0000-0000-0000E2120000}"/>
    <cellStyle name="식_평택STP_01_09_27_FinancialModel1108_은행 - 원주기업도시Feasibility11_07_1_기업도시재무모델금융조건반영(11_28)_8(용지별사업성검토추가)xls_Sales_CF" xfId="10182" xr:uid="{00000000-0005-0000-0000-0000E3120000}"/>
    <cellStyle name="식_평택STP_01_09_27_FinancialModel1108_은행 - 원주기업도시Feasibility11_07_1_기업도시재무모델금융조건반영(11_28)_8(용지별사업성검토추가)xls_Sales_Raw Data" xfId="4173" xr:uid="{00000000-0005-0000-0000-0000E4120000}"/>
    <cellStyle name="식_평택STP_01_09_27_FinancialModel1108_은행 - 원주기업도시Feasibility11_07_1_기업도시재무모델금융조건반영(11_28)_8(용지별사업성검토추가)xls_Sales_Sales" xfId="6176" xr:uid="{00000000-0005-0000-0000-0000E5120000}"/>
    <cellStyle name="식_평택STP_01_09_27_FinancialModel1108_은행 - 원주기업도시Feasibility11_07_1_기업도시재무모델금융조건반영(11_28)_8(용지별사업성검토추가)xls_Sales_Sensitivity" xfId="8179" xr:uid="{00000000-0005-0000-0000-0000E6120000}"/>
    <cellStyle name="식_평택STP_01_09_27_FinancialModel1108_은행 - 원주기업도시Feasibility11_07_1_기업도시재무모델금융조건반영(11_28)_8(용지별사업성검토추가)xls_Sensitivity" xfId="8177" xr:uid="{00000000-0005-0000-0000-0000E7120000}"/>
    <cellStyle name="식_평택STP_01_09_27_FinancialModel1108_은행 - 원주기업도시Feasibility11_07_1_기업도시재무모델금융조건반영(11_28)_8(용지별사업성검토추가)xls_원주기업도시 data(정리2)" xfId="2150" xr:uid="{00000000-0005-0000-0000-0000E8120000}"/>
    <cellStyle name="식_평택STP_01_09_27_FinancialModel1108_은행 - 원주기업도시Feasibility11_07_1_기업도시재무모델금융조건반영(11_28)_8(용지별사업성검토추가)xls_원주기업도시 data(정리2)_CF" xfId="10183" xr:uid="{00000000-0005-0000-0000-0000E9120000}"/>
    <cellStyle name="식_평택STP_01_09_27_FinancialModel1108_은행 - 원주기업도시Feasibility11_07_1_기업도시재무모델금융조건반영(11_28)_8(용지별사업성검토추가)xls_원주기업도시 data(정리2)_Raw Data" xfId="2151" xr:uid="{00000000-0005-0000-0000-0000EA120000}"/>
    <cellStyle name="식_평택STP_01_09_27_FinancialModel1108_은행 - 원주기업도시Feasibility11_07_1_기업도시재무모델금융조건반영(11_28)_8(용지별사업성검토추가)xls_원주기업도시 data(정리2)_Raw Data_1" xfId="4174" xr:uid="{00000000-0005-0000-0000-0000EB120000}"/>
    <cellStyle name="식_평택STP_01_09_27_FinancialModel1108_은행 - 원주기업도시Feasibility11_07_1_기업도시재무모델금융조건반영(11_28)_8(용지별사업성검토추가)xls_원주기업도시 data(정리2)_Raw Data_CF" xfId="10184" xr:uid="{00000000-0005-0000-0000-0000EC120000}"/>
    <cellStyle name="식_평택STP_01_09_27_FinancialModel1108_은행 - 원주기업도시Feasibility11_07_1_기업도시재무모델금융조건반영(11_28)_8(용지별사업성검토추가)xls_원주기업도시 data(정리2)_Raw Data_Raw Data" xfId="4175" xr:uid="{00000000-0005-0000-0000-0000ED120000}"/>
    <cellStyle name="식_평택STP_01_09_27_FinancialModel1108_은행 - 원주기업도시Feasibility11_07_1_기업도시재무모델금융조건반영(11_28)_8(용지별사업성검토추가)xls_원주기업도시 data(정리2)_Raw Data_Sales" xfId="6178" xr:uid="{00000000-0005-0000-0000-0000EE120000}"/>
    <cellStyle name="식_평택STP_01_09_27_FinancialModel1108_은행 - 원주기업도시Feasibility11_07_1_기업도시재무모델금융조건반영(11_28)_8(용지별사업성검토추가)xls_원주기업도시 data(정리2)_Raw Data_Sensitivity" xfId="8181" xr:uid="{00000000-0005-0000-0000-0000EF120000}"/>
    <cellStyle name="식_평택STP_01_09_27_FinancialModel1108_은행 - 원주기업도시Feasibility11_07_1_기업도시재무모델금융조건반영(11_28)_8(용지별사업성검토추가)xls_원주기업도시 data(정리2)_Sales" xfId="2152" xr:uid="{00000000-0005-0000-0000-0000F0120000}"/>
    <cellStyle name="식_평택STP_01_09_27_FinancialModel1108_은행 - 원주기업도시Feasibility11_07_1_기업도시재무모델금융조건반영(11_28)_8(용지별사업성검토추가)xls_원주기업도시 data(정리2)_Sales_1" xfId="6177" xr:uid="{00000000-0005-0000-0000-0000F1120000}"/>
    <cellStyle name="식_평택STP_01_09_27_FinancialModel1108_은행 - 원주기업도시Feasibility11_07_1_기업도시재무모델금융조건반영(11_28)_8(용지별사업성검토추가)xls_원주기업도시 data(정리2)_Sales_CF" xfId="10185" xr:uid="{00000000-0005-0000-0000-0000F2120000}"/>
    <cellStyle name="식_평택STP_01_09_27_FinancialModel1108_은행 - 원주기업도시Feasibility11_07_1_기업도시재무모델금융조건반영(11_28)_8(용지별사업성검토추가)xls_원주기업도시 data(정리2)_Sales_Raw Data" xfId="4176" xr:uid="{00000000-0005-0000-0000-0000F3120000}"/>
    <cellStyle name="식_평택STP_01_09_27_FinancialModel1108_은행 - 원주기업도시Feasibility11_07_1_기업도시재무모델금융조건반영(11_28)_8(용지별사업성검토추가)xls_원주기업도시 data(정리2)_Sales_Sales" xfId="6179" xr:uid="{00000000-0005-0000-0000-0000F4120000}"/>
    <cellStyle name="식_평택STP_01_09_27_FinancialModel1108_은행 - 원주기업도시Feasibility11_07_1_기업도시재무모델금융조건반영(11_28)_8(용지별사업성검토추가)xls_원주기업도시 data(정리2)_Sales_Sensitivity" xfId="8182" xr:uid="{00000000-0005-0000-0000-0000F5120000}"/>
    <cellStyle name="식_평택STP_01_09_27_FinancialModel1108_은행 - 원주기업도시Feasibility11_07_1_기업도시재무모델금융조건반영(11_28)_8(용지별사업성검토추가)xls_원주기업도시 data(정리2)_Sensitivity" xfId="8180" xr:uid="{00000000-0005-0000-0000-0000F6120000}"/>
    <cellStyle name="식_평택STP_01_09_27_FinancialModel1108_은행 - 원주기업도시Feasibility11_07_1_기업도시재무모델금융조건반영(11_28)_8(용지별사업성검토추가)xls_원주기업도시 data(정리2)_원주부하계산" xfId="2153" xr:uid="{00000000-0005-0000-0000-0000F7120000}"/>
    <cellStyle name="식_평택STP_01_09_27_FinancialModel1108_은행 - 원주기업도시Feasibility11_07_1_기업도시재무모델금융조건반영(11_28)_8(용지별사업성검토추가)xls_원주기업도시 data(정리2)_원주부하계산_CF" xfId="10186" xr:uid="{00000000-0005-0000-0000-0000F8120000}"/>
    <cellStyle name="식_평택STP_01_09_27_FinancialModel1108_은행 - 원주기업도시Feasibility11_07_1_기업도시재무모델금융조건반영(11_28)_8(용지별사업성검토추가)xls_원주기업도시 data(정리2)_원주부하계산_Raw Data" xfId="2154" xr:uid="{00000000-0005-0000-0000-0000F9120000}"/>
    <cellStyle name="식_평택STP_01_09_27_FinancialModel1108_은행 - 원주기업도시Feasibility11_07_1_기업도시재무모델금융조건반영(11_28)_8(용지별사업성검토추가)xls_원주기업도시 data(정리2)_원주부하계산_Raw Data_1" xfId="4177" xr:uid="{00000000-0005-0000-0000-0000FA120000}"/>
    <cellStyle name="식_평택STP_01_09_27_FinancialModel1108_은행 - 원주기업도시Feasibility11_07_1_기업도시재무모델금융조건반영(11_28)_8(용지별사업성검토추가)xls_원주기업도시 data(정리2)_원주부하계산_Raw Data_CF" xfId="10187" xr:uid="{00000000-0005-0000-0000-0000FB120000}"/>
    <cellStyle name="식_평택STP_01_09_27_FinancialModel1108_은행 - 원주기업도시Feasibility11_07_1_기업도시재무모델금융조건반영(11_28)_8(용지별사업성검토추가)xls_원주기업도시 data(정리2)_원주부하계산_Raw Data_Raw Data" xfId="4178" xr:uid="{00000000-0005-0000-0000-0000FC120000}"/>
    <cellStyle name="식_평택STP_01_09_27_FinancialModel1108_은행 - 원주기업도시Feasibility11_07_1_기업도시재무모델금융조건반영(11_28)_8(용지별사업성검토추가)xls_원주기업도시 data(정리2)_원주부하계산_Raw Data_Sales" xfId="6181" xr:uid="{00000000-0005-0000-0000-0000FD120000}"/>
    <cellStyle name="식_평택STP_01_09_27_FinancialModel1108_은행 - 원주기업도시Feasibility11_07_1_기업도시재무모델금융조건반영(11_28)_8(용지별사업성검토추가)xls_원주기업도시 data(정리2)_원주부하계산_Raw Data_Sensitivity" xfId="8184" xr:uid="{00000000-0005-0000-0000-0000FE120000}"/>
    <cellStyle name="식_평택STP_01_09_27_FinancialModel1108_은행 - 원주기업도시Feasibility11_07_1_기업도시재무모델금융조건반영(11_28)_8(용지별사업성검토추가)xls_원주기업도시 data(정리2)_원주부하계산_Sales" xfId="2155" xr:uid="{00000000-0005-0000-0000-0000FF120000}"/>
    <cellStyle name="식_평택STP_01_09_27_FinancialModel1108_은행 - 원주기업도시Feasibility11_07_1_기업도시재무모델금융조건반영(11_28)_8(용지별사업성검토추가)xls_원주기업도시 data(정리2)_원주부하계산_Sales_1" xfId="6180" xr:uid="{00000000-0005-0000-0000-000000130000}"/>
    <cellStyle name="식_평택STP_01_09_27_FinancialModel1108_은행 - 원주기업도시Feasibility11_07_1_기업도시재무모델금융조건반영(11_28)_8(용지별사업성검토추가)xls_원주기업도시 data(정리2)_원주부하계산_Sales_CF" xfId="10188" xr:uid="{00000000-0005-0000-0000-000001130000}"/>
    <cellStyle name="식_평택STP_01_09_27_FinancialModel1108_은행 - 원주기업도시Feasibility11_07_1_기업도시재무모델금융조건반영(11_28)_8(용지별사업성검토추가)xls_원주기업도시 data(정리2)_원주부하계산_Sales_Raw Data" xfId="4179" xr:uid="{00000000-0005-0000-0000-000002130000}"/>
    <cellStyle name="식_평택STP_01_09_27_FinancialModel1108_은행 - 원주기업도시Feasibility11_07_1_기업도시재무모델금융조건반영(11_28)_8(용지별사업성검토추가)xls_원주기업도시 data(정리2)_원주부하계산_Sales_Sales" xfId="6182" xr:uid="{00000000-0005-0000-0000-000003130000}"/>
    <cellStyle name="식_평택STP_01_09_27_FinancialModel1108_은행 - 원주기업도시Feasibility11_07_1_기업도시재무모델금융조건반영(11_28)_8(용지별사업성검토추가)xls_원주기업도시 data(정리2)_원주부하계산_Sales_Sensitivity" xfId="8185" xr:uid="{00000000-0005-0000-0000-000004130000}"/>
    <cellStyle name="식_평택STP_01_09_27_FinancialModel1108_은행 - 원주기업도시Feasibility11_07_1_기업도시재무모델금융조건반영(11_28)_8(용지별사업성검토추가)xls_원주기업도시 data(정리2)_원주부하계산_Sensitivity" xfId="8183" xr:uid="{00000000-0005-0000-0000-000005130000}"/>
    <cellStyle name="식_평택STP_01_09_27_FinancialModel1108_은행 - 원주기업도시Feasibility11_07_1_기업도시재무모델금융조건반영(11_28)_8(용지별사업성검토추가)xls_원주부하계산" xfId="2156" xr:uid="{00000000-0005-0000-0000-000006130000}"/>
    <cellStyle name="식_평택STP_01_09_27_FinancialModel1108_은행 - 원주기업도시Feasibility11_07_1_기업도시재무모델금융조건반영(11_28)_8(용지별사업성검토추가)xls_원주부하계산_CF" xfId="10189" xr:uid="{00000000-0005-0000-0000-000007130000}"/>
    <cellStyle name="식_평택STP_01_09_27_FinancialModel1108_은행 - 원주기업도시Feasibility11_07_1_기업도시재무모델금융조건반영(11_28)_8(용지별사업성검토추가)xls_원주부하계산_Raw Data" xfId="2157" xr:uid="{00000000-0005-0000-0000-000008130000}"/>
    <cellStyle name="식_평택STP_01_09_27_FinancialModel1108_은행 - 원주기업도시Feasibility11_07_1_기업도시재무모델금융조건반영(11_28)_8(용지별사업성검토추가)xls_원주부하계산_Raw Data_1" xfId="4180" xr:uid="{00000000-0005-0000-0000-000009130000}"/>
    <cellStyle name="식_평택STP_01_09_27_FinancialModel1108_은행 - 원주기업도시Feasibility11_07_1_기업도시재무모델금융조건반영(11_28)_8(용지별사업성검토추가)xls_원주부하계산_Raw Data_CF" xfId="10190" xr:uid="{00000000-0005-0000-0000-00000A130000}"/>
    <cellStyle name="식_평택STP_01_09_27_FinancialModel1108_은행 - 원주기업도시Feasibility11_07_1_기업도시재무모델금융조건반영(11_28)_8(용지별사업성검토추가)xls_원주부하계산_Raw Data_Raw Data" xfId="4181" xr:uid="{00000000-0005-0000-0000-00000B130000}"/>
    <cellStyle name="식_평택STP_01_09_27_FinancialModel1108_은행 - 원주기업도시Feasibility11_07_1_기업도시재무모델금융조건반영(11_28)_8(용지별사업성검토추가)xls_원주부하계산_Raw Data_Sales" xfId="6184" xr:uid="{00000000-0005-0000-0000-00000C130000}"/>
    <cellStyle name="식_평택STP_01_09_27_FinancialModel1108_은행 - 원주기업도시Feasibility11_07_1_기업도시재무모델금융조건반영(11_28)_8(용지별사업성검토추가)xls_원주부하계산_Raw Data_Sensitivity" xfId="8187" xr:uid="{00000000-0005-0000-0000-00000D130000}"/>
    <cellStyle name="식_평택STP_01_09_27_FinancialModel1108_은행 - 원주기업도시Feasibility11_07_1_기업도시재무모델금융조건반영(11_28)_8(용지별사업성검토추가)xls_원주부하계산_Sales" xfId="2158" xr:uid="{00000000-0005-0000-0000-00000E130000}"/>
    <cellStyle name="식_평택STP_01_09_27_FinancialModel1108_은행 - 원주기업도시Feasibility11_07_1_기업도시재무모델금융조건반영(11_28)_8(용지별사업성검토추가)xls_원주부하계산_Sales_1" xfId="6183" xr:uid="{00000000-0005-0000-0000-00000F130000}"/>
    <cellStyle name="식_평택STP_01_09_27_FinancialModel1108_은행 - 원주기업도시Feasibility11_07_1_기업도시재무모델금융조건반영(11_28)_8(용지별사업성검토추가)xls_원주부하계산_Sales_CF" xfId="10191" xr:uid="{00000000-0005-0000-0000-000010130000}"/>
    <cellStyle name="식_평택STP_01_09_27_FinancialModel1108_은행 - 원주기업도시Feasibility11_07_1_기업도시재무모델금융조건반영(11_28)_8(용지별사업성검토추가)xls_원주부하계산_Sales_Raw Data" xfId="4182" xr:uid="{00000000-0005-0000-0000-000011130000}"/>
    <cellStyle name="식_평택STP_01_09_27_FinancialModel1108_은행 - 원주기업도시Feasibility11_07_1_기업도시재무모델금융조건반영(11_28)_8(용지별사업성검토추가)xls_원주부하계산_Sales_Sales" xfId="6185" xr:uid="{00000000-0005-0000-0000-000012130000}"/>
    <cellStyle name="식_평택STP_01_09_27_FinancialModel1108_은행 - 원주기업도시Feasibility11_07_1_기업도시재무모델금융조건반영(11_28)_8(용지별사업성검토추가)xls_원주부하계산_Sales_Sensitivity" xfId="8188" xr:uid="{00000000-0005-0000-0000-000013130000}"/>
    <cellStyle name="식_평택STP_01_09_27_FinancialModel1108_은행 - 원주기업도시Feasibility11_07_1_기업도시재무모델금융조건반영(11_28)_8(용지별사업성검토추가)xls_원주부하계산_Sensitivity" xfId="8186" xr:uid="{00000000-0005-0000-0000-000014130000}"/>
    <cellStyle name="식_평택STP_01_09_27_FinancialModel1108_은행 - 원주기업도시Feasibility11_07_1_기업도시재무모델금융조건반영(11_28)_8(용지별사업성추가)_2xls" xfId="2159" xr:uid="{00000000-0005-0000-0000-000015130000}"/>
    <cellStyle name="식_평택STP_01_09_27_FinancialModel1108_은행 - 원주기업도시Feasibility11_07_1_기업도시재무모델금융조건반영(11_28)_8(용지별사업성추가)_2xls_CF" xfId="10192" xr:uid="{00000000-0005-0000-0000-000016130000}"/>
    <cellStyle name="식_평택STP_01_09_27_FinancialModel1108_은행 - 원주기업도시Feasibility11_07_1_기업도시재무모델금융조건반영(11_28)_8(용지별사업성추가)_2xls_Raw Data" xfId="2160" xr:uid="{00000000-0005-0000-0000-000017130000}"/>
    <cellStyle name="식_평택STP_01_09_27_FinancialModel1108_은행 - 원주기업도시Feasibility11_07_1_기업도시재무모델금융조건반영(11_28)_8(용지별사업성추가)_2xls_Raw Data_1" xfId="4183" xr:uid="{00000000-0005-0000-0000-000018130000}"/>
    <cellStyle name="식_평택STP_01_09_27_FinancialModel1108_은행 - 원주기업도시Feasibility11_07_1_기업도시재무모델금융조건반영(11_28)_8(용지별사업성추가)_2xls_Raw Data_CF" xfId="10193" xr:uid="{00000000-0005-0000-0000-000019130000}"/>
    <cellStyle name="식_평택STP_01_09_27_FinancialModel1108_은행 - 원주기업도시Feasibility11_07_1_기업도시재무모델금융조건반영(11_28)_8(용지별사업성추가)_2xls_Raw Data_Raw Data" xfId="4184" xr:uid="{00000000-0005-0000-0000-00001A130000}"/>
    <cellStyle name="식_평택STP_01_09_27_FinancialModel1108_은행 - 원주기업도시Feasibility11_07_1_기업도시재무모델금융조건반영(11_28)_8(용지별사업성추가)_2xls_Raw Data_Sales" xfId="6187" xr:uid="{00000000-0005-0000-0000-00001B130000}"/>
    <cellStyle name="식_평택STP_01_09_27_FinancialModel1108_은행 - 원주기업도시Feasibility11_07_1_기업도시재무모델금융조건반영(11_28)_8(용지별사업성추가)_2xls_Raw Data_Sensitivity" xfId="8190" xr:uid="{00000000-0005-0000-0000-00001C130000}"/>
    <cellStyle name="식_평택STP_01_09_27_FinancialModel1108_은행 - 원주기업도시Feasibility11_07_1_기업도시재무모델금융조건반영(11_28)_8(용지별사업성추가)_2xls_Sales" xfId="2161" xr:uid="{00000000-0005-0000-0000-00001D130000}"/>
    <cellStyle name="식_평택STP_01_09_27_FinancialModel1108_은행 - 원주기업도시Feasibility11_07_1_기업도시재무모델금융조건반영(11_28)_8(용지별사업성추가)_2xls_Sales_1" xfId="6186" xr:uid="{00000000-0005-0000-0000-00001E130000}"/>
    <cellStyle name="식_평택STP_01_09_27_FinancialModel1108_은행 - 원주기업도시Feasibility11_07_1_기업도시재무모델금융조건반영(11_28)_8(용지별사업성추가)_2xls_Sales_CF" xfId="10194" xr:uid="{00000000-0005-0000-0000-00001F130000}"/>
    <cellStyle name="식_평택STP_01_09_27_FinancialModel1108_은행 - 원주기업도시Feasibility11_07_1_기업도시재무모델금융조건반영(11_28)_8(용지별사업성추가)_2xls_Sales_Raw Data" xfId="4185" xr:uid="{00000000-0005-0000-0000-000020130000}"/>
    <cellStyle name="식_평택STP_01_09_27_FinancialModel1108_은행 - 원주기업도시Feasibility11_07_1_기업도시재무모델금융조건반영(11_28)_8(용지별사업성추가)_2xls_Sales_Sales" xfId="6188" xr:uid="{00000000-0005-0000-0000-000021130000}"/>
    <cellStyle name="식_평택STP_01_09_27_FinancialModel1108_은행 - 원주기업도시Feasibility11_07_1_기업도시재무모델금융조건반영(11_28)_8(용지별사업성추가)_2xls_Sales_Sensitivity" xfId="8191" xr:uid="{00000000-0005-0000-0000-000022130000}"/>
    <cellStyle name="식_평택STP_01_09_27_FinancialModel1108_은행 - 원주기업도시Feasibility11_07_1_기업도시재무모델금융조건반영(11_28)_8(용지별사업성추가)_2xls_Sensitivity" xfId="8189" xr:uid="{00000000-0005-0000-0000-000023130000}"/>
    <cellStyle name="식_평택STP_01_09_27_FinancialModel1108_은행 - 원주기업도시Feasibility11_07_1_기업도시재무모델금융조건반영(11_28)_8(용지별사업성추가)_2xls_원주기업도시 data(정리2)" xfId="2162" xr:uid="{00000000-0005-0000-0000-000024130000}"/>
    <cellStyle name="식_평택STP_01_09_27_FinancialModel1108_은행 - 원주기업도시Feasibility11_07_1_기업도시재무모델금융조건반영(11_28)_8(용지별사업성추가)_2xls_원주기업도시 data(정리2)_CF" xfId="10195" xr:uid="{00000000-0005-0000-0000-000025130000}"/>
    <cellStyle name="식_평택STP_01_09_27_FinancialModel1108_은행 - 원주기업도시Feasibility11_07_1_기업도시재무모델금융조건반영(11_28)_8(용지별사업성추가)_2xls_원주기업도시 data(정리2)_Raw Data" xfId="2163" xr:uid="{00000000-0005-0000-0000-000026130000}"/>
    <cellStyle name="식_평택STP_01_09_27_FinancialModel1108_은행 - 원주기업도시Feasibility11_07_1_기업도시재무모델금융조건반영(11_28)_8(용지별사업성추가)_2xls_원주기업도시 data(정리2)_Raw Data_1" xfId="4186" xr:uid="{00000000-0005-0000-0000-000027130000}"/>
    <cellStyle name="식_평택STP_01_09_27_FinancialModel1108_은행 - 원주기업도시Feasibility11_07_1_기업도시재무모델금융조건반영(11_28)_8(용지별사업성추가)_2xls_원주기업도시 data(정리2)_Raw Data_CF" xfId="10196" xr:uid="{00000000-0005-0000-0000-000028130000}"/>
    <cellStyle name="식_평택STP_01_09_27_FinancialModel1108_은행 - 원주기업도시Feasibility11_07_1_기업도시재무모델금융조건반영(11_28)_8(용지별사업성추가)_2xls_원주기업도시 data(정리2)_Raw Data_Raw Data" xfId="4187" xr:uid="{00000000-0005-0000-0000-000029130000}"/>
    <cellStyle name="식_평택STP_01_09_27_FinancialModel1108_은행 - 원주기업도시Feasibility11_07_1_기업도시재무모델금융조건반영(11_28)_8(용지별사업성추가)_2xls_원주기업도시 data(정리2)_Raw Data_Sales" xfId="6190" xr:uid="{00000000-0005-0000-0000-00002A130000}"/>
    <cellStyle name="식_평택STP_01_09_27_FinancialModel1108_은행 - 원주기업도시Feasibility11_07_1_기업도시재무모델금융조건반영(11_28)_8(용지별사업성추가)_2xls_원주기업도시 data(정리2)_Raw Data_Sensitivity" xfId="8193" xr:uid="{00000000-0005-0000-0000-00002B130000}"/>
    <cellStyle name="식_평택STP_01_09_27_FinancialModel1108_은행 - 원주기업도시Feasibility11_07_1_기업도시재무모델금융조건반영(11_28)_8(용지별사업성추가)_2xls_원주기업도시 data(정리2)_Sales" xfId="2164" xr:uid="{00000000-0005-0000-0000-00002C130000}"/>
    <cellStyle name="식_평택STP_01_09_27_FinancialModel1108_은행 - 원주기업도시Feasibility11_07_1_기업도시재무모델금융조건반영(11_28)_8(용지별사업성추가)_2xls_원주기업도시 data(정리2)_Sales_1" xfId="6189" xr:uid="{00000000-0005-0000-0000-00002D130000}"/>
    <cellStyle name="식_평택STP_01_09_27_FinancialModel1108_은행 - 원주기업도시Feasibility11_07_1_기업도시재무모델금융조건반영(11_28)_8(용지별사업성추가)_2xls_원주기업도시 data(정리2)_Sales_CF" xfId="10197" xr:uid="{00000000-0005-0000-0000-00002E130000}"/>
    <cellStyle name="식_평택STP_01_09_27_FinancialModel1108_은행 - 원주기업도시Feasibility11_07_1_기업도시재무모델금융조건반영(11_28)_8(용지별사업성추가)_2xls_원주기업도시 data(정리2)_Sales_Raw Data" xfId="4188" xr:uid="{00000000-0005-0000-0000-00002F130000}"/>
    <cellStyle name="식_평택STP_01_09_27_FinancialModel1108_은행 - 원주기업도시Feasibility11_07_1_기업도시재무모델금융조건반영(11_28)_8(용지별사업성추가)_2xls_원주기업도시 data(정리2)_Sales_Sales" xfId="6191" xr:uid="{00000000-0005-0000-0000-000030130000}"/>
    <cellStyle name="식_평택STP_01_09_27_FinancialModel1108_은행 - 원주기업도시Feasibility11_07_1_기업도시재무모델금융조건반영(11_28)_8(용지별사업성추가)_2xls_원주기업도시 data(정리2)_Sales_Sensitivity" xfId="8194" xr:uid="{00000000-0005-0000-0000-000031130000}"/>
    <cellStyle name="식_평택STP_01_09_27_FinancialModel1108_은행 - 원주기업도시Feasibility11_07_1_기업도시재무모델금융조건반영(11_28)_8(용지별사업성추가)_2xls_원주기업도시 data(정리2)_Sensitivity" xfId="8192" xr:uid="{00000000-0005-0000-0000-000032130000}"/>
    <cellStyle name="식_평택STP_01_09_27_FinancialModel1108_은행 - 원주기업도시Feasibility11_07_1_기업도시재무모델금융조건반영(11_28)_8(용지별사업성추가)_2xls_원주기업도시 data(정리2)_원주부하계산" xfId="2165" xr:uid="{00000000-0005-0000-0000-000033130000}"/>
    <cellStyle name="식_평택STP_01_09_27_FinancialModel1108_은행 - 원주기업도시Feasibility11_07_1_기업도시재무모델금융조건반영(11_28)_8(용지별사업성추가)_2xls_원주기업도시 data(정리2)_원주부하계산_CF" xfId="10198" xr:uid="{00000000-0005-0000-0000-000034130000}"/>
    <cellStyle name="식_평택STP_01_09_27_FinancialModel1108_은행 - 원주기업도시Feasibility11_07_1_기업도시재무모델금융조건반영(11_28)_8(용지별사업성추가)_2xls_원주기업도시 data(정리2)_원주부하계산_Raw Data" xfId="2166" xr:uid="{00000000-0005-0000-0000-000035130000}"/>
    <cellStyle name="식_평택STP_01_09_27_FinancialModel1108_은행 - 원주기업도시Feasibility11_07_1_기업도시재무모델금융조건반영(11_28)_8(용지별사업성추가)_2xls_원주기업도시 data(정리2)_원주부하계산_Raw Data_1" xfId="4189" xr:uid="{00000000-0005-0000-0000-000036130000}"/>
    <cellStyle name="식_평택STP_01_09_27_FinancialModel1108_은행 - 원주기업도시Feasibility11_07_1_기업도시재무모델금융조건반영(11_28)_8(용지별사업성추가)_2xls_원주기업도시 data(정리2)_원주부하계산_Raw Data_CF" xfId="10199" xr:uid="{00000000-0005-0000-0000-000037130000}"/>
    <cellStyle name="식_평택STP_01_09_27_FinancialModel1108_은행 - 원주기업도시Feasibility11_07_1_기업도시재무모델금융조건반영(11_28)_8(용지별사업성추가)_2xls_원주기업도시 data(정리2)_원주부하계산_Raw Data_Raw Data" xfId="4190" xr:uid="{00000000-0005-0000-0000-000038130000}"/>
    <cellStyle name="식_평택STP_01_09_27_FinancialModel1108_은행 - 원주기업도시Feasibility11_07_1_기업도시재무모델금융조건반영(11_28)_8(용지별사업성추가)_2xls_원주기업도시 data(정리2)_원주부하계산_Raw Data_Sales" xfId="6193" xr:uid="{00000000-0005-0000-0000-000039130000}"/>
    <cellStyle name="식_평택STP_01_09_27_FinancialModel1108_은행 - 원주기업도시Feasibility11_07_1_기업도시재무모델금융조건반영(11_28)_8(용지별사업성추가)_2xls_원주기업도시 data(정리2)_원주부하계산_Raw Data_Sensitivity" xfId="8196" xr:uid="{00000000-0005-0000-0000-00003A130000}"/>
    <cellStyle name="식_평택STP_01_09_27_FinancialModel1108_은행 - 원주기업도시Feasibility11_07_1_기업도시재무모델금융조건반영(11_28)_8(용지별사업성추가)_2xls_원주기업도시 data(정리2)_원주부하계산_Sales" xfId="2167" xr:uid="{00000000-0005-0000-0000-00003B130000}"/>
    <cellStyle name="식_평택STP_01_09_27_FinancialModel1108_은행 - 원주기업도시Feasibility11_07_1_기업도시재무모델금융조건반영(11_28)_8(용지별사업성추가)_2xls_원주기업도시 data(정리2)_원주부하계산_Sales_1" xfId="6192" xr:uid="{00000000-0005-0000-0000-00003C130000}"/>
    <cellStyle name="식_평택STP_01_09_27_FinancialModel1108_은행 - 원주기업도시Feasibility11_07_1_기업도시재무모델금융조건반영(11_28)_8(용지별사업성추가)_2xls_원주기업도시 data(정리2)_원주부하계산_Sales_CF" xfId="10200" xr:uid="{00000000-0005-0000-0000-00003D130000}"/>
    <cellStyle name="식_평택STP_01_09_27_FinancialModel1108_은행 - 원주기업도시Feasibility11_07_1_기업도시재무모델금융조건반영(11_28)_8(용지별사업성추가)_2xls_원주기업도시 data(정리2)_원주부하계산_Sales_Raw Data" xfId="4191" xr:uid="{00000000-0005-0000-0000-00003E130000}"/>
    <cellStyle name="식_평택STP_01_09_27_FinancialModel1108_은행 - 원주기업도시Feasibility11_07_1_기업도시재무모델금융조건반영(11_28)_8(용지별사업성추가)_2xls_원주기업도시 data(정리2)_원주부하계산_Sales_Sales" xfId="6194" xr:uid="{00000000-0005-0000-0000-00003F130000}"/>
    <cellStyle name="식_평택STP_01_09_27_FinancialModel1108_은행 - 원주기업도시Feasibility11_07_1_기업도시재무모델금융조건반영(11_28)_8(용지별사업성추가)_2xls_원주기업도시 data(정리2)_원주부하계산_Sales_Sensitivity" xfId="8197" xr:uid="{00000000-0005-0000-0000-000040130000}"/>
    <cellStyle name="식_평택STP_01_09_27_FinancialModel1108_은행 - 원주기업도시Feasibility11_07_1_기업도시재무모델금융조건반영(11_28)_8(용지별사업성추가)_2xls_원주기업도시 data(정리2)_원주부하계산_Sensitivity" xfId="8195" xr:uid="{00000000-0005-0000-0000-000041130000}"/>
    <cellStyle name="식_평택STP_01_09_27_FinancialModel1108_은행 - 원주기업도시Feasibility11_07_1_기업도시재무모델금융조건반영(11_28)_8(용지별사업성추가)_2xls_원주부하계산" xfId="2168" xr:uid="{00000000-0005-0000-0000-000042130000}"/>
    <cellStyle name="식_평택STP_01_09_27_FinancialModel1108_은행 - 원주기업도시Feasibility11_07_1_기업도시재무모델금융조건반영(11_28)_8(용지별사업성추가)_2xls_원주부하계산_CF" xfId="10201" xr:uid="{00000000-0005-0000-0000-000043130000}"/>
    <cellStyle name="식_평택STP_01_09_27_FinancialModel1108_은행 - 원주기업도시Feasibility11_07_1_기업도시재무모델금융조건반영(11_28)_8(용지별사업성추가)_2xls_원주부하계산_Raw Data" xfId="2169" xr:uid="{00000000-0005-0000-0000-000044130000}"/>
    <cellStyle name="식_평택STP_01_09_27_FinancialModel1108_은행 - 원주기업도시Feasibility11_07_1_기업도시재무모델금융조건반영(11_28)_8(용지별사업성추가)_2xls_원주부하계산_Raw Data_1" xfId="4192" xr:uid="{00000000-0005-0000-0000-000045130000}"/>
    <cellStyle name="식_평택STP_01_09_27_FinancialModel1108_은행 - 원주기업도시Feasibility11_07_1_기업도시재무모델금융조건반영(11_28)_8(용지별사업성추가)_2xls_원주부하계산_Raw Data_CF" xfId="10202" xr:uid="{00000000-0005-0000-0000-000046130000}"/>
    <cellStyle name="식_평택STP_01_09_27_FinancialModel1108_은행 - 원주기업도시Feasibility11_07_1_기업도시재무모델금융조건반영(11_28)_8(용지별사업성추가)_2xls_원주부하계산_Raw Data_Raw Data" xfId="4193" xr:uid="{00000000-0005-0000-0000-000047130000}"/>
    <cellStyle name="식_평택STP_01_09_27_FinancialModel1108_은행 - 원주기업도시Feasibility11_07_1_기업도시재무모델금융조건반영(11_28)_8(용지별사업성추가)_2xls_원주부하계산_Raw Data_Sales" xfId="6196" xr:uid="{00000000-0005-0000-0000-000048130000}"/>
    <cellStyle name="식_평택STP_01_09_27_FinancialModel1108_은행 - 원주기업도시Feasibility11_07_1_기업도시재무모델금융조건반영(11_28)_8(용지별사업성추가)_2xls_원주부하계산_Raw Data_Sensitivity" xfId="8199" xr:uid="{00000000-0005-0000-0000-000049130000}"/>
    <cellStyle name="식_평택STP_01_09_27_FinancialModel1108_은행 - 원주기업도시Feasibility11_07_1_기업도시재무모델금융조건반영(11_28)_8(용지별사업성추가)_2xls_원주부하계산_Sales" xfId="2170" xr:uid="{00000000-0005-0000-0000-00004A130000}"/>
    <cellStyle name="식_평택STP_01_09_27_FinancialModel1108_은행 - 원주기업도시Feasibility11_07_1_기업도시재무모델금융조건반영(11_28)_8(용지별사업성추가)_2xls_원주부하계산_Sales_1" xfId="6195" xr:uid="{00000000-0005-0000-0000-00004B130000}"/>
    <cellStyle name="식_평택STP_01_09_27_FinancialModel1108_은행 - 원주기업도시Feasibility11_07_1_기업도시재무모델금융조건반영(11_28)_8(용지별사업성추가)_2xls_원주부하계산_Sales_CF" xfId="10203" xr:uid="{00000000-0005-0000-0000-00004C130000}"/>
    <cellStyle name="식_평택STP_01_09_27_FinancialModel1108_은행 - 원주기업도시Feasibility11_07_1_기업도시재무모델금융조건반영(11_28)_8(용지별사업성추가)_2xls_원주부하계산_Sales_Raw Data" xfId="4194" xr:uid="{00000000-0005-0000-0000-00004D130000}"/>
    <cellStyle name="식_평택STP_01_09_27_FinancialModel1108_은행 - 원주기업도시Feasibility11_07_1_기업도시재무모델금융조건반영(11_28)_8(용지별사업성추가)_2xls_원주부하계산_Sales_Sales" xfId="6197" xr:uid="{00000000-0005-0000-0000-00004E130000}"/>
    <cellStyle name="식_평택STP_01_09_27_FinancialModel1108_은행 - 원주기업도시Feasibility11_07_1_기업도시재무모델금융조건반영(11_28)_8(용지별사업성추가)_2xls_원주부하계산_Sales_Sensitivity" xfId="8200" xr:uid="{00000000-0005-0000-0000-00004F130000}"/>
    <cellStyle name="식_평택STP_01_09_27_FinancialModel1108_은행 - 원주기업도시Feasibility11_07_1_기업도시재무모델금융조건반영(11_28)_8(용지별사업성추가)_2xls_원주부하계산_Sensitivity" xfId="8198" xr:uid="{00000000-0005-0000-0000-000050130000}"/>
    <cellStyle name="식_평택STP_01_09_27_FinancialModel1108_은행 - 원주기업도시Feasibility11_07_1_기업도시재무모델금융조건반영(11_28)_8xls" xfId="2171" xr:uid="{00000000-0005-0000-0000-000051130000}"/>
    <cellStyle name="식_평택STP_01_09_27_FinancialModel1108_은행 - 원주기업도시Feasibility11_07_1_기업도시재무모델금융조건반영(11_28)_8xls_CF" xfId="10204" xr:uid="{00000000-0005-0000-0000-000052130000}"/>
    <cellStyle name="식_평택STP_01_09_27_FinancialModel1108_은행 - 원주기업도시Feasibility11_07_1_기업도시재무모델금융조건반영(11_28)_8xls_Raw Data" xfId="2172" xr:uid="{00000000-0005-0000-0000-000053130000}"/>
    <cellStyle name="식_평택STP_01_09_27_FinancialModel1108_은행 - 원주기업도시Feasibility11_07_1_기업도시재무모델금융조건반영(11_28)_8xls_Raw Data_1" xfId="4195" xr:uid="{00000000-0005-0000-0000-000054130000}"/>
    <cellStyle name="식_평택STP_01_09_27_FinancialModel1108_은행 - 원주기업도시Feasibility11_07_1_기업도시재무모델금융조건반영(11_28)_8xls_Raw Data_CF" xfId="10205" xr:uid="{00000000-0005-0000-0000-000055130000}"/>
    <cellStyle name="식_평택STP_01_09_27_FinancialModel1108_은행 - 원주기업도시Feasibility11_07_1_기업도시재무모델금융조건반영(11_28)_8xls_Raw Data_Raw Data" xfId="4196" xr:uid="{00000000-0005-0000-0000-000056130000}"/>
    <cellStyle name="식_평택STP_01_09_27_FinancialModel1108_은행 - 원주기업도시Feasibility11_07_1_기업도시재무모델금융조건반영(11_28)_8xls_Raw Data_Sales" xfId="6199" xr:uid="{00000000-0005-0000-0000-000057130000}"/>
    <cellStyle name="식_평택STP_01_09_27_FinancialModel1108_은행 - 원주기업도시Feasibility11_07_1_기업도시재무모델금융조건반영(11_28)_8xls_Raw Data_Sensitivity" xfId="8202" xr:uid="{00000000-0005-0000-0000-000058130000}"/>
    <cellStyle name="식_평택STP_01_09_27_FinancialModel1108_은행 - 원주기업도시Feasibility11_07_1_기업도시재무모델금융조건반영(11_28)_8xls_Sales" xfId="2173" xr:uid="{00000000-0005-0000-0000-000059130000}"/>
    <cellStyle name="식_평택STP_01_09_27_FinancialModel1108_은행 - 원주기업도시Feasibility11_07_1_기업도시재무모델금융조건반영(11_28)_8xls_Sales_1" xfId="6198" xr:uid="{00000000-0005-0000-0000-00005A130000}"/>
    <cellStyle name="식_평택STP_01_09_27_FinancialModel1108_은행 - 원주기업도시Feasibility11_07_1_기업도시재무모델금융조건반영(11_28)_8xls_Sales_CF" xfId="10206" xr:uid="{00000000-0005-0000-0000-00005B130000}"/>
    <cellStyle name="식_평택STP_01_09_27_FinancialModel1108_은행 - 원주기업도시Feasibility11_07_1_기업도시재무모델금융조건반영(11_28)_8xls_Sales_Raw Data" xfId="4197" xr:uid="{00000000-0005-0000-0000-00005C130000}"/>
    <cellStyle name="식_평택STP_01_09_27_FinancialModel1108_은행 - 원주기업도시Feasibility11_07_1_기업도시재무모델금융조건반영(11_28)_8xls_Sales_Sales" xfId="6200" xr:uid="{00000000-0005-0000-0000-00005D130000}"/>
    <cellStyle name="식_평택STP_01_09_27_FinancialModel1108_은행 - 원주기업도시Feasibility11_07_1_기업도시재무모델금융조건반영(11_28)_8xls_Sales_Sensitivity" xfId="8203" xr:uid="{00000000-0005-0000-0000-00005E130000}"/>
    <cellStyle name="식_평택STP_01_09_27_FinancialModel1108_은행 - 원주기업도시Feasibility11_07_1_기업도시재무모델금융조건반영(11_28)_8xls_Sensitivity" xfId="8201" xr:uid="{00000000-0005-0000-0000-00005F130000}"/>
    <cellStyle name="식_평택STP_01_09_27_FinancialModel1108_은행 - 원주기업도시Feasibility11_07_1_기업도시재무모델금융조건반영(11_28)_8xls_원주기업도시 data(정리2)" xfId="2174" xr:uid="{00000000-0005-0000-0000-000060130000}"/>
    <cellStyle name="식_평택STP_01_09_27_FinancialModel1108_은행 - 원주기업도시Feasibility11_07_1_기업도시재무모델금융조건반영(11_28)_8xls_원주기업도시 data(정리2)_CF" xfId="10207" xr:uid="{00000000-0005-0000-0000-000061130000}"/>
    <cellStyle name="식_평택STP_01_09_27_FinancialModel1108_은행 - 원주기업도시Feasibility11_07_1_기업도시재무모델금융조건반영(11_28)_8xls_원주기업도시 data(정리2)_Raw Data" xfId="2175" xr:uid="{00000000-0005-0000-0000-000062130000}"/>
    <cellStyle name="식_평택STP_01_09_27_FinancialModel1108_은행 - 원주기업도시Feasibility11_07_1_기업도시재무모델금융조건반영(11_28)_8xls_원주기업도시 data(정리2)_Raw Data_1" xfId="4198" xr:uid="{00000000-0005-0000-0000-000063130000}"/>
    <cellStyle name="식_평택STP_01_09_27_FinancialModel1108_은행 - 원주기업도시Feasibility11_07_1_기업도시재무모델금융조건반영(11_28)_8xls_원주기업도시 data(정리2)_Raw Data_CF" xfId="10208" xr:uid="{00000000-0005-0000-0000-000064130000}"/>
    <cellStyle name="식_평택STP_01_09_27_FinancialModel1108_은행 - 원주기업도시Feasibility11_07_1_기업도시재무모델금융조건반영(11_28)_8xls_원주기업도시 data(정리2)_Raw Data_Raw Data" xfId="4199" xr:uid="{00000000-0005-0000-0000-000065130000}"/>
    <cellStyle name="식_평택STP_01_09_27_FinancialModel1108_은행 - 원주기업도시Feasibility11_07_1_기업도시재무모델금융조건반영(11_28)_8xls_원주기업도시 data(정리2)_Raw Data_Sales" xfId="6202" xr:uid="{00000000-0005-0000-0000-000066130000}"/>
    <cellStyle name="식_평택STP_01_09_27_FinancialModel1108_은행 - 원주기업도시Feasibility11_07_1_기업도시재무모델금융조건반영(11_28)_8xls_원주기업도시 data(정리2)_Raw Data_Sensitivity" xfId="8205" xr:uid="{00000000-0005-0000-0000-000067130000}"/>
    <cellStyle name="식_평택STP_01_09_27_FinancialModel1108_은행 - 원주기업도시Feasibility11_07_1_기업도시재무모델금융조건반영(11_28)_8xls_원주기업도시 data(정리2)_Sales" xfId="2176" xr:uid="{00000000-0005-0000-0000-000068130000}"/>
    <cellStyle name="식_평택STP_01_09_27_FinancialModel1108_은행 - 원주기업도시Feasibility11_07_1_기업도시재무모델금융조건반영(11_28)_8xls_원주기업도시 data(정리2)_Sales_1" xfId="6201" xr:uid="{00000000-0005-0000-0000-000069130000}"/>
    <cellStyle name="식_평택STP_01_09_27_FinancialModel1108_은행 - 원주기업도시Feasibility11_07_1_기업도시재무모델금융조건반영(11_28)_8xls_원주기업도시 data(정리2)_Sales_CF" xfId="10209" xr:uid="{00000000-0005-0000-0000-00006A130000}"/>
    <cellStyle name="식_평택STP_01_09_27_FinancialModel1108_은행 - 원주기업도시Feasibility11_07_1_기업도시재무모델금융조건반영(11_28)_8xls_원주기업도시 data(정리2)_Sales_Raw Data" xfId="4200" xr:uid="{00000000-0005-0000-0000-00006B130000}"/>
    <cellStyle name="식_평택STP_01_09_27_FinancialModel1108_은행 - 원주기업도시Feasibility11_07_1_기업도시재무모델금융조건반영(11_28)_8xls_원주기업도시 data(정리2)_Sales_Sales" xfId="6203" xr:uid="{00000000-0005-0000-0000-00006C130000}"/>
    <cellStyle name="식_평택STP_01_09_27_FinancialModel1108_은행 - 원주기업도시Feasibility11_07_1_기업도시재무모델금융조건반영(11_28)_8xls_원주기업도시 data(정리2)_Sales_Sensitivity" xfId="8206" xr:uid="{00000000-0005-0000-0000-00006D130000}"/>
    <cellStyle name="식_평택STP_01_09_27_FinancialModel1108_은행 - 원주기업도시Feasibility11_07_1_기업도시재무모델금융조건반영(11_28)_8xls_원주기업도시 data(정리2)_Sensitivity" xfId="8204" xr:uid="{00000000-0005-0000-0000-00006E130000}"/>
    <cellStyle name="식_평택STP_01_09_27_FinancialModel1108_은행 - 원주기업도시Feasibility11_07_1_기업도시재무모델금융조건반영(11_28)_8xls_원주기업도시 data(정리2)_원주부하계산" xfId="2177" xr:uid="{00000000-0005-0000-0000-00006F130000}"/>
    <cellStyle name="식_평택STP_01_09_27_FinancialModel1108_은행 - 원주기업도시Feasibility11_07_1_기업도시재무모델금융조건반영(11_28)_8xls_원주기업도시 data(정리2)_원주부하계산_CF" xfId="10210" xr:uid="{00000000-0005-0000-0000-000070130000}"/>
    <cellStyle name="식_평택STP_01_09_27_FinancialModel1108_은행 - 원주기업도시Feasibility11_07_1_기업도시재무모델금융조건반영(11_28)_8xls_원주기업도시 data(정리2)_원주부하계산_Raw Data" xfId="2178" xr:uid="{00000000-0005-0000-0000-000071130000}"/>
    <cellStyle name="식_평택STP_01_09_27_FinancialModel1108_은행 - 원주기업도시Feasibility11_07_1_기업도시재무모델금융조건반영(11_28)_8xls_원주기업도시 data(정리2)_원주부하계산_Raw Data_1" xfId="4201" xr:uid="{00000000-0005-0000-0000-000072130000}"/>
    <cellStyle name="식_평택STP_01_09_27_FinancialModel1108_은행 - 원주기업도시Feasibility11_07_1_기업도시재무모델금융조건반영(11_28)_8xls_원주기업도시 data(정리2)_원주부하계산_Raw Data_CF" xfId="10211" xr:uid="{00000000-0005-0000-0000-000073130000}"/>
    <cellStyle name="식_평택STP_01_09_27_FinancialModel1108_은행 - 원주기업도시Feasibility11_07_1_기업도시재무모델금융조건반영(11_28)_8xls_원주기업도시 data(정리2)_원주부하계산_Raw Data_Raw Data" xfId="4202" xr:uid="{00000000-0005-0000-0000-000074130000}"/>
    <cellStyle name="식_평택STP_01_09_27_FinancialModel1108_은행 - 원주기업도시Feasibility11_07_1_기업도시재무모델금융조건반영(11_28)_8xls_원주기업도시 data(정리2)_원주부하계산_Raw Data_Sales" xfId="6205" xr:uid="{00000000-0005-0000-0000-000075130000}"/>
    <cellStyle name="식_평택STP_01_09_27_FinancialModel1108_은행 - 원주기업도시Feasibility11_07_1_기업도시재무모델금융조건반영(11_28)_8xls_원주기업도시 data(정리2)_원주부하계산_Raw Data_Sensitivity" xfId="8208" xr:uid="{00000000-0005-0000-0000-000076130000}"/>
    <cellStyle name="식_평택STP_01_09_27_FinancialModel1108_은행 - 원주기업도시Feasibility11_07_1_기업도시재무모델금융조건반영(11_28)_8xls_원주기업도시 data(정리2)_원주부하계산_Sales" xfId="2179" xr:uid="{00000000-0005-0000-0000-000077130000}"/>
    <cellStyle name="식_평택STP_01_09_27_FinancialModel1108_은행 - 원주기업도시Feasibility11_07_1_기업도시재무모델금융조건반영(11_28)_8xls_원주기업도시 data(정리2)_원주부하계산_Sales_1" xfId="6204" xr:uid="{00000000-0005-0000-0000-000078130000}"/>
    <cellStyle name="식_평택STP_01_09_27_FinancialModel1108_은행 - 원주기업도시Feasibility11_07_1_기업도시재무모델금융조건반영(11_28)_8xls_원주기업도시 data(정리2)_원주부하계산_Sales_CF" xfId="10212" xr:uid="{00000000-0005-0000-0000-000079130000}"/>
    <cellStyle name="식_평택STP_01_09_27_FinancialModel1108_은행 - 원주기업도시Feasibility11_07_1_기업도시재무모델금융조건반영(11_28)_8xls_원주기업도시 data(정리2)_원주부하계산_Sales_Raw Data" xfId="4203" xr:uid="{00000000-0005-0000-0000-00007A130000}"/>
    <cellStyle name="식_평택STP_01_09_27_FinancialModel1108_은행 - 원주기업도시Feasibility11_07_1_기업도시재무모델금융조건반영(11_28)_8xls_원주기업도시 data(정리2)_원주부하계산_Sales_Sales" xfId="6206" xr:uid="{00000000-0005-0000-0000-00007B130000}"/>
    <cellStyle name="식_평택STP_01_09_27_FinancialModel1108_은행 - 원주기업도시Feasibility11_07_1_기업도시재무모델금융조건반영(11_28)_8xls_원주기업도시 data(정리2)_원주부하계산_Sales_Sensitivity" xfId="8209" xr:uid="{00000000-0005-0000-0000-00007C130000}"/>
    <cellStyle name="식_평택STP_01_09_27_FinancialModel1108_은행 - 원주기업도시Feasibility11_07_1_기업도시재무모델금융조건반영(11_28)_8xls_원주기업도시 data(정리2)_원주부하계산_Sensitivity" xfId="8207" xr:uid="{00000000-0005-0000-0000-00007D130000}"/>
    <cellStyle name="식_평택STP_01_09_27_FinancialModel1108_은행 - 원주기업도시Feasibility11_07_1_기업도시재무모델금융조건반영(11_28)_8xls_원주부하계산" xfId="2180" xr:uid="{00000000-0005-0000-0000-00007E130000}"/>
    <cellStyle name="식_평택STP_01_09_27_FinancialModel1108_은행 - 원주기업도시Feasibility11_07_1_기업도시재무모델금융조건반영(11_28)_8xls_원주부하계산_CF" xfId="10213" xr:uid="{00000000-0005-0000-0000-00007F130000}"/>
    <cellStyle name="식_평택STP_01_09_27_FinancialModel1108_은행 - 원주기업도시Feasibility11_07_1_기업도시재무모델금융조건반영(11_28)_8xls_원주부하계산_Raw Data" xfId="2181" xr:uid="{00000000-0005-0000-0000-000080130000}"/>
    <cellStyle name="식_평택STP_01_09_27_FinancialModel1108_은행 - 원주기업도시Feasibility11_07_1_기업도시재무모델금융조건반영(11_28)_8xls_원주부하계산_Raw Data_1" xfId="4204" xr:uid="{00000000-0005-0000-0000-000081130000}"/>
    <cellStyle name="식_평택STP_01_09_27_FinancialModel1108_은행 - 원주기업도시Feasibility11_07_1_기업도시재무모델금융조건반영(11_28)_8xls_원주부하계산_Raw Data_CF" xfId="10214" xr:uid="{00000000-0005-0000-0000-000082130000}"/>
    <cellStyle name="식_평택STP_01_09_27_FinancialModel1108_은행 - 원주기업도시Feasibility11_07_1_기업도시재무모델금융조건반영(11_28)_8xls_원주부하계산_Raw Data_Raw Data" xfId="4205" xr:uid="{00000000-0005-0000-0000-000083130000}"/>
    <cellStyle name="식_평택STP_01_09_27_FinancialModel1108_은행 - 원주기업도시Feasibility11_07_1_기업도시재무모델금융조건반영(11_28)_8xls_원주부하계산_Raw Data_Sales" xfId="6208" xr:uid="{00000000-0005-0000-0000-000084130000}"/>
    <cellStyle name="식_평택STP_01_09_27_FinancialModel1108_은행 - 원주기업도시Feasibility11_07_1_기업도시재무모델금융조건반영(11_28)_8xls_원주부하계산_Raw Data_Sensitivity" xfId="8211" xr:uid="{00000000-0005-0000-0000-000085130000}"/>
    <cellStyle name="식_평택STP_01_09_27_FinancialModel1108_은행 - 원주기업도시Feasibility11_07_1_기업도시재무모델금융조건반영(11_28)_8xls_원주부하계산_Sales" xfId="2182" xr:uid="{00000000-0005-0000-0000-000086130000}"/>
    <cellStyle name="식_평택STP_01_09_27_FinancialModel1108_은행 - 원주기업도시Feasibility11_07_1_기업도시재무모델금융조건반영(11_28)_8xls_원주부하계산_Sales_1" xfId="6207" xr:uid="{00000000-0005-0000-0000-000087130000}"/>
    <cellStyle name="식_평택STP_01_09_27_FinancialModel1108_은행 - 원주기업도시Feasibility11_07_1_기업도시재무모델금융조건반영(11_28)_8xls_원주부하계산_Sales_CF" xfId="10215" xr:uid="{00000000-0005-0000-0000-000088130000}"/>
    <cellStyle name="식_평택STP_01_09_27_FinancialModel1108_은행 - 원주기업도시Feasibility11_07_1_기업도시재무모델금융조건반영(11_28)_8xls_원주부하계산_Sales_Raw Data" xfId="4206" xr:uid="{00000000-0005-0000-0000-000089130000}"/>
    <cellStyle name="식_평택STP_01_09_27_FinancialModel1108_은행 - 원주기업도시Feasibility11_07_1_기업도시재무모델금융조건반영(11_28)_8xls_원주부하계산_Sales_Sales" xfId="6209" xr:uid="{00000000-0005-0000-0000-00008A130000}"/>
    <cellStyle name="식_평택STP_01_09_27_FinancialModel1108_은행 - 원주기업도시Feasibility11_07_1_기업도시재무모델금융조건반영(11_28)_8xls_원주부하계산_Sales_Sensitivity" xfId="8212" xr:uid="{00000000-0005-0000-0000-00008B130000}"/>
    <cellStyle name="식_평택STP_01_09_27_FinancialModel1108_은행 - 원주기업도시Feasibility11_07_1_기업도시재무모델금융조건반영(11_28)_8xls_원주부하계산_Sensitivity" xfId="8210" xr:uid="{00000000-0005-0000-0000-00008C130000}"/>
    <cellStyle name="식_평택STP_01_09_27_FinancialModel1108_은행 - 원주기업도시Feasibility11_07_1_기업도시재무모델예비비추가(11_14)" xfId="2183" xr:uid="{00000000-0005-0000-0000-00008D130000}"/>
    <cellStyle name="식_평택STP_01_09_27_FinancialModel1108_은행 - 원주기업도시Feasibility11_07_1_기업도시재무모델예비비추가(11_14)_CF" xfId="10216" xr:uid="{00000000-0005-0000-0000-00008E130000}"/>
    <cellStyle name="식_평택STP_01_09_27_FinancialModel1108_은행 - 원주기업도시Feasibility11_07_1_기업도시재무모델예비비추가(11_14)_Raw Data" xfId="2184" xr:uid="{00000000-0005-0000-0000-00008F130000}"/>
    <cellStyle name="식_평택STP_01_09_27_FinancialModel1108_은행 - 원주기업도시Feasibility11_07_1_기업도시재무모델예비비추가(11_14)_Raw Data_1" xfId="4207" xr:uid="{00000000-0005-0000-0000-000090130000}"/>
    <cellStyle name="식_평택STP_01_09_27_FinancialModel1108_은행 - 원주기업도시Feasibility11_07_1_기업도시재무모델예비비추가(11_14)_Raw Data_CF" xfId="10217" xr:uid="{00000000-0005-0000-0000-000091130000}"/>
    <cellStyle name="식_평택STP_01_09_27_FinancialModel1108_은행 - 원주기업도시Feasibility11_07_1_기업도시재무모델예비비추가(11_14)_Raw Data_Raw Data" xfId="4208" xr:uid="{00000000-0005-0000-0000-000092130000}"/>
    <cellStyle name="식_평택STP_01_09_27_FinancialModel1108_은행 - 원주기업도시Feasibility11_07_1_기업도시재무모델예비비추가(11_14)_Raw Data_Sales" xfId="6211" xr:uid="{00000000-0005-0000-0000-000093130000}"/>
    <cellStyle name="식_평택STP_01_09_27_FinancialModel1108_은행 - 원주기업도시Feasibility11_07_1_기업도시재무모델예비비추가(11_14)_Raw Data_Sensitivity" xfId="8214" xr:uid="{00000000-0005-0000-0000-000094130000}"/>
    <cellStyle name="식_평택STP_01_09_27_FinancialModel1108_은행 - 원주기업도시Feasibility11_07_1_기업도시재무모델예비비추가(11_14)_Sales" xfId="2185" xr:uid="{00000000-0005-0000-0000-000095130000}"/>
    <cellStyle name="식_평택STP_01_09_27_FinancialModel1108_은행 - 원주기업도시Feasibility11_07_1_기업도시재무모델예비비추가(11_14)_Sales_1" xfId="6210" xr:uid="{00000000-0005-0000-0000-000096130000}"/>
    <cellStyle name="식_평택STP_01_09_27_FinancialModel1108_은행 - 원주기업도시Feasibility11_07_1_기업도시재무모델예비비추가(11_14)_Sales_CF" xfId="10218" xr:uid="{00000000-0005-0000-0000-000097130000}"/>
    <cellStyle name="식_평택STP_01_09_27_FinancialModel1108_은행 - 원주기업도시Feasibility11_07_1_기업도시재무모델예비비추가(11_14)_Sales_Raw Data" xfId="4209" xr:uid="{00000000-0005-0000-0000-000098130000}"/>
    <cellStyle name="식_평택STP_01_09_27_FinancialModel1108_은행 - 원주기업도시Feasibility11_07_1_기업도시재무모델예비비추가(11_14)_Sales_Sales" xfId="6212" xr:uid="{00000000-0005-0000-0000-000099130000}"/>
    <cellStyle name="식_평택STP_01_09_27_FinancialModel1108_은행 - 원주기업도시Feasibility11_07_1_기업도시재무모델예비비추가(11_14)_Sales_Sensitivity" xfId="8215" xr:uid="{00000000-0005-0000-0000-00009A130000}"/>
    <cellStyle name="식_평택STP_01_09_27_FinancialModel1108_은행 - 원주기업도시Feasibility11_07_1_기업도시재무모델예비비추가(11_14)_Sensitivity" xfId="8213" xr:uid="{00000000-0005-0000-0000-00009B130000}"/>
    <cellStyle name="식_평택STP_01_09_27_FinancialModel1108_은행 - 원주기업도시Feasibility11_07_1_기업도시재무모델예비비추가(11_14)_원주기업도시 data(정리2)" xfId="2186" xr:uid="{00000000-0005-0000-0000-00009C130000}"/>
    <cellStyle name="식_평택STP_01_09_27_FinancialModel1108_은행 - 원주기업도시Feasibility11_07_1_기업도시재무모델예비비추가(11_14)_원주기업도시 data(정리2)_CF" xfId="10219" xr:uid="{00000000-0005-0000-0000-00009D130000}"/>
    <cellStyle name="식_평택STP_01_09_27_FinancialModel1108_은행 - 원주기업도시Feasibility11_07_1_기업도시재무모델예비비추가(11_14)_원주기업도시 data(정리2)_Raw Data" xfId="2187" xr:uid="{00000000-0005-0000-0000-00009E130000}"/>
    <cellStyle name="식_평택STP_01_09_27_FinancialModel1108_은행 - 원주기업도시Feasibility11_07_1_기업도시재무모델예비비추가(11_14)_원주기업도시 data(정리2)_Raw Data_1" xfId="4210" xr:uid="{00000000-0005-0000-0000-00009F130000}"/>
    <cellStyle name="식_평택STP_01_09_27_FinancialModel1108_은행 - 원주기업도시Feasibility11_07_1_기업도시재무모델예비비추가(11_14)_원주기업도시 data(정리2)_Raw Data_CF" xfId="10220" xr:uid="{00000000-0005-0000-0000-0000A0130000}"/>
    <cellStyle name="식_평택STP_01_09_27_FinancialModel1108_은행 - 원주기업도시Feasibility11_07_1_기업도시재무모델예비비추가(11_14)_원주기업도시 data(정리2)_Raw Data_Raw Data" xfId="4211" xr:uid="{00000000-0005-0000-0000-0000A1130000}"/>
    <cellStyle name="식_평택STP_01_09_27_FinancialModel1108_은행 - 원주기업도시Feasibility11_07_1_기업도시재무모델예비비추가(11_14)_원주기업도시 data(정리2)_Raw Data_Sales" xfId="6214" xr:uid="{00000000-0005-0000-0000-0000A2130000}"/>
    <cellStyle name="식_평택STP_01_09_27_FinancialModel1108_은행 - 원주기업도시Feasibility11_07_1_기업도시재무모델예비비추가(11_14)_원주기업도시 data(정리2)_Raw Data_Sensitivity" xfId="8217" xr:uid="{00000000-0005-0000-0000-0000A3130000}"/>
    <cellStyle name="식_평택STP_01_09_27_FinancialModel1108_은행 - 원주기업도시Feasibility11_07_1_기업도시재무모델예비비추가(11_14)_원주기업도시 data(정리2)_Sales" xfId="2188" xr:uid="{00000000-0005-0000-0000-0000A4130000}"/>
    <cellStyle name="식_평택STP_01_09_27_FinancialModel1108_은행 - 원주기업도시Feasibility11_07_1_기업도시재무모델예비비추가(11_14)_원주기업도시 data(정리2)_Sales_1" xfId="6213" xr:uid="{00000000-0005-0000-0000-0000A5130000}"/>
    <cellStyle name="식_평택STP_01_09_27_FinancialModel1108_은행 - 원주기업도시Feasibility11_07_1_기업도시재무모델예비비추가(11_14)_원주기업도시 data(정리2)_Sales_CF" xfId="10221" xr:uid="{00000000-0005-0000-0000-0000A6130000}"/>
    <cellStyle name="식_평택STP_01_09_27_FinancialModel1108_은행 - 원주기업도시Feasibility11_07_1_기업도시재무모델예비비추가(11_14)_원주기업도시 data(정리2)_Sales_Raw Data" xfId="4212" xr:uid="{00000000-0005-0000-0000-0000A7130000}"/>
    <cellStyle name="식_평택STP_01_09_27_FinancialModel1108_은행 - 원주기업도시Feasibility11_07_1_기업도시재무모델예비비추가(11_14)_원주기업도시 data(정리2)_Sales_Sales" xfId="6215" xr:uid="{00000000-0005-0000-0000-0000A8130000}"/>
    <cellStyle name="식_평택STP_01_09_27_FinancialModel1108_은행 - 원주기업도시Feasibility11_07_1_기업도시재무모델예비비추가(11_14)_원주기업도시 data(정리2)_Sales_Sensitivity" xfId="8218" xr:uid="{00000000-0005-0000-0000-0000A9130000}"/>
    <cellStyle name="식_평택STP_01_09_27_FinancialModel1108_은행 - 원주기업도시Feasibility11_07_1_기업도시재무모델예비비추가(11_14)_원주기업도시 data(정리2)_Sensitivity" xfId="8216" xr:uid="{00000000-0005-0000-0000-0000AA130000}"/>
    <cellStyle name="식_평택STP_01_09_27_FinancialModel1108_은행 - 원주기업도시Feasibility11_07_1_기업도시재무모델예비비추가(11_14)_원주기업도시 data(정리2)_원주부하계산" xfId="2189" xr:uid="{00000000-0005-0000-0000-0000AB130000}"/>
    <cellStyle name="식_평택STP_01_09_27_FinancialModel1108_은행 - 원주기업도시Feasibility11_07_1_기업도시재무모델예비비추가(11_14)_원주기업도시 data(정리2)_원주부하계산_CF" xfId="10222" xr:uid="{00000000-0005-0000-0000-0000AC130000}"/>
    <cellStyle name="식_평택STP_01_09_27_FinancialModel1108_은행 - 원주기업도시Feasibility11_07_1_기업도시재무모델예비비추가(11_14)_원주기업도시 data(정리2)_원주부하계산_Raw Data" xfId="2190" xr:uid="{00000000-0005-0000-0000-0000AD130000}"/>
    <cellStyle name="식_평택STP_01_09_27_FinancialModel1108_은행 - 원주기업도시Feasibility11_07_1_기업도시재무모델예비비추가(11_14)_원주기업도시 data(정리2)_원주부하계산_Raw Data_1" xfId="4213" xr:uid="{00000000-0005-0000-0000-0000AE130000}"/>
    <cellStyle name="식_평택STP_01_09_27_FinancialModel1108_은행 - 원주기업도시Feasibility11_07_1_기업도시재무모델예비비추가(11_14)_원주기업도시 data(정리2)_원주부하계산_Raw Data_CF" xfId="10223" xr:uid="{00000000-0005-0000-0000-0000AF130000}"/>
    <cellStyle name="식_평택STP_01_09_27_FinancialModel1108_은행 - 원주기업도시Feasibility11_07_1_기업도시재무모델예비비추가(11_14)_원주기업도시 data(정리2)_원주부하계산_Raw Data_Raw Data" xfId="4214" xr:uid="{00000000-0005-0000-0000-0000B0130000}"/>
    <cellStyle name="식_평택STP_01_09_27_FinancialModel1108_은행 - 원주기업도시Feasibility11_07_1_기업도시재무모델예비비추가(11_14)_원주기업도시 data(정리2)_원주부하계산_Raw Data_Sales" xfId="6217" xr:uid="{00000000-0005-0000-0000-0000B1130000}"/>
    <cellStyle name="식_평택STP_01_09_27_FinancialModel1108_은행 - 원주기업도시Feasibility11_07_1_기업도시재무모델예비비추가(11_14)_원주기업도시 data(정리2)_원주부하계산_Raw Data_Sensitivity" xfId="8220" xr:uid="{00000000-0005-0000-0000-0000B2130000}"/>
    <cellStyle name="식_평택STP_01_09_27_FinancialModel1108_은행 - 원주기업도시Feasibility11_07_1_기업도시재무모델예비비추가(11_14)_원주기업도시 data(정리2)_원주부하계산_Sales" xfId="2191" xr:uid="{00000000-0005-0000-0000-0000B3130000}"/>
    <cellStyle name="식_평택STP_01_09_27_FinancialModel1108_은행 - 원주기업도시Feasibility11_07_1_기업도시재무모델예비비추가(11_14)_원주기업도시 data(정리2)_원주부하계산_Sales_1" xfId="6216" xr:uid="{00000000-0005-0000-0000-0000B4130000}"/>
    <cellStyle name="식_평택STP_01_09_27_FinancialModel1108_은행 - 원주기업도시Feasibility11_07_1_기업도시재무모델예비비추가(11_14)_원주기업도시 data(정리2)_원주부하계산_Sales_CF" xfId="10224" xr:uid="{00000000-0005-0000-0000-0000B5130000}"/>
    <cellStyle name="식_평택STP_01_09_27_FinancialModel1108_은행 - 원주기업도시Feasibility11_07_1_기업도시재무모델예비비추가(11_14)_원주기업도시 data(정리2)_원주부하계산_Sales_Raw Data" xfId="4215" xr:uid="{00000000-0005-0000-0000-0000B6130000}"/>
    <cellStyle name="식_평택STP_01_09_27_FinancialModel1108_은행 - 원주기업도시Feasibility11_07_1_기업도시재무모델예비비추가(11_14)_원주기업도시 data(정리2)_원주부하계산_Sales_Sales" xfId="6218" xr:uid="{00000000-0005-0000-0000-0000B7130000}"/>
    <cellStyle name="식_평택STP_01_09_27_FinancialModel1108_은행 - 원주기업도시Feasibility11_07_1_기업도시재무모델예비비추가(11_14)_원주기업도시 data(정리2)_원주부하계산_Sales_Sensitivity" xfId="8221" xr:uid="{00000000-0005-0000-0000-0000B8130000}"/>
    <cellStyle name="식_평택STP_01_09_27_FinancialModel1108_은행 - 원주기업도시Feasibility11_07_1_기업도시재무모델예비비추가(11_14)_원주기업도시 data(정리2)_원주부하계산_Sensitivity" xfId="8219" xr:uid="{00000000-0005-0000-0000-0000B9130000}"/>
    <cellStyle name="식_평택STP_01_09_27_FinancialModel1108_은행 - 원주기업도시Feasibility11_07_1_기업도시재무모델예비비추가(11_14)_원주부하계산" xfId="2192" xr:uid="{00000000-0005-0000-0000-0000BA130000}"/>
    <cellStyle name="식_평택STP_01_09_27_FinancialModel1108_은행 - 원주기업도시Feasibility11_07_1_기업도시재무모델예비비추가(11_14)_원주부하계산_CF" xfId="10225" xr:uid="{00000000-0005-0000-0000-0000BB130000}"/>
    <cellStyle name="식_평택STP_01_09_27_FinancialModel1108_은행 - 원주기업도시Feasibility11_07_1_기업도시재무모델예비비추가(11_14)_원주부하계산_Raw Data" xfId="2193" xr:uid="{00000000-0005-0000-0000-0000BC130000}"/>
    <cellStyle name="식_평택STP_01_09_27_FinancialModel1108_은행 - 원주기업도시Feasibility11_07_1_기업도시재무모델예비비추가(11_14)_원주부하계산_Raw Data_1" xfId="4216" xr:uid="{00000000-0005-0000-0000-0000BD130000}"/>
    <cellStyle name="식_평택STP_01_09_27_FinancialModel1108_은행 - 원주기업도시Feasibility11_07_1_기업도시재무모델예비비추가(11_14)_원주부하계산_Raw Data_CF" xfId="10226" xr:uid="{00000000-0005-0000-0000-0000BE130000}"/>
    <cellStyle name="식_평택STP_01_09_27_FinancialModel1108_은행 - 원주기업도시Feasibility11_07_1_기업도시재무모델예비비추가(11_14)_원주부하계산_Raw Data_Raw Data" xfId="4217" xr:uid="{00000000-0005-0000-0000-0000BF130000}"/>
    <cellStyle name="식_평택STP_01_09_27_FinancialModel1108_은행 - 원주기업도시Feasibility11_07_1_기업도시재무모델예비비추가(11_14)_원주부하계산_Raw Data_Sales" xfId="6220" xr:uid="{00000000-0005-0000-0000-0000C0130000}"/>
    <cellStyle name="식_평택STP_01_09_27_FinancialModel1108_은행 - 원주기업도시Feasibility11_07_1_기업도시재무모델예비비추가(11_14)_원주부하계산_Raw Data_Sensitivity" xfId="8223" xr:uid="{00000000-0005-0000-0000-0000C1130000}"/>
    <cellStyle name="식_평택STP_01_09_27_FinancialModel1108_은행 - 원주기업도시Feasibility11_07_1_기업도시재무모델예비비추가(11_14)_원주부하계산_Sales" xfId="2194" xr:uid="{00000000-0005-0000-0000-0000C2130000}"/>
    <cellStyle name="식_평택STP_01_09_27_FinancialModel1108_은행 - 원주기업도시Feasibility11_07_1_기업도시재무모델예비비추가(11_14)_원주부하계산_Sales_1" xfId="6219" xr:uid="{00000000-0005-0000-0000-0000C3130000}"/>
    <cellStyle name="식_평택STP_01_09_27_FinancialModel1108_은행 - 원주기업도시Feasibility11_07_1_기업도시재무모델예비비추가(11_14)_원주부하계산_Sales_CF" xfId="10227" xr:uid="{00000000-0005-0000-0000-0000C4130000}"/>
    <cellStyle name="식_평택STP_01_09_27_FinancialModel1108_은행 - 원주기업도시Feasibility11_07_1_기업도시재무모델예비비추가(11_14)_원주부하계산_Sales_Raw Data" xfId="4218" xr:uid="{00000000-0005-0000-0000-0000C5130000}"/>
    <cellStyle name="식_평택STP_01_09_27_FinancialModel1108_은행 - 원주기업도시Feasibility11_07_1_기업도시재무모델예비비추가(11_14)_원주부하계산_Sales_Sales" xfId="6221" xr:uid="{00000000-0005-0000-0000-0000C6130000}"/>
    <cellStyle name="식_평택STP_01_09_27_FinancialModel1108_은행 - 원주기업도시Feasibility11_07_1_기업도시재무모델예비비추가(11_14)_원주부하계산_Sales_Sensitivity" xfId="8224" xr:uid="{00000000-0005-0000-0000-0000C7130000}"/>
    <cellStyle name="식_평택STP_01_09_27_FinancialModel1108_은행 - 원주기업도시Feasibility11_07_1_기업도시재무모델예비비추가(11_14)_원주부하계산_Sensitivity" xfId="8222" xr:uid="{00000000-0005-0000-0000-0000C8130000}"/>
    <cellStyle name="식_평택STP_01_09_27_FinancialModel1108_은행 - 원주기업도시Feasibility11_07_1_기업도시토지단가조정(01_28)(1)" xfId="2195" xr:uid="{00000000-0005-0000-0000-0000C9130000}"/>
    <cellStyle name="식_평택STP_01_09_27_FinancialModel1108_은행 - 원주기업도시Feasibility11_07_1_기업도시토지단가조정(01_28)(1)_CF" xfId="10228" xr:uid="{00000000-0005-0000-0000-0000CA130000}"/>
    <cellStyle name="식_평택STP_01_09_27_FinancialModel1108_은행 - 원주기업도시Feasibility11_07_1_기업도시토지단가조정(01_28)(1)_Raw Data" xfId="2196" xr:uid="{00000000-0005-0000-0000-0000CB130000}"/>
    <cellStyle name="식_평택STP_01_09_27_FinancialModel1108_은행 - 원주기업도시Feasibility11_07_1_기업도시토지단가조정(01_28)(1)_Raw Data_1" xfId="4219" xr:uid="{00000000-0005-0000-0000-0000CC130000}"/>
    <cellStyle name="식_평택STP_01_09_27_FinancialModel1108_은행 - 원주기업도시Feasibility11_07_1_기업도시토지단가조정(01_28)(1)_Raw Data_CF" xfId="10229" xr:uid="{00000000-0005-0000-0000-0000CD130000}"/>
    <cellStyle name="식_평택STP_01_09_27_FinancialModel1108_은행 - 원주기업도시Feasibility11_07_1_기업도시토지단가조정(01_28)(1)_Raw Data_Raw Data" xfId="4220" xr:uid="{00000000-0005-0000-0000-0000CE130000}"/>
    <cellStyle name="식_평택STP_01_09_27_FinancialModel1108_은행 - 원주기업도시Feasibility11_07_1_기업도시토지단가조정(01_28)(1)_Raw Data_Sales" xfId="6223" xr:uid="{00000000-0005-0000-0000-0000CF130000}"/>
    <cellStyle name="식_평택STP_01_09_27_FinancialModel1108_은행 - 원주기업도시Feasibility11_07_1_기업도시토지단가조정(01_28)(1)_Raw Data_Sensitivity" xfId="8226" xr:uid="{00000000-0005-0000-0000-0000D0130000}"/>
    <cellStyle name="식_평택STP_01_09_27_FinancialModel1108_은행 - 원주기업도시Feasibility11_07_1_기업도시토지단가조정(01_28)(1)_Sales" xfId="2197" xr:uid="{00000000-0005-0000-0000-0000D1130000}"/>
    <cellStyle name="식_평택STP_01_09_27_FinancialModel1108_은행 - 원주기업도시Feasibility11_07_1_기업도시토지단가조정(01_28)(1)_Sales_1" xfId="6222" xr:uid="{00000000-0005-0000-0000-0000D2130000}"/>
    <cellStyle name="식_평택STP_01_09_27_FinancialModel1108_은행 - 원주기업도시Feasibility11_07_1_기업도시토지단가조정(01_28)(1)_Sales_CF" xfId="10230" xr:uid="{00000000-0005-0000-0000-0000D3130000}"/>
    <cellStyle name="식_평택STP_01_09_27_FinancialModel1108_은행 - 원주기업도시Feasibility11_07_1_기업도시토지단가조정(01_28)(1)_Sales_Raw Data" xfId="4221" xr:uid="{00000000-0005-0000-0000-0000D4130000}"/>
    <cellStyle name="식_평택STP_01_09_27_FinancialModel1108_은행 - 원주기업도시Feasibility11_07_1_기업도시토지단가조정(01_28)(1)_Sales_Sales" xfId="6224" xr:uid="{00000000-0005-0000-0000-0000D5130000}"/>
    <cellStyle name="식_평택STP_01_09_27_FinancialModel1108_은행 - 원주기업도시Feasibility11_07_1_기업도시토지단가조정(01_28)(1)_Sales_Sensitivity" xfId="8227" xr:uid="{00000000-0005-0000-0000-0000D6130000}"/>
    <cellStyle name="식_평택STP_01_09_27_FinancialModel1108_은행 - 원주기업도시Feasibility11_07_1_기업도시토지단가조정(01_28)(1)_Sensitivity" xfId="8225" xr:uid="{00000000-0005-0000-0000-0000D7130000}"/>
    <cellStyle name="식_평택STP_01_09_27_FinancialModel1108_은행 - 원주기업도시Feasibility11_07_1_기업도시토지단가조정(01_28)(1)_원주기업도시 data(정리2)" xfId="2198" xr:uid="{00000000-0005-0000-0000-0000D8130000}"/>
    <cellStyle name="식_평택STP_01_09_27_FinancialModel1108_은행 - 원주기업도시Feasibility11_07_1_기업도시토지단가조정(01_28)(1)_원주기업도시 data(정리2)_CF" xfId="10231" xr:uid="{00000000-0005-0000-0000-0000D9130000}"/>
    <cellStyle name="식_평택STP_01_09_27_FinancialModel1108_은행 - 원주기업도시Feasibility11_07_1_기업도시토지단가조정(01_28)(1)_원주기업도시 data(정리2)_Raw Data" xfId="2199" xr:uid="{00000000-0005-0000-0000-0000DA130000}"/>
    <cellStyle name="식_평택STP_01_09_27_FinancialModel1108_은행 - 원주기업도시Feasibility11_07_1_기업도시토지단가조정(01_28)(1)_원주기업도시 data(정리2)_Raw Data_1" xfId="4222" xr:uid="{00000000-0005-0000-0000-0000DB130000}"/>
    <cellStyle name="식_평택STP_01_09_27_FinancialModel1108_은행 - 원주기업도시Feasibility11_07_1_기업도시토지단가조정(01_28)(1)_원주기업도시 data(정리2)_Raw Data_CF" xfId="10232" xr:uid="{00000000-0005-0000-0000-0000DC130000}"/>
    <cellStyle name="식_평택STP_01_09_27_FinancialModel1108_은행 - 원주기업도시Feasibility11_07_1_기업도시토지단가조정(01_28)(1)_원주기업도시 data(정리2)_Raw Data_Raw Data" xfId="4223" xr:uid="{00000000-0005-0000-0000-0000DD130000}"/>
    <cellStyle name="식_평택STP_01_09_27_FinancialModel1108_은행 - 원주기업도시Feasibility11_07_1_기업도시토지단가조정(01_28)(1)_원주기업도시 data(정리2)_Raw Data_Sales" xfId="6226" xr:uid="{00000000-0005-0000-0000-0000DE130000}"/>
    <cellStyle name="식_평택STP_01_09_27_FinancialModel1108_은행 - 원주기업도시Feasibility11_07_1_기업도시토지단가조정(01_28)(1)_원주기업도시 data(정리2)_Raw Data_Sensitivity" xfId="8229" xr:uid="{00000000-0005-0000-0000-0000DF130000}"/>
    <cellStyle name="식_평택STP_01_09_27_FinancialModel1108_은행 - 원주기업도시Feasibility11_07_1_기업도시토지단가조정(01_28)(1)_원주기업도시 data(정리2)_Sales" xfId="2200" xr:uid="{00000000-0005-0000-0000-0000E0130000}"/>
    <cellStyle name="식_평택STP_01_09_27_FinancialModel1108_은행 - 원주기업도시Feasibility11_07_1_기업도시토지단가조정(01_28)(1)_원주기업도시 data(정리2)_Sales_1" xfId="6225" xr:uid="{00000000-0005-0000-0000-0000E1130000}"/>
    <cellStyle name="식_평택STP_01_09_27_FinancialModel1108_은행 - 원주기업도시Feasibility11_07_1_기업도시토지단가조정(01_28)(1)_원주기업도시 data(정리2)_Sales_CF" xfId="10233" xr:uid="{00000000-0005-0000-0000-0000E2130000}"/>
    <cellStyle name="식_평택STP_01_09_27_FinancialModel1108_은행 - 원주기업도시Feasibility11_07_1_기업도시토지단가조정(01_28)(1)_원주기업도시 data(정리2)_Sales_Raw Data" xfId="4224" xr:uid="{00000000-0005-0000-0000-0000E3130000}"/>
    <cellStyle name="식_평택STP_01_09_27_FinancialModel1108_은행 - 원주기업도시Feasibility11_07_1_기업도시토지단가조정(01_28)(1)_원주기업도시 data(정리2)_Sales_Sales" xfId="6227" xr:uid="{00000000-0005-0000-0000-0000E4130000}"/>
    <cellStyle name="식_평택STP_01_09_27_FinancialModel1108_은행 - 원주기업도시Feasibility11_07_1_기업도시토지단가조정(01_28)(1)_원주기업도시 data(정리2)_Sales_Sensitivity" xfId="8230" xr:uid="{00000000-0005-0000-0000-0000E5130000}"/>
    <cellStyle name="식_평택STP_01_09_27_FinancialModel1108_은행 - 원주기업도시Feasibility11_07_1_기업도시토지단가조정(01_28)(1)_원주기업도시 data(정리2)_Sensitivity" xfId="8228" xr:uid="{00000000-0005-0000-0000-0000E6130000}"/>
    <cellStyle name="식_평택STP_01_09_27_FinancialModel1108_은행 - 원주기업도시Feasibility11_07_1_기업도시토지단가조정(01_28)(1)_원주기업도시 data(정리2)_원주부하계산" xfId="2201" xr:uid="{00000000-0005-0000-0000-0000E7130000}"/>
    <cellStyle name="식_평택STP_01_09_27_FinancialModel1108_은행 - 원주기업도시Feasibility11_07_1_기업도시토지단가조정(01_28)(1)_원주기업도시 data(정리2)_원주부하계산_CF" xfId="10234" xr:uid="{00000000-0005-0000-0000-0000E8130000}"/>
    <cellStyle name="식_평택STP_01_09_27_FinancialModel1108_은행 - 원주기업도시Feasibility11_07_1_기업도시토지단가조정(01_28)(1)_원주기업도시 data(정리2)_원주부하계산_Raw Data" xfId="2202" xr:uid="{00000000-0005-0000-0000-0000E9130000}"/>
    <cellStyle name="식_평택STP_01_09_27_FinancialModel1108_은행 - 원주기업도시Feasibility11_07_1_기업도시토지단가조정(01_28)(1)_원주기업도시 data(정리2)_원주부하계산_Raw Data_1" xfId="4225" xr:uid="{00000000-0005-0000-0000-0000EA130000}"/>
    <cellStyle name="식_평택STP_01_09_27_FinancialModel1108_은행 - 원주기업도시Feasibility11_07_1_기업도시토지단가조정(01_28)(1)_원주기업도시 data(정리2)_원주부하계산_Raw Data_CF" xfId="10235" xr:uid="{00000000-0005-0000-0000-0000EB130000}"/>
    <cellStyle name="식_평택STP_01_09_27_FinancialModel1108_은행 - 원주기업도시Feasibility11_07_1_기업도시토지단가조정(01_28)(1)_원주기업도시 data(정리2)_원주부하계산_Raw Data_Raw Data" xfId="4226" xr:uid="{00000000-0005-0000-0000-0000EC130000}"/>
    <cellStyle name="식_평택STP_01_09_27_FinancialModel1108_은행 - 원주기업도시Feasibility11_07_1_기업도시토지단가조정(01_28)(1)_원주기업도시 data(정리2)_원주부하계산_Raw Data_Sales" xfId="6229" xr:uid="{00000000-0005-0000-0000-0000ED130000}"/>
    <cellStyle name="식_평택STP_01_09_27_FinancialModel1108_은행 - 원주기업도시Feasibility11_07_1_기업도시토지단가조정(01_28)(1)_원주기업도시 data(정리2)_원주부하계산_Raw Data_Sensitivity" xfId="8232" xr:uid="{00000000-0005-0000-0000-0000EE130000}"/>
    <cellStyle name="식_평택STP_01_09_27_FinancialModel1108_은행 - 원주기업도시Feasibility11_07_1_기업도시토지단가조정(01_28)(1)_원주기업도시 data(정리2)_원주부하계산_Sales" xfId="2203" xr:uid="{00000000-0005-0000-0000-0000EF130000}"/>
    <cellStyle name="식_평택STP_01_09_27_FinancialModel1108_은행 - 원주기업도시Feasibility11_07_1_기업도시토지단가조정(01_28)(1)_원주기업도시 data(정리2)_원주부하계산_Sales_1" xfId="6228" xr:uid="{00000000-0005-0000-0000-0000F0130000}"/>
    <cellStyle name="식_평택STP_01_09_27_FinancialModel1108_은행 - 원주기업도시Feasibility11_07_1_기업도시토지단가조정(01_28)(1)_원주기업도시 data(정리2)_원주부하계산_Sales_CF" xfId="10236" xr:uid="{00000000-0005-0000-0000-0000F1130000}"/>
    <cellStyle name="식_평택STP_01_09_27_FinancialModel1108_은행 - 원주기업도시Feasibility11_07_1_기업도시토지단가조정(01_28)(1)_원주기업도시 data(정리2)_원주부하계산_Sales_Raw Data" xfId="4227" xr:uid="{00000000-0005-0000-0000-0000F2130000}"/>
    <cellStyle name="식_평택STP_01_09_27_FinancialModel1108_은행 - 원주기업도시Feasibility11_07_1_기업도시토지단가조정(01_28)(1)_원주기업도시 data(정리2)_원주부하계산_Sales_Sales" xfId="6230" xr:uid="{00000000-0005-0000-0000-0000F3130000}"/>
    <cellStyle name="식_평택STP_01_09_27_FinancialModel1108_은행 - 원주기업도시Feasibility11_07_1_기업도시토지단가조정(01_28)(1)_원주기업도시 data(정리2)_원주부하계산_Sales_Sensitivity" xfId="8233" xr:uid="{00000000-0005-0000-0000-0000F4130000}"/>
    <cellStyle name="식_평택STP_01_09_27_FinancialModel1108_은행 - 원주기업도시Feasibility11_07_1_기업도시토지단가조정(01_28)(1)_원주기업도시 data(정리2)_원주부하계산_Sensitivity" xfId="8231" xr:uid="{00000000-0005-0000-0000-0000F5130000}"/>
    <cellStyle name="식_평택STP_01_09_27_FinancialModel1108_은행 - 원주기업도시Feasibility11_07_1_기업도시토지단가조정(01_28)(1)_원주부하계산" xfId="2204" xr:uid="{00000000-0005-0000-0000-0000F6130000}"/>
    <cellStyle name="식_평택STP_01_09_27_FinancialModel1108_은행 - 원주기업도시Feasibility11_07_1_기업도시토지단가조정(01_28)(1)_원주부하계산_CF" xfId="10237" xr:uid="{00000000-0005-0000-0000-0000F7130000}"/>
    <cellStyle name="식_평택STP_01_09_27_FinancialModel1108_은행 - 원주기업도시Feasibility11_07_1_기업도시토지단가조정(01_28)(1)_원주부하계산_Raw Data" xfId="2205" xr:uid="{00000000-0005-0000-0000-0000F8130000}"/>
    <cellStyle name="식_평택STP_01_09_27_FinancialModel1108_은행 - 원주기업도시Feasibility11_07_1_기업도시토지단가조정(01_28)(1)_원주부하계산_Raw Data_1" xfId="4228" xr:uid="{00000000-0005-0000-0000-0000F9130000}"/>
    <cellStyle name="식_평택STP_01_09_27_FinancialModel1108_은행 - 원주기업도시Feasibility11_07_1_기업도시토지단가조정(01_28)(1)_원주부하계산_Raw Data_CF" xfId="10238" xr:uid="{00000000-0005-0000-0000-0000FA130000}"/>
    <cellStyle name="식_평택STP_01_09_27_FinancialModel1108_은행 - 원주기업도시Feasibility11_07_1_기업도시토지단가조정(01_28)(1)_원주부하계산_Raw Data_Raw Data" xfId="4229" xr:uid="{00000000-0005-0000-0000-0000FB130000}"/>
    <cellStyle name="식_평택STP_01_09_27_FinancialModel1108_은행 - 원주기업도시Feasibility11_07_1_기업도시토지단가조정(01_28)(1)_원주부하계산_Raw Data_Sales" xfId="6232" xr:uid="{00000000-0005-0000-0000-0000FC130000}"/>
    <cellStyle name="식_평택STP_01_09_27_FinancialModel1108_은행 - 원주기업도시Feasibility11_07_1_기업도시토지단가조정(01_28)(1)_원주부하계산_Raw Data_Sensitivity" xfId="8235" xr:uid="{00000000-0005-0000-0000-0000FD130000}"/>
    <cellStyle name="식_평택STP_01_09_27_FinancialModel1108_은행 - 원주기업도시Feasibility11_07_1_기업도시토지단가조정(01_28)(1)_원주부하계산_Sales" xfId="2206" xr:uid="{00000000-0005-0000-0000-0000FE130000}"/>
    <cellStyle name="식_평택STP_01_09_27_FinancialModel1108_은행 - 원주기업도시Feasibility11_07_1_기업도시토지단가조정(01_28)(1)_원주부하계산_Sales_1" xfId="6231" xr:uid="{00000000-0005-0000-0000-0000FF130000}"/>
    <cellStyle name="식_평택STP_01_09_27_FinancialModel1108_은행 - 원주기업도시Feasibility11_07_1_기업도시토지단가조정(01_28)(1)_원주부하계산_Sales_CF" xfId="10239" xr:uid="{00000000-0005-0000-0000-000000140000}"/>
    <cellStyle name="식_평택STP_01_09_27_FinancialModel1108_은행 - 원주기업도시Feasibility11_07_1_기업도시토지단가조정(01_28)(1)_원주부하계산_Sales_Raw Data" xfId="4230" xr:uid="{00000000-0005-0000-0000-000001140000}"/>
    <cellStyle name="식_평택STP_01_09_27_FinancialModel1108_은행 - 원주기업도시Feasibility11_07_1_기업도시토지단가조정(01_28)(1)_원주부하계산_Sales_Sales" xfId="6233" xr:uid="{00000000-0005-0000-0000-000002140000}"/>
    <cellStyle name="식_평택STP_01_09_27_FinancialModel1108_은행 - 원주기업도시Feasibility11_07_1_기업도시토지단가조정(01_28)(1)_원주부하계산_Sales_Sensitivity" xfId="8236" xr:uid="{00000000-0005-0000-0000-000003140000}"/>
    <cellStyle name="식_평택STP_01_09_27_FinancialModel1108_은행 - 원주기업도시Feasibility11_07_1_기업도시토지단가조정(01_28)(1)_원주부하계산_Sensitivity" xfId="8234" xr:uid="{00000000-0005-0000-0000-000004140000}"/>
    <cellStyle name="식_평택STP_01_09_27_FinancialModel1108_은행 - 원주기업도시Feasibility11_07_1_사업성분석기초자료(070129)" xfId="2207" xr:uid="{00000000-0005-0000-0000-000005140000}"/>
    <cellStyle name="식_평택STP_01_09_27_FinancialModel1108_은행 - 원주기업도시Feasibility11_07_1_사업성분석기초자료(070129)_CF" xfId="10240" xr:uid="{00000000-0005-0000-0000-000006140000}"/>
    <cellStyle name="식_평택STP_01_09_27_FinancialModel1108_은행 - 원주기업도시Feasibility11_07_1_사업성분석기초자료(070129)_Raw Data" xfId="2208" xr:uid="{00000000-0005-0000-0000-000007140000}"/>
    <cellStyle name="식_평택STP_01_09_27_FinancialModel1108_은행 - 원주기업도시Feasibility11_07_1_사업성분석기초자료(070129)_Raw Data_1" xfId="4231" xr:uid="{00000000-0005-0000-0000-000008140000}"/>
    <cellStyle name="식_평택STP_01_09_27_FinancialModel1108_은행 - 원주기업도시Feasibility11_07_1_사업성분석기초자료(070129)_Raw Data_CF" xfId="10241" xr:uid="{00000000-0005-0000-0000-000009140000}"/>
    <cellStyle name="식_평택STP_01_09_27_FinancialModel1108_은행 - 원주기업도시Feasibility11_07_1_사업성분석기초자료(070129)_Raw Data_Raw Data" xfId="4232" xr:uid="{00000000-0005-0000-0000-00000A140000}"/>
    <cellStyle name="식_평택STP_01_09_27_FinancialModel1108_은행 - 원주기업도시Feasibility11_07_1_사업성분석기초자료(070129)_Raw Data_Sales" xfId="6235" xr:uid="{00000000-0005-0000-0000-00000B140000}"/>
    <cellStyle name="식_평택STP_01_09_27_FinancialModel1108_은행 - 원주기업도시Feasibility11_07_1_사업성분석기초자료(070129)_Raw Data_Sensitivity" xfId="8238" xr:uid="{00000000-0005-0000-0000-00000C140000}"/>
    <cellStyle name="식_평택STP_01_09_27_FinancialModel1108_은행 - 원주기업도시Feasibility11_07_1_사업성분석기초자료(070129)_Sales" xfId="2209" xr:uid="{00000000-0005-0000-0000-00000D140000}"/>
    <cellStyle name="식_평택STP_01_09_27_FinancialModel1108_은행 - 원주기업도시Feasibility11_07_1_사업성분석기초자료(070129)_Sales_1" xfId="6234" xr:uid="{00000000-0005-0000-0000-00000E140000}"/>
    <cellStyle name="식_평택STP_01_09_27_FinancialModel1108_은행 - 원주기업도시Feasibility11_07_1_사업성분석기초자료(070129)_Sales_CF" xfId="10242" xr:uid="{00000000-0005-0000-0000-00000F140000}"/>
    <cellStyle name="식_평택STP_01_09_27_FinancialModel1108_은행 - 원주기업도시Feasibility11_07_1_사업성분석기초자료(070129)_Sales_Raw Data" xfId="4233" xr:uid="{00000000-0005-0000-0000-000010140000}"/>
    <cellStyle name="식_평택STP_01_09_27_FinancialModel1108_은행 - 원주기업도시Feasibility11_07_1_사업성분석기초자료(070129)_Sales_Sales" xfId="6236" xr:uid="{00000000-0005-0000-0000-000011140000}"/>
    <cellStyle name="식_평택STP_01_09_27_FinancialModel1108_은행 - 원주기업도시Feasibility11_07_1_사업성분석기초자료(070129)_Sales_Sensitivity" xfId="8239" xr:uid="{00000000-0005-0000-0000-000012140000}"/>
    <cellStyle name="식_평택STP_01_09_27_FinancialModel1108_은행 - 원주기업도시Feasibility11_07_1_사업성분석기초자료(070129)_Sensitivity" xfId="8237" xr:uid="{00000000-0005-0000-0000-000013140000}"/>
    <cellStyle name="식_평택STP_01_09_27_FinancialModel1108_은행 - 원주기업도시Feasibility11_07_1_사업성분석기초자료(070129)_원주기업도시 data(정리2)" xfId="2210" xr:uid="{00000000-0005-0000-0000-000014140000}"/>
    <cellStyle name="식_평택STP_01_09_27_FinancialModel1108_은행 - 원주기업도시Feasibility11_07_1_사업성분석기초자료(070129)_원주기업도시 data(정리2)_CF" xfId="10243" xr:uid="{00000000-0005-0000-0000-000015140000}"/>
    <cellStyle name="식_평택STP_01_09_27_FinancialModel1108_은행 - 원주기업도시Feasibility11_07_1_사업성분석기초자료(070129)_원주기업도시 data(정리2)_Raw Data" xfId="2211" xr:uid="{00000000-0005-0000-0000-000016140000}"/>
    <cellStyle name="식_평택STP_01_09_27_FinancialModel1108_은행 - 원주기업도시Feasibility11_07_1_사업성분석기초자료(070129)_원주기업도시 data(정리2)_Raw Data_1" xfId="4234" xr:uid="{00000000-0005-0000-0000-000017140000}"/>
    <cellStyle name="식_평택STP_01_09_27_FinancialModel1108_은행 - 원주기업도시Feasibility11_07_1_사업성분석기초자료(070129)_원주기업도시 data(정리2)_Raw Data_CF" xfId="10244" xr:uid="{00000000-0005-0000-0000-000018140000}"/>
    <cellStyle name="식_평택STP_01_09_27_FinancialModel1108_은행 - 원주기업도시Feasibility11_07_1_사업성분석기초자료(070129)_원주기업도시 data(정리2)_Raw Data_Raw Data" xfId="4235" xr:uid="{00000000-0005-0000-0000-000019140000}"/>
    <cellStyle name="식_평택STP_01_09_27_FinancialModel1108_은행 - 원주기업도시Feasibility11_07_1_사업성분석기초자료(070129)_원주기업도시 data(정리2)_Raw Data_Sales" xfId="6238" xr:uid="{00000000-0005-0000-0000-00001A140000}"/>
    <cellStyle name="식_평택STP_01_09_27_FinancialModel1108_은행 - 원주기업도시Feasibility11_07_1_사업성분석기초자료(070129)_원주기업도시 data(정리2)_Raw Data_Sensitivity" xfId="8241" xr:uid="{00000000-0005-0000-0000-00001B140000}"/>
    <cellStyle name="식_평택STP_01_09_27_FinancialModel1108_은행 - 원주기업도시Feasibility11_07_1_사업성분석기초자료(070129)_원주기업도시 data(정리2)_Sales" xfId="2212" xr:uid="{00000000-0005-0000-0000-00001C140000}"/>
    <cellStyle name="식_평택STP_01_09_27_FinancialModel1108_은행 - 원주기업도시Feasibility11_07_1_사업성분석기초자료(070129)_원주기업도시 data(정리2)_Sales_1" xfId="6237" xr:uid="{00000000-0005-0000-0000-00001D140000}"/>
    <cellStyle name="식_평택STP_01_09_27_FinancialModel1108_은행 - 원주기업도시Feasibility11_07_1_사업성분석기초자료(070129)_원주기업도시 data(정리2)_Sales_CF" xfId="10245" xr:uid="{00000000-0005-0000-0000-00001E140000}"/>
    <cellStyle name="식_평택STP_01_09_27_FinancialModel1108_은행 - 원주기업도시Feasibility11_07_1_사업성분석기초자료(070129)_원주기업도시 data(정리2)_Sales_Raw Data" xfId="4236" xr:uid="{00000000-0005-0000-0000-00001F140000}"/>
    <cellStyle name="식_평택STP_01_09_27_FinancialModel1108_은행 - 원주기업도시Feasibility11_07_1_사업성분석기초자료(070129)_원주기업도시 data(정리2)_Sales_Sales" xfId="6239" xr:uid="{00000000-0005-0000-0000-000020140000}"/>
    <cellStyle name="식_평택STP_01_09_27_FinancialModel1108_은행 - 원주기업도시Feasibility11_07_1_사업성분석기초자료(070129)_원주기업도시 data(정리2)_Sales_Sensitivity" xfId="8242" xr:uid="{00000000-0005-0000-0000-000021140000}"/>
    <cellStyle name="식_평택STP_01_09_27_FinancialModel1108_은행 - 원주기업도시Feasibility11_07_1_사업성분석기초자료(070129)_원주기업도시 data(정리2)_Sensitivity" xfId="8240" xr:uid="{00000000-0005-0000-0000-000022140000}"/>
    <cellStyle name="식_평택STP_01_09_27_FinancialModel1108_은행 - 원주기업도시Feasibility11_07_1_사업성분석기초자료(070129)_원주기업도시 data(정리2)_원주부하계산" xfId="2213" xr:uid="{00000000-0005-0000-0000-000023140000}"/>
    <cellStyle name="식_평택STP_01_09_27_FinancialModel1108_은행 - 원주기업도시Feasibility11_07_1_사업성분석기초자료(070129)_원주기업도시 data(정리2)_원주부하계산_CF" xfId="10246" xr:uid="{00000000-0005-0000-0000-000024140000}"/>
    <cellStyle name="식_평택STP_01_09_27_FinancialModel1108_은행 - 원주기업도시Feasibility11_07_1_사업성분석기초자료(070129)_원주기업도시 data(정리2)_원주부하계산_Raw Data" xfId="2214" xr:uid="{00000000-0005-0000-0000-000025140000}"/>
    <cellStyle name="식_평택STP_01_09_27_FinancialModel1108_은행 - 원주기업도시Feasibility11_07_1_사업성분석기초자료(070129)_원주기업도시 data(정리2)_원주부하계산_Raw Data_1" xfId="4237" xr:uid="{00000000-0005-0000-0000-000026140000}"/>
    <cellStyle name="식_평택STP_01_09_27_FinancialModel1108_은행 - 원주기업도시Feasibility11_07_1_사업성분석기초자료(070129)_원주기업도시 data(정리2)_원주부하계산_Raw Data_CF" xfId="10247" xr:uid="{00000000-0005-0000-0000-000027140000}"/>
    <cellStyle name="식_평택STP_01_09_27_FinancialModel1108_은행 - 원주기업도시Feasibility11_07_1_사업성분석기초자료(070129)_원주기업도시 data(정리2)_원주부하계산_Raw Data_Raw Data" xfId="4238" xr:uid="{00000000-0005-0000-0000-000028140000}"/>
    <cellStyle name="식_평택STP_01_09_27_FinancialModel1108_은행 - 원주기업도시Feasibility11_07_1_사업성분석기초자료(070129)_원주기업도시 data(정리2)_원주부하계산_Raw Data_Sales" xfId="6241" xr:uid="{00000000-0005-0000-0000-000029140000}"/>
    <cellStyle name="식_평택STP_01_09_27_FinancialModel1108_은행 - 원주기업도시Feasibility11_07_1_사업성분석기초자료(070129)_원주기업도시 data(정리2)_원주부하계산_Raw Data_Sensitivity" xfId="8244" xr:uid="{00000000-0005-0000-0000-00002A140000}"/>
    <cellStyle name="식_평택STP_01_09_27_FinancialModel1108_은행 - 원주기업도시Feasibility11_07_1_사업성분석기초자료(070129)_원주기업도시 data(정리2)_원주부하계산_Sales" xfId="2215" xr:uid="{00000000-0005-0000-0000-00002B140000}"/>
    <cellStyle name="식_평택STP_01_09_27_FinancialModel1108_은행 - 원주기업도시Feasibility11_07_1_사업성분석기초자료(070129)_원주기업도시 data(정리2)_원주부하계산_Sales_1" xfId="6240" xr:uid="{00000000-0005-0000-0000-00002C140000}"/>
    <cellStyle name="식_평택STP_01_09_27_FinancialModel1108_은행 - 원주기업도시Feasibility11_07_1_사업성분석기초자료(070129)_원주기업도시 data(정리2)_원주부하계산_Sales_CF" xfId="10248" xr:uid="{00000000-0005-0000-0000-00002D140000}"/>
    <cellStyle name="식_평택STP_01_09_27_FinancialModel1108_은행 - 원주기업도시Feasibility11_07_1_사업성분석기초자료(070129)_원주기업도시 data(정리2)_원주부하계산_Sales_Raw Data" xfId="4239" xr:uid="{00000000-0005-0000-0000-00002E140000}"/>
    <cellStyle name="식_평택STP_01_09_27_FinancialModel1108_은행 - 원주기업도시Feasibility11_07_1_사업성분석기초자료(070129)_원주기업도시 data(정리2)_원주부하계산_Sales_Sales" xfId="6242" xr:uid="{00000000-0005-0000-0000-00002F140000}"/>
    <cellStyle name="식_평택STP_01_09_27_FinancialModel1108_은행 - 원주기업도시Feasibility11_07_1_사업성분석기초자료(070129)_원주기업도시 data(정리2)_원주부하계산_Sales_Sensitivity" xfId="8245" xr:uid="{00000000-0005-0000-0000-000030140000}"/>
    <cellStyle name="식_평택STP_01_09_27_FinancialModel1108_은행 - 원주기업도시Feasibility11_07_1_사업성분석기초자료(070129)_원주기업도시 data(정리2)_원주부하계산_Sensitivity" xfId="8243" xr:uid="{00000000-0005-0000-0000-000031140000}"/>
    <cellStyle name="식_평택STP_01_09_27_FinancialModel1108_은행 - 원주기업도시Feasibility11_07_1_사업성분석기초자료(070129)_원주부하계산" xfId="2216" xr:uid="{00000000-0005-0000-0000-000032140000}"/>
    <cellStyle name="식_평택STP_01_09_27_FinancialModel1108_은행 - 원주기업도시Feasibility11_07_1_사업성분석기초자료(070129)_원주부하계산_CF" xfId="10249" xr:uid="{00000000-0005-0000-0000-000033140000}"/>
    <cellStyle name="식_평택STP_01_09_27_FinancialModel1108_은행 - 원주기업도시Feasibility11_07_1_사업성분석기초자료(070129)_원주부하계산_Raw Data" xfId="2217" xr:uid="{00000000-0005-0000-0000-000034140000}"/>
    <cellStyle name="식_평택STP_01_09_27_FinancialModel1108_은행 - 원주기업도시Feasibility11_07_1_사업성분석기초자료(070129)_원주부하계산_Raw Data_1" xfId="4240" xr:uid="{00000000-0005-0000-0000-000035140000}"/>
    <cellStyle name="식_평택STP_01_09_27_FinancialModel1108_은행 - 원주기업도시Feasibility11_07_1_사업성분석기초자료(070129)_원주부하계산_Raw Data_CF" xfId="10250" xr:uid="{00000000-0005-0000-0000-000036140000}"/>
    <cellStyle name="식_평택STP_01_09_27_FinancialModel1108_은행 - 원주기업도시Feasibility11_07_1_사업성분석기초자료(070129)_원주부하계산_Raw Data_Raw Data" xfId="4241" xr:uid="{00000000-0005-0000-0000-000037140000}"/>
    <cellStyle name="식_평택STP_01_09_27_FinancialModel1108_은행 - 원주기업도시Feasibility11_07_1_사업성분석기초자료(070129)_원주부하계산_Raw Data_Sales" xfId="6244" xr:uid="{00000000-0005-0000-0000-000038140000}"/>
    <cellStyle name="식_평택STP_01_09_27_FinancialModel1108_은행 - 원주기업도시Feasibility11_07_1_사업성분석기초자료(070129)_원주부하계산_Raw Data_Sensitivity" xfId="8247" xr:uid="{00000000-0005-0000-0000-000039140000}"/>
    <cellStyle name="식_평택STP_01_09_27_FinancialModel1108_은행 - 원주기업도시Feasibility11_07_1_사업성분석기초자료(070129)_원주부하계산_Sales" xfId="2218" xr:uid="{00000000-0005-0000-0000-00003A140000}"/>
    <cellStyle name="식_평택STP_01_09_27_FinancialModel1108_은행 - 원주기업도시Feasibility11_07_1_사업성분석기초자료(070129)_원주부하계산_Sales_1" xfId="6243" xr:uid="{00000000-0005-0000-0000-00003B140000}"/>
    <cellStyle name="식_평택STP_01_09_27_FinancialModel1108_은행 - 원주기업도시Feasibility11_07_1_사업성분석기초자료(070129)_원주부하계산_Sales_CF" xfId="10251" xr:uid="{00000000-0005-0000-0000-00003C140000}"/>
    <cellStyle name="식_평택STP_01_09_27_FinancialModel1108_은행 - 원주기업도시Feasibility11_07_1_사업성분석기초자료(070129)_원주부하계산_Sales_Raw Data" xfId="4242" xr:uid="{00000000-0005-0000-0000-00003D140000}"/>
    <cellStyle name="식_평택STP_01_09_27_FinancialModel1108_은행 - 원주기업도시Feasibility11_07_1_사업성분석기초자료(070129)_원주부하계산_Sales_Sales" xfId="6245" xr:uid="{00000000-0005-0000-0000-00003E140000}"/>
    <cellStyle name="식_평택STP_01_09_27_FinancialModel1108_은행 - 원주기업도시Feasibility11_07_1_사업성분석기초자료(070129)_원주부하계산_Sales_Sensitivity" xfId="8248" xr:uid="{00000000-0005-0000-0000-00003F140000}"/>
    <cellStyle name="식_평택STP_01_09_27_FinancialModel1108_은행 - 원주기업도시Feasibility11_07_1_사업성분석기초자료(070129)_원주부하계산_Sensitivity" xfId="8246" xr:uid="{00000000-0005-0000-0000-000040140000}"/>
    <cellStyle name="식_평택STP_01_09_27_FinancialModel1108_은행 - 원주기업도시Feasibility11_07_1_용지별분양가요청_01" xfId="2219" xr:uid="{00000000-0005-0000-0000-000041140000}"/>
    <cellStyle name="식_평택STP_01_09_27_FinancialModel1108_은행 - 원주기업도시Feasibility11_07_1_용지별분양가요청_01_CF" xfId="10252" xr:uid="{00000000-0005-0000-0000-000042140000}"/>
    <cellStyle name="식_평택STP_01_09_27_FinancialModel1108_은행 - 원주기업도시Feasibility11_07_1_용지별분양가요청_01_Raw Data" xfId="2220" xr:uid="{00000000-0005-0000-0000-000043140000}"/>
    <cellStyle name="식_평택STP_01_09_27_FinancialModel1108_은행 - 원주기업도시Feasibility11_07_1_용지별분양가요청_01_Raw Data_1" xfId="4243" xr:uid="{00000000-0005-0000-0000-000044140000}"/>
    <cellStyle name="식_평택STP_01_09_27_FinancialModel1108_은행 - 원주기업도시Feasibility11_07_1_용지별분양가요청_01_Raw Data_CF" xfId="10253" xr:uid="{00000000-0005-0000-0000-000045140000}"/>
    <cellStyle name="식_평택STP_01_09_27_FinancialModel1108_은행 - 원주기업도시Feasibility11_07_1_용지별분양가요청_01_Raw Data_Raw Data" xfId="4244" xr:uid="{00000000-0005-0000-0000-000046140000}"/>
    <cellStyle name="식_평택STP_01_09_27_FinancialModel1108_은행 - 원주기업도시Feasibility11_07_1_용지별분양가요청_01_Raw Data_Sales" xfId="6247" xr:uid="{00000000-0005-0000-0000-000047140000}"/>
    <cellStyle name="식_평택STP_01_09_27_FinancialModel1108_은행 - 원주기업도시Feasibility11_07_1_용지별분양가요청_01_Raw Data_Sensitivity" xfId="8250" xr:uid="{00000000-0005-0000-0000-000048140000}"/>
    <cellStyle name="식_평택STP_01_09_27_FinancialModel1108_은행 - 원주기업도시Feasibility11_07_1_용지별분양가요청_01_Sales" xfId="2221" xr:uid="{00000000-0005-0000-0000-000049140000}"/>
    <cellStyle name="식_평택STP_01_09_27_FinancialModel1108_은행 - 원주기업도시Feasibility11_07_1_용지별분양가요청_01_Sales_1" xfId="6246" xr:uid="{00000000-0005-0000-0000-00004A140000}"/>
    <cellStyle name="식_평택STP_01_09_27_FinancialModel1108_은행 - 원주기업도시Feasibility11_07_1_용지별분양가요청_01_Sales_CF" xfId="10254" xr:uid="{00000000-0005-0000-0000-00004B140000}"/>
    <cellStyle name="식_평택STP_01_09_27_FinancialModel1108_은행 - 원주기업도시Feasibility11_07_1_용지별분양가요청_01_Sales_Raw Data" xfId="4245" xr:uid="{00000000-0005-0000-0000-00004C140000}"/>
    <cellStyle name="식_평택STP_01_09_27_FinancialModel1108_은행 - 원주기업도시Feasibility11_07_1_용지별분양가요청_01_Sales_Sales" xfId="6248" xr:uid="{00000000-0005-0000-0000-00004D140000}"/>
    <cellStyle name="식_평택STP_01_09_27_FinancialModel1108_은행 - 원주기업도시Feasibility11_07_1_용지별분양가요청_01_Sales_Sensitivity" xfId="8251" xr:uid="{00000000-0005-0000-0000-00004E140000}"/>
    <cellStyle name="식_평택STP_01_09_27_FinancialModel1108_은행 - 원주기업도시Feasibility11_07_1_용지별분양가요청_01_Sensitivity" xfId="8249" xr:uid="{00000000-0005-0000-0000-00004F140000}"/>
    <cellStyle name="식_평택STP_01_09_27_FinancialModel1108_은행 - 원주기업도시Feasibility11_07_1_용지별분양가요청_01_원주기업도시 data(정리2)" xfId="2222" xr:uid="{00000000-0005-0000-0000-000050140000}"/>
    <cellStyle name="식_평택STP_01_09_27_FinancialModel1108_은행 - 원주기업도시Feasibility11_07_1_용지별분양가요청_01_원주기업도시 data(정리2)_CF" xfId="10255" xr:uid="{00000000-0005-0000-0000-000051140000}"/>
    <cellStyle name="식_평택STP_01_09_27_FinancialModel1108_은행 - 원주기업도시Feasibility11_07_1_용지별분양가요청_01_원주기업도시 data(정리2)_Raw Data" xfId="2223" xr:uid="{00000000-0005-0000-0000-000052140000}"/>
    <cellStyle name="식_평택STP_01_09_27_FinancialModel1108_은행 - 원주기업도시Feasibility11_07_1_용지별분양가요청_01_원주기업도시 data(정리2)_Raw Data_1" xfId="4246" xr:uid="{00000000-0005-0000-0000-000053140000}"/>
    <cellStyle name="식_평택STP_01_09_27_FinancialModel1108_은행 - 원주기업도시Feasibility11_07_1_용지별분양가요청_01_원주기업도시 data(정리2)_Raw Data_CF" xfId="10256" xr:uid="{00000000-0005-0000-0000-000054140000}"/>
    <cellStyle name="식_평택STP_01_09_27_FinancialModel1108_은행 - 원주기업도시Feasibility11_07_1_용지별분양가요청_01_원주기업도시 data(정리2)_Raw Data_Raw Data" xfId="4247" xr:uid="{00000000-0005-0000-0000-000055140000}"/>
    <cellStyle name="식_평택STP_01_09_27_FinancialModel1108_은행 - 원주기업도시Feasibility11_07_1_용지별분양가요청_01_원주기업도시 data(정리2)_Raw Data_Sales" xfId="6250" xr:uid="{00000000-0005-0000-0000-000056140000}"/>
    <cellStyle name="식_평택STP_01_09_27_FinancialModel1108_은행 - 원주기업도시Feasibility11_07_1_용지별분양가요청_01_원주기업도시 data(정리2)_Raw Data_Sensitivity" xfId="8253" xr:uid="{00000000-0005-0000-0000-000057140000}"/>
    <cellStyle name="식_평택STP_01_09_27_FinancialModel1108_은행 - 원주기업도시Feasibility11_07_1_용지별분양가요청_01_원주기업도시 data(정리2)_Sales" xfId="2224" xr:uid="{00000000-0005-0000-0000-000058140000}"/>
    <cellStyle name="식_평택STP_01_09_27_FinancialModel1108_은행 - 원주기업도시Feasibility11_07_1_용지별분양가요청_01_원주기업도시 data(정리2)_Sales_1" xfId="6249" xr:uid="{00000000-0005-0000-0000-000059140000}"/>
    <cellStyle name="식_평택STP_01_09_27_FinancialModel1108_은행 - 원주기업도시Feasibility11_07_1_용지별분양가요청_01_원주기업도시 data(정리2)_Sales_CF" xfId="10257" xr:uid="{00000000-0005-0000-0000-00005A140000}"/>
    <cellStyle name="식_평택STP_01_09_27_FinancialModel1108_은행 - 원주기업도시Feasibility11_07_1_용지별분양가요청_01_원주기업도시 data(정리2)_Sales_Raw Data" xfId="4248" xr:uid="{00000000-0005-0000-0000-00005B140000}"/>
    <cellStyle name="식_평택STP_01_09_27_FinancialModel1108_은행 - 원주기업도시Feasibility11_07_1_용지별분양가요청_01_원주기업도시 data(정리2)_Sales_Sales" xfId="6251" xr:uid="{00000000-0005-0000-0000-00005C140000}"/>
    <cellStyle name="식_평택STP_01_09_27_FinancialModel1108_은행 - 원주기업도시Feasibility11_07_1_용지별분양가요청_01_원주기업도시 data(정리2)_Sales_Sensitivity" xfId="8254" xr:uid="{00000000-0005-0000-0000-00005D140000}"/>
    <cellStyle name="식_평택STP_01_09_27_FinancialModel1108_은행 - 원주기업도시Feasibility11_07_1_용지별분양가요청_01_원주기업도시 data(정리2)_Sensitivity" xfId="8252" xr:uid="{00000000-0005-0000-0000-00005E140000}"/>
    <cellStyle name="식_평택STP_01_09_27_FinancialModel1108_은행 - 원주기업도시Feasibility11_07_1_용지별분양가요청_01_원주기업도시 data(정리2)_원주부하계산" xfId="2225" xr:uid="{00000000-0005-0000-0000-00005F140000}"/>
    <cellStyle name="식_평택STP_01_09_27_FinancialModel1108_은행 - 원주기업도시Feasibility11_07_1_용지별분양가요청_01_원주기업도시 data(정리2)_원주부하계산_CF" xfId="10258" xr:uid="{00000000-0005-0000-0000-000060140000}"/>
    <cellStyle name="식_평택STP_01_09_27_FinancialModel1108_은행 - 원주기업도시Feasibility11_07_1_용지별분양가요청_01_원주기업도시 data(정리2)_원주부하계산_Raw Data" xfId="2226" xr:uid="{00000000-0005-0000-0000-000061140000}"/>
    <cellStyle name="식_평택STP_01_09_27_FinancialModel1108_은행 - 원주기업도시Feasibility11_07_1_용지별분양가요청_01_원주기업도시 data(정리2)_원주부하계산_Raw Data_1" xfId="4249" xr:uid="{00000000-0005-0000-0000-000062140000}"/>
    <cellStyle name="식_평택STP_01_09_27_FinancialModel1108_은행 - 원주기업도시Feasibility11_07_1_용지별분양가요청_01_원주기업도시 data(정리2)_원주부하계산_Raw Data_CF" xfId="10259" xr:uid="{00000000-0005-0000-0000-000063140000}"/>
    <cellStyle name="식_평택STP_01_09_27_FinancialModel1108_은행 - 원주기업도시Feasibility11_07_1_용지별분양가요청_01_원주기업도시 data(정리2)_원주부하계산_Raw Data_Raw Data" xfId="4250" xr:uid="{00000000-0005-0000-0000-000064140000}"/>
    <cellStyle name="식_평택STP_01_09_27_FinancialModel1108_은행 - 원주기업도시Feasibility11_07_1_용지별분양가요청_01_원주기업도시 data(정리2)_원주부하계산_Raw Data_Sales" xfId="6253" xr:uid="{00000000-0005-0000-0000-000065140000}"/>
    <cellStyle name="식_평택STP_01_09_27_FinancialModel1108_은행 - 원주기업도시Feasibility11_07_1_용지별분양가요청_01_원주기업도시 data(정리2)_원주부하계산_Raw Data_Sensitivity" xfId="8256" xr:uid="{00000000-0005-0000-0000-000066140000}"/>
    <cellStyle name="식_평택STP_01_09_27_FinancialModel1108_은행 - 원주기업도시Feasibility11_07_1_용지별분양가요청_01_원주기업도시 data(정리2)_원주부하계산_Sales" xfId="2227" xr:uid="{00000000-0005-0000-0000-000067140000}"/>
    <cellStyle name="식_평택STP_01_09_27_FinancialModel1108_은행 - 원주기업도시Feasibility11_07_1_용지별분양가요청_01_원주기업도시 data(정리2)_원주부하계산_Sales_1" xfId="6252" xr:uid="{00000000-0005-0000-0000-000068140000}"/>
    <cellStyle name="식_평택STP_01_09_27_FinancialModel1108_은행 - 원주기업도시Feasibility11_07_1_용지별분양가요청_01_원주기업도시 data(정리2)_원주부하계산_Sales_CF" xfId="10260" xr:uid="{00000000-0005-0000-0000-000069140000}"/>
    <cellStyle name="식_평택STP_01_09_27_FinancialModel1108_은행 - 원주기업도시Feasibility11_07_1_용지별분양가요청_01_원주기업도시 data(정리2)_원주부하계산_Sales_Raw Data" xfId="4251" xr:uid="{00000000-0005-0000-0000-00006A140000}"/>
    <cellStyle name="식_평택STP_01_09_27_FinancialModel1108_은행 - 원주기업도시Feasibility11_07_1_용지별분양가요청_01_원주기업도시 data(정리2)_원주부하계산_Sales_Sales" xfId="6254" xr:uid="{00000000-0005-0000-0000-00006B140000}"/>
    <cellStyle name="식_평택STP_01_09_27_FinancialModel1108_은행 - 원주기업도시Feasibility11_07_1_용지별분양가요청_01_원주기업도시 data(정리2)_원주부하계산_Sales_Sensitivity" xfId="8257" xr:uid="{00000000-0005-0000-0000-00006C140000}"/>
    <cellStyle name="식_평택STP_01_09_27_FinancialModel1108_은행 - 원주기업도시Feasibility11_07_1_용지별분양가요청_01_원주기업도시 data(정리2)_원주부하계산_Sensitivity" xfId="8255" xr:uid="{00000000-0005-0000-0000-00006D140000}"/>
    <cellStyle name="식_평택STP_01_09_27_FinancialModel1108_은행 - 원주기업도시Feasibility11_07_1_용지별분양가요청_01_원주부하계산" xfId="2228" xr:uid="{00000000-0005-0000-0000-00006E140000}"/>
    <cellStyle name="식_평택STP_01_09_27_FinancialModel1108_은행 - 원주기업도시Feasibility11_07_1_용지별분양가요청_01_원주부하계산_CF" xfId="10261" xr:uid="{00000000-0005-0000-0000-00006F140000}"/>
    <cellStyle name="식_평택STP_01_09_27_FinancialModel1108_은행 - 원주기업도시Feasibility11_07_1_용지별분양가요청_01_원주부하계산_Raw Data" xfId="2229" xr:uid="{00000000-0005-0000-0000-000070140000}"/>
    <cellStyle name="식_평택STP_01_09_27_FinancialModel1108_은행 - 원주기업도시Feasibility11_07_1_용지별분양가요청_01_원주부하계산_Raw Data_1" xfId="4252" xr:uid="{00000000-0005-0000-0000-000071140000}"/>
    <cellStyle name="식_평택STP_01_09_27_FinancialModel1108_은행 - 원주기업도시Feasibility11_07_1_용지별분양가요청_01_원주부하계산_Raw Data_CF" xfId="10262" xr:uid="{00000000-0005-0000-0000-000072140000}"/>
    <cellStyle name="식_평택STP_01_09_27_FinancialModel1108_은행 - 원주기업도시Feasibility11_07_1_용지별분양가요청_01_원주부하계산_Raw Data_Raw Data" xfId="4253" xr:uid="{00000000-0005-0000-0000-000073140000}"/>
    <cellStyle name="식_평택STP_01_09_27_FinancialModel1108_은행 - 원주기업도시Feasibility11_07_1_용지별분양가요청_01_원주부하계산_Raw Data_Sales" xfId="6256" xr:uid="{00000000-0005-0000-0000-000074140000}"/>
    <cellStyle name="식_평택STP_01_09_27_FinancialModel1108_은행 - 원주기업도시Feasibility11_07_1_용지별분양가요청_01_원주부하계산_Raw Data_Sensitivity" xfId="8259" xr:uid="{00000000-0005-0000-0000-000075140000}"/>
    <cellStyle name="식_평택STP_01_09_27_FinancialModel1108_은행 - 원주기업도시Feasibility11_07_1_용지별분양가요청_01_원주부하계산_Sales" xfId="2230" xr:uid="{00000000-0005-0000-0000-000076140000}"/>
    <cellStyle name="식_평택STP_01_09_27_FinancialModel1108_은행 - 원주기업도시Feasibility11_07_1_용지별분양가요청_01_원주부하계산_Sales_1" xfId="6255" xr:uid="{00000000-0005-0000-0000-000077140000}"/>
    <cellStyle name="식_평택STP_01_09_27_FinancialModel1108_은행 - 원주기업도시Feasibility11_07_1_용지별분양가요청_01_원주부하계산_Sales_CF" xfId="10263" xr:uid="{00000000-0005-0000-0000-000078140000}"/>
    <cellStyle name="식_평택STP_01_09_27_FinancialModel1108_은행 - 원주기업도시Feasibility11_07_1_용지별분양가요청_01_원주부하계산_Sales_Raw Data" xfId="4254" xr:uid="{00000000-0005-0000-0000-000079140000}"/>
    <cellStyle name="식_평택STP_01_09_27_FinancialModel1108_은행 - 원주기업도시Feasibility11_07_1_용지별분양가요청_01_원주부하계산_Sales_Sales" xfId="6257" xr:uid="{00000000-0005-0000-0000-00007A140000}"/>
    <cellStyle name="식_평택STP_01_09_27_FinancialModel1108_은행 - 원주기업도시Feasibility11_07_1_용지별분양가요청_01_원주부하계산_Sales_Sensitivity" xfId="8260" xr:uid="{00000000-0005-0000-0000-00007B140000}"/>
    <cellStyle name="식_평택STP_01_09_27_FinancialModel1108_은행 - 원주기업도시Feasibility11_07_1_용지별분양가요청_01_원주부하계산_Sensitivity" xfId="8258" xr:uid="{00000000-0005-0000-0000-00007C140000}"/>
    <cellStyle name="식_평택STP_01_09_27_FinancialModel1108_은행 - 원주기업도시Feasibility11_07_1_원주기업도시 data(정리2)" xfId="2231" xr:uid="{00000000-0005-0000-0000-00007D140000}"/>
    <cellStyle name="식_평택STP_01_09_27_FinancialModel1108_은행 - 원주기업도시Feasibility11_07_1_원주기업도시 data(정리2)_CF" xfId="10264" xr:uid="{00000000-0005-0000-0000-00007E140000}"/>
    <cellStyle name="식_평택STP_01_09_27_FinancialModel1108_은행 - 원주기업도시Feasibility11_07_1_원주기업도시 data(정리2)_Raw Data" xfId="2232" xr:uid="{00000000-0005-0000-0000-00007F140000}"/>
    <cellStyle name="식_평택STP_01_09_27_FinancialModel1108_은행 - 원주기업도시Feasibility11_07_1_원주기업도시 data(정리2)_Raw Data_1" xfId="4255" xr:uid="{00000000-0005-0000-0000-000080140000}"/>
    <cellStyle name="식_평택STP_01_09_27_FinancialModel1108_은행 - 원주기업도시Feasibility11_07_1_원주기업도시 data(정리2)_Raw Data_CF" xfId="10265" xr:uid="{00000000-0005-0000-0000-000081140000}"/>
    <cellStyle name="식_평택STP_01_09_27_FinancialModel1108_은행 - 원주기업도시Feasibility11_07_1_원주기업도시 data(정리2)_Raw Data_Raw Data" xfId="4256" xr:uid="{00000000-0005-0000-0000-000082140000}"/>
    <cellStyle name="식_평택STP_01_09_27_FinancialModel1108_은행 - 원주기업도시Feasibility11_07_1_원주기업도시 data(정리2)_Raw Data_Sales" xfId="6259" xr:uid="{00000000-0005-0000-0000-000083140000}"/>
    <cellStyle name="식_평택STP_01_09_27_FinancialModel1108_은행 - 원주기업도시Feasibility11_07_1_원주기업도시 data(정리2)_Raw Data_Sensitivity" xfId="8262" xr:uid="{00000000-0005-0000-0000-000084140000}"/>
    <cellStyle name="식_평택STP_01_09_27_FinancialModel1108_은행 - 원주기업도시Feasibility11_07_1_원주기업도시 data(정리2)_Sales" xfId="2233" xr:uid="{00000000-0005-0000-0000-000085140000}"/>
    <cellStyle name="식_평택STP_01_09_27_FinancialModel1108_은행 - 원주기업도시Feasibility11_07_1_원주기업도시 data(정리2)_Sales_1" xfId="6258" xr:uid="{00000000-0005-0000-0000-000086140000}"/>
    <cellStyle name="식_평택STP_01_09_27_FinancialModel1108_은행 - 원주기업도시Feasibility11_07_1_원주기업도시 data(정리2)_Sales_CF" xfId="10266" xr:uid="{00000000-0005-0000-0000-000087140000}"/>
    <cellStyle name="식_평택STP_01_09_27_FinancialModel1108_은행 - 원주기업도시Feasibility11_07_1_원주기업도시 data(정리2)_Sales_Raw Data" xfId="4257" xr:uid="{00000000-0005-0000-0000-000088140000}"/>
    <cellStyle name="식_평택STP_01_09_27_FinancialModel1108_은행 - 원주기업도시Feasibility11_07_1_원주기업도시 data(정리2)_Sales_Sales" xfId="6260" xr:uid="{00000000-0005-0000-0000-000089140000}"/>
    <cellStyle name="식_평택STP_01_09_27_FinancialModel1108_은행 - 원주기업도시Feasibility11_07_1_원주기업도시 data(정리2)_Sales_Sensitivity" xfId="8263" xr:uid="{00000000-0005-0000-0000-00008A140000}"/>
    <cellStyle name="식_평택STP_01_09_27_FinancialModel1108_은행 - 원주기업도시Feasibility11_07_1_원주기업도시 data(정리2)_Sensitivity" xfId="8261" xr:uid="{00000000-0005-0000-0000-00008B140000}"/>
    <cellStyle name="식_평택STP_01_09_27_FinancialModel1108_은행 - 원주기업도시Feasibility11_07_1_원주기업도시 data(정리2)_원주부하계산" xfId="2234" xr:uid="{00000000-0005-0000-0000-00008C140000}"/>
    <cellStyle name="식_평택STP_01_09_27_FinancialModel1108_은행 - 원주기업도시Feasibility11_07_1_원주기업도시 data(정리2)_원주부하계산_CF" xfId="10267" xr:uid="{00000000-0005-0000-0000-00008D140000}"/>
    <cellStyle name="식_평택STP_01_09_27_FinancialModel1108_은행 - 원주기업도시Feasibility11_07_1_원주기업도시 data(정리2)_원주부하계산_Raw Data" xfId="2235" xr:uid="{00000000-0005-0000-0000-00008E140000}"/>
    <cellStyle name="식_평택STP_01_09_27_FinancialModel1108_은행 - 원주기업도시Feasibility11_07_1_원주기업도시 data(정리2)_원주부하계산_Raw Data_1" xfId="4258" xr:uid="{00000000-0005-0000-0000-00008F140000}"/>
    <cellStyle name="식_평택STP_01_09_27_FinancialModel1108_은행 - 원주기업도시Feasibility11_07_1_원주기업도시 data(정리2)_원주부하계산_Raw Data_CF" xfId="10268" xr:uid="{00000000-0005-0000-0000-000090140000}"/>
    <cellStyle name="식_평택STP_01_09_27_FinancialModel1108_은행 - 원주기업도시Feasibility11_07_1_원주기업도시 data(정리2)_원주부하계산_Raw Data_Raw Data" xfId="4259" xr:uid="{00000000-0005-0000-0000-000091140000}"/>
    <cellStyle name="식_평택STP_01_09_27_FinancialModel1108_은행 - 원주기업도시Feasibility11_07_1_원주기업도시 data(정리2)_원주부하계산_Raw Data_Sales" xfId="6262" xr:uid="{00000000-0005-0000-0000-000092140000}"/>
    <cellStyle name="식_평택STP_01_09_27_FinancialModel1108_은행 - 원주기업도시Feasibility11_07_1_원주기업도시 data(정리2)_원주부하계산_Raw Data_Sensitivity" xfId="8265" xr:uid="{00000000-0005-0000-0000-000093140000}"/>
    <cellStyle name="식_평택STP_01_09_27_FinancialModel1108_은행 - 원주기업도시Feasibility11_07_1_원주기업도시 data(정리2)_원주부하계산_Sales" xfId="2236" xr:uid="{00000000-0005-0000-0000-000094140000}"/>
    <cellStyle name="식_평택STP_01_09_27_FinancialModel1108_은행 - 원주기업도시Feasibility11_07_1_원주기업도시 data(정리2)_원주부하계산_Sales_1" xfId="6261" xr:uid="{00000000-0005-0000-0000-000095140000}"/>
    <cellStyle name="식_평택STP_01_09_27_FinancialModel1108_은행 - 원주기업도시Feasibility11_07_1_원주기업도시 data(정리2)_원주부하계산_Sales_CF" xfId="10269" xr:uid="{00000000-0005-0000-0000-000096140000}"/>
    <cellStyle name="식_평택STP_01_09_27_FinancialModel1108_은행 - 원주기업도시Feasibility11_07_1_원주기업도시 data(정리2)_원주부하계산_Sales_Raw Data" xfId="4260" xr:uid="{00000000-0005-0000-0000-000097140000}"/>
    <cellStyle name="식_평택STP_01_09_27_FinancialModel1108_은행 - 원주기업도시Feasibility11_07_1_원주기업도시 data(정리2)_원주부하계산_Sales_Sales" xfId="6263" xr:uid="{00000000-0005-0000-0000-000098140000}"/>
    <cellStyle name="식_평택STP_01_09_27_FinancialModel1108_은행 - 원주기업도시Feasibility11_07_1_원주기업도시 data(정리2)_원주부하계산_Sales_Sensitivity" xfId="8266" xr:uid="{00000000-0005-0000-0000-000099140000}"/>
    <cellStyle name="식_평택STP_01_09_27_FinancialModel1108_은행 - 원주기업도시Feasibility11_07_1_원주기업도시 data(정리2)_원주부하계산_Sensitivity" xfId="8264" xr:uid="{00000000-0005-0000-0000-00009A140000}"/>
    <cellStyle name="식_평택STP_01_09_27_FinancialModel1108_은행 - 원주기업도시Feasibility11_07_1_원주부하계산" xfId="2237" xr:uid="{00000000-0005-0000-0000-00009B140000}"/>
    <cellStyle name="식_평택STP_01_09_27_FinancialModel1108_은행 - 원주기업도시Feasibility11_07_1_원주부하계산_CF" xfId="10270" xr:uid="{00000000-0005-0000-0000-00009C140000}"/>
    <cellStyle name="식_평택STP_01_09_27_FinancialModel1108_은행 - 원주기업도시Feasibility11_07_1_원주부하계산_Raw Data" xfId="2238" xr:uid="{00000000-0005-0000-0000-00009D140000}"/>
    <cellStyle name="식_평택STP_01_09_27_FinancialModel1108_은행 - 원주기업도시Feasibility11_07_1_원주부하계산_Raw Data_1" xfId="4261" xr:uid="{00000000-0005-0000-0000-00009E140000}"/>
    <cellStyle name="식_평택STP_01_09_27_FinancialModel1108_은행 - 원주기업도시Feasibility11_07_1_원주부하계산_Raw Data_CF" xfId="10271" xr:uid="{00000000-0005-0000-0000-00009F140000}"/>
    <cellStyle name="식_평택STP_01_09_27_FinancialModel1108_은행 - 원주기업도시Feasibility11_07_1_원주부하계산_Raw Data_Raw Data" xfId="4262" xr:uid="{00000000-0005-0000-0000-0000A0140000}"/>
    <cellStyle name="식_평택STP_01_09_27_FinancialModel1108_은행 - 원주기업도시Feasibility11_07_1_원주부하계산_Raw Data_Sales" xfId="6265" xr:uid="{00000000-0005-0000-0000-0000A1140000}"/>
    <cellStyle name="식_평택STP_01_09_27_FinancialModel1108_은행 - 원주기업도시Feasibility11_07_1_원주부하계산_Raw Data_Sensitivity" xfId="8268" xr:uid="{00000000-0005-0000-0000-0000A2140000}"/>
    <cellStyle name="식_평택STP_01_09_27_FinancialModel1108_은행 - 원주기업도시Feasibility11_07_1_원주부하계산_Sales" xfId="2239" xr:uid="{00000000-0005-0000-0000-0000A3140000}"/>
    <cellStyle name="식_평택STP_01_09_27_FinancialModel1108_은행 - 원주기업도시Feasibility11_07_1_원주부하계산_Sales_1" xfId="6264" xr:uid="{00000000-0005-0000-0000-0000A4140000}"/>
    <cellStyle name="식_평택STP_01_09_27_FinancialModel1108_은행 - 원주기업도시Feasibility11_07_1_원주부하계산_Sales_CF" xfId="10272" xr:uid="{00000000-0005-0000-0000-0000A5140000}"/>
    <cellStyle name="식_평택STP_01_09_27_FinancialModel1108_은행 - 원주기업도시Feasibility11_07_1_원주부하계산_Sales_Raw Data" xfId="4263" xr:uid="{00000000-0005-0000-0000-0000A6140000}"/>
    <cellStyle name="식_평택STP_01_09_27_FinancialModel1108_은행 - 원주기업도시Feasibility11_07_1_원주부하계산_Sales_Sales" xfId="6266" xr:uid="{00000000-0005-0000-0000-0000A7140000}"/>
    <cellStyle name="식_평택STP_01_09_27_FinancialModel1108_은행 - 원주기업도시Feasibility11_07_1_원주부하계산_Sales_Sensitivity" xfId="8269" xr:uid="{00000000-0005-0000-0000-0000A8140000}"/>
    <cellStyle name="식_평택STP_01_09_27_FinancialModel1108_은행 - 원주기업도시Feasibility11_07_1_원주부하계산_Sensitivity" xfId="8267" xr:uid="{00000000-0005-0000-0000-0000A9140000}"/>
    <cellStyle name="식_평택STP_01_09_27_FinancialModel1108_은행 - 원주기업도시Feasibility11_07_1_은행 - 원주기업도시Feasibility11_07_3" xfId="2240" xr:uid="{00000000-0005-0000-0000-0000AA140000}"/>
    <cellStyle name="식_평택STP_01_09_27_FinancialModel1108_은행 - 원주기업도시Feasibility11_07_1_은행 - 원주기업도시Feasibility11_07_3_CF" xfId="10273" xr:uid="{00000000-0005-0000-0000-0000AB140000}"/>
    <cellStyle name="식_평택STP_01_09_27_FinancialModel1108_은행 - 원주기업도시Feasibility11_07_1_은행 - 원주기업도시Feasibility11_07_3_Raw Data" xfId="2241" xr:uid="{00000000-0005-0000-0000-0000AC140000}"/>
    <cellStyle name="식_평택STP_01_09_27_FinancialModel1108_은행 - 원주기업도시Feasibility11_07_1_은행 - 원주기업도시Feasibility11_07_3_Raw Data_1" xfId="4264" xr:uid="{00000000-0005-0000-0000-0000AD140000}"/>
    <cellStyle name="식_평택STP_01_09_27_FinancialModel1108_은행 - 원주기업도시Feasibility11_07_1_은행 - 원주기업도시Feasibility11_07_3_Raw Data_CF" xfId="10274" xr:uid="{00000000-0005-0000-0000-0000AE140000}"/>
    <cellStyle name="식_평택STP_01_09_27_FinancialModel1108_은행 - 원주기업도시Feasibility11_07_1_은행 - 원주기업도시Feasibility11_07_3_Raw Data_Raw Data" xfId="4265" xr:uid="{00000000-0005-0000-0000-0000AF140000}"/>
    <cellStyle name="식_평택STP_01_09_27_FinancialModel1108_은행 - 원주기업도시Feasibility11_07_1_은행 - 원주기업도시Feasibility11_07_3_Raw Data_Sales" xfId="6268" xr:uid="{00000000-0005-0000-0000-0000B0140000}"/>
    <cellStyle name="식_평택STP_01_09_27_FinancialModel1108_은행 - 원주기업도시Feasibility11_07_1_은행 - 원주기업도시Feasibility11_07_3_Raw Data_Sensitivity" xfId="8271" xr:uid="{00000000-0005-0000-0000-0000B1140000}"/>
    <cellStyle name="식_평택STP_01_09_27_FinancialModel1108_은행 - 원주기업도시Feasibility11_07_1_은행 - 원주기업도시Feasibility11_07_3_Sales" xfId="2242" xr:uid="{00000000-0005-0000-0000-0000B2140000}"/>
    <cellStyle name="식_평택STP_01_09_27_FinancialModel1108_은행 - 원주기업도시Feasibility11_07_1_은행 - 원주기업도시Feasibility11_07_3_Sales_1" xfId="6267" xr:uid="{00000000-0005-0000-0000-0000B3140000}"/>
    <cellStyle name="식_평택STP_01_09_27_FinancialModel1108_은행 - 원주기업도시Feasibility11_07_1_은행 - 원주기업도시Feasibility11_07_3_Sales_CF" xfId="10275" xr:uid="{00000000-0005-0000-0000-0000B4140000}"/>
    <cellStyle name="식_평택STP_01_09_27_FinancialModel1108_은행 - 원주기업도시Feasibility11_07_1_은행 - 원주기업도시Feasibility11_07_3_Sales_Raw Data" xfId="4266" xr:uid="{00000000-0005-0000-0000-0000B5140000}"/>
    <cellStyle name="식_평택STP_01_09_27_FinancialModel1108_은행 - 원주기업도시Feasibility11_07_1_은행 - 원주기업도시Feasibility11_07_3_Sales_Sales" xfId="6269" xr:uid="{00000000-0005-0000-0000-0000B6140000}"/>
    <cellStyle name="식_평택STP_01_09_27_FinancialModel1108_은행 - 원주기업도시Feasibility11_07_1_은행 - 원주기업도시Feasibility11_07_3_Sales_Sensitivity" xfId="8272" xr:uid="{00000000-0005-0000-0000-0000B7140000}"/>
    <cellStyle name="식_평택STP_01_09_27_FinancialModel1108_은행 - 원주기업도시Feasibility11_07_1_은행 - 원주기업도시Feasibility11_07_3_Sensitivity" xfId="8270" xr:uid="{00000000-0005-0000-0000-0000B8140000}"/>
    <cellStyle name="식_평택STP_01_09_27_FinancialModel1108_은행 - 원주기업도시Feasibility11_07_1_은행 - 원주기업도시Feasibility11_07_3_원주기업도시 data(정리2)" xfId="2243" xr:uid="{00000000-0005-0000-0000-0000B9140000}"/>
    <cellStyle name="식_평택STP_01_09_27_FinancialModel1108_은행 - 원주기업도시Feasibility11_07_1_은행 - 원주기업도시Feasibility11_07_3_원주기업도시 data(정리2)_CF" xfId="10276" xr:uid="{00000000-0005-0000-0000-0000BA140000}"/>
    <cellStyle name="식_평택STP_01_09_27_FinancialModel1108_은행 - 원주기업도시Feasibility11_07_1_은행 - 원주기업도시Feasibility11_07_3_원주기업도시 data(정리2)_Raw Data" xfId="2244" xr:uid="{00000000-0005-0000-0000-0000BB140000}"/>
    <cellStyle name="식_평택STP_01_09_27_FinancialModel1108_은행 - 원주기업도시Feasibility11_07_1_은행 - 원주기업도시Feasibility11_07_3_원주기업도시 data(정리2)_Raw Data_1" xfId="4267" xr:uid="{00000000-0005-0000-0000-0000BC140000}"/>
    <cellStyle name="식_평택STP_01_09_27_FinancialModel1108_은행 - 원주기업도시Feasibility11_07_1_은행 - 원주기업도시Feasibility11_07_3_원주기업도시 data(정리2)_Raw Data_CF" xfId="10277" xr:uid="{00000000-0005-0000-0000-0000BD140000}"/>
    <cellStyle name="식_평택STP_01_09_27_FinancialModel1108_은행 - 원주기업도시Feasibility11_07_1_은행 - 원주기업도시Feasibility11_07_3_원주기업도시 data(정리2)_Raw Data_Raw Data" xfId="4268" xr:uid="{00000000-0005-0000-0000-0000BE140000}"/>
    <cellStyle name="식_평택STP_01_09_27_FinancialModel1108_은행 - 원주기업도시Feasibility11_07_1_은행 - 원주기업도시Feasibility11_07_3_원주기업도시 data(정리2)_Raw Data_Sales" xfId="6271" xr:uid="{00000000-0005-0000-0000-0000BF140000}"/>
    <cellStyle name="식_평택STP_01_09_27_FinancialModel1108_은행 - 원주기업도시Feasibility11_07_1_은행 - 원주기업도시Feasibility11_07_3_원주기업도시 data(정리2)_Raw Data_Sensitivity" xfId="8274" xr:uid="{00000000-0005-0000-0000-0000C0140000}"/>
    <cellStyle name="식_평택STP_01_09_27_FinancialModel1108_은행 - 원주기업도시Feasibility11_07_1_은행 - 원주기업도시Feasibility11_07_3_원주기업도시 data(정리2)_Sales" xfId="2245" xr:uid="{00000000-0005-0000-0000-0000C1140000}"/>
    <cellStyle name="식_평택STP_01_09_27_FinancialModel1108_은행 - 원주기업도시Feasibility11_07_1_은행 - 원주기업도시Feasibility11_07_3_원주기업도시 data(정리2)_Sales_1" xfId="6270" xr:uid="{00000000-0005-0000-0000-0000C2140000}"/>
    <cellStyle name="식_평택STP_01_09_27_FinancialModel1108_은행 - 원주기업도시Feasibility11_07_1_은행 - 원주기업도시Feasibility11_07_3_원주기업도시 data(정리2)_Sales_CF" xfId="10278" xr:uid="{00000000-0005-0000-0000-0000C3140000}"/>
    <cellStyle name="식_평택STP_01_09_27_FinancialModel1108_은행 - 원주기업도시Feasibility11_07_1_은행 - 원주기업도시Feasibility11_07_3_원주기업도시 data(정리2)_Sales_Raw Data" xfId="4269" xr:uid="{00000000-0005-0000-0000-0000C4140000}"/>
    <cellStyle name="식_평택STP_01_09_27_FinancialModel1108_은행 - 원주기업도시Feasibility11_07_1_은행 - 원주기업도시Feasibility11_07_3_원주기업도시 data(정리2)_Sales_Sales" xfId="6272" xr:uid="{00000000-0005-0000-0000-0000C5140000}"/>
    <cellStyle name="식_평택STP_01_09_27_FinancialModel1108_은행 - 원주기업도시Feasibility11_07_1_은행 - 원주기업도시Feasibility11_07_3_원주기업도시 data(정리2)_Sales_Sensitivity" xfId="8275" xr:uid="{00000000-0005-0000-0000-0000C6140000}"/>
    <cellStyle name="식_평택STP_01_09_27_FinancialModel1108_은행 - 원주기업도시Feasibility11_07_1_은행 - 원주기업도시Feasibility11_07_3_원주기업도시 data(정리2)_Sensitivity" xfId="8273" xr:uid="{00000000-0005-0000-0000-0000C7140000}"/>
    <cellStyle name="식_평택STP_01_09_27_FinancialModel1108_은행 - 원주기업도시Feasibility11_07_1_은행 - 원주기업도시Feasibility11_07_3_원주기업도시 data(정리2)_원주부하계산" xfId="2246" xr:uid="{00000000-0005-0000-0000-0000C8140000}"/>
    <cellStyle name="식_평택STP_01_09_27_FinancialModel1108_은행 - 원주기업도시Feasibility11_07_1_은행 - 원주기업도시Feasibility11_07_3_원주기업도시 data(정리2)_원주부하계산_CF" xfId="10279" xr:uid="{00000000-0005-0000-0000-0000C9140000}"/>
    <cellStyle name="식_평택STP_01_09_27_FinancialModel1108_은행 - 원주기업도시Feasibility11_07_1_은행 - 원주기업도시Feasibility11_07_3_원주기업도시 data(정리2)_원주부하계산_Raw Data" xfId="2247" xr:uid="{00000000-0005-0000-0000-0000CA140000}"/>
    <cellStyle name="식_평택STP_01_09_27_FinancialModel1108_은행 - 원주기업도시Feasibility11_07_1_은행 - 원주기업도시Feasibility11_07_3_원주기업도시 data(정리2)_원주부하계산_Raw Data_1" xfId="4270" xr:uid="{00000000-0005-0000-0000-0000CB140000}"/>
    <cellStyle name="식_평택STP_01_09_27_FinancialModel1108_은행 - 원주기업도시Feasibility11_07_1_은행 - 원주기업도시Feasibility11_07_3_원주기업도시 data(정리2)_원주부하계산_Raw Data_CF" xfId="10280" xr:uid="{00000000-0005-0000-0000-0000CC140000}"/>
    <cellStyle name="식_평택STP_01_09_27_FinancialModel1108_은행 - 원주기업도시Feasibility11_07_1_은행 - 원주기업도시Feasibility11_07_3_원주기업도시 data(정리2)_원주부하계산_Raw Data_Raw Data" xfId="4271" xr:uid="{00000000-0005-0000-0000-0000CD140000}"/>
    <cellStyle name="식_평택STP_01_09_27_FinancialModel1108_은행 - 원주기업도시Feasibility11_07_1_은행 - 원주기업도시Feasibility11_07_3_원주기업도시 data(정리2)_원주부하계산_Raw Data_Sales" xfId="6274" xr:uid="{00000000-0005-0000-0000-0000CE140000}"/>
    <cellStyle name="식_평택STP_01_09_27_FinancialModel1108_은행 - 원주기업도시Feasibility11_07_1_은행 - 원주기업도시Feasibility11_07_3_원주기업도시 data(정리2)_원주부하계산_Raw Data_Sensitivity" xfId="8277" xr:uid="{00000000-0005-0000-0000-0000CF140000}"/>
    <cellStyle name="식_평택STP_01_09_27_FinancialModel1108_은행 - 원주기업도시Feasibility11_07_1_은행 - 원주기업도시Feasibility11_07_3_원주기업도시 data(정리2)_원주부하계산_Sales" xfId="2248" xr:uid="{00000000-0005-0000-0000-0000D0140000}"/>
    <cellStyle name="식_평택STP_01_09_27_FinancialModel1108_은행 - 원주기업도시Feasibility11_07_1_은행 - 원주기업도시Feasibility11_07_3_원주기업도시 data(정리2)_원주부하계산_Sales_1" xfId="6273" xr:uid="{00000000-0005-0000-0000-0000D1140000}"/>
    <cellStyle name="식_평택STP_01_09_27_FinancialModel1108_은행 - 원주기업도시Feasibility11_07_1_은행 - 원주기업도시Feasibility11_07_3_원주기업도시 data(정리2)_원주부하계산_Sales_CF" xfId="10281" xr:uid="{00000000-0005-0000-0000-0000D2140000}"/>
    <cellStyle name="식_평택STP_01_09_27_FinancialModel1108_은행 - 원주기업도시Feasibility11_07_1_은행 - 원주기업도시Feasibility11_07_3_원주기업도시 data(정리2)_원주부하계산_Sales_Raw Data" xfId="4272" xr:uid="{00000000-0005-0000-0000-0000D3140000}"/>
    <cellStyle name="식_평택STP_01_09_27_FinancialModel1108_은행 - 원주기업도시Feasibility11_07_1_은행 - 원주기업도시Feasibility11_07_3_원주기업도시 data(정리2)_원주부하계산_Sales_Sales" xfId="6275" xr:uid="{00000000-0005-0000-0000-0000D4140000}"/>
    <cellStyle name="식_평택STP_01_09_27_FinancialModel1108_은행 - 원주기업도시Feasibility11_07_1_은행 - 원주기업도시Feasibility11_07_3_원주기업도시 data(정리2)_원주부하계산_Sales_Sensitivity" xfId="8278" xr:uid="{00000000-0005-0000-0000-0000D5140000}"/>
    <cellStyle name="식_평택STP_01_09_27_FinancialModel1108_은행 - 원주기업도시Feasibility11_07_1_은행 - 원주기업도시Feasibility11_07_3_원주기업도시 data(정리2)_원주부하계산_Sensitivity" xfId="8276" xr:uid="{00000000-0005-0000-0000-0000D6140000}"/>
    <cellStyle name="식_평택STP_01_09_27_FinancialModel1108_은행 - 원주기업도시Feasibility11_07_1_은행 - 원주기업도시Feasibility11_07_3_원주부하계산" xfId="2249" xr:uid="{00000000-0005-0000-0000-0000D7140000}"/>
    <cellStyle name="식_평택STP_01_09_27_FinancialModel1108_은행 - 원주기업도시Feasibility11_07_1_은행 - 원주기업도시Feasibility11_07_3_원주부하계산_CF" xfId="10282" xr:uid="{00000000-0005-0000-0000-0000D8140000}"/>
    <cellStyle name="식_평택STP_01_09_27_FinancialModel1108_은행 - 원주기업도시Feasibility11_07_1_은행 - 원주기업도시Feasibility11_07_3_원주부하계산_Raw Data" xfId="2250" xr:uid="{00000000-0005-0000-0000-0000D9140000}"/>
    <cellStyle name="식_평택STP_01_09_27_FinancialModel1108_은행 - 원주기업도시Feasibility11_07_1_은행 - 원주기업도시Feasibility11_07_3_원주부하계산_Raw Data_1" xfId="4273" xr:uid="{00000000-0005-0000-0000-0000DA140000}"/>
    <cellStyle name="식_평택STP_01_09_27_FinancialModel1108_은행 - 원주기업도시Feasibility11_07_1_은행 - 원주기업도시Feasibility11_07_3_원주부하계산_Raw Data_CF" xfId="10283" xr:uid="{00000000-0005-0000-0000-0000DB140000}"/>
    <cellStyle name="식_평택STP_01_09_27_FinancialModel1108_은행 - 원주기업도시Feasibility11_07_1_은행 - 원주기업도시Feasibility11_07_3_원주부하계산_Raw Data_Raw Data" xfId="4274" xr:uid="{00000000-0005-0000-0000-0000DC140000}"/>
    <cellStyle name="식_평택STP_01_09_27_FinancialModel1108_은행 - 원주기업도시Feasibility11_07_1_은행 - 원주기업도시Feasibility11_07_3_원주부하계산_Raw Data_Sales" xfId="6277" xr:uid="{00000000-0005-0000-0000-0000DD140000}"/>
    <cellStyle name="식_평택STP_01_09_27_FinancialModel1108_은행 - 원주기업도시Feasibility11_07_1_은행 - 원주기업도시Feasibility11_07_3_원주부하계산_Raw Data_Sensitivity" xfId="8280" xr:uid="{00000000-0005-0000-0000-0000DE140000}"/>
    <cellStyle name="식_평택STP_01_09_27_FinancialModel1108_은행 - 원주기업도시Feasibility11_07_1_은행 - 원주기업도시Feasibility11_07_3_원주부하계산_Sales" xfId="2251" xr:uid="{00000000-0005-0000-0000-0000DF140000}"/>
    <cellStyle name="식_평택STP_01_09_27_FinancialModel1108_은행 - 원주기업도시Feasibility11_07_1_은행 - 원주기업도시Feasibility11_07_3_원주부하계산_Sales_1" xfId="6276" xr:uid="{00000000-0005-0000-0000-0000E0140000}"/>
    <cellStyle name="식_평택STP_01_09_27_FinancialModel1108_은행 - 원주기업도시Feasibility11_07_1_은행 - 원주기업도시Feasibility11_07_3_원주부하계산_Sales_CF" xfId="10284" xr:uid="{00000000-0005-0000-0000-0000E1140000}"/>
    <cellStyle name="식_평택STP_01_09_27_FinancialModel1108_은행 - 원주기업도시Feasibility11_07_1_은행 - 원주기업도시Feasibility11_07_3_원주부하계산_Sales_Raw Data" xfId="4275" xr:uid="{00000000-0005-0000-0000-0000E2140000}"/>
    <cellStyle name="식_평택STP_01_09_27_FinancialModel1108_은행 - 원주기업도시Feasibility11_07_1_은행 - 원주기업도시Feasibility11_07_3_원주부하계산_Sales_Sales" xfId="6278" xr:uid="{00000000-0005-0000-0000-0000E3140000}"/>
    <cellStyle name="식_평택STP_01_09_27_FinancialModel1108_은행 - 원주기업도시Feasibility11_07_1_은행 - 원주기업도시Feasibility11_07_3_원주부하계산_Sales_Sensitivity" xfId="8281" xr:uid="{00000000-0005-0000-0000-0000E4140000}"/>
    <cellStyle name="식_평택STP_01_09_27_FinancialModel1108_은행 - 원주기업도시Feasibility11_07_1_은행 - 원주기업도시Feasibility11_07_3_원주부하계산_Sensitivity" xfId="8279" xr:uid="{00000000-0005-0000-0000-0000E5140000}"/>
    <cellStyle name="식_평택STP_01_09_27_FinancialModel1108_재무모델0626" xfId="762" xr:uid="{00000000-0005-0000-0000-0000E6140000}"/>
    <cellStyle name="식_평택STP_01_09_27_FinancialModel1108_재무모델0626 2" xfId="12787" xr:uid="{00000000-0005-0000-0000-0000E7140000}"/>
    <cellStyle name="식_평택STP_01_09_27_FinancialModel1108_재무모델0626 3" xfId="11983" xr:uid="{00000000-0005-0000-0000-0000E8140000}"/>
    <cellStyle name="식_평택STP_01_09_27_FinancialModel1108_재무모델1안(정부제출사업자용)" xfId="763" xr:uid="{00000000-0005-0000-0000-0000E9140000}"/>
    <cellStyle name="식_평택STP_01_09_27_FinancialModel1108_재무모델1안(정부제출사업자용) 2" xfId="12788" xr:uid="{00000000-0005-0000-0000-0000EA140000}"/>
    <cellStyle name="식_평택STP_01_09_27_FinancialModel1108_재무모델1안(정부제출사업자용) 3" xfId="11984" xr:uid="{00000000-0005-0000-0000-0000EB140000}"/>
    <cellStyle name="식_평택STP_01_09_27_FinancialModel1108_재무모델1안최종0708-2" xfId="764" xr:uid="{00000000-0005-0000-0000-0000EC140000}"/>
    <cellStyle name="식_평택STP_01_09_27_FinancialModel1108_재무모델1안최종0708-2 2" xfId="12789" xr:uid="{00000000-0005-0000-0000-0000ED140000}"/>
    <cellStyle name="식_평택STP_01_09_27_FinancialModel1108_재무모델1안최종0708-2 3" xfId="11985" xr:uid="{00000000-0005-0000-0000-0000EE140000}"/>
    <cellStyle name="식_평택STP_01_09_27_FM0812(보성final)" xfId="2252" xr:uid="{00000000-0005-0000-0000-0000EF140000}"/>
    <cellStyle name="식_평택STP_01_09_27_FM0812(보성final)_CF" xfId="10285" xr:uid="{00000000-0005-0000-0000-0000F0140000}"/>
    <cellStyle name="식_평택STP_01_09_27_FM0812(보성final)_Raw Data" xfId="2253" xr:uid="{00000000-0005-0000-0000-0000F1140000}"/>
    <cellStyle name="식_평택STP_01_09_27_FM0812(보성final)_Raw Data_1" xfId="4276" xr:uid="{00000000-0005-0000-0000-0000F2140000}"/>
    <cellStyle name="식_평택STP_01_09_27_FM0812(보성final)_Raw Data_CF" xfId="10286" xr:uid="{00000000-0005-0000-0000-0000F3140000}"/>
    <cellStyle name="식_평택STP_01_09_27_FM0812(보성final)_Raw Data_Raw Data" xfId="4277" xr:uid="{00000000-0005-0000-0000-0000F4140000}"/>
    <cellStyle name="식_평택STP_01_09_27_FM0812(보성final)_Raw Data_Sales" xfId="6280" xr:uid="{00000000-0005-0000-0000-0000F5140000}"/>
    <cellStyle name="식_평택STP_01_09_27_FM0812(보성final)_Raw Data_Sensitivity" xfId="8283" xr:uid="{00000000-0005-0000-0000-0000F6140000}"/>
    <cellStyle name="식_평택STP_01_09_27_FM0812(보성final)_Sales" xfId="2254" xr:uid="{00000000-0005-0000-0000-0000F7140000}"/>
    <cellStyle name="식_평택STP_01_09_27_FM0812(보성final)_Sales_1" xfId="6279" xr:uid="{00000000-0005-0000-0000-0000F8140000}"/>
    <cellStyle name="식_평택STP_01_09_27_FM0812(보성final)_Sales_CF" xfId="10287" xr:uid="{00000000-0005-0000-0000-0000F9140000}"/>
    <cellStyle name="식_평택STP_01_09_27_FM0812(보성final)_Sales_Raw Data" xfId="4278" xr:uid="{00000000-0005-0000-0000-0000FA140000}"/>
    <cellStyle name="식_평택STP_01_09_27_FM0812(보성final)_Sales_Sales" xfId="6281" xr:uid="{00000000-0005-0000-0000-0000FB140000}"/>
    <cellStyle name="식_평택STP_01_09_27_FM0812(보성final)_Sales_Sensitivity" xfId="8284" xr:uid="{00000000-0005-0000-0000-0000FC140000}"/>
    <cellStyle name="식_평택STP_01_09_27_FM0812(보성final)_Sensitivity" xfId="8282" xr:uid="{00000000-0005-0000-0000-0000FD140000}"/>
    <cellStyle name="식_평택STP_01_09_27_FM0812(보성final)_원주기업도시 data(정리2)" xfId="2255" xr:uid="{00000000-0005-0000-0000-0000FE140000}"/>
    <cellStyle name="식_평택STP_01_09_27_FM0812(보성final)_원주기업도시 data(정리2)_CF" xfId="10288" xr:uid="{00000000-0005-0000-0000-0000FF140000}"/>
    <cellStyle name="식_평택STP_01_09_27_FM0812(보성final)_원주기업도시 data(정리2)_Raw Data" xfId="2256" xr:uid="{00000000-0005-0000-0000-000000150000}"/>
    <cellStyle name="식_평택STP_01_09_27_FM0812(보성final)_원주기업도시 data(정리2)_Raw Data_1" xfId="4279" xr:uid="{00000000-0005-0000-0000-000001150000}"/>
    <cellStyle name="식_평택STP_01_09_27_FM0812(보성final)_원주기업도시 data(정리2)_Raw Data_CF" xfId="10289" xr:uid="{00000000-0005-0000-0000-000002150000}"/>
    <cellStyle name="식_평택STP_01_09_27_FM0812(보성final)_원주기업도시 data(정리2)_Raw Data_Raw Data" xfId="4280" xr:uid="{00000000-0005-0000-0000-000003150000}"/>
    <cellStyle name="식_평택STP_01_09_27_FM0812(보성final)_원주기업도시 data(정리2)_Raw Data_Sales" xfId="6283" xr:uid="{00000000-0005-0000-0000-000004150000}"/>
    <cellStyle name="식_평택STP_01_09_27_FM0812(보성final)_원주기업도시 data(정리2)_Raw Data_Sensitivity" xfId="8286" xr:uid="{00000000-0005-0000-0000-000005150000}"/>
    <cellStyle name="식_평택STP_01_09_27_FM0812(보성final)_원주기업도시 data(정리2)_Sales" xfId="2257" xr:uid="{00000000-0005-0000-0000-000006150000}"/>
    <cellStyle name="식_평택STP_01_09_27_FM0812(보성final)_원주기업도시 data(정리2)_Sales_1" xfId="6282" xr:uid="{00000000-0005-0000-0000-000007150000}"/>
    <cellStyle name="식_평택STP_01_09_27_FM0812(보성final)_원주기업도시 data(정리2)_Sales_CF" xfId="10290" xr:uid="{00000000-0005-0000-0000-000008150000}"/>
    <cellStyle name="식_평택STP_01_09_27_FM0812(보성final)_원주기업도시 data(정리2)_Sales_Raw Data" xfId="4281" xr:uid="{00000000-0005-0000-0000-000009150000}"/>
    <cellStyle name="식_평택STP_01_09_27_FM0812(보성final)_원주기업도시 data(정리2)_Sales_Sales" xfId="6284" xr:uid="{00000000-0005-0000-0000-00000A150000}"/>
    <cellStyle name="식_평택STP_01_09_27_FM0812(보성final)_원주기업도시 data(정리2)_Sales_Sensitivity" xfId="8287" xr:uid="{00000000-0005-0000-0000-00000B150000}"/>
    <cellStyle name="식_평택STP_01_09_27_FM0812(보성final)_원주기업도시 data(정리2)_Sensitivity" xfId="8285" xr:uid="{00000000-0005-0000-0000-00000C150000}"/>
    <cellStyle name="식_평택STP_01_09_27_FM0812(보성final)_원주기업도시 data(정리2)_원주부하계산" xfId="2258" xr:uid="{00000000-0005-0000-0000-00000D150000}"/>
    <cellStyle name="식_평택STP_01_09_27_FM0812(보성final)_원주기업도시 data(정리2)_원주부하계산_CF" xfId="10291" xr:uid="{00000000-0005-0000-0000-00000E150000}"/>
    <cellStyle name="식_평택STP_01_09_27_FM0812(보성final)_원주기업도시 data(정리2)_원주부하계산_Raw Data" xfId="2259" xr:uid="{00000000-0005-0000-0000-00000F150000}"/>
    <cellStyle name="식_평택STP_01_09_27_FM0812(보성final)_원주기업도시 data(정리2)_원주부하계산_Raw Data_1" xfId="4282" xr:uid="{00000000-0005-0000-0000-000010150000}"/>
    <cellStyle name="식_평택STP_01_09_27_FM0812(보성final)_원주기업도시 data(정리2)_원주부하계산_Raw Data_CF" xfId="10292" xr:uid="{00000000-0005-0000-0000-000011150000}"/>
    <cellStyle name="식_평택STP_01_09_27_FM0812(보성final)_원주기업도시 data(정리2)_원주부하계산_Raw Data_Raw Data" xfId="4283" xr:uid="{00000000-0005-0000-0000-000012150000}"/>
    <cellStyle name="식_평택STP_01_09_27_FM0812(보성final)_원주기업도시 data(정리2)_원주부하계산_Raw Data_Sales" xfId="6286" xr:uid="{00000000-0005-0000-0000-000013150000}"/>
    <cellStyle name="식_평택STP_01_09_27_FM0812(보성final)_원주기업도시 data(정리2)_원주부하계산_Raw Data_Sensitivity" xfId="8289" xr:uid="{00000000-0005-0000-0000-000014150000}"/>
    <cellStyle name="식_평택STP_01_09_27_FM0812(보성final)_원주기업도시 data(정리2)_원주부하계산_Sales" xfId="2260" xr:uid="{00000000-0005-0000-0000-000015150000}"/>
    <cellStyle name="식_평택STP_01_09_27_FM0812(보성final)_원주기업도시 data(정리2)_원주부하계산_Sales_1" xfId="6285" xr:uid="{00000000-0005-0000-0000-000016150000}"/>
    <cellStyle name="식_평택STP_01_09_27_FM0812(보성final)_원주기업도시 data(정리2)_원주부하계산_Sales_CF" xfId="10293" xr:uid="{00000000-0005-0000-0000-000017150000}"/>
    <cellStyle name="식_평택STP_01_09_27_FM0812(보성final)_원주기업도시 data(정리2)_원주부하계산_Sales_Raw Data" xfId="4284" xr:uid="{00000000-0005-0000-0000-000018150000}"/>
    <cellStyle name="식_평택STP_01_09_27_FM0812(보성final)_원주기업도시 data(정리2)_원주부하계산_Sales_Sales" xfId="6287" xr:uid="{00000000-0005-0000-0000-000019150000}"/>
    <cellStyle name="식_평택STP_01_09_27_FM0812(보성final)_원주기업도시 data(정리2)_원주부하계산_Sales_Sensitivity" xfId="8290" xr:uid="{00000000-0005-0000-0000-00001A150000}"/>
    <cellStyle name="식_평택STP_01_09_27_FM0812(보성final)_원주기업도시 data(정리2)_원주부하계산_Sensitivity" xfId="8288" xr:uid="{00000000-0005-0000-0000-00001B150000}"/>
    <cellStyle name="식_평택STP_01_09_27_FM0812(보성final)_원주부하계산" xfId="2261" xr:uid="{00000000-0005-0000-0000-00001C150000}"/>
    <cellStyle name="식_평택STP_01_09_27_FM0812(보성final)_원주부하계산_CF" xfId="10294" xr:uid="{00000000-0005-0000-0000-00001D150000}"/>
    <cellStyle name="식_평택STP_01_09_27_FM0812(보성final)_원주부하계산_Raw Data" xfId="2262" xr:uid="{00000000-0005-0000-0000-00001E150000}"/>
    <cellStyle name="식_평택STP_01_09_27_FM0812(보성final)_원주부하계산_Raw Data_1" xfId="4285" xr:uid="{00000000-0005-0000-0000-00001F150000}"/>
    <cellStyle name="식_평택STP_01_09_27_FM0812(보성final)_원주부하계산_Raw Data_CF" xfId="10295" xr:uid="{00000000-0005-0000-0000-000020150000}"/>
    <cellStyle name="식_평택STP_01_09_27_FM0812(보성final)_원주부하계산_Raw Data_Raw Data" xfId="4286" xr:uid="{00000000-0005-0000-0000-000021150000}"/>
    <cellStyle name="식_평택STP_01_09_27_FM0812(보성final)_원주부하계산_Raw Data_Sales" xfId="6289" xr:uid="{00000000-0005-0000-0000-000022150000}"/>
    <cellStyle name="식_평택STP_01_09_27_FM0812(보성final)_원주부하계산_Raw Data_Sensitivity" xfId="8292" xr:uid="{00000000-0005-0000-0000-000023150000}"/>
    <cellStyle name="식_평택STP_01_09_27_FM0812(보성final)_원주부하계산_Sales" xfId="2263" xr:uid="{00000000-0005-0000-0000-000024150000}"/>
    <cellStyle name="식_평택STP_01_09_27_FM0812(보성final)_원주부하계산_Sales_1" xfId="6288" xr:uid="{00000000-0005-0000-0000-000025150000}"/>
    <cellStyle name="식_평택STP_01_09_27_FM0812(보성final)_원주부하계산_Sales_CF" xfId="10296" xr:uid="{00000000-0005-0000-0000-000026150000}"/>
    <cellStyle name="식_평택STP_01_09_27_FM0812(보성final)_원주부하계산_Sales_Raw Data" xfId="4287" xr:uid="{00000000-0005-0000-0000-000027150000}"/>
    <cellStyle name="식_평택STP_01_09_27_FM0812(보성final)_원주부하계산_Sales_Sales" xfId="6290" xr:uid="{00000000-0005-0000-0000-000028150000}"/>
    <cellStyle name="식_평택STP_01_09_27_FM0812(보성final)_원주부하계산_Sales_Sensitivity" xfId="8293" xr:uid="{00000000-0005-0000-0000-000029150000}"/>
    <cellStyle name="식_평택STP_01_09_27_FM0812(보성final)_원주부하계산_Sensitivity" xfId="8291" xr:uid="{00000000-0005-0000-0000-00002A150000}"/>
    <cellStyle name="식_평택STP_01_09_27_Pt" xfId="765" xr:uid="{00000000-0005-0000-0000-00002B150000}"/>
    <cellStyle name="식_평택STP_01_09_27_Pt 2" xfId="2264" xr:uid="{00000000-0005-0000-0000-00002C150000}"/>
    <cellStyle name="식_평택STP_01_09_27_Pt_CF" xfId="10297" xr:uid="{00000000-0005-0000-0000-00002D150000}"/>
    <cellStyle name="식_평택STP_01_09_27_Pt_FinancialModel1108(2)" xfId="766" xr:uid="{00000000-0005-0000-0000-00002E150000}"/>
    <cellStyle name="식_평택STP_01_09_27_Pt_FinancialModel1108(2) 2" xfId="2265" xr:uid="{00000000-0005-0000-0000-00002F150000}"/>
    <cellStyle name="식_평택STP_01_09_27_Pt_FinancialModel1108(2)_CF" xfId="10298" xr:uid="{00000000-0005-0000-0000-000030150000}"/>
    <cellStyle name="식_평택STP_01_09_27_Pt_FinancialModel1108(2)_FM0812(보성final)" xfId="2266" xr:uid="{00000000-0005-0000-0000-000031150000}"/>
    <cellStyle name="식_평택STP_01_09_27_Pt_FinancialModel1108(2)_FM0812(보성final)_CF" xfId="10299" xr:uid="{00000000-0005-0000-0000-000032150000}"/>
    <cellStyle name="식_평택STP_01_09_27_Pt_FinancialModel1108(2)_FM0812(보성final)_Raw Data" xfId="2267" xr:uid="{00000000-0005-0000-0000-000033150000}"/>
    <cellStyle name="식_평택STP_01_09_27_Pt_FinancialModel1108(2)_FM0812(보성final)_Raw Data_1" xfId="4290" xr:uid="{00000000-0005-0000-0000-000034150000}"/>
    <cellStyle name="식_평택STP_01_09_27_Pt_FinancialModel1108(2)_FM0812(보성final)_Raw Data_CF" xfId="10300" xr:uid="{00000000-0005-0000-0000-000035150000}"/>
    <cellStyle name="식_평택STP_01_09_27_Pt_FinancialModel1108(2)_FM0812(보성final)_Raw Data_Raw Data" xfId="4291" xr:uid="{00000000-0005-0000-0000-000036150000}"/>
    <cellStyle name="식_평택STP_01_09_27_Pt_FinancialModel1108(2)_FM0812(보성final)_Raw Data_Sales" xfId="6294" xr:uid="{00000000-0005-0000-0000-000037150000}"/>
    <cellStyle name="식_평택STP_01_09_27_Pt_FinancialModel1108(2)_FM0812(보성final)_Raw Data_Sensitivity" xfId="8297" xr:uid="{00000000-0005-0000-0000-000038150000}"/>
    <cellStyle name="식_평택STP_01_09_27_Pt_FinancialModel1108(2)_FM0812(보성final)_Sales" xfId="2268" xr:uid="{00000000-0005-0000-0000-000039150000}"/>
    <cellStyle name="식_평택STP_01_09_27_Pt_FinancialModel1108(2)_FM0812(보성final)_Sales_1" xfId="6293" xr:uid="{00000000-0005-0000-0000-00003A150000}"/>
    <cellStyle name="식_평택STP_01_09_27_Pt_FinancialModel1108(2)_FM0812(보성final)_Sales_CF" xfId="10301" xr:uid="{00000000-0005-0000-0000-00003B150000}"/>
    <cellStyle name="식_평택STP_01_09_27_Pt_FinancialModel1108(2)_FM0812(보성final)_Sales_Raw Data" xfId="4292" xr:uid="{00000000-0005-0000-0000-00003C150000}"/>
    <cellStyle name="식_평택STP_01_09_27_Pt_FinancialModel1108(2)_FM0812(보성final)_Sales_Sales" xfId="6295" xr:uid="{00000000-0005-0000-0000-00003D150000}"/>
    <cellStyle name="식_평택STP_01_09_27_Pt_FinancialModel1108(2)_FM0812(보성final)_Sales_Sensitivity" xfId="8298" xr:uid="{00000000-0005-0000-0000-00003E150000}"/>
    <cellStyle name="식_평택STP_01_09_27_Pt_FinancialModel1108(2)_FM0812(보성final)_Sensitivity" xfId="8296" xr:uid="{00000000-0005-0000-0000-00003F150000}"/>
    <cellStyle name="식_평택STP_01_09_27_Pt_FinancialModel1108(2)_FM0812(보성final)_원주기업도시 data(정리2)" xfId="2269" xr:uid="{00000000-0005-0000-0000-000040150000}"/>
    <cellStyle name="식_평택STP_01_09_27_Pt_FinancialModel1108(2)_FM0812(보성final)_원주기업도시 data(정리2)_CF" xfId="10302" xr:uid="{00000000-0005-0000-0000-000041150000}"/>
    <cellStyle name="식_평택STP_01_09_27_Pt_FinancialModel1108(2)_FM0812(보성final)_원주기업도시 data(정리2)_Raw Data" xfId="2270" xr:uid="{00000000-0005-0000-0000-000042150000}"/>
    <cellStyle name="식_평택STP_01_09_27_Pt_FinancialModel1108(2)_FM0812(보성final)_원주기업도시 data(정리2)_Raw Data_1" xfId="4293" xr:uid="{00000000-0005-0000-0000-000043150000}"/>
    <cellStyle name="식_평택STP_01_09_27_Pt_FinancialModel1108(2)_FM0812(보성final)_원주기업도시 data(정리2)_Raw Data_CF" xfId="10303" xr:uid="{00000000-0005-0000-0000-000044150000}"/>
    <cellStyle name="식_평택STP_01_09_27_Pt_FinancialModel1108(2)_FM0812(보성final)_원주기업도시 data(정리2)_Raw Data_Raw Data" xfId="4294" xr:uid="{00000000-0005-0000-0000-000045150000}"/>
    <cellStyle name="식_평택STP_01_09_27_Pt_FinancialModel1108(2)_FM0812(보성final)_원주기업도시 data(정리2)_Raw Data_Sales" xfId="6297" xr:uid="{00000000-0005-0000-0000-000046150000}"/>
    <cellStyle name="식_평택STP_01_09_27_Pt_FinancialModel1108(2)_FM0812(보성final)_원주기업도시 data(정리2)_Raw Data_Sensitivity" xfId="8300" xr:uid="{00000000-0005-0000-0000-000047150000}"/>
    <cellStyle name="식_평택STP_01_09_27_Pt_FinancialModel1108(2)_FM0812(보성final)_원주기업도시 data(정리2)_Sales" xfId="2271" xr:uid="{00000000-0005-0000-0000-000048150000}"/>
    <cellStyle name="식_평택STP_01_09_27_Pt_FinancialModel1108(2)_FM0812(보성final)_원주기업도시 data(정리2)_Sales_1" xfId="6296" xr:uid="{00000000-0005-0000-0000-000049150000}"/>
    <cellStyle name="식_평택STP_01_09_27_Pt_FinancialModel1108(2)_FM0812(보성final)_원주기업도시 data(정리2)_Sales_CF" xfId="10304" xr:uid="{00000000-0005-0000-0000-00004A150000}"/>
    <cellStyle name="식_평택STP_01_09_27_Pt_FinancialModel1108(2)_FM0812(보성final)_원주기업도시 data(정리2)_Sales_Raw Data" xfId="4295" xr:uid="{00000000-0005-0000-0000-00004B150000}"/>
    <cellStyle name="식_평택STP_01_09_27_Pt_FinancialModel1108(2)_FM0812(보성final)_원주기업도시 data(정리2)_Sales_Sales" xfId="6298" xr:uid="{00000000-0005-0000-0000-00004C150000}"/>
    <cellStyle name="식_평택STP_01_09_27_Pt_FinancialModel1108(2)_FM0812(보성final)_원주기업도시 data(정리2)_Sales_Sensitivity" xfId="8301" xr:uid="{00000000-0005-0000-0000-00004D150000}"/>
    <cellStyle name="식_평택STP_01_09_27_Pt_FinancialModel1108(2)_FM0812(보성final)_원주기업도시 data(정리2)_Sensitivity" xfId="8299" xr:uid="{00000000-0005-0000-0000-00004E150000}"/>
    <cellStyle name="식_평택STP_01_09_27_Pt_FinancialModel1108(2)_FM0812(보성final)_원주기업도시 data(정리2)_원주부하계산" xfId="2272" xr:uid="{00000000-0005-0000-0000-00004F150000}"/>
    <cellStyle name="식_평택STP_01_09_27_Pt_FinancialModel1108(2)_FM0812(보성final)_원주기업도시 data(정리2)_원주부하계산_CF" xfId="10305" xr:uid="{00000000-0005-0000-0000-000050150000}"/>
    <cellStyle name="식_평택STP_01_09_27_Pt_FinancialModel1108(2)_FM0812(보성final)_원주기업도시 data(정리2)_원주부하계산_Raw Data" xfId="2273" xr:uid="{00000000-0005-0000-0000-000051150000}"/>
    <cellStyle name="식_평택STP_01_09_27_Pt_FinancialModel1108(2)_FM0812(보성final)_원주기업도시 data(정리2)_원주부하계산_Raw Data_1" xfId="4296" xr:uid="{00000000-0005-0000-0000-000052150000}"/>
    <cellStyle name="식_평택STP_01_09_27_Pt_FinancialModel1108(2)_FM0812(보성final)_원주기업도시 data(정리2)_원주부하계산_Raw Data_CF" xfId="10306" xr:uid="{00000000-0005-0000-0000-000053150000}"/>
    <cellStyle name="식_평택STP_01_09_27_Pt_FinancialModel1108(2)_FM0812(보성final)_원주기업도시 data(정리2)_원주부하계산_Raw Data_Raw Data" xfId="4297" xr:uid="{00000000-0005-0000-0000-000054150000}"/>
    <cellStyle name="식_평택STP_01_09_27_Pt_FinancialModel1108(2)_FM0812(보성final)_원주기업도시 data(정리2)_원주부하계산_Raw Data_Sales" xfId="6300" xr:uid="{00000000-0005-0000-0000-000055150000}"/>
    <cellStyle name="식_평택STP_01_09_27_Pt_FinancialModel1108(2)_FM0812(보성final)_원주기업도시 data(정리2)_원주부하계산_Raw Data_Sensitivity" xfId="8303" xr:uid="{00000000-0005-0000-0000-000056150000}"/>
    <cellStyle name="식_평택STP_01_09_27_Pt_FinancialModel1108(2)_FM0812(보성final)_원주기업도시 data(정리2)_원주부하계산_Sales" xfId="2274" xr:uid="{00000000-0005-0000-0000-000057150000}"/>
    <cellStyle name="식_평택STP_01_09_27_Pt_FinancialModel1108(2)_FM0812(보성final)_원주기업도시 data(정리2)_원주부하계산_Sales_1" xfId="6299" xr:uid="{00000000-0005-0000-0000-000058150000}"/>
    <cellStyle name="식_평택STP_01_09_27_Pt_FinancialModel1108(2)_FM0812(보성final)_원주기업도시 data(정리2)_원주부하계산_Sales_CF" xfId="10307" xr:uid="{00000000-0005-0000-0000-000059150000}"/>
    <cellStyle name="식_평택STP_01_09_27_Pt_FinancialModel1108(2)_FM0812(보성final)_원주기업도시 data(정리2)_원주부하계산_Sales_Raw Data" xfId="4298" xr:uid="{00000000-0005-0000-0000-00005A150000}"/>
    <cellStyle name="식_평택STP_01_09_27_Pt_FinancialModel1108(2)_FM0812(보성final)_원주기업도시 data(정리2)_원주부하계산_Sales_Sales" xfId="6301" xr:uid="{00000000-0005-0000-0000-00005B150000}"/>
    <cellStyle name="식_평택STP_01_09_27_Pt_FinancialModel1108(2)_FM0812(보성final)_원주기업도시 data(정리2)_원주부하계산_Sales_Sensitivity" xfId="8304" xr:uid="{00000000-0005-0000-0000-00005C150000}"/>
    <cellStyle name="식_평택STP_01_09_27_Pt_FinancialModel1108(2)_FM0812(보성final)_원주기업도시 data(정리2)_원주부하계산_Sensitivity" xfId="8302" xr:uid="{00000000-0005-0000-0000-00005D150000}"/>
    <cellStyle name="식_평택STP_01_09_27_Pt_FinancialModel1108(2)_FM0812(보성final)_원주부하계산" xfId="2275" xr:uid="{00000000-0005-0000-0000-00005E150000}"/>
    <cellStyle name="식_평택STP_01_09_27_Pt_FinancialModel1108(2)_FM0812(보성final)_원주부하계산_CF" xfId="10308" xr:uid="{00000000-0005-0000-0000-00005F150000}"/>
    <cellStyle name="식_평택STP_01_09_27_Pt_FinancialModel1108(2)_FM0812(보성final)_원주부하계산_Raw Data" xfId="2276" xr:uid="{00000000-0005-0000-0000-000060150000}"/>
    <cellStyle name="식_평택STP_01_09_27_Pt_FinancialModel1108(2)_FM0812(보성final)_원주부하계산_Raw Data_1" xfId="4299" xr:uid="{00000000-0005-0000-0000-000061150000}"/>
    <cellStyle name="식_평택STP_01_09_27_Pt_FinancialModel1108(2)_FM0812(보성final)_원주부하계산_Raw Data_CF" xfId="10309" xr:uid="{00000000-0005-0000-0000-000062150000}"/>
    <cellStyle name="식_평택STP_01_09_27_Pt_FinancialModel1108(2)_FM0812(보성final)_원주부하계산_Raw Data_Raw Data" xfId="4300" xr:uid="{00000000-0005-0000-0000-000063150000}"/>
    <cellStyle name="식_평택STP_01_09_27_Pt_FinancialModel1108(2)_FM0812(보성final)_원주부하계산_Raw Data_Sales" xfId="6303" xr:uid="{00000000-0005-0000-0000-000064150000}"/>
    <cellStyle name="식_평택STP_01_09_27_Pt_FinancialModel1108(2)_FM0812(보성final)_원주부하계산_Raw Data_Sensitivity" xfId="8306" xr:uid="{00000000-0005-0000-0000-000065150000}"/>
    <cellStyle name="식_평택STP_01_09_27_Pt_FinancialModel1108(2)_FM0812(보성final)_원주부하계산_Sales" xfId="2277" xr:uid="{00000000-0005-0000-0000-000066150000}"/>
    <cellStyle name="식_평택STP_01_09_27_Pt_FinancialModel1108(2)_FM0812(보성final)_원주부하계산_Sales_1" xfId="6302" xr:uid="{00000000-0005-0000-0000-000067150000}"/>
    <cellStyle name="식_평택STP_01_09_27_Pt_FinancialModel1108(2)_FM0812(보성final)_원주부하계산_Sales_CF" xfId="10310" xr:uid="{00000000-0005-0000-0000-000068150000}"/>
    <cellStyle name="식_평택STP_01_09_27_Pt_FinancialModel1108(2)_FM0812(보성final)_원주부하계산_Sales_Raw Data" xfId="4301" xr:uid="{00000000-0005-0000-0000-000069150000}"/>
    <cellStyle name="식_평택STP_01_09_27_Pt_FinancialModel1108(2)_FM0812(보성final)_원주부하계산_Sales_Sales" xfId="6304" xr:uid="{00000000-0005-0000-0000-00006A150000}"/>
    <cellStyle name="식_평택STP_01_09_27_Pt_FinancialModel1108(2)_FM0812(보성final)_원주부하계산_Sales_Sensitivity" xfId="8307" xr:uid="{00000000-0005-0000-0000-00006B150000}"/>
    <cellStyle name="식_평택STP_01_09_27_Pt_FinancialModel1108(2)_FM0812(보성final)_원주부하계산_Sensitivity" xfId="8305" xr:uid="{00000000-0005-0000-0000-00006C150000}"/>
    <cellStyle name="식_평택STP_01_09_27_Pt_FinancialModel1108(2)_Raw Data" xfId="2278" xr:uid="{00000000-0005-0000-0000-00006D150000}"/>
    <cellStyle name="식_평택STP_01_09_27_Pt_FinancialModel1108(2)_Raw Data_1" xfId="4289" xr:uid="{00000000-0005-0000-0000-00006E150000}"/>
    <cellStyle name="식_평택STP_01_09_27_Pt_FinancialModel1108(2)_Raw Data_CF" xfId="10311" xr:uid="{00000000-0005-0000-0000-00006F150000}"/>
    <cellStyle name="식_평택STP_01_09_27_Pt_FinancialModel1108(2)_Raw Data_Raw Data" xfId="4302" xr:uid="{00000000-0005-0000-0000-000070150000}"/>
    <cellStyle name="식_평택STP_01_09_27_Pt_FinancialModel1108(2)_Raw Data_Sales" xfId="6305" xr:uid="{00000000-0005-0000-0000-000071150000}"/>
    <cellStyle name="식_평택STP_01_09_27_Pt_FinancialModel1108(2)_Raw Data_Sensitivity" xfId="8308" xr:uid="{00000000-0005-0000-0000-000072150000}"/>
    <cellStyle name="식_평택STP_01_09_27_Pt_FinancialModel1108(2)_Sales" xfId="2279" xr:uid="{00000000-0005-0000-0000-000073150000}"/>
    <cellStyle name="식_평택STP_01_09_27_Pt_FinancialModel1108(2)_Sales_1" xfId="6292" xr:uid="{00000000-0005-0000-0000-000074150000}"/>
    <cellStyle name="식_평택STP_01_09_27_Pt_FinancialModel1108(2)_Sales_CF" xfId="10312" xr:uid="{00000000-0005-0000-0000-000075150000}"/>
    <cellStyle name="식_평택STP_01_09_27_Pt_FinancialModel1108(2)_Sales_Raw Data" xfId="4303" xr:uid="{00000000-0005-0000-0000-000076150000}"/>
    <cellStyle name="식_평택STP_01_09_27_Pt_FinancialModel1108(2)_Sales_Sales" xfId="6306" xr:uid="{00000000-0005-0000-0000-000077150000}"/>
    <cellStyle name="식_평택STP_01_09_27_Pt_FinancialModel1108(2)_Sales_Sensitivity" xfId="8309" xr:uid="{00000000-0005-0000-0000-000078150000}"/>
    <cellStyle name="식_평택STP_01_09_27_Pt_FinancialModel1108(2)_Sensitivity" xfId="8295" xr:uid="{00000000-0005-0000-0000-000079150000}"/>
    <cellStyle name="식_평택STP_01_09_27_Pt_FinancialModel1108(2)_원주기업도시 data(정리2)" xfId="2280" xr:uid="{00000000-0005-0000-0000-00007A150000}"/>
    <cellStyle name="식_평택STP_01_09_27_Pt_FinancialModel1108(2)_원주기업도시 data(정리2)_CF" xfId="10313" xr:uid="{00000000-0005-0000-0000-00007B150000}"/>
    <cellStyle name="식_평택STP_01_09_27_Pt_FinancialModel1108(2)_원주기업도시 data(정리2)_Raw Data" xfId="2281" xr:uid="{00000000-0005-0000-0000-00007C150000}"/>
    <cellStyle name="식_평택STP_01_09_27_Pt_FinancialModel1108(2)_원주기업도시 data(정리2)_Raw Data_1" xfId="4304" xr:uid="{00000000-0005-0000-0000-00007D150000}"/>
    <cellStyle name="식_평택STP_01_09_27_Pt_FinancialModel1108(2)_원주기업도시 data(정리2)_Raw Data_CF" xfId="10314" xr:uid="{00000000-0005-0000-0000-00007E150000}"/>
    <cellStyle name="식_평택STP_01_09_27_Pt_FinancialModel1108(2)_원주기업도시 data(정리2)_Raw Data_Raw Data" xfId="4305" xr:uid="{00000000-0005-0000-0000-00007F150000}"/>
    <cellStyle name="식_평택STP_01_09_27_Pt_FinancialModel1108(2)_원주기업도시 data(정리2)_Raw Data_Sales" xfId="6308" xr:uid="{00000000-0005-0000-0000-000080150000}"/>
    <cellStyle name="식_평택STP_01_09_27_Pt_FinancialModel1108(2)_원주기업도시 data(정리2)_Raw Data_Sensitivity" xfId="8311" xr:uid="{00000000-0005-0000-0000-000081150000}"/>
    <cellStyle name="식_평택STP_01_09_27_Pt_FinancialModel1108(2)_원주기업도시 data(정리2)_Sales" xfId="2282" xr:uid="{00000000-0005-0000-0000-000082150000}"/>
    <cellStyle name="식_평택STP_01_09_27_Pt_FinancialModel1108(2)_원주기업도시 data(정리2)_Sales_1" xfId="6307" xr:uid="{00000000-0005-0000-0000-000083150000}"/>
    <cellStyle name="식_평택STP_01_09_27_Pt_FinancialModel1108(2)_원주기업도시 data(정리2)_Sales_CF" xfId="10315" xr:uid="{00000000-0005-0000-0000-000084150000}"/>
    <cellStyle name="식_평택STP_01_09_27_Pt_FinancialModel1108(2)_원주기업도시 data(정리2)_Sales_Raw Data" xfId="4306" xr:uid="{00000000-0005-0000-0000-000085150000}"/>
    <cellStyle name="식_평택STP_01_09_27_Pt_FinancialModel1108(2)_원주기업도시 data(정리2)_Sales_Sales" xfId="6309" xr:uid="{00000000-0005-0000-0000-000086150000}"/>
    <cellStyle name="식_평택STP_01_09_27_Pt_FinancialModel1108(2)_원주기업도시 data(정리2)_Sales_Sensitivity" xfId="8312" xr:uid="{00000000-0005-0000-0000-000087150000}"/>
    <cellStyle name="식_평택STP_01_09_27_Pt_FinancialModel1108(2)_원주기업도시 data(정리2)_Sensitivity" xfId="8310" xr:uid="{00000000-0005-0000-0000-000088150000}"/>
    <cellStyle name="식_평택STP_01_09_27_Pt_FinancialModel1108(2)_원주기업도시 data(정리2)_원주부하계산" xfId="2283" xr:uid="{00000000-0005-0000-0000-000089150000}"/>
    <cellStyle name="식_평택STP_01_09_27_Pt_FinancialModel1108(2)_원주기업도시 data(정리2)_원주부하계산_CF" xfId="10316" xr:uid="{00000000-0005-0000-0000-00008A150000}"/>
    <cellStyle name="식_평택STP_01_09_27_Pt_FinancialModel1108(2)_원주기업도시 data(정리2)_원주부하계산_Raw Data" xfId="2284" xr:uid="{00000000-0005-0000-0000-00008B150000}"/>
    <cellStyle name="식_평택STP_01_09_27_Pt_FinancialModel1108(2)_원주기업도시 data(정리2)_원주부하계산_Raw Data_1" xfId="4307" xr:uid="{00000000-0005-0000-0000-00008C150000}"/>
    <cellStyle name="식_평택STP_01_09_27_Pt_FinancialModel1108(2)_원주기업도시 data(정리2)_원주부하계산_Raw Data_CF" xfId="10317" xr:uid="{00000000-0005-0000-0000-00008D150000}"/>
    <cellStyle name="식_평택STP_01_09_27_Pt_FinancialModel1108(2)_원주기업도시 data(정리2)_원주부하계산_Raw Data_Raw Data" xfId="4308" xr:uid="{00000000-0005-0000-0000-00008E150000}"/>
    <cellStyle name="식_평택STP_01_09_27_Pt_FinancialModel1108(2)_원주기업도시 data(정리2)_원주부하계산_Raw Data_Sales" xfId="6311" xr:uid="{00000000-0005-0000-0000-00008F150000}"/>
    <cellStyle name="식_평택STP_01_09_27_Pt_FinancialModel1108(2)_원주기업도시 data(정리2)_원주부하계산_Raw Data_Sensitivity" xfId="8314" xr:uid="{00000000-0005-0000-0000-000090150000}"/>
    <cellStyle name="식_평택STP_01_09_27_Pt_FinancialModel1108(2)_원주기업도시 data(정리2)_원주부하계산_Sales" xfId="2285" xr:uid="{00000000-0005-0000-0000-000091150000}"/>
    <cellStyle name="식_평택STP_01_09_27_Pt_FinancialModel1108(2)_원주기업도시 data(정리2)_원주부하계산_Sales_1" xfId="6310" xr:uid="{00000000-0005-0000-0000-000092150000}"/>
    <cellStyle name="식_평택STP_01_09_27_Pt_FinancialModel1108(2)_원주기업도시 data(정리2)_원주부하계산_Sales_CF" xfId="10318" xr:uid="{00000000-0005-0000-0000-000093150000}"/>
    <cellStyle name="식_평택STP_01_09_27_Pt_FinancialModel1108(2)_원주기업도시 data(정리2)_원주부하계산_Sales_Raw Data" xfId="4309" xr:uid="{00000000-0005-0000-0000-000094150000}"/>
    <cellStyle name="식_평택STP_01_09_27_Pt_FinancialModel1108(2)_원주기업도시 data(정리2)_원주부하계산_Sales_Sales" xfId="6312" xr:uid="{00000000-0005-0000-0000-000095150000}"/>
    <cellStyle name="식_평택STP_01_09_27_Pt_FinancialModel1108(2)_원주기업도시 data(정리2)_원주부하계산_Sales_Sensitivity" xfId="8315" xr:uid="{00000000-0005-0000-0000-000096150000}"/>
    <cellStyle name="식_평택STP_01_09_27_Pt_FinancialModel1108(2)_원주기업도시 data(정리2)_원주부하계산_Sensitivity" xfId="8313" xr:uid="{00000000-0005-0000-0000-000097150000}"/>
    <cellStyle name="식_평택STP_01_09_27_Pt_FinancialModel1108(2)_원주부하계산" xfId="2286" xr:uid="{00000000-0005-0000-0000-000098150000}"/>
    <cellStyle name="식_평택STP_01_09_27_Pt_FinancialModel1108(2)_원주부하계산_CF" xfId="10319" xr:uid="{00000000-0005-0000-0000-000099150000}"/>
    <cellStyle name="식_평택STP_01_09_27_Pt_FinancialModel1108(2)_원주부하계산_Raw Data" xfId="2287" xr:uid="{00000000-0005-0000-0000-00009A150000}"/>
    <cellStyle name="식_평택STP_01_09_27_Pt_FinancialModel1108(2)_원주부하계산_Raw Data_1" xfId="4310" xr:uid="{00000000-0005-0000-0000-00009B150000}"/>
    <cellStyle name="식_평택STP_01_09_27_Pt_FinancialModel1108(2)_원주부하계산_Raw Data_CF" xfId="10320" xr:uid="{00000000-0005-0000-0000-00009C150000}"/>
    <cellStyle name="식_평택STP_01_09_27_Pt_FinancialModel1108(2)_원주부하계산_Raw Data_Raw Data" xfId="4311" xr:uid="{00000000-0005-0000-0000-00009D150000}"/>
    <cellStyle name="식_평택STP_01_09_27_Pt_FinancialModel1108(2)_원주부하계산_Raw Data_Sales" xfId="6314" xr:uid="{00000000-0005-0000-0000-00009E150000}"/>
    <cellStyle name="식_평택STP_01_09_27_Pt_FinancialModel1108(2)_원주부하계산_Raw Data_Sensitivity" xfId="8317" xr:uid="{00000000-0005-0000-0000-00009F150000}"/>
    <cellStyle name="식_평택STP_01_09_27_Pt_FinancialModel1108(2)_원주부하계산_Sales" xfId="2288" xr:uid="{00000000-0005-0000-0000-0000A0150000}"/>
    <cellStyle name="식_평택STP_01_09_27_Pt_FinancialModel1108(2)_원주부하계산_Sales_1" xfId="6313" xr:uid="{00000000-0005-0000-0000-0000A1150000}"/>
    <cellStyle name="식_평택STP_01_09_27_Pt_FinancialModel1108(2)_원주부하계산_Sales_CF" xfId="10321" xr:uid="{00000000-0005-0000-0000-0000A2150000}"/>
    <cellStyle name="식_평택STP_01_09_27_Pt_FinancialModel1108(2)_원주부하계산_Sales_Raw Data" xfId="4312" xr:uid="{00000000-0005-0000-0000-0000A3150000}"/>
    <cellStyle name="식_평택STP_01_09_27_Pt_FinancialModel1108(2)_원주부하계산_Sales_Sales" xfId="6315" xr:uid="{00000000-0005-0000-0000-0000A4150000}"/>
    <cellStyle name="식_평택STP_01_09_27_Pt_FinancialModel1108(2)_원주부하계산_Sales_Sensitivity" xfId="8318" xr:uid="{00000000-0005-0000-0000-0000A5150000}"/>
    <cellStyle name="식_평택STP_01_09_27_Pt_FinancialModel1108(2)_원주부하계산_Sensitivity" xfId="8316" xr:uid="{00000000-0005-0000-0000-0000A6150000}"/>
    <cellStyle name="식_평택STP_01_09_27_Pt_FinancialModel1108(2)_은행 - 원주기업도시Feasibility11_07_1" xfId="2289" xr:uid="{00000000-0005-0000-0000-0000A7150000}"/>
    <cellStyle name="식_평택STP_01_09_27_Pt_FinancialModel1108(2)_은행 - 원주기업도시Feasibility11_07_1_~3190534" xfId="2290" xr:uid="{00000000-0005-0000-0000-0000A8150000}"/>
    <cellStyle name="식_평택STP_01_09_27_Pt_FinancialModel1108(2)_은행 - 원주기업도시Feasibility11_07_1_~3190534_CF" xfId="10323" xr:uid="{00000000-0005-0000-0000-0000A9150000}"/>
    <cellStyle name="식_평택STP_01_09_27_Pt_FinancialModel1108(2)_은행 - 원주기업도시Feasibility11_07_1_~3190534_Raw Data" xfId="2291" xr:uid="{00000000-0005-0000-0000-0000AA150000}"/>
    <cellStyle name="식_평택STP_01_09_27_Pt_FinancialModel1108(2)_은행 - 원주기업도시Feasibility11_07_1_~3190534_Raw Data_1" xfId="4314" xr:uid="{00000000-0005-0000-0000-0000AB150000}"/>
    <cellStyle name="식_평택STP_01_09_27_Pt_FinancialModel1108(2)_은행 - 원주기업도시Feasibility11_07_1_~3190534_Raw Data_CF" xfId="10324" xr:uid="{00000000-0005-0000-0000-0000AC150000}"/>
    <cellStyle name="식_평택STP_01_09_27_Pt_FinancialModel1108(2)_은행 - 원주기업도시Feasibility11_07_1_~3190534_Raw Data_Raw Data" xfId="4315" xr:uid="{00000000-0005-0000-0000-0000AD150000}"/>
    <cellStyle name="식_평택STP_01_09_27_Pt_FinancialModel1108(2)_은행 - 원주기업도시Feasibility11_07_1_~3190534_Raw Data_Sales" xfId="6318" xr:uid="{00000000-0005-0000-0000-0000AE150000}"/>
    <cellStyle name="식_평택STP_01_09_27_Pt_FinancialModel1108(2)_은행 - 원주기업도시Feasibility11_07_1_~3190534_Raw Data_Sensitivity" xfId="8321" xr:uid="{00000000-0005-0000-0000-0000AF150000}"/>
    <cellStyle name="식_평택STP_01_09_27_Pt_FinancialModel1108(2)_은행 - 원주기업도시Feasibility11_07_1_~3190534_Sales" xfId="2292" xr:uid="{00000000-0005-0000-0000-0000B0150000}"/>
    <cellStyle name="식_평택STP_01_09_27_Pt_FinancialModel1108(2)_은행 - 원주기업도시Feasibility11_07_1_~3190534_Sales_1" xfId="6317" xr:uid="{00000000-0005-0000-0000-0000B1150000}"/>
    <cellStyle name="식_평택STP_01_09_27_Pt_FinancialModel1108(2)_은행 - 원주기업도시Feasibility11_07_1_~3190534_Sales_CF" xfId="10325" xr:uid="{00000000-0005-0000-0000-0000B2150000}"/>
    <cellStyle name="식_평택STP_01_09_27_Pt_FinancialModel1108(2)_은행 - 원주기업도시Feasibility11_07_1_~3190534_Sales_Raw Data" xfId="4316" xr:uid="{00000000-0005-0000-0000-0000B3150000}"/>
    <cellStyle name="식_평택STP_01_09_27_Pt_FinancialModel1108(2)_은행 - 원주기업도시Feasibility11_07_1_~3190534_Sales_Sales" xfId="6319" xr:uid="{00000000-0005-0000-0000-0000B4150000}"/>
    <cellStyle name="식_평택STP_01_09_27_Pt_FinancialModel1108(2)_은행 - 원주기업도시Feasibility11_07_1_~3190534_Sales_Sensitivity" xfId="8322" xr:uid="{00000000-0005-0000-0000-0000B5150000}"/>
    <cellStyle name="식_평택STP_01_09_27_Pt_FinancialModel1108(2)_은행 - 원주기업도시Feasibility11_07_1_~3190534_Sensitivity" xfId="8320" xr:uid="{00000000-0005-0000-0000-0000B6150000}"/>
    <cellStyle name="식_평택STP_01_09_27_Pt_FinancialModel1108(2)_은행 - 원주기업도시Feasibility11_07_1_~3190534_원주기업도시 data(정리2)" xfId="2293" xr:uid="{00000000-0005-0000-0000-0000B7150000}"/>
    <cellStyle name="식_평택STP_01_09_27_Pt_FinancialModel1108(2)_은행 - 원주기업도시Feasibility11_07_1_~3190534_원주기업도시 data(정리2)_CF" xfId="10326" xr:uid="{00000000-0005-0000-0000-0000B8150000}"/>
    <cellStyle name="식_평택STP_01_09_27_Pt_FinancialModel1108(2)_은행 - 원주기업도시Feasibility11_07_1_~3190534_원주기업도시 data(정리2)_Raw Data" xfId="2294" xr:uid="{00000000-0005-0000-0000-0000B9150000}"/>
    <cellStyle name="식_평택STP_01_09_27_Pt_FinancialModel1108(2)_은행 - 원주기업도시Feasibility11_07_1_~3190534_원주기업도시 data(정리2)_Raw Data_1" xfId="4317" xr:uid="{00000000-0005-0000-0000-0000BA150000}"/>
    <cellStyle name="식_평택STP_01_09_27_Pt_FinancialModel1108(2)_은행 - 원주기업도시Feasibility11_07_1_~3190534_원주기업도시 data(정리2)_Raw Data_CF" xfId="10327" xr:uid="{00000000-0005-0000-0000-0000BB150000}"/>
    <cellStyle name="식_평택STP_01_09_27_Pt_FinancialModel1108(2)_은행 - 원주기업도시Feasibility11_07_1_~3190534_원주기업도시 data(정리2)_Raw Data_Raw Data" xfId="4318" xr:uid="{00000000-0005-0000-0000-0000BC150000}"/>
    <cellStyle name="식_평택STP_01_09_27_Pt_FinancialModel1108(2)_은행 - 원주기업도시Feasibility11_07_1_~3190534_원주기업도시 data(정리2)_Raw Data_Sales" xfId="6321" xr:uid="{00000000-0005-0000-0000-0000BD150000}"/>
    <cellStyle name="식_평택STP_01_09_27_Pt_FinancialModel1108(2)_은행 - 원주기업도시Feasibility11_07_1_~3190534_원주기업도시 data(정리2)_Raw Data_Sensitivity" xfId="8324" xr:uid="{00000000-0005-0000-0000-0000BE150000}"/>
    <cellStyle name="식_평택STP_01_09_27_Pt_FinancialModel1108(2)_은행 - 원주기업도시Feasibility11_07_1_~3190534_원주기업도시 data(정리2)_Sales" xfId="2295" xr:uid="{00000000-0005-0000-0000-0000BF150000}"/>
    <cellStyle name="식_평택STP_01_09_27_Pt_FinancialModel1108(2)_은행 - 원주기업도시Feasibility11_07_1_~3190534_원주기업도시 data(정리2)_Sales_1" xfId="6320" xr:uid="{00000000-0005-0000-0000-0000C0150000}"/>
    <cellStyle name="식_평택STP_01_09_27_Pt_FinancialModel1108(2)_은행 - 원주기업도시Feasibility11_07_1_~3190534_원주기업도시 data(정리2)_Sales_CF" xfId="10328" xr:uid="{00000000-0005-0000-0000-0000C1150000}"/>
    <cellStyle name="식_평택STP_01_09_27_Pt_FinancialModel1108(2)_은행 - 원주기업도시Feasibility11_07_1_~3190534_원주기업도시 data(정리2)_Sales_Raw Data" xfId="4319" xr:uid="{00000000-0005-0000-0000-0000C2150000}"/>
    <cellStyle name="식_평택STP_01_09_27_Pt_FinancialModel1108(2)_은행 - 원주기업도시Feasibility11_07_1_~3190534_원주기업도시 data(정리2)_Sales_Sales" xfId="6322" xr:uid="{00000000-0005-0000-0000-0000C3150000}"/>
    <cellStyle name="식_평택STP_01_09_27_Pt_FinancialModel1108(2)_은행 - 원주기업도시Feasibility11_07_1_~3190534_원주기업도시 data(정리2)_Sales_Sensitivity" xfId="8325" xr:uid="{00000000-0005-0000-0000-0000C4150000}"/>
    <cellStyle name="식_평택STP_01_09_27_Pt_FinancialModel1108(2)_은행 - 원주기업도시Feasibility11_07_1_~3190534_원주기업도시 data(정리2)_Sensitivity" xfId="8323" xr:uid="{00000000-0005-0000-0000-0000C5150000}"/>
    <cellStyle name="식_평택STP_01_09_27_Pt_FinancialModel1108(2)_은행 - 원주기업도시Feasibility11_07_1_~3190534_원주기업도시 data(정리2)_원주부하계산" xfId="2296" xr:uid="{00000000-0005-0000-0000-0000C6150000}"/>
    <cellStyle name="식_평택STP_01_09_27_Pt_FinancialModel1108(2)_은행 - 원주기업도시Feasibility11_07_1_~3190534_원주기업도시 data(정리2)_원주부하계산_CF" xfId="10329" xr:uid="{00000000-0005-0000-0000-0000C7150000}"/>
    <cellStyle name="식_평택STP_01_09_27_Pt_FinancialModel1108(2)_은행 - 원주기업도시Feasibility11_07_1_~3190534_원주기업도시 data(정리2)_원주부하계산_Raw Data" xfId="2297" xr:uid="{00000000-0005-0000-0000-0000C8150000}"/>
    <cellStyle name="식_평택STP_01_09_27_Pt_FinancialModel1108(2)_은행 - 원주기업도시Feasibility11_07_1_~3190534_원주기업도시 data(정리2)_원주부하계산_Raw Data_1" xfId="4320" xr:uid="{00000000-0005-0000-0000-0000C9150000}"/>
    <cellStyle name="식_평택STP_01_09_27_Pt_FinancialModel1108(2)_은행 - 원주기업도시Feasibility11_07_1_~3190534_원주기업도시 data(정리2)_원주부하계산_Raw Data_CF" xfId="10330" xr:uid="{00000000-0005-0000-0000-0000CA150000}"/>
    <cellStyle name="식_평택STP_01_09_27_Pt_FinancialModel1108(2)_은행 - 원주기업도시Feasibility11_07_1_~3190534_원주기업도시 data(정리2)_원주부하계산_Raw Data_Raw Data" xfId="4321" xr:uid="{00000000-0005-0000-0000-0000CB150000}"/>
    <cellStyle name="식_평택STP_01_09_27_Pt_FinancialModel1108(2)_은행 - 원주기업도시Feasibility11_07_1_~3190534_원주기업도시 data(정리2)_원주부하계산_Raw Data_Sales" xfId="6324" xr:uid="{00000000-0005-0000-0000-0000CC150000}"/>
    <cellStyle name="식_평택STP_01_09_27_Pt_FinancialModel1108(2)_은행 - 원주기업도시Feasibility11_07_1_~3190534_원주기업도시 data(정리2)_원주부하계산_Raw Data_Sensitivity" xfId="8327" xr:uid="{00000000-0005-0000-0000-0000CD150000}"/>
    <cellStyle name="식_평택STP_01_09_27_Pt_FinancialModel1108(2)_은행 - 원주기업도시Feasibility11_07_1_~3190534_원주기업도시 data(정리2)_원주부하계산_Sales" xfId="2298" xr:uid="{00000000-0005-0000-0000-0000CE150000}"/>
    <cellStyle name="식_평택STP_01_09_27_Pt_FinancialModel1108(2)_은행 - 원주기업도시Feasibility11_07_1_~3190534_원주기업도시 data(정리2)_원주부하계산_Sales_1" xfId="6323" xr:uid="{00000000-0005-0000-0000-0000CF150000}"/>
    <cellStyle name="식_평택STP_01_09_27_Pt_FinancialModel1108(2)_은행 - 원주기업도시Feasibility11_07_1_~3190534_원주기업도시 data(정리2)_원주부하계산_Sales_CF" xfId="10331" xr:uid="{00000000-0005-0000-0000-0000D0150000}"/>
    <cellStyle name="식_평택STP_01_09_27_Pt_FinancialModel1108(2)_은행 - 원주기업도시Feasibility11_07_1_~3190534_원주기업도시 data(정리2)_원주부하계산_Sales_Raw Data" xfId="4322" xr:uid="{00000000-0005-0000-0000-0000D1150000}"/>
    <cellStyle name="식_평택STP_01_09_27_Pt_FinancialModel1108(2)_은행 - 원주기업도시Feasibility11_07_1_~3190534_원주기업도시 data(정리2)_원주부하계산_Sales_Sales" xfId="6325" xr:uid="{00000000-0005-0000-0000-0000D2150000}"/>
    <cellStyle name="식_평택STP_01_09_27_Pt_FinancialModel1108(2)_은행 - 원주기업도시Feasibility11_07_1_~3190534_원주기업도시 data(정리2)_원주부하계산_Sales_Sensitivity" xfId="8328" xr:uid="{00000000-0005-0000-0000-0000D3150000}"/>
    <cellStyle name="식_평택STP_01_09_27_Pt_FinancialModel1108(2)_은행 - 원주기업도시Feasibility11_07_1_~3190534_원주기업도시 data(정리2)_원주부하계산_Sensitivity" xfId="8326" xr:uid="{00000000-0005-0000-0000-0000D4150000}"/>
    <cellStyle name="식_평택STP_01_09_27_Pt_FinancialModel1108(2)_은행 - 원주기업도시Feasibility11_07_1_~3190534_원주부하계산" xfId="2299" xr:uid="{00000000-0005-0000-0000-0000D5150000}"/>
    <cellStyle name="식_평택STP_01_09_27_Pt_FinancialModel1108(2)_은행 - 원주기업도시Feasibility11_07_1_~3190534_원주부하계산_CF" xfId="10332" xr:uid="{00000000-0005-0000-0000-0000D6150000}"/>
    <cellStyle name="식_평택STP_01_09_27_Pt_FinancialModel1108(2)_은행 - 원주기업도시Feasibility11_07_1_~3190534_원주부하계산_Raw Data" xfId="2300" xr:uid="{00000000-0005-0000-0000-0000D7150000}"/>
    <cellStyle name="식_평택STP_01_09_27_Pt_FinancialModel1108(2)_은행 - 원주기업도시Feasibility11_07_1_~3190534_원주부하계산_Raw Data_1" xfId="4323" xr:uid="{00000000-0005-0000-0000-0000D8150000}"/>
    <cellStyle name="식_평택STP_01_09_27_Pt_FinancialModel1108(2)_은행 - 원주기업도시Feasibility11_07_1_~3190534_원주부하계산_Raw Data_CF" xfId="10333" xr:uid="{00000000-0005-0000-0000-0000D9150000}"/>
    <cellStyle name="식_평택STP_01_09_27_Pt_FinancialModel1108(2)_은행 - 원주기업도시Feasibility11_07_1_~3190534_원주부하계산_Raw Data_Raw Data" xfId="4324" xr:uid="{00000000-0005-0000-0000-0000DA150000}"/>
    <cellStyle name="식_평택STP_01_09_27_Pt_FinancialModel1108(2)_은행 - 원주기업도시Feasibility11_07_1_~3190534_원주부하계산_Raw Data_Sales" xfId="6327" xr:uid="{00000000-0005-0000-0000-0000DB150000}"/>
    <cellStyle name="식_평택STP_01_09_27_Pt_FinancialModel1108(2)_은행 - 원주기업도시Feasibility11_07_1_~3190534_원주부하계산_Raw Data_Sensitivity" xfId="8330" xr:uid="{00000000-0005-0000-0000-0000DC150000}"/>
    <cellStyle name="식_평택STP_01_09_27_Pt_FinancialModel1108(2)_은행 - 원주기업도시Feasibility11_07_1_~3190534_원주부하계산_Sales" xfId="2301" xr:uid="{00000000-0005-0000-0000-0000DD150000}"/>
    <cellStyle name="식_평택STP_01_09_27_Pt_FinancialModel1108(2)_은행 - 원주기업도시Feasibility11_07_1_~3190534_원주부하계산_Sales_1" xfId="6326" xr:uid="{00000000-0005-0000-0000-0000DE150000}"/>
    <cellStyle name="식_평택STP_01_09_27_Pt_FinancialModel1108(2)_은행 - 원주기업도시Feasibility11_07_1_~3190534_원주부하계산_Sales_CF" xfId="10334" xr:uid="{00000000-0005-0000-0000-0000DF150000}"/>
    <cellStyle name="식_평택STP_01_09_27_Pt_FinancialModel1108(2)_은행 - 원주기업도시Feasibility11_07_1_~3190534_원주부하계산_Sales_Raw Data" xfId="4325" xr:uid="{00000000-0005-0000-0000-0000E0150000}"/>
    <cellStyle name="식_평택STP_01_09_27_Pt_FinancialModel1108(2)_은행 - 원주기업도시Feasibility11_07_1_~3190534_원주부하계산_Sales_Sales" xfId="6328" xr:uid="{00000000-0005-0000-0000-0000E1150000}"/>
    <cellStyle name="식_평택STP_01_09_27_Pt_FinancialModel1108(2)_은행 - 원주기업도시Feasibility11_07_1_~3190534_원주부하계산_Sales_Sensitivity" xfId="8331" xr:uid="{00000000-0005-0000-0000-0000E2150000}"/>
    <cellStyle name="식_평택STP_01_09_27_Pt_FinancialModel1108(2)_은행 - 원주기업도시Feasibility11_07_1_~3190534_원주부하계산_Sensitivity" xfId="8329" xr:uid="{00000000-0005-0000-0000-0000E3150000}"/>
    <cellStyle name="식_평택STP_01_09_27_Pt_FinancialModel1108(2)_은행 - 원주기업도시Feasibility11_07_1_070126 기업도시개발이익산정프로그램" xfId="2302" xr:uid="{00000000-0005-0000-0000-0000E4150000}"/>
    <cellStyle name="식_평택STP_01_09_27_Pt_FinancialModel1108(2)_은행 - 원주기업도시Feasibility11_07_1_070126 기업도시개발이익산정프로그램_CF" xfId="10335" xr:uid="{00000000-0005-0000-0000-0000E5150000}"/>
    <cellStyle name="식_평택STP_01_09_27_Pt_FinancialModel1108(2)_은행 - 원주기업도시Feasibility11_07_1_070126 기업도시개발이익산정프로그램_Raw Data" xfId="2303" xr:uid="{00000000-0005-0000-0000-0000E6150000}"/>
    <cellStyle name="식_평택STP_01_09_27_Pt_FinancialModel1108(2)_은행 - 원주기업도시Feasibility11_07_1_070126 기업도시개발이익산정프로그램_Raw Data_1" xfId="4326" xr:uid="{00000000-0005-0000-0000-0000E7150000}"/>
    <cellStyle name="식_평택STP_01_09_27_Pt_FinancialModel1108(2)_은행 - 원주기업도시Feasibility11_07_1_070126 기업도시개발이익산정프로그램_Raw Data_CF" xfId="10336" xr:uid="{00000000-0005-0000-0000-0000E8150000}"/>
    <cellStyle name="식_평택STP_01_09_27_Pt_FinancialModel1108(2)_은행 - 원주기업도시Feasibility11_07_1_070126 기업도시개발이익산정프로그램_Raw Data_Raw Data" xfId="4327" xr:uid="{00000000-0005-0000-0000-0000E9150000}"/>
    <cellStyle name="식_평택STP_01_09_27_Pt_FinancialModel1108(2)_은행 - 원주기업도시Feasibility11_07_1_070126 기업도시개발이익산정프로그램_Raw Data_Sales" xfId="6330" xr:uid="{00000000-0005-0000-0000-0000EA150000}"/>
    <cellStyle name="식_평택STP_01_09_27_Pt_FinancialModel1108(2)_은행 - 원주기업도시Feasibility11_07_1_070126 기업도시개발이익산정프로그램_Raw Data_Sensitivity" xfId="8333" xr:uid="{00000000-0005-0000-0000-0000EB150000}"/>
    <cellStyle name="식_평택STP_01_09_27_Pt_FinancialModel1108(2)_은행 - 원주기업도시Feasibility11_07_1_070126 기업도시개발이익산정프로그램_Sales" xfId="2304" xr:uid="{00000000-0005-0000-0000-0000EC150000}"/>
    <cellStyle name="식_평택STP_01_09_27_Pt_FinancialModel1108(2)_은행 - 원주기업도시Feasibility11_07_1_070126 기업도시개발이익산정프로그램_Sales_1" xfId="6329" xr:uid="{00000000-0005-0000-0000-0000ED150000}"/>
    <cellStyle name="식_평택STP_01_09_27_Pt_FinancialModel1108(2)_은행 - 원주기업도시Feasibility11_07_1_070126 기업도시개발이익산정프로그램_Sales_CF" xfId="10337" xr:uid="{00000000-0005-0000-0000-0000EE150000}"/>
    <cellStyle name="식_평택STP_01_09_27_Pt_FinancialModel1108(2)_은행 - 원주기업도시Feasibility11_07_1_070126 기업도시개발이익산정프로그램_Sales_Raw Data" xfId="4328" xr:uid="{00000000-0005-0000-0000-0000EF150000}"/>
    <cellStyle name="식_평택STP_01_09_27_Pt_FinancialModel1108(2)_은행 - 원주기업도시Feasibility11_07_1_070126 기업도시개발이익산정프로그램_Sales_Sales" xfId="6331" xr:uid="{00000000-0005-0000-0000-0000F0150000}"/>
    <cellStyle name="식_평택STP_01_09_27_Pt_FinancialModel1108(2)_은행 - 원주기업도시Feasibility11_07_1_070126 기업도시개발이익산정프로그램_Sales_Sensitivity" xfId="8334" xr:uid="{00000000-0005-0000-0000-0000F1150000}"/>
    <cellStyle name="식_평택STP_01_09_27_Pt_FinancialModel1108(2)_은행 - 원주기업도시Feasibility11_07_1_070126 기업도시개발이익산정프로그램_Sensitivity" xfId="8332" xr:uid="{00000000-0005-0000-0000-0000F2150000}"/>
    <cellStyle name="식_평택STP_01_09_27_Pt_FinancialModel1108(2)_은행 - 원주기업도시Feasibility11_07_1_070126 기업도시개발이익산정프로그램_원주기업도시 data(정리2)" xfId="2305" xr:uid="{00000000-0005-0000-0000-0000F3150000}"/>
    <cellStyle name="식_평택STP_01_09_27_Pt_FinancialModel1108(2)_은행 - 원주기업도시Feasibility11_07_1_070126 기업도시개발이익산정프로그램_원주기업도시 data(정리2)_CF" xfId="10338" xr:uid="{00000000-0005-0000-0000-0000F4150000}"/>
    <cellStyle name="식_평택STP_01_09_27_Pt_FinancialModel1108(2)_은행 - 원주기업도시Feasibility11_07_1_070126 기업도시개발이익산정프로그램_원주기업도시 data(정리2)_Raw Data" xfId="2306" xr:uid="{00000000-0005-0000-0000-0000F5150000}"/>
    <cellStyle name="식_평택STP_01_09_27_Pt_FinancialModel1108(2)_은행 - 원주기업도시Feasibility11_07_1_070126 기업도시개발이익산정프로그램_원주기업도시 data(정리2)_Raw Data_1" xfId="4329" xr:uid="{00000000-0005-0000-0000-0000F6150000}"/>
    <cellStyle name="식_평택STP_01_09_27_Pt_FinancialModel1108(2)_은행 - 원주기업도시Feasibility11_07_1_070126 기업도시개발이익산정프로그램_원주기업도시 data(정리2)_Raw Data_CF" xfId="10339" xr:uid="{00000000-0005-0000-0000-0000F7150000}"/>
    <cellStyle name="식_평택STP_01_09_27_Pt_FinancialModel1108(2)_은행 - 원주기업도시Feasibility11_07_1_070126 기업도시개발이익산정프로그램_원주기업도시 data(정리2)_Raw Data_Raw Data" xfId="4330" xr:uid="{00000000-0005-0000-0000-0000F8150000}"/>
    <cellStyle name="식_평택STP_01_09_27_Pt_FinancialModel1108(2)_은행 - 원주기업도시Feasibility11_07_1_070126 기업도시개발이익산정프로그램_원주기업도시 data(정리2)_Raw Data_Sales" xfId="6333" xr:uid="{00000000-0005-0000-0000-0000F9150000}"/>
    <cellStyle name="식_평택STP_01_09_27_Pt_FinancialModel1108(2)_은행 - 원주기업도시Feasibility11_07_1_070126 기업도시개발이익산정프로그램_원주기업도시 data(정리2)_Raw Data_Sensitivity" xfId="8336" xr:uid="{00000000-0005-0000-0000-0000FA150000}"/>
    <cellStyle name="식_평택STP_01_09_27_Pt_FinancialModel1108(2)_은행 - 원주기업도시Feasibility11_07_1_070126 기업도시개발이익산정프로그램_원주기업도시 data(정리2)_Sales" xfId="2307" xr:uid="{00000000-0005-0000-0000-0000FB150000}"/>
    <cellStyle name="식_평택STP_01_09_27_Pt_FinancialModel1108(2)_은행 - 원주기업도시Feasibility11_07_1_070126 기업도시개발이익산정프로그램_원주기업도시 data(정리2)_Sales_1" xfId="6332" xr:uid="{00000000-0005-0000-0000-0000FC150000}"/>
    <cellStyle name="식_평택STP_01_09_27_Pt_FinancialModel1108(2)_은행 - 원주기업도시Feasibility11_07_1_070126 기업도시개발이익산정프로그램_원주기업도시 data(정리2)_Sales_CF" xfId="10340" xr:uid="{00000000-0005-0000-0000-0000FD150000}"/>
    <cellStyle name="식_평택STP_01_09_27_Pt_FinancialModel1108(2)_은행 - 원주기업도시Feasibility11_07_1_070126 기업도시개발이익산정프로그램_원주기업도시 data(정리2)_Sales_Raw Data" xfId="4331" xr:uid="{00000000-0005-0000-0000-0000FE150000}"/>
    <cellStyle name="식_평택STP_01_09_27_Pt_FinancialModel1108(2)_은행 - 원주기업도시Feasibility11_07_1_070126 기업도시개발이익산정프로그램_원주기업도시 data(정리2)_Sales_Sales" xfId="6334" xr:uid="{00000000-0005-0000-0000-0000FF150000}"/>
    <cellStyle name="식_평택STP_01_09_27_Pt_FinancialModel1108(2)_은행 - 원주기업도시Feasibility11_07_1_070126 기업도시개발이익산정프로그램_원주기업도시 data(정리2)_Sales_Sensitivity" xfId="8337" xr:uid="{00000000-0005-0000-0000-000000160000}"/>
    <cellStyle name="식_평택STP_01_09_27_Pt_FinancialModel1108(2)_은행 - 원주기업도시Feasibility11_07_1_070126 기업도시개발이익산정프로그램_원주기업도시 data(정리2)_Sensitivity" xfId="8335" xr:uid="{00000000-0005-0000-0000-000001160000}"/>
    <cellStyle name="식_평택STP_01_09_27_Pt_FinancialModel1108(2)_은행 - 원주기업도시Feasibility11_07_1_070126 기업도시개발이익산정프로그램_원주기업도시 data(정리2)_원주부하계산" xfId="2308" xr:uid="{00000000-0005-0000-0000-000002160000}"/>
    <cellStyle name="식_평택STP_01_09_27_Pt_FinancialModel1108(2)_은행 - 원주기업도시Feasibility11_07_1_070126 기업도시개발이익산정프로그램_원주기업도시 data(정리2)_원주부하계산_CF" xfId="10341" xr:uid="{00000000-0005-0000-0000-000003160000}"/>
    <cellStyle name="식_평택STP_01_09_27_Pt_FinancialModel1108(2)_은행 - 원주기업도시Feasibility11_07_1_070126 기업도시개발이익산정프로그램_원주기업도시 data(정리2)_원주부하계산_Raw Data" xfId="2309" xr:uid="{00000000-0005-0000-0000-000004160000}"/>
    <cellStyle name="식_평택STP_01_09_27_Pt_FinancialModel1108(2)_은행 - 원주기업도시Feasibility11_07_1_070126 기업도시개발이익산정프로그램_원주기업도시 data(정리2)_원주부하계산_Raw Data_1" xfId="4332" xr:uid="{00000000-0005-0000-0000-000005160000}"/>
    <cellStyle name="식_평택STP_01_09_27_Pt_FinancialModel1108(2)_은행 - 원주기업도시Feasibility11_07_1_070126 기업도시개발이익산정프로그램_원주기업도시 data(정리2)_원주부하계산_Raw Data_CF" xfId="10342" xr:uid="{00000000-0005-0000-0000-000006160000}"/>
    <cellStyle name="식_평택STP_01_09_27_Pt_FinancialModel1108(2)_은행 - 원주기업도시Feasibility11_07_1_070126 기업도시개발이익산정프로그램_원주기업도시 data(정리2)_원주부하계산_Raw Data_Raw Data" xfId="4333" xr:uid="{00000000-0005-0000-0000-000007160000}"/>
    <cellStyle name="식_평택STP_01_09_27_Pt_FinancialModel1108(2)_은행 - 원주기업도시Feasibility11_07_1_070126 기업도시개발이익산정프로그램_원주기업도시 data(정리2)_원주부하계산_Raw Data_Sales" xfId="6336" xr:uid="{00000000-0005-0000-0000-000008160000}"/>
    <cellStyle name="식_평택STP_01_09_27_Pt_FinancialModel1108(2)_은행 - 원주기업도시Feasibility11_07_1_070126 기업도시개발이익산정프로그램_원주기업도시 data(정리2)_원주부하계산_Raw Data_Sensitivity" xfId="8339" xr:uid="{00000000-0005-0000-0000-000009160000}"/>
    <cellStyle name="식_평택STP_01_09_27_Pt_FinancialModel1108(2)_은행 - 원주기업도시Feasibility11_07_1_070126 기업도시개발이익산정프로그램_원주기업도시 data(정리2)_원주부하계산_Sales" xfId="2310" xr:uid="{00000000-0005-0000-0000-00000A160000}"/>
    <cellStyle name="식_평택STP_01_09_27_Pt_FinancialModel1108(2)_은행 - 원주기업도시Feasibility11_07_1_070126 기업도시개발이익산정프로그램_원주기업도시 data(정리2)_원주부하계산_Sales_1" xfId="6335" xr:uid="{00000000-0005-0000-0000-00000B160000}"/>
    <cellStyle name="식_평택STP_01_09_27_Pt_FinancialModel1108(2)_은행 - 원주기업도시Feasibility11_07_1_070126 기업도시개발이익산정프로그램_원주기업도시 data(정리2)_원주부하계산_Sales_CF" xfId="10343" xr:uid="{00000000-0005-0000-0000-00000C160000}"/>
    <cellStyle name="식_평택STP_01_09_27_Pt_FinancialModel1108(2)_은행 - 원주기업도시Feasibility11_07_1_070126 기업도시개발이익산정프로그램_원주기업도시 data(정리2)_원주부하계산_Sales_Raw Data" xfId="4334" xr:uid="{00000000-0005-0000-0000-00000D160000}"/>
    <cellStyle name="식_평택STP_01_09_27_Pt_FinancialModel1108(2)_은행 - 원주기업도시Feasibility11_07_1_070126 기업도시개발이익산정프로그램_원주기업도시 data(정리2)_원주부하계산_Sales_Sales" xfId="6337" xr:uid="{00000000-0005-0000-0000-00000E160000}"/>
    <cellStyle name="식_평택STP_01_09_27_Pt_FinancialModel1108(2)_은행 - 원주기업도시Feasibility11_07_1_070126 기업도시개발이익산정프로그램_원주기업도시 data(정리2)_원주부하계산_Sales_Sensitivity" xfId="8340" xr:uid="{00000000-0005-0000-0000-00000F160000}"/>
    <cellStyle name="식_평택STP_01_09_27_Pt_FinancialModel1108(2)_은행 - 원주기업도시Feasibility11_07_1_070126 기업도시개발이익산정프로그램_원주기업도시 data(정리2)_원주부하계산_Sensitivity" xfId="8338" xr:uid="{00000000-0005-0000-0000-000010160000}"/>
    <cellStyle name="식_평택STP_01_09_27_Pt_FinancialModel1108(2)_은행 - 원주기업도시Feasibility11_07_1_070126 기업도시개발이익산정프로그램_원주부하계산" xfId="2311" xr:uid="{00000000-0005-0000-0000-000011160000}"/>
    <cellStyle name="식_평택STP_01_09_27_Pt_FinancialModel1108(2)_은행 - 원주기업도시Feasibility11_07_1_070126 기업도시개발이익산정프로그램_원주부하계산_CF" xfId="10344" xr:uid="{00000000-0005-0000-0000-000012160000}"/>
    <cellStyle name="식_평택STP_01_09_27_Pt_FinancialModel1108(2)_은행 - 원주기업도시Feasibility11_07_1_070126 기업도시개발이익산정프로그램_원주부하계산_Raw Data" xfId="2312" xr:uid="{00000000-0005-0000-0000-000013160000}"/>
    <cellStyle name="식_평택STP_01_09_27_Pt_FinancialModel1108(2)_은행 - 원주기업도시Feasibility11_07_1_070126 기업도시개발이익산정프로그램_원주부하계산_Raw Data_1" xfId="4335" xr:uid="{00000000-0005-0000-0000-000014160000}"/>
    <cellStyle name="식_평택STP_01_09_27_Pt_FinancialModel1108(2)_은행 - 원주기업도시Feasibility11_07_1_070126 기업도시개발이익산정프로그램_원주부하계산_Raw Data_CF" xfId="10345" xr:uid="{00000000-0005-0000-0000-000015160000}"/>
    <cellStyle name="식_평택STP_01_09_27_Pt_FinancialModel1108(2)_은행 - 원주기업도시Feasibility11_07_1_070126 기업도시개발이익산정프로그램_원주부하계산_Raw Data_Raw Data" xfId="4336" xr:uid="{00000000-0005-0000-0000-000016160000}"/>
    <cellStyle name="식_평택STP_01_09_27_Pt_FinancialModel1108(2)_은행 - 원주기업도시Feasibility11_07_1_070126 기업도시개발이익산정프로그램_원주부하계산_Raw Data_Sales" xfId="6339" xr:uid="{00000000-0005-0000-0000-000017160000}"/>
    <cellStyle name="식_평택STP_01_09_27_Pt_FinancialModel1108(2)_은행 - 원주기업도시Feasibility11_07_1_070126 기업도시개발이익산정프로그램_원주부하계산_Raw Data_Sensitivity" xfId="8342" xr:uid="{00000000-0005-0000-0000-000018160000}"/>
    <cellStyle name="식_평택STP_01_09_27_Pt_FinancialModel1108(2)_은행 - 원주기업도시Feasibility11_07_1_070126 기업도시개발이익산정프로그램_원주부하계산_Sales" xfId="2313" xr:uid="{00000000-0005-0000-0000-000019160000}"/>
    <cellStyle name="식_평택STP_01_09_27_Pt_FinancialModel1108(2)_은행 - 원주기업도시Feasibility11_07_1_070126 기업도시개발이익산정프로그램_원주부하계산_Sales_1" xfId="6338" xr:uid="{00000000-0005-0000-0000-00001A160000}"/>
    <cellStyle name="식_평택STP_01_09_27_Pt_FinancialModel1108(2)_은행 - 원주기업도시Feasibility11_07_1_070126 기업도시개발이익산정프로그램_원주부하계산_Sales_CF" xfId="10346" xr:uid="{00000000-0005-0000-0000-00001B160000}"/>
    <cellStyle name="식_평택STP_01_09_27_Pt_FinancialModel1108(2)_은행 - 원주기업도시Feasibility11_07_1_070126 기업도시개발이익산정프로그램_원주부하계산_Sales_Raw Data" xfId="4337" xr:uid="{00000000-0005-0000-0000-00001C160000}"/>
    <cellStyle name="식_평택STP_01_09_27_Pt_FinancialModel1108(2)_은행 - 원주기업도시Feasibility11_07_1_070126 기업도시개발이익산정프로그램_원주부하계산_Sales_Sales" xfId="6340" xr:uid="{00000000-0005-0000-0000-00001D160000}"/>
    <cellStyle name="식_평택STP_01_09_27_Pt_FinancialModel1108(2)_은행 - 원주기업도시Feasibility11_07_1_070126 기업도시개발이익산정프로그램_원주부하계산_Sales_Sensitivity" xfId="8343" xr:uid="{00000000-0005-0000-0000-00001E160000}"/>
    <cellStyle name="식_평택STP_01_09_27_Pt_FinancialModel1108(2)_은행 - 원주기업도시Feasibility11_07_1_070126 기업도시개발이익산정프로그램_원주부하계산_Sensitivity" xfId="8341" xr:uid="{00000000-0005-0000-0000-00001F160000}"/>
    <cellStyle name="식_평택STP_01_09_27_Pt_FinancialModel1108(2)_은행 - 원주기업도시Feasibility11_07_1_CF" xfId="10322" xr:uid="{00000000-0005-0000-0000-000020160000}"/>
    <cellStyle name="식_평택STP_01_09_27_Pt_FinancialModel1108(2)_은행 - 원주기업도시Feasibility11_07_1_Raw Data" xfId="2314" xr:uid="{00000000-0005-0000-0000-000021160000}"/>
    <cellStyle name="식_평택STP_01_09_27_Pt_FinancialModel1108(2)_은행 - 원주기업도시Feasibility11_07_1_Raw Data_1" xfId="4313" xr:uid="{00000000-0005-0000-0000-000022160000}"/>
    <cellStyle name="식_평택STP_01_09_27_Pt_FinancialModel1108(2)_은행 - 원주기업도시Feasibility11_07_1_Raw Data_CF" xfId="10347" xr:uid="{00000000-0005-0000-0000-000023160000}"/>
    <cellStyle name="식_평택STP_01_09_27_Pt_FinancialModel1108(2)_은행 - 원주기업도시Feasibility11_07_1_Raw Data_Raw Data" xfId="4338" xr:uid="{00000000-0005-0000-0000-000024160000}"/>
    <cellStyle name="식_평택STP_01_09_27_Pt_FinancialModel1108(2)_은행 - 원주기업도시Feasibility11_07_1_Raw Data_Sales" xfId="6341" xr:uid="{00000000-0005-0000-0000-000025160000}"/>
    <cellStyle name="식_평택STP_01_09_27_Pt_FinancialModel1108(2)_은행 - 원주기업도시Feasibility11_07_1_Raw Data_Sensitivity" xfId="8344" xr:uid="{00000000-0005-0000-0000-000026160000}"/>
    <cellStyle name="식_평택STP_01_09_27_Pt_FinancialModel1108(2)_은행 - 원주기업도시Feasibility11_07_1_Sales" xfId="2315" xr:uid="{00000000-0005-0000-0000-000027160000}"/>
    <cellStyle name="식_평택STP_01_09_27_Pt_FinancialModel1108(2)_은행 - 원주기업도시Feasibility11_07_1_Sales_1" xfId="6316" xr:uid="{00000000-0005-0000-0000-000028160000}"/>
    <cellStyle name="식_평택STP_01_09_27_Pt_FinancialModel1108(2)_은행 - 원주기업도시Feasibility11_07_1_Sales_CF" xfId="10348" xr:uid="{00000000-0005-0000-0000-000029160000}"/>
    <cellStyle name="식_평택STP_01_09_27_Pt_FinancialModel1108(2)_은행 - 원주기업도시Feasibility11_07_1_Sales_Raw Data" xfId="4339" xr:uid="{00000000-0005-0000-0000-00002A160000}"/>
    <cellStyle name="식_평택STP_01_09_27_Pt_FinancialModel1108(2)_은행 - 원주기업도시Feasibility11_07_1_Sales_Sales" xfId="6342" xr:uid="{00000000-0005-0000-0000-00002B160000}"/>
    <cellStyle name="식_평택STP_01_09_27_Pt_FinancialModel1108(2)_은행 - 원주기업도시Feasibility11_07_1_Sales_Sensitivity" xfId="8345" xr:uid="{00000000-0005-0000-0000-00002C160000}"/>
    <cellStyle name="식_평택STP_01_09_27_Pt_FinancialModel1108(2)_은행 - 원주기업도시Feasibility11_07_1_Sensitivity" xfId="8319" xr:uid="{00000000-0005-0000-0000-00002D160000}"/>
    <cellStyle name="식_평택STP_01_09_27_Pt_FinancialModel1108(2)_은행 - 원주기업도시Feasibility11_07_1_개발이익산정결과" xfId="2316" xr:uid="{00000000-0005-0000-0000-00002E160000}"/>
    <cellStyle name="식_평택STP_01_09_27_Pt_FinancialModel1108(2)_은행 - 원주기업도시Feasibility11_07_1_개발이익산정결과_CF" xfId="10349" xr:uid="{00000000-0005-0000-0000-00002F160000}"/>
    <cellStyle name="식_평택STP_01_09_27_Pt_FinancialModel1108(2)_은행 - 원주기업도시Feasibility11_07_1_개발이익산정결과_Raw Data" xfId="2317" xr:uid="{00000000-0005-0000-0000-000030160000}"/>
    <cellStyle name="식_평택STP_01_09_27_Pt_FinancialModel1108(2)_은행 - 원주기업도시Feasibility11_07_1_개발이익산정결과_Raw Data_1" xfId="4340" xr:uid="{00000000-0005-0000-0000-000031160000}"/>
    <cellStyle name="식_평택STP_01_09_27_Pt_FinancialModel1108(2)_은행 - 원주기업도시Feasibility11_07_1_개발이익산정결과_Raw Data_CF" xfId="10350" xr:uid="{00000000-0005-0000-0000-000032160000}"/>
    <cellStyle name="식_평택STP_01_09_27_Pt_FinancialModel1108(2)_은행 - 원주기업도시Feasibility11_07_1_개발이익산정결과_Raw Data_Raw Data" xfId="4341" xr:uid="{00000000-0005-0000-0000-000033160000}"/>
    <cellStyle name="식_평택STP_01_09_27_Pt_FinancialModel1108(2)_은행 - 원주기업도시Feasibility11_07_1_개발이익산정결과_Raw Data_Sales" xfId="6344" xr:uid="{00000000-0005-0000-0000-000034160000}"/>
    <cellStyle name="식_평택STP_01_09_27_Pt_FinancialModel1108(2)_은행 - 원주기업도시Feasibility11_07_1_개발이익산정결과_Raw Data_Sensitivity" xfId="8347" xr:uid="{00000000-0005-0000-0000-000035160000}"/>
    <cellStyle name="식_평택STP_01_09_27_Pt_FinancialModel1108(2)_은행 - 원주기업도시Feasibility11_07_1_개발이익산정결과_Sales" xfId="2318" xr:uid="{00000000-0005-0000-0000-000036160000}"/>
    <cellStyle name="식_평택STP_01_09_27_Pt_FinancialModel1108(2)_은행 - 원주기업도시Feasibility11_07_1_개발이익산정결과_Sales_1" xfId="6343" xr:uid="{00000000-0005-0000-0000-000037160000}"/>
    <cellStyle name="식_평택STP_01_09_27_Pt_FinancialModel1108(2)_은행 - 원주기업도시Feasibility11_07_1_개발이익산정결과_Sales_CF" xfId="10351" xr:uid="{00000000-0005-0000-0000-000038160000}"/>
    <cellStyle name="식_평택STP_01_09_27_Pt_FinancialModel1108(2)_은행 - 원주기업도시Feasibility11_07_1_개발이익산정결과_Sales_Raw Data" xfId="4342" xr:uid="{00000000-0005-0000-0000-000039160000}"/>
    <cellStyle name="식_평택STP_01_09_27_Pt_FinancialModel1108(2)_은행 - 원주기업도시Feasibility11_07_1_개발이익산정결과_Sales_Sales" xfId="6345" xr:uid="{00000000-0005-0000-0000-00003A160000}"/>
    <cellStyle name="식_평택STP_01_09_27_Pt_FinancialModel1108(2)_은행 - 원주기업도시Feasibility11_07_1_개발이익산정결과_Sales_Sensitivity" xfId="8348" xr:uid="{00000000-0005-0000-0000-00003B160000}"/>
    <cellStyle name="식_평택STP_01_09_27_Pt_FinancialModel1108(2)_은행 - 원주기업도시Feasibility11_07_1_개발이익산정결과_Sensitivity" xfId="8346" xr:uid="{00000000-0005-0000-0000-00003C160000}"/>
    <cellStyle name="식_평택STP_01_09_27_Pt_FinancialModel1108(2)_은행 - 원주기업도시Feasibility11_07_1_개발이익산정결과_원주기업도시 data(정리2)" xfId="2319" xr:uid="{00000000-0005-0000-0000-00003D160000}"/>
    <cellStyle name="식_평택STP_01_09_27_Pt_FinancialModel1108(2)_은행 - 원주기업도시Feasibility11_07_1_개발이익산정결과_원주기업도시 data(정리2)_CF" xfId="10352" xr:uid="{00000000-0005-0000-0000-00003E160000}"/>
    <cellStyle name="식_평택STP_01_09_27_Pt_FinancialModel1108(2)_은행 - 원주기업도시Feasibility11_07_1_개발이익산정결과_원주기업도시 data(정리2)_Raw Data" xfId="2320" xr:uid="{00000000-0005-0000-0000-00003F160000}"/>
    <cellStyle name="식_평택STP_01_09_27_Pt_FinancialModel1108(2)_은행 - 원주기업도시Feasibility11_07_1_개발이익산정결과_원주기업도시 data(정리2)_Raw Data_1" xfId="4343" xr:uid="{00000000-0005-0000-0000-000040160000}"/>
    <cellStyle name="식_평택STP_01_09_27_Pt_FinancialModel1108(2)_은행 - 원주기업도시Feasibility11_07_1_개발이익산정결과_원주기업도시 data(정리2)_Raw Data_CF" xfId="10353" xr:uid="{00000000-0005-0000-0000-000041160000}"/>
    <cellStyle name="식_평택STP_01_09_27_Pt_FinancialModel1108(2)_은행 - 원주기업도시Feasibility11_07_1_개발이익산정결과_원주기업도시 data(정리2)_Raw Data_Raw Data" xfId="4344" xr:uid="{00000000-0005-0000-0000-000042160000}"/>
    <cellStyle name="식_평택STP_01_09_27_Pt_FinancialModel1108(2)_은행 - 원주기업도시Feasibility11_07_1_개발이익산정결과_원주기업도시 data(정리2)_Raw Data_Sales" xfId="6347" xr:uid="{00000000-0005-0000-0000-000043160000}"/>
    <cellStyle name="식_평택STP_01_09_27_Pt_FinancialModel1108(2)_은행 - 원주기업도시Feasibility11_07_1_개발이익산정결과_원주기업도시 data(정리2)_Raw Data_Sensitivity" xfId="8350" xr:uid="{00000000-0005-0000-0000-000044160000}"/>
    <cellStyle name="식_평택STP_01_09_27_Pt_FinancialModel1108(2)_은행 - 원주기업도시Feasibility11_07_1_개발이익산정결과_원주기업도시 data(정리2)_Sales" xfId="2321" xr:uid="{00000000-0005-0000-0000-000045160000}"/>
    <cellStyle name="식_평택STP_01_09_27_Pt_FinancialModel1108(2)_은행 - 원주기업도시Feasibility11_07_1_개발이익산정결과_원주기업도시 data(정리2)_Sales_1" xfId="6346" xr:uid="{00000000-0005-0000-0000-000046160000}"/>
    <cellStyle name="식_평택STP_01_09_27_Pt_FinancialModel1108(2)_은행 - 원주기업도시Feasibility11_07_1_개발이익산정결과_원주기업도시 data(정리2)_Sales_CF" xfId="10354" xr:uid="{00000000-0005-0000-0000-000047160000}"/>
    <cellStyle name="식_평택STP_01_09_27_Pt_FinancialModel1108(2)_은행 - 원주기업도시Feasibility11_07_1_개발이익산정결과_원주기업도시 data(정리2)_Sales_Raw Data" xfId="4345" xr:uid="{00000000-0005-0000-0000-000048160000}"/>
    <cellStyle name="식_평택STP_01_09_27_Pt_FinancialModel1108(2)_은행 - 원주기업도시Feasibility11_07_1_개발이익산정결과_원주기업도시 data(정리2)_Sales_Sales" xfId="6348" xr:uid="{00000000-0005-0000-0000-000049160000}"/>
    <cellStyle name="식_평택STP_01_09_27_Pt_FinancialModel1108(2)_은행 - 원주기업도시Feasibility11_07_1_개발이익산정결과_원주기업도시 data(정리2)_Sales_Sensitivity" xfId="8351" xr:uid="{00000000-0005-0000-0000-00004A160000}"/>
    <cellStyle name="식_평택STP_01_09_27_Pt_FinancialModel1108(2)_은행 - 원주기업도시Feasibility11_07_1_개발이익산정결과_원주기업도시 data(정리2)_Sensitivity" xfId="8349" xr:uid="{00000000-0005-0000-0000-00004B160000}"/>
    <cellStyle name="식_평택STP_01_09_27_Pt_FinancialModel1108(2)_은행 - 원주기업도시Feasibility11_07_1_개발이익산정결과_원주기업도시 data(정리2)_원주부하계산" xfId="2322" xr:uid="{00000000-0005-0000-0000-00004C160000}"/>
    <cellStyle name="식_평택STP_01_09_27_Pt_FinancialModel1108(2)_은행 - 원주기업도시Feasibility11_07_1_개발이익산정결과_원주기업도시 data(정리2)_원주부하계산_CF" xfId="10355" xr:uid="{00000000-0005-0000-0000-00004D160000}"/>
    <cellStyle name="식_평택STP_01_09_27_Pt_FinancialModel1108(2)_은행 - 원주기업도시Feasibility11_07_1_개발이익산정결과_원주기업도시 data(정리2)_원주부하계산_Raw Data" xfId="2323" xr:uid="{00000000-0005-0000-0000-00004E160000}"/>
    <cellStyle name="식_평택STP_01_09_27_Pt_FinancialModel1108(2)_은행 - 원주기업도시Feasibility11_07_1_개발이익산정결과_원주기업도시 data(정리2)_원주부하계산_Raw Data_1" xfId="4346" xr:uid="{00000000-0005-0000-0000-00004F160000}"/>
    <cellStyle name="식_평택STP_01_09_27_Pt_FinancialModel1108(2)_은행 - 원주기업도시Feasibility11_07_1_개발이익산정결과_원주기업도시 data(정리2)_원주부하계산_Raw Data_CF" xfId="10356" xr:uid="{00000000-0005-0000-0000-000050160000}"/>
    <cellStyle name="식_평택STP_01_09_27_Pt_FinancialModel1108(2)_은행 - 원주기업도시Feasibility11_07_1_개발이익산정결과_원주기업도시 data(정리2)_원주부하계산_Raw Data_Raw Data" xfId="4347" xr:uid="{00000000-0005-0000-0000-000051160000}"/>
    <cellStyle name="식_평택STP_01_09_27_Pt_FinancialModel1108(2)_은행 - 원주기업도시Feasibility11_07_1_개발이익산정결과_원주기업도시 data(정리2)_원주부하계산_Raw Data_Sales" xfId="6350" xr:uid="{00000000-0005-0000-0000-000052160000}"/>
    <cellStyle name="식_평택STP_01_09_27_Pt_FinancialModel1108(2)_은행 - 원주기업도시Feasibility11_07_1_개발이익산정결과_원주기업도시 data(정리2)_원주부하계산_Raw Data_Sensitivity" xfId="8353" xr:uid="{00000000-0005-0000-0000-000053160000}"/>
    <cellStyle name="식_평택STP_01_09_27_Pt_FinancialModel1108(2)_은행 - 원주기업도시Feasibility11_07_1_개발이익산정결과_원주기업도시 data(정리2)_원주부하계산_Sales" xfId="2324" xr:uid="{00000000-0005-0000-0000-000054160000}"/>
    <cellStyle name="식_평택STP_01_09_27_Pt_FinancialModel1108(2)_은행 - 원주기업도시Feasibility11_07_1_개발이익산정결과_원주기업도시 data(정리2)_원주부하계산_Sales_1" xfId="6349" xr:uid="{00000000-0005-0000-0000-000055160000}"/>
    <cellStyle name="식_평택STP_01_09_27_Pt_FinancialModel1108(2)_은행 - 원주기업도시Feasibility11_07_1_개발이익산정결과_원주기업도시 data(정리2)_원주부하계산_Sales_CF" xfId="10357" xr:uid="{00000000-0005-0000-0000-000056160000}"/>
    <cellStyle name="식_평택STP_01_09_27_Pt_FinancialModel1108(2)_은행 - 원주기업도시Feasibility11_07_1_개발이익산정결과_원주기업도시 data(정리2)_원주부하계산_Sales_Raw Data" xfId="4348" xr:uid="{00000000-0005-0000-0000-000057160000}"/>
    <cellStyle name="식_평택STP_01_09_27_Pt_FinancialModel1108(2)_은행 - 원주기업도시Feasibility11_07_1_개발이익산정결과_원주기업도시 data(정리2)_원주부하계산_Sales_Sales" xfId="6351" xr:uid="{00000000-0005-0000-0000-000058160000}"/>
    <cellStyle name="식_평택STP_01_09_27_Pt_FinancialModel1108(2)_은행 - 원주기업도시Feasibility11_07_1_개발이익산정결과_원주기업도시 data(정리2)_원주부하계산_Sales_Sensitivity" xfId="8354" xr:uid="{00000000-0005-0000-0000-000059160000}"/>
    <cellStyle name="식_평택STP_01_09_27_Pt_FinancialModel1108(2)_은행 - 원주기업도시Feasibility11_07_1_개발이익산정결과_원주기업도시 data(정리2)_원주부하계산_Sensitivity" xfId="8352" xr:uid="{00000000-0005-0000-0000-00005A160000}"/>
    <cellStyle name="식_평택STP_01_09_27_Pt_FinancialModel1108(2)_은행 - 원주기업도시Feasibility11_07_1_개발이익산정결과_원주부하계산" xfId="2325" xr:uid="{00000000-0005-0000-0000-00005B160000}"/>
    <cellStyle name="식_평택STP_01_09_27_Pt_FinancialModel1108(2)_은행 - 원주기업도시Feasibility11_07_1_개발이익산정결과_원주부하계산_CF" xfId="10358" xr:uid="{00000000-0005-0000-0000-00005C160000}"/>
    <cellStyle name="식_평택STP_01_09_27_Pt_FinancialModel1108(2)_은행 - 원주기업도시Feasibility11_07_1_개발이익산정결과_원주부하계산_Raw Data" xfId="2326" xr:uid="{00000000-0005-0000-0000-00005D160000}"/>
    <cellStyle name="식_평택STP_01_09_27_Pt_FinancialModel1108(2)_은행 - 원주기업도시Feasibility11_07_1_개발이익산정결과_원주부하계산_Raw Data_1" xfId="4349" xr:uid="{00000000-0005-0000-0000-00005E160000}"/>
    <cellStyle name="식_평택STP_01_09_27_Pt_FinancialModel1108(2)_은행 - 원주기업도시Feasibility11_07_1_개발이익산정결과_원주부하계산_Raw Data_CF" xfId="10359" xr:uid="{00000000-0005-0000-0000-00005F160000}"/>
    <cellStyle name="식_평택STP_01_09_27_Pt_FinancialModel1108(2)_은행 - 원주기업도시Feasibility11_07_1_개발이익산정결과_원주부하계산_Raw Data_Raw Data" xfId="4350" xr:uid="{00000000-0005-0000-0000-000060160000}"/>
    <cellStyle name="식_평택STP_01_09_27_Pt_FinancialModel1108(2)_은행 - 원주기업도시Feasibility11_07_1_개발이익산정결과_원주부하계산_Raw Data_Sales" xfId="6353" xr:uid="{00000000-0005-0000-0000-000061160000}"/>
    <cellStyle name="식_평택STP_01_09_27_Pt_FinancialModel1108(2)_은행 - 원주기업도시Feasibility11_07_1_개발이익산정결과_원주부하계산_Raw Data_Sensitivity" xfId="8356" xr:uid="{00000000-0005-0000-0000-000062160000}"/>
    <cellStyle name="식_평택STP_01_09_27_Pt_FinancialModel1108(2)_은행 - 원주기업도시Feasibility11_07_1_개발이익산정결과_원주부하계산_Sales" xfId="2327" xr:uid="{00000000-0005-0000-0000-000063160000}"/>
    <cellStyle name="식_평택STP_01_09_27_Pt_FinancialModel1108(2)_은행 - 원주기업도시Feasibility11_07_1_개발이익산정결과_원주부하계산_Sales_1" xfId="6352" xr:uid="{00000000-0005-0000-0000-000064160000}"/>
    <cellStyle name="식_평택STP_01_09_27_Pt_FinancialModel1108(2)_은행 - 원주기업도시Feasibility11_07_1_개발이익산정결과_원주부하계산_Sales_CF" xfId="10360" xr:uid="{00000000-0005-0000-0000-000065160000}"/>
    <cellStyle name="식_평택STP_01_09_27_Pt_FinancialModel1108(2)_은행 - 원주기업도시Feasibility11_07_1_개발이익산정결과_원주부하계산_Sales_Raw Data" xfId="4351" xr:uid="{00000000-0005-0000-0000-000066160000}"/>
    <cellStyle name="식_평택STP_01_09_27_Pt_FinancialModel1108(2)_은행 - 원주기업도시Feasibility11_07_1_개발이익산정결과_원주부하계산_Sales_Sales" xfId="6354" xr:uid="{00000000-0005-0000-0000-000067160000}"/>
    <cellStyle name="식_평택STP_01_09_27_Pt_FinancialModel1108(2)_은행 - 원주기업도시Feasibility11_07_1_개발이익산정결과_원주부하계산_Sales_Sensitivity" xfId="8357" xr:uid="{00000000-0005-0000-0000-000068160000}"/>
    <cellStyle name="식_평택STP_01_09_27_Pt_FinancialModel1108(2)_은행 - 원주기업도시Feasibility11_07_1_개발이익산정결과_원주부하계산_Sensitivity" xfId="8355" xr:uid="{00000000-0005-0000-0000-000069160000}"/>
    <cellStyle name="식_평택STP_01_09_27_Pt_FinancialModel1108(2)_은행 - 원주기업도시Feasibility11_07_1_기업도시재무모델금융조건반영(11_28)_8(용지별사업성검토추가)xls" xfId="2328" xr:uid="{00000000-0005-0000-0000-00006A160000}"/>
    <cellStyle name="식_평택STP_01_09_27_Pt_FinancialModel1108(2)_은행 - 원주기업도시Feasibility11_07_1_기업도시재무모델금융조건반영(11_28)_8(용지별사업성검토추가)xls_CF" xfId="10361" xr:uid="{00000000-0005-0000-0000-00006B160000}"/>
    <cellStyle name="식_평택STP_01_09_27_Pt_FinancialModel1108(2)_은행 - 원주기업도시Feasibility11_07_1_기업도시재무모델금융조건반영(11_28)_8(용지별사업성검토추가)xls_Raw Data" xfId="2329" xr:uid="{00000000-0005-0000-0000-00006C160000}"/>
    <cellStyle name="식_평택STP_01_09_27_Pt_FinancialModel1108(2)_은행 - 원주기업도시Feasibility11_07_1_기업도시재무모델금융조건반영(11_28)_8(용지별사업성검토추가)xls_Raw Data_1" xfId="4352" xr:uid="{00000000-0005-0000-0000-00006D160000}"/>
    <cellStyle name="식_평택STP_01_09_27_Pt_FinancialModel1108(2)_은행 - 원주기업도시Feasibility11_07_1_기업도시재무모델금융조건반영(11_28)_8(용지별사업성검토추가)xls_Raw Data_CF" xfId="10362" xr:uid="{00000000-0005-0000-0000-00006E160000}"/>
    <cellStyle name="식_평택STP_01_09_27_Pt_FinancialModel1108(2)_은행 - 원주기업도시Feasibility11_07_1_기업도시재무모델금융조건반영(11_28)_8(용지별사업성검토추가)xls_Raw Data_Raw Data" xfId="4353" xr:uid="{00000000-0005-0000-0000-00006F160000}"/>
    <cellStyle name="식_평택STP_01_09_27_Pt_FinancialModel1108(2)_은행 - 원주기업도시Feasibility11_07_1_기업도시재무모델금융조건반영(11_28)_8(용지별사업성검토추가)xls_Raw Data_Sales" xfId="6356" xr:uid="{00000000-0005-0000-0000-000070160000}"/>
    <cellStyle name="식_평택STP_01_09_27_Pt_FinancialModel1108(2)_은행 - 원주기업도시Feasibility11_07_1_기업도시재무모델금융조건반영(11_28)_8(용지별사업성검토추가)xls_Raw Data_Sensitivity" xfId="8359" xr:uid="{00000000-0005-0000-0000-000071160000}"/>
    <cellStyle name="식_평택STP_01_09_27_Pt_FinancialModel1108(2)_은행 - 원주기업도시Feasibility11_07_1_기업도시재무모델금융조건반영(11_28)_8(용지별사업성검토추가)xls_Sales" xfId="2330" xr:uid="{00000000-0005-0000-0000-000072160000}"/>
    <cellStyle name="식_평택STP_01_09_27_Pt_FinancialModel1108(2)_은행 - 원주기업도시Feasibility11_07_1_기업도시재무모델금융조건반영(11_28)_8(용지별사업성검토추가)xls_Sales_1" xfId="6355" xr:uid="{00000000-0005-0000-0000-000073160000}"/>
    <cellStyle name="식_평택STP_01_09_27_Pt_FinancialModel1108(2)_은행 - 원주기업도시Feasibility11_07_1_기업도시재무모델금융조건반영(11_28)_8(용지별사업성검토추가)xls_Sales_CF" xfId="10363" xr:uid="{00000000-0005-0000-0000-000074160000}"/>
    <cellStyle name="식_평택STP_01_09_27_Pt_FinancialModel1108(2)_은행 - 원주기업도시Feasibility11_07_1_기업도시재무모델금융조건반영(11_28)_8(용지별사업성검토추가)xls_Sales_Raw Data" xfId="4354" xr:uid="{00000000-0005-0000-0000-000075160000}"/>
    <cellStyle name="식_평택STP_01_09_27_Pt_FinancialModel1108(2)_은행 - 원주기업도시Feasibility11_07_1_기업도시재무모델금융조건반영(11_28)_8(용지별사업성검토추가)xls_Sales_Sales" xfId="6357" xr:uid="{00000000-0005-0000-0000-000076160000}"/>
    <cellStyle name="식_평택STP_01_09_27_Pt_FinancialModel1108(2)_은행 - 원주기업도시Feasibility11_07_1_기업도시재무모델금융조건반영(11_28)_8(용지별사업성검토추가)xls_Sales_Sensitivity" xfId="8360" xr:uid="{00000000-0005-0000-0000-000077160000}"/>
    <cellStyle name="식_평택STP_01_09_27_Pt_FinancialModel1108(2)_은행 - 원주기업도시Feasibility11_07_1_기업도시재무모델금융조건반영(11_28)_8(용지별사업성검토추가)xls_Sensitivity" xfId="8358" xr:uid="{00000000-0005-0000-0000-000078160000}"/>
    <cellStyle name="식_평택STP_01_09_27_Pt_FinancialModel1108(2)_은행 - 원주기업도시Feasibility11_07_1_기업도시재무모델금융조건반영(11_28)_8(용지별사업성검토추가)xls_원주기업도시 data(정리2)" xfId="2331" xr:uid="{00000000-0005-0000-0000-000079160000}"/>
    <cellStyle name="식_평택STP_01_09_27_Pt_FinancialModel1108(2)_은행 - 원주기업도시Feasibility11_07_1_기업도시재무모델금융조건반영(11_28)_8(용지별사업성검토추가)xls_원주기업도시 data(정리2)_CF" xfId="10364" xr:uid="{00000000-0005-0000-0000-00007A160000}"/>
    <cellStyle name="식_평택STP_01_09_27_Pt_FinancialModel1108(2)_은행 - 원주기업도시Feasibility11_07_1_기업도시재무모델금융조건반영(11_28)_8(용지별사업성검토추가)xls_원주기업도시 data(정리2)_Raw Data" xfId="2332" xr:uid="{00000000-0005-0000-0000-00007B160000}"/>
    <cellStyle name="식_평택STP_01_09_27_Pt_FinancialModel1108(2)_은행 - 원주기업도시Feasibility11_07_1_기업도시재무모델금융조건반영(11_28)_8(용지별사업성검토추가)xls_원주기업도시 data(정리2)_Raw Data_1" xfId="4355" xr:uid="{00000000-0005-0000-0000-00007C160000}"/>
    <cellStyle name="식_평택STP_01_09_27_Pt_FinancialModel1108(2)_은행 - 원주기업도시Feasibility11_07_1_기업도시재무모델금융조건반영(11_28)_8(용지별사업성검토추가)xls_원주기업도시 data(정리2)_Raw Data_CF" xfId="10365" xr:uid="{00000000-0005-0000-0000-00007D160000}"/>
    <cellStyle name="식_평택STP_01_09_27_Pt_FinancialModel1108(2)_은행 - 원주기업도시Feasibility11_07_1_기업도시재무모델금융조건반영(11_28)_8(용지별사업성검토추가)xls_원주기업도시 data(정리2)_Raw Data_Raw Data" xfId="4356" xr:uid="{00000000-0005-0000-0000-00007E160000}"/>
    <cellStyle name="식_평택STP_01_09_27_Pt_FinancialModel1108(2)_은행 - 원주기업도시Feasibility11_07_1_기업도시재무모델금융조건반영(11_28)_8(용지별사업성검토추가)xls_원주기업도시 data(정리2)_Raw Data_Sales" xfId="6359" xr:uid="{00000000-0005-0000-0000-00007F160000}"/>
    <cellStyle name="식_평택STP_01_09_27_Pt_FinancialModel1108(2)_은행 - 원주기업도시Feasibility11_07_1_기업도시재무모델금융조건반영(11_28)_8(용지별사업성검토추가)xls_원주기업도시 data(정리2)_Raw Data_Sensitivity" xfId="8362" xr:uid="{00000000-0005-0000-0000-000080160000}"/>
    <cellStyle name="식_평택STP_01_09_27_Pt_FinancialModel1108(2)_은행 - 원주기업도시Feasibility11_07_1_기업도시재무모델금융조건반영(11_28)_8(용지별사업성검토추가)xls_원주기업도시 data(정리2)_Sales" xfId="2333" xr:uid="{00000000-0005-0000-0000-000081160000}"/>
    <cellStyle name="식_평택STP_01_09_27_Pt_FinancialModel1108(2)_은행 - 원주기업도시Feasibility11_07_1_기업도시재무모델금융조건반영(11_28)_8(용지별사업성검토추가)xls_원주기업도시 data(정리2)_Sales_1" xfId="6358" xr:uid="{00000000-0005-0000-0000-000082160000}"/>
    <cellStyle name="식_평택STP_01_09_27_Pt_FinancialModel1108(2)_은행 - 원주기업도시Feasibility11_07_1_기업도시재무모델금융조건반영(11_28)_8(용지별사업성검토추가)xls_원주기업도시 data(정리2)_Sales_CF" xfId="10366" xr:uid="{00000000-0005-0000-0000-000083160000}"/>
    <cellStyle name="식_평택STP_01_09_27_Pt_FinancialModel1108(2)_은행 - 원주기업도시Feasibility11_07_1_기업도시재무모델금융조건반영(11_28)_8(용지별사업성검토추가)xls_원주기업도시 data(정리2)_Sales_Raw Data" xfId="4357" xr:uid="{00000000-0005-0000-0000-000084160000}"/>
    <cellStyle name="식_평택STP_01_09_27_Pt_FinancialModel1108(2)_은행 - 원주기업도시Feasibility11_07_1_기업도시재무모델금융조건반영(11_28)_8(용지별사업성검토추가)xls_원주기업도시 data(정리2)_Sales_Sales" xfId="6360" xr:uid="{00000000-0005-0000-0000-000085160000}"/>
    <cellStyle name="식_평택STP_01_09_27_Pt_FinancialModel1108(2)_은행 - 원주기업도시Feasibility11_07_1_기업도시재무모델금융조건반영(11_28)_8(용지별사업성검토추가)xls_원주기업도시 data(정리2)_Sales_Sensitivity" xfId="8363" xr:uid="{00000000-0005-0000-0000-000086160000}"/>
    <cellStyle name="식_평택STP_01_09_27_Pt_FinancialModel1108(2)_은행 - 원주기업도시Feasibility11_07_1_기업도시재무모델금융조건반영(11_28)_8(용지별사업성검토추가)xls_원주기업도시 data(정리2)_Sensitivity" xfId="8361" xr:uid="{00000000-0005-0000-0000-000087160000}"/>
    <cellStyle name="식_평택STP_01_09_27_Pt_FinancialModel1108(2)_은행 - 원주기업도시Feasibility11_07_1_기업도시재무모델금융조건반영(11_28)_8(용지별사업성검토추가)xls_원주기업도시 data(정리2)_원주부하계산" xfId="2334" xr:uid="{00000000-0005-0000-0000-000088160000}"/>
    <cellStyle name="식_평택STP_01_09_27_Pt_FinancialModel1108(2)_은행 - 원주기업도시Feasibility11_07_1_기업도시재무모델금융조건반영(11_28)_8(용지별사업성검토추가)xls_원주기업도시 data(정리2)_원주부하계산_CF" xfId="10367" xr:uid="{00000000-0005-0000-0000-000089160000}"/>
    <cellStyle name="식_평택STP_01_09_27_Pt_FinancialModel1108(2)_은행 - 원주기업도시Feasibility11_07_1_기업도시재무모델금융조건반영(11_28)_8(용지별사업성검토추가)xls_원주기업도시 data(정리2)_원주부하계산_Raw Data" xfId="2335" xr:uid="{00000000-0005-0000-0000-00008A160000}"/>
    <cellStyle name="식_평택STP_01_09_27_Pt_FinancialModel1108(2)_은행 - 원주기업도시Feasibility11_07_1_기업도시재무모델금융조건반영(11_28)_8(용지별사업성검토추가)xls_원주기업도시 data(정리2)_원주부하계산_Raw Data_1" xfId="4358" xr:uid="{00000000-0005-0000-0000-00008B160000}"/>
    <cellStyle name="식_평택STP_01_09_27_Pt_FinancialModel1108(2)_은행 - 원주기업도시Feasibility11_07_1_기업도시재무모델금융조건반영(11_28)_8(용지별사업성검토추가)xls_원주기업도시 data(정리2)_원주부하계산_Raw Data_CF" xfId="10368" xr:uid="{00000000-0005-0000-0000-00008C160000}"/>
    <cellStyle name="식_평택STP_01_09_27_Pt_FinancialModel1108(2)_은행 - 원주기업도시Feasibility11_07_1_기업도시재무모델금융조건반영(11_28)_8(용지별사업성검토추가)xls_원주기업도시 data(정리2)_원주부하계산_Raw Data_Raw Data" xfId="4359" xr:uid="{00000000-0005-0000-0000-00008D160000}"/>
    <cellStyle name="식_평택STP_01_09_27_Pt_FinancialModel1108(2)_은행 - 원주기업도시Feasibility11_07_1_기업도시재무모델금융조건반영(11_28)_8(용지별사업성검토추가)xls_원주기업도시 data(정리2)_원주부하계산_Raw Data_Sales" xfId="6362" xr:uid="{00000000-0005-0000-0000-00008E160000}"/>
    <cellStyle name="식_평택STP_01_09_27_Pt_FinancialModel1108(2)_은행 - 원주기업도시Feasibility11_07_1_기업도시재무모델금융조건반영(11_28)_8(용지별사업성검토추가)xls_원주기업도시 data(정리2)_원주부하계산_Raw Data_Sensitivity" xfId="8365" xr:uid="{00000000-0005-0000-0000-00008F160000}"/>
    <cellStyle name="식_평택STP_01_09_27_Pt_FinancialModel1108(2)_은행 - 원주기업도시Feasibility11_07_1_기업도시재무모델금융조건반영(11_28)_8(용지별사업성검토추가)xls_원주기업도시 data(정리2)_원주부하계산_Sales" xfId="2336" xr:uid="{00000000-0005-0000-0000-000090160000}"/>
    <cellStyle name="식_평택STP_01_09_27_Pt_FinancialModel1108(2)_은행 - 원주기업도시Feasibility11_07_1_기업도시재무모델금융조건반영(11_28)_8(용지별사업성검토추가)xls_원주기업도시 data(정리2)_원주부하계산_Sales_1" xfId="6361" xr:uid="{00000000-0005-0000-0000-000091160000}"/>
    <cellStyle name="식_평택STP_01_09_27_Pt_FinancialModel1108(2)_은행 - 원주기업도시Feasibility11_07_1_기업도시재무모델금융조건반영(11_28)_8(용지별사업성검토추가)xls_원주기업도시 data(정리2)_원주부하계산_Sales_CF" xfId="10369" xr:uid="{00000000-0005-0000-0000-000092160000}"/>
    <cellStyle name="식_평택STP_01_09_27_Pt_FinancialModel1108(2)_은행 - 원주기업도시Feasibility11_07_1_기업도시재무모델금융조건반영(11_28)_8(용지별사업성검토추가)xls_원주기업도시 data(정리2)_원주부하계산_Sales_Raw Data" xfId="4360" xr:uid="{00000000-0005-0000-0000-000093160000}"/>
    <cellStyle name="식_평택STP_01_09_27_Pt_FinancialModel1108(2)_은행 - 원주기업도시Feasibility11_07_1_기업도시재무모델금융조건반영(11_28)_8(용지별사업성검토추가)xls_원주기업도시 data(정리2)_원주부하계산_Sales_Sales" xfId="6363" xr:uid="{00000000-0005-0000-0000-000094160000}"/>
    <cellStyle name="식_평택STP_01_09_27_Pt_FinancialModel1108(2)_은행 - 원주기업도시Feasibility11_07_1_기업도시재무모델금융조건반영(11_28)_8(용지별사업성검토추가)xls_원주기업도시 data(정리2)_원주부하계산_Sales_Sensitivity" xfId="8366" xr:uid="{00000000-0005-0000-0000-000095160000}"/>
    <cellStyle name="식_평택STP_01_09_27_Pt_FinancialModel1108(2)_은행 - 원주기업도시Feasibility11_07_1_기업도시재무모델금융조건반영(11_28)_8(용지별사업성검토추가)xls_원주기업도시 data(정리2)_원주부하계산_Sensitivity" xfId="8364" xr:uid="{00000000-0005-0000-0000-000096160000}"/>
    <cellStyle name="식_평택STP_01_09_27_Pt_FinancialModel1108(2)_은행 - 원주기업도시Feasibility11_07_1_기업도시재무모델금융조건반영(11_28)_8(용지별사업성검토추가)xls_원주부하계산" xfId="2337" xr:uid="{00000000-0005-0000-0000-000097160000}"/>
    <cellStyle name="식_평택STP_01_09_27_Pt_FinancialModel1108(2)_은행 - 원주기업도시Feasibility11_07_1_기업도시재무모델금융조건반영(11_28)_8(용지별사업성검토추가)xls_원주부하계산_CF" xfId="10370" xr:uid="{00000000-0005-0000-0000-000098160000}"/>
    <cellStyle name="식_평택STP_01_09_27_Pt_FinancialModel1108(2)_은행 - 원주기업도시Feasibility11_07_1_기업도시재무모델금융조건반영(11_28)_8(용지별사업성검토추가)xls_원주부하계산_Raw Data" xfId="2338" xr:uid="{00000000-0005-0000-0000-000099160000}"/>
    <cellStyle name="식_평택STP_01_09_27_Pt_FinancialModel1108(2)_은행 - 원주기업도시Feasibility11_07_1_기업도시재무모델금융조건반영(11_28)_8(용지별사업성검토추가)xls_원주부하계산_Raw Data_1" xfId="4361" xr:uid="{00000000-0005-0000-0000-00009A160000}"/>
    <cellStyle name="식_평택STP_01_09_27_Pt_FinancialModel1108(2)_은행 - 원주기업도시Feasibility11_07_1_기업도시재무모델금융조건반영(11_28)_8(용지별사업성검토추가)xls_원주부하계산_Raw Data_CF" xfId="10371" xr:uid="{00000000-0005-0000-0000-00009B160000}"/>
    <cellStyle name="식_평택STP_01_09_27_Pt_FinancialModel1108(2)_은행 - 원주기업도시Feasibility11_07_1_기업도시재무모델금융조건반영(11_28)_8(용지별사업성검토추가)xls_원주부하계산_Raw Data_Raw Data" xfId="4362" xr:uid="{00000000-0005-0000-0000-00009C160000}"/>
    <cellStyle name="식_평택STP_01_09_27_Pt_FinancialModel1108(2)_은행 - 원주기업도시Feasibility11_07_1_기업도시재무모델금융조건반영(11_28)_8(용지별사업성검토추가)xls_원주부하계산_Raw Data_Sales" xfId="6365" xr:uid="{00000000-0005-0000-0000-00009D160000}"/>
    <cellStyle name="식_평택STP_01_09_27_Pt_FinancialModel1108(2)_은행 - 원주기업도시Feasibility11_07_1_기업도시재무모델금융조건반영(11_28)_8(용지별사업성검토추가)xls_원주부하계산_Raw Data_Sensitivity" xfId="8368" xr:uid="{00000000-0005-0000-0000-00009E160000}"/>
    <cellStyle name="식_평택STP_01_09_27_Pt_FinancialModel1108(2)_은행 - 원주기업도시Feasibility11_07_1_기업도시재무모델금융조건반영(11_28)_8(용지별사업성검토추가)xls_원주부하계산_Sales" xfId="2339" xr:uid="{00000000-0005-0000-0000-00009F160000}"/>
    <cellStyle name="식_평택STP_01_09_27_Pt_FinancialModel1108(2)_은행 - 원주기업도시Feasibility11_07_1_기업도시재무모델금융조건반영(11_28)_8(용지별사업성검토추가)xls_원주부하계산_Sales_1" xfId="6364" xr:uid="{00000000-0005-0000-0000-0000A0160000}"/>
    <cellStyle name="식_평택STP_01_09_27_Pt_FinancialModel1108(2)_은행 - 원주기업도시Feasibility11_07_1_기업도시재무모델금융조건반영(11_28)_8(용지별사업성검토추가)xls_원주부하계산_Sales_CF" xfId="10372" xr:uid="{00000000-0005-0000-0000-0000A1160000}"/>
    <cellStyle name="식_평택STP_01_09_27_Pt_FinancialModel1108(2)_은행 - 원주기업도시Feasibility11_07_1_기업도시재무모델금융조건반영(11_28)_8(용지별사업성검토추가)xls_원주부하계산_Sales_Raw Data" xfId="4363" xr:uid="{00000000-0005-0000-0000-0000A2160000}"/>
    <cellStyle name="식_평택STP_01_09_27_Pt_FinancialModel1108(2)_은행 - 원주기업도시Feasibility11_07_1_기업도시재무모델금융조건반영(11_28)_8(용지별사업성검토추가)xls_원주부하계산_Sales_Sales" xfId="6366" xr:uid="{00000000-0005-0000-0000-0000A3160000}"/>
    <cellStyle name="식_평택STP_01_09_27_Pt_FinancialModel1108(2)_은행 - 원주기업도시Feasibility11_07_1_기업도시재무모델금융조건반영(11_28)_8(용지별사업성검토추가)xls_원주부하계산_Sales_Sensitivity" xfId="8369" xr:uid="{00000000-0005-0000-0000-0000A4160000}"/>
    <cellStyle name="식_평택STP_01_09_27_Pt_FinancialModel1108(2)_은행 - 원주기업도시Feasibility11_07_1_기업도시재무모델금융조건반영(11_28)_8(용지별사업성검토추가)xls_원주부하계산_Sensitivity" xfId="8367" xr:uid="{00000000-0005-0000-0000-0000A5160000}"/>
    <cellStyle name="식_평택STP_01_09_27_Pt_FinancialModel1108(2)_은행 - 원주기업도시Feasibility11_07_1_기업도시재무모델금융조건반영(11_28)_8(용지별사업성추가)_2xls" xfId="2340" xr:uid="{00000000-0005-0000-0000-0000A6160000}"/>
    <cellStyle name="식_평택STP_01_09_27_Pt_FinancialModel1108(2)_은행 - 원주기업도시Feasibility11_07_1_기업도시재무모델금융조건반영(11_28)_8(용지별사업성추가)_2xls_CF" xfId="10373" xr:uid="{00000000-0005-0000-0000-0000A7160000}"/>
    <cellStyle name="식_평택STP_01_09_27_Pt_FinancialModel1108(2)_은행 - 원주기업도시Feasibility11_07_1_기업도시재무모델금융조건반영(11_28)_8(용지별사업성추가)_2xls_Raw Data" xfId="2341" xr:uid="{00000000-0005-0000-0000-0000A8160000}"/>
    <cellStyle name="식_평택STP_01_09_27_Pt_FinancialModel1108(2)_은행 - 원주기업도시Feasibility11_07_1_기업도시재무모델금융조건반영(11_28)_8(용지별사업성추가)_2xls_Raw Data_1" xfId="4364" xr:uid="{00000000-0005-0000-0000-0000A9160000}"/>
    <cellStyle name="식_평택STP_01_09_27_Pt_FinancialModel1108(2)_은행 - 원주기업도시Feasibility11_07_1_기업도시재무모델금융조건반영(11_28)_8(용지별사업성추가)_2xls_Raw Data_CF" xfId="10374" xr:uid="{00000000-0005-0000-0000-0000AA160000}"/>
    <cellStyle name="식_평택STP_01_09_27_Pt_FinancialModel1108(2)_은행 - 원주기업도시Feasibility11_07_1_기업도시재무모델금융조건반영(11_28)_8(용지별사업성추가)_2xls_Raw Data_Raw Data" xfId="4365" xr:uid="{00000000-0005-0000-0000-0000AB160000}"/>
    <cellStyle name="식_평택STP_01_09_27_Pt_FinancialModel1108(2)_은행 - 원주기업도시Feasibility11_07_1_기업도시재무모델금융조건반영(11_28)_8(용지별사업성추가)_2xls_Raw Data_Sales" xfId="6368" xr:uid="{00000000-0005-0000-0000-0000AC160000}"/>
    <cellStyle name="식_평택STP_01_09_27_Pt_FinancialModel1108(2)_은행 - 원주기업도시Feasibility11_07_1_기업도시재무모델금융조건반영(11_28)_8(용지별사업성추가)_2xls_Raw Data_Sensitivity" xfId="8371" xr:uid="{00000000-0005-0000-0000-0000AD160000}"/>
    <cellStyle name="식_평택STP_01_09_27_Pt_FinancialModel1108(2)_은행 - 원주기업도시Feasibility11_07_1_기업도시재무모델금융조건반영(11_28)_8(용지별사업성추가)_2xls_Sales" xfId="2342" xr:uid="{00000000-0005-0000-0000-0000AE160000}"/>
    <cellStyle name="식_평택STP_01_09_27_Pt_FinancialModel1108(2)_은행 - 원주기업도시Feasibility11_07_1_기업도시재무모델금융조건반영(11_28)_8(용지별사업성추가)_2xls_Sales_1" xfId="6367" xr:uid="{00000000-0005-0000-0000-0000AF160000}"/>
    <cellStyle name="식_평택STP_01_09_27_Pt_FinancialModel1108(2)_은행 - 원주기업도시Feasibility11_07_1_기업도시재무모델금융조건반영(11_28)_8(용지별사업성추가)_2xls_Sales_CF" xfId="10375" xr:uid="{00000000-0005-0000-0000-0000B0160000}"/>
    <cellStyle name="식_평택STP_01_09_27_Pt_FinancialModel1108(2)_은행 - 원주기업도시Feasibility11_07_1_기업도시재무모델금융조건반영(11_28)_8(용지별사업성추가)_2xls_Sales_Raw Data" xfId="4366" xr:uid="{00000000-0005-0000-0000-0000B1160000}"/>
    <cellStyle name="식_평택STP_01_09_27_Pt_FinancialModel1108(2)_은행 - 원주기업도시Feasibility11_07_1_기업도시재무모델금융조건반영(11_28)_8(용지별사업성추가)_2xls_Sales_Sales" xfId="6369" xr:uid="{00000000-0005-0000-0000-0000B2160000}"/>
    <cellStyle name="식_평택STP_01_09_27_Pt_FinancialModel1108(2)_은행 - 원주기업도시Feasibility11_07_1_기업도시재무모델금융조건반영(11_28)_8(용지별사업성추가)_2xls_Sales_Sensitivity" xfId="8372" xr:uid="{00000000-0005-0000-0000-0000B3160000}"/>
    <cellStyle name="식_평택STP_01_09_27_Pt_FinancialModel1108(2)_은행 - 원주기업도시Feasibility11_07_1_기업도시재무모델금융조건반영(11_28)_8(용지별사업성추가)_2xls_Sensitivity" xfId="8370" xr:uid="{00000000-0005-0000-0000-0000B4160000}"/>
    <cellStyle name="식_평택STP_01_09_27_Pt_FinancialModel1108(2)_은행 - 원주기업도시Feasibility11_07_1_기업도시재무모델금융조건반영(11_28)_8(용지별사업성추가)_2xls_원주기업도시 data(정리2)" xfId="2343" xr:uid="{00000000-0005-0000-0000-0000B5160000}"/>
    <cellStyle name="식_평택STP_01_09_27_Pt_FinancialModel1108(2)_은행 - 원주기업도시Feasibility11_07_1_기업도시재무모델금융조건반영(11_28)_8(용지별사업성추가)_2xls_원주기업도시 data(정리2)_CF" xfId="10376" xr:uid="{00000000-0005-0000-0000-0000B6160000}"/>
    <cellStyle name="식_평택STP_01_09_27_Pt_FinancialModel1108(2)_은행 - 원주기업도시Feasibility11_07_1_기업도시재무모델금융조건반영(11_28)_8(용지별사업성추가)_2xls_원주기업도시 data(정리2)_Raw Data" xfId="2344" xr:uid="{00000000-0005-0000-0000-0000B7160000}"/>
    <cellStyle name="식_평택STP_01_09_27_Pt_FinancialModel1108(2)_은행 - 원주기업도시Feasibility11_07_1_기업도시재무모델금융조건반영(11_28)_8(용지별사업성추가)_2xls_원주기업도시 data(정리2)_Raw Data_1" xfId="4367" xr:uid="{00000000-0005-0000-0000-0000B8160000}"/>
    <cellStyle name="식_평택STP_01_09_27_Pt_FinancialModel1108(2)_은행 - 원주기업도시Feasibility11_07_1_기업도시재무모델금융조건반영(11_28)_8(용지별사업성추가)_2xls_원주기업도시 data(정리2)_Raw Data_CF" xfId="10377" xr:uid="{00000000-0005-0000-0000-0000B9160000}"/>
    <cellStyle name="식_평택STP_01_09_27_Pt_FinancialModel1108(2)_은행 - 원주기업도시Feasibility11_07_1_기업도시재무모델금융조건반영(11_28)_8(용지별사업성추가)_2xls_원주기업도시 data(정리2)_Raw Data_Raw Data" xfId="4368" xr:uid="{00000000-0005-0000-0000-0000BA160000}"/>
    <cellStyle name="식_평택STP_01_09_27_Pt_FinancialModel1108(2)_은행 - 원주기업도시Feasibility11_07_1_기업도시재무모델금융조건반영(11_28)_8(용지별사업성추가)_2xls_원주기업도시 data(정리2)_Raw Data_Sales" xfId="6371" xr:uid="{00000000-0005-0000-0000-0000BB160000}"/>
    <cellStyle name="식_평택STP_01_09_27_Pt_FinancialModel1108(2)_은행 - 원주기업도시Feasibility11_07_1_기업도시재무모델금융조건반영(11_28)_8(용지별사업성추가)_2xls_원주기업도시 data(정리2)_Raw Data_Sensitivity" xfId="8374" xr:uid="{00000000-0005-0000-0000-0000BC160000}"/>
    <cellStyle name="식_평택STP_01_09_27_Pt_FinancialModel1108(2)_은행 - 원주기업도시Feasibility11_07_1_기업도시재무모델금융조건반영(11_28)_8(용지별사업성추가)_2xls_원주기업도시 data(정리2)_Sales" xfId="2345" xr:uid="{00000000-0005-0000-0000-0000BD160000}"/>
    <cellStyle name="식_평택STP_01_09_27_Pt_FinancialModel1108(2)_은행 - 원주기업도시Feasibility11_07_1_기업도시재무모델금융조건반영(11_28)_8(용지별사업성추가)_2xls_원주기업도시 data(정리2)_Sales_1" xfId="6370" xr:uid="{00000000-0005-0000-0000-0000BE160000}"/>
    <cellStyle name="식_평택STP_01_09_27_Pt_FinancialModel1108(2)_은행 - 원주기업도시Feasibility11_07_1_기업도시재무모델금융조건반영(11_28)_8(용지별사업성추가)_2xls_원주기업도시 data(정리2)_Sales_CF" xfId="10378" xr:uid="{00000000-0005-0000-0000-0000BF160000}"/>
    <cellStyle name="식_평택STP_01_09_27_Pt_FinancialModel1108(2)_은행 - 원주기업도시Feasibility11_07_1_기업도시재무모델금융조건반영(11_28)_8(용지별사업성추가)_2xls_원주기업도시 data(정리2)_Sales_Raw Data" xfId="4369" xr:uid="{00000000-0005-0000-0000-0000C0160000}"/>
    <cellStyle name="식_평택STP_01_09_27_Pt_FinancialModel1108(2)_은행 - 원주기업도시Feasibility11_07_1_기업도시재무모델금융조건반영(11_28)_8(용지별사업성추가)_2xls_원주기업도시 data(정리2)_Sales_Sales" xfId="6372" xr:uid="{00000000-0005-0000-0000-0000C1160000}"/>
    <cellStyle name="식_평택STP_01_09_27_Pt_FinancialModel1108(2)_은행 - 원주기업도시Feasibility11_07_1_기업도시재무모델금융조건반영(11_28)_8(용지별사업성추가)_2xls_원주기업도시 data(정리2)_Sales_Sensitivity" xfId="8375" xr:uid="{00000000-0005-0000-0000-0000C2160000}"/>
    <cellStyle name="식_평택STP_01_09_27_Pt_FinancialModel1108(2)_은행 - 원주기업도시Feasibility11_07_1_기업도시재무모델금융조건반영(11_28)_8(용지별사업성추가)_2xls_원주기업도시 data(정리2)_Sensitivity" xfId="8373" xr:uid="{00000000-0005-0000-0000-0000C3160000}"/>
    <cellStyle name="식_평택STP_01_09_27_Pt_FinancialModel1108(2)_은행 - 원주기업도시Feasibility11_07_1_기업도시재무모델금융조건반영(11_28)_8(용지별사업성추가)_2xls_원주기업도시 data(정리2)_원주부하계산" xfId="2346" xr:uid="{00000000-0005-0000-0000-0000C4160000}"/>
    <cellStyle name="식_평택STP_01_09_27_Pt_FinancialModel1108(2)_은행 - 원주기업도시Feasibility11_07_1_기업도시재무모델금융조건반영(11_28)_8(용지별사업성추가)_2xls_원주기업도시 data(정리2)_원주부하계산_CF" xfId="10379" xr:uid="{00000000-0005-0000-0000-0000C5160000}"/>
    <cellStyle name="식_평택STP_01_09_27_Pt_FinancialModel1108(2)_은행 - 원주기업도시Feasibility11_07_1_기업도시재무모델금융조건반영(11_28)_8(용지별사업성추가)_2xls_원주기업도시 data(정리2)_원주부하계산_Raw Data" xfId="2347" xr:uid="{00000000-0005-0000-0000-0000C6160000}"/>
    <cellStyle name="식_평택STP_01_09_27_Pt_FinancialModel1108(2)_은행 - 원주기업도시Feasibility11_07_1_기업도시재무모델금융조건반영(11_28)_8(용지별사업성추가)_2xls_원주기업도시 data(정리2)_원주부하계산_Raw Data_1" xfId="4370" xr:uid="{00000000-0005-0000-0000-0000C7160000}"/>
    <cellStyle name="식_평택STP_01_09_27_Pt_FinancialModel1108(2)_은행 - 원주기업도시Feasibility11_07_1_기업도시재무모델금융조건반영(11_28)_8(용지별사업성추가)_2xls_원주기업도시 data(정리2)_원주부하계산_Raw Data_CF" xfId="10380" xr:uid="{00000000-0005-0000-0000-0000C8160000}"/>
    <cellStyle name="식_평택STP_01_09_27_Pt_FinancialModel1108(2)_은행 - 원주기업도시Feasibility11_07_1_기업도시재무모델금융조건반영(11_28)_8(용지별사업성추가)_2xls_원주기업도시 data(정리2)_원주부하계산_Raw Data_Raw Data" xfId="4371" xr:uid="{00000000-0005-0000-0000-0000C9160000}"/>
    <cellStyle name="식_평택STP_01_09_27_Pt_FinancialModel1108(2)_은행 - 원주기업도시Feasibility11_07_1_기업도시재무모델금융조건반영(11_28)_8(용지별사업성추가)_2xls_원주기업도시 data(정리2)_원주부하계산_Raw Data_Sales" xfId="6374" xr:uid="{00000000-0005-0000-0000-0000CA160000}"/>
    <cellStyle name="식_평택STP_01_09_27_Pt_FinancialModel1108(2)_은행 - 원주기업도시Feasibility11_07_1_기업도시재무모델금융조건반영(11_28)_8(용지별사업성추가)_2xls_원주기업도시 data(정리2)_원주부하계산_Raw Data_Sensitivity" xfId="8377" xr:uid="{00000000-0005-0000-0000-0000CB160000}"/>
    <cellStyle name="식_평택STP_01_09_27_Pt_FinancialModel1108(2)_은행 - 원주기업도시Feasibility11_07_1_기업도시재무모델금융조건반영(11_28)_8(용지별사업성추가)_2xls_원주기업도시 data(정리2)_원주부하계산_Sales" xfId="2348" xr:uid="{00000000-0005-0000-0000-0000CC160000}"/>
    <cellStyle name="식_평택STP_01_09_27_Pt_FinancialModel1108(2)_은행 - 원주기업도시Feasibility11_07_1_기업도시재무모델금융조건반영(11_28)_8(용지별사업성추가)_2xls_원주기업도시 data(정리2)_원주부하계산_Sales_1" xfId="6373" xr:uid="{00000000-0005-0000-0000-0000CD160000}"/>
    <cellStyle name="식_평택STP_01_09_27_Pt_FinancialModel1108(2)_은행 - 원주기업도시Feasibility11_07_1_기업도시재무모델금융조건반영(11_28)_8(용지별사업성추가)_2xls_원주기업도시 data(정리2)_원주부하계산_Sales_CF" xfId="10381" xr:uid="{00000000-0005-0000-0000-0000CE160000}"/>
    <cellStyle name="식_평택STP_01_09_27_Pt_FinancialModel1108(2)_은행 - 원주기업도시Feasibility11_07_1_기업도시재무모델금융조건반영(11_28)_8(용지별사업성추가)_2xls_원주기업도시 data(정리2)_원주부하계산_Sales_Raw Data" xfId="4372" xr:uid="{00000000-0005-0000-0000-0000CF160000}"/>
    <cellStyle name="식_평택STP_01_09_27_Pt_FinancialModel1108(2)_은행 - 원주기업도시Feasibility11_07_1_기업도시재무모델금융조건반영(11_28)_8(용지별사업성추가)_2xls_원주기업도시 data(정리2)_원주부하계산_Sales_Sales" xfId="6375" xr:uid="{00000000-0005-0000-0000-0000D0160000}"/>
    <cellStyle name="식_평택STP_01_09_27_Pt_FinancialModel1108(2)_은행 - 원주기업도시Feasibility11_07_1_기업도시재무모델금융조건반영(11_28)_8(용지별사업성추가)_2xls_원주기업도시 data(정리2)_원주부하계산_Sales_Sensitivity" xfId="8378" xr:uid="{00000000-0005-0000-0000-0000D1160000}"/>
    <cellStyle name="식_평택STP_01_09_27_Pt_FinancialModel1108(2)_은행 - 원주기업도시Feasibility11_07_1_기업도시재무모델금융조건반영(11_28)_8(용지별사업성추가)_2xls_원주기업도시 data(정리2)_원주부하계산_Sensitivity" xfId="8376" xr:uid="{00000000-0005-0000-0000-0000D2160000}"/>
    <cellStyle name="식_평택STP_01_09_27_Pt_FinancialModel1108(2)_은행 - 원주기업도시Feasibility11_07_1_기업도시재무모델금융조건반영(11_28)_8(용지별사업성추가)_2xls_원주부하계산" xfId="2349" xr:uid="{00000000-0005-0000-0000-0000D3160000}"/>
    <cellStyle name="식_평택STP_01_09_27_Pt_FinancialModel1108(2)_은행 - 원주기업도시Feasibility11_07_1_기업도시재무모델금융조건반영(11_28)_8(용지별사업성추가)_2xls_원주부하계산_CF" xfId="10382" xr:uid="{00000000-0005-0000-0000-0000D4160000}"/>
    <cellStyle name="식_평택STP_01_09_27_Pt_FinancialModel1108(2)_은행 - 원주기업도시Feasibility11_07_1_기업도시재무모델금융조건반영(11_28)_8(용지별사업성추가)_2xls_원주부하계산_Raw Data" xfId="2350" xr:uid="{00000000-0005-0000-0000-0000D5160000}"/>
    <cellStyle name="식_평택STP_01_09_27_Pt_FinancialModel1108(2)_은행 - 원주기업도시Feasibility11_07_1_기업도시재무모델금융조건반영(11_28)_8(용지별사업성추가)_2xls_원주부하계산_Raw Data_1" xfId="4373" xr:uid="{00000000-0005-0000-0000-0000D6160000}"/>
    <cellStyle name="식_평택STP_01_09_27_Pt_FinancialModel1108(2)_은행 - 원주기업도시Feasibility11_07_1_기업도시재무모델금융조건반영(11_28)_8(용지별사업성추가)_2xls_원주부하계산_Raw Data_CF" xfId="10383" xr:uid="{00000000-0005-0000-0000-0000D7160000}"/>
    <cellStyle name="식_평택STP_01_09_27_Pt_FinancialModel1108(2)_은행 - 원주기업도시Feasibility11_07_1_기업도시재무모델금융조건반영(11_28)_8(용지별사업성추가)_2xls_원주부하계산_Raw Data_Raw Data" xfId="4374" xr:uid="{00000000-0005-0000-0000-0000D8160000}"/>
    <cellStyle name="식_평택STP_01_09_27_Pt_FinancialModel1108(2)_은행 - 원주기업도시Feasibility11_07_1_기업도시재무모델금융조건반영(11_28)_8(용지별사업성추가)_2xls_원주부하계산_Raw Data_Sales" xfId="6377" xr:uid="{00000000-0005-0000-0000-0000D9160000}"/>
    <cellStyle name="식_평택STP_01_09_27_Pt_FinancialModel1108(2)_은행 - 원주기업도시Feasibility11_07_1_기업도시재무모델금융조건반영(11_28)_8(용지별사업성추가)_2xls_원주부하계산_Raw Data_Sensitivity" xfId="8380" xr:uid="{00000000-0005-0000-0000-0000DA160000}"/>
    <cellStyle name="식_평택STP_01_09_27_Pt_FinancialModel1108(2)_은행 - 원주기업도시Feasibility11_07_1_기업도시재무모델금융조건반영(11_28)_8(용지별사업성추가)_2xls_원주부하계산_Sales" xfId="2351" xr:uid="{00000000-0005-0000-0000-0000DB160000}"/>
    <cellStyle name="식_평택STP_01_09_27_Pt_FinancialModel1108(2)_은행 - 원주기업도시Feasibility11_07_1_기업도시재무모델금융조건반영(11_28)_8(용지별사업성추가)_2xls_원주부하계산_Sales_1" xfId="6376" xr:uid="{00000000-0005-0000-0000-0000DC160000}"/>
    <cellStyle name="식_평택STP_01_09_27_Pt_FinancialModel1108(2)_은행 - 원주기업도시Feasibility11_07_1_기업도시재무모델금융조건반영(11_28)_8(용지별사업성추가)_2xls_원주부하계산_Sales_CF" xfId="10384" xr:uid="{00000000-0005-0000-0000-0000DD160000}"/>
    <cellStyle name="식_평택STP_01_09_27_Pt_FinancialModel1108(2)_은행 - 원주기업도시Feasibility11_07_1_기업도시재무모델금융조건반영(11_28)_8(용지별사업성추가)_2xls_원주부하계산_Sales_Raw Data" xfId="4375" xr:uid="{00000000-0005-0000-0000-0000DE160000}"/>
    <cellStyle name="식_평택STP_01_09_27_Pt_FinancialModel1108(2)_은행 - 원주기업도시Feasibility11_07_1_기업도시재무모델금융조건반영(11_28)_8(용지별사업성추가)_2xls_원주부하계산_Sales_Sales" xfId="6378" xr:uid="{00000000-0005-0000-0000-0000DF160000}"/>
    <cellStyle name="식_평택STP_01_09_27_Pt_FinancialModel1108(2)_은행 - 원주기업도시Feasibility11_07_1_기업도시재무모델금융조건반영(11_28)_8(용지별사업성추가)_2xls_원주부하계산_Sales_Sensitivity" xfId="8381" xr:uid="{00000000-0005-0000-0000-0000E0160000}"/>
    <cellStyle name="식_평택STP_01_09_27_Pt_FinancialModel1108(2)_은행 - 원주기업도시Feasibility11_07_1_기업도시재무모델금융조건반영(11_28)_8(용지별사업성추가)_2xls_원주부하계산_Sensitivity" xfId="8379" xr:uid="{00000000-0005-0000-0000-0000E1160000}"/>
    <cellStyle name="식_평택STP_01_09_27_Pt_FinancialModel1108(2)_은행 - 원주기업도시Feasibility11_07_1_기업도시재무모델금융조건반영(11_28)_8xls" xfId="2352" xr:uid="{00000000-0005-0000-0000-0000E2160000}"/>
    <cellStyle name="식_평택STP_01_09_27_Pt_FinancialModel1108(2)_은행 - 원주기업도시Feasibility11_07_1_기업도시재무모델금융조건반영(11_28)_8xls_CF" xfId="10385" xr:uid="{00000000-0005-0000-0000-0000E3160000}"/>
    <cellStyle name="식_평택STP_01_09_27_Pt_FinancialModel1108(2)_은행 - 원주기업도시Feasibility11_07_1_기업도시재무모델금융조건반영(11_28)_8xls_Raw Data" xfId="2353" xr:uid="{00000000-0005-0000-0000-0000E4160000}"/>
    <cellStyle name="식_평택STP_01_09_27_Pt_FinancialModel1108(2)_은행 - 원주기업도시Feasibility11_07_1_기업도시재무모델금융조건반영(11_28)_8xls_Raw Data_1" xfId="4376" xr:uid="{00000000-0005-0000-0000-0000E5160000}"/>
    <cellStyle name="식_평택STP_01_09_27_Pt_FinancialModel1108(2)_은행 - 원주기업도시Feasibility11_07_1_기업도시재무모델금융조건반영(11_28)_8xls_Raw Data_CF" xfId="10386" xr:uid="{00000000-0005-0000-0000-0000E6160000}"/>
    <cellStyle name="식_평택STP_01_09_27_Pt_FinancialModel1108(2)_은행 - 원주기업도시Feasibility11_07_1_기업도시재무모델금융조건반영(11_28)_8xls_Raw Data_Raw Data" xfId="4377" xr:uid="{00000000-0005-0000-0000-0000E7160000}"/>
    <cellStyle name="식_평택STP_01_09_27_Pt_FinancialModel1108(2)_은행 - 원주기업도시Feasibility11_07_1_기업도시재무모델금융조건반영(11_28)_8xls_Raw Data_Sales" xfId="6380" xr:uid="{00000000-0005-0000-0000-0000E8160000}"/>
    <cellStyle name="식_평택STP_01_09_27_Pt_FinancialModel1108(2)_은행 - 원주기업도시Feasibility11_07_1_기업도시재무모델금융조건반영(11_28)_8xls_Raw Data_Sensitivity" xfId="8383" xr:uid="{00000000-0005-0000-0000-0000E9160000}"/>
    <cellStyle name="식_평택STP_01_09_27_Pt_FinancialModel1108(2)_은행 - 원주기업도시Feasibility11_07_1_기업도시재무모델금융조건반영(11_28)_8xls_Sales" xfId="2354" xr:uid="{00000000-0005-0000-0000-0000EA160000}"/>
    <cellStyle name="식_평택STP_01_09_27_Pt_FinancialModel1108(2)_은행 - 원주기업도시Feasibility11_07_1_기업도시재무모델금융조건반영(11_28)_8xls_Sales_1" xfId="6379" xr:uid="{00000000-0005-0000-0000-0000EB160000}"/>
    <cellStyle name="식_평택STP_01_09_27_Pt_FinancialModel1108(2)_은행 - 원주기업도시Feasibility11_07_1_기업도시재무모델금융조건반영(11_28)_8xls_Sales_CF" xfId="10387" xr:uid="{00000000-0005-0000-0000-0000EC160000}"/>
    <cellStyle name="식_평택STP_01_09_27_Pt_FinancialModel1108(2)_은행 - 원주기업도시Feasibility11_07_1_기업도시재무모델금융조건반영(11_28)_8xls_Sales_Raw Data" xfId="4378" xr:uid="{00000000-0005-0000-0000-0000ED160000}"/>
    <cellStyle name="식_평택STP_01_09_27_Pt_FinancialModel1108(2)_은행 - 원주기업도시Feasibility11_07_1_기업도시재무모델금융조건반영(11_28)_8xls_Sales_Sales" xfId="6381" xr:uid="{00000000-0005-0000-0000-0000EE160000}"/>
    <cellStyle name="식_평택STP_01_09_27_Pt_FinancialModel1108(2)_은행 - 원주기업도시Feasibility11_07_1_기업도시재무모델금융조건반영(11_28)_8xls_Sales_Sensitivity" xfId="8384" xr:uid="{00000000-0005-0000-0000-0000EF160000}"/>
    <cellStyle name="식_평택STP_01_09_27_Pt_FinancialModel1108(2)_은행 - 원주기업도시Feasibility11_07_1_기업도시재무모델금융조건반영(11_28)_8xls_Sensitivity" xfId="8382" xr:uid="{00000000-0005-0000-0000-0000F0160000}"/>
    <cellStyle name="식_평택STP_01_09_27_Pt_FinancialModel1108(2)_은행 - 원주기업도시Feasibility11_07_1_기업도시재무모델금융조건반영(11_28)_8xls_원주기업도시 data(정리2)" xfId="2355" xr:uid="{00000000-0005-0000-0000-0000F1160000}"/>
    <cellStyle name="식_평택STP_01_09_27_Pt_FinancialModel1108(2)_은행 - 원주기업도시Feasibility11_07_1_기업도시재무모델금융조건반영(11_28)_8xls_원주기업도시 data(정리2)_CF" xfId="10388" xr:uid="{00000000-0005-0000-0000-0000F2160000}"/>
    <cellStyle name="식_평택STP_01_09_27_Pt_FinancialModel1108(2)_은행 - 원주기업도시Feasibility11_07_1_기업도시재무모델금융조건반영(11_28)_8xls_원주기업도시 data(정리2)_Raw Data" xfId="2356" xr:uid="{00000000-0005-0000-0000-0000F3160000}"/>
    <cellStyle name="식_평택STP_01_09_27_Pt_FinancialModel1108(2)_은행 - 원주기업도시Feasibility11_07_1_기업도시재무모델금융조건반영(11_28)_8xls_원주기업도시 data(정리2)_Raw Data_1" xfId="4379" xr:uid="{00000000-0005-0000-0000-0000F4160000}"/>
    <cellStyle name="식_평택STP_01_09_27_Pt_FinancialModel1108(2)_은행 - 원주기업도시Feasibility11_07_1_기업도시재무모델금융조건반영(11_28)_8xls_원주기업도시 data(정리2)_Raw Data_CF" xfId="10389" xr:uid="{00000000-0005-0000-0000-0000F5160000}"/>
    <cellStyle name="식_평택STP_01_09_27_Pt_FinancialModel1108(2)_은행 - 원주기업도시Feasibility11_07_1_기업도시재무모델금융조건반영(11_28)_8xls_원주기업도시 data(정리2)_Raw Data_Raw Data" xfId="4380" xr:uid="{00000000-0005-0000-0000-0000F6160000}"/>
    <cellStyle name="식_평택STP_01_09_27_Pt_FinancialModel1108(2)_은행 - 원주기업도시Feasibility11_07_1_기업도시재무모델금융조건반영(11_28)_8xls_원주기업도시 data(정리2)_Raw Data_Sales" xfId="6383" xr:uid="{00000000-0005-0000-0000-0000F7160000}"/>
    <cellStyle name="식_평택STP_01_09_27_Pt_FinancialModel1108(2)_은행 - 원주기업도시Feasibility11_07_1_기업도시재무모델금융조건반영(11_28)_8xls_원주기업도시 data(정리2)_Raw Data_Sensitivity" xfId="8386" xr:uid="{00000000-0005-0000-0000-0000F8160000}"/>
    <cellStyle name="식_평택STP_01_09_27_Pt_FinancialModel1108(2)_은행 - 원주기업도시Feasibility11_07_1_기업도시재무모델금융조건반영(11_28)_8xls_원주기업도시 data(정리2)_Sales" xfId="2357" xr:uid="{00000000-0005-0000-0000-0000F9160000}"/>
    <cellStyle name="식_평택STP_01_09_27_Pt_FinancialModel1108(2)_은행 - 원주기업도시Feasibility11_07_1_기업도시재무모델금융조건반영(11_28)_8xls_원주기업도시 data(정리2)_Sales_1" xfId="6382" xr:uid="{00000000-0005-0000-0000-0000FA160000}"/>
    <cellStyle name="식_평택STP_01_09_27_Pt_FinancialModel1108(2)_은행 - 원주기업도시Feasibility11_07_1_기업도시재무모델금융조건반영(11_28)_8xls_원주기업도시 data(정리2)_Sales_CF" xfId="10390" xr:uid="{00000000-0005-0000-0000-0000FB160000}"/>
    <cellStyle name="식_평택STP_01_09_27_Pt_FinancialModel1108(2)_은행 - 원주기업도시Feasibility11_07_1_기업도시재무모델금융조건반영(11_28)_8xls_원주기업도시 data(정리2)_Sales_Raw Data" xfId="4381" xr:uid="{00000000-0005-0000-0000-0000FC160000}"/>
    <cellStyle name="식_평택STP_01_09_27_Pt_FinancialModel1108(2)_은행 - 원주기업도시Feasibility11_07_1_기업도시재무모델금융조건반영(11_28)_8xls_원주기업도시 data(정리2)_Sales_Sales" xfId="6384" xr:uid="{00000000-0005-0000-0000-0000FD160000}"/>
    <cellStyle name="식_평택STP_01_09_27_Pt_FinancialModel1108(2)_은행 - 원주기업도시Feasibility11_07_1_기업도시재무모델금융조건반영(11_28)_8xls_원주기업도시 data(정리2)_Sales_Sensitivity" xfId="8387" xr:uid="{00000000-0005-0000-0000-0000FE160000}"/>
    <cellStyle name="식_평택STP_01_09_27_Pt_FinancialModel1108(2)_은행 - 원주기업도시Feasibility11_07_1_기업도시재무모델금융조건반영(11_28)_8xls_원주기업도시 data(정리2)_Sensitivity" xfId="8385" xr:uid="{00000000-0005-0000-0000-0000FF160000}"/>
    <cellStyle name="식_평택STP_01_09_27_Pt_FinancialModel1108(2)_은행 - 원주기업도시Feasibility11_07_1_기업도시재무모델금융조건반영(11_28)_8xls_원주기업도시 data(정리2)_원주부하계산" xfId="2358" xr:uid="{00000000-0005-0000-0000-000000170000}"/>
    <cellStyle name="식_평택STP_01_09_27_Pt_FinancialModel1108(2)_은행 - 원주기업도시Feasibility11_07_1_기업도시재무모델금융조건반영(11_28)_8xls_원주기업도시 data(정리2)_원주부하계산_CF" xfId="10391" xr:uid="{00000000-0005-0000-0000-000001170000}"/>
    <cellStyle name="식_평택STP_01_09_27_Pt_FinancialModel1108(2)_은행 - 원주기업도시Feasibility11_07_1_기업도시재무모델금융조건반영(11_28)_8xls_원주기업도시 data(정리2)_원주부하계산_Raw Data" xfId="2359" xr:uid="{00000000-0005-0000-0000-000002170000}"/>
    <cellStyle name="식_평택STP_01_09_27_Pt_FinancialModel1108(2)_은행 - 원주기업도시Feasibility11_07_1_기업도시재무모델금융조건반영(11_28)_8xls_원주기업도시 data(정리2)_원주부하계산_Raw Data_1" xfId="4382" xr:uid="{00000000-0005-0000-0000-000003170000}"/>
    <cellStyle name="식_평택STP_01_09_27_Pt_FinancialModel1108(2)_은행 - 원주기업도시Feasibility11_07_1_기업도시재무모델금융조건반영(11_28)_8xls_원주기업도시 data(정리2)_원주부하계산_Raw Data_CF" xfId="10392" xr:uid="{00000000-0005-0000-0000-000004170000}"/>
    <cellStyle name="식_평택STP_01_09_27_Pt_FinancialModel1108(2)_은행 - 원주기업도시Feasibility11_07_1_기업도시재무모델금융조건반영(11_28)_8xls_원주기업도시 data(정리2)_원주부하계산_Raw Data_Raw Data" xfId="4383" xr:uid="{00000000-0005-0000-0000-000005170000}"/>
    <cellStyle name="식_평택STP_01_09_27_Pt_FinancialModel1108(2)_은행 - 원주기업도시Feasibility11_07_1_기업도시재무모델금융조건반영(11_28)_8xls_원주기업도시 data(정리2)_원주부하계산_Raw Data_Sales" xfId="6386" xr:uid="{00000000-0005-0000-0000-000006170000}"/>
    <cellStyle name="식_평택STP_01_09_27_Pt_FinancialModel1108(2)_은행 - 원주기업도시Feasibility11_07_1_기업도시재무모델금융조건반영(11_28)_8xls_원주기업도시 data(정리2)_원주부하계산_Raw Data_Sensitivity" xfId="8389" xr:uid="{00000000-0005-0000-0000-000007170000}"/>
    <cellStyle name="식_평택STP_01_09_27_Pt_FinancialModel1108(2)_은행 - 원주기업도시Feasibility11_07_1_기업도시재무모델금융조건반영(11_28)_8xls_원주기업도시 data(정리2)_원주부하계산_Sales" xfId="2360" xr:uid="{00000000-0005-0000-0000-000008170000}"/>
    <cellStyle name="식_평택STP_01_09_27_Pt_FinancialModel1108(2)_은행 - 원주기업도시Feasibility11_07_1_기업도시재무모델금융조건반영(11_28)_8xls_원주기업도시 data(정리2)_원주부하계산_Sales_1" xfId="6385" xr:uid="{00000000-0005-0000-0000-000009170000}"/>
    <cellStyle name="식_평택STP_01_09_27_Pt_FinancialModel1108(2)_은행 - 원주기업도시Feasibility11_07_1_기업도시재무모델금융조건반영(11_28)_8xls_원주기업도시 data(정리2)_원주부하계산_Sales_CF" xfId="10393" xr:uid="{00000000-0005-0000-0000-00000A170000}"/>
    <cellStyle name="식_평택STP_01_09_27_Pt_FinancialModel1108(2)_은행 - 원주기업도시Feasibility11_07_1_기업도시재무모델금융조건반영(11_28)_8xls_원주기업도시 data(정리2)_원주부하계산_Sales_Raw Data" xfId="4384" xr:uid="{00000000-0005-0000-0000-00000B170000}"/>
    <cellStyle name="식_평택STP_01_09_27_Pt_FinancialModel1108(2)_은행 - 원주기업도시Feasibility11_07_1_기업도시재무모델금융조건반영(11_28)_8xls_원주기업도시 data(정리2)_원주부하계산_Sales_Sales" xfId="6387" xr:uid="{00000000-0005-0000-0000-00000C170000}"/>
    <cellStyle name="식_평택STP_01_09_27_Pt_FinancialModel1108(2)_은행 - 원주기업도시Feasibility11_07_1_기업도시재무모델금융조건반영(11_28)_8xls_원주기업도시 data(정리2)_원주부하계산_Sales_Sensitivity" xfId="8390" xr:uid="{00000000-0005-0000-0000-00000D170000}"/>
    <cellStyle name="식_평택STP_01_09_27_Pt_FinancialModel1108(2)_은행 - 원주기업도시Feasibility11_07_1_기업도시재무모델금융조건반영(11_28)_8xls_원주기업도시 data(정리2)_원주부하계산_Sensitivity" xfId="8388" xr:uid="{00000000-0005-0000-0000-00000E170000}"/>
    <cellStyle name="식_평택STP_01_09_27_Pt_FinancialModel1108(2)_은행 - 원주기업도시Feasibility11_07_1_기업도시재무모델금융조건반영(11_28)_8xls_원주부하계산" xfId="2361" xr:uid="{00000000-0005-0000-0000-00000F170000}"/>
    <cellStyle name="식_평택STP_01_09_27_Pt_FinancialModel1108(2)_은행 - 원주기업도시Feasibility11_07_1_기업도시재무모델금융조건반영(11_28)_8xls_원주부하계산_CF" xfId="10394" xr:uid="{00000000-0005-0000-0000-000010170000}"/>
    <cellStyle name="식_평택STP_01_09_27_Pt_FinancialModel1108(2)_은행 - 원주기업도시Feasibility11_07_1_기업도시재무모델금융조건반영(11_28)_8xls_원주부하계산_Raw Data" xfId="2362" xr:uid="{00000000-0005-0000-0000-000011170000}"/>
    <cellStyle name="식_평택STP_01_09_27_Pt_FinancialModel1108(2)_은행 - 원주기업도시Feasibility11_07_1_기업도시재무모델금융조건반영(11_28)_8xls_원주부하계산_Raw Data_1" xfId="4385" xr:uid="{00000000-0005-0000-0000-000012170000}"/>
    <cellStyle name="식_평택STP_01_09_27_Pt_FinancialModel1108(2)_은행 - 원주기업도시Feasibility11_07_1_기업도시재무모델금융조건반영(11_28)_8xls_원주부하계산_Raw Data_CF" xfId="10395" xr:uid="{00000000-0005-0000-0000-000013170000}"/>
    <cellStyle name="식_평택STP_01_09_27_Pt_FinancialModel1108(2)_은행 - 원주기업도시Feasibility11_07_1_기업도시재무모델금융조건반영(11_28)_8xls_원주부하계산_Raw Data_Raw Data" xfId="4386" xr:uid="{00000000-0005-0000-0000-000014170000}"/>
    <cellStyle name="식_평택STP_01_09_27_Pt_FinancialModel1108(2)_은행 - 원주기업도시Feasibility11_07_1_기업도시재무모델금융조건반영(11_28)_8xls_원주부하계산_Raw Data_Sales" xfId="6389" xr:uid="{00000000-0005-0000-0000-000015170000}"/>
    <cellStyle name="식_평택STP_01_09_27_Pt_FinancialModel1108(2)_은행 - 원주기업도시Feasibility11_07_1_기업도시재무모델금융조건반영(11_28)_8xls_원주부하계산_Raw Data_Sensitivity" xfId="8392" xr:uid="{00000000-0005-0000-0000-000016170000}"/>
    <cellStyle name="식_평택STP_01_09_27_Pt_FinancialModel1108(2)_은행 - 원주기업도시Feasibility11_07_1_기업도시재무모델금융조건반영(11_28)_8xls_원주부하계산_Sales" xfId="2363" xr:uid="{00000000-0005-0000-0000-000017170000}"/>
    <cellStyle name="식_평택STP_01_09_27_Pt_FinancialModel1108(2)_은행 - 원주기업도시Feasibility11_07_1_기업도시재무모델금융조건반영(11_28)_8xls_원주부하계산_Sales_1" xfId="6388" xr:uid="{00000000-0005-0000-0000-000018170000}"/>
    <cellStyle name="식_평택STP_01_09_27_Pt_FinancialModel1108(2)_은행 - 원주기업도시Feasibility11_07_1_기업도시재무모델금융조건반영(11_28)_8xls_원주부하계산_Sales_CF" xfId="10396" xr:uid="{00000000-0005-0000-0000-000019170000}"/>
    <cellStyle name="식_평택STP_01_09_27_Pt_FinancialModel1108(2)_은행 - 원주기업도시Feasibility11_07_1_기업도시재무모델금융조건반영(11_28)_8xls_원주부하계산_Sales_Raw Data" xfId="4387" xr:uid="{00000000-0005-0000-0000-00001A170000}"/>
    <cellStyle name="식_평택STP_01_09_27_Pt_FinancialModel1108(2)_은행 - 원주기업도시Feasibility11_07_1_기업도시재무모델금융조건반영(11_28)_8xls_원주부하계산_Sales_Sales" xfId="6390" xr:uid="{00000000-0005-0000-0000-00001B170000}"/>
    <cellStyle name="식_평택STP_01_09_27_Pt_FinancialModel1108(2)_은행 - 원주기업도시Feasibility11_07_1_기업도시재무모델금융조건반영(11_28)_8xls_원주부하계산_Sales_Sensitivity" xfId="8393" xr:uid="{00000000-0005-0000-0000-00001C170000}"/>
    <cellStyle name="식_평택STP_01_09_27_Pt_FinancialModel1108(2)_은행 - 원주기업도시Feasibility11_07_1_기업도시재무모델금융조건반영(11_28)_8xls_원주부하계산_Sensitivity" xfId="8391" xr:uid="{00000000-0005-0000-0000-00001D170000}"/>
    <cellStyle name="식_평택STP_01_09_27_Pt_FinancialModel1108(2)_은행 - 원주기업도시Feasibility11_07_1_기업도시재무모델예비비추가(11_14)" xfId="2364" xr:uid="{00000000-0005-0000-0000-00001E170000}"/>
    <cellStyle name="식_평택STP_01_09_27_Pt_FinancialModel1108(2)_은행 - 원주기업도시Feasibility11_07_1_기업도시재무모델예비비추가(11_14)_CF" xfId="10397" xr:uid="{00000000-0005-0000-0000-00001F170000}"/>
    <cellStyle name="식_평택STP_01_09_27_Pt_FinancialModel1108(2)_은행 - 원주기업도시Feasibility11_07_1_기업도시재무모델예비비추가(11_14)_Raw Data" xfId="2365" xr:uid="{00000000-0005-0000-0000-000020170000}"/>
    <cellStyle name="식_평택STP_01_09_27_Pt_FinancialModel1108(2)_은행 - 원주기업도시Feasibility11_07_1_기업도시재무모델예비비추가(11_14)_Raw Data_1" xfId="4388" xr:uid="{00000000-0005-0000-0000-000021170000}"/>
    <cellStyle name="식_평택STP_01_09_27_Pt_FinancialModel1108(2)_은행 - 원주기업도시Feasibility11_07_1_기업도시재무모델예비비추가(11_14)_Raw Data_CF" xfId="10398" xr:uid="{00000000-0005-0000-0000-000022170000}"/>
    <cellStyle name="식_평택STP_01_09_27_Pt_FinancialModel1108(2)_은행 - 원주기업도시Feasibility11_07_1_기업도시재무모델예비비추가(11_14)_Raw Data_Raw Data" xfId="4389" xr:uid="{00000000-0005-0000-0000-000023170000}"/>
    <cellStyle name="식_평택STP_01_09_27_Pt_FinancialModel1108(2)_은행 - 원주기업도시Feasibility11_07_1_기업도시재무모델예비비추가(11_14)_Raw Data_Sales" xfId="6392" xr:uid="{00000000-0005-0000-0000-000024170000}"/>
    <cellStyle name="식_평택STP_01_09_27_Pt_FinancialModel1108(2)_은행 - 원주기업도시Feasibility11_07_1_기업도시재무모델예비비추가(11_14)_Raw Data_Sensitivity" xfId="8395" xr:uid="{00000000-0005-0000-0000-000025170000}"/>
    <cellStyle name="식_평택STP_01_09_27_Pt_FinancialModel1108(2)_은행 - 원주기업도시Feasibility11_07_1_기업도시재무모델예비비추가(11_14)_Sales" xfId="2366" xr:uid="{00000000-0005-0000-0000-000026170000}"/>
    <cellStyle name="식_평택STP_01_09_27_Pt_FinancialModel1108(2)_은행 - 원주기업도시Feasibility11_07_1_기업도시재무모델예비비추가(11_14)_Sales_1" xfId="6391" xr:uid="{00000000-0005-0000-0000-000027170000}"/>
    <cellStyle name="식_평택STP_01_09_27_Pt_FinancialModel1108(2)_은행 - 원주기업도시Feasibility11_07_1_기업도시재무모델예비비추가(11_14)_Sales_CF" xfId="10399" xr:uid="{00000000-0005-0000-0000-000028170000}"/>
    <cellStyle name="식_평택STP_01_09_27_Pt_FinancialModel1108(2)_은행 - 원주기업도시Feasibility11_07_1_기업도시재무모델예비비추가(11_14)_Sales_Raw Data" xfId="4390" xr:uid="{00000000-0005-0000-0000-000029170000}"/>
    <cellStyle name="식_평택STP_01_09_27_Pt_FinancialModel1108(2)_은행 - 원주기업도시Feasibility11_07_1_기업도시재무모델예비비추가(11_14)_Sales_Sales" xfId="6393" xr:uid="{00000000-0005-0000-0000-00002A170000}"/>
    <cellStyle name="식_평택STP_01_09_27_Pt_FinancialModel1108(2)_은행 - 원주기업도시Feasibility11_07_1_기업도시재무모델예비비추가(11_14)_Sales_Sensitivity" xfId="8396" xr:uid="{00000000-0005-0000-0000-00002B170000}"/>
    <cellStyle name="식_평택STP_01_09_27_Pt_FinancialModel1108(2)_은행 - 원주기업도시Feasibility11_07_1_기업도시재무모델예비비추가(11_14)_Sensitivity" xfId="8394" xr:uid="{00000000-0005-0000-0000-00002C170000}"/>
    <cellStyle name="식_평택STP_01_09_27_Pt_FinancialModel1108(2)_은행 - 원주기업도시Feasibility11_07_1_기업도시재무모델예비비추가(11_14)_원주기업도시 data(정리2)" xfId="2367" xr:uid="{00000000-0005-0000-0000-00002D170000}"/>
    <cellStyle name="식_평택STP_01_09_27_Pt_FinancialModel1108(2)_은행 - 원주기업도시Feasibility11_07_1_기업도시재무모델예비비추가(11_14)_원주기업도시 data(정리2)_CF" xfId="10400" xr:uid="{00000000-0005-0000-0000-00002E170000}"/>
    <cellStyle name="식_평택STP_01_09_27_Pt_FinancialModel1108(2)_은행 - 원주기업도시Feasibility11_07_1_기업도시재무모델예비비추가(11_14)_원주기업도시 data(정리2)_Raw Data" xfId="2368" xr:uid="{00000000-0005-0000-0000-00002F170000}"/>
    <cellStyle name="식_평택STP_01_09_27_Pt_FinancialModel1108(2)_은행 - 원주기업도시Feasibility11_07_1_기업도시재무모델예비비추가(11_14)_원주기업도시 data(정리2)_Raw Data_1" xfId="4391" xr:uid="{00000000-0005-0000-0000-000030170000}"/>
    <cellStyle name="식_평택STP_01_09_27_Pt_FinancialModel1108(2)_은행 - 원주기업도시Feasibility11_07_1_기업도시재무모델예비비추가(11_14)_원주기업도시 data(정리2)_Raw Data_CF" xfId="10401" xr:uid="{00000000-0005-0000-0000-000031170000}"/>
    <cellStyle name="식_평택STP_01_09_27_Pt_FinancialModel1108(2)_은행 - 원주기업도시Feasibility11_07_1_기업도시재무모델예비비추가(11_14)_원주기업도시 data(정리2)_Raw Data_Raw Data" xfId="4392" xr:uid="{00000000-0005-0000-0000-000032170000}"/>
    <cellStyle name="식_평택STP_01_09_27_Pt_FinancialModel1108(2)_은행 - 원주기업도시Feasibility11_07_1_기업도시재무모델예비비추가(11_14)_원주기업도시 data(정리2)_Raw Data_Sales" xfId="6395" xr:uid="{00000000-0005-0000-0000-000033170000}"/>
    <cellStyle name="식_평택STP_01_09_27_Pt_FinancialModel1108(2)_은행 - 원주기업도시Feasibility11_07_1_기업도시재무모델예비비추가(11_14)_원주기업도시 data(정리2)_Raw Data_Sensitivity" xfId="8398" xr:uid="{00000000-0005-0000-0000-000034170000}"/>
    <cellStyle name="식_평택STP_01_09_27_Pt_FinancialModel1108(2)_은행 - 원주기업도시Feasibility11_07_1_기업도시재무모델예비비추가(11_14)_원주기업도시 data(정리2)_Sales" xfId="2369" xr:uid="{00000000-0005-0000-0000-000035170000}"/>
    <cellStyle name="식_평택STP_01_09_27_Pt_FinancialModel1108(2)_은행 - 원주기업도시Feasibility11_07_1_기업도시재무모델예비비추가(11_14)_원주기업도시 data(정리2)_Sales_1" xfId="6394" xr:uid="{00000000-0005-0000-0000-000036170000}"/>
    <cellStyle name="식_평택STP_01_09_27_Pt_FinancialModel1108(2)_은행 - 원주기업도시Feasibility11_07_1_기업도시재무모델예비비추가(11_14)_원주기업도시 data(정리2)_Sales_CF" xfId="10402" xr:uid="{00000000-0005-0000-0000-000037170000}"/>
    <cellStyle name="식_평택STP_01_09_27_Pt_FinancialModel1108(2)_은행 - 원주기업도시Feasibility11_07_1_기업도시재무모델예비비추가(11_14)_원주기업도시 data(정리2)_Sales_Raw Data" xfId="4393" xr:uid="{00000000-0005-0000-0000-000038170000}"/>
    <cellStyle name="식_평택STP_01_09_27_Pt_FinancialModel1108(2)_은행 - 원주기업도시Feasibility11_07_1_기업도시재무모델예비비추가(11_14)_원주기업도시 data(정리2)_Sales_Sales" xfId="6396" xr:uid="{00000000-0005-0000-0000-000039170000}"/>
    <cellStyle name="식_평택STP_01_09_27_Pt_FinancialModel1108(2)_은행 - 원주기업도시Feasibility11_07_1_기업도시재무모델예비비추가(11_14)_원주기업도시 data(정리2)_Sales_Sensitivity" xfId="8399" xr:uid="{00000000-0005-0000-0000-00003A170000}"/>
    <cellStyle name="식_평택STP_01_09_27_Pt_FinancialModel1108(2)_은행 - 원주기업도시Feasibility11_07_1_기업도시재무모델예비비추가(11_14)_원주기업도시 data(정리2)_Sensitivity" xfId="8397" xr:uid="{00000000-0005-0000-0000-00003B170000}"/>
    <cellStyle name="식_평택STP_01_09_27_Pt_FinancialModel1108(2)_은행 - 원주기업도시Feasibility11_07_1_기업도시재무모델예비비추가(11_14)_원주기업도시 data(정리2)_원주부하계산" xfId="2370" xr:uid="{00000000-0005-0000-0000-00003C170000}"/>
    <cellStyle name="식_평택STP_01_09_27_Pt_FinancialModel1108(2)_은행 - 원주기업도시Feasibility11_07_1_기업도시재무모델예비비추가(11_14)_원주기업도시 data(정리2)_원주부하계산_CF" xfId="10403" xr:uid="{00000000-0005-0000-0000-00003D170000}"/>
    <cellStyle name="식_평택STP_01_09_27_Pt_FinancialModel1108(2)_은행 - 원주기업도시Feasibility11_07_1_기업도시재무모델예비비추가(11_14)_원주기업도시 data(정리2)_원주부하계산_Raw Data" xfId="2371" xr:uid="{00000000-0005-0000-0000-00003E170000}"/>
    <cellStyle name="식_평택STP_01_09_27_Pt_FinancialModel1108(2)_은행 - 원주기업도시Feasibility11_07_1_기업도시재무모델예비비추가(11_14)_원주기업도시 data(정리2)_원주부하계산_Raw Data_1" xfId="4394" xr:uid="{00000000-0005-0000-0000-00003F170000}"/>
    <cellStyle name="식_평택STP_01_09_27_Pt_FinancialModel1108(2)_은행 - 원주기업도시Feasibility11_07_1_기업도시재무모델예비비추가(11_14)_원주기업도시 data(정리2)_원주부하계산_Raw Data_CF" xfId="10404" xr:uid="{00000000-0005-0000-0000-000040170000}"/>
    <cellStyle name="식_평택STP_01_09_27_Pt_FinancialModel1108(2)_은행 - 원주기업도시Feasibility11_07_1_기업도시재무모델예비비추가(11_14)_원주기업도시 data(정리2)_원주부하계산_Raw Data_Raw Data" xfId="4395" xr:uid="{00000000-0005-0000-0000-000041170000}"/>
    <cellStyle name="식_평택STP_01_09_27_Pt_FinancialModel1108(2)_은행 - 원주기업도시Feasibility11_07_1_기업도시재무모델예비비추가(11_14)_원주기업도시 data(정리2)_원주부하계산_Raw Data_Sales" xfId="6398" xr:uid="{00000000-0005-0000-0000-000042170000}"/>
    <cellStyle name="식_평택STP_01_09_27_Pt_FinancialModel1108(2)_은행 - 원주기업도시Feasibility11_07_1_기업도시재무모델예비비추가(11_14)_원주기업도시 data(정리2)_원주부하계산_Raw Data_Sensitivity" xfId="8401" xr:uid="{00000000-0005-0000-0000-000043170000}"/>
    <cellStyle name="식_평택STP_01_09_27_Pt_FinancialModel1108(2)_은행 - 원주기업도시Feasibility11_07_1_기업도시재무모델예비비추가(11_14)_원주기업도시 data(정리2)_원주부하계산_Sales" xfId="2372" xr:uid="{00000000-0005-0000-0000-000044170000}"/>
    <cellStyle name="식_평택STP_01_09_27_Pt_FinancialModel1108(2)_은행 - 원주기업도시Feasibility11_07_1_기업도시재무모델예비비추가(11_14)_원주기업도시 data(정리2)_원주부하계산_Sales_1" xfId="6397" xr:uid="{00000000-0005-0000-0000-000045170000}"/>
    <cellStyle name="식_평택STP_01_09_27_Pt_FinancialModel1108(2)_은행 - 원주기업도시Feasibility11_07_1_기업도시재무모델예비비추가(11_14)_원주기업도시 data(정리2)_원주부하계산_Sales_CF" xfId="10405" xr:uid="{00000000-0005-0000-0000-000046170000}"/>
    <cellStyle name="식_평택STP_01_09_27_Pt_FinancialModel1108(2)_은행 - 원주기업도시Feasibility11_07_1_기업도시재무모델예비비추가(11_14)_원주기업도시 data(정리2)_원주부하계산_Sales_Raw Data" xfId="4396" xr:uid="{00000000-0005-0000-0000-000047170000}"/>
    <cellStyle name="식_평택STP_01_09_27_Pt_FinancialModel1108(2)_은행 - 원주기업도시Feasibility11_07_1_기업도시재무모델예비비추가(11_14)_원주기업도시 data(정리2)_원주부하계산_Sales_Sales" xfId="6399" xr:uid="{00000000-0005-0000-0000-000048170000}"/>
    <cellStyle name="식_평택STP_01_09_27_Pt_FinancialModel1108(2)_은행 - 원주기업도시Feasibility11_07_1_기업도시재무모델예비비추가(11_14)_원주기업도시 data(정리2)_원주부하계산_Sales_Sensitivity" xfId="8402" xr:uid="{00000000-0005-0000-0000-000049170000}"/>
    <cellStyle name="식_평택STP_01_09_27_Pt_FinancialModel1108(2)_은행 - 원주기업도시Feasibility11_07_1_기업도시재무모델예비비추가(11_14)_원주기업도시 data(정리2)_원주부하계산_Sensitivity" xfId="8400" xr:uid="{00000000-0005-0000-0000-00004A170000}"/>
    <cellStyle name="식_평택STP_01_09_27_Pt_FinancialModel1108(2)_은행 - 원주기업도시Feasibility11_07_1_기업도시재무모델예비비추가(11_14)_원주부하계산" xfId="2373" xr:uid="{00000000-0005-0000-0000-00004B170000}"/>
    <cellStyle name="식_평택STP_01_09_27_Pt_FinancialModel1108(2)_은행 - 원주기업도시Feasibility11_07_1_기업도시재무모델예비비추가(11_14)_원주부하계산_CF" xfId="10406" xr:uid="{00000000-0005-0000-0000-00004C170000}"/>
    <cellStyle name="식_평택STP_01_09_27_Pt_FinancialModel1108(2)_은행 - 원주기업도시Feasibility11_07_1_기업도시재무모델예비비추가(11_14)_원주부하계산_Raw Data" xfId="2374" xr:uid="{00000000-0005-0000-0000-00004D170000}"/>
    <cellStyle name="식_평택STP_01_09_27_Pt_FinancialModel1108(2)_은행 - 원주기업도시Feasibility11_07_1_기업도시재무모델예비비추가(11_14)_원주부하계산_Raw Data_1" xfId="4397" xr:uid="{00000000-0005-0000-0000-00004E170000}"/>
    <cellStyle name="식_평택STP_01_09_27_Pt_FinancialModel1108(2)_은행 - 원주기업도시Feasibility11_07_1_기업도시재무모델예비비추가(11_14)_원주부하계산_Raw Data_CF" xfId="10407" xr:uid="{00000000-0005-0000-0000-00004F170000}"/>
    <cellStyle name="식_평택STP_01_09_27_Pt_FinancialModel1108(2)_은행 - 원주기업도시Feasibility11_07_1_기업도시재무모델예비비추가(11_14)_원주부하계산_Raw Data_Raw Data" xfId="4398" xr:uid="{00000000-0005-0000-0000-000050170000}"/>
    <cellStyle name="식_평택STP_01_09_27_Pt_FinancialModel1108(2)_은행 - 원주기업도시Feasibility11_07_1_기업도시재무모델예비비추가(11_14)_원주부하계산_Raw Data_Sales" xfId="6401" xr:uid="{00000000-0005-0000-0000-000051170000}"/>
    <cellStyle name="식_평택STP_01_09_27_Pt_FinancialModel1108(2)_은행 - 원주기업도시Feasibility11_07_1_기업도시재무모델예비비추가(11_14)_원주부하계산_Raw Data_Sensitivity" xfId="8404" xr:uid="{00000000-0005-0000-0000-000052170000}"/>
    <cellStyle name="식_평택STP_01_09_27_Pt_FinancialModel1108(2)_은행 - 원주기업도시Feasibility11_07_1_기업도시재무모델예비비추가(11_14)_원주부하계산_Sales" xfId="2375" xr:uid="{00000000-0005-0000-0000-000053170000}"/>
    <cellStyle name="식_평택STP_01_09_27_Pt_FinancialModel1108(2)_은행 - 원주기업도시Feasibility11_07_1_기업도시재무모델예비비추가(11_14)_원주부하계산_Sales_1" xfId="6400" xr:uid="{00000000-0005-0000-0000-000054170000}"/>
    <cellStyle name="식_평택STP_01_09_27_Pt_FinancialModel1108(2)_은행 - 원주기업도시Feasibility11_07_1_기업도시재무모델예비비추가(11_14)_원주부하계산_Sales_CF" xfId="10408" xr:uid="{00000000-0005-0000-0000-000055170000}"/>
    <cellStyle name="식_평택STP_01_09_27_Pt_FinancialModel1108(2)_은행 - 원주기업도시Feasibility11_07_1_기업도시재무모델예비비추가(11_14)_원주부하계산_Sales_Raw Data" xfId="4399" xr:uid="{00000000-0005-0000-0000-000056170000}"/>
    <cellStyle name="식_평택STP_01_09_27_Pt_FinancialModel1108(2)_은행 - 원주기업도시Feasibility11_07_1_기업도시재무모델예비비추가(11_14)_원주부하계산_Sales_Sales" xfId="6402" xr:uid="{00000000-0005-0000-0000-000057170000}"/>
    <cellStyle name="식_평택STP_01_09_27_Pt_FinancialModel1108(2)_은행 - 원주기업도시Feasibility11_07_1_기업도시재무모델예비비추가(11_14)_원주부하계산_Sales_Sensitivity" xfId="8405" xr:uid="{00000000-0005-0000-0000-000058170000}"/>
    <cellStyle name="식_평택STP_01_09_27_Pt_FinancialModel1108(2)_은행 - 원주기업도시Feasibility11_07_1_기업도시재무모델예비비추가(11_14)_원주부하계산_Sensitivity" xfId="8403" xr:uid="{00000000-0005-0000-0000-000059170000}"/>
    <cellStyle name="식_평택STP_01_09_27_Pt_FinancialModel1108(2)_은행 - 원주기업도시Feasibility11_07_1_기업도시토지단가조정(01_28)(1)" xfId="2376" xr:uid="{00000000-0005-0000-0000-00005A170000}"/>
    <cellStyle name="식_평택STP_01_09_27_Pt_FinancialModel1108(2)_은행 - 원주기업도시Feasibility11_07_1_기업도시토지단가조정(01_28)(1)_CF" xfId="10409" xr:uid="{00000000-0005-0000-0000-00005B170000}"/>
    <cellStyle name="식_평택STP_01_09_27_Pt_FinancialModel1108(2)_은행 - 원주기업도시Feasibility11_07_1_기업도시토지단가조정(01_28)(1)_Raw Data" xfId="2377" xr:uid="{00000000-0005-0000-0000-00005C170000}"/>
    <cellStyle name="식_평택STP_01_09_27_Pt_FinancialModel1108(2)_은행 - 원주기업도시Feasibility11_07_1_기업도시토지단가조정(01_28)(1)_Raw Data_1" xfId="4400" xr:uid="{00000000-0005-0000-0000-00005D170000}"/>
    <cellStyle name="식_평택STP_01_09_27_Pt_FinancialModel1108(2)_은행 - 원주기업도시Feasibility11_07_1_기업도시토지단가조정(01_28)(1)_Raw Data_CF" xfId="10410" xr:uid="{00000000-0005-0000-0000-00005E170000}"/>
    <cellStyle name="식_평택STP_01_09_27_Pt_FinancialModel1108(2)_은행 - 원주기업도시Feasibility11_07_1_기업도시토지단가조정(01_28)(1)_Raw Data_Raw Data" xfId="4401" xr:uid="{00000000-0005-0000-0000-00005F170000}"/>
    <cellStyle name="식_평택STP_01_09_27_Pt_FinancialModel1108(2)_은행 - 원주기업도시Feasibility11_07_1_기업도시토지단가조정(01_28)(1)_Raw Data_Sales" xfId="6404" xr:uid="{00000000-0005-0000-0000-000060170000}"/>
    <cellStyle name="식_평택STP_01_09_27_Pt_FinancialModel1108(2)_은행 - 원주기업도시Feasibility11_07_1_기업도시토지단가조정(01_28)(1)_Raw Data_Sensitivity" xfId="8407" xr:uid="{00000000-0005-0000-0000-000061170000}"/>
    <cellStyle name="식_평택STP_01_09_27_Pt_FinancialModel1108(2)_은행 - 원주기업도시Feasibility11_07_1_기업도시토지단가조정(01_28)(1)_Sales" xfId="2378" xr:uid="{00000000-0005-0000-0000-000062170000}"/>
    <cellStyle name="식_평택STP_01_09_27_Pt_FinancialModel1108(2)_은행 - 원주기업도시Feasibility11_07_1_기업도시토지단가조정(01_28)(1)_Sales_1" xfId="6403" xr:uid="{00000000-0005-0000-0000-000063170000}"/>
    <cellStyle name="식_평택STP_01_09_27_Pt_FinancialModel1108(2)_은행 - 원주기업도시Feasibility11_07_1_기업도시토지단가조정(01_28)(1)_Sales_CF" xfId="10411" xr:uid="{00000000-0005-0000-0000-000064170000}"/>
    <cellStyle name="식_평택STP_01_09_27_Pt_FinancialModel1108(2)_은행 - 원주기업도시Feasibility11_07_1_기업도시토지단가조정(01_28)(1)_Sales_Raw Data" xfId="4402" xr:uid="{00000000-0005-0000-0000-000065170000}"/>
    <cellStyle name="식_평택STP_01_09_27_Pt_FinancialModel1108(2)_은행 - 원주기업도시Feasibility11_07_1_기업도시토지단가조정(01_28)(1)_Sales_Sales" xfId="6405" xr:uid="{00000000-0005-0000-0000-000066170000}"/>
    <cellStyle name="식_평택STP_01_09_27_Pt_FinancialModel1108(2)_은행 - 원주기업도시Feasibility11_07_1_기업도시토지단가조정(01_28)(1)_Sales_Sensitivity" xfId="8408" xr:uid="{00000000-0005-0000-0000-000067170000}"/>
    <cellStyle name="식_평택STP_01_09_27_Pt_FinancialModel1108(2)_은행 - 원주기업도시Feasibility11_07_1_기업도시토지단가조정(01_28)(1)_Sensitivity" xfId="8406" xr:uid="{00000000-0005-0000-0000-000068170000}"/>
    <cellStyle name="식_평택STP_01_09_27_Pt_FinancialModel1108(2)_은행 - 원주기업도시Feasibility11_07_1_기업도시토지단가조정(01_28)(1)_원주기업도시 data(정리2)" xfId="2379" xr:uid="{00000000-0005-0000-0000-000069170000}"/>
    <cellStyle name="식_평택STP_01_09_27_Pt_FinancialModel1108(2)_은행 - 원주기업도시Feasibility11_07_1_기업도시토지단가조정(01_28)(1)_원주기업도시 data(정리2)_CF" xfId="10412" xr:uid="{00000000-0005-0000-0000-00006A170000}"/>
    <cellStyle name="식_평택STP_01_09_27_Pt_FinancialModel1108(2)_은행 - 원주기업도시Feasibility11_07_1_기업도시토지단가조정(01_28)(1)_원주기업도시 data(정리2)_Raw Data" xfId="2380" xr:uid="{00000000-0005-0000-0000-00006B170000}"/>
    <cellStyle name="식_평택STP_01_09_27_Pt_FinancialModel1108(2)_은행 - 원주기업도시Feasibility11_07_1_기업도시토지단가조정(01_28)(1)_원주기업도시 data(정리2)_Raw Data_1" xfId="4403" xr:uid="{00000000-0005-0000-0000-00006C170000}"/>
    <cellStyle name="식_평택STP_01_09_27_Pt_FinancialModel1108(2)_은행 - 원주기업도시Feasibility11_07_1_기업도시토지단가조정(01_28)(1)_원주기업도시 data(정리2)_Raw Data_CF" xfId="10413" xr:uid="{00000000-0005-0000-0000-00006D170000}"/>
    <cellStyle name="식_평택STP_01_09_27_Pt_FinancialModel1108(2)_은행 - 원주기업도시Feasibility11_07_1_기업도시토지단가조정(01_28)(1)_원주기업도시 data(정리2)_Raw Data_Raw Data" xfId="4404" xr:uid="{00000000-0005-0000-0000-00006E170000}"/>
    <cellStyle name="식_평택STP_01_09_27_Pt_FinancialModel1108(2)_은행 - 원주기업도시Feasibility11_07_1_기업도시토지단가조정(01_28)(1)_원주기업도시 data(정리2)_Raw Data_Sales" xfId="6407" xr:uid="{00000000-0005-0000-0000-00006F170000}"/>
    <cellStyle name="식_평택STP_01_09_27_Pt_FinancialModel1108(2)_은행 - 원주기업도시Feasibility11_07_1_기업도시토지단가조정(01_28)(1)_원주기업도시 data(정리2)_Raw Data_Sensitivity" xfId="8410" xr:uid="{00000000-0005-0000-0000-000070170000}"/>
    <cellStyle name="식_평택STP_01_09_27_Pt_FinancialModel1108(2)_은행 - 원주기업도시Feasibility11_07_1_기업도시토지단가조정(01_28)(1)_원주기업도시 data(정리2)_Sales" xfId="2381" xr:uid="{00000000-0005-0000-0000-000071170000}"/>
    <cellStyle name="식_평택STP_01_09_27_Pt_FinancialModel1108(2)_은행 - 원주기업도시Feasibility11_07_1_기업도시토지단가조정(01_28)(1)_원주기업도시 data(정리2)_Sales_1" xfId="6406" xr:uid="{00000000-0005-0000-0000-000072170000}"/>
    <cellStyle name="식_평택STP_01_09_27_Pt_FinancialModel1108(2)_은행 - 원주기업도시Feasibility11_07_1_기업도시토지단가조정(01_28)(1)_원주기업도시 data(정리2)_Sales_CF" xfId="10414" xr:uid="{00000000-0005-0000-0000-000073170000}"/>
    <cellStyle name="식_평택STP_01_09_27_Pt_FinancialModel1108(2)_은행 - 원주기업도시Feasibility11_07_1_기업도시토지단가조정(01_28)(1)_원주기업도시 data(정리2)_Sales_Raw Data" xfId="4405" xr:uid="{00000000-0005-0000-0000-000074170000}"/>
    <cellStyle name="식_평택STP_01_09_27_Pt_FinancialModel1108(2)_은행 - 원주기업도시Feasibility11_07_1_기업도시토지단가조정(01_28)(1)_원주기업도시 data(정리2)_Sales_Sales" xfId="6408" xr:uid="{00000000-0005-0000-0000-000075170000}"/>
    <cellStyle name="식_평택STP_01_09_27_Pt_FinancialModel1108(2)_은행 - 원주기업도시Feasibility11_07_1_기업도시토지단가조정(01_28)(1)_원주기업도시 data(정리2)_Sales_Sensitivity" xfId="8411" xr:uid="{00000000-0005-0000-0000-000076170000}"/>
    <cellStyle name="식_평택STP_01_09_27_Pt_FinancialModel1108(2)_은행 - 원주기업도시Feasibility11_07_1_기업도시토지단가조정(01_28)(1)_원주기업도시 data(정리2)_Sensitivity" xfId="8409" xr:uid="{00000000-0005-0000-0000-000077170000}"/>
    <cellStyle name="식_평택STP_01_09_27_Pt_FinancialModel1108(2)_은행 - 원주기업도시Feasibility11_07_1_기업도시토지단가조정(01_28)(1)_원주기업도시 data(정리2)_원주부하계산" xfId="2382" xr:uid="{00000000-0005-0000-0000-000078170000}"/>
    <cellStyle name="식_평택STP_01_09_27_Pt_FinancialModel1108(2)_은행 - 원주기업도시Feasibility11_07_1_기업도시토지단가조정(01_28)(1)_원주기업도시 data(정리2)_원주부하계산_CF" xfId="10415" xr:uid="{00000000-0005-0000-0000-000079170000}"/>
    <cellStyle name="식_평택STP_01_09_27_Pt_FinancialModel1108(2)_은행 - 원주기업도시Feasibility11_07_1_기업도시토지단가조정(01_28)(1)_원주기업도시 data(정리2)_원주부하계산_Raw Data" xfId="2383" xr:uid="{00000000-0005-0000-0000-00007A170000}"/>
    <cellStyle name="식_평택STP_01_09_27_Pt_FinancialModel1108(2)_은행 - 원주기업도시Feasibility11_07_1_기업도시토지단가조정(01_28)(1)_원주기업도시 data(정리2)_원주부하계산_Raw Data_1" xfId="4406" xr:uid="{00000000-0005-0000-0000-00007B170000}"/>
    <cellStyle name="식_평택STP_01_09_27_Pt_FinancialModel1108(2)_은행 - 원주기업도시Feasibility11_07_1_기업도시토지단가조정(01_28)(1)_원주기업도시 data(정리2)_원주부하계산_Raw Data_CF" xfId="10416" xr:uid="{00000000-0005-0000-0000-00007C170000}"/>
    <cellStyle name="식_평택STP_01_09_27_Pt_FinancialModel1108(2)_은행 - 원주기업도시Feasibility11_07_1_기업도시토지단가조정(01_28)(1)_원주기업도시 data(정리2)_원주부하계산_Raw Data_Raw Data" xfId="4407" xr:uid="{00000000-0005-0000-0000-00007D170000}"/>
    <cellStyle name="식_평택STP_01_09_27_Pt_FinancialModel1108(2)_은행 - 원주기업도시Feasibility11_07_1_기업도시토지단가조정(01_28)(1)_원주기업도시 data(정리2)_원주부하계산_Raw Data_Sales" xfId="6410" xr:uid="{00000000-0005-0000-0000-00007E170000}"/>
    <cellStyle name="식_평택STP_01_09_27_Pt_FinancialModel1108(2)_은행 - 원주기업도시Feasibility11_07_1_기업도시토지단가조정(01_28)(1)_원주기업도시 data(정리2)_원주부하계산_Raw Data_Sensitivity" xfId="8413" xr:uid="{00000000-0005-0000-0000-00007F170000}"/>
    <cellStyle name="식_평택STP_01_09_27_Pt_FinancialModel1108(2)_은행 - 원주기업도시Feasibility11_07_1_기업도시토지단가조정(01_28)(1)_원주기업도시 data(정리2)_원주부하계산_Sales" xfId="2384" xr:uid="{00000000-0005-0000-0000-000080170000}"/>
    <cellStyle name="식_평택STP_01_09_27_Pt_FinancialModel1108(2)_은행 - 원주기업도시Feasibility11_07_1_기업도시토지단가조정(01_28)(1)_원주기업도시 data(정리2)_원주부하계산_Sales_1" xfId="6409" xr:uid="{00000000-0005-0000-0000-000081170000}"/>
    <cellStyle name="식_평택STP_01_09_27_Pt_FinancialModel1108(2)_은행 - 원주기업도시Feasibility11_07_1_기업도시토지단가조정(01_28)(1)_원주기업도시 data(정리2)_원주부하계산_Sales_CF" xfId="10417" xr:uid="{00000000-0005-0000-0000-000082170000}"/>
    <cellStyle name="식_평택STP_01_09_27_Pt_FinancialModel1108(2)_은행 - 원주기업도시Feasibility11_07_1_기업도시토지단가조정(01_28)(1)_원주기업도시 data(정리2)_원주부하계산_Sales_Raw Data" xfId="4408" xr:uid="{00000000-0005-0000-0000-000083170000}"/>
    <cellStyle name="식_평택STP_01_09_27_Pt_FinancialModel1108(2)_은행 - 원주기업도시Feasibility11_07_1_기업도시토지단가조정(01_28)(1)_원주기업도시 data(정리2)_원주부하계산_Sales_Sales" xfId="6411" xr:uid="{00000000-0005-0000-0000-000084170000}"/>
    <cellStyle name="식_평택STP_01_09_27_Pt_FinancialModel1108(2)_은행 - 원주기업도시Feasibility11_07_1_기업도시토지단가조정(01_28)(1)_원주기업도시 data(정리2)_원주부하계산_Sales_Sensitivity" xfId="8414" xr:uid="{00000000-0005-0000-0000-000085170000}"/>
    <cellStyle name="식_평택STP_01_09_27_Pt_FinancialModel1108(2)_은행 - 원주기업도시Feasibility11_07_1_기업도시토지단가조정(01_28)(1)_원주기업도시 data(정리2)_원주부하계산_Sensitivity" xfId="8412" xr:uid="{00000000-0005-0000-0000-000086170000}"/>
    <cellStyle name="식_평택STP_01_09_27_Pt_FinancialModel1108(2)_은행 - 원주기업도시Feasibility11_07_1_기업도시토지단가조정(01_28)(1)_원주부하계산" xfId="2385" xr:uid="{00000000-0005-0000-0000-000087170000}"/>
    <cellStyle name="식_평택STP_01_09_27_Pt_FinancialModel1108(2)_은행 - 원주기업도시Feasibility11_07_1_기업도시토지단가조정(01_28)(1)_원주부하계산_CF" xfId="10418" xr:uid="{00000000-0005-0000-0000-000088170000}"/>
    <cellStyle name="식_평택STP_01_09_27_Pt_FinancialModel1108(2)_은행 - 원주기업도시Feasibility11_07_1_기업도시토지단가조정(01_28)(1)_원주부하계산_Raw Data" xfId="2386" xr:uid="{00000000-0005-0000-0000-000089170000}"/>
    <cellStyle name="식_평택STP_01_09_27_Pt_FinancialModel1108(2)_은행 - 원주기업도시Feasibility11_07_1_기업도시토지단가조정(01_28)(1)_원주부하계산_Raw Data_1" xfId="4409" xr:uid="{00000000-0005-0000-0000-00008A170000}"/>
    <cellStyle name="식_평택STP_01_09_27_Pt_FinancialModel1108(2)_은행 - 원주기업도시Feasibility11_07_1_기업도시토지단가조정(01_28)(1)_원주부하계산_Raw Data_CF" xfId="10419" xr:uid="{00000000-0005-0000-0000-00008B170000}"/>
    <cellStyle name="식_평택STP_01_09_27_Pt_FinancialModel1108(2)_은행 - 원주기업도시Feasibility11_07_1_기업도시토지단가조정(01_28)(1)_원주부하계산_Raw Data_Raw Data" xfId="4410" xr:uid="{00000000-0005-0000-0000-00008C170000}"/>
    <cellStyle name="식_평택STP_01_09_27_Pt_FinancialModel1108(2)_은행 - 원주기업도시Feasibility11_07_1_기업도시토지단가조정(01_28)(1)_원주부하계산_Raw Data_Sales" xfId="6413" xr:uid="{00000000-0005-0000-0000-00008D170000}"/>
    <cellStyle name="식_평택STP_01_09_27_Pt_FinancialModel1108(2)_은행 - 원주기업도시Feasibility11_07_1_기업도시토지단가조정(01_28)(1)_원주부하계산_Raw Data_Sensitivity" xfId="8416" xr:uid="{00000000-0005-0000-0000-00008E170000}"/>
    <cellStyle name="식_평택STP_01_09_27_Pt_FinancialModel1108(2)_은행 - 원주기업도시Feasibility11_07_1_기업도시토지단가조정(01_28)(1)_원주부하계산_Sales" xfId="2387" xr:uid="{00000000-0005-0000-0000-00008F170000}"/>
    <cellStyle name="식_평택STP_01_09_27_Pt_FinancialModel1108(2)_은행 - 원주기업도시Feasibility11_07_1_기업도시토지단가조정(01_28)(1)_원주부하계산_Sales_1" xfId="6412" xr:uid="{00000000-0005-0000-0000-000090170000}"/>
    <cellStyle name="식_평택STP_01_09_27_Pt_FinancialModel1108(2)_은행 - 원주기업도시Feasibility11_07_1_기업도시토지단가조정(01_28)(1)_원주부하계산_Sales_CF" xfId="10420" xr:uid="{00000000-0005-0000-0000-000091170000}"/>
    <cellStyle name="식_평택STP_01_09_27_Pt_FinancialModel1108(2)_은행 - 원주기업도시Feasibility11_07_1_기업도시토지단가조정(01_28)(1)_원주부하계산_Sales_Raw Data" xfId="4411" xr:uid="{00000000-0005-0000-0000-000092170000}"/>
    <cellStyle name="식_평택STP_01_09_27_Pt_FinancialModel1108(2)_은행 - 원주기업도시Feasibility11_07_1_기업도시토지단가조정(01_28)(1)_원주부하계산_Sales_Sales" xfId="6414" xr:uid="{00000000-0005-0000-0000-000093170000}"/>
    <cellStyle name="식_평택STP_01_09_27_Pt_FinancialModel1108(2)_은행 - 원주기업도시Feasibility11_07_1_기업도시토지단가조정(01_28)(1)_원주부하계산_Sales_Sensitivity" xfId="8417" xr:uid="{00000000-0005-0000-0000-000094170000}"/>
    <cellStyle name="식_평택STP_01_09_27_Pt_FinancialModel1108(2)_은행 - 원주기업도시Feasibility11_07_1_기업도시토지단가조정(01_28)(1)_원주부하계산_Sensitivity" xfId="8415" xr:uid="{00000000-0005-0000-0000-000095170000}"/>
    <cellStyle name="식_평택STP_01_09_27_Pt_FinancialModel1108(2)_은행 - 원주기업도시Feasibility11_07_1_사업성분석기초자료(070129)" xfId="2388" xr:uid="{00000000-0005-0000-0000-000096170000}"/>
    <cellStyle name="식_평택STP_01_09_27_Pt_FinancialModel1108(2)_은행 - 원주기업도시Feasibility11_07_1_사업성분석기초자료(070129)_CF" xfId="10421" xr:uid="{00000000-0005-0000-0000-000097170000}"/>
    <cellStyle name="식_평택STP_01_09_27_Pt_FinancialModel1108(2)_은행 - 원주기업도시Feasibility11_07_1_사업성분석기초자료(070129)_Raw Data" xfId="2389" xr:uid="{00000000-0005-0000-0000-000098170000}"/>
    <cellStyle name="식_평택STP_01_09_27_Pt_FinancialModel1108(2)_은행 - 원주기업도시Feasibility11_07_1_사업성분석기초자료(070129)_Raw Data_1" xfId="4412" xr:uid="{00000000-0005-0000-0000-000099170000}"/>
    <cellStyle name="식_평택STP_01_09_27_Pt_FinancialModel1108(2)_은행 - 원주기업도시Feasibility11_07_1_사업성분석기초자료(070129)_Raw Data_CF" xfId="10422" xr:uid="{00000000-0005-0000-0000-00009A170000}"/>
    <cellStyle name="식_평택STP_01_09_27_Pt_FinancialModel1108(2)_은행 - 원주기업도시Feasibility11_07_1_사업성분석기초자료(070129)_Raw Data_Raw Data" xfId="4413" xr:uid="{00000000-0005-0000-0000-00009B170000}"/>
    <cellStyle name="식_평택STP_01_09_27_Pt_FinancialModel1108(2)_은행 - 원주기업도시Feasibility11_07_1_사업성분석기초자료(070129)_Raw Data_Sales" xfId="6416" xr:uid="{00000000-0005-0000-0000-00009C170000}"/>
    <cellStyle name="식_평택STP_01_09_27_Pt_FinancialModel1108(2)_은행 - 원주기업도시Feasibility11_07_1_사업성분석기초자료(070129)_Raw Data_Sensitivity" xfId="8419" xr:uid="{00000000-0005-0000-0000-00009D170000}"/>
    <cellStyle name="식_평택STP_01_09_27_Pt_FinancialModel1108(2)_은행 - 원주기업도시Feasibility11_07_1_사업성분석기초자료(070129)_Sales" xfId="2390" xr:uid="{00000000-0005-0000-0000-00009E170000}"/>
    <cellStyle name="식_평택STP_01_09_27_Pt_FinancialModel1108(2)_은행 - 원주기업도시Feasibility11_07_1_사업성분석기초자료(070129)_Sales_1" xfId="6415" xr:uid="{00000000-0005-0000-0000-00009F170000}"/>
    <cellStyle name="식_평택STP_01_09_27_Pt_FinancialModel1108(2)_은행 - 원주기업도시Feasibility11_07_1_사업성분석기초자료(070129)_Sales_CF" xfId="10423" xr:uid="{00000000-0005-0000-0000-0000A0170000}"/>
    <cellStyle name="식_평택STP_01_09_27_Pt_FinancialModel1108(2)_은행 - 원주기업도시Feasibility11_07_1_사업성분석기초자료(070129)_Sales_Raw Data" xfId="4414" xr:uid="{00000000-0005-0000-0000-0000A1170000}"/>
    <cellStyle name="식_평택STP_01_09_27_Pt_FinancialModel1108(2)_은행 - 원주기업도시Feasibility11_07_1_사업성분석기초자료(070129)_Sales_Sales" xfId="6417" xr:uid="{00000000-0005-0000-0000-0000A2170000}"/>
    <cellStyle name="식_평택STP_01_09_27_Pt_FinancialModel1108(2)_은행 - 원주기업도시Feasibility11_07_1_사업성분석기초자료(070129)_Sales_Sensitivity" xfId="8420" xr:uid="{00000000-0005-0000-0000-0000A3170000}"/>
    <cellStyle name="식_평택STP_01_09_27_Pt_FinancialModel1108(2)_은행 - 원주기업도시Feasibility11_07_1_사업성분석기초자료(070129)_Sensitivity" xfId="8418" xr:uid="{00000000-0005-0000-0000-0000A4170000}"/>
    <cellStyle name="식_평택STP_01_09_27_Pt_FinancialModel1108(2)_은행 - 원주기업도시Feasibility11_07_1_사업성분석기초자료(070129)_원주기업도시 data(정리2)" xfId="2391" xr:uid="{00000000-0005-0000-0000-0000A5170000}"/>
    <cellStyle name="식_평택STP_01_09_27_Pt_FinancialModel1108(2)_은행 - 원주기업도시Feasibility11_07_1_사업성분석기초자료(070129)_원주기업도시 data(정리2)_CF" xfId="10424" xr:uid="{00000000-0005-0000-0000-0000A6170000}"/>
    <cellStyle name="식_평택STP_01_09_27_Pt_FinancialModel1108(2)_은행 - 원주기업도시Feasibility11_07_1_사업성분석기초자료(070129)_원주기업도시 data(정리2)_Raw Data" xfId="2392" xr:uid="{00000000-0005-0000-0000-0000A7170000}"/>
    <cellStyle name="식_평택STP_01_09_27_Pt_FinancialModel1108(2)_은행 - 원주기업도시Feasibility11_07_1_사업성분석기초자료(070129)_원주기업도시 data(정리2)_Raw Data_1" xfId="4415" xr:uid="{00000000-0005-0000-0000-0000A8170000}"/>
    <cellStyle name="식_평택STP_01_09_27_Pt_FinancialModel1108(2)_은행 - 원주기업도시Feasibility11_07_1_사업성분석기초자료(070129)_원주기업도시 data(정리2)_Raw Data_CF" xfId="10425" xr:uid="{00000000-0005-0000-0000-0000A9170000}"/>
    <cellStyle name="식_평택STP_01_09_27_Pt_FinancialModel1108(2)_은행 - 원주기업도시Feasibility11_07_1_사업성분석기초자료(070129)_원주기업도시 data(정리2)_Raw Data_Raw Data" xfId="4416" xr:uid="{00000000-0005-0000-0000-0000AA170000}"/>
    <cellStyle name="식_평택STP_01_09_27_Pt_FinancialModel1108(2)_은행 - 원주기업도시Feasibility11_07_1_사업성분석기초자료(070129)_원주기업도시 data(정리2)_Raw Data_Sales" xfId="6419" xr:uid="{00000000-0005-0000-0000-0000AB170000}"/>
    <cellStyle name="식_평택STP_01_09_27_Pt_FinancialModel1108(2)_은행 - 원주기업도시Feasibility11_07_1_사업성분석기초자료(070129)_원주기업도시 data(정리2)_Raw Data_Sensitivity" xfId="8422" xr:uid="{00000000-0005-0000-0000-0000AC170000}"/>
    <cellStyle name="식_평택STP_01_09_27_Pt_FinancialModel1108(2)_은행 - 원주기업도시Feasibility11_07_1_사업성분석기초자료(070129)_원주기업도시 data(정리2)_Sales" xfId="2393" xr:uid="{00000000-0005-0000-0000-0000AD170000}"/>
    <cellStyle name="식_평택STP_01_09_27_Pt_FinancialModel1108(2)_은행 - 원주기업도시Feasibility11_07_1_사업성분석기초자료(070129)_원주기업도시 data(정리2)_Sales_1" xfId="6418" xr:uid="{00000000-0005-0000-0000-0000AE170000}"/>
    <cellStyle name="식_평택STP_01_09_27_Pt_FinancialModel1108(2)_은행 - 원주기업도시Feasibility11_07_1_사업성분석기초자료(070129)_원주기업도시 data(정리2)_Sales_CF" xfId="10426" xr:uid="{00000000-0005-0000-0000-0000AF170000}"/>
    <cellStyle name="식_평택STP_01_09_27_Pt_FinancialModel1108(2)_은행 - 원주기업도시Feasibility11_07_1_사업성분석기초자료(070129)_원주기업도시 data(정리2)_Sales_Raw Data" xfId="4417" xr:uid="{00000000-0005-0000-0000-0000B0170000}"/>
    <cellStyle name="식_평택STP_01_09_27_Pt_FinancialModel1108(2)_은행 - 원주기업도시Feasibility11_07_1_사업성분석기초자료(070129)_원주기업도시 data(정리2)_Sales_Sales" xfId="6420" xr:uid="{00000000-0005-0000-0000-0000B1170000}"/>
    <cellStyle name="식_평택STP_01_09_27_Pt_FinancialModel1108(2)_은행 - 원주기업도시Feasibility11_07_1_사업성분석기초자료(070129)_원주기업도시 data(정리2)_Sales_Sensitivity" xfId="8423" xr:uid="{00000000-0005-0000-0000-0000B2170000}"/>
    <cellStyle name="식_평택STP_01_09_27_Pt_FinancialModel1108(2)_은행 - 원주기업도시Feasibility11_07_1_사업성분석기초자료(070129)_원주기업도시 data(정리2)_Sensitivity" xfId="8421" xr:uid="{00000000-0005-0000-0000-0000B3170000}"/>
    <cellStyle name="식_평택STP_01_09_27_Pt_FinancialModel1108(2)_은행 - 원주기업도시Feasibility11_07_1_사업성분석기초자료(070129)_원주기업도시 data(정리2)_원주부하계산" xfId="2394" xr:uid="{00000000-0005-0000-0000-0000B4170000}"/>
    <cellStyle name="식_평택STP_01_09_27_Pt_FinancialModel1108(2)_은행 - 원주기업도시Feasibility11_07_1_사업성분석기초자료(070129)_원주기업도시 data(정리2)_원주부하계산_CF" xfId="10427" xr:uid="{00000000-0005-0000-0000-0000B5170000}"/>
    <cellStyle name="식_평택STP_01_09_27_Pt_FinancialModel1108(2)_은행 - 원주기업도시Feasibility11_07_1_사업성분석기초자료(070129)_원주기업도시 data(정리2)_원주부하계산_Raw Data" xfId="2395" xr:uid="{00000000-0005-0000-0000-0000B6170000}"/>
    <cellStyle name="식_평택STP_01_09_27_Pt_FinancialModel1108(2)_은행 - 원주기업도시Feasibility11_07_1_사업성분석기초자료(070129)_원주기업도시 data(정리2)_원주부하계산_Raw Data_1" xfId="4418" xr:uid="{00000000-0005-0000-0000-0000B7170000}"/>
    <cellStyle name="식_평택STP_01_09_27_Pt_FinancialModel1108(2)_은행 - 원주기업도시Feasibility11_07_1_사업성분석기초자료(070129)_원주기업도시 data(정리2)_원주부하계산_Raw Data_CF" xfId="10428" xr:uid="{00000000-0005-0000-0000-0000B8170000}"/>
    <cellStyle name="식_평택STP_01_09_27_Pt_FinancialModel1108(2)_은행 - 원주기업도시Feasibility11_07_1_사업성분석기초자료(070129)_원주기업도시 data(정리2)_원주부하계산_Raw Data_Raw Data" xfId="4419" xr:uid="{00000000-0005-0000-0000-0000B9170000}"/>
    <cellStyle name="식_평택STP_01_09_27_Pt_FinancialModel1108(2)_은행 - 원주기업도시Feasibility11_07_1_사업성분석기초자료(070129)_원주기업도시 data(정리2)_원주부하계산_Raw Data_Sales" xfId="6422" xr:uid="{00000000-0005-0000-0000-0000BA170000}"/>
    <cellStyle name="식_평택STP_01_09_27_Pt_FinancialModel1108(2)_은행 - 원주기업도시Feasibility11_07_1_사업성분석기초자료(070129)_원주기업도시 data(정리2)_원주부하계산_Raw Data_Sensitivity" xfId="8425" xr:uid="{00000000-0005-0000-0000-0000BB170000}"/>
    <cellStyle name="식_평택STP_01_09_27_Pt_FinancialModel1108(2)_은행 - 원주기업도시Feasibility11_07_1_사업성분석기초자료(070129)_원주기업도시 data(정리2)_원주부하계산_Sales" xfId="2396" xr:uid="{00000000-0005-0000-0000-0000BC170000}"/>
    <cellStyle name="식_평택STP_01_09_27_Pt_FinancialModel1108(2)_은행 - 원주기업도시Feasibility11_07_1_사업성분석기초자료(070129)_원주기업도시 data(정리2)_원주부하계산_Sales_1" xfId="6421" xr:uid="{00000000-0005-0000-0000-0000BD170000}"/>
    <cellStyle name="식_평택STP_01_09_27_Pt_FinancialModel1108(2)_은행 - 원주기업도시Feasibility11_07_1_사업성분석기초자료(070129)_원주기업도시 data(정리2)_원주부하계산_Sales_CF" xfId="10429" xr:uid="{00000000-0005-0000-0000-0000BE170000}"/>
    <cellStyle name="식_평택STP_01_09_27_Pt_FinancialModel1108(2)_은행 - 원주기업도시Feasibility11_07_1_사업성분석기초자료(070129)_원주기업도시 data(정리2)_원주부하계산_Sales_Raw Data" xfId="4420" xr:uid="{00000000-0005-0000-0000-0000BF170000}"/>
    <cellStyle name="식_평택STP_01_09_27_Pt_FinancialModel1108(2)_은행 - 원주기업도시Feasibility11_07_1_사업성분석기초자료(070129)_원주기업도시 data(정리2)_원주부하계산_Sales_Sales" xfId="6423" xr:uid="{00000000-0005-0000-0000-0000C0170000}"/>
    <cellStyle name="식_평택STP_01_09_27_Pt_FinancialModel1108(2)_은행 - 원주기업도시Feasibility11_07_1_사업성분석기초자료(070129)_원주기업도시 data(정리2)_원주부하계산_Sales_Sensitivity" xfId="8426" xr:uid="{00000000-0005-0000-0000-0000C1170000}"/>
    <cellStyle name="식_평택STP_01_09_27_Pt_FinancialModel1108(2)_은행 - 원주기업도시Feasibility11_07_1_사업성분석기초자료(070129)_원주기업도시 data(정리2)_원주부하계산_Sensitivity" xfId="8424" xr:uid="{00000000-0005-0000-0000-0000C2170000}"/>
    <cellStyle name="식_평택STP_01_09_27_Pt_FinancialModel1108(2)_은행 - 원주기업도시Feasibility11_07_1_사업성분석기초자료(070129)_원주부하계산" xfId="2397" xr:uid="{00000000-0005-0000-0000-0000C3170000}"/>
    <cellStyle name="식_평택STP_01_09_27_Pt_FinancialModel1108(2)_은행 - 원주기업도시Feasibility11_07_1_사업성분석기초자료(070129)_원주부하계산_CF" xfId="10430" xr:uid="{00000000-0005-0000-0000-0000C4170000}"/>
    <cellStyle name="식_평택STP_01_09_27_Pt_FinancialModel1108(2)_은행 - 원주기업도시Feasibility11_07_1_사업성분석기초자료(070129)_원주부하계산_Raw Data" xfId="2398" xr:uid="{00000000-0005-0000-0000-0000C5170000}"/>
    <cellStyle name="식_평택STP_01_09_27_Pt_FinancialModel1108(2)_은행 - 원주기업도시Feasibility11_07_1_사업성분석기초자료(070129)_원주부하계산_Raw Data_1" xfId="4421" xr:uid="{00000000-0005-0000-0000-0000C6170000}"/>
    <cellStyle name="식_평택STP_01_09_27_Pt_FinancialModel1108(2)_은행 - 원주기업도시Feasibility11_07_1_사업성분석기초자료(070129)_원주부하계산_Raw Data_CF" xfId="10431" xr:uid="{00000000-0005-0000-0000-0000C7170000}"/>
    <cellStyle name="식_평택STP_01_09_27_Pt_FinancialModel1108(2)_은행 - 원주기업도시Feasibility11_07_1_사업성분석기초자료(070129)_원주부하계산_Raw Data_Raw Data" xfId="4422" xr:uid="{00000000-0005-0000-0000-0000C8170000}"/>
    <cellStyle name="식_평택STP_01_09_27_Pt_FinancialModel1108(2)_은행 - 원주기업도시Feasibility11_07_1_사업성분석기초자료(070129)_원주부하계산_Raw Data_Sales" xfId="6425" xr:uid="{00000000-0005-0000-0000-0000C9170000}"/>
    <cellStyle name="식_평택STP_01_09_27_Pt_FinancialModel1108(2)_은행 - 원주기업도시Feasibility11_07_1_사업성분석기초자료(070129)_원주부하계산_Raw Data_Sensitivity" xfId="8428" xr:uid="{00000000-0005-0000-0000-0000CA170000}"/>
    <cellStyle name="식_평택STP_01_09_27_Pt_FinancialModel1108(2)_은행 - 원주기업도시Feasibility11_07_1_사업성분석기초자료(070129)_원주부하계산_Sales" xfId="2399" xr:uid="{00000000-0005-0000-0000-0000CB170000}"/>
    <cellStyle name="식_평택STP_01_09_27_Pt_FinancialModel1108(2)_은행 - 원주기업도시Feasibility11_07_1_사업성분석기초자료(070129)_원주부하계산_Sales_1" xfId="6424" xr:uid="{00000000-0005-0000-0000-0000CC170000}"/>
    <cellStyle name="식_평택STP_01_09_27_Pt_FinancialModel1108(2)_은행 - 원주기업도시Feasibility11_07_1_사업성분석기초자료(070129)_원주부하계산_Sales_CF" xfId="10432" xr:uid="{00000000-0005-0000-0000-0000CD170000}"/>
    <cellStyle name="식_평택STP_01_09_27_Pt_FinancialModel1108(2)_은행 - 원주기업도시Feasibility11_07_1_사업성분석기초자료(070129)_원주부하계산_Sales_Raw Data" xfId="4423" xr:uid="{00000000-0005-0000-0000-0000CE170000}"/>
    <cellStyle name="식_평택STP_01_09_27_Pt_FinancialModel1108(2)_은행 - 원주기업도시Feasibility11_07_1_사업성분석기초자료(070129)_원주부하계산_Sales_Sales" xfId="6426" xr:uid="{00000000-0005-0000-0000-0000CF170000}"/>
    <cellStyle name="식_평택STP_01_09_27_Pt_FinancialModel1108(2)_은행 - 원주기업도시Feasibility11_07_1_사업성분석기초자료(070129)_원주부하계산_Sales_Sensitivity" xfId="8429" xr:uid="{00000000-0005-0000-0000-0000D0170000}"/>
    <cellStyle name="식_평택STP_01_09_27_Pt_FinancialModel1108(2)_은행 - 원주기업도시Feasibility11_07_1_사업성분석기초자료(070129)_원주부하계산_Sensitivity" xfId="8427" xr:uid="{00000000-0005-0000-0000-0000D1170000}"/>
    <cellStyle name="식_평택STP_01_09_27_Pt_FinancialModel1108(2)_은행 - 원주기업도시Feasibility11_07_1_용지별분양가요청_01" xfId="2400" xr:uid="{00000000-0005-0000-0000-0000D2170000}"/>
    <cellStyle name="식_평택STP_01_09_27_Pt_FinancialModel1108(2)_은행 - 원주기업도시Feasibility11_07_1_용지별분양가요청_01_CF" xfId="10433" xr:uid="{00000000-0005-0000-0000-0000D3170000}"/>
    <cellStyle name="식_평택STP_01_09_27_Pt_FinancialModel1108(2)_은행 - 원주기업도시Feasibility11_07_1_용지별분양가요청_01_Raw Data" xfId="2401" xr:uid="{00000000-0005-0000-0000-0000D4170000}"/>
    <cellStyle name="식_평택STP_01_09_27_Pt_FinancialModel1108(2)_은행 - 원주기업도시Feasibility11_07_1_용지별분양가요청_01_Raw Data_1" xfId="4424" xr:uid="{00000000-0005-0000-0000-0000D5170000}"/>
    <cellStyle name="식_평택STP_01_09_27_Pt_FinancialModel1108(2)_은행 - 원주기업도시Feasibility11_07_1_용지별분양가요청_01_Raw Data_CF" xfId="10434" xr:uid="{00000000-0005-0000-0000-0000D6170000}"/>
    <cellStyle name="식_평택STP_01_09_27_Pt_FinancialModel1108(2)_은행 - 원주기업도시Feasibility11_07_1_용지별분양가요청_01_Raw Data_Raw Data" xfId="4425" xr:uid="{00000000-0005-0000-0000-0000D7170000}"/>
    <cellStyle name="식_평택STP_01_09_27_Pt_FinancialModel1108(2)_은행 - 원주기업도시Feasibility11_07_1_용지별분양가요청_01_Raw Data_Sales" xfId="6428" xr:uid="{00000000-0005-0000-0000-0000D8170000}"/>
    <cellStyle name="식_평택STP_01_09_27_Pt_FinancialModel1108(2)_은행 - 원주기업도시Feasibility11_07_1_용지별분양가요청_01_Raw Data_Sensitivity" xfId="8431" xr:uid="{00000000-0005-0000-0000-0000D9170000}"/>
    <cellStyle name="식_평택STP_01_09_27_Pt_FinancialModel1108(2)_은행 - 원주기업도시Feasibility11_07_1_용지별분양가요청_01_Sales" xfId="2402" xr:uid="{00000000-0005-0000-0000-0000DA170000}"/>
    <cellStyle name="식_평택STP_01_09_27_Pt_FinancialModel1108(2)_은행 - 원주기업도시Feasibility11_07_1_용지별분양가요청_01_Sales_1" xfId="6427" xr:uid="{00000000-0005-0000-0000-0000DB170000}"/>
    <cellStyle name="식_평택STP_01_09_27_Pt_FinancialModel1108(2)_은행 - 원주기업도시Feasibility11_07_1_용지별분양가요청_01_Sales_CF" xfId="10435" xr:uid="{00000000-0005-0000-0000-0000DC170000}"/>
    <cellStyle name="식_평택STP_01_09_27_Pt_FinancialModel1108(2)_은행 - 원주기업도시Feasibility11_07_1_용지별분양가요청_01_Sales_Raw Data" xfId="4426" xr:uid="{00000000-0005-0000-0000-0000DD170000}"/>
    <cellStyle name="식_평택STP_01_09_27_Pt_FinancialModel1108(2)_은행 - 원주기업도시Feasibility11_07_1_용지별분양가요청_01_Sales_Sales" xfId="6429" xr:uid="{00000000-0005-0000-0000-0000DE170000}"/>
    <cellStyle name="식_평택STP_01_09_27_Pt_FinancialModel1108(2)_은행 - 원주기업도시Feasibility11_07_1_용지별분양가요청_01_Sales_Sensitivity" xfId="8432" xr:uid="{00000000-0005-0000-0000-0000DF170000}"/>
    <cellStyle name="식_평택STP_01_09_27_Pt_FinancialModel1108(2)_은행 - 원주기업도시Feasibility11_07_1_용지별분양가요청_01_Sensitivity" xfId="8430" xr:uid="{00000000-0005-0000-0000-0000E0170000}"/>
    <cellStyle name="식_평택STP_01_09_27_Pt_FinancialModel1108(2)_은행 - 원주기업도시Feasibility11_07_1_용지별분양가요청_01_원주기업도시 data(정리2)" xfId="2403" xr:uid="{00000000-0005-0000-0000-0000E1170000}"/>
    <cellStyle name="식_평택STP_01_09_27_Pt_FinancialModel1108(2)_은행 - 원주기업도시Feasibility11_07_1_용지별분양가요청_01_원주기업도시 data(정리2)_CF" xfId="10436" xr:uid="{00000000-0005-0000-0000-0000E2170000}"/>
    <cellStyle name="식_평택STP_01_09_27_Pt_FinancialModel1108(2)_은행 - 원주기업도시Feasibility11_07_1_용지별분양가요청_01_원주기업도시 data(정리2)_Raw Data" xfId="2404" xr:uid="{00000000-0005-0000-0000-0000E3170000}"/>
    <cellStyle name="식_평택STP_01_09_27_Pt_FinancialModel1108(2)_은행 - 원주기업도시Feasibility11_07_1_용지별분양가요청_01_원주기업도시 data(정리2)_Raw Data_1" xfId="4427" xr:uid="{00000000-0005-0000-0000-0000E4170000}"/>
    <cellStyle name="식_평택STP_01_09_27_Pt_FinancialModel1108(2)_은행 - 원주기업도시Feasibility11_07_1_용지별분양가요청_01_원주기업도시 data(정리2)_Raw Data_CF" xfId="10437" xr:uid="{00000000-0005-0000-0000-0000E5170000}"/>
    <cellStyle name="식_평택STP_01_09_27_Pt_FinancialModel1108(2)_은행 - 원주기업도시Feasibility11_07_1_용지별분양가요청_01_원주기업도시 data(정리2)_Raw Data_Raw Data" xfId="4428" xr:uid="{00000000-0005-0000-0000-0000E6170000}"/>
    <cellStyle name="식_평택STP_01_09_27_Pt_FinancialModel1108(2)_은행 - 원주기업도시Feasibility11_07_1_용지별분양가요청_01_원주기업도시 data(정리2)_Raw Data_Sales" xfId="6431" xr:uid="{00000000-0005-0000-0000-0000E7170000}"/>
    <cellStyle name="식_평택STP_01_09_27_Pt_FinancialModel1108(2)_은행 - 원주기업도시Feasibility11_07_1_용지별분양가요청_01_원주기업도시 data(정리2)_Raw Data_Sensitivity" xfId="8434" xr:uid="{00000000-0005-0000-0000-0000E8170000}"/>
    <cellStyle name="식_평택STP_01_09_27_Pt_FinancialModel1108(2)_은행 - 원주기업도시Feasibility11_07_1_용지별분양가요청_01_원주기업도시 data(정리2)_Sales" xfId="2405" xr:uid="{00000000-0005-0000-0000-0000E9170000}"/>
    <cellStyle name="식_평택STP_01_09_27_Pt_FinancialModel1108(2)_은행 - 원주기업도시Feasibility11_07_1_용지별분양가요청_01_원주기업도시 data(정리2)_Sales_1" xfId="6430" xr:uid="{00000000-0005-0000-0000-0000EA170000}"/>
    <cellStyle name="식_평택STP_01_09_27_Pt_FinancialModel1108(2)_은행 - 원주기업도시Feasibility11_07_1_용지별분양가요청_01_원주기업도시 data(정리2)_Sales_CF" xfId="10438" xr:uid="{00000000-0005-0000-0000-0000EB170000}"/>
    <cellStyle name="식_평택STP_01_09_27_Pt_FinancialModel1108(2)_은행 - 원주기업도시Feasibility11_07_1_용지별분양가요청_01_원주기업도시 data(정리2)_Sales_Raw Data" xfId="4429" xr:uid="{00000000-0005-0000-0000-0000EC170000}"/>
    <cellStyle name="식_평택STP_01_09_27_Pt_FinancialModel1108(2)_은행 - 원주기업도시Feasibility11_07_1_용지별분양가요청_01_원주기업도시 data(정리2)_Sales_Sales" xfId="6432" xr:uid="{00000000-0005-0000-0000-0000ED170000}"/>
    <cellStyle name="식_평택STP_01_09_27_Pt_FinancialModel1108(2)_은행 - 원주기업도시Feasibility11_07_1_용지별분양가요청_01_원주기업도시 data(정리2)_Sales_Sensitivity" xfId="8435" xr:uid="{00000000-0005-0000-0000-0000EE170000}"/>
    <cellStyle name="식_평택STP_01_09_27_Pt_FinancialModel1108(2)_은행 - 원주기업도시Feasibility11_07_1_용지별분양가요청_01_원주기업도시 data(정리2)_Sensitivity" xfId="8433" xr:uid="{00000000-0005-0000-0000-0000EF170000}"/>
    <cellStyle name="식_평택STP_01_09_27_Pt_FinancialModel1108(2)_은행 - 원주기업도시Feasibility11_07_1_용지별분양가요청_01_원주기업도시 data(정리2)_원주부하계산" xfId="2406" xr:uid="{00000000-0005-0000-0000-0000F0170000}"/>
    <cellStyle name="식_평택STP_01_09_27_Pt_FinancialModel1108(2)_은행 - 원주기업도시Feasibility11_07_1_용지별분양가요청_01_원주기업도시 data(정리2)_원주부하계산_CF" xfId="10439" xr:uid="{00000000-0005-0000-0000-0000F1170000}"/>
    <cellStyle name="식_평택STP_01_09_27_Pt_FinancialModel1108(2)_은행 - 원주기업도시Feasibility11_07_1_용지별분양가요청_01_원주기업도시 data(정리2)_원주부하계산_Raw Data" xfId="2407" xr:uid="{00000000-0005-0000-0000-0000F2170000}"/>
    <cellStyle name="식_평택STP_01_09_27_Pt_FinancialModel1108(2)_은행 - 원주기업도시Feasibility11_07_1_용지별분양가요청_01_원주기업도시 data(정리2)_원주부하계산_Raw Data_1" xfId="4430" xr:uid="{00000000-0005-0000-0000-0000F3170000}"/>
    <cellStyle name="식_평택STP_01_09_27_Pt_FinancialModel1108(2)_은행 - 원주기업도시Feasibility11_07_1_용지별분양가요청_01_원주기업도시 data(정리2)_원주부하계산_Raw Data_CF" xfId="10440" xr:uid="{00000000-0005-0000-0000-0000F4170000}"/>
    <cellStyle name="식_평택STP_01_09_27_Pt_FinancialModel1108(2)_은행 - 원주기업도시Feasibility11_07_1_용지별분양가요청_01_원주기업도시 data(정리2)_원주부하계산_Raw Data_Raw Data" xfId="4431" xr:uid="{00000000-0005-0000-0000-0000F5170000}"/>
    <cellStyle name="식_평택STP_01_09_27_Pt_FinancialModel1108(2)_은행 - 원주기업도시Feasibility11_07_1_용지별분양가요청_01_원주기업도시 data(정리2)_원주부하계산_Raw Data_Sales" xfId="6434" xr:uid="{00000000-0005-0000-0000-0000F6170000}"/>
    <cellStyle name="식_평택STP_01_09_27_Pt_FinancialModel1108(2)_은행 - 원주기업도시Feasibility11_07_1_용지별분양가요청_01_원주기업도시 data(정리2)_원주부하계산_Raw Data_Sensitivity" xfId="8437" xr:uid="{00000000-0005-0000-0000-0000F7170000}"/>
    <cellStyle name="식_평택STP_01_09_27_Pt_FinancialModel1108(2)_은행 - 원주기업도시Feasibility11_07_1_용지별분양가요청_01_원주기업도시 data(정리2)_원주부하계산_Sales" xfId="2408" xr:uid="{00000000-0005-0000-0000-0000F8170000}"/>
    <cellStyle name="식_평택STP_01_09_27_Pt_FinancialModel1108(2)_은행 - 원주기업도시Feasibility11_07_1_용지별분양가요청_01_원주기업도시 data(정리2)_원주부하계산_Sales_1" xfId="6433" xr:uid="{00000000-0005-0000-0000-0000F9170000}"/>
    <cellStyle name="식_평택STP_01_09_27_Pt_FinancialModel1108(2)_은행 - 원주기업도시Feasibility11_07_1_용지별분양가요청_01_원주기업도시 data(정리2)_원주부하계산_Sales_CF" xfId="10441" xr:uid="{00000000-0005-0000-0000-0000FA170000}"/>
    <cellStyle name="식_평택STP_01_09_27_Pt_FinancialModel1108(2)_은행 - 원주기업도시Feasibility11_07_1_용지별분양가요청_01_원주기업도시 data(정리2)_원주부하계산_Sales_Raw Data" xfId="4432" xr:uid="{00000000-0005-0000-0000-0000FB170000}"/>
    <cellStyle name="식_평택STP_01_09_27_Pt_FinancialModel1108(2)_은행 - 원주기업도시Feasibility11_07_1_용지별분양가요청_01_원주기업도시 data(정리2)_원주부하계산_Sales_Sales" xfId="6435" xr:uid="{00000000-0005-0000-0000-0000FC170000}"/>
    <cellStyle name="식_평택STP_01_09_27_Pt_FinancialModel1108(2)_은행 - 원주기업도시Feasibility11_07_1_용지별분양가요청_01_원주기업도시 data(정리2)_원주부하계산_Sales_Sensitivity" xfId="8438" xr:uid="{00000000-0005-0000-0000-0000FD170000}"/>
    <cellStyle name="식_평택STP_01_09_27_Pt_FinancialModel1108(2)_은행 - 원주기업도시Feasibility11_07_1_용지별분양가요청_01_원주기업도시 data(정리2)_원주부하계산_Sensitivity" xfId="8436" xr:uid="{00000000-0005-0000-0000-0000FE170000}"/>
    <cellStyle name="식_평택STP_01_09_27_Pt_FinancialModel1108(2)_은행 - 원주기업도시Feasibility11_07_1_용지별분양가요청_01_원주부하계산" xfId="2409" xr:uid="{00000000-0005-0000-0000-0000FF170000}"/>
    <cellStyle name="식_평택STP_01_09_27_Pt_FinancialModel1108(2)_은행 - 원주기업도시Feasibility11_07_1_용지별분양가요청_01_원주부하계산_CF" xfId="10442" xr:uid="{00000000-0005-0000-0000-000000180000}"/>
    <cellStyle name="식_평택STP_01_09_27_Pt_FinancialModel1108(2)_은행 - 원주기업도시Feasibility11_07_1_용지별분양가요청_01_원주부하계산_Raw Data" xfId="2410" xr:uid="{00000000-0005-0000-0000-000001180000}"/>
    <cellStyle name="식_평택STP_01_09_27_Pt_FinancialModel1108(2)_은행 - 원주기업도시Feasibility11_07_1_용지별분양가요청_01_원주부하계산_Raw Data_1" xfId="4433" xr:uid="{00000000-0005-0000-0000-000002180000}"/>
    <cellStyle name="식_평택STP_01_09_27_Pt_FinancialModel1108(2)_은행 - 원주기업도시Feasibility11_07_1_용지별분양가요청_01_원주부하계산_Raw Data_CF" xfId="10443" xr:uid="{00000000-0005-0000-0000-000003180000}"/>
    <cellStyle name="식_평택STP_01_09_27_Pt_FinancialModel1108(2)_은행 - 원주기업도시Feasibility11_07_1_용지별분양가요청_01_원주부하계산_Raw Data_Raw Data" xfId="4434" xr:uid="{00000000-0005-0000-0000-000004180000}"/>
    <cellStyle name="식_평택STP_01_09_27_Pt_FinancialModel1108(2)_은행 - 원주기업도시Feasibility11_07_1_용지별분양가요청_01_원주부하계산_Raw Data_Sales" xfId="6437" xr:uid="{00000000-0005-0000-0000-000005180000}"/>
    <cellStyle name="식_평택STP_01_09_27_Pt_FinancialModel1108(2)_은행 - 원주기업도시Feasibility11_07_1_용지별분양가요청_01_원주부하계산_Raw Data_Sensitivity" xfId="8440" xr:uid="{00000000-0005-0000-0000-000006180000}"/>
    <cellStyle name="식_평택STP_01_09_27_Pt_FinancialModel1108(2)_은행 - 원주기업도시Feasibility11_07_1_용지별분양가요청_01_원주부하계산_Sales" xfId="2411" xr:uid="{00000000-0005-0000-0000-000007180000}"/>
    <cellStyle name="식_평택STP_01_09_27_Pt_FinancialModel1108(2)_은행 - 원주기업도시Feasibility11_07_1_용지별분양가요청_01_원주부하계산_Sales_1" xfId="6436" xr:uid="{00000000-0005-0000-0000-000008180000}"/>
    <cellStyle name="식_평택STP_01_09_27_Pt_FinancialModel1108(2)_은행 - 원주기업도시Feasibility11_07_1_용지별분양가요청_01_원주부하계산_Sales_CF" xfId="10444" xr:uid="{00000000-0005-0000-0000-000009180000}"/>
    <cellStyle name="식_평택STP_01_09_27_Pt_FinancialModel1108(2)_은행 - 원주기업도시Feasibility11_07_1_용지별분양가요청_01_원주부하계산_Sales_Raw Data" xfId="4435" xr:uid="{00000000-0005-0000-0000-00000A180000}"/>
    <cellStyle name="식_평택STP_01_09_27_Pt_FinancialModel1108(2)_은행 - 원주기업도시Feasibility11_07_1_용지별분양가요청_01_원주부하계산_Sales_Sales" xfId="6438" xr:uid="{00000000-0005-0000-0000-00000B180000}"/>
    <cellStyle name="식_평택STP_01_09_27_Pt_FinancialModel1108(2)_은행 - 원주기업도시Feasibility11_07_1_용지별분양가요청_01_원주부하계산_Sales_Sensitivity" xfId="8441" xr:uid="{00000000-0005-0000-0000-00000C180000}"/>
    <cellStyle name="식_평택STP_01_09_27_Pt_FinancialModel1108(2)_은행 - 원주기업도시Feasibility11_07_1_용지별분양가요청_01_원주부하계산_Sensitivity" xfId="8439" xr:uid="{00000000-0005-0000-0000-00000D180000}"/>
    <cellStyle name="식_평택STP_01_09_27_Pt_FinancialModel1108(2)_은행 - 원주기업도시Feasibility11_07_1_원주기업도시 data(정리2)" xfId="2412" xr:uid="{00000000-0005-0000-0000-00000E180000}"/>
    <cellStyle name="식_평택STP_01_09_27_Pt_FinancialModel1108(2)_은행 - 원주기업도시Feasibility11_07_1_원주기업도시 data(정리2)_CF" xfId="10445" xr:uid="{00000000-0005-0000-0000-00000F180000}"/>
    <cellStyle name="식_평택STP_01_09_27_Pt_FinancialModel1108(2)_은행 - 원주기업도시Feasibility11_07_1_원주기업도시 data(정리2)_Raw Data" xfId="2413" xr:uid="{00000000-0005-0000-0000-000010180000}"/>
    <cellStyle name="식_평택STP_01_09_27_Pt_FinancialModel1108(2)_은행 - 원주기업도시Feasibility11_07_1_원주기업도시 data(정리2)_Raw Data_1" xfId="4436" xr:uid="{00000000-0005-0000-0000-000011180000}"/>
    <cellStyle name="식_평택STP_01_09_27_Pt_FinancialModel1108(2)_은행 - 원주기업도시Feasibility11_07_1_원주기업도시 data(정리2)_Raw Data_CF" xfId="10446" xr:uid="{00000000-0005-0000-0000-000012180000}"/>
    <cellStyle name="식_평택STP_01_09_27_Pt_FinancialModel1108(2)_은행 - 원주기업도시Feasibility11_07_1_원주기업도시 data(정리2)_Raw Data_Raw Data" xfId="4437" xr:uid="{00000000-0005-0000-0000-000013180000}"/>
    <cellStyle name="식_평택STP_01_09_27_Pt_FinancialModel1108(2)_은행 - 원주기업도시Feasibility11_07_1_원주기업도시 data(정리2)_Raw Data_Sales" xfId="6440" xr:uid="{00000000-0005-0000-0000-000014180000}"/>
    <cellStyle name="식_평택STP_01_09_27_Pt_FinancialModel1108(2)_은행 - 원주기업도시Feasibility11_07_1_원주기업도시 data(정리2)_Raw Data_Sensitivity" xfId="8443" xr:uid="{00000000-0005-0000-0000-000015180000}"/>
    <cellStyle name="식_평택STP_01_09_27_Pt_FinancialModel1108(2)_은행 - 원주기업도시Feasibility11_07_1_원주기업도시 data(정리2)_Sales" xfId="2414" xr:uid="{00000000-0005-0000-0000-000016180000}"/>
    <cellStyle name="식_평택STP_01_09_27_Pt_FinancialModel1108(2)_은행 - 원주기업도시Feasibility11_07_1_원주기업도시 data(정리2)_Sales_1" xfId="6439" xr:uid="{00000000-0005-0000-0000-000017180000}"/>
    <cellStyle name="식_평택STP_01_09_27_Pt_FinancialModel1108(2)_은행 - 원주기업도시Feasibility11_07_1_원주기업도시 data(정리2)_Sales_CF" xfId="10447" xr:uid="{00000000-0005-0000-0000-000018180000}"/>
    <cellStyle name="식_평택STP_01_09_27_Pt_FinancialModel1108(2)_은행 - 원주기업도시Feasibility11_07_1_원주기업도시 data(정리2)_Sales_Raw Data" xfId="4438" xr:uid="{00000000-0005-0000-0000-000019180000}"/>
    <cellStyle name="식_평택STP_01_09_27_Pt_FinancialModel1108(2)_은행 - 원주기업도시Feasibility11_07_1_원주기업도시 data(정리2)_Sales_Sales" xfId="6441" xr:uid="{00000000-0005-0000-0000-00001A180000}"/>
    <cellStyle name="식_평택STP_01_09_27_Pt_FinancialModel1108(2)_은행 - 원주기업도시Feasibility11_07_1_원주기업도시 data(정리2)_Sales_Sensitivity" xfId="8444" xr:uid="{00000000-0005-0000-0000-00001B180000}"/>
    <cellStyle name="식_평택STP_01_09_27_Pt_FinancialModel1108(2)_은행 - 원주기업도시Feasibility11_07_1_원주기업도시 data(정리2)_Sensitivity" xfId="8442" xr:uid="{00000000-0005-0000-0000-00001C180000}"/>
    <cellStyle name="식_평택STP_01_09_27_Pt_FinancialModel1108(2)_은행 - 원주기업도시Feasibility11_07_1_원주기업도시 data(정리2)_원주부하계산" xfId="2415" xr:uid="{00000000-0005-0000-0000-00001D180000}"/>
    <cellStyle name="식_평택STP_01_09_27_Pt_FinancialModel1108(2)_은행 - 원주기업도시Feasibility11_07_1_원주기업도시 data(정리2)_원주부하계산_CF" xfId="10448" xr:uid="{00000000-0005-0000-0000-00001E180000}"/>
    <cellStyle name="식_평택STP_01_09_27_Pt_FinancialModel1108(2)_은행 - 원주기업도시Feasibility11_07_1_원주기업도시 data(정리2)_원주부하계산_Raw Data" xfId="2416" xr:uid="{00000000-0005-0000-0000-00001F180000}"/>
    <cellStyle name="식_평택STP_01_09_27_Pt_FinancialModel1108(2)_은행 - 원주기업도시Feasibility11_07_1_원주기업도시 data(정리2)_원주부하계산_Raw Data_1" xfId="4439" xr:uid="{00000000-0005-0000-0000-000020180000}"/>
    <cellStyle name="식_평택STP_01_09_27_Pt_FinancialModel1108(2)_은행 - 원주기업도시Feasibility11_07_1_원주기업도시 data(정리2)_원주부하계산_Raw Data_CF" xfId="10449" xr:uid="{00000000-0005-0000-0000-000021180000}"/>
    <cellStyle name="식_평택STP_01_09_27_Pt_FinancialModel1108(2)_은행 - 원주기업도시Feasibility11_07_1_원주기업도시 data(정리2)_원주부하계산_Raw Data_Raw Data" xfId="4440" xr:uid="{00000000-0005-0000-0000-000022180000}"/>
    <cellStyle name="식_평택STP_01_09_27_Pt_FinancialModel1108(2)_은행 - 원주기업도시Feasibility11_07_1_원주기업도시 data(정리2)_원주부하계산_Raw Data_Sales" xfId="6443" xr:uid="{00000000-0005-0000-0000-000023180000}"/>
    <cellStyle name="식_평택STP_01_09_27_Pt_FinancialModel1108(2)_은행 - 원주기업도시Feasibility11_07_1_원주기업도시 data(정리2)_원주부하계산_Raw Data_Sensitivity" xfId="8446" xr:uid="{00000000-0005-0000-0000-000024180000}"/>
    <cellStyle name="식_평택STP_01_09_27_Pt_FinancialModel1108(2)_은행 - 원주기업도시Feasibility11_07_1_원주기업도시 data(정리2)_원주부하계산_Sales" xfId="2417" xr:uid="{00000000-0005-0000-0000-000025180000}"/>
    <cellStyle name="식_평택STP_01_09_27_Pt_FinancialModel1108(2)_은행 - 원주기업도시Feasibility11_07_1_원주기업도시 data(정리2)_원주부하계산_Sales_1" xfId="6442" xr:uid="{00000000-0005-0000-0000-000026180000}"/>
    <cellStyle name="식_평택STP_01_09_27_Pt_FinancialModel1108(2)_은행 - 원주기업도시Feasibility11_07_1_원주기업도시 data(정리2)_원주부하계산_Sales_CF" xfId="10450" xr:uid="{00000000-0005-0000-0000-000027180000}"/>
    <cellStyle name="식_평택STP_01_09_27_Pt_FinancialModel1108(2)_은행 - 원주기업도시Feasibility11_07_1_원주기업도시 data(정리2)_원주부하계산_Sales_Raw Data" xfId="4441" xr:uid="{00000000-0005-0000-0000-000028180000}"/>
    <cellStyle name="식_평택STP_01_09_27_Pt_FinancialModel1108(2)_은행 - 원주기업도시Feasibility11_07_1_원주기업도시 data(정리2)_원주부하계산_Sales_Sales" xfId="6444" xr:uid="{00000000-0005-0000-0000-000029180000}"/>
    <cellStyle name="식_평택STP_01_09_27_Pt_FinancialModel1108(2)_은행 - 원주기업도시Feasibility11_07_1_원주기업도시 data(정리2)_원주부하계산_Sales_Sensitivity" xfId="8447" xr:uid="{00000000-0005-0000-0000-00002A180000}"/>
    <cellStyle name="식_평택STP_01_09_27_Pt_FinancialModel1108(2)_은행 - 원주기업도시Feasibility11_07_1_원주기업도시 data(정리2)_원주부하계산_Sensitivity" xfId="8445" xr:uid="{00000000-0005-0000-0000-00002B180000}"/>
    <cellStyle name="식_평택STP_01_09_27_Pt_FinancialModel1108(2)_은행 - 원주기업도시Feasibility11_07_1_원주부하계산" xfId="2418" xr:uid="{00000000-0005-0000-0000-00002C180000}"/>
    <cellStyle name="식_평택STP_01_09_27_Pt_FinancialModel1108(2)_은행 - 원주기업도시Feasibility11_07_1_원주부하계산_CF" xfId="10451" xr:uid="{00000000-0005-0000-0000-00002D180000}"/>
    <cellStyle name="식_평택STP_01_09_27_Pt_FinancialModel1108(2)_은행 - 원주기업도시Feasibility11_07_1_원주부하계산_Raw Data" xfId="2419" xr:uid="{00000000-0005-0000-0000-00002E180000}"/>
    <cellStyle name="식_평택STP_01_09_27_Pt_FinancialModel1108(2)_은행 - 원주기업도시Feasibility11_07_1_원주부하계산_Raw Data_1" xfId="4442" xr:uid="{00000000-0005-0000-0000-00002F180000}"/>
    <cellStyle name="식_평택STP_01_09_27_Pt_FinancialModel1108(2)_은행 - 원주기업도시Feasibility11_07_1_원주부하계산_Raw Data_CF" xfId="10452" xr:uid="{00000000-0005-0000-0000-000030180000}"/>
    <cellStyle name="식_평택STP_01_09_27_Pt_FinancialModel1108(2)_은행 - 원주기업도시Feasibility11_07_1_원주부하계산_Raw Data_Raw Data" xfId="4443" xr:uid="{00000000-0005-0000-0000-000031180000}"/>
    <cellStyle name="식_평택STP_01_09_27_Pt_FinancialModel1108(2)_은행 - 원주기업도시Feasibility11_07_1_원주부하계산_Raw Data_Sales" xfId="6446" xr:uid="{00000000-0005-0000-0000-000032180000}"/>
    <cellStyle name="식_평택STP_01_09_27_Pt_FinancialModel1108(2)_은행 - 원주기업도시Feasibility11_07_1_원주부하계산_Raw Data_Sensitivity" xfId="8449" xr:uid="{00000000-0005-0000-0000-000033180000}"/>
    <cellStyle name="식_평택STP_01_09_27_Pt_FinancialModel1108(2)_은행 - 원주기업도시Feasibility11_07_1_원주부하계산_Sales" xfId="2420" xr:uid="{00000000-0005-0000-0000-000034180000}"/>
    <cellStyle name="식_평택STP_01_09_27_Pt_FinancialModel1108(2)_은행 - 원주기업도시Feasibility11_07_1_원주부하계산_Sales_1" xfId="6445" xr:uid="{00000000-0005-0000-0000-000035180000}"/>
    <cellStyle name="식_평택STP_01_09_27_Pt_FinancialModel1108(2)_은행 - 원주기업도시Feasibility11_07_1_원주부하계산_Sales_CF" xfId="10453" xr:uid="{00000000-0005-0000-0000-000036180000}"/>
    <cellStyle name="식_평택STP_01_09_27_Pt_FinancialModel1108(2)_은행 - 원주기업도시Feasibility11_07_1_원주부하계산_Sales_Raw Data" xfId="4444" xr:uid="{00000000-0005-0000-0000-000037180000}"/>
    <cellStyle name="식_평택STP_01_09_27_Pt_FinancialModel1108(2)_은행 - 원주기업도시Feasibility11_07_1_원주부하계산_Sales_Sales" xfId="6447" xr:uid="{00000000-0005-0000-0000-000038180000}"/>
    <cellStyle name="식_평택STP_01_09_27_Pt_FinancialModel1108(2)_은행 - 원주기업도시Feasibility11_07_1_원주부하계산_Sales_Sensitivity" xfId="8450" xr:uid="{00000000-0005-0000-0000-000039180000}"/>
    <cellStyle name="식_평택STP_01_09_27_Pt_FinancialModel1108(2)_은행 - 원주기업도시Feasibility11_07_1_원주부하계산_Sensitivity" xfId="8448" xr:uid="{00000000-0005-0000-0000-00003A180000}"/>
    <cellStyle name="식_평택STP_01_09_27_Pt_FinancialModel1108(2)_은행 - 원주기업도시Feasibility11_07_1_은행 - 원주기업도시Feasibility11_07_3" xfId="2421" xr:uid="{00000000-0005-0000-0000-00003B180000}"/>
    <cellStyle name="식_평택STP_01_09_27_Pt_FinancialModel1108(2)_은행 - 원주기업도시Feasibility11_07_1_은행 - 원주기업도시Feasibility11_07_3_CF" xfId="10454" xr:uid="{00000000-0005-0000-0000-00003C180000}"/>
    <cellStyle name="식_평택STP_01_09_27_Pt_FinancialModel1108(2)_은행 - 원주기업도시Feasibility11_07_1_은행 - 원주기업도시Feasibility11_07_3_Raw Data" xfId="2422" xr:uid="{00000000-0005-0000-0000-00003D180000}"/>
    <cellStyle name="식_평택STP_01_09_27_Pt_FinancialModel1108(2)_은행 - 원주기업도시Feasibility11_07_1_은행 - 원주기업도시Feasibility11_07_3_Raw Data_1" xfId="4445" xr:uid="{00000000-0005-0000-0000-00003E180000}"/>
    <cellStyle name="식_평택STP_01_09_27_Pt_FinancialModel1108(2)_은행 - 원주기업도시Feasibility11_07_1_은행 - 원주기업도시Feasibility11_07_3_Raw Data_CF" xfId="10455" xr:uid="{00000000-0005-0000-0000-00003F180000}"/>
    <cellStyle name="식_평택STP_01_09_27_Pt_FinancialModel1108(2)_은행 - 원주기업도시Feasibility11_07_1_은행 - 원주기업도시Feasibility11_07_3_Raw Data_Raw Data" xfId="4446" xr:uid="{00000000-0005-0000-0000-000040180000}"/>
    <cellStyle name="식_평택STP_01_09_27_Pt_FinancialModel1108(2)_은행 - 원주기업도시Feasibility11_07_1_은행 - 원주기업도시Feasibility11_07_3_Raw Data_Sales" xfId="6449" xr:uid="{00000000-0005-0000-0000-000041180000}"/>
    <cellStyle name="식_평택STP_01_09_27_Pt_FinancialModel1108(2)_은행 - 원주기업도시Feasibility11_07_1_은행 - 원주기업도시Feasibility11_07_3_Raw Data_Sensitivity" xfId="8452" xr:uid="{00000000-0005-0000-0000-000042180000}"/>
    <cellStyle name="식_평택STP_01_09_27_Pt_FinancialModel1108(2)_은행 - 원주기업도시Feasibility11_07_1_은행 - 원주기업도시Feasibility11_07_3_Sales" xfId="2423" xr:uid="{00000000-0005-0000-0000-000043180000}"/>
    <cellStyle name="식_평택STP_01_09_27_Pt_FinancialModel1108(2)_은행 - 원주기업도시Feasibility11_07_1_은행 - 원주기업도시Feasibility11_07_3_Sales_1" xfId="6448" xr:uid="{00000000-0005-0000-0000-000044180000}"/>
    <cellStyle name="식_평택STP_01_09_27_Pt_FinancialModel1108(2)_은행 - 원주기업도시Feasibility11_07_1_은행 - 원주기업도시Feasibility11_07_3_Sales_CF" xfId="10456" xr:uid="{00000000-0005-0000-0000-000045180000}"/>
    <cellStyle name="식_평택STP_01_09_27_Pt_FinancialModel1108(2)_은행 - 원주기업도시Feasibility11_07_1_은행 - 원주기업도시Feasibility11_07_3_Sales_Raw Data" xfId="4447" xr:uid="{00000000-0005-0000-0000-000046180000}"/>
    <cellStyle name="식_평택STP_01_09_27_Pt_FinancialModel1108(2)_은행 - 원주기업도시Feasibility11_07_1_은행 - 원주기업도시Feasibility11_07_3_Sales_Sales" xfId="6450" xr:uid="{00000000-0005-0000-0000-000047180000}"/>
    <cellStyle name="식_평택STP_01_09_27_Pt_FinancialModel1108(2)_은행 - 원주기업도시Feasibility11_07_1_은행 - 원주기업도시Feasibility11_07_3_Sales_Sensitivity" xfId="8453" xr:uid="{00000000-0005-0000-0000-000048180000}"/>
    <cellStyle name="식_평택STP_01_09_27_Pt_FinancialModel1108(2)_은행 - 원주기업도시Feasibility11_07_1_은행 - 원주기업도시Feasibility11_07_3_Sensitivity" xfId="8451" xr:uid="{00000000-0005-0000-0000-000049180000}"/>
    <cellStyle name="식_평택STP_01_09_27_Pt_FinancialModel1108(2)_은행 - 원주기업도시Feasibility11_07_1_은행 - 원주기업도시Feasibility11_07_3_원주기업도시 data(정리2)" xfId="2424" xr:uid="{00000000-0005-0000-0000-00004A180000}"/>
    <cellStyle name="식_평택STP_01_09_27_Pt_FinancialModel1108(2)_은행 - 원주기업도시Feasibility11_07_1_은행 - 원주기업도시Feasibility11_07_3_원주기업도시 data(정리2)_CF" xfId="10457" xr:uid="{00000000-0005-0000-0000-00004B180000}"/>
    <cellStyle name="식_평택STP_01_09_27_Pt_FinancialModel1108(2)_은행 - 원주기업도시Feasibility11_07_1_은행 - 원주기업도시Feasibility11_07_3_원주기업도시 data(정리2)_Raw Data" xfId="2425" xr:uid="{00000000-0005-0000-0000-00004C180000}"/>
    <cellStyle name="식_평택STP_01_09_27_Pt_FinancialModel1108(2)_은행 - 원주기업도시Feasibility11_07_1_은행 - 원주기업도시Feasibility11_07_3_원주기업도시 data(정리2)_Raw Data_1" xfId="4448" xr:uid="{00000000-0005-0000-0000-00004D180000}"/>
    <cellStyle name="식_평택STP_01_09_27_Pt_FinancialModel1108(2)_은행 - 원주기업도시Feasibility11_07_1_은행 - 원주기업도시Feasibility11_07_3_원주기업도시 data(정리2)_Raw Data_CF" xfId="10458" xr:uid="{00000000-0005-0000-0000-00004E180000}"/>
    <cellStyle name="식_평택STP_01_09_27_Pt_FinancialModel1108(2)_은행 - 원주기업도시Feasibility11_07_1_은행 - 원주기업도시Feasibility11_07_3_원주기업도시 data(정리2)_Raw Data_Raw Data" xfId="4449" xr:uid="{00000000-0005-0000-0000-00004F180000}"/>
    <cellStyle name="식_평택STP_01_09_27_Pt_FinancialModel1108(2)_은행 - 원주기업도시Feasibility11_07_1_은행 - 원주기업도시Feasibility11_07_3_원주기업도시 data(정리2)_Raw Data_Sales" xfId="6452" xr:uid="{00000000-0005-0000-0000-000050180000}"/>
    <cellStyle name="식_평택STP_01_09_27_Pt_FinancialModel1108(2)_은행 - 원주기업도시Feasibility11_07_1_은행 - 원주기업도시Feasibility11_07_3_원주기업도시 data(정리2)_Raw Data_Sensitivity" xfId="8455" xr:uid="{00000000-0005-0000-0000-000051180000}"/>
    <cellStyle name="식_평택STP_01_09_27_Pt_FinancialModel1108(2)_은행 - 원주기업도시Feasibility11_07_1_은행 - 원주기업도시Feasibility11_07_3_원주기업도시 data(정리2)_Sales" xfId="2426" xr:uid="{00000000-0005-0000-0000-000052180000}"/>
    <cellStyle name="식_평택STP_01_09_27_Pt_FinancialModel1108(2)_은행 - 원주기업도시Feasibility11_07_1_은행 - 원주기업도시Feasibility11_07_3_원주기업도시 data(정리2)_Sales_1" xfId="6451" xr:uid="{00000000-0005-0000-0000-000053180000}"/>
    <cellStyle name="식_평택STP_01_09_27_Pt_FinancialModel1108(2)_은행 - 원주기업도시Feasibility11_07_1_은행 - 원주기업도시Feasibility11_07_3_원주기업도시 data(정리2)_Sales_CF" xfId="10459" xr:uid="{00000000-0005-0000-0000-000054180000}"/>
    <cellStyle name="식_평택STP_01_09_27_Pt_FinancialModel1108(2)_은행 - 원주기업도시Feasibility11_07_1_은행 - 원주기업도시Feasibility11_07_3_원주기업도시 data(정리2)_Sales_Raw Data" xfId="4450" xr:uid="{00000000-0005-0000-0000-000055180000}"/>
    <cellStyle name="식_평택STP_01_09_27_Pt_FinancialModel1108(2)_은행 - 원주기업도시Feasibility11_07_1_은행 - 원주기업도시Feasibility11_07_3_원주기업도시 data(정리2)_Sales_Sales" xfId="6453" xr:uid="{00000000-0005-0000-0000-000056180000}"/>
    <cellStyle name="식_평택STP_01_09_27_Pt_FinancialModel1108(2)_은행 - 원주기업도시Feasibility11_07_1_은행 - 원주기업도시Feasibility11_07_3_원주기업도시 data(정리2)_Sales_Sensitivity" xfId="8456" xr:uid="{00000000-0005-0000-0000-000057180000}"/>
    <cellStyle name="식_평택STP_01_09_27_Pt_FinancialModel1108(2)_은행 - 원주기업도시Feasibility11_07_1_은행 - 원주기업도시Feasibility11_07_3_원주기업도시 data(정리2)_Sensitivity" xfId="8454" xr:uid="{00000000-0005-0000-0000-000058180000}"/>
    <cellStyle name="식_평택STP_01_09_27_Pt_FinancialModel1108(2)_은행 - 원주기업도시Feasibility11_07_1_은행 - 원주기업도시Feasibility11_07_3_원주기업도시 data(정리2)_원주부하계산" xfId="2427" xr:uid="{00000000-0005-0000-0000-000059180000}"/>
    <cellStyle name="식_평택STP_01_09_27_Pt_FinancialModel1108(2)_은행 - 원주기업도시Feasibility11_07_1_은행 - 원주기업도시Feasibility11_07_3_원주기업도시 data(정리2)_원주부하계산_CF" xfId="10460" xr:uid="{00000000-0005-0000-0000-00005A180000}"/>
    <cellStyle name="식_평택STP_01_09_27_Pt_FinancialModel1108(2)_은행 - 원주기업도시Feasibility11_07_1_은행 - 원주기업도시Feasibility11_07_3_원주기업도시 data(정리2)_원주부하계산_Raw Data" xfId="2428" xr:uid="{00000000-0005-0000-0000-00005B180000}"/>
    <cellStyle name="식_평택STP_01_09_27_Pt_FinancialModel1108(2)_은행 - 원주기업도시Feasibility11_07_1_은행 - 원주기업도시Feasibility11_07_3_원주기업도시 data(정리2)_원주부하계산_Raw Data_1" xfId="4451" xr:uid="{00000000-0005-0000-0000-00005C180000}"/>
    <cellStyle name="식_평택STP_01_09_27_Pt_FinancialModel1108(2)_은행 - 원주기업도시Feasibility11_07_1_은행 - 원주기업도시Feasibility11_07_3_원주기업도시 data(정리2)_원주부하계산_Raw Data_CF" xfId="10461" xr:uid="{00000000-0005-0000-0000-00005D180000}"/>
    <cellStyle name="식_평택STP_01_09_27_Pt_FinancialModel1108(2)_은행 - 원주기업도시Feasibility11_07_1_은행 - 원주기업도시Feasibility11_07_3_원주기업도시 data(정리2)_원주부하계산_Raw Data_Raw Data" xfId="4452" xr:uid="{00000000-0005-0000-0000-00005E180000}"/>
    <cellStyle name="식_평택STP_01_09_27_Pt_FinancialModel1108(2)_은행 - 원주기업도시Feasibility11_07_1_은행 - 원주기업도시Feasibility11_07_3_원주기업도시 data(정리2)_원주부하계산_Raw Data_Sales" xfId="6455" xr:uid="{00000000-0005-0000-0000-00005F180000}"/>
    <cellStyle name="식_평택STP_01_09_27_Pt_FinancialModel1108(2)_은행 - 원주기업도시Feasibility11_07_1_은행 - 원주기업도시Feasibility11_07_3_원주기업도시 data(정리2)_원주부하계산_Raw Data_Sensitivity" xfId="8458" xr:uid="{00000000-0005-0000-0000-000060180000}"/>
    <cellStyle name="식_평택STP_01_09_27_Pt_FinancialModel1108(2)_은행 - 원주기업도시Feasibility11_07_1_은행 - 원주기업도시Feasibility11_07_3_원주기업도시 data(정리2)_원주부하계산_Sales" xfId="2429" xr:uid="{00000000-0005-0000-0000-000061180000}"/>
    <cellStyle name="식_평택STP_01_09_27_Pt_FinancialModel1108(2)_은행 - 원주기업도시Feasibility11_07_1_은행 - 원주기업도시Feasibility11_07_3_원주기업도시 data(정리2)_원주부하계산_Sales_1" xfId="6454" xr:uid="{00000000-0005-0000-0000-000062180000}"/>
    <cellStyle name="식_평택STP_01_09_27_Pt_FinancialModel1108(2)_은행 - 원주기업도시Feasibility11_07_1_은행 - 원주기업도시Feasibility11_07_3_원주기업도시 data(정리2)_원주부하계산_Sales_CF" xfId="10462" xr:uid="{00000000-0005-0000-0000-000063180000}"/>
    <cellStyle name="식_평택STP_01_09_27_Pt_FinancialModel1108(2)_은행 - 원주기업도시Feasibility11_07_1_은행 - 원주기업도시Feasibility11_07_3_원주기업도시 data(정리2)_원주부하계산_Sales_Raw Data" xfId="4453" xr:uid="{00000000-0005-0000-0000-000064180000}"/>
    <cellStyle name="식_평택STP_01_09_27_Pt_FinancialModel1108(2)_은행 - 원주기업도시Feasibility11_07_1_은행 - 원주기업도시Feasibility11_07_3_원주기업도시 data(정리2)_원주부하계산_Sales_Sales" xfId="6456" xr:uid="{00000000-0005-0000-0000-000065180000}"/>
    <cellStyle name="식_평택STP_01_09_27_Pt_FinancialModel1108(2)_은행 - 원주기업도시Feasibility11_07_1_은행 - 원주기업도시Feasibility11_07_3_원주기업도시 data(정리2)_원주부하계산_Sales_Sensitivity" xfId="8459" xr:uid="{00000000-0005-0000-0000-000066180000}"/>
    <cellStyle name="식_평택STP_01_09_27_Pt_FinancialModel1108(2)_은행 - 원주기업도시Feasibility11_07_1_은행 - 원주기업도시Feasibility11_07_3_원주기업도시 data(정리2)_원주부하계산_Sensitivity" xfId="8457" xr:uid="{00000000-0005-0000-0000-000067180000}"/>
    <cellStyle name="식_평택STP_01_09_27_Pt_FinancialModel1108(2)_은행 - 원주기업도시Feasibility11_07_1_은행 - 원주기업도시Feasibility11_07_3_원주부하계산" xfId="2430" xr:uid="{00000000-0005-0000-0000-000068180000}"/>
    <cellStyle name="식_평택STP_01_09_27_Pt_FinancialModel1108(2)_은행 - 원주기업도시Feasibility11_07_1_은행 - 원주기업도시Feasibility11_07_3_원주부하계산_CF" xfId="10463" xr:uid="{00000000-0005-0000-0000-000069180000}"/>
    <cellStyle name="식_평택STP_01_09_27_Pt_FinancialModel1108(2)_은행 - 원주기업도시Feasibility11_07_1_은행 - 원주기업도시Feasibility11_07_3_원주부하계산_Raw Data" xfId="2431" xr:uid="{00000000-0005-0000-0000-00006A180000}"/>
    <cellStyle name="식_평택STP_01_09_27_Pt_FinancialModel1108(2)_은행 - 원주기업도시Feasibility11_07_1_은행 - 원주기업도시Feasibility11_07_3_원주부하계산_Raw Data_1" xfId="4454" xr:uid="{00000000-0005-0000-0000-00006B180000}"/>
    <cellStyle name="식_평택STP_01_09_27_Pt_FinancialModel1108(2)_은행 - 원주기업도시Feasibility11_07_1_은행 - 원주기업도시Feasibility11_07_3_원주부하계산_Raw Data_CF" xfId="10464" xr:uid="{00000000-0005-0000-0000-00006C180000}"/>
    <cellStyle name="식_평택STP_01_09_27_Pt_FinancialModel1108(2)_은행 - 원주기업도시Feasibility11_07_1_은행 - 원주기업도시Feasibility11_07_3_원주부하계산_Raw Data_Raw Data" xfId="4455" xr:uid="{00000000-0005-0000-0000-00006D180000}"/>
    <cellStyle name="식_평택STP_01_09_27_Pt_FinancialModel1108(2)_은행 - 원주기업도시Feasibility11_07_1_은행 - 원주기업도시Feasibility11_07_3_원주부하계산_Raw Data_Sales" xfId="6458" xr:uid="{00000000-0005-0000-0000-00006E180000}"/>
    <cellStyle name="식_평택STP_01_09_27_Pt_FinancialModel1108(2)_은행 - 원주기업도시Feasibility11_07_1_은행 - 원주기업도시Feasibility11_07_3_원주부하계산_Raw Data_Sensitivity" xfId="8461" xr:uid="{00000000-0005-0000-0000-00006F180000}"/>
    <cellStyle name="식_평택STP_01_09_27_Pt_FinancialModel1108(2)_은행 - 원주기업도시Feasibility11_07_1_은행 - 원주기업도시Feasibility11_07_3_원주부하계산_Sales" xfId="2432" xr:uid="{00000000-0005-0000-0000-000070180000}"/>
    <cellStyle name="식_평택STP_01_09_27_Pt_FinancialModel1108(2)_은행 - 원주기업도시Feasibility11_07_1_은행 - 원주기업도시Feasibility11_07_3_원주부하계산_Sales_1" xfId="6457" xr:uid="{00000000-0005-0000-0000-000071180000}"/>
    <cellStyle name="식_평택STP_01_09_27_Pt_FinancialModel1108(2)_은행 - 원주기업도시Feasibility11_07_1_은행 - 원주기업도시Feasibility11_07_3_원주부하계산_Sales_CF" xfId="10465" xr:uid="{00000000-0005-0000-0000-000072180000}"/>
    <cellStyle name="식_평택STP_01_09_27_Pt_FinancialModel1108(2)_은행 - 원주기업도시Feasibility11_07_1_은행 - 원주기업도시Feasibility11_07_3_원주부하계산_Sales_Raw Data" xfId="4456" xr:uid="{00000000-0005-0000-0000-000073180000}"/>
    <cellStyle name="식_평택STP_01_09_27_Pt_FinancialModel1108(2)_은행 - 원주기업도시Feasibility11_07_1_은행 - 원주기업도시Feasibility11_07_3_원주부하계산_Sales_Sales" xfId="6459" xr:uid="{00000000-0005-0000-0000-000074180000}"/>
    <cellStyle name="식_평택STP_01_09_27_Pt_FinancialModel1108(2)_은행 - 원주기업도시Feasibility11_07_1_은행 - 원주기업도시Feasibility11_07_3_원주부하계산_Sales_Sensitivity" xfId="8462" xr:uid="{00000000-0005-0000-0000-000075180000}"/>
    <cellStyle name="식_평택STP_01_09_27_Pt_FinancialModel1108(2)_은행 - 원주기업도시Feasibility11_07_1_은행 - 원주기업도시Feasibility11_07_3_원주부하계산_Sensitivity" xfId="8460" xr:uid="{00000000-0005-0000-0000-000076180000}"/>
    <cellStyle name="식_평택STP_01_09_27_Pt_FM0812(보성final)" xfId="2433" xr:uid="{00000000-0005-0000-0000-000077180000}"/>
    <cellStyle name="식_평택STP_01_09_27_Pt_FM0812(보성final)_CF" xfId="10466" xr:uid="{00000000-0005-0000-0000-000078180000}"/>
    <cellStyle name="식_평택STP_01_09_27_Pt_FM0812(보성final)_Raw Data" xfId="2434" xr:uid="{00000000-0005-0000-0000-000079180000}"/>
    <cellStyle name="식_평택STP_01_09_27_Pt_FM0812(보성final)_Raw Data_1" xfId="4457" xr:uid="{00000000-0005-0000-0000-00007A180000}"/>
    <cellStyle name="식_평택STP_01_09_27_Pt_FM0812(보성final)_Raw Data_CF" xfId="10467" xr:uid="{00000000-0005-0000-0000-00007B180000}"/>
    <cellStyle name="식_평택STP_01_09_27_Pt_FM0812(보성final)_Raw Data_Raw Data" xfId="4458" xr:uid="{00000000-0005-0000-0000-00007C180000}"/>
    <cellStyle name="식_평택STP_01_09_27_Pt_FM0812(보성final)_Raw Data_Sales" xfId="6461" xr:uid="{00000000-0005-0000-0000-00007D180000}"/>
    <cellStyle name="식_평택STP_01_09_27_Pt_FM0812(보성final)_Raw Data_Sensitivity" xfId="8464" xr:uid="{00000000-0005-0000-0000-00007E180000}"/>
    <cellStyle name="식_평택STP_01_09_27_Pt_FM0812(보성final)_Sales" xfId="2435" xr:uid="{00000000-0005-0000-0000-00007F180000}"/>
    <cellStyle name="식_평택STP_01_09_27_Pt_FM0812(보성final)_Sales_1" xfId="6460" xr:uid="{00000000-0005-0000-0000-000080180000}"/>
    <cellStyle name="식_평택STP_01_09_27_Pt_FM0812(보성final)_Sales_CF" xfId="10468" xr:uid="{00000000-0005-0000-0000-000081180000}"/>
    <cellStyle name="식_평택STP_01_09_27_Pt_FM0812(보성final)_Sales_Raw Data" xfId="4459" xr:uid="{00000000-0005-0000-0000-000082180000}"/>
    <cellStyle name="식_평택STP_01_09_27_Pt_FM0812(보성final)_Sales_Sales" xfId="6462" xr:uid="{00000000-0005-0000-0000-000083180000}"/>
    <cellStyle name="식_평택STP_01_09_27_Pt_FM0812(보성final)_Sales_Sensitivity" xfId="8465" xr:uid="{00000000-0005-0000-0000-000084180000}"/>
    <cellStyle name="식_평택STP_01_09_27_Pt_FM0812(보성final)_Sensitivity" xfId="8463" xr:uid="{00000000-0005-0000-0000-000085180000}"/>
    <cellStyle name="식_평택STP_01_09_27_Pt_FM0812(보성final)_원주기업도시 data(정리2)" xfId="2436" xr:uid="{00000000-0005-0000-0000-000086180000}"/>
    <cellStyle name="식_평택STP_01_09_27_Pt_FM0812(보성final)_원주기업도시 data(정리2)_CF" xfId="10469" xr:uid="{00000000-0005-0000-0000-000087180000}"/>
    <cellStyle name="식_평택STP_01_09_27_Pt_FM0812(보성final)_원주기업도시 data(정리2)_Raw Data" xfId="2437" xr:uid="{00000000-0005-0000-0000-000088180000}"/>
    <cellStyle name="식_평택STP_01_09_27_Pt_FM0812(보성final)_원주기업도시 data(정리2)_Raw Data_1" xfId="4460" xr:uid="{00000000-0005-0000-0000-000089180000}"/>
    <cellStyle name="식_평택STP_01_09_27_Pt_FM0812(보성final)_원주기업도시 data(정리2)_Raw Data_CF" xfId="10470" xr:uid="{00000000-0005-0000-0000-00008A180000}"/>
    <cellStyle name="식_평택STP_01_09_27_Pt_FM0812(보성final)_원주기업도시 data(정리2)_Raw Data_Raw Data" xfId="4461" xr:uid="{00000000-0005-0000-0000-00008B180000}"/>
    <cellStyle name="식_평택STP_01_09_27_Pt_FM0812(보성final)_원주기업도시 data(정리2)_Raw Data_Sales" xfId="6464" xr:uid="{00000000-0005-0000-0000-00008C180000}"/>
    <cellStyle name="식_평택STP_01_09_27_Pt_FM0812(보성final)_원주기업도시 data(정리2)_Raw Data_Sensitivity" xfId="8467" xr:uid="{00000000-0005-0000-0000-00008D180000}"/>
    <cellStyle name="식_평택STP_01_09_27_Pt_FM0812(보성final)_원주기업도시 data(정리2)_Sales" xfId="2438" xr:uid="{00000000-0005-0000-0000-00008E180000}"/>
    <cellStyle name="식_평택STP_01_09_27_Pt_FM0812(보성final)_원주기업도시 data(정리2)_Sales_1" xfId="6463" xr:uid="{00000000-0005-0000-0000-00008F180000}"/>
    <cellStyle name="식_평택STP_01_09_27_Pt_FM0812(보성final)_원주기업도시 data(정리2)_Sales_CF" xfId="10471" xr:uid="{00000000-0005-0000-0000-000090180000}"/>
    <cellStyle name="식_평택STP_01_09_27_Pt_FM0812(보성final)_원주기업도시 data(정리2)_Sales_Raw Data" xfId="4462" xr:uid="{00000000-0005-0000-0000-000091180000}"/>
    <cellStyle name="식_평택STP_01_09_27_Pt_FM0812(보성final)_원주기업도시 data(정리2)_Sales_Sales" xfId="6465" xr:uid="{00000000-0005-0000-0000-000092180000}"/>
    <cellStyle name="식_평택STP_01_09_27_Pt_FM0812(보성final)_원주기업도시 data(정리2)_Sales_Sensitivity" xfId="8468" xr:uid="{00000000-0005-0000-0000-000093180000}"/>
    <cellStyle name="식_평택STP_01_09_27_Pt_FM0812(보성final)_원주기업도시 data(정리2)_Sensitivity" xfId="8466" xr:uid="{00000000-0005-0000-0000-000094180000}"/>
    <cellStyle name="식_평택STP_01_09_27_Pt_FM0812(보성final)_원주기업도시 data(정리2)_원주부하계산" xfId="2439" xr:uid="{00000000-0005-0000-0000-000095180000}"/>
    <cellStyle name="식_평택STP_01_09_27_Pt_FM0812(보성final)_원주기업도시 data(정리2)_원주부하계산_CF" xfId="10472" xr:uid="{00000000-0005-0000-0000-000096180000}"/>
    <cellStyle name="식_평택STP_01_09_27_Pt_FM0812(보성final)_원주기업도시 data(정리2)_원주부하계산_Raw Data" xfId="2440" xr:uid="{00000000-0005-0000-0000-000097180000}"/>
    <cellStyle name="식_평택STP_01_09_27_Pt_FM0812(보성final)_원주기업도시 data(정리2)_원주부하계산_Raw Data_1" xfId="4463" xr:uid="{00000000-0005-0000-0000-000098180000}"/>
    <cellStyle name="식_평택STP_01_09_27_Pt_FM0812(보성final)_원주기업도시 data(정리2)_원주부하계산_Raw Data_CF" xfId="10473" xr:uid="{00000000-0005-0000-0000-000099180000}"/>
    <cellStyle name="식_평택STP_01_09_27_Pt_FM0812(보성final)_원주기업도시 data(정리2)_원주부하계산_Raw Data_Raw Data" xfId="4464" xr:uid="{00000000-0005-0000-0000-00009A180000}"/>
    <cellStyle name="식_평택STP_01_09_27_Pt_FM0812(보성final)_원주기업도시 data(정리2)_원주부하계산_Raw Data_Sales" xfId="6467" xr:uid="{00000000-0005-0000-0000-00009B180000}"/>
    <cellStyle name="식_평택STP_01_09_27_Pt_FM0812(보성final)_원주기업도시 data(정리2)_원주부하계산_Raw Data_Sensitivity" xfId="8470" xr:uid="{00000000-0005-0000-0000-00009C180000}"/>
    <cellStyle name="식_평택STP_01_09_27_Pt_FM0812(보성final)_원주기업도시 data(정리2)_원주부하계산_Sales" xfId="2441" xr:uid="{00000000-0005-0000-0000-00009D180000}"/>
    <cellStyle name="식_평택STP_01_09_27_Pt_FM0812(보성final)_원주기업도시 data(정리2)_원주부하계산_Sales_1" xfId="6466" xr:uid="{00000000-0005-0000-0000-00009E180000}"/>
    <cellStyle name="식_평택STP_01_09_27_Pt_FM0812(보성final)_원주기업도시 data(정리2)_원주부하계산_Sales_CF" xfId="10474" xr:uid="{00000000-0005-0000-0000-00009F180000}"/>
    <cellStyle name="식_평택STP_01_09_27_Pt_FM0812(보성final)_원주기업도시 data(정리2)_원주부하계산_Sales_Raw Data" xfId="4465" xr:uid="{00000000-0005-0000-0000-0000A0180000}"/>
    <cellStyle name="식_평택STP_01_09_27_Pt_FM0812(보성final)_원주기업도시 data(정리2)_원주부하계산_Sales_Sales" xfId="6468" xr:uid="{00000000-0005-0000-0000-0000A1180000}"/>
    <cellStyle name="식_평택STP_01_09_27_Pt_FM0812(보성final)_원주기업도시 data(정리2)_원주부하계산_Sales_Sensitivity" xfId="8471" xr:uid="{00000000-0005-0000-0000-0000A2180000}"/>
    <cellStyle name="식_평택STP_01_09_27_Pt_FM0812(보성final)_원주기업도시 data(정리2)_원주부하계산_Sensitivity" xfId="8469" xr:uid="{00000000-0005-0000-0000-0000A3180000}"/>
    <cellStyle name="식_평택STP_01_09_27_Pt_FM0812(보성final)_원주부하계산" xfId="2442" xr:uid="{00000000-0005-0000-0000-0000A4180000}"/>
    <cellStyle name="식_평택STP_01_09_27_Pt_FM0812(보성final)_원주부하계산_CF" xfId="10475" xr:uid="{00000000-0005-0000-0000-0000A5180000}"/>
    <cellStyle name="식_평택STP_01_09_27_Pt_FM0812(보성final)_원주부하계산_Raw Data" xfId="2443" xr:uid="{00000000-0005-0000-0000-0000A6180000}"/>
    <cellStyle name="식_평택STP_01_09_27_Pt_FM0812(보성final)_원주부하계산_Raw Data_1" xfId="4466" xr:uid="{00000000-0005-0000-0000-0000A7180000}"/>
    <cellStyle name="식_평택STP_01_09_27_Pt_FM0812(보성final)_원주부하계산_Raw Data_CF" xfId="10476" xr:uid="{00000000-0005-0000-0000-0000A8180000}"/>
    <cellStyle name="식_평택STP_01_09_27_Pt_FM0812(보성final)_원주부하계산_Raw Data_Raw Data" xfId="4467" xr:uid="{00000000-0005-0000-0000-0000A9180000}"/>
    <cellStyle name="식_평택STP_01_09_27_Pt_FM0812(보성final)_원주부하계산_Raw Data_Sales" xfId="6470" xr:uid="{00000000-0005-0000-0000-0000AA180000}"/>
    <cellStyle name="식_평택STP_01_09_27_Pt_FM0812(보성final)_원주부하계산_Raw Data_Sensitivity" xfId="8473" xr:uid="{00000000-0005-0000-0000-0000AB180000}"/>
    <cellStyle name="식_평택STP_01_09_27_Pt_FM0812(보성final)_원주부하계산_Sales" xfId="2444" xr:uid="{00000000-0005-0000-0000-0000AC180000}"/>
    <cellStyle name="식_평택STP_01_09_27_Pt_FM0812(보성final)_원주부하계산_Sales_1" xfId="6469" xr:uid="{00000000-0005-0000-0000-0000AD180000}"/>
    <cellStyle name="식_평택STP_01_09_27_Pt_FM0812(보성final)_원주부하계산_Sales_CF" xfId="10477" xr:uid="{00000000-0005-0000-0000-0000AE180000}"/>
    <cellStyle name="식_평택STP_01_09_27_Pt_FM0812(보성final)_원주부하계산_Sales_Raw Data" xfId="4468" xr:uid="{00000000-0005-0000-0000-0000AF180000}"/>
    <cellStyle name="식_평택STP_01_09_27_Pt_FM0812(보성final)_원주부하계산_Sales_Sales" xfId="6471" xr:uid="{00000000-0005-0000-0000-0000B0180000}"/>
    <cellStyle name="식_평택STP_01_09_27_Pt_FM0812(보성final)_원주부하계산_Sales_Sensitivity" xfId="8474" xr:uid="{00000000-0005-0000-0000-0000B1180000}"/>
    <cellStyle name="식_평택STP_01_09_27_Pt_FM0812(보성final)_원주부하계산_Sensitivity" xfId="8472" xr:uid="{00000000-0005-0000-0000-0000B2180000}"/>
    <cellStyle name="식_평택STP_01_09_27_Pt_I-Pjt Fm(1119)_자산정리_K&amp;J PjtFM_032504" xfId="2445" xr:uid="{00000000-0005-0000-0000-0000B3180000}"/>
    <cellStyle name="식_평택STP_01_09_27_Pt_I-Pjt Fm(1119)_자산정리_K&amp;J PjtFM_032504_CF" xfId="10478" xr:uid="{00000000-0005-0000-0000-0000B4180000}"/>
    <cellStyle name="식_평택STP_01_09_27_Pt_I-Pjt Fm(1119)_자산정리_K&amp;J PjtFM_032504_Raw Data" xfId="4469" xr:uid="{00000000-0005-0000-0000-0000B5180000}"/>
    <cellStyle name="식_평택STP_01_09_27_Pt_I-Pjt Fm(1119)_자산정리_K&amp;J PjtFM_032504_Sales" xfId="6472" xr:uid="{00000000-0005-0000-0000-0000B6180000}"/>
    <cellStyle name="식_평택STP_01_09_27_Pt_I-Pjt Fm(1119)_자산정리_K&amp;J PjtFM_032504_Sensitivity" xfId="8475" xr:uid="{00000000-0005-0000-0000-0000B7180000}"/>
    <cellStyle name="식_평택STP_01_09_27_Pt_Raw Data" xfId="2446" xr:uid="{00000000-0005-0000-0000-0000B8180000}"/>
    <cellStyle name="식_평택STP_01_09_27_Pt_Raw Data_1" xfId="4288" xr:uid="{00000000-0005-0000-0000-0000B9180000}"/>
    <cellStyle name="식_평택STP_01_09_27_Pt_Raw Data_CF" xfId="10479" xr:uid="{00000000-0005-0000-0000-0000BA180000}"/>
    <cellStyle name="식_평택STP_01_09_27_Pt_Raw Data_Raw Data" xfId="4470" xr:uid="{00000000-0005-0000-0000-0000BB180000}"/>
    <cellStyle name="식_평택STP_01_09_27_Pt_Raw Data_Sales" xfId="6473" xr:uid="{00000000-0005-0000-0000-0000BC180000}"/>
    <cellStyle name="식_평택STP_01_09_27_Pt_Raw Data_Sensitivity" xfId="8476" xr:uid="{00000000-0005-0000-0000-0000BD180000}"/>
    <cellStyle name="식_평택STP_01_09_27_Pt_Sales" xfId="2447" xr:uid="{00000000-0005-0000-0000-0000BE180000}"/>
    <cellStyle name="식_평택STP_01_09_27_Pt_Sales_1" xfId="6291" xr:uid="{00000000-0005-0000-0000-0000BF180000}"/>
    <cellStyle name="식_평택STP_01_09_27_Pt_Sales_CF" xfId="10480" xr:uid="{00000000-0005-0000-0000-0000C0180000}"/>
    <cellStyle name="식_평택STP_01_09_27_Pt_Sales_Raw Data" xfId="4471" xr:uid="{00000000-0005-0000-0000-0000C1180000}"/>
    <cellStyle name="식_평택STP_01_09_27_Pt_Sales_Sales" xfId="6474" xr:uid="{00000000-0005-0000-0000-0000C2180000}"/>
    <cellStyle name="식_평택STP_01_09_27_Pt_Sales_Sensitivity" xfId="8477" xr:uid="{00000000-0005-0000-0000-0000C3180000}"/>
    <cellStyle name="식_평택STP_01_09_27_Pt_Sensitivity" xfId="8294" xr:uid="{00000000-0005-0000-0000-0000C4180000}"/>
    <cellStyle name="식_평택STP_01_09_27_Pt_ST Pjt FM_0827_K&amp;J PjtFM_032504" xfId="2448" xr:uid="{00000000-0005-0000-0000-0000C5180000}"/>
    <cellStyle name="식_평택STP_01_09_27_Pt_ST Pjt FM_0827_K&amp;J PjtFM_032504_CF" xfId="10481" xr:uid="{00000000-0005-0000-0000-0000C6180000}"/>
    <cellStyle name="식_평택STP_01_09_27_Pt_ST Pjt FM_0827_K&amp;J PjtFM_032504_Raw Data" xfId="4472" xr:uid="{00000000-0005-0000-0000-0000C7180000}"/>
    <cellStyle name="식_평택STP_01_09_27_Pt_ST Pjt FM_0827_K&amp;J PjtFM_032504_Sales" xfId="6475" xr:uid="{00000000-0005-0000-0000-0000C8180000}"/>
    <cellStyle name="식_평택STP_01_09_27_Pt_ST Pjt FM_0827_K&amp;J PjtFM_032504_Sensitivity" xfId="8478" xr:uid="{00000000-0005-0000-0000-0000C9180000}"/>
    <cellStyle name="식_평택STP_01_09_27_Pt_건설기간중대안2최종" xfId="767" xr:uid="{00000000-0005-0000-0000-0000CA180000}"/>
    <cellStyle name="식_평택STP_01_09_27_Pt_건설기간중대안2최종 2" xfId="12790" xr:uid="{00000000-0005-0000-0000-0000CB180000}"/>
    <cellStyle name="식_평택STP_01_09_27_Pt_건설기간중대안2최종 3" xfId="11986" xr:uid="{00000000-0005-0000-0000-0000CC180000}"/>
    <cellStyle name="식_평택STP_01_09_27_Pt_대안1(1129)" xfId="768" xr:uid="{00000000-0005-0000-0000-0000CD180000}"/>
    <cellStyle name="식_평택STP_01_09_27_Pt_대안1(1129) 2" xfId="12791" xr:uid="{00000000-0005-0000-0000-0000CE180000}"/>
    <cellStyle name="식_평택STP_01_09_27_Pt_대안1(1129) 3" xfId="11987" xr:uid="{00000000-0005-0000-0000-0000CF180000}"/>
    <cellStyle name="식_평택STP_01_09_27_Pt_용인 경량전철 민간투자사업 재무모델_K&amp;J PjtFM_032504" xfId="2449" xr:uid="{00000000-0005-0000-0000-0000D0180000}"/>
    <cellStyle name="식_평택STP_01_09_27_Pt_용인 경량전철 민간투자사업 재무모델_K&amp;J PjtFM_032504_CF" xfId="10482" xr:uid="{00000000-0005-0000-0000-0000D1180000}"/>
    <cellStyle name="식_평택STP_01_09_27_Pt_용인 경량전철 민간투자사업 재무모델_K&amp;J PjtFM_032504_Raw Data" xfId="4473" xr:uid="{00000000-0005-0000-0000-0000D2180000}"/>
    <cellStyle name="식_평택STP_01_09_27_Pt_용인 경량전철 민간투자사업 재무모델_K&amp;J PjtFM_032504_Sales" xfId="6476" xr:uid="{00000000-0005-0000-0000-0000D3180000}"/>
    <cellStyle name="식_평택STP_01_09_27_Pt_용인 경량전철 민간투자사업 재무모델_K&amp;J PjtFM_032504_Sensitivity" xfId="8479" xr:uid="{00000000-0005-0000-0000-0000D4180000}"/>
    <cellStyle name="식_평택STP_01_09_27_Pt_원주기업도시 data(정리2)" xfId="2450" xr:uid="{00000000-0005-0000-0000-0000D5180000}"/>
    <cellStyle name="식_평택STP_01_09_27_Pt_원주기업도시 data(정리2)_CF" xfId="10483" xr:uid="{00000000-0005-0000-0000-0000D6180000}"/>
    <cellStyle name="식_평택STP_01_09_27_Pt_원주기업도시 data(정리2)_Raw Data" xfId="2451" xr:uid="{00000000-0005-0000-0000-0000D7180000}"/>
    <cellStyle name="식_평택STP_01_09_27_Pt_원주기업도시 data(정리2)_Raw Data_1" xfId="4474" xr:uid="{00000000-0005-0000-0000-0000D8180000}"/>
    <cellStyle name="식_평택STP_01_09_27_Pt_원주기업도시 data(정리2)_Raw Data_CF" xfId="10484" xr:uid="{00000000-0005-0000-0000-0000D9180000}"/>
    <cellStyle name="식_평택STP_01_09_27_Pt_원주기업도시 data(정리2)_Raw Data_Raw Data" xfId="4475" xr:uid="{00000000-0005-0000-0000-0000DA180000}"/>
    <cellStyle name="식_평택STP_01_09_27_Pt_원주기업도시 data(정리2)_Raw Data_Sales" xfId="6478" xr:uid="{00000000-0005-0000-0000-0000DB180000}"/>
    <cellStyle name="식_평택STP_01_09_27_Pt_원주기업도시 data(정리2)_Raw Data_Sensitivity" xfId="8481" xr:uid="{00000000-0005-0000-0000-0000DC180000}"/>
    <cellStyle name="식_평택STP_01_09_27_Pt_원주기업도시 data(정리2)_Sales" xfId="2452" xr:uid="{00000000-0005-0000-0000-0000DD180000}"/>
    <cellStyle name="식_평택STP_01_09_27_Pt_원주기업도시 data(정리2)_Sales_1" xfId="6477" xr:uid="{00000000-0005-0000-0000-0000DE180000}"/>
    <cellStyle name="식_평택STP_01_09_27_Pt_원주기업도시 data(정리2)_Sales_CF" xfId="10485" xr:uid="{00000000-0005-0000-0000-0000DF180000}"/>
    <cellStyle name="식_평택STP_01_09_27_Pt_원주기업도시 data(정리2)_Sales_Raw Data" xfId="4476" xr:uid="{00000000-0005-0000-0000-0000E0180000}"/>
    <cellStyle name="식_평택STP_01_09_27_Pt_원주기업도시 data(정리2)_Sales_Sales" xfId="6479" xr:uid="{00000000-0005-0000-0000-0000E1180000}"/>
    <cellStyle name="식_평택STP_01_09_27_Pt_원주기업도시 data(정리2)_Sales_Sensitivity" xfId="8482" xr:uid="{00000000-0005-0000-0000-0000E2180000}"/>
    <cellStyle name="식_평택STP_01_09_27_Pt_원주기업도시 data(정리2)_Sensitivity" xfId="8480" xr:uid="{00000000-0005-0000-0000-0000E3180000}"/>
    <cellStyle name="식_평택STP_01_09_27_Pt_원주기업도시 data(정리2)_원주부하계산" xfId="2453" xr:uid="{00000000-0005-0000-0000-0000E4180000}"/>
    <cellStyle name="식_평택STP_01_09_27_Pt_원주기업도시 data(정리2)_원주부하계산_CF" xfId="10486" xr:uid="{00000000-0005-0000-0000-0000E5180000}"/>
    <cellStyle name="식_평택STP_01_09_27_Pt_원주기업도시 data(정리2)_원주부하계산_Raw Data" xfId="2454" xr:uid="{00000000-0005-0000-0000-0000E6180000}"/>
    <cellStyle name="식_평택STP_01_09_27_Pt_원주기업도시 data(정리2)_원주부하계산_Raw Data_1" xfId="4477" xr:uid="{00000000-0005-0000-0000-0000E7180000}"/>
    <cellStyle name="식_평택STP_01_09_27_Pt_원주기업도시 data(정리2)_원주부하계산_Raw Data_CF" xfId="10487" xr:uid="{00000000-0005-0000-0000-0000E8180000}"/>
    <cellStyle name="식_평택STP_01_09_27_Pt_원주기업도시 data(정리2)_원주부하계산_Raw Data_Raw Data" xfId="4478" xr:uid="{00000000-0005-0000-0000-0000E9180000}"/>
    <cellStyle name="식_평택STP_01_09_27_Pt_원주기업도시 data(정리2)_원주부하계산_Raw Data_Sales" xfId="6481" xr:uid="{00000000-0005-0000-0000-0000EA180000}"/>
    <cellStyle name="식_평택STP_01_09_27_Pt_원주기업도시 data(정리2)_원주부하계산_Raw Data_Sensitivity" xfId="8484" xr:uid="{00000000-0005-0000-0000-0000EB180000}"/>
    <cellStyle name="식_평택STP_01_09_27_Pt_원주기업도시 data(정리2)_원주부하계산_Sales" xfId="2455" xr:uid="{00000000-0005-0000-0000-0000EC180000}"/>
    <cellStyle name="식_평택STP_01_09_27_Pt_원주기업도시 data(정리2)_원주부하계산_Sales_1" xfId="6480" xr:uid="{00000000-0005-0000-0000-0000ED180000}"/>
    <cellStyle name="식_평택STP_01_09_27_Pt_원주기업도시 data(정리2)_원주부하계산_Sales_CF" xfId="10488" xr:uid="{00000000-0005-0000-0000-0000EE180000}"/>
    <cellStyle name="식_평택STP_01_09_27_Pt_원주기업도시 data(정리2)_원주부하계산_Sales_Raw Data" xfId="4479" xr:uid="{00000000-0005-0000-0000-0000EF180000}"/>
    <cellStyle name="식_평택STP_01_09_27_Pt_원주기업도시 data(정리2)_원주부하계산_Sales_Sales" xfId="6482" xr:uid="{00000000-0005-0000-0000-0000F0180000}"/>
    <cellStyle name="식_평택STP_01_09_27_Pt_원주기업도시 data(정리2)_원주부하계산_Sales_Sensitivity" xfId="8485" xr:uid="{00000000-0005-0000-0000-0000F1180000}"/>
    <cellStyle name="식_평택STP_01_09_27_Pt_원주기업도시 data(정리2)_원주부하계산_Sensitivity" xfId="8483" xr:uid="{00000000-0005-0000-0000-0000F2180000}"/>
    <cellStyle name="식_평택STP_01_09_27_Pt_원주부하계산" xfId="2456" xr:uid="{00000000-0005-0000-0000-0000F3180000}"/>
    <cellStyle name="식_평택STP_01_09_27_Pt_원주부하계산_CF" xfId="10489" xr:uid="{00000000-0005-0000-0000-0000F4180000}"/>
    <cellStyle name="식_평택STP_01_09_27_Pt_원주부하계산_Raw Data" xfId="2457" xr:uid="{00000000-0005-0000-0000-0000F5180000}"/>
    <cellStyle name="식_평택STP_01_09_27_Pt_원주부하계산_Raw Data_1" xfId="4480" xr:uid="{00000000-0005-0000-0000-0000F6180000}"/>
    <cellStyle name="식_평택STP_01_09_27_Pt_원주부하계산_Raw Data_CF" xfId="10490" xr:uid="{00000000-0005-0000-0000-0000F7180000}"/>
    <cellStyle name="식_평택STP_01_09_27_Pt_원주부하계산_Raw Data_Raw Data" xfId="4481" xr:uid="{00000000-0005-0000-0000-0000F8180000}"/>
    <cellStyle name="식_평택STP_01_09_27_Pt_원주부하계산_Raw Data_Sales" xfId="6484" xr:uid="{00000000-0005-0000-0000-0000F9180000}"/>
    <cellStyle name="식_평택STP_01_09_27_Pt_원주부하계산_Raw Data_Sensitivity" xfId="8487" xr:uid="{00000000-0005-0000-0000-0000FA180000}"/>
    <cellStyle name="식_평택STP_01_09_27_Pt_원주부하계산_Sales" xfId="2458" xr:uid="{00000000-0005-0000-0000-0000FB180000}"/>
    <cellStyle name="식_평택STP_01_09_27_Pt_원주부하계산_Sales_1" xfId="6483" xr:uid="{00000000-0005-0000-0000-0000FC180000}"/>
    <cellStyle name="식_평택STP_01_09_27_Pt_원주부하계산_Sales_CF" xfId="10491" xr:uid="{00000000-0005-0000-0000-0000FD180000}"/>
    <cellStyle name="식_평택STP_01_09_27_Pt_원주부하계산_Sales_Raw Data" xfId="4482" xr:uid="{00000000-0005-0000-0000-0000FE180000}"/>
    <cellStyle name="식_평택STP_01_09_27_Pt_원주부하계산_Sales_Sales" xfId="6485" xr:uid="{00000000-0005-0000-0000-0000FF180000}"/>
    <cellStyle name="식_평택STP_01_09_27_Pt_원주부하계산_Sales_Sensitivity" xfId="8488" xr:uid="{00000000-0005-0000-0000-000000190000}"/>
    <cellStyle name="식_평택STP_01_09_27_Pt_원주부하계산_Sensitivity" xfId="8486" xr:uid="{00000000-0005-0000-0000-000001190000}"/>
    <cellStyle name="식_평택STP_01_09_27_Pt_은행 - 원주기업도시Feasibility11_07_1" xfId="2459" xr:uid="{00000000-0005-0000-0000-000002190000}"/>
    <cellStyle name="식_평택STP_01_09_27_Pt_은행 - 원주기업도시Feasibility11_07_1_~3190534" xfId="2460" xr:uid="{00000000-0005-0000-0000-000003190000}"/>
    <cellStyle name="식_평택STP_01_09_27_Pt_은행 - 원주기업도시Feasibility11_07_1_~3190534_CF" xfId="10493" xr:uid="{00000000-0005-0000-0000-000004190000}"/>
    <cellStyle name="식_평택STP_01_09_27_Pt_은행 - 원주기업도시Feasibility11_07_1_~3190534_Raw Data" xfId="2461" xr:uid="{00000000-0005-0000-0000-000005190000}"/>
    <cellStyle name="식_평택STP_01_09_27_Pt_은행 - 원주기업도시Feasibility11_07_1_~3190534_Raw Data_1" xfId="4484" xr:uid="{00000000-0005-0000-0000-000006190000}"/>
    <cellStyle name="식_평택STP_01_09_27_Pt_은행 - 원주기업도시Feasibility11_07_1_~3190534_Raw Data_CF" xfId="10494" xr:uid="{00000000-0005-0000-0000-000007190000}"/>
    <cellStyle name="식_평택STP_01_09_27_Pt_은행 - 원주기업도시Feasibility11_07_1_~3190534_Raw Data_Raw Data" xfId="4485" xr:uid="{00000000-0005-0000-0000-000008190000}"/>
    <cellStyle name="식_평택STP_01_09_27_Pt_은행 - 원주기업도시Feasibility11_07_1_~3190534_Raw Data_Sales" xfId="6488" xr:uid="{00000000-0005-0000-0000-000009190000}"/>
    <cellStyle name="식_평택STP_01_09_27_Pt_은행 - 원주기업도시Feasibility11_07_1_~3190534_Raw Data_Sensitivity" xfId="8491" xr:uid="{00000000-0005-0000-0000-00000A190000}"/>
    <cellStyle name="식_평택STP_01_09_27_Pt_은행 - 원주기업도시Feasibility11_07_1_~3190534_Sales" xfId="2462" xr:uid="{00000000-0005-0000-0000-00000B190000}"/>
    <cellStyle name="식_평택STP_01_09_27_Pt_은행 - 원주기업도시Feasibility11_07_1_~3190534_Sales_1" xfId="6487" xr:uid="{00000000-0005-0000-0000-00000C190000}"/>
    <cellStyle name="식_평택STP_01_09_27_Pt_은행 - 원주기업도시Feasibility11_07_1_~3190534_Sales_CF" xfId="10495" xr:uid="{00000000-0005-0000-0000-00000D190000}"/>
    <cellStyle name="식_평택STP_01_09_27_Pt_은행 - 원주기업도시Feasibility11_07_1_~3190534_Sales_Raw Data" xfId="4486" xr:uid="{00000000-0005-0000-0000-00000E190000}"/>
    <cellStyle name="식_평택STP_01_09_27_Pt_은행 - 원주기업도시Feasibility11_07_1_~3190534_Sales_Sales" xfId="6489" xr:uid="{00000000-0005-0000-0000-00000F190000}"/>
    <cellStyle name="식_평택STP_01_09_27_Pt_은행 - 원주기업도시Feasibility11_07_1_~3190534_Sales_Sensitivity" xfId="8492" xr:uid="{00000000-0005-0000-0000-000010190000}"/>
    <cellStyle name="식_평택STP_01_09_27_Pt_은행 - 원주기업도시Feasibility11_07_1_~3190534_Sensitivity" xfId="8490" xr:uid="{00000000-0005-0000-0000-000011190000}"/>
    <cellStyle name="식_평택STP_01_09_27_Pt_은행 - 원주기업도시Feasibility11_07_1_~3190534_원주기업도시 data(정리2)" xfId="2463" xr:uid="{00000000-0005-0000-0000-000012190000}"/>
    <cellStyle name="식_평택STP_01_09_27_Pt_은행 - 원주기업도시Feasibility11_07_1_~3190534_원주기업도시 data(정리2)_CF" xfId="10496" xr:uid="{00000000-0005-0000-0000-000013190000}"/>
    <cellStyle name="식_평택STP_01_09_27_Pt_은행 - 원주기업도시Feasibility11_07_1_~3190534_원주기업도시 data(정리2)_Raw Data" xfId="2464" xr:uid="{00000000-0005-0000-0000-000014190000}"/>
    <cellStyle name="식_평택STP_01_09_27_Pt_은행 - 원주기업도시Feasibility11_07_1_~3190534_원주기업도시 data(정리2)_Raw Data_1" xfId="4487" xr:uid="{00000000-0005-0000-0000-000015190000}"/>
    <cellStyle name="식_평택STP_01_09_27_Pt_은행 - 원주기업도시Feasibility11_07_1_~3190534_원주기업도시 data(정리2)_Raw Data_CF" xfId="10497" xr:uid="{00000000-0005-0000-0000-000016190000}"/>
    <cellStyle name="식_평택STP_01_09_27_Pt_은행 - 원주기업도시Feasibility11_07_1_~3190534_원주기업도시 data(정리2)_Raw Data_Raw Data" xfId="4488" xr:uid="{00000000-0005-0000-0000-000017190000}"/>
    <cellStyle name="식_평택STP_01_09_27_Pt_은행 - 원주기업도시Feasibility11_07_1_~3190534_원주기업도시 data(정리2)_Raw Data_Sales" xfId="6491" xr:uid="{00000000-0005-0000-0000-000018190000}"/>
    <cellStyle name="식_평택STP_01_09_27_Pt_은행 - 원주기업도시Feasibility11_07_1_~3190534_원주기업도시 data(정리2)_Raw Data_Sensitivity" xfId="8494" xr:uid="{00000000-0005-0000-0000-000019190000}"/>
    <cellStyle name="식_평택STP_01_09_27_Pt_은행 - 원주기업도시Feasibility11_07_1_~3190534_원주기업도시 data(정리2)_Sales" xfId="2465" xr:uid="{00000000-0005-0000-0000-00001A190000}"/>
    <cellStyle name="식_평택STP_01_09_27_Pt_은행 - 원주기업도시Feasibility11_07_1_~3190534_원주기업도시 data(정리2)_Sales_1" xfId="6490" xr:uid="{00000000-0005-0000-0000-00001B190000}"/>
    <cellStyle name="식_평택STP_01_09_27_Pt_은행 - 원주기업도시Feasibility11_07_1_~3190534_원주기업도시 data(정리2)_Sales_CF" xfId="10498" xr:uid="{00000000-0005-0000-0000-00001C190000}"/>
    <cellStyle name="식_평택STP_01_09_27_Pt_은행 - 원주기업도시Feasibility11_07_1_~3190534_원주기업도시 data(정리2)_Sales_Raw Data" xfId="4489" xr:uid="{00000000-0005-0000-0000-00001D190000}"/>
    <cellStyle name="식_평택STP_01_09_27_Pt_은행 - 원주기업도시Feasibility11_07_1_~3190534_원주기업도시 data(정리2)_Sales_Sales" xfId="6492" xr:uid="{00000000-0005-0000-0000-00001E190000}"/>
    <cellStyle name="식_평택STP_01_09_27_Pt_은행 - 원주기업도시Feasibility11_07_1_~3190534_원주기업도시 data(정리2)_Sales_Sensitivity" xfId="8495" xr:uid="{00000000-0005-0000-0000-00001F190000}"/>
    <cellStyle name="식_평택STP_01_09_27_Pt_은행 - 원주기업도시Feasibility11_07_1_~3190534_원주기업도시 data(정리2)_Sensitivity" xfId="8493" xr:uid="{00000000-0005-0000-0000-000020190000}"/>
    <cellStyle name="식_평택STP_01_09_27_Pt_은행 - 원주기업도시Feasibility11_07_1_~3190534_원주기업도시 data(정리2)_원주부하계산" xfId="2466" xr:uid="{00000000-0005-0000-0000-000021190000}"/>
    <cellStyle name="식_평택STP_01_09_27_Pt_은행 - 원주기업도시Feasibility11_07_1_~3190534_원주기업도시 data(정리2)_원주부하계산_CF" xfId="10499" xr:uid="{00000000-0005-0000-0000-000022190000}"/>
    <cellStyle name="식_평택STP_01_09_27_Pt_은행 - 원주기업도시Feasibility11_07_1_~3190534_원주기업도시 data(정리2)_원주부하계산_Raw Data" xfId="2467" xr:uid="{00000000-0005-0000-0000-000023190000}"/>
    <cellStyle name="식_평택STP_01_09_27_Pt_은행 - 원주기업도시Feasibility11_07_1_~3190534_원주기업도시 data(정리2)_원주부하계산_Raw Data_1" xfId="4490" xr:uid="{00000000-0005-0000-0000-000024190000}"/>
    <cellStyle name="식_평택STP_01_09_27_Pt_은행 - 원주기업도시Feasibility11_07_1_~3190534_원주기업도시 data(정리2)_원주부하계산_Raw Data_CF" xfId="10500" xr:uid="{00000000-0005-0000-0000-000025190000}"/>
    <cellStyle name="식_평택STP_01_09_27_Pt_은행 - 원주기업도시Feasibility11_07_1_~3190534_원주기업도시 data(정리2)_원주부하계산_Raw Data_Raw Data" xfId="4491" xr:uid="{00000000-0005-0000-0000-000026190000}"/>
    <cellStyle name="식_평택STP_01_09_27_Pt_은행 - 원주기업도시Feasibility11_07_1_~3190534_원주기업도시 data(정리2)_원주부하계산_Raw Data_Sales" xfId="6494" xr:uid="{00000000-0005-0000-0000-000027190000}"/>
    <cellStyle name="식_평택STP_01_09_27_Pt_은행 - 원주기업도시Feasibility11_07_1_~3190534_원주기업도시 data(정리2)_원주부하계산_Raw Data_Sensitivity" xfId="8497" xr:uid="{00000000-0005-0000-0000-000028190000}"/>
    <cellStyle name="식_평택STP_01_09_27_Pt_은행 - 원주기업도시Feasibility11_07_1_~3190534_원주기업도시 data(정리2)_원주부하계산_Sales" xfId="2468" xr:uid="{00000000-0005-0000-0000-000029190000}"/>
    <cellStyle name="식_평택STP_01_09_27_Pt_은행 - 원주기업도시Feasibility11_07_1_~3190534_원주기업도시 data(정리2)_원주부하계산_Sales_1" xfId="6493" xr:uid="{00000000-0005-0000-0000-00002A190000}"/>
    <cellStyle name="식_평택STP_01_09_27_Pt_은행 - 원주기업도시Feasibility11_07_1_~3190534_원주기업도시 data(정리2)_원주부하계산_Sales_CF" xfId="10501" xr:uid="{00000000-0005-0000-0000-00002B190000}"/>
    <cellStyle name="식_평택STP_01_09_27_Pt_은행 - 원주기업도시Feasibility11_07_1_~3190534_원주기업도시 data(정리2)_원주부하계산_Sales_Raw Data" xfId="4492" xr:uid="{00000000-0005-0000-0000-00002C190000}"/>
    <cellStyle name="식_평택STP_01_09_27_Pt_은행 - 원주기업도시Feasibility11_07_1_~3190534_원주기업도시 data(정리2)_원주부하계산_Sales_Sales" xfId="6495" xr:uid="{00000000-0005-0000-0000-00002D190000}"/>
    <cellStyle name="식_평택STP_01_09_27_Pt_은행 - 원주기업도시Feasibility11_07_1_~3190534_원주기업도시 data(정리2)_원주부하계산_Sales_Sensitivity" xfId="8498" xr:uid="{00000000-0005-0000-0000-00002E190000}"/>
    <cellStyle name="식_평택STP_01_09_27_Pt_은행 - 원주기업도시Feasibility11_07_1_~3190534_원주기업도시 data(정리2)_원주부하계산_Sensitivity" xfId="8496" xr:uid="{00000000-0005-0000-0000-00002F190000}"/>
    <cellStyle name="식_평택STP_01_09_27_Pt_은행 - 원주기업도시Feasibility11_07_1_~3190534_원주부하계산" xfId="2469" xr:uid="{00000000-0005-0000-0000-000030190000}"/>
    <cellStyle name="식_평택STP_01_09_27_Pt_은행 - 원주기업도시Feasibility11_07_1_~3190534_원주부하계산_CF" xfId="10502" xr:uid="{00000000-0005-0000-0000-000031190000}"/>
    <cellStyle name="식_평택STP_01_09_27_Pt_은행 - 원주기업도시Feasibility11_07_1_~3190534_원주부하계산_Raw Data" xfId="2470" xr:uid="{00000000-0005-0000-0000-000032190000}"/>
    <cellStyle name="식_평택STP_01_09_27_Pt_은행 - 원주기업도시Feasibility11_07_1_~3190534_원주부하계산_Raw Data_1" xfId="4493" xr:uid="{00000000-0005-0000-0000-000033190000}"/>
    <cellStyle name="식_평택STP_01_09_27_Pt_은행 - 원주기업도시Feasibility11_07_1_~3190534_원주부하계산_Raw Data_CF" xfId="10503" xr:uid="{00000000-0005-0000-0000-000034190000}"/>
    <cellStyle name="식_평택STP_01_09_27_Pt_은행 - 원주기업도시Feasibility11_07_1_~3190534_원주부하계산_Raw Data_Raw Data" xfId="4494" xr:uid="{00000000-0005-0000-0000-000035190000}"/>
    <cellStyle name="식_평택STP_01_09_27_Pt_은행 - 원주기업도시Feasibility11_07_1_~3190534_원주부하계산_Raw Data_Sales" xfId="6497" xr:uid="{00000000-0005-0000-0000-000036190000}"/>
    <cellStyle name="식_평택STP_01_09_27_Pt_은행 - 원주기업도시Feasibility11_07_1_~3190534_원주부하계산_Raw Data_Sensitivity" xfId="8500" xr:uid="{00000000-0005-0000-0000-000037190000}"/>
    <cellStyle name="식_평택STP_01_09_27_Pt_은행 - 원주기업도시Feasibility11_07_1_~3190534_원주부하계산_Sales" xfId="2471" xr:uid="{00000000-0005-0000-0000-000038190000}"/>
    <cellStyle name="식_평택STP_01_09_27_Pt_은행 - 원주기업도시Feasibility11_07_1_~3190534_원주부하계산_Sales_1" xfId="6496" xr:uid="{00000000-0005-0000-0000-000039190000}"/>
    <cellStyle name="식_평택STP_01_09_27_Pt_은행 - 원주기업도시Feasibility11_07_1_~3190534_원주부하계산_Sales_CF" xfId="10504" xr:uid="{00000000-0005-0000-0000-00003A190000}"/>
    <cellStyle name="식_평택STP_01_09_27_Pt_은행 - 원주기업도시Feasibility11_07_1_~3190534_원주부하계산_Sales_Raw Data" xfId="4495" xr:uid="{00000000-0005-0000-0000-00003B190000}"/>
    <cellStyle name="식_평택STP_01_09_27_Pt_은행 - 원주기업도시Feasibility11_07_1_~3190534_원주부하계산_Sales_Sales" xfId="6498" xr:uid="{00000000-0005-0000-0000-00003C190000}"/>
    <cellStyle name="식_평택STP_01_09_27_Pt_은행 - 원주기업도시Feasibility11_07_1_~3190534_원주부하계산_Sales_Sensitivity" xfId="8501" xr:uid="{00000000-0005-0000-0000-00003D190000}"/>
    <cellStyle name="식_평택STP_01_09_27_Pt_은행 - 원주기업도시Feasibility11_07_1_~3190534_원주부하계산_Sensitivity" xfId="8499" xr:uid="{00000000-0005-0000-0000-00003E190000}"/>
    <cellStyle name="식_평택STP_01_09_27_Pt_은행 - 원주기업도시Feasibility11_07_1_070126 기업도시개발이익산정프로그램" xfId="2472" xr:uid="{00000000-0005-0000-0000-00003F190000}"/>
    <cellStyle name="식_평택STP_01_09_27_Pt_은행 - 원주기업도시Feasibility11_07_1_070126 기업도시개발이익산정프로그램_CF" xfId="10505" xr:uid="{00000000-0005-0000-0000-000040190000}"/>
    <cellStyle name="식_평택STP_01_09_27_Pt_은행 - 원주기업도시Feasibility11_07_1_070126 기업도시개발이익산정프로그램_Raw Data" xfId="2473" xr:uid="{00000000-0005-0000-0000-000041190000}"/>
    <cellStyle name="식_평택STP_01_09_27_Pt_은행 - 원주기업도시Feasibility11_07_1_070126 기업도시개발이익산정프로그램_Raw Data_1" xfId="4496" xr:uid="{00000000-0005-0000-0000-000042190000}"/>
    <cellStyle name="식_평택STP_01_09_27_Pt_은행 - 원주기업도시Feasibility11_07_1_070126 기업도시개발이익산정프로그램_Raw Data_CF" xfId="10506" xr:uid="{00000000-0005-0000-0000-000043190000}"/>
    <cellStyle name="식_평택STP_01_09_27_Pt_은행 - 원주기업도시Feasibility11_07_1_070126 기업도시개발이익산정프로그램_Raw Data_Raw Data" xfId="4497" xr:uid="{00000000-0005-0000-0000-000044190000}"/>
    <cellStyle name="식_평택STP_01_09_27_Pt_은행 - 원주기업도시Feasibility11_07_1_070126 기업도시개발이익산정프로그램_Raw Data_Sales" xfId="6500" xr:uid="{00000000-0005-0000-0000-000045190000}"/>
    <cellStyle name="식_평택STP_01_09_27_Pt_은행 - 원주기업도시Feasibility11_07_1_070126 기업도시개발이익산정프로그램_Raw Data_Sensitivity" xfId="8503" xr:uid="{00000000-0005-0000-0000-000046190000}"/>
    <cellStyle name="식_평택STP_01_09_27_Pt_은행 - 원주기업도시Feasibility11_07_1_070126 기업도시개발이익산정프로그램_Sales" xfId="2474" xr:uid="{00000000-0005-0000-0000-000047190000}"/>
    <cellStyle name="식_평택STP_01_09_27_Pt_은행 - 원주기업도시Feasibility11_07_1_070126 기업도시개발이익산정프로그램_Sales_1" xfId="6499" xr:uid="{00000000-0005-0000-0000-000048190000}"/>
    <cellStyle name="식_평택STP_01_09_27_Pt_은행 - 원주기업도시Feasibility11_07_1_070126 기업도시개발이익산정프로그램_Sales_CF" xfId="10507" xr:uid="{00000000-0005-0000-0000-000049190000}"/>
    <cellStyle name="식_평택STP_01_09_27_Pt_은행 - 원주기업도시Feasibility11_07_1_070126 기업도시개발이익산정프로그램_Sales_Raw Data" xfId="4498" xr:uid="{00000000-0005-0000-0000-00004A190000}"/>
    <cellStyle name="식_평택STP_01_09_27_Pt_은행 - 원주기업도시Feasibility11_07_1_070126 기업도시개발이익산정프로그램_Sales_Sales" xfId="6501" xr:uid="{00000000-0005-0000-0000-00004B190000}"/>
    <cellStyle name="식_평택STP_01_09_27_Pt_은행 - 원주기업도시Feasibility11_07_1_070126 기업도시개발이익산정프로그램_Sales_Sensitivity" xfId="8504" xr:uid="{00000000-0005-0000-0000-00004C190000}"/>
    <cellStyle name="식_평택STP_01_09_27_Pt_은행 - 원주기업도시Feasibility11_07_1_070126 기업도시개발이익산정프로그램_Sensitivity" xfId="8502" xr:uid="{00000000-0005-0000-0000-00004D190000}"/>
    <cellStyle name="식_평택STP_01_09_27_Pt_은행 - 원주기업도시Feasibility11_07_1_070126 기업도시개발이익산정프로그램_원주기업도시 data(정리2)" xfId="2475" xr:uid="{00000000-0005-0000-0000-00004E190000}"/>
    <cellStyle name="식_평택STP_01_09_27_Pt_은행 - 원주기업도시Feasibility11_07_1_070126 기업도시개발이익산정프로그램_원주기업도시 data(정리2)_CF" xfId="10508" xr:uid="{00000000-0005-0000-0000-00004F190000}"/>
    <cellStyle name="식_평택STP_01_09_27_Pt_은행 - 원주기업도시Feasibility11_07_1_070126 기업도시개발이익산정프로그램_원주기업도시 data(정리2)_Raw Data" xfId="2476" xr:uid="{00000000-0005-0000-0000-000050190000}"/>
    <cellStyle name="식_평택STP_01_09_27_Pt_은행 - 원주기업도시Feasibility11_07_1_070126 기업도시개발이익산정프로그램_원주기업도시 data(정리2)_Raw Data_1" xfId="4499" xr:uid="{00000000-0005-0000-0000-000051190000}"/>
    <cellStyle name="식_평택STP_01_09_27_Pt_은행 - 원주기업도시Feasibility11_07_1_070126 기업도시개발이익산정프로그램_원주기업도시 data(정리2)_Raw Data_CF" xfId="10509" xr:uid="{00000000-0005-0000-0000-000052190000}"/>
    <cellStyle name="식_평택STP_01_09_27_Pt_은행 - 원주기업도시Feasibility11_07_1_070126 기업도시개발이익산정프로그램_원주기업도시 data(정리2)_Raw Data_Raw Data" xfId="4500" xr:uid="{00000000-0005-0000-0000-000053190000}"/>
    <cellStyle name="식_평택STP_01_09_27_Pt_은행 - 원주기업도시Feasibility11_07_1_070126 기업도시개발이익산정프로그램_원주기업도시 data(정리2)_Raw Data_Sales" xfId="6503" xr:uid="{00000000-0005-0000-0000-000054190000}"/>
    <cellStyle name="식_평택STP_01_09_27_Pt_은행 - 원주기업도시Feasibility11_07_1_070126 기업도시개발이익산정프로그램_원주기업도시 data(정리2)_Raw Data_Sensitivity" xfId="8506" xr:uid="{00000000-0005-0000-0000-000055190000}"/>
    <cellStyle name="식_평택STP_01_09_27_Pt_은행 - 원주기업도시Feasibility11_07_1_070126 기업도시개발이익산정프로그램_원주기업도시 data(정리2)_Sales" xfId="2477" xr:uid="{00000000-0005-0000-0000-000056190000}"/>
    <cellStyle name="식_평택STP_01_09_27_Pt_은행 - 원주기업도시Feasibility11_07_1_070126 기업도시개발이익산정프로그램_원주기업도시 data(정리2)_Sales_1" xfId="6502" xr:uid="{00000000-0005-0000-0000-000057190000}"/>
    <cellStyle name="식_평택STP_01_09_27_Pt_은행 - 원주기업도시Feasibility11_07_1_070126 기업도시개발이익산정프로그램_원주기업도시 data(정리2)_Sales_CF" xfId="10510" xr:uid="{00000000-0005-0000-0000-000058190000}"/>
    <cellStyle name="식_평택STP_01_09_27_Pt_은행 - 원주기업도시Feasibility11_07_1_070126 기업도시개발이익산정프로그램_원주기업도시 data(정리2)_Sales_Raw Data" xfId="4501" xr:uid="{00000000-0005-0000-0000-000059190000}"/>
    <cellStyle name="식_평택STP_01_09_27_Pt_은행 - 원주기업도시Feasibility11_07_1_070126 기업도시개발이익산정프로그램_원주기업도시 data(정리2)_Sales_Sales" xfId="6504" xr:uid="{00000000-0005-0000-0000-00005A190000}"/>
    <cellStyle name="식_평택STP_01_09_27_Pt_은행 - 원주기업도시Feasibility11_07_1_070126 기업도시개발이익산정프로그램_원주기업도시 data(정리2)_Sales_Sensitivity" xfId="8507" xr:uid="{00000000-0005-0000-0000-00005B190000}"/>
    <cellStyle name="식_평택STP_01_09_27_Pt_은행 - 원주기업도시Feasibility11_07_1_070126 기업도시개발이익산정프로그램_원주기업도시 data(정리2)_Sensitivity" xfId="8505" xr:uid="{00000000-0005-0000-0000-00005C190000}"/>
    <cellStyle name="식_평택STP_01_09_27_Pt_은행 - 원주기업도시Feasibility11_07_1_070126 기업도시개발이익산정프로그램_원주기업도시 data(정리2)_원주부하계산" xfId="2478" xr:uid="{00000000-0005-0000-0000-00005D190000}"/>
    <cellStyle name="식_평택STP_01_09_27_Pt_은행 - 원주기업도시Feasibility11_07_1_070126 기업도시개발이익산정프로그램_원주기업도시 data(정리2)_원주부하계산_CF" xfId="10511" xr:uid="{00000000-0005-0000-0000-00005E190000}"/>
    <cellStyle name="식_평택STP_01_09_27_Pt_은행 - 원주기업도시Feasibility11_07_1_070126 기업도시개발이익산정프로그램_원주기업도시 data(정리2)_원주부하계산_Raw Data" xfId="2479" xr:uid="{00000000-0005-0000-0000-00005F190000}"/>
    <cellStyle name="식_평택STP_01_09_27_Pt_은행 - 원주기업도시Feasibility11_07_1_070126 기업도시개발이익산정프로그램_원주기업도시 data(정리2)_원주부하계산_Raw Data_1" xfId="4502" xr:uid="{00000000-0005-0000-0000-000060190000}"/>
    <cellStyle name="식_평택STP_01_09_27_Pt_은행 - 원주기업도시Feasibility11_07_1_070126 기업도시개발이익산정프로그램_원주기업도시 data(정리2)_원주부하계산_Raw Data_CF" xfId="10512" xr:uid="{00000000-0005-0000-0000-000061190000}"/>
    <cellStyle name="식_평택STP_01_09_27_Pt_은행 - 원주기업도시Feasibility11_07_1_070126 기업도시개발이익산정프로그램_원주기업도시 data(정리2)_원주부하계산_Raw Data_Raw Data" xfId="4503" xr:uid="{00000000-0005-0000-0000-000062190000}"/>
    <cellStyle name="식_평택STP_01_09_27_Pt_은행 - 원주기업도시Feasibility11_07_1_070126 기업도시개발이익산정프로그램_원주기업도시 data(정리2)_원주부하계산_Raw Data_Sales" xfId="6506" xr:uid="{00000000-0005-0000-0000-000063190000}"/>
    <cellStyle name="식_평택STP_01_09_27_Pt_은행 - 원주기업도시Feasibility11_07_1_070126 기업도시개발이익산정프로그램_원주기업도시 data(정리2)_원주부하계산_Raw Data_Sensitivity" xfId="8509" xr:uid="{00000000-0005-0000-0000-000064190000}"/>
    <cellStyle name="식_평택STP_01_09_27_Pt_은행 - 원주기업도시Feasibility11_07_1_070126 기업도시개발이익산정프로그램_원주기업도시 data(정리2)_원주부하계산_Sales" xfId="2480" xr:uid="{00000000-0005-0000-0000-000065190000}"/>
    <cellStyle name="식_평택STP_01_09_27_Pt_은행 - 원주기업도시Feasibility11_07_1_070126 기업도시개발이익산정프로그램_원주기업도시 data(정리2)_원주부하계산_Sales_1" xfId="6505" xr:uid="{00000000-0005-0000-0000-000066190000}"/>
    <cellStyle name="식_평택STP_01_09_27_Pt_은행 - 원주기업도시Feasibility11_07_1_070126 기업도시개발이익산정프로그램_원주기업도시 data(정리2)_원주부하계산_Sales_CF" xfId="10513" xr:uid="{00000000-0005-0000-0000-000067190000}"/>
    <cellStyle name="식_평택STP_01_09_27_Pt_은행 - 원주기업도시Feasibility11_07_1_070126 기업도시개발이익산정프로그램_원주기업도시 data(정리2)_원주부하계산_Sales_Raw Data" xfId="4504" xr:uid="{00000000-0005-0000-0000-000068190000}"/>
    <cellStyle name="식_평택STP_01_09_27_Pt_은행 - 원주기업도시Feasibility11_07_1_070126 기업도시개발이익산정프로그램_원주기업도시 data(정리2)_원주부하계산_Sales_Sales" xfId="6507" xr:uid="{00000000-0005-0000-0000-000069190000}"/>
    <cellStyle name="식_평택STP_01_09_27_Pt_은행 - 원주기업도시Feasibility11_07_1_070126 기업도시개발이익산정프로그램_원주기업도시 data(정리2)_원주부하계산_Sales_Sensitivity" xfId="8510" xr:uid="{00000000-0005-0000-0000-00006A190000}"/>
    <cellStyle name="식_평택STP_01_09_27_Pt_은행 - 원주기업도시Feasibility11_07_1_070126 기업도시개발이익산정프로그램_원주기업도시 data(정리2)_원주부하계산_Sensitivity" xfId="8508" xr:uid="{00000000-0005-0000-0000-00006B190000}"/>
    <cellStyle name="식_평택STP_01_09_27_Pt_은행 - 원주기업도시Feasibility11_07_1_070126 기업도시개발이익산정프로그램_원주부하계산" xfId="2481" xr:uid="{00000000-0005-0000-0000-00006C190000}"/>
    <cellStyle name="식_평택STP_01_09_27_Pt_은행 - 원주기업도시Feasibility11_07_1_070126 기업도시개발이익산정프로그램_원주부하계산_CF" xfId="10514" xr:uid="{00000000-0005-0000-0000-00006D190000}"/>
    <cellStyle name="식_평택STP_01_09_27_Pt_은행 - 원주기업도시Feasibility11_07_1_070126 기업도시개발이익산정프로그램_원주부하계산_Raw Data" xfId="2482" xr:uid="{00000000-0005-0000-0000-00006E190000}"/>
    <cellStyle name="식_평택STP_01_09_27_Pt_은행 - 원주기업도시Feasibility11_07_1_070126 기업도시개발이익산정프로그램_원주부하계산_Raw Data_1" xfId="4505" xr:uid="{00000000-0005-0000-0000-00006F190000}"/>
    <cellStyle name="식_평택STP_01_09_27_Pt_은행 - 원주기업도시Feasibility11_07_1_070126 기업도시개발이익산정프로그램_원주부하계산_Raw Data_CF" xfId="10515" xr:uid="{00000000-0005-0000-0000-000070190000}"/>
    <cellStyle name="식_평택STP_01_09_27_Pt_은행 - 원주기업도시Feasibility11_07_1_070126 기업도시개발이익산정프로그램_원주부하계산_Raw Data_Raw Data" xfId="4506" xr:uid="{00000000-0005-0000-0000-000071190000}"/>
    <cellStyle name="식_평택STP_01_09_27_Pt_은행 - 원주기업도시Feasibility11_07_1_070126 기업도시개발이익산정프로그램_원주부하계산_Raw Data_Sales" xfId="6509" xr:uid="{00000000-0005-0000-0000-000072190000}"/>
    <cellStyle name="식_평택STP_01_09_27_Pt_은행 - 원주기업도시Feasibility11_07_1_070126 기업도시개발이익산정프로그램_원주부하계산_Raw Data_Sensitivity" xfId="8512" xr:uid="{00000000-0005-0000-0000-000073190000}"/>
    <cellStyle name="식_평택STP_01_09_27_Pt_은행 - 원주기업도시Feasibility11_07_1_070126 기업도시개발이익산정프로그램_원주부하계산_Sales" xfId="2483" xr:uid="{00000000-0005-0000-0000-000074190000}"/>
    <cellStyle name="식_평택STP_01_09_27_Pt_은행 - 원주기업도시Feasibility11_07_1_070126 기업도시개발이익산정프로그램_원주부하계산_Sales_1" xfId="6508" xr:uid="{00000000-0005-0000-0000-000075190000}"/>
    <cellStyle name="식_평택STP_01_09_27_Pt_은행 - 원주기업도시Feasibility11_07_1_070126 기업도시개발이익산정프로그램_원주부하계산_Sales_CF" xfId="10516" xr:uid="{00000000-0005-0000-0000-000076190000}"/>
    <cellStyle name="식_평택STP_01_09_27_Pt_은행 - 원주기업도시Feasibility11_07_1_070126 기업도시개발이익산정프로그램_원주부하계산_Sales_Raw Data" xfId="4507" xr:uid="{00000000-0005-0000-0000-000077190000}"/>
    <cellStyle name="식_평택STP_01_09_27_Pt_은행 - 원주기업도시Feasibility11_07_1_070126 기업도시개발이익산정프로그램_원주부하계산_Sales_Sales" xfId="6510" xr:uid="{00000000-0005-0000-0000-000078190000}"/>
    <cellStyle name="식_평택STP_01_09_27_Pt_은행 - 원주기업도시Feasibility11_07_1_070126 기업도시개발이익산정프로그램_원주부하계산_Sales_Sensitivity" xfId="8513" xr:uid="{00000000-0005-0000-0000-000079190000}"/>
    <cellStyle name="식_평택STP_01_09_27_Pt_은행 - 원주기업도시Feasibility11_07_1_070126 기업도시개발이익산정프로그램_원주부하계산_Sensitivity" xfId="8511" xr:uid="{00000000-0005-0000-0000-00007A190000}"/>
    <cellStyle name="식_평택STP_01_09_27_Pt_은행 - 원주기업도시Feasibility11_07_1_CF" xfId="10492" xr:uid="{00000000-0005-0000-0000-00007B190000}"/>
    <cellStyle name="식_평택STP_01_09_27_Pt_은행 - 원주기업도시Feasibility11_07_1_Raw Data" xfId="2484" xr:uid="{00000000-0005-0000-0000-00007C190000}"/>
    <cellStyle name="식_평택STP_01_09_27_Pt_은행 - 원주기업도시Feasibility11_07_1_Raw Data_1" xfId="4483" xr:uid="{00000000-0005-0000-0000-00007D190000}"/>
    <cellStyle name="식_평택STP_01_09_27_Pt_은행 - 원주기업도시Feasibility11_07_1_Raw Data_CF" xfId="10517" xr:uid="{00000000-0005-0000-0000-00007E190000}"/>
    <cellStyle name="식_평택STP_01_09_27_Pt_은행 - 원주기업도시Feasibility11_07_1_Raw Data_Raw Data" xfId="4508" xr:uid="{00000000-0005-0000-0000-00007F190000}"/>
    <cellStyle name="식_평택STP_01_09_27_Pt_은행 - 원주기업도시Feasibility11_07_1_Raw Data_Sales" xfId="6511" xr:uid="{00000000-0005-0000-0000-000080190000}"/>
    <cellStyle name="식_평택STP_01_09_27_Pt_은행 - 원주기업도시Feasibility11_07_1_Raw Data_Sensitivity" xfId="8514" xr:uid="{00000000-0005-0000-0000-000081190000}"/>
    <cellStyle name="식_평택STP_01_09_27_Pt_은행 - 원주기업도시Feasibility11_07_1_Sales" xfId="2485" xr:uid="{00000000-0005-0000-0000-000082190000}"/>
    <cellStyle name="식_평택STP_01_09_27_Pt_은행 - 원주기업도시Feasibility11_07_1_Sales_1" xfId="6486" xr:uid="{00000000-0005-0000-0000-000083190000}"/>
    <cellStyle name="식_평택STP_01_09_27_Pt_은행 - 원주기업도시Feasibility11_07_1_Sales_CF" xfId="10518" xr:uid="{00000000-0005-0000-0000-000084190000}"/>
    <cellStyle name="식_평택STP_01_09_27_Pt_은행 - 원주기업도시Feasibility11_07_1_Sales_Raw Data" xfId="4509" xr:uid="{00000000-0005-0000-0000-000085190000}"/>
    <cellStyle name="식_평택STP_01_09_27_Pt_은행 - 원주기업도시Feasibility11_07_1_Sales_Sales" xfId="6512" xr:uid="{00000000-0005-0000-0000-000086190000}"/>
    <cellStyle name="식_평택STP_01_09_27_Pt_은행 - 원주기업도시Feasibility11_07_1_Sales_Sensitivity" xfId="8515" xr:uid="{00000000-0005-0000-0000-000087190000}"/>
    <cellStyle name="식_평택STP_01_09_27_Pt_은행 - 원주기업도시Feasibility11_07_1_Sensitivity" xfId="8489" xr:uid="{00000000-0005-0000-0000-000088190000}"/>
    <cellStyle name="식_평택STP_01_09_27_Pt_은행 - 원주기업도시Feasibility11_07_1_개발이익산정결과" xfId="2486" xr:uid="{00000000-0005-0000-0000-000089190000}"/>
    <cellStyle name="식_평택STP_01_09_27_Pt_은행 - 원주기업도시Feasibility11_07_1_개발이익산정결과_CF" xfId="10519" xr:uid="{00000000-0005-0000-0000-00008A190000}"/>
    <cellStyle name="식_평택STP_01_09_27_Pt_은행 - 원주기업도시Feasibility11_07_1_개발이익산정결과_Raw Data" xfId="2487" xr:uid="{00000000-0005-0000-0000-00008B190000}"/>
    <cellStyle name="식_평택STP_01_09_27_Pt_은행 - 원주기업도시Feasibility11_07_1_개발이익산정결과_Raw Data_1" xfId="4510" xr:uid="{00000000-0005-0000-0000-00008C190000}"/>
    <cellStyle name="식_평택STP_01_09_27_Pt_은행 - 원주기업도시Feasibility11_07_1_개발이익산정결과_Raw Data_CF" xfId="10520" xr:uid="{00000000-0005-0000-0000-00008D190000}"/>
    <cellStyle name="식_평택STP_01_09_27_Pt_은행 - 원주기업도시Feasibility11_07_1_개발이익산정결과_Raw Data_Raw Data" xfId="4511" xr:uid="{00000000-0005-0000-0000-00008E190000}"/>
    <cellStyle name="식_평택STP_01_09_27_Pt_은행 - 원주기업도시Feasibility11_07_1_개발이익산정결과_Raw Data_Sales" xfId="6514" xr:uid="{00000000-0005-0000-0000-00008F190000}"/>
    <cellStyle name="식_평택STP_01_09_27_Pt_은행 - 원주기업도시Feasibility11_07_1_개발이익산정결과_Raw Data_Sensitivity" xfId="8517" xr:uid="{00000000-0005-0000-0000-000090190000}"/>
    <cellStyle name="식_평택STP_01_09_27_Pt_은행 - 원주기업도시Feasibility11_07_1_개발이익산정결과_Sales" xfId="2488" xr:uid="{00000000-0005-0000-0000-000091190000}"/>
    <cellStyle name="식_평택STP_01_09_27_Pt_은행 - 원주기업도시Feasibility11_07_1_개발이익산정결과_Sales_1" xfId="6513" xr:uid="{00000000-0005-0000-0000-000092190000}"/>
    <cellStyle name="식_평택STP_01_09_27_Pt_은행 - 원주기업도시Feasibility11_07_1_개발이익산정결과_Sales_CF" xfId="10521" xr:uid="{00000000-0005-0000-0000-000093190000}"/>
    <cellStyle name="식_평택STP_01_09_27_Pt_은행 - 원주기업도시Feasibility11_07_1_개발이익산정결과_Sales_Raw Data" xfId="4512" xr:uid="{00000000-0005-0000-0000-000094190000}"/>
    <cellStyle name="식_평택STP_01_09_27_Pt_은행 - 원주기업도시Feasibility11_07_1_개발이익산정결과_Sales_Sales" xfId="6515" xr:uid="{00000000-0005-0000-0000-000095190000}"/>
    <cellStyle name="식_평택STP_01_09_27_Pt_은행 - 원주기업도시Feasibility11_07_1_개발이익산정결과_Sales_Sensitivity" xfId="8518" xr:uid="{00000000-0005-0000-0000-000096190000}"/>
    <cellStyle name="식_평택STP_01_09_27_Pt_은행 - 원주기업도시Feasibility11_07_1_개발이익산정결과_Sensitivity" xfId="8516" xr:uid="{00000000-0005-0000-0000-000097190000}"/>
    <cellStyle name="식_평택STP_01_09_27_Pt_은행 - 원주기업도시Feasibility11_07_1_개발이익산정결과_원주기업도시 data(정리2)" xfId="2489" xr:uid="{00000000-0005-0000-0000-000098190000}"/>
    <cellStyle name="식_평택STP_01_09_27_Pt_은행 - 원주기업도시Feasibility11_07_1_개발이익산정결과_원주기업도시 data(정리2)_CF" xfId="10522" xr:uid="{00000000-0005-0000-0000-000099190000}"/>
    <cellStyle name="식_평택STP_01_09_27_Pt_은행 - 원주기업도시Feasibility11_07_1_개발이익산정결과_원주기업도시 data(정리2)_Raw Data" xfId="2490" xr:uid="{00000000-0005-0000-0000-00009A190000}"/>
    <cellStyle name="식_평택STP_01_09_27_Pt_은행 - 원주기업도시Feasibility11_07_1_개발이익산정결과_원주기업도시 data(정리2)_Raw Data_1" xfId="4513" xr:uid="{00000000-0005-0000-0000-00009B190000}"/>
    <cellStyle name="식_평택STP_01_09_27_Pt_은행 - 원주기업도시Feasibility11_07_1_개발이익산정결과_원주기업도시 data(정리2)_Raw Data_CF" xfId="10523" xr:uid="{00000000-0005-0000-0000-00009C190000}"/>
    <cellStyle name="식_평택STP_01_09_27_Pt_은행 - 원주기업도시Feasibility11_07_1_개발이익산정결과_원주기업도시 data(정리2)_Raw Data_Raw Data" xfId="4514" xr:uid="{00000000-0005-0000-0000-00009D190000}"/>
    <cellStyle name="식_평택STP_01_09_27_Pt_은행 - 원주기업도시Feasibility11_07_1_개발이익산정결과_원주기업도시 data(정리2)_Raw Data_Sales" xfId="6517" xr:uid="{00000000-0005-0000-0000-00009E190000}"/>
    <cellStyle name="식_평택STP_01_09_27_Pt_은행 - 원주기업도시Feasibility11_07_1_개발이익산정결과_원주기업도시 data(정리2)_Raw Data_Sensitivity" xfId="8520" xr:uid="{00000000-0005-0000-0000-00009F190000}"/>
    <cellStyle name="식_평택STP_01_09_27_Pt_은행 - 원주기업도시Feasibility11_07_1_개발이익산정결과_원주기업도시 data(정리2)_Sales" xfId="2491" xr:uid="{00000000-0005-0000-0000-0000A0190000}"/>
    <cellStyle name="식_평택STP_01_09_27_Pt_은행 - 원주기업도시Feasibility11_07_1_개발이익산정결과_원주기업도시 data(정리2)_Sales_1" xfId="6516" xr:uid="{00000000-0005-0000-0000-0000A1190000}"/>
    <cellStyle name="식_평택STP_01_09_27_Pt_은행 - 원주기업도시Feasibility11_07_1_개발이익산정결과_원주기업도시 data(정리2)_Sales_CF" xfId="10524" xr:uid="{00000000-0005-0000-0000-0000A2190000}"/>
    <cellStyle name="식_평택STP_01_09_27_Pt_은행 - 원주기업도시Feasibility11_07_1_개발이익산정결과_원주기업도시 data(정리2)_Sales_Raw Data" xfId="4515" xr:uid="{00000000-0005-0000-0000-0000A3190000}"/>
    <cellStyle name="식_평택STP_01_09_27_Pt_은행 - 원주기업도시Feasibility11_07_1_개발이익산정결과_원주기업도시 data(정리2)_Sales_Sales" xfId="6518" xr:uid="{00000000-0005-0000-0000-0000A4190000}"/>
    <cellStyle name="식_평택STP_01_09_27_Pt_은행 - 원주기업도시Feasibility11_07_1_개발이익산정결과_원주기업도시 data(정리2)_Sales_Sensitivity" xfId="8521" xr:uid="{00000000-0005-0000-0000-0000A5190000}"/>
    <cellStyle name="식_평택STP_01_09_27_Pt_은행 - 원주기업도시Feasibility11_07_1_개발이익산정결과_원주기업도시 data(정리2)_Sensitivity" xfId="8519" xr:uid="{00000000-0005-0000-0000-0000A6190000}"/>
    <cellStyle name="식_평택STP_01_09_27_Pt_은행 - 원주기업도시Feasibility11_07_1_개발이익산정결과_원주기업도시 data(정리2)_원주부하계산" xfId="2492" xr:uid="{00000000-0005-0000-0000-0000A7190000}"/>
    <cellStyle name="식_평택STP_01_09_27_Pt_은행 - 원주기업도시Feasibility11_07_1_개발이익산정결과_원주기업도시 data(정리2)_원주부하계산_CF" xfId="10525" xr:uid="{00000000-0005-0000-0000-0000A8190000}"/>
    <cellStyle name="식_평택STP_01_09_27_Pt_은행 - 원주기업도시Feasibility11_07_1_개발이익산정결과_원주기업도시 data(정리2)_원주부하계산_Raw Data" xfId="2493" xr:uid="{00000000-0005-0000-0000-0000A9190000}"/>
    <cellStyle name="식_평택STP_01_09_27_Pt_은행 - 원주기업도시Feasibility11_07_1_개발이익산정결과_원주기업도시 data(정리2)_원주부하계산_Raw Data_1" xfId="4516" xr:uid="{00000000-0005-0000-0000-0000AA190000}"/>
    <cellStyle name="식_평택STP_01_09_27_Pt_은행 - 원주기업도시Feasibility11_07_1_개발이익산정결과_원주기업도시 data(정리2)_원주부하계산_Raw Data_CF" xfId="10526" xr:uid="{00000000-0005-0000-0000-0000AB190000}"/>
    <cellStyle name="식_평택STP_01_09_27_Pt_은행 - 원주기업도시Feasibility11_07_1_개발이익산정결과_원주기업도시 data(정리2)_원주부하계산_Raw Data_Raw Data" xfId="4517" xr:uid="{00000000-0005-0000-0000-0000AC190000}"/>
    <cellStyle name="식_평택STP_01_09_27_Pt_은행 - 원주기업도시Feasibility11_07_1_개발이익산정결과_원주기업도시 data(정리2)_원주부하계산_Raw Data_Sales" xfId="6520" xr:uid="{00000000-0005-0000-0000-0000AD190000}"/>
    <cellStyle name="식_평택STP_01_09_27_Pt_은행 - 원주기업도시Feasibility11_07_1_개발이익산정결과_원주기업도시 data(정리2)_원주부하계산_Raw Data_Sensitivity" xfId="8523" xr:uid="{00000000-0005-0000-0000-0000AE190000}"/>
    <cellStyle name="식_평택STP_01_09_27_Pt_은행 - 원주기업도시Feasibility11_07_1_개발이익산정결과_원주기업도시 data(정리2)_원주부하계산_Sales" xfId="2494" xr:uid="{00000000-0005-0000-0000-0000AF190000}"/>
    <cellStyle name="식_평택STP_01_09_27_Pt_은행 - 원주기업도시Feasibility11_07_1_개발이익산정결과_원주기업도시 data(정리2)_원주부하계산_Sales_1" xfId="6519" xr:uid="{00000000-0005-0000-0000-0000B0190000}"/>
    <cellStyle name="식_평택STP_01_09_27_Pt_은행 - 원주기업도시Feasibility11_07_1_개발이익산정결과_원주기업도시 data(정리2)_원주부하계산_Sales_CF" xfId="10527" xr:uid="{00000000-0005-0000-0000-0000B1190000}"/>
    <cellStyle name="식_평택STP_01_09_27_Pt_은행 - 원주기업도시Feasibility11_07_1_개발이익산정결과_원주기업도시 data(정리2)_원주부하계산_Sales_Raw Data" xfId="4518" xr:uid="{00000000-0005-0000-0000-0000B2190000}"/>
    <cellStyle name="식_평택STP_01_09_27_Pt_은행 - 원주기업도시Feasibility11_07_1_개발이익산정결과_원주기업도시 data(정리2)_원주부하계산_Sales_Sales" xfId="6521" xr:uid="{00000000-0005-0000-0000-0000B3190000}"/>
    <cellStyle name="식_평택STP_01_09_27_Pt_은행 - 원주기업도시Feasibility11_07_1_개발이익산정결과_원주기업도시 data(정리2)_원주부하계산_Sales_Sensitivity" xfId="8524" xr:uid="{00000000-0005-0000-0000-0000B4190000}"/>
    <cellStyle name="식_평택STP_01_09_27_Pt_은행 - 원주기업도시Feasibility11_07_1_개발이익산정결과_원주기업도시 data(정리2)_원주부하계산_Sensitivity" xfId="8522" xr:uid="{00000000-0005-0000-0000-0000B5190000}"/>
    <cellStyle name="식_평택STP_01_09_27_Pt_은행 - 원주기업도시Feasibility11_07_1_개발이익산정결과_원주부하계산" xfId="2495" xr:uid="{00000000-0005-0000-0000-0000B6190000}"/>
    <cellStyle name="식_평택STP_01_09_27_Pt_은행 - 원주기업도시Feasibility11_07_1_개발이익산정결과_원주부하계산_CF" xfId="10528" xr:uid="{00000000-0005-0000-0000-0000B7190000}"/>
    <cellStyle name="식_평택STP_01_09_27_Pt_은행 - 원주기업도시Feasibility11_07_1_개발이익산정결과_원주부하계산_Raw Data" xfId="2496" xr:uid="{00000000-0005-0000-0000-0000B8190000}"/>
    <cellStyle name="식_평택STP_01_09_27_Pt_은행 - 원주기업도시Feasibility11_07_1_개발이익산정결과_원주부하계산_Raw Data_1" xfId="4519" xr:uid="{00000000-0005-0000-0000-0000B9190000}"/>
    <cellStyle name="식_평택STP_01_09_27_Pt_은행 - 원주기업도시Feasibility11_07_1_개발이익산정결과_원주부하계산_Raw Data_CF" xfId="10529" xr:uid="{00000000-0005-0000-0000-0000BA190000}"/>
    <cellStyle name="식_평택STP_01_09_27_Pt_은행 - 원주기업도시Feasibility11_07_1_개발이익산정결과_원주부하계산_Raw Data_Raw Data" xfId="4520" xr:uid="{00000000-0005-0000-0000-0000BB190000}"/>
    <cellStyle name="식_평택STP_01_09_27_Pt_은행 - 원주기업도시Feasibility11_07_1_개발이익산정결과_원주부하계산_Raw Data_Sales" xfId="6523" xr:uid="{00000000-0005-0000-0000-0000BC190000}"/>
    <cellStyle name="식_평택STP_01_09_27_Pt_은행 - 원주기업도시Feasibility11_07_1_개발이익산정결과_원주부하계산_Raw Data_Sensitivity" xfId="8526" xr:uid="{00000000-0005-0000-0000-0000BD190000}"/>
    <cellStyle name="식_평택STP_01_09_27_Pt_은행 - 원주기업도시Feasibility11_07_1_개발이익산정결과_원주부하계산_Sales" xfId="2497" xr:uid="{00000000-0005-0000-0000-0000BE190000}"/>
    <cellStyle name="식_평택STP_01_09_27_Pt_은행 - 원주기업도시Feasibility11_07_1_개발이익산정결과_원주부하계산_Sales_1" xfId="6522" xr:uid="{00000000-0005-0000-0000-0000BF190000}"/>
    <cellStyle name="식_평택STP_01_09_27_Pt_은행 - 원주기업도시Feasibility11_07_1_개발이익산정결과_원주부하계산_Sales_CF" xfId="10530" xr:uid="{00000000-0005-0000-0000-0000C0190000}"/>
    <cellStyle name="식_평택STP_01_09_27_Pt_은행 - 원주기업도시Feasibility11_07_1_개발이익산정결과_원주부하계산_Sales_Raw Data" xfId="4521" xr:uid="{00000000-0005-0000-0000-0000C1190000}"/>
    <cellStyle name="식_평택STP_01_09_27_Pt_은행 - 원주기업도시Feasibility11_07_1_개발이익산정결과_원주부하계산_Sales_Sales" xfId="6524" xr:uid="{00000000-0005-0000-0000-0000C2190000}"/>
    <cellStyle name="식_평택STP_01_09_27_Pt_은행 - 원주기업도시Feasibility11_07_1_개발이익산정결과_원주부하계산_Sales_Sensitivity" xfId="8527" xr:uid="{00000000-0005-0000-0000-0000C3190000}"/>
    <cellStyle name="식_평택STP_01_09_27_Pt_은행 - 원주기업도시Feasibility11_07_1_개발이익산정결과_원주부하계산_Sensitivity" xfId="8525" xr:uid="{00000000-0005-0000-0000-0000C4190000}"/>
    <cellStyle name="식_평택STP_01_09_27_Pt_은행 - 원주기업도시Feasibility11_07_1_기업도시재무모델금융조건반영(11_28)_8(용지별사업성검토추가)xls" xfId="2498" xr:uid="{00000000-0005-0000-0000-0000C5190000}"/>
    <cellStyle name="식_평택STP_01_09_27_Pt_은행 - 원주기업도시Feasibility11_07_1_기업도시재무모델금융조건반영(11_28)_8(용지별사업성검토추가)xls_CF" xfId="10531" xr:uid="{00000000-0005-0000-0000-0000C6190000}"/>
    <cellStyle name="식_평택STP_01_09_27_Pt_은행 - 원주기업도시Feasibility11_07_1_기업도시재무모델금융조건반영(11_28)_8(용지별사업성검토추가)xls_Raw Data" xfId="2499" xr:uid="{00000000-0005-0000-0000-0000C7190000}"/>
    <cellStyle name="식_평택STP_01_09_27_Pt_은행 - 원주기업도시Feasibility11_07_1_기업도시재무모델금융조건반영(11_28)_8(용지별사업성검토추가)xls_Raw Data_1" xfId="4522" xr:uid="{00000000-0005-0000-0000-0000C8190000}"/>
    <cellStyle name="식_평택STP_01_09_27_Pt_은행 - 원주기업도시Feasibility11_07_1_기업도시재무모델금융조건반영(11_28)_8(용지별사업성검토추가)xls_Raw Data_CF" xfId="10532" xr:uid="{00000000-0005-0000-0000-0000C9190000}"/>
    <cellStyle name="식_평택STP_01_09_27_Pt_은행 - 원주기업도시Feasibility11_07_1_기업도시재무모델금융조건반영(11_28)_8(용지별사업성검토추가)xls_Raw Data_Raw Data" xfId="4523" xr:uid="{00000000-0005-0000-0000-0000CA190000}"/>
    <cellStyle name="식_평택STP_01_09_27_Pt_은행 - 원주기업도시Feasibility11_07_1_기업도시재무모델금융조건반영(11_28)_8(용지별사업성검토추가)xls_Raw Data_Sales" xfId="6526" xr:uid="{00000000-0005-0000-0000-0000CB190000}"/>
    <cellStyle name="식_평택STP_01_09_27_Pt_은행 - 원주기업도시Feasibility11_07_1_기업도시재무모델금융조건반영(11_28)_8(용지별사업성검토추가)xls_Raw Data_Sensitivity" xfId="8529" xr:uid="{00000000-0005-0000-0000-0000CC190000}"/>
    <cellStyle name="식_평택STP_01_09_27_Pt_은행 - 원주기업도시Feasibility11_07_1_기업도시재무모델금융조건반영(11_28)_8(용지별사업성검토추가)xls_Sales" xfId="2500" xr:uid="{00000000-0005-0000-0000-0000CD190000}"/>
    <cellStyle name="식_평택STP_01_09_27_Pt_은행 - 원주기업도시Feasibility11_07_1_기업도시재무모델금융조건반영(11_28)_8(용지별사업성검토추가)xls_Sales_1" xfId="6525" xr:uid="{00000000-0005-0000-0000-0000CE190000}"/>
    <cellStyle name="식_평택STP_01_09_27_Pt_은행 - 원주기업도시Feasibility11_07_1_기업도시재무모델금융조건반영(11_28)_8(용지별사업성검토추가)xls_Sales_CF" xfId="10533" xr:uid="{00000000-0005-0000-0000-0000CF190000}"/>
    <cellStyle name="식_평택STP_01_09_27_Pt_은행 - 원주기업도시Feasibility11_07_1_기업도시재무모델금융조건반영(11_28)_8(용지별사업성검토추가)xls_Sales_Raw Data" xfId="4524" xr:uid="{00000000-0005-0000-0000-0000D0190000}"/>
    <cellStyle name="식_평택STP_01_09_27_Pt_은행 - 원주기업도시Feasibility11_07_1_기업도시재무모델금융조건반영(11_28)_8(용지별사업성검토추가)xls_Sales_Sales" xfId="6527" xr:uid="{00000000-0005-0000-0000-0000D1190000}"/>
    <cellStyle name="식_평택STP_01_09_27_Pt_은행 - 원주기업도시Feasibility11_07_1_기업도시재무모델금융조건반영(11_28)_8(용지별사업성검토추가)xls_Sales_Sensitivity" xfId="8530" xr:uid="{00000000-0005-0000-0000-0000D2190000}"/>
    <cellStyle name="식_평택STP_01_09_27_Pt_은행 - 원주기업도시Feasibility11_07_1_기업도시재무모델금융조건반영(11_28)_8(용지별사업성검토추가)xls_Sensitivity" xfId="8528" xr:uid="{00000000-0005-0000-0000-0000D3190000}"/>
    <cellStyle name="식_평택STP_01_09_27_Pt_은행 - 원주기업도시Feasibility11_07_1_기업도시재무모델금융조건반영(11_28)_8(용지별사업성검토추가)xls_원주기업도시 data(정리2)" xfId="2501" xr:uid="{00000000-0005-0000-0000-0000D4190000}"/>
    <cellStyle name="식_평택STP_01_09_27_Pt_은행 - 원주기업도시Feasibility11_07_1_기업도시재무모델금융조건반영(11_28)_8(용지별사업성검토추가)xls_원주기업도시 data(정리2)_CF" xfId="10534" xr:uid="{00000000-0005-0000-0000-0000D5190000}"/>
    <cellStyle name="식_평택STP_01_09_27_Pt_은행 - 원주기업도시Feasibility11_07_1_기업도시재무모델금융조건반영(11_28)_8(용지별사업성검토추가)xls_원주기업도시 data(정리2)_Raw Data" xfId="2502" xr:uid="{00000000-0005-0000-0000-0000D6190000}"/>
    <cellStyle name="식_평택STP_01_09_27_Pt_은행 - 원주기업도시Feasibility11_07_1_기업도시재무모델금융조건반영(11_28)_8(용지별사업성검토추가)xls_원주기업도시 data(정리2)_Raw Data_1" xfId="4525" xr:uid="{00000000-0005-0000-0000-0000D7190000}"/>
    <cellStyle name="식_평택STP_01_09_27_Pt_은행 - 원주기업도시Feasibility11_07_1_기업도시재무모델금융조건반영(11_28)_8(용지별사업성검토추가)xls_원주기업도시 data(정리2)_Raw Data_CF" xfId="10535" xr:uid="{00000000-0005-0000-0000-0000D8190000}"/>
    <cellStyle name="식_평택STP_01_09_27_Pt_은행 - 원주기업도시Feasibility11_07_1_기업도시재무모델금융조건반영(11_28)_8(용지별사업성검토추가)xls_원주기업도시 data(정리2)_Raw Data_Raw Data" xfId="4526" xr:uid="{00000000-0005-0000-0000-0000D9190000}"/>
    <cellStyle name="식_평택STP_01_09_27_Pt_은행 - 원주기업도시Feasibility11_07_1_기업도시재무모델금융조건반영(11_28)_8(용지별사업성검토추가)xls_원주기업도시 data(정리2)_Raw Data_Sales" xfId="6529" xr:uid="{00000000-0005-0000-0000-0000DA190000}"/>
    <cellStyle name="식_평택STP_01_09_27_Pt_은행 - 원주기업도시Feasibility11_07_1_기업도시재무모델금융조건반영(11_28)_8(용지별사업성검토추가)xls_원주기업도시 data(정리2)_Raw Data_Sensitivity" xfId="8532" xr:uid="{00000000-0005-0000-0000-0000DB190000}"/>
    <cellStyle name="식_평택STP_01_09_27_Pt_은행 - 원주기업도시Feasibility11_07_1_기업도시재무모델금융조건반영(11_28)_8(용지별사업성검토추가)xls_원주기업도시 data(정리2)_Sales" xfId="2503" xr:uid="{00000000-0005-0000-0000-0000DC190000}"/>
    <cellStyle name="식_평택STP_01_09_27_Pt_은행 - 원주기업도시Feasibility11_07_1_기업도시재무모델금융조건반영(11_28)_8(용지별사업성검토추가)xls_원주기업도시 data(정리2)_Sales_1" xfId="6528" xr:uid="{00000000-0005-0000-0000-0000DD190000}"/>
    <cellStyle name="식_평택STP_01_09_27_Pt_은행 - 원주기업도시Feasibility11_07_1_기업도시재무모델금융조건반영(11_28)_8(용지별사업성검토추가)xls_원주기업도시 data(정리2)_Sales_CF" xfId="10536" xr:uid="{00000000-0005-0000-0000-0000DE190000}"/>
    <cellStyle name="식_평택STP_01_09_27_Pt_은행 - 원주기업도시Feasibility11_07_1_기업도시재무모델금융조건반영(11_28)_8(용지별사업성검토추가)xls_원주기업도시 data(정리2)_Sales_Raw Data" xfId="4527" xr:uid="{00000000-0005-0000-0000-0000DF190000}"/>
    <cellStyle name="식_평택STP_01_09_27_Pt_은행 - 원주기업도시Feasibility11_07_1_기업도시재무모델금융조건반영(11_28)_8(용지별사업성검토추가)xls_원주기업도시 data(정리2)_Sales_Sales" xfId="6530" xr:uid="{00000000-0005-0000-0000-0000E0190000}"/>
    <cellStyle name="식_평택STP_01_09_27_Pt_은행 - 원주기업도시Feasibility11_07_1_기업도시재무모델금융조건반영(11_28)_8(용지별사업성검토추가)xls_원주기업도시 data(정리2)_Sales_Sensitivity" xfId="8533" xr:uid="{00000000-0005-0000-0000-0000E1190000}"/>
    <cellStyle name="식_평택STP_01_09_27_Pt_은행 - 원주기업도시Feasibility11_07_1_기업도시재무모델금융조건반영(11_28)_8(용지별사업성검토추가)xls_원주기업도시 data(정리2)_Sensitivity" xfId="8531" xr:uid="{00000000-0005-0000-0000-0000E2190000}"/>
    <cellStyle name="식_평택STP_01_09_27_Pt_은행 - 원주기업도시Feasibility11_07_1_기업도시재무모델금융조건반영(11_28)_8(용지별사업성검토추가)xls_원주기업도시 data(정리2)_원주부하계산" xfId="2504" xr:uid="{00000000-0005-0000-0000-0000E3190000}"/>
    <cellStyle name="식_평택STP_01_09_27_Pt_은행 - 원주기업도시Feasibility11_07_1_기업도시재무모델금융조건반영(11_28)_8(용지별사업성검토추가)xls_원주기업도시 data(정리2)_원주부하계산_CF" xfId="10537" xr:uid="{00000000-0005-0000-0000-0000E4190000}"/>
    <cellStyle name="식_평택STP_01_09_27_Pt_은행 - 원주기업도시Feasibility11_07_1_기업도시재무모델금융조건반영(11_28)_8(용지별사업성검토추가)xls_원주기업도시 data(정리2)_원주부하계산_Raw Data" xfId="2505" xr:uid="{00000000-0005-0000-0000-0000E5190000}"/>
    <cellStyle name="식_평택STP_01_09_27_Pt_은행 - 원주기업도시Feasibility11_07_1_기업도시재무모델금융조건반영(11_28)_8(용지별사업성검토추가)xls_원주기업도시 data(정리2)_원주부하계산_Raw Data_1" xfId="4528" xr:uid="{00000000-0005-0000-0000-0000E6190000}"/>
    <cellStyle name="식_평택STP_01_09_27_Pt_은행 - 원주기업도시Feasibility11_07_1_기업도시재무모델금융조건반영(11_28)_8(용지별사업성검토추가)xls_원주기업도시 data(정리2)_원주부하계산_Raw Data_CF" xfId="10538" xr:uid="{00000000-0005-0000-0000-0000E7190000}"/>
    <cellStyle name="식_평택STP_01_09_27_Pt_은행 - 원주기업도시Feasibility11_07_1_기업도시재무모델금융조건반영(11_28)_8(용지별사업성검토추가)xls_원주기업도시 data(정리2)_원주부하계산_Raw Data_Raw Data" xfId="4529" xr:uid="{00000000-0005-0000-0000-0000E8190000}"/>
    <cellStyle name="식_평택STP_01_09_27_Pt_은행 - 원주기업도시Feasibility11_07_1_기업도시재무모델금융조건반영(11_28)_8(용지별사업성검토추가)xls_원주기업도시 data(정리2)_원주부하계산_Raw Data_Sales" xfId="6532" xr:uid="{00000000-0005-0000-0000-0000E9190000}"/>
    <cellStyle name="식_평택STP_01_09_27_Pt_은행 - 원주기업도시Feasibility11_07_1_기업도시재무모델금융조건반영(11_28)_8(용지별사업성검토추가)xls_원주기업도시 data(정리2)_원주부하계산_Raw Data_Sensitivity" xfId="8535" xr:uid="{00000000-0005-0000-0000-0000EA190000}"/>
    <cellStyle name="식_평택STP_01_09_27_Pt_은행 - 원주기업도시Feasibility11_07_1_기업도시재무모델금융조건반영(11_28)_8(용지별사업성검토추가)xls_원주기업도시 data(정리2)_원주부하계산_Sales" xfId="2506" xr:uid="{00000000-0005-0000-0000-0000EB190000}"/>
    <cellStyle name="식_평택STP_01_09_27_Pt_은행 - 원주기업도시Feasibility11_07_1_기업도시재무모델금융조건반영(11_28)_8(용지별사업성검토추가)xls_원주기업도시 data(정리2)_원주부하계산_Sales_1" xfId="6531" xr:uid="{00000000-0005-0000-0000-0000EC190000}"/>
    <cellStyle name="식_평택STP_01_09_27_Pt_은행 - 원주기업도시Feasibility11_07_1_기업도시재무모델금융조건반영(11_28)_8(용지별사업성검토추가)xls_원주기업도시 data(정리2)_원주부하계산_Sales_CF" xfId="10539" xr:uid="{00000000-0005-0000-0000-0000ED190000}"/>
    <cellStyle name="식_평택STP_01_09_27_Pt_은행 - 원주기업도시Feasibility11_07_1_기업도시재무모델금융조건반영(11_28)_8(용지별사업성검토추가)xls_원주기업도시 data(정리2)_원주부하계산_Sales_Raw Data" xfId="4530" xr:uid="{00000000-0005-0000-0000-0000EE190000}"/>
    <cellStyle name="식_평택STP_01_09_27_Pt_은행 - 원주기업도시Feasibility11_07_1_기업도시재무모델금융조건반영(11_28)_8(용지별사업성검토추가)xls_원주기업도시 data(정리2)_원주부하계산_Sales_Sales" xfId="6533" xr:uid="{00000000-0005-0000-0000-0000EF190000}"/>
    <cellStyle name="식_평택STP_01_09_27_Pt_은행 - 원주기업도시Feasibility11_07_1_기업도시재무모델금융조건반영(11_28)_8(용지별사업성검토추가)xls_원주기업도시 data(정리2)_원주부하계산_Sales_Sensitivity" xfId="8536" xr:uid="{00000000-0005-0000-0000-0000F0190000}"/>
    <cellStyle name="식_평택STP_01_09_27_Pt_은행 - 원주기업도시Feasibility11_07_1_기업도시재무모델금융조건반영(11_28)_8(용지별사업성검토추가)xls_원주기업도시 data(정리2)_원주부하계산_Sensitivity" xfId="8534" xr:uid="{00000000-0005-0000-0000-0000F1190000}"/>
    <cellStyle name="식_평택STP_01_09_27_Pt_은행 - 원주기업도시Feasibility11_07_1_기업도시재무모델금융조건반영(11_28)_8(용지별사업성검토추가)xls_원주부하계산" xfId="2507" xr:uid="{00000000-0005-0000-0000-0000F2190000}"/>
    <cellStyle name="식_평택STP_01_09_27_Pt_은행 - 원주기업도시Feasibility11_07_1_기업도시재무모델금융조건반영(11_28)_8(용지별사업성검토추가)xls_원주부하계산_CF" xfId="10540" xr:uid="{00000000-0005-0000-0000-0000F3190000}"/>
    <cellStyle name="식_평택STP_01_09_27_Pt_은행 - 원주기업도시Feasibility11_07_1_기업도시재무모델금융조건반영(11_28)_8(용지별사업성검토추가)xls_원주부하계산_Raw Data" xfId="2508" xr:uid="{00000000-0005-0000-0000-0000F4190000}"/>
    <cellStyle name="식_평택STP_01_09_27_Pt_은행 - 원주기업도시Feasibility11_07_1_기업도시재무모델금융조건반영(11_28)_8(용지별사업성검토추가)xls_원주부하계산_Raw Data_1" xfId="4531" xr:uid="{00000000-0005-0000-0000-0000F5190000}"/>
    <cellStyle name="식_평택STP_01_09_27_Pt_은행 - 원주기업도시Feasibility11_07_1_기업도시재무모델금융조건반영(11_28)_8(용지별사업성검토추가)xls_원주부하계산_Raw Data_CF" xfId="10541" xr:uid="{00000000-0005-0000-0000-0000F6190000}"/>
    <cellStyle name="식_평택STP_01_09_27_Pt_은행 - 원주기업도시Feasibility11_07_1_기업도시재무모델금융조건반영(11_28)_8(용지별사업성검토추가)xls_원주부하계산_Raw Data_Raw Data" xfId="4532" xr:uid="{00000000-0005-0000-0000-0000F7190000}"/>
    <cellStyle name="식_평택STP_01_09_27_Pt_은행 - 원주기업도시Feasibility11_07_1_기업도시재무모델금융조건반영(11_28)_8(용지별사업성검토추가)xls_원주부하계산_Raw Data_Sales" xfId="6535" xr:uid="{00000000-0005-0000-0000-0000F8190000}"/>
    <cellStyle name="식_평택STP_01_09_27_Pt_은행 - 원주기업도시Feasibility11_07_1_기업도시재무모델금융조건반영(11_28)_8(용지별사업성검토추가)xls_원주부하계산_Raw Data_Sensitivity" xfId="8538" xr:uid="{00000000-0005-0000-0000-0000F9190000}"/>
    <cellStyle name="식_평택STP_01_09_27_Pt_은행 - 원주기업도시Feasibility11_07_1_기업도시재무모델금융조건반영(11_28)_8(용지별사업성검토추가)xls_원주부하계산_Sales" xfId="2509" xr:uid="{00000000-0005-0000-0000-0000FA190000}"/>
    <cellStyle name="식_평택STP_01_09_27_Pt_은행 - 원주기업도시Feasibility11_07_1_기업도시재무모델금융조건반영(11_28)_8(용지별사업성검토추가)xls_원주부하계산_Sales_1" xfId="6534" xr:uid="{00000000-0005-0000-0000-0000FB190000}"/>
    <cellStyle name="식_평택STP_01_09_27_Pt_은행 - 원주기업도시Feasibility11_07_1_기업도시재무모델금융조건반영(11_28)_8(용지별사업성검토추가)xls_원주부하계산_Sales_CF" xfId="10542" xr:uid="{00000000-0005-0000-0000-0000FC190000}"/>
    <cellStyle name="식_평택STP_01_09_27_Pt_은행 - 원주기업도시Feasibility11_07_1_기업도시재무모델금융조건반영(11_28)_8(용지별사업성검토추가)xls_원주부하계산_Sales_Raw Data" xfId="4533" xr:uid="{00000000-0005-0000-0000-0000FD190000}"/>
    <cellStyle name="식_평택STP_01_09_27_Pt_은행 - 원주기업도시Feasibility11_07_1_기업도시재무모델금융조건반영(11_28)_8(용지별사업성검토추가)xls_원주부하계산_Sales_Sales" xfId="6536" xr:uid="{00000000-0005-0000-0000-0000FE190000}"/>
    <cellStyle name="식_평택STP_01_09_27_Pt_은행 - 원주기업도시Feasibility11_07_1_기업도시재무모델금융조건반영(11_28)_8(용지별사업성검토추가)xls_원주부하계산_Sales_Sensitivity" xfId="8539" xr:uid="{00000000-0005-0000-0000-0000FF190000}"/>
    <cellStyle name="식_평택STP_01_09_27_Pt_은행 - 원주기업도시Feasibility11_07_1_기업도시재무모델금융조건반영(11_28)_8(용지별사업성검토추가)xls_원주부하계산_Sensitivity" xfId="8537" xr:uid="{00000000-0005-0000-0000-0000001A0000}"/>
    <cellStyle name="식_평택STP_01_09_27_Pt_은행 - 원주기업도시Feasibility11_07_1_기업도시재무모델금융조건반영(11_28)_8(용지별사업성추가)_2xls" xfId="2510" xr:uid="{00000000-0005-0000-0000-0000011A0000}"/>
    <cellStyle name="식_평택STP_01_09_27_Pt_은행 - 원주기업도시Feasibility11_07_1_기업도시재무모델금융조건반영(11_28)_8(용지별사업성추가)_2xls_CF" xfId="10543" xr:uid="{00000000-0005-0000-0000-0000021A0000}"/>
    <cellStyle name="식_평택STP_01_09_27_Pt_은행 - 원주기업도시Feasibility11_07_1_기업도시재무모델금융조건반영(11_28)_8(용지별사업성추가)_2xls_Raw Data" xfId="2511" xr:uid="{00000000-0005-0000-0000-0000031A0000}"/>
    <cellStyle name="식_평택STP_01_09_27_Pt_은행 - 원주기업도시Feasibility11_07_1_기업도시재무모델금융조건반영(11_28)_8(용지별사업성추가)_2xls_Raw Data_1" xfId="4534" xr:uid="{00000000-0005-0000-0000-0000041A0000}"/>
    <cellStyle name="식_평택STP_01_09_27_Pt_은행 - 원주기업도시Feasibility11_07_1_기업도시재무모델금융조건반영(11_28)_8(용지별사업성추가)_2xls_Raw Data_CF" xfId="10544" xr:uid="{00000000-0005-0000-0000-0000051A0000}"/>
    <cellStyle name="식_평택STP_01_09_27_Pt_은행 - 원주기업도시Feasibility11_07_1_기업도시재무모델금융조건반영(11_28)_8(용지별사업성추가)_2xls_Raw Data_Raw Data" xfId="4535" xr:uid="{00000000-0005-0000-0000-0000061A0000}"/>
    <cellStyle name="식_평택STP_01_09_27_Pt_은행 - 원주기업도시Feasibility11_07_1_기업도시재무모델금융조건반영(11_28)_8(용지별사업성추가)_2xls_Raw Data_Sales" xfId="6538" xr:uid="{00000000-0005-0000-0000-0000071A0000}"/>
    <cellStyle name="식_평택STP_01_09_27_Pt_은행 - 원주기업도시Feasibility11_07_1_기업도시재무모델금융조건반영(11_28)_8(용지별사업성추가)_2xls_Raw Data_Sensitivity" xfId="8541" xr:uid="{00000000-0005-0000-0000-0000081A0000}"/>
    <cellStyle name="식_평택STP_01_09_27_Pt_은행 - 원주기업도시Feasibility11_07_1_기업도시재무모델금융조건반영(11_28)_8(용지별사업성추가)_2xls_Sales" xfId="2512" xr:uid="{00000000-0005-0000-0000-0000091A0000}"/>
    <cellStyle name="식_평택STP_01_09_27_Pt_은행 - 원주기업도시Feasibility11_07_1_기업도시재무모델금융조건반영(11_28)_8(용지별사업성추가)_2xls_Sales_1" xfId="6537" xr:uid="{00000000-0005-0000-0000-00000A1A0000}"/>
    <cellStyle name="식_평택STP_01_09_27_Pt_은행 - 원주기업도시Feasibility11_07_1_기업도시재무모델금융조건반영(11_28)_8(용지별사업성추가)_2xls_Sales_CF" xfId="10545" xr:uid="{00000000-0005-0000-0000-00000B1A0000}"/>
    <cellStyle name="식_평택STP_01_09_27_Pt_은행 - 원주기업도시Feasibility11_07_1_기업도시재무모델금융조건반영(11_28)_8(용지별사업성추가)_2xls_Sales_Raw Data" xfId="4536" xr:uid="{00000000-0005-0000-0000-00000C1A0000}"/>
    <cellStyle name="식_평택STP_01_09_27_Pt_은행 - 원주기업도시Feasibility11_07_1_기업도시재무모델금융조건반영(11_28)_8(용지별사업성추가)_2xls_Sales_Sales" xfId="6539" xr:uid="{00000000-0005-0000-0000-00000D1A0000}"/>
    <cellStyle name="식_평택STP_01_09_27_Pt_은행 - 원주기업도시Feasibility11_07_1_기업도시재무모델금융조건반영(11_28)_8(용지별사업성추가)_2xls_Sales_Sensitivity" xfId="8542" xr:uid="{00000000-0005-0000-0000-00000E1A0000}"/>
    <cellStyle name="식_평택STP_01_09_27_Pt_은행 - 원주기업도시Feasibility11_07_1_기업도시재무모델금융조건반영(11_28)_8(용지별사업성추가)_2xls_Sensitivity" xfId="8540" xr:uid="{00000000-0005-0000-0000-00000F1A0000}"/>
    <cellStyle name="식_평택STP_01_09_27_Pt_은행 - 원주기업도시Feasibility11_07_1_기업도시재무모델금융조건반영(11_28)_8(용지별사업성추가)_2xls_원주기업도시 data(정리2)" xfId="2513" xr:uid="{00000000-0005-0000-0000-0000101A0000}"/>
    <cellStyle name="식_평택STP_01_09_27_Pt_은행 - 원주기업도시Feasibility11_07_1_기업도시재무모델금융조건반영(11_28)_8(용지별사업성추가)_2xls_원주기업도시 data(정리2)_CF" xfId="10546" xr:uid="{00000000-0005-0000-0000-0000111A0000}"/>
    <cellStyle name="식_평택STP_01_09_27_Pt_은행 - 원주기업도시Feasibility11_07_1_기업도시재무모델금융조건반영(11_28)_8(용지별사업성추가)_2xls_원주기업도시 data(정리2)_Raw Data" xfId="2514" xr:uid="{00000000-0005-0000-0000-0000121A0000}"/>
    <cellStyle name="식_평택STP_01_09_27_Pt_은행 - 원주기업도시Feasibility11_07_1_기업도시재무모델금융조건반영(11_28)_8(용지별사업성추가)_2xls_원주기업도시 data(정리2)_Raw Data_1" xfId="4537" xr:uid="{00000000-0005-0000-0000-0000131A0000}"/>
    <cellStyle name="식_평택STP_01_09_27_Pt_은행 - 원주기업도시Feasibility11_07_1_기업도시재무모델금융조건반영(11_28)_8(용지별사업성추가)_2xls_원주기업도시 data(정리2)_Raw Data_CF" xfId="10547" xr:uid="{00000000-0005-0000-0000-0000141A0000}"/>
    <cellStyle name="식_평택STP_01_09_27_Pt_은행 - 원주기업도시Feasibility11_07_1_기업도시재무모델금융조건반영(11_28)_8(용지별사업성추가)_2xls_원주기업도시 data(정리2)_Raw Data_Raw Data" xfId="4538" xr:uid="{00000000-0005-0000-0000-0000151A0000}"/>
    <cellStyle name="식_평택STP_01_09_27_Pt_은행 - 원주기업도시Feasibility11_07_1_기업도시재무모델금융조건반영(11_28)_8(용지별사업성추가)_2xls_원주기업도시 data(정리2)_Raw Data_Sales" xfId="6541" xr:uid="{00000000-0005-0000-0000-0000161A0000}"/>
    <cellStyle name="식_평택STP_01_09_27_Pt_은행 - 원주기업도시Feasibility11_07_1_기업도시재무모델금융조건반영(11_28)_8(용지별사업성추가)_2xls_원주기업도시 data(정리2)_Raw Data_Sensitivity" xfId="8544" xr:uid="{00000000-0005-0000-0000-0000171A0000}"/>
    <cellStyle name="식_평택STP_01_09_27_Pt_은행 - 원주기업도시Feasibility11_07_1_기업도시재무모델금융조건반영(11_28)_8(용지별사업성추가)_2xls_원주기업도시 data(정리2)_Sales" xfId="2515" xr:uid="{00000000-0005-0000-0000-0000181A0000}"/>
    <cellStyle name="식_평택STP_01_09_27_Pt_은행 - 원주기업도시Feasibility11_07_1_기업도시재무모델금융조건반영(11_28)_8(용지별사업성추가)_2xls_원주기업도시 data(정리2)_Sales_1" xfId="6540" xr:uid="{00000000-0005-0000-0000-0000191A0000}"/>
    <cellStyle name="식_평택STP_01_09_27_Pt_은행 - 원주기업도시Feasibility11_07_1_기업도시재무모델금융조건반영(11_28)_8(용지별사업성추가)_2xls_원주기업도시 data(정리2)_Sales_CF" xfId="10548" xr:uid="{00000000-0005-0000-0000-00001A1A0000}"/>
    <cellStyle name="식_평택STP_01_09_27_Pt_은행 - 원주기업도시Feasibility11_07_1_기업도시재무모델금융조건반영(11_28)_8(용지별사업성추가)_2xls_원주기업도시 data(정리2)_Sales_Raw Data" xfId="4539" xr:uid="{00000000-0005-0000-0000-00001B1A0000}"/>
    <cellStyle name="식_평택STP_01_09_27_Pt_은행 - 원주기업도시Feasibility11_07_1_기업도시재무모델금융조건반영(11_28)_8(용지별사업성추가)_2xls_원주기업도시 data(정리2)_Sales_Sales" xfId="6542" xr:uid="{00000000-0005-0000-0000-00001C1A0000}"/>
    <cellStyle name="식_평택STP_01_09_27_Pt_은행 - 원주기업도시Feasibility11_07_1_기업도시재무모델금융조건반영(11_28)_8(용지별사업성추가)_2xls_원주기업도시 data(정리2)_Sales_Sensitivity" xfId="8545" xr:uid="{00000000-0005-0000-0000-00001D1A0000}"/>
    <cellStyle name="식_평택STP_01_09_27_Pt_은행 - 원주기업도시Feasibility11_07_1_기업도시재무모델금융조건반영(11_28)_8(용지별사업성추가)_2xls_원주기업도시 data(정리2)_Sensitivity" xfId="8543" xr:uid="{00000000-0005-0000-0000-00001E1A0000}"/>
    <cellStyle name="식_평택STP_01_09_27_Pt_은행 - 원주기업도시Feasibility11_07_1_기업도시재무모델금융조건반영(11_28)_8(용지별사업성추가)_2xls_원주기업도시 data(정리2)_원주부하계산" xfId="2516" xr:uid="{00000000-0005-0000-0000-00001F1A0000}"/>
    <cellStyle name="식_평택STP_01_09_27_Pt_은행 - 원주기업도시Feasibility11_07_1_기업도시재무모델금융조건반영(11_28)_8(용지별사업성추가)_2xls_원주기업도시 data(정리2)_원주부하계산_CF" xfId="10549" xr:uid="{00000000-0005-0000-0000-0000201A0000}"/>
    <cellStyle name="식_평택STP_01_09_27_Pt_은행 - 원주기업도시Feasibility11_07_1_기업도시재무모델금융조건반영(11_28)_8(용지별사업성추가)_2xls_원주기업도시 data(정리2)_원주부하계산_Raw Data" xfId="2517" xr:uid="{00000000-0005-0000-0000-0000211A0000}"/>
    <cellStyle name="식_평택STP_01_09_27_Pt_은행 - 원주기업도시Feasibility11_07_1_기업도시재무모델금융조건반영(11_28)_8(용지별사업성추가)_2xls_원주기업도시 data(정리2)_원주부하계산_Raw Data_1" xfId="4540" xr:uid="{00000000-0005-0000-0000-0000221A0000}"/>
    <cellStyle name="식_평택STP_01_09_27_Pt_은행 - 원주기업도시Feasibility11_07_1_기업도시재무모델금융조건반영(11_28)_8(용지별사업성추가)_2xls_원주기업도시 data(정리2)_원주부하계산_Raw Data_CF" xfId="10550" xr:uid="{00000000-0005-0000-0000-0000231A0000}"/>
    <cellStyle name="식_평택STP_01_09_27_Pt_은행 - 원주기업도시Feasibility11_07_1_기업도시재무모델금융조건반영(11_28)_8(용지별사업성추가)_2xls_원주기업도시 data(정리2)_원주부하계산_Raw Data_Raw Data" xfId="4541" xr:uid="{00000000-0005-0000-0000-0000241A0000}"/>
    <cellStyle name="식_평택STP_01_09_27_Pt_은행 - 원주기업도시Feasibility11_07_1_기업도시재무모델금융조건반영(11_28)_8(용지별사업성추가)_2xls_원주기업도시 data(정리2)_원주부하계산_Raw Data_Sales" xfId="6544" xr:uid="{00000000-0005-0000-0000-0000251A0000}"/>
    <cellStyle name="식_평택STP_01_09_27_Pt_은행 - 원주기업도시Feasibility11_07_1_기업도시재무모델금융조건반영(11_28)_8(용지별사업성추가)_2xls_원주기업도시 data(정리2)_원주부하계산_Raw Data_Sensitivity" xfId="8547" xr:uid="{00000000-0005-0000-0000-0000261A0000}"/>
    <cellStyle name="식_평택STP_01_09_27_Pt_은행 - 원주기업도시Feasibility11_07_1_기업도시재무모델금융조건반영(11_28)_8(용지별사업성추가)_2xls_원주기업도시 data(정리2)_원주부하계산_Sales" xfId="2518" xr:uid="{00000000-0005-0000-0000-0000271A0000}"/>
    <cellStyle name="식_평택STP_01_09_27_Pt_은행 - 원주기업도시Feasibility11_07_1_기업도시재무모델금융조건반영(11_28)_8(용지별사업성추가)_2xls_원주기업도시 data(정리2)_원주부하계산_Sales_1" xfId="6543" xr:uid="{00000000-0005-0000-0000-0000281A0000}"/>
    <cellStyle name="식_평택STP_01_09_27_Pt_은행 - 원주기업도시Feasibility11_07_1_기업도시재무모델금융조건반영(11_28)_8(용지별사업성추가)_2xls_원주기업도시 data(정리2)_원주부하계산_Sales_CF" xfId="10551" xr:uid="{00000000-0005-0000-0000-0000291A0000}"/>
    <cellStyle name="식_평택STP_01_09_27_Pt_은행 - 원주기업도시Feasibility11_07_1_기업도시재무모델금융조건반영(11_28)_8(용지별사업성추가)_2xls_원주기업도시 data(정리2)_원주부하계산_Sales_Raw Data" xfId="4542" xr:uid="{00000000-0005-0000-0000-00002A1A0000}"/>
    <cellStyle name="식_평택STP_01_09_27_Pt_은행 - 원주기업도시Feasibility11_07_1_기업도시재무모델금융조건반영(11_28)_8(용지별사업성추가)_2xls_원주기업도시 data(정리2)_원주부하계산_Sales_Sales" xfId="6545" xr:uid="{00000000-0005-0000-0000-00002B1A0000}"/>
    <cellStyle name="식_평택STP_01_09_27_Pt_은행 - 원주기업도시Feasibility11_07_1_기업도시재무모델금융조건반영(11_28)_8(용지별사업성추가)_2xls_원주기업도시 data(정리2)_원주부하계산_Sales_Sensitivity" xfId="8548" xr:uid="{00000000-0005-0000-0000-00002C1A0000}"/>
    <cellStyle name="식_평택STP_01_09_27_Pt_은행 - 원주기업도시Feasibility11_07_1_기업도시재무모델금융조건반영(11_28)_8(용지별사업성추가)_2xls_원주기업도시 data(정리2)_원주부하계산_Sensitivity" xfId="8546" xr:uid="{00000000-0005-0000-0000-00002D1A0000}"/>
    <cellStyle name="식_평택STP_01_09_27_Pt_은행 - 원주기업도시Feasibility11_07_1_기업도시재무모델금융조건반영(11_28)_8(용지별사업성추가)_2xls_원주부하계산" xfId="2519" xr:uid="{00000000-0005-0000-0000-00002E1A0000}"/>
    <cellStyle name="식_평택STP_01_09_27_Pt_은행 - 원주기업도시Feasibility11_07_1_기업도시재무모델금융조건반영(11_28)_8(용지별사업성추가)_2xls_원주부하계산_CF" xfId="10552" xr:uid="{00000000-0005-0000-0000-00002F1A0000}"/>
    <cellStyle name="식_평택STP_01_09_27_Pt_은행 - 원주기업도시Feasibility11_07_1_기업도시재무모델금융조건반영(11_28)_8(용지별사업성추가)_2xls_원주부하계산_Raw Data" xfId="2520" xr:uid="{00000000-0005-0000-0000-0000301A0000}"/>
    <cellStyle name="식_평택STP_01_09_27_Pt_은행 - 원주기업도시Feasibility11_07_1_기업도시재무모델금융조건반영(11_28)_8(용지별사업성추가)_2xls_원주부하계산_Raw Data_1" xfId="4543" xr:uid="{00000000-0005-0000-0000-0000311A0000}"/>
    <cellStyle name="식_평택STP_01_09_27_Pt_은행 - 원주기업도시Feasibility11_07_1_기업도시재무모델금융조건반영(11_28)_8(용지별사업성추가)_2xls_원주부하계산_Raw Data_CF" xfId="10553" xr:uid="{00000000-0005-0000-0000-0000321A0000}"/>
    <cellStyle name="식_평택STP_01_09_27_Pt_은행 - 원주기업도시Feasibility11_07_1_기업도시재무모델금융조건반영(11_28)_8(용지별사업성추가)_2xls_원주부하계산_Raw Data_Raw Data" xfId="4544" xr:uid="{00000000-0005-0000-0000-0000331A0000}"/>
    <cellStyle name="식_평택STP_01_09_27_Pt_은행 - 원주기업도시Feasibility11_07_1_기업도시재무모델금융조건반영(11_28)_8(용지별사업성추가)_2xls_원주부하계산_Raw Data_Sales" xfId="6547" xr:uid="{00000000-0005-0000-0000-0000341A0000}"/>
    <cellStyle name="식_평택STP_01_09_27_Pt_은행 - 원주기업도시Feasibility11_07_1_기업도시재무모델금융조건반영(11_28)_8(용지별사업성추가)_2xls_원주부하계산_Raw Data_Sensitivity" xfId="8550" xr:uid="{00000000-0005-0000-0000-0000351A0000}"/>
    <cellStyle name="식_평택STP_01_09_27_Pt_은행 - 원주기업도시Feasibility11_07_1_기업도시재무모델금융조건반영(11_28)_8(용지별사업성추가)_2xls_원주부하계산_Sales" xfId="2521" xr:uid="{00000000-0005-0000-0000-0000361A0000}"/>
    <cellStyle name="식_평택STP_01_09_27_Pt_은행 - 원주기업도시Feasibility11_07_1_기업도시재무모델금융조건반영(11_28)_8(용지별사업성추가)_2xls_원주부하계산_Sales_1" xfId="6546" xr:uid="{00000000-0005-0000-0000-0000371A0000}"/>
    <cellStyle name="식_평택STP_01_09_27_Pt_은행 - 원주기업도시Feasibility11_07_1_기업도시재무모델금융조건반영(11_28)_8(용지별사업성추가)_2xls_원주부하계산_Sales_CF" xfId="10554" xr:uid="{00000000-0005-0000-0000-0000381A0000}"/>
    <cellStyle name="식_평택STP_01_09_27_Pt_은행 - 원주기업도시Feasibility11_07_1_기업도시재무모델금융조건반영(11_28)_8(용지별사업성추가)_2xls_원주부하계산_Sales_Raw Data" xfId="4545" xr:uid="{00000000-0005-0000-0000-0000391A0000}"/>
    <cellStyle name="식_평택STP_01_09_27_Pt_은행 - 원주기업도시Feasibility11_07_1_기업도시재무모델금융조건반영(11_28)_8(용지별사업성추가)_2xls_원주부하계산_Sales_Sales" xfId="6548" xr:uid="{00000000-0005-0000-0000-00003A1A0000}"/>
    <cellStyle name="식_평택STP_01_09_27_Pt_은행 - 원주기업도시Feasibility11_07_1_기업도시재무모델금융조건반영(11_28)_8(용지별사업성추가)_2xls_원주부하계산_Sales_Sensitivity" xfId="8551" xr:uid="{00000000-0005-0000-0000-00003B1A0000}"/>
    <cellStyle name="식_평택STP_01_09_27_Pt_은행 - 원주기업도시Feasibility11_07_1_기업도시재무모델금융조건반영(11_28)_8(용지별사업성추가)_2xls_원주부하계산_Sensitivity" xfId="8549" xr:uid="{00000000-0005-0000-0000-00003C1A0000}"/>
    <cellStyle name="식_평택STP_01_09_27_Pt_은행 - 원주기업도시Feasibility11_07_1_기업도시재무모델금융조건반영(11_28)_8xls" xfId="2522" xr:uid="{00000000-0005-0000-0000-00003D1A0000}"/>
    <cellStyle name="식_평택STP_01_09_27_Pt_은행 - 원주기업도시Feasibility11_07_1_기업도시재무모델금융조건반영(11_28)_8xls_CF" xfId="10555" xr:uid="{00000000-0005-0000-0000-00003E1A0000}"/>
    <cellStyle name="식_평택STP_01_09_27_Pt_은행 - 원주기업도시Feasibility11_07_1_기업도시재무모델금융조건반영(11_28)_8xls_Raw Data" xfId="2523" xr:uid="{00000000-0005-0000-0000-00003F1A0000}"/>
    <cellStyle name="식_평택STP_01_09_27_Pt_은행 - 원주기업도시Feasibility11_07_1_기업도시재무모델금융조건반영(11_28)_8xls_Raw Data_1" xfId="4546" xr:uid="{00000000-0005-0000-0000-0000401A0000}"/>
    <cellStyle name="식_평택STP_01_09_27_Pt_은행 - 원주기업도시Feasibility11_07_1_기업도시재무모델금융조건반영(11_28)_8xls_Raw Data_CF" xfId="10556" xr:uid="{00000000-0005-0000-0000-0000411A0000}"/>
    <cellStyle name="식_평택STP_01_09_27_Pt_은행 - 원주기업도시Feasibility11_07_1_기업도시재무모델금융조건반영(11_28)_8xls_Raw Data_Raw Data" xfId="4547" xr:uid="{00000000-0005-0000-0000-0000421A0000}"/>
    <cellStyle name="식_평택STP_01_09_27_Pt_은행 - 원주기업도시Feasibility11_07_1_기업도시재무모델금융조건반영(11_28)_8xls_Raw Data_Sales" xfId="6550" xr:uid="{00000000-0005-0000-0000-0000431A0000}"/>
    <cellStyle name="식_평택STP_01_09_27_Pt_은행 - 원주기업도시Feasibility11_07_1_기업도시재무모델금융조건반영(11_28)_8xls_Raw Data_Sensitivity" xfId="8553" xr:uid="{00000000-0005-0000-0000-0000441A0000}"/>
    <cellStyle name="식_평택STP_01_09_27_Pt_은행 - 원주기업도시Feasibility11_07_1_기업도시재무모델금융조건반영(11_28)_8xls_Sales" xfId="2524" xr:uid="{00000000-0005-0000-0000-0000451A0000}"/>
    <cellStyle name="식_평택STP_01_09_27_Pt_은행 - 원주기업도시Feasibility11_07_1_기업도시재무모델금융조건반영(11_28)_8xls_Sales_1" xfId="6549" xr:uid="{00000000-0005-0000-0000-0000461A0000}"/>
    <cellStyle name="식_평택STP_01_09_27_Pt_은행 - 원주기업도시Feasibility11_07_1_기업도시재무모델금융조건반영(11_28)_8xls_Sales_CF" xfId="10557" xr:uid="{00000000-0005-0000-0000-0000471A0000}"/>
    <cellStyle name="식_평택STP_01_09_27_Pt_은행 - 원주기업도시Feasibility11_07_1_기업도시재무모델금융조건반영(11_28)_8xls_Sales_Raw Data" xfId="4548" xr:uid="{00000000-0005-0000-0000-0000481A0000}"/>
    <cellStyle name="식_평택STP_01_09_27_Pt_은행 - 원주기업도시Feasibility11_07_1_기업도시재무모델금융조건반영(11_28)_8xls_Sales_Sales" xfId="6551" xr:uid="{00000000-0005-0000-0000-0000491A0000}"/>
    <cellStyle name="식_평택STP_01_09_27_Pt_은행 - 원주기업도시Feasibility11_07_1_기업도시재무모델금융조건반영(11_28)_8xls_Sales_Sensitivity" xfId="8554" xr:uid="{00000000-0005-0000-0000-00004A1A0000}"/>
    <cellStyle name="식_평택STP_01_09_27_Pt_은행 - 원주기업도시Feasibility11_07_1_기업도시재무모델금융조건반영(11_28)_8xls_Sensitivity" xfId="8552" xr:uid="{00000000-0005-0000-0000-00004B1A0000}"/>
    <cellStyle name="식_평택STP_01_09_27_Pt_은행 - 원주기업도시Feasibility11_07_1_기업도시재무모델금융조건반영(11_28)_8xls_원주기업도시 data(정리2)" xfId="2525" xr:uid="{00000000-0005-0000-0000-00004C1A0000}"/>
    <cellStyle name="식_평택STP_01_09_27_Pt_은행 - 원주기업도시Feasibility11_07_1_기업도시재무모델금융조건반영(11_28)_8xls_원주기업도시 data(정리2)_CF" xfId="10558" xr:uid="{00000000-0005-0000-0000-00004D1A0000}"/>
    <cellStyle name="식_평택STP_01_09_27_Pt_은행 - 원주기업도시Feasibility11_07_1_기업도시재무모델금융조건반영(11_28)_8xls_원주기업도시 data(정리2)_Raw Data" xfId="2526" xr:uid="{00000000-0005-0000-0000-00004E1A0000}"/>
    <cellStyle name="식_평택STP_01_09_27_Pt_은행 - 원주기업도시Feasibility11_07_1_기업도시재무모델금융조건반영(11_28)_8xls_원주기업도시 data(정리2)_Raw Data_1" xfId="4549" xr:uid="{00000000-0005-0000-0000-00004F1A0000}"/>
    <cellStyle name="식_평택STP_01_09_27_Pt_은행 - 원주기업도시Feasibility11_07_1_기업도시재무모델금융조건반영(11_28)_8xls_원주기업도시 data(정리2)_Raw Data_CF" xfId="10559" xr:uid="{00000000-0005-0000-0000-0000501A0000}"/>
    <cellStyle name="식_평택STP_01_09_27_Pt_은행 - 원주기업도시Feasibility11_07_1_기업도시재무모델금융조건반영(11_28)_8xls_원주기업도시 data(정리2)_Raw Data_Raw Data" xfId="4550" xr:uid="{00000000-0005-0000-0000-0000511A0000}"/>
    <cellStyle name="식_평택STP_01_09_27_Pt_은행 - 원주기업도시Feasibility11_07_1_기업도시재무모델금융조건반영(11_28)_8xls_원주기업도시 data(정리2)_Raw Data_Sales" xfId="6553" xr:uid="{00000000-0005-0000-0000-0000521A0000}"/>
    <cellStyle name="식_평택STP_01_09_27_Pt_은행 - 원주기업도시Feasibility11_07_1_기업도시재무모델금융조건반영(11_28)_8xls_원주기업도시 data(정리2)_Raw Data_Sensitivity" xfId="8556" xr:uid="{00000000-0005-0000-0000-0000531A0000}"/>
    <cellStyle name="식_평택STP_01_09_27_Pt_은행 - 원주기업도시Feasibility11_07_1_기업도시재무모델금융조건반영(11_28)_8xls_원주기업도시 data(정리2)_Sales" xfId="2527" xr:uid="{00000000-0005-0000-0000-0000541A0000}"/>
    <cellStyle name="식_평택STP_01_09_27_Pt_은행 - 원주기업도시Feasibility11_07_1_기업도시재무모델금융조건반영(11_28)_8xls_원주기업도시 data(정리2)_Sales_1" xfId="6552" xr:uid="{00000000-0005-0000-0000-0000551A0000}"/>
    <cellStyle name="식_평택STP_01_09_27_Pt_은행 - 원주기업도시Feasibility11_07_1_기업도시재무모델금융조건반영(11_28)_8xls_원주기업도시 data(정리2)_Sales_CF" xfId="10560" xr:uid="{00000000-0005-0000-0000-0000561A0000}"/>
    <cellStyle name="식_평택STP_01_09_27_Pt_은행 - 원주기업도시Feasibility11_07_1_기업도시재무모델금융조건반영(11_28)_8xls_원주기업도시 data(정리2)_Sales_Raw Data" xfId="4551" xr:uid="{00000000-0005-0000-0000-0000571A0000}"/>
    <cellStyle name="식_평택STP_01_09_27_Pt_은행 - 원주기업도시Feasibility11_07_1_기업도시재무모델금융조건반영(11_28)_8xls_원주기업도시 data(정리2)_Sales_Sales" xfId="6554" xr:uid="{00000000-0005-0000-0000-0000581A0000}"/>
    <cellStyle name="식_평택STP_01_09_27_Pt_은행 - 원주기업도시Feasibility11_07_1_기업도시재무모델금융조건반영(11_28)_8xls_원주기업도시 data(정리2)_Sales_Sensitivity" xfId="8557" xr:uid="{00000000-0005-0000-0000-0000591A0000}"/>
    <cellStyle name="식_평택STP_01_09_27_Pt_은행 - 원주기업도시Feasibility11_07_1_기업도시재무모델금융조건반영(11_28)_8xls_원주기업도시 data(정리2)_Sensitivity" xfId="8555" xr:uid="{00000000-0005-0000-0000-00005A1A0000}"/>
    <cellStyle name="식_평택STP_01_09_27_Pt_은행 - 원주기업도시Feasibility11_07_1_기업도시재무모델금융조건반영(11_28)_8xls_원주기업도시 data(정리2)_원주부하계산" xfId="2528" xr:uid="{00000000-0005-0000-0000-00005B1A0000}"/>
    <cellStyle name="식_평택STP_01_09_27_Pt_은행 - 원주기업도시Feasibility11_07_1_기업도시재무모델금융조건반영(11_28)_8xls_원주기업도시 data(정리2)_원주부하계산_CF" xfId="10561" xr:uid="{00000000-0005-0000-0000-00005C1A0000}"/>
    <cellStyle name="식_평택STP_01_09_27_Pt_은행 - 원주기업도시Feasibility11_07_1_기업도시재무모델금융조건반영(11_28)_8xls_원주기업도시 data(정리2)_원주부하계산_Raw Data" xfId="2529" xr:uid="{00000000-0005-0000-0000-00005D1A0000}"/>
    <cellStyle name="식_평택STP_01_09_27_Pt_은행 - 원주기업도시Feasibility11_07_1_기업도시재무모델금융조건반영(11_28)_8xls_원주기업도시 data(정리2)_원주부하계산_Raw Data_1" xfId="4552" xr:uid="{00000000-0005-0000-0000-00005E1A0000}"/>
    <cellStyle name="식_평택STP_01_09_27_Pt_은행 - 원주기업도시Feasibility11_07_1_기업도시재무모델금융조건반영(11_28)_8xls_원주기업도시 data(정리2)_원주부하계산_Raw Data_CF" xfId="10562" xr:uid="{00000000-0005-0000-0000-00005F1A0000}"/>
    <cellStyle name="식_평택STP_01_09_27_Pt_은행 - 원주기업도시Feasibility11_07_1_기업도시재무모델금융조건반영(11_28)_8xls_원주기업도시 data(정리2)_원주부하계산_Raw Data_Raw Data" xfId="4553" xr:uid="{00000000-0005-0000-0000-0000601A0000}"/>
    <cellStyle name="식_평택STP_01_09_27_Pt_은행 - 원주기업도시Feasibility11_07_1_기업도시재무모델금융조건반영(11_28)_8xls_원주기업도시 data(정리2)_원주부하계산_Raw Data_Sales" xfId="6556" xr:uid="{00000000-0005-0000-0000-0000611A0000}"/>
    <cellStyle name="식_평택STP_01_09_27_Pt_은행 - 원주기업도시Feasibility11_07_1_기업도시재무모델금융조건반영(11_28)_8xls_원주기업도시 data(정리2)_원주부하계산_Raw Data_Sensitivity" xfId="8559" xr:uid="{00000000-0005-0000-0000-0000621A0000}"/>
    <cellStyle name="식_평택STP_01_09_27_Pt_은행 - 원주기업도시Feasibility11_07_1_기업도시재무모델금융조건반영(11_28)_8xls_원주기업도시 data(정리2)_원주부하계산_Sales" xfId="2530" xr:uid="{00000000-0005-0000-0000-0000631A0000}"/>
    <cellStyle name="식_평택STP_01_09_27_Pt_은행 - 원주기업도시Feasibility11_07_1_기업도시재무모델금융조건반영(11_28)_8xls_원주기업도시 data(정리2)_원주부하계산_Sales_1" xfId="6555" xr:uid="{00000000-0005-0000-0000-0000641A0000}"/>
    <cellStyle name="식_평택STP_01_09_27_Pt_은행 - 원주기업도시Feasibility11_07_1_기업도시재무모델금융조건반영(11_28)_8xls_원주기업도시 data(정리2)_원주부하계산_Sales_CF" xfId="10563" xr:uid="{00000000-0005-0000-0000-0000651A0000}"/>
    <cellStyle name="식_평택STP_01_09_27_Pt_은행 - 원주기업도시Feasibility11_07_1_기업도시재무모델금융조건반영(11_28)_8xls_원주기업도시 data(정리2)_원주부하계산_Sales_Raw Data" xfId="4554" xr:uid="{00000000-0005-0000-0000-0000661A0000}"/>
    <cellStyle name="식_평택STP_01_09_27_Pt_은행 - 원주기업도시Feasibility11_07_1_기업도시재무모델금융조건반영(11_28)_8xls_원주기업도시 data(정리2)_원주부하계산_Sales_Sales" xfId="6557" xr:uid="{00000000-0005-0000-0000-0000671A0000}"/>
    <cellStyle name="식_평택STP_01_09_27_Pt_은행 - 원주기업도시Feasibility11_07_1_기업도시재무모델금융조건반영(11_28)_8xls_원주기업도시 data(정리2)_원주부하계산_Sales_Sensitivity" xfId="8560" xr:uid="{00000000-0005-0000-0000-0000681A0000}"/>
    <cellStyle name="식_평택STP_01_09_27_Pt_은행 - 원주기업도시Feasibility11_07_1_기업도시재무모델금융조건반영(11_28)_8xls_원주기업도시 data(정리2)_원주부하계산_Sensitivity" xfId="8558" xr:uid="{00000000-0005-0000-0000-0000691A0000}"/>
    <cellStyle name="식_평택STP_01_09_27_Pt_은행 - 원주기업도시Feasibility11_07_1_기업도시재무모델금융조건반영(11_28)_8xls_원주부하계산" xfId="2531" xr:uid="{00000000-0005-0000-0000-00006A1A0000}"/>
    <cellStyle name="식_평택STP_01_09_27_Pt_은행 - 원주기업도시Feasibility11_07_1_기업도시재무모델금융조건반영(11_28)_8xls_원주부하계산_CF" xfId="10564" xr:uid="{00000000-0005-0000-0000-00006B1A0000}"/>
    <cellStyle name="식_평택STP_01_09_27_Pt_은행 - 원주기업도시Feasibility11_07_1_기업도시재무모델금융조건반영(11_28)_8xls_원주부하계산_Raw Data" xfId="2532" xr:uid="{00000000-0005-0000-0000-00006C1A0000}"/>
    <cellStyle name="식_평택STP_01_09_27_Pt_은행 - 원주기업도시Feasibility11_07_1_기업도시재무모델금융조건반영(11_28)_8xls_원주부하계산_Raw Data_1" xfId="4555" xr:uid="{00000000-0005-0000-0000-00006D1A0000}"/>
    <cellStyle name="식_평택STP_01_09_27_Pt_은행 - 원주기업도시Feasibility11_07_1_기업도시재무모델금융조건반영(11_28)_8xls_원주부하계산_Raw Data_CF" xfId="10565" xr:uid="{00000000-0005-0000-0000-00006E1A0000}"/>
    <cellStyle name="식_평택STP_01_09_27_Pt_은행 - 원주기업도시Feasibility11_07_1_기업도시재무모델금융조건반영(11_28)_8xls_원주부하계산_Raw Data_Raw Data" xfId="4556" xr:uid="{00000000-0005-0000-0000-00006F1A0000}"/>
    <cellStyle name="식_평택STP_01_09_27_Pt_은행 - 원주기업도시Feasibility11_07_1_기업도시재무모델금융조건반영(11_28)_8xls_원주부하계산_Raw Data_Sales" xfId="6559" xr:uid="{00000000-0005-0000-0000-0000701A0000}"/>
    <cellStyle name="식_평택STP_01_09_27_Pt_은행 - 원주기업도시Feasibility11_07_1_기업도시재무모델금융조건반영(11_28)_8xls_원주부하계산_Raw Data_Sensitivity" xfId="8562" xr:uid="{00000000-0005-0000-0000-0000711A0000}"/>
    <cellStyle name="식_평택STP_01_09_27_Pt_은행 - 원주기업도시Feasibility11_07_1_기업도시재무모델금융조건반영(11_28)_8xls_원주부하계산_Sales" xfId="2533" xr:uid="{00000000-0005-0000-0000-0000721A0000}"/>
    <cellStyle name="식_평택STP_01_09_27_Pt_은행 - 원주기업도시Feasibility11_07_1_기업도시재무모델금융조건반영(11_28)_8xls_원주부하계산_Sales_1" xfId="6558" xr:uid="{00000000-0005-0000-0000-0000731A0000}"/>
    <cellStyle name="식_평택STP_01_09_27_Pt_은행 - 원주기업도시Feasibility11_07_1_기업도시재무모델금융조건반영(11_28)_8xls_원주부하계산_Sales_CF" xfId="10566" xr:uid="{00000000-0005-0000-0000-0000741A0000}"/>
    <cellStyle name="식_평택STP_01_09_27_Pt_은행 - 원주기업도시Feasibility11_07_1_기업도시재무모델금융조건반영(11_28)_8xls_원주부하계산_Sales_Raw Data" xfId="4557" xr:uid="{00000000-0005-0000-0000-0000751A0000}"/>
    <cellStyle name="식_평택STP_01_09_27_Pt_은행 - 원주기업도시Feasibility11_07_1_기업도시재무모델금융조건반영(11_28)_8xls_원주부하계산_Sales_Sales" xfId="6560" xr:uid="{00000000-0005-0000-0000-0000761A0000}"/>
    <cellStyle name="식_평택STP_01_09_27_Pt_은행 - 원주기업도시Feasibility11_07_1_기업도시재무모델금융조건반영(11_28)_8xls_원주부하계산_Sales_Sensitivity" xfId="8563" xr:uid="{00000000-0005-0000-0000-0000771A0000}"/>
    <cellStyle name="식_평택STP_01_09_27_Pt_은행 - 원주기업도시Feasibility11_07_1_기업도시재무모델금융조건반영(11_28)_8xls_원주부하계산_Sensitivity" xfId="8561" xr:uid="{00000000-0005-0000-0000-0000781A0000}"/>
    <cellStyle name="식_평택STP_01_09_27_Pt_은행 - 원주기업도시Feasibility11_07_1_기업도시재무모델예비비추가(11_14)" xfId="2534" xr:uid="{00000000-0005-0000-0000-0000791A0000}"/>
    <cellStyle name="식_평택STP_01_09_27_Pt_은행 - 원주기업도시Feasibility11_07_1_기업도시재무모델예비비추가(11_14)_CF" xfId="10567" xr:uid="{00000000-0005-0000-0000-00007A1A0000}"/>
    <cellStyle name="식_평택STP_01_09_27_Pt_은행 - 원주기업도시Feasibility11_07_1_기업도시재무모델예비비추가(11_14)_Raw Data" xfId="2535" xr:uid="{00000000-0005-0000-0000-00007B1A0000}"/>
    <cellStyle name="식_평택STP_01_09_27_Pt_은행 - 원주기업도시Feasibility11_07_1_기업도시재무모델예비비추가(11_14)_Raw Data_1" xfId="4558" xr:uid="{00000000-0005-0000-0000-00007C1A0000}"/>
    <cellStyle name="식_평택STP_01_09_27_Pt_은행 - 원주기업도시Feasibility11_07_1_기업도시재무모델예비비추가(11_14)_Raw Data_CF" xfId="10568" xr:uid="{00000000-0005-0000-0000-00007D1A0000}"/>
    <cellStyle name="식_평택STP_01_09_27_Pt_은행 - 원주기업도시Feasibility11_07_1_기업도시재무모델예비비추가(11_14)_Raw Data_Raw Data" xfId="4559" xr:uid="{00000000-0005-0000-0000-00007E1A0000}"/>
    <cellStyle name="식_평택STP_01_09_27_Pt_은행 - 원주기업도시Feasibility11_07_1_기업도시재무모델예비비추가(11_14)_Raw Data_Sales" xfId="6562" xr:uid="{00000000-0005-0000-0000-00007F1A0000}"/>
    <cellStyle name="식_평택STP_01_09_27_Pt_은행 - 원주기업도시Feasibility11_07_1_기업도시재무모델예비비추가(11_14)_Raw Data_Sensitivity" xfId="8565" xr:uid="{00000000-0005-0000-0000-0000801A0000}"/>
    <cellStyle name="식_평택STP_01_09_27_Pt_은행 - 원주기업도시Feasibility11_07_1_기업도시재무모델예비비추가(11_14)_Sales" xfId="2536" xr:uid="{00000000-0005-0000-0000-0000811A0000}"/>
    <cellStyle name="식_평택STP_01_09_27_Pt_은행 - 원주기업도시Feasibility11_07_1_기업도시재무모델예비비추가(11_14)_Sales_1" xfId="6561" xr:uid="{00000000-0005-0000-0000-0000821A0000}"/>
    <cellStyle name="식_평택STP_01_09_27_Pt_은행 - 원주기업도시Feasibility11_07_1_기업도시재무모델예비비추가(11_14)_Sales_CF" xfId="10569" xr:uid="{00000000-0005-0000-0000-0000831A0000}"/>
    <cellStyle name="식_평택STP_01_09_27_Pt_은행 - 원주기업도시Feasibility11_07_1_기업도시재무모델예비비추가(11_14)_Sales_Raw Data" xfId="4560" xr:uid="{00000000-0005-0000-0000-0000841A0000}"/>
    <cellStyle name="식_평택STP_01_09_27_Pt_은행 - 원주기업도시Feasibility11_07_1_기업도시재무모델예비비추가(11_14)_Sales_Sales" xfId="6563" xr:uid="{00000000-0005-0000-0000-0000851A0000}"/>
    <cellStyle name="식_평택STP_01_09_27_Pt_은행 - 원주기업도시Feasibility11_07_1_기업도시재무모델예비비추가(11_14)_Sales_Sensitivity" xfId="8566" xr:uid="{00000000-0005-0000-0000-0000861A0000}"/>
    <cellStyle name="식_평택STP_01_09_27_Pt_은행 - 원주기업도시Feasibility11_07_1_기업도시재무모델예비비추가(11_14)_Sensitivity" xfId="8564" xr:uid="{00000000-0005-0000-0000-0000871A0000}"/>
    <cellStyle name="식_평택STP_01_09_27_Pt_은행 - 원주기업도시Feasibility11_07_1_기업도시재무모델예비비추가(11_14)_원주기업도시 data(정리2)" xfId="2537" xr:uid="{00000000-0005-0000-0000-0000881A0000}"/>
    <cellStyle name="식_평택STP_01_09_27_Pt_은행 - 원주기업도시Feasibility11_07_1_기업도시재무모델예비비추가(11_14)_원주기업도시 data(정리2)_CF" xfId="10570" xr:uid="{00000000-0005-0000-0000-0000891A0000}"/>
    <cellStyle name="식_평택STP_01_09_27_Pt_은행 - 원주기업도시Feasibility11_07_1_기업도시재무모델예비비추가(11_14)_원주기업도시 data(정리2)_Raw Data" xfId="2538" xr:uid="{00000000-0005-0000-0000-00008A1A0000}"/>
    <cellStyle name="식_평택STP_01_09_27_Pt_은행 - 원주기업도시Feasibility11_07_1_기업도시재무모델예비비추가(11_14)_원주기업도시 data(정리2)_Raw Data_1" xfId="4561" xr:uid="{00000000-0005-0000-0000-00008B1A0000}"/>
    <cellStyle name="식_평택STP_01_09_27_Pt_은행 - 원주기업도시Feasibility11_07_1_기업도시재무모델예비비추가(11_14)_원주기업도시 data(정리2)_Raw Data_CF" xfId="10571" xr:uid="{00000000-0005-0000-0000-00008C1A0000}"/>
    <cellStyle name="식_평택STP_01_09_27_Pt_은행 - 원주기업도시Feasibility11_07_1_기업도시재무모델예비비추가(11_14)_원주기업도시 data(정리2)_Raw Data_Raw Data" xfId="4562" xr:uid="{00000000-0005-0000-0000-00008D1A0000}"/>
    <cellStyle name="식_평택STP_01_09_27_Pt_은행 - 원주기업도시Feasibility11_07_1_기업도시재무모델예비비추가(11_14)_원주기업도시 data(정리2)_Raw Data_Sales" xfId="6565" xr:uid="{00000000-0005-0000-0000-00008E1A0000}"/>
    <cellStyle name="식_평택STP_01_09_27_Pt_은행 - 원주기업도시Feasibility11_07_1_기업도시재무모델예비비추가(11_14)_원주기업도시 data(정리2)_Raw Data_Sensitivity" xfId="8568" xr:uid="{00000000-0005-0000-0000-00008F1A0000}"/>
    <cellStyle name="식_평택STP_01_09_27_Pt_은행 - 원주기업도시Feasibility11_07_1_기업도시재무모델예비비추가(11_14)_원주기업도시 data(정리2)_Sales" xfId="2539" xr:uid="{00000000-0005-0000-0000-0000901A0000}"/>
    <cellStyle name="식_평택STP_01_09_27_Pt_은행 - 원주기업도시Feasibility11_07_1_기업도시재무모델예비비추가(11_14)_원주기업도시 data(정리2)_Sales_1" xfId="6564" xr:uid="{00000000-0005-0000-0000-0000911A0000}"/>
    <cellStyle name="식_평택STP_01_09_27_Pt_은행 - 원주기업도시Feasibility11_07_1_기업도시재무모델예비비추가(11_14)_원주기업도시 data(정리2)_Sales_CF" xfId="10572" xr:uid="{00000000-0005-0000-0000-0000921A0000}"/>
    <cellStyle name="식_평택STP_01_09_27_Pt_은행 - 원주기업도시Feasibility11_07_1_기업도시재무모델예비비추가(11_14)_원주기업도시 data(정리2)_Sales_Raw Data" xfId="4563" xr:uid="{00000000-0005-0000-0000-0000931A0000}"/>
    <cellStyle name="식_평택STP_01_09_27_Pt_은행 - 원주기업도시Feasibility11_07_1_기업도시재무모델예비비추가(11_14)_원주기업도시 data(정리2)_Sales_Sales" xfId="6566" xr:uid="{00000000-0005-0000-0000-0000941A0000}"/>
    <cellStyle name="식_평택STP_01_09_27_Pt_은행 - 원주기업도시Feasibility11_07_1_기업도시재무모델예비비추가(11_14)_원주기업도시 data(정리2)_Sales_Sensitivity" xfId="8569" xr:uid="{00000000-0005-0000-0000-0000951A0000}"/>
    <cellStyle name="식_평택STP_01_09_27_Pt_은행 - 원주기업도시Feasibility11_07_1_기업도시재무모델예비비추가(11_14)_원주기업도시 data(정리2)_Sensitivity" xfId="8567" xr:uid="{00000000-0005-0000-0000-0000961A0000}"/>
    <cellStyle name="식_평택STP_01_09_27_Pt_은행 - 원주기업도시Feasibility11_07_1_기업도시재무모델예비비추가(11_14)_원주기업도시 data(정리2)_원주부하계산" xfId="2540" xr:uid="{00000000-0005-0000-0000-0000971A0000}"/>
    <cellStyle name="식_평택STP_01_09_27_Pt_은행 - 원주기업도시Feasibility11_07_1_기업도시재무모델예비비추가(11_14)_원주기업도시 data(정리2)_원주부하계산_CF" xfId="10573" xr:uid="{00000000-0005-0000-0000-0000981A0000}"/>
    <cellStyle name="식_평택STP_01_09_27_Pt_은행 - 원주기업도시Feasibility11_07_1_기업도시재무모델예비비추가(11_14)_원주기업도시 data(정리2)_원주부하계산_Raw Data" xfId="2541" xr:uid="{00000000-0005-0000-0000-0000991A0000}"/>
    <cellStyle name="식_평택STP_01_09_27_Pt_은행 - 원주기업도시Feasibility11_07_1_기업도시재무모델예비비추가(11_14)_원주기업도시 data(정리2)_원주부하계산_Raw Data_1" xfId="4564" xr:uid="{00000000-0005-0000-0000-00009A1A0000}"/>
    <cellStyle name="식_평택STP_01_09_27_Pt_은행 - 원주기업도시Feasibility11_07_1_기업도시재무모델예비비추가(11_14)_원주기업도시 data(정리2)_원주부하계산_Raw Data_CF" xfId="10574" xr:uid="{00000000-0005-0000-0000-00009B1A0000}"/>
    <cellStyle name="식_평택STP_01_09_27_Pt_은행 - 원주기업도시Feasibility11_07_1_기업도시재무모델예비비추가(11_14)_원주기업도시 data(정리2)_원주부하계산_Raw Data_Raw Data" xfId="4565" xr:uid="{00000000-0005-0000-0000-00009C1A0000}"/>
    <cellStyle name="식_평택STP_01_09_27_Pt_은행 - 원주기업도시Feasibility11_07_1_기업도시재무모델예비비추가(11_14)_원주기업도시 data(정리2)_원주부하계산_Raw Data_Sales" xfId="6568" xr:uid="{00000000-0005-0000-0000-00009D1A0000}"/>
    <cellStyle name="식_평택STP_01_09_27_Pt_은행 - 원주기업도시Feasibility11_07_1_기업도시재무모델예비비추가(11_14)_원주기업도시 data(정리2)_원주부하계산_Raw Data_Sensitivity" xfId="8571" xr:uid="{00000000-0005-0000-0000-00009E1A0000}"/>
    <cellStyle name="식_평택STP_01_09_27_Pt_은행 - 원주기업도시Feasibility11_07_1_기업도시재무모델예비비추가(11_14)_원주기업도시 data(정리2)_원주부하계산_Sales" xfId="2542" xr:uid="{00000000-0005-0000-0000-00009F1A0000}"/>
    <cellStyle name="식_평택STP_01_09_27_Pt_은행 - 원주기업도시Feasibility11_07_1_기업도시재무모델예비비추가(11_14)_원주기업도시 data(정리2)_원주부하계산_Sales_1" xfId="6567" xr:uid="{00000000-0005-0000-0000-0000A01A0000}"/>
    <cellStyle name="식_평택STP_01_09_27_Pt_은행 - 원주기업도시Feasibility11_07_1_기업도시재무모델예비비추가(11_14)_원주기업도시 data(정리2)_원주부하계산_Sales_CF" xfId="10575" xr:uid="{00000000-0005-0000-0000-0000A11A0000}"/>
    <cellStyle name="식_평택STP_01_09_27_Pt_은행 - 원주기업도시Feasibility11_07_1_기업도시재무모델예비비추가(11_14)_원주기업도시 data(정리2)_원주부하계산_Sales_Raw Data" xfId="4566" xr:uid="{00000000-0005-0000-0000-0000A21A0000}"/>
    <cellStyle name="식_평택STP_01_09_27_Pt_은행 - 원주기업도시Feasibility11_07_1_기업도시재무모델예비비추가(11_14)_원주기업도시 data(정리2)_원주부하계산_Sales_Sales" xfId="6569" xr:uid="{00000000-0005-0000-0000-0000A31A0000}"/>
    <cellStyle name="식_평택STP_01_09_27_Pt_은행 - 원주기업도시Feasibility11_07_1_기업도시재무모델예비비추가(11_14)_원주기업도시 data(정리2)_원주부하계산_Sales_Sensitivity" xfId="8572" xr:uid="{00000000-0005-0000-0000-0000A41A0000}"/>
    <cellStyle name="식_평택STP_01_09_27_Pt_은행 - 원주기업도시Feasibility11_07_1_기업도시재무모델예비비추가(11_14)_원주기업도시 data(정리2)_원주부하계산_Sensitivity" xfId="8570" xr:uid="{00000000-0005-0000-0000-0000A51A0000}"/>
    <cellStyle name="식_평택STP_01_09_27_Pt_은행 - 원주기업도시Feasibility11_07_1_기업도시재무모델예비비추가(11_14)_원주부하계산" xfId="2543" xr:uid="{00000000-0005-0000-0000-0000A61A0000}"/>
    <cellStyle name="식_평택STP_01_09_27_Pt_은행 - 원주기업도시Feasibility11_07_1_기업도시재무모델예비비추가(11_14)_원주부하계산_CF" xfId="10576" xr:uid="{00000000-0005-0000-0000-0000A71A0000}"/>
    <cellStyle name="식_평택STP_01_09_27_Pt_은행 - 원주기업도시Feasibility11_07_1_기업도시재무모델예비비추가(11_14)_원주부하계산_Raw Data" xfId="2544" xr:uid="{00000000-0005-0000-0000-0000A81A0000}"/>
    <cellStyle name="식_평택STP_01_09_27_Pt_은행 - 원주기업도시Feasibility11_07_1_기업도시재무모델예비비추가(11_14)_원주부하계산_Raw Data_1" xfId="4567" xr:uid="{00000000-0005-0000-0000-0000A91A0000}"/>
    <cellStyle name="식_평택STP_01_09_27_Pt_은행 - 원주기업도시Feasibility11_07_1_기업도시재무모델예비비추가(11_14)_원주부하계산_Raw Data_CF" xfId="10577" xr:uid="{00000000-0005-0000-0000-0000AA1A0000}"/>
    <cellStyle name="식_평택STP_01_09_27_Pt_은행 - 원주기업도시Feasibility11_07_1_기업도시재무모델예비비추가(11_14)_원주부하계산_Raw Data_Raw Data" xfId="4568" xr:uid="{00000000-0005-0000-0000-0000AB1A0000}"/>
    <cellStyle name="식_평택STP_01_09_27_Pt_은행 - 원주기업도시Feasibility11_07_1_기업도시재무모델예비비추가(11_14)_원주부하계산_Raw Data_Sales" xfId="6571" xr:uid="{00000000-0005-0000-0000-0000AC1A0000}"/>
    <cellStyle name="식_평택STP_01_09_27_Pt_은행 - 원주기업도시Feasibility11_07_1_기업도시재무모델예비비추가(11_14)_원주부하계산_Raw Data_Sensitivity" xfId="8574" xr:uid="{00000000-0005-0000-0000-0000AD1A0000}"/>
    <cellStyle name="식_평택STP_01_09_27_Pt_은행 - 원주기업도시Feasibility11_07_1_기업도시재무모델예비비추가(11_14)_원주부하계산_Sales" xfId="2545" xr:uid="{00000000-0005-0000-0000-0000AE1A0000}"/>
    <cellStyle name="식_평택STP_01_09_27_Pt_은행 - 원주기업도시Feasibility11_07_1_기업도시재무모델예비비추가(11_14)_원주부하계산_Sales_1" xfId="6570" xr:uid="{00000000-0005-0000-0000-0000AF1A0000}"/>
    <cellStyle name="식_평택STP_01_09_27_Pt_은행 - 원주기업도시Feasibility11_07_1_기업도시재무모델예비비추가(11_14)_원주부하계산_Sales_CF" xfId="10578" xr:uid="{00000000-0005-0000-0000-0000B01A0000}"/>
    <cellStyle name="식_평택STP_01_09_27_Pt_은행 - 원주기업도시Feasibility11_07_1_기업도시재무모델예비비추가(11_14)_원주부하계산_Sales_Raw Data" xfId="4569" xr:uid="{00000000-0005-0000-0000-0000B11A0000}"/>
    <cellStyle name="식_평택STP_01_09_27_Pt_은행 - 원주기업도시Feasibility11_07_1_기업도시재무모델예비비추가(11_14)_원주부하계산_Sales_Sales" xfId="6572" xr:uid="{00000000-0005-0000-0000-0000B21A0000}"/>
    <cellStyle name="식_평택STP_01_09_27_Pt_은행 - 원주기업도시Feasibility11_07_1_기업도시재무모델예비비추가(11_14)_원주부하계산_Sales_Sensitivity" xfId="8575" xr:uid="{00000000-0005-0000-0000-0000B31A0000}"/>
    <cellStyle name="식_평택STP_01_09_27_Pt_은행 - 원주기업도시Feasibility11_07_1_기업도시재무모델예비비추가(11_14)_원주부하계산_Sensitivity" xfId="8573" xr:uid="{00000000-0005-0000-0000-0000B41A0000}"/>
    <cellStyle name="식_평택STP_01_09_27_Pt_은행 - 원주기업도시Feasibility11_07_1_기업도시토지단가조정(01_28)(1)" xfId="2546" xr:uid="{00000000-0005-0000-0000-0000B51A0000}"/>
    <cellStyle name="식_평택STP_01_09_27_Pt_은행 - 원주기업도시Feasibility11_07_1_기업도시토지단가조정(01_28)(1)_CF" xfId="10579" xr:uid="{00000000-0005-0000-0000-0000B61A0000}"/>
    <cellStyle name="식_평택STP_01_09_27_Pt_은행 - 원주기업도시Feasibility11_07_1_기업도시토지단가조정(01_28)(1)_Raw Data" xfId="2547" xr:uid="{00000000-0005-0000-0000-0000B71A0000}"/>
    <cellStyle name="식_평택STP_01_09_27_Pt_은행 - 원주기업도시Feasibility11_07_1_기업도시토지단가조정(01_28)(1)_Raw Data_1" xfId="4570" xr:uid="{00000000-0005-0000-0000-0000B81A0000}"/>
    <cellStyle name="식_평택STP_01_09_27_Pt_은행 - 원주기업도시Feasibility11_07_1_기업도시토지단가조정(01_28)(1)_Raw Data_CF" xfId="10580" xr:uid="{00000000-0005-0000-0000-0000B91A0000}"/>
    <cellStyle name="식_평택STP_01_09_27_Pt_은행 - 원주기업도시Feasibility11_07_1_기업도시토지단가조정(01_28)(1)_Raw Data_Raw Data" xfId="4571" xr:uid="{00000000-0005-0000-0000-0000BA1A0000}"/>
    <cellStyle name="식_평택STP_01_09_27_Pt_은행 - 원주기업도시Feasibility11_07_1_기업도시토지단가조정(01_28)(1)_Raw Data_Sales" xfId="6574" xr:uid="{00000000-0005-0000-0000-0000BB1A0000}"/>
    <cellStyle name="식_평택STP_01_09_27_Pt_은행 - 원주기업도시Feasibility11_07_1_기업도시토지단가조정(01_28)(1)_Raw Data_Sensitivity" xfId="8577" xr:uid="{00000000-0005-0000-0000-0000BC1A0000}"/>
    <cellStyle name="식_평택STP_01_09_27_Pt_은행 - 원주기업도시Feasibility11_07_1_기업도시토지단가조정(01_28)(1)_Sales" xfId="2548" xr:uid="{00000000-0005-0000-0000-0000BD1A0000}"/>
    <cellStyle name="식_평택STP_01_09_27_Pt_은행 - 원주기업도시Feasibility11_07_1_기업도시토지단가조정(01_28)(1)_Sales_1" xfId="6573" xr:uid="{00000000-0005-0000-0000-0000BE1A0000}"/>
    <cellStyle name="식_평택STP_01_09_27_Pt_은행 - 원주기업도시Feasibility11_07_1_기업도시토지단가조정(01_28)(1)_Sales_CF" xfId="10581" xr:uid="{00000000-0005-0000-0000-0000BF1A0000}"/>
    <cellStyle name="식_평택STP_01_09_27_Pt_은행 - 원주기업도시Feasibility11_07_1_기업도시토지단가조정(01_28)(1)_Sales_Raw Data" xfId="4572" xr:uid="{00000000-0005-0000-0000-0000C01A0000}"/>
    <cellStyle name="식_평택STP_01_09_27_Pt_은행 - 원주기업도시Feasibility11_07_1_기업도시토지단가조정(01_28)(1)_Sales_Sales" xfId="6575" xr:uid="{00000000-0005-0000-0000-0000C11A0000}"/>
    <cellStyle name="식_평택STP_01_09_27_Pt_은행 - 원주기업도시Feasibility11_07_1_기업도시토지단가조정(01_28)(1)_Sales_Sensitivity" xfId="8578" xr:uid="{00000000-0005-0000-0000-0000C21A0000}"/>
    <cellStyle name="식_평택STP_01_09_27_Pt_은행 - 원주기업도시Feasibility11_07_1_기업도시토지단가조정(01_28)(1)_Sensitivity" xfId="8576" xr:uid="{00000000-0005-0000-0000-0000C31A0000}"/>
    <cellStyle name="식_평택STP_01_09_27_Pt_은행 - 원주기업도시Feasibility11_07_1_기업도시토지단가조정(01_28)(1)_원주기업도시 data(정리2)" xfId="2549" xr:uid="{00000000-0005-0000-0000-0000C41A0000}"/>
    <cellStyle name="식_평택STP_01_09_27_Pt_은행 - 원주기업도시Feasibility11_07_1_기업도시토지단가조정(01_28)(1)_원주기업도시 data(정리2)_CF" xfId="10582" xr:uid="{00000000-0005-0000-0000-0000C51A0000}"/>
    <cellStyle name="식_평택STP_01_09_27_Pt_은행 - 원주기업도시Feasibility11_07_1_기업도시토지단가조정(01_28)(1)_원주기업도시 data(정리2)_Raw Data" xfId="2550" xr:uid="{00000000-0005-0000-0000-0000C61A0000}"/>
    <cellStyle name="식_평택STP_01_09_27_Pt_은행 - 원주기업도시Feasibility11_07_1_기업도시토지단가조정(01_28)(1)_원주기업도시 data(정리2)_Raw Data_1" xfId="4573" xr:uid="{00000000-0005-0000-0000-0000C71A0000}"/>
    <cellStyle name="식_평택STP_01_09_27_Pt_은행 - 원주기업도시Feasibility11_07_1_기업도시토지단가조정(01_28)(1)_원주기업도시 data(정리2)_Raw Data_CF" xfId="10583" xr:uid="{00000000-0005-0000-0000-0000C81A0000}"/>
    <cellStyle name="식_평택STP_01_09_27_Pt_은행 - 원주기업도시Feasibility11_07_1_기업도시토지단가조정(01_28)(1)_원주기업도시 data(정리2)_Raw Data_Raw Data" xfId="4574" xr:uid="{00000000-0005-0000-0000-0000C91A0000}"/>
    <cellStyle name="식_평택STP_01_09_27_Pt_은행 - 원주기업도시Feasibility11_07_1_기업도시토지단가조정(01_28)(1)_원주기업도시 data(정리2)_Raw Data_Sales" xfId="6577" xr:uid="{00000000-0005-0000-0000-0000CA1A0000}"/>
    <cellStyle name="식_평택STP_01_09_27_Pt_은행 - 원주기업도시Feasibility11_07_1_기업도시토지단가조정(01_28)(1)_원주기업도시 data(정리2)_Raw Data_Sensitivity" xfId="8580" xr:uid="{00000000-0005-0000-0000-0000CB1A0000}"/>
    <cellStyle name="식_평택STP_01_09_27_Pt_은행 - 원주기업도시Feasibility11_07_1_기업도시토지단가조정(01_28)(1)_원주기업도시 data(정리2)_Sales" xfId="2551" xr:uid="{00000000-0005-0000-0000-0000CC1A0000}"/>
    <cellStyle name="식_평택STP_01_09_27_Pt_은행 - 원주기업도시Feasibility11_07_1_기업도시토지단가조정(01_28)(1)_원주기업도시 data(정리2)_Sales_1" xfId="6576" xr:uid="{00000000-0005-0000-0000-0000CD1A0000}"/>
    <cellStyle name="식_평택STP_01_09_27_Pt_은행 - 원주기업도시Feasibility11_07_1_기업도시토지단가조정(01_28)(1)_원주기업도시 data(정리2)_Sales_CF" xfId="10584" xr:uid="{00000000-0005-0000-0000-0000CE1A0000}"/>
    <cellStyle name="식_평택STP_01_09_27_Pt_은행 - 원주기업도시Feasibility11_07_1_기업도시토지단가조정(01_28)(1)_원주기업도시 data(정리2)_Sales_Raw Data" xfId="4575" xr:uid="{00000000-0005-0000-0000-0000CF1A0000}"/>
    <cellStyle name="식_평택STP_01_09_27_Pt_은행 - 원주기업도시Feasibility11_07_1_기업도시토지단가조정(01_28)(1)_원주기업도시 data(정리2)_Sales_Sales" xfId="6578" xr:uid="{00000000-0005-0000-0000-0000D01A0000}"/>
    <cellStyle name="식_평택STP_01_09_27_Pt_은행 - 원주기업도시Feasibility11_07_1_기업도시토지단가조정(01_28)(1)_원주기업도시 data(정리2)_Sales_Sensitivity" xfId="8581" xr:uid="{00000000-0005-0000-0000-0000D11A0000}"/>
    <cellStyle name="식_평택STP_01_09_27_Pt_은행 - 원주기업도시Feasibility11_07_1_기업도시토지단가조정(01_28)(1)_원주기업도시 data(정리2)_Sensitivity" xfId="8579" xr:uid="{00000000-0005-0000-0000-0000D21A0000}"/>
    <cellStyle name="식_평택STP_01_09_27_Pt_은행 - 원주기업도시Feasibility11_07_1_기업도시토지단가조정(01_28)(1)_원주기업도시 data(정리2)_원주부하계산" xfId="2552" xr:uid="{00000000-0005-0000-0000-0000D31A0000}"/>
    <cellStyle name="식_평택STP_01_09_27_Pt_은행 - 원주기업도시Feasibility11_07_1_기업도시토지단가조정(01_28)(1)_원주기업도시 data(정리2)_원주부하계산_CF" xfId="10585" xr:uid="{00000000-0005-0000-0000-0000D41A0000}"/>
    <cellStyle name="식_평택STP_01_09_27_Pt_은행 - 원주기업도시Feasibility11_07_1_기업도시토지단가조정(01_28)(1)_원주기업도시 data(정리2)_원주부하계산_Raw Data" xfId="2553" xr:uid="{00000000-0005-0000-0000-0000D51A0000}"/>
    <cellStyle name="식_평택STP_01_09_27_Pt_은행 - 원주기업도시Feasibility11_07_1_기업도시토지단가조정(01_28)(1)_원주기업도시 data(정리2)_원주부하계산_Raw Data_1" xfId="4576" xr:uid="{00000000-0005-0000-0000-0000D61A0000}"/>
    <cellStyle name="식_평택STP_01_09_27_Pt_은행 - 원주기업도시Feasibility11_07_1_기업도시토지단가조정(01_28)(1)_원주기업도시 data(정리2)_원주부하계산_Raw Data_CF" xfId="10586" xr:uid="{00000000-0005-0000-0000-0000D71A0000}"/>
    <cellStyle name="식_평택STP_01_09_27_Pt_은행 - 원주기업도시Feasibility11_07_1_기업도시토지단가조정(01_28)(1)_원주기업도시 data(정리2)_원주부하계산_Raw Data_Raw Data" xfId="4577" xr:uid="{00000000-0005-0000-0000-0000D81A0000}"/>
    <cellStyle name="식_평택STP_01_09_27_Pt_은행 - 원주기업도시Feasibility11_07_1_기업도시토지단가조정(01_28)(1)_원주기업도시 data(정리2)_원주부하계산_Raw Data_Sales" xfId="6580" xr:uid="{00000000-0005-0000-0000-0000D91A0000}"/>
    <cellStyle name="식_평택STP_01_09_27_Pt_은행 - 원주기업도시Feasibility11_07_1_기업도시토지단가조정(01_28)(1)_원주기업도시 data(정리2)_원주부하계산_Raw Data_Sensitivity" xfId="8583" xr:uid="{00000000-0005-0000-0000-0000DA1A0000}"/>
    <cellStyle name="식_평택STP_01_09_27_Pt_은행 - 원주기업도시Feasibility11_07_1_기업도시토지단가조정(01_28)(1)_원주기업도시 data(정리2)_원주부하계산_Sales" xfId="2554" xr:uid="{00000000-0005-0000-0000-0000DB1A0000}"/>
    <cellStyle name="식_평택STP_01_09_27_Pt_은행 - 원주기업도시Feasibility11_07_1_기업도시토지단가조정(01_28)(1)_원주기업도시 data(정리2)_원주부하계산_Sales_1" xfId="6579" xr:uid="{00000000-0005-0000-0000-0000DC1A0000}"/>
    <cellStyle name="식_평택STP_01_09_27_Pt_은행 - 원주기업도시Feasibility11_07_1_기업도시토지단가조정(01_28)(1)_원주기업도시 data(정리2)_원주부하계산_Sales_CF" xfId="10587" xr:uid="{00000000-0005-0000-0000-0000DD1A0000}"/>
    <cellStyle name="식_평택STP_01_09_27_Pt_은행 - 원주기업도시Feasibility11_07_1_기업도시토지단가조정(01_28)(1)_원주기업도시 data(정리2)_원주부하계산_Sales_Raw Data" xfId="4578" xr:uid="{00000000-0005-0000-0000-0000DE1A0000}"/>
    <cellStyle name="식_평택STP_01_09_27_Pt_은행 - 원주기업도시Feasibility11_07_1_기업도시토지단가조정(01_28)(1)_원주기업도시 data(정리2)_원주부하계산_Sales_Sales" xfId="6581" xr:uid="{00000000-0005-0000-0000-0000DF1A0000}"/>
    <cellStyle name="식_평택STP_01_09_27_Pt_은행 - 원주기업도시Feasibility11_07_1_기업도시토지단가조정(01_28)(1)_원주기업도시 data(정리2)_원주부하계산_Sales_Sensitivity" xfId="8584" xr:uid="{00000000-0005-0000-0000-0000E01A0000}"/>
    <cellStyle name="식_평택STP_01_09_27_Pt_은행 - 원주기업도시Feasibility11_07_1_기업도시토지단가조정(01_28)(1)_원주기업도시 data(정리2)_원주부하계산_Sensitivity" xfId="8582" xr:uid="{00000000-0005-0000-0000-0000E11A0000}"/>
    <cellStyle name="식_평택STP_01_09_27_Pt_은행 - 원주기업도시Feasibility11_07_1_기업도시토지단가조정(01_28)(1)_원주부하계산" xfId="2555" xr:uid="{00000000-0005-0000-0000-0000E21A0000}"/>
    <cellStyle name="식_평택STP_01_09_27_Pt_은행 - 원주기업도시Feasibility11_07_1_기업도시토지단가조정(01_28)(1)_원주부하계산_CF" xfId="10588" xr:uid="{00000000-0005-0000-0000-0000E31A0000}"/>
    <cellStyle name="식_평택STP_01_09_27_Pt_은행 - 원주기업도시Feasibility11_07_1_기업도시토지단가조정(01_28)(1)_원주부하계산_Raw Data" xfId="2556" xr:uid="{00000000-0005-0000-0000-0000E41A0000}"/>
    <cellStyle name="식_평택STP_01_09_27_Pt_은행 - 원주기업도시Feasibility11_07_1_기업도시토지단가조정(01_28)(1)_원주부하계산_Raw Data_1" xfId="4579" xr:uid="{00000000-0005-0000-0000-0000E51A0000}"/>
    <cellStyle name="식_평택STP_01_09_27_Pt_은행 - 원주기업도시Feasibility11_07_1_기업도시토지단가조정(01_28)(1)_원주부하계산_Raw Data_CF" xfId="10589" xr:uid="{00000000-0005-0000-0000-0000E61A0000}"/>
    <cellStyle name="식_평택STP_01_09_27_Pt_은행 - 원주기업도시Feasibility11_07_1_기업도시토지단가조정(01_28)(1)_원주부하계산_Raw Data_Raw Data" xfId="4580" xr:uid="{00000000-0005-0000-0000-0000E71A0000}"/>
    <cellStyle name="식_평택STP_01_09_27_Pt_은행 - 원주기업도시Feasibility11_07_1_기업도시토지단가조정(01_28)(1)_원주부하계산_Raw Data_Sales" xfId="6583" xr:uid="{00000000-0005-0000-0000-0000E81A0000}"/>
    <cellStyle name="식_평택STP_01_09_27_Pt_은행 - 원주기업도시Feasibility11_07_1_기업도시토지단가조정(01_28)(1)_원주부하계산_Raw Data_Sensitivity" xfId="8586" xr:uid="{00000000-0005-0000-0000-0000E91A0000}"/>
    <cellStyle name="식_평택STP_01_09_27_Pt_은행 - 원주기업도시Feasibility11_07_1_기업도시토지단가조정(01_28)(1)_원주부하계산_Sales" xfId="2557" xr:uid="{00000000-0005-0000-0000-0000EA1A0000}"/>
    <cellStyle name="식_평택STP_01_09_27_Pt_은행 - 원주기업도시Feasibility11_07_1_기업도시토지단가조정(01_28)(1)_원주부하계산_Sales_1" xfId="6582" xr:uid="{00000000-0005-0000-0000-0000EB1A0000}"/>
    <cellStyle name="식_평택STP_01_09_27_Pt_은행 - 원주기업도시Feasibility11_07_1_기업도시토지단가조정(01_28)(1)_원주부하계산_Sales_CF" xfId="10590" xr:uid="{00000000-0005-0000-0000-0000EC1A0000}"/>
    <cellStyle name="식_평택STP_01_09_27_Pt_은행 - 원주기업도시Feasibility11_07_1_기업도시토지단가조정(01_28)(1)_원주부하계산_Sales_Raw Data" xfId="4581" xr:uid="{00000000-0005-0000-0000-0000ED1A0000}"/>
    <cellStyle name="식_평택STP_01_09_27_Pt_은행 - 원주기업도시Feasibility11_07_1_기업도시토지단가조정(01_28)(1)_원주부하계산_Sales_Sales" xfId="6584" xr:uid="{00000000-0005-0000-0000-0000EE1A0000}"/>
    <cellStyle name="식_평택STP_01_09_27_Pt_은행 - 원주기업도시Feasibility11_07_1_기업도시토지단가조정(01_28)(1)_원주부하계산_Sales_Sensitivity" xfId="8587" xr:uid="{00000000-0005-0000-0000-0000EF1A0000}"/>
    <cellStyle name="식_평택STP_01_09_27_Pt_은행 - 원주기업도시Feasibility11_07_1_기업도시토지단가조정(01_28)(1)_원주부하계산_Sensitivity" xfId="8585" xr:uid="{00000000-0005-0000-0000-0000F01A0000}"/>
    <cellStyle name="식_평택STP_01_09_27_Pt_은행 - 원주기업도시Feasibility11_07_1_사업성분석기초자료(070129)" xfId="2558" xr:uid="{00000000-0005-0000-0000-0000F11A0000}"/>
    <cellStyle name="식_평택STP_01_09_27_Pt_은행 - 원주기업도시Feasibility11_07_1_사업성분석기초자료(070129)_CF" xfId="10591" xr:uid="{00000000-0005-0000-0000-0000F21A0000}"/>
    <cellStyle name="식_평택STP_01_09_27_Pt_은행 - 원주기업도시Feasibility11_07_1_사업성분석기초자료(070129)_Raw Data" xfId="2559" xr:uid="{00000000-0005-0000-0000-0000F31A0000}"/>
    <cellStyle name="식_평택STP_01_09_27_Pt_은행 - 원주기업도시Feasibility11_07_1_사업성분석기초자료(070129)_Raw Data_1" xfId="4582" xr:uid="{00000000-0005-0000-0000-0000F41A0000}"/>
    <cellStyle name="식_평택STP_01_09_27_Pt_은행 - 원주기업도시Feasibility11_07_1_사업성분석기초자료(070129)_Raw Data_CF" xfId="10592" xr:uid="{00000000-0005-0000-0000-0000F51A0000}"/>
    <cellStyle name="식_평택STP_01_09_27_Pt_은행 - 원주기업도시Feasibility11_07_1_사업성분석기초자료(070129)_Raw Data_Raw Data" xfId="4583" xr:uid="{00000000-0005-0000-0000-0000F61A0000}"/>
    <cellStyle name="식_평택STP_01_09_27_Pt_은행 - 원주기업도시Feasibility11_07_1_사업성분석기초자료(070129)_Raw Data_Sales" xfId="6586" xr:uid="{00000000-0005-0000-0000-0000F71A0000}"/>
    <cellStyle name="식_평택STP_01_09_27_Pt_은행 - 원주기업도시Feasibility11_07_1_사업성분석기초자료(070129)_Raw Data_Sensitivity" xfId="8589" xr:uid="{00000000-0005-0000-0000-0000F81A0000}"/>
    <cellStyle name="식_평택STP_01_09_27_Pt_은행 - 원주기업도시Feasibility11_07_1_사업성분석기초자료(070129)_Sales" xfId="2560" xr:uid="{00000000-0005-0000-0000-0000F91A0000}"/>
    <cellStyle name="식_평택STP_01_09_27_Pt_은행 - 원주기업도시Feasibility11_07_1_사업성분석기초자료(070129)_Sales_1" xfId="6585" xr:uid="{00000000-0005-0000-0000-0000FA1A0000}"/>
    <cellStyle name="식_평택STP_01_09_27_Pt_은행 - 원주기업도시Feasibility11_07_1_사업성분석기초자료(070129)_Sales_CF" xfId="10593" xr:uid="{00000000-0005-0000-0000-0000FB1A0000}"/>
    <cellStyle name="식_평택STP_01_09_27_Pt_은행 - 원주기업도시Feasibility11_07_1_사업성분석기초자료(070129)_Sales_Raw Data" xfId="4584" xr:uid="{00000000-0005-0000-0000-0000FC1A0000}"/>
    <cellStyle name="식_평택STP_01_09_27_Pt_은행 - 원주기업도시Feasibility11_07_1_사업성분석기초자료(070129)_Sales_Sales" xfId="6587" xr:uid="{00000000-0005-0000-0000-0000FD1A0000}"/>
    <cellStyle name="식_평택STP_01_09_27_Pt_은행 - 원주기업도시Feasibility11_07_1_사업성분석기초자료(070129)_Sales_Sensitivity" xfId="8590" xr:uid="{00000000-0005-0000-0000-0000FE1A0000}"/>
    <cellStyle name="식_평택STP_01_09_27_Pt_은행 - 원주기업도시Feasibility11_07_1_사업성분석기초자료(070129)_Sensitivity" xfId="8588" xr:uid="{00000000-0005-0000-0000-0000FF1A0000}"/>
    <cellStyle name="식_평택STP_01_09_27_Pt_은행 - 원주기업도시Feasibility11_07_1_사업성분석기초자료(070129)_원주기업도시 data(정리2)" xfId="2561" xr:uid="{00000000-0005-0000-0000-0000001B0000}"/>
    <cellStyle name="식_평택STP_01_09_27_Pt_은행 - 원주기업도시Feasibility11_07_1_사업성분석기초자료(070129)_원주기업도시 data(정리2)_CF" xfId="10594" xr:uid="{00000000-0005-0000-0000-0000011B0000}"/>
    <cellStyle name="식_평택STP_01_09_27_Pt_은행 - 원주기업도시Feasibility11_07_1_사업성분석기초자료(070129)_원주기업도시 data(정리2)_Raw Data" xfId="2562" xr:uid="{00000000-0005-0000-0000-0000021B0000}"/>
    <cellStyle name="식_평택STP_01_09_27_Pt_은행 - 원주기업도시Feasibility11_07_1_사업성분석기초자료(070129)_원주기업도시 data(정리2)_Raw Data_1" xfId="4585" xr:uid="{00000000-0005-0000-0000-0000031B0000}"/>
    <cellStyle name="식_평택STP_01_09_27_Pt_은행 - 원주기업도시Feasibility11_07_1_사업성분석기초자료(070129)_원주기업도시 data(정리2)_Raw Data_CF" xfId="10595" xr:uid="{00000000-0005-0000-0000-0000041B0000}"/>
    <cellStyle name="식_평택STP_01_09_27_Pt_은행 - 원주기업도시Feasibility11_07_1_사업성분석기초자료(070129)_원주기업도시 data(정리2)_Raw Data_Raw Data" xfId="4586" xr:uid="{00000000-0005-0000-0000-0000051B0000}"/>
    <cellStyle name="식_평택STP_01_09_27_Pt_은행 - 원주기업도시Feasibility11_07_1_사업성분석기초자료(070129)_원주기업도시 data(정리2)_Raw Data_Sales" xfId="6589" xr:uid="{00000000-0005-0000-0000-0000061B0000}"/>
    <cellStyle name="식_평택STP_01_09_27_Pt_은행 - 원주기업도시Feasibility11_07_1_사업성분석기초자료(070129)_원주기업도시 data(정리2)_Raw Data_Sensitivity" xfId="8592" xr:uid="{00000000-0005-0000-0000-0000071B0000}"/>
    <cellStyle name="식_평택STP_01_09_27_Pt_은행 - 원주기업도시Feasibility11_07_1_사업성분석기초자료(070129)_원주기업도시 data(정리2)_Sales" xfId="2563" xr:uid="{00000000-0005-0000-0000-0000081B0000}"/>
    <cellStyle name="식_평택STP_01_09_27_Pt_은행 - 원주기업도시Feasibility11_07_1_사업성분석기초자료(070129)_원주기업도시 data(정리2)_Sales_1" xfId="6588" xr:uid="{00000000-0005-0000-0000-0000091B0000}"/>
    <cellStyle name="식_평택STP_01_09_27_Pt_은행 - 원주기업도시Feasibility11_07_1_사업성분석기초자료(070129)_원주기업도시 data(정리2)_Sales_CF" xfId="10596" xr:uid="{00000000-0005-0000-0000-00000A1B0000}"/>
    <cellStyle name="식_평택STP_01_09_27_Pt_은행 - 원주기업도시Feasibility11_07_1_사업성분석기초자료(070129)_원주기업도시 data(정리2)_Sales_Raw Data" xfId="4587" xr:uid="{00000000-0005-0000-0000-00000B1B0000}"/>
    <cellStyle name="식_평택STP_01_09_27_Pt_은행 - 원주기업도시Feasibility11_07_1_사업성분석기초자료(070129)_원주기업도시 data(정리2)_Sales_Sales" xfId="6590" xr:uid="{00000000-0005-0000-0000-00000C1B0000}"/>
    <cellStyle name="식_평택STP_01_09_27_Pt_은행 - 원주기업도시Feasibility11_07_1_사업성분석기초자료(070129)_원주기업도시 data(정리2)_Sales_Sensitivity" xfId="8593" xr:uid="{00000000-0005-0000-0000-00000D1B0000}"/>
    <cellStyle name="식_평택STP_01_09_27_Pt_은행 - 원주기업도시Feasibility11_07_1_사업성분석기초자료(070129)_원주기업도시 data(정리2)_Sensitivity" xfId="8591" xr:uid="{00000000-0005-0000-0000-00000E1B0000}"/>
    <cellStyle name="식_평택STP_01_09_27_Pt_은행 - 원주기업도시Feasibility11_07_1_사업성분석기초자료(070129)_원주기업도시 data(정리2)_원주부하계산" xfId="2564" xr:uid="{00000000-0005-0000-0000-00000F1B0000}"/>
    <cellStyle name="식_평택STP_01_09_27_Pt_은행 - 원주기업도시Feasibility11_07_1_사업성분석기초자료(070129)_원주기업도시 data(정리2)_원주부하계산_CF" xfId="10597" xr:uid="{00000000-0005-0000-0000-0000101B0000}"/>
    <cellStyle name="식_평택STP_01_09_27_Pt_은행 - 원주기업도시Feasibility11_07_1_사업성분석기초자료(070129)_원주기업도시 data(정리2)_원주부하계산_Raw Data" xfId="2565" xr:uid="{00000000-0005-0000-0000-0000111B0000}"/>
    <cellStyle name="식_평택STP_01_09_27_Pt_은행 - 원주기업도시Feasibility11_07_1_사업성분석기초자료(070129)_원주기업도시 data(정리2)_원주부하계산_Raw Data_1" xfId="4588" xr:uid="{00000000-0005-0000-0000-0000121B0000}"/>
    <cellStyle name="식_평택STP_01_09_27_Pt_은행 - 원주기업도시Feasibility11_07_1_사업성분석기초자료(070129)_원주기업도시 data(정리2)_원주부하계산_Raw Data_CF" xfId="10598" xr:uid="{00000000-0005-0000-0000-0000131B0000}"/>
    <cellStyle name="식_평택STP_01_09_27_Pt_은행 - 원주기업도시Feasibility11_07_1_사업성분석기초자료(070129)_원주기업도시 data(정리2)_원주부하계산_Raw Data_Raw Data" xfId="4589" xr:uid="{00000000-0005-0000-0000-0000141B0000}"/>
    <cellStyle name="식_평택STP_01_09_27_Pt_은행 - 원주기업도시Feasibility11_07_1_사업성분석기초자료(070129)_원주기업도시 data(정리2)_원주부하계산_Raw Data_Sales" xfId="6592" xr:uid="{00000000-0005-0000-0000-0000151B0000}"/>
    <cellStyle name="식_평택STP_01_09_27_Pt_은행 - 원주기업도시Feasibility11_07_1_사업성분석기초자료(070129)_원주기업도시 data(정리2)_원주부하계산_Raw Data_Sensitivity" xfId="8595" xr:uid="{00000000-0005-0000-0000-0000161B0000}"/>
    <cellStyle name="식_평택STP_01_09_27_Pt_은행 - 원주기업도시Feasibility11_07_1_사업성분석기초자료(070129)_원주기업도시 data(정리2)_원주부하계산_Sales" xfId="2566" xr:uid="{00000000-0005-0000-0000-0000171B0000}"/>
    <cellStyle name="식_평택STP_01_09_27_Pt_은행 - 원주기업도시Feasibility11_07_1_사업성분석기초자료(070129)_원주기업도시 data(정리2)_원주부하계산_Sales_1" xfId="6591" xr:uid="{00000000-0005-0000-0000-0000181B0000}"/>
    <cellStyle name="식_평택STP_01_09_27_Pt_은행 - 원주기업도시Feasibility11_07_1_사업성분석기초자료(070129)_원주기업도시 data(정리2)_원주부하계산_Sales_CF" xfId="10599" xr:uid="{00000000-0005-0000-0000-0000191B0000}"/>
    <cellStyle name="식_평택STP_01_09_27_Pt_은행 - 원주기업도시Feasibility11_07_1_사업성분석기초자료(070129)_원주기업도시 data(정리2)_원주부하계산_Sales_Raw Data" xfId="4590" xr:uid="{00000000-0005-0000-0000-00001A1B0000}"/>
    <cellStyle name="식_평택STP_01_09_27_Pt_은행 - 원주기업도시Feasibility11_07_1_사업성분석기초자료(070129)_원주기업도시 data(정리2)_원주부하계산_Sales_Sales" xfId="6593" xr:uid="{00000000-0005-0000-0000-00001B1B0000}"/>
    <cellStyle name="식_평택STP_01_09_27_Pt_은행 - 원주기업도시Feasibility11_07_1_사업성분석기초자료(070129)_원주기업도시 data(정리2)_원주부하계산_Sales_Sensitivity" xfId="8596" xr:uid="{00000000-0005-0000-0000-00001C1B0000}"/>
    <cellStyle name="식_평택STP_01_09_27_Pt_은행 - 원주기업도시Feasibility11_07_1_사업성분석기초자료(070129)_원주기업도시 data(정리2)_원주부하계산_Sensitivity" xfId="8594" xr:uid="{00000000-0005-0000-0000-00001D1B0000}"/>
    <cellStyle name="식_평택STP_01_09_27_Pt_은행 - 원주기업도시Feasibility11_07_1_사업성분석기초자료(070129)_원주부하계산" xfId="2567" xr:uid="{00000000-0005-0000-0000-00001E1B0000}"/>
    <cellStyle name="식_평택STP_01_09_27_Pt_은행 - 원주기업도시Feasibility11_07_1_사업성분석기초자료(070129)_원주부하계산_CF" xfId="10600" xr:uid="{00000000-0005-0000-0000-00001F1B0000}"/>
    <cellStyle name="식_평택STP_01_09_27_Pt_은행 - 원주기업도시Feasibility11_07_1_사업성분석기초자료(070129)_원주부하계산_Raw Data" xfId="2568" xr:uid="{00000000-0005-0000-0000-0000201B0000}"/>
    <cellStyle name="식_평택STP_01_09_27_Pt_은행 - 원주기업도시Feasibility11_07_1_사업성분석기초자료(070129)_원주부하계산_Raw Data_1" xfId="4591" xr:uid="{00000000-0005-0000-0000-0000211B0000}"/>
    <cellStyle name="식_평택STP_01_09_27_Pt_은행 - 원주기업도시Feasibility11_07_1_사업성분석기초자료(070129)_원주부하계산_Raw Data_CF" xfId="10601" xr:uid="{00000000-0005-0000-0000-0000221B0000}"/>
    <cellStyle name="식_평택STP_01_09_27_Pt_은행 - 원주기업도시Feasibility11_07_1_사업성분석기초자료(070129)_원주부하계산_Raw Data_Raw Data" xfId="4592" xr:uid="{00000000-0005-0000-0000-0000231B0000}"/>
    <cellStyle name="식_평택STP_01_09_27_Pt_은행 - 원주기업도시Feasibility11_07_1_사업성분석기초자료(070129)_원주부하계산_Raw Data_Sales" xfId="6595" xr:uid="{00000000-0005-0000-0000-0000241B0000}"/>
    <cellStyle name="식_평택STP_01_09_27_Pt_은행 - 원주기업도시Feasibility11_07_1_사업성분석기초자료(070129)_원주부하계산_Raw Data_Sensitivity" xfId="8598" xr:uid="{00000000-0005-0000-0000-0000251B0000}"/>
    <cellStyle name="식_평택STP_01_09_27_Pt_은행 - 원주기업도시Feasibility11_07_1_사업성분석기초자료(070129)_원주부하계산_Sales" xfId="2569" xr:uid="{00000000-0005-0000-0000-0000261B0000}"/>
    <cellStyle name="식_평택STP_01_09_27_Pt_은행 - 원주기업도시Feasibility11_07_1_사업성분석기초자료(070129)_원주부하계산_Sales_1" xfId="6594" xr:uid="{00000000-0005-0000-0000-0000271B0000}"/>
    <cellStyle name="식_평택STP_01_09_27_Pt_은행 - 원주기업도시Feasibility11_07_1_사업성분석기초자료(070129)_원주부하계산_Sales_CF" xfId="10602" xr:uid="{00000000-0005-0000-0000-0000281B0000}"/>
    <cellStyle name="식_평택STP_01_09_27_Pt_은행 - 원주기업도시Feasibility11_07_1_사업성분석기초자료(070129)_원주부하계산_Sales_Raw Data" xfId="4593" xr:uid="{00000000-0005-0000-0000-0000291B0000}"/>
    <cellStyle name="식_평택STP_01_09_27_Pt_은행 - 원주기업도시Feasibility11_07_1_사업성분석기초자료(070129)_원주부하계산_Sales_Sales" xfId="6596" xr:uid="{00000000-0005-0000-0000-00002A1B0000}"/>
    <cellStyle name="식_평택STP_01_09_27_Pt_은행 - 원주기업도시Feasibility11_07_1_사업성분석기초자료(070129)_원주부하계산_Sales_Sensitivity" xfId="8599" xr:uid="{00000000-0005-0000-0000-00002B1B0000}"/>
    <cellStyle name="식_평택STP_01_09_27_Pt_은행 - 원주기업도시Feasibility11_07_1_사업성분석기초자료(070129)_원주부하계산_Sensitivity" xfId="8597" xr:uid="{00000000-0005-0000-0000-00002C1B0000}"/>
    <cellStyle name="식_평택STP_01_09_27_Pt_은행 - 원주기업도시Feasibility11_07_1_용지별분양가요청_01" xfId="2570" xr:uid="{00000000-0005-0000-0000-00002D1B0000}"/>
    <cellStyle name="식_평택STP_01_09_27_Pt_은행 - 원주기업도시Feasibility11_07_1_용지별분양가요청_01_CF" xfId="10603" xr:uid="{00000000-0005-0000-0000-00002E1B0000}"/>
    <cellStyle name="식_평택STP_01_09_27_Pt_은행 - 원주기업도시Feasibility11_07_1_용지별분양가요청_01_Raw Data" xfId="2571" xr:uid="{00000000-0005-0000-0000-00002F1B0000}"/>
    <cellStyle name="식_평택STP_01_09_27_Pt_은행 - 원주기업도시Feasibility11_07_1_용지별분양가요청_01_Raw Data_1" xfId="4594" xr:uid="{00000000-0005-0000-0000-0000301B0000}"/>
    <cellStyle name="식_평택STP_01_09_27_Pt_은행 - 원주기업도시Feasibility11_07_1_용지별분양가요청_01_Raw Data_CF" xfId="10604" xr:uid="{00000000-0005-0000-0000-0000311B0000}"/>
    <cellStyle name="식_평택STP_01_09_27_Pt_은행 - 원주기업도시Feasibility11_07_1_용지별분양가요청_01_Raw Data_Raw Data" xfId="4595" xr:uid="{00000000-0005-0000-0000-0000321B0000}"/>
    <cellStyle name="식_평택STP_01_09_27_Pt_은행 - 원주기업도시Feasibility11_07_1_용지별분양가요청_01_Raw Data_Sales" xfId="6598" xr:uid="{00000000-0005-0000-0000-0000331B0000}"/>
    <cellStyle name="식_평택STP_01_09_27_Pt_은행 - 원주기업도시Feasibility11_07_1_용지별분양가요청_01_Raw Data_Sensitivity" xfId="8601" xr:uid="{00000000-0005-0000-0000-0000341B0000}"/>
    <cellStyle name="식_평택STP_01_09_27_Pt_은행 - 원주기업도시Feasibility11_07_1_용지별분양가요청_01_Sales" xfId="2572" xr:uid="{00000000-0005-0000-0000-0000351B0000}"/>
    <cellStyle name="식_평택STP_01_09_27_Pt_은행 - 원주기업도시Feasibility11_07_1_용지별분양가요청_01_Sales_1" xfId="6597" xr:uid="{00000000-0005-0000-0000-0000361B0000}"/>
    <cellStyle name="식_평택STP_01_09_27_Pt_은행 - 원주기업도시Feasibility11_07_1_용지별분양가요청_01_Sales_CF" xfId="10605" xr:uid="{00000000-0005-0000-0000-0000371B0000}"/>
    <cellStyle name="식_평택STP_01_09_27_Pt_은행 - 원주기업도시Feasibility11_07_1_용지별분양가요청_01_Sales_Raw Data" xfId="4596" xr:uid="{00000000-0005-0000-0000-0000381B0000}"/>
    <cellStyle name="식_평택STP_01_09_27_Pt_은행 - 원주기업도시Feasibility11_07_1_용지별분양가요청_01_Sales_Sales" xfId="6599" xr:uid="{00000000-0005-0000-0000-0000391B0000}"/>
    <cellStyle name="식_평택STP_01_09_27_Pt_은행 - 원주기업도시Feasibility11_07_1_용지별분양가요청_01_Sales_Sensitivity" xfId="8602" xr:uid="{00000000-0005-0000-0000-00003A1B0000}"/>
    <cellStyle name="식_평택STP_01_09_27_Pt_은행 - 원주기업도시Feasibility11_07_1_용지별분양가요청_01_Sensitivity" xfId="8600" xr:uid="{00000000-0005-0000-0000-00003B1B0000}"/>
    <cellStyle name="식_평택STP_01_09_27_Pt_은행 - 원주기업도시Feasibility11_07_1_용지별분양가요청_01_원주기업도시 data(정리2)" xfId="2573" xr:uid="{00000000-0005-0000-0000-00003C1B0000}"/>
    <cellStyle name="식_평택STP_01_09_27_Pt_은행 - 원주기업도시Feasibility11_07_1_용지별분양가요청_01_원주기업도시 data(정리2)_CF" xfId="10606" xr:uid="{00000000-0005-0000-0000-00003D1B0000}"/>
    <cellStyle name="식_평택STP_01_09_27_Pt_은행 - 원주기업도시Feasibility11_07_1_용지별분양가요청_01_원주기업도시 data(정리2)_Raw Data" xfId="2574" xr:uid="{00000000-0005-0000-0000-00003E1B0000}"/>
    <cellStyle name="식_평택STP_01_09_27_Pt_은행 - 원주기업도시Feasibility11_07_1_용지별분양가요청_01_원주기업도시 data(정리2)_Raw Data_1" xfId="4597" xr:uid="{00000000-0005-0000-0000-00003F1B0000}"/>
    <cellStyle name="식_평택STP_01_09_27_Pt_은행 - 원주기업도시Feasibility11_07_1_용지별분양가요청_01_원주기업도시 data(정리2)_Raw Data_CF" xfId="10607" xr:uid="{00000000-0005-0000-0000-0000401B0000}"/>
    <cellStyle name="식_평택STP_01_09_27_Pt_은행 - 원주기업도시Feasibility11_07_1_용지별분양가요청_01_원주기업도시 data(정리2)_Raw Data_Raw Data" xfId="4598" xr:uid="{00000000-0005-0000-0000-0000411B0000}"/>
    <cellStyle name="식_평택STP_01_09_27_Pt_은행 - 원주기업도시Feasibility11_07_1_용지별분양가요청_01_원주기업도시 data(정리2)_Raw Data_Sales" xfId="6601" xr:uid="{00000000-0005-0000-0000-0000421B0000}"/>
    <cellStyle name="식_평택STP_01_09_27_Pt_은행 - 원주기업도시Feasibility11_07_1_용지별분양가요청_01_원주기업도시 data(정리2)_Raw Data_Sensitivity" xfId="8604" xr:uid="{00000000-0005-0000-0000-0000431B0000}"/>
    <cellStyle name="식_평택STP_01_09_27_Pt_은행 - 원주기업도시Feasibility11_07_1_용지별분양가요청_01_원주기업도시 data(정리2)_Sales" xfId="2575" xr:uid="{00000000-0005-0000-0000-0000441B0000}"/>
    <cellStyle name="식_평택STP_01_09_27_Pt_은행 - 원주기업도시Feasibility11_07_1_용지별분양가요청_01_원주기업도시 data(정리2)_Sales_1" xfId="6600" xr:uid="{00000000-0005-0000-0000-0000451B0000}"/>
    <cellStyle name="식_평택STP_01_09_27_Pt_은행 - 원주기업도시Feasibility11_07_1_용지별분양가요청_01_원주기업도시 data(정리2)_Sales_CF" xfId="10608" xr:uid="{00000000-0005-0000-0000-0000461B0000}"/>
    <cellStyle name="식_평택STP_01_09_27_Pt_은행 - 원주기업도시Feasibility11_07_1_용지별분양가요청_01_원주기업도시 data(정리2)_Sales_Raw Data" xfId="4599" xr:uid="{00000000-0005-0000-0000-0000471B0000}"/>
    <cellStyle name="식_평택STP_01_09_27_Pt_은행 - 원주기업도시Feasibility11_07_1_용지별분양가요청_01_원주기업도시 data(정리2)_Sales_Sales" xfId="6602" xr:uid="{00000000-0005-0000-0000-0000481B0000}"/>
    <cellStyle name="식_평택STP_01_09_27_Pt_은행 - 원주기업도시Feasibility11_07_1_용지별분양가요청_01_원주기업도시 data(정리2)_Sales_Sensitivity" xfId="8605" xr:uid="{00000000-0005-0000-0000-0000491B0000}"/>
    <cellStyle name="식_평택STP_01_09_27_Pt_은행 - 원주기업도시Feasibility11_07_1_용지별분양가요청_01_원주기업도시 data(정리2)_Sensitivity" xfId="8603" xr:uid="{00000000-0005-0000-0000-00004A1B0000}"/>
    <cellStyle name="식_평택STP_01_09_27_Pt_은행 - 원주기업도시Feasibility11_07_1_용지별분양가요청_01_원주기업도시 data(정리2)_원주부하계산" xfId="2576" xr:uid="{00000000-0005-0000-0000-00004B1B0000}"/>
    <cellStyle name="식_평택STP_01_09_27_Pt_은행 - 원주기업도시Feasibility11_07_1_용지별분양가요청_01_원주기업도시 data(정리2)_원주부하계산_CF" xfId="10609" xr:uid="{00000000-0005-0000-0000-00004C1B0000}"/>
    <cellStyle name="식_평택STP_01_09_27_Pt_은행 - 원주기업도시Feasibility11_07_1_용지별분양가요청_01_원주기업도시 data(정리2)_원주부하계산_Raw Data" xfId="2577" xr:uid="{00000000-0005-0000-0000-00004D1B0000}"/>
    <cellStyle name="식_평택STP_01_09_27_Pt_은행 - 원주기업도시Feasibility11_07_1_용지별분양가요청_01_원주기업도시 data(정리2)_원주부하계산_Raw Data_1" xfId="4600" xr:uid="{00000000-0005-0000-0000-00004E1B0000}"/>
    <cellStyle name="식_평택STP_01_09_27_Pt_은행 - 원주기업도시Feasibility11_07_1_용지별분양가요청_01_원주기업도시 data(정리2)_원주부하계산_Raw Data_CF" xfId="10610" xr:uid="{00000000-0005-0000-0000-00004F1B0000}"/>
    <cellStyle name="식_평택STP_01_09_27_Pt_은행 - 원주기업도시Feasibility11_07_1_용지별분양가요청_01_원주기업도시 data(정리2)_원주부하계산_Raw Data_Raw Data" xfId="4601" xr:uid="{00000000-0005-0000-0000-0000501B0000}"/>
    <cellStyle name="식_평택STP_01_09_27_Pt_은행 - 원주기업도시Feasibility11_07_1_용지별분양가요청_01_원주기업도시 data(정리2)_원주부하계산_Raw Data_Sales" xfId="6604" xr:uid="{00000000-0005-0000-0000-0000511B0000}"/>
    <cellStyle name="식_평택STP_01_09_27_Pt_은행 - 원주기업도시Feasibility11_07_1_용지별분양가요청_01_원주기업도시 data(정리2)_원주부하계산_Raw Data_Sensitivity" xfId="8607" xr:uid="{00000000-0005-0000-0000-0000521B0000}"/>
    <cellStyle name="식_평택STP_01_09_27_Pt_은행 - 원주기업도시Feasibility11_07_1_용지별분양가요청_01_원주기업도시 data(정리2)_원주부하계산_Sales" xfId="2578" xr:uid="{00000000-0005-0000-0000-0000531B0000}"/>
    <cellStyle name="식_평택STP_01_09_27_Pt_은행 - 원주기업도시Feasibility11_07_1_용지별분양가요청_01_원주기업도시 data(정리2)_원주부하계산_Sales_1" xfId="6603" xr:uid="{00000000-0005-0000-0000-0000541B0000}"/>
    <cellStyle name="식_평택STP_01_09_27_Pt_은행 - 원주기업도시Feasibility11_07_1_용지별분양가요청_01_원주기업도시 data(정리2)_원주부하계산_Sales_CF" xfId="10611" xr:uid="{00000000-0005-0000-0000-0000551B0000}"/>
    <cellStyle name="식_평택STP_01_09_27_Pt_은행 - 원주기업도시Feasibility11_07_1_용지별분양가요청_01_원주기업도시 data(정리2)_원주부하계산_Sales_Raw Data" xfId="4602" xr:uid="{00000000-0005-0000-0000-0000561B0000}"/>
    <cellStyle name="식_평택STP_01_09_27_Pt_은행 - 원주기업도시Feasibility11_07_1_용지별분양가요청_01_원주기업도시 data(정리2)_원주부하계산_Sales_Sales" xfId="6605" xr:uid="{00000000-0005-0000-0000-0000571B0000}"/>
    <cellStyle name="식_평택STP_01_09_27_Pt_은행 - 원주기업도시Feasibility11_07_1_용지별분양가요청_01_원주기업도시 data(정리2)_원주부하계산_Sales_Sensitivity" xfId="8608" xr:uid="{00000000-0005-0000-0000-0000581B0000}"/>
    <cellStyle name="식_평택STP_01_09_27_Pt_은행 - 원주기업도시Feasibility11_07_1_용지별분양가요청_01_원주기업도시 data(정리2)_원주부하계산_Sensitivity" xfId="8606" xr:uid="{00000000-0005-0000-0000-0000591B0000}"/>
    <cellStyle name="식_평택STP_01_09_27_Pt_은행 - 원주기업도시Feasibility11_07_1_용지별분양가요청_01_원주부하계산" xfId="2579" xr:uid="{00000000-0005-0000-0000-00005A1B0000}"/>
    <cellStyle name="식_평택STP_01_09_27_Pt_은행 - 원주기업도시Feasibility11_07_1_용지별분양가요청_01_원주부하계산_CF" xfId="10612" xr:uid="{00000000-0005-0000-0000-00005B1B0000}"/>
    <cellStyle name="식_평택STP_01_09_27_Pt_은행 - 원주기업도시Feasibility11_07_1_용지별분양가요청_01_원주부하계산_Raw Data" xfId="2580" xr:uid="{00000000-0005-0000-0000-00005C1B0000}"/>
    <cellStyle name="식_평택STP_01_09_27_Pt_은행 - 원주기업도시Feasibility11_07_1_용지별분양가요청_01_원주부하계산_Raw Data_1" xfId="4603" xr:uid="{00000000-0005-0000-0000-00005D1B0000}"/>
    <cellStyle name="식_평택STP_01_09_27_Pt_은행 - 원주기업도시Feasibility11_07_1_용지별분양가요청_01_원주부하계산_Raw Data_CF" xfId="10613" xr:uid="{00000000-0005-0000-0000-00005E1B0000}"/>
    <cellStyle name="식_평택STP_01_09_27_Pt_은행 - 원주기업도시Feasibility11_07_1_용지별분양가요청_01_원주부하계산_Raw Data_Raw Data" xfId="4604" xr:uid="{00000000-0005-0000-0000-00005F1B0000}"/>
    <cellStyle name="식_평택STP_01_09_27_Pt_은행 - 원주기업도시Feasibility11_07_1_용지별분양가요청_01_원주부하계산_Raw Data_Sales" xfId="6607" xr:uid="{00000000-0005-0000-0000-0000601B0000}"/>
    <cellStyle name="식_평택STP_01_09_27_Pt_은행 - 원주기업도시Feasibility11_07_1_용지별분양가요청_01_원주부하계산_Raw Data_Sensitivity" xfId="8610" xr:uid="{00000000-0005-0000-0000-0000611B0000}"/>
    <cellStyle name="식_평택STP_01_09_27_Pt_은행 - 원주기업도시Feasibility11_07_1_용지별분양가요청_01_원주부하계산_Sales" xfId="2581" xr:uid="{00000000-0005-0000-0000-0000621B0000}"/>
    <cellStyle name="식_평택STP_01_09_27_Pt_은행 - 원주기업도시Feasibility11_07_1_용지별분양가요청_01_원주부하계산_Sales_1" xfId="6606" xr:uid="{00000000-0005-0000-0000-0000631B0000}"/>
    <cellStyle name="식_평택STP_01_09_27_Pt_은행 - 원주기업도시Feasibility11_07_1_용지별분양가요청_01_원주부하계산_Sales_CF" xfId="10614" xr:uid="{00000000-0005-0000-0000-0000641B0000}"/>
    <cellStyle name="식_평택STP_01_09_27_Pt_은행 - 원주기업도시Feasibility11_07_1_용지별분양가요청_01_원주부하계산_Sales_Raw Data" xfId="4605" xr:uid="{00000000-0005-0000-0000-0000651B0000}"/>
    <cellStyle name="식_평택STP_01_09_27_Pt_은행 - 원주기업도시Feasibility11_07_1_용지별분양가요청_01_원주부하계산_Sales_Sales" xfId="6608" xr:uid="{00000000-0005-0000-0000-0000661B0000}"/>
    <cellStyle name="식_평택STP_01_09_27_Pt_은행 - 원주기업도시Feasibility11_07_1_용지별분양가요청_01_원주부하계산_Sales_Sensitivity" xfId="8611" xr:uid="{00000000-0005-0000-0000-0000671B0000}"/>
    <cellStyle name="식_평택STP_01_09_27_Pt_은행 - 원주기업도시Feasibility11_07_1_용지별분양가요청_01_원주부하계산_Sensitivity" xfId="8609" xr:uid="{00000000-0005-0000-0000-0000681B0000}"/>
    <cellStyle name="식_평택STP_01_09_27_Pt_은행 - 원주기업도시Feasibility11_07_1_원주기업도시 data(정리2)" xfId="2582" xr:uid="{00000000-0005-0000-0000-0000691B0000}"/>
    <cellStyle name="식_평택STP_01_09_27_Pt_은행 - 원주기업도시Feasibility11_07_1_원주기업도시 data(정리2)_CF" xfId="10615" xr:uid="{00000000-0005-0000-0000-00006A1B0000}"/>
    <cellStyle name="식_평택STP_01_09_27_Pt_은행 - 원주기업도시Feasibility11_07_1_원주기업도시 data(정리2)_Raw Data" xfId="2583" xr:uid="{00000000-0005-0000-0000-00006B1B0000}"/>
    <cellStyle name="식_평택STP_01_09_27_Pt_은행 - 원주기업도시Feasibility11_07_1_원주기업도시 data(정리2)_Raw Data_1" xfId="4606" xr:uid="{00000000-0005-0000-0000-00006C1B0000}"/>
    <cellStyle name="식_평택STP_01_09_27_Pt_은행 - 원주기업도시Feasibility11_07_1_원주기업도시 data(정리2)_Raw Data_CF" xfId="10616" xr:uid="{00000000-0005-0000-0000-00006D1B0000}"/>
    <cellStyle name="식_평택STP_01_09_27_Pt_은행 - 원주기업도시Feasibility11_07_1_원주기업도시 data(정리2)_Raw Data_Raw Data" xfId="4607" xr:uid="{00000000-0005-0000-0000-00006E1B0000}"/>
    <cellStyle name="식_평택STP_01_09_27_Pt_은행 - 원주기업도시Feasibility11_07_1_원주기업도시 data(정리2)_Raw Data_Sales" xfId="6610" xr:uid="{00000000-0005-0000-0000-00006F1B0000}"/>
    <cellStyle name="식_평택STP_01_09_27_Pt_은행 - 원주기업도시Feasibility11_07_1_원주기업도시 data(정리2)_Raw Data_Sensitivity" xfId="8613" xr:uid="{00000000-0005-0000-0000-0000701B0000}"/>
    <cellStyle name="식_평택STP_01_09_27_Pt_은행 - 원주기업도시Feasibility11_07_1_원주기업도시 data(정리2)_Sales" xfId="2584" xr:uid="{00000000-0005-0000-0000-0000711B0000}"/>
    <cellStyle name="식_평택STP_01_09_27_Pt_은행 - 원주기업도시Feasibility11_07_1_원주기업도시 data(정리2)_Sales_1" xfId="6609" xr:uid="{00000000-0005-0000-0000-0000721B0000}"/>
    <cellStyle name="식_평택STP_01_09_27_Pt_은행 - 원주기업도시Feasibility11_07_1_원주기업도시 data(정리2)_Sales_CF" xfId="10617" xr:uid="{00000000-0005-0000-0000-0000731B0000}"/>
    <cellStyle name="식_평택STP_01_09_27_Pt_은행 - 원주기업도시Feasibility11_07_1_원주기업도시 data(정리2)_Sales_Raw Data" xfId="4608" xr:uid="{00000000-0005-0000-0000-0000741B0000}"/>
    <cellStyle name="식_평택STP_01_09_27_Pt_은행 - 원주기업도시Feasibility11_07_1_원주기업도시 data(정리2)_Sales_Sales" xfId="6611" xr:uid="{00000000-0005-0000-0000-0000751B0000}"/>
    <cellStyle name="식_평택STP_01_09_27_Pt_은행 - 원주기업도시Feasibility11_07_1_원주기업도시 data(정리2)_Sales_Sensitivity" xfId="8614" xr:uid="{00000000-0005-0000-0000-0000761B0000}"/>
    <cellStyle name="식_평택STP_01_09_27_Pt_은행 - 원주기업도시Feasibility11_07_1_원주기업도시 data(정리2)_Sensitivity" xfId="8612" xr:uid="{00000000-0005-0000-0000-0000771B0000}"/>
    <cellStyle name="식_평택STP_01_09_27_Pt_은행 - 원주기업도시Feasibility11_07_1_원주기업도시 data(정리2)_원주부하계산" xfId="2585" xr:uid="{00000000-0005-0000-0000-0000781B0000}"/>
    <cellStyle name="식_평택STP_01_09_27_Pt_은행 - 원주기업도시Feasibility11_07_1_원주기업도시 data(정리2)_원주부하계산_CF" xfId="10618" xr:uid="{00000000-0005-0000-0000-0000791B0000}"/>
    <cellStyle name="식_평택STP_01_09_27_Pt_은행 - 원주기업도시Feasibility11_07_1_원주기업도시 data(정리2)_원주부하계산_Raw Data" xfId="2586" xr:uid="{00000000-0005-0000-0000-00007A1B0000}"/>
    <cellStyle name="식_평택STP_01_09_27_Pt_은행 - 원주기업도시Feasibility11_07_1_원주기업도시 data(정리2)_원주부하계산_Raw Data_1" xfId="4609" xr:uid="{00000000-0005-0000-0000-00007B1B0000}"/>
    <cellStyle name="식_평택STP_01_09_27_Pt_은행 - 원주기업도시Feasibility11_07_1_원주기업도시 data(정리2)_원주부하계산_Raw Data_CF" xfId="10619" xr:uid="{00000000-0005-0000-0000-00007C1B0000}"/>
    <cellStyle name="식_평택STP_01_09_27_Pt_은행 - 원주기업도시Feasibility11_07_1_원주기업도시 data(정리2)_원주부하계산_Raw Data_Raw Data" xfId="4610" xr:uid="{00000000-0005-0000-0000-00007D1B0000}"/>
    <cellStyle name="식_평택STP_01_09_27_Pt_은행 - 원주기업도시Feasibility11_07_1_원주기업도시 data(정리2)_원주부하계산_Raw Data_Sales" xfId="6613" xr:uid="{00000000-0005-0000-0000-00007E1B0000}"/>
    <cellStyle name="식_평택STP_01_09_27_Pt_은행 - 원주기업도시Feasibility11_07_1_원주기업도시 data(정리2)_원주부하계산_Raw Data_Sensitivity" xfId="8616" xr:uid="{00000000-0005-0000-0000-00007F1B0000}"/>
    <cellStyle name="식_평택STP_01_09_27_Pt_은행 - 원주기업도시Feasibility11_07_1_원주기업도시 data(정리2)_원주부하계산_Sales" xfId="2587" xr:uid="{00000000-0005-0000-0000-0000801B0000}"/>
    <cellStyle name="식_평택STP_01_09_27_Pt_은행 - 원주기업도시Feasibility11_07_1_원주기업도시 data(정리2)_원주부하계산_Sales_1" xfId="6612" xr:uid="{00000000-0005-0000-0000-0000811B0000}"/>
    <cellStyle name="식_평택STP_01_09_27_Pt_은행 - 원주기업도시Feasibility11_07_1_원주기업도시 data(정리2)_원주부하계산_Sales_CF" xfId="10620" xr:uid="{00000000-0005-0000-0000-0000821B0000}"/>
    <cellStyle name="식_평택STP_01_09_27_Pt_은행 - 원주기업도시Feasibility11_07_1_원주기업도시 data(정리2)_원주부하계산_Sales_Raw Data" xfId="4611" xr:uid="{00000000-0005-0000-0000-0000831B0000}"/>
    <cellStyle name="식_평택STP_01_09_27_Pt_은행 - 원주기업도시Feasibility11_07_1_원주기업도시 data(정리2)_원주부하계산_Sales_Sales" xfId="6614" xr:uid="{00000000-0005-0000-0000-0000841B0000}"/>
    <cellStyle name="식_평택STP_01_09_27_Pt_은행 - 원주기업도시Feasibility11_07_1_원주기업도시 data(정리2)_원주부하계산_Sales_Sensitivity" xfId="8617" xr:uid="{00000000-0005-0000-0000-0000851B0000}"/>
    <cellStyle name="식_평택STP_01_09_27_Pt_은행 - 원주기업도시Feasibility11_07_1_원주기업도시 data(정리2)_원주부하계산_Sensitivity" xfId="8615" xr:uid="{00000000-0005-0000-0000-0000861B0000}"/>
    <cellStyle name="식_평택STP_01_09_27_Pt_은행 - 원주기업도시Feasibility11_07_1_원주부하계산" xfId="2588" xr:uid="{00000000-0005-0000-0000-0000871B0000}"/>
    <cellStyle name="식_평택STP_01_09_27_Pt_은행 - 원주기업도시Feasibility11_07_1_원주부하계산_CF" xfId="10621" xr:uid="{00000000-0005-0000-0000-0000881B0000}"/>
    <cellStyle name="식_평택STP_01_09_27_Pt_은행 - 원주기업도시Feasibility11_07_1_원주부하계산_Raw Data" xfId="2589" xr:uid="{00000000-0005-0000-0000-0000891B0000}"/>
    <cellStyle name="식_평택STP_01_09_27_Pt_은행 - 원주기업도시Feasibility11_07_1_원주부하계산_Raw Data_1" xfId="4612" xr:uid="{00000000-0005-0000-0000-00008A1B0000}"/>
    <cellStyle name="식_평택STP_01_09_27_Pt_은행 - 원주기업도시Feasibility11_07_1_원주부하계산_Raw Data_CF" xfId="10622" xr:uid="{00000000-0005-0000-0000-00008B1B0000}"/>
    <cellStyle name="식_평택STP_01_09_27_Pt_은행 - 원주기업도시Feasibility11_07_1_원주부하계산_Raw Data_Raw Data" xfId="4613" xr:uid="{00000000-0005-0000-0000-00008C1B0000}"/>
    <cellStyle name="식_평택STP_01_09_27_Pt_은행 - 원주기업도시Feasibility11_07_1_원주부하계산_Raw Data_Sales" xfId="6616" xr:uid="{00000000-0005-0000-0000-00008D1B0000}"/>
    <cellStyle name="식_평택STP_01_09_27_Pt_은행 - 원주기업도시Feasibility11_07_1_원주부하계산_Raw Data_Sensitivity" xfId="8619" xr:uid="{00000000-0005-0000-0000-00008E1B0000}"/>
    <cellStyle name="식_평택STP_01_09_27_Pt_은행 - 원주기업도시Feasibility11_07_1_원주부하계산_Sales" xfId="2590" xr:uid="{00000000-0005-0000-0000-00008F1B0000}"/>
    <cellStyle name="식_평택STP_01_09_27_Pt_은행 - 원주기업도시Feasibility11_07_1_원주부하계산_Sales_1" xfId="6615" xr:uid="{00000000-0005-0000-0000-0000901B0000}"/>
    <cellStyle name="식_평택STP_01_09_27_Pt_은행 - 원주기업도시Feasibility11_07_1_원주부하계산_Sales_CF" xfId="10623" xr:uid="{00000000-0005-0000-0000-0000911B0000}"/>
    <cellStyle name="식_평택STP_01_09_27_Pt_은행 - 원주기업도시Feasibility11_07_1_원주부하계산_Sales_Raw Data" xfId="4614" xr:uid="{00000000-0005-0000-0000-0000921B0000}"/>
    <cellStyle name="식_평택STP_01_09_27_Pt_은행 - 원주기업도시Feasibility11_07_1_원주부하계산_Sales_Sales" xfId="6617" xr:uid="{00000000-0005-0000-0000-0000931B0000}"/>
    <cellStyle name="식_평택STP_01_09_27_Pt_은행 - 원주기업도시Feasibility11_07_1_원주부하계산_Sales_Sensitivity" xfId="8620" xr:uid="{00000000-0005-0000-0000-0000941B0000}"/>
    <cellStyle name="식_평택STP_01_09_27_Pt_은행 - 원주기업도시Feasibility11_07_1_원주부하계산_Sensitivity" xfId="8618" xr:uid="{00000000-0005-0000-0000-0000951B0000}"/>
    <cellStyle name="식_평택STP_01_09_27_Pt_은행 - 원주기업도시Feasibility11_07_1_은행 - 원주기업도시Feasibility11_07_3" xfId="2591" xr:uid="{00000000-0005-0000-0000-0000961B0000}"/>
    <cellStyle name="식_평택STP_01_09_27_Pt_은행 - 원주기업도시Feasibility11_07_1_은행 - 원주기업도시Feasibility11_07_3_CF" xfId="10624" xr:uid="{00000000-0005-0000-0000-0000971B0000}"/>
    <cellStyle name="식_평택STP_01_09_27_Pt_은행 - 원주기업도시Feasibility11_07_1_은행 - 원주기업도시Feasibility11_07_3_Raw Data" xfId="2592" xr:uid="{00000000-0005-0000-0000-0000981B0000}"/>
    <cellStyle name="식_평택STP_01_09_27_Pt_은행 - 원주기업도시Feasibility11_07_1_은행 - 원주기업도시Feasibility11_07_3_Raw Data_1" xfId="4615" xr:uid="{00000000-0005-0000-0000-0000991B0000}"/>
    <cellStyle name="식_평택STP_01_09_27_Pt_은행 - 원주기업도시Feasibility11_07_1_은행 - 원주기업도시Feasibility11_07_3_Raw Data_CF" xfId="10625" xr:uid="{00000000-0005-0000-0000-00009A1B0000}"/>
    <cellStyle name="식_평택STP_01_09_27_Pt_은행 - 원주기업도시Feasibility11_07_1_은행 - 원주기업도시Feasibility11_07_3_Raw Data_Raw Data" xfId="4616" xr:uid="{00000000-0005-0000-0000-00009B1B0000}"/>
    <cellStyle name="식_평택STP_01_09_27_Pt_은행 - 원주기업도시Feasibility11_07_1_은행 - 원주기업도시Feasibility11_07_3_Raw Data_Sales" xfId="6619" xr:uid="{00000000-0005-0000-0000-00009C1B0000}"/>
    <cellStyle name="식_평택STP_01_09_27_Pt_은행 - 원주기업도시Feasibility11_07_1_은행 - 원주기업도시Feasibility11_07_3_Raw Data_Sensitivity" xfId="8622" xr:uid="{00000000-0005-0000-0000-00009D1B0000}"/>
    <cellStyle name="식_평택STP_01_09_27_Pt_은행 - 원주기업도시Feasibility11_07_1_은행 - 원주기업도시Feasibility11_07_3_Sales" xfId="2593" xr:uid="{00000000-0005-0000-0000-00009E1B0000}"/>
    <cellStyle name="식_평택STP_01_09_27_Pt_은행 - 원주기업도시Feasibility11_07_1_은행 - 원주기업도시Feasibility11_07_3_Sales_1" xfId="6618" xr:uid="{00000000-0005-0000-0000-00009F1B0000}"/>
    <cellStyle name="식_평택STP_01_09_27_Pt_은행 - 원주기업도시Feasibility11_07_1_은행 - 원주기업도시Feasibility11_07_3_Sales_CF" xfId="10626" xr:uid="{00000000-0005-0000-0000-0000A01B0000}"/>
    <cellStyle name="식_평택STP_01_09_27_Pt_은행 - 원주기업도시Feasibility11_07_1_은행 - 원주기업도시Feasibility11_07_3_Sales_Raw Data" xfId="4617" xr:uid="{00000000-0005-0000-0000-0000A11B0000}"/>
    <cellStyle name="식_평택STP_01_09_27_Pt_은행 - 원주기업도시Feasibility11_07_1_은행 - 원주기업도시Feasibility11_07_3_Sales_Sales" xfId="6620" xr:uid="{00000000-0005-0000-0000-0000A21B0000}"/>
    <cellStyle name="식_평택STP_01_09_27_Pt_은행 - 원주기업도시Feasibility11_07_1_은행 - 원주기업도시Feasibility11_07_3_Sales_Sensitivity" xfId="8623" xr:uid="{00000000-0005-0000-0000-0000A31B0000}"/>
    <cellStyle name="식_평택STP_01_09_27_Pt_은행 - 원주기업도시Feasibility11_07_1_은행 - 원주기업도시Feasibility11_07_3_Sensitivity" xfId="8621" xr:uid="{00000000-0005-0000-0000-0000A41B0000}"/>
    <cellStyle name="식_평택STP_01_09_27_Pt_은행 - 원주기업도시Feasibility11_07_1_은행 - 원주기업도시Feasibility11_07_3_원주기업도시 data(정리2)" xfId="2594" xr:uid="{00000000-0005-0000-0000-0000A51B0000}"/>
    <cellStyle name="식_평택STP_01_09_27_Pt_은행 - 원주기업도시Feasibility11_07_1_은행 - 원주기업도시Feasibility11_07_3_원주기업도시 data(정리2)_CF" xfId="10627" xr:uid="{00000000-0005-0000-0000-0000A61B0000}"/>
    <cellStyle name="식_평택STP_01_09_27_Pt_은행 - 원주기업도시Feasibility11_07_1_은행 - 원주기업도시Feasibility11_07_3_원주기업도시 data(정리2)_Raw Data" xfId="2595" xr:uid="{00000000-0005-0000-0000-0000A71B0000}"/>
    <cellStyle name="식_평택STP_01_09_27_Pt_은행 - 원주기업도시Feasibility11_07_1_은행 - 원주기업도시Feasibility11_07_3_원주기업도시 data(정리2)_Raw Data_1" xfId="4618" xr:uid="{00000000-0005-0000-0000-0000A81B0000}"/>
    <cellStyle name="식_평택STP_01_09_27_Pt_은행 - 원주기업도시Feasibility11_07_1_은행 - 원주기업도시Feasibility11_07_3_원주기업도시 data(정리2)_Raw Data_CF" xfId="10628" xr:uid="{00000000-0005-0000-0000-0000A91B0000}"/>
    <cellStyle name="식_평택STP_01_09_27_Pt_은행 - 원주기업도시Feasibility11_07_1_은행 - 원주기업도시Feasibility11_07_3_원주기업도시 data(정리2)_Raw Data_Raw Data" xfId="4619" xr:uid="{00000000-0005-0000-0000-0000AA1B0000}"/>
    <cellStyle name="식_평택STP_01_09_27_Pt_은행 - 원주기업도시Feasibility11_07_1_은행 - 원주기업도시Feasibility11_07_3_원주기업도시 data(정리2)_Raw Data_Sales" xfId="6622" xr:uid="{00000000-0005-0000-0000-0000AB1B0000}"/>
    <cellStyle name="식_평택STP_01_09_27_Pt_은행 - 원주기업도시Feasibility11_07_1_은행 - 원주기업도시Feasibility11_07_3_원주기업도시 data(정리2)_Raw Data_Sensitivity" xfId="8625" xr:uid="{00000000-0005-0000-0000-0000AC1B0000}"/>
    <cellStyle name="식_평택STP_01_09_27_Pt_은행 - 원주기업도시Feasibility11_07_1_은행 - 원주기업도시Feasibility11_07_3_원주기업도시 data(정리2)_Sales" xfId="2596" xr:uid="{00000000-0005-0000-0000-0000AD1B0000}"/>
    <cellStyle name="식_평택STP_01_09_27_Pt_은행 - 원주기업도시Feasibility11_07_1_은행 - 원주기업도시Feasibility11_07_3_원주기업도시 data(정리2)_Sales_1" xfId="6621" xr:uid="{00000000-0005-0000-0000-0000AE1B0000}"/>
    <cellStyle name="식_평택STP_01_09_27_Pt_은행 - 원주기업도시Feasibility11_07_1_은행 - 원주기업도시Feasibility11_07_3_원주기업도시 data(정리2)_Sales_CF" xfId="10629" xr:uid="{00000000-0005-0000-0000-0000AF1B0000}"/>
    <cellStyle name="식_평택STP_01_09_27_Pt_은행 - 원주기업도시Feasibility11_07_1_은행 - 원주기업도시Feasibility11_07_3_원주기업도시 data(정리2)_Sales_Raw Data" xfId="4620" xr:uid="{00000000-0005-0000-0000-0000B01B0000}"/>
    <cellStyle name="식_평택STP_01_09_27_Pt_은행 - 원주기업도시Feasibility11_07_1_은행 - 원주기업도시Feasibility11_07_3_원주기업도시 data(정리2)_Sales_Sales" xfId="6623" xr:uid="{00000000-0005-0000-0000-0000B11B0000}"/>
    <cellStyle name="식_평택STP_01_09_27_Pt_은행 - 원주기업도시Feasibility11_07_1_은행 - 원주기업도시Feasibility11_07_3_원주기업도시 data(정리2)_Sales_Sensitivity" xfId="8626" xr:uid="{00000000-0005-0000-0000-0000B21B0000}"/>
    <cellStyle name="식_평택STP_01_09_27_Pt_은행 - 원주기업도시Feasibility11_07_1_은행 - 원주기업도시Feasibility11_07_3_원주기업도시 data(정리2)_Sensitivity" xfId="8624" xr:uid="{00000000-0005-0000-0000-0000B31B0000}"/>
    <cellStyle name="식_평택STP_01_09_27_Pt_은행 - 원주기업도시Feasibility11_07_1_은행 - 원주기업도시Feasibility11_07_3_원주기업도시 data(정리2)_원주부하계산" xfId="2597" xr:uid="{00000000-0005-0000-0000-0000B41B0000}"/>
    <cellStyle name="식_평택STP_01_09_27_Pt_은행 - 원주기업도시Feasibility11_07_1_은행 - 원주기업도시Feasibility11_07_3_원주기업도시 data(정리2)_원주부하계산_CF" xfId="10630" xr:uid="{00000000-0005-0000-0000-0000B51B0000}"/>
    <cellStyle name="식_평택STP_01_09_27_Pt_은행 - 원주기업도시Feasibility11_07_1_은행 - 원주기업도시Feasibility11_07_3_원주기업도시 data(정리2)_원주부하계산_Raw Data" xfId="2598" xr:uid="{00000000-0005-0000-0000-0000B61B0000}"/>
    <cellStyle name="식_평택STP_01_09_27_Pt_은행 - 원주기업도시Feasibility11_07_1_은행 - 원주기업도시Feasibility11_07_3_원주기업도시 data(정리2)_원주부하계산_Raw Data_1" xfId="4621" xr:uid="{00000000-0005-0000-0000-0000B71B0000}"/>
    <cellStyle name="식_평택STP_01_09_27_Pt_은행 - 원주기업도시Feasibility11_07_1_은행 - 원주기업도시Feasibility11_07_3_원주기업도시 data(정리2)_원주부하계산_Raw Data_CF" xfId="10631" xr:uid="{00000000-0005-0000-0000-0000B81B0000}"/>
    <cellStyle name="식_평택STP_01_09_27_Pt_은행 - 원주기업도시Feasibility11_07_1_은행 - 원주기업도시Feasibility11_07_3_원주기업도시 data(정리2)_원주부하계산_Raw Data_Raw Data" xfId="4622" xr:uid="{00000000-0005-0000-0000-0000B91B0000}"/>
    <cellStyle name="식_평택STP_01_09_27_Pt_은행 - 원주기업도시Feasibility11_07_1_은행 - 원주기업도시Feasibility11_07_3_원주기업도시 data(정리2)_원주부하계산_Raw Data_Sales" xfId="6625" xr:uid="{00000000-0005-0000-0000-0000BA1B0000}"/>
    <cellStyle name="식_평택STP_01_09_27_Pt_은행 - 원주기업도시Feasibility11_07_1_은행 - 원주기업도시Feasibility11_07_3_원주기업도시 data(정리2)_원주부하계산_Raw Data_Sensitivity" xfId="8628" xr:uid="{00000000-0005-0000-0000-0000BB1B0000}"/>
    <cellStyle name="식_평택STP_01_09_27_Pt_은행 - 원주기업도시Feasibility11_07_1_은행 - 원주기업도시Feasibility11_07_3_원주기업도시 data(정리2)_원주부하계산_Sales" xfId="2599" xr:uid="{00000000-0005-0000-0000-0000BC1B0000}"/>
    <cellStyle name="식_평택STP_01_09_27_Pt_은행 - 원주기업도시Feasibility11_07_1_은행 - 원주기업도시Feasibility11_07_3_원주기업도시 data(정리2)_원주부하계산_Sales_1" xfId="6624" xr:uid="{00000000-0005-0000-0000-0000BD1B0000}"/>
    <cellStyle name="식_평택STP_01_09_27_Pt_은행 - 원주기업도시Feasibility11_07_1_은행 - 원주기업도시Feasibility11_07_3_원주기업도시 data(정리2)_원주부하계산_Sales_CF" xfId="10632" xr:uid="{00000000-0005-0000-0000-0000BE1B0000}"/>
    <cellStyle name="식_평택STP_01_09_27_Pt_은행 - 원주기업도시Feasibility11_07_1_은행 - 원주기업도시Feasibility11_07_3_원주기업도시 data(정리2)_원주부하계산_Sales_Raw Data" xfId="4623" xr:uid="{00000000-0005-0000-0000-0000BF1B0000}"/>
    <cellStyle name="식_평택STP_01_09_27_Pt_은행 - 원주기업도시Feasibility11_07_1_은행 - 원주기업도시Feasibility11_07_3_원주기업도시 data(정리2)_원주부하계산_Sales_Sales" xfId="6626" xr:uid="{00000000-0005-0000-0000-0000C01B0000}"/>
    <cellStyle name="식_평택STP_01_09_27_Pt_은행 - 원주기업도시Feasibility11_07_1_은행 - 원주기업도시Feasibility11_07_3_원주기업도시 data(정리2)_원주부하계산_Sales_Sensitivity" xfId="8629" xr:uid="{00000000-0005-0000-0000-0000C11B0000}"/>
    <cellStyle name="식_평택STP_01_09_27_Pt_은행 - 원주기업도시Feasibility11_07_1_은행 - 원주기업도시Feasibility11_07_3_원주기업도시 data(정리2)_원주부하계산_Sensitivity" xfId="8627" xr:uid="{00000000-0005-0000-0000-0000C21B0000}"/>
    <cellStyle name="식_평택STP_01_09_27_Pt_은행 - 원주기업도시Feasibility11_07_1_은행 - 원주기업도시Feasibility11_07_3_원주부하계산" xfId="2600" xr:uid="{00000000-0005-0000-0000-0000C31B0000}"/>
    <cellStyle name="식_평택STP_01_09_27_Pt_은행 - 원주기업도시Feasibility11_07_1_은행 - 원주기업도시Feasibility11_07_3_원주부하계산_CF" xfId="10633" xr:uid="{00000000-0005-0000-0000-0000C41B0000}"/>
    <cellStyle name="식_평택STP_01_09_27_Pt_은행 - 원주기업도시Feasibility11_07_1_은행 - 원주기업도시Feasibility11_07_3_원주부하계산_Raw Data" xfId="2601" xr:uid="{00000000-0005-0000-0000-0000C51B0000}"/>
    <cellStyle name="식_평택STP_01_09_27_Pt_은행 - 원주기업도시Feasibility11_07_1_은행 - 원주기업도시Feasibility11_07_3_원주부하계산_Raw Data_1" xfId="4624" xr:uid="{00000000-0005-0000-0000-0000C61B0000}"/>
    <cellStyle name="식_평택STP_01_09_27_Pt_은행 - 원주기업도시Feasibility11_07_1_은행 - 원주기업도시Feasibility11_07_3_원주부하계산_Raw Data_CF" xfId="10634" xr:uid="{00000000-0005-0000-0000-0000C71B0000}"/>
    <cellStyle name="식_평택STP_01_09_27_Pt_은행 - 원주기업도시Feasibility11_07_1_은행 - 원주기업도시Feasibility11_07_3_원주부하계산_Raw Data_Raw Data" xfId="4625" xr:uid="{00000000-0005-0000-0000-0000C81B0000}"/>
    <cellStyle name="식_평택STP_01_09_27_Pt_은행 - 원주기업도시Feasibility11_07_1_은행 - 원주기업도시Feasibility11_07_3_원주부하계산_Raw Data_Sales" xfId="6628" xr:uid="{00000000-0005-0000-0000-0000C91B0000}"/>
    <cellStyle name="식_평택STP_01_09_27_Pt_은행 - 원주기업도시Feasibility11_07_1_은행 - 원주기업도시Feasibility11_07_3_원주부하계산_Raw Data_Sensitivity" xfId="8631" xr:uid="{00000000-0005-0000-0000-0000CA1B0000}"/>
    <cellStyle name="식_평택STP_01_09_27_Pt_은행 - 원주기업도시Feasibility11_07_1_은행 - 원주기업도시Feasibility11_07_3_원주부하계산_Sales" xfId="2602" xr:uid="{00000000-0005-0000-0000-0000CB1B0000}"/>
    <cellStyle name="식_평택STP_01_09_27_Pt_은행 - 원주기업도시Feasibility11_07_1_은행 - 원주기업도시Feasibility11_07_3_원주부하계산_Sales_1" xfId="6627" xr:uid="{00000000-0005-0000-0000-0000CC1B0000}"/>
    <cellStyle name="식_평택STP_01_09_27_Pt_은행 - 원주기업도시Feasibility11_07_1_은행 - 원주기업도시Feasibility11_07_3_원주부하계산_Sales_CF" xfId="10635" xr:uid="{00000000-0005-0000-0000-0000CD1B0000}"/>
    <cellStyle name="식_평택STP_01_09_27_Pt_은행 - 원주기업도시Feasibility11_07_1_은행 - 원주기업도시Feasibility11_07_3_원주부하계산_Sales_Raw Data" xfId="4626" xr:uid="{00000000-0005-0000-0000-0000CE1B0000}"/>
    <cellStyle name="식_평택STP_01_09_27_Pt_은행 - 원주기업도시Feasibility11_07_1_은행 - 원주기업도시Feasibility11_07_3_원주부하계산_Sales_Sales" xfId="6629" xr:uid="{00000000-0005-0000-0000-0000CF1B0000}"/>
    <cellStyle name="식_평택STP_01_09_27_Pt_은행 - 원주기업도시Feasibility11_07_1_은행 - 원주기업도시Feasibility11_07_3_원주부하계산_Sales_Sensitivity" xfId="8632" xr:uid="{00000000-0005-0000-0000-0000D01B0000}"/>
    <cellStyle name="식_평택STP_01_09_27_Pt_은행 - 원주기업도시Feasibility11_07_1_은행 - 원주기업도시Feasibility11_07_3_원주부하계산_Sensitivity" xfId="8630" xr:uid="{00000000-0005-0000-0000-0000D11B0000}"/>
    <cellStyle name="식_평택STP_01_09_27_Pt_재무모델0626" xfId="769" xr:uid="{00000000-0005-0000-0000-0000D21B0000}"/>
    <cellStyle name="식_평택STP_01_09_27_Pt_재무모델0626 2" xfId="12792" xr:uid="{00000000-0005-0000-0000-0000D31B0000}"/>
    <cellStyle name="식_평택STP_01_09_27_Pt_재무모델0626 3" xfId="11988" xr:uid="{00000000-0005-0000-0000-0000D41B0000}"/>
    <cellStyle name="식_평택STP_01_09_27_Pt_재무모델1안(정부제출사업자용)" xfId="770" xr:uid="{00000000-0005-0000-0000-0000D51B0000}"/>
    <cellStyle name="식_평택STP_01_09_27_Pt_재무모델1안(정부제출사업자용) 2" xfId="12793" xr:uid="{00000000-0005-0000-0000-0000D61B0000}"/>
    <cellStyle name="식_평택STP_01_09_27_Pt_재무모델1안(정부제출사업자용) 3" xfId="11989" xr:uid="{00000000-0005-0000-0000-0000D71B0000}"/>
    <cellStyle name="식_평택STP_01_09_27_Pt_재무모델1안최종0708-2" xfId="771" xr:uid="{00000000-0005-0000-0000-0000D81B0000}"/>
    <cellStyle name="식_평택STP_01_09_27_Pt_재무모델1안최종0708-2 2" xfId="12794" xr:uid="{00000000-0005-0000-0000-0000D91B0000}"/>
    <cellStyle name="식_평택STP_01_09_27_Pt_재무모델1안최종0708-2 3" xfId="11990" xr:uid="{00000000-0005-0000-0000-0000DA1B0000}"/>
    <cellStyle name="식_평택STP_01_09_27_Raw Data" xfId="2603" xr:uid="{00000000-0005-0000-0000-0000DB1B0000}"/>
    <cellStyle name="식_평택STP_01_09_27_Raw Data_1" xfId="3936" xr:uid="{00000000-0005-0000-0000-0000DC1B0000}"/>
    <cellStyle name="식_평택STP_01_09_27_Raw Data_CF" xfId="10636" xr:uid="{00000000-0005-0000-0000-0000DD1B0000}"/>
    <cellStyle name="식_평택STP_01_09_27_Raw Data_Raw Data" xfId="4627" xr:uid="{00000000-0005-0000-0000-0000DE1B0000}"/>
    <cellStyle name="식_평택STP_01_09_27_Raw Data_Sales" xfId="6630" xr:uid="{00000000-0005-0000-0000-0000DF1B0000}"/>
    <cellStyle name="식_평택STP_01_09_27_Raw Data_Sensitivity" xfId="8633" xr:uid="{00000000-0005-0000-0000-0000E01B0000}"/>
    <cellStyle name="식_평택STP_01_09_27_Sales" xfId="2604" xr:uid="{00000000-0005-0000-0000-0000E11B0000}"/>
    <cellStyle name="식_평택STP_01_09_27_Sales_1" xfId="5939" xr:uid="{00000000-0005-0000-0000-0000E21B0000}"/>
    <cellStyle name="식_평택STP_01_09_27_Sales_CF" xfId="10637" xr:uid="{00000000-0005-0000-0000-0000E31B0000}"/>
    <cellStyle name="식_평택STP_01_09_27_Sales_Raw Data" xfId="4628" xr:uid="{00000000-0005-0000-0000-0000E41B0000}"/>
    <cellStyle name="식_평택STP_01_09_27_Sales_Sales" xfId="6631" xr:uid="{00000000-0005-0000-0000-0000E51B0000}"/>
    <cellStyle name="식_평택STP_01_09_27_Sales_Sensitivity" xfId="8634" xr:uid="{00000000-0005-0000-0000-0000E61B0000}"/>
    <cellStyle name="식_평택STP_01_09_27_Sensitivity" xfId="7942" xr:uid="{00000000-0005-0000-0000-0000E71B0000}"/>
    <cellStyle name="식_평택STP_01_09_27_원주기업도시 data(정리2)" xfId="2605" xr:uid="{00000000-0005-0000-0000-0000E81B0000}"/>
    <cellStyle name="식_평택STP_01_09_27_원주기업도시 data(정리2)_CF" xfId="10638" xr:uid="{00000000-0005-0000-0000-0000E91B0000}"/>
    <cellStyle name="식_평택STP_01_09_27_원주기업도시 data(정리2)_Raw Data" xfId="2606" xr:uid="{00000000-0005-0000-0000-0000EA1B0000}"/>
    <cellStyle name="식_평택STP_01_09_27_원주기업도시 data(정리2)_Raw Data_1" xfId="4629" xr:uid="{00000000-0005-0000-0000-0000EB1B0000}"/>
    <cellStyle name="식_평택STP_01_09_27_원주기업도시 data(정리2)_Raw Data_CF" xfId="10639" xr:uid="{00000000-0005-0000-0000-0000EC1B0000}"/>
    <cellStyle name="식_평택STP_01_09_27_원주기업도시 data(정리2)_Raw Data_Raw Data" xfId="4630" xr:uid="{00000000-0005-0000-0000-0000ED1B0000}"/>
    <cellStyle name="식_평택STP_01_09_27_원주기업도시 data(정리2)_Raw Data_Sales" xfId="6633" xr:uid="{00000000-0005-0000-0000-0000EE1B0000}"/>
    <cellStyle name="식_평택STP_01_09_27_원주기업도시 data(정리2)_Raw Data_Sensitivity" xfId="8636" xr:uid="{00000000-0005-0000-0000-0000EF1B0000}"/>
    <cellStyle name="식_평택STP_01_09_27_원주기업도시 data(정리2)_Sales" xfId="2607" xr:uid="{00000000-0005-0000-0000-0000F01B0000}"/>
    <cellStyle name="식_평택STP_01_09_27_원주기업도시 data(정리2)_Sales_1" xfId="6632" xr:uid="{00000000-0005-0000-0000-0000F11B0000}"/>
    <cellStyle name="식_평택STP_01_09_27_원주기업도시 data(정리2)_Sales_CF" xfId="10640" xr:uid="{00000000-0005-0000-0000-0000F21B0000}"/>
    <cellStyle name="식_평택STP_01_09_27_원주기업도시 data(정리2)_Sales_Raw Data" xfId="4631" xr:uid="{00000000-0005-0000-0000-0000F31B0000}"/>
    <cellStyle name="식_평택STP_01_09_27_원주기업도시 data(정리2)_Sales_Sales" xfId="6634" xr:uid="{00000000-0005-0000-0000-0000F41B0000}"/>
    <cellStyle name="식_평택STP_01_09_27_원주기업도시 data(정리2)_Sales_Sensitivity" xfId="8637" xr:uid="{00000000-0005-0000-0000-0000F51B0000}"/>
    <cellStyle name="식_평택STP_01_09_27_원주기업도시 data(정리2)_Sensitivity" xfId="8635" xr:uid="{00000000-0005-0000-0000-0000F61B0000}"/>
    <cellStyle name="식_평택STP_01_09_27_원주기업도시 data(정리2)_원주부하계산" xfId="2608" xr:uid="{00000000-0005-0000-0000-0000F71B0000}"/>
    <cellStyle name="식_평택STP_01_09_27_원주기업도시 data(정리2)_원주부하계산_CF" xfId="10641" xr:uid="{00000000-0005-0000-0000-0000F81B0000}"/>
    <cellStyle name="식_평택STP_01_09_27_원주기업도시 data(정리2)_원주부하계산_Raw Data" xfId="2609" xr:uid="{00000000-0005-0000-0000-0000F91B0000}"/>
    <cellStyle name="식_평택STP_01_09_27_원주기업도시 data(정리2)_원주부하계산_Raw Data_1" xfId="4632" xr:uid="{00000000-0005-0000-0000-0000FA1B0000}"/>
    <cellStyle name="식_평택STP_01_09_27_원주기업도시 data(정리2)_원주부하계산_Raw Data_CF" xfId="10642" xr:uid="{00000000-0005-0000-0000-0000FB1B0000}"/>
    <cellStyle name="식_평택STP_01_09_27_원주기업도시 data(정리2)_원주부하계산_Raw Data_Raw Data" xfId="4633" xr:uid="{00000000-0005-0000-0000-0000FC1B0000}"/>
    <cellStyle name="식_평택STP_01_09_27_원주기업도시 data(정리2)_원주부하계산_Raw Data_Sales" xfId="6636" xr:uid="{00000000-0005-0000-0000-0000FD1B0000}"/>
    <cellStyle name="식_평택STP_01_09_27_원주기업도시 data(정리2)_원주부하계산_Raw Data_Sensitivity" xfId="8639" xr:uid="{00000000-0005-0000-0000-0000FE1B0000}"/>
    <cellStyle name="식_평택STP_01_09_27_원주기업도시 data(정리2)_원주부하계산_Sales" xfId="2610" xr:uid="{00000000-0005-0000-0000-0000FF1B0000}"/>
    <cellStyle name="식_평택STP_01_09_27_원주기업도시 data(정리2)_원주부하계산_Sales_1" xfId="6635" xr:uid="{00000000-0005-0000-0000-0000001C0000}"/>
    <cellStyle name="식_평택STP_01_09_27_원주기업도시 data(정리2)_원주부하계산_Sales_CF" xfId="10643" xr:uid="{00000000-0005-0000-0000-0000011C0000}"/>
    <cellStyle name="식_평택STP_01_09_27_원주기업도시 data(정리2)_원주부하계산_Sales_Raw Data" xfId="4634" xr:uid="{00000000-0005-0000-0000-0000021C0000}"/>
    <cellStyle name="식_평택STP_01_09_27_원주기업도시 data(정리2)_원주부하계산_Sales_Sales" xfId="6637" xr:uid="{00000000-0005-0000-0000-0000031C0000}"/>
    <cellStyle name="식_평택STP_01_09_27_원주기업도시 data(정리2)_원주부하계산_Sales_Sensitivity" xfId="8640" xr:uid="{00000000-0005-0000-0000-0000041C0000}"/>
    <cellStyle name="식_평택STP_01_09_27_원주기업도시 data(정리2)_원주부하계산_Sensitivity" xfId="8638" xr:uid="{00000000-0005-0000-0000-0000051C0000}"/>
    <cellStyle name="식_평택STP_01_09_27_원주부하계산" xfId="2611" xr:uid="{00000000-0005-0000-0000-0000061C0000}"/>
    <cellStyle name="식_평택STP_01_09_27_원주부하계산_CF" xfId="10644" xr:uid="{00000000-0005-0000-0000-0000071C0000}"/>
    <cellStyle name="식_평택STP_01_09_27_원주부하계산_Raw Data" xfId="2612" xr:uid="{00000000-0005-0000-0000-0000081C0000}"/>
    <cellStyle name="식_평택STP_01_09_27_원주부하계산_Raw Data_1" xfId="4635" xr:uid="{00000000-0005-0000-0000-0000091C0000}"/>
    <cellStyle name="식_평택STP_01_09_27_원주부하계산_Raw Data_CF" xfId="10645" xr:uid="{00000000-0005-0000-0000-00000A1C0000}"/>
    <cellStyle name="식_평택STP_01_09_27_원주부하계산_Raw Data_Raw Data" xfId="4636" xr:uid="{00000000-0005-0000-0000-00000B1C0000}"/>
    <cellStyle name="식_평택STP_01_09_27_원주부하계산_Raw Data_Sales" xfId="6639" xr:uid="{00000000-0005-0000-0000-00000C1C0000}"/>
    <cellStyle name="식_평택STP_01_09_27_원주부하계산_Raw Data_Sensitivity" xfId="8642" xr:uid="{00000000-0005-0000-0000-00000D1C0000}"/>
    <cellStyle name="식_평택STP_01_09_27_원주부하계산_Sales" xfId="2613" xr:uid="{00000000-0005-0000-0000-00000E1C0000}"/>
    <cellStyle name="식_평택STP_01_09_27_원주부하계산_Sales_1" xfId="6638" xr:uid="{00000000-0005-0000-0000-00000F1C0000}"/>
    <cellStyle name="식_평택STP_01_09_27_원주부하계산_Sales_CF" xfId="10646" xr:uid="{00000000-0005-0000-0000-0000101C0000}"/>
    <cellStyle name="식_평택STP_01_09_27_원주부하계산_Sales_Raw Data" xfId="4637" xr:uid="{00000000-0005-0000-0000-0000111C0000}"/>
    <cellStyle name="식_평택STP_01_09_27_원주부하계산_Sales_Sales" xfId="6640" xr:uid="{00000000-0005-0000-0000-0000121C0000}"/>
    <cellStyle name="식_평택STP_01_09_27_원주부하계산_Sales_Sensitivity" xfId="8643" xr:uid="{00000000-0005-0000-0000-0000131C0000}"/>
    <cellStyle name="식_평택STP_01_09_27_원주부하계산_Sensitivity" xfId="8641" xr:uid="{00000000-0005-0000-0000-0000141C0000}"/>
    <cellStyle name="식_평택STP_01_09_27_은행 - 원주기업도시Feasibility11_07_1" xfId="2614" xr:uid="{00000000-0005-0000-0000-0000151C0000}"/>
    <cellStyle name="식_평택STP_01_09_27_은행 - 원주기업도시Feasibility11_07_1_~3190534" xfId="2615" xr:uid="{00000000-0005-0000-0000-0000161C0000}"/>
    <cellStyle name="식_평택STP_01_09_27_은행 - 원주기업도시Feasibility11_07_1_~3190534_CF" xfId="10648" xr:uid="{00000000-0005-0000-0000-0000171C0000}"/>
    <cellStyle name="식_평택STP_01_09_27_은행 - 원주기업도시Feasibility11_07_1_~3190534_Raw Data" xfId="2616" xr:uid="{00000000-0005-0000-0000-0000181C0000}"/>
    <cellStyle name="식_평택STP_01_09_27_은행 - 원주기업도시Feasibility11_07_1_~3190534_Raw Data_1" xfId="4639" xr:uid="{00000000-0005-0000-0000-0000191C0000}"/>
    <cellStyle name="식_평택STP_01_09_27_은행 - 원주기업도시Feasibility11_07_1_~3190534_Raw Data_CF" xfId="10649" xr:uid="{00000000-0005-0000-0000-00001A1C0000}"/>
    <cellStyle name="식_평택STP_01_09_27_은행 - 원주기업도시Feasibility11_07_1_~3190534_Raw Data_Raw Data" xfId="4640" xr:uid="{00000000-0005-0000-0000-00001B1C0000}"/>
    <cellStyle name="식_평택STP_01_09_27_은행 - 원주기업도시Feasibility11_07_1_~3190534_Raw Data_Sales" xfId="6643" xr:uid="{00000000-0005-0000-0000-00001C1C0000}"/>
    <cellStyle name="식_평택STP_01_09_27_은행 - 원주기업도시Feasibility11_07_1_~3190534_Raw Data_Sensitivity" xfId="8646" xr:uid="{00000000-0005-0000-0000-00001D1C0000}"/>
    <cellStyle name="식_평택STP_01_09_27_은행 - 원주기업도시Feasibility11_07_1_~3190534_Sales" xfId="2617" xr:uid="{00000000-0005-0000-0000-00001E1C0000}"/>
    <cellStyle name="식_평택STP_01_09_27_은행 - 원주기업도시Feasibility11_07_1_~3190534_Sales_1" xfId="6642" xr:uid="{00000000-0005-0000-0000-00001F1C0000}"/>
    <cellStyle name="식_평택STP_01_09_27_은행 - 원주기업도시Feasibility11_07_1_~3190534_Sales_CF" xfId="10650" xr:uid="{00000000-0005-0000-0000-0000201C0000}"/>
    <cellStyle name="식_평택STP_01_09_27_은행 - 원주기업도시Feasibility11_07_1_~3190534_Sales_Raw Data" xfId="4641" xr:uid="{00000000-0005-0000-0000-0000211C0000}"/>
    <cellStyle name="식_평택STP_01_09_27_은행 - 원주기업도시Feasibility11_07_1_~3190534_Sales_Sales" xfId="6644" xr:uid="{00000000-0005-0000-0000-0000221C0000}"/>
    <cellStyle name="식_평택STP_01_09_27_은행 - 원주기업도시Feasibility11_07_1_~3190534_Sales_Sensitivity" xfId="8647" xr:uid="{00000000-0005-0000-0000-0000231C0000}"/>
    <cellStyle name="식_평택STP_01_09_27_은행 - 원주기업도시Feasibility11_07_1_~3190534_Sensitivity" xfId="8645" xr:uid="{00000000-0005-0000-0000-0000241C0000}"/>
    <cellStyle name="식_평택STP_01_09_27_은행 - 원주기업도시Feasibility11_07_1_~3190534_원주기업도시 data(정리2)" xfId="2618" xr:uid="{00000000-0005-0000-0000-0000251C0000}"/>
    <cellStyle name="식_평택STP_01_09_27_은행 - 원주기업도시Feasibility11_07_1_~3190534_원주기업도시 data(정리2)_CF" xfId="10651" xr:uid="{00000000-0005-0000-0000-0000261C0000}"/>
    <cellStyle name="식_평택STP_01_09_27_은행 - 원주기업도시Feasibility11_07_1_~3190534_원주기업도시 data(정리2)_Raw Data" xfId="2619" xr:uid="{00000000-0005-0000-0000-0000271C0000}"/>
    <cellStyle name="식_평택STP_01_09_27_은행 - 원주기업도시Feasibility11_07_1_~3190534_원주기업도시 data(정리2)_Raw Data_1" xfId="4642" xr:uid="{00000000-0005-0000-0000-0000281C0000}"/>
    <cellStyle name="식_평택STP_01_09_27_은행 - 원주기업도시Feasibility11_07_1_~3190534_원주기업도시 data(정리2)_Raw Data_CF" xfId="10652" xr:uid="{00000000-0005-0000-0000-0000291C0000}"/>
    <cellStyle name="식_평택STP_01_09_27_은행 - 원주기업도시Feasibility11_07_1_~3190534_원주기업도시 data(정리2)_Raw Data_Raw Data" xfId="4643" xr:uid="{00000000-0005-0000-0000-00002A1C0000}"/>
    <cellStyle name="식_평택STP_01_09_27_은행 - 원주기업도시Feasibility11_07_1_~3190534_원주기업도시 data(정리2)_Raw Data_Sales" xfId="6646" xr:uid="{00000000-0005-0000-0000-00002B1C0000}"/>
    <cellStyle name="식_평택STP_01_09_27_은행 - 원주기업도시Feasibility11_07_1_~3190534_원주기업도시 data(정리2)_Raw Data_Sensitivity" xfId="8649" xr:uid="{00000000-0005-0000-0000-00002C1C0000}"/>
    <cellStyle name="식_평택STP_01_09_27_은행 - 원주기업도시Feasibility11_07_1_~3190534_원주기업도시 data(정리2)_Sales" xfId="2620" xr:uid="{00000000-0005-0000-0000-00002D1C0000}"/>
    <cellStyle name="식_평택STP_01_09_27_은행 - 원주기업도시Feasibility11_07_1_~3190534_원주기업도시 data(정리2)_Sales_1" xfId="6645" xr:uid="{00000000-0005-0000-0000-00002E1C0000}"/>
    <cellStyle name="식_평택STP_01_09_27_은행 - 원주기업도시Feasibility11_07_1_~3190534_원주기업도시 data(정리2)_Sales_CF" xfId="10653" xr:uid="{00000000-0005-0000-0000-00002F1C0000}"/>
    <cellStyle name="식_평택STP_01_09_27_은행 - 원주기업도시Feasibility11_07_1_~3190534_원주기업도시 data(정리2)_Sales_Raw Data" xfId="4644" xr:uid="{00000000-0005-0000-0000-0000301C0000}"/>
    <cellStyle name="식_평택STP_01_09_27_은행 - 원주기업도시Feasibility11_07_1_~3190534_원주기업도시 data(정리2)_Sales_Sales" xfId="6647" xr:uid="{00000000-0005-0000-0000-0000311C0000}"/>
    <cellStyle name="식_평택STP_01_09_27_은행 - 원주기업도시Feasibility11_07_1_~3190534_원주기업도시 data(정리2)_Sales_Sensitivity" xfId="8650" xr:uid="{00000000-0005-0000-0000-0000321C0000}"/>
    <cellStyle name="식_평택STP_01_09_27_은행 - 원주기업도시Feasibility11_07_1_~3190534_원주기업도시 data(정리2)_Sensitivity" xfId="8648" xr:uid="{00000000-0005-0000-0000-0000331C0000}"/>
    <cellStyle name="식_평택STP_01_09_27_은행 - 원주기업도시Feasibility11_07_1_~3190534_원주기업도시 data(정리2)_원주부하계산" xfId="2621" xr:uid="{00000000-0005-0000-0000-0000341C0000}"/>
    <cellStyle name="식_평택STP_01_09_27_은행 - 원주기업도시Feasibility11_07_1_~3190534_원주기업도시 data(정리2)_원주부하계산_CF" xfId="10654" xr:uid="{00000000-0005-0000-0000-0000351C0000}"/>
    <cellStyle name="식_평택STP_01_09_27_은행 - 원주기업도시Feasibility11_07_1_~3190534_원주기업도시 data(정리2)_원주부하계산_Raw Data" xfId="2622" xr:uid="{00000000-0005-0000-0000-0000361C0000}"/>
    <cellStyle name="식_평택STP_01_09_27_은행 - 원주기업도시Feasibility11_07_1_~3190534_원주기업도시 data(정리2)_원주부하계산_Raw Data_1" xfId="4645" xr:uid="{00000000-0005-0000-0000-0000371C0000}"/>
    <cellStyle name="식_평택STP_01_09_27_은행 - 원주기업도시Feasibility11_07_1_~3190534_원주기업도시 data(정리2)_원주부하계산_Raw Data_CF" xfId="10655" xr:uid="{00000000-0005-0000-0000-0000381C0000}"/>
    <cellStyle name="식_평택STP_01_09_27_은행 - 원주기업도시Feasibility11_07_1_~3190534_원주기업도시 data(정리2)_원주부하계산_Raw Data_Raw Data" xfId="4646" xr:uid="{00000000-0005-0000-0000-0000391C0000}"/>
    <cellStyle name="식_평택STP_01_09_27_은행 - 원주기업도시Feasibility11_07_1_~3190534_원주기업도시 data(정리2)_원주부하계산_Raw Data_Sales" xfId="6649" xr:uid="{00000000-0005-0000-0000-00003A1C0000}"/>
    <cellStyle name="식_평택STP_01_09_27_은행 - 원주기업도시Feasibility11_07_1_~3190534_원주기업도시 data(정리2)_원주부하계산_Raw Data_Sensitivity" xfId="8652" xr:uid="{00000000-0005-0000-0000-00003B1C0000}"/>
    <cellStyle name="식_평택STP_01_09_27_은행 - 원주기업도시Feasibility11_07_1_~3190534_원주기업도시 data(정리2)_원주부하계산_Sales" xfId="2623" xr:uid="{00000000-0005-0000-0000-00003C1C0000}"/>
    <cellStyle name="식_평택STP_01_09_27_은행 - 원주기업도시Feasibility11_07_1_~3190534_원주기업도시 data(정리2)_원주부하계산_Sales_1" xfId="6648" xr:uid="{00000000-0005-0000-0000-00003D1C0000}"/>
    <cellStyle name="식_평택STP_01_09_27_은행 - 원주기업도시Feasibility11_07_1_~3190534_원주기업도시 data(정리2)_원주부하계산_Sales_CF" xfId="10656" xr:uid="{00000000-0005-0000-0000-00003E1C0000}"/>
    <cellStyle name="식_평택STP_01_09_27_은행 - 원주기업도시Feasibility11_07_1_~3190534_원주기업도시 data(정리2)_원주부하계산_Sales_Raw Data" xfId="4647" xr:uid="{00000000-0005-0000-0000-00003F1C0000}"/>
    <cellStyle name="식_평택STP_01_09_27_은행 - 원주기업도시Feasibility11_07_1_~3190534_원주기업도시 data(정리2)_원주부하계산_Sales_Sales" xfId="6650" xr:uid="{00000000-0005-0000-0000-0000401C0000}"/>
    <cellStyle name="식_평택STP_01_09_27_은행 - 원주기업도시Feasibility11_07_1_~3190534_원주기업도시 data(정리2)_원주부하계산_Sales_Sensitivity" xfId="8653" xr:uid="{00000000-0005-0000-0000-0000411C0000}"/>
    <cellStyle name="식_평택STP_01_09_27_은행 - 원주기업도시Feasibility11_07_1_~3190534_원주기업도시 data(정리2)_원주부하계산_Sensitivity" xfId="8651" xr:uid="{00000000-0005-0000-0000-0000421C0000}"/>
    <cellStyle name="식_평택STP_01_09_27_은행 - 원주기업도시Feasibility11_07_1_~3190534_원주부하계산" xfId="2624" xr:uid="{00000000-0005-0000-0000-0000431C0000}"/>
    <cellStyle name="식_평택STP_01_09_27_은행 - 원주기업도시Feasibility11_07_1_~3190534_원주부하계산_CF" xfId="10657" xr:uid="{00000000-0005-0000-0000-0000441C0000}"/>
    <cellStyle name="식_평택STP_01_09_27_은행 - 원주기업도시Feasibility11_07_1_~3190534_원주부하계산_Raw Data" xfId="2625" xr:uid="{00000000-0005-0000-0000-0000451C0000}"/>
    <cellStyle name="식_평택STP_01_09_27_은행 - 원주기업도시Feasibility11_07_1_~3190534_원주부하계산_Raw Data_1" xfId="4648" xr:uid="{00000000-0005-0000-0000-0000461C0000}"/>
    <cellStyle name="식_평택STP_01_09_27_은행 - 원주기업도시Feasibility11_07_1_~3190534_원주부하계산_Raw Data_CF" xfId="10658" xr:uid="{00000000-0005-0000-0000-0000471C0000}"/>
    <cellStyle name="식_평택STP_01_09_27_은행 - 원주기업도시Feasibility11_07_1_~3190534_원주부하계산_Raw Data_Raw Data" xfId="4649" xr:uid="{00000000-0005-0000-0000-0000481C0000}"/>
    <cellStyle name="식_평택STP_01_09_27_은행 - 원주기업도시Feasibility11_07_1_~3190534_원주부하계산_Raw Data_Sales" xfId="6652" xr:uid="{00000000-0005-0000-0000-0000491C0000}"/>
    <cellStyle name="식_평택STP_01_09_27_은행 - 원주기업도시Feasibility11_07_1_~3190534_원주부하계산_Raw Data_Sensitivity" xfId="8655" xr:uid="{00000000-0005-0000-0000-00004A1C0000}"/>
    <cellStyle name="식_평택STP_01_09_27_은행 - 원주기업도시Feasibility11_07_1_~3190534_원주부하계산_Sales" xfId="2626" xr:uid="{00000000-0005-0000-0000-00004B1C0000}"/>
    <cellStyle name="식_평택STP_01_09_27_은행 - 원주기업도시Feasibility11_07_1_~3190534_원주부하계산_Sales_1" xfId="6651" xr:uid="{00000000-0005-0000-0000-00004C1C0000}"/>
    <cellStyle name="식_평택STP_01_09_27_은행 - 원주기업도시Feasibility11_07_1_~3190534_원주부하계산_Sales_CF" xfId="10659" xr:uid="{00000000-0005-0000-0000-00004D1C0000}"/>
    <cellStyle name="식_평택STP_01_09_27_은행 - 원주기업도시Feasibility11_07_1_~3190534_원주부하계산_Sales_Raw Data" xfId="4650" xr:uid="{00000000-0005-0000-0000-00004E1C0000}"/>
    <cellStyle name="식_평택STP_01_09_27_은행 - 원주기업도시Feasibility11_07_1_~3190534_원주부하계산_Sales_Sales" xfId="6653" xr:uid="{00000000-0005-0000-0000-00004F1C0000}"/>
    <cellStyle name="식_평택STP_01_09_27_은행 - 원주기업도시Feasibility11_07_1_~3190534_원주부하계산_Sales_Sensitivity" xfId="8656" xr:uid="{00000000-0005-0000-0000-0000501C0000}"/>
    <cellStyle name="식_평택STP_01_09_27_은행 - 원주기업도시Feasibility11_07_1_~3190534_원주부하계산_Sensitivity" xfId="8654" xr:uid="{00000000-0005-0000-0000-0000511C0000}"/>
    <cellStyle name="식_평택STP_01_09_27_은행 - 원주기업도시Feasibility11_07_1_070126 기업도시개발이익산정프로그램" xfId="2627" xr:uid="{00000000-0005-0000-0000-0000521C0000}"/>
    <cellStyle name="식_평택STP_01_09_27_은행 - 원주기업도시Feasibility11_07_1_070126 기업도시개발이익산정프로그램_CF" xfId="10660" xr:uid="{00000000-0005-0000-0000-0000531C0000}"/>
    <cellStyle name="식_평택STP_01_09_27_은행 - 원주기업도시Feasibility11_07_1_070126 기업도시개발이익산정프로그램_Raw Data" xfId="2628" xr:uid="{00000000-0005-0000-0000-0000541C0000}"/>
    <cellStyle name="식_평택STP_01_09_27_은행 - 원주기업도시Feasibility11_07_1_070126 기업도시개발이익산정프로그램_Raw Data_1" xfId="4651" xr:uid="{00000000-0005-0000-0000-0000551C0000}"/>
    <cellStyle name="식_평택STP_01_09_27_은행 - 원주기업도시Feasibility11_07_1_070126 기업도시개발이익산정프로그램_Raw Data_CF" xfId="10661" xr:uid="{00000000-0005-0000-0000-0000561C0000}"/>
    <cellStyle name="식_평택STP_01_09_27_은행 - 원주기업도시Feasibility11_07_1_070126 기업도시개발이익산정프로그램_Raw Data_Raw Data" xfId="4652" xr:uid="{00000000-0005-0000-0000-0000571C0000}"/>
    <cellStyle name="식_평택STP_01_09_27_은행 - 원주기업도시Feasibility11_07_1_070126 기업도시개발이익산정프로그램_Raw Data_Sales" xfId="6655" xr:uid="{00000000-0005-0000-0000-0000581C0000}"/>
    <cellStyle name="식_평택STP_01_09_27_은행 - 원주기업도시Feasibility11_07_1_070126 기업도시개발이익산정프로그램_Raw Data_Sensitivity" xfId="8658" xr:uid="{00000000-0005-0000-0000-0000591C0000}"/>
    <cellStyle name="식_평택STP_01_09_27_은행 - 원주기업도시Feasibility11_07_1_070126 기업도시개발이익산정프로그램_Sales" xfId="2629" xr:uid="{00000000-0005-0000-0000-00005A1C0000}"/>
    <cellStyle name="식_평택STP_01_09_27_은행 - 원주기업도시Feasibility11_07_1_070126 기업도시개발이익산정프로그램_Sales_1" xfId="6654" xr:uid="{00000000-0005-0000-0000-00005B1C0000}"/>
    <cellStyle name="식_평택STP_01_09_27_은행 - 원주기업도시Feasibility11_07_1_070126 기업도시개발이익산정프로그램_Sales_CF" xfId="10662" xr:uid="{00000000-0005-0000-0000-00005C1C0000}"/>
    <cellStyle name="식_평택STP_01_09_27_은행 - 원주기업도시Feasibility11_07_1_070126 기업도시개발이익산정프로그램_Sales_Raw Data" xfId="4653" xr:uid="{00000000-0005-0000-0000-00005D1C0000}"/>
    <cellStyle name="식_평택STP_01_09_27_은행 - 원주기업도시Feasibility11_07_1_070126 기업도시개발이익산정프로그램_Sales_Sales" xfId="6656" xr:uid="{00000000-0005-0000-0000-00005E1C0000}"/>
    <cellStyle name="식_평택STP_01_09_27_은행 - 원주기업도시Feasibility11_07_1_070126 기업도시개발이익산정프로그램_Sales_Sensitivity" xfId="8659" xr:uid="{00000000-0005-0000-0000-00005F1C0000}"/>
    <cellStyle name="식_평택STP_01_09_27_은행 - 원주기업도시Feasibility11_07_1_070126 기업도시개발이익산정프로그램_Sensitivity" xfId="8657" xr:uid="{00000000-0005-0000-0000-0000601C0000}"/>
    <cellStyle name="식_평택STP_01_09_27_은행 - 원주기업도시Feasibility11_07_1_070126 기업도시개발이익산정프로그램_원주기업도시 data(정리2)" xfId="2630" xr:uid="{00000000-0005-0000-0000-0000611C0000}"/>
    <cellStyle name="식_평택STP_01_09_27_은행 - 원주기업도시Feasibility11_07_1_070126 기업도시개발이익산정프로그램_원주기업도시 data(정리2)_CF" xfId="10663" xr:uid="{00000000-0005-0000-0000-0000621C0000}"/>
    <cellStyle name="식_평택STP_01_09_27_은행 - 원주기업도시Feasibility11_07_1_070126 기업도시개발이익산정프로그램_원주기업도시 data(정리2)_Raw Data" xfId="2631" xr:uid="{00000000-0005-0000-0000-0000631C0000}"/>
    <cellStyle name="식_평택STP_01_09_27_은행 - 원주기업도시Feasibility11_07_1_070126 기업도시개발이익산정프로그램_원주기업도시 data(정리2)_Raw Data_1" xfId="4654" xr:uid="{00000000-0005-0000-0000-0000641C0000}"/>
    <cellStyle name="식_평택STP_01_09_27_은행 - 원주기업도시Feasibility11_07_1_070126 기업도시개발이익산정프로그램_원주기업도시 data(정리2)_Raw Data_CF" xfId="10664" xr:uid="{00000000-0005-0000-0000-0000651C0000}"/>
    <cellStyle name="식_평택STP_01_09_27_은행 - 원주기업도시Feasibility11_07_1_070126 기업도시개발이익산정프로그램_원주기업도시 data(정리2)_Raw Data_Raw Data" xfId="4655" xr:uid="{00000000-0005-0000-0000-0000661C0000}"/>
    <cellStyle name="식_평택STP_01_09_27_은행 - 원주기업도시Feasibility11_07_1_070126 기업도시개발이익산정프로그램_원주기업도시 data(정리2)_Raw Data_Sales" xfId="6658" xr:uid="{00000000-0005-0000-0000-0000671C0000}"/>
    <cellStyle name="식_평택STP_01_09_27_은행 - 원주기업도시Feasibility11_07_1_070126 기업도시개발이익산정프로그램_원주기업도시 data(정리2)_Raw Data_Sensitivity" xfId="8661" xr:uid="{00000000-0005-0000-0000-0000681C0000}"/>
    <cellStyle name="식_평택STP_01_09_27_은행 - 원주기업도시Feasibility11_07_1_070126 기업도시개발이익산정프로그램_원주기업도시 data(정리2)_Sales" xfId="2632" xr:uid="{00000000-0005-0000-0000-0000691C0000}"/>
    <cellStyle name="식_평택STP_01_09_27_은행 - 원주기업도시Feasibility11_07_1_070126 기업도시개발이익산정프로그램_원주기업도시 data(정리2)_Sales_1" xfId="6657" xr:uid="{00000000-0005-0000-0000-00006A1C0000}"/>
    <cellStyle name="식_평택STP_01_09_27_은행 - 원주기업도시Feasibility11_07_1_070126 기업도시개발이익산정프로그램_원주기업도시 data(정리2)_Sales_CF" xfId="10665" xr:uid="{00000000-0005-0000-0000-00006B1C0000}"/>
    <cellStyle name="식_평택STP_01_09_27_은행 - 원주기업도시Feasibility11_07_1_070126 기업도시개발이익산정프로그램_원주기업도시 data(정리2)_Sales_Raw Data" xfId="4656" xr:uid="{00000000-0005-0000-0000-00006C1C0000}"/>
    <cellStyle name="식_평택STP_01_09_27_은행 - 원주기업도시Feasibility11_07_1_070126 기업도시개발이익산정프로그램_원주기업도시 data(정리2)_Sales_Sales" xfId="6659" xr:uid="{00000000-0005-0000-0000-00006D1C0000}"/>
    <cellStyle name="식_평택STP_01_09_27_은행 - 원주기업도시Feasibility11_07_1_070126 기업도시개발이익산정프로그램_원주기업도시 data(정리2)_Sales_Sensitivity" xfId="8662" xr:uid="{00000000-0005-0000-0000-00006E1C0000}"/>
    <cellStyle name="식_평택STP_01_09_27_은행 - 원주기업도시Feasibility11_07_1_070126 기업도시개발이익산정프로그램_원주기업도시 data(정리2)_Sensitivity" xfId="8660" xr:uid="{00000000-0005-0000-0000-00006F1C0000}"/>
    <cellStyle name="식_평택STP_01_09_27_은행 - 원주기업도시Feasibility11_07_1_070126 기업도시개발이익산정프로그램_원주기업도시 data(정리2)_원주부하계산" xfId="2633" xr:uid="{00000000-0005-0000-0000-0000701C0000}"/>
    <cellStyle name="식_평택STP_01_09_27_은행 - 원주기업도시Feasibility11_07_1_070126 기업도시개발이익산정프로그램_원주기업도시 data(정리2)_원주부하계산_CF" xfId="10666" xr:uid="{00000000-0005-0000-0000-0000711C0000}"/>
    <cellStyle name="식_평택STP_01_09_27_은행 - 원주기업도시Feasibility11_07_1_070126 기업도시개발이익산정프로그램_원주기업도시 data(정리2)_원주부하계산_Raw Data" xfId="2634" xr:uid="{00000000-0005-0000-0000-0000721C0000}"/>
    <cellStyle name="식_평택STP_01_09_27_은행 - 원주기업도시Feasibility11_07_1_070126 기업도시개발이익산정프로그램_원주기업도시 data(정리2)_원주부하계산_Raw Data_1" xfId="4657" xr:uid="{00000000-0005-0000-0000-0000731C0000}"/>
    <cellStyle name="식_평택STP_01_09_27_은행 - 원주기업도시Feasibility11_07_1_070126 기업도시개발이익산정프로그램_원주기업도시 data(정리2)_원주부하계산_Raw Data_CF" xfId="10667" xr:uid="{00000000-0005-0000-0000-0000741C0000}"/>
    <cellStyle name="식_평택STP_01_09_27_은행 - 원주기업도시Feasibility11_07_1_070126 기업도시개발이익산정프로그램_원주기업도시 data(정리2)_원주부하계산_Raw Data_Raw Data" xfId="4658" xr:uid="{00000000-0005-0000-0000-0000751C0000}"/>
    <cellStyle name="식_평택STP_01_09_27_은행 - 원주기업도시Feasibility11_07_1_070126 기업도시개발이익산정프로그램_원주기업도시 data(정리2)_원주부하계산_Raw Data_Sales" xfId="6661" xr:uid="{00000000-0005-0000-0000-0000761C0000}"/>
    <cellStyle name="식_평택STP_01_09_27_은행 - 원주기업도시Feasibility11_07_1_070126 기업도시개발이익산정프로그램_원주기업도시 data(정리2)_원주부하계산_Raw Data_Sensitivity" xfId="8664" xr:uid="{00000000-0005-0000-0000-0000771C0000}"/>
    <cellStyle name="식_평택STP_01_09_27_은행 - 원주기업도시Feasibility11_07_1_070126 기업도시개발이익산정프로그램_원주기업도시 data(정리2)_원주부하계산_Sales" xfId="2635" xr:uid="{00000000-0005-0000-0000-0000781C0000}"/>
    <cellStyle name="식_평택STP_01_09_27_은행 - 원주기업도시Feasibility11_07_1_070126 기업도시개발이익산정프로그램_원주기업도시 data(정리2)_원주부하계산_Sales_1" xfId="6660" xr:uid="{00000000-0005-0000-0000-0000791C0000}"/>
    <cellStyle name="식_평택STP_01_09_27_은행 - 원주기업도시Feasibility11_07_1_070126 기업도시개발이익산정프로그램_원주기업도시 data(정리2)_원주부하계산_Sales_CF" xfId="10668" xr:uid="{00000000-0005-0000-0000-00007A1C0000}"/>
    <cellStyle name="식_평택STP_01_09_27_은행 - 원주기업도시Feasibility11_07_1_070126 기업도시개발이익산정프로그램_원주기업도시 data(정리2)_원주부하계산_Sales_Raw Data" xfId="4659" xr:uid="{00000000-0005-0000-0000-00007B1C0000}"/>
    <cellStyle name="식_평택STP_01_09_27_은행 - 원주기업도시Feasibility11_07_1_070126 기업도시개발이익산정프로그램_원주기업도시 data(정리2)_원주부하계산_Sales_Sales" xfId="6662" xr:uid="{00000000-0005-0000-0000-00007C1C0000}"/>
    <cellStyle name="식_평택STP_01_09_27_은행 - 원주기업도시Feasibility11_07_1_070126 기업도시개발이익산정프로그램_원주기업도시 data(정리2)_원주부하계산_Sales_Sensitivity" xfId="8665" xr:uid="{00000000-0005-0000-0000-00007D1C0000}"/>
    <cellStyle name="식_평택STP_01_09_27_은행 - 원주기업도시Feasibility11_07_1_070126 기업도시개발이익산정프로그램_원주기업도시 data(정리2)_원주부하계산_Sensitivity" xfId="8663" xr:uid="{00000000-0005-0000-0000-00007E1C0000}"/>
    <cellStyle name="식_평택STP_01_09_27_은행 - 원주기업도시Feasibility11_07_1_070126 기업도시개발이익산정프로그램_원주부하계산" xfId="2636" xr:uid="{00000000-0005-0000-0000-00007F1C0000}"/>
    <cellStyle name="식_평택STP_01_09_27_은행 - 원주기업도시Feasibility11_07_1_070126 기업도시개발이익산정프로그램_원주부하계산_CF" xfId="10669" xr:uid="{00000000-0005-0000-0000-0000801C0000}"/>
    <cellStyle name="식_평택STP_01_09_27_은행 - 원주기업도시Feasibility11_07_1_070126 기업도시개발이익산정프로그램_원주부하계산_Raw Data" xfId="2637" xr:uid="{00000000-0005-0000-0000-0000811C0000}"/>
    <cellStyle name="식_평택STP_01_09_27_은행 - 원주기업도시Feasibility11_07_1_070126 기업도시개발이익산정프로그램_원주부하계산_Raw Data_1" xfId="4660" xr:uid="{00000000-0005-0000-0000-0000821C0000}"/>
    <cellStyle name="식_평택STP_01_09_27_은행 - 원주기업도시Feasibility11_07_1_070126 기업도시개발이익산정프로그램_원주부하계산_Raw Data_CF" xfId="10670" xr:uid="{00000000-0005-0000-0000-0000831C0000}"/>
    <cellStyle name="식_평택STP_01_09_27_은행 - 원주기업도시Feasibility11_07_1_070126 기업도시개발이익산정프로그램_원주부하계산_Raw Data_Raw Data" xfId="4661" xr:uid="{00000000-0005-0000-0000-0000841C0000}"/>
    <cellStyle name="식_평택STP_01_09_27_은행 - 원주기업도시Feasibility11_07_1_070126 기업도시개발이익산정프로그램_원주부하계산_Raw Data_Sales" xfId="6664" xr:uid="{00000000-0005-0000-0000-0000851C0000}"/>
    <cellStyle name="식_평택STP_01_09_27_은행 - 원주기업도시Feasibility11_07_1_070126 기업도시개발이익산정프로그램_원주부하계산_Raw Data_Sensitivity" xfId="8667" xr:uid="{00000000-0005-0000-0000-0000861C0000}"/>
    <cellStyle name="식_평택STP_01_09_27_은행 - 원주기업도시Feasibility11_07_1_070126 기업도시개발이익산정프로그램_원주부하계산_Sales" xfId="2638" xr:uid="{00000000-0005-0000-0000-0000871C0000}"/>
    <cellStyle name="식_평택STP_01_09_27_은행 - 원주기업도시Feasibility11_07_1_070126 기업도시개발이익산정프로그램_원주부하계산_Sales_1" xfId="6663" xr:uid="{00000000-0005-0000-0000-0000881C0000}"/>
    <cellStyle name="식_평택STP_01_09_27_은행 - 원주기업도시Feasibility11_07_1_070126 기업도시개발이익산정프로그램_원주부하계산_Sales_CF" xfId="10671" xr:uid="{00000000-0005-0000-0000-0000891C0000}"/>
    <cellStyle name="식_평택STP_01_09_27_은행 - 원주기업도시Feasibility11_07_1_070126 기업도시개발이익산정프로그램_원주부하계산_Sales_Raw Data" xfId="4662" xr:uid="{00000000-0005-0000-0000-00008A1C0000}"/>
    <cellStyle name="식_평택STP_01_09_27_은행 - 원주기업도시Feasibility11_07_1_070126 기업도시개발이익산정프로그램_원주부하계산_Sales_Sales" xfId="6665" xr:uid="{00000000-0005-0000-0000-00008B1C0000}"/>
    <cellStyle name="식_평택STP_01_09_27_은행 - 원주기업도시Feasibility11_07_1_070126 기업도시개발이익산정프로그램_원주부하계산_Sales_Sensitivity" xfId="8668" xr:uid="{00000000-0005-0000-0000-00008C1C0000}"/>
    <cellStyle name="식_평택STP_01_09_27_은행 - 원주기업도시Feasibility11_07_1_070126 기업도시개발이익산정프로그램_원주부하계산_Sensitivity" xfId="8666" xr:uid="{00000000-0005-0000-0000-00008D1C0000}"/>
    <cellStyle name="식_평택STP_01_09_27_은행 - 원주기업도시Feasibility11_07_1_CF" xfId="10647" xr:uid="{00000000-0005-0000-0000-00008E1C0000}"/>
    <cellStyle name="식_평택STP_01_09_27_은행 - 원주기업도시Feasibility11_07_1_Raw Data" xfId="2639" xr:uid="{00000000-0005-0000-0000-00008F1C0000}"/>
    <cellStyle name="식_평택STP_01_09_27_은행 - 원주기업도시Feasibility11_07_1_Raw Data_1" xfId="4638" xr:uid="{00000000-0005-0000-0000-0000901C0000}"/>
    <cellStyle name="식_평택STP_01_09_27_은행 - 원주기업도시Feasibility11_07_1_Raw Data_CF" xfId="10672" xr:uid="{00000000-0005-0000-0000-0000911C0000}"/>
    <cellStyle name="식_평택STP_01_09_27_은행 - 원주기업도시Feasibility11_07_1_Raw Data_Raw Data" xfId="4663" xr:uid="{00000000-0005-0000-0000-0000921C0000}"/>
    <cellStyle name="식_평택STP_01_09_27_은행 - 원주기업도시Feasibility11_07_1_Raw Data_Sales" xfId="6666" xr:uid="{00000000-0005-0000-0000-0000931C0000}"/>
    <cellStyle name="식_평택STP_01_09_27_은행 - 원주기업도시Feasibility11_07_1_Raw Data_Sensitivity" xfId="8669" xr:uid="{00000000-0005-0000-0000-0000941C0000}"/>
    <cellStyle name="식_평택STP_01_09_27_은행 - 원주기업도시Feasibility11_07_1_Sales" xfId="2640" xr:uid="{00000000-0005-0000-0000-0000951C0000}"/>
    <cellStyle name="식_평택STP_01_09_27_은행 - 원주기업도시Feasibility11_07_1_Sales_1" xfId="6641" xr:uid="{00000000-0005-0000-0000-0000961C0000}"/>
    <cellStyle name="식_평택STP_01_09_27_은행 - 원주기업도시Feasibility11_07_1_Sales_CF" xfId="10673" xr:uid="{00000000-0005-0000-0000-0000971C0000}"/>
    <cellStyle name="식_평택STP_01_09_27_은행 - 원주기업도시Feasibility11_07_1_Sales_Raw Data" xfId="4664" xr:uid="{00000000-0005-0000-0000-0000981C0000}"/>
    <cellStyle name="식_평택STP_01_09_27_은행 - 원주기업도시Feasibility11_07_1_Sales_Sales" xfId="6667" xr:uid="{00000000-0005-0000-0000-0000991C0000}"/>
    <cellStyle name="식_평택STP_01_09_27_은행 - 원주기업도시Feasibility11_07_1_Sales_Sensitivity" xfId="8670" xr:uid="{00000000-0005-0000-0000-00009A1C0000}"/>
    <cellStyle name="식_평택STP_01_09_27_은행 - 원주기업도시Feasibility11_07_1_Sensitivity" xfId="8644" xr:uid="{00000000-0005-0000-0000-00009B1C0000}"/>
    <cellStyle name="식_평택STP_01_09_27_은행 - 원주기업도시Feasibility11_07_1_개발이익산정결과" xfId="2641" xr:uid="{00000000-0005-0000-0000-00009C1C0000}"/>
    <cellStyle name="식_평택STP_01_09_27_은행 - 원주기업도시Feasibility11_07_1_개발이익산정결과_CF" xfId="10674" xr:uid="{00000000-0005-0000-0000-00009D1C0000}"/>
    <cellStyle name="식_평택STP_01_09_27_은행 - 원주기업도시Feasibility11_07_1_개발이익산정결과_Raw Data" xfId="2642" xr:uid="{00000000-0005-0000-0000-00009E1C0000}"/>
    <cellStyle name="식_평택STP_01_09_27_은행 - 원주기업도시Feasibility11_07_1_개발이익산정결과_Raw Data_1" xfId="4665" xr:uid="{00000000-0005-0000-0000-00009F1C0000}"/>
    <cellStyle name="식_평택STP_01_09_27_은행 - 원주기업도시Feasibility11_07_1_개발이익산정결과_Raw Data_CF" xfId="10675" xr:uid="{00000000-0005-0000-0000-0000A01C0000}"/>
    <cellStyle name="식_평택STP_01_09_27_은행 - 원주기업도시Feasibility11_07_1_개발이익산정결과_Raw Data_Raw Data" xfId="4666" xr:uid="{00000000-0005-0000-0000-0000A11C0000}"/>
    <cellStyle name="식_평택STP_01_09_27_은행 - 원주기업도시Feasibility11_07_1_개발이익산정결과_Raw Data_Sales" xfId="6669" xr:uid="{00000000-0005-0000-0000-0000A21C0000}"/>
    <cellStyle name="식_평택STP_01_09_27_은행 - 원주기업도시Feasibility11_07_1_개발이익산정결과_Raw Data_Sensitivity" xfId="8672" xr:uid="{00000000-0005-0000-0000-0000A31C0000}"/>
    <cellStyle name="식_평택STP_01_09_27_은행 - 원주기업도시Feasibility11_07_1_개발이익산정결과_Sales" xfId="2643" xr:uid="{00000000-0005-0000-0000-0000A41C0000}"/>
    <cellStyle name="식_평택STP_01_09_27_은행 - 원주기업도시Feasibility11_07_1_개발이익산정결과_Sales_1" xfId="6668" xr:uid="{00000000-0005-0000-0000-0000A51C0000}"/>
    <cellStyle name="식_평택STP_01_09_27_은행 - 원주기업도시Feasibility11_07_1_개발이익산정결과_Sales_CF" xfId="10676" xr:uid="{00000000-0005-0000-0000-0000A61C0000}"/>
    <cellStyle name="식_평택STP_01_09_27_은행 - 원주기업도시Feasibility11_07_1_개발이익산정결과_Sales_Raw Data" xfId="4667" xr:uid="{00000000-0005-0000-0000-0000A71C0000}"/>
    <cellStyle name="식_평택STP_01_09_27_은행 - 원주기업도시Feasibility11_07_1_개발이익산정결과_Sales_Sales" xfId="6670" xr:uid="{00000000-0005-0000-0000-0000A81C0000}"/>
    <cellStyle name="식_평택STP_01_09_27_은행 - 원주기업도시Feasibility11_07_1_개발이익산정결과_Sales_Sensitivity" xfId="8673" xr:uid="{00000000-0005-0000-0000-0000A91C0000}"/>
    <cellStyle name="식_평택STP_01_09_27_은행 - 원주기업도시Feasibility11_07_1_개발이익산정결과_Sensitivity" xfId="8671" xr:uid="{00000000-0005-0000-0000-0000AA1C0000}"/>
    <cellStyle name="식_평택STP_01_09_27_은행 - 원주기업도시Feasibility11_07_1_개발이익산정결과_원주기업도시 data(정리2)" xfId="2644" xr:uid="{00000000-0005-0000-0000-0000AB1C0000}"/>
    <cellStyle name="식_평택STP_01_09_27_은행 - 원주기업도시Feasibility11_07_1_개발이익산정결과_원주기업도시 data(정리2)_CF" xfId="10677" xr:uid="{00000000-0005-0000-0000-0000AC1C0000}"/>
    <cellStyle name="식_평택STP_01_09_27_은행 - 원주기업도시Feasibility11_07_1_개발이익산정결과_원주기업도시 data(정리2)_Raw Data" xfId="2645" xr:uid="{00000000-0005-0000-0000-0000AD1C0000}"/>
    <cellStyle name="식_평택STP_01_09_27_은행 - 원주기업도시Feasibility11_07_1_개발이익산정결과_원주기업도시 data(정리2)_Raw Data_1" xfId="4668" xr:uid="{00000000-0005-0000-0000-0000AE1C0000}"/>
    <cellStyle name="식_평택STP_01_09_27_은행 - 원주기업도시Feasibility11_07_1_개발이익산정결과_원주기업도시 data(정리2)_Raw Data_CF" xfId="10678" xr:uid="{00000000-0005-0000-0000-0000AF1C0000}"/>
    <cellStyle name="식_평택STP_01_09_27_은행 - 원주기업도시Feasibility11_07_1_개발이익산정결과_원주기업도시 data(정리2)_Raw Data_Raw Data" xfId="4669" xr:uid="{00000000-0005-0000-0000-0000B01C0000}"/>
    <cellStyle name="식_평택STP_01_09_27_은행 - 원주기업도시Feasibility11_07_1_개발이익산정결과_원주기업도시 data(정리2)_Raw Data_Sales" xfId="6672" xr:uid="{00000000-0005-0000-0000-0000B11C0000}"/>
    <cellStyle name="식_평택STP_01_09_27_은행 - 원주기업도시Feasibility11_07_1_개발이익산정결과_원주기업도시 data(정리2)_Raw Data_Sensitivity" xfId="8675" xr:uid="{00000000-0005-0000-0000-0000B21C0000}"/>
    <cellStyle name="식_평택STP_01_09_27_은행 - 원주기업도시Feasibility11_07_1_개발이익산정결과_원주기업도시 data(정리2)_Sales" xfId="2646" xr:uid="{00000000-0005-0000-0000-0000B31C0000}"/>
    <cellStyle name="식_평택STP_01_09_27_은행 - 원주기업도시Feasibility11_07_1_개발이익산정결과_원주기업도시 data(정리2)_Sales_1" xfId="6671" xr:uid="{00000000-0005-0000-0000-0000B41C0000}"/>
    <cellStyle name="식_평택STP_01_09_27_은행 - 원주기업도시Feasibility11_07_1_개발이익산정결과_원주기업도시 data(정리2)_Sales_CF" xfId="10679" xr:uid="{00000000-0005-0000-0000-0000B51C0000}"/>
    <cellStyle name="식_평택STP_01_09_27_은행 - 원주기업도시Feasibility11_07_1_개발이익산정결과_원주기업도시 data(정리2)_Sales_Raw Data" xfId="4670" xr:uid="{00000000-0005-0000-0000-0000B61C0000}"/>
    <cellStyle name="식_평택STP_01_09_27_은행 - 원주기업도시Feasibility11_07_1_개발이익산정결과_원주기업도시 data(정리2)_Sales_Sales" xfId="6673" xr:uid="{00000000-0005-0000-0000-0000B71C0000}"/>
    <cellStyle name="식_평택STP_01_09_27_은행 - 원주기업도시Feasibility11_07_1_개발이익산정결과_원주기업도시 data(정리2)_Sales_Sensitivity" xfId="8676" xr:uid="{00000000-0005-0000-0000-0000B81C0000}"/>
    <cellStyle name="식_평택STP_01_09_27_은행 - 원주기업도시Feasibility11_07_1_개발이익산정결과_원주기업도시 data(정리2)_Sensitivity" xfId="8674" xr:uid="{00000000-0005-0000-0000-0000B91C0000}"/>
    <cellStyle name="식_평택STP_01_09_27_은행 - 원주기업도시Feasibility11_07_1_개발이익산정결과_원주기업도시 data(정리2)_원주부하계산" xfId="2647" xr:uid="{00000000-0005-0000-0000-0000BA1C0000}"/>
    <cellStyle name="식_평택STP_01_09_27_은행 - 원주기업도시Feasibility11_07_1_개발이익산정결과_원주기업도시 data(정리2)_원주부하계산_CF" xfId="10680" xr:uid="{00000000-0005-0000-0000-0000BB1C0000}"/>
    <cellStyle name="식_평택STP_01_09_27_은행 - 원주기업도시Feasibility11_07_1_개발이익산정결과_원주기업도시 data(정리2)_원주부하계산_Raw Data" xfId="2648" xr:uid="{00000000-0005-0000-0000-0000BC1C0000}"/>
    <cellStyle name="식_평택STP_01_09_27_은행 - 원주기업도시Feasibility11_07_1_개발이익산정결과_원주기업도시 data(정리2)_원주부하계산_Raw Data_1" xfId="4671" xr:uid="{00000000-0005-0000-0000-0000BD1C0000}"/>
    <cellStyle name="식_평택STP_01_09_27_은행 - 원주기업도시Feasibility11_07_1_개발이익산정결과_원주기업도시 data(정리2)_원주부하계산_Raw Data_CF" xfId="10681" xr:uid="{00000000-0005-0000-0000-0000BE1C0000}"/>
    <cellStyle name="식_평택STP_01_09_27_은행 - 원주기업도시Feasibility11_07_1_개발이익산정결과_원주기업도시 data(정리2)_원주부하계산_Raw Data_Raw Data" xfId="4672" xr:uid="{00000000-0005-0000-0000-0000BF1C0000}"/>
    <cellStyle name="식_평택STP_01_09_27_은행 - 원주기업도시Feasibility11_07_1_개발이익산정결과_원주기업도시 data(정리2)_원주부하계산_Raw Data_Sales" xfId="6675" xr:uid="{00000000-0005-0000-0000-0000C01C0000}"/>
    <cellStyle name="식_평택STP_01_09_27_은행 - 원주기업도시Feasibility11_07_1_개발이익산정결과_원주기업도시 data(정리2)_원주부하계산_Raw Data_Sensitivity" xfId="8678" xr:uid="{00000000-0005-0000-0000-0000C11C0000}"/>
    <cellStyle name="식_평택STP_01_09_27_은행 - 원주기업도시Feasibility11_07_1_개발이익산정결과_원주기업도시 data(정리2)_원주부하계산_Sales" xfId="2649" xr:uid="{00000000-0005-0000-0000-0000C21C0000}"/>
    <cellStyle name="식_평택STP_01_09_27_은행 - 원주기업도시Feasibility11_07_1_개발이익산정결과_원주기업도시 data(정리2)_원주부하계산_Sales_1" xfId="6674" xr:uid="{00000000-0005-0000-0000-0000C31C0000}"/>
    <cellStyle name="식_평택STP_01_09_27_은행 - 원주기업도시Feasibility11_07_1_개발이익산정결과_원주기업도시 data(정리2)_원주부하계산_Sales_CF" xfId="10682" xr:uid="{00000000-0005-0000-0000-0000C41C0000}"/>
    <cellStyle name="식_평택STP_01_09_27_은행 - 원주기업도시Feasibility11_07_1_개발이익산정결과_원주기업도시 data(정리2)_원주부하계산_Sales_Raw Data" xfId="4673" xr:uid="{00000000-0005-0000-0000-0000C51C0000}"/>
    <cellStyle name="식_평택STP_01_09_27_은행 - 원주기업도시Feasibility11_07_1_개발이익산정결과_원주기업도시 data(정리2)_원주부하계산_Sales_Sales" xfId="6676" xr:uid="{00000000-0005-0000-0000-0000C61C0000}"/>
    <cellStyle name="식_평택STP_01_09_27_은행 - 원주기업도시Feasibility11_07_1_개발이익산정결과_원주기업도시 data(정리2)_원주부하계산_Sales_Sensitivity" xfId="8679" xr:uid="{00000000-0005-0000-0000-0000C71C0000}"/>
    <cellStyle name="식_평택STP_01_09_27_은행 - 원주기업도시Feasibility11_07_1_개발이익산정결과_원주기업도시 data(정리2)_원주부하계산_Sensitivity" xfId="8677" xr:uid="{00000000-0005-0000-0000-0000C81C0000}"/>
    <cellStyle name="식_평택STP_01_09_27_은행 - 원주기업도시Feasibility11_07_1_개발이익산정결과_원주부하계산" xfId="2650" xr:uid="{00000000-0005-0000-0000-0000C91C0000}"/>
    <cellStyle name="식_평택STP_01_09_27_은행 - 원주기업도시Feasibility11_07_1_개발이익산정결과_원주부하계산_CF" xfId="10683" xr:uid="{00000000-0005-0000-0000-0000CA1C0000}"/>
    <cellStyle name="식_평택STP_01_09_27_은행 - 원주기업도시Feasibility11_07_1_개발이익산정결과_원주부하계산_Raw Data" xfId="2651" xr:uid="{00000000-0005-0000-0000-0000CB1C0000}"/>
    <cellStyle name="식_평택STP_01_09_27_은행 - 원주기업도시Feasibility11_07_1_개발이익산정결과_원주부하계산_Raw Data_1" xfId="4674" xr:uid="{00000000-0005-0000-0000-0000CC1C0000}"/>
    <cellStyle name="식_평택STP_01_09_27_은행 - 원주기업도시Feasibility11_07_1_개발이익산정결과_원주부하계산_Raw Data_CF" xfId="10684" xr:uid="{00000000-0005-0000-0000-0000CD1C0000}"/>
    <cellStyle name="식_평택STP_01_09_27_은행 - 원주기업도시Feasibility11_07_1_개발이익산정결과_원주부하계산_Raw Data_Raw Data" xfId="4675" xr:uid="{00000000-0005-0000-0000-0000CE1C0000}"/>
    <cellStyle name="식_평택STP_01_09_27_은행 - 원주기업도시Feasibility11_07_1_개발이익산정결과_원주부하계산_Raw Data_Sales" xfId="6678" xr:uid="{00000000-0005-0000-0000-0000CF1C0000}"/>
    <cellStyle name="식_평택STP_01_09_27_은행 - 원주기업도시Feasibility11_07_1_개발이익산정결과_원주부하계산_Raw Data_Sensitivity" xfId="8681" xr:uid="{00000000-0005-0000-0000-0000D01C0000}"/>
    <cellStyle name="식_평택STP_01_09_27_은행 - 원주기업도시Feasibility11_07_1_개발이익산정결과_원주부하계산_Sales" xfId="2652" xr:uid="{00000000-0005-0000-0000-0000D11C0000}"/>
    <cellStyle name="식_평택STP_01_09_27_은행 - 원주기업도시Feasibility11_07_1_개발이익산정결과_원주부하계산_Sales_1" xfId="6677" xr:uid="{00000000-0005-0000-0000-0000D21C0000}"/>
    <cellStyle name="식_평택STP_01_09_27_은행 - 원주기업도시Feasibility11_07_1_개발이익산정결과_원주부하계산_Sales_CF" xfId="10685" xr:uid="{00000000-0005-0000-0000-0000D31C0000}"/>
    <cellStyle name="식_평택STP_01_09_27_은행 - 원주기업도시Feasibility11_07_1_개발이익산정결과_원주부하계산_Sales_Raw Data" xfId="4676" xr:uid="{00000000-0005-0000-0000-0000D41C0000}"/>
    <cellStyle name="식_평택STP_01_09_27_은행 - 원주기업도시Feasibility11_07_1_개발이익산정결과_원주부하계산_Sales_Sales" xfId="6679" xr:uid="{00000000-0005-0000-0000-0000D51C0000}"/>
    <cellStyle name="식_평택STP_01_09_27_은행 - 원주기업도시Feasibility11_07_1_개발이익산정결과_원주부하계산_Sales_Sensitivity" xfId="8682" xr:uid="{00000000-0005-0000-0000-0000D61C0000}"/>
    <cellStyle name="식_평택STP_01_09_27_은행 - 원주기업도시Feasibility11_07_1_개발이익산정결과_원주부하계산_Sensitivity" xfId="8680" xr:uid="{00000000-0005-0000-0000-0000D71C0000}"/>
    <cellStyle name="식_평택STP_01_09_27_은행 - 원주기업도시Feasibility11_07_1_기업도시재무모델금융조건반영(11_28)_8(용지별사업성검토추가)xls" xfId="2653" xr:uid="{00000000-0005-0000-0000-0000D81C0000}"/>
    <cellStyle name="식_평택STP_01_09_27_은행 - 원주기업도시Feasibility11_07_1_기업도시재무모델금융조건반영(11_28)_8(용지별사업성검토추가)xls_CF" xfId="10686" xr:uid="{00000000-0005-0000-0000-0000D91C0000}"/>
    <cellStyle name="식_평택STP_01_09_27_은행 - 원주기업도시Feasibility11_07_1_기업도시재무모델금융조건반영(11_28)_8(용지별사업성검토추가)xls_Raw Data" xfId="2654" xr:uid="{00000000-0005-0000-0000-0000DA1C0000}"/>
    <cellStyle name="식_평택STP_01_09_27_은행 - 원주기업도시Feasibility11_07_1_기업도시재무모델금융조건반영(11_28)_8(용지별사업성검토추가)xls_Raw Data_1" xfId="4677" xr:uid="{00000000-0005-0000-0000-0000DB1C0000}"/>
    <cellStyle name="식_평택STP_01_09_27_은행 - 원주기업도시Feasibility11_07_1_기업도시재무모델금융조건반영(11_28)_8(용지별사업성검토추가)xls_Raw Data_CF" xfId="10687" xr:uid="{00000000-0005-0000-0000-0000DC1C0000}"/>
    <cellStyle name="식_평택STP_01_09_27_은행 - 원주기업도시Feasibility11_07_1_기업도시재무모델금융조건반영(11_28)_8(용지별사업성검토추가)xls_Raw Data_Raw Data" xfId="4678" xr:uid="{00000000-0005-0000-0000-0000DD1C0000}"/>
    <cellStyle name="식_평택STP_01_09_27_은행 - 원주기업도시Feasibility11_07_1_기업도시재무모델금융조건반영(11_28)_8(용지별사업성검토추가)xls_Raw Data_Sales" xfId="6681" xr:uid="{00000000-0005-0000-0000-0000DE1C0000}"/>
    <cellStyle name="식_평택STP_01_09_27_은행 - 원주기업도시Feasibility11_07_1_기업도시재무모델금융조건반영(11_28)_8(용지별사업성검토추가)xls_Raw Data_Sensitivity" xfId="8684" xr:uid="{00000000-0005-0000-0000-0000DF1C0000}"/>
    <cellStyle name="식_평택STP_01_09_27_은행 - 원주기업도시Feasibility11_07_1_기업도시재무모델금융조건반영(11_28)_8(용지별사업성검토추가)xls_Sales" xfId="2655" xr:uid="{00000000-0005-0000-0000-0000E01C0000}"/>
    <cellStyle name="식_평택STP_01_09_27_은행 - 원주기업도시Feasibility11_07_1_기업도시재무모델금융조건반영(11_28)_8(용지별사업성검토추가)xls_Sales_1" xfId="6680" xr:uid="{00000000-0005-0000-0000-0000E11C0000}"/>
    <cellStyle name="식_평택STP_01_09_27_은행 - 원주기업도시Feasibility11_07_1_기업도시재무모델금융조건반영(11_28)_8(용지별사업성검토추가)xls_Sales_CF" xfId="10688" xr:uid="{00000000-0005-0000-0000-0000E21C0000}"/>
    <cellStyle name="식_평택STP_01_09_27_은행 - 원주기업도시Feasibility11_07_1_기업도시재무모델금융조건반영(11_28)_8(용지별사업성검토추가)xls_Sales_Raw Data" xfId="4679" xr:uid="{00000000-0005-0000-0000-0000E31C0000}"/>
    <cellStyle name="식_평택STP_01_09_27_은행 - 원주기업도시Feasibility11_07_1_기업도시재무모델금융조건반영(11_28)_8(용지별사업성검토추가)xls_Sales_Sales" xfId="6682" xr:uid="{00000000-0005-0000-0000-0000E41C0000}"/>
    <cellStyle name="식_평택STP_01_09_27_은행 - 원주기업도시Feasibility11_07_1_기업도시재무모델금융조건반영(11_28)_8(용지별사업성검토추가)xls_Sales_Sensitivity" xfId="8685" xr:uid="{00000000-0005-0000-0000-0000E51C0000}"/>
    <cellStyle name="식_평택STP_01_09_27_은행 - 원주기업도시Feasibility11_07_1_기업도시재무모델금융조건반영(11_28)_8(용지별사업성검토추가)xls_Sensitivity" xfId="8683" xr:uid="{00000000-0005-0000-0000-0000E61C0000}"/>
    <cellStyle name="식_평택STP_01_09_27_은행 - 원주기업도시Feasibility11_07_1_기업도시재무모델금융조건반영(11_28)_8(용지별사업성검토추가)xls_원주기업도시 data(정리2)" xfId="2656" xr:uid="{00000000-0005-0000-0000-0000E71C0000}"/>
    <cellStyle name="식_평택STP_01_09_27_은행 - 원주기업도시Feasibility11_07_1_기업도시재무모델금융조건반영(11_28)_8(용지별사업성검토추가)xls_원주기업도시 data(정리2)_CF" xfId="10689" xr:uid="{00000000-0005-0000-0000-0000E81C0000}"/>
    <cellStyle name="식_평택STP_01_09_27_은행 - 원주기업도시Feasibility11_07_1_기업도시재무모델금융조건반영(11_28)_8(용지별사업성검토추가)xls_원주기업도시 data(정리2)_Raw Data" xfId="2657" xr:uid="{00000000-0005-0000-0000-0000E91C0000}"/>
    <cellStyle name="식_평택STP_01_09_27_은행 - 원주기업도시Feasibility11_07_1_기업도시재무모델금융조건반영(11_28)_8(용지별사업성검토추가)xls_원주기업도시 data(정리2)_Raw Data_1" xfId="4680" xr:uid="{00000000-0005-0000-0000-0000EA1C0000}"/>
    <cellStyle name="식_평택STP_01_09_27_은행 - 원주기업도시Feasibility11_07_1_기업도시재무모델금융조건반영(11_28)_8(용지별사업성검토추가)xls_원주기업도시 data(정리2)_Raw Data_CF" xfId="10690" xr:uid="{00000000-0005-0000-0000-0000EB1C0000}"/>
    <cellStyle name="식_평택STP_01_09_27_은행 - 원주기업도시Feasibility11_07_1_기업도시재무모델금융조건반영(11_28)_8(용지별사업성검토추가)xls_원주기업도시 data(정리2)_Raw Data_Raw Data" xfId="4681" xr:uid="{00000000-0005-0000-0000-0000EC1C0000}"/>
    <cellStyle name="식_평택STP_01_09_27_은행 - 원주기업도시Feasibility11_07_1_기업도시재무모델금융조건반영(11_28)_8(용지별사업성검토추가)xls_원주기업도시 data(정리2)_Raw Data_Sales" xfId="6684" xr:uid="{00000000-0005-0000-0000-0000ED1C0000}"/>
    <cellStyle name="식_평택STP_01_09_27_은행 - 원주기업도시Feasibility11_07_1_기업도시재무모델금융조건반영(11_28)_8(용지별사업성검토추가)xls_원주기업도시 data(정리2)_Raw Data_Sensitivity" xfId="8687" xr:uid="{00000000-0005-0000-0000-0000EE1C0000}"/>
    <cellStyle name="식_평택STP_01_09_27_은행 - 원주기업도시Feasibility11_07_1_기업도시재무모델금융조건반영(11_28)_8(용지별사업성검토추가)xls_원주기업도시 data(정리2)_Sales" xfId="2658" xr:uid="{00000000-0005-0000-0000-0000EF1C0000}"/>
    <cellStyle name="식_평택STP_01_09_27_은행 - 원주기업도시Feasibility11_07_1_기업도시재무모델금융조건반영(11_28)_8(용지별사업성검토추가)xls_원주기업도시 data(정리2)_Sales_1" xfId="6683" xr:uid="{00000000-0005-0000-0000-0000F01C0000}"/>
    <cellStyle name="식_평택STP_01_09_27_은행 - 원주기업도시Feasibility11_07_1_기업도시재무모델금융조건반영(11_28)_8(용지별사업성검토추가)xls_원주기업도시 data(정리2)_Sales_CF" xfId="10691" xr:uid="{00000000-0005-0000-0000-0000F11C0000}"/>
    <cellStyle name="식_평택STP_01_09_27_은행 - 원주기업도시Feasibility11_07_1_기업도시재무모델금융조건반영(11_28)_8(용지별사업성검토추가)xls_원주기업도시 data(정리2)_Sales_Raw Data" xfId="4682" xr:uid="{00000000-0005-0000-0000-0000F21C0000}"/>
    <cellStyle name="식_평택STP_01_09_27_은행 - 원주기업도시Feasibility11_07_1_기업도시재무모델금융조건반영(11_28)_8(용지별사업성검토추가)xls_원주기업도시 data(정리2)_Sales_Sales" xfId="6685" xr:uid="{00000000-0005-0000-0000-0000F31C0000}"/>
    <cellStyle name="식_평택STP_01_09_27_은행 - 원주기업도시Feasibility11_07_1_기업도시재무모델금융조건반영(11_28)_8(용지별사업성검토추가)xls_원주기업도시 data(정리2)_Sales_Sensitivity" xfId="8688" xr:uid="{00000000-0005-0000-0000-0000F41C0000}"/>
    <cellStyle name="식_평택STP_01_09_27_은행 - 원주기업도시Feasibility11_07_1_기업도시재무모델금융조건반영(11_28)_8(용지별사업성검토추가)xls_원주기업도시 data(정리2)_Sensitivity" xfId="8686" xr:uid="{00000000-0005-0000-0000-0000F51C0000}"/>
    <cellStyle name="식_평택STP_01_09_27_은행 - 원주기업도시Feasibility11_07_1_기업도시재무모델금융조건반영(11_28)_8(용지별사업성검토추가)xls_원주기업도시 data(정리2)_원주부하계산" xfId="2659" xr:uid="{00000000-0005-0000-0000-0000F61C0000}"/>
    <cellStyle name="식_평택STP_01_09_27_은행 - 원주기업도시Feasibility11_07_1_기업도시재무모델금융조건반영(11_28)_8(용지별사업성검토추가)xls_원주기업도시 data(정리2)_원주부하계산_CF" xfId="10692" xr:uid="{00000000-0005-0000-0000-0000F71C0000}"/>
    <cellStyle name="식_평택STP_01_09_27_은행 - 원주기업도시Feasibility11_07_1_기업도시재무모델금융조건반영(11_28)_8(용지별사업성검토추가)xls_원주기업도시 data(정리2)_원주부하계산_Raw Data" xfId="2660" xr:uid="{00000000-0005-0000-0000-0000F81C0000}"/>
    <cellStyle name="식_평택STP_01_09_27_은행 - 원주기업도시Feasibility11_07_1_기업도시재무모델금융조건반영(11_28)_8(용지별사업성검토추가)xls_원주기업도시 data(정리2)_원주부하계산_Raw Data_1" xfId="4683" xr:uid="{00000000-0005-0000-0000-0000F91C0000}"/>
    <cellStyle name="식_평택STP_01_09_27_은행 - 원주기업도시Feasibility11_07_1_기업도시재무모델금융조건반영(11_28)_8(용지별사업성검토추가)xls_원주기업도시 data(정리2)_원주부하계산_Raw Data_CF" xfId="10693" xr:uid="{00000000-0005-0000-0000-0000FA1C0000}"/>
    <cellStyle name="식_평택STP_01_09_27_은행 - 원주기업도시Feasibility11_07_1_기업도시재무모델금융조건반영(11_28)_8(용지별사업성검토추가)xls_원주기업도시 data(정리2)_원주부하계산_Raw Data_Raw Data" xfId="4684" xr:uid="{00000000-0005-0000-0000-0000FB1C0000}"/>
    <cellStyle name="식_평택STP_01_09_27_은행 - 원주기업도시Feasibility11_07_1_기업도시재무모델금융조건반영(11_28)_8(용지별사업성검토추가)xls_원주기업도시 data(정리2)_원주부하계산_Raw Data_Sales" xfId="6687" xr:uid="{00000000-0005-0000-0000-0000FC1C0000}"/>
    <cellStyle name="식_평택STP_01_09_27_은행 - 원주기업도시Feasibility11_07_1_기업도시재무모델금융조건반영(11_28)_8(용지별사업성검토추가)xls_원주기업도시 data(정리2)_원주부하계산_Raw Data_Sensitivity" xfId="8690" xr:uid="{00000000-0005-0000-0000-0000FD1C0000}"/>
    <cellStyle name="식_평택STP_01_09_27_은행 - 원주기업도시Feasibility11_07_1_기업도시재무모델금융조건반영(11_28)_8(용지별사업성검토추가)xls_원주기업도시 data(정리2)_원주부하계산_Sales" xfId="6686" xr:uid="{00000000-0005-0000-0000-0000FE1C0000}"/>
    <cellStyle name="식_평택STP_01_09_27_은행 - 원주기업도시Feasibility11_07_1_기업도시재무모델금융조건반영(11_28)_8(용지별사업성검토추가)xls_원주기업도시 data(정리2)_원주부하계산_Sensitivity" xfId="8689" xr:uid="{00000000-0005-0000-0000-0000FF1C0000}"/>
    <cellStyle name="식_평택STP_01_09_27_은행 - 원주기업도시Feasibility11_07_1_기업도시재무모델금융조건반영(11_28)_8(용지별사업성검토추가)xls_원주부하계산" xfId="2661" xr:uid="{00000000-0005-0000-0000-0000001D0000}"/>
    <cellStyle name="식_평택STP_01_09_27_은행 - 원주기업도시Feasibility11_07_1_기업도시재무모델금융조건반영(11_28)_8(용지별사업성검토추가)xls_원주부하계산_CF" xfId="10694" xr:uid="{00000000-0005-0000-0000-0000011D0000}"/>
    <cellStyle name="식_평택STP_01_09_27_은행 - 원주기업도시Feasibility11_07_1_기업도시재무모델금융조건반영(11_28)_8(용지별사업성검토추가)xls_원주부하계산_Raw Data" xfId="2662" xr:uid="{00000000-0005-0000-0000-0000021D0000}"/>
    <cellStyle name="식_평택STP_01_09_27_은행 - 원주기업도시Feasibility11_07_1_기업도시재무모델금융조건반영(11_28)_8(용지별사업성검토추가)xls_원주부하계산_Raw Data_1" xfId="4685" xr:uid="{00000000-0005-0000-0000-0000031D0000}"/>
    <cellStyle name="식_평택STP_01_09_27_은행 - 원주기업도시Feasibility11_07_1_기업도시재무모델금융조건반영(11_28)_8(용지별사업성검토추가)xls_원주부하계산_Raw Data_CF" xfId="10695" xr:uid="{00000000-0005-0000-0000-0000041D0000}"/>
    <cellStyle name="식_평택STP_01_09_27_은행 - 원주기업도시Feasibility11_07_1_기업도시재무모델금융조건반영(11_28)_8(용지별사업성검토추가)xls_원주부하계산_Raw Data_Raw Data" xfId="4686" xr:uid="{00000000-0005-0000-0000-0000051D0000}"/>
    <cellStyle name="식_평택STP_01_09_27_은행 - 원주기업도시Feasibility11_07_1_기업도시재무모델금융조건반영(11_28)_8(용지별사업성검토추가)xls_원주부하계산_Raw Data_Sales" xfId="6689" xr:uid="{00000000-0005-0000-0000-0000061D0000}"/>
    <cellStyle name="식_평택STP_01_09_27_은행 - 원주기업도시Feasibility11_07_1_기업도시재무모델금융조건반영(11_28)_8(용지별사업성검토추가)xls_원주부하계산_Raw Data_Sensitivity" xfId="8692" xr:uid="{00000000-0005-0000-0000-0000071D0000}"/>
    <cellStyle name="식_평택STP_01_09_27_은행 - 원주기업도시Feasibility11_07_1_기업도시재무모델금융조건반영(11_28)_8(용지별사업성검토추가)xls_원주부하계산_Sales" xfId="6688" xr:uid="{00000000-0005-0000-0000-0000081D0000}"/>
    <cellStyle name="식_평택STP_01_09_27_은행 - 원주기업도시Feasibility11_07_1_기업도시재무모델금융조건반영(11_28)_8(용지별사업성검토추가)xls_원주부하계산_Sensitivity" xfId="8691" xr:uid="{00000000-0005-0000-0000-0000091D0000}"/>
    <cellStyle name="식_평택STP_01_09_27_은행 - 원주기업도시Feasibility11_07_1_기업도시재무모델금융조건반영(11_28)_8(용지별사업성추가)_2xls" xfId="2663" xr:uid="{00000000-0005-0000-0000-00000A1D0000}"/>
    <cellStyle name="식_평택STP_01_09_27_은행 - 원주기업도시Feasibility11_07_1_기업도시재무모델금융조건반영(11_28)_8(용지별사업성추가)_2xls_CF" xfId="10696" xr:uid="{00000000-0005-0000-0000-00000B1D0000}"/>
    <cellStyle name="식_평택STP_01_09_27_은행 - 원주기업도시Feasibility11_07_1_기업도시재무모델금융조건반영(11_28)_8(용지별사업성추가)_2xls_Raw Data" xfId="2664" xr:uid="{00000000-0005-0000-0000-00000C1D0000}"/>
    <cellStyle name="식_평택STP_01_09_27_은행 - 원주기업도시Feasibility11_07_1_기업도시재무모델금융조건반영(11_28)_8(용지별사업성추가)_2xls_Raw Data_1" xfId="4687" xr:uid="{00000000-0005-0000-0000-00000D1D0000}"/>
    <cellStyle name="식_평택STP_01_09_27_은행 - 원주기업도시Feasibility11_07_1_기업도시재무모델금융조건반영(11_28)_8(용지별사업성추가)_2xls_Raw Data_CF" xfId="10697" xr:uid="{00000000-0005-0000-0000-00000E1D0000}"/>
    <cellStyle name="식_평택STP_01_09_27_은행 - 원주기업도시Feasibility11_07_1_기업도시재무모델금융조건반영(11_28)_8(용지별사업성추가)_2xls_Raw Data_Raw Data" xfId="4688" xr:uid="{00000000-0005-0000-0000-00000F1D0000}"/>
    <cellStyle name="식_평택STP_01_09_27_은행 - 원주기업도시Feasibility11_07_1_기업도시재무모델금융조건반영(11_28)_8(용지별사업성추가)_2xls_Raw Data_Sales" xfId="6691" xr:uid="{00000000-0005-0000-0000-0000101D0000}"/>
    <cellStyle name="식_평택STP_01_09_27_은행 - 원주기업도시Feasibility11_07_1_기업도시재무모델금융조건반영(11_28)_8(용지별사업성추가)_2xls_Raw Data_Sensitivity" xfId="8694" xr:uid="{00000000-0005-0000-0000-0000111D0000}"/>
    <cellStyle name="식_평택STP_01_09_27_은행 - 원주기업도시Feasibility11_07_1_기업도시재무모델금융조건반영(11_28)_8(용지별사업성추가)_2xls_Sales" xfId="6690" xr:uid="{00000000-0005-0000-0000-0000121D0000}"/>
    <cellStyle name="식_평택STP_01_09_27_은행 - 원주기업도시Feasibility11_07_1_기업도시재무모델금융조건반영(11_28)_8(용지별사업성추가)_2xls_Sensitivity" xfId="8693" xr:uid="{00000000-0005-0000-0000-0000131D0000}"/>
    <cellStyle name="식_평택STP_01_09_27_은행 - 원주기업도시Feasibility11_07_1_기업도시재무모델금융조건반영(11_28)_8(용지별사업성추가)_2xls_원주기업도시 data(정리2)" xfId="2665" xr:uid="{00000000-0005-0000-0000-0000141D0000}"/>
    <cellStyle name="식_평택STP_01_09_27_은행 - 원주기업도시Feasibility11_07_1_기업도시재무모델금융조건반영(11_28)_8(용지별사업성추가)_2xls_원주기업도시 data(정리2)_CF" xfId="10698" xr:uid="{00000000-0005-0000-0000-0000151D0000}"/>
    <cellStyle name="식_평택STP_01_09_27_은행 - 원주기업도시Feasibility11_07_1_기업도시재무모델금융조건반영(11_28)_8(용지별사업성추가)_2xls_원주기업도시 data(정리2)_Raw Data" xfId="2666" xr:uid="{00000000-0005-0000-0000-0000161D0000}"/>
    <cellStyle name="식_평택STP_01_09_27_은행 - 원주기업도시Feasibility11_07_1_기업도시재무모델금융조건반영(11_28)_8(용지별사업성추가)_2xls_원주기업도시 data(정리2)_Raw Data_1" xfId="4689" xr:uid="{00000000-0005-0000-0000-0000171D0000}"/>
    <cellStyle name="식_평택STP_01_09_27_은행 - 원주기업도시Feasibility11_07_1_기업도시재무모델금융조건반영(11_28)_8(용지별사업성추가)_2xls_원주기업도시 data(정리2)_Raw Data_CF" xfId="10699" xr:uid="{00000000-0005-0000-0000-0000181D0000}"/>
    <cellStyle name="식_평택STP_01_09_27_은행 - 원주기업도시Feasibility11_07_1_기업도시재무모델금융조건반영(11_28)_8(용지별사업성추가)_2xls_원주기업도시 data(정리2)_Raw Data_Raw Data" xfId="4690" xr:uid="{00000000-0005-0000-0000-0000191D0000}"/>
    <cellStyle name="식_평택STP_01_09_27_은행 - 원주기업도시Feasibility11_07_1_기업도시재무모델금융조건반영(11_28)_8(용지별사업성추가)_2xls_원주기업도시 data(정리2)_Raw Data_Sales" xfId="6693" xr:uid="{00000000-0005-0000-0000-00001A1D0000}"/>
    <cellStyle name="식_평택STP_01_09_27_은행 - 원주기업도시Feasibility11_07_1_기업도시재무모델금융조건반영(11_28)_8(용지별사업성추가)_2xls_원주기업도시 data(정리2)_Raw Data_Sensitivity" xfId="8696" xr:uid="{00000000-0005-0000-0000-00001B1D0000}"/>
    <cellStyle name="식_평택STP_01_09_27_은행 - 원주기업도시Feasibility11_07_1_기업도시재무모델금융조건반영(11_28)_8(용지별사업성추가)_2xls_원주기업도시 data(정리2)_Sales" xfId="6692" xr:uid="{00000000-0005-0000-0000-00001C1D0000}"/>
    <cellStyle name="식_평택STP_01_09_27_은행 - 원주기업도시Feasibility11_07_1_기업도시재무모델금융조건반영(11_28)_8(용지별사업성추가)_2xls_원주기업도시 data(정리2)_Sensitivity" xfId="8695" xr:uid="{00000000-0005-0000-0000-00001D1D0000}"/>
    <cellStyle name="식_평택STP_01_09_27_은행 - 원주기업도시Feasibility11_07_1_기업도시재무모델금융조건반영(11_28)_8(용지별사업성추가)_2xls_원주기업도시 data(정리2)_원주부하계산" xfId="2667" xr:uid="{00000000-0005-0000-0000-00001E1D0000}"/>
    <cellStyle name="식_평택STP_01_09_27_은행 - 원주기업도시Feasibility11_07_1_기업도시재무모델금융조건반영(11_28)_8(용지별사업성추가)_2xls_원주기업도시 data(정리2)_원주부하계산_CF" xfId="10700" xr:uid="{00000000-0005-0000-0000-00001F1D0000}"/>
    <cellStyle name="식_평택STP_01_09_27_은행 - 원주기업도시Feasibility11_07_1_기업도시재무모델금융조건반영(11_28)_8(용지별사업성추가)_2xls_원주기업도시 data(정리2)_원주부하계산_Raw Data" xfId="2668" xr:uid="{00000000-0005-0000-0000-0000201D0000}"/>
    <cellStyle name="식_평택STP_01_09_27_은행 - 원주기업도시Feasibility11_07_1_기업도시재무모델금융조건반영(11_28)_8(용지별사업성추가)_2xls_원주기업도시 data(정리2)_원주부하계산_Raw Data_1" xfId="4691" xr:uid="{00000000-0005-0000-0000-0000211D0000}"/>
    <cellStyle name="식_평택STP_01_09_27_은행 - 원주기업도시Feasibility11_07_1_기업도시재무모델금융조건반영(11_28)_8(용지별사업성추가)_2xls_원주기업도시 data(정리2)_원주부하계산_Raw Data_CF" xfId="10701" xr:uid="{00000000-0005-0000-0000-0000221D0000}"/>
    <cellStyle name="식_평택STP_01_09_27_은행 - 원주기업도시Feasibility11_07_1_기업도시재무모델금융조건반영(11_28)_8(용지별사업성추가)_2xls_원주기업도시 data(정리2)_원주부하계산_Raw Data_Raw Data" xfId="4692" xr:uid="{00000000-0005-0000-0000-0000231D0000}"/>
    <cellStyle name="식_평택STP_01_09_27_은행 - 원주기업도시Feasibility11_07_1_기업도시재무모델금융조건반영(11_28)_8(용지별사업성추가)_2xls_원주기업도시 data(정리2)_원주부하계산_Raw Data_Sales" xfId="6695" xr:uid="{00000000-0005-0000-0000-0000241D0000}"/>
    <cellStyle name="식_평택STP_01_09_27_은행 - 원주기업도시Feasibility11_07_1_기업도시재무모델금융조건반영(11_28)_8(용지별사업성추가)_2xls_원주기업도시 data(정리2)_원주부하계산_Raw Data_Sensitivity" xfId="8698" xr:uid="{00000000-0005-0000-0000-0000251D0000}"/>
    <cellStyle name="식_평택STP_01_09_27_은행 - 원주기업도시Feasibility11_07_1_기업도시재무모델금융조건반영(11_28)_8(용지별사업성추가)_2xls_원주기업도시 data(정리2)_원주부하계산_Sales" xfId="6694" xr:uid="{00000000-0005-0000-0000-0000261D0000}"/>
    <cellStyle name="식_평택STP_01_09_27_은행 - 원주기업도시Feasibility11_07_1_기업도시재무모델금융조건반영(11_28)_8(용지별사업성추가)_2xls_원주기업도시 data(정리2)_원주부하계산_Sensitivity" xfId="8697" xr:uid="{00000000-0005-0000-0000-0000271D0000}"/>
    <cellStyle name="식_평택STP_01_09_27_은행 - 원주기업도시Feasibility11_07_1_기업도시재무모델금융조건반영(11_28)_8(용지별사업성추가)_2xls_원주부하계산" xfId="2669" xr:uid="{00000000-0005-0000-0000-0000281D0000}"/>
    <cellStyle name="식_평택STP_01_09_27_은행 - 원주기업도시Feasibility11_07_1_기업도시재무모델금융조건반영(11_28)_8(용지별사업성추가)_2xls_원주부하계산_CF" xfId="10702" xr:uid="{00000000-0005-0000-0000-0000291D0000}"/>
    <cellStyle name="식_평택STP_01_09_27_은행 - 원주기업도시Feasibility11_07_1_기업도시재무모델금융조건반영(11_28)_8(용지별사업성추가)_2xls_원주부하계산_Raw Data" xfId="2670" xr:uid="{00000000-0005-0000-0000-00002A1D0000}"/>
    <cellStyle name="식_평택STP_01_09_27_은행 - 원주기업도시Feasibility11_07_1_기업도시재무모델금융조건반영(11_28)_8(용지별사업성추가)_2xls_원주부하계산_Raw Data_1" xfId="4693" xr:uid="{00000000-0005-0000-0000-00002B1D0000}"/>
    <cellStyle name="식_평택STP_01_09_27_은행 - 원주기업도시Feasibility11_07_1_기업도시재무모델금융조건반영(11_28)_8(용지별사업성추가)_2xls_원주부하계산_Raw Data_CF" xfId="10703" xr:uid="{00000000-0005-0000-0000-00002C1D0000}"/>
    <cellStyle name="식_평택STP_01_09_27_은행 - 원주기업도시Feasibility11_07_1_기업도시재무모델금융조건반영(11_28)_8(용지별사업성추가)_2xls_원주부하계산_Raw Data_Raw Data" xfId="4694" xr:uid="{00000000-0005-0000-0000-00002D1D0000}"/>
    <cellStyle name="식_평택STP_01_09_27_은행 - 원주기업도시Feasibility11_07_1_기업도시재무모델금융조건반영(11_28)_8(용지별사업성추가)_2xls_원주부하계산_Raw Data_Sales" xfId="6697" xr:uid="{00000000-0005-0000-0000-00002E1D0000}"/>
    <cellStyle name="식_평택STP_01_09_27_은행 - 원주기업도시Feasibility11_07_1_기업도시재무모델금융조건반영(11_28)_8(용지별사업성추가)_2xls_원주부하계산_Raw Data_Sensitivity" xfId="8700" xr:uid="{00000000-0005-0000-0000-00002F1D0000}"/>
    <cellStyle name="식_평택STP_01_09_27_은행 - 원주기업도시Feasibility11_07_1_기업도시재무모델금융조건반영(11_28)_8(용지별사업성추가)_2xls_원주부하계산_Sales" xfId="6696" xr:uid="{00000000-0005-0000-0000-0000301D0000}"/>
    <cellStyle name="식_평택STP_01_09_27_은행 - 원주기업도시Feasibility11_07_1_기업도시재무모델금융조건반영(11_28)_8(용지별사업성추가)_2xls_원주부하계산_Sensitivity" xfId="8699" xr:uid="{00000000-0005-0000-0000-0000311D0000}"/>
    <cellStyle name="식_평택STP_01_09_27_은행 - 원주기업도시Feasibility11_07_1_기업도시재무모델금융조건반영(11_28)_8xls" xfId="2671" xr:uid="{00000000-0005-0000-0000-0000321D0000}"/>
    <cellStyle name="식_평택STP_01_09_27_은행 - 원주기업도시Feasibility11_07_1_기업도시재무모델금융조건반영(11_28)_8xls_CF" xfId="10704" xr:uid="{00000000-0005-0000-0000-0000331D0000}"/>
    <cellStyle name="식_평택STP_01_09_27_은행 - 원주기업도시Feasibility11_07_1_기업도시재무모델금융조건반영(11_28)_8xls_Raw Data" xfId="2672" xr:uid="{00000000-0005-0000-0000-0000341D0000}"/>
    <cellStyle name="식_평택STP_01_09_27_은행 - 원주기업도시Feasibility11_07_1_기업도시재무모델금융조건반영(11_28)_8xls_Raw Data_1" xfId="4695" xr:uid="{00000000-0005-0000-0000-0000351D0000}"/>
    <cellStyle name="식_평택STP_01_09_27_은행 - 원주기업도시Feasibility11_07_1_기업도시재무모델금융조건반영(11_28)_8xls_Raw Data_CF" xfId="10705" xr:uid="{00000000-0005-0000-0000-0000361D0000}"/>
    <cellStyle name="식_평택STP_01_09_27_은행 - 원주기업도시Feasibility11_07_1_기업도시재무모델금융조건반영(11_28)_8xls_Raw Data_Raw Data" xfId="4696" xr:uid="{00000000-0005-0000-0000-0000371D0000}"/>
    <cellStyle name="식_평택STP_01_09_27_은행 - 원주기업도시Feasibility11_07_1_기업도시재무모델금융조건반영(11_28)_8xls_Raw Data_Sales" xfId="6699" xr:uid="{00000000-0005-0000-0000-0000381D0000}"/>
    <cellStyle name="식_평택STP_01_09_27_은행 - 원주기업도시Feasibility11_07_1_기업도시재무모델금융조건반영(11_28)_8xls_Raw Data_Sensitivity" xfId="8702" xr:uid="{00000000-0005-0000-0000-0000391D0000}"/>
    <cellStyle name="식_평택STP_01_09_27_은행 - 원주기업도시Feasibility11_07_1_기업도시재무모델금융조건반영(11_28)_8xls_Sales" xfId="6698" xr:uid="{00000000-0005-0000-0000-00003A1D0000}"/>
    <cellStyle name="식_평택STP_01_09_27_은행 - 원주기업도시Feasibility11_07_1_기업도시재무모델금융조건반영(11_28)_8xls_Sensitivity" xfId="8701" xr:uid="{00000000-0005-0000-0000-00003B1D0000}"/>
    <cellStyle name="식_평택STP_01_09_27_은행 - 원주기업도시Feasibility11_07_1_기업도시재무모델금융조건반영(11_28)_8xls_원주기업도시 data(정리2)" xfId="2673" xr:uid="{00000000-0005-0000-0000-00003C1D0000}"/>
    <cellStyle name="식_평택STP_01_09_27_은행 - 원주기업도시Feasibility11_07_1_기업도시재무모델금융조건반영(11_28)_8xls_원주기업도시 data(정리2)_CF" xfId="10706" xr:uid="{00000000-0005-0000-0000-00003D1D0000}"/>
    <cellStyle name="식_평택STP_01_09_27_은행 - 원주기업도시Feasibility11_07_1_기업도시재무모델금융조건반영(11_28)_8xls_원주기업도시 data(정리2)_Raw Data" xfId="2674" xr:uid="{00000000-0005-0000-0000-00003E1D0000}"/>
    <cellStyle name="식_평택STP_01_09_27_은행 - 원주기업도시Feasibility11_07_1_기업도시재무모델금융조건반영(11_28)_8xls_원주기업도시 data(정리2)_Raw Data_1" xfId="4697" xr:uid="{00000000-0005-0000-0000-00003F1D0000}"/>
    <cellStyle name="식_평택STP_01_09_27_은행 - 원주기업도시Feasibility11_07_1_기업도시재무모델금융조건반영(11_28)_8xls_원주기업도시 data(정리2)_Raw Data_CF" xfId="10707" xr:uid="{00000000-0005-0000-0000-0000401D0000}"/>
    <cellStyle name="식_평택STP_01_09_27_은행 - 원주기업도시Feasibility11_07_1_기업도시재무모델금융조건반영(11_28)_8xls_원주기업도시 data(정리2)_Raw Data_Raw Data" xfId="4698" xr:uid="{00000000-0005-0000-0000-0000411D0000}"/>
    <cellStyle name="식_평택STP_01_09_27_은행 - 원주기업도시Feasibility11_07_1_기업도시재무모델금융조건반영(11_28)_8xls_원주기업도시 data(정리2)_Raw Data_Sales" xfId="6701" xr:uid="{00000000-0005-0000-0000-0000421D0000}"/>
    <cellStyle name="식_평택STP_01_09_27_은행 - 원주기업도시Feasibility11_07_1_기업도시재무모델금융조건반영(11_28)_8xls_원주기업도시 data(정리2)_Raw Data_Sensitivity" xfId="8704" xr:uid="{00000000-0005-0000-0000-0000431D0000}"/>
    <cellStyle name="식_평택STP_01_09_27_은행 - 원주기업도시Feasibility11_07_1_기업도시재무모델금융조건반영(11_28)_8xls_원주기업도시 data(정리2)_Sales" xfId="6700" xr:uid="{00000000-0005-0000-0000-0000441D0000}"/>
    <cellStyle name="식_평택STP_01_09_27_은행 - 원주기업도시Feasibility11_07_1_기업도시재무모델금융조건반영(11_28)_8xls_원주기업도시 data(정리2)_Sensitivity" xfId="8703" xr:uid="{00000000-0005-0000-0000-0000451D0000}"/>
    <cellStyle name="식_평택STP_01_09_27_은행 - 원주기업도시Feasibility11_07_1_기업도시재무모델금융조건반영(11_28)_8xls_원주기업도시 data(정리2)_원주부하계산" xfId="2675" xr:uid="{00000000-0005-0000-0000-0000461D0000}"/>
    <cellStyle name="식_평택STP_01_09_27_은행 - 원주기업도시Feasibility11_07_1_기업도시재무모델금융조건반영(11_28)_8xls_원주기업도시 data(정리2)_원주부하계산_CF" xfId="10708" xr:uid="{00000000-0005-0000-0000-0000471D0000}"/>
    <cellStyle name="식_평택STP_01_09_27_은행 - 원주기업도시Feasibility11_07_1_기업도시재무모델금융조건반영(11_28)_8xls_원주기업도시 data(정리2)_원주부하계산_Raw Data" xfId="2676" xr:uid="{00000000-0005-0000-0000-0000481D0000}"/>
    <cellStyle name="식_평택STP_01_09_27_은행 - 원주기업도시Feasibility11_07_1_기업도시재무모델금융조건반영(11_28)_8xls_원주기업도시 data(정리2)_원주부하계산_Raw Data_1" xfId="4699" xr:uid="{00000000-0005-0000-0000-0000491D0000}"/>
    <cellStyle name="식_평택STP_01_09_27_은행 - 원주기업도시Feasibility11_07_1_기업도시재무모델금융조건반영(11_28)_8xls_원주기업도시 data(정리2)_원주부하계산_Raw Data_CF" xfId="10709" xr:uid="{00000000-0005-0000-0000-00004A1D0000}"/>
    <cellStyle name="식_평택STP_01_09_27_은행 - 원주기업도시Feasibility11_07_1_기업도시재무모델금융조건반영(11_28)_8xls_원주기업도시 data(정리2)_원주부하계산_Raw Data_Raw Data" xfId="4700" xr:uid="{00000000-0005-0000-0000-00004B1D0000}"/>
    <cellStyle name="식_평택STP_01_09_27_은행 - 원주기업도시Feasibility11_07_1_기업도시재무모델금융조건반영(11_28)_8xls_원주기업도시 data(정리2)_원주부하계산_Raw Data_Sales" xfId="6703" xr:uid="{00000000-0005-0000-0000-00004C1D0000}"/>
    <cellStyle name="식_평택STP_01_09_27_은행 - 원주기업도시Feasibility11_07_1_기업도시재무모델금융조건반영(11_28)_8xls_원주기업도시 data(정리2)_원주부하계산_Raw Data_Sensitivity" xfId="8706" xr:uid="{00000000-0005-0000-0000-00004D1D0000}"/>
    <cellStyle name="식_평택STP_01_09_27_은행 - 원주기업도시Feasibility11_07_1_기업도시재무모델금융조건반영(11_28)_8xls_원주기업도시 data(정리2)_원주부하계산_Sales" xfId="6702" xr:uid="{00000000-0005-0000-0000-00004E1D0000}"/>
    <cellStyle name="식_평택STP_01_09_27_은행 - 원주기업도시Feasibility11_07_1_기업도시재무모델금융조건반영(11_28)_8xls_원주기업도시 data(정리2)_원주부하계산_Sensitivity" xfId="8705" xr:uid="{00000000-0005-0000-0000-00004F1D0000}"/>
    <cellStyle name="식_평택STP_01_09_27_은행 - 원주기업도시Feasibility11_07_1_기업도시재무모델금융조건반영(11_28)_8xls_원주부하계산" xfId="2677" xr:uid="{00000000-0005-0000-0000-0000501D0000}"/>
    <cellStyle name="식_평택STP_01_09_27_은행 - 원주기업도시Feasibility11_07_1_기업도시재무모델금융조건반영(11_28)_8xls_원주부하계산_CF" xfId="10710" xr:uid="{00000000-0005-0000-0000-0000511D0000}"/>
    <cellStyle name="식_평택STP_01_09_27_은행 - 원주기업도시Feasibility11_07_1_기업도시재무모델금융조건반영(11_28)_8xls_원주부하계산_Raw Data" xfId="2678" xr:uid="{00000000-0005-0000-0000-0000521D0000}"/>
    <cellStyle name="식_평택STP_01_09_27_은행 - 원주기업도시Feasibility11_07_1_기업도시재무모델금융조건반영(11_28)_8xls_원주부하계산_Raw Data_1" xfId="4701" xr:uid="{00000000-0005-0000-0000-0000531D0000}"/>
    <cellStyle name="식_평택STP_01_09_27_은행 - 원주기업도시Feasibility11_07_1_기업도시재무모델금융조건반영(11_28)_8xls_원주부하계산_Raw Data_CF" xfId="10711" xr:uid="{00000000-0005-0000-0000-0000541D0000}"/>
    <cellStyle name="식_평택STP_01_09_27_은행 - 원주기업도시Feasibility11_07_1_기업도시재무모델금융조건반영(11_28)_8xls_원주부하계산_Raw Data_Raw Data" xfId="4702" xr:uid="{00000000-0005-0000-0000-0000551D0000}"/>
    <cellStyle name="식_평택STP_01_09_27_은행 - 원주기업도시Feasibility11_07_1_기업도시재무모델금융조건반영(11_28)_8xls_원주부하계산_Raw Data_Sales" xfId="6705" xr:uid="{00000000-0005-0000-0000-0000561D0000}"/>
    <cellStyle name="식_평택STP_01_09_27_은행 - 원주기업도시Feasibility11_07_1_기업도시재무모델금융조건반영(11_28)_8xls_원주부하계산_Raw Data_Sensitivity" xfId="8708" xr:uid="{00000000-0005-0000-0000-0000571D0000}"/>
    <cellStyle name="식_평택STP_01_09_27_은행 - 원주기업도시Feasibility11_07_1_기업도시재무모델금융조건반영(11_28)_8xls_원주부하계산_Sales" xfId="6704" xr:uid="{00000000-0005-0000-0000-0000581D0000}"/>
    <cellStyle name="식_평택STP_01_09_27_은행 - 원주기업도시Feasibility11_07_1_기업도시재무모델금융조건반영(11_28)_8xls_원주부하계산_Sensitivity" xfId="8707" xr:uid="{00000000-0005-0000-0000-0000591D0000}"/>
    <cellStyle name="식_평택STP_01_09_27_은행 - 원주기업도시Feasibility11_07_1_기업도시재무모델예비비추가(11_14)" xfId="2679" xr:uid="{00000000-0005-0000-0000-00005A1D0000}"/>
    <cellStyle name="식_평택STP_01_09_27_은행 - 원주기업도시Feasibility11_07_1_기업도시재무모델예비비추가(11_14)_CF" xfId="10712" xr:uid="{00000000-0005-0000-0000-00005B1D0000}"/>
    <cellStyle name="식_평택STP_01_09_27_은행 - 원주기업도시Feasibility11_07_1_기업도시재무모델예비비추가(11_14)_Raw Data" xfId="2680" xr:uid="{00000000-0005-0000-0000-00005C1D0000}"/>
    <cellStyle name="식_평택STP_01_09_27_은행 - 원주기업도시Feasibility11_07_1_기업도시재무모델예비비추가(11_14)_Raw Data_1" xfId="4703" xr:uid="{00000000-0005-0000-0000-00005D1D0000}"/>
    <cellStyle name="식_평택STP_01_09_27_은행 - 원주기업도시Feasibility11_07_1_기업도시재무모델예비비추가(11_14)_Raw Data_CF" xfId="10713" xr:uid="{00000000-0005-0000-0000-00005E1D0000}"/>
    <cellStyle name="식_평택STP_01_09_27_은행 - 원주기업도시Feasibility11_07_1_기업도시재무모델예비비추가(11_14)_Raw Data_Raw Data" xfId="4704" xr:uid="{00000000-0005-0000-0000-00005F1D0000}"/>
    <cellStyle name="식_평택STP_01_09_27_은행 - 원주기업도시Feasibility11_07_1_기업도시재무모델예비비추가(11_14)_Raw Data_Sales" xfId="6707" xr:uid="{00000000-0005-0000-0000-0000601D0000}"/>
    <cellStyle name="식_평택STP_01_09_27_은행 - 원주기업도시Feasibility11_07_1_기업도시재무모델예비비추가(11_14)_Raw Data_Sensitivity" xfId="8710" xr:uid="{00000000-0005-0000-0000-0000611D0000}"/>
    <cellStyle name="식_평택STP_01_09_27_은행 - 원주기업도시Feasibility11_07_1_기업도시재무모델예비비추가(11_14)_Sales" xfId="6706" xr:uid="{00000000-0005-0000-0000-0000621D0000}"/>
    <cellStyle name="식_평택STP_01_09_27_은행 - 원주기업도시Feasibility11_07_1_기업도시재무모델예비비추가(11_14)_Sensitivity" xfId="8709" xr:uid="{00000000-0005-0000-0000-0000631D0000}"/>
    <cellStyle name="식_평택STP_01_09_27_은행 - 원주기업도시Feasibility11_07_1_기업도시재무모델예비비추가(11_14)_원주기업도시 data(정리2)" xfId="2681" xr:uid="{00000000-0005-0000-0000-0000641D0000}"/>
    <cellStyle name="식_평택STP_01_09_27_은행 - 원주기업도시Feasibility11_07_1_기업도시재무모델예비비추가(11_14)_원주기업도시 data(정리2)_CF" xfId="10714" xr:uid="{00000000-0005-0000-0000-0000651D0000}"/>
    <cellStyle name="식_평택STP_01_09_27_은행 - 원주기업도시Feasibility11_07_1_기업도시재무모델예비비추가(11_14)_원주기업도시 data(정리2)_Raw Data" xfId="2682" xr:uid="{00000000-0005-0000-0000-0000661D0000}"/>
    <cellStyle name="식_평택STP_01_09_27_은행 - 원주기업도시Feasibility11_07_1_기업도시재무모델예비비추가(11_14)_원주기업도시 data(정리2)_Raw Data_1" xfId="4705" xr:uid="{00000000-0005-0000-0000-0000671D0000}"/>
    <cellStyle name="식_평택STP_01_09_27_은행 - 원주기업도시Feasibility11_07_1_기업도시재무모델예비비추가(11_14)_원주기업도시 data(정리2)_Raw Data_CF" xfId="10715" xr:uid="{00000000-0005-0000-0000-0000681D0000}"/>
    <cellStyle name="식_평택STP_01_09_27_은행 - 원주기업도시Feasibility11_07_1_기업도시재무모델예비비추가(11_14)_원주기업도시 data(정리2)_Raw Data_Raw Data" xfId="4706" xr:uid="{00000000-0005-0000-0000-0000691D0000}"/>
    <cellStyle name="식_평택STP_01_09_27_은행 - 원주기업도시Feasibility11_07_1_기업도시재무모델예비비추가(11_14)_원주기업도시 data(정리2)_Raw Data_Sales" xfId="6709" xr:uid="{00000000-0005-0000-0000-00006A1D0000}"/>
    <cellStyle name="식_평택STP_01_09_27_은행 - 원주기업도시Feasibility11_07_1_기업도시재무모델예비비추가(11_14)_원주기업도시 data(정리2)_Raw Data_Sensitivity" xfId="8712" xr:uid="{00000000-0005-0000-0000-00006B1D0000}"/>
    <cellStyle name="식_평택STP_01_09_27_은행 - 원주기업도시Feasibility11_07_1_기업도시재무모델예비비추가(11_14)_원주기업도시 data(정리2)_Sales" xfId="6708" xr:uid="{00000000-0005-0000-0000-00006C1D0000}"/>
    <cellStyle name="식_평택STP_01_09_27_은행 - 원주기업도시Feasibility11_07_1_기업도시재무모델예비비추가(11_14)_원주기업도시 data(정리2)_Sensitivity" xfId="8711" xr:uid="{00000000-0005-0000-0000-00006D1D0000}"/>
    <cellStyle name="식_평택STP_01_09_27_은행 - 원주기업도시Feasibility11_07_1_기업도시재무모델예비비추가(11_14)_원주기업도시 data(정리2)_원주부하계산" xfId="2683" xr:uid="{00000000-0005-0000-0000-00006E1D0000}"/>
    <cellStyle name="식_평택STP_01_09_27_은행 - 원주기업도시Feasibility11_07_1_기업도시재무모델예비비추가(11_14)_원주기업도시 data(정리2)_원주부하계산_CF" xfId="10716" xr:uid="{00000000-0005-0000-0000-00006F1D0000}"/>
    <cellStyle name="식_평택STP_01_09_27_은행 - 원주기업도시Feasibility11_07_1_기업도시재무모델예비비추가(11_14)_원주기업도시 data(정리2)_원주부하계산_Raw Data" xfId="2684" xr:uid="{00000000-0005-0000-0000-0000701D0000}"/>
    <cellStyle name="식_평택STP_01_09_27_은행 - 원주기업도시Feasibility11_07_1_기업도시재무모델예비비추가(11_14)_원주기업도시 data(정리2)_원주부하계산_Raw Data_1" xfId="4707" xr:uid="{00000000-0005-0000-0000-0000711D0000}"/>
    <cellStyle name="식_평택STP_01_09_27_은행 - 원주기업도시Feasibility11_07_1_기업도시재무모델예비비추가(11_14)_원주기업도시 data(정리2)_원주부하계산_Raw Data_CF" xfId="10717" xr:uid="{00000000-0005-0000-0000-0000721D0000}"/>
    <cellStyle name="식_평택STP_01_09_27_은행 - 원주기업도시Feasibility11_07_1_기업도시재무모델예비비추가(11_14)_원주기업도시 data(정리2)_원주부하계산_Raw Data_Raw Data" xfId="4708" xr:uid="{00000000-0005-0000-0000-0000731D0000}"/>
    <cellStyle name="식_평택STP_01_09_27_은행 - 원주기업도시Feasibility11_07_1_기업도시재무모델예비비추가(11_14)_원주기업도시 data(정리2)_원주부하계산_Raw Data_Sales" xfId="6711" xr:uid="{00000000-0005-0000-0000-0000741D0000}"/>
    <cellStyle name="식_평택STP_01_09_27_은행 - 원주기업도시Feasibility11_07_1_기업도시재무모델예비비추가(11_14)_원주기업도시 data(정리2)_원주부하계산_Raw Data_Sensitivity" xfId="8714" xr:uid="{00000000-0005-0000-0000-0000751D0000}"/>
    <cellStyle name="식_평택STP_01_09_27_은행 - 원주기업도시Feasibility11_07_1_기업도시재무모델예비비추가(11_14)_원주기업도시 data(정리2)_원주부하계산_Sales" xfId="6710" xr:uid="{00000000-0005-0000-0000-0000761D0000}"/>
    <cellStyle name="식_평택STP_01_09_27_은행 - 원주기업도시Feasibility11_07_1_기업도시재무모델예비비추가(11_14)_원주기업도시 data(정리2)_원주부하계산_Sensitivity" xfId="8713" xr:uid="{00000000-0005-0000-0000-0000771D0000}"/>
    <cellStyle name="식_평택STP_01_09_27_은행 - 원주기업도시Feasibility11_07_1_기업도시재무모델예비비추가(11_14)_원주부하계산" xfId="2685" xr:uid="{00000000-0005-0000-0000-0000781D0000}"/>
    <cellStyle name="식_평택STP_01_09_27_은행 - 원주기업도시Feasibility11_07_1_기업도시재무모델예비비추가(11_14)_원주부하계산_CF" xfId="10718" xr:uid="{00000000-0005-0000-0000-0000791D0000}"/>
    <cellStyle name="식_평택STP_01_09_27_은행 - 원주기업도시Feasibility11_07_1_기업도시재무모델예비비추가(11_14)_원주부하계산_Raw Data" xfId="2686" xr:uid="{00000000-0005-0000-0000-00007A1D0000}"/>
    <cellStyle name="식_평택STP_01_09_27_은행 - 원주기업도시Feasibility11_07_1_기업도시재무모델예비비추가(11_14)_원주부하계산_Raw Data_1" xfId="4709" xr:uid="{00000000-0005-0000-0000-00007B1D0000}"/>
    <cellStyle name="식_평택STP_01_09_27_은행 - 원주기업도시Feasibility11_07_1_기업도시재무모델예비비추가(11_14)_원주부하계산_Raw Data_CF" xfId="10719" xr:uid="{00000000-0005-0000-0000-00007C1D0000}"/>
    <cellStyle name="식_평택STP_01_09_27_은행 - 원주기업도시Feasibility11_07_1_기업도시재무모델예비비추가(11_14)_원주부하계산_Raw Data_Raw Data" xfId="4710" xr:uid="{00000000-0005-0000-0000-00007D1D0000}"/>
    <cellStyle name="식_평택STP_01_09_27_은행 - 원주기업도시Feasibility11_07_1_기업도시재무모델예비비추가(11_14)_원주부하계산_Raw Data_Sales" xfId="6713" xr:uid="{00000000-0005-0000-0000-00007E1D0000}"/>
    <cellStyle name="식_평택STP_01_09_27_은행 - 원주기업도시Feasibility11_07_1_기업도시재무모델예비비추가(11_14)_원주부하계산_Raw Data_Sensitivity" xfId="8716" xr:uid="{00000000-0005-0000-0000-00007F1D0000}"/>
    <cellStyle name="식_평택STP_01_09_27_은행 - 원주기업도시Feasibility11_07_1_기업도시재무모델예비비추가(11_14)_원주부하계산_Sales" xfId="6712" xr:uid="{00000000-0005-0000-0000-0000801D0000}"/>
    <cellStyle name="식_평택STP_01_09_27_은행 - 원주기업도시Feasibility11_07_1_기업도시재무모델예비비추가(11_14)_원주부하계산_Sensitivity" xfId="8715" xr:uid="{00000000-0005-0000-0000-0000811D0000}"/>
    <cellStyle name="식_평택STP_01_09_27_은행 - 원주기업도시Feasibility11_07_1_기업도시토지단가조정(01_28)(1)" xfId="2687" xr:uid="{00000000-0005-0000-0000-0000821D0000}"/>
    <cellStyle name="식_평택STP_01_09_27_은행 - 원주기업도시Feasibility11_07_1_기업도시토지단가조정(01_28)(1)_CF" xfId="10720" xr:uid="{00000000-0005-0000-0000-0000831D0000}"/>
    <cellStyle name="식_평택STP_01_09_27_은행 - 원주기업도시Feasibility11_07_1_기업도시토지단가조정(01_28)(1)_Raw Data" xfId="2688" xr:uid="{00000000-0005-0000-0000-0000841D0000}"/>
    <cellStyle name="식_평택STP_01_09_27_은행 - 원주기업도시Feasibility11_07_1_기업도시토지단가조정(01_28)(1)_Raw Data_1" xfId="4711" xr:uid="{00000000-0005-0000-0000-0000851D0000}"/>
    <cellStyle name="식_평택STP_01_09_27_은행 - 원주기업도시Feasibility11_07_1_기업도시토지단가조정(01_28)(1)_Raw Data_CF" xfId="10721" xr:uid="{00000000-0005-0000-0000-0000861D0000}"/>
    <cellStyle name="식_평택STP_01_09_27_은행 - 원주기업도시Feasibility11_07_1_기업도시토지단가조정(01_28)(1)_Raw Data_Raw Data" xfId="4712" xr:uid="{00000000-0005-0000-0000-0000871D0000}"/>
    <cellStyle name="식_평택STP_01_09_27_은행 - 원주기업도시Feasibility11_07_1_기업도시토지단가조정(01_28)(1)_Raw Data_Sales" xfId="6715" xr:uid="{00000000-0005-0000-0000-0000881D0000}"/>
    <cellStyle name="식_평택STP_01_09_27_은행 - 원주기업도시Feasibility11_07_1_기업도시토지단가조정(01_28)(1)_Raw Data_Sensitivity" xfId="8718" xr:uid="{00000000-0005-0000-0000-0000891D0000}"/>
    <cellStyle name="식_평택STP_01_09_27_은행 - 원주기업도시Feasibility11_07_1_기업도시토지단가조정(01_28)(1)_Sales" xfId="6714" xr:uid="{00000000-0005-0000-0000-00008A1D0000}"/>
    <cellStyle name="식_평택STP_01_09_27_은행 - 원주기업도시Feasibility11_07_1_기업도시토지단가조정(01_28)(1)_Sensitivity" xfId="8717" xr:uid="{00000000-0005-0000-0000-00008B1D0000}"/>
    <cellStyle name="식_평택STP_01_09_27_은행 - 원주기업도시Feasibility11_07_1_기업도시토지단가조정(01_28)(1)_원주기업도시 data(정리2)" xfId="2689" xr:uid="{00000000-0005-0000-0000-00008C1D0000}"/>
    <cellStyle name="식_평택STP_01_09_27_은행 - 원주기업도시Feasibility11_07_1_기업도시토지단가조정(01_28)(1)_원주기업도시 data(정리2)_CF" xfId="10722" xr:uid="{00000000-0005-0000-0000-00008D1D0000}"/>
    <cellStyle name="식_평택STP_01_09_27_은행 - 원주기업도시Feasibility11_07_1_기업도시토지단가조정(01_28)(1)_원주기업도시 data(정리2)_Raw Data" xfId="2690" xr:uid="{00000000-0005-0000-0000-00008E1D0000}"/>
    <cellStyle name="식_평택STP_01_09_27_은행 - 원주기업도시Feasibility11_07_1_기업도시토지단가조정(01_28)(1)_원주기업도시 data(정리2)_Raw Data_1" xfId="4713" xr:uid="{00000000-0005-0000-0000-00008F1D0000}"/>
    <cellStyle name="식_평택STP_01_09_27_은행 - 원주기업도시Feasibility11_07_1_기업도시토지단가조정(01_28)(1)_원주기업도시 data(정리2)_Raw Data_CF" xfId="10723" xr:uid="{00000000-0005-0000-0000-0000901D0000}"/>
    <cellStyle name="식_평택STP_01_09_27_은행 - 원주기업도시Feasibility11_07_1_기업도시토지단가조정(01_28)(1)_원주기업도시 data(정리2)_Raw Data_Raw Data" xfId="4714" xr:uid="{00000000-0005-0000-0000-0000911D0000}"/>
    <cellStyle name="식_평택STP_01_09_27_은행 - 원주기업도시Feasibility11_07_1_기업도시토지단가조정(01_28)(1)_원주기업도시 data(정리2)_Raw Data_Sales" xfId="6717" xr:uid="{00000000-0005-0000-0000-0000921D0000}"/>
    <cellStyle name="식_평택STP_01_09_27_은행 - 원주기업도시Feasibility11_07_1_기업도시토지단가조정(01_28)(1)_원주기업도시 data(정리2)_Raw Data_Sensitivity" xfId="8720" xr:uid="{00000000-0005-0000-0000-0000931D0000}"/>
    <cellStyle name="식_평택STP_01_09_27_은행 - 원주기업도시Feasibility11_07_1_기업도시토지단가조정(01_28)(1)_원주기업도시 data(정리2)_Sales" xfId="6716" xr:uid="{00000000-0005-0000-0000-0000941D0000}"/>
    <cellStyle name="식_평택STP_01_09_27_은행 - 원주기업도시Feasibility11_07_1_기업도시토지단가조정(01_28)(1)_원주기업도시 data(정리2)_Sensitivity" xfId="8719" xr:uid="{00000000-0005-0000-0000-0000951D0000}"/>
    <cellStyle name="식_평택STP_01_09_27_은행 - 원주기업도시Feasibility11_07_1_기업도시토지단가조정(01_28)(1)_원주기업도시 data(정리2)_원주부하계산" xfId="2691" xr:uid="{00000000-0005-0000-0000-0000961D0000}"/>
    <cellStyle name="식_평택STP_01_09_27_은행 - 원주기업도시Feasibility11_07_1_기업도시토지단가조정(01_28)(1)_원주기업도시 data(정리2)_원주부하계산_CF" xfId="10724" xr:uid="{00000000-0005-0000-0000-0000971D0000}"/>
    <cellStyle name="식_평택STP_01_09_27_은행 - 원주기업도시Feasibility11_07_1_기업도시토지단가조정(01_28)(1)_원주기업도시 data(정리2)_원주부하계산_Raw Data" xfId="2692" xr:uid="{00000000-0005-0000-0000-0000981D0000}"/>
    <cellStyle name="식_평택STP_01_09_27_은행 - 원주기업도시Feasibility11_07_1_기업도시토지단가조정(01_28)(1)_원주기업도시 data(정리2)_원주부하계산_Raw Data_1" xfId="4715" xr:uid="{00000000-0005-0000-0000-0000991D0000}"/>
    <cellStyle name="식_평택STP_01_09_27_은행 - 원주기업도시Feasibility11_07_1_기업도시토지단가조정(01_28)(1)_원주기업도시 data(정리2)_원주부하계산_Raw Data_CF" xfId="10725" xr:uid="{00000000-0005-0000-0000-00009A1D0000}"/>
    <cellStyle name="식_평택STP_01_09_27_은행 - 원주기업도시Feasibility11_07_1_기업도시토지단가조정(01_28)(1)_원주기업도시 data(정리2)_원주부하계산_Raw Data_Raw Data" xfId="4716" xr:uid="{00000000-0005-0000-0000-00009B1D0000}"/>
    <cellStyle name="식_평택STP_01_09_27_은행 - 원주기업도시Feasibility11_07_1_기업도시토지단가조정(01_28)(1)_원주기업도시 data(정리2)_원주부하계산_Raw Data_Sales" xfId="6719" xr:uid="{00000000-0005-0000-0000-00009C1D0000}"/>
    <cellStyle name="식_평택STP_01_09_27_은행 - 원주기업도시Feasibility11_07_1_기업도시토지단가조정(01_28)(1)_원주기업도시 data(정리2)_원주부하계산_Raw Data_Sensitivity" xfId="8722" xr:uid="{00000000-0005-0000-0000-00009D1D0000}"/>
    <cellStyle name="식_평택STP_01_09_27_은행 - 원주기업도시Feasibility11_07_1_기업도시토지단가조정(01_28)(1)_원주기업도시 data(정리2)_원주부하계산_Sales" xfId="6718" xr:uid="{00000000-0005-0000-0000-00009E1D0000}"/>
    <cellStyle name="식_평택STP_01_09_27_은행 - 원주기업도시Feasibility11_07_1_기업도시토지단가조정(01_28)(1)_원주기업도시 data(정리2)_원주부하계산_Sensitivity" xfId="8721" xr:uid="{00000000-0005-0000-0000-00009F1D0000}"/>
    <cellStyle name="식_평택STP_01_09_27_은행 - 원주기업도시Feasibility11_07_1_기업도시토지단가조정(01_28)(1)_원주부하계산" xfId="2693" xr:uid="{00000000-0005-0000-0000-0000A01D0000}"/>
    <cellStyle name="식_평택STP_01_09_27_은행 - 원주기업도시Feasibility11_07_1_기업도시토지단가조정(01_28)(1)_원주부하계산_CF" xfId="10726" xr:uid="{00000000-0005-0000-0000-0000A11D0000}"/>
    <cellStyle name="식_평택STP_01_09_27_은행 - 원주기업도시Feasibility11_07_1_기업도시토지단가조정(01_28)(1)_원주부하계산_Raw Data" xfId="2694" xr:uid="{00000000-0005-0000-0000-0000A21D0000}"/>
    <cellStyle name="식_평택STP_01_09_27_은행 - 원주기업도시Feasibility11_07_1_기업도시토지단가조정(01_28)(1)_원주부하계산_Raw Data_1" xfId="4717" xr:uid="{00000000-0005-0000-0000-0000A31D0000}"/>
    <cellStyle name="식_평택STP_01_09_27_은행 - 원주기업도시Feasibility11_07_1_기업도시토지단가조정(01_28)(1)_원주부하계산_Raw Data_CF" xfId="10727" xr:uid="{00000000-0005-0000-0000-0000A41D0000}"/>
    <cellStyle name="식_평택STP_01_09_27_은행 - 원주기업도시Feasibility11_07_1_기업도시토지단가조정(01_28)(1)_원주부하계산_Raw Data_Raw Data" xfId="4718" xr:uid="{00000000-0005-0000-0000-0000A51D0000}"/>
    <cellStyle name="식_평택STP_01_09_27_은행 - 원주기업도시Feasibility11_07_1_기업도시토지단가조정(01_28)(1)_원주부하계산_Raw Data_Sales" xfId="6721" xr:uid="{00000000-0005-0000-0000-0000A61D0000}"/>
    <cellStyle name="식_평택STP_01_09_27_은행 - 원주기업도시Feasibility11_07_1_기업도시토지단가조정(01_28)(1)_원주부하계산_Raw Data_Sensitivity" xfId="8724" xr:uid="{00000000-0005-0000-0000-0000A71D0000}"/>
    <cellStyle name="식_평택STP_01_09_27_은행 - 원주기업도시Feasibility11_07_1_기업도시토지단가조정(01_28)(1)_원주부하계산_Sales" xfId="6720" xr:uid="{00000000-0005-0000-0000-0000A81D0000}"/>
    <cellStyle name="식_평택STP_01_09_27_은행 - 원주기업도시Feasibility11_07_1_기업도시토지단가조정(01_28)(1)_원주부하계산_Sensitivity" xfId="8723" xr:uid="{00000000-0005-0000-0000-0000A91D0000}"/>
    <cellStyle name="식_평택STP_01_09_27_은행 - 원주기업도시Feasibility11_07_1_사업성분석기초자료(070129)" xfId="2695" xr:uid="{00000000-0005-0000-0000-0000AA1D0000}"/>
    <cellStyle name="식_평택STP_01_09_27_은행 - 원주기업도시Feasibility11_07_1_사업성분석기초자료(070129)_CF" xfId="10728" xr:uid="{00000000-0005-0000-0000-0000AB1D0000}"/>
    <cellStyle name="식_평택STP_01_09_27_은행 - 원주기업도시Feasibility11_07_1_사업성분석기초자료(070129)_Raw Data" xfId="2696" xr:uid="{00000000-0005-0000-0000-0000AC1D0000}"/>
    <cellStyle name="식_평택STP_01_09_27_은행 - 원주기업도시Feasibility11_07_1_사업성분석기초자료(070129)_Raw Data_1" xfId="4719" xr:uid="{00000000-0005-0000-0000-0000AD1D0000}"/>
    <cellStyle name="식_평택STP_01_09_27_은행 - 원주기업도시Feasibility11_07_1_사업성분석기초자료(070129)_Raw Data_CF" xfId="10729" xr:uid="{00000000-0005-0000-0000-0000AE1D0000}"/>
    <cellStyle name="식_평택STP_01_09_27_은행 - 원주기업도시Feasibility11_07_1_사업성분석기초자료(070129)_Raw Data_Raw Data" xfId="4720" xr:uid="{00000000-0005-0000-0000-0000AF1D0000}"/>
    <cellStyle name="식_평택STP_01_09_27_은행 - 원주기업도시Feasibility11_07_1_사업성분석기초자료(070129)_Raw Data_Sales" xfId="6723" xr:uid="{00000000-0005-0000-0000-0000B01D0000}"/>
    <cellStyle name="식_평택STP_01_09_27_은행 - 원주기업도시Feasibility11_07_1_사업성분석기초자료(070129)_Raw Data_Sensitivity" xfId="8726" xr:uid="{00000000-0005-0000-0000-0000B11D0000}"/>
    <cellStyle name="식_평택STP_01_09_27_은행 - 원주기업도시Feasibility11_07_1_사업성분석기초자료(070129)_Sales" xfId="6722" xr:uid="{00000000-0005-0000-0000-0000B21D0000}"/>
    <cellStyle name="식_평택STP_01_09_27_은행 - 원주기업도시Feasibility11_07_1_사업성분석기초자료(070129)_Sensitivity" xfId="8725" xr:uid="{00000000-0005-0000-0000-0000B31D0000}"/>
    <cellStyle name="식_평택STP_01_09_27_은행 - 원주기업도시Feasibility11_07_1_사업성분석기초자료(070129)_원주기업도시 data(정리2)" xfId="2697" xr:uid="{00000000-0005-0000-0000-0000B41D0000}"/>
    <cellStyle name="식_평택STP_01_09_27_은행 - 원주기업도시Feasibility11_07_1_사업성분석기초자료(070129)_원주기업도시 data(정리2)_CF" xfId="10730" xr:uid="{00000000-0005-0000-0000-0000B51D0000}"/>
    <cellStyle name="식_평택STP_01_09_27_은행 - 원주기업도시Feasibility11_07_1_사업성분석기초자료(070129)_원주기업도시 data(정리2)_Raw Data" xfId="2698" xr:uid="{00000000-0005-0000-0000-0000B61D0000}"/>
    <cellStyle name="식_평택STP_01_09_27_은행 - 원주기업도시Feasibility11_07_1_사업성분석기초자료(070129)_원주기업도시 data(정리2)_Raw Data_1" xfId="4721" xr:uid="{00000000-0005-0000-0000-0000B71D0000}"/>
    <cellStyle name="식_평택STP_01_09_27_은행 - 원주기업도시Feasibility11_07_1_사업성분석기초자료(070129)_원주기업도시 data(정리2)_Raw Data_CF" xfId="10731" xr:uid="{00000000-0005-0000-0000-0000B81D0000}"/>
    <cellStyle name="식_평택STP_01_09_27_은행 - 원주기업도시Feasibility11_07_1_사업성분석기초자료(070129)_원주기업도시 data(정리2)_Raw Data_Raw Data" xfId="4722" xr:uid="{00000000-0005-0000-0000-0000B91D0000}"/>
    <cellStyle name="식_평택STP_01_09_27_은행 - 원주기업도시Feasibility11_07_1_사업성분석기초자료(070129)_원주기업도시 data(정리2)_Raw Data_Sales" xfId="6725" xr:uid="{00000000-0005-0000-0000-0000BA1D0000}"/>
    <cellStyle name="식_평택STP_01_09_27_은행 - 원주기업도시Feasibility11_07_1_사업성분석기초자료(070129)_원주기업도시 data(정리2)_Raw Data_Sensitivity" xfId="8728" xr:uid="{00000000-0005-0000-0000-0000BB1D0000}"/>
    <cellStyle name="식_평택STP_01_09_27_은행 - 원주기업도시Feasibility11_07_1_사업성분석기초자료(070129)_원주기업도시 data(정리2)_Sales" xfId="6724" xr:uid="{00000000-0005-0000-0000-0000BC1D0000}"/>
    <cellStyle name="식_평택STP_01_09_27_은행 - 원주기업도시Feasibility11_07_1_사업성분석기초자료(070129)_원주기업도시 data(정리2)_Sensitivity" xfId="8727" xr:uid="{00000000-0005-0000-0000-0000BD1D0000}"/>
    <cellStyle name="식_평택STP_01_09_27_은행 - 원주기업도시Feasibility11_07_1_사업성분석기초자료(070129)_원주기업도시 data(정리2)_원주부하계산" xfId="2699" xr:uid="{00000000-0005-0000-0000-0000BE1D0000}"/>
    <cellStyle name="식_평택STP_01_09_27_은행 - 원주기업도시Feasibility11_07_1_사업성분석기초자료(070129)_원주기업도시 data(정리2)_원주부하계산_CF" xfId="10732" xr:uid="{00000000-0005-0000-0000-0000BF1D0000}"/>
    <cellStyle name="식_평택STP_01_09_27_은행 - 원주기업도시Feasibility11_07_1_사업성분석기초자료(070129)_원주기업도시 data(정리2)_원주부하계산_Raw Data" xfId="2700" xr:uid="{00000000-0005-0000-0000-0000C01D0000}"/>
    <cellStyle name="식_평택STP_01_09_27_은행 - 원주기업도시Feasibility11_07_1_사업성분석기초자료(070129)_원주기업도시 data(정리2)_원주부하계산_Raw Data_1" xfId="4723" xr:uid="{00000000-0005-0000-0000-0000C11D0000}"/>
    <cellStyle name="식_평택STP_01_09_27_은행 - 원주기업도시Feasibility11_07_1_사업성분석기초자료(070129)_원주기업도시 data(정리2)_원주부하계산_Raw Data_CF" xfId="10733" xr:uid="{00000000-0005-0000-0000-0000C21D0000}"/>
    <cellStyle name="식_평택STP_01_09_27_은행 - 원주기업도시Feasibility11_07_1_사업성분석기초자료(070129)_원주기업도시 data(정리2)_원주부하계산_Raw Data_Raw Data" xfId="4724" xr:uid="{00000000-0005-0000-0000-0000C31D0000}"/>
    <cellStyle name="식_평택STP_01_09_27_은행 - 원주기업도시Feasibility11_07_1_사업성분석기초자료(070129)_원주기업도시 data(정리2)_원주부하계산_Raw Data_Sales" xfId="6727" xr:uid="{00000000-0005-0000-0000-0000C41D0000}"/>
    <cellStyle name="식_평택STP_01_09_27_은행 - 원주기업도시Feasibility11_07_1_사업성분석기초자료(070129)_원주기업도시 data(정리2)_원주부하계산_Raw Data_Sensitivity" xfId="8730" xr:uid="{00000000-0005-0000-0000-0000C51D0000}"/>
    <cellStyle name="식_평택STP_01_09_27_은행 - 원주기업도시Feasibility11_07_1_사업성분석기초자료(070129)_원주기업도시 data(정리2)_원주부하계산_Sales" xfId="6726" xr:uid="{00000000-0005-0000-0000-0000C61D0000}"/>
    <cellStyle name="식_평택STP_01_09_27_은행 - 원주기업도시Feasibility11_07_1_사업성분석기초자료(070129)_원주기업도시 data(정리2)_원주부하계산_Sensitivity" xfId="8729" xr:uid="{00000000-0005-0000-0000-0000C71D0000}"/>
    <cellStyle name="식_평택STP_01_09_27_은행 - 원주기업도시Feasibility11_07_1_사업성분석기초자료(070129)_원주부하계산" xfId="2701" xr:uid="{00000000-0005-0000-0000-0000C81D0000}"/>
    <cellStyle name="식_평택STP_01_09_27_은행 - 원주기업도시Feasibility11_07_1_사업성분석기초자료(070129)_원주부하계산_CF" xfId="10734" xr:uid="{00000000-0005-0000-0000-0000C91D0000}"/>
    <cellStyle name="식_평택STP_01_09_27_은행 - 원주기업도시Feasibility11_07_1_사업성분석기초자료(070129)_원주부하계산_Raw Data" xfId="2702" xr:uid="{00000000-0005-0000-0000-0000CA1D0000}"/>
    <cellStyle name="식_평택STP_01_09_27_은행 - 원주기업도시Feasibility11_07_1_사업성분석기초자료(070129)_원주부하계산_Raw Data_1" xfId="4725" xr:uid="{00000000-0005-0000-0000-0000CB1D0000}"/>
    <cellStyle name="식_평택STP_01_09_27_은행 - 원주기업도시Feasibility11_07_1_사업성분석기초자료(070129)_원주부하계산_Raw Data_CF" xfId="10735" xr:uid="{00000000-0005-0000-0000-0000CC1D0000}"/>
    <cellStyle name="식_평택STP_01_09_27_은행 - 원주기업도시Feasibility11_07_1_사업성분석기초자료(070129)_원주부하계산_Raw Data_Raw Data" xfId="4726" xr:uid="{00000000-0005-0000-0000-0000CD1D0000}"/>
    <cellStyle name="식_평택STP_01_09_27_은행 - 원주기업도시Feasibility11_07_1_사업성분석기초자료(070129)_원주부하계산_Raw Data_Sales" xfId="6729" xr:uid="{00000000-0005-0000-0000-0000CE1D0000}"/>
    <cellStyle name="식_평택STP_01_09_27_은행 - 원주기업도시Feasibility11_07_1_사업성분석기초자료(070129)_원주부하계산_Raw Data_Sensitivity" xfId="8732" xr:uid="{00000000-0005-0000-0000-0000CF1D0000}"/>
    <cellStyle name="식_평택STP_01_09_27_은행 - 원주기업도시Feasibility11_07_1_사업성분석기초자료(070129)_원주부하계산_Sales" xfId="6728" xr:uid="{00000000-0005-0000-0000-0000D01D0000}"/>
    <cellStyle name="식_평택STP_01_09_27_은행 - 원주기업도시Feasibility11_07_1_사업성분석기초자료(070129)_원주부하계산_Sensitivity" xfId="8731" xr:uid="{00000000-0005-0000-0000-0000D11D0000}"/>
    <cellStyle name="식_평택STP_01_09_27_은행 - 원주기업도시Feasibility11_07_1_용지별분양가요청_01" xfId="2703" xr:uid="{00000000-0005-0000-0000-0000D21D0000}"/>
    <cellStyle name="식_평택STP_01_09_27_은행 - 원주기업도시Feasibility11_07_1_용지별분양가요청_01_CF" xfId="10736" xr:uid="{00000000-0005-0000-0000-0000D31D0000}"/>
    <cellStyle name="식_평택STP_01_09_27_은행 - 원주기업도시Feasibility11_07_1_용지별분양가요청_01_Raw Data" xfId="2704" xr:uid="{00000000-0005-0000-0000-0000D41D0000}"/>
    <cellStyle name="식_평택STP_01_09_27_은행 - 원주기업도시Feasibility11_07_1_용지별분양가요청_01_Raw Data_1" xfId="4727" xr:uid="{00000000-0005-0000-0000-0000D51D0000}"/>
    <cellStyle name="식_평택STP_01_09_27_은행 - 원주기업도시Feasibility11_07_1_용지별분양가요청_01_Raw Data_CF" xfId="10737" xr:uid="{00000000-0005-0000-0000-0000D61D0000}"/>
    <cellStyle name="식_평택STP_01_09_27_은행 - 원주기업도시Feasibility11_07_1_용지별분양가요청_01_Raw Data_Raw Data" xfId="4728" xr:uid="{00000000-0005-0000-0000-0000D71D0000}"/>
    <cellStyle name="식_평택STP_01_09_27_은행 - 원주기업도시Feasibility11_07_1_용지별분양가요청_01_Raw Data_Sales" xfId="6731" xr:uid="{00000000-0005-0000-0000-0000D81D0000}"/>
    <cellStyle name="식_평택STP_01_09_27_은행 - 원주기업도시Feasibility11_07_1_용지별분양가요청_01_Raw Data_Sensitivity" xfId="8734" xr:uid="{00000000-0005-0000-0000-0000D91D0000}"/>
    <cellStyle name="식_평택STP_01_09_27_은행 - 원주기업도시Feasibility11_07_1_용지별분양가요청_01_Sales" xfId="6730" xr:uid="{00000000-0005-0000-0000-0000DA1D0000}"/>
    <cellStyle name="식_평택STP_01_09_27_은행 - 원주기업도시Feasibility11_07_1_용지별분양가요청_01_Sensitivity" xfId="8733" xr:uid="{00000000-0005-0000-0000-0000DB1D0000}"/>
    <cellStyle name="식_평택STP_01_09_27_은행 - 원주기업도시Feasibility11_07_1_용지별분양가요청_01_원주기업도시 data(정리2)" xfId="2705" xr:uid="{00000000-0005-0000-0000-0000DC1D0000}"/>
    <cellStyle name="식_평택STP_01_09_27_은행 - 원주기업도시Feasibility11_07_1_용지별분양가요청_01_원주기업도시 data(정리2)_CF" xfId="10738" xr:uid="{00000000-0005-0000-0000-0000DD1D0000}"/>
    <cellStyle name="식_평택STP_01_09_27_은행 - 원주기업도시Feasibility11_07_1_용지별분양가요청_01_원주기업도시 data(정리2)_Raw Data" xfId="2706" xr:uid="{00000000-0005-0000-0000-0000DE1D0000}"/>
    <cellStyle name="식_평택STP_01_09_27_은행 - 원주기업도시Feasibility11_07_1_용지별분양가요청_01_원주기업도시 data(정리2)_Raw Data_1" xfId="4729" xr:uid="{00000000-0005-0000-0000-0000DF1D0000}"/>
    <cellStyle name="식_평택STP_01_09_27_은행 - 원주기업도시Feasibility11_07_1_용지별분양가요청_01_원주기업도시 data(정리2)_Raw Data_CF" xfId="10739" xr:uid="{00000000-0005-0000-0000-0000E01D0000}"/>
    <cellStyle name="식_평택STP_01_09_27_은행 - 원주기업도시Feasibility11_07_1_용지별분양가요청_01_원주기업도시 data(정리2)_Raw Data_Raw Data" xfId="4730" xr:uid="{00000000-0005-0000-0000-0000E11D0000}"/>
    <cellStyle name="식_평택STP_01_09_27_은행 - 원주기업도시Feasibility11_07_1_용지별분양가요청_01_원주기업도시 data(정리2)_Raw Data_Sales" xfId="6733" xr:uid="{00000000-0005-0000-0000-0000E21D0000}"/>
    <cellStyle name="식_평택STP_01_09_27_은행 - 원주기업도시Feasibility11_07_1_용지별분양가요청_01_원주기업도시 data(정리2)_Raw Data_Sensitivity" xfId="8736" xr:uid="{00000000-0005-0000-0000-0000E31D0000}"/>
    <cellStyle name="식_평택STP_01_09_27_은행 - 원주기업도시Feasibility11_07_1_용지별분양가요청_01_원주기업도시 data(정리2)_Sales" xfId="6732" xr:uid="{00000000-0005-0000-0000-0000E41D0000}"/>
    <cellStyle name="식_평택STP_01_09_27_은행 - 원주기업도시Feasibility11_07_1_용지별분양가요청_01_원주기업도시 data(정리2)_Sensitivity" xfId="8735" xr:uid="{00000000-0005-0000-0000-0000E51D0000}"/>
    <cellStyle name="식_평택STP_01_09_27_은행 - 원주기업도시Feasibility11_07_1_용지별분양가요청_01_원주기업도시 data(정리2)_원주부하계산" xfId="2707" xr:uid="{00000000-0005-0000-0000-0000E61D0000}"/>
    <cellStyle name="식_평택STP_01_09_27_은행 - 원주기업도시Feasibility11_07_1_용지별분양가요청_01_원주기업도시 data(정리2)_원주부하계산_CF" xfId="10740" xr:uid="{00000000-0005-0000-0000-0000E71D0000}"/>
    <cellStyle name="식_평택STP_01_09_27_은행 - 원주기업도시Feasibility11_07_1_용지별분양가요청_01_원주기업도시 data(정리2)_원주부하계산_Raw Data" xfId="2708" xr:uid="{00000000-0005-0000-0000-0000E81D0000}"/>
    <cellStyle name="식_평택STP_01_09_27_은행 - 원주기업도시Feasibility11_07_1_용지별분양가요청_01_원주기업도시 data(정리2)_원주부하계산_Raw Data_1" xfId="4731" xr:uid="{00000000-0005-0000-0000-0000E91D0000}"/>
    <cellStyle name="식_평택STP_01_09_27_은행 - 원주기업도시Feasibility11_07_1_용지별분양가요청_01_원주기업도시 data(정리2)_원주부하계산_Raw Data_CF" xfId="10741" xr:uid="{00000000-0005-0000-0000-0000EA1D0000}"/>
    <cellStyle name="식_평택STP_01_09_27_은행 - 원주기업도시Feasibility11_07_1_용지별분양가요청_01_원주기업도시 data(정리2)_원주부하계산_Raw Data_Raw Data" xfId="4732" xr:uid="{00000000-0005-0000-0000-0000EB1D0000}"/>
    <cellStyle name="식_평택STP_01_09_27_은행 - 원주기업도시Feasibility11_07_1_용지별분양가요청_01_원주기업도시 data(정리2)_원주부하계산_Raw Data_Sales" xfId="6735" xr:uid="{00000000-0005-0000-0000-0000EC1D0000}"/>
    <cellStyle name="식_평택STP_01_09_27_은행 - 원주기업도시Feasibility11_07_1_용지별분양가요청_01_원주기업도시 data(정리2)_원주부하계산_Raw Data_Sensitivity" xfId="8738" xr:uid="{00000000-0005-0000-0000-0000ED1D0000}"/>
    <cellStyle name="식_평택STP_01_09_27_은행 - 원주기업도시Feasibility11_07_1_용지별분양가요청_01_원주기업도시 data(정리2)_원주부하계산_Sales" xfId="6734" xr:uid="{00000000-0005-0000-0000-0000EE1D0000}"/>
    <cellStyle name="식_평택STP_01_09_27_은행 - 원주기업도시Feasibility11_07_1_용지별분양가요청_01_원주기업도시 data(정리2)_원주부하계산_Sensitivity" xfId="8737" xr:uid="{00000000-0005-0000-0000-0000EF1D0000}"/>
    <cellStyle name="식_평택STP_01_09_27_은행 - 원주기업도시Feasibility11_07_1_용지별분양가요청_01_원주부하계산" xfId="2709" xr:uid="{00000000-0005-0000-0000-0000F01D0000}"/>
    <cellStyle name="식_평택STP_01_09_27_은행 - 원주기업도시Feasibility11_07_1_용지별분양가요청_01_원주부하계산_CF" xfId="10742" xr:uid="{00000000-0005-0000-0000-0000F11D0000}"/>
    <cellStyle name="식_평택STP_01_09_27_은행 - 원주기업도시Feasibility11_07_1_용지별분양가요청_01_원주부하계산_Raw Data" xfId="2710" xr:uid="{00000000-0005-0000-0000-0000F21D0000}"/>
    <cellStyle name="식_평택STP_01_09_27_은행 - 원주기업도시Feasibility11_07_1_용지별분양가요청_01_원주부하계산_Raw Data_1" xfId="4733" xr:uid="{00000000-0005-0000-0000-0000F31D0000}"/>
    <cellStyle name="식_평택STP_01_09_27_은행 - 원주기업도시Feasibility11_07_1_용지별분양가요청_01_원주부하계산_Raw Data_CF" xfId="10743" xr:uid="{00000000-0005-0000-0000-0000F41D0000}"/>
    <cellStyle name="식_평택STP_01_09_27_은행 - 원주기업도시Feasibility11_07_1_용지별분양가요청_01_원주부하계산_Raw Data_Raw Data" xfId="4734" xr:uid="{00000000-0005-0000-0000-0000F51D0000}"/>
    <cellStyle name="식_평택STP_01_09_27_은행 - 원주기업도시Feasibility11_07_1_용지별분양가요청_01_원주부하계산_Raw Data_Sales" xfId="6737" xr:uid="{00000000-0005-0000-0000-0000F61D0000}"/>
    <cellStyle name="식_평택STP_01_09_27_은행 - 원주기업도시Feasibility11_07_1_용지별분양가요청_01_원주부하계산_Raw Data_Sensitivity" xfId="8740" xr:uid="{00000000-0005-0000-0000-0000F71D0000}"/>
    <cellStyle name="식_평택STP_01_09_27_은행 - 원주기업도시Feasibility11_07_1_용지별분양가요청_01_원주부하계산_Sales" xfId="6736" xr:uid="{00000000-0005-0000-0000-0000F81D0000}"/>
    <cellStyle name="식_평택STP_01_09_27_은행 - 원주기업도시Feasibility11_07_1_용지별분양가요청_01_원주부하계산_Sensitivity" xfId="8739" xr:uid="{00000000-0005-0000-0000-0000F91D0000}"/>
    <cellStyle name="식_평택STP_01_09_27_은행 - 원주기업도시Feasibility11_07_1_원주기업도시 data(정리2)" xfId="2711" xr:uid="{00000000-0005-0000-0000-0000FA1D0000}"/>
    <cellStyle name="식_평택STP_01_09_27_은행 - 원주기업도시Feasibility11_07_1_원주기업도시 data(정리2)_CF" xfId="10744" xr:uid="{00000000-0005-0000-0000-0000FB1D0000}"/>
    <cellStyle name="식_평택STP_01_09_27_은행 - 원주기업도시Feasibility11_07_1_원주기업도시 data(정리2)_Raw Data" xfId="2712" xr:uid="{00000000-0005-0000-0000-0000FC1D0000}"/>
    <cellStyle name="식_평택STP_01_09_27_은행 - 원주기업도시Feasibility11_07_1_원주기업도시 data(정리2)_Raw Data_1" xfId="4735" xr:uid="{00000000-0005-0000-0000-0000FD1D0000}"/>
    <cellStyle name="식_평택STP_01_09_27_은행 - 원주기업도시Feasibility11_07_1_원주기업도시 data(정리2)_Raw Data_CF" xfId="10745" xr:uid="{00000000-0005-0000-0000-0000FE1D0000}"/>
    <cellStyle name="식_평택STP_01_09_27_은행 - 원주기업도시Feasibility11_07_1_원주기업도시 data(정리2)_Raw Data_Raw Data" xfId="4736" xr:uid="{00000000-0005-0000-0000-0000FF1D0000}"/>
    <cellStyle name="식_평택STP_01_09_27_은행 - 원주기업도시Feasibility11_07_1_원주기업도시 data(정리2)_Raw Data_Sales" xfId="6739" xr:uid="{00000000-0005-0000-0000-0000001E0000}"/>
    <cellStyle name="식_평택STP_01_09_27_은행 - 원주기업도시Feasibility11_07_1_원주기업도시 data(정리2)_Raw Data_Sensitivity" xfId="8742" xr:uid="{00000000-0005-0000-0000-0000011E0000}"/>
    <cellStyle name="식_평택STP_01_09_27_은행 - 원주기업도시Feasibility11_07_1_원주기업도시 data(정리2)_Sales" xfId="6738" xr:uid="{00000000-0005-0000-0000-0000021E0000}"/>
    <cellStyle name="식_평택STP_01_09_27_은행 - 원주기업도시Feasibility11_07_1_원주기업도시 data(정리2)_Sensitivity" xfId="8741" xr:uid="{00000000-0005-0000-0000-0000031E0000}"/>
    <cellStyle name="식_평택STP_01_09_27_은행 - 원주기업도시Feasibility11_07_1_원주기업도시 data(정리2)_원주부하계산" xfId="2713" xr:uid="{00000000-0005-0000-0000-0000041E0000}"/>
    <cellStyle name="식_평택STP_01_09_27_은행 - 원주기업도시Feasibility11_07_1_원주기업도시 data(정리2)_원주부하계산_CF" xfId="10746" xr:uid="{00000000-0005-0000-0000-0000051E0000}"/>
    <cellStyle name="식_평택STP_01_09_27_은행 - 원주기업도시Feasibility11_07_1_원주기업도시 data(정리2)_원주부하계산_Raw Data" xfId="2714" xr:uid="{00000000-0005-0000-0000-0000061E0000}"/>
    <cellStyle name="식_평택STP_01_09_27_은행 - 원주기업도시Feasibility11_07_1_원주기업도시 data(정리2)_원주부하계산_Raw Data_1" xfId="4737" xr:uid="{00000000-0005-0000-0000-0000071E0000}"/>
    <cellStyle name="식_평택STP_01_09_27_은행 - 원주기업도시Feasibility11_07_1_원주기업도시 data(정리2)_원주부하계산_Raw Data_CF" xfId="10747" xr:uid="{00000000-0005-0000-0000-0000081E0000}"/>
    <cellStyle name="식_평택STP_01_09_27_은행 - 원주기업도시Feasibility11_07_1_원주기업도시 data(정리2)_원주부하계산_Raw Data_Raw Data" xfId="4738" xr:uid="{00000000-0005-0000-0000-0000091E0000}"/>
    <cellStyle name="식_평택STP_01_09_27_은행 - 원주기업도시Feasibility11_07_1_원주기업도시 data(정리2)_원주부하계산_Raw Data_Sales" xfId="6741" xr:uid="{00000000-0005-0000-0000-00000A1E0000}"/>
    <cellStyle name="식_평택STP_01_09_27_은행 - 원주기업도시Feasibility11_07_1_원주기업도시 data(정리2)_원주부하계산_Raw Data_Sensitivity" xfId="8744" xr:uid="{00000000-0005-0000-0000-00000B1E0000}"/>
    <cellStyle name="식_평택STP_01_09_27_은행 - 원주기업도시Feasibility11_07_1_원주기업도시 data(정리2)_원주부하계산_Sales" xfId="6740" xr:uid="{00000000-0005-0000-0000-00000C1E0000}"/>
    <cellStyle name="식_평택STP_01_09_27_은행 - 원주기업도시Feasibility11_07_1_원주기업도시 data(정리2)_원주부하계산_Sensitivity" xfId="8743" xr:uid="{00000000-0005-0000-0000-00000D1E0000}"/>
    <cellStyle name="식_평택STP_01_09_27_은행 - 원주기업도시Feasibility11_07_1_원주부하계산" xfId="2715" xr:uid="{00000000-0005-0000-0000-00000E1E0000}"/>
    <cellStyle name="식_평택STP_01_09_27_은행 - 원주기업도시Feasibility11_07_1_원주부하계산_CF" xfId="10748" xr:uid="{00000000-0005-0000-0000-00000F1E0000}"/>
    <cellStyle name="식_평택STP_01_09_27_은행 - 원주기업도시Feasibility11_07_1_원주부하계산_Raw Data" xfId="2716" xr:uid="{00000000-0005-0000-0000-0000101E0000}"/>
    <cellStyle name="식_평택STP_01_09_27_은행 - 원주기업도시Feasibility11_07_1_원주부하계산_Raw Data_1" xfId="4739" xr:uid="{00000000-0005-0000-0000-0000111E0000}"/>
    <cellStyle name="식_평택STP_01_09_27_은행 - 원주기업도시Feasibility11_07_1_원주부하계산_Raw Data_CF" xfId="10749" xr:uid="{00000000-0005-0000-0000-0000121E0000}"/>
    <cellStyle name="식_평택STP_01_09_27_은행 - 원주기업도시Feasibility11_07_1_원주부하계산_Raw Data_Raw Data" xfId="4740" xr:uid="{00000000-0005-0000-0000-0000131E0000}"/>
    <cellStyle name="식_평택STP_01_09_27_은행 - 원주기업도시Feasibility11_07_1_원주부하계산_Raw Data_Sales" xfId="6743" xr:uid="{00000000-0005-0000-0000-0000141E0000}"/>
    <cellStyle name="식_평택STP_01_09_27_은행 - 원주기업도시Feasibility11_07_1_원주부하계산_Raw Data_Sensitivity" xfId="8746" xr:uid="{00000000-0005-0000-0000-0000151E0000}"/>
    <cellStyle name="식_평택STP_01_09_27_은행 - 원주기업도시Feasibility11_07_1_원주부하계산_Sales" xfId="6742" xr:uid="{00000000-0005-0000-0000-0000161E0000}"/>
    <cellStyle name="식_평택STP_01_09_27_은행 - 원주기업도시Feasibility11_07_1_원주부하계산_Sensitivity" xfId="8745" xr:uid="{00000000-0005-0000-0000-0000171E0000}"/>
    <cellStyle name="식_평택STP_01_09_27_은행 - 원주기업도시Feasibility11_07_1_은행 - 원주기업도시Feasibility11_07_3" xfId="2717" xr:uid="{00000000-0005-0000-0000-0000181E0000}"/>
    <cellStyle name="식_평택STP_01_09_27_은행 - 원주기업도시Feasibility11_07_1_은행 - 원주기업도시Feasibility11_07_3_CF" xfId="10750" xr:uid="{00000000-0005-0000-0000-0000191E0000}"/>
    <cellStyle name="식_평택STP_01_09_27_은행 - 원주기업도시Feasibility11_07_1_은행 - 원주기업도시Feasibility11_07_3_Raw Data" xfId="2718" xr:uid="{00000000-0005-0000-0000-00001A1E0000}"/>
    <cellStyle name="식_평택STP_01_09_27_은행 - 원주기업도시Feasibility11_07_1_은행 - 원주기업도시Feasibility11_07_3_Raw Data_1" xfId="4741" xr:uid="{00000000-0005-0000-0000-00001B1E0000}"/>
    <cellStyle name="식_평택STP_01_09_27_은행 - 원주기업도시Feasibility11_07_1_은행 - 원주기업도시Feasibility11_07_3_Raw Data_CF" xfId="10751" xr:uid="{00000000-0005-0000-0000-00001C1E0000}"/>
    <cellStyle name="식_평택STP_01_09_27_은행 - 원주기업도시Feasibility11_07_1_은행 - 원주기업도시Feasibility11_07_3_Raw Data_Raw Data" xfId="4742" xr:uid="{00000000-0005-0000-0000-00001D1E0000}"/>
    <cellStyle name="식_평택STP_01_09_27_은행 - 원주기업도시Feasibility11_07_1_은행 - 원주기업도시Feasibility11_07_3_Raw Data_Sales" xfId="6745" xr:uid="{00000000-0005-0000-0000-00001E1E0000}"/>
    <cellStyle name="식_평택STP_01_09_27_은행 - 원주기업도시Feasibility11_07_1_은행 - 원주기업도시Feasibility11_07_3_Raw Data_Sensitivity" xfId="8748" xr:uid="{00000000-0005-0000-0000-00001F1E0000}"/>
    <cellStyle name="식_평택STP_01_09_27_은행 - 원주기업도시Feasibility11_07_1_은행 - 원주기업도시Feasibility11_07_3_Sales" xfId="6744" xr:uid="{00000000-0005-0000-0000-0000201E0000}"/>
    <cellStyle name="식_평택STP_01_09_27_은행 - 원주기업도시Feasibility11_07_1_은행 - 원주기업도시Feasibility11_07_3_Sensitivity" xfId="8747" xr:uid="{00000000-0005-0000-0000-0000211E0000}"/>
    <cellStyle name="식_평택STP_01_09_27_은행 - 원주기업도시Feasibility11_07_1_은행 - 원주기업도시Feasibility11_07_3_원주기업도시 data(정리2)" xfId="2719" xr:uid="{00000000-0005-0000-0000-0000221E0000}"/>
    <cellStyle name="식_평택STP_01_09_27_은행 - 원주기업도시Feasibility11_07_1_은행 - 원주기업도시Feasibility11_07_3_원주기업도시 data(정리2)_CF" xfId="10752" xr:uid="{00000000-0005-0000-0000-0000231E0000}"/>
    <cellStyle name="식_평택STP_01_09_27_은행 - 원주기업도시Feasibility11_07_1_은행 - 원주기업도시Feasibility11_07_3_원주기업도시 data(정리2)_Raw Data" xfId="2720" xr:uid="{00000000-0005-0000-0000-0000241E0000}"/>
    <cellStyle name="식_평택STP_01_09_27_은행 - 원주기업도시Feasibility11_07_1_은행 - 원주기업도시Feasibility11_07_3_원주기업도시 data(정리2)_Raw Data_1" xfId="4743" xr:uid="{00000000-0005-0000-0000-0000251E0000}"/>
    <cellStyle name="식_평택STP_01_09_27_은행 - 원주기업도시Feasibility11_07_1_은행 - 원주기업도시Feasibility11_07_3_원주기업도시 data(정리2)_Raw Data_CF" xfId="10753" xr:uid="{00000000-0005-0000-0000-0000261E0000}"/>
    <cellStyle name="식_평택STP_01_09_27_은행 - 원주기업도시Feasibility11_07_1_은행 - 원주기업도시Feasibility11_07_3_원주기업도시 data(정리2)_Raw Data_Raw Data" xfId="4744" xr:uid="{00000000-0005-0000-0000-0000271E0000}"/>
    <cellStyle name="식_평택STP_01_09_27_은행 - 원주기업도시Feasibility11_07_1_은행 - 원주기업도시Feasibility11_07_3_원주기업도시 data(정리2)_Raw Data_Sales" xfId="6747" xr:uid="{00000000-0005-0000-0000-0000281E0000}"/>
    <cellStyle name="식_평택STP_01_09_27_은행 - 원주기업도시Feasibility11_07_1_은행 - 원주기업도시Feasibility11_07_3_원주기업도시 data(정리2)_Raw Data_Sensitivity" xfId="8750" xr:uid="{00000000-0005-0000-0000-0000291E0000}"/>
    <cellStyle name="식_평택STP_01_09_27_은행 - 원주기업도시Feasibility11_07_1_은행 - 원주기업도시Feasibility11_07_3_원주기업도시 data(정리2)_Sales" xfId="6746" xr:uid="{00000000-0005-0000-0000-00002A1E0000}"/>
    <cellStyle name="식_평택STP_01_09_27_은행 - 원주기업도시Feasibility11_07_1_은행 - 원주기업도시Feasibility11_07_3_원주기업도시 data(정리2)_Sensitivity" xfId="8749" xr:uid="{00000000-0005-0000-0000-00002B1E0000}"/>
    <cellStyle name="식_평택STP_01_09_27_은행 - 원주기업도시Feasibility11_07_1_은행 - 원주기업도시Feasibility11_07_3_원주기업도시 data(정리2)_원주부하계산" xfId="2721" xr:uid="{00000000-0005-0000-0000-00002C1E0000}"/>
    <cellStyle name="식_평택STP_01_09_27_은행 - 원주기업도시Feasibility11_07_1_은행 - 원주기업도시Feasibility11_07_3_원주기업도시 data(정리2)_원주부하계산_CF" xfId="10754" xr:uid="{00000000-0005-0000-0000-00002D1E0000}"/>
    <cellStyle name="식_평택STP_01_09_27_은행 - 원주기업도시Feasibility11_07_1_은행 - 원주기업도시Feasibility11_07_3_원주기업도시 data(정리2)_원주부하계산_Raw Data" xfId="2722" xr:uid="{00000000-0005-0000-0000-00002E1E0000}"/>
    <cellStyle name="식_평택STP_01_09_27_은행 - 원주기업도시Feasibility11_07_1_은행 - 원주기업도시Feasibility11_07_3_원주기업도시 data(정리2)_원주부하계산_Raw Data_1" xfId="4745" xr:uid="{00000000-0005-0000-0000-00002F1E0000}"/>
    <cellStyle name="식_평택STP_01_09_27_은행 - 원주기업도시Feasibility11_07_1_은행 - 원주기업도시Feasibility11_07_3_원주기업도시 data(정리2)_원주부하계산_Raw Data_CF" xfId="10755" xr:uid="{00000000-0005-0000-0000-0000301E0000}"/>
    <cellStyle name="식_평택STP_01_09_27_은행 - 원주기업도시Feasibility11_07_1_은행 - 원주기업도시Feasibility11_07_3_원주기업도시 data(정리2)_원주부하계산_Raw Data_Raw Data" xfId="4746" xr:uid="{00000000-0005-0000-0000-0000311E0000}"/>
    <cellStyle name="식_평택STP_01_09_27_은행 - 원주기업도시Feasibility11_07_1_은행 - 원주기업도시Feasibility11_07_3_원주기업도시 data(정리2)_원주부하계산_Raw Data_Sales" xfId="6749" xr:uid="{00000000-0005-0000-0000-0000321E0000}"/>
    <cellStyle name="식_평택STP_01_09_27_은행 - 원주기업도시Feasibility11_07_1_은행 - 원주기업도시Feasibility11_07_3_원주기업도시 data(정리2)_원주부하계산_Raw Data_Sensitivity" xfId="8752" xr:uid="{00000000-0005-0000-0000-0000331E0000}"/>
    <cellStyle name="식_평택STP_01_09_27_은행 - 원주기업도시Feasibility11_07_1_은행 - 원주기업도시Feasibility11_07_3_원주기업도시 data(정리2)_원주부하계산_Sales" xfId="6748" xr:uid="{00000000-0005-0000-0000-0000341E0000}"/>
    <cellStyle name="식_평택STP_01_09_27_은행 - 원주기업도시Feasibility11_07_1_은행 - 원주기업도시Feasibility11_07_3_원주기업도시 data(정리2)_원주부하계산_Sensitivity" xfId="8751" xr:uid="{00000000-0005-0000-0000-0000351E0000}"/>
    <cellStyle name="식_평택STP_01_09_27_은행 - 원주기업도시Feasibility11_07_1_은행 - 원주기업도시Feasibility11_07_3_원주부하계산" xfId="2723" xr:uid="{00000000-0005-0000-0000-0000361E0000}"/>
    <cellStyle name="식_평택STP_01_09_27_은행 - 원주기업도시Feasibility11_07_1_은행 - 원주기업도시Feasibility11_07_3_원주부하계산_CF" xfId="10756" xr:uid="{00000000-0005-0000-0000-0000371E0000}"/>
    <cellStyle name="식_평택STP_01_09_27_은행 - 원주기업도시Feasibility11_07_1_은행 - 원주기업도시Feasibility11_07_3_원주부하계산_Raw Data" xfId="2724" xr:uid="{00000000-0005-0000-0000-0000381E0000}"/>
    <cellStyle name="식_평택STP_01_09_27_은행 - 원주기업도시Feasibility11_07_1_은행 - 원주기업도시Feasibility11_07_3_원주부하계산_Raw Data_1" xfId="4747" xr:uid="{00000000-0005-0000-0000-0000391E0000}"/>
    <cellStyle name="식_평택STP_01_09_27_은행 - 원주기업도시Feasibility11_07_1_은행 - 원주기업도시Feasibility11_07_3_원주부하계산_Raw Data_CF" xfId="10757" xr:uid="{00000000-0005-0000-0000-00003A1E0000}"/>
    <cellStyle name="식_평택STP_01_09_27_은행 - 원주기업도시Feasibility11_07_1_은행 - 원주기업도시Feasibility11_07_3_원주부하계산_Raw Data_Raw Data" xfId="4748" xr:uid="{00000000-0005-0000-0000-00003B1E0000}"/>
    <cellStyle name="식_평택STP_01_09_27_은행 - 원주기업도시Feasibility11_07_1_은행 - 원주기업도시Feasibility11_07_3_원주부하계산_Raw Data_Sales" xfId="6751" xr:uid="{00000000-0005-0000-0000-00003C1E0000}"/>
    <cellStyle name="식_평택STP_01_09_27_은행 - 원주기업도시Feasibility11_07_1_은행 - 원주기업도시Feasibility11_07_3_원주부하계산_Raw Data_Sensitivity" xfId="8754" xr:uid="{00000000-0005-0000-0000-00003D1E0000}"/>
    <cellStyle name="식_평택STP_01_09_27_은행 - 원주기업도시Feasibility11_07_1_은행 - 원주기업도시Feasibility11_07_3_원주부하계산_Sales" xfId="6750" xr:uid="{00000000-0005-0000-0000-00003E1E0000}"/>
    <cellStyle name="식_평택STP_01_09_27_은행 - 원주기업도시Feasibility11_07_1_은행 - 원주기업도시Feasibility11_07_3_원주부하계산_Sensitivity" xfId="8753" xr:uid="{00000000-0005-0000-0000-00003F1E0000}"/>
    <cellStyle name="안건회계법인" xfId="772" xr:uid="{00000000-0005-0000-0000-0000401E0000}"/>
    <cellStyle name="연결된 셀 2" xfId="1364" xr:uid="{00000000-0005-0000-0000-0000411E0000}"/>
    <cellStyle name="옴니" xfId="2725" xr:uid="{00000000-0005-0000-0000-0000421E0000}"/>
    <cellStyle name="요약 2" xfId="1365" xr:uid="{00000000-0005-0000-0000-0000431E0000}"/>
    <cellStyle name="요약 2 2" xfId="13163" xr:uid="{00000000-0005-0000-0000-0000441E0000}"/>
    <cellStyle name="요약 2 2 2" xfId="13242" xr:uid="{00000000-0005-0000-0000-0000451E0000}"/>
    <cellStyle name="유영" xfId="2726" xr:uid="{00000000-0005-0000-0000-0000461E0000}"/>
    <cellStyle name="의 예로는 디스크 캐시 페이지, 고정 할당 메모리(페이징 불가능), 메모리 매핑 파일 등이 있습니다." xfId="773" xr:uid="{00000000-0005-0000-0000-0000471E0000}"/>
    <cellStyle name="입력 2" xfId="1366" xr:uid="{00000000-0005-0000-0000-0000481E0000}"/>
    <cellStyle name="입력 2 2" xfId="13164" xr:uid="{00000000-0005-0000-0000-0000491E0000}"/>
    <cellStyle name="입력 2 2 2" xfId="13243" xr:uid="{00000000-0005-0000-0000-00004A1E0000}"/>
    <cellStyle name="자리수" xfId="774" xr:uid="{00000000-0005-0000-0000-00004B1E0000}"/>
    <cellStyle name="자리수0" xfId="775" xr:uid="{00000000-0005-0000-0000-00004C1E0000}"/>
    <cellStyle name="자리수0 2" xfId="2727" xr:uid="{00000000-0005-0000-0000-00004D1E0000}"/>
    <cellStyle name="자리수0 2 2" xfId="13210" xr:uid="{00000000-0005-0000-0000-00004E1E0000}"/>
    <cellStyle name="자리수0 2 3" xfId="12396" xr:uid="{00000000-0005-0000-0000-00004F1E0000}"/>
    <cellStyle name="정 할당 메모리(페이징 불가능), 메모리 매핑 파일 등이 있습니다." xfId="776" xr:uid="{00000000-0005-0000-0000-0000501E0000}"/>
    <cellStyle name="제목 1 2" xfId="1368" xr:uid="{00000000-0005-0000-0000-0000511E0000}"/>
    <cellStyle name="제목 2 2" xfId="1369" xr:uid="{00000000-0005-0000-0000-0000521E0000}"/>
    <cellStyle name="제목 3 2" xfId="1370" xr:uid="{00000000-0005-0000-0000-0000531E0000}"/>
    <cellStyle name="제목 4 2" xfId="1371" xr:uid="{00000000-0005-0000-0000-0000541E0000}"/>
    <cellStyle name="제목 5" xfId="1367" xr:uid="{00000000-0005-0000-0000-0000551E0000}"/>
    <cellStyle name="좋음 2" xfId="1372" xr:uid="{00000000-0005-0000-0000-0000561E0000}"/>
    <cellStyle name="지정되지 않음" xfId="777" xr:uid="{00000000-0005-0000-0000-0000571E0000}"/>
    <cellStyle name="출력 2" xfId="1373" xr:uid="{00000000-0005-0000-0000-0000581E0000}"/>
    <cellStyle name="출력 2 2" xfId="13165" xr:uid="{00000000-0005-0000-0000-0000591E0000}"/>
    <cellStyle name="출력 2 2 2" xfId="13244" xr:uid="{00000000-0005-0000-0000-00005A1E0000}"/>
    <cellStyle name="콤마 [0]_  종  합  " xfId="778" xr:uid="{00000000-0005-0000-0000-00005B1E0000}"/>
    <cellStyle name="콤마 [1]" xfId="2728" xr:uid="{00000000-0005-0000-0000-00005C1E0000}"/>
    <cellStyle name="콤마 [2]" xfId="779" xr:uid="{00000000-0005-0000-0000-00005D1E0000}"/>
    <cellStyle name="콤마,_x0005__x0014_" xfId="780" xr:uid="{00000000-0005-0000-0000-00005E1E0000}"/>
    <cellStyle name="콤마_  종  합  " xfId="781" xr:uid="{00000000-0005-0000-0000-00005F1E0000}"/>
    <cellStyle name="콤와4_x0008__x0001_ဠ" xfId="2729" xr:uid="{00000000-0005-0000-0000-0000601E0000}"/>
    <cellStyle name="큰글자" xfId="2730" xr:uid="{00000000-0005-0000-0000-0000611E0000}"/>
    <cellStyle name="통화 [0] 2" xfId="782" xr:uid="{00000000-0005-0000-0000-0000621E0000}"/>
    <cellStyle name="통화 [0] 2 2" xfId="12795" xr:uid="{00000000-0005-0000-0000-0000631E0000}"/>
    <cellStyle name="통화 [0] 2 3" xfId="11991" xr:uid="{00000000-0005-0000-0000-0000641E0000}"/>
    <cellStyle name="퍼센트" xfId="783" xr:uid="{00000000-0005-0000-0000-0000651E0000}"/>
    <cellStyle name="퍼센트 2" xfId="2731" xr:uid="{00000000-0005-0000-0000-0000661E0000}"/>
    <cellStyle name="평" xfId="784" xr:uid="{00000000-0005-0000-0000-0000671E0000}"/>
    <cellStyle name="평 2" xfId="2732" xr:uid="{00000000-0005-0000-0000-0000681E0000}"/>
    <cellStyle name="평_2007년 물가_제10회_건설분담금_신청서" xfId="785" xr:uid="{00000000-0005-0000-0000-0000691E0000}"/>
    <cellStyle name="평_2007년 물가_제10회_건설분담금_신청서 2" xfId="12796" xr:uid="{00000000-0005-0000-0000-00006A1E0000}"/>
    <cellStyle name="평_2007년 물가_제10회_건설분담금_신청서 3" xfId="11992" xr:uid="{00000000-0005-0000-0000-00006B1E0000}"/>
    <cellStyle name="평_6. 전력비 총괄(2004.3.16)" xfId="2733" xr:uid="{00000000-0005-0000-0000-00006C1E0000}"/>
    <cellStyle name="평_6. 전력비 총괄(2004.3.16)_CF" xfId="10759" xr:uid="{00000000-0005-0000-0000-00006D1E0000}"/>
    <cellStyle name="평_6. 전력비 총괄(2004.3.16)_FS_GC STP PJT_120805(2)_v4" xfId="2734" xr:uid="{00000000-0005-0000-0000-00006E1E0000}"/>
    <cellStyle name="평_6. 전력비 총괄(2004.3.16)_FS_GC STP PJT_120805(2)_v4_CF" xfId="10760" xr:uid="{00000000-0005-0000-0000-00006F1E0000}"/>
    <cellStyle name="평_6. 전력비 총괄(2004.3.16)_FS_GC STP PJT_120805(2)_v4_Raw Data" xfId="4751" xr:uid="{00000000-0005-0000-0000-0000701E0000}"/>
    <cellStyle name="평_6. 전력비 총괄(2004.3.16)_FS_GC STP PJT_120805(2)_v4_Sales" xfId="6754" xr:uid="{00000000-0005-0000-0000-0000711E0000}"/>
    <cellStyle name="평_6. 전력비 총괄(2004.3.16)_FS_GC STP PJT_120805(2)_v4_Sensitivity" xfId="8757" xr:uid="{00000000-0005-0000-0000-0000721E0000}"/>
    <cellStyle name="평_6. 전력비 총괄(2004.3.16)_FS_GC STP PJT_120805_v5" xfId="2735" xr:uid="{00000000-0005-0000-0000-0000731E0000}"/>
    <cellStyle name="평_6. 전력비 총괄(2004.3.16)_FS_GC STP PJT_120805_v5_CF" xfId="10761" xr:uid="{00000000-0005-0000-0000-0000741E0000}"/>
    <cellStyle name="평_6. 전력비 총괄(2004.3.16)_FS_GC STP PJT_120805_v5_Raw Data" xfId="4752" xr:uid="{00000000-0005-0000-0000-0000751E0000}"/>
    <cellStyle name="평_6. 전력비 총괄(2004.3.16)_FS_GC STP PJT_120805_v5_Sales" xfId="6755" xr:uid="{00000000-0005-0000-0000-0000761E0000}"/>
    <cellStyle name="평_6. 전력비 총괄(2004.3.16)_FS_GC STP PJT_120805_v5_Sensitivity" xfId="8758" xr:uid="{00000000-0005-0000-0000-0000771E0000}"/>
    <cellStyle name="평_6. 전력비 총괄(2004.3.16)_FS_GC STP PJT_121705_v5" xfId="2736" xr:uid="{00000000-0005-0000-0000-0000781E0000}"/>
    <cellStyle name="평_6. 전력비 총괄(2004.3.16)_FS_GC STP PJT_121705_v5_CF" xfId="10762" xr:uid="{00000000-0005-0000-0000-0000791E0000}"/>
    <cellStyle name="평_6. 전력비 총괄(2004.3.16)_FS_GC STP PJT_121705_v5_Raw Data" xfId="4753" xr:uid="{00000000-0005-0000-0000-00007A1E0000}"/>
    <cellStyle name="평_6. 전력비 총괄(2004.3.16)_FS_GC STP PJT_121705_v5_Sales" xfId="6756" xr:uid="{00000000-0005-0000-0000-00007B1E0000}"/>
    <cellStyle name="평_6. 전력비 총괄(2004.3.16)_FS_GC STP PJT_121705_v5_Sensitivity" xfId="8759" xr:uid="{00000000-0005-0000-0000-00007C1E0000}"/>
    <cellStyle name="평_6. 전력비 총괄(2004.3.16)_FS_GC STP PJT_122605(최종모델 작업)_v12" xfId="2737" xr:uid="{00000000-0005-0000-0000-00007D1E0000}"/>
    <cellStyle name="평_6. 전력비 총괄(2004.3.16)_FS_GC STP PJT_122605(최종모델 작업)_v12_CF" xfId="10763" xr:uid="{00000000-0005-0000-0000-00007E1E0000}"/>
    <cellStyle name="평_6. 전력비 총괄(2004.3.16)_FS_GC STP PJT_122605(최종모델 작업)_v12_Raw Data" xfId="4754" xr:uid="{00000000-0005-0000-0000-00007F1E0000}"/>
    <cellStyle name="평_6. 전력비 총괄(2004.3.16)_FS_GC STP PJT_122605(최종모델 작업)_v12_Sales" xfId="6757" xr:uid="{00000000-0005-0000-0000-0000801E0000}"/>
    <cellStyle name="평_6. 전력비 총괄(2004.3.16)_FS_GC STP PJT_122605(최종모델 작업)_v12_Sensitivity" xfId="8760" xr:uid="{00000000-0005-0000-0000-0000811E0000}"/>
    <cellStyle name="평_6. 전력비 총괄(2004.3.16)_Raw Data" xfId="4750" xr:uid="{00000000-0005-0000-0000-0000821E0000}"/>
    <cellStyle name="평_6. 전력비 총괄(2004.3.16)_Sales" xfId="6753" xr:uid="{00000000-0005-0000-0000-0000831E0000}"/>
    <cellStyle name="평_6. 전력비 총괄(2004.3.16)_Sensitivity" xfId="8756" xr:uid="{00000000-0005-0000-0000-0000841E0000}"/>
    <cellStyle name="평_6-1. 전력부하 집계표(최종)" xfId="2738" xr:uid="{00000000-0005-0000-0000-0000851E0000}"/>
    <cellStyle name="평_6-1. 전력부하 집계표(최종)_CF" xfId="10764" xr:uid="{00000000-0005-0000-0000-0000861E0000}"/>
    <cellStyle name="평_6-1. 전력부하 집계표(최종)_FS_GC STP PJT_120805(2)_v4" xfId="2739" xr:uid="{00000000-0005-0000-0000-0000871E0000}"/>
    <cellStyle name="평_6-1. 전력부하 집계표(최종)_FS_GC STP PJT_120805(2)_v4_CF" xfId="10765" xr:uid="{00000000-0005-0000-0000-0000881E0000}"/>
    <cellStyle name="평_6-1. 전력부하 집계표(최종)_FS_GC STP PJT_120805(2)_v4_Raw Data" xfId="4756" xr:uid="{00000000-0005-0000-0000-0000891E0000}"/>
    <cellStyle name="평_6-1. 전력부하 집계표(최종)_FS_GC STP PJT_120805(2)_v4_Sales" xfId="6759" xr:uid="{00000000-0005-0000-0000-00008A1E0000}"/>
    <cellStyle name="평_6-1. 전력부하 집계표(최종)_FS_GC STP PJT_120805(2)_v4_Sensitivity" xfId="8762" xr:uid="{00000000-0005-0000-0000-00008B1E0000}"/>
    <cellStyle name="평_6-1. 전력부하 집계표(최종)_FS_GC STP PJT_120805_v5" xfId="2740" xr:uid="{00000000-0005-0000-0000-00008C1E0000}"/>
    <cellStyle name="평_6-1. 전력부하 집계표(최종)_FS_GC STP PJT_120805_v5_CF" xfId="10766" xr:uid="{00000000-0005-0000-0000-00008D1E0000}"/>
    <cellStyle name="평_6-1. 전력부하 집계표(최종)_FS_GC STP PJT_120805_v5_Raw Data" xfId="4757" xr:uid="{00000000-0005-0000-0000-00008E1E0000}"/>
    <cellStyle name="평_6-1. 전력부하 집계표(최종)_FS_GC STP PJT_120805_v5_Sales" xfId="6760" xr:uid="{00000000-0005-0000-0000-00008F1E0000}"/>
    <cellStyle name="평_6-1. 전력부하 집계표(최종)_FS_GC STP PJT_120805_v5_Sensitivity" xfId="8763" xr:uid="{00000000-0005-0000-0000-0000901E0000}"/>
    <cellStyle name="평_6-1. 전력부하 집계표(최종)_FS_GC STP PJT_121705_v5" xfId="2741" xr:uid="{00000000-0005-0000-0000-0000911E0000}"/>
    <cellStyle name="평_6-1. 전력부하 집계표(최종)_FS_GC STP PJT_121705_v5_CF" xfId="10767" xr:uid="{00000000-0005-0000-0000-0000921E0000}"/>
    <cellStyle name="평_6-1. 전력부하 집계표(최종)_FS_GC STP PJT_121705_v5_Raw Data" xfId="4758" xr:uid="{00000000-0005-0000-0000-0000931E0000}"/>
    <cellStyle name="평_6-1. 전력부하 집계표(최종)_FS_GC STP PJT_121705_v5_Sales" xfId="6761" xr:uid="{00000000-0005-0000-0000-0000941E0000}"/>
    <cellStyle name="평_6-1. 전력부하 집계표(최종)_FS_GC STP PJT_121705_v5_Sensitivity" xfId="8764" xr:uid="{00000000-0005-0000-0000-0000951E0000}"/>
    <cellStyle name="평_6-1. 전력부하 집계표(최종)_FS_GC STP PJT_122605(최종모델 작업)_v12" xfId="2742" xr:uid="{00000000-0005-0000-0000-0000961E0000}"/>
    <cellStyle name="평_6-1. 전력부하 집계표(최종)_FS_GC STP PJT_122605(최종모델 작업)_v12_CF" xfId="10768" xr:uid="{00000000-0005-0000-0000-0000971E0000}"/>
    <cellStyle name="평_6-1. 전력부하 집계표(최종)_FS_GC STP PJT_122605(최종모델 작업)_v12_Raw Data" xfId="4759" xr:uid="{00000000-0005-0000-0000-0000981E0000}"/>
    <cellStyle name="평_6-1. 전력부하 집계표(최종)_FS_GC STP PJT_122605(최종모델 작업)_v12_Sales" xfId="6762" xr:uid="{00000000-0005-0000-0000-0000991E0000}"/>
    <cellStyle name="평_6-1. 전력부하 집계표(최종)_FS_GC STP PJT_122605(최종모델 작업)_v12_Sensitivity" xfId="8765" xr:uid="{00000000-0005-0000-0000-00009A1E0000}"/>
    <cellStyle name="평_6-1. 전력부하 집계표(최종)_Raw Data" xfId="4755" xr:uid="{00000000-0005-0000-0000-00009B1E0000}"/>
    <cellStyle name="평_6-1. 전력부하 집계표(최종)_Sales" xfId="6758" xr:uid="{00000000-0005-0000-0000-00009C1E0000}"/>
    <cellStyle name="평_6-1. 전력부하 집계표(최종)_Sensitivity" xfId="8761" xr:uid="{00000000-0005-0000-0000-00009D1E0000}"/>
    <cellStyle name="평_Book2" xfId="786" xr:uid="{00000000-0005-0000-0000-00009E1E0000}"/>
    <cellStyle name="평_Book2 2" xfId="12797" xr:uid="{00000000-0005-0000-0000-00009F1E0000}"/>
    <cellStyle name="평_Book2 3" xfId="11993" xr:uid="{00000000-0005-0000-0000-0000A01E0000}"/>
    <cellStyle name="평_Book2_건설분담금신청서(2004. 제1회)_한삼룡" xfId="787" xr:uid="{00000000-0005-0000-0000-0000A11E0000}"/>
    <cellStyle name="평_Book2_건설분담금신청서(2004. 제1회)_한삼룡 2" xfId="12798" xr:uid="{00000000-0005-0000-0000-0000A21E0000}"/>
    <cellStyle name="평_Book2_건설분담금신청서(2004. 제1회)_한삼룡 3" xfId="11994" xr:uid="{00000000-0005-0000-0000-0000A31E0000}"/>
    <cellStyle name="평_Book2_건설분담금신청서(2004. 제1회)_한삼룡_2007년 물가" xfId="788" xr:uid="{00000000-0005-0000-0000-0000A41E0000}"/>
    <cellStyle name="평_Book2_건설분담금신청서(2004. 제1회)_한삼룡_2007년 물가 2" xfId="12799" xr:uid="{00000000-0005-0000-0000-0000A51E0000}"/>
    <cellStyle name="평_Book2_건설분담금신청서(2004. 제1회)_한삼룡_2007년 물가 3" xfId="11995" xr:uid="{00000000-0005-0000-0000-0000A61E0000}"/>
    <cellStyle name="평_Book2_건설분담금신청서(2004. 제1회)_한삼룡_2007년 물가_제10회_건설분담금_신청서" xfId="789" xr:uid="{00000000-0005-0000-0000-0000A71E0000}"/>
    <cellStyle name="평_Book2_건설분담금신청서(2004. 제1회)_한삼룡_2007년 물가_제10회_건설분담금_신청서 2" xfId="12800" xr:uid="{00000000-0005-0000-0000-0000A81E0000}"/>
    <cellStyle name="평_Book2_건설분담금신청서(2004. 제1회)_한삼룡_2007년 물가_제10회_건설분담금_신청서 3" xfId="11996" xr:uid="{00000000-0005-0000-0000-0000A91E0000}"/>
    <cellStyle name="평_Book2_건설분담금신청서(2004. 제1회)_한삼룡_건설분담금청구현황(06.11.07)" xfId="790" xr:uid="{00000000-0005-0000-0000-0000AA1E0000}"/>
    <cellStyle name="평_Book2_건설분담금신청서(2004. 제1회)_한삼룡_건설분담금청구현황(06.11.07) 2" xfId="12801" xr:uid="{00000000-0005-0000-0000-0000AB1E0000}"/>
    <cellStyle name="평_Book2_건설분담금신청서(2004. 제1회)_한삼룡_건설분담금청구현황(06.11.07) 3" xfId="11997" xr:uid="{00000000-0005-0000-0000-0000AC1E0000}"/>
    <cellStyle name="평_Book2_건설분담금신청서(2004. 제1회)_한삼룡_건설분담금청구현황(06.11.07)_최종_건설분담금청구현황(06.12.04)_수정(by방창국)" xfId="791" xr:uid="{00000000-0005-0000-0000-0000AD1E0000}"/>
    <cellStyle name="평_Book2_건설분담금신청서(2004. 제1회)_한삼룡_건설분담금청구현황(06.11.07)_최종_건설분담금청구현황(06.12.04)_수정(by방창국) 2" xfId="12802" xr:uid="{00000000-0005-0000-0000-0000AE1E0000}"/>
    <cellStyle name="평_Book2_건설분담금신청서(2004. 제1회)_한삼룡_건설분담금청구현황(06.11.07)_최종_건설분담금청구현황(06.12.04)_수정(by방창국) 3" xfId="11998" xr:uid="{00000000-0005-0000-0000-0000AF1E0000}"/>
    <cellStyle name="평_Book2_건설분담금신청서(2004. 제1회)_한삼룡_건설분담금청구현황(06.11.08)_수정" xfId="792" xr:uid="{00000000-0005-0000-0000-0000B01E0000}"/>
    <cellStyle name="평_Book2_건설분담금신청서(2004. 제1회)_한삼룡_건설분담금청구현황(06.11.08)_수정 2" xfId="12803" xr:uid="{00000000-0005-0000-0000-0000B11E0000}"/>
    <cellStyle name="평_Book2_건설분담금신청서(2004. 제1회)_한삼룡_건설분담금청구현황(06.11.08)_수정 3" xfId="11999" xr:uid="{00000000-0005-0000-0000-0000B21E0000}"/>
    <cellStyle name="평_Book2_건설분담금신청서(2004. 제1회)_한삼룡_건설분담금청구현황(06.11.08)_수정_최종_건설분담금청구현황(06.12.04)_수정(by방창국)" xfId="793" xr:uid="{00000000-0005-0000-0000-0000B31E0000}"/>
    <cellStyle name="평_Book2_건설분담금신청서(2004. 제1회)_한삼룡_건설분담금청구현황(06.11.08)_수정_최종_건설분담금청구현황(06.12.04)_수정(by방창국) 2" xfId="12804" xr:uid="{00000000-0005-0000-0000-0000B41E0000}"/>
    <cellStyle name="평_Book2_건설분담금신청서(2004. 제1회)_한삼룡_건설분담금청구현황(06.11.08)_수정_최종_건설분담금청구현황(06.12.04)_수정(by방창국) 3" xfId="12000" xr:uid="{00000000-0005-0000-0000-0000B51E0000}"/>
    <cellStyle name="평_Book2_건설분담금신청서(2004. 제2회)" xfId="794" xr:uid="{00000000-0005-0000-0000-0000B61E0000}"/>
    <cellStyle name="평_Book2_건설분담금신청서(2004. 제2회) 2" xfId="12805" xr:uid="{00000000-0005-0000-0000-0000B71E0000}"/>
    <cellStyle name="평_Book2_건설분담금신청서(2004. 제2회) 3" xfId="12001" xr:uid="{00000000-0005-0000-0000-0000B81E0000}"/>
    <cellStyle name="평_Book2_건설분담금신청서(2004. 제2회)_2007년 물가" xfId="795" xr:uid="{00000000-0005-0000-0000-0000B91E0000}"/>
    <cellStyle name="평_Book2_건설분담금신청서(2004. 제2회)_2007년 물가 2" xfId="12806" xr:uid="{00000000-0005-0000-0000-0000BA1E0000}"/>
    <cellStyle name="평_Book2_건설분담금신청서(2004. 제2회)_2007년 물가 3" xfId="12002" xr:uid="{00000000-0005-0000-0000-0000BB1E0000}"/>
    <cellStyle name="평_Book2_건설분담금신청서(2004. 제2회)_2007년 물가_제10회_건설분담금_신청서" xfId="796" xr:uid="{00000000-0005-0000-0000-0000BC1E0000}"/>
    <cellStyle name="평_Book2_건설분담금신청서(2004. 제2회)_2007년 물가_제10회_건설분담금_신청서 2" xfId="12807" xr:uid="{00000000-0005-0000-0000-0000BD1E0000}"/>
    <cellStyle name="평_Book2_건설분담금신청서(2004. 제2회)_2007년 물가_제10회_건설분담금_신청서 3" xfId="12003" xr:uid="{00000000-0005-0000-0000-0000BE1E0000}"/>
    <cellStyle name="평_Book2_건설분담금신청서(2004. 제2회)_건설분담금청구현황(06.11.07)" xfId="797" xr:uid="{00000000-0005-0000-0000-0000BF1E0000}"/>
    <cellStyle name="평_Book2_건설분담금신청서(2004. 제2회)_건설분담금청구현황(06.11.07) 2" xfId="12808" xr:uid="{00000000-0005-0000-0000-0000C01E0000}"/>
    <cellStyle name="평_Book2_건설분담금신청서(2004. 제2회)_건설분담금청구현황(06.11.07) 3" xfId="12004" xr:uid="{00000000-0005-0000-0000-0000C11E0000}"/>
    <cellStyle name="평_Book2_건설분담금신청서(2004. 제2회)_건설분담금청구현황(06.11.07)_최종_건설분담금청구현황(06.12.04)_수정(by방창국)" xfId="798" xr:uid="{00000000-0005-0000-0000-0000C21E0000}"/>
    <cellStyle name="평_Book2_건설분담금신청서(2004. 제2회)_건설분담금청구현황(06.11.07)_최종_건설분담금청구현황(06.12.04)_수정(by방창국) 2" xfId="12809" xr:uid="{00000000-0005-0000-0000-0000C31E0000}"/>
    <cellStyle name="평_Book2_건설분담금신청서(2004. 제2회)_건설분담금청구현황(06.11.07)_최종_건설분담금청구현황(06.12.04)_수정(by방창국) 3" xfId="12005" xr:uid="{00000000-0005-0000-0000-0000C41E0000}"/>
    <cellStyle name="평_Book2_건설분담금신청서(2004. 제2회)_건설분담금청구현황(06.11.08)_수정" xfId="799" xr:uid="{00000000-0005-0000-0000-0000C51E0000}"/>
    <cellStyle name="평_Book2_건설분담금신청서(2004. 제2회)_건설분담금청구현황(06.11.08)_수정 2" xfId="12810" xr:uid="{00000000-0005-0000-0000-0000C61E0000}"/>
    <cellStyle name="평_Book2_건설분담금신청서(2004. 제2회)_건설분담금청구현황(06.11.08)_수정 3" xfId="12006" xr:uid="{00000000-0005-0000-0000-0000C71E0000}"/>
    <cellStyle name="평_Book2_건설분담금신청서(2004. 제2회)_건설분담금청구현황(06.11.08)_수정_최종_건설분담금청구현황(06.12.04)_수정(by방창국)" xfId="800" xr:uid="{00000000-0005-0000-0000-0000C81E0000}"/>
    <cellStyle name="평_Book2_건설분담금신청서(2004. 제2회)_건설분담금청구현황(06.11.08)_수정_최종_건설분담금청구현황(06.12.04)_수정(by방창국) 2" xfId="12811" xr:uid="{00000000-0005-0000-0000-0000C91E0000}"/>
    <cellStyle name="평_Book2_건설분담금신청서(2004. 제2회)_건설분담금청구현황(06.11.08)_수정_최종_건설분담금청구현황(06.12.04)_수정(by방창국) 3" xfId="12007" xr:uid="{00000000-0005-0000-0000-0000CA1E0000}"/>
    <cellStyle name="평_Book2_건설분담금신청서(5년2월 제3회)" xfId="801" xr:uid="{00000000-0005-0000-0000-0000CB1E0000}"/>
    <cellStyle name="평_Book2_건설분담금신청서(5년2월 제3회) 2" xfId="12812" xr:uid="{00000000-0005-0000-0000-0000CC1E0000}"/>
    <cellStyle name="평_Book2_건설분담금신청서(5년2월 제3회) 3" xfId="12008" xr:uid="{00000000-0005-0000-0000-0000CD1E0000}"/>
    <cellStyle name="평_Book2_건설분담금신청서(5년2월 제3회)_2007년 물가" xfId="802" xr:uid="{00000000-0005-0000-0000-0000CE1E0000}"/>
    <cellStyle name="평_Book2_건설분담금신청서(5년2월 제3회)_2007년 물가 2" xfId="12813" xr:uid="{00000000-0005-0000-0000-0000CF1E0000}"/>
    <cellStyle name="평_Book2_건설분담금신청서(5년2월 제3회)_2007년 물가 3" xfId="12009" xr:uid="{00000000-0005-0000-0000-0000D01E0000}"/>
    <cellStyle name="평_Book2_건설분담금신청서(5년2월 제3회)_2007년 물가_제10회_건설분담금_신청서" xfId="803" xr:uid="{00000000-0005-0000-0000-0000D11E0000}"/>
    <cellStyle name="평_Book2_건설분담금신청서(5년2월 제3회)_2007년 물가_제10회_건설분담금_신청서 2" xfId="12814" xr:uid="{00000000-0005-0000-0000-0000D21E0000}"/>
    <cellStyle name="평_Book2_건설분담금신청서(5년2월 제3회)_2007년 물가_제10회_건설분담금_신청서 3" xfId="12010" xr:uid="{00000000-0005-0000-0000-0000D31E0000}"/>
    <cellStyle name="평_Book2_건설분담금신청서(5년2월 제3회)_건설분담금청구현황(06.11.07)" xfId="804" xr:uid="{00000000-0005-0000-0000-0000D41E0000}"/>
    <cellStyle name="평_Book2_건설분담금신청서(5년2월 제3회)_건설분담금청구현황(06.11.07) 2" xfId="12815" xr:uid="{00000000-0005-0000-0000-0000D51E0000}"/>
    <cellStyle name="평_Book2_건설분담금신청서(5년2월 제3회)_건설분담금청구현황(06.11.07) 3" xfId="12011" xr:uid="{00000000-0005-0000-0000-0000D61E0000}"/>
    <cellStyle name="평_Book2_건설분담금신청서(5년2월 제3회)_건설분담금청구현황(06.11.07)_최종_건설분담금청구현황(06.12.04)_수정(by방창국)" xfId="805" xr:uid="{00000000-0005-0000-0000-0000D71E0000}"/>
    <cellStyle name="평_Book2_건설분담금신청서(5년2월 제3회)_건설분담금청구현황(06.11.07)_최종_건설분담금청구현황(06.12.04)_수정(by방창국) 2" xfId="12816" xr:uid="{00000000-0005-0000-0000-0000D81E0000}"/>
    <cellStyle name="평_Book2_건설분담금신청서(5년2월 제3회)_건설분담금청구현황(06.11.07)_최종_건설분담금청구현황(06.12.04)_수정(by방창국) 3" xfId="12012" xr:uid="{00000000-0005-0000-0000-0000D91E0000}"/>
    <cellStyle name="평_Book2_건설분담금신청서(5년2월 제3회)_건설분담금청구현황(06.11.08)_수정" xfId="806" xr:uid="{00000000-0005-0000-0000-0000DA1E0000}"/>
    <cellStyle name="평_Book2_건설분담금신청서(5년2월 제3회)_건설분담금청구현황(06.11.08)_수정 2" xfId="12817" xr:uid="{00000000-0005-0000-0000-0000DB1E0000}"/>
    <cellStyle name="평_Book2_건설분담금신청서(5년2월 제3회)_건설분담금청구현황(06.11.08)_수정 3" xfId="12013" xr:uid="{00000000-0005-0000-0000-0000DC1E0000}"/>
    <cellStyle name="평_Book2_건설분담금신청서(5년2월 제3회)_건설분담금청구현황(06.11.08)_수정_최종_건설분담금청구현황(06.12.04)_수정(by방창국)" xfId="807" xr:uid="{00000000-0005-0000-0000-0000DD1E0000}"/>
    <cellStyle name="평_Book2_건설분담금신청서(5년2월 제3회)_건설분담금청구현황(06.11.08)_수정_최종_건설분담금청구현황(06.12.04)_수정(by방창국) 2" xfId="12818" xr:uid="{00000000-0005-0000-0000-0000DE1E0000}"/>
    <cellStyle name="평_Book2_건설분담금신청서(5년2월 제3회)_건설분담금청구현황(06.11.08)_수정_최종_건설분담금청구현황(06.12.04)_수정(by방창국) 3" xfId="12014" xr:uid="{00000000-0005-0000-0000-0000DF1E0000}"/>
    <cellStyle name="평_Book2_건설분담금신청서안(5년5월 제4회)" xfId="808" xr:uid="{00000000-0005-0000-0000-0000E01E0000}"/>
    <cellStyle name="평_Book2_건설분담금신청서안(5년5월 제4회) 2" xfId="12819" xr:uid="{00000000-0005-0000-0000-0000E11E0000}"/>
    <cellStyle name="평_Book2_건설분담금신청서안(5년5월 제4회) 3" xfId="12015" xr:uid="{00000000-0005-0000-0000-0000E21E0000}"/>
    <cellStyle name="평_Book2_건설분담금신청서안(5년5월 제4회)_2007년 물가" xfId="809" xr:uid="{00000000-0005-0000-0000-0000E31E0000}"/>
    <cellStyle name="평_Book2_건설분담금신청서안(5년5월 제4회)_2007년 물가 2" xfId="12820" xr:uid="{00000000-0005-0000-0000-0000E41E0000}"/>
    <cellStyle name="평_Book2_건설분담금신청서안(5년5월 제4회)_2007년 물가 3" xfId="12016" xr:uid="{00000000-0005-0000-0000-0000E51E0000}"/>
    <cellStyle name="평_Book2_건설분담금신청서안(5년5월 제4회)_2007년 물가_제10회_건설분담금_신청서" xfId="810" xr:uid="{00000000-0005-0000-0000-0000E61E0000}"/>
    <cellStyle name="평_Book2_건설분담금신청서안(5년5월 제4회)_2007년 물가_제10회_건설분담금_신청서 2" xfId="12821" xr:uid="{00000000-0005-0000-0000-0000E71E0000}"/>
    <cellStyle name="평_Book2_건설분담금신청서안(5년5월 제4회)_2007년 물가_제10회_건설분담금_신청서 3" xfId="12017" xr:uid="{00000000-0005-0000-0000-0000E81E0000}"/>
    <cellStyle name="평_Book2_건설분담금신청서안(5년5월 제4회)_건설분담금청구현황(06.11.07)" xfId="811" xr:uid="{00000000-0005-0000-0000-0000E91E0000}"/>
    <cellStyle name="평_Book2_건설분담금신청서안(5년5월 제4회)_건설분담금청구현황(06.11.07) 2" xfId="12822" xr:uid="{00000000-0005-0000-0000-0000EA1E0000}"/>
    <cellStyle name="평_Book2_건설분담금신청서안(5년5월 제4회)_건설분담금청구현황(06.11.07) 3" xfId="12018" xr:uid="{00000000-0005-0000-0000-0000EB1E0000}"/>
    <cellStyle name="평_Book2_건설분담금신청서안(5년5월 제4회)_건설분담금청구현황(06.11.07)_최종_건설분담금청구현황(06.12.04)_수정(by방창국)" xfId="812" xr:uid="{00000000-0005-0000-0000-0000EC1E0000}"/>
    <cellStyle name="평_Book2_건설분담금신청서안(5년5월 제4회)_건설분담금청구현황(06.11.07)_최종_건설분담금청구현황(06.12.04)_수정(by방창국) 2" xfId="12823" xr:uid="{00000000-0005-0000-0000-0000ED1E0000}"/>
    <cellStyle name="평_Book2_건설분담금신청서안(5년5월 제4회)_건설분담금청구현황(06.11.07)_최종_건설분담금청구현황(06.12.04)_수정(by방창국) 3" xfId="12019" xr:uid="{00000000-0005-0000-0000-0000EE1E0000}"/>
    <cellStyle name="평_Book2_건설분담금신청서안(5년5월 제4회)_건설분담금청구현황(06.11.08)_수정" xfId="813" xr:uid="{00000000-0005-0000-0000-0000EF1E0000}"/>
    <cellStyle name="평_Book2_건설분담금신청서안(5년5월 제4회)_건설분담금청구현황(06.11.08)_수정 2" xfId="12824" xr:uid="{00000000-0005-0000-0000-0000F01E0000}"/>
    <cellStyle name="평_Book2_건설분담금신청서안(5년5월 제4회)_건설분담금청구현황(06.11.08)_수정 3" xfId="12020" xr:uid="{00000000-0005-0000-0000-0000F11E0000}"/>
    <cellStyle name="평_Book2_건설분담금신청서안(5년5월 제4회)_건설분담금청구현황(06.11.08)_수정_최종_건설분담금청구현황(06.12.04)_수정(by방창국)" xfId="814" xr:uid="{00000000-0005-0000-0000-0000F21E0000}"/>
    <cellStyle name="평_Book2_건설분담금신청서안(5년5월 제4회)_건설분담금청구현황(06.11.08)_수정_최종_건설분담금청구현황(06.12.04)_수정(by방창국) 2" xfId="12825" xr:uid="{00000000-0005-0000-0000-0000F31E0000}"/>
    <cellStyle name="평_Book2_건설분담금신청서안(5년5월 제4회)_건설분담금청구현황(06.11.08)_수정_최종_건설분담금청구현황(06.12.04)_수정(by방창국) 3" xfId="12021" xr:uid="{00000000-0005-0000-0000-0000F41E0000}"/>
    <cellStyle name="평_Book2_건설분담금신청서안(5년8월 제5회)" xfId="815" xr:uid="{00000000-0005-0000-0000-0000F51E0000}"/>
    <cellStyle name="평_Book2_건설분담금신청서안(5년8월 제5회) 2" xfId="12826" xr:uid="{00000000-0005-0000-0000-0000F61E0000}"/>
    <cellStyle name="평_Book2_건설분담금신청서안(5년8월 제5회) 3" xfId="12022" xr:uid="{00000000-0005-0000-0000-0000F71E0000}"/>
    <cellStyle name="평_Book2_건설분담금신청서안(5년8월 제5회)_2007년 물가" xfId="816" xr:uid="{00000000-0005-0000-0000-0000F81E0000}"/>
    <cellStyle name="평_Book2_건설분담금신청서안(5년8월 제5회)_2007년 물가 2" xfId="12827" xr:uid="{00000000-0005-0000-0000-0000F91E0000}"/>
    <cellStyle name="평_Book2_건설분담금신청서안(5년8월 제5회)_2007년 물가 3" xfId="12023" xr:uid="{00000000-0005-0000-0000-0000FA1E0000}"/>
    <cellStyle name="평_Book2_건설분담금신청서안(5년8월 제5회)_2007년 물가_제10회_건설분담금_신청서" xfId="817" xr:uid="{00000000-0005-0000-0000-0000FB1E0000}"/>
    <cellStyle name="평_Book2_건설분담금신청서안(5년8월 제5회)_2007년 물가_제10회_건설분담금_신청서 2" xfId="12828" xr:uid="{00000000-0005-0000-0000-0000FC1E0000}"/>
    <cellStyle name="평_Book2_건설분담금신청서안(5년8월 제5회)_2007년 물가_제10회_건설분담금_신청서 3" xfId="12024" xr:uid="{00000000-0005-0000-0000-0000FD1E0000}"/>
    <cellStyle name="평_Book2_건설분담금신청서안(5년8월 제5회)_건설분담금청구현황(06.11.07)" xfId="818" xr:uid="{00000000-0005-0000-0000-0000FE1E0000}"/>
    <cellStyle name="평_Book2_건설분담금신청서안(5년8월 제5회)_건설분담금청구현황(06.11.07) 2" xfId="12829" xr:uid="{00000000-0005-0000-0000-0000FF1E0000}"/>
    <cellStyle name="평_Book2_건설분담금신청서안(5년8월 제5회)_건설분담금청구현황(06.11.07) 3" xfId="12025" xr:uid="{00000000-0005-0000-0000-0000001F0000}"/>
    <cellStyle name="평_Book2_건설분담금신청서안(5년8월 제5회)_건설분담금청구현황(06.11.07)_최종_건설분담금청구현황(06.12.04)_수정(by방창국)" xfId="819" xr:uid="{00000000-0005-0000-0000-0000011F0000}"/>
    <cellStyle name="평_Book2_건설분담금신청서안(5년8월 제5회)_건설분담금청구현황(06.11.07)_최종_건설분담금청구현황(06.12.04)_수정(by방창국) 2" xfId="12830" xr:uid="{00000000-0005-0000-0000-0000021F0000}"/>
    <cellStyle name="평_Book2_건설분담금신청서안(5년8월 제5회)_건설분담금청구현황(06.11.07)_최종_건설분담금청구현황(06.12.04)_수정(by방창국) 3" xfId="12026" xr:uid="{00000000-0005-0000-0000-0000031F0000}"/>
    <cellStyle name="평_Book2_건설분담금신청서안(5년8월 제5회)_건설분담금청구현황(06.11.08)_수정" xfId="820" xr:uid="{00000000-0005-0000-0000-0000041F0000}"/>
    <cellStyle name="평_Book2_건설분담금신청서안(5년8월 제5회)_건설분담금청구현황(06.11.08)_수정 2" xfId="12831" xr:uid="{00000000-0005-0000-0000-0000051F0000}"/>
    <cellStyle name="평_Book2_건설분담금신청서안(5년8월 제5회)_건설분담금청구현황(06.11.08)_수정 3" xfId="12027" xr:uid="{00000000-0005-0000-0000-0000061F0000}"/>
    <cellStyle name="평_Book2_건설분담금신청서안(5년8월 제5회)_건설분담금청구현황(06.11.08)_수정_최종_건설분담금청구현황(06.12.04)_수정(by방창국)" xfId="821" xr:uid="{00000000-0005-0000-0000-0000071F0000}"/>
    <cellStyle name="평_Book2_건설분담금신청서안(5년8월 제5회)_건설분담금청구현황(06.11.08)_수정_최종_건설분담금청구현황(06.12.04)_수정(by방창국) 2" xfId="12832" xr:uid="{00000000-0005-0000-0000-0000081F0000}"/>
    <cellStyle name="평_Book2_건설분담금신청서안(5년8월 제5회)_건설분담금청구현황(06.11.08)_수정_최종_건설분담금청구현황(06.12.04)_수정(by방창국) 3" xfId="12028" xr:uid="{00000000-0005-0000-0000-0000091F0000}"/>
    <cellStyle name="평_Book2_건설분담금청구현황(06.11.07)" xfId="822" xr:uid="{00000000-0005-0000-0000-00000A1F0000}"/>
    <cellStyle name="평_Book2_건설분담금청구현황(06.11.07) 2" xfId="12833" xr:uid="{00000000-0005-0000-0000-00000B1F0000}"/>
    <cellStyle name="평_Book2_건설분담금청구현황(06.11.07) 3" xfId="12029" xr:uid="{00000000-0005-0000-0000-00000C1F0000}"/>
    <cellStyle name="평_Book2_건설분담금청구현황(06.11.07)_최종_건설분담금청구현황(06.12.04)_수정(by방창국)" xfId="823" xr:uid="{00000000-0005-0000-0000-00000D1F0000}"/>
    <cellStyle name="평_Book2_건설분담금청구현황(06.11.07)_최종_건설분담금청구현황(06.12.04)_수정(by방창국) 2" xfId="12834" xr:uid="{00000000-0005-0000-0000-00000E1F0000}"/>
    <cellStyle name="평_Book2_건설분담금청구현황(06.11.07)_최종_건설분담금청구현황(06.12.04)_수정(by방창국) 3" xfId="12030" xr:uid="{00000000-0005-0000-0000-00000F1F0000}"/>
    <cellStyle name="평_Book2_건설분담금청구현황(06.11.08)_수정" xfId="824" xr:uid="{00000000-0005-0000-0000-0000101F0000}"/>
    <cellStyle name="평_Book2_건설분담금청구현황(06.11.08)_수정 2" xfId="12835" xr:uid="{00000000-0005-0000-0000-0000111F0000}"/>
    <cellStyle name="평_Book2_건설분담금청구현황(06.11.08)_수정 3" xfId="12031" xr:uid="{00000000-0005-0000-0000-0000121F0000}"/>
    <cellStyle name="평_Book2_건설분담금청구현황(06.11.08)_수정_최종_건설분담금청구현황(06.12.04)_수정(by방창국)" xfId="825" xr:uid="{00000000-0005-0000-0000-0000131F0000}"/>
    <cellStyle name="평_Book2_건설분담금청구현황(06.11.08)_수정_최종_건설분담금청구현황(06.12.04)_수정(by방창국) 2" xfId="12836" xr:uid="{00000000-0005-0000-0000-0000141F0000}"/>
    <cellStyle name="평_Book2_건설분담금청구현황(06.11.08)_수정_최종_건설분담금청구현황(06.12.04)_수정(by방창국) 3" xfId="12032" xr:uid="{00000000-0005-0000-0000-0000151F0000}"/>
    <cellStyle name="평_Book2_제10회_건설분담금_신청서" xfId="826" xr:uid="{00000000-0005-0000-0000-0000161F0000}"/>
    <cellStyle name="평_Book2_제10회_건설분담금_신청서 2" xfId="12837" xr:uid="{00000000-0005-0000-0000-0000171F0000}"/>
    <cellStyle name="평_Book2_제10회_건설분담금_신청서 3" xfId="12033" xr:uid="{00000000-0005-0000-0000-0000181F0000}"/>
    <cellStyle name="평_CF" xfId="10758" xr:uid="{00000000-0005-0000-0000-0000191F0000}"/>
    <cellStyle name="평_FinancialModel1108(2)" xfId="827" xr:uid="{00000000-0005-0000-0000-00001A1F0000}"/>
    <cellStyle name="평_FinancialModel1108(2) 2" xfId="2743" xr:uid="{00000000-0005-0000-0000-00001B1F0000}"/>
    <cellStyle name="평_FinancialModel1108(2)_CF" xfId="10769" xr:uid="{00000000-0005-0000-0000-00001C1F0000}"/>
    <cellStyle name="평_FinancialModel1108(2)_FM0812(보성final)" xfId="2744" xr:uid="{00000000-0005-0000-0000-00001D1F0000}"/>
    <cellStyle name="평_FinancialModel1108(2)_FM0812(보성final)_CF" xfId="10770" xr:uid="{00000000-0005-0000-0000-00001E1F0000}"/>
    <cellStyle name="평_FinancialModel1108(2)_FM0812(보성final)_Raw Data" xfId="2745" xr:uid="{00000000-0005-0000-0000-00001F1F0000}"/>
    <cellStyle name="평_FinancialModel1108(2)_FM0812(보성final)_Raw Data_1" xfId="4761" xr:uid="{00000000-0005-0000-0000-0000201F0000}"/>
    <cellStyle name="평_FinancialModel1108(2)_FM0812(보성final)_Raw Data_CF" xfId="10771" xr:uid="{00000000-0005-0000-0000-0000211F0000}"/>
    <cellStyle name="평_FinancialModel1108(2)_FM0812(보성final)_Raw Data_Raw Data" xfId="4762" xr:uid="{00000000-0005-0000-0000-0000221F0000}"/>
    <cellStyle name="평_FinancialModel1108(2)_FM0812(보성final)_Raw Data_Sales" xfId="6765" xr:uid="{00000000-0005-0000-0000-0000231F0000}"/>
    <cellStyle name="평_FinancialModel1108(2)_FM0812(보성final)_Raw Data_Sensitivity" xfId="8768" xr:uid="{00000000-0005-0000-0000-0000241F0000}"/>
    <cellStyle name="평_FinancialModel1108(2)_FM0812(보성final)_Sales" xfId="6764" xr:uid="{00000000-0005-0000-0000-0000251F0000}"/>
    <cellStyle name="평_FinancialModel1108(2)_FM0812(보성final)_Sensitivity" xfId="8767" xr:uid="{00000000-0005-0000-0000-0000261F0000}"/>
    <cellStyle name="평_FinancialModel1108(2)_FM0812(보성final)_원주기업도시 data(정리2)" xfId="2746" xr:uid="{00000000-0005-0000-0000-0000271F0000}"/>
    <cellStyle name="평_FinancialModel1108(2)_FM0812(보성final)_원주기업도시 data(정리2)_CF" xfId="10772" xr:uid="{00000000-0005-0000-0000-0000281F0000}"/>
    <cellStyle name="평_FinancialModel1108(2)_FM0812(보성final)_원주기업도시 data(정리2)_Raw Data" xfId="2747" xr:uid="{00000000-0005-0000-0000-0000291F0000}"/>
    <cellStyle name="평_FinancialModel1108(2)_FM0812(보성final)_원주기업도시 data(정리2)_Raw Data_1" xfId="4763" xr:uid="{00000000-0005-0000-0000-00002A1F0000}"/>
    <cellStyle name="평_FinancialModel1108(2)_FM0812(보성final)_원주기업도시 data(정리2)_Raw Data_CF" xfId="10773" xr:uid="{00000000-0005-0000-0000-00002B1F0000}"/>
    <cellStyle name="평_FinancialModel1108(2)_FM0812(보성final)_원주기업도시 data(정리2)_Raw Data_Raw Data" xfId="4764" xr:uid="{00000000-0005-0000-0000-00002C1F0000}"/>
    <cellStyle name="평_FinancialModel1108(2)_FM0812(보성final)_원주기업도시 data(정리2)_Raw Data_Sales" xfId="6767" xr:uid="{00000000-0005-0000-0000-00002D1F0000}"/>
    <cellStyle name="평_FinancialModel1108(2)_FM0812(보성final)_원주기업도시 data(정리2)_Raw Data_Sensitivity" xfId="8770" xr:uid="{00000000-0005-0000-0000-00002E1F0000}"/>
    <cellStyle name="평_FinancialModel1108(2)_FM0812(보성final)_원주기업도시 data(정리2)_Sales" xfId="6766" xr:uid="{00000000-0005-0000-0000-00002F1F0000}"/>
    <cellStyle name="평_FinancialModel1108(2)_FM0812(보성final)_원주기업도시 data(정리2)_Sensitivity" xfId="8769" xr:uid="{00000000-0005-0000-0000-0000301F0000}"/>
    <cellStyle name="평_FinancialModel1108(2)_FM0812(보성final)_원주기업도시 data(정리2)_원주부하계산" xfId="2748" xr:uid="{00000000-0005-0000-0000-0000311F0000}"/>
    <cellStyle name="평_FinancialModel1108(2)_FM0812(보성final)_원주기업도시 data(정리2)_원주부하계산_CF" xfId="10774" xr:uid="{00000000-0005-0000-0000-0000321F0000}"/>
    <cellStyle name="평_FinancialModel1108(2)_FM0812(보성final)_원주기업도시 data(정리2)_원주부하계산_Raw Data" xfId="2749" xr:uid="{00000000-0005-0000-0000-0000331F0000}"/>
    <cellStyle name="평_FinancialModel1108(2)_FM0812(보성final)_원주기업도시 data(정리2)_원주부하계산_Raw Data_1" xfId="4765" xr:uid="{00000000-0005-0000-0000-0000341F0000}"/>
    <cellStyle name="평_FinancialModel1108(2)_FM0812(보성final)_원주기업도시 data(정리2)_원주부하계산_Raw Data_CF" xfId="10775" xr:uid="{00000000-0005-0000-0000-0000351F0000}"/>
    <cellStyle name="평_FinancialModel1108(2)_FM0812(보성final)_원주기업도시 data(정리2)_원주부하계산_Raw Data_Raw Data" xfId="4766" xr:uid="{00000000-0005-0000-0000-0000361F0000}"/>
    <cellStyle name="평_FinancialModel1108(2)_FM0812(보성final)_원주기업도시 data(정리2)_원주부하계산_Raw Data_Sales" xfId="6769" xr:uid="{00000000-0005-0000-0000-0000371F0000}"/>
    <cellStyle name="평_FinancialModel1108(2)_FM0812(보성final)_원주기업도시 data(정리2)_원주부하계산_Raw Data_Sensitivity" xfId="8772" xr:uid="{00000000-0005-0000-0000-0000381F0000}"/>
    <cellStyle name="평_FinancialModel1108(2)_FM0812(보성final)_원주기업도시 data(정리2)_원주부하계산_Sales" xfId="6768" xr:uid="{00000000-0005-0000-0000-0000391F0000}"/>
    <cellStyle name="평_FinancialModel1108(2)_FM0812(보성final)_원주기업도시 data(정리2)_원주부하계산_Sensitivity" xfId="8771" xr:uid="{00000000-0005-0000-0000-00003A1F0000}"/>
    <cellStyle name="평_FinancialModel1108(2)_FM0812(보성final)_원주부하계산" xfId="2750" xr:uid="{00000000-0005-0000-0000-00003B1F0000}"/>
    <cellStyle name="평_FinancialModel1108(2)_FM0812(보성final)_원주부하계산_CF" xfId="10776" xr:uid="{00000000-0005-0000-0000-00003C1F0000}"/>
    <cellStyle name="평_FinancialModel1108(2)_FM0812(보성final)_원주부하계산_Raw Data" xfId="2751" xr:uid="{00000000-0005-0000-0000-00003D1F0000}"/>
    <cellStyle name="평_FinancialModel1108(2)_FM0812(보성final)_원주부하계산_Raw Data_1" xfId="4767" xr:uid="{00000000-0005-0000-0000-00003E1F0000}"/>
    <cellStyle name="평_FinancialModel1108(2)_FM0812(보성final)_원주부하계산_Raw Data_CF" xfId="10777" xr:uid="{00000000-0005-0000-0000-00003F1F0000}"/>
    <cellStyle name="평_FinancialModel1108(2)_FM0812(보성final)_원주부하계산_Raw Data_Raw Data" xfId="4768" xr:uid="{00000000-0005-0000-0000-0000401F0000}"/>
    <cellStyle name="평_FinancialModel1108(2)_FM0812(보성final)_원주부하계산_Raw Data_Sales" xfId="6771" xr:uid="{00000000-0005-0000-0000-0000411F0000}"/>
    <cellStyle name="평_FinancialModel1108(2)_FM0812(보성final)_원주부하계산_Raw Data_Sensitivity" xfId="8774" xr:uid="{00000000-0005-0000-0000-0000421F0000}"/>
    <cellStyle name="평_FinancialModel1108(2)_FM0812(보성final)_원주부하계산_Sales" xfId="6770" xr:uid="{00000000-0005-0000-0000-0000431F0000}"/>
    <cellStyle name="평_FinancialModel1108(2)_FM0812(보성final)_원주부하계산_Sensitivity" xfId="8773" xr:uid="{00000000-0005-0000-0000-0000441F0000}"/>
    <cellStyle name="평_FinancialModel1108(2)_Raw Data" xfId="2752" xr:uid="{00000000-0005-0000-0000-0000451F0000}"/>
    <cellStyle name="평_FinancialModel1108(2)_Raw Data_1" xfId="4760" xr:uid="{00000000-0005-0000-0000-0000461F0000}"/>
    <cellStyle name="평_FinancialModel1108(2)_Raw Data_CF" xfId="10778" xr:uid="{00000000-0005-0000-0000-0000471F0000}"/>
    <cellStyle name="평_FinancialModel1108(2)_Raw Data_Raw Data" xfId="4769" xr:uid="{00000000-0005-0000-0000-0000481F0000}"/>
    <cellStyle name="평_FinancialModel1108(2)_Raw Data_Sales" xfId="6772" xr:uid="{00000000-0005-0000-0000-0000491F0000}"/>
    <cellStyle name="평_FinancialModel1108(2)_Raw Data_Sensitivity" xfId="8775" xr:uid="{00000000-0005-0000-0000-00004A1F0000}"/>
    <cellStyle name="평_FinancialModel1108(2)_Sales" xfId="6763" xr:uid="{00000000-0005-0000-0000-00004B1F0000}"/>
    <cellStyle name="평_FinancialModel1108(2)_Sensitivity" xfId="8766" xr:uid="{00000000-0005-0000-0000-00004C1F0000}"/>
    <cellStyle name="평_FinancialModel1108(2)_원주기업도시 data(정리2)" xfId="2753" xr:uid="{00000000-0005-0000-0000-00004D1F0000}"/>
    <cellStyle name="평_FinancialModel1108(2)_원주기업도시 data(정리2)_CF" xfId="10779" xr:uid="{00000000-0005-0000-0000-00004E1F0000}"/>
    <cellStyle name="평_FinancialModel1108(2)_원주기업도시 data(정리2)_Raw Data" xfId="2754" xr:uid="{00000000-0005-0000-0000-00004F1F0000}"/>
    <cellStyle name="평_FinancialModel1108(2)_원주기업도시 data(정리2)_Raw Data_1" xfId="4770" xr:uid="{00000000-0005-0000-0000-0000501F0000}"/>
    <cellStyle name="평_FinancialModel1108(2)_원주기업도시 data(정리2)_Raw Data_CF" xfId="10780" xr:uid="{00000000-0005-0000-0000-0000511F0000}"/>
    <cellStyle name="평_FinancialModel1108(2)_원주기업도시 data(정리2)_Raw Data_Raw Data" xfId="4771" xr:uid="{00000000-0005-0000-0000-0000521F0000}"/>
    <cellStyle name="평_FinancialModel1108(2)_원주기업도시 data(정리2)_Raw Data_Sales" xfId="6774" xr:uid="{00000000-0005-0000-0000-0000531F0000}"/>
    <cellStyle name="평_FinancialModel1108(2)_원주기업도시 data(정리2)_Raw Data_Sensitivity" xfId="8777" xr:uid="{00000000-0005-0000-0000-0000541F0000}"/>
    <cellStyle name="평_FinancialModel1108(2)_원주기업도시 data(정리2)_Sales" xfId="6773" xr:uid="{00000000-0005-0000-0000-0000551F0000}"/>
    <cellStyle name="평_FinancialModel1108(2)_원주기업도시 data(정리2)_Sensitivity" xfId="8776" xr:uid="{00000000-0005-0000-0000-0000561F0000}"/>
    <cellStyle name="평_FinancialModel1108(2)_원주기업도시 data(정리2)_원주부하계산" xfId="2755" xr:uid="{00000000-0005-0000-0000-0000571F0000}"/>
    <cellStyle name="평_FinancialModel1108(2)_원주기업도시 data(정리2)_원주부하계산_CF" xfId="10781" xr:uid="{00000000-0005-0000-0000-0000581F0000}"/>
    <cellStyle name="평_FinancialModel1108(2)_원주기업도시 data(정리2)_원주부하계산_Raw Data" xfId="2756" xr:uid="{00000000-0005-0000-0000-0000591F0000}"/>
    <cellStyle name="평_FinancialModel1108(2)_원주기업도시 data(정리2)_원주부하계산_Raw Data_1" xfId="4772" xr:uid="{00000000-0005-0000-0000-00005A1F0000}"/>
    <cellStyle name="평_FinancialModel1108(2)_원주기업도시 data(정리2)_원주부하계산_Raw Data_CF" xfId="10782" xr:uid="{00000000-0005-0000-0000-00005B1F0000}"/>
    <cellStyle name="평_FinancialModel1108(2)_원주기업도시 data(정리2)_원주부하계산_Raw Data_Raw Data" xfId="4773" xr:uid="{00000000-0005-0000-0000-00005C1F0000}"/>
    <cellStyle name="평_FinancialModel1108(2)_원주기업도시 data(정리2)_원주부하계산_Raw Data_Sales" xfId="6776" xr:uid="{00000000-0005-0000-0000-00005D1F0000}"/>
    <cellStyle name="평_FinancialModel1108(2)_원주기업도시 data(정리2)_원주부하계산_Raw Data_Sensitivity" xfId="8779" xr:uid="{00000000-0005-0000-0000-00005E1F0000}"/>
    <cellStyle name="평_FinancialModel1108(2)_원주기업도시 data(정리2)_원주부하계산_Sales" xfId="6775" xr:uid="{00000000-0005-0000-0000-00005F1F0000}"/>
    <cellStyle name="평_FinancialModel1108(2)_원주기업도시 data(정리2)_원주부하계산_Sensitivity" xfId="8778" xr:uid="{00000000-0005-0000-0000-0000601F0000}"/>
    <cellStyle name="평_FinancialModel1108(2)_원주부하계산" xfId="2757" xr:uid="{00000000-0005-0000-0000-0000611F0000}"/>
    <cellStyle name="평_FinancialModel1108(2)_원주부하계산_CF" xfId="10783" xr:uid="{00000000-0005-0000-0000-0000621F0000}"/>
    <cellStyle name="평_FinancialModel1108(2)_원주부하계산_Raw Data" xfId="2758" xr:uid="{00000000-0005-0000-0000-0000631F0000}"/>
    <cellStyle name="평_FinancialModel1108(2)_원주부하계산_Raw Data_1" xfId="4774" xr:uid="{00000000-0005-0000-0000-0000641F0000}"/>
    <cellStyle name="평_FinancialModel1108(2)_원주부하계산_Raw Data_CF" xfId="10784" xr:uid="{00000000-0005-0000-0000-0000651F0000}"/>
    <cellStyle name="평_FinancialModel1108(2)_원주부하계산_Raw Data_Raw Data" xfId="4775" xr:uid="{00000000-0005-0000-0000-0000661F0000}"/>
    <cellStyle name="평_FinancialModel1108(2)_원주부하계산_Raw Data_Sales" xfId="6778" xr:uid="{00000000-0005-0000-0000-0000671F0000}"/>
    <cellStyle name="평_FinancialModel1108(2)_원주부하계산_Raw Data_Sensitivity" xfId="8781" xr:uid="{00000000-0005-0000-0000-0000681F0000}"/>
    <cellStyle name="평_FinancialModel1108(2)_원주부하계산_Sales" xfId="6777" xr:uid="{00000000-0005-0000-0000-0000691F0000}"/>
    <cellStyle name="평_FinancialModel1108(2)_원주부하계산_Sensitivity" xfId="8780" xr:uid="{00000000-0005-0000-0000-00006A1F0000}"/>
    <cellStyle name="평_FinancialModel1108(2)_은행 - 원주기업도시Feasibility11_07_1" xfId="2759" xr:uid="{00000000-0005-0000-0000-00006B1F0000}"/>
    <cellStyle name="평_FinancialModel1108(2)_은행 - 원주기업도시Feasibility11_07_1_~3190534" xfId="2760" xr:uid="{00000000-0005-0000-0000-00006C1F0000}"/>
    <cellStyle name="평_FinancialModel1108(2)_은행 - 원주기업도시Feasibility11_07_1_~3190534_CF" xfId="10786" xr:uid="{00000000-0005-0000-0000-00006D1F0000}"/>
    <cellStyle name="평_FinancialModel1108(2)_은행 - 원주기업도시Feasibility11_07_1_~3190534_Raw Data" xfId="2761" xr:uid="{00000000-0005-0000-0000-00006E1F0000}"/>
    <cellStyle name="평_FinancialModel1108(2)_은행 - 원주기업도시Feasibility11_07_1_~3190534_Raw Data_1" xfId="4777" xr:uid="{00000000-0005-0000-0000-00006F1F0000}"/>
    <cellStyle name="평_FinancialModel1108(2)_은행 - 원주기업도시Feasibility11_07_1_~3190534_Raw Data_CF" xfId="10787" xr:uid="{00000000-0005-0000-0000-0000701F0000}"/>
    <cellStyle name="평_FinancialModel1108(2)_은행 - 원주기업도시Feasibility11_07_1_~3190534_Raw Data_Raw Data" xfId="4778" xr:uid="{00000000-0005-0000-0000-0000711F0000}"/>
    <cellStyle name="평_FinancialModel1108(2)_은행 - 원주기업도시Feasibility11_07_1_~3190534_Raw Data_Sales" xfId="6781" xr:uid="{00000000-0005-0000-0000-0000721F0000}"/>
    <cellStyle name="평_FinancialModel1108(2)_은행 - 원주기업도시Feasibility11_07_1_~3190534_Raw Data_Sensitivity" xfId="8784" xr:uid="{00000000-0005-0000-0000-0000731F0000}"/>
    <cellStyle name="평_FinancialModel1108(2)_은행 - 원주기업도시Feasibility11_07_1_~3190534_Sales" xfId="6780" xr:uid="{00000000-0005-0000-0000-0000741F0000}"/>
    <cellStyle name="평_FinancialModel1108(2)_은행 - 원주기업도시Feasibility11_07_1_~3190534_Sensitivity" xfId="8783" xr:uid="{00000000-0005-0000-0000-0000751F0000}"/>
    <cellStyle name="평_FinancialModel1108(2)_은행 - 원주기업도시Feasibility11_07_1_~3190534_원주기업도시 data(정리2)" xfId="2762" xr:uid="{00000000-0005-0000-0000-0000761F0000}"/>
    <cellStyle name="평_FinancialModel1108(2)_은행 - 원주기업도시Feasibility11_07_1_~3190534_원주기업도시 data(정리2)_CF" xfId="10788" xr:uid="{00000000-0005-0000-0000-0000771F0000}"/>
    <cellStyle name="평_FinancialModel1108(2)_은행 - 원주기업도시Feasibility11_07_1_~3190534_원주기업도시 data(정리2)_Raw Data" xfId="2763" xr:uid="{00000000-0005-0000-0000-0000781F0000}"/>
    <cellStyle name="평_FinancialModel1108(2)_은행 - 원주기업도시Feasibility11_07_1_~3190534_원주기업도시 data(정리2)_Raw Data_1" xfId="4779" xr:uid="{00000000-0005-0000-0000-0000791F0000}"/>
    <cellStyle name="평_FinancialModel1108(2)_은행 - 원주기업도시Feasibility11_07_1_~3190534_원주기업도시 data(정리2)_Raw Data_CF" xfId="10789" xr:uid="{00000000-0005-0000-0000-00007A1F0000}"/>
    <cellStyle name="평_FinancialModel1108(2)_은행 - 원주기업도시Feasibility11_07_1_~3190534_원주기업도시 data(정리2)_Raw Data_Raw Data" xfId="4780" xr:uid="{00000000-0005-0000-0000-00007B1F0000}"/>
    <cellStyle name="평_FinancialModel1108(2)_은행 - 원주기업도시Feasibility11_07_1_~3190534_원주기업도시 data(정리2)_Raw Data_Sales" xfId="6783" xr:uid="{00000000-0005-0000-0000-00007C1F0000}"/>
    <cellStyle name="평_FinancialModel1108(2)_은행 - 원주기업도시Feasibility11_07_1_~3190534_원주기업도시 data(정리2)_Raw Data_Sensitivity" xfId="8786" xr:uid="{00000000-0005-0000-0000-00007D1F0000}"/>
    <cellStyle name="평_FinancialModel1108(2)_은행 - 원주기업도시Feasibility11_07_1_~3190534_원주기업도시 data(정리2)_Sales" xfId="6782" xr:uid="{00000000-0005-0000-0000-00007E1F0000}"/>
    <cellStyle name="평_FinancialModel1108(2)_은행 - 원주기업도시Feasibility11_07_1_~3190534_원주기업도시 data(정리2)_Sensitivity" xfId="8785" xr:uid="{00000000-0005-0000-0000-00007F1F0000}"/>
    <cellStyle name="평_FinancialModel1108(2)_은행 - 원주기업도시Feasibility11_07_1_~3190534_원주기업도시 data(정리2)_원주부하계산" xfId="2764" xr:uid="{00000000-0005-0000-0000-0000801F0000}"/>
    <cellStyle name="평_FinancialModel1108(2)_은행 - 원주기업도시Feasibility11_07_1_~3190534_원주기업도시 data(정리2)_원주부하계산_CF" xfId="10790" xr:uid="{00000000-0005-0000-0000-0000811F0000}"/>
    <cellStyle name="평_FinancialModel1108(2)_은행 - 원주기업도시Feasibility11_07_1_~3190534_원주기업도시 data(정리2)_원주부하계산_Raw Data" xfId="2765" xr:uid="{00000000-0005-0000-0000-0000821F0000}"/>
    <cellStyle name="평_FinancialModel1108(2)_은행 - 원주기업도시Feasibility11_07_1_~3190534_원주기업도시 data(정리2)_원주부하계산_Raw Data_1" xfId="4781" xr:uid="{00000000-0005-0000-0000-0000831F0000}"/>
    <cellStyle name="평_FinancialModel1108(2)_은행 - 원주기업도시Feasibility11_07_1_~3190534_원주기업도시 data(정리2)_원주부하계산_Raw Data_CF" xfId="10791" xr:uid="{00000000-0005-0000-0000-0000841F0000}"/>
    <cellStyle name="평_FinancialModel1108(2)_은행 - 원주기업도시Feasibility11_07_1_~3190534_원주기업도시 data(정리2)_원주부하계산_Raw Data_Raw Data" xfId="4782" xr:uid="{00000000-0005-0000-0000-0000851F0000}"/>
    <cellStyle name="평_FinancialModel1108(2)_은행 - 원주기업도시Feasibility11_07_1_~3190534_원주기업도시 data(정리2)_원주부하계산_Raw Data_Sales" xfId="6785" xr:uid="{00000000-0005-0000-0000-0000861F0000}"/>
    <cellStyle name="평_FinancialModel1108(2)_은행 - 원주기업도시Feasibility11_07_1_~3190534_원주기업도시 data(정리2)_원주부하계산_Raw Data_Sensitivity" xfId="8788" xr:uid="{00000000-0005-0000-0000-0000871F0000}"/>
    <cellStyle name="평_FinancialModel1108(2)_은행 - 원주기업도시Feasibility11_07_1_~3190534_원주기업도시 data(정리2)_원주부하계산_Sales" xfId="6784" xr:uid="{00000000-0005-0000-0000-0000881F0000}"/>
    <cellStyle name="평_FinancialModel1108(2)_은행 - 원주기업도시Feasibility11_07_1_~3190534_원주기업도시 data(정리2)_원주부하계산_Sensitivity" xfId="8787" xr:uid="{00000000-0005-0000-0000-0000891F0000}"/>
    <cellStyle name="평_FinancialModel1108(2)_은행 - 원주기업도시Feasibility11_07_1_~3190534_원주부하계산" xfId="2766" xr:uid="{00000000-0005-0000-0000-00008A1F0000}"/>
    <cellStyle name="평_FinancialModel1108(2)_은행 - 원주기업도시Feasibility11_07_1_~3190534_원주부하계산_CF" xfId="10792" xr:uid="{00000000-0005-0000-0000-00008B1F0000}"/>
    <cellStyle name="평_FinancialModel1108(2)_은행 - 원주기업도시Feasibility11_07_1_~3190534_원주부하계산_Raw Data" xfId="2767" xr:uid="{00000000-0005-0000-0000-00008C1F0000}"/>
    <cellStyle name="평_FinancialModel1108(2)_은행 - 원주기업도시Feasibility11_07_1_~3190534_원주부하계산_Raw Data_1" xfId="4783" xr:uid="{00000000-0005-0000-0000-00008D1F0000}"/>
    <cellStyle name="평_FinancialModel1108(2)_은행 - 원주기업도시Feasibility11_07_1_~3190534_원주부하계산_Raw Data_CF" xfId="10793" xr:uid="{00000000-0005-0000-0000-00008E1F0000}"/>
    <cellStyle name="평_FinancialModel1108(2)_은행 - 원주기업도시Feasibility11_07_1_~3190534_원주부하계산_Raw Data_Raw Data" xfId="4784" xr:uid="{00000000-0005-0000-0000-00008F1F0000}"/>
    <cellStyle name="평_FinancialModel1108(2)_은행 - 원주기업도시Feasibility11_07_1_~3190534_원주부하계산_Raw Data_Sales" xfId="6787" xr:uid="{00000000-0005-0000-0000-0000901F0000}"/>
    <cellStyle name="평_FinancialModel1108(2)_은행 - 원주기업도시Feasibility11_07_1_~3190534_원주부하계산_Raw Data_Sensitivity" xfId="8790" xr:uid="{00000000-0005-0000-0000-0000911F0000}"/>
    <cellStyle name="평_FinancialModel1108(2)_은행 - 원주기업도시Feasibility11_07_1_~3190534_원주부하계산_Sales" xfId="6786" xr:uid="{00000000-0005-0000-0000-0000921F0000}"/>
    <cellStyle name="평_FinancialModel1108(2)_은행 - 원주기업도시Feasibility11_07_1_~3190534_원주부하계산_Sensitivity" xfId="8789" xr:uid="{00000000-0005-0000-0000-0000931F0000}"/>
    <cellStyle name="평_FinancialModel1108(2)_은행 - 원주기업도시Feasibility11_07_1_070126 기업도시개발이익산정프로그램" xfId="2768" xr:uid="{00000000-0005-0000-0000-0000941F0000}"/>
    <cellStyle name="평_FinancialModel1108(2)_은행 - 원주기업도시Feasibility11_07_1_070126 기업도시개발이익산정프로그램_CF" xfId="10794" xr:uid="{00000000-0005-0000-0000-0000951F0000}"/>
    <cellStyle name="평_FinancialModel1108(2)_은행 - 원주기업도시Feasibility11_07_1_070126 기업도시개발이익산정프로그램_Raw Data" xfId="2769" xr:uid="{00000000-0005-0000-0000-0000961F0000}"/>
    <cellStyle name="평_FinancialModel1108(2)_은행 - 원주기업도시Feasibility11_07_1_070126 기업도시개발이익산정프로그램_Raw Data_1" xfId="4785" xr:uid="{00000000-0005-0000-0000-0000971F0000}"/>
    <cellStyle name="평_FinancialModel1108(2)_은행 - 원주기업도시Feasibility11_07_1_070126 기업도시개발이익산정프로그램_Raw Data_CF" xfId="10795" xr:uid="{00000000-0005-0000-0000-0000981F0000}"/>
    <cellStyle name="평_FinancialModel1108(2)_은행 - 원주기업도시Feasibility11_07_1_070126 기업도시개발이익산정프로그램_Raw Data_Raw Data" xfId="4786" xr:uid="{00000000-0005-0000-0000-0000991F0000}"/>
    <cellStyle name="평_FinancialModel1108(2)_은행 - 원주기업도시Feasibility11_07_1_070126 기업도시개발이익산정프로그램_Raw Data_Sales" xfId="6789" xr:uid="{00000000-0005-0000-0000-00009A1F0000}"/>
    <cellStyle name="평_FinancialModel1108(2)_은행 - 원주기업도시Feasibility11_07_1_070126 기업도시개발이익산정프로그램_Raw Data_Sensitivity" xfId="8792" xr:uid="{00000000-0005-0000-0000-00009B1F0000}"/>
    <cellStyle name="평_FinancialModel1108(2)_은행 - 원주기업도시Feasibility11_07_1_070126 기업도시개발이익산정프로그램_Sales" xfId="6788" xr:uid="{00000000-0005-0000-0000-00009C1F0000}"/>
    <cellStyle name="평_FinancialModel1108(2)_은행 - 원주기업도시Feasibility11_07_1_070126 기업도시개발이익산정프로그램_Sensitivity" xfId="8791" xr:uid="{00000000-0005-0000-0000-00009D1F0000}"/>
    <cellStyle name="평_FinancialModel1108(2)_은행 - 원주기업도시Feasibility11_07_1_070126 기업도시개발이익산정프로그램_원주기업도시 data(정리2)" xfId="2770" xr:uid="{00000000-0005-0000-0000-00009E1F0000}"/>
    <cellStyle name="평_FinancialModel1108(2)_은행 - 원주기업도시Feasibility11_07_1_070126 기업도시개발이익산정프로그램_원주기업도시 data(정리2)_CF" xfId="10796" xr:uid="{00000000-0005-0000-0000-00009F1F0000}"/>
    <cellStyle name="평_FinancialModel1108(2)_은행 - 원주기업도시Feasibility11_07_1_070126 기업도시개발이익산정프로그램_원주기업도시 data(정리2)_Raw Data" xfId="2771" xr:uid="{00000000-0005-0000-0000-0000A01F0000}"/>
    <cellStyle name="평_FinancialModel1108(2)_은행 - 원주기업도시Feasibility11_07_1_070126 기업도시개발이익산정프로그램_원주기업도시 data(정리2)_Raw Data_1" xfId="4787" xr:uid="{00000000-0005-0000-0000-0000A11F0000}"/>
    <cellStyle name="평_FinancialModel1108(2)_은행 - 원주기업도시Feasibility11_07_1_070126 기업도시개발이익산정프로그램_원주기업도시 data(정리2)_Raw Data_CF" xfId="10797" xr:uid="{00000000-0005-0000-0000-0000A21F0000}"/>
    <cellStyle name="평_FinancialModel1108(2)_은행 - 원주기업도시Feasibility11_07_1_070126 기업도시개발이익산정프로그램_원주기업도시 data(정리2)_Raw Data_Raw Data" xfId="4788" xr:uid="{00000000-0005-0000-0000-0000A31F0000}"/>
    <cellStyle name="평_FinancialModel1108(2)_은행 - 원주기업도시Feasibility11_07_1_070126 기업도시개발이익산정프로그램_원주기업도시 data(정리2)_Raw Data_Sales" xfId="6791" xr:uid="{00000000-0005-0000-0000-0000A41F0000}"/>
    <cellStyle name="평_FinancialModel1108(2)_은행 - 원주기업도시Feasibility11_07_1_070126 기업도시개발이익산정프로그램_원주기업도시 data(정리2)_Raw Data_Sensitivity" xfId="8794" xr:uid="{00000000-0005-0000-0000-0000A51F0000}"/>
    <cellStyle name="평_FinancialModel1108(2)_은행 - 원주기업도시Feasibility11_07_1_070126 기업도시개발이익산정프로그램_원주기업도시 data(정리2)_Sales" xfId="6790" xr:uid="{00000000-0005-0000-0000-0000A61F0000}"/>
    <cellStyle name="평_FinancialModel1108(2)_은행 - 원주기업도시Feasibility11_07_1_070126 기업도시개발이익산정프로그램_원주기업도시 data(정리2)_Sensitivity" xfId="8793" xr:uid="{00000000-0005-0000-0000-0000A71F0000}"/>
    <cellStyle name="평_FinancialModel1108(2)_은행 - 원주기업도시Feasibility11_07_1_070126 기업도시개발이익산정프로그램_원주기업도시 data(정리2)_원주부하계산" xfId="2772" xr:uid="{00000000-0005-0000-0000-0000A81F0000}"/>
    <cellStyle name="평_FinancialModel1108(2)_은행 - 원주기업도시Feasibility11_07_1_070126 기업도시개발이익산정프로그램_원주기업도시 data(정리2)_원주부하계산_CF" xfId="10798" xr:uid="{00000000-0005-0000-0000-0000A91F0000}"/>
    <cellStyle name="평_FinancialModel1108(2)_은행 - 원주기업도시Feasibility11_07_1_070126 기업도시개발이익산정프로그램_원주기업도시 data(정리2)_원주부하계산_Raw Data" xfId="2773" xr:uid="{00000000-0005-0000-0000-0000AA1F0000}"/>
    <cellStyle name="평_FinancialModel1108(2)_은행 - 원주기업도시Feasibility11_07_1_070126 기업도시개발이익산정프로그램_원주기업도시 data(정리2)_원주부하계산_Raw Data_1" xfId="4789" xr:uid="{00000000-0005-0000-0000-0000AB1F0000}"/>
    <cellStyle name="평_FinancialModel1108(2)_은행 - 원주기업도시Feasibility11_07_1_070126 기업도시개발이익산정프로그램_원주기업도시 data(정리2)_원주부하계산_Raw Data_CF" xfId="10799" xr:uid="{00000000-0005-0000-0000-0000AC1F0000}"/>
    <cellStyle name="평_FinancialModel1108(2)_은행 - 원주기업도시Feasibility11_07_1_070126 기업도시개발이익산정프로그램_원주기업도시 data(정리2)_원주부하계산_Raw Data_Raw Data" xfId="4790" xr:uid="{00000000-0005-0000-0000-0000AD1F0000}"/>
    <cellStyle name="평_FinancialModel1108(2)_은행 - 원주기업도시Feasibility11_07_1_070126 기업도시개발이익산정프로그램_원주기업도시 data(정리2)_원주부하계산_Raw Data_Sales" xfId="6793" xr:uid="{00000000-0005-0000-0000-0000AE1F0000}"/>
    <cellStyle name="평_FinancialModel1108(2)_은행 - 원주기업도시Feasibility11_07_1_070126 기업도시개발이익산정프로그램_원주기업도시 data(정리2)_원주부하계산_Raw Data_Sensitivity" xfId="8796" xr:uid="{00000000-0005-0000-0000-0000AF1F0000}"/>
    <cellStyle name="평_FinancialModel1108(2)_은행 - 원주기업도시Feasibility11_07_1_070126 기업도시개발이익산정프로그램_원주기업도시 data(정리2)_원주부하계산_Sales" xfId="6792" xr:uid="{00000000-0005-0000-0000-0000B01F0000}"/>
    <cellStyle name="평_FinancialModel1108(2)_은행 - 원주기업도시Feasibility11_07_1_070126 기업도시개발이익산정프로그램_원주기업도시 data(정리2)_원주부하계산_Sensitivity" xfId="8795" xr:uid="{00000000-0005-0000-0000-0000B11F0000}"/>
    <cellStyle name="평_FinancialModel1108(2)_은행 - 원주기업도시Feasibility11_07_1_070126 기업도시개발이익산정프로그램_원주부하계산" xfId="2774" xr:uid="{00000000-0005-0000-0000-0000B21F0000}"/>
    <cellStyle name="평_FinancialModel1108(2)_은행 - 원주기업도시Feasibility11_07_1_070126 기업도시개발이익산정프로그램_원주부하계산_CF" xfId="10800" xr:uid="{00000000-0005-0000-0000-0000B31F0000}"/>
    <cellStyle name="평_FinancialModel1108(2)_은행 - 원주기업도시Feasibility11_07_1_070126 기업도시개발이익산정프로그램_원주부하계산_Raw Data" xfId="2775" xr:uid="{00000000-0005-0000-0000-0000B41F0000}"/>
    <cellStyle name="평_FinancialModel1108(2)_은행 - 원주기업도시Feasibility11_07_1_070126 기업도시개발이익산정프로그램_원주부하계산_Raw Data_1" xfId="4791" xr:uid="{00000000-0005-0000-0000-0000B51F0000}"/>
    <cellStyle name="평_FinancialModel1108(2)_은행 - 원주기업도시Feasibility11_07_1_070126 기업도시개발이익산정프로그램_원주부하계산_Raw Data_CF" xfId="10801" xr:uid="{00000000-0005-0000-0000-0000B61F0000}"/>
    <cellStyle name="평_FinancialModel1108(2)_은행 - 원주기업도시Feasibility11_07_1_070126 기업도시개발이익산정프로그램_원주부하계산_Raw Data_Raw Data" xfId="4792" xr:uid="{00000000-0005-0000-0000-0000B71F0000}"/>
    <cellStyle name="평_FinancialModel1108(2)_은행 - 원주기업도시Feasibility11_07_1_070126 기업도시개발이익산정프로그램_원주부하계산_Raw Data_Sales" xfId="6795" xr:uid="{00000000-0005-0000-0000-0000B81F0000}"/>
    <cellStyle name="평_FinancialModel1108(2)_은행 - 원주기업도시Feasibility11_07_1_070126 기업도시개발이익산정프로그램_원주부하계산_Raw Data_Sensitivity" xfId="8798" xr:uid="{00000000-0005-0000-0000-0000B91F0000}"/>
    <cellStyle name="평_FinancialModel1108(2)_은행 - 원주기업도시Feasibility11_07_1_070126 기업도시개발이익산정프로그램_원주부하계산_Sales" xfId="6794" xr:uid="{00000000-0005-0000-0000-0000BA1F0000}"/>
    <cellStyle name="평_FinancialModel1108(2)_은행 - 원주기업도시Feasibility11_07_1_070126 기업도시개발이익산정프로그램_원주부하계산_Sensitivity" xfId="8797" xr:uid="{00000000-0005-0000-0000-0000BB1F0000}"/>
    <cellStyle name="평_FinancialModel1108(2)_은행 - 원주기업도시Feasibility11_07_1_CF" xfId="10785" xr:uid="{00000000-0005-0000-0000-0000BC1F0000}"/>
    <cellStyle name="평_FinancialModel1108(2)_은행 - 원주기업도시Feasibility11_07_1_Raw Data" xfId="2776" xr:uid="{00000000-0005-0000-0000-0000BD1F0000}"/>
    <cellStyle name="평_FinancialModel1108(2)_은행 - 원주기업도시Feasibility11_07_1_Raw Data_1" xfId="4776" xr:uid="{00000000-0005-0000-0000-0000BE1F0000}"/>
    <cellStyle name="평_FinancialModel1108(2)_은행 - 원주기업도시Feasibility11_07_1_Raw Data_CF" xfId="10802" xr:uid="{00000000-0005-0000-0000-0000BF1F0000}"/>
    <cellStyle name="평_FinancialModel1108(2)_은행 - 원주기업도시Feasibility11_07_1_Raw Data_Raw Data" xfId="4793" xr:uid="{00000000-0005-0000-0000-0000C01F0000}"/>
    <cellStyle name="평_FinancialModel1108(2)_은행 - 원주기업도시Feasibility11_07_1_Raw Data_Sales" xfId="6796" xr:uid="{00000000-0005-0000-0000-0000C11F0000}"/>
    <cellStyle name="평_FinancialModel1108(2)_은행 - 원주기업도시Feasibility11_07_1_Raw Data_Sensitivity" xfId="8799" xr:uid="{00000000-0005-0000-0000-0000C21F0000}"/>
    <cellStyle name="평_FinancialModel1108(2)_은행 - 원주기업도시Feasibility11_07_1_Sales" xfId="6779" xr:uid="{00000000-0005-0000-0000-0000C31F0000}"/>
    <cellStyle name="평_FinancialModel1108(2)_은행 - 원주기업도시Feasibility11_07_1_Sensitivity" xfId="8782" xr:uid="{00000000-0005-0000-0000-0000C41F0000}"/>
    <cellStyle name="평_FinancialModel1108(2)_은행 - 원주기업도시Feasibility11_07_1_개발이익산정결과" xfId="2777" xr:uid="{00000000-0005-0000-0000-0000C51F0000}"/>
    <cellStyle name="평_FinancialModel1108(2)_은행 - 원주기업도시Feasibility11_07_1_개발이익산정결과_CF" xfId="10803" xr:uid="{00000000-0005-0000-0000-0000C61F0000}"/>
    <cellStyle name="평_FinancialModel1108(2)_은행 - 원주기업도시Feasibility11_07_1_개발이익산정결과_Raw Data" xfId="2778" xr:uid="{00000000-0005-0000-0000-0000C71F0000}"/>
    <cellStyle name="평_FinancialModel1108(2)_은행 - 원주기업도시Feasibility11_07_1_개발이익산정결과_Raw Data_1" xfId="4794" xr:uid="{00000000-0005-0000-0000-0000C81F0000}"/>
    <cellStyle name="평_FinancialModel1108(2)_은행 - 원주기업도시Feasibility11_07_1_개발이익산정결과_Raw Data_CF" xfId="10804" xr:uid="{00000000-0005-0000-0000-0000C91F0000}"/>
    <cellStyle name="평_FinancialModel1108(2)_은행 - 원주기업도시Feasibility11_07_1_개발이익산정결과_Raw Data_Raw Data" xfId="4795" xr:uid="{00000000-0005-0000-0000-0000CA1F0000}"/>
    <cellStyle name="평_FinancialModel1108(2)_은행 - 원주기업도시Feasibility11_07_1_개발이익산정결과_Raw Data_Sales" xfId="6798" xr:uid="{00000000-0005-0000-0000-0000CB1F0000}"/>
    <cellStyle name="평_FinancialModel1108(2)_은행 - 원주기업도시Feasibility11_07_1_개발이익산정결과_Raw Data_Sensitivity" xfId="8801" xr:uid="{00000000-0005-0000-0000-0000CC1F0000}"/>
    <cellStyle name="평_FinancialModel1108(2)_은행 - 원주기업도시Feasibility11_07_1_개발이익산정결과_Sales" xfId="6797" xr:uid="{00000000-0005-0000-0000-0000CD1F0000}"/>
    <cellStyle name="평_FinancialModel1108(2)_은행 - 원주기업도시Feasibility11_07_1_개발이익산정결과_Sensitivity" xfId="8800" xr:uid="{00000000-0005-0000-0000-0000CE1F0000}"/>
    <cellStyle name="평_FinancialModel1108(2)_은행 - 원주기업도시Feasibility11_07_1_개발이익산정결과_원주기업도시 data(정리2)" xfId="2779" xr:uid="{00000000-0005-0000-0000-0000CF1F0000}"/>
    <cellStyle name="평_FinancialModel1108(2)_은행 - 원주기업도시Feasibility11_07_1_개발이익산정결과_원주기업도시 data(정리2)_CF" xfId="10805" xr:uid="{00000000-0005-0000-0000-0000D01F0000}"/>
    <cellStyle name="평_FinancialModel1108(2)_은행 - 원주기업도시Feasibility11_07_1_개발이익산정결과_원주기업도시 data(정리2)_Raw Data" xfId="2780" xr:uid="{00000000-0005-0000-0000-0000D11F0000}"/>
    <cellStyle name="평_FinancialModel1108(2)_은행 - 원주기업도시Feasibility11_07_1_개발이익산정결과_원주기업도시 data(정리2)_Raw Data_1" xfId="4796" xr:uid="{00000000-0005-0000-0000-0000D21F0000}"/>
    <cellStyle name="평_FinancialModel1108(2)_은행 - 원주기업도시Feasibility11_07_1_개발이익산정결과_원주기업도시 data(정리2)_Raw Data_CF" xfId="10806" xr:uid="{00000000-0005-0000-0000-0000D31F0000}"/>
    <cellStyle name="평_FinancialModel1108(2)_은행 - 원주기업도시Feasibility11_07_1_개발이익산정결과_원주기업도시 data(정리2)_Raw Data_Raw Data" xfId="4797" xr:uid="{00000000-0005-0000-0000-0000D41F0000}"/>
    <cellStyle name="평_FinancialModel1108(2)_은행 - 원주기업도시Feasibility11_07_1_개발이익산정결과_원주기업도시 data(정리2)_Raw Data_Sales" xfId="6800" xr:uid="{00000000-0005-0000-0000-0000D51F0000}"/>
    <cellStyle name="평_FinancialModel1108(2)_은행 - 원주기업도시Feasibility11_07_1_개발이익산정결과_원주기업도시 data(정리2)_Raw Data_Sensitivity" xfId="8803" xr:uid="{00000000-0005-0000-0000-0000D61F0000}"/>
    <cellStyle name="평_FinancialModel1108(2)_은행 - 원주기업도시Feasibility11_07_1_개발이익산정결과_원주기업도시 data(정리2)_Sales" xfId="6799" xr:uid="{00000000-0005-0000-0000-0000D71F0000}"/>
    <cellStyle name="평_FinancialModel1108(2)_은행 - 원주기업도시Feasibility11_07_1_개발이익산정결과_원주기업도시 data(정리2)_Sensitivity" xfId="8802" xr:uid="{00000000-0005-0000-0000-0000D81F0000}"/>
    <cellStyle name="평_FinancialModel1108(2)_은행 - 원주기업도시Feasibility11_07_1_개발이익산정결과_원주기업도시 data(정리2)_원주부하계산" xfId="2781" xr:uid="{00000000-0005-0000-0000-0000D91F0000}"/>
    <cellStyle name="평_FinancialModel1108(2)_은행 - 원주기업도시Feasibility11_07_1_개발이익산정결과_원주기업도시 data(정리2)_원주부하계산_CF" xfId="10807" xr:uid="{00000000-0005-0000-0000-0000DA1F0000}"/>
    <cellStyle name="평_FinancialModel1108(2)_은행 - 원주기업도시Feasibility11_07_1_개발이익산정결과_원주기업도시 data(정리2)_원주부하계산_Raw Data" xfId="2782" xr:uid="{00000000-0005-0000-0000-0000DB1F0000}"/>
    <cellStyle name="평_FinancialModel1108(2)_은행 - 원주기업도시Feasibility11_07_1_개발이익산정결과_원주기업도시 data(정리2)_원주부하계산_Raw Data_1" xfId="4798" xr:uid="{00000000-0005-0000-0000-0000DC1F0000}"/>
    <cellStyle name="평_FinancialModel1108(2)_은행 - 원주기업도시Feasibility11_07_1_개발이익산정결과_원주기업도시 data(정리2)_원주부하계산_Raw Data_CF" xfId="10808" xr:uid="{00000000-0005-0000-0000-0000DD1F0000}"/>
    <cellStyle name="평_FinancialModel1108(2)_은행 - 원주기업도시Feasibility11_07_1_개발이익산정결과_원주기업도시 data(정리2)_원주부하계산_Raw Data_Raw Data" xfId="4799" xr:uid="{00000000-0005-0000-0000-0000DE1F0000}"/>
    <cellStyle name="평_FinancialModel1108(2)_은행 - 원주기업도시Feasibility11_07_1_개발이익산정결과_원주기업도시 data(정리2)_원주부하계산_Raw Data_Sales" xfId="6802" xr:uid="{00000000-0005-0000-0000-0000DF1F0000}"/>
    <cellStyle name="평_FinancialModel1108(2)_은행 - 원주기업도시Feasibility11_07_1_개발이익산정결과_원주기업도시 data(정리2)_원주부하계산_Raw Data_Sensitivity" xfId="8805" xr:uid="{00000000-0005-0000-0000-0000E01F0000}"/>
    <cellStyle name="평_FinancialModel1108(2)_은행 - 원주기업도시Feasibility11_07_1_개발이익산정결과_원주기업도시 data(정리2)_원주부하계산_Sales" xfId="6801" xr:uid="{00000000-0005-0000-0000-0000E11F0000}"/>
    <cellStyle name="평_FinancialModel1108(2)_은행 - 원주기업도시Feasibility11_07_1_개발이익산정결과_원주기업도시 data(정리2)_원주부하계산_Sensitivity" xfId="8804" xr:uid="{00000000-0005-0000-0000-0000E21F0000}"/>
    <cellStyle name="평_FinancialModel1108(2)_은행 - 원주기업도시Feasibility11_07_1_개발이익산정결과_원주부하계산" xfId="2783" xr:uid="{00000000-0005-0000-0000-0000E31F0000}"/>
    <cellStyle name="평_FinancialModel1108(2)_은행 - 원주기업도시Feasibility11_07_1_개발이익산정결과_원주부하계산_CF" xfId="10809" xr:uid="{00000000-0005-0000-0000-0000E41F0000}"/>
    <cellStyle name="평_FinancialModel1108(2)_은행 - 원주기업도시Feasibility11_07_1_개발이익산정결과_원주부하계산_Raw Data" xfId="2784" xr:uid="{00000000-0005-0000-0000-0000E51F0000}"/>
    <cellStyle name="평_FinancialModel1108(2)_은행 - 원주기업도시Feasibility11_07_1_개발이익산정결과_원주부하계산_Raw Data_1" xfId="4800" xr:uid="{00000000-0005-0000-0000-0000E61F0000}"/>
    <cellStyle name="평_FinancialModel1108(2)_은행 - 원주기업도시Feasibility11_07_1_개발이익산정결과_원주부하계산_Raw Data_CF" xfId="10810" xr:uid="{00000000-0005-0000-0000-0000E71F0000}"/>
    <cellStyle name="평_FinancialModel1108(2)_은행 - 원주기업도시Feasibility11_07_1_개발이익산정결과_원주부하계산_Raw Data_Raw Data" xfId="4801" xr:uid="{00000000-0005-0000-0000-0000E81F0000}"/>
    <cellStyle name="평_FinancialModel1108(2)_은행 - 원주기업도시Feasibility11_07_1_개발이익산정결과_원주부하계산_Raw Data_Sales" xfId="6804" xr:uid="{00000000-0005-0000-0000-0000E91F0000}"/>
    <cellStyle name="평_FinancialModel1108(2)_은행 - 원주기업도시Feasibility11_07_1_개발이익산정결과_원주부하계산_Raw Data_Sensitivity" xfId="8807" xr:uid="{00000000-0005-0000-0000-0000EA1F0000}"/>
    <cellStyle name="평_FinancialModel1108(2)_은행 - 원주기업도시Feasibility11_07_1_개발이익산정결과_원주부하계산_Sales" xfId="6803" xr:uid="{00000000-0005-0000-0000-0000EB1F0000}"/>
    <cellStyle name="평_FinancialModel1108(2)_은행 - 원주기업도시Feasibility11_07_1_개발이익산정결과_원주부하계산_Sensitivity" xfId="8806" xr:uid="{00000000-0005-0000-0000-0000EC1F0000}"/>
    <cellStyle name="평_FinancialModel1108(2)_은행 - 원주기업도시Feasibility11_07_1_기업도시재무모델금융조건반영(11_28)_8(용지별사업성검토추가)xls" xfId="2785" xr:uid="{00000000-0005-0000-0000-0000ED1F0000}"/>
    <cellStyle name="평_FinancialModel1108(2)_은행 - 원주기업도시Feasibility11_07_1_기업도시재무모델금융조건반영(11_28)_8(용지별사업성검토추가)xls_CF" xfId="10811" xr:uid="{00000000-0005-0000-0000-0000EE1F0000}"/>
    <cellStyle name="평_FinancialModel1108(2)_은행 - 원주기업도시Feasibility11_07_1_기업도시재무모델금융조건반영(11_28)_8(용지별사업성검토추가)xls_Raw Data" xfId="2786" xr:uid="{00000000-0005-0000-0000-0000EF1F0000}"/>
    <cellStyle name="평_FinancialModel1108(2)_은행 - 원주기업도시Feasibility11_07_1_기업도시재무모델금융조건반영(11_28)_8(용지별사업성검토추가)xls_Raw Data_1" xfId="4802" xr:uid="{00000000-0005-0000-0000-0000F01F0000}"/>
    <cellStyle name="평_FinancialModel1108(2)_은행 - 원주기업도시Feasibility11_07_1_기업도시재무모델금융조건반영(11_28)_8(용지별사업성검토추가)xls_Raw Data_CF" xfId="10812" xr:uid="{00000000-0005-0000-0000-0000F11F0000}"/>
    <cellStyle name="평_FinancialModel1108(2)_은행 - 원주기업도시Feasibility11_07_1_기업도시재무모델금융조건반영(11_28)_8(용지별사업성검토추가)xls_Raw Data_Raw Data" xfId="4803" xr:uid="{00000000-0005-0000-0000-0000F21F0000}"/>
    <cellStyle name="평_FinancialModel1108(2)_은행 - 원주기업도시Feasibility11_07_1_기업도시재무모델금융조건반영(11_28)_8(용지별사업성검토추가)xls_Raw Data_Sales" xfId="6806" xr:uid="{00000000-0005-0000-0000-0000F31F0000}"/>
    <cellStyle name="평_FinancialModel1108(2)_은행 - 원주기업도시Feasibility11_07_1_기업도시재무모델금융조건반영(11_28)_8(용지별사업성검토추가)xls_Raw Data_Sensitivity" xfId="8809" xr:uid="{00000000-0005-0000-0000-0000F41F0000}"/>
    <cellStyle name="평_FinancialModel1108(2)_은행 - 원주기업도시Feasibility11_07_1_기업도시재무모델금융조건반영(11_28)_8(용지별사업성검토추가)xls_Sales" xfId="6805" xr:uid="{00000000-0005-0000-0000-0000F51F0000}"/>
    <cellStyle name="평_FinancialModel1108(2)_은행 - 원주기업도시Feasibility11_07_1_기업도시재무모델금융조건반영(11_28)_8(용지별사업성검토추가)xls_Sensitivity" xfId="8808" xr:uid="{00000000-0005-0000-0000-0000F61F0000}"/>
    <cellStyle name="평_FinancialModel1108(2)_은행 - 원주기업도시Feasibility11_07_1_기업도시재무모델금융조건반영(11_28)_8(용지별사업성검토추가)xls_원주기업도시 data(정리2)" xfId="2787" xr:uid="{00000000-0005-0000-0000-0000F71F0000}"/>
    <cellStyle name="평_FinancialModel1108(2)_은행 - 원주기업도시Feasibility11_07_1_기업도시재무모델금융조건반영(11_28)_8(용지별사업성검토추가)xls_원주기업도시 data(정리2)_CF" xfId="10813" xr:uid="{00000000-0005-0000-0000-0000F81F0000}"/>
    <cellStyle name="평_FinancialModel1108(2)_은행 - 원주기업도시Feasibility11_07_1_기업도시재무모델금융조건반영(11_28)_8(용지별사업성검토추가)xls_원주기업도시 data(정리2)_Raw Data" xfId="2788" xr:uid="{00000000-0005-0000-0000-0000F91F0000}"/>
    <cellStyle name="평_FinancialModel1108(2)_은행 - 원주기업도시Feasibility11_07_1_기업도시재무모델금융조건반영(11_28)_8(용지별사업성검토추가)xls_원주기업도시 data(정리2)_Raw Data_1" xfId="4804" xr:uid="{00000000-0005-0000-0000-0000FA1F0000}"/>
    <cellStyle name="평_FinancialModel1108(2)_은행 - 원주기업도시Feasibility11_07_1_기업도시재무모델금융조건반영(11_28)_8(용지별사업성검토추가)xls_원주기업도시 data(정리2)_Raw Data_CF" xfId="10814" xr:uid="{00000000-0005-0000-0000-0000FB1F0000}"/>
    <cellStyle name="평_FinancialModel1108(2)_은행 - 원주기업도시Feasibility11_07_1_기업도시재무모델금융조건반영(11_28)_8(용지별사업성검토추가)xls_원주기업도시 data(정리2)_Raw Data_Raw Data" xfId="4805" xr:uid="{00000000-0005-0000-0000-0000FC1F0000}"/>
    <cellStyle name="평_FinancialModel1108(2)_은행 - 원주기업도시Feasibility11_07_1_기업도시재무모델금융조건반영(11_28)_8(용지별사업성검토추가)xls_원주기업도시 data(정리2)_Raw Data_Sales" xfId="6808" xr:uid="{00000000-0005-0000-0000-0000FD1F0000}"/>
    <cellStyle name="평_FinancialModel1108(2)_은행 - 원주기업도시Feasibility11_07_1_기업도시재무모델금융조건반영(11_28)_8(용지별사업성검토추가)xls_원주기업도시 data(정리2)_Raw Data_Sensitivity" xfId="8811" xr:uid="{00000000-0005-0000-0000-0000FE1F0000}"/>
    <cellStyle name="평_FinancialModel1108(2)_은행 - 원주기업도시Feasibility11_07_1_기업도시재무모델금융조건반영(11_28)_8(용지별사업성검토추가)xls_원주기업도시 data(정리2)_Sales" xfId="6807" xr:uid="{00000000-0005-0000-0000-0000FF1F0000}"/>
    <cellStyle name="평_FinancialModel1108(2)_은행 - 원주기업도시Feasibility11_07_1_기업도시재무모델금융조건반영(11_28)_8(용지별사업성검토추가)xls_원주기업도시 data(정리2)_Sensitivity" xfId="8810" xr:uid="{00000000-0005-0000-0000-000000200000}"/>
    <cellStyle name="평_FinancialModel1108(2)_은행 - 원주기업도시Feasibility11_07_1_기업도시재무모델금융조건반영(11_28)_8(용지별사업성검토추가)xls_원주기업도시 data(정리2)_원주부하계산" xfId="2789" xr:uid="{00000000-0005-0000-0000-000001200000}"/>
    <cellStyle name="평_FinancialModel1108(2)_은행 - 원주기업도시Feasibility11_07_1_기업도시재무모델금융조건반영(11_28)_8(용지별사업성검토추가)xls_원주기업도시 data(정리2)_원주부하계산_CF" xfId="10815" xr:uid="{00000000-0005-0000-0000-000002200000}"/>
    <cellStyle name="평_FinancialModel1108(2)_은행 - 원주기업도시Feasibility11_07_1_기업도시재무모델금융조건반영(11_28)_8(용지별사업성검토추가)xls_원주기업도시 data(정리2)_원주부하계산_Raw Data" xfId="2790" xr:uid="{00000000-0005-0000-0000-000003200000}"/>
    <cellStyle name="평_FinancialModel1108(2)_은행 - 원주기업도시Feasibility11_07_1_기업도시재무모델금융조건반영(11_28)_8(용지별사업성검토추가)xls_원주기업도시 data(정리2)_원주부하계산_Raw Data_1" xfId="4806" xr:uid="{00000000-0005-0000-0000-000004200000}"/>
    <cellStyle name="평_FinancialModel1108(2)_은행 - 원주기업도시Feasibility11_07_1_기업도시재무모델금융조건반영(11_28)_8(용지별사업성검토추가)xls_원주기업도시 data(정리2)_원주부하계산_Raw Data_CF" xfId="10816" xr:uid="{00000000-0005-0000-0000-000005200000}"/>
    <cellStyle name="평_FinancialModel1108(2)_은행 - 원주기업도시Feasibility11_07_1_기업도시재무모델금융조건반영(11_28)_8(용지별사업성검토추가)xls_원주기업도시 data(정리2)_원주부하계산_Raw Data_Raw Data" xfId="4807" xr:uid="{00000000-0005-0000-0000-000006200000}"/>
    <cellStyle name="평_FinancialModel1108(2)_은행 - 원주기업도시Feasibility11_07_1_기업도시재무모델금융조건반영(11_28)_8(용지별사업성검토추가)xls_원주기업도시 data(정리2)_원주부하계산_Raw Data_Sales" xfId="6810" xr:uid="{00000000-0005-0000-0000-000007200000}"/>
    <cellStyle name="평_FinancialModel1108(2)_은행 - 원주기업도시Feasibility11_07_1_기업도시재무모델금융조건반영(11_28)_8(용지별사업성검토추가)xls_원주기업도시 data(정리2)_원주부하계산_Raw Data_Sensitivity" xfId="8813" xr:uid="{00000000-0005-0000-0000-000008200000}"/>
    <cellStyle name="평_FinancialModel1108(2)_은행 - 원주기업도시Feasibility11_07_1_기업도시재무모델금융조건반영(11_28)_8(용지별사업성검토추가)xls_원주기업도시 data(정리2)_원주부하계산_Sales" xfId="6809" xr:uid="{00000000-0005-0000-0000-000009200000}"/>
    <cellStyle name="평_FinancialModel1108(2)_은행 - 원주기업도시Feasibility11_07_1_기업도시재무모델금융조건반영(11_28)_8(용지별사업성검토추가)xls_원주기업도시 data(정리2)_원주부하계산_Sensitivity" xfId="8812" xr:uid="{00000000-0005-0000-0000-00000A200000}"/>
    <cellStyle name="평_FinancialModel1108(2)_은행 - 원주기업도시Feasibility11_07_1_기업도시재무모델금융조건반영(11_28)_8(용지별사업성검토추가)xls_원주부하계산" xfId="2791" xr:uid="{00000000-0005-0000-0000-00000B200000}"/>
    <cellStyle name="평_FinancialModel1108(2)_은행 - 원주기업도시Feasibility11_07_1_기업도시재무모델금융조건반영(11_28)_8(용지별사업성검토추가)xls_원주부하계산_CF" xfId="10817" xr:uid="{00000000-0005-0000-0000-00000C200000}"/>
    <cellStyle name="평_FinancialModel1108(2)_은행 - 원주기업도시Feasibility11_07_1_기업도시재무모델금융조건반영(11_28)_8(용지별사업성검토추가)xls_원주부하계산_Raw Data" xfId="2792" xr:uid="{00000000-0005-0000-0000-00000D200000}"/>
    <cellStyle name="평_FinancialModel1108(2)_은행 - 원주기업도시Feasibility11_07_1_기업도시재무모델금융조건반영(11_28)_8(용지별사업성검토추가)xls_원주부하계산_Raw Data_1" xfId="4808" xr:uid="{00000000-0005-0000-0000-00000E200000}"/>
    <cellStyle name="평_FinancialModel1108(2)_은행 - 원주기업도시Feasibility11_07_1_기업도시재무모델금융조건반영(11_28)_8(용지별사업성검토추가)xls_원주부하계산_Raw Data_CF" xfId="10818" xr:uid="{00000000-0005-0000-0000-00000F200000}"/>
    <cellStyle name="평_FinancialModel1108(2)_은행 - 원주기업도시Feasibility11_07_1_기업도시재무모델금융조건반영(11_28)_8(용지별사업성검토추가)xls_원주부하계산_Raw Data_Raw Data" xfId="4809" xr:uid="{00000000-0005-0000-0000-000010200000}"/>
    <cellStyle name="평_FinancialModel1108(2)_은행 - 원주기업도시Feasibility11_07_1_기업도시재무모델금융조건반영(11_28)_8(용지별사업성검토추가)xls_원주부하계산_Raw Data_Sales" xfId="6812" xr:uid="{00000000-0005-0000-0000-000011200000}"/>
    <cellStyle name="평_FinancialModel1108(2)_은행 - 원주기업도시Feasibility11_07_1_기업도시재무모델금융조건반영(11_28)_8(용지별사업성검토추가)xls_원주부하계산_Raw Data_Sensitivity" xfId="8815" xr:uid="{00000000-0005-0000-0000-000012200000}"/>
    <cellStyle name="평_FinancialModel1108(2)_은행 - 원주기업도시Feasibility11_07_1_기업도시재무모델금융조건반영(11_28)_8(용지별사업성검토추가)xls_원주부하계산_Sales" xfId="6811" xr:uid="{00000000-0005-0000-0000-000013200000}"/>
    <cellStyle name="평_FinancialModel1108(2)_은행 - 원주기업도시Feasibility11_07_1_기업도시재무모델금융조건반영(11_28)_8(용지별사업성검토추가)xls_원주부하계산_Sensitivity" xfId="8814" xr:uid="{00000000-0005-0000-0000-000014200000}"/>
    <cellStyle name="평_FinancialModel1108(2)_은행 - 원주기업도시Feasibility11_07_1_기업도시재무모델금융조건반영(11_28)_8(용지별사업성추가)_2xls" xfId="2793" xr:uid="{00000000-0005-0000-0000-000015200000}"/>
    <cellStyle name="평_FinancialModel1108(2)_은행 - 원주기업도시Feasibility11_07_1_기업도시재무모델금융조건반영(11_28)_8(용지별사업성추가)_2xls_CF" xfId="10819" xr:uid="{00000000-0005-0000-0000-000016200000}"/>
    <cellStyle name="평_FinancialModel1108(2)_은행 - 원주기업도시Feasibility11_07_1_기업도시재무모델금융조건반영(11_28)_8(용지별사업성추가)_2xls_Raw Data" xfId="2794" xr:uid="{00000000-0005-0000-0000-000017200000}"/>
    <cellStyle name="평_FinancialModel1108(2)_은행 - 원주기업도시Feasibility11_07_1_기업도시재무모델금융조건반영(11_28)_8(용지별사업성추가)_2xls_Raw Data_1" xfId="4810" xr:uid="{00000000-0005-0000-0000-000018200000}"/>
    <cellStyle name="평_FinancialModel1108(2)_은행 - 원주기업도시Feasibility11_07_1_기업도시재무모델금융조건반영(11_28)_8(용지별사업성추가)_2xls_Raw Data_CF" xfId="10820" xr:uid="{00000000-0005-0000-0000-000019200000}"/>
    <cellStyle name="평_FinancialModel1108(2)_은행 - 원주기업도시Feasibility11_07_1_기업도시재무모델금융조건반영(11_28)_8(용지별사업성추가)_2xls_Raw Data_Raw Data" xfId="4811" xr:uid="{00000000-0005-0000-0000-00001A200000}"/>
    <cellStyle name="평_FinancialModel1108(2)_은행 - 원주기업도시Feasibility11_07_1_기업도시재무모델금융조건반영(11_28)_8(용지별사업성추가)_2xls_Raw Data_Sales" xfId="6814" xr:uid="{00000000-0005-0000-0000-00001B200000}"/>
    <cellStyle name="평_FinancialModel1108(2)_은행 - 원주기업도시Feasibility11_07_1_기업도시재무모델금융조건반영(11_28)_8(용지별사업성추가)_2xls_Raw Data_Sensitivity" xfId="8817" xr:uid="{00000000-0005-0000-0000-00001C200000}"/>
    <cellStyle name="평_FinancialModel1108(2)_은행 - 원주기업도시Feasibility11_07_1_기업도시재무모델금융조건반영(11_28)_8(용지별사업성추가)_2xls_Sales" xfId="6813" xr:uid="{00000000-0005-0000-0000-00001D200000}"/>
    <cellStyle name="평_FinancialModel1108(2)_은행 - 원주기업도시Feasibility11_07_1_기업도시재무모델금융조건반영(11_28)_8(용지별사업성추가)_2xls_Sensitivity" xfId="8816" xr:uid="{00000000-0005-0000-0000-00001E200000}"/>
    <cellStyle name="평_FinancialModel1108(2)_은행 - 원주기업도시Feasibility11_07_1_기업도시재무모델금융조건반영(11_28)_8(용지별사업성추가)_2xls_원주기업도시 data(정리2)" xfId="2795" xr:uid="{00000000-0005-0000-0000-00001F200000}"/>
    <cellStyle name="평_FinancialModel1108(2)_은행 - 원주기업도시Feasibility11_07_1_기업도시재무모델금융조건반영(11_28)_8(용지별사업성추가)_2xls_원주기업도시 data(정리2)_CF" xfId="10821" xr:uid="{00000000-0005-0000-0000-000020200000}"/>
    <cellStyle name="평_FinancialModel1108(2)_은행 - 원주기업도시Feasibility11_07_1_기업도시재무모델금융조건반영(11_28)_8(용지별사업성추가)_2xls_원주기업도시 data(정리2)_Raw Data" xfId="2796" xr:uid="{00000000-0005-0000-0000-000021200000}"/>
    <cellStyle name="평_FinancialModel1108(2)_은행 - 원주기업도시Feasibility11_07_1_기업도시재무모델금융조건반영(11_28)_8(용지별사업성추가)_2xls_원주기업도시 data(정리2)_Raw Data_1" xfId="4812" xr:uid="{00000000-0005-0000-0000-000022200000}"/>
    <cellStyle name="평_FinancialModel1108(2)_은행 - 원주기업도시Feasibility11_07_1_기업도시재무모델금융조건반영(11_28)_8(용지별사업성추가)_2xls_원주기업도시 data(정리2)_Raw Data_CF" xfId="10822" xr:uid="{00000000-0005-0000-0000-000023200000}"/>
    <cellStyle name="평_FinancialModel1108(2)_은행 - 원주기업도시Feasibility11_07_1_기업도시재무모델금융조건반영(11_28)_8(용지별사업성추가)_2xls_원주기업도시 data(정리2)_Raw Data_Raw Data" xfId="4813" xr:uid="{00000000-0005-0000-0000-000024200000}"/>
    <cellStyle name="평_FinancialModel1108(2)_은행 - 원주기업도시Feasibility11_07_1_기업도시재무모델금융조건반영(11_28)_8(용지별사업성추가)_2xls_원주기업도시 data(정리2)_Raw Data_Sales" xfId="6816" xr:uid="{00000000-0005-0000-0000-000025200000}"/>
    <cellStyle name="평_FinancialModel1108(2)_은행 - 원주기업도시Feasibility11_07_1_기업도시재무모델금융조건반영(11_28)_8(용지별사업성추가)_2xls_원주기업도시 data(정리2)_Raw Data_Sensitivity" xfId="8819" xr:uid="{00000000-0005-0000-0000-000026200000}"/>
    <cellStyle name="평_FinancialModel1108(2)_은행 - 원주기업도시Feasibility11_07_1_기업도시재무모델금융조건반영(11_28)_8(용지별사업성추가)_2xls_원주기업도시 data(정리2)_Sales" xfId="6815" xr:uid="{00000000-0005-0000-0000-000027200000}"/>
    <cellStyle name="평_FinancialModel1108(2)_은행 - 원주기업도시Feasibility11_07_1_기업도시재무모델금융조건반영(11_28)_8(용지별사업성추가)_2xls_원주기업도시 data(정리2)_Sensitivity" xfId="8818" xr:uid="{00000000-0005-0000-0000-000028200000}"/>
    <cellStyle name="평_FinancialModel1108(2)_은행 - 원주기업도시Feasibility11_07_1_기업도시재무모델금융조건반영(11_28)_8(용지별사업성추가)_2xls_원주기업도시 data(정리2)_원주부하계산" xfId="2797" xr:uid="{00000000-0005-0000-0000-000029200000}"/>
    <cellStyle name="평_FinancialModel1108(2)_은행 - 원주기업도시Feasibility11_07_1_기업도시재무모델금융조건반영(11_28)_8(용지별사업성추가)_2xls_원주기업도시 data(정리2)_원주부하계산_CF" xfId="10823" xr:uid="{00000000-0005-0000-0000-00002A200000}"/>
    <cellStyle name="평_FinancialModel1108(2)_은행 - 원주기업도시Feasibility11_07_1_기업도시재무모델금융조건반영(11_28)_8(용지별사업성추가)_2xls_원주기업도시 data(정리2)_원주부하계산_Raw Data" xfId="2798" xr:uid="{00000000-0005-0000-0000-00002B200000}"/>
    <cellStyle name="평_FinancialModel1108(2)_은행 - 원주기업도시Feasibility11_07_1_기업도시재무모델금융조건반영(11_28)_8(용지별사업성추가)_2xls_원주기업도시 data(정리2)_원주부하계산_Raw Data_1" xfId="4814" xr:uid="{00000000-0005-0000-0000-00002C200000}"/>
    <cellStyle name="평_FinancialModel1108(2)_은행 - 원주기업도시Feasibility11_07_1_기업도시재무모델금융조건반영(11_28)_8(용지별사업성추가)_2xls_원주기업도시 data(정리2)_원주부하계산_Raw Data_CF" xfId="10824" xr:uid="{00000000-0005-0000-0000-00002D200000}"/>
    <cellStyle name="평_FinancialModel1108(2)_은행 - 원주기업도시Feasibility11_07_1_기업도시재무모델금융조건반영(11_28)_8(용지별사업성추가)_2xls_원주기업도시 data(정리2)_원주부하계산_Raw Data_Raw Data" xfId="4815" xr:uid="{00000000-0005-0000-0000-00002E200000}"/>
    <cellStyle name="평_FinancialModel1108(2)_은행 - 원주기업도시Feasibility11_07_1_기업도시재무모델금융조건반영(11_28)_8(용지별사업성추가)_2xls_원주기업도시 data(정리2)_원주부하계산_Raw Data_Sales" xfId="6818" xr:uid="{00000000-0005-0000-0000-00002F200000}"/>
    <cellStyle name="평_FinancialModel1108(2)_은행 - 원주기업도시Feasibility11_07_1_기업도시재무모델금융조건반영(11_28)_8(용지별사업성추가)_2xls_원주기업도시 data(정리2)_원주부하계산_Raw Data_Sensitivity" xfId="8821" xr:uid="{00000000-0005-0000-0000-000030200000}"/>
    <cellStyle name="평_FinancialModel1108(2)_은행 - 원주기업도시Feasibility11_07_1_기업도시재무모델금융조건반영(11_28)_8(용지별사업성추가)_2xls_원주기업도시 data(정리2)_원주부하계산_Sales" xfId="6817" xr:uid="{00000000-0005-0000-0000-000031200000}"/>
    <cellStyle name="평_FinancialModel1108(2)_은행 - 원주기업도시Feasibility11_07_1_기업도시재무모델금융조건반영(11_28)_8(용지별사업성추가)_2xls_원주기업도시 data(정리2)_원주부하계산_Sensitivity" xfId="8820" xr:uid="{00000000-0005-0000-0000-000032200000}"/>
    <cellStyle name="평_FinancialModel1108(2)_은행 - 원주기업도시Feasibility11_07_1_기업도시재무모델금융조건반영(11_28)_8(용지별사업성추가)_2xls_원주부하계산" xfId="2799" xr:uid="{00000000-0005-0000-0000-000033200000}"/>
    <cellStyle name="평_FinancialModel1108(2)_은행 - 원주기업도시Feasibility11_07_1_기업도시재무모델금융조건반영(11_28)_8(용지별사업성추가)_2xls_원주부하계산_CF" xfId="10825" xr:uid="{00000000-0005-0000-0000-000034200000}"/>
    <cellStyle name="평_FinancialModel1108(2)_은행 - 원주기업도시Feasibility11_07_1_기업도시재무모델금융조건반영(11_28)_8(용지별사업성추가)_2xls_원주부하계산_Raw Data" xfId="2800" xr:uid="{00000000-0005-0000-0000-000035200000}"/>
    <cellStyle name="평_FinancialModel1108(2)_은행 - 원주기업도시Feasibility11_07_1_기업도시재무모델금융조건반영(11_28)_8(용지별사업성추가)_2xls_원주부하계산_Raw Data_1" xfId="4816" xr:uid="{00000000-0005-0000-0000-000036200000}"/>
    <cellStyle name="평_FinancialModel1108(2)_은행 - 원주기업도시Feasibility11_07_1_기업도시재무모델금융조건반영(11_28)_8(용지별사업성추가)_2xls_원주부하계산_Raw Data_CF" xfId="10826" xr:uid="{00000000-0005-0000-0000-000037200000}"/>
    <cellStyle name="평_FinancialModel1108(2)_은행 - 원주기업도시Feasibility11_07_1_기업도시재무모델금융조건반영(11_28)_8(용지별사업성추가)_2xls_원주부하계산_Raw Data_Raw Data" xfId="4817" xr:uid="{00000000-0005-0000-0000-000038200000}"/>
    <cellStyle name="평_FinancialModel1108(2)_은행 - 원주기업도시Feasibility11_07_1_기업도시재무모델금융조건반영(11_28)_8(용지별사업성추가)_2xls_원주부하계산_Raw Data_Sales" xfId="6820" xr:uid="{00000000-0005-0000-0000-000039200000}"/>
    <cellStyle name="평_FinancialModel1108(2)_은행 - 원주기업도시Feasibility11_07_1_기업도시재무모델금융조건반영(11_28)_8(용지별사업성추가)_2xls_원주부하계산_Raw Data_Sensitivity" xfId="8823" xr:uid="{00000000-0005-0000-0000-00003A200000}"/>
    <cellStyle name="평_FinancialModel1108(2)_은행 - 원주기업도시Feasibility11_07_1_기업도시재무모델금융조건반영(11_28)_8(용지별사업성추가)_2xls_원주부하계산_Sales" xfId="6819" xr:uid="{00000000-0005-0000-0000-00003B200000}"/>
    <cellStyle name="평_FinancialModel1108(2)_은행 - 원주기업도시Feasibility11_07_1_기업도시재무모델금융조건반영(11_28)_8(용지별사업성추가)_2xls_원주부하계산_Sensitivity" xfId="8822" xr:uid="{00000000-0005-0000-0000-00003C200000}"/>
    <cellStyle name="평_FinancialModel1108(2)_은행 - 원주기업도시Feasibility11_07_1_기업도시재무모델금융조건반영(11_28)_8xls" xfId="2801" xr:uid="{00000000-0005-0000-0000-00003D200000}"/>
    <cellStyle name="평_FinancialModel1108(2)_은행 - 원주기업도시Feasibility11_07_1_기업도시재무모델금융조건반영(11_28)_8xls_CF" xfId="10827" xr:uid="{00000000-0005-0000-0000-00003E200000}"/>
    <cellStyle name="평_FinancialModel1108(2)_은행 - 원주기업도시Feasibility11_07_1_기업도시재무모델금융조건반영(11_28)_8xls_Raw Data" xfId="2802" xr:uid="{00000000-0005-0000-0000-00003F200000}"/>
    <cellStyle name="평_FinancialModel1108(2)_은행 - 원주기업도시Feasibility11_07_1_기업도시재무모델금융조건반영(11_28)_8xls_Raw Data_1" xfId="4818" xr:uid="{00000000-0005-0000-0000-000040200000}"/>
    <cellStyle name="평_FinancialModel1108(2)_은행 - 원주기업도시Feasibility11_07_1_기업도시재무모델금융조건반영(11_28)_8xls_Raw Data_CF" xfId="10828" xr:uid="{00000000-0005-0000-0000-000041200000}"/>
    <cellStyle name="평_FinancialModel1108(2)_은행 - 원주기업도시Feasibility11_07_1_기업도시재무모델금융조건반영(11_28)_8xls_Raw Data_Raw Data" xfId="4819" xr:uid="{00000000-0005-0000-0000-000042200000}"/>
    <cellStyle name="평_FinancialModel1108(2)_은행 - 원주기업도시Feasibility11_07_1_기업도시재무모델금융조건반영(11_28)_8xls_Raw Data_Sales" xfId="6822" xr:uid="{00000000-0005-0000-0000-000043200000}"/>
    <cellStyle name="평_FinancialModel1108(2)_은행 - 원주기업도시Feasibility11_07_1_기업도시재무모델금융조건반영(11_28)_8xls_Raw Data_Sensitivity" xfId="8825" xr:uid="{00000000-0005-0000-0000-000044200000}"/>
    <cellStyle name="평_FinancialModel1108(2)_은행 - 원주기업도시Feasibility11_07_1_기업도시재무모델금융조건반영(11_28)_8xls_Sales" xfId="6821" xr:uid="{00000000-0005-0000-0000-000045200000}"/>
    <cellStyle name="평_FinancialModel1108(2)_은행 - 원주기업도시Feasibility11_07_1_기업도시재무모델금융조건반영(11_28)_8xls_Sensitivity" xfId="8824" xr:uid="{00000000-0005-0000-0000-000046200000}"/>
    <cellStyle name="평_FinancialModel1108(2)_은행 - 원주기업도시Feasibility11_07_1_기업도시재무모델금융조건반영(11_28)_8xls_원주기업도시 data(정리2)" xfId="2803" xr:uid="{00000000-0005-0000-0000-000047200000}"/>
    <cellStyle name="평_FinancialModel1108(2)_은행 - 원주기업도시Feasibility11_07_1_기업도시재무모델금융조건반영(11_28)_8xls_원주기업도시 data(정리2)_CF" xfId="10829" xr:uid="{00000000-0005-0000-0000-000048200000}"/>
    <cellStyle name="평_FinancialModel1108(2)_은행 - 원주기업도시Feasibility11_07_1_기업도시재무모델금융조건반영(11_28)_8xls_원주기업도시 data(정리2)_Raw Data" xfId="2804" xr:uid="{00000000-0005-0000-0000-000049200000}"/>
    <cellStyle name="평_FinancialModel1108(2)_은행 - 원주기업도시Feasibility11_07_1_기업도시재무모델금융조건반영(11_28)_8xls_원주기업도시 data(정리2)_Raw Data_1" xfId="4820" xr:uid="{00000000-0005-0000-0000-00004A200000}"/>
    <cellStyle name="평_FinancialModel1108(2)_은행 - 원주기업도시Feasibility11_07_1_기업도시재무모델금융조건반영(11_28)_8xls_원주기업도시 data(정리2)_Raw Data_CF" xfId="10830" xr:uid="{00000000-0005-0000-0000-00004B200000}"/>
    <cellStyle name="평_FinancialModel1108(2)_은행 - 원주기업도시Feasibility11_07_1_기업도시재무모델금융조건반영(11_28)_8xls_원주기업도시 data(정리2)_Raw Data_Raw Data" xfId="4821" xr:uid="{00000000-0005-0000-0000-00004C200000}"/>
    <cellStyle name="평_FinancialModel1108(2)_은행 - 원주기업도시Feasibility11_07_1_기업도시재무모델금융조건반영(11_28)_8xls_원주기업도시 data(정리2)_Raw Data_Sales" xfId="6824" xr:uid="{00000000-0005-0000-0000-00004D200000}"/>
    <cellStyle name="평_FinancialModel1108(2)_은행 - 원주기업도시Feasibility11_07_1_기업도시재무모델금융조건반영(11_28)_8xls_원주기업도시 data(정리2)_Raw Data_Sensitivity" xfId="8827" xr:uid="{00000000-0005-0000-0000-00004E200000}"/>
    <cellStyle name="평_FinancialModel1108(2)_은행 - 원주기업도시Feasibility11_07_1_기업도시재무모델금융조건반영(11_28)_8xls_원주기업도시 data(정리2)_Sales" xfId="6823" xr:uid="{00000000-0005-0000-0000-00004F200000}"/>
    <cellStyle name="평_FinancialModel1108(2)_은행 - 원주기업도시Feasibility11_07_1_기업도시재무모델금융조건반영(11_28)_8xls_원주기업도시 data(정리2)_Sensitivity" xfId="8826" xr:uid="{00000000-0005-0000-0000-000050200000}"/>
    <cellStyle name="평_FinancialModel1108(2)_은행 - 원주기업도시Feasibility11_07_1_기업도시재무모델금융조건반영(11_28)_8xls_원주기업도시 data(정리2)_원주부하계산" xfId="2805" xr:uid="{00000000-0005-0000-0000-000051200000}"/>
    <cellStyle name="평_FinancialModel1108(2)_은행 - 원주기업도시Feasibility11_07_1_기업도시재무모델금융조건반영(11_28)_8xls_원주기업도시 data(정리2)_원주부하계산_CF" xfId="10831" xr:uid="{00000000-0005-0000-0000-000052200000}"/>
    <cellStyle name="평_FinancialModel1108(2)_은행 - 원주기업도시Feasibility11_07_1_기업도시재무모델금융조건반영(11_28)_8xls_원주기업도시 data(정리2)_원주부하계산_Raw Data" xfId="2806" xr:uid="{00000000-0005-0000-0000-000053200000}"/>
    <cellStyle name="평_FinancialModel1108(2)_은행 - 원주기업도시Feasibility11_07_1_기업도시재무모델금융조건반영(11_28)_8xls_원주기업도시 data(정리2)_원주부하계산_Raw Data_1" xfId="4822" xr:uid="{00000000-0005-0000-0000-000054200000}"/>
    <cellStyle name="평_FinancialModel1108(2)_은행 - 원주기업도시Feasibility11_07_1_기업도시재무모델금융조건반영(11_28)_8xls_원주기업도시 data(정리2)_원주부하계산_Raw Data_CF" xfId="10832" xr:uid="{00000000-0005-0000-0000-000055200000}"/>
    <cellStyle name="평_FinancialModel1108(2)_은행 - 원주기업도시Feasibility11_07_1_기업도시재무모델금융조건반영(11_28)_8xls_원주기업도시 data(정리2)_원주부하계산_Raw Data_Raw Data" xfId="4823" xr:uid="{00000000-0005-0000-0000-000056200000}"/>
    <cellStyle name="평_FinancialModel1108(2)_은행 - 원주기업도시Feasibility11_07_1_기업도시재무모델금융조건반영(11_28)_8xls_원주기업도시 data(정리2)_원주부하계산_Raw Data_Sales" xfId="6826" xr:uid="{00000000-0005-0000-0000-000057200000}"/>
    <cellStyle name="평_FinancialModel1108(2)_은행 - 원주기업도시Feasibility11_07_1_기업도시재무모델금융조건반영(11_28)_8xls_원주기업도시 data(정리2)_원주부하계산_Raw Data_Sensitivity" xfId="8829" xr:uid="{00000000-0005-0000-0000-000058200000}"/>
    <cellStyle name="평_FinancialModel1108(2)_은행 - 원주기업도시Feasibility11_07_1_기업도시재무모델금융조건반영(11_28)_8xls_원주기업도시 data(정리2)_원주부하계산_Sales" xfId="6825" xr:uid="{00000000-0005-0000-0000-000059200000}"/>
    <cellStyle name="평_FinancialModel1108(2)_은행 - 원주기업도시Feasibility11_07_1_기업도시재무모델금융조건반영(11_28)_8xls_원주기업도시 data(정리2)_원주부하계산_Sensitivity" xfId="8828" xr:uid="{00000000-0005-0000-0000-00005A200000}"/>
    <cellStyle name="평_FinancialModel1108(2)_은행 - 원주기업도시Feasibility11_07_1_기업도시재무모델금융조건반영(11_28)_8xls_원주부하계산" xfId="2807" xr:uid="{00000000-0005-0000-0000-00005B200000}"/>
    <cellStyle name="평_FinancialModel1108(2)_은행 - 원주기업도시Feasibility11_07_1_기업도시재무모델금융조건반영(11_28)_8xls_원주부하계산_CF" xfId="10833" xr:uid="{00000000-0005-0000-0000-00005C200000}"/>
    <cellStyle name="평_FinancialModel1108(2)_은행 - 원주기업도시Feasibility11_07_1_기업도시재무모델금융조건반영(11_28)_8xls_원주부하계산_Raw Data" xfId="2808" xr:uid="{00000000-0005-0000-0000-00005D200000}"/>
    <cellStyle name="평_FinancialModel1108(2)_은행 - 원주기업도시Feasibility11_07_1_기업도시재무모델금융조건반영(11_28)_8xls_원주부하계산_Raw Data_1" xfId="4824" xr:uid="{00000000-0005-0000-0000-00005E200000}"/>
    <cellStyle name="평_FinancialModel1108(2)_은행 - 원주기업도시Feasibility11_07_1_기업도시재무모델금융조건반영(11_28)_8xls_원주부하계산_Raw Data_CF" xfId="10834" xr:uid="{00000000-0005-0000-0000-00005F200000}"/>
    <cellStyle name="평_FinancialModel1108(2)_은행 - 원주기업도시Feasibility11_07_1_기업도시재무모델금융조건반영(11_28)_8xls_원주부하계산_Raw Data_Raw Data" xfId="4825" xr:uid="{00000000-0005-0000-0000-000060200000}"/>
    <cellStyle name="평_FinancialModel1108(2)_은행 - 원주기업도시Feasibility11_07_1_기업도시재무모델금융조건반영(11_28)_8xls_원주부하계산_Raw Data_Sales" xfId="6828" xr:uid="{00000000-0005-0000-0000-000061200000}"/>
    <cellStyle name="평_FinancialModel1108(2)_은행 - 원주기업도시Feasibility11_07_1_기업도시재무모델금융조건반영(11_28)_8xls_원주부하계산_Raw Data_Sensitivity" xfId="8831" xr:uid="{00000000-0005-0000-0000-000062200000}"/>
    <cellStyle name="평_FinancialModel1108(2)_은행 - 원주기업도시Feasibility11_07_1_기업도시재무모델금융조건반영(11_28)_8xls_원주부하계산_Sales" xfId="6827" xr:uid="{00000000-0005-0000-0000-000063200000}"/>
    <cellStyle name="평_FinancialModel1108(2)_은행 - 원주기업도시Feasibility11_07_1_기업도시재무모델금융조건반영(11_28)_8xls_원주부하계산_Sensitivity" xfId="8830" xr:uid="{00000000-0005-0000-0000-000064200000}"/>
    <cellStyle name="평_FinancialModel1108(2)_은행 - 원주기업도시Feasibility11_07_1_기업도시재무모델예비비추가(11_14)" xfId="2809" xr:uid="{00000000-0005-0000-0000-000065200000}"/>
    <cellStyle name="평_FinancialModel1108(2)_은행 - 원주기업도시Feasibility11_07_1_기업도시재무모델예비비추가(11_14)_CF" xfId="10835" xr:uid="{00000000-0005-0000-0000-000066200000}"/>
    <cellStyle name="평_FinancialModel1108(2)_은행 - 원주기업도시Feasibility11_07_1_기업도시재무모델예비비추가(11_14)_Raw Data" xfId="2810" xr:uid="{00000000-0005-0000-0000-000067200000}"/>
    <cellStyle name="평_FinancialModel1108(2)_은행 - 원주기업도시Feasibility11_07_1_기업도시재무모델예비비추가(11_14)_Raw Data_1" xfId="4826" xr:uid="{00000000-0005-0000-0000-000068200000}"/>
    <cellStyle name="평_FinancialModel1108(2)_은행 - 원주기업도시Feasibility11_07_1_기업도시재무모델예비비추가(11_14)_Raw Data_CF" xfId="10836" xr:uid="{00000000-0005-0000-0000-000069200000}"/>
    <cellStyle name="평_FinancialModel1108(2)_은행 - 원주기업도시Feasibility11_07_1_기업도시재무모델예비비추가(11_14)_Raw Data_Raw Data" xfId="4827" xr:uid="{00000000-0005-0000-0000-00006A200000}"/>
    <cellStyle name="평_FinancialModel1108(2)_은행 - 원주기업도시Feasibility11_07_1_기업도시재무모델예비비추가(11_14)_Raw Data_Sales" xfId="6830" xr:uid="{00000000-0005-0000-0000-00006B200000}"/>
    <cellStyle name="평_FinancialModel1108(2)_은행 - 원주기업도시Feasibility11_07_1_기업도시재무모델예비비추가(11_14)_Raw Data_Sensitivity" xfId="8833" xr:uid="{00000000-0005-0000-0000-00006C200000}"/>
    <cellStyle name="평_FinancialModel1108(2)_은행 - 원주기업도시Feasibility11_07_1_기업도시재무모델예비비추가(11_14)_Sales" xfId="6829" xr:uid="{00000000-0005-0000-0000-00006D200000}"/>
    <cellStyle name="평_FinancialModel1108(2)_은행 - 원주기업도시Feasibility11_07_1_기업도시재무모델예비비추가(11_14)_Sensitivity" xfId="8832" xr:uid="{00000000-0005-0000-0000-00006E200000}"/>
    <cellStyle name="평_FinancialModel1108(2)_은행 - 원주기업도시Feasibility11_07_1_기업도시재무모델예비비추가(11_14)_원주기업도시 data(정리2)" xfId="2811" xr:uid="{00000000-0005-0000-0000-00006F200000}"/>
    <cellStyle name="평_FinancialModel1108(2)_은행 - 원주기업도시Feasibility11_07_1_기업도시재무모델예비비추가(11_14)_원주기업도시 data(정리2)_CF" xfId="10837" xr:uid="{00000000-0005-0000-0000-000070200000}"/>
    <cellStyle name="평_FinancialModel1108(2)_은행 - 원주기업도시Feasibility11_07_1_기업도시재무모델예비비추가(11_14)_원주기업도시 data(정리2)_Raw Data" xfId="2812" xr:uid="{00000000-0005-0000-0000-000071200000}"/>
    <cellStyle name="평_FinancialModel1108(2)_은행 - 원주기업도시Feasibility11_07_1_기업도시재무모델예비비추가(11_14)_원주기업도시 data(정리2)_Raw Data_1" xfId="4828" xr:uid="{00000000-0005-0000-0000-000072200000}"/>
    <cellStyle name="평_FinancialModel1108(2)_은행 - 원주기업도시Feasibility11_07_1_기업도시재무모델예비비추가(11_14)_원주기업도시 data(정리2)_Raw Data_CF" xfId="10838" xr:uid="{00000000-0005-0000-0000-000073200000}"/>
    <cellStyle name="평_FinancialModel1108(2)_은행 - 원주기업도시Feasibility11_07_1_기업도시재무모델예비비추가(11_14)_원주기업도시 data(정리2)_Raw Data_Raw Data" xfId="4829" xr:uid="{00000000-0005-0000-0000-000074200000}"/>
    <cellStyle name="평_FinancialModel1108(2)_은행 - 원주기업도시Feasibility11_07_1_기업도시재무모델예비비추가(11_14)_원주기업도시 data(정리2)_Raw Data_Sales" xfId="6832" xr:uid="{00000000-0005-0000-0000-000075200000}"/>
    <cellStyle name="평_FinancialModel1108(2)_은행 - 원주기업도시Feasibility11_07_1_기업도시재무모델예비비추가(11_14)_원주기업도시 data(정리2)_Raw Data_Sensitivity" xfId="8835" xr:uid="{00000000-0005-0000-0000-000076200000}"/>
    <cellStyle name="평_FinancialModel1108(2)_은행 - 원주기업도시Feasibility11_07_1_기업도시재무모델예비비추가(11_14)_원주기업도시 data(정리2)_Sales" xfId="6831" xr:uid="{00000000-0005-0000-0000-000077200000}"/>
    <cellStyle name="평_FinancialModel1108(2)_은행 - 원주기업도시Feasibility11_07_1_기업도시재무모델예비비추가(11_14)_원주기업도시 data(정리2)_Sensitivity" xfId="8834" xr:uid="{00000000-0005-0000-0000-000078200000}"/>
    <cellStyle name="평_FinancialModel1108(2)_은행 - 원주기업도시Feasibility11_07_1_기업도시재무모델예비비추가(11_14)_원주기업도시 data(정리2)_원주부하계산" xfId="2813" xr:uid="{00000000-0005-0000-0000-000079200000}"/>
    <cellStyle name="평_FinancialModel1108(2)_은행 - 원주기업도시Feasibility11_07_1_기업도시재무모델예비비추가(11_14)_원주기업도시 data(정리2)_원주부하계산_CF" xfId="10839" xr:uid="{00000000-0005-0000-0000-00007A200000}"/>
    <cellStyle name="평_FinancialModel1108(2)_은행 - 원주기업도시Feasibility11_07_1_기업도시재무모델예비비추가(11_14)_원주기업도시 data(정리2)_원주부하계산_Raw Data" xfId="2814" xr:uid="{00000000-0005-0000-0000-00007B200000}"/>
    <cellStyle name="평_FinancialModel1108(2)_은행 - 원주기업도시Feasibility11_07_1_기업도시재무모델예비비추가(11_14)_원주기업도시 data(정리2)_원주부하계산_Raw Data_1" xfId="4830" xr:uid="{00000000-0005-0000-0000-00007C200000}"/>
    <cellStyle name="평_FinancialModel1108(2)_은행 - 원주기업도시Feasibility11_07_1_기업도시재무모델예비비추가(11_14)_원주기업도시 data(정리2)_원주부하계산_Raw Data_CF" xfId="10840" xr:uid="{00000000-0005-0000-0000-00007D200000}"/>
    <cellStyle name="평_FinancialModel1108(2)_은행 - 원주기업도시Feasibility11_07_1_기업도시재무모델예비비추가(11_14)_원주기업도시 data(정리2)_원주부하계산_Raw Data_Raw Data" xfId="4831" xr:uid="{00000000-0005-0000-0000-00007E200000}"/>
    <cellStyle name="평_FinancialModel1108(2)_은행 - 원주기업도시Feasibility11_07_1_기업도시재무모델예비비추가(11_14)_원주기업도시 data(정리2)_원주부하계산_Raw Data_Sales" xfId="6834" xr:uid="{00000000-0005-0000-0000-00007F200000}"/>
    <cellStyle name="평_FinancialModel1108(2)_은행 - 원주기업도시Feasibility11_07_1_기업도시재무모델예비비추가(11_14)_원주기업도시 data(정리2)_원주부하계산_Raw Data_Sensitivity" xfId="8837" xr:uid="{00000000-0005-0000-0000-000080200000}"/>
    <cellStyle name="평_FinancialModel1108(2)_은행 - 원주기업도시Feasibility11_07_1_기업도시재무모델예비비추가(11_14)_원주기업도시 data(정리2)_원주부하계산_Sales" xfId="6833" xr:uid="{00000000-0005-0000-0000-000081200000}"/>
    <cellStyle name="평_FinancialModel1108(2)_은행 - 원주기업도시Feasibility11_07_1_기업도시재무모델예비비추가(11_14)_원주기업도시 data(정리2)_원주부하계산_Sensitivity" xfId="8836" xr:uid="{00000000-0005-0000-0000-000082200000}"/>
    <cellStyle name="평_FinancialModel1108(2)_은행 - 원주기업도시Feasibility11_07_1_기업도시재무모델예비비추가(11_14)_원주부하계산" xfId="2815" xr:uid="{00000000-0005-0000-0000-000083200000}"/>
    <cellStyle name="평_FinancialModel1108(2)_은행 - 원주기업도시Feasibility11_07_1_기업도시재무모델예비비추가(11_14)_원주부하계산_CF" xfId="10841" xr:uid="{00000000-0005-0000-0000-000084200000}"/>
    <cellStyle name="평_FinancialModel1108(2)_은행 - 원주기업도시Feasibility11_07_1_기업도시재무모델예비비추가(11_14)_원주부하계산_Raw Data" xfId="2816" xr:uid="{00000000-0005-0000-0000-000085200000}"/>
    <cellStyle name="평_FinancialModel1108(2)_은행 - 원주기업도시Feasibility11_07_1_기업도시재무모델예비비추가(11_14)_원주부하계산_Raw Data_1" xfId="4832" xr:uid="{00000000-0005-0000-0000-000086200000}"/>
    <cellStyle name="평_FinancialModel1108(2)_은행 - 원주기업도시Feasibility11_07_1_기업도시재무모델예비비추가(11_14)_원주부하계산_Raw Data_CF" xfId="10842" xr:uid="{00000000-0005-0000-0000-000087200000}"/>
    <cellStyle name="평_FinancialModel1108(2)_은행 - 원주기업도시Feasibility11_07_1_기업도시재무모델예비비추가(11_14)_원주부하계산_Raw Data_Raw Data" xfId="4833" xr:uid="{00000000-0005-0000-0000-000088200000}"/>
    <cellStyle name="평_FinancialModel1108(2)_은행 - 원주기업도시Feasibility11_07_1_기업도시재무모델예비비추가(11_14)_원주부하계산_Raw Data_Sales" xfId="6836" xr:uid="{00000000-0005-0000-0000-000089200000}"/>
    <cellStyle name="평_FinancialModel1108(2)_은행 - 원주기업도시Feasibility11_07_1_기업도시재무모델예비비추가(11_14)_원주부하계산_Raw Data_Sensitivity" xfId="8839" xr:uid="{00000000-0005-0000-0000-00008A200000}"/>
    <cellStyle name="평_FinancialModel1108(2)_은행 - 원주기업도시Feasibility11_07_1_기업도시재무모델예비비추가(11_14)_원주부하계산_Sales" xfId="6835" xr:uid="{00000000-0005-0000-0000-00008B200000}"/>
    <cellStyle name="평_FinancialModel1108(2)_은행 - 원주기업도시Feasibility11_07_1_기업도시재무모델예비비추가(11_14)_원주부하계산_Sensitivity" xfId="8838" xr:uid="{00000000-0005-0000-0000-00008C200000}"/>
    <cellStyle name="평_FinancialModel1108(2)_은행 - 원주기업도시Feasibility11_07_1_기업도시토지단가조정(01_28)(1)" xfId="2817" xr:uid="{00000000-0005-0000-0000-00008D200000}"/>
    <cellStyle name="평_FinancialModel1108(2)_은행 - 원주기업도시Feasibility11_07_1_기업도시토지단가조정(01_28)(1)_CF" xfId="10843" xr:uid="{00000000-0005-0000-0000-00008E200000}"/>
    <cellStyle name="평_FinancialModel1108(2)_은행 - 원주기업도시Feasibility11_07_1_기업도시토지단가조정(01_28)(1)_Raw Data" xfId="2818" xr:uid="{00000000-0005-0000-0000-00008F200000}"/>
    <cellStyle name="평_FinancialModel1108(2)_은행 - 원주기업도시Feasibility11_07_1_기업도시토지단가조정(01_28)(1)_Raw Data_1" xfId="4834" xr:uid="{00000000-0005-0000-0000-000090200000}"/>
    <cellStyle name="평_FinancialModel1108(2)_은행 - 원주기업도시Feasibility11_07_1_기업도시토지단가조정(01_28)(1)_Raw Data_CF" xfId="10844" xr:uid="{00000000-0005-0000-0000-000091200000}"/>
    <cellStyle name="평_FinancialModel1108(2)_은행 - 원주기업도시Feasibility11_07_1_기업도시토지단가조정(01_28)(1)_Raw Data_Raw Data" xfId="4835" xr:uid="{00000000-0005-0000-0000-000092200000}"/>
    <cellStyle name="평_FinancialModel1108(2)_은행 - 원주기업도시Feasibility11_07_1_기업도시토지단가조정(01_28)(1)_Raw Data_Sales" xfId="6838" xr:uid="{00000000-0005-0000-0000-000093200000}"/>
    <cellStyle name="평_FinancialModel1108(2)_은행 - 원주기업도시Feasibility11_07_1_기업도시토지단가조정(01_28)(1)_Raw Data_Sensitivity" xfId="8841" xr:uid="{00000000-0005-0000-0000-000094200000}"/>
    <cellStyle name="평_FinancialModel1108(2)_은행 - 원주기업도시Feasibility11_07_1_기업도시토지단가조정(01_28)(1)_Sales" xfId="6837" xr:uid="{00000000-0005-0000-0000-000095200000}"/>
    <cellStyle name="평_FinancialModel1108(2)_은행 - 원주기업도시Feasibility11_07_1_기업도시토지단가조정(01_28)(1)_Sensitivity" xfId="8840" xr:uid="{00000000-0005-0000-0000-000096200000}"/>
    <cellStyle name="평_FinancialModel1108(2)_은행 - 원주기업도시Feasibility11_07_1_기업도시토지단가조정(01_28)(1)_원주기업도시 data(정리2)" xfId="2819" xr:uid="{00000000-0005-0000-0000-000097200000}"/>
    <cellStyle name="평_FinancialModel1108(2)_은행 - 원주기업도시Feasibility11_07_1_기업도시토지단가조정(01_28)(1)_원주기업도시 data(정리2)_CF" xfId="10845" xr:uid="{00000000-0005-0000-0000-000098200000}"/>
    <cellStyle name="평_FinancialModel1108(2)_은행 - 원주기업도시Feasibility11_07_1_기업도시토지단가조정(01_28)(1)_원주기업도시 data(정리2)_Raw Data" xfId="2820" xr:uid="{00000000-0005-0000-0000-000099200000}"/>
    <cellStyle name="평_FinancialModel1108(2)_은행 - 원주기업도시Feasibility11_07_1_기업도시토지단가조정(01_28)(1)_원주기업도시 data(정리2)_Raw Data_1" xfId="4836" xr:uid="{00000000-0005-0000-0000-00009A200000}"/>
    <cellStyle name="평_FinancialModel1108(2)_은행 - 원주기업도시Feasibility11_07_1_기업도시토지단가조정(01_28)(1)_원주기업도시 data(정리2)_Raw Data_CF" xfId="10846" xr:uid="{00000000-0005-0000-0000-00009B200000}"/>
    <cellStyle name="평_FinancialModel1108(2)_은행 - 원주기업도시Feasibility11_07_1_기업도시토지단가조정(01_28)(1)_원주기업도시 data(정리2)_Raw Data_Raw Data" xfId="4837" xr:uid="{00000000-0005-0000-0000-00009C200000}"/>
    <cellStyle name="평_FinancialModel1108(2)_은행 - 원주기업도시Feasibility11_07_1_기업도시토지단가조정(01_28)(1)_원주기업도시 data(정리2)_Raw Data_Sales" xfId="6840" xr:uid="{00000000-0005-0000-0000-00009D200000}"/>
    <cellStyle name="평_FinancialModel1108(2)_은행 - 원주기업도시Feasibility11_07_1_기업도시토지단가조정(01_28)(1)_원주기업도시 data(정리2)_Raw Data_Sensitivity" xfId="8843" xr:uid="{00000000-0005-0000-0000-00009E200000}"/>
    <cellStyle name="평_FinancialModel1108(2)_은행 - 원주기업도시Feasibility11_07_1_기업도시토지단가조정(01_28)(1)_원주기업도시 data(정리2)_Sales" xfId="6839" xr:uid="{00000000-0005-0000-0000-00009F200000}"/>
    <cellStyle name="평_FinancialModel1108(2)_은행 - 원주기업도시Feasibility11_07_1_기업도시토지단가조정(01_28)(1)_원주기업도시 data(정리2)_Sensitivity" xfId="8842" xr:uid="{00000000-0005-0000-0000-0000A0200000}"/>
    <cellStyle name="평_FinancialModel1108(2)_은행 - 원주기업도시Feasibility11_07_1_기업도시토지단가조정(01_28)(1)_원주기업도시 data(정리2)_원주부하계산" xfId="2821" xr:uid="{00000000-0005-0000-0000-0000A1200000}"/>
    <cellStyle name="평_FinancialModel1108(2)_은행 - 원주기업도시Feasibility11_07_1_기업도시토지단가조정(01_28)(1)_원주기업도시 data(정리2)_원주부하계산_CF" xfId="10847" xr:uid="{00000000-0005-0000-0000-0000A2200000}"/>
    <cellStyle name="평_FinancialModel1108(2)_은행 - 원주기업도시Feasibility11_07_1_기업도시토지단가조정(01_28)(1)_원주기업도시 data(정리2)_원주부하계산_Raw Data" xfId="2822" xr:uid="{00000000-0005-0000-0000-0000A3200000}"/>
    <cellStyle name="평_FinancialModel1108(2)_은행 - 원주기업도시Feasibility11_07_1_기업도시토지단가조정(01_28)(1)_원주기업도시 data(정리2)_원주부하계산_Raw Data_1" xfId="4838" xr:uid="{00000000-0005-0000-0000-0000A4200000}"/>
    <cellStyle name="평_FinancialModel1108(2)_은행 - 원주기업도시Feasibility11_07_1_기업도시토지단가조정(01_28)(1)_원주기업도시 data(정리2)_원주부하계산_Raw Data_CF" xfId="10848" xr:uid="{00000000-0005-0000-0000-0000A5200000}"/>
    <cellStyle name="평_FinancialModel1108(2)_은행 - 원주기업도시Feasibility11_07_1_기업도시토지단가조정(01_28)(1)_원주기업도시 data(정리2)_원주부하계산_Raw Data_Raw Data" xfId="4839" xr:uid="{00000000-0005-0000-0000-0000A6200000}"/>
    <cellStyle name="평_FinancialModel1108(2)_은행 - 원주기업도시Feasibility11_07_1_기업도시토지단가조정(01_28)(1)_원주기업도시 data(정리2)_원주부하계산_Raw Data_Sales" xfId="6842" xr:uid="{00000000-0005-0000-0000-0000A7200000}"/>
    <cellStyle name="평_FinancialModel1108(2)_은행 - 원주기업도시Feasibility11_07_1_기업도시토지단가조정(01_28)(1)_원주기업도시 data(정리2)_원주부하계산_Raw Data_Sensitivity" xfId="8845" xr:uid="{00000000-0005-0000-0000-0000A8200000}"/>
    <cellStyle name="평_FinancialModel1108(2)_은행 - 원주기업도시Feasibility11_07_1_기업도시토지단가조정(01_28)(1)_원주기업도시 data(정리2)_원주부하계산_Sales" xfId="6841" xr:uid="{00000000-0005-0000-0000-0000A9200000}"/>
    <cellStyle name="평_FinancialModel1108(2)_은행 - 원주기업도시Feasibility11_07_1_기업도시토지단가조정(01_28)(1)_원주기업도시 data(정리2)_원주부하계산_Sensitivity" xfId="8844" xr:uid="{00000000-0005-0000-0000-0000AA200000}"/>
    <cellStyle name="평_FinancialModel1108(2)_은행 - 원주기업도시Feasibility11_07_1_기업도시토지단가조정(01_28)(1)_원주부하계산" xfId="2823" xr:uid="{00000000-0005-0000-0000-0000AB200000}"/>
    <cellStyle name="평_FinancialModel1108(2)_은행 - 원주기업도시Feasibility11_07_1_기업도시토지단가조정(01_28)(1)_원주부하계산_CF" xfId="10849" xr:uid="{00000000-0005-0000-0000-0000AC200000}"/>
    <cellStyle name="평_FinancialModel1108(2)_은행 - 원주기업도시Feasibility11_07_1_기업도시토지단가조정(01_28)(1)_원주부하계산_Raw Data" xfId="2824" xr:uid="{00000000-0005-0000-0000-0000AD200000}"/>
    <cellStyle name="평_FinancialModel1108(2)_은행 - 원주기업도시Feasibility11_07_1_기업도시토지단가조정(01_28)(1)_원주부하계산_Raw Data_1" xfId="4840" xr:uid="{00000000-0005-0000-0000-0000AE200000}"/>
    <cellStyle name="평_FinancialModel1108(2)_은행 - 원주기업도시Feasibility11_07_1_기업도시토지단가조정(01_28)(1)_원주부하계산_Raw Data_CF" xfId="10850" xr:uid="{00000000-0005-0000-0000-0000AF200000}"/>
    <cellStyle name="평_FinancialModel1108(2)_은행 - 원주기업도시Feasibility11_07_1_기업도시토지단가조정(01_28)(1)_원주부하계산_Raw Data_Raw Data" xfId="4841" xr:uid="{00000000-0005-0000-0000-0000B0200000}"/>
    <cellStyle name="평_FinancialModel1108(2)_은행 - 원주기업도시Feasibility11_07_1_기업도시토지단가조정(01_28)(1)_원주부하계산_Raw Data_Sales" xfId="6844" xr:uid="{00000000-0005-0000-0000-0000B1200000}"/>
    <cellStyle name="평_FinancialModel1108(2)_은행 - 원주기업도시Feasibility11_07_1_기업도시토지단가조정(01_28)(1)_원주부하계산_Raw Data_Sensitivity" xfId="8847" xr:uid="{00000000-0005-0000-0000-0000B2200000}"/>
    <cellStyle name="평_FinancialModel1108(2)_은행 - 원주기업도시Feasibility11_07_1_기업도시토지단가조정(01_28)(1)_원주부하계산_Sales" xfId="6843" xr:uid="{00000000-0005-0000-0000-0000B3200000}"/>
    <cellStyle name="평_FinancialModel1108(2)_은행 - 원주기업도시Feasibility11_07_1_기업도시토지단가조정(01_28)(1)_원주부하계산_Sensitivity" xfId="8846" xr:uid="{00000000-0005-0000-0000-0000B4200000}"/>
    <cellStyle name="평_FinancialModel1108(2)_은행 - 원주기업도시Feasibility11_07_1_사업성분석기초자료(070129)" xfId="2825" xr:uid="{00000000-0005-0000-0000-0000B5200000}"/>
    <cellStyle name="평_FinancialModel1108(2)_은행 - 원주기업도시Feasibility11_07_1_사업성분석기초자료(070129)_CF" xfId="10851" xr:uid="{00000000-0005-0000-0000-0000B6200000}"/>
    <cellStyle name="평_FinancialModel1108(2)_은행 - 원주기업도시Feasibility11_07_1_사업성분석기초자료(070129)_Raw Data" xfId="2826" xr:uid="{00000000-0005-0000-0000-0000B7200000}"/>
    <cellStyle name="평_FinancialModel1108(2)_은행 - 원주기업도시Feasibility11_07_1_사업성분석기초자료(070129)_Raw Data_1" xfId="4842" xr:uid="{00000000-0005-0000-0000-0000B8200000}"/>
    <cellStyle name="평_FinancialModel1108(2)_은행 - 원주기업도시Feasibility11_07_1_사업성분석기초자료(070129)_Raw Data_CF" xfId="10852" xr:uid="{00000000-0005-0000-0000-0000B9200000}"/>
    <cellStyle name="평_FinancialModel1108(2)_은행 - 원주기업도시Feasibility11_07_1_사업성분석기초자료(070129)_Raw Data_Raw Data" xfId="4843" xr:uid="{00000000-0005-0000-0000-0000BA200000}"/>
    <cellStyle name="평_FinancialModel1108(2)_은행 - 원주기업도시Feasibility11_07_1_사업성분석기초자료(070129)_Raw Data_Sales" xfId="6846" xr:uid="{00000000-0005-0000-0000-0000BB200000}"/>
    <cellStyle name="평_FinancialModel1108(2)_은행 - 원주기업도시Feasibility11_07_1_사업성분석기초자료(070129)_Raw Data_Sensitivity" xfId="8849" xr:uid="{00000000-0005-0000-0000-0000BC200000}"/>
    <cellStyle name="평_FinancialModel1108(2)_은행 - 원주기업도시Feasibility11_07_1_사업성분석기초자료(070129)_Sales" xfId="6845" xr:uid="{00000000-0005-0000-0000-0000BD200000}"/>
    <cellStyle name="평_FinancialModel1108(2)_은행 - 원주기업도시Feasibility11_07_1_사업성분석기초자료(070129)_Sensitivity" xfId="8848" xr:uid="{00000000-0005-0000-0000-0000BE200000}"/>
    <cellStyle name="평_FinancialModel1108(2)_은행 - 원주기업도시Feasibility11_07_1_사업성분석기초자료(070129)_원주기업도시 data(정리2)" xfId="2827" xr:uid="{00000000-0005-0000-0000-0000BF200000}"/>
    <cellStyle name="평_FinancialModel1108(2)_은행 - 원주기업도시Feasibility11_07_1_사업성분석기초자료(070129)_원주기업도시 data(정리2)_CF" xfId="10853" xr:uid="{00000000-0005-0000-0000-0000C0200000}"/>
    <cellStyle name="평_FinancialModel1108(2)_은행 - 원주기업도시Feasibility11_07_1_사업성분석기초자료(070129)_원주기업도시 data(정리2)_Raw Data" xfId="2828" xr:uid="{00000000-0005-0000-0000-0000C1200000}"/>
    <cellStyle name="평_FinancialModel1108(2)_은행 - 원주기업도시Feasibility11_07_1_사업성분석기초자료(070129)_원주기업도시 data(정리2)_Raw Data_1" xfId="4844" xr:uid="{00000000-0005-0000-0000-0000C2200000}"/>
    <cellStyle name="평_FinancialModel1108(2)_은행 - 원주기업도시Feasibility11_07_1_사업성분석기초자료(070129)_원주기업도시 data(정리2)_Raw Data_CF" xfId="10854" xr:uid="{00000000-0005-0000-0000-0000C3200000}"/>
    <cellStyle name="평_FinancialModel1108(2)_은행 - 원주기업도시Feasibility11_07_1_사업성분석기초자료(070129)_원주기업도시 data(정리2)_Raw Data_Raw Data" xfId="4845" xr:uid="{00000000-0005-0000-0000-0000C4200000}"/>
    <cellStyle name="평_FinancialModel1108(2)_은행 - 원주기업도시Feasibility11_07_1_사업성분석기초자료(070129)_원주기업도시 data(정리2)_Raw Data_Sales" xfId="6848" xr:uid="{00000000-0005-0000-0000-0000C5200000}"/>
    <cellStyle name="평_FinancialModel1108(2)_은행 - 원주기업도시Feasibility11_07_1_사업성분석기초자료(070129)_원주기업도시 data(정리2)_Raw Data_Sensitivity" xfId="8851" xr:uid="{00000000-0005-0000-0000-0000C6200000}"/>
    <cellStyle name="평_FinancialModel1108(2)_은행 - 원주기업도시Feasibility11_07_1_사업성분석기초자료(070129)_원주기업도시 data(정리2)_Sales" xfId="6847" xr:uid="{00000000-0005-0000-0000-0000C7200000}"/>
    <cellStyle name="평_FinancialModel1108(2)_은행 - 원주기업도시Feasibility11_07_1_사업성분석기초자료(070129)_원주기업도시 data(정리2)_Sensitivity" xfId="8850" xr:uid="{00000000-0005-0000-0000-0000C8200000}"/>
    <cellStyle name="평_FinancialModel1108(2)_은행 - 원주기업도시Feasibility11_07_1_사업성분석기초자료(070129)_원주기업도시 data(정리2)_원주부하계산" xfId="2829" xr:uid="{00000000-0005-0000-0000-0000C9200000}"/>
    <cellStyle name="평_FinancialModel1108(2)_은행 - 원주기업도시Feasibility11_07_1_사업성분석기초자료(070129)_원주기업도시 data(정리2)_원주부하계산_CF" xfId="10855" xr:uid="{00000000-0005-0000-0000-0000CA200000}"/>
    <cellStyle name="평_FinancialModel1108(2)_은행 - 원주기업도시Feasibility11_07_1_사업성분석기초자료(070129)_원주기업도시 data(정리2)_원주부하계산_Raw Data" xfId="2830" xr:uid="{00000000-0005-0000-0000-0000CB200000}"/>
    <cellStyle name="평_FinancialModel1108(2)_은행 - 원주기업도시Feasibility11_07_1_사업성분석기초자료(070129)_원주기업도시 data(정리2)_원주부하계산_Raw Data_1" xfId="4846" xr:uid="{00000000-0005-0000-0000-0000CC200000}"/>
    <cellStyle name="평_FinancialModel1108(2)_은행 - 원주기업도시Feasibility11_07_1_사업성분석기초자료(070129)_원주기업도시 data(정리2)_원주부하계산_Raw Data_CF" xfId="10856" xr:uid="{00000000-0005-0000-0000-0000CD200000}"/>
    <cellStyle name="평_FinancialModel1108(2)_은행 - 원주기업도시Feasibility11_07_1_사업성분석기초자료(070129)_원주기업도시 data(정리2)_원주부하계산_Raw Data_Raw Data" xfId="4847" xr:uid="{00000000-0005-0000-0000-0000CE200000}"/>
    <cellStyle name="평_FinancialModel1108(2)_은행 - 원주기업도시Feasibility11_07_1_사업성분석기초자료(070129)_원주기업도시 data(정리2)_원주부하계산_Raw Data_Sales" xfId="6850" xr:uid="{00000000-0005-0000-0000-0000CF200000}"/>
    <cellStyle name="평_FinancialModel1108(2)_은행 - 원주기업도시Feasibility11_07_1_사업성분석기초자료(070129)_원주기업도시 data(정리2)_원주부하계산_Raw Data_Sensitivity" xfId="8853" xr:uid="{00000000-0005-0000-0000-0000D0200000}"/>
    <cellStyle name="평_FinancialModel1108(2)_은행 - 원주기업도시Feasibility11_07_1_사업성분석기초자료(070129)_원주기업도시 data(정리2)_원주부하계산_Sales" xfId="6849" xr:uid="{00000000-0005-0000-0000-0000D1200000}"/>
    <cellStyle name="평_FinancialModel1108(2)_은행 - 원주기업도시Feasibility11_07_1_사업성분석기초자료(070129)_원주기업도시 data(정리2)_원주부하계산_Sensitivity" xfId="8852" xr:uid="{00000000-0005-0000-0000-0000D2200000}"/>
    <cellStyle name="평_FinancialModel1108(2)_은행 - 원주기업도시Feasibility11_07_1_사업성분석기초자료(070129)_원주부하계산" xfId="2831" xr:uid="{00000000-0005-0000-0000-0000D3200000}"/>
    <cellStyle name="평_FinancialModel1108(2)_은행 - 원주기업도시Feasibility11_07_1_사업성분석기초자료(070129)_원주부하계산_CF" xfId="10857" xr:uid="{00000000-0005-0000-0000-0000D4200000}"/>
    <cellStyle name="평_FinancialModel1108(2)_은행 - 원주기업도시Feasibility11_07_1_사업성분석기초자료(070129)_원주부하계산_Raw Data" xfId="2832" xr:uid="{00000000-0005-0000-0000-0000D5200000}"/>
    <cellStyle name="평_FinancialModel1108(2)_은행 - 원주기업도시Feasibility11_07_1_사업성분석기초자료(070129)_원주부하계산_Raw Data_1" xfId="4848" xr:uid="{00000000-0005-0000-0000-0000D6200000}"/>
    <cellStyle name="평_FinancialModel1108(2)_은행 - 원주기업도시Feasibility11_07_1_사업성분석기초자료(070129)_원주부하계산_Raw Data_CF" xfId="10858" xr:uid="{00000000-0005-0000-0000-0000D7200000}"/>
    <cellStyle name="평_FinancialModel1108(2)_은행 - 원주기업도시Feasibility11_07_1_사업성분석기초자료(070129)_원주부하계산_Raw Data_Raw Data" xfId="4849" xr:uid="{00000000-0005-0000-0000-0000D8200000}"/>
    <cellStyle name="평_FinancialModel1108(2)_은행 - 원주기업도시Feasibility11_07_1_사업성분석기초자료(070129)_원주부하계산_Raw Data_Sales" xfId="6852" xr:uid="{00000000-0005-0000-0000-0000D9200000}"/>
    <cellStyle name="평_FinancialModel1108(2)_은행 - 원주기업도시Feasibility11_07_1_사업성분석기초자료(070129)_원주부하계산_Raw Data_Sensitivity" xfId="8855" xr:uid="{00000000-0005-0000-0000-0000DA200000}"/>
    <cellStyle name="평_FinancialModel1108(2)_은행 - 원주기업도시Feasibility11_07_1_사업성분석기초자료(070129)_원주부하계산_Sales" xfId="6851" xr:uid="{00000000-0005-0000-0000-0000DB200000}"/>
    <cellStyle name="평_FinancialModel1108(2)_은행 - 원주기업도시Feasibility11_07_1_사업성분석기초자료(070129)_원주부하계산_Sensitivity" xfId="8854" xr:uid="{00000000-0005-0000-0000-0000DC200000}"/>
    <cellStyle name="평_FinancialModel1108(2)_은행 - 원주기업도시Feasibility11_07_1_용지별분양가요청_01" xfId="2833" xr:uid="{00000000-0005-0000-0000-0000DD200000}"/>
    <cellStyle name="평_FinancialModel1108(2)_은행 - 원주기업도시Feasibility11_07_1_용지별분양가요청_01_CF" xfId="10859" xr:uid="{00000000-0005-0000-0000-0000DE200000}"/>
    <cellStyle name="평_FinancialModel1108(2)_은행 - 원주기업도시Feasibility11_07_1_용지별분양가요청_01_Raw Data" xfId="2834" xr:uid="{00000000-0005-0000-0000-0000DF200000}"/>
    <cellStyle name="평_FinancialModel1108(2)_은행 - 원주기업도시Feasibility11_07_1_용지별분양가요청_01_Raw Data_1" xfId="4850" xr:uid="{00000000-0005-0000-0000-0000E0200000}"/>
    <cellStyle name="평_FinancialModel1108(2)_은행 - 원주기업도시Feasibility11_07_1_용지별분양가요청_01_Raw Data_CF" xfId="10860" xr:uid="{00000000-0005-0000-0000-0000E1200000}"/>
    <cellStyle name="평_FinancialModel1108(2)_은행 - 원주기업도시Feasibility11_07_1_용지별분양가요청_01_Raw Data_Raw Data" xfId="4851" xr:uid="{00000000-0005-0000-0000-0000E2200000}"/>
    <cellStyle name="평_FinancialModel1108(2)_은행 - 원주기업도시Feasibility11_07_1_용지별분양가요청_01_Raw Data_Sales" xfId="6854" xr:uid="{00000000-0005-0000-0000-0000E3200000}"/>
    <cellStyle name="평_FinancialModel1108(2)_은행 - 원주기업도시Feasibility11_07_1_용지별분양가요청_01_Raw Data_Sensitivity" xfId="8857" xr:uid="{00000000-0005-0000-0000-0000E4200000}"/>
    <cellStyle name="평_FinancialModel1108(2)_은행 - 원주기업도시Feasibility11_07_1_용지별분양가요청_01_Sales" xfId="6853" xr:uid="{00000000-0005-0000-0000-0000E5200000}"/>
    <cellStyle name="평_FinancialModel1108(2)_은행 - 원주기업도시Feasibility11_07_1_용지별분양가요청_01_Sensitivity" xfId="8856" xr:uid="{00000000-0005-0000-0000-0000E6200000}"/>
    <cellStyle name="평_FinancialModel1108(2)_은행 - 원주기업도시Feasibility11_07_1_용지별분양가요청_01_원주기업도시 data(정리2)" xfId="2835" xr:uid="{00000000-0005-0000-0000-0000E7200000}"/>
    <cellStyle name="평_FinancialModel1108(2)_은행 - 원주기업도시Feasibility11_07_1_용지별분양가요청_01_원주기업도시 data(정리2)_CF" xfId="10861" xr:uid="{00000000-0005-0000-0000-0000E8200000}"/>
    <cellStyle name="평_FinancialModel1108(2)_은행 - 원주기업도시Feasibility11_07_1_용지별분양가요청_01_원주기업도시 data(정리2)_Raw Data" xfId="2836" xr:uid="{00000000-0005-0000-0000-0000E9200000}"/>
    <cellStyle name="평_FinancialModel1108(2)_은행 - 원주기업도시Feasibility11_07_1_용지별분양가요청_01_원주기업도시 data(정리2)_Raw Data_1" xfId="4852" xr:uid="{00000000-0005-0000-0000-0000EA200000}"/>
    <cellStyle name="평_FinancialModel1108(2)_은행 - 원주기업도시Feasibility11_07_1_용지별분양가요청_01_원주기업도시 data(정리2)_Raw Data_CF" xfId="10862" xr:uid="{00000000-0005-0000-0000-0000EB200000}"/>
    <cellStyle name="평_FinancialModel1108(2)_은행 - 원주기업도시Feasibility11_07_1_용지별분양가요청_01_원주기업도시 data(정리2)_Raw Data_Raw Data" xfId="4853" xr:uid="{00000000-0005-0000-0000-0000EC200000}"/>
    <cellStyle name="평_FinancialModel1108(2)_은행 - 원주기업도시Feasibility11_07_1_용지별분양가요청_01_원주기업도시 data(정리2)_Raw Data_Sales" xfId="6856" xr:uid="{00000000-0005-0000-0000-0000ED200000}"/>
    <cellStyle name="평_FinancialModel1108(2)_은행 - 원주기업도시Feasibility11_07_1_용지별분양가요청_01_원주기업도시 data(정리2)_Raw Data_Sensitivity" xfId="8859" xr:uid="{00000000-0005-0000-0000-0000EE200000}"/>
    <cellStyle name="평_FinancialModel1108(2)_은행 - 원주기업도시Feasibility11_07_1_용지별분양가요청_01_원주기업도시 data(정리2)_Sales" xfId="6855" xr:uid="{00000000-0005-0000-0000-0000EF200000}"/>
    <cellStyle name="평_FinancialModel1108(2)_은행 - 원주기업도시Feasibility11_07_1_용지별분양가요청_01_원주기업도시 data(정리2)_Sensitivity" xfId="8858" xr:uid="{00000000-0005-0000-0000-0000F0200000}"/>
    <cellStyle name="평_FinancialModel1108(2)_은행 - 원주기업도시Feasibility11_07_1_용지별분양가요청_01_원주기업도시 data(정리2)_원주부하계산" xfId="2837" xr:uid="{00000000-0005-0000-0000-0000F1200000}"/>
    <cellStyle name="평_FinancialModel1108(2)_은행 - 원주기업도시Feasibility11_07_1_용지별분양가요청_01_원주기업도시 data(정리2)_원주부하계산_CF" xfId="10863" xr:uid="{00000000-0005-0000-0000-0000F2200000}"/>
    <cellStyle name="평_FinancialModel1108(2)_은행 - 원주기업도시Feasibility11_07_1_용지별분양가요청_01_원주기업도시 data(정리2)_원주부하계산_Raw Data" xfId="2838" xr:uid="{00000000-0005-0000-0000-0000F3200000}"/>
    <cellStyle name="평_FinancialModel1108(2)_은행 - 원주기업도시Feasibility11_07_1_용지별분양가요청_01_원주기업도시 data(정리2)_원주부하계산_Raw Data_1" xfId="4854" xr:uid="{00000000-0005-0000-0000-0000F4200000}"/>
    <cellStyle name="평_FinancialModel1108(2)_은행 - 원주기업도시Feasibility11_07_1_용지별분양가요청_01_원주기업도시 data(정리2)_원주부하계산_Raw Data_CF" xfId="10864" xr:uid="{00000000-0005-0000-0000-0000F5200000}"/>
    <cellStyle name="평_FinancialModel1108(2)_은행 - 원주기업도시Feasibility11_07_1_용지별분양가요청_01_원주기업도시 data(정리2)_원주부하계산_Raw Data_Raw Data" xfId="4855" xr:uid="{00000000-0005-0000-0000-0000F6200000}"/>
    <cellStyle name="평_FinancialModel1108(2)_은행 - 원주기업도시Feasibility11_07_1_용지별분양가요청_01_원주기업도시 data(정리2)_원주부하계산_Raw Data_Sales" xfId="6858" xr:uid="{00000000-0005-0000-0000-0000F7200000}"/>
    <cellStyle name="평_FinancialModel1108(2)_은행 - 원주기업도시Feasibility11_07_1_용지별분양가요청_01_원주기업도시 data(정리2)_원주부하계산_Raw Data_Sensitivity" xfId="8861" xr:uid="{00000000-0005-0000-0000-0000F8200000}"/>
    <cellStyle name="평_FinancialModel1108(2)_은행 - 원주기업도시Feasibility11_07_1_용지별분양가요청_01_원주기업도시 data(정리2)_원주부하계산_Sales" xfId="6857" xr:uid="{00000000-0005-0000-0000-0000F9200000}"/>
    <cellStyle name="평_FinancialModel1108(2)_은행 - 원주기업도시Feasibility11_07_1_용지별분양가요청_01_원주기업도시 data(정리2)_원주부하계산_Sensitivity" xfId="8860" xr:uid="{00000000-0005-0000-0000-0000FA200000}"/>
    <cellStyle name="평_FinancialModel1108(2)_은행 - 원주기업도시Feasibility11_07_1_용지별분양가요청_01_원주부하계산" xfId="2839" xr:uid="{00000000-0005-0000-0000-0000FB200000}"/>
    <cellStyle name="평_FinancialModel1108(2)_은행 - 원주기업도시Feasibility11_07_1_용지별분양가요청_01_원주부하계산_CF" xfId="10865" xr:uid="{00000000-0005-0000-0000-0000FC200000}"/>
    <cellStyle name="평_FinancialModel1108(2)_은행 - 원주기업도시Feasibility11_07_1_용지별분양가요청_01_원주부하계산_Raw Data" xfId="2840" xr:uid="{00000000-0005-0000-0000-0000FD200000}"/>
    <cellStyle name="평_FinancialModel1108(2)_은행 - 원주기업도시Feasibility11_07_1_용지별분양가요청_01_원주부하계산_Raw Data_1" xfId="4856" xr:uid="{00000000-0005-0000-0000-0000FE200000}"/>
    <cellStyle name="평_FinancialModel1108(2)_은행 - 원주기업도시Feasibility11_07_1_용지별분양가요청_01_원주부하계산_Raw Data_CF" xfId="10866" xr:uid="{00000000-0005-0000-0000-0000FF200000}"/>
    <cellStyle name="평_FinancialModel1108(2)_은행 - 원주기업도시Feasibility11_07_1_용지별분양가요청_01_원주부하계산_Raw Data_Raw Data" xfId="4857" xr:uid="{00000000-0005-0000-0000-000000210000}"/>
    <cellStyle name="평_FinancialModel1108(2)_은행 - 원주기업도시Feasibility11_07_1_용지별분양가요청_01_원주부하계산_Raw Data_Sales" xfId="6860" xr:uid="{00000000-0005-0000-0000-000001210000}"/>
    <cellStyle name="평_FinancialModel1108(2)_은행 - 원주기업도시Feasibility11_07_1_용지별분양가요청_01_원주부하계산_Raw Data_Sensitivity" xfId="8863" xr:uid="{00000000-0005-0000-0000-000002210000}"/>
    <cellStyle name="평_FinancialModel1108(2)_은행 - 원주기업도시Feasibility11_07_1_용지별분양가요청_01_원주부하계산_Sales" xfId="6859" xr:uid="{00000000-0005-0000-0000-000003210000}"/>
    <cellStyle name="평_FinancialModel1108(2)_은행 - 원주기업도시Feasibility11_07_1_용지별분양가요청_01_원주부하계산_Sensitivity" xfId="8862" xr:uid="{00000000-0005-0000-0000-000004210000}"/>
    <cellStyle name="평_FinancialModel1108(2)_은행 - 원주기업도시Feasibility11_07_1_원주기업도시 data(정리2)" xfId="2841" xr:uid="{00000000-0005-0000-0000-000005210000}"/>
    <cellStyle name="평_FinancialModel1108(2)_은행 - 원주기업도시Feasibility11_07_1_원주기업도시 data(정리2)_CF" xfId="10867" xr:uid="{00000000-0005-0000-0000-000006210000}"/>
    <cellStyle name="평_FinancialModel1108(2)_은행 - 원주기업도시Feasibility11_07_1_원주기업도시 data(정리2)_Raw Data" xfId="2842" xr:uid="{00000000-0005-0000-0000-000007210000}"/>
    <cellStyle name="평_FinancialModel1108(2)_은행 - 원주기업도시Feasibility11_07_1_원주기업도시 data(정리2)_Raw Data_1" xfId="4858" xr:uid="{00000000-0005-0000-0000-000008210000}"/>
    <cellStyle name="평_FinancialModel1108(2)_은행 - 원주기업도시Feasibility11_07_1_원주기업도시 data(정리2)_Raw Data_CF" xfId="10868" xr:uid="{00000000-0005-0000-0000-000009210000}"/>
    <cellStyle name="평_FinancialModel1108(2)_은행 - 원주기업도시Feasibility11_07_1_원주기업도시 data(정리2)_Raw Data_Raw Data" xfId="4859" xr:uid="{00000000-0005-0000-0000-00000A210000}"/>
    <cellStyle name="평_FinancialModel1108(2)_은행 - 원주기업도시Feasibility11_07_1_원주기업도시 data(정리2)_Raw Data_Sales" xfId="6862" xr:uid="{00000000-0005-0000-0000-00000B210000}"/>
    <cellStyle name="평_FinancialModel1108(2)_은행 - 원주기업도시Feasibility11_07_1_원주기업도시 data(정리2)_Raw Data_Sensitivity" xfId="8865" xr:uid="{00000000-0005-0000-0000-00000C210000}"/>
    <cellStyle name="평_FinancialModel1108(2)_은행 - 원주기업도시Feasibility11_07_1_원주기업도시 data(정리2)_Sales" xfId="6861" xr:uid="{00000000-0005-0000-0000-00000D210000}"/>
    <cellStyle name="평_FinancialModel1108(2)_은행 - 원주기업도시Feasibility11_07_1_원주기업도시 data(정리2)_Sensitivity" xfId="8864" xr:uid="{00000000-0005-0000-0000-00000E210000}"/>
    <cellStyle name="평_FinancialModel1108(2)_은행 - 원주기업도시Feasibility11_07_1_원주기업도시 data(정리2)_원주부하계산" xfId="2843" xr:uid="{00000000-0005-0000-0000-00000F210000}"/>
    <cellStyle name="평_FinancialModel1108(2)_은행 - 원주기업도시Feasibility11_07_1_원주기업도시 data(정리2)_원주부하계산_CF" xfId="10869" xr:uid="{00000000-0005-0000-0000-000010210000}"/>
    <cellStyle name="평_FinancialModel1108(2)_은행 - 원주기업도시Feasibility11_07_1_원주기업도시 data(정리2)_원주부하계산_Raw Data" xfId="2844" xr:uid="{00000000-0005-0000-0000-000011210000}"/>
    <cellStyle name="평_FinancialModel1108(2)_은행 - 원주기업도시Feasibility11_07_1_원주기업도시 data(정리2)_원주부하계산_Raw Data_1" xfId="4860" xr:uid="{00000000-0005-0000-0000-000012210000}"/>
    <cellStyle name="평_FinancialModel1108(2)_은행 - 원주기업도시Feasibility11_07_1_원주기업도시 data(정리2)_원주부하계산_Raw Data_CF" xfId="10870" xr:uid="{00000000-0005-0000-0000-000013210000}"/>
    <cellStyle name="평_FinancialModel1108(2)_은행 - 원주기업도시Feasibility11_07_1_원주기업도시 data(정리2)_원주부하계산_Raw Data_Raw Data" xfId="4861" xr:uid="{00000000-0005-0000-0000-000014210000}"/>
    <cellStyle name="평_FinancialModel1108(2)_은행 - 원주기업도시Feasibility11_07_1_원주기업도시 data(정리2)_원주부하계산_Raw Data_Sales" xfId="6864" xr:uid="{00000000-0005-0000-0000-000015210000}"/>
    <cellStyle name="평_FinancialModel1108(2)_은행 - 원주기업도시Feasibility11_07_1_원주기업도시 data(정리2)_원주부하계산_Raw Data_Sensitivity" xfId="8867" xr:uid="{00000000-0005-0000-0000-000016210000}"/>
    <cellStyle name="평_FinancialModel1108(2)_은행 - 원주기업도시Feasibility11_07_1_원주기업도시 data(정리2)_원주부하계산_Sales" xfId="6863" xr:uid="{00000000-0005-0000-0000-000017210000}"/>
    <cellStyle name="평_FinancialModel1108(2)_은행 - 원주기업도시Feasibility11_07_1_원주기업도시 data(정리2)_원주부하계산_Sensitivity" xfId="8866" xr:uid="{00000000-0005-0000-0000-000018210000}"/>
    <cellStyle name="평_FinancialModel1108(2)_은행 - 원주기업도시Feasibility11_07_1_원주부하계산" xfId="2845" xr:uid="{00000000-0005-0000-0000-000019210000}"/>
    <cellStyle name="평_FinancialModel1108(2)_은행 - 원주기업도시Feasibility11_07_1_원주부하계산_CF" xfId="10871" xr:uid="{00000000-0005-0000-0000-00001A210000}"/>
    <cellStyle name="평_FinancialModel1108(2)_은행 - 원주기업도시Feasibility11_07_1_원주부하계산_Raw Data" xfId="2846" xr:uid="{00000000-0005-0000-0000-00001B210000}"/>
    <cellStyle name="평_FinancialModel1108(2)_은행 - 원주기업도시Feasibility11_07_1_원주부하계산_Raw Data_1" xfId="4862" xr:uid="{00000000-0005-0000-0000-00001C210000}"/>
    <cellStyle name="평_FinancialModel1108(2)_은행 - 원주기업도시Feasibility11_07_1_원주부하계산_Raw Data_CF" xfId="10872" xr:uid="{00000000-0005-0000-0000-00001D210000}"/>
    <cellStyle name="평_FinancialModel1108(2)_은행 - 원주기업도시Feasibility11_07_1_원주부하계산_Raw Data_Raw Data" xfId="4863" xr:uid="{00000000-0005-0000-0000-00001E210000}"/>
    <cellStyle name="평_FinancialModel1108(2)_은행 - 원주기업도시Feasibility11_07_1_원주부하계산_Raw Data_Sales" xfId="6866" xr:uid="{00000000-0005-0000-0000-00001F210000}"/>
    <cellStyle name="평_FinancialModel1108(2)_은행 - 원주기업도시Feasibility11_07_1_원주부하계산_Raw Data_Sensitivity" xfId="8869" xr:uid="{00000000-0005-0000-0000-000020210000}"/>
    <cellStyle name="평_FinancialModel1108(2)_은행 - 원주기업도시Feasibility11_07_1_원주부하계산_Sales" xfId="6865" xr:uid="{00000000-0005-0000-0000-000021210000}"/>
    <cellStyle name="평_FinancialModel1108(2)_은행 - 원주기업도시Feasibility11_07_1_원주부하계산_Sensitivity" xfId="8868" xr:uid="{00000000-0005-0000-0000-000022210000}"/>
    <cellStyle name="평_FinancialModel1108(2)_은행 - 원주기업도시Feasibility11_07_1_은행 - 원주기업도시Feasibility11_07_3" xfId="2847" xr:uid="{00000000-0005-0000-0000-000023210000}"/>
    <cellStyle name="평_FinancialModel1108(2)_은행 - 원주기업도시Feasibility11_07_1_은행 - 원주기업도시Feasibility11_07_3_CF" xfId="10873" xr:uid="{00000000-0005-0000-0000-000024210000}"/>
    <cellStyle name="평_FinancialModel1108(2)_은행 - 원주기업도시Feasibility11_07_1_은행 - 원주기업도시Feasibility11_07_3_Raw Data" xfId="2848" xr:uid="{00000000-0005-0000-0000-000025210000}"/>
    <cellStyle name="평_FinancialModel1108(2)_은행 - 원주기업도시Feasibility11_07_1_은행 - 원주기업도시Feasibility11_07_3_Raw Data_1" xfId="4864" xr:uid="{00000000-0005-0000-0000-000026210000}"/>
    <cellStyle name="평_FinancialModel1108(2)_은행 - 원주기업도시Feasibility11_07_1_은행 - 원주기업도시Feasibility11_07_3_Raw Data_CF" xfId="10874" xr:uid="{00000000-0005-0000-0000-000027210000}"/>
    <cellStyle name="평_FinancialModel1108(2)_은행 - 원주기업도시Feasibility11_07_1_은행 - 원주기업도시Feasibility11_07_3_Raw Data_Raw Data" xfId="4865" xr:uid="{00000000-0005-0000-0000-000028210000}"/>
    <cellStyle name="평_FinancialModel1108(2)_은행 - 원주기업도시Feasibility11_07_1_은행 - 원주기업도시Feasibility11_07_3_Raw Data_Sales" xfId="6868" xr:uid="{00000000-0005-0000-0000-000029210000}"/>
    <cellStyle name="평_FinancialModel1108(2)_은행 - 원주기업도시Feasibility11_07_1_은행 - 원주기업도시Feasibility11_07_3_Raw Data_Sensitivity" xfId="8871" xr:uid="{00000000-0005-0000-0000-00002A210000}"/>
    <cellStyle name="평_FinancialModel1108(2)_은행 - 원주기업도시Feasibility11_07_1_은행 - 원주기업도시Feasibility11_07_3_Sales" xfId="6867" xr:uid="{00000000-0005-0000-0000-00002B210000}"/>
    <cellStyle name="평_FinancialModel1108(2)_은행 - 원주기업도시Feasibility11_07_1_은행 - 원주기업도시Feasibility11_07_3_Sensitivity" xfId="8870" xr:uid="{00000000-0005-0000-0000-00002C210000}"/>
    <cellStyle name="평_FinancialModel1108(2)_은행 - 원주기업도시Feasibility11_07_1_은행 - 원주기업도시Feasibility11_07_3_원주기업도시 data(정리2)" xfId="2849" xr:uid="{00000000-0005-0000-0000-00002D210000}"/>
    <cellStyle name="평_FinancialModel1108(2)_은행 - 원주기업도시Feasibility11_07_1_은행 - 원주기업도시Feasibility11_07_3_원주기업도시 data(정리2)_CF" xfId="10875" xr:uid="{00000000-0005-0000-0000-00002E210000}"/>
    <cellStyle name="평_FinancialModel1108(2)_은행 - 원주기업도시Feasibility11_07_1_은행 - 원주기업도시Feasibility11_07_3_원주기업도시 data(정리2)_Raw Data" xfId="2850" xr:uid="{00000000-0005-0000-0000-00002F210000}"/>
    <cellStyle name="평_FinancialModel1108(2)_은행 - 원주기업도시Feasibility11_07_1_은행 - 원주기업도시Feasibility11_07_3_원주기업도시 data(정리2)_Raw Data_1" xfId="4866" xr:uid="{00000000-0005-0000-0000-000030210000}"/>
    <cellStyle name="평_FinancialModel1108(2)_은행 - 원주기업도시Feasibility11_07_1_은행 - 원주기업도시Feasibility11_07_3_원주기업도시 data(정리2)_Raw Data_CF" xfId="10876" xr:uid="{00000000-0005-0000-0000-000031210000}"/>
    <cellStyle name="평_FinancialModel1108(2)_은행 - 원주기업도시Feasibility11_07_1_은행 - 원주기업도시Feasibility11_07_3_원주기업도시 data(정리2)_Raw Data_Raw Data" xfId="4867" xr:uid="{00000000-0005-0000-0000-000032210000}"/>
    <cellStyle name="평_FinancialModel1108(2)_은행 - 원주기업도시Feasibility11_07_1_은행 - 원주기업도시Feasibility11_07_3_원주기업도시 data(정리2)_Raw Data_Sales" xfId="6870" xr:uid="{00000000-0005-0000-0000-000033210000}"/>
    <cellStyle name="평_FinancialModel1108(2)_은행 - 원주기업도시Feasibility11_07_1_은행 - 원주기업도시Feasibility11_07_3_원주기업도시 data(정리2)_Raw Data_Sensitivity" xfId="8873" xr:uid="{00000000-0005-0000-0000-000034210000}"/>
    <cellStyle name="평_FinancialModel1108(2)_은행 - 원주기업도시Feasibility11_07_1_은행 - 원주기업도시Feasibility11_07_3_원주기업도시 data(정리2)_Sales" xfId="6869" xr:uid="{00000000-0005-0000-0000-000035210000}"/>
    <cellStyle name="평_FinancialModel1108(2)_은행 - 원주기업도시Feasibility11_07_1_은행 - 원주기업도시Feasibility11_07_3_원주기업도시 data(정리2)_Sensitivity" xfId="8872" xr:uid="{00000000-0005-0000-0000-000036210000}"/>
    <cellStyle name="평_FinancialModel1108(2)_은행 - 원주기업도시Feasibility11_07_1_은행 - 원주기업도시Feasibility11_07_3_원주기업도시 data(정리2)_원주부하계산" xfId="2851" xr:uid="{00000000-0005-0000-0000-000037210000}"/>
    <cellStyle name="평_FinancialModel1108(2)_은행 - 원주기업도시Feasibility11_07_1_은행 - 원주기업도시Feasibility11_07_3_원주기업도시 data(정리2)_원주부하계산_CF" xfId="10877" xr:uid="{00000000-0005-0000-0000-000038210000}"/>
    <cellStyle name="평_FinancialModel1108(2)_은행 - 원주기업도시Feasibility11_07_1_은행 - 원주기업도시Feasibility11_07_3_원주기업도시 data(정리2)_원주부하계산_Raw Data" xfId="2852" xr:uid="{00000000-0005-0000-0000-000039210000}"/>
    <cellStyle name="평_FinancialModel1108(2)_은행 - 원주기업도시Feasibility11_07_1_은행 - 원주기업도시Feasibility11_07_3_원주기업도시 data(정리2)_원주부하계산_Raw Data_1" xfId="4868" xr:uid="{00000000-0005-0000-0000-00003A210000}"/>
    <cellStyle name="평_FinancialModel1108(2)_은행 - 원주기업도시Feasibility11_07_1_은행 - 원주기업도시Feasibility11_07_3_원주기업도시 data(정리2)_원주부하계산_Raw Data_CF" xfId="10878" xr:uid="{00000000-0005-0000-0000-00003B210000}"/>
    <cellStyle name="평_FinancialModel1108(2)_은행 - 원주기업도시Feasibility11_07_1_은행 - 원주기업도시Feasibility11_07_3_원주기업도시 data(정리2)_원주부하계산_Raw Data_Raw Data" xfId="4869" xr:uid="{00000000-0005-0000-0000-00003C210000}"/>
    <cellStyle name="평_FinancialModel1108(2)_은행 - 원주기업도시Feasibility11_07_1_은행 - 원주기업도시Feasibility11_07_3_원주기업도시 data(정리2)_원주부하계산_Raw Data_Sales" xfId="6872" xr:uid="{00000000-0005-0000-0000-00003D210000}"/>
    <cellStyle name="평_FinancialModel1108(2)_은행 - 원주기업도시Feasibility11_07_1_은행 - 원주기업도시Feasibility11_07_3_원주기업도시 data(정리2)_원주부하계산_Raw Data_Sensitivity" xfId="8875" xr:uid="{00000000-0005-0000-0000-00003E210000}"/>
    <cellStyle name="평_FinancialModel1108(2)_은행 - 원주기업도시Feasibility11_07_1_은행 - 원주기업도시Feasibility11_07_3_원주기업도시 data(정리2)_원주부하계산_Sales" xfId="6871" xr:uid="{00000000-0005-0000-0000-00003F210000}"/>
    <cellStyle name="평_FinancialModel1108(2)_은행 - 원주기업도시Feasibility11_07_1_은행 - 원주기업도시Feasibility11_07_3_원주기업도시 data(정리2)_원주부하계산_Sensitivity" xfId="8874" xr:uid="{00000000-0005-0000-0000-000040210000}"/>
    <cellStyle name="평_FinancialModel1108(2)_은행 - 원주기업도시Feasibility11_07_1_은행 - 원주기업도시Feasibility11_07_3_원주부하계산" xfId="2853" xr:uid="{00000000-0005-0000-0000-000041210000}"/>
    <cellStyle name="평_FinancialModel1108(2)_은행 - 원주기업도시Feasibility11_07_1_은행 - 원주기업도시Feasibility11_07_3_원주부하계산_CF" xfId="10879" xr:uid="{00000000-0005-0000-0000-000042210000}"/>
    <cellStyle name="평_FinancialModel1108(2)_은행 - 원주기업도시Feasibility11_07_1_은행 - 원주기업도시Feasibility11_07_3_원주부하계산_Raw Data" xfId="2854" xr:uid="{00000000-0005-0000-0000-000043210000}"/>
    <cellStyle name="평_FinancialModel1108(2)_은행 - 원주기업도시Feasibility11_07_1_은행 - 원주기업도시Feasibility11_07_3_원주부하계산_Raw Data_1" xfId="4870" xr:uid="{00000000-0005-0000-0000-000044210000}"/>
    <cellStyle name="평_FinancialModel1108(2)_은행 - 원주기업도시Feasibility11_07_1_은행 - 원주기업도시Feasibility11_07_3_원주부하계산_Raw Data_CF" xfId="10880" xr:uid="{00000000-0005-0000-0000-000045210000}"/>
    <cellStyle name="평_FinancialModel1108(2)_은행 - 원주기업도시Feasibility11_07_1_은행 - 원주기업도시Feasibility11_07_3_원주부하계산_Raw Data_Raw Data" xfId="4871" xr:uid="{00000000-0005-0000-0000-000046210000}"/>
    <cellStyle name="평_FinancialModel1108(2)_은행 - 원주기업도시Feasibility11_07_1_은행 - 원주기업도시Feasibility11_07_3_원주부하계산_Raw Data_Sales" xfId="6874" xr:uid="{00000000-0005-0000-0000-000047210000}"/>
    <cellStyle name="평_FinancialModel1108(2)_은행 - 원주기업도시Feasibility11_07_1_은행 - 원주기업도시Feasibility11_07_3_원주부하계산_Raw Data_Sensitivity" xfId="8877" xr:uid="{00000000-0005-0000-0000-000048210000}"/>
    <cellStyle name="평_FinancialModel1108(2)_은행 - 원주기업도시Feasibility11_07_1_은행 - 원주기업도시Feasibility11_07_3_원주부하계산_Sales" xfId="6873" xr:uid="{00000000-0005-0000-0000-000049210000}"/>
    <cellStyle name="평_FinancialModel1108(2)_은행 - 원주기업도시Feasibility11_07_1_은행 - 원주기업도시Feasibility11_07_3_원주부하계산_Sensitivity" xfId="8876" xr:uid="{00000000-0005-0000-0000-00004A210000}"/>
    <cellStyle name="평_FM(7-12)" xfId="2855" xr:uid="{00000000-0005-0000-0000-00004B210000}"/>
    <cellStyle name="평_FM(7-12)_CF" xfId="10881" xr:uid="{00000000-0005-0000-0000-00004C210000}"/>
    <cellStyle name="평_FM(7-12)_Raw Data" xfId="4872" xr:uid="{00000000-0005-0000-0000-00004D210000}"/>
    <cellStyle name="평_FM(7-12)_Sales" xfId="6875" xr:uid="{00000000-0005-0000-0000-00004E210000}"/>
    <cellStyle name="평_FM(7-12)_Sensitivity" xfId="8878" xr:uid="{00000000-0005-0000-0000-00004F210000}"/>
    <cellStyle name="평_FM(7-12)_VFM_102405_12" xfId="2856" xr:uid="{00000000-0005-0000-0000-000050210000}"/>
    <cellStyle name="평_FM(7-12)_VFM_102405_12_CF" xfId="10882" xr:uid="{00000000-0005-0000-0000-000051210000}"/>
    <cellStyle name="평_FM(7-12)_VFM_102405_12_Raw Data" xfId="4873" xr:uid="{00000000-0005-0000-0000-000052210000}"/>
    <cellStyle name="평_FM(7-12)_VFM_102405_12_Sales" xfId="6876" xr:uid="{00000000-0005-0000-0000-000053210000}"/>
    <cellStyle name="평_FM(7-12)_VFM_102405_12_Sensitivity" xfId="8879" xr:uid="{00000000-0005-0000-0000-000054210000}"/>
    <cellStyle name="평_FM0812(보성final)" xfId="2857" xr:uid="{00000000-0005-0000-0000-000055210000}"/>
    <cellStyle name="평_FM0812(보성final)_CF" xfId="10883" xr:uid="{00000000-0005-0000-0000-000056210000}"/>
    <cellStyle name="평_FM0812(보성final)_Raw Data" xfId="2858" xr:uid="{00000000-0005-0000-0000-000057210000}"/>
    <cellStyle name="평_FM0812(보성final)_Raw Data_1" xfId="4874" xr:uid="{00000000-0005-0000-0000-000058210000}"/>
    <cellStyle name="평_FM0812(보성final)_Raw Data_CF" xfId="10884" xr:uid="{00000000-0005-0000-0000-000059210000}"/>
    <cellStyle name="평_FM0812(보성final)_Raw Data_Raw Data" xfId="4875" xr:uid="{00000000-0005-0000-0000-00005A210000}"/>
    <cellStyle name="평_FM0812(보성final)_Raw Data_Sales" xfId="6878" xr:uid="{00000000-0005-0000-0000-00005B210000}"/>
    <cellStyle name="평_FM0812(보성final)_Raw Data_Sensitivity" xfId="8881" xr:uid="{00000000-0005-0000-0000-00005C210000}"/>
    <cellStyle name="평_FM0812(보성final)_Sales" xfId="6877" xr:uid="{00000000-0005-0000-0000-00005D210000}"/>
    <cellStyle name="평_FM0812(보성final)_Sensitivity" xfId="8880" xr:uid="{00000000-0005-0000-0000-00005E210000}"/>
    <cellStyle name="평_FM0812(보성final)_원주기업도시 data(정리2)" xfId="2859" xr:uid="{00000000-0005-0000-0000-00005F210000}"/>
    <cellStyle name="평_FM0812(보성final)_원주기업도시 data(정리2)_CF" xfId="10885" xr:uid="{00000000-0005-0000-0000-000060210000}"/>
    <cellStyle name="평_FM0812(보성final)_원주기업도시 data(정리2)_Raw Data" xfId="2860" xr:uid="{00000000-0005-0000-0000-000061210000}"/>
    <cellStyle name="평_FM0812(보성final)_원주기업도시 data(정리2)_Raw Data_1" xfId="4876" xr:uid="{00000000-0005-0000-0000-000062210000}"/>
    <cellStyle name="평_FM0812(보성final)_원주기업도시 data(정리2)_Raw Data_CF" xfId="10886" xr:uid="{00000000-0005-0000-0000-000063210000}"/>
    <cellStyle name="평_FM0812(보성final)_원주기업도시 data(정리2)_Raw Data_Raw Data" xfId="4877" xr:uid="{00000000-0005-0000-0000-000064210000}"/>
    <cellStyle name="평_FM0812(보성final)_원주기업도시 data(정리2)_Raw Data_Sales" xfId="6880" xr:uid="{00000000-0005-0000-0000-000065210000}"/>
    <cellStyle name="평_FM0812(보성final)_원주기업도시 data(정리2)_Raw Data_Sensitivity" xfId="8883" xr:uid="{00000000-0005-0000-0000-000066210000}"/>
    <cellStyle name="평_FM0812(보성final)_원주기업도시 data(정리2)_Sales" xfId="6879" xr:uid="{00000000-0005-0000-0000-000067210000}"/>
    <cellStyle name="평_FM0812(보성final)_원주기업도시 data(정리2)_Sensitivity" xfId="8882" xr:uid="{00000000-0005-0000-0000-000068210000}"/>
    <cellStyle name="평_FM0812(보성final)_원주기업도시 data(정리2)_원주부하계산" xfId="2861" xr:uid="{00000000-0005-0000-0000-000069210000}"/>
    <cellStyle name="평_FM0812(보성final)_원주기업도시 data(정리2)_원주부하계산_CF" xfId="10887" xr:uid="{00000000-0005-0000-0000-00006A210000}"/>
    <cellStyle name="평_FM0812(보성final)_원주기업도시 data(정리2)_원주부하계산_Raw Data" xfId="2862" xr:uid="{00000000-0005-0000-0000-00006B210000}"/>
    <cellStyle name="평_FM0812(보성final)_원주기업도시 data(정리2)_원주부하계산_Raw Data_1" xfId="4878" xr:uid="{00000000-0005-0000-0000-00006C210000}"/>
    <cellStyle name="평_FM0812(보성final)_원주기업도시 data(정리2)_원주부하계산_Raw Data_CF" xfId="10888" xr:uid="{00000000-0005-0000-0000-00006D210000}"/>
    <cellStyle name="평_FM0812(보성final)_원주기업도시 data(정리2)_원주부하계산_Raw Data_Raw Data" xfId="4879" xr:uid="{00000000-0005-0000-0000-00006E210000}"/>
    <cellStyle name="평_FM0812(보성final)_원주기업도시 data(정리2)_원주부하계산_Raw Data_Sales" xfId="6882" xr:uid="{00000000-0005-0000-0000-00006F210000}"/>
    <cellStyle name="평_FM0812(보성final)_원주기업도시 data(정리2)_원주부하계산_Raw Data_Sensitivity" xfId="8885" xr:uid="{00000000-0005-0000-0000-000070210000}"/>
    <cellStyle name="평_FM0812(보성final)_원주기업도시 data(정리2)_원주부하계산_Sales" xfId="6881" xr:uid="{00000000-0005-0000-0000-000071210000}"/>
    <cellStyle name="평_FM0812(보성final)_원주기업도시 data(정리2)_원주부하계산_Sensitivity" xfId="8884" xr:uid="{00000000-0005-0000-0000-000072210000}"/>
    <cellStyle name="평_FM0812(보성final)_원주부하계산" xfId="2863" xr:uid="{00000000-0005-0000-0000-000073210000}"/>
    <cellStyle name="평_FM0812(보성final)_원주부하계산_CF" xfId="10889" xr:uid="{00000000-0005-0000-0000-000074210000}"/>
    <cellStyle name="평_FM0812(보성final)_원주부하계산_Raw Data" xfId="2864" xr:uid="{00000000-0005-0000-0000-000075210000}"/>
    <cellStyle name="평_FM0812(보성final)_원주부하계산_Raw Data_1" xfId="4880" xr:uid="{00000000-0005-0000-0000-000076210000}"/>
    <cellStyle name="평_FM0812(보성final)_원주부하계산_Raw Data_CF" xfId="10890" xr:uid="{00000000-0005-0000-0000-000077210000}"/>
    <cellStyle name="평_FM0812(보성final)_원주부하계산_Raw Data_Raw Data" xfId="4881" xr:uid="{00000000-0005-0000-0000-000078210000}"/>
    <cellStyle name="평_FM0812(보성final)_원주부하계산_Raw Data_Sales" xfId="6884" xr:uid="{00000000-0005-0000-0000-000079210000}"/>
    <cellStyle name="평_FM0812(보성final)_원주부하계산_Raw Data_Sensitivity" xfId="8887" xr:uid="{00000000-0005-0000-0000-00007A210000}"/>
    <cellStyle name="평_FM0812(보성final)_원주부하계산_Sales" xfId="6883" xr:uid="{00000000-0005-0000-0000-00007B210000}"/>
    <cellStyle name="평_FM0812(보성final)_원주부하계산_Sensitivity" xfId="8886" xr:uid="{00000000-0005-0000-0000-00007C210000}"/>
    <cellStyle name="평_FS_GC STP PJT_120805(2)_v4" xfId="2865" xr:uid="{00000000-0005-0000-0000-00007D210000}"/>
    <cellStyle name="평_FS_GC STP PJT_120805(2)_v4_CF" xfId="10891" xr:uid="{00000000-0005-0000-0000-00007E210000}"/>
    <cellStyle name="평_FS_GC STP PJT_120805(2)_v4_Raw Data" xfId="4882" xr:uid="{00000000-0005-0000-0000-00007F210000}"/>
    <cellStyle name="평_FS_GC STP PJT_120805(2)_v4_Sales" xfId="6885" xr:uid="{00000000-0005-0000-0000-000080210000}"/>
    <cellStyle name="평_FS_GC STP PJT_120805(2)_v4_Sensitivity" xfId="8888" xr:uid="{00000000-0005-0000-0000-000081210000}"/>
    <cellStyle name="평_FS_GC STP PJT_120805_v5" xfId="2866" xr:uid="{00000000-0005-0000-0000-000082210000}"/>
    <cellStyle name="평_FS_GC STP PJT_120805_v5_CF" xfId="10892" xr:uid="{00000000-0005-0000-0000-000083210000}"/>
    <cellStyle name="평_FS_GC STP PJT_120805_v5_Raw Data" xfId="4883" xr:uid="{00000000-0005-0000-0000-000084210000}"/>
    <cellStyle name="평_FS_GC STP PJT_120805_v5_Sales" xfId="6886" xr:uid="{00000000-0005-0000-0000-000085210000}"/>
    <cellStyle name="평_FS_GC STP PJT_120805_v5_Sensitivity" xfId="8889" xr:uid="{00000000-0005-0000-0000-000086210000}"/>
    <cellStyle name="평_FS_GC STP PJT_121705_v5" xfId="2867" xr:uid="{00000000-0005-0000-0000-000087210000}"/>
    <cellStyle name="평_FS_GC STP PJT_121705_v5_CF" xfId="10893" xr:uid="{00000000-0005-0000-0000-000088210000}"/>
    <cellStyle name="평_FS_GC STP PJT_121705_v5_Raw Data" xfId="4884" xr:uid="{00000000-0005-0000-0000-000089210000}"/>
    <cellStyle name="평_FS_GC STP PJT_121705_v5_Sales" xfId="6887" xr:uid="{00000000-0005-0000-0000-00008A210000}"/>
    <cellStyle name="평_FS_GC STP PJT_121705_v5_Sensitivity" xfId="8890" xr:uid="{00000000-0005-0000-0000-00008B210000}"/>
    <cellStyle name="평_FS_GC STP PJT_122605(최종모델 작업)_v12" xfId="2868" xr:uid="{00000000-0005-0000-0000-00008C210000}"/>
    <cellStyle name="평_FS_GC STP PJT_122605(최종모델 작업)_v12_CF" xfId="10894" xr:uid="{00000000-0005-0000-0000-00008D210000}"/>
    <cellStyle name="평_FS_GC STP PJT_122605(최종모델 작업)_v12_Raw Data" xfId="4885" xr:uid="{00000000-0005-0000-0000-00008E210000}"/>
    <cellStyle name="평_FS_GC STP PJT_122605(최종모델 작업)_v12_Sales" xfId="6888" xr:uid="{00000000-0005-0000-0000-00008F210000}"/>
    <cellStyle name="평_FS_GC STP PJT_122605(최종모델 작업)_v12_Sensitivity" xfId="8891" xr:uid="{00000000-0005-0000-0000-000090210000}"/>
    <cellStyle name="평_FS_KJ STP PJT_070406_v2" xfId="828" xr:uid="{00000000-0005-0000-0000-000091210000}"/>
    <cellStyle name="평_FS_KJ STP PJT_070406_v2 2" xfId="2869" xr:uid="{00000000-0005-0000-0000-000092210000}"/>
    <cellStyle name="평_FS_KJ STP PJT_070406_v2_CF" xfId="10895" xr:uid="{00000000-0005-0000-0000-000093210000}"/>
    <cellStyle name="평_FS_KJ STP PJT_070406_v2_FS_KJ STP PJT_071006" xfId="829" xr:uid="{00000000-0005-0000-0000-000094210000}"/>
    <cellStyle name="평_FS_KJ STP PJT_070406_v2_FS_KJ STP PJT_071006 2" xfId="2870" xr:uid="{00000000-0005-0000-0000-000095210000}"/>
    <cellStyle name="평_FS_KJ STP PJT_070406_v2_FS_KJ STP PJT_071006_CF" xfId="10896" xr:uid="{00000000-0005-0000-0000-000096210000}"/>
    <cellStyle name="평_FS_KJ STP PJT_070406_v2_FS_KJ STP PJT_071006_FS_KJ STP PJT_071406_v2" xfId="830" xr:uid="{00000000-0005-0000-0000-000097210000}"/>
    <cellStyle name="평_FS_KJ STP PJT_070406_v2_FS_KJ STP PJT_071006_FS_KJ STP PJT_071406_v2 2" xfId="2871" xr:uid="{00000000-0005-0000-0000-000098210000}"/>
    <cellStyle name="평_FS_KJ STP PJT_070406_v2_FS_KJ STP PJT_071006_FS_KJ STP PJT_071406_v2_CF" xfId="10897" xr:uid="{00000000-0005-0000-0000-000099210000}"/>
    <cellStyle name="평_FS_KJ STP PJT_070406_v2_FS_KJ STP PJT_071006_FS_KJ STP PJT_071406_v2_FS_KW STP PJT_민감도" xfId="831" xr:uid="{00000000-0005-0000-0000-00009A210000}"/>
    <cellStyle name="평_FS_KJ STP PJT_070406_v2_FS_KJ STP PJT_071006_FS_KJ STP PJT_071406_v2_FS_KW STP PJT_민감도 2" xfId="12838" xr:uid="{00000000-0005-0000-0000-00009B210000}"/>
    <cellStyle name="평_FS_KJ STP PJT_070406_v2_FS_KJ STP PJT_071006_FS_KJ STP PJT_071406_v2_FS_KW STP PJT_민감도 3" xfId="12034" xr:uid="{00000000-0005-0000-0000-00009C210000}"/>
    <cellStyle name="평_FS_KJ STP PJT_070406_v2_FS_KJ STP PJT_071006_FS_KJ STP PJT_071406_v2_FS_KW STP PJT_민감도_FS_KW STP PJT_081606_민감도_v1(정)" xfId="832" xr:uid="{00000000-0005-0000-0000-00009D210000}"/>
    <cellStyle name="평_FS_KJ STP PJT_070406_v2_FS_KJ STP PJT_071006_FS_KJ STP PJT_071406_v2_FS_KW STP PJT_민감도_FS_KW STP PJT_081606_민감도_v1(정) 2" xfId="12839" xr:uid="{00000000-0005-0000-0000-00009E210000}"/>
    <cellStyle name="평_FS_KJ STP PJT_070406_v2_FS_KJ STP PJT_071006_FS_KJ STP PJT_071406_v2_FS_KW STP PJT_민감도_FS_KW STP PJT_081606_민감도_v1(정) 3" xfId="12035" xr:uid="{00000000-0005-0000-0000-00009F210000}"/>
    <cellStyle name="평_FS_KJ STP PJT_070406_v2_FS_KJ STP PJT_071006_FS_KJ STP PJT_071406_v2_FS_KW STP PJT_민감도_FS_KW STP PJT_081606_민감도_v1(정)_평가점수(인천BTL2인)0323VER2" xfId="833" xr:uid="{00000000-0005-0000-0000-0000A0210000}"/>
    <cellStyle name="평_FS_KJ STP PJT_070406_v2_FS_KJ STP PJT_071006_FS_KJ STP PJT_071406_v2_FS_KW STP PJT_민감도_FS_KW STP PJT_081606_민감도_v1(정)_평가점수(인천BTL2인)0323VER2 2" xfId="12840" xr:uid="{00000000-0005-0000-0000-0000A1210000}"/>
    <cellStyle name="평_FS_KJ STP PJT_070406_v2_FS_KJ STP PJT_071006_FS_KJ STP PJT_071406_v2_FS_KW STP PJT_민감도_FS_KW STP PJT_081606_민감도_v1(정)_평가점수(인천BTL2인)0323VER2 3" xfId="12036" xr:uid="{00000000-0005-0000-0000-0000A2210000}"/>
    <cellStyle name="평_FS_KJ STP PJT_070406_v2_FS_KJ STP PJT_071006_FS_KJ STP PJT_071406_v2_FS_KW STP PJT_민감도_민감도분석(인천)-3(정)" xfId="834" xr:uid="{00000000-0005-0000-0000-0000A3210000}"/>
    <cellStyle name="평_FS_KJ STP PJT_070406_v2_FS_KJ STP PJT_071006_FS_KJ STP PJT_071406_v2_FS_KW STP PJT_민감도_민감도분석(인천)-3(정) 2" xfId="12841" xr:uid="{00000000-0005-0000-0000-0000A4210000}"/>
    <cellStyle name="평_FS_KJ STP PJT_070406_v2_FS_KJ STP PJT_071006_FS_KJ STP PJT_071406_v2_FS_KW STP PJT_민감도_민감도분석(인천)-3(정) 3" xfId="12037" xr:uid="{00000000-0005-0000-0000-0000A5210000}"/>
    <cellStyle name="평_FS_KJ STP PJT_070406_v2_FS_KJ STP PJT_071006_FS_KJ STP PJT_071406_v2_FS_KW STP PJT_민감도_사업분석(인천)0401" xfId="835" xr:uid="{00000000-0005-0000-0000-0000A6210000}"/>
    <cellStyle name="평_FS_KJ STP PJT_070406_v2_FS_KJ STP PJT_071006_FS_KJ STP PJT_071406_v2_FS_KW STP PJT_민감도_사업분석(인천)0401 2" xfId="12842" xr:uid="{00000000-0005-0000-0000-0000A7210000}"/>
    <cellStyle name="평_FS_KJ STP PJT_070406_v2_FS_KJ STP PJT_071006_FS_KJ STP PJT_071406_v2_FS_KW STP PJT_민감도_사업분석(인천)0401 3" xfId="12038" xr:uid="{00000000-0005-0000-0000-0000A8210000}"/>
    <cellStyle name="평_FS_KJ STP PJT_070406_v2_FS_KJ STP PJT_071006_FS_KJ STP PJT_071406_v2_Raw Data" xfId="4888" xr:uid="{00000000-0005-0000-0000-0000A9210000}"/>
    <cellStyle name="평_FS_KJ STP PJT_070406_v2_FS_KJ STP PJT_071006_FS_KJ STP PJT_071406_v2_Sales" xfId="6891" xr:uid="{00000000-0005-0000-0000-0000AA210000}"/>
    <cellStyle name="평_FS_KJ STP PJT_070406_v2_FS_KJ STP PJT_071006_FS_KJ STP PJT_071406_v2_Sensitivity" xfId="8894" xr:uid="{00000000-0005-0000-0000-0000AB210000}"/>
    <cellStyle name="평_FS_KJ STP PJT_070406_v2_FS_KJ STP PJT_071006_FS_KJ STP PJT_071406_v2_민감도분석" xfId="836" xr:uid="{00000000-0005-0000-0000-0000AC210000}"/>
    <cellStyle name="평_FS_KJ STP PJT_070406_v2_FS_KJ STP PJT_071006_FS_KJ STP PJT_071406_v2_민감도분석 2" xfId="12843" xr:uid="{00000000-0005-0000-0000-0000AD210000}"/>
    <cellStyle name="평_FS_KJ STP PJT_070406_v2_FS_KJ STP PJT_071006_FS_KJ STP PJT_071406_v2_민감도분석 3" xfId="12039" xr:uid="{00000000-0005-0000-0000-0000AE210000}"/>
    <cellStyle name="평_FS_KJ STP PJT_070406_v2_FS_KJ STP PJT_071006_FS_KJ STP PJT_071406_v2_민감도분석_FS_KW STP PJT_081606_민감도_v1(정)" xfId="837" xr:uid="{00000000-0005-0000-0000-0000AF210000}"/>
    <cellStyle name="평_FS_KJ STP PJT_070406_v2_FS_KJ STP PJT_071006_FS_KJ STP PJT_071406_v2_민감도분석_FS_KW STP PJT_081606_민감도_v1(정) 2" xfId="12844" xr:uid="{00000000-0005-0000-0000-0000B0210000}"/>
    <cellStyle name="평_FS_KJ STP PJT_070406_v2_FS_KJ STP PJT_071006_FS_KJ STP PJT_071406_v2_민감도분석_FS_KW STP PJT_081606_민감도_v1(정) 3" xfId="12040" xr:uid="{00000000-0005-0000-0000-0000B1210000}"/>
    <cellStyle name="평_FS_KJ STP PJT_070406_v2_FS_KJ STP PJT_071006_FS_KJ STP PJT_071406_v2_민감도분석_FS_KW STP PJT_081606_민감도_v1(정)_평가점수(인천BTL2인)0323VER2" xfId="838" xr:uid="{00000000-0005-0000-0000-0000B2210000}"/>
    <cellStyle name="평_FS_KJ STP PJT_070406_v2_FS_KJ STP PJT_071006_FS_KJ STP PJT_071406_v2_민감도분석_FS_KW STP PJT_081606_민감도_v1(정)_평가점수(인천BTL2인)0323VER2 2" xfId="12845" xr:uid="{00000000-0005-0000-0000-0000B3210000}"/>
    <cellStyle name="평_FS_KJ STP PJT_070406_v2_FS_KJ STP PJT_071006_FS_KJ STP PJT_071406_v2_민감도분석_FS_KW STP PJT_081606_민감도_v1(정)_평가점수(인천BTL2인)0323VER2 3" xfId="12041" xr:uid="{00000000-0005-0000-0000-0000B4210000}"/>
    <cellStyle name="평_FS_KJ STP PJT_070406_v2_FS_KJ STP PJT_071006_FS_KJ STP PJT_071406_v2_민감도분석_FS_KW STP PJT_082306" xfId="839" xr:uid="{00000000-0005-0000-0000-0000B5210000}"/>
    <cellStyle name="평_FS_KJ STP PJT_070406_v2_FS_KJ STP PJT_071006_FS_KJ STP PJT_071406_v2_민감도분석_FS_KW STP PJT_082306 2" xfId="12846" xr:uid="{00000000-0005-0000-0000-0000B6210000}"/>
    <cellStyle name="평_FS_KJ STP PJT_070406_v2_FS_KJ STP PJT_071006_FS_KJ STP PJT_071406_v2_민감도분석_FS_KW STP PJT_082306 3" xfId="12042" xr:uid="{00000000-0005-0000-0000-0000B7210000}"/>
    <cellStyle name="평_FS_KJ STP PJT_070406_v2_FS_KJ STP PJT_071006_FS_KJ STP PJT_071406_v2_민감도분석_FS_KW STP PJT_082306_full_v1(정)" xfId="840" xr:uid="{00000000-0005-0000-0000-0000B8210000}"/>
    <cellStyle name="평_FS_KJ STP PJT_070406_v2_FS_KJ STP PJT_071006_FS_KJ STP PJT_071406_v2_민감도분석_FS_KW STP PJT_082306_full_v1(정) 2" xfId="12847" xr:uid="{00000000-0005-0000-0000-0000B9210000}"/>
    <cellStyle name="평_FS_KJ STP PJT_070406_v2_FS_KJ STP PJT_071006_FS_KJ STP PJT_071406_v2_민감도분석_FS_KW STP PJT_082306_full_v1(정) 3" xfId="12043" xr:uid="{00000000-0005-0000-0000-0000BA210000}"/>
    <cellStyle name="평_FS_KJ STP PJT_070406_v2_FS_KJ STP PJT_071006_FS_KJ STP PJT_071406_v2_민감도분석_FS_KW STP PJT_082306_full_v1(정)_평가점수(인천BTL2인)0323VER2" xfId="841" xr:uid="{00000000-0005-0000-0000-0000BB210000}"/>
    <cellStyle name="평_FS_KJ STP PJT_070406_v2_FS_KJ STP PJT_071006_FS_KJ STP PJT_071406_v2_민감도분석_FS_KW STP PJT_082306_full_v1(정)_평가점수(인천BTL2인)0323VER2 2" xfId="12848" xr:uid="{00000000-0005-0000-0000-0000BC210000}"/>
    <cellStyle name="평_FS_KJ STP PJT_070406_v2_FS_KJ STP PJT_071006_FS_KJ STP PJT_071406_v2_민감도분석_FS_KW STP PJT_082306_full_v1(정)_평가점수(인천BTL2인)0323VER2 3" xfId="12044" xr:uid="{00000000-0005-0000-0000-0000BD210000}"/>
    <cellStyle name="평_FS_KJ STP PJT_070406_v2_FS_KJ STP PJT_071006_FS_KJ STP PJT_071406_v2_민감도분석_FS_KW STP PJT_082306_평가점수(인천BTL2인)0323VER2" xfId="842" xr:uid="{00000000-0005-0000-0000-0000BE210000}"/>
    <cellStyle name="평_FS_KJ STP PJT_070406_v2_FS_KJ STP PJT_071006_FS_KJ STP PJT_071406_v2_민감도분석_FS_KW STP PJT_082306_평가점수(인천BTL2인)0323VER2 2" xfId="12849" xr:uid="{00000000-0005-0000-0000-0000BF210000}"/>
    <cellStyle name="평_FS_KJ STP PJT_070406_v2_FS_KJ STP PJT_071006_FS_KJ STP PJT_071406_v2_민감도분석_FS_KW STP PJT_082306_평가점수(인천BTL2인)0323VER2 3" xfId="12045" xr:uid="{00000000-0005-0000-0000-0000C0210000}"/>
    <cellStyle name="평_FS_KJ STP PJT_070406_v2_FS_KJ STP PJT_071006_FS_KJ STP PJT_071406_v2_민감도분석_FS_KW STP PJT_민감도" xfId="843" xr:uid="{00000000-0005-0000-0000-0000C1210000}"/>
    <cellStyle name="평_FS_KJ STP PJT_070406_v2_FS_KJ STP PJT_071006_FS_KJ STP PJT_071406_v2_민감도분석_FS_KW STP PJT_민감도 2" xfId="12850" xr:uid="{00000000-0005-0000-0000-0000C2210000}"/>
    <cellStyle name="평_FS_KJ STP PJT_070406_v2_FS_KJ STP PJT_071006_FS_KJ STP PJT_071406_v2_민감도분석_FS_KW STP PJT_민감도 3" xfId="12046" xr:uid="{00000000-0005-0000-0000-0000C3210000}"/>
    <cellStyle name="평_FS_KJ STP PJT_070406_v2_FS_KJ STP PJT_071006_FS_KJ STP PJT_071406_v2_민감도분석_FS_KW STP PJT_민감도_평가점수(인천BTL2인)0323VER2" xfId="844" xr:uid="{00000000-0005-0000-0000-0000C4210000}"/>
    <cellStyle name="평_FS_KJ STP PJT_070406_v2_FS_KJ STP PJT_071006_FS_KJ STP PJT_071406_v2_민감도분석_FS_KW STP PJT_민감도_평가점수(인천BTL2인)0323VER2 2" xfId="12851" xr:uid="{00000000-0005-0000-0000-0000C5210000}"/>
    <cellStyle name="평_FS_KJ STP PJT_070406_v2_FS_KJ STP PJT_071006_FS_KJ STP PJT_071406_v2_민감도분석_FS_KW STP PJT_민감도_평가점수(인천BTL2인)0323VER2 3" xfId="12047" xr:uid="{00000000-0005-0000-0000-0000C6210000}"/>
    <cellStyle name="평_FS_KJ STP PJT_070406_v2_FS_KJ STP PJT_071006_FS_KJ STP PJT_071406_v2_민감도분석_민감도분석(인천)-3(정)" xfId="845" xr:uid="{00000000-0005-0000-0000-0000C7210000}"/>
    <cellStyle name="평_FS_KJ STP PJT_070406_v2_FS_KJ STP PJT_071006_FS_KJ STP PJT_071406_v2_민감도분석_민감도분석(인천)-3(정) 2" xfId="12852" xr:uid="{00000000-0005-0000-0000-0000C8210000}"/>
    <cellStyle name="평_FS_KJ STP PJT_070406_v2_FS_KJ STP PJT_071006_FS_KJ STP PJT_071406_v2_민감도분석_민감도분석(인천)-3(정) 3" xfId="12048" xr:uid="{00000000-0005-0000-0000-0000C9210000}"/>
    <cellStyle name="평_FS_KJ STP PJT_070406_v2_FS_KJ STP PJT_071006_FS_KJ STP PJT_071406_v2_민감도분석_사업분석(인천)0401" xfId="846" xr:uid="{00000000-0005-0000-0000-0000CA210000}"/>
    <cellStyle name="평_FS_KJ STP PJT_070406_v2_FS_KJ STP PJT_071006_FS_KJ STP PJT_071406_v2_민감도분석_사업분석(인천)0401 2" xfId="12853" xr:uid="{00000000-0005-0000-0000-0000CB210000}"/>
    <cellStyle name="평_FS_KJ STP PJT_070406_v2_FS_KJ STP PJT_071006_FS_KJ STP PJT_071406_v2_민감도분석_사업분석(인천)0401 3" xfId="12049" xr:uid="{00000000-0005-0000-0000-0000CC210000}"/>
    <cellStyle name="평_FS_KJ STP PJT_070406_v2_FS_KJ STP PJT_071006_FS_KJ STP PJT_071406_v2_평가점수(인천BTL2인)0323VER2" xfId="847" xr:uid="{00000000-0005-0000-0000-0000CD210000}"/>
    <cellStyle name="평_FS_KJ STP PJT_070406_v2_FS_KJ STP PJT_071006_FS_KJ STP PJT_071406_v2_평가점수(인천BTL2인)0323VER2 2" xfId="12854" xr:uid="{00000000-0005-0000-0000-0000CE210000}"/>
    <cellStyle name="평_FS_KJ STP PJT_070406_v2_FS_KJ STP PJT_071006_FS_KJ STP PJT_071406_v2_평가점수(인천BTL2인)0323VER2 3" xfId="12050" xr:uid="{00000000-0005-0000-0000-0000CF210000}"/>
    <cellStyle name="평_FS_KJ STP PJT_070406_v2_FS_KJ STP PJT_071006_FS_KW STP PJT_081306" xfId="848" xr:uid="{00000000-0005-0000-0000-0000D0210000}"/>
    <cellStyle name="평_FS_KJ STP PJT_070406_v2_FS_KJ STP PJT_071006_FS_KW STP PJT_081306 2" xfId="12855" xr:uid="{00000000-0005-0000-0000-0000D1210000}"/>
    <cellStyle name="평_FS_KJ STP PJT_070406_v2_FS_KJ STP PJT_071006_FS_KW STP PJT_081306 3" xfId="12051" xr:uid="{00000000-0005-0000-0000-0000D2210000}"/>
    <cellStyle name="평_FS_KJ STP PJT_070406_v2_FS_KJ STP PJT_071006_FS_KW STP PJT_081306_FS_KW STP PJT_민감도" xfId="849" xr:uid="{00000000-0005-0000-0000-0000D3210000}"/>
    <cellStyle name="평_FS_KJ STP PJT_070406_v2_FS_KJ STP PJT_071006_FS_KW STP PJT_081306_FS_KW STP PJT_민감도 2" xfId="12856" xr:uid="{00000000-0005-0000-0000-0000D4210000}"/>
    <cellStyle name="평_FS_KJ STP PJT_070406_v2_FS_KJ STP PJT_071006_FS_KW STP PJT_081306_FS_KW STP PJT_민감도 3" xfId="12052" xr:uid="{00000000-0005-0000-0000-0000D5210000}"/>
    <cellStyle name="평_FS_KJ STP PJT_070406_v2_FS_KJ STP PJT_071006_FS_KW STP PJT_081306_FS_KW STP PJT_민감도_FS_KW STP PJT_081606_민감도_v1(정)" xfId="850" xr:uid="{00000000-0005-0000-0000-0000D6210000}"/>
    <cellStyle name="평_FS_KJ STP PJT_070406_v2_FS_KJ STP PJT_071006_FS_KW STP PJT_081306_FS_KW STP PJT_민감도_FS_KW STP PJT_081606_민감도_v1(정) 2" xfId="12857" xr:uid="{00000000-0005-0000-0000-0000D7210000}"/>
    <cellStyle name="평_FS_KJ STP PJT_070406_v2_FS_KJ STP PJT_071006_FS_KW STP PJT_081306_FS_KW STP PJT_민감도_FS_KW STP PJT_081606_민감도_v1(정) 3" xfId="12053" xr:uid="{00000000-0005-0000-0000-0000D8210000}"/>
    <cellStyle name="평_FS_KJ STP PJT_070406_v2_FS_KJ STP PJT_071006_FS_KW STP PJT_081306_FS_KW STP PJT_민감도_FS_KW STP PJT_081606_민감도_v1(정)_평가점수(인천BTL2인)0323VER2" xfId="851" xr:uid="{00000000-0005-0000-0000-0000D9210000}"/>
    <cellStyle name="평_FS_KJ STP PJT_070406_v2_FS_KJ STP PJT_071006_FS_KW STP PJT_081306_FS_KW STP PJT_민감도_FS_KW STP PJT_081606_민감도_v1(정)_평가점수(인천BTL2인)0323VER2 2" xfId="12858" xr:uid="{00000000-0005-0000-0000-0000DA210000}"/>
    <cellStyle name="평_FS_KJ STP PJT_070406_v2_FS_KJ STP PJT_071006_FS_KW STP PJT_081306_FS_KW STP PJT_민감도_FS_KW STP PJT_081606_민감도_v1(정)_평가점수(인천BTL2인)0323VER2 3" xfId="12054" xr:uid="{00000000-0005-0000-0000-0000DB210000}"/>
    <cellStyle name="평_FS_KJ STP PJT_070406_v2_FS_KJ STP PJT_071006_FS_KW STP PJT_081306_FS_KW STP PJT_민감도_민감도분석(인천)-3(정)" xfId="852" xr:uid="{00000000-0005-0000-0000-0000DC210000}"/>
    <cellStyle name="평_FS_KJ STP PJT_070406_v2_FS_KJ STP PJT_071006_FS_KW STP PJT_081306_FS_KW STP PJT_민감도_민감도분석(인천)-3(정) 2" xfId="12859" xr:uid="{00000000-0005-0000-0000-0000DD210000}"/>
    <cellStyle name="평_FS_KJ STP PJT_070406_v2_FS_KJ STP PJT_071006_FS_KW STP PJT_081306_FS_KW STP PJT_민감도_민감도분석(인천)-3(정) 3" xfId="12055" xr:uid="{00000000-0005-0000-0000-0000DE210000}"/>
    <cellStyle name="평_FS_KJ STP PJT_070406_v2_FS_KJ STP PJT_071006_FS_KW STP PJT_081306_FS_KW STP PJT_민감도_사업분석(인천)0401" xfId="853" xr:uid="{00000000-0005-0000-0000-0000DF210000}"/>
    <cellStyle name="평_FS_KJ STP PJT_070406_v2_FS_KJ STP PJT_071006_FS_KW STP PJT_081306_FS_KW STP PJT_민감도_사업분석(인천)0401 2" xfId="12860" xr:uid="{00000000-0005-0000-0000-0000E0210000}"/>
    <cellStyle name="평_FS_KJ STP PJT_070406_v2_FS_KJ STP PJT_071006_FS_KW STP PJT_081306_FS_KW STP PJT_민감도_사업분석(인천)0401 3" xfId="12056" xr:uid="{00000000-0005-0000-0000-0000E1210000}"/>
    <cellStyle name="평_FS_KJ STP PJT_070406_v2_FS_KJ STP PJT_071006_FS_KW STP PJT_081306_평가점수(인천BTL2인)0323VER2" xfId="854" xr:uid="{00000000-0005-0000-0000-0000E2210000}"/>
    <cellStyle name="평_FS_KJ STP PJT_070406_v2_FS_KJ STP PJT_071006_FS_KW STP PJT_081306_평가점수(인천BTL2인)0323VER2 2" xfId="12861" xr:uid="{00000000-0005-0000-0000-0000E3210000}"/>
    <cellStyle name="평_FS_KJ STP PJT_070406_v2_FS_KJ STP PJT_071006_FS_KW STP PJT_081306_평가점수(인천BTL2인)0323VER2 3" xfId="12057" xr:uid="{00000000-0005-0000-0000-0000E4210000}"/>
    <cellStyle name="평_FS_KJ STP PJT_070406_v2_FS_KJ STP PJT_071006_FS_KW STP PJT_081606_민감도_v1(정)" xfId="855" xr:uid="{00000000-0005-0000-0000-0000E5210000}"/>
    <cellStyle name="평_FS_KJ STP PJT_070406_v2_FS_KJ STP PJT_071006_FS_KW STP PJT_081606_민감도_v1(정) 2" xfId="12862" xr:uid="{00000000-0005-0000-0000-0000E6210000}"/>
    <cellStyle name="평_FS_KJ STP PJT_070406_v2_FS_KJ STP PJT_071006_FS_KW STP PJT_081606_민감도_v1(정) 3" xfId="12058" xr:uid="{00000000-0005-0000-0000-0000E7210000}"/>
    <cellStyle name="평_FS_KJ STP PJT_070406_v2_FS_KJ STP PJT_071006_FS_KW STP PJT_081606_민감도_v1(정)_평가점수(인천BTL2인)0323VER2" xfId="856" xr:uid="{00000000-0005-0000-0000-0000E8210000}"/>
    <cellStyle name="평_FS_KJ STP PJT_070406_v2_FS_KJ STP PJT_071006_FS_KW STP PJT_081606_민감도_v1(정)_평가점수(인천BTL2인)0323VER2 2" xfId="12863" xr:uid="{00000000-0005-0000-0000-0000E9210000}"/>
    <cellStyle name="평_FS_KJ STP PJT_070406_v2_FS_KJ STP PJT_071006_FS_KW STP PJT_081606_민감도_v1(정)_평가점수(인천BTL2인)0323VER2 3" xfId="12059" xr:uid="{00000000-0005-0000-0000-0000EA210000}"/>
    <cellStyle name="평_FS_KJ STP PJT_070406_v2_FS_KJ STP PJT_071006_FS_KW STP PJT_082306" xfId="857" xr:uid="{00000000-0005-0000-0000-0000EB210000}"/>
    <cellStyle name="평_FS_KJ STP PJT_070406_v2_FS_KJ STP PJT_071006_FS_KW STP PJT_082306 2" xfId="12864" xr:uid="{00000000-0005-0000-0000-0000EC210000}"/>
    <cellStyle name="평_FS_KJ STP PJT_070406_v2_FS_KJ STP PJT_071006_FS_KW STP PJT_082306 3" xfId="12060" xr:uid="{00000000-0005-0000-0000-0000ED210000}"/>
    <cellStyle name="평_FS_KJ STP PJT_070406_v2_FS_KJ STP PJT_071006_FS_KW STP PJT_082306_full_v1(정)" xfId="858" xr:uid="{00000000-0005-0000-0000-0000EE210000}"/>
    <cellStyle name="평_FS_KJ STP PJT_070406_v2_FS_KJ STP PJT_071006_FS_KW STP PJT_082306_full_v1(정) 2" xfId="12865" xr:uid="{00000000-0005-0000-0000-0000EF210000}"/>
    <cellStyle name="평_FS_KJ STP PJT_070406_v2_FS_KJ STP PJT_071006_FS_KW STP PJT_082306_full_v1(정) 3" xfId="12061" xr:uid="{00000000-0005-0000-0000-0000F0210000}"/>
    <cellStyle name="평_FS_KJ STP PJT_070406_v2_FS_KJ STP PJT_071006_FS_KW STP PJT_082306_full_v1(정)_평가점수(인천BTL2인)0323VER2" xfId="859" xr:uid="{00000000-0005-0000-0000-0000F1210000}"/>
    <cellStyle name="평_FS_KJ STP PJT_070406_v2_FS_KJ STP PJT_071006_FS_KW STP PJT_082306_full_v1(정)_평가점수(인천BTL2인)0323VER2 2" xfId="12866" xr:uid="{00000000-0005-0000-0000-0000F2210000}"/>
    <cellStyle name="평_FS_KJ STP PJT_070406_v2_FS_KJ STP PJT_071006_FS_KW STP PJT_082306_full_v1(정)_평가점수(인천BTL2인)0323VER2 3" xfId="12062" xr:uid="{00000000-0005-0000-0000-0000F3210000}"/>
    <cellStyle name="평_FS_KJ STP PJT_070406_v2_FS_KJ STP PJT_071006_FS_KW STP PJT_082306_평가점수(인천BTL2인)0323VER2" xfId="860" xr:uid="{00000000-0005-0000-0000-0000F4210000}"/>
    <cellStyle name="평_FS_KJ STP PJT_070406_v2_FS_KJ STP PJT_071006_FS_KW STP PJT_082306_평가점수(인천BTL2인)0323VER2 2" xfId="12867" xr:uid="{00000000-0005-0000-0000-0000F5210000}"/>
    <cellStyle name="평_FS_KJ STP PJT_070406_v2_FS_KJ STP PJT_071006_FS_KW STP PJT_082306_평가점수(인천BTL2인)0323VER2 3" xfId="12063" xr:uid="{00000000-0005-0000-0000-0000F6210000}"/>
    <cellStyle name="평_FS_KJ STP PJT_070406_v2_FS_KJ STP PJT_071006_FS_KW STP PJT_민감도" xfId="861" xr:uid="{00000000-0005-0000-0000-0000F7210000}"/>
    <cellStyle name="평_FS_KJ STP PJT_070406_v2_FS_KJ STP PJT_071006_FS_KW STP PJT_민감도 2" xfId="12868" xr:uid="{00000000-0005-0000-0000-0000F8210000}"/>
    <cellStyle name="평_FS_KJ STP PJT_070406_v2_FS_KJ STP PJT_071006_FS_KW STP PJT_민감도 3" xfId="12064" xr:uid="{00000000-0005-0000-0000-0000F9210000}"/>
    <cellStyle name="평_FS_KJ STP PJT_070406_v2_FS_KJ STP PJT_071006_FS_KW STP PJT_민감도_평가점수(인천BTL2인)0323VER2" xfId="862" xr:uid="{00000000-0005-0000-0000-0000FA210000}"/>
    <cellStyle name="평_FS_KJ STP PJT_070406_v2_FS_KJ STP PJT_071006_FS_KW STP PJT_민감도_평가점수(인천BTL2인)0323VER2 2" xfId="12869" xr:uid="{00000000-0005-0000-0000-0000FB210000}"/>
    <cellStyle name="평_FS_KJ STP PJT_070406_v2_FS_KJ STP PJT_071006_FS_KW STP PJT_민감도_평가점수(인천BTL2인)0323VER2 3" xfId="12065" xr:uid="{00000000-0005-0000-0000-0000FC210000}"/>
    <cellStyle name="평_FS_KJ STP PJT_070406_v2_FS_KJ STP PJT_071006_Raw Data" xfId="4887" xr:uid="{00000000-0005-0000-0000-0000FD210000}"/>
    <cellStyle name="평_FS_KJ STP PJT_070406_v2_FS_KJ STP PJT_071006_Sales" xfId="6890" xr:uid="{00000000-0005-0000-0000-0000FE210000}"/>
    <cellStyle name="평_FS_KJ STP PJT_070406_v2_FS_KJ STP PJT_071006_Sensitivity" xfId="8893" xr:uid="{00000000-0005-0000-0000-0000FF210000}"/>
    <cellStyle name="평_FS_KJ STP PJT_070406_v2_FS_KJ STP PJT_071006_민감도분석(인천)-3(정)" xfId="863" xr:uid="{00000000-0005-0000-0000-000000220000}"/>
    <cellStyle name="평_FS_KJ STP PJT_070406_v2_FS_KJ STP PJT_071006_민감도분석(인천)-3(정) 2" xfId="12870" xr:uid="{00000000-0005-0000-0000-000001220000}"/>
    <cellStyle name="평_FS_KJ STP PJT_070406_v2_FS_KJ STP PJT_071006_민감도분석(인천)-3(정) 3" xfId="12066" xr:uid="{00000000-0005-0000-0000-000002220000}"/>
    <cellStyle name="평_FS_KJ STP PJT_070406_v2_FS_KJ STP PJT_071006_사업분석(인천)0401" xfId="864" xr:uid="{00000000-0005-0000-0000-000003220000}"/>
    <cellStyle name="평_FS_KJ STP PJT_070406_v2_FS_KJ STP PJT_071006_사업분석(인천)0401 2" xfId="12871" xr:uid="{00000000-0005-0000-0000-000004220000}"/>
    <cellStyle name="평_FS_KJ STP PJT_070406_v2_FS_KJ STP PJT_071006_사업분석(인천)0401 3" xfId="12067" xr:uid="{00000000-0005-0000-0000-000005220000}"/>
    <cellStyle name="평_FS_KJ STP PJT_070406_v2_FS_KJ STP PJT_071006_재무분석보고서 표지" xfId="865" xr:uid="{00000000-0005-0000-0000-000006220000}"/>
    <cellStyle name="평_FS_KJ STP PJT_070406_v2_FS_KJ STP PJT_071006_재무분석보고서 표지 2" xfId="12872" xr:uid="{00000000-0005-0000-0000-000007220000}"/>
    <cellStyle name="평_FS_KJ STP PJT_070406_v2_FS_KJ STP PJT_071006_재무분석보고서 표지 3" xfId="12068" xr:uid="{00000000-0005-0000-0000-000008220000}"/>
    <cellStyle name="평_FS_KJ STP PJT_070406_v2_FS_KJ STP PJT_071006_재무분석보고서 표지_평가점수(인천BTL2인)0323VER2" xfId="866" xr:uid="{00000000-0005-0000-0000-000009220000}"/>
    <cellStyle name="평_FS_KJ STP PJT_070406_v2_FS_KJ STP PJT_071006_재무분석보고서 표지_평가점수(인천BTL2인)0323VER2 2" xfId="12873" xr:uid="{00000000-0005-0000-0000-00000A220000}"/>
    <cellStyle name="평_FS_KJ STP PJT_070406_v2_FS_KJ STP PJT_071006_재무분석보고서 표지_평가점수(인천BTL2인)0323VER2 3" xfId="12069" xr:uid="{00000000-0005-0000-0000-00000B220000}"/>
    <cellStyle name="평_FS_KJ STP PJT_070406_v2_FS_KW STP PJT_민감도" xfId="867" xr:uid="{00000000-0005-0000-0000-00000C220000}"/>
    <cellStyle name="평_FS_KJ STP PJT_070406_v2_FS_KW STP PJT_민감도 2" xfId="12874" xr:uid="{00000000-0005-0000-0000-00000D220000}"/>
    <cellStyle name="평_FS_KJ STP PJT_070406_v2_FS_KW STP PJT_민감도 3" xfId="12070" xr:uid="{00000000-0005-0000-0000-00000E220000}"/>
    <cellStyle name="평_FS_KJ STP PJT_070406_v2_FS_KW STP PJT_민감도_FS_KW STP PJT_081606_민감도_v1(정)" xfId="868" xr:uid="{00000000-0005-0000-0000-00000F220000}"/>
    <cellStyle name="평_FS_KJ STP PJT_070406_v2_FS_KW STP PJT_민감도_FS_KW STP PJT_081606_민감도_v1(정) 2" xfId="12875" xr:uid="{00000000-0005-0000-0000-000010220000}"/>
    <cellStyle name="평_FS_KJ STP PJT_070406_v2_FS_KW STP PJT_민감도_FS_KW STP PJT_081606_민감도_v1(정) 3" xfId="12071" xr:uid="{00000000-0005-0000-0000-000011220000}"/>
    <cellStyle name="평_FS_KJ STP PJT_070406_v2_FS_KW STP PJT_민감도_FS_KW STP PJT_081606_민감도_v1(정)_평가점수(인천BTL2인)0323VER2" xfId="869" xr:uid="{00000000-0005-0000-0000-000012220000}"/>
    <cellStyle name="평_FS_KJ STP PJT_070406_v2_FS_KW STP PJT_민감도_FS_KW STP PJT_081606_민감도_v1(정)_평가점수(인천BTL2인)0323VER2 2" xfId="12876" xr:uid="{00000000-0005-0000-0000-000013220000}"/>
    <cellStyle name="평_FS_KJ STP PJT_070406_v2_FS_KW STP PJT_민감도_FS_KW STP PJT_081606_민감도_v1(정)_평가점수(인천BTL2인)0323VER2 3" xfId="12072" xr:uid="{00000000-0005-0000-0000-000014220000}"/>
    <cellStyle name="평_FS_KJ STP PJT_070406_v2_FS_KW STP PJT_민감도_민감도분석(인천)-3(정)" xfId="870" xr:uid="{00000000-0005-0000-0000-000015220000}"/>
    <cellStyle name="평_FS_KJ STP PJT_070406_v2_FS_KW STP PJT_민감도_민감도분석(인천)-3(정) 2" xfId="12877" xr:uid="{00000000-0005-0000-0000-000016220000}"/>
    <cellStyle name="평_FS_KJ STP PJT_070406_v2_FS_KW STP PJT_민감도_민감도분석(인천)-3(정) 3" xfId="12073" xr:uid="{00000000-0005-0000-0000-000017220000}"/>
    <cellStyle name="평_FS_KJ STP PJT_070406_v2_FS_KW STP PJT_민감도_사업분석(인천)0401" xfId="871" xr:uid="{00000000-0005-0000-0000-000018220000}"/>
    <cellStyle name="평_FS_KJ STP PJT_070406_v2_FS_KW STP PJT_민감도_사업분석(인천)0401 2" xfId="12878" xr:uid="{00000000-0005-0000-0000-000019220000}"/>
    <cellStyle name="평_FS_KJ STP PJT_070406_v2_FS_KW STP PJT_민감도_사업분석(인천)0401 3" xfId="12074" xr:uid="{00000000-0005-0000-0000-00001A220000}"/>
    <cellStyle name="평_FS_KJ STP PJT_070406_v2_Raw Data" xfId="4886" xr:uid="{00000000-0005-0000-0000-00001B220000}"/>
    <cellStyle name="평_FS_KJ STP PJT_070406_v2_Sales" xfId="6889" xr:uid="{00000000-0005-0000-0000-00001C220000}"/>
    <cellStyle name="평_FS_KJ STP PJT_070406_v2_Sensitivity" xfId="8892" xr:uid="{00000000-0005-0000-0000-00001D220000}"/>
    <cellStyle name="평_FS_KJ STP PJT_070406_v2_민감도분석" xfId="872" xr:uid="{00000000-0005-0000-0000-00001E220000}"/>
    <cellStyle name="평_FS_KJ STP PJT_070406_v2_민감도분석 2" xfId="12879" xr:uid="{00000000-0005-0000-0000-00001F220000}"/>
    <cellStyle name="평_FS_KJ STP PJT_070406_v2_민감도분석 3" xfId="12075" xr:uid="{00000000-0005-0000-0000-000020220000}"/>
    <cellStyle name="평_FS_KJ STP PJT_070406_v2_민감도분석_FS_KW STP PJT_081606_민감도_v1(정)" xfId="873" xr:uid="{00000000-0005-0000-0000-000021220000}"/>
    <cellStyle name="평_FS_KJ STP PJT_070406_v2_민감도분석_FS_KW STP PJT_081606_민감도_v1(정) 2" xfId="12880" xr:uid="{00000000-0005-0000-0000-000022220000}"/>
    <cellStyle name="평_FS_KJ STP PJT_070406_v2_민감도분석_FS_KW STP PJT_081606_민감도_v1(정) 3" xfId="12076" xr:uid="{00000000-0005-0000-0000-000023220000}"/>
    <cellStyle name="평_FS_KJ STP PJT_070406_v2_민감도분석_FS_KW STP PJT_081606_민감도_v1(정)_평가점수(인천BTL2인)0323VER2" xfId="874" xr:uid="{00000000-0005-0000-0000-000024220000}"/>
    <cellStyle name="평_FS_KJ STP PJT_070406_v2_민감도분석_FS_KW STP PJT_081606_민감도_v1(정)_평가점수(인천BTL2인)0323VER2 2" xfId="12881" xr:uid="{00000000-0005-0000-0000-000025220000}"/>
    <cellStyle name="평_FS_KJ STP PJT_070406_v2_민감도분석_FS_KW STP PJT_081606_민감도_v1(정)_평가점수(인천BTL2인)0323VER2 3" xfId="12077" xr:uid="{00000000-0005-0000-0000-000026220000}"/>
    <cellStyle name="평_FS_KJ STP PJT_070406_v2_민감도분석_FS_KW STP PJT_082306" xfId="875" xr:uid="{00000000-0005-0000-0000-000027220000}"/>
    <cellStyle name="평_FS_KJ STP PJT_070406_v2_민감도분석_FS_KW STP PJT_082306 2" xfId="12882" xr:uid="{00000000-0005-0000-0000-000028220000}"/>
    <cellStyle name="평_FS_KJ STP PJT_070406_v2_민감도분석_FS_KW STP PJT_082306 3" xfId="12078" xr:uid="{00000000-0005-0000-0000-000029220000}"/>
    <cellStyle name="평_FS_KJ STP PJT_070406_v2_민감도분석_FS_KW STP PJT_082306_full_v1(정)" xfId="876" xr:uid="{00000000-0005-0000-0000-00002A220000}"/>
    <cellStyle name="평_FS_KJ STP PJT_070406_v2_민감도분석_FS_KW STP PJT_082306_full_v1(정) 2" xfId="12883" xr:uid="{00000000-0005-0000-0000-00002B220000}"/>
    <cellStyle name="평_FS_KJ STP PJT_070406_v2_민감도분석_FS_KW STP PJT_082306_full_v1(정) 3" xfId="12079" xr:uid="{00000000-0005-0000-0000-00002C220000}"/>
    <cellStyle name="평_FS_KJ STP PJT_070406_v2_민감도분석_FS_KW STP PJT_082306_full_v1(정)_평가점수(인천BTL2인)0323VER2" xfId="877" xr:uid="{00000000-0005-0000-0000-00002D220000}"/>
    <cellStyle name="평_FS_KJ STP PJT_070406_v2_민감도분석_FS_KW STP PJT_082306_full_v1(정)_평가점수(인천BTL2인)0323VER2 2" xfId="12884" xr:uid="{00000000-0005-0000-0000-00002E220000}"/>
    <cellStyle name="평_FS_KJ STP PJT_070406_v2_민감도분석_FS_KW STP PJT_082306_full_v1(정)_평가점수(인천BTL2인)0323VER2 3" xfId="12080" xr:uid="{00000000-0005-0000-0000-00002F220000}"/>
    <cellStyle name="평_FS_KJ STP PJT_070406_v2_민감도분석_FS_KW STP PJT_082306_평가점수(인천BTL2인)0323VER2" xfId="878" xr:uid="{00000000-0005-0000-0000-000030220000}"/>
    <cellStyle name="평_FS_KJ STP PJT_070406_v2_민감도분석_FS_KW STP PJT_082306_평가점수(인천BTL2인)0323VER2 2" xfId="12885" xr:uid="{00000000-0005-0000-0000-000031220000}"/>
    <cellStyle name="평_FS_KJ STP PJT_070406_v2_민감도분석_FS_KW STP PJT_082306_평가점수(인천BTL2인)0323VER2 3" xfId="12081" xr:uid="{00000000-0005-0000-0000-000032220000}"/>
    <cellStyle name="평_FS_KJ STP PJT_070406_v2_민감도분석_FS_KW STP PJT_민감도" xfId="879" xr:uid="{00000000-0005-0000-0000-000033220000}"/>
    <cellStyle name="평_FS_KJ STP PJT_070406_v2_민감도분석_FS_KW STP PJT_민감도 2" xfId="12886" xr:uid="{00000000-0005-0000-0000-000034220000}"/>
    <cellStyle name="평_FS_KJ STP PJT_070406_v2_민감도분석_FS_KW STP PJT_민감도 3" xfId="12082" xr:uid="{00000000-0005-0000-0000-000035220000}"/>
    <cellStyle name="평_FS_KJ STP PJT_070406_v2_민감도분석_FS_KW STP PJT_민감도_평가점수(인천BTL2인)0323VER2" xfId="880" xr:uid="{00000000-0005-0000-0000-000036220000}"/>
    <cellStyle name="평_FS_KJ STP PJT_070406_v2_민감도분석_FS_KW STP PJT_민감도_평가점수(인천BTL2인)0323VER2 2" xfId="12887" xr:uid="{00000000-0005-0000-0000-000037220000}"/>
    <cellStyle name="평_FS_KJ STP PJT_070406_v2_민감도분석_FS_KW STP PJT_민감도_평가점수(인천BTL2인)0323VER2 3" xfId="12083" xr:uid="{00000000-0005-0000-0000-000038220000}"/>
    <cellStyle name="평_FS_KJ STP PJT_070406_v2_민감도분석_민감도분석(인천)-3(정)" xfId="881" xr:uid="{00000000-0005-0000-0000-000039220000}"/>
    <cellStyle name="평_FS_KJ STP PJT_070406_v2_민감도분석_민감도분석(인천)-3(정) 2" xfId="12888" xr:uid="{00000000-0005-0000-0000-00003A220000}"/>
    <cellStyle name="평_FS_KJ STP PJT_070406_v2_민감도분석_민감도분석(인천)-3(정) 3" xfId="12084" xr:uid="{00000000-0005-0000-0000-00003B220000}"/>
    <cellStyle name="평_FS_KJ STP PJT_070406_v2_민감도분석_사업분석(인천)0401" xfId="882" xr:uid="{00000000-0005-0000-0000-00003C220000}"/>
    <cellStyle name="평_FS_KJ STP PJT_070406_v2_민감도분석_사업분석(인천)0401 2" xfId="12889" xr:uid="{00000000-0005-0000-0000-00003D220000}"/>
    <cellStyle name="평_FS_KJ STP PJT_070406_v2_민감도분석_사업분석(인천)0401 3" xfId="12085" xr:uid="{00000000-0005-0000-0000-00003E220000}"/>
    <cellStyle name="평_FS_KJ STP PJT_070406_v2_평가점수(인천BTL2인)0323VER2" xfId="883" xr:uid="{00000000-0005-0000-0000-00003F220000}"/>
    <cellStyle name="평_FS_KJ STP PJT_070406_v2_평가점수(인천BTL2인)0323VER2 2" xfId="12890" xr:uid="{00000000-0005-0000-0000-000040220000}"/>
    <cellStyle name="평_FS_KJ STP PJT_070406_v2_평가점수(인천BTL2인)0323VER2 3" xfId="12086" xr:uid="{00000000-0005-0000-0000-000041220000}"/>
    <cellStyle name="평_FS_KJ STP PJT_070706_v3" xfId="884" xr:uid="{00000000-0005-0000-0000-000042220000}"/>
    <cellStyle name="평_FS_KJ STP PJT_070706_v3 2" xfId="2872" xr:uid="{00000000-0005-0000-0000-000043220000}"/>
    <cellStyle name="평_FS_KJ STP PJT_070706_v3_CF" xfId="10898" xr:uid="{00000000-0005-0000-0000-000044220000}"/>
    <cellStyle name="평_FS_KJ STP PJT_070706_v3_FS_KJ STP PJT_071006" xfId="885" xr:uid="{00000000-0005-0000-0000-000045220000}"/>
    <cellStyle name="평_FS_KJ STP PJT_070706_v3_FS_KJ STP PJT_071006 2" xfId="2873" xr:uid="{00000000-0005-0000-0000-000046220000}"/>
    <cellStyle name="평_FS_KJ STP PJT_070706_v3_FS_KJ STP PJT_071006_CF" xfId="10899" xr:uid="{00000000-0005-0000-0000-000047220000}"/>
    <cellStyle name="평_FS_KJ STP PJT_070706_v3_FS_KJ STP PJT_071006_FS_KJ STP PJT_071406_v2" xfId="886" xr:uid="{00000000-0005-0000-0000-000048220000}"/>
    <cellStyle name="평_FS_KJ STP PJT_070706_v3_FS_KJ STP PJT_071006_FS_KJ STP PJT_071406_v2 2" xfId="2874" xr:uid="{00000000-0005-0000-0000-000049220000}"/>
    <cellStyle name="평_FS_KJ STP PJT_070706_v3_FS_KJ STP PJT_071006_FS_KJ STP PJT_071406_v2_CF" xfId="10900" xr:uid="{00000000-0005-0000-0000-00004A220000}"/>
    <cellStyle name="평_FS_KJ STP PJT_070706_v3_FS_KJ STP PJT_071006_FS_KJ STP PJT_071406_v2_FS_KW STP PJT_민감도" xfId="887" xr:uid="{00000000-0005-0000-0000-00004B220000}"/>
    <cellStyle name="평_FS_KJ STP PJT_070706_v3_FS_KJ STP PJT_071006_FS_KJ STP PJT_071406_v2_FS_KW STP PJT_민감도 2" xfId="12891" xr:uid="{00000000-0005-0000-0000-00004C220000}"/>
    <cellStyle name="평_FS_KJ STP PJT_070706_v3_FS_KJ STP PJT_071006_FS_KJ STP PJT_071406_v2_FS_KW STP PJT_민감도 3" xfId="12087" xr:uid="{00000000-0005-0000-0000-00004D220000}"/>
    <cellStyle name="평_FS_KJ STP PJT_070706_v3_FS_KJ STP PJT_071006_FS_KJ STP PJT_071406_v2_FS_KW STP PJT_민감도_FS_KW STP PJT_081606_민감도_v1(정)" xfId="888" xr:uid="{00000000-0005-0000-0000-00004E220000}"/>
    <cellStyle name="평_FS_KJ STP PJT_070706_v3_FS_KJ STP PJT_071006_FS_KJ STP PJT_071406_v2_FS_KW STP PJT_민감도_FS_KW STP PJT_081606_민감도_v1(정) 2" xfId="12892" xr:uid="{00000000-0005-0000-0000-00004F220000}"/>
    <cellStyle name="평_FS_KJ STP PJT_070706_v3_FS_KJ STP PJT_071006_FS_KJ STP PJT_071406_v2_FS_KW STP PJT_민감도_FS_KW STP PJT_081606_민감도_v1(정) 3" xfId="12088" xr:uid="{00000000-0005-0000-0000-000050220000}"/>
    <cellStyle name="평_FS_KJ STP PJT_070706_v3_FS_KJ STP PJT_071006_FS_KJ STP PJT_071406_v2_FS_KW STP PJT_민감도_FS_KW STP PJT_081606_민감도_v1(정)_평가점수(인천BTL2인)0323VER2" xfId="889" xr:uid="{00000000-0005-0000-0000-000051220000}"/>
    <cellStyle name="평_FS_KJ STP PJT_070706_v3_FS_KJ STP PJT_071006_FS_KJ STP PJT_071406_v2_FS_KW STP PJT_민감도_FS_KW STP PJT_081606_민감도_v1(정)_평가점수(인천BTL2인)0323VER2 2" xfId="12893" xr:uid="{00000000-0005-0000-0000-000052220000}"/>
    <cellStyle name="평_FS_KJ STP PJT_070706_v3_FS_KJ STP PJT_071006_FS_KJ STP PJT_071406_v2_FS_KW STP PJT_민감도_FS_KW STP PJT_081606_민감도_v1(정)_평가점수(인천BTL2인)0323VER2 3" xfId="12089" xr:uid="{00000000-0005-0000-0000-000053220000}"/>
    <cellStyle name="평_FS_KJ STP PJT_070706_v3_FS_KJ STP PJT_071006_FS_KJ STP PJT_071406_v2_FS_KW STP PJT_민감도_민감도분석(인천)-3(정)" xfId="890" xr:uid="{00000000-0005-0000-0000-000054220000}"/>
    <cellStyle name="평_FS_KJ STP PJT_070706_v3_FS_KJ STP PJT_071006_FS_KJ STP PJT_071406_v2_FS_KW STP PJT_민감도_민감도분석(인천)-3(정) 2" xfId="12894" xr:uid="{00000000-0005-0000-0000-000055220000}"/>
    <cellStyle name="평_FS_KJ STP PJT_070706_v3_FS_KJ STP PJT_071006_FS_KJ STP PJT_071406_v2_FS_KW STP PJT_민감도_민감도분석(인천)-3(정) 3" xfId="12090" xr:uid="{00000000-0005-0000-0000-000056220000}"/>
    <cellStyle name="평_FS_KJ STP PJT_070706_v3_FS_KJ STP PJT_071006_FS_KJ STP PJT_071406_v2_FS_KW STP PJT_민감도_사업분석(인천)0401" xfId="891" xr:uid="{00000000-0005-0000-0000-000057220000}"/>
    <cellStyle name="평_FS_KJ STP PJT_070706_v3_FS_KJ STP PJT_071006_FS_KJ STP PJT_071406_v2_FS_KW STP PJT_민감도_사업분석(인천)0401 2" xfId="12895" xr:uid="{00000000-0005-0000-0000-000058220000}"/>
    <cellStyle name="평_FS_KJ STP PJT_070706_v3_FS_KJ STP PJT_071006_FS_KJ STP PJT_071406_v2_FS_KW STP PJT_민감도_사업분석(인천)0401 3" xfId="12091" xr:uid="{00000000-0005-0000-0000-000059220000}"/>
    <cellStyle name="평_FS_KJ STP PJT_070706_v3_FS_KJ STP PJT_071006_FS_KJ STP PJT_071406_v2_Raw Data" xfId="4891" xr:uid="{00000000-0005-0000-0000-00005A220000}"/>
    <cellStyle name="평_FS_KJ STP PJT_070706_v3_FS_KJ STP PJT_071006_FS_KJ STP PJT_071406_v2_Sales" xfId="6894" xr:uid="{00000000-0005-0000-0000-00005B220000}"/>
    <cellStyle name="평_FS_KJ STP PJT_070706_v3_FS_KJ STP PJT_071006_FS_KJ STP PJT_071406_v2_Sensitivity" xfId="8897" xr:uid="{00000000-0005-0000-0000-00005C220000}"/>
    <cellStyle name="평_FS_KJ STP PJT_070706_v3_FS_KJ STP PJT_071006_FS_KJ STP PJT_071406_v2_민감도분석" xfId="892" xr:uid="{00000000-0005-0000-0000-00005D220000}"/>
    <cellStyle name="평_FS_KJ STP PJT_070706_v3_FS_KJ STP PJT_071006_FS_KJ STP PJT_071406_v2_민감도분석 2" xfId="12896" xr:uid="{00000000-0005-0000-0000-00005E220000}"/>
    <cellStyle name="평_FS_KJ STP PJT_070706_v3_FS_KJ STP PJT_071006_FS_KJ STP PJT_071406_v2_민감도분석 3" xfId="12092" xr:uid="{00000000-0005-0000-0000-00005F220000}"/>
    <cellStyle name="평_FS_KJ STP PJT_070706_v3_FS_KJ STP PJT_071006_FS_KJ STP PJT_071406_v2_민감도분석_FS_KW STP PJT_081606_민감도_v1(정)" xfId="893" xr:uid="{00000000-0005-0000-0000-000060220000}"/>
    <cellStyle name="평_FS_KJ STP PJT_070706_v3_FS_KJ STP PJT_071006_FS_KJ STP PJT_071406_v2_민감도분석_FS_KW STP PJT_081606_민감도_v1(정) 2" xfId="12897" xr:uid="{00000000-0005-0000-0000-000061220000}"/>
    <cellStyle name="평_FS_KJ STP PJT_070706_v3_FS_KJ STP PJT_071006_FS_KJ STP PJT_071406_v2_민감도분석_FS_KW STP PJT_081606_민감도_v1(정) 3" xfId="12093" xr:uid="{00000000-0005-0000-0000-000062220000}"/>
    <cellStyle name="평_FS_KJ STP PJT_070706_v3_FS_KJ STP PJT_071006_FS_KJ STP PJT_071406_v2_민감도분석_FS_KW STP PJT_081606_민감도_v1(정)_평가점수(인천BTL2인)0323VER2" xfId="894" xr:uid="{00000000-0005-0000-0000-000063220000}"/>
    <cellStyle name="평_FS_KJ STP PJT_070706_v3_FS_KJ STP PJT_071006_FS_KJ STP PJT_071406_v2_민감도분석_FS_KW STP PJT_081606_민감도_v1(정)_평가점수(인천BTL2인)0323VER2 2" xfId="12898" xr:uid="{00000000-0005-0000-0000-000064220000}"/>
    <cellStyle name="평_FS_KJ STP PJT_070706_v3_FS_KJ STP PJT_071006_FS_KJ STP PJT_071406_v2_민감도분석_FS_KW STP PJT_081606_민감도_v1(정)_평가점수(인천BTL2인)0323VER2 3" xfId="12094" xr:uid="{00000000-0005-0000-0000-000065220000}"/>
    <cellStyle name="평_FS_KJ STP PJT_070706_v3_FS_KJ STP PJT_071006_FS_KJ STP PJT_071406_v2_민감도분석_FS_KW STP PJT_082306" xfId="895" xr:uid="{00000000-0005-0000-0000-000066220000}"/>
    <cellStyle name="평_FS_KJ STP PJT_070706_v3_FS_KJ STP PJT_071006_FS_KJ STP PJT_071406_v2_민감도분석_FS_KW STP PJT_082306 2" xfId="12899" xr:uid="{00000000-0005-0000-0000-000067220000}"/>
    <cellStyle name="평_FS_KJ STP PJT_070706_v3_FS_KJ STP PJT_071006_FS_KJ STP PJT_071406_v2_민감도분석_FS_KW STP PJT_082306 3" xfId="12095" xr:uid="{00000000-0005-0000-0000-000068220000}"/>
    <cellStyle name="평_FS_KJ STP PJT_070706_v3_FS_KJ STP PJT_071006_FS_KJ STP PJT_071406_v2_민감도분석_FS_KW STP PJT_082306_full_v1(정)" xfId="896" xr:uid="{00000000-0005-0000-0000-000069220000}"/>
    <cellStyle name="평_FS_KJ STP PJT_070706_v3_FS_KJ STP PJT_071006_FS_KJ STP PJT_071406_v2_민감도분석_FS_KW STP PJT_082306_full_v1(정) 2" xfId="12900" xr:uid="{00000000-0005-0000-0000-00006A220000}"/>
    <cellStyle name="평_FS_KJ STP PJT_070706_v3_FS_KJ STP PJT_071006_FS_KJ STP PJT_071406_v2_민감도분석_FS_KW STP PJT_082306_full_v1(정) 3" xfId="12096" xr:uid="{00000000-0005-0000-0000-00006B220000}"/>
    <cellStyle name="평_FS_KJ STP PJT_070706_v3_FS_KJ STP PJT_071006_FS_KJ STP PJT_071406_v2_민감도분석_FS_KW STP PJT_082306_full_v1(정)_평가점수(인천BTL2인)0323VER2" xfId="897" xr:uid="{00000000-0005-0000-0000-00006C220000}"/>
    <cellStyle name="평_FS_KJ STP PJT_070706_v3_FS_KJ STP PJT_071006_FS_KJ STP PJT_071406_v2_민감도분석_FS_KW STP PJT_082306_full_v1(정)_평가점수(인천BTL2인)0323VER2 2" xfId="12901" xr:uid="{00000000-0005-0000-0000-00006D220000}"/>
    <cellStyle name="평_FS_KJ STP PJT_070706_v3_FS_KJ STP PJT_071006_FS_KJ STP PJT_071406_v2_민감도분석_FS_KW STP PJT_082306_full_v1(정)_평가점수(인천BTL2인)0323VER2 3" xfId="12097" xr:uid="{00000000-0005-0000-0000-00006E220000}"/>
    <cellStyle name="평_FS_KJ STP PJT_070706_v3_FS_KJ STP PJT_071006_FS_KJ STP PJT_071406_v2_민감도분석_FS_KW STP PJT_082306_평가점수(인천BTL2인)0323VER2" xfId="898" xr:uid="{00000000-0005-0000-0000-00006F220000}"/>
    <cellStyle name="평_FS_KJ STP PJT_070706_v3_FS_KJ STP PJT_071006_FS_KJ STP PJT_071406_v2_민감도분석_FS_KW STP PJT_082306_평가점수(인천BTL2인)0323VER2 2" xfId="12902" xr:uid="{00000000-0005-0000-0000-000070220000}"/>
    <cellStyle name="평_FS_KJ STP PJT_070706_v3_FS_KJ STP PJT_071006_FS_KJ STP PJT_071406_v2_민감도분석_FS_KW STP PJT_082306_평가점수(인천BTL2인)0323VER2 3" xfId="12098" xr:uid="{00000000-0005-0000-0000-000071220000}"/>
    <cellStyle name="평_FS_KJ STP PJT_070706_v3_FS_KJ STP PJT_071006_FS_KJ STP PJT_071406_v2_민감도분석_FS_KW STP PJT_민감도" xfId="899" xr:uid="{00000000-0005-0000-0000-000072220000}"/>
    <cellStyle name="평_FS_KJ STP PJT_070706_v3_FS_KJ STP PJT_071006_FS_KJ STP PJT_071406_v2_민감도분석_FS_KW STP PJT_민감도 2" xfId="12903" xr:uid="{00000000-0005-0000-0000-000073220000}"/>
    <cellStyle name="평_FS_KJ STP PJT_070706_v3_FS_KJ STP PJT_071006_FS_KJ STP PJT_071406_v2_민감도분석_FS_KW STP PJT_민감도 3" xfId="12099" xr:uid="{00000000-0005-0000-0000-000074220000}"/>
    <cellStyle name="평_FS_KJ STP PJT_070706_v3_FS_KJ STP PJT_071006_FS_KJ STP PJT_071406_v2_민감도분석_FS_KW STP PJT_민감도_평가점수(인천BTL2인)0323VER2" xfId="900" xr:uid="{00000000-0005-0000-0000-000075220000}"/>
    <cellStyle name="평_FS_KJ STP PJT_070706_v3_FS_KJ STP PJT_071006_FS_KJ STP PJT_071406_v2_민감도분석_FS_KW STP PJT_민감도_평가점수(인천BTL2인)0323VER2 2" xfId="12904" xr:uid="{00000000-0005-0000-0000-000076220000}"/>
    <cellStyle name="평_FS_KJ STP PJT_070706_v3_FS_KJ STP PJT_071006_FS_KJ STP PJT_071406_v2_민감도분석_FS_KW STP PJT_민감도_평가점수(인천BTL2인)0323VER2 3" xfId="12100" xr:uid="{00000000-0005-0000-0000-000077220000}"/>
    <cellStyle name="평_FS_KJ STP PJT_070706_v3_FS_KJ STP PJT_071006_FS_KJ STP PJT_071406_v2_민감도분석_민감도분석(인천)-3(정)" xfId="901" xr:uid="{00000000-0005-0000-0000-000078220000}"/>
    <cellStyle name="평_FS_KJ STP PJT_070706_v3_FS_KJ STP PJT_071006_FS_KJ STP PJT_071406_v2_민감도분석_민감도분석(인천)-3(정) 2" xfId="12905" xr:uid="{00000000-0005-0000-0000-000079220000}"/>
    <cellStyle name="평_FS_KJ STP PJT_070706_v3_FS_KJ STP PJT_071006_FS_KJ STP PJT_071406_v2_민감도분석_민감도분석(인천)-3(정) 3" xfId="12101" xr:uid="{00000000-0005-0000-0000-00007A220000}"/>
    <cellStyle name="평_FS_KJ STP PJT_070706_v3_FS_KJ STP PJT_071006_FS_KJ STP PJT_071406_v2_민감도분석_사업분석(인천)0401" xfId="902" xr:uid="{00000000-0005-0000-0000-00007B220000}"/>
    <cellStyle name="평_FS_KJ STP PJT_070706_v3_FS_KJ STP PJT_071006_FS_KJ STP PJT_071406_v2_민감도분석_사업분석(인천)0401 2" xfId="12906" xr:uid="{00000000-0005-0000-0000-00007C220000}"/>
    <cellStyle name="평_FS_KJ STP PJT_070706_v3_FS_KJ STP PJT_071006_FS_KJ STP PJT_071406_v2_민감도분석_사업분석(인천)0401 3" xfId="12102" xr:uid="{00000000-0005-0000-0000-00007D220000}"/>
    <cellStyle name="평_FS_KJ STP PJT_070706_v3_FS_KJ STP PJT_071006_FS_KJ STP PJT_071406_v2_평가점수(인천BTL2인)0323VER2" xfId="903" xr:uid="{00000000-0005-0000-0000-00007E220000}"/>
    <cellStyle name="평_FS_KJ STP PJT_070706_v3_FS_KJ STP PJT_071006_FS_KJ STP PJT_071406_v2_평가점수(인천BTL2인)0323VER2 2" xfId="12907" xr:uid="{00000000-0005-0000-0000-00007F220000}"/>
    <cellStyle name="평_FS_KJ STP PJT_070706_v3_FS_KJ STP PJT_071006_FS_KJ STP PJT_071406_v2_평가점수(인천BTL2인)0323VER2 3" xfId="12103" xr:uid="{00000000-0005-0000-0000-000080220000}"/>
    <cellStyle name="평_FS_KJ STP PJT_070706_v3_FS_KJ STP PJT_071006_FS_KW STP PJT_081306" xfId="904" xr:uid="{00000000-0005-0000-0000-000081220000}"/>
    <cellStyle name="평_FS_KJ STP PJT_070706_v3_FS_KJ STP PJT_071006_FS_KW STP PJT_081306 2" xfId="12908" xr:uid="{00000000-0005-0000-0000-000082220000}"/>
    <cellStyle name="평_FS_KJ STP PJT_070706_v3_FS_KJ STP PJT_071006_FS_KW STP PJT_081306 3" xfId="12104" xr:uid="{00000000-0005-0000-0000-000083220000}"/>
    <cellStyle name="평_FS_KJ STP PJT_070706_v3_FS_KJ STP PJT_071006_FS_KW STP PJT_081306_FS_KW STP PJT_민감도" xfId="905" xr:uid="{00000000-0005-0000-0000-000084220000}"/>
    <cellStyle name="평_FS_KJ STP PJT_070706_v3_FS_KJ STP PJT_071006_FS_KW STP PJT_081306_FS_KW STP PJT_민감도 2" xfId="12909" xr:uid="{00000000-0005-0000-0000-000085220000}"/>
    <cellStyle name="평_FS_KJ STP PJT_070706_v3_FS_KJ STP PJT_071006_FS_KW STP PJT_081306_FS_KW STP PJT_민감도 3" xfId="12105" xr:uid="{00000000-0005-0000-0000-000086220000}"/>
    <cellStyle name="평_FS_KJ STP PJT_070706_v3_FS_KJ STP PJT_071006_FS_KW STP PJT_081306_FS_KW STP PJT_민감도_FS_KW STP PJT_081606_민감도_v1(정)" xfId="906" xr:uid="{00000000-0005-0000-0000-000087220000}"/>
    <cellStyle name="평_FS_KJ STP PJT_070706_v3_FS_KJ STP PJT_071006_FS_KW STP PJT_081306_FS_KW STP PJT_민감도_FS_KW STP PJT_081606_민감도_v1(정) 2" xfId="12910" xr:uid="{00000000-0005-0000-0000-000088220000}"/>
    <cellStyle name="평_FS_KJ STP PJT_070706_v3_FS_KJ STP PJT_071006_FS_KW STP PJT_081306_FS_KW STP PJT_민감도_FS_KW STP PJT_081606_민감도_v1(정) 3" xfId="12106" xr:uid="{00000000-0005-0000-0000-000089220000}"/>
    <cellStyle name="평_FS_KJ STP PJT_070706_v3_FS_KJ STP PJT_071006_FS_KW STP PJT_081306_FS_KW STP PJT_민감도_FS_KW STP PJT_081606_민감도_v1(정)_평가점수(인천BTL2인)0323VER2" xfId="907" xr:uid="{00000000-0005-0000-0000-00008A220000}"/>
    <cellStyle name="평_FS_KJ STP PJT_070706_v3_FS_KJ STP PJT_071006_FS_KW STP PJT_081306_FS_KW STP PJT_민감도_FS_KW STP PJT_081606_민감도_v1(정)_평가점수(인천BTL2인)0323VER2 2" xfId="12911" xr:uid="{00000000-0005-0000-0000-00008B220000}"/>
    <cellStyle name="평_FS_KJ STP PJT_070706_v3_FS_KJ STP PJT_071006_FS_KW STP PJT_081306_FS_KW STP PJT_민감도_FS_KW STP PJT_081606_민감도_v1(정)_평가점수(인천BTL2인)0323VER2 3" xfId="12107" xr:uid="{00000000-0005-0000-0000-00008C220000}"/>
    <cellStyle name="평_FS_KJ STP PJT_070706_v3_FS_KJ STP PJT_071006_FS_KW STP PJT_081306_FS_KW STP PJT_민감도_민감도분석(인천)-3(정)" xfId="908" xr:uid="{00000000-0005-0000-0000-00008D220000}"/>
    <cellStyle name="평_FS_KJ STP PJT_070706_v3_FS_KJ STP PJT_071006_FS_KW STP PJT_081306_FS_KW STP PJT_민감도_민감도분석(인천)-3(정) 2" xfId="12912" xr:uid="{00000000-0005-0000-0000-00008E220000}"/>
    <cellStyle name="평_FS_KJ STP PJT_070706_v3_FS_KJ STP PJT_071006_FS_KW STP PJT_081306_FS_KW STP PJT_민감도_민감도분석(인천)-3(정) 3" xfId="12108" xr:uid="{00000000-0005-0000-0000-00008F220000}"/>
    <cellStyle name="평_FS_KJ STP PJT_070706_v3_FS_KJ STP PJT_071006_FS_KW STP PJT_081306_FS_KW STP PJT_민감도_사업분석(인천)0401" xfId="909" xr:uid="{00000000-0005-0000-0000-000090220000}"/>
    <cellStyle name="평_FS_KJ STP PJT_070706_v3_FS_KJ STP PJT_071006_FS_KW STP PJT_081306_FS_KW STP PJT_민감도_사업분석(인천)0401 2" xfId="12913" xr:uid="{00000000-0005-0000-0000-000091220000}"/>
    <cellStyle name="평_FS_KJ STP PJT_070706_v3_FS_KJ STP PJT_071006_FS_KW STP PJT_081306_FS_KW STP PJT_민감도_사업분석(인천)0401 3" xfId="12109" xr:uid="{00000000-0005-0000-0000-000092220000}"/>
    <cellStyle name="평_FS_KJ STP PJT_070706_v3_FS_KJ STP PJT_071006_FS_KW STP PJT_081306_평가점수(인천BTL2인)0323VER2" xfId="910" xr:uid="{00000000-0005-0000-0000-000093220000}"/>
    <cellStyle name="평_FS_KJ STP PJT_070706_v3_FS_KJ STP PJT_071006_FS_KW STP PJT_081306_평가점수(인천BTL2인)0323VER2 2" xfId="12914" xr:uid="{00000000-0005-0000-0000-000094220000}"/>
    <cellStyle name="평_FS_KJ STP PJT_070706_v3_FS_KJ STP PJT_071006_FS_KW STP PJT_081306_평가점수(인천BTL2인)0323VER2 3" xfId="12110" xr:uid="{00000000-0005-0000-0000-000095220000}"/>
    <cellStyle name="평_FS_KJ STP PJT_070706_v3_FS_KJ STP PJT_071006_FS_KW STP PJT_081606_민감도_v1(정)" xfId="911" xr:uid="{00000000-0005-0000-0000-000096220000}"/>
    <cellStyle name="평_FS_KJ STP PJT_070706_v3_FS_KJ STP PJT_071006_FS_KW STP PJT_081606_민감도_v1(정) 2" xfId="12915" xr:uid="{00000000-0005-0000-0000-000097220000}"/>
    <cellStyle name="평_FS_KJ STP PJT_070706_v3_FS_KJ STP PJT_071006_FS_KW STP PJT_081606_민감도_v1(정) 3" xfId="12111" xr:uid="{00000000-0005-0000-0000-000098220000}"/>
    <cellStyle name="평_FS_KJ STP PJT_070706_v3_FS_KJ STP PJT_071006_FS_KW STP PJT_081606_민감도_v1(정)_평가점수(인천BTL2인)0323VER2" xfId="912" xr:uid="{00000000-0005-0000-0000-000099220000}"/>
    <cellStyle name="평_FS_KJ STP PJT_070706_v3_FS_KJ STP PJT_071006_FS_KW STP PJT_081606_민감도_v1(정)_평가점수(인천BTL2인)0323VER2 2" xfId="12916" xr:uid="{00000000-0005-0000-0000-00009A220000}"/>
    <cellStyle name="평_FS_KJ STP PJT_070706_v3_FS_KJ STP PJT_071006_FS_KW STP PJT_081606_민감도_v1(정)_평가점수(인천BTL2인)0323VER2 3" xfId="12112" xr:uid="{00000000-0005-0000-0000-00009B220000}"/>
    <cellStyle name="평_FS_KJ STP PJT_070706_v3_FS_KJ STP PJT_071006_FS_KW STP PJT_082306" xfId="913" xr:uid="{00000000-0005-0000-0000-00009C220000}"/>
    <cellStyle name="평_FS_KJ STP PJT_070706_v3_FS_KJ STP PJT_071006_FS_KW STP PJT_082306 2" xfId="12917" xr:uid="{00000000-0005-0000-0000-00009D220000}"/>
    <cellStyle name="평_FS_KJ STP PJT_070706_v3_FS_KJ STP PJT_071006_FS_KW STP PJT_082306 3" xfId="12113" xr:uid="{00000000-0005-0000-0000-00009E220000}"/>
    <cellStyle name="평_FS_KJ STP PJT_070706_v3_FS_KJ STP PJT_071006_FS_KW STP PJT_082306_full_v1(정)" xfId="914" xr:uid="{00000000-0005-0000-0000-00009F220000}"/>
    <cellStyle name="평_FS_KJ STP PJT_070706_v3_FS_KJ STP PJT_071006_FS_KW STP PJT_082306_full_v1(정) 2" xfId="12918" xr:uid="{00000000-0005-0000-0000-0000A0220000}"/>
    <cellStyle name="평_FS_KJ STP PJT_070706_v3_FS_KJ STP PJT_071006_FS_KW STP PJT_082306_full_v1(정) 3" xfId="12114" xr:uid="{00000000-0005-0000-0000-0000A1220000}"/>
    <cellStyle name="평_FS_KJ STP PJT_070706_v3_FS_KJ STP PJT_071006_FS_KW STP PJT_082306_full_v1(정)_평가점수(인천BTL2인)0323VER2" xfId="915" xr:uid="{00000000-0005-0000-0000-0000A2220000}"/>
    <cellStyle name="평_FS_KJ STP PJT_070706_v3_FS_KJ STP PJT_071006_FS_KW STP PJT_082306_full_v1(정)_평가점수(인천BTL2인)0323VER2 2" xfId="12919" xr:uid="{00000000-0005-0000-0000-0000A3220000}"/>
    <cellStyle name="평_FS_KJ STP PJT_070706_v3_FS_KJ STP PJT_071006_FS_KW STP PJT_082306_full_v1(정)_평가점수(인천BTL2인)0323VER2 3" xfId="12115" xr:uid="{00000000-0005-0000-0000-0000A4220000}"/>
    <cellStyle name="평_FS_KJ STP PJT_070706_v3_FS_KJ STP PJT_071006_FS_KW STP PJT_082306_평가점수(인천BTL2인)0323VER2" xfId="916" xr:uid="{00000000-0005-0000-0000-0000A5220000}"/>
    <cellStyle name="평_FS_KJ STP PJT_070706_v3_FS_KJ STP PJT_071006_FS_KW STP PJT_082306_평가점수(인천BTL2인)0323VER2 2" xfId="12920" xr:uid="{00000000-0005-0000-0000-0000A6220000}"/>
    <cellStyle name="평_FS_KJ STP PJT_070706_v3_FS_KJ STP PJT_071006_FS_KW STP PJT_082306_평가점수(인천BTL2인)0323VER2 3" xfId="12116" xr:uid="{00000000-0005-0000-0000-0000A7220000}"/>
    <cellStyle name="평_FS_KJ STP PJT_070706_v3_FS_KJ STP PJT_071006_FS_KW STP PJT_민감도" xfId="917" xr:uid="{00000000-0005-0000-0000-0000A8220000}"/>
    <cellStyle name="평_FS_KJ STP PJT_070706_v3_FS_KJ STP PJT_071006_FS_KW STP PJT_민감도 2" xfId="12921" xr:uid="{00000000-0005-0000-0000-0000A9220000}"/>
    <cellStyle name="평_FS_KJ STP PJT_070706_v3_FS_KJ STP PJT_071006_FS_KW STP PJT_민감도 3" xfId="12117" xr:uid="{00000000-0005-0000-0000-0000AA220000}"/>
    <cellStyle name="평_FS_KJ STP PJT_070706_v3_FS_KJ STP PJT_071006_FS_KW STP PJT_민감도_평가점수(인천BTL2인)0323VER2" xfId="918" xr:uid="{00000000-0005-0000-0000-0000AB220000}"/>
    <cellStyle name="평_FS_KJ STP PJT_070706_v3_FS_KJ STP PJT_071006_FS_KW STP PJT_민감도_평가점수(인천BTL2인)0323VER2 2" xfId="12922" xr:uid="{00000000-0005-0000-0000-0000AC220000}"/>
    <cellStyle name="평_FS_KJ STP PJT_070706_v3_FS_KJ STP PJT_071006_FS_KW STP PJT_민감도_평가점수(인천BTL2인)0323VER2 3" xfId="12118" xr:uid="{00000000-0005-0000-0000-0000AD220000}"/>
    <cellStyle name="평_FS_KJ STP PJT_070706_v3_FS_KJ STP PJT_071006_Raw Data" xfId="4890" xr:uid="{00000000-0005-0000-0000-0000AE220000}"/>
    <cellStyle name="평_FS_KJ STP PJT_070706_v3_FS_KJ STP PJT_071006_Sales" xfId="6893" xr:uid="{00000000-0005-0000-0000-0000AF220000}"/>
    <cellStyle name="평_FS_KJ STP PJT_070706_v3_FS_KJ STP PJT_071006_Sensitivity" xfId="8896" xr:uid="{00000000-0005-0000-0000-0000B0220000}"/>
    <cellStyle name="평_FS_KJ STP PJT_070706_v3_FS_KJ STP PJT_071006_민감도분석(인천)-3(정)" xfId="919" xr:uid="{00000000-0005-0000-0000-0000B1220000}"/>
    <cellStyle name="평_FS_KJ STP PJT_070706_v3_FS_KJ STP PJT_071006_민감도분석(인천)-3(정) 2" xfId="12923" xr:uid="{00000000-0005-0000-0000-0000B2220000}"/>
    <cellStyle name="평_FS_KJ STP PJT_070706_v3_FS_KJ STP PJT_071006_민감도분석(인천)-3(정) 3" xfId="12119" xr:uid="{00000000-0005-0000-0000-0000B3220000}"/>
    <cellStyle name="평_FS_KJ STP PJT_070706_v3_FS_KJ STP PJT_071006_사업분석(인천)0401" xfId="920" xr:uid="{00000000-0005-0000-0000-0000B4220000}"/>
    <cellStyle name="평_FS_KJ STP PJT_070706_v3_FS_KJ STP PJT_071006_사업분석(인천)0401 2" xfId="12924" xr:uid="{00000000-0005-0000-0000-0000B5220000}"/>
    <cellStyle name="평_FS_KJ STP PJT_070706_v3_FS_KJ STP PJT_071006_사업분석(인천)0401 3" xfId="12120" xr:uid="{00000000-0005-0000-0000-0000B6220000}"/>
    <cellStyle name="평_FS_KJ STP PJT_070706_v3_FS_KJ STP PJT_071006_재무분석보고서 표지" xfId="921" xr:uid="{00000000-0005-0000-0000-0000B7220000}"/>
    <cellStyle name="평_FS_KJ STP PJT_070706_v3_FS_KJ STP PJT_071006_재무분석보고서 표지 2" xfId="12925" xr:uid="{00000000-0005-0000-0000-0000B8220000}"/>
    <cellStyle name="평_FS_KJ STP PJT_070706_v3_FS_KJ STP PJT_071006_재무분석보고서 표지 3" xfId="12121" xr:uid="{00000000-0005-0000-0000-0000B9220000}"/>
    <cellStyle name="평_FS_KJ STP PJT_070706_v3_FS_KJ STP PJT_071006_재무분석보고서 표지_평가점수(인천BTL2인)0323VER2" xfId="922" xr:uid="{00000000-0005-0000-0000-0000BA220000}"/>
    <cellStyle name="평_FS_KJ STP PJT_070706_v3_FS_KJ STP PJT_071006_재무분석보고서 표지_평가점수(인천BTL2인)0323VER2 2" xfId="12926" xr:uid="{00000000-0005-0000-0000-0000BB220000}"/>
    <cellStyle name="평_FS_KJ STP PJT_070706_v3_FS_KJ STP PJT_071006_재무분석보고서 표지_평가점수(인천BTL2인)0323VER2 3" xfId="12122" xr:uid="{00000000-0005-0000-0000-0000BC220000}"/>
    <cellStyle name="평_FS_KJ STP PJT_070706_v3_FS_KW STP PJT_민감도" xfId="923" xr:uid="{00000000-0005-0000-0000-0000BD220000}"/>
    <cellStyle name="평_FS_KJ STP PJT_070706_v3_FS_KW STP PJT_민감도 2" xfId="12927" xr:uid="{00000000-0005-0000-0000-0000BE220000}"/>
    <cellStyle name="평_FS_KJ STP PJT_070706_v3_FS_KW STP PJT_민감도 3" xfId="12123" xr:uid="{00000000-0005-0000-0000-0000BF220000}"/>
    <cellStyle name="평_FS_KJ STP PJT_070706_v3_FS_KW STP PJT_민감도_FS_KW STP PJT_081606_민감도_v1(정)" xfId="924" xr:uid="{00000000-0005-0000-0000-0000C0220000}"/>
    <cellStyle name="평_FS_KJ STP PJT_070706_v3_FS_KW STP PJT_민감도_FS_KW STP PJT_081606_민감도_v1(정) 2" xfId="12928" xr:uid="{00000000-0005-0000-0000-0000C1220000}"/>
    <cellStyle name="평_FS_KJ STP PJT_070706_v3_FS_KW STP PJT_민감도_FS_KW STP PJT_081606_민감도_v1(정) 3" xfId="12124" xr:uid="{00000000-0005-0000-0000-0000C2220000}"/>
    <cellStyle name="평_FS_KJ STP PJT_070706_v3_FS_KW STP PJT_민감도_FS_KW STP PJT_081606_민감도_v1(정)_평가점수(인천BTL2인)0323VER2" xfId="925" xr:uid="{00000000-0005-0000-0000-0000C3220000}"/>
    <cellStyle name="평_FS_KJ STP PJT_070706_v3_FS_KW STP PJT_민감도_FS_KW STP PJT_081606_민감도_v1(정)_평가점수(인천BTL2인)0323VER2 2" xfId="12929" xr:uid="{00000000-0005-0000-0000-0000C4220000}"/>
    <cellStyle name="평_FS_KJ STP PJT_070706_v3_FS_KW STP PJT_민감도_FS_KW STP PJT_081606_민감도_v1(정)_평가점수(인천BTL2인)0323VER2 3" xfId="12125" xr:uid="{00000000-0005-0000-0000-0000C5220000}"/>
    <cellStyle name="평_FS_KJ STP PJT_070706_v3_FS_KW STP PJT_민감도_민감도분석(인천)-3(정)" xfId="926" xr:uid="{00000000-0005-0000-0000-0000C6220000}"/>
    <cellStyle name="평_FS_KJ STP PJT_070706_v3_FS_KW STP PJT_민감도_민감도분석(인천)-3(정) 2" xfId="12930" xr:uid="{00000000-0005-0000-0000-0000C7220000}"/>
    <cellStyle name="평_FS_KJ STP PJT_070706_v3_FS_KW STP PJT_민감도_민감도분석(인천)-3(정) 3" xfId="12126" xr:uid="{00000000-0005-0000-0000-0000C8220000}"/>
    <cellStyle name="평_FS_KJ STP PJT_070706_v3_FS_KW STP PJT_민감도_사업분석(인천)0401" xfId="927" xr:uid="{00000000-0005-0000-0000-0000C9220000}"/>
    <cellStyle name="평_FS_KJ STP PJT_070706_v3_FS_KW STP PJT_민감도_사업분석(인천)0401 2" xfId="12931" xr:uid="{00000000-0005-0000-0000-0000CA220000}"/>
    <cellStyle name="평_FS_KJ STP PJT_070706_v3_FS_KW STP PJT_민감도_사업분석(인천)0401 3" xfId="12127" xr:uid="{00000000-0005-0000-0000-0000CB220000}"/>
    <cellStyle name="평_FS_KJ STP PJT_070706_v3_Raw Data" xfId="4889" xr:uid="{00000000-0005-0000-0000-0000CC220000}"/>
    <cellStyle name="평_FS_KJ STP PJT_070706_v3_Sales" xfId="6892" xr:uid="{00000000-0005-0000-0000-0000CD220000}"/>
    <cellStyle name="평_FS_KJ STP PJT_070706_v3_Sensitivity" xfId="8895" xr:uid="{00000000-0005-0000-0000-0000CE220000}"/>
    <cellStyle name="평_FS_KJ STP PJT_070706_v3_민감도분석" xfId="928" xr:uid="{00000000-0005-0000-0000-0000CF220000}"/>
    <cellStyle name="평_FS_KJ STP PJT_070706_v3_민감도분석 2" xfId="12932" xr:uid="{00000000-0005-0000-0000-0000D0220000}"/>
    <cellStyle name="평_FS_KJ STP PJT_070706_v3_민감도분석 3" xfId="12128" xr:uid="{00000000-0005-0000-0000-0000D1220000}"/>
    <cellStyle name="평_FS_KJ STP PJT_070706_v3_민감도분석_FS_KW STP PJT_081606_민감도_v1(정)" xfId="929" xr:uid="{00000000-0005-0000-0000-0000D2220000}"/>
    <cellStyle name="평_FS_KJ STP PJT_070706_v3_민감도분석_FS_KW STP PJT_081606_민감도_v1(정) 2" xfId="12933" xr:uid="{00000000-0005-0000-0000-0000D3220000}"/>
    <cellStyle name="평_FS_KJ STP PJT_070706_v3_민감도분석_FS_KW STP PJT_081606_민감도_v1(정) 3" xfId="12129" xr:uid="{00000000-0005-0000-0000-0000D4220000}"/>
    <cellStyle name="평_FS_KJ STP PJT_070706_v3_민감도분석_FS_KW STP PJT_081606_민감도_v1(정)_평가점수(인천BTL2인)0323VER2" xfId="930" xr:uid="{00000000-0005-0000-0000-0000D5220000}"/>
    <cellStyle name="평_FS_KJ STP PJT_070706_v3_민감도분석_FS_KW STP PJT_081606_민감도_v1(정)_평가점수(인천BTL2인)0323VER2 2" xfId="12934" xr:uid="{00000000-0005-0000-0000-0000D6220000}"/>
    <cellStyle name="평_FS_KJ STP PJT_070706_v3_민감도분석_FS_KW STP PJT_081606_민감도_v1(정)_평가점수(인천BTL2인)0323VER2 3" xfId="12130" xr:uid="{00000000-0005-0000-0000-0000D7220000}"/>
    <cellStyle name="평_FS_KJ STP PJT_070706_v3_민감도분석_FS_KW STP PJT_082306" xfId="931" xr:uid="{00000000-0005-0000-0000-0000D8220000}"/>
    <cellStyle name="평_FS_KJ STP PJT_070706_v3_민감도분석_FS_KW STP PJT_082306 2" xfId="12935" xr:uid="{00000000-0005-0000-0000-0000D9220000}"/>
    <cellStyle name="평_FS_KJ STP PJT_070706_v3_민감도분석_FS_KW STP PJT_082306 3" xfId="12131" xr:uid="{00000000-0005-0000-0000-0000DA220000}"/>
    <cellStyle name="평_FS_KJ STP PJT_070706_v3_민감도분석_FS_KW STP PJT_082306_full_v1(정)" xfId="932" xr:uid="{00000000-0005-0000-0000-0000DB220000}"/>
    <cellStyle name="평_FS_KJ STP PJT_070706_v3_민감도분석_FS_KW STP PJT_082306_full_v1(정) 2" xfId="12936" xr:uid="{00000000-0005-0000-0000-0000DC220000}"/>
    <cellStyle name="평_FS_KJ STP PJT_070706_v3_민감도분석_FS_KW STP PJT_082306_full_v1(정) 3" xfId="12132" xr:uid="{00000000-0005-0000-0000-0000DD220000}"/>
    <cellStyle name="평_FS_KJ STP PJT_070706_v3_민감도분석_FS_KW STP PJT_082306_full_v1(정)_평가점수(인천BTL2인)0323VER2" xfId="933" xr:uid="{00000000-0005-0000-0000-0000DE220000}"/>
    <cellStyle name="평_FS_KJ STP PJT_070706_v3_민감도분석_FS_KW STP PJT_082306_full_v1(정)_평가점수(인천BTL2인)0323VER2 2" xfId="12937" xr:uid="{00000000-0005-0000-0000-0000DF220000}"/>
    <cellStyle name="평_FS_KJ STP PJT_070706_v3_민감도분석_FS_KW STP PJT_082306_full_v1(정)_평가점수(인천BTL2인)0323VER2 3" xfId="12133" xr:uid="{00000000-0005-0000-0000-0000E0220000}"/>
    <cellStyle name="평_FS_KJ STP PJT_070706_v3_민감도분석_FS_KW STP PJT_082306_평가점수(인천BTL2인)0323VER2" xfId="934" xr:uid="{00000000-0005-0000-0000-0000E1220000}"/>
    <cellStyle name="평_FS_KJ STP PJT_070706_v3_민감도분석_FS_KW STP PJT_082306_평가점수(인천BTL2인)0323VER2 2" xfId="12938" xr:uid="{00000000-0005-0000-0000-0000E2220000}"/>
    <cellStyle name="평_FS_KJ STP PJT_070706_v3_민감도분석_FS_KW STP PJT_082306_평가점수(인천BTL2인)0323VER2 3" xfId="12134" xr:uid="{00000000-0005-0000-0000-0000E3220000}"/>
    <cellStyle name="평_FS_KJ STP PJT_070706_v3_민감도분석_FS_KW STP PJT_민감도" xfId="935" xr:uid="{00000000-0005-0000-0000-0000E4220000}"/>
    <cellStyle name="평_FS_KJ STP PJT_070706_v3_민감도분석_FS_KW STP PJT_민감도 2" xfId="12939" xr:uid="{00000000-0005-0000-0000-0000E5220000}"/>
    <cellStyle name="평_FS_KJ STP PJT_070706_v3_민감도분석_FS_KW STP PJT_민감도 3" xfId="12135" xr:uid="{00000000-0005-0000-0000-0000E6220000}"/>
    <cellStyle name="평_FS_KJ STP PJT_070706_v3_민감도분석_FS_KW STP PJT_민감도_평가점수(인천BTL2인)0323VER2" xfId="936" xr:uid="{00000000-0005-0000-0000-0000E7220000}"/>
    <cellStyle name="평_FS_KJ STP PJT_070706_v3_민감도분석_FS_KW STP PJT_민감도_평가점수(인천BTL2인)0323VER2 2" xfId="12940" xr:uid="{00000000-0005-0000-0000-0000E8220000}"/>
    <cellStyle name="평_FS_KJ STP PJT_070706_v3_민감도분석_FS_KW STP PJT_민감도_평가점수(인천BTL2인)0323VER2 3" xfId="12136" xr:uid="{00000000-0005-0000-0000-0000E9220000}"/>
    <cellStyle name="평_FS_KJ STP PJT_070706_v3_민감도분석_민감도분석(인천)-3(정)" xfId="937" xr:uid="{00000000-0005-0000-0000-0000EA220000}"/>
    <cellStyle name="평_FS_KJ STP PJT_070706_v3_민감도분석_민감도분석(인천)-3(정) 2" xfId="12941" xr:uid="{00000000-0005-0000-0000-0000EB220000}"/>
    <cellStyle name="평_FS_KJ STP PJT_070706_v3_민감도분석_민감도분석(인천)-3(정) 3" xfId="12137" xr:uid="{00000000-0005-0000-0000-0000EC220000}"/>
    <cellStyle name="평_FS_KJ STP PJT_070706_v3_민감도분석_사업분석(인천)0401" xfId="938" xr:uid="{00000000-0005-0000-0000-0000ED220000}"/>
    <cellStyle name="평_FS_KJ STP PJT_070706_v3_민감도분석_사업분석(인천)0401 2" xfId="12942" xr:uid="{00000000-0005-0000-0000-0000EE220000}"/>
    <cellStyle name="평_FS_KJ STP PJT_070706_v3_민감도분석_사업분석(인천)0401 3" xfId="12138" xr:uid="{00000000-0005-0000-0000-0000EF220000}"/>
    <cellStyle name="평_FS_KJ STP PJT_070706_v3_평가점수(인천BTL2인)0323VER2" xfId="939" xr:uid="{00000000-0005-0000-0000-0000F0220000}"/>
    <cellStyle name="평_FS_KJ STP PJT_070706_v3_평가점수(인천BTL2인)0323VER2 2" xfId="12943" xr:uid="{00000000-0005-0000-0000-0000F1220000}"/>
    <cellStyle name="평_FS_KJ STP PJT_070706_v3_평가점수(인천BTL2인)0323VER2 3" xfId="12139" xr:uid="{00000000-0005-0000-0000-0000F2220000}"/>
    <cellStyle name="평_FS_KJ STP PJT_071006" xfId="940" xr:uid="{00000000-0005-0000-0000-0000F3220000}"/>
    <cellStyle name="평_FS_KJ STP PJT_071006 2" xfId="2875" xr:uid="{00000000-0005-0000-0000-0000F4220000}"/>
    <cellStyle name="평_FS_KJ STP PJT_071006_CF" xfId="10901" xr:uid="{00000000-0005-0000-0000-0000F5220000}"/>
    <cellStyle name="평_FS_KJ STP PJT_071006_FS_KJ STP PJT_071006" xfId="941" xr:uid="{00000000-0005-0000-0000-0000F6220000}"/>
    <cellStyle name="평_FS_KJ STP PJT_071006_FS_KJ STP PJT_071006 2" xfId="2876" xr:uid="{00000000-0005-0000-0000-0000F7220000}"/>
    <cellStyle name="평_FS_KJ STP PJT_071006_FS_KJ STP PJT_071006_CF" xfId="10902" xr:uid="{00000000-0005-0000-0000-0000F8220000}"/>
    <cellStyle name="평_FS_KJ STP PJT_071006_FS_KJ STP PJT_071006_FS_KJ STP PJT_071406_v2" xfId="942" xr:uid="{00000000-0005-0000-0000-0000F9220000}"/>
    <cellStyle name="평_FS_KJ STP PJT_071006_FS_KJ STP PJT_071006_FS_KJ STP PJT_071406_v2 2" xfId="2877" xr:uid="{00000000-0005-0000-0000-0000FA220000}"/>
    <cellStyle name="평_FS_KJ STP PJT_071006_FS_KJ STP PJT_071006_FS_KJ STP PJT_071406_v2_CF" xfId="10903" xr:uid="{00000000-0005-0000-0000-0000FB220000}"/>
    <cellStyle name="평_FS_KJ STP PJT_071006_FS_KJ STP PJT_071006_FS_KJ STP PJT_071406_v2_FS_KW STP PJT_민감도" xfId="943" xr:uid="{00000000-0005-0000-0000-0000FC220000}"/>
    <cellStyle name="평_FS_KJ STP PJT_071006_FS_KJ STP PJT_071006_FS_KJ STP PJT_071406_v2_FS_KW STP PJT_민감도 2" xfId="12944" xr:uid="{00000000-0005-0000-0000-0000FD220000}"/>
    <cellStyle name="평_FS_KJ STP PJT_071006_FS_KJ STP PJT_071006_FS_KJ STP PJT_071406_v2_FS_KW STP PJT_민감도 3" xfId="12140" xr:uid="{00000000-0005-0000-0000-0000FE220000}"/>
    <cellStyle name="평_FS_KJ STP PJT_071006_FS_KJ STP PJT_071006_FS_KJ STP PJT_071406_v2_FS_KW STP PJT_민감도_FS_KW STP PJT_081606_민감도_v1(정)" xfId="944" xr:uid="{00000000-0005-0000-0000-0000FF220000}"/>
    <cellStyle name="평_FS_KJ STP PJT_071006_FS_KJ STP PJT_071006_FS_KJ STP PJT_071406_v2_FS_KW STP PJT_민감도_FS_KW STP PJT_081606_민감도_v1(정) 2" xfId="12945" xr:uid="{00000000-0005-0000-0000-000000230000}"/>
    <cellStyle name="평_FS_KJ STP PJT_071006_FS_KJ STP PJT_071006_FS_KJ STP PJT_071406_v2_FS_KW STP PJT_민감도_FS_KW STP PJT_081606_민감도_v1(정) 3" xfId="12141" xr:uid="{00000000-0005-0000-0000-000001230000}"/>
    <cellStyle name="평_FS_KJ STP PJT_071006_FS_KJ STP PJT_071006_FS_KJ STP PJT_071406_v2_FS_KW STP PJT_민감도_FS_KW STP PJT_081606_민감도_v1(정)_평가점수(인천BTL2인)0323VER2" xfId="945" xr:uid="{00000000-0005-0000-0000-000002230000}"/>
    <cellStyle name="평_FS_KJ STP PJT_071006_FS_KJ STP PJT_071006_FS_KJ STP PJT_071406_v2_FS_KW STP PJT_민감도_FS_KW STP PJT_081606_민감도_v1(정)_평가점수(인천BTL2인)0323VER2 2" xfId="12946" xr:uid="{00000000-0005-0000-0000-000003230000}"/>
    <cellStyle name="평_FS_KJ STP PJT_071006_FS_KJ STP PJT_071006_FS_KJ STP PJT_071406_v2_FS_KW STP PJT_민감도_FS_KW STP PJT_081606_민감도_v1(정)_평가점수(인천BTL2인)0323VER2 3" xfId="12142" xr:uid="{00000000-0005-0000-0000-000004230000}"/>
    <cellStyle name="평_FS_KJ STP PJT_071006_FS_KJ STP PJT_071006_FS_KJ STP PJT_071406_v2_FS_KW STP PJT_민감도_민감도분석(인천)-3(정)" xfId="946" xr:uid="{00000000-0005-0000-0000-000005230000}"/>
    <cellStyle name="평_FS_KJ STP PJT_071006_FS_KJ STP PJT_071006_FS_KJ STP PJT_071406_v2_FS_KW STP PJT_민감도_민감도분석(인천)-3(정) 2" xfId="12947" xr:uid="{00000000-0005-0000-0000-000006230000}"/>
    <cellStyle name="평_FS_KJ STP PJT_071006_FS_KJ STP PJT_071006_FS_KJ STP PJT_071406_v2_FS_KW STP PJT_민감도_민감도분석(인천)-3(정) 3" xfId="12143" xr:uid="{00000000-0005-0000-0000-000007230000}"/>
    <cellStyle name="평_FS_KJ STP PJT_071006_FS_KJ STP PJT_071006_FS_KJ STP PJT_071406_v2_FS_KW STP PJT_민감도_사업분석(인천)0401" xfId="947" xr:uid="{00000000-0005-0000-0000-000008230000}"/>
    <cellStyle name="평_FS_KJ STP PJT_071006_FS_KJ STP PJT_071006_FS_KJ STP PJT_071406_v2_FS_KW STP PJT_민감도_사업분석(인천)0401 2" xfId="12948" xr:uid="{00000000-0005-0000-0000-000009230000}"/>
    <cellStyle name="평_FS_KJ STP PJT_071006_FS_KJ STP PJT_071006_FS_KJ STP PJT_071406_v2_FS_KW STP PJT_민감도_사업분석(인천)0401 3" xfId="12144" xr:uid="{00000000-0005-0000-0000-00000A230000}"/>
    <cellStyle name="평_FS_KJ STP PJT_071006_FS_KJ STP PJT_071006_FS_KJ STP PJT_071406_v2_Raw Data" xfId="4894" xr:uid="{00000000-0005-0000-0000-00000B230000}"/>
    <cellStyle name="평_FS_KJ STP PJT_071006_FS_KJ STP PJT_071006_FS_KJ STP PJT_071406_v2_Sales" xfId="6897" xr:uid="{00000000-0005-0000-0000-00000C230000}"/>
    <cellStyle name="평_FS_KJ STP PJT_071006_FS_KJ STP PJT_071006_FS_KJ STP PJT_071406_v2_Sensitivity" xfId="8900" xr:uid="{00000000-0005-0000-0000-00000D230000}"/>
    <cellStyle name="평_FS_KJ STP PJT_071006_FS_KJ STP PJT_071006_FS_KJ STP PJT_071406_v2_민감도분석" xfId="948" xr:uid="{00000000-0005-0000-0000-00000E230000}"/>
    <cellStyle name="평_FS_KJ STP PJT_071006_FS_KJ STP PJT_071006_FS_KJ STP PJT_071406_v2_민감도분석 2" xfId="12949" xr:uid="{00000000-0005-0000-0000-00000F230000}"/>
    <cellStyle name="평_FS_KJ STP PJT_071006_FS_KJ STP PJT_071006_FS_KJ STP PJT_071406_v2_민감도분석 3" xfId="12145" xr:uid="{00000000-0005-0000-0000-000010230000}"/>
    <cellStyle name="평_FS_KJ STP PJT_071006_FS_KJ STP PJT_071006_FS_KJ STP PJT_071406_v2_민감도분석_FS_KW STP PJT_081606_민감도_v1(정)" xfId="949" xr:uid="{00000000-0005-0000-0000-000011230000}"/>
    <cellStyle name="평_FS_KJ STP PJT_071006_FS_KJ STP PJT_071006_FS_KJ STP PJT_071406_v2_민감도분석_FS_KW STP PJT_081606_민감도_v1(정) 2" xfId="12950" xr:uid="{00000000-0005-0000-0000-000012230000}"/>
    <cellStyle name="평_FS_KJ STP PJT_071006_FS_KJ STP PJT_071006_FS_KJ STP PJT_071406_v2_민감도분석_FS_KW STP PJT_081606_민감도_v1(정) 3" xfId="12146" xr:uid="{00000000-0005-0000-0000-000013230000}"/>
    <cellStyle name="평_FS_KJ STP PJT_071006_FS_KJ STP PJT_071006_FS_KJ STP PJT_071406_v2_민감도분석_FS_KW STP PJT_081606_민감도_v1(정)_평가점수(인천BTL2인)0323VER2" xfId="950" xr:uid="{00000000-0005-0000-0000-000014230000}"/>
    <cellStyle name="평_FS_KJ STP PJT_071006_FS_KJ STP PJT_071006_FS_KJ STP PJT_071406_v2_민감도분석_FS_KW STP PJT_081606_민감도_v1(정)_평가점수(인천BTL2인)0323VER2 2" xfId="12951" xr:uid="{00000000-0005-0000-0000-000015230000}"/>
    <cellStyle name="평_FS_KJ STP PJT_071006_FS_KJ STP PJT_071006_FS_KJ STP PJT_071406_v2_민감도분석_FS_KW STP PJT_081606_민감도_v1(정)_평가점수(인천BTL2인)0323VER2 3" xfId="12147" xr:uid="{00000000-0005-0000-0000-000016230000}"/>
    <cellStyle name="평_FS_KJ STP PJT_071006_FS_KJ STP PJT_071006_FS_KJ STP PJT_071406_v2_민감도분석_FS_KW STP PJT_082306" xfId="951" xr:uid="{00000000-0005-0000-0000-000017230000}"/>
    <cellStyle name="평_FS_KJ STP PJT_071006_FS_KJ STP PJT_071006_FS_KJ STP PJT_071406_v2_민감도분석_FS_KW STP PJT_082306 2" xfId="12952" xr:uid="{00000000-0005-0000-0000-000018230000}"/>
    <cellStyle name="평_FS_KJ STP PJT_071006_FS_KJ STP PJT_071006_FS_KJ STP PJT_071406_v2_민감도분석_FS_KW STP PJT_082306 3" xfId="12148" xr:uid="{00000000-0005-0000-0000-000019230000}"/>
    <cellStyle name="평_FS_KJ STP PJT_071006_FS_KJ STP PJT_071006_FS_KJ STP PJT_071406_v2_민감도분석_FS_KW STP PJT_082306_full_v1(정)" xfId="952" xr:uid="{00000000-0005-0000-0000-00001A230000}"/>
    <cellStyle name="평_FS_KJ STP PJT_071006_FS_KJ STP PJT_071006_FS_KJ STP PJT_071406_v2_민감도분석_FS_KW STP PJT_082306_full_v1(정) 2" xfId="12953" xr:uid="{00000000-0005-0000-0000-00001B230000}"/>
    <cellStyle name="평_FS_KJ STP PJT_071006_FS_KJ STP PJT_071006_FS_KJ STP PJT_071406_v2_민감도분석_FS_KW STP PJT_082306_full_v1(정) 3" xfId="12149" xr:uid="{00000000-0005-0000-0000-00001C230000}"/>
    <cellStyle name="평_FS_KJ STP PJT_071006_FS_KJ STP PJT_071006_FS_KJ STP PJT_071406_v2_민감도분석_FS_KW STP PJT_082306_full_v1(정)_평가점수(인천BTL2인)0323VER2" xfId="953" xr:uid="{00000000-0005-0000-0000-00001D230000}"/>
    <cellStyle name="평_FS_KJ STP PJT_071006_FS_KJ STP PJT_071006_FS_KJ STP PJT_071406_v2_민감도분석_FS_KW STP PJT_082306_full_v1(정)_평가점수(인천BTL2인)0323VER2 2" xfId="12954" xr:uid="{00000000-0005-0000-0000-00001E230000}"/>
    <cellStyle name="평_FS_KJ STP PJT_071006_FS_KJ STP PJT_071006_FS_KJ STP PJT_071406_v2_민감도분석_FS_KW STP PJT_082306_full_v1(정)_평가점수(인천BTL2인)0323VER2 3" xfId="12150" xr:uid="{00000000-0005-0000-0000-00001F230000}"/>
    <cellStyle name="평_FS_KJ STP PJT_071006_FS_KJ STP PJT_071006_FS_KJ STP PJT_071406_v2_민감도분석_FS_KW STP PJT_082306_평가점수(인천BTL2인)0323VER2" xfId="954" xr:uid="{00000000-0005-0000-0000-000020230000}"/>
    <cellStyle name="평_FS_KJ STP PJT_071006_FS_KJ STP PJT_071006_FS_KJ STP PJT_071406_v2_민감도분석_FS_KW STP PJT_082306_평가점수(인천BTL2인)0323VER2 2" xfId="12955" xr:uid="{00000000-0005-0000-0000-000021230000}"/>
    <cellStyle name="평_FS_KJ STP PJT_071006_FS_KJ STP PJT_071006_FS_KJ STP PJT_071406_v2_민감도분석_FS_KW STP PJT_082306_평가점수(인천BTL2인)0323VER2 3" xfId="12151" xr:uid="{00000000-0005-0000-0000-000022230000}"/>
    <cellStyle name="평_FS_KJ STP PJT_071006_FS_KJ STP PJT_071006_FS_KJ STP PJT_071406_v2_민감도분석_FS_KW STP PJT_민감도" xfId="955" xr:uid="{00000000-0005-0000-0000-000023230000}"/>
    <cellStyle name="평_FS_KJ STP PJT_071006_FS_KJ STP PJT_071006_FS_KJ STP PJT_071406_v2_민감도분석_FS_KW STP PJT_민감도 2" xfId="12956" xr:uid="{00000000-0005-0000-0000-000024230000}"/>
    <cellStyle name="평_FS_KJ STP PJT_071006_FS_KJ STP PJT_071006_FS_KJ STP PJT_071406_v2_민감도분석_FS_KW STP PJT_민감도 3" xfId="12152" xr:uid="{00000000-0005-0000-0000-000025230000}"/>
    <cellStyle name="평_FS_KJ STP PJT_071006_FS_KJ STP PJT_071006_FS_KJ STP PJT_071406_v2_민감도분석_FS_KW STP PJT_민감도_평가점수(인천BTL2인)0323VER2" xfId="956" xr:uid="{00000000-0005-0000-0000-000026230000}"/>
    <cellStyle name="평_FS_KJ STP PJT_071006_FS_KJ STP PJT_071006_FS_KJ STP PJT_071406_v2_민감도분석_FS_KW STP PJT_민감도_평가점수(인천BTL2인)0323VER2 2" xfId="12957" xr:uid="{00000000-0005-0000-0000-000027230000}"/>
    <cellStyle name="평_FS_KJ STP PJT_071006_FS_KJ STP PJT_071006_FS_KJ STP PJT_071406_v2_민감도분석_FS_KW STP PJT_민감도_평가점수(인천BTL2인)0323VER2 3" xfId="12153" xr:uid="{00000000-0005-0000-0000-000028230000}"/>
    <cellStyle name="평_FS_KJ STP PJT_071006_FS_KJ STP PJT_071006_FS_KJ STP PJT_071406_v2_민감도분석_민감도분석(인천)-3(정)" xfId="957" xr:uid="{00000000-0005-0000-0000-000029230000}"/>
    <cellStyle name="평_FS_KJ STP PJT_071006_FS_KJ STP PJT_071006_FS_KJ STP PJT_071406_v2_민감도분석_민감도분석(인천)-3(정) 2" xfId="12958" xr:uid="{00000000-0005-0000-0000-00002A230000}"/>
    <cellStyle name="평_FS_KJ STP PJT_071006_FS_KJ STP PJT_071006_FS_KJ STP PJT_071406_v2_민감도분석_민감도분석(인천)-3(정) 3" xfId="12154" xr:uid="{00000000-0005-0000-0000-00002B230000}"/>
    <cellStyle name="평_FS_KJ STP PJT_071006_FS_KJ STP PJT_071006_FS_KJ STP PJT_071406_v2_민감도분석_사업분석(인천)0401" xfId="958" xr:uid="{00000000-0005-0000-0000-00002C230000}"/>
    <cellStyle name="평_FS_KJ STP PJT_071006_FS_KJ STP PJT_071006_FS_KJ STP PJT_071406_v2_민감도분석_사업분석(인천)0401 2" xfId="12959" xr:uid="{00000000-0005-0000-0000-00002D230000}"/>
    <cellStyle name="평_FS_KJ STP PJT_071006_FS_KJ STP PJT_071006_FS_KJ STP PJT_071406_v2_민감도분석_사업분석(인천)0401 3" xfId="12155" xr:uid="{00000000-0005-0000-0000-00002E230000}"/>
    <cellStyle name="평_FS_KJ STP PJT_071006_FS_KJ STP PJT_071006_FS_KJ STP PJT_071406_v2_평가점수(인천BTL2인)0323VER2" xfId="959" xr:uid="{00000000-0005-0000-0000-00002F230000}"/>
    <cellStyle name="평_FS_KJ STP PJT_071006_FS_KJ STP PJT_071006_FS_KJ STP PJT_071406_v2_평가점수(인천BTL2인)0323VER2 2" xfId="12960" xr:uid="{00000000-0005-0000-0000-000030230000}"/>
    <cellStyle name="평_FS_KJ STP PJT_071006_FS_KJ STP PJT_071006_FS_KJ STP PJT_071406_v2_평가점수(인천BTL2인)0323VER2 3" xfId="12156" xr:uid="{00000000-0005-0000-0000-000031230000}"/>
    <cellStyle name="평_FS_KJ STP PJT_071006_FS_KJ STP PJT_071006_FS_KW STP PJT_081306" xfId="960" xr:uid="{00000000-0005-0000-0000-000032230000}"/>
    <cellStyle name="평_FS_KJ STP PJT_071006_FS_KJ STP PJT_071006_FS_KW STP PJT_081306 2" xfId="12961" xr:uid="{00000000-0005-0000-0000-000033230000}"/>
    <cellStyle name="평_FS_KJ STP PJT_071006_FS_KJ STP PJT_071006_FS_KW STP PJT_081306 3" xfId="12157" xr:uid="{00000000-0005-0000-0000-000034230000}"/>
    <cellStyle name="평_FS_KJ STP PJT_071006_FS_KJ STP PJT_071006_FS_KW STP PJT_081306_FS_KW STP PJT_민감도" xfId="961" xr:uid="{00000000-0005-0000-0000-000035230000}"/>
    <cellStyle name="평_FS_KJ STP PJT_071006_FS_KJ STP PJT_071006_FS_KW STP PJT_081306_FS_KW STP PJT_민감도 2" xfId="12962" xr:uid="{00000000-0005-0000-0000-000036230000}"/>
    <cellStyle name="평_FS_KJ STP PJT_071006_FS_KJ STP PJT_071006_FS_KW STP PJT_081306_FS_KW STP PJT_민감도 3" xfId="12158" xr:uid="{00000000-0005-0000-0000-000037230000}"/>
    <cellStyle name="평_FS_KJ STP PJT_071006_FS_KJ STP PJT_071006_FS_KW STP PJT_081306_FS_KW STP PJT_민감도_FS_KW STP PJT_081606_민감도_v1(정)" xfId="962" xr:uid="{00000000-0005-0000-0000-000038230000}"/>
    <cellStyle name="평_FS_KJ STP PJT_071006_FS_KJ STP PJT_071006_FS_KW STP PJT_081306_FS_KW STP PJT_민감도_FS_KW STP PJT_081606_민감도_v1(정) 2" xfId="12963" xr:uid="{00000000-0005-0000-0000-000039230000}"/>
    <cellStyle name="평_FS_KJ STP PJT_071006_FS_KJ STP PJT_071006_FS_KW STP PJT_081306_FS_KW STP PJT_민감도_FS_KW STP PJT_081606_민감도_v1(정) 3" xfId="12159" xr:uid="{00000000-0005-0000-0000-00003A230000}"/>
    <cellStyle name="평_FS_KJ STP PJT_071006_FS_KJ STP PJT_071006_FS_KW STP PJT_081306_FS_KW STP PJT_민감도_FS_KW STP PJT_081606_민감도_v1(정)_평가점수(인천BTL2인)0323VER2" xfId="963" xr:uid="{00000000-0005-0000-0000-00003B230000}"/>
    <cellStyle name="평_FS_KJ STP PJT_071006_FS_KJ STP PJT_071006_FS_KW STP PJT_081306_FS_KW STP PJT_민감도_FS_KW STP PJT_081606_민감도_v1(정)_평가점수(인천BTL2인)0323VER2 2" xfId="12964" xr:uid="{00000000-0005-0000-0000-00003C230000}"/>
    <cellStyle name="평_FS_KJ STP PJT_071006_FS_KJ STP PJT_071006_FS_KW STP PJT_081306_FS_KW STP PJT_민감도_FS_KW STP PJT_081606_민감도_v1(정)_평가점수(인천BTL2인)0323VER2 3" xfId="12160" xr:uid="{00000000-0005-0000-0000-00003D230000}"/>
    <cellStyle name="평_FS_KJ STP PJT_071006_FS_KJ STP PJT_071006_FS_KW STP PJT_081306_FS_KW STP PJT_민감도_민감도분석(인천)-3(정)" xfId="964" xr:uid="{00000000-0005-0000-0000-00003E230000}"/>
    <cellStyle name="평_FS_KJ STP PJT_071006_FS_KJ STP PJT_071006_FS_KW STP PJT_081306_FS_KW STP PJT_민감도_민감도분석(인천)-3(정) 2" xfId="12965" xr:uid="{00000000-0005-0000-0000-00003F230000}"/>
    <cellStyle name="평_FS_KJ STP PJT_071006_FS_KJ STP PJT_071006_FS_KW STP PJT_081306_FS_KW STP PJT_민감도_민감도분석(인천)-3(정) 3" xfId="12161" xr:uid="{00000000-0005-0000-0000-000040230000}"/>
    <cellStyle name="평_FS_KJ STP PJT_071006_FS_KJ STP PJT_071006_FS_KW STP PJT_081306_FS_KW STP PJT_민감도_사업분석(인천)0401" xfId="965" xr:uid="{00000000-0005-0000-0000-000041230000}"/>
    <cellStyle name="평_FS_KJ STP PJT_071006_FS_KJ STP PJT_071006_FS_KW STP PJT_081306_FS_KW STP PJT_민감도_사업분석(인천)0401 2" xfId="12966" xr:uid="{00000000-0005-0000-0000-000042230000}"/>
    <cellStyle name="평_FS_KJ STP PJT_071006_FS_KJ STP PJT_071006_FS_KW STP PJT_081306_FS_KW STP PJT_민감도_사업분석(인천)0401 3" xfId="12162" xr:uid="{00000000-0005-0000-0000-000043230000}"/>
    <cellStyle name="평_FS_KJ STP PJT_071006_FS_KJ STP PJT_071006_FS_KW STP PJT_081306_평가점수(인천BTL2인)0323VER2" xfId="966" xr:uid="{00000000-0005-0000-0000-000044230000}"/>
    <cellStyle name="평_FS_KJ STP PJT_071006_FS_KJ STP PJT_071006_FS_KW STP PJT_081306_평가점수(인천BTL2인)0323VER2 2" xfId="12967" xr:uid="{00000000-0005-0000-0000-000045230000}"/>
    <cellStyle name="평_FS_KJ STP PJT_071006_FS_KJ STP PJT_071006_FS_KW STP PJT_081306_평가점수(인천BTL2인)0323VER2 3" xfId="12163" xr:uid="{00000000-0005-0000-0000-000046230000}"/>
    <cellStyle name="평_FS_KJ STP PJT_071006_FS_KJ STP PJT_071006_FS_KW STP PJT_081606_민감도_v1(정)" xfId="967" xr:uid="{00000000-0005-0000-0000-000047230000}"/>
    <cellStyle name="평_FS_KJ STP PJT_071006_FS_KJ STP PJT_071006_FS_KW STP PJT_081606_민감도_v1(정) 2" xfId="12968" xr:uid="{00000000-0005-0000-0000-000048230000}"/>
    <cellStyle name="평_FS_KJ STP PJT_071006_FS_KJ STP PJT_071006_FS_KW STP PJT_081606_민감도_v1(정) 3" xfId="12164" xr:uid="{00000000-0005-0000-0000-000049230000}"/>
    <cellStyle name="평_FS_KJ STP PJT_071006_FS_KJ STP PJT_071006_FS_KW STP PJT_081606_민감도_v1(정)_평가점수(인천BTL2인)0323VER2" xfId="968" xr:uid="{00000000-0005-0000-0000-00004A230000}"/>
    <cellStyle name="평_FS_KJ STP PJT_071006_FS_KJ STP PJT_071006_FS_KW STP PJT_081606_민감도_v1(정)_평가점수(인천BTL2인)0323VER2 2" xfId="12969" xr:uid="{00000000-0005-0000-0000-00004B230000}"/>
    <cellStyle name="평_FS_KJ STP PJT_071006_FS_KJ STP PJT_071006_FS_KW STP PJT_081606_민감도_v1(정)_평가점수(인천BTL2인)0323VER2 3" xfId="12165" xr:uid="{00000000-0005-0000-0000-00004C230000}"/>
    <cellStyle name="평_FS_KJ STP PJT_071006_FS_KJ STP PJT_071006_FS_KW STP PJT_082306" xfId="969" xr:uid="{00000000-0005-0000-0000-00004D230000}"/>
    <cellStyle name="평_FS_KJ STP PJT_071006_FS_KJ STP PJT_071006_FS_KW STP PJT_082306 2" xfId="12970" xr:uid="{00000000-0005-0000-0000-00004E230000}"/>
    <cellStyle name="평_FS_KJ STP PJT_071006_FS_KJ STP PJT_071006_FS_KW STP PJT_082306 3" xfId="12166" xr:uid="{00000000-0005-0000-0000-00004F230000}"/>
    <cellStyle name="평_FS_KJ STP PJT_071006_FS_KJ STP PJT_071006_FS_KW STP PJT_082306_full_v1(정)" xfId="970" xr:uid="{00000000-0005-0000-0000-000050230000}"/>
    <cellStyle name="평_FS_KJ STP PJT_071006_FS_KJ STP PJT_071006_FS_KW STP PJT_082306_full_v1(정) 2" xfId="12971" xr:uid="{00000000-0005-0000-0000-000051230000}"/>
    <cellStyle name="평_FS_KJ STP PJT_071006_FS_KJ STP PJT_071006_FS_KW STP PJT_082306_full_v1(정) 3" xfId="12167" xr:uid="{00000000-0005-0000-0000-000052230000}"/>
    <cellStyle name="평_FS_KJ STP PJT_071006_FS_KJ STP PJT_071006_FS_KW STP PJT_082306_full_v1(정)_평가점수(인천BTL2인)0323VER2" xfId="971" xr:uid="{00000000-0005-0000-0000-000053230000}"/>
    <cellStyle name="평_FS_KJ STP PJT_071006_FS_KJ STP PJT_071006_FS_KW STP PJT_082306_full_v1(정)_평가점수(인천BTL2인)0323VER2 2" xfId="12972" xr:uid="{00000000-0005-0000-0000-000054230000}"/>
    <cellStyle name="평_FS_KJ STP PJT_071006_FS_KJ STP PJT_071006_FS_KW STP PJT_082306_full_v1(정)_평가점수(인천BTL2인)0323VER2 3" xfId="12168" xr:uid="{00000000-0005-0000-0000-000055230000}"/>
    <cellStyle name="평_FS_KJ STP PJT_071006_FS_KJ STP PJT_071006_FS_KW STP PJT_082306_평가점수(인천BTL2인)0323VER2" xfId="972" xr:uid="{00000000-0005-0000-0000-000056230000}"/>
    <cellStyle name="평_FS_KJ STP PJT_071006_FS_KJ STP PJT_071006_FS_KW STP PJT_082306_평가점수(인천BTL2인)0323VER2 2" xfId="12973" xr:uid="{00000000-0005-0000-0000-000057230000}"/>
    <cellStyle name="평_FS_KJ STP PJT_071006_FS_KJ STP PJT_071006_FS_KW STP PJT_082306_평가점수(인천BTL2인)0323VER2 3" xfId="12169" xr:uid="{00000000-0005-0000-0000-000058230000}"/>
    <cellStyle name="평_FS_KJ STP PJT_071006_FS_KJ STP PJT_071006_FS_KW STP PJT_민감도" xfId="973" xr:uid="{00000000-0005-0000-0000-000059230000}"/>
    <cellStyle name="평_FS_KJ STP PJT_071006_FS_KJ STP PJT_071006_FS_KW STP PJT_민감도 2" xfId="12974" xr:uid="{00000000-0005-0000-0000-00005A230000}"/>
    <cellStyle name="평_FS_KJ STP PJT_071006_FS_KJ STP PJT_071006_FS_KW STP PJT_민감도 3" xfId="12170" xr:uid="{00000000-0005-0000-0000-00005B230000}"/>
    <cellStyle name="평_FS_KJ STP PJT_071006_FS_KJ STP PJT_071006_FS_KW STP PJT_민감도_평가점수(인천BTL2인)0323VER2" xfId="974" xr:uid="{00000000-0005-0000-0000-00005C230000}"/>
    <cellStyle name="평_FS_KJ STP PJT_071006_FS_KJ STP PJT_071006_FS_KW STP PJT_민감도_평가점수(인천BTL2인)0323VER2 2" xfId="12975" xr:uid="{00000000-0005-0000-0000-00005D230000}"/>
    <cellStyle name="평_FS_KJ STP PJT_071006_FS_KJ STP PJT_071006_FS_KW STP PJT_민감도_평가점수(인천BTL2인)0323VER2 3" xfId="12171" xr:uid="{00000000-0005-0000-0000-00005E230000}"/>
    <cellStyle name="평_FS_KJ STP PJT_071006_FS_KJ STP PJT_071006_Raw Data" xfId="4893" xr:uid="{00000000-0005-0000-0000-00005F230000}"/>
    <cellStyle name="평_FS_KJ STP PJT_071006_FS_KJ STP PJT_071006_Sales" xfId="6896" xr:uid="{00000000-0005-0000-0000-000060230000}"/>
    <cellStyle name="평_FS_KJ STP PJT_071006_FS_KJ STP PJT_071006_Sensitivity" xfId="8899" xr:uid="{00000000-0005-0000-0000-000061230000}"/>
    <cellStyle name="평_FS_KJ STP PJT_071006_FS_KJ STP PJT_071006_민감도분석(인천)-3(정)" xfId="975" xr:uid="{00000000-0005-0000-0000-000062230000}"/>
    <cellStyle name="평_FS_KJ STP PJT_071006_FS_KJ STP PJT_071006_민감도분석(인천)-3(정) 2" xfId="12976" xr:uid="{00000000-0005-0000-0000-000063230000}"/>
    <cellStyle name="평_FS_KJ STP PJT_071006_FS_KJ STP PJT_071006_민감도분석(인천)-3(정) 3" xfId="12172" xr:uid="{00000000-0005-0000-0000-000064230000}"/>
    <cellStyle name="평_FS_KJ STP PJT_071006_FS_KJ STP PJT_071006_사업분석(인천)0401" xfId="976" xr:uid="{00000000-0005-0000-0000-000065230000}"/>
    <cellStyle name="평_FS_KJ STP PJT_071006_FS_KJ STP PJT_071006_사업분석(인천)0401 2" xfId="12977" xr:uid="{00000000-0005-0000-0000-000066230000}"/>
    <cellStyle name="평_FS_KJ STP PJT_071006_FS_KJ STP PJT_071006_사업분석(인천)0401 3" xfId="12173" xr:uid="{00000000-0005-0000-0000-000067230000}"/>
    <cellStyle name="평_FS_KJ STP PJT_071006_FS_KJ STP PJT_071006_재무분석보고서 표지" xfId="977" xr:uid="{00000000-0005-0000-0000-000068230000}"/>
    <cellStyle name="평_FS_KJ STP PJT_071006_FS_KJ STP PJT_071006_재무분석보고서 표지 2" xfId="12978" xr:uid="{00000000-0005-0000-0000-000069230000}"/>
    <cellStyle name="평_FS_KJ STP PJT_071006_FS_KJ STP PJT_071006_재무분석보고서 표지 3" xfId="12174" xr:uid="{00000000-0005-0000-0000-00006A230000}"/>
    <cellStyle name="평_FS_KJ STP PJT_071006_FS_KJ STP PJT_071006_재무분석보고서 표지_평가점수(인천BTL2인)0323VER2" xfId="978" xr:uid="{00000000-0005-0000-0000-00006B230000}"/>
    <cellStyle name="평_FS_KJ STP PJT_071006_FS_KJ STP PJT_071006_재무분석보고서 표지_평가점수(인천BTL2인)0323VER2 2" xfId="12979" xr:uid="{00000000-0005-0000-0000-00006C230000}"/>
    <cellStyle name="평_FS_KJ STP PJT_071006_FS_KJ STP PJT_071006_재무분석보고서 표지_평가점수(인천BTL2인)0323VER2 3" xfId="12175" xr:uid="{00000000-0005-0000-0000-00006D230000}"/>
    <cellStyle name="평_FS_KJ STP PJT_071006_FS_KW STP PJT_민감도" xfId="979" xr:uid="{00000000-0005-0000-0000-00006E230000}"/>
    <cellStyle name="평_FS_KJ STP PJT_071006_FS_KW STP PJT_민감도 2" xfId="12980" xr:uid="{00000000-0005-0000-0000-00006F230000}"/>
    <cellStyle name="평_FS_KJ STP PJT_071006_FS_KW STP PJT_민감도 3" xfId="12176" xr:uid="{00000000-0005-0000-0000-000070230000}"/>
    <cellStyle name="평_FS_KJ STP PJT_071006_FS_KW STP PJT_민감도_FS_KW STP PJT_081606_민감도_v1(정)" xfId="980" xr:uid="{00000000-0005-0000-0000-000071230000}"/>
    <cellStyle name="평_FS_KJ STP PJT_071006_FS_KW STP PJT_민감도_FS_KW STP PJT_081606_민감도_v1(정) 2" xfId="12981" xr:uid="{00000000-0005-0000-0000-000072230000}"/>
    <cellStyle name="평_FS_KJ STP PJT_071006_FS_KW STP PJT_민감도_FS_KW STP PJT_081606_민감도_v1(정) 3" xfId="12177" xr:uid="{00000000-0005-0000-0000-000073230000}"/>
    <cellStyle name="평_FS_KJ STP PJT_071006_FS_KW STP PJT_민감도_FS_KW STP PJT_081606_민감도_v1(정)_평가점수(인천BTL2인)0323VER2" xfId="981" xr:uid="{00000000-0005-0000-0000-000074230000}"/>
    <cellStyle name="평_FS_KJ STP PJT_071006_FS_KW STP PJT_민감도_FS_KW STP PJT_081606_민감도_v1(정)_평가점수(인천BTL2인)0323VER2 2" xfId="12982" xr:uid="{00000000-0005-0000-0000-000075230000}"/>
    <cellStyle name="평_FS_KJ STP PJT_071006_FS_KW STP PJT_민감도_FS_KW STP PJT_081606_민감도_v1(정)_평가점수(인천BTL2인)0323VER2 3" xfId="12178" xr:uid="{00000000-0005-0000-0000-000076230000}"/>
    <cellStyle name="평_FS_KJ STP PJT_071006_FS_KW STP PJT_민감도_민감도분석(인천)-3(정)" xfId="982" xr:uid="{00000000-0005-0000-0000-000077230000}"/>
    <cellStyle name="평_FS_KJ STP PJT_071006_FS_KW STP PJT_민감도_민감도분석(인천)-3(정) 2" xfId="12983" xr:uid="{00000000-0005-0000-0000-000078230000}"/>
    <cellStyle name="평_FS_KJ STP PJT_071006_FS_KW STP PJT_민감도_민감도분석(인천)-3(정) 3" xfId="12179" xr:uid="{00000000-0005-0000-0000-000079230000}"/>
    <cellStyle name="평_FS_KJ STP PJT_071006_FS_KW STP PJT_민감도_사업분석(인천)0401" xfId="983" xr:uid="{00000000-0005-0000-0000-00007A230000}"/>
    <cellStyle name="평_FS_KJ STP PJT_071006_FS_KW STP PJT_민감도_사업분석(인천)0401 2" xfId="12984" xr:uid="{00000000-0005-0000-0000-00007B230000}"/>
    <cellStyle name="평_FS_KJ STP PJT_071006_FS_KW STP PJT_민감도_사업분석(인천)0401 3" xfId="12180" xr:uid="{00000000-0005-0000-0000-00007C230000}"/>
    <cellStyle name="평_FS_KJ STP PJT_071006_Raw Data" xfId="4892" xr:uid="{00000000-0005-0000-0000-00007D230000}"/>
    <cellStyle name="평_FS_KJ STP PJT_071006_Sales" xfId="6895" xr:uid="{00000000-0005-0000-0000-00007E230000}"/>
    <cellStyle name="평_FS_KJ STP PJT_071006_Sensitivity" xfId="8898" xr:uid="{00000000-0005-0000-0000-00007F230000}"/>
    <cellStyle name="평_FS_KJ STP PJT_071006_민감도분석" xfId="984" xr:uid="{00000000-0005-0000-0000-000080230000}"/>
    <cellStyle name="평_FS_KJ STP PJT_071006_민감도분석 2" xfId="12985" xr:uid="{00000000-0005-0000-0000-000081230000}"/>
    <cellStyle name="평_FS_KJ STP PJT_071006_민감도분석 3" xfId="12181" xr:uid="{00000000-0005-0000-0000-000082230000}"/>
    <cellStyle name="평_FS_KJ STP PJT_071006_민감도분석_FS_KW STP PJT_081606_민감도_v1(정)" xfId="985" xr:uid="{00000000-0005-0000-0000-000083230000}"/>
    <cellStyle name="평_FS_KJ STP PJT_071006_민감도분석_FS_KW STP PJT_081606_민감도_v1(정) 2" xfId="12986" xr:uid="{00000000-0005-0000-0000-000084230000}"/>
    <cellStyle name="평_FS_KJ STP PJT_071006_민감도분석_FS_KW STP PJT_081606_민감도_v1(정) 3" xfId="12182" xr:uid="{00000000-0005-0000-0000-000085230000}"/>
    <cellStyle name="평_FS_KJ STP PJT_071006_민감도분석_FS_KW STP PJT_081606_민감도_v1(정)_평가점수(인천BTL2인)0323VER2" xfId="986" xr:uid="{00000000-0005-0000-0000-000086230000}"/>
    <cellStyle name="평_FS_KJ STP PJT_071006_민감도분석_FS_KW STP PJT_081606_민감도_v1(정)_평가점수(인천BTL2인)0323VER2 2" xfId="12987" xr:uid="{00000000-0005-0000-0000-000087230000}"/>
    <cellStyle name="평_FS_KJ STP PJT_071006_민감도분석_FS_KW STP PJT_081606_민감도_v1(정)_평가점수(인천BTL2인)0323VER2 3" xfId="12183" xr:uid="{00000000-0005-0000-0000-000088230000}"/>
    <cellStyle name="평_FS_KJ STP PJT_071006_민감도분석_FS_KW STP PJT_082306" xfId="987" xr:uid="{00000000-0005-0000-0000-000089230000}"/>
    <cellStyle name="평_FS_KJ STP PJT_071006_민감도분석_FS_KW STP PJT_082306 2" xfId="12988" xr:uid="{00000000-0005-0000-0000-00008A230000}"/>
    <cellStyle name="평_FS_KJ STP PJT_071006_민감도분석_FS_KW STP PJT_082306 3" xfId="12184" xr:uid="{00000000-0005-0000-0000-00008B230000}"/>
    <cellStyle name="평_FS_KJ STP PJT_071006_민감도분석_FS_KW STP PJT_082306_full_v1(정)" xfId="988" xr:uid="{00000000-0005-0000-0000-00008C230000}"/>
    <cellStyle name="평_FS_KJ STP PJT_071006_민감도분석_FS_KW STP PJT_082306_full_v1(정) 2" xfId="12989" xr:uid="{00000000-0005-0000-0000-00008D230000}"/>
    <cellStyle name="평_FS_KJ STP PJT_071006_민감도분석_FS_KW STP PJT_082306_full_v1(정) 3" xfId="12185" xr:uid="{00000000-0005-0000-0000-00008E230000}"/>
    <cellStyle name="평_FS_KJ STP PJT_071006_민감도분석_FS_KW STP PJT_082306_full_v1(정)_평가점수(인천BTL2인)0323VER2" xfId="989" xr:uid="{00000000-0005-0000-0000-00008F230000}"/>
    <cellStyle name="평_FS_KJ STP PJT_071006_민감도분석_FS_KW STP PJT_082306_full_v1(정)_평가점수(인천BTL2인)0323VER2 2" xfId="12990" xr:uid="{00000000-0005-0000-0000-000090230000}"/>
    <cellStyle name="평_FS_KJ STP PJT_071006_민감도분석_FS_KW STP PJT_082306_full_v1(정)_평가점수(인천BTL2인)0323VER2 3" xfId="12186" xr:uid="{00000000-0005-0000-0000-000091230000}"/>
    <cellStyle name="평_FS_KJ STP PJT_071006_민감도분석_FS_KW STP PJT_082306_평가점수(인천BTL2인)0323VER2" xfId="990" xr:uid="{00000000-0005-0000-0000-000092230000}"/>
    <cellStyle name="평_FS_KJ STP PJT_071006_민감도분석_FS_KW STP PJT_082306_평가점수(인천BTL2인)0323VER2 2" xfId="12991" xr:uid="{00000000-0005-0000-0000-000093230000}"/>
    <cellStyle name="평_FS_KJ STP PJT_071006_민감도분석_FS_KW STP PJT_082306_평가점수(인천BTL2인)0323VER2 3" xfId="12187" xr:uid="{00000000-0005-0000-0000-000094230000}"/>
    <cellStyle name="평_FS_KJ STP PJT_071006_민감도분석_FS_KW STP PJT_민감도" xfId="991" xr:uid="{00000000-0005-0000-0000-000095230000}"/>
    <cellStyle name="평_FS_KJ STP PJT_071006_민감도분석_FS_KW STP PJT_민감도 2" xfId="12992" xr:uid="{00000000-0005-0000-0000-000096230000}"/>
    <cellStyle name="평_FS_KJ STP PJT_071006_민감도분석_FS_KW STP PJT_민감도 3" xfId="12188" xr:uid="{00000000-0005-0000-0000-000097230000}"/>
    <cellStyle name="평_FS_KJ STP PJT_071006_민감도분석_FS_KW STP PJT_민감도_평가점수(인천BTL2인)0323VER2" xfId="992" xr:uid="{00000000-0005-0000-0000-000098230000}"/>
    <cellStyle name="평_FS_KJ STP PJT_071006_민감도분석_FS_KW STP PJT_민감도_평가점수(인천BTL2인)0323VER2 2" xfId="12993" xr:uid="{00000000-0005-0000-0000-000099230000}"/>
    <cellStyle name="평_FS_KJ STP PJT_071006_민감도분석_FS_KW STP PJT_민감도_평가점수(인천BTL2인)0323VER2 3" xfId="12189" xr:uid="{00000000-0005-0000-0000-00009A230000}"/>
    <cellStyle name="평_FS_KJ STP PJT_071006_민감도분석_민감도분석(인천)-3(정)" xfId="993" xr:uid="{00000000-0005-0000-0000-00009B230000}"/>
    <cellStyle name="평_FS_KJ STP PJT_071006_민감도분석_민감도분석(인천)-3(정) 2" xfId="12994" xr:uid="{00000000-0005-0000-0000-00009C230000}"/>
    <cellStyle name="평_FS_KJ STP PJT_071006_민감도분석_민감도분석(인천)-3(정) 3" xfId="12190" xr:uid="{00000000-0005-0000-0000-00009D230000}"/>
    <cellStyle name="평_FS_KJ STP PJT_071006_민감도분석_사업분석(인천)0401" xfId="994" xr:uid="{00000000-0005-0000-0000-00009E230000}"/>
    <cellStyle name="평_FS_KJ STP PJT_071006_민감도분석_사업분석(인천)0401 2" xfId="12995" xr:uid="{00000000-0005-0000-0000-00009F230000}"/>
    <cellStyle name="평_FS_KJ STP PJT_071006_민감도분석_사업분석(인천)0401 3" xfId="12191" xr:uid="{00000000-0005-0000-0000-0000A0230000}"/>
    <cellStyle name="평_FS_KJ STP PJT_071006_평가점수(인천BTL2인)0323VER2" xfId="995" xr:uid="{00000000-0005-0000-0000-0000A1230000}"/>
    <cellStyle name="평_FS_KJ STP PJT_071006_평가점수(인천BTL2인)0323VER2 2" xfId="12996" xr:uid="{00000000-0005-0000-0000-0000A2230000}"/>
    <cellStyle name="평_FS_KJ STP PJT_071006_평가점수(인천BTL2인)0323VER2 3" xfId="12192" xr:uid="{00000000-0005-0000-0000-0000A3230000}"/>
    <cellStyle name="평_FS_KJ STP PJT_071406_v2" xfId="996" xr:uid="{00000000-0005-0000-0000-0000A4230000}"/>
    <cellStyle name="평_FS_KJ STP PJT_071406_v2 2" xfId="2878" xr:uid="{00000000-0005-0000-0000-0000A5230000}"/>
    <cellStyle name="평_FS_KJ STP PJT_071406_v2_CF" xfId="10904" xr:uid="{00000000-0005-0000-0000-0000A6230000}"/>
    <cellStyle name="평_FS_KJ STP PJT_071406_v2_FS_KW STP PJT_민감도" xfId="997" xr:uid="{00000000-0005-0000-0000-0000A7230000}"/>
    <cellStyle name="평_FS_KJ STP PJT_071406_v2_FS_KW STP PJT_민감도 2" xfId="12997" xr:uid="{00000000-0005-0000-0000-0000A8230000}"/>
    <cellStyle name="평_FS_KJ STP PJT_071406_v2_FS_KW STP PJT_민감도 3" xfId="12193" xr:uid="{00000000-0005-0000-0000-0000A9230000}"/>
    <cellStyle name="평_FS_KJ STP PJT_071406_v2_FS_KW STP PJT_민감도_FS_KW STP PJT_081606_민감도_v1(정)" xfId="998" xr:uid="{00000000-0005-0000-0000-0000AA230000}"/>
    <cellStyle name="평_FS_KJ STP PJT_071406_v2_FS_KW STP PJT_민감도_FS_KW STP PJT_081606_민감도_v1(정) 2" xfId="12998" xr:uid="{00000000-0005-0000-0000-0000AB230000}"/>
    <cellStyle name="평_FS_KJ STP PJT_071406_v2_FS_KW STP PJT_민감도_FS_KW STP PJT_081606_민감도_v1(정) 3" xfId="12194" xr:uid="{00000000-0005-0000-0000-0000AC230000}"/>
    <cellStyle name="평_FS_KJ STP PJT_071406_v2_FS_KW STP PJT_민감도_FS_KW STP PJT_081606_민감도_v1(정)_평가점수(인천BTL2인)0323VER2" xfId="999" xr:uid="{00000000-0005-0000-0000-0000AD230000}"/>
    <cellStyle name="평_FS_KJ STP PJT_071406_v2_FS_KW STP PJT_민감도_FS_KW STP PJT_081606_민감도_v1(정)_평가점수(인천BTL2인)0323VER2 2" xfId="12999" xr:uid="{00000000-0005-0000-0000-0000AE230000}"/>
    <cellStyle name="평_FS_KJ STP PJT_071406_v2_FS_KW STP PJT_민감도_FS_KW STP PJT_081606_민감도_v1(정)_평가점수(인천BTL2인)0323VER2 3" xfId="12195" xr:uid="{00000000-0005-0000-0000-0000AF230000}"/>
    <cellStyle name="평_FS_KJ STP PJT_071406_v2_FS_KW STP PJT_민감도_민감도분석(인천)-3(정)" xfId="1000" xr:uid="{00000000-0005-0000-0000-0000B0230000}"/>
    <cellStyle name="평_FS_KJ STP PJT_071406_v2_FS_KW STP PJT_민감도_민감도분석(인천)-3(정) 2" xfId="13000" xr:uid="{00000000-0005-0000-0000-0000B1230000}"/>
    <cellStyle name="평_FS_KJ STP PJT_071406_v2_FS_KW STP PJT_민감도_민감도분석(인천)-3(정) 3" xfId="12196" xr:uid="{00000000-0005-0000-0000-0000B2230000}"/>
    <cellStyle name="평_FS_KJ STP PJT_071406_v2_FS_KW STP PJT_민감도_사업분석(인천)0401" xfId="1001" xr:uid="{00000000-0005-0000-0000-0000B3230000}"/>
    <cellStyle name="평_FS_KJ STP PJT_071406_v2_FS_KW STP PJT_민감도_사업분석(인천)0401 2" xfId="13001" xr:uid="{00000000-0005-0000-0000-0000B4230000}"/>
    <cellStyle name="평_FS_KJ STP PJT_071406_v2_FS_KW STP PJT_민감도_사업분석(인천)0401 3" xfId="12197" xr:uid="{00000000-0005-0000-0000-0000B5230000}"/>
    <cellStyle name="평_FS_KJ STP PJT_071406_v2_Raw Data" xfId="4895" xr:uid="{00000000-0005-0000-0000-0000B6230000}"/>
    <cellStyle name="평_FS_KJ STP PJT_071406_v2_Sales" xfId="6898" xr:uid="{00000000-0005-0000-0000-0000B7230000}"/>
    <cellStyle name="평_FS_KJ STP PJT_071406_v2_Sensitivity" xfId="8901" xr:uid="{00000000-0005-0000-0000-0000B8230000}"/>
    <cellStyle name="평_FS_KJ STP PJT_071406_v2_민감도분석" xfId="1002" xr:uid="{00000000-0005-0000-0000-0000B9230000}"/>
    <cellStyle name="평_FS_KJ STP PJT_071406_v2_민감도분석 2" xfId="13002" xr:uid="{00000000-0005-0000-0000-0000BA230000}"/>
    <cellStyle name="평_FS_KJ STP PJT_071406_v2_민감도분석 3" xfId="12198" xr:uid="{00000000-0005-0000-0000-0000BB230000}"/>
    <cellStyle name="평_FS_KJ STP PJT_071406_v2_민감도분석_FS_KW STP PJT_081606_민감도_v1(정)" xfId="1003" xr:uid="{00000000-0005-0000-0000-0000BC230000}"/>
    <cellStyle name="평_FS_KJ STP PJT_071406_v2_민감도분석_FS_KW STP PJT_081606_민감도_v1(정) 2" xfId="13003" xr:uid="{00000000-0005-0000-0000-0000BD230000}"/>
    <cellStyle name="평_FS_KJ STP PJT_071406_v2_민감도분석_FS_KW STP PJT_081606_민감도_v1(정) 3" xfId="12199" xr:uid="{00000000-0005-0000-0000-0000BE230000}"/>
    <cellStyle name="평_FS_KJ STP PJT_071406_v2_민감도분석_FS_KW STP PJT_081606_민감도_v1(정)_평가점수(인천BTL2인)0323VER2" xfId="1004" xr:uid="{00000000-0005-0000-0000-0000BF230000}"/>
    <cellStyle name="평_FS_KJ STP PJT_071406_v2_민감도분석_FS_KW STP PJT_081606_민감도_v1(정)_평가점수(인천BTL2인)0323VER2 2" xfId="13004" xr:uid="{00000000-0005-0000-0000-0000C0230000}"/>
    <cellStyle name="평_FS_KJ STP PJT_071406_v2_민감도분석_FS_KW STP PJT_081606_민감도_v1(정)_평가점수(인천BTL2인)0323VER2 3" xfId="12200" xr:uid="{00000000-0005-0000-0000-0000C1230000}"/>
    <cellStyle name="평_FS_KJ STP PJT_071406_v2_민감도분석_FS_KW STP PJT_082306" xfId="1005" xr:uid="{00000000-0005-0000-0000-0000C2230000}"/>
    <cellStyle name="평_FS_KJ STP PJT_071406_v2_민감도분석_FS_KW STP PJT_082306 2" xfId="13005" xr:uid="{00000000-0005-0000-0000-0000C3230000}"/>
    <cellStyle name="평_FS_KJ STP PJT_071406_v2_민감도분석_FS_KW STP PJT_082306 3" xfId="12201" xr:uid="{00000000-0005-0000-0000-0000C4230000}"/>
    <cellStyle name="평_FS_KJ STP PJT_071406_v2_민감도분석_FS_KW STP PJT_082306_full_v1(정)" xfId="1006" xr:uid="{00000000-0005-0000-0000-0000C5230000}"/>
    <cellStyle name="평_FS_KJ STP PJT_071406_v2_민감도분석_FS_KW STP PJT_082306_full_v1(정) 2" xfId="13006" xr:uid="{00000000-0005-0000-0000-0000C6230000}"/>
    <cellStyle name="평_FS_KJ STP PJT_071406_v2_민감도분석_FS_KW STP PJT_082306_full_v1(정) 3" xfId="12202" xr:uid="{00000000-0005-0000-0000-0000C7230000}"/>
    <cellStyle name="평_FS_KJ STP PJT_071406_v2_민감도분석_FS_KW STP PJT_082306_full_v1(정)_평가점수(인천BTL2인)0323VER2" xfId="1007" xr:uid="{00000000-0005-0000-0000-0000C8230000}"/>
    <cellStyle name="평_FS_KJ STP PJT_071406_v2_민감도분석_FS_KW STP PJT_082306_full_v1(정)_평가점수(인천BTL2인)0323VER2 2" xfId="13007" xr:uid="{00000000-0005-0000-0000-0000C9230000}"/>
    <cellStyle name="평_FS_KJ STP PJT_071406_v2_민감도분석_FS_KW STP PJT_082306_full_v1(정)_평가점수(인천BTL2인)0323VER2 3" xfId="12203" xr:uid="{00000000-0005-0000-0000-0000CA230000}"/>
    <cellStyle name="평_FS_KJ STP PJT_071406_v2_민감도분석_FS_KW STP PJT_082306_평가점수(인천BTL2인)0323VER2" xfId="1008" xr:uid="{00000000-0005-0000-0000-0000CB230000}"/>
    <cellStyle name="평_FS_KJ STP PJT_071406_v2_민감도분석_FS_KW STP PJT_082306_평가점수(인천BTL2인)0323VER2 2" xfId="13008" xr:uid="{00000000-0005-0000-0000-0000CC230000}"/>
    <cellStyle name="평_FS_KJ STP PJT_071406_v2_민감도분석_FS_KW STP PJT_082306_평가점수(인천BTL2인)0323VER2 3" xfId="12204" xr:uid="{00000000-0005-0000-0000-0000CD230000}"/>
    <cellStyle name="평_FS_KJ STP PJT_071406_v2_민감도분석_FS_KW STP PJT_민감도" xfId="1009" xr:uid="{00000000-0005-0000-0000-0000CE230000}"/>
    <cellStyle name="평_FS_KJ STP PJT_071406_v2_민감도분석_FS_KW STP PJT_민감도 2" xfId="13009" xr:uid="{00000000-0005-0000-0000-0000CF230000}"/>
    <cellStyle name="평_FS_KJ STP PJT_071406_v2_민감도분석_FS_KW STP PJT_민감도 3" xfId="12205" xr:uid="{00000000-0005-0000-0000-0000D0230000}"/>
    <cellStyle name="평_FS_KJ STP PJT_071406_v2_민감도분석_FS_KW STP PJT_민감도_평가점수(인천BTL2인)0323VER2" xfId="1010" xr:uid="{00000000-0005-0000-0000-0000D1230000}"/>
    <cellStyle name="평_FS_KJ STP PJT_071406_v2_민감도분석_FS_KW STP PJT_민감도_평가점수(인천BTL2인)0323VER2 2" xfId="13010" xr:uid="{00000000-0005-0000-0000-0000D2230000}"/>
    <cellStyle name="평_FS_KJ STP PJT_071406_v2_민감도분석_FS_KW STP PJT_민감도_평가점수(인천BTL2인)0323VER2 3" xfId="12206" xr:uid="{00000000-0005-0000-0000-0000D3230000}"/>
    <cellStyle name="평_FS_KJ STP PJT_071406_v2_민감도분석_민감도분석(인천)-3(정)" xfId="1011" xr:uid="{00000000-0005-0000-0000-0000D4230000}"/>
    <cellStyle name="평_FS_KJ STP PJT_071406_v2_민감도분석_민감도분석(인천)-3(정) 2" xfId="13011" xr:uid="{00000000-0005-0000-0000-0000D5230000}"/>
    <cellStyle name="평_FS_KJ STP PJT_071406_v2_민감도분석_민감도분석(인천)-3(정) 3" xfId="12207" xr:uid="{00000000-0005-0000-0000-0000D6230000}"/>
    <cellStyle name="평_FS_KJ STP PJT_071406_v2_민감도분석_사업분석(인천)0401" xfId="1012" xr:uid="{00000000-0005-0000-0000-0000D7230000}"/>
    <cellStyle name="평_FS_KJ STP PJT_071406_v2_민감도분석_사업분석(인천)0401 2" xfId="13012" xr:uid="{00000000-0005-0000-0000-0000D8230000}"/>
    <cellStyle name="평_FS_KJ STP PJT_071406_v2_민감도분석_사업분석(인천)0401 3" xfId="12208" xr:uid="{00000000-0005-0000-0000-0000D9230000}"/>
    <cellStyle name="평_FS_KJ STP PJT_071406_v2_평가점수(인천BTL2인)0323VER2" xfId="1013" xr:uid="{00000000-0005-0000-0000-0000DA230000}"/>
    <cellStyle name="평_FS_KJ STP PJT_071406_v2_평가점수(인천BTL2인)0323VER2 2" xfId="13013" xr:uid="{00000000-0005-0000-0000-0000DB230000}"/>
    <cellStyle name="평_FS_KJ STP PJT_071406_v2_평가점수(인천BTL2인)0323VER2 3" xfId="12209" xr:uid="{00000000-0005-0000-0000-0000DC230000}"/>
    <cellStyle name="평_FS_KW STP PJT_081306" xfId="1014" xr:uid="{00000000-0005-0000-0000-0000DD230000}"/>
    <cellStyle name="평_FS_KW STP PJT_081306 2" xfId="13014" xr:uid="{00000000-0005-0000-0000-0000DE230000}"/>
    <cellStyle name="평_FS_KW STP PJT_081306 3" xfId="12210" xr:uid="{00000000-0005-0000-0000-0000DF230000}"/>
    <cellStyle name="평_FS_KW STP PJT_081306_FS_KW STP PJT_민감도" xfId="1015" xr:uid="{00000000-0005-0000-0000-0000E0230000}"/>
    <cellStyle name="평_FS_KW STP PJT_081306_FS_KW STP PJT_민감도 2" xfId="13015" xr:uid="{00000000-0005-0000-0000-0000E1230000}"/>
    <cellStyle name="평_FS_KW STP PJT_081306_FS_KW STP PJT_민감도 3" xfId="12211" xr:uid="{00000000-0005-0000-0000-0000E2230000}"/>
    <cellStyle name="평_FS_KW STP PJT_081306_FS_KW STP PJT_민감도_FS_KW STP PJT_081606_민감도_v1(정)" xfId="1016" xr:uid="{00000000-0005-0000-0000-0000E3230000}"/>
    <cellStyle name="평_FS_KW STP PJT_081306_FS_KW STP PJT_민감도_FS_KW STP PJT_081606_민감도_v1(정) 2" xfId="13016" xr:uid="{00000000-0005-0000-0000-0000E4230000}"/>
    <cellStyle name="평_FS_KW STP PJT_081306_FS_KW STP PJT_민감도_FS_KW STP PJT_081606_민감도_v1(정) 3" xfId="12212" xr:uid="{00000000-0005-0000-0000-0000E5230000}"/>
    <cellStyle name="평_FS_KW STP PJT_081306_FS_KW STP PJT_민감도_FS_KW STP PJT_081606_민감도_v1(정)_평가점수(인천BTL2인)0323VER2" xfId="1017" xr:uid="{00000000-0005-0000-0000-0000E6230000}"/>
    <cellStyle name="평_FS_KW STP PJT_081306_FS_KW STP PJT_민감도_FS_KW STP PJT_081606_민감도_v1(정)_평가점수(인천BTL2인)0323VER2 2" xfId="13017" xr:uid="{00000000-0005-0000-0000-0000E7230000}"/>
    <cellStyle name="평_FS_KW STP PJT_081306_FS_KW STP PJT_민감도_FS_KW STP PJT_081606_민감도_v1(정)_평가점수(인천BTL2인)0323VER2 3" xfId="12213" xr:uid="{00000000-0005-0000-0000-0000E8230000}"/>
    <cellStyle name="평_FS_KW STP PJT_081306_FS_KW STP PJT_민감도_민감도분석(인천)-3(정)" xfId="1018" xr:uid="{00000000-0005-0000-0000-0000E9230000}"/>
    <cellStyle name="평_FS_KW STP PJT_081306_FS_KW STP PJT_민감도_민감도분석(인천)-3(정) 2" xfId="13018" xr:uid="{00000000-0005-0000-0000-0000EA230000}"/>
    <cellStyle name="평_FS_KW STP PJT_081306_FS_KW STP PJT_민감도_민감도분석(인천)-3(정) 3" xfId="12214" xr:uid="{00000000-0005-0000-0000-0000EB230000}"/>
    <cellStyle name="평_FS_KW STP PJT_081306_FS_KW STP PJT_민감도_사업분석(인천)0401" xfId="1019" xr:uid="{00000000-0005-0000-0000-0000EC230000}"/>
    <cellStyle name="평_FS_KW STP PJT_081306_FS_KW STP PJT_민감도_사업분석(인천)0401 2" xfId="13019" xr:uid="{00000000-0005-0000-0000-0000ED230000}"/>
    <cellStyle name="평_FS_KW STP PJT_081306_FS_KW STP PJT_민감도_사업분석(인천)0401 3" xfId="12215" xr:uid="{00000000-0005-0000-0000-0000EE230000}"/>
    <cellStyle name="평_FS_KW STP PJT_081306_평가점수(인천BTL2인)0323VER2" xfId="1020" xr:uid="{00000000-0005-0000-0000-0000EF230000}"/>
    <cellStyle name="평_FS_KW STP PJT_081306_평가점수(인천BTL2인)0323VER2 2" xfId="13020" xr:uid="{00000000-0005-0000-0000-0000F0230000}"/>
    <cellStyle name="평_FS_KW STP PJT_081306_평가점수(인천BTL2인)0323VER2 3" xfId="12216" xr:uid="{00000000-0005-0000-0000-0000F1230000}"/>
    <cellStyle name="평_FS_KW STP PJT_081606_민감도_v1(정)" xfId="1021" xr:uid="{00000000-0005-0000-0000-0000F2230000}"/>
    <cellStyle name="평_FS_KW STP PJT_081606_민감도_v1(정) 2" xfId="13021" xr:uid="{00000000-0005-0000-0000-0000F3230000}"/>
    <cellStyle name="평_FS_KW STP PJT_081606_민감도_v1(정) 3" xfId="12217" xr:uid="{00000000-0005-0000-0000-0000F4230000}"/>
    <cellStyle name="평_FS_KW STP PJT_081606_민감도_v1(정)_평가점수(인천BTL2인)0323VER2" xfId="1022" xr:uid="{00000000-0005-0000-0000-0000F5230000}"/>
    <cellStyle name="평_FS_KW STP PJT_081606_민감도_v1(정)_평가점수(인천BTL2인)0323VER2 2" xfId="13022" xr:uid="{00000000-0005-0000-0000-0000F6230000}"/>
    <cellStyle name="평_FS_KW STP PJT_081606_민감도_v1(정)_평가점수(인천BTL2인)0323VER2 3" xfId="12218" xr:uid="{00000000-0005-0000-0000-0000F7230000}"/>
    <cellStyle name="평_FS_KW STP PJT_082306" xfId="1023" xr:uid="{00000000-0005-0000-0000-0000F8230000}"/>
    <cellStyle name="평_FS_KW STP PJT_082306 2" xfId="13023" xr:uid="{00000000-0005-0000-0000-0000F9230000}"/>
    <cellStyle name="평_FS_KW STP PJT_082306 3" xfId="12219" xr:uid="{00000000-0005-0000-0000-0000FA230000}"/>
    <cellStyle name="평_FS_KW STP PJT_082306_full_v1(정)" xfId="1024" xr:uid="{00000000-0005-0000-0000-0000FB230000}"/>
    <cellStyle name="평_FS_KW STP PJT_082306_full_v1(정) 2" xfId="13024" xr:uid="{00000000-0005-0000-0000-0000FC230000}"/>
    <cellStyle name="평_FS_KW STP PJT_082306_full_v1(정) 3" xfId="12220" xr:uid="{00000000-0005-0000-0000-0000FD230000}"/>
    <cellStyle name="평_FS_KW STP PJT_082306_full_v1(정)_평가점수(인천BTL2인)0323VER2" xfId="1025" xr:uid="{00000000-0005-0000-0000-0000FE230000}"/>
    <cellStyle name="평_FS_KW STP PJT_082306_full_v1(정)_평가점수(인천BTL2인)0323VER2 2" xfId="13025" xr:uid="{00000000-0005-0000-0000-0000FF230000}"/>
    <cellStyle name="평_FS_KW STP PJT_082306_full_v1(정)_평가점수(인천BTL2인)0323VER2 3" xfId="12221" xr:uid="{00000000-0005-0000-0000-000000240000}"/>
    <cellStyle name="평_FS_KW STP PJT_082306_평가점수(인천BTL2인)0323VER2" xfId="1026" xr:uid="{00000000-0005-0000-0000-000001240000}"/>
    <cellStyle name="평_FS_KW STP PJT_082306_평가점수(인천BTL2인)0323VER2 2" xfId="13026" xr:uid="{00000000-0005-0000-0000-000002240000}"/>
    <cellStyle name="평_FS_KW STP PJT_082306_평가점수(인천BTL2인)0323VER2 3" xfId="12222" xr:uid="{00000000-0005-0000-0000-000003240000}"/>
    <cellStyle name="평_FS_KW STP PJT_민감도" xfId="1027" xr:uid="{00000000-0005-0000-0000-000004240000}"/>
    <cellStyle name="평_FS_KW STP PJT_민감도 2" xfId="13027" xr:uid="{00000000-0005-0000-0000-000005240000}"/>
    <cellStyle name="평_FS_KW STP PJT_민감도 3" xfId="12223" xr:uid="{00000000-0005-0000-0000-000006240000}"/>
    <cellStyle name="평_FS_KW STP PJT_민감도_평가점수(인천BTL2인)0323VER2" xfId="1028" xr:uid="{00000000-0005-0000-0000-000007240000}"/>
    <cellStyle name="평_FS_KW STP PJT_민감도_평가점수(인천BTL2인)0323VER2 2" xfId="13028" xr:uid="{00000000-0005-0000-0000-000008240000}"/>
    <cellStyle name="평_FS_KW STP PJT_민감도_평가점수(인천BTL2인)0323VER2 3" xfId="12224" xr:uid="{00000000-0005-0000-0000-000009240000}"/>
    <cellStyle name="평_FS_P-1_111705_v16" xfId="2879" xr:uid="{00000000-0005-0000-0000-00000A240000}"/>
    <cellStyle name="평_FS_P-1_111705_v16_CF" xfId="10905" xr:uid="{00000000-0005-0000-0000-00000B240000}"/>
    <cellStyle name="평_FS_P-1_111705_v16_Raw Data" xfId="4896" xr:uid="{00000000-0005-0000-0000-00000C240000}"/>
    <cellStyle name="평_FS_P-1_111705_v16_Sales" xfId="6899" xr:uid="{00000000-0005-0000-0000-00000D240000}"/>
    <cellStyle name="평_FS_P-1_111705_v16_Sensitivity" xfId="8902" xr:uid="{00000000-0005-0000-0000-00000E240000}"/>
    <cellStyle name="평_Operating" xfId="2880" xr:uid="{00000000-0005-0000-0000-00000F240000}"/>
    <cellStyle name="평_Operating_CF" xfId="10906" xr:uid="{00000000-0005-0000-0000-000010240000}"/>
    <cellStyle name="평_Operating_Raw Data" xfId="2881" xr:uid="{00000000-0005-0000-0000-000011240000}"/>
    <cellStyle name="평_Operating_Raw Data_1" xfId="4897" xr:uid="{00000000-0005-0000-0000-000012240000}"/>
    <cellStyle name="평_Operating_Raw Data_CF" xfId="10907" xr:uid="{00000000-0005-0000-0000-000013240000}"/>
    <cellStyle name="평_Operating_Raw Data_Raw Data" xfId="4898" xr:uid="{00000000-0005-0000-0000-000014240000}"/>
    <cellStyle name="평_Operating_Raw Data_Sales" xfId="6901" xr:uid="{00000000-0005-0000-0000-000015240000}"/>
    <cellStyle name="평_Operating_Raw Data_Sensitivity" xfId="8904" xr:uid="{00000000-0005-0000-0000-000016240000}"/>
    <cellStyle name="평_Operating_Sales" xfId="6900" xr:uid="{00000000-0005-0000-0000-000017240000}"/>
    <cellStyle name="평_Operating_Sensitivity" xfId="8903" xr:uid="{00000000-0005-0000-0000-000018240000}"/>
    <cellStyle name="평_PNC1-2단계사업성검토(수입금액조정)" xfId="1029" xr:uid="{00000000-0005-0000-0000-000019240000}"/>
    <cellStyle name="평_PNC1-2단계사업성검토(수입금액조정) 2" xfId="13029" xr:uid="{00000000-0005-0000-0000-00001A240000}"/>
    <cellStyle name="평_PNC1-2단계사업성검토(수입금액조정) 3" xfId="12225" xr:uid="{00000000-0005-0000-0000-00001B240000}"/>
    <cellStyle name="평_PNC1-2단계사업성검토(수입금액조정)_개업비 등 0112" xfId="1030" xr:uid="{00000000-0005-0000-0000-00001C240000}"/>
    <cellStyle name="평_PNC1-2단계사업성검토(수입금액조정)_개업비 등 0112 2" xfId="13030" xr:uid="{00000000-0005-0000-0000-00001D240000}"/>
    <cellStyle name="평_PNC1-2단계사업성검토(수입금액조정)_개업비 등 0112 3" xfId="12226" xr:uid="{00000000-0005-0000-0000-00001E240000}"/>
    <cellStyle name="평_PNC1-2단계사업성검토(수입금액조정)_개업비 등 0112_사업분석(인천)0401" xfId="1031" xr:uid="{00000000-0005-0000-0000-00001F240000}"/>
    <cellStyle name="평_PNC1-2단계사업성검토(수입금액조정)_개업비 등 0112_사업분석(인천)0401 2" xfId="13031" xr:uid="{00000000-0005-0000-0000-000020240000}"/>
    <cellStyle name="평_PNC1-2단계사업성검토(수입금액조정)_개업비 등 0112_사업분석(인천)0401 3" xfId="12227" xr:uid="{00000000-0005-0000-0000-000021240000}"/>
    <cellStyle name="평_PNC1-2단계사업성검토(수입금액조정)_부산신항남컨테이너부두(확정)20040216-1" xfId="1032" xr:uid="{00000000-0005-0000-0000-000022240000}"/>
    <cellStyle name="평_PNC1-2단계사업성검토(수입금액조정)_부산신항남컨테이너부두(확정)20040216-1 2" xfId="13032" xr:uid="{00000000-0005-0000-0000-000023240000}"/>
    <cellStyle name="평_PNC1-2단계사업성검토(수입금액조정)_부산신항남컨테이너부두(확정)20040216-1 3" xfId="12228" xr:uid="{00000000-0005-0000-0000-000024240000}"/>
    <cellStyle name="평_PNC1-2단계사업성검토(수입금액조정)_부산신항남컨테이너부두(확정)20040216-1_사업분석(인천)0401" xfId="1033" xr:uid="{00000000-0005-0000-0000-000025240000}"/>
    <cellStyle name="평_PNC1-2단계사업성검토(수입금액조정)_부산신항남컨테이너부두(확정)20040216-1_사업분석(인천)0401 2" xfId="13033" xr:uid="{00000000-0005-0000-0000-000026240000}"/>
    <cellStyle name="평_PNC1-2단계사업성검토(수입금액조정)_부산신항남컨테이너부두(확정)20040216-1_사업분석(인천)0401 3" xfId="12229" xr:uid="{00000000-0005-0000-0000-000027240000}"/>
    <cellStyle name="평_PNC1-2단계사업성검토(수입금액조정)_부산신항남컨테이너부두040210-1" xfId="1034" xr:uid="{00000000-0005-0000-0000-000028240000}"/>
    <cellStyle name="평_PNC1-2단계사업성검토(수입금액조정)_부산신항남컨테이너부두040210-1 2" xfId="13034" xr:uid="{00000000-0005-0000-0000-000029240000}"/>
    <cellStyle name="평_PNC1-2단계사업성검토(수입금액조정)_부산신항남컨테이너부두040210-1 3" xfId="12230" xr:uid="{00000000-0005-0000-0000-00002A240000}"/>
    <cellStyle name="평_PNC1-2단계사업성검토(수입금액조정)_부산신항남컨테이너부두040210-1_사업분석(인천)0401" xfId="1035" xr:uid="{00000000-0005-0000-0000-00002B240000}"/>
    <cellStyle name="평_PNC1-2단계사업성검토(수입금액조정)_부산신항남컨테이너부두040210-1_사업분석(인천)0401 2" xfId="13035" xr:uid="{00000000-0005-0000-0000-00002C240000}"/>
    <cellStyle name="평_PNC1-2단계사업성검토(수입금액조정)_부산신항남컨테이너부두040210-1_사업분석(인천)0401 3" xfId="12231" xr:uid="{00000000-0005-0000-0000-00002D240000}"/>
    <cellStyle name="평_PNC1-2단계사업성검토(수입금액조정)_사업분석(인천)0401" xfId="1036" xr:uid="{00000000-0005-0000-0000-00002E240000}"/>
    <cellStyle name="평_PNC1-2단계사업성검토(수입금액조정)_사업분석(인천)0401 2" xfId="13036" xr:uid="{00000000-0005-0000-0000-00002F240000}"/>
    <cellStyle name="평_PNC1-2단계사업성검토(수입금액조정)_사업분석(인천)0401 3" xfId="12232" xr:uid="{00000000-0005-0000-0000-000030240000}"/>
    <cellStyle name="평_Raw Data" xfId="2882" xr:uid="{00000000-0005-0000-0000-000031240000}"/>
    <cellStyle name="평_Raw Data_1" xfId="4749" xr:uid="{00000000-0005-0000-0000-000032240000}"/>
    <cellStyle name="평_Raw Data_CF" xfId="10908" xr:uid="{00000000-0005-0000-0000-000033240000}"/>
    <cellStyle name="평_Raw Data_Raw Data" xfId="2883" xr:uid="{00000000-0005-0000-0000-000034240000}"/>
    <cellStyle name="평_Raw Data_Raw Data_1" xfId="4899" xr:uid="{00000000-0005-0000-0000-000035240000}"/>
    <cellStyle name="평_Raw Data_Raw Data_CF" xfId="10909" xr:uid="{00000000-0005-0000-0000-000036240000}"/>
    <cellStyle name="평_Raw Data_Raw Data_Raw Data" xfId="4900" xr:uid="{00000000-0005-0000-0000-000037240000}"/>
    <cellStyle name="평_Raw Data_Raw Data_Sales" xfId="6903" xr:uid="{00000000-0005-0000-0000-000038240000}"/>
    <cellStyle name="평_Raw Data_Raw Data_Sensitivity" xfId="8906" xr:uid="{00000000-0005-0000-0000-000039240000}"/>
    <cellStyle name="평_Raw Data_Sales" xfId="6902" xr:uid="{00000000-0005-0000-0000-00003A240000}"/>
    <cellStyle name="평_Raw Data_Sensitivity" xfId="8905" xr:uid="{00000000-0005-0000-0000-00003B240000}"/>
    <cellStyle name="평_Sales" xfId="6752" xr:uid="{00000000-0005-0000-0000-00003C240000}"/>
    <cellStyle name="평_Sensitivity" xfId="8755" xr:uid="{00000000-0005-0000-0000-00003D240000}"/>
    <cellStyle name="평_ST Pjt FM_0827" xfId="2884" xr:uid="{00000000-0005-0000-0000-00003E240000}"/>
    <cellStyle name="평_ST Pjt FM_0827_CF" xfId="10910" xr:uid="{00000000-0005-0000-0000-00003F240000}"/>
    <cellStyle name="평_ST Pjt FM_0827_Raw Data" xfId="4901" xr:uid="{00000000-0005-0000-0000-000040240000}"/>
    <cellStyle name="평_ST Pjt FM_0827_Sales" xfId="6904" xr:uid="{00000000-0005-0000-0000-000041240000}"/>
    <cellStyle name="평_ST Pjt FM_0827_Sensitivity" xfId="8907" xr:uid="{00000000-0005-0000-0000-000042240000}"/>
    <cellStyle name="평_건설기간중대안2최종" xfId="1037" xr:uid="{00000000-0005-0000-0000-000043240000}"/>
    <cellStyle name="평_건설기간중대안2최종 2" xfId="13037" xr:uid="{00000000-0005-0000-0000-000044240000}"/>
    <cellStyle name="평_건설기간중대안2최종 3" xfId="12233" xr:uid="{00000000-0005-0000-0000-000045240000}"/>
    <cellStyle name="평_건설분담금신청서('04.1분기,공정율수정)" xfId="1038" xr:uid="{00000000-0005-0000-0000-000046240000}"/>
    <cellStyle name="평_건설분담금신청서('04.1분기,공정율수정) 2" xfId="13038" xr:uid="{00000000-0005-0000-0000-000047240000}"/>
    <cellStyle name="평_건설분담금신청서('04.1분기,공정율수정) 3" xfId="12234" xr:uid="{00000000-0005-0000-0000-000048240000}"/>
    <cellStyle name="평_건설분담금신청서('04.1분기,공정율수정)_건설분담금신청서(2004. 제1회)_한삼룡" xfId="1039" xr:uid="{00000000-0005-0000-0000-000049240000}"/>
    <cellStyle name="평_건설분담금신청서('04.1분기,공정율수정)_건설분담금신청서(2004. 제1회)_한삼룡 2" xfId="13039" xr:uid="{00000000-0005-0000-0000-00004A240000}"/>
    <cellStyle name="평_건설분담금신청서('04.1분기,공정율수정)_건설분담금신청서(2004. 제1회)_한삼룡 3" xfId="12235" xr:uid="{00000000-0005-0000-0000-00004B240000}"/>
    <cellStyle name="평_건설분담금신청서('04.1분기,공정율수정)_건설분담금신청서(2004. 제1회)_한삼룡_2007년 물가" xfId="1040" xr:uid="{00000000-0005-0000-0000-00004C240000}"/>
    <cellStyle name="평_건설분담금신청서('04.1분기,공정율수정)_건설분담금신청서(2004. 제1회)_한삼룡_2007년 물가 2" xfId="13040" xr:uid="{00000000-0005-0000-0000-00004D240000}"/>
    <cellStyle name="평_건설분담금신청서('04.1분기,공정율수정)_건설분담금신청서(2004. 제1회)_한삼룡_2007년 물가 3" xfId="12236" xr:uid="{00000000-0005-0000-0000-00004E240000}"/>
    <cellStyle name="평_건설분담금신청서('04.1분기,공정율수정)_건설분담금신청서(2004. 제1회)_한삼룡_2007년 물가_제10회_건설분담금_신청서" xfId="1041" xr:uid="{00000000-0005-0000-0000-00004F240000}"/>
    <cellStyle name="평_건설분담금신청서('04.1분기,공정율수정)_건설분담금신청서(2004. 제1회)_한삼룡_2007년 물가_제10회_건설분담금_신청서 2" xfId="13041" xr:uid="{00000000-0005-0000-0000-000050240000}"/>
    <cellStyle name="평_건설분담금신청서('04.1분기,공정율수정)_건설분담금신청서(2004. 제1회)_한삼룡_2007년 물가_제10회_건설분담금_신청서 3" xfId="12237" xr:uid="{00000000-0005-0000-0000-000051240000}"/>
    <cellStyle name="평_건설분담금신청서('04.1분기,공정율수정)_건설분담금신청서(2004. 제1회)_한삼룡_건설분담금청구현황(06.11.07)" xfId="1042" xr:uid="{00000000-0005-0000-0000-000052240000}"/>
    <cellStyle name="평_건설분담금신청서('04.1분기,공정율수정)_건설분담금신청서(2004. 제1회)_한삼룡_건설분담금청구현황(06.11.07) 2" xfId="13042" xr:uid="{00000000-0005-0000-0000-000053240000}"/>
    <cellStyle name="평_건설분담금신청서('04.1분기,공정율수정)_건설분담금신청서(2004. 제1회)_한삼룡_건설분담금청구현황(06.11.07) 3" xfId="12238" xr:uid="{00000000-0005-0000-0000-000054240000}"/>
    <cellStyle name="평_건설분담금신청서('04.1분기,공정율수정)_건설분담금신청서(2004. 제1회)_한삼룡_건설분담금청구현황(06.11.07)_최종_건설분담금청구현황(06.12.04)_수정(by방창국)" xfId="1043" xr:uid="{00000000-0005-0000-0000-000055240000}"/>
    <cellStyle name="평_건설분담금신청서('04.1분기,공정율수정)_건설분담금신청서(2004. 제1회)_한삼룡_건설분담금청구현황(06.11.07)_최종_건설분담금청구현황(06.12.04)_수정(by방창국) 2" xfId="13043" xr:uid="{00000000-0005-0000-0000-000056240000}"/>
    <cellStyle name="평_건설분담금신청서('04.1분기,공정율수정)_건설분담금신청서(2004. 제1회)_한삼룡_건설분담금청구현황(06.11.07)_최종_건설분담금청구현황(06.12.04)_수정(by방창국) 3" xfId="12239" xr:uid="{00000000-0005-0000-0000-000057240000}"/>
    <cellStyle name="평_건설분담금신청서('04.1분기,공정율수정)_건설분담금신청서(2004. 제1회)_한삼룡_건설분담금청구현황(06.11.08)_수정" xfId="1044" xr:uid="{00000000-0005-0000-0000-000058240000}"/>
    <cellStyle name="평_건설분담금신청서('04.1분기,공정율수정)_건설분담금신청서(2004. 제1회)_한삼룡_건설분담금청구현황(06.11.08)_수정 2" xfId="13044" xr:uid="{00000000-0005-0000-0000-000059240000}"/>
    <cellStyle name="평_건설분담금신청서('04.1분기,공정율수정)_건설분담금신청서(2004. 제1회)_한삼룡_건설분담금청구현황(06.11.08)_수정 3" xfId="12240" xr:uid="{00000000-0005-0000-0000-00005A240000}"/>
    <cellStyle name="평_건설분담금신청서('04.1분기,공정율수정)_건설분담금신청서(2004. 제1회)_한삼룡_건설분담금청구현황(06.11.08)_수정_최종_건설분담금청구현황(06.12.04)_수정(by방창국)" xfId="1045" xr:uid="{00000000-0005-0000-0000-00005B240000}"/>
    <cellStyle name="평_건설분담금신청서('04.1분기,공정율수정)_건설분담금신청서(2004. 제1회)_한삼룡_건설분담금청구현황(06.11.08)_수정_최종_건설분담금청구현황(06.12.04)_수정(by방창국) 2" xfId="13045" xr:uid="{00000000-0005-0000-0000-00005C240000}"/>
    <cellStyle name="평_건설분담금신청서('04.1분기,공정율수정)_건설분담금신청서(2004. 제1회)_한삼룡_건설분담금청구현황(06.11.08)_수정_최종_건설분담금청구현황(06.12.04)_수정(by방창국) 3" xfId="12241" xr:uid="{00000000-0005-0000-0000-00005D240000}"/>
    <cellStyle name="평_건설분담금신청서('04.1분기,공정율수정)_건설분담금신청서(2004. 제2회)" xfId="1046" xr:uid="{00000000-0005-0000-0000-00005E240000}"/>
    <cellStyle name="평_건설분담금신청서('04.1분기,공정율수정)_건설분담금신청서(2004. 제2회) 2" xfId="13046" xr:uid="{00000000-0005-0000-0000-00005F240000}"/>
    <cellStyle name="평_건설분담금신청서('04.1분기,공정율수정)_건설분담금신청서(2004. 제2회) 3" xfId="12242" xr:uid="{00000000-0005-0000-0000-000060240000}"/>
    <cellStyle name="평_건설분담금신청서('04.1분기,공정율수정)_건설분담금신청서(2004. 제2회)_2007년 물가" xfId="1047" xr:uid="{00000000-0005-0000-0000-000061240000}"/>
    <cellStyle name="평_건설분담금신청서('04.1분기,공정율수정)_건설분담금신청서(2004. 제2회)_2007년 물가 2" xfId="13047" xr:uid="{00000000-0005-0000-0000-000062240000}"/>
    <cellStyle name="평_건설분담금신청서('04.1분기,공정율수정)_건설분담금신청서(2004. 제2회)_2007년 물가 3" xfId="12243" xr:uid="{00000000-0005-0000-0000-000063240000}"/>
    <cellStyle name="평_건설분담금신청서('04.1분기,공정율수정)_건설분담금신청서(2004. 제2회)_2007년 물가_제10회_건설분담금_신청서" xfId="1048" xr:uid="{00000000-0005-0000-0000-000064240000}"/>
    <cellStyle name="평_건설분담금신청서('04.1분기,공정율수정)_건설분담금신청서(2004. 제2회)_2007년 물가_제10회_건설분담금_신청서 2" xfId="13048" xr:uid="{00000000-0005-0000-0000-000065240000}"/>
    <cellStyle name="평_건설분담금신청서('04.1분기,공정율수정)_건설분담금신청서(2004. 제2회)_2007년 물가_제10회_건설분담금_신청서 3" xfId="12244" xr:uid="{00000000-0005-0000-0000-000066240000}"/>
    <cellStyle name="평_건설분담금신청서('04.1분기,공정율수정)_건설분담금신청서(2004. 제2회)_건설분담금청구현황(06.11.07)" xfId="1049" xr:uid="{00000000-0005-0000-0000-000067240000}"/>
    <cellStyle name="평_건설분담금신청서('04.1분기,공정율수정)_건설분담금신청서(2004. 제2회)_건설분담금청구현황(06.11.07) 2" xfId="13049" xr:uid="{00000000-0005-0000-0000-000068240000}"/>
    <cellStyle name="평_건설분담금신청서('04.1분기,공정율수정)_건설분담금신청서(2004. 제2회)_건설분담금청구현황(06.11.07) 3" xfId="12245" xr:uid="{00000000-0005-0000-0000-000069240000}"/>
    <cellStyle name="평_건설분담금신청서('04.1분기,공정율수정)_건설분담금신청서(2004. 제2회)_건설분담금청구현황(06.11.07)_최종_건설분담금청구현황(06.12.04)_수정(by방창국)" xfId="1050" xr:uid="{00000000-0005-0000-0000-00006A240000}"/>
    <cellStyle name="평_건설분담금신청서('04.1분기,공정율수정)_건설분담금신청서(2004. 제2회)_건설분담금청구현황(06.11.07)_최종_건설분담금청구현황(06.12.04)_수정(by방창국) 2" xfId="13050" xr:uid="{00000000-0005-0000-0000-00006B240000}"/>
    <cellStyle name="평_건설분담금신청서('04.1분기,공정율수정)_건설분담금신청서(2004. 제2회)_건설분담금청구현황(06.11.07)_최종_건설분담금청구현황(06.12.04)_수정(by방창국) 3" xfId="12246" xr:uid="{00000000-0005-0000-0000-00006C240000}"/>
    <cellStyle name="평_건설분담금신청서('04.1분기,공정율수정)_건설분담금신청서(2004. 제2회)_건설분담금청구현황(06.11.08)_수정" xfId="1051" xr:uid="{00000000-0005-0000-0000-00006D240000}"/>
    <cellStyle name="평_건설분담금신청서('04.1분기,공정율수정)_건설분담금신청서(2004. 제2회)_건설분담금청구현황(06.11.08)_수정 2" xfId="13051" xr:uid="{00000000-0005-0000-0000-00006E240000}"/>
    <cellStyle name="평_건설분담금신청서('04.1분기,공정율수정)_건설분담금신청서(2004. 제2회)_건설분담금청구현황(06.11.08)_수정 3" xfId="12247" xr:uid="{00000000-0005-0000-0000-00006F240000}"/>
    <cellStyle name="평_건설분담금신청서('04.1분기,공정율수정)_건설분담금신청서(2004. 제2회)_건설분담금청구현황(06.11.08)_수정_최종_건설분담금청구현황(06.12.04)_수정(by방창국)" xfId="1052" xr:uid="{00000000-0005-0000-0000-000070240000}"/>
    <cellStyle name="평_건설분담금신청서('04.1분기,공정율수정)_건설분담금신청서(2004. 제2회)_건설분담금청구현황(06.11.08)_수정_최종_건설분담금청구현황(06.12.04)_수정(by방창국) 2" xfId="13052" xr:uid="{00000000-0005-0000-0000-000071240000}"/>
    <cellStyle name="평_건설분담금신청서('04.1분기,공정율수정)_건설분담금신청서(2004. 제2회)_건설분담금청구현황(06.11.08)_수정_최종_건설분담금청구현황(06.12.04)_수정(by방창국) 3" xfId="12248" xr:uid="{00000000-0005-0000-0000-000072240000}"/>
    <cellStyle name="평_건설분담금신청서('04.1분기,공정율수정)_건설분담금신청서(5년2월 제3회)" xfId="1053" xr:uid="{00000000-0005-0000-0000-000073240000}"/>
    <cellStyle name="평_건설분담금신청서('04.1분기,공정율수정)_건설분담금신청서(5년2월 제3회) 2" xfId="13053" xr:uid="{00000000-0005-0000-0000-000074240000}"/>
    <cellStyle name="평_건설분담금신청서('04.1분기,공정율수정)_건설분담금신청서(5년2월 제3회) 3" xfId="12249" xr:uid="{00000000-0005-0000-0000-000075240000}"/>
    <cellStyle name="평_건설분담금신청서('04.1분기,공정율수정)_건설분담금신청서(5년2월 제3회)_2007년 물가" xfId="1054" xr:uid="{00000000-0005-0000-0000-000076240000}"/>
    <cellStyle name="평_건설분담금신청서('04.1분기,공정율수정)_건설분담금신청서(5년2월 제3회)_2007년 물가 2" xfId="13054" xr:uid="{00000000-0005-0000-0000-000077240000}"/>
    <cellStyle name="평_건설분담금신청서('04.1분기,공정율수정)_건설분담금신청서(5년2월 제3회)_2007년 물가 3" xfId="12250" xr:uid="{00000000-0005-0000-0000-000078240000}"/>
    <cellStyle name="평_건설분담금신청서('04.1분기,공정율수정)_건설분담금신청서(5년2월 제3회)_2007년 물가_제10회_건설분담금_신청서" xfId="1055" xr:uid="{00000000-0005-0000-0000-000079240000}"/>
    <cellStyle name="평_건설분담금신청서('04.1분기,공정율수정)_건설분담금신청서(5년2월 제3회)_2007년 물가_제10회_건설분담금_신청서 2" xfId="13055" xr:uid="{00000000-0005-0000-0000-00007A240000}"/>
    <cellStyle name="평_건설분담금신청서('04.1분기,공정율수정)_건설분담금신청서(5년2월 제3회)_2007년 물가_제10회_건설분담금_신청서 3" xfId="12251" xr:uid="{00000000-0005-0000-0000-00007B240000}"/>
    <cellStyle name="평_건설분담금신청서('04.1분기,공정율수정)_건설분담금신청서(5년2월 제3회)_건설분담금청구현황(06.11.07)" xfId="1056" xr:uid="{00000000-0005-0000-0000-00007C240000}"/>
    <cellStyle name="평_건설분담금신청서('04.1분기,공정율수정)_건설분담금신청서(5년2월 제3회)_건설분담금청구현황(06.11.07) 2" xfId="13056" xr:uid="{00000000-0005-0000-0000-00007D240000}"/>
    <cellStyle name="평_건설분담금신청서('04.1분기,공정율수정)_건설분담금신청서(5년2월 제3회)_건설분담금청구현황(06.11.07) 3" xfId="12252" xr:uid="{00000000-0005-0000-0000-00007E240000}"/>
    <cellStyle name="평_건설분담금신청서('04.1분기,공정율수정)_건설분담금신청서(5년2월 제3회)_건설분담금청구현황(06.11.07)_최종_건설분담금청구현황(06.12.04)_수정(by방창국)" xfId="1057" xr:uid="{00000000-0005-0000-0000-00007F240000}"/>
    <cellStyle name="평_건설분담금신청서('04.1분기,공정율수정)_건설분담금신청서(5년2월 제3회)_건설분담금청구현황(06.11.07)_최종_건설분담금청구현황(06.12.04)_수정(by방창국) 2" xfId="13057" xr:uid="{00000000-0005-0000-0000-000080240000}"/>
    <cellStyle name="평_건설분담금신청서('04.1분기,공정율수정)_건설분담금신청서(5년2월 제3회)_건설분담금청구현황(06.11.07)_최종_건설분담금청구현황(06.12.04)_수정(by방창국) 3" xfId="12253" xr:uid="{00000000-0005-0000-0000-000081240000}"/>
    <cellStyle name="평_건설분담금신청서('04.1분기,공정율수정)_건설분담금신청서(5년2월 제3회)_건설분담금청구현황(06.11.08)_수정" xfId="1058" xr:uid="{00000000-0005-0000-0000-000082240000}"/>
    <cellStyle name="평_건설분담금신청서('04.1분기,공정율수정)_건설분담금신청서(5년2월 제3회)_건설분담금청구현황(06.11.08)_수정 2" xfId="13058" xr:uid="{00000000-0005-0000-0000-000083240000}"/>
    <cellStyle name="평_건설분담금신청서('04.1분기,공정율수정)_건설분담금신청서(5년2월 제3회)_건설분담금청구현황(06.11.08)_수정 3" xfId="12254" xr:uid="{00000000-0005-0000-0000-000084240000}"/>
    <cellStyle name="평_건설분담금신청서('04.1분기,공정율수정)_건설분담금신청서(5년2월 제3회)_건설분담금청구현황(06.11.08)_수정_최종_건설분담금청구현황(06.12.04)_수정(by방창국)" xfId="1059" xr:uid="{00000000-0005-0000-0000-000085240000}"/>
    <cellStyle name="평_건설분담금신청서('04.1분기,공정율수정)_건설분담금신청서(5년2월 제3회)_건설분담금청구현황(06.11.08)_수정_최종_건설분담금청구현황(06.12.04)_수정(by방창국) 2" xfId="13059" xr:uid="{00000000-0005-0000-0000-000086240000}"/>
    <cellStyle name="평_건설분담금신청서('04.1분기,공정율수정)_건설분담금신청서(5년2월 제3회)_건설분담금청구현황(06.11.08)_수정_최종_건설분담금청구현황(06.12.04)_수정(by방창국) 3" xfId="12255" xr:uid="{00000000-0005-0000-0000-000087240000}"/>
    <cellStyle name="평_건설분담금신청서('04.1분기,공정율수정)_건설분담금신청서안(5년5월 제4회)" xfId="1060" xr:uid="{00000000-0005-0000-0000-000088240000}"/>
    <cellStyle name="평_건설분담금신청서('04.1분기,공정율수정)_건설분담금신청서안(5년5월 제4회) 2" xfId="13060" xr:uid="{00000000-0005-0000-0000-000089240000}"/>
    <cellStyle name="평_건설분담금신청서('04.1분기,공정율수정)_건설분담금신청서안(5년5월 제4회) 3" xfId="12256" xr:uid="{00000000-0005-0000-0000-00008A240000}"/>
    <cellStyle name="평_건설분담금신청서('04.1분기,공정율수정)_건설분담금신청서안(5년5월 제4회)_2007년 물가" xfId="1061" xr:uid="{00000000-0005-0000-0000-00008B240000}"/>
    <cellStyle name="평_건설분담금신청서('04.1분기,공정율수정)_건설분담금신청서안(5년5월 제4회)_2007년 물가 2" xfId="13061" xr:uid="{00000000-0005-0000-0000-00008C240000}"/>
    <cellStyle name="평_건설분담금신청서('04.1분기,공정율수정)_건설분담금신청서안(5년5월 제4회)_2007년 물가 3" xfId="12257" xr:uid="{00000000-0005-0000-0000-00008D240000}"/>
    <cellStyle name="평_건설분담금신청서('04.1분기,공정율수정)_건설분담금신청서안(5년5월 제4회)_2007년 물가_제10회_건설분담금_신청서" xfId="1062" xr:uid="{00000000-0005-0000-0000-00008E240000}"/>
    <cellStyle name="평_건설분담금신청서('04.1분기,공정율수정)_건설분담금신청서안(5년5월 제4회)_2007년 물가_제10회_건설분담금_신청서 2" xfId="13062" xr:uid="{00000000-0005-0000-0000-00008F240000}"/>
    <cellStyle name="평_건설분담금신청서('04.1분기,공정율수정)_건설분담금신청서안(5년5월 제4회)_2007년 물가_제10회_건설분담금_신청서 3" xfId="12258" xr:uid="{00000000-0005-0000-0000-000090240000}"/>
    <cellStyle name="평_건설분담금신청서('04.1분기,공정율수정)_건설분담금신청서안(5년5월 제4회)_건설분담금청구현황(06.11.07)" xfId="1063" xr:uid="{00000000-0005-0000-0000-000091240000}"/>
    <cellStyle name="평_건설분담금신청서('04.1분기,공정율수정)_건설분담금신청서안(5년5월 제4회)_건설분담금청구현황(06.11.07) 2" xfId="13063" xr:uid="{00000000-0005-0000-0000-000092240000}"/>
    <cellStyle name="평_건설분담금신청서('04.1분기,공정율수정)_건설분담금신청서안(5년5월 제4회)_건설분담금청구현황(06.11.07) 3" xfId="12259" xr:uid="{00000000-0005-0000-0000-000093240000}"/>
    <cellStyle name="평_건설분담금신청서('04.1분기,공정율수정)_건설분담금신청서안(5년5월 제4회)_건설분담금청구현황(06.11.07)_최종_건설분담금청구현황(06.12.04)_수정(by방창국)" xfId="1064" xr:uid="{00000000-0005-0000-0000-000094240000}"/>
    <cellStyle name="평_건설분담금신청서('04.1분기,공정율수정)_건설분담금신청서안(5년5월 제4회)_건설분담금청구현황(06.11.07)_최종_건설분담금청구현황(06.12.04)_수정(by방창국) 2" xfId="13064" xr:uid="{00000000-0005-0000-0000-000095240000}"/>
    <cellStyle name="평_건설분담금신청서('04.1분기,공정율수정)_건설분담금신청서안(5년5월 제4회)_건설분담금청구현황(06.11.07)_최종_건설분담금청구현황(06.12.04)_수정(by방창국) 3" xfId="12260" xr:uid="{00000000-0005-0000-0000-000096240000}"/>
    <cellStyle name="평_건설분담금신청서('04.1분기,공정율수정)_건설분담금신청서안(5년5월 제4회)_건설분담금청구현황(06.11.08)_수정" xfId="1065" xr:uid="{00000000-0005-0000-0000-000097240000}"/>
    <cellStyle name="평_건설분담금신청서('04.1분기,공정율수정)_건설분담금신청서안(5년5월 제4회)_건설분담금청구현황(06.11.08)_수정 2" xfId="13065" xr:uid="{00000000-0005-0000-0000-000098240000}"/>
    <cellStyle name="평_건설분담금신청서('04.1분기,공정율수정)_건설분담금신청서안(5년5월 제4회)_건설분담금청구현황(06.11.08)_수정 3" xfId="12261" xr:uid="{00000000-0005-0000-0000-000099240000}"/>
    <cellStyle name="평_건설분담금신청서('04.1분기,공정율수정)_건설분담금신청서안(5년5월 제4회)_건설분담금청구현황(06.11.08)_수정_최종_건설분담금청구현황(06.12.04)_수정(by방창국)" xfId="1066" xr:uid="{00000000-0005-0000-0000-00009A240000}"/>
    <cellStyle name="평_건설분담금신청서('04.1분기,공정율수정)_건설분담금신청서안(5년5월 제4회)_건설분담금청구현황(06.11.08)_수정_최종_건설분담금청구현황(06.12.04)_수정(by방창국) 2" xfId="13066" xr:uid="{00000000-0005-0000-0000-00009B240000}"/>
    <cellStyle name="평_건설분담금신청서('04.1분기,공정율수정)_건설분담금신청서안(5년5월 제4회)_건설분담금청구현황(06.11.08)_수정_최종_건설분담금청구현황(06.12.04)_수정(by방창국) 3" xfId="12262" xr:uid="{00000000-0005-0000-0000-00009C240000}"/>
    <cellStyle name="평_건설분담금신청서('04.1분기,공정율수정)_건설분담금신청서안(5년8월 제5회)" xfId="1067" xr:uid="{00000000-0005-0000-0000-00009D240000}"/>
    <cellStyle name="평_건설분담금신청서('04.1분기,공정율수정)_건설분담금신청서안(5년8월 제5회) 2" xfId="13067" xr:uid="{00000000-0005-0000-0000-00009E240000}"/>
    <cellStyle name="평_건설분담금신청서('04.1분기,공정율수정)_건설분담금신청서안(5년8월 제5회) 3" xfId="12263" xr:uid="{00000000-0005-0000-0000-00009F240000}"/>
    <cellStyle name="평_건설분담금신청서('04.1분기,공정율수정)_건설분담금신청서안(5년8월 제5회)_2007년 물가" xfId="1068" xr:uid="{00000000-0005-0000-0000-0000A0240000}"/>
    <cellStyle name="평_건설분담금신청서('04.1분기,공정율수정)_건설분담금신청서안(5년8월 제5회)_2007년 물가 2" xfId="13068" xr:uid="{00000000-0005-0000-0000-0000A1240000}"/>
    <cellStyle name="평_건설분담금신청서('04.1분기,공정율수정)_건설분담금신청서안(5년8월 제5회)_2007년 물가 3" xfId="12264" xr:uid="{00000000-0005-0000-0000-0000A2240000}"/>
    <cellStyle name="평_건설분담금신청서('04.1분기,공정율수정)_건설분담금신청서안(5년8월 제5회)_2007년 물가_제10회_건설분담금_신청서" xfId="1069" xr:uid="{00000000-0005-0000-0000-0000A3240000}"/>
    <cellStyle name="평_건설분담금신청서('04.1분기,공정율수정)_건설분담금신청서안(5년8월 제5회)_2007년 물가_제10회_건설분담금_신청서 2" xfId="13069" xr:uid="{00000000-0005-0000-0000-0000A4240000}"/>
    <cellStyle name="평_건설분담금신청서('04.1분기,공정율수정)_건설분담금신청서안(5년8월 제5회)_2007년 물가_제10회_건설분담금_신청서 3" xfId="12265" xr:uid="{00000000-0005-0000-0000-0000A5240000}"/>
    <cellStyle name="평_건설분담금신청서('04.1분기,공정율수정)_건설분담금신청서안(5년8월 제5회)_건설분담금청구현황(06.11.07)" xfId="1070" xr:uid="{00000000-0005-0000-0000-0000A6240000}"/>
    <cellStyle name="평_건설분담금신청서('04.1분기,공정율수정)_건설분담금신청서안(5년8월 제5회)_건설분담금청구현황(06.11.07) 2" xfId="13070" xr:uid="{00000000-0005-0000-0000-0000A7240000}"/>
    <cellStyle name="평_건설분담금신청서('04.1분기,공정율수정)_건설분담금신청서안(5년8월 제5회)_건설분담금청구현황(06.11.07) 3" xfId="12266" xr:uid="{00000000-0005-0000-0000-0000A8240000}"/>
    <cellStyle name="평_건설분담금신청서('04.1분기,공정율수정)_건설분담금신청서안(5년8월 제5회)_건설분담금청구현황(06.11.07)_최종_건설분담금청구현황(06.12.04)_수정(by방창국)" xfId="1071" xr:uid="{00000000-0005-0000-0000-0000A9240000}"/>
    <cellStyle name="평_건설분담금신청서('04.1분기,공정율수정)_건설분담금신청서안(5년8월 제5회)_건설분담금청구현황(06.11.07)_최종_건설분담금청구현황(06.12.04)_수정(by방창국) 2" xfId="13071" xr:uid="{00000000-0005-0000-0000-0000AA240000}"/>
    <cellStyle name="평_건설분담금신청서('04.1분기,공정율수정)_건설분담금신청서안(5년8월 제5회)_건설분담금청구현황(06.11.07)_최종_건설분담금청구현황(06.12.04)_수정(by방창국) 3" xfId="12267" xr:uid="{00000000-0005-0000-0000-0000AB240000}"/>
    <cellStyle name="평_건설분담금신청서('04.1분기,공정율수정)_건설분담금신청서안(5년8월 제5회)_건설분담금청구현황(06.11.08)_수정" xfId="1072" xr:uid="{00000000-0005-0000-0000-0000AC240000}"/>
    <cellStyle name="평_건설분담금신청서('04.1분기,공정율수정)_건설분담금신청서안(5년8월 제5회)_건설분담금청구현황(06.11.08)_수정 2" xfId="13072" xr:uid="{00000000-0005-0000-0000-0000AD240000}"/>
    <cellStyle name="평_건설분담금신청서('04.1분기,공정율수정)_건설분담금신청서안(5년8월 제5회)_건설분담금청구현황(06.11.08)_수정 3" xfId="12268" xr:uid="{00000000-0005-0000-0000-0000AE240000}"/>
    <cellStyle name="평_건설분담금신청서('04.1분기,공정율수정)_건설분담금신청서안(5년8월 제5회)_건설분담금청구현황(06.11.08)_수정_최종_건설분담금청구현황(06.12.04)_수정(by방창국)" xfId="1073" xr:uid="{00000000-0005-0000-0000-0000AF240000}"/>
    <cellStyle name="평_건설분담금신청서('04.1분기,공정율수정)_건설분담금신청서안(5년8월 제5회)_건설분담금청구현황(06.11.08)_수정_최종_건설분담금청구현황(06.12.04)_수정(by방창국) 2" xfId="13073" xr:uid="{00000000-0005-0000-0000-0000B0240000}"/>
    <cellStyle name="평_건설분담금신청서('04.1분기,공정율수정)_건설분담금신청서안(5년8월 제5회)_건설분담금청구현황(06.11.08)_수정_최종_건설분담금청구현황(06.12.04)_수정(by방창국) 3" xfId="12269" xr:uid="{00000000-0005-0000-0000-0000B1240000}"/>
    <cellStyle name="평_건설분담금신청서('04.1분기,공정율수정)_건설분담금청구현황(06.11.07)" xfId="1074" xr:uid="{00000000-0005-0000-0000-0000B2240000}"/>
    <cellStyle name="평_건설분담금신청서('04.1분기,공정율수정)_건설분담금청구현황(06.11.07) 2" xfId="13074" xr:uid="{00000000-0005-0000-0000-0000B3240000}"/>
    <cellStyle name="평_건설분담금신청서('04.1분기,공정율수정)_건설분담금청구현황(06.11.07) 3" xfId="12270" xr:uid="{00000000-0005-0000-0000-0000B4240000}"/>
    <cellStyle name="평_건설분담금신청서('04.1분기,공정율수정)_건설분담금청구현황(06.11.07)_최종_건설분담금청구현황(06.12.04)_수정(by방창국)" xfId="1075" xr:uid="{00000000-0005-0000-0000-0000B5240000}"/>
    <cellStyle name="평_건설분담금신청서('04.1분기,공정율수정)_건설분담금청구현황(06.11.07)_최종_건설분담금청구현황(06.12.04)_수정(by방창국) 2" xfId="13075" xr:uid="{00000000-0005-0000-0000-0000B6240000}"/>
    <cellStyle name="평_건설분담금신청서('04.1분기,공정율수정)_건설분담금청구현황(06.11.07)_최종_건설분담금청구현황(06.12.04)_수정(by방창국) 3" xfId="12271" xr:uid="{00000000-0005-0000-0000-0000B7240000}"/>
    <cellStyle name="평_건설분담금신청서('04.1분기,공정율수정)_건설분담금청구현황(06.11.08)_수정" xfId="1076" xr:uid="{00000000-0005-0000-0000-0000B8240000}"/>
    <cellStyle name="평_건설분담금신청서('04.1분기,공정율수정)_건설분담금청구현황(06.11.08)_수정 2" xfId="13076" xr:uid="{00000000-0005-0000-0000-0000B9240000}"/>
    <cellStyle name="평_건설분담금신청서('04.1분기,공정율수정)_건설분담금청구현황(06.11.08)_수정 3" xfId="12272" xr:uid="{00000000-0005-0000-0000-0000BA240000}"/>
    <cellStyle name="평_건설분담금신청서('04.1분기,공정율수정)_건설분담금청구현황(06.11.08)_수정_최종_건설분담금청구현황(06.12.04)_수정(by방창국)" xfId="1077" xr:uid="{00000000-0005-0000-0000-0000BB240000}"/>
    <cellStyle name="평_건설분담금신청서('04.1분기,공정율수정)_건설분담금청구현황(06.11.08)_수정_최종_건설분담금청구현황(06.12.04)_수정(by방창국) 2" xfId="13077" xr:uid="{00000000-0005-0000-0000-0000BC240000}"/>
    <cellStyle name="평_건설분담금신청서('04.1분기,공정율수정)_건설분담금청구현황(06.11.08)_수정_최종_건설분담금청구현황(06.12.04)_수정(by방창국) 3" xfId="12273" xr:uid="{00000000-0005-0000-0000-0000BD240000}"/>
    <cellStyle name="평_건설분담금신청서('04.1분기,공정율수정)_제10회_건설분담금_신청서" xfId="1078" xr:uid="{00000000-0005-0000-0000-0000BE240000}"/>
    <cellStyle name="평_건설분담금신청서('04.1분기,공정율수정)_제10회_건설분담금_신청서 2" xfId="13078" xr:uid="{00000000-0005-0000-0000-0000BF240000}"/>
    <cellStyle name="평_건설분담금신청서('04.1분기,공정율수정)_제10회_건설분담금_신청서 3" xfId="12274" xr:uid="{00000000-0005-0000-0000-0000C0240000}"/>
    <cellStyle name="평_건설분담금신청서(3분기)" xfId="1079" xr:uid="{00000000-0005-0000-0000-0000C1240000}"/>
    <cellStyle name="평_건설분담금신청서(3분기) 2" xfId="13079" xr:uid="{00000000-0005-0000-0000-0000C2240000}"/>
    <cellStyle name="평_건설분담금신청서(3분기) 3" xfId="12275" xr:uid="{00000000-0005-0000-0000-0000C3240000}"/>
    <cellStyle name="평_건설분담금신청서(3분기)_건설분담금신청서(2004. 제1회)_한삼룡" xfId="1080" xr:uid="{00000000-0005-0000-0000-0000C4240000}"/>
    <cellStyle name="평_건설분담금신청서(3분기)_건설분담금신청서(2004. 제1회)_한삼룡 2" xfId="13080" xr:uid="{00000000-0005-0000-0000-0000C5240000}"/>
    <cellStyle name="평_건설분담금신청서(3분기)_건설분담금신청서(2004. 제1회)_한삼룡 3" xfId="12276" xr:uid="{00000000-0005-0000-0000-0000C6240000}"/>
    <cellStyle name="평_건설분담금신청서(3분기)_건설분담금신청서(2004. 제1회)_한삼룡_2007년 물가" xfId="1081" xr:uid="{00000000-0005-0000-0000-0000C7240000}"/>
    <cellStyle name="평_건설분담금신청서(3분기)_건설분담금신청서(2004. 제1회)_한삼룡_2007년 물가 2" xfId="13081" xr:uid="{00000000-0005-0000-0000-0000C8240000}"/>
    <cellStyle name="평_건설분담금신청서(3분기)_건설분담금신청서(2004. 제1회)_한삼룡_2007년 물가 3" xfId="12277" xr:uid="{00000000-0005-0000-0000-0000C9240000}"/>
    <cellStyle name="평_건설분담금신청서(3분기)_건설분담금신청서(2004. 제1회)_한삼룡_2007년 물가_제10회_건설분담금_신청서" xfId="1082" xr:uid="{00000000-0005-0000-0000-0000CA240000}"/>
    <cellStyle name="평_건설분담금신청서(3분기)_건설분담금신청서(2004. 제1회)_한삼룡_2007년 물가_제10회_건설분담금_신청서 2" xfId="13082" xr:uid="{00000000-0005-0000-0000-0000CB240000}"/>
    <cellStyle name="평_건설분담금신청서(3분기)_건설분담금신청서(2004. 제1회)_한삼룡_2007년 물가_제10회_건설분담금_신청서 3" xfId="12278" xr:uid="{00000000-0005-0000-0000-0000CC240000}"/>
    <cellStyle name="평_건설분담금신청서(3분기)_건설분담금신청서(2004. 제1회)_한삼룡_건설분담금청구현황(06.11.07)" xfId="1083" xr:uid="{00000000-0005-0000-0000-0000CD240000}"/>
    <cellStyle name="평_건설분담금신청서(3분기)_건설분담금신청서(2004. 제1회)_한삼룡_건설분담금청구현황(06.11.07) 2" xfId="13083" xr:uid="{00000000-0005-0000-0000-0000CE240000}"/>
    <cellStyle name="평_건설분담금신청서(3분기)_건설분담금신청서(2004. 제1회)_한삼룡_건설분담금청구현황(06.11.07) 3" xfId="12279" xr:uid="{00000000-0005-0000-0000-0000CF240000}"/>
    <cellStyle name="평_건설분담금신청서(3분기)_건설분담금신청서(2004. 제1회)_한삼룡_건설분담금청구현황(06.11.07)_최종_건설분담금청구현황(06.12.04)_수정(by방창국)" xfId="1084" xr:uid="{00000000-0005-0000-0000-0000D0240000}"/>
    <cellStyle name="평_건설분담금신청서(3분기)_건설분담금신청서(2004. 제1회)_한삼룡_건설분담금청구현황(06.11.07)_최종_건설분담금청구현황(06.12.04)_수정(by방창국) 2" xfId="13084" xr:uid="{00000000-0005-0000-0000-0000D1240000}"/>
    <cellStyle name="평_건설분담금신청서(3분기)_건설분담금신청서(2004. 제1회)_한삼룡_건설분담금청구현황(06.11.07)_최종_건설분담금청구현황(06.12.04)_수정(by방창국) 3" xfId="12280" xr:uid="{00000000-0005-0000-0000-0000D2240000}"/>
    <cellStyle name="평_건설분담금신청서(3분기)_건설분담금신청서(2004. 제1회)_한삼룡_건설분담금청구현황(06.11.08)_수정" xfId="1085" xr:uid="{00000000-0005-0000-0000-0000D3240000}"/>
    <cellStyle name="평_건설분담금신청서(3분기)_건설분담금신청서(2004. 제1회)_한삼룡_건설분담금청구현황(06.11.08)_수정 2" xfId="13085" xr:uid="{00000000-0005-0000-0000-0000D4240000}"/>
    <cellStyle name="평_건설분담금신청서(3분기)_건설분담금신청서(2004. 제1회)_한삼룡_건설분담금청구현황(06.11.08)_수정 3" xfId="12281" xr:uid="{00000000-0005-0000-0000-0000D5240000}"/>
    <cellStyle name="평_건설분담금신청서(3분기)_건설분담금신청서(2004. 제1회)_한삼룡_건설분담금청구현황(06.11.08)_수정_최종_건설분담금청구현황(06.12.04)_수정(by방창국)" xfId="1086" xr:uid="{00000000-0005-0000-0000-0000D6240000}"/>
    <cellStyle name="평_건설분담금신청서(3분기)_건설분담금신청서(2004. 제1회)_한삼룡_건설분담금청구현황(06.11.08)_수정_최종_건설분담금청구현황(06.12.04)_수정(by방창국) 2" xfId="13086" xr:uid="{00000000-0005-0000-0000-0000D7240000}"/>
    <cellStyle name="평_건설분담금신청서(3분기)_건설분담금신청서(2004. 제1회)_한삼룡_건설분담금청구현황(06.11.08)_수정_최종_건설분담금청구현황(06.12.04)_수정(by방창국) 3" xfId="12282" xr:uid="{00000000-0005-0000-0000-0000D8240000}"/>
    <cellStyle name="평_건설분담금신청서(3분기)_건설분담금신청서(2004. 제2회)" xfId="1087" xr:uid="{00000000-0005-0000-0000-0000D9240000}"/>
    <cellStyle name="평_건설분담금신청서(3분기)_건설분담금신청서(2004. 제2회) 2" xfId="13087" xr:uid="{00000000-0005-0000-0000-0000DA240000}"/>
    <cellStyle name="평_건설분담금신청서(3분기)_건설분담금신청서(2004. 제2회) 3" xfId="12283" xr:uid="{00000000-0005-0000-0000-0000DB240000}"/>
    <cellStyle name="평_건설분담금신청서(3분기)_건설분담금신청서(2004. 제2회)_2007년 물가" xfId="1088" xr:uid="{00000000-0005-0000-0000-0000DC240000}"/>
    <cellStyle name="평_건설분담금신청서(3분기)_건설분담금신청서(2004. 제2회)_2007년 물가 2" xfId="13088" xr:uid="{00000000-0005-0000-0000-0000DD240000}"/>
    <cellStyle name="평_건설분담금신청서(3분기)_건설분담금신청서(2004. 제2회)_2007년 물가 3" xfId="12284" xr:uid="{00000000-0005-0000-0000-0000DE240000}"/>
    <cellStyle name="평_건설분담금신청서(3분기)_건설분담금신청서(2004. 제2회)_2007년 물가_제10회_건설분담금_신청서" xfId="1089" xr:uid="{00000000-0005-0000-0000-0000DF240000}"/>
    <cellStyle name="평_건설분담금신청서(3분기)_건설분담금신청서(2004. 제2회)_2007년 물가_제10회_건설분담금_신청서 2" xfId="13089" xr:uid="{00000000-0005-0000-0000-0000E0240000}"/>
    <cellStyle name="평_건설분담금신청서(3분기)_건설분담금신청서(2004. 제2회)_2007년 물가_제10회_건설분담금_신청서 3" xfId="12285" xr:uid="{00000000-0005-0000-0000-0000E1240000}"/>
    <cellStyle name="평_건설분담금신청서(3분기)_건설분담금신청서(2004. 제2회)_건설분담금청구현황(06.11.07)" xfId="1090" xr:uid="{00000000-0005-0000-0000-0000E2240000}"/>
    <cellStyle name="평_건설분담금신청서(3분기)_건설분담금신청서(2004. 제2회)_건설분담금청구현황(06.11.07) 2" xfId="13090" xr:uid="{00000000-0005-0000-0000-0000E3240000}"/>
    <cellStyle name="평_건설분담금신청서(3분기)_건설분담금신청서(2004. 제2회)_건설분담금청구현황(06.11.07) 3" xfId="12286" xr:uid="{00000000-0005-0000-0000-0000E4240000}"/>
    <cellStyle name="평_건설분담금신청서(3분기)_건설분담금신청서(2004. 제2회)_건설분담금청구현황(06.11.07)_최종_건설분담금청구현황(06.12.04)_수정(by방창국)" xfId="1091" xr:uid="{00000000-0005-0000-0000-0000E5240000}"/>
    <cellStyle name="평_건설분담금신청서(3분기)_건설분담금신청서(2004. 제2회)_건설분담금청구현황(06.11.07)_최종_건설분담금청구현황(06.12.04)_수정(by방창국) 2" xfId="13091" xr:uid="{00000000-0005-0000-0000-0000E6240000}"/>
    <cellStyle name="평_건설분담금신청서(3분기)_건설분담금신청서(2004. 제2회)_건설분담금청구현황(06.11.07)_최종_건설분담금청구현황(06.12.04)_수정(by방창국) 3" xfId="12287" xr:uid="{00000000-0005-0000-0000-0000E7240000}"/>
    <cellStyle name="평_건설분담금신청서(3분기)_건설분담금신청서(2004. 제2회)_건설분담금청구현황(06.11.08)_수정" xfId="1092" xr:uid="{00000000-0005-0000-0000-0000E8240000}"/>
    <cellStyle name="평_건설분담금신청서(3분기)_건설분담금신청서(2004. 제2회)_건설분담금청구현황(06.11.08)_수정 2" xfId="13092" xr:uid="{00000000-0005-0000-0000-0000E9240000}"/>
    <cellStyle name="평_건설분담금신청서(3분기)_건설분담금신청서(2004. 제2회)_건설분담금청구현황(06.11.08)_수정 3" xfId="12288" xr:uid="{00000000-0005-0000-0000-0000EA240000}"/>
    <cellStyle name="평_건설분담금신청서(3분기)_건설분담금신청서(2004. 제2회)_건설분담금청구현황(06.11.08)_수정_최종_건설분담금청구현황(06.12.04)_수정(by방창국)" xfId="1093" xr:uid="{00000000-0005-0000-0000-0000EB240000}"/>
    <cellStyle name="평_건설분담금신청서(3분기)_건설분담금신청서(2004. 제2회)_건설분담금청구현황(06.11.08)_수정_최종_건설분담금청구현황(06.12.04)_수정(by방창국) 2" xfId="13093" xr:uid="{00000000-0005-0000-0000-0000EC240000}"/>
    <cellStyle name="평_건설분담금신청서(3분기)_건설분담금신청서(2004. 제2회)_건설분담금청구현황(06.11.08)_수정_최종_건설분담금청구현황(06.12.04)_수정(by방창국) 3" xfId="12289" xr:uid="{00000000-0005-0000-0000-0000ED240000}"/>
    <cellStyle name="평_건설분담금신청서(3분기)_건설분담금신청서(5년2월 제3회)" xfId="1094" xr:uid="{00000000-0005-0000-0000-0000EE240000}"/>
    <cellStyle name="평_건설분담금신청서(3분기)_건설분담금신청서(5년2월 제3회) 2" xfId="13094" xr:uid="{00000000-0005-0000-0000-0000EF240000}"/>
    <cellStyle name="평_건설분담금신청서(3분기)_건설분담금신청서(5년2월 제3회) 3" xfId="12290" xr:uid="{00000000-0005-0000-0000-0000F0240000}"/>
    <cellStyle name="평_건설분담금신청서(3분기)_건설분담금신청서(5년2월 제3회)_2007년 물가" xfId="1095" xr:uid="{00000000-0005-0000-0000-0000F1240000}"/>
    <cellStyle name="평_건설분담금신청서(3분기)_건설분담금신청서(5년2월 제3회)_2007년 물가 2" xfId="13095" xr:uid="{00000000-0005-0000-0000-0000F2240000}"/>
    <cellStyle name="평_건설분담금신청서(3분기)_건설분담금신청서(5년2월 제3회)_2007년 물가 3" xfId="12291" xr:uid="{00000000-0005-0000-0000-0000F3240000}"/>
    <cellStyle name="평_건설분담금신청서(3분기)_건설분담금신청서(5년2월 제3회)_2007년 물가_제10회_건설분담금_신청서" xfId="1096" xr:uid="{00000000-0005-0000-0000-0000F4240000}"/>
    <cellStyle name="평_건설분담금신청서(3분기)_건설분담금신청서(5년2월 제3회)_2007년 물가_제10회_건설분담금_신청서 2" xfId="13096" xr:uid="{00000000-0005-0000-0000-0000F5240000}"/>
    <cellStyle name="평_건설분담금신청서(3분기)_건설분담금신청서(5년2월 제3회)_2007년 물가_제10회_건설분담금_신청서 3" xfId="12292" xr:uid="{00000000-0005-0000-0000-0000F6240000}"/>
    <cellStyle name="평_건설분담금신청서(3분기)_건설분담금신청서(5년2월 제3회)_건설분담금청구현황(06.11.07)" xfId="1097" xr:uid="{00000000-0005-0000-0000-0000F7240000}"/>
    <cellStyle name="평_건설분담금신청서(3분기)_건설분담금신청서(5년2월 제3회)_건설분담금청구현황(06.11.07) 2" xfId="13097" xr:uid="{00000000-0005-0000-0000-0000F8240000}"/>
    <cellStyle name="평_건설분담금신청서(3분기)_건설분담금신청서(5년2월 제3회)_건설분담금청구현황(06.11.07) 3" xfId="12293" xr:uid="{00000000-0005-0000-0000-0000F9240000}"/>
    <cellStyle name="평_건설분담금신청서(3분기)_건설분담금신청서(5년2월 제3회)_건설분담금청구현황(06.11.07)_최종_건설분담금청구현황(06.12.04)_수정(by방창국)" xfId="1098" xr:uid="{00000000-0005-0000-0000-0000FA240000}"/>
    <cellStyle name="평_건설분담금신청서(3분기)_건설분담금신청서(5년2월 제3회)_건설분담금청구현황(06.11.07)_최종_건설분담금청구현황(06.12.04)_수정(by방창국) 2" xfId="13098" xr:uid="{00000000-0005-0000-0000-0000FB240000}"/>
    <cellStyle name="평_건설분담금신청서(3분기)_건설분담금신청서(5년2월 제3회)_건설분담금청구현황(06.11.07)_최종_건설분담금청구현황(06.12.04)_수정(by방창국) 3" xfId="12294" xr:uid="{00000000-0005-0000-0000-0000FC240000}"/>
    <cellStyle name="평_건설분담금신청서(3분기)_건설분담금신청서(5년2월 제3회)_건설분담금청구현황(06.11.08)_수정" xfId="1099" xr:uid="{00000000-0005-0000-0000-0000FD240000}"/>
    <cellStyle name="평_건설분담금신청서(3분기)_건설분담금신청서(5년2월 제3회)_건설분담금청구현황(06.11.08)_수정 2" xfId="13099" xr:uid="{00000000-0005-0000-0000-0000FE240000}"/>
    <cellStyle name="평_건설분담금신청서(3분기)_건설분담금신청서(5년2월 제3회)_건설분담금청구현황(06.11.08)_수정 3" xfId="12295" xr:uid="{00000000-0005-0000-0000-0000FF240000}"/>
    <cellStyle name="평_건설분담금신청서(3분기)_건설분담금신청서(5년2월 제3회)_건설분담금청구현황(06.11.08)_수정_최종_건설분담금청구현황(06.12.04)_수정(by방창국)" xfId="1100" xr:uid="{00000000-0005-0000-0000-000000250000}"/>
    <cellStyle name="평_건설분담금신청서(3분기)_건설분담금신청서(5년2월 제3회)_건설분담금청구현황(06.11.08)_수정_최종_건설분담금청구현황(06.12.04)_수정(by방창국) 2" xfId="13100" xr:uid="{00000000-0005-0000-0000-000001250000}"/>
    <cellStyle name="평_건설분담금신청서(3분기)_건설분담금신청서(5년2월 제3회)_건설분담금청구현황(06.11.08)_수정_최종_건설분담금청구현황(06.12.04)_수정(by방창국) 3" xfId="12296" xr:uid="{00000000-0005-0000-0000-000002250000}"/>
    <cellStyle name="평_건설분담금신청서(3분기)_건설분담금신청서안(5년5월 제4회)" xfId="1101" xr:uid="{00000000-0005-0000-0000-000003250000}"/>
    <cellStyle name="평_건설분담금신청서(3분기)_건설분담금신청서안(5년5월 제4회) 2" xfId="13101" xr:uid="{00000000-0005-0000-0000-000004250000}"/>
    <cellStyle name="평_건설분담금신청서(3분기)_건설분담금신청서안(5년5월 제4회) 3" xfId="12297" xr:uid="{00000000-0005-0000-0000-000005250000}"/>
    <cellStyle name="평_건설분담금신청서(3분기)_건설분담금신청서안(5년5월 제4회)_2007년 물가" xfId="1102" xr:uid="{00000000-0005-0000-0000-000006250000}"/>
    <cellStyle name="평_건설분담금신청서(3분기)_건설분담금신청서안(5년5월 제4회)_2007년 물가 2" xfId="13102" xr:uid="{00000000-0005-0000-0000-000007250000}"/>
    <cellStyle name="평_건설분담금신청서(3분기)_건설분담금신청서안(5년5월 제4회)_2007년 물가 3" xfId="12298" xr:uid="{00000000-0005-0000-0000-000008250000}"/>
    <cellStyle name="평_건설분담금신청서(3분기)_건설분담금신청서안(5년5월 제4회)_2007년 물가_제10회_건설분담금_신청서" xfId="1103" xr:uid="{00000000-0005-0000-0000-000009250000}"/>
    <cellStyle name="평_건설분담금신청서(3분기)_건설분담금신청서안(5년5월 제4회)_2007년 물가_제10회_건설분담금_신청서 2" xfId="13103" xr:uid="{00000000-0005-0000-0000-00000A250000}"/>
    <cellStyle name="평_건설분담금신청서(3분기)_건설분담금신청서안(5년5월 제4회)_2007년 물가_제10회_건설분담금_신청서 3" xfId="12299" xr:uid="{00000000-0005-0000-0000-00000B250000}"/>
    <cellStyle name="평_건설분담금신청서(3분기)_건설분담금신청서안(5년5월 제4회)_건설분담금청구현황(06.11.07)" xfId="1104" xr:uid="{00000000-0005-0000-0000-00000C250000}"/>
    <cellStyle name="평_건설분담금신청서(3분기)_건설분담금신청서안(5년5월 제4회)_건설분담금청구현황(06.11.07) 2" xfId="13104" xr:uid="{00000000-0005-0000-0000-00000D250000}"/>
    <cellStyle name="평_건설분담금신청서(3분기)_건설분담금신청서안(5년5월 제4회)_건설분담금청구현황(06.11.07) 3" xfId="12300" xr:uid="{00000000-0005-0000-0000-00000E250000}"/>
    <cellStyle name="평_건설분담금신청서(3분기)_건설분담금신청서안(5년5월 제4회)_건설분담금청구현황(06.11.07)_최종_건설분담금청구현황(06.12.04)_수정(by방창국)" xfId="1105" xr:uid="{00000000-0005-0000-0000-00000F250000}"/>
    <cellStyle name="평_건설분담금신청서(3분기)_건설분담금신청서안(5년5월 제4회)_건설분담금청구현황(06.11.07)_최종_건설분담금청구현황(06.12.04)_수정(by방창국) 2" xfId="13105" xr:uid="{00000000-0005-0000-0000-000010250000}"/>
    <cellStyle name="평_건설분담금신청서(3분기)_건설분담금신청서안(5년5월 제4회)_건설분담금청구현황(06.11.07)_최종_건설분담금청구현황(06.12.04)_수정(by방창국) 3" xfId="12301" xr:uid="{00000000-0005-0000-0000-000011250000}"/>
    <cellStyle name="평_건설분담금신청서(3분기)_건설분담금신청서안(5년5월 제4회)_건설분담금청구현황(06.11.08)_수정" xfId="1106" xr:uid="{00000000-0005-0000-0000-000012250000}"/>
    <cellStyle name="평_건설분담금신청서(3분기)_건설분담금신청서안(5년5월 제4회)_건설분담금청구현황(06.11.08)_수정 2" xfId="13106" xr:uid="{00000000-0005-0000-0000-000013250000}"/>
    <cellStyle name="평_건설분담금신청서(3분기)_건설분담금신청서안(5년5월 제4회)_건설분담금청구현황(06.11.08)_수정 3" xfId="12302" xr:uid="{00000000-0005-0000-0000-000014250000}"/>
    <cellStyle name="평_건설분담금신청서(3분기)_건설분담금신청서안(5년5월 제4회)_건설분담금청구현황(06.11.08)_수정_최종_건설분담금청구현황(06.12.04)_수정(by방창국)" xfId="1107" xr:uid="{00000000-0005-0000-0000-000015250000}"/>
    <cellStyle name="평_건설분담금신청서(3분기)_건설분담금신청서안(5년5월 제4회)_건설분담금청구현황(06.11.08)_수정_최종_건설분담금청구현황(06.12.04)_수정(by방창국) 2" xfId="13107" xr:uid="{00000000-0005-0000-0000-000016250000}"/>
    <cellStyle name="평_건설분담금신청서(3분기)_건설분담금신청서안(5년5월 제4회)_건설분담금청구현황(06.11.08)_수정_최종_건설분담금청구현황(06.12.04)_수정(by방창국) 3" xfId="12303" xr:uid="{00000000-0005-0000-0000-000017250000}"/>
    <cellStyle name="평_건설분담금신청서(3분기)_건설분담금신청서안(5년8월 제5회)" xfId="1108" xr:uid="{00000000-0005-0000-0000-000018250000}"/>
    <cellStyle name="평_건설분담금신청서(3분기)_건설분담금신청서안(5년8월 제5회) 2" xfId="13108" xr:uid="{00000000-0005-0000-0000-000019250000}"/>
    <cellStyle name="평_건설분담금신청서(3분기)_건설분담금신청서안(5년8월 제5회) 3" xfId="12304" xr:uid="{00000000-0005-0000-0000-00001A250000}"/>
    <cellStyle name="평_건설분담금신청서(3분기)_건설분담금신청서안(5년8월 제5회)_2007년 물가" xfId="1109" xr:uid="{00000000-0005-0000-0000-00001B250000}"/>
    <cellStyle name="평_건설분담금신청서(3분기)_건설분담금신청서안(5년8월 제5회)_2007년 물가 2" xfId="13109" xr:uid="{00000000-0005-0000-0000-00001C250000}"/>
    <cellStyle name="평_건설분담금신청서(3분기)_건설분담금신청서안(5년8월 제5회)_2007년 물가 3" xfId="12305" xr:uid="{00000000-0005-0000-0000-00001D250000}"/>
    <cellStyle name="평_건설분담금신청서(3분기)_건설분담금신청서안(5년8월 제5회)_2007년 물가_제10회_건설분담금_신청서" xfId="1110" xr:uid="{00000000-0005-0000-0000-00001E250000}"/>
    <cellStyle name="평_건설분담금신청서(3분기)_건설분담금신청서안(5년8월 제5회)_2007년 물가_제10회_건설분담금_신청서 2" xfId="13110" xr:uid="{00000000-0005-0000-0000-00001F250000}"/>
    <cellStyle name="평_건설분담금신청서(3분기)_건설분담금신청서안(5년8월 제5회)_2007년 물가_제10회_건설분담금_신청서 3" xfId="12306" xr:uid="{00000000-0005-0000-0000-000020250000}"/>
    <cellStyle name="평_건설분담금신청서(3분기)_건설분담금신청서안(5년8월 제5회)_건설분담금청구현황(06.11.07)" xfId="1111" xr:uid="{00000000-0005-0000-0000-000021250000}"/>
    <cellStyle name="평_건설분담금신청서(3분기)_건설분담금신청서안(5년8월 제5회)_건설분담금청구현황(06.11.07) 2" xfId="13111" xr:uid="{00000000-0005-0000-0000-000022250000}"/>
    <cellStyle name="평_건설분담금신청서(3분기)_건설분담금신청서안(5년8월 제5회)_건설분담금청구현황(06.11.07) 3" xfId="12307" xr:uid="{00000000-0005-0000-0000-000023250000}"/>
    <cellStyle name="평_건설분담금신청서(3분기)_건설분담금신청서안(5년8월 제5회)_건설분담금청구현황(06.11.07)_최종_건설분담금청구현황(06.12.04)_수정(by방창국)" xfId="1112" xr:uid="{00000000-0005-0000-0000-000024250000}"/>
    <cellStyle name="평_건설분담금신청서(3분기)_건설분담금신청서안(5년8월 제5회)_건설분담금청구현황(06.11.07)_최종_건설분담금청구현황(06.12.04)_수정(by방창국) 2" xfId="13112" xr:uid="{00000000-0005-0000-0000-000025250000}"/>
    <cellStyle name="평_건설분담금신청서(3분기)_건설분담금신청서안(5년8월 제5회)_건설분담금청구현황(06.11.07)_최종_건설분담금청구현황(06.12.04)_수정(by방창국) 3" xfId="12308" xr:uid="{00000000-0005-0000-0000-000026250000}"/>
    <cellStyle name="평_건설분담금신청서(3분기)_건설분담금신청서안(5년8월 제5회)_건설분담금청구현황(06.11.08)_수정" xfId="1113" xr:uid="{00000000-0005-0000-0000-000027250000}"/>
    <cellStyle name="평_건설분담금신청서(3분기)_건설분담금신청서안(5년8월 제5회)_건설분담금청구현황(06.11.08)_수정 2" xfId="13113" xr:uid="{00000000-0005-0000-0000-000028250000}"/>
    <cellStyle name="평_건설분담금신청서(3분기)_건설분담금신청서안(5년8월 제5회)_건설분담금청구현황(06.11.08)_수정 3" xfId="12309" xr:uid="{00000000-0005-0000-0000-000029250000}"/>
    <cellStyle name="평_건설분담금신청서(3분기)_건설분담금신청서안(5년8월 제5회)_건설분담금청구현황(06.11.08)_수정_최종_건설분담금청구현황(06.12.04)_수정(by방창국)" xfId="1114" xr:uid="{00000000-0005-0000-0000-00002A250000}"/>
    <cellStyle name="평_건설분담금신청서(3분기)_건설분담금신청서안(5년8월 제5회)_건설분담금청구현황(06.11.08)_수정_최종_건설분담금청구현황(06.12.04)_수정(by방창국) 2" xfId="13114" xr:uid="{00000000-0005-0000-0000-00002B250000}"/>
    <cellStyle name="평_건설분담금신청서(3분기)_건설분담금신청서안(5년8월 제5회)_건설분담금청구현황(06.11.08)_수정_최종_건설분담금청구현황(06.12.04)_수정(by방창국) 3" xfId="12310" xr:uid="{00000000-0005-0000-0000-00002C250000}"/>
    <cellStyle name="평_건설분담금신청서(3분기)_건설분담금청구현황(06.11.07)" xfId="1115" xr:uid="{00000000-0005-0000-0000-00002D250000}"/>
    <cellStyle name="평_건설분담금신청서(3분기)_건설분담금청구현황(06.11.07) 2" xfId="13115" xr:uid="{00000000-0005-0000-0000-00002E250000}"/>
    <cellStyle name="평_건설분담금신청서(3분기)_건설분담금청구현황(06.11.07) 3" xfId="12311" xr:uid="{00000000-0005-0000-0000-00002F250000}"/>
    <cellStyle name="평_건설분담금신청서(3분기)_건설분담금청구현황(06.11.07)_최종_건설분담금청구현황(06.12.04)_수정(by방창국)" xfId="1116" xr:uid="{00000000-0005-0000-0000-000030250000}"/>
    <cellStyle name="평_건설분담금신청서(3분기)_건설분담금청구현황(06.11.07)_최종_건설분담금청구현황(06.12.04)_수정(by방창국) 2" xfId="13116" xr:uid="{00000000-0005-0000-0000-000031250000}"/>
    <cellStyle name="평_건설분담금신청서(3분기)_건설분담금청구현황(06.11.07)_최종_건설분담금청구현황(06.12.04)_수정(by방창국) 3" xfId="12312" xr:uid="{00000000-0005-0000-0000-000032250000}"/>
    <cellStyle name="평_건설분담금신청서(3분기)_건설분담금청구현황(06.11.08)_수정" xfId="1117" xr:uid="{00000000-0005-0000-0000-000033250000}"/>
    <cellStyle name="평_건설분담금신청서(3분기)_건설분담금청구현황(06.11.08)_수정 2" xfId="13117" xr:uid="{00000000-0005-0000-0000-000034250000}"/>
    <cellStyle name="평_건설분담금신청서(3분기)_건설분담금청구현황(06.11.08)_수정 3" xfId="12313" xr:uid="{00000000-0005-0000-0000-000035250000}"/>
    <cellStyle name="평_건설분담금신청서(3분기)_건설분담금청구현황(06.11.08)_수정_최종_건설분담금청구현황(06.12.04)_수정(by방창국)" xfId="1118" xr:uid="{00000000-0005-0000-0000-000036250000}"/>
    <cellStyle name="평_건설분담금신청서(3분기)_건설분담금청구현황(06.11.08)_수정_최종_건설분담금청구현황(06.12.04)_수정(by방창국) 2" xfId="13118" xr:uid="{00000000-0005-0000-0000-000037250000}"/>
    <cellStyle name="평_건설분담금신청서(3분기)_건설분담금청구현황(06.11.08)_수정_최종_건설분담금청구현황(06.12.04)_수정(by방창국) 3" xfId="12314" xr:uid="{00000000-0005-0000-0000-000038250000}"/>
    <cellStyle name="평_건설분담금신청서(3분기)_제10회_건설분담금_신청서" xfId="1119" xr:uid="{00000000-0005-0000-0000-000039250000}"/>
    <cellStyle name="평_건설분담금신청서(3분기)_제10회_건설분담금_신청서 2" xfId="13119" xr:uid="{00000000-0005-0000-0000-00003A250000}"/>
    <cellStyle name="평_건설분담금신청서(3분기)_제10회_건설분담금_신청서 3" xfId="12315" xr:uid="{00000000-0005-0000-0000-00003B250000}"/>
    <cellStyle name="평_건설분담금청구현황(06.11.07)" xfId="1120" xr:uid="{00000000-0005-0000-0000-00003C250000}"/>
    <cellStyle name="평_건설분담금청구현황(06.11.07) 2" xfId="13120" xr:uid="{00000000-0005-0000-0000-00003D250000}"/>
    <cellStyle name="평_건설분담금청구현황(06.11.07) 3" xfId="12316" xr:uid="{00000000-0005-0000-0000-00003E250000}"/>
    <cellStyle name="평_건설분담금청구현황(06.11.07)_최종_건설분담금청구현황(06.12.04)_수정(by방창국)" xfId="1121" xr:uid="{00000000-0005-0000-0000-00003F250000}"/>
    <cellStyle name="평_건설분담금청구현황(06.11.07)_최종_건설분담금청구현황(06.12.04)_수정(by방창국) 2" xfId="13121" xr:uid="{00000000-0005-0000-0000-000040250000}"/>
    <cellStyle name="평_건설분담금청구현황(06.11.07)_최종_건설분담금청구현황(06.12.04)_수정(by방창국) 3" xfId="12317" xr:uid="{00000000-0005-0000-0000-000041250000}"/>
    <cellStyle name="평_건설분담금청구현황(06.11.08)_수정" xfId="1122" xr:uid="{00000000-0005-0000-0000-000042250000}"/>
    <cellStyle name="평_건설분담금청구현황(06.11.08)_수정 2" xfId="13122" xr:uid="{00000000-0005-0000-0000-000043250000}"/>
    <cellStyle name="평_건설분담금청구현황(06.11.08)_수정 3" xfId="12318" xr:uid="{00000000-0005-0000-0000-000044250000}"/>
    <cellStyle name="평_건설분담금청구현황(06.11.08)_수정_최종_건설분담금청구현황(06.12.04)_수정(by방창국)" xfId="1123" xr:uid="{00000000-0005-0000-0000-000045250000}"/>
    <cellStyle name="평_건설분담금청구현황(06.11.08)_수정_최종_건설분담금청구현황(06.12.04)_수정(by방창국) 2" xfId="13123" xr:uid="{00000000-0005-0000-0000-000046250000}"/>
    <cellStyle name="평_건설분담금청구현황(06.11.08)_수정_최종_건설분담금청구현황(06.12.04)_수정(by방창국) 3" xfId="12319" xr:uid="{00000000-0005-0000-0000-000047250000}"/>
    <cellStyle name="평_대안1(1129)" xfId="1124" xr:uid="{00000000-0005-0000-0000-000048250000}"/>
    <cellStyle name="평_대안1(1129) 2" xfId="13124" xr:uid="{00000000-0005-0000-0000-000049250000}"/>
    <cellStyle name="평_대안1(1129) 3" xfId="12320" xr:uid="{00000000-0005-0000-0000-00004A250000}"/>
    <cellStyle name="평_민감도분석(인천)-3(정)" xfId="1125" xr:uid="{00000000-0005-0000-0000-00004B250000}"/>
    <cellStyle name="평_민감도분석(인천)-3(정) 2" xfId="13125" xr:uid="{00000000-0005-0000-0000-00004C250000}"/>
    <cellStyle name="평_민감도분석(인천)-3(정) 3" xfId="12321" xr:uid="{00000000-0005-0000-0000-00004D250000}"/>
    <cellStyle name="평_사업분석(인천)0401" xfId="1126" xr:uid="{00000000-0005-0000-0000-00004E250000}"/>
    <cellStyle name="평_사업분석(인천)0401 2" xfId="13126" xr:uid="{00000000-0005-0000-0000-00004F250000}"/>
    <cellStyle name="평_사업분석(인천)0401 3" xfId="12322" xr:uid="{00000000-0005-0000-0000-000050250000}"/>
    <cellStyle name="평_새만금 Fin" xfId="1127" xr:uid="{00000000-0005-0000-0000-000051250000}"/>
    <cellStyle name="평_새만금 Fin 2" xfId="13127" xr:uid="{00000000-0005-0000-0000-000052250000}"/>
    <cellStyle name="평_새만금 Fin 3" xfId="12323" xr:uid="{00000000-0005-0000-0000-000053250000}"/>
    <cellStyle name="평_새만금 Fin_사업분석(인천)0401" xfId="1128" xr:uid="{00000000-0005-0000-0000-000054250000}"/>
    <cellStyle name="평_새만금 Fin_사업분석(인천)0401 2" xfId="13128" xr:uid="{00000000-0005-0000-0000-000055250000}"/>
    <cellStyle name="평_새만금 Fin_사업분석(인천)0401 3" xfId="12324" xr:uid="{00000000-0005-0000-0000-000056250000}"/>
    <cellStyle name="평_새만금수정모델(20031001)-안건수정" xfId="1129" xr:uid="{00000000-0005-0000-0000-000057250000}"/>
    <cellStyle name="평_새만금수정모델(20031001)-안건수정 2" xfId="13129" xr:uid="{00000000-0005-0000-0000-000058250000}"/>
    <cellStyle name="평_새만금수정모델(20031001)-안건수정 3" xfId="12325" xr:uid="{00000000-0005-0000-0000-000059250000}"/>
    <cellStyle name="평_새만금수정모델(20031001)-안건수정_사업분석(인천)0401" xfId="1130" xr:uid="{00000000-0005-0000-0000-00005A250000}"/>
    <cellStyle name="평_새만금수정모델(20031001)-안건수정_사업분석(인천)0401 2" xfId="13130" xr:uid="{00000000-0005-0000-0000-00005B250000}"/>
    <cellStyle name="평_새만금수정모델(20031001)-안건수정_사업분석(인천)0401 3" xfId="12326" xr:uid="{00000000-0005-0000-0000-00005C250000}"/>
    <cellStyle name="평_새만금수정모델(20031001)-안건수정_새만금수정모델_40M(20031014)" xfId="1131" xr:uid="{00000000-0005-0000-0000-00005D250000}"/>
    <cellStyle name="평_새만금수정모델(20031001)-안건수정_새만금수정모델_40M(20031014) 2" xfId="13131" xr:uid="{00000000-0005-0000-0000-00005E250000}"/>
    <cellStyle name="평_새만금수정모델(20031001)-안건수정_새만금수정모델_40M(20031014) 3" xfId="12327" xr:uid="{00000000-0005-0000-0000-00005F250000}"/>
    <cellStyle name="평_새만금수정모델(20031001)-안건수정_새만금수정모델_40M(20031014)_사업분석(인천)0401" xfId="1132" xr:uid="{00000000-0005-0000-0000-000060250000}"/>
    <cellStyle name="평_새만금수정모델(20031001)-안건수정_새만금수정모델_40M(20031014)_사업분석(인천)0401 2" xfId="13132" xr:uid="{00000000-0005-0000-0000-000061250000}"/>
    <cellStyle name="평_새만금수정모델(20031001)-안건수정_새만금수정모델_40M(20031014)_사업분석(인천)0401 3" xfId="12328" xr:uid="{00000000-0005-0000-0000-000062250000}"/>
    <cellStyle name="평_새만금수정모델(20031001)-안건수정_새만금수정모델_40M(20031014)_새만금 Fin" xfId="1133" xr:uid="{00000000-0005-0000-0000-000063250000}"/>
    <cellStyle name="평_새만금수정모델(20031001)-안건수정_새만금수정모델_40M(20031014)_새만금 Fin 2" xfId="13133" xr:uid="{00000000-0005-0000-0000-000064250000}"/>
    <cellStyle name="평_새만금수정모델(20031001)-안건수정_새만금수정모델_40M(20031014)_새만금 Fin 3" xfId="12329" xr:uid="{00000000-0005-0000-0000-000065250000}"/>
    <cellStyle name="평_새만금수정모델(20031001)-안건수정_새만금수정모델_40M(20031014)_새만금 Fin_사업분석(인천)0401" xfId="1134" xr:uid="{00000000-0005-0000-0000-000066250000}"/>
    <cellStyle name="평_새만금수정모델(20031001)-안건수정_새만금수정모델_40M(20031014)_새만금 Fin_사업분석(인천)0401 2" xfId="13134" xr:uid="{00000000-0005-0000-0000-000067250000}"/>
    <cellStyle name="평_새만금수정모델(20031001)-안건수정_새만금수정모델_40M(20031014)_새만금 Fin_사업분석(인천)0401 3" xfId="12330" xr:uid="{00000000-0005-0000-0000-000068250000}"/>
    <cellStyle name="평_새만금수정모델(20031001)-안건수정_새만금수정모델_40M(20031014)_새만금수정모델(20031128)적정가치산정" xfId="1135" xr:uid="{00000000-0005-0000-0000-000069250000}"/>
    <cellStyle name="평_새만금수정모델(20031001)-안건수정_새만금수정모델_40M(20031014)_새만금수정모델(20031128)적정가치산정 2" xfId="13135" xr:uid="{00000000-0005-0000-0000-00006A250000}"/>
    <cellStyle name="평_새만금수정모델(20031001)-안건수정_새만금수정모델_40M(20031014)_새만금수정모델(20031128)적정가치산정 3" xfId="12331" xr:uid="{00000000-0005-0000-0000-00006B250000}"/>
    <cellStyle name="평_새만금수정모델(20031001)-안건수정_새만금수정모델_40M(20031014)_새만금수정모델(20031128)적정가치산정_사업분석(인천)0401" xfId="1136" xr:uid="{00000000-0005-0000-0000-00006C250000}"/>
    <cellStyle name="평_새만금수정모델(20031001)-안건수정_새만금수정모델_40M(20031014)_새만금수정모델(20031128)적정가치산정_사업분석(인천)0401 2" xfId="13136" xr:uid="{00000000-0005-0000-0000-00006D250000}"/>
    <cellStyle name="평_새만금수정모델(20031001)-안건수정_새만금수정모델_40M(20031014)_새만금수정모델(20031128)적정가치산정_사업분석(인천)0401 3" xfId="12332" xr:uid="{00000000-0005-0000-0000-00006E250000}"/>
    <cellStyle name="평_새만금수정모델(20031128)적정가치산정" xfId="1137" xr:uid="{00000000-0005-0000-0000-00006F250000}"/>
    <cellStyle name="평_새만금수정모델(20031128)적정가치산정 2" xfId="13137" xr:uid="{00000000-0005-0000-0000-000070250000}"/>
    <cellStyle name="평_새만금수정모델(20031128)적정가치산정 3" xfId="12333" xr:uid="{00000000-0005-0000-0000-000071250000}"/>
    <cellStyle name="평_새만금수정모델(20031128)적정가치산정_사업분석(인천)0401" xfId="1138" xr:uid="{00000000-0005-0000-0000-000072250000}"/>
    <cellStyle name="평_새만금수정모델(20031128)적정가치산정_사업분석(인천)0401 2" xfId="13138" xr:uid="{00000000-0005-0000-0000-000073250000}"/>
    <cellStyle name="평_새만금수정모델(20031128)적정가치산정_사업분석(인천)0401 3" xfId="12334" xr:uid="{00000000-0005-0000-0000-000074250000}"/>
    <cellStyle name="평_운영설비비(고기리0320)" xfId="2885" xr:uid="{00000000-0005-0000-0000-000075250000}"/>
    <cellStyle name="평_운영설비비(고기리0320)_CF" xfId="10911" xr:uid="{00000000-0005-0000-0000-000076250000}"/>
    <cellStyle name="평_운영설비비(고기리0320)_Raw Data" xfId="4902" xr:uid="{00000000-0005-0000-0000-000077250000}"/>
    <cellStyle name="평_운영설비비(고기리0320)_Sales" xfId="6905" xr:uid="{00000000-0005-0000-0000-000078250000}"/>
    <cellStyle name="평_운영설비비(고기리0320)_Sensitivity" xfId="8908" xr:uid="{00000000-0005-0000-0000-000079250000}"/>
    <cellStyle name="평_원주기업도시 data(정리2)" xfId="2886" xr:uid="{00000000-0005-0000-0000-00007A250000}"/>
    <cellStyle name="평_원주기업도시 data(정리2)_CF" xfId="10912" xr:uid="{00000000-0005-0000-0000-00007B250000}"/>
    <cellStyle name="평_원주기업도시 data(정리2)_Raw Data" xfId="2887" xr:uid="{00000000-0005-0000-0000-00007C250000}"/>
    <cellStyle name="평_원주기업도시 data(정리2)_Raw Data_1" xfId="4903" xr:uid="{00000000-0005-0000-0000-00007D250000}"/>
    <cellStyle name="평_원주기업도시 data(정리2)_Raw Data_CF" xfId="10913" xr:uid="{00000000-0005-0000-0000-00007E250000}"/>
    <cellStyle name="평_원주기업도시 data(정리2)_Raw Data_Raw Data" xfId="4904" xr:uid="{00000000-0005-0000-0000-00007F250000}"/>
    <cellStyle name="평_원주기업도시 data(정리2)_Raw Data_Sales" xfId="6907" xr:uid="{00000000-0005-0000-0000-000080250000}"/>
    <cellStyle name="평_원주기업도시 data(정리2)_Raw Data_Sensitivity" xfId="8910" xr:uid="{00000000-0005-0000-0000-000081250000}"/>
    <cellStyle name="평_원주기업도시 data(정리2)_Sales" xfId="6906" xr:uid="{00000000-0005-0000-0000-000082250000}"/>
    <cellStyle name="평_원주기업도시 data(정리2)_Sensitivity" xfId="8909" xr:uid="{00000000-0005-0000-0000-000083250000}"/>
    <cellStyle name="평_원주기업도시 data(정리2)_원주부하계산" xfId="2888" xr:uid="{00000000-0005-0000-0000-000084250000}"/>
    <cellStyle name="평_원주기업도시 data(정리2)_원주부하계산_CF" xfId="10914" xr:uid="{00000000-0005-0000-0000-000085250000}"/>
    <cellStyle name="평_원주기업도시 data(정리2)_원주부하계산_Raw Data" xfId="2889" xr:uid="{00000000-0005-0000-0000-000086250000}"/>
    <cellStyle name="평_원주기업도시 data(정리2)_원주부하계산_Raw Data_1" xfId="4905" xr:uid="{00000000-0005-0000-0000-000087250000}"/>
    <cellStyle name="평_원주기업도시 data(정리2)_원주부하계산_Raw Data_CF" xfId="10915" xr:uid="{00000000-0005-0000-0000-000088250000}"/>
    <cellStyle name="평_원주기업도시 data(정리2)_원주부하계산_Raw Data_Raw Data" xfId="4906" xr:uid="{00000000-0005-0000-0000-000089250000}"/>
    <cellStyle name="평_원주기업도시 data(정리2)_원주부하계산_Raw Data_Sales" xfId="6909" xr:uid="{00000000-0005-0000-0000-00008A250000}"/>
    <cellStyle name="평_원주기업도시 data(정리2)_원주부하계산_Raw Data_Sensitivity" xfId="8912" xr:uid="{00000000-0005-0000-0000-00008B250000}"/>
    <cellStyle name="평_원주기업도시 data(정리2)_원주부하계산_Sales" xfId="6908" xr:uid="{00000000-0005-0000-0000-00008C250000}"/>
    <cellStyle name="평_원주기업도시 data(정리2)_원주부하계산_Sensitivity" xfId="8911" xr:uid="{00000000-0005-0000-0000-00008D250000}"/>
    <cellStyle name="평_원주부하계산" xfId="2890" xr:uid="{00000000-0005-0000-0000-00008E250000}"/>
    <cellStyle name="평_원주부하계산_CF" xfId="10916" xr:uid="{00000000-0005-0000-0000-00008F250000}"/>
    <cellStyle name="평_원주부하계산_Raw Data" xfId="2891" xr:uid="{00000000-0005-0000-0000-000090250000}"/>
    <cellStyle name="평_원주부하계산_Raw Data_1" xfId="4907" xr:uid="{00000000-0005-0000-0000-000091250000}"/>
    <cellStyle name="평_원주부하계산_Raw Data_CF" xfId="10917" xr:uid="{00000000-0005-0000-0000-000092250000}"/>
    <cellStyle name="평_원주부하계산_Raw Data_Raw Data" xfId="4908" xr:uid="{00000000-0005-0000-0000-000093250000}"/>
    <cellStyle name="평_원주부하계산_Raw Data_Sales" xfId="6911" xr:uid="{00000000-0005-0000-0000-000094250000}"/>
    <cellStyle name="평_원주부하계산_Raw Data_Sensitivity" xfId="8914" xr:uid="{00000000-0005-0000-0000-000095250000}"/>
    <cellStyle name="평_원주부하계산_Sales" xfId="6910" xr:uid="{00000000-0005-0000-0000-000096250000}"/>
    <cellStyle name="평_원주부하계산_Sensitivity" xfId="8913" xr:uid="{00000000-0005-0000-0000-000097250000}"/>
    <cellStyle name="평_은행 - 원주기업도시Feasibility11_07_1" xfId="2892" xr:uid="{00000000-0005-0000-0000-000098250000}"/>
    <cellStyle name="평_은행 - 원주기업도시Feasibility11_07_1_~3190534" xfId="2893" xr:uid="{00000000-0005-0000-0000-000099250000}"/>
    <cellStyle name="평_은행 - 원주기업도시Feasibility11_07_1_~3190534_CF" xfId="10919" xr:uid="{00000000-0005-0000-0000-00009A250000}"/>
    <cellStyle name="평_은행 - 원주기업도시Feasibility11_07_1_~3190534_Raw Data" xfId="2894" xr:uid="{00000000-0005-0000-0000-00009B250000}"/>
    <cellStyle name="평_은행 - 원주기업도시Feasibility11_07_1_~3190534_Raw Data_1" xfId="4910" xr:uid="{00000000-0005-0000-0000-00009C250000}"/>
    <cellStyle name="평_은행 - 원주기업도시Feasibility11_07_1_~3190534_Raw Data_CF" xfId="10920" xr:uid="{00000000-0005-0000-0000-00009D250000}"/>
    <cellStyle name="평_은행 - 원주기업도시Feasibility11_07_1_~3190534_Raw Data_Raw Data" xfId="4911" xr:uid="{00000000-0005-0000-0000-00009E250000}"/>
    <cellStyle name="평_은행 - 원주기업도시Feasibility11_07_1_~3190534_Raw Data_Sales" xfId="6914" xr:uid="{00000000-0005-0000-0000-00009F250000}"/>
    <cellStyle name="평_은행 - 원주기업도시Feasibility11_07_1_~3190534_Raw Data_Sensitivity" xfId="8917" xr:uid="{00000000-0005-0000-0000-0000A0250000}"/>
    <cellStyle name="평_은행 - 원주기업도시Feasibility11_07_1_~3190534_Sales" xfId="6913" xr:uid="{00000000-0005-0000-0000-0000A1250000}"/>
    <cellStyle name="평_은행 - 원주기업도시Feasibility11_07_1_~3190534_Sensitivity" xfId="8916" xr:uid="{00000000-0005-0000-0000-0000A2250000}"/>
    <cellStyle name="평_은행 - 원주기업도시Feasibility11_07_1_~3190534_원주기업도시 data(정리2)" xfId="2895" xr:uid="{00000000-0005-0000-0000-0000A3250000}"/>
    <cellStyle name="평_은행 - 원주기업도시Feasibility11_07_1_~3190534_원주기업도시 data(정리2)_CF" xfId="10921" xr:uid="{00000000-0005-0000-0000-0000A4250000}"/>
    <cellStyle name="평_은행 - 원주기업도시Feasibility11_07_1_~3190534_원주기업도시 data(정리2)_Raw Data" xfId="2896" xr:uid="{00000000-0005-0000-0000-0000A5250000}"/>
    <cellStyle name="평_은행 - 원주기업도시Feasibility11_07_1_~3190534_원주기업도시 data(정리2)_Raw Data_1" xfId="4912" xr:uid="{00000000-0005-0000-0000-0000A6250000}"/>
    <cellStyle name="평_은행 - 원주기업도시Feasibility11_07_1_~3190534_원주기업도시 data(정리2)_Raw Data_CF" xfId="10922" xr:uid="{00000000-0005-0000-0000-0000A7250000}"/>
    <cellStyle name="평_은행 - 원주기업도시Feasibility11_07_1_~3190534_원주기업도시 data(정리2)_Raw Data_Raw Data" xfId="4913" xr:uid="{00000000-0005-0000-0000-0000A8250000}"/>
    <cellStyle name="평_은행 - 원주기업도시Feasibility11_07_1_~3190534_원주기업도시 data(정리2)_Raw Data_Sales" xfId="6916" xr:uid="{00000000-0005-0000-0000-0000A9250000}"/>
    <cellStyle name="평_은행 - 원주기업도시Feasibility11_07_1_~3190534_원주기업도시 data(정리2)_Raw Data_Sensitivity" xfId="8919" xr:uid="{00000000-0005-0000-0000-0000AA250000}"/>
    <cellStyle name="평_은행 - 원주기업도시Feasibility11_07_1_~3190534_원주기업도시 data(정리2)_Sales" xfId="6915" xr:uid="{00000000-0005-0000-0000-0000AB250000}"/>
    <cellStyle name="평_은행 - 원주기업도시Feasibility11_07_1_~3190534_원주기업도시 data(정리2)_Sensitivity" xfId="8918" xr:uid="{00000000-0005-0000-0000-0000AC250000}"/>
    <cellStyle name="평_은행 - 원주기업도시Feasibility11_07_1_~3190534_원주기업도시 data(정리2)_원주부하계산" xfId="2897" xr:uid="{00000000-0005-0000-0000-0000AD250000}"/>
    <cellStyle name="평_은행 - 원주기업도시Feasibility11_07_1_~3190534_원주기업도시 data(정리2)_원주부하계산_CF" xfId="10923" xr:uid="{00000000-0005-0000-0000-0000AE250000}"/>
    <cellStyle name="평_은행 - 원주기업도시Feasibility11_07_1_~3190534_원주기업도시 data(정리2)_원주부하계산_Raw Data" xfId="2898" xr:uid="{00000000-0005-0000-0000-0000AF250000}"/>
    <cellStyle name="평_은행 - 원주기업도시Feasibility11_07_1_~3190534_원주기업도시 data(정리2)_원주부하계산_Raw Data_1" xfId="4914" xr:uid="{00000000-0005-0000-0000-0000B0250000}"/>
    <cellStyle name="평_은행 - 원주기업도시Feasibility11_07_1_~3190534_원주기업도시 data(정리2)_원주부하계산_Raw Data_CF" xfId="10924" xr:uid="{00000000-0005-0000-0000-0000B1250000}"/>
    <cellStyle name="평_은행 - 원주기업도시Feasibility11_07_1_~3190534_원주기업도시 data(정리2)_원주부하계산_Raw Data_Raw Data" xfId="4915" xr:uid="{00000000-0005-0000-0000-0000B2250000}"/>
    <cellStyle name="평_은행 - 원주기업도시Feasibility11_07_1_~3190534_원주기업도시 data(정리2)_원주부하계산_Raw Data_Sales" xfId="6918" xr:uid="{00000000-0005-0000-0000-0000B3250000}"/>
    <cellStyle name="평_은행 - 원주기업도시Feasibility11_07_1_~3190534_원주기업도시 data(정리2)_원주부하계산_Raw Data_Sensitivity" xfId="8921" xr:uid="{00000000-0005-0000-0000-0000B4250000}"/>
    <cellStyle name="평_은행 - 원주기업도시Feasibility11_07_1_~3190534_원주기업도시 data(정리2)_원주부하계산_Sales" xfId="6917" xr:uid="{00000000-0005-0000-0000-0000B5250000}"/>
    <cellStyle name="평_은행 - 원주기업도시Feasibility11_07_1_~3190534_원주기업도시 data(정리2)_원주부하계산_Sensitivity" xfId="8920" xr:uid="{00000000-0005-0000-0000-0000B6250000}"/>
    <cellStyle name="평_은행 - 원주기업도시Feasibility11_07_1_~3190534_원주부하계산" xfId="2899" xr:uid="{00000000-0005-0000-0000-0000B7250000}"/>
    <cellStyle name="평_은행 - 원주기업도시Feasibility11_07_1_~3190534_원주부하계산_CF" xfId="10925" xr:uid="{00000000-0005-0000-0000-0000B8250000}"/>
    <cellStyle name="평_은행 - 원주기업도시Feasibility11_07_1_~3190534_원주부하계산_Raw Data" xfId="2900" xr:uid="{00000000-0005-0000-0000-0000B9250000}"/>
    <cellStyle name="평_은행 - 원주기업도시Feasibility11_07_1_~3190534_원주부하계산_Raw Data_1" xfId="4916" xr:uid="{00000000-0005-0000-0000-0000BA250000}"/>
    <cellStyle name="평_은행 - 원주기업도시Feasibility11_07_1_~3190534_원주부하계산_Raw Data_CF" xfId="10926" xr:uid="{00000000-0005-0000-0000-0000BB250000}"/>
    <cellStyle name="평_은행 - 원주기업도시Feasibility11_07_1_~3190534_원주부하계산_Raw Data_Raw Data" xfId="4917" xr:uid="{00000000-0005-0000-0000-0000BC250000}"/>
    <cellStyle name="평_은행 - 원주기업도시Feasibility11_07_1_~3190534_원주부하계산_Raw Data_Sales" xfId="6920" xr:uid="{00000000-0005-0000-0000-0000BD250000}"/>
    <cellStyle name="평_은행 - 원주기업도시Feasibility11_07_1_~3190534_원주부하계산_Raw Data_Sensitivity" xfId="8923" xr:uid="{00000000-0005-0000-0000-0000BE250000}"/>
    <cellStyle name="평_은행 - 원주기업도시Feasibility11_07_1_~3190534_원주부하계산_Sales" xfId="6919" xr:uid="{00000000-0005-0000-0000-0000BF250000}"/>
    <cellStyle name="평_은행 - 원주기업도시Feasibility11_07_1_~3190534_원주부하계산_Sensitivity" xfId="8922" xr:uid="{00000000-0005-0000-0000-0000C0250000}"/>
    <cellStyle name="평_은행 - 원주기업도시Feasibility11_07_1_070126 기업도시개발이익산정프로그램" xfId="2901" xr:uid="{00000000-0005-0000-0000-0000C1250000}"/>
    <cellStyle name="평_은행 - 원주기업도시Feasibility11_07_1_070126 기업도시개발이익산정프로그램_CF" xfId="10927" xr:uid="{00000000-0005-0000-0000-0000C2250000}"/>
    <cellStyle name="평_은행 - 원주기업도시Feasibility11_07_1_070126 기업도시개발이익산정프로그램_Raw Data" xfId="2902" xr:uid="{00000000-0005-0000-0000-0000C3250000}"/>
    <cellStyle name="평_은행 - 원주기업도시Feasibility11_07_1_070126 기업도시개발이익산정프로그램_Raw Data_1" xfId="4918" xr:uid="{00000000-0005-0000-0000-0000C4250000}"/>
    <cellStyle name="평_은행 - 원주기업도시Feasibility11_07_1_070126 기업도시개발이익산정프로그램_Raw Data_CF" xfId="10928" xr:uid="{00000000-0005-0000-0000-0000C5250000}"/>
    <cellStyle name="평_은행 - 원주기업도시Feasibility11_07_1_070126 기업도시개발이익산정프로그램_Raw Data_Raw Data" xfId="4919" xr:uid="{00000000-0005-0000-0000-0000C6250000}"/>
    <cellStyle name="평_은행 - 원주기업도시Feasibility11_07_1_070126 기업도시개발이익산정프로그램_Raw Data_Sales" xfId="6922" xr:uid="{00000000-0005-0000-0000-0000C7250000}"/>
    <cellStyle name="평_은행 - 원주기업도시Feasibility11_07_1_070126 기업도시개발이익산정프로그램_Raw Data_Sensitivity" xfId="8925" xr:uid="{00000000-0005-0000-0000-0000C8250000}"/>
    <cellStyle name="평_은행 - 원주기업도시Feasibility11_07_1_070126 기업도시개발이익산정프로그램_Sales" xfId="6921" xr:uid="{00000000-0005-0000-0000-0000C9250000}"/>
    <cellStyle name="평_은행 - 원주기업도시Feasibility11_07_1_070126 기업도시개발이익산정프로그램_Sensitivity" xfId="8924" xr:uid="{00000000-0005-0000-0000-0000CA250000}"/>
    <cellStyle name="평_은행 - 원주기업도시Feasibility11_07_1_070126 기업도시개발이익산정프로그램_원주기업도시 data(정리2)" xfId="2903" xr:uid="{00000000-0005-0000-0000-0000CB250000}"/>
    <cellStyle name="평_은행 - 원주기업도시Feasibility11_07_1_070126 기업도시개발이익산정프로그램_원주기업도시 data(정리2)_CF" xfId="10929" xr:uid="{00000000-0005-0000-0000-0000CC250000}"/>
    <cellStyle name="평_은행 - 원주기업도시Feasibility11_07_1_070126 기업도시개발이익산정프로그램_원주기업도시 data(정리2)_Raw Data" xfId="2904" xr:uid="{00000000-0005-0000-0000-0000CD250000}"/>
    <cellStyle name="평_은행 - 원주기업도시Feasibility11_07_1_070126 기업도시개발이익산정프로그램_원주기업도시 data(정리2)_Raw Data_1" xfId="4920" xr:uid="{00000000-0005-0000-0000-0000CE250000}"/>
    <cellStyle name="평_은행 - 원주기업도시Feasibility11_07_1_070126 기업도시개발이익산정프로그램_원주기업도시 data(정리2)_Raw Data_CF" xfId="10930" xr:uid="{00000000-0005-0000-0000-0000CF250000}"/>
    <cellStyle name="평_은행 - 원주기업도시Feasibility11_07_1_070126 기업도시개발이익산정프로그램_원주기업도시 data(정리2)_Raw Data_Raw Data" xfId="4921" xr:uid="{00000000-0005-0000-0000-0000D0250000}"/>
    <cellStyle name="평_은행 - 원주기업도시Feasibility11_07_1_070126 기업도시개발이익산정프로그램_원주기업도시 data(정리2)_Raw Data_Sales" xfId="6924" xr:uid="{00000000-0005-0000-0000-0000D1250000}"/>
    <cellStyle name="평_은행 - 원주기업도시Feasibility11_07_1_070126 기업도시개발이익산정프로그램_원주기업도시 data(정리2)_Raw Data_Sensitivity" xfId="8927" xr:uid="{00000000-0005-0000-0000-0000D2250000}"/>
    <cellStyle name="평_은행 - 원주기업도시Feasibility11_07_1_070126 기업도시개발이익산정프로그램_원주기업도시 data(정리2)_Sales" xfId="6923" xr:uid="{00000000-0005-0000-0000-0000D3250000}"/>
    <cellStyle name="평_은행 - 원주기업도시Feasibility11_07_1_070126 기업도시개발이익산정프로그램_원주기업도시 data(정리2)_Sensitivity" xfId="8926" xr:uid="{00000000-0005-0000-0000-0000D4250000}"/>
    <cellStyle name="평_은행 - 원주기업도시Feasibility11_07_1_070126 기업도시개발이익산정프로그램_원주기업도시 data(정리2)_원주부하계산" xfId="2905" xr:uid="{00000000-0005-0000-0000-0000D5250000}"/>
    <cellStyle name="평_은행 - 원주기업도시Feasibility11_07_1_070126 기업도시개발이익산정프로그램_원주기업도시 data(정리2)_원주부하계산_CF" xfId="10931" xr:uid="{00000000-0005-0000-0000-0000D6250000}"/>
    <cellStyle name="평_은행 - 원주기업도시Feasibility11_07_1_070126 기업도시개발이익산정프로그램_원주기업도시 data(정리2)_원주부하계산_Raw Data" xfId="2906" xr:uid="{00000000-0005-0000-0000-0000D7250000}"/>
    <cellStyle name="평_은행 - 원주기업도시Feasibility11_07_1_070126 기업도시개발이익산정프로그램_원주기업도시 data(정리2)_원주부하계산_Raw Data_1" xfId="4922" xr:uid="{00000000-0005-0000-0000-0000D8250000}"/>
    <cellStyle name="평_은행 - 원주기업도시Feasibility11_07_1_070126 기업도시개발이익산정프로그램_원주기업도시 data(정리2)_원주부하계산_Raw Data_CF" xfId="10932" xr:uid="{00000000-0005-0000-0000-0000D9250000}"/>
    <cellStyle name="평_은행 - 원주기업도시Feasibility11_07_1_070126 기업도시개발이익산정프로그램_원주기업도시 data(정리2)_원주부하계산_Raw Data_Raw Data" xfId="4923" xr:uid="{00000000-0005-0000-0000-0000DA250000}"/>
    <cellStyle name="평_은행 - 원주기업도시Feasibility11_07_1_070126 기업도시개발이익산정프로그램_원주기업도시 data(정리2)_원주부하계산_Raw Data_Sales" xfId="6926" xr:uid="{00000000-0005-0000-0000-0000DB250000}"/>
    <cellStyle name="평_은행 - 원주기업도시Feasibility11_07_1_070126 기업도시개발이익산정프로그램_원주기업도시 data(정리2)_원주부하계산_Raw Data_Sensitivity" xfId="8929" xr:uid="{00000000-0005-0000-0000-0000DC250000}"/>
    <cellStyle name="평_은행 - 원주기업도시Feasibility11_07_1_070126 기업도시개발이익산정프로그램_원주기업도시 data(정리2)_원주부하계산_Sales" xfId="6925" xr:uid="{00000000-0005-0000-0000-0000DD250000}"/>
    <cellStyle name="평_은행 - 원주기업도시Feasibility11_07_1_070126 기업도시개발이익산정프로그램_원주기업도시 data(정리2)_원주부하계산_Sensitivity" xfId="8928" xr:uid="{00000000-0005-0000-0000-0000DE250000}"/>
    <cellStyle name="평_은행 - 원주기업도시Feasibility11_07_1_070126 기업도시개발이익산정프로그램_원주부하계산" xfId="2907" xr:uid="{00000000-0005-0000-0000-0000DF250000}"/>
    <cellStyle name="평_은행 - 원주기업도시Feasibility11_07_1_070126 기업도시개발이익산정프로그램_원주부하계산_CF" xfId="10933" xr:uid="{00000000-0005-0000-0000-0000E0250000}"/>
    <cellStyle name="평_은행 - 원주기업도시Feasibility11_07_1_070126 기업도시개발이익산정프로그램_원주부하계산_Raw Data" xfId="2908" xr:uid="{00000000-0005-0000-0000-0000E1250000}"/>
    <cellStyle name="평_은행 - 원주기업도시Feasibility11_07_1_070126 기업도시개발이익산정프로그램_원주부하계산_Raw Data_1" xfId="4924" xr:uid="{00000000-0005-0000-0000-0000E2250000}"/>
    <cellStyle name="평_은행 - 원주기업도시Feasibility11_07_1_070126 기업도시개발이익산정프로그램_원주부하계산_Raw Data_CF" xfId="10934" xr:uid="{00000000-0005-0000-0000-0000E3250000}"/>
    <cellStyle name="평_은행 - 원주기업도시Feasibility11_07_1_070126 기업도시개발이익산정프로그램_원주부하계산_Raw Data_Raw Data" xfId="4925" xr:uid="{00000000-0005-0000-0000-0000E4250000}"/>
    <cellStyle name="평_은행 - 원주기업도시Feasibility11_07_1_070126 기업도시개발이익산정프로그램_원주부하계산_Raw Data_Sales" xfId="6928" xr:uid="{00000000-0005-0000-0000-0000E5250000}"/>
    <cellStyle name="평_은행 - 원주기업도시Feasibility11_07_1_070126 기업도시개발이익산정프로그램_원주부하계산_Raw Data_Sensitivity" xfId="8931" xr:uid="{00000000-0005-0000-0000-0000E6250000}"/>
    <cellStyle name="평_은행 - 원주기업도시Feasibility11_07_1_070126 기업도시개발이익산정프로그램_원주부하계산_Sales" xfId="6927" xr:uid="{00000000-0005-0000-0000-0000E7250000}"/>
    <cellStyle name="평_은행 - 원주기업도시Feasibility11_07_1_070126 기업도시개발이익산정프로그램_원주부하계산_Sensitivity" xfId="8930" xr:uid="{00000000-0005-0000-0000-0000E8250000}"/>
    <cellStyle name="평_은행 - 원주기업도시Feasibility11_07_1_CF" xfId="10918" xr:uid="{00000000-0005-0000-0000-0000E9250000}"/>
    <cellStyle name="평_은행 - 원주기업도시Feasibility11_07_1_Raw Data" xfId="2909" xr:uid="{00000000-0005-0000-0000-0000EA250000}"/>
    <cellStyle name="평_은행 - 원주기업도시Feasibility11_07_1_Raw Data_1" xfId="4909" xr:uid="{00000000-0005-0000-0000-0000EB250000}"/>
    <cellStyle name="평_은행 - 원주기업도시Feasibility11_07_1_Raw Data_CF" xfId="10935" xr:uid="{00000000-0005-0000-0000-0000EC250000}"/>
    <cellStyle name="평_은행 - 원주기업도시Feasibility11_07_1_Raw Data_Raw Data" xfId="4926" xr:uid="{00000000-0005-0000-0000-0000ED250000}"/>
    <cellStyle name="평_은행 - 원주기업도시Feasibility11_07_1_Raw Data_Sales" xfId="6929" xr:uid="{00000000-0005-0000-0000-0000EE250000}"/>
    <cellStyle name="평_은행 - 원주기업도시Feasibility11_07_1_Raw Data_Sensitivity" xfId="8932" xr:uid="{00000000-0005-0000-0000-0000EF250000}"/>
    <cellStyle name="평_은행 - 원주기업도시Feasibility11_07_1_Sales" xfId="6912" xr:uid="{00000000-0005-0000-0000-0000F0250000}"/>
    <cellStyle name="평_은행 - 원주기업도시Feasibility11_07_1_Sensitivity" xfId="8915" xr:uid="{00000000-0005-0000-0000-0000F1250000}"/>
    <cellStyle name="평_은행 - 원주기업도시Feasibility11_07_1_개발이익산정결과" xfId="2910" xr:uid="{00000000-0005-0000-0000-0000F2250000}"/>
    <cellStyle name="평_은행 - 원주기업도시Feasibility11_07_1_개발이익산정결과_CF" xfId="10936" xr:uid="{00000000-0005-0000-0000-0000F3250000}"/>
    <cellStyle name="평_은행 - 원주기업도시Feasibility11_07_1_개발이익산정결과_Raw Data" xfId="2911" xr:uid="{00000000-0005-0000-0000-0000F4250000}"/>
    <cellStyle name="평_은행 - 원주기업도시Feasibility11_07_1_개발이익산정결과_Raw Data_1" xfId="4927" xr:uid="{00000000-0005-0000-0000-0000F5250000}"/>
    <cellStyle name="평_은행 - 원주기업도시Feasibility11_07_1_개발이익산정결과_Raw Data_CF" xfId="10937" xr:uid="{00000000-0005-0000-0000-0000F6250000}"/>
    <cellStyle name="평_은행 - 원주기업도시Feasibility11_07_1_개발이익산정결과_Raw Data_Raw Data" xfId="4928" xr:uid="{00000000-0005-0000-0000-0000F7250000}"/>
    <cellStyle name="평_은행 - 원주기업도시Feasibility11_07_1_개발이익산정결과_Raw Data_Sales" xfId="6931" xr:uid="{00000000-0005-0000-0000-0000F8250000}"/>
    <cellStyle name="평_은행 - 원주기업도시Feasibility11_07_1_개발이익산정결과_Raw Data_Sensitivity" xfId="8934" xr:uid="{00000000-0005-0000-0000-0000F9250000}"/>
    <cellStyle name="평_은행 - 원주기업도시Feasibility11_07_1_개발이익산정결과_Sales" xfId="6930" xr:uid="{00000000-0005-0000-0000-0000FA250000}"/>
    <cellStyle name="평_은행 - 원주기업도시Feasibility11_07_1_개발이익산정결과_Sensitivity" xfId="8933" xr:uid="{00000000-0005-0000-0000-0000FB250000}"/>
    <cellStyle name="평_은행 - 원주기업도시Feasibility11_07_1_개발이익산정결과_원주기업도시 data(정리2)" xfId="2912" xr:uid="{00000000-0005-0000-0000-0000FC250000}"/>
    <cellStyle name="평_은행 - 원주기업도시Feasibility11_07_1_개발이익산정결과_원주기업도시 data(정리2)_CF" xfId="10938" xr:uid="{00000000-0005-0000-0000-0000FD250000}"/>
    <cellStyle name="평_은행 - 원주기업도시Feasibility11_07_1_개발이익산정결과_원주기업도시 data(정리2)_Raw Data" xfId="2913" xr:uid="{00000000-0005-0000-0000-0000FE250000}"/>
    <cellStyle name="평_은행 - 원주기업도시Feasibility11_07_1_개발이익산정결과_원주기업도시 data(정리2)_Raw Data_1" xfId="4929" xr:uid="{00000000-0005-0000-0000-0000FF250000}"/>
    <cellStyle name="평_은행 - 원주기업도시Feasibility11_07_1_개발이익산정결과_원주기업도시 data(정리2)_Raw Data_CF" xfId="10939" xr:uid="{00000000-0005-0000-0000-000000260000}"/>
    <cellStyle name="평_은행 - 원주기업도시Feasibility11_07_1_개발이익산정결과_원주기업도시 data(정리2)_Raw Data_Raw Data" xfId="4930" xr:uid="{00000000-0005-0000-0000-000001260000}"/>
    <cellStyle name="평_은행 - 원주기업도시Feasibility11_07_1_개발이익산정결과_원주기업도시 data(정리2)_Raw Data_Sales" xfId="6933" xr:uid="{00000000-0005-0000-0000-000002260000}"/>
    <cellStyle name="평_은행 - 원주기업도시Feasibility11_07_1_개발이익산정결과_원주기업도시 data(정리2)_Raw Data_Sensitivity" xfId="8936" xr:uid="{00000000-0005-0000-0000-000003260000}"/>
    <cellStyle name="평_은행 - 원주기업도시Feasibility11_07_1_개발이익산정결과_원주기업도시 data(정리2)_Sales" xfId="6932" xr:uid="{00000000-0005-0000-0000-000004260000}"/>
    <cellStyle name="평_은행 - 원주기업도시Feasibility11_07_1_개발이익산정결과_원주기업도시 data(정리2)_Sensitivity" xfId="8935" xr:uid="{00000000-0005-0000-0000-000005260000}"/>
    <cellStyle name="평_은행 - 원주기업도시Feasibility11_07_1_개발이익산정결과_원주기업도시 data(정리2)_원주부하계산" xfId="2914" xr:uid="{00000000-0005-0000-0000-000006260000}"/>
    <cellStyle name="평_은행 - 원주기업도시Feasibility11_07_1_개발이익산정결과_원주기업도시 data(정리2)_원주부하계산_CF" xfId="10940" xr:uid="{00000000-0005-0000-0000-000007260000}"/>
    <cellStyle name="평_은행 - 원주기업도시Feasibility11_07_1_개발이익산정결과_원주기업도시 data(정리2)_원주부하계산_Raw Data" xfId="2915" xr:uid="{00000000-0005-0000-0000-000008260000}"/>
    <cellStyle name="평_은행 - 원주기업도시Feasibility11_07_1_개발이익산정결과_원주기업도시 data(정리2)_원주부하계산_Raw Data_1" xfId="4931" xr:uid="{00000000-0005-0000-0000-000009260000}"/>
    <cellStyle name="평_은행 - 원주기업도시Feasibility11_07_1_개발이익산정결과_원주기업도시 data(정리2)_원주부하계산_Raw Data_CF" xfId="10941" xr:uid="{00000000-0005-0000-0000-00000A260000}"/>
    <cellStyle name="평_은행 - 원주기업도시Feasibility11_07_1_개발이익산정결과_원주기업도시 data(정리2)_원주부하계산_Raw Data_Raw Data" xfId="4932" xr:uid="{00000000-0005-0000-0000-00000B260000}"/>
    <cellStyle name="평_은행 - 원주기업도시Feasibility11_07_1_개발이익산정결과_원주기업도시 data(정리2)_원주부하계산_Raw Data_Sales" xfId="6935" xr:uid="{00000000-0005-0000-0000-00000C260000}"/>
    <cellStyle name="평_은행 - 원주기업도시Feasibility11_07_1_개발이익산정결과_원주기업도시 data(정리2)_원주부하계산_Raw Data_Sensitivity" xfId="8938" xr:uid="{00000000-0005-0000-0000-00000D260000}"/>
    <cellStyle name="평_은행 - 원주기업도시Feasibility11_07_1_개발이익산정결과_원주기업도시 data(정리2)_원주부하계산_Sales" xfId="6934" xr:uid="{00000000-0005-0000-0000-00000E260000}"/>
    <cellStyle name="평_은행 - 원주기업도시Feasibility11_07_1_개발이익산정결과_원주기업도시 data(정리2)_원주부하계산_Sensitivity" xfId="8937" xr:uid="{00000000-0005-0000-0000-00000F260000}"/>
    <cellStyle name="평_은행 - 원주기업도시Feasibility11_07_1_개발이익산정결과_원주부하계산" xfId="2916" xr:uid="{00000000-0005-0000-0000-000010260000}"/>
    <cellStyle name="평_은행 - 원주기업도시Feasibility11_07_1_개발이익산정결과_원주부하계산_CF" xfId="10942" xr:uid="{00000000-0005-0000-0000-000011260000}"/>
    <cellStyle name="평_은행 - 원주기업도시Feasibility11_07_1_개발이익산정결과_원주부하계산_Raw Data" xfId="2917" xr:uid="{00000000-0005-0000-0000-000012260000}"/>
    <cellStyle name="평_은행 - 원주기업도시Feasibility11_07_1_개발이익산정결과_원주부하계산_Raw Data_1" xfId="4933" xr:uid="{00000000-0005-0000-0000-000013260000}"/>
    <cellStyle name="평_은행 - 원주기업도시Feasibility11_07_1_개발이익산정결과_원주부하계산_Raw Data_CF" xfId="10943" xr:uid="{00000000-0005-0000-0000-000014260000}"/>
    <cellStyle name="평_은행 - 원주기업도시Feasibility11_07_1_개발이익산정결과_원주부하계산_Raw Data_Raw Data" xfId="4934" xr:uid="{00000000-0005-0000-0000-000015260000}"/>
    <cellStyle name="평_은행 - 원주기업도시Feasibility11_07_1_개발이익산정결과_원주부하계산_Raw Data_Sales" xfId="6937" xr:uid="{00000000-0005-0000-0000-000016260000}"/>
    <cellStyle name="평_은행 - 원주기업도시Feasibility11_07_1_개발이익산정결과_원주부하계산_Raw Data_Sensitivity" xfId="8940" xr:uid="{00000000-0005-0000-0000-000017260000}"/>
    <cellStyle name="평_은행 - 원주기업도시Feasibility11_07_1_개발이익산정결과_원주부하계산_Sales" xfId="6936" xr:uid="{00000000-0005-0000-0000-000018260000}"/>
    <cellStyle name="평_은행 - 원주기업도시Feasibility11_07_1_개발이익산정결과_원주부하계산_Sensitivity" xfId="8939" xr:uid="{00000000-0005-0000-0000-000019260000}"/>
    <cellStyle name="평_은행 - 원주기업도시Feasibility11_07_1_기업도시재무모델금융조건반영(11_28)_8(용지별사업성검토추가)xls" xfId="2918" xr:uid="{00000000-0005-0000-0000-00001A260000}"/>
    <cellStyle name="평_은행 - 원주기업도시Feasibility11_07_1_기업도시재무모델금융조건반영(11_28)_8(용지별사업성검토추가)xls_CF" xfId="10944" xr:uid="{00000000-0005-0000-0000-00001B260000}"/>
    <cellStyle name="평_은행 - 원주기업도시Feasibility11_07_1_기업도시재무모델금융조건반영(11_28)_8(용지별사업성검토추가)xls_Raw Data" xfId="2919" xr:uid="{00000000-0005-0000-0000-00001C260000}"/>
    <cellStyle name="평_은행 - 원주기업도시Feasibility11_07_1_기업도시재무모델금융조건반영(11_28)_8(용지별사업성검토추가)xls_Raw Data_1" xfId="4935" xr:uid="{00000000-0005-0000-0000-00001D260000}"/>
    <cellStyle name="평_은행 - 원주기업도시Feasibility11_07_1_기업도시재무모델금융조건반영(11_28)_8(용지별사업성검토추가)xls_Raw Data_CF" xfId="10945" xr:uid="{00000000-0005-0000-0000-00001E260000}"/>
    <cellStyle name="평_은행 - 원주기업도시Feasibility11_07_1_기업도시재무모델금융조건반영(11_28)_8(용지별사업성검토추가)xls_Raw Data_Raw Data" xfId="4936" xr:uid="{00000000-0005-0000-0000-00001F260000}"/>
    <cellStyle name="평_은행 - 원주기업도시Feasibility11_07_1_기업도시재무모델금융조건반영(11_28)_8(용지별사업성검토추가)xls_Raw Data_Sales" xfId="6939" xr:uid="{00000000-0005-0000-0000-000020260000}"/>
    <cellStyle name="평_은행 - 원주기업도시Feasibility11_07_1_기업도시재무모델금융조건반영(11_28)_8(용지별사업성검토추가)xls_Raw Data_Sensitivity" xfId="8942" xr:uid="{00000000-0005-0000-0000-000021260000}"/>
    <cellStyle name="평_은행 - 원주기업도시Feasibility11_07_1_기업도시재무모델금융조건반영(11_28)_8(용지별사업성검토추가)xls_Sales" xfId="6938" xr:uid="{00000000-0005-0000-0000-000022260000}"/>
    <cellStyle name="평_은행 - 원주기업도시Feasibility11_07_1_기업도시재무모델금융조건반영(11_28)_8(용지별사업성검토추가)xls_Sensitivity" xfId="8941" xr:uid="{00000000-0005-0000-0000-000023260000}"/>
    <cellStyle name="평_은행 - 원주기업도시Feasibility11_07_1_기업도시재무모델금융조건반영(11_28)_8(용지별사업성검토추가)xls_원주기업도시 data(정리2)" xfId="2920" xr:uid="{00000000-0005-0000-0000-000024260000}"/>
    <cellStyle name="평_은행 - 원주기업도시Feasibility11_07_1_기업도시재무모델금융조건반영(11_28)_8(용지별사업성검토추가)xls_원주기업도시 data(정리2)_CF" xfId="10946" xr:uid="{00000000-0005-0000-0000-000025260000}"/>
    <cellStyle name="평_은행 - 원주기업도시Feasibility11_07_1_기업도시재무모델금융조건반영(11_28)_8(용지별사업성검토추가)xls_원주기업도시 data(정리2)_Raw Data" xfId="2921" xr:uid="{00000000-0005-0000-0000-000026260000}"/>
    <cellStyle name="평_은행 - 원주기업도시Feasibility11_07_1_기업도시재무모델금융조건반영(11_28)_8(용지별사업성검토추가)xls_원주기업도시 data(정리2)_Raw Data_1" xfId="4937" xr:uid="{00000000-0005-0000-0000-000027260000}"/>
    <cellStyle name="평_은행 - 원주기업도시Feasibility11_07_1_기업도시재무모델금융조건반영(11_28)_8(용지별사업성검토추가)xls_원주기업도시 data(정리2)_Raw Data_CF" xfId="10947" xr:uid="{00000000-0005-0000-0000-000028260000}"/>
    <cellStyle name="평_은행 - 원주기업도시Feasibility11_07_1_기업도시재무모델금융조건반영(11_28)_8(용지별사업성검토추가)xls_원주기업도시 data(정리2)_Raw Data_Raw Data" xfId="4938" xr:uid="{00000000-0005-0000-0000-000029260000}"/>
    <cellStyle name="평_은행 - 원주기업도시Feasibility11_07_1_기업도시재무모델금융조건반영(11_28)_8(용지별사업성검토추가)xls_원주기업도시 data(정리2)_Raw Data_Sales" xfId="6941" xr:uid="{00000000-0005-0000-0000-00002A260000}"/>
    <cellStyle name="평_은행 - 원주기업도시Feasibility11_07_1_기업도시재무모델금융조건반영(11_28)_8(용지별사업성검토추가)xls_원주기업도시 data(정리2)_Raw Data_Sensitivity" xfId="8944" xr:uid="{00000000-0005-0000-0000-00002B260000}"/>
    <cellStyle name="평_은행 - 원주기업도시Feasibility11_07_1_기업도시재무모델금융조건반영(11_28)_8(용지별사업성검토추가)xls_원주기업도시 data(정리2)_Sales" xfId="6940" xr:uid="{00000000-0005-0000-0000-00002C260000}"/>
    <cellStyle name="평_은행 - 원주기업도시Feasibility11_07_1_기업도시재무모델금융조건반영(11_28)_8(용지별사업성검토추가)xls_원주기업도시 data(정리2)_Sensitivity" xfId="8943" xr:uid="{00000000-0005-0000-0000-00002D260000}"/>
    <cellStyle name="평_은행 - 원주기업도시Feasibility11_07_1_기업도시재무모델금융조건반영(11_28)_8(용지별사업성검토추가)xls_원주기업도시 data(정리2)_원주부하계산" xfId="2922" xr:uid="{00000000-0005-0000-0000-00002E260000}"/>
    <cellStyle name="평_은행 - 원주기업도시Feasibility11_07_1_기업도시재무모델금융조건반영(11_28)_8(용지별사업성검토추가)xls_원주기업도시 data(정리2)_원주부하계산_CF" xfId="10948" xr:uid="{00000000-0005-0000-0000-00002F260000}"/>
    <cellStyle name="평_은행 - 원주기업도시Feasibility11_07_1_기업도시재무모델금융조건반영(11_28)_8(용지별사업성검토추가)xls_원주기업도시 data(정리2)_원주부하계산_Raw Data" xfId="2923" xr:uid="{00000000-0005-0000-0000-000030260000}"/>
    <cellStyle name="평_은행 - 원주기업도시Feasibility11_07_1_기업도시재무모델금융조건반영(11_28)_8(용지별사업성검토추가)xls_원주기업도시 data(정리2)_원주부하계산_Raw Data_1" xfId="4939" xr:uid="{00000000-0005-0000-0000-000031260000}"/>
    <cellStyle name="평_은행 - 원주기업도시Feasibility11_07_1_기업도시재무모델금융조건반영(11_28)_8(용지별사업성검토추가)xls_원주기업도시 data(정리2)_원주부하계산_Raw Data_CF" xfId="10949" xr:uid="{00000000-0005-0000-0000-000032260000}"/>
    <cellStyle name="평_은행 - 원주기업도시Feasibility11_07_1_기업도시재무모델금융조건반영(11_28)_8(용지별사업성검토추가)xls_원주기업도시 data(정리2)_원주부하계산_Raw Data_Raw Data" xfId="4940" xr:uid="{00000000-0005-0000-0000-000033260000}"/>
    <cellStyle name="평_은행 - 원주기업도시Feasibility11_07_1_기업도시재무모델금융조건반영(11_28)_8(용지별사업성검토추가)xls_원주기업도시 data(정리2)_원주부하계산_Raw Data_Sales" xfId="6943" xr:uid="{00000000-0005-0000-0000-000034260000}"/>
    <cellStyle name="평_은행 - 원주기업도시Feasibility11_07_1_기업도시재무모델금융조건반영(11_28)_8(용지별사업성검토추가)xls_원주기업도시 data(정리2)_원주부하계산_Raw Data_Sensitivity" xfId="8946" xr:uid="{00000000-0005-0000-0000-000035260000}"/>
    <cellStyle name="평_은행 - 원주기업도시Feasibility11_07_1_기업도시재무모델금융조건반영(11_28)_8(용지별사업성검토추가)xls_원주기업도시 data(정리2)_원주부하계산_Sales" xfId="6942" xr:uid="{00000000-0005-0000-0000-000036260000}"/>
    <cellStyle name="평_은행 - 원주기업도시Feasibility11_07_1_기업도시재무모델금융조건반영(11_28)_8(용지별사업성검토추가)xls_원주기업도시 data(정리2)_원주부하계산_Sensitivity" xfId="8945" xr:uid="{00000000-0005-0000-0000-000037260000}"/>
    <cellStyle name="평_은행 - 원주기업도시Feasibility11_07_1_기업도시재무모델금융조건반영(11_28)_8(용지별사업성검토추가)xls_원주부하계산" xfId="2924" xr:uid="{00000000-0005-0000-0000-000038260000}"/>
    <cellStyle name="평_은행 - 원주기업도시Feasibility11_07_1_기업도시재무모델금융조건반영(11_28)_8(용지별사업성검토추가)xls_원주부하계산_CF" xfId="10950" xr:uid="{00000000-0005-0000-0000-000039260000}"/>
    <cellStyle name="평_은행 - 원주기업도시Feasibility11_07_1_기업도시재무모델금융조건반영(11_28)_8(용지별사업성검토추가)xls_원주부하계산_Raw Data" xfId="2925" xr:uid="{00000000-0005-0000-0000-00003A260000}"/>
    <cellStyle name="평_은행 - 원주기업도시Feasibility11_07_1_기업도시재무모델금융조건반영(11_28)_8(용지별사업성검토추가)xls_원주부하계산_Raw Data_1" xfId="4941" xr:uid="{00000000-0005-0000-0000-00003B260000}"/>
    <cellStyle name="평_은행 - 원주기업도시Feasibility11_07_1_기업도시재무모델금융조건반영(11_28)_8(용지별사업성검토추가)xls_원주부하계산_Raw Data_CF" xfId="10951" xr:uid="{00000000-0005-0000-0000-00003C260000}"/>
    <cellStyle name="평_은행 - 원주기업도시Feasibility11_07_1_기업도시재무모델금융조건반영(11_28)_8(용지별사업성검토추가)xls_원주부하계산_Raw Data_Raw Data" xfId="4942" xr:uid="{00000000-0005-0000-0000-00003D260000}"/>
    <cellStyle name="평_은행 - 원주기업도시Feasibility11_07_1_기업도시재무모델금융조건반영(11_28)_8(용지별사업성검토추가)xls_원주부하계산_Raw Data_Sales" xfId="6945" xr:uid="{00000000-0005-0000-0000-00003E260000}"/>
    <cellStyle name="평_은행 - 원주기업도시Feasibility11_07_1_기업도시재무모델금융조건반영(11_28)_8(용지별사업성검토추가)xls_원주부하계산_Raw Data_Sensitivity" xfId="8948" xr:uid="{00000000-0005-0000-0000-00003F260000}"/>
    <cellStyle name="평_은행 - 원주기업도시Feasibility11_07_1_기업도시재무모델금융조건반영(11_28)_8(용지별사업성검토추가)xls_원주부하계산_Sales" xfId="6944" xr:uid="{00000000-0005-0000-0000-000040260000}"/>
    <cellStyle name="평_은행 - 원주기업도시Feasibility11_07_1_기업도시재무모델금융조건반영(11_28)_8(용지별사업성검토추가)xls_원주부하계산_Sensitivity" xfId="8947" xr:uid="{00000000-0005-0000-0000-000041260000}"/>
    <cellStyle name="평_은행 - 원주기업도시Feasibility11_07_1_기업도시재무모델금융조건반영(11_28)_8(용지별사업성추가)_2xls" xfId="2926" xr:uid="{00000000-0005-0000-0000-000042260000}"/>
    <cellStyle name="평_은행 - 원주기업도시Feasibility11_07_1_기업도시재무모델금융조건반영(11_28)_8(용지별사업성추가)_2xls_CF" xfId="10952" xr:uid="{00000000-0005-0000-0000-000043260000}"/>
    <cellStyle name="평_은행 - 원주기업도시Feasibility11_07_1_기업도시재무모델금융조건반영(11_28)_8(용지별사업성추가)_2xls_Raw Data" xfId="2927" xr:uid="{00000000-0005-0000-0000-000044260000}"/>
    <cellStyle name="평_은행 - 원주기업도시Feasibility11_07_1_기업도시재무모델금융조건반영(11_28)_8(용지별사업성추가)_2xls_Raw Data_1" xfId="4943" xr:uid="{00000000-0005-0000-0000-000045260000}"/>
    <cellStyle name="평_은행 - 원주기업도시Feasibility11_07_1_기업도시재무모델금융조건반영(11_28)_8(용지별사업성추가)_2xls_Raw Data_CF" xfId="10953" xr:uid="{00000000-0005-0000-0000-000046260000}"/>
    <cellStyle name="평_은행 - 원주기업도시Feasibility11_07_1_기업도시재무모델금융조건반영(11_28)_8(용지별사업성추가)_2xls_Raw Data_Raw Data" xfId="4944" xr:uid="{00000000-0005-0000-0000-000047260000}"/>
    <cellStyle name="평_은행 - 원주기업도시Feasibility11_07_1_기업도시재무모델금융조건반영(11_28)_8(용지별사업성추가)_2xls_Raw Data_Sales" xfId="6947" xr:uid="{00000000-0005-0000-0000-000048260000}"/>
    <cellStyle name="평_은행 - 원주기업도시Feasibility11_07_1_기업도시재무모델금융조건반영(11_28)_8(용지별사업성추가)_2xls_Raw Data_Sensitivity" xfId="8950" xr:uid="{00000000-0005-0000-0000-000049260000}"/>
    <cellStyle name="평_은행 - 원주기업도시Feasibility11_07_1_기업도시재무모델금융조건반영(11_28)_8(용지별사업성추가)_2xls_Sales" xfId="6946" xr:uid="{00000000-0005-0000-0000-00004A260000}"/>
    <cellStyle name="평_은행 - 원주기업도시Feasibility11_07_1_기업도시재무모델금융조건반영(11_28)_8(용지별사업성추가)_2xls_Sensitivity" xfId="8949" xr:uid="{00000000-0005-0000-0000-00004B260000}"/>
    <cellStyle name="평_은행 - 원주기업도시Feasibility11_07_1_기업도시재무모델금융조건반영(11_28)_8(용지별사업성추가)_2xls_원주기업도시 data(정리2)" xfId="2928" xr:uid="{00000000-0005-0000-0000-00004C260000}"/>
    <cellStyle name="평_은행 - 원주기업도시Feasibility11_07_1_기업도시재무모델금융조건반영(11_28)_8(용지별사업성추가)_2xls_원주기업도시 data(정리2)_CF" xfId="10954" xr:uid="{00000000-0005-0000-0000-00004D260000}"/>
    <cellStyle name="평_은행 - 원주기업도시Feasibility11_07_1_기업도시재무모델금융조건반영(11_28)_8(용지별사업성추가)_2xls_원주기업도시 data(정리2)_Raw Data" xfId="2929" xr:uid="{00000000-0005-0000-0000-00004E260000}"/>
    <cellStyle name="평_은행 - 원주기업도시Feasibility11_07_1_기업도시재무모델금융조건반영(11_28)_8(용지별사업성추가)_2xls_원주기업도시 data(정리2)_Raw Data_1" xfId="4945" xr:uid="{00000000-0005-0000-0000-00004F260000}"/>
    <cellStyle name="평_은행 - 원주기업도시Feasibility11_07_1_기업도시재무모델금융조건반영(11_28)_8(용지별사업성추가)_2xls_원주기업도시 data(정리2)_Raw Data_CF" xfId="10955" xr:uid="{00000000-0005-0000-0000-000050260000}"/>
    <cellStyle name="평_은행 - 원주기업도시Feasibility11_07_1_기업도시재무모델금융조건반영(11_28)_8(용지별사업성추가)_2xls_원주기업도시 data(정리2)_Raw Data_Raw Data" xfId="4946" xr:uid="{00000000-0005-0000-0000-000051260000}"/>
    <cellStyle name="평_은행 - 원주기업도시Feasibility11_07_1_기업도시재무모델금융조건반영(11_28)_8(용지별사업성추가)_2xls_원주기업도시 data(정리2)_Raw Data_Sales" xfId="6949" xr:uid="{00000000-0005-0000-0000-000052260000}"/>
    <cellStyle name="평_은행 - 원주기업도시Feasibility11_07_1_기업도시재무모델금융조건반영(11_28)_8(용지별사업성추가)_2xls_원주기업도시 data(정리2)_Raw Data_Sensitivity" xfId="8952" xr:uid="{00000000-0005-0000-0000-000053260000}"/>
    <cellStyle name="평_은행 - 원주기업도시Feasibility11_07_1_기업도시재무모델금융조건반영(11_28)_8(용지별사업성추가)_2xls_원주기업도시 data(정리2)_Sales" xfId="6948" xr:uid="{00000000-0005-0000-0000-000054260000}"/>
    <cellStyle name="평_은행 - 원주기업도시Feasibility11_07_1_기업도시재무모델금융조건반영(11_28)_8(용지별사업성추가)_2xls_원주기업도시 data(정리2)_Sensitivity" xfId="8951" xr:uid="{00000000-0005-0000-0000-000055260000}"/>
    <cellStyle name="평_은행 - 원주기업도시Feasibility11_07_1_기업도시재무모델금융조건반영(11_28)_8(용지별사업성추가)_2xls_원주기업도시 data(정리2)_원주부하계산" xfId="2930" xr:uid="{00000000-0005-0000-0000-000056260000}"/>
    <cellStyle name="평_은행 - 원주기업도시Feasibility11_07_1_기업도시재무모델금융조건반영(11_28)_8(용지별사업성추가)_2xls_원주기업도시 data(정리2)_원주부하계산_CF" xfId="10956" xr:uid="{00000000-0005-0000-0000-000057260000}"/>
    <cellStyle name="평_은행 - 원주기업도시Feasibility11_07_1_기업도시재무모델금융조건반영(11_28)_8(용지별사업성추가)_2xls_원주기업도시 data(정리2)_원주부하계산_Raw Data" xfId="2931" xr:uid="{00000000-0005-0000-0000-000058260000}"/>
    <cellStyle name="평_은행 - 원주기업도시Feasibility11_07_1_기업도시재무모델금융조건반영(11_28)_8(용지별사업성추가)_2xls_원주기업도시 data(정리2)_원주부하계산_Raw Data_1" xfId="4947" xr:uid="{00000000-0005-0000-0000-000059260000}"/>
    <cellStyle name="평_은행 - 원주기업도시Feasibility11_07_1_기업도시재무모델금융조건반영(11_28)_8(용지별사업성추가)_2xls_원주기업도시 data(정리2)_원주부하계산_Raw Data_CF" xfId="10957" xr:uid="{00000000-0005-0000-0000-00005A260000}"/>
    <cellStyle name="평_은행 - 원주기업도시Feasibility11_07_1_기업도시재무모델금융조건반영(11_28)_8(용지별사업성추가)_2xls_원주기업도시 data(정리2)_원주부하계산_Raw Data_Raw Data" xfId="4948" xr:uid="{00000000-0005-0000-0000-00005B260000}"/>
    <cellStyle name="평_은행 - 원주기업도시Feasibility11_07_1_기업도시재무모델금융조건반영(11_28)_8(용지별사업성추가)_2xls_원주기업도시 data(정리2)_원주부하계산_Raw Data_Sales" xfId="6951" xr:uid="{00000000-0005-0000-0000-00005C260000}"/>
    <cellStyle name="평_은행 - 원주기업도시Feasibility11_07_1_기업도시재무모델금융조건반영(11_28)_8(용지별사업성추가)_2xls_원주기업도시 data(정리2)_원주부하계산_Raw Data_Sensitivity" xfId="8954" xr:uid="{00000000-0005-0000-0000-00005D260000}"/>
    <cellStyle name="평_은행 - 원주기업도시Feasibility11_07_1_기업도시재무모델금융조건반영(11_28)_8(용지별사업성추가)_2xls_원주기업도시 data(정리2)_원주부하계산_Sales" xfId="6950" xr:uid="{00000000-0005-0000-0000-00005E260000}"/>
    <cellStyle name="평_은행 - 원주기업도시Feasibility11_07_1_기업도시재무모델금융조건반영(11_28)_8(용지별사업성추가)_2xls_원주기업도시 data(정리2)_원주부하계산_Sensitivity" xfId="8953" xr:uid="{00000000-0005-0000-0000-00005F260000}"/>
    <cellStyle name="평_은행 - 원주기업도시Feasibility11_07_1_기업도시재무모델금융조건반영(11_28)_8(용지별사업성추가)_2xls_원주부하계산" xfId="2932" xr:uid="{00000000-0005-0000-0000-000060260000}"/>
    <cellStyle name="평_은행 - 원주기업도시Feasibility11_07_1_기업도시재무모델금융조건반영(11_28)_8(용지별사업성추가)_2xls_원주부하계산_CF" xfId="10958" xr:uid="{00000000-0005-0000-0000-000061260000}"/>
    <cellStyle name="평_은행 - 원주기업도시Feasibility11_07_1_기업도시재무모델금융조건반영(11_28)_8(용지별사업성추가)_2xls_원주부하계산_Raw Data" xfId="2933" xr:uid="{00000000-0005-0000-0000-000062260000}"/>
    <cellStyle name="평_은행 - 원주기업도시Feasibility11_07_1_기업도시재무모델금융조건반영(11_28)_8(용지별사업성추가)_2xls_원주부하계산_Raw Data_1" xfId="4949" xr:uid="{00000000-0005-0000-0000-000063260000}"/>
    <cellStyle name="평_은행 - 원주기업도시Feasibility11_07_1_기업도시재무모델금융조건반영(11_28)_8(용지별사업성추가)_2xls_원주부하계산_Raw Data_CF" xfId="10959" xr:uid="{00000000-0005-0000-0000-000064260000}"/>
    <cellStyle name="평_은행 - 원주기업도시Feasibility11_07_1_기업도시재무모델금융조건반영(11_28)_8(용지별사업성추가)_2xls_원주부하계산_Raw Data_Raw Data" xfId="4950" xr:uid="{00000000-0005-0000-0000-000065260000}"/>
    <cellStyle name="평_은행 - 원주기업도시Feasibility11_07_1_기업도시재무모델금융조건반영(11_28)_8(용지별사업성추가)_2xls_원주부하계산_Raw Data_Sales" xfId="6953" xr:uid="{00000000-0005-0000-0000-000066260000}"/>
    <cellStyle name="평_은행 - 원주기업도시Feasibility11_07_1_기업도시재무모델금융조건반영(11_28)_8(용지별사업성추가)_2xls_원주부하계산_Raw Data_Sensitivity" xfId="8956" xr:uid="{00000000-0005-0000-0000-000067260000}"/>
    <cellStyle name="평_은행 - 원주기업도시Feasibility11_07_1_기업도시재무모델금융조건반영(11_28)_8(용지별사업성추가)_2xls_원주부하계산_Sales" xfId="6952" xr:uid="{00000000-0005-0000-0000-000068260000}"/>
    <cellStyle name="평_은행 - 원주기업도시Feasibility11_07_1_기업도시재무모델금융조건반영(11_28)_8(용지별사업성추가)_2xls_원주부하계산_Sensitivity" xfId="8955" xr:uid="{00000000-0005-0000-0000-000069260000}"/>
    <cellStyle name="평_은행 - 원주기업도시Feasibility11_07_1_기업도시재무모델금융조건반영(11_28)_8xls" xfId="2934" xr:uid="{00000000-0005-0000-0000-00006A260000}"/>
    <cellStyle name="평_은행 - 원주기업도시Feasibility11_07_1_기업도시재무모델금융조건반영(11_28)_8xls_CF" xfId="10960" xr:uid="{00000000-0005-0000-0000-00006B260000}"/>
    <cellStyle name="평_은행 - 원주기업도시Feasibility11_07_1_기업도시재무모델금융조건반영(11_28)_8xls_Raw Data" xfId="2935" xr:uid="{00000000-0005-0000-0000-00006C260000}"/>
    <cellStyle name="평_은행 - 원주기업도시Feasibility11_07_1_기업도시재무모델금융조건반영(11_28)_8xls_Raw Data_1" xfId="4951" xr:uid="{00000000-0005-0000-0000-00006D260000}"/>
    <cellStyle name="평_은행 - 원주기업도시Feasibility11_07_1_기업도시재무모델금융조건반영(11_28)_8xls_Raw Data_CF" xfId="10961" xr:uid="{00000000-0005-0000-0000-00006E260000}"/>
    <cellStyle name="평_은행 - 원주기업도시Feasibility11_07_1_기업도시재무모델금융조건반영(11_28)_8xls_Raw Data_Raw Data" xfId="4952" xr:uid="{00000000-0005-0000-0000-00006F260000}"/>
    <cellStyle name="평_은행 - 원주기업도시Feasibility11_07_1_기업도시재무모델금융조건반영(11_28)_8xls_Raw Data_Sales" xfId="6955" xr:uid="{00000000-0005-0000-0000-000070260000}"/>
    <cellStyle name="평_은행 - 원주기업도시Feasibility11_07_1_기업도시재무모델금융조건반영(11_28)_8xls_Raw Data_Sensitivity" xfId="8958" xr:uid="{00000000-0005-0000-0000-000071260000}"/>
    <cellStyle name="평_은행 - 원주기업도시Feasibility11_07_1_기업도시재무모델금융조건반영(11_28)_8xls_Sales" xfId="6954" xr:uid="{00000000-0005-0000-0000-000072260000}"/>
    <cellStyle name="평_은행 - 원주기업도시Feasibility11_07_1_기업도시재무모델금융조건반영(11_28)_8xls_Sensitivity" xfId="8957" xr:uid="{00000000-0005-0000-0000-000073260000}"/>
    <cellStyle name="평_은행 - 원주기업도시Feasibility11_07_1_기업도시재무모델금융조건반영(11_28)_8xls_원주기업도시 data(정리2)" xfId="2936" xr:uid="{00000000-0005-0000-0000-000074260000}"/>
    <cellStyle name="평_은행 - 원주기업도시Feasibility11_07_1_기업도시재무모델금융조건반영(11_28)_8xls_원주기업도시 data(정리2)_CF" xfId="10962" xr:uid="{00000000-0005-0000-0000-000075260000}"/>
    <cellStyle name="평_은행 - 원주기업도시Feasibility11_07_1_기업도시재무모델금융조건반영(11_28)_8xls_원주기업도시 data(정리2)_Raw Data" xfId="2937" xr:uid="{00000000-0005-0000-0000-000076260000}"/>
    <cellStyle name="평_은행 - 원주기업도시Feasibility11_07_1_기업도시재무모델금융조건반영(11_28)_8xls_원주기업도시 data(정리2)_Raw Data_1" xfId="4953" xr:uid="{00000000-0005-0000-0000-000077260000}"/>
    <cellStyle name="평_은행 - 원주기업도시Feasibility11_07_1_기업도시재무모델금융조건반영(11_28)_8xls_원주기업도시 data(정리2)_Raw Data_CF" xfId="10963" xr:uid="{00000000-0005-0000-0000-000078260000}"/>
    <cellStyle name="평_은행 - 원주기업도시Feasibility11_07_1_기업도시재무모델금융조건반영(11_28)_8xls_원주기업도시 data(정리2)_Raw Data_Raw Data" xfId="4954" xr:uid="{00000000-0005-0000-0000-000079260000}"/>
    <cellStyle name="평_은행 - 원주기업도시Feasibility11_07_1_기업도시재무모델금융조건반영(11_28)_8xls_원주기업도시 data(정리2)_Raw Data_Sales" xfId="6957" xr:uid="{00000000-0005-0000-0000-00007A260000}"/>
    <cellStyle name="평_은행 - 원주기업도시Feasibility11_07_1_기업도시재무모델금융조건반영(11_28)_8xls_원주기업도시 data(정리2)_Raw Data_Sensitivity" xfId="8960" xr:uid="{00000000-0005-0000-0000-00007B260000}"/>
    <cellStyle name="평_은행 - 원주기업도시Feasibility11_07_1_기업도시재무모델금융조건반영(11_28)_8xls_원주기업도시 data(정리2)_Sales" xfId="6956" xr:uid="{00000000-0005-0000-0000-00007C260000}"/>
    <cellStyle name="평_은행 - 원주기업도시Feasibility11_07_1_기업도시재무모델금융조건반영(11_28)_8xls_원주기업도시 data(정리2)_Sensitivity" xfId="8959" xr:uid="{00000000-0005-0000-0000-00007D260000}"/>
    <cellStyle name="평_은행 - 원주기업도시Feasibility11_07_1_기업도시재무모델금융조건반영(11_28)_8xls_원주기업도시 data(정리2)_원주부하계산" xfId="2938" xr:uid="{00000000-0005-0000-0000-00007E260000}"/>
    <cellStyle name="평_은행 - 원주기업도시Feasibility11_07_1_기업도시재무모델금융조건반영(11_28)_8xls_원주기업도시 data(정리2)_원주부하계산_CF" xfId="10964" xr:uid="{00000000-0005-0000-0000-00007F260000}"/>
    <cellStyle name="평_은행 - 원주기업도시Feasibility11_07_1_기업도시재무모델금융조건반영(11_28)_8xls_원주기업도시 data(정리2)_원주부하계산_Raw Data" xfId="2939" xr:uid="{00000000-0005-0000-0000-000080260000}"/>
    <cellStyle name="평_은행 - 원주기업도시Feasibility11_07_1_기업도시재무모델금융조건반영(11_28)_8xls_원주기업도시 data(정리2)_원주부하계산_Raw Data_1" xfId="4955" xr:uid="{00000000-0005-0000-0000-000081260000}"/>
    <cellStyle name="평_은행 - 원주기업도시Feasibility11_07_1_기업도시재무모델금융조건반영(11_28)_8xls_원주기업도시 data(정리2)_원주부하계산_Raw Data_CF" xfId="10965" xr:uid="{00000000-0005-0000-0000-000082260000}"/>
    <cellStyle name="평_은행 - 원주기업도시Feasibility11_07_1_기업도시재무모델금융조건반영(11_28)_8xls_원주기업도시 data(정리2)_원주부하계산_Raw Data_Raw Data" xfId="4956" xr:uid="{00000000-0005-0000-0000-000083260000}"/>
    <cellStyle name="평_은행 - 원주기업도시Feasibility11_07_1_기업도시재무모델금융조건반영(11_28)_8xls_원주기업도시 data(정리2)_원주부하계산_Raw Data_Sales" xfId="6959" xr:uid="{00000000-0005-0000-0000-000084260000}"/>
    <cellStyle name="평_은행 - 원주기업도시Feasibility11_07_1_기업도시재무모델금융조건반영(11_28)_8xls_원주기업도시 data(정리2)_원주부하계산_Raw Data_Sensitivity" xfId="8962" xr:uid="{00000000-0005-0000-0000-000085260000}"/>
    <cellStyle name="평_은행 - 원주기업도시Feasibility11_07_1_기업도시재무모델금융조건반영(11_28)_8xls_원주기업도시 data(정리2)_원주부하계산_Sales" xfId="6958" xr:uid="{00000000-0005-0000-0000-000086260000}"/>
    <cellStyle name="평_은행 - 원주기업도시Feasibility11_07_1_기업도시재무모델금융조건반영(11_28)_8xls_원주기업도시 data(정리2)_원주부하계산_Sensitivity" xfId="8961" xr:uid="{00000000-0005-0000-0000-000087260000}"/>
    <cellStyle name="평_은행 - 원주기업도시Feasibility11_07_1_기업도시재무모델금융조건반영(11_28)_8xls_원주부하계산" xfId="2940" xr:uid="{00000000-0005-0000-0000-000088260000}"/>
    <cellStyle name="평_은행 - 원주기업도시Feasibility11_07_1_기업도시재무모델금융조건반영(11_28)_8xls_원주부하계산_CF" xfId="10966" xr:uid="{00000000-0005-0000-0000-000089260000}"/>
    <cellStyle name="평_은행 - 원주기업도시Feasibility11_07_1_기업도시재무모델금융조건반영(11_28)_8xls_원주부하계산_Raw Data" xfId="2941" xr:uid="{00000000-0005-0000-0000-00008A260000}"/>
    <cellStyle name="평_은행 - 원주기업도시Feasibility11_07_1_기업도시재무모델금융조건반영(11_28)_8xls_원주부하계산_Raw Data_1" xfId="4957" xr:uid="{00000000-0005-0000-0000-00008B260000}"/>
    <cellStyle name="평_은행 - 원주기업도시Feasibility11_07_1_기업도시재무모델금융조건반영(11_28)_8xls_원주부하계산_Raw Data_CF" xfId="10967" xr:uid="{00000000-0005-0000-0000-00008C260000}"/>
    <cellStyle name="평_은행 - 원주기업도시Feasibility11_07_1_기업도시재무모델금융조건반영(11_28)_8xls_원주부하계산_Raw Data_Raw Data" xfId="4958" xr:uid="{00000000-0005-0000-0000-00008D260000}"/>
    <cellStyle name="평_은행 - 원주기업도시Feasibility11_07_1_기업도시재무모델금융조건반영(11_28)_8xls_원주부하계산_Raw Data_Sales" xfId="6961" xr:uid="{00000000-0005-0000-0000-00008E260000}"/>
    <cellStyle name="평_은행 - 원주기업도시Feasibility11_07_1_기업도시재무모델금융조건반영(11_28)_8xls_원주부하계산_Raw Data_Sensitivity" xfId="8964" xr:uid="{00000000-0005-0000-0000-00008F260000}"/>
    <cellStyle name="평_은행 - 원주기업도시Feasibility11_07_1_기업도시재무모델금융조건반영(11_28)_8xls_원주부하계산_Sales" xfId="6960" xr:uid="{00000000-0005-0000-0000-000090260000}"/>
    <cellStyle name="평_은행 - 원주기업도시Feasibility11_07_1_기업도시재무모델금융조건반영(11_28)_8xls_원주부하계산_Sensitivity" xfId="8963" xr:uid="{00000000-0005-0000-0000-000091260000}"/>
    <cellStyle name="평_은행 - 원주기업도시Feasibility11_07_1_기업도시재무모델예비비추가(11_14)" xfId="2942" xr:uid="{00000000-0005-0000-0000-000092260000}"/>
    <cellStyle name="평_은행 - 원주기업도시Feasibility11_07_1_기업도시재무모델예비비추가(11_14)_CF" xfId="10968" xr:uid="{00000000-0005-0000-0000-000093260000}"/>
    <cellStyle name="평_은행 - 원주기업도시Feasibility11_07_1_기업도시재무모델예비비추가(11_14)_Raw Data" xfId="2943" xr:uid="{00000000-0005-0000-0000-000094260000}"/>
    <cellStyle name="평_은행 - 원주기업도시Feasibility11_07_1_기업도시재무모델예비비추가(11_14)_Raw Data_1" xfId="4959" xr:uid="{00000000-0005-0000-0000-000095260000}"/>
    <cellStyle name="평_은행 - 원주기업도시Feasibility11_07_1_기업도시재무모델예비비추가(11_14)_Raw Data_CF" xfId="10969" xr:uid="{00000000-0005-0000-0000-000096260000}"/>
    <cellStyle name="평_은행 - 원주기업도시Feasibility11_07_1_기업도시재무모델예비비추가(11_14)_Raw Data_Raw Data" xfId="4960" xr:uid="{00000000-0005-0000-0000-000097260000}"/>
    <cellStyle name="평_은행 - 원주기업도시Feasibility11_07_1_기업도시재무모델예비비추가(11_14)_Raw Data_Sales" xfId="6963" xr:uid="{00000000-0005-0000-0000-000098260000}"/>
    <cellStyle name="평_은행 - 원주기업도시Feasibility11_07_1_기업도시재무모델예비비추가(11_14)_Raw Data_Sensitivity" xfId="8966" xr:uid="{00000000-0005-0000-0000-000099260000}"/>
    <cellStyle name="평_은행 - 원주기업도시Feasibility11_07_1_기업도시재무모델예비비추가(11_14)_Sales" xfId="6962" xr:uid="{00000000-0005-0000-0000-00009A260000}"/>
    <cellStyle name="평_은행 - 원주기업도시Feasibility11_07_1_기업도시재무모델예비비추가(11_14)_Sensitivity" xfId="8965" xr:uid="{00000000-0005-0000-0000-00009B260000}"/>
    <cellStyle name="평_은행 - 원주기업도시Feasibility11_07_1_기업도시재무모델예비비추가(11_14)_원주기업도시 data(정리2)" xfId="2944" xr:uid="{00000000-0005-0000-0000-00009C260000}"/>
    <cellStyle name="평_은행 - 원주기업도시Feasibility11_07_1_기업도시재무모델예비비추가(11_14)_원주기업도시 data(정리2)_CF" xfId="10970" xr:uid="{00000000-0005-0000-0000-00009D260000}"/>
    <cellStyle name="평_은행 - 원주기업도시Feasibility11_07_1_기업도시재무모델예비비추가(11_14)_원주기업도시 data(정리2)_Raw Data" xfId="2945" xr:uid="{00000000-0005-0000-0000-00009E260000}"/>
    <cellStyle name="평_은행 - 원주기업도시Feasibility11_07_1_기업도시재무모델예비비추가(11_14)_원주기업도시 data(정리2)_Raw Data_1" xfId="4961" xr:uid="{00000000-0005-0000-0000-00009F260000}"/>
    <cellStyle name="평_은행 - 원주기업도시Feasibility11_07_1_기업도시재무모델예비비추가(11_14)_원주기업도시 data(정리2)_Raw Data_CF" xfId="10971" xr:uid="{00000000-0005-0000-0000-0000A0260000}"/>
    <cellStyle name="평_은행 - 원주기업도시Feasibility11_07_1_기업도시재무모델예비비추가(11_14)_원주기업도시 data(정리2)_Raw Data_Raw Data" xfId="4962" xr:uid="{00000000-0005-0000-0000-0000A1260000}"/>
    <cellStyle name="평_은행 - 원주기업도시Feasibility11_07_1_기업도시재무모델예비비추가(11_14)_원주기업도시 data(정리2)_Raw Data_Sales" xfId="6965" xr:uid="{00000000-0005-0000-0000-0000A2260000}"/>
    <cellStyle name="평_은행 - 원주기업도시Feasibility11_07_1_기업도시재무모델예비비추가(11_14)_원주기업도시 data(정리2)_Raw Data_Sensitivity" xfId="8968" xr:uid="{00000000-0005-0000-0000-0000A3260000}"/>
    <cellStyle name="평_은행 - 원주기업도시Feasibility11_07_1_기업도시재무모델예비비추가(11_14)_원주기업도시 data(정리2)_Sales" xfId="6964" xr:uid="{00000000-0005-0000-0000-0000A4260000}"/>
    <cellStyle name="평_은행 - 원주기업도시Feasibility11_07_1_기업도시재무모델예비비추가(11_14)_원주기업도시 data(정리2)_Sensitivity" xfId="8967" xr:uid="{00000000-0005-0000-0000-0000A5260000}"/>
    <cellStyle name="평_은행 - 원주기업도시Feasibility11_07_1_기업도시재무모델예비비추가(11_14)_원주기업도시 data(정리2)_원주부하계산" xfId="2946" xr:uid="{00000000-0005-0000-0000-0000A6260000}"/>
    <cellStyle name="평_은행 - 원주기업도시Feasibility11_07_1_기업도시재무모델예비비추가(11_14)_원주기업도시 data(정리2)_원주부하계산_CF" xfId="10972" xr:uid="{00000000-0005-0000-0000-0000A7260000}"/>
    <cellStyle name="평_은행 - 원주기업도시Feasibility11_07_1_기업도시재무모델예비비추가(11_14)_원주기업도시 data(정리2)_원주부하계산_Raw Data" xfId="2947" xr:uid="{00000000-0005-0000-0000-0000A8260000}"/>
    <cellStyle name="평_은행 - 원주기업도시Feasibility11_07_1_기업도시재무모델예비비추가(11_14)_원주기업도시 data(정리2)_원주부하계산_Raw Data_1" xfId="4963" xr:uid="{00000000-0005-0000-0000-0000A9260000}"/>
    <cellStyle name="평_은행 - 원주기업도시Feasibility11_07_1_기업도시재무모델예비비추가(11_14)_원주기업도시 data(정리2)_원주부하계산_Raw Data_CF" xfId="10973" xr:uid="{00000000-0005-0000-0000-0000AA260000}"/>
    <cellStyle name="평_은행 - 원주기업도시Feasibility11_07_1_기업도시재무모델예비비추가(11_14)_원주기업도시 data(정리2)_원주부하계산_Raw Data_Raw Data" xfId="4964" xr:uid="{00000000-0005-0000-0000-0000AB260000}"/>
    <cellStyle name="평_은행 - 원주기업도시Feasibility11_07_1_기업도시재무모델예비비추가(11_14)_원주기업도시 data(정리2)_원주부하계산_Raw Data_Sales" xfId="6967" xr:uid="{00000000-0005-0000-0000-0000AC260000}"/>
    <cellStyle name="평_은행 - 원주기업도시Feasibility11_07_1_기업도시재무모델예비비추가(11_14)_원주기업도시 data(정리2)_원주부하계산_Raw Data_Sensitivity" xfId="8970" xr:uid="{00000000-0005-0000-0000-0000AD260000}"/>
    <cellStyle name="평_은행 - 원주기업도시Feasibility11_07_1_기업도시재무모델예비비추가(11_14)_원주기업도시 data(정리2)_원주부하계산_Sales" xfId="6966" xr:uid="{00000000-0005-0000-0000-0000AE260000}"/>
    <cellStyle name="평_은행 - 원주기업도시Feasibility11_07_1_기업도시재무모델예비비추가(11_14)_원주기업도시 data(정리2)_원주부하계산_Sensitivity" xfId="8969" xr:uid="{00000000-0005-0000-0000-0000AF260000}"/>
    <cellStyle name="평_은행 - 원주기업도시Feasibility11_07_1_기업도시재무모델예비비추가(11_14)_원주부하계산" xfId="2948" xr:uid="{00000000-0005-0000-0000-0000B0260000}"/>
    <cellStyle name="평_은행 - 원주기업도시Feasibility11_07_1_기업도시재무모델예비비추가(11_14)_원주부하계산_CF" xfId="10974" xr:uid="{00000000-0005-0000-0000-0000B1260000}"/>
    <cellStyle name="평_은행 - 원주기업도시Feasibility11_07_1_기업도시재무모델예비비추가(11_14)_원주부하계산_Raw Data" xfId="2949" xr:uid="{00000000-0005-0000-0000-0000B2260000}"/>
    <cellStyle name="평_은행 - 원주기업도시Feasibility11_07_1_기업도시재무모델예비비추가(11_14)_원주부하계산_Raw Data_1" xfId="4965" xr:uid="{00000000-0005-0000-0000-0000B3260000}"/>
    <cellStyle name="평_은행 - 원주기업도시Feasibility11_07_1_기업도시재무모델예비비추가(11_14)_원주부하계산_Raw Data_CF" xfId="10975" xr:uid="{00000000-0005-0000-0000-0000B4260000}"/>
    <cellStyle name="평_은행 - 원주기업도시Feasibility11_07_1_기업도시재무모델예비비추가(11_14)_원주부하계산_Raw Data_Raw Data" xfId="4966" xr:uid="{00000000-0005-0000-0000-0000B5260000}"/>
    <cellStyle name="평_은행 - 원주기업도시Feasibility11_07_1_기업도시재무모델예비비추가(11_14)_원주부하계산_Raw Data_Sales" xfId="6969" xr:uid="{00000000-0005-0000-0000-0000B6260000}"/>
    <cellStyle name="평_은행 - 원주기업도시Feasibility11_07_1_기업도시재무모델예비비추가(11_14)_원주부하계산_Raw Data_Sensitivity" xfId="8972" xr:uid="{00000000-0005-0000-0000-0000B7260000}"/>
    <cellStyle name="평_은행 - 원주기업도시Feasibility11_07_1_기업도시재무모델예비비추가(11_14)_원주부하계산_Sales" xfId="6968" xr:uid="{00000000-0005-0000-0000-0000B8260000}"/>
    <cellStyle name="평_은행 - 원주기업도시Feasibility11_07_1_기업도시재무모델예비비추가(11_14)_원주부하계산_Sensitivity" xfId="8971" xr:uid="{00000000-0005-0000-0000-0000B9260000}"/>
    <cellStyle name="평_은행 - 원주기업도시Feasibility11_07_1_기업도시토지단가조정(01_28)(1)" xfId="2950" xr:uid="{00000000-0005-0000-0000-0000BA260000}"/>
    <cellStyle name="평_은행 - 원주기업도시Feasibility11_07_1_기업도시토지단가조정(01_28)(1)_CF" xfId="10976" xr:uid="{00000000-0005-0000-0000-0000BB260000}"/>
    <cellStyle name="평_은행 - 원주기업도시Feasibility11_07_1_기업도시토지단가조정(01_28)(1)_Raw Data" xfId="2951" xr:uid="{00000000-0005-0000-0000-0000BC260000}"/>
    <cellStyle name="평_은행 - 원주기업도시Feasibility11_07_1_기업도시토지단가조정(01_28)(1)_Raw Data_1" xfId="4967" xr:uid="{00000000-0005-0000-0000-0000BD260000}"/>
    <cellStyle name="평_은행 - 원주기업도시Feasibility11_07_1_기업도시토지단가조정(01_28)(1)_Raw Data_CF" xfId="10977" xr:uid="{00000000-0005-0000-0000-0000BE260000}"/>
    <cellStyle name="평_은행 - 원주기업도시Feasibility11_07_1_기업도시토지단가조정(01_28)(1)_Raw Data_Raw Data" xfId="4968" xr:uid="{00000000-0005-0000-0000-0000BF260000}"/>
    <cellStyle name="평_은행 - 원주기업도시Feasibility11_07_1_기업도시토지단가조정(01_28)(1)_Raw Data_Sales" xfId="6971" xr:uid="{00000000-0005-0000-0000-0000C0260000}"/>
    <cellStyle name="평_은행 - 원주기업도시Feasibility11_07_1_기업도시토지단가조정(01_28)(1)_Raw Data_Sensitivity" xfId="8974" xr:uid="{00000000-0005-0000-0000-0000C1260000}"/>
    <cellStyle name="평_은행 - 원주기업도시Feasibility11_07_1_기업도시토지단가조정(01_28)(1)_Sales" xfId="6970" xr:uid="{00000000-0005-0000-0000-0000C2260000}"/>
    <cellStyle name="평_은행 - 원주기업도시Feasibility11_07_1_기업도시토지단가조정(01_28)(1)_Sensitivity" xfId="8973" xr:uid="{00000000-0005-0000-0000-0000C3260000}"/>
    <cellStyle name="평_은행 - 원주기업도시Feasibility11_07_1_기업도시토지단가조정(01_28)(1)_원주기업도시 data(정리2)" xfId="2952" xr:uid="{00000000-0005-0000-0000-0000C4260000}"/>
    <cellStyle name="평_은행 - 원주기업도시Feasibility11_07_1_기업도시토지단가조정(01_28)(1)_원주기업도시 data(정리2)_CF" xfId="10978" xr:uid="{00000000-0005-0000-0000-0000C5260000}"/>
    <cellStyle name="평_은행 - 원주기업도시Feasibility11_07_1_기업도시토지단가조정(01_28)(1)_원주기업도시 data(정리2)_Raw Data" xfId="2953" xr:uid="{00000000-0005-0000-0000-0000C6260000}"/>
    <cellStyle name="평_은행 - 원주기업도시Feasibility11_07_1_기업도시토지단가조정(01_28)(1)_원주기업도시 data(정리2)_Raw Data_1" xfId="4969" xr:uid="{00000000-0005-0000-0000-0000C7260000}"/>
    <cellStyle name="평_은행 - 원주기업도시Feasibility11_07_1_기업도시토지단가조정(01_28)(1)_원주기업도시 data(정리2)_Raw Data_CF" xfId="10979" xr:uid="{00000000-0005-0000-0000-0000C8260000}"/>
    <cellStyle name="평_은행 - 원주기업도시Feasibility11_07_1_기업도시토지단가조정(01_28)(1)_원주기업도시 data(정리2)_Raw Data_Raw Data" xfId="4970" xr:uid="{00000000-0005-0000-0000-0000C9260000}"/>
    <cellStyle name="평_은행 - 원주기업도시Feasibility11_07_1_기업도시토지단가조정(01_28)(1)_원주기업도시 data(정리2)_Raw Data_Sales" xfId="6973" xr:uid="{00000000-0005-0000-0000-0000CA260000}"/>
    <cellStyle name="평_은행 - 원주기업도시Feasibility11_07_1_기업도시토지단가조정(01_28)(1)_원주기업도시 data(정리2)_Raw Data_Sensitivity" xfId="8976" xr:uid="{00000000-0005-0000-0000-0000CB260000}"/>
    <cellStyle name="평_은행 - 원주기업도시Feasibility11_07_1_기업도시토지단가조정(01_28)(1)_원주기업도시 data(정리2)_Sales" xfId="6972" xr:uid="{00000000-0005-0000-0000-0000CC260000}"/>
    <cellStyle name="평_은행 - 원주기업도시Feasibility11_07_1_기업도시토지단가조정(01_28)(1)_원주기업도시 data(정리2)_Sensitivity" xfId="8975" xr:uid="{00000000-0005-0000-0000-0000CD260000}"/>
    <cellStyle name="평_은행 - 원주기업도시Feasibility11_07_1_기업도시토지단가조정(01_28)(1)_원주기업도시 data(정리2)_원주부하계산" xfId="2954" xr:uid="{00000000-0005-0000-0000-0000CE260000}"/>
    <cellStyle name="평_은행 - 원주기업도시Feasibility11_07_1_기업도시토지단가조정(01_28)(1)_원주기업도시 data(정리2)_원주부하계산_CF" xfId="10980" xr:uid="{00000000-0005-0000-0000-0000CF260000}"/>
    <cellStyle name="평_은행 - 원주기업도시Feasibility11_07_1_기업도시토지단가조정(01_28)(1)_원주기업도시 data(정리2)_원주부하계산_Raw Data" xfId="2955" xr:uid="{00000000-0005-0000-0000-0000D0260000}"/>
    <cellStyle name="평_은행 - 원주기업도시Feasibility11_07_1_기업도시토지단가조정(01_28)(1)_원주기업도시 data(정리2)_원주부하계산_Raw Data_1" xfId="4971" xr:uid="{00000000-0005-0000-0000-0000D1260000}"/>
    <cellStyle name="평_은행 - 원주기업도시Feasibility11_07_1_기업도시토지단가조정(01_28)(1)_원주기업도시 data(정리2)_원주부하계산_Raw Data_CF" xfId="10981" xr:uid="{00000000-0005-0000-0000-0000D2260000}"/>
    <cellStyle name="평_은행 - 원주기업도시Feasibility11_07_1_기업도시토지단가조정(01_28)(1)_원주기업도시 data(정리2)_원주부하계산_Raw Data_Raw Data" xfId="4972" xr:uid="{00000000-0005-0000-0000-0000D3260000}"/>
    <cellStyle name="평_은행 - 원주기업도시Feasibility11_07_1_기업도시토지단가조정(01_28)(1)_원주기업도시 data(정리2)_원주부하계산_Raw Data_Sales" xfId="6975" xr:uid="{00000000-0005-0000-0000-0000D4260000}"/>
    <cellStyle name="평_은행 - 원주기업도시Feasibility11_07_1_기업도시토지단가조정(01_28)(1)_원주기업도시 data(정리2)_원주부하계산_Raw Data_Sensitivity" xfId="8978" xr:uid="{00000000-0005-0000-0000-0000D5260000}"/>
    <cellStyle name="평_은행 - 원주기업도시Feasibility11_07_1_기업도시토지단가조정(01_28)(1)_원주기업도시 data(정리2)_원주부하계산_Sales" xfId="6974" xr:uid="{00000000-0005-0000-0000-0000D6260000}"/>
    <cellStyle name="평_은행 - 원주기업도시Feasibility11_07_1_기업도시토지단가조정(01_28)(1)_원주기업도시 data(정리2)_원주부하계산_Sensitivity" xfId="8977" xr:uid="{00000000-0005-0000-0000-0000D7260000}"/>
    <cellStyle name="평_은행 - 원주기업도시Feasibility11_07_1_기업도시토지단가조정(01_28)(1)_원주부하계산" xfId="2956" xr:uid="{00000000-0005-0000-0000-0000D8260000}"/>
    <cellStyle name="평_은행 - 원주기업도시Feasibility11_07_1_기업도시토지단가조정(01_28)(1)_원주부하계산_CF" xfId="10982" xr:uid="{00000000-0005-0000-0000-0000D9260000}"/>
    <cellStyle name="평_은행 - 원주기업도시Feasibility11_07_1_기업도시토지단가조정(01_28)(1)_원주부하계산_Raw Data" xfId="2957" xr:uid="{00000000-0005-0000-0000-0000DA260000}"/>
    <cellStyle name="평_은행 - 원주기업도시Feasibility11_07_1_기업도시토지단가조정(01_28)(1)_원주부하계산_Raw Data_1" xfId="4973" xr:uid="{00000000-0005-0000-0000-0000DB260000}"/>
    <cellStyle name="평_은행 - 원주기업도시Feasibility11_07_1_기업도시토지단가조정(01_28)(1)_원주부하계산_Raw Data_CF" xfId="10983" xr:uid="{00000000-0005-0000-0000-0000DC260000}"/>
    <cellStyle name="평_은행 - 원주기업도시Feasibility11_07_1_기업도시토지단가조정(01_28)(1)_원주부하계산_Raw Data_Raw Data" xfId="4974" xr:uid="{00000000-0005-0000-0000-0000DD260000}"/>
    <cellStyle name="평_은행 - 원주기업도시Feasibility11_07_1_기업도시토지단가조정(01_28)(1)_원주부하계산_Raw Data_Sales" xfId="6977" xr:uid="{00000000-0005-0000-0000-0000DE260000}"/>
    <cellStyle name="평_은행 - 원주기업도시Feasibility11_07_1_기업도시토지단가조정(01_28)(1)_원주부하계산_Raw Data_Sensitivity" xfId="8980" xr:uid="{00000000-0005-0000-0000-0000DF260000}"/>
    <cellStyle name="평_은행 - 원주기업도시Feasibility11_07_1_기업도시토지단가조정(01_28)(1)_원주부하계산_Sales" xfId="6976" xr:uid="{00000000-0005-0000-0000-0000E0260000}"/>
    <cellStyle name="평_은행 - 원주기업도시Feasibility11_07_1_기업도시토지단가조정(01_28)(1)_원주부하계산_Sensitivity" xfId="8979" xr:uid="{00000000-0005-0000-0000-0000E1260000}"/>
    <cellStyle name="평_은행 - 원주기업도시Feasibility11_07_1_사업성분석기초자료(070129)" xfId="2958" xr:uid="{00000000-0005-0000-0000-0000E2260000}"/>
    <cellStyle name="평_은행 - 원주기업도시Feasibility11_07_1_사업성분석기초자료(070129)_CF" xfId="10984" xr:uid="{00000000-0005-0000-0000-0000E3260000}"/>
    <cellStyle name="평_은행 - 원주기업도시Feasibility11_07_1_사업성분석기초자료(070129)_Raw Data" xfId="2959" xr:uid="{00000000-0005-0000-0000-0000E4260000}"/>
    <cellStyle name="평_은행 - 원주기업도시Feasibility11_07_1_사업성분석기초자료(070129)_Raw Data_1" xfId="4975" xr:uid="{00000000-0005-0000-0000-0000E5260000}"/>
    <cellStyle name="평_은행 - 원주기업도시Feasibility11_07_1_사업성분석기초자료(070129)_Raw Data_CF" xfId="10985" xr:uid="{00000000-0005-0000-0000-0000E6260000}"/>
    <cellStyle name="평_은행 - 원주기업도시Feasibility11_07_1_사업성분석기초자료(070129)_Raw Data_Raw Data" xfId="4976" xr:uid="{00000000-0005-0000-0000-0000E7260000}"/>
    <cellStyle name="평_은행 - 원주기업도시Feasibility11_07_1_사업성분석기초자료(070129)_Raw Data_Sales" xfId="6979" xr:uid="{00000000-0005-0000-0000-0000E8260000}"/>
    <cellStyle name="평_은행 - 원주기업도시Feasibility11_07_1_사업성분석기초자료(070129)_Raw Data_Sensitivity" xfId="8982" xr:uid="{00000000-0005-0000-0000-0000E9260000}"/>
    <cellStyle name="평_은행 - 원주기업도시Feasibility11_07_1_사업성분석기초자료(070129)_Sales" xfId="6978" xr:uid="{00000000-0005-0000-0000-0000EA260000}"/>
    <cellStyle name="평_은행 - 원주기업도시Feasibility11_07_1_사업성분석기초자료(070129)_Sensitivity" xfId="8981" xr:uid="{00000000-0005-0000-0000-0000EB260000}"/>
    <cellStyle name="평_은행 - 원주기업도시Feasibility11_07_1_사업성분석기초자료(070129)_원주기업도시 data(정리2)" xfId="2960" xr:uid="{00000000-0005-0000-0000-0000EC260000}"/>
    <cellStyle name="평_은행 - 원주기업도시Feasibility11_07_1_사업성분석기초자료(070129)_원주기업도시 data(정리2)_CF" xfId="10986" xr:uid="{00000000-0005-0000-0000-0000ED260000}"/>
    <cellStyle name="평_은행 - 원주기업도시Feasibility11_07_1_사업성분석기초자료(070129)_원주기업도시 data(정리2)_Raw Data" xfId="2961" xr:uid="{00000000-0005-0000-0000-0000EE260000}"/>
    <cellStyle name="평_은행 - 원주기업도시Feasibility11_07_1_사업성분석기초자료(070129)_원주기업도시 data(정리2)_Raw Data_1" xfId="4977" xr:uid="{00000000-0005-0000-0000-0000EF260000}"/>
    <cellStyle name="평_은행 - 원주기업도시Feasibility11_07_1_사업성분석기초자료(070129)_원주기업도시 data(정리2)_Raw Data_CF" xfId="10987" xr:uid="{00000000-0005-0000-0000-0000F0260000}"/>
    <cellStyle name="평_은행 - 원주기업도시Feasibility11_07_1_사업성분석기초자료(070129)_원주기업도시 data(정리2)_Raw Data_Raw Data" xfId="4978" xr:uid="{00000000-0005-0000-0000-0000F1260000}"/>
    <cellStyle name="평_은행 - 원주기업도시Feasibility11_07_1_사업성분석기초자료(070129)_원주기업도시 data(정리2)_Raw Data_Sales" xfId="6981" xr:uid="{00000000-0005-0000-0000-0000F2260000}"/>
    <cellStyle name="평_은행 - 원주기업도시Feasibility11_07_1_사업성분석기초자료(070129)_원주기업도시 data(정리2)_Raw Data_Sensitivity" xfId="8984" xr:uid="{00000000-0005-0000-0000-0000F3260000}"/>
    <cellStyle name="평_은행 - 원주기업도시Feasibility11_07_1_사업성분석기초자료(070129)_원주기업도시 data(정리2)_Sales" xfId="6980" xr:uid="{00000000-0005-0000-0000-0000F4260000}"/>
    <cellStyle name="평_은행 - 원주기업도시Feasibility11_07_1_사업성분석기초자료(070129)_원주기업도시 data(정리2)_Sensitivity" xfId="8983" xr:uid="{00000000-0005-0000-0000-0000F5260000}"/>
    <cellStyle name="평_은행 - 원주기업도시Feasibility11_07_1_사업성분석기초자료(070129)_원주기업도시 data(정리2)_원주부하계산" xfId="2962" xr:uid="{00000000-0005-0000-0000-0000F6260000}"/>
    <cellStyle name="평_은행 - 원주기업도시Feasibility11_07_1_사업성분석기초자료(070129)_원주기업도시 data(정리2)_원주부하계산_CF" xfId="10988" xr:uid="{00000000-0005-0000-0000-0000F7260000}"/>
    <cellStyle name="평_은행 - 원주기업도시Feasibility11_07_1_사업성분석기초자료(070129)_원주기업도시 data(정리2)_원주부하계산_Raw Data" xfId="2963" xr:uid="{00000000-0005-0000-0000-0000F8260000}"/>
    <cellStyle name="평_은행 - 원주기업도시Feasibility11_07_1_사업성분석기초자료(070129)_원주기업도시 data(정리2)_원주부하계산_Raw Data_1" xfId="4979" xr:uid="{00000000-0005-0000-0000-0000F9260000}"/>
    <cellStyle name="평_은행 - 원주기업도시Feasibility11_07_1_사업성분석기초자료(070129)_원주기업도시 data(정리2)_원주부하계산_Raw Data_CF" xfId="10989" xr:uid="{00000000-0005-0000-0000-0000FA260000}"/>
    <cellStyle name="평_은행 - 원주기업도시Feasibility11_07_1_사업성분석기초자료(070129)_원주기업도시 data(정리2)_원주부하계산_Raw Data_Raw Data" xfId="4980" xr:uid="{00000000-0005-0000-0000-0000FB260000}"/>
    <cellStyle name="평_은행 - 원주기업도시Feasibility11_07_1_사업성분석기초자료(070129)_원주기업도시 data(정리2)_원주부하계산_Raw Data_Sales" xfId="6983" xr:uid="{00000000-0005-0000-0000-0000FC260000}"/>
    <cellStyle name="평_은행 - 원주기업도시Feasibility11_07_1_사업성분석기초자료(070129)_원주기업도시 data(정리2)_원주부하계산_Raw Data_Sensitivity" xfId="8986" xr:uid="{00000000-0005-0000-0000-0000FD260000}"/>
    <cellStyle name="평_은행 - 원주기업도시Feasibility11_07_1_사업성분석기초자료(070129)_원주기업도시 data(정리2)_원주부하계산_Sales" xfId="6982" xr:uid="{00000000-0005-0000-0000-0000FE260000}"/>
    <cellStyle name="평_은행 - 원주기업도시Feasibility11_07_1_사업성분석기초자료(070129)_원주기업도시 data(정리2)_원주부하계산_Sensitivity" xfId="8985" xr:uid="{00000000-0005-0000-0000-0000FF260000}"/>
    <cellStyle name="평_은행 - 원주기업도시Feasibility11_07_1_사업성분석기초자료(070129)_원주부하계산" xfId="2964" xr:uid="{00000000-0005-0000-0000-000000270000}"/>
    <cellStyle name="평_은행 - 원주기업도시Feasibility11_07_1_사업성분석기초자료(070129)_원주부하계산_CF" xfId="10990" xr:uid="{00000000-0005-0000-0000-000001270000}"/>
    <cellStyle name="평_은행 - 원주기업도시Feasibility11_07_1_사업성분석기초자료(070129)_원주부하계산_Raw Data" xfId="2965" xr:uid="{00000000-0005-0000-0000-000002270000}"/>
    <cellStyle name="평_은행 - 원주기업도시Feasibility11_07_1_사업성분석기초자료(070129)_원주부하계산_Raw Data_1" xfId="4981" xr:uid="{00000000-0005-0000-0000-000003270000}"/>
    <cellStyle name="평_은행 - 원주기업도시Feasibility11_07_1_사업성분석기초자료(070129)_원주부하계산_Raw Data_CF" xfId="10991" xr:uid="{00000000-0005-0000-0000-000004270000}"/>
    <cellStyle name="평_은행 - 원주기업도시Feasibility11_07_1_사업성분석기초자료(070129)_원주부하계산_Raw Data_Raw Data" xfId="4982" xr:uid="{00000000-0005-0000-0000-000005270000}"/>
    <cellStyle name="평_은행 - 원주기업도시Feasibility11_07_1_사업성분석기초자료(070129)_원주부하계산_Raw Data_Sales" xfId="6985" xr:uid="{00000000-0005-0000-0000-000006270000}"/>
    <cellStyle name="평_은행 - 원주기업도시Feasibility11_07_1_사업성분석기초자료(070129)_원주부하계산_Raw Data_Sensitivity" xfId="8988" xr:uid="{00000000-0005-0000-0000-000007270000}"/>
    <cellStyle name="평_은행 - 원주기업도시Feasibility11_07_1_사업성분석기초자료(070129)_원주부하계산_Sales" xfId="6984" xr:uid="{00000000-0005-0000-0000-000008270000}"/>
    <cellStyle name="평_은행 - 원주기업도시Feasibility11_07_1_사업성분석기초자료(070129)_원주부하계산_Sensitivity" xfId="8987" xr:uid="{00000000-0005-0000-0000-000009270000}"/>
    <cellStyle name="평_은행 - 원주기업도시Feasibility11_07_1_용지별분양가요청_01" xfId="2966" xr:uid="{00000000-0005-0000-0000-00000A270000}"/>
    <cellStyle name="평_은행 - 원주기업도시Feasibility11_07_1_용지별분양가요청_01_CF" xfId="10992" xr:uid="{00000000-0005-0000-0000-00000B270000}"/>
    <cellStyle name="평_은행 - 원주기업도시Feasibility11_07_1_용지별분양가요청_01_Raw Data" xfId="2967" xr:uid="{00000000-0005-0000-0000-00000C270000}"/>
    <cellStyle name="평_은행 - 원주기업도시Feasibility11_07_1_용지별분양가요청_01_Raw Data_1" xfId="4983" xr:uid="{00000000-0005-0000-0000-00000D270000}"/>
    <cellStyle name="평_은행 - 원주기업도시Feasibility11_07_1_용지별분양가요청_01_Raw Data_CF" xfId="10993" xr:uid="{00000000-0005-0000-0000-00000E270000}"/>
    <cellStyle name="평_은행 - 원주기업도시Feasibility11_07_1_용지별분양가요청_01_Raw Data_Raw Data" xfId="4984" xr:uid="{00000000-0005-0000-0000-00000F270000}"/>
    <cellStyle name="평_은행 - 원주기업도시Feasibility11_07_1_용지별분양가요청_01_Raw Data_Sales" xfId="6987" xr:uid="{00000000-0005-0000-0000-000010270000}"/>
    <cellStyle name="평_은행 - 원주기업도시Feasibility11_07_1_용지별분양가요청_01_Raw Data_Sensitivity" xfId="8990" xr:uid="{00000000-0005-0000-0000-000011270000}"/>
    <cellStyle name="평_은행 - 원주기업도시Feasibility11_07_1_용지별분양가요청_01_Sales" xfId="6986" xr:uid="{00000000-0005-0000-0000-000012270000}"/>
    <cellStyle name="평_은행 - 원주기업도시Feasibility11_07_1_용지별분양가요청_01_Sensitivity" xfId="8989" xr:uid="{00000000-0005-0000-0000-000013270000}"/>
    <cellStyle name="평_은행 - 원주기업도시Feasibility11_07_1_용지별분양가요청_01_원주기업도시 data(정리2)" xfId="2968" xr:uid="{00000000-0005-0000-0000-000014270000}"/>
    <cellStyle name="평_은행 - 원주기업도시Feasibility11_07_1_용지별분양가요청_01_원주기업도시 data(정리2)_CF" xfId="10994" xr:uid="{00000000-0005-0000-0000-000015270000}"/>
    <cellStyle name="평_은행 - 원주기업도시Feasibility11_07_1_용지별분양가요청_01_원주기업도시 data(정리2)_Raw Data" xfId="2969" xr:uid="{00000000-0005-0000-0000-000016270000}"/>
    <cellStyle name="평_은행 - 원주기업도시Feasibility11_07_1_용지별분양가요청_01_원주기업도시 data(정리2)_Raw Data_1" xfId="4985" xr:uid="{00000000-0005-0000-0000-000017270000}"/>
    <cellStyle name="평_은행 - 원주기업도시Feasibility11_07_1_용지별분양가요청_01_원주기업도시 data(정리2)_Raw Data_CF" xfId="10995" xr:uid="{00000000-0005-0000-0000-000018270000}"/>
    <cellStyle name="평_은행 - 원주기업도시Feasibility11_07_1_용지별분양가요청_01_원주기업도시 data(정리2)_Raw Data_Raw Data" xfId="4986" xr:uid="{00000000-0005-0000-0000-000019270000}"/>
    <cellStyle name="평_은행 - 원주기업도시Feasibility11_07_1_용지별분양가요청_01_원주기업도시 data(정리2)_Raw Data_Sales" xfId="6989" xr:uid="{00000000-0005-0000-0000-00001A270000}"/>
    <cellStyle name="평_은행 - 원주기업도시Feasibility11_07_1_용지별분양가요청_01_원주기업도시 data(정리2)_Raw Data_Sensitivity" xfId="8992" xr:uid="{00000000-0005-0000-0000-00001B270000}"/>
    <cellStyle name="평_은행 - 원주기업도시Feasibility11_07_1_용지별분양가요청_01_원주기업도시 data(정리2)_Sales" xfId="6988" xr:uid="{00000000-0005-0000-0000-00001C270000}"/>
    <cellStyle name="평_은행 - 원주기업도시Feasibility11_07_1_용지별분양가요청_01_원주기업도시 data(정리2)_Sensitivity" xfId="8991" xr:uid="{00000000-0005-0000-0000-00001D270000}"/>
    <cellStyle name="평_은행 - 원주기업도시Feasibility11_07_1_용지별분양가요청_01_원주기업도시 data(정리2)_원주부하계산" xfId="2970" xr:uid="{00000000-0005-0000-0000-00001E270000}"/>
    <cellStyle name="평_은행 - 원주기업도시Feasibility11_07_1_용지별분양가요청_01_원주기업도시 data(정리2)_원주부하계산_CF" xfId="10996" xr:uid="{00000000-0005-0000-0000-00001F270000}"/>
    <cellStyle name="평_은행 - 원주기업도시Feasibility11_07_1_용지별분양가요청_01_원주기업도시 data(정리2)_원주부하계산_Raw Data" xfId="2971" xr:uid="{00000000-0005-0000-0000-000020270000}"/>
    <cellStyle name="평_은행 - 원주기업도시Feasibility11_07_1_용지별분양가요청_01_원주기업도시 data(정리2)_원주부하계산_Raw Data_1" xfId="4987" xr:uid="{00000000-0005-0000-0000-000021270000}"/>
    <cellStyle name="평_은행 - 원주기업도시Feasibility11_07_1_용지별분양가요청_01_원주기업도시 data(정리2)_원주부하계산_Raw Data_CF" xfId="10997" xr:uid="{00000000-0005-0000-0000-000022270000}"/>
    <cellStyle name="평_은행 - 원주기업도시Feasibility11_07_1_용지별분양가요청_01_원주기업도시 data(정리2)_원주부하계산_Raw Data_Raw Data" xfId="4988" xr:uid="{00000000-0005-0000-0000-000023270000}"/>
    <cellStyle name="평_은행 - 원주기업도시Feasibility11_07_1_용지별분양가요청_01_원주기업도시 data(정리2)_원주부하계산_Raw Data_Sales" xfId="6991" xr:uid="{00000000-0005-0000-0000-000024270000}"/>
    <cellStyle name="평_은행 - 원주기업도시Feasibility11_07_1_용지별분양가요청_01_원주기업도시 data(정리2)_원주부하계산_Raw Data_Sensitivity" xfId="8994" xr:uid="{00000000-0005-0000-0000-000025270000}"/>
    <cellStyle name="평_은행 - 원주기업도시Feasibility11_07_1_용지별분양가요청_01_원주기업도시 data(정리2)_원주부하계산_Sales" xfId="6990" xr:uid="{00000000-0005-0000-0000-000026270000}"/>
    <cellStyle name="평_은행 - 원주기업도시Feasibility11_07_1_용지별분양가요청_01_원주기업도시 data(정리2)_원주부하계산_Sensitivity" xfId="8993" xr:uid="{00000000-0005-0000-0000-000027270000}"/>
    <cellStyle name="평_은행 - 원주기업도시Feasibility11_07_1_용지별분양가요청_01_원주부하계산" xfId="2972" xr:uid="{00000000-0005-0000-0000-000028270000}"/>
    <cellStyle name="평_은행 - 원주기업도시Feasibility11_07_1_용지별분양가요청_01_원주부하계산_CF" xfId="10998" xr:uid="{00000000-0005-0000-0000-000029270000}"/>
    <cellStyle name="평_은행 - 원주기업도시Feasibility11_07_1_용지별분양가요청_01_원주부하계산_Raw Data" xfId="2973" xr:uid="{00000000-0005-0000-0000-00002A270000}"/>
    <cellStyle name="평_은행 - 원주기업도시Feasibility11_07_1_용지별분양가요청_01_원주부하계산_Raw Data_1" xfId="4989" xr:uid="{00000000-0005-0000-0000-00002B270000}"/>
    <cellStyle name="평_은행 - 원주기업도시Feasibility11_07_1_용지별분양가요청_01_원주부하계산_Raw Data_CF" xfId="10999" xr:uid="{00000000-0005-0000-0000-00002C270000}"/>
    <cellStyle name="평_은행 - 원주기업도시Feasibility11_07_1_용지별분양가요청_01_원주부하계산_Raw Data_Raw Data" xfId="4990" xr:uid="{00000000-0005-0000-0000-00002D270000}"/>
    <cellStyle name="평_은행 - 원주기업도시Feasibility11_07_1_용지별분양가요청_01_원주부하계산_Raw Data_Sales" xfId="6993" xr:uid="{00000000-0005-0000-0000-00002E270000}"/>
    <cellStyle name="평_은행 - 원주기업도시Feasibility11_07_1_용지별분양가요청_01_원주부하계산_Raw Data_Sensitivity" xfId="8996" xr:uid="{00000000-0005-0000-0000-00002F270000}"/>
    <cellStyle name="평_은행 - 원주기업도시Feasibility11_07_1_용지별분양가요청_01_원주부하계산_Sales" xfId="6992" xr:uid="{00000000-0005-0000-0000-000030270000}"/>
    <cellStyle name="평_은행 - 원주기업도시Feasibility11_07_1_용지별분양가요청_01_원주부하계산_Sensitivity" xfId="8995" xr:uid="{00000000-0005-0000-0000-000031270000}"/>
    <cellStyle name="평_은행 - 원주기업도시Feasibility11_07_1_원주기업도시 data(정리2)" xfId="2974" xr:uid="{00000000-0005-0000-0000-000032270000}"/>
    <cellStyle name="평_은행 - 원주기업도시Feasibility11_07_1_원주기업도시 data(정리2)_CF" xfId="11000" xr:uid="{00000000-0005-0000-0000-000033270000}"/>
    <cellStyle name="평_은행 - 원주기업도시Feasibility11_07_1_원주기업도시 data(정리2)_Raw Data" xfId="2975" xr:uid="{00000000-0005-0000-0000-000034270000}"/>
    <cellStyle name="평_은행 - 원주기업도시Feasibility11_07_1_원주기업도시 data(정리2)_Raw Data_1" xfId="4991" xr:uid="{00000000-0005-0000-0000-000035270000}"/>
    <cellStyle name="평_은행 - 원주기업도시Feasibility11_07_1_원주기업도시 data(정리2)_Raw Data_CF" xfId="11001" xr:uid="{00000000-0005-0000-0000-000036270000}"/>
    <cellStyle name="평_은행 - 원주기업도시Feasibility11_07_1_원주기업도시 data(정리2)_Raw Data_Raw Data" xfId="4992" xr:uid="{00000000-0005-0000-0000-000037270000}"/>
    <cellStyle name="평_은행 - 원주기업도시Feasibility11_07_1_원주기업도시 data(정리2)_Raw Data_Sales" xfId="6995" xr:uid="{00000000-0005-0000-0000-000038270000}"/>
    <cellStyle name="평_은행 - 원주기업도시Feasibility11_07_1_원주기업도시 data(정리2)_Raw Data_Sensitivity" xfId="8998" xr:uid="{00000000-0005-0000-0000-000039270000}"/>
    <cellStyle name="평_은행 - 원주기업도시Feasibility11_07_1_원주기업도시 data(정리2)_Sales" xfId="6994" xr:uid="{00000000-0005-0000-0000-00003A270000}"/>
    <cellStyle name="평_은행 - 원주기업도시Feasibility11_07_1_원주기업도시 data(정리2)_Sensitivity" xfId="8997" xr:uid="{00000000-0005-0000-0000-00003B270000}"/>
    <cellStyle name="평_은행 - 원주기업도시Feasibility11_07_1_원주기업도시 data(정리2)_원주부하계산" xfId="2976" xr:uid="{00000000-0005-0000-0000-00003C270000}"/>
    <cellStyle name="평_은행 - 원주기업도시Feasibility11_07_1_원주기업도시 data(정리2)_원주부하계산_CF" xfId="11002" xr:uid="{00000000-0005-0000-0000-00003D270000}"/>
    <cellStyle name="평_은행 - 원주기업도시Feasibility11_07_1_원주기업도시 data(정리2)_원주부하계산_Raw Data" xfId="2977" xr:uid="{00000000-0005-0000-0000-00003E270000}"/>
    <cellStyle name="평_은행 - 원주기업도시Feasibility11_07_1_원주기업도시 data(정리2)_원주부하계산_Raw Data_1" xfId="4993" xr:uid="{00000000-0005-0000-0000-00003F270000}"/>
    <cellStyle name="평_은행 - 원주기업도시Feasibility11_07_1_원주기업도시 data(정리2)_원주부하계산_Raw Data_CF" xfId="11003" xr:uid="{00000000-0005-0000-0000-000040270000}"/>
    <cellStyle name="평_은행 - 원주기업도시Feasibility11_07_1_원주기업도시 data(정리2)_원주부하계산_Raw Data_Raw Data" xfId="4994" xr:uid="{00000000-0005-0000-0000-000041270000}"/>
    <cellStyle name="평_은행 - 원주기업도시Feasibility11_07_1_원주기업도시 data(정리2)_원주부하계산_Raw Data_Sales" xfId="6997" xr:uid="{00000000-0005-0000-0000-000042270000}"/>
    <cellStyle name="평_은행 - 원주기업도시Feasibility11_07_1_원주기업도시 data(정리2)_원주부하계산_Raw Data_Sensitivity" xfId="9000" xr:uid="{00000000-0005-0000-0000-000043270000}"/>
    <cellStyle name="평_은행 - 원주기업도시Feasibility11_07_1_원주기업도시 data(정리2)_원주부하계산_Sales" xfId="6996" xr:uid="{00000000-0005-0000-0000-000044270000}"/>
    <cellStyle name="평_은행 - 원주기업도시Feasibility11_07_1_원주기업도시 data(정리2)_원주부하계산_Sensitivity" xfId="8999" xr:uid="{00000000-0005-0000-0000-000045270000}"/>
    <cellStyle name="평_은행 - 원주기업도시Feasibility11_07_1_원주부하계산" xfId="2978" xr:uid="{00000000-0005-0000-0000-000046270000}"/>
    <cellStyle name="평_은행 - 원주기업도시Feasibility11_07_1_원주부하계산_CF" xfId="11004" xr:uid="{00000000-0005-0000-0000-000047270000}"/>
    <cellStyle name="평_은행 - 원주기업도시Feasibility11_07_1_원주부하계산_Raw Data" xfId="2979" xr:uid="{00000000-0005-0000-0000-000048270000}"/>
    <cellStyle name="평_은행 - 원주기업도시Feasibility11_07_1_원주부하계산_Raw Data_1" xfId="4995" xr:uid="{00000000-0005-0000-0000-000049270000}"/>
    <cellStyle name="평_은행 - 원주기업도시Feasibility11_07_1_원주부하계산_Raw Data_CF" xfId="11005" xr:uid="{00000000-0005-0000-0000-00004A270000}"/>
    <cellStyle name="평_은행 - 원주기업도시Feasibility11_07_1_원주부하계산_Raw Data_Raw Data" xfId="4996" xr:uid="{00000000-0005-0000-0000-00004B270000}"/>
    <cellStyle name="평_은행 - 원주기업도시Feasibility11_07_1_원주부하계산_Raw Data_Sales" xfId="6999" xr:uid="{00000000-0005-0000-0000-00004C270000}"/>
    <cellStyle name="평_은행 - 원주기업도시Feasibility11_07_1_원주부하계산_Raw Data_Sensitivity" xfId="9002" xr:uid="{00000000-0005-0000-0000-00004D270000}"/>
    <cellStyle name="평_은행 - 원주기업도시Feasibility11_07_1_원주부하계산_Sales" xfId="6998" xr:uid="{00000000-0005-0000-0000-00004E270000}"/>
    <cellStyle name="평_은행 - 원주기업도시Feasibility11_07_1_원주부하계산_Sensitivity" xfId="9001" xr:uid="{00000000-0005-0000-0000-00004F270000}"/>
    <cellStyle name="평_은행 - 원주기업도시Feasibility11_07_1_은행 - 원주기업도시Feasibility11_07_3" xfId="2980" xr:uid="{00000000-0005-0000-0000-000050270000}"/>
    <cellStyle name="평_은행 - 원주기업도시Feasibility11_07_1_은행 - 원주기업도시Feasibility11_07_3_CF" xfId="11006" xr:uid="{00000000-0005-0000-0000-000051270000}"/>
    <cellStyle name="평_은행 - 원주기업도시Feasibility11_07_1_은행 - 원주기업도시Feasibility11_07_3_Raw Data" xfId="2981" xr:uid="{00000000-0005-0000-0000-000052270000}"/>
    <cellStyle name="평_은행 - 원주기업도시Feasibility11_07_1_은행 - 원주기업도시Feasibility11_07_3_Raw Data_1" xfId="4997" xr:uid="{00000000-0005-0000-0000-000053270000}"/>
    <cellStyle name="평_은행 - 원주기업도시Feasibility11_07_1_은행 - 원주기업도시Feasibility11_07_3_Raw Data_CF" xfId="11007" xr:uid="{00000000-0005-0000-0000-000054270000}"/>
    <cellStyle name="평_은행 - 원주기업도시Feasibility11_07_1_은행 - 원주기업도시Feasibility11_07_3_Raw Data_Raw Data" xfId="4998" xr:uid="{00000000-0005-0000-0000-000055270000}"/>
    <cellStyle name="평_은행 - 원주기업도시Feasibility11_07_1_은행 - 원주기업도시Feasibility11_07_3_Raw Data_Sales" xfId="7001" xr:uid="{00000000-0005-0000-0000-000056270000}"/>
    <cellStyle name="평_은행 - 원주기업도시Feasibility11_07_1_은행 - 원주기업도시Feasibility11_07_3_Raw Data_Sensitivity" xfId="9004" xr:uid="{00000000-0005-0000-0000-000057270000}"/>
    <cellStyle name="평_은행 - 원주기업도시Feasibility11_07_1_은행 - 원주기업도시Feasibility11_07_3_Sales" xfId="7000" xr:uid="{00000000-0005-0000-0000-000058270000}"/>
    <cellStyle name="평_은행 - 원주기업도시Feasibility11_07_1_은행 - 원주기업도시Feasibility11_07_3_Sensitivity" xfId="9003" xr:uid="{00000000-0005-0000-0000-000059270000}"/>
    <cellStyle name="평_은행 - 원주기업도시Feasibility11_07_1_은행 - 원주기업도시Feasibility11_07_3_원주기업도시 data(정리2)" xfId="2982" xr:uid="{00000000-0005-0000-0000-00005A270000}"/>
    <cellStyle name="평_은행 - 원주기업도시Feasibility11_07_1_은행 - 원주기업도시Feasibility11_07_3_원주기업도시 data(정리2)_CF" xfId="11008" xr:uid="{00000000-0005-0000-0000-00005B270000}"/>
    <cellStyle name="평_은행 - 원주기업도시Feasibility11_07_1_은행 - 원주기업도시Feasibility11_07_3_원주기업도시 data(정리2)_Raw Data" xfId="2983" xr:uid="{00000000-0005-0000-0000-00005C270000}"/>
    <cellStyle name="평_은행 - 원주기업도시Feasibility11_07_1_은행 - 원주기업도시Feasibility11_07_3_원주기업도시 data(정리2)_Raw Data_1" xfId="4999" xr:uid="{00000000-0005-0000-0000-00005D270000}"/>
    <cellStyle name="평_은행 - 원주기업도시Feasibility11_07_1_은행 - 원주기업도시Feasibility11_07_3_원주기업도시 data(정리2)_Raw Data_CF" xfId="11009" xr:uid="{00000000-0005-0000-0000-00005E270000}"/>
    <cellStyle name="평_은행 - 원주기업도시Feasibility11_07_1_은행 - 원주기업도시Feasibility11_07_3_원주기업도시 data(정리2)_Raw Data_Raw Data" xfId="5000" xr:uid="{00000000-0005-0000-0000-00005F270000}"/>
    <cellStyle name="평_은행 - 원주기업도시Feasibility11_07_1_은행 - 원주기업도시Feasibility11_07_3_원주기업도시 data(정리2)_Raw Data_Sales" xfId="7003" xr:uid="{00000000-0005-0000-0000-000060270000}"/>
    <cellStyle name="평_은행 - 원주기업도시Feasibility11_07_1_은행 - 원주기업도시Feasibility11_07_3_원주기업도시 data(정리2)_Raw Data_Sensitivity" xfId="9006" xr:uid="{00000000-0005-0000-0000-000061270000}"/>
    <cellStyle name="평_은행 - 원주기업도시Feasibility11_07_1_은행 - 원주기업도시Feasibility11_07_3_원주기업도시 data(정리2)_Sales" xfId="7002" xr:uid="{00000000-0005-0000-0000-000062270000}"/>
    <cellStyle name="평_은행 - 원주기업도시Feasibility11_07_1_은행 - 원주기업도시Feasibility11_07_3_원주기업도시 data(정리2)_Sensitivity" xfId="9005" xr:uid="{00000000-0005-0000-0000-000063270000}"/>
    <cellStyle name="평_은행 - 원주기업도시Feasibility11_07_1_은행 - 원주기업도시Feasibility11_07_3_원주기업도시 data(정리2)_원주부하계산" xfId="2984" xr:uid="{00000000-0005-0000-0000-000064270000}"/>
    <cellStyle name="평_은행 - 원주기업도시Feasibility11_07_1_은행 - 원주기업도시Feasibility11_07_3_원주기업도시 data(정리2)_원주부하계산_CF" xfId="11010" xr:uid="{00000000-0005-0000-0000-000065270000}"/>
    <cellStyle name="평_은행 - 원주기업도시Feasibility11_07_1_은행 - 원주기업도시Feasibility11_07_3_원주기업도시 data(정리2)_원주부하계산_Raw Data" xfId="2985" xr:uid="{00000000-0005-0000-0000-000066270000}"/>
    <cellStyle name="평_은행 - 원주기업도시Feasibility11_07_1_은행 - 원주기업도시Feasibility11_07_3_원주기업도시 data(정리2)_원주부하계산_Raw Data_1" xfId="5001" xr:uid="{00000000-0005-0000-0000-000067270000}"/>
    <cellStyle name="평_은행 - 원주기업도시Feasibility11_07_1_은행 - 원주기업도시Feasibility11_07_3_원주기업도시 data(정리2)_원주부하계산_Raw Data_CF" xfId="11011" xr:uid="{00000000-0005-0000-0000-000068270000}"/>
    <cellStyle name="평_은행 - 원주기업도시Feasibility11_07_1_은행 - 원주기업도시Feasibility11_07_3_원주기업도시 data(정리2)_원주부하계산_Raw Data_Raw Data" xfId="5002" xr:uid="{00000000-0005-0000-0000-000069270000}"/>
    <cellStyle name="평_은행 - 원주기업도시Feasibility11_07_1_은행 - 원주기업도시Feasibility11_07_3_원주기업도시 data(정리2)_원주부하계산_Raw Data_Sales" xfId="7005" xr:uid="{00000000-0005-0000-0000-00006A270000}"/>
    <cellStyle name="평_은행 - 원주기업도시Feasibility11_07_1_은행 - 원주기업도시Feasibility11_07_3_원주기업도시 data(정리2)_원주부하계산_Raw Data_Sensitivity" xfId="9008" xr:uid="{00000000-0005-0000-0000-00006B270000}"/>
    <cellStyle name="평_은행 - 원주기업도시Feasibility11_07_1_은행 - 원주기업도시Feasibility11_07_3_원주기업도시 data(정리2)_원주부하계산_Sales" xfId="7004" xr:uid="{00000000-0005-0000-0000-00006C270000}"/>
    <cellStyle name="평_은행 - 원주기업도시Feasibility11_07_1_은행 - 원주기업도시Feasibility11_07_3_원주기업도시 data(정리2)_원주부하계산_Sensitivity" xfId="9007" xr:uid="{00000000-0005-0000-0000-00006D270000}"/>
    <cellStyle name="평_은행 - 원주기업도시Feasibility11_07_1_은행 - 원주기업도시Feasibility11_07_3_원주부하계산" xfId="2986" xr:uid="{00000000-0005-0000-0000-00006E270000}"/>
    <cellStyle name="평_은행 - 원주기업도시Feasibility11_07_1_은행 - 원주기업도시Feasibility11_07_3_원주부하계산_CF" xfId="11012" xr:uid="{00000000-0005-0000-0000-00006F270000}"/>
    <cellStyle name="평_은행 - 원주기업도시Feasibility11_07_1_은행 - 원주기업도시Feasibility11_07_3_원주부하계산_Raw Data" xfId="2987" xr:uid="{00000000-0005-0000-0000-000070270000}"/>
    <cellStyle name="평_은행 - 원주기업도시Feasibility11_07_1_은행 - 원주기업도시Feasibility11_07_3_원주부하계산_Raw Data_1" xfId="5003" xr:uid="{00000000-0005-0000-0000-000071270000}"/>
    <cellStyle name="평_은행 - 원주기업도시Feasibility11_07_1_은행 - 원주기업도시Feasibility11_07_3_원주부하계산_Raw Data_CF" xfId="11013" xr:uid="{00000000-0005-0000-0000-000072270000}"/>
    <cellStyle name="평_은행 - 원주기업도시Feasibility11_07_1_은행 - 원주기업도시Feasibility11_07_3_원주부하계산_Raw Data_Raw Data" xfId="5004" xr:uid="{00000000-0005-0000-0000-000073270000}"/>
    <cellStyle name="평_은행 - 원주기업도시Feasibility11_07_1_은행 - 원주기업도시Feasibility11_07_3_원주부하계산_Raw Data_Sales" xfId="7007" xr:uid="{00000000-0005-0000-0000-000074270000}"/>
    <cellStyle name="평_은행 - 원주기업도시Feasibility11_07_1_은행 - 원주기업도시Feasibility11_07_3_원주부하계산_Raw Data_Sensitivity" xfId="9010" xr:uid="{00000000-0005-0000-0000-000075270000}"/>
    <cellStyle name="평_은행 - 원주기업도시Feasibility11_07_1_은행 - 원주기업도시Feasibility11_07_3_원주부하계산_Sales" xfId="7006" xr:uid="{00000000-0005-0000-0000-000076270000}"/>
    <cellStyle name="평_은행 - 원주기업도시Feasibility11_07_1_은행 - 원주기업도시Feasibility11_07_3_원주부하계산_Sensitivity" xfId="9009" xr:uid="{00000000-0005-0000-0000-000077270000}"/>
    <cellStyle name="평_재무모델" xfId="1139" xr:uid="{00000000-0005-0000-0000-000078270000}"/>
    <cellStyle name="평_재무모델 2" xfId="13139" xr:uid="{00000000-0005-0000-0000-000079270000}"/>
    <cellStyle name="평_재무모델 3" xfId="12335" xr:uid="{00000000-0005-0000-0000-00007A270000}"/>
    <cellStyle name="평_재무모델0626" xfId="1140" xr:uid="{00000000-0005-0000-0000-00007B270000}"/>
    <cellStyle name="평_재무모델0626 2" xfId="13140" xr:uid="{00000000-0005-0000-0000-00007C270000}"/>
    <cellStyle name="평_재무모델0626 3" xfId="12336" xr:uid="{00000000-0005-0000-0000-00007D270000}"/>
    <cellStyle name="평_재무모델1안(정부제출사업자용)" xfId="1141" xr:uid="{00000000-0005-0000-0000-00007E270000}"/>
    <cellStyle name="평_재무모델1안(정부제출사업자용) 2" xfId="13141" xr:uid="{00000000-0005-0000-0000-00007F270000}"/>
    <cellStyle name="평_재무모델1안(정부제출사업자용) 3" xfId="12337" xr:uid="{00000000-0005-0000-0000-000080270000}"/>
    <cellStyle name="평_재무모델1안최종0708-2" xfId="1142" xr:uid="{00000000-0005-0000-0000-000081270000}"/>
    <cellStyle name="평_재무모델1안최종0708-2 2" xfId="13142" xr:uid="{00000000-0005-0000-0000-000082270000}"/>
    <cellStyle name="평_재무모델1안최종0708-2 3" xfId="12338" xr:uid="{00000000-0005-0000-0000-000083270000}"/>
    <cellStyle name="평_재무분석보고서 표지" xfId="1143" xr:uid="{00000000-0005-0000-0000-000084270000}"/>
    <cellStyle name="평_재무분석보고서 표지 2" xfId="13143" xr:uid="{00000000-0005-0000-0000-000085270000}"/>
    <cellStyle name="평_재무분석보고서 표지 3" xfId="12339" xr:uid="{00000000-0005-0000-0000-000086270000}"/>
    <cellStyle name="평_재무분석보고서 표지_평가점수(인천BTL2인)0323VER2" xfId="1144" xr:uid="{00000000-0005-0000-0000-000087270000}"/>
    <cellStyle name="평_재무분석보고서 표지_평가점수(인천BTL2인)0323VER2 2" xfId="13144" xr:uid="{00000000-0005-0000-0000-000088270000}"/>
    <cellStyle name="평_재무분석보고서 표지_평가점수(인천BTL2인)0323VER2 3" xfId="12340" xr:uid="{00000000-0005-0000-0000-000089270000}"/>
    <cellStyle name="평_최종내부보고" xfId="1145" xr:uid="{00000000-0005-0000-0000-00008A270000}"/>
    <cellStyle name="평_최종내부보고 2" xfId="13145" xr:uid="{00000000-0005-0000-0000-00008B270000}"/>
    <cellStyle name="평_최종내부보고 3" xfId="12341" xr:uid="{00000000-0005-0000-0000-00008C270000}"/>
    <cellStyle name="평_평택STP_01_09_27" xfId="1146" xr:uid="{00000000-0005-0000-0000-00008D270000}"/>
    <cellStyle name="평_평택STP_01_09_27 2" xfId="2988" xr:uid="{00000000-0005-0000-0000-00008E270000}"/>
    <cellStyle name="평_평택STP_01_09_27_CF" xfId="11014" xr:uid="{00000000-0005-0000-0000-00008F270000}"/>
    <cellStyle name="평_평택STP_01_09_27_FinancialModel1108" xfId="1147" xr:uid="{00000000-0005-0000-0000-000090270000}"/>
    <cellStyle name="평_평택STP_01_09_27_FinancialModel1108 2" xfId="2989" xr:uid="{00000000-0005-0000-0000-000091270000}"/>
    <cellStyle name="평_평택STP_01_09_27_FinancialModel1108_CF" xfId="11015" xr:uid="{00000000-0005-0000-0000-000092270000}"/>
    <cellStyle name="평_평택STP_01_09_27_FinancialModel1108_FinancialModel1108(2)" xfId="1148" xr:uid="{00000000-0005-0000-0000-000093270000}"/>
    <cellStyle name="평_평택STP_01_09_27_FinancialModel1108_FinancialModel1108(2) 2" xfId="2990" xr:uid="{00000000-0005-0000-0000-000094270000}"/>
    <cellStyle name="평_평택STP_01_09_27_FinancialModel1108_FinancialModel1108(2)_CF" xfId="11016" xr:uid="{00000000-0005-0000-0000-000095270000}"/>
    <cellStyle name="평_평택STP_01_09_27_FinancialModel1108_FinancialModel1108(2)_FM0812(보성final)" xfId="2991" xr:uid="{00000000-0005-0000-0000-000096270000}"/>
    <cellStyle name="평_평택STP_01_09_27_FinancialModel1108_FinancialModel1108(2)_FM0812(보성final)_CF" xfId="11017" xr:uid="{00000000-0005-0000-0000-000097270000}"/>
    <cellStyle name="평_평택STP_01_09_27_FinancialModel1108_FinancialModel1108(2)_FM0812(보성final)_Raw Data" xfId="2992" xr:uid="{00000000-0005-0000-0000-000098270000}"/>
    <cellStyle name="평_평택STP_01_09_27_FinancialModel1108_FinancialModel1108(2)_FM0812(보성final)_Raw Data_1" xfId="5008" xr:uid="{00000000-0005-0000-0000-000099270000}"/>
    <cellStyle name="평_평택STP_01_09_27_FinancialModel1108_FinancialModel1108(2)_FM0812(보성final)_Raw Data_CF" xfId="11018" xr:uid="{00000000-0005-0000-0000-00009A270000}"/>
    <cellStyle name="평_평택STP_01_09_27_FinancialModel1108_FinancialModel1108(2)_FM0812(보성final)_Raw Data_Raw Data" xfId="5009" xr:uid="{00000000-0005-0000-0000-00009B270000}"/>
    <cellStyle name="평_평택STP_01_09_27_FinancialModel1108_FinancialModel1108(2)_FM0812(보성final)_Raw Data_Sales" xfId="7012" xr:uid="{00000000-0005-0000-0000-00009C270000}"/>
    <cellStyle name="평_평택STP_01_09_27_FinancialModel1108_FinancialModel1108(2)_FM0812(보성final)_Raw Data_Sensitivity" xfId="9015" xr:uid="{00000000-0005-0000-0000-00009D270000}"/>
    <cellStyle name="평_평택STP_01_09_27_FinancialModel1108_FinancialModel1108(2)_FM0812(보성final)_Sales" xfId="7011" xr:uid="{00000000-0005-0000-0000-00009E270000}"/>
    <cellStyle name="평_평택STP_01_09_27_FinancialModel1108_FinancialModel1108(2)_FM0812(보성final)_Sensitivity" xfId="9014" xr:uid="{00000000-0005-0000-0000-00009F270000}"/>
    <cellStyle name="평_평택STP_01_09_27_FinancialModel1108_FinancialModel1108(2)_FM0812(보성final)_원주기업도시 data(정리2)" xfId="2993" xr:uid="{00000000-0005-0000-0000-0000A0270000}"/>
    <cellStyle name="평_평택STP_01_09_27_FinancialModel1108_FinancialModel1108(2)_FM0812(보성final)_원주기업도시 data(정리2)_CF" xfId="11019" xr:uid="{00000000-0005-0000-0000-0000A1270000}"/>
    <cellStyle name="평_평택STP_01_09_27_FinancialModel1108_FinancialModel1108(2)_FM0812(보성final)_원주기업도시 data(정리2)_Raw Data" xfId="2994" xr:uid="{00000000-0005-0000-0000-0000A2270000}"/>
    <cellStyle name="평_평택STP_01_09_27_FinancialModel1108_FinancialModel1108(2)_FM0812(보성final)_원주기업도시 data(정리2)_Raw Data_1" xfId="5010" xr:uid="{00000000-0005-0000-0000-0000A3270000}"/>
    <cellStyle name="평_평택STP_01_09_27_FinancialModel1108_FinancialModel1108(2)_FM0812(보성final)_원주기업도시 data(정리2)_Raw Data_CF" xfId="11020" xr:uid="{00000000-0005-0000-0000-0000A4270000}"/>
    <cellStyle name="평_평택STP_01_09_27_FinancialModel1108_FinancialModel1108(2)_FM0812(보성final)_원주기업도시 data(정리2)_Raw Data_Raw Data" xfId="5011" xr:uid="{00000000-0005-0000-0000-0000A5270000}"/>
    <cellStyle name="평_평택STP_01_09_27_FinancialModel1108_FinancialModel1108(2)_FM0812(보성final)_원주기업도시 data(정리2)_Raw Data_Sales" xfId="7014" xr:uid="{00000000-0005-0000-0000-0000A6270000}"/>
    <cellStyle name="평_평택STP_01_09_27_FinancialModel1108_FinancialModel1108(2)_FM0812(보성final)_원주기업도시 data(정리2)_Raw Data_Sensitivity" xfId="9017" xr:uid="{00000000-0005-0000-0000-0000A7270000}"/>
    <cellStyle name="평_평택STP_01_09_27_FinancialModel1108_FinancialModel1108(2)_FM0812(보성final)_원주기업도시 data(정리2)_Sales" xfId="7013" xr:uid="{00000000-0005-0000-0000-0000A8270000}"/>
    <cellStyle name="평_평택STP_01_09_27_FinancialModel1108_FinancialModel1108(2)_FM0812(보성final)_원주기업도시 data(정리2)_Sensitivity" xfId="9016" xr:uid="{00000000-0005-0000-0000-0000A9270000}"/>
    <cellStyle name="평_평택STP_01_09_27_FinancialModel1108_FinancialModel1108(2)_FM0812(보성final)_원주기업도시 data(정리2)_원주부하계산" xfId="2995" xr:uid="{00000000-0005-0000-0000-0000AA270000}"/>
    <cellStyle name="평_평택STP_01_09_27_FinancialModel1108_FinancialModel1108(2)_FM0812(보성final)_원주기업도시 data(정리2)_원주부하계산_CF" xfId="11021" xr:uid="{00000000-0005-0000-0000-0000AB270000}"/>
    <cellStyle name="평_평택STP_01_09_27_FinancialModel1108_FinancialModel1108(2)_FM0812(보성final)_원주기업도시 data(정리2)_원주부하계산_Raw Data" xfId="2996" xr:uid="{00000000-0005-0000-0000-0000AC270000}"/>
    <cellStyle name="평_평택STP_01_09_27_FinancialModel1108_FinancialModel1108(2)_FM0812(보성final)_원주기업도시 data(정리2)_원주부하계산_Raw Data_1" xfId="5012" xr:uid="{00000000-0005-0000-0000-0000AD270000}"/>
    <cellStyle name="평_평택STP_01_09_27_FinancialModel1108_FinancialModel1108(2)_FM0812(보성final)_원주기업도시 data(정리2)_원주부하계산_Raw Data_CF" xfId="11022" xr:uid="{00000000-0005-0000-0000-0000AE270000}"/>
    <cellStyle name="평_평택STP_01_09_27_FinancialModel1108_FinancialModel1108(2)_FM0812(보성final)_원주기업도시 data(정리2)_원주부하계산_Raw Data_Raw Data" xfId="5013" xr:uid="{00000000-0005-0000-0000-0000AF270000}"/>
    <cellStyle name="평_평택STP_01_09_27_FinancialModel1108_FinancialModel1108(2)_FM0812(보성final)_원주기업도시 data(정리2)_원주부하계산_Raw Data_Sales" xfId="7016" xr:uid="{00000000-0005-0000-0000-0000B0270000}"/>
    <cellStyle name="평_평택STP_01_09_27_FinancialModel1108_FinancialModel1108(2)_FM0812(보성final)_원주기업도시 data(정리2)_원주부하계산_Raw Data_Sensitivity" xfId="9019" xr:uid="{00000000-0005-0000-0000-0000B1270000}"/>
    <cellStyle name="평_평택STP_01_09_27_FinancialModel1108_FinancialModel1108(2)_FM0812(보성final)_원주기업도시 data(정리2)_원주부하계산_Sales" xfId="7015" xr:uid="{00000000-0005-0000-0000-0000B2270000}"/>
    <cellStyle name="평_평택STP_01_09_27_FinancialModel1108_FinancialModel1108(2)_FM0812(보성final)_원주기업도시 data(정리2)_원주부하계산_Sensitivity" xfId="9018" xr:uid="{00000000-0005-0000-0000-0000B3270000}"/>
    <cellStyle name="평_평택STP_01_09_27_FinancialModel1108_FinancialModel1108(2)_FM0812(보성final)_원주부하계산" xfId="2997" xr:uid="{00000000-0005-0000-0000-0000B4270000}"/>
    <cellStyle name="평_평택STP_01_09_27_FinancialModel1108_FinancialModel1108(2)_FM0812(보성final)_원주부하계산_CF" xfId="11023" xr:uid="{00000000-0005-0000-0000-0000B5270000}"/>
    <cellStyle name="평_평택STP_01_09_27_FinancialModel1108_FinancialModel1108(2)_FM0812(보성final)_원주부하계산_Raw Data" xfId="2998" xr:uid="{00000000-0005-0000-0000-0000B6270000}"/>
    <cellStyle name="평_평택STP_01_09_27_FinancialModel1108_FinancialModel1108(2)_FM0812(보성final)_원주부하계산_Raw Data_1" xfId="5014" xr:uid="{00000000-0005-0000-0000-0000B7270000}"/>
    <cellStyle name="평_평택STP_01_09_27_FinancialModel1108_FinancialModel1108(2)_FM0812(보성final)_원주부하계산_Raw Data_CF" xfId="11024" xr:uid="{00000000-0005-0000-0000-0000B8270000}"/>
    <cellStyle name="평_평택STP_01_09_27_FinancialModel1108_FinancialModel1108(2)_FM0812(보성final)_원주부하계산_Raw Data_Raw Data" xfId="5015" xr:uid="{00000000-0005-0000-0000-0000B9270000}"/>
    <cellStyle name="평_평택STP_01_09_27_FinancialModel1108_FinancialModel1108(2)_FM0812(보성final)_원주부하계산_Raw Data_Sales" xfId="7018" xr:uid="{00000000-0005-0000-0000-0000BA270000}"/>
    <cellStyle name="평_평택STP_01_09_27_FinancialModel1108_FinancialModel1108(2)_FM0812(보성final)_원주부하계산_Raw Data_Sensitivity" xfId="9021" xr:uid="{00000000-0005-0000-0000-0000BB270000}"/>
    <cellStyle name="평_평택STP_01_09_27_FinancialModel1108_FinancialModel1108(2)_FM0812(보성final)_원주부하계산_Sales" xfId="7017" xr:uid="{00000000-0005-0000-0000-0000BC270000}"/>
    <cellStyle name="평_평택STP_01_09_27_FinancialModel1108_FinancialModel1108(2)_FM0812(보성final)_원주부하계산_Sensitivity" xfId="9020" xr:uid="{00000000-0005-0000-0000-0000BD270000}"/>
    <cellStyle name="평_평택STP_01_09_27_FinancialModel1108_FinancialModel1108(2)_Raw Data" xfId="2999" xr:uid="{00000000-0005-0000-0000-0000BE270000}"/>
    <cellStyle name="평_평택STP_01_09_27_FinancialModel1108_FinancialModel1108(2)_Raw Data_1" xfId="5007" xr:uid="{00000000-0005-0000-0000-0000BF270000}"/>
    <cellStyle name="평_평택STP_01_09_27_FinancialModel1108_FinancialModel1108(2)_Raw Data_CF" xfId="11025" xr:uid="{00000000-0005-0000-0000-0000C0270000}"/>
    <cellStyle name="평_평택STP_01_09_27_FinancialModel1108_FinancialModel1108(2)_Raw Data_Raw Data" xfId="5016" xr:uid="{00000000-0005-0000-0000-0000C1270000}"/>
    <cellStyle name="평_평택STP_01_09_27_FinancialModel1108_FinancialModel1108(2)_Raw Data_Sales" xfId="7019" xr:uid="{00000000-0005-0000-0000-0000C2270000}"/>
    <cellStyle name="평_평택STP_01_09_27_FinancialModel1108_FinancialModel1108(2)_Raw Data_Sensitivity" xfId="9022" xr:uid="{00000000-0005-0000-0000-0000C3270000}"/>
    <cellStyle name="평_평택STP_01_09_27_FinancialModel1108_FinancialModel1108(2)_Sales" xfId="7010" xr:uid="{00000000-0005-0000-0000-0000C4270000}"/>
    <cellStyle name="평_평택STP_01_09_27_FinancialModel1108_FinancialModel1108(2)_Sensitivity" xfId="9013" xr:uid="{00000000-0005-0000-0000-0000C5270000}"/>
    <cellStyle name="평_평택STP_01_09_27_FinancialModel1108_FinancialModel1108(2)_원주기업도시 data(정리2)" xfId="3000" xr:uid="{00000000-0005-0000-0000-0000C6270000}"/>
    <cellStyle name="평_평택STP_01_09_27_FinancialModel1108_FinancialModel1108(2)_원주기업도시 data(정리2)_CF" xfId="11026" xr:uid="{00000000-0005-0000-0000-0000C7270000}"/>
    <cellStyle name="평_평택STP_01_09_27_FinancialModel1108_FinancialModel1108(2)_원주기업도시 data(정리2)_Raw Data" xfId="3001" xr:uid="{00000000-0005-0000-0000-0000C8270000}"/>
    <cellStyle name="평_평택STP_01_09_27_FinancialModel1108_FinancialModel1108(2)_원주기업도시 data(정리2)_Raw Data_1" xfId="5017" xr:uid="{00000000-0005-0000-0000-0000C9270000}"/>
    <cellStyle name="평_평택STP_01_09_27_FinancialModel1108_FinancialModel1108(2)_원주기업도시 data(정리2)_Raw Data_CF" xfId="11027" xr:uid="{00000000-0005-0000-0000-0000CA270000}"/>
    <cellStyle name="평_평택STP_01_09_27_FinancialModel1108_FinancialModel1108(2)_원주기업도시 data(정리2)_Raw Data_Raw Data" xfId="5018" xr:uid="{00000000-0005-0000-0000-0000CB270000}"/>
    <cellStyle name="평_평택STP_01_09_27_FinancialModel1108_FinancialModel1108(2)_원주기업도시 data(정리2)_Raw Data_Sales" xfId="7021" xr:uid="{00000000-0005-0000-0000-0000CC270000}"/>
    <cellStyle name="평_평택STP_01_09_27_FinancialModel1108_FinancialModel1108(2)_원주기업도시 data(정리2)_Raw Data_Sensitivity" xfId="9024" xr:uid="{00000000-0005-0000-0000-0000CD270000}"/>
    <cellStyle name="평_평택STP_01_09_27_FinancialModel1108_FinancialModel1108(2)_원주기업도시 data(정리2)_Sales" xfId="7020" xr:uid="{00000000-0005-0000-0000-0000CE270000}"/>
    <cellStyle name="평_평택STP_01_09_27_FinancialModel1108_FinancialModel1108(2)_원주기업도시 data(정리2)_Sensitivity" xfId="9023" xr:uid="{00000000-0005-0000-0000-0000CF270000}"/>
    <cellStyle name="평_평택STP_01_09_27_FinancialModel1108_FinancialModel1108(2)_원주기업도시 data(정리2)_원주부하계산" xfId="3002" xr:uid="{00000000-0005-0000-0000-0000D0270000}"/>
    <cellStyle name="평_평택STP_01_09_27_FinancialModel1108_FinancialModel1108(2)_원주기업도시 data(정리2)_원주부하계산_CF" xfId="11028" xr:uid="{00000000-0005-0000-0000-0000D1270000}"/>
    <cellStyle name="평_평택STP_01_09_27_FinancialModel1108_FinancialModel1108(2)_원주기업도시 data(정리2)_원주부하계산_Raw Data" xfId="3003" xr:uid="{00000000-0005-0000-0000-0000D2270000}"/>
    <cellStyle name="평_평택STP_01_09_27_FinancialModel1108_FinancialModel1108(2)_원주기업도시 data(정리2)_원주부하계산_Raw Data_1" xfId="5019" xr:uid="{00000000-0005-0000-0000-0000D3270000}"/>
    <cellStyle name="평_평택STP_01_09_27_FinancialModel1108_FinancialModel1108(2)_원주기업도시 data(정리2)_원주부하계산_Raw Data_CF" xfId="11029" xr:uid="{00000000-0005-0000-0000-0000D4270000}"/>
    <cellStyle name="평_평택STP_01_09_27_FinancialModel1108_FinancialModel1108(2)_원주기업도시 data(정리2)_원주부하계산_Raw Data_Raw Data" xfId="5020" xr:uid="{00000000-0005-0000-0000-0000D5270000}"/>
    <cellStyle name="평_평택STP_01_09_27_FinancialModel1108_FinancialModel1108(2)_원주기업도시 data(정리2)_원주부하계산_Raw Data_Sales" xfId="7023" xr:uid="{00000000-0005-0000-0000-0000D6270000}"/>
    <cellStyle name="평_평택STP_01_09_27_FinancialModel1108_FinancialModel1108(2)_원주기업도시 data(정리2)_원주부하계산_Raw Data_Sensitivity" xfId="9026" xr:uid="{00000000-0005-0000-0000-0000D7270000}"/>
    <cellStyle name="평_평택STP_01_09_27_FinancialModel1108_FinancialModel1108(2)_원주기업도시 data(정리2)_원주부하계산_Sales" xfId="7022" xr:uid="{00000000-0005-0000-0000-0000D8270000}"/>
    <cellStyle name="평_평택STP_01_09_27_FinancialModel1108_FinancialModel1108(2)_원주기업도시 data(정리2)_원주부하계산_Sensitivity" xfId="9025" xr:uid="{00000000-0005-0000-0000-0000D9270000}"/>
    <cellStyle name="평_평택STP_01_09_27_FinancialModel1108_FinancialModel1108(2)_원주부하계산" xfId="3004" xr:uid="{00000000-0005-0000-0000-0000DA270000}"/>
    <cellStyle name="평_평택STP_01_09_27_FinancialModel1108_FinancialModel1108(2)_원주부하계산_CF" xfId="11030" xr:uid="{00000000-0005-0000-0000-0000DB270000}"/>
    <cellStyle name="평_평택STP_01_09_27_FinancialModel1108_FinancialModel1108(2)_원주부하계산_Raw Data" xfId="3005" xr:uid="{00000000-0005-0000-0000-0000DC270000}"/>
    <cellStyle name="평_평택STP_01_09_27_FinancialModel1108_FinancialModel1108(2)_원주부하계산_Raw Data_1" xfId="5021" xr:uid="{00000000-0005-0000-0000-0000DD270000}"/>
    <cellStyle name="평_평택STP_01_09_27_FinancialModel1108_FinancialModel1108(2)_원주부하계산_Raw Data_CF" xfId="11031" xr:uid="{00000000-0005-0000-0000-0000DE270000}"/>
    <cellStyle name="평_평택STP_01_09_27_FinancialModel1108_FinancialModel1108(2)_원주부하계산_Raw Data_Raw Data" xfId="5022" xr:uid="{00000000-0005-0000-0000-0000DF270000}"/>
    <cellStyle name="평_평택STP_01_09_27_FinancialModel1108_FinancialModel1108(2)_원주부하계산_Raw Data_Sales" xfId="7025" xr:uid="{00000000-0005-0000-0000-0000E0270000}"/>
    <cellStyle name="평_평택STP_01_09_27_FinancialModel1108_FinancialModel1108(2)_원주부하계산_Raw Data_Sensitivity" xfId="9028" xr:uid="{00000000-0005-0000-0000-0000E1270000}"/>
    <cellStyle name="평_평택STP_01_09_27_FinancialModel1108_FinancialModel1108(2)_원주부하계산_Sales" xfId="7024" xr:uid="{00000000-0005-0000-0000-0000E2270000}"/>
    <cellStyle name="평_평택STP_01_09_27_FinancialModel1108_FinancialModel1108(2)_원주부하계산_Sensitivity" xfId="9027" xr:uid="{00000000-0005-0000-0000-0000E3270000}"/>
    <cellStyle name="평_평택STP_01_09_27_FinancialModel1108_FinancialModel1108(2)_은행 - 원주기업도시Feasibility11_07_1" xfId="3006" xr:uid="{00000000-0005-0000-0000-0000E4270000}"/>
    <cellStyle name="평_평택STP_01_09_27_FinancialModel1108_FinancialModel1108(2)_은행 - 원주기업도시Feasibility11_07_1_~3190534" xfId="3007" xr:uid="{00000000-0005-0000-0000-0000E5270000}"/>
    <cellStyle name="평_평택STP_01_09_27_FinancialModel1108_FinancialModel1108(2)_은행 - 원주기업도시Feasibility11_07_1_~3190534_CF" xfId="11033" xr:uid="{00000000-0005-0000-0000-0000E6270000}"/>
    <cellStyle name="평_평택STP_01_09_27_FinancialModel1108_FinancialModel1108(2)_은행 - 원주기업도시Feasibility11_07_1_~3190534_Raw Data" xfId="3008" xr:uid="{00000000-0005-0000-0000-0000E7270000}"/>
    <cellStyle name="평_평택STP_01_09_27_FinancialModel1108_FinancialModel1108(2)_은행 - 원주기업도시Feasibility11_07_1_~3190534_Raw Data_1" xfId="5024" xr:uid="{00000000-0005-0000-0000-0000E8270000}"/>
    <cellStyle name="평_평택STP_01_09_27_FinancialModel1108_FinancialModel1108(2)_은행 - 원주기업도시Feasibility11_07_1_~3190534_Raw Data_CF" xfId="11034" xr:uid="{00000000-0005-0000-0000-0000E9270000}"/>
    <cellStyle name="평_평택STP_01_09_27_FinancialModel1108_FinancialModel1108(2)_은행 - 원주기업도시Feasibility11_07_1_~3190534_Raw Data_Raw Data" xfId="5025" xr:uid="{00000000-0005-0000-0000-0000EA270000}"/>
    <cellStyle name="평_평택STP_01_09_27_FinancialModel1108_FinancialModel1108(2)_은행 - 원주기업도시Feasibility11_07_1_~3190534_Raw Data_Sales" xfId="7028" xr:uid="{00000000-0005-0000-0000-0000EB270000}"/>
    <cellStyle name="평_평택STP_01_09_27_FinancialModel1108_FinancialModel1108(2)_은행 - 원주기업도시Feasibility11_07_1_~3190534_Raw Data_Sensitivity" xfId="9031" xr:uid="{00000000-0005-0000-0000-0000EC270000}"/>
    <cellStyle name="평_평택STP_01_09_27_FinancialModel1108_FinancialModel1108(2)_은행 - 원주기업도시Feasibility11_07_1_~3190534_Sales" xfId="7027" xr:uid="{00000000-0005-0000-0000-0000ED270000}"/>
    <cellStyle name="평_평택STP_01_09_27_FinancialModel1108_FinancialModel1108(2)_은행 - 원주기업도시Feasibility11_07_1_~3190534_Sensitivity" xfId="9030" xr:uid="{00000000-0005-0000-0000-0000EE270000}"/>
    <cellStyle name="평_평택STP_01_09_27_FinancialModel1108_FinancialModel1108(2)_은행 - 원주기업도시Feasibility11_07_1_~3190534_원주기업도시 data(정리2)" xfId="3009" xr:uid="{00000000-0005-0000-0000-0000EF270000}"/>
    <cellStyle name="평_평택STP_01_09_27_FinancialModel1108_FinancialModel1108(2)_은행 - 원주기업도시Feasibility11_07_1_~3190534_원주기업도시 data(정리2)_CF" xfId="11035" xr:uid="{00000000-0005-0000-0000-0000F0270000}"/>
    <cellStyle name="평_평택STP_01_09_27_FinancialModel1108_FinancialModel1108(2)_은행 - 원주기업도시Feasibility11_07_1_~3190534_원주기업도시 data(정리2)_Raw Data" xfId="3010" xr:uid="{00000000-0005-0000-0000-0000F1270000}"/>
    <cellStyle name="평_평택STP_01_09_27_FinancialModel1108_FinancialModel1108(2)_은행 - 원주기업도시Feasibility11_07_1_~3190534_원주기업도시 data(정리2)_Raw Data_1" xfId="5026" xr:uid="{00000000-0005-0000-0000-0000F2270000}"/>
    <cellStyle name="평_평택STP_01_09_27_FinancialModel1108_FinancialModel1108(2)_은행 - 원주기업도시Feasibility11_07_1_~3190534_원주기업도시 data(정리2)_Raw Data_CF" xfId="11036" xr:uid="{00000000-0005-0000-0000-0000F3270000}"/>
    <cellStyle name="평_평택STP_01_09_27_FinancialModel1108_FinancialModel1108(2)_은행 - 원주기업도시Feasibility11_07_1_~3190534_원주기업도시 data(정리2)_Raw Data_Raw Data" xfId="5027" xr:uid="{00000000-0005-0000-0000-0000F4270000}"/>
    <cellStyle name="평_평택STP_01_09_27_FinancialModel1108_FinancialModel1108(2)_은행 - 원주기업도시Feasibility11_07_1_~3190534_원주기업도시 data(정리2)_Raw Data_Sales" xfId="7030" xr:uid="{00000000-0005-0000-0000-0000F5270000}"/>
    <cellStyle name="평_평택STP_01_09_27_FinancialModel1108_FinancialModel1108(2)_은행 - 원주기업도시Feasibility11_07_1_~3190534_원주기업도시 data(정리2)_Raw Data_Sensitivity" xfId="9033" xr:uid="{00000000-0005-0000-0000-0000F6270000}"/>
    <cellStyle name="평_평택STP_01_09_27_FinancialModel1108_FinancialModel1108(2)_은행 - 원주기업도시Feasibility11_07_1_~3190534_원주기업도시 data(정리2)_Sales" xfId="7029" xr:uid="{00000000-0005-0000-0000-0000F7270000}"/>
    <cellStyle name="평_평택STP_01_09_27_FinancialModel1108_FinancialModel1108(2)_은행 - 원주기업도시Feasibility11_07_1_~3190534_원주기업도시 data(정리2)_Sensitivity" xfId="9032" xr:uid="{00000000-0005-0000-0000-0000F8270000}"/>
    <cellStyle name="평_평택STP_01_09_27_FinancialModel1108_FinancialModel1108(2)_은행 - 원주기업도시Feasibility11_07_1_~3190534_원주기업도시 data(정리2)_원주부하계산" xfId="3011" xr:uid="{00000000-0005-0000-0000-0000F9270000}"/>
    <cellStyle name="평_평택STP_01_09_27_FinancialModel1108_FinancialModel1108(2)_은행 - 원주기업도시Feasibility11_07_1_~3190534_원주기업도시 data(정리2)_원주부하계산_CF" xfId="11037" xr:uid="{00000000-0005-0000-0000-0000FA270000}"/>
    <cellStyle name="평_평택STP_01_09_27_FinancialModel1108_FinancialModel1108(2)_은행 - 원주기업도시Feasibility11_07_1_~3190534_원주기업도시 data(정리2)_원주부하계산_Raw Data" xfId="3012" xr:uid="{00000000-0005-0000-0000-0000FB270000}"/>
    <cellStyle name="평_평택STP_01_09_27_FinancialModel1108_FinancialModel1108(2)_은행 - 원주기업도시Feasibility11_07_1_~3190534_원주기업도시 data(정리2)_원주부하계산_Raw Data_1" xfId="5028" xr:uid="{00000000-0005-0000-0000-0000FC270000}"/>
    <cellStyle name="평_평택STP_01_09_27_FinancialModel1108_FinancialModel1108(2)_은행 - 원주기업도시Feasibility11_07_1_~3190534_원주기업도시 data(정리2)_원주부하계산_Raw Data_CF" xfId="11038" xr:uid="{00000000-0005-0000-0000-0000FD270000}"/>
    <cellStyle name="평_평택STP_01_09_27_FinancialModel1108_FinancialModel1108(2)_은행 - 원주기업도시Feasibility11_07_1_~3190534_원주기업도시 data(정리2)_원주부하계산_Raw Data_Raw Data" xfId="5029" xr:uid="{00000000-0005-0000-0000-0000FE270000}"/>
    <cellStyle name="평_평택STP_01_09_27_FinancialModel1108_FinancialModel1108(2)_은행 - 원주기업도시Feasibility11_07_1_~3190534_원주기업도시 data(정리2)_원주부하계산_Raw Data_Sales" xfId="7032" xr:uid="{00000000-0005-0000-0000-0000FF270000}"/>
    <cellStyle name="평_평택STP_01_09_27_FinancialModel1108_FinancialModel1108(2)_은행 - 원주기업도시Feasibility11_07_1_~3190534_원주기업도시 data(정리2)_원주부하계산_Raw Data_Sensitivity" xfId="9035" xr:uid="{00000000-0005-0000-0000-000000280000}"/>
    <cellStyle name="평_평택STP_01_09_27_FinancialModel1108_FinancialModel1108(2)_은행 - 원주기업도시Feasibility11_07_1_~3190534_원주기업도시 data(정리2)_원주부하계산_Sales" xfId="7031" xr:uid="{00000000-0005-0000-0000-000001280000}"/>
    <cellStyle name="평_평택STP_01_09_27_FinancialModel1108_FinancialModel1108(2)_은행 - 원주기업도시Feasibility11_07_1_~3190534_원주기업도시 data(정리2)_원주부하계산_Sensitivity" xfId="9034" xr:uid="{00000000-0005-0000-0000-000002280000}"/>
    <cellStyle name="평_평택STP_01_09_27_FinancialModel1108_FinancialModel1108(2)_은행 - 원주기업도시Feasibility11_07_1_~3190534_원주부하계산" xfId="3013" xr:uid="{00000000-0005-0000-0000-000003280000}"/>
    <cellStyle name="평_평택STP_01_09_27_FinancialModel1108_FinancialModel1108(2)_은행 - 원주기업도시Feasibility11_07_1_~3190534_원주부하계산_CF" xfId="11039" xr:uid="{00000000-0005-0000-0000-000004280000}"/>
    <cellStyle name="평_평택STP_01_09_27_FinancialModel1108_FinancialModel1108(2)_은행 - 원주기업도시Feasibility11_07_1_~3190534_원주부하계산_Raw Data" xfId="3014" xr:uid="{00000000-0005-0000-0000-000005280000}"/>
    <cellStyle name="평_평택STP_01_09_27_FinancialModel1108_FinancialModel1108(2)_은행 - 원주기업도시Feasibility11_07_1_~3190534_원주부하계산_Raw Data_1" xfId="5030" xr:uid="{00000000-0005-0000-0000-000006280000}"/>
    <cellStyle name="평_평택STP_01_09_27_FinancialModel1108_FinancialModel1108(2)_은행 - 원주기업도시Feasibility11_07_1_~3190534_원주부하계산_Raw Data_CF" xfId="11040" xr:uid="{00000000-0005-0000-0000-000007280000}"/>
    <cellStyle name="평_평택STP_01_09_27_FinancialModel1108_FinancialModel1108(2)_은행 - 원주기업도시Feasibility11_07_1_~3190534_원주부하계산_Raw Data_Raw Data" xfId="5031" xr:uid="{00000000-0005-0000-0000-000008280000}"/>
    <cellStyle name="평_평택STP_01_09_27_FinancialModel1108_FinancialModel1108(2)_은행 - 원주기업도시Feasibility11_07_1_~3190534_원주부하계산_Raw Data_Sales" xfId="7034" xr:uid="{00000000-0005-0000-0000-000009280000}"/>
    <cellStyle name="평_평택STP_01_09_27_FinancialModel1108_FinancialModel1108(2)_은행 - 원주기업도시Feasibility11_07_1_~3190534_원주부하계산_Raw Data_Sensitivity" xfId="9037" xr:uid="{00000000-0005-0000-0000-00000A280000}"/>
    <cellStyle name="평_평택STP_01_09_27_FinancialModel1108_FinancialModel1108(2)_은행 - 원주기업도시Feasibility11_07_1_~3190534_원주부하계산_Sales" xfId="7033" xr:uid="{00000000-0005-0000-0000-00000B280000}"/>
    <cellStyle name="평_평택STP_01_09_27_FinancialModel1108_FinancialModel1108(2)_은행 - 원주기업도시Feasibility11_07_1_~3190534_원주부하계산_Sensitivity" xfId="9036" xr:uid="{00000000-0005-0000-0000-00000C280000}"/>
    <cellStyle name="평_평택STP_01_09_27_FinancialModel1108_FinancialModel1108(2)_은행 - 원주기업도시Feasibility11_07_1_070126 기업도시개발이익산정프로그램" xfId="3015" xr:uid="{00000000-0005-0000-0000-00000D280000}"/>
    <cellStyle name="평_평택STP_01_09_27_FinancialModel1108_FinancialModel1108(2)_은행 - 원주기업도시Feasibility11_07_1_070126 기업도시개발이익산정프로그램_CF" xfId="11041" xr:uid="{00000000-0005-0000-0000-00000E280000}"/>
    <cellStyle name="평_평택STP_01_09_27_FinancialModel1108_FinancialModel1108(2)_은행 - 원주기업도시Feasibility11_07_1_070126 기업도시개발이익산정프로그램_Raw Data" xfId="3016" xr:uid="{00000000-0005-0000-0000-00000F280000}"/>
    <cellStyle name="평_평택STP_01_09_27_FinancialModel1108_FinancialModel1108(2)_은행 - 원주기업도시Feasibility11_07_1_070126 기업도시개발이익산정프로그램_Raw Data_1" xfId="5032" xr:uid="{00000000-0005-0000-0000-000010280000}"/>
    <cellStyle name="평_평택STP_01_09_27_FinancialModel1108_FinancialModel1108(2)_은행 - 원주기업도시Feasibility11_07_1_070126 기업도시개발이익산정프로그램_Raw Data_CF" xfId="11042" xr:uid="{00000000-0005-0000-0000-000011280000}"/>
    <cellStyle name="평_평택STP_01_09_27_FinancialModel1108_FinancialModel1108(2)_은행 - 원주기업도시Feasibility11_07_1_070126 기업도시개발이익산정프로그램_Raw Data_Raw Data" xfId="5033" xr:uid="{00000000-0005-0000-0000-000012280000}"/>
    <cellStyle name="평_평택STP_01_09_27_FinancialModel1108_FinancialModel1108(2)_은행 - 원주기업도시Feasibility11_07_1_070126 기업도시개발이익산정프로그램_Raw Data_Sales" xfId="7036" xr:uid="{00000000-0005-0000-0000-000013280000}"/>
    <cellStyle name="평_평택STP_01_09_27_FinancialModel1108_FinancialModel1108(2)_은행 - 원주기업도시Feasibility11_07_1_070126 기업도시개발이익산정프로그램_Raw Data_Sensitivity" xfId="9039" xr:uid="{00000000-0005-0000-0000-000014280000}"/>
    <cellStyle name="평_평택STP_01_09_27_FinancialModel1108_FinancialModel1108(2)_은행 - 원주기업도시Feasibility11_07_1_070126 기업도시개발이익산정프로그램_Sales" xfId="7035" xr:uid="{00000000-0005-0000-0000-000015280000}"/>
    <cellStyle name="평_평택STP_01_09_27_FinancialModel1108_FinancialModel1108(2)_은행 - 원주기업도시Feasibility11_07_1_070126 기업도시개발이익산정프로그램_Sensitivity" xfId="9038" xr:uid="{00000000-0005-0000-0000-000016280000}"/>
    <cellStyle name="평_평택STP_01_09_27_FinancialModel1108_FinancialModel1108(2)_은행 - 원주기업도시Feasibility11_07_1_070126 기업도시개발이익산정프로그램_원주기업도시 data(정리2)" xfId="3017" xr:uid="{00000000-0005-0000-0000-000017280000}"/>
    <cellStyle name="평_평택STP_01_09_27_FinancialModel1108_FinancialModel1108(2)_은행 - 원주기업도시Feasibility11_07_1_070126 기업도시개발이익산정프로그램_원주기업도시 data(정리2)_CF" xfId="11043" xr:uid="{00000000-0005-0000-0000-000018280000}"/>
    <cellStyle name="평_평택STP_01_09_27_FinancialModel1108_FinancialModel1108(2)_은행 - 원주기업도시Feasibility11_07_1_070126 기업도시개발이익산정프로그램_원주기업도시 data(정리2)_Raw Data" xfId="3018" xr:uid="{00000000-0005-0000-0000-000019280000}"/>
    <cellStyle name="평_평택STP_01_09_27_FinancialModel1108_FinancialModel1108(2)_은행 - 원주기업도시Feasibility11_07_1_070126 기업도시개발이익산정프로그램_원주기업도시 data(정리2)_Raw Data_1" xfId="5034" xr:uid="{00000000-0005-0000-0000-00001A280000}"/>
    <cellStyle name="평_평택STP_01_09_27_FinancialModel1108_FinancialModel1108(2)_은행 - 원주기업도시Feasibility11_07_1_070126 기업도시개발이익산정프로그램_원주기업도시 data(정리2)_Raw Data_CF" xfId="11044" xr:uid="{00000000-0005-0000-0000-00001B280000}"/>
    <cellStyle name="평_평택STP_01_09_27_FinancialModel1108_FinancialModel1108(2)_은행 - 원주기업도시Feasibility11_07_1_070126 기업도시개발이익산정프로그램_원주기업도시 data(정리2)_Raw Data_Raw Data" xfId="5035" xr:uid="{00000000-0005-0000-0000-00001C280000}"/>
    <cellStyle name="평_평택STP_01_09_27_FinancialModel1108_FinancialModel1108(2)_은행 - 원주기업도시Feasibility11_07_1_070126 기업도시개발이익산정프로그램_원주기업도시 data(정리2)_Raw Data_Sales" xfId="7038" xr:uid="{00000000-0005-0000-0000-00001D280000}"/>
    <cellStyle name="평_평택STP_01_09_27_FinancialModel1108_FinancialModel1108(2)_은행 - 원주기업도시Feasibility11_07_1_070126 기업도시개발이익산정프로그램_원주기업도시 data(정리2)_Raw Data_Sensitivity" xfId="9041" xr:uid="{00000000-0005-0000-0000-00001E280000}"/>
    <cellStyle name="평_평택STP_01_09_27_FinancialModel1108_FinancialModel1108(2)_은행 - 원주기업도시Feasibility11_07_1_070126 기업도시개발이익산정프로그램_원주기업도시 data(정리2)_Sales" xfId="7037" xr:uid="{00000000-0005-0000-0000-00001F280000}"/>
    <cellStyle name="평_평택STP_01_09_27_FinancialModel1108_FinancialModel1108(2)_은행 - 원주기업도시Feasibility11_07_1_070126 기업도시개발이익산정프로그램_원주기업도시 data(정리2)_Sensitivity" xfId="9040" xr:uid="{00000000-0005-0000-0000-000020280000}"/>
    <cellStyle name="평_평택STP_01_09_27_FinancialModel1108_FinancialModel1108(2)_은행 - 원주기업도시Feasibility11_07_1_070126 기업도시개발이익산정프로그램_원주기업도시 data(정리2)_원주부하계산" xfId="3019" xr:uid="{00000000-0005-0000-0000-000021280000}"/>
    <cellStyle name="평_평택STP_01_09_27_FinancialModel1108_FinancialModel1108(2)_은행 - 원주기업도시Feasibility11_07_1_070126 기업도시개발이익산정프로그램_원주기업도시 data(정리2)_원주부하계산_CF" xfId="11045" xr:uid="{00000000-0005-0000-0000-000022280000}"/>
    <cellStyle name="평_평택STP_01_09_27_FinancialModel1108_FinancialModel1108(2)_은행 - 원주기업도시Feasibility11_07_1_070126 기업도시개발이익산정프로그램_원주기업도시 data(정리2)_원주부하계산_Raw Data" xfId="3020" xr:uid="{00000000-0005-0000-0000-000023280000}"/>
    <cellStyle name="평_평택STP_01_09_27_FinancialModel1108_FinancialModel1108(2)_은행 - 원주기업도시Feasibility11_07_1_070126 기업도시개발이익산정프로그램_원주기업도시 data(정리2)_원주부하계산_Raw Data_1" xfId="5036" xr:uid="{00000000-0005-0000-0000-000024280000}"/>
    <cellStyle name="평_평택STP_01_09_27_FinancialModel1108_FinancialModel1108(2)_은행 - 원주기업도시Feasibility11_07_1_070126 기업도시개발이익산정프로그램_원주기업도시 data(정리2)_원주부하계산_Raw Data_CF" xfId="11046" xr:uid="{00000000-0005-0000-0000-000025280000}"/>
    <cellStyle name="평_평택STP_01_09_27_FinancialModel1108_FinancialModel1108(2)_은행 - 원주기업도시Feasibility11_07_1_070126 기업도시개발이익산정프로그램_원주기업도시 data(정리2)_원주부하계산_Raw Data_Raw Data" xfId="5037" xr:uid="{00000000-0005-0000-0000-000026280000}"/>
    <cellStyle name="평_평택STP_01_09_27_FinancialModel1108_FinancialModel1108(2)_은행 - 원주기업도시Feasibility11_07_1_070126 기업도시개발이익산정프로그램_원주기업도시 data(정리2)_원주부하계산_Raw Data_Sales" xfId="7040" xr:uid="{00000000-0005-0000-0000-000027280000}"/>
    <cellStyle name="평_평택STP_01_09_27_FinancialModel1108_FinancialModel1108(2)_은행 - 원주기업도시Feasibility11_07_1_070126 기업도시개발이익산정프로그램_원주기업도시 data(정리2)_원주부하계산_Raw Data_Sensitivity" xfId="9043" xr:uid="{00000000-0005-0000-0000-000028280000}"/>
    <cellStyle name="평_평택STP_01_09_27_FinancialModel1108_FinancialModel1108(2)_은행 - 원주기업도시Feasibility11_07_1_070126 기업도시개발이익산정프로그램_원주기업도시 data(정리2)_원주부하계산_Sales" xfId="7039" xr:uid="{00000000-0005-0000-0000-000029280000}"/>
    <cellStyle name="평_평택STP_01_09_27_FinancialModel1108_FinancialModel1108(2)_은행 - 원주기업도시Feasibility11_07_1_070126 기업도시개발이익산정프로그램_원주기업도시 data(정리2)_원주부하계산_Sensitivity" xfId="9042" xr:uid="{00000000-0005-0000-0000-00002A280000}"/>
    <cellStyle name="평_평택STP_01_09_27_FinancialModel1108_FinancialModel1108(2)_은행 - 원주기업도시Feasibility11_07_1_070126 기업도시개발이익산정프로그램_원주부하계산" xfId="3021" xr:uid="{00000000-0005-0000-0000-00002B280000}"/>
    <cellStyle name="평_평택STP_01_09_27_FinancialModel1108_FinancialModel1108(2)_은행 - 원주기업도시Feasibility11_07_1_070126 기업도시개발이익산정프로그램_원주부하계산_CF" xfId="11047" xr:uid="{00000000-0005-0000-0000-00002C280000}"/>
    <cellStyle name="평_평택STP_01_09_27_FinancialModel1108_FinancialModel1108(2)_은행 - 원주기업도시Feasibility11_07_1_070126 기업도시개발이익산정프로그램_원주부하계산_Raw Data" xfId="3022" xr:uid="{00000000-0005-0000-0000-00002D280000}"/>
    <cellStyle name="평_평택STP_01_09_27_FinancialModel1108_FinancialModel1108(2)_은행 - 원주기업도시Feasibility11_07_1_070126 기업도시개발이익산정프로그램_원주부하계산_Raw Data_1" xfId="5038" xr:uid="{00000000-0005-0000-0000-00002E280000}"/>
    <cellStyle name="평_평택STP_01_09_27_FinancialModel1108_FinancialModel1108(2)_은행 - 원주기업도시Feasibility11_07_1_070126 기업도시개발이익산정프로그램_원주부하계산_Raw Data_CF" xfId="11048" xr:uid="{00000000-0005-0000-0000-00002F280000}"/>
    <cellStyle name="평_평택STP_01_09_27_FinancialModel1108_FinancialModel1108(2)_은행 - 원주기업도시Feasibility11_07_1_070126 기업도시개발이익산정프로그램_원주부하계산_Raw Data_Raw Data" xfId="5039" xr:uid="{00000000-0005-0000-0000-000030280000}"/>
    <cellStyle name="평_평택STP_01_09_27_FinancialModel1108_FinancialModel1108(2)_은행 - 원주기업도시Feasibility11_07_1_070126 기업도시개발이익산정프로그램_원주부하계산_Raw Data_Sales" xfId="7042" xr:uid="{00000000-0005-0000-0000-000031280000}"/>
    <cellStyle name="평_평택STP_01_09_27_FinancialModel1108_FinancialModel1108(2)_은행 - 원주기업도시Feasibility11_07_1_070126 기업도시개발이익산정프로그램_원주부하계산_Raw Data_Sensitivity" xfId="9045" xr:uid="{00000000-0005-0000-0000-000032280000}"/>
    <cellStyle name="평_평택STP_01_09_27_FinancialModel1108_FinancialModel1108(2)_은행 - 원주기업도시Feasibility11_07_1_070126 기업도시개발이익산정프로그램_원주부하계산_Sales" xfId="7041" xr:uid="{00000000-0005-0000-0000-000033280000}"/>
    <cellStyle name="평_평택STP_01_09_27_FinancialModel1108_FinancialModel1108(2)_은행 - 원주기업도시Feasibility11_07_1_070126 기업도시개발이익산정프로그램_원주부하계산_Sensitivity" xfId="9044" xr:uid="{00000000-0005-0000-0000-000034280000}"/>
    <cellStyle name="평_평택STP_01_09_27_FinancialModel1108_FinancialModel1108(2)_은행 - 원주기업도시Feasibility11_07_1_CF" xfId="11032" xr:uid="{00000000-0005-0000-0000-000035280000}"/>
    <cellStyle name="평_평택STP_01_09_27_FinancialModel1108_FinancialModel1108(2)_은행 - 원주기업도시Feasibility11_07_1_Raw Data" xfId="3023" xr:uid="{00000000-0005-0000-0000-000036280000}"/>
    <cellStyle name="평_평택STP_01_09_27_FinancialModel1108_FinancialModel1108(2)_은행 - 원주기업도시Feasibility11_07_1_Raw Data_1" xfId="5023" xr:uid="{00000000-0005-0000-0000-000037280000}"/>
    <cellStyle name="평_평택STP_01_09_27_FinancialModel1108_FinancialModel1108(2)_은행 - 원주기업도시Feasibility11_07_1_Raw Data_CF" xfId="11049" xr:uid="{00000000-0005-0000-0000-000038280000}"/>
    <cellStyle name="평_평택STP_01_09_27_FinancialModel1108_FinancialModel1108(2)_은행 - 원주기업도시Feasibility11_07_1_Raw Data_Raw Data" xfId="5040" xr:uid="{00000000-0005-0000-0000-000039280000}"/>
    <cellStyle name="평_평택STP_01_09_27_FinancialModel1108_FinancialModel1108(2)_은행 - 원주기업도시Feasibility11_07_1_Raw Data_Sales" xfId="7043" xr:uid="{00000000-0005-0000-0000-00003A280000}"/>
    <cellStyle name="평_평택STP_01_09_27_FinancialModel1108_FinancialModel1108(2)_은행 - 원주기업도시Feasibility11_07_1_Raw Data_Sensitivity" xfId="9046" xr:uid="{00000000-0005-0000-0000-00003B280000}"/>
    <cellStyle name="평_평택STP_01_09_27_FinancialModel1108_FinancialModel1108(2)_은행 - 원주기업도시Feasibility11_07_1_Sales" xfId="7026" xr:uid="{00000000-0005-0000-0000-00003C280000}"/>
    <cellStyle name="평_평택STP_01_09_27_FinancialModel1108_FinancialModel1108(2)_은행 - 원주기업도시Feasibility11_07_1_Sensitivity" xfId="9029" xr:uid="{00000000-0005-0000-0000-00003D280000}"/>
    <cellStyle name="평_평택STP_01_09_27_FinancialModel1108_FinancialModel1108(2)_은행 - 원주기업도시Feasibility11_07_1_개발이익산정결과" xfId="3024" xr:uid="{00000000-0005-0000-0000-00003E280000}"/>
    <cellStyle name="평_평택STP_01_09_27_FinancialModel1108_FinancialModel1108(2)_은행 - 원주기업도시Feasibility11_07_1_개발이익산정결과_CF" xfId="11050" xr:uid="{00000000-0005-0000-0000-00003F280000}"/>
    <cellStyle name="평_평택STP_01_09_27_FinancialModel1108_FinancialModel1108(2)_은행 - 원주기업도시Feasibility11_07_1_개발이익산정결과_Raw Data" xfId="3025" xr:uid="{00000000-0005-0000-0000-000040280000}"/>
    <cellStyle name="평_평택STP_01_09_27_FinancialModel1108_FinancialModel1108(2)_은행 - 원주기업도시Feasibility11_07_1_개발이익산정결과_Raw Data_1" xfId="5041" xr:uid="{00000000-0005-0000-0000-000041280000}"/>
    <cellStyle name="평_평택STP_01_09_27_FinancialModel1108_FinancialModel1108(2)_은행 - 원주기업도시Feasibility11_07_1_개발이익산정결과_Raw Data_CF" xfId="11051" xr:uid="{00000000-0005-0000-0000-000042280000}"/>
    <cellStyle name="평_평택STP_01_09_27_FinancialModel1108_FinancialModel1108(2)_은행 - 원주기업도시Feasibility11_07_1_개발이익산정결과_Raw Data_Raw Data" xfId="5042" xr:uid="{00000000-0005-0000-0000-000043280000}"/>
    <cellStyle name="평_평택STP_01_09_27_FinancialModel1108_FinancialModel1108(2)_은행 - 원주기업도시Feasibility11_07_1_개발이익산정결과_Raw Data_Sales" xfId="7045" xr:uid="{00000000-0005-0000-0000-000044280000}"/>
    <cellStyle name="평_평택STP_01_09_27_FinancialModel1108_FinancialModel1108(2)_은행 - 원주기업도시Feasibility11_07_1_개발이익산정결과_Raw Data_Sensitivity" xfId="9048" xr:uid="{00000000-0005-0000-0000-000045280000}"/>
    <cellStyle name="평_평택STP_01_09_27_FinancialModel1108_FinancialModel1108(2)_은행 - 원주기업도시Feasibility11_07_1_개발이익산정결과_Sales" xfId="7044" xr:uid="{00000000-0005-0000-0000-000046280000}"/>
    <cellStyle name="평_평택STP_01_09_27_FinancialModel1108_FinancialModel1108(2)_은행 - 원주기업도시Feasibility11_07_1_개발이익산정결과_Sensitivity" xfId="9047" xr:uid="{00000000-0005-0000-0000-000047280000}"/>
    <cellStyle name="평_평택STP_01_09_27_FinancialModel1108_FinancialModel1108(2)_은행 - 원주기업도시Feasibility11_07_1_개발이익산정결과_원주기업도시 data(정리2)" xfId="3026" xr:uid="{00000000-0005-0000-0000-000048280000}"/>
    <cellStyle name="평_평택STP_01_09_27_FinancialModel1108_FinancialModel1108(2)_은행 - 원주기업도시Feasibility11_07_1_개발이익산정결과_원주기업도시 data(정리2)_CF" xfId="11052" xr:uid="{00000000-0005-0000-0000-000049280000}"/>
    <cellStyle name="평_평택STP_01_09_27_FinancialModel1108_FinancialModel1108(2)_은행 - 원주기업도시Feasibility11_07_1_개발이익산정결과_원주기업도시 data(정리2)_Raw Data" xfId="3027" xr:uid="{00000000-0005-0000-0000-00004A280000}"/>
    <cellStyle name="평_평택STP_01_09_27_FinancialModel1108_FinancialModel1108(2)_은행 - 원주기업도시Feasibility11_07_1_개발이익산정결과_원주기업도시 data(정리2)_Raw Data_1" xfId="5043" xr:uid="{00000000-0005-0000-0000-00004B280000}"/>
    <cellStyle name="평_평택STP_01_09_27_FinancialModel1108_FinancialModel1108(2)_은행 - 원주기업도시Feasibility11_07_1_개발이익산정결과_원주기업도시 data(정리2)_Raw Data_CF" xfId="11053" xr:uid="{00000000-0005-0000-0000-00004C280000}"/>
    <cellStyle name="평_평택STP_01_09_27_FinancialModel1108_FinancialModel1108(2)_은행 - 원주기업도시Feasibility11_07_1_개발이익산정결과_원주기업도시 data(정리2)_Raw Data_Raw Data" xfId="5044" xr:uid="{00000000-0005-0000-0000-00004D280000}"/>
    <cellStyle name="평_평택STP_01_09_27_FinancialModel1108_FinancialModel1108(2)_은행 - 원주기업도시Feasibility11_07_1_개발이익산정결과_원주기업도시 data(정리2)_Raw Data_Sales" xfId="7047" xr:uid="{00000000-0005-0000-0000-00004E280000}"/>
    <cellStyle name="평_평택STP_01_09_27_FinancialModel1108_FinancialModel1108(2)_은행 - 원주기업도시Feasibility11_07_1_개발이익산정결과_원주기업도시 data(정리2)_Raw Data_Sensitivity" xfId="9050" xr:uid="{00000000-0005-0000-0000-00004F280000}"/>
    <cellStyle name="평_평택STP_01_09_27_FinancialModel1108_FinancialModel1108(2)_은행 - 원주기업도시Feasibility11_07_1_개발이익산정결과_원주기업도시 data(정리2)_Sales" xfId="7046" xr:uid="{00000000-0005-0000-0000-000050280000}"/>
    <cellStyle name="평_평택STP_01_09_27_FinancialModel1108_FinancialModel1108(2)_은행 - 원주기업도시Feasibility11_07_1_개발이익산정결과_원주기업도시 data(정리2)_Sensitivity" xfId="9049" xr:uid="{00000000-0005-0000-0000-000051280000}"/>
    <cellStyle name="평_평택STP_01_09_27_FinancialModel1108_FinancialModel1108(2)_은행 - 원주기업도시Feasibility11_07_1_개발이익산정결과_원주기업도시 data(정리2)_원주부하계산" xfId="3028" xr:uid="{00000000-0005-0000-0000-000052280000}"/>
    <cellStyle name="평_평택STP_01_09_27_FinancialModel1108_FinancialModel1108(2)_은행 - 원주기업도시Feasibility11_07_1_개발이익산정결과_원주기업도시 data(정리2)_원주부하계산_CF" xfId="11054" xr:uid="{00000000-0005-0000-0000-000053280000}"/>
    <cellStyle name="평_평택STP_01_09_27_FinancialModel1108_FinancialModel1108(2)_은행 - 원주기업도시Feasibility11_07_1_개발이익산정결과_원주기업도시 data(정리2)_원주부하계산_Raw Data" xfId="3029" xr:uid="{00000000-0005-0000-0000-000054280000}"/>
    <cellStyle name="평_평택STP_01_09_27_FinancialModel1108_FinancialModel1108(2)_은행 - 원주기업도시Feasibility11_07_1_개발이익산정결과_원주기업도시 data(정리2)_원주부하계산_Raw Data_1" xfId="5045" xr:uid="{00000000-0005-0000-0000-000055280000}"/>
    <cellStyle name="평_평택STP_01_09_27_FinancialModel1108_FinancialModel1108(2)_은행 - 원주기업도시Feasibility11_07_1_개발이익산정결과_원주기업도시 data(정리2)_원주부하계산_Raw Data_CF" xfId="11055" xr:uid="{00000000-0005-0000-0000-000056280000}"/>
    <cellStyle name="평_평택STP_01_09_27_FinancialModel1108_FinancialModel1108(2)_은행 - 원주기업도시Feasibility11_07_1_개발이익산정결과_원주기업도시 data(정리2)_원주부하계산_Raw Data_Raw Data" xfId="5046" xr:uid="{00000000-0005-0000-0000-000057280000}"/>
    <cellStyle name="평_평택STP_01_09_27_FinancialModel1108_FinancialModel1108(2)_은행 - 원주기업도시Feasibility11_07_1_개발이익산정결과_원주기업도시 data(정리2)_원주부하계산_Raw Data_Sales" xfId="7049" xr:uid="{00000000-0005-0000-0000-000058280000}"/>
    <cellStyle name="평_평택STP_01_09_27_FinancialModel1108_FinancialModel1108(2)_은행 - 원주기업도시Feasibility11_07_1_개발이익산정결과_원주기업도시 data(정리2)_원주부하계산_Raw Data_Sensitivity" xfId="9052" xr:uid="{00000000-0005-0000-0000-000059280000}"/>
    <cellStyle name="평_평택STP_01_09_27_FinancialModel1108_FinancialModel1108(2)_은행 - 원주기업도시Feasibility11_07_1_개발이익산정결과_원주기업도시 data(정리2)_원주부하계산_Sales" xfId="7048" xr:uid="{00000000-0005-0000-0000-00005A280000}"/>
    <cellStyle name="평_평택STP_01_09_27_FinancialModel1108_FinancialModel1108(2)_은행 - 원주기업도시Feasibility11_07_1_개발이익산정결과_원주기업도시 data(정리2)_원주부하계산_Sensitivity" xfId="9051" xr:uid="{00000000-0005-0000-0000-00005B280000}"/>
    <cellStyle name="평_평택STP_01_09_27_FinancialModel1108_FinancialModel1108(2)_은행 - 원주기업도시Feasibility11_07_1_개발이익산정결과_원주부하계산" xfId="3030" xr:uid="{00000000-0005-0000-0000-00005C280000}"/>
    <cellStyle name="평_평택STP_01_09_27_FinancialModel1108_FinancialModel1108(2)_은행 - 원주기업도시Feasibility11_07_1_개발이익산정결과_원주부하계산_CF" xfId="11056" xr:uid="{00000000-0005-0000-0000-00005D280000}"/>
    <cellStyle name="평_평택STP_01_09_27_FinancialModel1108_FinancialModel1108(2)_은행 - 원주기업도시Feasibility11_07_1_개발이익산정결과_원주부하계산_Raw Data" xfId="3031" xr:uid="{00000000-0005-0000-0000-00005E280000}"/>
    <cellStyle name="평_평택STP_01_09_27_FinancialModel1108_FinancialModel1108(2)_은행 - 원주기업도시Feasibility11_07_1_개발이익산정결과_원주부하계산_Raw Data_1" xfId="5047" xr:uid="{00000000-0005-0000-0000-00005F280000}"/>
    <cellStyle name="평_평택STP_01_09_27_FinancialModel1108_FinancialModel1108(2)_은행 - 원주기업도시Feasibility11_07_1_개발이익산정결과_원주부하계산_Raw Data_CF" xfId="11057" xr:uid="{00000000-0005-0000-0000-000060280000}"/>
    <cellStyle name="평_평택STP_01_09_27_FinancialModel1108_FinancialModel1108(2)_은행 - 원주기업도시Feasibility11_07_1_개발이익산정결과_원주부하계산_Raw Data_Raw Data" xfId="5048" xr:uid="{00000000-0005-0000-0000-000061280000}"/>
    <cellStyle name="평_평택STP_01_09_27_FinancialModel1108_FinancialModel1108(2)_은행 - 원주기업도시Feasibility11_07_1_개발이익산정결과_원주부하계산_Raw Data_Sales" xfId="7051" xr:uid="{00000000-0005-0000-0000-000062280000}"/>
    <cellStyle name="평_평택STP_01_09_27_FinancialModel1108_FinancialModel1108(2)_은행 - 원주기업도시Feasibility11_07_1_개발이익산정결과_원주부하계산_Raw Data_Sensitivity" xfId="9054" xr:uid="{00000000-0005-0000-0000-000063280000}"/>
    <cellStyle name="평_평택STP_01_09_27_FinancialModel1108_FinancialModel1108(2)_은행 - 원주기업도시Feasibility11_07_1_개발이익산정결과_원주부하계산_Sales" xfId="7050" xr:uid="{00000000-0005-0000-0000-000064280000}"/>
    <cellStyle name="평_평택STP_01_09_27_FinancialModel1108_FinancialModel1108(2)_은행 - 원주기업도시Feasibility11_07_1_개발이익산정결과_원주부하계산_Sensitivity" xfId="9053" xr:uid="{00000000-0005-0000-0000-000065280000}"/>
    <cellStyle name="평_평택STP_01_09_27_FinancialModel1108_FinancialModel1108(2)_은행 - 원주기업도시Feasibility11_07_1_기업도시재무모델금융조건반영(11_28)_8(용지별사업성검토추가)xls" xfId="3032" xr:uid="{00000000-0005-0000-0000-000066280000}"/>
    <cellStyle name="평_평택STP_01_09_27_FinancialModel1108_FinancialModel1108(2)_은행 - 원주기업도시Feasibility11_07_1_기업도시재무모델금융조건반영(11_28)_8(용지별사업성검토추가)xls_CF" xfId="11058" xr:uid="{00000000-0005-0000-0000-000067280000}"/>
    <cellStyle name="평_평택STP_01_09_27_FinancialModel1108_FinancialModel1108(2)_은행 - 원주기업도시Feasibility11_07_1_기업도시재무모델금융조건반영(11_28)_8(용지별사업성검토추가)xls_Raw Data" xfId="3033" xr:uid="{00000000-0005-0000-0000-000068280000}"/>
    <cellStyle name="평_평택STP_01_09_27_FinancialModel1108_FinancialModel1108(2)_은행 - 원주기업도시Feasibility11_07_1_기업도시재무모델금융조건반영(11_28)_8(용지별사업성검토추가)xls_Raw Data_1" xfId="5049" xr:uid="{00000000-0005-0000-0000-000069280000}"/>
    <cellStyle name="평_평택STP_01_09_27_FinancialModel1108_FinancialModel1108(2)_은행 - 원주기업도시Feasibility11_07_1_기업도시재무모델금융조건반영(11_28)_8(용지별사업성검토추가)xls_Raw Data_CF" xfId="11059" xr:uid="{00000000-0005-0000-0000-00006A280000}"/>
    <cellStyle name="평_평택STP_01_09_27_FinancialModel1108_FinancialModel1108(2)_은행 - 원주기업도시Feasibility11_07_1_기업도시재무모델금융조건반영(11_28)_8(용지별사업성검토추가)xls_Raw Data_Raw Data" xfId="5050" xr:uid="{00000000-0005-0000-0000-00006B280000}"/>
    <cellStyle name="평_평택STP_01_09_27_FinancialModel1108_FinancialModel1108(2)_은행 - 원주기업도시Feasibility11_07_1_기업도시재무모델금융조건반영(11_28)_8(용지별사업성검토추가)xls_Raw Data_Sales" xfId="7053" xr:uid="{00000000-0005-0000-0000-00006C280000}"/>
    <cellStyle name="평_평택STP_01_09_27_FinancialModel1108_FinancialModel1108(2)_은행 - 원주기업도시Feasibility11_07_1_기업도시재무모델금융조건반영(11_28)_8(용지별사업성검토추가)xls_Raw Data_Sensitivity" xfId="9056" xr:uid="{00000000-0005-0000-0000-00006D280000}"/>
    <cellStyle name="평_평택STP_01_09_27_FinancialModel1108_FinancialModel1108(2)_은행 - 원주기업도시Feasibility11_07_1_기업도시재무모델금융조건반영(11_28)_8(용지별사업성검토추가)xls_Sales" xfId="7052" xr:uid="{00000000-0005-0000-0000-00006E280000}"/>
    <cellStyle name="평_평택STP_01_09_27_FinancialModel1108_FinancialModel1108(2)_은행 - 원주기업도시Feasibility11_07_1_기업도시재무모델금융조건반영(11_28)_8(용지별사업성검토추가)xls_Sensitivity" xfId="9055" xr:uid="{00000000-0005-0000-0000-00006F280000}"/>
    <cellStyle name="평_평택STP_01_09_27_FinancialModel1108_FinancialModel1108(2)_은행 - 원주기업도시Feasibility11_07_1_기업도시재무모델금융조건반영(11_28)_8(용지별사업성검토추가)xls_원주기업도시 data(정리2)" xfId="3034" xr:uid="{00000000-0005-0000-0000-000070280000}"/>
    <cellStyle name="평_평택STP_01_09_27_FinancialModel1108_FinancialModel1108(2)_은행 - 원주기업도시Feasibility11_07_1_기업도시재무모델금융조건반영(11_28)_8(용지별사업성검토추가)xls_원주기업도시 data(정리2)_CF" xfId="11060" xr:uid="{00000000-0005-0000-0000-000071280000}"/>
    <cellStyle name="평_평택STP_01_09_27_FinancialModel1108_FinancialModel1108(2)_은행 - 원주기업도시Feasibility11_07_1_기업도시재무모델금융조건반영(11_28)_8(용지별사업성검토추가)xls_원주기업도시 data(정리2)_Raw Data" xfId="3035" xr:uid="{00000000-0005-0000-0000-000072280000}"/>
    <cellStyle name="평_평택STP_01_09_27_FinancialModel1108_FinancialModel1108(2)_은행 - 원주기업도시Feasibility11_07_1_기업도시재무모델금융조건반영(11_28)_8(용지별사업성검토추가)xls_원주기업도시 data(정리2)_Raw Data_1" xfId="5051" xr:uid="{00000000-0005-0000-0000-000073280000}"/>
    <cellStyle name="평_평택STP_01_09_27_FinancialModel1108_FinancialModel1108(2)_은행 - 원주기업도시Feasibility11_07_1_기업도시재무모델금융조건반영(11_28)_8(용지별사업성검토추가)xls_원주기업도시 data(정리2)_Raw Data_CF" xfId="11061" xr:uid="{00000000-0005-0000-0000-000074280000}"/>
    <cellStyle name="평_평택STP_01_09_27_FinancialModel1108_FinancialModel1108(2)_은행 - 원주기업도시Feasibility11_07_1_기업도시재무모델금융조건반영(11_28)_8(용지별사업성검토추가)xls_원주기업도시 data(정리2)_Raw Data_Raw Data" xfId="5052" xr:uid="{00000000-0005-0000-0000-000075280000}"/>
    <cellStyle name="평_평택STP_01_09_27_FinancialModel1108_FinancialModel1108(2)_은행 - 원주기업도시Feasibility11_07_1_기업도시재무모델금융조건반영(11_28)_8(용지별사업성검토추가)xls_원주기업도시 data(정리2)_Raw Data_Sales" xfId="7055" xr:uid="{00000000-0005-0000-0000-000076280000}"/>
    <cellStyle name="평_평택STP_01_09_27_FinancialModel1108_FinancialModel1108(2)_은행 - 원주기업도시Feasibility11_07_1_기업도시재무모델금융조건반영(11_28)_8(용지별사업성검토추가)xls_원주기업도시 data(정리2)_Raw Data_Sensitivity" xfId="9058" xr:uid="{00000000-0005-0000-0000-000077280000}"/>
    <cellStyle name="평_평택STP_01_09_27_FinancialModel1108_FinancialModel1108(2)_은행 - 원주기업도시Feasibility11_07_1_기업도시재무모델금융조건반영(11_28)_8(용지별사업성검토추가)xls_원주기업도시 data(정리2)_Sales" xfId="7054" xr:uid="{00000000-0005-0000-0000-000078280000}"/>
    <cellStyle name="평_평택STP_01_09_27_FinancialModel1108_FinancialModel1108(2)_은행 - 원주기업도시Feasibility11_07_1_기업도시재무모델금융조건반영(11_28)_8(용지별사업성검토추가)xls_원주기업도시 data(정리2)_Sensitivity" xfId="9057" xr:uid="{00000000-0005-0000-0000-000079280000}"/>
    <cellStyle name="평_평택STP_01_09_27_FinancialModel1108_FinancialModel1108(2)_은행 - 원주기업도시Feasibility11_07_1_기업도시재무모델금융조건반영(11_28)_8(용지별사업성검토추가)xls_원주기업도시 data(정리2)_원주부하계산" xfId="3036" xr:uid="{00000000-0005-0000-0000-00007A280000}"/>
    <cellStyle name="평_평택STP_01_09_27_FinancialModel1108_FinancialModel1108(2)_은행 - 원주기업도시Feasibility11_07_1_기업도시재무모델금융조건반영(11_28)_8(용지별사업성검토추가)xls_원주기업도시 data(정리2)_원주부하계산_CF" xfId="11062" xr:uid="{00000000-0005-0000-0000-00007B280000}"/>
    <cellStyle name="평_평택STP_01_09_27_FinancialModel1108_FinancialModel1108(2)_은행 - 원주기업도시Feasibility11_07_1_기업도시재무모델금융조건반영(11_28)_8(용지별사업성검토추가)xls_원주기업도시 data(정리2)_원주부하계산_Raw Data" xfId="3037" xr:uid="{00000000-0005-0000-0000-00007C280000}"/>
    <cellStyle name="평_평택STP_01_09_27_FinancialModel1108_FinancialModel1108(2)_은행 - 원주기업도시Feasibility11_07_1_기업도시재무모델금융조건반영(11_28)_8(용지별사업성검토추가)xls_원주기업도시 data(정리2)_원주부하계산_Raw Data_1" xfId="5053" xr:uid="{00000000-0005-0000-0000-00007D280000}"/>
    <cellStyle name="평_평택STP_01_09_27_FinancialModel1108_FinancialModel1108(2)_은행 - 원주기업도시Feasibility11_07_1_기업도시재무모델금융조건반영(11_28)_8(용지별사업성검토추가)xls_원주기업도시 data(정리2)_원주부하계산_Raw Data_CF" xfId="11063" xr:uid="{00000000-0005-0000-0000-00007E280000}"/>
    <cellStyle name="평_평택STP_01_09_27_FinancialModel1108_FinancialModel1108(2)_은행 - 원주기업도시Feasibility11_07_1_기업도시재무모델금융조건반영(11_28)_8(용지별사업성검토추가)xls_원주기업도시 data(정리2)_원주부하계산_Raw Data_Raw Data" xfId="5054" xr:uid="{00000000-0005-0000-0000-00007F280000}"/>
    <cellStyle name="평_평택STP_01_09_27_FinancialModel1108_FinancialModel1108(2)_은행 - 원주기업도시Feasibility11_07_1_기업도시재무모델금융조건반영(11_28)_8(용지별사업성검토추가)xls_원주기업도시 data(정리2)_원주부하계산_Raw Data_Sales" xfId="7057" xr:uid="{00000000-0005-0000-0000-000080280000}"/>
    <cellStyle name="평_평택STP_01_09_27_FinancialModel1108_FinancialModel1108(2)_은행 - 원주기업도시Feasibility11_07_1_기업도시재무모델금융조건반영(11_28)_8(용지별사업성검토추가)xls_원주기업도시 data(정리2)_원주부하계산_Raw Data_Sensitivity" xfId="9060" xr:uid="{00000000-0005-0000-0000-000081280000}"/>
    <cellStyle name="평_평택STP_01_09_27_FinancialModel1108_FinancialModel1108(2)_은행 - 원주기업도시Feasibility11_07_1_기업도시재무모델금융조건반영(11_28)_8(용지별사업성검토추가)xls_원주기업도시 data(정리2)_원주부하계산_Sales" xfId="7056" xr:uid="{00000000-0005-0000-0000-000082280000}"/>
    <cellStyle name="평_평택STP_01_09_27_FinancialModel1108_FinancialModel1108(2)_은행 - 원주기업도시Feasibility11_07_1_기업도시재무모델금융조건반영(11_28)_8(용지별사업성검토추가)xls_원주기업도시 data(정리2)_원주부하계산_Sensitivity" xfId="9059" xr:uid="{00000000-0005-0000-0000-000083280000}"/>
    <cellStyle name="평_평택STP_01_09_27_FinancialModel1108_FinancialModel1108(2)_은행 - 원주기업도시Feasibility11_07_1_기업도시재무모델금융조건반영(11_28)_8(용지별사업성검토추가)xls_원주부하계산" xfId="3038" xr:uid="{00000000-0005-0000-0000-000084280000}"/>
    <cellStyle name="평_평택STP_01_09_27_FinancialModel1108_FinancialModel1108(2)_은행 - 원주기업도시Feasibility11_07_1_기업도시재무모델금융조건반영(11_28)_8(용지별사업성검토추가)xls_원주부하계산_CF" xfId="11064" xr:uid="{00000000-0005-0000-0000-000085280000}"/>
    <cellStyle name="평_평택STP_01_09_27_FinancialModel1108_FinancialModel1108(2)_은행 - 원주기업도시Feasibility11_07_1_기업도시재무모델금융조건반영(11_28)_8(용지별사업성검토추가)xls_원주부하계산_Raw Data" xfId="3039" xr:uid="{00000000-0005-0000-0000-000086280000}"/>
    <cellStyle name="평_평택STP_01_09_27_FinancialModel1108_FinancialModel1108(2)_은행 - 원주기업도시Feasibility11_07_1_기업도시재무모델금융조건반영(11_28)_8(용지별사업성검토추가)xls_원주부하계산_Raw Data_1" xfId="5055" xr:uid="{00000000-0005-0000-0000-000087280000}"/>
    <cellStyle name="평_평택STP_01_09_27_FinancialModel1108_FinancialModel1108(2)_은행 - 원주기업도시Feasibility11_07_1_기업도시재무모델금융조건반영(11_28)_8(용지별사업성검토추가)xls_원주부하계산_Raw Data_CF" xfId="11065" xr:uid="{00000000-0005-0000-0000-000088280000}"/>
    <cellStyle name="평_평택STP_01_09_27_FinancialModel1108_FinancialModel1108(2)_은행 - 원주기업도시Feasibility11_07_1_기업도시재무모델금융조건반영(11_28)_8(용지별사업성검토추가)xls_원주부하계산_Raw Data_Raw Data" xfId="5056" xr:uid="{00000000-0005-0000-0000-000089280000}"/>
    <cellStyle name="평_평택STP_01_09_27_FinancialModel1108_FinancialModel1108(2)_은행 - 원주기업도시Feasibility11_07_1_기업도시재무모델금융조건반영(11_28)_8(용지별사업성검토추가)xls_원주부하계산_Raw Data_Sales" xfId="7059" xr:uid="{00000000-0005-0000-0000-00008A280000}"/>
    <cellStyle name="평_평택STP_01_09_27_FinancialModel1108_FinancialModel1108(2)_은행 - 원주기업도시Feasibility11_07_1_기업도시재무모델금융조건반영(11_28)_8(용지별사업성검토추가)xls_원주부하계산_Raw Data_Sensitivity" xfId="9062" xr:uid="{00000000-0005-0000-0000-00008B280000}"/>
    <cellStyle name="평_평택STP_01_09_27_FinancialModel1108_FinancialModel1108(2)_은행 - 원주기업도시Feasibility11_07_1_기업도시재무모델금융조건반영(11_28)_8(용지별사업성검토추가)xls_원주부하계산_Sales" xfId="7058" xr:uid="{00000000-0005-0000-0000-00008C280000}"/>
    <cellStyle name="평_평택STP_01_09_27_FinancialModel1108_FinancialModel1108(2)_은행 - 원주기업도시Feasibility11_07_1_기업도시재무모델금융조건반영(11_28)_8(용지별사업성검토추가)xls_원주부하계산_Sensitivity" xfId="9061" xr:uid="{00000000-0005-0000-0000-00008D280000}"/>
    <cellStyle name="평_평택STP_01_09_27_FinancialModel1108_FinancialModel1108(2)_은행 - 원주기업도시Feasibility11_07_1_기업도시재무모델금융조건반영(11_28)_8(용지별사업성추가)_2xls" xfId="3040" xr:uid="{00000000-0005-0000-0000-00008E280000}"/>
    <cellStyle name="평_평택STP_01_09_27_FinancialModel1108_FinancialModel1108(2)_은행 - 원주기업도시Feasibility11_07_1_기업도시재무모델금융조건반영(11_28)_8(용지별사업성추가)_2xls_CF" xfId="11066" xr:uid="{00000000-0005-0000-0000-00008F280000}"/>
    <cellStyle name="평_평택STP_01_09_27_FinancialModel1108_FinancialModel1108(2)_은행 - 원주기업도시Feasibility11_07_1_기업도시재무모델금융조건반영(11_28)_8(용지별사업성추가)_2xls_Raw Data" xfId="3041" xr:uid="{00000000-0005-0000-0000-000090280000}"/>
    <cellStyle name="평_평택STP_01_09_27_FinancialModel1108_FinancialModel1108(2)_은행 - 원주기업도시Feasibility11_07_1_기업도시재무모델금융조건반영(11_28)_8(용지별사업성추가)_2xls_Raw Data_1" xfId="5057" xr:uid="{00000000-0005-0000-0000-000091280000}"/>
    <cellStyle name="평_평택STP_01_09_27_FinancialModel1108_FinancialModel1108(2)_은행 - 원주기업도시Feasibility11_07_1_기업도시재무모델금융조건반영(11_28)_8(용지별사업성추가)_2xls_Raw Data_CF" xfId="11067" xr:uid="{00000000-0005-0000-0000-000092280000}"/>
    <cellStyle name="평_평택STP_01_09_27_FinancialModel1108_FinancialModel1108(2)_은행 - 원주기업도시Feasibility11_07_1_기업도시재무모델금융조건반영(11_28)_8(용지별사업성추가)_2xls_Raw Data_Raw Data" xfId="5058" xr:uid="{00000000-0005-0000-0000-000093280000}"/>
    <cellStyle name="평_평택STP_01_09_27_FinancialModel1108_FinancialModel1108(2)_은행 - 원주기업도시Feasibility11_07_1_기업도시재무모델금융조건반영(11_28)_8(용지별사업성추가)_2xls_Raw Data_Sales" xfId="7061" xr:uid="{00000000-0005-0000-0000-000094280000}"/>
    <cellStyle name="평_평택STP_01_09_27_FinancialModel1108_FinancialModel1108(2)_은행 - 원주기업도시Feasibility11_07_1_기업도시재무모델금융조건반영(11_28)_8(용지별사업성추가)_2xls_Raw Data_Sensitivity" xfId="9064" xr:uid="{00000000-0005-0000-0000-000095280000}"/>
    <cellStyle name="평_평택STP_01_09_27_FinancialModel1108_FinancialModel1108(2)_은행 - 원주기업도시Feasibility11_07_1_기업도시재무모델금융조건반영(11_28)_8(용지별사업성추가)_2xls_Sales" xfId="7060" xr:uid="{00000000-0005-0000-0000-000096280000}"/>
    <cellStyle name="평_평택STP_01_09_27_FinancialModel1108_FinancialModel1108(2)_은행 - 원주기업도시Feasibility11_07_1_기업도시재무모델금융조건반영(11_28)_8(용지별사업성추가)_2xls_Sensitivity" xfId="9063" xr:uid="{00000000-0005-0000-0000-000097280000}"/>
    <cellStyle name="평_평택STP_01_09_27_FinancialModel1108_FinancialModel1108(2)_은행 - 원주기업도시Feasibility11_07_1_기업도시재무모델금융조건반영(11_28)_8(용지별사업성추가)_2xls_원주기업도시 data(정리2)" xfId="3042" xr:uid="{00000000-0005-0000-0000-000098280000}"/>
    <cellStyle name="평_평택STP_01_09_27_FinancialModel1108_FinancialModel1108(2)_은행 - 원주기업도시Feasibility11_07_1_기업도시재무모델금융조건반영(11_28)_8(용지별사업성추가)_2xls_원주기업도시 data(정리2)_CF" xfId="11068" xr:uid="{00000000-0005-0000-0000-000099280000}"/>
    <cellStyle name="평_평택STP_01_09_27_FinancialModel1108_FinancialModel1108(2)_은행 - 원주기업도시Feasibility11_07_1_기업도시재무모델금융조건반영(11_28)_8(용지별사업성추가)_2xls_원주기업도시 data(정리2)_Raw Data" xfId="3043" xr:uid="{00000000-0005-0000-0000-00009A280000}"/>
    <cellStyle name="평_평택STP_01_09_27_FinancialModel1108_FinancialModel1108(2)_은행 - 원주기업도시Feasibility11_07_1_기업도시재무모델금융조건반영(11_28)_8(용지별사업성추가)_2xls_원주기업도시 data(정리2)_Raw Data_1" xfId="5059" xr:uid="{00000000-0005-0000-0000-00009B280000}"/>
    <cellStyle name="평_평택STP_01_09_27_FinancialModel1108_FinancialModel1108(2)_은행 - 원주기업도시Feasibility11_07_1_기업도시재무모델금융조건반영(11_28)_8(용지별사업성추가)_2xls_원주기업도시 data(정리2)_Raw Data_CF" xfId="11069" xr:uid="{00000000-0005-0000-0000-00009C280000}"/>
    <cellStyle name="평_평택STP_01_09_27_FinancialModel1108_FinancialModel1108(2)_은행 - 원주기업도시Feasibility11_07_1_기업도시재무모델금융조건반영(11_28)_8(용지별사업성추가)_2xls_원주기업도시 data(정리2)_Raw Data_Raw Data" xfId="5060" xr:uid="{00000000-0005-0000-0000-00009D280000}"/>
    <cellStyle name="평_평택STP_01_09_27_FinancialModel1108_FinancialModel1108(2)_은행 - 원주기업도시Feasibility11_07_1_기업도시재무모델금융조건반영(11_28)_8(용지별사업성추가)_2xls_원주기업도시 data(정리2)_Raw Data_Sales" xfId="7063" xr:uid="{00000000-0005-0000-0000-00009E280000}"/>
    <cellStyle name="평_평택STP_01_09_27_FinancialModel1108_FinancialModel1108(2)_은행 - 원주기업도시Feasibility11_07_1_기업도시재무모델금융조건반영(11_28)_8(용지별사업성추가)_2xls_원주기업도시 data(정리2)_Raw Data_Sensitivity" xfId="9066" xr:uid="{00000000-0005-0000-0000-00009F280000}"/>
    <cellStyle name="평_평택STP_01_09_27_FinancialModel1108_FinancialModel1108(2)_은행 - 원주기업도시Feasibility11_07_1_기업도시재무모델금융조건반영(11_28)_8(용지별사업성추가)_2xls_원주기업도시 data(정리2)_Sales" xfId="7062" xr:uid="{00000000-0005-0000-0000-0000A0280000}"/>
    <cellStyle name="평_평택STP_01_09_27_FinancialModel1108_FinancialModel1108(2)_은행 - 원주기업도시Feasibility11_07_1_기업도시재무모델금융조건반영(11_28)_8(용지별사업성추가)_2xls_원주기업도시 data(정리2)_Sensitivity" xfId="9065" xr:uid="{00000000-0005-0000-0000-0000A1280000}"/>
    <cellStyle name="평_평택STP_01_09_27_FinancialModel1108_FinancialModel1108(2)_은행 - 원주기업도시Feasibility11_07_1_기업도시재무모델금융조건반영(11_28)_8(용지별사업성추가)_2xls_원주기업도시 data(정리2)_원주부하계산" xfId="3044" xr:uid="{00000000-0005-0000-0000-0000A2280000}"/>
    <cellStyle name="평_평택STP_01_09_27_FinancialModel1108_FinancialModel1108(2)_은행 - 원주기업도시Feasibility11_07_1_기업도시재무모델금융조건반영(11_28)_8(용지별사업성추가)_2xls_원주기업도시 data(정리2)_원주부하계산_CF" xfId="11070" xr:uid="{00000000-0005-0000-0000-0000A3280000}"/>
    <cellStyle name="평_평택STP_01_09_27_FinancialModel1108_FinancialModel1108(2)_은행 - 원주기업도시Feasibility11_07_1_기업도시재무모델금융조건반영(11_28)_8(용지별사업성추가)_2xls_원주기업도시 data(정리2)_원주부하계산_Raw Data" xfId="3045" xr:uid="{00000000-0005-0000-0000-0000A4280000}"/>
    <cellStyle name="평_평택STP_01_09_27_FinancialModel1108_FinancialModel1108(2)_은행 - 원주기업도시Feasibility11_07_1_기업도시재무모델금융조건반영(11_28)_8(용지별사업성추가)_2xls_원주기업도시 data(정리2)_원주부하계산_Raw Data_1" xfId="5061" xr:uid="{00000000-0005-0000-0000-0000A5280000}"/>
    <cellStyle name="평_평택STP_01_09_27_FinancialModel1108_FinancialModel1108(2)_은행 - 원주기업도시Feasibility11_07_1_기업도시재무모델금융조건반영(11_28)_8(용지별사업성추가)_2xls_원주기업도시 data(정리2)_원주부하계산_Raw Data_CF" xfId="11071" xr:uid="{00000000-0005-0000-0000-0000A6280000}"/>
    <cellStyle name="평_평택STP_01_09_27_FinancialModel1108_FinancialModel1108(2)_은행 - 원주기업도시Feasibility11_07_1_기업도시재무모델금융조건반영(11_28)_8(용지별사업성추가)_2xls_원주기업도시 data(정리2)_원주부하계산_Raw Data_Raw Data" xfId="5062" xr:uid="{00000000-0005-0000-0000-0000A7280000}"/>
    <cellStyle name="평_평택STP_01_09_27_FinancialModel1108_FinancialModel1108(2)_은행 - 원주기업도시Feasibility11_07_1_기업도시재무모델금융조건반영(11_28)_8(용지별사업성추가)_2xls_원주기업도시 data(정리2)_원주부하계산_Raw Data_Sales" xfId="7065" xr:uid="{00000000-0005-0000-0000-0000A8280000}"/>
    <cellStyle name="평_평택STP_01_09_27_FinancialModel1108_FinancialModel1108(2)_은행 - 원주기업도시Feasibility11_07_1_기업도시재무모델금융조건반영(11_28)_8(용지별사업성추가)_2xls_원주기업도시 data(정리2)_원주부하계산_Raw Data_Sensitivity" xfId="9068" xr:uid="{00000000-0005-0000-0000-0000A9280000}"/>
    <cellStyle name="평_평택STP_01_09_27_FinancialModel1108_FinancialModel1108(2)_은행 - 원주기업도시Feasibility11_07_1_기업도시재무모델금융조건반영(11_28)_8(용지별사업성추가)_2xls_원주기업도시 data(정리2)_원주부하계산_Sales" xfId="7064" xr:uid="{00000000-0005-0000-0000-0000AA280000}"/>
    <cellStyle name="평_평택STP_01_09_27_FinancialModel1108_FinancialModel1108(2)_은행 - 원주기업도시Feasibility11_07_1_기업도시재무모델금융조건반영(11_28)_8(용지별사업성추가)_2xls_원주기업도시 data(정리2)_원주부하계산_Sensitivity" xfId="9067" xr:uid="{00000000-0005-0000-0000-0000AB280000}"/>
    <cellStyle name="평_평택STP_01_09_27_FinancialModel1108_FinancialModel1108(2)_은행 - 원주기업도시Feasibility11_07_1_기업도시재무모델금융조건반영(11_28)_8(용지별사업성추가)_2xls_원주부하계산" xfId="3046" xr:uid="{00000000-0005-0000-0000-0000AC280000}"/>
    <cellStyle name="평_평택STP_01_09_27_FinancialModel1108_FinancialModel1108(2)_은행 - 원주기업도시Feasibility11_07_1_기업도시재무모델금융조건반영(11_28)_8(용지별사업성추가)_2xls_원주부하계산_CF" xfId="11072" xr:uid="{00000000-0005-0000-0000-0000AD280000}"/>
    <cellStyle name="평_평택STP_01_09_27_FinancialModel1108_FinancialModel1108(2)_은행 - 원주기업도시Feasibility11_07_1_기업도시재무모델금융조건반영(11_28)_8(용지별사업성추가)_2xls_원주부하계산_Raw Data" xfId="3047" xr:uid="{00000000-0005-0000-0000-0000AE280000}"/>
    <cellStyle name="평_평택STP_01_09_27_FinancialModel1108_FinancialModel1108(2)_은행 - 원주기업도시Feasibility11_07_1_기업도시재무모델금융조건반영(11_28)_8(용지별사업성추가)_2xls_원주부하계산_Raw Data_1" xfId="5063" xr:uid="{00000000-0005-0000-0000-0000AF280000}"/>
    <cellStyle name="평_평택STP_01_09_27_FinancialModel1108_FinancialModel1108(2)_은행 - 원주기업도시Feasibility11_07_1_기업도시재무모델금융조건반영(11_28)_8(용지별사업성추가)_2xls_원주부하계산_Raw Data_CF" xfId="11073" xr:uid="{00000000-0005-0000-0000-0000B0280000}"/>
    <cellStyle name="평_평택STP_01_09_27_FinancialModel1108_FinancialModel1108(2)_은행 - 원주기업도시Feasibility11_07_1_기업도시재무모델금융조건반영(11_28)_8(용지별사업성추가)_2xls_원주부하계산_Raw Data_Raw Data" xfId="5064" xr:uid="{00000000-0005-0000-0000-0000B1280000}"/>
    <cellStyle name="평_평택STP_01_09_27_FinancialModel1108_FinancialModel1108(2)_은행 - 원주기업도시Feasibility11_07_1_기업도시재무모델금융조건반영(11_28)_8(용지별사업성추가)_2xls_원주부하계산_Raw Data_Sales" xfId="7067" xr:uid="{00000000-0005-0000-0000-0000B2280000}"/>
    <cellStyle name="평_평택STP_01_09_27_FinancialModel1108_FinancialModel1108(2)_은행 - 원주기업도시Feasibility11_07_1_기업도시재무모델금융조건반영(11_28)_8(용지별사업성추가)_2xls_원주부하계산_Raw Data_Sensitivity" xfId="9070" xr:uid="{00000000-0005-0000-0000-0000B3280000}"/>
    <cellStyle name="평_평택STP_01_09_27_FinancialModel1108_FinancialModel1108(2)_은행 - 원주기업도시Feasibility11_07_1_기업도시재무모델금융조건반영(11_28)_8(용지별사업성추가)_2xls_원주부하계산_Sales" xfId="7066" xr:uid="{00000000-0005-0000-0000-0000B4280000}"/>
    <cellStyle name="평_평택STP_01_09_27_FinancialModel1108_FinancialModel1108(2)_은행 - 원주기업도시Feasibility11_07_1_기업도시재무모델금융조건반영(11_28)_8(용지별사업성추가)_2xls_원주부하계산_Sensitivity" xfId="9069" xr:uid="{00000000-0005-0000-0000-0000B5280000}"/>
    <cellStyle name="평_평택STP_01_09_27_FinancialModel1108_FinancialModel1108(2)_은행 - 원주기업도시Feasibility11_07_1_기업도시재무모델금융조건반영(11_28)_8xls" xfId="3048" xr:uid="{00000000-0005-0000-0000-0000B6280000}"/>
    <cellStyle name="평_평택STP_01_09_27_FinancialModel1108_FinancialModel1108(2)_은행 - 원주기업도시Feasibility11_07_1_기업도시재무모델금융조건반영(11_28)_8xls_CF" xfId="11074" xr:uid="{00000000-0005-0000-0000-0000B7280000}"/>
    <cellStyle name="평_평택STP_01_09_27_FinancialModel1108_FinancialModel1108(2)_은행 - 원주기업도시Feasibility11_07_1_기업도시재무모델금융조건반영(11_28)_8xls_Raw Data" xfId="3049" xr:uid="{00000000-0005-0000-0000-0000B8280000}"/>
    <cellStyle name="평_평택STP_01_09_27_FinancialModel1108_FinancialModel1108(2)_은행 - 원주기업도시Feasibility11_07_1_기업도시재무모델금융조건반영(11_28)_8xls_Raw Data_1" xfId="5065" xr:uid="{00000000-0005-0000-0000-0000B9280000}"/>
    <cellStyle name="평_평택STP_01_09_27_FinancialModel1108_FinancialModel1108(2)_은행 - 원주기업도시Feasibility11_07_1_기업도시재무모델금융조건반영(11_28)_8xls_Raw Data_CF" xfId="11075" xr:uid="{00000000-0005-0000-0000-0000BA280000}"/>
    <cellStyle name="평_평택STP_01_09_27_FinancialModel1108_FinancialModel1108(2)_은행 - 원주기업도시Feasibility11_07_1_기업도시재무모델금융조건반영(11_28)_8xls_Raw Data_Raw Data" xfId="5066" xr:uid="{00000000-0005-0000-0000-0000BB280000}"/>
    <cellStyle name="평_평택STP_01_09_27_FinancialModel1108_FinancialModel1108(2)_은행 - 원주기업도시Feasibility11_07_1_기업도시재무모델금융조건반영(11_28)_8xls_Raw Data_Sales" xfId="7069" xr:uid="{00000000-0005-0000-0000-0000BC280000}"/>
    <cellStyle name="평_평택STP_01_09_27_FinancialModel1108_FinancialModel1108(2)_은행 - 원주기업도시Feasibility11_07_1_기업도시재무모델금융조건반영(11_28)_8xls_Raw Data_Sensitivity" xfId="9072" xr:uid="{00000000-0005-0000-0000-0000BD280000}"/>
    <cellStyle name="평_평택STP_01_09_27_FinancialModel1108_FinancialModel1108(2)_은행 - 원주기업도시Feasibility11_07_1_기업도시재무모델금융조건반영(11_28)_8xls_Sales" xfId="7068" xr:uid="{00000000-0005-0000-0000-0000BE280000}"/>
    <cellStyle name="평_평택STP_01_09_27_FinancialModel1108_FinancialModel1108(2)_은행 - 원주기업도시Feasibility11_07_1_기업도시재무모델금융조건반영(11_28)_8xls_Sensitivity" xfId="9071" xr:uid="{00000000-0005-0000-0000-0000BF280000}"/>
    <cellStyle name="평_평택STP_01_09_27_FinancialModel1108_FinancialModel1108(2)_은행 - 원주기업도시Feasibility11_07_1_기업도시재무모델금융조건반영(11_28)_8xls_원주기업도시 data(정리2)" xfId="3050" xr:uid="{00000000-0005-0000-0000-0000C0280000}"/>
    <cellStyle name="평_평택STP_01_09_27_FinancialModel1108_FinancialModel1108(2)_은행 - 원주기업도시Feasibility11_07_1_기업도시재무모델금융조건반영(11_28)_8xls_원주기업도시 data(정리2)_CF" xfId="11076" xr:uid="{00000000-0005-0000-0000-0000C1280000}"/>
    <cellStyle name="평_평택STP_01_09_27_FinancialModel1108_FinancialModel1108(2)_은행 - 원주기업도시Feasibility11_07_1_기업도시재무모델금융조건반영(11_28)_8xls_원주기업도시 data(정리2)_Raw Data" xfId="3051" xr:uid="{00000000-0005-0000-0000-0000C2280000}"/>
    <cellStyle name="평_평택STP_01_09_27_FinancialModel1108_FinancialModel1108(2)_은행 - 원주기업도시Feasibility11_07_1_기업도시재무모델금융조건반영(11_28)_8xls_원주기업도시 data(정리2)_Raw Data_1" xfId="5067" xr:uid="{00000000-0005-0000-0000-0000C3280000}"/>
    <cellStyle name="평_평택STP_01_09_27_FinancialModel1108_FinancialModel1108(2)_은행 - 원주기업도시Feasibility11_07_1_기업도시재무모델금융조건반영(11_28)_8xls_원주기업도시 data(정리2)_Raw Data_CF" xfId="11077" xr:uid="{00000000-0005-0000-0000-0000C4280000}"/>
    <cellStyle name="평_평택STP_01_09_27_FinancialModel1108_FinancialModel1108(2)_은행 - 원주기업도시Feasibility11_07_1_기업도시재무모델금융조건반영(11_28)_8xls_원주기업도시 data(정리2)_Raw Data_Raw Data" xfId="5068" xr:uid="{00000000-0005-0000-0000-0000C5280000}"/>
    <cellStyle name="평_평택STP_01_09_27_FinancialModel1108_FinancialModel1108(2)_은행 - 원주기업도시Feasibility11_07_1_기업도시재무모델금융조건반영(11_28)_8xls_원주기업도시 data(정리2)_Raw Data_Sales" xfId="7071" xr:uid="{00000000-0005-0000-0000-0000C6280000}"/>
    <cellStyle name="평_평택STP_01_09_27_FinancialModel1108_FinancialModel1108(2)_은행 - 원주기업도시Feasibility11_07_1_기업도시재무모델금융조건반영(11_28)_8xls_원주기업도시 data(정리2)_Raw Data_Sensitivity" xfId="9074" xr:uid="{00000000-0005-0000-0000-0000C7280000}"/>
    <cellStyle name="평_평택STP_01_09_27_FinancialModel1108_FinancialModel1108(2)_은행 - 원주기업도시Feasibility11_07_1_기업도시재무모델금융조건반영(11_28)_8xls_원주기업도시 data(정리2)_Sales" xfId="7070" xr:uid="{00000000-0005-0000-0000-0000C8280000}"/>
    <cellStyle name="평_평택STP_01_09_27_FinancialModel1108_FinancialModel1108(2)_은행 - 원주기업도시Feasibility11_07_1_기업도시재무모델금융조건반영(11_28)_8xls_원주기업도시 data(정리2)_Sensitivity" xfId="9073" xr:uid="{00000000-0005-0000-0000-0000C9280000}"/>
    <cellStyle name="평_평택STP_01_09_27_FinancialModel1108_FinancialModel1108(2)_은행 - 원주기업도시Feasibility11_07_1_기업도시재무모델금융조건반영(11_28)_8xls_원주기업도시 data(정리2)_원주부하계산" xfId="3052" xr:uid="{00000000-0005-0000-0000-0000CA280000}"/>
    <cellStyle name="평_평택STP_01_09_27_FinancialModel1108_FinancialModel1108(2)_은행 - 원주기업도시Feasibility11_07_1_기업도시재무모델금융조건반영(11_28)_8xls_원주기업도시 data(정리2)_원주부하계산_CF" xfId="11078" xr:uid="{00000000-0005-0000-0000-0000CB280000}"/>
    <cellStyle name="평_평택STP_01_09_27_FinancialModel1108_FinancialModel1108(2)_은행 - 원주기업도시Feasibility11_07_1_기업도시재무모델금융조건반영(11_28)_8xls_원주기업도시 data(정리2)_원주부하계산_Raw Data" xfId="3053" xr:uid="{00000000-0005-0000-0000-0000CC280000}"/>
    <cellStyle name="평_평택STP_01_09_27_FinancialModel1108_FinancialModel1108(2)_은행 - 원주기업도시Feasibility11_07_1_기업도시재무모델금융조건반영(11_28)_8xls_원주기업도시 data(정리2)_원주부하계산_Raw Data_1" xfId="5069" xr:uid="{00000000-0005-0000-0000-0000CD280000}"/>
    <cellStyle name="평_평택STP_01_09_27_FinancialModel1108_FinancialModel1108(2)_은행 - 원주기업도시Feasibility11_07_1_기업도시재무모델금융조건반영(11_28)_8xls_원주기업도시 data(정리2)_원주부하계산_Raw Data_CF" xfId="11079" xr:uid="{00000000-0005-0000-0000-0000CE280000}"/>
    <cellStyle name="평_평택STP_01_09_27_FinancialModel1108_FinancialModel1108(2)_은행 - 원주기업도시Feasibility11_07_1_기업도시재무모델금융조건반영(11_28)_8xls_원주기업도시 data(정리2)_원주부하계산_Raw Data_Raw Data" xfId="5070" xr:uid="{00000000-0005-0000-0000-0000CF280000}"/>
    <cellStyle name="평_평택STP_01_09_27_FinancialModel1108_FinancialModel1108(2)_은행 - 원주기업도시Feasibility11_07_1_기업도시재무모델금융조건반영(11_28)_8xls_원주기업도시 data(정리2)_원주부하계산_Raw Data_Sales" xfId="7073" xr:uid="{00000000-0005-0000-0000-0000D0280000}"/>
    <cellStyle name="평_평택STP_01_09_27_FinancialModel1108_FinancialModel1108(2)_은행 - 원주기업도시Feasibility11_07_1_기업도시재무모델금융조건반영(11_28)_8xls_원주기업도시 data(정리2)_원주부하계산_Raw Data_Sensitivity" xfId="9076" xr:uid="{00000000-0005-0000-0000-0000D1280000}"/>
    <cellStyle name="평_평택STP_01_09_27_FinancialModel1108_FinancialModel1108(2)_은행 - 원주기업도시Feasibility11_07_1_기업도시재무모델금융조건반영(11_28)_8xls_원주기업도시 data(정리2)_원주부하계산_Sales" xfId="7072" xr:uid="{00000000-0005-0000-0000-0000D2280000}"/>
    <cellStyle name="평_평택STP_01_09_27_FinancialModel1108_FinancialModel1108(2)_은행 - 원주기업도시Feasibility11_07_1_기업도시재무모델금융조건반영(11_28)_8xls_원주기업도시 data(정리2)_원주부하계산_Sensitivity" xfId="9075" xr:uid="{00000000-0005-0000-0000-0000D3280000}"/>
    <cellStyle name="평_평택STP_01_09_27_FinancialModel1108_FinancialModel1108(2)_은행 - 원주기업도시Feasibility11_07_1_기업도시재무모델금융조건반영(11_28)_8xls_원주부하계산" xfId="3054" xr:uid="{00000000-0005-0000-0000-0000D4280000}"/>
    <cellStyle name="평_평택STP_01_09_27_FinancialModel1108_FinancialModel1108(2)_은행 - 원주기업도시Feasibility11_07_1_기업도시재무모델금융조건반영(11_28)_8xls_원주부하계산_CF" xfId="11080" xr:uid="{00000000-0005-0000-0000-0000D5280000}"/>
    <cellStyle name="평_평택STP_01_09_27_FinancialModel1108_FinancialModel1108(2)_은행 - 원주기업도시Feasibility11_07_1_기업도시재무모델금융조건반영(11_28)_8xls_원주부하계산_Raw Data" xfId="3055" xr:uid="{00000000-0005-0000-0000-0000D6280000}"/>
    <cellStyle name="평_평택STP_01_09_27_FinancialModel1108_FinancialModel1108(2)_은행 - 원주기업도시Feasibility11_07_1_기업도시재무모델금융조건반영(11_28)_8xls_원주부하계산_Raw Data_1" xfId="5071" xr:uid="{00000000-0005-0000-0000-0000D7280000}"/>
    <cellStyle name="평_평택STP_01_09_27_FinancialModel1108_FinancialModel1108(2)_은행 - 원주기업도시Feasibility11_07_1_기업도시재무모델금융조건반영(11_28)_8xls_원주부하계산_Raw Data_CF" xfId="11081" xr:uid="{00000000-0005-0000-0000-0000D8280000}"/>
    <cellStyle name="평_평택STP_01_09_27_FinancialModel1108_FinancialModel1108(2)_은행 - 원주기업도시Feasibility11_07_1_기업도시재무모델금융조건반영(11_28)_8xls_원주부하계산_Raw Data_Raw Data" xfId="5072" xr:uid="{00000000-0005-0000-0000-0000D9280000}"/>
    <cellStyle name="평_평택STP_01_09_27_FinancialModel1108_FinancialModel1108(2)_은행 - 원주기업도시Feasibility11_07_1_기업도시재무모델금융조건반영(11_28)_8xls_원주부하계산_Raw Data_Sales" xfId="7075" xr:uid="{00000000-0005-0000-0000-0000DA280000}"/>
    <cellStyle name="평_평택STP_01_09_27_FinancialModel1108_FinancialModel1108(2)_은행 - 원주기업도시Feasibility11_07_1_기업도시재무모델금융조건반영(11_28)_8xls_원주부하계산_Raw Data_Sensitivity" xfId="9078" xr:uid="{00000000-0005-0000-0000-0000DB280000}"/>
    <cellStyle name="평_평택STP_01_09_27_FinancialModel1108_FinancialModel1108(2)_은행 - 원주기업도시Feasibility11_07_1_기업도시재무모델금융조건반영(11_28)_8xls_원주부하계산_Sales" xfId="7074" xr:uid="{00000000-0005-0000-0000-0000DC280000}"/>
    <cellStyle name="평_평택STP_01_09_27_FinancialModel1108_FinancialModel1108(2)_은행 - 원주기업도시Feasibility11_07_1_기업도시재무모델금융조건반영(11_28)_8xls_원주부하계산_Sensitivity" xfId="9077" xr:uid="{00000000-0005-0000-0000-0000DD280000}"/>
    <cellStyle name="평_평택STP_01_09_27_FinancialModel1108_FinancialModel1108(2)_은행 - 원주기업도시Feasibility11_07_1_기업도시재무모델예비비추가(11_14)" xfId="3056" xr:uid="{00000000-0005-0000-0000-0000DE280000}"/>
    <cellStyle name="평_평택STP_01_09_27_FinancialModel1108_FinancialModel1108(2)_은행 - 원주기업도시Feasibility11_07_1_기업도시재무모델예비비추가(11_14)_CF" xfId="11082" xr:uid="{00000000-0005-0000-0000-0000DF280000}"/>
    <cellStyle name="평_평택STP_01_09_27_FinancialModel1108_FinancialModel1108(2)_은행 - 원주기업도시Feasibility11_07_1_기업도시재무모델예비비추가(11_14)_Raw Data" xfId="3057" xr:uid="{00000000-0005-0000-0000-0000E0280000}"/>
    <cellStyle name="평_평택STP_01_09_27_FinancialModel1108_FinancialModel1108(2)_은행 - 원주기업도시Feasibility11_07_1_기업도시재무모델예비비추가(11_14)_Raw Data_1" xfId="5073" xr:uid="{00000000-0005-0000-0000-0000E1280000}"/>
    <cellStyle name="평_평택STP_01_09_27_FinancialModel1108_FinancialModel1108(2)_은행 - 원주기업도시Feasibility11_07_1_기업도시재무모델예비비추가(11_14)_Raw Data_CF" xfId="11083" xr:uid="{00000000-0005-0000-0000-0000E2280000}"/>
    <cellStyle name="평_평택STP_01_09_27_FinancialModel1108_FinancialModel1108(2)_은행 - 원주기업도시Feasibility11_07_1_기업도시재무모델예비비추가(11_14)_Raw Data_Raw Data" xfId="5074" xr:uid="{00000000-0005-0000-0000-0000E3280000}"/>
    <cellStyle name="평_평택STP_01_09_27_FinancialModel1108_FinancialModel1108(2)_은행 - 원주기업도시Feasibility11_07_1_기업도시재무모델예비비추가(11_14)_Raw Data_Sales" xfId="7077" xr:uid="{00000000-0005-0000-0000-0000E4280000}"/>
    <cellStyle name="평_평택STP_01_09_27_FinancialModel1108_FinancialModel1108(2)_은행 - 원주기업도시Feasibility11_07_1_기업도시재무모델예비비추가(11_14)_Raw Data_Sensitivity" xfId="9080" xr:uid="{00000000-0005-0000-0000-0000E5280000}"/>
    <cellStyle name="평_평택STP_01_09_27_FinancialModel1108_FinancialModel1108(2)_은행 - 원주기업도시Feasibility11_07_1_기업도시재무모델예비비추가(11_14)_Sales" xfId="7076" xr:uid="{00000000-0005-0000-0000-0000E6280000}"/>
    <cellStyle name="평_평택STP_01_09_27_FinancialModel1108_FinancialModel1108(2)_은행 - 원주기업도시Feasibility11_07_1_기업도시재무모델예비비추가(11_14)_Sensitivity" xfId="9079" xr:uid="{00000000-0005-0000-0000-0000E7280000}"/>
    <cellStyle name="평_평택STP_01_09_27_FinancialModel1108_FinancialModel1108(2)_은행 - 원주기업도시Feasibility11_07_1_기업도시재무모델예비비추가(11_14)_원주기업도시 data(정리2)" xfId="3058" xr:uid="{00000000-0005-0000-0000-0000E8280000}"/>
    <cellStyle name="평_평택STP_01_09_27_FinancialModel1108_FinancialModel1108(2)_은행 - 원주기업도시Feasibility11_07_1_기업도시재무모델예비비추가(11_14)_원주기업도시 data(정리2)_CF" xfId="11084" xr:uid="{00000000-0005-0000-0000-0000E9280000}"/>
    <cellStyle name="평_평택STP_01_09_27_FinancialModel1108_FinancialModel1108(2)_은행 - 원주기업도시Feasibility11_07_1_기업도시재무모델예비비추가(11_14)_원주기업도시 data(정리2)_Raw Data" xfId="3059" xr:uid="{00000000-0005-0000-0000-0000EA280000}"/>
    <cellStyle name="평_평택STP_01_09_27_FinancialModel1108_FinancialModel1108(2)_은행 - 원주기업도시Feasibility11_07_1_기업도시재무모델예비비추가(11_14)_원주기업도시 data(정리2)_Raw Data_1" xfId="5075" xr:uid="{00000000-0005-0000-0000-0000EB280000}"/>
    <cellStyle name="평_평택STP_01_09_27_FinancialModel1108_FinancialModel1108(2)_은행 - 원주기업도시Feasibility11_07_1_기업도시재무모델예비비추가(11_14)_원주기업도시 data(정리2)_Raw Data_CF" xfId="11085" xr:uid="{00000000-0005-0000-0000-0000EC280000}"/>
    <cellStyle name="평_평택STP_01_09_27_FinancialModel1108_FinancialModel1108(2)_은행 - 원주기업도시Feasibility11_07_1_기업도시재무모델예비비추가(11_14)_원주기업도시 data(정리2)_Raw Data_Raw Data" xfId="5076" xr:uid="{00000000-0005-0000-0000-0000ED280000}"/>
    <cellStyle name="평_평택STP_01_09_27_FinancialModel1108_FinancialModel1108(2)_은행 - 원주기업도시Feasibility11_07_1_기업도시재무모델예비비추가(11_14)_원주기업도시 data(정리2)_Raw Data_Sales" xfId="7079" xr:uid="{00000000-0005-0000-0000-0000EE280000}"/>
    <cellStyle name="평_평택STP_01_09_27_FinancialModel1108_FinancialModel1108(2)_은행 - 원주기업도시Feasibility11_07_1_기업도시재무모델예비비추가(11_14)_원주기업도시 data(정리2)_Raw Data_Sensitivity" xfId="9082" xr:uid="{00000000-0005-0000-0000-0000EF280000}"/>
    <cellStyle name="평_평택STP_01_09_27_FinancialModel1108_FinancialModel1108(2)_은행 - 원주기업도시Feasibility11_07_1_기업도시재무모델예비비추가(11_14)_원주기업도시 data(정리2)_Sales" xfId="7078" xr:uid="{00000000-0005-0000-0000-0000F0280000}"/>
    <cellStyle name="평_평택STP_01_09_27_FinancialModel1108_FinancialModel1108(2)_은행 - 원주기업도시Feasibility11_07_1_기업도시재무모델예비비추가(11_14)_원주기업도시 data(정리2)_Sensitivity" xfId="9081" xr:uid="{00000000-0005-0000-0000-0000F1280000}"/>
    <cellStyle name="평_평택STP_01_09_27_FinancialModel1108_FinancialModel1108(2)_은행 - 원주기업도시Feasibility11_07_1_기업도시재무모델예비비추가(11_14)_원주기업도시 data(정리2)_원주부하계산" xfId="3060" xr:uid="{00000000-0005-0000-0000-0000F2280000}"/>
    <cellStyle name="평_평택STP_01_09_27_FinancialModel1108_FinancialModel1108(2)_은행 - 원주기업도시Feasibility11_07_1_기업도시재무모델예비비추가(11_14)_원주기업도시 data(정리2)_원주부하계산_CF" xfId="11086" xr:uid="{00000000-0005-0000-0000-0000F3280000}"/>
    <cellStyle name="평_평택STP_01_09_27_FinancialModel1108_FinancialModel1108(2)_은행 - 원주기업도시Feasibility11_07_1_기업도시재무모델예비비추가(11_14)_원주기업도시 data(정리2)_원주부하계산_Raw Data" xfId="3061" xr:uid="{00000000-0005-0000-0000-0000F4280000}"/>
    <cellStyle name="평_평택STP_01_09_27_FinancialModel1108_FinancialModel1108(2)_은행 - 원주기업도시Feasibility11_07_1_기업도시재무모델예비비추가(11_14)_원주기업도시 data(정리2)_원주부하계산_Raw Data_1" xfId="5077" xr:uid="{00000000-0005-0000-0000-0000F5280000}"/>
    <cellStyle name="평_평택STP_01_09_27_FinancialModel1108_FinancialModel1108(2)_은행 - 원주기업도시Feasibility11_07_1_기업도시재무모델예비비추가(11_14)_원주기업도시 data(정리2)_원주부하계산_Raw Data_CF" xfId="11087" xr:uid="{00000000-0005-0000-0000-0000F6280000}"/>
    <cellStyle name="평_평택STP_01_09_27_FinancialModel1108_FinancialModel1108(2)_은행 - 원주기업도시Feasibility11_07_1_기업도시재무모델예비비추가(11_14)_원주기업도시 data(정리2)_원주부하계산_Raw Data_Raw Data" xfId="5078" xr:uid="{00000000-0005-0000-0000-0000F7280000}"/>
    <cellStyle name="평_평택STP_01_09_27_FinancialModel1108_FinancialModel1108(2)_은행 - 원주기업도시Feasibility11_07_1_기업도시재무모델예비비추가(11_14)_원주기업도시 data(정리2)_원주부하계산_Raw Data_Sales" xfId="7081" xr:uid="{00000000-0005-0000-0000-0000F8280000}"/>
    <cellStyle name="평_평택STP_01_09_27_FinancialModel1108_FinancialModel1108(2)_은행 - 원주기업도시Feasibility11_07_1_기업도시재무모델예비비추가(11_14)_원주기업도시 data(정리2)_원주부하계산_Raw Data_Sensitivity" xfId="9084" xr:uid="{00000000-0005-0000-0000-0000F9280000}"/>
    <cellStyle name="평_평택STP_01_09_27_FinancialModel1108_FinancialModel1108(2)_은행 - 원주기업도시Feasibility11_07_1_기업도시재무모델예비비추가(11_14)_원주기업도시 data(정리2)_원주부하계산_Sales" xfId="7080" xr:uid="{00000000-0005-0000-0000-0000FA280000}"/>
    <cellStyle name="평_평택STP_01_09_27_FinancialModel1108_FinancialModel1108(2)_은행 - 원주기업도시Feasibility11_07_1_기업도시재무모델예비비추가(11_14)_원주기업도시 data(정리2)_원주부하계산_Sensitivity" xfId="9083" xr:uid="{00000000-0005-0000-0000-0000FB280000}"/>
    <cellStyle name="평_평택STP_01_09_27_FinancialModel1108_FinancialModel1108(2)_은행 - 원주기업도시Feasibility11_07_1_기업도시재무모델예비비추가(11_14)_원주부하계산" xfId="3062" xr:uid="{00000000-0005-0000-0000-0000FC280000}"/>
    <cellStyle name="평_평택STP_01_09_27_FinancialModel1108_FinancialModel1108(2)_은행 - 원주기업도시Feasibility11_07_1_기업도시재무모델예비비추가(11_14)_원주부하계산_CF" xfId="11088" xr:uid="{00000000-0005-0000-0000-0000FD280000}"/>
    <cellStyle name="평_평택STP_01_09_27_FinancialModel1108_FinancialModel1108(2)_은행 - 원주기업도시Feasibility11_07_1_기업도시재무모델예비비추가(11_14)_원주부하계산_Raw Data" xfId="3063" xr:uid="{00000000-0005-0000-0000-0000FE280000}"/>
    <cellStyle name="평_평택STP_01_09_27_FinancialModel1108_FinancialModel1108(2)_은행 - 원주기업도시Feasibility11_07_1_기업도시재무모델예비비추가(11_14)_원주부하계산_Raw Data_1" xfId="5079" xr:uid="{00000000-0005-0000-0000-0000FF280000}"/>
    <cellStyle name="평_평택STP_01_09_27_FinancialModel1108_FinancialModel1108(2)_은행 - 원주기업도시Feasibility11_07_1_기업도시재무모델예비비추가(11_14)_원주부하계산_Raw Data_CF" xfId="11089" xr:uid="{00000000-0005-0000-0000-000000290000}"/>
    <cellStyle name="평_평택STP_01_09_27_FinancialModel1108_FinancialModel1108(2)_은행 - 원주기업도시Feasibility11_07_1_기업도시재무모델예비비추가(11_14)_원주부하계산_Raw Data_Raw Data" xfId="5080" xr:uid="{00000000-0005-0000-0000-000001290000}"/>
    <cellStyle name="평_평택STP_01_09_27_FinancialModel1108_FinancialModel1108(2)_은행 - 원주기업도시Feasibility11_07_1_기업도시재무모델예비비추가(11_14)_원주부하계산_Raw Data_Sales" xfId="7083" xr:uid="{00000000-0005-0000-0000-000002290000}"/>
    <cellStyle name="평_평택STP_01_09_27_FinancialModel1108_FinancialModel1108(2)_은행 - 원주기업도시Feasibility11_07_1_기업도시재무모델예비비추가(11_14)_원주부하계산_Raw Data_Sensitivity" xfId="9086" xr:uid="{00000000-0005-0000-0000-000003290000}"/>
    <cellStyle name="평_평택STP_01_09_27_FinancialModel1108_FinancialModel1108(2)_은행 - 원주기업도시Feasibility11_07_1_기업도시재무모델예비비추가(11_14)_원주부하계산_Sales" xfId="7082" xr:uid="{00000000-0005-0000-0000-000004290000}"/>
    <cellStyle name="평_평택STP_01_09_27_FinancialModel1108_FinancialModel1108(2)_은행 - 원주기업도시Feasibility11_07_1_기업도시재무모델예비비추가(11_14)_원주부하계산_Sensitivity" xfId="9085" xr:uid="{00000000-0005-0000-0000-000005290000}"/>
    <cellStyle name="평_평택STP_01_09_27_FinancialModel1108_FinancialModel1108(2)_은행 - 원주기업도시Feasibility11_07_1_기업도시토지단가조정(01_28)(1)" xfId="3064" xr:uid="{00000000-0005-0000-0000-000006290000}"/>
    <cellStyle name="평_평택STP_01_09_27_FinancialModel1108_FinancialModel1108(2)_은행 - 원주기업도시Feasibility11_07_1_기업도시토지단가조정(01_28)(1)_CF" xfId="11090" xr:uid="{00000000-0005-0000-0000-000007290000}"/>
    <cellStyle name="평_평택STP_01_09_27_FinancialModel1108_FinancialModel1108(2)_은행 - 원주기업도시Feasibility11_07_1_기업도시토지단가조정(01_28)(1)_Raw Data" xfId="3065" xr:uid="{00000000-0005-0000-0000-000008290000}"/>
    <cellStyle name="평_평택STP_01_09_27_FinancialModel1108_FinancialModel1108(2)_은행 - 원주기업도시Feasibility11_07_1_기업도시토지단가조정(01_28)(1)_Raw Data_1" xfId="5081" xr:uid="{00000000-0005-0000-0000-000009290000}"/>
    <cellStyle name="평_평택STP_01_09_27_FinancialModel1108_FinancialModel1108(2)_은행 - 원주기업도시Feasibility11_07_1_기업도시토지단가조정(01_28)(1)_Raw Data_CF" xfId="11091" xr:uid="{00000000-0005-0000-0000-00000A290000}"/>
    <cellStyle name="평_평택STP_01_09_27_FinancialModel1108_FinancialModel1108(2)_은행 - 원주기업도시Feasibility11_07_1_기업도시토지단가조정(01_28)(1)_Raw Data_Raw Data" xfId="5082" xr:uid="{00000000-0005-0000-0000-00000B290000}"/>
    <cellStyle name="평_평택STP_01_09_27_FinancialModel1108_FinancialModel1108(2)_은행 - 원주기업도시Feasibility11_07_1_기업도시토지단가조정(01_28)(1)_Raw Data_Sales" xfId="7085" xr:uid="{00000000-0005-0000-0000-00000C290000}"/>
    <cellStyle name="평_평택STP_01_09_27_FinancialModel1108_FinancialModel1108(2)_은행 - 원주기업도시Feasibility11_07_1_기업도시토지단가조정(01_28)(1)_Raw Data_Sensitivity" xfId="9088" xr:uid="{00000000-0005-0000-0000-00000D290000}"/>
    <cellStyle name="평_평택STP_01_09_27_FinancialModel1108_FinancialModel1108(2)_은행 - 원주기업도시Feasibility11_07_1_기업도시토지단가조정(01_28)(1)_Sales" xfId="7084" xr:uid="{00000000-0005-0000-0000-00000E290000}"/>
    <cellStyle name="평_평택STP_01_09_27_FinancialModel1108_FinancialModel1108(2)_은행 - 원주기업도시Feasibility11_07_1_기업도시토지단가조정(01_28)(1)_Sensitivity" xfId="9087" xr:uid="{00000000-0005-0000-0000-00000F290000}"/>
    <cellStyle name="평_평택STP_01_09_27_FinancialModel1108_FinancialModel1108(2)_은행 - 원주기업도시Feasibility11_07_1_기업도시토지단가조정(01_28)(1)_원주기업도시 data(정리2)" xfId="3066" xr:uid="{00000000-0005-0000-0000-000010290000}"/>
    <cellStyle name="평_평택STP_01_09_27_FinancialModel1108_FinancialModel1108(2)_은행 - 원주기업도시Feasibility11_07_1_기업도시토지단가조정(01_28)(1)_원주기업도시 data(정리2)_CF" xfId="11092" xr:uid="{00000000-0005-0000-0000-000011290000}"/>
    <cellStyle name="평_평택STP_01_09_27_FinancialModel1108_FinancialModel1108(2)_은행 - 원주기업도시Feasibility11_07_1_기업도시토지단가조정(01_28)(1)_원주기업도시 data(정리2)_Raw Data" xfId="3067" xr:uid="{00000000-0005-0000-0000-000012290000}"/>
    <cellStyle name="평_평택STP_01_09_27_FinancialModel1108_FinancialModel1108(2)_은행 - 원주기업도시Feasibility11_07_1_기업도시토지단가조정(01_28)(1)_원주기업도시 data(정리2)_Raw Data_1" xfId="5083" xr:uid="{00000000-0005-0000-0000-000013290000}"/>
    <cellStyle name="평_평택STP_01_09_27_FinancialModel1108_FinancialModel1108(2)_은행 - 원주기업도시Feasibility11_07_1_기업도시토지단가조정(01_28)(1)_원주기업도시 data(정리2)_Raw Data_CF" xfId="11093" xr:uid="{00000000-0005-0000-0000-000014290000}"/>
    <cellStyle name="평_평택STP_01_09_27_FinancialModel1108_FinancialModel1108(2)_은행 - 원주기업도시Feasibility11_07_1_기업도시토지단가조정(01_28)(1)_원주기업도시 data(정리2)_Raw Data_Raw Data" xfId="5084" xr:uid="{00000000-0005-0000-0000-000015290000}"/>
    <cellStyle name="평_평택STP_01_09_27_FinancialModel1108_FinancialModel1108(2)_은행 - 원주기업도시Feasibility11_07_1_기업도시토지단가조정(01_28)(1)_원주기업도시 data(정리2)_Raw Data_Sales" xfId="7087" xr:uid="{00000000-0005-0000-0000-000016290000}"/>
    <cellStyle name="평_평택STP_01_09_27_FinancialModel1108_FinancialModel1108(2)_은행 - 원주기업도시Feasibility11_07_1_기업도시토지단가조정(01_28)(1)_원주기업도시 data(정리2)_Raw Data_Sensitivity" xfId="9090" xr:uid="{00000000-0005-0000-0000-000017290000}"/>
    <cellStyle name="평_평택STP_01_09_27_FinancialModel1108_FinancialModel1108(2)_은행 - 원주기업도시Feasibility11_07_1_기업도시토지단가조정(01_28)(1)_원주기업도시 data(정리2)_Sales" xfId="7086" xr:uid="{00000000-0005-0000-0000-000018290000}"/>
    <cellStyle name="평_평택STP_01_09_27_FinancialModel1108_FinancialModel1108(2)_은행 - 원주기업도시Feasibility11_07_1_기업도시토지단가조정(01_28)(1)_원주기업도시 data(정리2)_Sensitivity" xfId="9089" xr:uid="{00000000-0005-0000-0000-000019290000}"/>
    <cellStyle name="평_평택STP_01_09_27_FinancialModel1108_FinancialModel1108(2)_은행 - 원주기업도시Feasibility11_07_1_기업도시토지단가조정(01_28)(1)_원주기업도시 data(정리2)_원주부하계산" xfId="3068" xr:uid="{00000000-0005-0000-0000-00001A290000}"/>
    <cellStyle name="평_평택STP_01_09_27_FinancialModel1108_FinancialModel1108(2)_은행 - 원주기업도시Feasibility11_07_1_기업도시토지단가조정(01_28)(1)_원주기업도시 data(정리2)_원주부하계산_CF" xfId="11094" xr:uid="{00000000-0005-0000-0000-00001B290000}"/>
    <cellStyle name="평_평택STP_01_09_27_FinancialModel1108_FinancialModel1108(2)_은행 - 원주기업도시Feasibility11_07_1_기업도시토지단가조정(01_28)(1)_원주기업도시 data(정리2)_원주부하계산_Raw Data" xfId="3069" xr:uid="{00000000-0005-0000-0000-00001C290000}"/>
    <cellStyle name="평_평택STP_01_09_27_FinancialModel1108_FinancialModel1108(2)_은행 - 원주기업도시Feasibility11_07_1_기업도시토지단가조정(01_28)(1)_원주기업도시 data(정리2)_원주부하계산_Raw Data_1" xfId="5085" xr:uid="{00000000-0005-0000-0000-00001D290000}"/>
    <cellStyle name="평_평택STP_01_09_27_FinancialModel1108_FinancialModel1108(2)_은행 - 원주기업도시Feasibility11_07_1_기업도시토지단가조정(01_28)(1)_원주기업도시 data(정리2)_원주부하계산_Raw Data_CF" xfId="11095" xr:uid="{00000000-0005-0000-0000-00001E290000}"/>
    <cellStyle name="평_평택STP_01_09_27_FinancialModel1108_FinancialModel1108(2)_은행 - 원주기업도시Feasibility11_07_1_기업도시토지단가조정(01_28)(1)_원주기업도시 data(정리2)_원주부하계산_Raw Data_Raw Data" xfId="5086" xr:uid="{00000000-0005-0000-0000-00001F290000}"/>
    <cellStyle name="평_평택STP_01_09_27_FinancialModel1108_FinancialModel1108(2)_은행 - 원주기업도시Feasibility11_07_1_기업도시토지단가조정(01_28)(1)_원주기업도시 data(정리2)_원주부하계산_Raw Data_Sales" xfId="7089" xr:uid="{00000000-0005-0000-0000-000020290000}"/>
    <cellStyle name="평_평택STP_01_09_27_FinancialModel1108_FinancialModel1108(2)_은행 - 원주기업도시Feasibility11_07_1_기업도시토지단가조정(01_28)(1)_원주기업도시 data(정리2)_원주부하계산_Raw Data_Sensitivity" xfId="9092" xr:uid="{00000000-0005-0000-0000-000021290000}"/>
    <cellStyle name="평_평택STP_01_09_27_FinancialModel1108_FinancialModel1108(2)_은행 - 원주기업도시Feasibility11_07_1_기업도시토지단가조정(01_28)(1)_원주기업도시 data(정리2)_원주부하계산_Sales" xfId="7088" xr:uid="{00000000-0005-0000-0000-000022290000}"/>
    <cellStyle name="평_평택STP_01_09_27_FinancialModel1108_FinancialModel1108(2)_은행 - 원주기업도시Feasibility11_07_1_기업도시토지단가조정(01_28)(1)_원주기업도시 data(정리2)_원주부하계산_Sensitivity" xfId="9091" xr:uid="{00000000-0005-0000-0000-000023290000}"/>
    <cellStyle name="평_평택STP_01_09_27_FinancialModel1108_FinancialModel1108(2)_은행 - 원주기업도시Feasibility11_07_1_기업도시토지단가조정(01_28)(1)_원주부하계산" xfId="3070" xr:uid="{00000000-0005-0000-0000-000024290000}"/>
    <cellStyle name="평_평택STP_01_09_27_FinancialModel1108_FinancialModel1108(2)_은행 - 원주기업도시Feasibility11_07_1_기업도시토지단가조정(01_28)(1)_원주부하계산_CF" xfId="11096" xr:uid="{00000000-0005-0000-0000-000025290000}"/>
    <cellStyle name="평_평택STP_01_09_27_FinancialModel1108_FinancialModel1108(2)_은행 - 원주기업도시Feasibility11_07_1_기업도시토지단가조정(01_28)(1)_원주부하계산_Raw Data" xfId="3071" xr:uid="{00000000-0005-0000-0000-000026290000}"/>
    <cellStyle name="평_평택STP_01_09_27_FinancialModel1108_FinancialModel1108(2)_은행 - 원주기업도시Feasibility11_07_1_기업도시토지단가조정(01_28)(1)_원주부하계산_Raw Data_1" xfId="5087" xr:uid="{00000000-0005-0000-0000-000027290000}"/>
    <cellStyle name="평_평택STP_01_09_27_FinancialModel1108_FinancialModel1108(2)_은행 - 원주기업도시Feasibility11_07_1_기업도시토지단가조정(01_28)(1)_원주부하계산_Raw Data_CF" xfId="11097" xr:uid="{00000000-0005-0000-0000-000028290000}"/>
    <cellStyle name="평_평택STP_01_09_27_FinancialModel1108_FinancialModel1108(2)_은행 - 원주기업도시Feasibility11_07_1_기업도시토지단가조정(01_28)(1)_원주부하계산_Raw Data_Raw Data" xfId="5088" xr:uid="{00000000-0005-0000-0000-000029290000}"/>
    <cellStyle name="평_평택STP_01_09_27_FinancialModel1108_FinancialModel1108(2)_은행 - 원주기업도시Feasibility11_07_1_기업도시토지단가조정(01_28)(1)_원주부하계산_Raw Data_Sales" xfId="7091" xr:uid="{00000000-0005-0000-0000-00002A290000}"/>
    <cellStyle name="평_평택STP_01_09_27_FinancialModel1108_FinancialModel1108(2)_은행 - 원주기업도시Feasibility11_07_1_기업도시토지단가조정(01_28)(1)_원주부하계산_Raw Data_Sensitivity" xfId="9094" xr:uid="{00000000-0005-0000-0000-00002B290000}"/>
    <cellStyle name="평_평택STP_01_09_27_FinancialModel1108_FinancialModel1108(2)_은행 - 원주기업도시Feasibility11_07_1_기업도시토지단가조정(01_28)(1)_원주부하계산_Sales" xfId="7090" xr:uid="{00000000-0005-0000-0000-00002C290000}"/>
    <cellStyle name="평_평택STP_01_09_27_FinancialModel1108_FinancialModel1108(2)_은행 - 원주기업도시Feasibility11_07_1_기업도시토지단가조정(01_28)(1)_원주부하계산_Sensitivity" xfId="9093" xr:uid="{00000000-0005-0000-0000-00002D290000}"/>
    <cellStyle name="평_평택STP_01_09_27_FinancialModel1108_FinancialModel1108(2)_은행 - 원주기업도시Feasibility11_07_1_사업성분석기초자료(070129)" xfId="3072" xr:uid="{00000000-0005-0000-0000-00002E290000}"/>
    <cellStyle name="평_평택STP_01_09_27_FinancialModel1108_FinancialModel1108(2)_은행 - 원주기업도시Feasibility11_07_1_사업성분석기초자료(070129)_CF" xfId="11098" xr:uid="{00000000-0005-0000-0000-00002F290000}"/>
    <cellStyle name="평_평택STP_01_09_27_FinancialModel1108_FinancialModel1108(2)_은행 - 원주기업도시Feasibility11_07_1_사업성분석기초자료(070129)_Raw Data" xfId="3073" xr:uid="{00000000-0005-0000-0000-000030290000}"/>
    <cellStyle name="평_평택STP_01_09_27_FinancialModel1108_FinancialModel1108(2)_은행 - 원주기업도시Feasibility11_07_1_사업성분석기초자료(070129)_Raw Data_1" xfId="5089" xr:uid="{00000000-0005-0000-0000-000031290000}"/>
    <cellStyle name="평_평택STP_01_09_27_FinancialModel1108_FinancialModel1108(2)_은행 - 원주기업도시Feasibility11_07_1_사업성분석기초자료(070129)_Raw Data_CF" xfId="11099" xr:uid="{00000000-0005-0000-0000-000032290000}"/>
    <cellStyle name="평_평택STP_01_09_27_FinancialModel1108_FinancialModel1108(2)_은행 - 원주기업도시Feasibility11_07_1_사업성분석기초자료(070129)_Raw Data_Raw Data" xfId="5090" xr:uid="{00000000-0005-0000-0000-000033290000}"/>
    <cellStyle name="평_평택STP_01_09_27_FinancialModel1108_FinancialModel1108(2)_은행 - 원주기업도시Feasibility11_07_1_사업성분석기초자료(070129)_Raw Data_Sales" xfId="7093" xr:uid="{00000000-0005-0000-0000-000034290000}"/>
    <cellStyle name="평_평택STP_01_09_27_FinancialModel1108_FinancialModel1108(2)_은행 - 원주기업도시Feasibility11_07_1_사업성분석기초자료(070129)_Raw Data_Sensitivity" xfId="9096" xr:uid="{00000000-0005-0000-0000-000035290000}"/>
    <cellStyle name="평_평택STP_01_09_27_FinancialModel1108_FinancialModel1108(2)_은행 - 원주기업도시Feasibility11_07_1_사업성분석기초자료(070129)_Sales" xfId="7092" xr:uid="{00000000-0005-0000-0000-000036290000}"/>
    <cellStyle name="평_평택STP_01_09_27_FinancialModel1108_FinancialModel1108(2)_은행 - 원주기업도시Feasibility11_07_1_사업성분석기초자료(070129)_Sensitivity" xfId="9095" xr:uid="{00000000-0005-0000-0000-000037290000}"/>
    <cellStyle name="평_평택STP_01_09_27_FinancialModel1108_FinancialModel1108(2)_은행 - 원주기업도시Feasibility11_07_1_사업성분석기초자료(070129)_원주기업도시 data(정리2)" xfId="3074" xr:uid="{00000000-0005-0000-0000-000038290000}"/>
    <cellStyle name="평_평택STP_01_09_27_FinancialModel1108_FinancialModel1108(2)_은행 - 원주기업도시Feasibility11_07_1_사업성분석기초자료(070129)_원주기업도시 data(정리2)_CF" xfId="11100" xr:uid="{00000000-0005-0000-0000-000039290000}"/>
    <cellStyle name="평_평택STP_01_09_27_FinancialModel1108_FinancialModel1108(2)_은행 - 원주기업도시Feasibility11_07_1_사업성분석기초자료(070129)_원주기업도시 data(정리2)_Raw Data" xfId="3075" xr:uid="{00000000-0005-0000-0000-00003A290000}"/>
    <cellStyle name="평_평택STP_01_09_27_FinancialModel1108_FinancialModel1108(2)_은행 - 원주기업도시Feasibility11_07_1_사업성분석기초자료(070129)_원주기업도시 data(정리2)_Raw Data_1" xfId="5091" xr:uid="{00000000-0005-0000-0000-00003B290000}"/>
    <cellStyle name="평_평택STP_01_09_27_FinancialModel1108_FinancialModel1108(2)_은행 - 원주기업도시Feasibility11_07_1_사업성분석기초자료(070129)_원주기업도시 data(정리2)_Raw Data_CF" xfId="11101" xr:uid="{00000000-0005-0000-0000-00003C290000}"/>
    <cellStyle name="평_평택STP_01_09_27_FinancialModel1108_FinancialModel1108(2)_은행 - 원주기업도시Feasibility11_07_1_사업성분석기초자료(070129)_원주기업도시 data(정리2)_Raw Data_Raw Data" xfId="5092" xr:uid="{00000000-0005-0000-0000-00003D290000}"/>
    <cellStyle name="평_평택STP_01_09_27_FinancialModel1108_FinancialModel1108(2)_은행 - 원주기업도시Feasibility11_07_1_사업성분석기초자료(070129)_원주기업도시 data(정리2)_Raw Data_Sales" xfId="7095" xr:uid="{00000000-0005-0000-0000-00003E290000}"/>
    <cellStyle name="평_평택STP_01_09_27_FinancialModel1108_FinancialModel1108(2)_은행 - 원주기업도시Feasibility11_07_1_사업성분석기초자료(070129)_원주기업도시 data(정리2)_Raw Data_Sensitivity" xfId="9098" xr:uid="{00000000-0005-0000-0000-00003F290000}"/>
    <cellStyle name="평_평택STP_01_09_27_FinancialModel1108_FinancialModel1108(2)_은행 - 원주기업도시Feasibility11_07_1_사업성분석기초자료(070129)_원주기업도시 data(정리2)_Sales" xfId="7094" xr:uid="{00000000-0005-0000-0000-000040290000}"/>
    <cellStyle name="평_평택STP_01_09_27_FinancialModel1108_FinancialModel1108(2)_은행 - 원주기업도시Feasibility11_07_1_사업성분석기초자료(070129)_원주기업도시 data(정리2)_Sensitivity" xfId="9097" xr:uid="{00000000-0005-0000-0000-000041290000}"/>
    <cellStyle name="평_평택STP_01_09_27_FinancialModel1108_FinancialModel1108(2)_은행 - 원주기업도시Feasibility11_07_1_사업성분석기초자료(070129)_원주기업도시 data(정리2)_원주부하계산" xfId="3076" xr:uid="{00000000-0005-0000-0000-000042290000}"/>
    <cellStyle name="평_평택STP_01_09_27_FinancialModel1108_FinancialModel1108(2)_은행 - 원주기업도시Feasibility11_07_1_사업성분석기초자료(070129)_원주기업도시 data(정리2)_원주부하계산_CF" xfId="11102" xr:uid="{00000000-0005-0000-0000-000043290000}"/>
    <cellStyle name="평_평택STP_01_09_27_FinancialModel1108_FinancialModel1108(2)_은행 - 원주기업도시Feasibility11_07_1_사업성분석기초자료(070129)_원주기업도시 data(정리2)_원주부하계산_Raw Data" xfId="3077" xr:uid="{00000000-0005-0000-0000-000044290000}"/>
    <cellStyle name="평_평택STP_01_09_27_FinancialModel1108_FinancialModel1108(2)_은행 - 원주기업도시Feasibility11_07_1_사업성분석기초자료(070129)_원주기업도시 data(정리2)_원주부하계산_Raw Data_1" xfId="5093" xr:uid="{00000000-0005-0000-0000-000045290000}"/>
    <cellStyle name="평_평택STP_01_09_27_FinancialModel1108_FinancialModel1108(2)_은행 - 원주기업도시Feasibility11_07_1_사업성분석기초자료(070129)_원주기업도시 data(정리2)_원주부하계산_Raw Data_CF" xfId="11103" xr:uid="{00000000-0005-0000-0000-000046290000}"/>
    <cellStyle name="평_평택STP_01_09_27_FinancialModel1108_FinancialModel1108(2)_은행 - 원주기업도시Feasibility11_07_1_사업성분석기초자료(070129)_원주기업도시 data(정리2)_원주부하계산_Raw Data_Raw Data" xfId="5094" xr:uid="{00000000-0005-0000-0000-000047290000}"/>
    <cellStyle name="평_평택STP_01_09_27_FinancialModel1108_FinancialModel1108(2)_은행 - 원주기업도시Feasibility11_07_1_사업성분석기초자료(070129)_원주기업도시 data(정리2)_원주부하계산_Raw Data_Sales" xfId="7097" xr:uid="{00000000-0005-0000-0000-000048290000}"/>
    <cellStyle name="평_평택STP_01_09_27_FinancialModel1108_FinancialModel1108(2)_은행 - 원주기업도시Feasibility11_07_1_사업성분석기초자료(070129)_원주기업도시 data(정리2)_원주부하계산_Raw Data_Sensitivity" xfId="9100" xr:uid="{00000000-0005-0000-0000-000049290000}"/>
    <cellStyle name="평_평택STP_01_09_27_FinancialModel1108_FinancialModel1108(2)_은행 - 원주기업도시Feasibility11_07_1_사업성분석기초자료(070129)_원주기업도시 data(정리2)_원주부하계산_Sales" xfId="7096" xr:uid="{00000000-0005-0000-0000-00004A290000}"/>
    <cellStyle name="평_평택STP_01_09_27_FinancialModel1108_FinancialModel1108(2)_은행 - 원주기업도시Feasibility11_07_1_사업성분석기초자료(070129)_원주기업도시 data(정리2)_원주부하계산_Sensitivity" xfId="9099" xr:uid="{00000000-0005-0000-0000-00004B290000}"/>
    <cellStyle name="평_평택STP_01_09_27_FinancialModel1108_FinancialModel1108(2)_은행 - 원주기업도시Feasibility11_07_1_사업성분석기초자료(070129)_원주부하계산" xfId="3078" xr:uid="{00000000-0005-0000-0000-00004C290000}"/>
    <cellStyle name="평_평택STP_01_09_27_FinancialModel1108_FinancialModel1108(2)_은행 - 원주기업도시Feasibility11_07_1_사업성분석기초자료(070129)_원주부하계산_CF" xfId="11104" xr:uid="{00000000-0005-0000-0000-00004D290000}"/>
    <cellStyle name="평_평택STP_01_09_27_FinancialModel1108_FinancialModel1108(2)_은행 - 원주기업도시Feasibility11_07_1_사업성분석기초자료(070129)_원주부하계산_Raw Data" xfId="3079" xr:uid="{00000000-0005-0000-0000-00004E290000}"/>
    <cellStyle name="평_평택STP_01_09_27_FinancialModel1108_FinancialModel1108(2)_은행 - 원주기업도시Feasibility11_07_1_사업성분석기초자료(070129)_원주부하계산_Raw Data_1" xfId="5095" xr:uid="{00000000-0005-0000-0000-00004F290000}"/>
    <cellStyle name="평_평택STP_01_09_27_FinancialModel1108_FinancialModel1108(2)_은행 - 원주기업도시Feasibility11_07_1_사업성분석기초자료(070129)_원주부하계산_Raw Data_CF" xfId="11105" xr:uid="{00000000-0005-0000-0000-000050290000}"/>
    <cellStyle name="평_평택STP_01_09_27_FinancialModel1108_FinancialModel1108(2)_은행 - 원주기업도시Feasibility11_07_1_사업성분석기초자료(070129)_원주부하계산_Raw Data_Raw Data" xfId="5096" xr:uid="{00000000-0005-0000-0000-000051290000}"/>
    <cellStyle name="평_평택STP_01_09_27_FinancialModel1108_FinancialModel1108(2)_은행 - 원주기업도시Feasibility11_07_1_사업성분석기초자료(070129)_원주부하계산_Raw Data_Sales" xfId="7099" xr:uid="{00000000-0005-0000-0000-000052290000}"/>
    <cellStyle name="평_평택STP_01_09_27_FinancialModel1108_FinancialModel1108(2)_은행 - 원주기업도시Feasibility11_07_1_사업성분석기초자료(070129)_원주부하계산_Raw Data_Sensitivity" xfId="9102" xr:uid="{00000000-0005-0000-0000-000053290000}"/>
    <cellStyle name="평_평택STP_01_09_27_FinancialModel1108_FinancialModel1108(2)_은행 - 원주기업도시Feasibility11_07_1_사업성분석기초자료(070129)_원주부하계산_Sales" xfId="7098" xr:uid="{00000000-0005-0000-0000-000054290000}"/>
    <cellStyle name="평_평택STP_01_09_27_FinancialModel1108_FinancialModel1108(2)_은행 - 원주기업도시Feasibility11_07_1_사업성분석기초자료(070129)_원주부하계산_Sensitivity" xfId="9101" xr:uid="{00000000-0005-0000-0000-000055290000}"/>
    <cellStyle name="평_평택STP_01_09_27_FinancialModel1108_FinancialModel1108(2)_은행 - 원주기업도시Feasibility11_07_1_용지별분양가요청_01" xfId="3080" xr:uid="{00000000-0005-0000-0000-000056290000}"/>
    <cellStyle name="평_평택STP_01_09_27_FinancialModel1108_FinancialModel1108(2)_은행 - 원주기업도시Feasibility11_07_1_용지별분양가요청_01_CF" xfId="11106" xr:uid="{00000000-0005-0000-0000-000057290000}"/>
    <cellStyle name="평_평택STP_01_09_27_FinancialModel1108_FinancialModel1108(2)_은행 - 원주기업도시Feasibility11_07_1_용지별분양가요청_01_Raw Data" xfId="3081" xr:uid="{00000000-0005-0000-0000-000058290000}"/>
    <cellStyle name="평_평택STP_01_09_27_FinancialModel1108_FinancialModel1108(2)_은행 - 원주기업도시Feasibility11_07_1_용지별분양가요청_01_Raw Data_1" xfId="5097" xr:uid="{00000000-0005-0000-0000-000059290000}"/>
    <cellStyle name="평_평택STP_01_09_27_FinancialModel1108_FinancialModel1108(2)_은행 - 원주기업도시Feasibility11_07_1_용지별분양가요청_01_Raw Data_CF" xfId="11107" xr:uid="{00000000-0005-0000-0000-00005A290000}"/>
    <cellStyle name="평_평택STP_01_09_27_FinancialModel1108_FinancialModel1108(2)_은행 - 원주기업도시Feasibility11_07_1_용지별분양가요청_01_Raw Data_Raw Data" xfId="5098" xr:uid="{00000000-0005-0000-0000-00005B290000}"/>
    <cellStyle name="평_평택STP_01_09_27_FinancialModel1108_FinancialModel1108(2)_은행 - 원주기업도시Feasibility11_07_1_용지별분양가요청_01_Raw Data_Sales" xfId="7101" xr:uid="{00000000-0005-0000-0000-00005C290000}"/>
    <cellStyle name="평_평택STP_01_09_27_FinancialModel1108_FinancialModel1108(2)_은행 - 원주기업도시Feasibility11_07_1_용지별분양가요청_01_Raw Data_Sensitivity" xfId="9104" xr:uid="{00000000-0005-0000-0000-00005D290000}"/>
    <cellStyle name="평_평택STP_01_09_27_FinancialModel1108_FinancialModel1108(2)_은행 - 원주기업도시Feasibility11_07_1_용지별분양가요청_01_Sales" xfId="7100" xr:uid="{00000000-0005-0000-0000-00005E290000}"/>
    <cellStyle name="평_평택STP_01_09_27_FinancialModel1108_FinancialModel1108(2)_은행 - 원주기업도시Feasibility11_07_1_용지별분양가요청_01_Sensitivity" xfId="9103" xr:uid="{00000000-0005-0000-0000-00005F290000}"/>
    <cellStyle name="평_평택STP_01_09_27_FinancialModel1108_FinancialModel1108(2)_은행 - 원주기업도시Feasibility11_07_1_용지별분양가요청_01_원주기업도시 data(정리2)" xfId="3082" xr:uid="{00000000-0005-0000-0000-000060290000}"/>
    <cellStyle name="평_평택STP_01_09_27_FinancialModel1108_FinancialModel1108(2)_은행 - 원주기업도시Feasibility11_07_1_용지별분양가요청_01_원주기업도시 data(정리2)_CF" xfId="11108" xr:uid="{00000000-0005-0000-0000-000061290000}"/>
    <cellStyle name="평_평택STP_01_09_27_FinancialModel1108_FinancialModel1108(2)_은행 - 원주기업도시Feasibility11_07_1_용지별분양가요청_01_원주기업도시 data(정리2)_Raw Data" xfId="3083" xr:uid="{00000000-0005-0000-0000-000062290000}"/>
    <cellStyle name="평_평택STP_01_09_27_FinancialModel1108_FinancialModel1108(2)_은행 - 원주기업도시Feasibility11_07_1_용지별분양가요청_01_원주기업도시 data(정리2)_Raw Data_1" xfId="5099" xr:uid="{00000000-0005-0000-0000-000063290000}"/>
    <cellStyle name="평_평택STP_01_09_27_FinancialModel1108_FinancialModel1108(2)_은행 - 원주기업도시Feasibility11_07_1_용지별분양가요청_01_원주기업도시 data(정리2)_Raw Data_CF" xfId="11109" xr:uid="{00000000-0005-0000-0000-000064290000}"/>
    <cellStyle name="평_평택STP_01_09_27_FinancialModel1108_FinancialModel1108(2)_은행 - 원주기업도시Feasibility11_07_1_용지별분양가요청_01_원주기업도시 data(정리2)_Raw Data_Raw Data" xfId="5100" xr:uid="{00000000-0005-0000-0000-000065290000}"/>
    <cellStyle name="평_평택STP_01_09_27_FinancialModel1108_FinancialModel1108(2)_은행 - 원주기업도시Feasibility11_07_1_용지별분양가요청_01_원주기업도시 data(정리2)_Raw Data_Sales" xfId="7103" xr:uid="{00000000-0005-0000-0000-000066290000}"/>
    <cellStyle name="평_평택STP_01_09_27_FinancialModel1108_FinancialModel1108(2)_은행 - 원주기업도시Feasibility11_07_1_용지별분양가요청_01_원주기업도시 data(정리2)_Raw Data_Sensitivity" xfId="9106" xr:uid="{00000000-0005-0000-0000-000067290000}"/>
    <cellStyle name="평_평택STP_01_09_27_FinancialModel1108_FinancialModel1108(2)_은행 - 원주기업도시Feasibility11_07_1_용지별분양가요청_01_원주기업도시 data(정리2)_Sales" xfId="7102" xr:uid="{00000000-0005-0000-0000-000068290000}"/>
    <cellStyle name="평_평택STP_01_09_27_FinancialModel1108_FinancialModel1108(2)_은행 - 원주기업도시Feasibility11_07_1_용지별분양가요청_01_원주기업도시 data(정리2)_Sensitivity" xfId="9105" xr:uid="{00000000-0005-0000-0000-000069290000}"/>
    <cellStyle name="평_평택STP_01_09_27_FinancialModel1108_FinancialModel1108(2)_은행 - 원주기업도시Feasibility11_07_1_용지별분양가요청_01_원주기업도시 data(정리2)_원주부하계산" xfId="3084" xr:uid="{00000000-0005-0000-0000-00006A290000}"/>
    <cellStyle name="평_평택STP_01_09_27_FinancialModel1108_FinancialModel1108(2)_은행 - 원주기업도시Feasibility11_07_1_용지별분양가요청_01_원주기업도시 data(정리2)_원주부하계산_CF" xfId="11110" xr:uid="{00000000-0005-0000-0000-00006B290000}"/>
    <cellStyle name="평_평택STP_01_09_27_FinancialModel1108_FinancialModel1108(2)_은행 - 원주기업도시Feasibility11_07_1_용지별분양가요청_01_원주기업도시 data(정리2)_원주부하계산_Raw Data" xfId="3085" xr:uid="{00000000-0005-0000-0000-00006C290000}"/>
    <cellStyle name="평_평택STP_01_09_27_FinancialModel1108_FinancialModel1108(2)_은행 - 원주기업도시Feasibility11_07_1_용지별분양가요청_01_원주기업도시 data(정리2)_원주부하계산_Raw Data_1" xfId="5101" xr:uid="{00000000-0005-0000-0000-00006D290000}"/>
    <cellStyle name="평_평택STP_01_09_27_FinancialModel1108_FinancialModel1108(2)_은행 - 원주기업도시Feasibility11_07_1_용지별분양가요청_01_원주기업도시 data(정리2)_원주부하계산_Raw Data_CF" xfId="11111" xr:uid="{00000000-0005-0000-0000-00006E290000}"/>
    <cellStyle name="평_평택STP_01_09_27_FinancialModel1108_FinancialModel1108(2)_은행 - 원주기업도시Feasibility11_07_1_용지별분양가요청_01_원주기업도시 data(정리2)_원주부하계산_Raw Data_Raw Data" xfId="5102" xr:uid="{00000000-0005-0000-0000-00006F290000}"/>
    <cellStyle name="평_평택STP_01_09_27_FinancialModel1108_FinancialModel1108(2)_은행 - 원주기업도시Feasibility11_07_1_용지별분양가요청_01_원주기업도시 data(정리2)_원주부하계산_Raw Data_Sales" xfId="7105" xr:uid="{00000000-0005-0000-0000-000070290000}"/>
    <cellStyle name="평_평택STP_01_09_27_FinancialModel1108_FinancialModel1108(2)_은행 - 원주기업도시Feasibility11_07_1_용지별분양가요청_01_원주기업도시 data(정리2)_원주부하계산_Raw Data_Sensitivity" xfId="9108" xr:uid="{00000000-0005-0000-0000-000071290000}"/>
    <cellStyle name="평_평택STP_01_09_27_FinancialModel1108_FinancialModel1108(2)_은행 - 원주기업도시Feasibility11_07_1_용지별분양가요청_01_원주기업도시 data(정리2)_원주부하계산_Sales" xfId="7104" xr:uid="{00000000-0005-0000-0000-000072290000}"/>
    <cellStyle name="평_평택STP_01_09_27_FinancialModel1108_FinancialModel1108(2)_은행 - 원주기업도시Feasibility11_07_1_용지별분양가요청_01_원주기업도시 data(정리2)_원주부하계산_Sensitivity" xfId="9107" xr:uid="{00000000-0005-0000-0000-000073290000}"/>
    <cellStyle name="평_평택STP_01_09_27_FinancialModel1108_FinancialModel1108(2)_은행 - 원주기업도시Feasibility11_07_1_용지별분양가요청_01_원주부하계산" xfId="3086" xr:uid="{00000000-0005-0000-0000-000074290000}"/>
    <cellStyle name="평_평택STP_01_09_27_FinancialModel1108_FinancialModel1108(2)_은행 - 원주기업도시Feasibility11_07_1_용지별분양가요청_01_원주부하계산_CF" xfId="11112" xr:uid="{00000000-0005-0000-0000-000075290000}"/>
    <cellStyle name="평_평택STP_01_09_27_FinancialModel1108_FinancialModel1108(2)_은행 - 원주기업도시Feasibility11_07_1_용지별분양가요청_01_원주부하계산_Raw Data" xfId="3087" xr:uid="{00000000-0005-0000-0000-000076290000}"/>
    <cellStyle name="평_평택STP_01_09_27_FinancialModel1108_FinancialModel1108(2)_은행 - 원주기업도시Feasibility11_07_1_용지별분양가요청_01_원주부하계산_Raw Data_1" xfId="5103" xr:uid="{00000000-0005-0000-0000-000077290000}"/>
    <cellStyle name="평_평택STP_01_09_27_FinancialModel1108_FinancialModel1108(2)_은행 - 원주기업도시Feasibility11_07_1_용지별분양가요청_01_원주부하계산_Raw Data_CF" xfId="11113" xr:uid="{00000000-0005-0000-0000-000078290000}"/>
    <cellStyle name="평_평택STP_01_09_27_FinancialModel1108_FinancialModel1108(2)_은행 - 원주기업도시Feasibility11_07_1_용지별분양가요청_01_원주부하계산_Raw Data_Raw Data" xfId="5104" xr:uid="{00000000-0005-0000-0000-000079290000}"/>
    <cellStyle name="평_평택STP_01_09_27_FinancialModel1108_FinancialModel1108(2)_은행 - 원주기업도시Feasibility11_07_1_용지별분양가요청_01_원주부하계산_Raw Data_Sales" xfId="7107" xr:uid="{00000000-0005-0000-0000-00007A290000}"/>
    <cellStyle name="평_평택STP_01_09_27_FinancialModel1108_FinancialModel1108(2)_은행 - 원주기업도시Feasibility11_07_1_용지별분양가요청_01_원주부하계산_Raw Data_Sensitivity" xfId="9110" xr:uid="{00000000-0005-0000-0000-00007B290000}"/>
    <cellStyle name="평_평택STP_01_09_27_FinancialModel1108_FinancialModel1108(2)_은행 - 원주기업도시Feasibility11_07_1_용지별분양가요청_01_원주부하계산_Sales" xfId="7106" xr:uid="{00000000-0005-0000-0000-00007C290000}"/>
    <cellStyle name="평_평택STP_01_09_27_FinancialModel1108_FinancialModel1108(2)_은행 - 원주기업도시Feasibility11_07_1_용지별분양가요청_01_원주부하계산_Sensitivity" xfId="9109" xr:uid="{00000000-0005-0000-0000-00007D290000}"/>
    <cellStyle name="평_평택STP_01_09_27_FinancialModel1108_FinancialModel1108(2)_은행 - 원주기업도시Feasibility11_07_1_원주기업도시 data(정리2)" xfId="3088" xr:uid="{00000000-0005-0000-0000-00007E290000}"/>
    <cellStyle name="평_평택STP_01_09_27_FinancialModel1108_FinancialModel1108(2)_은행 - 원주기업도시Feasibility11_07_1_원주기업도시 data(정리2)_CF" xfId="11114" xr:uid="{00000000-0005-0000-0000-00007F290000}"/>
    <cellStyle name="평_평택STP_01_09_27_FinancialModel1108_FinancialModel1108(2)_은행 - 원주기업도시Feasibility11_07_1_원주기업도시 data(정리2)_Raw Data" xfId="3089" xr:uid="{00000000-0005-0000-0000-000080290000}"/>
    <cellStyle name="평_평택STP_01_09_27_FinancialModel1108_FinancialModel1108(2)_은행 - 원주기업도시Feasibility11_07_1_원주기업도시 data(정리2)_Raw Data_1" xfId="5105" xr:uid="{00000000-0005-0000-0000-000081290000}"/>
    <cellStyle name="평_평택STP_01_09_27_FinancialModel1108_FinancialModel1108(2)_은행 - 원주기업도시Feasibility11_07_1_원주기업도시 data(정리2)_Raw Data_CF" xfId="11115" xr:uid="{00000000-0005-0000-0000-000082290000}"/>
    <cellStyle name="평_평택STP_01_09_27_FinancialModel1108_FinancialModel1108(2)_은행 - 원주기업도시Feasibility11_07_1_원주기업도시 data(정리2)_Raw Data_Raw Data" xfId="5106" xr:uid="{00000000-0005-0000-0000-000083290000}"/>
    <cellStyle name="평_평택STP_01_09_27_FinancialModel1108_FinancialModel1108(2)_은행 - 원주기업도시Feasibility11_07_1_원주기업도시 data(정리2)_Raw Data_Sales" xfId="7109" xr:uid="{00000000-0005-0000-0000-000084290000}"/>
    <cellStyle name="평_평택STP_01_09_27_FinancialModel1108_FinancialModel1108(2)_은행 - 원주기업도시Feasibility11_07_1_원주기업도시 data(정리2)_Raw Data_Sensitivity" xfId="9112" xr:uid="{00000000-0005-0000-0000-000085290000}"/>
    <cellStyle name="평_평택STP_01_09_27_FinancialModel1108_FinancialModel1108(2)_은행 - 원주기업도시Feasibility11_07_1_원주기업도시 data(정리2)_Sales" xfId="7108" xr:uid="{00000000-0005-0000-0000-000086290000}"/>
    <cellStyle name="평_평택STP_01_09_27_FinancialModel1108_FinancialModel1108(2)_은행 - 원주기업도시Feasibility11_07_1_원주기업도시 data(정리2)_Sensitivity" xfId="9111" xr:uid="{00000000-0005-0000-0000-000087290000}"/>
    <cellStyle name="평_평택STP_01_09_27_FinancialModel1108_FinancialModel1108(2)_은행 - 원주기업도시Feasibility11_07_1_원주기업도시 data(정리2)_원주부하계산" xfId="3090" xr:uid="{00000000-0005-0000-0000-000088290000}"/>
    <cellStyle name="평_평택STP_01_09_27_FinancialModel1108_FinancialModel1108(2)_은행 - 원주기업도시Feasibility11_07_1_원주기업도시 data(정리2)_원주부하계산_CF" xfId="11116" xr:uid="{00000000-0005-0000-0000-000089290000}"/>
    <cellStyle name="평_평택STP_01_09_27_FinancialModel1108_FinancialModel1108(2)_은행 - 원주기업도시Feasibility11_07_1_원주기업도시 data(정리2)_원주부하계산_Raw Data" xfId="3091" xr:uid="{00000000-0005-0000-0000-00008A290000}"/>
    <cellStyle name="평_평택STP_01_09_27_FinancialModel1108_FinancialModel1108(2)_은행 - 원주기업도시Feasibility11_07_1_원주기업도시 data(정리2)_원주부하계산_Raw Data_1" xfId="5107" xr:uid="{00000000-0005-0000-0000-00008B290000}"/>
    <cellStyle name="평_평택STP_01_09_27_FinancialModel1108_FinancialModel1108(2)_은행 - 원주기업도시Feasibility11_07_1_원주기업도시 data(정리2)_원주부하계산_Raw Data_CF" xfId="11117" xr:uid="{00000000-0005-0000-0000-00008C290000}"/>
    <cellStyle name="평_평택STP_01_09_27_FinancialModel1108_FinancialModel1108(2)_은행 - 원주기업도시Feasibility11_07_1_원주기업도시 data(정리2)_원주부하계산_Raw Data_Raw Data" xfId="5108" xr:uid="{00000000-0005-0000-0000-00008D290000}"/>
    <cellStyle name="평_평택STP_01_09_27_FinancialModel1108_FinancialModel1108(2)_은행 - 원주기업도시Feasibility11_07_1_원주기업도시 data(정리2)_원주부하계산_Raw Data_Sales" xfId="7111" xr:uid="{00000000-0005-0000-0000-00008E290000}"/>
    <cellStyle name="평_평택STP_01_09_27_FinancialModel1108_FinancialModel1108(2)_은행 - 원주기업도시Feasibility11_07_1_원주기업도시 data(정리2)_원주부하계산_Raw Data_Sensitivity" xfId="9114" xr:uid="{00000000-0005-0000-0000-00008F290000}"/>
    <cellStyle name="평_평택STP_01_09_27_FinancialModel1108_FinancialModel1108(2)_은행 - 원주기업도시Feasibility11_07_1_원주기업도시 data(정리2)_원주부하계산_Sales" xfId="7110" xr:uid="{00000000-0005-0000-0000-000090290000}"/>
    <cellStyle name="평_평택STP_01_09_27_FinancialModel1108_FinancialModel1108(2)_은행 - 원주기업도시Feasibility11_07_1_원주기업도시 data(정리2)_원주부하계산_Sensitivity" xfId="9113" xr:uid="{00000000-0005-0000-0000-000091290000}"/>
    <cellStyle name="평_평택STP_01_09_27_FinancialModel1108_FinancialModel1108(2)_은행 - 원주기업도시Feasibility11_07_1_원주부하계산" xfId="3092" xr:uid="{00000000-0005-0000-0000-000092290000}"/>
    <cellStyle name="평_평택STP_01_09_27_FinancialModel1108_FinancialModel1108(2)_은행 - 원주기업도시Feasibility11_07_1_원주부하계산_CF" xfId="11118" xr:uid="{00000000-0005-0000-0000-000093290000}"/>
    <cellStyle name="평_평택STP_01_09_27_FinancialModel1108_FinancialModel1108(2)_은행 - 원주기업도시Feasibility11_07_1_원주부하계산_Raw Data" xfId="3093" xr:uid="{00000000-0005-0000-0000-000094290000}"/>
    <cellStyle name="평_평택STP_01_09_27_FinancialModel1108_FinancialModel1108(2)_은행 - 원주기업도시Feasibility11_07_1_원주부하계산_Raw Data_1" xfId="5109" xr:uid="{00000000-0005-0000-0000-000095290000}"/>
    <cellStyle name="평_평택STP_01_09_27_FinancialModel1108_FinancialModel1108(2)_은행 - 원주기업도시Feasibility11_07_1_원주부하계산_Raw Data_CF" xfId="11119" xr:uid="{00000000-0005-0000-0000-000096290000}"/>
    <cellStyle name="평_평택STP_01_09_27_FinancialModel1108_FinancialModel1108(2)_은행 - 원주기업도시Feasibility11_07_1_원주부하계산_Raw Data_Raw Data" xfId="5110" xr:uid="{00000000-0005-0000-0000-000097290000}"/>
    <cellStyle name="평_평택STP_01_09_27_FinancialModel1108_FinancialModel1108(2)_은행 - 원주기업도시Feasibility11_07_1_원주부하계산_Raw Data_Sales" xfId="7113" xr:uid="{00000000-0005-0000-0000-000098290000}"/>
    <cellStyle name="평_평택STP_01_09_27_FinancialModel1108_FinancialModel1108(2)_은행 - 원주기업도시Feasibility11_07_1_원주부하계산_Raw Data_Sensitivity" xfId="9116" xr:uid="{00000000-0005-0000-0000-000099290000}"/>
    <cellStyle name="평_평택STP_01_09_27_FinancialModel1108_FinancialModel1108(2)_은행 - 원주기업도시Feasibility11_07_1_원주부하계산_Sales" xfId="7112" xr:uid="{00000000-0005-0000-0000-00009A290000}"/>
    <cellStyle name="평_평택STP_01_09_27_FinancialModel1108_FinancialModel1108(2)_은행 - 원주기업도시Feasibility11_07_1_원주부하계산_Sensitivity" xfId="9115" xr:uid="{00000000-0005-0000-0000-00009B290000}"/>
    <cellStyle name="평_평택STP_01_09_27_FinancialModel1108_FinancialModel1108(2)_은행 - 원주기업도시Feasibility11_07_1_은행 - 원주기업도시Feasibility11_07_3" xfId="3094" xr:uid="{00000000-0005-0000-0000-00009C290000}"/>
    <cellStyle name="평_평택STP_01_09_27_FinancialModel1108_FinancialModel1108(2)_은행 - 원주기업도시Feasibility11_07_1_은행 - 원주기업도시Feasibility11_07_3_CF" xfId="11120" xr:uid="{00000000-0005-0000-0000-00009D290000}"/>
    <cellStyle name="평_평택STP_01_09_27_FinancialModel1108_FinancialModel1108(2)_은행 - 원주기업도시Feasibility11_07_1_은행 - 원주기업도시Feasibility11_07_3_Raw Data" xfId="3095" xr:uid="{00000000-0005-0000-0000-00009E290000}"/>
    <cellStyle name="평_평택STP_01_09_27_FinancialModel1108_FinancialModel1108(2)_은행 - 원주기업도시Feasibility11_07_1_은행 - 원주기업도시Feasibility11_07_3_Raw Data_1" xfId="5111" xr:uid="{00000000-0005-0000-0000-00009F290000}"/>
    <cellStyle name="평_평택STP_01_09_27_FinancialModel1108_FinancialModel1108(2)_은행 - 원주기업도시Feasibility11_07_1_은행 - 원주기업도시Feasibility11_07_3_Raw Data_CF" xfId="11121" xr:uid="{00000000-0005-0000-0000-0000A0290000}"/>
    <cellStyle name="평_평택STP_01_09_27_FinancialModel1108_FinancialModel1108(2)_은행 - 원주기업도시Feasibility11_07_1_은행 - 원주기업도시Feasibility11_07_3_Raw Data_Raw Data" xfId="5112" xr:uid="{00000000-0005-0000-0000-0000A1290000}"/>
    <cellStyle name="평_평택STP_01_09_27_FinancialModel1108_FinancialModel1108(2)_은행 - 원주기업도시Feasibility11_07_1_은행 - 원주기업도시Feasibility11_07_3_Raw Data_Sales" xfId="7115" xr:uid="{00000000-0005-0000-0000-0000A2290000}"/>
    <cellStyle name="평_평택STP_01_09_27_FinancialModel1108_FinancialModel1108(2)_은행 - 원주기업도시Feasibility11_07_1_은행 - 원주기업도시Feasibility11_07_3_Raw Data_Sensitivity" xfId="9118" xr:uid="{00000000-0005-0000-0000-0000A3290000}"/>
    <cellStyle name="평_평택STP_01_09_27_FinancialModel1108_FinancialModel1108(2)_은행 - 원주기업도시Feasibility11_07_1_은행 - 원주기업도시Feasibility11_07_3_Sales" xfId="7114" xr:uid="{00000000-0005-0000-0000-0000A4290000}"/>
    <cellStyle name="평_평택STP_01_09_27_FinancialModel1108_FinancialModel1108(2)_은행 - 원주기업도시Feasibility11_07_1_은행 - 원주기업도시Feasibility11_07_3_Sensitivity" xfId="9117" xr:uid="{00000000-0005-0000-0000-0000A5290000}"/>
    <cellStyle name="평_평택STP_01_09_27_FinancialModel1108_FinancialModel1108(2)_은행 - 원주기업도시Feasibility11_07_1_은행 - 원주기업도시Feasibility11_07_3_원주기업도시 data(정리2)" xfId="3096" xr:uid="{00000000-0005-0000-0000-0000A6290000}"/>
    <cellStyle name="평_평택STP_01_09_27_FinancialModel1108_FinancialModel1108(2)_은행 - 원주기업도시Feasibility11_07_1_은행 - 원주기업도시Feasibility11_07_3_원주기업도시 data(정리2)_CF" xfId="11122" xr:uid="{00000000-0005-0000-0000-0000A7290000}"/>
    <cellStyle name="평_평택STP_01_09_27_FinancialModel1108_FinancialModel1108(2)_은행 - 원주기업도시Feasibility11_07_1_은행 - 원주기업도시Feasibility11_07_3_원주기업도시 data(정리2)_Raw Data" xfId="3097" xr:uid="{00000000-0005-0000-0000-0000A8290000}"/>
    <cellStyle name="평_평택STP_01_09_27_FinancialModel1108_FinancialModel1108(2)_은행 - 원주기업도시Feasibility11_07_1_은행 - 원주기업도시Feasibility11_07_3_원주기업도시 data(정리2)_Raw Data_1" xfId="5113" xr:uid="{00000000-0005-0000-0000-0000A9290000}"/>
    <cellStyle name="평_평택STP_01_09_27_FinancialModel1108_FinancialModel1108(2)_은행 - 원주기업도시Feasibility11_07_1_은행 - 원주기업도시Feasibility11_07_3_원주기업도시 data(정리2)_Raw Data_CF" xfId="11123" xr:uid="{00000000-0005-0000-0000-0000AA290000}"/>
    <cellStyle name="평_평택STP_01_09_27_FinancialModel1108_FinancialModel1108(2)_은행 - 원주기업도시Feasibility11_07_1_은행 - 원주기업도시Feasibility11_07_3_원주기업도시 data(정리2)_Raw Data_Raw Data" xfId="5114" xr:uid="{00000000-0005-0000-0000-0000AB290000}"/>
    <cellStyle name="평_평택STP_01_09_27_FinancialModel1108_FinancialModel1108(2)_은행 - 원주기업도시Feasibility11_07_1_은행 - 원주기업도시Feasibility11_07_3_원주기업도시 data(정리2)_Raw Data_Sales" xfId="7117" xr:uid="{00000000-0005-0000-0000-0000AC290000}"/>
    <cellStyle name="평_평택STP_01_09_27_FinancialModel1108_FinancialModel1108(2)_은행 - 원주기업도시Feasibility11_07_1_은행 - 원주기업도시Feasibility11_07_3_원주기업도시 data(정리2)_Raw Data_Sensitivity" xfId="9120" xr:uid="{00000000-0005-0000-0000-0000AD290000}"/>
    <cellStyle name="평_평택STP_01_09_27_FinancialModel1108_FinancialModel1108(2)_은행 - 원주기업도시Feasibility11_07_1_은행 - 원주기업도시Feasibility11_07_3_원주기업도시 data(정리2)_Sales" xfId="7116" xr:uid="{00000000-0005-0000-0000-0000AE290000}"/>
    <cellStyle name="평_평택STP_01_09_27_FinancialModel1108_FinancialModel1108(2)_은행 - 원주기업도시Feasibility11_07_1_은행 - 원주기업도시Feasibility11_07_3_원주기업도시 data(정리2)_Sensitivity" xfId="9119" xr:uid="{00000000-0005-0000-0000-0000AF290000}"/>
    <cellStyle name="평_평택STP_01_09_27_FinancialModel1108_FinancialModel1108(2)_은행 - 원주기업도시Feasibility11_07_1_은행 - 원주기업도시Feasibility11_07_3_원주기업도시 data(정리2)_원주부하계산" xfId="3098" xr:uid="{00000000-0005-0000-0000-0000B0290000}"/>
    <cellStyle name="평_평택STP_01_09_27_FinancialModel1108_FinancialModel1108(2)_은행 - 원주기업도시Feasibility11_07_1_은행 - 원주기업도시Feasibility11_07_3_원주기업도시 data(정리2)_원주부하계산_CF" xfId="11124" xr:uid="{00000000-0005-0000-0000-0000B1290000}"/>
    <cellStyle name="평_평택STP_01_09_27_FinancialModel1108_FinancialModel1108(2)_은행 - 원주기업도시Feasibility11_07_1_은행 - 원주기업도시Feasibility11_07_3_원주기업도시 data(정리2)_원주부하계산_Raw Data" xfId="3099" xr:uid="{00000000-0005-0000-0000-0000B2290000}"/>
    <cellStyle name="평_평택STP_01_09_27_FinancialModel1108_FinancialModel1108(2)_은행 - 원주기업도시Feasibility11_07_1_은행 - 원주기업도시Feasibility11_07_3_원주기업도시 data(정리2)_원주부하계산_Raw Data_1" xfId="5115" xr:uid="{00000000-0005-0000-0000-0000B3290000}"/>
    <cellStyle name="평_평택STP_01_09_27_FinancialModel1108_FinancialModel1108(2)_은행 - 원주기업도시Feasibility11_07_1_은행 - 원주기업도시Feasibility11_07_3_원주기업도시 data(정리2)_원주부하계산_Raw Data_CF" xfId="11125" xr:uid="{00000000-0005-0000-0000-0000B4290000}"/>
    <cellStyle name="평_평택STP_01_09_27_FinancialModel1108_FinancialModel1108(2)_은행 - 원주기업도시Feasibility11_07_1_은행 - 원주기업도시Feasibility11_07_3_원주기업도시 data(정리2)_원주부하계산_Raw Data_Raw Data" xfId="5116" xr:uid="{00000000-0005-0000-0000-0000B5290000}"/>
    <cellStyle name="평_평택STP_01_09_27_FinancialModel1108_FinancialModel1108(2)_은행 - 원주기업도시Feasibility11_07_1_은행 - 원주기업도시Feasibility11_07_3_원주기업도시 data(정리2)_원주부하계산_Raw Data_Sales" xfId="7119" xr:uid="{00000000-0005-0000-0000-0000B6290000}"/>
    <cellStyle name="평_평택STP_01_09_27_FinancialModel1108_FinancialModel1108(2)_은행 - 원주기업도시Feasibility11_07_1_은행 - 원주기업도시Feasibility11_07_3_원주기업도시 data(정리2)_원주부하계산_Raw Data_Sensitivity" xfId="9122" xr:uid="{00000000-0005-0000-0000-0000B7290000}"/>
    <cellStyle name="평_평택STP_01_09_27_FinancialModel1108_FinancialModel1108(2)_은행 - 원주기업도시Feasibility11_07_1_은행 - 원주기업도시Feasibility11_07_3_원주기업도시 data(정리2)_원주부하계산_Sales" xfId="7118" xr:uid="{00000000-0005-0000-0000-0000B8290000}"/>
    <cellStyle name="평_평택STP_01_09_27_FinancialModel1108_FinancialModel1108(2)_은행 - 원주기업도시Feasibility11_07_1_은행 - 원주기업도시Feasibility11_07_3_원주기업도시 data(정리2)_원주부하계산_Sensitivity" xfId="9121" xr:uid="{00000000-0005-0000-0000-0000B9290000}"/>
    <cellStyle name="평_평택STP_01_09_27_FinancialModel1108_FinancialModel1108(2)_은행 - 원주기업도시Feasibility11_07_1_은행 - 원주기업도시Feasibility11_07_3_원주부하계산" xfId="3100" xr:uid="{00000000-0005-0000-0000-0000BA290000}"/>
    <cellStyle name="평_평택STP_01_09_27_FinancialModel1108_FinancialModel1108(2)_은행 - 원주기업도시Feasibility11_07_1_은행 - 원주기업도시Feasibility11_07_3_원주부하계산_CF" xfId="11126" xr:uid="{00000000-0005-0000-0000-0000BB290000}"/>
    <cellStyle name="평_평택STP_01_09_27_FinancialModel1108_FinancialModel1108(2)_은행 - 원주기업도시Feasibility11_07_1_은행 - 원주기업도시Feasibility11_07_3_원주부하계산_Raw Data" xfId="3101" xr:uid="{00000000-0005-0000-0000-0000BC290000}"/>
    <cellStyle name="평_평택STP_01_09_27_FinancialModel1108_FinancialModel1108(2)_은행 - 원주기업도시Feasibility11_07_1_은행 - 원주기업도시Feasibility11_07_3_원주부하계산_Raw Data_1" xfId="5117" xr:uid="{00000000-0005-0000-0000-0000BD290000}"/>
    <cellStyle name="평_평택STP_01_09_27_FinancialModel1108_FinancialModel1108(2)_은행 - 원주기업도시Feasibility11_07_1_은행 - 원주기업도시Feasibility11_07_3_원주부하계산_Raw Data_CF" xfId="11127" xr:uid="{00000000-0005-0000-0000-0000BE290000}"/>
    <cellStyle name="평_평택STP_01_09_27_FinancialModel1108_FinancialModel1108(2)_은행 - 원주기업도시Feasibility11_07_1_은행 - 원주기업도시Feasibility11_07_3_원주부하계산_Raw Data_Raw Data" xfId="5118" xr:uid="{00000000-0005-0000-0000-0000BF290000}"/>
    <cellStyle name="평_평택STP_01_09_27_FinancialModel1108_FinancialModel1108(2)_은행 - 원주기업도시Feasibility11_07_1_은행 - 원주기업도시Feasibility11_07_3_원주부하계산_Raw Data_Sales" xfId="7121" xr:uid="{00000000-0005-0000-0000-0000C0290000}"/>
    <cellStyle name="평_평택STP_01_09_27_FinancialModel1108_FinancialModel1108(2)_은행 - 원주기업도시Feasibility11_07_1_은행 - 원주기업도시Feasibility11_07_3_원주부하계산_Raw Data_Sensitivity" xfId="9124" xr:uid="{00000000-0005-0000-0000-0000C1290000}"/>
    <cellStyle name="평_평택STP_01_09_27_FinancialModel1108_FinancialModel1108(2)_은행 - 원주기업도시Feasibility11_07_1_은행 - 원주기업도시Feasibility11_07_3_원주부하계산_Sales" xfId="7120" xr:uid="{00000000-0005-0000-0000-0000C2290000}"/>
    <cellStyle name="평_평택STP_01_09_27_FinancialModel1108_FinancialModel1108(2)_은행 - 원주기업도시Feasibility11_07_1_은행 - 원주기업도시Feasibility11_07_3_원주부하계산_Sensitivity" xfId="9123" xr:uid="{00000000-0005-0000-0000-0000C3290000}"/>
    <cellStyle name="평_평택STP_01_09_27_FinancialModel1108_FM0812(보성final)" xfId="3102" xr:uid="{00000000-0005-0000-0000-0000C4290000}"/>
    <cellStyle name="평_평택STP_01_09_27_FinancialModel1108_FM0812(보성final)_CF" xfId="11128" xr:uid="{00000000-0005-0000-0000-0000C5290000}"/>
    <cellStyle name="평_평택STP_01_09_27_FinancialModel1108_FM0812(보성final)_Raw Data" xfId="3103" xr:uid="{00000000-0005-0000-0000-0000C6290000}"/>
    <cellStyle name="평_평택STP_01_09_27_FinancialModel1108_FM0812(보성final)_Raw Data_1" xfId="5119" xr:uid="{00000000-0005-0000-0000-0000C7290000}"/>
    <cellStyle name="평_평택STP_01_09_27_FinancialModel1108_FM0812(보성final)_Raw Data_CF" xfId="11129" xr:uid="{00000000-0005-0000-0000-0000C8290000}"/>
    <cellStyle name="평_평택STP_01_09_27_FinancialModel1108_FM0812(보성final)_Raw Data_Raw Data" xfId="5120" xr:uid="{00000000-0005-0000-0000-0000C9290000}"/>
    <cellStyle name="평_평택STP_01_09_27_FinancialModel1108_FM0812(보성final)_Raw Data_Sales" xfId="7123" xr:uid="{00000000-0005-0000-0000-0000CA290000}"/>
    <cellStyle name="평_평택STP_01_09_27_FinancialModel1108_FM0812(보성final)_Raw Data_Sensitivity" xfId="9126" xr:uid="{00000000-0005-0000-0000-0000CB290000}"/>
    <cellStyle name="평_평택STP_01_09_27_FinancialModel1108_FM0812(보성final)_Sales" xfId="7122" xr:uid="{00000000-0005-0000-0000-0000CC290000}"/>
    <cellStyle name="평_평택STP_01_09_27_FinancialModel1108_FM0812(보성final)_Sensitivity" xfId="9125" xr:uid="{00000000-0005-0000-0000-0000CD290000}"/>
    <cellStyle name="평_평택STP_01_09_27_FinancialModel1108_FM0812(보성final)_원주기업도시 data(정리2)" xfId="3104" xr:uid="{00000000-0005-0000-0000-0000CE290000}"/>
    <cellStyle name="평_평택STP_01_09_27_FinancialModel1108_FM0812(보성final)_원주기업도시 data(정리2)_CF" xfId="11130" xr:uid="{00000000-0005-0000-0000-0000CF290000}"/>
    <cellStyle name="평_평택STP_01_09_27_FinancialModel1108_FM0812(보성final)_원주기업도시 data(정리2)_Raw Data" xfId="3105" xr:uid="{00000000-0005-0000-0000-0000D0290000}"/>
    <cellStyle name="평_평택STP_01_09_27_FinancialModel1108_FM0812(보성final)_원주기업도시 data(정리2)_Raw Data_1" xfId="5121" xr:uid="{00000000-0005-0000-0000-0000D1290000}"/>
    <cellStyle name="평_평택STP_01_09_27_FinancialModel1108_FM0812(보성final)_원주기업도시 data(정리2)_Raw Data_CF" xfId="11131" xr:uid="{00000000-0005-0000-0000-0000D2290000}"/>
    <cellStyle name="평_평택STP_01_09_27_FinancialModel1108_FM0812(보성final)_원주기업도시 data(정리2)_Raw Data_Raw Data" xfId="5122" xr:uid="{00000000-0005-0000-0000-0000D3290000}"/>
    <cellStyle name="평_평택STP_01_09_27_FinancialModel1108_FM0812(보성final)_원주기업도시 data(정리2)_Raw Data_Sales" xfId="7125" xr:uid="{00000000-0005-0000-0000-0000D4290000}"/>
    <cellStyle name="평_평택STP_01_09_27_FinancialModel1108_FM0812(보성final)_원주기업도시 data(정리2)_Raw Data_Sensitivity" xfId="9128" xr:uid="{00000000-0005-0000-0000-0000D5290000}"/>
    <cellStyle name="평_평택STP_01_09_27_FinancialModel1108_FM0812(보성final)_원주기업도시 data(정리2)_Sales" xfId="7124" xr:uid="{00000000-0005-0000-0000-0000D6290000}"/>
    <cellStyle name="평_평택STP_01_09_27_FinancialModel1108_FM0812(보성final)_원주기업도시 data(정리2)_Sensitivity" xfId="9127" xr:uid="{00000000-0005-0000-0000-0000D7290000}"/>
    <cellStyle name="평_평택STP_01_09_27_FinancialModel1108_FM0812(보성final)_원주기업도시 data(정리2)_원주부하계산" xfId="3106" xr:uid="{00000000-0005-0000-0000-0000D8290000}"/>
    <cellStyle name="평_평택STP_01_09_27_FinancialModel1108_FM0812(보성final)_원주기업도시 data(정리2)_원주부하계산_CF" xfId="11132" xr:uid="{00000000-0005-0000-0000-0000D9290000}"/>
    <cellStyle name="평_평택STP_01_09_27_FinancialModel1108_FM0812(보성final)_원주기업도시 data(정리2)_원주부하계산_Raw Data" xfId="3107" xr:uid="{00000000-0005-0000-0000-0000DA290000}"/>
    <cellStyle name="평_평택STP_01_09_27_FinancialModel1108_FM0812(보성final)_원주기업도시 data(정리2)_원주부하계산_Raw Data_1" xfId="5123" xr:uid="{00000000-0005-0000-0000-0000DB290000}"/>
    <cellStyle name="평_평택STP_01_09_27_FinancialModel1108_FM0812(보성final)_원주기업도시 data(정리2)_원주부하계산_Raw Data_CF" xfId="11133" xr:uid="{00000000-0005-0000-0000-0000DC290000}"/>
    <cellStyle name="평_평택STP_01_09_27_FinancialModel1108_FM0812(보성final)_원주기업도시 data(정리2)_원주부하계산_Raw Data_Raw Data" xfId="5124" xr:uid="{00000000-0005-0000-0000-0000DD290000}"/>
    <cellStyle name="평_평택STP_01_09_27_FinancialModel1108_FM0812(보성final)_원주기업도시 data(정리2)_원주부하계산_Raw Data_Sales" xfId="7127" xr:uid="{00000000-0005-0000-0000-0000DE290000}"/>
    <cellStyle name="평_평택STP_01_09_27_FinancialModel1108_FM0812(보성final)_원주기업도시 data(정리2)_원주부하계산_Raw Data_Sensitivity" xfId="9130" xr:uid="{00000000-0005-0000-0000-0000DF290000}"/>
    <cellStyle name="평_평택STP_01_09_27_FinancialModel1108_FM0812(보성final)_원주기업도시 data(정리2)_원주부하계산_Sales" xfId="7126" xr:uid="{00000000-0005-0000-0000-0000E0290000}"/>
    <cellStyle name="평_평택STP_01_09_27_FinancialModel1108_FM0812(보성final)_원주기업도시 data(정리2)_원주부하계산_Sensitivity" xfId="9129" xr:uid="{00000000-0005-0000-0000-0000E1290000}"/>
    <cellStyle name="평_평택STP_01_09_27_FinancialModel1108_FM0812(보성final)_원주부하계산" xfId="3108" xr:uid="{00000000-0005-0000-0000-0000E2290000}"/>
    <cellStyle name="평_평택STP_01_09_27_FinancialModel1108_FM0812(보성final)_원주부하계산_CF" xfId="11134" xr:uid="{00000000-0005-0000-0000-0000E3290000}"/>
    <cellStyle name="평_평택STP_01_09_27_FinancialModel1108_FM0812(보성final)_원주부하계산_Raw Data" xfId="3109" xr:uid="{00000000-0005-0000-0000-0000E4290000}"/>
    <cellStyle name="평_평택STP_01_09_27_FinancialModel1108_FM0812(보성final)_원주부하계산_Raw Data_1" xfId="5125" xr:uid="{00000000-0005-0000-0000-0000E5290000}"/>
    <cellStyle name="평_평택STP_01_09_27_FinancialModel1108_FM0812(보성final)_원주부하계산_Raw Data_CF" xfId="11135" xr:uid="{00000000-0005-0000-0000-0000E6290000}"/>
    <cellStyle name="평_평택STP_01_09_27_FinancialModel1108_FM0812(보성final)_원주부하계산_Raw Data_Raw Data" xfId="5126" xr:uid="{00000000-0005-0000-0000-0000E7290000}"/>
    <cellStyle name="평_평택STP_01_09_27_FinancialModel1108_FM0812(보성final)_원주부하계산_Raw Data_Sales" xfId="7129" xr:uid="{00000000-0005-0000-0000-0000E8290000}"/>
    <cellStyle name="평_평택STP_01_09_27_FinancialModel1108_FM0812(보성final)_원주부하계산_Raw Data_Sensitivity" xfId="9132" xr:uid="{00000000-0005-0000-0000-0000E9290000}"/>
    <cellStyle name="평_평택STP_01_09_27_FinancialModel1108_FM0812(보성final)_원주부하계산_Sales" xfId="7128" xr:uid="{00000000-0005-0000-0000-0000EA290000}"/>
    <cellStyle name="평_평택STP_01_09_27_FinancialModel1108_FM0812(보성final)_원주부하계산_Sensitivity" xfId="9131" xr:uid="{00000000-0005-0000-0000-0000EB290000}"/>
    <cellStyle name="평_평택STP_01_09_27_FinancialModel1108_MODEL0318" xfId="3110" xr:uid="{00000000-0005-0000-0000-0000EC290000}"/>
    <cellStyle name="평_평택STP_01_09_27_FinancialModel1108_MODEL0318_CF" xfId="11136" xr:uid="{00000000-0005-0000-0000-0000ED290000}"/>
    <cellStyle name="평_평택STP_01_09_27_FinancialModel1108_MODEL0318_Raw Data" xfId="5127" xr:uid="{00000000-0005-0000-0000-0000EE290000}"/>
    <cellStyle name="평_평택STP_01_09_27_FinancialModel1108_MODEL0318_Sales" xfId="7130" xr:uid="{00000000-0005-0000-0000-0000EF290000}"/>
    <cellStyle name="평_평택STP_01_09_27_FinancialModel1108_MODEL0318_Sensitivity" xfId="9133" xr:uid="{00000000-0005-0000-0000-0000F0290000}"/>
    <cellStyle name="평_평택STP_01_09_27_FinancialModel1108_Raw Data" xfId="3111" xr:uid="{00000000-0005-0000-0000-0000F1290000}"/>
    <cellStyle name="평_평택STP_01_09_27_FinancialModel1108_Raw Data_1" xfId="5006" xr:uid="{00000000-0005-0000-0000-0000F2290000}"/>
    <cellStyle name="평_평택STP_01_09_27_FinancialModel1108_Raw Data_CF" xfId="11137" xr:uid="{00000000-0005-0000-0000-0000F3290000}"/>
    <cellStyle name="평_평택STP_01_09_27_FinancialModel1108_Raw Data_Raw Data" xfId="5128" xr:uid="{00000000-0005-0000-0000-0000F4290000}"/>
    <cellStyle name="평_평택STP_01_09_27_FinancialModel1108_Raw Data_Sales" xfId="7131" xr:uid="{00000000-0005-0000-0000-0000F5290000}"/>
    <cellStyle name="평_평택STP_01_09_27_FinancialModel1108_Raw Data_Sensitivity" xfId="9134" xr:uid="{00000000-0005-0000-0000-0000F6290000}"/>
    <cellStyle name="평_평택STP_01_09_27_FinancialModel1108_Sales" xfId="7009" xr:uid="{00000000-0005-0000-0000-0000F7290000}"/>
    <cellStyle name="평_평택STP_01_09_27_FinancialModel1108_Sensitivity" xfId="9012" xr:uid="{00000000-0005-0000-0000-0000F8290000}"/>
    <cellStyle name="평_평택STP_01_09_27_FinancialModel1108_건설기간중대안2최종" xfId="1149" xr:uid="{00000000-0005-0000-0000-0000F9290000}"/>
    <cellStyle name="평_평택STP_01_09_27_FinancialModel1108_건설기간중대안2최종 2" xfId="13146" xr:uid="{00000000-0005-0000-0000-0000FA290000}"/>
    <cellStyle name="평_평택STP_01_09_27_FinancialModel1108_건설기간중대안2최종 3" xfId="12342" xr:uid="{00000000-0005-0000-0000-0000FB290000}"/>
    <cellStyle name="평_평택STP_01_09_27_FinancialModel1108_대안1(1129)" xfId="1150" xr:uid="{00000000-0005-0000-0000-0000FC290000}"/>
    <cellStyle name="평_평택STP_01_09_27_FinancialModel1108_대안1(1129) 2" xfId="13147" xr:uid="{00000000-0005-0000-0000-0000FD290000}"/>
    <cellStyle name="평_평택STP_01_09_27_FinancialModel1108_대안1(1129) 3" xfId="12343" xr:uid="{00000000-0005-0000-0000-0000FE290000}"/>
    <cellStyle name="평_평택STP_01_09_27_FinancialModel1108_운영설비비(고기리0320)" xfId="3112" xr:uid="{00000000-0005-0000-0000-0000FF290000}"/>
    <cellStyle name="평_평택STP_01_09_27_FinancialModel1108_운영설비비(고기리0320)_CF" xfId="11138" xr:uid="{00000000-0005-0000-0000-0000002A0000}"/>
    <cellStyle name="평_평택STP_01_09_27_FinancialModel1108_운영설비비(고기리0320)_Raw Data" xfId="5129" xr:uid="{00000000-0005-0000-0000-0000012A0000}"/>
    <cellStyle name="평_평택STP_01_09_27_FinancialModel1108_운영설비비(고기리0320)_Sales" xfId="7132" xr:uid="{00000000-0005-0000-0000-0000022A0000}"/>
    <cellStyle name="평_평택STP_01_09_27_FinancialModel1108_운영설비비(고기리0320)_Sensitivity" xfId="9135" xr:uid="{00000000-0005-0000-0000-0000032A0000}"/>
    <cellStyle name="평_평택STP_01_09_27_FinancialModel1108_원주기업도시 data(정리2)" xfId="3113" xr:uid="{00000000-0005-0000-0000-0000042A0000}"/>
    <cellStyle name="평_평택STP_01_09_27_FinancialModel1108_원주기업도시 data(정리2)_CF" xfId="11139" xr:uid="{00000000-0005-0000-0000-0000052A0000}"/>
    <cellStyle name="평_평택STP_01_09_27_FinancialModel1108_원주기업도시 data(정리2)_Raw Data" xfId="3114" xr:uid="{00000000-0005-0000-0000-0000062A0000}"/>
    <cellStyle name="평_평택STP_01_09_27_FinancialModel1108_원주기업도시 data(정리2)_Raw Data_1" xfId="5130" xr:uid="{00000000-0005-0000-0000-0000072A0000}"/>
    <cellStyle name="평_평택STP_01_09_27_FinancialModel1108_원주기업도시 data(정리2)_Raw Data_CF" xfId="11140" xr:uid="{00000000-0005-0000-0000-0000082A0000}"/>
    <cellStyle name="평_평택STP_01_09_27_FinancialModel1108_원주기업도시 data(정리2)_Raw Data_Raw Data" xfId="5131" xr:uid="{00000000-0005-0000-0000-0000092A0000}"/>
    <cellStyle name="평_평택STP_01_09_27_FinancialModel1108_원주기업도시 data(정리2)_Raw Data_Sales" xfId="7134" xr:uid="{00000000-0005-0000-0000-00000A2A0000}"/>
    <cellStyle name="평_평택STP_01_09_27_FinancialModel1108_원주기업도시 data(정리2)_Raw Data_Sensitivity" xfId="9137" xr:uid="{00000000-0005-0000-0000-00000B2A0000}"/>
    <cellStyle name="평_평택STP_01_09_27_FinancialModel1108_원주기업도시 data(정리2)_Sales" xfId="7133" xr:uid="{00000000-0005-0000-0000-00000C2A0000}"/>
    <cellStyle name="평_평택STP_01_09_27_FinancialModel1108_원주기업도시 data(정리2)_Sensitivity" xfId="9136" xr:uid="{00000000-0005-0000-0000-00000D2A0000}"/>
    <cellStyle name="평_평택STP_01_09_27_FinancialModel1108_원주기업도시 data(정리2)_원주부하계산" xfId="3115" xr:uid="{00000000-0005-0000-0000-00000E2A0000}"/>
    <cellStyle name="평_평택STP_01_09_27_FinancialModel1108_원주기업도시 data(정리2)_원주부하계산_CF" xfId="11141" xr:uid="{00000000-0005-0000-0000-00000F2A0000}"/>
    <cellStyle name="평_평택STP_01_09_27_FinancialModel1108_원주기업도시 data(정리2)_원주부하계산_Raw Data" xfId="3116" xr:uid="{00000000-0005-0000-0000-0000102A0000}"/>
    <cellStyle name="평_평택STP_01_09_27_FinancialModel1108_원주기업도시 data(정리2)_원주부하계산_Raw Data_1" xfId="5132" xr:uid="{00000000-0005-0000-0000-0000112A0000}"/>
    <cellStyle name="평_평택STP_01_09_27_FinancialModel1108_원주기업도시 data(정리2)_원주부하계산_Raw Data_CF" xfId="11142" xr:uid="{00000000-0005-0000-0000-0000122A0000}"/>
    <cellStyle name="평_평택STP_01_09_27_FinancialModel1108_원주기업도시 data(정리2)_원주부하계산_Raw Data_Raw Data" xfId="5133" xr:uid="{00000000-0005-0000-0000-0000132A0000}"/>
    <cellStyle name="평_평택STP_01_09_27_FinancialModel1108_원주기업도시 data(정리2)_원주부하계산_Raw Data_Sales" xfId="7136" xr:uid="{00000000-0005-0000-0000-0000142A0000}"/>
    <cellStyle name="평_평택STP_01_09_27_FinancialModel1108_원주기업도시 data(정리2)_원주부하계산_Raw Data_Sensitivity" xfId="9139" xr:uid="{00000000-0005-0000-0000-0000152A0000}"/>
    <cellStyle name="평_평택STP_01_09_27_FinancialModel1108_원주기업도시 data(정리2)_원주부하계산_Sales" xfId="7135" xr:uid="{00000000-0005-0000-0000-0000162A0000}"/>
    <cellStyle name="평_평택STP_01_09_27_FinancialModel1108_원주기업도시 data(정리2)_원주부하계산_Sensitivity" xfId="9138" xr:uid="{00000000-0005-0000-0000-0000172A0000}"/>
    <cellStyle name="평_평택STP_01_09_27_FinancialModel1108_원주부하계산" xfId="3117" xr:uid="{00000000-0005-0000-0000-0000182A0000}"/>
    <cellStyle name="평_평택STP_01_09_27_FinancialModel1108_원주부하계산_CF" xfId="11143" xr:uid="{00000000-0005-0000-0000-0000192A0000}"/>
    <cellStyle name="평_평택STP_01_09_27_FinancialModel1108_원주부하계산_Raw Data" xfId="3118" xr:uid="{00000000-0005-0000-0000-00001A2A0000}"/>
    <cellStyle name="평_평택STP_01_09_27_FinancialModel1108_원주부하계산_Raw Data_1" xfId="5134" xr:uid="{00000000-0005-0000-0000-00001B2A0000}"/>
    <cellStyle name="평_평택STP_01_09_27_FinancialModel1108_원주부하계산_Raw Data_CF" xfId="11144" xr:uid="{00000000-0005-0000-0000-00001C2A0000}"/>
    <cellStyle name="평_평택STP_01_09_27_FinancialModel1108_원주부하계산_Raw Data_Raw Data" xfId="5135" xr:uid="{00000000-0005-0000-0000-00001D2A0000}"/>
    <cellStyle name="평_평택STP_01_09_27_FinancialModel1108_원주부하계산_Raw Data_Sales" xfId="7138" xr:uid="{00000000-0005-0000-0000-00001E2A0000}"/>
    <cellStyle name="평_평택STP_01_09_27_FinancialModel1108_원주부하계산_Raw Data_Sensitivity" xfId="9141" xr:uid="{00000000-0005-0000-0000-00001F2A0000}"/>
    <cellStyle name="평_평택STP_01_09_27_FinancialModel1108_원주부하계산_Sales" xfId="7137" xr:uid="{00000000-0005-0000-0000-0000202A0000}"/>
    <cellStyle name="평_평택STP_01_09_27_FinancialModel1108_원주부하계산_Sensitivity" xfId="9140" xr:uid="{00000000-0005-0000-0000-0000212A0000}"/>
    <cellStyle name="평_평택STP_01_09_27_FinancialModel1108_은행 - 원주기업도시Feasibility11_07_1" xfId="3119" xr:uid="{00000000-0005-0000-0000-0000222A0000}"/>
    <cellStyle name="평_평택STP_01_09_27_FinancialModel1108_은행 - 원주기업도시Feasibility11_07_1_~3190534" xfId="3120" xr:uid="{00000000-0005-0000-0000-0000232A0000}"/>
    <cellStyle name="평_평택STP_01_09_27_FinancialModel1108_은행 - 원주기업도시Feasibility11_07_1_~3190534_CF" xfId="11146" xr:uid="{00000000-0005-0000-0000-0000242A0000}"/>
    <cellStyle name="평_평택STP_01_09_27_FinancialModel1108_은행 - 원주기업도시Feasibility11_07_1_~3190534_Raw Data" xfId="3121" xr:uid="{00000000-0005-0000-0000-0000252A0000}"/>
    <cellStyle name="평_평택STP_01_09_27_FinancialModel1108_은행 - 원주기업도시Feasibility11_07_1_~3190534_Raw Data_1" xfId="5137" xr:uid="{00000000-0005-0000-0000-0000262A0000}"/>
    <cellStyle name="평_평택STP_01_09_27_FinancialModel1108_은행 - 원주기업도시Feasibility11_07_1_~3190534_Raw Data_CF" xfId="11147" xr:uid="{00000000-0005-0000-0000-0000272A0000}"/>
    <cellStyle name="평_평택STP_01_09_27_FinancialModel1108_은행 - 원주기업도시Feasibility11_07_1_~3190534_Raw Data_Raw Data" xfId="5138" xr:uid="{00000000-0005-0000-0000-0000282A0000}"/>
    <cellStyle name="평_평택STP_01_09_27_FinancialModel1108_은행 - 원주기업도시Feasibility11_07_1_~3190534_Raw Data_Sales" xfId="7141" xr:uid="{00000000-0005-0000-0000-0000292A0000}"/>
    <cellStyle name="평_평택STP_01_09_27_FinancialModel1108_은행 - 원주기업도시Feasibility11_07_1_~3190534_Raw Data_Sensitivity" xfId="9144" xr:uid="{00000000-0005-0000-0000-00002A2A0000}"/>
    <cellStyle name="평_평택STP_01_09_27_FinancialModel1108_은행 - 원주기업도시Feasibility11_07_1_~3190534_Sales" xfId="7140" xr:uid="{00000000-0005-0000-0000-00002B2A0000}"/>
    <cellStyle name="평_평택STP_01_09_27_FinancialModel1108_은행 - 원주기업도시Feasibility11_07_1_~3190534_Sensitivity" xfId="9143" xr:uid="{00000000-0005-0000-0000-00002C2A0000}"/>
    <cellStyle name="평_평택STP_01_09_27_FinancialModel1108_은행 - 원주기업도시Feasibility11_07_1_~3190534_원주기업도시 data(정리2)" xfId="3122" xr:uid="{00000000-0005-0000-0000-00002D2A0000}"/>
    <cellStyle name="평_평택STP_01_09_27_FinancialModel1108_은행 - 원주기업도시Feasibility11_07_1_~3190534_원주기업도시 data(정리2)_CF" xfId="11148" xr:uid="{00000000-0005-0000-0000-00002E2A0000}"/>
    <cellStyle name="평_평택STP_01_09_27_FinancialModel1108_은행 - 원주기업도시Feasibility11_07_1_~3190534_원주기업도시 data(정리2)_Raw Data" xfId="3123" xr:uid="{00000000-0005-0000-0000-00002F2A0000}"/>
    <cellStyle name="평_평택STP_01_09_27_FinancialModel1108_은행 - 원주기업도시Feasibility11_07_1_~3190534_원주기업도시 data(정리2)_Raw Data_1" xfId="5139" xr:uid="{00000000-0005-0000-0000-0000302A0000}"/>
    <cellStyle name="평_평택STP_01_09_27_FinancialModel1108_은행 - 원주기업도시Feasibility11_07_1_~3190534_원주기업도시 data(정리2)_Raw Data_CF" xfId="11149" xr:uid="{00000000-0005-0000-0000-0000312A0000}"/>
    <cellStyle name="평_평택STP_01_09_27_FinancialModel1108_은행 - 원주기업도시Feasibility11_07_1_~3190534_원주기업도시 data(정리2)_Raw Data_Raw Data" xfId="5140" xr:uid="{00000000-0005-0000-0000-0000322A0000}"/>
    <cellStyle name="평_평택STP_01_09_27_FinancialModel1108_은행 - 원주기업도시Feasibility11_07_1_~3190534_원주기업도시 data(정리2)_Raw Data_Sales" xfId="7143" xr:uid="{00000000-0005-0000-0000-0000332A0000}"/>
    <cellStyle name="평_평택STP_01_09_27_FinancialModel1108_은행 - 원주기업도시Feasibility11_07_1_~3190534_원주기업도시 data(정리2)_Raw Data_Sensitivity" xfId="9146" xr:uid="{00000000-0005-0000-0000-0000342A0000}"/>
    <cellStyle name="평_평택STP_01_09_27_FinancialModel1108_은행 - 원주기업도시Feasibility11_07_1_~3190534_원주기업도시 data(정리2)_Sales" xfId="7142" xr:uid="{00000000-0005-0000-0000-0000352A0000}"/>
    <cellStyle name="평_평택STP_01_09_27_FinancialModel1108_은행 - 원주기업도시Feasibility11_07_1_~3190534_원주기업도시 data(정리2)_Sensitivity" xfId="9145" xr:uid="{00000000-0005-0000-0000-0000362A0000}"/>
    <cellStyle name="평_평택STP_01_09_27_FinancialModel1108_은행 - 원주기업도시Feasibility11_07_1_~3190534_원주기업도시 data(정리2)_원주부하계산" xfId="3124" xr:uid="{00000000-0005-0000-0000-0000372A0000}"/>
    <cellStyle name="평_평택STP_01_09_27_FinancialModel1108_은행 - 원주기업도시Feasibility11_07_1_~3190534_원주기업도시 data(정리2)_원주부하계산_CF" xfId="11150" xr:uid="{00000000-0005-0000-0000-0000382A0000}"/>
    <cellStyle name="평_평택STP_01_09_27_FinancialModel1108_은행 - 원주기업도시Feasibility11_07_1_~3190534_원주기업도시 data(정리2)_원주부하계산_Raw Data" xfId="3125" xr:uid="{00000000-0005-0000-0000-0000392A0000}"/>
    <cellStyle name="평_평택STP_01_09_27_FinancialModel1108_은행 - 원주기업도시Feasibility11_07_1_~3190534_원주기업도시 data(정리2)_원주부하계산_Raw Data_1" xfId="5141" xr:uid="{00000000-0005-0000-0000-00003A2A0000}"/>
    <cellStyle name="평_평택STP_01_09_27_FinancialModel1108_은행 - 원주기업도시Feasibility11_07_1_~3190534_원주기업도시 data(정리2)_원주부하계산_Raw Data_CF" xfId="11151" xr:uid="{00000000-0005-0000-0000-00003B2A0000}"/>
    <cellStyle name="평_평택STP_01_09_27_FinancialModel1108_은행 - 원주기업도시Feasibility11_07_1_~3190534_원주기업도시 data(정리2)_원주부하계산_Raw Data_Raw Data" xfId="5142" xr:uid="{00000000-0005-0000-0000-00003C2A0000}"/>
    <cellStyle name="평_평택STP_01_09_27_FinancialModel1108_은행 - 원주기업도시Feasibility11_07_1_~3190534_원주기업도시 data(정리2)_원주부하계산_Raw Data_Sales" xfId="7145" xr:uid="{00000000-0005-0000-0000-00003D2A0000}"/>
    <cellStyle name="평_평택STP_01_09_27_FinancialModel1108_은행 - 원주기업도시Feasibility11_07_1_~3190534_원주기업도시 data(정리2)_원주부하계산_Raw Data_Sensitivity" xfId="9148" xr:uid="{00000000-0005-0000-0000-00003E2A0000}"/>
    <cellStyle name="평_평택STP_01_09_27_FinancialModel1108_은행 - 원주기업도시Feasibility11_07_1_~3190534_원주기업도시 data(정리2)_원주부하계산_Sales" xfId="7144" xr:uid="{00000000-0005-0000-0000-00003F2A0000}"/>
    <cellStyle name="평_평택STP_01_09_27_FinancialModel1108_은행 - 원주기업도시Feasibility11_07_1_~3190534_원주기업도시 data(정리2)_원주부하계산_Sensitivity" xfId="9147" xr:uid="{00000000-0005-0000-0000-0000402A0000}"/>
    <cellStyle name="평_평택STP_01_09_27_FinancialModel1108_은행 - 원주기업도시Feasibility11_07_1_~3190534_원주부하계산" xfId="3126" xr:uid="{00000000-0005-0000-0000-0000412A0000}"/>
    <cellStyle name="평_평택STP_01_09_27_FinancialModel1108_은행 - 원주기업도시Feasibility11_07_1_~3190534_원주부하계산_CF" xfId="11152" xr:uid="{00000000-0005-0000-0000-0000422A0000}"/>
    <cellStyle name="평_평택STP_01_09_27_FinancialModel1108_은행 - 원주기업도시Feasibility11_07_1_~3190534_원주부하계산_Raw Data" xfId="3127" xr:uid="{00000000-0005-0000-0000-0000432A0000}"/>
    <cellStyle name="평_평택STP_01_09_27_FinancialModel1108_은행 - 원주기업도시Feasibility11_07_1_~3190534_원주부하계산_Raw Data_1" xfId="5143" xr:uid="{00000000-0005-0000-0000-0000442A0000}"/>
    <cellStyle name="평_평택STP_01_09_27_FinancialModel1108_은행 - 원주기업도시Feasibility11_07_1_~3190534_원주부하계산_Raw Data_CF" xfId="11153" xr:uid="{00000000-0005-0000-0000-0000452A0000}"/>
    <cellStyle name="평_평택STP_01_09_27_FinancialModel1108_은행 - 원주기업도시Feasibility11_07_1_~3190534_원주부하계산_Raw Data_Raw Data" xfId="5144" xr:uid="{00000000-0005-0000-0000-0000462A0000}"/>
    <cellStyle name="평_평택STP_01_09_27_FinancialModel1108_은행 - 원주기업도시Feasibility11_07_1_~3190534_원주부하계산_Raw Data_Sales" xfId="7147" xr:uid="{00000000-0005-0000-0000-0000472A0000}"/>
    <cellStyle name="평_평택STP_01_09_27_FinancialModel1108_은행 - 원주기업도시Feasibility11_07_1_~3190534_원주부하계산_Raw Data_Sensitivity" xfId="9150" xr:uid="{00000000-0005-0000-0000-0000482A0000}"/>
    <cellStyle name="평_평택STP_01_09_27_FinancialModel1108_은행 - 원주기업도시Feasibility11_07_1_~3190534_원주부하계산_Sales" xfId="7146" xr:uid="{00000000-0005-0000-0000-0000492A0000}"/>
    <cellStyle name="평_평택STP_01_09_27_FinancialModel1108_은행 - 원주기업도시Feasibility11_07_1_~3190534_원주부하계산_Sensitivity" xfId="9149" xr:uid="{00000000-0005-0000-0000-00004A2A0000}"/>
    <cellStyle name="평_평택STP_01_09_27_FinancialModel1108_은행 - 원주기업도시Feasibility11_07_1_070126 기업도시개발이익산정프로그램" xfId="3128" xr:uid="{00000000-0005-0000-0000-00004B2A0000}"/>
    <cellStyle name="평_평택STP_01_09_27_FinancialModel1108_은행 - 원주기업도시Feasibility11_07_1_070126 기업도시개발이익산정프로그램_CF" xfId="11154" xr:uid="{00000000-0005-0000-0000-00004C2A0000}"/>
    <cellStyle name="평_평택STP_01_09_27_FinancialModel1108_은행 - 원주기업도시Feasibility11_07_1_070126 기업도시개발이익산정프로그램_Raw Data" xfId="3129" xr:uid="{00000000-0005-0000-0000-00004D2A0000}"/>
    <cellStyle name="평_평택STP_01_09_27_FinancialModel1108_은행 - 원주기업도시Feasibility11_07_1_070126 기업도시개발이익산정프로그램_Raw Data_1" xfId="5145" xr:uid="{00000000-0005-0000-0000-00004E2A0000}"/>
    <cellStyle name="평_평택STP_01_09_27_FinancialModel1108_은행 - 원주기업도시Feasibility11_07_1_070126 기업도시개발이익산정프로그램_Raw Data_CF" xfId="11155" xr:uid="{00000000-0005-0000-0000-00004F2A0000}"/>
    <cellStyle name="평_평택STP_01_09_27_FinancialModel1108_은행 - 원주기업도시Feasibility11_07_1_070126 기업도시개발이익산정프로그램_Raw Data_Raw Data" xfId="5146" xr:uid="{00000000-0005-0000-0000-0000502A0000}"/>
    <cellStyle name="평_평택STP_01_09_27_FinancialModel1108_은행 - 원주기업도시Feasibility11_07_1_070126 기업도시개발이익산정프로그램_Raw Data_Sales" xfId="7149" xr:uid="{00000000-0005-0000-0000-0000512A0000}"/>
    <cellStyle name="평_평택STP_01_09_27_FinancialModel1108_은행 - 원주기업도시Feasibility11_07_1_070126 기업도시개발이익산정프로그램_Raw Data_Sensitivity" xfId="9152" xr:uid="{00000000-0005-0000-0000-0000522A0000}"/>
    <cellStyle name="평_평택STP_01_09_27_FinancialModel1108_은행 - 원주기업도시Feasibility11_07_1_070126 기업도시개발이익산정프로그램_Sales" xfId="7148" xr:uid="{00000000-0005-0000-0000-0000532A0000}"/>
    <cellStyle name="평_평택STP_01_09_27_FinancialModel1108_은행 - 원주기업도시Feasibility11_07_1_070126 기업도시개발이익산정프로그램_Sensitivity" xfId="9151" xr:uid="{00000000-0005-0000-0000-0000542A0000}"/>
    <cellStyle name="평_평택STP_01_09_27_FinancialModel1108_은행 - 원주기업도시Feasibility11_07_1_070126 기업도시개발이익산정프로그램_원주기업도시 data(정리2)" xfId="3130" xr:uid="{00000000-0005-0000-0000-0000552A0000}"/>
    <cellStyle name="평_평택STP_01_09_27_FinancialModel1108_은행 - 원주기업도시Feasibility11_07_1_070126 기업도시개발이익산정프로그램_원주기업도시 data(정리2)_CF" xfId="11156" xr:uid="{00000000-0005-0000-0000-0000562A0000}"/>
    <cellStyle name="평_평택STP_01_09_27_FinancialModel1108_은행 - 원주기업도시Feasibility11_07_1_070126 기업도시개발이익산정프로그램_원주기업도시 data(정리2)_Raw Data" xfId="3131" xr:uid="{00000000-0005-0000-0000-0000572A0000}"/>
    <cellStyle name="평_평택STP_01_09_27_FinancialModel1108_은행 - 원주기업도시Feasibility11_07_1_070126 기업도시개발이익산정프로그램_원주기업도시 data(정리2)_Raw Data_1" xfId="5147" xr:uid="{00000000-0005-0000-0000-0000582A0000}"/>
    <cellStyle name="평_평택STP_01_09_27_FinancialModel1108_은행 - 원주기업도시Feasibility11_07_1_070126 기업도시개발이익산정프로그램_원주기업도시 data(정리2)_Raw Data_CF" xfId="11157" xr:uid="{00000000-0005-0000-0000-0000592A0000}"/>
    <cellStyle name="평_평택STP_01_09_27_FinancialModel1108_은행 - 원주기업도시Feasibility11_07_1_070126 기업도시개발이익산정프로그램_원주기업도시 data(정리2)_Raw Data_Raw Data" xfId="5148" xr:uid="{00000000-0005-0000-0000-00005A2A0000}"/>
    <cellStyle name="평_평택STP_01_09_27_FinancialModel1108_은행 - 원주기업도시Feasibility11_07_1_070126 기업도시개발이익산정프로그램_원주기업도시 data(정리2)_Raw Data_Sales" xfId="7151" xr:uid="{00000000-0005-0000-0000-00005B2A0000}"/>
    <cellStyle name="평_평택STP_01_09_27_FinancialModel1108_은행 - 원주기업도시Feasibility11_07_1_070126 기업도시개발이익산정프로그램_원주기업도시 data(정리2)_Raw Data_Sensitivity" xfId="9154" xr:uid="{00000000-0005-0000-0000-00005C2A0000}"/>
    <cellStyle name="평_평택STP_01_09_27_FinancialModel1108_은행 - 원주기업도시Feasibility11_07_1_070126 기업도시개발이익산정프로그램_원주기업도시 data(정리2)_Sales" xfId="7150" xr:uid="{00000000-0005-0000-0000-00005D2A0000}"/>
    <cellStyle name="평_평택STP_01_09_27_FinancialModel1108_은행 - 원주기업도시Feasibility11_07_1_070126 기업도시개발이익산정프로그램_원주기업도시 data(정리2)_Sensitivity" xfId="9153" xr:uid="{00000000-0005-0000-0000-00005E2A0000}"/>
    <cellStyle name="평_평택STP_01_09_27_FinancialModel1108_은행 - 원주기업도시Feasibility11_07_1_070126 기업도시개발이익산정프로그램_원주기업도시 data(정리2)_원주부하계산" xfId="3132" xr:uid="{00000000-0005-0000-0000-00005F2A0000}"/>
    <cellStyle name="평_평택STP_01_09_27_FinancialModel1108_은행 - 원주기업도시Feasibility11_07_1_070126 기업도시개발이익산정프로그램_원주기업도시 data(정리2)_원주부하계산_CF" xfId="11158" xr:uid="{00000000-0005-0000-0000-0000602A0000}"/>
    <cellStyle name="평_평택STP_01_09_27_FinancialModel1108_은행 - 원주기업도시Feasibility11_07_1_070126 기업도시개발이익산정프로그램_원주기업도시 data(정리2)_원주부하계산_Raw Data" xfId="3133" xr:uid="{00000000-0005-0000-0000-0000612A0000}"/>
    <cellStyle name="평_평택STP_01_09_27_FinancialModel1108_은행 - 원주기업도시Feasibility11_07_1_070126 기업도시개발이익산정프로그램_원주기업도시 data(정리2)_원주부하계산_Raw Data_1" xfId="5149" xr:uid="{00000000-0005-0000-0000-0000622A0000}"/>
    <cellStyle name="평_평택STP_01_09_27_FinancialModel1108_은행 - 원주기업도시Feasibility11_07_1_070126 기업도시개발이익산정프로그램_원주기업도시 data(정리2)_원주부하계산_Raw Data_CF" xfId="11159" xr:uid="{00000000-0005-0000-0000-0000632A0000}"/>
    <cellStyle name="평_평택STP_01_09_27_FinancialModel1108_은행 - 원주기업도시Feasibility11_07_1_070126 기업도시개발이익산정프로그램_원주기업도시 data(정리2)_원주부하계산_Raw Data_Raw Data" xfId="5150" xr:uid="{00000000-0005-0000-0000-0000642A0000}"/>
    <cellStyle name="평_평택STP_01_09_27_FinancialModel1108_은행 - 원주기업도시Feasibility11_07_1_070126 기업도시개발이익산정프로그램_원주기업도시 data(정리2)_원주부하계산_Raw Data_Sales" xfId="7153" xr:uid="{00000000-0005-0000-0000-0000652A0000}"/>
    <cellStyle name="평_평택STP_01_09_27_FinancialModel1108_은행 - 원주기업도시Feasibility11_07_1_070126 기업도시개발이익산정프로그램_원주기업도시 data(정리2)_원주부하계산_Raw Data_Sensitivity" xfId="9156" xr:uid="{00000000-0005-0000-0000-0000662A0000}"/>
    <cellStyle name="평_평택STP_01_09_27_FinancialModel1108_은행 - 원주기업도시Feasibility11_07_1_070126 기업도시개발이익산정프로그램_원주기업도시 data(정리2)_원주부하계산_Sales" xfId="7152" xr:uid="{00000000-0005-0000-0000-0000672A0000}"/>
    <cellStyle name="평_평택STP_01_09_27_FinancialModel1108_은행 - 원주기업도시Feasibility11_07_1_070126 기업도시개발이익산정프로그램_원주기업도시 data(정리2)_원주부하계산_Sensitivity" xfId="9155" xr:uid="{00000000-0005-0000-0000-0000682A0000}"/>
    <cellStyle name="평_평택STP_01_09_27_FinancialModel1108_은행 - 원주기업도시Feasibility11_07_1_070126 기업도시개발이익산정프로그램_원주부하계산" xfId="3134" xr:uid="{00000000-0005-0000-0000-0000692A0000}"/>
    <cellStyle name="평_평택STP_01_09_27_FinancialModel1108_은행 - 원주기업도시Feasibility11_07_1_070126 기업도시개발이익산정프로그램_원주부하계산_CF" xfId="11160" xr:uid="{00000000-0005-0000-0000-00006A2A0000}"/>
    <cellStyle name="평_평택STP_01_09_27_FinancialModel1108_은행 - 원주기업도시Feasibility11_07_1_070126 기업도시개발이익산정프로그램_원주부하계산_Raw Data" xfId="3135" xr:uid="{00000000-0005-0000-0000-00006B2A0000}"/>
    <cellStyle name="평_평택STP_01_09_27_FinancialModel1108_은행 - 원주기업도시Feasibility11_07_1_070126 기업도시개발이익산정프로그램_원주부하계산_Raw Data_1" xfId="5151" xr:uid="{00000000-0005-0000-0000-00006C2A0000}"/>
    <cellStyle name="평_평택STP_01_09_27_FinancialModel1108_은행 - 원주기업도시Feasibility11_07_1_070126 기업도시개발이익산정프로그램_원주부하계산_Raw Data_CF" xfId="11161" xr:uid="{00000000-0005-0000-0000-00006D2A0000}"/>
    <cellStyle name="평_평택STP_01_09_27_FinancialModel1108_은행 - 원주기업도시Feasibility11_07_1_070126 기업도시개발이익산정프로그램_원주부하계산_Raw Data_Raw Data" xfId="5152" xr:uid="{00000000-0005-0000-0000-00006E2A0000}"/>
    <cellStyle name="평_평택STP_01_09_27_FinancialModel1108_은행 - 원주기업도시Feasibility11_07_1_070126 기업도시개발이익산정프로그램_원주부하계산_Raw Data_Sales" xfId="7155" xr:uid="{00000000-0005-0000-0000-00006F2A0000}"/>
    <cellStyle name="평_평택STP_01_09_27_FinancialModel1108_은행 - 원주기업도시Feasibility11_07_1_070126 기업도시개발이익산정프로그램_원주부하계산_Raw Data_Sensitivity" xfId="9158" xr:uid="{00000000-0005-0000-0000-0000702A0000}"/>
    <cellStyle name="평_평택STP_01_09_27_FinancialModel1108_은행 - 원주기업도시Feasibility11_07_1_070126 기업도시개발이익산정프로그램_원주부하계산_Sales" xfId="7154" xr:uid="{00000000-0005-0000-0000-0000712A0000}"/>
    <cellStyle name="평_평택STP_01_09_27_FinancialModel1108_은행 - 원주기업도시Feasibility11_07_1_070126 기업도시개발이익산정프로그램_원주부하계산_Sensitivity" xfId="9157" xr:uid="{00000000-0005-0000-0000-0000722A0000}"/>
    <cellStyle name="평_평택STP_01_09_27_FinancialModel1108_은행 - 원주기업도시Feasibility11_07_1_CF" xfId="11145" xr:uid="{00000000-0005-0000-0000-0000732A0000}"/>
    <cellStyle name="평_평택STP_01_09_27_FinancialModel1108_은행 - 원주기업도시Feasibility11_07_1_Raw Data" xfId="3136" xr:uid="{00000000-0005-0000-0000-0000742A0000}"/>
    <cellStyle name="평_평택STP_01_09_27_FinancialModel1108_은행 - 원주기업도시Feasibility11_07_1_Raw Data_1" xfId="5136" xr:uid="{00000000-0005-0000-0000-0000752A0000}"/>
    <cellStyle name="평_평택STP_01_09_27_FinancialModel1108_은행 - 원주기업도시Feasibility11_07_1_Raw Data_CF" xfId="11162" xr:uid="{00000000-0005-0000-0000-0000762A0000}"/>
    <cellStyle name="평_평택STP_01_09_27_FinancialModel1108_은행 - 원주기업도시Feasibility11_07_1_Raw Data_Raw Data" xfId="5153" xr:uid="{00000000-0005-0000-0000-0000772A0000}"/>
    <cellStyle name="평_평택STP_01_09_27_FinancialModel1108_은행 - 원주기업도시Feasibility11_07_1_Raw Data_Sales" xfId="7156" xr:uid="{00000000-0005-0000-0000-0000782A0000}"/>
    <cellStyle name="평_평택STP_01_09_27_FinancialModel1108_은행 - 원주기업도시Feasibility11_07_1_Raw Data_Sensitivity" xfId="9159" xr:uid="{00000000-0005-0000-0000-0000792A0000}"/>
    <cellStyle name="평_평택STP_01_09_27_FinancialModel1108_은행 - 원주기업도시Feasibility11_07_1_Sales" xfId="7139" xr:uid="{00000000-0005-0000-0000-00007A2A0000}"/>
    <cellStyle name="평_평택STP_01_09_27_FinancialModel1108_은행 - 원주기업도시Feasibility11_07_1_Sensitivity" xfId="9142" xr:uid="{00000000-0005-0000-0000-00007B2A0000}"/>
    <cellStyle name="평_평택STP_01_09_27_FinancialModel1108_은행 - 원주기업도시Feasibility11_07_1_개발이익산정결과" xfId="3137" xr:uid="{00000000-0005-0000-0000-00007C2A0000}"/>
    <cellStyle name="평_평택STP_01_09_27_FinancialModel1108_은행 - 원주기업도시Feasibility11_07_1_개발이익산정결과_CF" xfId="11163" xr:uid="{00000000-0005-0000-0000-00007D2A0000}"/>
    <cellStyle name="평_평택STP_01_09_27_FinancialModel1108_은행 - 원주기업도시Feasibility11_07_1_개발이익산정결과_Raw Data" xfId="3138" xr:uid="{00000000-0005-0000-0000-00007E2A0000}"/>
    <cellStyle name="평_평택STP_01_09_27_FinancialModel1108_은행 - 원주기업도시Feasibility11_07_1_개발이익산정결과_Raw Data_1" xfId="5154" xr:uid="{00000000-0005-0000-0000-00007F2A0000}"/>
    <cellStyle name="평_평택STP_01_09_27_FinancialModel1108_은행 - 원주기업도시Feasibility11_07_1_개발이익산정결과_Raw Data_CF" xfId="11164" xr:uid="{00000000-0005-0000-0000-0000802A0000}"/>
    <cellStyle name="평_평택STP_01_09_27_FinancialModel1108_은행 - 원주기업도시Feasibility11_07_1_개발이익산정결과_Raw Data_Raw Data" xfId="5155" xr:uid="{00000000-0005-0000-0000-0000812A0000}"/>
    <cellStyle name="평_평택STP_01_09_27_FinancialModel1108_은행 - 원주기업도시Feasibility11_07_1_개발이익산정결과_Raw Data_Sales" xfId="7158" xr:uid="{00000000-0005-0000-0000-0000822A0000}"/>
    <cellStyle name="평_평택STP_01_09_27_FinancialModel1108_은행 - 원주기업도시Feasibility11_07_1_개발이익산정결과_Raw Data_Sensitivity" xfId="9161" xr:uid="{00000000-0005-0000-0000-0000832A0000}"/>
    <cellStyle name="평_평택STP_01_09_27_FinancialModel1108_은행 - 원주기업도시Feasibility11_07_1_개발이익산정결과_Sales" xfId="7157" xr:uid="{00000000-0005-0000-0000-0000842A0000}"/>
    <cellStyle name="평_평택STP_01_09_27_FinancialModel1108_은행 - 원주기업도시Feasibility11_07_1_개발이익산정결과_Sensitivity" xfId="9160" xr:uid="{00000000-0005-0000-0000-0000852A0000}"/>
    <cellStyle name="평_평택STP_01_09_27_FinancialModel1108_은행 - 원주기업도시Feasibility11_07_1_개발이익산정결과_원주기업도시 data(정리2)" xfId="3139" xr:uid="{00000000-0005-0000-0000-0000862A0000}"/>
    <cellStyle name="평_평택STP_01_09_27_FinancialModel1108_은행 - 원주기업도시Feasibility11_07_1_개발이익산정결과_원주기업도시 data(정리2)_CF" xfId="11165" xr:uid="{00000000-0005-0000-0000-0000872A0000}"/>
    <cellStyle name="평_평택STP_01_09_27_FinancialModel1108_은행 - 원주기업도시Feasibility11_07_1_개발이익산정결과_원주기업도시 data(정리2)_Raw Data" xfId="3140" xr:uid="{00000000-0005-0000-0000-0000882A0000}"/>
    <cellStyle name="평_평택STP_01_09_27_FinancialModel1108_은행 - 원주기업도시Feasibility11_07_1_개발이익산정결과_원주기업도시 data(정리2)_Raw Data_1" xfId="5156" xr:uid="{00000000-0005-0000-0000-0000892A0000}"/>
    <cellStyle name="평_평택STP_01_09_27_FinancialModel1108_은행 - 원주기업도시Feasibility11_07_1_개발이익산정결과_원주기업도시 data(정리2)_Raw Data_CF" xfId="11166" xr:uid="{00000000-0005-0000-0000-00008A2A0000}"/>
    <cellStyle name="평_평택STP_01_09_27_FinancialModel1108_은행 - 원주기업도시Feasibility11_07_1_개발이익산정결과_원주기업도시 data(정리2)_Raw Data_Raw Data" xfId="5157" xr:uid="{00000000-0005-0000-0000-00008B2A0000}"/>
    <cellStyle name="평_평택STP_01_09_27_FinancialModel1108_은행 - 원주기업도시Feasibility11_07_1_개발이익산정결과_원주기업도시 data(정리2)_Raw Data_Sales" xfId="7160" xr:uid="{00000000-0005-0000-0000-00008C2A0000}"/>
    <cellStyle name="평_평택STP_01_09_27_FinancialModel1108_은행 - 원주기업도시Feasibility11_07_1_개발이익산정결과_원주기업도시 data(정리2)_Raw Data_Sensitivity" xfId="9163" xr:uid="{00000000-0005-0000-0000-00008D2A0000}"/>
    <cellStyle name="평_평택STP_01_09_27_FinancialModel1108_은행 - 원주기업도시Feasibility11_07_1_개발이익산정결과_원주기업도시 data(정리2)_Sales" xfId="7159" xr:uid="{00000000-0005-0000-0000-00008E2A0000}"/>
    <cellStyle name="평_평택STP_01_09_27_FinancialModel1108_은행 - 원주기업도시Feasibility11_07_1_개발이익산정결과_원주기업도시 data(정리2)_Sensitivity" xfId="9162" xr:uid="{00000000-0005-0000-0000-00008F2A0000}"/>
    <cellStyle name="평_평택STP_01_09_27_FinancialModel1108_은행 - 원주기업도시Feasibility11_07_1_개발이익산정결과_원주기업도시 data(정리2)_원주부하계산" xfId="3141" xr:uid="{00000000-0005-0000-0000-0000902A0000}"/>
    <cellStyle name="평_평택STP_01_09_27_FinancialModel1108_은행 - 원주기업도시Feasibility11_07_1_개발이익산정결과_원주기업도시 data(정리2)_원주부하계산_CF" xfId="11167" xr:uid="{00000000-0005-0000-0000-0000912A0000}"/>
    <cellStyle name="평_평택STP_01_09_27_FinancialModel1108_은행 - 원주기업도시Feasibility11_07_1_개발이익산정결과_원주기업도시 data(정리2)_원주부하계산_Raw Data" xfId="3142" xr:uid="{00000000-0005-0000-0000-0000922A0000}"/>
    <cellStyle name="평_평택STP_01_09_27_FinancialModel1108_은행 - 원주기업도시Feasibility11_07_1_개발이익산정결과_원주기업도시 data(정리2)_원주부하계산_Raw Data_1" xfId="5158" xr:uid="{00000000-0005-0000-0000-0000932A0000}"/>
    <cellStyle name="평_평택STP_01_09_27_FinancialModel1108_은행 - 원주기업도시Feasibility11_07_1_개발이익산정결과_원주기업도시 data(정리2)_원주부하계산_Raw Data_CF" xfId="11168" xr:uid="{00000000-0005-0000-0000-0000942A0000}"/>
    <cellStyle name="평_평택STP_01_09_27_FinancialModel1108_은행 - 원주기업도시Feasibility11_07_1_개발이익산정결과_원주기업도시 data(정리2)_원주부하계산_Raw Data_Raw Data" xfId="5159" xr:uid="{00000000-0005-0000-0000-0000952A0000}"/>
    <cellStyle name="평_평택STP_01_09_27_FinancialModel1108_은행 - 원주기업도시Feasibility11_07_1_개발이익산정결과_원주기업도시 data(정리2)_원주부하계산_Raw Data_Sales" xfId="7162" xr:uid="{00000000-0005-0000-0000-0000962A0000}"/>
    <cellStyle name="평_평택STP_01_09_27_FinancialModel1108_은행 - 원주기업도시Feasibility11_07_1_개발이익산정결과_원주기업도시 data(정리2)_원주부하계산_Raw Data_Sensitivity" xfId="9165" xr:uid="{00000000-0005-0000-0000-0000972A0000}"/>
    <cellStyle name="평_평택STP_01_09_27_FinancialModel1108_은행 - 원주기업도시Feasibility11_07_1_개발이익산정결과_원주기업도시 data(정리2)_원주부하계산_Sales" xfId="7161" xr:uid="{00000000-0005-0000-0000-0000982A0000}"/>
    <cellStyle name="평_평택STP_01_09_27_FinancialModel1108_은행 - 원주기업도시Feasibility11_07_1_개발이익산정결과_원주기업도시 data(정리2)_원주부하계산_Sensitivity" xfId="9164" xr:uid="{00000000-0005-0000-0000-0000992A0000}"/>
    <cellStyle name="평_평택STP_01_09_27_FinancialModel1108_은행 - 원주기업도시Feasibility11_07_1_개발이익산정결과_원주부하계산" xfId="3143" xr:uid="{00000000-0005-0000-0000-00009A2A0000}"/>
    <cellStyle name="평_평택STP_01_09_27_FinancialModel1108_은행 - 원주기업도시Feasibility11_07_1_개발이익산정결과_원주부하계산_CF" xfId="11169" xr:uid="{00000000-0005-0000-0000-00009B2A0000}"/>
    <cellStyle name="평_평택STP_01_09_27_FinancialModel1108_은행 - 원주기업도시Feasibility11_07_1_개발이익산정결과_원주부하계산_Raw Data" xfId="3144" xr:uid="{00000000-0005-0000-0000-00009C2A0000}"/>
    <cellStyle name="평_평택STP_01_09_27_FinancialModel1108_은행 - 원주기업도시Feasibility11_07_1_개발이익산정결과_원주부하계산_Raw Data_1" xfId="5160" xr:uid="{00000000-0005-0000-0000-00009D2A0000}"/>
    <cellStyle name="평_평택STP_01_09_27_FinancialModel1108_은행 - 원주기업도시Feasibility11_07_1_개발이익산정결과_원주부하계산_Raw Data_CF" xfId="11170" xr:uid="{00000000-0005-0000-0000-00009E2A0000}"/>
    <cellStyle name="평_평택STP_01_09_27_FinancialModel1108_은행 - 원주기업도시Feasibility11_07_1_개발이익산정결과_원주부하계산_Raw Data_Raw Data" xfId="5161" xr:uid="{00000000-0005-0000-0000-00009F2A0000}"/>
    <cellStyle name="평_평택STP_01_09_27_FinancialModel1108_은행 - 원주기업도시Feasibility11_07_1_개발이익산정결과_원주부하계산_Raw Data_Sales" xfId="7164" xr:uid="{00000000-0005-0000-0000-0000A02A0000}"/>
    <cellStyle name="평_평택STP_01_09_27_FinancialModel1108_은행 - 원주기업도시Feasibility11_07_1_개발이익산정결과_원주부하계산_Raw Data_Sensitivity" xfId="9167" xr:uid="{00000000-0005-0000-0000-0000A12A0000}"/>
    <cellStyle name="평_평택STP_01_09_27_FinancialModel1108_은행 - 원주기업도시Feasibility11_07_1_개발이익산정결과_원주부하계산_Sales" xfId="7163" xr:uid="{00000000-0005-0000-0000-0000A22A0000}"/>
    <cellStyle name="평_평택STP_01_09_27_FinancialModel1108_은행 - 원주기업도시Feasibility11_07_1_개발이익산정결과_원주부하계산_Sensitivity" xfId="9166" xr:uid="{00000000-0005-0000-0000-0000A32A0000}"/>
    <cellStyle name="평_평택STP_01_09_27_FinancialModel1108_은행 - 원주기업도시Feasibility11_07_1_기업도시재무모델금융조건반영(11_28)_8(용지별사업성검토추가)xls" xfId="3145" xr:uid="{00000000-0005-0000-0000-0000A42A0000}"/>
    <cellStyle name="평_평택STP_01_09_27_FinancialModel1108_은행 - 원주기업도시Feasibility11_07_1_기업도시재무모델금융조건반영(11_28)_8(용지별사업성검토추가)xls_CF" xfId="11171" xr:uid="{00000000-0005-0000-0000-0000A52A0000}"/>
    <cellStyle name="평_평택STP_01_09_27_FinancialModel1108_은행 - 원주기업도시Feasibility11_07_1_기업도시재무모델금융조건반영(11_28)_8(용지별사업성검토추가)xls_Raw Data" xfId="3146" xr:uid="{00000000-0005-0000-0000-0000A62A0000}"/>
    <cellStyle name="평_평택STP_01_09_27_FinancialModel1108_은행 - 원주기업도시Feasibility11_07_1_기업도시재무모델금융조건반영(11_28)_8(용지별사업성검토추가)xls_Raw Data_1" xfId="5162" xr:uid="{00000000-0005-0000-0000-0000A72A0000}"/>
    <cellStyle name="평_평택STP_01_09_27_FinancialModel1108_은행 - 원주기업도시Feasibility11_07_1_기업도시재무모델금융조건반영(11_28)_8(용지별사업성검토추가)xls_Raw Data_CF" xfId="11172" xr:uid="{00000000-0005-0000-0000-0000A82A0000}"/>
    <cellStyle name="평_평택STP_01_09_27_FinancialModel1108_은행 - 원주기업도시Feasibility11_07_1_기업도시재무모델금융조건반영(11_28)_8(용지별사업성검토추가)xls_Raw Data_Raw Data" xfId="5163" xr:uid="{00000000-0005-0000-0000-0000A92A0000}"/>
    <cellStyle name="평_평택STP_01_09_27_FinancialModel1108_은행 - 원주기업도시Feasibility11_07_1_기업도시재무모델금융조건반영(11_28)_8(용지별사업성검토추가)xls_Raw Data_Sales" xfId="7166" xr:uid="{00000000-0005-0000-0000-0000AA2A0000}"/>
    <cellStyle name="평_평택STP_01_09_27_FinancialModel1108_은행 - 원주기업도시Feasibility11_07_1_기업도시재무모델금융조건반영(11_28)_8(용지별사업성검토추가)xls_Raw Data_Sensitivity" xfId="9169" xr:uid="{00000000-0005-0000-0000-0000AB2A0000}"/>
    <cellStyle name="평_평택STP_01_09_27_FinancialModel1108_은행 - 원주기업도시Feasibility11_07_1_기업도시재무모델금융조건반영(11_28)_8(용지별사업성검토추가)xls_Sales" xfId="7165" xr:uid="{00000000-0005-0000-0000-0000AC2A0000}"/>
    <cellStyle name="평_평택STP_01_09_27_FinancialModel1108_은행 - 원주기업도시Feasibility11_07_1_기업도시재무모델금융조건반영(11_28)_8(용지별사업성검토추가)xls_Sensitivity" xfId="9168" xr:uid="{00000000-0005-0000-0000-0000AD2A0000}"/>
    <cellStyle name="평_평택STP_01_09_27_FinancialModel1108_은행 - 원주기업도시Feasibility11_07_1_기업도시재무모델금융조건반영(11_28)_8(용지별사업성검토추가)xls_원주기업도시 data(정리2)" xfId="3147" xr:uid="{00000000-0005-0000-0000-0000AE2A0000}"/>
    <cellStyle name="평_평택STP_01_09_27_FinancialModel1108_은행 - 원주기업도시Feasibility11_07_1_기업도시재무모델금융조건반영(11_28)_8(용지별사업성검토추가)xls_원주기업도시 data(정리2)_CF" xfId="11173" xr:uid="{00000000-0005-0000-0000-0000AF2A0000}"/>
    <cellStyle name="평_평택STP_01_09_27_FinancialModel1108_은행 - 원주기업도시Feasibility11_07_1_기업도시재무모델금융조건반영(11_28)_8(용지별사업성검토추가)xls_원주기업도시 data(정리2)_Raw Data" xfId="3148" xr:uid="{00000000-0005-0000-0000-0000B02A0000}"/>
    <cellStyle name="평_평택STP_01_09_27_FinancialModel1108_은행 - 원주기업도시Feasibility11_07_1_기업도시재무모델금융조건반영(11_28)_8(용지별사업성검토추가)xls_원주기업도시 data(정리2)_Raw Data_1" xfId="5164" xr:uid="{00000000-0005-0000-0000-0000B12A0000}"/>
    <cellStyle name="평_평택STP_01_09_27_FinancialModel1108_은행 - 원주기업도시Feasibility11_07_1_기업도시재무모델금융조건반영(11_28)_8(용지별사업성검토추가)xls_원주기업도시 data(정리2)_Raw Data_CF" xfId="11174" xr:uid="{00000000-0005-0000-0000-0000B22A0000}"/>
    <cellStyle name="평_평택STP_01_09_27_FinancialModel1108_은행 - 원주기업도시Feasibility11_07_1_기업도시재무모델금융조건반영(11_28)_8(용지별사업성검토추가)xls_원주기업도시 data(정리2)_Raw Data_Raw Data" xfId="5165" xr:uid="{00000000-0005-0000-0000-0000B32A0000}"/>
    <cellStyle name="평_평택STP_01_09_27_FinancialModel1108_은행 - 원주기업도시Feasibility11_07_1_기업도시재무모델금융조건반영(11_28)_8(용지별사업성검토추가)xls_원주기업도시 data(정리2)_Raw Data_Sales" xfId="7168" xr:uid="{00000000-0005-0000-0000-0000B42A0000}"/>
    <cellStyle name="평_평택STP_01_09_27_FinancialModel1108_은행 - 원주기업도시Feasibility11_07_1_기업도시재무모델금융조건반영(11_28)_8(용지별사업성검토추가)xls_원주기업도시 data(정리2)_Raw Data_Sensitivity" xfId="9171" xr:uid="{00000000-0005-0000-0000-0000B52A0000}"/>
    <cellStyle name="평_평택STP_01_09_27_FinancialModel1108_은행 - 원주기업도시Feasibility11_07_1_기업도시재무모델금융조건반영(11_28)_8(용지별사업성검토추가)xls_원주기업도시 data(정리2)_Sales" xfId="7167" xr:uid="{00000000-0005-0000-0000-0000B62A0000}"/>
    <cellStyle name="평_평택STP_01_09_27_FinancialModel1108_은행 - 원주기업도시Feasibility11_07_1_기업도시재무모델금융조건반영(11_28)_8(용지별사업성검토추가)xls_원주기업도시 data(정리2)_Sensitivity" xfId="9170" xr:uid="{00000000-0005-0000-0000-0000B72A0000}"/>
    <cellStyle name="평_평택STP_01_09_27_FinancialModel1108_은행 - 원주기업도시Feasibility11_07_1_기업도시재무모델금융조건반영(11_28)_8(용지별사업성검토추가)xls_원주기업도시 data(정리2)_원주부하계산" xfId="3149" xr:uid="{00000000-0005-0000-0000-0000B82A0000}"/>
    <cellStyle name="평_평택STP_01_09_27_FinancialModel1108_은행 - 원주기업도시Feasibility11_07_1_기업도시재무모델금융조건반영(11_28)_8(용지별사업성검토추가)xls_원주기업도시 data(정리2)_원주부하계산_CF" xfId="11175" xr:uid="{00000000-0005-0000-0000-0000B92A0000}"/>
    <cellStyle name="평_평택STP_01_09_27_FinancialModel1108_은행 - 원주기업도시Feasibility11_07_1_기업도시재무모델금융조건반영(11_28)_8(용지별사업성검토추가)xls_원주기업도시 data(정리2)_원주부하계산_Raw Data" xfId="3150" xr:uid="{00000000-0005-0000-0000-0000BA2A0000}"/>
    <cellStyle name="평_평택STP_01_09_27_FinancialModel1108_은행 - 원주기업도시Feasibility11_07_1_기업도시재무모델금융조건반영(11_28)_8(용지별사업성검토추가)xls_원주기업도시 data(정리2)_원주부하계산_Raw Data_1" xfId="5166" xr:uid="{00000000-0005-0000-0000-0000BB2A0000}"/>
    <cellStyle name="평_평택STP_01_09_27_FinancialModel1108_은행 - 원주기업도시Feasibility11_07_1_기업도시재무모델금융조건반영(11_28)_8(용지별사업성검토추가)xls_원주기업도시 data(정리2)_원주부하계산_Raw Data_CF" xfId="11176" xr:uid="{00000000-0005-0000-0000-0000BC2A0000}"/>
    <cellStyle name="평_평택STP_01_09_27_FinancialModel1108_은행 - 원주기업도시Feasibility11_07_1_기업도시재무모델금융조건반영(11_28)_8(용지별사업성검토추가)xls_원주기업도시 data(정리2)_원주부하계산_Raw Data_Raw Data" xfId="5167" xr:uid="{00000000-0005-0000-0000-0000BD2A0000}"/>
    <cellStyle name="평_평택STP_01_09_27_FinancialModel1108_은행 - 원주기업도시Feasibility11_07_1_기업도시재무모델금융조건반영(11_28)_8(용지별사업성검토추가)xls_원주기업도시 data(정리2)_원주부하계산_Raw Data_Sales" xfId="7170" xr:uid="{00000000-0005-0000-0000-0000BE2A0000}"/>
    <cellStyle name="평_평택STP_01_09_27_FinancialModel1108_은행 - 원주기업도시Feasibility11_07_1_기업도시재무모델금융조건반영(11_28)_8(용지별사업성검토추가)xls_원주기업도시 data(정리2)_원주부하계산_Raw Data_Sensitivity" xfId="9173" xr:uid="{00000000-0005-0000-0000-0000BF2A0000}"/>
    <cellStyle name="평_평택STP_01_09_27_FinancialModel1108_은행 - 원주기업도시Feasibility11_07_1_기업도시재무모델금융조건반영(11_28)_8(용지별사업성검토추가)xls_원주기업도시 data(정리2)_원주부하계산_Sales" xfId="7169" xr:uid="{00000000-0005-0000-0000-0000C02A0000}"/>
    <cellStyle name="평_평택STP_01_09_27_FinancialModel1108_은행 - 원주기업도시Feasibility11_07_1_기업도시재무모델금융조건반영(11_28)_8(용지별사업성검토추가)xls_원주기업도시 data(정리2)_원주부하계산_Sensitivity" xfId="9172" xr:uid="{00000000-0005-0000-0000-0000C12A0000}"/>
    <cellStyle name="평_평택STP_01_09_27_FinancialModel1108_은행 - 원주기업도시Feasibility11_07_1_기업도시재무모델금융조건반영(11_28)_8(용지별사업성검토추가)xls_원주부하계산" xfId="3151" xr:uid="{00000000-0005-0000-0000-0000C22A0000}"/>
    <cellStyle name="평_평택STP_01_09_27_FinancialModel1108_은행 - 원주기업도시Feasibility11_07_1_기업도시재무모델금융조건반영(11_28)_8(용지별사업성검토추가)xls_원주부하계산_CF" xfId="11177" xr:uid="{00000000-0005-0000-0000-0000C32A0000}"/>
    <cellStyle name="평_평택STP_01_09_27_FinancialModel1108_은행 - 원주기업도시Feasibility11_07_1_기업도시재무모델금융조건반영(11_28)_8(용지별사업성검토추가)xls_원주부하계산_Raw Data" xfId="3152" xr:uid="{00000000-0005-0000-0000-0000C42A0000}"/>
    <cellStyle name="평_평택STP_01_09_27_FinancialModel1108_은행 - 원주기업도시Feasibility11_07_1_기업도시재무모델금융조건반영(11_28)_8(용지별사업성검토추가)xls_원주부하계산_Raw Data_1" xfId="5168" xr:uid="{00000000-0005-0000-0000-0000C52A0000}"/>
    <cellStyle name="평_평택STP_01_09_27_FinancialModel1108_은행 - 원주기업도시Feasibility11_07_1_기업도시재무모델금융조건반영(11_28)_8(용지별사업성검토추가)xls_원주부하계산_Raw Data_CF" xfId="11178" xr:uid="{00000000-0005-0000-0000-0000C62A0000}"/>
    <cellStyle name="평_평택STP_01_09_27_FinancialModel1108_은행 - 원주기업도시Feasibility11_07_1_기업도시재무모델금융조건반영(11_28)_8(용지별사업성검토추가)xls_원주부하계산_Raw Data_Raw Data" xfId="5169" xr:uid="{00000000-0005-0000-0000-0000C72A0000}"/>
    <cellStyle name="평_평택STP_01_09_27_FinancialModel1108_은행 - 원주기업도시Feasibility11_07_1_기업도시재무모델금융조건반영(11_28)_8(용지별사업성검토추가)xls_원주부하계산_Raw Data_Sales" xfId="7172" xr:uid="{00000000-0005-0000-0000-0000C82A0000}"/>
    <cellStyle name="평_평택STP_01_09_27_FinancialModel1108_은행 - 원주기업도시Feasibility11_07_1_기업도시재무모델금융조건반영(11_28)_8(용지별사업성검토추가)xls_원주부하계산_Raw Data_Sensitivity" xfId="9175" xr:uid="{00000000-0005-0000-0000-0000C92A0000}"/>
    <cellStyle name="평_평택STP_01_09_27_FinancialModel1108_은행 - 원주기업도시Feasibility11_07_1_기업도시재무모델금융조건반영(11_28)_8(용지별사업성검토추가)xls_원주부하계산_Sales" xfId="7171" xr:uid="{00000000-0005-0000-0000-0000CA2A0000}"/>
    <cellStyle name="평_평택STP_01_09_27_FinancialModel1108_은행 - 원주기업도시Feasibility11_07_1_기업도시재무모델금융조건반영(11_28)_8(용지별사업성검토추가)xls_원주부하계산_Sensitivity" xfId="9174" xr:uid="{00000000-0005-0000-0000-0000CB2A0000}"/>
    <cellStyle name="평_평택STP_01_09_27_FinancialModel1108_은행 - 원주기업도시Feasibility11_07_1_기업도시재무모델금융조건반영(11_28)_8(용지별사업성추가)_2xls" xfId="3153" xr:uid="{00000000-0005-0000-0000-0000CC2A0000}"/>
    <cellStyle name="평_평택STP_01_09_27_FinancialModel1108_은행 - 원주기업도시Feasibility11_07_1_기업도시재무모델금융조건반영(11_28)_8(용지별사업성추가)_2xls_CF" xfId="11179" xr:uid="{00000000-0005-0000-0000-0000CD2A0000}"/>
    <cellStyle name="평_평택STP_01_09_27_FinancialModel1108_은행 - 원주기업도시Feasibility11_07_1_기업도시재무모델금융조건반영(11_28)_8(용지별사업성추가)_2xls_Raw Data" xfId="3154" xr:uid="{00000000-0005-0000-0000-0000CE2A0000}"/>
    <cellStyle name="평_평택STP_01_09_27_FinancialModel1108_은행 - 원주기업도시Feasibility11_07_1_기업도시재무모델금융조건반영(11_28)_8(용지별사업성추가)_2xls_Raw Data_1" xfId="5170" xr:uid="{00000000-0005-0000-0000-0000CF2A0000}"/>
    <cellStyle name="평_평택STP_01_09_27_FinancialModel1108_은행 - 원주기업도시Feasibility11_07_1_기업도시재무모델금융조건반영(11_28)_8(용지별사업성추가)_2xls_Raw Data_CF" xfId="11180" xr:uid="{00000000-0005-0000-0000-0000D02A0000}"/>
    <cellStyle name="평_평택STP_01_09_27_FinancialModel1108_은행 - 원주기업도시Feasibility11_07_1_기업도시재무모델금융조건반영(11_28)_8(용지별사업성추가)_2xls_Raw Data_Raw Data" xfId="5171" xr:uid="{00000000-0005-0000-0000-0000D12A0000}"/>
    <cellStyle name="평_평택STP_01_09_27_FinancialModel1108_은행 - 원주기업도시Feasibility11_07_1_기업도시재무모델금융조건반영(11_28)_8(용지별사업성추가)_2xls_Raw Data_Sales" xfId="7174" xr:uid="{00000000-0005-0000-0000-0000D22A0000}"/>
    <cellStyle name="평_평택STP_01_09_27_FinancialModel1108_은행 - 원주기업도시Feasibility11_07_1_기업도시재무모델금융조건반영(11_28)_8(용지별사업성추가)_2xls_Raw Data_Sensitivity" xfId="9177" xr:uid="{00000000-0005-0000-0000-0000D32A0000}"/>
    <cellStyle name="평_평택STP_01_09_27_FinancialModel1108_은행 - 원주기업도시Feasibility11_07_1_기업도시재무모델금융조건반영(11_28)_8(용지별사업성추가)_2xls_Sales" xfId="7173" xr:uid="{00000000-0005-0000-0000-0000D42A0000}"/>
    <cellStyle name="평_평택STP_01_09_27_FinancialModel1108_은행 - 원주기업도시Feasibility11_07_1_기업도시재무모델금융조건반영(11_28)_8(용지별사업성추가)_2xls_Sensitivity" xfId="9176" xr:uid="{00000000-0005-0000-0000-0000D52A0000}"/>
    <cellStyle name="평_평택STP_01_09_27_FinancialModel1108_은행 - 원주기업도시Feasibility11_07_1_기업도시재무모델금융조건반영(11_28)_8(용지별사업성추가)_2xls_원주기업도시 data(정리2)" xfId="3155" xr:uid="{00000000-0005-0000-0000-0000D62A0000}"/>
    <cellStyle name="평_평택STP_01_09_27_FinancialModel1108_은행 - 원주기업도시Feasibility11_07_1_기업도시재무모델금융조건반영(11_28)_8(용지별사업성추가)_2xls_원주기업도시 data(정리2)_CF" xfId="11181" xr:uid="{00000000-0005-0000-0000-0000D72A0000}"/>
    <cellStyle name="평_평택STP_01_09_27_FinancialModel1108_은행 - 원주기업도시Feasibility11_07_1_기업도시재무모델금융조건반영(11_28)_8(용지별사업성추가)_2xls_원주기업도시 data(정리2)_Raw Data" xfId="3156" xr:uid="{00000000-0005-0000-0000-0000D82A0000}"/>
    <cellStyle name="평_평택STP_01_09_27_FinancialModel1108_은행 - 원주기업도시Feasibility11_07_1_기업도시재무모델금융조건반영(11_28)_8(용지별사업성추가)_2xls_원주기업도시 data(정리2)_Raw Data_1" xfId="5172" xr:uid="{00000000-0005-0000-0000-0000D92A0000}"/>
    <cellStyle name="평_평택STP_01_09_27_FinancialModel1108_은행 - 원주기업도시Feasibility11_07_1_기업도시재무모델금융조건반영(11_28)_8(용지별사업성추가)_2xls_원주기업도시 data(정리2)_Raw Data_CF" xfId="11182" xr:uid="{00000000-0005-0000-0000-0000DA2A0000}"/>
    <cellStyle name="평_평택STP_01_09_27_FinancialModel1108_은행 - 원주기업도시Feasibility11_07_1_기업도시재무모델금융조건반영(11_28)_8(용지별사업성추가)_2xls_원주기업도시 data(정리2)_Raw Data_Raw Data" xfId="5173" xr:uid="{00000000-0005-0000-0000-0000DB2A0000}"/>
    <cellStyle name="평_평택STP_01_09_27_FinancialModel1108_은행 - 원주기업도시Feasibility11_07_1_기업도시재무모델금융조건반영(11_28)_8(용지별사업성추가)_2xls_원주기업도시 data(정리2)_Raw Data_Sales" xfId="7176" xr:uid="{00000000-0005-0000-0000-0000DC2A0000}"/>
    <cellStyle name="평_평택STP_01_09_27_FinancialModel1108_은행 - 원주기업도시Feasibility11_07_1_기업도시재무모델금융조건반영(11_28)_8(용지별사업성추가)_2xls_원주기업도시 data(정리2)_Raw Data_Sensitivity" xfId="9179" xr:uid="{00000000-0005-0000-0000-0000DD2A0000}"/>
    <cellStyle name="평_평택STP_01_09_27_FinancialModel1108_은행 - 원주기업도시Feasibility11_07_1_기업도시재무모델금융조건반영(11_28)_8(용지별사업성추가)_2xls_원주기업도시 data(정리2)_Sales" xfId="7175" xr:uid="{00000000-0005-0000-0000-0000DE2A0000}"/>
    <cellStyle name="평_평택STP_01_09_27_FinancialModel1108_은행 - 원주기업도시Feasibility11_07_1_기업도시재무모델금융조건반영(11_28)_8(용지별사업성추가)_2xls_원주기업도시 data(정리2)_Sensitivity" xfId="9178" xr:uid="{00000000-0005-0000-0000-0000DF2A0000}"/>
    <cellStyle name="평_평택STP_01_09_27_FinancialModel1108_은행 - 원주기업도시Feasibility11_07_1_기업도시재무모델금융조건반영(11_28)_8(용지별사업성추가)_2xls_원주기업도시 data(정리2)_원주부하계산" xfId="3157" xr:uid="{00000000-0005-0000-0000-0000E02A0000}"/>
    <cellStyle name="평_평택STP_01_09_27_FinancialModel1108_은행 - 원주기업도시Feasibility11_07_1_기업도시재무모델금융조건반영(11_28)_8(용지별사업성추가)_2xls_원주기업도시 data(정리2)_원주부하계산_CF" xfId="11183" xr:uid="{00000000-0005-0000-0000-0000E12A0000}"/>
    <cellStyle name="평_평택STP_01_09_27_FinancialModel1108_은행 - 원주기업도시Feasibility11_07_1_기업도시재무모델금융조건반영(11_28)_8(용지별사업성추가)_2xls_원주기업도시 data(정리2)_원주부하계산_Raw Data" xfId="3158" xr:uid="{00000000-0005-0000-0000-0000E22A0000}"/>
    <cellStyle name="평_평택STP_01_09_27_FinancialModel1108_은행 - 원주기업도시Feasibility11_07_1_기업도시재무모델금융조건반영(11_28)_8(용지별사업성추가)_2xls_원주기업도시 data(정리2)_원주부하계산_Raw Data_1" xfId="5174" xr:uid="{00000000-0005-0000-0000-0000E32A0000}"/>
    <cellStyle name="평_평택STP_01_09_27_FinancialModel1108_은행 - 원주기업도시Feasibility11_07_1_기업도시재무모델금융조건반영(11_28)_8(용지별사업성추가)_2xls_원주기업도시 data(정리2)_원주부하계산_Raw Data_CF" xfId="11184" xr:uid="{00000000-0005-0000-0000-0000E42A0000}"/>
    <cellStyle name="평_평택STP_01_09_27_FinancialModel1108_은행 - 원주기업도시Feasibility11_07_1_기업도시재무모델금융조건반영(11_28)_8(용지별사업성추가)_2xls_원주기업도시 data(정리2)_원주부하계산_Raw Data_Raw Data" xfId="5175" xr:uid="{00000000-0005-0000-0000-0000E52A0000}"/>
    <cellStyle name="평_평택STP_01_09_27_FinancialModel1108_은행 - 원주기업도시Feasibility11_07_1_기업도시재무모델금융조건반영(11_28)_8(용지별사업성추가)_2xls_원주기업도시 data(정리2)_원주부하계산_Raw Data_Sales" xfId="7178" xr:uid="{00000000-0005-0000-0000-0000E62A0000}"/>
    <cellStyle name="평_평택STP_01_09_27_FinancialModel1108_은행 - 원주기업도시Feasibility11_07_1_기업도시재무모델금융조건반영(11_28)_8(용지별사업성추가)_2xls_원주기업도시 data(정리2)_원주부하계산_Raw Data_Sensitivity" xfId="9181" xr:uid="{00000000-0005-0000-0000-0000E72A0000}"/>
    <cellStyle name="평_평택STP_01_09_27_FinancialModel1108_은행 - 원주기업도시Feasibility11_07_1_기업도시재무모델금융조건반영(11_28)_8(용지별사업성추가)_2xls_원주기업도시 data(정리2)_원주부하계산_Sales" xfId="7177" xr:uid="{00000000-0005-0000-0000-0000E82A0000}"/>
    <cellStyle name="평_평택STP_01_09_27_FinancialModel1108_은행 - 원주기업도시Feasibility11_07_1_기업도시재무모델금융조건반영(11_28)_8(용지별사업성추가)_2xls_원주기업도시 data(정리2)_원주부하계산_Sensitivity" xfId="9180" xr:uid="{00000000-0005-0000-0000-0000E92A0000}"/>
    <cellStyle name="평_평택STP_01_09_27_FinancialModel1108_은행 - 원주기업도시Feasibility11_07_1_기업도시재무모델금융조건반영(11_28)_8(용지별사업성추가)_2xls_원주부하계산" xfId="3159" xr:uid="{00000000-0005-0000-0000-0000EA2A0000}"/>
    <cellStyle name="평_평택STP_01_09_27_FinancialModel1108_은행 - 원주기업도시Feasibility11_07_1_기업도시재무모델금융조건반영(11_28)_8(용지별사업성추가)_2xls_원주부하계산_CF" xfId="11185" xr:uid="{00000000-0005-0000-0000-0000EB2A0000}"/>
    <cellStyle name="평_평택STP_01_09_27_FinancialModel1108_은행 - 원주기업도시Feasibility11_07_1_기업도시재무모델금융조건반영(11_28)_8(용지별사업성추가)_2xls_원주부하계산_Raw Data" xfId="3160" xr:uid="{00000000-0005-0000-0000-0000EC2A0000}"/>
    <cellStyle name="평_평택STP_01_09_27_FinancialModel1108_은행 - 원주기업도시Feasibility11_07_1_기업도시재무모델금융조건반영(11_28)_8(용지별사업성추가)_2xls_원주부하계산_Raw Data_1" xfId="5176" xr:uid="{00000000-0005-0000-0000-0000ED2A0000}"/>
    <cellStyle name="평_평택STP_01_09_27_FinancialModel1108_은행 - 원주기업도시Feasibility11_07_1_기업도시재무모델금융조건반영(11_28)_8(용지별사업성추가)_2xls_원주부하계산_Raw Data_CF" xfId="11186" xr:uid="{00000000-0005-0000-0000-0000EE2A0000}"/>
    <cellStyle name="평_평택STP_01_09_27_FinancialModel1108_은행 - 원주기업도시Feasibility11_07_1_기업도시재무모델금융조건반영(11_28)_8(용지별사업성추가)_2xls_원주부하계산_Raw Data_Raw Data" xfId="5177" xr:uid="{00000000-0005-0000-0000-0000EF2A0000}"/>
    <cellStyle name="평_평택STP_01_09_27_FinancialModel1108_은행 - 원주기업도시Feasibility11_07_1_기업도시재무모델금융조건반영(11_28)_8(용지별사업성추가)_2xls_원주부하계산_Raw Data_Sales" xfId="7180" xr:uid="{00000000-0005-0000-0000-0000F02A0000}"/>
    <cellStyle name="평_평택STP_01_09_27_FinancialModel1108_은행 - 원주기업도시Feasibility11_07_1_기업도시재무모델금융조건반영(11_28)_8(용지별사업성추가)_2xls_원주부하계산_Raw Data_Sensitivity" xfId="9183" xr:uid="{00000000-0005-0000-0000-0000F12A0000}"/>
    <cellStyle name="평_평택STP_01_09_27_FinancialModel1108_은행 - 원주기업도시Feasibility11_07_1_기업도시재무모델금융조건반영(11_28)_8(용지별사업성추가)_2xls_원주부하계산_Sales" xfId="7179" xr:uid="{00000000-0005-0000-0000-0000F22A0000}"/>
    <cellStyle name="평_평택STP_01_09_27_FinancialModel1108_은행 - 원주기업도시Feasibility11_07_1_기업도시재무모델금융조건반영(11_28)_8(용지별사업성추가)_2xls_원주부하계산_Sensitivity" xfId="9182" xr:uid="{00000000-0005-0000-0000-0000F32A0000}"/>
    <cellStyle name="평_평택STP_01_09_27_FinancialModel1108_은행 - 원주기업도시Feasibility11_07_1_기업도시재무모델금융조건반영(11_28)_8xls" xfId="3161" xr:uid="{00000000-0005-0000-0000-0000F42A0000}"/>
    <cellStyle name="평_평택STP_01_09_27_FinancialModel1108_은행 - 원주기업도시Feasibility11_07_1_기업도시재무모델금융조건반영(11_28)_8xls_CF" xfId="11187" xr:uid="{00000000-0005-0000-0000-0000F52A0000}"/>
    <cellStyle name="평_평택STP_01_09_27_FinancialModel1108_은행 - 원주기업도시Feasibility11_07_1_기업도시재무모델금융조건반영(11_28)_8xls_Raw Data" xfId="3162" xr:uid="{00000000-0005-0000-0000-0000F62A0000}"/>
    <cellStyle name="평_평택STP_01_09_27_FinancialModel1108_은행 - 원주기업도시Feasibility11_07_1_기업도시재무모델금융조건반영(11_28)_8xls_Raw Data_1" xfId="5178" xr:uid="{00000000-0005-0000-0000-0000F72A0000}"/>
    <cellStyle name="평_평택STP_01_09_27_FinancialModel1108_은행 - 원주기업도시Feasibility11_07_1_기업도시재무모델금융조건반영(11_28)_8xls_Raw Data_CF" xfId="11188" xr:uid="{00000000-0005-0000-0000-0000F82A0000}"/>
    <cellStyle name="평_평택STP_01_09_27_FinancialModel1108_은행 - 원주기업도시Feasibility11_07_1_기업도시재무모델금융조건반영(11_28)_8xls_Raw Data_Raw Data" xfId="5179" xr:uid="{00000000-0005-0000-0000-0000F92A0000}"/>
    <cellStyle name="평_평택STP_01_09_27_FinancialModel1108_은행 - 원주기업도시Feasibility11_07_1_기업도시재무모델금융조건반영(11_28)_8xls_Raw Data_Sales" xfId="7182" xr:uid="{00000000-0005-0000-0000-0000FA2A0000}"/>
    <cellStyle name="평_평택STP_01_09_27_FinancialModel1108_은행 - 원주기업도시Feasibility11_07_1_기업도시재무모델금융조건반영(11_28)_8xls_Raw Data_Sensitivity" xfId="9185" xr:uid="{00000000-0005-0000-0000-0000FB2A0000}"/>
    <cellStyle name="평_평택STP_01_09_27_FinancialModel1108_은행 - 원주기업도시Feasibility11_07_1_기업도시재무모델금융조건반영(11_28)_8xls_Sales" xfId="7181" xr:uid="{00000000-0005-0000-0000-0000FC2A0000}"/>
    <cellStyle name="평_평택STP_01_09_27_FinancialModel1108_은행 - 원주기업도시Feasibility11_07_1_기업도시재무모델금융조건반영(11_28)_8xls_Sensitivity" xfId="9184" xr:uid="{00000000-0005-0000-0000-0000FD2A0000}"/>
    <cellStyle name="평_평택STP_01_09_27_FinancialModel1108_은행 - 원주기업도시Feasibility11_07_1_기업도시재무모델금융조건반영(11_28)_8xls_원주기업도시 data(정리2)" xfId="3163" xr:uid="{00000000-0005-0000-0000-0000FE2A0000}"/>
    <cellStyle name="평_평택STP_01_09_27_FinancialModel1108_은행 - 원주기업도시Feasibility11_07_1_기업도시재무모델금융조건반영(11_28)_8xls_원주기업도시 data(정리2)_CF" xfId="11189" xr:uid="{00000000-0005-0000-0000-0000FF2A0000}"/>
    <cellStyle name="평_평택STP_01_09_27_FinancialModel1108_은행 - 원주기업도시Feasibility11_07_1_기업도시재무모델금융조건반영(11_28)_8xls_원주기업도시 data(정리2)_Raw Data" xfId="3164" xr:uid="{00000000-0005-0000-0000-0000002B0000}"/>
    <cellStyle name="평_평택STP_01_09_27_FinancialModel1108_은행 - 원주기업도시Feasibility11_07_1_기업도시재무모델금융조건반영(11_28)_8xls_원주기업도시 data(정리2)_Raw Data_1" xfId="5180" xr:uid="{00000000-0005-0000-0000-0000012B0000}"/>
    <cellStyle name="평_평택STP_01_09_27_FinancialModel1108_은행 - 원주기업도시Feasibility11_07_1_기업도시재무모델금융조건반영(11_28)_8xls_원주기업도시 data(정리2)_Raw Data_CF" xfId="11190" xr:uid="{00000000-0005-0000-0000-0000022B0000}"/>
    <cellStyle name="평_평택STP_01_09_27_FinancialModel1108_은행 - 원주기업도시Feasibility11_07_1_기업도시재무모델금융조건반영(11_28)_8xls_원주기업도시 data(정리2)_Raw Data_Raw Data" xfId="5181" xr:uid="{00000000-0005-0000-0000-0000032B0000}"/>
    <cellStyle name="평_평택STP_01_09_27_FinancialModel1108_은행 - 원주기업도시Feasibility11_07_1_기업도시재무모델금융조건반영(11_28)_8xls_원주기업도시 data(정리2)_Raw Data_Sales" xfId="7184" xr:uid="{00000000-0005-0000-0000-0000042B0000}"/>
    <cellStyle name="평_평택STP_01_09_27_FinancialModel1108_은행 - 원주기업도시Feasibility11_07_1_기업도시재무모델금융조건반영(11_28)_8xls_원주기업도시 data(정리2)_Raw Data_Sensitivity" xfId="9187" xr:uid="{00000000-0005-0000-0000-0000052B0000}"/>
    <cellStyle name="평_평택STP_01_09_27_FinancialModel1108_은행 - 원주기업도시Feasibility11_07_1_기업도시재무모델금융조건반영(11_28)_8xls_원주기업도시 data(정리2)_Sales" xfId="7183" xr:uid="{00000000-0005-0000-0000-0000062B0000}"/>
    <cellStyle name="평_평택STP_01_09_27_FinancialModel1108_은행 - 원주기업도시Feasibility11_07_1_기업도시재무모델금융조건반영(11_28)_8xls_원주기업도시 data(정리2)_Sensitivity" xfId="9186" xr:uid="{00000000-0005-0000-0000-0000072B0000}"/>
    <cellStyle name="평_평택STP_01_09_27_FinancialModel1108_은행 - 원주기업도시Feasibility11_07_1_기업도시재무모델금융조건반영(11_28)_8xls_원주기업도시 data(정리2)_원주부하계산" xfId="3165" xr:uid="{00000000-0005-0000-0000-0000082B0000}"/>
    <cellStyle name="평_평택STP_01_09_27_FinancialModel1108_은행 - 원주기업도시Feasibility11_07_1_기업도시재무모델금융조건반영(11_28)_8xls_원주기업도시 data(정리2)_원주부하계산_CF" xfId="11191" xr:uid="{00000000-0005-0000-0000-0000092B0000}"/>
    <cellStyle name="평_평택STP_01_09_27_FinancialModel1108_은행 - 원주기업도시Feasibility11_07_1_기업도시재무모델금융조건반영(11_28)_8xls_원주기업도시 data(정리2)_원주부하계산_Raw Data" xfId="3166" xr:uid="{00000000-0005-0000-0000-00000A2B0000}"/>
    <cellStyle name="평_평택STP_01_09_27_FinancialModel1108_은행 - 원주기업도시Feasibility11_07_1_기업도시재무모델금융조건반영(11_28)_8xls_원주기업도시 data(정리2)_원주부하계산_Raw Data_1" xfId="5182" xr:uid="{00000000-0005-0000-0000-00000B2B0000}"/>
    <cellStyle name="평_평택STP_01_09_27_FinancialModel1108_은행 - 원주기업도시Feasibility11_07_1_기업도시재무모델금융조건반영(11_28)_8xls_원주기업도시 data(정리2)_원주부하계산_Raw Data_CF" xfId="11192" xr:uid="{00000000-0005-0000-0000-00000C2B0000}"/>
    <cellStyle name="평_평택STP_01_09_27_FinancialModel1108_은행 - 원주기업도시Feasibility11_07_1_기업도시재무모델금융조건반영(11_28)_8xls_원주기업도시 data(정리2)_원주부하계산_Raw Data_Raw Data" xfId="5183" xr:uid="{00000000-0005-0000-0000-00000D2B0000}"/>
    <cellStyle name="평_평택STP_01_09_27_FinancialModel1108_은행 - 원주기업도시Feasibility11_07_1_기업도시재무모델금융조건반영(11_28)_8xls_원주기업도시 data(정리2)_원주부하계산_Raw Data_Sales" xfId="7186" xr:uid="{00000000-0005-0000-0000-00000E2B0000}"/>
    <cellStyle name="평_평택STP_01_09_27_FinancialModel1108_은행 - 원주기업도시Feasibility11_07_1_기업도시재무모델금융조건반영(11_28)_8xls_원주기업도시 data(정리2)_원주부하계산_Raw Data_Sensitivity" xfId="9189" xr:uid="{00000000-0005-0000-0000-00000F2B0000}"/>
    <cellStyle name="평_평택STP_01_09_27_FinancialModel1108_은행 - 원주기업도시Feasibility11_07_1_기업도시재무모델금융조건반영(11_28)_8xls_원주기업도시 data(정리2)_원주부하계산_Sales" xfId="7185" xr:uid="{00000000-0005-0000-0000-0000102B0000}"/>
    <cellStyle name="평_평택STP_01_09_27_FinancialModel1108_은행 - 원주기업도시Feasibility11_07_1_기업도시재무모델금융조건반영(11_28)_8xls_원주기업도시 data(정리2)_원주부하계산_Sensitivity" xfId="9188" xr:uid="{00000000-0005-0000-0000-0000112B0000}"/>
    <cellStyle name="평_평택STP_01_09_27_FinancialModel1108_은행 - 원주기업도시Feasibility11_07_1_기업도시재무모델금융조건반영(11_28)_8xls_원주부하계산" xfId="3167" xr:uid="{00000000-0005-0000-0000-0000122B0000}"/>
    <cellStyle name="평_평택STP_01_09_27_FinancialModel1108_은행 - 원주기업도시Feasibility11_07_1_기업도시재무모델금융조건반영(11_28)_8xls_원주부하계산_CF" xfId="11193" xr:uid="{00000000-0005-0000-0000-0000132B0000}"/>
    <cellStyle name="평_평택STP_01_09_27_FinancialModel1108_은행 - 원주기업도시Feasibility11_07_1_기업도시재무모델금융조건반영(11_28)_8xls_원주부하계산_Raw Data" xfId="3168" xr:uid="{00000000-0005-0000-0000-0000142B0000}"/>
    <cellStyle name="평_평택STP_01_09_27_FinancialModel1108_은행 - 원주기업도시Feasibility11_07_1_기업도시재무모델금융조건반영(11_28)_8xls_원주부하계산_Raw Data_1" xfId="5184" xr:uid="{00000000-0005-0000-0000-0000152B0000}"/>
    <cellStyle name="평_평택STP_01_09_27_FinancialModel1108_은행 - 원주기업도시Feasibility11_07_1_기업도시재무모델금융조건반영(11_28)_8xls_원주부하계산_Raw Data_CF" xfId="11194" xr:uid="{00000000-0005-0000-0000-0000162B0000}"/>
    <cellStyle name="평_평택STP_01_09_27_FinancialModel1108_은행 - 원주기업도시Feasibility11_07_1_기업도시재무모델금융조건반영(11_28)_8xls_원주부하계산_Raw Data_Raw Data" xfId="5185" xr:uid="{00000000-0005-0000-0000-0000172B0000}"/>
    <cellStyle name="평_평택STP_01_09_27_FinancialModel1108_은행 - 원주기업도시Feasibility11_07_1_기업도시재무모델금융조건반영(11_28)_8xls_원주부하계산_Raw Data_Sales" xfId="7188" xr:uid="{00000000-0005-0000-0000-0000182B0000}"/>
    <cellStyle name="평_평택STP_01_09_27_FinancialModel1108_은행 - 원주기업도시Feasibility11_07_1_기업도시재무모델금융조건반영(11_28)_8xls_원주부하계산_Raw Data_Sensitivity" xfId="9191" xr:uid="{00000000-0005-0000-0000-0000192B0000}"/>
    <cellStyle name="평_평택STP_01_09_27_FinancialModel1108_은행 - 원주기업도시Feasibility11_07_1_기업도시재무모델금융조건반영(11_28)_8xls_원주부하계산_Sales" xfId="7187" xr:uid="{00000000-0005-0000-0000-00001A2B0000}"/>
    <cellStyle name="평_평택STP_01_09_27_FinancialModel1108_은행 - 원주기업도시Feasibility11_07_1_기업도시재무모델금융조건반영(11_28)_8xls_원주부하계산_Sensitivity" xfId="9190" xr:uid="{00000000-0005-0000-0000-00001B2B0000}"/>
    <cellStyle name="평_평택STP_01_09_27_FinancialModel1108_은행 - 원주기업도시Feasibility11_07_1_기업도시재무모델예비비추가(11_14)" xfId="3169" xr:uid="{00000000-0005-0000-0000-00001C2B0000}"/>
    <cellStyle name="평_평택STP_01_09_27_FinancialModel1108_은행 - 원주기업도시Feasibility11_07_1_기업도시재무모델예비비추가(11_14)_CF" xfId="11195" xr:uid="{00000000-0005-0000-0000-00001D2B0000}"/>
    <cellStyle name="평_평택STP_01_09_27_FinancialModel1108_은행 - 원주기업도시Feasibility11_07_1_기업도시재무모델예비비추가(11_14)_Raw Data" xfId="3170" xr:uid="{00000000-0005-0000-0000-00001E2B0000}"/>
    <cellStyle name="평_평택STP_01_09_27_FinancialModel1108_은행 - 원주기업도시Feasibility11_07_1_기업도시재무모델예비비추가(11_14)_Raw Data_1" xfId="5186" xr:uid="{00000000-0005-0000-0000-00001F2B0000}"/>
    <cellStyle name="평_평택STP_01_09_27_FinancialModel1108_은행 - 원주기업도시Feasibility11_07_1_기업도시재무모델예비비추가(11_14)_Raw Data_CF" xfId="11196" xr:uid="{00000000-0005-0000-0000-0000202B0000}"/>
    <cellStyle name="평_평택STP_01_09_27_FinancialModel1108_은행 - 원주기업도시Feasibility11_07_1_기업도시재무모델예비비추가(11_14)_Raw Data_Raw Data" xfId="5187" xr:uid="{00000000-0005-0000-0000-0000212B0000}"/>
    <cellStyle name="평_평택STP_01_09_27_FinancialModel1108_은행 - 원주기업도시Feasibility11_07_1_기업도시재무모델예비비추가(11_14)_Raw Data_Sales" xfId="7190" xr:uid="{00000000-0005-0000-0000-0000222B0000}"/>
    <cellStyle name="평_평택STP_01_09_27_FinancialModel1108_은행 - 원주기업도시Feasibility11_07_1_기업도시재무모델예비비추가(11_14)_Raw Data_Sensitivity" xfId="9193" xr:uid="{00000000-0005-0000-0000-0000232B0000}"/>
    <cellStyle name="평_평택STP_01_09_27_FinancialModel1108_은행 - 원주기업도시Feasibility11_07_1_기업도시재무모델예비비추가(11_14)_Sales" xfId="7189" xr:uid="{00000000-0005-0000-0000-0000242B0000}"/>
    <cellStyle name="평_평택STP_01_09_27_FinancialModel1108_은행 - 원주기업도시Feasibility11_07_1_기업도시재무모델예비비추가(11_14)_Sensitivity" xfId="9192" xr:uid="{00000000-0005-0000-0000-0000252B0000}"/>
    <cellStyle name="평_평택STP_01_09_27_FinancialModel1108_은행 - 원주기업도시Feasibility11_07_1_기업도시재무모델예비비추가(11_14)_원주기업도시 data(정리2)" xfId="3171" xr:uid="{00000000-0005-0000-0000-0000262B0000}"/>
    <cellStyle name="평_평택STP_01_09_27_FinancialModel1108_은행 - 원주기업도시Feasibility11_07_1_기업도시재무모델예비비추가(11_14)_원주기업도시 data(정리2)_CF" xfId="11197" xr:uid="{00000000-0005-0000-0000-0000272B0000}"/>
    <cellStyle name="평_평택STP_01_09_27_FinancialModel1108_은행 - 원주기업도시Feasibility11_07_1_기업도시재무모델예비비추가(11_14)_원주기업도시 data(정리2)_Raw Data" xfId="3172" xr:uid="{00000000-0005-0000-0000-0000282B0000}"/>
    <cellStyle name="평_평택STP_01_09_27_FinancialModel1108_은행 - 원주기업도시Feasibility11_07_1_기업도시재무모델예비비추가(11_14)_원주기업도시 data(정리2)_Raw Data_1" xfId="5188" xr:uid="{00000000-0005-0000-0000-0000292B0000}"/>
    <cellStyle name="평_평택STP_01_09_27_FinancialModel1108_은행 - 원주기업도시Feasibility11_07_1_기업도시재무모델예비비추가(11_14)_원주기업도시 data(정리2)_Raw Data_CF" xfId="11198" xr:uid="{00000000-0005-0000-0000-00002A2B0000}"/>
    <cellStyle name="평_평택STP_01_09_27_FinancialModel1108_은행 - 원주기업도시Feasibility11_07_1_기업도시재무모델예비비추가(11_14)_원주기업도시 data(정리2)_Raw Data_Raw Data" xfId="5189" xr:uid="{00000000-0005-0000-0000-00002B2B0000}"/>
    <cellStyle name="평_평택STP_01_09_27_FinancialModel1108_은행 - 원주기업도시Feasibility11_07_1_기업도시재무모델예비비추가(11_14)_원주기업도시 data(정리2)_Raw Data_Sales" xfId="7192" xr:uid="{00000000-0005-0000-0000-00002C2B0000}"/>
    <cellStyle name="평_평택STP_01_09_27_FinancialModel1108_은행 - 원주기업도시Feasibility11_07_1_기업도시재무모델예비비추가(11_14)_원주기업도시 data(정리2)_Raw Data_Sensitivity" xfId="9195" xr:uid="{00000000-0005-0000-0000-00002D2B0000}"/>
    <cellStyle name="평_평택STP_01_09_27_FinancialModel1108_은행 - 원주기업도시Feasibility11_07_1_기업도시재무모델예비비추가(11_14)_원주기업도시 data(정리2)_Sales" xfId="7191" xr:uid="{00000000-0005-0000-0000-00002E2B0000}"/>
    <cellStyle name="평_평택STP_01_09_27_FinancialModel1108_은행 - 원주기업도시Feasibility11_07_1_기업도시재무모델예비비추가(11_14)_원주기업도시 data(정리2)_Sensitivity" xfId="9194" xr:uid="{00000000-0005-0000-0000-00002F2B0000}"/>
    <cellStyle name="평_평택STP_01_09_27_FinancialModel1108_은행 - 원주기업도시Feasibility11_07_1_기업도시재무모델예비비추가(11_14)_원주기업도시 data(정리2)_원주부하계산" xfId="3173" xr:uid="{00000000-0005-0000-0000-0000302B0000}"/>
    <cellStyle name="평_평택STP_01_09_27_FinancialModel1108_은행 - 원주기업도시Feasibility11_07_1_기업도시재무모델예비비추가(11_14)_원주기업도시 data(정리2)_원주부하계산_CF" xfId="11199" xr:uid="{00000000-0005-0000-0000-0000312B0000}"/>
    <cellStyle name="평_평택STP_01_09_27_FinancialModel1108_은행 - 원주기업도시Feasibility11_07_1_기업도시재무모델예비비추가(11_14)_원주기업도시 data(정리2)_원주부하계산_Raw Data" xfId="3174" xr:uid="{00000000-0005-0000-0000-0000322B0000}"/>
    <cellStyle name="평_평택STP_01_09_27_FinancialModel1108_은행 - 원주기업도시Feasibility11_07_1_기업도시재무모델예비비추가(11_14)_원주기업도시 data(정리2)_원주부하계산_Raw Data_1" xfId="5190" xr:uid="{00000000-0005-0000-0000-0000332B0000}"/>
    <cellStyle name="평_평택STP_01_09_27_FinancialModel1108_은행 - 원주기업도시Feasibility11_07_1_기업도시재무모델예비비추가(11_14)_원주기업도시 data(정리2)_원주부하계산_Raw Data_CF" xfId="11200" xr:uid="{00000000-0005-0000-0000-0000342B0000}"/>
    <cellStyle name="평_평택STP_01_09_27_FinancialModel1108_은행 - 원주기업도시Feasibility11_07_1_기업도시재무모델예비비추가(11_14)_원주기업도시 data(정리2)_원주부하계산_Raw Data_Raw Data" xfId="5191" xr:uid="{00000000-0005-0000-0000-0000352B0000}"/>
    <cellStyle name="평_평택STP_01_09_27_FinancialModel1108_은행 - 원주기업도시Feasibility11_07_1_기업도시재무모델예비비추가(11_14)_원주기업도시 data(정리2)_원주부하계산_Raw Data_Sales" xfId="7194" xr:uid="{00000000-0005-0000-0000-0000362B0000}"/>
    <cellStyle name="평_평택STP_01_09_27_FinancialModel1108_은행 - 원주기업도시Feasibility11_07_1_기업도시재무모델예비비추가(11_14)_원주기업도시 data(정리2)_원주부하계산_Raw Data_Sensitivity" xfId="9197" xr:uid="{00000000-0005-0000-0000-0000372B0000}"/>
    <cellStyle name="평_평택STP_01_09_27_FinancialModel1108_은행 - 원주기업도시Feasibility11_07_1_기업도시재무모델예비비추가(11_14)_원주기업도시 data(정리2)_원주부하계산_Sales" xfId="7193" xr:uid="{00000000-0005-0000-0000-0000382B0000}"/>
    <cellStyle name="평_평택STP_01_09_27_FinancialModel1108_은행 - 원주기업도시Feasibility11_07_1_기업도시재무모델예비비추가(11_14)_원주기업도시 data(정리2)_원주부하계산_Sensitivity" xfId="9196" xr:uid="{00000000-0005-0000-0000-0000392B0000}"/>
    <cellStyle name="평_평택STP_01_09_27_FinancialModel1108_은행 - 원주기업도시Feasibility11_07_1_기업도시재무모델예비비추가(11_14)_원주부하계산" xfId="3175" xr:uid="{00000000-0005-0000-0000-00003A2B0000}"/>
    <cellStyle name="평_평택STP_01_09_27_FinancialModel1108_은행 - 원주기업도시Feasibility11_07_1_기업도시재무모델예비비추가(11_14)_원주부하계산_CF" xfId="11201" xr:uid="{00000000-0005-0000-0000-00003B2B0000}"/>
    <cellStyle name="평_평택STP_01_09_27_FinancialModel1108_은행 - 원주기업도시Feasibility11_07_1_기업도시재무모델예비비추가(11_14)_원주부하계산_Raw Data" xfId="3176" xr:uid="{00000000-0005-0000-0000-00003C2B0000}"/>
    <cellStyle name="평_평택STP_01_09_27_FinancialModel1108_은행 - 원주기업도시Feasibility11_07_1_기업도시재무모델예비비추가(11_14)_원주부하계산_Raw Data_1" xfId="5192" xr:uid="{00000000-0005-0000-0000-00003D2B0000}"/>
    <cellStyle name="평_평택STP_01_09_27_FinancialModel1108_은행 - 원주기업도시Feasibility11_07_1_기업도시재무모델예비비추가(11_14)_원주부하계산_Raw Data_CF" xfId="11202" xr:uid="{00000000-0005-0000-0000-00003E2B0000}"/>
    <cellStyle name="평_평택STP_01_09_27_FinancialModel1108_은행 - 원주기업도시Feasibility11_07_1_기업도시재무모델예비비추가(11_14)_원주부하계산_Raw Data_Raw Data" xfId="5193" xr:uid="{00000000-0005-0000-0000-00003F2B0000}"/>
    <cellStyle name="평_평택STP_01_09_27_FinancialModel1108_은행 - 원주기업도시Feasibility11_07_1_기업도시재무모델예비비추가(11_14)_원주부하계산_Raw Data_Sales" xfId="7196" xr:uid="{00000000-0005-0000-0000-0000402B0000}"/>
    <cellStyle name="평_평택STP_01_09_27_FinancialModel1108_은행 - 원주기업도시Feasibility11_07_1_기업도시재무모델예비비추가(11_14)_원주부하계산_Raw Data_Sensitivity" xfId="9199" xr:uid="{00000000-0005-0000-0000-0000412B0000}"/>
    <cellStyle name="평_평택STP_01_09_27_FinancialModel1108_은행 - 원주기업도시Feasibility11_07_1_기업도시재무모델예비비추가(11_14)_원주부하계산_Sales" xfId="7195" xr:uid="{00000000-0005-0000-0000-0000422B0000}"/>
    <cellStyle name="평_평택STP_01_09_27_FinancialModel1108_은행 - 원주기업도시Feasibility11_07_1_기업도시재무모델예비비추가(11_14)_원주부하계산_Sensitivity" xfId="9198" xr:uid="{00000000-0005-0000-0000-0000432B0000}"/>
    <cellStyle name="평_평택STP_01_09_27_FinancialModel1108_은행 - 원주기업도시Feasibility11_07_1_기업도시토지단가조정(01_28)(1)" xfId="3177" xr:uid="{00000000-0005-0000-0000-0000442B0000}"/>
    <cellStyle name="평_평택STP_01_09_27_FinancialModel1108_은행 - 원주기업도시Feasibility11_07_1_기업도시토지단가조정(01_28)(1)_CF" xfId="11203" xr:uid="{00000000-0005-0000-0000-0000452B0000}"/>
    <cellStyle name="평_평택STP_01_09_27_FinancialModel1108_은행 - 원주기업도시Feasibility11_07_1_기업도시토지단가조정(01_28)(1)_Raw Data" xfId="3178" xr:uid="{00000000-0005-0000-0000-0000462B0000}"/>
    <cellStyle name="평_평택STP_01_09_27_FinancialModel1108_은행 - 원주기업도시Feasibility11_07_1_기업도시토지단가조정(01_28)(1)_Raw Data_1" xfId="5194" xr:uid="{00000000-0005-0000-0000-0000472B0000}"/>
    <cellStyle name="평_평택STP_01_09_27_FinancialModel1108_은행 - 원주기업도시Feasibility11_07_1_기업도시토지단가조정(01_28)(1)_Raw Data_CF" xfId="11204" xr:uid="{00000000-0005-0000-0000-0000482B0000}"/>
    <cellStyle name="평_평택STP_01_09_27_FinancialModel1108_은행 - 원주기업도시Feasibility11_07_1_기업도시토지단가조정(01_28)(1)_Raw Data_Raw Data" xfId="5195" xr:uid="{00000000-0005-0000-0000-0000492B0000}"/>
    <cellStyle name="평_평택STP_01_09_27_FinancialModel1108_은행 - 원주기업도시Feasibility11_07_1_기업도시토지단가조정(01_28)(1)_Raw Data_Sales" xfId="7198" xr:uid="{00000000-0005-0000-0000-00004A2B0000}"/>
    <cellStyle name="평_평택STP_01_09_27_FinancialModel1108_은행 - 원주기업도시Feasibility11_07_1_기업도시토지단가조정(01_28)(1)_Raw Data_Sensitivity" xfId="9201" xr:uid="{00000000-0005-0000-0000-00004B2B0000}"/>
    <cellStyle name="평_평택STP_01_09_27_FinancialModel1108_은행 - 원주기업도시Feasibility11_07_1_기업도시토지단가조정(01_28)(1)_Sales" xfId="7197" xr:uid="{00000000-0005-0000-0000-00004C2B0000}"/>
    <cellStyle name="평_평택STP_01_09_27_FinancialModel1108_은행 - 원주기업도시Feasibility11_07_1_기업도시토지단가조정(01_28)(1)_Sensitivity" xfId="9200" xr:uid="{00000000-0005-0000-0000-00004D2B0000}"/>
    <cellStyle name="평_평택STP_01_09_27_FinancialModel1108_은행 - 원주기업도시Feasibility11_07_1_기업도시토지단가조정(01_28)(1)_원주기업도시 data(정리2)" xfId="3179" xr:uid="{00000000-0005-0000-0000-00004E2B0000}"/>
    <cellStyle name="평_평택STP_01_09_27_FinancialModel1108_은행 - 원주기업도시Feasibility11_07_1_기업도시토지단가조정(01_28)(1)_원주기업도시 data(정리2)_CF" xfId="11205" xr:uid="{00000000-0005-0000-0000-00004F2B0000}"/>
    <cellStyle name="평_평택STP_01_09_27_FinancialModel1108_은행 - 원주기업도시Feasibility11_07_1_기업도시토지단가조정(01_28)(1)_원주기업도시 data(정리2)_Raw Data" xfId="3180" xr:uid="{00000000-0005-0000-0000-0000502B0000}"/>
    <cellStyle name="평_평택STP_01_09_27_FinancialModel1108_은행 - 원주기업도시Feasibility11_07_1_기업도시토지단가조정(01_28)(1)_원주기업도시 data(정리2)_Raw Data_1" xfId="5196" xr:uid="{00000000-0005-0000-0000-0000512B0000}"/>
    <cellStyle name="평_평택STP_01_09_27_FinancialModel1108_은행 - 원주기업도시Feasibility11_07_1_기업도시토지단가조정(01_28)(1)_원주기업도시 data(정리2)_Raw Data_CF" xfId="11206" xr:uid="{00000000-0005-0000-0000-0000522B0000}"/>
    <cellStyle name="평_평택STP_01_09_27_FinancialModel1108_은행 - 원주기업도시Feasibility11_07_1_기업도시토지단가조정(01_28)(1)_원주기업도시 data(정리2)_Raw Data_Raw Data" xfId="5197" xr:uid="{00000000-0005-0000-0000-0000532B0000}"/>
    <cellStyle name="평_평택STP_01_09_27_FinancialModel1108_은행 - 원주기업도시Feasibility11_07_1_기업도시토지단가조정(01_28)(1)_원주기업도시 data(정리2)_Raw Data_Sales" xfId="7200" xr:uid="{00000000-0005-0000-0000-0000542B0000}"/>
    <cellStyle name="평_평택STP_01_09_27_FinancialModel1108_은행 - 원주기업도시Feasibility11_07_1_기업도시토지단가조정(01_28)(1)_원주기업도시 data(정리2)_Raw Data_Sensitivity" xfId="9203" xr:uid="{00000000-0005-0000-0000-0000552B0000}"/>
    <cellStyle name="평_평택STP_01_09_27_FinancialModel1108_은행 - 원주기업도시Feasibility11_07_1_기업도시토지단가조정(01_28)(1)_원주기업도시 data(정리2)_Sales" xfId="7199" xr:uid="{00000000-0005-0000-0000-0000562B0000}"/>
    <cellStyle name="평_평택STP_01_09_27_FinancialModel1108_은행 - 원주기업도시Feasibility11_07_1_기업도시토지단가조정(01_28)(1)_원주기업도시 data(정리2)_Sensitivity" xfId="9202" xr:uid="{00000000-0005-0000-0000-0000572B0000}"/>
    <cellStyle name="평_평택STP_01_09_27_FinancialModel1108_은행 - 원주기업도시Feasibility11_07_1_기업도시토지단가조정(01_28)(1)_원주기업도시 data(정리2)_원주부하계산" xfId="3181" xr:uid="{00000000-0005-0000-0000-0000582B0000}"/>
    <cellStyle name="평_평택STP_01_09_27_FinancialModel1108_은행 - 원주기업도시Feasibility11_07_1_기업도시토지단가조정(01_28)(1)_원주기업도시 data(정리2)_원주부하계산_CF" xfId="11207" xr:uid="{00000000-0005-0000-0000-0000592B0000}"/>
    <cellStyle name="평_평택STP_01_09_27_FinancialModel1108_은행 - 원주기업도시Feasibility11_07_1_기업도시토지단가조정(01_28)(1)_원주기업도시 data(정리2)_원주부하계산_Raw Data" xfId="3182" xr:uid="{00000000-0005-0000-0000-00005A2B0000}"/>
    <cellStyle name="평_평택STP_01_09_27_FinancialModel1108_은행 - 원주기업도시Feasibility11_07_1_기업도시토지단가조정(01_28)(1)_원주기업도시 data(정리2)_원주부하계산_Raw Data_1" xfId="5198" xr:uid="{00000000-0005-0000-0000-00005B2B0000}"/>
    <cellStyle name="평_평택STP_01_09_27_FinancialModel1108_은행 - 원주기업도시Feasibility11_07_1_기업도시토지단가조정(01_28)(1)_원주기업도시 data(정리2)_원주부하계산_Raw Data_CF" xfId="11208" xr:uid="{00000000-0005-0000-0000-00005C2B0000}"/>
    <cellStyle name="평_평택STP_01_09_27_FinancialModel1108_은행 - 원주기업도시Feasibility11_07_1_기업도시토지단가조정(01_28)(1)_원주기업도시 data(정리2)_원주부하계산_Raw Data_Raw Data" xfId="5199" xr:uid="{00000000-0005-0000-0000-00005D2B0000}"/>
    <cellStyle name="평_평택STP_01_09_27_FinancialModel1108_은행 - 원주기업도시Feasibility11_07_1_기업도시토지단가조정(01_28)(1)_원주기업도시 data(정리2)_원주부하계산_Raw Data_Sales" xfId="7202" xr:uid="{00000000-0005-0000-0000-00005E2B0000}"/>
    <cellStyle name="평_평택STP_01_09_27_FinancialModel1108_은행 - 원주기업도시Feasibility11_07_1_기업도시토지단가조정(01_28)(1)_원주기업도시 data(정리2)_원주부하계산_Raw Data_Sensitivity" xfId="9205" xr:uid="{00000000-0005-0000-0000-00005F2B0000}"/>
    <cellStyle name="평_평택STP_01_09_27_FinancialModel1108_은행 - 원주기업도시Feasibility11_07_1_기업도시토지단가조정(01_28)(1)_원주기업도시 data(정리2)_원주부하계산_Sales" xfId="7201" xr:uid="{00000000-0005-0000-0000-0000602B0000}"/>
    <cellStyle name="평_평택STP_01_09_27_FinancialModel1108_은행 - 원주기업도시Feasibility11_07_1_기업도시토지단가조정(01_28)(1)_원주기업도시 data(정리2)_원주부하계산_Sensitivity" xfId="9204" xr:uid="{00000000-0005-0000-0000-0000612B0000}"/>
    <cellStyle name="평_평택STP_01_09_27_FinancialModel1108_은행 - 원주기업도시Feasibility11_07_1_기업도시토지단가조정(01_28)(1)_원주부하계산" xfId="3183" xr:uid="{00000000-0005-0000-0000-0000622B0000}"/>
    <cellStyle name="평_평택STP_01_09_27_FinancialModel1108_은행 - 원주기업도시Feasibility11_07_1_기업도시토지단가조정(01_28)(1)_원주부하계산_CF" xfId="11209" xr:uid="{00000000-0005-0000-0000-0000632B0000}"/>
    <cellStyle name="평_평택STP_01_09_27_FinancialModel1108_은행 - 원주기업도시Feasibility11_07_1_기업도시토지단가조정(01_28)(1)_원주부하계산_Raw Data" xfId="3184" xr:uid="{00000000-0005-0000-0000-0000642B0000}"/>
    <cellStyle name="평_평택STP_01_09_27_FinancialModel1108_은행 - 원주기업도시Feasibility11_07_1_기업도시토지단가조정(01_28)(1)_원주부하계산_Raw Data_1" xfId="5200" xr:uid="{00000000-0005-0000-0000-0000652B0000}"/>
    <cellStyle name="평_평택STP_01_09_27_FinancialModel1108_은행 - 원주기업도시Feasibility11_07_1_기업도시토지단가조정(01_28)(1)_원주부하계산_Raw Data_CF" xfId="11210" xr:uid="{00000000-0005-0000-0000-0000662B0000}"/>
    <cellStyle name="평_평택STP_01_09_27_FinancialModel1108_은행 - 원주기업도시Feasibility11_07_1_기업도시토지단가조정(01_28)(1)_원주부하계산_Raw Data_Raw Data" xfId="5201" xr:uid="{00000000-0005-0000-0000-0000672B0000}"/>
    <cellStyle name="평_평택STP_01_09_27_FinancialModel1108_은행 - 원주기업도시Feasibility11_07_1_기업도시토지단가조정(01_28)(1)_원주부하계산_Raw Data_Sales" xfId="7204" xr:uid="{00000000-0005-0000-0000-0000682B0000}"/>
    <cellStyle name="평_평택STP_01_09_27_FinancialModel1108_은행 - 원주기업도시Feasibility11_07_1_기업도시토지단가조정(01_28)(1)_원주부하계산_Raw Data_Sensitivity" xfId="9207" xr:uid="{00000000-0005-0000-0000-0000692B0000}"/>
    <cellStyle name="평_평택STP_01_09_27_FinancialModel1108_은행 - 원주기업도시Feasibility11_07_1_기업도시토지단가조정(01_28)(1)_원주부하계산_Sales" xfId="7203" xr:uid="{00000000-0005-0000-0000-00006A2B0000}"/>
    <cellStyle name="평_평택STP_01_09_27_FinancialModel1108_은행 - 원주기업도시Feasibility11_07_1_기업도시토지단가조정(01_28)(1)_원주부하계산_Sensitivity" xfId="9206" xr:uid="{00000000-0005-0000-0000-00006B2B0000}"/>
    <cellStyle name="평_평택STP_01_09_27_FinancialModel1108_은행 - 원주기업도시Feasibility11_07_1_사업성분석기초자료(070129)" xfId="3185" xr:uid="{00000000-0005-0000-0000-00006C2B0000}"/>
    <cellStyle name="평_평택STP_01_09_27_FinancialModel1108_은행 - 원주기업도시Feasibility11_07_1_사업성분석기초자료(070129)_CF" xfId="11211" xr:uid="{00000000-0005-0000-0000-00006D2B0000}"/>
    <cellStyle name="평_평택STP_01_09_27_FinancialModel1108_은행 - 원주기업도시Feasibility11_07_1_사업성분석기초자료(070129)_Raw Data" xfId="3186" xr:uid="{00000000-0005-0000-0000-00006E2B0000}"/>
    <cellStyle name="평_평택STP_01_09_27_FinancialModel1108_은행 - 원주기업도시Feasibility11_07_1_사업성분석기초자료(070129)_Raw Data_1" xfId="5202" xr:uid="{00000000-0005-0000-0000-00006F2B0000}"/>
    <cellStyle name="평_평택STP_01_09_27_FinancialModel1108_은행 - 원주기업도시Feasibility11_07_1_사업성분석기초자료(070129)_Raw Data_CF" xfId="11212" xr:uid="{00000000-0005-0000-0000-0000702B0000}"/>
    <cellStyle name="평_평택STP_01_09_27_FinancialModel1108_은행 - 원주기업도시Feasibility11_07_1_사업성분석기초자료(070129)_Raw Data_Raw Data" xfId="5203" xr:uid="{00000000-0005-0000-0000-0000712B0000}"/>
    <cellStyle name="평_평택STP_01_09_27_FinancialModel1108_은행 - 원주기업도시Feasibility11_07_1_사업성분석기초자료(070129)_Raw Data_Sales" xfId="7206" xr:uid="{00000000-0005-0000-0000-0000722B0000}"/>
    <cellStyle name="평_평택STP_01_09_27_FinancialModel1108_은행 - 원주기업도시Feasibility11_07_1_사업성분석기초자료(070129)_Raw Data_Sensitivity" xfId="9209" xr:uid="{00000000-0005-0000-0000-0000732B0000}"/>
    <cellStyle name="평_평택STP_01_09_27_FinancialModel1108_은행 - 원주기업도시Feasibility11_07_1_사업성분석기초자료(070129)_Sales" xfId="7205" xr:uid="{00000000-0005-0000-0000-0000742B0000}"/>
    <cellStyle name="평_평택STP_01_09_27_FinancialModel1108_은행 - 원주기업도시Feasibility11_07_1_사업성분석기초자료(070129)_Sensitivity" xfId="9208" xr:uid="{00000000-0005-0000-0000-0000752B0000}"/>
    <cellStyle name="평_평택STP_01_09_27_FinancialModel1108_은행 - 원주기업도시Feasibility11_07_1_사업성분석기초자료(070129)_원주기업도시 data(정리2)" xfId="3187" xr:uid="{00000000-0005-0000-0000-0000762B0000}"/>
    <cellStyle name="평_평택STP_01_09_27_FinancialModel1108_은행 - 원주기업도시Feasibility11_07_1_사업성분석기초자료(070129)_원주기업도시 data(정리2)_CF" xfId="11213" xr:uid="{00000000-0005-0000-0000-0000772B0000}"/>
    <cellStyle name="평_평택STP_01_09_27_FinancialModel1108_은행 - 원주기업도시Feasibility11_07_1_사업성분석기초자료(070129)_원주기업도시 data(정리2)_Raw Data" xfId="3188" xr:uid="{00000000-0005-0000-0000-0000782B0000}"/>
    <cellStyle name="평_평택STP_01_09_27_FinancialModel1108_은행 - 원주기업도시Feasibility11_07_1_사업성분석기초자료(070129)_원주기업도시 data(정리2)_Raw Data_1" xfId="5204" xr:uid="{00000000-0005-0000-0000-0000792B0000}"/>
    <cellStyle name="평_평택STP_01_09_27_FinancialModel1108_은행 - 원주기업도시Feasibility11_07_1_사업성분석기초자료(070129)_원주기업도시 data(정리2)_Raw Data_CF" xfId="11214" xr:uid="{00000000-0005-0000-0000-00007A2B0000}"/>
    <cellStyle name="평_평택STP_01_09_27_FinancialModel1108_은행 - 원주기업도시Feasibility11_07_1_사업성분석기초자료(070129)_원주기업도시 data(정리2)_Raw Data_Raw Data" xfId="5205" xr:uid="{00000000-0005-0000-0000-00007B2B0000}"/>
    <cellStyle name="평_평택STP_01_09_27_FinancialModel1108_은행 - 원주기업도시Feasibility11_07_1_사업성분석기초자료(070129)_원주기업도시 data(정리2)_Raw Data_Sales" xfId="7208" xr:uid="{00000000-0005-0000-0000-00007C2B0000}"/>
    <cellStyle name="평_평택STP_01_09_27_FinancialModel1108_은행 - 원주기업도시Feasibility11_07_1_사업성분석기초자료(070129)_원주기업도시 data(정리2)_Raw Data_Sensitivity" xfId="9211" xr:uid="{00000000-0005-0000-0000-00007D2B0000}"/>
    <cellStyle name="평_평택STP_01_09_27_FinancialModel1108_은행 - 원주기업도시Feasibility11_07_1_사업성분석기초자료(070129)_원주기업도시 data(정리2)_Sales" xfId="7207" xr:uid="{00000000-0005-0000-0000-00007E2B0000}"/>
    <cellStyle name="평_평택STP_01_09_27_FinancialModel1108_은행 - 원주기업도시Feasibility11_07_1_사업성분석기초자료(070129)_원주기업도시 data(정리2)_Sensitivity" xfId="9210" xr:uid="{00000000-0005-0000-0000-00007F2B0000}"/>
    <cellStyle name="평_평택STP_01_09_27_FinancialModel1108_은행 - 원주기업도시Feasibility11_07_1_사업성분석기초자료(070129)_원주기업도시 data(정리2)_원주부하계산" xfId="3189" xr:uid="{00000000-0005-0000-0000-0000802B0000}"/>
    <cellStyle name="평_평택STP_01_09_27_FinancialModel1108_은행 - 원주기업도시Feasibility11_07_1_사업성분석기초자료(070129)_원주기업도시 data(정리2)_원주부하계산_CF" xfId="11215" xr:uid="{00000000-0005-0000-0000-0000812B0000}"/>
    <cellStyle name="평_평택STP_01_09_27_FinancialModel1108_은행 - 원주기업도시Feasibility11_07_1_사업성분석기초자료(070129)_원주기업도시 data(정리2)_원주부하계산_Raw Data" xfId="3190" xr:uid="{00000000-0005-0000-0000-0000822B0000}"/>
    <cellStyle name="평_평택STP_01_09_27_FinancialModel1108_은행 - 원주기업도시Feasibility11_07_1_사업성분석기초자료(070129)_원주기업도시 data(정리2)_원주부하계산_Raw Data_1" xfId="5206" xr:uid="{00000000-0005-0000-0000-0000832B0000}"/>
    <cellStyle name="평_평택STP_01_09_27_FinancialModel1108_은행 - 원주기업도시Feasibility11_07_1_사업성분석기초자료(070129)_원주기업도시 data(정리2)_원주부하계산_Raw Data_CF" xfId="11216" xr:uid="{00000000-0005-0000-0000-0000842B0000}"/>
    <cellStyle name="평_평택STP_01_09_27_FinancialModel1108_은행 - 원주기업도시Feasibility11_07_1_사업성분석기초자료(070129)_원주기업도시 data(정리2)_원주부하계산_Raw Data_Raw Data" xfId="5207" xr:uid="{00000000-0005-0000-0000-0000852B0000}"/>
    <cellStyle name="평_평택STP_01_09_27_FinancialModel1108_은행 - 원주기업도시Feasibility11_07_1_사업성분석기초자료(070129)_원주기업도시 data(정리2)_원주부하계산_Raw Data_Sales" xfId="7210" xr:uid="{00000000-0005-0000-0000-0000862B0000}"/>
    <cellStyle name="평_평택STP_01_09_27_FinancialModel1108_은행 - 원주기업도시Feasibility11_07_1_사업성분석기초자료(070129)_원주기업도시 data(정리2)_원주부하계산_Raw Data_Sensitivity" xfId="9213" xr:uid="{00000000-0005-0000-0000-0000872B0000}"/>
    <cellStyle name="평_평택STP_01_09_27_FinancialModel1108_은행 - 원주기업도시Feasibility11_07_1_사업성분석기초자료(070129)_원주기업도시 data(정리2)_원주부하계산_Sales" xfId="7209" xr:uid="{00000000-0005-0000-0000-0000882B0000}"/>
    <cellStyle name="평_평택STP_01_09_27_FinancialModel1108_은행 - 원주기업도시Feasibility11_07_1_사업성분석기초자료(070129)_원주기업도시 data(정리2)_원주부하계산_Sensitivity" xfId="9212" xr:uid="{00000000-0005-0000-0000-0000892B0000}"/>
    <cellStyle name="평_평택STP_01_09_27_FinancialModel1108_은행 - 원주기업도시Feasibility11_07_1_사업성분석기초자료(070129)_원주부하계산" xfId="3191" xr:uid="{00000000-0005-0000-0000-00008A2B0000}"/>
    <cellStyle name="평_평택STP_01_09_27_FinancialModel1108_은행 - 원주기업도시Feasibility11_07_1_사업성분석기초자료(070129)_원주부하계산_CF" xfId="11217" xr:uid="{00000000-0005-0000-0000-00008B2B0000}"/>
    <cellStyle name="평_평택STP_01_09_27_FinancialModel1108_은행 - 원주기업도시Feasibility11_07_1_사업성분석기초자료(070129)_원주부하계산_Raw Data" xfId="3192" xr:uid="{00000000-0005-0000-0000-00008C2B0000}"/>
    <cellStyle name="평_평택STP_01_09_27_FinancialModel1108_은행 - 원주기업도시Feasibility11_07_1_사업성분석기초자료(070129)_원주부하계산_Raw Data_1" xfId="5208" xr:uid="{00000000-0005-0000-0000-00008D2B0000}"/>
    <cellStyle name="평_평택STP_01_09_27_FinancialModel1108_은행 - 원주기업도시Feasibility11_07_1_사업성분석기초자료(070129)_원주부하계산_Raw Data_CF" xfId="11218" xr:uid="{00000000-0005-0000-0000-00008E2B0000}"/>
    <cellStyle name="평_평택STP_01_09_27_FinancialModel1108_은행 - 원주기업도시Feasibility11_07_1_사업성분석기초자료(070129)_원주부하계산_Raw Data_Raw Data" xfId="5209" xr:uid="{00000000-0005-0000-0000-00008F2B0000}"/>
    <cellStyle name="평_평택STP_01_09_27_FinancialModel1108_은행 - 원주기업도시Feasibility11_07_1_사업성분석기초자료(070129)_원주부하계산_Raw Data_Sales" xfId="7212" xr:uid="{00000000-0005-0000-0000-0000902B0000}"/>
    <cellStyle name="평_평택STP_01_09_27_FinancialModel1108_은행 - 원주기업도시Feasibility11_07_1_사업성분석기초자료(070129)_원주부하계산_Raw Data_Sensitivity" xfId="9215" xr:uid="{00000000-0005-0000-0000-0000912B0000}"/>
    <cellStyle name="평_평택STP_01_09_27_FinancialModel1108_은행 - 원주기업도시Feasibility11_07_1_사업성분석기초자료(070129)_원주부하계산_Sales" xfId="7211" xr:uid="{00000000-0005-0000-0000-0000922B0000}"/>
    <cellStyle name="평_평택STP_01_09_27_FinancialModel1108_은행 - 원주기업도시Feasibility11_07_1_사업성분석기초자료(070129)_원주부하계산_Sensitivity" xfId="9214" xr:uid="{00000000-0005-0000-0000-0000932B0000}"/>
    <cellStyle name="평_평택STP_01_09_27_FinancialModel1108_은행 - 원주기업도시Feasibility11_07_1_용지별분양가요청_01" xfId="3193" xr:uid="{00000000-0005-0000-0000-0000942B0000}"/>
    <cellStyle name="평_평택STP_01_09_27_FinancialModel1108_은행 - 원주기업도시Feasibility11_07_1_용지별분양가요청_01_CF" xfId="11219" xr:uid="{00000000-0005-0000-0000-0000952B0000}"/>
    <cellStyle name="평_평택STP_01_09_27_FinancialModel1108_은행 - 원주기업도시Feasibility11_07_1_용지별분양가요청_01_Raw Data" xfId="3194" xr:uid="{00000000-0005-0000-0000-0000962B0000}"/>
    <cellStyle name="평_평택STP_01_09_27_FinancialModel1108_은행 - 원주기업도시Feasibility11_07_1_용지별분양가요청_01_Raw Data_1" xfId="5210" xr:uid="{00000000-0005-0000-0000-0000972B0000}"/>
    <cellStyle name="평_평택STP_01_09_27_FinancialModel1108_은행 - 원주기업도시Feasibility11_07_1_용지별분양가요청_01_Raw Data_CF" xfId="11220" xr:uid="{00000000-0005-0000-0000-0000982B0000}"/>
    <cellStyle name="평_평택STP_01_09_27_FinancialModel1108_은행 - 원주기업도시Feasibility11_07_1_용지별분양가요청_01_Raw Data_Raw Data" xfId="5211" xr:uid="{00000000-0005-0000-0000-0000992B0000}"/>
    <cellStyle name="평_평택STP_01_09_27_FinancialModel1108_은행 - 원주기업도시Feasibility11_07_1_용지별분양가요청_01_Raw Data_Sales" xfId="7214" xr:uid="{00000000-0005-0000-0000-00009A2B0000}"/>
    <cellStyle name="평_평택STP_01_09_27_FinancialModel1108_은행 - 원주기업도시Feasibility11_07_1_용지별분양가요청_01_Raw Data_Sensitivity" xfId="9217" xr:uid="{00000000-0005-0000-0000-00009B2B0000}"/>
    <cellStyle name="평_평택STP_01_09_27_FinancialModel1108_은행 - 원주기업도시Feasibility11_07_1_용지별분양가요청_01_Sales" xfId="7213" xr:uid="{00000000-0005-0000-0000-00009C2B0000}"/>
    <cellStyle name="평_평택STP_01_09_27_FinancialModel1108_은행 - 원주기업도시Feasibility11_07_1_용지별분양가요청_01_Sensitivity" xfId="9216" xr:uid="{00000000-0005-0000-0000-00009D2B0000}"/>
    <cellStyle name="평_평택STP_01_09_27_FinancialModel1108_은행 - 원주기업도시Feasibility11_07_1_용지별분양가요청_01_원주기업도시 data(정리2)" xfId="3195" xr:uid="{00000000-0005-0000-0000-00009E2B0000}"/>
    <cellStyle name="평_평택STP_01_09_27_FinancialModel1108_은행 - 원주기업도시Feasibility11_07_1_용지별분양가요청_01_원주기업도시 data(정리2)_CF" xfId="11221" xr:uid="{00000000-0005-0000-0000-00009F2B0000}"/>
    <cellStyle name="평_평택STP_01_09_27_FinancialModel1108_은행 - 원주기업도시Feasibility11_07_1_용지별분양가요청_01_원주기업도시 data(정리2)_Raw Data" xfId="3196" xr:uid="{00000000-0005-0000-0000-0000A02B0000}"/>
    <cellStyle name="평_평택STP_01_09_27_FinancialModel1108_은행 - 원주기업도시Feasibility11_07_1_용지별분양가요청_01_원주기업도시 data(정리2)_Raw Data_1" xfId="5212" xr:uid="{00000000-0005-0000-0000-0000A12B0000}"/>
    <cellStyle name="평_평택STP_01_09_27_FinancialModel1108_은행 - 원주기업도시Feasibility11_07_1_용지별분양가요청_01_원주기업도시 data(정리2)_Raw Data_CF" xfId="11222" xr:uid="{00000000-0005-0000-0000-0000A22B0000}"/>
    <cellStyle name="평_평택STP_01_09_27_FinancialModel1108_은행 - 원주기업도시Feasibility11_07_1_용지별분양가요청_01_원주기업도시 data(정리2)_Raw Data_Raw Data" xfId="5213" xr:uid="{00000000-0005-0000-0000-0000A32B0000}"/>
    <cellStyle name="평_평택STP_01_09_27_FinancialModel1108_은행 - 원주기업도시Feasibility11_07_1_용지별분양가요청_01_원주기업도시 data(정리2)_Raw Data_Sales" xfId="7216" xr:uid="{00000000-0005-0000-0000-0000A42B0000}"/>
    <cellStyle name="평_평택STP_01_09_27_FinancialModel1108_은행 - 원주기업도시Feasibility11_07_1_용지별분양가요청_01_원주기업도시 data(정리2)_Raw Data_Sensitivity" xfId="9219" xr:uid="{00000000-0005-0000-0000-0000A52B0000}"/>
    <cellStyle name="평_평택STP_01_09_27_FinancialModel1108_은행 - 원주기업도시Feasibility11_07_1_용지별분양가요청_01_원주기업도시 data(정리2)_Sales" xfId="7215" xr:uid="{00000000-0005-0000-0000-0000A62B0000}"/>
    <cellStyle name="평_평택STP_01_09_27_FinancialModel1108_은행 - 원주기업도시Feasibility11_07_1_용지별분양가요청_01_원주기업도시 data(정리2)_Sensitivity" xfId="9218" xr:uid="{00000000-0005-0000-0000-0000A72B0000}"/>
    <cellStyle name="평_평택STP_01_09_27_FinancialModel1108_은행 - 원주기업도시Feasibility11_07_1_용지별분양가요청_01_원주기업도시 data(정리2)_원주부하계산" xfId="3197" xr:uid="{00000000-0005-0000-0000-0000A82B0000}"/>
    <cellStyle name="평_평택STP_01_09_27_FinancialModel1108_은행 - 원주기업도시Feasibility11_07_1_용지별분양가요청_01_원주기업도시 data(정리2)_원주부하계산_CF" xfId="11223" xr:uid="{00000000-0005-0000-0000-0000A92B0000}"/>
    <cellStyle name="평_평택STP_01_09_27_FinancialModel1108_은행 - 원주기업도시Feasibility11_07_1_용지별분양가요청_01_원주기업도시 data(정리2)_원주부하계산_Raw Data" xfId="3198" xr:uid="{00000000-0005-0000-0000-0000AA2B0000}"/>
    <cellStyle name="평_평택STP_01_09_27_FinancialModel1108_은행 - 원주기업도시Feasibility11_07_1_용지별분양가요청_01_원주기업도시 data(정리2)_원주부하계산_Raw Data_1" xfId="5214" xr:uid="{00000000-0005-0000-0000-0000AB2B0000}"/>
    <cellStyle name="평_평택STP_01_09_27_FinancialModel1108_은행 - 원주기업도시Feasibility11_07_1_용지별분양가요청_01_원주기업도시 data(정리2)_원주부하계산_Raw Data_CF" xfId="11224" xr:uid="{00000000-0005-0000-0000-0000AC2B0000}"/>
    <cellStyle name="평_평택STP_01_09_27_FinancialModel1108_은행 - 원주기업도시Feasibility11_07_1_용지별분양가요청_01_원주기업도시 data(정리2)_원주부하계산_Raw Data_Raw Data" xfId="5215" xr:uid="{00000000-0005-0000-0000-0000AD2B0000}"/>
    <cellStyle name="평_평택STP_01_09_27_FinancialModel1108_은행 - 원주기업도시Feasibility11_07_1_용지별분양가요청_01_원주기업도시 data(정리2)_원주부하계산_Raw Data_Sales" xfId="7218" xr:uid="{00000000-0005-0000-0000-0000AE2B0000}"/>
    <cellStyle name="평_평택STP_01_09_27_FinancialModel1108_은행 - 원주기업도시Feasibility11_07_1_용지별분양가요청_01_원주기업도시 data(정리2)_원주부하계산_Raw Data_Sensitivity" xfId="9221" xr:uid="{00000000-0005-0000-0000-0000AF2B0000}"/>
    <cellStyle name="평_평택STP_01_09_27_FinancialModel1108_은행 - 원주기업도시Feasibility11_07_1_용지별분양가요청_01_원주기업도시 data(정리2)_원주부하계산_Sales" xfId="7217" xr:uid="{00000000-0005-0000-0000-0000B02B0000}"/>
    <cellStyle name="평_평택STP_01_09_27_FinancialModel1108_은행 - 원주기업도시Feasibility11_07_1_용지별분양가요청_01_원주기업도시 data(정리2)_원주부하계산_Sensitivity" xfId="9220" xr:uid="{00000000-0005-0000-0000-0000B12B0000}"/>
    <cellStyle name="평_평택STP_01_09_27_FinancialModel1108_은행 - 원주기업도시Feasibility11_07_1_용지별분양가요청_01_원주부하계산" xfId="3199" xr:uid="{00000000-0005-0000-0000-0000B22B0000}"/>
    <cellStyle name="평_평택STP_01_09_27_FinancialModel1108_은행 - 원주기업도시Feasibility11_07_1_용지별분양가요청_01_원주부하계산_CF" xfId="11225" xr:uid="{00000000-0005-0000-0000-0000B32B0000}"/>
    <cellStyle name="평_평택STP_01_09_27_FinancialModel1108_은행 - 원주기업도시Feasibility11_07_1_용지별분양가요청_01_원주부하계산_Raw Data" xfId="3200" xr:uid="{00000000-0005-0000-0000-0000B42B0000}"/>
    <cellStyle name="평_평택STP_01_09_27_FinancialModel1108_은행 - 원주기업도시Feasibility11_07_1_용지별분양가요청_01_원주부하계산_Raw Data_1" xfId="5216" xr:uid="{00000000-0005-0000-0000-0000B52B0000}"/>
    <cellStyle name="평_평택STP_01_09_27_FinancialModel1108_은행 - 원주기업도시Feasibility11_07_1_용지별분양가요청_01_원주부하계산_Raw Data_CF" xfId="11226" xr:uid="{00000000-0005-0000-0000-0000B62B0000}"/>
    <cellStyle name="평_평택STP_01_09_27_FinancialModel1108_은행 - 원주기업도시Feasibility11_07_1_용지별분양가요청_01_원주부하계산_Raw Data_Raw Data" xfId="5217" xr:uid="{00000000-0005-0000-0000-0000B72B0000}"/>
    <cellStyle name="평_평택STP_01_09_27_FinancialModel1108_은행 - 원주기업도시Feasibility11_07_1_용지별분양가요청_01_원주부하계산_Raw Data_Sales" xfId="7220" xr:uid="{00000000-0005-0000-0000-0000B82B0000}"/>
    <cellStyle name="평_평택STP_01_09_27_FinancialModel1108_은행 - 원주기업도시Feasibility11_07_1_용지별분양가요청_01_원주부하계산_Raw Data_Sensitivity" xfId="9223" xr:uid="{00000000-0005-0000-0000-0000B92B0000}"/>
    <cellStyle name="평_평택STP_01_09_27_FinancialModel1108_은행 - 원주기업도시Feasibility11_07_1_용지별분양가요청_01_원주부하계산_Sales" xfId="7219" xr:uid="{00000000-0005-0000-0000-0000BA2B0000}"/>
    <cellStyle name="평_평택STP_01_09_27_FinancialModel1108_은행 - 원주기업도시Feasibility11_07_1_용지별분양가요청_01_원주부하계산_Sensitivity" xfId="9222" xr:uid="{00000000-0005-0000-0000-0000BB2B0000}"/>
    <cellStyle name="평_평택STP_01_09_27_FinancialModel1108_은행 - 원주기업도시Feasibility11_07_1_원주기업도시 data(정리2)" xfId="3201" xr:uid="{00000000-0005-0000-0000-0000BC2B0000}"/>
    <cellStyle name="평_평택STP_01_09_27_FinancialModel1108_은행 - 원주기업도시Feasibility11_07_1_원주기업도시 data(정리2)_CF" xfId="11227" xr:uid="{00000000-0005-0000-0000-0000BD2B0000}"/>
    <cellStyle name="평_평택STP_01_09_27_FinancialModel1108_은행 - 원주기업도시Feasibility11_07_1_원주기업도시 data(정리2)_Raw Data" xfId="3202" xr:uid="{00000000-0005-0000-0000-0000BE2B0000}"/>
    <cellStyle name="평_평택STP_01_09_27_FinancialModel1108_은행 - 원주기업도시Feasibility11_07_1_원주기업도시 data(정리2)_Raw Data_1" xfId="5218" xr:uid="{00000000-0005-0000-0000-0000BF2B0000}"/>
    <cellStyle name="평_평택STP_01_09_27_FinancialModel1108_은행 - 원주기업도시Feasibility11_07_1_원주기업도시 data(정리2)_Raw Data_CF" xfId="11228" xr:uid="{00000000-0005-0000-0000-0000C02B0000}"/>
    <cellStyle name="평_평택STP_01_09_27_FinancialModel1108_은행 - 원주기업도시Feasibility11_07_1_원주기업도시 data(정리2)_Raw Data_Raw Data" xfId="5219" xr:uid="{00000000-0005-0000-0000-0000C12B0000}"/>
    <cellStyle name="평_평택STP_01_09_27_FinancialModel1108_은행 - 원주기업도시Feasibility11_07_1_원주기업도시 data(정리2)_Raw Data_Sales" xfId="7222" xr:uid="{00000000-0005-0000-0000-0000C22B0000}"/>
    <cellStyle name="평_평택STP_01_09_27_FinancialModel1108_은행 - 원주기업도시Feasibility11_07_1_원주기업도시 data(정리2)_Raw Data_Sensitivity" xfId="9225" xr:uid="{00000000-0005-0000-0000-0000C32B0000}"/>
    <cellStyle name="평_평택STP_01_09_27_FinancialModel1108_은행 - 원주기업도시Feasibility11_07_1_원주기업도시 data(정리2)_Sales" xfId="7221" xr:uid="{00000000-0005-0000-0000-0000C42B0000}"/>
    <cellStyle name="평_평택STP_01_09_27_FinancialModel1108_은행 - 원주기업도시Feasibility11_07_1_원주기업도시 data(정리2)_Sensitivity" xfId="9224" xr:uid="{00000000-0005-0000-0000-0000C52B0000}"/>
    <cellStyle name="평_평택STP_01_09_27_FinancialModel1108_은행 - 원주기업도시Feasibility11_07_1_원주기업도시 data(정리2)_원주부하계산" xfId="3203" xr:uid="{00000000-0005-0000-0000-0000C62B0000}"/>
    <cellStyle name="평_평택STP_01_09_27_FinancialModel1108_은행 - 원주기업도시Feasibility11_07_1_원주기업도시 data(정리2)_원주부하계산_CF" xfId="11229" xr:uid="{00000000-0005-0000-0000-0000C72B0000}"/>
    <cellStyle name="평_평택STP_01_09_27_FinancialModel1108_은행 - 원주기업도시Feasibility11_07_1_원주기업도시 data(정리2)_원주부하계산_Raw Data" xfId="3204" xr:uid="{00000000-0005-0000-0000-0000C82B0000}"/>
    <cellStyle name="평_평택STP_01_09_27_FinancialModel1108_은행 - 원주기업도시Feasibility11_07_1_원주기업도시 data(정리2)_원주부하계산_Raw Data_1" xfId="5220" xr:uid="{00000000-0005-0000-0000-0000C92B0000}"/>
    <cellStyle name="평_평택STP_01_09_27_FinancialModel1108_은행 - 원주기업도시Feasibility11_07_1_원주기업도시 data(정리2)_원주부하계산_Raw Data_CF" xfId="11230" xr:uid="{00000000-0005-0000-0000-0000CA2B0000}"/>
    <cellStyle name="평_평택STP_01_09_27_FinancialModel1108_은행 - 원주기업도시Feasibility11_07_1_원주기업도시 data(정리2)_원주부하계산_Raw Data_Raw Data" xfId="5221" xr:uid="{00000000-0005-0000-0000-0000CB2B0000}"/>
    <cellStyle name="평_평택STP_01_09_27_FinancialModel1108_은행 - 원주기업도시Feasibility11_07_1_원주기업도시 data(정리2)_원주부하계산_Raw Data_Sales" xfId="7224" xr:uid="{00000000-0005-0000-0000-0000CC2B0000}"/>
    <cellStyle name="평_평택STP_01_09_27_FinancialModel1108_은행 - 원주기업도시Feasibility11_07_1_원주기업도시 data(정리2)_원주부하계산_Raw Data_Sensitivity" xfId="9227" xr:uid="{00000000-0005-0000-0000-0000CD2B0000}"/>
    <cellStyle name="평_평택STP_01_09_27_FinancialModel1108_은행 - 원주기업도시Feasibility11_07_1_원주기업도시 data(정리2)_원주부하계산_Sales" xfId="7223" xr:uid="{00000000-0005-0000-0000-0000CE2B0000}"/>
    <cellStyle name="평_평택STP_01_09_27_FinancialModel1108_은행 - 원주기업도시Feasibility11_07_1_원주기업도시 data(정리2)_원주부하계산_Sensitivity" xfId="9226" xr:uid="{00000000-0005-0000-0000-0000CF2B0000}"/>
    <cellStyle name="평_평택STP_01_09_27_FinancialModel1108_은행 - 원주기업도시Feasibility11_07_1_원주부하계산" xfId="3205" xr:uid="{00000000-0005-0000-0000-0000D02B0000}"/>
    <cellStyle name="평_평택STP_01_09_27_FinancialModel1108_은행 - 원주기업도시Feasibility11_07_1_원주부하계산_CF" xfId="11231" xr:uid="{00000000-0005-0000-0000-0000D12B0000}"/>
    <cellStyle name="평_평택STP_01_09_27_FinancialModel1108_은행 - 원주기업도시Feasibility11_07_1_원주부하계산_Raw Data" xfId="3206" xr:uid="{00000000-0005-0000-0000-0000D22B0000}"/>
    <cellStyle name="평_평택STP_01_09_27_FinancialModel1108_은행 - 원주기업도시Feasibility11_07_1_원주부하계산_Raw Data_1" xfId="5222" xr:uid="{00000000-0005-0000-0000-0000D32B0000}"/>
    <cellStyle name="평_평택STP_01_09_27_FinancialModel1108_은행 - 원주기업도시Feasibility11_07_1_원주부하계산_Raw Data_CF" xfId="11232" xr:uid="{00000000-0005-0000-0000-0000D42B0000}"/>
    <cellStyle name="평_평택STP_01_09_27_FinancialModel1108_은행 - 원주기업도시Feasibility11_07_1_원주부하계산_Raw Data_Raw Data" xfId="5223" xr:uid="{00000000-0005-0000-0000-0000D52B0000}"/>
    <cellStyle name="평_평택STP_01_09_27_FinancialModel1108_은행 - 원주기업도시Feasibility11_07_1_원주부하계산_Raw Data_Sales" xfId="7226" xr:uid="{00000000-0005-0000-0000-0000D62B0000}"/>
    <cellStyle name="평_평택STP_01_09_27_FinancialModel1108_은행 - 원주기업도시Feasibility11_07_1_원주부하계산_Raw Data_Sensitivity" xfId="9229" xr:uid="{00000000-0005-0000-0000-0000D72B0000}"/>
    <cellStyle name="평_평택STP_01_09_27_FinancialModel1108_은행 - 원주기업도시Feasibility11_07_1_원주부하계산_Sales" xfId="7225" xr:uid="{00000000-0005-0000-0000-0000D82B0000}"/>
    <cellStyle name="평_평택STP_01_09_27_FinancialModel1108_은행 - 원주기업도시Feasibility11_07_1_원주부하계산_Sensitivity" xfId="9228" xr:uid="{00000000-0005-0000-0000-0000D92B0000}"/>
    <cellStyle name="평_평택STP_01_09_27_FinancialModel1108_은행 - 원주기업도시Feasibility11_07_1_은행 - 원주기업도시Feasibility11_07_3" xfId="3207" xr:uid="{00000000-0005-0000-0000-0000DA2B0000}"/>
    <cellStyle name="평_평택STP_01_09_27_FinancialModel1108_은행 - 원주기업도시Feasibility11_07_1_은행 - 원주기업도시Feasibility11_07_3_CF" xfId="11233" xr:uid="{00000000-0005-0000-0000-0000DB2B0000}"/>
    <cellStyle name="평_평택STP_01_09_27_FinancialModel1108_은행 - 원주기업도시Feasibility11_07_1_은행 - 원주기업도시Feasibility11_07_3_Raw Data" xfId="3208" xr:uid="{00000000-0005-0000-0000-0000DC2B0000}"/>
    <cellStyle name="평_평택STP_01_09_27_FinancialModel1108_은행 - 원주기업도시Feasibility11_07_1_은행 - 원주기업도시Feasibility11_07_3_Raw Data_1" xfId="5224" xr:uid="{00000000-0005-0000-0000-0000DD2B0000}"/>
    <cellStyle name="평_평택STP_01_09_27_FinancialModel1108_은행 - 원주기업도시Feasibility11_07_1_은행 - 원주기업도시Feasibility11_07_3_Raw Data_CF" xfId="11234" xr:uid="{00000000-0005-0000-0000-0000DE2B0000}"/>
    <cellStyle name="평_평택STP_01_09_27_FinancialModel1108_은행 - 원주기업도시Feasibility11_07_1_은행 - 원주기업도시Feasibility11_07_3_Raw Data_Raw Data" xfId="5225" xr:uid="{00000000-0005-0000-0000-0000DF2B0000}"/>
    <cellStyle name="평_평택STP_01_09_27_FinancialModel1108_은행 - 원주기업도시Feasibility11_07_1_은행 - 원주기업도시Feasibility11_07_3_Raw Data_Sales" xfId="7228" xr:uid="{00000000-0005-0000-0000-0000E02B0000}"/>
    <cellStyle name="평_평택STP_01_09_27_FinancialModel1108_은행 - 원주기업도시Feasibility11_07_1_은행 - 원주기업도시Feasibility11_07_3_Raw Data_Sensitivity" xfId="9231" xr:uid="{00000000-0005-0000-0000-0000E12B0000}"/>
    <cellStyle name="평_평택STP_01_09_27_FinancialModel1108_은행 - 원주기업도시Feasibility11_07_1_은행 - 원주기업도시Feasibility11_07_3_Sales" xfId="7227" xr:uid="{00000000-0005-0000-0000-0000E22B0000}"/>
    <cellStyle name="평_평택STP_01_09_27_FinancialModel1108_은행 - 원주기업도시Feasibility11_07_1_은행 - 원주기업도시Feasibility11_07_3_Sensitivity" xfId="9230" xr:uid="{00000000-0005-0000-0000-0000E32B0000}"/>
    <cellStyle name="평_평택STP_01_09_27_FinancialModel1108_은행 - 원주기업도시Feasibility11_07_1_은행 - 원주기업도시Feasibility11_07_3_원주기업도시 data(정리2)" xfId="3209" xr:uid="{00000000-0005-0000-0000-0000E42B0000}"/>
    <cellStyle name="평_평택STP_01_09_27_FinancialModel1108_은행 - 원주기업도시Feasibility11_07_1_은행 - 원주기업도시Feasibility11_07_3_원주기업도시 data(정리2)_CF" xfId="11235" xr:uid="{00000000-0005-0000-0000-0000E52B0000}"/>
    <cellStyle name="평_평택STP_01_09_27_FinancialModel1108_은행 - 원주기업도시Feasibility11_07_1_은행 - 원주기업도시Feasibility11_07_3_원주기업도시 data(정리2)_Raw Data" xfId="3210" xr:uid="{00000000-0005-0000-0000-0000E62B0000}"/>
    <cellStyle name="평_평택STP_01_09_27_FinancialModel1108_은행 - 원주기업도시Feasibility11_07_1_은행 - 원주기업도시Feasibility11_07_3_원주기업도시 data(정리2)_Raw Data_1" xfId="5226" xr:uid="{00000000-0005-0000-0000-0000E72B0000}"/>
    <cellStyle name="평_평택STP_01_09_27_FinancialModel1108_은행 - 원주기업도시Feasibility11_07_1_은행 - 원주기업도시Feasibility11_07_3_원주기업도시 data(정리2)_Raw Data_CF" xfId="11236" xr:uid="{00000000-0005-0000-0000-0000E82B0000}"/>
    <cellStyle name="평_평택STP_01_09_27_FinancialModel1108_은행 - 원주기업도시Feasibility11_07_1_은행 - 원주기업도시Feasibility11_07_3_원주기업도시 data(정리2)_Raw Data_Raw Data" xfId="5227" xr:uid="{00000000-0005-0000-0000-0000E92B0000}"/>
    <cellStyle name="평_평택STP_01_09_27_FinancialModel1108_은행 - 원주기업도시Feasibility11_07_1_은행 - 원주기업도시Feasibility11_07_3_원주기업도시 data(정리2)_Raw Data_Sales" xfId="7230" xr:uid="{00000000-0005-0000-0000-0000EA2B0000}"/>
    <cellStyle name="평_평택STP_01_09_27_FinancialModel1108_은행 - 원주기업도시Feasibility11_07_1_은행 - 원주기업도시Feasibility11_07_3_원주기업도시 data(정리2)_Raw Data_Sensitivity" xfId="9233" xr:uid="{00000000-0005-0000-0000-0000EB2B0000}"/>
    <cellStyle name="평_평택STP_01_09_27_FinancialModel1108_은행 - 원주기업도시Feasibility11_07_1_은행 - 원주기업도시Feasibility11_07_3_원주기업도시 data(정리2)_Sales" xfId="7229" xr:uid="{00000000-0005-0000-0000-0000EC2B0000}"/>
    <cellStyle name="평_평택STP_01_09_27_FinancialModel1108_은행 - 원주기업도시Feasibility11_07_1_은행 - 원주기업도시Feasibility11_07_3_원주기업도시 data(정리2)_Sensitivity" xfId="9232" xr:uid="{00000000-0005-0000-0000-0000ED2B0000}"/>
    <cellStyle name="평_평택STP_01_09_27_FinancialModel1108_은행 - 원주기업도시Feasibility11_07_1_은행 - 원주기업도시Feasibility11_07_3_원주기업도시 data(정리2)_원주부하계산" xfId="3211" xr:uid="{00000000-0005-0000-0000-0000EE2B0000}"/>
    <cellStyle name="평_평택STP_01_09_27_FinancialModel1108_은행 - 원주기업도시Feasibility11_07_1_은행 - 원주기업도시Feasibility11_07_3_원주기업도시 data(정리2)_원주부하계산_CF" xfId="11237" xr:uid="{00000000-0005-0000-0000-0000EF2B0000}"/>
    <cellStyle name="평_평택STP_01_09_27_FinancialModel1108_은행 - 원주기업도시Feasibility11_07_1_은행 - 원주기업도시Feasibility11_07_3_원주기업도시 data(정리2)_원주부하계산_Raw Data" xfId="3212" xr:uid="{00000000-0005-0000-0000-0000F02B0000}"/>
    <cellStyle name="평_평택STP_01_09_27_FinancialModel1108_은행 - 원주기업도시Feasibility11_07_1_은행 - 원주기업도시Feasibility11_07_3_원주기업도시 data(정리2)_원주부하계산_Raw Data_1" xfId="5228" xr:uid="{00000000-0005-0000-0000-0000F12B0000}"/>
    <cellStyle name="평_평택STP_01_09_27_FinancialModel1108_은행 - 원주기업도시Feasibility11_07_1_은행 - 원주기업도시Feasibility11_07_3_원주기업도시 data(정리2)_원주부하계산_Raw Data_CF" xfId="11238" xr:uid="{00000000-0005-0000-0000-0000F22B0000}"/>
    <cellStyle name="평_평택STP_01_09_27_FinancialModel1108_은행 - 원주기업도시Feasibility11_07_1_은행 - 원주기업도시Feasibility11_07_3_원주기업도시 data(정리2)_원주부하계산_Raw Data_Raw Data" xfId="5229" xr:uid="{00000000-0005-0000-0000-0000F32B0000}"/>
    <cellStyle name="평_평택STP_01_09_27_FinancialModel1108_은행 - 원주기업도시Feasibility11_07_1_은행 - 원주기업도시Feasibility11_07_3_원주기업도시 data(정리2)_원주부하계산_Raw Data_Sales" xfId="7232" xr:uid="{00000000-0005-0000-0000-0000F42B0000}"/>
    <cellStyle name="평_평택STP_01_09_27_FinancialModel1108_은행 - 원주기업도시Feasibility11_07_1_은행 - 원주기업도시Feasibility11_07_3_원주기업도시 data(정리2)_원주부하계산_Raw Data_Sensitivity" xfId="9235" xr:uid="{00000000-0005-0000-0000-0000F52B0000}"/>
    <cellStyle name="평_평택STP_01_09_27_FinancialModel1108_은행 - 원주기업도시Feasibility11_07_1_은행 - 원주기업도시Feasibility11_07_3_원주기업도시 data(정리2)_원주부하계산_Sales" xfId="7231" xr:uid="{00000000-0005-0000-0000-0000F62B0000}"/>
    <cellStyle name="평_평택STP_01_09_27_FinancialModel1108_은행 - 원주기업도시Feasibility11_07_1_은행 - 원주기업도시Feasibility11_07_3_원주기업도시 data(정리2)_원주부하계산_Sensitivity" xfId="9234" xr:uid="{00000000-0005-0000-0000-0000F72B0000}"/>
    <cellStyle name="평_평택STP_01_09_27_FinancialModel1108_은행 - 원주기업도시Feasibility11_07_1_은행 - 원주기업도시Feasibility11_07_3_원주부하계산" xfId="3213" xr:uid="{00000000-0005-0000-0000-0000F82B0000}"/>
    <cellStyle name="평_평택STP_01_09_27_FinancialModel1108_은행 - 원주기업도시Feasibility11_07_1_은행 - 원주기업도시Feasibility11_07_3_원주부하계산_CF" xfId="11239" xr:uid="{00000000-0005-0000-0000-0000F92B0000}"/>
    <cellStyle name="평_평택STP_01_09_27_FinancialModel1108_은행 - 원주기업도시Feasibility11_07_1_은행 - 원주기업도시Feasibility11_07_3_원주부하계산_Raw Data" xfId="3214" xr:uid="{00000000-0005-0000-0000-0000FA2B0000}"/>
    <cellStyle name="평_평택STP_01_09_27_FinancialModel1108_은행 - 원주기업도시Feasibility11_07_1_은행 - 원주기업도시Feasibility11_07_3_원주부하계산_Raw Data_1" xfId="5230" xr:uid="{00000000-0005-0000-0000-0000FB2B0000}"/>
    <cellStyle name="평_평택STP_01_09_27_FinancialModel1108_은행 - 원주기업도시Feasibility11_07_1_은행 - 원주기업도시Feasibility11_07_3_원주부하계산_Raw Data_CF" xfId="11240" xr:uid="{00000000-0005-0000-0000-0000FC2B0000}"/>
    <cellStyle name="평_평택STP_01_09_27_FinancialModel1108_은행 - 원주기업도시Feasibility11_07_1_은행 - 원주기업도시Feasibility11_07_3_원주부하계산_Raw Data_Raw Data" xfId="5231" xr:uid="{00000000-0005-0000-0000-0000FD2B0000}"/>
    <cellStyle name="평_평택STP_01_09_27_FinancialModel1108_은행 - 원주기업도시Feasibility11_07_1_은행 - 원주기업도시Feasibility11_07_3_원주부하계산_Raw Data_Sales" xfId="7234" xr:uid="{00000000-0005-0000-0000-0000FE2B0000}"/>
    <cellStyle name="평_평택STP_01_09_27_FinancialModel1108_은행 - 원주기업도시Feasibility11_07_1_은행 - 원주기업도시Feasibility11_07_3_원주부하계산_Raw Data_Sensitivity" xfId="9237" xr:uid="{00000000-0005-0000-0000-0000FF2B0000}"/>
    <cellStyle name="평_평택STP_01_09_27_FinancialModel1108_은행 - 원주기업도시Feasibility11_07_1_은행 - 원주기업도시Feasibility11_07_3_원주부하계산_Sales" xfId="7233" xr:uid="{00000000-0005-0000-0000-0000002C0000}"/>
    <cellStyle name="평_평택STP_01_09_27_FinancialModel1108_은행 - 원주기업도시Feasibility11_07_1_은행 - 원주기업도시Feasibility11_07_3_원주부하계산_Sensitivity" xfId="9236" xr:uid="{00000000-0005-0000-0000-0000012C0000}"/>
    <cellStyle name="평_평택STP_01_09_27_FinancialModel1108_재무모델0626" xfId="1151" xr:uid="{00000000-0005-0000-0000-0000022C0000}"/>
    <cellStyle name="평_평택STP_01_09_27_FinancialModel1108_재무모델0626 2" xfId="13148" xr:uid="{00000000-0005-0000-0000-0000032C0000}"/>
    <cellStyle name="평_평택STP_01_09_27_FinancialModel1108_재무모델0626 3" xfId="12344" xr:uid="{00000000-0005-0000-0000-0000042C0000}"/>
    <cellStyle name="평_평택STP_01_09_27_FinancialModel1108_재무모델1안(정부제출사업자용)" xfId="1152" xr:uid="{00000000-0005-0000-0000-0000052C0000}"/>
    <cellStyle name="평_평택STP_01_09_27_FinancialModel1108_재무모델1안(정부제출사업자용) 2" xfId="13149" xr:uid="{00000000-0005-0000-0000-0000062C0000}"/>
    <cellStyle name="평_평택STP_01_09_27_FinancialModel1108_재무모델1안(정부제출사업자용) 3" xfId="12345" xr:uid="{00000000-0005-0000-0000-0000072C0000}"/>
    <cellStyle name="평_평택STP_01_09_27_FinancialModel1108_재무모델1안최종0708-2" xfId="1153" xr:uid="{00000000-0005-0000-0000-0000082C0000}"/>
    <cellStyle name="평_평택STP_01_09_27_FinancialModel1108_재무모델1안최종0708-2 2" xfId="13150" xr:uid="{00000000-0005-0000-0000-0000092C0000}"/>
    <cellStyle name="평_평택STP_01_09_27_FinancialModel1108_재무모델1안최종0708-2 3" xfId="12346" xr:uid="{00000000-0005-0000-0000-00000A2C0000}"/>
    <cellStyle name="평_평택STP_01_09_27_FM0812(보성final)" xfId="3215" xr:uid="{00000000-0005-0000-0000-00000B2C0000}"/>
    <cellStyle name="평_평택STP_01_09_27_FM0812(보성final)_CF" xfId="11241" xr:uid="{00000000-0005-0000-0000-00000C2C0000}"/>
    <cellStyle name="평_평택STP_01_09_27_FM0812(보성final)_Raw Data" xfId="3216" xr:uid="{00000000-0005-0000-0000-00000D2C0000}"/>
    <cellStyle name="평_평택STP_01_09_27_FM0812(보성final)_Raw Data_1" xfId="5232" xr:uid="{00000000-0005-0000-0000-00000E2C0000}"/>
    <cellStyle name="평_평택STP_01_09_27_FM0812(보성final)_Raw Data_CF" xfId="11242" xr:uid="{00000000-0005-0000-0000-00000F2C0000}"/>
    <cellStyle name="평_평택STP_01_09_27_FM0812(보성final)_Raw Data_Raw Data" xfId="5233" xr:uid="{00000000-0005-0000-0000-0000102C0000}"/>
    <cellStyle name="평_평택STP_01_09_27_FM0812(보성final)_Raw Data_Sales" xfId="7236" xr:uid="{00000000-0005-0000-0000-0000112C0000}"/>
    <cellStyle name="평_평택STP_01_09_27_FM0812(보성final)_Raw Data_Sensitivity" xfId="9239" xr:uid="{00000000-0005-0000-0000-0000122C0000}"/>
    <cellStyle name="평_평택STP_01_09_27_FM0812(보성final)_Sales" xfId="7235" xr:uid="{00000000-0005-0000-0000-0000132C0000}"/>
    <cellStyle name="평_평택STP_01_09_27_FM0812(보성final)_Sensitivity" xfId="9238" xr:uid="{00000000-0005-0000-0000-0000142C0000}"/>
    <cellStyle name="평_평택STP_01_09_27_FM0812(보성final)_원주기업도시 data(정리2)" xfId="3217" xr:uid="{00000000-0005-0000-0000-0000152C0000}"/>
    <cellStyle name="평_평택STP_01_09_27_FM0812(보성final)_원주기업도시 data(정리2)_CF" xfId="11243" xr:uid="{00000000-0005-0000-0000-0000162C0000}"/>
    <cellStyle name="평_평택STP_01_09_27_FM0812(보성final)_원주기업도시 data(정리2)_Raw Data" xfId="3218" xr:uid="{00000000-0005-0000-0000-0000172C0000}"/>
    <cellStyle name="평_평택STP_01_09_27_FM0812(보성final)_원주기업도시 data(정리2)_Raw Data_1" xfId="5234" xr:uid="{00000000-0005-0000-0000-0000182C0000}"/>
    <cellStyle name="평_평택STP_01_09_27_FM0812(보성final)_원주기업도시 data(정리2)_Raw Data_CF" xfId="11244" xr:uid="{00000000-0005-0000-0000-0000192C0000}"/>
    <cellStyle name="평_평택STP_01_09_27_FM0812(보성final)_원주기업도시 data(정리2)_Raw Data_Raw Data" xfId="5235" xr:uid="{00000000-0005-0000-0000-00001A2C0000}"/>
    <cellStyle name="평_평택STP_01_09_27_FM0812(보성final)_원주기업도시 data(정리2)_Raw Data_Sales" xfId="7238" xr:uid="{00000000-0005-0000-0000-00001B2C0000}"/>
    <cellStyle name="평_평택STP_01_09_27_FM0812(보성final)_원주기업도시 data(정리2)_Raw Data_Sensitivity" xfId="9241" xr:uid="{00000000-0005-0000-0000-00001C2C0000}"/>
    <cellStyle name="평_평택STP_01_09_27_FM0812(보성final)_원주기업도시 data(정리2)_Sales" xfId="7237" xr:uid="{00000000-0005-0000-0000-00001D2C0000}"/>
    <cellStyle name="평_평택STP_01_09_27_FM0812(보성final)_원주기업도시 data(정리2)_Sensitivity" xfId="9240" xr:uid="{00000000-0005-0000-0000-00001E2C0000}"/>
    <cellStyle name="평_평택STP_01_09_27_FM0812(보성final)_원주기업도시 data(정리2)_원주부하계산" xfId="3219" xr:uid="{00000000-0005-0000-0000-00001F2C0000}"/>
    <cellStyle name="평_평택STP_01_09_27_FM0812(보성final)_원주기업도시 data(정리2)_원주부하계산_CF" xfId="11245" xr:uid="{00000000-0005-0000-0000-0000202C0000}"/>
    <cellStyle name="평_평택STP_01_09_27_FM0812(보성final)_원주기업도시 data(정리2)_원주부하계산_Raw Data" xfId="3220" xr:uid="{00000000-0005-0000-0000-0000212C0000}"/>
    <cellStyle name="평_평택STP_01_09_27_FM0812(보성final)_원주기업도시 data(정리2)_원주부하계산_Raw Data_1" xfId="5236" xr:uid="{00000000-0005-0000-0000-0000222C0000}"/>
    <cellStyle name="평_평택STP_01_09_27_FM0812(보성final)_원주기업도시 data(정리2)_원주부하계산_Raw Data_CF" xfId="11246" xr:uid="{00000000-0005-0000-0000-0000232C0000}"/>
    <cellStyle name="평_평택STP_01_09_27_FM0812(보성final)_원주기업도시 data(정리2)_원주부하계산_Raw Data_Raw Data" xfId="5237" xr:uid="{00000000-0005-0000-0000-0000242C0000}"/>
    <cellStyle name="평_평택STP_01_09_27_FM0812(보성final)_원주기업도시 data(정리2)_원주부하계산_Raw Data_Sales" xfId="7240" xr:uid="{00000000-0005-0000-0000-0000252C0000}"/>
    <cellStyle name="평_평택STP_01_09_27_FM0812(보성final)_원주기업도시 data(정리2)_원주부하계산_Raw Data_Sensitivity" xfId="9243" xr:uid="{00000000-0005-0000-0000-0000262C0000}"/>
    <cellStyle name="평_평택STP_01_09_27_FM0812(보성final)_원주기업도시 data(정리2)_원주부하계산_Sales" xfId="7239" xr:uid="{00000000-0005-0000-0000-0000272C0000}"/>
    <cellStyle name="평_평택STP_01_09_27_FM0812(보성final)_원주기업도시 data(정리2)_원주부하계산_Sensitivity" xfId="9242" xr:uid="{00000000-0005-0000-0000-0000282C0000}"/>
    <cellStyle name="평_평택STP_01_09_27_FM0812(보성final)_원주부하계산" xfId="3221" xr:uid="{00000000-0005-0000-0000-0000292C0000}"/>
    <cellStyle name="평_평택STP_01_09_27_FM0812(보성final)_원주부하계산_CF" xfId="11247" xr:uid="{00000000-0005-0000-0000-00002A2C0000}"/>
    <cellStyle name="평_평택STP_01_09_27_FM0812(보성final)_원주부하계산_Raw Data" xfId="3222" xr:uid="{00000000-0005-0000-0000-00002B2C0000}"/>
    <cellStyle name="평_평택STP_01_09_27_FM0812(보성final)_원주부하계산_Raw Data_1" xfId="5238" xr:uid="{00000000-0005-0000-0000-00002C2C0000}"/>
    <cellStyle name="평_평택STP_01_09_27_FM0812(보성final)_원주부하계산_Raw Data_CF" xfId="11248" xr:uid="{00000000-0005-0000-0000-00002D2C0000}"/>
    <cellStyle name="평_평택STP_01_09_27_FM0812(보성final)_원주부하계산_Raw Data_Raw Data" xfId="5239" xr:uid="{00000000-0005-0000-0000-00002E2C0000}"/>
    <cellStyle name="평_평택STP_01_09_27_FM0812(보성final)_원주부하계산_Raw Data_Sales" xfId="7242" xr:uid="{00000000-0005-0000-0000-00002F2C0000}"/>
    <cellStyle name="평_평택STP_01_09_27_FM0812(보성final)_원주부하계산_Raw Data_Sensitivity" xfId="9245" xr:uid="{00000000-0005-0000-0000-0000302C0000}"/>
    <cellStyle name="평_평택STP_01_09_27_FM0812(보성final)_원주부하계산_Sales" xfId="7241" xr:uid="{00000000-0005-0000-0000-0000312C0000}"/>
    <cellStyle name="평_평택STP_01_09_27_FM0812(보성final)_원주부하계산_Sensitivity" xfId="9244" xr:uid="{00000000-0005-0000-0000-0000322C0000}"/>
    <cellStyle name="평_평택STP_01_09_27_Pt" xfId="1154" xr:uid="{00000000-0005-0000-0000-0000332C0000}"/>
    <cellStyle name="평_평택STP_01_09_27_Pt 2" xfId="3223" xr:uid="{00000000-0005-0000-0000-0000342C0000}"/>
    <cellStyle name="평_평택STP_01_09_27_Pt_BS Toll Pjt FM_0206" xfId="3224" xr:uid="{00000000-0005-0000-0000-0000352C0000}"/>
    <cellStyle name="평_평택STP_01_09_27_Pt_BS Toll Pjt FM_0206_CF" xfId="11250" xr:uid="{00000000-0005-0000-0000-0000362C0000}"/>
    <cellStyle name="평_평택STP_01_09_27_Pt_BS Toll Pjt FM_0206_Raw Data" xfId="5241" xr:uid="{00000000-0005-0000-0000-0000372C0000}"/>
    <cellStyle name="평_평택STP_01_09_27_Pt_BS Toll Pjt FM_0206_Sales" xfId="7244" xr:uid="{00000000-0005-0000-0000-0000382C0000}"/>
    <cellStyle name="평_평택STP_01_09_27_Pt_BS Toll Pjt FM_0206_Sensitivity" xfId="9247" xr:uid="{00000000-0005-0000-0000-0000392C0000}"/>
    <cellStyle name="평_평택STP_01_09_27_Pt_CF" xfId="11249" xr:uid="{00000000-0005-0000-0000-00003A2C0000}"/>
    <cellStyle name="평_평택STP_01_09_27_Pt_FinancialModel1108(2)" xfId="1155" xr:uid="{00000000-0005-0000-0000-00003B2C0000}"/>
    <cellStyle name="평_평택STP_01_09_27_Pt_FinancialModel1108(2) 2" xfId="3225" xr:uid="{00000000-0005-0000-0000-00003C2C0000}"/>
    <cellStyle name="평_평택STP_01_09_27_Pt_FinancialModel1108(2)_CF" xfId="11251" xr:uid="{00000000-0005-0000-0000-00003D2C0000}"/>
    <cellStyle name="평_평택STP_01_09_27_Pt_FinancialModel1108(2)_FM0812(보성final)" xfId="3226" xr:uid="{00000000-0005-0000-0000-00003E2C0000}"/>
    <cellStyle name="평_평택STP_01_09_27_Pt_FinancialModel1108(2)_FM0812(보성final)_CF" xfId="11252" xr:uid="{00000000-0005-0000-0000-00003F2C0000}"/>
    <cellStyle name="평_평택STP_01_09_27_Pt_FinancialModel1108(2)_FM0812(보성final)_Raw Data" xfId="3227" xr:uid="{00000000-0005-0000-0000-0000402C0000}"/>
    <cellStyle name="평_평택STP_01_09_27_Pt_FinancialModel1108(2)_FM0812(보성final)_Raw Data_1" xfId="5243" xr:uid="{00000000-0005-0000-0000-0000412C0000}"/>
    <cellStyle name="평_평택STP_01_09_27_Pt_FinancialModel1108(2)_FM0812(보성final)_Raw Data_CF" xfId="11253" xr:uid="{00000000-0005-0000-0000-0000422C0000}"/>
    <cellStyle name="평_평택STP_01_09_27_Pt_FinancialModel1108(2)_FM0812(보성final)_Raw Data_Raw Data" xfId="5244" xr:uid="{00000000-0005-0000-0000-0000432C0000}"/>
    <cellStyle name="평_평택STP_01_09_27_Pt_FinancialModel1108(2)_FM0812(보성final)_Raw Data_Sales" xfId="7247" xr:uid="{00000000-0005-0000-0000-0000442C0000}"/>
    <cellStyle name="평_평택STP_01_09_27_Pt_FinancialModel1108(2)_FM0812(보성final)_Raw Data_Sensitivity" xfId="9250" xr:uid="{00000000-0005-0000-0000-0000452C0000}"/>
    <cellStyle name="평_평택STP_01_09_27_Pt_FinancialModel1108(2)_FM0812(보성final)_Sales" xfId="7246" xr:uid="{00000000-0005-0000-0000-0000462C0000}"/>
    <cellStyle name="평_평택STP_01_09_27_Pt_FinancialModel1108(2)_FM0812(보성final)_Sensitivity" xfId="9249" xr:uid="{00000000-0005-0000-0000-0000472C0000}"/>
    <cellStyle name="평_평택STP_01_09_27_Pt_FinancialModel1108(2)_FM0812(보성final)_원주기업도시 data(정리2)" xfId="3228" xr:uid="{00000000-0005-0000-0000-0000482C0000}"/>
    <cellStyle name="평_평택STP_01_09_27_Pt_FinancialModel1108(2)_FM0812(보성final)_원주기업도시 data(정리2)_CF" xfId="11254" xr:uid="{00000000-0005-0000-0000-0000492C0000}"/>
    <cellStyle name="평_평택STP_01_09_27_Pt_FinancialModel1108(2)_FM0812(보성final)_원주기업도시 data(정리2)_Raw Data" xfId="3229" xr:uid="{00000000-0005-0000-0000-00004A2C0000}"/>
    <cellStyle name="평_평택STP_01_09_27_Pt_FinancialModel1108(2)_FM0812(보성final)_원주기업도시 data(정리2)_Raw Data_1" xfId="5245" xr:uid="{00000000-0005-0000-0000-00004B2C0000}"/>
    <cellStyle name="평_평택STP_01_09_27_Pt_FinancialModel1108(2)_FM0812(보성final)_원주기업도시 data(정리2)_Raw Data_CF" xfId="11255" xr:uid="{00000000-0005-0000-0000-00004C2C0000}"/>
    <cellStyle name="평_평택STP_01_09_27_Pt_FinancialModel1108(2)_FM0812(보성final)_원주기업도시 data(정리2)_Raw Data_Raw Data" xfId="5246" xr:uid="{00000000-0005-0000-0000-00004D2C0000}"/>
    <cellStyle name="평_평택STP_01_09_27_Pt_FinancialModel1108(2)_FM0812(보성final)_원주기업도시 data(정리2)_Raw Data_Sales" xfId="7249" xr:uid="{00000000-0005-0000-0000-00004E2C0000}"/>
    <cellStyle name="평_평택STP_01_09_27_Pt_FinancialModel1108(2)_FM0812(보성final)_원주기업도시 data(정리2)_Raw Data_Sensitivity" xfId="9252" xr:uid="{00000000-0005-0000-0000-00004F2C0000}"/>
    <cellStyle name="평_평택STP_01_09_27_Pt_FinancialModel1108(2)_FM0812(보성final)_원주기업도시 data(정리2)_Sales" xfId="7248" xr:uid="{00000000-0005-0000-0000-0000502C0000}"/>
    <cellStyle name="평_평택STP_01_09_27_Pt_FinancialModel1108(2)_FM0812(보성final)_원주기업도시 data(정리2)_Sensitivity" xfId="9251" xr:uid="{00000000-0005-0000-0000-0000512C0000}"/>
    <cellStyle name="평_평택STP_01_09_27_Pt_FinancialModel1108(2)_FM0812(보성final)_원주기업도시 data(정리2)_원주부하계산" xfId="3230" xr:uid="{00000000-0005-0000-0000-0000522C0000}"/>
    <cellStyle name="평_평택STP_01_09_27_Pt_FinancialModel1108(2)_FM0812(보성final)_원주기업도시 data(정리2)_원주부하계산_CF" xfId="11256" xr:uid="{00000000-0005-0000-0000-0000532C0000}"/>
    <cellStyle name="평_평택STP_01_09_27_Pt_FinancialModel1108(2)_FM0812(보성final)_원주기업도시 data(정리2)_원주부하계산_Raw Data" xfId="3231" xr:uid="{00000000-0005-0000-0000-0000542C0000}"/>
    <cellStyle name="평_평택STP_01_09_27_Pt_FinancialModel1108(2)_FM0812(보성final)_원주기업도시 data(정리2)_원주부하계산_Raw Data_1" xfId="5247" xr:uid="{00000000-0005-0000-0000-0000552C0000}"/>
    <cellStyle name="평_평택STP_01_09_27_Pt_FinancialModel1108(2)_FM0812(보성final)_원주기업도시 data(정리2)_원주부하계산_Raw Data_CF" xfId="11257" xr:uid="{00000000-0005-0000-0000-0000562C0000}"/>
    <cellStyle name="평_평택STP_01_09_27_Pt_FinancialModel1108(2)_FM0812(보성final)_원주기업도시 data(정리2)_원주부하계산_Raw Data_Raw Data" xfId="5248" xr:uid="{00000000-0005-0000-0000-0000572C0000}"/>
    <cellStyle name="평_평택STP_01_09_27_Pt_FinancialModel1108(2)_FM0812(보성final)_원주기업도시 data(정리2)_원주부하계산_Raw Data_Sales" xfId="7251" xr:uid="{00000000-0005-0000-0000-0000582C0000}"/>
    <cellStyle name="평_평택STP_01_09_27_Pt_FinancialModel1108(2)_FM0812(보성final)_원주기업도시 data(정리2)_원주부하계산_Raw Data_Sensitivity" xfId="9254" xr:uid="{00000000-0005-0000-0000-0000592C0000}"/>
    <cellStyle name="평_평택STP_01_09_27_Pt_FinancialModel1108(2)_FM0812(보성final)_원주기업도시 data(정리2)_원주부하계산_Sales" xfId="7250" xr:uid="{00000000-0005-0000-0000-00005A2C0000}"/>
    <cellStyle name="평_평택STP_01_09_27_Pt_FinancialModel1108(2)_FM0812(보성final)_원주기업도시 data(정리2)_원주부하계산_Sensitivity" xfId="9253" xr:uid="{00000000-0005-0000-0000-00005B2C0000}"/>
    <cellStyle name="평_평택STP_01_09_27_Pt_FinancialModel1108(2)_FM0812(보성final)_원주부하계산" xfId="3232" xr:uid="{00000000-0005-0000-0000-00005C2C0000}"/>
    <cellStyle name="평_평택STP_01_09_27_Pt_FinancialModel1108(2)_FM0812(보성final)_원주부하계산_CF" xfId="11258" xr:uid="{00000000-0005-0000-0000-00005D2C0000}"/>
    <cellStyle name="평_평택STP_01_09_27_Pt_FinancialModel1108(2)_FM0812(보성final)_원주부하계산_Raw Data" xfId="3233" xr:uid="{00000000-0005-0000-0000-00005E2C0000}"/>
    <cellStyle name="평_평택STP_01_09_27_Pt_FinancialModel1108(2)_FM0812(보성final)_원주부하계산_Raw Data_1" xfId="5249" xr:uid="{00000000-0005-0000-0000-00005F2C0000}"/>
    <cellStyle name="평_평택STP_01_09_27_Pt_FinancialModel1108(2)_FM0812(보성final)_원주부하계산_Raw Data_CF" xfId="11259" xr:uid="{00000000-0005-0000-0000-0000602C0000}"/>
    <cellStyle name="평_평택STP_01_09_27_Pt_FinancialModel1108(2)_FM0812(보성final)_원주부하계산_Raw Data_Raw Data" xfId="5250" xr:uid="{00000000-0005-0000-0000-0000612C0000}"/>
    <cellStyle name="평_평택STP_01_09_27_Pt_FinancialModel1108(2)_FM0812(보성final)_원주부하계산_Raw Data_Sales" xfId="7253" xr:uid="{00000000-0005-0000-0000-0000622C0000}"/>
    <cellStyle name="평_평택STP_01_09_27_Pt_FinancialModel1108(2)_FM0812(보성final)_원주부하계산_Raw Data_Sensitivity" xfId="9256" xr:uid="{00000000-0005-0000-0000-0000632C0000}"/>
    <cellStyle name="평_평택STP_01_09_27_Pt_FinancialModel1108(2)_FM0812(보성final)_원주부하계산_Sales" xfId="7252" xr:uid="{00000000-0005-0000-0000-0000642C0000}"/>
    <cellStyle name="평_평택STP_01_09_27_Pt_FinancialModel1108(2)_FM0812(보성final)_원주부하계산_Sensitivity" xfId="9255" xr:uid="{00000000-0005-0000-0000-0000652C0000}"/>
    <cellStyle name="평_평택STP_01_09_27_Pt_FinancialModel1108(2)_Raw Data" xfId="3234" xr:uid="{00000000-0005-0000-0000-0000662C0000}"/>
    <cellStyle name="평_평택STP_01_09_27_Pt_FinancialModel1108(2)_Raw Data_1" xfId="5242" xr:uid="{00000000-0005-0000-0000-0000672C0000}"/>
    <cellStyle name="평_평택STP_01_09_27_Pt_FinancialModel1108(2)_Raw Data_CF" xfId="11260" xr:uid="{00000000-0005-0000-0000-0000682C0000}"/>
    <cellStyle name="평_평택STP_01_09_27_Pt_FinancialModel1108(2)_Raw Data_Raw Data" xfId="5251" xr:uid="{00000000-0005-0000-0000-0000692C0000}"/>
    <cellStyle name="평_평택STP_01_09_27_Pt_FinancialModel1108(2)_Raw Data_Sales" xfId="7254" xr:uid="{00000000-0005-0000-0000-00006A2C0000}"/>
    <cellStyle name="평_평택STP_01_09_27_Pt_FinancialModel1108(2)_Raw Data_Sensitivity" xfId="9257" xr:uid="{00000000-0005-0000-0000-00006B2C0000}"/>
    <cellStyle name="평_평택STP_01_09_27_Pt_FinancialModel1108(2)_Sales" xfId="7245" xr:uid="{00000000-0005-0000-0000-00006C2C0000}"/>
    <cellStyle name="평_평택STP_01_09_27_Pt_FinancialModel1108(2)_Sensitivity" xfId="9248" xr:uid="{00000000-0005-0000-0000-00006D2C0000}"/>
    <cellStyle name="평_평택STP_01_09_27_Pt_FinancialModel1108(2)_원주기업도시 data(정리2)" xfId="3235" xr:uid="{00000000-0005-0000-0000-00006E2C0000}"/>
    <cellStyle name="평_평택STP_01_09_27_Pt_FinancialModel1108(2)_원주기업도시 data(정리2)_CF" xfId="11261" xr:uid="{00000000-0005-0000-0000-00006F2C0000}"/>
    <cellStyle name="평_평택STP_01_09_27_Pt_FinancialModel1108(2)_원주기업도시 data(정리2)_Raw Data" xfId="3236" xr:uid="{00000000-0005-0000-0000-0000702C0000}"/>
    <cellStyle name="평_평택STP_01_09_27_Pt_FinancialModel1108(2)_원주기업도시 data(정리2)_Raw Data_1" xfId="5252" xr:uid="{00000000-0005-0000-0000-0000712C0000}"/>
    <cellStyle name="평_평택STP_01_09_27_Pt_FinancialModel1108(2)_원주기업도시 data(정리2)_Raw Data_CF" xfId="11262" xr:uid="{00000000-0005-0000-0000-0000722C0000}"/>
    <cellStyle name="평_평택STP_01_09_27_Pt_FinancialModel1108(2)_원주기업도시 data(정리2)_Raw Data_Raw Data" xfId="5253" xr:uid="{00000000-0005-0000-0000-0000732C0000}"/>
    <cellStyle name="평_평택STP_01_09_27_Pt_FinancialModel1108(2)_원주기업도시 data(정리2)_Raw Data_Sales" xfId="7256" xr:uid="{00000000-0005-0000-0000-0000742C0000}"/>
    <cellStyle name="평_평택STP_01_09_27_Pt_FinancialModel1108(2)_원주기업도시 data(정리2)_Raw Data_Sensitivity" xfId="9259" xr:uid="{00000000-0005-0000-0000-0000752C0000}"/>
    <cellStyle name="평_평택STP_01_09_27_Pt_FinancialModel1108(2)_원주기업도시 data(정리2)_Sales" xfId="7255" xr:uid="{00000000-0005-0000-0000-0000762C0000}"/>
    <cellStyle name="평_평택STP_01_09_27_Pt_FinancialModel1108(2)_원주기업도시 data(정리2)_Sensitivity" xfId="9258" xr:uid="{00000000-0005-0000-0000-0000772C0000}"/>
    <cellStyle name="평_평택STP_01_09_27_Pt_FinancialModel1108(2)_원주기업도시 data(정리2)_원주부하계산" xfId="3237" xr:uid="{00000000-0005-0000-0000-0000782C0000}"/>
    <cellStyle name="평_평택STP_01_09_27_Pt_FinancialModel1108(2)_원주기업도시 data(정리2)_원주부하계산_CF" xfId="11263" xr:uid="{00000000-0005-0000-0000-0000792C0000}"/>
    <cellStyle name="평_평택STP_01_09_27_Pt_FinancialModel1108(2)_원주기업도시 data(정리2)_원주부하계산_Raw Data" xfId="3238" xr:uid="{00000000-0005-0000-0000-00007A2C0000}"/>
    <cellStyle name="평_평택STP_01_09_27_Pt_FinancialModel1108(2)_원주기업도시 data(정리2)_원주부하계산_Raw Data_1" xfId="5254" xr:uid="{00000000-0005-0000-0000-00007B2C0000}"/>
    <cellStyle name="평_평택STP_01_09_27_Pt_FinancialModel1108(2)_원주기업도시 data(정리2)_원주부하계산_Raw Data_CF" xfId="11264" xr:uid="{00000000-0005-0000-0000-00007C2C0000}"/>
    <cellStyle name="평_평택STP_01_09_27_Pt_FinancialModel1108(2)_원주기업도시 data(정리2)_원주부하계산_Raw Data_Raw Data" xfId="5255" xr:uid="{00000000-0005-0000-0000-00007D2C0000}"/>
    <cellStyle name="평_평택STP_01_09_27_Pt_FinancialModel1108(2)_원주기업도시 data(정리2)_원주부하계산_Raw Data_Sales" xfId="7258" xr:uid="{00000000-0005-0000-0000-00007E2C0000}"/>
    <cellStyle name="평_평택STP_01_09_27_Pt_FinancialModel1108(2)_원주기업도시 data(정리2)_원주부하계산_Raw Data_Sensitivity" xfId="9261" xr:uid="{00000000-0005-0000-0000-00007F2C0000}"/>
    <cellStyle name="평_평택STP_01_09_27_Pt_FinancialModel1108(2)_원주기업도시 data(정리2)_원주부하계산_Sales" xfId="7257" xr:uid="{00000000-0005-0000-0000-0000802C0000}"/>
    <cellStyle name="평_평택STP_01_09_27_Pt_FinancialModel1108(2)_원주기업도시 data(정리2)_원주부하계산_Sensitivity" xfId="9260" xr:uid="{00000000-0005-0000-0000-0000812C0000}"/>
    <cellStyle name="평_평택STP_01_09_27_Pt_FinancialModel1108(2)_원주부하계산" xfId="3239" xr:uid="{00000000-0005-0000-0000-0000822C0000}"/>
    <cellStyle name="평_평택STP_01_09_27_Pt_FinancialModel1108(2)_원주부하계산_CF" xfId="11265" xr:uid="{00000000-0005-0000-0000-0000832C0000}"/>
    <cellStyle name="평_평택STP_01_09_27_Pt_FinancialModel1108(2)_원주부하계산_Raw Data" xfId="3240" xr:uid="{00000000-0005-0000-0000-0000842C0000}"/>
    <cellStyle name="평_평택STP_01_09_27_Pt_FinancialModel1108(2)_원주부하계산_Raw Data_1" xfId="5256" xr:uid="{00000000-0005-0000-0000-0000852C0000}"/>
    <cellStyle name="평_평택STP_01_09_27_Pt_FinancialModel1108(2)_원주부하계산_Raw Data_CF" xfId="11266" xr:uid="{00000000-0005-0000-0000-0000862C0000}"/>
    <cellStyle name="평_평택STP_01_09_27_Pt_FinancialModel1108(2)_원주부하계산_Raw Data_Raw Data" xfId="5257" xr:uid="{00000000-0005-0000-0000-0000872C0000}"/>
    <cellStyle name="평_평택STP_01_09_27_Pt_FinancialModel1108(2)_원주부하계산_Raw Data_Sales" xfId="7260" xr:uid="{00000000-0005-0000-0000-0000882C0000}"/>
    <cellStyle name="평_평택STP_01_09_27_Pt_FinancialModel1108(2)_원주부하계산_Raw Data_Sensitivity" xfId="9263" xr:uid="{00000000-0005-0000-0000-0000892C0000}"/>
    <cellStyle name="평_평택STP_01_09_27_Pt_FinancialModel1108(2)_원주부하계산_Sales" xfId="7259" xr:uid="{00000000-0005-0000-0000-00008A2C0000}"/>
    <cellStyle name="평_평택STP_01_09_27_Pt_FinancialModel1108(2)_원주부하계산_Sensitivity" xfId="9262" xr:uid="{00000000-0005-0000-0000-00008B2C0000}"/>
    <cellStyle name="평_평택STP_01_09_27_Pt_FinancialModel1108(2)_은행 - 원주기업도시Feasibility11_07_1" xfId="3241" xr:uid="{00000000-0005-0000-0000-00008C2C0000}"/>
    <cellStyle name="평_평택STP_01_09_27_Pt_FinancialModel1108(2)_은행 - 원주기업도시Feasibility11_07_1_~3190534" xfId="3242" xr:uid="{00000000-0005-0000-0000-00008D2C0000}"/>
    <cellStyle name="평_평택STP_01_09_27_Pt_FinancialModel1108(2)_은행 - 원주기업도시Feasibility11_07_1_~3190534_CF" xfId="11268" xr:uid="{00000000-0005-0000-0000-00008E2C0000}"/>
    <cellStyle name="평_평택STP_01_09_27_Pt_FinancialModel1108(2)_은행 - 원주기업도시Feasibility11_07_1_~3190534_Raw Data" xfId="3243" xr:uid="{00000000-0005-0000-0000-00008F2C0000}"/>
    <cellStyle name="평_평택STP_01_09_27_Pt_FinancialModel1108(2)_은행 - 원주기업도시Feasibility11_07_1_~3190534_Raw Data_1" xfId="5259" xr:uid="{00000000-0005-0000-0000-0000902C0000}"/>
    <cellStyle name="평_평택STP_01_09_27_Pt_FinancialModel1108(2)_은행 - 원주기업도시Feasibility11_07_1_~3190534_Raw Data_CF" xfId="11269" xr:uid="{00000000-0005-0000-0000-0000912C0000}"/>
    <cellStyle name="평_평택STP_01_09_27_Pt_FinancialModel1108(2)_은행 - 원주기업도시Feasibility11_07_1_~3190534_Raw Data_Raw Data" xfId="5260" xr:uid="{00000000-0005-0000-0000-0000922C0000}"/>
    <cellStyle name="평_평택STP_01_09_27_Pt_FinancialModel1108(2)_은행 - 원주기업도시Feasibility11_07_1_~3190534_Raw Data_Sales" xfId="7263" xr:uid="{00000000-0005-0000-0000-0000932C0000}"/>
    <cellStyle name="평_평택STP_01_09_27_Pt_FinancialModel1108(2)_은행 - 원주기업도시Feasibility11_07_1_~3190534_Raw Data_Sensitivity" xfId="9266" xr:uid="{00000000-0005-0000-0000-0000942C0000}"/>
    <cellStyle name="평_평택STP_01_09_27_Pt_FinancialModel1108(2)_은행 - 원주기업도시Feasibility11_07_1_~3190534_Sales" xfId="7262" xr:uid="{00000000-0005-0000-0000-0000952C0000}"/>
    <cellStyle name="평_평택STP_01_09_27_Pt_FinancialModel1108(2)_은행 - 원주기업도시Feasibility11_07_1_~3190534_Sensitivity" xfId="9265" xr:uid="{00000000-0005-0000-0000-0000962C0000}"/>
    <cellStyle name="평_평택STP_01_09_27_Pt_FinancialModel1108(2)_은행 - 원주기업도시Feasibility11_07_1_~3190534_원주기업도시 data(정리2)" xfId="3244" xr:uid="{00000000-0005-0000-0000-0000972C0000}"/>
    <cellStyle name="평_평택STP_01_09_27_Pt_FinancialModel1108(2)_은행 - 원주기업도시Feasibility11_07_1_~3190534_원주기업도시 data(정리2)_CF" xfId="11270" xr:uid="{00000000-0005-0000-0000-0000982C0000}"/>
    <cellStyle name="평_평택STP_01_09_27_Pt_FinancialModel1108(2)_은행 - 원주기업도시Feasibility11_07_1_~3190534_원주기업도시 data(정리2)_Raw Data" xfId="3245" xr:uid="{00000000-0005-0000-0000-0000992C0000}"/>
    <cellStyle name="평_평택STP_01_09_27_Pt_FinancialModel1108(2)_은행 - 원주기업도시Feasibility11_07_1_~3190534_원주기업도시 data(정리2)_Raw Data_1" xfId="5261" xr:uid="{00000000-0005-0000-0000-00009A2C0000}"/>
    <cellStyle name="평_평택STP_01_09_27_Pt_FinancialModel1108(2)_은행 - 원주기업도시Feasibility11_07_1_~3190534_원주기업도시 data(정리2)_Raw Data_CF" xfId="11271" xr:uid="{00000000-0005-0000-0000-00009B2C0000}"/>
    <cellStyle name="평_평택STP_01_09_27_Pt_FinancialModel1108(2)_은행 - 원주기업도시Feasibility11_07_1_~3190534_원주기업도시 data(정리2)_Raw Data_Raw Data" xfId="5262" xr:uid="{00000000-0005-0000-0000-00009C2C0000}"/>
    <cellStyle name="평_평택STP_01_09_27_Pt_FinancialModel1108(2)_은행 - 원주기업도시Feasibility11_07_1_~3190534_원주기업도시 data(정리2)_Raw Data_Sales" xfId="7265" xr:uid="{00000000-0005-0000-0000-00009D2C0000}"/>
    <cellStyle name="평_평택STP_01_09_27_Pt_FinancialModel1108(2)_은행 - 원주기업도시Feasibility11_07_1_~3190534_원주기업도시 data(정리2)_Raw Data_Sensitivity" xfId="9268" xr:uid="{00000000-0005-0000-0000-00009E2C0000}"/>
    <cellStyle name="평_평택STP_01_09_27_Pt_FinancialModel1108(2)_은행 - 원주기업도시Feasibility11_07_1_~3190534_원주기업도시 data(정리2)_Sales" xfId="7264" xr:uid="{00000000-0005-0000-0000-00009F2C0000}"/>
    <cellStyle name="평_평택STP_01_09_27_Pt_FinancialModel1108(2)_은행 - 원주기업도시Feasibility11_07_1_~3190534_원주기업도시 data(정리2)_Sensitivity" xfId="9267" xr:uid="{00000000-0005-0000-0000-0000A02C0000}"/>
    <cellStyle name="평_평택STP_01_09_27_Pt_FinancialModel1108(2)_은행 - 원주기업도시Feasibility11_07_1_~3190534_원주기업도시 data(정리2)_원주부하계산" xfId="3246" xr:uid="{00000000-0005-0000-0000-0000A12C0000}"/>
    <cellStyle name="평_평택STP_01_09_27_Pt_FinancialModel1108(2)_은행 - 원주기업도시Feasibility11_07_1_~3190534_원주기업도시 data(정리2)_원주부하계산_CF" xfId="11272" xr:uid="{00000000-0005-0000-0000-0000A22C0000}"/>
    <cellStyle name="평_평택STP_01_09_27_Pt_FinancialModel1108(2)_은행 - 원주기업도시Feasibility11_07_1_~3190534_원주기업도시 data(정리2)_원주부하계산_Raw Data" xfId="3247" xr:uid="{00000000-0005-0000-0000-0000A32C0000}"/>
    <cellStyle name="평_평택STP_01_09_27_Pt_FinancialModel1108(2)_은행 - 원주기업도시Feasibility11_07_1_~3190534_원주기업도시 data(정리2)_원주부하계산_Raw Data_1" xfId="5263" xr:uid="{00000000-0005-0000-0000-0000A42C0000}"/>
    <cellStyle name="평_평택STP_01_09_27_Pt_FinancialModel1108(2)_은행 - 원주기업도시Feasibility11_07_1_~3190534_원주기업도시 data(정리2)_원주부하계산_Raw Data_CF" xfId="11273" xr:uid="{00000000-0005-0000-0000-0000A52C0000}"/>
    <cellStyle name="평_평택STP_01_09_27_Pt_FinancialModel1108(2)_은행 - 원주기업도시Feasibility11_07_1_~3190534_원주기업도시 data(정리2)_원주부하계산_Raw Data_Raw Data" xfId="5264" xr:uid="{00000000-0005-0000-0000-0000A62C0000}"/>
    <cellStyle name="평_평택STP_01_09_27_Pt_FinancialModel1108(2)_은행 - 원주기업도시Feasibility11_07_1_~3190534_원주기업도시 data(정리2)_원주부하계산_Raw Data_Sales" xfId="7267" xr:uid="{00000000-0005-0000-0000-0000A72C0000}"/>
    <cellStyle name="평_평택STP_01_09_27_Pt_FinancialModel1108(2)_은행 - 원주기업도시Feasibility11_07_1_~3190534_원주기업도시 data(정리2)_원주부하계산_Raw Data_Sensitivity" xfId="9270" xr:uid="{00000000-0005-0000-0000-0000A82C0000}"/>
    <cellStyle name="평_평택STP_01_09_27_Pt_FinancialModel1108(2)_은행 - 원주기업도시Feasibility11_07_1_~3190534_원주기업도시 data(정리2)_원주부하계산_Sales" xfId="7266" xr:uid="{00000000-0005-0000-0000-0000A92C0000}"/>
    <cellStyle name="평_평택STP_01_09_27_Pt_FinancialModel1108(2)_은행 - 원주기업도시Feasibility11_07_1_~3190534_원주기업도시 data(정리2)_원주부하계산_Sensitivity" xfId="9269" xr:uid="{00000000-0005-0000-0000-0000AA2C0000}"/>
    <cellStyle name="평_평택STP_01_09_27_Pt_FinancialModel1108(2)_은행 - 원주기업도시Feasibility11_07_1_~3190534_원주부하계산" xfId="3248" xr:uid="{00000000-0005-0000-0000-0000AB2C0000}"/>
    <cellStyle name="평_평택STP_01_09_27_Pt_FinancialModel1108(2)_은행 - 원주기업도시Feasibility11_07_1_~3190534_원주부하계산_CF" xfId="11274" xr:uid="{00000000-0005-0000-0000-0000AC2C0000}"/>
    <cellStyle name="평_평택STP_01_09_27_Pt_FinancialModel1108(2)_은행 - 원주기업도시Feasibility11_07_1_~3190534_원주부하계산_Raw Data" xfId="3249" xr:uid="{00000000-0005-0000-0000-0000AD2C0000}"/>
    <cellStyle name="평_평택STP_01_09_27_Pt_FinancialModel1108(2)_은행 - 원주기업도시Feasibility11_07_1_~3190534_원주부하계산_Raw Data_1" xfId="5265" xr:uid="{00000000-0005-0000-0000-0000AE2C0000}"/>
    <cellStyle name="평_평택STP_01_09_27_Pt_FinancialModel1108(2)_은행 - 원주기업도시Feasibility11_07_1_~3190534_원주부하계산_Raw Data_CF" xfId="11275" xr:uid="{00000000-0005-0000-0000-0000AF2C0000}"/>
    <cellStyle name="평_평택STP_01_09_27_Pt_FinancialModel1108(2)_은행 - 원주기업도시Feasibility11_07_1_~3190534_원주부하계산_Raw Data_Raw Data" xfId="5266" xr:uid="{00000000-0005-0000-0000-0000B02C0000}"/>
    <cellStyle name="평_평택STP_01_09_27_Pt_FinancialModel1108(2)_은행 - 원주기업도시Feasibility11_07_1_~3190534_원주부하계산_Raw Data_Sales" xfId="7269" xr:uid="{00000000-0005-0000-0000-0000B12C0000}"/>
    <cellStyle name="평_평택STP_01_09_27_Pt_FinancialModel1108(2)_은행 - 원주기업도시Feasibility11_07_1_~3190534_원주부하계산_Raw Data_Sensitivity" xfId="9272" xr:uid="{00000000-0005-0000-0000-0000B22C0000}"/>
    <cellStyle name="평_평택STP_01_09_27_Pt_FinancialModel1108(2)_은행 - 원주기업도시Feasibility11_07_1_~3190534_원주부하계산_Sales" xfId="7268" xr:uid="{00000000-0005-0000-0000-0000B32C0000}"/>
    <cellStyle name="평_평택STP_01_09_27_Pt_FinancialModel1108(2)_은행 - 원주기업도시Feasibility11_07_1_~3190534_원주부하계산_Sensitivity" xfId="9271" xr:uid="{00000000-0005-0000-0000-0000B42C0000}"/>
    <cellStyle name="평_평택STP_01_09_27_Pt_FinancialModel1108(2)_은행 - 원주기업도시Feasibility11_07_1_070126 기업도시개발이익산정프로그램" xfId="3250" xr:uid="{00000000-0005-0000-0000-0000B52C0000}"/>
    <cellStyle name="평_평택STP_01_09_27_Pt_FinancialModel1108(2)_은행 - 원주기업도시Feasibility11_07_1_070126 기업도시개발이익산정프로그램_CF" xfId="11276" xr:uid="{00000000-0005-0000-0000-0000B62C0000}"/>
    <cellStyle name="평_평택STP_01_09_27_Pt_FinancialModel1108(2)_은행 - 원주기업도시Feasibility11_07_1_070126 기업도시개발이익산정프로그램_Raw Data" xfId="3251" xr:uid="{00000000-0005-0000-0000-0000B72C0000}"/>
    <cellStyle name="평_평택STP_01_09_27_Pt_FinancialModel1108(2)_은행 - 원주기업도시Feasibility11_07_1_070126 기업도시개발이익산정프로그램_Raw Data_1" xfId="5267" xr:uid="{00000000-0005-0000-0000-0000B82C0000}"/>
    <cellStyle name="평_평택STP_01_09_27_Pt_FinancialModel1108(2)_은행 - 원주기업도시Feasibility11_07_1_070126 기업도시개발이익산정프로그램_Raw Data_CF" xfId="11277" xr:uid="{00000000-0005-0000-0000-0000B92C0000}"/>
    <cellStyle name="평_평택STP_01_09_27_Pt_FinancialModel1108(2)_은행 - 원주기업도시Feasibility11_07_1_070126 기업도시개발이익산정프로그램_Raw Data_Raw Data" xfId="5268" xr:uid="{00000000-0005-0000-0000-0000BA2C0000}"/>
    <cellStyle name="평_평택STP_01_09_27_Pt_FinancialModel1108(2)_은행 - 원주기업도시Feasibility11_07_1_070126 기업도시개발이익산정프로그램_Raw Data_Sales" xfId="7271" xr:uid="{00000000-0005-0000-0000-0000BB2C0000}"/>
    <cellStyle name="평_평택STP_01_09_27_Pt_FinancialModel1108(2)_은행 - 원주기업도시Feasibility11_07_1_070126 기업도시개발이익산정프로그램_Raw Data_Sensitivity" xfId="9274" xr:uid="{00000000-0005-0000-0000-0000BC2C0000}"/>
    <cellStyle name="평_평택STP_01_09_27_Pt_FinancialModel1108(2)_은행 - 원주기업도시Feasibility11_07_1_070126 기업도시개발이익산정프로그램_Sales" xfId="7270" xr:uid="{00000000-0005-0000-0000-0000BD2C0000}"/>
    <cellStyle name="평_평택STP_01_09_27_Pt_FinancialModel1108(2)_은행 - 원주기업도시Feasibility11_07_1_070126 기업도시개발이익산정프로그램_Sensitivity" xfId="9273" xr:uid="{00000000-0005-0000-0000-0000BE2C0000}"/>
    <cellStyle name="평_평택STP_01_09_27_Pt_FinancialModel1108(2)_은행 - 원주기업도시Feasibility11_07_1_070126 기업도시개발이익산정프로그램_원주기업도시 data(정리2)" xfId="3252" xr:uid="{00000000-0005-0000-0000-0000BF2C0000}"/>
    <cellStyle name="평_평택STP_01_09_27_Pt_FinancialModel1108(2)_은행 - 원주기업도시Feasibility11_07_1_070126 기업도시개발이익산정프로그램_원주기업도시 data(정리2)_CF" xfId="11278" xr:uid="{00000000-0005-0000-0000-0000C02C0000}"/>
    <cellStyle name="평_평택STP_01_09_27_Pt_FinancialModel1108(2)_은행 - 원주기업도시Feasibility11_07_1_070126 기업도시개발이익산정프로그램_원주기업도시 data(정리2)_Raw Data" xfId="3253" xr:uid="{00000000-0005-0000-0000-0000C12C0000}"/>
    <cellStyle name="평_평택STP_01_09_27_Pt_FinancialModel1108(2)_은행 - 원주기업도시Feasibility11_07_1_070126 기업도시개발이익산정프로그램_원주기업도시 data(정리2)_Raw Data_1" xfId="5269" xr:uid="{00000000-0005-0000-0000-0000C22C0000}"/>
    <cellStyle name="평_평택STP_01_09_27_Pt_FinancialModel1108(2)_은행 - 원주기업도시Feasibility11_07_1_070126 기업도시개발이익산정프로그램_원주기업도시 data(정리2)_Raw Data_CF" xfId="11279" xr:uid="{00000000-0005-0000-0000-0000C32C0000}"/>
    <cellStyle name="평_평택STP_01_09_27_Pt_FinancialModel1108(2)_은행 - 원주기업도시Feasibility11_07_1_070126 기업도시개발이익산정프로그램_원주기업도시 data(정리2)_Raw Data_Raw Data" xfId="5270" xr:uid="{00000000-0005-0000-0000-0000C42C0000}"/>
    <cellStyle name="평_평택STP_01_09_27_Pt_FinancialModel1108(2)_은행 - 원주기업도시Feasibility11_07_1_070126 기업도시개발이익산정프로그램_원주기업도시 data(정리2)_Raw Data_Sales" xfId="7273" xr:uid="{00000000-0005-0000-0000-0000C52C0000}"/>
    <cellStyle name="평_평택STP_01_09_27_Pt_FinancialModel1108(2)_은행 - 원주기업도시Feasibility11_07_1_070126 기업도시개발이익산정프로그램_원주기업도시 data(정리2)_Raw Data_Sensitivity" xfId="9276" xr:uid="{00000000-0005-0000-0000-0000C62C0000}"/>
    <cellStyle name="평_평택STP_01_09_27_Pt_FinancialModel1108(2)_은행 - 원주기업도시Feasibility11_07_1_070126 기업도시개발이익산정프로그램_원주기업도시 data(정리2)_Sales" xfId="7272" xr:uid="{00000000-0005-0000-0000-0000C72C0000}"/>
    <cellStyle name="평_평택STP_01_09_27_Pt_FinancialModel1108(2)_은행 - 원주기업도시Feasibility11_07_1_070126 기업도시개발이익산정프로그램_원주기업도시 data(정리2)_Sensitivity" xfId="9275" xr:uid="{00000000-0005-0000-0000-0000C82C0000}"/>
    <cellStyle name="평_평택STP_01_09_27_Pt_FinancialModel1108(2)_은행 - 원주기업도시Feasibility11_07_1_070126 기업도시개발이익산정프로그램_원주기업도시 data(정리2)_원주부하계산" xfId="3254" xr:uid="{00000000-0005-0000-0000-0000C92C0000}"/>
    <cellStyle name="평_평택STP_01_09_27_Pt_FinancialModel1108(2)_은행 - 원주기업도시Feasibility11_07_1_070126 기업도시개발이익산정프로그램_원주기업도시 data(정리2)_원주부하계산_CF" xfId="11280" xr:uid="{00000000-0005-0000-0000-0000CA2C0000}"/>
    <cellStyle name="평_평택STP_01_09_27_Pt_FinancialModel1108(2)_은행 - 원주기업도시Feasibility11_07_1_070126 기업도시개발이익산정프로그램_원주기업도시 data(정리2)_원주부하계산_Raw Data" xfId="3255" xr:uid="{00000000-0005-0000-0000-0000CB2C0000}"/>
    <cellStyle name="평_평택STP_01_09_27_Pt_FinancialModel1108(2)_은행 - 원주기업도시Feasibility11_07_1_070126 기업도시개발이익산정프로그램_원주기업도시 data(정리2)_원주부하계산_Raw Data_1" xfId="5271" xr:uid="{00000000-0005-0000-0000-0000CC2C0000}"/>
    <cellStyle name="평_평택STP_01_09_27_Pt_FinancialModel1108(2)_은행 - 원주기업도시Feasibility11_07_1_070126 기업도시개발이익산정프로그램_원주기업도시 data(정리2)_원주부하계산_Raw Data_CF" xfId="11281" xr:uid="{00000000-0005-0000-0000-0000CD2C0000}"/>
    <cellStyle name="평_평택STP_01_09_27_Pt_FinancialModel1108(2)_은행 - 원주기업도시Feasibility11_07_1_070126 기업도시개발이익산정프로그램_원주기업도시 data(정리2)_원주부하계산_Raw Data_Raw Data" xfId="5272" xr:uid="{00000000-0005-0000-0000-0000CE2C0000}"/>
    <cellStyle name="평_평택STP_01_09_27_Pt_FinancialModel1108(2)_은행 - 원주기업도시Feasibility11_07_1_070126 기업도시개발이익산정프로그램_원주기업도시 data(정리2)_원주부하계산_Raw Data_Sales" xfId="7275" xr:uid="{00000000-0005-0000-0000-0000CF2C0000}"/>
    <cellStyle name="평_평택STP_01_09_27_Pt_FinancialModel1108(2)_은행 - 원주기업도시Feasibility11_07_1_070126 기업도시개발이익산정프로그램_원주기업도시 data(정리2)_원주부하계산_Raw Data_Sensitivity" xfId="9278" xr:uid="{00000000-0005-0000-0000-0000D02C0000}"/>
    <cellStyle name="평_평택STP_01_09_27_Pt_FinancialModel1108(2)_은행 - 원주기업도시Feasibility11_07_1_070126 기업도시개발이익산정프로그램_원주기업도시 data(정리2)_원주부하계산_Sales" xfId="7274" xr:uid="{00000000-0005-0000-0000-0000D12C0000}"/>
    <cellStyle name="평_평택STP_01_09_27_Pt_FinancialModel1108(2)_은행 - 원주기업도시Feasibility11_07_1_070126 기업도시개발이익산정프로그램_원주기업도시 data(정리2)_원주부하계산_Sensitivity" xfId="9277" xr:uid="{00000000-0005-0000-0000-0000D22C0000}"/>
    <cellStyle name="평_평택STP_01_09_27_Pt_FinancialModel1108(2)_은행 - 원주기업도시Feasibility11_07_1_070126 기업도시개발이익산정프로그램_원주부하계산" xfId="3256" xr:uid="{00000000-0005-0000-0000-0000D32C0000}"/>
    <cellStyle name="평_평택STP_01_09_27_Pt_FinancialModel1108(2)_은행 - 원주기업도시Feasibility11_07_1_070126 기업도시개발이익산정프로그램_원주부하계산_CF" xfId="11282" xr:uid="{00000000-0005-0000-0000-0000D42C0000}"/>
    <cellStyle name="평_평택STP_01_09_27_Pt_FinancialModel1108(2)_은행 - 원주기업도시Feasibility11_07_1_070126 기업도시개발이익산정프로그램_원주부하계산_Raw Data" xfId="3257" xr:uid="{00000000-0005-0000-0000-0000D52C0000}"/>
    <cellStyle name="평_평택STP_01_09_27_Pt_FinancialModel1108(2)_은행 - 원주기업도시Feasibility11_07_1_070126 기업도시개발이익산정프로그램_원주부하계산_Raw Data_1" xfId="5273" xr:uid="{00000000-0005-0000-0000-0000D62C0000}"/>
    <cellStyle name="평_평택STP_01_09_27_Pt_FinancialModel1108(2)_은행 - 원주기업도시Feasibility11_07_1_070126 기업도시개발이익산정프로그램_원주부하계산_Raw Data_CF" xfId="11283" xr:uid="{00000000-0005-0000-0000-0000D72C0000}"/>
    <cellStyle name="평_평택STP_01_09_27_Pt_FinancialModel1108(2)_은행 - 원주기업도시Feasibility11_07_1_070126 기업도시개발이익산정프로그램_원주부하계산_Raw Data_Raw Data" xfId="5274" xr:uid="{00000000-0005-0000-0000-0000D82C0000}"/>
    <cellStyle name="평_평택STP_01_09_27_Pt_FinancialModel1108(2)_은행 - 원주기업도시Feasibility11_07_1_070126 기업도시개발이익산정프로그램_원주부하계산_Raw Data_Sales" xfId="7277" xr:uid="{00000000-0005-0000-0000-0000D92C0000}"/>
    <cellStyle name="평_평택STP_01_09_27_Pt_FinancialModel1108(2)_은행 - 원주기업도시Feasibility11_07_1_070126 기업도시개발이익산정프로그램_원주부하계산_Raw Data_Sensitivity" xfId="9280" xr:uid="{00000000-0005-0000-0000-0000DA2C0000}"/>
    <cellStyle name="평_평택STP_01_09_27_Pt_FinancialModel1108(2)_은행 - 원주기업도시Feasibility11_07_1_070126 기업도시개발이익산정프로그램_원주부하계산_Sales" xfId="7276" xr:uid="{00000000-0005-0000-0000-0000DB2C0000}"/>
    <cellStyle name="평_평택STP_01_09_27_Pt_FinancialModel1108(2)_은행 - 원주기업도시Feasibility11_07_1_070126 기업도시개발이익산정프로그램_원주부하계산_Sensitivity" xfId="9279" xr:uid="{00000000-0005-0000-0000-0000DC2C0000}"/>
    <cellStyle name="평_평택STP_01_09_27_Pt_FinancialModel1108(2)_은행 - 원주기업도시Feasibility11_07_1_CF" xfId="11267" xr:uid="{00000000-0005-0000-0000-0000DD2C0000}"/>
    <cellStyle name="평_평택STP_01_09_27_Pt_FinancialModel1108(2)_은행 - 원주기업도시Feasibility11_07_1_Raw Data" xfId="3258" xr:uid="{00000000-0005-0000-0000-0000DE2C0000}"/>
    <cellStyle name="평_평택STP_01_09_27_Pt_FinancialModel1108(2)_은행 - 원주기업도시Feasibility11_07_1_Raw Data_1" xfId="5258" xr:uid="{00000000-0005-0000-0000-0000DF2C0000}"/>
    <cellStyle name="평_평택STP_01_09_27_Pt_FinancialModel1108(2)_은행 - 원주기업도시Feasibility11_07_1_Raw Data_CF" xfId="11284" xr:uid="{00000000-0005-0000-0000-0000E02C0000}"/>
    <cellStyle name="평_평택STP_01_09_27_Pt_FinancialModel1108(2)_은행 - 원주기업도시Feasibility11_07_1_Raw Data_Raw Data" xfId="5275" xr:uid="{00000000-0005-0000-0000-0000E12C0000}"/>
    <cellStyle name="평_평택STP_01_09_27_Pt_FinancialModel1108(2)_은행 - 원주기업도시Feasibility11_07_1_Raw Data_Sales" xfId="7278" xr:uid="{00000000-0005-0000-0000-0000E22C0000}"/>
    <cellStyle name="평_평택STP_01_09_27_Pt_FinancialModel1108(2)_은행 - 원주기업도시Feasibility11_07_1_Raw Data_Sensitivity" xfId="9281" xr:uid="{00000000-0005-0000-0000-0000E32C0000}"/>
    <cellStyle name="평_평택STP_01_09_27_Pt_FinancialModel1108(2)_은행 - 원주기업도시Feasibility11_07_1_Sales" xfId="7261" xr:uid="{00000000-0005-0000-0000-0000E42C0000}"/>
    <cellStyle name="평_평택STP_01_09_27_Pt_FinancialModel1108(2)_은행 - 원주기업도시Feasibility11_07_1_Sensitivity" xfId="9264" xr:uid="{00000000-0005-0000-0000-0000E52C0000}"/>
    <cellStyle name="평_평택STP_01_09_27_Pt_FinancialModel1108(2)_은행 - 원주기업도시Feasibility11_07_1_개발이익산정결과" xfId="3259" xr:uid="{00000000-0005-0000-0000-0000E62C0000}"/>
    <cellStyle name="평_평택STP_01_09_27_Pt_FinancialModel1108(2)_은행 - 원주기업도시Feasibility11_07_1_개발이익산정결과_CF" xfId="11285" xr:uid="{00000000-0005-0000-0000-0000E72C0000}"/>
    <cellStyle name="평_평택STP_01_09_27_Pt_FinancialModel1108(2)_은행 - 원주기업도시Feasibility11_07_1_개발이익산정결과_Raw Data" xfId="3260" xr:uid="{00000000-0005-0000-0000-0000E82C0000}"/>
    <cellStyle name="평_평택STP_01_09_27_Pt_FinancialModel1108(2)_은행 - 원주기업도시Feasibility11_07_1_개발이익산정결과_Raw Data_1" xfId="5276" xr:uid="{00000000-0005-0000-0000-0000E92C0000}"/>
    <cellStyle name="평_평택STP_01_09_27_Pt_FinancialModel1108(2)_은행 - 원주기업도시Feasibility11_07_1_개발이익산정결과_Raw Data_CF" xfId="11286" xr:uid="{00000000-0005-0000-0000-0000EA2C0000}"/>
    <cellStyle name="평_평택STP_01_09_27_Pt_FinancialModel1108(2)_은행 - 원주기업도시Feasibility11_07_1_개발이익산정결과_Raw Data_Raw Data" xfId="5277" xr:uid="{00000000-0005-0000-0000-0000EB2C0000}"/>
    <cellStyle name="평_평택STP_01_09_27_Pt_FinancialModel1108(2)_은행 - 원주기업도시Feasibility11_07_1_개발이익산정결과_Raw Data_Sales" xfId="7280" xr:uid="{00000000-0005-0000-0000-0000EC2C0000}"/>
    <cellStyle name="평_평택STP_01_09_27_Pt_FinancialModel1108(2)_은행 - 원주기업도시Feasibility11_07_1_개발이익산정결과_Raw Data_Sensitivity" xfId="9283" xr:uid="{00000000-0005-0000-0000-0000ED2C0000}"/>
    <cellStyle name="평_평택STP_01_09_27_Pt_FinancialModel1108(2)_은행 - 원주기업도시Feasibility11_07_1_개발이익산정결과_Sales" xfId="7279" xr:uid="{00000000-0005-0000-0000-0000EE2C0000}"/>
    <cellStyle name="평_평택STP_01_09_27_Pt_FinancialModel1108(2)_은행 - 원주기업도시Feasibility11_07_1_개발이익산정결과_Sensitivity" xfId="9282" xr:uid="{00000000-0005-0000-0000-0000EF2C0000}"/>
    <cellStyle name="평_평택STP_01_09_27_Pt_FinancialModel1108(2)_은행 - 원주기업도시Feasibility11_07_1_개발이익산정결과_원주기업도시 data(정리2)" xfId="3261" xr:uid="{00000000-0005-0000-0000-0000F02C0000}"/>
    <cellStyle name="평_평택STP_01_09_27_Pt_FinancialModel1108(2)_은행 - 원주기업도시Feasibility11_07_1_개발이익산정결과_원주기업도시 data(정리2)_CF" xfId="11287" xr:uid="{00000000-0005-0000-0000-0000F12C0000}"/>
    <cellStyle name="평_평택STP_01_09_27_Pt_FinancialModel1108(2)_은행 - 원주기업도시Feasibility11_07_1_개발이익산정결과_원주기업도시 data(정리2)_Raw Data" xfId="3262" xr:uid="{00000000-0005-0000-0000-0000F22C0000}"/>
    <cellStyle name="평_평택STP_01_09_27_Pt_FinancialModel1108(2)_은행 - 원주기업도시Feasibility11_07_1_개발이익산정결과_원주기업도시 data(정리2)_Raw Data_1" xfId="5278" xr:uid="{00000000-0005-0000-0000-0000F32C0000}"/>
    <cellStyle name="평_평택STP_01_09_27_Pt_FinancialModel1108(2)_은행 - 원주기업도시Feasibility11_07_1_개발이익산정결과_원주기업도시 data(정리2)_Raw Data_CF" xfId="11288" xr:uid="{00000000-0005-0000-0000-0000F42C0000}"/>
    <cellStyle name="평_평택STP_01_09_27_Pt_FinancialModel1108(2)_은행 - 원주기업도시Feasibility11_07_1_개발이익산정결과_원주기업도시 data(정리2)_Raw Data_Raw Data" xfId="5279" xr:uid="{00000000-0005-0000-0000-0000F52C0000}"/>
    <cellStyle name="평_평택STP_01_09_27_Pt_FinancialModel1108(2)_은행 - 원주기업도시Feasibility11_07_1_개발이익산정결과_원주기업도시 data(정리2)_Raw Data_Sales" xfId="7282" xr:uid="{00000000-0005-0000-0000-0000F62C0000}"/>
    <cellStyle name="평_평택STP_01_09_27_Pt_FinancialModel1108(2)_은행 - 원주기업도시Feasibility11_07_1_개발이익산정결과_원주기업도시 data(정리2)_Raw Data_Sensitivity" xfId="9285" xr:uid="{00000000-0005-0000-0000-0000F72C0000}"/>
    <cellStyle name="평_평택STP_01_09_27_Pt_FinancialModel1108(2)_은행 - 원주기업도시Feasibility11_07_1_개발이익산정결과_원주기업도시 data(정리2)_Sales" xfId="7281" xr:uid="{00000000-0005-0000-0000-0000F82C0000}"/>
    <cellStyle name="평_평택STP_01_09_27_Pt_FinancialModel1108(2)_은행 - 원주기업도시Feasibility11_07_1_개발이익산정결과_원주기업도시 data(정리2)_Sensitivity" xfId="9284" xr:uid="{00000000-0005-0000-0000-0000F92C0000}"/>
    <cellStyle name="평_평택STP_01_09_27_Pt_FinancialModel1108(2)_은행 - 원주기업도시Feasibility11_07_1_개발이익산정결과_원주기업도시 data(정리2)_원주부하계산" xfId="3263" xr:uid="{00000000-0005-0000-0000-0000FA2C0000}"/>
    <cellStyle name="평_평택STP_01_09_27_Pt_FinancialModel1108(2)_은행 - 원주기업도시Feasibility11_07_1_개발이익산정결과_원주기업도시 data(정리2)_원주부하계산_CF" xfId="11289" xr:uid="{00000000-0005-0000-0000-0000FB2C0000}"/>
    <cellStyle name="평_평택STP_01_09_27_Pt_FinancialModel1108(2)_은행 - 원주기업도시Feasibility11_07_1_개발이익산정결과_원주기업도시 data(정리2)_원주부하계산_Raw Data" xfId="3264" xr:uid="{00000000-0005-0000-0000-0000FC2C0000}"/>
    <cellStyle name="평_평택STP_01_09_27_Pt_FinancialModel1108(2)_은행 - 원주기업도시Feasibility11_07_1_개발이익산정결과_원주기업도시 data(정리2)_원주부하계산_Raw Data_1" xfId="5280" xr:uid="{00000000-0005-0000-0000-0000FD2C0000}"/>
    <cellStyle name="평_평택STP_01_09_27_Pt_FinancialModel1108(2)_은행 - 원주기업도시Feasibility11_07_1_개발이익산정결과_원주기업도시 data(정리2)_원주부하계산_Raw Data_CF" xfId="11290" xr:uid="{00000000-0005-0000-0000-0000FE2C0000}"/>
    <cellStyle name="평_평택STP_01_09_27_Pt_FinancialModel1108(2)_은행 - 원주기업도시Feasibility11_07_1_개발이익산정결과_원주기업도시 data(정리2)_원주부하계산_Raw Data_Raw Data" xfId="5281" xr:uid="{00000000-0005-0000-0000-0000FF2C0000}"/>
    <cellStyle name="평_평택STP_01_09_27_Pt_FinancialModel1108(2)_은행 - 원주기업도시Feasibility11_07_1_개발이익산정결과_원주기업도시 data(정리2)_원주부하계산_Raw Data_Sales" xfId="7284" xr:uid="{00000000-0005-0000-0000-0000002D0000}"/>
    <cellStyle name="평_평택STP_01_09_27_Pt_FinancialModel1108(2)_은행 - 원주기업도시Feasibility11_07_1_개발이익산정결과_원주기업도시 data(정리2)_원주부하계산_Raw Data_Sensitivity" xfId="9287" xr:uid="{00000000-0005-0000-0000-0000012D0000}"/>
    <cellStyle name="평_평택STP_01_09_27_Pt_FinancialModel1108(2)_은행 - 원주기업도시Feasibility11_07_1_개발이익산정결과_원주기업도시 data(정리2)_원주부하계산_Sales" xfId="7283" xr:uid="{00000000-0005-0000-0000-0000022D0000}"/>
    <cellStyle name="평_평택STP_01_09_27_Pt_FinancialModel1108(2)_은행 - 원주기업도시Feasibility11_07_1_개발이익산정결과_원주기업도시 data(정리2)_원주부하계산_Sensitivity" xfId="9286" xr:uid="{00000000-0005-0000-0000-0000032D0000}"/>
    <cellStyle name="평_평택STP_01_09_27_Pt_FinancialModel1108(2)_은행 - 원주기업도시Feasibility11_07_1_개발이익산정결과_원주부하계산" xfId="3265" xr:uid="{00000000-0005-0000-0000-0000042D0000}"/>
    <cellStyle name="평_평택STP_01_09_27_Pt_FinancialModel1108(2)_은행 - 원주기업도시Feasibility11_07_1_개발이익산정결과_원주부하계산_CF" xfId="11291" xr:uid="{00000000-0005-0000-0000-0000052D0000}"/>
    <cellStyle name="평_평택STP_01_09_27_Pt_FinancialModel1108(2)_은행 - 원주기업도시Feasibility11_07_1_개발이익산정결과_원주부하계산_Raw Data" xfId="3266" xr:uid="{00000000-0005-0000-0000-0000062D0000}"/>
    <cellStyle name="평_평택STP_01_09_27_Pt_FinancialModel1108(2)_은행 - 원주기업도시Feasibility11_07_1_개발이익산정결과_원주부하계산_Raw Data_1" xfId="5282" xr:uid="{00000000-0005-0000-0000-0000072D0000}"/>
    <cellStyle name="평_평택STP_01_09_27_Pt_FinancialModel1108(2)_은행 - 원주기업도시Feasibility11_07_1_개발이익산정결과_원주부하계산_Raw Data_CF" xfId="11292" xr:uid="{00000000-0005-0000-0000-0000082D0000}"/>
    <cellStyle name="평_평택STP_01_09_27_Pt_FinancialModel1108(2)_은행 - 원주기업도시Feasibility11_07_1_개발이익산정결과_원주부하계산_Raw Data_Raw Data" xfId="5283" xr:uid="{00000000-0005-0000-0000-0000092D0000}"/>
    <cellStyle name="평_평택STP_01_09_27_Pt_FinancialModel1108(2)_은행 - 원주기업도시Feasibility11_07_1_개발이익산정결과_원주부하계산_Raw Data_Sales" xfId="7286" xr:uid="{00000000-0005-0000-0000-00000A2D0000}"/>
    <cellStyle name="평_평택STP_01_09_27_Pt_FinancialModel1108(2)_은행 - 원주기업도시Feasibility11_07_1_개발이익산정결과_원주부하계산_Raw Data_Sensitivity" xfId="9289" xr:uid="{00000000-0005-0000-0000-00000B2D0000}"/>
    <cellStyle name="평_평택STP_01_09_27_Pt_FinancialModel1108(2)_은행 - 원주기업도시Feasibility11_07_1_개발이익산정결과_원주부하계산_Sales" xfId="7285" xr:uid="{00000000-0005-0000-0000-00000C2D0000}"/>
    <cellStyle name="평_평택STP_01_09_27_Pt_FinancialModel1108(2)_은행 - 원주기업도시Feasibility11_07_1_개발이익산정결과_원주부하계산_Sensitivity" xfId="9288" xr:uid="{00000000-0005-0000-0000-00000D2D0000}"/>
    <cellStyle name="평_평택STP_01_09_27_Pt_FinancialModel1108(2)_은행 - 원주기업도시Feasibility11_07_1_기업도시재무모델금융조건반영(11_28)_8(용지별사업성검토추가)xls" xfId="3267" xr:uid="{00000000-0005-0000-0000-00000E2D0000}"/>
    <cellStyle name="평_평택STP_01_09_27_Pt_FinancialModel1108(2)_은행 - 원주기업도시Feasibility11_07_1_기업도시재무모델금융조건반영(11_28)_8(용지별사업성검토추가)xls_CF" xfId="11293" xr:uid="{00000000-0005-0000-0000-00000F2D0000}"/>
    <cellStyle name="평_평택STP_01_09_27_Pt_FinancialModel1108(2)_은행 - 원주기업도시Feasibility11_07_1_기업도시재무모델금융조건반영(11_28)_8(용지별사업성검토추가)xls_Raw Data" xfId="3268" xr:uid="{00000000-0005-0000-0000-0000102D0000}"/>
    <cellStyle name="평_평택STP_01_09_27_Pt_FinancialModel1108(2)_은행 - 원주기업도시Feasibility11_07_1_기업도시재무모델금융조건반영(11_28)_8(용지별사업성검토추가)xls_Raw Data_1" xfId="5284" xr:uid="{00000000-0005-0000-0000-0000112D0000}"/>
    <cellStyle name="평_평택STP_01_09_27_Pt_FinancialModel1108(2)_은행 - 원주기업도시Feasibility11_07_1_기업도시재무모델금융조건반영(11_28)_8(용지별사업성검토추가)xls_Raw Data_CF" xfId="11294" xr:uid="{00000000-0005-0000-0000-0000122D0000}"/>
    <cellStyle name="평_평택STP_01_09_27_Pt_FinancialModel1108(2)_은행 - 원주기업도시Feasibility11_07_1_기업도시재무모델금융조건반영(11_28)_8(용지별사업성검토추가)xls_Raw Data_Raw Data" xfId="5285" xr:uid="{00000000-0005-0000-0000-0000132D0000}"/>
    <cellStyle name="평_평택STP_01_09_27_Pt_FinancialModel1108(2)_은행 - 원주기업도시Feasibility11_07_1_기업도시재무모델금융조건반영(11_28)_8(용지별사업성검토추가)xls_Raw Data_Sales" xfId="7288" xr:uid="{00000000-0005-0000-0000-0000142D0000}"/>
    <cellStyle name="평_평택STP_01_09_27_Pt_FinancialModel1108(2)_은행 - 원주기업도시Feasibility11_07_1_기업도시재무모델금융조건반영(11_28)_8(용지별사업성검토추가)xls_Raw Data_Sensitivity" xfId="9291" xr:uid="{00000000-0005-0000-0000-0000152D0000}"/>
    <cellStyle name="평_평택STP_01_09_27_Pt_FinancialModel1108(2)_은행 - 원주기업도시Feasibility11_07_1_기업도시재무모델금융조건반영(11_28)_8(용지별사업성검토추가)xls_Sales" xfId="7287" xr:uid="{00000000-0005-0000-0000-0000162D0000}"/>
    <cellStyle name="평_평택STP_01_09_27_Pt_FinancialModel1108(2)_은행 - 원주기업도시Feasibility11_07_1_기업도시재무모델금융조건반영(11_28)_8(용지별사업성검토추가)xls_Sensitivity" xfId="9290" xr:uid="{00000000-0005-0000-0000-0000172D0000}"/>
    <cellStyle name="평_평택STP_01_09_27_Pt_FinancialModel1108(2)_은행 - 원주기업도시Feasibility11_07_1_기업도시재무모델금융조건반영(11_28)_8(용지별사업성검토추가)xls_원주기업도시 data(정리2)" xfId="3269" xr:uid="{00000000-0005-0000-0000-0000182D0000}"/>
    <cellStyle name="평_평택STP_01_09_27_Pt_FinancialModel1108(2)_은행 - 원주기업도시Feasibility11_07_1_기업도시재무모델금융조건반영(11_28)_8(용지별사업성검토추가)xls_원주기업도시 data(정리2)_CF" xfId="11295" xr:uid="{00000000-0005-0000-0000-0000192D0000}"/>
    <cellStyle name="평_평택STP_01_09_27_Pt_FinancialModel1108(2)_은행 - 원주기업도시Feasibility11_07_1_기업도시재무모델금융조건반영(11_28)_8(용지별사업성검토추가)xls_원주기업도시 data(정리2)_Raw Data" xfId="3270" xr:uid="{00000000-0005-0000-0000-00001A2D0000}"/>
    <cellStyle name="평_평택STP_01_09_27_Pt_FinancialModel1108(2)_은행 - 원주기업도시Feasibility11_07_1_기업도시재무모델금융조건반영(11_28)_8(용지별사업성검토추가)xls_원주기업도시 data(정리2)_Raw Data_1" xfId="5286" xr:uid="{00000000-0005-0000-0000-00001B2D0000}"/>
    <cellStyle name="평_평택STP_01_09_27_Pt_FinancialModel1108(2)_은행 - 원주기업도시Feasibility11_07_1_기업도시재무모델금융조건반영(11_28)_8(용지별사업성검토추가)xls_원주기업도시 data(정리2)_Raw Data_CF" xfId="11296" xr:uid="{00000000-0005-0000-0000-00001C2D0000}"/>
    <cellStyle name="평_평택STP_01_09_27_Pt_FinancialModel1108(2)_은행 - 원주기업도시Feasibility11_07_1_기업도시재무모델금융조건반영(11_28)_8(용지별사업성검토추가)xls_원주기업도시 data(정리2)_Raw Data_Raw Data" xfId="5287" xr:uid="{00000000-0005-0000-0000-00001D2D0000}"/>
    <cellStyle name="평_평택STP_01_09_27_Pt_FinancialModel1108(2)_은행 - 원주기업도시Feasibility11_07_1_기업도시재무모델금융조건반영(11_28)_8(용지별사업성검토추가)xls_원주기업도시 data(정리2)_Raw Data_Sales" xfId="7290" xr:uid="{00000000-0005-0000-0000-00001E2D0000}"/>
    <cellStyle name="평_평택STP_01_09_27_Pt_FinancialModel1108(2)_은행 - 원주기업도시Feasibility11_07_1_기업도시재무모델금융조건반영(11_28)_8(용지별사업성검토추가)xls_원주기업도시 data(정리2)_Raw Data_Sensitivity" xfId="9293" xr:uid="{00000000-0005-0000-0000-00001F2D0000}"/>
    <cellStyle name="평_평택STP_01_09_27_Pt_FinancialModel1108(2)_은행 - 원주기업도시Feasibility11_07_1_기업도시재무모델금융조건반영(11_28)_8(용지별사업성검토추가)xls_원주기업도시 data(정리2)_Sales" xfId="7289" xr:uid="{00000000-0005-0000-0000-0000202D0000}"/>
    <cellStyle name="평_평택STP_01_09_27_Pt_FinancialModel1108(2)_은행 - 원주기업도시Feasibility11_07_1_기업도시재무모델금융조건반영(11_28)_8(용지별사업성검토추가)xls_원주기업도시 data(정리2)_Sensitivity" xfId="9292" xr:uid="{00000000-0005-0000-0000-0000212D0000}"/>
    <cellStyle name="평_평택STP_01_09_27_Pt_FinancialModel1108(2)_은행 - 원주기업도시Feasibility11_07_1_기업도시재무모델금융조건반영(11_28)_8(용지별사업성검토추가)xls_원주기업도시 data(정리2)_원주부하계산" xfId="3271" xr:uid="{00000000-0005-0000-0000-0000222D0000}"/>
    <cellStyle name="평_평택STP_01_09_27_Pt_FinancialModel1108(2)_은행 - 원주기업도시Feasibility11_07_1_기업도시재무모델금융조건반영(11_28)_8(용지별사업성검토추가)xls_원주기업도시 data(정리2)_원주부하계산_CF" xfId="11297" xr:uid="{00000000-0005-0000-0000-0000232D0000}"/>
    <cellStyle name="평_평택STP_01_09_27_Pt_FinancialModel1108(2)_은행 - 원주기업도시Feasibility11_07_1_기업도시재무모델금융조건반영(11_28)_8(용지별사업성검토추가)xls_원주기업도시 data(정리2)_원주부하계산_Raw Data" xfId="3272" xr:uid="{00000000-0005-0000-0000-0000242D0000}"/>
    <cellStyle name="평_평택STP_01_09_27_Pt_FinancialModel1108(2)_은행 - 원주기업도시Feasibility11_07_1_기업도시재무모델금융조건반영(11_28)_8(용지별사업성검토추가)xls_원주기업도시 data(정리2)_원주부하계산_Raw Data_1" xfId="5288" xr:uid="{00000000-0005-0000-0000-0000252D0000}"/>
    <cellStyle name="평_평택STP_01_09_27_Pt_FinancialModel1108(2)_은행 - 원주기업도시Feasibility11_07_1_기업도시재무모델금융조건반영(11_28)_8(용지별사업성검토추가)xls_원주기업도시 data(정리2)_원주부하계산_Raw Data_CF" xfId="11298" xr:uid="{00000000-0005-0000-0000-0000262D0000}"/>
    <cellStyle name="평_평택STP_01_09_27_Pt_FinancialModel1108(2)_은행 - 원주기업도시Feasibility11_07_1_기업도시재무모델금융조건반영(11_28)_8(용지별사업성검토추가)xls_원주기업도시 data(정리2)_원주부하계산_Raw Data_Raw Data" xfId="5289" xr:uid="{00000000-0005-0000-0000-0000272D0000}"/>
    <cellStyle name="평_평택STP_01_09_27_Pt_FinancialModel1108(2)_은행 - 원주기업도시Feasibility11_07_1_기업도시재무모델금융조건반영(11_28)_8(용지별사업성검토추가)xls_원주기업도시 data(정리2)_원주부하계산_Raw Data_Sales" xfId="7292" xr:uid="{00000000-0005-0000-0000-0000282D0000}"/>
    <cellStyle name="평_평택STP_01_09_27_Pt_FinancialModel1108(2)_은행 - 원주기업도시Feasibility11_07_1_기업도시재무모델금융조건반영(11_28)_8(용지별사업성검토추가)xls_원주기업도시 data(정리2)_원주부하계산_Raw Data_Sensitivity" xfId="9295" xr:uid="{00000000-0005-0000-0000-0000292D0000}"/>
    <cellStyle name="평_평택STP_01_09_27_Pt_FinancialModel1108(2)_은행 - 원주기업도시Feasibility11_07_1_기업도시재무모델금융조건반영(11_28)_8(용지별사업성검토추가)xls_원주기업도시 data(정리2)_원주부하계산_Sales" xfId="7291" xr:uid="{00000000-0005-0000-0000-00002A2D0000}"/>
    <cellStyle name="평_평택STP_01_09_27_Pt_FinancialModel1108(2)_은행 - 원주기업도시Feasibility11_07_1_기업도시재무모델금융조건반영(11_28)_8(용지별사업성검토추가)xls_원주기업도시 data(정리2)_원주부하계산_Sensitivity" xfId="9294" xr:uid="{00000000-0005-0000-0000-00002B2D0000}"/>
    <cellStyle name="평_평택STP_01_09_27_Pt_FinancialModel1108(2)_은행 - 원주기업도시Feasibility11_07_1_기업도시재무모델금융조건반영(11_28)_8(용지별사업성검토추가)xls_원주부하계산" xfId="3273" xr:uid="{00000000-0005-0000-0000-00002C2D0000}"/>
    <cellStyle name="평_평택STP_01_09_27_Pt_FinancialModel1108(2)_은행 - 원주기업도시Feasibility11_07_1_기업도시재무모델금융조건반영(11_28)_8(용지별사업성검토추가)xls_원주부하계산_CF" xfId="11299" xr:uid="{00000000-0005-0000-0000-00002D2D0000}"/>
    <cellStyle name="평_평택STP_01_09_27_Pt_FinancialModel1108(2)_은행 - 원주기업도시Feasibility11_07_1_기업도시재무모델금융조건반영(11_28)_8(용지별사업성검토추가)xls_원주부하계산_Raw Data" xfId="3274" xr:uid="{00000000-0005-0000-0000-00002E2D0000}"/>
    <cellStyle name="평_평택STP_01_09_27_Pt_FinancialModel1108(2)_은행 - 원주기업도시Feasibility11_07_1_기업도시재무모델금융조건반영(11_28)_8(용지별사업성검토추가)xls_원주부하계산_Raw Data_1" xfId="5290" xr:uid="{00000000-0005-0000-0000-00002F2D0000}"/>
    <cellStyle name="평_평택STP_01_09_27_Pt_FinancialModel1108(2)_은행 - 원주기업도시Feasibility11_07_1_기업도시재무모델금융조건반영(11_28)_8(용지별사업성검토추가)xls_원주부하계산_Raw Data_CF" xfId="11300" xr:uid="{00000000-0005-0000-0000-0000302D0000}"/>
    <cellStyle name="평_평택STP_01_09_27_Pt_FinancialModel1108(2)_은행 - 원주기업도시Feasibility11_07_1_기업도시재무모델금융조건반영(11_28)_8(용지별사업성검토추가)xls_원주부하계산_Raw Data_Raw Data" xfId="5291" xr:uid="{00000000-0005-0000-0000-0000312D0000}"/>
    <cellStyle name="평_평택STP_01_09_27_Pt_FinancialModel1108(2)_은행 - 원주기업도시Feasibility11_07_1_기업도시재무모델금융조건반영(11_28)_8(용지별사업성검토추가)xls_원주부하계산_Raw Data_Sales" xfId="7294" xr:uid="{00000000-0005-0000-0000-0000322D0000}"/>
    <cellStyle name="평_평택STP_01_09_27_Pt_FinancialModel1108(2)_은행 - 원주기업도시Feasibility11_07_1_기업도시재무모델금융조건반영(11_28)_8(용지별사업성검토추가)xls_원주부하계산_Raw Data_Sensitivity" xfId="9297" xr:uid="{00000000-0005-0000-0000-0000332D0000}"/>
    <cellStyle name="평_평택STP_01_09_27_Pt_FinancialModel1108(2)_은행 - 원주기업도시Feasibility11_07_1_기업도시재무모델금융조건반영(11_28)_8(용지별사업성검토추가)xls_원주부하계산_Sales" xfId="7293" xr:uid="{00000000-0005-0000-0000-0000342D0000}"/>
    <cellStyle name="평_평택STP_01_09_27_Pt_FinancialModel1108(2)_은행 - 원주기업도시Feasibility11_07_1_기업도시재무모델금융조건반영(11_28)_8(용지별사업성검토추가)xls_원주부하계산_Sensitivity" xfId="9296" xr:uid="{00000000-0005-0000-0000-0000352D0000}"/>
    <cellStyle name="평_평택STP_01_09_27_Pt_FinancialModel1108(2)_은행 - 원주기업도시Feasibility11_07_1_기업도시재무모델금융조건반영(11_28)_8(용지별사업성추가)_2xls" xfId="3275" xr:uid="{00000000-0005-0000-0000-0000362D0000}"/>
    <cellStyle name="평_평택STP_01_09_27_Pt_FinancialModel1108(2)_은행 - 원주기업도시Feasibility11_07_1_기업도시재무모델금융조건반영(11_28)_8(용지별사업성추가)_2xls_CF" xfId="11301" xr:uid="{00000000-0005-0000-0000-0000372D0000}"/>
    <cellStyle name="평_평택STP_01_09_27_Pt_FinancialModel1108(2)_은행 - 원주기업도시Feasibility11_07_1_기업도시재무모델금융조건반영(11_28)_8(용지별사업성추가)_2xls_Raw Data" xfId="3276" xr:uid="{00000000-0005-0000-0000-0000382D0000}"/>
    <cellStyle name="평_평택STP_01_09_27_Pt_FinancialModel1108(2)_은행 - 원주기업도시Feasibility11_07_1_기업도시재무모델금융조건반영(11_28)_8(용지별사업성추가)_2xls_Raw Data_1" xfId="5292" xr:uid="{00000000-0005-0000-0000-0000392D0000}"/>
    <cellStyle name="평_평택STP_01_09_27_Pt_FinancialModel1108(2)_은행 - 원주기업도시Feasibility11_07_1_기업도시재무모델금융조건반영(11_28)_8(용지별사업성추가)_2xls_Raw Data_CF" xfId="11302" xr:uid="{00000000-0005-0000-0000-00003A2D0000}"/>
    <cellStyle name="평_평택STP_01_09_27_Pt_FinancialModel1108(2)_은행 - 원주기업도시Feasibility11_07_1_기업도시재무모델금융조건반영(11_28)_8(용지별사업성추가)_2xls_Raw Data_Raw Data" xfId="5293" xr:uid="{00000000-0005-0000-0000-00003B2D0000}"/>
    <cellStyle name="평_평택STP_01_09_27_Pt_FinancialModel1108(2)_은행 - 원주기업도시Feasibility11_07_1_기업도시재무모델금융조건반영(11_28)_8(용지별사업성추가)_2xls_Raw Data_Sales" xfId="7296" xr:uid="{00000000-0005-0000-0000-00003C2D0000}"/>
    <cellStyle name="평_평택STP_01_09_27_Pt_FinancialModel1108(2)_은행 - 원주기업도시Feasibility11_07_1_기업도시재무모델금융조건반영(11_28)_8(용지별사업성추가)_2xls_Raw Data_Sensitivity" xfId="9299" xr:uid="{00000000-0005-0000-0000-00003D2D0000}"/>
    <cellStyle name="평_평택STP_01_09_27_Pt_FinancialModel1108(2)_은행 - 원주기업도시Feasibility11_07_1_기업도시재무모델금융조건반영(11_28)_8(용지별사업성추가)_2xls_Sales" xfId="7295" xr:uid="{00000000-0005-0000-0000-00003E2D0000}"/>
    <cellStyle name="평_평택STP_01_09_27_Pt_FinancialModel1108(2)_은행 - 원주기업도시Feasibility11_07_1_기업도시재무모델금융조건반영(11_28)_8(용지별사업성추가)_2xls_Sensitivity" xfId="9298" xr:uid="{00000000-0005-0000-0000-00003F2D0000}"/>
    <cellStyle name="평_평택STP_01_09_27_Pt_FinancialModel1108(2)_은행 - 원주기업도시Feasibility11_07_1_기업도시재무모델금융조건반영(11_28)_8(용지별사업성추가)_2xls_원주기업도시 data(정리2)" xfId="3277" xr:uid="{00000000-0005-0000-0000-0000402D0000}"/>
    <cellStyle name="평_평택STP_01_09_27_Pt_FinancialModel1108(2)_은행 - 원주기업도시Feasibility11_07_1_기업도시재무모델금융조건반영(11_28)_8(용지별사업성추가)_2xls_원주기업도시 data(정리2)_CF" xfId="11303" xr:uid="{00000000-0005-0000-0000-0000412D0000}"/>
    <cellStyle name="평_평택STP_01_09_27_Pt_FinancialModel1108(2)_은행 - 원주기업도시Feasibility11_07_1_기업도시재무모델금융조건반영(11_28)_8(용지별사업성추가)_2xls_원주기업도시 data(정리2)_Raw Data" xfId="3278" xr:uid="{00000000-0005-0000-0000-0000422D0000}"/>
    <cellStyle name="평_평택STP_01_09_27_Pt_FinancialModel1108(2)_은행 - 원주기업도시Feasibility11_07_1_기업도시재무모델금융조건반영(11_28)_8(용지별사업성추가)_2xls_원주기업도시 data(정리2)_Raw Data_1" xfId="5294" xr:uid="{00000000-0005-0000-0000-0000432D0000}"/>
    <cellStyle name="평_평택STP_01_09_27_Pt_FinancialModel1108(2)_은행 - 원주기업도시Feasibility11_07_1_기업도시재무모델금융조건반영(11_28)_8(용지별사업성추가)_2xls_원주기업도시 data(정리2)_Raw Data_CF" xfId="11304" xr:uid="{00000000-0005-0000-0000-0000442D0000}"/>
    <cellStyle name="평_평택STP_01_09_27_Pt_FinancialModel1108(2)_은행 - 원주기업도시Feasibility11_07_1_기업도시재무모델금융조건반영(11_28)_8(용지별사업성추가)_2xls_원주기업도시 data(정리2)_Raw Data_Raw Data" xfId="5295" xr:uid="{00000000-0005-0000-0000-0000452D0000}"/>
    <cellStyle name="평_평택STP_01_09_27_Pt_FinancialModel1108(2)_은행 - 원주기업도시Feasibility11_07_1_기업도시재무모델금융조건반영(11_28)_8(용지별사업성추가)_2xls_원주기업도시 data(정리2)_Raw Data_Sales" xfId="7298" xr:uid="{00000000-0005-0000-0000-0000462D0000}"/>
    <cellStyle name="평_평택STP_01_09_27_Pt_FinancialModel1108(2)_은행 - 원주기업도시Feasibility11_07_1_기업도시재무모델금융조건반영(11_28)_8(용지별사업성추가)_2xls_원주기업도시 data(정리2)_Raw Data_Sensitivity" xfId="9301" xr:uid="{00000000-0005-0000-0000-0000472D0000}"/>
    <cellStyle name="평_평택STP_01_09_27_Pt_FinancialModel1108(2)_은행 - 원주기업도시Feasibility11_07_1_기업도시재무모델금융조건반영(11_28)_8(용지별사업성추가)_2xls_원주기업도시 data(정리2)_Sales" xfId="7297" xr:uid="{00000000-0005-0000-0000-0000482D0000}"/>
    <cellStyle name="평_평택STP_01_09_27_Pt_FinancialModel1108(2)_은행 - 원주기업도시Feasibility11_07_1_기업도시재무모델금융조건반영(11_28)_8(용지별사업성추가)_2xls_원주기업도시 data(정리2)_Sensitivity" xfId="9300" xr:uid="{00000000-0005-0000-0000-0000492D0000}"/>
    <cellStyle name="평_평택STP_01_09_27_Pt_FinancialModel1108(2)_은행 - 원주기업도시Feasibility11_07_1_기업도시재무모델금융조건반영(11_28)_8(용지별사업성추가)_2xls_원주기업도시 data(정리2)_원주부하계산" xfId="3279" xr:uid="{00000000-0005-0000-0000-00004A2D0000}"/>
    <cellStyle name="평_평택STP_01_09_27_Pt_FinancialModel1108(2)_은행 - 원주기업도시Feasibility11_07_1_기업도시재무모델금융조건반영(11_28)_8(용지별사업성추가)_2xls_원주기업도시 data(정리2)_원주부하계산_CF" xfId="11305" xr:uid="{00000000-0005-0000-0000-00004B2D0000}"/>
    <cellStyle name="평_평택STP_01_09_27_Pt_FinancialModel1108(2)_은행 - 원주기업도시Feasibility11_07_1_기업도시재무모델금융조건반영(11_28)_8(용지별사업성추가)_2xls_원주기업도시 data(정리2)_원주부하계산_Raw Data" xfId="3280" xr:uid="{00000000-0005-0000-0000-00004C2D0000}"/>
    <cellStyle name="평_평택STP_01_09_27_Pt_FinancialModel1108(2)_은행 - 원주기업도시Feasibility11_07_1_기업도시재무모델금융조건반영(11_28)_8(용지별사업성추가)_2xls_원주기업도시 data(정리2)_원주부하계산_Raw Data_1" xfId="5296" xr:uid="{00000000-0005-0000-0000-00004D2D0000}"/>
    <cellStyle name="평_평택STP_01_09_27_Pt_FinancialModel1108(2)_은행 - 원주기업도시Feasibility11_07_1_기업도시재무모델금융조건반영(11_28)_8(용지별사업성추가)_2xls_원주기업도시 data(정리2)_원주부하계산_Raw Data_CF" xfId="11306" xr:uid="{00000000-0005-0000-0000-00004E2D0000}"/>
    <cellStyle name="평_평택STP_01_09_27_Pt_FinancialModel1108(2)_은행 - 원주기업도시Feasibility11_07_1_기업도시재무모델금융조건반영(11_28)_8(용지별사업성추가)_2xls_원주기업도시 data(정리2)_원주부하계산_Raw Data_Raw Data" xfId="5297" xr:uid="{00000000-0005-0000-0000-00004F2D0000}"/>
    <cellStyle name="평_평택STP_01_09_27_Pt_FinancialModel1108(2)_은행 - 원주기업도시Feasibility11_07_1_기업도시재무모델금융조건반영(11_28)_8(용지별사업성추가)_2xls_원주기업도시 data(정리2)_원주부하계산_Raw Data_Sales" xfId="7300" xr:uid="{00000000-0005-0000-0000-0000502D0000}"/>
    <cellStyle name="평_평택STP_01_09_27_Pt_FinancialModel1108(2)_은행 - 원주기업도시Feasibility11_07_1_기업도시재무모델금융조건반영(11_28)_8(용지별사업성추가)_2xls_원주기업도시 data(정리2)_원주부하계산_Raw Data_Sensitivity" xfId="9303" xr:uid="{00000000-0005-0000-0000-0000512D0000}"/>
    <cellStyle name="평_평택STP_01_09_27_Pt_FinancialModel1108(2)_은행 - 원주기업도시Feasibility11_07_1_기업도시재무모델금융조건반영(11_28)_8(용지별사업성추가)_2xls_원주기업도시 data(정리2)_원주부하계산_Sales" xfId="7299" xr:uid="{00000000-0005-0000-0000-0000522D0000}"/>
    <cellStyle name="평_평택STP_01_09_27_Pt_FinancialModel1108(2)_은행 - 원주기업도시Feasibility11_07_1_기업도시재무모델금융조건반영(11_28)_8(용지별사업성추가)_2xls_원주기업도시 data(정리2)_원주부하계산_Sensitivity" xfId="9302" xr:uid="{00000000-0005-0000-0000-0000532D0000}"/>
    <cellStyle name="평_평택STP_01_09_27_Pt_FinancialModel1108(2)_은행 - 원주기업도시Feasibility11_07_1_기업도시재무모델금융조건반영(11_28)_8(용지별사업성추가)_2xls_원주부하계산" xfId="3281" xr:uid="{00000000-0005-0000-0000-0000542D0000}"/>
    <cellStyle name="평_평택STP_01_09_27_Pt_FinancialModel1108(2)_은행 - 원주기업도시Feasibility11_07_1_기업도시재무모델금융조건반영(11_28)_8(용지별사업성추가)_2xls_원주부하계산_CF" xfId="11307" xr:uid="{00000000-0005-0000-0000-0000552D0000}"/>
    <cellStyle name="평_평택STP_01_09_27_Pt_FinancialModel1108(2)_은행 - 원주기업도시Feasibility11_07_1_기업도시재무모델금융조건반영(11_28)_8(용지별사업성추가)_2xls_원주부하계산_Raw Data" xfId="3282" xr:uid="{00000000-0005-0000-0000-0000562D0000}"/>
    <cellStyle name="평_평택STP_01_09_27_Pt_FinancialModel1108(2)_은행 - 원주기업도시Feasibility11_07_1_기업도시재무모델금융조건반영(11_28)_8(용지별사업성추가)_2xls_원주부하계산_Raw Data_1" xfId="5298" xr:uid="{00000000-0005-0000-0000-0000572D0000}"/>
    <cellStyle name="평_평택STP_01_09_27_Pt_FinancialModel1108(2)_은행 - 원주기업도시Feasibility11_07_1_기업도시재무모델금융조건반영(11_28)_8(용지별사업성추가)_2xls_원주부하계산_Raw Data_CF" xfId="11308" xr:uid="{00000000-0005-0000-0000-0000582D0000}"/>
    <cellStyle name="평_평택STP_01_09_27_Pt_FinancialModel1108(2)_은행 - 원주기업도시Feasibility11_07_1_기업도시재무모델금융조건반영(11_28)_8(용지별사업성추가)_2xls_원주부하계산_Raw Data_Raw Data" xfId="5299" xr:uid="{00000000-0005-0000-0000-0000592D0000}"/>
    <cellStyle name="평_평택STP_01_09_27_Pt_FinancialModel1108(2)_은행 - 원주기업도시Feasibility11_07_1_기업도시재무모델금융조건반영(11_28)_8(용지별사업성추가)_2xls_원주부하계산_Raw Data_Sales" xfId="7302" xr:uid="{00000000-0005-0000-0000-00005A2D0000}"/>
    <cellStyle name="평_평택STP_01_09_27_Pt_FinancialModel1108(2)_은행 - 원주기업도시Feasibility11_07_1_기업도시재무모델금융조건반영(11_28)_8(용지별사업성추가)_2xls_원주부하계산_Raw Data_Sensitivity" xfId="9305" xr:uid="{00000000-0005-0000-0000-00005B2D0000}"/>
    <cellStyle name="평_평택STP_01_09_27_Pt_FinancialModel1108(2)_은행 - 원주기업도시Feasibility11_07_1_기업도시재무모델금융조건반영(11_28)_8(용지별사업성추가)_2xls_원주부하계산_Sales" xfId="7301" xr:uid="{00000000-0005-0000-0000-00005C2D0000}"/>
    <cellStyle name="평_평택STP_01_09_27_Pt_FinancialModel1108(2)_은행 - 원주기업도시Feasibility11_07_1_기업도시재무모델금융조건반영(11_28)_8(용지별사업성추가)_2xls_원주부하계산_Sensitivity" xfId="9304" xr:uid="{00000000-0005-0000-0000-00005D2D0000}"/>
    <cellStyle name="평_평택STP_01_09_27_Pt_FinancialModel1108(2)_은행 - 원주기업도시Feasibility11_07_1_기업도시재무모델금융조건반영(11_28)_8xls" xfId="3283" xr:uid="{00000000-0005-0000-0000-00005E2D0000}"/>
    <cellStyle name="평_평택STP_01_09_27_Pt_FinancialModel1108(2)_은행 - 원주기업도시Feasibility11_07_1_기업도시재무모델금융조건반영(11_28)_8xls_CF" xfId="11309" xr:uid="{00000000-0005-0000-0000-00005F2D0000}"/>
    <cellStyle name="평_평택STP_01_09_27_Pt_FinancialModel1108(2)_은행 - 원주기업도시Feasibility11_07_1_기업도시재무모델금융조건반영(11_28)_8xls_Raw Data" xfId="3284" xr:uid="{00000000-0005-0000-0000-0000602D0000}"/>
    <cellStyle name="평_평택STP_01_09_27_Pt_FinancialModel1108(2)_은행 - 원주기업도시Feasibility11_07_1_기업도시재무모델금융조건반영(11_28)_8xls_Raw Data_1" xfId="5300" xr:uid="{00000000-0005-0000-0000-0000612D0000}"/>
    <cellStyle name="평_평택STP_01_09_27_Pt_FinancialModel1108(2)_은행 - 원주기업도시Feasibility11_07_1_기업도시재무모델금융조건반영(11_28)_8xls_Raw Data_CF" xfId="11310" xr:uid="{00000000-0005-0000-0000-0000622D0000}"/>
    <cellStyle name="평_평택STP_01_09_27_Pt_FinancialModel1108(2)_은행 - 원주기업도시Feasibility11_07_1_기업도시재무모델금융조건반영(11_28)_8xls_Raw Data_Raw Data" xfId="5301" xr:uid="{00000000-0005-0000-0000-0000632D0000}"/>
    <cellStyle name="평_평택STP_01_09_27_Pt_FinancialModel1108(2)_은행 - 원주기업도시Feasibility11_07_1_기업도시재무모델금융조건반영(11_28)_8xls_Raw Data_Sales" xfId="7304" xr:uid="{00000000-0005-0000-0000-0000642D0000}"/>
    <cellStyle name="평_평택STP_01_09_27_Pt_FinancialModel1108(2)_은행 - 원주기업도시Feasibility11_07_1_기업도시재무모델금융조건반영(11_28)_8xls_Raw Data_Sensitivity" xfId="9307" xr:uid="{00000000-0005-0000-0000-0000652D0000}"/>
    <cellStyle name="평_평택STP_01_09_27_Pt_FinancialModel1108(2)_은행 - 원주기업도시Feasibility11_07_1_기업도시재무모델금융조건반영(11_28)_8xls_Sales" xfId="7303" xr:uid="{00000000-0005-0000-0000-0000662D0000}"/>
    <cellStyle name="평_평택STP_01_09_27_Pt_FinancialModel1108(2)_은행 - 원주기업도시Feasibility11_07_1_기업도시재무모델금융조건반영(11_28)_8xls_Sensitivity" xfId="9306" xr:uid="{00000000-0005-0000-0000-0000672D0000}"/>
    <cellStyle name="평_평택STP_01_09_27_Pt_FinancialModel1108(2)_은행 - 원주기업도시Feasibility11_07_1_기업도시재무모델금융조건반영(11_28)_8xls_원주기업도시 data(정리2)" xfId="3285" xr:uid="{00000000-0005-0000-0000-0000682D0000}"/>
    <cellStyle name="평_평택STP_01_09_27_Pt_FinancialModel1108(2)_은행 - 원주기업도시Feasibility11_07_1_기업도시재무모델금융조건반영(11_28)_8xls_원주기업도시 data(정리2)_CF" xfId="11311" xr:uid="{00000000-0005-0000-0000-0000692D0000}"/>
    <cellStyle name="평_평택STP_01_09_27_Pt_FinancialModel1108(2)_은행 - 원주기업도시Feasibility11_07_1_기업도시재무모델금융조건반영(11_28)_8xls_원주기업도시 data(정리2)_Raw Data" xfId="3286" xr:uid="{00000000-0005-0000-0000-00006A2D0000}"/>
    <cellStyle name="평_평택STP_01_09_27_Pt_FinancialModel1108(2)_은행 - 원주기업도시Feasibility11_07_1_기업도시재무모델금융조건반영(11_28)_8xls_원주기업도시 data(정리2)_Raw Data_1" xfId="5302" xr:uid="{00000000-0005-0000-0000-00006B2D0000}"/>
    <cellStyle name="평_평택STP_01_09_27_Pt_FinancialModel1108(2)_은행 - 원주기업도시Feasibility11_07_1_기업도시재무모델금융조건반영(11_28)_8xls_원주기업도시 data(정리2)_Raw Data_CF" xfId="11312" xr:uid="{00000000-0005-0000-0000-00006C2D0000}"/>
    <cellStyle name="평_평택STP_01_09_27_Pt_FinancialModel1108(2)_은행 - 원주기업도시Feasibility11_07_1_기업도시재무모델금융조건반영(11_28)_8xls_원주기업도시 data(정리2)_Raw Data_Raw Data" xfId="5303" xr:uid="{00000000-0005-0000-0000-00006D2D0000}"/>
    <cellStyle name="평_평택STP_01_09_27_Pt_FinancialModel1108(2)_은행 - 원주기업도시Feasibility11_07_1_기업도시재무모델금융조건반영(11_28)_8xls_원주기업도시 data(정리2)_Raw Data_Sales" xfId="7306" xr:uid="{00000000-0005-0000-0000-00006E2D0000}"/>
    <cellStyle name="평_평택STP_01_09_27_Pt_FinancialModel1108(2)_은행 - 원주기업도시Feasibility11_07_1_기업도시재무모델금융조건반영(11_28)_8xls_원주기업도시 data(정리2)_Raw Data_Sensitivity" xfId="9309" xr:uid="{00000000-0005-0000-0000-00006F2D0000}"/>
    <cellStyle name="평_평택STP_01_09_27_Pt_FinancialModel1108(2)_은행 - 원주기업도시Feasibility11_07_1_기업도시재무모델금융조건반영(11_28)_8xls_원주기업도시 data(정리2)_Sales" xfId="7305" xr:uid="{00000000-0005-0000-0000-0000702D0000}"/>
    <cellStyle name="평_평택STP_01_09_27_Pt_FinancialModel1108(2)_은행 - 원주기업도시Feasibility11_07_1_기업도시재무모델금융조건반영(11_28)_8xls_원주기업도시 data(정리2)_Sensitivity" xfId="9308" xr:uid="{00000000-0005-0000-0000-0000712D0000}"/>
    <cellStyle name="평_평택STP_01_09_27_Pt_FinancialModel1108(2)_은행 - 원주기업도시Feasibility11_07_1_기업도시재무모델금융조건반영(11_28)_8xls_원주기업도시 data(정리2)_원주부하계산" xfId="3287" xr:uid="{00000000-0005-0000-0000-0000722D0000}"/>
    <cellStyle name="평_평택STP_01_09_27_Pt_FinancialModel1108(2)_은행 - 원주기업도시Feasibility11_07_1_기업도시재무모델금융조건반영(11_28)_8xls_원주기업도시 data(정리2)_원주부하계산_CF" xfId="11313" xr:uid="{00000000-0005-0000-0000-0000732D0000}"/>
    <cellStyle name="평_평택STP_01_09_27_Pt_FinancialModel1108(2)_은행 - 원주기업도시Feasibility11_07_1_기업도시재무모델금융조건반영(11_28)_8xls_원주기업도시 data(정리2)_원주부하계산_Raw Data" xfId="3288" xr:uid="{00000000-0005-0000-0000-0000742D0000}"/>
    <cellStyle name="평_평택STP_01_09_27_Pt_FinancialModel1108(2)_은행 - 원주기업도시Feasibility11_07_1_기업도시재무모델금융조건반영(11_28)_8xls_원주기업도시 data(정리2)_원주부하계산_Raw Data_1" xfId="5304" xr:uid="{00000000-0005-0000-0000-0000752D0000}"/>
    <cellStyle name="평_평택STP_01_09_27_Pt_FinancialModel1108(2)_은행 - 원주기업도시Feasibility11_07_1_기업도시재무모델금융조건반영(11_28)_8xls_원주기업도시 data(정리2)_원주부하계산_Raw Data_CF" xfId="11314" xr:uid="{00000000-0005-0000-0000-0000762D0000}"/>
    <cellStyle name="평_평택STP_01_09_27_Pt_FinancialModel1108(2)_은행 - 원주기업도시Feasibility11_07_1_기업도시재무모델금융조건반영(11_28)_8xls_원주기업도시 data(정리2)_원주부하계산_Raw Data_Raw Data" xfId="5305" xr:uid="{00000000-0005-0000-0000-0000772D0000}"/>
    <cellStyle name="평_평택STP_01_09_27_Pt_FinancialModel1108(2)_은행 - 원주기업도시Feasibility11_07_1_기업도시재무모델금융조건반영(11_28)_8xls_원주기업도시 data(정리2)_원주부하계산_Raw Data_Sales" xfId="7308" xr:uid="{00000000-0005-0000-0000-0000782D0000}"/>
    <cellStyle name="평_평택STP_01_09_27_Pt_FinancialModel1108(2)_은행 - 원주기업도시Feasibility11_07_1_기업도시재무모델금융조건반영(11_28)_8xls_원주기업도시 data(정리2)_원주부하계산_Raw Data_Sensitivity" xfId="9311" xr:uid="{00000000-0005-0000-0000-0000792D0000}"/>
    <cellStyle name="평_평택STP_01_09_27_Pt_FinancialModel1108(2)_은행 - 원주기업도시Feasibility11_07_1_기업도시재무모델금융조건반영(11_28)_8xls_원주기업도시 data(정리2)_원주부하계산_Sales" xfId="7307" xr:uid="{00000000-0005-0000-0000-00007A2D0000}"/>
    <cellStyle name="평_평택STP_01_09_27_Pt_FinancialModel1108(2)_은행 - 원주기업도시Feasibility11_07_1_기업도시재무모델금융조건반영(11_28)_8xls_원주기업도시 data(정리2)_원주부하계산_Sensitivity" xfId="9310" xr:uid="{00000000-0005-0000-0000-00007B2D0000}"/>
    <cellStyle name="평_평택STP_01_09_27_Pt_FinancialModel1108(2)_은행 - 원주기업도시Feasibility11_07_1_기업도시재무모델금융조건반영(11_28)_8xls_원주부하계산" xfId="3289" xr:uid="{00000000-0005-0000-0000-00007C2D0000}"/>
    <cellStyle name="평_평택STP_01_09_27_Pt_FinancialModel1108(2)_은행 - 원주기업도시Feasibility11_07_1_기업도시재무모델금융조건반영(11_28)_8xls_원주부하계산_CF" xfId="11315" xr:uid="{00000000-0005-0000-0000-00007D2D0000}"/>
    <cellStyle name="평_평택STP_01_09_27_Pt_FinancialModel1108(2)_은행 - 원주기업도시Feasibility11_07_1_기업도시재무모델금융조건반영(11_28)_8xls_원주부하계산_Raw Data" xfId="3290" xr:uid="{00000000-0005-0000-0000-00007E2D0000}"/>
    <cellStyle name="평_평택STP_01_09_27_Pt_FinancialModel1108(2)_은행 - 원주기업도시Feasibility11_07_1_기업도시재무모델금융조건반영(11_28)_8xls_원주부하계산_Raw Data_1" xfId="5306" xr:uid="{00000000-0005-0000-0000-00007F2D0000}"/>
    <cellStyle name="평_평택STP_01_09_27_Pt_FinancialModel1108(2)_은행 - 원주기업도시Feasibility11_07_1_기업도시재무모델금융조건반영(11_28)_8xls_원주부하계산_Raw Data_CF" xfId="11316" xr:uid="{00000000-0005-0000-0000-0000802D0000}"/>
    <cellStyle name="평_평택STP_01_09_27_Pt_FinancialModel1108(2)_은행 - 원주기업도시Feasibility11_07_1_기업도시재무모델금융조건반영(11_28)_8xls_원주부하계산_Raw Data_Raw Data" xfId="5307" xr:uid="{00000000-0005-0000-0000-0000812D0000}"/>
    <cellStyle name="평_평택STP_01_09_27_Pt_FinancialModel1108(2)_은행 - 원주기업도시Feasibility11_07_1_기업도시재무모델금융조건반영(11_28)_8xls_원주부하계산_Raw Data_Sales" xfId="7310" xr:uid="{00000000-0005-0000-0000-0000822D0000}"/>
    <cellStyle name="평_평택STP_01_09_27_Pt_FinancialModel1108(2)_은행 - 원주기업도시Feasibility11_07_1_기업도시재무모델금융조건반영(11_28)_8xls_원주부하계산_Raw Data_Sensitivity" xfId="9313" xr:uid="{00000000-0005-0000-0000-0000832D0000}"/>
    <cellStyle name="평_평택STP_01_09_27_Pt_FinancialModel1108(2)_은행 - 원주기업도시Feasibility11_07_1_기업도시재무모델금융조건반영(11_28)_8xls_원주부하계산_Sales" xfId="7309" xr:uid="{00000000-0005-0000-0000-0000842D0000}"/>
    <cellStyle name="평_평택STP_01_09_27_Pt_FinancialModel1108(2)_은행 - 원주기업도시Feasibility11_07_1_기업도시재무모델금융조건반영(11_28)_8xls_원주부하계산_Sensitivity" xfId="9312" xr:uid="{00000000-0005-0000-0000-0000852D0000}"/>
    <cellStyle name="평_평택STP_01_09_27_Pt_FinancialModel1108(2)_은행 - 원주기업도시Feasibility11_07_1_기업도시재무모델예비비추가(11_14)" xfId="3291" xr:uid="{00000000-0005-0000-0000-0000862D0000}"/>
    <cellStyle name="평_평택STP_01_09_27_Pt_FinancialModel1108(2)_은행 - 원주기업도시Feasibility11_07_1_기업도시재무모델예비비추가(11_14)_CF" xfId="11317" xr:uid="{00000000-0005-0000-0000-0000872D0000}"/>
    <cellStyle name="평_평택STP_01_09_27_Pt_FinancialModel1108(2)_은행 - 원주기업도시Feasibility11_07_1_기업도시재무모델예비비추가(11_14)_Raw Data" xfId="3292" xr:uid="{00000000-0005-0000-0000-0000882D0000}"/>
    <cellStyle name="평_평택STP_01_09_27_Pt_FinancialModel1108(2)_은행 - 원주기업도시Feasibility11_07_1_기업도시재무모델예비비추가(11_14)_Raw Data_1" xfId="5308" xr:uid="{00000000-0005-0000-0000-0000892D0000}"/>
    <cellStyle name="평_평택STP_01_09_27_Pt_FinancialModel1108(2)_은행 - 원주기업도시Feasibility11_07_1_기업도시재무모델예비비추가(11_14)_Raw Data_CF" xfId="11318" xr:uid="{00000000-0005-0000-0000-00008A2D0000}"/>
    <cellStyle name="평_평택STP_01_09_27_Pt_FinancialModel1108(2)_은행 - 원주기업도시Feasibility11_07_1_기업도시재무모델예비비추가(11_14)_Raw Data_Raw Data" xfId="5309" xr:uid="{00000000-0005-0000-0000-00008B2D0000}"/>
    <cellStyle name="평_평택STP_01_09_27_Pt_FinancialModel1108(2)_은행 - 원주기업도시Feasibility11_07_1_기업도시재무모델예비비추가(11_14)_Raw Data_Sales" xfId="7312" xr:uid="{00000000-0005-0000-0000-00008C2D0000}"/>
    <cellStyle name="평_평택STP_01_09_27_Pt_FinancialModel1108(2)_은행 - 원주기업도시Feasibility11_07_1_기업도시재무모델예비비추가(11_14)_Raw Data_Sensitivity" xfId="9315" xr:uid="{00000000-0005-0000-0000-00008D2D0000}"/>
    <cellStyle name="평_평택STP_01_09_27_Pt_FinancialModel1108(2)_은행 - 원주기업도시Feasibility11_07_1_기업도시재무모델예비비추가(11_14)_Sales" xfId="7311" xr:uid="{00000000-0005-0000-0000-00008E2D0000}"/>
    <cellStyle name="평_평택STP_01_09_27_Pt_FinancialModel1108(2)_은행 - 원주기업도시Feasibility11_07_1_기업도시재무모델예비비추가(11_14)_Sensitivity" xfId="9314" xr:uid="{00000000-0005-0000-0000-00008F2D0000}"/>
    <cellStyle name="평_평택STP_01_09_27_Pt_FinancialModel1108(2)_은행 - 원주기업도시Feasibility11_07_1_기업도시재무모델예비비추가(11_14)_원주기업도시 data(정리2)" xfId="3293" xr:uid="{00000000-0005-0000-0000-0000902D0000}"/>
    <cellStyle name="평_평택STP_01_09_27_Pt_FinancialModel1108(2)_은행 - 원주기업도시Feasibility11_07_1_기업도시재무모델예비비추가(11_14)_원주기업도시 data(정리2)_CF" xfId="11319" xr:uid="{00000000-0005-0000-0000-0000912D0000}"/>
    <cellStyle name="평_평택STP_01_09_27_Pt_FinancialModel1108(2)_은행 - 원주기업도시Feasibility11_07_1_기업도시재무모델예비비추가(11_14)_원주기업도시 data(정리2)_Raw Data" xfId="3294" xr:uid="{00000000-0005-0000-0000-0000922D0000}"/>
    <cellStyle name="평_평택STP_01_09_27_Pt_FinancialModel1108(2)_은행 - 원주기업도시Feasibility11_07_1_기업도시재무모델예비비추가(11_14)_원주기업도시 data(정리2)_Raw Data_1" xfId="5310" xr:uid="{00000000-0005-0000-0000-0000932D0000}"/>
    <cellStyle name="평_평택STP_01_09_27_Pt_FinancialModel1108(2)_은행 - 원주기업도시Feasibility11_07_1_기업도시재무모델예비비추가(11_14)_원주기업도시 data(정리2)_Raw Data_CF" xfId="11320" xr:uid="{00000000-0005-0000-0000-0000942D0000}"/>
    <cellStyle name="평_평택STP_01_09_27_Pt_FinancialModel1108(2)_은행 - 원주기업도시Feasibility11_07_1_기업도시재무모델예비비추가(11_14)_원주기업도시 data(정리2)_Raw Data_Raw Data" xfId="5311" xr:uid="{00000000-0005-0000-0000-0000952D0000}"/>
    <cellStyle name="평_평택STP_01_09_27_Pt_FinancialModel1108(2)_은행 - 원주기업도시Feasibility11_07_1_기업도시재무모델예비비추가(11_14)_원주기업도시 data(정리2)_Raw Data_Sales" xfId="7314" xr:uid="{00000000-0005-0000-0000-0000962D0000}"/>
    <cellStyle name="평_평택STP_01_09_27_Pt_FinancialModel1108(2)_은행 - 원주기업도시Feasibility11_07_1_기업도시재무모델예비비추가(11_14)_원주기업도시 data(정리2)_Raw Data_Sensitivity" xfId="9317" xr:uid="{00000000-0005-0000-0000-0000972D0000}"/>
    <cellStyle name="평_평택STP_01_09_27_Pt_FinancialModel1108(2)_은행 - 원주기업도시Feasibility11_07_1_기업도시재무모델예비비추가(11_14)_원주기업도시 data(정리2)_Sales" xfId="7313" xr:uid="{00000000-0005-0000-0000-0000982D0000}"/>
    <cellStyle name="평_평택STP_01_09_27_Pt_FinancialModel1108(2)_은행 - 원주기업도시Feasibility11_07_1_기업도시재무모델예비비추가(11_14)_원주기업도시 data(정리2)_Sensitivity" xfId="9316" xr:uid="{00000000-0005-0000-0000-0000992D0000}"/>
    <cellStyle name="평_평택STP_01_09_27_Pt_FinancialModel1108(2)_은행 - 원주기업도시Feasibility11_07_1_기업도시재무모델예비비추가(11_14)_원주기업도시 data(정리2)_원주부하계산" xfId="3295" xr:uid="{00000000-0005-0000-0000-00009A2D0000}"/>
    <cellStyle name="평_평택STP_01_09_27_Pt_FinancialModel1108(2)_은행 - 원주기업도시Feasibility11_07_1_기업도시재무모델예비비추가(11_14)_원주기업도시 data(정리2)_원주부하계산_CF" xfId="11321" xr:uid="{00000000-0005-0000-0000-00009B2D0000}"/>
    <cellStyle name="평_평택STP_01_09_27_Pt_FinancialModel1108(2)_은행 - 원주기업도시Feasibility11_07_1_기업도시재무모델예비비추가(11_14)_원주기업도시 data(정리2)_원주부하계산_Raw Data" xfId="3296" xr:uid="{00000000-0005-0000-0000-00009C2D0000}"/>
    <cellStyle name="평_평택STP_01_09_27_Pt_FinancialModel1108(2)_은행 - 원주기업도시Feasibility11_07_1_기업도시재무모델예비비추가(11_14)_원주기업도시 data(정리2)_원주부하계산_Raw Data_1" xfId="5312" xr:uid="{00000000-0005-0000-0000-00009D2D0000}"/>
    <cellStyle name="평_평택STP_01_09_27_Pt_FinancialModel1108(2)_은행 - 원주기업도시Feasibility11_07_1_기업도시재무모델예비비추가(11_14)_원주기업도시 data(정리2)_원주부하계산_Raw Data_CF" xfId="11322" xr:uid="{00000000-0005-0000-0000-00009E2D0000}"/>
    <cellStyle name="평_평택STP_01_09_27_Pt_FinancialModel1108(2)_은행 - 원주기업도시Feasibility11_07_1_기업도시재무모델예비비추가(11_14)_원주기업도시 data(정리2)_원주부하계산_Raw Data_Raw Data" xfId="5313" xr:uid="{00000000-0005-0000-0000-00009F2D0000}"/>
    <cellStyle name="평_평택STP_01_09_27_Pt_FinancialModel1108(2)_은행 - 원주기업도시Feasibility11_07_1_기업도시재무모델예비비추가(11_14)_원주기업도시 data(정리2)_원주부하계산_Raw Data_Sales" xfId="7316" xr:uid="{00000000-0005-0000-0000-0000A02D0000}"/>
    <cellStyle name="평_평택STP_01_09_27_Pt_FinancialModel1108(2)_은행 - 원주기업도시Feasibility11_07_1_기업도시재무모델예비비추가(11_14)_원주기업도시 data(정리2)_원주부하계산_Raw Data_Sensitivity" xfId="9319" xr:uid="{00000000-0005-0000-0000-0000A12D0000}"/>
    <cellStyle name="평_평택STP_01_09_27_Pt_FinancialModel1108(2)_은행 - 원주기업도시Feasibility11_07_1_기업도시재무모델예비비추가(11_14)_원주기업도시 data(정리2)_원주부하계산_Sales" xfId="7315" xr:uid="{00000000-0005-0000-0000-0000A22D0000}"/>
    <cellStyle name="평_평택STP_01_09_27_Pt_FinancialModel1108(2)_은행 - 원주기업도시Feasibility11_07_1_기업도시재무모델예비비추가(11_14)_원주기업도시 data(정리2)_원주부하계산_Sensitivity" xfId="9318" xr:uid="{00000000-0005-0000-0000-0000A32D0000}"/>
    <cellStyle name="평_평택STP_01_09_27_Pt_FinancialModel1108(2)_은행 - 원주기업도시Feasibility11_07_1_기업도시재무모델예비비추가(11_14)_원주부하계산" xfId="3297" xr:uid="{00000000-0005-0000-0000-0000A42D0000}"/>
    <cellStyle name="평_평택STP_01_09_27_Pt_FinancialModel1108(2)_은행 - 원주기업도시Feasibility11_07_1_기업도시재무모델예비비추가(11_14)_원주부하계산_CF" xfId="11323" xr:uid="{00000000-0005-0000-0000-0000A52D0000}"/>
    <cellStyle name="평_평택STP_01_09_27_Pt_FinancialModel1108(2)_은행 - 원주기업도시Feasibility11_07_1_기업도시재무모델예비비추가(11_14)_원주부하계산_Raw Data" xfId="3298" xr:uid="{00000000-0005-0000-0000-0000A62D0000}"/>
    <cellStyle name="평_평택STP_01_09_27_Pt_FinancialModel1108(2)_은행 - 원주기업도시Feasibility11_07_1_기업도시재무모델예비비추가(11_14)_원주부하계산_Raw Data_1" xfId="5314" xr:uid="{00000000-0005-0000-0000-0000A72D0000}"/>
    <cellStyle name="평_평택STP_01_09_27_Pt_FinancialModel1108(2)_은행 - 원주기업도시Feasibility11_07_1_기업도시재무모델예비비추가(11_14)_원주부하계산_Raw Data_CF" xfId="11324" xr:uid="{00000000-0005-0000-0000-0000A82D0000}"/>
    <cellStyle name="평_평택STP_01_09_27_Pt_FinancialModel1108(2)_은행 - 원주기업도시Feasibility11_07_1_기업도시재무모델예비비추가(11_14)_원주부하계산_Raw Data_Raw Data" xfId="5315" xr:uid="{00000000-0005-0000-0000-0000A92D0000}"/>
    <cellStyle name="평_평택STP_01_09_27_Pt_FinancialModel1108(2)_은행 - 원주기업도시Feasibility11_07_1_기업도시재무모델예비비추가(11_14)_원주부하계산_Raw Data_Sales" xfId="7318" xr:uid="{00000000-0005-0000-0000-0000AA2D0000}"/>
    <cellStyle name="평_평택STP_01_09_27_Pt_FinancialModel1108(2)_은행 - 원주기업도시Feasibility11_07_1_기업도시재무모델예비비추가(11_14)_원주부하계산_Raw Data_Sensitivity" xfId="9321" xr:uid="{00000000-0005-0000-0000-0000AB2D0000}"/>
    <cellStyle name="평_평택STP_01_09_27_Pt_FinancialModel1108(2)_은행 - 원주기업도시Feasibility11_07_1_기업도시재무모델예비비추가(11_14)_원주부하계산_Sales" xfId="7317" xr:uid="{00000000-0005-0000-0000-0000AC2D0000}"/>
    <cellStyle name="평_평택STP_01_09_27_Pt_FinancialModel1108(2)_은행 - 원주기업도시Feasibility11_07_1_기업도시재무모델예비비추가(11_14)_원주부하계산_Sensitivity" xfId="9320" xr:uid="{00000000-0005-0000-0000-0000AD2D0000}"/>
    <cellStyle name="평_평택STP_01_09_27_Pt_FinancialModel1108(2)_은행 - 원주기업도시Feasibility11_07_1_기업도시토지단가조정(01_28)(1)" xfId="3299" xr:uid="{00000000-0005-0000-0000-0000AE2D0000}"/>
    <cellStyle name="평_평택STP_01_09_27_Pt_FinancialModel1108(2)_은행 - 원주기업도시Feasibility11_07_1_기업도시토지단가조정(01_28)(1)_CF" xfId="11325" xr:uid="{00000000-0005-0000-0000-0000AF2D0000}"/>
    <cellStyle name="평_평택STP_01_09_27_Pt_FinancialModel1108(2)_은행 - 원주기업도시Feasibility11_07_1_기업도시토지단가조정(01_28)(1)_Raw Data" xfId="3300" xr:uid="{00000000-0005-0000-0000-0000B02D0000}"/>
    <cellStyle name="평_평택STP_01_09_27_Pt_FinancialModel1108(2)_은행 - 원주기업도시Feasibility11_07_1_기업도시토지단가조정(01_28)(1)_Raw Data_1" xfId="5316" xr:uid="{00000000-0005-0000-0000-0000B12D0000}"/>
    <cellStyle name="평_평택STP_01_09_27_Pt_FinancialModel1108(2)_은행 - 원주기업도시Feasibility11_07_1_기업도시토지단가조정(01_28)(1)_Raw Data_CF" xfId="11326" xr:uid="{00000000-0005-0000-0000-0000B22D0000}"/>
    <cellStyle name="평_평택STP_01_09_27_Pt_FinancialModel1108(2)_은행 - 원주기업도시Feasibility11_07_1_기업도시토지단가조정(01_28)(1)_Raw Data_Raw Data" xfId="5317" xr:uid="{00000000-0005-0000-0000-0000B32D0000}"/>
    <cellStyle name="평_평택STP_01_09_27_Pt_FinancialModel1108(2)_은행 - 원주기업도시Feasibility11_07_1_기업도시토지단가조정(01_28)(1)_Raw Data_Sales" xfId="7320" xr:uid="{00000000-0005-0000-0000-0000B42D0000}"/>
    <cellStyle name="평_평택STP_01_09_27_Pt_FinancialModel1108(2)_은행 - 원주기업도시Feasibility11_07_1_기업도시토지단가조정(01_28)(1)_Raw Data_Sensitivity" xfId="9323" xr:uid="{00000000-0005-0000-0000-0000B52D0000}"/>
    <cellStyle name="평_평택STP_01_09_27_Pt_FinancialModel1108(2)_은행 - 원주기업도시Feasibility11_07_1_기업도시토지단가조정(01_28)(1)_Sales" xfId="7319" xr:uid="{00000000-0005-0000-0000-0000B62D0000}"/>
    <cellStyle name="평_평택STP_01_09_27_Pt_FinancialModel1108(2)_은행 - 원주기업도시Feasibility11_07_1_기업도시토지단가조정(01_28)(1)_Sensitivity" xfId="9322" xr:uid="{00000000-0005-0000-0000-0000B72D0000}"/>
    <cellStyle name="평_평택STP_01_09_27_Pt_FinancialModel1108(2)_은행 - 원주기업도시Feasibility11_07_1_기업도시토지단가조정(01_28)(1)_원주기업도시 data(정리2)" xfId="3301" xr:uid="{00000000-0005-0000-0000-0000B82D0000}"/>
    <cellStyle name="평_평택STP_01_09_27_Pt_FinancialModel1108(2)_은행 - 원주기업도시Feasibility11_07_1_기업도시토지단가조정(01_28)(1)_원주기업도시 data(정리2)_CF" xfId="11327" xr:uid="{00000000-0005-0000-0000-0000B92D0000}"/>
    <cellStyle name="평_평택STP_01_09_27_Pt_FinancialModel1108(2)_은행 - 원주기업도시Feasibility11_07_1_기업도시토지단가조정(01_28)(1)_원주기업도시 data(정리2)_Raw Data" xfId="3302" xr:uid="{00000000-0005-0000-0000-0000BA2D0000}"/>
    <cellStyle name="평_평택STP_01_09_27_Pt_FinancialModel1108(2)_은행 - 원주기업도시Feasibility11_07_1_기업도시토지단가조정(01_28)(1)_원주기업도시 data(정리2)_Raw Data_1" xfId="5318" xr:uid="{00000000-0005-0000-0000-0000BB2D0000}"/>
    <cellStyle name="평_평택STP_01_09_27_Pt_FinancialModel1108(2)_은행 - 원주기업도시Feasibility11_07_1_기업도시토지단가조정(01_28)(1)_원주기업도시 data(정리2)_Raw Data_CF" xfId="11328" xr:uid="{00000000-0005-0000-0000-0000BC2D0000}"/>
    <cellStyle name="평_평택STP_01_09_27_Pt_FinancialModel1108(2)_은행 - 원주기업도시Feasibility11_07_1_기업도시토지단가조정(01_28)(1)_원주기업도시 data(정리2)_Raw Data_Raw Data" xfId="5319" xr:uid="{00000000-0005-0000-0000-0000BD2D0000}"/>
    <cellStyle name="평_평택STP_01_09_27_Pt_FinancialModel1108(2)_은행 - 원주기업도시Feasibility11_07_1_기업도시토지단가조정(01_28)(1)_원주기업도시 data(정리2)_Raw Data_Sales" xfId="7322" xr:uid="{00000000-0005-0000-0000-0000BE2D0000}"/>
    <cellStyle name="평_평택STP_01_09_27_Pt_FinancialModel1108(2)_은행 - 원주기업도시Feasibility11_07_1_기업도시토지단가조정(01_28)(1)_원주기업도시 data(정리2)_Raw Data_Sensitivity" xfId="9325" xr:uid="{00000000-0005-0000-0000-0000BF2D0000}"/>
    <cellStyle name="평_평택STP_01_09_27_Pt_FinancialModel1108(2)_은행 - 원주기업도시Feasibility11_07_1_기업도시토지단가조정(01_28)(1)_원주기업도시 data(정리2)_Sales" xfId="7321" xr:uid="{00000000-0005-0000-0000-0000C02D0000}"/>
    <cellStyle name="평_평택STP_01_09_27_Pt_FinancialModel1108(2)_은행 - 원주기업도시Feasibility11_07_1_기업도시토지단가조정(01_28)(1)_원주기업도시 data(정리2)_Sensitivity" xfId="9324" xr:uid="{00000000-0005-0000-0000-0000C12D0000}"/>
    <cellStyle name="평_평택STP_01_09_27_Pt_FinancialModel1108(2)_은행 - 원주기업도시Feasibility11_07_1_기업도시토지단가조정(01_28)(1)_원주기업도시 data(정리2)_원주부하계산" xfId="3303" xr:uid="{00000000-0005-0000-0000-0000C22D0000}"/>
    <cellStyle name="평_평택STP_01_09_27_Pt_FinancialModel1108(2)_은행 - 원주기업도시Feasibility11_07_1_기업도시토지단가조정(01_28)(1)_원주기업도시 data(정리2)_원주부하계산_CF" xfId="11329" xr:uid="{00000000-0005-0000-0000-0000C32D0000}"/>
    <cellStyle name="평_평택STP_01_09_27_Pt_FinancialModel1108(2)_은행 - 원주기업도시Feasibility11_07_1_기업도시토지단가조정(01_28)(1)_원주기업도시 data(정리2)_원주부하계산_Raw Data" xfId="3304" xr:uid="{00000000-0005-0000-0000-0000C42D0000}"/>
    <cellStyle name="평_평택STP_01_09_27_Pt_FinancialModel1108(2)_은행 - 원주기업도시Feasibility11_07_1_기업도시토지단가조정(01_28)(1)_원주기업도시 data(정리2)_원주부하계산_Raw Data_1" xfId="5320" xr:uid="{00000000-0005-0000-0000-0000C52D0000}"/>
    <cellStyle name="평_평택STP_01_09_27_Pt_FinancialModel1108(2)_은행 - 원주기업도시Feasibility11_07_1_기업도시토지단가조정(01_28)(1)_원주기업도시 data(정리2)_원주부하계산_Raw Data_CF" xfId="11330" xr:uid="{00000000-0005-0000-0000-0000C62D0000}"/>
    <cellStyle name="평_평택STP_01_09_27_Pt_FinancialModel1108(2)_은행 - 원주기업도시Feasibility11_07_1_기업도시토지단가조정(01_28)(1)_원주기업도시 data(정리2)_원주부하계산_Raw Data_Raw Data" xfId="5321" xr:uid="{00000000-0005-0000-0000-0000C72D0000}"/>
    <cellStyle name="평_평택STP_01_09_27_Pt_FinancialModel1108(2)_은행 - 원주기업도시Feasibility11_07_1_기업도시토지단가조정(01_28)(1)_원주기업도시 data(정리2)_원주부하계산_Raw Data_Sales" xfId="7324" xr:uid="{00000000-0005-0000-0000-0000C82D0000}"/>
    <cellStyle name="평_평택STP_01_09_27_Pt_FinancialModel1108(2)_은행 - 원주기업도시Feasibility11_07_1_기업도시토지단가조정(01_28)(1)_원주기업도시 data(정리2)_원주부하계산_Raw Data_Sensitivity" xfId="9327" xr:uid="{00000000-0005-0000-0000-0000C92D0000}"/>
    <cellStyle name="평_평택STP_01_09_27_Pt_FinancialModel1108(2)_은행 - 원주기업도시Feasibility11_07_1_기업도시토지단가조정(01_28)(1)_원주기업도시 data(정리2)_원주부하계산_Sales" xfId="7323" xr:uid="{00000000-0005-0000-0000-0000CA2D0000}"/>
    <cellStyle name="평_평택STP_01_09_27_Pt_FinancialModel1108(2)_은행 - 원주기업도시Feasibility11_07_1_기업도시토지단가조정(01_28)(1)_원주기업도시 data(정리2)_원주부하계산_Sensitivity" xfId="9326" xr:uid="{00000000-0005-0000-0000-0000CB2D0000}"/>
    <cellStyle name="평_평택STP_01_09_27_Pt_FinancialModel1108(2)_은행 - 원주기업도시Feasibility11_07_1_기업도시토지단가조정(01_28)(1)_원주부하계산" xfId="3305" xr:uid="{00000000-0005-0000-0000-0000CC2D0000}"/>
    <cellStyle name="평_평택STP_01_09_27_Pt_FinancialModel1108(2)_은행 - 원주기업도시Feasibility11_07_1_기업도시토지단가조정(01_28)(1)_원주부하계산_CF" xfId="11331" xr:uid="{00000000-0005-0000-0000-0000CD2D0000}"/>
    <cellStyle name="평_평택STP_01_09_27_Pt_FinancialModel1108(2)_은행 - 원주기업도시Feasibility11_07_1_기업도시토지단가조정(01_28)(1)_원주부하계산_Raw Data" xfId="3306" xr:uid="{00000000-0005-0000-0000-0000CE2D0000}"/>
    <cellStyle name="평_평택STP_01_09_27_Pt_FinancialModel1108(2)_은행 - 원주기업도시Feasibility11_07_1_기업도시토지단가조정(01_28)(1)_원주부하계산_Raw Data_1" xfId="5322" xr:uid="{00000000-0005-0000-0000-0000CF2D0000}"/>
    <cellStyle name="평_평택STP_01_09_27_Pt_FinancialModel1108(2)_은행 - 원주기업도시Feasibility11_07_1_기업도시토지단가조정(01_28)(1)_원주부하계산_Raw Data_CF" xfId="11332" xr:uid="{00000000-0005-0000-0000-0000D02D0000}"/>
    <cellStyle name="평_평택STP_01_09_27_Pt_FinancialModel1108(2)_은행 - 원주기업도시Feasibility11_07_1_기업도시토지단가조정(01_28)(1)_원주부하계산_Raw Data_Raw Data" xfId="5323" xr:uid="{00000000-0005-0000-0000-0000D12D0000}"/>
    <cellStyle name="평_평택STP_01_09_27_Pt_FinancialModel1108(2)_은행 - 원주기업도시Feasibility11_07_1_기업도시토지단가조정(01_28)(1)_원주부하계산_Raw Data_Sales" xfId="7326" xr:uid="{00000000-0005-0000-0000-0000D22D0000}"/>
    <cellStyle name="평_평택STP_01_09_27_Pt_FinancialModel1108(2)_은행 - 원주기업도시Feasibility11_07_1_기업도시토지단가조정(01_28)(1)_원주부하계산_Raw Data_Sensitivity" xfId="9329" xr:uid="{00000000-0005-0000-0000-0000D32D0000}"/>
    <cellStyle name="평_평택STP_01_09_27_Pt_FinancialModel1108(2)_은행 - 원주기업도시Feasibility11_07_1_기업도시토지단가조정(01_28)(1)_원주부하계산_Sales" xfId="7325" xr:uid="{00000000-0005-0000-0000-0000D42D0000}"/>
    <cellStyle name="평_평택STP_01_09_27_Pt_FinancialModel1108(2)_은행 - 원주기업도시Feasibility11_07_1_기업도시토지단가조정(01_28)(1)_원주부하계산_Sensitivity" xfId="9328" xr:uid="{00000000-0005-0000-0000-0000D52D0000}"/>
    <cellStyle name="평_평택STP_01_09_27_Pt_FinancialModel1108(2)_은행 - 원주기업도시Feasibility11_07_1_사업성분석기초자료(070129)" xfId="3307" xr:uid="{00000000-0005-0000-0000-0000D62D0000}"/>
    <cellStyle name="평_평택STP_01_09_27_Pt_FinancialModel1108(2)_은행 - 원주기업도시Feasibility11_07_1_사업성분석기초자료(070129)_CF" xfId="11333" xr:uid="{00000000-0005-0000-0000-0000D72D0000}"/>
    <cellStyle name="평_평택STP_01_09_27_Pt_FinancialModel1108(2)_은행 - 원주기업도시Feasibility11_07_1_사업성분석기초자료(070129)_Raw Data" xfId="3308" xr:uid="{00000000-0005-0000-0000-0000D82D0000}"/>
    <cellStyle name="평_평택STP_01_09_27_Pt_FinancialModel1108(2)_은행 - 원주기업도시Feasibility11_07_1_사업성분석기초자료(070129)_Raw Data_1" xfId="5324" xr:uid="{00000000-0005-0000-0000-0000D92D0000}"/>
    <cellStyle name="평_평택STP_01_09_27_Pt_FinancialModel1108(2)_은행 - 원주기업도시Feasibility11_07_1_사업성분석기초자료(070129)_Raw Data_CF" xfId="11334" xr:uid="{00000000-0005-0000-0000-0000DA2D0000}"/>
    <cellStyle name="평_평택STP_01_09_27_Pt_FinancialModel1108(2)_은행 - 원주기업도시Feasibility11_07_1_사업성분석기초자료(070129)_Raw Data_Raw Data" xfId="5325" xr:uid="{00000000-0005-0000-0000-0000DB2D0000}"/>
    <cellStyle name="평_평택STP_01_09_27_Pt_FinancialModel1108(2)_은행 - 원주기업도시Feasibility11_07_1_사업성분석기초자료(070129)_Raw Data_Sales" xfId="7328" xr:uid="{00000000-0005-0000-0000-0000DC2D0000}"/>
    <cellStyle name="평_평택STP_01_09_27_Pt_FinancialModel1108(2)_은행 - 원주기업도시Feasibility11_07_1_사업성분석기초자료(070129)_Raw Data_Sensitivity" xfId="9331" xr:uid="{00000000-0005-0000-0000-0000DD2D0000}"/>
    <cellStyle name="평_평택STP_01_09_27_Pt_FinancialModel1108(2)_은행 - 원주기업도시Feasibility11_07_1_사업성분석기초자료(070129)_Sales" xfId="7327" xr:uid="{00000000-0005-0000-0000-0000DE2D0000}"/>
    <cellStyle name="평_평택STP_01_09_27_Pt_FinancialModel1108(2)_은행 - 원주기업도시Feasibility11_07_1_사업성분석기초자료(070129)_Sensitivity" xfId="9330" xr:uid="{00000000-0005-0000-0000-0000DF2D0000}"/>
    <cellStyle name="평_평택STP_01_09_27_Pt_FinancialModel1108(2)_은행 - 원주기업도시Feasibility11_07_1_사업성분석기초자료(070129)_원주기업도시 data(정리2)" xfId="3309" xr:uid="{00000000-0005-0000-0000-0000E02D0000}"/>
    <cellStyle name="평_평택STP_01_09_27_Pt_FinancialModel1108(2)_은행 - 원주기업도시Feasibility11_07_1_사업성분석기초자료(070129)_원주기업도시 data(정리2)_CF" xfId="11335" xr:uid="{00000000-0005-0000-0000-0000E12D0000}"/>
    <cellStyle name="평_평택STP_01_09_27_Pt_FinancialModel1108(2)_은행 - 원주기업도시Feasibility11_07_1_사업성분석기초자료(070129)_원주기업도시 data(정리2)_Raw Data" xfId="3310" xr:uid="{00000000-0005-0000-0000-0000E22D0000}"/>
    <cellStyle name="평_평택STP_01_09_27_Pt_FinancialModel1108(2)_은행 - 원주기업도시Feasibility11_07_1_사업성분석기초자료(070129)_원주기업도시 data(정리2)_Raw Data_1" xfId="5326" xr:uid="{00000000-0005-0000-0000-0000E32D0000}"/>
    <cellStyle name="평_평택STP_01_09_27_Pt_FinancialModel1108(2)_은행 - 원주기업도시Feasibility11_07_1_사업성분석기초자료(070129)_원주기업도시 data(정리2)_Raw Data_CF" xfId="11336" xr:uid="{00000000-0005-0000-0000-0000E42D0000}"/>
    <cellStyle name="평_평택STP_01_09_27_Pt_FinancialModel1108(2)_은행 - 원주기업도시Feasibility11_07_1_사업성분석기초자료(070129)_원주기업도시 data(정리2)_Raw Data_Raw Data" xfId="5327" xr:uid="{00000000-0005-0000-0000-0000E52D0000}"/>
    <cellStyle name="평_평택STP_01_09_27_Pt_FinancialModel1108(2)_은행 - 원주기업도시Feasibility11_07_1_사업성분석기초자료(070129)_원주기업도시 data(정리2)_Raw Data_Sales" xfId="7330" xr:uid="{00000000-0005-0000-0000-0000E62D0000}"/>
    <cellStyle name="평_평택STP_01_09_27_Pt_FinancialModel1108(2)_은행 - 원주기업도시Feasibility11_07_1_사업성분석기초자료(070129)_원주기업도시 data(정리2)_Raw Data_Sensitivity" xfId="9333" xr:uid="{00000000-0005-0000-0000-0000E72D0000}"/>
    <cellStyle name="평_평택STP_01_09_27_Pt_FinancialModel1108(2)_은행 - 원주기업도시Feasibility11_07_1_사업성분석기초자료(070129)_원주기업도시 data(정리2)_Sales" xfId="7329" xr:uid="{00000000-0005-0000-0000-0000E82D0000}"/>
    <cellStyle name="평_평택STP_01_09_27_Pt_FinancialModel1108(2)_은행 - 원주기업도시Feasibility11_07_1_사업성분석기초자료(070129)_원주기업도시 data(정리2)_Sensitivity" xfId="9332" xr:uid="{00000000-0005-0000-0000-0000E92D0000}"/>
    <cellStyle name="평_평택STP_01_09_27_Pt_FinancialModel1108(2)_은행 - 원주기업도시Feasibility11_07_1_사업성분석기초자료(070129)_원주기업도시 data(정리2)_원주부하계산" xfId="3311" xr:uid="{00000000-0005-0000-0000-0000EA2D0000}"/>
    <cellStyle name="평_평택STP_01_09_27_Pt_FinancialModel1108(2)_은행 - 원주기업도시Feasibility11_07_1_사업성분석기초자료(070129)_원주기업도시 data(정리2)_원주부하계산_CF" xfId="11337" xr:uid="{00000000-0005-0000-0000-0000EB2D0000}"/>
    <cellStyle name="평_평택STP_01_09_27_Pt_FinancialModel1108(2)_은행 - 원주기업도시Feasibility11_07_1_사업성분석기초자료(070129)_원주기업도시 data(정리2)_원주부하계산_Raw Data" xfId="3312" xr:uid="{00000000-0005-0000-0000-0000EC2D0000}"/>
    <cellStyle name="평_평택STP_01_09_27_Pt_FinancialModel1108(2)_은행 - 원주기업도시Feasibility11_07_1_사업성분석기초자료(070129)_원주기업도시 data(정리2)_원주부하계산_Raw Data_1" xfId="5328" xr:uid="{00000000-0005-0000-0000-0000ED2D0000}"/>
    <cellStyle name="평_평택STP_01_09_27_Pt_FinancialModel1108(2)_은행 - 원주기업도시Feasibility11_07_1_사업성분석기초자료(070129)_원주기업도시 data(정리2)_원주부하계산_Raw Data_CF" xfId="11338" xr:uid="{00000000-0005-0000-0000-0000EE2D0000}"/>
    <cellStyle name="평_평택STP_01_09_27_Pt_FinancialModel1108(2)_은행 - 원주기업도시Feasibility11_07_1_사업성분석기초자료(070129)_원주기업도시 data(정리2)_원주부하계산_Raw Data_Raw Data" xfId="5329" xr:uid="{00000000-0005-0000-0000-0000EF2D0000}"/>
    <cellStyle name="평_평택STP_01_09_27_Pt_FinancialModel1108(2)_은행 - 원주기업도시Feasibility11_07_1_사업성분석기초자료(070129)_원주기업도시 data(정리2)_원주부하계산_Raw Data_Sales" xfId="7332" xr:uid="{00000000-0005-0000-0000-0000F02D0000}"/>
    <cellStyle name="평_평택STP_01_09_27_Pt_FinancialModel1108(2)_은행 - 원주기업도시Feasibility11_07_1_사업성분석기초자료(070129)_원주기업도시 data(정리2)_원주부하계산_Raw Data_Sensitivity" xfId="9335" xr:uid="{00000000-0005-0000-0000-0000F12D0000}"/>
    <cellStyle name="평_평택STP_01_09_27_Pt_FinancialModel1108(2)_은행 - 원주기업도시Feasibility11_07_1_사업성분석기초자료(070129)_원주기업도시 data(정리2)_원주부하계산_Sales" xfId="7331" xr:uid="{00000000-0005-0000-0000-0000F22D0000}"/>
    <cellStyle name="평_평택STP_01_09_27_Pt_FinancialModel1108(2)_은행 - 원주기업도시Feasibility11_07_1_사업성분석기초자료(070129)_원주기업도시 data(정리2)_원주부하계산_Sensitivity" xfId="9334" xr:uid="{00000000-0005-0000-0000-0000F32D0000}"/>
    <cellStyle name="평_평택STP_01_09_27_Pt_FinancialModel1108(2)_은행 - 원주기업도시Feasibility11_07_1_사업성분석기초자료(070129)_원주부하계산" xfId="3313" xr:uid="{00000000-0005-0000-0000-0000F42D0000}"/>
    <cellStyle name="평_평택STP_01_09_27_Pt_FinancialModel1108(2)_은행 - 원주기업도시Feasibility11_07_1_사업성분석기초자료(070129)_원주부하계산_CF" xfId="11339" xr:uid="{00000000-0005-0000-0000-0000F52D0000}"/>
    <cellStyle name="평_평택STP_01_09_27_Pt_FinancialModel1108(2)_은행 - 원주기업도시Feasibility11_07_1_사업성분석기초자료(070129)_원주부하계산_Raw Data" xfId="3314" xr:uid="{00000000-0005-0000-0000-0000F62D0000}"/>
    <cellStyle name="평_평택STP_01_09_27_Pt_FinancialModel1108(2)_은행 - 원주기업도시Feasibility11_07_1_사업성분석기초자료(070129)_원주부하계산_Raw Data_1" xfId="5330" xr:uid="{00000000-0005-0000-0000-0000F72D0000}"/>
    <cellStyle name="평_평택STP_01_09_27_Pt_FinancialModel1108(2)_은행 - 원주기업도시Feasibility11_07_1_사업성분석기초자료(070129)_원주부하계산_Raw Data_CF" xfId="11340" xr:uid="{00000000-0005-0000-0000-0000F82D0000}"/>
    <cellStyle name="평_평택STP_01_09_27_Pt_FinancialModel1108(2)_은행 - 원주기업도시Feasibility11_07_1_사업성분석기초자료(070129)_원주부하계산_Raw Data_Raw Data" xfId="5331" xr:uid="{00000000-0005-0000-0000-0000F92D0000}"/>
    <cellStyle name="평_평택STP_01_09_27_Pt_FinancialModel1108(2)_은행 - 원주기업도시Feasibility11_07_1_사업성분석기초자료(070129)_원주부하계산_Raw Data_Sales" xfId="7334" xr:uid="{00000000-0005-0000-0000-0000FA2D0000}"/>
    <cellStyle name="평_평택STP_01_09_27_Pt_FinancialModel1108(2)_은행 - 원주기업도시Feasibility11_07_1_사업성분석기초자료(070129)_원주부하계산_Raw Data_Sensitivity" xfId="9337" xr:uid="{00000000-0005-0000-0000-0000FB2D0000}"/>
    <cellStyle name="평_평택STP_01_09_27_Pt_FinancialModel1108(2)_은행 - 원주기업도시Feasibility11_07_1_사업성분석기초자료(070129)_원주부하계산_Sales" xfId="7333" xr:uid="{00000000-0005-0000-0000-0000FC2D0000}"/>
    <cellStyle name="평_평택STP_01_09_27_Pt_FinancialModel1108(2)_은행 - 원주기업도시Feasibility11_07_1_사업성분석기초자료(070129)_원주부하계산_Sensitivity" xfId="9336" xr:uid="{00000000-0005-0000-0000-0000FD2D0000}"/>
    <cellStyle name="평_평택STP_01_09_27_Pt_FinancialModel1108(2)_은행 - 원주기업도시Feasibility11_07_1_용지별분양가요청_01" xfId="3315" xr:uid="{00000000-0005-0000-0000-0000FE2D0000}"/>
    <cellStyle name="평_평택STP_01_09_27_Pt_FinancialModel1108(2)_은행 - 원주기업도시Feasibility11_07_1_용지별분양가요청_01_CF" xfId="11341" xr:uid="{00000000-0005-0000-0000-0000FF2D0000}"/>
    <cellStyle name="평_평택STP_01_09_27_Pt_FinancialModel1108(2)_은행 - 원주기업도시Feasibility11_07_1_용지별분양가요청_01_Raw Data" xfId="3316" xr:uid="{00000000-0005-0000-0000-0000002E0000}"/>
    <cellStyle name="평_평택STP_01_09_27_Pt_FinancialModel1108(2)_은행 - 원주기업도시Feasibility11_07_1_용지별분양가요청_01_Raw Data_1" xfId="5332" xr:uid="{00000000-0005-0000-0000-0000012E0000}"/>
    <cellStyle name="평_평택STP_01_09_27_Pt_FinancialModel1108(2)_은행 - 원주기업도시Feasibility11_07_1_용지별분양가요청_01_Raw Data_CF" xfId="11342" xr:uid="{00000000-0005-0000-0000-0000022E0000}"/>
    <cellStyle name="평_평택STP_01_09_27_Pt_FinancialModel1108(2)_은행 - 원주기업도시Feasibility11_07_1_용지별분양가요청_01_Raw Data_Raw Data" xfId="5333" xr:uid="{00000000-0005-0000-0000-0000032E0000}"/>
    <cellStyle name="평_평택STP_01_09_27_Pt_FinancialModel1108(2)_은행 - 원주기업도시Feasibility11_07_1_용지별분양가요청_01_Raw Data_Sales" xfId="7336" xr:uid="{00000000-0005-0000-0000-0000042E0000}"/>
    <cellStyle name="평_평택STP_01_09_27_Pt_FinancialModel1108(2)_은행 - 원주기업도시Feasibility11_07_1_용지별분양가요청_01_Raw Data_Sensitivity" xfId="9339" xr:uid="{00000000-0005-0000-0000-0000052E0000}"/>
    <cellStyle name="평_평택STP_01_09_27_Pt_FinancialModel1108(2)_은행 - 원주기업도시Feasibility11_07_1_용지별분양가요청_01_Sales" xfId="7335" xr:uid="{00000000-0005-0000-0000-0000062E0000}"/>
    <cellStyle name="평_평택STP_01_09_27_Pt_FinancialModel1108(2)_은행 - 원주기업도시Feasibility11_07_1_용지별분양가요청_01_Sensitivity" xfId="9338" xr:uid="{00000000-0005-0000-0000-0000072E0000}"/>
    <cellStyle name="평_평택STP_01_09_27_Pt_FinancialModel1108(2)_은행 - 원주기업도시Feasibility11_07_1_용지별분양가요청_01_원주기업도시 data(정리2)" xfId="3317" xr:uid="{00000000-0005-0000-0000-0000082E0000}"/>
    <cellStyle name="평_평택STP_01_09_27_Pt_FinancialModel1108(2)_은행 - 원주기업도시Feasibility11_07_1_용지별분양가요청_01_원주기업도시 data(정리2)_CF" xfId="11343" xr:uid="{00000000-0005-0000-0000-0000092E0000}"/>
    <cellStyle name="평_평택STP_01_09_27_Pt_FinancialModel1108(2)_은행 - 원주기업도시Feasibility11_07_1_용지별분양가요청_01_원주기업도시 data(정리2)_Raw Data" xfId="3318" xr:uid="{00000000-0005-0000-0000-00000A2E0000}"/>
    <cellStyle name="평_평택STP_01_09_27_Pt_FinancialModel1108(2)_은행 - 원주기업도시Feasibility11_07_1_용지별분양가요청_01_원주기업도시 data(정리2)_Raw Data_1" xfId="5334" xr:uid="{00000000-0005-0000-0000-00000B2E0000}"/>
    <cellStyle name="평_평택STP_01_09_27_Pt_FinancialModel1108(2)_은행 - 원주기업도시Feasibility11_07_1_용지별분양가요청_01_원주기업도시 data(정리2)_Raw Data_CF" xfId="11344" xr:uid="{00000000-0005-0000-0000-00000C2E0000}"/>
    <cellStyle name="평_평택STP_01_09_27_Pt_FinancialModel1108(2)_은행 - 원주기업도시Feasibility11_07_1_용지별분양가요청_01_원주기업도시 data(정리2)_Raw Data_Raw Data" xfId="5335" xr:uid="{00000000-0005-0000-0000-00000D2E0000}"/>
    <cellStyle name="평_평택STP_01_09_27_Pt_FinancialModel1108(2)_은행 - 원주기업도시Feasibility11_07_1_용지별분양가요청_01_원주기업도시 data(정리2)_Raw Data_Sales" xfId="7338" xr:uid="{00000000-0005-0000-0000-00000E2E0000}"/>
    <cellStyle name="평_평택STP_01_09_27_Pt_FinancialModel1108(2)_은행 - 원주기업도시Feasibility11_07_1_용지별분양가요청_01_원주기업도시 data(정리2)_Raw Data_Sensitivity" xfId="9341" xr:uid="{00000000-0005-0000-0000-00000F2E0000}"/>
    <cellStyle name="평_평택STP_01_09_27_Pt_FinancialModel1108(2)_은행 - 원주기업도시Feasibility11_07_1_용지별분양가요청_01_원주기업도시 data(정리2)_Sales" xfId="7337" xr:uid="{00000000-0005-0000-0000-0000102E0000}"/>
    <cellStyle name="평_평택STP_01_09_27_Pt_FinancialModel1108(2)_은행 - 원주기업도시Feasibility11_07_1_용지별분양가요청_01_원주기업도시 data(정리2)_Sensitivity" xfId="9340" xr:uid="{00000000-0005-0000-0000-0000112E0000}"/>
    <cellStyle name="평_평택STP_01_09_27_Pt_FinancialModel1108(2)_은행 - 원주기업도시Feasibility11_07_1_용지별분양가요청_01_원주기업도시 data(정리2)_원주부하계산" xfId="3319" xr:uid="{00000000-0005-0000-0000-0000122E0000}"/>
    <cellStyle name="평_평택STP_01_09_27_Pt_FinancialModel1108(2)_은행 - 원주기업도시Feasibility11_07_1_용지별분양가요청_01_원주기업도시 data(정리2)_원주부하계산_CF" xfId="11345" xr:uid="{00000000-0005-0000-0000-0000132E0000}"/>
    <cellStyle name="평_평택STP_01_09_27_Pt_FinancialModel1108(2)_은행 - 원주기업도시Feasibility11_07_1_용지별분양가요청_01_원주기업도시 data(정리2)_원주부하계산_Raw Data" xfId="3320" xr:uid="{00000000-0005-0000-0000-0000142E0000}"/>
    <cellStyle name="평_평택STP_01_09_27_Pt_FinancialModel1108(2)_은행 - 원주기업도시Feasibility11_07_1_용지별분양가요청_01_원주기업도시 data(정리2)_원주부하계산_Raw Data_1" xfId="5336" xr:uid="{00000000-0005-0000-0000-0000152E0000}"/>
    <cellStyle name="평_평택STP_01_09_27_Pt_FinancialModel1108(2)_은행 - 원주기업도시Feasibility11_07_1_용지별분양가요청_01_원주기업도시 data(정리2)_원주부하계산_Raw Data_CF" xfId="11346" xr:uid="{00000000-0005-0000-0000-0000162E0000}"/>
    <cellStyle name="평_평택STP_01_09_27_Pt_FinancialModel1108(2)_은행 - 원주기업도시Feasibility11_07_1_용지별분양가요청_01_원주기업도시 data(정리2)_원주부하계산_Raw Data_Raw Data" xfId="5337" xr:uid="{00000000-0005-0000-0000-0000172E0000}"/>
    <cellStyle name="평_평택STP_01_09_27_Pt_FinancialModel1108(2)_은행 - 원주기업도시Feasibility11_07_1_용지별분양가요청_01_원주기업도시 data(정리2)_원주부하계산_Raw Data_Sales" xfId="7340" xr:uid="{00000000-0005-0000-0000-0000182E0000}"/>
    <cellStyle name="평_평택STP_01_09_27_Pt_FinancialModel1108(2)_은행 - 원주기업도시Feasibility11_07_1_용지별분양가요청_01_원주기업도시 data(정리2)_원주부하계산_Raw Data_Sensitivity" xfId="9343" xr:uid="{00000000-0005-0000-0000-0000192E0000}"/>
    <cellStyle name="평_평택STP_01_09_27_Pt_FinancialModel1108(2)_은행 - 원주기업도시Feasibility11_07_1_용지별분양가요청_01_원주기업도시 data(정리2)_원주부하계산_Sales" xfId="7339" xr:uid="{00000000-0005-0000-0000-00001A2E0000}"/>
    <cellStyle name="평_평택STP_01_09_27_Pt_FinancialModel1108(2)_은행 - 원주기업도시Feasibility11_07_1_용지별분양가요청_01_원주기업도시 data(정리2)_원주부하계산_Sensitivity" xfId="9342" xr:uid="{00000000-0005-0000-0000-00001B2E0000}"/>
    <cellStyle name="평_평택STP_01_09_27_Pt_FinancialModel1108(2)_은행 - 원주기업도시Feasibility11_07_1_용지별분양가요청_01_원주부하계산" xfId="3321" xr:uid="{00000000-0005-0000-0000-00001C2E0000}"/>
    <cellStyle name="평_평택STP_01_09_27_Pt_FinancialModel1108(2)_은행 - 원주기업도시Feasibility11_07_1_용지별분양가요청_01_원주부하계산_CF" xfId="11347" xr:uid="{00000000-0005-0000-0000-00001D2E0000}"/>
    <cellStyle name="평_평택STP_01_09_27_Pt_FinancialModel1108(2)_은행 - 원주기업도시Feasibility11_07_1_용지별분양가요청_01_원주부하계산_Raw Data" xfId="3322" xr:uid="{00000000-0005-0000-0000-00001E2E0000}"/>
    <cellStyle name="평_평택STP_01_09_27_Pt_FinancialModel1108(2)_은행 - 원주기업도시Feasibility11_07_1_용지별분양가요청_01_원주부하계산_Raw Data_1" xfId="5338" xr:uid="{00000000-0005-0000-0000-00001F2E0000}"/>
    <cellStyle name="평_평택STP_01_09_27_Pt_FinancialModel1108(2)_은행 - 원주기업도시Feasibility11_07_1_용지별분양가요청_01_원주부하계산_Raw Data_CF" xfId="11348" xr:uid="{00000000-0005-0000-0000-0000202E0000}"/>
    <cellStyle name="평_평택STP_01_09_27_Pt_FinancialModel1108(2)_은행 - 원주기업도시Feasibility11_07_1_용지별분양가요청_01_원주부하계산_Raw Data_Raw Data" xfId="5339" xr:uid="{00000000-0005-0000-0000-0000212E0000}"/>
    <cellStyle name="평_평택STP_01_09_27_Pt_FinancialModel1108(2)_은행 - 원주기업도시Feasibility11_07_1_용지별분양가요청_01_원주부하계산_Raw Data_Sales" xfId="7342" xr:uid="{00000000-0005-0000-0000-0000222E0000}"/>
    <cellStyle name="평_평택STP_01_09_27_Pt_FinancialModel1108(2)_은행 - 원주기업도시Feasibility11_07_1_용지별분양가요청_01_원주부하계산_Raw Data_Sensitivity" xfId="9345" xr:uid="{00000000-0005-0000-0000-0000232E0000}"/>
    <cellStyle name="평_평택STP_01_09_27_Pt_FinancialModel1108(2)_은행 - 원주기업도시Feasibility11_07_1_용지별분양가요청_01_원주부하계산_Sales" xfId="7341" xr:uid="{00000000-0005-0000-0000-0000242E0000}"/>
    <cellStyle name="평_평택STP_01_09_27_Pt_FinancialModel1108(2)_은행 - 원주기업도시Feasibility11_07_1_용지별분양가요청_01_원주부하계산_Sensitivity" xfId="9344" xr:uid="{00000000-0005-0000-0000-0000252E0000}"/>
    <cellStyle name="평_평택STP_01_09_27_Pt_FinancialModel1108(2)_은행 - 원주기업도시Feasibility11_07_1_원주기업도시 data(정리2)" xfId="3323" xr:uid="{00000000-0005-0000-0000-0000262E0000}"/>
    <cellStyle name="평_평택STP_01_09_27_Pt_FinancialModel1108(2)_은행 - 원주기업도시Feasibility11_07_1_원주기업도시 data(정리2)_CF" xfId="11349" xr:uid="{00000000-0005-0000-0000-0000272E0000}"/>
    <cellStyle name="평_평택STP_01_09_27_Pt_FinancialModel1108(2)_은행 - 원주기업도시Feasibility11_07_1_원주기업도시 data(정리2)_Raw Data" xfId="3324" xr:uid="{00000000-0005-0000-0000-0000282E0000}"/>
    <cellStyle name="평_평택STP_01_09_27_Pt_FinancialModel1108(2)_은행 - 원주기업도시Feasibility11_07_1_원주기업도시 data(정리2)_Raw Data_1" xfId="5340" xr:uid="{00000000-0005-0000-0000-0000292E0000}"/>
    <cellStyle name="평_평택STP_01_09_27_Pt_FinancialModel1108(2)_은행 - 원주기업도시Feasibility11_07_1_원주기업도시 data(정리2)_Raw Data_CF" xfId="11350" xr:uid="{00000000-0005-0000-0000-00002A2E0000}"/>
    <cellStyle name="평_평택STP_01_09_27_Pt_FinancialModel1108(2)_은행 - 원주기업도시Feasibility11_07_1_원주기업도시 data(정리2)_Raw Data_Raw Data" xfId="5341" xr:uid="{00000000-0005-0000-0000-00002B2E0000}"/>
    <cellStyle name="평_평택STP_01_09_27_Pt_FinancialModel1108(2)_은행 - 원주기업도시Feasibility11_07_1_원주기업도시 data(정리2)_Raw Data_Sales" xfId="7344" xr:uid="{00000000-0005-0000-0000-00002C2E0000}"/>
    <cellStyle name="평_평택STP_01_09_27_Pt_FinancialModel1108(2)_은행 - 원주기업도시Feasibility11_07_1_원주기업도시 data(정리2)_Raw Data_Sensitivity" xfId="9347" xr:uid="{00000000-0005-0000-0000-00002D2E0000}"/>
    <cellStyle name="평_평택STP_01_09_27_Pt_FinancialModel1108(2)_은행 - 원주기업도시Feasibility11_07_1_원주기업도시 data(정리2)_Sales" xfId="7343" xr:uid="{00000000-0005-0000-0000-00002E2E0000}"/>
    <cellStyle name="평_평택STP_01_09_27_Pt_FinancialModel1108(2)_은행 - 원주기업도시Feasibility11_07_1_원주기업도시 data(정리2)_Sensitivity" xfId="9346" xr:uid="{00000000-0005-0000-0000-00002F2E0000}"/>
    <cellStyle name="평_평택STP_01_09_27_Pt_FinancialModel1108(2)_은행 - 원주기업도시Feasibility11_07_1_원주기업도시 data(정리2)_원주부하계산" xfId="3325" xr:uid="{00000000-0005-0000-0000-0000302E0000}"/>
    <cellStyle name="평_평택STP_01_09_27_Pt_FinancialModel1108(2)_은행 - 원주기업도시Feasibility11_07_1_원주기업도시 data(정리2)_원주부하계산_CF" xfId="11351" xr:uid="{00000000-0005-0000-0000-0000312E0000}"/>
    <cellStyle name="평_평택STP_01_09_27_Pt_FinancialModel1108(2)_은행 - 원주기업도시Feasibility11_07_1_원주기업도시 data(정리2)_원주부하계산_Raw Data" xfId="3326" xr:uid="{00000000-0005-0000-0000-0000322E0000}"/>
    <cellStyle name="평_평택STP_01_09_27_Pt_FinancialModel1108(2)_은행 - 원주기업도시Feasibility11_07_1_원주기업도시 data(정리2)_원주부하계산_Raw Data_1" xfId="5342" xr:uid="{00000000-0005-0000-0000-0000332E0000}"/>
    <cellStyle name="평_평택STP_01_09_27_Pt_FinancialModel1108(2)_은행 - 원주기업도시Feasibility11_07_1_원주기업도시 data(정리2)_원주부하계산_Raw Data_CF" xfId="11352" xr:uid="{00000000-0005-0000-0000-0000342E0000}"/>
    <cellStyle name="평_평택STP_01_09_27_Pt_FinancialModel1108(2)_은행 - 원주기업도시Feasibility11_07_1_원주기업도시 data(정리2)_원주부하계산_Raw Data_Raw Data" xfId="5343" xr:uid="{00000000-0005-0000-0000-0000352E0000}"/>
    <cellStyle name="평_평택STP_01_09_27_Pt_FinancialModel1108(2)_은행 - 원주기업도시Feasibility11_07_1_원주기업도시 data(정리2)_원주부하계산_Raw Data_Sales" xfId="7346" xr:uid="{00000000-0005-0000-0000-0000362E0000}"/>
    <cellStyle name="평_평택STP_01_09_27_Pt_FinancialModel1108(2)_은행 - 원주기업도시Feasibility11_07_1_원주기업도시 data(정리2)_원주부하계산_Raw Data_Sensitivity" xfId="9349" xr:uid="{00000000-0005-0000-0000-0000372E0000}"/>
    <cellStyle name="평_평택STP_01_09_27_Pt_FinancialModel1108(2)_은행 - 원주기업도시Feasibility11_07_1_원주기업도시 data(정리2)_원주부하계산_Sales" xfId="7345" xr:uid="{00000000-0005-0000-0000-0000382E0000}"/>
    <cellStyle name="평_평택STP_01_09_27_Pt_FinancialModel1108(2)_은행 - 원주기업도시Feasibility11_07_1_원주기업도시 data(정리2)_원주부하계산_Sensitivity" xfId="9348" xr:uid="{00000000-0005-0000-0000-0000392E0000}"/>
    <cellStyle name="평_평택STP_01_09_27_Pt_FinancialModel1108(2)_은행 - 원주기업도시Feasibility11_07_1_원주부하계산" xfId="3327" xr:uid="{00000000-0005-0000-0000-00003A2E0000}"/>
    <cellStyle name="평_평택STP_01_09_27_Pt_FinancialModel1108(2)_은행 - 원주기업도시Feasibility11_07_1_원주부하계산_CF" xfId="11353" xr:uid="{00000000-0005-0000-0000-00003B2E0000}"/>
    <cellStyle name="평_평택STP_01_09_27_Pt_FinancialModel1108(2)_은행 - 원주기업도시Feasibility11_07_1_원주부하계산_Raw Data" xfId="3328" xr:uid="{00000000-0005-0000-0000-00003C2E0000}"/>
    <cellStyle name="평_평택STP_01_09_27_Pt_FinancialModel1108(2)_은행 - 원주기업도시Feasibility11_07_1_원주부하계산_Raw Data_1" xfId="5344" xr:uid="{00000000-0005-0000-0000-00003D2E0000}"/>
    <cellStyle name="평_평택STP_01_09_27_Pt_FinancialModel1108(2)_은행 - 원주기업도시Feasibility11_07_1_원주부하계산_Raw Data_CF" xfId="11354" xr:uid="{00000000-0005-0000-0000-00003E2E0000}"/>
    <cellStyle name="평_평택STP_01_09_27_Pt_FinancialModel1108(2)_은행 - 원주기업도시Feasibility11_07_1_원주부하계산_Raw Data_Raw Data" xfId="5345" xr:uid="{00000000-0005-0000-0000-00003F2E0000}"/>
    <cellStyle name="평_평택STP_01_09_27_Pt_FinancialModel1108(2)_은행 - 원주기업도시Feasibility11_07_1_원주부하계산_Raw Data_Sales" xfId="7348" xr:uid="{00000000-0005-0000-0000-0000402E0000}"/>
    <cellStyle name="평_평택STP_01_09_27_Pt_FinancialModel1108(2)_은행 - 원주기업도시Feasibility11_07_1_원주부하계산_Raw Data_Sensitivity" xfId="9351" xr:uid="{00000000-0005-0000-0000-0000412E0000}"/>
    <cellStyle name="평_평택STP_01_09_27_Pt_FinancialModel1108(2)_은행 - 원주기업도시Feasibility11_07_1_원주부하계산_Sales" xfId="7347" xr:uid="{00000000-0005-0000-0000-0000422E0000}"/>
    <cellStyle name="평_평택STP_01_09_27_Pt_FinancialModel1108(2)_은행 - 원주기업도시Feasibility11_07_1_원주부하계산_Sensitivity" xfId="9350" xr:uid="{00000000-0005-0000-0000-0000432E0000}"/>
    <cellStyle name="평_평택STP_01_09_27_Pt_FinancialModel1108(2)_은행 - 원주기업도시Feasibility11_07_1_은행 - 원주기업도시Feasibility11_07_3" xfId="3329" xr:uid="{00000000-0005-0000-0000-0000442E0000}"/>
    <cellStyle name="평_평택STP_01_09_27_Pt_FinancialModel1108(2)_은행 - 원주기업도시Feasibility11_07_1_은행 - 원주기업도시Feasibility11_07_3_CF" xfId="11355" xr:uid="{00000000-0005-0000-0000-0000452E0000}"/>
    <cellStyle name="평_평택STP_01_09_27_Pt_FinancialModel1108(2)_은행 - 원주기업도시Feasibility11_07_1_은행 - 원주기업도시Feasibility11_07_3_Raw Data" xfId="3330" xr:uid="{00000000-0005-0000-0000-0000462E0000}"/>
    <cellStyle name="평_평택STP_01_09_27_Pt_FinancialModel1108(2)_은행 - 원주기업도시Feasibility11_07_1_은행 - 원주기업도시Feasibility11_07_3_Raw Data_1" xfId="5346" xr:uid="{00000000-0005-0000-0000-0000472E0000}"/>
    <cellStyle name="평_평택STP_01_09_27_Pt_FinancialModel1108(2)_은행 - 원주기업도시Feasibility11_07_1_은행 - 원주기업도시Feasibility11_07_3_Raw Data_CF" xfId="11356" xr:uid="{00000000-0005-0000-0000-0000482E0000}"/>
    <cellStyle name="평_평택STP_01_09_27_Pt_FinancialModel1108(2)_은행 - 원주기업도시Feasibility11_07_1_은행 - 원주기업도시Feasibility11_07_3_Raw Data_Raw Data" xfId="5347" xr:uid="{00000000-0005-0000-0000-0000492E0000}"/>
    <cellStyle name="평_평택STP_01_09_27_Pt_FinancialModel1108(2)_은행 - 원주기업도시Feasibility11_07_1_은행 - 원주기업도시Feasibility11_07_3_Raw Data_Sales" xfId="7350" xr:uid="{00000000-0005-0000-0000-00004A2E0000}"/>
    <cellStyle name="평_평택STP_01_09_27_Pt_FinancialModel1108(2)_은행 - 원주기업도시Feasibility11_07_1_은행 - 원주기업도시Feasibility11_07_3_Raw Data_Sensitivity" xfId="9353" xr:uid="{00000000-0005-0000-0000-00004B2E0000}"/>
    <cellStyle name="평_평택STP_01_09_27_Pt_FinancialModel1108(2)_은행 - 원주기업도시Feasibility11_07_1_은행 - 원주기업도시Feasibility11_07_3_Sales" xfId="7349" xr:uid="{00000000-0005-0000-0000-00004C2E0000}"/>
    <cellStyle name="평_평택STP_01_09_27_Pt_FinancialModel1108(2)_은행 - 원주기업도시Feasibility11_07_1_은행 - 원주기업도시Feasibility11_07_3_Sensitivity" xfId="9352" xr:uid="{00000000-0005-0000-0000-00004D2E0000}"/>
    <cellStyle name="평_평택STP_01_09_27_Pt_FinancialModel1108(2)_은행 - 원주기업도시Feasibility11_07_1_은행 - 원주기업도시Feasibility11_07_3_원주기업도시 data(정리2)" xfId="3331" xr:uid="{00000000-0005-0000-0000-00004E2E0000}"/>
    <cellStyle name="평_평택STP_01_09_27_Pt_FinancialModel1108(2)_은행 - 원주기업도시Feasibility11_07_1_은행 - 원주기업도시Feasibility11_07_3_원주기업도시 data(정리2)_CF" xfId="11357" xr:uid="{00000000-0005-0000-0000-00004F2E0000}"/>
    <cellStyle name="평_평택STP_01_09_27_Pt_FinancialModel1108(2)_은행 - 원주기업도시Feasibility11_07_1_은행 - 원주기업도시Feasibility11_07_3_원주기업도시 data(정리2)_Raw Data" xfId="3332" xr:uid="{00000000-0005-0000-0000-0000502E0000}"/>
    <cellStyle name="평_평택STP_01_09_27_Pt_FinancialModel1108(2)_은행 - 원주기업도시Feasibility11_07_1_은행 - 원주기업도시Feasibility11_07_3_원주기업도시 data(정리2)_Raw Data_1" xfId="5348" xr:uid="{00000000-0005-0000-0000-0000512E0000}"/>
    <cellStyle name="평_평택STP_01_09_27_Pt_FinancialModel1108(2)_은행 - 원주기업도시Feasibility11_07_1_은행 - 원주기업도시Feasibility11_07_3_원주기업도시 data(정리2)_Raw Data_CF" xfId="11358" xr:uid="{00000000-0005-0000-0000-0000522E0000}"/>
    <cellStyle name="평_평택STP_01_09_27_Pt_FinancialModel1108(2)_은행 - 원주기업도시Feasibility11_07_1_은행 - 원주기업도시Feasibility11_07_3_원주기업도시 data(정리2)_Raw Data_Raw Data" xfId="5349" xr:uid="{00000000-0005-0000-0000-0000532E0000}"/>
    <cellStyle name="평_평택STP_01_09_27_Pt_FinancialModel1108(2)_은행 - 원주기업도시Feasibility11_07_1_은행 - 원주기업도시Feasibility11_07_3_원주기업도시 data(정리2)_Raw Data_Sales" xfId="7352" xr:uid="{00000000-0005-0000-0000-0000542E0000}"/>
    <cellStyle name="평_평택STP_01_09_27_Pt_FinancialModel1108(2)_은행 - 원주기업도시Feasibility11_07_1_은행 - 원주기업도시Feasibility11_07_3_원주기업도시 data(정리2)_Raw Data_Sensitivity" xfId="9355" xr:uid="{00000000-0005-0000-0000-0000552E0000}"/>
    <cellStyle name="평_평택STP_01_09_27_Pt_FinancialModel1108(2)_은행 - 원주기업도시Feasibility11_07_1_은행 - 원주기업도시Feasibility11_07_3_원주기업도시 data(정리2)_Sales" xfId="7351" xr:uid="{00000000-0005-0000-0000-0000562E0000}"/>
    <cellStyle name="평_평택STP_01_09_27_Pt_FinancialModel1108(2)_은행 - 원주기업도시Feasibility11_07_1_은행 - 원주기업도시Feasibility11_07_3_원주기업도시 data(정리2)_Sensitivity" xfId="9354" xr:uid="{00000000-0005-0000-0000-0000572E0000}"/>
    <cellStyle name="평_평택STP_01_09_27_Pt_FinancialModel1108(2)_은행 - 원주기업도시Feasibility11_07_1_은행 - 원주기업도시Feasibility11_07_3_원주기업도시 data(정리2)_원주부하계산" xfId="3333" xr:uid="{00000000-0005-0000-0000-0000582E0000}"/>
    <cellStyle name="평_평택STP_01_09_27_Pt_FinancialModel1108(2)_은행 - 원주기업도시Feasibility11_07_1_은행 - 원주기업도시Feasibility11_07_3_원주기업도시 data(정리2)_원주부하계산_CF" xfId="11359" xr:uid="{00000000-0005-0000-0000-0000592E0000}"/>
    <cellStyle name="평_평택STP_01_09_27_Pt_FinancialModel1108(2)_은행 - 원주기업도시Feasibility11_07_1_은행 - 원주기업도시Feasibility11_07_3_원주기업도시 data(정리2)_원주부하계산_Raw Data" xfId="3334" xr:uid="{00000000-0005-0000-0000-00005A2E0000}"/>
    <cellStyle name="평_평택STP_01_09_27_Pt_FinancialModel1108(2)_은행 - 원주기업도시Feasibility11_07_1_은행 - 원주기업도시Feasibility11_07_3_원주기업도시 data(정리2)_원주부하계산_Raw Data_1" xfId="5350" xr:uid="{00000000-0005-0000-0000-00005B2E0000}"/>
    <cellStyle name="평_평택STP_01_09_27_Pt_FinancialModel1108(2)_은행 - 원주기업도시Feasibility11_07_1_은행 - 원주기업도시Feasibility11_07_3_원주기업도시 data(정리2)_원주부하계산_Raw Data_CF" xfId="11360" xr:uid="{00000000-0005-0000-0000-00005C2E0000}"/>
    <cellStyle name="평_평택STP_01_09_27_Pt_FinancialModel1108(2)_은행 - 원주기업도시Feasibility11_07_1_은행 - 원주기업도시Feasibility11_07_3_원주기업도시 data(정리2)_원주부하계산_Raw Data_Raw Data" xfId="5351" xr:uid="{00000000-0005-0000-0000-00005D2E0000}"/>
    <cellStyle name="평_평택STP_01_09_27_Pt_FinancialModel1108(2)_은행 - 원주기업도시Feasibility11_07_1_은행 - 원주기업도시Feasibility11_07_3_원주기업도시 data(정리2)_원주부하계산_Raw Data_Sales" xfId="7354" xr:uid="{00000000-0005-0000-0000-00005E2E0000}"/>
    <cellStyle name="평_평택STP_01_09_27_Pt_FinancialModel1108(2)_은행 - 원주기업도시Feasibility11_07_1_은행 - 원주기업도시Feasibility11_07_3_원주기업도시 data(정리2)_원주부하계산_Raw Data_Sensitivity" xfId="9357" xr:uid="{00000000-0005-0000-0000-00005F2E0000}"/>
    <cellStyle name="평_평택STP_01_09_27_Pt_FinancialModel1108(2)_은행 - 원주기업도시Feasibility11_07_1_은행 - 원주기업도시Feasibility11_07_3_원주기업도시 data(정리2)_원주부하계산_Sales" xfId="7353" xr:uid="{00000000-0005-0000-0000-0000602E0000}"/>
    <cellStyle name="평_평택STP_01_09_27_Pt_FinancialModel1108(2)_은행 - 원주기업도시Feasibility11_07_1_은행 - 원주기업도시Feasibility11_07_3_원주기업도시 data(정리2)_원주부하계산_Sensitivity" xfId="9356" xr:uid="{00000000-0005-0000-0000-0000612E0000}"/>
    <cellStyle name="평_평택STP_01_09_27_Pt_FinancialModel1108(2)_은행 - 원주기업도시Feasibility11_07_1_은행 - 원주기업도시Feasibility11_07_3_원주부하계산" xfId="3335" xr:uid="{00000000-0005-0000-0000-0000622E0000}"/>
    <cellStyle name="평_평택STP_01_09_27_Pt_FinancialModel1108(2)_은행 - 원주기업도시Feasibility11_07_1_은행 - 원주기업도시Feasibility11_07_3_원주부하계산_CF" xfId="11361" xr:uid="{00000000-0005-0000-0000-0000632E0000}"/>
    <cellStyle name="평_평택STP_01_09_27_Pt_FinancialModel1108(2)_은행 - 원주기업도시Feasibility11_07_1_은행 - 원주기업도시Feasibility11_07_3_원주부하계산_Raw Data" xfId="3336" xr:uid="{00000000-0005-0000-0000-0000642E0000}"/>
    <cellStyle name="평_평택STP_01_09_27_Pt_FinancialModel1108(2)_은행 - 원주기업도시Feasibility11_07_1_은행 - 원주기업도시Feasibility11_07_3_원주부하계산_Raw Data_1" xfId="5352" xr:uid="{00000000-0005-0000-0000-0000652E0000}"/>
    <cellStyle name="평_평택STP_01_09_27_Pt_FinancialModel1108(2)_은행 - 원주기업도시Feasibility11_07_1_은행 - 원주기업도시Feasibility11_07_3_원주부하계산_Raw Data_CF" xfId="11362" xr:uid="{00000000-0005-0000-0000-0000662E0000}"/>
    <cellStyle name="평_평택STP_01_09_27_Pt_FinancialModel1108(2)_은행 - 원주기업도시Feasibility11_07_1_은행 - 원주기업도시Feasibility11_07_3_원주부하계산_Raw Data_Raw Data" xfId="5353" xr:uid="{00000000-0005-0000-0000-0000672E0000}"/>
    <cellStyle name="평_평택STP_01_09_27_Pt_FinancialModel1108(2)_은행 - 원주기업도시Feasibility11_07_1_은행 - 원주기업도시Feasibility11_07_3_원주부하계산_Raw Data_Sales" xfId="7356" xr:uid="{00000000-0005-0000-0000-0000682E0000}"/>
    <cellStyle name="평_평택STP_01_09_27_Pt_FinancialModel1108(2)_은행 - 원주기업도시Feasibility11_07_1_은행 - 원주기업도시Feasibility11_07_3_원주부하계산_Raw Data_Sensitivity" xfId="9359" xr:uid="{00000000-0005-0000-0000-0000692E0000}"/>
    <cellStyle name="평_평택STP_01_09_27_Pt_FinancialModel1108(2)_은행 - 원주기업도시Feasibility11_07_1_은행 - 원주기업도시Feasibility11_07_3_원주부하계산_Sales" xfId="7355" xr:uid="{00000000-0005-0000-0000-00006A2E0000}"/>
    <cellStyle name="평_평택STP_01_09_27_Pt_FinancialModel1108(2)_은행 - 원주기업도시Feasibility11_07_1_은행 - 원주기업도시Feasibility11_07_3_원주부하계산_Sensitivity" xfId="9358" xr:uid="{00000000-0005-0000-0000-00006B2E0000}"/>
    <cellStyle name="평_평택STP_01_09_27_Pt_FM0812(보성final)" xfId="3337" xr:uid="{00000000-0005-0000-0000-00006C2E0000}"/>
    <cellStyle name="평_평택STP_01_09_27_Pt_FM0812(보성final)_CF" xfId="11363" xr:uid="{00000000-0005-0000-0000-00006D2E0000}"/>
    <cellStyle name="평_평택STP_01_09_27_Pt_FM0812(보성final)_Raw Data" xfId="3338" xr:uid="{00000000-0005-0000-0000-00006E2E0000}"/>
    <cellStyle name="평_평택STP_01_09_27_Pt_FM0812(보성final)_Raw Data_1" xfId="5354" xr:uid="{00000000-0005-0000-0000-00006F2E0000}"/>
    <cellStyle name="평_평택STP_01_09_27_Pt_FM0812(보성final)_Raw Data_CF" xfId="11364" xr:uid="{00000000-0005-0000-0000-0000702E0000}"/>
    <cellStyle name="평_평택STP_01_09_27_Pt_FM0812(보성final)_Raw Data_Raw Data" xfId="5355" xr:uid="{00000000-0005-0000-0000-0000712E0000}"/>
    <cellStyle name="평_평택STP_01_09_27_Pt_FM0812(보성final)_Raw Data_Sales" xfId="7358" xr:uid="{00000000-0005-0000-0000-0000722E0000}"/>
    <cellStyle name="평_평택STP_01_09_27_Pt_FM0812(보성final)_Raw Data_Sensitivity" xfId="9361" xr:uid="{00000000-0005-0000-0000-0000732E0000}"/>
    <cellStyle name="평_평택STP_01_09_27_Pt_FM0812(보성final)_Sales" xfId="7357" xr:uid="{00000000-0005-0000-0000-0000742E0000}"/>
    <cellStyle name="평_평택STP_01_09_27_Pt_FM0812(보성final)_Sensitivity" xfId="9360" xr:uid="{00000000-0005-0000-0000-0000752E0000}"/>
    <cellStyle name="평_평택STP_01_09_27_Pt_FM0812(보성final)_원주기업도시 data(정리2)" xfId="3339" xr:uid="{00000000-0005-0000-0000-0000762E0000}"/>
    <cellStyle name="평_평택STP_01_09_27_Pt_FM0812(보성final)_원주기업도시 data(정리2)_CF" xfId="11365" xr:uid="{00000000-0005-0000-0000-0000772E0000}"/>
    <cellStyle name="평_평택STP_01_09_27_Pt_FM0812(보성final)_원주기업도시 data(정리2)_Raw Data" xfId="3340" xr:uid="{00000000-0005-0000-0000-0000782E0000}"/>
    <cellStyle name="평_평택STP_01_09_27_Pt_FM0812(보성final)_원주기업도시 data(정리2)_Raw Data_1" xfId="5356" xr:uid="{00000000-0005-0000-0000-0000792E0000}"/>
    <cellStyle name="평_평택STP_01_09_27_Pt_FM0812(보성final)_원주기업도시 data(정리2)_Raw Data_CF" xfId="11366" xr:uid="{00000000-0005-0000-0000-00007A2E0000}"/>
    <cellStyle name="평_평택STP_01_09_27_Pt_FM0812(보성final)_원주기업도시 data(정리2)_Raw Data_Raw Data" xfId="5357" xr:uid="{00000000-0005-0000-0000-00007B2E0000}"/>
    <cellStyle name="평_평택STP_01_09_27_Pt_FM0812(보성final)_원주기업도시 data(정리2)_Raw Data_Sales" xfId="7360" xr:uid="{00000000-0005-0000-0000-00007C2E0000}"/>
    <cellStyle name="평_평택STP_01_09_27_Pt_FM0812(보성final)_원주기업도시 data(정리2)_Raw Data_Sensitivity" xfId="9363" xr:uid="{00000000-0005-0000-0000-00007D2E0000}"/>
    <cellStyle name="평_평택STP_01_09_27_Pt_FM0812(보성final)_원주기업도시 data(정리2)_Sales" xfId="7359" xr:uid="{00000000-0005-0000-0000-00007E2E0000}"/>
    <cellStyle name="평_평택STP_01_09_27_Pt_FM0812(보성final)_원주기업도시 data(정리2)_Sensitivity" xfId="9362" xr:uid="{00000000-0005-0000-0000-00007F2E0000}"/>
    <cellStyle name="평_평택STP_01_09_27_Pt_FM0812(보성final)_원주기업도시 data(정리2)_원주부하계산" xfId="3341" xr:uid="{00000000-0005-0000-0000-0000802E0000}"/>
    <cellStyle name="평_평택STP_01_09_27_Pt_FM0812(보성final)_원주기업도시 data(정리2)_원주부하계산_CF" xfId="11367" xr:uid="{00000000-0005-0000-0000-0000812E0000}"/>
    <cellStyle name="평_평택STP_01_09_27_Pt_FM0812(보성final)_원주기업도시 data(정리2)_원주부하계산_Raw Data" xfId="3342" xr:uid="{00000000-0005-0000-0000-0000822E0000}"/>
    <cellStyle name="평_평택STP_01_09_27_Pt_FM0812(보성final)_원주기업도시 data(정리2)_원주부하계산_Raw Data_1" xfId="5358" xr:uid="{00000000-0005-0000-0000-0000832E0000}"/>
    <cellStyle name="평_평택STP_01_09_27_Pt_FM0812(보성final)_원주기업도시 data(정리2)_원주부하계산_Raw Data_CF" xfId="11368" xr:uid="{00000000-0005-0000-0000-0000842E0000}"/>
    <cellStyle name="평_평택STP_01_09_27_Pt_FM0812(보성final)_원주기업도시 data(정리2)_원주부하계산_Raw Data_Raw Data" xfId="5359" xr:uid="{00000000-0005-0000-0000-0000852E0000}"/>
    <cellStyle name="평_평택STP_01_09_27_Pt_FM0812(보성final)_원주기업도시 data(정리2)_원주부하계산_Raw Data_Sales" xfId="7362" xr:uid="{00000000-0005-0000-0000-0000862E0000}"/>
    <cellStyle name="평_평택STP_01_09_27_Pt_FM0812(보성final)_원주기업도시 data(정리2)_원주부하계산_Raw Data_Sensitivity" xfId="9365" xr:uid="{00000000-0005-0000-0000-0000872E0000}"/>
    <cellStyle name="평_평택STP_01_09_27_Pt_FM0812(보성final)_원주기업도시 data(정리2)_원주부하계산_Sales" xfId="7361" xr:uid="{00000000-0005-0000-0000-0000882E0000}"/>
    <cellStyle name="평_평택STP_01_09_27_Pt_FM0812(보성final)_원주기업도시 data(정리2)_원주부하계산_Sensitivity" xfId="9364" xr:uid="{00000000-0005-0000-0000-0000892E0000}"/>
    <cellStyle name="평_평택STP_01_09_27_Pt_FM0812(보성final)_원주부하계산" xfId="3343" xr:uid="{00000000-0005-0000-0000-00008A2E0000}"/>
    <cellStyle name="평_평택STP_01_09_27_Pt_FM0812(보성final)_원주부하계산_CF" xfId="11369" xr:uid="{00000000-0005-0000-0000-00008B2E0000}"/>
    <cellStyle name="평_평택STP_01_09_27_Pt_FM0812(보성final)_원주부하계산_Raw Data" xfId="3344" xr:uid="{00000000-0005-0000-0000-00008C2E0000}"/>
    <cellStyle name="평_평택STP_01_09_27_Pt_FM0812(보성final)_원주부하계산_Raw Data_1" xfId="5360" xr:uid="{00000000-0005-0000-0000-00008D2E0000}"/>
    <cellStyle name="평_평택STP_01_09_27_Pt_FM0812(보성final)_원주부하계산_Raw Data_CF" xfId="11370" xr:uid="{00000000-0005-0000-0000-00008E2E0000}"/>
    <cellStyle name="평_평택STP_01_09_27_Pt_FM0812(보성final)_원주부하계산_Raw Data_Raw Data" xfId="5361" xr:uid="{00000000-0005-0000-0000-00008F2E0000}"/>
    <cellStyle name="평_평택STP_01_09_27_Pt_FM0812(보성final)_원주부하계산_Raw Data_Sales" xfId="7364" xr:uid="{00000000-0005-0000-0000-0000902E0000}"/>
    <cellStyle name="평_평택STP_01_09_27_Pt_FM0812(보성final)_원주부하계산_Raw Data_Sensitivity" xfId="9367" xr:uid="{00000000-0005-0000-0000-0000912E0000}"/>
    <cellStyle name="평_평택STP_01_09_27_Pt_FM0812(보성final)_원주부하계산_Sales" xfId="7363" xr:uid="{00000000-0005-0000-0000-0000922E0000}"/>
    <cellStyle name="평_평택STP_01_09_27_Pt_FM0812(보성final)_원주부하계산_Sensitivity" xfId="9366" xr:uid="{00000000-0005-0000-0000-0000932E0000}"/>
    <cellStyle name="평_평택STP_01_09_27_Pt_Raw Data" xfId="3345" xr:uid="{00000000-0005-0000-0000-0000942E0000}"/>
    <cellStyle name="평_평택STP_01_09_27_Pt_Raw Data_1" xfId="5240" xr:uid="{00000000-0005-0000-0000-0000952E0000}"/>
    <cellStyle name="평_평택STP_01_09_27_Pt_Raw Data_CF" xfId="11371" xr:uid="{00000000-0005-0000-0000-0000962E0000}"/>
    <cellStyle name="평_평택STP_01_09_27_Pt_Raw Data_Raw Data" xfId="5362" xr:uid="{00000000-0005-0000-0000-0000972E0000}"/>
    <cellStyle name="평_평택STP_01_09_27_Pt_Raw Data_Sales" xfId="7365" xr:uid="{00000000-0005-0000-0000-0000982E0000}"/>
    <cellStyle name="평_평택STP_01_09_27_Pt_Raw Data_Sensitivity" xfId="9368" xr:uid="{00000000-0005-0000-0000-0000992E0000}"/>
    <cellStyle name="평_평택STP_01_09_27_Pt_Sales" xfId="7243" xr:uid="{00000000-0005-0000-0000-00009A2E0000}"/>
    <cellStyle name="평_평택STP_01_09_27_Pt_Sensitivity" xfId="9246" xr:uid="{00000000-0005-0000-0000-00009B2E0000}"/>
    <cellStyle name="평_평택STP_01_09_27_Pt_Y-PROJECT_0812" xfId="3346" xr:uid="{00000000-0005-0000-0000-00009C2E0000}"/>
    <cellStyle name="평_평택STP_01_09_27_Pt_Y-PROJECT_0812_CF" xfId="11372" xr:uid="{00000000-0005-0000-0000-00009D2E0000}"/>
    <cellStyle name="평_평택STP_01_09_27_Pt_Y-PROJECT_0812_Raw Data" xfId="5363" xr:uid="{00000000-0005-0000-0000-00009E2E0000}"/>
    <cellStyle name="평_평택STP_01_09_27_Pt_Y-PROJECT_0812_Sales" xfId="7366" xr:uid="{00000000-0005-0000-0000-00009F2E0000}"/>
    <cellStyle name="평_평택STP_01_09_27_Pt_Y-PROJECT_0812_Sensitivity" xfId="9369" xr:uid="{00000000-0005-0000-0000-0000A02E0000}"/>
    <cellStyle name="평_평택STP_01_09_27_Pt_건설기간중대안2최종" xfId="1156" xr:uid="{00000000-0005-0000-0000-0000A12E0000}"/>
    <cellStyle name="평_평택STP_01_09_27_Pt_건설기간중대안2최종 2" xfId="13151" xr:uid="{00000000-0005-0000-0000-0000A22E0000}"/>
    <cellStyle name="평_평택STP_01_09_27_Pt_건설기간중대안2최종 3" xfId="12347" xr:uid="{00000000-0005-0000-0000-0000A32E0000}"/>
    <cellStyle name="평_평택STP_01_09_27_Pt_대안1(1129)" xfId="1157" xr:uid="{00000000-0005-0000-0000-0000A42E0000}"/>
    <cellStyle name="평_평택STP_01_09_27_Pt_대안1(1129) 2" xfId="13152" xr:uid="{00000000-0005-0000-0000-0000A52E0000}"/>
    <cellStyle name="평_평택STP_01_09_27_Pt_대안1(1129) 3" xfId="12348" xr:uid="{00000000-0005-0000-0000-0000A62E0000}"/>
    <cellStyle name="평_평택STP_01_09_27_Pt_원주기업도시 data(정리2)" xfId="3347" xr:uid="{00000000-0005-0000-0000-0000A72E0000}"/>
    <cellStyle name="평_평택STP_01_09_27_Pt_원주기업도시 data(정리2)_CF" xfId="11373" xr:uid="{00000000-0005-0000-0000-0000A82E0000}"/>
    <cellStyle name="평_평택STP_01_09_27_Pt_원주기업도시 data(정리2)_Raw Data" xfId="3348" xr:uid="{00000000-0005-0000-0000-0000A92E0000}"/>
    <cellStyle name="평_평택STP_01_09_27_Pt_원주기업도시 data(정리2)_Raw Data_1" xfId="5364" xr:uid="{00000000-0005-0000-0000-0000AA2E0000}"/>
    <cellStyle name="평_평택STP_01_09_27_Pt_원주기업도시 data(정리2)_Raw Data_CF" xfId="11374" xr:uid="{00000000-0005-0000-0000-0000AB2E0000}"/>
    <cellStyle name="평_평택STP_01_09_27_Pt_원주기업도시 data(정리2)_Raw Data_Raw Data" xfId="5365" xr:uid="{00000000-0005-0000-0000-0000AC2E0000}"/>
    <cellStyle name="평_평택STP_01_09_27_Pt_원주기업도시 data(정리2)_Raw Data_Sales" xfId="7368" xr:uid="{00000000-0005-0000-0000-0000AD2E0000}"/>
    <cellStyle name="평_평택STP_01_09_27_Pt_원주기업도시 data(정리2)_Raw Data_Sensitivity" xfId="9371" xr:uid="{00000000-0005-0000-0000-0000AE2E0000}"/>
    <cellStyle name="평_평택STP_01_09_27_Pt_원주기업도시 data(정리2)_Sales" xfId="7367" xr:uid="{00000000-0005-0000-0000-0000AF2E0000}"/>
    <cellStyle name="평_평택STP_01_09_27_Pt_원주기업도시 data(정리2)_Sensitivity" xfId="9370" xr:uid="{00000000-0005-0000-0000-0000B02E0000}"/>
    <cellStyle name="평_평택STP_01_09_27_Pt_원주기업도시 data(정리2)_원주부하계산" xfId="3349" xr:uid="{00000000-0005-0000-0000-0000B12E0000}"/>
    <cellStyle name="평_평택STP_01_09_27_Pt_원주기업도시 data(정리2)_원주부하계산_CF" xfId="11375" xr:uid="{00000000-0005-0000-0000-0000B22E0000}"/>
    <cellStyle name="평_평택STP_01_09_27_Pt_원주기업도시 data(정리2)_원주부하계산_Raw Data" xfId="3350" xr:uid="{00000000-0005-0000-0000-0000B32E0000}"/>
    <cellStyle name="평_평택STP_01_09_27_Pt_원주기업도시 data(정리2)_원주부하계산_Raw Data_1" xfId="5366" xr:uid="{00000000-0005-0000-0000-0000B42E0000}"/>
    <cellStyle name="평_평택STP_01_09_27_Pt_원주기업도시 data(정리2)_원주부하계산_Raw Data_CF" xfId="11376" xr:uid="{00000000-0005-0000-0000-0000B52E0000}"/>
    <cellStyle name="평_평택STP_01_09_27_Pt_원주기업도시 data(정리2)_원주부하계산_Raw Data_Raw Data" xfId="5367" xr:uid="{00000000-0005-0000-0000-0000B62E0000}"/>
    <cellStyle name="평_평택STP_01_09_27_Pt_원주기업도시 data(정리2)_원주부하계산_Raw Data_Sales" xfId="7370" xr:uid="{00000000-0005-0000-0000-0000B72E0000}"/>
    <cellStyle name="평_평택STP_01_09_27_Pt_원주기업도시 data(정리2)_원주부하계산_Raw Data_Sensitivity" xfId="9373" xr:uid="{00000000-0005-0000-0000-0000B82E0000}"/>
    <cellStyle name="평_평택STP_01_09_27_Pt_원주기업도시 data(정리2)_원주부하계산_Sales" xfId="7369" xr:uid="{00000000-0005-0000-0000-0000B92E0000}"/>
    <cellStyle name="평_평택STP_01_09_27_Pt_원주기업도시 data(정리2)_원주부하계산_Sensitivity" xfId="9372" xr:uid="{00000000-0005-0000-0000-0000BA2E0000}"/>
    <cellStyle name="평_평택STP_01_09_27_Pt_원주부하계산" xfId="3351" xr:uid="{00000000-0005-0000-0000-0000BB2E0000}"/>
    <cellStyle name="평_평택STP_01_09_27_Pt_원주부하계산_CF" xfId="11377" xr:uid="{00000000-0005-0000-0000-0000BC2E0000}"/>
    <cellStyle name="평_평택STP_01_09_27_Pt_원주부하계산_Raw Data" xfId="3352" xr:uid="{00000000-0005-0000-0000-0000BD2E0000}"/>
    <cellStyle name="평_평택STP_01_09_27_Pt_원주부하계산_Raw Data_1" xfId="5368" xr:uid="{00000000-0005-0000-0000-0000BE2E0000}"/>
    <cellStyle name="평_평택STP_01_09_27_Pt_원주부하계산_Raw Data_CF" xfId="11378" xr:uid="{00000000-0005-0000-0000-0000BF2E0000}"/>
    <cellStyle name="평_평택STP_01_09_27_Pt_원주부하계산_Raw Data_Raw Data" xfId="5369" xr:uid="{00000000-0005-0000-0000-0000C02E0000}"/>
    <cellStyle name="평_평택STP_01_09_27_Pt_원주부하계산_Raw Data_Sales" xfId="7372" xr:uid="{00000000-0005-0000-0000-0000C12E0000}"/>
    <cellStyle name="평_평택STP_01_09_27_Pt_원주부하계산_Raw Data_Sensitivity" xfId="9375" xr:uid="{00000000-0005-0000-0000-0000C22E0000}"/>
    <cellStyle name="평_평택STP_01_09_27_Pt_원주부하계산_Sales" xfId="7371" xr:uid="{00000000-0005-0000-0000-0000C32E0000}"/>
    <cellStyle name="평_평택STP_01_09_27_Pt_원주부하계산_Sensitivity" xfId="9374" xr:uid="{00000000-0005-0000-0000-0000C42E0000}"/>
    <cellStyle name="평_평택STP_01_09_27_Pt_은행 - 원주기업도시Feasibility11_07_1" xfId="3353" xr:uid="{00000000-0005-0000-0000-0000C52E0000}"/>
    <cellStyle name="평_평택STP_01_09_27_Pt_은행 - 원주기업도시Feasibility11_07_1_~3190534" xfId="3354" xr:uid="{00000000-0005-0000-0000-0000C62E0000}"/>
    <cellStyle name="평_평택STP_01_09_27_Pt_은행 - 원주기업도시Feasibility11_07_1_~3190534_CF" xfId="11380" xr:uid="{00000000-0005-0000-0000-0000C72E0000}"/>
    <cellStyle name="평_평택STP_01_09_27_Pt_은행 - 원주기업도시Feasibility11_07_1_~3190534_Raw Data" xfId="3355" xr:uid="{00000000-0005-0000-0000-0000C82E0000}"/>
    <cellStyle name="평_평택STP_01_09_27_Pt_은행 - 원주기업도시Feasibility11_07_1_~3190534_Raw Data_1" xfId="5371" xr:uid="{00000000-0005-0000-0000-0000C92E0000}"/>
    <cellStyle name="평_평택STP_01_09_27_Pt_은행 - 원주기업도시Feasibility11_07_1_~3190534_Raw Data_CF" xfId="11381" xr:uid="{00000000-0005-0000-0000-0000CA2E0000}"/>
    <cellStyle name="평_평택STP_01_09_27_Pt_은행 - 원주기업도시Feasibility11_07_1_~3190534_Raw Data_Raw Data" xfId="5372" xr:uid="{00000000-0005-0000-0000-0000CB2E0000}"/>
    <cellStyle name="평_평택STP_01_09_27_Pt_은행 - 원주기업도시Feasibility11_07_1_~3190534_Raw Data_Sales" xfId="7375" xr:uid="{00000000-0005-0000-0000-0000CC2E0000}"/>
    <cellStyle name="평_평택STP_01_09_27_Pt_은행 - 원주기업도시Feasibility11_07_1_~3190534_Raw Data_Sensitivity" xfId="9378" xr:uid="{00000000-0005-0000-0000-0000CD2E0000}"/>
    <cellStyle name="평_평택STP_01_09_27_Pt_은행 - 원주기업도시Feasibility11_07_1_~3190534_Sales" xfId="7374" xr:uid="{00000000-0005-0000-0000-0000CE2E0000}"/>
    <cellStyle name="평_평택STP_01_09_27_Pt_은행 - 원주기업도시Feasibility11_07_1_~3190534_Sensitivity" xfId="9377" xr:uid="{00000000-0005-0000-0000-0000CF2E0000}"/>
    <cellStyle name="평_평택STP_01_09_27_Pt_은행 - 원주기업도시Feasibility11_07_1_~3190534_원주기업도시 data(정리2)" xfId="3356" xr:uid="{00000000-0005-0000-0000-0000D02E0000}"/>
    <cellStyle name="평_평택STP_01_09_27_Pt_은행 - 원주기업도시Feasibility11_07_1_~3190534_원주기업도시 data(정리2)_CF" xfId="11382" xr:uid="{00000000-0005-0000-0000-0000D12E0000}"/>
    <cellStyle name="평_평택STP_01_09_27_Pt_은행 - 원주기업도시Feasibility11_07_1_~3190534_원주기업도시 data(정리2)_Raw Data" xfId="3357" xr:uid="{00000000-0005-0000-0000-0000D22E0000}"/>
    <cellStyle name="평_평택STP_01_09_27_Pt_은행 - 원주기업도시Feasibility11_07_1_~3190534_원주기업도시 data(정리2)_Raw Data_1" xfId="5373" xr:uid="{00000000-0005-0000-0000-0000D32E0000}"/>
    <cellStyle name="평_평택STP_01_09_27_Pt_은행 - 원주기업도시Feasibility11_07_1_~3190534_원주기업도시 data(정리2)_Raw Data_CF" xfId="11383" xr:uid="{00000000-0005-0000-0000-0000D42E0000}"/>
    <cellStyle name="평_평택STP_01_09_27_Pt_은행 - 원주기업도시Feasibility11_07_1_~3190534_원주기업도시 data(정리2)_Raw Data_Raw Data" xfId="5374" xr:uid="{00000000-0005-0000-0000-0000D52E0000}"/>
    <cellStyle name="평_평택STP_01_09_27_Pt_은행 - 원주기업도시Feasibility11_07_1_~3190534_원주기업도시 data(정리2)_Raw Data_Sales" xfId="7377" xr:uid="{00000000-0005-0000-0000-0000D62E0000}"/>
    <cellStyle name="평_평택STP_01_09_27_Pt_은행 - 원주기업도시Feasibility11_07_1_~3190534_원주기업도시 data(정리2)_Raw Data_Sensitivity" xfId="9380" xr:uid="{00000000-0005-0000-0000-0000D72E0000}"/>
    <cellStyle name="평_평택STP_01_09_27_Pt_은행 - 원주기업도시Feasibility11_07_1_~3190534_원주기업도시 data(정리2)_Sales" xfId="7376" xr:uid="{00000000-0005-0000-0000-0000D82E0000}"/>
    <cellStyle name="평_평택STP_01_09_27_Pt_은행 - 원주기업도시Feasibility11_07_1_~3190534_원주기업도시 data(정리2)_Sensitivity" xfId="9379" xr:uid="{00000000-0005-0000-0000-0000D92E0000}"/>
    <cellStyle name="평_평택STP_01_09_27_Pt_은행 - 원주기업도시Feasibility11_07_1_~3190534_원주기업도시 data(정리2)_원주부하계산" xfId="3358" xr:uid="{00000000-0005-0000-0000-0000DA2E0000}"/>
    <cellStyle name="평_평택STP_01_09_27_Pt_은행 - 원주기업도시Feasibility11_07_1_~3190534_원주기업도시 data(정리2)_원주부하계산_CF" xfId="11384" xr:uid="{00000000-0005-0000-0000-0000DB2E0000}"/>
    <cellStyle name="평_평택STP_01_09_27_Pt_은행 - 원주기업도시Feasibility11_07_1_~3190534_원주기업도시 data(정리2)_원주부하계산_Raw Data" xfId="3359" xr:uid="{00000000-0005-0000-0000-0000DC2E0000}"/>
    <cellStyle name="평_평택STP_01_09_27_Pt_은행 - 원주기업도시Feasibility11_07_1_~3190534_원주기업도시 data(정리2)_원주부하계산_Raw Data_1" xfId="5375" xr:uid="{00000000-0005-0000-0000-0000DD2E0000}"/>
    <cellStyle name="평_평택STP_01_09_27_Pt_은행 - 원주기업도시Feasibility11_07_1_~3190534_원주기업도시 data(정리2)_원주부하계산_Raw Data_CF" xfId="11385" xr:uid="{00000000-0005-0000-0000-0000DE2E0000}"/>
    <cellStyle name="평_평택STP_01_09_27_Pt_은행 - 원주기업도시Feasibility11_07_1_~3190534_원주기업도시 data(정리2)_원주부하계산_Raw Data_Raw Data" xfId="5376" xr:uid="{00000000-0005-0000-0000-0000DF2E0000}"/>
    <cellStyle name="평_평택STP_01_09_27_Pt_은행 - 원주기업도시Feasibility11_07_1_~3190534_원주기업도시 data(정리2)_원주부하계산_Raw Data_Sales" xfId="7379" xr:uid="{00000000-0005-0000-0000-0000E02E0000}"/>
    <cellStyle name="평_평택STP_01_09_27_Pt_은행 - 원주기업도시Feasibility11_07_1_~3190534_원주기업도시 data(정리2)_원주부하계산_Raw Data_Sensitivity" xfId="9382" xr:uid="{00000000-0005-0000-0000-0000E12E0000}"/>
    <cellStyle name="평_평택STP_01_09_27_Pt_은행 - 원주기업도시Feasibility11_07_1_~3190534_원주기업도시 data(정리2)_원주부하계산_Sales" xfId="7378" xr:uid="{00000000-0005-0000-0000-0000E22E0000}"/>
    <cellStyle name="평_평택STP_01_09_27_Pt_은행 - 원주기업도시Feasibility11_07_1_~3190534_원주기업도시 data(정리2)_원주부하계산_Sensitivity" xfId="9381" xr:uid="{00000000-0005-0000-0000-0000E32E0000}"/>
    <cellStyle name="평_평택STP_01_09_27_Pt_은행 - 원주기업도시Feasibility11_07_1_~3190534_원주부하계산" xfId="3360" xr:uid="{00000000-0005-0000-0000-0000E42E0000}"/>
    <cellStyle name="평_평택STP_01_09_27_Pt_은행 - 원주기업도시Feasibility11_07_1_~3190534_원주부하계산_CF" xfId="11386" xr:uid="{00000000-0005-0000-0000-0000E52E0000}"/>
    <cellStyle name="평_평택STP_01_09_27_Pt_은행 - 원주기업도시Feasibility11_07_1_~3190534_원주부하계산_Raw Data" xfId="3361" xr:uid="{00000000-0005-0000-0000-0000E62E0000}"/>
    <cellStyle name="평_평택STP_01_09_27_Pt_은행 - 원주기업도시Feasibility11_07_1_~3190534_원주부하계산_Raw Data_1" xfId="5377" xr:uid="{00000000-0005-0000-0000-0000E72E0000}"/>
    <cellStyle name="평_평택STP_01_09_27_Pt_은행 - 원주기업도시Feasibility11_07_1_~3190534_원주부하계산_Raw Data_CF" xfId="11387" xr:uid="{00000000-0005-0000-0000-0000E82E0000}"/>
    <cellStyle name="평_평택STP_01_09_27_Pt_은행 - 원주기업도시Feasibility11_07_1_~3190534_원주부하계산_Raw Data_Raw Data" xfId="5378" xr:uid="{00000000-0005-0000-0000-0000E92E0000}"/>
    <cellStyle name="평_평택STP_01_09_27_Pt_은행 - 원주기업도시Feasibility11_07_1_~3190534_원주부하계산_Raw Data_Sales" xfId="7381" xr:uid="{00000000-0005-0000-0000-0000EA2E0000}"/>
    <cellStyle name="평_평택STP_01_09_27_Pt_은행 - 원주기업도시Feasibility11_07_1_~3190534_원주부하계산_Raw Data_Sensitivity" xfId="9384" xr:uid="{00000000-0005-0000-0000-0000EB2E0000}"/>
    <cellStyle name="평_평택STP_01_09_27_Pt_은행 - 원주기업도시Feasibility11_07_1_~3190534_원주부하계산_Sales" xfId="7380" xr:uid="{00000000-0005-0000-0000-0000EC2E0000}"/>
    <cellStyle name="평_평택STP_01_09_27_Pt_은행 - 원주기업도시Feasibility11_07_1_~3190534_원주부하계산_Sensitivity" xfId="9383" xr:uid="{00000000-0005-0000-0000-0000ED2E0000}"/>
    <cellStyle name="평_평택STP_01_09_27_Pt_은행 - 원주기업도시Feasibility11_07_1_070126 기업도시개발이익산정프로그램" xfId="3362" xr:uid="{00000000-0005-0000-0000-0000EE2E0000}"/>
    <cellStyle name="평_평택STP_01_09_27_Pt_은행 - 원주기업도시Feasibility11_07_1_070126 기업도시개발이익산정프로그램_CF" xfId="11388" xr:uid="{00000000-0005-0000-0000-0000EF2E0000}"/>
    <cellStyle name="평_평택STP_01_09_27_Pt_은행 - 원주기업도시Feasibility11_07_1_070126 기업도시개발이익산정프로그램_Raw Data" xfId="3363" xr:uid="{00000000-0005-0000-0000-0000F02E0000}"/>
    <cellStyle name="평_평택STP_01_09_27_Pt_은행 - 원주기업도시Feasibility11_07_1_070126 기업도시개발이익산정프로그램_Raw Data_1" xfId="5379" xr:uid="{00000000-0005-0000-0000-0000F12E0000}"/>
    <cellStyle name="평_평택STP_01_09_27_Pt_은행 - 원주기업도시Feasibility11_07_1_070126 기업도시개발이익산정프로그램_Raw Data_CF" xfId="11389" xr:uid="{00000000-0005-0000-0000-0000F22E0000}"/>
    <cellStyle name="평_평택STP_01_09_27_Pt_은행 - 원주기업도시Feasibility11_07_1_070126 기업도시개발이익산정프로그램_Raw Data_Raw Data" xfId="5380" xr:uid="{00000000-0005-0000-0000-0000F32E0000}"/>
    <cellStyle name="평_평택STP_01_09_27_Pt_은행 - 원주기업도시Feasibility11_07_1_070126 기업도시개발이익산정프로그램_Raw Data_Sales" xfId="7383" xr:uid="{00000000-0005-0000-0000-0000F42E0000}"/>
    <cellStyle name="평_평택STP_01_09_27_Pt_은행 - 원주기업도시Feasibility11_07_1_070126 기업도시개발이익산정프로그램_Raw Data_Sensitivity" xfId="9386" xr:uid="{00000000-0005-0000-0000-0000F52E0000}"/>
    <cellStyle name="평_평택STP_01_09_27_Pt_은행 - 원주기업도시Feasibility11_07_1_070126 기업도시개발이익산정프로그램_Sales" xfId="7382" xr:uid="{00000000-0005-0000-0000-0000F62E0000}"/>
    <cellStyle name="평_평택STP_01_09_27_Pt_은행 - 원주기업도시Feasibility11_07_1_070126 기업도시개발이익산정프로그램_Sensitivity" xfId="9385" xr:uid="{00000000-0005-0000-0000-0000F72E0000}"/>
    <cellStyle name="평_평택STP_01_09_27_Pt_은행 - 원주기업도시Feasibility11_07_1_070126 기업도시개발이익산정프로그램_원주기업도시 data(정리2)" xfId="3364" xr:uid="{00000000-0005-0000-0000-0000F82E0000}"/>
    <cellStyle name="평_평택STP_01_09_27_Pt_은행 - 원주기업도시Feasibility11_07_1_070126 기업도시개발이익산정프로그램_원주기업도시 data(정리2)_CF" xfId="11390" xr:uid="{00000000-0005-0000-0000-0000F92E0000}"/>
    <cellStyle name="평_평택STP_01_09_27_Pt_은행 - 원주기업도시Feasibility11_07_1_070126 기업도시개발이익산정프로그램_원주기업도시 data(정리2)_Raw Data" xfId="3365" xr:uid="{00000000-0005-0000-0000-0000FA2E0000}"/>
    <cellStyle name="평_평택STP_01_09_27_Pt_은행 - 원주기업도시Feasibility11_07_1_070126 기업도시개발이익산정프로그램_원주기업도시 data(정리2)_Raw Data_1" xfId="5381" xr:uid="{00000000-0005-0000-0000-0000FB2E0000}"/>
    <cellStyle name="평_평택STP_01_09_27_Pt_은행 - 원주기업도시Feasibility11_07_1_070126 기업도시개발이익산정프로그램_원주기업도시 data(정리2)_Raw Data_CF" xfId="11391" xr:uid="{00000000-0005-0000-0000-0000FC2E0000}"/>
    <cellStyle name="평_평택STP_01_09_27_Pt_은행 - 원주기업도시Feasibility11_07_1_070126 기업도시개발이익산정프로그램_원주기업도시 data(정리2)_Raw Data_Raw Data" xfId="5382" xr:uid="{00000000-0005-0000-0000-0000FD2E0000}"/>
    <cellStyle name="평_평택STP_01_09_27_Pt_은행 - 원주기업도시Feasibility11_07_1_070126 기업도시개발이익산정프로그램_원주기업도시 data(정리2)_Raw Data_Sales" xfId="7385" xr:uid="{00000000-0005-0000-0000-0000FE2E0000}"/>
    <cellStyle name="평_평택STP_01_09_27_Pt_은행 - 원주기업도시Feasibility11_07_1_070126 기업도시개발이익산정프로그램_원주기업도시 data(정리2)_Raw Data_Sensitivity" xfId="9388" xr:uid="{00000000-0005-0000-0000-0000FF2E0000}"/>
    <cellStyle name="평_평택STP_01_09_27_Pt_은행 - 원주기업도시Feasibility11_07_1_070126 기업도시개발이익산정프로그램_원주기업도시 data(정리2)_Sales" xfId="7384" xr:uid="{00000000-0005-0000-0000-0000002F0000}"/>
    <cellStyle name="평_평택STP_01_09_27_Pt_은행 - 원주기업도시Feasibility11_07_1_070126 기업도시개발이익산정프로그램_원주기업도시 data(정리2)_Sensitivity" xfId="9387" xr:uid="{00000000-0005-0000-0000-0000012F0000}"/>
    <cellStyle name="평_평택STP_01_09_27_Pt_은행 - 원주기업도시Feasibility11_07_1_070126 기업도시개발이익산정프로그램_원주기업도시 data(정리2)_원주부하계산" xfId="3366" xr:uid="{00000000-0005-0000-0000-0000022F0000}"/>
    <cellStyle name="평_평택STP_01_09_27_Pt_은행 - 원주기업도시Feasibility11_07_1_070126 기업도시개발이익산정프로그램_원주기업도시 data(정리2)_원주부하계산_CF" xfId="11392" xr:uid="{00000000-0005-0000-0000-0000032F0000}"/>
    <cellStyle name="평_평택STP_01_09_27_Pt_은행 - 원주기업도시Feasibility11_07_1_070126 기업도시개발이익산정프로그램_원주기업도시 data(정리2)_원주부하계산_Raw Data" xfId="3367" xr:uid="{00000000-0005-0000-0000-0000042F0000}"/>
    <cellStyle name="평_평택STP_01_09_27_Pt_은행 - 원주기업도시Feasibility11_07_1_070126 기업도시개발이익산정프로그램_원주기업도시 data(정리2)_원주부하계산_Raw Data_1" xfId="5383" xr:uid="{00000000-0005-0000-0000-0000052F0000}"/>
    <cellStyle name="평_평택STP_01_09_27_Pt_은행 - 원주기업도시Feasibility11_07_1_070126 기업도시개발이익산정프로그램_원주기업도시 data(정리2)_원주부하계산_Raw Data_CF" xfId="11393" xr:uid="{00000000-0005-0000-0000-0000062F0000}"/>
    <cellStyle name="평_평택STP_01_09_27_Pt_은행 - 원주기업도시Feasibility11_07_1_070126 기업도시개발이익산정프로그램_원주기업도시 data(정리2)_원주부하계산_Raw Data_Raw Data" xfId="5384" xr:uid="{00000000-0005-0000-0000-0000072F0000}"/>
    <cellStyle name="평_평택STP_01_09_27_Pt_은행 - 원주기업도시Feasibility11_07_1_070126 기업도시개발이익산정프로그램_원주기업도시 data(정리2)_원주부하계산_Raw Data_Sales" xfId="7387" xr:uid="{00000000-0005-0000-0000-0000082F0000}"/>
    <cellStyle name="평_평택STP_01_09_27_Pt_은행 - 원주기업도시Feasibility11_07_1_070126 기업도시개발이익산정프로그램_원주기업도시 data(정리2)_원주부하계산_Raw Data_Sensitivity" xfId="9390" xr:uid="{00000000-0005-0000-0000-0000092F0000}"/>
    <cellStyle name="평_평택STP_01_09_27_Pt_은행 - 원주기업도시Feasibility11_07_1_070126 기업도시개발이익산정프로그램_원주기업도시 data(정리2)_원주부하계산_Sales" xfId="7386" xr:uid="{00000000-0005-0000-0000-00000A2F0000}"/>
    <cellStyle name="평_평택STP_01_09_27_Pt_은행 - 원주기업도시Feasibility11_07_1_070126 기업도시개발이익산정프로그램_원주기업도시 data(정리2)_원주부하계산_Sensitivity" xfId="9389" xr:uid="{00000000-0005-0000-0000-00000B2F0000}"/>
    <cellStyle name="평_평택STP_01_09_27_Pt_은행 - 원주기업도시Feasibility11_07_1_070126 기업도시개발이익산정프로그램_원주부하계산" xfId="3368" xr:uid="{00000000-0005-0000-0000-00000C2F0000}"/>
    <cellStyle name="평_평택STP_01_09_27_Pt_은행 - 원주기업도시Feasibility11_07_1_070126 기업도시개발이익산정프로그램_원주부하계산_CF" xfId="11394" xr:uid="{00000000-0005-0000-0000-00000D2F0000}"/>
    <cellStyle name="평_평택STP_01_09_27_Pt_은행 - 원주기업도시Feasibility11_07_1_070126 기업도시개발이익산정프로그램_원주부하계산_Raw Data" xfId="3369" xr:uid="{00000000-0005-0000-0000-00000E2F0000}"/>
    <cellStyle name="평_평택STP_01_09_27_Pt_은행 - 원주기업도시Feasibility11_07_1_070126 기업도시개발이익산정프로그램_원주부하계산_Raw Data_1" xfId="5385" xr:uid="{00000000-0005-0000-0000-00000F2F0000}"/>
    <cellStyle name="평_평택STP_01_09_27_Pt_은행 - 원주기업도시Feasibility11_07_1_070126 기업도시개발이익산정프로그램_원주부하계산_Raw Data_CF" xfId="11395" xr:uid="{00000000-0005-0000-0000-0000102F0000}"/>
    <cellStyle name="평_평택STP_01_09_27_Pt_은행 - 원주기업도시Feasibility11_07_1_070126 기업도시개발이익산정프로그램_원주부하계산_Raw Data_Raw Data" xfId="5386" xr:uid="{00000000-0005-0000-0000-0000112F0000}"/>
    <cellStyle name="평_평택STP_01_09_27_Pt_은행 - 원주기업도시Feasibility11_07_1_070126 기업도시개발이익산정프로그램_원주부하계산_Raw Data_Sales" xfId="7389" xr:uid="{00000000-0005-0000-0000-0000122F0000}"/>
    <cellStyle name="평_평택STP_01_09_27_Pt_은행 - 원주기업도시Feasibility11_07_1_070126 기업도시개발이익산정프로그램_원주부하계산_Raw Data_Sensitivity" xfId="9392" xr:uid="{00000000-0005-0000-0000-0000132F0000}"/>
    <cellStyle name="평_평택STP_01_09_27_Pt_은행 - 원주기업도시Feasibility11_07_1_070126 기업도시개발이익산정프로그램_원주부하계산_Sales" xfId="7388" xr:uid="{00000000-0005-0000-0000-0000142F0000}"/>
    <cellStyle name="평_평택STP_01_09_27_Pt_은행 - 원주기업도시Feasibility11_07_1_070126 기업도시개발이익산정프로그램_원주부하계산_Sensitivity" xfId="9391" xr:uid="{00000000-0005-0000-0000-0000152F0000}"/>
    <cellStyle name="평_평택STP_01_09_27_Pt_은행 - 원주기업도시Feasibility11_07_1_CF" xfId="11379" xr:uid="{00000000-0005-0000-0000-0000162F0000}"/>
    <cellStyle name="평_평택STP_01_09_27_Pt_은행 - 원주기업도시Feasibility11_07_1_Raw Data" xfId="3370" xr:uid="{00000000-0005-0000-0000-0000172F0000}"/>
    <cellStyle name="평_평택STP_01_09_27_Pt_은행 - 원주기업도시Feasibility11_07_1_Raw Data_1" xfId="5370" xr:uid="{00000000-0005-0000-0000-0000182F0000}"/>
    <cellStyle name="평_평택STP_01_09_27_Pt_은행 - 원주기업도시Feasibility11_07_1_Raw Data_CF" xfId="11396" xr:uid="{00000000-0005-0000-0000-0000192F0000}"/>
    <cellStyle name="평_평택STP_01_09_27_Pt_은행 - 원주기업도시Feasibility11_07_1_Raw Data_Raw Data" xfId="5387" xr:uid="{00000000-0005-0000-0000-00001A2F0000}"/>
    <cellStyle name="평_평택STP_01_09_27_Pt_은행 - 원주기업도시Feasibility11_07_1_Raw Data_Sales" xfId="7390" xr:uid="{00000000-0005-0000-0000-00001B2F0000}"/>
    <cellStyle name="평_평택STP_01_09_27_Pt_은행 - 원주기업도시Feasibility11_07_1_Raw Data_Sensitivity" xfId="9393" xr:uid="{00000000-0005-0000-0000-00001C2F0000}"/>
    <cellStyle name="평_평택STP_01_09_27_Pt_은행 - 원주기업도시Feasibility11_07_1_Sales" xfId="7373" xr:uid="{00000000-0005-0000-0000-00001D2F0000}"/>
    <cellStyle name="평_평택STP_01_09_27_Pt_은행 - 원주기업도시Feasibility11_07_1_Sensitivity" xfId="9376" xr:uid="{00000000-0005-0000-0000-00001E2F0000}"/>
    <cellStyle name="평_평택STP_01_09_27_Pt_은행 - 원주기업도시Feasibility11_07_1_개발이익산정결과" xfId="3371" xr:uid="{00000000-0005-0000-0000-00001F2F0000}"/>
    <cellStyle name="평_평택STP_01_09_27_Pt_은행 - 원주기업도시Feasibility11_07_1_개발이익산정결과_CF" xfId="11397" xr:uid="{00000000-0005-0000-0000-0000202F0000}"/>
    <cellStyle name="평_평택STP_01_09_27_Pt_은행 - 원주기업도시Feasibility11_07_1_개발이익산정결과_Raw Data" xfId="3372" xr:uid="{00000000-0005-0000-0000-0000212F0000}"/>
    <cellStyle name="평_평택STP_01_09_27_Pt_은행 - 원주기업도시Feasibility11_07_1_개발이익산정결과_Raw Data_1" xfId="5388" xr:uid="{00000000-0005-0000-0000-0000222F0000}"/>
    <cellStyle name="평_평택STP_01_09_27_Pt_은행 - 원주기업도시Feasibility11_07_1_개발이익산정결과_Raw Data_CF" xfId="11398" xr:uid="{00000000-0005-0000-0000-0000232F0000}"/>
    <cellStyle name="평_평택STP_01_09_27_Pt_은행 - 원주기업도시Feasibility11_07_1_개발이익산정결과_Raw Data_Raw Data" xfId="5389" xr:uid="{00000000-0005-0000-0000-0000242F0000}"/>
    <cellStyle name="평_평택STP_01_09_27_Pt_은행 - 원주기업도시Feasibility11_07_1_개발이익산정결과_Raw Data_Sales" xfId="7392" xr:uid="{00000000-0005-0000-0000-0000252F0000}"/>
    <cellStyle name="평_평택STP_01_09_27_Pt_은행 - 원주기업도시Feasibility11_07_1_개발이익산정결과_Raw Data_Sensitivity" xfId="9395" xr:uid="{00000000-0005-0000-0000-0000262F0000}"/>
    <cellStyle name="평_평택STP_01_09_27_Pt_은행 - 원주기업도시Feasibility11_07_1_개발이익산정결과_Sales" xfId="7391" xr:uid="{00000000-0005-0000-0000-0000272F0000}"/>
    <cellStyle name="평_평택STP_01_09_27_Pt_은행 - 원주기업도시Feasibility11_07_1_개발이익산정결과_Sensitivity" xfId="9394" xr:uid="{00000000-0005-0000-0000-0000282F0000}"/>
    <cellStyle name="평_평택STP_01_09_27_Pt_은행 - 원주기업도시Feasibility11_07_1_개발이익산정결과_원주기업도시 data(정리2)" xfId="3373" xr:uid="{00000000-0005-0000-0000-0000292F0000}"/>
    <cellStyle name="평_평택STP_01_09_27_Pt_은행 - 원주기업도시Feasibility11_07_1_개발이익산정결과_원주기업도시 data(정리2)_CF" xfId="11399" xr:uid="{00000000-0005-0000-0000-00002A2F0000}"/>
    <cellStyle name="평_평택STP_01_09_27_Pt_은행 - 원주기업도시Feasibility11_07_1_개발이익산정결과_원주기업도시 data(정리2)_Raw Data" xfId="3374" xr:uid="{00000000-0005-0000-0000-00002B2F0000}"/>
    <cellStyle name="평_평택STP_01_09_27_Pt_은행 - 원주기업도시Feasibility11_07_1_개발이익산정결과_원주기업도시 data(정리2)_Raw Data_1" xfId="5390" xr:uid="{00000000-0005-0000-0000-00002C2F0000}"/>
    <cellStyle name="평_평택STP_01_09_27_Pt_은행 - 원주기업도시Feasibility11_07_1_개발이익산정결과_원주기업도시 data(정리2)_Raw Data_CF" xfId="11400" xr:uid="{00000000-0005-0000-0000-00002D2F0000}"/>
    <cellStyle name="평_평택STP_01_09_27_Pt_은행 - 원주기업도시Feasibility11_07_1_개발이익산정결과_원주기업도시 data(정리2)_Raw Data_Raw Data" xfId="5391" xr:uid="{00000000-0005-0000-0000-00002E2F0000}"/>
    <cellStyle name="평_평택STP_01_09_27_Pt_은행 - 원주기업도시Feasibility11_07_1_개발이익산정결과_원주기업도시 data(정리2)_Raw Data_Sales" xfId="7394" xr:uid="{00000000-0005-0000-0000-00002F2F0000}"/>
    <cellStyle name="평_평택STP_01_09_27_Pt_은행 - 원주기업도시Feasibility11_07_1_개발이익산정결과_원주기업도시 data(정리2)_Raw Data_Sensitivity" xfId="9397" xr:uid="{00000000-0005-0000-0000-0000302F0000}"/>
    <cellStyle name="평_평택STP_01_09_27_Pt_은행 - 원주기업도시Feasibility11_07_1_개발이익산정결과_원주기업도시 data(정리2)_Sales" xfId="7393" xr:uid="{00000000-0005-0000-0000-0000312F0000}"/>
    <cellStyle name="평_평택STP_01_09_27_Pt_은행 - 원주기업도시Feasibility11_07_1_개발이익산정결과_원주기업도시 data(정리2)_Sensitivity" xfId="9396" xr:uid="{00000000-0005-0000-0000-0000322F0000}"/>
    <cellStyle name="평_평택STP_01_09_27_Pt_은행 - 원주기업도시Feasibility11_07_1_개발이익산정결과_원주기업도시 data(정리2)_원주부하계산" xfId="3375" xr:uid="{00000000-0005-0000-0000-0000332F0000}"/>
    <cellStyle name="평_평택STP_01_09_27_Pt_은행 - 원주기업도시Feasibility11_07_1_개발이익산정결과_원주기업도시 data(정리2)_원주부하계산_CF" xfId="11401" xr:uid="{00000000-0005-0000-0000-0000342F0000}"/>
    <cellStyle name="평_평택STP_01_09_27_Pt_은행 - 원주기업도시Feasibility11_07_1_개발이익산정결과_원주기업도시 data(정리2)_원주부하계산_Raw Data" xfId="3376" xr:uid="{00000000-0005-0000-0000-0000352F0000}"/>
    <cellStyle name="평_평택STP_01_09_27_Pt_은행 - 원주기업도시Feasibility11_07_1_개발이익산정결과_원주기업도시 data(정리2)_원주부하계산_Raw Data_1" xfId="5392" xr:uid="{00000000-0005-0000-0000-0000362F0000}"/>
    <cellStyle name="평_평택STP_01_09_27_Pt_은행 - 원주기업도시Feasibility11_07_1_개발이익산정결과_원주기업도시 data(정리2)_원주부하계산_Raw Data_CF" xfId="11402" xr:uid="{00000000-0005-0000-0000-0000372F0000}"/>
    <cellStyle name="평_평택STP_01_09_27_Pt_은행 - 원주기업도시Feasibility11_07_1_개발이익산정결과_원주기업도시 data(정리2)_원주부하계산_Raw Data_Raw Data" xfId="5393" xr:uid="{00000000-0005-0000-0000-0000382F0000}"/>
    <cellStyle name="평_평택STP_01_09_27_Pt_은행 - 원주기업도시Feasibility11_07_1_개발이익산정결과_원주기업도시 data(정리2)_원주부하계산_Raw Data_Sales" xfId="7396" xr:uid="{00000000-0005-0000-0000-0000392F0000}"/>
    <cellStyle name="평_평택STP_01_09_27_Pt_은행 - 원주기업도시Feasibility11_07_1_개발이익산정결과_원주기업도시 data(정리2)_원주부하계산_Raw Data_Sensitivity" xfId="9399" xr:uid="{00000000-0005-0000-0000-00003A2F0000}"/>
    <cellStyle name="평_평택STP_01_09_27_Pt_은행 - 원주기업도시Feasibility11_07_1_개발이익산정결과_원주기업도시 data(정리2)_원주부하계산_Sales" xfId="7395" xr:uid="{00000000-0005-0000-0000-00003B2F0000}"/>
    <cellStyle name="평_평택STP_01_09_27_Pt_은행 - 원주기업도시Feasibility11_07_1_개발이익산정결과_원주기업도시 data(정리2)_원주부하계산_Sensitivity" xfId="9398" xr:uid="{00000000-0005-0000-0000-00003C2F0000}"/>
    <cellStyle name="평_평택STP_01_09_27_Pt_은행 - 원주기업도시Feasibility11_07_1_개발이익산정결과_원주부하계산" xfId="3377" xr:uid="{00000000-0005-0000-0000-00003D2F0000}"/>
    <cellStyle name="평_평택STP_01_09_27_Pt_은행 - 원주기업도시Feasibility11_07_1_개발이익산정결과_원주부하계산_CF" xfId="11403" xr:uid="{00000000-0005-0000-0000-00003E2F0000}"/>
    <cellStyle name="평_평택STP_01_09_27_Pt_은행 - 원주기업도시Feasibility11_07_1_개발이익산정결과_원주부하계산_Raw Data" xfId="3378" xr:uid="{00000000-0005-0000-0000-00003F2F0000}"/>
    <cellStyle name="평_평택STP_01_09_27_Pt_은행 - 원주기업도시Feasibility11_07_1_개발이익산정결과_원주부하계산_Raw Data_1" xfId="5394" xr:uid="{00000000-0005-0000-0000-0000402F0000}"/>
    <cellStyle name="평_평택STP_01_09_27_Pt_은행 - 원주기업도시Feasibility11_07_1_개발이익산정결과_원주부하계산_Raw Data_CF" xfId="11404" xr:uid="{00000000-0005-0000-0000-0000412F0000}"/>
    <cellStyle name="평_평택STP_01_09_27_Pt_은행 - 원주기업도시Feasibility11_07_1_개발이익산정결과_원주부하계산_Raw Data_Raw Data" xfId="5395" xr:uid="{00000000-0005-0000-0000-0000422F0000}"/>
    <cellStyle name="평_평택STP_01_09_27_Pt_은행 - 원주기업도시Feasibility11_07_1_개발이익산정결과_원주부하계산_Raw Data_Sales" xfId="7398" xr:uid="{00000000-0005-0000-0000-0000432F0000}"/>
    <cellStyle name="평_평택STP_01_09_27_Pt_은행 - 원주기업도시Feasibility11_07_1_개발이익산정결과_원주부하계산_Raw Data_Sensitivity" xfId="9401" xr:uid="{00000000-0005-0000-0000-0000442F0000}"/>
    <cellStyle name="평_평택STP_01_09_27_Pt_은행 - 원주기업도시Feasibility11_07_1_개발이익산정결과_원주부하계산_Sales" xfId="7397" xr:uid="{00000000-0005-0000-0000-0000452F0000}"/>
    <cellStyle name="평_평택STP_01_09_27_Pt_은행 - 원주기업도시Feasibility11_07_1_개발이익산정결과_원주부하계산_Sensitivity" xfId="9400" xr:uid="{00000000-0005-0000-0000-0000462F0000}"/>
    <cellStyle name="평_평택STP_01_09_27_Pt_은행 - 원주기업도시Feasibility11_07_1_기업도시재무모델금융조건반영(11_28)_8(용지별사업성검토추가)xls" xfId="3379" xr:uid="{00000000-0005-0000-0000-0000472F0000}"/>
    <cellStyle name="평_평택STP_01_09_27_Pt_은행 - 원주기업도시Feasibility11_07_1_기업도시재무모델금융조건반영(11_28)_8(용지별사업성검토추가)xls_CF" xfId="11405" xr:uid="{00000000-0005-0000-0000-0000482F0000}"/>
    <cellStyle name="평_평택STP_01_09_27_Pt_은행 - 원주기업도시Feasibility11_07_1_기업도시재무모델금융조건반영(11_28)_8(용지별사업성검토추가)xls_Raw Data" xfId="3380" xr:uid="{00000000-0005-0000-0000-0000492F0000}"/>
    <cellStyle name="평_평택STP_01_09_27_Pt_은행 - 원주기업도시Feasibility11_07_1_기업도시재무모델금융조건반영(11_28)_8(용지별사업성검토추가)xls_Raw Data_1" xfId="5396" xr:uid="{00000000-0005-0000-0000-00004A2F0000}"/>
    <cellStyle name="평_평택STP_01_09_27_Pt_은행 - 원주기업도시Feasibility11_07_1_기업도시재무모델금융조건반영(11_28)_8(용지별사업성검토추가)xls_Raw Data_CF" xfId="11406" xr:uid="{00000000-0005-0000-0000-00004B2F0000}"/>
    <cellStyle name="평_평택STP_01_09_27_Pt_은행 - 원주기업도시Feasibility11_07_1_기업도시재무모델금융조건반영(11_28)_8(용지별사업성검토추가)xls_Raw Data_Raw Data" xfId="5397" xr:uid="{00000000-0005-0000-0000-00004C2F0000}"/>
    <cellStyle name="평_평택STP_01_09_27_Pt_은행 - 원주기업도시Feasibility11_07_1_기업도시재무모델금융조건반영(11_28)_8(용지별사업성검토추가)xls_Raw Data_Sales" xfId="7400" xr:uid="{00000000-0005-0000-0000-00004D2F0000}"/>
    <cellStyle name="평_평택STP_01_09_27_Pt_은행 - 원주기업도시Feasibility11_07_1_기업도시재무모델금융조건반영(11_28)_8(용지별사업성검토추가)xls_Raw Data_Sensitivity" xfId="9403" xr:uid="{00000000-0005-0000-0000-00004E2F0000}"/>
    <cellStyle name="평_평택STP_01_09_27_Pt_은행 - 원주기업도시Feasibility11_07_1_기업도시재무모델금융조건반영(11_28)_8(용지별사업성검토추가)xls_Sales" xfId="7399" xr:uid="{00000000-0005-0000-0000-00004F2F0000}"/>
    <cellStyle name="평_평택STP_01_09_27_Pt_은행 - 원주기업도시Feasibility11_07_1_기업도시재무모델금융조건반영(11_28)_8(용지별사업성검토추가)xls_Sensitivity" xfId="9402" xr:uid="{00000000-0005-0000-0000-0000502F0000}"/>
    <cellStyle name="평_평택STP_01_09_27_Pt_은행 - 원주기업도시Feasibility11_07_1_기업도시재무모델금융조건반영(11_28)_8(용지별사업성검토추가)xls_원주기업도시 data(정리2)" xfId="3381" xr:uid="{00000000-0005-0000-0000-0000512F0000}"/>
    <cellStyle name="평_평택STP_01_09_27_Pt_은행 - 원주기업도시Feasibility11_07_1_기업도시재무모델금융조건반영(11_28)_8(용지별사업성검토추가)xls_원주기업도시 data(정리2)_CF" xfId="11407" xr:uid="{00000000-0005-0000-0000-0000522F0000}"/>
    <cellStyle name="평_평택STP_01_09_27_Pt_은행 - 원주기업도시Feasibility11_07_1_기업도시재무모델금융조건반영(11_28)_8(용지별사업성검토추가)xls_원주기업도시 data(정리2)_Raw Data" xfId="3382" xr:uid="{00000000-0005-0000-0000-0000532F0000}"/>
    <cellStyle name="평_평택STP_01_09_27_Pt_은행 - 원주기업도시Feasibility11_07_1_기업도시재무모델금융조건반영(11_28)_8(용지별사업성검토추가)xls_원주기업도시 data(정리2)_Raw Data_1" xfId="5398" xr:uid="{00000000-0005-0000-0000-0000542F0000}"/>
    <cellStyle name="평_평택STP_01_09_27_Pt_은행 - 원주기업도시Feasibility11_07_1_기업도시재무모델금융조건반영(11_28)_8(용지별사업성검토추가)xls_원주기업도시 data(정리2)_Raw Data_CF" xfId="11408" xr:uid="{00000000-0005-0000-0000-0000552F0000}"/>
    <cellStyle name="평_평택STP_01_09_27_Pt_은행 - 원주기업도시Feasibility11_07_1_기업도시재무모델금융조건반영(11_28)_8(용지별사업성검토추가)xls_원주기업도시 data(정리2)_Raw Data_Raw Data" xfId="5399" xr:uid="{00000000-0005-0000-0000-0000562F0000}"/>
    <cellStyle name="평_평택STP_01_09_27_Pt_은행 - 원주기업도시Feasibility11_07_1_기업도시재무모델금융조건반영(11_28)_8(용지별사업성검토추가)xls_원주기업도시 data(정리2)_Raw Data_Sales" xfId="7402" xr:uid="{00000000-0005-0000-0000-0000572F0000}"/>
    <cellStyle name="평_평택STP_01_09_27_Pt_은행 - 원주기업도시Feasibility11_07_1_기업도시재무모델금융조건반영(11_28)_8(용지별사업성검토추가)xls_원주기업도시 data(정리2)_Raw Data_Sensitivity" xfId="9405" xr:uid="{00000000-0005-0000-0000-0000582F0000}"/>
    <cellStyle name="평_평택STP_01_09_27_Pt_은행 - 원주기업도시Feasibility11_07_1_기업도시재무모델금융조건반영(11_28)_8(용지별사업성검토추가)xls_원주기업도시 data(정리2)_Sales" xfId="7401" xr:uid="{00000000-0005-0000-0000-0000592F0000}"/>
    <cellStyle name="평_평택STP_01_09_27_Pt_은행 - 원주기업도시Feasibility11_07_1_기업도시재무모델금융조건반영(11_28)_8(용지별사업성검토추가)xls_원주기업도시 data(정리2)_Sensitivity" xfId="9404" xr:uid="{00000000-0005-0000-0000-00005A2F0000}"/>
    <cellStyle name="평_평택STP_01_09_27_Pt_은행 - 원주기업도시Feasibility11_07_1_기업도시재무모델금융조건반영(11_28)_8(용지별사업성검토추가)xls_원주기업도시 data(정리2)_원주부하계산" xfId="3383" xr:uid="{00000000-0005-0000-0000-00005B2F0000}"/>
    <cellStyle name="평_평택STP_01_09_27_Pt_은행 - 원주기업도시Feasibility11_07_1_기업도시재무모델금융조건반영(11_28)_8(용지별사업성검토추가)xls_원주기업도시 data(정리2)_원주부하계산_CF" xfId="11409" xr:uid="{00000000-0005-0000-0000-00005C2F0000}"/>
    <cellStyle name="평_평택STP_01_09_27_Pt_은행 - 원주기업도시Feasibility11_07_1_기업도시재무모델금융조건반영(11_28)_8(용지별사업성검토추가)xls_원주기업도시 data(정리2)_원주부하계산_Raw Data" xfId="3384" xr:uid="{00000000-0005-0000-0000-00005D2F0000}"/>
    <cellStyle name="평_평택STP_01_09_27_Pt_은행 - 원주기업도시Feasibility11_07_1_기업도시재무모델금융조건반영(11_28)_8(용지별사업성검토추가)xls_원주기업도시 data(정리2)_원주부하계산_Raw Data_1" xfId="5400" xr:uid="{00000000-0005-0000-0000-00005E2F0000}"/>
    <cellStyle name="평_평택STP_01_09_27_Pt_은행 - 원주기업도시Feasibility11_07_1_기업도시재무모델금융조건반영(11_28)_8(용지별사업성검토추가)xls_원주기업도시 data(정리2)_원주부하계산_Raw Data_CF" xfId="11410" xr:uid="{00000000-0005-0000-0000-00005F2F0000}"/>
    <cellStyle name="평_평택STP_01_09_27_Pt_은행 - 원주기업도시Feasibility11_07_1_기업도시재무모델금융조건반영(11_28)_8(용지별사업성검토추가)xls_원주기업도시 data(정리2)_원주부하계산_Raw Data_Raw Data" xfId="5401" xr:uid="{00000000-0005-0000-0000-0000602F0000}"/>
    <cellStyle name="평_평택STP_01_09_27_Pt_은행 - 원주기업도시Feasibility11_07_1_기업도시재무모델금융조건반영(11_28)_8(용지별사업성검토추가)xls_원주기업도시 data(정리2)_원주부하계산_Raw Data_Sales" xfId="7404" xr:uid="{00000000-0005-0000-0000-0000612F0000}"/>
    <cellStyle name="평_평택STP_01_09_27_Pt_은행 - 원주기업도시Feasibility11_07_1_기업도시재무모델금융조건반영(11_28)_8(용지별사업성검토추가)xls_원주기업도시 data(정리2)_원주부하계산_Raw Data_Sensitivity" xfId="9407" xr:uid="{00000000-0005-0000-0000-0000622F0000}"/>
    <cellStyle name="평_평택STP_01_09_27_Pt_은행 - 원주기업도시Feasibility11_07_1_기업도시재무모델금융조건반영(11_28)_8(용지별사업성검토추가)xls_원주기업도시 data(정리2)_원주부하계산_Sales" xfId="7403" xr:uid="{00000000-0005-0000-0000-0000632F0000}"/>
    <cellStyle name="평_평택STP_01_09_27_Pt_은행 - 원주기업도시Feasibility11_07_1_기업도시재무모델금융조건반영(11_28)_8(용지별사업성검토추가)xls_원주기업도시 data(정리2)_원주부하계산_Sensitivity" xfId="9406" xr:uid="{00000000-0005-0000-0000-0000642F0000}"/>
    <cellStyle name="평_평택STP_01_09_27_Pt_은행 - 원주기업도시Feasibility11_07_1_기업도시재무모델금융조건반영(11_28)_8(용지별사업성검토추가)xls_원주부하계산" xfId="3385" xr:uid="{00000000-0005-0000-0000-0000652F0000}"/>
    <cellStyle name="평_평택STP_01_09_27_Pt_은행 - 원주기업도시Feasibility11_07_1_기업도시재무모델금융조건반영(11_28)_8(용지별사업성검토추가)xls_원주부하계산_CF" xfId="11411" xr:uid="{00000000-0005-0000-0000-0000662F0000}"/>
    <cellStyle name="평_평택STP_01_09_27_Pt_은행 - 원주기업도시Feasibility11_07_1_기업도시재무모델금융조건반영(11_28)_8(용지별사업성검토추가)xls_원주부하계산_Raw Data" xfId="3386" xr:uid="{00000000-0005-0000-0000-0000672F0000}"/>
    <cellStyle name="평_평택STP_01_09_27_Pt_은행 - 원주기업도시Feasibility11_07_1_기업도시재무모델금융조건반영(11_28)_8(용지별사업성검토추가)xls_원주부하계산_Raw Data_1" xfId="5402" xr:uid="{00000000-0005-0000-0000-0000682F0000}"/>
    <cellStyle name="평_평택STP_01_09_27_Pt_은행 - 원주기업도시Feasibility11_07_1_기업도시재무모델금융조건반영(11_28)_8(용지별사업성검토추가)xls_원주부하계산_Raw Data_CF" xfId="11412" xr:uid="{00000000-0005-0000-0000-0000692F0000}"/>
    <cellStyle name="평_평택STP_01_09_27_Pt_은행 - 원주기업도시Feasibility11_07_1_기업도시재무모델금융조건반영(11_28)_8(용지별사업성검토추가)xls_원주부하계산_Raw Data_Raw Data" xfId="5403" xr:uid="{00000000-0005-0000-0000-00006A2F0000}"/>
    <cellStyle name="평_평택STP_01_09_27_Pt_은행 - 원주기업도시Feasibility11_07_1_기업도시재무모델금융조건반영(11_28)_8(용지별사업성검토추가)xls_원주부하계산_Raw Data_Sales" xfId="7406" xr:uid="{00000000-0005-0000-0000-00006B2F0000}"/>
    <cellStyle name="평_평택STP_01_09_27_Pt_은행 - 원주기업도시Feasibility11_07_1_기업도시재무모델금융조건반영(11_28)_8(용지별사업성검토추가)xls_원주부하계산_Raw Data_Sensitivity" xfId="9409" xr:uid="{00000000-0005-0000-0000-00006C2F0000}"/>
    <cellStyle name="평_평택STP_01_09_27_Pt_은행 - 원주기업도시Feasibility11_07_1_기업도시재무모델금융조건반영(11_28)_8(용지별사업성검토추가)xls_원주부하계산_Sales" xfId="7405" xr:uid="{00000000-0005-0000-0000-00006D2F0000}"/>
    <cellStyle name="평_평택STP_01_09_27_Pt_은행 - 원주기업도시Feasibility11_07_1_기업도시재무모델금융조건반영(11_28)_8(용지별사업성검토추가)xls_원주부하계산_Sensitivity" xfId="9408" xr:uid="{00000000-0005-0000-0000-00006E2F0000}"/>
    <cellStyle name="평_평택STP_01_09_27_Pt_은행 - 원주기업도시Feasibility11_07_1_기업도시재무모델금융조건반영(11_28)_8(용지별사업성추가)_2xls" xfId="3387" xr:uid="{00000000-0005-0000-0000-00006F2F0000}"/>
    <cellStyle name="평_평택STP_01_09_27_Pt_은행 - 원주기업도시Feasibility11_07_1_기업도시재무모델금융조건반영(11_28)_8(용지별사업성추가)_2xls_CF" xfId="11413" xr:uid="{00000000-0005-0000-0000-0000702F0000}"/>
    <cellStyle name="평_평택STP_01_09_27_Pt_은행 - 원주기업도시Feasibility11_07_1_기업도시재무모델금융조건반영(11_28)_8(용지별사업성추가)_2xls_Raw Data" xfId="3388" xr:uid="{00000000-0005-0000-0000-0000712F0000}"/>
    <cellStyle name="평_평택STP_01_09_27_Pt_은행 - 원주기업도시Feasibility11_07_1_기업도시재무모델금융조건반영(11_28)_8(용지별사업성추가)_2xls_Raw Data_1" xfId="5404" xr:uid="{00000000-0005-0000-0000-0000722F0000}"/>
    <cellStyle name="평_평택STP_01_09_27_Pt_은행 - 원주기업도시Feasibility11_07_1_기업도시재무모델금융조건반영(11_28)_8(용지별사업성추가)_2xls_Raw Data_CF" xfId="11414" xr:uid="{00000000-0005-0000-0000-0000732F0000}"/>
    <cellStyle name="평_평택STP_01_09_27_Pt_은행 - 원주기업도시Feasibility11_07_1_기업도시재무모델금융조건반영(11_28)_8(용지별사업성추가)_2xls_Raw Data_Raw Data" xfId="5405" xr:uid="{00000000-0005-0000-0000-0000742F0000}"/>
    <cellStyle name="평_평택STP_01_09_27_Pt_은행 - 원주기업도시Feasibility11_07_1_기업도시재무모델금융조건반영(11_28)_8(용지별사업성추가)_2xls_Raw Data_Sales" xfId="7408" xr:uid="{00000000-0005-0000-0000-0000752F0000}"/>
    <cellStyle name="평_평택STP_01_09_27_Pt_은행 - 원주기업도시Feasibility11_07_1_기업도시재무모델금융조건반영(11_28)_8(용지별사업성추가)_2xls_Raw Data_Sensitivity" xfId="9411" xr:uid="{00000000-0005-0000-0000-0000762F0000}"/>
    <cellStyle name="평_평택STP_01_09_27_Pt_은행 - 원주기업도시Feasibility11_07_1_기업도시재무모델금융조건반영(11_28)_8(용지별사업성추가)_2xls_Sales" xfId="7407" xr:uid="{00000000-0005-0000-0000-0000772F0000}"/>
    <cellStyle name="평_평택STP_01_09_27_Pt_은행 - 원주기업도시Feasibility11_07_1_기업도시재무모델금융조건반영(11_28)_8(용지별사업성추가)_2xls_Sensitivity" xfId="9410" xr:uid="{00000000-0005-0000-0000-0000782F0000}"/>
    <cellStyle name="평_평택STP_01_09_27_Pt_은행 - 원주기업도시Feasibility11_07_1_기업도시재무모델금융조건반영(11_28)_8(용지별사업성추가)_2xls_원주기업도시 data(정리2)" xfId="3389" xr:uid="{00000000-0005-0000-0000-0000792F0000}"/>
    <cellStyle name="평_평택STP_01_09_27_Pt_은행 - 원주기업도시Feasibility11_07_1_기업도시재무모델금융조건반영(11_28)_8(용지별사업성추가)_2xls_원주기업도시 data(정리2)_CF" xfId="11415" xr:uid="{00000000-0005-0000-0000-00007A2F0000}"/>
    <cellStyle name="평_평택STP_01_09_27_Pt_은행 - 원주기업도시Feasibility11_07_1_기업도시재무모델금융조건반영(11_28)_8(용지별사업성추가)_2xls_원주기업도시 data(정리2)_Raw Data" xfId="3390" xr:uid="{00000000-0005-0000-0000-00007B2F0000}"/>
    <cellStyle name="평_평택STP_01_09_27_Pt_은행 - 원주기업도시Feasibility11_07_1_기업도시재무모델금융조건반영(11_28)_8(용지별사업성추가)_2xls_원주기업도시 data(정리2)_Raw Data_1" xfId="5406" xr:uid="{00000000-0005-0000-0000-00007C2F0000}"/>
    <cellStyle name="평_평택STP_01_09_27_Pt_은행 - 원주기업도시Feasibility11_07_1_기업도시재무모델금융조건반영(11_28)_8(용지별사업성추가)_2xls_원주기업도시 data(정리2)_Raw Data_CF" xfId="11416" xr:uid="{00000000-0005-0000-0000-00007D2F0000}"/>
    <cellStyle name="평_평택STP_01_09_27_Pt_은행 - 원주기업도시Feasibility11_07_1_기업도시재무모델금융조건반영(11_28)_8(용지별사업성추가)_2xls_원주기업도시 data(정리2)_Raw Data_Raw Data" xfId="5407" xr:uid="{00000000-0005-0000-0000-00007E2F0000}"/>
    <cellStyle name="평_평택STP_01_09_27_Pt_은행 - 원주기업도시Feasibility11_07_1_기업도시재무모델금융조건반영(11_28)_8(용지별사업성추가)_2xls_원주기업도시 data(정리2)_Raw Data_Sales" xfId="7410" xr:uid="{00000000-0005-0000-0000-00007F2F0000}"/>
    <cellStyle name="평_평택STP_01_09_27_Pt_은행 - 원주기업도시Feasibility11_07_1_기업도시재무모델금융조건반영(11_28)_8(용지별사업성추가)_2xls_원주기업도시 data(정리2)_Raw Data_Sensitivity" xfId="9413" xr:uid="{00000000-0005-0000-0000-0000802F0000}"/>
    <cellStyle name="평_평택STP_01_09_27_Pt_은행 - 원주기업도시Feasibility11_07_1_기업도시재무모델금융조건반영(11_28)_8(용지별사업성추가)_2xls_원주기업도시 data(정리2)_Sales" xfId="7409" xr:uid="{00000000-0005-0000-0000-0000812F0000}"/>
    <cellStyle name="평_평택STP_01_09_27_Pt_은행 - 원주기업도시Feasibility11_07_1_기업도시재무모델금융조건반영(11_28)_8(용지별사업성추가)_2xls_원주기업도시 data(정리2)_Sensitivity" xfId="9412" xr:uid="{00000000-0005-0000-0000-0000822F0000}"/>
    <cellStyle name="평_평택STP_01_09_27_Pt_은행 - 원주기업도시Feasibility11_07_1_기업도시재무모델금융조건반영(11_28)_8(용지별사업성추가)_2xls_원주기업도시 data(정리2)_원주부하계산" xfId="3391" xr:uid="{00000000-0005-0000-0000-0000832F0000}"/>
    <cellStyle name="평_평택STP_01_09_27_Pt_은행 - 원주기업도시Feasibility11_07_1_기업도시재무모델금융조건반영(11_28)_8(용지별사업성추가)_2xls_원주기업도시 data(정리2)_원주부하계산_CF" xfId="11417" xr:uid="{00000000-0005-0000-0000-0000842F0000}"/>
    <cellStyle name="평_평택STP_01_09_27_Pt_은행 - 원주기업도시Feasibility11_07_1_기업도시재무모델금융조건반영(11_28)_8(용지별사업성추가)_2xls_원주기업도시 data(정리2)_원주부하계산_Raw Data" xfId="3392" xr:uid="{00000000-0005-0000-0000-0000852F0000}"/>
    <cellStyle name="평_평택STP_01_09_27_Pt_은행 - 원주기업도시Feasibility11_07_1_기업도시재무모델금융조건반영(11_28)_8(용지별사업성추가)_2xls_원주기업도시 data(정리2)_원주부하계산_Raw Data_1" xfId="5408" xr:uid="{00000000-0005-0000-0000-0000862F0000}"/>
    <cellStyle name="평_평택STP_01_09_27_Pt_은행 - 원주기업도시Feasibility11_07_1_기업도시재무모델금융조건반영(11_28)_8(용지별사업성추가)_2xls_원주기업도시 data(정리2)_원주부하계산_Raw Data_CF" xfId="11418" xr:uid="{00000000-0005-0000-0000-0000872F0000}"/>
    <cellStyle name="평_평택STP_01_09_27_Pt_은행 - 원주기업도시Feasibility11_07_1_기업도시재무모델금융조건반영(11_28)_8(용지별사업성추가)_2xls_원주기업도시 data(정리2)_원주부하계산_Raw Data_Raw Data" xfId="5409" xr:uid="{00000000-0005-0000-0000-0000882F0000}"/>
    <cellStyle name="평_평택STP_01_09_27_Pt_은행 - 원주기업도시Feasibility11_07_1_기업도시재무모델금융조건반영(11_28)_8(용지별사업성추가)_2xls_원주기업도시 data(정리2)_원주부하계산_Raw Data_Sales" xfId="7412" xr:uid="{00000000-0005-0000-0000-0000892F0000}"/>
    <cellStyle name="평_평택STP_01_09_27_Pt_은행 - 원주기업도시Feasibility11_07_1_기업도시재무모델금융조건반영(11_28)_8(용지별사업성추가)_2xls_원주기업도시 data(정리2)_원주부하계산_Raw Data_Sensitivity" xfId="9415" xr:uid="{00000000-0005-0000-0000-00008A2F0000}"/>
    <cellStyle name="평_평택STP_01_09_27_Pt_은행 - 원주기업도시Feasibility11_07_1_기업도시재무모델금융조건반영(11_28)_8(용지별사업성추가)_2xls_원주기업도시 data(정리2)_원주부하계산_Sales" xfId="7411" xr:uid="{00000000-0005-0000-0000-00008B2F0000}"/>
    <cellStyle name="평_평택STP_01_09_27_Pt_은행 - 원주기업도시Feasibility11_07_1_기업도시재무모델금융조건반영(11_28)_8(용지별사업성추가)_2xls_원주기업도시 data(정리2)_원주부하계산_Sensitivity" xfId="9414" xr:uid="{00000000-0005-0000-0000-00008C2F0000}"/>
    <cellStyle name="평_평택STP_01_09_27_Pt_은행 - 원주기업도시Feasibility11_07_1_기업도시재무모델금융조건반영(11_28)_8(용지별사업성추가)_2xls_원주부하계산" xfId="3393" xr:uid="{00000000-0005-0000-0000-00008D2F0000}"/>
    <cellStyle name="평_평택STP_01_09_27_Pt_은행 - 원주기업도시Feasibility11_07_1_기업도시재무모델금융조건반영(11_28)_8(용지별사업성추가)_2xls_원주부하계산_CF" xfId="11419" xr:uid="{00000000-0005-0000-0000-00008E2F0000}"/>
    <cellStyle name="평_평택STP_01_09_27_Pt_은행 - 원주기업도시Feasibility11_07_1_기업도시재무모델금융조건반영(11_28)_8(용지별사업성추가)_2xls_원주부하계산_Raw Data" xfId="3394" xr:uid="{00000000-0005-0000-0000-00008F2F0000}"/>
    <cellStyle name="평_평택STP_01_09_27_Pt_은행 - 원주기업도시Feasibility11_07_1_기업도시재무모델금융조건반영(11_28)_8(용지별사업성추가)_2xls_원주부하계산_Raw Data_1" xfId="5410" xr:uid="{00000000-0005-0000-0000-0000902F0000}"/>
    <cellStyle name="평_평택STP_01_09_27_Pt_은행 - 원주기업도시Feasibility11_07_1_기업도시재무모델금융조건반영(11_28)_8(용지별사업성추가)_2xls_원주부하계산_Raw Data_CF" xfId="11420" xr:uid="{00000000-0005-0000-0000-0000912F0000}"/>
    <cellStyle name="평_평택STP_01_09_27_Pt_은행 - 원주기업도시Feasibility11_07_1_기업도시재무모델금융조건반영(11_28)_8(용지별사업성추가)_2xls_원주부하계산_Raw Data_Raw Data" xfId="5411" xr:uid="{00000000-0005-0000-0000-0000922F0000}"/>
    <cellStyle name="평_평택STP_01_09_27_Pt_은행 - 원주기업도시Feasibility11_07_1_기업도시재무모델금융조건반영(11_28)_8(용지별사업성추가)_2xls_원주부하계산_Raw Data_Sales" xfId="7414" xr:uid="{00000000-0005-0000-0000-0000932F0000}"/>
    <cellStyle name="평_평택STP_01_09_27_Pt_은행 - 원주기업도시Feasibility11_07_1_기업도시재무모델금융조건반영(11_28)_8(용지별사업성추가)_2xls_원주부하계산_Raw Data_Sensitivity" xfId="9417" xr:uid="{00000000-0005-0000-0000-0000942F0000}"/>
    <cellStyle name="평_평택STP_01_09_27_Pt_은행 - 원주기업도시Feasibility11_07_1_기업도시재무모델금융조건반영(11_28)_8(용지별사업성추가)_2xls_원주부하계산_Sales" xfId="7413" xr:uid="{00000000-0005-0000-0000-0000952F0000}"/>
    <cellStyle name="평_평택STP_01_09_27_Pt_은행 - 원주기업도시Feasibility11_07_1_기업도시재무모델금융조건반영(11_28)_8(용지별사업성추가)_2xls_원주부하계산_Sensitivity" xfId="9416" xr:uid="{00000000-0005-0000-0000-0000962F0000}"/>
    <cellStyle name="평_평택STP_01_09_27_Pt_은행 - 원주기업도시Feasibility11_07_1_기업도시재무모델금융조건반영(11_28)_8xls" xfId="3395" xr:uid="{00000000-0005-0000-0000-0000972F0000}"/>
    <cellStyle name="평_평택STP_01_09_27_Pt_은행 - 원주기업도시Feasibility11_07_1_기업도시재무모델금융조건반영(11_28)_8xls_CF" xfId="11421" xr:uid="{00000000-0005-0000-0000-0000982F0000}"/>
    <cellStyle name="평_평택STP_01_09_27_Pt_은행 - 원주기업도시Feasibility11_07_1_기업도시재무모델금융조건반영(11_28)_8xls_Raw Data" xfId="3396" xr:uid="{00000000-0005-0000-0000-0000992F0000}"/>
    <cellStyle name="평_평택STP_01_09_27_Pt_은행 - 원주기업도시Feasibility11_07_1_기업도시재무모델금융조건반영(11_28)_8xls_Raw Data_1" xfId="5412" xr:uid="{00000000-0005-0000-0000-00009A2F0000}"/>
    <cellStyle name="평_평택STP_01_09_27_Pt_은행 - 원주기업도시Feasibility11_07_1_기업도시재무모델금융조건반영(11_28)_8xls_Raw Data_CF" xfId="11422" xr:uid="{00000000-0005-0000-0000-00009B2F0000}"/>
    <cellStyle name="평_평택STP_01_09_27_Pt_은행 - 원주기업도시Feasibility11_07_1_기업도시재무모델금융조건반영(11_28)_8xls_Raw Data_Raw Data" xfId="5413" xr:uid="{00000000-0005-0000-0000-00009C2F0000}"/>
    <cellStyle name="평_평택STP_01_09_27_Pt_은행 - 원주기업도시Feasibility11_07_1_기업도시재무모델금융조건반영(11_28)_8xls_Raw Data_Sales" xfId="7416" xr:uid="{00000000-0005-0000-0000-00009D2F0000}"/>
    <cellStyle name="평_평택STP_01_09_27_Pt_은행 - 원주기업도시Feasibility11_07_1_기업도시재무모델금융조건반영(11_28)_8xls_Raw Data_Sensitivity" xfId="9419" xr:uid="{00000000-0005-0000-0000-00009E2F0000}"/>
    <cellStyle name="평_평택STP_01_09_27_Pt_은행 - 원주기업도시Feasibility11_07_1_기업도시재무모델금융조건반영(11_28)_8xls_Sales" xfId="7415" xr:uid="{00000000-0005-0000-0000-00009F2F0000}"/>
    <cellStyle name="평_평택STP_01_09_27_Pt_은행 - 원주기업도시Feasibility11_07_1_기업도시재무모델금융조건반영(11_28)_8xls_Sensitivity" xfId="9418" xr:uid="{00000000-0005-0000-0000-0000A02F0000}"/>
    <cellStyle name="평_평택STP_01_09_27_Pt_은행 - 원주기업도시Feasibility11_07_1_기업도시재무모델금융조건반영(11_28)_8xls_원주기업도시 data(정리2)" xfId="3397" xr:uid="{00000000-0005-0000-0000-0000A12F0000}"/>
    <cellStyle name="평_평택STP_01_09_27_Pt_은행 - 원주기업도시Feasibility11_07_1_기업도시재무모델금융조건반영(11_28)_8xls_원주기업도시 data(정리2)_CF" xfId="11423" xr:uid="{00000000-0005-0000-0000-0000A22F0000}"/>
    <cellStyle name="평_평택STP_01_09_27_Pt_은행 - 원주기업도시Feasibility11_07_1_기업도시재무모델금융조건반영(11_28)_8xls_원주기업도시 data(정리2)_Raw Data" xfId="3398" xr:uid="{00000000-0005-0000-0000-0000A32F0000}"/>
    <cellStyle name="평_평택STP_01_09_27_Pt_은행 - 원주기업도시Feasibility11_07_1_기업도시재무모델금융조건반영(11_28)_8xls_원주기업도시 data(정리2)_Raw Data_1" xfId="5414" xr:uid="{00000000-0005-0000-0000-0000A42F0000}"/>
    <cellStyle name="평_평택STP_01_09_27_Pt_은행 - 원주기업도시Feasibility11_07_1_기업도시재무모델금융조건반영(11_28)_8xls_원주기업도시 data(정리2)_Raw Data_CF" xfId="11424" xr:uid="{00000000-0005-0000-0000-0000A52F0000}"/>
    <cellStyle name="평_평택STP_01_09_27_Pt_은행 - 원주기업도시Feasibility11_07_1_기업도시재무모델금융조건반영(11_28)_8xls_원주기업도시 data(정리2)_Raw Data_Raw Data" xfId="5415" xr:uid="{00000000-0005-0000-0000-0000A62F0000}"/>
    <cellStyle name="평_평택STP_01_09_27_Pt_은행 - 원주기업도시Feasibility11_07_1_기업도시재무모델금융조건반영(11_28)_8xls_원주기업도시 data(정리2)_Raw Data_Sales" xfId="7418" xr:uid="{00000000-0005-0000-0000-0000A72F0000}"/>
    <cellStyle name="평_평택STP_01_09_27_Pt_은행 - 원주기업도시Feasibility11_07_1_기업도시재무모델금융조건반영(11_28)_8xls_원주기업도시 data(정리2)_Raw Data_Sensitivity" xfId="9421" xr:uid="{00000000-0005-0000-0000-0000A82F0000}"/>
    <cellStyle name="평_평택STP_01_09_27_Pt_은행 - 원주기업도시Feasibility11_07_1_기업도시재무모델금융조건반영(11_28)_8xls_원주기업도시 data(정리2)_Sales" xfId="7417" xr:uid="{00000000-0005-0000-0000-0000A92F0000}"/>
    <cellStyle name="평_평택STP_01_09_27_Pt_은행 - 원주기업도시Feasibility11_07_1_기업도시재무모델금융조건반영(11_28)_8xls_원주기업도시 data(정리2)_Sensitivity" xfId="9420" xr:uid="{00000000-0005-0000-0000-0000AA2F0000}"/>
    <cellStyle name="평_평택STP_01_09_27_Pt_은행 - 원주기업도시Feasibility11_07_1_기업도시재무모델금융조건반영(11_28)_8xls_원주기업도시 data(정리2)_원주부하계산" xfId="3399" xr:uid="{00000000-0005-0000-0000-0000AB2F0000}"/>
    <cellStyle name="평_평택STP_01_09_27_Pt_은행 - 원주기업도시Feasibility11_07_1_기업도시재무모델금융조건반영(11_28)_8xls_원주기업도시 data(정리2)_원주부하계산_CF" xfId="11425" xr:uid="{00000000-0005-0000-0000-0000AC2F0000}"/>
    <cellStyle name="평_평택STP_01_09_27_Pt_은행 - 원주기업도시Feasibility11_07_1_기업도시재무모델금융조건반영(11_28)_8xls_원주기업도시 data(정리2)_원주부하계산_Raw Data" xfId="3400" xr:uid="{00000000-0005-0000-0000-0000AD2F0000}"/>
    <cellStyle name="평_평택STP_01_09_27_Pt_은행 - 원주기업도시Feasibility11_07_1_기업도시재무모델금융조건반영(11_28)_8xls_원주기업도시 data(정리2)_원주부하계산_Raw Data_1" xfId="5416" xr:uid="{00000000-0005-0000-0000-0000AE2F0000}"/>
    <cellStyle name="평_평택STP_01_09_27_Pt_은행 - 원주기업도시Feasibility11_07_1_기업도시재무모델금융조건반영(11_28)_8xls_원주기업도시 data(정리2)_원주부하계산_Raw Data_CF" xfId="11426" xr:uid="{00000000-0005-0000-0000-0000AF2F0000}"/>
    <cellStyle name="평_평택STP_01_09_27_Pt_은행 - 원주기업도시Feasibility11_07_1_기업도시재무모델금융조건반영(11_28)_8xls_원주기업도시 data(정리2)_원주부하계산_Raw Data_Raw Data" xfId="5417" xr:uid="{00000000-0005-0000-0000-0000B02F0000}"/>
    <cellStyle name="평_평택STP_01_09_27_Pt_은행 - 원주기업도시Feasibility11_07_1_기업도시재무모델금융조건반영(11_28)_8xls_원주기업도시 data(정리2)_원주부하계산_Raw Data_Sales" xfId="7420" xr:uid="{00000000-0005-0000-0000-0000B12F0000}"/>
    <cellStyle name="평_평택STP_01_09_27_Pt_은행 - 원주기업도시Feasibility11_07_1_기업도시재무모델금융조건반영(11_28)_8xls_원주기업도시 data(정리2)_원주부하계산_Raw Data_Sensitivity" xfId="9423" xr:uid="{00000000-0005-0000-0000-0000B22F0000}"/>
    <cellStyle name="평_평택STP_01_09_27_Pt_은행 - 원주기업도시Feasibility11_07_1_기업도시재무모델금융조건반영(11_28)_8xls_원주기업도시 data(정리2)_원주부하계산_Sales" xfId="7419" xr:uid="{00000000-0005-0000-0000-0000B32F0000}"/>
    <cellStyle name="평_평택STP_01_09_27_Pt_은행 - 원주기업도시Feasibility11_07_1_기업도시재무모델금융조건반영(11_28)_8xls_원주기업도시 data(정리2)_원주부하계산_Sensitivity" xfId="9422" xr:uid="{00000000-0005-0000-0000-0000B42F0000}"/>
    <cellStyle name="평_평택STP_01_09_27_Pt_은행 - 원주기업도시Feasibility11_07_1_기업도시재무모델금융조건반영(11_28)_8xls_원주부하계산" xfId="3401" xr:uid="{00000000-0005-0000-0000-0000B52F0000}"/>
    <cellStyle name="평_평택STP_01_09_27_Pt_은행 - 원주기업도시Feasibility11_07_1_기업도시재무모델금융조건반영(11_28)_8xls_원주부하계산_CF" xfId="11427" xr:uid="{00000000-0005-0000-0000-0000B62F0000}"/>
    <cellStyle name="평_평택STP_01_09_27_Pt_은행 - 원주기업도시Feasibility11_07_1_기업도시재무모델금융조건반영(11_28)_8xls_원주부하계산_Raw Data" xfId="3402" xr:uid="{00000000-0005-0000-0000-0000B72F0000}"/>
    <cellStyle name="평_평택STP_01_09_27_Pt_은행 - 원주기업도시Feasibility11_07_1_기업도시재무모델금융조건반영(11_28)_8xls_원주부하계산_Raw Data_1" xfId="5418" xr:uid="{00000000-0005-0000-0000-0000B82F0000}"/>
    <cellStyle name="평_평택STP_01_09_27_Pt_은행 - 원주기업도시Feasibility11_07_1_기업도시재무모델금융조건반영(11_28)_8xls_원주부하계산_Raw Data_CF" xfId="11428" xr:uid="{00000000-0005-0000-0000-0000B92F0000}"/>
    <cellStyle name="평_평택STP_01_09_27_Pt_은행 - 원주기업도시Feasibility11_07_1_기업도시재무모델금융조건반영(11_28)_8xls_원주부하계산_Raw Data_Raw Data" xfId="5419" xr:uid="{00000000-0005-0000-0000-0000BA2F0000}"/>
    <cellStyle name="평_평택STP_01_09_27_Pt_은행 - 원주기업도시Feasibility11_07_1_기업도시재무모델금융조건반영(11_28)_8xls_원주부하계산_Raw Data_Sales" xfId="7422" xr:uid="{00000000-0005-0000-0000-0000BB2F0000}"/>
    <cellStyle name="평_평택STP_01_09_27_Pt_은행 - 원주기업도시Feasibility11_07_1_기업도시재무모델금융조건반영(11_28)_8xls_원주부하계산_Raw Data_Sensitivity" xfId="9425" xr:uid="{00000000-0005-0000-0000-0000BC2F0000}"/>
    <cellStyle name="평_평택STP_01_09_27_Pt_은행 - 원주기업도시Feasibility11_07_1_기업도시재무모델금융조건반영(11_28)_8xls_원주부하계산_Sales" xfId="7421" xr:uid="{00000000-0005-0000-0000-0000BD2F0000}"/>
    <cellStyle name="평_평택STP_01_09_27_Pt_은행 - 원주기업도시Feasibility11_07_1_기업도시재무모델금융조건반영(11_28)_8xls_원주부하계산_Sensitivity" xfId="9424" xr:uid="{00000000-0005-0000-0000-0000BE2F0000}"/>
    <cellStyle name="평_평택STP_01_09_27_Pt_은행 - 원주기업도시Feasibility11_07_1_기업도시재무모델예비비추가(11_14)" xfId="3403" xr:uid="{00000000-0005-0000-0000-0000BF2F0000}"/>
    <cellStyle name="평_평택STP_01_09_27_Pt_은행 - 원주기업도시Feasibility11_07_1_기업도시재무모델예비비추가(11_14)_CF" xfId="11429" xr:uid="{00000000-0005-0000-0000-0000C02F0000}"/>
    <cellStyle name="평_평택STP_01_09_27_Pt_은행 - 원주기업도시Feasibility11_07_1_기업도시재무모델예비비추가(11_14)_Raw Data" xfId="3404" xr:uid="{00000000-0005-0000-0000-0000C12F0000}"/>
    <cellStyle name="평_평택STP_01_09_27_Pt_은행 - 원주기업도시Feasibility11_07_1_기업도시재무모델예비비추가(11_14)_Raw Data_1" xfId="5420" xr:uid="{00000000-0005-0000-0000-0000C22F0000}"/>
    <cellStyle name="평_평택STP_01_09_27_Pt_은행 - 원주기업도시Feasibility11_07_1_기업도시재무모델예비비추가(11_14)_Raw Data_CF" xfId="11430" xr:uid="{00000000-0005-0000-0000-0000C32F0000}"/>
    <cellStyle name="평_평택STP_01_09_27_Pt_은행 - 원주기업도시Feasibility11_07_1_기업도시재무모델예비비추가(11_14)_Raw Data_Raw Data" xfId="5421" xr:uid="{00000000-0005-0000-0000-0000C42F0000}"/>
    <cellStyle name="평_평택STP_01_09_27_Pt_은행 - 원주기업도시Feasibility11_07_1_기업도시재무모델예비비추가(11_14)_Raw Data_Sales" xfId="7424" xr:uid="{00000000-0005-0000-0000-0000C52F0000}"/>
    <cellStyle name="평_평택STP_01_09_27_Pt_은행 - 원주기업도시Feasibility11_07_1_기업도시재무모델예비비추가(11_14)_Raw Data_Sensitivity" xfId="9427" xr:uid="{00000000-0005-0000-0000-0000C62F0000}"/>
    <cellStyle name="평_평택STP_01_09_27_Pt_은행 - 원주기업도시Feasibility11_07_1_기업도시재무모델예비비추가(11_14)_Sales" xfId="7423" xr:uid="{00000000-0005-0000-0000-0000C72F0000}"/>
    <cellStyle name="평_평택STP_01_09_27_Pt_은행 - 원주기업도시Feasibility11_07_1_기업도시재무모델예비비추가(11_14)_Sensitivity" xfId="9426" xr:uid="{00000000-0005-0000-0000-0000C82F0000}"/>
    <cellStyle name="평_평택STP_01_09_27_Pt_은행 - 원주기업도시Feasibility11_07_1_기업도시재무모델예비비추가(11_14)_원주기업도시 data(정리2)" xfId="3405" xr:uid="{00000000-0005-0000-0000-0000C92F0000}"/>
    <cellStyle name="평_평택STP_01_09_27_Pt_은행 - 원주기업도시Feasibility11_07_1_기업도시재무모델예비비추가(11_14)_원주기업도시 data(정리2)_CF" xfId="11431" xr:uid="{00000000-0005-0000-0000-0000CA2F0000}"/>
    <cellStyle name="평_평택STP_01_09_27_Pt_은행 - 원주기업도시Feasibility11_07_1_기업도시재무모델예비비추가(11_14)_원주기업도시 data(정리2)_Raw Data" xfId="3406" xr:uid="{00000000-0005-0000-0000-0000CB2F0000}"/>
    <cellStyle name="평_평택STP_01_09_27_Pt_은행 - 원주기업도시Feasibility11_07_1_기업도시재무모델예비비추가(11_14)_원주기업도시 data(정리2)_Raw Data_1" xfId="5422" xr:uid="{00000000-0005-0000-0000-0000CC2F0000}"/>
    <cellStyle name="평_평택STP_01_09_27_Pt_은행 - 원주기업도시Feasibility11_07_1_기업도시재무모델예비비추가(11_14)_원주기업도시 data(정리2)_Raw Data_CF" xfId="11432" xr:uid="{00000000-0005-0000-0000-0000CD2F0000}"/>
    <cellStyle name="평_평택STP_01_09_27_Pt_은행 - 원주기업도시Feasibility11_07_1_기업도시재무모델예비비추가(11_14)_원주기업도시 data(정리2)_Raw Data_Raw Data" xfId="5423" xr:uid="{00000000-0005-0000-0000-0000CE2F0000}"/>
    <cellStyle name="평_평택STP_01_09_27_Pt_은행 - 원주기업도시Feasibility11_07_1_기업도시재무모델예비비추가(11_14)_원주기업도시 data(정리2)_Raw Data_Sales" xfId="7426" xr:uid="{00000000-0005-0000-0000-0000CF2F0000}"/>
    <cellStyle name="평_평택STP_01_09_27_Pt_은행 - 원주기업도시Feasibility11_07_1_기업도시재무모델예비비추가(11_14)_원주기업도시 data(정리2)_Raw Data_Sensitivity" xfId="9429" xr:uid="{00000000-0005-0000-0000-0000D02F0000}"/>
    <cellStyle name="평_평택STP_01_09_27_Pt_은행 - 원주기업도시Feasibility11_07_1_기업도시재무모델예비비추가(11_14)_원주기업도시 data(정리2)_Sales" xfId="7425" xr:uid="{00000000-0005-0000-0000-0000D12F0000}"/>
    <cellStyle name="평_평택STP_01_09_27_Pt_은행 - 원주기업도시Feasibility11_07_1_기업도시재무모델예비비추가(11_14)_원주기업도시 data(정리2)_Sensitivity" xfId="9428" xr:uid="{00000000-0005-0000-0000-0000D22F0000}"/>
    <cellStyle name="평_평택STP_01_09_27_Pt_은행 - 원주기업도시Feasibility11_07_1_기업도시재무모델예비비추가(11_14)_원주기업도시 data(정리2)_원주부하계산" xfId="3407" xr:uid="{00000000-0005-0000-0000-0000D32F0000}"/>
    <cellStyle name="평_평택STP_01_09_27_Pt_은행 - 원주기업도시Feasibility11_07_1_기업도시재무모델예비비추가(11_14)_원주기업도시 data(정리2)_원주부하계산_CF" xfId="11433" xr:uid="{00000000-0005-0000-0000-0000D42F0000}"/>
    <cellStyle name="평_평택STP_01_09_27_Pt_은행 - 원주기업도시Feasibility11_07_1_기업도시재무모델예비비추가(11_14)_원주기업도시 data(정리2)_원주부하계산_Raw Data" xfId="3408" xr:uid="{00000000-0005-0000-0000-0000D52F0000}"/>
    <cellStyle name="평_평택STP_01_09_27_Pt_은행 - 원주기업도시Feasibility11_07_1_기업도시재무모델예비비추가(11_14)_원주기업도시 data(정리2)_원주부하계산_Raw Data_1" xfId="5424" xr:uid="{00000000-0005-0000-0000-0000D62F0000}"/>
    <cellStyle name="평_평택STP_01_09_27_Pt_은행 - 원주기업도시Feasibility11_07_1_기업도시재무모델예비비추가(11_14)_원주기업도시 data(정리2)_원주부하계산_Raw Data_CF" xfId="11434" xr:uid="{00000000-0005-0000-0000-0000D72F0000}"/>
    <cellStyle name="평_평택STP_01_09_27_Pt_은행 - 원주기업도시Feasibility11_07_1_기업도시재무모델예비비추가(11_14)_원주기업도시 data(정리2)_원주부하계산_Raw Data_Raw Data" xfId="5425" xr:uid="{00000000-0005-0000-0000-0000D82F0000}"/>
    <cellStyle name="평_평택STP_01_09_27_Pt_은행 - 원주기업도시Feasibility11_07_1_기업도시재무모델예비비추가(11_14)_원주기업도시 data(정리2)_원주부하계산_Raw Data_Sales" xfId="7428" xr:uid="{00000000-0005-0000-0000-0000D92F0000}"/>
    <cellStyle name="평_평택STP_01_09_27_Pt_은행 - 원주기업도시Feasibility11_07_1_기업도시재무모델예비비추가(11_14)_원주기업도시 data(정리2)_원주부하계산_Raw Data_Sensitivity" xfId="9431" xr:uid="{00000000-0005-0000-0000-0000DA2F0000}"/>
    <cellStyle name="평_평택STP_01_09_27_Pt_은행 - 원주기업도시Feasibility11_07_1_기업도시재무모델예비비추가(11_14)_원주기업도시 data(정리2)_원주부하계산_Sales" xfId="7427" xr:uid="{00000000-0005-0000-0000-0000DB2F0000}"/>
    <cellStyle name="평_평택STP_01_09_27_Pt_은행 - 원주기업도시Feasibility11_07_1_기업도시재무모델예비비추가(11_14)_원주기업도시 data(정리2)_원주부하계산_Sensitivity" xfId="9430" xr:uid="{00000000-0005-0000-0000-0000DC2F0000}"/>
    <cellStyle name="평_평택STP_01_09_27_Pt_은행 - 원주기업도시Feasibility11_07_1_기업도시재무모델예비비추가(11_14)_원주부하계산" xfId="3409" xr:uid="{00000000-0005-0000-0000-0000DD2F0000}"/>
    <cellStyle name="평_평택STP_01_09_27_Pt_은행 - 원주기업도시Feasibility11_07_1_기업도시재무모델예비비추가(11_14)_원주부하계산_CF" xfId="11435" xr:uid="{00000000-0005-0000-0000-0000DE2F0000}"/>
    <cellStyle name="평_평택STP_01_09_27_Pt_은행 - 원주기업도시Feasibility11_07_1_기업도시재무모델예비비추가(11_14)_원주부하계산_Raw Data" xfId="3410" xr:uid="{00000000-0005-0000-0000-0000DF2F0000}"/>
    <cellStyle name="평_평택STP_01_09_27_Pt_은행 - 원주기업도시Feasibility11_07_1_기업도시재무모델예비비추가(11_14)_원주부하계산_Raw Data_1" xfId="5426" xr:uid="{00000000-0005-0000-0000-0000E02F0000}"/>
    <cellStyle name="평_평택STP_01_09_27_Pt_은행 - 원주기업도시Feasibility11_07_1_기업도시재무모델예비비추가(11_14)_원주부하계산_Raw Data_CF" xfId="11436" xr:uid="{00000000-0005-0000-0000-0000E12F0000}"/>
    <cellStyle name="평_평택STP_01_09_27_Pt_은행 - 원주기업도시Feasibility11_07_1_기업도시재무모델예비비추가(11_14)_원주부하계산_Raw Data_Raw Data" xfId="5427" xr:uid="{00000000-0005-0000-0000-0000E22F0000}"/>
    <cellStyle name="평_평택STP_01_09_27_Pt_은행 - 원주기업도시Feasibility11_07_1_기업도시재무모델예비비추가(11_14)_원주부하계산_Raw Data_Sales" xfId="7430" xr:uid="{00000000-0005-0000-0000-0000E32F0000}"/>
    <cellStyle name="평_평택STP_01_09_27_Pt_은행 - 원주기업도시Feasibility11_07_1_기업도시재무모델예비비추가(11_14)_원주부하계산_Raw Data_Sensitivity" xfId="9433" xr:uid="{00000000-0005-0000-0000-0000E42F0000}"/>
    <cellStyle name="평_평택STP_01_09_27_Pt_은행 - 원주기업도시Feasibility11_07_1_기업도시재무모델예비비추가(11_14)_원주부하계산_Sales" xfId="7429" xr:uid="{00000000-0005-0000-0000-0000E52F0000}"/>
    <cellStyle name="평_평택STP_01_09_27_Pt_은행 - 원주기업도시Feasibility11_07_1_기업도시재무모델예비비추가(11_14)_원주부하계산_Sensitivity" xfId="9432" xr:uid="{00000000-0005-0000-0000-0000E62F0000}"/>
    <cellStyle name="평_평택STP_01_09_27_Pt_은행 - 원주기업도시Feasibility11_07_1_기업도시토지단가조정(01_28)(1)" xfId="3411" xr:uid="{00000000-0005-0000-0000-0000E72F0000}"/>
    <cellStyle name="평_평택STP_01_09_27_Pt_은행 - 원주기업도시Feasibility11_07_1_기업도시토지단가조정(01_28)(1)_CF" xfId="11437" xr:uid="{00000000-0005-0000-0000-0000E82F0000}"/>
    <cellStyle name="평_평택STP_01_09_27_Pt_은행 - 원주기업도시Feasibility11_07_1_기업도시토지단가조정(01_28)(1)_Raw Data" xfId="3412" xr:uid="{00000000-0005-0000-0000-0000E92F0000}"/>
    <cellStyle name="평_평택STP_01_09_27_Pt_은행 - 원주기업도시Feasibility11_07_1_기업도시토지단가조정(01_28)(1)_Raw Data_1" xfId="5428" xr:uid="{00000000-0005-0000-0000-0000EA2F0000}"/>
    <cellStyle name="평_평택STP_01_09_27_Pt_은행 - 원주기업도시Feasibility11_07_1_기업도시토지단가조정(01_28)(1)_Raw Data_CF" xfId="11438" xr:uid="{00000000-0005-0000-0000-0000EB2F0000}"/>
    <cellStyle name="평_평택STP_01_09_27_Pt_은행 - 원주기업도시Feasibility11_07_1_기업도시토지단가조정(01_28)(1)_Raw Data_Raw Data" xfId="5429" xr:uid="{00000000-0005-0000-0000-0000EC2F0000}"/>
    <cellStyle name="평_평택STP_01_09_27_Pt_은행 - 원주기업도시Feasibility11_07_1_기업도시토지단가조정(01_28)(1)_Raw Data_Sales" xfId="7432" xr:uid="{00000000-0005-0000-0000-0000ED2F0000}"/>
    <cellStyle name="평_평택STP_01_09_27_Pt_은행 - 원주기업도시Feasibility11_07_1_기업도시토지단가조정(01_28)(1)_Raw Data_Sensitivity" xfId="9435" xr:uid="{00000000-0005-0000-0000-0000EE2F0000}"/>
    <cellStyle name="평_평택STP_01_09_27_Pt_은행 - 원주기업도시Feasibility11_07_1_기업도시토지단가조정(01_28)(1)_Sales" xfId="7431" xr:uid="{00000000-0005-0000-0000-0000EF2F0000}"/>
    <cellStyle name="평_평택STP_01_09_27_Pt_은행 - 원주기업도시Feasibility11_07_1_기업도시토지단가조정(01_28)(1)_Sensitivity" xfId="9434" xr:uid="{00000000-0005-0000-0000-0000F02F0000}"/>
    <cellStyle name="평_평택STP_01_09_27_Pt_은행 - 원주기업도시Feasibility11_07_1_기업도시토지단가조정(01_28)(1)_원주기업도시 data(정리2)" xfId="3413" xr:uid="{00000000-0005-0000-0000-0000F12F0000}"/>
    <cellStyle name="평_평택STP_01_09_27_Pt_은행 - 원주기업도시Feasibility11_07_1_기업도시토지단가조정(01_28)(1)_원주기업도시 data(정리2)_CF" xfId="11439" xr:uid="{00000000-0005-0000-0000-0000F22F0000}"/>
    <cellStyle name="평_평택STP_01_09_27_Pt_은행 - 원주기업도시Feasibility11_07_1_기업도시토지단가조정(01_28)(1)_원주기업도시 data(정리2)_Raw Data" xfId="3414" xr:uid="{00000000-0005-0000-0000-0000F32F0000}"/>
    <cellStyle name="평_평택STP_01_09_27_Pt_은행 - 원주기업도시Feasibility11_07_1_기업도시토지단가조정(01_28)(1)_원주기업도시 data(정리2)_Raw Data_1" xfId="5430" xr:uid="{00000000-0005-0000-0000-0000F42F0000}"/>
    <cellStyle name="평_평택STP_01_09_27_Pt_은행 - 원주기업도시Feasibility11_07_1_기업도시토지단가조정(01_28)(1)_원주기업도시 data(정리2)_Raw Data_CF" xfId="11440" xr:uid="{00000000-0005-0000-0000-0000F52F0000}"/>
    <cellStyle name="평_평택STP_01_09_27_Pt_은행 - 원주기업도시Feasibility11_07_1_기업도시토지단가조정(01_28)(1)_원주기업도시 data(정리2)_Raw Data_Raw Data" xfId="5431" xr:uid="{00000000-0005-0000-0000-0000F62F0000}"/>
    <cellStyle name="평_평택STP_01_09_27_Pt_은행 - 원주기업도시Feasibility11_07_1_기업도시토지단가조정(01_28)(1)_원주기업도시 data(정리2)_Raw Data_Sales" xfId="7434" xr:uid="{00000000-0005-0000-0000-0000F72F0000}"/>
    <cellStyle name="평_평택STP_01_09_27_Pt_은행 - 원주기업도시Feasibility11_07_1_기업도시토지단가조정(01_28)(1)_원주기업도시 data(정리2)_Raw Data_Sensitivity" xfId="9437" xr:uid="{00000000-0005-0000-0000-0000F82F0000}"/>
    <cellStyle name="평_평택STP_01_09_27_Pt_은행 - 원주기업도시Feasibility11_07_1_기업도시토지단가조정(01_28)(1)_원주기업도시 data(정리2)_Sales" xfId="7433" xr:uid="{00000000-0005-0000-0000-0000F92F0000}"/>
    <cellStyle name="평_평택STP_01_09_27_Pt_은행 - 원주기업도시Feasibility11_07_1_기업도시토지단가조정(01_28)(1)_원주기업도시 data(정리2)_Sensitivity" xfId="9436" xr:uid="{00000000-0005-0000-0000-0000FA2F0000}"/>
    <cellStyle name="평_평택STP_01_09_27_Pt_은행 - 원주기업도시Feasibility11_07_1_기업도시토지단가조정(01_28)(1)_원주기업도시 data(정리2)_원주부하계산" xfId="3415" xr:uid="{00000000-0005-0000-0000-0000FB2F0000}"/>
    <cellStyle name="평_평택STP_01_09_27_Pt_은행 - 원주기업도시Feasibility11_07_1_기업도시토지단가조정(01_28)(1)_원주기업도시 data(정리2)_원주부하계산_CF" xfId="11441" xr:uid="{00000000-0005-0000-0000-0000FC2F0000}"/>
    <cellStyle name="평_평택STP_01_09_27_Pt_은행 - 원주기업도시Feasibility11_07_1_기업도시토지단가조정(01_28)(1)_원주기업도시 data(정리2)_원주부하계산_Raw Data" xfId="3416" xr:uid="{00000000-0005-0000-0000-0000FD2F0000}"/>
    <cellStyle name="평_평택STP_01_09_27_Pt_은행 - 원주기업도시Feasibility11_07_1_기업도시토지단가조정(01_28)(1)_원주기업도시 data(정리2)_원주부하계산_Raw Data_1" xfId="5432" xr:uid="{00000000-0005-0000-0000-0000FE2F0000}"/>
    <cellStyle name="평_평택STP_01_09_27_Pt_은행 - 원주기업도시Feasibility11_07_1_기업도시토지단가조정(01_28)(1)_원주기업도시 data(정리2)_원주부하계산_Raw Data_CF" xfId="11442" xr:uid="{00000000-0005-0000-0000-0000FF2F0000}"/>
    <cellStyle name="평_평택STP_01_09_27_Pt_은행 - 원주기업도시Feasibility11_07_1_기업도시토지단가조정(01_28)(1)_원주기업도시 data(정리2)_원주부하계산_Raw Data_Raw Data" xfId="5433" xr:uid="{00000000-0005-0000-0000-000000300000}"/>
    <cellStyle name="평_평택STP_01_09_27_Pt_은행 - 원주기업도시Feasibility11_07_1_기업도시토지단가조정(01_28)(1)_원주기업도시 data(정리2)_원주부하계산_Raw Data_Sales" xfId="7436" xr:uid="{00000000-0005-0000-0000-000001300000}"/>
    <cellStyle name="평_평택STP_01_09_27_Pt_은행 - 원주기업도시Feasibility11_07_1_기업도시토지단가조정(01_28)(1)_원주기업도시 data(정리2)_원주부하계산_Raw Data_Sensitivity" xfId="9439" xr:uid="{00000000-0005-0000-0000-000002300000}"/>
    <cellStyle name="평_평택STP_01_09_27_Pt_은행 - 원주기업도시Feasibility11_07_1_기업도시토지단가조정(01_28)(1)_원주기업도시 data(정리2)_원주부하계산_Sales" xfId="7435" xr:uid="{00000000-0005-0000-0000-000003300000}"/>
    <cellStyle name="평_평택STP_01_09_27_Pt_은행 - 원주기업도시Feasibility11_07_1_기업도시토지단가조정(01_28)(1)_원주기업도시 data(정리2)_원주부하계산_Sensitivity" xfId="9438" xr:uid="{00000000-0005-0000-0000-000004300000}"/>
    <cellStyle name="평_평택STP_01_09_27_Pt_은행 - 원주기업도시Feasibility11_07_1_기업도시토지단가조정(01_28)(1)_원주부하계산" xfId="3417" xr:uid="{00000000-0005-0000-0000-000005300000}"/>
    <cellStyle name="평_평택STP_01_09_27_Pt_은행 - 원주기업도시Feasibility11_07_1_기업도시토지단가조정(01_28)(1)_원주부하계산_CF" xfId="11443" xr:uid="{00000000-0005-0000-0000-000006300000}"/>
    <cellStyle name="평_평택STP_01_09_27_Pt_은행 - 원주기업도시Feasibility11_07_1_기업도시토지단가조정(01_28)(1)_원주부하계산_Raw Data" xfId="3418" xr:uid="{00000000-0005-0000-0000-000007300000}"/>
    <cellStyle name="평_평택STP_01_09_27_Pt_은행 - 원주기업도시Feasibility11_07_1_기업도시토지단가조정(01_28)(1)_원주부하계산_Raw Data_1" xfId="5434" xr:uid="{00000000-0005-0000-0000-000008300000}"/>
    <cellStyle name="평_평택STP_01_09_27_Pt_은행 - 원주기업도시Feasibility11_07_1_기업도시토지단가조정(01_28)(1)_원주부하계산_Raw Data_CF" xfId="11444" xr:uid="{00000000-0005-0000-0000-000009300000}"/>
    <cellStyle name="평_평택STP_01_09_27_Pt_은행 - 원주기업도시Feasibility11_07_1_기업도시토지단가조정(01_28)(1)_원주부하계산_Raw Data_Raw Data" xfId="5435" xr:uid="{00000000-0005-0000-0000-00000A300000}"/>
    <cellStyle name="평_평택STP_01_09_27_Pt_은행 - 원주기업도시Feasibility11_07_1_기업도시토지단가조정(01_28)(1)_원주부하계산_Raw Data_Sales" xfId="7438" xr:uid="{00000000-0005-0000-0000-00000B300000}"/>
    <cellStyle name="평_평택STP_01_09_27_Pt_은행 - 원주기업도시Feasibility11_07_1_기업도시토지단가조정(01_28)(1)_원주부하계산_Raw Data_Sensitivity" xfId="9441" xr:uid="{00000000-0005-0000-0000-00000C300000}"/>
    <cellStyle name="평_평택STP_01_09_27_Pt_은행 - 원주기업도시Feasibility11_07_1_기업도시토지단가조정(01_28)(1)_원주부하계산_Sales" xfId="7437" xr:uid="{00000000-0005-0000-0000-00000D300000}"/>
    <cellStyle name="평_평택STP_01_09_27_Pt_은행 - 원주기업도시Feasibility11_07_1_기업도시토지단가조정(01_28)(1)_원주부하계산_Sensitivity" xfId="9440" xr:uid="{00000000-0005-0000-0000-00000E300000}"/>
    <cellStyle name="평_평택STP_01_09_27_Pt_은행 - 원주기업도시Feasibility11_07_1_사업성분석기초자료(070129)" xfId="3419" xr:uid="{00000000-0005-0000-0000-00000F300000}"/>
    <cellStyle name="평_평택STP_01_09_27_Pt_은행 - 원주기업도시Feasibility11_07_1_사업성분석기초자료(070129)_CF" xfId="11445" xr:uid="{00000000-0005-0000-0000-000010300000}"/>
    <cellStyle name="평_평택STP_01_09_27_Pt_은행 - 원주기업도시Feasibility11_07_1_사업성분석기초자료(070129)_Raw Data" xfId="3420" xr:uid="{00000000-0005-0000-0000-000011300000}"/>
    <cellStyle name="평_평택STP_01_09_27_Pt_은행 - 원주기업도시Feasibility11_07_1_사업성분석기초자료(070129)_Raw Data_1" xfId="5436" xr:uid="{00000000-0005-0000-0000-000012300000}"/>
    <cellStyle name="평_평택STP_01_09_27_Pt_은행 - 원주기업도시Feasibility11_07_1_사업성분석기초자료(070129)_Raw Data_CF" xfId="11446" xr:uid="{00000000-0005-0000-0000-000013300000}"/>
    <cellStyle name="평_평택STP_01_09_27_Pt_은행 - 원주기업도시Feasibility11_07_1_사업성분석기초자료(070129)_Raw Data_Raw Data" xfId="5437" xr:uid="{00000000-0005-0000-0000-000014300000}"/>
    <cellStyle name="평_평택STP_01_09_27_Pt_은행 - 원주기업도시Feasibility11_07_1_사업성분석기초자료(070129)_Raw Data_Sales" xfId="7440" xr:uid="{00000000-0005-0000-0000-000015300000}"/>
    <cellStyle name="평_평택STP_01_09_27_Pt_은행 - 원주기업도시Feasibility11_07_1_사업성분석기초자료(070129)_Raw Data_Sensitivity" xfId="9443" xr:uid="{00000000-0005-0000-0000-000016300000}"/>
    <cellStyle name="평_평택STP_01_09_27_Pt_은행 - 원주기업도시Feasibility11_07_1_사업성분석기초자료(070129)_Sales" xfId="7439" xr:uid="{00000000-0005-0000-0000-000017300000}"/>
    <cellStyle name="평_평택STP_01_09_27_Pt_은행 - 원주기업도시Feasibility11_07_1_사업성분석기초자료(070129)_Sensitivity" xfId="9442" xr:uid="{00000000-0005-0000-0000-000018300000}"/>
    <cellStyle name="평_평택STP_01_09_27_Pt_은행 - 원주기업도시Feasibility11_07_1_사업성분석기초자료(070129)_원주기업도시 data(정리2)" xfId="3421" xr:uid="{00000000-0005-0000-0000-000019300000}"/>
    <cellStyle name="평_평택STP_01_09_27_Pt_은행 - 원주기업도시Feasibility11_07_1_사업성분석기초자료(070129)_원주기업도시 data(정리2)_CF" xfId="11447" xr:uid="{00000000-0005-0000-0000-00001A300000}"/>
    <cellStyle name="평_평택STP_01_09_27_Pt_은행 - 원주기업도시Feasibility11_07_1_사업성분석기초자료(070129)_원주기업도시 data(정리2)_Raw Data" xfId="3422" xr:uid="{00000000-0005-0000-0000-00001B300000}"/>
    <cellStyle name="평_평택STP_01_09_27_Pt_은행 - 원주기업도시Feasibility11_07_1_사업성분석기초자료(070129)_원주기업도시 data(정리2)_Raw Data_1" xfId="5438" xr:uid="{00000000-0005-0000-0000-00001C300000}"/>
    <cellStyle name="평_평택STP_01_09_27_Pt_은행 - 원주기업도시Feasibility11_07_1_사업성분석기초자료(070129)_원주기업도시 data(정리2)_Raw Data_CF" xfId="11448" xr:uid="{00000000-0005-0000-0000-00001D300000}"/>
    <cellStyle name="평_평택STP_01_09_27_Pt_은행 - 원주기업도시Feasibility11_07_1_사업성분석기초자료(070129)_원주기업도시 data(정리2)_Raw Data_Raw Data" xfId="5439" xr:uid="{00000000-0005-0000-0000-00001E300000}"/>
    <cellStyle name="평_평택STP_01_09_27_Pt_은행 - 원주기업도시Feasibility11_07_1_사업성분석기초자료(070129)_원주기업도시 data(정리2)_Raw Data_Sales" xfId="7442" xr:uid="{00000000-0005-0000-0000-00001F300000}"/>
    <cellStyle name="평_평택STP_01_09_27_Pt_은행 - 원주기업도시Feasibility11_07_1_사업성분석기초자료(070129)_원주기업도시 data(정리2)_Raw Data_Sensitivity" xfId="9445" xr:uid="{00000000-0005-0000-0000-000020300000}"/>
    <cellStyle name="평_평택STP_01_09_27_Pt_은행 - 원주기업도시Feasibility11_07_1_사업성분석기초자료(070129)_원주기업도시 data(정리2)_Sales" xfId="7441" xr:uid="{00000000-0005-0000-0000-000021300000}"/>
    <cellStyle name="평_평택STP_01_09_27_Pt_은행 - 원주기업도시Feasibility11_07_1_사업성분석기초자료(070129)_원주기업도시 data(정리2)_Sensitivity" xfId="9444" xr:uid="{00000000-0005-0000-0000-000022300000}"/>
    <cellStyle name="평_평택STP_01_09_27_Pt_은행 - 원주기업도시Feasibility11_07_1_사업성분석기초자료(070129)_원주기업도시 data(정리2)_원주부하계산" xfId="3423" xr:uid="{00000000-0005-0000-0000-000023300000}"/>
    <cellStyle name="평_평택STP_01_09_27_Pt_은행 - 원주기업도시Feasibility11_07_1_사업성분석기초자료(070129)_원주기업도시 data(정리2)_원주부하계산_CF" xfId="11449" xr:uid="{00000000-0005-0000-0000-000024300000}"/>
    <cellStyle name="평_평택STP_01_09_27_Pt_은행 - 원주기업도시Feasibility11_07_1_사업성분석기초자료(070129)_원주기업도시 data(정리2)_원주부하계산_Raw Data" xfId="3424" xr:uid="{00000000-0005-0000-0000-000025300000}"/>
    <cellStyle name="평_평택STP_01_09_27_Pt_은행 - 원주기업도시Feasibility11_07_1_사업성분석기초자료(070129)_원주기업도시 data(정리2)_원주부하계산_Raw Data_1" xfId="5440" xr:uid="{00000000-0005-0000-0000-000026300000}"/>
    <cellStyle name="평_평택STP_01_09_27_Pt_은행 - 원주기업도시Feasibility11_07_1_사업성분석기초자료(070129)_원주기업도시 data(정리2)_원주부하계산_Raw Data_CF" xfId="11450" xr:uid="{00000000-0005-0000-0000-000027300000}"/>
    <cellStyle name="평_평택STP_01_09_27_Pt_은행 - 원주기업도시Feasibility11_07_1_사업성분석기초자료(070129)_원주기업도시 data(정리2)_원주부하계산_Raw Data_Raw Data" xfId="5441" xr:uid="{00000000-0005-0000-0000-000028300000}"/>
    <cellStyle name="평_평택STP_01_09_27_Pt_은행 - 원주기업도시Feasibility11_07_1_사업성분석기초자료(070129)_원주기업도시 data(정리2)_원주부하계산_Raw Data_Sales" xfId="7444" xr:uid="{00000000-0005-0000-0000-000029300000}"/>
    <cellStyle name="평_평택STP_01_09_27_Pt_은행 - 원주기업도시Feasibility11_07_1_사업성분석기초자료(070129)_원주기업도시 data(정리2)_원주부하계산_Raw Data_Sensitivity" xfId="9447" xr:uid="{00000000-0005-0000-0000-00002A300000}"/>
    <cellStyle name="평_평택STP_01_09_27_Pt_은행 - 원주기업도시Feasibility11_07_1_사업성분석기초자료(070129)_원주기업도시 data(정리2)_원주부하계산_Sales" xfId="7443" xr:uid="{00000000-0005-0000-0000-00002B300000}"/>
    <cellStyle name="평_평택STP_01_09_27_Pt_은행 - 원주기업도시Feasibility11_07_1_사업성분석기초자료(070129)_원주기업도시 data(정리2)_원주부하계산_Sensitivity" xfId="9446" xr:uid="{00000000-0005-0000-0000-00002C300000}"/>
    <cellStyle name="평_평택STP_01_09_27_Pt_은행 - 원주기업도시Feasibility11_07_1_사업성분석기초자료(070129)_원주부하계산" xfId="3425" xr:uid="{00000000-0005-0000-0000-00002D300000}"/>
    <cellStyle name="평_평택STP_01_09_27_Pt_은행 - 원주기업도시Feasibility11_07_1_사업성분석기초자료(070129)_원주부하계산_CF" xfId="11451" xr:uid="{00000000-0005-0000-0000-00002E300000}"/>
    <cellStyle name="평_평택STP_01_09_27_Pt_은행 - 원주기업도시Feasibility11_07_1_사업성분석기초자료(070129)_원주부하계산_Raw Data" xfId="3426" xr:uid="{00000000-0005-0000-0000-00002F300000}"/>
    <cellStyle name="평_평택STP_01_09_27_Pt_은행 - 원주기업도시Feasibility11_07_1_사업성분석기초자료(070129)_원주부하계산_Raw Data_1" xfId="5442" xr:uid="{00000000-0005-0000-0000-000030300000}"/>
    <cellStyle name="평_평택STP_01_09_27_Pt_은행 - 원주기업도시Feasibility11_07_1_사업성분석기초자료(070129)_원주부하계산_Raw Data_CF" xfId="11452" xr:uid="{00000000-0005-0000-0000-000031300000}"/>
    <cellStyle name="평_평택STP_01_09_27_Pt_은행 - 원주기업도시Feasibility11_07_1_사업성분석기초자료(070129)_원주부하계산_Raw Data_Raw Data" xfId="5443" xr:uid="{00000000-0005-0000-0000-000032300000}"/>
    <cellStyle name="평_평택STP_01_09_27_Pt_은행 - 원주기업도시Feasibility11_07_1_사업성분석기초자료(070129)_원주부하계산_Raw Data_Sales" xfId="7446" xr:uid="{00000000-0005-0000-0000-000033300000}"/>
    <cellStyle name="평_평택STP_01_09_27_Pt_은행 - 원주기업도시Feasibility11_07_1_사업성분석기초자료(070129)_원주부하계산_Raw Data_Sensitivity" xfId="9449" xr:uid="{00000000-0005-0000-0000-000034300000}"/>
    <cellStyle name="평_평택STP_01_09_27_Pt_은행 - 원주기업도시Feasibility11_07_1_사업성분석기초자료(070129)_원주부하계산_Sales" xfId="7445" xr:uid="{00000000-0005-0000-0000-000035300000}"/>
    <cellStyle name="평_평택STP_01_09_27_Pt_은행 - 원주기업도시Feasibility11_07_1_사업성분석기초자료(070129)_원주부하계산_Sensitivity" xfId="9448" xr:uid="{00000000-0005-0000-0000-000036300000}"/>
    <cellStyle name="평_평택STP_01_09_27_Pt_은행 - 원주기업도시Feasibility11_07_1_용지별분양가요청_01" xfId="3427" xr:uid="{00000000-0005-0000-0000-000037300000}"/>
    <cellStyle name="평_평택STP_01_09_27_Pt_은행 - 원주기업도시Feasibility11_07_1_용지별분양가요청_01_CF" xfId="11453" xr:uid="{00000000-0005-0000-0000-000038300000}"/>
    <cellStyle name="평_평택STP_01_09_27_Pt_은행 - 원주기업도시Feasibility11_07_1_용지별분양가요청_01_Raw Data" xfId="3428" xr:uid="{00000000-0005-0000-0000-000039300000}"/>
    <cellStyle name="평_평택STP_01_09_27_Pt_은행 - 원주기업도시Feasibility11_07_1_용지별분양가요청_01_Raw Data_1" xfId="5444" xr:uid="{00000000-0005-0000-0000-00003A300000}"/>
    <cellStyle name="평_평택STP_01_09_27_Pt_은행 - 원주기업도시Feasibility11_07_1_용지별분양가요청_01_Raw Data_CF" xfId="11454" xr:uid="{00000000-0005-0000-0000-00003B300000}"/>
    <cellStyle name="평_평택STP_01_09_27_Pt_은행 - 원주기업도시Feasibility11_07_1_용지별분양가요청_01_Raw Data_Raw Data" xfId="5445" xr:uid="{00000000-0005-0000-0000-00003C300000}"/>
    <cellStyle name="평_평택STP_01_09_27_Pt_은행 - 원주기업도시Feasibility11_07_1_용지별분양가요청_01_Raw Data_Sales" xfId="7448" xr:uid="{00000000-0005-0000-0000-00003D300000}"/>
    <cellStyle name="평_평택STP_01_09_27_Pt_은행 - 원주기업도시Feasibility11_07_1_용지별분양가요청_01_Raw Data_Sensitivity" xfId="9451" xr:uid="{00000000-0005-0000-0000-00003E300000}"/>
    <cellStyle name="평_평택STP_01_09_27_Pt_은행 - 원주기업도시Feasibility11_07_1_용지별분양가요청_01_Sales" xfId="7447" xr:uid="{00000000-0005-0000-0000-00003F300000}"/>
    <cellStyle name="평_평택STP_01_09_27_Pt_은행 - 원주기업도시Feasibility11_07_1_용지별분양가요청_01_Sensitivity" xfId="9450" xr:uid="{00000000-0005-0000-0000-000040300000}"/>
    <cellStyle name="평_평택STP_01_09_27_Pt_은행 - 원주기업도시Feasibility11_07_1_용지별분양가요청_01_원주기업도시 data(정리2)" xfId="3429" xr:uid="{00000000-0005-0000-0000-000041300000}"/>
    <cellStyle name="평_평택STP_01_09_27_Pt_은행 - 원주기업도시Feasibility11_07_1_용지별분양가요청_01_원주기업도시 data(정리2)_CF" xfId="11455" xr:uid="{00000000-0005-0000-0000-000042300000}"/>
    <cellStyle name="평_평택STP_01_09_27_Pt_은행 - 원주기업도시Feasibility11_07_1_용지별분양가요청_01_원주기업도시 data(정리2)_Raw Data" xfId="3430" xr:uid="{00000000-0005-0000-0000-000043300000}"/>
    <cellStyle name="평_평택STP_01_09_27_Pt_은행 - 원주기업도시Feasibility11_07_1_용지별분양가요청_01_원주기업도시 data(정리2)_Raw Data_1" xfId="5446" xr:uid="{00000000-0005-0000-0000-000044300000}"/>
    <cellStyle name="평_평택STP_01_09_27_Pt_은행 - 원주기업도시Feasibility11_07_1_용지별분양가요청_01_원주기업도시 data(정리2)_Raw Data_CF" xfId="11456" xr:uid="{00000000-0005-0000-0000-000045300000}"/>
    <cellStyle name="평_평택STP_01_09_27_Pt_은행 - 원주기업도시Feasibility11_07_1_용지별분양가요청_01_원주기업도시 data(정리2)_Raw Data_Raw Data" xfId="5447" xr:uid="{00000000-0005-0000-0000-000046300000}"/>
    <cellStyle name="평_평택STP_01_09_27_Pt_은행 - 원주기업도시Feasibility11_07_1_용지별분양가요청_01_원주기업도시 data(정리2)_Raw Data_Sales" xfId="7450" xr:uid="{00000000-0005-0000-0000-000047300000}"/>
    <cellStyle name="평_평택STP_01_09_27_Pt_은행 - 원주기업도시Feasibility11_07_1_용지별분양가요청_01_원주기업도시 data(정리2)_Raw Data_Sensitivity" xfId="9453" xr:uid="{00000000-0005-0000-0000-000048300000}"/>
    <cellStyle name="평_평택STP_01_09_27_Pt_은행 - 원주기업도시Feasibility11_07_1_용지별분양가요청_01_원주기업도시 data(정리2)_Sales" xfId="7449" xr:uid="{00000000-0005-0000-0000-000049300000}"/>
    <cellStyle name="평_평택STP_01_09_27_Pt_은행 - 원주기업도시Feasibility11_07_1_용지별분양가요청_01_원주기업도시 data(정리2)_Sensitivity" xfId="9452" xr:uid="{00000000-0005-0000-0000-00004A300000}"/>
    <cellStyle name="평_평택STP_01_09_27_Pt_은행 - 원주기업도시Feasibility11_07_1_용지별분양가요청_01_원주기업도시 data(정리2)_원주부하계산" xfId="3431" xr:uid="{00000000-0005-0000-0000-00004B300000}"/>
    <cellStyle name="평_평택STP_01_09_27_Pt_은행 - 원주기업도시Feasibility11_07_1_용지별분양가요청_01_원주기업도시 data(정리2)_원주부하계산_CF" xfId="11457" xr:uid="{00000000-0005-0000-0000-00004C300000}"/>
    <cellStyle name="평_평택STP_01_09_27_Pt_은행 - 원주기업도시Feasibility11_07_1_용지별분양가요청_01_원주기업도시 data(정리2)_원주부하계산_Raw Data" xfId="3432" xr:uid="{00000000-0005-0000-0000-00004D300000}"/>
    <cellStyle name="평_평택STP_01_09_27_Pt_은행 - 원주기업도시Feasibility11_07_1_용지별분양가요청_01_원주기업도시 data(정리2)_원주부하계산_Raw Data_1" xfId="5448" xr:uid="{00000000-0005-0000-0000-00004E300000}"/>
    <cellStyle name="평_평택STP_01_09_27_Pt_은행 - 원주기업도시Feasibility11_07_1_용지별분양가요청_01_원주기업도시 data(정리2)_원주부하계산_Raw Data_CF" xfId="11458" xr:uid="{00000000-0005-0000-0000-00004F300000}"/>
    <cellStyle name="평_평택STP_01_09_27_Pt_은행 - 원주기업도시Feasibility11_07_1_용지별분양가요청_01_원주기업도시 data(정리2)_원주부하계산_Raw Data_Raw Data" xfId="5449" xr:uid="{00000000-0005-0000-0000-000050300000}"/>
    <cellStyle name="평_평택STP_01_09_27_Pt_은행 - 원주기업도시Feasibility11_07_1_용지별분양가요청_01_원주기업도시 data(정리2)_원주부하계산_Raw Data_Sales" xfId="7452" xr:uid="{00000000-0005-0000-0000-000051300000}"/>
    <cellStyle name="평_평택STP_01_09_27_Pt_은행 - 원주기업도시Feasibility11_07_1_용지별분양가요청_01_원주기업도시 data(정리2)_원주부하계산_Raw Data_Sensitivity" xfId="9455" xr:uid="{00000000-0005-0000-0000-000052300000}"/>
    <cellStyle name="평_평택STP_01_09_27_Pt_은행 - 원주기업도시Feasibility11_07_1_용지별분양가요청_01_원주기업도시 data(정리2)_원주부하계산_Sales" xfId="7451" xr:uid="{00000000-0005-0000-0000-000053300000}"/>
    <cellStyle name="평_평택STP_01_09_27_Pt_은행 - 원주기업도시Feasibility11_07_1_용지별분양가요청_01_원주기업도시 data(정리2)_원주부하계산_Sensitivity" xfId="9454" xr:uid="{00000000-0005-0000-0000-000054300000}"/>
    <cellStyle name="평_평택STP_01_09_27_Pt_은행 - 원주기업도시Feasibility11_07_1_용지별분양가요청_01_원주부하계산" xfId="3433" xr:uid="{00000000-0005-0000-0000-000055300000}"/>
    <cellStyle name="평_평택STP_01_09_27_Pt_은행 - 원주기업도시Feasibility11_07_1_용지별분양가요청_01_원주부하계산_CF" xfId="11459" xr:uid="{00000000-0005-0000-0000-000056300000}"/>
    <cellStyle name="평_평택STP_01_09_27_Pt_은행 - 원주기업도시Feasibility11_07_1_용지별분양가요청_01_원주부하계산_Raw Data" xfId="3434" xr:uid="{00000000-0005-0000-0000-000057300000}"/>
    <cellStyle name="평_평택STP_01_09_27_Pt_은행 - 원주기업도시Feasibility11_07_1_용지별분양가요청_01_원주부하계산_Raw Data_1" xfId="5450" xr:uid="{00000000-0005-0000-0000-000058300000}"/>
    <cellStyle name="평_평택STP_01_09_27_Pt_은행 - 원주기업도시Feasibility11_07_1_용지별분양가요청_01_원주부하계산_Raw Data_CF" xfId="11460" xr:uid="{00000000-0005-0000-0000-000059300000}"/>
    <cellStyle name="평_평택STP_01_09_27_Pt_은행 - 원주기업도시Feasibility11_07_1_용지별분양가요청_01_원주부하계산_Raw Data_Raw Data" xfId="5451" xr:uid="{00000000-0005-0000-0000-00005A300000}"/>
    <cellStyle name="평_평택STP_01_09_27_Pt_은행 - 원주기업도시Feasibility11_07_1_용지별분양가요청_01_원주부하계산_Raw Data_Sales" xfId="7454" xr:uid="{00000000-0005-0000-0000-00005B300000}"/>
    <cellStyle name="평_평택STP_01_09_27_Pt_은행 - 원주기업도시Feasibility11_07_1_용지별분양가요청_01_원주부하계산_Raw Data_Sensitivity" xfId="9457" xr:uid="{00000000-0005-0000-0000-00005C300000}"/>
    <cellStyle name="평_평택STP_01_09_27_Pt_은행 - 원주기업도시Feasibility11_07_1_용지별분양가요청_01_원주부하계산_Sales" xfId="7453" xr:uid="{00000000-0005-0000-0000-00005D300000}"/>
    <cellStyle name="평_평택STP_01_09_27_Pt_은행 - 원주기업도시Feasibility11_07_1_용지별분양가요청_01_원주부하계산_Sensitivity" xfId="9456" xr:uid="{00000000-0005-0000-0000-00005E300000}"/>
    <cellStyle name="평_평택STP_01_09_27_Pt_은행 - 원주기업도시Feasibility11_07_1_원주기업도시 data(정리2)" xfId="3435" xr:uid="{00000000-0005-0000-0000-00005F300000}"/>
    <cellStyle name="평_평택STP_01_09_27_Pt_은행 - 원주기업도시Feasibility11_07_1_원주기업도시 data(정리2)_CF" xfId="11461" xr:uid="{00000000-0005-0000-0000-000060300000}"/>
    <cellStyle name="평_평택STP_01_09_27_Pt_은행 - 원주기업도시Feasibility11_07_1_원주기업도시 data(정리2)_Raw Data" xfId="3436" xr:uid="{00000000-0005-0000-0000-000061300000}"/>
    <cellStyle name="평_평택STP_01_09_27_Pt_은행 - 원주기업도시Feasibility11_07_1_원주기업도시 data(정리2)_Raw Data_1" xfId="5452" xr:uid="{00000000-0005-0000-0000-000062300000}"/>
    <cellStyle name="평_평택STP_01_09_27_Pt_은행 - 원주기업도시Feasibility11_07_1_원주기업도시 data(정리2)_Raw Data_CF" xfId="11462" xr:uid="{00000000-0005-0000-0000-000063300000}"/>
    <cellStyle name="평_평택STP_01_09_27_Pt_은행 - 원주기업도시Feasibility11_07_1_원주기업도시 data(정리2)_Raw Data_Raw Data" xfId="5453" xr:uid="{00000000-0005-0000-0000-000064300000}"/>
    <cellStyle name="평_평택STP_01_09_27_Pt_은행 - 원주기업도시Feasibility11_07_1_원주기업도시 data(정리2)_Raw Data_Sales" xfId="7456" xr:uid="{00000000-0005-0000-0000-000065300000}"/>
    <cellStyle name="평_평택STP_01_09_27_Pt_은행 - 원주기업도시Feasibility11_07_1_원주기업도시 data(정리2)_Raw Data_Sensitivity" xfId="9459" xr:uid="{00000000-0005-0000-0000-000066300000}"/>
    <cellStyle name="평_평택STP_01_09_27_Pt_은행 - 원주기업도시Feasibility11_07_1_원주기업도시 data(정리2)_Sales" xfId="7455" xr:uid="{00000000-0005-0000-0000-000067300000}"/>
    <cellStyle name="평_평택STP_01_09_27_Pt_은행 - 원주기업도시Feasibility11_07_1_원주기업도시 data(정리2)_Sensitivity" xfId="9458" xr:uid="{00000000-0005-0000-0000-000068300000}"/>
    <cellStyle name="평_평택STP_01_09_27_Pt_은행 - 원주기업도시Feasibility11_07_1_원주기업도시 data(정리2)_원주부하계산" xfId="3437" xr:uid="{00000000-0005-0000-0000-000069300000}"/>
    <cellStyle name="평_평택STP_01_09_27_Pt_은행 - 원주기업도시Feasibility11_07_1_원주기업도시 data(정리2)_원주부하계산_CF" xfId="11463" xr:uid="{00000000-0005-0000-0000-00006A300000}"/>
    <cellStyle name="평_평택STP_01_09_27_Pt_은행 - 원주기업도시Feasibility11_07_1_원주기업도시 data(정리2)_원주부하계산_Raw Data" xfId="3438" xr:uid="{00000000-0005-0000-0000-00006B300000}"/>
    <cellStyle name="평_평택STP_01_09_27_Pt_은행 - 원주기업도시Feasibility11_07_1_원주기업도시 data(정리2)_원주부하계산_Raw Data_1" xfId="5454" xr:uid="{00000000-0005-0000-0000-00006C300000}"/>
    <cellStyle name="평_평택STP_01_09_27_Pt_은행 - 원주기업도시Feasibility11_07_1_원주기업도시 data(정리2)_원주부하계산_Raw Data_CF" xfId="11464" xr:uid="{00000000-0005-0000-0000-00006D300000}"/>
    <cellStyle name="평_평택STP_01_09_27_Pt_은행 - 원주기업도시Feasibility11_07_1_원주기업도시 data(정리2)_원주부하계산_Raw Data_Raw Data" xfId="5455" xr:uid="{00000000-0005-0000-0000-00006E300000}"/>
    <cellStyle name="평_평택STP_01_09_27_Pt_은행 - 원주기업도시Feasibility11_07_1_원주기업도시 data(정리2)_원주부하계산_Raw Data_Sales" xfId="7458" xr:uid="{00000000-0005-0000-0000-00006F300000}"/>
    <cellStyle name="평_평택STP_01_09_27_Pt_은행 - 원주기업도시Feasibility11_07_1_원주기업도시 data(정리2)_원주부하계산_Raw Data_Sensitivity" xfId="9461" xr:uid="{00000000-0005-0000-0000-000070300000}"/>
    <cellStyle name="평_평택STP_01_09_27_Pt_은행 - 원주기업도시Feasibility11_07_1_원주기업도시 data(정리2)_원주부하계산_Sales" xfId="7457" xr:uid="{00000000-0005-0000-0000-000071300000}"/>
    <cellStyle name="평_평택STP_01_09_27_Pt_은행 - 원주기업도시Feasibility11_07_1_원주기업도시 data(정리2)_원주부하계산_Sensitivity" xfId="9460" xr:uid="{00000000-0005-0000-0000-000072300000}"/>
    <cellStyle name="평_평택STP_01_09_27_Pt_은행 - 원주기업도시Feasibility11_07_1_원주부하계산" xfId="3439" xr:uid="{00000000-0005-0000-0000-000073300000}"/>
    <cellStyle name="평_평택STP_01_09_27_Pt_은행 - 원주기업도시Feasibility11_07_1_원주부하계산_CF" xfId="11465" xr:uid="{00000000-0005-0000-0000-000074300000}"/>
    <cellStyle name="평_평택STP_01_09_27_Pt_은행 - 원주기업도시Feasibility11_07_1_원주부하계산_Raw Data" xfId="3440" xr:uid="{00000000-0005-0000-0000-000075300000}"/>
    <cellStyle name="평_평택STP_01_09_27_Pt_은행 - 원주기업도시Feasibility11_07_1_원주부하계산_Raw Data_1" xfId="5456" xr:uid="{00000000-0005-0000-0000-000076300000}"/>
    <cellStyle name="평_평택STP_01_09_27_Pt_은행 - 원주기업도시Feasibility11_07_1_원주부하계산_Raw Data_CF" xfId="11466" xr:uid="{00000000-0005-0000-0000-000077300000}"/>
    <cellStyle name="평_평택STP_01_09_27_Pt_은행 - 원주기업도시Feasibility11_07_1_원주부하계산_Raw Data_Raw Data" xfId="5457" xr:uid="{00000000-0005-0000-0000-000078300000}"/>
    <cellStyle name="평_평택STP_01_09_27_Pt_은행 - 원주기업도시Feasibility11_07_1_원주부하계산_Raw Data_Sales" xfId="7460" xr:uid="{00000000-0005-0000-0000-000079300000}"/>
    <cellStyle name="평_평택STP_01_09_27_Pt_은행 - 원주기업도시Feasibility11_07_1_원주부하계산_Raw Data_Sensitivity" xfId="9463" xr:uid="{00000000-0005-0000-0000-00007A300000}"/>
    <cellStyle name="평_평택STP_01_09_27_Pt_은행 - 원주기업도시Feasibility11_07_1_원주부하계산_Sales" xfId="7459" xr:uid="{00000000-0005-0000-0000-00007B300000}"/>
    <cellStyle name="평_평택STP_01_09_27_Pt_은행 - 원주기업도시Feasibility11_07_1_원주부하계산_Sensitivity" xfId="9462" xr:uid="{00000000-0005-0000-0000-00007C300000}"/>
    <cellStyle name="평_평택STP_01_09_27_Pt_은행 - 원주기업도시Feasibility11_07_1_은행 - 원주기업도시Feasibility11_07_3" xfId="3441" xr:uid="{00000000-0005-0000-0000-00007D300000}"/>
    <cellStyle name="평_평택STP_01_09_27_Pt_은행 - 원주기업도시Feasibility11_07_1_은행 - 원주기업도시Feasibility11_07_3_CF" xfId="11467" xr:uid="{00000000-0005-0000-0000-00007E300000}"/>
    <cellStyle name="평_평택STP_01_09_27_Pt_은행 - 원주기업도시Feasibility11_07_1_은행 - 원주기업도시Feasibility11_07_3_Raw Data" xfId="3442" xr:uid="{00000000-0005-0000-0000-00007F300000}"/>
    <cellStyle name="평_평택STP_01_09_27_Pt_은행 - 원주기업도시Feasibility11_07_1_은행 - 원주기업도시Feasibility11_07_3_Raw Data_1" xfId="5458" xr:uid="{00000000-0005-0000-0000-000080300000}"/>
    <cellStyle name="평_평택STP_01_09_27_Pt_은행 - 원주기업도시Feasibility11_07_1_은행 - 원주기업도시Feasibility11_07_3_Raw Data_CF" xfId="11468" xr:uid="{00000000-0005-0000-0000-000081300000}"/>
    <cellStyle name="평_평택STP_01_09_27_Pt_은행 - 원주기업도시Feasibility11_07_1_은행 - 원주기업도시Feasibility11_07_3_Raw Data_Raw Data" xfId="5459" xr:uid="{00000000-0005-0000-0000-000082300000}"/>
    <cellStyle name="평_평택STP_01_09_27_Pt_은행 - 원주기업도시Feasibility11_07_1_은행 - 원주기업도시Feasibility11_07_3_Raw Data_Sales" xfId="7462" xr:uid="{00000000-0005-0000-0000-000083300000}"/>
    <cellStyle name="평_평택STP_01_09_27_Pt_은행 - 원주기업도시Feasibility11_07_1_은행 - 원주기업도시Feasibility11_07_3_Raw Data_Sensitivity" xfId="9465" xr:uid="{00000000-0005-0000-0000-000084300000}"/>
    <cellStyle name="평_평택STP_01_09_27_Pt_은행 - 원주기업도시Feasibility11_07_1_은행 - 원주기업도시Feasibility11_07_3_Sales" xfId="7461" xr:uid="{00000000-0005-0000-0000-000085300000}"/>
    <cellStyle name="평_평택STP_01_09_27_Pt_은행 - 원주기업도시Feasibility11_07_1_은행 - 원주기업도시Feasibility11_07_3_Sensitivity" xfId="9464" xr:uid="{00000000-0005-0000-0000-000086300000}"/>
    <cellStyle name="평_평택STP_01_09_27_Pt_은행 - 원주기업도시Feasibility11_07_1_은행 - 원주기업도시Feasibility11_07_3_원주기업도시 data(정리2)" xfId="3443" xr:uid="{00000000-0005-0000-0000-000087300000}"/>
    <cellStyle name="평_평택STP_01_09_27_Pt_은행 - 원주기업도시Feasibility11_07_1_은행 - 원주기업도시Feasibility11_07_3_원주기업도시 data(정리2)_CF" xfId="11469" xr:uid="{00000000-0005-0000-0000-000088300000}"/>
    <cellStyle name="평_평택STP_01_09_27_Pt_은행 - 원주기업도시Feasibility11_07_1_은행 - 원주기업도시Feasibility11_07_3_원주기업도시 data(정리2)_Raw Data" xfId="3444" xr:uid="{00000000-0005-0000-0000-000089300000}"/>
    <cellStyle name="평_평택STP_01_09_27_Pt_은행 - 원주기업도시Feasibility11_07_1_은행 - 원주기업도시Feasibility11_07_3_원주기업도시 data(정리2)_Raw Data_1" xfId="5460" xr:uid="{00000000-0005-0000-0000-00008A300000}"/>
    <cellStyle name="평_평택STP_01_09_27_Pt_은행 - 원주기업도시Feasibility11_07_1_은행 - 원주기업도시Feasibility11_07_3_원주기업도시 data(정리2)_Raw Data_CF" xfId="11470" xr:uid="{00000000-0005-0000-0000-00008B300000}"/>
    <cellStyle name="평_평택STP_01_09_27_Pt_은행 - 원주기업도시Feasibility11_07_1_은행 - 원주기업도시Feasibility11_07_3_원주기업도시 data(정리2)_Raw Data_Raw Data" xfId="5461" xr:uid="{00000000-0005-0000-0000-00008C300000}"/>
    <cellStyle name="평_평택STP_01_09_27_Pt_은행 - 원주기업도시Feasibility11_07_1_은행 - 원주기업도시Feasibility11_07_3_원주기업도시 data(정리2)_Raw Data_Sales" xfId="7464" xr:uid="{00000000-0005-0000-0000-00008D300000}"/>
    <cellStyle name="평_평택STP_01_09_27_Pt_은행 - 원주기업도시Feasibility11_07_1_은행 - 원주기업도시Feasibility11_07_3_원주기업도시 data(정리2)_Raw Data_Sensitivity" xfId="9467" xr:uid="{00000000-0005-0000-0000-00008E300000}"/>
    <cellStyle name="평_평택STP_01_09_27_Pt_은행 - 원주기업도시Feasibility11_07_1_은행 - 원주기업도시Feasibility11_07_3_원주기업도시 data(정리2)_Sales" xfId="7463" xr:uid="{00000000-0005-0000-0000-00008F300000}"/>
    <cellStyle name="평_평택STP_01_09_27_Pt_은행 - 원주기업도시Feasibility11_07_1_은행 - 원주기업도시Feasibility11_07_3_원주기업도시 data(정리2)_Sensitivity" xfId="9466" xr:uid="{00000000-0005-0000-0000-000090300000}"/>
    <cellStyle name="평_평택STP_01_09_27_Pt_은행 - 원주기업도시Feasibility11_07_1_은행 - 원주기업도시Feasibility11_07_3_원주기업도시 data(정리2)_원주부하계산" xfId="3445" xr:uid="{00000000-0005-0000-0000-000091300000}"/>
    <cellStyle name="평_평택STP_01_09_27_Pt_은행 - 원주기업도시Feasibility11_07_1_은행 - 원주기업도시Feasibility11_07_3_원주기업도시 data(정리2)_원주부하계산_CF" xfId="11471" xr:uid="{00000000-0005-0000-0000-000092300000}"/>
    <cellStyle name="평_평택STP_01_09_27_Pt_은행 - 원주기업도시Feasibility11_07_1_은행 - 원주기업도시Feasibility11_07_3_원주기업도시 data(정리2)_원주부하계산_Raw Data" xfId="3446" xr:uid="{00000000-0005-0000-0000-000093300000}"/>
    <cellStyle name="평_평택STP_01_09_27_Pt_은행 - 원주기업도시Feasibility11_07_1_은행 - 원주기업도시Feasibility11_07_3_원주기업도시 data(정리2)_원주부하계산_Raw Data_1" xfId="5462" xr:uid="{00000000-0005-0000-0000-000094300000}"/>
    <cellStyle name="평_평택STP_01_09_27_Pt_은행 - 원주기업도시Feasibility11_07_1_은행 - 원주기업도시Feasibility11_07_3_원주기업도시 data(정리2)_원주부하계산_Raw Data_CF" xfId="11472" xr:uid="{00000000-0005-0000-0000-000095300000}"/>
    <cellStyle name="평_평택STP_01_09_27_Pt_은행 - 원주기업도시Feasibility11_07_1_은행 - 원주기업도시Feasibility11_07_3_원주기업도시 data(정리2)_원주부하계산_Raw Data_Raw Data" xfId="5463" xr:uid="{00000000-0005-0000-0000-000096300000}"/>
    <cellStyle name="평_평택STP_01_09_27_Pt_은행 - 원주기업도시Feasibility11_07_1_은행 - 원주기업도시Feasibility11_07_3_원주기업도시 data(정리2)_원주부하계산_Raw Data_Sales" xfId="7466" xr:uid="{00000000-0005-0000-0000-000097300000}"/>
    <cellStyle name="평_평택STP_01_09_27_Pt_은행 - 원주기업도시Feasibility11_07_1_은행 - 원주기업도시Feasibility11_07_3_원주기업도시 data(정리2)_원주부하계산_Raw Data_Sensitivity" xfId="9469" xr:uid="{00000000-0005-0000-0000-000098300000}"/>
    <cellStyle name="평_평택STP_01_09_27_Pt_은행 - 원주기업도시Feasibility11_07_1_은행 - 원주기업도시Feasibility11_07_3_원주기업도시 data(정리2)_원주부하계산_Sales" xfId="7465" xr:uid="{00000000-0005-0000-0000-000099300000}"/>
    <cellStyle name="평_평택STP_01_09_27_Pt_은행 - 원주기업도시Feasibility11_07_1_은행 - 원주기업도시Feasibility11_07_3_원주기업도시 data(정리2)_원주부하계산_Sensitivity" xfId="9468" xr:uid="{00000000-0005-0000-0000-00009A300000}"/>
    <cellStyle name="평_평택STP_01_09_27_Pt_은행 - 원주기업도시Feasibility11_07_1_은행 - 원주기업도시Feasibility11_07_3_원주부하계산" xfId="3447" xr:uid="{00000000-0005-0000-0000-00009B300000}"/>
    <cellStyle name="평_평택STP_01_09_27_Pt_은행 - 원주기업도시Feasibility11_07_1_은행 - 원주기업도시Feasibility11_07_3_원주부하계산_CF" xfId="11473" xr:uid="{00000000-0005-0000-0000-00009C300000}"/>
    <cellStyle name="평_평택STP_01_09_27_Pt_은행 - 원주기업도시Feasibility11_07_1_은행 - 원주기업도시Feasibility11_07_3_원주부하계산_Raw Data" xfId="3448" xr:uid="{00000000-0005-0000-0000-00009D300000}"/>
    <cellStyle name="평_평택STP_01_09_27_Pt_은행 - 원주기업도시Feasibility11_07_1_은행 - 원주기업도시Feasibility11_07_3_원주부하계산_Raw Data_1" xfId="5464" xr:uid="{00000000-0005-0000-0000-00009E300000}"/>
    <cellStyle name="평_평택STP_01_09_27_Pt_은행 - 원주기업도시Feasibility11_07_1_은행 - 원주기업도시Feasibility11_07_3_원주부하계산_Raw Data_CF" xfId="11474" xr:uid="{00000000-0005-0000-0000-00009F300000}"/>
    <cellStyle name="평_평택STP_01_09_27_Pt_은행 - 원주기업도시Feasibility11_07_1_은행 - 원주기업도시Feasibility11_07_3_원주부하계산_Raw Data_Raw Data" xfId="5465" xr:uid="{00000000-0005-0000-0000-0000A0300000}"/>
    <cellStyle name="평_평택STP_01_09_27_Pt_은행 - 원주기업도시Feasibility11_07_1_은행 - 원주기업도시Feasibility11_07_3_원주부하계산_Raw Data_Sales" xfId="7468" xr:uid="{00000000-0005-0000-0000-0000A1300000}"/>
    <cellStyle name="평_평택STP_01_09_27_Pt_은행 - 원주기업도시Feasibility11_07_1_은행 - 원주기업도시Feasibility11_07_3_원주부하계산_Raw Data_Sensitivity" xfId="9471" xr:uid="{00000000-0005-0000-0000-0000A2300000}"/>
    <cellStyle name="평_평택STP_01_09_27_Pt_은행 - 원주기업도시Feasibility11_07_1_은행 - 원주기업도시Feasibility11_07_3_원주부하계산_Sales" xfId="7467" xr:uid="{00000000-0005-0000-0000-0000A3300000}"/>
    <cellStyle name="평_평택STP_01_09_27_Pt_은행 - 원주기업도시Feasibility11_07_1_은행 - 원주기업도시Feasibility11_07_3_원주부하계산_Sensitivity" xfId="9470" xr:uid="{00000000-0005-0000-0000-0000A4300000}"/>
    <cellStyle name="평_평택STP_01_09_27_Pt_재무모델0626" xfId="1158" xr:uid="{00000000-0005-0000-0000-0000A5300000}"/>
    <cellStyle name="평_평택STP_01_09_27_Pt_재무모델0626 2" xfId="13153" xr:uid="{00000000-0005-0000-0000-0000A6300000}"/>
    <cellStyle name="평_평택STP_01_09_27_Pt_재무모델0626 3" xfId="12349" xr:uid="{00000000-0005-0000-0000-0000A7300000}"/>
    <cellStyle name="평_평택STP_01_09_27_Pt_재무모델1안(정부제출사업자용)" xfId="1159" xr:uid="{00000000-0005-0000-0000-0000A8300000}"/>
    <cellStyle name="평_평택STP_01_09_27_Pt_재무모델1안(정부제출사업자용) 2" xfId="13154" xr:uid="{00000000-0005-0000-0000-0000A9300000}"/>
    <cellStyle name="평_평택STP_01_09_27_Pt_재무모델1안(정부제출사업자용) 3" xfId="12350" xr:uid="{00000000-0005-0000-0000-0000AA300000}"/>
    <cellStyle name="평_평택STP_01_09_27_Pt_재무모델1안최종0708-2" xfId="1160" xr:uid="{00000000-0005-0000-0000-0000AB300000}"/>
    <cellStyle name="평_평택STP_01_09_27_Pt_재무모델1안최종0708-2 2" xfId="13155" xr:uid="{00000000-0005-0000-0000-0000AC300000}"/>
    <cellStyle name="평_평택STP_01_09_27_Pt_재무모델1안최종0708-2 3" xfId="12351" xr:uid="{00000000-0005-0000-0000-0000AD300000}"/>
    <cellStyle name="평_평택STP_01_09_27_Raw Data" xfId="3449" xr:uid="{00000000-0005-0000-0000-0000AE300000}"/>
    <cellStyle name="평_평택STP_01_09_27_Raw Data_1" xfId="5005" xr:uid="{00000000-0005-0000-0000-0000AF300000}"/>
    <cellStyle name="평_평택STP_01_09_27_Raw Data_CF" xfId="11475" xr:uid="{00000000-0005-0000-0000-0000B0300000}"/>
    <cellStyle name="평_평택STP_01_09_27_Raw Data_Raw Data" xfId="5466" xr:uid="{00000000-0005-0000-0000-0000B1300000}"/>
    <cellStyle name="평_평택STP_01_09_27_Raw Data_Sales" xfId="7469" xr:uid="{00000000-0005-0000-0000-0000B2300000}"/>
    <cellStyle name="평_평택STP_01_09_27_Raw Data_Sensitivity" xfId="9472" xr:uid="{00000000-0005-0000-0000-0000B3300000}"/>
    <cellStyle name="평_평택STP_01_09_27_Sales" xfId="7008" xr:uid="{00000000-0005-0000-0000-0000B4300000}"/>
    <cellStyle name="평_평택STP_01_09_27_Sensitivity" xfId="9011" xr:uid="{00000000-0005-0000-0000-0000B5300000}"/>
    <cellStyle name="평_평택STP_01_09_27_원주기업도시 data(정리2)" xfId="3450" xr:uid="{00000000-0005-0000-0000-0000B6300000}"/>
    <cellStyle name="평_평택STP_01_09_27_원주기업도시 data(정리2)_CF" xfId="11476" xr:uid="{00000000-0005-0000-0000-0000B7300000}"/>
    <cellStyle name="평_평택STP_01_09_27_원주기업도시 data(정리2)_Raw Data" xfId="3451" xr:uid="{00000000-0005-0000-0000-0000B8300000}"/>
    <cellStyle name="평_평택STP_01_09_27_원주기업도시 data(정리2)_Raw Data_1" xfId="5467" xr:uid="{00000000-0005-0000-0000-0000B9300000}"/>
    <cellStyle name="평_평택STP_01_09_27_원주기업도시 data(정리2)_Raw Data_CF" xfId="11477" xr:uid="{00000000-0005-0000-0000-0000BA300000}"/>
    <cellStyle name="평_평택STP_01_09_27_원주기업도시 data(정리2)_Raw Data_Raw Data" xfId="5468" xr:uid="{00000000-0005-0000-0000-0000BB300000}"/>
    <cellStyle name="평_평택STP_01_09_27_원주기업도시 data(정리2)_Raw Data_Sales" xfId="7471" xr:uid="{00000000-0005-0000-0000-0000BC300000}"/>
    <cellStyle name="평_평택STP_01_09_27_원주기업도시 data(정리2)_Raw Data_Sensitivity" xfId="9474" xr:uid="{00000000-0005-0000-0000-0000BD300000}"/>
    <cellStyle name="평_평택STP_01_09_27_원주기업도시 data(정리2)_Sales" xfId="7470" xr:uid="{00000000-0005-0000-0000-0000BE300000}"/>
    <cellStyle name="평_평택STP_01_09_27_원주기업도시 data(정리2)_Sensitivity" xfId="9473" xr:uid="{00000000-0005-0000-0000-0000BF300000}"/>
    <cellStyle name="평_평택STP_01_09_27_원주기업도시 data(정리2)_원주부하계산" xfId="3452" xr:uid="{00000000-0005-0000-0000-0000C0300000}"/>
    <cellStyle name="평_평택STP_01_09_27_원주기업도시 data(정리2)_원주부하계산_CF" xfId="11478" xr:uid="{00000000-0005-0000-0000-0000C1300000}"/>
    <cellStyle name="평_평택STP_01_09_27_원주기업도시 data(정리2)_원주부하계산_Raw Data" xfId="3453" xr:uid="{00000000-0005-0000-0000-0000C2300000}"/>
    <cellStyle name="평_평택STP_01_09_27_원주기업도시 data(정리2)_원주부하계산_Raw Data_1" xfId="5469" xr:uid="{00000000-0005-0000-0000-0000C3300000}"/>
    <cellStyle name="평_평택STP_01_09_27_원주기업도시 data(정리2)_원주부하계산_Raw Data_CF" xfId="11479" xr:uid="{00000000-0005-0000-0000-0000C4300000}"/>
    <cellStyle name="평_평택STP_01_09_27_원주기업도시 data(정리2)_원주부하계산_Raw Data_Raw Data" xfId="5470" xr:uid="{00000000-0005-0000-0000-0000C5300000}"/>
    <cellStyle name="평_평택STP_01_09_27_원주기업도시 data(정리2)_원주부하계산_Raw Data_Sales" xfId="7473" xr:uid="{00000000-0005-0000-0000-0000C6300000}"/>
    <cellStyle name="평_평택STP_01_09_27_원주기업도시 data(정리2)_원주부하계산_Raw Data_Sensitivity" xfId="9476" xr:uid="{00000000-0005-0000-0000-0000C7300000}"/>
    <cellStyle name="평_평택STP_01_09_27_원주기업도시 data(정리2)_원주부하계산_Sales" xfId="7472" xr:uid="{00000000-0005-0000-0000-0000C8300000}"/>
    <cellStyle name="평_평택STP_01_09_27_원주기업도시 data(정리2)_원주부하계산_Sensitivity" xfId="9475" xr:uid="{00000000-0005-0000-0000-0000C9300000}"/>
    <cellStyle name="평_평택STP_01_09_27_원주부하계산" xfId="3454" xr:uid="{00000000-0005-0000-0000-0000CA300000}"/>
    <cellStyle name="평_평택STP_01_09_27_원주부하계산_CF" xfId="11480" xr:uid="{00000000-0005-0000-0000-0000CB300000}"/>
    <cellStyle name="평_평택STP_01_09_27_원주부하계산_Raw Data" xfId="3455" xr:uid="{00000000-0005-0000-0000-0000CC300000}"/>
    <cellStyle name="평_평택STP_01_09_27_원주부하계산_Raw Data_1" xfId="5471" xr:uid="{00000000-0005-0000-0000-0000CD300000}"/>
    <cellStyle name="평_평택STP_01_09_27_원주부하계산_Raw Data_CF" xfId="11481" xr:uid="{00000000-0005-0000-0000-0000CE300000}"/>
    <cellStyle name="평_평택STP_01_09_27_원주부하계산_Raw Data_Raw Data" xfId="5472" xr:uid="{00000000-0005-0000-0000-0000CF300000}"/>
    <cellStyle name="평_평택STP_01_09_27_원주부하계산_Raw Data_Sales" xfId="7475" xr:uid="{00000000-0005-0000-0000-0000D0300000}"/>
    <cellStyle name="평_평택STP_01_09_27_원주부하계산_Raw Data_Sensitivity" xfId="9478" xr:uid="{00000000-0005-0000-0000-0000D1300000}"/>
    <cellStyle name="평_평택STP_01_09_27_원주부하계산_Sales" xfId="7474" xr:uid="{00000000-0005-0000-0000-0000D2300000}"/>
    <cellStyle name="평_평택STP_01_09_27_원주부하계산_Sensitivity" xfId="9477" xr:uid="{00000000-0005-0000-0000-0000D3300000}"/>
    <cellStyle name="평_평택STP_01_09_27_은행 - 원주기업도시Feasibility11_07_1" xfId="3456" xr:uid="{00000000-0005-0000-0000-0000D4300000}"/>
    <cellStyle name="평_평택STP_01_09_27_은행 - 원주기업도시Feasibility11_07_1_~3190534" xfId="3457" xr:uid="{00000000-0005-0000-0000-0000D5300000}"/>
    <cellStyle name="평_평택STP_01_09_27_은행 - 원주기업도시Feasibility11_07_1_~3190534_CF" xfId="11483" xr:uid="{00000000-0005-0000-0000-0000D6300000}"/>
    <cellStyle name="평_평택STP_01_09_27_은행 - 원주기업도시Feasibility11_07_1_~3190534_Raw Data" xfId="3458" xr:uid="{00000000-0005-0000-0000-0000D7300000}"/>
    <cellStyle name="평_평택STP_01_09_27_은행 - 원주기업도시Feasibility11_07_1_~3190534_Raw Data_1" xfId="5474" xr:uid="{00000000-0005-0000-0000-0000D8300000}"/>
    <cellStyle name="평_평택STP_01_09_27_은행 - 원주기업도시Feasibility11_07_1_~3190534_Raw Data_CF" xfId="11484" xr:uid="{00000000-0005-0000-0000-0000D9300000}"/>
    <cellStyle name="평_평택STP_01_09_27_은행 - 원주기업도시Feasibility11_07_1_~3190534_Raw Data_Raw Data" xfId="5475" xr:uid="{00000000-0005-0000-0000-0000DA300000}"/>
    <cellStyle name="평_평택STP_01_09_27_은행 - 원주기업도시Feasibility11_07_1_~3190534_Raw Data_Sales" xfId="7478" xr:uid="{00000000-0005-0000-0000-0000DB300000}"/>
    <cellStyle name="평_평택STP_01_09_27_은행 - 원주기업도시Feasibility11_07_1_~3190534_Raw Data_Sensitivity" xfId="9481" xr:uid="{00000000-0005-0000-0000-0000DC300000}"/>
    <cellStyle name="평_평택STP_01_09_27_은행 - 원주기업도시Feasibility11_07_1_~3190534_Sales" xfId="7477" xr:uid="{00000000-0005-0000-0000-0000DD300000}"/>
    <cellStyle name="평_평택STP_01_09_27_은행 - 원주기업도시Feasibility11_07_1_~3190534_Sensitivity" xfId="9480" xr:uid="{00000000-0005-0000-0000-0000DE300000}"/>
    <cellStyle name="평_평택STP_01_09_27_은행 - 원주기업도시Feasibility11_07_1_~3190534_원주기업도시 data(정리2)" xfId="3459" xr:uid="{00000000-0005-0000-0000-0000DF300000}"/>
    <cellStyle name="평_평택STP_01_09_27_은행 - 원주기업도시Feasibility11_07_1_~3190534_원주기업도시 data(정리2)_CF" xfId="11485" xr:uid="{00000000-0005-0000-0000-0000E0300000}"/>
    <cellStyle name="평_평택STP_01_09_27_은행 - 원주기업도시Feasibility11_07_1_~3190534_원주기업도시 data(정리2)_Raw Data" xfId="3460" xr:uid="{00000000-0005-0000-0000-0000E1300000}"/>
    <cellStyle name="평_평택STP_01_09_27_은행 - 원주기업도시Feasibility11_07_1_~3190534_원주기업도시 data(정리2)_Raw Data_1" xfId="5476" xr:uid="{00000000-0005-0000-0000-0000E2300000}"/>
    <cellStyle name="평_평택STP_01_09_27_은행 - 원주기업도시Feasibility11_07_1_~3190534_원주기업도시 data(정리2)_Raw Data_CF" xfId="11486" xr:uid="{00000000-0005-0000-0000-0000E3300000}"/>
    <cellStyle name="평_평택STP_01_09_27_은행 - 원주기업도시Feasibility11_07_1_~3190534_원주기업도시 data(정리2)_Raw Data_Raw Data" xfId="5477" xr:uid="{00000000-0005-0000-0000-0000E4300000}"/>
    <cellStyle name="평_평택STP_01_09_27_은행 - 원주기업도시Feasibility11_07_1_~3190534_원주기업도시 data(정리2)_Raw Data_Sales" xfId="7480" xr:uid="{00000000-0005-0000-0000-0000E5300000}"/>
    <cellStyle name="평_평택STP_01_09_27_은행 - 원주기업도시Feasibility11_07_1_~3190534_원주기업도시 data(정리2)_Raw Data_Sensitivity" xfId="9483" xr:uid="{00000000-0005-0000-0000-0000E6300000}"/>
    <cellStyle name="평_평택STP_01_09_27_은행 - 원주기업도시Feasibility11_07_1_~3190534_원주기업도시 data(정리2)_Sales" xfId="7479" xr:uid="{00000000-0005-0000-0000-0000E7300000}"/>
    <cellStyle name="평_평택STP_01_09_27_은행 - 원주기업도시Feasibility11_07_1_~3190534_원주기업도시 data(정리2)_Sensitivity" xfId="9482" xr:uid="{00000000-0005-0000-0000-0000E8300000}"/>
    <cellStyle name="평_평택STP_01_09_27_은행 - 원주기업도시Feasibility11_07_1_~3190534_원주기업도시 data(정리2)_원주부하계산" xfId="3461" xr:uid="{00000000-0005-0000-0000-0000E9300000}"/>
    <cellStyle name="평_평택STP_01_09_27_은행 - 원주기업도시Feasibility11_07_1_~3190534_원주기업도시 data(정리2)_원주부하계산_CF" xfId="11487" xr:uid="{00000000-0005-0000-0000-0000EA300000}"/>
    <cellStyle name="평_평택STP_01_09_27_은행 - 원주기업도시Feasibility11_07_1_~3190534_원주기업도시 data(정리2)_원주부하계산_Raw Data" xfId="3462" xr:uid="{00000000-0005-0000-0000-0000EB300000}"/>
    <cellStyle name="평_평택STP_01_09_27_은행 - 원주기업도시Feasibility11_07_1_~3190534_원주기업도시 data(정리2)_원주부하계산_Raw Data_1" xfId="5478" xr:uid="{00000000-0005-0000-0000-0000EC300000}"/>
    <cellStyle name="평_평택STP_01_09_27_은행 - 원주기업도시Feasibility11_07_1_~3190534_원주기업도시 data(정리2)_원주부하계산_Raw Data_CF" xfId="11488" xr:uid="{00000000-0005-0000-0000-0000ED300000}"/>
    <cellStyle name="평_평택STP_01_09_27_은행 - 원주기업도시Feasibility11_07_1_~3190534_원주기업도시 data(정리2)_원주부하계산_Raw Data_Raw Data" xfId="5479" xr:uid="{00000000-0005-0000-0000-0000EE300000}"/>
    <cellStyle name="평_평택STP_01_09_27_은행 - 원주기업도시Feasibility11_07_1_~3190534_원주기업도시 data(정리2)_원주부하계산_Raw Data_Sales" xfId="7482" xr:uid="{00000000-0005-0000-0000-0000EF300000}"/>
    <cellStyle name="평_평택STP_01_09_27_은행 - 원주기업도시Feasibility11_07_1_~3190534_원주기업도시 data(정리2)_원주부하계산_Raw Data_Sensitivity" xfId="9485" xr:uid="{00000000-0005-0000-0000-0000F0300000}"/>
    <cellStyle name="평_평택STP_01_09_27_은행 - 원주기업도시Feasibility11_07_1_~3190534_원주기업도시 data(정리2)_원주부하계산_Sales" xfId="7481" xr:uid="{00000000-0005-0000-0000-0000F1300000}"/>
    <cellStyle name="평_평택STP_01_09_27_은행 - 원주기업도시Feasibility11_07_1_~3190534_원주기업도시 data(정리2)_원주부하계산_Sensitivity" xfId="9484" xr:uid="{00000000-0005-0000-0000-0000F2300000}"/>
    <cellStyle name="평_평택STP_01_09_27_은행 - 원주기업도시Feasibility11_07_1_~3190534_원주부하계산" xfId="3463" xr:uid="{00000000-0005-0000-0000-0000F3300000}"/>
    <cellStyle name="평_평택STP_01_09_27_은행 - 원주기업도시Feasibility11_07_1_~3190534_원주부하계산_CF" xfId="11489" xr:uid="{00000000-0005-0000-0000-0000F4300000}"/>
    <cellStyle name="평_평택STP_01_09_27_은행 - 원주기업도시Feasibility11_07_1_~3190534_원주부하계산_Raw Data" xfId="3464" xr:uid="{00000000-0005-0000-0000-0000F5300000}"/>
    <cellStyle name="평_평택STP_01_09_27_은행 - 원주기업도시Feasibility11_07_1_~3190534_원주부하계산_Raw Data_1" xfId="5480" xr:uid="{00000000-0005-0000-0000-0000F6300000}"/>
    <cellStyle name="평_평택STP_01_09_27_은행 - 원주기업도시Feasibility11_07_1_~3190534_원주부하계산_Raw Data_CF" xfId="11490" xr:uid="{00000000-0005-0000-0000-0000F7300000}"/>
    <cellStyle name="평_평택STP_01_09_27_은행 - 원주기업도시Feasibility11_07_1_~3190534_원주부하계산_Raw Data_Raw Data" xfId="5481" xr:uid="{00000000-0005-0000-0000-0000F8300000}"/>
    <cellStyle name="평_평택STP_01_09_27_은행 - 원주기업도시Feasibility11_07_1_~3190534_원주부하계산_Raw Data_Sales" xfId="7484" xr:uid="{00000000-0005-0000-0000-0000F9300000}"/>
    <cellStyle name="평_평택STP_01_09_27_은행 - 원주기업도시Feasibility11_07_1_~3190534_원주부하계산_Raw Data_Sensitivity" xfId="9487" xr:uid="{00000000-0005-0000-0000-0000FA300000}"/>
    <cellStyle name="평_평택STP_01_09_27_은행 - 원주기업도시Feasibility11_07_1_~3190534_원주부하계산_Sales" xfId="7483" xr:uid="{00000000-0005-0000-0000-0000FB300000}"/>
    <cellStyle name="평_평택STP_01_09_27_은행 - 원주기업도시Feasibility11_07_1_~3190534_원주부하계산_Sensitivity" xfId="9486" xr:uid="{00000000-0005-0000-0000-0000FC300000}"/>
    <cellStyle name="평_평택STP_01_09_27_은행 - 원주기업도시Feasibility11_07_1_070126 기업도시개발이익산정프로그램" xfId="3465" xr:uid="{00000000-0005-0000-0000-0000FD300000}"/>
    <cellStyle name="평_평택STP_01_09_27_은행 - 원주기업도시Feasibility11_07_1_070126 기업도시개발이익산정프로그램_CF" xfId="11491" xr:uid="{00000000-0005-0000-0000-0000FE300000}"/>
    <cellStyle name="평_평택STP_01_09_27_은행 - 원주기업도시Feasibility11_07_1_070126 기업도시개발이익산정프로그램_Raw Data" xfId="3466" xr:uid="{00000000-0005-0000-0000-0000FF300000}"/>
    <cellStyle name="평_평택STP_01_09_27_은행 - 원주기업도시Feasibility11_07_1_070126 기업도시개발이익산정프로그램_Raw Data_1" xfId="5482" xr:uid="{00000000-0005-0000-0000-000000310000}"/>
    <cellStyle name="평_평택STP_01_09_27_은행 - 원주기업도시Feasibility11_07_1_070126 기업도시개발이익산정프로그램_Raw Data_CF" xfId="11492" xr:uid="{00000000-0005-0000-0000-000001310000}"/>
    <cellStyle name="평_평택STP_01_09_27_은행 - 원주기업도시Feasibility11_07_1_070126 기업도시개발이익산정프로그램_Raw Data_Raw Data" xfId="5483" xr:uid="{00000000-0005-0000-0000-000002310000}"/>
    <cellStyle name="평_평택STP_01_09_27_은행 - 원주기업도시Feasibility11_07_1_070126 기업도시개발이익산정프로그램_Raw Data_Sales" xfId="7486" xr:uid="{00000000-0005-0000-0000-000003310000}"/>
    <cellStyle name="평_평택STP_01_09_27_은행 - 원주기업도시Feasibility11_07_1_070126 기업도시개발이익산정프로그램_Raw Data_Sensitivity" xfId="9489" xr:uid="{00000000-0005-0000-0000-000004310000}"/>
    <cellStyle name="평_평택STP_01_09_27_은행 - 원주기업도시Feasibility11_07_1_070126 기업도시개발이익산정프로그램_Sales" xfId="7485" xr:uid="{00000000-0005-0000-0000-000005310000}"/>
    <cellStyle name="평_평택STP_01_09_27_은행 - 원주기업도시Feasibility11_07_1_070126 기업도시개발이익산정프로그램_Sensitivity" xfId="9488" xr:uid="{00000000-0005-0000-0000-000006310000}"/>
    <cellStyle name="평_평택STP_01_09_27_은행 - 원주기업도시Feasibility11_07_1_070126 기업도시개발이익산정프로그램_원주기업도시 data(정리2)" xfId="3467" xr:uid="{00000000-0005-0000-0000-000007310000}"/>
    <cellStyle name="평_평택STP_01_09_27_은행 - 원주기업도시Feasibility11_07_1_070126 기업도시개발이익산정프로그램_원주기업도시 data(정리2)_CF" xfId="11493" xr:uid="{00000000-0005-0000-0000-000008310000}"/>
    <cellStyle name="평_평택STP_01_09_27_은행 - 원주기업도시Feasibility11_07_1_070126 기업도시개발이익산정프로그램_원주기업도시 data(정리2)_Raw Data" xfId="3468" xr:uid="{00000000-0005-0000-0000-000009310000}"/>
    <cellStyle name="평_평택STP_01_09_27_은행 - 원주기업도시Feasibility11_07_1_070126 기업도시개발이익산정프로그램_원주기업도시 data(정리2)_Raw Data_1" xfId="5484" xr:uid="{00000000-0005-0000-0000-00000A310000}"/>
    <cellStyle name="평_평택STP_01_09_27_은행 - 원주기업도시Feasibility11_07_1_070126 기업도시개발이익산정프로그램_원주기업도시 data(정리2)_Raw Data_CF" xfId="11494" xr:uid="{00000000-0005-0000-0000-00000B310000}"/>
    <cellStyle name="평_평택STP_01_09_27_은행 - 원주기업도시Feasibility11_07_1_070126 기업도시개발이익산정프로그램_원주기업도시 data(정리2)_Raw Data_Raw Data" xfId="5485" xr:uid="{00000000-0005-0000-0000-00000C310000}"/>
    <cellStyle name="평_평택STP_01_09_27_은행 - 원주기업도시Feasibility11_07_1_070126 기업도시개발이익산정프로그램_원주기업도시 data(정리2)_Raw Data_Sales" xfId="7488" xr:uid="{00000000-0005-0000-0000-00000D310000}"/>
    <cellStyle name="평_평택STP_01_09_27_은행 - 원주기업도시Feasibility11_07_1_070126 기업도시개발이익산정프로그램_원주기업도시 data(정리2)_Raw Data_Sensitivity" xfId="9491" xr:uid="{00000000-0005-0000-0000-00000E310000}"/>
    <cellStyle name="평_평택STP_01_09_27_은행 - 원주기업도시Feasibility11_07_1_070126 기업도시개발이익산정프로그램_원주기업도시 data(정리2)_Sales" xfId="7487" xr:uid="{00000000-0005-0000-0000-00000F310000}"/>
    <cellStyle name="평_평택STP_01_09_27_은행 - 원주기업도시Feasibility11_07_1_070126 기업도시개발이익산정프로그램_원주기업도시 data(정리2)_Sensitivity" xfId="9490" xr:uid="{00000000-0005-0000-0000-000010310000}"/>
    <cellStyle name="평_평택STP_01_09_27_은행 - 원주기업도시Feasibility11_07_1_070126 기업도시개발이익산정프로그램_원주기업도시 data(정리2)_원주부하계산" xfId="3469" xr:uid="{00000000-0005-0000-0000-000011310000}"/>
    <cellStyle name="평_평택STP_01_09_27_은행 - 원주기업도시Feasibility11_07_1_070126 기업도시개발이익산정프로그램_원주기업도시 data(정리2)_원주부하계산_CF" xfId="11495" xr:uid="{00000000-0005-0000-0000-000012310000}"/>
    <cellStyle name="평_평택STP_01_09_27_은행 - 원주기업도시Feasibility11_07_1_070126 기업도시개발이익산정프로그램_원주기업도시 data(정리2)_원주부하계산_Raw Data" xfId="3470" xr:uid="{00000000-0005-0000-0000-000013310000}"/>
    <cellStyle name="평_평택STP_01_09_27_은행 - 원주기업도시Feasibility11_07_1_070126 기업도시개발이익산정프로그램_원주기업도시 data(정리2)_원주부하계산_Raw Data_1" xfId="5486" xr:uid="{00000000-0005-0000-0000-000014310000}"/>
    <cellStyle name="평_평택STP_01_09_27_은행 - 원주기업도시Feasibility11_07_1_070126 기업도시개발이익산정프로그램_원주기업도시 data(정리2)_원주부하계산_Raw Data_CF" xfId="11496" xr:uid="{00000000-0005-0000-0000-000015310000}"/>
    <cellStyle name="평_평택STP_01_09_27_은행 - 원주기업도시Feasibility11_07_1_070126 기업도시개발이익산정프로그램_원주기업도시 data(정리2)_원주부하계산_Raw Data_Raw Data" xfId="5487" xr:uid="{00000000-0005-0000-0000-000016310000}"/>
    <cellStyle name="평_평택STP_01_09_27_은행 - 원주기업도시Feasibility11_07_1_070126 기업도시개발이익산정프로그램_원주기업도시 data(정리2)_원주부하계산_Raw Data_Sales" xfId="7490" xr:uid="{00000000-0005-0000-0000-000017310000}"/>
    <cellStyle name="평_평택STP_01_09_27_은행 - 원주기업도시Feasibility11_07_1_070126 기업도시개발이익산정프로그램_원주기업도시 data(정리2)_원주부하계산_Raw Data_Sensitivity" xfId="9493" xr:uid="{00000000-0005-0000-0000-000018310000}"/>
    <cellStyle name="평_평택STP_01_09_27_은행 - 원주기업도시Feasibility11_07_1_070126 기업도시개발이익산정프로그램_원주기업도시 data(정리2)_원주부하계산_Sales" xfId="7489" xr:uid="{00000000-0005-0000-0000-000019310000}"/>
    <cellStyle name="평_평택STP_01_09_27_은행 - 원주기업도시Feasibility11_07_1_070126 기업도시개발이익산정프로그램_원주기업도시 data(정리2)_원주부하계산_Sensitivity" xfId="9492" xr:uid="{00000000-0005-0000-0000-00001A310000}"/>
    <cellStyle name="평_평택STP_01_09_27_은행 - 원주기업도시Feasibility11_07_1_070126 기업도시개발이익산정프로그램_원주부하계산" xfId="3471" xr:uid="{00000000-0005-0000-0000-00001B310000}"/>
    <cellStyle name="평_평택STP_01_09_27_은행 - 원주기업도시Feasibility11_07_1_070126 기업도시개발이익산정프로그램_원주부하계산_CF" xfId="11497" xr:uid="{00000000-0005-0000-0000-00001C310000}"/>
    <cellStyle name="평_평택STP_01_09_27_은행 - 원주기업도시Feasibility11_07_1_070126 기업도시개발이익산정프로그램_원주부하계산_Raw Data" xfId="3472" xr:uid="{00000000-0005-0000-0000-00001D310000}"/>
    <cellStyle name="평_평택STP_01_09_27_은행 - 원주기업도시Feasibility11_07_1_070126 기업도시개발이익산정프로그램_원주부하계산_Raw Data_1" xfId="5488" xr:uid="{00000000-0005-0000-0000-00001E310000}"/>
    <cellStyle name="평_평택STP_01_09_27_은행 - 원주기업도시Feasibility11_07_1_070126 기업도시개발이익산정프로그램_원주부하계산_Raw Data_CF" xfId="11498" xr:uid="{00000000-0005-0000-0000-00001F310000}"/>
    <cellStyle name="평_평택STP_01_09_27_은행 - 원주기업도시Feasibility11_07_1_070126 기업도시개발이익산정프로그램_원주부하계산_Raw Data_Raw Data" xfId="5489" xr:uid="{00000000-0005-0000-0000-000020310000}"/>
    <cellStyle name="평_평택STP_01_09_27_은행 - 원주기업도시Feasibility11_07_1_070126 기업도시개발이익산정프로그램_원주부하계산_Raw Data_Sales" xfId="7492" xr:uid="{00000000-0005-0000-0000-000021310000}"/>
    <cellStyle name="평_평택STP_01_09_27_은행 - 원주기업도시Feasibility11_07_1_070126 기업도시개발이익산정프로그램_원주부하계산_Raw Data_Sensitivity" xfId="9495" xr:uid="{00000000-0005-0000-0000-000022310000}"/>
    <cellStyle name="평_평택STP_01_09_27_은행 - 원주기업도시Feasibility11_07_1_070126 기업도시개발이익산정프로그램_원주부하계산_Sales" xfId="7491" xr:uid="{00000000-0005-0000-0000-000023310000}"/>
    <cellStyle name="평_평택STP_01_09_27_은행 - 원주기업도시Feasibility11_07_1_070126 기업도시개발이익산정프로그램_원주부하계산_Sensitivity" xfId="9494" xr:uid="{00000000-0005-0000-0000-000024310000}"/>
    <cellStyle name="평_평택STP_01_09_27_은행 - 원주기업도시Feasibility11_07_1_CF" xfId="11482" xr:uid="{00000000-0005-0000-0000-000025310000}"/>
    <cellStyle name="평_평택STP_01_09_27_은행 - 원주기업도시Feasibility11_07_1_Raw Data" xfId="3473" xr:uid="{00000000-0005-0000-0000-000026310000}"/>
    <cellStyle name="평_평택STP_01_09_27_은행 - 원주기업도시Feasibility11_07_1_Raw Data_1" xfId="5473" xr:uid="{00000000-0005-0000-0000-000027310000}"/>
    <cellStyle name="평_평택STP_01_09_27_은행 - 원주기업도시Feasibility11_07_1_Raw Data_CF" xfId="11499" xr:uid="{00000000-0005-0000-0000-000028310000}"/>
    <cellStyle name="평_평택STP_01_09_27_은행 - 원주기업도시Feasibility11_07_1_Raw Data_Raw Data" xfId="5490" xr:uid="{00000000-0005-0000-0000-000029310000}"/>
    <cellStyle name="평_평택STP_01_09_27_은행 - 원주기업도시Feasibility11_07_1_Raw Data_Sales" xfId="7493" xr:uid="{00000000-0005-0000-0000-00002A310000}"/>
    <cellStyle name="평_평택STP_01_09_27_은행 - 원주기업도시Feasibility11_07_1_Raw Data_Sensitivity" xfId="9496" xr:uid="{00000000-0005-0000-0000-00002B310000}"/>
    <cellStyle name="평_평택STP_01_09_27_은행 - 원주기업도시Feasibility11_07_1_Sales" xfId="7476" xr:uid="{00000000-0005-0000-0000-00002C310000}"/>
    <cellStyle name="평_평택STP_01_09_27_은행 - 원주기업도시Feasibility11_07_1_Sensitivity" xfId="9479" xr:uid="{00000000-0005-0000-0000-00002D310000}"/>
    <cellStyle name="평_평택STP_01_09_27_은행 - 원주기업도시Feasibility11_07_1_개발이익산정결과" xfId="3474" xr:uid="{00000000-0005-0000-0000-00002E310000}"/>
    <cellStyle name="평_평택STP_01_09_27_은행 - 원주기업도시Feasibility11_07_1_개발이익산정결과_CF" xfId="11500" xr:uid="{00000000-0005-0000-0000-00002F310000}"/>
    <cellStyle name="평_평택STP_01_09_27_은행 - 원주기업도시Feasibility11_07_1_개발이익산정결과_Raw Data" xfId="3475" xr:uid="{00000000-0005-0000-0000-000030310000}"/>
    <cellStyle name="평_평택STP_01_09_27_은행 - 원주기업도시Feasibility11_07_1_개발이익산정결과_Raw Data_1" xfId="5491" xr:uid="{00000000-0005-0000-0000-000031310000}"/>
    <cellStyle name="평_평택STP_01_09_27_은행 - 원주기업도시Feasibility11_07_1_개발이익산정결과_Raw Data_CF" xfId="11501" xr:uid="{00000000-0005-0000-0000-000032310000}"/>
    <cellStyle name="평_평택STP_01_09_27_은행 - 원주기업도시Feasibility11_07_1_개발이익산정결과_Raw Data_Raw Data" xfId="5492" xr:uid="{00000000-0005-0000-0000-000033310000}"/>
    <cellStyle name="평_평택STP_01_09_27_은행 - 원주기업도시Feasibility11_07_1_개발이익산정결과_Raw Data_Sales" xfId="7495" xr:uid="{00000000-0005-0000-0000-000034310000}"/>
    <cellStyle name="평_평택STP_01_09_27_은행 - 원주기업도시Feasibility11_07_1_개발이익산정결과_Raw Data_Sensitivity" xfId="9498" xr:uid="{00000000-0005-0000-0000-000035310000}"/>
    <cellStyle name="평_평택STP_01_09_27_은행 - 원주기업도시Feasibility11_07_1_개발이익산정결과_Sales" xfId="7494" xr:uid="{00000000-0005-0000-0000-000036310000}"/>
    <cellStyle name="평_평택STP_01_09_27_은행 - 원주기업도시Feasibility11_07_1_개발이익산정결과_Sensitivity" xfId="9497" xr:uid="{00000000-0005-0000-0000-000037310000}"/>
    <cellStyle name="평_평택STP_01_09_27_은행 - 원주기업도시Feasibility11_07_1_개발이익산정결과_원주기업도시 data(정리2)" xfId="3476" xr:uid="{00000000-0005-0000-0000-000038310000}"/>
    <cellStyle name="평_평택STP_01_09_27_은행 - 원주기업도시Feasibility11_07_1_개발이익산정결과_원주기업도시 data(정리2)_CF" xfId="11502" xr:uid="{00000000-0005-0000-0000-000039310000}"/>
    <cellStyle name="평_평택STP_01_09_27_은행 - 원주기업도시Feasibility11_07_1_개발이익산정결과_원주기업도시 data(정리2)_Raw Data" xfId="3477" xr:uid="{00000000-0005-0000-0000-00003A310000}"/>
    <cellStyle name="평_평택STP_01_09_27_은행 - 원주기업도시Feasibility11_07_1_개발이익산정결과_원주기업도시 data(정리2)_Raw Data_1" xfId="5493" xr:uid="{00000000-0005-0000-0000-00003B310000}"/>
    <cellStyle name="평_평택STP_01_09_27_은행 - 원주기업도시Feasibility11_07_1_개발이익산정결과_원주기업도시 data(정리2)_Raw Data_CF" xfId="11503" xr:uid="{00000000-0005-0000-0000-00003C310000}"/>
    <cellStyle name="평_평택STP_01_09_27_은행 - 원주기업도시Feasibility11_07_1_개발이익산정결과_원주기업도시 data(정리2)_Raw Data_Raw Data" xfId="5494" xr:uid="{00000000-0005-0000-0000-00003D310000}"/>
    <cellStyle name="평_평택STP_01_09_27_은행 - 원주기업도시Feasibility11_07_1_개발이익산정결과_원주기업도시 data(정리2)_Raw Data_Sales" xfId="7497" xr:uid="{00000000-0005-0000-0000-00003E310000}"/>
    <cellStyle name="평_평택STP_01_09_27_은행 - 원주기업도시Feasibility11_07_1_개발이익산정결과_원주기업도시 data(정리2)_Raw Data_Sensitivity" xfId="9500" xr:uid="{00000000-0005-0000-0000-00003F310000}"/>
    <cellStyle name="평_평택STP_01_09_27_은행 - 원주기업도시Feasibility11_07_1_개발이익산정결과_원주기업도시 data(정리2)_Sales" xfId="7496" xr:uid="{00000000-0005-0000-0000-000040310000}"/>
    <cellStyle name="평_평택STP_01_09_27_은행 - 원주기업도시Feasibility11_07_1_개발이익산정결과_원주기업도시 data(정리2)_Sensitivity" xfId="9499" xr:uid="{00000000-0005-0000-0000-000041310000}"/>
    <cellStyle name="평_평택STP_01_09_27_은행 - 원주기업도시Feasibility11_07_1_개발이익산정결과_원주기업도시 data(정리2)_원주부하계산" xfId="3478" xr:uid="{00000000-0005-0000-0000-000042310000}"/>
    <cellStyle name="평_평택STP_01_09_27_은행 - 원주기업도시Feasibility11_07_1_개발이익산정결과_원주기업도시 data(정리2)_원주부하계산_CF" xfId="11504" xr:uid="{00000000-0005-0000-0000-000043310000}"/>
    <cellStyle name="평_평택STP_01_09_27_은행 - 원주기업도시Feasibility11_07_1_개발이익산정결과_원주기업도시 data(정리2)_원주부하계산_Raw Data" xfId="3479" xr:uid="{00000000-0005-0000-0000-000044310000}"/>
    <cellStyle name="평_평택STP_01_09_27_은행 - 원주기업도시Feasibility11_07_1_개발이익산정결과_원주기업도시 data(정리2)_원주부하계산_Raw Data_1" xfId="5495" xr:uid="{00000000-0005-0000-0000-000045310000}"/>
    <cellStyle name="평_평택STP_01_09_27_은행 - 원주기업도시Feasibility11_07_1_개발이익산정결과_원주기업도시 data(정리2)_원주부하계산_Raw Data_CF" xfId="11505" xr:uid="{00000000-0005-0000-0000-000046310000}"/>
    <cellStyle name="평_평택STP_01_09_27_은행 - 원주기업도시Feasibility11_07_1_개발이익산정결과_원주기업도시 data(정리2)_원주부하계산_Raw Data_Raw Data" xfId="5496" xr:uid="{00000000-0005-0000-0000-000047310000}"/>
    <cellStyle name="평_평택STP_01_09_27_은행 - 원주기업도시Feasibility11_07_1_개발이익산정결과_원주기업도시 data(정리2)_원주부하계산_Raw Data_Sales" xfId="7499" xr:uid="{00000000-0005-0000-0000-000048310000}"/>
    <cellStyle name="평_평택STP_01_09_27_은행 - 원주기업도시Feasibility11_07_1_개발이익산정결과_원주기업도시 data(정리2)_원주부하계산_Raw Data_Sensitivity" xfId="9502" xr:uid="{00000000-0005-0000-0000-000049310000}"/>
    <cellStyle name="평_평택STP_01_09_27_은행 - 원주기업도시Feasibility11_07_1_개발이익산정결과_원주기업도시 data(정리2)_원주부하계산_Sales" xfId="7498" xr:uid="{00000000-0005-0000-0000-00004A310000}"/>
    <cellStyle name="평_평택STP_01_09_27_은행 - 원주기업도시Feasibility11_07_1_개발이익산정결과_원주기업도시 data(정리2)_원주부하계산_Sensitivity" xfId="9501" xr:uid="{00000000-0005-0000-0000-00004B310000}"/>
    <cellStyle name="평_평택STP_01_09_27_은행 - 원주기업도시Feasibility11_07_1_개발이익산정결과_원주부하계산" xfId="3480" xr:uid="{00000000-0005-0000-0000-00004C310000}"/>
    <cellStyle name="평_평택STP_01_09_27_은행 - 원주기업도시Feasibility11_07_1_개발이익산정결과_원주부하계산_CF" xfId="11506" xr:uid="{00000000-0005-0000-0000-00004D310000}"/>
    <cellStyle name="평_평택STP_01_09_27_은행 - 원주기업도시Feasibility11_07_1_개발이익산정결과_원주부하계산_Raw Data" xfId="3481" xr:uid="{00000000-0005-0000-0000-00004E310000}"/>
    <cellStyle name="평_평택STP_01_09_27_은행 - 원주기업도시Feasibility11_07_1_개발이익산정결과_원주부하계산_Raw Data_1" xfId="5497" xr:uid="{00000000-0005-0000-0000-00004F310000}"/>
    <cellStyle name="평_평택STP_01_09_27_은행 - 원주기업도시Feasibility11_07_1_개발이익산정결과_원주부하계산_Raw Data_CF" xfId="11507" xr:uid="{00000000-0005-0000-0000-000050310000}"/>
    <cellStyle name="평_평택STP_01_09_27_은행 - 원주기업도시Feasibility11_07_1_개발이익산정결과_원주부하계산_Raw Data_Raw Data" xfId="5498" xr:uid="{00000000-0005-0000-0000-000051310000}"/>
    <cellStyle name="평_평택STP_01_09_27_은행 - 원주기업도시Feasibility11_07_1_개발이익산정결과_원주부하계산_Raw Data_Sales" xfId="7501" xr:uid="{00000000-0005-0000-0000-000052310000}"/>
    <cellStyle name="평_평택STP_01_09_27_은행 - 원주기업도시Feasibility11_07_1_개발이익산정결과_원주부하계산_Raw Data_Sensitivity" xfId="9504" xr:uid="{00000000-0005-0000-0000-000053310000}"/>
    <cellStyle name="평_평택STP_01_09_27_은행 - 원주기업도시Feasibility11_07_1_개발이익산정결과_원주부하계산_Sales" xfId="7500" xr:uid="{00000000-0005-0000-0000-000054310000}"/>
    <cellStyle name="평_평택STP_01_09_27_은행 - 원주기업도시Feasibility11_07_1_개발이익산정결과_원주부하계산_Sensitivity" xfId="9503" xr:uid="{00000000-0005-0000-0000-000055310000}"/>
    <cellStyle name="평_평택STP_01_09_27_은행 - 원주기업도시Feasibility11_07_1_기업도시재무모델금융조건반영(11_28)_8(용지별사업성검토추가)xls" xfId="3482" xr:uid="{00000000-0005-0000-0000-000056310000}"/>
    <cellStyle name="평_평택STP_01_09_27_은행 - 원주기업도시Feasibility11_07_1_기업도시재무모델금융조건반영(11_28)_8(용지별사업성검토추가)xls_CF" xfId="11508" xr:uid="{00000000-0005-0000-0000-000057310000}"/>
    <cellStyle name="평_평택STP_01_09_27_은행 - 원주기업도시Feasibility11_07_1_기업도시재무모델금융조건반영(11_28)_8(용지별사업성검토추가)xls_Raw Data" xfId="3483" xr:uid="{00000000-0005-0000-0000-000058310000}"/>
    <cellStyle name="평_평택STP_01_09_27_은행 - 원주기업도시Feasibility11_07_1_기업도시재무모델금융조건반영(11_28)_8(용지별사업성검토추가)xls_Raw Data_1" xfId="5499" xr:uid="{00000000-0005-0000-0000-000059310000}"/>
    <cellStyle name="평_평택STP_01_09_27_은행 - 원주기업도시Feasibility11_07_1_기업도시재무모델금융조건반영(11_28)_8(용지별사업성검토추가)xls_Raw Data_CF" xfId="11509" xr:uid="{00000000-0005-0000-0000-00005A310000}"/>
    <cellStyle name="평_평택STP_01_09_27_은행 - 원주기업도시Feasibility11_07_1_기업도시재무모델금융조건반영(11_28)_8(용지별사업성검토추가)xls_Raw Data_Raw Data" xfId="5500" xr:uid="{00000000-0005-0000-0000-00005B310000}"/>
    <cellStyle name="평_평택STP_01_09_27_은행 - 원주기업도시Feasibility11_07_1_기업도시재무모델금융조건반영(11_28)_8(용지별사업성검토추가)xls_Raw Data_Sales" xfId="7503" xr:uid="{00000000-0005-0000-0000-00005C310000}"/>
    <cellStyle name="평_평택STP_01_09_27_은행 - 원주기업도시Feasibility11_07_1_기업도시재무모델금융조건반영(11_28)_8(용지별사업성검토추가)xls_Raw Data_Sensitivity" xfId="9506" xr:uid="{00000000-0005-0000-0000-00005D310000}"/>
    <cellStyle name="평_평택STP_01_09_27_은행 - 원주기업도시Feasibility11_07_1_기업도시재무모델금융조건반영(11_28)_8(용지별사업성검토추가)xls_Sales" xfId="7502" xr:uid="{00000000-0005-0000-0000-00005E310000}"/>
    <cellStyle name="평_평택STP_01_09_27_은행 - 원주기업도시Feasibility11_07_1_기업도시재무모델금융조건반영(11_28)_8(용지별사업성검토추가)xls_Sensitivity" xfId="9505" xr:uid="{00000000-0005-0000-0000-00005F310000}"/>
    <cellStyle name="평_평택STP_01_09_27_은행 - 원주기업도시Feasibility11_07_1_기업도시재무모델금융조건반영(11_28)_8(용지별사업성검토추가)xls_원주기업도시 data(정리2)" xfId="3484" xr:uid="{00000000-0005-0000-0000-000060310000}"/>
    <cellStyle name="평_평택STP_01_09_27_은행 - 원주기업도시Feasibility11_07_1_기업도시재무모델금융조건반영(11_28)_8(용지별사업성검토추가)xls_원주기업도시 data(정리2)_CF" xfId="11510" xr:uid="{00000000-0005-0000-0000-000061310000}"/>
    <cellStyle name="평_평택STP_01_09_27_은행 - 원주기업도시Feasibility11_07_1_기업도시재무모델금융조건반영(11_28)_8(용지별사업성검토추가)xls_원주기업도시 data(정리2)_Raw Data" xfId="3485" xr:uid="{00000000-0005-0000-0000-000062310000}"/>
    <cellStyle name="평_평택STP_01_09_27_은행 - 원주기업도시Feasibility11_07_1_기업도시재무모델금융조건반영(11_28)_8(용지별사업성검토추가)xls_원주기업도시 data(정리2)_Raw Data_1" xfId="5501" xr:uid="{00000000-0005-0000-0000-000063310000}"/>
    <cellStyle name="평_평택STP_01_09_27_은행 - 원주기업도시Feasibility11_07_1_기업도시재무모델금융조건반영(11_28)_8(용지별사업성검토추가)xls_원주기업도시 data(정리2)_Raw Data_CF" xfId="11511" xr:uid="{00000000-0005-0000-0000-000064310000}"/>
    <cellStyle name="평_평택STP_01_09_27_은행 - 원주기업도시Feasibility11_07_1_기업도시재무모델금융조건반영(11_28)_8(용지별사업성검토추가)xls_원주기업도시 data(정리2)_Raw Data_Raw Data" xfId="5502" xr:uid="{00000000-0005-0000-0000-000065310000}"/>
    <cellStyle name="평_평택STP_01_09_27_은행 - 원주기업도시Feasibility11_07_1_기업도시재무모델금융조건반영(11_28)_8(용지별사업성검토추가)xls_원주기업도시 data(정리2)_Raw Data_Sales" xfId="7505" xr:uid="{00000000-0005-0000-0000-000066310000}"/>
    <cellStyle name="평_평택STP_01_09_27_은행 - 원주기업도시Feasibility11_07_1_기업도시재무모델금융조건반영(11_28)_8(용지별사업성검토추가)xls_원주기업도시 data(정리2)_Raw Data_Sensitivity" xfId="9508" xr:uid="{00000000-0005-0000-0000-000067310000}"/>
    <cellStyle name="평_평택STP_01_09_27_은행 - 원주기업도시Feasibility11_07_1_기업도시재무모델금융조건반영(11_28)_8(용지별사업성검토추가)xls_원주기업도시 data(정리2)_Sales" xfId="7504" xr:uid="{00000000-0005-0000-0000-000068310000}"/>
    <cellStyle name="평_평택STP_01_09_27_은행 - 원주기업도시Feasibility11_07_1_기업도시재무모델금융조건반영(11_28)_8(용지별사업성검토추가)xls_원주기업도시 data(정리2)_Sensitivity" xfId="9507" xr:uid="{00000000-0005-0000-0000-000069310000}"/>
    <cellStyle name="평_평택STP_01_09_27_은행 - 원주기업도시Feasibility11_07_1_기업도시재무모델금융조건반영(11_28)_8(용지별사업성검토추가)xls_원주기업도시 data(정리2)_원주부하계산" xfId="3486" xr:uid="{00000000-0005-0000-0000-00006A310000}"/>
    <cellStyle name="평_평택STP_01_09_27_은행 - 원주기업도시Feasibility11_07_1_기업도시재무모델금융조건반영(11_28)_8(용지별사업성검토추가)xls_원주기업도시 data(정리2)_원주부하계산_CF" xfId="11512" xr:uid="{00000000-0005-0000-0000-00006B310000}"/>
    <cellStyle name="평_평택STP_01_09_27_은행 - 원주기업도시Feasibility11_07_1_기업도시재무모델금융조건반영(11_28)_8(용지별사업성검토추가)xls_원주기업도시 data(정리2)_원주부하계산_Raw Data" xfId="3487" xr:uid="{00000000-0005-0000-0000-00006C310000}"/>
    <cellStyle name="평_평택STP_01_09_27_은행 - 원주기업도시Feasibility11_07_1_기업도시재무모델금융조건반영(11_28)_8(용지별사업성검토추가)xls_원주기업도시 data(정리2)_원주부하계산_Raw Data_1" xfId="5503" xr:uid="{00000000-0005-0000-0000-00006D310000}"/>
    <cellStyle name="평_평택STP_01_09_27_은행 - 원주기업도시Feasibility11_07_1_기업도시재무모델금융조건반영(11_28)_8(용지별사업성검토추가)xls_원주기업도시 data(정리2)_원주부하계산_Raw Data_CF" xfId="11513" xr:uid="{00000000-0005-0000-0000-00006E310000}"/>
    <cellStyle name="평_평택STP_01_09_27_은행 - 원주기업도시Feasibility11_07_1_기업도시재무모델금융조건반영(11_28)_8(용지별사업성검토추가)xls_원주기업도시 data(정리2)_원주부하계산_Raw Data_Raw Data" xfId="5504" xr:uid="{00000000-0005-0000-0000-00006F310000}"/>
    <cellStyle name="평_평택STP_01_09_27_은행 - 원주기업도시Feasibility11_07_1_기업도시재무모델금융조건반영(11_28)_8(용지별사업성검토추가)xls_원주기업도시 data(정리2)_원주부하계산_Raw Data_Sales" xfId="7507" xr:uid="{00000000-0005-0000-0000-000070310000}"/>
    <cellStyle name="평_평택STP_01_09_27_은행 - 원주기업도시Feasibility11_07_1_기업도시재무모델금융조건반영(11_28)_8(용지별사업성검토추가)xls_원주기업도시 data(정리2)_원주부하계산_Raw Data_Sensitivity" xfId="9510" xr:uid="{00000000-0005-0000-0000-000071310000}"/>
    <cellStyle name="평_평택STP_01_09_27_은행 - 원주기업도시Feasibility11_07_1_기업도시재무모델금융조건반영(11_28)_8(용지별사업성검토추가)xls_원주기업도시 data(정리2)_원주부하계산_Sales" xfId="7506" xr:uid="{00000000-0005-0000-0000-000072310000}"/>
    <cellStyle name="평_평택STP_01_09_27_은행 - 원주기업도시Feasibility11_07_1_기업도시재무모델금융조건반영(11_28)_8(용지별사업성검토추가)xls_원주기업도시 data(정리2)_원주부하계산_Sensitivity" xfId="9509" xr:uid="{00000000-0005-0000-0000-000073310000}"/>
    <cellStyle name="평_평택STP_01_09_27_은행 - 원주기업도시Feasibility11_07_1_기업도시재무모델금융조건반영(11_28)_8(용지별사업성검토추가)xls_원주부하계산" xfId="3488" xr:uid="{00000000-0005-0000-0000-000074310000}"/>
    <cellStyle name="평_평택STP_01_09_27_은행 - 원주기업도시Feasibility11_07_1_기업도시재무모델금융조건반영(11_28)_8(용지별사업성검토추가)xls_원주부하계산_CF" xfId="11514" xr:uid="{00000000-0005-0000-0000-000075310000}"/>
    <cellStyle name="평_평택STP_01_09_27_은행 - 원주기업도시Feasibility11_07_1_기업도시재무모델금융조건반영(11_28)_8(용지별사업성검토추가)xls_원주부하계산_Raw Data" xfId="3489" xr:uid="{00000000-0005-0000-0000-000076310000}"/>
    <cellStyle name="평_평택STP_01_09_27_은행 - 원주기업도시Feasibility11_07_1_기업도시재무모델금융조건반영(11_28)_8(용지별사업성검토추가)xls_원주부하계산_Raw Data_1" xfId="5505" xr:uid="{00000000-0005-0000-0000-000077310000}"/>
    <cellStyle name="평_평택STP_01_09_27_은행 - 원주기업도시Feasibility11_07_1_기업도시재무모델금융조건반영(11_28)_8(용지별사업성검토추가)xls_원주부하계산_Raw Data_CF" xfId="11515" xr:uid="{00000000-0005-0000-0000-000078310000}"/>
    <cellStyle name="평_평택STP_01_09_27_은행 - 원주기업도시Feasibility11_07_1_기업도시재무모델금융조건반영(11_28)_8(용지별사업성검토추가)xls_원주부하계산_Raw Data_Raw Data" xfId="5506" xr:uid="{00000000-0005-0000-0000-000079310000}"/>
    <cellStyle name="평_평택STP_01_09_27_은행 - 원주기업도시Feasibility11_07_1_기업도시재무모델금융조건반영(11_28)_8(용지별사업성검토추가)xls_원주부하계산_Raw Data_Sales" xfId="7509" xr:uid="{00000000-0005-0000-0000-00007A310000}"/>
    <cellStyle name="평_평택STP_01_09_27_은행 - 원주기업도시Feasibility11_07_1_기업도시재무모델금융조건반영(11_28)_8(용지별사업성검토추가)xls_원주부하계산_Raw Data_Sensitivity" xfId="9512" xr:uid="{00000000-0005-0000-0000-00007B310000}"/>
    <cellStyle name="평_평택STP_01_09_27_은행 - 원주기업도시Feasibility11_07_1_기업도시재무모델금융조건반영(11_28)_8(용지별사업성검토추가)xls_원주부하계산_Sales" xfId="7508" xr:uid="{00000000-0005-0000-0000-00007C310000}"/>
    <cellStyle name="평_평택STP_01_09_27_은행 - 원주기업도시Feasibility11_07_1_기업도시재무모델금융조건반영(11_28)_8(용지별사업성검토추가)xls_원주부하계산_Sensitivity" xfId="9511" xr:uid="{00000000-0005-0000-0000-00007D310000}"/>
    <cellStyle name="평_평택STP_01_09_27_은행 - 원주기업도시Feasibility11_07_1_기업도시재무모델금융조건반영(11_28)_8(용지별사업성추가)_2xls" xfId="3490" xr:uid="{00000000-0005-0000-0000-00007E310000}"/>
    <cellStyle name="평_평택STP_01_09_27_은행 - 원주기업도시Feasibility11_07_1_기업도시재무모델금융조건반영(11_28)_8(용지별사업성추가)_2xls_CF" xfId="11516" xr:uid="{00000000-0005-0000-0000-00007F310000}"/>
    <cellStyle name="평_평택STP_01_09_27_은행 - 원주기업도시Feasibility11_07_1_기업도시재무모델금융조건반영(11_28)_8(용지별사업성추가)_2xls_Raw Data" xfId="3491" xr:uid="{00000000-0005-0000-0000-000080310000}"/>
    <cellStyle name="평_평택STP_01_09_27_은행 - 원주기업도시Feasibility11_07_1_기업도시재무모델금융조건반영(11_28)_8(용지별사업성추가)_2xls_Raw Data_1" xfId="5507" xr:uid="{00000000-0005-0000-0000-000081310000}"/>
    <cellStyle name="평_평택STP_01_09_27_은행 - 원주기업도시Feasibility11_07_1_기업도시재무모델금융조건반영(11_28)_8(용지별사업성추가)_2xls_Raw Data_CF" xfId="11517" xr:uid="{00000000-0005-0000-0000-000082310000}"/>
    <cellStyle name="평_평택STP_01_09_27_은행 - 원주기업도시Feasibility11_07_1_기업도시재무모델금융조건반영(11_28)_8(용지별사업성추가)_2xls_Raw Data_Raw Data" xfId="5508" xr:uid="{00000000-0005-0000-0000-000083310000}"/>
    <cellStyle name="평_평택STP_01_09_27_은행 - 원주기업도시Feasibility11_07_1_기업도시재무모델금융조건반영(11_28)_8(용지별사업성추가)_2xls_Raw Data_Sales" xfId="7511" xr:uid="{00000000-0005-0000-0000-000084310000}"/>
    <cellStyle name="평_평택STP_01_09_27_은행 - 원주기업도시Feasibility11_07_1_기업도시재무모델금융조건반영(11_28)_8(용지별사업성추가)_2xls_Raw Data_Sensitivity" xfId="9514" xr:uid="{00000000-0005-0000-0000-000085310000}"/>
    <cellStyle name="평_평택STP_01_09_27_은행 - 원주기업도시Feasibility11_07_1_기업도시재무모델금융조건반영(11_28)_8(용지별사업성추가)_2xls_Sales" xfId="7510" xr:uid="{00000000-0005-0000-0000-000086310000}"/>
    <cellStyle name="평_평택STP_01_09_27_은행 - 원주기업도시Feasibility11_07_1_기업도시재무모델금융조건반영(11_28)_8(용지별사업성추가)_2xls_Sensitivity" xfId="9513" xr:uid="{00000000-0005-0000-0000-000087310000}"/>
    <cellStyle name="평_평택STP_01_09_27_은행 - 원주기업도시Feasibility11_07_1_기업도시재무모델금융조건반영(11_28)_8(용지별사업성추가)_2xls_원주기업도시 data(정리2)" xfId="3492" xr:uid="{00000000-0005-0000-0000-000088310000}"/>
    <cellStyle name="평_평택STP_01_09_27_은행 - 원주기업도시Feasibility11_07_1_기업도시재무모델금융조건반영(11_28)_8(용지별사업성추가)_2xls_원주기업도시 data(정리2)_CF" xfId="11518" xr:uid="{00000000-0005-0000-0000-000089310000}"/>
    <cellStyle name="평_평택STP_01_09_27_은행 - 원주기업도시Feasibility11_07_1_기업도시재무모델금융조건반영(11_28)_8(용지별사업성추가)_2xls_원주기업도시 data(정리2)_Raw Data" xfId="3493" xr:uid="{00000000-0005-0000-0000-00008A310000}"/>
    <cellStyle name="평_평택STP_01_09_27_은행 - 원주기업도시Feasibility11_07_1_기업도시재무모델금융조건반영(11_28)_8(용지별사업성추가)_2xls_원주기업도시 data(정리2)_Raw Data_1" xfId="5509" xr:uid="{00000000-0005-0000-0000-00008B310000}"/>
    <cellStyle name="평_평택STP_01_09_27_은행 - 원주기업도시Feasibility11_07_1_기업도시재무모델금융조건반영(11_28)_8(용지별사업성추가)_2xls_원주기업도시 data(정리2)_Raw Data_CF" xfId="11519" xr:uid="{00000000-0005-0000-0000-00008C310000}"/>
    <cellStyle name="평_평택STP_01_09_27_은행 - 원주기업도시Feasibility11_07_1_기업도시재무모델금융조건반영(11_28)_8(용지별사업성추가)_2xls_원주기업도시 data(정리2)_Raw Data_Raw Data" xfId="5510" xr:uid="{00000000-0005-0000-0000-00008D310000}"/>
    <cellStyle name="평_평택STP_01_09_27_은행 - 원주기업도시Feasibility11_07_1_기업도시재무모델금융조건반영(11_28)_8(용지별사업성추가)_2xls_원주기업도시 data(정리2)_Raw Data_Sales" xfId="7513" xr:uid="{00000000-0005-0000-0000-00008E310000}"/>
    <cellStyle name="평_평택STP_01_09_27_은행 - 원주기업도시Feasibility11_07_1_기업도시재무모델금융조건반영(11_28)_8(용지별사업성추가)_2xls_원주기업도시 data(정리2)_Raw Data_Sensitivity" xfId="9516" xr:uid="{00000000-0005-0000-0000-00008F310000}"/>
    <cellStyle name="평_평택STP_01_09_27_은행 - 원주기업도시Feasibility11_07_1_기업도시재무모델금융조건반영(11_28)_8(용지별사업성추가)_2xls_원주기업도시 data(정리2)_Sales" xfId="7512" xr:uid="{00000000-0005-0000-0000-000090310000}"/>
    <cellStyle name="평_평택STP_01_09_27_은행 - 원주기업도시Feasibility11_07_1_기업도시재무모델금융조건반영(11_28)_8(용지별사업성추가)_2xls_원주기업도시 data(정리2)_Sensitivity" xfId="9515" xr:uid="{00000000-0005-0000-0000-000091310000}"/>
    <cellStyle name="평_평택STP_01_09_27_은행 - 원주기업도시Feasibility11_07_1_기업도시재무모델금융조건반영(11_28)_8(용지별사업성추가)_2xls_원주기업도시 data(정리2)_원주부하계산" xfId="3494" xr:uid="{00000000-0005-0000-0000-000092310000}"/>
    <cellStyle name="평_평택STP_01_09_27_은행 - 원주기업도시Feasibility11_07_1_기업도시재무모델금융조건반영(11_28)_8(용지별사업성추가)_2xls_원주기업도시 data(정리2)_원주부하계산_CF" xfId="11520" xr:uid="{00000000-0005-0000-0000-000093310000}"/>
    <cellStyle name="평_평택STP_01_09_27_은행 - 원주기업도시Feasibility11_07_1_기업도시재무모델금융조건반영(11_28)_8(용지별사업성추가)_2xls_원주기업도시 data(정리2)_원주부하계산_Raw Data" xfId="3495" xr:uid="{00000000-0005-0000-0000-000094310000}"/>
    <cellStyle name="평_평택STP_01_09_27_은행 - 원주기업도시Feasibility11_07_1_기업도시재무모델금융조건반영(11_28)_8(용지별사업성추가)_2xls_원주기업도시 data(정리2)_원주부하계산_Raw Data_1" xfId="5511" xr:uid="{00000000-0005-0000-0000-000095310000}"/>
    <cellStyle name="평_평택STP_01_09_27_은행 - 원주기업도시Feasibility11_07_1_기업도시재무모델금융조건반영(11_28)_8(용지별사업성추가)_2xls_원주기업도시 data(정리2)_원주부하계산_Raw Data_CF" xfId="11521" xr:uid="{00000000-0005-0000-0000-000096310000}"/>
    <cellStyle name="평_평택STP_01_09_27_은행 - 원주기업도시Feasibility11_07_1_기업도시재무모델금융조건반영(11_28)_8(용지별사업성추가)_2xls_원주기업도시 data(정리2)_원주부하계산_Raw Data_Raw Data" xfId="5512" xr:uid="{00000000-0005-0000-0000-000097310000}"/>
    <cellStyle name="평_평택STP_01_09_27_은행 - 원주기업도시Feasibility11_07_1_기업도시재무모델금융조건반영(11_28)_8(용지별사업성추가)_2xls_원주기업도시 data(정리2)_원주부하계산_Raw Data_Sales" xfId="7515" xr:uid="{00000000-0005-0000-0000-000098310000}"/>
    <cellStyle name="평_평택STP_01_09_27_은행 - 원주기업도시Feasibility11_07_1_기업도시재무모델금융조건반영(11_28)_8(용지별사업성추가)_2xls_원주기업도시 data(정리2)_원주부하계산_Raw Data_Sensitivity" xfId="9518" xr:uid="{00000000-0005-0000-0000-000099310000}"/>
    <cellStyle name="평_평택STP_01_09_27_은행 - 원주기업도시Feasibility11_07_1_기업도시재무모델금융조건반영(11_28)_8(용지별사업성추가)_2xls_원주기업도시 data(정리2)_원주부하계산_Sales" xfId="7514" xr:uid="{00000000-0005-0000-0000-00009A310000}"/>
    <cellStyle name="평_평택STP_01_09_27_은행 - 원주기업도시Feasibility11_07_1_기업도시재무모델금융조건반영(11_28)_8(용지별사업성추가)_2xls_원주기업도시 data(정리2)_원주부하계산_Sensitivity" xfId="9517" xr:uid="{00000000-0005-0000-0000-00009B310000}"/>
    <cellStyle name="평_평택STP_01_09_27_은행 - 원주기업도시Feasibility11_07_1_기업도시재무모델금융조건반영(11_28)_8(용지별사업성추가)_2xls_원주부하계산" xfId="3496" xr:uid="{00000000-0005-0000-0000-00009C310000}"/>
    <cellStyle name="평_평택STP_01_09_27_은행 - 원주기업도시Feasibility11_07_1_기업도시재무모델금융조건반영(11_28)_8(용지별사업성추가)_2xls_원주부하계산_CF" xfId="11522" xr:uid="{00000000-0005-0000-0000-00009D310000}"/>
    <cellStyle name="평_평택STP_01_09_27_은행 - 원주기업도시Feasibility11_07_1_기업도시재무모델금융조건반영(11_28)_8(용지별사업성추가)_2xls_원주부하계산_Raw Data" xfId="3497" xr:uid="{00000000-0005-0000-0000-00009E310000}"/>
    <cellStyle name="평_평택STP_01_09_27_은행 - 원주기업도시Feasibility11_07_1_기업도시재무모델금융조건반영(11_28)_8(용지별사업성추가)_2xls_원주부하계산_Raw Data_1" xfId="5513" xr:uid="{00000000-0005-0000-0000-00009F310000}"/>
    <cellStyle name="평_평택STP_01_09_27_은행 - 원주기업도시Feasibility11_07_1_기업도시재무모델금융조건반영(11_28)_8(용지별사업성추가)_2xls_원주부하계산_Raw Data_CF" xfId="11523" xr:uid="{00000000-0005-0000-0000-0000A0310000}"/>
    <cellStyle name="평_평택STP_01_09_27_은행 - 원주기업도시Feasibility11_07_1_기업도시재무모델금융조건반영(11_28)_8(용지별사업성추가)_2xls_원주부하계산_Raw Data_Raw Data" xfId="5514" xr:uid="{00000000-0005-0000-0000-0000A1310000}"/>
    <cellStyle name="평_평택STP_01_09_27_은행 - 원주기업도시Feasibility11_07_1_기업도시재무모델금융조건반영(11_28)_8(용지별사업성추가)_2xls_원주부하계산_Raw Data_Sales" xfId="7517" xr:uid="{00000000-0005-0000-0000-0000A2310000}"/>
    <cellStyle name="평_평택STP_01_09_27_은행 - 원주기업도시Feasibility11_07_1_기업도시재무모델금융조건반영(11_28)_8(용지별사업성추가)_2xls_원주부하계산_Raw Data_Sensitivity" xfId="9520" xr:uid="{00000000-0005-0000-0000-0000A3310000}"/>
    <cellStyle name="평_평택STP_01_09_27_은행 - 원주기업도시Feasibility11_07_1_기업도시재무모델금융조건반영(11_28)_8(용지별사업성추가)_2xls_원주부하계산_Sales" xfId="7516" xr:uid="{00000000-0005-0000-0000-0000A4310000}"/>
    <cellStyle name="평_평택STP_01_09_27_은행 - 원주기업도시Feasibility11_07_1_기업도시재무모델금융조건반영(11_28)_8(용지별사업성추가)_2xls_원주부하계산_Sensitivity" xfId="9519" xr:uid="{00000000-0005-0000-0000-0000A5310000}"/>
    <cellStyle name="평_평택STP_01_09_27_은행 - 원주기업도시Feasibility11_07_1_기업도시재무모델금융조건반영(11_28)_8xls" xfId="3498" xr:uid="{00000000-0005-0000-0000-0000A6310000}"/>
    <cellStyle name="평_평택STP_01_09_27_은행 - 원주기업도시Feasibility11_07_1_기업도시재무모델금융조건반영(11_28)_8xls_CF" xfId="11524" xr:uid="{00000000-0005-0000-0000-0000A7310000}"/>
    <cellStyle name="평_평택STP_01_09_27_은행 - 원주기업도시Feasibility11_07_1_기업도시재무모델금융조건반영(11_28)_8xls_Raw Data" xfId="3499" xr:uid="{00000000-0005-0000-0000-0000A8310000}"/>
    <cellStyle name="평_평택STP_01_09_27_은행 - 원주기업도시Feasibility11_07_1_기업도시재무모델금융조건반영(11_28)_8xls_Raw Data_1" xfId="5515" xr:uid="{00000000-0005-0000-0000-0000A9310000}"/>
    <cellStyle name="평_평택STP_01_09_27_은행 - 원주기업도시Feasibility11_07_1_기업도시재무모델금융조건반영(11_28)_8xls_Raw Data_CF" xfId="11525" xr:uid="{00000000-0005-0000-0000-0000AA310000}"/>
    <cellStyle name="평_평택STP_01_09_27_은행 - 원주기업도시Feasibility11_07_1_기업도시재무모델금융조건반영(11_28)_8xls_Raw Data_Raw Data" xfId="5516" xr:uid="{00000000-0005-0000-0000-0000AB310000}"/>
    <cellStyle name="평_평택STP_01_09_27_은행 - 원주기업도시Feasibility11_07_1_기업도시재무모델금융조건반영(11_28)_8xls_Raw Data_Sales" xfId="7519" xr:uid="{00000000-0005-0000-0000-0000AC310000}"/>
    <cellStyle name="평_평택STP_01_09_27_은행 - 원주기업도시Feasibility11_07_1_기업도시재무모델금융조건반영(11_28)_8xls_Raw Data_Sensitivity" xfId="9522" xr:uid="{00000000-0005-0000-0000-0000AD310000}"/>
    <cellStyle name="평_평택STP_01_09_27_은행 - 원주기업도시Feasibility11_07_1_기업도시재무모델금융조건반영(11_28)_8xls_Sales" xfId="7518" xr:uid="{00000000-0005-0000-0000-0000AE310000}"/>
    <cellStyle name="평_평택STP_01_09_27_은행 - 원주기업도시Feasibility11_07_1_기업도시재무모델금융조건반영(11_28)_8xls_Sensitivity" xfId="9521" xr:uid="{00000000-0005-0000-0000-0000AF310000}"/>
    <cellStyle name="평_평택STP_01_09_27_은행 - 원주기업도시Feasibility11_07_1_기업도시재무모델금융조건반영(11_28)_8xls_원주기업도시 data(정리2)" xfId="3500" xr:uid="{00000000-0005-0000-0000-0000B0310000}"/>
    <cellStyle name="평_평택STP_01_09_27_은행 - 원주기업도시Feasibility11_07_1_기업도시재무모델금융조건반영(11_28)_8xls_원주기업도시 data(정리2)_CF" xfId="11526" xr:uid="{00000000-0005-0000-0000-0000B1310000}"/>
    <cellStyle name="평_평택STP_01_09_27_은행 - 원주기업도시Feasibility11_07_1_기업도시재무모델금융조건반영(11_28)_8xls_원주기업도시 data(정리2)_Raw Data" xfId="3501" xr:uid="{00000000-0005-0000-0000-0000B2310000}"/>
    <cellStyle name="평_평택STP_01_09_27_은행 - 원주기업도시Feasibility11_07_1_기업도시재무모델금융조건반영(11_28)_8xls_원주기업도시 data(정리2)_Raw Data_1" xfId="5517" xr:uid="{00000000-0005-0000-0000-0000B3310000}"/>
    <cellStyle name="평_평택STP_01_09_27_은행 - 원주기업도시Feasibility11_07_1_기업도시재무모델금융조건반영(11_28)_8xls_원주기업도시 data(정리2)_Raw Data_CF" xfId="11527" xr:uid="{00000000-0005-0000-0000-0000B4310000}"/>
    <cellStyle name="평_평택STP_01_09_27_은행 - 원주기업도시Feasibility11_07_1_기업도시재무모델금융조건반영(11_28)_8xls_원주기업도시 data(정리2)_Raw Data_Raw Data" xfId="5518" xr:uid="{00000000-0005-0000-0000-0000B5310000}"/>
    <cellStyle name="평_평택STP_01_09_27_은행 - 원주기업도시Feasibility11_07_1_기업도시재무모델금융조건반영(11_28)_8xls_원주기업도시 data(정리2)_Raw Data_Sales" xfId="7521" xr:uid="{00000000-0005-0000-0000-0000B6310000}"/>
    <cellStyle name="평_평택STP_01_09_27_은행 - 원주기업도시Feasibility11_07_1_기업도시재무모델금융조건반영(11_28)_8xls_원주기업도시 data(정리2)_Raw Data_Sensitivity" xfId="9524" xr:uid="{00000000-0005-0000-0000-0000B7310000}"/>
    <cellStyle name="평_평택STP_01_09_27_은행 - 원주기업도시Feasibility11_07_1_기업도시재무모델금융조건반영(11_28)_8xls_원주기업도시 data(정리2)_Sales" xfId="7520" xr:uid="{00000000-0005-0000-0000-0000B8310000}"/>
    <cellStyle name="평_평택STP_01_09_27_은행 - 원주기업도시Feasibility11_07_1_기업도시재무모델금융조건반영(11_28)_8xls_원주기업도시 data(정리2)_Sensitivity" xfId="9523" xr:uid="{00000000-0005-0000-0000-0000B9310000}"/>
    <cellStyle name="평_평택STP_01_09_27_은행 - 원주기업도시Feasibility11_07_1_기업도시재무모델금융조건반영(11_28)_8xls_원주기업도시 data(정리2)_원주부하계산" xfId="3502" xr:uid="{00000000-0005-0000-0000-0000BA310000}"/>
    <cellStyle name="평_평택STP_01_09_27_은행 - 원주기업도시Feasibility11_07_1_기업도시재무모델금융조건반영(11_28)_8xls_원주기업도시 data(정리2)_원주부하계산_CF" xfId="11528" xr:uid="{00000000-0005-0000-0000-0000BB310000}"/>
    <cellStyle name="평_평택STP_01_09_27_은행 - 원주기업도시Feasibility11_07_1_기업도시재무모델금융조건반영(11_28)_8xls_원주기업도시 data(정리2)_원주부하계산_Raw Data" xfId="3503" xr:uid="{00000000-0005-0000-0000-0000BC310000}"/>
    <cellStyle name="평_평택STP_01_09_27_은행 - 원주기업도시Feasibility11_07_1_기업도시재무모델금융조건반영(11_28)_8xls_원주기업도시 data(정리2)_원주부하계산_Raw Data_1" xfId="5519" xr:uid="{00000000-0005-0000-0000-0000BD310000}"/>
    <cellStyle name="평_평택STP_01_09_27_은행 - 원주기업도시Feasibility11_07_1_기업도시재무모델금융조건반영(11_28)_8xls_원주기업도시 data(정리2)_원주부하계산_Raw Data_CF" xfId="11529" xr:uid="{00000000-0005-0000-0000-0000BE310000}"/>
    <cellStyle name="평_평택STP_01_09_27_은행 - 원주기업도시Feasibility11_07_1_기업도시재무모델금융조건반영(11_28)_8xls_원주기업도시 data(정리2)_원주부하계산_Raw Data_Raw Data" xfId="5520" xr:uid="{00000000-0005-0000-0000-0000BF310000}"/>
    <cellStyle name="평_평택STP_01_09_27_은행 - 원주기업도시Feasibility11_07_1_기업도시재무모델금융조건반영(11_28)_8xls_원주기업도시 data(정리2)_원주부하계산_Raw Data_Sales" xfId="7523" xr:uid="{00000000-0005-0000-0000-0000C0310000}"/>
    <cellStyle name="평_평택STP_01_09_27_은행 - 원주기업도시Feasibility11_07_1_기업도시재무모델금융조건반영(11_28)_8xls_원주기업도시 data(정리2)_원주부하계산_Raw Data_Sensitivity" xfId="9526" xr:uid="{00000000-0005-0000-0000-0000C1310000}"/>
    <cellStyle name="평_평택STP_01_09_27_은행 - 원주기업도시Feasibility11_07_1_기업도시재무모델금융조건반영(11_28)_8xls_원주기업도시 data(정리2)_원주부하계산_Sales" xfId="7522" xr:uid="{00000000-0005-0000-0000-0000C2310000}"/>
    <cellStyle name="평_평택STP_01_09_27_은행 - 원주기업도시Feasibility11_07_1_기업도시재무모델금융조건반영(11_28)_8xls_원주기업도시 data(정리2)_원주부하계산_Sensitivity" xfId="9525" xr:uid="{00000000-0005-0000-0000-0000C3310000}"/>
    <cellStyle name="평_평택STP_01_09_27_은행 - 원주기업도시Feasibility11_07_1_기업도시재무모델금융조건반영(11_28)_8xls_원주부하계산" xfId="3504" xr:uid="{00000000-0005-0000-0000-0000C4310000}"/>
    <cellStyle name="평_평택STP_01_09_27_은행 - 원주기업도시Feasibility11_07_1_기업도시재무모델금융조건반영(11_28)_8xls_원주부하계산_CF" xfId="11530" xr:uid="{00000000-0005-0000-0000-0000C5310000}"/>
    <cellStyle name="평_평택STP_01_09_27_은행 - 원주기업도시Feasibility11_07_1_기업도시재무모델금융조건반영(11_28)_8xls_원주부하계산_Raw Data" xfId="3505" xr:uid="{00000000-0005-0000-0000-0000C6310000}"/>
    <cellStyle name="평_평택STP_01_09_27_은행 - 원주기업도시Feasibility11_07_1_기업도시재무모델금융조건반영(11_28)_8xls_원주부하계산_Raw Data_1" xfId="5521" xr:uid="{00000000-0005-0000-0000-0000C7310000}"/>
    <cellStyle name="평_평택STP_01_09_27_은행 - 원주기업도시Feasibility11_07_1_기업도시재무모델금융조건반영(11_28)_8xls_원주부하계산_Raw Data_CF" xfId="11531" xr:uid="{00000000-0005-0000-0000-0000C8310000}"/>
    <cellStyle name="평_평택STP_01_09_27_은행 - 원주기업도시Feasibility11_07_1_기업도시재무모델금융조건반영(11_28)_8xls_원주부하계산_Raw Data_Raw Data" xfId="5522" xr:uid="{00000000-0005-0000-0000-0000C9310000}"/>
    <cellStyle name="평_평택STP_01_09_27_은행 - 원주기업도시Feasibility11_07_1_기업도시재무모델금융조건반영(11_28)_8xls_원주부하계산_Raw Data_Sales" xfId="7525" xr:uid="{00000000-0005-0000-0000-0000CA310000}"/>
    <cellStyle name="평_평택STP_01_09_27_은행 - 원주기업도시Feasibility11_07_1_기업도시재무모델금융조건반영(11_28)_8xls_원주부하계산_Raw Data_Sensitivity" xfId="9528" xr:uid="{00000000-0005-0000-0000-0000CB310000}"/>
    <cellStyle name="평_평택STP_01_09_27_은행 - 원주기업도시Feasibility11_07_1_기업도시재무모델금융조건반영(11_28)_8xls_원주부하계산_Sales" xfId="7524" xr:uid="{00000000-0005-0000-0000-0000CC310000}"/>
    <cellStyle name="평_평택STP_01_09_27_은행 - 원주기업도시Feasibility11_07_1_기업도시재무모델금융조건반영(11_28)_8xls_원주부하계산_Sensitivity" xfId="9527" xr:uid="{00000000-0005-0000-0000-0000CD310000}"/>
    <cellStyle name="평_평택STP_01_09_27_은행 - 원주기업도시Feasibility11_07_1_기업도시재무모델예비비추가(11_14)" xfId="3506" xr:uid="{00000000-0005-0000-0000-0000CE310000}"/>
    <cellStyle name="평_평택STP_01_09_27_은행 - 원주기업도시Feasibility11_07_1_기업도시재무모델예비비추가(11_14)_CF" xfId="11532" xr:uid="{00000000-0005-0000-0000-0000CF310000}"/>
    <cellStyle name="평_평택STP_01_09_27_은행 - 원주기업도시Feasibility11_07_1_기업도시재무모델예비비추가(11_14)_Raw Data" xfId="3507" xr:uid="{00000000-0005-0000-0000-0000D0310000}"/>
    <cellStyle name="평_평택STP_01_09_27_은행 - 원주기업도시Feasibility11_07_1_기업도시재무모델예비비추가(11_14)_Raw Data_1" xfId="5523" xr:uid="{00000000-0005-0000-0000-0000D1310000}"/>
    <cellStyle name="평_평택STP_01_09_27_은행 - 원주기업도시Feasibility11_07_1_기업도시재무모델예비비추가(11_14)_Raw Data_CF" xfId="11533" xr:uid="{00000000-0005-0000-0000-0000D2310000}"/>
    <cellStyle name="평_평택STP_01_09_27_은행 - 원주기업도시Feasibility11_07_1_기업도시재무모델예비비추가(11_14)_Raw Data_Raw Data" xfId="5524" xr:uid="{00000000-0005-0000-0000-0000D3310000}"/>
    <cellStyle name="평_평택STP_01_09_27_은행 - 원주기업도시Feasibility11_07_1_기업도시재무모델예비비추가(11_14)_Raw Data_Sales" xfId="7527" xr:uid="{00000000-0005-0000-0000-0000D4310000}"/>
    <cellStyle name="평_평택STP_01_09_27_은행 - 원주기업도시Feasibility11_07_1_기업도시재무모델예비비추가(11_14)_Raw Data_Sensitivity" xfId="9530" xr:uid="{00000000-0005-0000-0000-0000D5310000}"/>
    <cellStyle name="평_평택STP_01_09_27_은행 - 원주기업도시Feasibility11_07_1_기업도시재무모델예비비추가(11_14)_Sales" xfId="7526" xr:uid="{00000000-0005-0000-0000-0000D6310000}"/>
    <cellStyle name="평_평택STP_01_09_27_은행 - 원주기업도시Feasibility11_07_1_기업도시재무모델예비비추가(11_14)_Sensitivity" xfId="9529" xr:uid="{00000000-0005-0000-0000-0000D7310000}"/>
    <cellStyle name="평_평택STP_01_09_27_은행 - 원주기업도시Feasibility11_07_1_기업도시재무모델예비비추가(11_14)_원주기업도시 data(정리2)" xfId="3508" xr:uid="{00000000-0005-0000-0000-0000D8310000}"/>
    <cellStyle name="평_평택STP_01_09_27_은행 - 원주기업도시Feasibility11_07_1_기업도시재무모델예비비추가(11_14)_원주기업도시 data(정리2)_CF" xfId="11534" xr:uid="{00000000-0005-0000-0000-0000D9310000}"/>
    <cellStyle name="평_평택STP_01_09_27_은행 - 원주기업도시Feasibility11_07_1_기업도시재무모델예비비추가(11_14)_원주기업도시 data(정리2)_Raw Data" xfId="3509" xr:uid="{00000000-0005-0000-0000-0000DA310000}"/>
    <cellStyle name="평_평택STP_01_09_27_은행 - 원주기업도시Feasibility11_07_1_기업도시재무모델예비비추가(11_14)_원주기업도시 data(정리2)_Raw Data_1" xfId="5525" xr:uid="{00000000-0005-0000-0000-0000DB310000}"/>
    <cellStyle name="평_평택STP_01_09_27_은행 - 원주기업도시Feasibility11_07_1_기업도시재무모델예비비추가(11_14)_원주기업도시 data(정리2)_Raw Data_CF" xfId="11535" xr:uid="{00000000-0005-0000-0000-0000DC310000}"/>
    <cellStyle name="평_평택STP_01_09_27_은행 - 원주기업도시Feasibility11_07_1_기업도시재무모델예비비추가(11_14)_원주기업도시 data(정리2)_Raw Data_Raw Data" xfId="5526" xr:uid="{00000000-0005-0000-0000-0000DD310000}"/>
    <cellStyle name="평_평택STP_01_09_27_은행 - 원주기업도시Feasibility11_07_1_기업도시재무모델예비비추가(11_14)_원주기업도시 data(정리2)_Raw Data_Sales" xfId="7529" xr:uid="{00000000-0005-0000-0000-0000DE310000}"/>
    <cellStyle name="평_평택STP_01_09_27_은행 - 원주기업도시Feasibility11_07_1_기업도시재무모델예비비추가(11_14)_원주기업도시 data(정리2)_Raw Data_Sensitivity" xfId="9532" xr:uid="{00000000-0005-0000-0000-0000DF310000}"/>
    <cellStyle name="평_평택STP_01_09_27_은행 - 원주기업도시Feasibility11_07_1_기업도시재무모델예비비추가(11_14)_원주기업도시 data(정리2)_Sales" xfId="7528" xr:uid="{00000000-0005-0000-0000-0000E0310000}"/>
    <cellStyle name="평_평택STP_01_09_27_은행 - 원주기업도시Feasibility11_07_1_기업도시재무모델예비비추가(11_14)_원주기업도시 data(정리2)_Sensitivity" xfId="9531" xr:uid="{00000000-0005-0000-0000-0000E1310000}"/>
    <cellStyle name="평_평택STP_01_09_27_은행 - 원주기업도시Feasibility11_07_1_기업도시재무모델예비비추가(11_14)_원주기업도시 data(정리2)_원주부하계산" xfId="3510" xr:uid="{00000000-0005-0000-0000-0000E2310000}"/>
    <cellStyle name="평_평택STP_01_09_27_은행 - 원주기업도시Feasibility11_07_1_기업도시재무모델예비비추가(11_14)_원주기업도시 data(정리2)_원주부하계산_CF" xfId="11536" xr:uid="{00000000-0005-0000-0000-0000E3310000}"/>
    <cellStyle name="평_평택STP_01_09_27_은행 - 원주기업도시Feasibility11_07_1_기업도시재무모델예비비추가(11_14)_원주기업도시 data(정리2)_원주부하계산_Raw Data" xfId="3511" xr:uid="{00000000-0005-0000-0000-0000E4310000}"/>
    <cellStyle name="평_평택STP_01_09_27_은행 - 원주기업도시Feasibility11_07_1_기업도시재무모델예비비추가(11_14)_원주기업도시 data(정리2)_원주부하계산_Raw Data_1" xfId="5527" xr:uid="{00000000-0005-0000-0000-0000E5310000}"/>
    <cellStyle name="평_평택STP_01_09_27_은행 - 원주기업도시Feasibility11_07_1_기업도시재무모델예비비추가(11_14)_원주기업도시 data(정리2)_원주부하계산_Raw Data_CF" xfId="11537" xr:uid="{00000000-0005-0000-0000-0000E6310000}"/>
    <cellStyle name="평_평택STP_01_09_27_은행 - 원주기업도시Feasibility11_07_1_기업도시재무모델예비비추가(11_14)_원주기업도시 data(정리2)_원주부하계산_Raw Data_Raw Data" xfId="5528" xr:uid="{00000000-0005-0000-0000-0000E7310000}"/>
    <cellStyle name="평_평택STP_01_09_27_은행 - 원주기업도시Feasibility11_07_1_기업도시재무모델예비비추가(11_14)_원주기업도시 data(정리2)_원주부하계산_Raw Data_Sales" xfId="7531" xr:uid="{00000000-0005-0000-0000-0000E8310000}"/>
    <cellStyle name="평_평택STP_01_09_27_은행 - 원주기업도시Feasibility11_07_1_기업도시재무모델예비비추가(11_14)_원주기업도시 data(정리2)_원주부하계산_Raw Data_Sensitivity" xfId="9534" xr:uid="{00000000-0005-0000-0000-0000E9310000}"/>
    <cellStyle name="평_평택STP_01_09_27_은행 - 원주기업도시Feasibility11_07_1_기업도시재무모델예비비추가(11_14)_원주기업도시 data(정리2)_원주부하계산_Sales" xfId="7530" xr:uid="{00000000-0005-0000-0000-0000EA310000}"/>
    <cellStyle name="평_평택STP_01_09_27_은행 - 원주기업도시Feasibility11_07_1_기업도시재무모델예비비추가(11_14)_원주기업도시 data(정리2)_원주부하계산_Sensitivity" xfId="9533" xr:uid="{00000000-0005-0000-0000-0000EB310000}"/>
    <cellStyle name="평_평택STP_01_09_27_은행 - 원주기업도시Feasibility11_07_1_기업도시재무모델예비비추가(11_14)_원주부하계산" xfId="3512" xr:uid="{00000000-0005-0000-0000-0000EC310000}"/>
    <cellStyle name="평_평택STP_01_09_27_은행 - 원주기업도시Feasibility11_07_1_기업도시재무모델예비비추가(11_14)_원주부하계산_CF" xfId="11538" xr:uid="{00000000-0005-0000-0000-0000ED310000}"/>
    <cellStyle name="평_평택STP_01_09_27_은행 - 원주기업도시Feasibility11_07_1_기업도시재무모델예비비추가(11_14)_원주부하계산_Raw Data" xfId="3513" xr:uid="{00000000-0005-0000-0000-0000EE310000}"/>
    <cellStyle name="평_평택STP_01_09_27_은행 - 원주기업도시Feasibility11_07_1_기업도시재무모델예비비추가(11_14)_원주부하계산_Raw Data_1" xfId="5529" xr:uid="{00000000-0005-0000-0000-0000EF310000}"/>
    <cellStyle name="평_평택STP_01_09_27_은행 - 원주기업도시Feasibility11_07_1_기업도시재무모델예비비추가(11_14)_원주부하계산_Raw Data_CF" xfId="11539" xr:uid="{00000000-0005-0000-0000-0000F0310000}"/>
    <cellStyle name="평_평택STP_01_09_27_은행 - 원주기업도시Feasibility11_07_1_기업도시재무모델예비비추가(11_14)_원주부하계산_Raw Data_Raw Data" xfId="5530" xr:uid="{00000000-0005-0000-0000-0000F1310000}"/>
    <cellStyle name="평_평택STP_01_09_27_은행 - 원주기업도시Feasibility11_07_1_기업도시재무모델예비비추가(11_14)_원주부하계산_Raw Data_Sales" xfId="7533" xr:uid="{00000000-0005-0000-0000-0000F2310000}"/>
    <cellStyle name="평_평택STP_01_09_27_은행 - 원주기업도시Feasibility11_07_1_기업도시재무모델예비비추가(11_14)_원주부하계산_Raw Data_Sensitivity" xfId="9536" xr:uid="{00000000-0005-0000-0000-0000F3310000}"/>
    <cellStyle name="평_평택STP_01_09_27_은행 - 원주기업도시Feasibility11_07_1_기업도시재무모델예비비추가(11_14)_원주부하계산_Sales" xfId="7532" xr:uid="{00000000-0005-0000-0000-0000F4310000}"/>
    <cellStyle name="평_평택STP_01_09_27_은행 - 원주기업도시Feasibility11_07_1_기업도시재무모델예비비추가(11_14)_원주부하계산_Sensitivity" xfId="9535" xr:uid="{00000000-0005-0000-0000-0000F5310000}"/>
    <cellStyle name="평_평택STP_01_09_27_은행 - 원주기업도시Feasibility11_07_1_기업도시토지단가조정(01_28)(1)" xfId="3514" xr:uid="{00000000-0005-0000-0000-0000F6310000}"/>
    <cellStyle name="평_평택STP_01_09_27_은행 - 원주기업도시Feasibility11_07_1_기업도시토지단가조정(01_28)(1)_CF" xfId="11540" xr:uid="{00000000-0005-0000-0000-0000F7310000}"/>
    <cellStyle name="평_평택STP_01_09_27_은행 - 원주기업도시Feasibility11_07_1_기업도시토지단가조정(01_28)(1)_Raw Data" xfId="3515" xr:uid="{00000000-0005-0000-0000-0000F8310000}"/>
    <cellStyle name="평_평택STP_01_09_27_은행 - 원주기업도시Feasibility11_07_1_기업도시토지단가조정(01_28)(1)_Raw Data_1" xfId="5531" xr:uid="{00000000-0005-0000-0000-0000F9310000}"/>
    <cellStyle name="평_평택STP_01_09_27_은행 - 원주기업도시Feasibility11_07_1_기업도시토지단가조정(01_28)(1)_Raw Data_CF" xfId="11541" xr:uid="{00000000-0005-0000-0000-0000FA310000}"/>
    <cellStyle name="평_평택STP_01_09_27_은행 - 원주기업도시Feasibility11_07_1_기업도시토지단가조정(01_28)(1)_Raw Data_Raw Data" xfId="5532" xr:uid="{00000000-0005-0000-0000-0000FB310000}"/>
    <cellStyle name="평_평택STP_01_09_27_은행 - 원주기업도시Feasibility11_07_1_기업도시토지단가조정(01_28)(1)_Raw Data_Sales" xfId="7535" xr:uid="{00000000-0005-0000-0000-0000FC310000}"/>
    <cellStyle name="평_평택STP_01_09_27_은행 - 원주기업도시Feasibility11_07_1_기업도시토지단가조정(01_28)(1)_Raw Data_Sensitivity" xfId="9538" xr:uid="{00000000-0005-0000-0000-0000FD310000}"/>
    <cellStyle name="평_평택STP_01_09_27_은행 - 원주기업도시Feasibility11_07_1_기업도시토지단가조정(01_28)(1)_Sales" xfId="7534" xr:uid="{00000000-0005-0000-0000-0000FE310000}"/>
    <cellStyle name="평_평택STP_01_09_27_은행 - 원주기업도시Feasibility11_07_1_기업도시토지단가조정(01_28)(1)_Sensitivity" xfId="9537" xr:uid="{00000000-0005-0000-0000-0000FF310000}"/>
    <cellStyle name="평_평택STP_01_09_27_은행 - 원주기업도시Feasibility11_07_1_기업도시토지단가조정(01_28)(1)_원주기업도시 data(정리2)" xfId="3516" xr:uid="{00000000-0005-0000-0000-000000320000}"/>
    <cellStyle name="평_평택STP_01_09_27_은행 - 원주기업도시Feasibility11_07_1_기업도시토지단가조정(01_28)(1)_원주기업도시 data(정리2)_CF" xfId="11542" xr:uid="{00000000-0005-0000-0000-000001320000}"/>
    <cellStyle name="평_평택STP_01_09_27_은행 - 원주기업도시Feasibility11_07_1_기업도시토지단가조정(01_28)(1)_원주기업도시 data(정리2)_Raw Data" xfId="3517" xr:uid="{00000000-0005-0000-0000-000002320000}"/>
    <cellStyle name="평_평택STP_01_09_27_은행 - 원주기업도시Feasibility11_07_1_기업도시토지단가조정(01_28)(1)_원주기업도시 data(정리2)_Raw Data_1" xfId="5533" xr:uid="{00000000-0005-0000-0000-000003320000}"/>
    <cellStyle name="평_평택STP_01_09_27_은행 - 원주기업도시Feasibility11_07_1_기업도시토지단가조정(01_28)(1)_원주기업도시 data(정리2)_Raw Data_CF" xfId="11543" xr:uid="{00000000-0005-0000-0000-000004320000}"/>
    <cellStyle name="평_평택STP_01_09_27_은행 - 원주기업도시Feasibility11_07_1_기업도시토지단가조정(01_28)(1)_원주기업도시 data(정리2)_Raw Data_Raw Data" xfId="5534" xr:uid="{00000000-0005-0000-0000-000005320000}"/>
    <cellStyle name="평_평택STP_01_09_27_은행 - 원주기업도시Feasibility11_07_1_기업도시토지단가조정(01_28)(1)_원주기업도시 data(정리2)_Raw Data_Sales" xfId="7537" xr:uid="{00000000-0005-0000-0000-000006320000}"/>
    <cellStyle name="평_평택STP_01_09_27_은행 - 원주기업도시Feasibility11_07_1_기업도시토지단가조정(01_28)(1)_원주기업도시 data(정리2)_Raw Data_Sensitivity" xfId="9540" xr:uid="{00000000-0005-0000-0000-000007320000}"/>
    <cellStyle name="평_평택STP_01_09_27_은행 - 원주기업도시Feasibility11_07_1_기업도시토지단가조정(01_28)(1)_원주기업도시 data(정리2)_Sales" xfId="7536" xr:uid="{00000000-0005-0000-0000-000008320000}"/>
    <cellStyle name="평_평택STP_01_09_27_은행 - 원주기업도시Feasibility11_07_1_기업도시토지단가조정(01_28)(1)_원주기업도시 data(정리2)_Sensitivity" xfId="9539" xr:uid="{00000000-0005-0000-0000-000009320000}"/>
    <cellStyle name="평_평택STP_01_09_27_은행 - 원주기업도시Feasibility11_07_1_기업도시토지단가조정(01_28)(1)_원주기업도시 data(정리2)_원주부하계산" xfId="3518" xr:uid="{00000000-0005-0000-0000-00000A320000}"/>
    <cellStyle name="평_평택STP_01_09_27_은행 - 원주기업도시Feasibility11_07_1_기업도시토지단가조정(01_28)(1)_원주기업도시 data(정리2)_원주부하계산_CF" xfId="11544" xr:uid="{00000000-0005-0000-0000-00000B320000}"/>
    <cellStyle name="평_평택STP_01_09_27_은행 - 원주기업도시Feasibility11_07_1_기업도시토지단가조정(01_28)(1)_원주기업도시 data(정리2)_원주부하계산_Raw Data" xfId="3519" xr:uid="{00000000-0005-0000-0000-00000C320000}"/>
    <cellStyle name="평_평택STP_01_09_27_은행 - 원주기업도시Feasibility11_07_1_기업도시토지단가조정(01_28)(1)_원주기업도시 data(정리2)_원주부하계산_Raw Data_1" xfId="5535" xr:uid="{00000000-0005-0000-0000-00000D320000}"/>
    <cellStyle name="평_평택STP_01_09_27_은행 - 원주기업도시Feasibility11_07_1_기업도시토지단가조정(01_28)(1)_원주기업도시 data(정리2)_원주부하계산_Raw Data_CF" xfId="11545" xr:uid="{00000000-0005-0000-0000-00000E320000}"/>
    <cellStyle name="평_평택STP_01_09_27_은행 - 원주기업도시Feasibility11_07_1_기업도시토지단가조정(01_28)(1)_원주기업도시 data(정리2)_원주부하계산_Raw Data_Raw Data" xfId="5536" xr:uid="{00000000-0005-0000-0000-00000F320000}"/>
    <cellStyle name="평_평택STP_01_09_27_은행 - 원주기업도시Feasibility11_07_1_기업도시토지단가조정(01_28)(1)_원주기업도시 data(정리2)_원주부하계산_Raw Data_Sales" xfId="7539" xr:uid="{00000000-0005-0000-0000-000010320000}"/>
    <cellStyle name="평_평택STP_01_09_27_은행 - 원주기업도시Feasibility11_07_1_기업도시토지단가조정(01_28)(1)_원주기업도시 data(정리2)_원주부하계산_Raw Data_Sensitivity" xfId="9542" xr:uid="{00000000-0005-0000-0000-000011320000}"/>
    <cellStyle name="평_평택STP_01_09_27_은행 - 원주기업도시Feasibility11_07_1_기업도시토지단가조정(01_28)(1)_원주기업도시 data(정리2)_원주부하계산_Sales" xfId="7538" xr:uid="{00000000-0005-0000-0000-000012320000}"/>
    <cellStyle name="평_평택STP_01_09_27_은행 - 원주기업도시Feasibility11_07_1_기업도시토지단가조정(01_28)(1)_원주기업도시 data(정리2)_원주부하계산_Sensitivity" xfId="9541" xr:uid="{00000000-0005-0000-0000-000013320000}"/>
    <cellStyle name="평_평택STP_01_09_27_은행 - 원주기업도시Feasibility11_07_1_기업도시토지단가조정(01_28)(1)_원주부하계산" xfId="3520" xr:uid="{00000000-0005-0000-0000-000014320000}"/>
    <cellStyle name="평_평택STP_01_09_27_은행 - 원주기업도시Feasibility11_07_1_기업도시토지단가조정(01_28)(1)_원주부하계산_CF" xfId="11546" xr:uid="{00000000-0005-0000-0000-000015320000}"/>
    <cellStyle name="평_평택STP_01_09_27_은행 - 원주기업도시Feasibility11_07_1_기업도시토지단가조정(01_28)(1)_원주부하계산_Raw Data" xfId="3521" xr:uid="{00000000-0005-0000-0000-000016320000}"/>
    <cellStyle name="평_평택STP_01_09_27_은행 - 원주기업도시Feasibility11_07_1_기업도시토지단가조정(01_28)(1)_원주부하계산_Raw Data_1" xfId="5537" xr:uid="{00000000-0005-0000-0000-000017320000}"/>
    <cellStyle name="평_평택STP_01_09_27_은행 - 원주기업도시Feasibility11_07_1_기업도시토지단가조정(01_28)(1)_원주부하계산_Raw Data_CF" xfId="11547" xr:uid="{00000000-0005-0000-0000-000018320000}"/>
    <cellStyle name="평_평택STP_01_09_27_은행 - 원주기업도시Feasibility11_07_1_기업도시토지단가조정(01_28)(1)_원주부하계산_Raw Data_Raw Data" xfId="5538" xr:uid="{00000000-0005-0000-0000-000019320000}"/>
    <cellStyle name="평_평택STP_01_09_27_은행 - 원주기업도시Feasibility11_07_1_기업도시토지단가조정(01_28)(1)_원주부하계산_Raw Data_Sales" xfId="7541" xr:uid="{00000000-0005-0000-0000-00001A320000}"/>
    <cellStyle name="평_평택STP_01_09_27_은행 - 원주기업도시Feasibility11_07_1_기업도시토지단가조정(01_28)(1)_원주부하계산_Raw Data_Sensitivity" xfId="9544" xr:uid="{00000000-0005-0000-0000-00001B320000}"/>
    <cellStyle name="평_평택STP_01_09_27_은행 - 원주기업도시Feasibility11_07_1_기업도시토지단가조정(01_28)(1)_원주부하계산_Sales" xfId="7540" xr:uid="{00000000-0005-0000-0000-00001C320000}"/>
    <cellStyle name="평_평택STP_01_09_27_은행 - 원주기업도시Feasibility11_07_1_기업도시토지단가조정(01_28)(1)_원주부하계산_Sensitivity" xfId="9543" xr:uid="{00000000-0005-0000-0000-00001D320000}"/>
    <cellStyle name="평_평택STP_01_09_27_은행 - 원주기업도시Feasibility11_07_1_사업성분석기초자료(070129)" xfId="3522" xr:uid="{00000000-0005-0000-0000-00001E320000}"/>
    <cellStyle name="평_평택STP_01_09_27_은행 - 원주기업도시Feasibility11_07_1_사업성분석기초자료(070129)_CF" xfId="11548" xr:uid="{00000000-0005-0000-0000-00001F320000}"/>
    <cellStyle name="평_평택STP_01_09_27_은행 - 원주기업도시Feasibility11_07_1_사업성분석기초자료(070129)_Raw Data" xfId="3523" xr:uid="{00000000-0005-0000-0000-000020320000}"/>
    <cellStyle name="평_평택STP_01_09_27_은행 - 원주기업도시Feasibility11_07_1_사업성분석기초자료(070129)_Raw Data_1" xfId="5539" xr:uid="{00000000-0005-0000-0000-000021320000}"/>
    <cellStyle name="평_평택STP_01_09_27_은행 - 원주기업도시Feasibility11_07_1_사업성분석기초자료(070129)_Raw Data_CF" xfId="11549" xr:uid="{00000000-0005-0000-0000-000022320000}"/>
    <cellStyle name="평_평택STP_01_09_27_은행 - 원주기업도시Feasibility11_07_1_사업성분석기초자료(070129)_Raw Data_Raw Data" xfId="5540" xr:uid="{00000000-0005-0000-0000-000023320000}"/>
    <cellStyle name="평_평택STP_01_09_27_은행 - 원주기업도시Feasibility11_07_1_사업성분석기초자료(070129)_Raw Data_Sales" xfId="7543" xr:uid="{00000000-0005-0000-0000-000024320000}"/>
    <cellStyle name="평_평택STP_01_09_27_은행 - 원주기업도시Feasibility11_07_1_사업성분석기초자료(070129)_Raw Data_Sensitivity" xfId="9546" xr:uid="{00000000-0005-0000-0000-000025320000}"/>
    <cellStyle name="평_평택STP_01_09_27_은행 - 원주기업도시Feasibility11_07_1_사업성분석기초자료(070129)_Sales" xfId="7542" xr:uid="{00000000-0005-0000-0000-000026320000}"/>
    <cellStyle name="평_평택STP_01_09_27_은행 - 원주기업도시Feasibility11_07_1_사업성분석기초자료(070129)_Sensitivity" xfId="9545" xr:uid="{00000000-0005-0000-0000-000027320000}"/>
    <cellStyle name="평_평택STP_01_09_27_은행 - 원주기업도시Feasibility11_07_1_사업성분석기초자료(070129)_원주기업도시 data(정리2)" xfId="3524" xr:uid="{00000000-0005-0000-0000-000028320000}"/>
    <cellStyle name="평_평택STP_01_09_27_은행 - 원주기업도시Feasibility11_07_1_사업성분석기초자료(070129)_원주기업도시 data(정리2)_CF" xfId="11550" xr:uid="{00000000-0005-0000-0000-000029320000}"/>
    <cellStyle name="평_평택STP_01_09_27_은행 - 원주기업도시Feasibility11_07_1_사업성분석기초자료(070129)_원주기업도시 data(정리2)_Raw Data" xfId="3525" xr:uid="{00000000-0005-0000-0000-00002A320000}"/>
    <cellStyle name="평_평택STP_01_09_27_은행 - 원주기업도시Feasibility11_07_1_사업성분석기초자료(070129)_원주기업도시 data(정리2)_Raw Data_1" xfId="5541" xr:uid="{00000000-0005-0000-0000-00002B320000}"/>
    <cellStyle name="평_평택STP_01_09_27_은행 - 원주기업도시Feasibility11_07_1_사업성분석기초자료(070129)_원주기업도시 data(정리2)_Raw Data_CF" xfId="11551" xr:uid="{00000000-0005-0000-0000-00002C320000}"/>
    <cellStyle name="평_평택STP_01_09_27_은행 - 원주기업도시Feasibility11_07_1_사업성분석기초자료(070129)_원주기업도시 data(정리2)_Raw Data_Raw Data" xfId="5542" xr:uid="{00000000-0005-0000-0000-00002D320000}"/>
    <cellStyle name="평_평택STP_01_09_27_은행 - 원주기업도시Feasibility11_07_1_사업성분석기초자료(070129)_원주기업도시 data(정리2)_Raw Data_Sales" xfId="7545" xr:uid="{00000000-0005-0000-0000-00002E320000}"/>
    <cellStyle name="평_평택STP_01_09_27_은행 - 원주기업도시Feasibility11_07_1_사업성분석기초자료(070129)_원주기업도시 data(정리2)_Raw Data_Sensitivity" xfId="9548" xr:uid="{00000000-0005-0000-0000-00002F320000}"/>
    <cellStyle name="평_평택STP_01_09_27_은행 - 원주기업도시Feasibility11_07_1_사업성분석기초자료(070129)_원주기업도시 data(정리2)_Sales" xfId="7544" xr:uid="{00000000-0005-0000-0000-000030320000}"/>
    <cellStyle name="평_평택STP_01_09_27_은행 - 원주기업도시Feasibility11_07_1_사업성분석기초자료(070129)_원주기업도시 data(정리2)_Sensitivity" xfId="9547" xr:uid="{00000000-0005-0000-0000-000031320000}"/>
    <cellStyle name="평_평택STP_01_09_27_은행 - 원주기업도시Feasibility11_07_1_사업성분석기초자료(070129)_원주기업도시 data(정리2)_원주부하계산" xfId="3526" xr:uid="{00000000-0005-0000-0000-000032320000}"/>
    <cellStyle name="평_평택STP_01_09_27_은행 - 원주기업도시Feasibility11_07_1_사업성분석기초자료(070129)_원주기업도시 data(정리2)_원주부하계산_CF" xfId="11552" xr:uid="{00000000-0005-0000-0000-000033320000}"/>
    <cellStyle name="평_평택STP_01_09_27_은행 - 원주기업도시Feasibility11_07_1_사업성분석기초자료(070129)_원주기업도시 data(정리2)_원주부하계산_Raw Data" xfId="3527" xr:uid="{00000000-0005-0000-0000-000034320000}"/>
    <cellStyle name="평_평택STP_01_09_27_은행 - 원주기업도시Feasibility11_07_1_사업성분석기초자료(070129)_원주기업도시 data(정리2)_원주부하계산_Raw Data_1" xfId="5543" xr:uid="{00000000-0005-0000-0000-000035320000}"/>
    <cellStyle name="평_평택STP_01_09_27_은행 - 원주기업도시Feasibility11_07_1_사업성분석기초자료(070129)_원주기업도시 data(정리2)_원주부하계산_Raw Data_CF" xfId="11553" xr:uid="{00000000-0005-0000-0000-000036320000}"/>
    <cellStyle name="평_평택STP_01_09_27_은행 - 원주기업도시Feasibility11_07_1_사업성분석기초자료(070129)_원주기업도시 data(정리2)_원주부하계산_Raw Data_Raw Data" xfId="5544" xr:uid="{00000000-0005-0000-0000-000037320000}"/>
    <cellStyle name="평_평택STP_01_09_27_은행 - 원주기업도시Feasibility11_07_1_사업성분석기초자료(070129)_원주기업도시 data(정리2)_원주부하계산_Raw Data_Sales" xfId="7547" xr:uid="{00000000-0005-0000-0000-000038320000}"/>
    <cellStyle name="평_평택STP_01_09_27_은행 - 원주기업도시Feasibility11_07_1_사업성분석기초자료(070129)_원주기업도시 data(정리2)_원주부하계산_Raw Data_Sensitivity" xfId="9550" xr:uid="{00000000-0005-0000-0000-000039320000}"/>
    <cellStyle name="평_평택STP_01_09_27_은행 - 원주기업도시Feasibility11_07_1_사업성분석기초자료(070129)_원주기업도시 data(정리2)_원주부하계산_Sales" xfId="7546" xr:uid="{00000000-0005-0000-0000-00003A320000}"/>
    <cellStyle name="평_평택STP_01_09_27_은행 - 원주기업도시Feasibility11_07_1_사업성분석기초자료(070129)_원주기업도시 data(정리2)_원주부하계산_Sensitivity" xfId="9549" xr:uid="{00000000-0005-0000-0000-00003B320000}"/>
    <cellStyle name="평_평택STP_01_09_27_은행 - 원주기업도시Feasibility11_07_1_사업성분석기초자료(070129)_원주부하계산" xfId="3528" xr:uid="{00000000-0005-0000-0000-00003C320000}"/>
    <cellStyle name="평_평택STP_01_09_27_은행 - 원주기업도시Feasibility11_07_1_사업성분석기초자료(070129)_원주부하계산_CF" xfId="11554" xr:uid="{00000000-0005-0000-0000-00003D320000}"/>
    <cellStyle name="평_평택STP_01_09_27_은행 - 원주기업도시Feasibility11_07_1_사업성분석기초자료(070129)_원주부하계산_Raw Data" xfId="3529" xr:uid="{00000000-0005-0000-0000-00003E320000}"/>
    <cellStyle name="평_평택STP_01_09_27_은행 - 원주기업도시Feasibility11_07_1_사업성분석기초자료(070129)_원주부하계산_Raw Data_1" xfId="5545" xr:uid="{00000000-0005-0000-0000-00003F320000}"/>
    <cellStyle name="평_평택STP_01_09_27_은행 - 원주기업도시Feasibility11_07_1_사업성분석기초자료(070129)_원주부하계산_Raw Data_CF" xfId="11555" xr:uid="{00000000-0005-0000-0000-000040320000}"/>
    <cellStyle name="평_평택STP_01_09_27_은행 - 원주기업도시Feasibility11_07_1_사업성분석기초자료(070129)_원주부하계산_Raw Data_Raw Data" xfId="5546" xr:uid="{00000000-0005-0000-0000-000041320000}"/>
    <cellStyle name="평_평택STP_01_09_27_은행 - 원주기업도시Feasibility11_07_1_사업성분석기초자료(070129)_원주부하계산_Raw Data_Sales" xfId="7549" xr:uid="{00000000-0005-0000-0000-000042320000}"/>
    <cellStyle name="평_평택STP_01_09_27_은행 - 원주기업도시Feasibility11_07_1_사업성분석기초자료(070129)_원주부하계산_Raw Data_Sensitivity" xfId="9552" xr:uid="{00000000-0005-0000-0000-000043320000}"/>
    <cellStyle name="평_평택STP_01_09_27_은행 - 원주기업도시Feasibility11_07_1_사업성분석기초자료(070129)_원주부하계산_Sales" xfId="7548" xr:uid="{00000000-0005-0000-0000-000044320000}"/>
    <cellStyle name="평_평택STP_01_09_27_은행 - 원주기업도시Feasibility11_07_1_사업성분석기초자료(070129)_원주부하계산_Sensitivity" xfId="9551" xr:uid="{00000000-0005-0000-0000-000045320000}"/>
    <cellStyle name="평_평택STP_01_09_27_은행 - 원주기업도시Feasibility11_07_1_용지별분양가요청_01" xfId="3530" xr:uid="{00000000-0005-0000-0000-000046320000}"/>
    <cellStyle name="평_평택STP_01_09_27_은행 - 원주기업도시Feasibility11_07_1_용지별분양가요청_01_CF" xfId="11556" xr:uid="{00000000-0005-0000-0000-000047320000}"/>
    <cellStyle name="평_평택STP_01_09_27_은행 - 원주기업도시Feasibility11_07_1_용지별분양가요청_01_Raw Data" xfId="3531" xr:uid="{00000000-0005-0000-0000-000048320000}"/>
    <cellStyle name="평_평택STP_01_09_27_은행 - 원주기업도시Feasibility11_07_1_용지별분양가요청_01_Raw Data_1" xfId="5547" xr:uid="{00000000-0005-0000-0000-000049320000}"/>
    <cellStyle name="평_평택STP_01_09_27_은행 - 원주기업도시Feasibility11_07_1_용지별분양가요청_01_Raw Data_CF" xfId="11557" xr:uid="{00000000-0005-0000-0000-00004A320000}"/>
    <cellStyle name="평_평택STP_01_09_27_은행 - 원주기업도시Feasibility11_07_1_용지별분양가요청_01_Raw Data_Raw Data" xfId="5548" xr:uid="{00000000-0005-0000-0000-00004B320000}"/>
    <cellStyle name="평_평택STP_01_09_27_은행 - 원주기업도시Feasibility11_07_1_용지별분양가요청_01_Raw Data_Sales" xfId="7551" xr:uid="{00000000-0005-0000-0000-00004C320000}"/>
    <cellStyle name="평_평택STP_01_09_27_은행 - 원주기업도시Feasibility11_07_1_용지별분양가요청_01_Raw Data_Sensitivity" xfId="9554" xr:uid="{00000000-0005-0000-0000-00004D320000}"/>
    <cellStyle name="평_평택STP_01_09_27_은행 - 원주기업도시Feasibility11_07_1_용지별분양가요청_01_Sales" xfId="7550" xr:uid="{00000000-0005-0000-0000-00004E320000}"/>
    <cellStyle name="평_평택STP_01_09_27_은행 - 원주기업도시Feasibility11_07_1_용지별분양가요청_01_Sensitivity" xfId="9553" xr:uid="{00000000-0005-0000-0000-00004F320000}"/>
    <cellStyle name="평_평택STP_01_09_27_은행 - 원주기업도시Feasibility11_07_1_용지별분양가요청_01_원주기업도시 data(정리2)" xfId="3532" xr:uid="{00000000-0005-0000-0000-000050320000}"/>
    <cellStyle name="평_평택STP_01_09_27_은행 - 원주기업도시Feasibility11_07_1_용지별분양가요청_01_원주기업도시 data(정리2)_CF" xfId="11558" xr:uid="{00000000-0005-0000-0000-000051320000}"/>
    <cellStyle name="평_평택STP_01_09_27_은행 - 원주기업도시Feasibility11_07_1_용지별분양가요청_01_원주기업도시 data(정리2)_Raw Data" xfId="3533" xr:uid="{00000000-0005-0000-0000-000052320000}"/>
    <cellStyle name="평_평택STP_01_09_27_은행 - 원주기업도시Feasibility11_07_1_용지별분양가요청_01_원주기업도시 data(정리2)_Raw Data_1" xfId="5549" xr:uid="{00000000-0005-0000-0000-000053320000}"/>
    <cellStyle name="평_평택STP_01_09_27_은행 - 원주기업도시Feasibility11_07_1_용지별분양가요청_01_원주기업도시 data(정리2)_Raw Data_CF" xfId="11559" xr:uid="{00000000-0005-0000-0000-000054320000}"/>
    <cellStyle name="평_평택STP_01_09_27_은행 - 원주기업도시Feasibility11_07_1_용지별분양가요청_01_원주기업도시 data(정리2)_Raw Data_Raw Data" xfId="5550" xr:uid="{00000000-0005-0000-0000-000055320000}"/>
    <cellStyle name="평_평택STP_01_09_27_은행 - 원주기업도시Feasibility11_07_1_용지별분양가요청_01_원주기업도시 data(정리2)_Raw Data_Sales" xfId="7553" xr:uid="{00000000-0005-0000-0000-000056320000}"/>
    <cellStyle name="평_평택STP_01_09_27_은행 - 원주기업도시Feasibility11_07_1_용지별분양가요청_01_원주기업도시 data(정리2)_Raw Data_Sensitivity" xfId="9556" xr:uid="{00000000-0005-0000-0000-000057320000}"/>
    <cellStyle name="평_평택STP_01_09_27_은행 - 원주기업도시Feasibility11_07_1_용지별분양가요청_01_원주기업도시 data(정리2)_Sales" xfId="7552" xr:uid="{00000000-0005-0000-0000-000058320000}"/>
    <cellStyle name="평_평택STP_01_09_27_은행 - 원주기업도시Feasibility11_07_1_용지별분양가요청_01_원주기업도시 data(정리2)_Sensitivity" xfId="9555" xr:uid="{00000000-0005-0000-0000-000059320000}"/>
    <cellStyle name="평_평택STP_01_09_27_은행 - 원주기업도시Feasibility11_07_1_용지별분양가요청_01_원주기업도시 data(정리2)_원주부하계산" xfId="3534" xr:uid="{00000000-0005-0000-0000-00005A320000}"/>
    <cellStyle name="평_평택STP_01_09_27_은행 - 원주기업도시Feasibility11_07_1_용지별분양가요청_01_원주기업도시 data(정리2)_원주부하계산_CF" xfId="11560" xr:uid="{00000000-0005-0000-0000-00005B320000}"/>
    <cellStyle name="평_평택STP_01_09_27_은행 - 원주기업도시Feasibility11_07_1_용지별분양가요청_01_원주기업도시 data(정리2)_원주부하계산_Raw Data" xfId="3535" xr:uid="{00000000-0005-0000-0000-00005C320000}"/>
    <cellStyle name="평_평택STP_01_09_27_은행 - 원주기업도시Feasibility11_07_1_용지별분양가요청_01_원주기업도시 data(정리2)_원주부하계산_Raw Data_1" xfId="5551" xr:uid="{00000000-0005-0000-0000-00005D320000}"/>
    <cellStyle name="평_평택STP_01_09_27_은행 - 원주기업도시Feasibility11_07_1_용지별분양가요청_01_원주기업도시 data(정리2)_원주부하계산_Raw Data_CF" xfId="11561" xr:uid="{00000000-0005-0000-0000-00005E320000}"/>
    <cellStyle name="평_평택STP_01_09_27_은행 - 원주기업도시Feasibility11_07_1_용지별분양가요청_01_원주기업도시 data(정리2)_원주부하계산_Raw Data_Raw Data" xfId="5552" xr:uid="{00000000-0005-0000-0000-00005F320000}"/>
    <cellStyle name="평_평택STP_01_09_27_은행 - 원주기업도시Feasibility11_07_1_용지별분양가요청_01_원주기업도시 data(정리2)_원주부하계산_Raw Data_Sales" xfId="7555" xr:uid="{00000000-0005-0000-0000-000060320000}"/>
    <cellStyle name="평_평택STP_01_09_27_은행 - 원주기업도시Feasibility11_07_1_용지별분양가요청_01_원주기업도시 data(정리2)_원주부하계산_Raw Data_Sensitivity" xfId="9558" xr:uid="{00000000-0005-0000-0000-000061320000}"/>
    <cellStyle name="평_평택STP_01_09_27_은행 - 원주기업도시Feasibility11_07_1_용지별분양가요청_01_원주기업도시 data(정리2)_원주부하계산_Sales" xfId="7554" xr:uid="{00000000-0005-0000-0000-000062320000}"/>
    <cellStyle name="평_평택STP_01_09_27_은행 - 원주기업도시Feasibility11_07_1_용지별분양가요청_01_원주기업도시 data(정리2)_원주부하계산_Sensitivity" xfId="9557" xr:uid="{00000000-0005-0000-0000-000063320000}"/>
    <cellStyle name="평_평택STP_01_09_27_은행 - 원주기업도시Feasibility11_07_1_용지별분양가요청_01_원주부하계산" xfId="3536" xr:uid="{00000000-0005-0000-0000-000064320000}"/>
    <cellStyle name="평_평택STP_01_09_27_은행 - 원주기업도시Feasibility11_07_1_용지별분양가요청_01_원주부하계산_CF" xfId="11562" xr:uid="{00000000-0005-0000-0000-000065320000}"/>
    <cellStyle name="평_평택STP_01_09_27_은행 - 원주기업도시Feasibility11_07_1_용지별분양가요청_01_원주부하계산_Raw Data" xfId="3537" xr:uid="{00000000-0005-0000-0000-000066320000}"/>
    <cellStyle name="평_평택STP_01_09_27_은행 - 원주기업도시Feasibility11_07_1_용지별분양가요청_01_원주부하계산_Raw Data_1" xfId="5553" xr:uid="{00000000-0005-0000-0000-000067320000}"/>
    <cellStyle name="평_평택STP_01_09_27_은행 - 원주기업도시Feasibility11_07_1_용지별분양가요청_01_원주부하계산_Raw Data_CF" xfId="11563" xr:uid="{00000000-0005-0000-0000-000068320000}"/>
    <cellStyle name="평_평택STP_01_09_27_은행 - 원주기업도시Feasibility11_07_1_용지별분양가요청_01_원주부하계산_Raw Data_Raw Data" xfId="5554" xr:uid="{00000000-0005-0000-0000-000069320000}"/>
    <cellStyle name="평_평택STP_01_09_27_은행 - 원주기업도시Feasibility11_07_1_용지별분양가요청_01_원주부하계산_Raw Data_Sales" xfId="7557" xr:uid="{00000000-0005-0000-0000-00006A320000}"/>
    <cellStyle name="평_평택STP_01_09_27_은행 - 원주기업도시Feasibility11_07_1_용지별분양가요청_01_원주부하계산_Raw Data_Sensitivity" xfId="9560" xr:uid="{00000000-0005-0000-0000-00006B320000}"/>
    <cellStyle name="평_평택STP_01_09_27_은행 - 원주기업도시Feasibility11_07_1_용지별분양가요청_01_원주부하계산_Sales" xfId="7556" xr:uid="{00000000-0005-0000-0000-00006C320000}"/>
    <cellStyle name="평_평택STP_01_09_27_은행 - 원주기업도시Feasibility11_07_1_용지별분양가요청_01_원주부하계산_Sensitivity" xfId="9559" xr:uid="{00000000-0005-0000-0000-00006D320000}"/>
    <cellStyle name="평_평택STP_01_09_27_은행 - 원주기업도시Feasibility11_07_1_원주기업도시 data(정리2)" xfId="3538" xr:uid="{00000000-0005-0000-0000-00006E320000}"/>
    <cellStyle name="평_평택STP_01_09_27_은행 - 원주기업도시Feasibility11_07_1_원주기업도시 data(정리2)_CF" xfId="11564" xr:uid="{00000000-0005-0000-0000-00006F320000}"/>
    <cellStyle name="평_평택STP_01_09_27_은행 - 원주기업도시Feasibility11_07_1_원주기업도시 data(정리2)_Raw Data" xfId="3539" xr:uid="{00000000-0005-0000-0000-000070320000}"/>
    <cellStyle name="평_평택STP_01_09_27_은행 - 원주기업도시Feasibility11_07_1_원주기업도시 data(정리2)_Raw Data_1" xfId="5555" xr:uid="{00000000-0005-0000-0000-000071320000}"/>
    <cellStyle name="평_평택STP_01_09_27_은행 - 원주기업도시Feasibility11_07_1_원주기업도시 data(정리2)_Raw Data_CF" xfId="11565" xr:uid="{00000000-0005-0000-0000-000072320000}"/>
    <cellStyle name="평_평택STP_01_09_27_은행 - 원주기업도시Feasibility11_07_1_원주기업도시 data(정리2)_Raw Data_Raw Data" xfId="5556" xr:uid="{00000000-0005-0000-0000-000073320000}"/>
    <cellStyle name="평_평택STP_01_09_27_은행 - 원주기업도시Feasibility11_07_1_원주기업도시 data(정리2)_Raw Data_Sales" xfId="7559" xr:uid="{00000000-0005-0000-0000-000074320000}"/>
    <cellStyle name="평_평택STP_01_09_27_은행 - 원주기업도시Feasibility11_07_1_원주기업도시 data(정리2)_Raw Data_Sensitivity" xfId="9562" xr:uid="{00000000-0005-0000-0000-000075320000}"/>
    <cellStyle name="평_평택STP_01_09_27_은행 - 원주기업도시Feasibility11_07_1_원주기업도시 data(정리2)_Sales" xfId="7558" xr:uid="{00000000-0005-0000-0000-000076320000}"/>
    <cellStyle name="평_평택STP_01_09_27_은행 - 원주기업도시Feasibility11_07_1_원주기업도시 data(정리2)_Sensitivity" xfId="9561" xr:uid="{00000000-0005-0000-0000-000077320000}"/>
    <cellStyle name="평_평택STP_01_09_27_은행 - 원주기업도시Feasibility11_07_1_원주기업도시 data(정리2)_원주부하계산" xfId="3540" xr:uid="{00000000-0005-0000-0000-000078320000}"/>
    <cellStyle name="평_평택STP_01_09_27_은행 - 원주기업도시Feasibility11_07_1_원주기업도시 data(정리2)_원주부하계산_CF" xfId="11566" xr:uid="{00000000-0005-0000-0000-000079320000}"/>
    <cellStyle name="평_평택STP_01_09_27_은행 - 원주기업도시Feasibility11_07_1_원주기업도시 data(정리2)_원주부하계산_Raw Data" xfId="3541" xr:uid="{00000000-0005-0000-0000-00007A320000}"/>
    <cellStyle name="평_평택STP_01_09_27_은행 - 원주기업도시Feasibility11_07_1_원주기업도시 data(정리2)_원주부하계산_Raw Data_1" xfId="5557" xr:uid="{00000000-0005-0000-0000-00007B320000}"/>
    <cellStyle name="평_평택STP_01_09_27_은행 - 원주기업도시Feasibility11_07_1_원주기업도시 data(정리2)_원주부하계산_Raw Data_CF" xfId="11567" xr:uid="{00000000-0005-0000-0000-00007C320000}"/>
    <cellStyle name="평_평택STP_01_09_27_은행 - 원주기업도시Feasibility11_07_1_원주기업도시 data(정리2)_원주부하계산_Raw Data_Raw Data" xfId="5558" xr:uid="{00000000-0005-0000-0000-00007D320000}"/>
    <cellStyle name="평_평택STP_01_09_27_은행 - 원주기업도시Feasibility11_07_1_원주기업도시 data(정리2)_원주부하계산_Raw Data_Sales" xfId="7561" xr:uid="{00000000-0005-0000-0000-00007E320000}"/>
    <cellStyle name="평_평택STP_01_09_27_은행 - 원주기업도시Feasibility11_07_1_원주기업도시 data(정리2)_원주부하계산_Raw Data_Sensitivity" xfId="9564" xr:uid="{00000000-0005-0000-0000-00007F320000}"/>
    <cellStyle name="평_평택STP_01_09_27_은행 - 원주기업도시Feasibility11_07_1_원주기업도시 data(정리2)_원주부하계산_Sales" xfId="7560" xr:uid="{00000000-0005-0000-0000-000080320000}"/>
    <cellStyle name="평_평택STP_01_09_27_은행 - 원주기업도시Feasibility11_07_1_원주기업도시 data(정리2)_원주부하계산_Sensitivity" xfId="9563" xr:uid="{00000000-0005-0000-0000-000081320000}"/>
    <cellStyle name="평_평택STP_01_09_27_은행 - 원주기업도시Feasibility11_07_1_원주부하계산" xfId="3542" xr:uid="{00000000-0005-0000-0000-000082320000}"/>
    <cellStyle name="평_평택STP_01_09_27_은행 - 원주기업도시Feasibility11_07_1_원주부하계산_CF" xfId="11568" xr:uid="{00000000-0005-0000-0000-000083320000}"/>
    <cellStyle name="평_평택STP_01_09_27_은행 - 원주기업도시Feasibility11_07_1_원주부하계산_Raw Data" xfId="3543" xr:uid="{00000000-0005-0000-0000-000084320000}"/>
    <cellStyle name="평_평택STP_01_09_27_은행 - 원주기업도시Feasibility11_07_1_원주부하계산_Raw Data_1" xfId="5559" xr:uid="{00000000-0005-0000-0000-000085320000}"/>
    <cellStyle name="평_평택STP_01_09_27_은행 - 원주기업도시Feasibility11_07_1_원주부하계산_Raw Data_CF" xfId="11569" xr:uid="{00000000-0005-0000-0000-000086320000}"/>
    <cellStyle name="평_평택STP_01_09_27_은행 - 원주기업도시Feasibility11_07_1_원주부하계산_Raw Data_Raw Data" xfId="5560" xr:uid="{00000000-0005-0000-0000-000087320000}"/>
    <cellStyle name="평_평택STP_01_09_27_은행 - 원주기업도시Feasibility11_07_1_원주부하계산_Raw Data_Sales" xfId="7563" xr:uid="{00000000-0005-0000-0000-000088320000}"/>
    <cellStyle name="평_평택STP_01_09_27_은행 - 원주기업도시Feasibility11_07_1_원주부하계산_Raw Data_Sensitivity" xfId="9566" xr:uid="{00000000-0005-0000-0000-000089320000}"/>
    <cellStyle name="평_평택STP_01_09_27_은행 - 원주기업도시Feasibility11_07_1_원주부하계산_Sales" xfId="7562" xr:uid="{00000000-0005-0000-0000-00008A320000}"/>
    <cellStyle name="평_평택STP_01_09_27_은행 - 원주기업도시Feasibility11_07_1_원주부하계산_Sensitivity" xfId="9565" xr:uid="{00000000-0005-0000-0000-00008B320000}"/>
    <cellStyle name="평_평택STP_01_09_27_은행 - 원주기업도시Feasibility11_07_1_은행 - 원주기업도시Feasibility11_07_3" xfId="3544" xr:uid="{00000000-0005-0000-0000-00008C320000}"/>
    <cellStyle name="평_평택STP_01_09_27_은행 - 원주기업도시Feasibility11_07_1_은행 - 원주기업도시Feasibility11_07_3_CF" xfId="11570" xr:uid="{00000000-0005-0000-0000-00008D320000}"/>
    <cellStyle name="평_평택STP_01_09_27_은행 - 원주기업도시Feasibility11_07_1_은행 - 원주기업도시Feasibility11_07_3_Raw Data" xfId="3545" xr:uid="{00000000-0005-0000-0000-00008E320000}"/>
    <cellStyle name="평_평택STP_01_09_27_은행 - 원주기업도시Feasibility11_07_1_은행 - 원주기업도시Feasibility11_07_3_Raw Data_1" xfId="5561" xr:uid="{00000000-0005-0000-0000-00008F320000}"/>
    <cellStyle name="평_평택STP_01_09_27_은행 - 원주기업도시Feasibility11_07_1_은행 - 원주기업도시Feasibility11_07_3_Raw Data_CF" xfId="11571" xr:uid="{00000000-0005-0000-0000-000090320000}"/>
    <cellStyle name="평_평택STP_01_09_27_은행 - 원주기업도시Feasibility11_07_1_은행 - 원주기업도시Feasibility11_07_3_Raw Data_Raw Data" xfId="5562" xr:uid="{00000000-0005-0000-0000-000091320000}"/>
    <cellStyle name="평_평택STP_01_09_27_은행 - 원주기업도시Feasibility11_07_1_은행 - 원주기업도시Feasibility11_07_3_Raw Data_Sales" xfId="7565" xr:uid="{00000000-0005-0000-0000-000092320000}"/>
    <cellStyle name="평_평택STP_01_09_27_은행 - 원주기업도시Feasibility11_07_1_은행 - 원주기업도시Feasibility11_07_3_Raw Data_Sensitivity" xfId="9568" xr:uid="{00000000-0005-0000-0000-000093320000}"/>
    <cellStyle name="평_평택STP_01_09_27_은행 - 원주기업도시Feasibility11_07_1_은행 - 원주기업도시Feasibility11_07_3_Sales" xfId="7564" xr:uid="{00000000-0005-0000-0000-000094320000}"/>
    <cellStyle name="평_평택STP_01_09_27_은행 - 원주기업도시Feasibility11_07_1_은행 - 원주기업도시Feasibility11_07_3_Sensitivity" xfId="9567" xr:uid="{00000000-0005-0000-0000-000095320000}"/>
    <cellStyle name="평_평택STP_01_09_27_은행 - 원주기업도시Feasibility11_07_1_은행 - 원주기업도시Feasibility11_07_3_원주기업도시 data(정리2)" xfId="3546" xr:uid="{00000000-0005-0000-0000-000096320000}"/>
    <cellStyle name="평_평택STP_01_09_27_은행 - 원주기업도시Feasibility11_07_1_은행 - 원주기업도시Feasibility11_07_3_원주기업도시 data(정리2)_CF" xfId="11572" xr:uid="{00000000-0005-0000-0000-000097320000}"/>
    <cellStyle name="평_평택STP_01_09_27_은행 - 원주기업도시Feasibility11_07_1_은행 - 원주기업도시Feasibility11_07_3_원주기업도시 data(정리2)_Raw Data" xfId="3547" xr:uid="{00000000-0005-0000-0000-000098320000}"/>
    <cellStyle name="평_평택STP_01_09_27_은행 - 원주기업도시Feasibility11_07_1_은행 - 원주기업도시Feasibility11_07_3_원주기업도시 data(정리2)_Raw Data_1" xfId="5563" xr:uid="{00000000-0005-0000-0000-000099320000}"/>
    <cellStyle name="평_평택STP_01_09_27_은행 - 원주기업도시Feasibility11_07_1_은행 - 원주기업도시Feasibility11_07_3_원주기업도시 data(정리2)_Raw Data_CF" xfId="11573" xr:uid="{00000000-0005-0000-0000-00009A320000}"/>
    <cellStyle name="평_평택STP_01_09_27_은행 - 원주기업도시Feasibility11_07_1_은행 - 원주기업도시Feasibility11_07_3_원주기업도시 data(정리2)_Raw Data_Raw Data" xfId="5564" xr:uid="{00000000-0005-0000-0000-00009B320000}"/>
    <cellStyle name="평_평택STP_01_09_27_은행 - 원주기업도시Feasibility11_07_1_은행 - 원주기업도시Feasibility11_07_3_원주기업도시 data(정리2)_Raw Data_Sales" xfId="7567" xr:uid="{00000000-0005-0000-0000-00009C320000}"/>
    <cellStyle name="평_평택STP_01_09_27_은행 - 원주기업도시Feasibility11_07_1_은행 - 원주기업도시Feasibility11_07_3_원주기업도시 data(정리2)_Raw Data_Sensitivity" xfId="9570" xr:uid="{00000000-0005-0000-0000-00009D320000}"/>
    <cellStyle name="평_평택STP_01_09_27_은행 - 원주기업도시Feasibility11_07_1_은행 - 원주기업도시Feasibility11_07_3_원주기업도시 data(정리2)_Sales" xfId="7566" xr:uid="{00000000-0005-0000-0000-00009E320000}"/>
    <cellStyle name="평_평택STP_01_09_27_은행 - 원주기업도시Feasibility11_07_1_은행 - 원주기업도시Feasibility11_07_3_원주기업도시 data(정리2)_Sensitivity" xfId="9569" xr:uid="{00000000-0005-0000-0000-00009F320000}"/>
    <cellStyle name="평_평택STP_01_09_27_은행 - 원주기업도시Feasibility11_07_1_은행 - 원주기업도시Feasibility11_07_3_원주기업도시 data(정리2)_원주부하계산" xfId="3548" xr:uid="{00000000-0005-0000-0000-0000A0320000}"/>
    <cellStyle name="평_평택STP_01_09_27_은행 - 원주기업도시Feasibility11_07_1_은행 - 원주기업도시Feasibility11_07_3_원주기업도시 data(정리2)_원주부하계산_CF" xfId="11574" xr:uid="{00000000-0005-0000-0000-0000A1320000}"/>
    <cellStyle name="평_평택STP_01_09_27_은행 - 원주기업도시Feasibility11_07_1_은행 - 원주기업도시Feasibility11_07_3_원주기업도시 data(정리2)_원주부하계산_Raw Data" xfId="3549" xr:uid="{00000000-0005-0000-0000-0000A2320000}"/>
    <cellStyle name="평_평택STP_01_09_27_은행 - 원주기업도시Feasibility11_07_1_은행 - 원주기업도시Feasibility11_07_3_원주기업도시 data(정리2)_원주부하계산_Raw Data_1" xfId="5565" xr:uid="{00000000-0005-0000-0000-0000A3320000}"/>
    <cellStyle name="평_평택STP_01_09_27_은행 - 원주기업도시Feasibility11_07_1_은행 - 원주기업도시Feasibility11_07_3_원주기업도시 data(정리2)_원주부하계산_Raw Data_CF" xfId="11575" xr:uid="{00000000-0005-0000-0000-0000A4320000}"/>
    <cellStyle name="평_평택STP_01_09_27_은행 - 원주기업도시Feasibility11_07_1_은행 - 원주기업도시Feasibility11_07_3_원주기업도시 data(정리2)_원주부하계산_Raw Data_Raw Data" xfId="5566" xr:uid="{00000000-0005-0000-0000-0000A5320000}"/>
    <cellStyle name="평_평택STP_01_09_27_은행 - 원주기업도시Feasibility11_07_1_은행 - 원주기업도시Feasibility11_07_3_원주기업도시 data(정리2)_원주부하계산_Raw Data_Sales" xfId="7569" xr:uid="{00000000-0005-0000-0000-0000A6320000}"/>
    <cellStyle name="평_평택STP_01_09_27_은행 - 원주기업도시Feasibility11_07_1_은행 - 원주기업도시Feasibility11_07_3_원주기업도시 data(정리2)_원주부하계산_Raw Data_Sensitivity" xfId="9572" xr:uid="{00000000-0005-0000-0000-0000A7320000}"/>
    <cellStyle name="평_평택STP_01_09_27_은행 - 원주기업도시Feasibility11_07_1_은행 - 원주기업도시Feasibility11_07_3_원주기업도시 data(정리2)_원주부하계산_Sales" xfId="7568" xr:uid="{00000000-0005-0000-0000-0000A8320000}"/>
    <cellStyle name="평_평택STP_01_09_27_은행 - 원주기업도시Feasibility11_07_1_은행 - 원주기업도시Feasibility11_07_3_원주기업도시 data(정리2)_원주부하계산_Sensitivity" xfId="9571" xr:uid="{00000000-0005-0000-0000-0000A9320000}"/>
    <cellStyle name="평_평택STP_01_09_27_은행 - 원주기업도시Feasibility11_07_1_은행 - 원주기업도시Feasibility11_07_3_원주부하계산" xfId="3550" xr:uid="{00000000-0005-0000-0000-0000AA320000}"/>
    <cellStyle name="평_평택STP_01_09_27_은행 - 원주기업도시Feasibility11_07_1_은행 - 원주기업도시Feasibility11_07_3_원주부하계산_CF" xfId="11576" xr:uid="{00000000-0005-0000-0000-0000AB320000}"/>
    <cellStyle name="평_평택STP_01_09_27_은행 - 원주기업도시Feasibility11_07_1_은행 - 원주기업도시Feasibility11_07_3_원주부하계산_Raw Data" xfId="3551" xr:uid="{00000000-0005-0000-0000-0000AC320000}"/>
    <cellStyle name="평_평택STP_01_09_27_은행 - 원주기업도시Feasibility11_07_1_은행 - 원주기업도시Feasibility11_07_3_원주부하계산_Raw Data_1" xfId="5567" xr:uid="{00000000-0005-0000-0000-0000AD320000}"/>
    <cellStyle name="평_평택STP_01_09_27_은행 - 원주기업도시Feasibility11_07_1_은행 - 원주기업도시Feasibility11_07_3_원주부하계산_Raw Data_CF" xfId="11577" xr:uid="{00000000-0005-0000-0000-0000AE320000}"/>
    <cellStyle name="평_평택STP_01_09_27_은행 - 원주기업도시Feasibility11_07_1_은행 - 원주기업도시Feasibility11_07_3_원주부하계산_Raw Data_Raw Data" xfId="5568" xr:uid="{00000000-0005-0000-0000-0000AF320000}"/>
    <cellStyle name="평_평택STP_01_09_27_은행 - 원주기업도시Feasibility11_07_1_은행 - 원주기업도시Feasibility11_07_3_원주부하계산_Raw Data_Sales" xfId="7571" xr:uid="{00000000-0005-0000-0000-0000B0320000}"/>
    <cellStyle name="평_평택STP_01_09_27_은행 - 원주기업도시Feasibility11_07_1_은행 - 원주기업도시Feasibility11_07_3_원주부하계산_Raw Data_Sensitivity" xfId="9574" xr:uid="{00000000-0005-0000-0000-0000B1320000}"/>
    <cellStyle name="평_평택STP_01_09_27_은행 - 원주기업도시Feasibility11_07_1_은행 - 원주기업도시Feasibility11_07_3_원주부하계산_Sales" xfId="7570" xr:uid="{00000000-0005-0000-0000-0000B2320000}"/>
    <cellStyle name="평_평택STP_01_09_27_은행 - 원주기업도시Feasibility11_07_1_은행 - 원주기업도시Feasibility11_07_3_원주부하계산_Sensitivity" xfId="9573" xr:uid="{00000000-0005-0000-0000-0000B3320000}"/>
    <cellStyle name="표제목" xfId="1161" xr:uid="{00000000-0005-0000-0000-0000B4320000}"/>
    <cellStyle name="표준" xfId="0" builtinId="0"/>
    <cellStyle name="표준 10" xfId="1324" xr:uid="{00000000-0005-0000-0000-0000B6320000}"/>
    <cellStyle name="표준 10 2" xfId="3552" xr:uid="{00000000-0005-0000-0000-0000B7320000}"/>
    <cellStyle name="표준 10 3" xfId="13156" xr:uid="{00000000-0005-0000-0000-0000B8320000}"/>
    <cellStyle name="표준 10 4" xfId="12352" xr:uid="{00000000-0005-0000-0000-0000B9320000}"/>
    <cellStyle name="표준 11" xfId="1328" xr:uid="{00000000-0005-0000-0000-0000BA320000}"/>
    <cellStyle name="표준 11 2" xfId="3553" xr:uid="{00000000-0005-0000-0000-0000BB320000}"/>
    <cellStyle name="표준 11 3 2" xfId="11611" xr:uid="{00000000-0005-0000-0000-0000BC320000}"/>
    <cellStyle name="표준 11 3 2 2" xfId="13235" xr:uid="{00000000-0005-0000-0000-0000BD320000}"/>
    <cellStyle name="표준 11 3 2 3" xfId="12423" xr:uid="{00000000-0005-0000-0000-0000BE320000}"/>
    <cellStyle name="표준 12" xfId="1162" xr:uid="{00000000-0005-0000-0000-0000BF320000}"/>
    <cellStyle name="표준 12 2" xfId="3554" xr:uid="{00000000-0005-0000-0000-0000C0320000}"/>
    <cellStyle name="표준 13" xfId="1163" xr:uid="{00000000-0005-0000-0000-0000C1320000}"/>
    <cellStyle name="표준 13 2" xfId="11584" xr:uid="{00000000-0005-0000-0000-0000C2320000}"/>
    <cellStyle name="표준 14" xfId="1164" xr:uid="{00000000-0005-0000-0000-0000C3320000}"/>
    <cellStyle name="표준 14 2" xfId="3555" xr:uid="{00000000-0005-0000-0000-0000C4320000}"/>
    <cellStyle name="표준 15" xfId="1378" xr:uid="{00000000-0005-0000-0000-0000C5320000}"/>
    <cellStyle name="표준 15 2" xfId="11586" xr:uid="{00000000-0005-0000-0000-0000C6320000}"/>
    <cellStyle name="표준 15 2 2" xfId="13216" xr:uid="{00000000-0005-0000-0000-0000C7320000}"/>
    <cellStyle name="표준 15 2 3" xfId="12404" xr:uid="{00000000-0005-0000-0000-0000C8320000}"/>
    <cellStyle name="표준 15 3" xfId="13166" xr:uid="{00000000-0005-0000-0000-0000C9320000}"/>
    <cellStyle name="표준 15 4" xfId="12357" xr:uid="{00000000-0005-0000-0000-0000CA320000}"/>
    <cellStyle name="표준 16" xfId="1381" xr:uid="{00000000-0005-0000-0000-0000CB320000}"/>
    <cellStyle name="표준 17" xfId="1165" xr:uid="{00000000-0005-0000-0000-0000CC320000}"/>
    <cellStyle name="표준 18" xfId="1386" xr:uid="{00000000-0005-0000-0000-0000CD320000}"/>
    <cellStyle name="표준 18 2" xfId="13171" xr:uid="{00000000-0005-0000-0000-0000CE320000}"/>
    <cellStyle name="표준 18 3" xfId="12362" xr:uid="{00000000-0005-0000-0000-0000CF320000}"/>
    <cellStyle name="표준 19" xfId="1387" xr:uid="{00000000-0005-0000-0000-0000D0320000}"/>
    <cellStyle name="표준 2" xfId="1166" xr:uid="{00000000-0005-0000-0000-0000D1320000}"/>
    <cellStyle name="표준 2 10" xfId="1167" xr:uid="{00000000-0005-0000-0000-0000D2320000}"/>
    <cellStyle name="표준 2 11" xfId="1168" xr:uid="{00000000-0005-0000-0000-0000D3320000}"/>
    <cellStyle name="표준 2 12" xfId="1169" xr:uid="{00000000-0005-0000-0000-0000D4320000}"/>
    <cellStyle name="표준 2 13" xfId="1170" xr:uid="{00000000-0005-0000-0000-0000D5320000}"/>
    <cellStyle name="표준 2 14" xfId="1171" xr:uid="{00000000-0005-0000-0000-0000D6320000}"/>
    <cellStyle name="표준 2 15" xfId="1172" xr:uid="{00000000-0005-0000-0000-0000D7320000}"/>
    <cellStyle name="표준 2 15 2" xfId="11590" xr:uid="{00000000-0005-0000-0000-0000D8320000}"/>
    <cellStyle name="표준 2 15 2 2" xfId="13219" xr:uid="{00000000-0005-0000-0000-0000D9320000}"/>
    <cellStyle name="표준 2 15 2 3" xfId="12407" xr:uid="{00000000-0005-0000-0000-0000DA320000}"/>
    <cellStyle name="표준 2 16" xfId="1173" xr:uid="{00000000-0005-0000-0000-0000DB320000}"/>
    <cellStyle name="표준 2 17" xfId="1174" xr:uid="{00000000-0005-0000-0000-0000DC320000}"/>
    <cellStyle name="표준 2 18" xfId="1175" xr:uid="{00000000-0005-0000-0000-0000DD320000}"/>
    <cellStyle name="표준 2 19" xfId="1176" xr:uid="{00000000-0005-0000-0000-0000DE320000}"/>
    <cellStyle name="표준 2 2" xfId="1177" xr:uid="{00000000-0005-0000-0000-0000DF320000}"/>
    <cellStyle name="표준 2 2 10" xfId="1178" xr:uid="{00000000-0005-0000-0000-0000E0320000}"/>
    <cellStyle name="표준 2 2 11" xfId="1179" xr:uid="{00000000-0005-0000-0000-0000E1320000}"/>
    <cellStyle name="표준 2 2 12" xfId="1180" xr:uid="{00000000-0005-0000-0000-0000E2320000}"/>
    <cellStyle name="표준 2 2 13" xfId="1181" xr:uid="{00000000-0005-0000-0000-0000E3320000}"/>
    <cellStyle name="표준 2 2 14" xfId="1182" xr:uid="{00000000-0005-0000-0000-0000E4320000}"/>
    <cellStyle name="표준 2 2 14 2" xfId="1394" xr:uid="{00000000-0005-0000-0000-0000E5320000}"/>
    <cellStyle name="표준 2 2 14 2 2" xfId="13178" xr:uid="{00000000-0005-0000-0000-0000E6320000}"/>
    <cellStyle name="표준 2 2 14 2 3" xfId="12368" xr:uid="{00000000-0005-0000-0000-0000E7320000}"/>
    <cellStyle name="표준 2 2 14 3" xfId="11589" xr:uid="{00000000-0005-0000-0000-0000E8320000}"/>
    <cellStyle name="표준 2 2 14 3 2" xfId="13218" xr:uid="{00000000-0005-0000-0000-0000E9320000}"/>
    <cellStyle name="표준 2 2 14 3 3" xfId="12406" xr:uid="{00000000-0005-0000-0000-0000EA320000}"/>
    <cellStyle name="표준 2 2 15" xfId="1183" xr:uid="{00000000-0005-0000-0000-0000EB320000}"/>
    <cellStyle name="표준 2 2 16" xfId="1184" xr:uid="{00000000-0005-0000-0000-0000EC320000}"/>
    <cellStyle name="표준 2 2 17" xfId="1185" xr:uid="{00000000-0005-0000-0000-0000ED320000}"/>
    <cellStyle name="표준 2 2 18" xfId="1186" xr:uid="{00000000-0005-0000-0000-0000EE320000}"/>
    <cellStyle name="표준 2 2 19" xfId="1187" xr:uid="{00000000-0005-0000-0000-0000EF320000}"/>
    <cellStyle name="표준 2 2 2" xfId="1188" xr:uid="{00000000-0005-0000-0000-0000F0320000}"/>
    <cellStyle name="표준 2 2 2 2" xfId="11613" xr:uid="{00000000-0005-0000-0000-0000F1320000}"/>
    <cellStyle name="표준 2 2 20" xfId="1189" xr:uid="{00000000-0005-0000-0000-0000F2320000}"/>
    <cellStyle name="표준 2 2 21" xfId="1190" xr:uid="{00000000-0005-0000-0000-0000F3320000}"/>
    <cellStyle name="표준 2 2 22" xfId="1191" xr:uid="{00000000-0005-0000-0000-0000F4320000}"/>
    <cellStyle name="표준 2 2 23" xfId="1192" xr:uid="{00000000-0005-0000-0000-0000F5320000}"/>
    <cellStyle name="표준 2 2 24" xfId="1193" xr:uid="{00000000-0005-0000-0000-0000F6320000}"/>
    <cellStyle name="표준 2 2 25" xfId="1194" xr:uid="{00000000-0005-0000-0000-0000F7320000}"/>
    <cellStyle name="표준 2 2 26" xfId="1195" xr:uid="{00000000-0005-0000-0000-0000F8320000}"/>
    <cellStyle name="표준 2 2 27" xfId="1196" xr:uid="{00000000-0005-0000-0000-0000F9320000}"/>
    <cellStyle name="표준 2 2 28" xfId="1197" xr:uid="{00000000-0005-0000-0000-0000FA320000}"/>
    <cellStyle name="표준 2 2 29" xfId="1198" xr:uid="{00000000-0005-0000-0000-0000FB320000}"/>
    <cellStyle name="표준 2 2 3" xfId="1199" xr:uid="{00000000-0005-0000-0000-0000FC320000}"/>
    <cellStyle name="표준 2 2 30" xfId="1200" xr:uid="{00000000-0005-0000-0000-0000FD320000}"/>
    <cellStyle name="표준 2 2 31" xfId="1201" xr:uid="{00000000-0005-0000-0000-0000FE320000}"/>
    <cellStyle name="표준 2 2 32" xfId="1202" xr:uid="{00000000-0005-0000-0000-0000FF320000}"/>
    <cellStyle name="표준 2 2 33" xfId="1203" xr:uid="{00000000-0005-0000-0000-000000330000}"/>
    <cellStyle name="표준 2 2 34" xfId="1204" xr:uid="{00000000-0005-0000-0000-000001330000}"/>
    <cellStyle name="표준 2 2 35" xfId="1205" xr:uid="{00000000-0005-0000-0000-000002330000}"/>
    <cellStyle name="표준 2 2 36" xfId="1206" xr:uid="{00000000-0005-0000-0000-000003330000}"/>
    <cellStyle name="표준 2 2 37" xfId="1207" xr:uid="{00000000-0005-0000-0000-000004330000}"/>
    <cellStyle name="표준 2 2 38" xfId="1208" xr:uid="{00000000-0005-0000-0000-000005330000}"/>
    <cellStyle name="표준 2 2 39" xfId="1209" xr:uid="{00000000-0005-0000-0000-000006330000}"/>
    <cellStyle name="표준 2 2 4" xfId="1210" xr:uid="{00000000-0005-0000-0000-000007330000}"/>
    <cellStyle name="표준 2 2 40" xfId="1211" xr:uid="{00000000-0005-0000-0000-000008330000}"/>
    <cellStyle name="표준 2 2 41" xfId="1212" xr:uid="{00000000-0005-0000-0000-000009330000}"/>
    <cellStyle name="표준 2 2 42" xfId="1213" xr:uid="{00000000-0005-0000-0000-00000A330000}"/>
    <cellStyle name="표준 2 2 43" xfId="1214" xr:uid="{00000000-0005-0000-0000-00000B330000}"/>
    <cellStyle name="표준 2 2 44" xfId="1374" xr:uid="{00000000-0005-0000-0000-00000C330000}"/>
    <cellStyle name="표준 2 2 45" xfId="11579" xr:uid="{00000000-0005-0000-0000-00000D330000}"/>
    <cellStyle name="표준 2 2 45 2" xfId="13211" xr:uid="{00000000-0005-0000-0000-00000E330000}"/>
    <cellStyle name="표준 2 2 45 3" xfId="12399" xr:uid="{00000000-0005-0000-0000-00000F330000}"/>
    <cellStyle name="표준 2 2 5" xfId="1215" xr:uid="{00000000-0005-0000-0000-000010330000}"/>
    <cellStyle name="표준 2 2 6" xfId="1216" xr:uid="{00000000-0005-0000-0000-000011330000}"/>
    <cellStyle name="표준 2 2 7" xfId="1217" xr:uid="{00000000-0005-0000-0000-000012330000}"/>
    <cellStyle name="표준 2 2 8" xfId="1218" xr:uid="{00000000-0005-0000-0000-000013330000}"/>
    <cellStyle name="표준 2 2 9" xfId="1219" xr:uid="{00000000-0005-0000-0000-000014330000}"/>
    <cellStyle name="표준 2 20" xfId="1220" xr:uid="{00000000-0005-0000-0000-000015330000}"/>
    <cellStyle name="표준 2 21" xfId="1221" xr:uid="{00000000-0005-0000-0000-000016330000}"/>
    <cellStyle name="표준 2 22" xfId="1222" xr:uid="{00000000-0005-0000-0000-000017330000}"/>
    <cellStyle name="표준 2 23" xfId="1223" xr:uid="{00000000-0005-0000-0000-000018330000}"/>
    <cellStyle name="표준 2 24" xfId="1224" xr:uid="{00000000-0005-0000-0000-000019330000}"/>
    <cellStyle name="표준 2 25" xfId="1225" xr:uid="{00000000-0005-0000-0000-00001A330000}"/>
    <cellStyle name="표준 2 26" xfId="1226" xr:uid="{00000000-0005-0000-0000-00001B330000}"/>
    <cellStyle name="표준 2 27" xfId="1227" xr:uid="{00000000-0005-0000-0000-00001C330000}"/>
    <cellStyle name="표준 2 28" xfId="1228" xr:uid="{00000000-0005-0000-0000-00001D330000}"/>
    <cellStyle name="표준 2 29" xfId="1229" xr:uid="{00000000-0005-0000-0000-00001E330000}"/>
    <cellStyle name="표준 2 3" xfId="1230" xr:uid="{00000000-0005-0000-0000-00001F330000}"/>
    <cellStyle name="표준 2 30" xfId="1231" xr:uid="{00000000-0005-0000-0000-000020330000}"/>
    <cellStyle name="표준 2 31" xfId="1232" xr:uid="{00000000-0005-0000-0000-000021330000}"/>
    <cellStyle name="표준 2 32" xfId="1233" xr:uid="{00000000-0005-0000-0000-000022330000}"/>
    <cellStyle name="표준 2 33" xfId="1234" xr:uid="{00000000-0005-0000-0000-000023330000}"/>
    <cellStyle name="표준 2 34" xfId="1235" xr:uid="{00000000-0005-0000-0000-000024330000}"/>
    <cellStyle name="표준 2 35" xfId="1236" xr:uid="{00000000-0005-0000-0000-000025330000}"/>
    <cellStyle name="표준 2 36" xfId="1237" xr:uid="{00000000-0005-0000-0000-000026330000}"/>
    <cellStyle name="표준 2 37" xfId="1238" xr:uid="{00000000-0005-0000-0000-000027330000}"/>
    <cellStyle name="표준 2 38" xfId="1239" xr:uid="{00000000-0005-0000-0000-000028330000}"/>
    <cellStyle name="표준 2 39" xfId="1240" xr:uid="{00000000-0005-0000-0000-000029330000}"/>
    <cellStyle name="표준 2 4" xfId="1241" xr:uid="{00000000-0005-0000-0000-00002A330000}"/>
    <cellStyle name="표준 2 40" xfId="1242" xr:uid="{00000000-0005-0000-0000-00002B330000}"/>
    <cellStyle name="표준 2 41" xfId="1243" xr:uid="{00000000-0005-0000-0000-00002C330000}"/>
    <cellStyle name="표준 2 42" xfId="1244" xr:uid="{00000000-0005-0000-0000-00002D330000}"/>
    <cellStyle name="표준 2 43" xfId="1245" xr:uid="{00000000-0005-0000-0000-00002E330000}"/>
    <cellStyle name="표준 2 44" xfId="1246" xr:uid="{00000000-0005-0000-0000-00002F330000}"/>
    <cellStyle name="표준 2 5" xfId="1247" xr:uid="{00000000-0005-0000-0000-000030330000}"/>
    <cellStyle name="표준 2 6" xfId="1248" xr:uid="{00000000-0005-0000-0000-000031330000}"/>
    <cellStyle name="표준 2 7" xfId="1249" xr:uid="{00000000-0005-0000-0000-000032330000}"/>
    <cellStyle name="표준 2 8" xfId="1250" xr:uid="{00000000-0005-0000-0000-000033330000}"/>
    <cellStyle name="표준 2 9" xfId="1251" xr:uid="{00000000-0005-0000-0000-000034330000}"/>
    <cellStyle name="표준 20" xfId="1388" xr:uid="{00000000-0005-0000-0000-000035330000}"/>
    <cellStyle name="표준 20 2" xfId="13172" xr:uid="{00000000-0005-0000-0000-000036330000}"/>
    <cellStyle name="표준 20 3" xfId="12363" xr:uid="{00000000-0005-0000-0000-000037330000}"/>
    <cellStyle name="표준 21" xfId="1252" xr:uid="{00000000-0005-0000-0000-000038330000}"/>
    <cellStyle name="표준 22" xfId="1395" xr:uid="{00000000-0005-0000-0000-000039330000}"/>
    <cellStyle name="표준 22 2" xfId="13179" xr:uid="{00000000-0005-0000-0000-00003A330000}"/>
    <cellStyle name="표준 22 3" xfId="12369" xr:uid="{00000000-0005-0000-0000-00003B330000}"/>
    <cellStyle name="표준 23" xfId="1253" xr:uid="{00000000-0005-0000-0000-00003C330000}"/>
    <cellStyle name="표준 24" xfId="1254" xr:uid="{00000000-0005-0000-0000-00003D330000}"/>
    <cellStyle name="표준 25" xfId="1255" xr:uid="{00000000-0005-0000-0000-00003E330000}"/>
    <cellStyle name="표준 26" xfId="1416" xr:uid="{00000000-0005-0000-0000-00003F330000}"/>
    <cellStyle name="표준 27" xfId="11593" xr:uid="{00000000-0005-0000-0000-000040330000}"/>
    <cellStyle name="표준 27 2" xfId="13222" xr:uid="{00000000-0005-0000-0000-000041330000}"/>
    <cellStyle name="표준 27 3" xfId="12410" xr:uid="{00000000-0005-0000-0000-000042330000}"/>
    <cellStyle name="표준 28" xfId="11599" xr:uid="{00000000-0005-0000-0000-000043330000}"/>
    <cellStyle name="표준 28 2" xfId="13227" xr:uid="{00000000-0005-0000-0000-000044330000}"/>
    <cellStyle name="표준 28 3" xfId="12415" xr:uid="{00000000-0005-0000-0000-000045330000}"/>
    <cellStyle name="표준 29" xfId="1256" xr:uid="{00000000-0005-0000-0000-000046330000}"/>
    <cellStyle name="표준 3" xfId="1257" xr:uid="{00000000-0005-0000-0000-000047330000}"/>
    <cellStyle name="표준 3 10" xfId="1258" xr:uid="{00000000-0005-0000-0000-000048330000}"/>
    <cellStyle name="표준 3 11" xfId="1259" xr:uid="{00000000-0005-0000-0000-000049330000}"/>
    <cellStyle name="표준 3 12" xfId="1260" xr:uid="{00000000-0005-0000-0000-00004A330000}"/>
    <cellStyle name="표준 3 13" xfId="1261" xr:uid="{00000000-0005-0000-0000-00004B330000}"/>
    <cellStyle name="표준 3 14" xfId="1262" xr:uid="{00000000-0005-0000-0000-00004C330000}"/>
    <cellStyle name="표준 3 15" xfId="1263" xr:uid="{00000000-0005-0000-0000-00004D330000}"/>
    <cellStyle name="표준 3 16" xfId="1264" xr:uid="{00000000-0005-0000-0000-00004E330000}"/>
    <cellStyle name="표준 3 17" xfId="1265" xr:uid="{00000000-0005-0000-0000-00004F330000}"/>
    <cellStyle name="표준 3 18" xfId="1266" xr:uid="{00000000-0005-0000-0000-000050330000}"/>
    <cellStyle name="표준 3 19" xfId="1267" xr:uid="{00000000-0005-0000-0000-000051330000}"/>
    <cellStyle name="표준 3 2" xfId="1268" xr:uid="{00000000-0005-0000-0000-000052330000}"/>
    <cellStyle name="표준 3 2 2" xfId="1384" xr:uid="{00000000-0005-0000-0000-000053330000}"/>
    <cellStyle name="표준 3 2 3" xfId="3556" xr:uid="{00000000-0005-0000-0000-000054330000}"/>
    <cellStyle name="표준 3 20" xfId="1269" xr:uid="{00000000-0005-0000-0000-000055330000}"/>
    <cellStyle name="표준 3 21" xfId="1270" xr:uid="{00000000-0005-0000-0000-000056330000}"/>
    <cellStyle name="표준 3 22" xfId="1271" xr:uid="{00000000-0005-0000-0000-000057330000}"/>
    <cellStyle name="표준 3 23" xfId="1272" xr:uid="{00000000-0005-0000-0000-000058330000}"/>
    <cellStyle name="표준 3 24" xfId="1273" xr:uid="{00000000-0005-0000-0000-000059330000}"/>
    <cellStyle name="표준 3 25" xfId="1274" xr:uid="{00000000-0005-0000-0000-00005A330000}"/>
    <cellStyle name="표준 3 26" xfId="1275" xr:uid="{00000000-0005-0000-0000-00005B330000}"/>
    <cellStyle name="표준 3 27" xfId="1276" xr:uid="{00000000-0005-0000-0000-00005C330000}"/>
    <cellStyle name="표준 3 28" xfId="1277" xr:uid="{00000000-0005-0000-0000-00005D330000}"/>
    <cellStyle name="표준 3 29" xfId="1278" xr:uid="{00000000-0005-0000-0000-00005E330000}"/>
    <cellStyle name="표준 3 3" xfId="1279" xr:uid="{00000000-0005-0000-0000-00005F330000}"/>
    <cellStyle name="표준 3 30" xfId="1280" xr:uid="{00000000-0005-0000-0000-000060330000}"/>
    <cellStyle name="표준 3 31" xfId="1281" xr:uid="{00000000-0005-0000-0000-000061330000}"/>
    <cellStyle name="표준 3 32" xfId="1282" xr:uid="{00000000-0005-0000-0000-000062330000}"/>
    <cellStyle name="표준 3 33" xfId="1283" xr:uid="{00000000-0005-0000-0000-000063330000}"/>
    <cellStyle name="표준 3 34" xfId="1284" xr:uid="{00000000-0005-0000-0000-000064330000}"/>
    <cellStyle name="표준 3 35" xfId="1285" xr:uid="{00000000-0005-0000-0000-000065330000}"/>
    <cellStyle name="표준 3 36" xfId="1286" xr:uid="{00000000-0005-0000-0000-000066330000}"/>
    <cellStyle name="표준 3 37" xfId="1287" xr:uid="{00000000-0005-0000-0000-000067330000}"/>
    <cellStyle name="표준 3 38" xfId="1288" xr:uid="{00000000-0005-0000-0000-000068330000}"/>
    <cellStyle name="표준 3 39" xfId="1289" xr:uid="{00000000-0005-0000-0000-000069330000}"/>
    <cellStyle name="표준 3 4" xfId="1290" xr:uid="{00000000-0005-0000-0000-00006A330000}"/>
    <cellStyle name="표준 3 40" xfId="1291" xr:uid="{00000000-0005-0000-0000-00006B330000}"/>
    <cellStyle name="표준 3 41" xfId="1292" xr:uid="{00000000-0005-0000-0000-00006C330000}"/>
    <cellStyle name="표준 3 42" xfId="1293" xr:uid="{00000000-0005-0000-0000-00006D330000}"/>
    <cellStyle name="표준 3 43" xfId="1294" xr:uid="{00000000-0005-0000-0000-00006E330000}"/>
    <cellStyle name="표준 3 44" xfId="1375" xr:uid="{00000000-0005-0000-0000-00006F330000}"/>
    <cellStyle name="표준 3 5" xfId="1295" xr:uid="{00000000-0005-0000-0000-000070330000}"/>
    <cellStyle name="표준 3 6" xfId="1296" xr:uid="{00000000-0005-0000-0000-000071330000}"/>
    <cellStyle name="표준 3 7" xfId="1297" xr:uid="{00000000-0005-0000-0000-000072330000}"/>
    <cellStyle name="표준 3 8" xfId="1298" xr:uid="{00000000-0005-0000-0000-000073330000}"/>
    <cellStyle name="표준 3 9" xfId="1299" xr:uid="{00000000-0005-0000-0000-000074330000}"/>
    <cellStyle name="표준 3_CF" xfId="11578" xr:uid="{00000000-0005-0000-0000-000075330000}"/>
    <cellStyle name="표준 30" xfId="1300" xr:uid="{00000000-0005-0000-0000-000076330000}"/>
    <cellStyle name="표준 31" xfId="11605" xr:uid="{00000000-0005-0000-0000-000077330000}"/>
    <cellStyle name="표준 33" xfId="12424" xr:uid="{00000000-0005-0000-0000-000078330000}"/>
    <cellStyle name="표준 33 2" xfId="11622" xr:uid="{00000000-0005-0000-0000-000079330000}"/>
    <cellStyle name="표준 33 2 2" xfId="13239" xr:uid="{00000000-0005-0000-0000-00007A330000}"/>
    <cellStyle name="표준 37" xfId="1301" xr:uid="{00000000-0005-0000-0000-00007B330000}"/>
    <cellStyle name="표준 38" xfId="1302" xr:uid="{00000000-0005-0000-0000-00007C330000}"/>
    <cellStyle name="표준 39" xfId="1303" xr:uid="{00000000-0005-0000-0000-00007D330000}"/>
    <cellStyle name="표준 4" xfId="1304" xr:uid="{00000000-0005-0000-0000-00007E330000}"/>
    <cellStyle name="표준 4 2" xfId="1377" xr:uid="{00000000-0005-0000-0000-00007F330000}"/>
    <cellStyle name="표준 4 3" xfId="1376" xr:uid="{00000000-0005-0000-0000-000080330000}"/>
    <cellStyle name="표준 4 4" xfId="3557" xr:uid="{00000000-0005-0000-0000-000081330000}"/>
    <cellStyle name="표준 40" xfId="1305" xr:uid="{00000000-0005-0000-0000-000082330000}"/>
    <cellStyle name="표준 41" xfId="1306" xr:uid="{00000000-0005-0000-0000-000083330000}"/>
    <cellStyle name="표준 42" xfId="1307" xr:uid="{00000000-0005-0000-0000-000084330000}"/>
    <cellStyle name="표준 43" xfId="1308" xr:uid="{00000000-0005-0000-0000-000085330000}"/>
    <cellStyle name="표준 44" xfId="1309" xr:uid="{00000000-0005-0000-0000-000086330000}"/>
    <cellStyle name="표준 45" xfId="1310" xr:uid="{00000000-0005-0000-0000-000087330000}"/>
    <cellStyle name="표준 45 3" xfId="11596" xr:uid="{00000000-0005-0000-0000-000088330000}"/>
    <cellStyle name="표준 46" xfId="1311" xr:uid="{00000000-0005-0000-0000-000089330000}"/>
    <cellStyle name="표준 47" xfId="1312" xr:uid="{00000000-0005-0000-0000-00008A330000}"/>
    <cellStyle name="표준 48" xfId="1313" xr:uid="{00000000-0005-0000-0000-00008B330000}"/>
    <cellStyle name="표준 49" xfId="1314" xr:uid="{00000000-0005-0000-0000-00008C330000}"/>
    <cellStyle name="표준 5" xfId="1315" xr:uid="{00000000-0005-0000-0000-00008D330000}"/>
    <cellStyle name="표준 5 2" xfId="1382" xr:uid="{00000000-0005-0000-0000-00008E330000}"/>
    <cellStyle name="표준 5 3" xfId="3558" xr:uid="{00000000-0005-0000-0000-00008F330000}"/>
    <cellStyle name="표준 51" xfId="12426" xr:uid="{00000000-0005-0000-0000-000090330000}"/>
    <cellStyle name="표준 52" xfId="1391" xr:uid="{00000000-0005-0000-0000-000091330000}"/>
    <cellStyle name="표준 52 2" xfId="13175" xr:uid="{00000000-0005-0000-0000-000092330000}"/>
    <cellStyle name="표준 52 3" xfId="12365" xr:uid="{00000000-0005-0000-0000-000093330000}"/>
    <cellStyle name="표준 53" xfId="1401" xr:uid="{00000000-0005-0000-0000-000094330000}"/>
    <cellStyle name="표준 53 2" xfId="1406" xr:uid="{00000000-0005-0000-0000-000095330000}"/>
    <cellStyle name="표준 54" xfId="1403" xr:uid="{00000000-0005-0000-0000-000096330000}"/>
    <cellStyle name="표준 54 2" xfId="1409" xr:uid="{00000000-0005-0000-0000-000097330000}"/>
    <cellStyle name="표준 54 2 2" xfId="11595" xr:uid="{00000000-0005-0000-0000-000098330000}"/>
    <cellStyle name="표준 54 2 2 2" xfId="13224" xr:uid="{00000000-0005-0000-0000-000099330000}"/>
    <cellStyle name="표준 54 2 2 3" xfId="12412" xr:uid="{00000000-0005-0000-0000-00009A330000}"/>
    <cellStyle name="표준 54 2 3" xfId="11602" xr:uid="{00000000-0005-0000-0000-00009B330000}"/>
    <cellStyle name="표준 54 2 3 2" xfId="13230" xr:uid="{00000000-0005-0000-0000-00009C330000}"/>
    <cellStyle name="표준 54 2 3 3" xfId="12418" xr:uid="{00000000-0005-0000-0000-00009D330000}"/>
    <cellStyle name="표준 54 2 4" xfId="13190" xr:uid="{00000000-0005-0000-0000-00009E330000}"/>
    <cellStyle name="표준 54 2 5" xfId="12380" xr:uid="{00000000-0005-0000-0000-00009F330000}"/>
    <cellStyle name="표준 56" xfId="1398" xr:uid="{00000000-0005-0000-0000-0000A0330000}"/>
    <cellStyle name="표준 56 2" xfId="13182" xr:uid="{00000000-0005-0000-0000-0000A1330000}"/>
    <cellStyle name="표준 56 3" xfId="12372" xr:uid="{00000000-0005-0000-0000-0000A2330000}"/>
    <cellStyle name="표준 57" xfId="1414" xr:uid="{00000000-0005-0000-0000-0000A3330000}"/>
    <cellStyle name="표준 57 2" xfId="13194" xr:uid="{00000000-0005-0000-0000-0000A4330000}"/>
    <cellStyle name="표준 57 3" xfId="12384" xr:uid="{00000000-0005-0000-0000-0000A5330000}"/>
    <cellStyle name="표준 58" xfId="1390" xr:uid="{00000000-0005-0000-0000-0000A6330000}"/>
    <cellStyle name="표준 58 2" xfId="13174" xr:uid="{00000000-0005-0000-0000-0000A7330000}"/>
    <cellStyle name="표준 58 3" xfId="12364" xr:uid="{00000000-0005-0000-0000-0000A8330000}"/>
    <cellStyle name="표준 6" xfId="1316" xr:uid="{00000000-0005-0000-0000-0000A9330000}"/>
    <cellStyle name="표준 6 2" xfId="1413" xr:uid="{00000000-0005-0000-0000-0000AA330000}"/>
    <cellStyle name="표준 6 2 2" xfId="13193" xr:uid="{00000000-0005-0000-0000-0000AB330000}"/>
    <cellStyle name="표준 6 2 3" xfId="12383" xr:uid="{00000000-0005-0000-0000-0000AC330000}"/>
    <cellStyle name="표준 60" xfId="11587" xr:uid="{00000000-0005-0000-0000-0000AD330000}"/>
    <cellStyle name="표준 7" xfId="1317" xr:uid="{00000000-0005-0000-0000-0000AE330000}"/>
    <cellStyle name="표준 7 2" xfId="3559" xr:uid="{00000000-0005-0000-0000-0000AF330000}"/>
    <cellStyle name="표준 70" xfId="11603" xr:uid="{00000000-0005-0000-0000-0000B0330000}"/>
    <cellStyle name="표준 70 2" xfId="13231" xr:uid="{00000000-0005-0000-0000-0000B1330000}"/>
    <cellStyle name="표준 70 3" xfId="12419" xr:uid="{00000000-0005-0000-0000-0000B2330000}"/>
    <cellStyle name="표준 8" xfId="1318" xr:uid="{00000000-0005-0000-0000-0000B3330000}"/>
    <cellStyle name="표준 8 2" xfId="3560" xr:uid="{00000000-0005-0000-0000-0000B4330000}"/>
    <cellStyle name="표준 9" xfId="1319" xr:uid="{00000000-0005-0000-0000-0000B5330000}"/>
    <cellStyle name="표준 9 2" xfId="3561" xr:uid="{00000000-0005-0000-0000-0000B6330000}"/>
    <cellStyle name="標準_Akia(F）-8" xfId="3562" xr:uid="{00000000-0005-0000-0000-0000B7330000}"/>
    <cellStyle name="표준_PeerListing_0609" xfId="11619" xr:uid="{00000000-0005-0000-0000-0000B8330000}"/>
    <cellStyle name="표준1" xfId="3563" xr:uid="{00000000-0005-0000-0000-0000B9330000}"/>
    <cellStyle name="표준JKDH" xfId="1320" xr:uid="{00000000-0005-0000-0000-0000BA330000}"/>
    <cellStyle name="하이퍼링크" xfId="1327" builtinId="8"/>
    <cellStyle name="합산" xfId="1321" xr:uid="{00000000-0005-0000-0000-0000BC330000}"/>
    <cellStyle name="화폐기호" xfId="1322" xr:uid="{00000000-0005-0000-0000-0000BD330000}"/>
    <cellStyle name="화폐기호 2" xfId="3564" xr:uid="{00000000-0005-0000-0000-0000BE330000}"/>
    <cellStyle name="화폐기호0" xfId="1323" xr:uid="{00000000-0005-0000-0000-0000BF330000}"/>
    <cellStyle name="화폐기호0 2" xfId="3565" xr:uid="{00000000-0005-0000-0000-0000C0330000}"/>
  </cellStyles>
  <dxfs count="3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FF"/>
      <color rgb="FF0000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theme" Target="theme/theme1.xml"/><Relationship Id="rId30" Type="http://schemas.microsoft.com/office/2017/10/relationships/person" Target="persons/person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144564598369541E-2"/>
          <c:y val="4.581742951429589E-2"/>
          <c:w val="0.89339032654270611"/>
          <c:h val="0.762875943980075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Report!$B$85</c:f>
              <c:strCache>
                <c:ptCount val="1"/>
                <c:pt idx="0">
                  <c:v>Amazon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6350">
              <a:solidFill>
                <a:schemeClr val="bg1"/>
              </a:solidFill>
            </a:ln>
            <a:effectLst/>
          </c:spPr>
          <c:invertIfNegative val="0"/>
          <c:cat>
            <c:numRef>
              <c:f>Report!$D$84:$U$84</c:f>
              <c:numCache>
                <c:formatCode>General</c:formatCode>
                <c:ptCount val="18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</c:numCache>
            </c:numRef>
          </c:cat>
          <c:val>
            <c:numRef>
              <c:f>Report!$D$85:$U$85</c:f>
              <c:numCache>
                <c:formatCode>#,##0;[Black]\(#,##0\);\-</c:formatCode>
                <c:ptCount val="18"/>
                <c:pt idx="0">
                  <c:v>3100.4057759999996</c:v>
                </c:pt>
                <c:pt idx="1">
                  <c:v>13194.577971119998</c:v>
                </c:pt>
                <c:pt idx="2">
                  <c:v>13128.527571119997</c:v>
                </c:pt>
                <c:pt idx="3">
                  <c:v>13062.477171119999</c:v>
                </c:pt>
                <c:pt idx="4">
                  <c:v>12996.426771120001</c:v>
                </c:pt>
                <c:pt idx="5">
                  <c:v>12930.376371120001</c:v>
                </c:pt>
                <c:pt idx="6">
                  <c:v>12864.325971120001</c:v>
                </c:pt>
                <c:pt idx="7">
                  <c:v>12798.275571120001</c:v>
                </c:pt>
                <c:pt idx="8">
                  <c:v>12732.225171120001</c:v>
                </c:pt>
                <c:pt idx="9">
                  <c:v>12666.174771119999</c:v>
                </c:pt>
                <c:pt idx="10">
                  <c:v>12600.12437112</c:v>
                </c:pt>
                <c:pt idx="11">
                  <c:v>12534.07397112</c:v>
                </c:pt>
                <c:pt idx="12">
                  <c:v>12468.02357112</c:v>
                </c:pt>
                <c:pt idx="13">
                  <c:v>12401.97317112</c:v>
                </c:pt>
                <c:pt idx="14">
                  <c:v>12335.92277112</c:v>
                </c:pt>
                <c:pt idx="15">
                  <c:v>12269.87237112</c:v>
                </c:pt>
                <c:pt idx="16">
                  <c:v>12203.821971119998</c:v>
                </c:pt>
                <c:pt idx="17">
                  <c:v>6628.3954214400001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8B-4220-84CD-DADA62085304}"/>
            </c:ext>
          </c:extLst>
        </c:ser>
        <c:ser>
          <c:idx val="1"/>
          <c:order val="1"/>
          <c:tx>
            <c:strRef>
              <c:f>Report!$B$88</c:f>
              <c:strCache>
                <c:ptCount val="1"/>
                <c:pt idx="0">
                  <c:v>SK E&amp;S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invertIfNegative val="0"/>
          <c:cat>
            <c:numRef>
              <c:f>Report!$D$84:$U$84</c:f>
              <c:numCache>
                <c:formatCode>General</c:formatCode>
                <c:ptCount val="18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</c:numCache>
            </c:numRef>
          </c:cat>
          <c:val>
            <c:numRef>
              <c:f>Report!$D$88:$U$88</c:f>
              <c:numCache>
                <c:formatCode>#,##0;[Black]\(#,##0\);\-</c:formatCode>
                <c:ptCount val="18"/>
                <c:pt idx="0">
                  <c:v>1898.9035878731099</c:v>
                </c:pt>
                <c:pt idx="1">
                  <c:v>8081.2749233606355</c:v>
                </c:pt>
                <c:pt idx="2">
                  <c:v>8040.821076154135</c:v>
                </c:pt>
                <c:pt idx="3">
                  <c:v>8000.3672289476344</c:v>
                </c:pt>
                <c:pt idx="4">
                  <c:v>7959.9133817411348</c:v>
                </c:pt>
                <c:pt idx="5">
                  <c:v>7919.4595345346361</c:v>
                </c:pt>
                <c:pt idx="6">
                  <c:v>7879.0056873281355</c:v>
                </c:pt>
                <c:pt idx="7">
                  <c:v>7838.551840121635</c:v>
                </c:pt>
                <c:pt idx="8">
                  <c:v>7798.0979929151354</c:v>
                </c:pt>
                <c:pt idx="9">
                  <c:v>7757.6441457086348</c:v>
                </c:pt>
                <c:pt idx="10">
                  <c:v>7717.1902985021343</c:v>
                </c:pt>
                <c:pt idx="11">
                  <c:v>7676.7364512956347</c:v>
                </c:pt>
                <c:pt idx="12">
                  <c:v>7636.282604089135</c:v>
                </c:pt>
                <c:pt idx="13">
                  <c:v>7595.8287568826354</c:v>
                </c:pt>
                <c:pt idx="14">
                  <c:v>7555.3749096761358</c:v>
                </c:pt>
                <c:pt idx="15">
                  <c:v>7514.9210624696343</c:v>
                </c:pt>
                <c:pt idx="16">
                  <c:v>7474.4672152631347</c:v>
                </c:pt>
                <c:pt idx="17">
                  <c:v>4059.6892010222182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8B-4220-84CD-DADA62085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3768336"/>
        <c:axId val="1003776496"/>
      </c:barChart>
      <c:catAx>
        <c:axId val="100376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003776496"/>
        <c:crosses val="autoZero"/>
        <c:auto val="1"/>
        <c:lblAlgn val="ctr"/>
        <c:lblOffset val="100"/>
        <c:noMultiLvlLbl val="0"/>
      </c:catAx>
      <c:valAx>
        <c:axId val="100377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noFill/>
          <a:ln w="6350"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00376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27615383579958"/>
          <c:y val="0.9080424118398277"/>
          <c:w val="0.41206808275581508"/>
          <c:h val="6.9951072560615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Report!$B$167</c:f>
              <c:strCache>
                <c:ptCount val="1"/>
                <c:pt idx="0">
                  <c:v>운영수입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Report!$D$166:$U$166</c:f>
              <c:numCache>
                <c:formatCode>General</c:formatCode>
                <c:ptCount val="18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</c:numCache>
            </c:numRef>
          </c:cat>
          <c:val>
            <c:numRef>
              <c:f>Report!$D$167:$U$167</c:f>
              <c:numCache>
                <c:formatCode>#,##0;[Black]\(#,##0\);\-</c:formatCode>
                <c:ptCount val="18"/>
                <c:pt idx="0">
                  <c:v>4999.3093638731098</c:v>
                </c:pt>
                <c:pt idx="1">
                  <c:v>21275.852894480631</c:v>
                </c:pt>
                <c:pt idx="2">
                  <c:v>21169.348647274132</c:v>
                </c:pt>
                <c:pt idx="3">
                  <c:v>21062.844400067632</c:v>
                </c:pt>
                <c:pt idx="4">
                  <c:v>20956.340152861136</c:v>
                </c:pt>
                <c:pt idx="5">
                  <c:v>20849.835905654636</c:v>
                </c:pt>
                <c:pt idx="6">
                  <c:v>20743.331658448136</c:v>
                </c:pt>
                <c:pt idx="7">
                  <c:v>20636.827411241637</c:v>
                </c:pt>
                <c:pt idx="8">
                  <c:v>20530.323164035137</c:v>
                </c:pt>
                <c:pt idx="9">
                  <c:v>20423.818916828634</c:v>
                </c:pt>
                <c:pt idx="10">
                  <c:v>20317.314669622134</c:v>
                </c:pt>
                <c:pt idx="11">
                  <c:v>20210.810422415634</c:v>
                </c:pt>
                <c:pt idx="12">
                  <c:v>20104.306175209134</c:v>
                </c:pt>
                <c:pt idx="13">
                  <c:v>19997.801928002635</c:v>
                </c:pt>
                <c:pt idx="14">
                  <c:v>19891.297680796135</c:v>
                </c:pt>
                <c:pt idx="15">
                  <c:v>19784.793433589635</c:v>
                </c:pt>
                <c:pt idx="16">
                  <c:v>19678.289186383132</c:v>
                </c:pt>
                <c:pt idx="17">
                  <c:v>10688.084622462218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C-4CA4-B302-A9BA1EB85776}"/>
            </c:ext>
          </c:extLst>
        </c:ser>
        <c:ser>
          <c:idx val="2"/>
          <c:order val="1"/>
          <c:tx>
            <c:strRef>
              <c:f>Report!$B$168</c:f>
              <c:strCache>
                <c:ptCount val="1"/>
                <c:pt idx="0">
                  <c:v>운영비용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Report!$D$166:$U$166</c:f>
              <c:numCache>
                <c:formatCode>General</c:formatCode>
                <c:ptCount val="18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</c:numCache>
            </c:numRef>
          </c:cat>
          <c:val>
            <c:numRef>
              <c:f>Report!$D$168:$U$168</c:f>
              <c:numCache>
                <c:formatCode>#,##0;[Black]\(#,##0\);\-</c:formatCode>
                <c:ptCount val="18"/>
                <c:pt idx="0">
                  <c:v>1000.2770822099923</c:v>
                </c:pt>
                <c:pt idx="1">
                  <c:v>4990.8329870218104</c:v>
                </c:pt>
                <c:pt idx="2">
                  <c:v>5024.3599401596448</c:v>
                </c:pt>
                <c:pt idx="3">
                  <c:v>5050.9467589224805</c:v>
                </c:pt>
                <c:pt idx="4">
                  <c:v>5063.102946794691</c:v>
                </c:pt>
                <c:pt idx="5">
                  <c:v>5093.3381719229174</c:v>
                </c:pt>
                <c:pt idx="6">
                  <c:v>5114.1622700281996</c:v>
                </c:pt>
                <c:pt idx="7">
                  <c:v>5150.5852473706373</c:v>
                </c:pt>
                <c:pt idx="8">
                  <c:v>5187.6172837675404</c:v>
                </c:pt>
                <c:pt idx="9">
                  <c:v>5225.2687356660554</c:v>
                </c:pt>
                <c:pt idx="10">
                  <c:v>5263.5501392712586</c:v>
                </c:pt>
                <c:pt idx="11">
                  <c:v>5302.4722137307581</c:v>
                </c:pt>
                <c:pt idx="12">
                  <c:v>5342.0458643768134</c:v>
                </c:pt>
                <c:pt idx="13">
                  <c:v>5382.2821860270569</c:v>
                </c:pt>
                <c:pt idx="14">
                  <c:v>5423.1924663448826</c:v>
                </c:pt>
                <c:pt idx="15">
                  <c:v>5464.7881892606038</c:v>
                </c:pt>
                <c:pt idx="16">
                  <c:v>5507.0810384544902</c:v>
                </c:pt>
                <c:pt idx="17">
                  <c:v>3260.5371682274467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4C-4CA4-B302-A9BA1EB85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3773232"/>
        <c:axId val="1003774320"/>
      </c:barChart>
      <c:lineChart>
        <c:grouping val="standard"/>
        <c:varyColors val="0"/>
        <c:ser>
          <c:idx val="0"/>
          <c:order val="2"/>
          <c:tx>
            <c:strRef>
              <c:f>Report!$B$170</c:f>
              <c:strCache>
                <c:ptCount val="1"/>
                <c:pt idx="0">
                  <c:v>EBITDA margin</c:v>
                </c:pt>
              </c:strCache>
            </c:strRef>
          </c:tx>
          <c:spPr>
            <a:ln w="31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6350">
                <a:solidFill>
                  <a:srgbClr val="C00000"/>
                </a:solidFill>
              </a:ln>
              <a:effectLst/>
            </c:spPr>
          </c:marker>
          <c:dPt>
            <c:idx val="17"/>
            <c:marker>
              <c:symbol val="circle"/>
              <c:size val="4"/>
              <c:spPr>
                <a:solidFill>
                  <a:srgbClr val="C00000"/>
                </a:solidFill>
                <a:ln w="6350">
                  <a:solidFill>
                    <a:srgbClr val="C00000"/>
                  </a:solidFill>
                </a:ln>
                <a:effectLst/>
              </c:spPr>
            </c:marker>
            <c:bubble3D val="0"/>
            <c:spPr>
              <a:ln w="6350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BA43-4ACF-85A9-6FFB04C93D3D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Report!$D$170:$U$170</c:f>
              <c:numCache>
                <c:formatCode>0.0%</c:formatCode>
                <c:ptCount val="18"/>
                <c:pt idx="0">
                  <c:v>0.79991694664099589</c:v>
                </c:pt>
                <c:pt idx="1">
                  <c:v>0.76542265958623312</c:v>
                </c:pt>
                <c:pt idx="2">
                  <c:v>0.76265873722068411</c:v>
                </c:pt>
                <c:pt idx="3">
                  <c:v>0.76019635985601919</c:v>
                </c:pt>
                <c:pt idx="4">
                  <c:v>0.75839755845424028</c:v>
                </c:pt>
                <c:pt idx="5">
                  <c:v>0.75571327299791524</c:v>
                </c:pt>
                <c:pt idx="6">
                  <c:v>0.75345511732463888</c:v>
                </c:pt>
                <c:pt idx="7">
                  <c:v>0.75041777765874407</c:v>
                </c:pt>
                <c:pt idx="8">
                  <c:v>0.74731925833222301</c:v>
                </c:pt>
                <c:pt idx="9">
                  <c:v>0.74415809516600318</c:v>
                </c:pt>
                <c:pt idx="10">
                  <c:v>0.74093278443232624</c:v>
                </c:pt>
                <c:pt idx="11">
                  <c:v>0.73764178165513683</c:v>
                </c:pt>
                <c:pt idx="12">
                  <c:v>0.7342835003694802</c:v>
                </c:pt>
                <c:pt idx="13">
                  <c:v>0.73085631083832647</c:v>
                </c:pt>
                <c:pt idx="14">
                  <c:v>0.72735853872517064</c:v>
                </c:pt>
                <c:pt idx="15">
                  <c:v>0.72378846372068972</c:v>
                </c:pt>
                <c:pt idx="16">
                  <c:v>0.72014431812165625</c:v>
                </c:pt>
                <c:pt idx="17">
                  <c:v>0.69493718627797352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4C-4CA4-B302-A9BA1EB85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3775408"/>
        <c:axId val="1003774864"/>
      </c:lineChart>
      <c:catAx>
        <c:axId val="100377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003774320"/>
        <c:crosses val="autoZero"/>
        <c:auto val="1"/>
        <c:lblAlgn val="ctr"/>
        <c:lblOffset val="100"/>
        <c:noMultiLvlLbl val="0"/>
      </c:catAx>
      <c:valAx>
        <c:axId val="1003774320"/>
        <c:scaling>
          <c:orientation val="minMax"/>
          <c:max val="30000"/>
        </c:scaling>
        <c:delete val="0"/>
        <c:axPos val="l"/>
        <c:numFmt formatCode="#,##0;[Black]\(#,##0\);\-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003773232"/>
        <c:crosses val="autoZero"/>
        <c:crossBetween val="between"/>
      </c:valAx>
      <c:valAx>
        <c:axId val="1003774864"/>
        <c:scaling>
          <c:orientation val="minMax"/>
          <c:min val="0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003775408"/>
        <c:crosses val="max"/>
        <c:crossBetween val="between"/>
      </c:valAx>
      <c:catAx>
        <c:axId val="1003775408"/>
        <c:scaling>
          <c:orientation val="minMax"/>
        </c:scaling>
        <c:delete val="1"/>
        <c:axPos val="b"/>
        <c:majorTickMark val="out"/>
        <c:minorTickMark val="none"/>
        <c:tickLblPos val="nextTo"/>
        <c:crossAx val="100377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6884052452123"/>
          <c:y val="0.88708295096915468"/>
          <c:w val="0.53940625099528217"/>
          <c:h val="8.32996153231740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Report!$B$243</c:f>
              <c:strCache>
                <c:ptCount val="1"/>
                <c:pt idx="0">
                  <c:v>단순DSCR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Report!$E$242:$W$242</c15:sqref>
                  </c15:fullRef>
                </c:ext>
              </c:extLst>
              <c:f>Report!$F$242:$W$242</c:f>
              <c:numCache>
                <c:formatCode>General</c:formatCode>
                <c:ptCount val="18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Report!$E$243:$W$243</c15:sqref>
                  </c15:fullRef>
                </c:ext>
              </c:extLst>
              <c:f>Report!$F$243:$W$243</c:f>
              <c:numCache>
                <c:formatCode>#,##0.00"x";[Black]\(#,##0.00\);\-</c:formatCode>
                <c:ptCount val="18"/>
                <c:pt idx="0">
                  <c:v>1.4488807101210692</c:v>
                </c:pt>
                <c:pt idx="1">
                  <c:v>1.2354271209763228</c:v>
                </c:pt>
                <c:pt idx="2">
                  <c:v>1.2282955578294981</c:v>
                </c:pt>
                <c:pt idx="3">
                  <c:v>1.2280419504470288</c:v>
                </c:pt>
                <c:pt idx="4">
                  <c:v>1.2204024562883222</c:v>
                </c:pt>
                <c:pt idx="5">
                  <c:v>1.2294278927758546</c:v>
                </c:pt>
                <c:pt idx="6">
                  <c:v>1.2375959533245957</c:v>
                </c:pt>
                <c:pt idx="7">
                  <c:v>1.2648967445237762</c:v>
                </c:pt>
                <c:pt idx="8">
                  <c:v>1.2823389053345948</c:v>
                </c:pt>
                <c:pt idx="9">
                  <c:v>1.3159915332004237</c:v>
                </c:pt>
                <c:pt idx="10">
                  <c:v>1.3523014745800648</c:v>
                </c:pt>
                <c:pt idx="11">
                  <c:v>1.3915975134513123</c:v>
                </c:pt>
                <c:pt idx="12">
                  <c:v>1.434265046489323</c:v>
                </c:pt>
                <c:pt idx="13">
                  <c:v>1.480758817476385</c:v>
                </c:pt>
                <c:pt idx="14">
                  <c:v>1.5316192510315421</c:v>
                </c:pt>
                <c:pt idx="15">
                  <c:v>1.5874936312219172</c:v>
                </c:pt>
                <c:pt idx="16">
                  <c:v>1.6491638888456812</c:v>
                </c:pt>
                <c:pt idx="17">
                  <c:v>1.5329957089826454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A31-A192-551F44EDB65D}"/>
            </c:ext>
          </c:extLst>
        </c:ser>
        <c:ser>
          <c:idx val="1"/>
          <c:order val="1"/>
          <c:tx>
            <c:strRef>
              <c:f>Report!$B$244</c:f>
              <c:strCache>
                <c:ptCount val="1"/>
                <c:pt idx="0">
                  <c:v>누적DSCR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0.00&quot;x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Report!$E$242:$W$242</c15:sqref>
                  </c15:fullRef>
                </c:ext>
              </c:extLst>
              <c:f>Report!$F$242:$W$242</c:f>
              <c:numCache>
                <c:formatCode>General</c:formatCode>
                <c:ptCount val="18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Report!$E$244:$W$244</c15:sqref>
                  </c15:fullRef>
                </c:ext>
              </c:extLst>
              <c:f>Report!$F$244:$W$244</c:f>
              <c:numCache>
                <c:formatCode>#,##0.00"x";[Black]\(#,##0.00\);\-</c:formatCode>
                <c:ptCount val="18"/>
                <c:pt idx="0">
                  <c:v>1.4488807101210692</c:v>
                </c:pt>
                <c:pt idx="1">
                  <c:v>1.6146726970297394</c:v>
                </c:pt>
                <c:pt idx="2">
                  <c:v>1.7440355073580924</c:v>
                </c:pt>
                <c:pt idx="3">
                  <c:v>1.8019212867414955</c:v>
                </c:pt>
                <c:pt idx="4">
                  <c:v>1.78979057894459</c:v>
                </c:pt>
                <c:pt idx="5">
                  <c:v>1.8018470147244348</c:v>
                </c:pt>
                <c:pt idx="6">
                  <c:v>1.8143737956266432</c:v>
                </c:pt>
                <c:pt idx="7">
                  <c:v>1.8443945037527016</c:v>
                </c:pt>
                <c:pt idx="8">
                  <c:v>1.8647563696441076</c:v>
                </c:pt>
                <c:pt idx="9">
                  <c:v>1.9015513428195665</c:v>
                </c:pt>
                <c:pt idx="10">
                  <c:v>1.9412527450994419</c:v>
                </c:pt>
                <c:pt idx="11">
                  <c:v>1.9842202068567036</c:v>
                </c:pt>
                <c:pt idx="12">
                  <c:v>2.0308752830924326</c:v>
                </c:pt>
                <c:pt idx="13">
                  <c:v>2.0817153827187993</c:v>
                </c:pt>
                <c:pt idx="14">
                  <c:v>2.1373316348873521</c:v>
                </c:pt>
                <c:pt idx="15">
                  <c:v>2.1984320547959717</c:v>
                </c:pt>
                <c:pt idx="16">
                  <c:v>2.2658719382614683</c:v>
                </c:pt>
                <c:pt idx="17">
                  <c:v>2.7652110524300477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A31-A192-551F44EDB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5877968"/>
        <c:axId val="1565881328"/>
      </c:lineChart>
      <c:catAx>
        <c:axId val="156587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565881328"/>
        <c:crosses val="autoZero"/>
        <c:auto val="1"/>
        <c:lblAlgn val="ctr"/>
        <c:lblOffset val="100"/>
        <c:noMultiLvlLbl val="0"/>
      </c:catAx>
      <c:valAx>
        <c:axId val="1565881328"/>
        <c:scaling>
          <c:orientation val="minMax"/>
        </c:scaling>
        <c:delete val="1"/>
        <c:axPos val="l"/>
        <c:numFmt formatCode="#,##0.00&quot;x&quot;;[Black]\(#,##0.00\);\-" sourceLinked="1"/>
        <c:majorTickMark val="out"/>
        <c:minorTickMark val="none"/>
        <c:tickLblPos val="nextTo"/>
        <c:crossAx val="156587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Report!$E$56</c:f>
              <c:strCache>
                <c:ptCount val="1"/>
                <c:pt idx="0">
                  <c:v>총발전량(보증)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>
                    <a:lumMod val="50000"/>
                  </a:schemeClr>
                </a:solidFill>
              </a:ln>
              <a:effectLst/>
            </c:spPr>
          </c:marker>
          <c:val>
            <c:numRef>
              <c:f>Report!$E$57:$E$76</c:f>
              <c:numCache>
                <c:formatCode>#,##0;[Black]\(#,##0\);\-</c:formatCode>
                <c:ptCount val="20"/>
                <c:pt idx="0">
                  <c:v>137602.24789999999</c:v>
                </c:pt>
                <c:pt idx="1">
                  <c:v>136914.2366605</c:v>
                </c:pt>
                <c:pt idx="2">
                  <c:v>136226.22542099998</c:v>
                </c:pt>
                <c:pt idx="3">
                  <c:v>125831.23332500001</c:v>
                </c:pt>
                <c:pt idx="4">
                  <c:v>125192.49609999999</c:v>
                </c:pt>
                <c:pt idx="5">
                  <c:v>124553.758875</c:v>
                </c:pt>
                <c:pt idx="6">
                  <c:v>123915.02165</c:v>
                </c:pt>
                <c:pt idx="7">
                  <c:v>123276.28442500001</c:v>
                </c:pt>
                <c:pt idx="8">
                  <c:v>122637.54719999999</c:v>
                </c:pt>
                <c:pt idx="9">
                  <c:v>121998.809975</c:v>
                </c:pt>
                <c:pt idx="10">
                  <c:v>121360.07274999999</c:v>
                </c:pt>
                <c:pt idx="11">
                  <c:v>120721.335525</c:v>
                </c:pt>
                <c:pt idx="12">
                  <c:v>120082.59829999998</c:v>
                </c:pt>
                <c:pt idx="13">
                  <c:v>119443.86107499999</c:v>
                </c:pt>
                <c:pt idx="14">
                  <c:v>118805.12384999999</c:v>
                </c:pt>
                <c:pt idx="15">
                  <c:v>118166.38662499998</c:v>
                </c:pt>
                <c:pt idx="16">
                  <c:v>117527.64939999998</c:v>
                </c:pt>
                <c:pt idx="17">
                  <c:v>116888.91217499999</c:v>
                </c:pt>
                <c:pt idx="18">
                  <c:v>116250.17494999997</c:v>
                </c:pt>
                <c:pt idx="19">
                  <c:v>115611.43772499998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B-4C1F-A284-89F035DE8496}"/>
            </c:ext>
          </c:extLst>
        </c:ser>
        <c:ser>
          <c:idx val="2"/>
          <c:order val="1"/>
          <c:tx>
            <c:strRef>
              <c:f>Report!$J$56</c:f>
              <c:strCache>
                <c:ptCount val="1"/>
                <c:pt idx="0">
                  <c:v>PV syst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Report!$J$57:$J$76</c:f>
              <c:numCache>
                <c:formatCode>#,##0;[Black]\(#,##0\);\-</c:formatCode>
                <c:ptCount val="20"/>
                <c:pt idx="0">
                  <c:v>148917.02160000001</c:v>
                </c:pt>
                <c:pt idx="1">
                  <c:v>148172.43649200001</c:v>
                </c:pt>
                <c:pt idx="2">
                  <c:v>147427.85138400001</c:v>
                </c:pt>
                <c:pt idx="3">
                  <c:v>146683.26627600001</c:v>
                </c:pt>
                <c:pt idx="4">
                  <c:v>145938.68116800001</c:v>
                </c:pt>
                <c:pt idx="5">
                  <c:v>145194.09606000001</c:v>
                </c:pt>
                <c:pt idx="6">
                  <c:v>144449.51095200001</c:v>
                </c:pt>
                <c:pt idx="7">
                  <c:v>143704.92584400001</c:v>
                </c:pt>
                <c:pt idx="8">
                  <c:v>142960.34073600001</c:v>
                </c:pt>
                <c:pt idx="9">
                  <c:v>142215.75562799998</c:v>
                </c:pt>
                <c:pt idx="10">
                  <c:v>141471.17051999999</c:v>
                </c:pt>
                <c:pt idx="11">
                  <c:v>140726.58541199999</c:v>
                </c:pt>
                <c:pt idx="12">
                  <c:v>139982.00030399999</c:v>
                </c:pt>
                <c:pt idx="13">
                  <c:v>139237.41519599999</c:v>
                </c:pt>
                <c:pt idx="14">
                  <c:v>138492.83008799999</c:v>
                </c:pt>
                <c:pt idx="15">
                  <c:v>137748.24497999999</c:v>
                </c:pt>
                <c:pt idx="16">
                  <c:v>137003.65987199999</c:v>
                </c:pt>
                <c:pt idx="17">
                  <c:v>136259.07476399999</c:v>
                </c:pt>
                <c:pt idx="18">
                  <c:v>135514.48965599999</c:v>
                </c:pt>
                <c:pt idx="19">
                  <c:v>134769.90454799999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DB-4C1F-A284-89F035DE8496}"/>
            </c:ext>
          </c:extLst>
        </c:ser>
        <c:ser>
          <c:idx val="3"/>
          <c:order val="2"/>
          <c:tx>
            <c:strRef>
              <c:f>Report!$K$56</c:f>
              <c:strCache>
                <c:ptCount val="1"/>
                <c:pt idx="0">
                  <c:v>인근 발전소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Report!$K$57:$K$76</c:f>
              <c:numCache>
                <c:formatCode>#,##0;[Black]\(#,##0\);\-</c:formatCode>
                <c:ptCount val="20"/>
                <c:pt idx="0">
                  <c:v>145997.08000000002</c:v>
                </c:pt>
                <c:pt idx="1">
                  <c:v>145267.09460000001</c:v>
                </c:pt>
                <c:pt idx="2">
                  <c:v>144537.10920000001</c:v>
                </c:pt>
                <c:pt idx="3">
                  <c:v>143807.1238</c:v>
                </c:pt>
                <c:pt idx="4">
                  <c:v>143077.1384</c:v>
                </c:pt>
                <c:pt idx="5">
                  <c:v>142347.15300000002</c:v>
                </c:pt>
                <c:pt idx="6">
                  <c:v>141617.16759999999</c:v>
                </c:pt>
                <c:pt idx="7">
                  <c:v>140887.18220000001</c:v>
                </c:pt>
                <c:pt idx="8">
                  <c:v>140157.19680000001</c:v>
                </c:pt>
                <c:pt idx="9">
                  <c:v>139427.2114</c:v>
                </c:pt>
                <c:pt idx="10">
                  <c:v>138697.226</c:v>
                </c:pt>
                <c:pt idx="11">
                  <c:v>137967.24059999999</c:v>
                </c:pt>
                <c:pt idx="12">
                  <c:v>137237.25520000001</c:v>
                </c:pt>
                <c:pt idx="13">
                  <c:v>136507.26980000001</c:v>
                </c:pt>
                <c:pt idx="14">
                  <c:v>135777.28439999997</c:v>
                </c:pt>
                <c:pt idx="15">
                  <c:v>135047.299</c:v>
                </c:pt>
                <c:pt idx="16">
                  <c:v>134317.31359999999</c:v>
                </c:pt>
                <c:pt idx="17">
                  <c:v>133587.32819999999</c:v>
                </c:pt>
                <c:pt idx="18">
                  <c:v>132857.34279999998</c:v>
                </c:pt>
                <c:pt idx="19">
                  <c:v>132127.35739999998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DB-4C1F-A284-89F035DE8496}"/>
            </c:ext>
          </c:extLst>
        </c:ser>
        <c:ser>
          <c:idx val="1"/>
          <c:order val="3"/>
          <c:tx>
            <c:v>발전량 적용값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Report!$F$57:$F$76</c:f>
              <c:numCache>
                <c:formatCode>#,##0;[Black]\(#,##0\);\-</c:formatCode>
                <c:ptCount val="20"/>
                <c:pt idx="0">
                  <c:v>137602.24789999999</c:v>
                </c:pt>
                <c:pt idx="1">
                  <c:v>136914.2366605</c:v>
                </c:pt>
                <c:pt idx="2">
                  <c:v>136226.22542099998</c:v>
                </c:pt>
                <c:pt idx="3">
                  <c:v>135538.21418149999</c:v>
                </c:pt>
                <c:pt idx="4">
                  <c:v>134850.202942</c:v>
                </c:pt>
                <c:pt idx="5">
                  <c:v>134162.19170250001</c:v>
                </c:pt>
                <c:pt idx="6">
                  <c:v>133474.180463</c:v>
                </c:pt>
                <c:pt idx="7">
                  <c:v>132786.16922350001</c:v>
                </c:pt>
                <c:pt idx="8">
                  <c:v>132098.15798399999</c:v>
                </c:pt>
                <c:pt idx="9">
                  <c:v>131410.14674450003</c:v>
                </c:pt>
                <c:pt idx="10">
                  <c:v>130722.13550500001</c:v>
                </c:pt>
                <c:pt idx="11">
                  <c:v>130034.1242655</c:v>
                </c:pt>
                <c:pt idx="12">
                  <c:v>129346.11302600001</c:v>
                </c:pt>
                <c:pt idx="13">
                  <c:v>128658.10178650002</c:v>
                </c:pt>
                <c:pt idx="14">
                  <c:v>127970.09054700001</c:v>
                </c:pt>
                <c:pt idx="15">
                  <c:v>127282.07930750001</c:v>
                </c:pt>
                <c:pt idx="16">
                  <c:v>126594.06806799999</c:v>
                </c:pt>
                <c:pt idx="17">
                  <c:v>125906.05682849999</c:v>
                </c:pt>
                <c:pt idx="18">
                  <c:v>125218.045589</c:v>
                </c:pt>
                <c:pt idx="19">
                  <c:v>124530.03434950001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DB-4C1F-A284-89F035DE8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106287"/>
        <c:axId val="742103887"/>
      </c:lineChart>
      <c:catAx>
        <c:axId val="7421062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742103887"/>
        <c:crosses val="autoZero"/>
        <c:auto val="1"/>
        <c:lblAlgn val="ctr"/>
        <c:lblOffset val="100"/>
        <c:noMultiLvlLbl val="0"/>
      </c:catAx>
      <c:valAx>
        <c:axId val="742103887"/>
        <c:scaling>
          <c:orientation val="minMax"/>
          <c:max val="150000"/>
          <c:min val="100000"/>
        </c:scaling>
        <c:delete val="0"/>
        <c:axPos val="l"/>
        <c:numFmt formatCode="#,##0;[Black]\(#,##0\);\-" sourceLinked="1"/>
        <c:majorTickMark val="out"/>
        <c:minorTickMark val="none"/>
        <c:tickLblPos val="nextTo"/>
        <c:spPr>
          <a:noFill/>
          <a:ln w="12700"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742106287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ko-K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'CF(Y)'!$B$148</c:f>
              <c:strCache>
                <c:ptCount val="1"/>
                <c:pt idx="0">
                  <c:v>FCF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'CF(Y)'!$I$148:$AC$148</c:f>
              <c:numCache>
                <c:formatCode>_-* #,##0_-;[Red]_-* \(#,##0\);_-* "-"_-;_-@_-</c:formatCode>
                <c:ptCount val="21"/>
                <c:pt idx="0">
                  <c:v>-2667.4041729612518</c:v>
                </c:pt>
                <c:pt idx="1">
                  <c:v>14293.352089731939</c:v>
                </c:pt>
                <c:pt idx="2">
                  <c:v>15880.24615909453</c:v>
                </c:pt>
                <c:pt idx="3">
                  <c:v>15848.970478839237</c:v>
                </c:pt>
                <c:pt idx="4">
                  <c:v>15707.563750204601</c:v>
                </c:pt>
                <c:pt idx="5">
                  <c:v>15503.337069809953</c:v>
                </c:pt>
                <c:pt idx="6">
                  <c:v>15510.932420707019</c:v>
                </c:pt>
                <c:pt idx="7">
                  <c:v>15268.449924337236</c:v>
                </c:pt>
                <c:pt idx="8">
                  <c:v>14874.68574932065</c:v>
                </c:pt>
                <c:pt idx="9">
                  <c:v>14662.88694598875</c:v>
                </c:pt>
                <c:pt idx="10">
                  <c:v>14450.587648789997</c:v>
                </c:pt>
                <c:pt idx="11">
                  <c:v>14237.779340643634</c:v>
                </c:pt>
                <c:pt idx="12">
                  <c:v>14024.453356519278</c:v>
                </c:pt>
                <c:pt idx="13">
                  <c:v>13810.600880813716</c:v>
                </c:pt>
                <c:pt idx="14">
                  <c:v>13596.212944680454</c:v>
                </c:pt>
                <c:pt idx="15">
                  <c:v>13381.280423310813</c:v>
                </c:pt>
                <c:pt idx="16">
                  <c:v>13165.79403316597</c:v>
                </c:pt>
                <c:pt idx="17">
                  <c:v>17022.498235408795</c:v>
                </c:pt>
                <c:pt idx="18">
                  <c:v>12501.450588503494</c:v>
                </c:pt>
                <c:pt idx="19">
                  <c:v>12363.579538263282</c:v>
                </c:pt>
                <c:pt idx="20">
                  <c:v>8204.3209416772934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78-4CB8-8D4D-F73CBDBDA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761632"/>
        <c:axId val="1219762176"/>
      </c:areaChart>
      <c:barChart>
        <c:barDir val="col"/>
        <c:grouping val="stacked"/>
        <c:varyColors val="0"/>
        <c:ser>
          <c:idx val="1"/>
          <c:order val="1"/>
          <c:tx>
            <c:strRef>
              <c:f>'CF(Y)'!$B$149</c:f>
              <c:strCache>
                <c:ptCount val="1"/>
                <c:pt idx="0">
                  <c:v>선순위 CF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'CF(Y)'!$I$149:$AC$149</c:f>
              <c:numCache>
                <c:formatCode>_-* #,##0_-;[Red]_-* \(#,##0\);_-* "-"_-;_-@_-</c:formatCode>
                <c:ptCount val="21"/>
                <c:pt idx="0">
                  <c:v>1868.75</c:v>
                </c:pt>
                <c:pt idx="1">
                  <c:v>14407.144531249989</c:v>
                </c:pt>
                <c:pt idx="2">
                  <c:v>14251.471875000001</c:v>
                </c:pt>
                <c:pt idx="3">
                  <c:v>14108.478125000001</c:v>
                </c:pt>
                <c:pt idx="4">
                  <c:v>14089.271875000002</c:v>
                </c:pt>
                <c:pt idx="5">
                  <c:v>13862.015625</c:v>
                </c:pt>
                <c:pt idx="6">
                  <c:v>13654.960937500002</c:v>
                </c:pt>
                <c:pt idx="7">
                  <c:v>13187.773437500002</c:v>
                </c:pt>
                <c:pt idx="8">
                  <c:v>12720.585937500002</c:v>
                </c:pt>
                <c:pt idx="9">
                  <c:v>12253.3984375</c:v>
                </c:pt>
                <c:pt idx="10">
                  <c:v>11786.2109375</c:v>
                </c:pt>
                <c:pt idx="11">
                  <c:v>11319.0234375</c:v>
                </c:pt>
                <c:pt idx="12">
                  <c:v>10851.8359375</c:v>
                </c:pt>
                <c:pt idx="13">
                  <c:v>10384.6484375</c:v>
                </c:pt>
                <c:pt idx="14">
                  <c:v>9917.4609375</c:v>
                </c:pt>
                <c:pt idx="15">
                  <c:v>9450.2734375</c:v>
                </c:pt>
                <c:pt idx="16">
                  <c:v>8983.0859375</c:v>
                </c:pt>
                <c:pt idx="17">
                  <c:v>4306.34765625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22-4E4D-A7FD-75D0DD5B9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9761632"/>
        <c:axId val="1219762176"/>
      </c:barChart>
      <c:catAx>
        <c:axId val="1219761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219762176"/>
        <c:crosses val="autoZero"/>
        <c:auto val="1"/>
        <c:lblAlgn val="ctr"/>
        <c:lblOffset val="100"/>
        <c:noMultiLvlLbl val="0"/>
      </c:catAx>
      <c:valAx>
        <c:axId val="121976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[Red]_-* \(#,##0\)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21976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14741129190086"/>
          <c:y val="0.92862064947741285"/>
          <c:w val="0.41434963528062763"/>
          <c:h val="5.2020567195606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6"/>
          <c:order val="0"/>
          <c:tx>
            <c:strRef>
              <c:f>'CF(Y)'!$B$153</c:f>
              <c:strCache>
                <c:ptCount val="1"/>
                <c:pt idx="0">
                  <c:v>기초현금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'CF(Y)'!$I$153:$AC$153</c:f>
              <c:numCache>
                <c:formatCode>_(* #,##0_);_(* \(#,##0\);_(* "-"_);_(@_)</c:formatCode>
                <c:ptCount val="21"/>
                <c:pt idx="0">
                  <c:v>4999.9999999999854</c:v>
                </c:pt>
                <c:pt idx="1">
                  <c:v>463.84582703873366</c:v>
                </c:pt>
                <c:pt idx="2">
                  <c:v>350.05338552068497</c:v>
                </c:pt>
                <c:pt idx="3">
                  <c:v>1978.8276696152134</c:v>
                </c:pt>
                <c:pt idx="4">
                  <c:v>2740.4923538392454</c:v>
                </c:pt>
                <c:pt idx="5">
                  <c:v>2618.2918752046103</c:v>
                </c:pt>
                <c:pt idx="6">
                  <c:v>2641.321444809957</c:v>
                </c:pt>
                <c:pt idx="7">
                  <c:v>2855.9714832070185</c:v>
                </c:pt>
                <c:pt idx="8">
                  <c:v>3080.6764868372375</c:v>
                </c:pt>
                <c:pt idx="9">
                  <c:v>3154.0998118206489</c:v>
                </c:pt>
                <c:pt idx="10">
                  <c:v>3409.4885084887487</c:v>
                </c:pt>
                <c:pt idx="11">
                  <c:v>3664.3767112900005</c:v>
                </c:pt>
                <c:pt idx="12">
                  <c:v>3918.7559031436394</c:v>
                </c:pt>
                <c:pt idx="13">
                  <c:v>4172.6174190192796</c:v>
                </c:pt>
                <c:pt idx="14">
                  <c:v>4425.9524433137212</c:v>
                </c:pt>
                <c:pt idx="15">
                  <c:v>4678.7520071804538</c:v>
                </c:pt>
                <c:pt idx="16">
                  <c:v>4931.0069858108118</c:v>
                </c:pt>
                <c:pt idx="17">
                  <c:v>5182.7080956659665</c:v>
                </c:pt>
                <c:pt idx="18">
                  <c:v>13716.150579158792</c:v>
                </c:pt>
                <c:pt idx="19">
                  <c:v>23568.288493931053</c:v>
                </c:pt>
                <c:pt idx="20">
                  <c:v>24865.030126766767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C-47B7-A370-D52B06FE69E5}"/>
            </c:ext>
          </c:extLst>
        </c:ser>
        <c:ser>
          <c:idx val="0"/>
          <c:order val="1"/>
          <c:tx>
            <c:strRef>
              <c:f>'CF(Y)'!$B$154</c:f>
              <c:strCache>
                <c:ptCount val="1"/>
                <c:pt idx="0">
                  <c:v>영업CF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'CF(Y)'!$I$154:$AC$154</c:f>
              <c:numCache>
                <c:formatCode>_(* #,##0_);_(* \(#,##0\);_(* "-"_);_(@_)</c:formatCode>
                <c:ptCount val="21"/>
                <c:pt idx="0">
                  <c:v>-2667.4041729612518</c:v>
                </c:pt>
                <c:pt idx="1">
                  <c:v>14293.352089731939</c:v>
                </c:pt>
                <c:pt idx="2">
                  <c:v>15880.24615909453</c:v>
                </c:pt>
                <c:pt idx="3">
                  <c:v>15848.970478839237</c:v>
                </c:pt>
                <c:pt idx="4">
                  <c:v>15707.563750204601</c:v>
                </c:pt>
                <c:pt idx="5">
                  <c:v>15503.337069809953</c:v>
                </c:pt>
                <c:pt idx="6">
                  <c:v>15510.932420707019</c:v>
                </c:pt>
                <c:pt idx="7">
                  <c:v>15268.449924337236</c:v>
                </c:pt>
                <c:pt idx="8">
                  <c:v>14874.68574932065</c:v>
                </c:pt>
                <c:pt idx="9">
                  <c:v>14662.88694598875</c:v>
                </c:pt>
                <c:pt idx="10">
                  <c:v>14450.587648789997</c:v>
                </c:pt>
                <c:pt idx="11">
                  <c:v>14237.779340643634</c:v>
                </c:pt>
                <c:pt idx="12">
                  <c:v>14024.453356519278</c:v>
                </c:pt>
                <c:pt idx="13">
                  <c:v>13810.600880813716</c:v>
                </c:pt>
                <c:pt idx="14">
                  <c:v>13596.212944680454</c:v>
                </c:pt>
                <c:pt idx="15">
                  <c:v>13381.280423310813</c:v>
                </c:pt>
                <c:pt idx="16">
                  <c:v>13165.79403316597</c:v>
                </c:pt>
                <c:pt idx="17">
                  <c:v>17022.498235408795</c:v>
                </c:pt>
                <c:pt idx="18">
                  <c:v>12501.450588503494</c:v>
                </c:pt>
                <c:pt idx="19">
                  <c:v>12363.579538263282</c:v>
                </c:pt>
                <c:pt idx="20">
                  <c:v>8204.3209416772934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2-4E67-A541-EF5F07FBE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769248"/>
        <c:axId val="1219760000"/>
      </c:areaChart>
      <c:barChart>
        <c:barDir val="col"/>
        <c:grouping val="stacked"/>
        <c:varyColors val="0"/>
        <c:ser>
          <c:idx val="2"/>
          <c:order val="2"/>
          <c:tx>
            <c:strRef>
              <c:f>'CF(Y)'!$B$155</c:f>
              <c:strCache>
                <c:ptCount val="1"/>
                <c:pt idx="0">
                  <c:v>선순위 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'CF(Y)'!$H$5:$AC$5</c:f>
              <c:numCache>
                <c:formatCode>General</c:formatCode>
                <c:ptCount val="22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</c:numCache>
            </c:numRef>
          </c:cat>
          <c:val>
            <c:numRef>
              <c:f>'CF(Y)'!$I$155:$AC$155</c:f>
              <c:numCache>
                <c:formatCode>_(* #,##0_);_(* \(#,##0\);_(* "-"_);_(@_)</c:formatCode>
                <c:ptCount val="21"/>
                <c:pt idx="0">
                  <c:v>1868.75</c:v>
                </c:pt>
                <c:pt idx="1">
                  <c:v>14407.144531249989</c:v>
                </c:pt>
                <c:pt idx="2">
                  <c:v>14251.471875000001</c:v>
                </c:pt>
                <c:pt idx="3">
                  <c:v>14108.478125000001</c:v>
                </c:pt>
                <c:pt idx="4">
                  <c:v>14089.271875000002</c:v>
                </c:pt>
                <c:pt idx="5">
                  <c:v>13862.015625</c:v>
                </c:pt>
                <c:pt idx="6">
                  <c:v>13654.960937500002</c:v>
                </c:pt>
                <c:pt idx="7">
                  <c:v>13187.773437500002</c:v>
                </c:pt>
                <c:pt idx="8">
                  <c:v>12720.585937500002</c:v>
                </c:pt>
                <c:pt idx="9">
                  <c:v>12253.3984375</c:v>
                </c:pt>
                <c:pt idx="10">
                  <c:v>11786.2109375</c:v>
                </c:pt>
                <c:pt idx="11">
                  <c:v>11319.0234375</c:v>
                </c:pt>
                <c:pt idx="12">
                  <c:v>10851.8359375</c:v>
                </c:pt>
                <c:pt idx="13">
                  <c:v>10384.6484375</c:v>
                </c:pt>
                <c:pt idx="14">
                  <c:v>9917.4609375</c:v>
                </c:pt>
                <c:pt idx="15">
                  <c:v>9450.2734375</c:v>
                </c:pt>
                <c:pt idx="16">
                  <c:v>8983.0859375</c:v>
                </c:pt>
                <c:pt idx="17">
                  <c:v>4306.34765625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82-4E67-A541-EF5F07FBEFB1}"/>
            </c:ext>
          </c:extLst>
        </c:ser>
        <c:ser>
          <c:idx val="7"/>
          <c:order val="3"/>
          <c:tx>
            <c:strRef>
              <c:f>'CF(Y)'!$B$156</c:f>
              <c:strCache>
                <c:ptCount val="1"/>
                <c:pt idx="0">
                  <c:v>후순위 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bg1"/>
              </a:solidFill>
            </a:ln>
            <a:effectLst/>
          </c:spPr>
          <c:invertIfNegative val="0"/>
          <c:val>
            <c:numRef>
              <c:f>'CF(Y)'!$I$156:$AC$156</c:f>
              <c:numCache>
                <c:formatCode>_(* #,##0_);_(* \(#,##0\);_(* "-"_);_(@_)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DD-4515-BCCD-A69B4D84E2A9}"/>
            </c:ext>
          </c:extLst>
        </c:ser>
        <c:ser>
          <c:idx val="4"/>
          <c:order val="4"/>
          <c:tx>
            <c:strRef>
              <c:f>'CF(Y)'!$B$158</c:f>
              <c:strCache>
                <c:ptCount val="1"/>
                <c:pt idx="0">
                  <c:v>연차배당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'CF(Y)'!$H$5:$AC$5</c:f>
              <c:numCache>
                <c:formatCode>General</c:formatCode>
                <c:ptCount val="22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</c:numCache>
            </c:numRef>
          </c:cat>
          <c:val>
            <c:numRef>
              <c:f>'CF(Y)'!$I$158:$AC$158</c:f>
              <c:numCache>
                <c:formatCode>_(* #,##0_);_(* \(#,##0\);_(* "-"_);_(@_)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978.82766961520383</c:v>
                </c:pt>
                <c:pt idx="4">
                  <c:v>1740.4923538392354</c:v>
                </c:pt>
                <c:pt idx="5">
                  <c:v>1618.2918752046062</c:v>
                </c:pt>
                <c:pt idx="6">
                  <c:v>1641.321444809957</c:v>
                </c:pt>
                <c:pt idx="7">
                  <c:v>1855.9714832070149</c:v>
                </c:pt>
                <c:pt idx="8">
                  <c:v>2080.6764868372384</c:v>
                </c:pt>
                <c:pt idx="9">
                  <c:v>2154.0998118206494</c:v>
                </c:pt>
                <c:pt idx="10">
                  <c:v>2409.4885084887446</c:v>
                </c:pt>
                <c:pt idx="11">
                  <c:v>2664.376711289995</c:v>
                </c:pt>
                <c:pt idx="12">
                  <c:v>2918.7559031436358</c:v>
                </c:pt>
                <c:pt idx="13">
                  <c:v>3172.6174190192742</c:v>
                </c:pt>
                <c:pt idx="14">
                  <c:v>3425.9524433137194</c:v>
                </c:pt>
                <c:pt idx="15">
                  <c:v>3678.7520071804529</c:v>
                </c:pt>
                <c:pt idx="16">
                  <c:v>3931.0069858108145</c:v>
                </c:pt>
                <c:pt idx="17">
                  <c:v>4182.7080956659711</c:v>
                </c:pt>
                <c:pt idx="18">
                  <c:v>2649.3126737312323</c:v>
                </c:pt>
                <c:pt idx="19">
                  <c:v>11066.837905427574</c:v>
                </c:pt>
                <c:pt idx="20">
                  <c:v>7523.4174474715801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2-4E67-A541-EF5F07FBEFB1}"/>
            </c:ext>
          </c:extLst>
        </c:ser>
        <c:ser>
          <c:idx val="3"/>
          <c:order val="5"/>
          <c:tx>
            <c:strRef>
              <c:f>'CF(Y)'!$B$157</c:f>
              <c:strCache>
                <c:ptCount val="1"/>
                <c:pt idx="0">
                  <c:v>유상감자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numRef>
              <c:f>'CF(Y)'!$H$5:$AC$5</c:f>
              <c:numCache>
                <c:formatCode>General</c:formatCode>
                <c:ptCount val="22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</c:numCache>
            </c:numRef>
          </c:cat>
          <c:val>
            <c:numRef>
              <c:f>'CF(Y)'!$I$157:$AC$157</c:f>
              <c:numCache>
                <c:formatCode>_(* #,##0_);_(* \(#,##0\);_(* "-"_);_(@_)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182-4E67-A541-EF5F07FBEFB1}"/>
            </c:ext>
          </c:extLst>
        </c:ser>
        <c:ser>
          <c:idx val="5"/>
          <c:order val="6"/>
          <c:tx>
            <c:strRef>
              <c:f>'CF(Y)'!$B$159</c:f>
              <c:strCache>
                <c:ptCount val="1"/>
                <c:pt idx="0">
                  <c:v>청산배당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2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350-48E2-A885-F9F77424DB61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DAC-47B7-A370-D52B06FE69E5}"/>
              </c:ext>
            </c:extLst>
          </c:dPt>
          <c:cat>
            <c:numRef>
              <c:f>'CF(Y)'!$H$5:$AC$5</c:f>
              <c:numCache>
                <c:formatCode>General</c:formatCode>
                <c:ptCount val="22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</c:numCache>
            </c:numRef>
          </c:cat>
          <c:val>
            <c:numRef>
              <c:f>'CF(Y)'!$I$159:$AC$159</c:f>
              <c:numCache>
                <c:formatCode>_(* #,##0_);_(* \(#,##0\);_(* "-"_);_(@_)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25545.933620972486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82-4E67-A541-EF5F07FBE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9769248"/>
        <c:axId val="1219760000"/>
      </c:barChart>
      <c:catAx>
        <c:axId val="121976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219760000"/>
        <c:crosses val="autoZero"/>
        <c:auto val="1"/>
        <c:lblAlgn val="ctr"/>
        <c:lblOffset val="100"/>
        <c:noMultiLvlLbl val="0"/>
      </c:catAx>
      <c:valAx>
        <c:axId val="121976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21976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'CF(Y)'!$B$101</c:f>
              <c:strCache>
                <c:ptCount val="1"/>
                <c:pt idx="0">
                  <c:v>기초현금+원리금상환재원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'CF(Y)'!$I$5:$Z$5</c:f>
              <c:numCache>
                <c:formatCode>General</c:formatCode>
                <c:ptCount val="18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</c:numCache>
            </c:numRef>
          </c:cat>
          <c:val>
            <c:numRef>
              <c:f>'CF(Y)'!$I$101:$Z$101</c:f>
              <c:numCache>
                <c:formatCode>_(* #,##0_);_(* \(#,##0\);_(* "-"_);_(@_)</c:formatCode>
                <c:ptCount val="18"/>
                <c:pt idx="0">
                  <c:v>2707.5958270387482</c:v>
                </c:pt>
                <c:pt idx="1">
                  <c:v>18262.822916770681</c:v>
                </c:pt>
                <c:pt idx="2">
                  <c:v>17855.072982115213</c:v>
                </c:pt>
                <c:pt idx="3">
                  <c:v>18325.802994464244</c:v>
                </c:pt>
                <c:pt idx="4">
                  <c:v>18194.582003563984</c:v>
                </c:pt>
                <c:pt idx="5">
                  <c:v>18042.348659469721</c:v>
                </c:pt>
                <c:pt idx="6">
                  <c:v>17899.324399055426</c:v>
                </c:pt>
                <c:pt idx="7">
                  <c:v>17681.171688610877</c:v>
                </c:pt>
                <c:pt idx="8">
                  <c:v>17312.10224630839</c:v>
                </c:pt>
                <c:pt idx="9">
                  <c:v>17125.368596681303</c:v>
                </c:pt>
                <c:pt idx="10">
                  <c:v>16938.510430492941</c:v>
                </c:pt>
                <c:pt idx="11">
                  <c:v>16751.524870322126</c:v>
                </c:pt>
                <c:pt idx="12">
                  <c:v>16564.408975392947</c:v>
                </c:pt>
                <c:pt idx="13">
                  <c:v>16377.159740220493</c:v>
                </c:pt>
                <c:pt idx="14">
                  <c:v>16189.774093228327</c:v>
                </c:pt>
                <c:pt idx="15">
                  <c:v>16002.248895336914</c:v>
                </c:pt>
                <c:pt idx="16">
                  <c:v>15814.580938522464</c:v>
                </c:pt>
                <c:pt idx="17">
                  <c:v>7601.6124784187323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4-4E9A-9D2F-73FFA749359E}"/>
            </c:ext>
          </c:extLst>
        </c:ser>
        <c:ser>
          <c:idx val="1"/>
          <c:order val="1"/>
          <c:tx>
            <c:strRef>
              <c:f>'CF(Y)'!$B$102</c:f>
              <c:strCache>
                <c:ptCount val="1"/>
                <c:pt idx="0">
                  <c:v>원리금상환금액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'CF(Y)'!$I$5:$Z$5</c:f>
              <c:numCache>
                <c:formatCode>General</c:formatCode>
                <c:ptCount val="18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</c:numCache>
            </c:numRef>
          </c:cat>
          <c:val>
            <c:numRef>
              <c:f>'CF(Y)'!$I$102:$Z$102</c:f>
              <c:numCache>
                <c:formatCode>_(* #,##0_);_(* \(#,##0\);_(* "-"_);_(@_)</c:formatCode>
                <c:ptCount val="18"/>
                <c:pt idx="0">
                  <c:v>1868.75</c:v>
                </c:pt>
                <c:pt idx="1">
                  <c:v>14407.144531249989</c:v>
                </c:pt>
                <c:pt idx="2">
                  <c:v>14251.471875000001</c:v>
                </c:pt>
                <c:pt idx="3">
                  <c:v>14108.478125000001</c:v>
                </c:pt>
                <c:pt idx="4">
                  <c:v>14089.271875000002</c:v>
                </c:pt>
                <c:pt idx="5">
                  <c:v>13862.015625</c:v>
                </c:pt>
                <c:pt idx="6">
                  <c:v>13654.960937500002</c:v>
                </c:pt>
                <c:pt idx="7">
                  <c:v>13187.773437500002</c:v>
                </c:pt>
                <c:pt idx="8">
                  <c:v>12720.585937500002</c:v>
                </c:pt>
                <c:pt idx="9">
                  <c:v>12253.3984375</c:v>
                </c:pt>
                <c:pt idx="10">
                  <c:v>11786.2109375</c:v>
                </c:pt>
                <c:pt idx="11">
                  <c:v>11319.0234375</c:v>
                </c:pt>
                <c:pt idx="12">
                  <c:v>10851.8359375</c:v>
                </c:pt>
                <c:pt idx="13">
                  <c:v>10384.6484375</c:v>
                </c:pt>
                <c:pt idx="14">
                  <c:v>9917.4609375</c:v>
                </c:pt>
                <c:pt idx="15">
                  <c:v>9450.2734375</c:v>
                </c:pt>
                <c:pt idx="16">
                  <c:v>8983.0859375</c:v>
                </c:pt>
                <c:pt idx="17">
                  <c:v>4306.34765625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64-4E9A-9D2F-73FFA7493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axId val="1219762720"/>
        <c:axId val="1219760544"/>
      </c:barChart>
      <c:lineChart>
        <c:grouping val="standard"/>
        <c:varyColors val="0"/>
        <c:ser>
          <c:idx val="2"/>
          <c:order val="2"/>
          <c:tx>
            <c:strRef>
              <c:f>'CF(Y)'!$B$100</c:f>
              <c:strCache>
                <c:ptCount val="1"/>
                <c:pt idx="0">
                  <c:v>누적 DSCR(배당 전) - DSRA 제외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'CF(Y)'!$I$5:$Z$5</c:f>
              <c:numCache>
                <c:formatCode>General</c:formatCode>
                <c:ptCount val="18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</c:numCache>
            </c:numRef>
          </c:cat>
          <c:val>
            <c:numRef>
              <c:f>'CF(Y)'!$I$103:$Z$103</c:f>
              <c:numCache>
                <c:formatCode>0.00" x"</c:formatCode>
                <c:ptCount val="18"/>
                <c:pt idx="0">
                  <c:v>1.4488807101210692</c:v>
                </c:pt>
                <c:pt idx="1">
                  <c:v>1.2676226629890113</c:v>
                </c:pt>
                <c:pt idx="2">
                  <c:v>1.25285817063125</c:v>
                </c:pt>
                <c:pt idx="3">
                  <c:v>1.2989213175297205</c:v>
                </c:pt>
                <c:pt idx="4">
                  <c:v>1.2913784448895789</c:v>
                </c:pt>
                <c:pt idx="5">
                  <c:v>1.3015674738477812</c:v>
                </c:pt>
                <c:pt idx="6">
                  <c:v>1.3108294107161684</c:v>
                </c:pt>
                <c:pt idx="7">
                  <c:v>1.3407245561509045</c:v>
                </c:pt>
                <c:pt idx="8">
                  <c:v>1.3609516362978769</c:v>
                </c:pt>
                <c:pt idx="9">
                  <c:v>1.397601545728836</c:v>
                </c:pt>
                <c:pt idx="10">
                  <c:v>1.4371463840512095</c:v>
                </c:pt>
                <c:pt idx="11">
                  <c:v>1.4799443576399192</c:v>
                </c:pt>
                <c:pt idx="12">
                  <c:v>1.5264153522771544</c:v>
                </c:pt>
                <c:pt idx="13">
                  <c:v>1.577054807275029</c:v>
                </c:pt>
                <c:pt idx="14">
                  <c:v>1.6324515110527327</c:v>
                </c:pt>
                <c:pt idx="15">
                  <c:v>1.6933106752062606</c:v>
                </c:pt>
                <c:pt idx="16">
                  <c:v>1.7604842087176642</c:v>
                </c:pt>
                <c:pt idx="17">
                  <c:v>1.7652110524300477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64-4E9A-9D2F-73FFA749359E}"/>
            </c:ext>
          </c:extLst>
        </c:ser>
        <c:ser>
          <c:idx val="3"/>
          <c:order val="3"/>
          <c:tx>
            <c:strRef>
              <c:f>'CF(Y)'!$B$118</c:f>
              <c:strCache>
                <c:ptCount val="1"/>
                <c:pt idx="0">
                  <c:v>누적 DSCR(배당 전) - DSRA 포함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'CF(Y)'!$I$5:$Z$5</c:f>
              <c:numCache>
                <c:formatCode>General</c:formatCode>
                <c:ptCount val="18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</c:numCache>
            </c:numRef>
          </c:cat>
          <c:val>
            <c:numRef>
              <c:f>'CF(Y)'!$I$121:$Z$121</c:f>
              <c:numCache>
                <c:formatCode>0.00" x"</c:formatCode>
                <c:ptCount val="18"/>
                <c:pt idx="0">
                  <c:v>1.4488807101210692</c:v>
                </c:pt>
                <c:pt idx="1">
                  <c:v>1.6146726970297394</c:v>
                </c:pt>
                <c:pt idx="2">
                  <c:v>1.7440355073580924</c:v>
                </c:pt>
                <c:pt idx="3">
                  <c:v>1.8019212867414955</c:v>
                </c:pt>
                <c:pt idx="4">
                  <c:v>1.78979057894459</c:v>
                </c:pt>
                <c:pt idx="5">
                  <c:v>1.8018470147244348</c:v>
                </c:pt>
                <c:pt idx="6">
                  <c:v>1.8143737956266432</c:v>
                </c:pt>
                <c:pt idx="7">
                  <c:v>1.8443945037527016</c:v>
                </c:pt>
                <c:pt idx="8">
                  <c:v>1.8647563696441076</c:v>
                </c:pt>
                <c:pt idx="9">
                  <c:v>1.9015513428195665</c:v>
                </c:pt>
                <c:pt idx="10">
                  <c:v>1.9412527450994419</c:v>
                </c:pt>
                <c:pt idx="11">
                  <c:v>1.9842202068567036</c:v>
                </c:pt>
                <c:pt idx="12">
                  <c:v>2.0308752830924326</c:v>
                </c:pt>
                <c:pt idx="13">
                  <c:v>2.0817153827187993</c:v>
                </c:pt>
                <c:pt idx="14">
                  <c:v>2.1373316348873521</c:v>
                </c:pt>
                <c:pt idx="15">
                  <c:v>2.1984320547959717</c:v>
                </c:pt>
                <c:pt idx="16">
                  <c:v>2.2658719382614683</c:v>
                </c:pt>
                <c:pt idx="17">
                  <c:v>2.7652110524300477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0-42F3-8FEE-93EA100D9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65440"/>
        <c:axId val="1219757824"/>
      </c:lineChart>
      <c:catAx>
        <c:axId val="1219762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219760544"/>
        <c:crosses val="autoZero"/>
        <c:auto val="1"/>
        <c:lblAlgn val="ctr"/>
        <c:lblOffset val="100"/>
        <c:noMultiLvlLbl val="0"/>
      </c:catAx>
      <c:valAx>
        <c:axId val="1219760544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219762720"/>
        <c:crosses val="autoZero"/>
        <c:crossBetween val="between"/>
      </c:valAx>
      <c:valAx>
        <c:axId val="1219757824"/>
        <c:scaling>
          <c:orientation val="minMax"/>
        </c:scaling>
        <c:delete val="0"/>
        <c:axPos val="r"/>
        <c:numFmt formatCode="0.00&quot; x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219765440"/>
        <c:crosses val="max"/>
        <c:crossBetween val="between"/>
      </c:valAx>
      <c:catAx>
        <c:axId val="1219765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19757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Arial" panose="020B0604020202020204" pitchFamily="34" charset="0"/>
          <a:ea typeface="+mn-ea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'CF(Y)'!$B$165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'CF(Y)'!$I$165:$AC$165</c:f>
              <c:numCache>
                <c:formatCode>_(* #,##0_);_(* \(#,##0\);_(* "-"_);_(@_)</c:formatCode>
                <c:ptCount val="21"/>
                <c:pt idx="0">
                  <c:v>4999.3093638731098</c:v>
                </c:pt>
                <c:pt idx="1">
                  <c:v>21275.852894480631</c:v>
                </c:pt>
                <c:pt idx="2">
                  <c:v>21169.348647274135</c:v>
                </c:pt>
                <c:pt idx="3">
                  <c:v>21062.844400067632</c:v>
                </c:pt>
                <c:pt idx="4">
                  <c:v>20956.340152861132</c:v>
                </c:pt>
                <c:pt idx="5">
                  <c:v>20849.835905654636</c:v>
                </c:pt>
                <c:pt idx="6">
                  <c:v>20743.331658448136</c:v>
                </c:pt>
                <c:pt idx="7">
                  <c:v>20636.827411241633</c:v>
                </c:pt>
                <c:pt idx="8">
                  <c:v>20530.323164035137</c:v>
                </c:pt>
                <c:pt idx="9">
                  <c:v>20423.818916828634</c:v>
                </c:pt>
                <c:pt idx="10">
                  <c:v>20317.314669622137</c:v>
                </c:pt>
                <c:pt idx="11">
                  <c:v>20210.810422415634</c:v>
                </c:pt>
                <c:pt idx="12">
                  <c:v>20104.306175209134</c:v>
                </c:pt>
                <c:pt idx="13">
                  <c:v>19997.801928002635</c:v>
                </c:pt>
                <c:pt idx="14">
                  <c:v>19891.297680796139</c:v>
                </c:pt>
                <c:pt idx="15">
                  <c:v>19784.793433589635</c:v>
                </c:pt>
                <c:pt idx="16">
                  <c:v>19678.289186383136</c:v>
                </c:pt>
                <c:pt idx="17">
                  <c:v>19571.784939176636</c:v>
                </c:pt>
                <c:pt idx="18">
                  <c:v>19465.280691970132</c:v>
                </c:pt>
                <c:pt idx="19">
                  <c:v>19358.776444763636</c:v>
                </c:pt>
                <c:pt idx="20">
                  <c:v>14752.893770071336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6-4BB2-83D7-9900CBF188AD}"/>
            </c:ext>
          </c:extLst>
        </c:ser>
        <c:ser>
          <c:idx val="1"/>
          <c:order val="1"/>
          <c:tx>
            <c:strRef>
              <c:f>'CF(Y)'!$B$166</c:f>
              <c:strCache>
                <c:ptCount val="1"/>
                <c:pt idx="0">
                  <c:v>Opex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'CF(Y)'!$I$166:$AC$166</c:f>
              <c:numCache>
                <c:formatCode>_(* #,##0_);_(* \(#,##0\);_(* "-"_);_(@_)</c:formatCode>
                <c:ptCount val="21"/>
                <c:pt idx="0">
                  <c:v>1469.0312794254044</c:v>
                </c:pt>
                <c:pt idx="1">
                  <c:v>5325.8497758834592</c:v>
                </c:pt>
                <c:pt idx="2">
                  <c:v>5359.3767290212945</c:v>
                </c:pt>
                <c:pt idx="3">
                  <c:v>5385.9635477841293</c:v>
                </c:pt>
                <c:pt idx="4">
                  <c:v>5398.1197356563398</c:v>
                </c:pt>
                <c:pt idx="5">
                  <c:v>5428.3549607845662</c:v>
                </c:pt>
                <c:pt idx="6">
                  <c:v>5449.1790588898484</c:v>
                </c:pt>
                <c:pt idx="7">
                  <c:v>5485.6020362322852</c:v>
                </c:pt>
                <c:pt idx="8">
                  <c:v>5522.6340726291892</c:v>
                </c:pt>
                <c:pt idx="9">
                  <c:v>5560.2855245277033</c:v>
                </c:pt>
                <c:pt idx="10">
                  <c:v>5598.5669281329074</c:v>
                </c:pt>
                <c:pt idx="11">
                  <c:v>5637.4890025924069</c:v>
                </c:pt>
                <c:pt idx="12">
                  <c:v>5677.0626532384622</c:v>
                </c:pt>
                <c:pt idx="13">
                  <c:v>5717.2989748887048</c:v>
                </c:pt>
                <c:pt idx="14">
                  <c:v>5758.2092552065305</c:v>
                </c:pt>
                <c:pt idx="15">
                  <c:v>5799.8049781222526</c:v>
                </c:pt>
                <c:pt idx="16">
                  <c:v>5842.0978273161381</c:v>
                </c:pt>
                <c:pt idx="17">
                  <c:v>5885.0996897644936</c:v>
                </c:pt>
                <c:pt idx="18">
                  <c:v>5928.8226593499103</c:v>
                </c:pt>
                <c:pt idx="19">
                  <c:v>5777.8525803675921</c:v>
                </c:pt>
                <c:pt idx="20">
                  <c:v>4254.3267948601115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06-4BB2-83D7-9900CBF188AD}"/>
            </c:ext>
          </c:extLst>
        </c:ser>
        <c:ser>
          <c:idx val="2"/>
          <c:order val="2"/>
          <c:tx>
            <c:strRef>
              <c:f>'CF(Y)'!$B$167</c:f>
              <c:strCache>
                <c:ptCount val="1"/>
                <c:pt idx="0">
                  <c:v>EBITDA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'CF(Y)'!$I$167:$AC$167</c:f>
              <c:numCache>
                <c:formatCode>_(* #,##0_);_(* \(#,##0\);_(* "-"_);_(@_)</c:formatCode>
                <c:ptCount val="21"/>
                <c:pt idx="0">
                  <c:v>3530.2780844477056</c:v>
                </c:pt>
                <c:pt idx="1">
                  <c:v>15950.003118597171</c:v>
                </c:pt>
                <c:pt idx="2">
                  <c:v>15809.971918252841</c:v>
                </c:pt>
                <c:pt idx="3">
                  <c:v>15676.880852283502</c:v>
                </c:pt>
                <c:pt idx="4">
                  <c:v>15558.220417204793</c:v>
                </c:pt>
                <c:pt idx="5">
                  <c:v>15421.480944870069</c:v>
                </c:pt>
                <c:pt idx="6">
                  <c:v>15294.152599558289</c:v>
                </c:pt>
                <c:pt idx="7">
                  <c:v>15151.225375009348</c:v>
                </c:pt>
                <c:pt idx="8">
                  <c:v>15007.689091405948</c:v>
                </c:pt>
                <c:pt idx="9">
                  <c:v>14863.533392300931</c:v>
                </c:pt>
                <c:pt idx="10">
                  <c:v>14718.747741489231</c:v>
                </c:pt>
                <c:pt idx="11">
                  <c:v>14573.321419823227</c:v>
                </c:pt>
                <c:pt idx="12">
                  <c:v>14427.243521970671</c:v>
                </c:pt>
                <c:pt idx="13">
                  <c:v>14280.50295311393</c:v>
                </c:pt>
                <c:pt idx="14">
                  <c:v>14133.088425589609</c:v>
                </c:pt>
                <c:pt idx="15">
                  <c:v>13984.988455467383</c:v>
                </c:pt>
                <c:pt idx="16">
                  <c:v>13836.191359066997</c:v>
                </c:pt>
                <c:pt idx="17">
                  <c:v>13686.685249412141</c:v>
                </c:pt>
                <c:pt idx="18">
                  <c:v>13536.458032620223</c:v>
                </c:pt>
                <c:pt idx="19">
                  <c:v>13580.923864396045</c:v>
                </c:pt>
                <c:pt idx="20">
                  <c:v>10498.566975211224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06-4BB2-83D7-9900CBF18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219764896"/>
        <c:axId val="1219766528"/>
      </c:barChart>
      <c:lineChart>
        <c:grouping val="standard"/>
        <c:varyColors val="0"/>
        <c:ser>
          <c:idx val="3"/>
          <c:order val="3"/>
          <c:tx>
            <c:strRef>
              <c:f>'CF(Y)'!$B$168</c:f>
              <c:strCache>
                <c:ptCount val="1"/>
                <c:pt idx="0">
                  <c:v>EBITDA Margin</c:v>
                </c:pt>
              </c:strCache>
            </c:strRef>
          </c:tx>
          <c:spPr>
            <a:ln w="28575" cap="rnd">
              <a:solidFill>
                <a:srgbClr val="C00000">
                  <a:alpha val="9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'CF(Y)'!$I$168:$AC$168</c:f>
              <c:numCache>
                <c:formatCode>0.0%</c:formatCode>
                <c:ptCount val="21"/>
                <c:pt idx="0">
                  <c:v>0.70615315586565275</c:v>
                </c:pt>
                <c:pt idx="1">
                  <c:v>0.7496763207427003</c:v>
                </c:pt>
                <c:pt idx="2">
                  <c:v>0.74683317761354961</c:v>
                </c:pt>
                <c:pt idx="3">
                  <c:v>0.74429077832589241</c:v>
                </c:pt>
                <c:pt idx="4">
                  <c:v>0.74241114162678146</c:v>
                </c:pt>
                <c:pt idx="5">
                  <c:v>0.73964519503425175</c:v>
                </c:pt>
                <c:pt idx="6">
                  <c:v>0.73730453966537435</c:v>
                </c:pt>
                <c:pt idx="7">
                  <c:v>0.73418384876136156</c:v>
                </c:pt>
                <c:pt idx="8">
                  <c:v>0.73100111340167806</c:v>
                </c:pt>
                <c:pt idx="9">
                  <c:v>0.72775485587829081</c:v>
                </c:pt>
                <c:pt idx="10">
                  <c:v>0.72444355865080334</c:v>
                </c:pt>
                <c:pt idx="11">
                  <c:v>0.72106566313937037</c:v>
                </c:pt>
                <c:pt idx="12">
                  <c:v>0.71761956847638353</c:v>
                </c:pt>
                <c:pt idx="13">
                  <c:v>0.71410363021533618</c:v>
                </c:pt>
                <c:pt idx="14">
                  <c:v>0.71051615899521037</c:v>
                </c:pt>
                <c:pt idx="15">
                  <c:v>0.7068554191586538</c:v>
                </c:pt>
                <c:pt idx="16">
                  <c:v>0.70311962732213951</c:v>
                </c:pt>
                <c:pt idx="17">
                  <c:v>0.6993069508962183</c:v>
                </c:pt>
                <c:pt idx="18">
                  <c:v>0.69541550655389817</c:v>
                </c:pt>
                <c:pt idx="19">
                  <c:v>0.70153833860040027</c:v>
                </c:pt>
                <c:pt idx="20">
                  <c:v>0.71162763989457367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06-4BB2-83D7-9900CBF18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63264"/>
        <c:axId val="1219764352"/>
      </c:lineChart>
      <c:catAx>
        <c:axId val="121976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219766528"/>
        <c:crosses val="autoZero"/>
        <c:auto val="1"/>
        <c:lblAlgn val="ctr"/>
        <c:lblOffset val="100"/>
        <c:noMultiLvlLbl val="0"/>
      </c:catAx>
      <c:valAx>
        <c:axId val="121976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9764896"/>
        <c:crosses val="autoZero"/>
        <c:crossBetween val="between"/>
      </c:valAx>
      <c:valAx>
        <c:axId val="1219764352"/>
        <c:scaling>
          <c:orientation val="minMax"/>
          <c:min val="0.5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219763264"/>
        <c:crosses val="max"/>
        <c:crossBetween val="between"/>
      </c:valAx>
      <c:catAx>
        <c:axId val="1219763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19764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108624849543545E-2"/>
          <c:y val="3.9160988922049549E-2"/>
          <c:w val="0.93773195536998943"/>
          <c:h val="0.7799411014003114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'CF(Y)'!$B$183</c:f>
              <c:strCache>
                <c:ptCount val="1"/>
                <c:pt idx="0">
                  <c:v>토지임대료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'CF(Y)'!$I$183:$AC$183</c:f>
              <c:numCache>
                <c:formatCode>_(* #,##0_);_(* \(#,##0\);_(* "-"_);_(@_)</c:formatCode>
                <c:ptCount val="21"/>
                <c:pt idx="0">
                  <c:v>328.75419721541209</c:v>
                </c:pt>
                <c:pt idx="1">
                  <c:v>1315.0167888616484</c:v>
                </c:pt>
                <c:pt idx="2">
                  <c:v>1315.0167888616484</c:v>
                </c:pt>
                <c:pt idx="3">
                  <c:v>1315.0167888616484</c:v>
                </c:pt>
                <c:pt idx="4">
                  <c:v>1315.0167888616484</c:v>
                </c:pt>
                <c:pt idx="5">
                  <c:v>1315.0167888616484</c:v>
                </c:pt>
                <c:pt idx="6">
                  <c:v>1315.0167888616484</c:v>
                </c:pt>
                <c:pt idx="7">
                  <c:v>1315.0167888616484</c:v>
                </c:pt>
                <c:pt idx="8">
                  <c:v>1315.0167888616484</c:v>
                </c:pt>
                <c:pt idx="9">
                  <c:v>1315.0167888616484</c:v>
                </c:pt>
                <c:pt idx="10">
                  <c:v>1315.0167888616484</c:v>
                </c:pt>
                <c:pt idx="11">
                  <c:v>1315.0167888616484</c:v>
                </c:pt>
                <c:pt idx="12">
                  <c:v>1315.0167888616484</c:v>
                </c:pt>
                <c:pt idx="13">
                  <c:v>1315.0167888616484</c:v>
                </c:pt>
                <c:pt idx="14">
                  <c:v>1315.0167888616484</c:v>
                </c:pt>
                <c:pt idx="15">
                  <c:v>1315.0167888616484</c:v>
                </c:pt>
                <c:pt idx="16">
                  <c:v>1315.0167888616484</c:v>
                </c:pt>
                <c:pt idx="17">
                  <c:v>1315.0167888616484</c:v>
                </c:pt>
                <c:pt idx="18">
                  <c:v>1315.0167888616484</c:v>
                </c:pt>
                <c:pt idx="19">
                  <c:v>1119.5903286923535</c:v>
                </c:pt>
                <c:pt idx="20">
                  <c:v>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8B-49AC-927E-B6EA12FDD4D2}"/>
            </c:ext>
          </c:extLst>
        </c:ser>
        <c:ser>
          <c:idx val="2"/>
          <c:order val="2"/>
          <c:tx>
            <c:strRef>
              <c:f>'CF(Y)'!$B$184</c:f>
              <c:strCache>
                <c:ptCount val="1"/>
                <c:pt idx="0">
                  <c:v>O&amp;M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'CF(Y)'!$I$184:$AC$184</c:f>
              <c:numCache>
                <c:formatCode>_(* #,##0_);_(* \(#,##0\);_(* "-"_);_(@_)</c:formatCode>
                <c:ptCount val="21"/>
                <c:pt idx="0">
                  <c:v>375</c:v>
                </c:pt>
                <c:pt idx="1">
                  <c:v>1505.625</c:v>
                </c:pt>
                <c:pt idx="2">
                  <c:v>1528.2093749999997</c:v>
                </c:pt>
                <c:pt idx="3">
                  <c:v>1551.1325156249995</c:v>
                </c:pt>
                <c:pt idx="4">
                  <c:v>1574.3995033593744</c:v>
                </c:pt>
                <c:pt idx="5">
                  <c:v>1598.0154959097649</c:v>
                </c:pt>
                <c:pt idx="6">
                  <c:v>1621.9857283484109</c:v>
                </c:pt>
                <c:pt idx="7">
                  <c:v>1646.3155142736368</c:v>
                </c:pt>
                <c:pt idx="8">
                  <c:v>1671.0102469877413</c:v>
                </c:pt>
                <c:pt idx="9">
                  <c:v>1696.075400692557</c:v>
                </c:pt>
                <c:pt idx="10">
                  <c:v>1721.516531702945</c:v>
                </c:pt>
                <c:pt idx="11">
                  <c:v>1747.3392796784892</c:v>
                </c:pt>
                <c:pt idx="12">
                  <c:v>1773.5493688736665</c:v>
                </c:pt>
                <c:pt idx="13">
                  <c:v>1800.1526094067713</c:v>
                </c:pt>
                <c:pt idx="14">
                  <c:v>1827.1548985478728</c:v>
                </c:pt>
                <c:pt idx="15">
                  <c:v>1854.5622220260907</c:v>
                </c:pt>
                <c:pt idx="16">
                  <c:v>1882.3806553564818</c:v>
                </c:pt>
                <c:pt idx="17">
                  <c:v>1910.6163651868287</c:v>
                </c:pt>
                <c:pt idx="18">
                  <c:v>1939.2756106646309</c:v>
                </c:pt>
                <c:pt idx="19">
                  <c:v>1968.3647448246002</c:v>
                </c:pt>
                <c:pt idx="20">
                  <c:v>1492.8195885406992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8B-49AC-927E-B6EA12FDD4D2}"/>
            </c:ext>
          </c:extLst>
        </c:ser>
        <c:ser>
          <c:idx val="3"/>
          <c:order val="3"/>
          <c:tx>
            <c:strRef>
              <c:f>'CF(Y)'!$B$185</c:f>
              <c:strCache>
                <c:ptCount val="1"/>
                <c:pt idx="0">
                  <c:v>기타운영비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'CF(Y)'!$I$185:$AC$185</c:f>
              <c:numCache>
                <c:formatCode>_(* #,##0_);_(* \(#,##0\);_(* "-"_);_(@_)</c:formatCode>
                <c:ptCount val="21"/>
                <c:pt idx="0">
                  <c:v>765.27708220999227</c:v>
                </c:pt>
                <c:pt idx="1">
                  <c:v>2505.2079870218099</c:v>
                </c:pt>
                <c:pt idx="2">
                  <c:v>2516.1505651596458</c:v>
                </c:pt>
                <c:pt idx="3">
                  <c:v>2519.8142432974819</c:v>
                </c:pt>
                <c:pt idx="4">
                  <c:v>2508.7034434353172</c:v>
                </c:pt>
                <c:pt idx="5">
                  <c:v>2515.3226760131529</c:v>
                </c:pt>
                <c:pt idx="6">
                  <c:v>2512.176541679788</c:v>
                </c:pt>
                <c:pt idx="7">
                  <c:v>2524.2697330970004</c:v>
                </c:pt>
                <c:pt idx="8">
                  <c:v>2536.6070367797997</c:v>
                </c:pt>
                <c:pt idx="9">
                  <c:v>2549.1933349734977</c:v>
                </c:pt>
                <c:pt idx="10">
                  <c:v>2562.0336075683135</c:v>
                </c:pt>
                <c:pt idx="11">
                  <c:v>2575.1329340522693</c:v>
                </c:pt>
                <c:pt idx="12">
                  <c:v>2588.4964955031469</c:v>
                </c:pt>
                <c:pt idx="13">
                  <c:v>2602.1295766202857</c:v>
                </c:pt>
                <c:pt idx="14">
                  <c:v>2616.0375677970096</c:v>
                </c:pt>
                <c:pt idx="15">
                  <c:v>2630.2259672345126</c:v>
                </c:pt>
                <c:pt idx="16">
                  <c:v>2644.7003830980084</c:v>
                </c:pt>
                <c:pt idx="17">
                  <c:v>2659.466535716017</c:v>
                </c:pt>
                <c:pt idx="18">
                  <c:v>2674.5302598236299</c:v>
                </c:pt>
                <c:pt idx="19">
                  <c:v>2689.8975068506379</c:v>
                </c:pt>
                <c:pt idx="20">
                  <c:v>2026.5072063194123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8B-49AC-927E-B6EA12FDD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9769792"/>
        <c:axId val="1219765984"/>
      </c:barChart>
      <c:lineChart>
        <c:grouping val="standard"/>
        <c:varyColors val="0"/>
        <c:ser>
          <c:idx val="0"/>
          <c:order val="0"/>
          <c:tx>
            <c:strRef>
              <c:f>'CF(Y)'!$B$182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  <a:alpha val="81000"/>
                </a:schemeClr>
              </a:solidFill>
              <a:ln w="25400">
                <a:noFill/>
                <a:tailEnd w="sm" len="sm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'CF(Y)'!$I$182:$AC$182</c:f>
              <c:numCache>
                <c:formatCode>_(* #,##0_);_(* \(#,##0\);_(* "-"_);_(@_)</c:formatCode>
                <c:ptCount val="21"/>
                <c:pt idx="0">
                  <c:v>1469.0312794254044</c:v>
                </c:pt>
                <c:pt idx="1">
                  <c:v>5325.8497758834592</c:v>
                </c:pt>
                <c:pt idx="2">
                  <c:v>5359.3767290212945</c:v>
                </c:pt>
                <c:pt idx="3">
                  <c:v>5385.9635477841293</c:v>
                </c:pt>
                <c:pt idx="4">
                  <c:v>5398.1197356563398</c:v>
                </c:pt>
                <c:pt idx="5">
                  <c:v>5428.3549607845662</c:v>
                </c:pt>
                <c:pt idx="6">
                  <c:v>5449.1790588898484</c:v>
                </c:pt>
                <c:pt idx="7">
                  <c:v>5485.6020362322852</c:v>
                </c:pt>
                <c:pt idx="8">
                  <c:v>5522.6340726291892</c:v>
                </c:pt>
                <c:pt idx="9">
                  <c:v>5560.2855245277033</c:v>
                </c:pt>
                <c:pt idx="10">
                  <c:v>5598.5669281329074</c:v>
                </c:pt>
                <c:pt idx="11">
                  <c:v>5637.4890025924069</c:v>
                </c:pt>
                <c:pt idx="12">
                  <c:v>5677.0626532384622</c:v>
                </c:pt>
                <c:pt idx="13">
                  <c:v>5717.2989748887048</c:v>
                </c:pt>
                <c:pt idx="14">
                  <c:v>5758.2092552065305</c:v>
                </c:pt>
                <c:pt idx="15">
                  <c:v>5799.8049781222526</c:v>
                </c:pt>
                <c:pt idx="16">
                  <c:v>5842.0978273161381</c:v>
                </c:pt>
                <c:pt idx="17">
                  <c:v>5885.0996897644936</c:v>
                </c:pt>
                <c:pt idx="18">
                  <c:v>5928.8226593499103</c:v>
                </c:pt>
                <c:pt idx="19">
                  <c:v>5777.8525803675921</c:v>
                </c:pt>
                <c:pt idx="20">
                  <c:v>4254.3267948601115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8B-49AC-927E-B6EA12FDD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69792"/>
        <c:axId val="1219765984"/>
      </c:lineChart>
      <c:catAx>
        <c:axId val="121976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219765984"/>
        <c:crosses val="autoZero"/>
        <c:auto val="1"/>
        <c:lblAlgn val="ctr"/>
        <c:lblOffset val="100"/>
        <c:noMultiLvlLbl val="0"/>
      </c:catAx>
      <c:valAx>
        <c:axId val="121976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976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'CF(Y)'!$B$175</c:f>
              <c:strCache>
                <c:ptCount val="1"/>
                <c:pt idx="0">
                  <c:v>PPA1 매출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'CF(Y)'!$I$175:$AC$175</c:f>
              <c:numCache>
                <c:formatCode>_(* #,##0_);_(* \(#,##0\);_(* "-"_);_(@_)</c:formatCode>
                <c:ptCount val="21"/>
                <c:pt idx="0">
                  <c:v>3100.4057759999996</c:v>
                </c:pt>
                <c:pt idx="1">
                  <c:v>13194.577971119998</c:v>
                </c:pt>
                <c:pt idx="2">
                  <c:v>13128.527571119997</c:v>
                </c:pt>
                <c:pt idx="3">
                  <c:v>13062.477171119997</c:v>
                </c:pt>
                <c:pt idx="4">
                  <c:v>12996.426771119997</c:v>
                </c:pt>
                <c:pt idx="5">
                  <c:v>12930.376371119999</c:v>
                </c:pt>
                <c:pt idx="6">
                  <c:v>12864.325971119999</c:v>
                </c:pt>
                <c:pt idx="7">
                  <c:v>12798.275571119999</c:v>
                </c:pt>
                <c:pt idx="8">
                  <c:v>12732.225171119999</c:v>
                </c:pt>
                <c:pt idx="9">
                  <c:v>12666.174771120002</c:v>
                </c:pt>
                <c:pt idx="10">
                  <c:v>12600.124371119997</c:v>
                </c:pt>
                <c:pt idx="11">
                  <c:v>12534.073971119999</c:v>
                </c:pt>
                <c:pt idx="12">
                  <c:v>12468.023571119997</c:v>
                </c:pt>
                <c:pt idx="13">
                  <c:v>12401.973171119998</c:v>
                </c:pt>
                <c:pt idx="14">
                  <c:v>12335.922771120002</c:v>
                </c:pt>
                <c:pt idx="15">
                  <c:v>12269.872371120002</c:v>
                </c:pt>
                <c:pt idx="16">
                  <c:v>12203.821971119998</c:v>
                </c:pt>
                <c:pt idx="17">
                  <c:v>12137.771571119998</c:v>
                </c:pt>
                <c:pt idx="18">
                  <c:v>12071.72117112</c:v>
                </c:pt>
                <c:pt idx="19">
                  <c:v>12005.67077112</c:v>
                </c:pt>
                <c:pt idx="20">
                  <c:v>9149.2551727200007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1B-49A1-8E7D-06B7E5EA6F3A}"/>
            </c:ext>
          </c:extLst>
        </c:ser>
        <c:ser>
          <c:idx val="3"/>
          <c:order val="2"/>
          <c:tx>
            <c:strRef>
              <c:f>'CF(Y)'!$B$178</c:f>
              <c:strCache>
                <c:ptCount val="1"/>
                <c:pt idx="0">
                  <c:v>PPA2 매출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'CF(Y)'!$I$5:$AC$5</c:f>
              <c:numCache>
                <c:formatCode>General</c:formatCode>
                <c:ptCount val="2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</c:numCache>
            </c:numRef>
          </c:cat>
          <c:val>
            <c:numRef>
              <c:f>'CF(Y)'!$I$178:$AC$178</c:f>
              <c:numCache>
                <c:formatCode>_(* #,##0_);_(* \(#,##0\);_(* "-"_);_(@_)</c:formatCode>
                <c:ptCount val="21"/>
                <c:pt idx="0">
                  <c:v>1898.9035878731099</c:v>
                </c:pt>
                <c:pt idx="1">
                  <c:v>8081.2749233606328</c:v>
                </c:pt>
                <c:pt idx="2">
                  <c:v>8040.8210761541322</c:v>
                </c:pt>
                <c:pt idx="3">
                  <c:v>8000.3672289476326</c:v>
                </c:pt>
                <c:pt idx="4">
                  <c:v>7959.9133817411339</c:v>
                </c:pt>
                <c:pt idx="5">
                  <c:v>7919.4595345346343</c:v>
                </c:pt>
                <c:pt idx="6">
                  <c:v>7879.0056873281346</c:v>
                </c:pt>
                <c:pt idx="7">
                  <c:v>7838.5518401216332</c:v>
                </c:pt>
                <c:pt idx="8">
                  <c:v>7798.0979929151345</c:v>
                </c:pt>
                <c:pt idx="9">
                  <c:v>7757.6441457086357</c:v>
                </c:pt>
                <c:pt idx="10">
                  <c:v>7717.1902985021352</c:v>
                </c:pt>
                <c:pt idx="11">
                  <c:v>7676.7364512956365</c:v>
                </c:pt>
                <c:pt idx="12">
                  <c:v>7636.2826040891341</c:v>
                </c:pt>
                <c:pt idx="13">
                  <c:v>7595.8287568826363</c:v>
                </c:pt>
                <c:pt idx="14">
                  <c:v>7555.3749096761367</c:v>
                </c:pt>
                <c:pt idx="15">
                  <c:v>7514.9210624696352</c:v>
                </c:pt>
                <c:pt idx="16">
                  <c:v>7474.4672152631347</c:v>
                </c:pt>
                <c:pt idx="17">
                  <c:v>7434.013368056636</c:v>
                </c:pt>
                <c:pt idx="18">
                  <c:v>7393.5595208501345</c:v>
                </c:pt>
                <c:pt idx="19">
                  <c:v>7353.1056736436349</c:v>
                </c:pt>
                <c:pt idx="20">
                  <c:v>5603.6385973513361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1B-49A1-8E7D-06B7E5EA6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19763808"/>
        <c:axId val="1219767072"/>
      </c:barChart>
      <c:lineChart>
        <c:grouping val="standard"/>
        <c:varyColors val="0"/>
        <c:ser>
          <c:idx val="1"/>
          <c:order val="0"/>
          <c:tx>
            <c:strRef>
              <c:f>'CF(Y)'!$B$172</c:f>
              <c:strCache>
                <c:ptCount val="1"/>
                <c:pt idx="0">
                  <c:v>연간 발전량(MWh)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'CF(Y)'!$I$172:$AC$172</c:f>
              <c:numCache>
                <c:formatCode>_(* #,##0_);_(* \(#,##0\);_(* "-"_);_(@_)</c:formatCode>
                <c:ptCount val="21"/>
                <c:pt idx="0">
                  <c:v>32295.247582129996</c:v>
                </c:pt>
                <c:pt idx="1">
                  <c:v>137440.77166208933</c:v>
                </c:pt>
                <c:pt idx="2">
                  <c:v>136752.76042258932</c:v>
                </c:pt>
                <c:pt idx="3">
                  <c:v>136064.74918308933</c:v>
                </c:pt>
                <c:pt idx="4">
                  <c:v>135376.73794358934</c:v>
                </c:pt>
                <c:pt idx="5">
                  <c:v>134688.72670408935</c:v>
                </c:pt>
                <c:pt idx="6">
                  <c:v>134000.71546458936</c:v>
                </c:pt>
                <c:pt idx="7">
                  <c:v>133312.70422508934</c:v>
                </c:pt>
                <c:pt idx="8">
                  <c:v>132624.69298558935</c:v>
                </c:pt>
                <c:pt idx="9">
                  <c:v>131936.68174608937</c:v>
                </c:pt>
                <c:pt idx="10">
                  <c:v>131248.67050658935</c:v>
                </c:pt>
                <c:pt idx="11">
                  <c:v>130560.65926708936</c:v>
                </c:pt>
                <c:pt idx="12">
                  <c:v>129872.64802758934</c:v>
                </c:pt>
                <c:pt idx="13">
                  <c:v>129184.63678808935</c:v>
                </c:pt>
                <c:pt idx="14">
                  <c:v>128496.62554858936</c:v>
                </c:pt>
                <c:pt idx="15">
                  <c:v>127808.61430908936</c:v>
                </c:pt>
                <c:pt idx="16">
                  <c:v>127120.60306958936</c:v>
                </c:pt>
                <c:pt idx="17">
                  <c:v>126432.59183008937</c:v>
                </c:pt>
                <c:pt idx="18">
                  <c:v>125744.58059058935</c:v>
                </c:pt>
                <c:pt idx="19">
                  <c:v>125056.56935108935</c:v>
                </c:pt>
                <c:pt idx="20">
                  <c:v>95302.835287672366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1B-49A1-8E7D-06B7E5EA6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67616"/>
        <c:axId val="1219768160"/>
      </c:lineChart>
      <c:catAx>
        <c:axId val="1219763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219767072"/>
        <c:crosses val="autoZero"/>
        <c:auto val="1"/>
        <c:lblAlgn val="ctr"/>
        <c:lblOffset val="100"/>
        <c:noMultiLvlLbl val="0"/>
      </c:catAx>
      <c:valAx>
        <c:axId val="12197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9763808"/>
        <c:crosses val="autoZero"/>
        <c:crossBetween val="between"/>
      </c:valAx>
      <c:valAx>
        <c:axId val="1219768160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1219767616"/>
        <c:crosses val="max"/>
        <c:crossBetween val="between"/>
      </c:valAx>
      <c:catAx>
        <c:axId val="1219767616"/>
        <c:scaling>
          <c:orientation val="minMax"/>
        </c:scaling>
        <c:delete val="1"/>
        <c:axPos val="b"/>
        <c:majorTickMark val="out"/>
        <c:minorTickMark val="none"/>
        <c:tickLblPos val="nextTo"/>
        <c:crossAx val="1219768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3593721421449183E-2"/>
          <c:y val="3.4476469747699863E-2"/>
          <c:w val="0.94352749293464477"/>
          <c:h val="0.79201754968301141"/>
        </c:manualLayout>
      </c:layout>
      <c:lineChart>
        <c:grouping val="standard"/>
        <c:varyColors val="0"/>
        <c:ser>
          <c:idx val="0"/>
          <c:order val="0"/>
          <c:tx>
            <c:strRef>
              <c:f>시장금리!$C$3</c:f>
              <c:strCache>
                <c:ptCount val="1"/>
                <c:pt idx="0">
                  <c:v>국고채권(10년)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시장금리!$B$4:$B$136</c:f>
              <c:numCache>
                <c:formatCode>m/d/yyyy</c:formatCode>
                <c:ptCount val="133"/>
                <c:pt idx="0">
                  <c:v>41060</c:v>
                </c:pt>
                <c:pt idx="1">
                  <c:v>41090</c:v>
                </c:pt>
                <c:pt idx="2">
                  <c:v>41121</c:v>
                </c:pt>
                <c:pt idx="3">
                  <c:v>41152</c:v>
                </c:pt>
                <c:pt idx="4">
                  <c:v>41182</c:v>
                </c:pt>
                <c:pt idx="5">
                  <c:v>41213</c:v>
                </c:pt>
                <c:pt idx="6">
                  <c:v>41243</c:v>
                </c:pt>
                <c:pt idx="7">
                  <c:v>41274</c:v>
                </c:pt>
                <c:pt idx="8">
                  <c:v>41305</c:v>
                </c:pt>
                <c:pt idx="9">
                  <c:v>41333</c:v>
                </c:pt>
                <c:pt idx="10">
                  <c:v>41364</c:v>
                </c:pt>
                <c:pt idx="11">
                  <c:v>41394</c:v>
                </c:pt>
                <c:pt idx="12">
                  <c:v>41425</c:v>
                </c:pt>
                <c:pt idx="13">
                  <c:v>41455</c:v>
                </c:pt>
                <c:pt idx="14">
                  <c:v>41486</c:v>
                </c:pt>
                <c:pt idx="15">
                  <c:v>41517</c:v>
                </c:pt>
                <c:pt idx="16">
                  <c:v>41547</c:v>
                </c:pt>
                <c:pt idx="17">
                  <c:v>41578</c:v>
                </c:pt>
                <c:pt idx="18">
                  <c:v>41608</c:v>
                </c:pt>
                <c:pt idx="19">
                  <c:v>41639</c:v>
                </c:pt>
                <c:pt idx="20">
                  <c:v>41670</c:v>
                </c:pt>
                <c:pt idx="21">
                  <c:v>41698</c:v>
                </c:pt>
                <c:pt idx="22">
                  <c:v>41729</c:v>
                </c:pt>
                <c:pt idx="23">
                  <c:v>41759</c:v>
                </c:pt>
                <c:pt idx="24">
                  <c:v>41790</c:v>
                </c:pt>
                <c:pt idx="25">
                  <c:v>41820</c:v>
                </c:pt>
                <c:pt idx="26">
                  <c:v>41851</c:v>
                </c:pt>
                <c:pt idx="27">
                  <c:v>41882</c:v>
                </c:pt>
                <c:pt idx="28">
                  <c:v>41912</c:v>
                </c:pt>
                <c:pt idx="29">
                  <c:v>41943</c:v>
                </c:pt>
                <c:pt idx="30">
                  <c:v>41973</c:v>
                </c:pt>
                <c:pt idx="31">
                  <c:v>42004</c:v>
                </c:pt>
                <c:pt idx="32">
                  <c:v>42035</c:v>
                </c:pt>
                <c:pt idx="33">
                  <c:v>42063</c:v>
                </c:pt>
                <c:pt idx="34">
                  <c:v>42094</c:v>
                </c:pt>
                <c:pt idx="35">
                  <c:v>42124</c:v>
                </c:pt>
                <c:pt idx="36">
                  <c:v>42155</c:v>
                </c:pt>
                <c:pt idx="37">
                  <c:v>42185</c:v>
                </c:pt>
                <c:pt idx="38">
                  <c:v>42216</c:v>
                </c:pt>
                <c:pt idx="39">
                  <c:v>42247</c:v>
                </c:pt>
                <c:pt idx="40">
                  <c:v>42277</c:v>
                </c:pt>
                <c:pt idx="41">
                  <c:v>42308</c:v>
                </c:pt>
                <c:pt idx="42">
                  <c:v>42338</c:v>
                </c:pt>
                <c:pt idx="43">
                  <c:v>42369</c:v>
                </c:pt>
                <c:pt idx="44">
                  <c:v>42400</c:v>
                </c:pt>
                <c:pt idx="45">
                  <c:v>42429</c:v>
                </c:pt>
                <c:pt idx="46">
                  <c:v>42460</c:v>
                </c:pt>
                <c:pt idx="47">
                  <c:v>42490</c:v>
                </c:pt>
                <c:pt idx="48">
                  <c:v>42521</c:v>
                </c:pt>
                <c:pt idx="49">
                  <c:v>42551</c:v>
                </c:pt>
                <c:pt idx="50">
                  <c:v>42582</c:v>
                </c:pt>
                <c:pt idx="51">
                  <c:v>42613</c:v>
                </c:pt>
                <c:pt idx="52">
                  <c:v>42643</c:v>
                </c:pt>
                <c:pt idx="53">
                  <c:v>42674</c:v>
                </c:pt>
                <c:pt idx="54">
                  <c:v>42704</c:v>
                </c:pt>
                <c:pt idx="55">
                  <c:v>42735</c:v>
                </c:pt>
                <c:pt idx="56">
                  <c:v>42766</c:v>
                </c:pt>
                <c:pt idx="57">
                  <c:v>42794</c:v>
                </c:pt>
                <c:pt idx="58">
                  <c:v>42825</c:v>
                </c:pt>
                <c:pt idx="59">
                  <c:v>42855</c:v>
                </c:pt>
                <c:pt idx="60">
                  <c:v>42886</c:v>
                </c:pt>
                <c:pt idx="61">
                  <c:v>42916</c:v>
                </c:pt>
                <c:pt idx="62">
                  <c:v>42947</c:v>
                </c:pt>
                <c:pt idx="63">
                  <c:v>42978</c:v>
                </c:pt>
                <c:pt idx="64">
                  <c:v>43008</c:v>
                </c:pt>
                <c:pt idx="65">
                  <c:v>43039</c:v>
                </c:pt>
                <c:pt idx="66">
                  <c:v>43069</c:v>
                </c:pt>
                <c:pt idx="67">
                  <c:v>43100</c:v>
                </c:pt>
                <c:pt idx="68">
                  <c:v>43131</c:v>
                </c:pt>
                <c:pt idx="69">
                  <c:v>43159</c:v>
                </c:pt>
                <c:pt idx="70">
                  <c:v>43190</c:v>
                </c:pt>
                <c:pt idx="71">
                  <c:v>43220</c:v>
                </c:pt>
                <c:pt idx="72">
                  <c:v>43251</c:v>
                </c:pt>
                <c:pt idx="73">
                  <c:v>43281</c:v>
                </c:pt>
                <c:pt idx="74">
                  <c:v>43312</c:v>
                </c:pt>
                <c:pt idx="75">
                  <c:v>43343</c:v>
                </c:pt>
                <c:pt idx="76">
                  <c:v>43373</c:v>
                </c:pt>
                <c:pt idx="77">
                  <c:v>43404</c:v>
                </c:pt>
                <c:pt idx="78">
                  <c:v>43434</c:v>
                </c:pt>
                <c:pt idx="79">
                  <c:v>43465</c:v>
                </c:pt>
                <c:pt idx="80">
                  <c:v>43496</c:v>
                </c:pt>
                <c:pt idx="81">
                  <c:v>43524</c:v>
                </c:pt>
                <c:pt idx="82">
                  <c:v>43555</c:v>
                </c:pt>
                <c:pt idx="83">
                  <c:v>43585</c:v>
                </c:pt>
                <c:pt idx="84">
                  <c:v>43616</c:v>
                </c:pt>
                <c:pt idx="85">
                  <c:v>43646</c:v>
                </c:pt>
                <c:pt idx="86">
                  <c:v>43677</c:v>
                </c:pt>
                <c:pt idx="87">
                  <c:v>43708</c:v>
                </c:pt>
                <c:pt idx="88">
                  <c:v>43738</c:v>
                </c:pt>
                <c:pt idx="89">
                  <c:v>43769</c:v>
                </c:pt>
                <c:pt idx="90">
                  <c:v>43799</c:v>
                </c:pt>
                <c:pt idx="91">
                  <c:v>43830</c:v>
                </c:pt>
                <c:pt idx="92">
                  <c:v>43861</c:v>
                </c:pt>
                <c:pt idx="93">
                  <c:v>43890</c:v>
                </c:pt>
                <c:pt idx="94">
                  <c:v>43921</c:v>
                </c:pt>
                <c:pt idx="95">
                  <c:v>43951</c:v>
                </c:pt>
                <c:pt idx="96">
                  <c:v>43982</c:v>
                </c:pt>
                <c:pt idx="97">
                  <c:v>44012</c:v>
                </c:pt>
                <c:pt idx="98">
                  <c:v>44043</c:v>
                </c:pt>
                <c:pt idx="99">
                  <c:v>44074</c:v>
                </c:pt>
                <c:pt idx="100">
                  <c:v>44104</c:v>
                </c:pt>
                <c:pt idx="101">
                  <c:v>44135</c:v>
                </c:pt>
                <c:pt idx="102">
                  <c:v>44165</c:v>
                </c:pt>
                <c:pt idx="103">
                  <c:v>44196</c:v>
                </c:pt>
                <c:pt idx="104">
                  <c:v>44227</c:v>
                </c:pt>
                <c:pt idx="105">
                  <c:v>44255</c:v>
                </c:pt>
                <c:pt idx="106">
                  <c:v>44286</c:v>
                </c:pt>
                <c:pt idx="107">
                  <c:v>44316</c:v>
                </c:pt>
                <c:pt idx="108">
                  <c:v>44347</c:v>
                </c:pt>
                <c:pt idx="109">
                  <c:v>44377</c:v>
                </c:pt>
                <c:pt idx="110">
                  <c:v>44408</c:v>
                </c:pt>
                <c:pt idx="111">
                  <c:v>44439</c:v>
                </c:pt>
                <c:pt idx="112">
                  <c:v>44469</c:v>
                </c:pt>
                <c:pt idx="113">
                  <c:v>44500</c:v>
                </c:pt>
                <c:pt idx="114">
                  <c:v>44530</c:v>
                </c:pt>
                <c:pt idx="115">
                  <c:v>44561</c:v>
                </c:pt>
                <c:pt idx="116">
                  <c:v>44592</c:v>
                </c:pt>
                <c:pt idx="117">
                  <c:v>44620</c:v>
                </c:pt>
                <c:pt idx="118">
                  <c:v>44651</c:v>
                </c:pt>
                <c:pt idx="119">
                  <c:v>44681</c:v>
                </c:pt>
                <c:pt idx="120">
                  <c:v>44712</c:v>
                </c:pt>
                <c:pt idx="121">
                  <c:v>44742</c:v>
                </c:pt>
                <c:pt idx="122">
                  <c:v>44773</c:v>
                </c:pt>
                <c:pt idx="123">
                  <c:v>44804</c:v>
                </c:pt>
                <c:pt idx="124">
                  <c:v>44834</c:v>
                </c:pt>
                <c:pt idx="125">
                  <c:v>44865</c:v>
                </c:pt>
                <c:pt idx="126">
                  <c:v>44895</c:v>
                </c:pt>
                <c:pt idx="127">
                  <c:v>44926</c:v>
                </c:pt>
                <c:pt idx="128">
                  <c:v>44957</c:v>
                </c:pt>
                <c:pt idx="129">
                  <c:v>44985</c:v>
                </c:pt>
                <c:pt idx="130">
                  <c:v>45016</c:v>
                </c:pt>
                <c:pt idx="131">
                  <c:v>45046</c:v>
                </c:pt>
                <c:pt idx="132">
                  <c:v>45077</c:v>
                </c:pt>
              </c:numCache>
            </c:numRef>
          </c:cat>
          <c:val>
            <c:numRef>
              <c:f>시장금리!$C$4:$C$136</c:f>
              <c:numCache>
                <c:formatCode>0.00%</c:formatCode>
                <c:ptCount val="133"/>
                <c:pt idx="0">
                  <c:v>3.7499999999999999E-2</c:v>
                </c:pt>
                <c:pt idx="1">
                  <c:v>3.6299999999999999E-2</c:v>
                </c:pt>
                <c:pt idx="2">
                  <c:v>3.3000000000000002E-2</c:v>
                </c:pt>
                <c:pt idx="3">
                  <c:v>3.0899999999999997E-2</c:v>
                </c:pt>
                <c:pt idx="4">
                  <c:v>3.0499999999999999E-2</c:v>
                </c:pt>
                <c:pt idx="5">
                  <c:v>2.9700000000000001E-2</c:v>
                </c:pt>
                <c:pt idx="6">
                  <c:v>2.9900000000000003E-2</c:v>
                </c:pt>
                <c:pt idx="7">
                  <c:v>3.1300000000000001E-2</c:v>
                </c:pt>
                <c:pt idx="8">
                  <c:v>3.0499999999999999E-2</c:v>
                </c:pt>
                <c:pt idx="9">
                  <c:v>3.04E-2</c:v>
                </c:pt>
                <c:pt idx="10">
                  <c:v>2.9100000000000001E-2</c:v>
                </c:pt>
                <c:pt idx="11">
                  <c:v>2.8399999999999998E-2</c:v>
                </c:pt>
                <c:pt idx="12">
                  <c:v>2.8999999999999998E-2</c:v>
                </c:pt>
                <c:pt idx="13">
                  <c:v>3.3099999999999997E-2</c:v>
                </c:pt>
                <c:pt idx="14">
                  <c:v>3.4700000000000002E-2</c:v>
                </c:pt>
                <c:pt idx="15">
                  <c:v>3.61E-2</c:v>
                </c:pt>
                <c:pt idx="16">
                  <c:v>3.5299999999999998E-2</c:v>
                </c:pt>
                <c:pt idx="17">
                  <c:v>3.4380000000000001E-2</c:v>
                </c:pt>
                <c:pt idx="18">
                  <c:v>3.5840000000000004E-2</c:v>
                </c:pt>
                <c:pt idx="19">
                  <c:v>3.653E-2</c:v>
                </c:pt>
                <c:pt idx="20">
                  <c:v>3.6469999999999995E-2</c:v>
                </c:pt>
                <c:pt idx="21">
                  <c:v>3.5220000000000001E-2</c:v>
                </c:pt>
                <c:pt idx="22">
                  <c:v>3.5430000000000003E-2</c:v>
                </c:pt>
                <c:pt idx="23">
                  <c:v>3.5400000000000001E-2</c:v>
                </c:pt>
                <c:pt idx="24">
                  <c:v>3.4020000000000002E-2</c:v>
                </c:pt>
                <c:pt idx="25">
                  <c:v>3.286E-2</c:v>
                </c:pt>
                <c:pt idx="26">
                  <c:v>3.056E-2</c:v>
                </c:pt>
                <c:pt idx="27">
                  <c:v>3.0859999999999999E-2</c:v>
                </c:pt>
                <c:pt idx="28">
                  <c:v>3.0120000000000001E-2</c:v>
                </c:pt>
                <c:pt idx="29">
                  <c:v>2.7690000000000003E-2</c:v>
                </c:pt>
                <c:pt idx="30">
                  <c:v>2.6920000000000003E-2</c:v>
                </c:pt>
                <c:pt idx="31">
                  <c:v>2.681E-2</c:v>
                </c:pt>
                <c:pt idx="32">
                  <c:v>2.4150000000000001E-2</c:v>
                </c:pt>
                <c:pt idx="33">
                  <c:v>2.3460000000000002E-2</c:v>
                </c:pt>
                <c:pt idx="34">
                  <c:v>2.2759999999999999E-2</c:v>
                </c:pt>
                <c:pt idx="35">
                  <c:v>2.1770000000000001E-2</c:v>
                </c:pt>
                <c:pt idx="36">
                  <c:v>2.4900000000000002E-2</c:v>
                </c:pt>
                <c:pt idx="37">
                  <c:v>2.4680000000000001E-2</c:v>
                </c:pt>
                <c:pt idx="38">
                  <c:v>2.4500000000000001E-2</c:v>
                </c:pt>
                <c:pt idx="39">
                  <c:v>2.308E-2</c:v>
                </c:pt>
                <c:pt idx="40">
                  <c:v>2.2160000000000003E-2</c:v>
                </c:pt>
                <c:pt idx="41">
                  <c:v>2.0879999999999999E-2</c:v>
                </c:pt>
                <c:pt idx="42">
                  <c:v>2.2540000000000001E-2</c:v>
                </c:pt>
                <c:pt idx="43">
                  <c:v>2.181E-2</c:v>
                </c:pt>
                <c:pt idx="44">
                  <c:v>2.0250000000000001E-2</c:v>
                </c:pt>
                <c:pt idx="45">
                  <c:v>1.8260000000000002E-2</c:v>
                </c:pt>
                <c:pt idx="46">
                  <c:v>1.8540000000000001E-2</c:v>
                </c:pt>
                <c:pt idx="47">
                  <c:v>1.8100000000000002E-2</c:v>
                </c:pt>
                <c:pt idx="48">
                  <c:v>1.787E-2</c:v>
                </c:pt>
                <c:pt idx="49">
                  <c:v>1.617E-2</c:v>
                </c:pt>
                <c:pt idx="50">
                  <c:v>1.401E-2</c:v>
                </c:pt>
                <c:pt idx="51">
                  <c:v>1.417E-2</c:v>
                </c:pt>
                <c:pt idx="52">
                  <c:v>1.512E-2</c:v>
                </c:pt>
                <c:pt idx="53">
                  <c:v>1.5960000000000002E-2</c:v>
                </c:pt>
                <c:pt idx="54">
                  <c:v>1.9650000000000001E-2</c:v>
                </c:pt>
                <c:pt idx="55">
                  <c:v>2.1589999999999998E-2</c:v>
                </c:pt>
                <c:pt idx="56">
                  <c:v>2.1110000000000004E-2</c:v>
                </c:pt>
                <c:pt idx="57">
                  <c:v>2.1629999999999996E-2</c:v>
                </c:pt>
                <c:pt idx="58">
                  <c:v>2.2210000000000001E-2</c:v>
                </c:pt>
                <c:pt idx="59">
                  <c:v>2.1819999999999999E-2</c:v>
                </c:pt>
                <c:pt idx="60">
                  <c:v>2.257E-2</c:v>
                </c:pt>
                <c:pt idx="61">
                  <c:v>2.1649999999999999E-2</c:v>
                </c:pt>
                <c:pt idx="62">
                  <c:v>2.2519999999999998E-2</c:v>
                </c:pt>
                <c:pt idx="63">
                  <c:v>2.2869999999999998E-2</c:v>
                </c:pt>
                <c:pt idx="64">
                  <c:v>2.2860000000000002E-2</c:v>
                </c:pt>
                <c:pt idx="65">
                  <c:v>2.4550000000000002E-2</c:v>
                </c:pt>
                <c:pt idx="66">
                  <c:v>2.5399999999999999E-2</c:v>
                </c:pt>
                <c:pt idx="67">
                  <c:v>2.4719999999999999E-2</c:v>
                </c:pt>
                <c:pt idx="68">
                  <c:v>2.6259999999999999E-2</c:v>
                </c:pt>
                <c:pt idx="69">
                  <c:v>2.7699999999999999E-2</c:v>
                </c:pt>
                <c:pt idx="70">
                  <c:v>2.7080000000000003E-2</c:v>
                </c:pt>
                <c:pt idx="71">
                  <c:v>2.6549999999999997E-2</c:v>
                </c:pt>
                <c:pt idx="72">
                  <c:v>2.7570000000000001E-2</c:v>
                </c:pt>
                <c:pt idx="73">
                  <c:v>2.656E-2</c:v>
                </c:pt>
                <c:pt idx="74">
                  <c:v>2.5489999999999999E-2</c:v>
                </c:pt>
                <c:pt idx="75">
                  <c:v>2.4580000000000001E-2</c:v>
                </c:pt>
                <c:pt idx="76">
                  <c:v>2.315E-2</c:v>
                </c:pt>
                <c:pt idx="77">
                  <c:v>2.3380000000000001E-2</c:v>
                </c:pt>
                <c:pt idx="78">
                  <c:v>2.2090000000000002E-2</c:v>
                </c:pt>
                <c:pt idx="79">
                  <c:v>1.992E-2</c:v>
                </c:pt>
                <c:pt idx="80">
                  <c:v>1.9910000000000001E-2</c:v>
                </c:pt>
                <c:pt idx="81">
                  <c:v>1.9879999999999998E-2</c:v>
                </c:pt>
                <c:pt idx="82">
                  <c:v>1.9530000000000002E-2</c:v>
                </c:pt>
                <c:pt idx="83">
                  <c:v>1.8890000000000001E-2</c:v>
                </c:pt>
                <c:pt idx="84">
                  <c:v>1.8280000000000001E-2</c:v>
                </c:pt>
                <c:pt idx="85">
                  <c:v>1.618E-2</c:v>
                </c:pt>
                <c:pt idx="86">
                  <c:v>1.506E-2</c:v>
                </c:pt>
                <c:pt idx="87">
                  <c:v>1.2540000000000001E-2</c:v>
                </c:pt>
                <c:pt idx="88">
                  <c:v>1.4199999999999999E-2</c:v>
                </c:pt>
                <c:pt idx="89">
                  <c:v>1.5769999999999999E-2</c:v>
                </c:pt>
                <c:pt idx="90">
                  <c:v>1.7500000000000002E-2</c:v>
                </c:pt>
                <c:pt idx="91">
                  <c:v>1.653E-2</c:v>
                </c:pt>
                <c:pt idx="92">
                  <c:v>1.6559999999999998E-2</c:v>
                </c:pt>
                <c:pt idx="93">
                  <c:v>1.54E-2</c:v>
                </c:pt>
                <c:pt idx="94">
                  <c:v>1.485E-2</c:v>
                </c:pt>
                <c:pt idx="95">
                  <c:v>1.504E-2</c:v>
                </c:pt>
                <c:pt idx="96">
                  <c:v>1.3939999999999999E-2</c:v>
                </c:pt>
                <c:pt idx="97">
                  <c:v>1.3919999999999998E-2</c:v>
                </c:pt>
                <c:pt idx="98">
                  <c:v>1.3600000000000001E-2</c:v>
                </c:pt>
                <c:pt idx="99">
                  <c:v>1.3729999999999999E-2</c:v>
                </c:pt>
                <c:pt idx="100">
                  <c:v>1.4999999999999999E-2</c:v>
                </c:pt>
                <c:pt idx="101">
                  <c:v>1.5069999999999998E-2</c:v>
                </c:pt>
                <c:pt idx="102">
                  <c:v>1.61E-2</c:v>
                </c:pt>
                <c:pt idx="103">
                  <c:v>1.6750000000000001E-2</c:v>
                </c:pt>
                <c:pt idx="104">
                  <c:v>1.7310000000000002E-2</c:v>
                </c:pt>
                <c:pt idx="105">
                  <c:v>1.8450000000000001E-2</c:v>
                </c:pt>
                <c:pt idx="106">
                  <c:v>2.0400000000000001E-2</c:v>
                </c:pt>
                <c:pt idx="107">
                  <c:v>2.0409999999999998E-2</c:v>
                </c:pt>
                <c:pt idx="108">
                  <c:v>2.1309999999999999E-2</c:v>
                </c:pt>
                <c:pt idx="109">
                  <c:v>2.1030000000000004E-2</c:v>
                </c:pt>
                <c:pt idx="110">
                  <c:v>1.976E-2</c:v>
                </c:pt>
                <c:pt idx="111">
                  <c:v>1.9050000000000001E-2</c:v>
                </c:pt>
                <c:pt idx="112">
                  <c:v>2.061E-2</c:v>
                </c:pt>
                <c:pt idx="113">
                  <c:v>2.3990000000000001E-2</c:v>
                </c:pt>
                <c:pt idx="114">
                  <c:v>2.3550000000000001E-2</c:v>
                </c:pt>
                <c:pt idx="115">
                  <c:v>2.1869999999999997E-2</c:v>
                </c:pt>
                <c:pt idx="116">
                  <c:v>2.4920000000000001E-2</c:v>
                </c:pt>
                <c:pt idx="117">
                  <c:v>2.69E-2</c:v>
                </c:pt>
                <c:pt idx="118">
                  <c:v>2.7839999999999997E-2</c:v>
                </c:pt>
                <c:pt idx="119">
                  <c:v>3.2189999999999996E-2</c:v>
                </c:pt>
                <c:pt idx="120" formatCode="0.000%">
                  <c:v>3.295E-2</c:v>
                </c:pt>
                <c:pt idx="121" formatCode="0.000%">
                  <c:v>3.4590000000000003E-2</c:v>
                </c:pt>
                <c:pt idx="122">
                  <c:v>3.3000000000000002E-2</c:v>
                </c:pt>
                <c:pt idx="123">
                  <c:v>3.322E-2</c:v>
                </c:pt>
                <c:pt idx="124">
                  <c:v>4.1119999999999997E-2</c:v>
                </c:pt>
                <c:pt idx="125">
                  <c:v>4.2670000000000007E-2</c:v>
                </c:pt>
                <c:pt idx="126">
                  <c:v>3.9149999999999997E-2</c:v>
                </c:pt>
                <c:pt idx="127">
                  <c:v>3.5409999999999997E-2</c:v>
                </c:pt>
                <c:pt idx="128">
                  <c:v>3.4110000000000001E-2</c:v>
                </c:pt>
                <c:pt idx="129">
                  <c:v>3.4500000000000003E-2</c:v>
                </c:pt>
                <c:pt idx="130">
                  <c:v>3.4479999999999997E-2</c:v>
                </c:pt>
                <c:pt idx="131">
                  <c:v>3.3189999999999997E-2</c:v>
                </c:pt>
                <c:pt idx="132">
                  <c:v>3.4020000000000002E-2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7-4298-B251-2874D6D6B098}"/>
            </c:ext>
          </c:extLst>
        </c:ser>
        <c:ser>
          <c:idx val="1"/>
          <c:order val="1"/>
          <c:tx>
            <c:strRef>
              <c:f>시장금리!$D$3</c:f>
              <c:strCache>
                <c:ptCount val="1"/>
                <c:pt idx="0">
                  <c:v>CD(91일)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시장금리!$B$4:$B$136</c:f>
              <c:numCache>
                <c:formatCode>m/d/yyyy</c:formatCode>
                <c:ptCount val="133"/>
                <c:pt idx="0">
                  <c:v>41060</c:v>
                </c:pt>
                <c:pt idx="1">
                  <c:v>41090</c:v>
                </c:pt>
                <c:pt idx="2">
                  <c:v>41121</c:v>
                </c:pt>
                <c:pt idx="3">
                  <c:v>41152</c:v>
                </c:pt>
                <c:pt idx="4">
                  <c:v>41182</c:v>
                </c:pt>
                <c:pt idx="5">
                  <c:v>41213</c:v>
                </c:pt>
                <c:pt idx="6">
                  <c:v>41243</c:v>
                </c:pt>
                <c:pt idx="7">
                  <c:v>41274</c:v>
                </c:pt>
                <c:pt idx="8">
                  <c:v>41305</c:v>
                </c:pt>
                <c:pt idx="9">
                  <c:v>41333</c:v>
                </c:pt>
                <c:pt idx="10">
                  <c:v>41364</c:v>
                </c:pt>
                <c:pt idx="11">
                  <c:v>41394</c:v>
                </c:pt>
                <c:pt idx="12">
                  <c:v>41425</c:v>
                </c:pt>
                <c:pt idx="13">
                  <c:v>41455</c:v>
                </c:pt>
                <c:pt idx="14">
                  <c:v>41486</c:v>
                </c:pt>
                <c:pt idx="15">
                  <c:v>41517</c:v>
                </c:pt>
                <c:pt idx="16">
                  <c:v>41547</c:v>
                </c:pt>
                <c:pt idx="17">
                  <c:v>41578</c:v>
                </c:pt>
                <c:pt idx="18">
                  <c:v>41608</c:v>
                </c:pt>
                <c:pt idx="19">
                  <c:v>41639</c:v>
                </c:pt>
                <c:pt idx="20">
                  <c:v>41670</c:v>
                </c:pt>
                <c:pt idx="21">
                  <c:v>41698</c:v>
                </c:pt>
                <c:pt idx="22">
                  <c:v>41729</c:v>
                </c:pt>
                <c:pt idx="23">
                  <c:v>41759</c:v>
                </c:pt>
                <c:pt idx="24">
                  <c:v>41790</c:v>
                </c:pt>
                <c:pt idx="25">
                  <c:v>41820</c:v>
                </c:pt>
                <c:pt idx="26">
                  <c:v>41851</c:v>
                </c:pt>
                <c:pt idx="27">
                  <c:v>41882</c:v>
                </c:pt>
                <c:pt idx="28">
                  <c:v>41912</c:v>
                </c:pt>
                <c:pt idx="29">
                  <c:v>41943</c:v>
                </c:pt>
                <c:pt idx="30">
                  <c:v>41973</c:v>
                </c:pt>
                <c:pt idx="31">
                  <c:v>42004</c:v>
                </c:pt>
                <c:pt idx="32">
                  <c:v>42035</c:v>
                </c:pt>
                <c:pt idx="33">
                  <c:v>42063</c:v>
                </c:pt>
                <c:pt idx="34">
                  <c:v>42094</c:v>
                </c:pt>
                <c:pt idx="35">
                  <c:v>42124</c:v>
                </c:pt>
                <c:pt idx="36">
                  <c:v>42155</c:v>
                </c:pt>
                <c:pt idx="37">
                  <c:v>42185</c:v>
                </c:pt>
                <c:pt idx="38">
                  <c:v>42216</c:v>
                </c:pt>
                <c:pt idx="39">
                  <c:v>42247</c:v>
                </c:pt>
                <c:pt idx="40">
                  <c:v>42277</c:v>
                </c:pt>
                <c:pt idx="41">
                  <c:v>42308</c:v>
                </c:pt>
                <c:pt idx="42">
                  <c:v>42338</c:v>
                </c:pt>
                <c:pt idx="43">
                  <c:v>42369</c:v>
                </c:pt>
                <c:pt idx="44">
                  <c:v>42400</c:v>
                </c:pt>
                <c:pt idx="45">
                  <c:v>42429</c:v>
                </c:pt>
                <c:pt idx="46">
                  <c:v>42460</c:v>
                </c:pt>
                <c:pt idx="47">
                  <c:v>42490</c:v>
                </c:pt>
                <c:pt idx="48">
                  <c:v>42521</c:v>
                </c:pt>
                <c:pt idx="49">
                  <c:v>42551</c:v>
                </c:pt>
                <c:pt idx="50">
                  <c:v>42582</c:v>
                </c:pt>
                <c:pt idx="51">
                  <c:v>42613</c:v>
                </c:pt>
                <c:pt idx="52">
                  <c:v>42643</c:v>
                </c:pt>
                <c:pt idx="53">
                  <c:v>42674</c:v>
                </c:pt>
                <c:pt idx="54">
                  <c:v>42704</c:v>
                </c:pt>
                <c:pt idx="55">
                  <c:v>42735</c:v>
                </c:pt>
                <c:pt idx="56">
                  <c:v>42766</c:v>
                </c:pt>
                <c:pt idx="57">
                  <c:v>42794</c:v>
                </c:pt>
                <c:pt idx="58">
                  <c:v>42825</c:v>
                </c:pt>
                <c:pt idx="59">
                  <c:v>42855</c:v>
                </c:pt>
                <c:pt idx="60">
                  <c:v>42886</c:v>
                </c:pt>
                <c:pt idx="61">
                  <c:v>42916</c:v>
                </c:pt>
                <c:pt idx="62">
                  <c:v>42947</c:v>
                </c:pt>
                <c:pt idx="63">
                  <c:v>42978</c:v>
                </c:pt>
                <c:pt idx="64">
                  <c:v>43008</c:v>
                </c:pt>
                <c:pt idx="65">
                  <c:v>43039</c:v>
                </c:pt>
                <c:pt idx="66">
                  <c:v>43069</c:v>
                </c:pt>
                <c:pt idx="67">
                  <c:v>43100</c:v>
                </c:pt>
                <c:pt idx="68">
                  <c:v>43131</c:v>
                </c:pt>
                <c:pt idx="69">
                  <c:v>43159</c:v>
                </c:pt>
                <c:pt idx="70">
                  <c:v>43190</c:v>
                </c:pt>
                <c:pt idx="71">
                  <c:v>43220</c:v>
                </c:pt>
                <c:pt idx="72">
                  <c:v>43251</c:v>
                </c:pt>
                <c:pt idx="73">
                  <c:v>43281</c:v>
                </c:pt>
                <c:pt idx="74">
                  <c:v>43312</c:v>
                </c:pt>
                <c:pt idx="75">
                  <c:v>43343</c:v>
                </c:pt>
                <c:pt idx="76">
                  <c:v>43373</c:v>
                </c:pt>
                <c:pt idx="77">
                  <c:v>43404</c:v>
                </c:pt>
                <c:pt idx="78">
                  <c:v>43434</c:v>
                </c:pt>
                <c:pt idx="79">
                  <c:v>43465</c:v>
                </c:pt>
                <c:pt idx="80">
                  <c:v>43496</c:v>
                </c:pt>
                <c:pt idx="81">
                  <c:v>43524</c:v>
                </c:pt>
                <c:pt idx="82">
                  <c:v>43555</c:v>
                </c:pt>
                <c:pt idx="83">
                  <c:v>43585</c:v>
                </c:pt>
                <c:pt idx="84">
                  <c:v>43616</c:v>
                </c:pt>
                <c:pt idx="85">
                  <c:v>43646</c:v>
                </c:pt>
                <c:pt idx="86">
                  <c:v>43677</c:v>
                </c:pt>
                <c:pt idx="87">
                  <c:v>43708</c:v>
                </c:pt>
                <c:pt idx="88">
                  <c:v>43738</c:v>
                </c:pt>
                <c:pt idx="89">
                  <c:v>43769</c:v>
                </c:pt>
                <c:pt idx="90">
                  <c:v>43799</c:v>
                </c:pt>
                <c:pt idx="91">
                  <c:v>43830</c:v>
                </c:pt>
                <c:pt idx="92">
                  <c:v>43861</c:v>
                </c:pt>
                <c:pt idx="93">
                  <c:v>43890</c:v>
                </c:pt>
                <c:pt idx="94">
                  <c:v>43921</c:v>
                </c:pt>
                <c:pt idx="95">
                  <c:v>43951</c:v>
                </c:pt>
                <c:pt idx="96">
                  <c:v>43982</c:v>
                </c:pt>
                <c:pt idx="97">
                  <c:v>44012</c:v>
                </c:pt>
                <c:pt idx="98">
                  <c:v>44043</c:v>
                </c:pt>
                <c:pt idx="99">
                  <c:v>44074</c:v>
                </c:pt>
                <c:pt idx="100">
                  <c:v>44104</c:v>
                </c:pt>
                <c:pt idx="101">
                  <c:v>44135</c:v>
                </c:pt>
                <c:pt idx="102">
                  <c:v>44165</c:v>
                </c:pt>
                <c:pt idx="103">
                  <c:v>44196</c:v>
                </c:pt>
                <c:pt idx="104">
                  <c:v>44227</c:v>
                </c:pt>
                <c:pt idx="105">
                  <c:v>44255</c:v>
                </c:pt>
                <c:pt idx="106">
                  <c:v>44286</c:v>
                </c:pt>
                <c:pt idx="107">
                  <c:v>44316</c:v>
                </c:pt>
                <c:pt idx="108">
                  <c:v>44347</c:v>
                </c:pt>
                <c:pt idx="109">
                  <c:v>44377</c:v>
                </c:pt>
                <c:pt idx="110">
                  <c:v>44408</c:v>
                </c:pt>
                <c:pt idx="111">
                  <c:v>44439</c:v>
                </c:pt>
                <c:pt idx="112">
                  <c:v>44469</c:v>
                </c:pt>
                <c:pt idx="113">
                  <c:v>44500</c:v>
                </c:pt>
                <c:pt idx="114">
                  <c:v>44530</c:v>
                </c:pt>
                <c:pt idx="115">
                  <c:v>44561</c:v>
                </c:pt>
                <c:pt idx="116">
                  <c:v>44592</c:v>
                </c:pt>
                <c:pt idx="117">
                  <c:v>44620</c:v>
                </c:pt>
                <c:pt idx="118">
                  <c:v>44651</c:v>
                </c:pt>
                <c:pt idx="119">
                  <c:v>44681</c:v>
                </c:pt>
                <c:pt idx="120">
                  <c:v>44712</c:v>
                </c:pt>
                <c:pt idx="121">
                  <c:v>44742</c:v>
                </c:pt>
                <c:pt idx="122">
                  <c:v>44773</c:v>
                </c:pt>
                <c:pt idx="123">
                  <c:v>44804</c:v>
                </c:pt>
                <c:pt idx="124">
                  <c:v>44834</c:v>
                </c:pt>
                <c:pt idx="125">
                  <c:v>44865</c:v>
                </c:pt>
                <c:pt idx="126">
                  <c:v>44895</c:v>
                </c:pt>
                <c:pt idx="127">
                  <c:v>44926</c:v>
                </c:pt>
                <c:pt idx="128">
                  <c:v>44957</c:v>
                </c:pt>
                <c:pt idx="129">
                  <c:v>44985</c:v>
                </c:pt>
                <c:pt idx="130">
                  <c:v>45016</c:v>
                </c:pt>
                <c:pt idx="131">
                  <c:v>45046</c:v>
                </c:pt>
                <c:pt idx="132">
                  <c:v>45077</c:v>
                </c:pt>
              </c:numCache>
            </c:numRef>
          </c:cat>
          <c:val>
            <c:numRef>
              <c:f>시장금리!$D$4:$D$136</c:f>
              <c:numCache>
                <c:formatCode>0.00%</c:formatCode>
                <c:ptCount val="133"/>
                <c:pt idx="0">
                  <c:v>3.5400000000000001E-2</c:v>
                </c:pt>
                <c:pt idx="1">
                  <c:v>3.5400000000000001E-2</c:v>
                </c:pt>
                <c:pt idx="2">
                  <c:v>3.3399999999999999E-2</c:v>
                </c:pt>
                <c:pt idx="3">
                  <c:v>3.1899999999999998E-2</c:v>
                </c:pt>
                <c:pt idx="4">
                  <c:v>3.1400000000000004E-2</c:v>
                </c:pt>
                <c:pt idx="5">
                  <c:v>2.9300000000000003E-2</c:v>
                </c:pt>
                <c:pt idx="6">
                  <c:v>2.8500000000000001E-2</c:v>
                </c:pt>
                <c:pt idx="7">
                  <c:v>2.8799999999999999E-2</c:v>
                </c:pt>
                <c:pt idx="8">
                  <c:v>2.86E-2</c:v>
                </c:pt>
                <c:pt idx="9">
                  <c:v>2.8300000000000002E-2</c:v>
                </c:pt>
                <c:pt idx="10">
                  <c:v>2.81E-2</c:v>
                </c:pt>
                <c:pt idx="11">
                  <c:v>2.7999999999999997E-2</c:v>
                </c:pt>
                <c:pt idx="12">
                  <c:v>2.7200000000000002E-2</c:v>
                </c:pt>
                <c:pt idx="13">
                  <c:v>2.69E-2</c:v>
                </c:pt>
                <c:pt idx="14">
                  <c:v>2.6800000000000001E-2</c:v>
                </c:pt>
                <c:pt idx="15">
                  <c:v>2.6600000000000002E-2</c:v>
                </c:pt>
                <c:pt idx="16">
                  <c:v>2.6600000000000002E-2</c:v>
                </c:pt>
                <c:pt idx="17">
                  <c:v>2.6600000000000002E-2</c:v>
                </c:pt>
                <c:pt idx="18">
                  <c:v>2.6499999999999999E-2</c:v>
                </c:pt>
                <c:pt idx="19">
                  <c:v>2.6499999999999999E-2</c:v>
                </c:pt>
                <c:pt idx="20">
                  <c:v>2.6499999999999999E-2</c:v>
                </c:pt>
                <c:pt idx="21">
                  <c:v>2.6499999999999999E-2</c:v>
                </c:pt>
                <c:pt idx="22">
                  <c:v>2.6499999999999999E-2</c:v>
                </c:pt>
                <c:pt idx="23">
                  <c:v>2.6499999999999999E-2</c:v>
                </c:pt>
                <c:pt idx="24">
                  <c:v>2.6499999999999999E-2</c:v>
                </c:pt>
                <c:pt idx="25">
                  <c:v>2.6499999999999999E-2</c:v>
                </c:pt>
                <c:pt idx="26">
                  <c:v>2.6499999999999999E-2</c:v>
                </c:pt>
                <c:pt idx="27">
                  <c:v>2.5099999999999997E-2</c:v>
                </c:pt>
                <c:pt idx="28">
                  <c:v>2.35E-2</c:v>
                </c:pt>
                <c:pt idx="29">
                  <c:v>2.2099999999999998E-2</c:v>
                </c:pt>
                <c:pt idx="30">
                  <c:v>2.1400000000000002E-2</c:v>
                </c:pt>
                <c:pt idx="31">
                  <c:v>2.1299999999999999E-2</c:v>
                </c:pt>
                <c:pt idx="32">
                  <c:v>2.1299999999999999E-2</c:v>
                </c:pt>
                <c:pt idx="33">
                  <c:v>2.12E-2</c:v>
                </c:pt>
                <c:pt idx="34">
                  <c:v>1.95E-2</c:v>
                </c:pt>
                <c:pt idx="35">
                  <c:v>1.8100000000000002E-2</c:v>
                </c:pt>
                <c:pt idx="36">
                  <c:v>1.8000000000000002E-2</c:v>
                </c:pt>
                <c:pt idx="37">
                  <c:v>1.7000000000000001E-2</c:v>
                </c:pt>
                <c:pt idx="38">
                  <c:v>1.6500000000000001E-2</c:v>
                </c:pt>
                <c:pt idx="39">
                  <c:v>1.6399999999999998E-2</c:v>
                </c:pt>
                <c:pt idx="40">
                  <c:v>1.6E-2</c:v>
                </c:pt>
                <c:pt idx="41">
                  <c:v>1.5800000000000002E-2</c:v>
                </c:pt>
                <c:pt idx="42">
                  <c:v>1.5900000000000001E-2</c:v>
                </c:pt>
                <c:pt idx="43">
                  <c:v>1.67E-2</c:v>
                </c:pt>
                <c:pt idx="44">
                  <c:v>1.67E-2</c:v>
                </c:pt>
                <c:pt idx="45">
                  <c:v>1.6399999999999998E-2</c:v>
                </c:pt>
                <c:pt idx="46">
                  <c:v>1.6299999999999999E-2</c:v>
                </c:pt>
                <c:pt idx="47">
                  <c:v>1.61E-2</c:v>
                </c:pt>
                <c:pt idx="48">
                  <c:v>1.5800000000000002E-2</c:v>
                </c:pt>
                <c:pt idx="49">
                  <c:v>1.43E-2</c:v>
                </c:pt>
                <c:pt idx="50">
                  <c:v>1.3600000000000001E-2</c:v>
                </c:pt>
                <c:pt idx="51">
                  <c:v>1.3500000000000002E-2</c:v>
                </c:pt>
                <c:pt idx="52">
                  <c:v>1.34E-2</c:v>
                </c:pt>
                <c:pt idx="53">
                  <c:v>1.3500000000000002E-2</c:v>
                </c:pt>
                <c:pt idx="54">
                  <c:v>1.4199999999999999E-2</c:v>
                </c:pt>
                <c:pt idx="55">
                  <c:v>1.54E-2</c:v>
                </c:pt>
                <c:pt idx="56">
                  <c:v>1.4999999999999999E-2</c:v>
                </c:pt>
                <c:pt idx="57">
                  <c:v>1.49E-2</c:v>
                </c:pt>
                <c:pt idx="58">
                  <c:v>1.4800000000000001E-2</c:v>
                </c:pt>
                <c:pt idx="59">
                  <c:v>1.43E-2</c:v>
                </c:pt>
                <c:pt idx="60">
                  <c:v>1.3899999999999999E-2</c:v>
                </c:pt>
                <c:pt idx="61">
                  <c:v>1.38E-2</c:v>
                </c:pt>
                <c:pt idx="62">
                  <c:v>1.3899999999999999E-2</c:v>
                </c:pt>
                <c:pt idx="63">
                  <c:v>1.3899999999999999E-2</c:v>
                </c:pt>
                <c:pt idx="64">
                  <c:v>1.38E-2</c:v>
                </c:pt>
                <c:pt idx="65">
                  <c:v>1.38E-2</c:v>
                </c:pt>
                <c:pt idx="66">
                  <c:v>1.4499999999999999E-2</c:v>
                </c:pt>
                <c:pt idx="67">
                  <c:v>1.66E-2</c:v>
                </c:pt>
                <c:pt idx="68">
                  <c:v>1.66E-2</c:v>
                </c:pt>
                <c:pt idx="69">
                  <c:v>1.6500000000000001E-2</c:v>
                </c:pt>
                <c:pt idx="70">
                  <c:v>1.6500000000000001E-2</c:v>
                </c:pt>
                <c:pt idx="71">
                  <c:v>1.6500000000000001E-2</c:v>
                </c:pt>
                <c:pt idx="72">
                  <c:v>1.6500000000000001E-2</c:v>
                </c:pt>
                <c:pt idx="73">
                  <c:v>1.6500000000000001E-2</c:v>
                </c:pt>
                <c:pt idx="74">
                  <c:v>1.6500000000000001E-2</c:v>
                </c:pt>
                <c:pt idx="75">
                  <c:v>1.6500000000000001E-2</c:v>
                </c:pt>
                <c:pt idx="76">
                  <c:v>1.6500000000000001E-2</c:v>
                </c:pt>
                <c:pt idx="77">
                  <c:v>1.6799999999999999E-2</c:v>
                </c:pt>
                <c:pt idx="78">
                  <c:v>1.7100000000000001E-2</c:v>
                </c:pt>
                <c:pt idx="79">
                  <c:v>1.9099999999999999E-2</c:v>
                </c:pt>
                <c:pt idx="80">
                  <c:v>1.8700000000000001E-2</c:v>
                </c:pt>
                <c:pt idx="81">
                  <c:v>1.8700000000000001E-2</c:v>
                </c:pt>
                <c:pt idx="82">
                  <c:v>1.9E-2</c:v>
                </c:pt>
                <c:pt idx="83">
                  <c:v>1.8600000000000002E-2</c:v>
                </c:pt>
                <c:pt idx="84">
                  <c:v>1.84E-2</c:v>
                </c:pt>
                <c:pt idx="85">
                  <c:v>1.8000000000000002E-2</c:v>
                </c:pt>
                <c:pt idx="86">
                  <c:v>1.6799999999999999E-2</c:v>
                </c:pt>
                <c:pt idx="87">
                  <c:v>1.49E-2</c:v>
                </c:pt>
                <c:pt idx="88">
                  <c:v>1.54E-2</c:v>
                </c:pt>
                <c:pt idx="89">
                  <c:v>1.46E-2</c:v>
                </c:pt>
                <c:pt idx="90">
                  <c:v>1.52E-2</c:v>
                </c:pt>
                <c:pt idx="91">
                  <c:v>1.5300000000000001E-2</c:v>
                </c:pt>
                <c:pt idx="92">
                  <c:v>1.47E-2</c:v>
                </c:pt>
                <c:pt idx="93">
                  <c:v>1.4199999999999999E-2</c:v>
                </c:pt>
                <c:pt idx="94">
                  <c:v>1.23E-2</c:v>
                </c:pt>
                <c:pt idx="95">
                  <c:v>1.1000000000000001E-2</c:v>
                </c:pt>
                <c:pt idx="96">
                  <c:v>1.0200000000000001E-2</c:v>
                </c:pt>
                <c:pt idx="97">
                  <c:v>7.9000000000000008E-3</c:v>
                </c:pt>
                <c:pt idx="98">
                  <c:v>7.9000000000000008E-3</c:v>
                </c:pt>
                <c:pt idx="99">
                  <c:v>6.8000000000000005E-3</c:v>
                </c:pt>
                <c:pt idx="100">
                  <c:v>6.3E-3</c:v>
                </c:pt>
                <c:pt idx="101">
                  <c:v>6.3E-3</c:v>
                </c:pt>
                <c:pt idx="102">
                  <c:v>6.6E-3</c:v>
                </c:pt>
                <c:pt idx="103">
                  <c:v>6.6E-3</c:v>
                </c:pt>
                <c:pt idx="104">
                  <c:v>6.8000000000000005E-3</c:v>
                </c:pt>
                <c:pt idx="105">
                  <c:v>7.3000000000000001E-3</c:v>
                </c:pt>
                <c:pt idx="106">
                  <c:v>7.4999999999999997E-3</c:v>
                </c:pt>
                <c:pt idx="107">
                  <c:v>7.4000000000000003E-3</c:v>
                </c:pt>
                <c:pt idx="108">
                  <c:v>6.8000000000000005E-3</c:v>
                </c:pt>
                <c:pt idx="109">
                  <c:v>6.6E-3</c:v>
                </c:pt>
                <c:pt idx="110">
                  <c:v>6.8999999999999999E-3</c:v>
                </c:pt>
                <c:pt idx="111">
                  <c:v>7.7000000000000002E-3</c:v>
                </c:pt>
                <c:pt idx="112">
                  <c:v>9.7999999999999997E-3</c:v>
                </c:pt>
                <c:pt idx="113">
                  <c:v>1.0800000000000001E-2</c:v>
                </c:pt>
                <c:pt idx="114">
                  <c:v>1.1699999999999999E-2</c:v>
                </c:pt>
                <c:pt idx="115">
                  <c:v>1.2699999999999999E-2</c:v>
                </c:pt>
                <c:pt idx="116">
                  <c:v>1.3899999999999999E-2</c:v>
                </c:pt>
                <c:pt idx="117">
                  <c:v>1.4999999999999999E-2</c:v>
                </c:pt>
                <c:pt idx="118">
                  <c:v>1.4999999999999999E-2</c:v>
                </c:pt>
                <c:pt idx="119">
                  <c:v>1.6299999999999999E-2</c:v>
                </c:pt>
                <c:pt idx="120" formatCode="0.000%">
                  <c:v>1.77E-2</c:v>
                </c:pt>
                <c:pt idx="121" formatCode="0.000%">
                  <c:v>1.9599999999999999E-2</c:v>
                </c:pt>
                <c:pt idx="122">
                  <c:v>2.41E-2</c:v>
                </c:pt>
                <c:pt idx="123">
                  <c:v>2.7900000000000001E-2</c:v>
                </c:pt>
                <c:pt idx="124">
                  <c:v>3.0700000000000002E-2</c:v>
                </c:pt>
                <c:pt idx="125">
                  <c:v>3.6900000000000002E-2</c:v>
                </c:pt>
                <c:pt idx="126">
                  <c:v>3.9900000000000005E-2</c:v>
                </c:pt>
                <c:pt idx="127">
                  <c:v>4.0199999999999993E-2</c:v>
                </c:pt>
                <c:pt idx="128">
                  <c:v>3.7999999999999999E-2</c:v>
                </c:pt>
                <c:pt idx="129">
                  <c:v>3.5200000000000002E-2</c:v>
                </c:pt>
                <c:pt idx="130">
                  <c:v>3.61E-2</c:v>
                </c:pt>
                <c:pt idx="131">
                  <c:v>3.5000000000000003E-2</c:v>
                </c:pt>
                <c:pt idx="132">
                  <c:v>3.6400000000000002E-2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87-4298-B251-2874D6D6B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9759456"/>
        <c:axId val="1219761088"/>
      </c:lineChart>
      <c:dateAx>
        <c:axId val="1219759456"/>
        <c:scaling>
          <c:orientation val="minMax"/>
        </c:scaling>
        <c:delete val="0"/>
        <c:axPos val="b"/>
        <c:numFmt formatCode="yyyy&quot;년&quot;\ m&quot;월&quot;;@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9761088"/>
        <c:crosses val="autoZero"/>
        <c:auto val="1"/>
        <c:lblOffset val="100"/>
        <c:baseTimeUnit val="months"/>
        <c:majorUnit val="3"/>
        <c:majorTimeUnit val="months"/>
      </c:dateAx>
      <c:valAx>
        <c:axId val="12197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975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678572178581446"/>
          <c:y val="3.8575887349554132E-2"/>
          <c:w val="0.22097195062545835"/>
          <c:h val="0.13398883870564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$C$15" fmlaRange="$C$19:$C$22" noThreeD="1" sel="1" val="0"/>
</file>

<file path=xl/ctrlProps/ctrlProp5.xml><?xml version="1.0" encoding="utf-8"?>
<formControlPr xmlns="http://schemas.microsoft.com/office/spreadsheetml/2009/9/main" objectType="Drop" dropStyle="combo" dx="22" fmlaLink="$C$16" fmlaRange="$C$19:$C$22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93</xdr:row>
      <xdr:rowOff>33617</xdr:rowOff>
    </xdr:from>
    <xdr:to>
      <xdr:col>10</xdr:col>
      <xdr:colOff>11206</xdr:colOff>
      <xdr:row>106</xdr:row>
      <xdr:rowOff>33616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171</xdr:row>
      <xdr:rowOff>157691</xdr:rowOff>
    </xdr:from>
    <xdr:to>
      <xdr:col>9</xdr:col>
      <xdr:colOff>179295</xdr:colOff>
      <xdr:row>181</xdr:row>
      <xdr:rowOff>78441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1306727</xdr:colOff>
      <xdr:row>245</xdr:row>
      <xdr:rowOff>57979</xdr:rowOff>
    </xdr:from>
    <xdr:to>
      <xdr:col>9</xdr:col>
      <xdr:colOff>291353</xdr:colOff>
      <xdr:row>257</xdr:row>
      <xdr:rowOff>89647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418418</xdr:colOff>
      <xdr:row>59</xdr:row>
      <xdr:rowOff>84363</xdr:rowOff>
    </xdr:from>
    <xdr:to>
      <xdr:col>21</xdr:col>
      <xdr:colOff>306159</xdr:colOff>
      <xdr:row>73</xdr:row>
      <xdr:rowOff>160563</xdr:rowOff>
    </xdr:to>
    <xdr:graphicFrame macro="">
      <xdr:nvGraphicFramePr>
        <xdr:cNvPr id="21" name="차트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14</xdr:col>
      <xdr:colOff>0</xdr:colOff>
      <xdr:row>55</xdr:row>
      <xdr:rowOff>0</xdr:rowOff>
    </xdr:from>
    <xdr:to>
      <xdr:col>21</xdr:col>
      <xdr:colOff>645546</xdr:colOff>
      <xdr:row>69</xdr:row>
      <xdr:rowOff>76438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967357" y="10525126"/>
          <a:ext cx="5931922" cy="27434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1381125</xdr:colOff>
          <xdr:row>2</xdr:row>
          <xdr:rowOff>76200</xdr:rowOff>
        </xdr:from>
        <xdr:to>
          <xdr:col>1</xdr:col>
          <xdr:colOff>2743200</xdr:colOff>
          <xdr:row>4</xdr:row>
          <xdr:rowOff>114300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152400</xdr:rowOff>
        </xdr:from>
        <xdr:to>
          <xdr:col>1</xdr:col>
          <xdr:colOff>2743200</xdr:colOff>
          <xdr:row>6</xdr:row>
          <xdr:rowOff>57150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2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Run &amp; Copy all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76200</xdr:rowOff>
        </xdr:from>
        <xdr:to>
          <xdr:col>1</xdr:col>
          <xdr:colOff>1333500</xdr:colOff>
          <xdr:row>4</xdr:row>
          <xdr:rowOff>114300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2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136071</xdr:colOff>
      <xdr:row>10</xdr:row>
      <xdr:rowOff>108857</xdr:rowOff>
    </xdr:from>
    <xdr:to>
      <xdr:col>16</xdr:col>
      <xdr:colOff>1428749</xdr:colOff>
      <xdr:row>31</xdr:row>
      <xdr:rowOff>122464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1181100</xdr:colOff>
          <xdr:row>8</xdr:row>
          <xdr:rowOff>152400</xdr:rowOff>
        </xdr:from>
        <xdr:to>
          <xdr:col>14</xdr:col>
          <xdr:colOff>1133475</xdr:colOff>
          <xdr:row>10</xdr:row>
          <xdr:rowOff>28575</xdr:rowOff>
        </xdr:to>
        <xdr:sp macro="" textlink="">
          <xdr:nvSpPr>
            <xdr:cNvPr id="26626" name="Drop Dow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1362075</xdr:colOff>
          <xdr:row>8</xdr:row>
          <xdr:rowOff>142875</xdr:rowOff>
        </xdr:from>
        <xdr:to>
          <xdr:col>16</xdr:col>
          <xdr:colOff>1323975</xdr:colOff>
          <xdr:row>10</xdr:row>
          <xdr:rowOff>28575</xdr:rowOff>
        </xdr:to>
        <xdr:sp macro="" textlink="">
          <xdr:nvSpPr>
            <xdr:cNvPr id="26627" name="Drop Dow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231322</xdr:colOff>
      <xdr:row>36</xdr:row>
      <xdr:rowOff>136072</xdr:rowOff>
    </xdr:from>
    <xdr:to>
      <xdr:col>16</xdr:col>
      <xdr:colOff>1578429</xdr:colOff>
      <xdr:row>57</xdr:row>
      <xdr:rowOff>81643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13609</xdr:colOff>
      <xdr:row>62</xdr:row>
      <xdr:rowOff>95248</xdr:rowOff>
    </xdr:from>
    <xdr:to>
      <xdr:col>16</xdr:col>
      <xdr:colOff>1592036</xdr:colOff>
      <xdr:row>80</xdr:row>
      <xdr:rowOff>163285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54429</xdr:colOff>
      <xdr:row>85</xdr:row>
      <xdr:rowOff>43542</xdr:rowOff>
    </xdr:from>
    <xdr:to>
      <xdr:col>16</xdr:col>
      <xdr:colOff>1317172</xdr:colOff>
      <xdr:row>105</xdr:row>
      <xdr:rowOff>119741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134</xdr:row>
      <xdr:rowOff>193961</xdr:rowOff>
    </xdr:from>
    <xdr:to>
      <xdr:col>16</xdr:col>
      <xdr:colOff>1415143</xdr:colOff>
      <xdr:row>154</xdr:row>
      <xdr:rowOff>108857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114300</xdr:colOff>
      <xdr:row>110</xdr:row>
      <xdr:rowOff>0</xdr:rowOff>
    </xdr:from>
    <xdr:to>
      <xdr:col>16</xdr:col>
      <xdr:colOff>1308100</xdr:colOff>
      <xdr:row>130</xdr:row>
      <xdr:rowOff>88900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</xdr:colOff>
      <xdr:row>16</xdr:row>
      <xdr:rowOff>50800</xdr:rowOff>
    </xdr:from>
    <xdr:to>
      <xdr:col>18</xdr:col>
      <xdr:colOff>414618</xdr:colOff>
      <xdr:row>39</xdr:row>
      <xdr:rowOff>22412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nkey\e\&#25958;&#36032;\&#20986;&#22259;\D200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0707;&#28845;&#24615;&#29366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orearatingso365-my.sharepoint.com/&#35211;&#31309;&#12524;&#12505;&#12523;&#26908;&#35342;/H17&#20877;&#26908;&#35342;/H17&#24180;%20&#26619;&#23450;&#26360;&#27604;&#36611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652;&#48373;\&#44277;&#50976;&#48169;\&#44552;&#50529;&#45236;&#50669;&#49436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2481;&#12517;&#12540;&#12502;&#20181;&#27096;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620;&#54805;&#44592;\my%20doc\down\&#53468;&#50504;56_&#50836;&#50557;&#48372;&#44256;&#49436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計画条件"/>
      <sheetName val="ヒートバランス"/>
      <sheetName val="燃料性状"/>
      <sheetName val="石炭性状"/>
      <sheetName val="ヒートバランス比較"/>
      <sheetName val="火炉要目"/>
      <sheetName val="火炉伝面"/>
      <sheetName val="火炉伝面(神鋼)"/>
      <sheetName val="各部要目"/>
      <sheetName val="各部伝熱面積"/>
      <sheetName val="伝面精算"/>
      <sheetName val="ボイラ予想性能"/>
      <sheetName val="スプレイ量"/>
      <sheetName val="TPチャート"/>
      <sheetName val="IPチャート"/>
      <sheetName val="IPチャート(比較①)"/>
      <sheetName val="IPチャート(比較②)"/>
      <sheetName val="IPチャート(比較③)"/>
      <sheetName val="IPチャート(比較④)"/>
      <sheetName val="IPチャート(比較⑤)"/>
      <sheetName val="各部計画流速"/>
      <sheetName val="ダクト検討"/>
      <sheetName val="SH吸熱比較グラフ"/>
      <sheetName val="SH吸熱比較グラフ (2)"/>
      <sheetName val="各部吸収熱量比較"/>
      <sheetName val="ガス流速比較"/>
      <sheetName val="Vgas&amp;伝熱面積比較"/>
      <sheetName val="チューブ仕様比較"/>
      <sheetName val="IPチャートデータ"/>
      <sheetName val="火炉出口ガス温度"/>
      <sheetName val="1号ガス温度"/>
      <sheetName val="空気比"/>
      <sheetName val="IP線図データ"/>
      <sheetName val="뜃맟뭁돽띿맟?-BLDG"/>
      <sheetName val="뜃맟뭁돽띿맟__BLDG"/>
      <sheetName val="RPP 12 SEPT"/>
      <sheetName val="為替RATE"/>
      <sheetName val="-0.5 TABLA PRESUPUESTOS"/>
      <sheetName val="●売上・経常利益の状況"/>
      <sheetName val="プルダウンデータ"/>
      <sheetName val="調達方針書"/>
      <sheetName val="チューブ仕様"/>
      <sheetName val="ini"/>
      <sheetName val="見積検討"/>
      <sheetName val="プルダウン+プルダウンデータ!$Q$7"/>
      <sheetName val="$Q$9データ"/>
      <sheetName val="ca"/>
      <sheetName val="Testing"/>
      <sheetName val="뜃맟뭁돽띿맟_-BLDG"/>
      <sheetName val="部門名"/>
      <sheetName val="Sheet1"/>
      <sheetName val="本体実績纏め"/>
      <sheetName val="要素別原価表"/>
      <sheetName val="為替レート"/>
      <sheetName val="設計費_レート"/>
      <sheetName val="人工費レート表Unit1"/>
      <sheetName val="為替"/>
      <sheetName val="プルダウンシート"/>
      <sheetName val="選択リスト"/>
      <sheetName val="lookup"/>
      <sheetName val="原価モデル一覧"/>
      <sheetName val="SH吸熱比較グラフ_(2)"/>
      <sheetName val="RPP_12_SEPT"/>
      <sheetName val="-0_5_TABLA_PRESUPUESTOS"/>
      <sheetName val="산근"/>
      <sheetName val="금액내역서"/>
      <sheetName val="공사내역"/>
      <sheetName val="#REF"/>
      <sheetName val="품셈TABLE"/>
      <sheetName val="LEGEND"/>
      <sheetName val="GM_000"/>
      <sheetName val="costing_CV"/>
      <sheetName val="DATA"/>
      <sheetName val="BLR_1"/>
      <sheetName val="GEN"/>
      <sheetName val="GAS"/>
      <sheetName val="DEAE"/>
      <sheetName val="BLR2"/>
      <sheetName val="BLR3"/>
      <sheetName val="BLR4"/>
      <sheetName val="BLR5"/>
      <sheetName val="DEM"/>
      <sheetName val="SAM"/>
      <sheetName val="CHEM"/>
      <sheetName val="COP"/>
      <sheetName val="costing_ESDV"/>
      <sheetName val="costing_FE"/>
      <sheetName val="A_CONDITIONS"/>
      <sheetName val="costing_Misc"/>
      <sheetName val="costing_MOV"/>
      <sheetName val="Z-_GENERAL_PRICE_SUMMARY"/>
      <sheetName val="costing_Press"/>
      <sheetName val="DB_ET200(R__A)"/>
      <sheetName val="TB-내역서"/>
      <sheetName val="初期値設定"/>
      <sheetName val="자재단가조사표-수목"/>
      <sheetName val="설계명세서"/>
      <sheetName val="부표"/>
      <sheetName val="장비종합부표"/>
      <sheetName val="주요물량"/>
      <sheetName val="앉음벽_(2)"/>
      <sheetName val="품셈"/>
      <sheetName val="為替レートシート"/>
      <sheetName val="受注計上依頼票"/>
      <sheetName val="部課マスター"/>
      <sheetName val="Z- GENERAL PRICE SUMMARY"/>
      <sheetName val=" Estimate  "/>
      <sheetName val="SUM "/>
      <sheetName val="Multi-currency"/>
      <sheetName val="Sheet3"/>
      <sheetName val="会議室"/>
      <sheetName val="Input"/>
      <sheetName val="hiddenSheet"/>
      <sheetName val="リスト"/>
      <sheetName val="C2"/>
      <sheetName val="D20001"/>
      <sheetName val="HRSG(F型)"/>
      <sheetName val="マスター"/>
      <sheetName val="データ入力用（コンベンショナル）"/>
      <sheetName val="ﾏｽﾀ-"/>
      <sheetName val="12CGOU"/>
      <sheetName val="BW"/>
      <sheetName val="設計費見積"/>
      <sheetName val="Stb.xls"/>
      <sheetName val="SPT vs PHI"/>
      <sheetName val="ﾘｽﾄ"/>
      <sheetName val="データ集"/>
      <sheetName val="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 refreshError="1"/>
      <sheetData sheetId="23" refreshError="1"/>
      <sheetData sheetId="24"/>
      <sheetData sheetId="25" refreshError="1"/>
      <sheetData sheetId="26"/>
      <sheetData sheetId="27"/>
      <sheetData sheetId="28"/>
      <sheetData sheetId="29" refreshError="1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関連関数"/>
      <sheetName val="各種物性"/>
      <sheetName val="客先提出資料"/>
      <sheetName val="石炭性状&amp;効率計算"/>
      <sheetName val="チューブ仕様,SEF,ΔTf"/>
      <sheetName val="ヒートバランス"/>
      <sheetName val="磯子チャート"/>
      <sheetName val="チャートデータ"/>
      <sheetName val="IP線図"/>
      <sheetName val="石炭性状"/>
      <sheetName val="チューブ仕様"/>
      <sheetName val="類似石炭火炉"/>
      <sheetName val="鶴壁炭"/>
      <sheetName val="AF入熱50%"/>
      <sheetName val="Ａ工場まとめ"/>
      <sheetName val="ｴﾚﾒﾝﾄGGG"/>
      <sheetName val="ｴﾚﾒﾝﾄEEE"/>
      <sheetName val="ジョイント型"/>
      <sheetName val="鉄骨巾"/>
      <sheetName val="ca"/>
      <sheetName val="ﾄﾞﾊﾞｲFUEL GAS追見"/>
      <sheetName val="●売上・経常利益の状況"/>
      <sheetName val="ﾎﾞｲﾗ型式区分"/>
      <sheetName val="HBD"/>
      <sheetName val="MENU"/>
      <sheetName val="2_原価表"/>
      <sheetName val="取纏（RATE比較）"/>
      <sheetName val="取纏（TG比較）"/>
      <sheetName val="本体取纏"/>
      <sheetName val="TRNS-C1"/>
      <sheetName val="Code"/>
      <sheetName val="シート数値"/>
      <sheetName val="電源計画"/>
      <sheetName val="L.INDIRECT (rev.1)"/>
      <sheetName val="TP RABP &amp; CF 060515"/>
      <sheetName val="見積条件入力画面"/>
      <sheetName val="뜃맟뭁돽띿맟__BLDG"/>
      <sheetName val="川崎HRSG"/>
      <sheetName val="Sheet1"/>
      <sheetName val="01 Major Input Data"/>
      <sheetName val="02 Coal Property"/>
      <sheetName val="12CGOU"/>
      <sheetName val="예가표"/>
      <sheetName val="月別"/>
      <sheetName val="MF61"/>
      <sheetName val="Finanz.rechn."/>
      <sheetName val="表三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  <sheetData sheetId="7"/>
      <sheetData sheetId="8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元単位比較"/>
      <sheetName val="全体"/>
      <sheetName val="HN4-2査定"/>
      <sheetName val="全体 東電工業"/>
      <sheetName val="直接工事費"/>
      <sheetName val="川崎査定"/>
      <sheetName val="君津査定"/>
      <sheetName val="根岸査定"/>
      <sheetName val="IGCC査定"/>
      <sheetName val="データ１"/>
      <sheetName val="想定価格"/>
      <sheetName val="Nueva Era纏め表"/>
      <sheetName val="Luz Minera纏め表"/>
      <sheetName val="見積計算"/>
      <sheetName val="電源計画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사판가"/>
      <sheetName val="총괄표1"/>
      <sheetName val="총괄표2"/>
      <sheetName val="총괄표3"/>
      <sheetName val="기자재총괄"/>
      <sheetName val="기계"/>
      <sheetName val="전기"/>
      <sheetName val="계장"/>
      <sheetName val="외주제작"/>
      <sheetName val="설치시공총괄"/>
      <sheetName val="외주설치"/>
      <sheetName val="경비총괄표"/>
      <sheetName val="검사비"/>
      <sheetName val="기술료"/>
      <sheetName val="제수수료"/>
      <sheetName val="보험료"/>
      <sheetName val="공사운영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チューブ仕様"/>
      <sheetName val="jobhist"/>
      <sheetName val="RPP 12 SEPT"/>
      <sheetName val="材料EXTRA"/>
      <sheetName val="ini"/>
      <sheetName val="1T原価計算書"/>
      <sheetName val="現地工事（据付）"/>
      <sheetName val="現地工事（計電工）"/>
      <sheetName val="ca"/>
      <sheetName val="PaintBreak"/>
      <sheetName val="INSSUBCON"/>
      <sheetName val="M501G 2on1"/>
      <sheetName val="escon"/>
      <sheetName val="501G1⇒501GAC"/>
      <sheetName val="プルダウン"/>
      <sheetName val="lookup"/>
      <sheetName val="原価モデル一覧"/>
      <sheetName val="プルダウンシート"/>
      <sheetName val="石炭性状"/>
      <sheetName val="Input"/>
      <sheetName val="部課マスター"/>
      <sheetName val="Testing"/>
      <sheetName val="POWER"/>
      <sheetName val="IGCC査定"/>
      <sheetName val="Cost Report-B&amp;V Det"/>
      <sheetName val="HI6MVﾘｽﾄ"/>
      <sheetName val="U0030S03"/>
      <sheetName val="가격분석@1100(990104)"/>
      <sheetName val="Escalation"/>
      <sheetName val="Sheet1"/>
      <sheetName val="TTL"/>
      <sheetName val="TRNS-C1"/>
      <sheetName val="당초"/>
      <sheetName val="プルダウンデータ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공사비증감비교표"/>
      <sheetName val="공사비적용기준"/>
      <sheetName val="(기준가對경상가)"/>
      <sheetName val="연도별 소요예산요약표"/>
      <sheetName val="연도별cash"/>
      <sheetName val="외자조작비산정내역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덕재 박" id="{E8CF2AAE-180A-4FA9-B17F-ADCC0F8A17F4}" userId="0f919c073acde99d" providerId="Windows Live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0" dT="2024-04-05T04:02:57.65" personId="{E8CF2AAE-180A-4FA9-B17F-ADCC0F8A17F4}" id="{B6584009-4DCB-4656-913F-6ADD6E35E432}">
    <text>CD금리+1.85%</text>
  </threadedComment>
  <threadedComment ref="B41" dT="2024-04-05T04:03:16.30" personId="{E8CF2AAE-180A-4FA9-B17F-ADCC0F8A17F4}" id="{93C35AB3-1608-4B35-84FC-F3A2F5F3523C}">
    <text>국고채 10년물+1.9%</text>
  </threadedComment>
  <threadedComment ref="B42" dT="2024-04-05T04:03:16.30" personId="{E8CF2AAE-180A-4FA9-B17F-ADCC0F8A17F4}" id="{301F21AF-C43E-4020-B50C-58E34CD7BEF5}">
    <text>국고채 10년물+1.9%</text>
  </threadedComment>
  <threadedComment ref="B42" dT="2024-04-05T04:06:05.90" personId="{E8CF2AAE-180A-4FA9-B17F-ADCC0F8A17F4}" id="{91773D14-8FEC-4923-BD5F-70871FEE085A}" parentId="{301F21AF-C43E-4020-B50C-58E34CD7BEF5}">
    <text>최소 5.50% 이상</text>
  </threadedComment>
  <threadedComment ref="B43" dT="2024-04-05T04:05:29.95" personId="{E8CF2AAE-180A-4FA9-B17F-ADCC0F8A17F4}" id="{2280C658-C2D5-4CA7-AF8C-8AE37A123E30}">
    <text>한국에너지공단 고시금리</text>
  </threadedComment>
  <threadedComment ref="B71" dT="2023-11-02T02:30:28.39" personId="{E8CF2AAE-180A-4FA9-B17F-ADCC0F8A17F4}" id="{421A4199-9541-44F9-B06A-8AA5B42D5C7F}">
    <text>자본금 총액의 일정비율을 운영기간 동안 액면감자하는 것으로 반영. 감자재원은 배당가능이익을 초과하는 배당가능현금 범위로 가정함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71" dT="2023-11-02T04:43:28.87" personId="{E8CF2AAE-180A-4FA9-B17F-ADCC0F8A17F4}" id="{01785454-9EBB-4A52-BC72-F9216EAE6D1C}">
    <text>조특법 제24조에 의거 기본공제율만 적용. 중소기업은 투자금액의 10%, 중견기업은 5%, 대기업은 1% 적용. 본 사업 SPC는 규모와 관계없이 상호출자제한기업집단에 해당하므로 대기업으로 보아 1% 적용하는 것이 타당할 것으로 사료됨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102" dT="2024-02-11T09:03:21.83" personId="{E8CF2AAE-180A-4FA9-B17F-ADCC0F8A17F4}" id="{B1886F27-638B-43FE-9290-0E1527EAF2F0}">
    <text>정책자금대출로 약정수수료 대상에 해당하지 않음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Relationship Id="rId4" Type="http://schemas.microsoft.com/office/2017/10/relationships/threadedComment" Target="../threadedComments/threadedComment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/>
  <dimension ref="B2:H176"/>
  <sheetViews>
    <sheetView showGridLines="0" view="pageBreakPreview" zoomScale="90" zoomScaleNormal="85" zoomScaleSheetLayoutView="90" workbookViewId="0">
      <pane ySplit="6" topLeftCell="A7" activePane="bottomLeft" state="frozen"/>
      <selection activeCell="B152" sqref="B152:Z173"/>
      <selection pane="bottomLeft" activeCell="Q28" sqref="Q28"/>
    </sheetView>
  </sheetViews>
  <sheetFormatPr defaultColWidth="8.77734375" defaultRowHeight="12.75"/>
  <cols>
    <col min="1" max="1" width="1.44140625" style="18" customWidth="1"/>
    <col min="2" max="3" width="4.44140625" style="18" customWidth="1"/>
    <col min="4" max="4" width="22.33203125" style="18" customWidth="1"/>
    <col min="5" max="5" width="32.109375" style="18" customWidth="1"/>
    <col min="6" max="7" width="8.33203125" style="18" customWidth="1"/>
    <col min="8" max="8" width="20.88671875" style="18" customWidth="1"/>
    <col min="9" max="9" width="1" style="18" customWidth="1"/>
    <col min="10" max="16384" width="8.77734375" style="18"/>
  </cols>
  <sheetData>
    <row r="2" spans="2:8" s="93" customFormat="1" ht="40.35" customHeight="1">
      <c r="B2" s="1070" t="str">
        <f>Assum!F6</f>
        <v>당진 태양광 FS 재무모델</v>
      </c>
      <c r="C2" s="1071"/>
      <c r="D2" s="1072"/>
      <c r="E2" s="1072"/>
      <c r="F2" s="1072"/>
      <c r="G2" s="1072"/>
      <c r="H2" s="1072"/>
    </row>
    <row r="3" spans="2:8" s="93" customFormat="1" ht="8.4499999999999993" customHeight="1">
      <c r="B3" s="94"/>
      <c r="C3" s="94"/>
      <c r="D3" s="95"/>
      <c r="E3" s="95"/>
      <c r="F3" s="95"/>
      <c r="G3" s="95"/>
      <c r="H3" s="95"/>
    </row>
    <row r="4" spans="2:8" ht="15.95" customHeight="1">
      <c r="B4" s="96"/>
      <c r="C4" s="96"/>
      <c r="D4" s="15"/>
      <c r="E4" s="15"/>
      <c r="F4" s="34"/>
      <c r="G4" s="34"/>
      <c r="H4" s="29">
        <f ca="1">TODAY()</f>
        <v>45393</v>
      </c>
    </row>
    <row r="5" spans="2:8" ht="15.95" customHeight="1">
      <c r="B5" s="1073" t="s">
        <v>4</v>
      </c>
      <c r="C5" s="1074"/>
      <c r="D5" s="1075" t="s">
        <v>53</v>
      </c>
      <c r="E5" s="1075" t="s">
        <v>54</v>
      </c>
      <c r="F5" s="1075" t="s">
        <v>55</v>
      </c>
      <c r="G5" s="1075" t="s">
        <v>56</v>
      </c>
      <c r="H5" s="1075" t="s">
        <v>57</v>
      </c>
    </row>
    <row r="6" spans="2:8" ht="15.95" customHeight="1">
      <c r="B6" s="97"/>
      <c r="C6" s="97"/>
      <c r="D6" s="98"/>
      <c r="E6" s="98"/>
      <c r="F6" s="98"/>
      <c r="G6" s="98"/>
      <c r="H6" s="99"/>
    </row>
    <row r="7" spans="2:8" ht="15.95" customHeight="1">
      <c r="B7" s="1107" t="s">
        <v>5</v>
      </c>
      <c r="C7" s="1107"/>
      <c r="D7" s="1108" t="s">
        <v>58</v>
      </c>
      <c r="E7" s="1108"/>
      <c r="F7" s="1109"/>
      <c r="G7" s="1110"/>
      <c r="H7" s="1111"/>
    </row>
    <row r="8" spans="2:8" ht="15.95" customHeight="1">
      <c r="B8" s="100"/>
      <c r="C8" s="100" t="s">
        <v>81</v>
      </c>
      <c r="D8" s="101" t="s">
        <v>16</v>
      </c>
      <c r="E8" s="101" t="s">
        <v>62</v>
      </c>
      <c r="F8" s="102"/>
      <c r="G8" s="103" t="s">
        <v>60</v>
      </c>
      <c r="H8" s="104"/>
    </row>
    <row r="9" spans="2:8" ht="15.95" customHeight="1">
      <c r="B9" s="100"/>
      <c r="C9" s="100" t="s">
        <v>82</v>
      </c>
      <c r="D9" s="101" t="s">
        <v>904</v>
      </c>
      <c r="E9" s="101" t="s">
        <v>59</v>
      </c>
      <c r="F9" s="102"/>
      <c r="G9" s="103" t="s">
        <v>939</v>
      </c>
      <c r="H9" s="104"/>
    </row>
    <row r="10" spans="2:8" ht="15.95" customHeight="1">
      <c r="B10" s="100"/>
      <c r="C10" s="100" t="s">
        <v>83</v>
      </c>
      <c r="D10" s="101" t="s">
        <v>937</v>
      </c>
      <c r="E10" s="101" t="s">
        <v>938</v>
      </c>
      <c r="F10" s="102"/>
      <c r="G10" s="103" t="s">
        <v>939</v>
      </c>
      <c r="H10" s="104"/>
    </row>
    <row r="11" spans="2:8" ht="15.95" customHeight="1">
      <c r="B11" s="100"/>
      <c r="C11" s="100" t="s">
        <v>905</v>
      </c>
      <c r="D11" s="101" t="s">
        <v>768</v>
      </c>
      <c r="E11" s="101" t="s">
        <v>940</v>
      </c>
      <c r="F11" s="102"/>
      <c r="G11" s="103" t="s">
        <v>60</v>
      </c>
      <c r="H11" s="104"/>
    </row>
    <row r="12" spans="2:8" ht="15.95" customHeight="1">
      <c r="B12" s="100"/>
      <c r="C12" s="100" t="s">
        <v>906</v>
      </c>
      <c r="D12" s="101" t="s">
        <v>421</v>
      </c>
      <c r="E12" s="101" t="s">
        <v>351</v>
      </c>
      <c r="F12" s="102"/>
      <c r="G12" s="103" t="s">
        <v>60</v>
      </c>
      <c r="H12" s="104"/>
    </row>
    <row r="13" spans="2:8" ht="15.95" customHeight="1">
      <c r="B13" s="100"/>
      <c r="C13" s="100" t="s">
        <v>935</v>
      </c>
      <c r="D13" s="101" t="s">
        <v>36</v>
      </c>
      <c r="E13" s="101" t="s">
        <v>61</v>
      </c>
      <c r="F13" s="102"/>
      <c r="G13" s="103" t="s">
        <v>60</v>
      </c>
      <c r="H13" s="104"/>
    </row>
    <row r="14" spans="2:8" ht="15.95" customHeight="1">
      <c r="B14" s="100"/>
      <c r="C14" s="100"/>
      <c r="D14" s="101"/>
      <c r="E14" s="101"/>
      <c r="F14" s="102"/>
      <c r="G14" s="103"/>
      <c r="H14" s="104"/>
    </row>
    <row r="15" spans="2:8" ht="15.95" customHeight="1">
      <c r="B15" s="1107" t="s">
        <v>6</v>
      </c>
      <c r="C15" s="1107"/>
      <c r="D15" s="1108" t="s">
        <v>63</v>
      </c>
      <c r="E15" s="1108"/>
      <c r="F15" s="1109"/>
      <c r="G15" s="1112"/>
      <c r="H15" s="1111"/>
    </row>
    <row r="16" spans="2:8" ht="15.95" customHeight="1">
      <c r="B16" s="100"/>
      <c r="C16" s="100" t="s">
        <v>936</v>
      </c>
      <c r="D16" s="101" t="s">
        <v>45</v>
      </c>
      <c r="E16" s="101" t="s">
        <v>64</v>
      </c>
      <c r="F16" s="102"/>
      <c r="G16" s="103" t="s">
        <v>60</v>
      </c>
      <c r="H16" s="104"/>
    </row>
    <row r="17" spans="2:8" ht="15.95" customHeight="1">
      <c r="B17" s="100"/>
      <c r="C17" s="100" t="s">
        <v>7</v>
      </c>
      <c r="D17" s="101" t="s">
        <v>838</v>
      </c>
      <c r="E17" s="101" t="s">
        <v>65</v>
      </c>
      <c r="F17" s="102"/>
      <c r="G17" s="103" t="s">
        <v>60</v>
      </c>
      <c r="H17" s="104"/>
    </row>
    <row r="18" spans="2:8" ht="15.95" customHeight="1">
      <c r="B18" s="105"/>
      <c r="C18" s="100"/>
      <c r="D18" s="101"/>
      <c r="E18" s="101"/>
      <c r="F18" s="102"/>
      <c r="G18" s="103"/>
      <c r="H18" s="104"/>
    </row>
    <row r="19" spans="2:8" ht="15.95" customHeight="1">
      <c r="B19" s="1107" t="s">
        <v>8</v>
      </c>
      <c r="C19" s="1107"/>
      <c r="D19" s="1108" t="s">
        <v>66</v>
      </c>
      <c r="E19" s="1108"/>
      <c r="F19" s="1109"/>
      <c r="G19" s="1112"/>
      <c r="H19" s="1111"/>
    </row>
    <row r="20" spans="2:8" ht="15.95" customHeight="1">
      <c r="B20" s="100"/>
      <c r="C20" s="100" t="s">
        <v>9</v>
      </c>
      <c r="D20" s="101" t="s">
        <v>350</v>
      </c>
      <c r="E20" s="101" t="s">
        <v>67</v>
      </c>
      <c r="F20" s="102"/>
      <c r="G20" s="103" t="s">
        <v>60</v>
      </c>
      <c r="H20" s="104"/>
    </row>
    <row r="21" spans="2:8" ht="15.95" customHeight="1">
      <c r="B21" s="100"/>
      <c r="C21" s="100" t="s">
        <v>13</v>
      </c>
      <c r="D21" s="101" t="s">
        <v>207</v>
      </c>
      <c r="E21" s="101" t="s">
        <v>352</v>
      </c>
      <c r="F21" s="102"/>
      <c r="G21" s="103" t="s">
        <v>60</v>
      </c>
      <c r="H21" s="106"/>
    </row>
    <row r="22" spans="2:8" ht="15.95" customHeight="1">
      <c r="B22" s="100"/>
      <c r="C22" s="100"/>
      <c r="D22" s="101"/>
      <c r="E22" s="101"/>
      <c r="F22" s="102"/>
      <c r="G22" s="103"/>
      <c r="H22" s="104"/>
    </row>
    <row r="23" spans="2:8" ht="15.95" customHeight="1">
      <c r="B23" s="1107" t="s">
        <v>10</v>
      </c>
      <c r="C23" s="1107"/>
      <c r="D23" s="1108" t="s">
        <v>68</v>
      </c>
      <c r="E23" s="1108"/>
      <c r="F23" s="1109"/>
      <c r="G23" s="1112"/>
      <c r="H23" s="1111"/>
    </row>
    <row r="24" spans="2:8" ht="15.95" customHeight="1">
      <c r="B24" s="105"/>
      <c r="C24" s="100" t="s">
        <v>11</v>
      </c>
      <c r="D24" s="101" t="s">
        <v>38</v>
      </c>
      <c r="E24" s="101" t="s">
        <v>69</v>
      </c>
      <c r="F24" s="102"/>
      <c r="G24" s="103" t="s">
        <v>60</v>
      </c>
      <c r="H24" s="104"/>
    </row>
    <row r="25" spans="2:8" ht="15.95" customHeight="1">
      <c r="B25" s="105"/>
      <c r="C25" s="100" t="s">
        <v>907</v>
      </c>
      <c r="D25" s="101" t="s">
        <v>14</v>
      </c>
      <c r="E25" s="101" t="s">
        <v>70</v>
      </c>
      <c r="F25" s="102"/>
      <c r="G25" s="103" t="s">
        <v>60</v>
      </c>
      <c r="H25" s="104"/>
    </row>
    <row r="26" spans="2:8" ht="15.95" customHeight="1">
      <c r="B26" s="105"/>
      <c r="C26" s="100" t="s">
        <v>908</v>
      </c>
      <c r="D26" s="101" t="s">
        <v>37</v>
      </c>
      <c r="E26" s="101" t="s">
        <v>71</v>
      </c>
      <c r="F26" s="102"/>
      <c r="G26" s="103" t="s">
        <v>60</v>
      </c>
      <c r="H26" s="104"/>
    </row>
    <row r="27" spans="2:8" ht="15.95" customHeight="1">
      <c r="B27" s="105"/>
      <c r="C27" s="100" t="s">
        <v>909</v>
      </c>
      <c r="D27" s="101" t="s">
        <v>39</v>
      </c>
      <c r="E27" s="101" t="s">
        <v>72</v>
      </c>
      <c r="F27" s="102"/>
      <c r="G27" s="103" t="s">
        <v>60</v>
      </c>
      <c r="H27" s="104"/>
    </row>
    <row r="28" spans="2:8" ht="15.95" customHeight="1">
      <c r="B28" s="105"/>
      <c r="C28" s="100" t="s">
        <v>910</v>
      </c>
      <c r="D28" s="101" t="s">
        <v>40</v>
      </c>
      <c r="E28" s="101" t="s">
        <v>73</v>
      </c>
      <c r="F28" s="102"/>
      <c r="G28" s="103" t="s">
        <v>60</v>
      </c>
      <c r="H28" s="104"/>
    </row>
    <row r="29" spans="2:8" ht="15.95" customHeight="1">
      <c r="B29" s="105"/>
      <c r="C29" s="100" t="s">
        <v>911</v>
      </c>
      <c r="D29" s="101" t="s">
        <v>12</v>
      </c>
      <c r="E29" s="101" t="s">
        <v>74</v>
      </c>
      <c r="F29" s="102"/>
      <c r="G29" s="103" t="s">
        <v>60</v>
      </c>
      <c r="H29" s="104"/>
    </row>
    <row r="30" spans="2:8" ht="15.95" customHeight="1"/>
    <row r="31" spans="2:8" ht="15.95" customHeight="1"/>
    <row r="32" spans="2:8" ht="15.95" customHeight="1"/>
    <row r="33" ht="15.95" customHeight="1"/>
    <row r="34" ht="15.95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20.100000000000001" customHeight="1"/>
    <row r="112" ht="20.100000000000001" customHeight="1"/>
    <row r="113" ht="20.100000000000001" customHeight="1"/>
    <row r="114" ht="20.100000000000001" customHeight="1"/>
    <row r="115" ht="20.100000000000001" customHeight="1"/>
    <row r="116" ht="20.100000000000001" customHeight="1"/>
    <row r="117" ht="20.100000000000001" customHeight="1"/>
    <row r="118" ht="20.100000000000001" customHeight="1"/>
    <row r="119" ht="20.100000000000001" customHeight="1"/>
    <row r="120" ht="20.100000000000001" customHeight="1"/>
    <row r="121" ht="20.100000000000001" customHeight="1"/>
    <row r="122" ht="20.100000000000001" customHeight="1"/>
    <row r="123" ht="20.100000000000001" customHeight="1"/>
    <row r="124" ht="20.100000000000001" customHeight="1"/>
    <row r="125" ht="20.100000000000001" customHeight="1"/>
    <row r="126" ht="20.100000000000001" customHeight="1"/>
    <row r="127" ht="20.100000000000001" customHeight="1"/>
    <row r="128" ht="20.100000000000001" customHeight="1"/>
    <row r="129" ht="20.100000000000001" customHeight="1"/>
    <row r="130" ht="20.100000000000001" customHeight="1"/>
    <row r="131" ht="20.100000000000001" customHeight="1"/>
    <row r="132" ht="20.100000000000001" customHeight="1"/>
    <row r="133" ht="20.100000000000001" customHeight="1"/>
    <row r="134" ht="20.100000000000001" customHeight="1"/>
    <row r="135" ht="20.100000000000001" customHeight="1"/>
    <row r="136" ht="20.100000000000001" customHeight="1"/>
    <row r="137" ht="20.100000000000001" customHeight="1"/>
    <row r="138" ht="20.100000000000001" customHeight="1"/>
    <row r="139" ht="20.100000000000001" customHeight="1"/>
    <row r="140" ht="20.100000000000001" customHeight="1"/>
    <row r="141" ht="20.100000000000001" customHeight="1"/>
    <row r="142" ht="20.100000000000001" customHeight="1"/>
    <row r="143" ht="20.100000000000001" customHeight="1"/>
    <row r="144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</sheetData>
  <phoneticPr fontId="14" type="noConversion"/>
  <dataValidations count="1">
    <dataValidation type="list" allowBlank="1" showInputMessage="1" showErrorMessage="1" sqref="G24:G29 G20:G21 G16:G18 G8:G13" xr:uid="{00000000-0002-0000-0000-000000000000}">
      <formula1>"●,◐,○"</formula1>
    </dataValidation>
  </dataValidations>
  <pageMargins left="0.7" right="0.7" top="0.75" bottom="0.75" header="0.3" footer="0.3"/>
  <pageSetup paperSize="9" scale="30" orientation="portrait" horizontalDpi="300" verticalDpi="300" r:id="rId1"/>
  <ignoredErrors>
    <ignoredError sqref="B7:C9 B14 C14 C10:C13 C19:C20 C15:C17 C18 B22:C22 B26 B15:B17 B27:C29 C26 B23:C25 B21:C21 B18 B19:B2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0000"/>
  </sheetPr>
  <dimension ref="A1:AD381"/>
  <sheetViews>
    <sheetView topLeftCell="A196" zoomScale="70" zoomScaleNormal="70" workbookViewId="0">
      <selection activeCell="E204" sqref="E204"/>
    </sheetView>
  </sheetViews>
  <sheetFormatPr defaultColWidth="8.88671875" defaultRowHeight="15" customHeight="1"/>
  <cols>
    <col min="1" max="1" width="1.77734375" style="436" customWidth="1"/>
    <col min="2" max="2" width="20.44140625" style="436" customWidth="1"/>
    <col min="3" max="22" width="8.77734375" style="436" customWidth="1"/>
    <col min="23" max="16384" width="8.88671875" style="436"/>
  </cols>
  <sheetData>
    <row r="1" spans="1:14" s="157" customFormat="1" ht="20.100000000000001" customHeight="1">
      <c r="A1" s="226" t="str">
        <f>Assum!$A$1</f>
        <v>당진 태양광 FS 재무모델</v>
      </c>
      <c r="B1" s="179"/>
      <c r="C1" s="179"/>
    </row>
    <row r="2" spans="1:14" s="158" customFormat="1" ht="20.100000000000001" customHeight="1">
      <c r="A2" s="227" t="s">
        <v>216</v>
      </c>
      <c r="B2" s="193"/>
      <c r="C2" s="193"/>
      <c r="D2" s="193"/>
      <c r="E2" s="193"/>
      <c r="G2" s="1262" t="s">
        <v>1150</v>
      </c>
      <c r="H2" s="1262" t="s">
        <v>1151</v>
      </c>
    </row>
    <row r="5" spans="1:14" s="1253" customFormat="1" ht="14.1" customHeight="1">
      <c r="A5" s="1260" t="s">
        <v>1147</v>
      </c>
      <c r="B5" s="1252"/>
    </row>
    <row r="6" spans="1:14" s="1258" customFormat="1" ht="14.1" customHeight="1">
      <c r="A6" s="1256"/>
      <c r="B6" s="1257"/>
    </row>
    <row r="7" spans="1:14" s="1254" customFormat="1" ht="15" customHeight="1">
      <c r="B7" s="1259" t="s">
        <v>1146</v>
      </c>
      <c r="C7" s="1255"/>
      <c r="D7" s="1255"/>
      <c r="E7" s="1255"/>
      <c r="F7" s="1255"/>
      <c r="G7" s="1255"/>
      <c r="H7" s="1255"/>
      <c r="I7" s="1255"/>
    </row>
    <row r="8" spans="1:14" ht="15" customHeight="1">
      <c r="B8" s="1237" t="s">
        <v>1136</v>
      </c>
      <c r="C8" s="1237" t="s">
        <v>1137</v>
      </c>
      <c r="D8" s="1237" t="s">
        <v>1138</v>
      </c>
      <c r="E8" s="1247">
        <f>TIC!L4</f>
        <v>45473</v>
      </c>
      <c r="F8" s="1247">
        <f>TIC!M4</f>
        <v>45565</v>
      </c>
      <c r="G8" s="1247">
        <f>TIC!N4</f>
        <v>45657</v>
      </c>
      <c r="H8" s="1247">
        <f>TIC!O4</f>
        <v>45747</v>
      </c>
      <c r="I8" s="1247">
        <f>TIC!P4</f>
        <v>45838</v>
      </c>
      <c r="J8" s="1247">
        <f>TIC!Q4</f>
        <v>45930</v>
      </c>
      <c r="K8" s="1247">
        <f>TIC!R4</f>
        <v>46022</v>
      </c>
      <c r="M8" s="1542">
        <v>2024</v>
      </c>
      <c r="N8" s="1542">
        <v>2025</v>
      </c>
    </row>
    <row r="9" spans="1:14" ht="15" customHeight="1">
      <c r="B9" s="1527" t="s">
        <v>1141</v>
      </c>
      <c r="C9" s="1239">
        <f t="shared" ref="C9:C24" ca="1" si="0">D9/$D$24</f>
        <v>0.72666666666666657</v>
      </c>
      <c r="D9" s="1534">
        <f ca="1">SUM(E9:K9)</f>
        <v>109000</v>
      </c>
      <c r="E9" s="1535">
        <f ca="1">TIC!L12</f>
        <v>10900</v>
      </c>
      <c r="F9" s="1535">
        <f ca="1">TIC!M12</f>
        <v>10900</v>
      </c>
      <c r="G9" s="1535">
        <f ca="1">TIC!N12</f>
        <v>21800</v>
      </c>
      <c r="H9" s="1535">
        <f ca="1">TIC!O12</f>
        <v>21800</v>
      </c>
      <c r="I9" s="1535">
        <f ca="1">TIC!P12</f>
        <v>21800</v>
      </c>
      <c r="J9" s="1535">
        <f ca="1">TIC!Q12</f>
        <v>21800</v>
      </c>
      <c r="K9" s="1535">
        <f ca="1">TIC!R12</f>
        <v>0</v>
      </c>
      <c r="M9" s="1535">
        <f ca="1">SUM(E9:G9)</f>
        <v>43600</v>
      </c>
      <c r="N9" s="1535">
        <f ca="1">SUM(H9:J9)</f>
        <v>65400</v>
      </c>
    </row>
    <row r="10" spans="1:14" ht="15" customHeight="1">
      <c r="B10" s="1528" t="s">
        <v>1306</v>
      </c>
      <c r="C10" s="1240">
        <f t="shared" ca="1" si="0"/>
        <v>1.1999999999999999E-2</v>
      </c>
      <c r="D10" s="1536">
        <f t="shared" ref="D10:D24" si="1">SUM(E10:K10)</f>
        <v>1800</v>
      </c>
      <c r="E10" s="1533">
        <f>TIC!L13</f>
        <v>180</v>
      </c>
      <c r="F10" s="1533">
        <f>TIC!M13</f>
        <v>180</v>
      </c>
      <c r="G10" s="1533">
        <f>TIC!N13</f>
        <v>360</v>
      </c>
      <c r="H10" s="1533">
        <f>TIC!O13</f>
        <v>360</v>
      </c>
      <c r="I10" s="1533">
        <f>TIC!P13</f>
        <v>360</v>
      </c>
      <c r="J10" s="1533">
        <f>TIC!Q13</f>
        <v>360</v>
      </c>
      <c r="K10" s="1533">
        <f>TIC!R13</f>
        <v>0</v>
      </c>
      <c r="M10" s="1533">
        <f t="shared" ref="M10:M21" si="2">SUM(E10:G10)</f>
        <v>720</v>
      </c>
      <c r="N10" s="1533">
        <f t="shared" ref="N10:N21" si="3">SUM(H10:J10)</f>
        <v>1080</v>
      </c>
    </row>
    <row r="11" spans="1:14" ht="15" customHeight="1">
      <c r="B11" s="1528" t="s">
        <v>1305</v>
      </c>
      <c r="C11" s="1240">
        <f t="shared" ca="1" si="0"/>
        <v>2.6666666666666661E-3</v>
      </c>
      <c r="D11" s="1536">
        <f t="shared" ref="D11" si="4">SUM(E11:K11)</f>
        <v>400</v>
      </c>
      <c r="E11" s="1533">
        <f>TIC!L14</f>
        <v>400</v>
      </c>
      <c r="F11" s="1533">
        <f>TIC!M14</f>
        <v>0</v>
      </c>
      <c r="G11" s="1533">
        <f>TIC!N14</f>
        <v>0</v>
      </c>
      <c r="H11" s="1533">
        <f>TIC!O14</f>
        <v>0</v>
      </c>
      <c r="I11" s="1533">
        <f>TIC!P14</f>
        <v>0</v>
      </c>
      <c r="J11" s="1533">
        <f>TIC!Q14</f>
        <v>0</v>
      </c>
      <c r="K11" s="1533">
        <f>TIC!R14</f>
        <v>0</v>
      </c>
      <c r="M11" s="1533">
        <f t="shared" si="2"/>
        <v>400</v>
      </c>
      <c r="N11" s="1533">
        <f t="shared" si="3"/>
        <v>0</v>
      </c>
    </row>
    <row r="12" spans="1:14" ht="15" customHeight="1">
      <c r="B12" s="1528" t="s">
        <v>1307</v>
      </c>
      <c r="C12" s="1240">
        <f t="shared" ca="1" si="0"/>
        <v>4.4668905181553108E-2</v>
      </c>
      <c r="D12" s="1536">
        <f t="shared" ca="1" si="1"/>
        <v>6700.3357772329673</v>
      </c>
      <c r="E12" s="1533">
        <f ca="1">TIC!L15</f>
        <v>6700.3357772329673</v>
      </c>
      <c r="F12" s="1533">
        <f ca="1">TIC!M15</f>
        <v>0</v>
      </c>
      <c r="G12" s="1533">
        <f ca="1">TIC!N15</f>
        <v>0</v>
      </c>
      <c r="H12" s="1533">
        <f ca="1">TIC!O15</f>
        <v>0</v>
      </c>
      <c r="I12" s="1533">
        <f ca="1">TIC!P15</f>
        <v>0</v>
      </c>
      <c r="J12" s="1533">
        <f ca="1">TIC!Q15</f>
        <v>0</v>
      </c>
      <c r="K12" s="1533">
        <f ca="1">TIC!R15</f>
        <v>0</v>
      </c>
      <c r="M12" s="1533">
        <f t="shared" ca="1" si="2"/>
        <v>6700.3357772329673</v>
      </c>
      <c r="N12" s="1533">
        <f t="shared" ca="1" si="3"/>
        <v>0</v>
      </c>
    </row>
    <row r="13" spans="1:14" ht="15" customHeight="1">
      <c r="B13" s="1528" t="s">
        <v>1308</v>
      </c>
      <c r="C13" s="1240">
        <f t="shared" ca="1" si="0"/>
        <v>1.2066666666666665E-2</v>
      </c>
      <c r="D13" s="1536">
        <f t="shared" ca="1" si="1"/>
        <v>1810</v>
      </c>
      <c r="E13" s="1533">
        <f ca="1">TIC!L16</f>
        <v>830</v>
      </c>
      <c r="F13" s="1533">
        <f ca="1">TIC!M16</f>
        <v>0</v>
      </c>
      <c r="G13" s="1533">
        <f ca="1">TIC!N16</f>
        <v>0</v>
      </c>
      <c r="H13" s="1533">
        <f ca="1">TIC!O16</f>
        <v>0</v>
      </c>
      <c r="I13" s="1533">
        <f ca="1">TIC!P16</f>
        <v>979.99999999999989</v>
      </c>
      <c r="J13" s="1533">
        <f ca="1">TIC!Q16</f>
        <v>0</v>
      </c>
      <c r="K13" s="1533">
        <f ca="1">TIC!R16</f>
        <v>0</v>
      </c>
      <c r="M13" s="1533">
        <f t="shared" ca="1" si="2"/>
        <v>830</v>
      </c>
      <c r="N13" s="1533">
        <f t="shared" ca="1" si="3"/>
        <v>979.99999999999989</v>
      </c>
    </row>
    <row r="14" spans="1:14" ht="15" customHeight="1">
      <c r="B14" s="1528" t="s">
        <v>1309</v>
      </c>
      <c r="C14" s="1240">
        <f t="shared" ca="1" si="0"/>
        <v>5.9999999999999991E-2</v>
      </c>
      <c r="D14" s="1536">
        <f t="shared" si="1"/>
        <v>9000</v>
      </c>
      <c r="E14" s="1533">
        <f>TIC!L17</f>
        <v>9000</v>
      </c>
      <c r="F14" s="1533">
        <f>TIC!M17</f>
        <v>0</v>
      </c>
      <c r="G14" s="1533">
        <f>TIC!N17</f>
        <v>0</v>
      </c>
      <c r="H14" s="1533">
        <f>TIC!O17</f>
        <v>0</v>
      </c>
      <c r="I14" s="1533">
        <f>TIC!P17</f>
        <v>0</v>
      </c>
      <c r="J14" s="1533">
        <f>TIC!Q17</f>
        <v>0</v>
      </c>
      <c r="K14" s="1533">
        <f>TIC!R17</f>
        <v>0</v>
      </c>
      <c r="M14" s="1533">
        <f t="shared" si="2"/>
        <v>9000</v>
      </c>
      <c r="N14" s="1533">
        <f t="shared" si="3"/>
        <v>0</v>
      </c>
    </row>
    <row r="15" spans="1:14" ht="15" customHeight="1">
      <c r="B15" s="1528" t="s">
        <v>1310</v>
      </c>
      <c r="C15" s="1240">
        <f t="shared" ca="1" si="0"/>
        <v>3.7333333333333329E-2</v>
      </c>
      <c r="D15" s="1536">
        <f t="shared" si="1"/>
        <v>5600</v>
      </c>
      <c r="E15" s="1533">
        <f>TIC!L18</f>
        <v>5600</v>
      </c>
      <c r="F15" s="1533">
        <f>TIC!M18</f>
        <v>0</v>
      </c>
      <c r="G15" s="1533">
        <f>TIC!N18</f>
        <v>0</v>
      </c>
      <c r="H15" s="1533">
        <f>TIC!O18</f>
        <v>0</v>
      </c>
      <c r="I15" s="1533">
        <f>TIC!P18</f>
        <v>0</v>
      </c>
      <c r="J15" s="1533">
        <f>TIC!Q18</f>
        <v>0</v>
      </c>
      <c r="K15" s="1533">
        <f>TIC!R18</f>
        <v>0</v>
      </c>
      <c r="M15" s="1533">
        <f t="shared" si="2"/>
        <v>5600</v>
      </c>
      <c r="N15" s="1533">
        <f t="shared" si="3"/>
        <v>0</v>
      </c>
    </row>
    <row r="16" spans="1:14" ht="15" customHeight="1">
      <c r="B16" s="1528" t="s">
        <v>1311</v>
      </c>
      <c r="C16" s="1240">
        <f t="shared" ca="1" si="0"/>
        <v>1.1999999999999997E-3</v>
      </c>
      <c r="D16" s="1536">
        <f t="shared" si="1"/>
        <v>180</v>
      </c>
      <c r="E16" s="1533">
        <f>TIC!L19</f>
        <v>180</v>
      </c>
      <c r="F16" s="1533">
        <f>TIC!M19</f>
        <v>0</v>
      </c>
      <c r="G16" s="1533">
        <f>TIC!N19</f>
        <v>0</v>
      </c>
      <c r="H16" s="1533">
        <f>TIC!O19</f>
        <v>0</v>
      </c>
      <c r="I16" s="1533">
        <f>TIC!P19</f>
        <v>0</v>
      </c>
      <c r="J16" s="1533">
        <f>TIC!Q19</f>
        <v>0</v>
      </c>
      <c r="K16" s="1533">
        <f>TIC!R19</f>
        <v>0</v>
      </c>
      <c r="M16" s="1533">
        <f t="shared" si="2"/>
        <v>180</v>
      </c>
      <c r="N16" s="1533">
        <f t="shared" si="3"/>
        <v>0</v>
      </c>
    </row>
    <row r="17" spans="2:14" ht="15" customHeight="1">
      <c r="B17" s="1528" t="s">
        <v>739</v>
      </c>
      <c r="C17" s="1240">
        <f t="shared" ca="1" si="0"/>
        <v>1.8666666666666662E-3</v>
      </c>
      <c r="D17" s="1536">
        <f t="shared" ref="D17" si="5">SUM(E17:K17)</f>
        <v>280</v>
      </c>
      <c r="E17" s="1533">
        <f>TIC!L20</f>
        <v>28</v>
      </c>
      <c r="F17" s="1533">
        <f>TIC!M20</f>
        <v>56</v>
      </c>
      <c r="G17" s="1533">
        <f>TIC!N20</f>
        <v>56</v>
      </c>
      <c r="H17" s="1533">
        <f>TIC!O20</f>
        <v>56</v>
      </c>
      <c r="I17" s="1533">
        <f>TIC!P20</f>
        <v>56</v>
      </c>
      <c r="J17" s="1533">
        <f>TIC!Q20</f>
        <v>28</v>
      </c>
      <c r="K17" s="1533">
        <f>TIC!R20</f>
        <v>0</v>
      </c>
      <c r="M17" s="1533">
        <f t="shared" si="2"/>
        <v>140</v>
      </c>
      <c r="N17" s="1533">
        <f t="shared" si="3"/>
        <v>140</v>
      </c>
    </row>
    <row r="18" spans="2:14" ht="15" customHeight="1">
      <c r="B18" s="1528" t="s">
        <v>1312</v>
      </c>
      <c r="C18" s="1240">
        <f t="shared" ca="1" si="0"/>
        <v>3.4194672359579119E-2</v>
      </c>
      <c r="D18" s="1536">
        <f t="shared" si="1"/>
        <v>5129.200853936869</v>
      </c>
      <c r="E18" s="1533">
        <f>TIC!L21</f>
        <v>0</v>
      </c>
      <c r="F18" s="1533">
        <f>TIC!M21</f>
        <v>0</v>
      </c>
      <c r="G18" s="1533">
        <f>TIC!N21</f>
        <v>0</v>
      </c>
      <c r="H18" s="1533">
        <f>TIC!O21</f>
        <v>0</v>
      </c>
      <c r="I18" s="1533">
        <f>TIC!P21</f>
        <v>0</v>
      </c>
      <c r="J18" s="1533">
        <f>TIC!Q21</f>
        <v>5129.200853936869</v>
      </c>
      <c r="K18" s="1533">
        <f>TIC!R21</f>
        <v>0</v>
      </c>
      <c r="M18" s="1533">
        <f t="shared" si="2"/>
        <v>0</v>
      </c>
      <c r="N18" s="1533">
        <f t="shared" si="3"/>
        <v>5129.200853936869</v>
      </c>
    </row>
    <row r="19" spans="2:14" ht="15" customHeight="1">
      <c r="B19" s="1528" t="s">
        <v>1313</v>
      </c>
      <c r="C19" s="1240">
        <f t="shared" ca="1" si="0"/>
        <v>2.6207860207835779E-2</v>
      </c>
      <c r="D19" s="1536">
        <f t="shared" si="1"/>
        <v>3931.1790311753675</v>
      </c>
      <c r="E19" s="1533">
        <f>TIC!L22</f>
        <v>0</v>
      </c>
      <c r="F19" s="1533">
        <f>TIC!M22</f>
        <v>275.70081798320098</v>
      </c>
      <c r="G19" s="1533">
        <f>TIC!N22</f>
        <v>434.274668646007</v>
      </c>
      <c r="H19" s="1533">
        <f>TIC!O22</f>
        <v>748.70444456142809</v>
      </c>
      <c r="I19" s="1533">
        <f>TIC!P22</f>
        <v>1067.6591165074374</v>
      </c>
      <c r="J19" s="1533">
        <f>TIC!Q22</f>
        <v>1404.8399834772943</v>
      </c>
      <c r="K19" s="1533">
        <f>TIC!R22</f>
        <v>0</v>
      </c>
      <c r="M19" s="1533">
        <f t="shared" si="2"/>
        <v>709.97548662920804</v>
      </c>
      <c r="N19" s="1533">
        <f t="shared" si="3"/>
        <v>3221.2035445461597</v>
      </c>
    </row>
    <row r="20" spans="2:14" ht="15" customHeight="1">
      <c r="B20" s="1528" t="s">
        <v>1314</v>
      </c>
      <c r="C20" s="1240">
        <f t="shared" ca="1" si="0"/>
        <v>5.1999999999999995E-4</v>
      </c>
      <c r="D20" s="1536">
        <f t="shared" si="1"/>
        <v>78.000000000000014</v>
      </c>
      <c r="E20" s="1533">
        <f>TIC!L23</f>
        <v>78.000000000000014</v>
      </c>
      <c r="F20" s="1533">
        <f>TIC!M23</f>
        <v>0</v>
      </c>
      <c r="G20" s="1533">
        <f>TIC!N23</f>
        <v>0</v>
      </c>
      <c r="H20" s="1533">
        <f>TIC!O23</f>
        <v>0</v>
      </c>
      <c r="I20" s="1533">
        <f>TIC!P23</f>
        <v>0</v>
      </c>
      <c r="J20" s="1533">
        <f>TIC!Q23</f>
        <v>0</v>
      </c>
      <c r="K20" s="1533">
        <f>TIC!R23</f>
        <v>0</v>
      </c>
      <c r="M20" s="1533">
        <f t="shared" si="2"/>
        <v>78.000000000000014</v>
      </c>
      <c r="N20" s="1533">
        <f t="shared" si="3"/>
        <v>0</v>
      </c>
    </row>
    <row r="21" spans="2:14" ht="15" customHeight="1">
      <c r="B21" s="1529" t="s">
        <v>1315</v>
      </c>
      <c r="C21" s="1241">
        <f t="shared" ca="1" si="0"/>
        <v>7.2752289176987858E-3</v>
      </c>
      <c r="D21" s="1537">
        <f t="shared" si="1"/>
        <v>1091.284337654818</v>
      </c>
      <c r="E21" s="1538">
        <f>TIC!L24</f>
        <v>973.99344678151863</v>
      </c>
      <c r="F21" s="1538">
        <f>TIC!M24</f>
        <v>17.045175732548724</v>
      </c>
      <c r="G21" s="1538">
        <f>TIC!N24</f>
        <v>11.330802735690851</v>
      </c>
      <c r="H21" s="1538">
        <f>TIC!O24</f>
        <v>23.019659655444034</v>
      </c>
      <c r="I21" s="1538">
        <f>TIC!P24</f>
        <v>49.025797603335597</v>
      </c>
      <c r="J21" s="1538">
        <f>TIC!Q24</f>
        <v>16.86945514628021</v>
      </c>
      <c r="K21" s="1538">
        <f>TIC!R24</f>
        <v>0</v>
      </c>
      <c r="M21" s="1538">
        <f t="shared" si="2"/>
        <v>1002.3694252497583</v>
      </c>
      <c r="N21" s="1538">
        <f t="shared" si="3"/>
        <v>88.914912405059852</v>
      </c>
    </row>
    <row r="22" spans="2:14" s="437" customFormat="1" ht="15" customHeight="1">
      <c r="B22" s="1530" t="s">
        <v>1316</v>
      </c>
      <c r="C22" s="1248">
        <f t="shared" ca="1" si="0"/>
        <v>0.96666666666666667</v>
      </c>
      <c r="D22" s="1534">
        <f t="shared" ca="1" si="1"/>
        <v>145000.00000000003</v>
      </c>
      <c r="E22" s="1534">
        <f ca="1">SUM(E9:E21)</f>
        <v>34870.329224014487</v>
      </c>
      <c r="F22" s="1534">
        <f t="shared" ref="F22:K22" ca="1" si="6">SUM(F9:F21)</f>
        <v>11428.745993715749</v>
      </c>
      <c r="G22" s="1534">
        <f t="shared" ca="1" si="6"/>
        <v>22661.605471381699</v>
      </c>
      <c r="H22" s="1534">
        <f t="shared" ca="1" si="6"/>
        <v>22987.724104216872</v>
      </c>
      <c r="I22" s="1534">
        <f t="shared" ca="1" si="6"/>
        <v>24312.684914110774</v>
      </c>
      <c r="J22" s="1534">
        <f t="shared" ca="1" si="6"/>
        <v>28738.910292560442</v>
      </c>
      <c r="K22" s="1534">
        <f t="shared" ca="1" si="6"/>
        <v>0</v>
      </c>
      <c r="M22" s="1534">
        <f t="shared" ref="M22:N22" ca="1" si="7">SUM(M9:M21)</f>
        <v>68960.680689111934</v>
      </c>
      <c r="N22" s="1534">
        <f t="shared" ca="1" si="7"/>
        <v>76039.319310888095</v>
      </c>
    </row>
    <row r="23" spans="2:14" ht="15" customHeight="1">
      <c r="B23" s="1531" t="s">
        <v>1317</v>
      </c>
      <c r="C23" s="1241">
        <f t="shared" ca="1" si="0"/>
        <v>3.3333333333333326E-2</v>
      </c>
      <c r="D23" s="1538">
        <f t="shared" si="1"/>
        <v>5000</v>
      </c>
      <c r="E23" s="1538">
        <f>Funding!L13</f>
        <v>0</v>
      </c>
      <c r="F23" s="1538">
        <f>Funding!M13</f>
        <v>0</v>
      </c>
      <c r="G23" s="1538">
        <f>Funding!N13</f>
        <v>0</v>
      </c>
      <c r="H23" s="1538">
        <f>Funding!O13</f>
        <v>0</v>
      </c>
      <c r="I23" s="1539">
        <f>Funding!P13</f>
        <v>0</v>
      </c>
      <c r="J23" s="1540">
        <f>Funding!Q13</f>
        <v>5000</v>
      </c>
      <c r="K23" s="1540">
        <f>Funding!R13</f>
        <v>0</v>
      </c>
      <c r="M23" s="1540">
        <f t="shared" ref="M23" si="8">SUM(E23:G23)</f>
        <v>0</v>
      </c>
      <c r="N23" s="1540">
        <f t="shared" ref="N23" si="9">SUM(H23:J23)</f>
        <v>5000</v>
      </c>
    </row>
    <row r="24" spans="2:14" ht="15" customHeight="1">
      <c r="B24" s="1532" t="s">
        <v>1318</v>
      </c>
      <c r="C24" s="1238">
        <f t="shared" ca="1" si="0"/>
        <v>1</v>
      </c>
      <c r="D24" s="1541">
        <f t="shared" ca="1" si="1"/>
        <v>150000.00000000003</v>
      </c>
      <c r="E24" s="1541">
        <f ca="1">SUM(E22:E23)</f>
        <v>34870.329224014487</v>
      </c>
      <c r="F24" s="1541">
        <f t="shared" ref="F24:K24" ca="1" si="10">SUM(F22:F23)</f>
        <v>11428.745993715749</v>
      </c>
      <c r="G24" s="1541">
        <f t="shared" ca="1" si="10"/>
        <v>22661.605471381699</v>
      </c>
      <c r="H24" s="1541">
        <f t="shared" ca="1" si="10"/>
        <v>22987.724104216872</v>
      </c>
      <c r="I24" s="1541">
        <f t="shared" ca="1" si="10"/>
        <v>24312.684914110774</v>
      </c>
      <c r="J24" s="1541">
        <f t="shared" ca="1" si="10"/>
        <v>33738.910292560438</v>
      </c>
      <c r="K24" s="1541">
        <f t="shared" ca="1" si="10"/>
        <v>0</v>
      </c>
      <c r="M24" s="1541">
        <f t="shared" ref="M24:N24" ca="1" si="11">SUM(M22:M23)</f>
        <v>68960.680689111934</v>
      </c>
      <c r="N24" s="1541">
        <f t="shared" ca="1" si="11"/>
        <v>81039.319310888095</v>
      </c>
    </row>
    <row r="25" spans="2:14" s="1561" customFormat="1" ht="15" customHeight="1">
      <c r="B25" s="1569" t="s">
        <v>336</v>
      </c>
      <c r="C25" s="44"/>
      <c r="D25" s="1570">
        <f ca="1">D24-Funding!E14</f>
        <v>0</v>
      </c>
      <c r="E25" s="1570">
        <f ca="1">E24-Funding!L14</f>
        <v>0</v>
      </c>
      <c r="F25" s="1570">
        <f ca="1">F24-Funding!M14</f>
        <v>0</v>
      </c>
      <c r="G25" s="1570">
        <f ca="1">G24-Funding!N14</f>
        <v>0</v>
      </c>
      <c r="H25" s="1570">
        <f ca="1">H24-Funding!O14</f>
        <v>0</v>
      </c>
      <c r="I25" s="1570">
        <f ca="1">I24-Funding!P14</f>
        <v>0</v>
      </c>
      <c r="J25" s="1570">
        <f ca="1">J24-Funding!Q14</f>
        <v>0</v>
      </c>
      <c r="K25" s="1570">
        <f ca="1">K24-Funding!R14</f>
        <v>0</v>
      </c>
    </row>
    <row r="26" spans="2:14" ht="15" customHeight="1">
      <c r="B26" s="15"/>
      <c r="C26" s="15"/>
      <c r="D26" s="15"/>
      <c r="E26" s="15"/>
      <c r="F26" s="15"/>
      <c r="G26" s="15"/>
      <c r="H26" s="15"/>
      <c r="I26" s="1236"/>
    </row>
    <row r="27" spans="2:14" ht="15" customHeight="1">
      <c r="B27" s="15"/>
      <c r="C27" s="15"/>
      <c r="D27" s="15"/>
      <c r="E27" s="15"/>
      <c r="F27" s="15"/>
      <c r="G27" s="15"/>
      <c r="H27" s="15"/>
      <c r="I27" s="1236"/>
    </row>
    <row r="28" spans="2:14" ht="15" customHeight="1">
      <c r="B28" s="1259" t="s">
        <v>1363</v>
      </c>
      <c r="C28" s="15"/>
      <c r="D28" s="15"/>
      <c r="E28" s="15"/>
      <c r="F28" s="15"/>
      <c r="G28" s="15"/>
      <c r="H28" s="15"/>
      <c r="I28" s="1236"/>
    </row>
    <row r="29" spans="2:14" ht="15" customHeight="1">
      <c r="B29" s="471" t="s">
        <v>239</v>
      </c>
      <c r="C29" s="1237" t="s">
        <v>1137</v>
      </c>
      <c r="D29" s="1237" t="s">
        <v>1138</v>
      </c>
      <c r="E29" s="1247">
        <v>45473</v>
      </c>
      <c r="F29" s="1247">
        <v>45565</v>
      </c>
      <c r="G29" s="1247">
        <v>45657</v>
      </c>
      <c r="H29" s="1247">
        <v>45747</v>
      </c>
      <c r="I29" s="1247">
        <v>45838</v>
      </c>
      <c r="J29" s="1247">
        <v>45930</v>
      </c>
      <c r="K29" s="1247">
        <v>46022</v>
      </c>
      <c r="M29" s="1542">
        <v>2024</v>
      </c>
      <c r="N29" s="1542">
        <v>2025</v>
      </c>
    </row>
    <row r="30" spans="2:14" s="437" customFormat="1" ht="15" customHeight="1">
      <c r="B30" s="1242" t="s">
        <v>1139</v>
      </c>
      <c r="C30" s="1251">
        <f ca="1">D30/$D$38</f>
        <v>0.1</v>
      </c>
      <c r="D30" s="1543">
        <f t="shared" ref="D30:D38" ca="1" si="12">SUM(E30:K30)</f>
        <v>15000</v>
      </c>
      <c r="E30" s="1543">
        <f ca="1">SUMIF(Funding!$4:$4,Report!E$29,Funding!25:25)</f>
        <v>15000</v>
      </c>
      <c r="F30" s="1543">
        <f ca="1">SUMIF(Funding!$4:$4,Report!F$29,Funding!25:25)</f>
        <v>0</v>
      </c>
      <c r="G30" s="1543">
        <f ca="1">SUMIF(Funding!$4:$4,Report!G$29,Funding!25:25)</f>
        <v>0</v>
      </c>
      <c r="H30" s="1543">
        <f ca="1">SUMIF(Funding!$4:$4,Report!H$29,Funding!25:25)</f>
        <v>0</v>
      </c>
      <c r="I30" s="1543">
        <f ca="1">SUMIF(Funding!$4:$4,Report!I$29,Funding!25:25)</f>
        <v>0</v>
      </c>
      <c r="J30" s="1543">
        <f ca="1">SUMIF(Funding!$4:$4,Report!J$29,Funding!25:25)</f>
        <v>0</v>
      </c>
      <c r="K30" s="1543">
        <f ca="1">SUMIF(Funding!$4:$4,Report!K$29,Funding!25:25)</f>
        <v>0</v>
      </c>
      <c r="M30" s="1543">
        <f t="shared" ref="M30" ca="1" si="13">SUM(E30:G30)</f>
        <v>15000</v>
      </c>
      <c r="N30" s="1543">
        <f t="shared" ref="N30" ca="1" si="14">SUM(H30:J30)</f>
        <v>0</v>
      </c>
    </row>
    <row r="31" spans="2:14" ht="15" customHeight="1">
      <c r="B31" s="1250" t="s">
        <v>1051</v>
      </c>
      <c r="C31" s="1243">
        <f ca="1">D31/$D$38</f>
        <v>0.1</v>
      </c>
      <c r="D31" s="1544">
        <f t="shared" ca="1" si="12"/>
        <v>15000</v>
      </c>
      <c r="E31" s="1544">
        <f ca="1">E30</f>
        <v>15000</v>
      </c>
      <c r="F31" s="1544">
        <f t="shared" ref="F31:N31" ca="1" si="15">F30</f>
        <v>0</v>
      </c>
      <c r="G31" s="1544">
        <f t="shared" ca="1" si="15"/>
        <v>0</v>
      </c>
      <c r="H31" s="1544">
        <f t="shared" ca="1" si="15"/>
        <v>0</v>
      </c>
      <c r="I31" s="1544">
        <f t="shared" ca="1" si="15"/>
        <v>0</v>
      </c>
      <c r="J31" s="1544">
        <f t="shared" ca="1" si="15"/>
        <v>0</v>
      </c>
      <c r="K31" s="1544">
        <f t="shared" ca="1" si="15"/>
        <v>0</v>
      </c>
      <c r="M31" s="1544">
        <f t="shared" ca="1" si="15"/>
        <v>15000</v>
      </c>
      <c r="N31" s="1544">
        <f t="shared" ca="1" si="15"/>
        <v>0</v>
      </c>
    </row>
    <row r="32" spans="2:14" s="437" customFormat="1" ht="15" customHeight="1">
      <c r="B32" s="1245" t="s">
        <v>1140</v>
      </c>
      <c r="C32" s="1246">
        <f t="shared" ref="C32:C39" ca="1" si="16">D32/$D$38</f>
        <v>0.9</v>
      </c>
      <c r="D32" s="1546">
        <f t="shared" ref="D32:K32" ca="1" si="17">SUM(D33:D37)</f>
        <v>135000</v>
      </c>
      <c r="E32" s="1546">
        <f t="shared" ca="1" si="17"/>
        <v>19870.329224014487</v>
      </c>
      <c r="F32" s="1546">
        <f t="shared" ca="1" si="17"/>
        <v>11428.745993715749</v>
      </c>
      <c r="G32" s="1546">
        <f t="shared" ca="1" si="17"/>
        <v>22661.605471381699</v>
      </c>
      <c r="H32" s="1546">
        <f t="shared" ca="1" si="17"/>
        <v>22987.724104216872</v>
      </c>
      <c r="I32" s="1546">
        <f t="shared" ca="1" si="17"/>
        <v>24312.684914110774</v>
      </c>
      <c r="J32" s="1546">
        <f t="shared" ca="1" si="17"/>
        <v>33738.910292560417</v>
      </c>
      <c r="K32" s="1546">
        <f t="shared" ca="1" si="17"/>
        <v>0</v>
      </c>
      <c r="M32" s="1546">
        <f t="shared" ref="M32:N32" ca="1" si="18">SUM(M33:M37)</f>
        <v>53960.680689111934</v>
      </c>
      <c r="N32" s="1546">
        <f t="shared" ca="1" si="18"/>
        <v>81039.319310888066</v>
      </c>
    </row>
    <row r="33" spans="1:23" ht="15" customHeight="1">
      <c r="B33" s="1249" t="s">
        <v>1062</v>
      </c>
      <c r="C33" s="1244">
        <f t="shared" ca="1" si="16"/>
        <v>0.33333333333333331</v>
      </c>
      <c r="D33" s="1545">
        <f t="shared" ca="1" si="12"/>
        <v>50000</v>
      </c>
      <c r="E33" s="1545">
        <f ca="1">SUMIF(Funding!$4:$4,Report!E$29,Funding!26:26)</f>
        <v>9935.1646120072437</v>
      </c>
      <c r="F33" s="1545">
        <f ca="1">SUMIF(Funding!$4:$4,Report!F$29,Funding!26:26)</f>
        <v>5714.3729968578746</v>
      </c>
      <c r="G33" s="1545">
        <f ca="1">SUMIF(Funding!$4:$4,Report!G$29,Funding!26:26)</f>
        <v>11330.80273569085</v>
      </c>
      <c r="H33" s="1545">
        <f ca="1">SUMIF(Funding!$4:$4,Report!H$29,Funding!26:26)</f>
        <v>11493.862052108436</v>
      </c>
      <c r="I33" s="1545">
        <f ca="1">SUMIF(Funding!$4:$4,Report!I$29,Funding!26:26)</f>
        <v>11525.797603335595</v>
      </c>
      <c r="J33" s="1545">
        <f ca="1">SUMIF(Funding!$4:$4,Report!J$29,Funding!26:26)</f>
        <v>0</v>
      </c>
      <c r="K33" s="1545">
        <f ca="1">SUMIF(Funding!$4:$4,Report!K$29,Funding!26:26)</f>
        <v>0</v>
      </c>
      <c r="M33" s="1545">
        <f t="shared" ref="M33:M37" ca="1" si="19">SUM(E33:G33)</f>
        <v>26980.340344555967</v>
      </c>
      <c r="N33" s="1545">
        <f t="shared" ref="N33:N37" ca="1" si="20">SUM(H33:J33)</f>
        <v>23019.659655444033</v>
      </c>
    </row>
    <row r="34" spans="1:23" ht="15" customHeight="1">
      <c r="B34" s="1249" t="s">
        <v>1063</v>
      </c>
      <c r="C34" s="1244">
        <f t="shared" ca="1" si="16"/>
        <v>0.33333333333333331</v>
      </c>
      <c r="D34" s="1545">
        <f t="shared" ca="1" si="12"/>
        <v>50000</v>
      </c>
      <c r="E34" s="1545">
        <f ca="1">SUMIF(Funding!$4:$4,Report!E$29,Funding!27:27)</f>
        <v>9935.1646120072437</v>
      </c>
      <c r="F34" s="1545">
        <f ca="1">SUMIF(Funding!$4:$4,Report!F$29,Funding!27:27)</f>
        <v>5714.3729968578746</v>
      </c>
      <c r="G34" s="1545">
        <f ca="1">SUMIF(Funding!$4:$4,Report!G$29,Funding!27:27)</f>
        <v>11330.80273569085</v>
      </c>
      <c r="H34" s="1545">
        <f ca="1">SUMIF(Funding!$4:$4,Report!H$29,Funding!27:27)</f>
        <v>11493.862052108436</v>
      </c>
      <c r="I34" s="1545">
        <f ca="1">SUMIF(Funding!$4:$4,Report!I$29,Funding!27:27)</f>
        <v>11525.797603335595</v>
      </c>
      <c r="J34" s="1545">
        <f ca="1">SUMIF(Funding!$4:$4,Report!J$29,Funding!27:27)</f>
        <v>0</v>
      </c>
      <c r="K34" s="1545">
        <f ca="1">SUMIF(Funding!$4:$4,Report!K$29,Funding!27:27)</f>
        <v>0</v>
      </c>
      <c r="M34" s="1545">
        <f t="shared" ca="1" si="19"/>
        <v>26980.340344555967</v>
      </c>
      <c r="N34" s="1545">
        <f t="shared" ca="1" si="20"/>
        <v>23019.659655444033</v>
      </c>
    </row>
    <row r="35" spans="1:23" ht="15" customHeight="1">
      <c r="B35" s="1249" t="s">
        <v>1064</v>
      </c>
      <c r="C35" s="1244">
        <f t="shared" ca="1" si="16"/>
        <v>0.23333333333333334</v>
      </c>
      <c r="D35" s="1545">
        <f t="shared" ca="1" si="12"/>
        <v>35000</v>
      </c>
      <c r="E35" s="1545">
        <f ca="1">SUMIF(Funding!$4:$4,Report!E$29,Funding!28:28)</f>
        <v>0</v>
      </c>
      <c r="F35" s="1545">
        <f ca="1">SUMIF(Funding!$4:$4,Report!F$29,Funding!28:28)</f>
        <v>0</v>
      </c>
      <c r="G35" s="1545">
        <f ca="1">SUMIF(Funding!$4:$4,Report!G$29,Funding!28:28)</f>
        <v>0</v>
      </c>
      <c r="H35" s="1545">
        <f ca="1">SUMIF(Funding!$4:$4,Report!H$29,Funding!28:28)</f>
        <v>0</v>
      </c>
      <c r="I35" s="1545">
        <f ca="1">SUMIF(Funding!$4:$4,Report!I$29,Funding!28:28)</f>
        <v>1261.0897074395834</v>
      </c>
      <c r="J35" s="1545">
        <f ca="1">SUMIF(Funding!$4:$4,Report!J$29,Funding!28:28)</f>
        <v>33738.910292560417</v>
      </c>
      <c r="K35" s="1545">
        <f ca="1">SUMIF(Funding!$4:$4,Report!K$29,Funding!28:28)</f>
        <v>0</v>
      </c>
      <c r="M35" s="1545">
        <f t="shared" ca="1" si="19"/>
        <v>0</v>
      </c>
      <c r="N35" s="1545">
        <f t="shared" ca="1" si="20"/>
        <v>35000</v>
      </c>
    </row>
    <row r="36" spans="1:23" ht="15" customHeight="1">
      <c r="B36" s="1249" t="s">
        <v>1065</v>
      </c>
      <c r="C36" s="1244">
        <f t="shared" ca="1" si="16"/>
        <v>0</v>
      </c>
      <c r="D36" s="1545">
        <f t="shared" ca="1" si="12"/>
        <v>0</v>
      </c>
      <c r="E36" s="1545">
        <f ca="1">SUMIF(Funding!$4:$4,Report!E$29,Funding!29:29)</f>
        <v>0</v>
      </c>
      <c r="F36" s="1545">
        <f ca="1">SUMIF(Funding!$4:$4,Report!F$29,Funding!29:29)</f>
        <v>0</v>
      </c>
      <c r="G36" s="1545">
        <f ca="1">SUMIF(Funding!$4:$4,Report!G$29,Funding!29:29)</f>
        <v>0</v>
      </c>
      <c r="H36" s="1545">
        <f ca="1">SUMIF(Funding!$4:$4,Report!H$29,Funding!29:29)</f>
        <v>0</v>
      </c>
      <c r="I36" s="1545">
        <f ca="1">SUMIF(Funding!$4:$4,Report!I$29,Funding!29:29)</f>
        <v>0</v>
      </c>
      <c r="J36" s="1545">
        <f ca="1">SUMIF(Funding!$4:$4,Report!J$29,Funding!29:29)</f>
        <v>0</v>
      </c>
      <c r="K36" s="1545">
        <f ca="1">SUMIF(Funding!$4:$4,Report!K$29,Funding!29:29)</f>
        <v>0</v>
      </c>
      <c r="M36" s="1545">
        <f t="shared" ca="1" si="19"/>
        <v>0</v>
      </c>
      <c r="N36" s="1545">
        <f t="shared" ca="1" si="20"/>
        <v>0</v>
      </c>
    </row>
    <row r="37" spans="1:23" ht="15" customHeight="1">
      <c r="B37" s="1249" t="s">
        <v>1010</v>
      </c>
      <c r="C37" s="1244">
        <f t="shared" ca="1" si="16"/>
        <v>0</v>
      </c>
      <c r="D37" s="1545">
        <f t="shared" ca="1" si="12"/>
        <v>0</v>
      </c>
      <c r="E37" s="1545">
        <f ca="1">SUMIF(Funding!$4:$4,Report!E$29,Funding!30:30)</f>
        <v>0</v>
      </c>
      <c r="F37" s="1545">
        <f ca="1">SUMIF(Funding!$4:$4,Report!F$29,Funding!30:30)</f>
        <v>0</v>
      </c>
      <c r="G37" s="1545">
        <f ca="1">SUMIF(Funding!$4:$4,Report!G$29,Funding!30:30)</f>
        <v>0</v>
      </c>
      <c r="H37" s="1545">
        <f ca="1">SUMIF(Funding!$4:$4,Report!H$29,Funding!30:30)</f>
        <v>0</v>
      </c>
      <c r="I37" s="1545">
        <f ca="1">SUMIF(Funding!$4:$4,Report!I$29,Funding!30:30)</f>
        <v>0</v>
      </c>
      <c r="J37" s="1545">
        <f ca="1">SUMIF(Funding!$4:$4,Report!J$29,Funding!30:30)</f>
        <v>0</v>
      </c>
      <c r="K37" s="1545">
        <f ca="1">SUMIF(Funding!$4:$4,Report!K$29,Funding!30:30)</f>
        <v>0</v>
      </c>
      <c r="M37" s="1545">
        <f t="shared" ca="1" si="19"/>
        <v>0</v>
      </c>
      <c r="N37" s="1545">
        <f t="shared" ca="1" si="20"/>
        <v>0</v>
      </c>
    </row>
    <row r="38" spans="1:23" ht="15" customHeight="1">
      <c r="B38" s="1245" t="s">
        <v>1145</v>
      </c>
      <c r="C38" s="1246">
        <f t="shared" ca="1" si="16"/>
        <v>1</v>
      </c>
      <c r="D38" s="1546">
        <f t="shared" ca="1" si="12"/>
        <v>150000</v>
      </c>
      <c r="E38" s="1546">
        <f t="shared" ref="E38:K38" ca="1" si="21">E30+E32</f>
        <v>34870.329224014487</v>
      </c>
      <c r="F38" s="1546">
        <f t="shared" ca="1" si="21"/>
        <v>11428.745993715749</v>
      </c>
      <c r="G38" s="1546">
        <f t="shared" ca="1" si="21"/>
        <v>22661.605471381699</v>
      </c>
      <c r="H38" s="1546">
        <f t="shared" ca="1" si="21"/>
        <v>22987.724104216872</v>
      </c>
      <c r="I38" s="1546">
        <f t="shared" ca="1" si="21"/>
        <v>24312.684914110774</v>
      </c>
      <c r="J38" s="1546">
        <f t="shared" ca="1" si="21"/>
        <v>33738.910292560417</v>
      </c>
      <c r="K38" s="1546">
        <f t="shared" ca="1" si="21"/>
        <v>0</v>
      </c>
      <c r="M38" s="1546">
        <f ca="1">M30+M32</f>
        <v>68960.680689111934</v>
      </c>
      <c r="N38" s="1546">
        <f ca="1">N30+N32</f>
        <v>81039.319310888066</v>
      </c>
    </row>
    <row r="39" spans="1:23" ht="15" customHeight="1">
      <c r="B39" s="1569" t="s">
        <v>336</v>
      </c>
      <c r="C39" s="1570">
        <f t="shared" ca="1" si="16"/>
        <v>0</v>
      </c>
      <c r="D39" s="1570">
        <f ca="1">D38-D24</f>
        <v>0</v>
      </c>
      <c r="E39" s="1570">
        <f t="shared" ref="E39:K39" ca="1" si="22">E38-E24</f>
        <v>0</v>
      </c>
      <c r="F39" s="1570">
        <f t="shared" ca="1" si="22"/>
        <v>0</v>
      </c>
      <c r="G39" s="1570">
        <f t="shared" ca="1" si="22"/>
        <v>0</v>
      </c>
      <c r="H39" s="1570">
        <f t="shared" ca="1" si="22"/>
        <v>0</v>
      </c>
      <c r="I39" s="1570">
        <f t="shared" ca="1" si="22"/>
        <v>0</v>
      </c>
      <c r="J39" s="1570">
        <f t="shared" ca="1" si="22"/>
        <v>0</v>
      </c>
      <c r="K39" s="1570">
        <f t="shared" ca="1" si="22"/>
        <v>0</v>
      </c>
      <c r="M39" s="1570">
        <f ca="1">M24-M38</f>
        <v>0</v>
      </c>
      <c r="N39" s="1570">
        <f ca="1">N24-N38</f>
        <v>0</v>
      </c>
    </row>
    <row r="40" spans="1:23" ht="15" customHeight="1">
      <c r="B40" s="15"/>
      <c r="C40" s="22"/>
      <c r="D40" s="15"/>
      <c r="E40" s="15"/>
      <c r="F40" s="15"/>
      <c r="G40" s="15"/>
      <c r="H40" s="15"/>
      <c r="I40" s="1236"/>
    </row>
    <row r="42" spans="1:23" s="1253" customFormat="1" ht="14.1" customHeight="1">
      <c r="A42" s="1260" t="s">
        <v>1148</v>
      </c>
      <c r="B42" s="1252"/>
    </row>
    <row r="43" spans="1:23" ht="15" customHeight="1">
      <c r="O43" s="440"/>
    </row>
    <row r="44" spans="1:23" ht="15" customHeight="1">
      <c r="B44" s="437" t="s">
        <v>1159</v>
      </c>
      <c r="O44" s="440"/>
    </row>
    <row r="45" spans="1:23" ht="15" customHeight="1">
      <c r="B45" s="438" t="s">
        <v>217</v>
      </c>
      <c r="C45" s="441" t="s">
        <v>1145</v>
      </c>
      <c r="D45" s="439">
        <v>2025</v>
      </c>
      <c r="E45" s="439">
        <f t="shared" ref="E45:R45" si="23">D45+1</f>
        <v>2026</v>
      </c>
      <c r="F45" s="439">
        <f t="shared" si="23"/>
        <v>2027</v>
      </c>
      <c r="G45" s="439">
        <f t="shared" si="23"/>
        <v>2028</v>
      </c>
      <c r="H45" s="439">
        <f t="shared" si="23"/>
        <v>2029</v>
      </c>
      <c r="I45" s="439">
        <f t="shared" si="23"/>
        <v>2030</v>
      </c>
      <c r="J45" s="439">
        <f t="shared" si="23"/>
        <v>2031</v>
      </c>
      <c r="K45" s="439">
        <f t="shared" si="23"/>
        <v>2032</v>
      </c>
      <c r="L45" s="439">
        <f t="shared" si="23"/>
        <v>2033</v>
      </c>
      <c r="M45" s="439">
        <f t="shared" si="23"/>
        <v>2034</v>
      </c>
      <c r="N45" s="439">
        <f t="shared" si="23"/>
        <v>2035</v>
      </c>
      <c r="O45" s="439">
        <f t="shared" si="23"/>
        <v>2036</v>
      </c>
      <c r="P45" s="439">
        <f t="shared" si="23"/>
        <v>2037</v>
      </c>
      <c r="Q45" s="439">
        <f t="shared" si="23"/>
        <v>2038</v>
      </c>
      <c r="R45" s="465">
        <f t="shared" si="23"/>
        <v>2039</v>
      </c>
      <c r="S45" s="465">
        <f t="shared" ref="S45" si="24">R45+1</f>
        <v>2040</v>
      </c>
      <c r="T45" s="465">
        <f t="shared" ref="T45" si="25">S45+1</f>
        <v>2041</v>
      </c>
      <c r="U45" s="465">
        <f t="shared" ref="U45" si="26">T45+1</f>
        <v>2042</v>
      </c>
      <c r="V45" s="439">
        <f t="shared" ref="V45" si="27">U45+1</f>
        <v>2043</v>
      </c>
      <c r="W45" s="454"/>
    </row>
    <row r="46" spans="1:23" ht="15" customHeight="1">
      <c r="B46" s="476" t="s">
        <v>1154</v>
      </c>
      <c r="C46" s="488"/>
      <c r="D46" s="1263">
        <f ca="1">Revenue!Q34</f>
        <v>0</v>
      </c>
      <c r="E46" s="1268">
        <f ca="1">AVERAGEIF(Revenue!$6:$6,Report!E$45,Revenue!34:34)</f>
        <v>0.99875000000000003</v>
      </c>
      <c r="F46" s="1268">
        <f ca="1">AVERAGEIF(Revenue!$6:$6,Report!F$45,Revenue!34:34)</f>
        <v>0.99374999999999991</v>
      </c>
      <c r="G46" s="1268">
        <f ca="1">AVERAGEIF(Revenue!$6:$6,Report!G$45,Revenue!34:34)</f>
        <v>0.98874999999999991</v>
      </c>
      <c r="H46" s="1268">
        <f ca="1">AVERAGEIF(Revenue!$6:$6,Report!H$45,Revenue!34:34)</f>
        <v>0.98375000000000001</v>
      </c>
      <c r="I46" s="1268">
        <f ca="1">AVERAGEIF(Revenue!$6:$6,Report!I$45,Revenue!34:34)</f>
        <v>0.97875000000000001</v>
      </c>
      <c r="J46" s="1268">
        <f ca="1">AVERAGEIF(Revenue!$6:$6,Report!J$45,Revenue!34:34)</f>
        <v>0.97374999999999989</v>
      </c>
      <c r="K46" s="1268">
        <f ca="1">AVERAGEIF(Revenue!$6:$6,Report!K$45,Revenue!34:34)</f>
        <v>0.96875</v>
      </c>
      <c r="L46" s="1268">
        <f ca="1">AVERAGEIF(Revenue!$6:$6,Report!L$45,Revenue!34:34)</f>
        <v>0.96375</v>
      </c>
      <c r="M46" s="1268">
        <f ca="1">AVERAGEIF(Revenue!$6:$6,Report!M$45,Revenue!34:34)</f>
        <v>0.95874999999999999</v>
      </c>
      <c r="N46" s="1268">
        <f ca="1">AVERAGEIF(Revenue!$6:$6,Report!N$45,Revenue!34:34)</f>
        <v>0.95374999999999988</v>
      </c>
      <c r="O46" s="1268">
        <f ca="1">AVERAGEIF(Revenue!$6:$6,Report!O$45,Revenue!34:34)</f>
        <v>0.94874999999999987</v>
      </c>
      <c r="P46" s="1268">
        <f ca="1">AVERAGEIF(Revenue!$6:$6,Report!P$45,Revenue!34:34)</f>
        <v>0.94374999999999998</v>
      </c>
      <c r="Q46" s="1268">
        <f ca="1">AVERAGEIF(Revenue!$6:$6,Report!Q$45,Revenue!34:34)</f>
        <v>0.93874999999999997</v>
      </c>
      <c r="R46" s="1268">
        <f ca="1">AVERAGEIF(Revenue!$6:$6,Report!R$45,Revenue!34:34)</f>
        <v>0.93375000000000008</v>
      </c>
      <c r="S46" s="1268">
        <f ca="1">AVERAGEIF(Revenue!$6:$6,Report!S$45,Revenue!34:34)</f>
        <v>0.92874999999999996</v>
      </c>
      <c r="T46" s="1268">
        <f ca="1">AVERAGEIF(Revenue!$6:$6,Report!T$45,Revenue!34:34)</f>
        <v>0.92375000000000007</v>
      </c>
      <c r="U46" s="1268">
        <f ca="1">AVERAGEIF(Revenue!$6:$6,Report!U$45,Revenue!34:34)</f>
        <v>0.92</v>
      </c>
      <c r="V46" s="1268" t="e">
        <f ca="1">AVERAGEIF(Revenue!$6:$6,Report!V$45,Revenue!34:34)</f>
        <v>#DIV/0!</v>
      </c>
      <c r="W46" s="454"/>
    </row>
    <row r="47" spans="1:23" ht="15" customHeight="1">
      <c r="B47" s="1264" t="s">
        <v>1154</v>
      </c>
      <c r="C47" s="1265"/>
      <c r="D47" s="1266">
        <f ca="1">Revenue!Q37</f>
        <v>0</v>
      </c>
      <c r="E47" s="1266">
        <f ca="1">AVERAGEIF(Revenue!$6:$6,Report!E$45,Revenue!37:37)</f>
        <v>99.873002500000013</v>
      </c>
      <c r="F47" s="1266">
        <f ca="1">AVERAGEIF(Revenue!$6:$6,Report!F$45,Revenue!37:37)</f>
        <v>99.373012500000002</v>
      </c>
      <c r="G47" s="1266">
        <f ca="1">AVERAGEIF(Revenue!$6:$6,Report!G$45,Revenue!37:37)</f>
        <v>98.87302249999999</v>
      </c>
      <c r="H47" s="1266">
        <f ca="1">AVERAGEIF(Revenue!$6:$6,Report!H$45,Revenue!37:37)</f>
        <v>98.373032500000008</v>
      </c>
      <c r="I47" s="1266">
        <f ca="1">AVERAGEIF(Revenue!$6:$6,Report!I$45,Revenue!37:37)</f>
        <v>97.873042499999997</v>
      </c>
      <c r="J47" s="1266">
        <f ca="1">AVERAGEIF(Revenue!$6:$6,Report!J$45,Revenue!37:37)</f>
        <v>97.3730525</v>
      </c>
      <c r="K47" s="1266">
        <f ca="1">AVERAGEIF(Revenue!$6:$6,Report!K$45,Revenue!37:37)</f>
        <v>96.873062499999989</v>
      </c>
      <c r="L47" s="1266">
        <f ca="1">AVERAGEIF(Revenue!$6:$6,Report!L$45,Revenue!37:37)</f>
        <v>96.373072500000006</v>
      </c>
      <c r="M47" s="1266">
        <f ca="1">AVERAGEIF(Revenue!$6:$6,Report!M$45,Revenue!37:37)</f>
        <v>95.873082499999995</v>
      </c>
      <c r="N47" s="1266">
        <f ca="1">AVERAGEIF(Revenue!$6:$6,Report!N$45,Revenue!37:37)</f>
        <v>95.373092500000013</v>
      </c>
      <c r="O47" s="1266">
        <f ca="1">AVERAGEIF(Revenue!$6:$6,Report!O$45,Revenue!37:37)</f>
        <v>94.873102499999987</v>
      </c>
      <c r="P47" s="1266">
        <f ca="1">AVERAGEIF(Revenue!$6:$6,Report!P$45,Revenue!37:37)</f>
        <v>94.373112499999991</v>
      </c>
      <c r="Q47" s="1266">
        <f ca="1">AVERAGEIF(Revenue!$6:$6,Report!Q$45,Revenue!37:37)</f>
        <v>93.873122500000008</v>
      </c>
      <c r="R47" s="1266">
        <f ca="1">AVERAGEIF(Revenue!$6:$6,Report!R$45,Revenue!37:37)</f>
        <v>93.373132499999997</v>
      </c>
      <c r="S47" s="1266">
        <f ca="1">AVERAGEIF(Revenue!$6:$6,Report!S$45,Revenue!37:37)</f>
        <v>92.8731425</v>
      </c>
      <c r="T47" s="1266">
        <f ca="1">AVERAGEIF(Revenue!$6:$6,Report!T$45,Revenue!37:37)</f>
        <v>92.373152500000003</v>
      </c>
      <c r="U47" s="1266">
        <f ca="1">AVERAGEIF(Revenue!$6:$6,Report!U$45,Revenue!37:37)</f>
        <v>91.998160000000013</v>
      </c>
      <c r="V47" s="1266" t="e">
        <f ca="1">AVERAGEIF(Revenue!$6:$6,Report!V$45,Revenue!37:37)</f>
        <v>#DIV/0!</v>
      </c>
      <c r="W47" s="454"/>
    </row>
    <row r="48" spans="1:23" ht="15" customHeight="1">
      <c r="B48" s="484" t="s">
        <v>1155</v>
      </c>
      <c r="C48" s="489"/>
      <c r="D48" s="489"/>
      <c r="E48" s="1266">
        <f ca="1">AVERAGEIF(Revenue!$6:$6,Report!E$45,Revenue!40:40)</f>
        <v>3.77</v>
      </c>
      <c r="F48" s="1267">
        <f ca="1">AVERAGEIF(Revenue!$6:$6,Report!F$45,Revenue!40:40)</f>
        <v>3.77</v>
      </c>
      <c r="G48" s="1267">
        <f ca="1">AVERAGEIF(Revenue!$6:$6,Report!G$45,Revenue!40:40)</f>
        <v>3.77</v>
      </c>
      <c r="H48" s="1267">
        <f ca="1">AVERAGEIF(Revenue!$6:$6,Report!H$45,Revenue!40:40)</f>
        <v>3.77</v>
      </c>
      <c r="I48" s="1267">
        <f ca="1">AVERAGEIF(Revenue!$6:$6,Report!I$45,Revenue!40:40)</f>
        <v>3.77</v>
      </c>
      <c r="J48" s="1267">
        <f ca="1">AVERAGEIF(Revenue!$6:$6,Report!J$45,Revenue!40:40)</f>
        <v>3.77</v>
      </c>
      <c r="K48" s="1267">
        <f ca="1">AVERAGEIF(Revenue!$6:$6,Report!K$45,Revenue!40:40)</f>
        <v>3.77</v>
      </c>
      <c r="L48" s="1267">
        <f ca="1">AVERAGEIF(Revenue!$6:$6,Report!L$45,Revenue!40:40)</f>
        <v>3.77</v>
      </c>
      <c r="M48" s="1267">
        <f ca="1">AVERAGEIF(Revenue!$6:$6,Report!M$45,Revenue!40:40)</f>
        <v>3.77</v>
      </c>
      <c r="N48" s="1267">
        <f ca="1">AVERAGEIF(Revenue!$6:$6,Report!N$45,Revenue!40:40)</f>
        <v>3.77</v>
      </c>
      <c r="O48" s="1267">
        <f ca="1">AVERAGEIF(Revenue!$6:$6,Report!O$45,Revenue!40:40)</f>
        <v>3.77</v>
      </c>
      <c r="P48" s="1267">
        <f ca="1">AVERAGEIF(Revenue!$6:$6,Report!P$45,Revenue!40:40)</f>
        <v>3.77</v>
      </c>
      <c r="Q48" s="1267">
        <f ca="1">AVERAGEIF(Revenue!$6:$6,Report!Q$45,Revenue!40:40)</f>
        <v>3.77</v>
      </c>
      <c r="R48" s="1267">
        <f ca="1">AVERAGEIF(Revenue!$6:$6,Report!R$45,Revenue!40:40)</f>
        <v>3.77</v>
      </c>
      <c r="S48" s="1267">
        <f ca="1">AVERAGEIF(Revenue!$6:$6,Report!S$45,Revenue!40:40)</f>
        <v>3.77</v>
      </c>
      <c r="T48" s="1267">
        <f ca="1">AVERAGEIF(Revenue!$6:$6,Report!T$45,Revenue!40:40)</f>
        <v>3.77</v>
      </c>
      <c r="U48" s="1267">
        <f ca="1">AVERAGEIF(Revenue!$6:$6,Report!U$45,Revenue!40:40)</f>
        <v>3.77</v>
      </c>
      <c r="V48" s="1267" t="e">
        <f ca="1">AVERAGEIF(Revenue!$6:$6,Report!V$45,Revenue!40:40)</f>
        <v>#DIV/0!</v>
      </c>
      <c r="W48" s="454"/>
    </row>
    <row r="49" spans="2:24" ht="15" customHeight="1">
      <c r="B49" s="1270" t="s">
        <v>1153</v>
      </c>
      <c r="C49" s="443">
        <f ca="1">SUM(D49:V49)</f>
        <v>2217830.6501598465</v>
      </c>
      <c r="D49" s="443">
        <f t="shared" ref="D49:V49" ca="1" si="28">SUM(D50:D51)</f>
        <v>32295.247582129996</v>
      </c>
      <c r="E49" s="443">
        <f t="shared" ca="1" si="28"/>
        <v>137440.77166208933</v>
      </c>
      <c r="F49" s="443">
        <f t="shared" ca="1" si="28"/>
        <v>136752.76042258937</v>
      </c>
      <c r="G49" s="443">
        <f t="shared" ca="1" si="28"/>
        <v>136064.74918308936</v>
      </c>
      <c r="H49" s="443">
        <f t="shared" ca="1" si="28"/>
        <v>135376.73794358934</v>
      </c>
      <c r="I49" s="443">
        <f t="shared" ca="1" si="28"/>
        <v>134688.72670408935</v>
      </c>
      <c r="J49" s="443">
        <f t="shared" ca="1" si="28"/>
        <v>134000.71546458936</v>
      </c>
      <c r="K49" s="443">
        <f t="shared" ca="1" si="28"/>
        <v>133312.70422508934</v>
      </c>
      <c r="L49" s="443">
        <f t="shared" ca="1" si="28"/>
        <v>132624.69298558938</v>
      </c>
      <c r="M49" s="443">
        <f t="shared" ca="1" si="28"/>
        <v>131936.68174608934</v>
      </c>
      <c r="N49" s="443">
        <f t="shared" ca="1" si="28"/>
        <v>131248.67050658935</v>
      </c>
      <c r="O49" s="443">
        <f t="shared" ca="1" si="28"/>
        <v>130560.65926708936</v>
      </c>
      <c r="P49" s="443">
        <f t="shared" ca="1" si="28"/>
        <v>129872.64802758934</v>
      </c>
      <c r="Q49" s="443">
        <f t="shared" ca="1" si="28"/>
        <v>129184.63678808937</v>
      </c>
      <c r="R49" s="443">
        <f t="shared" ca="1" si="28"/>
        <v>128496.62554858936</v>
      </c>
      <c r="S49" s="443">
        <f t="shared" ca="1" si="28"/>
        <v>127808.61430908935</v>
      </c>
      <c r="T49" s="443">
        <f t="shared" ca="1" si="28"/>
        <v>127120.60306958936</v>
      </c>
      <c r="U49" s="443">
        <f t="shared" ca="1" si="28"/>
        <v>69044.404724287204</v>
      </c>
      <c r="V49" s="443">
        <f t="shared" ca="1" si="28"/>
        <v>0</v>
      </c>
      <c r="W49" s="454"/>
    </row>
    <row r="50" spans="2:24" ht="15" customHeight="1">
      <c r="B50" s="476" t="s">
        <v>1149</v>
      </c>
      <c r="C50" s="488">
        <f t="shared" ref="C50:C51" ca="1" si="29">SUM(D50:V50)</f>
        <v>1330725.0045960003</v>
      </c>
      <c r="D50" s="488">
        <f ca="1">SUMIF(Revenue!$6:$6,Report!D$45,Revenue!49:49)</f>
        <v>19377.536099999998</v>
      </c>
      <c r="E50" s="488">
        <f ca="1">SUMIF(Revenue!$6:$6,Report!E$45,Revenue!49:49)</f>
        <v>82466.112319499996</v>
      </c>
      <c r="F50" s="488">
        <f ca="1">SUMIF(Revenue!$6:$6,Report!F$45,Revenue!49:49)</f>
        <v>82053.297319500009</v>
      </c>
      <c r="G50" s="488">
        <f ca="1">SUMIF(Revenue!$6:$6,Report!G$45,Revenue!49:49)</f>
        <v>81640.482319499992</v>
      </c>
      <c r="H50" s="488">
        <f ca="1">SUMIF(Revenue!$6:$6,Report!H$45,Revenue!49:49)</f>
        <v>81227.667319500004</v>
      </c>
      <c r="I50" s="488">
        <f ca="1">SUMIF(Revenue!$6:$6,Report!I$45,Revenue!49:49)</f>
        <v>80814.852319500002</v>
      </c>
      <c r="J50" s="488">
        <f ca="1">SUMIF(Revenue!$6:$6,Report!J$45,Revenue!49:49)</f>
        <v>80402.037319500014</v>
      </c>
      <c r="K50" s="488">
        <f ca="1">SUMIF(Revenue!$6:$6,Report!K$45,Revenue!49:49)</f>
        <v>79989.222319499997</v>
      </c>
      <c r="L50" s="488">
        <f ca="1">SUMIF(Revenue!$6:$6,Report!L$45,Revenue!49:49)</f>
        <v>79576.407319500009</v>
      </c>
      <c r="M50" s="488">
        <f ca="1">SUMIF(Revenue!$6:$6,Report!M$45,Revenue!49:49)</f>
        <v>79163.592319499992</v>
      </c>
      <c r="N50" s="488">
        <f ca="1">SUMIF(Revenue!$6:$6,Report!N$45,Revenue!49:49)</f>
        <v>78750.77731949999</v>
      </c>
      <c r="O50" s="488">
        <f ca="1">SUMIF(Revenue!$6:$6,Report!O$45,Revenue!49:49)</f>
        <v>78337.962319500002</v>
      </c>
      <c r="P50" s="488">
        <f ca="1">SUMIF(Revenue!$6:$6,Report!P$45,Revenue!49:49)</f>
        <v>77925.147319499985</v>
      </c>
      <c r="Q50" s="488">
        <f ca="1">SUMIF(Revenue!$6:$6,Report!Q$45,Revenue!49:49)</f>
        <v>77512.332319500012</v>
      </c>
      <c r="R50" s="488">
        <f ca="1">SUMIF(Revenue!$6:$6,Report!R$45,Revenue!49:49)</f>
        <v>77099.51731950001</v>
      </c>
      <c r="S50" s="488">
        <f ca="1">SUMIF(Revenue!$6:$6,Report!S$45,Revenue!49:49)</f>
        <v>76686.702319499993</v>
      </c>
      <c r="T50" s="488">
        <f ca="1">SUMIF(Revenue!$6:$6,Report!T$45,Revenue!49:49)</f>
        <v>76273.887319500005</v>
      </c>
      <c r="U50" s="488">
        <f ca="1">SUMIF(Revenue!$6:$6,Report!U$45,Revenue!49:49)</f>
        <v>41427.471384000004</v>
      </c>
      <c r="V50" s="488">
        <f ca="1">SUMIF(Revenue!$6:$6,Report!V$45,Revenue!49:49)</f>
        <v>0</v>
      </c>
      <c r="W50" s="454"/>
    </row>
    <row r="51" spans="2:24" ht="15" customHeight="1">
      <c r="B51" s="484" t="s">
        <v>1051</v>
      </c>
      <c r="C51" s="489">
        <f t="shared" ca="1" si="29"/>
        <v>887105.64556384692</v>
      </c>
      <c r="D51" s="489">
        <f ca="1">SUMIF(Revenue!$6:$6,Report!D$45,Revenue!50:50)</f>
        <v>12917.711482129998</v>
      </c>
      <c r="E51" s="489">
        <f ca="1">SUMIF(Revenue!$6:$6,Report!E$45,Revenue!50:50)</f>
        <v>54974.659342589352</v>
      </c>
      <c r="F51" s="489">
        <f ca="1">SUMIF(Revenue!$6:$6,Report!F$45,Revenue!50:50)</f>
        <v>54699.463103089351</v>
      </c>
      <c r="G51" s="489">
        <f ca="1">SUMIF(Revenue!$6:$6,Report!G$45,Revenue!50:50)</f>
        <v>54424.26686358935</v>
      </c>
      <c r="H51" s="489">
        <f ca="1">SUMIF(Revenue!$6:$6,Report!H$45,Revenue!50:50)</f>
        <v>54149.070624089349</v>
      </c>
      <c r="I51" s="489">
        <f ca="1">SUMIF(Revenue!$6:$6,Report!I$45,Revenue!50:50)</f>
        <v>53873.874384589355</v>
      </c>
      <c r="J51" s="489">
        <f ca="1">SUMIF(Revenue!$6:$6,Report!J$45,Revenue!50:50)</f>
        <v>53598.678145089361</v>
      </c>
      <c r="K51" s="489">
        <f ca="1">SUMIF(Revenue!$6:$6,Report!K$45,Revenue!50:50)</f>
        <v>53323.481905589353</v>
      </c>
      <c r="L51" s="489">
        <f ca="1">SUMIF(Revenue!$6:$6,Report!L$45,Revenue!50:50)</f>
        <v>53048.285666089359</v>
      </c>
      <c r="M51" s="489">
        <f ca="1">SUMIF(Revenue!$6:$6,Report!M$45,Revenue!50:50)</f>
        <v>52773.089426589351</v>
      </c>
      <c r="N51" s="489">
        <f ca="1">SUMIF(Revenue!$6:$6,Report!N$45,Revenue!50:50)</f>
        <v>52497.893187089358</v>
      </c>
      <c r="O51" s="489">
        <f ca="1">SUMIF(Revenue!$6:$6,Report!O$45,Revenue!50:50)</f>
        <v>52222.696947589349</v>
      </c>
      <c r="P51" s="489">
        <f ca="1">SUMIF(Revenue!$6:$6,Report!P$45,Revenue!50:50)</f>
        <v>51947.500708089348</v>
      </c>
      <c r="Q51" s="489">
        <f ca="1">SUMIF(Revenue!$6:$6,Report!Q$45,Revenue!50:50)</f>
        <v>51672.304468589355</v>
      </c>
      <c r="R51" s="489">
        <f ca="1">SUMIF(Revenue!$6:$6,Report!R$45,Revenue!50:50)</f>
        <v>51397.108229089354</v>
      </c>
      <c r="S51" s="489">
        <f ca="1">SUMIF(Revenue!$6:$6,Report!S$45,Revenue!50:50)</f>
        <v>51121.911989589353</v>
      </c>
      <c r="T51" s="489">
        <f ca="1">SUMIF(Revenue!$6:$6,Report!T$45,Revenue!50:50)</f>
        <v>50846.715750089352</v>
      </c>
      <c r="U51" s="489">
        <f ca="1">SUMIF(Revenue!$6:$6,Report!U$45,Revenue!50:50)</f>
        <v>27616.9333402872</v>
      </c>
      <c r="V51" s="489">
        <f ca="1">SUMIF(Revenue!$6:$6,Report!V$45,Revenue!50:50)</f>
        <v>0</v>
      </c>
      <c r="W51" s="454"/>
    </row>
    <row r="52" spans="2:24" s="437" customFormat="1" ht="15" customHeight="1">
      <c r="B52" s="1569" t="s">
        <v>336</v>
      </c>
      <c r="C52" s="1572">
        <f ca="1">C49-C50-C51</f>
        <v>0</v>
      </c>
      <c r="D52" s="1572">
        <f ca="1">D49-D50-D51</f>
        <v>0</v>
      </c>
      <c r="E52" s="1572">
        <f t="shared" ref="E52:V52" ca="1" si="30">E49-E50-E51</f>
        <v>0</v>
      </c>
      <c r="F52" s="1572">
        <f t="shared" ca="1" si="30"/>
        <v>0</v>
      </c>
      <c r="G52" s="1572">
        <f t="shared" ca="1" si="30"/>
        <v>0</v>
      </c>
      <c r="H52" s="1572">
        <f t="shared" ca="1" si="30"/>
        <v>0</v>
      </c>
      <c r="I52" s="1572">
        <f t="shared" ca="1" si="30"/>
        <v>0</v>
      </c>
      <c r="J52" s="1572">
        <f t="shared" ca="1" si="30"/>
        <v>0</v>
      </c>
      <c r="K52" s="1572">
        <f t="shared" ca="1" si="30"/>
        <v>0</v>
      </c>
      <c r="L52" s="1572">
        <f t="shared" ca="1" si="30"/>
        <v>0</v>
      </c>
      <c r="M52" s="1572">
        <f t="shared" ca="1" si="30"/>
        <v>0</v>
      </c>
      <c r="N52" s="1572">
        <f t="shared" ca="1" si="30"/>
        <v>0</v>
      </c>
      <c r="O52" s="1572">
        <f t="shared" ca="1" si="30"/>
        <v>0</v>
      </c>
      <c r="P52" s="1572">
        <f t="shared" ca="1" si="30"/>
        <v>0</v>
      </c>
      <c r="Q52" s="1572">
        <f t="shared" ca="1" si="30"/>
        <v>0</v>
      </c>
      <c r="R52" s="1572">
        <f t="shared" ca="1" si="30"/>
        <v>0</v>
      </c>
      <c r="S52" s="1572">
        <f t="shared" ca="1" si="30"/>
        <v>0</v>
      </c>
      <c r="T52" s="1572">
        <f t="shared" ca="1" si="30"/>
        <v>0</v>
      </c>
      <c r="U52" s="1572">
        <f t="shared" ca="1" si="30"/>
        <v>0</v>
      </c>
      <c r="V52" s="1572">
        <f t="shared" ca="1" si="30"/>
        <v>0</v>
      </c>
    </row>
    <row r="53" spans="2:24" ht="15" customHeight="1">
      <c r="B53" s="453"/>
      <c r="C53" s="440"/>
      <c r="W53" s="454"/>
    </row>
    <row r="54" spans="2:24" ht="15" customHeight="1">
      <c r="B54" s="453" t="s">
        <v>1371</v>
      </c>
      <c r="C54" s="1585">
        <f>설비용량</f>
        <v>99.998000000000005</v>
      </c>
      <c r="W54" s="454"/>
    </row>
    <row r="55" spans="2:24" ht="15" customHeight="1">
      <c r="B55" s="453"/>
      <c r="C55" s="440"/>
      <c r="H55" s="481" t="s">
        <v>1384</v>
      </c>
      <c r="I55" s="436" t="s">
        <v>1385</v>
      </c>
      <c r="W55" s="454"/>
    </row>
    <row r="56" spans="2:24" ht="15" customHeight="1">
      <c r="B56" s="1579" t="s">
        <v>1367</v>
      </c>
      <c r="C56" s="441" t="s">
        <v>1368</v>
      </c>
      <c r="D56" s="439" t="s">
        <v>1369</v>
      </c>
      <c r="E56" s="439" t="s">
        <v>1370</v>
      </c>
      <c r="F56" s="439" t="s">
        <v>1372</v>
      </c>
      <c r="H56" s="441" t="s">
        <v>1368</v>
      </c>
      <c r="I56" s="441" t="s">
        <v>1368</v>
      </c>
      <c r="J56" s="439" t="s">
        <v>1386</v>
      </c>
      <c r="K56" s="439" t="s">
        <v>1385</v>
      </c>
      <c r="X56" s="454"/>
    </row>
    <row r="57" spans="2:24" ht="15" customHeight="1">
      <c r="B57" s="1580">
        <v>1</v>
      </c>
      <c r="C57" s="1582">
        <v>3.77</v>
      </c>
      <c r="D57" s="1584">
        <v>1</v>
      </c>
      <c r="E57" s="488">
        <f>$C$54*C57*D57*365</f>
        <v>137602.24789999999</v>
      </c>
      <c r="F57" s="488">
        <f ca="1">SUMIF(Revenue!$9:$9,Report!$B57,Revenue!$45:$45)</f>
        <v>137602.24789999999</v>
      </c>
      <c r="H57" s="1582">
        <v>4.08</v>
      </c>
      <c r="I57" s="1582">
        <v>4</v>
      </c>
      <c r="J57" s="488">
        <f t="shared" ref="J57:J76" si="31">$C$54*H57*D57*365</f>
        <v>148917.02160000001</v>
      </c>
      <c r="K57" s="488">
        <f>$C$54*I57*D57*365</f>
        <v>145997.08000000002</v>
      </c>
      <c r="M57" s="454">
        <f>AVERAGE(J57,K57,E57)</f>
        <v>144172.1165</v>
      </c>
      <c r="X57" s="454"/>
    </row>
    <row r="58" spans="2:24" ht="15" customHeight="1">
      <c r="B58" s="1581">
        <f>B57+1</f>
        <v>2</v>
      </c>
      <c r="C58" s="1582">
        <v>3.77</v>
      </c>
      <c r="D58" s="1584">
        <f>D57-0.5%</f>
        <v>0.995</v>
      </c>
      <c r="E58" s="488">
        <f t="shared" ref="E58:E76" si="32">$C$54*C58*D58*365</f>
        <v>136914.2366605</v>
      </c>
      <c r="F58" s="488">
        <f ca="1">SUMIF(Revenue!$9:$9,Report!$B58,Revenue!$45:$45)</f>
        <v>136914.2366605</v>
      </c>
      <c r="H58" s="1582">
        <v>4.08</v>
      </c>
      <c r="I58" s="1582">
        <v>4</v>
      </c>
      <c r="J58" s="488">
        <f t="shared" si="31"/>
        <v>148172.43649200001</v>
      </c>
      <c r="K58" s="488">
        <f t="shared" ref="K58:K76" si="33">$C$54*I58*D58*365</f>
        <v>145267.09460000001</v>
      </c>
      <c r="M58" s="454">
        <f t="shared" ref="M58:M76" si="34">AVERAGE(J58,K58,E58)</f>
        <v>143451.25591750001</v>
      </c>
      <c r="X58" s="454"/>
    </row>
    <row r="59" spans="2:24" ht="15" customHeight="1">
      <c r="B59" s="1581">
        <f t="shared" ref="B59:B76" si="35">B58+1</f>
        <v>3</v>
      </c>
      <c r="C59" s="1582">
        <v>3.77</v>
      </c>
      <c r="D59" s="1584">
        <f t="shared" ref="D59:D76" si="36">D58-0.5%</f>
        <v>0.99</v>
      </c>
      <c r="E59" s="488">
        <f t="shared" si="32"/>
        <v>136226.22542099998</v>
      </c>
      <c r="F59" s="488">
        <f ca="1">SUMIF(Revenue!$9:$9,Report!$B59,Revenue!$45:$45)</f>
        <v>136226.22542099998</v>
      </c>
      <c r="H59" s="1582">
        <v>4.08</v>
      </c>
      <c r="I59" s="1582">
        <v>4</v>
      </c>
      <c r="J59" s="488">
        <f t="shared" si="31"/>
        <v>147427.85138400001</v>
      </c>
      <c r="K59" s="488">
        <f t="shared" si="33"/>
        <v>144537.10920000001</v>
      </c>
      <c r="M59" s="454">
        <f t="shared" si="34"/>
        <v>142730.39533499998</v>
      </c>
      <c r="X59" s="454"/>
    </row>
    <row r="60" spans="2:24" ht="15" customHeight="1">
      <c r="B60" s="1581">
        <f t="shared" si="35"/>
        <v>4</v>
      </c>
      <c r="C60" s="1583">
        <v>3.5</v>
      </c>
      <c r="D60" s="1584">
        <f t="shared" si="36"/>
        <v>0.98499999999999999</v>
      </c>
      <c r="E60" s="488">
        <f t="shared" si="32"/>
        <v>125831.23332500001</v>
      </c>
      <c r="F60" s="488">
        <f ca="1">SUMIF(Revenue!$9:$9,Report!$B60,Revenue!$45:$45)</f>
        <v>135538.21418149999</v>
      </c>
      <c r="H60" s="1583">
        <v>4.08</v>
      </c>
      <c r="I60" s="1582">
        <v>4</v>
      </c>
      <c r="J60" s="488">
        <f t="shared" si="31"/>
        <v>146683.26627600001</v>
      </c>
      <c r="K60" s="488">
        <f t="shared" si="33"/>
        <v>143807.1238</v>
      </c>
      <c r="M60" s="454">
        <f t="shared" si="34"/>
        <v>138773.87446700002</v>
      </c>
      <c r="X60" s="454"/>
    </row>
    <row r="61" spans="2:24" ht="15" customHeight="1">
      <c r="B61" s="1581">
        <f t="shared" si="35"/>
        <v>5</v>
      </c>
      <c r="C61" s="1583">
        <v>3.5</v>
      </c>
      <c r="D61" s="1584">
        <f t="shared" si="36"/>
        <v>0.98</v>
      </c>
      <c r="E61" s="488">
        <f t="shared" si="32"/>
        <v>125192.49609999999</v>
      </c>
      <c r="F61" s="488">
        <f ca="1">SUMIF(Revenue!$9:$9,Report!$B61,Revenue!$45:$45)</f>
        <v>134850.202942</v>
      </c>
      <c r="H61" s="1583">
        <v>4.08</v>
      </c>
      <c r="I61" s="1582">
        <v>4</v>
      </c>
      <c r="J61" s="488">
        <f t="shared" si="31"/>
        <v>145938.68116800001</v>
      </c>
      <c r="K61" s="488">
        <f t="shared" si="33"/>
        <v>143077.1384</v>
      </c>
      <c r="M61" s="454">
        <f t="shared" si="34"/>
        <v>138069.43855600001</v>
      </c>
      <c r="X61" s="454"/>
    </row>
    <row r="62" spans="2:24" ht="15" customHeight="1">
      <c r="B62" s="1581">
        <f t="shared" si="35"/>
        <v>6</v>
      </c>
      <c r="C62" s="1583">
        <v>3.5</v>
      </c>
      <c r="D62" s="1584">
        <f t="shared" si="36"/>
        <v>0.97499999999999998</v>
      </c>
      <c r="E62" s="488">
        <f t="shared" si="32"/>
        <v>124553.758875</v>
      </c>
      <c r="F62" s="488">
        <f ca="1">SUMIF(Revenue!$9:$9,Report!$B62,Revenue!$45:$45)</f>
        <v>134162.19170250001</v>
      </c>
      <c r="H62" s="1583">
        <v>4.08</v>
      </c>
      <c r="I62" s="1582">
        <v>4</v>
      </c>
      <c r="J62" s="488">
        <f t="shared" si="31"/>
        <v>145194.09606000001</v>
      </c>
      <c r="K62" s="488">
        <f t="shared" si="33"/>
        <v>142347.15300000002</v>
      </c>
      <c r="M62" s="454">
        <f t="shared" si="34"/>
        <v>137365.00264500003</v>
      </c>
      <c r="X62" s="454"/>
    </row>
    <row r="63" spans="2:24" ht="15" customHeight="1">
      <c r="B63" s="1581">
        <f t="shared" si="35"/>
        <v>7</v>
      </c>
      <c r="C63" s="1583">
        <v>3.5</v>
      </c>
      <c r="D63" s="1584">
        <f t="shared" si="36"/>
        <v>0.97</v>
      </c>
      <c r="E63" s="488">
        <f t="shared" si="32"/>
        <v>123915.02165</v>
      </c>
      <c r="F63" s="488">
        <f ca="1">SUMIF(Revenue!$9:$9,Report!$B63,Revenue!$45:$45)</f>
        <v>133474.180463</v>
      </c>
      <c r="H63" s="1583">
        <v>4.08</v>
      </c>
      <c r="I63" s="1582">
        <v>4</v>
      </c>
      <c r="J63" s="488">
        <f t="shared" si="31"/>
        <v>144449.51095200001</v>
      </c>
      <c r="K63" s="488">
        <f t="shared" si="33"/>
        <v>141617.16759999999</v>
      </c>
      <c r="M63" s="454">
        <f t="shared" si="34"/>
        <v>136660.56673399999</v>
      </c>
      <c r="X63" s="454"/>
    </row>
    <row r="64" spans="2:24" ht="15" customHeight="1">
      <c r="B64" s="1581">
        <f t="shared" si="35"/>
        <v>8</v>
      </c>
      <c r="C64" s="1583">
        <v>3.5</v>
      </c>
      <c r="D64" s="1584">
        <f t="shared" si="36"/>
        <v>0.96499999999999997</v>
      </c>
      <c r="E64" s="488">
        <f t="shared" si="32"/>
        <v>123276.28442500001</v>
      </c>
      <c r="F64" s="488">
        <f ca="1">SUMIF(Revenue!$9:$9,Report!$B64,Revenue!$45:$45)</f>
        <v>132786.16922350001</v>
      </c>
      <c r="H64" s="1583">
        <v>4.08</v>
      </c>
      <c r="I64" s="1582">
        <v>4</v>
      </c>
      <c r="J64" s="488">
        <f t="shared" si="31"/>
        <v>143704.92584400001</v>
      </c>
      <c r="K64" s="488">
        <f t="shared" si="33"/>
        <v>140887.18220000001</v>
      </c>
      <c r="M64" s="454">
        <f t="shared" si="34"/>
        <v>135956.13082300001</v>
      </c>
      <c r="X64" s="454"/>
    </row>
    <row r="65" spans="2:24" ht="15" customHeight="1">
      <c r="B65" s="1581">
        <f t="shared" si="35"/>
        <v>9</v>
      </c>
      <c r="C65" s="1583">
        <v>3.5</v>
      </c>
      <c r="D65" s="1584">
        <f t="shared" si="36"/>
        <v>0.96</v>
      </c>
      <c r="E65" s="488">
        <f t="shared" si="32"/>
        <v>122637.54719999999</v>
      </c>
      <c r="F65" s="488">
        <f ca="1">SUMIF(Revenue!$9:$9,Report!$B65,Revenue!$45:$45)</f>
        <v>132098.15798399999</v>
      </c>
      <c r="H65" s="1583">
        <v>4.08</v>
      </c>
      <c r="I65" s="1582">
        <v>4</v>
      </c>
      <c r="J65" s="488">
        <f t="shared" si="31"/>
        <v>142960.34073600001</v>
      </c>
      <c r="K65" s="488">
        <f t="shared" si="33"/>
        <v>140157.19680000001</v>
      </c>
      <c r="M65" s="454">
        <f t="shared" si="34"/>
        <v>135251.69491200001</v>
      </c>
      <c r="X65" s="454"/>
    </row>
    <row r="66" spans="2:24" ht="15" customHeight="1">
      <c r="B66" s="1581">
        <f t="shared" si="35"/>
        <v>10</v>
      </c>
      <c r="C66" s="1583">
        <v>3.5</v>
      </c>
      <c r="D66" s="1584">
        <f t="shared" si="36"/>
        <v>0.95499999999999996</v>
      </c>
      <c r="E66" s="488">
        <f t="shared" si="32"/>
        <v>121998.809975</v>
      </c>
      <c r="F66" s="488">
        <f ca="1">SUMIF(Revenue!$9:$9,Report!$B66,Revenue!$45:$45)</f>
        <v>131410.14674450003</v>
      </c>
      <c r="H66" s="1583">
        <v>4.08</v>
      </c>
      <c r="I66" s="1582">
        <v>4</v>
      </c>
      <c r="J66" s="488">
        <f t="shared" si="31"/>
        <v>142215.75562799998</v>
      </c>
      <c r="K66" s="488">
        <f t="shared" si="33"/>
        <v>139427.2114</v>
      </c>
      <c r="M66" s="454">
        <f t="shared" si="34"/>
        <v>134547.259001</v>
      </c>
      <c r="X66" s="454"/>
    </row>
    <row r="67" spans="2:24" ht="15" customHeight="1">
      <c r="B67" s="1581">
        <f t="shared" si="35"/>
        <v>11</v>
      </c>
      <c r="C67" s="1583">
        <v>3.5</v>
      </c>
      <c r="D67" s="1584">
        <f t="shared" si="36"/>
        <v>0.95</v>
      </c>
      <c r="E67" s="488">
        <f t="shared" si="32"/>
        <v>121360.07274999999</v>
      </c>
      <c r="F67" s="488">
        <f ca="1">SUMIF(Revenue!$9:$9,Report!$B67,Revenue!$45:$45)</f>
        <v>130722.13550500001</v>
      </c>
      <c r="H67" s="1583">
        <v>4.08</v>
      </c>
      <c r="I67" s="1582">
        <v>4</v>
      </c>
      <c r="J67" s="488">
        <f t="shared" si="31"/>
        <v>141471.17051999999</v>
      </c>
      <c r="K67" s="488">
        <f t="shared" si="33"/>
        <v>138697.226</v>
      </c>
      <c r="M67" s="454">
        <f t="shared" si="34"/>
        <v>133842.82308999999</v>
      </c>
      <c r="X67" s="454"/>
    </row>
    <row r="68" spans="2:24" ht="15" customHeight="1">
      <c r="B68" s="1581">
        <f t="shared" si="35"/>
        <v>12</v>
      </c>
      <c r="C68" s="1583">
        <v>3.5</v>
      </c>
      <c r="D68" s="1584">
        <f t="shared" si="36"/>
        <v>0.94499999999999995</v>
      </c>
      <c r="E68" s="488">
        <f t="shared" si="32"/>
        <v>120721.335525</v>
      </c>
      <c r="F68" s="488">
        <f ca="1">SUMIF(Revenue!$9:$9,Report!$B68,Revenue!$45:$45)</f>
        <v>130034.1242655</v>
      </c>
      <c r="H68" s="1583">
        <v>4.08</v>
      </c>
      <c r="I68" s="1582">
        <v>4</v>
      </c>
      <c r="J68" s="488">
        <f t="shared" si="31"/>
        <v>140726.58541199999</v>
      </c>
      <c r="K68" s="488">
        <f t="shared" si="33"/>
        <v>137967.24059999999</v>
      </c>
      <c r="M68" s="454">
        <f t="shared" si="34"/>
        <v>133138.38717899998</v>
      </c>
      <c r="X68" s="454"/>
    </row>
    <row r="69" spans="2:24" ht="15" customHeight="1">
      <c r="B69" s="1581">
        <f t="shared" si="35"/>
        <v>13</v>
      </c>
      <c r="C69" s="1583">
        <v>3.5</v>
      </c>
      <c r="D69" s="1584">
        <f t="shared" si="36"/>
        <v>0.94</v>
      </c>
      <c r="E69" s="488">
        <f t="shared" si="32"/>
        <v>120082.59829999998</v>
      </c>
      <c r="F69" s="488">
        <f ca="1">SUMIF(Revenue!$9:$9,Report!$B69,Revenue!$45:$45)</f>
        <v>129346.11302600001</v>
      </c>
      <c r="H69" s="1583">
        <v>4.08</v>
      </c>
      <c r="I69" s="1582">
        <v>4</v>
      </c>
      <c r="J69" s="488">
        <f t="shared" si="31"/>
        <v>139982.00030399999</v>
      </c>
      <c r="K69" s="488">
        <f t="shared" si="33"/>
        <v>137237.25520000001</v>
      </c>
      <c r="M69" s="454">
        <f t="shared" si="34"/>
        <v>132433.95126799998</v>
      </c>
      <c r="X69" s="454"/>
    </row>
    <row r="70" spans="2:24" ht="15" customHeight="1">
      <c r="B70" s="1581">
        <f t="shared" si="35"/>
        <v>14</v>
      </c>
      <c r="C70" s="1583">
        <v>3.5</v>
      </c>
      <c r="D70" s="1584">
        <f t="shared" si="36"/>
        <v>0.93499999999999994</v>
      </c>
      <c r="E70" s="488">
        <f t="shared" si="32"/>
        <v>119443.86107499999</v>
      </c>
      <c r="F70" s="488">
        <f ca="1">SUMIF(Revenue!$9:$9,Report!$B70,Revenue!$45:$45)</f>
        <v>128658.10178650002</v>
      </c>
      <c r="H70" s="1583">
        <v>4.08</v>
      </c>
      <c r="I70" s="1582">
        <v>4</v>
      </c>
      <c r="J70" s="488">
        <f t="shared" si="31"/>
        <v>139237.41519599999</v>
      </c>
      <c r="K70" s="488">
        <f t="shared" si="33"/>
        <v>136507.26980000001</v>
      </c>
      <c r="M70" s="454">
        <f t="shared" si="34"/>
        <v>131729.51535700003</v>
      </c>
      <c r="X70" s="454"/>
    </row>
    <row r="71" spans="2:24" ht="15" customHeight="1">
      <c r="B71" s="1581">
        <f t="shared" si="35"/>
        <v>15</v>
      </c>
      <c r="C71" s="1583">
        <v>3.5</v>
      </c>
      <c r="D71" s="1584">
        <f t="shared" si="36"/>
        <v>0.92999999999999994</v>
      </c>
      <c r="E71" s="488">
        <f t="shared" si="32"/>
        <v>118805.12384999999</v>
      </c>
      <c r="F71" s="488">
        <f ca="1">SUMIF(Revenue!$9:$9,Report!$B71,Revenue!$45:$45)</f>
        <v>127970.09054700001</v>
      </c>
      <c r="H71" s="1583">
        <v>4.08</v>
      </c>
      <c r="I71" s="1582">
        <v>4</v>
      </c>
      <c r="J71" s="488">
        <f t="shared" si="31"/>
        <v>138492.83008799999</v>
      </c>
      <c r="K71" s="488">
        <f t="shared" si="33"/>
        <v>135777.28439999997</v>
      </c>
      <c r="M71" s="454">
        <f t="shared" si="34"/>
        <v>131025.07944599997</v>
      </c>
      <c r="X71" s="454"/>
    </row>
    <row r="72" spans="2:24" ht="15" customHeight="1">
      <c r="B72" s="1581">
        <f t="shared" si="35"/>
        <v>16</v>
      </c>
      <c r="C72" s="1583">
        <v>3.5</v>
      </c>
      <c r="D72" s="1584">
        <f t="shared" si="36"/>
        <v>0.92499999999999993</v>
      </c>
      <c r="E72" s="488">
        <f t="shared" si="32"/>
        <v>118166.38662499998</v>
      </c>
      <c r="F72" s="488">
        <f ca="1">SUMIF(Revenue!$9:$9,Report!$B72,Revenue!$45:$45)</f>
        <v>127282.07930750001</v>
      </c>
      <c r="H72" s="1583">
        <v>4.08</v>
      </c>
      <c r="I72" s="1582">
        <v>4</v>
      </c>
      <c r="J72" s="488">
        <f t="shared" si="31"/>
        <v>137748.24497999999</v>
      </c>
      <c r="K72" s="488">
        <f t="shared" si="33"/>
        <v>135047.299</v>
      </c>
      <c r="M72" s="454">
        <f t="shared" si="34"/>
        <v>130320.64353499998</v>
      </c>
      <c r="X72" s="454"/>
    </row>
    <row r="73" spans="2:24" ht="15" customHeight="1">
      <c r="B73" s="1581">
        <f t="shared" si="35"/>
        <v>17</v>
      </c>
      <c r="C73" s="1583">
        <v>3.5</v>
      </c>
      <c r="D73" s="1584">
        <f t="shared" si="36"/>
        <v>0.91999999999999993</v>
      </c>
      <c r="E73" s="488">
        <f t="shared" si="32"/>
        <v>117527.64939999998</v>
      </c>
      <c r="F73" s="488">
        <f ca="1">SUMIF(Revenue!$9:$9,Report!$B73,Revenue!$45:$45)</f>
        <v>126594.06806799999</v>
      </c>
      <c r="H73" s="1583">
        <v>4.08</v>
      </c>
      <c r="I73" s="1582">
        <v>4</v>
      </c>
      <c r="J73" s="488">
        <f t="shared" si="31"/>
        <v>137003.65987199999</v>
      </c>
      <c r="K73" s="488">
        <f t="shared" si="33"/>
        <v>134317.31359999999</v>
      </c>
      <c r="M73" s="454">
        <f t="shared" si="34"/>
        <v>129616.20762399999</v>
      </c>
      <c r="X73" s="454"/>
    </row>
    <row r="74" spans="2:24" ht="15" customHeight="1">
      <c r="B74" s="1581">
        <f t="shared" si="35"/>
        <v>18</v>
      </c>
      <c r="C74" s="1583">
        <v>3.5</v>
      </c>
      <c r="D74" s="1584">
        <f t="shared" si="36"/>
        <v>0.91499999999999992</v>
      </c>
      <c r="E74" s="488">
        <f t="shared" si="32"/>
        <v>116888.91217499999</v>
      </c>
      <c r="F74" s="488">
        <f ca="1">SUMIF(Revenue!$9:$9,Report!$B74,Revenue!$45:$45)</f>
        <v>125906.05682849999</v>
      </c>
      <c r="H74" s="1583">
        <v>4.08</v>
      </c>
      <c r="I74" s="1582">
        <v>4</v>
      </c>
      <c r="J74" s="488">
        <f t="shared" si="31"/>
        <v>136259.07476399999</v>
      </c>
      <c r="K74" s="488">
        <f t="shared" si="33"/>
        <v>133587.32819999999</v>
      </c>
      <c r="M74" s="454">
        <f t="shared" si="34"/>
        <v>128911.77171300001</v>
      </c>
      <c r="X74" s="454"/>
    </row>
    <row r="75" spans="2:24" ht="15" customHeight="1">
      <c r="B75" s="1581">
        <f t="shared" si="35"/>
        <v>19</v>
      </c>
      <c r="C75" s="1583">
        <v>3.5</v>
      </c>
      <c r="D75" s="1584">
        <f t="shared" si="36"/>
        <v>0.90999999999999992</v>
      </c>
      <c r="E75" s="488">
        <f t="shared" si="32"/>
        <v>116250.17494999997</v>
      </c>
      <c r="F75" s="488">
        <f ca="1">SUMIF(Revenue!$9:$9,Report!$B75,Revenue!$45:$45)</f>
        <v>125218.045589</v>
      </c>
      <c r="H75" s="1583">
        <v>4.08</v>
      </c>
      <c r="I75" s="1582">
        <v>4</v>
      </c>
      <c r="J75" s="488">
        <f t="shared" si="31"/>
        <v>135514.48965599999</v>
      </c>
      <c r="K75" s="488">
        <f t="shared" si="33"/>
        <v>132857.34279999998</v>
      </c>
      <c r="M75" s="454">
        <f t="shared" si="34"/>
        <v>128207.33580199997</v>
      </c>
      <c r="X75" s="454"/>
    </row>
    <row r="76" spans="2:24" ht="15" customHeight="1">
      <c r="B76" s="1581">
        <f t="shared" si="35"/>
        <v>20</v>
      </c>
      <c r="C76" s="1583">
        <v>3.5</v>
      </c>
      <c r="D76" s="1584">
        <f t="shared" si="36"/>
        <v>0.90499999999999992</v>
      </c>
      <c r="E76" s="488">
        <f t="shared" si="32"/>
        <v>115611.43772499998</v>
      </c>
      <c r="F76" s="488">
        <f ca="1">SUMIF(Revenue!$9:$9,Report!$B76,Revenue!$45:$45)</f>
        <v>124530.03434950001</v>
      </c>
      <c r="H76" s="1583">
        <v>4.08</v>
      </c>
      <c r="I76" s="1582">
        <v>4</v>
      </c>
      <c r="J76" s="488">
        <f t="shared" si="31"/>
        <v>134769.90454799999</v>
      </c>
      <c r="K76" s="488">
        <f t="shared" si="33"/>
        <v>132127.35739999998</v>
      </c>
      <c r="M76" s="454">
        <f t="shared" si="34"/>
        <v>127502.89989099996</v>
      </c>
      <c r="X76" s="454"/>
    </row>
    <row r="77" spans="2:24" ht="15" customHeight="1">
      <c r="B77" s="453"/>
      <c r="C77" s="440"/>
      <c r="E77" s="488"/>
      <c r="W77" s="454"/>
    </row>
    <row r="78" spans="2:24" ht="15" customHeight="1">
      <c r="B78" s="453"/>
      <c r="C78" s="440"/>
      <c r="W78" s="454"/>
    </row>
    <row r="79" spans="2:24" ht="15" customHeight="1">
      <c r="B79" s="453"/>
      <c r="C79" s="440"/>
      <c r="W79" s="454"/>
    </row>
    <row r="80" spans="2:24" ht="15" customHeight="1">
      <c r="B80" s="453"/>
      <c r="C80" s="440"/>
      <c r="W80" s="454"/>
    </row>
    <row r="81" spans="2:23" ht="15" customHeight="1">
      <c r="B81" s="453"/>
      <c r="C81" s="440"/>
      <c r="W81" s="454"/>
    </row>
    <row r="82" spans="2:23" ht="15" customHeight="1">
      <c r="B82" s="453"/>
      <c r="C82" s="440"/>
      <c r="W82" s="454"/>
    </row>
    <row r="83" spans="2:23" ht="14.25" customHeight="1">
      <c r="B83" s="1269" t="s">
        <v>1158</v>
      </c>
      <c r="C83" s="440"/>
    </row>
    <row r="84" spans="2:23" ht="15" customHeight="1">
      <c r="B84" s="438" t="s">
        <v>217</v>
      </c>
      <c r="C84" s="441" t="s">
        <v>1145</v>
      </c>
      <c r="D84" s="439">
        <v>2025</v>
      </c>
      <c r="E84" s="439">
        <f t="shared" ref="E84" si="37">D84+1</f>
        <v>2026</v>
      </c>
      <c r="F84" s="439">
        <f t="shared" ref="F84" si="38">E84+1</f>
        <v>2027</v>
      </c>
      <c r="G84" s="439">
        <f t="shared" ref="G84" si="39">F84+1</f>
        <v>2028</v>
      </c>
      <c r="H84" s="439">
        <f t="shared" ref="H84" si="40">G84+1</f>
        <v>2029</v>
      </c>
      <c r="I84" s="439">
        <f t="shared" ref="I84" si="41">H84+1</f>
        <v>2030</v>
      </c>
      <c r="J84" s="439">
        <f t="shared" ref="J84" si="42">I84+1</f>
        <v>2031</v>
      </c>
      <c r="K84" s="439">
        <f t="shared" ref="K84" si="43">J84+1</f>
        <v>2032</v>
      </c>
      <c r="L84" s="439">
        <f t="shared" ref="L84" si="44">K84+1</f>
        <v>2033</v>
      </c>
      <c r="M84" s="439">
        <f t="shared" ref="M84" si="45">L84+1</f>
        <v>2034</v>
      </c>
      <c r="N84" s="439">
        <f t="shared" ref="N84" si="46">M84+1</f>
        <v>2035</v>
      </c>
      <c r="O84" s="439">
        <f t="shared" ref="O84" si="47">N84+1</f>
        <v>2036</v>
      </c>
      <c r="P84" s="439">
        <f t="shared" ref="P84" si="48">O84+1</f>
        <v>2037</v>
      </c>
      <c r="Q84" s="439">
        <f t="shared" ref="Q84" si="49">P84+1</f>
        <v>2038</v>
      </c>
      <c r="R84" s="465">
        <f t="shared" ref="R84" si="50">Q84+1</f>
        <v>2039</v>
      </c>
      <c r="S84" s="465">
        <f t="shared" ref="S84" si="51">R84+1</f>
        <v>2040</v>
      </c>
      <c r="T84" s="465">
        <f t="shared" ref="T84" si="52">S84+1</f>
        <v>2041</v>
      </c>
      <c r="U84" s="465">
        <f t="shared" ref="U84" si="53">T84+1</f>
        <v>2042</v>
      </c>
      <c r="V84" s="439">
        <f t="shared" ref="V84" si="54">U84+1</f>
        <v>2043</v>
      </c>
    </row>
    <row r="85" spans="2:23" s="437" customFormat="1" ht="15" customHeight="1">
      <c r="B85" s="479" t="s">
        <v>1149</v>
      </c>
      <c r="C85" s="444">
        <f t="shared" ref="C85:C88" ca="1" si="55">SUM(D85:V85)</f>
        <v>212916.00073535996</v>
      </c>
      <c r="D85" s="444">
        <f ca="1">SUMIF(Revenue!$6:$6,Report!D$45,Revenue!73:73)</f>
        <v>3100.4057759999996</v>
      </c>
      <c r="E85" s="444">
        <f ca="1">SUMIF(Revenue!$6:$6,Report!E$45,Revenue!73:73)</f>
        <v>13194.577971119998</v>
      </c>
      <c r="F85" s="444">
        <f ca="1">SUMIF(Revenue!$6:$6,Report!F$45,Revenue!73:73)</f>
        <v>13128.527571119997</v>
      </c>
      <c r="G85" s="444">
        <f ca="1">SUMIF(Revenue!$6:$6,Report!G$45,Revenue!73:73)</f>
        <v>13062.477171119999</v>
      </c>
      <c r="H85" s="444">
        <f ca="1">SUMIF(Revenue!$6:$6,Report!H$45,Revenue!73:73)</f>
        <v>12996.426771120001</v>
      </c>
      <c r="I85" s="444">
        <f ca="1">SUMIF(Revenue!$6:$6,Report!I$45,Revenue!73:73)</f>
        <v>12930.376371120001</v>
      </c>
      <c r="J85" s="444">
        <f ca="1">SUMIF(Revenue!$6:$6,Report!J$45,Revenue!73:73)</f>
        <v>12864.325971120001</v>
      </c>
      <c r="K85" s="444">
        <f ca="1">SUMIF(Revenue!$6:$6,Report!K$45,Revenue!73:73)</f>
        <v>12798.275571120001</v>
      </c>
      <c r="L85" s="444">
        <f ca="1">SUMIF(Revenue!$6:$6,Report!L$45,Revenue!73:73)</f>
        <v>12732.225171120001</v>
      </c>
      <c r="M85" s="444">
        <f ca="1">SUMIF(Revenue!$6:$6,Report!M$45,Revenue!73:73)</f>
        <v>12666.174771119999</v>
      </c>
      <c r="N85" s="444">
        <f ca="1">SUMIF(Revenue!$6:$6,Report!N$45,Revenue!73:73)</f>
        <v>12600.12437112</v>
      </c>
      <c r="O85" s="444">
        <f ca="1">SUMIF(Revenue!$6:$6,Report!O$45,Revenue!73:73)</f>
        <v>12534.07397112</v>
      </c>
      <c r="P85" s="444">
        <f ca="1">SUMIF(Revenue!$6:$6,Report!P$45,Revenue!73:73)</f>
        <v>12468.02357112</v>
      </c>
      <c r="Q85" s="444">
        <f ca="1">SUMIF(Revenue!$6:$6,Report!Q$45,Revenue!73:73)</f>
        <v>12401.97317112</v>
      </c>
      <c r="R85" s="444">
        <f ca="1">SUMIF(Revenue!$6:$6,Report!R$45,Revenue!73:73)</f>
        <v>12335.92277112</v>
      </c>
      <c r="S85" s="444">
        <f ca="1">SUMIF(Revenue!$6:$6,Report!S$45,Revenue!73:73)</f>
        <v>12269.87237112</v>
      </c>
      <c r="T85" s="444">
        <f ca="1">SUMIF(Revenue!$6:$6,Report!T$45,Revenue!73:73)</f>
        <v>12203.821971119998</v>
      </c>
      <c r="U85" s="444">
        <f ca="1">SUMIF(Revenue!$6:$6,Report!U$45,Revenue!73:73)</f>
        <v>6628.3954214400001</v>
      </c>
      <c r="V85" s="444">
        <f ca="1">SUMIF(Revenue!$6:$6,Report!V$45,Revenue!73:73)</f>
        <v>0</v>
      </c>
    </row>
    <row r="86" spans="2:23" ht="15" customHeight="1">
      <c r="B86" s="476" t="s">
        <v>1156</v>
      </c>
      <c r="C86" s="488"/>
      <c r="D86" s="488">
        <f t="shared" ref="D86:V86" ca="1" si="56">D50</f>
        <v>19377.536099999998</v>
      </c>
      <c r="E86" s="488">
        <f t="shared" ca="1" si="56"/>
        <v>82466.112319499996</v>
      </c>
      <c r="F86" s="488">
        <f t="shared" ca="1" si="56"/>
        <v>82053.297319500009</v>
      </c>
      <c r="G86" s="488">
        <f t="shared" ca="1" si="56"/>
        <v>81640.482319499992</v>
      </c>
      <c r="H86" s="488">
        <f t="shared" ca="1" si="56"/>
        <v>81227.667319500004</v>
      </c>
      <c r="I86" s="488">
        <f t="shared" ca="1" si="56"/>
        <v>80814.852319500002</v>
      </c>
      <c r="J86" s="488">
        <f t="shared" ca="1" si="56"/>
        <v>80402.037319500014</v>
      </c>
      <c r="K86" s="488">
        <f t="shared" ca="1" si="56"/>
        <v>79989.222319499997</v>
      </c>
      <c r="L86" s="488">
        <f t="shared" ca="1" si="56"/>
        <v>79576.407319500009</v>
      </c>
      <c r="M86" s="488">
        <f t="shared" ca="1" si="56"/>
        <v>79163.592319499992</v>
      </c>
      <c r="N86" s="488">
        <f t="shared" ca="1" si="56"/>
        <v>78750.77731949999</v>
      </c>
      <c r="O86" s="488">
        <f t="shared" ca="1" si="56"/>
        <v>78337.962319500002</v>
      </c>
      <c r="P86" s="488">
        <f t="shared" ca="1" si="56"/>
        <v>77925.147319499985</v>
      </c>
      <c r="Q86" s="488">
        <f t="shared" ca="1" si="56"/>
        <v>77512.332319500012</v>
      </c>
      <c r="R86" s="488">
        <f t="shared" ca="1" si="56"/>
        <v>77099.51731950001</v>
      </c>
      <c r="S86" s="488">
        <f t="shared" ca="1" si="56"/>
        <v>76686.702319499993</v>
      </c>
      <c r="T86" s="488">
        <f t="shared" ca="1" si="56"/>
        <v>76273.887319500005</v>
      </c>
      <c r="U86" s="488">
        <f t="shared" ca="1" si="56"/>
        <v>41427.471384000004</v>
      </c>
      <c r="V86" s="488">
        <f t="shared" ca="1" si="56"/>
        <v>0</v>
      </c>
    </row>
    <row r="87" spans="2:23" ht="15" customHeight="1">
      <c r="B87" s="484" t="s">
        <v>1157</v>
      </c>
      <c r="C87" s="489"/>
      <c r="D87" s="489">
        <f ca="1">Revenue!$C$72</f>
        <v>160</v>
      </c>
      <c r="E87" s="489">
        <f ca="1">Revenue!$C$72</f>
        <v>160</v>
      </c>
      <c r="F87" s="489">
        <f ca="1">Revenue!$C$72</f>
        <v>160</v>
      </c>
      <c r="G87" s="489">
        <f ca="1">Revenue!$C$72</f>
        <v>160</v>
      </c>
      <c r="H87" s="489">
        <f ca="1">Revenue!$C$72</f>
        <v>160</v>
      </c>
      <c r="I87" s="489">
        <f ca="1">Revenue!$C$72</f>
        <v>160</v>
      </c>
      <c r="J87" s="489">
        <f ca="1">Revenue!$C$72</f>
        <v>160</v>
      </c>
      <c r="K87" s="489">
        <f ca="1">Revenue!$C$72</f>
        <v>160</v>
      </c>
      <c r="L87" s="489">
        <f ca="1">Revenue!$C$72</f>
        <v>160</v>
      </c>
      <c r="M87" s="489">
        <f ca="1">Revenue!$C$72</f>
        <v>160</v>
      </c>
      <c r="N87" s="489">
        <f ca="1">Revenue!$C$72</f>
        <v>160</v>
      </c>
      <c r="O87" s="489">
        <f ca="1">Revenue!$C$72</f>
        <v>160</v>
      </c>
      <c r="P87" s="489">
        <f ca="1">Revenue!$C$72</f>
        <v>160</v>
      </c>
      <c r="Q87" s="489">
        <f ca="1">Revenue!$C$72</f>
        <v>160</v>
      </c>
      <c r="R87" s="489">
        <f ca="1">Revenue!$C$72</f>
        <v>160</v>
      </c>
      <c r="S87" s="489">
        <f ca="1">Revenue!$C$72</f>
        <v>160</v>
      </c>
      <c r="T87" s="489">
        <f ca="1">Revenue!$C$72</f>
        <v>160</v>
      </c>
      <c r="U87" s="489">
        <f ca="1">Revenue!$C$72</f>
        <v>160</v>
      </c>
      <c r="V87" s="489">
        <f ca="1">Revenue!$C$72</f>
        <v>160</v>
      </c>
    </row>
    <row r="88" spans="2:23" s="437" customFormat="1" ht="15" customHeight="1">
      <c r="B88" s="479" t="s">
        <v>1050</v>
      </c>
      <c r="C88" s="444">
        <f t="shared" ca="1" si="55"/>
        <v>130404.5298978855</v>
      </c>
      <c r="D88" s="444">
        <f ca="1">SUMIF(Revenue!$6:$6,Report!D$45,Revenue!78:78)</f>
        <v>1898.9035878731099</v>
      </c>
      <c r="E88" s="444">
        <f ca="1">SUMIF(Revenue!$6:$6,Report!E$45,Revenue!78:78)</f>
        <v>8081.2749233606355</v>
      </c>
      <c r="F88" s="444">
        <f ca="1">SUMIF(Revenue!$6:$6,Report!F$45,Revenue!78:78)</f>
        <v>8040.821076154135</v>
      </c>
      <c r="G88" s="444">
        <f ca="1">SUMIF(Revenue!$6:$6,Report!G$45,Revenue!78:78)</f>
        <v>8000.3672289476344</v>
      </c>
      <c r="H88" s="444">
        <f ca="1">SUMIF(Revenue!$6:$6,Report!H$45,Revenue!78:78)</f>
        <v>7959.9133817411348</v>
      </c>
      <c r="I88" s="444">
        <f ca="1">SUMIF(Revenue!$6:$6,Report!I$45,Revenue!78:78)</f>
        <v>7919.4595345346361</v>
      </c>
      <c r="J88" s="444">
        <f ca="1">SUMIF(Revenue!$6:$6,Report!J$45,Revenue!78:78)</f>
        <v>7879.0056873281355</v>
      </c>
      <c r="K88" s="444">
        <f ca="1">SUMIF(Revenue!$6:$6,Report!K$45,Revenue!78:78)</f>
        <v>7838.551840121635</v>
      </c>
      <c r="L88" s="444">
        <f ca="1">SUMIF(Revenue!$6:$6,Report!L$45,Revenue!78:78)</f>
        <v>7798.0979929151354</v>
      </c>
      <c r="M88" s="444">
        <f ca="1">SUMIF(Revenue!$6:$6,Report!M$45,Revenue!78:78)</f>
        <v>7757.6441457086348</v>
      </c>
      <c r="N88" s="444">
        <f ca="1">SUMIF(Revenue!$6:$6,Report!N$45,Revenue!78:78)</f>
        <v>7717.1902985021343</v>
      </c>
      <c r="O88" s="444">
        <f ca="1">SUMIF(Revenue!$6:$6,Report!O$45,Revenue!78:78)</f>
        <v>7676.7364512956347</v>
      </c>
      <c r="P88" s="444">
        <f ca="1">SUMIF(Revenue!$6:$6,Report!P$45,Revenue!78:78)</f>
        <v>7636.282604089135</v>
      </c>
      <c r="Q88" s="444">
        <f ca="1">SUMIF(Revenue!$6:$6,Report!Q$45,Revenue!78:78)</f>
        <v>7595.8287568826354</v>
      </c>
      <c r="R88" s="444">
        <f ca="1">SUMIF(Revenue!$6:$6,Report!R$45,Revenue!78:78)</f>
        <v>7555.3749096761358</v>
      </c>
      <c r="S88" s="444">
        <f ca="1">SUMIF(Revenue!$6:$6,Report!S$45,Revenue!78:78)</f>
        <v>7514.9210624696343</v>
      </c>
      <c r="T88" s="444">
        <f ca="1">SUMIF(Revenue!$6:$6,Report!T$45,Revenue!78:78)</f>
        <v>7474.4672152631347</v>
      </c>
      <c r="U88" s="444">
        <f ca="1">SUMIF(Revenue!$6:$6,Report!U$45,Revenue!78:78)</f>
        <v>4059.6892010222182</v>
      </c>
      <c r="V88" s="444">
        <f ca="1">SUMIF(Revenue!$6:$6,Report!V$45,Revenue!78:78)</f>
        <v>0</v>
      </c>
    </row>
    <row r="89" spans="2:23" ht="15" customHeight="1">
      <c r="B89" s="476" t="s">
        <v>1156</v>
      </c>
      <c r="C89" s="488"/>
      <c r="D89" s="488">
        <f t="shared" ref="D89:V89" ca="1" si="57">D51</f>
        <v>12917.711482129998</v>
      </c>
      <c r="E89" s="488">
        <f t="shared" ca="1" si="57"/>
        <v>54974.659342589352</v>
      </c>
      <c r="F89" s="488">
        <f t="shared" ca="1" si="57"/>
        <v>54699.463103089351</v>
      </c>
      <c r="G89" s="488">
        <f t="shared" ca="1" si="57"/>
        <v>54424.26686358935</v>
      </c>
      <c r="H89" s="488">
        <f t="shared" ca="1" si="57"/>
        <v>54149.070624089349</v>
      </c>
      <c r="I89" s="488">
        <f t="shared" ca="1" si="57"/>
        <v>53873.874384589355</v>
      </c>
      <c r="J89" s="488">
        <f t="shared" ca="1" si="57"/>
        <v>53598.678145089361</v>
      </c>
      <c r="K89" s="488">
        <f t="shared" ca="1" si="57"/>
        <v>53323.481905589353</v>
      </c>
      <c r="L89" s="488">
        <f t="shared" ca="1" si="57"/>
        <v>53048.285666089359</v>
      </c>
      <c r="M89" s="488">
        <f t="shared" ca="1" si="57"/>
        <v>52773.089426589351</v>
      </c>
      <c r="N89" s="488">
        <f t="shared" ca="1" si="57"/>
        <v>52497.893187089358</v>
      </c>
      <c r="O89" s="488">
        <f t="shared" ca="1" si="57"/>
        <v>52222.696947589349</v>
      </c>
      <c r="P89" s="488">
        <f t="shared" ca="1" si="57"/>
        <v>51947.500708089348</v>
      </c>
      <c r="Q89" s="488">
        <f t="shared" ca="1" si="57"/>
        <v>51672.304468589355</v>
      </c>
      <c r="R89" s="488">
        <f t="shared" ca="1" si="57"/>
        <v>51397.108229089354</v>
      </c>
      <c r="S89" s="488">
        <f t="shared" ca="1" si="57"/>
        <v>51121.911989589353</v>
      </c>
      <c r="T89" s="488">
        <f t="shared" ca="1" si="57"/>
        <v>50846.715750089352</v>
      </c>
      <c r="U89" s="488">
        <f t="shared" ca="1" si="57"/>
        <v>27616.9333402872</v>
      </c>
      <c r="V89" s="488">
        <f t="shared" ca="1" si="57"/>
        <v>0</v>
      </c>
    </row>
    <row r="90" spans="2:23" ht="15" customHeight="1">
      <c r="B90" s="484" t="s">
        <v>1157</v>
      </c>
      <c r="C90" s="489"/>
      <c r="D90" s="489">
        <f ca="1">Revenue!$C$77</f>
        <v>147</v>
      </c>
      <c r="E90" s="489">
        <f ca="1">Revenue!$C$77</f>
        <v>147</v>
      </c>
      <c r="F90" s="489">
        <f ca="1">Revenue!$C$77</f>
        <v>147</v>
      </c>
      <c r="G90" s="489">
        <f ca="1">Revenue!$C$77</f>
        <v>147</v>
      </c>
      <c r="H90" s="489">
        <f ca="1">Revenue!$C$77</f>
        <v>147</v>
      </c>
      <c r="I90" s="489">
        <f ca="1">Revenue!$C$77</f>
        <v>147</v>
      </c>
      <c r="J90" s="489">
        <f ca="1">Revenue!$C$77</f>
        <v>147</v>
      </c>
      <c r="K90" s="489">
        <f ca="1">Revenue!$C$77</f>
        <v>147</v>
      </c>
      <c r="L90" s="489">
        <f ca="1">Revenue!$C$77</f>
        <v>147</v>
      </c>
      <c r="M90" s="489">
        <f ca="1">Revenue!$C$77</f>
        <v>147</v>
      </c>
      <c r="N90" s="489">
        <f ca="1">Revenue!$C$77</f>
        <v>147</v>
      </c>
      <c r="O90" s="489">
        <f ca="1">Revenue!$C$77</f>
        <v>147</v>
      </c>
      <c r="P90" s="489">
        <f ca="1">Revenue!$C$77</f>
        <v>147</v>
      </c>
      <c r="Q90" s="489">
        <f ca="1">Revenue!$C$77</f>
        <v>147</v>
      </c>
      <c r="R90" s="489">
        <f ca="1">Revenue!$C$77</f>
        <v>147</v>
      </c>
      <c r="S90" s="489">
        <f ca="1">Revenue!$C$77</f>
        <v>147</v>
      </c>
      <c r="T90" s="489">
        <f ca="1">Revenue!$C$77</f>
        <v>147</v>
      </c>
      <c r="U90" s="489">
        <f ca="1">Revenue!$C$77</f>
        <v>147</v>
      </c>
      <c r="V90" s="489">
        <f ca="1">Revenue!$C$77</f>
        <v>147</v>
      </c>
    </row>
    <row r="91" spans="2:23" s="437" customFormat="1" ht="15" customHeight="1">
      <c r="B91" s="1270" t="s">
        <v>1145</v>
      </c>
      <c r="C91" s="444">
        <f ca="1">SUM(D91:V91)</f>
        <v>343320.53063324548</v>
      </c>
      <c r="D91" s="444">
        <f ca="1">D85+D88</f>
        <v>4999.3093638731098</v>
      </c>
      <c r="E91" s="444">
        <f t="shared" ref="E91:V91" ca="1" si="58">E85+E88</f>
        <v>21275.852894480631</v>
      </c>
      <c r="F91" s="444">
        <f t="shared" ca="1" si="58"/>
        <v>21169.348647274132</v>
      </c>
      <c r="G91" s="444">
        <f t="shared" ca="1" si="58"/>
        <v>21062.844400067632</v>
      </c>
      <c r="H91" s="444">
        <f t="shared" ca="1" si="58"/>
        <v>20956.340152861136</v>
      </c>
      <c r="I91" s="444">
        <f t="shared" ca="1" si="58"/>
        <v>20849.835905654636</v>
      </c>
      <c r="J91" s="444">
        <f t="shared" ca="1" si="58"/>
        <v>20743.331658448136</v>
      </c>
      <c r="K91" s="444">
        <f t="shared" ca="1" si="58"/>
        <v>20636.827411241637</v>
      </c>
      <c r="L91" s="444">
        <f t="shared" ca="1" si="58"/>
        <v>20530.323164035137</v>
      </c>
      <c r="M91" s="444">
        <f t="shared" ca="1" si="58"/>
        <v>20423.818916828634</v>
      </c>
      <c r="N91" s="444">
        <f t="shared" ca="1" si="58"/>
        <v>20317.314669622134</v>
      </c>
      <c r="O91" s="444">
        <f t="shared" ca="1" si="58"/>
        <v>20210.810422415634</v>
      </c>
      <c r="P91" s="444">
        <f t="shared" ca="1" si="58"/>
        <v>20104.306175209134</v>
      </c>
      <c r="Q91" s="444">
        <f t="shared" ca="1" si="58"/>
        <v>19997.801928002635</v>
      </c>
      <c r="R91" s="444">
        <f t="shared" ca="1" si="58"/>
        <v>19891.297680796135</v>
      </c>
      <c r="S91" s="444">
        <f t="shared" ca="1" si="58"/>
        <v>19784.793433589635</v>
      </c>
      <c r="T91" s="444">
        <f t="shared" ca="1" si="58"/>
        <v>19678.289186383132</v>
      </c>
      <c r="U91" s="444">
        <f t="shared" ca="1" si="58"/>
        <v>10688.084622462218</v>
      </c>
      <c r="V91" s="444">
        <f t="shared" ca="1" si="58"/>
        <v>0</v>
      </c>
    </row>
    <row r="92" spans="2:23" s="437" customFormat="1" ht="15" customHeight="1">
      <c r="B92" s="1569" t="s">
        <v>336</v>
      </c>
      <c r="C92" s="1571"/>
      <c r="D92" s="1571"/>
      <c r="E92" s="1571"/>
      <c r="F92" s="1571"/>
      <c r="G92" s="1571"/>
      <c r="H92" s="1571"/>
      <c r="I92" s="1571"/>
      <c r="J92" s="1571"/>
      <c r="K92" s="1571"/>
      <c r="L92" s="1571"/>
      <c r="M92" s="1571"/>
      <c r="N92" s="1571"/>
      <c r="O92" s="1571"/>
      <c r="P92" s="1571"/>
      <c r="Q92" s="1571"/>
      <c r="R92" s="1571"/>
      <c r="S92" s="1571"/>
      <c r="T92" s="1571"/>
      <c r="U92" s="1571"/>
      <c r="V92" s="1571"/>
    </row>
    <row r="93" spans="2:23" ht="15" customHeight="1">
      <c r="B93" s="437"/>
      <c r="C93" s="445"/>
      <c r="D93" s="445"/>
      <c r="E93" s="445"/>
      <c r="F93" s="445"/>
      <c r="G93" s="445"/>
      <c r="H93" s="445"/>
      <c r="I93" s="445"/>
      <c r="J93" s="445"/>
      <c r="K93" s="445"/>
      <c r="L93" s="445"/>
      <c r="M93" s="445"/>
      <c r="N93" s="445"/>
      <c r="O93" s="445"/>
      <c r="P93" s="445"/>
      <c r="Q93" s="445"/>
      <c r="R93" s="445"/>
      <c r="S93" s="464"/>
      <c r="T93" s="464"/>
    </row>
    <row r="94" spans="2:23" ht="15" customHeight="1">
      <c r="B94" s="1271"/>
    </row>
    <row r="95" spans="2:23" ht="15" customHeight="1">
      <c r="B95" s="1271"/>
    </row>
    <row r="96" spans="2:23" ht="15" customHeight="1">
      <c r="B96" s="1271"/>
    </row>
    <row r="97" spans="1:22" ht="15" customHeight="1">
      <c r="B97" s="446"/>
    </row>
    <row r="98" spans="1:22" ht="15" customHeight="1">
      <c r="B98" s="446"/>
    </row>
    <row r="108" spans="1:22" s="1253" customFormat="1" ht="14.1" customHeight="1">
      <c r="A108" s="1260" t="s">
        <v>1152</v>
      </c>
      <c r="B108" s="1252"/>
    </row>
    <row r="110" spans="1:22" ht="15" customHeight="1">
      <c r="B110" s="437" t="s">
        <v>228</v>
      </c>
    </row>
    <row r="111" spans="1:22" ht="15" customHeight="1">
      <c r="B111" s="438" t="s">
        <v>217</v>
      </c>
      <c r="C111" s="441" t="s">
        <v>1145</v>
      </c>
      <c r="D111" s="439">
        <v>2025</v>
      </c>
      <c r="E111" s="439">
        <f t="shared" ref="E111:S111" si="59">D111+1</f>
        <v>2026</v>
      </c>
      <c r="F111" s="439">
        <f t="shared" si="59"/>
        <v>2027</v>
      </c>
      <c r="G111" s="439">
        <f t="shared" si="59"/>
        <v>2028</v>
      </c>
      <c r="H111" s="439">
        <f t="shared" si="59"/>
        <v>2029</v>
      </c>
      <c r="I111" s="439">
        <f t="shared" si="59"/>
        <v>2030</v>
      </c>
      <c r="J111" s="439">
        <f t="shared" si="59"/>
        <v>2031</v>
      </c>
      <c r="K111" s="439">
        <f t="shared" si="59"/>
        <v>2032</v>
      </c>
      <c r="L111" s="439">
        <f t="shared" si="59"/>
        <v>2033</v>
      </c>
      <c r="M111" s="439">
        <f t="shared" si="59"/>
        <v>2034</v>
      </c>
      <c r="N111" s="439">
        <f t="shared" si="59"/>
        <v>2035</v>
      </c>
      <c r="O111" s="439">
        <f t="shared" si="59"/>
        <v>2036</v>
      </c>
      <c r="P111" s="439">
        <f t="shared" si="59"/>
        <v>2037</v>
      </c>
      <c r="Q111" s="439">
        <f t="shared" si="59"/>
        <v>2038</v>
      </c>
      <c r="R111" s="439">
        <f t="shared" si="59"/>
        <v>2039</v>
      </c>
      <c r="S111" s="439">
        <f t="shared" si="59"/>
        <v>2040</v>
      </c>
      <c r="T111" s="439">
        <f t="shared" ref="T111" si="60">S111+1</f>
        <v>2041</v>
      </c>
      <c r="U111" s="439">
        <f t="shared" ref="U111" si="61">T111+1</f>
        <v>2042</v>
      </c>
      <c r="V111" s="439">
        <f t="shared" ref="V111" si="62">U111+1</f>
        <v>2043</v>
      </c>
    </row>
    <row r="112" spans="1:22" ht="15" customHeight="1">
      <c r="B112" s="447" t="s">
        <v>1319</v>
      </c>
      <c r="C112" s="443">
        <f ca="1">SUM(D112:V112)</f>
        <v>16660</v>
      </c>
      <c r="D112" s="448">
        <f ca="1">SUMIF('Opex &amp; Capex'!$6:$6,Report!D$111,'Opex &amp; Capex'!16:16)</f>
        <v>0</v>
      </c>
      <c r="E112" s="448">
        <f ca="1">SUMIF('Opex &amp; Capex'!$6:$6,Report!E$111,'Opex &amp; Capex'!16:16)</f>
        <v>980</v>
      </c>
      <c r="F112" s="448">
        <f ca="1">SUMIF('Opex &amp; Capex'!$6:$6,Report!F$111,'Opex &amp; Capex'!16:16)</f>
        <v>980</v>
      </c>
      <c r="G112" s="448">
        <f ca="1">SUMIF('Opex &amp; Capex'!$6:$6,Report!G$111,'Opex &amp; Capex'!16:16)</f>
        <v>980</v>
      </c>
      <c r="H112" s="448">
        <f ca="1">SUMIF('Opex &amp; Capex'!$6:$6,Report!H$111,'Opex &amp; Capex'!16:16)</f>
        <v>980</v>
      </c>
      <c r="I112" s="448">
        <f ca="1">SUMIF('Opex &amp; Capex'!$6:$6,Report!I$111,'Opex &amp; Capex'!16:16)</f>
        <v>980</v>
      </c>
      <c r="J112" s="448">
        <f ca="1">SUMIF('Opex &amp; Capex'!$6:$6,Report!J$111,'Opex &amp; Capex'!16:16)</f>
        <v>980</v>
      </c>
      <c r="K112" s="448">
        <f ca="1">SUMIF('Opex &amp; Capex'!$6:$6,Report!K$111,'Opex &amp; Capex'!16:16)</f>
        <v>980</v>
      </c>
      <c r="L112" s="448">
        <f ca="1">SUMIF('Opex &amp; Capex'!$6:$6,Report!L$111,'Opex &amp; Capex'!16:16)</f>
        <v>980</v>
      </c>
      <c r="M112" s="448">
        <f ca="1">SUMIF('Opex &amp; Capex'!$6:$6,Report!M$111,'Opex &amp; Capex'!16:16)</f>
        <v>980</v>
      </c>
      <c r="N112" s="448">
        <f ca="1">SUMIF('Opex &amp; Capex'!$6:$6,Report!N$111,'Opex &amp; Capex'!16:16)</f>
        <v>980</v>
      </c>
      <c r="O112" s="448">
        <f ca="1">SUMIF('Opex &amp; Capex'!$6:$6,Report!O$111,'Opex &amp; Capex'!16:16)</f>
        <v>980</v>
      </c>
      <c r="P112" s="448">
        <f ca="1">SUMIF('Opex &amp; Capex'!$6:$6,Report!P$111,'Opex &amp; Capex'!16:16)</f>
        <v>980</v>
      </c>
      <c r="Q112" s="448">
        <f ca="1">SUMIF('Opex &amp; Capex'!$6:$6,Report!Q$111,'Opex &amp; Capex'!16:16)</f>
        <v>980</v>
      </c>
      <c r="R112" s="448">
        <f ca="1">SUMIF('Opex &amp; Capex'!$6:$6,Report!R$111,'Opex &amp; Capex'!16:16)</f>
        <v>980</v>
      </c>
      <c r="S112" s="448">
        <f ca="1">SUMIF('Opex &amp; Capex'!$6:$6,Report!S$111,'Opex &amp; Capex'!16:16)</f>
        <v>980</v>
      </c>
      <c r="T112" s="448">
        <f ca="1">SUMIF('Opex &amp; Capex'!$6:$6,Report!T$111,'Opex &amp; Capex'!16:16)</f>
        <v>980</v>
      </c>
      <c r="U112" s="448">
        <f ca="1">SUMIF('Opex &amp; Capex'!$6:$6,Report!U$111,'Opex &amp; Capex'!16:16)</f>
        <v>980</v>
      </c>
      <c r="V112" s="448">
        <f ca="1">SUMIF('Opex &amp; Capex'!$6:$6,Report!V$111,'Opex &amp; Capex'!16:16)</f>
        <v>0</v>
      </c>
    </row>
    <row r="113" spans="2:22" ht="15" customHeight="1">
      <c r="B113" s="447" t="s">
        <v>522</v>
      </c>
      <c r="C113" s="443">
        <f t="shared" ref="C113:C123" ca="1" si="63">SUM(D113:V113)</f>
        <v>28326.163506529443</v>
      </c>
      <c r="D113" s="448">
        <f ca="1">SUMIF('Opex &amp; Capex'!$6:$6,Report!D$111,'Opex &amp; Capex'!17:17)</f>
        <v>375</v>
      </c>
      <c r="E113" s="448">
        <f ca="1">SUMIF('Opex &amp; Capex'!$6:$6,Report!E$111,'Opex &amp; Capex'!17:17)</f>
        <v>1505.625</v>
      </c>
      <c r="F113" s="448">
        <f ca="1">SUMIF('Opex &amp; Capex'!$6:$6,Report!F$111,'Opex &amp; Capex'!17:17)</f>
        <v>1528.2093749999997</v>
      </c>
      <c r="G113" s="448">
        <f ca="1">SUMIF('Opex &amp; Capex'!$6:$6,Report!G$111,'Opex &amp; Capex'!17:17)</f>
        <v>1551.1325156249995</v>
      </c>
      <c r="H113" s="448">
        <f ca="1">SUMIF('Opex &amp; Capex'!$6:$6,Report!H$111,'Opex &amp; Capex'!17:17)</f>
        <v>1574.3995033593744</v>
      </c>
      <c r="I113" s="448">
        <f ca="1">SUMIF('Opex &amp; Capex'!$6:$6,Report!I$111,'Opex &amp; Capex'!17:17)</f>
        <v>1598.0154959097649</v>
      </c>
      <c r="J113" s="448">
        <f ca="1">SUMIF('Opex &amp; Capex'!$6:$6,Report!J$111,'Opex &amp; Capex'!17:17)</f>
        <v>1621.9857283484109</v>
      </c>
      <c r="K113" s="448">
        <f ca="1">SUMIF('Opex &amp; Capex'!$6:$6,Report!K$111,'Opex &amp; Capex'!17:17)</f>
        <v>1646.3155142736368</v>
      </c>
      <c r="L113" s="448">
        <f ca="1">SUMIF('Opex &amp; Capex'!$6:$6,Report!L$111,'Opex &amp; Capex'!17:17)</f>
        <v>1671.0102469877413</v>
      </c>
      <c r="M113" s="448">
        <f ca="1">SUMIF('Opex &amp; Capex'!$6:$6,Report!M$111,'Opex &amp; Capex'!17:17)</f>
        <v>1696.075400692557</v>
      </c>
      <c r="N113" s="448">
        <f ca="1">SUMIF('Opex &amp; Capex'!$6:$6,Report!N$111,'Opex &amp; Capex'!17:17)</f>
        <v>1721.516531702945</v>
      </c>
      <c r="O113" s="448">
        <f ca="1">SUMIF('Opex &amp; Capex'!$6:$6,Report!O$111,'Opex &amp; Capex'!17:17)</f>
        <v>1747.3392796784892</v>
      </c>
      <c r="P113" s="448">
        <f ca="1">SUMIF('Opex &amp; Capex'!$6:$6,Report!P$111,'Opex &amp; Capex'!17:17)</f>
        <v>1773.5493688736665</v>
      </c>
      <c r="Q113" s="448">
        <f ca="1">SUMIF('Opex &amp; Capex'!$6:$6,Report!Q$111,'Opex &amp; Capex'!17:17)</f>
        <v>1800.1526094067713</v>
      </c>
      <c r="R113" s="448">
        <f ca="1">SUMIF('Opex &amp; Capex'!$6:$6,Report!R$111,'Opex &amp; Capex'!17:17)</f>
        <v>1827.1548985478728</v>
      </c>
      <c r="S113" s="448">
        <f ca="1">SUMIF('Opex &amp; Capex'!$6:$6,Report!S$111,'Opex &amp; Capex'!17:17)</f>
        <v>1854.5622220260907</v>
      </c>
      <c r="T113" s="448">
        <f ca="1">SUMIF('Opex &amp; Capex'!$6:$6,Report!T$111,'Opex &amp; Capex'!17:17)</f>
        <v>1882.3806553564818</v>
      </c>
      <c r="U113" s="448">
        <f ca="1">SUMIF('Opex &amp; Capex'!$6:$6,Report!U$111,'Opex &amp; Capex'!17:17)</f>
        <v>951.73916074063698</v>
      </c>
      <c r="V113" s="448">
        <f ca="1">SUMIF('Opex &amp; Capex'!$6:$6,Report!V$111,'Opex &amp; Capex'!17:17)</f>
        <v>0</v>
      </c>
    </row>
    <row r="114" spans="2:22" ht="15" customHeight="1">
      <c r="B114" s="447" t="s">
        <v>735</v>
      </c>
      <c r="C114" s="443">
        <f t="shared" ca="1" si="63"/>
        <v>10887.5</v>
      </c>
      <c r="D114" s="448">
        <f ca="1">SUMIF('Opex &amp; Capex'!$6:$6,Report!D$111,'Opex &amp; Capex'!18:18)</f>
        <v>162.5</v>
      </c>
      <c r="E114" s="448">
        <f ca="1">SUMIF('Opex &amp; Capex'!$6:$6,Report!E$111,'Opex &amp; Capex'!18:18)</f>
        <v>650</v>
      </c>
      <c r="F114" s="448">
        <f ca="1">SUMIF('Opex &amp; Capex'!$6:$6,Report!F$111,'Opex &amp; Capex'!18:18)</f>
        <v>650</v>
      </c>
      <c r="G114" s="448">
        <f ca="1">SUMIF('Opex &amp; Capex'!$6:$6,Report!G$111,'Opex &amp; Capex'!18:18)</f>
        <v>650</v>
      </c>
      <c r="H114" s="448">
        <f ca="1">SUMIF('Opex &amp; Capex'!$6:$6,Report!H$111,'Opex &amp; Capex'!18:18)</f>
        <v>650</v>
      </c>
      <c r="I114" s="448">
        <f ca="1">SUMIF('Opex &amp; Capex'!$6:$6,Report!I$111,'Opex &amp; Capex'!18:18)</f>
        <v>650</v>
      </c>
      <c r="J114" s="448">
        <f ca="1">SUMIF('Opex &amp; Capex'!$6:$6,Report!J$111,'Opex &amp; Capex'!18:18)</f>
        <v>650</v>
      </c>
      <c r="K114" s="448">
        <f ca="1">SUMIF('Opex &amp; Capex'!$6:$6,Report!K$111,'Opex &amp; Capex'!18:18)</f>
        <v>650</v>
      </c>
      <c r="L114" s="448">
        <f ca="1">SUMIF('Opex &amp; Capex'!$6:$6,Report!L$111,'Opex &amp; Capex'!18:18)</f>
        <v>650</v>
      </c>
      <c r="M114" s="448">
        <f ca="1">SUMIF('Opex &amp; Capex'!$6:$6,Report!M$111,'Opex &amp; Capex'!18:18)</f>
        <v>650</v>
      </c>
      <c r="N114" s="448">
        <f ca="1">SUMIF('Opex &amp; Capex'!$6:$6,Report!N$111,'Opex &amp; Capex'!18:18)</f>
        <v>650</v>
      </c>
      <c r="O114" s="448">
        <f ca="1">SUMIF('Opex &amp; Capex'!$6:$6,Report!O$111,'Opex &amp; Capex'!18:18)</f>
        <v>650</v>
      </c>
      <c r="P114" s="448">
        <f ca="1">SUMIF('Opex &amp; Capex'!$6:$6,Report!P$111,'Opex &amp; Capex'!18:18)</f>
        <v>650</v>
      </c>
      <c r="Q114" s="448">
        <f ca="1">SUMIF('Opex &amp; Capex'!$6:$6,Report!Q$111,'Opex &amp; Capex'!18:18)</f>
        <v>650</v>
      </c>
      <c r="R114" s="448">
        <f ca="1">SUMIF('Opex &amp; Capex'!$6:$6,Report!R$111,'Opex &amp; Capex'!18:18)</f>
        <v>650</v>
      </c>
      <c r="S114" s="448">
        <f ca="1">SUMIF('Opex &amp; Capex'!$6:$6,Report!S$111,'Opex &amp; Capex'!18:18)</f>
        <v>650</v>
      </c>
      <c r="T114" s="448">
        <f ca="1">SUMIF('Opex &amp; Capex'!$6:$6,Report!T$111,'Opex &amp; Capex'!18:18)</f>
        <v>650</v>
      </c>
      <c r="U114" s="448">
        <f ca="1">SUMIF('Opex &amp; Capex'!$6:$6,Report!U$111,'Opex &amp; Capex'!18:18)</f>
        <v>325</v>
      </c>
      <c r="V114" s="448">
        <f ca="1">SUMIF('Opex &amp; Capex'!$6:$6,Report!V$111,'Opex &amp; Capex'!18:18)</f>
        <v>0</v>
      </c>
    </row>
    <row r="115" spans="2:22" ht="15" customHeight="1">
      <c r="B115" s="447" t="s">
        <v>1320</v>
      </c>
      <c r="C115" s="443">
        <f t="shared" ca="1" si="63"/>
        <v>1865</v>
      </c>
      <c r="D115" s="448">
        <f ca="1">SUMIF('Opex &amp; Capex'!$6:$6,Report!D$111,'Opex &amp; Capex'!19:19)</f>
        <v>37.5</v>
      </c>
      <c r="E115" s="448">
        <f ca="1">SUMIF('Opex &amp; Capex'!$6:$6,Report!E$111,'Opex &amp; Capex'!19:19)</f>
        <v>150</v>
      </c>
      <c r="F115" s="448">
        <f ca="1">SUMIF('Opex &amp; Capex'!$6:$6,Report!F$111,'Opex &amp; Capex'!19:19)</f>
        <v>150</v>
      </c>
      <c r="G115" s="448">
        <f ca="1">SUMIF('Opex &amp; Capex'!$6:$6,Report!G$111,'Opex &amp; Capex'!19:19)</f>
        <v>142.5</v>
      </c>
      <c r="H115" s="448">
        <f ca="1">SUMIF('Opex &amp; Capex'!$6:$6,Report!H$111,'Opex &amp; Capex'!19:19)</f>
        <v>120</v>
      </c>
      <c r="I115" s="448">
        <f ca="1">SUMIF('Opex &amp; Capex'!$6:$6,Report!I$111,'Opex &amp; Capex'!19:19)</f>
        <v>115</v>
      </c>
      <c r="J115" s="448">
        <f ca="1">SUMIF('Opex &amp; Capex'!$6:$6,Report!J$111,'Opex &amp; Capex'!19:19)</f>
        <v>100</v>
      </c>
      <c r="K115" s="448">
        <f ca="1">SUMIF('Opex &amp; Capex'!$6:$6,Report!K$111,'Opex &amp; Capex'!19:19)</f>
        <v>100</v>
      </c>
      <c r="L115" s="448">
        <f ca="1">SUMIF('Opex &amp; Capex'!$6:$6,Report!L$111,'Opex &amp; Capex'!19:19)</f>
        <v>100</v>
      </c>
      <c r="M115" s="448">
        <f ca="1">SUMIF('Opex &amp; Capex'!$6:$6,Report!M$111,'Opex &amp; Capex'!19:19)</f>
        <v>100</v>
      </c>
      <c r="N115" s="448">
        <f ca="1">SUMIF('Opex &amp; Capex'!$6:$6,Report!N$111,'Opex &amp; Capex'!19:19)</f>
        <v>100</v>
      </c>
      <c r="O115" s="448">
        <f ca="1">SUMIF('Opex &amp; Capex'!$6:$6,Report!O$111,'Opex &amp; Capex'!19:19)</f>
        <v>100</v>
      </c>
      <c r="P115" s="448">
        <f ca="1">SUMIF('Opex &amp; Capex'!$6:$6,Report!P$111,'Opex &amp; Capex'!19:19)</f>
        <v>100</v>
      </c>
      <c r="Q115" s="448">
        <f ca="1">SUMIF('Opex &amp; Capex'!$6:$6,Report!Q$111,'Opex &amp; Capex'!19:19)</f>
        <v>100</v>
      </c>
      <c r="R115" s="448">
        <f ca="1">SUMIF('Opex &amp; Capex'!$6:$6,Report!R$111,'Opex &amp; Capex'!19:19)</f>
        <v>100</v>
      </c>
      <c r="S115" s="448">
        <f ca="1">SUMIF('Opex &amp; Capex'!$6:$6,Report!S$111,'Opex &amp; Capex'!19:19)</f>
        <v>100</v>
      </c>
      <c r="T115" s="448">
        <f ca="1">SUMIF('Opex &amp; Capex'!$6:$6,Report!T$111,'Opex &amp; Capex'!19:19)</f>
        <v>100</v>
      </c>
      <c r="U115" s="448">
        <f ca="1">SUMIF('Opex &amp; Capex'!$6:$6,Report!U$111,'Opex &amp; Capex'!19:19)</f>
        <v>50</v>
      </c>
      <c r="V115" s="448">
        <f ca="1">SUMIF('Opex &amp; Capex'!$6:$6,Report!V$111,'Opex &amp; Capex'!19:19)</f>
        <v>0</v>
      </c>
    </row>
    <row r="116" spans="2:22" ht="15" customHeight="1">
      <c r="B116" s="447" t="s">
        <v>1321</v>
      </c>
      <c r="C116" s="443">
        <f t="shared" ca="1" si="63"/>
        <v>3933.7749066697147</v>
      </c>
      <c r="D116" s="448">
        <f ca="1">SUMIF('Opex &amp; Capex'!$6:$6,Report!D$111,'Opex &amp; Capex'!20:20)</f>
        <v>50</v>
      </c>
      <c r="E116" s="448">
        <f ca="1">SUMIF('Opex &amp; Capex'!$6:$6,Report!E$111,'Opex &amp; Capex'!20:20)</f>
        <v>201</v>
      </c>
      <c r="F116" s="448">
        <f ca="1">SUMIF('Opex &amp; Capex'!$6:$6,Report!F$111,'Opex &amp; Capex'!20:20)</f>
        <v>205.01999999999998</v>
      </c>
      <c r="G116" s="448">
        <f ca="1">SUMIF('Opex &amp; Capex'!$6:$6,Report!G$111,'Opex &amp; Capex'!20:20)</f>
        <v>209.12039999999999</v>
      </c>
      <c r="H116" s="448">
        <f ca="1">SUMIF('Opex &amp; Capex'!$6:$6,Report!H$111,'Opex &amp; Capex'!20:20)</f>
        <v>213.302808</v>
      </c>
      <c r="I116" s="448">
        <f ca="1">SUMIF('Opex &amp; Capex'!$6:$6,Report!I$111,'Opex &amp; Capex'!20:20)</f>
        <v>217.56886416</v>
      </c>
      <c r="J116" s="448">
        <f ca="1">SUMIF('Opex &amp; Capex'!$6:$6,Report!J$111,'Opex &amp; Capex'!20:20)</f>
        <v>221.92024144319998</v>
      </c>
      <c r="K116" s="448">
        <f ca="1">SUMIF('Opex &amp; Capex'!$6:$6,Report!K$111,'Opex &amp; Capex'!20:20)</f>
        <v>226.35864627206402</v>
      </c>
      <c r="L116" s="448">
        <f ca="1">SUMIF('Opex &amp; Capex'!$6:$6,Report!L$111,'Opex &amp; Capex'!20:20)</f>
        <v>230.8858191975053</v>
      </c>
      <c r="M116" s="448">
        <f ca="1">SUMIF('Opex &amp; Capex'!$6:$6,Report!M$111,'Opex &amp; Capex'!20:20)</f>
        <v>235.5035355814554</v>
      </c>
      <c r="N116" s="448">
        <f ca="1">SUMIF('Opex &amp; Capex'!$6:$6,Report!N$111,'Opex &amp; Capex'!20:20)</f>
        <v>240.21360629308452</v>
      </c>
      <c r="O116" s="448">
        <f ca="1">SUMIF('Opex &amp; Capex'!$6:$6,Report!O$111,'Opex &amp; Capex'!20:20)</f>
        <v>245.01787841894622</v>
      </c>
      <c r="P116" s="448">
        <f ca="1">SUMIF('Opex &amp; Capex'!$6:$6,Report!P$111,'Opex &amp; Capex'!20:20)</f>
        <v>249.91823598732515</v>
      </c>
      <c r="Q116" s="448">
        <f ca="1">SUMIF('Opex &amp; Capex'!$6:$6,Report!Q$111,'Opex &amp; Capex'!20:20)</f>
        <v>254.91660070707164</v>
      </c>
      <c r="R116" s="448">
        <f ca="1">SUMIF('Opex &amp; Capex'!$6:$6,Report!R$111,'Opex &amp; Capex'!20:20)</f>
        <v>260.01493272121309</v>
      </c>
      <c r="S116" s="448">
        <f ca="1">SUMIF('Opex &amp; Capex'!$6:$6,Report!S$111,'Opex &amp; Capex'!20:20)</f>
        <v>265.21523137563736</v>
      </c>
      <c r="T116" s="448">
        <f ca="1">SUMIF('Opex &amp; Capex'!$6:$6,Report!T$111,'Opex &amp; Capex'!20:20)</f>
        <v>270.51953600315011</v>
      </c>
      <c r="U116" s="448">
        <f ca="1">SUMIF('Opex &amp; Capex'!$6:$6,Report!U$111,'Opex &amp; Capex'!20:20)</f>
        <v>137.27857050906124</v>
      </c>
      <c r="V116" s="448">
        <f ca="1">SUMIF('Opex &amp; Capex'!$6:$6,Report!V$111,'Opex &amp; Capex'!20:20)</f>
        <v>0</v>
      </c>
    </row>
    <row r="117" spans="2:22" ht="15" customHeight="1">
      <c r="B117" s="447" t="s">
        <v>1322</v>
      </c>
      <c r="C117" s="443">
        <f t="shared" ca="1" si="63"/>
        <v>3933.7749066697147</v>
      </c>
      <c r="D117" s="448">
        <f ca="1">SUMIF('Opex &amp; Capex'!$6:$6,Report!D$111,'Opex &amp; Capex'!21:21)</f>
        <v>50</v>
      </c>
      <c r="E117" s="448">
        <f ca="1">SUMIF('Opex &amp; Capex'!$6:$6,Report!E$111,'Opex &amp; Capex'!21:21)</f>
        <v>201</v>
      </c>
      <c r="F117" s="448">
        <f ca="1">SUMIF('Opex &amp; Capex'!$6:$6,Report!F$111,'Opex &amp; Capex'!21:21)</f>
        <v>205.01999999999998</v>
      </c>
      <c r="G117" s="448">
        <f ca="1">SUMIF('Opex &amp; Capex'!$6:$6,Report!G$111,'Opex &amp; Capex'!21:21)</f>
        <v>209.12039999999999</v>
      </c>
      <c r="H117" s="448">
        <f ca="1">SUMIF('Opex &amp; Capex'!$6:$6,Report!H$111,'Opex &amp; Capex'!21:21)</f>
        <v>213.302808</v>
      </c>
      <c r="I117" s="448">
        <f ca="1">SUMIF('Opex &amp; Capex'!$6:$6,Report!I$111,'Opex &amp; Capex'!21:21)</f>
        <v>217.56886416</v>
      </c>
      <c r="J117" s="448">
        <f ca="1">SUMIF('Opex &amp; Capex'!$6:$6,Report!J$111,'Opex &amp; Capex'!21:21)</f>
        <v>221.92024144319998</v>
      </c>
      <c r="K117" s="448">
        <f ca="1">SUMIF('Opex &amp; Capex'!$6:$6,Report!K$111,'Opex &amp; Capex'!21:21)</f>
        <v>226.35864627206402</v>
      </c>
      <c r="L117" s="448">
        <f ca="1">SUMIF('Opex &amp; Capex'!$6:$6,Report!L$111,'Opex &amp; Capex'!21:21)</f>
        <v>230.8858191975053</v>
      </c>
      <c r="M117" s="448">
        <f ca="1">SUMIF('Opex &amp; Capex'!$6:$6,Report!M$111,'Opex &amp; Capex'!21:21)</f>
        <v>235.5035355814554</v>
      </c>
      <c r="N117" s="448">
        <f ca="1">SUMIF('Opex &amp; Capex'!$6:$6,Report!N$111,'Opex &amp; Capex'!21:21)</f>
        <v>240.21360629308452</v>
      </c>
      <c r="O117" s="448">
        <f ca="1">SUMIF('Opex &amp; Capex'!$6:$6,Report!O$111,'Opex &amp; Capex'!21:21)</f>
        <v>245.01787841894622</v>
      </c>
      <c r="P117" s="448">
        <f ca="1">SUMIF('Opex &amp; Capex'!$6:$6,Report!P$111,'Opex &amp; Capex'!21:21)</f>
        <v>249.91823598732515</v>
      </c>
      <c r="Q117" s="448">
        <f ca="1">SUMIF('Opex &amp; Capex'!$6:$6,Report!Q$111,'Opex &amp; Capex'!21:21)</f>
        <v>254.91660070707164</v>
      </c>
      <c r="R117" s="448">
        <f ca="1">SUMIF('Opex &amp; Capex'!$6:$6,Report!R$111,'Opex &amp; Capex'!21:21)</f>
        <v>260.01493272121309</v>
      </c>
      <c r="S117" s="448">
        <f ca="1">SUMIF('Opex &amp; Capex'!$6:$6,Report!S$111,'Opex &amp; Capex'!21:21)</f>
        <v>265.21523137563736</v>
      </c>
      <c r="T117" s="448">
        <f ca="1">SUMIF('Opex &amp; Capex'!$6:$6,Report!T$111,'Opex &amp; Capex'!21:21)</f>
        <v>270.51953600315011</v>
      </c>
      <c r="U117" s="448">
        <f ca="1">SUMIF('Opex &amp; Capex'!$6:$6,Report!U$111,'Opex &amp; Capex'!21:21)</f>
        <v>137.27857050906124</v>
      </c>
      <c r="V117" s="448">
        <f ca="1">SUMIF('Opex &amp; Capex'!$6:$6,Report!V$111,'Opex &amp; Capex'!21:21)</f>
        <v>0</v>
      </c>
    </row>
    <row r="118" spans="2:22" ht="15" customHeight="1">
      <c r="B118" s="447" t="s">
        <v>739</v>
      </c>
      <c r="C118" s="443">
        <f t="shared" ref="C118:C120" ca="1" si="64">SUM(D118:V118)</f>
        <v>2950.3311800022852</v>
      </c>
      <c r="D118" s="448">
        <f ca="1">SUMIF('Opex &amp; Capex'!$6:$6,Report!D$111,'Opex &amp; Capex'!22:22)</f>
        <v>37.5</v>
      </c>
      <c r="E118" s="448">
        <f ca="1">SUMIF('Opex &amp; Capex'!$6:$6,Report!E$111,'Opex &amp; Capex'!22:22)</f>
        <v>150.75</v>
      </c>
      <c r="F118" s="448">
        <f ca="1">SUMIF('Opex &amp; Capex'!$6:$6,Report!F$111,'Opex &amp; Capex'!22:22)</f>
        <v>153.76499999999999</v>
      </c>
      <c r="G118" s="448">
        <f ca="1">SUMIF('Opex &amp; Capex'!$6:$6,Report!G$111,'Opex &amp; Capex'!22:22)</f>
        <v>156.84030000000001</v>
      </c>
      <c r="H118" s="448">
        <f ca="1">SUMIF('Opex &amp; Capex'!$6:$6,Report!H$111,'Opex &amp; Capex'!22:22)</f>
        <v>159.97710599999999</v>
      </c>
      <c r="I118" s="448">
        <f ca="1">SUMIF('Opex &amp; Capex'!$6:$6,Report!I$111,'Opex &amp; Capex'!22:22)</f>
        <v>163.17664812000001</v>
      </c>
      <c r="J118" s="448">
        <f ca="1">SUMIF('Opex &amp; Capex'!$6:$6,Report!J$111,'Opex &amp; Capex'!22:22)</f>
        <v>166.44018108240002</v>
      </c>
      <c r="K118" s="448">
        <f ca="1">SUMIF('Opex &amp; Capex'!$6:$6,Report!K$111,'Opex &amp; Capex'!22:22)</f>
        <v>169.76898470404802</v>
      </c>
      <c r="L118" s="448">
        <f ca="1">SUMIF('Opex &amp; Capex'!$6:$6,Report!L$111,'Opex &amp; Capex'!22:22)</f>
        <v>173.16436439812895</v>
      </c>
      <c r="M118" s="448">
        <f ca="1">SUMIF('Opex &amp; Capex'!$6:$6,Report!M$111,'Opex &amp; Capex'!22:22)</f>
        <v>176.62765168609158</v>
      </c>
      <c r="N118" s="448">
        <f ca="1">SUMIF('Opex &amp; Capex'!$6:$6,Report!N$111,'Opex &amp; Capex'!22:22)</f>
        <v>180.16020471981338</v>
      </c>
      <c r="O118" s="448">
        <f ca="1">SUMIF('Opex &amp; Capex'!$6:$6,Report!O$111,'Opex &amp; Capex'!22:22)</f>
        <v>183.76340881420967</v>
      </c>
      <c r="P118" s="448">
        <f ca="1">SUMIF('Opex &amp; Capex'!$6:$6,Report!P$111,'Opex &amp; Capex'!22:22)</f>
        <v>187.43867699049386</v>
      </c>
      <c r="Q118" s="448">
        <f ca="1">SUMIF('Opex &amp; Capex'!$6:$6,Report!Q$111,'Opex &amp; Capex'!22:22)</f>
        <v>191.18745053030372</v>
      </c>
      <c r="R118" s="448">
        <f ca="1">SUMIF('Opex &amp; Capex'!$6:$6,Report!R$111,'Opex &amp; Capex'!22:22)</f>
        <v>195.01119954090979</v>
      </c>
      <c r="S118" s="448">
        <f ca="1">SUMIF('Opex &amp; Capex'!$6:$6,Report!S$111,'Opex &amp; Capex'!22:22)</f>
        <v>198.91142353172802</v>
      </c>
      <c r="T118" s="448">
        <f ca="1">SUMIF('Opex &amp; Capex'!$6:$6,Report!T$111,'Opex &amp; Capex'!22:22)</f>
        <v>202.8896520023626</v>
      </c>
      <c r="U118" s="448">
        <f ca="1">SUMIF('Opex &amp; Capex'!$6:$6,Report!U$111,'Opex &amp; Capex'!22:22)</f>
        <v>102.95892788179593</v>
      </c>
      <c r="V118" s="448">
        <f ca="1">SUMIF('Opex &amp; Capex'!$6:$6,Report!V$111,'Opex &amp; Capex'!22:22)</f>
        <v>0</v>
      </c>
    </row>
    <row r="119" spans="2:22" ht="15" customHeight="1">
      <c r="B119" s="447" t="s">
        <v>1323</v>
      </c>
      <c r="C119" s="443">
        <f t="shared" ca="1" si="64"/>
        <v>13400</v>
      </c>
      <c r="D119" s="448">
        <f ca="1">SUMIF('Opex &amp; Capex'!$6:$6,Report!D$111,'Opex &amp; Capex'!23:23)</f>
        <v>200</v>
      </c>
      <c r="E119" s="448">
        <f ca="1">SUMIF('Opex &amp; Capex'!$6:$6,Report!E$111,'Opex &amp; Capex'!23:23)</f>
        <v>800</v>
      </c>
      <c r="F119" s="448">
        <f ca="1">SUMIF('Opex &amp; Capex'!$6:$6,Report!F$111,'Opex &amp; Capex'!23:23)</f>
        <v>800</v>
      </c>
      <c r="G119" s="448">
        <f ca="1">SUMIF('Opex &amp; Capex'!$6:$6,Report!G$111,'Opex &amp; Capex'!23:23)</f>
        <v>800</v>
      </c>
      <c r="H119" s="448">
        <f ca="1">SUMIF('Opex &amp; Capex'!$6:$6,Report!H$111,'Opex &amp; Capex'!23:23)</f>
        <v>800</v>
      </c>
      <c r="I119" s="448">
        <f ca="1">SUMIF('Opex &amp; Capex'!$6:$6,Report!I$111,'Opex &amp; Capex'!23:23)</f>
        <v>800</v>
      </c>
      <c r="J119" s="448">
        <f ca="1">SUMIF('Opex &amp; Capex'!$6:$6,Report!J$111,'Opex &amp; Capex'!23:23)</f>
        <v>800</v>
      </c>
      <c r="K119" s="448">
        <f ca="1">SUMIF('Opex &amp; Capex'!$6:$6,Report!K$111,'Opex &amp; Capex'!23:23)</f>
        <v>800</v>
      </c>
      <c r="L119" s="448">
        <f ca="1">SUMIF('Opex &amp; Capex'!$6:$6,Report!L$111,'Opex &amp; Capex'!23:23)</f>
        <v>800</v>
      </c>
      <c r="M119" s="448">
        <f ca="1">SUMIF('Opex &amp; Capex'!$6:$6,Report!M$111,'Opex &amp; Capex'!23:23)</f>
        <v>800</v>
      </c>
      <c r="N119" s="448">
        <f ca="1">SUMIF('Opex &amp; Capex'!$6:$6,Report!N$111,'Opex &amp; Capex'!23:23)</f>
        <v>800</v>
      </c>
      <c r="O119" s="448">
        <f ca="1">SUMIF('Opex &amp; Capex'!$6:$6,Report!O$111,'Opex &amp; Capex'!23:23)</f>
        <v>800</v>
      </c>
      <c r="P119" s="448">
        <f ca="1">SUMIF('Opex &amp; Capex'!$6:$6,Report!P$111,'Opex &amp; Capex'!23:23)</f>
        <v>800</v>
      </c>
      <c r="Q119" s="448">
        <f ca="1">SUMIF('Opex &amp; Capex'!$6:$6,Report!Q$111,'Opex &amp; Capex'!23:23)</f>
        <v>800</v>
      </c>
      <c r="R119" s="448">
        <f ca="1">SUMIF('Opex &amp; Capex'!$6:$6,Report!R$111,'Opex &amp; Capex'!23:23)</f>
        <v>800</v>
      </c>
      <c r="S119" s="448">
        <f ca="1">SUMIF('Opex &amp; Capex'!$6:$6,Report!S$111,'Opex &amp; Capex'!23:23)</f>
        <v>800</v>
      </c>
      <c r="T119" s="448">
        <f ca="1">SUMIF('Opex &amp; Capex'!$6:$6,Report!T$111,'Opex &amp; Capex'!23:23)</f>
        <v>800</v>
      </c>
      <c r="U119" s="448">
        <f ca="1">SUMIF('Opex &amp; Capex'!$6:$6,Report!U$111,'Opex &amp; Capex'!23:23)</f>
        <v>400</v>
      </c>
      <c r="V119" s="448">
        <f ca="1">SUMIF('Opex &amp; Capex'!$6:$6,Report!V$111,'Opex &amp; Capex'!23:23)</f>
        <v>0</v>
      </c>
    </row>
    <row r="120" spans="2:22" ht="15" customHeight="1">
      <c r="B120" s="447" t="s">
        <v>1324</v>
      </c>
      <c r="C120" s="443">
        <f t="shared" ca="1" si="64"/>
        <v>502.5</v>
      </c>
      <c r="D120" s="448">
        <f ca="1">SUMIF('Opex &amp; Capex'!$6:$6,Report!D$111,'Opex &amp; Capex'!24:24)</f>
        <v>7.5</v>
      </c>
      <c r="E120" s="448">
        <f ca="1">SUMIF('Opex &amp; Capex'!$6:$6,Report!E$111,'Opex &amp; Capex'!24:24)</f>
        <v>30</v>
      </c>
      <c r="F120" s="448">
        <f ca="1">SUMIF('Opex &amp; Capex'!$6:$6,Report!F$111,'Opex &amp; Capex'!24:24)</f>
        <v>30</v>
      </c>
      <c r="G120" s="448">
        <f ca="1">SUMIF('Opex &amp; Capex'!$6:$6,Report!G$111,'Opex &amp; Capex'!24:24)</f>
        <v>30</v>
      </c>
      <c r="H120" s="448">
        <f ca="1">SUMIF('Opex &amp; Capex'!$6:$6,Report!H$111,'Opex &amp; Capex'!24:24)</f>
        <v>30</v>
      </c>
      <c r="I120" s="448">
        <f ca="1">SUMIF('Opex &amp; Capex'!$6:$6,Report!I$111,'Opex &amp; Capex'!24:24)</f>
        <v>30</v>
      </c>
      <c r="J120" s="448">
        <f ca="1">SUMIF('Opex &amp; Capex'!$6:$6,Report!J$111,'Opex &amp; Capex'!24:24)</f>
        <v>30</v>
      </c>
      <c r="K120" s="448">
        <f ca="1">SUMIF('Opex &amp; Capex'!$6:$6,Report!K$111,'Opex &amp; Capex'!24:24)</f>
        <v>30</v>
      </c>
      <c r="L120" s="448">
        <f ca="1">SUMIF('Opex &amp; Capex'!$6:$6,Report!L$111,'Opex &amp; Capex'!24:24)</f>
        <v>30</v>
      </c>
      <c r="M120" s="448">
        <f ca="1">SUMIF('Opex &amp; Capex'!$6:$6,Report!M$111,'Opex &amp; Capex'!24:24)</f>
        <v>30</v>
      </c>
      <c r="N120" s="448">
        <f ca="1">SUMIF('Opex &amp; Capex'!$6:$6,Report!N$111,'Opex &amp; Capex'!24:24)</f>
        <v>30</v>
      </c>
      <c r="O120" s="448">
        <f ca="1">SUMIF('Opex &amp; Capex'!$6:$6,Report!O$111,'Opex &amp; Capex'!24:24)</f>
        <v>30</v>
      </c>
      <c r="P120" s="448">
        <f ca="1">SUMIF('Opex &amp; Capex'!$6:$6,Report!P$111,'Opex &amp; Capex'!24:24)</f>
        <v>30</v>
      </c>
      <c r="Q120" s="448">
        <f ca="1">SUMIF('Opex &amp; Capex'!$6:$6,Report!Q$111,'Opex &amp; Capex'!24:24)</f>
        <v>30</v>
      </c>
      <c r="R120" s="448">
        <f ca="1">SUMIF('Opex &amp; Capex'!$6:$6,Report!R$111,'Opex &amp; Capex'!24:24)</f>
        <v>30</v>
      </c>
      <c r="S120" s="448">
        <f ca="1">SUMIF('Opex &amp; Capex'!$6:$6,Report!S$111,'Opex &amp; Capex'!24:24)</f>
        <v>30</v>
      </c>
      <c r="T120" s="448">
        <f ca="1">SUMIF('Opex &amp; Capex'!$6:$6,Report!T$111,'Opex &amp; Capex'!24:24)</f>
        <v>30</v>
      </c>
      <c r="U120" s="448">
        <f ca="1">SUMIF('Opex &amp; Capex'!$6:$6,Report!U$111,'Opex &amp; Capex'!24:24)</f>
        <v>15</v>
      </c>
      <c r="V120" s="448">
        <f ca="1">SUMIF('Opex &amp; Capex'!$6:$6,Report!V$111,'Opex &amp; Capex'!24:24)</f>
        <v>0</v>
      </c>
    </row>
    <row r="121" spans="2:22" ht="15" customHeight="1">
      <c r="B121" s="447" t="s">
        <v>740</v>
      </c>
      <c r="C121" s="443">
        <f t="shared" ca="1" si="63"/>
        <v>5025</v>
      </c>
      <c r="D121" s="448">
        <f ca="1">SUMIF('Opex &amp; Capex'!$6:$6,Report!D$111,'Opex &amp; Capex'!25:25)</f>
        <v>75</v>
      </c>
      <c r="E121" s="448">
        <f ca="1">SUMIF('Opex &amp; Capex'!$6:$6,Report!E$111,'Opex &amp; Capex'!25:25)</f>
        <v>300</v>
      </c>
      <c r="F121" s="448">
        <f ca="1">SUMIF('Opex &amp; Capex'!$6:$6,Report!F$111,'Opex &amp; Capex'!25:25)</f>
        <v>300</v>
      </c>
      <c r="G121" s="448">
        <f ca="1">SUMIF('Opex &amp; Capex'!$6:$6,Report!G$111,'Opex &amp; Capex'!25:25)</f>
        <v>300</v>
      </c>
      <c r="H121" s="448">
        <f ca="1">SUMIF('Opex &amp; Capex'!$6:$6,Report!H$111,'Opex &amp; Capex'!25:25)</f>
        <v>300</v>
      </c>
      <c r="I121" s="448">
        <f ca="1">SUMIF('Opex &amp; Capex'!$6:$6,Report!I$111,'Opex &amp; Capex'!25:25)</f>
        <v>300</v>
      </c>
      <c r="J121" s="448">
        <f ca="1">SUMIF('Opex &amp; Capex'!$6:$6,Report!J$111,'Opex &amp; Capex'!25:25)</f>
        <v>300</v>
      </c>
      <c r="K121" s="448">
        <f ca="1">SUMIF('Opex &amp; Capex'!$6:$6,Report!K$111,'Opex &amp; Capex'!25:25)</f>
        <v>300</v>
      </c>
      <c r="L121" s="448">
        <f ca="1">SUMIF('Opex &amp; Capex'!$6:$6,Report!L$111,'Opex &amp; Capex'!25:25)</f>
        <v>300</v>
      </c>
      <c r="M121" s="448">
        <f ca="1">SUMIF('Opex &amp; Capex'!$6:$6,Report!M$111,'Opex &amp; Capex'!25:25)</f>
        <v>300</v>
      </c>
      <c r="N121" s="448">
        <f ca="1">SUMIF('Opex &amp; Capex'!$6:$6,Report!N$111,'Opex &amp; Capex'!25:25)</f>
        <v>300</v>
      </c>
      <c r="O121" s="448">
        <f ca="1">SUMIF('Opex &amp; Capex'!$6:$6,Report!O$111,'Opex &amp; Capex'!25:25)</f>
        <v>300</v>
      </c>
      <c r="P121" s="448">
        <f ca="1">SUMIF('Opex &amp; Capex'!$6:$6,Report!P$111,'Opex &amp; Capex'!25:25)</f>
        <v>300</v>
      </c>
      <c r="Q121" s="448">
        <f ca="1">SUMIF('Opex &amp; Capex'!$6:$6,Report!Q$111,'Opex &amp; Capex'!25:25)</f>
        <v>300</v>
      </c>
      <c r="R121" s="448">
        <f ca="1">SUMIF('Opex &amp; Capex'!$6:$6,Report!R$111,'Opex &amp; Capex'!25:25)</f>
        <v>300</v>
      </c>
      <c r="S121" s="448">
        <f ca="1">SUMIF('Opex &amp; Capex'!$6:$6,Report!S$111,'Opex &amp; Capex'!25:25)</f>
        <v>300</v>
      </c>
      <c r="T121" s="448">
        <f ca="1">SUMIF('Opex &amp; Capex'!$6:$6,Report!T$111,'Opex &amp; Capex'!25:25)</f>
        <v>300</v>
      </c>
      <c r="U121" s="448">
        <f ca="1">SUMIF('Opex &amp; Capex'!$6:$6,Report!U$111,'Opex &amp; Capex'!25:25)</f>
        <v>150</v>
      </c>
      <c r="V121" s="448">
        <f ca="1">SUMIF('Opex &amp; Capex'!$6:$6,Report!V$111,'Opex &amp; Capex'!25:25)</f>
        <v>0</v>
      </c>
    </row>
    <row r="122" spans="2:22" ht="15" customHeight="1">
      <c r="B122" s="447" t="s">
        <v>741</v>
      </c>
      <c r="C122" s="443">
        <f t="shared" ca="1" si="63"/>
        <v>362.39618968612814</v>
      </c>
      <c r="D122" s="448">
        <f ca="1">SUMIF('Opex &amp; Capex'!$6:$6,Report!D$111,'Opex &amp; Capex'!26:26)</f>
        <v>5.2770822099922414</v>
      </c>
      <c r="E122" s="448">
        <f ca="1">SUMIF('Opex &amp; Capex'!$6:$6,Report!E$111,'Opex &amp; Capex'!26:26)</f>
        <v>22.457987021810041</v>
      </c>
      <c r="F122" s="448">
        <f ca="1">SUMIF('Opex &amp; Capex'!$6:$6,Report!F$111,'Opex &amp; Capex'!26:26)</f>
        <v>22.345565159645737</v>
      </c>
      <c r="G122" s="448">
        <f ca="1">SUMIF('Opex &amp; Capex'!$6:$6,Report!G$111,'Opex &amp; Capex'!26:26)</f>
        <v>22.233143297481433</v>
      </c>
      <c r="H122" s="448">
        <f ca="1">SUMIF('Opex &amp; Capex'!$6:$6,Report!H$111,'Opex &amp; Capex'!26:26)</f>
        <v>22.12072143531714</v>
      </c>
      <c r="I122" s="448">
        <f ca="1">SUMIF('Opex &amp; Capex'!$6:$6,Report!I$111,'Opex &amp; Capex'!26:26)</f>
        <v>22.00829957315284</v>
      </c>
      <c r="J122" s="448">
        <f ca="1">SUMIF('Opex &amp; Capex'!$6:$6,Report!J$111,'Opex &amp; Capex'!26:26)</f>
        <v>21.895877710988543</v>
      </c>
      <c r="K122" s="448">
        <f ca="1">SUMIF('Opex &amp; Capex'!$6:$6,Report!K$111,'Opex &amp; Capex'!26:26)</f>
        <v>21.783455848824239</v>
      </c>
      <c r="L122" s="448">
        <f ca="1">SUMIF('Opex &amp; Capex'!$6:$6,Report!L$111,'Opex &amp; Capex'!26:26)</f>
        <v>21.671033986659943</v>
      </c>
      <c r="M122" s="448">
        <f ca="1">SUMIF('Opex &amp; Capex'!$6:$6,Report!M$111,'Opex &amp; Capex'!26:26)</f>
        <v>21.558612124495635</v>
      </c>
      <c r="N122" s="448">
        <f ca="1">SUMIF('Opex &amp; Capex'!$6:$6,Report!N$111,'Opex &amp; Capex'!26:26)</f>
        <v>21.446190262331339</v>
      </c>
      <c r="O122" s="448">
        <f ca="1">SUMIF('Opex &amp; Capex'!$6:$6,Report!O$111,'Opex &amp; Capex'!26:26)</f>
        <v>21.333768400167042</v>
      </c>
      <c r="P122" s="448">
        <f ca="1">SUMIF('Opex &amp; Capex'!$6:$6,Report!P$111,'Opex &amp; Capex'!26:26)</f>
        <v>21.221346538002734</v>
      </c>
      <c r="Q122" s="448">
        <f ca="1">SUMIF('Opex &amp; Capex'!$6:$6,Report!Q$111,'Opex &amp; Capex'!26:26)</f>
        <v>21.108924675838445</v>
      </c>
      <c r="R122" s="448">
        <f ca="1">SUMIF('Opex &amp; Capex'!$6:$6,Report!R$111,'Opex &amp; Capex'!26:26)</f>
        <v>20.996502813674141</v>
      </c>
      <c r="S122" s="448">
        <f ca="1">SUMIF('Opex &amp; Capex'!$6:$6,Report!S$111,'Opex &amp; Capex'!26:26)</f>
        <v>20.884080951509837</v>
      </c>
      <c r="T122" s="448">
        <f ca="1">SUMIF('Opex &amp; Capex'!$6:$6,Report!T$111,'Opex &amp; Capex'!26:26)</f>
        <v>20.77165908934554</v>
      </c>
      <c r="U122" s="448">
        <f ca="1">SUMIF('Opex &amp; Capex'!$6:$6,Report!U$111,'Opex &amp; Capex'!26:26)</f>
        <v>11.281938586891297</v>
      </c>
      <c r="V122" s="448">
        <f ca="1">SUMIF('Opex &amp; Capex'!$6:$6,Report!V$111,'Opex &amp; Capex'!26:26)</f>
        <v>0</v>
      </c>
    </row>
    <row r="123" spans="2:22" s="437" customFormat="1" ht="15" customHeight="1">
      <c r="B123" s="442" t="s">
        <v>222</v>
      </c>
      <c r="C123" s="444">
        <f t="shared" ca="1" si="63"/>
        <v>87846.44068955729</v>
      </c>
      <c r="D123" s="490">
        <f t="shared" ref="D123:V123" ca="1" si="65">SUM(D112:D122)</f>
        <v>1000.2770822099923</v>
      </c>
      <c r="E123" s="490">
        <f t="shared" ca="1" si="65"/>
        <v>4990.8329870218104</v>
      </c>
      <c r="F123" s="490">
        <f t="shared" ca="1" si="65"/>
        <v>5024.3599401596448</v>
      </c>
      <c r="G123" s="490">
        <f t="shared" ca="1" si="65"/>
        <v>5050.9467589224805</v>
      </c>
      <c r="H123" s="490">
        <f t="shared" ca="1" si="65"/>
        <v>5063.102946794691</v>
      </c>
      <c r="I123" s="490">
        <f t="shared" ca="1" si="65"/>
        <v>5093.3381719229174</v>
      </c>
      <c r="J123" s="490">
        <f t="shared" ca="1" si="65"/>
        <v>5114.1622700281996</v>
      </c>
      <c r="K123" s="490">
        <f t="shared" ca="1" si="65"/>
        <v>5150.5852473706373</v>
      </c>
      <c r="L123" s="490">
        <f t="shared" ca="1" si="65"/>
        <v>5187.6172837675404</v>
      </c>
      <c r="M123" s="490">
        <f t="shared" ca="1" si="65"/>
        <v>5225.2687356660554</v>
      </c>
      <c r="N123" s="490">
        <f t="shared" ca="1" si="65"/>
        <v>5263.5501392712586</v>
      </c>
      <c r="O123" s="490">
        <f t="shared" ca="1" si="65"/>
        <v>5302.4722137307581</v>
      </c>
      <c r="P123" s="490">
        <f t="shared" ca="1" si="65"/>
        <v>5342.0458643768134</v>
      </c>
      <c r="Q123" s="490">
        <f t="shared" ca="1" si="65"/>
        <v>5382.2821860270569</v>
      </c>
      <c r="R123" s="490">
        <f t="shared" ca="1" si="65"/>
        <v>5423.1924663448826</v>
      </c>
      <c r="S123" s="490">
        <f t="shared" ca="1" si="65"/>
        <v>5464.7881892606038</v>
      </c>
      <c r="T123" s="490">
        <f t="shared" ca="1" si="65"/>
        <v>5507.0810384544902</v>
      </c>
      <c r="U123" s="490">
        <f t="shared" ca="1" si="65"/>
        <v>3260.5371682274467</v>
      </c>
      <c r="V123" s="490">
        <f t="shared" ca="1" si="65"/>
        <v>0</v>
      </c>
    </row>
    <row r="124" spans="2:22" ht="15" customHeight="1">
      <c r="D124" s="454">
        <f ca="1">D123+'CF(Y)'!I27+'CF(Y)'!I69</f>
        <v>0</v>
      </c>
      <c r="E124" s="454">
        <f ca="1">E123+'CF(Y)'!J27+'CF(Y)'!J69</f>
        <v>0</v>
      </c>
      <c r="F124" s="454">
        <f ca="1">F123+'CF(Y)'!K27+'CF(Y)'!K69</f>
        <v>0</v>
      </c>
      <c r="G124" s="454">
        <f ca="1">G123+'CF(Y)'!L27+'CF(Y)'!L69</f>
        <v>0</v>
      </c>
      <c r="H124" s="454">
        <f ca="1">H123+'CF(Y)'!M27+'CF(Y)'!M69</f>
        <v>0</v>
      </c>
      <c r="I124" s="454">
        <f ca="1">I123+'CF(Y)'!N27+'CF(Y)'!N69</f>
        <v>0</v>
      </c>
      <c r="J124" s="454">
        <f ca="1">J123+'CF(Y)'!O27+'CF(Y)'!O69</f>
        <v>0</v>
      </c>
      <c r="K124" s="454">
        <f ca="1">K123+'CF(Y)'!P27+'CF(Y)'!P69</f>
        <v>0</v>
      </c>
      <c r="L124" s="454">
        <f ca="1">L123+'CF(Y)'!Q27+'CF(Y)'!Q69</f>
        <v>0</v>
      </c>
      <c r="M124" s="454">
        <f ca="1">M123+'CF(Y)'!R27+'CF(Y)'!R69</f>
        <v>0</v>
      </c>
      <c r="N124" s="454">
        <f ca="1">N123+'CF(Y)'!S27+'CF(Y)'!S69</f>
        <v>0</v>
      </c>
      <c r="O124" s="454">
        <f ca="1">O123+'CF(Y)'!T27+'CF(Y)'!T69</f>
        <v>0</v>
      </c>
      <c r="P124" s="454">
        <f ca="1">P123+'CF(Y)'!U27+'CF(Y)'!U69</f>
        <v>0</v>
      </c>
      <c r="Q124" s="454">
        <f ca="1">Q123+'CF(Y)'!V27+'CF(Y)'!V69</f>
        <v>0</v>
      </c>
      <c r="R124" s="454">
        <f ca="1">R123+'CF(Y)'!W27+'CF(Y)'!W69</f>
        <v>0</v>
      </c>
      <c r="S124" s="454">
        <f ca="1">S123+'CF(Y)'!X27+'CF(Y)'!X69</f>
        <v>0</v>
      </c>
      <c r="T124" s="454">
        <f ca="1">T123+'CF(Y)'!Y27+'CF(Y)'!Y69</f>
        <v>0</v>
      </c>
      <c r="U124" s="454">
        <f ca="1">U123+'CF(Y)'!Z27+'CF(Y)'!Z69</f>
        <v>-2289.5457326753994</v>
      </c>
    </row>
    <row r="126" spans="2:22" ht="15" customHeight="1">
      <c r="B126" s="437" t="s">
        <v>1325</v>
      </c>
    </row>
    <row r="127" spans="2:22" ht="15" customHeight="1">
      <c r="B127" s="438" t="s">
        <v>217</v>
      </c>
      <c r="C127" s="441" t="s">
        <v>1145</v>
      </c>
      <c r="D127" s="439">
        <v>2025</v>
      </c>
      <c r="E127" s="439">
        <f t="shared" ref="E127" si="66">D127+1</f>
        <v>2026</v>
      </c>
      <c r="F127" s="439">
        <f t="shared" ref="F127" si="67">E127+1</f>
        <v>2027</v>
      </c>
      <c r="G127" s="439">
        <f t="shared" ref="G127" si="68">F127+1</f>
        <v>2028</v>
      </c>
      <c r="H127" s="439">
        <f t="shared" ref="H127" si="69">G127+1</f>
        <v>2029</v>
      </c>
      <c r="I127" s="439">
        <f t="shared" ref="I127" si="70">H127+1</f>
        <v>2030</v>
      </c>
      <c r="J127" s="439">
        <f t="shared" ref="J127" si="71">I127+1</f>
        <v>2031</v>
      </c>
      <c r="K127" s="439">
        <f t="shared" ref="K127" si="72">J127+1</f>
        <v>2032</v>
      </c>
      <c r="L127" s="439">
        <f t="shared" ref="L127" si="73">K127+1</f>
        <v>2033</v>
      </c>
      <c r="M127" s="439">
        <f t="shared" ref="M127" si="74">L127+1</f>
        <v>2034</v>
      </c>
      <c r="N127" s="439">
        <f t="shared" ref="N127" si="75">M127+1</f>
        <v>2035</v>
      </c>
      <c r="O127" s="439">
        <f t="shared" ref="O127" si="76">N127+1</f>
        <v>2036</v>
      </c>
      <c r="P127" s="439">
        <f t="shared" ref="P127" si="77">O127+1</f>
        <v>2037</v>
      </c>
      <c r="Q127" s="439">
        <f t="shared" ref="Q127" si="78">P127+1</f>
        <v>2038</v>
      </c>
      <c r="R127" s="439">
        <f t="shared" ref="R127" si="79">Q127+1</f>
        <v>2039</v>
      </c>
      <c r="S127" s="439">
        <f t="shared" ref="S127" si="80">R127+1</f>
        <v>2040</v>
      </c>
      <c r="T127" s="439">
        <f t="shared" ref="T127" si="81">S127+1</f>
        <v>2041</v>
      </c>
      <c r="U127" s="439">
        <f t="shared" ref="U127" si="82">T127+1</f>
        <v>2042</v>
      </c>
      <c r="V127" s="439">
        <f t="shared" ref="V127" si="83">U127+1</f>
        <v>2043</v>
      </c>
    </row>
    <row r="128" spans="2:22" ht="15" customHeight="1">
      <c r="B128" s="447" t="s">
        <v>1326</v>
      </c>
      <c r="C128" s="443">
        <f ca="1">SUM(D128:V128)</f>
        <v>343320.53063324548</v>
      </c>
      <c r="D128" s="448">
        <f ca="1">SUMIF('CF(Q)'!$6:$6,Report!D$127,'CF(Q)'!27:27)</f>
        <v>4999.3093638731098</v>
      </c>
      <c r="E128" s="448">
        <f ca="1">SUMIF('CF(Q)'!$6:$6,Report!E$127,'CF(Q)'!27:27)</f>
        <v>21275.852894480631</v>
      </c>
      <c r="F128" s="448">
        <f ca="1">SUMIF('CF(Q)'!$6:$6,Report!F$127,'CF(Q)'!27:27)</f>
        <v>21169.348647274135</v>
      </c>
      <c r="G128" s="448">
        <f ca="1">SUMIF('CF(Q)'!$6:$6,Report!G$127,'CF(Q)'!27:27)</f>
        <v>21062.844400067632</v>
      </c>
      <c r="H128" s="448">
        <f ca="1">SUMIF('CF(Q)'!$6:$6,Report!H$127,'CF(Q)'!27:27)</f>
        <v>20956.340152861132</v>
      </c>
      <c r="I128" s="448">
        <f ca="1">SUMIF('CF(Q)'!$6:$6,Report!I$127,'CF(Q)'!27:27)</f>
        <v>20849.835905654636</v>
      </c>
      <c r="J128" s="448">
        <f ca="1">SUMIF('CF(Q)'!$6:$6,Report!J$127,'CF(Q)'!27:27)</f>
        <v>20743.331658448136</v>
      </c>
      <c r="K128" s="448">
        <f ca="1">SUMIF('CF(Q)'!$6:$6,Report!K$127,'CF(Q)'!27:27)</f>
        <v>20636.827411241633</v>
      </c>
      <c r="L128" s="448">
        <f ca="1">SUMIF('CF(Q)'!$6:$6,Report!L$127,'CF(Q)'!27:27)</f>
        <v>20530.323164035137</v>
      </c>
      <c r="M128" s="448">
        <f ca="1">SUMIF('CF(Q)'!$6:$6,Report!M$127,'CF(Q)'!27:27)</f>
        <v>20423.818916828634</v>
      </c>
      <c r="N128" s="448">
        <f ca="1">SUMIF('CF(Q)'!$6:$6,Report!N$127,'CF(Q)'!27:27)</f>
        <v>20317.314669622137</v>
      </c>
      <c r="O128" s="448">
        <f ca="1">SUMIF('CF(Q)'!$6:$6,Report!O$127,'CF(Q)'!27:27)</f>
        <v>20210.810422415634</v>
      </c>
      <c r="P128" s="448">
        <f ca="1">SUMIF('CF(Q)'!$6:$6,Report!P$127,'CF(Q)'!27:27)</f>
        <v>20104.306175209134</v>
      </c>
      <c r="Q128" s="448">
        <f ca="1">SUMIF('CF(Q)'!$6:$6,Report!Q$127,'CF(Q)'!27:27)</f>
        <v>19997.801928002635</v>
      </c>
      <c r="R128" s="448">
        <f ca="1">SUMIF('CF(Q)'!$6:$6,Report!R$127,'CF(Q)'!27:27)</f>
        <v>19891.297680796139</v>
      </c>
      <c r="S128" s="448">
        <f ca="1">SUMIF('CF(Q)'!$6:$6,Report!S$127,'CF(Q)'!27:27)</f>
        <v>19784.793433589635</v>
      </c>
      <c r="T128" s="448">
        <f ca="1">SUMIF('CF(Q)'!$6:$6,Report!T$127,'CF(Q)'!27:27)</f>
        <v>19678.289186383136</v>
      </c>
      <c r="U128" s="448">
        <f ca="1">SUMIF('CF(Q)'!$6:$6,Report!U$127,'CF(Q)'!27:27)</f>
        <v>10688.084622462218</v>
      </c>
      <c r="V128" s="448">
        <f ca="1">SUMIF('CF(Q)'!$6:$6,Report!V$127,'CF(Q)'!27:27)</f>
        <v>0</v>
      </c>
    </row>
    <row r="129" spans="2:22" ht="15" customHeight="1">
      <c r="B129" s="447" t="s">
        <v>1327</v>
      </c>
      <c r="C129" s="443">
        <f t="shared" ref="C129:C133" ca="1" si="84">SUM(D129:V129)</f>
        <v>-87846.44068955729</v>
      </c>
      <c r="D129" s="448">
        <f ca="1">SUMIF('CF(Q)'!$6:$6,Report!D$127,'CF(Q)'!28:28)+SUMIF('CF(Q)'!$6:$6,Report!D$127,'CF(Q)'!70:70)</f>
        <v>-1000.2770822099923</v>
      </c>
      <c r="E129" s="448">
        <f ca="1">SUMIF('CF(Q)'!$6:$6,Report!E$127,'CF(Q)'!28:28)+SUMIF('CF(Q)'!$6:$6,Report!E$127,'CF(Q)'!70:70)</f>
        <v>-4990.8329870218104</v>
      </c>
      <c r="F129" s="448">
        <f ca="1">SUMIF('CF(Q)'!$6:$6,Report!F$127,'CF(Q)'!28:28)+SUMIF('CF(Q)'!$6:$6,Report!F$127,'CF(Q)'!70:70)</f>
        <v>-5024.3599401596457</v>
      </c>
      <c r="G129" s="448">
        <f ca="1">SUMIF('CF(Q)'!$6:$6,Report!G$127,'CF(Q)'!28:28)+SUMIF('CF(Q)'!$6:$6,Report!G$127,'CF(Q)'!70:70)</f>
        <v>-5050.9467589224805</v>
      </c>
      <c r="H129" s="448">
        <f ca="1">SUMIF('CF(Q)'!$6:$6,Report!H$127,'CF(Q)'!28:28)+SUMIF('CF(Q)'!$6:$6,Report!H$127,'CF(Q)'!70:70)</f>
        <v>-5063.1029467946919</v>
      </c>
      <c r="I129" s="448">
        <f ca="1">SUMIF('CF(Q)'!$6:$6,Report!I$127,'CF(Q)'!28:28)+SUMIF('CF(Q)'!$6:$6,Report!I$127,'CF(Q)'!70:70)</f>
        <v>-5093.3381719229174</v>
      </c>
      <c r="J129" s="448">
        <f ca="1">SUMIF('CF(Q)'!$6:$6,Report!J$127,'CF(Q)'!28:28)+SUMIF('CF(Q)'!$6:$6,Report!J$127,'CF(Q)'!70:70)</f>
        <v>-5114.1622700281987</v>
      </c>
      <c r="K129" s="448">
        <f ca="1">SUMIF('CF(Q)'!$6:$6,Report!K$127,'CF(Q)'!28:28)+SUMIF('CF(Q)'!$6:$6,Report!K$127,'CF(Q)'!70:70)</f>
        <v>-5150.5852473706373</v>
      </c>
      <c r="L129" s="448">
        <f ca="1">SUMIF('CF(Q)'!$6:$6,Report!L$127,'CF(Q)'!28:28)+SUMIF('CF(Q)'!$6:$6,Report!L$127,'CF(Q)'!70:70)</f>
        <v>-5187.6172837675404</v>
      </c>
      <c r="M129" s="448">
        <f ca="1">SUMIF('CF(Q)'!$6:$6,Report!M$127,'CF(Q)'!28:28)+SUMIF('CF(Q)'!$6:$6,Report!M$127,'CF(Q)'!70:70)</f>
        <v>-5225.2687356660554</v>
      </c>
      <c r="N129" s="448">
        <f ca="1">SUMIF('CF(Q)'!$6:$6,Report!N$127,'CF(Q)'!28:28)+SUMIF('CF(Q)'!$6:$6,Report!N$127,'CF(Q)'!70:70)</f>
        <v>-5263.5501392712595</v>
      </c>
      <c r="O129" s="448">
        <f ca="1">SUMIF('CF(Q)'!$6:$6,Report!O$127,'CF(Q)'!28:28)+SUMIF('CF(Q)'!$6:$6,Report!O$127,'CF(Q)'!70:70)</f>
        <v>-5302.4722137307581</v>
      </c>
      <c r="P129" s="448">
        <f ca="1">SUMIF('CF(Q)'!$6:$6,Report!P$127,'CF(Q)'!28:28)+SUMIF('CF(Q)'!$6:$6,Report!P$127,'CF(Q)'!70:70)</f>
        <v>-5342.0458643768125</v>
      </c>
      <c r="Q129" s="448">
        <f ca="1">SUMIF('CF(Q)'!$6:$6,Report!Q$127,'CF(Q)'!28:28)+SUMIF('CF(Q)'!$6:$6,Report!Q$127,'CF(Q)'!70:70)</f>
        <v>-5382.282186027056</v>
      </c>
      <c r="R129" s="448">
        <f ca="1">SUMIF('CF(Q)'!$6:$6,Report!R$127,'CF(Q)'!28:28)+SUMIF('CF(Q)'!$6:$6,Report!R$127,'CF(Q)'!70:70)</f>
        <v>-5423.1924663448826</v>
      </c>
      <c r="S129" s="448">
        <f ca="1">SUMIF('CF(Q)'!$6:$6,Report!S$127,'CF(Q)'!28:28)+SUMIF('CF(Q)'!$6:$6,Report!S$127,'CF(Q)'!70:70)</f>
        <v>-5464.7881892606038</v>
      </c>
      <c r="T129" s="448">
        <f ca="1">SUMIF('CF(Q)'!$6:$6,Report!T$127,'CF(Q)'!28:28)+SUMIF('CF(Q)'!$6:$6,Report!T$127,'CF(Q)'!70:70)</f>
        <v>-5507.0810384544911</v>
      </c>
      <c r="U129" s="448">
        <f ca="1">SUMIF('CF(Q)'!$6:$6,Report!U$127,'CF(Q)'!28:28)+SUMIF('CF(Q)'!$6:$6,Report!U$127,'CF(Q)'!70:70)</f>
        <v>-3260.5371682274472</v>
      </c>
      <c r="V129" s="448">
        <f ca="1">SUMIF('CF(Q)'!$6:$6,Report!V$127,'CF(Q)'!28:28)+SUMIF('CF(Q)'!$6:$6,Report!V$127,'CF(Q)'!70:70)</f>
        <v>0</v>
      </c>
    </row>
    <row r="130" spans="2:22" ht="15" customHeight="1">
      <c r="B130" s="447" t="s">
        <v>1328</v>
      </c>
      <c r="C130" s="443">
        <f t="shared" ca="1" si="84"/>
        <v>-1996.9120334229929</v>
      </c>
      <c r="D130" s="448">
        <f ca="1">SUMIF('CF(Q)'!$6:$6,Report!D$127,'CF(Q)'!29:29)</f>
        <v>-1666.4364546243696</v>
      </c>
      <c r="E130" s="448">
        <f ca="1">SUMIF('CF(Q)'!$6:$6,Report!E$127,'CF(Q)'!29:29)</f>
        <v>8.3321822731213615</v>
      </c>
      <c r="F130" s="448">
        <f ca="1">SUMIF('CF(Q)'!$6:$6,Report!F$127,'CF(Q)'!29:29)</f>
        <v>8.332182273122271</v>
      </c>
      <c r="G130" s="448">
        <f ca="1">SUMIF('CF(Q)'!$6:$6,Report!G$127,'CF(Q)'!29:29)</f>
        <v>8.3321822731213615</v>
      </c>
      <c r="H130" s="448">
        <f ca="1">SUMIF('CF(Q)'!$6:$6,Report!H$127,'CF(Q)'!29:29)</f>
        <v>8.332182273120452</v>
      </c>
      <c r="I130" s="448">
        <f ca="1">SUMIF('CF(Q)'!$6:$6,Report!I$127,'CF(Q)'!29:29)</f>
        <v>8.332182273122271</v>
      </c>
      <c r="J130" s="448">
        <f ca="1">SUMIF('CF(Q)'!$6:$6,Report!J$127,'CF(Q)'!29:29)</f>
        <v>8.3321822731231805</v>
      </c>
      <c r="K130" s="448">
        <f ca="1">SUMIF('CF(Q)'!$6:$6,Report!K$127,'CF(Q)'!29:29)</f>
        <v>8.332182273122271</v>
      </c>
      <c r="L130" s="448">
        <f ca="1">SUMIF('CF(Q)'!$6:$6,Report!L$127,'CF(Q)'!29:29)</f>
        <v>8.3321822731213615</v>
      </c>
      <c r="M130" s="448">
        <f ca="1">SUMIF('CF(Q)'!$6:$6,Report!M$127,'CF(Q)'!29:29)</f>
        <v>8.3321822731213615</v>
      </c>
      <c r="N130" s="448">
        <f ca="1">SUMIF('CF(Q)'!$6:$6,Report!N$127,'CF(Q)'!29:29)</f>
        <v>8.3321822731231805</v>
      </c>
      <c r="O130" s="448">
        <f ca="1">SUMIF('CF(Q)'!$6:$6,Report!O$127,'CF(Q)'!29:29)</f>
        <v>8.3321822731213615</v>
      </c>
      <c r="P130" s="448">
        <f ca="1">SUMIF('CF(Q)'!$6:$6,Report!P$127,'CF(Q)'!29:29)</f>
        <v>8.3321822731213615</v>
      </c>
      <c r="Q130" s="448">
        <f ca="1">SUMIF('CF(Q)'!$6:$6,Report!Q$127,'CF(Q)'!29:29)</f>
        <v>8.3321822731213615</v>
      </c>
      <c r="R130" s="448">
        <f ca="1">SUMIF('CF(Q)'!$6:$6,Report!R$127,'CF(Q)'!29:29)</f>
        <v>8.332182273122271</v>
      </c>
      <c r="S130" s="448">
        <f ca="1">SUMIF('CF(Q)'!$6:$6,Report!S$127,'CF(Q)'!29:29)</f>
        <v>8.332182273122271</v>
      </c>
      <c r="T130" s="448">
        <f ca="1">SUMIF('CF(Q)'!$6:$6,Report!T$127,'CF(Q)'!29:29)</f>
        <v>8.3321822731213615</v>
      </c>
      <c r="U130" s="448">
        <f ca="1">SUMIF('CF(Q)'!$6:$6,Report!U$127,'CF(Q)'!29:29)</f>
        <v>-463.79049516857231</v>
      </c>
      <c r="V130" s="448">
        <f ca="1">SUMIF('CF(Q)'!$6:$6,Report!V$127,'CF(Q)'!29:29)</f>
        <v>0</v>
      </c>
    </row>
    <row r="131" spans="2:22" ht="15" customHeight="1">
      <c r="B131" s="447" t="s">
        <v>80</v>
      </c>
      <c r="C131" s="443">
        <f t="shared" ca="1" si="84"/>
        <v>0</v>
      </c>
      <c r="D131" s="448">
        <f ca="1">SUMIF('CF(Q)'!$6:$6,Report!D$127,'CF(Q)'!30:30)</f>
        <v>0</v>
      </c>
      <c r="E131" s="448">
        <f ca="1">SUMIF('CF(Q)'!$6:$6,Report!E$127,'CF(Q)'!30:30)</f>
        <v>0</v>
      </c>
      <c r="F131" s="448">
        <f ca="1">SUMIF('CF(Q)'!$6:$6,Report!F$127,'CF(Q)'!30:30)</f>
        <v>0</v>
      </c>
      <c r="G131" s="448">
        <f ca="1">SUMIF('CF(Q)'!$6:$6,Report!G$127,'CF(Q)'!30:30)</f>
        <v>0</v>
      </c>
      <c r="H131" s="448">
        <f ca="1">SUMIF('CF(Q)'!$6:$6,Report!H$127,'CF(Q)'!30:30)</f>
        <v>0</v>
      </c>
      <c r="I131" s="448">
        <f ca="1">SUMIF('CF(Q)'!$6:$6,Report!I$127,'CF(Q)'!30:30)</f>
        <v>0</v>
      </c>
      <c r="J131" s="448">
        <f ca="1">SUMIF('CF(Q)'!$6:$6,Report!J$127,'CF(Q)'!30:30)</f>
        <v>0</v>
      </c>
      <c r="K131" s="448">
        <f ca="1">SUMIF('CF(Q)'!$6:$6,Report!K$127,'CF(Q)'!30:30)</f>
        <v>0</v>
      </c>
      <c r="L131" s="448">
        <f ca="1">SUMIF('CF(Q)'!$6:$6,Report!L$127,'CF(Q)'!30:30)</f>
        <v>0</v>
      </c>
      <c r="M131" s="448">
        <f ca="1">SUMIF('CF(Q)'!$6:$6,Report!M$127,'CF(Q)'!30:30)</f>
        <v>0</v>
      </c>
      <c r="N131" s="448">
        <f ca="1">SUMIF('CF(Q)'!$6:$6,Report!N$127,'CF(Q)'!30:30)</f>
        <v>0</v>
      </c>
      <c r="O131" s="448">
        <f ca="1">SUMIF('CF(Q)'!$6:$6,Report!O$127,'CF(Q)'!30:30)</f>
        <v>0</v>
      </c>
      <c r="P131" s="448">
        <f ca="1">SUMIF('CF(Q)'!$6:$6,Report!P$127,'CF(Q)'!30:30)</f>
        <v>0</v>
      </c>
      <c r="Q131" s="448">
        <f ca="1">SUMIF('CF(Q)'!$6:$6,Report!Q$127,'CF(Q)'!30:30)</f>
        <v>0</v>
      </c>
      <c r="R131" s="448">
        <f ca="1">SUMIF('CF(Q)'!$6:$6,Report!R$127,'CF(Q)'!30:30)</f>
        <v>0</v>
      </c>
      <c r="S131" s="448">
        <f ca="1">SUMIF('CF(Q)'!$6:$6,Report!S$127,'CF(Q)'!30:30)</f>
        <v>0</v>
      </c>
      <c r="T131" s="448">
        <f ca="1">SUMIF('CF(Q)'!$6:$6,Report!T$127,'CF(Q)'!30:30)</f>
        <v>0</v>
      </c>
      <c r="U131" s="448">
        <f ca="1">SUMIF('CF(Q)'!$6:$6,Report!U$127,'CF(Q)'!30:30)</f>
        <v>0</v>
      </c>
      <c r="V131" s="448">
        <f ca="1">SUMIF('CF(Q)'!$6:$6,Report!V$127,'CF(Q)'!30:30)</f>
        <v>0</v>
      </c>
    </row>
    <row r="132" spans="2:22" ht="15" customHeight="1">
      <c r="B132" s="447" t="s">
        <v>1329</v>
      </c>
      <c r="C132" s="443">
        <f t="shared" ca="1" si="84"/>
        <v>-11971.227893340583</v>
      </c>
      <c r="D132" s="448">
        <f ca="1">SUMIF('CF(Q)'!$6:$6,Report!D$127,'CF(Q)'!31:31)</f>
        <v>0</v>
      </c>
      <c r="E132" s="448">
        <f ca="1">SUMIF('CF(Q)'!$6:$6,Report!E$127,'CF(Q)'!31:31)</f>
        <v>0</v>
      </c>
      <c r="F132" s="448">
        <f ca="1">SUMIF('CF(Q)'!$6:$6,Report!F$127,'CF(Q)'!31:31)</f>
        <v>-176.51066779308354</v>
      </c>
      <c r="G132" s="448">
        <f ca="1">SUMIF('CF(Q)'!$6:$6,Report!G$127,'CF(Q)'!31:31)</f>
        <v>-245.55934457903476</v>
      </c>
      <c r="H132" s="448">
        <f ca="1">SUMIF('CF(Q)'!$6:$6,Report!H$127,'CF(Q)'!31:31)</f>
        <v>-281.38688813495975</v>
      </c>
      <c r="I132" s="448">
        <f ca="1">SUMIF('CF(Q)'!$6:$6,Report!I$127,'CF(Q)'!31:31)</f>
        <v>-320.49675244488486</v>
      </c>
      <c r="J132" s="448">
        <f ca="1">SUMIF('CF(Q)'!$6:$6,Report!J$127,'CF(Q)'!31:31)</f>
        <v>-360.1628999860402</v>
      </c>
      <c r="K132" s="448">
        <f ca="1">SUMIF('CF(Q)'!$6:$6,Report!K$127,'CF(Q)'!31:31)</f>
        <v>-459.71817180687407</v>
      </c>
      <c r="L132" s="448">
        <f ca="1">SUMIF('CF(Q)'!$6:$6,Report!L$127,'CF(Q)'!31:31)</f>
        <v>-709.94606322006518</v>
      </c>
      <c r="M132" s="448">
        <f ca="1">SUMIF('CF(Q)'!$6:$6,Report!M$127,'CF(Q)'!31:31)</f>
        <v>-777.58916744695455</v>
      </c>
      <c r="N132" s="448">
        <f ca="1">SUMIF('CF(Q)'!$6:$6,Report!N$127,'CF(Q)'!31:31)</f>
        <v>-845.10281383400627</v>
      </c>
      <c r="O132" s="448">
        <f ca="1">SUMIF('CF(Q)'!$6:$6,Report!O$127,'CF(Q)'!31:31)</f>
        <v>-912.484800314361</v>
      </c>
      <c r="P132" s="448">
        <f ca="1">SUMIF('CF(Q)'!$6:$6,Report!P$127,'CF(Q)'!31:31)</f>
        <v>-979.73288658616616</v>
      </c>
      <c r="Q132" s="448">
        <f ca="1">SUMIF('CF(Q)'!$6:$6,Report!Q$127,'CF(Q)'!31:31)</f>
        <v>-1046.844793434982</v>
      </c>
      <c r="R132" s="448">
        <f ca="1">SUMIF('CF(Q)'!$6:$6,Report!R$127,'CF(Q)'!31:31)</f>
        <v>-1113.8182020439231</v>
      </c>
      <c r="S132" s="448">
        <f ca="1">SUMIF('CF(Q)'!$6:$6,Report!S$127,'CF(Q)'!31:31)</f>
        <v>-1180.6507532913399</v>
      </c>
      <c r="T132" s="448">
        <f ca="1">SUMIF('CF(Q)'!$6:$6,Report!T$127,'CF(Q)'!31:31)</f>
        <v>-1247.3400470357947</v>
      </c>
      <c r="U132" s="448">
        <f ca="1">SUMIF('CF(Q)'!$6:$6,Report!U$127,'CF(Q)'!31:31)</f>
        <v>-1313.8836413881143</v>
      </c>
      <c r="V132" s="448">
        <f ca="1">SUMIF('CF(Q)'!$6:$6,Report!V$127,'CF(Q)'!31:31)</f>
        <v>0</v>
      </c>
    </row>
    <row r="133" spans="2:22" s="437" customFormat="1" ht="15" customHeight="1">
      <c r="B133" s="442" t="s">
        <v>222</v>
      </c>
      <c r="C133" s="444">
        <f t="shared" ca="1" si="84"/>
        <v>241505.95001692462</v>
      </c>
      <c r="D133" s="490">
        <f t="shared" ref="D133:V133" ca="1" si="85">SUM(D128:D132)</f>
        <v>2332.5958270387478</v>
      </c>
      <c r="E133" s="490">
        <f t="shared" ca="1" si="85"/>
        <v>16293.352089731941</v>
      </c>
      <c r="F133" s="490">
        <f t="shared" ca="1" si="85"/>
        <v>15976.810221594527</v>
      </c>
      <c r="G133" s="490">
        <f t="shared" ca="1" si="85"/>
        <v>15774.670478839238</v>
      </c>
      <c r="H133" s="490">
        <f t="shared" ca="1" si="85"/>
        <v>15620.182500204603</v>
      </c>
      <c r="I133" s="490">
        <f t="shared" ca="1" si="85"/>
        <v>15444.333163559955</v>
      </c>
      <c r="J133" s="490">
        <f t="shared" ca="1" si="85"/>
        <v>15277.33867070702</v>
      </c>
      <c r="K133" s="490">
        <f t="shared" ca="1" si="85"/>
        <v>15034.856174337247</v>
      </c>
      <c r="L133" s="490">
        <f t="shared" ca="1" si="85"/>
        <v>14641.091999320653</v>
      </c>
      <c r="M133" s="490">
        <f t="shared" ca="1" si="85"/>
        <v>14429.293195988745</v>
      </c>
      <c r="N133" s="490">
        <f t="shared" ca="1" si="85"/>
        <v>14216.993898789995</v>
      </c>
      <c r="O133" s="490">
        <f t="shared" ca="1" si="85"/>
        <v>14004.185590643636</v>
      </c>
      <c r="P133" s="490">
        <f t="shared" ca="1" si="85"/>
        <v>13790.859606519278</v>
      </c>
      <c r="Q133" s="490">
        <f t="shared" ca="1" si="85"/>
        <v>13577.007130813718</v>
      </c>
      <c r="R133" s="490">
        <f t="shared" ca="1" si="85"/>
        <v>13362.619194680454</v>
      </c>
      <c r="S133" s="490">
        <f t="shared" ca="1" si="85"/>
        <v>13147.686673310813</v>
      </c>
      <c r="T133" s="490">
        <f t="shared" ca="1" si="85"/>
        <v>12932.20028316597</v>
      </c>
      <c r="U133" s="490">
        <f t="shared" ca="1" si="85"/>
        <v>5649.8733176780843</v>
      </c>
      <c r="V133" s="490">
        <f t="shared" ca="1" si="85"/>
        <v>0</v>
      </c>
    </row>
    <row r="157" spans="1:28" s="1253" customFormat="1" ht="14.1" customHeight="1">
      <c r="A157" s="1260" t="s">
        <v>1160</v>
      </c>
      <c r="B157" s="1252"/>
    </row>
    <row r="158" spans="1:28" s="15" customFormat="1" ht="14.1" customHeight="1">
      <c r="A158" s="113"/>
      <c r="B158" s="113"/>
      <c r="C158" s="8"/>
      <c r="G158" s="113"/>
      <c r="H158" s="113"/>
      <c r="I158" s="113"/>
      <c r="J158" s="113"/>
      <c r="K158" s="113"/>
      <c r="L158" s="113"/>
      <c r="M158" s="113"/>
      <c r="N158" s="113"/>
      <c r="U158" s="78"/>
      <c r="Y158" s="74"/>
      <c r="Z158" s="153"/>
      <c r="AA158" s="153"/>
      <c r="AB158" s="153"/>
    </row>
    <row r="159" spans="1:28" s="15" customFormat="1" ht="14.1" customHeight="1">
      <c r="A159" s="113"/>
      <c r="B159" s="438" t="s">
        <v>217</v>
      </c>
      <c r="C159" s="441" t="s">
        <v>1145</v>
      </c>
      <c r="G159" s="113"/>
      <c r="H159" s="113"/>
      <c r="I159" s="113"/>
      <c r="J159" s="113"/>
      <c r="K159" s="113"/>
      <c r="L159" s="113"/>
      <c r="M159" s="113"/>
      <c r="N159" s="113"/>
      <c r="U159" s="78"/>
      <c r="Y159" s="74"/>
      <c r="Z159" s="153"/>
      <c r="AA159" s="153"/>
      <c r="AB159" s="153"/>
    </row>
    <row r="160" spans="1:28" s="15" customFormat="1" ht="14.1" customHeight="1">
      <c r="A160" s="113"/>
      <c r="B160" s="1548" t="s">
        <v>1330</v>
      </c>
      <c r="C160" s="1607">
        <f>SUM(D165:U165)/12</f>
        <v>16.75</v>
      </c>
      <c r="G160" s="113"/>
      <c r="H160" s="113"/>
      <c r="I160" s="113"/>
      <c r="J160" s="113"/>
      <c r="K160" s="113"/>
      <c r="L160" s="113"/>
      <c r="M160" s="113"/>
      <c r="N160" s="113"/>
      <c r="U160" s="78"/>
      <c r="Y160" s="74"/>
      <c r="Z160" s="153"/>
      <c r="AA160" s="153"/>
      <c r="AB160" s="153"/>
    </row>
    <row r="161" spans="1:28" s="15" customFormat="1" ht="14.1" customHeight="1">
      <c r="A161" s="113"/>
      <c r="B161" s="1550" t="s">
        <v>1332</v>
      </c>
      <c r="C161" s="490">
        <f ca="1">C167/C160</f>
        <v>20496.748097507192</v>
      </c>
      <c r="G161" s="113"/>
      <c r="H161" s="113"/>
      <c r="I161" s="113"/>
      <c r="J161" s="113"/>
      <c r="K161" s="113"/>
      <c r="L161" s="113"/>
      <c r="M161" s="113"/>
      <c r="N161" s="113"/>
      <c r="U161" s="78"/>
      <c r="Y161" s="74"/>
      <c r="Z161" s="153"/>
      <c r="AA161" s="153"/>
      <c r="AB161" s="153"/>
    </row>
    <row r="162" spans="1:28" s="15" customFormat="1" ht="14.1" customHeight="1">
      <c r="A162" s="113"/>
      <c r="B162" s="1549" t="s">
        <v>1331</v>
      </c>
      <c r="C162" s="490">
        <f ca="1">C169/C160</f>
        <v>15252.184474250043</v>
      </c>
      <c r="G162" s="113"/>
      <c r="H162" s="113"/>
      <c r="I162" s="113"/>
      <c r="J162" s="113"/>
      <c r="K162" s="113"/>
      <c r="L162" s="113"/>
      <c r="M162" s="113"/>
      <c r="N162" s="113"/>
      <c r="U162" s="78"/>
      <c r="Y162" s="74"/>
      <c r="Z162" s="153"/>
      <c r="AA162" s="153"/>
      <c r="AB162" s="153"/>
    </row>
    <row r="163" spans="1:28" s="15" customFormat="1" ht="14.1" customHeight="1">
      <c r="A163" s="113"/>
      <c r="B163" s="447" t="s">
        <v>86</v>
      </c>
      <c r="C163" s="1551">
        <f ca="1">C162/C161</f>
        <v>0.74412703916212974</v>
      </c>
      <c r="G163" s="113"/>
      <c r="H163" s="113"/>
      <c r="I163" s="113"/>
      <c r="J163" s="113"/>
      <c r="K163" s="113"/>
      <c r="L163" s="113"/>
      <c r="M163" s="113"/>
      <c r="N163" s="113"/>
      <c r="U163" s="78"/>
      <c r="Y163" s="74"/>
      <c r="Z163" s="153"/>
      <c r="AA163" s="153"/>
      <c r="AB163" s="153"/>
    </row>
    <row r="164" spans="1:28" s="15" customFormat="1" ht="14.1" customHeight="1">
      <c r="A164" s="113"/>
      <c r="B164" s="113"/>
      <c r="C164" s="8"/>
      <c r="G164" s="113"/>
      <c r="H164" s="113"/>
      <c r="I164" s="113"/>
      <c r="J164" s="113"/>
      <c r="K164" s="113"/>
      <c r="L164" s="113"/>
      <c r="M164" s="113"/>
      <c r="N164" s="113"/>
      <c r="U164" s="78"/>
      <c r="Y164" s="74"/>
      <c r="Z164" s="153"/>
      <c r="AA164" s="153"/>
      <c r="AB164" s="153"/>
    </row>
    <row r="165" spans="1:28" ht="15" customHeight="1">
      <c r="B165" s="437" t="s">
        <v>229</v>
      </c>
      <c r="D165" s="436">
        <v>3</v>
      </c>
      <c r="E165" s="436">
        <v>12</v>
      </c>
      <c r="F165" s="436">
        <v>12</v>
      </c>
      <c r="G165" s="436">
        <v>12</v>
      </c>
      <c r="H165" s="436">
        <v>12</v>
      </c>
      <c r="I165" s="436">
        <v>12</v>
      </c>
      <c r="J165" s="436">
        <v>12</v>
      </c>
      <c r="K165" s="436">
        <v>12</v>
      </c>
      <c r="L165" s="436">
        <v>12</v>
      </c>
      <c r="M165" s="436">
        <v>12</v>
      </c>
      <c r="N165" s="436">
        <v>12</v>
      </c>
      <c r="O165" s="436">
        <v>12</v>
      </c>
      <c r="P165" s="436">
        <v>12</v>
      </c>
      <c r="Q165" s="436">
        <v>12</v>
      </c>
      <c r="R165" s="436">
        <v>12</v>
      </c>
      <c r="S165" s="436">
        <v>12</v>
      </c>
      <c r="T165" s="436">
        <v>12</v>
      </c>
      <c r="U165" s="436">
        <v>6</v>
      </c>
    </row>
    <row r="166" spans="1:28" ht="15" customHeight="1">
      <c r="B166" s="438" t="s">
        <v>217</v>
      </c>
      <c r="C166" s="441" t="s">
        <v>1145</v>
      </c>
      <c r="D166" s="439">
        <v>2025</v>
      </c>
      <c r="E166" s="439">
        <f>D166+1</f>
        <v>2026</v>
      </c>
      <c r="F166" s="439">
        <f t="shared" ref="F166:S166" si="86">E166+1</f>
        <v>2027</v>
      </c>
      <c r="G166" s="439">
        <f t="shared" si="86"/>
        <v>2028</v>
      </c>
      <c r="H166" s="439">
        <f t="shared" si="86"/>
        <v>2029</v>
      </c>
      <c r="I166" s="439">
        <f t="shared" si="86"/>
        <v>2030</v>
      </c>
      <c r="J166" s="439">
        <f t="shared" si="86"/>
        <v>2031</v>
      </c>
      <c r="K166" s="439">
        <f t="shared" si="86"/>
        <v>2032</v>
      </c>
      <c r="L166" s="439">
        <f t="shared" si="86"/>
        <v>2033</v>
      </c>
      <c r="M166" s="439">
        <f t="shared" si="86"/>
        <v>2034</v>
      </c>
      <c r="N166" s="439">
        <f t="shared" si="86"/>
        <v>2035</v>
      </c>
      <c r="O166" s="439">
        <f t="shared" si="86"/>
        <v>2036</v>
      </c>
      <c r="P166" s="439">
        <f t="shared" si="86"/>
        <v>2037</v>
      </c>
      <c r="Q166" s="439">
        <f t="shared" si="86"/>
        <v>2038</v>
      </c>
      <c r="R166" s="439">
        <f t="shared" si="86"/>
        <v>2039</v>
      </c>
      <c r="S166" s="465">
        <f t="shared" si="86"/>
        <v>2040</v>
      </c>
      <c r="T166" s="465">
        <f t="shared" ref="T166" si="87">S166+1</f>
        <v>2041</v>
      </c>
      <c r="U166" s="465">
        <f t="shared" ref="U166" si="88">T166+1</f>
        <v>2042</v>
      </c>
      <c r="V166" s="465">
        <f t="shared" ref="V166" si="89">U166+1</f>
        <v>2043</v>
      </c>
    </row>
    <row r="167" spans="1:28" ht="15" customHeight="1">
      <c r="B167" s="442" t="s">
        <v>230</v>
      </c>
      <c r="C167" s="490">
        <f ca="1">SUM(D167:V167)</f>
        <v>343320.53063324548</v>
      </c>
      <c r="D167" s="448">
        <f t="shared" ref="D167:V167" ca="1" si="90">D91</f>
        <v>4999.3093638731098</v>
      </c>
      <c r="E167" s="448">
        <f t="shared" ca="1" si="90"/>
        <v>21275.852894480631</v>
      </c>
      <c r="F167" s="448">
        <f t="shared" ca="1" si="90"/>
        <v>21169.348647274132</v>
      </c>
      <c r="G167" s="448">
        <f t="shared" ca="1" si="90"/>
        <v>21062.844400067632</v>
      </c>
      <c r="H167" s="448">
        <f t="shared" ca="1" si="90"/>
        <v>20956.340152861136</v>
      </c>
      <c r="I167" s="448">
        <f t="shared" ca="1" si="90"/>
        <v>20849.835905654636</v>
      </c>
      <c r="J167" s="448">
        <f t="shared" ca="1" si="90"/>
        <v>20743.331658448136</v>
      </c>
      <c r="K167" s="448">
        <f t="shared" ca="1" si="90"/>
        <v>20636.827411241637</v>
      </c>
      <c r="L167" s="448">
        <f t="shared" ca="1" si="90"/>
        <v>20530.323164035137</v>
      </c>
      <c r="M167" s="448">
        <f t="shared" ca="1" si="90"/>
        <v>20423.818916828634</v>
      </c>
      <c r="N167" s="448">
        <f t="shared" ca="1" si="90"/>
        <v>20317.314669622134</v>
      </c>
      <c r="O167" s="448">
        <f t="shared" ca="1" si="90"/>
        <v>20210.810422415634</v>
      </c>
      <c r="P167" s="448">
        <f t="shared" ca="1" si="90"/>
        <v>20104.306175209134</v>
      </c>
      <c r="Q167" s="448">
        <f t="shared" ca="1" si="90"/>
        <v>19997.801928002635</v>
      </c>
      <c r="R167" s="448">
        <f t="shared" ca="1" si="90"/>
        <v>19891.297680796135</v>
      </c>
      <c r="S167" s="448">
        <f t="shared" ca="1" si="90"/>
        <v>19784.793433589635</v>
      </c>
      <c r="T167" s="448">
        <f t="shared" ca="1" si="90"/>
        <v>19678.289186383132</v>
      </c>
      <c r="U167" s="448">
        <f t="shared" ca="1" si="90"/>
        <v>10688.084622462218</v>
      </c>
      <c r="V167" s="448">
        <f t="shared" ca="1" si="90"/>
        <v>0</v>
      </c>
    </row>
    <row r="168" spans="1:28" ht="15" customHeight="1">
      <c r="B168" s="447" t="s">
        <v>231</v>
      </c>
      <c r="C168" s="490">
        <f t="shared" ref="C168:C169" ca="1" si="91">SUM(D168:V168)</f>
        <v>87846.44068955729</v>
      </c>
      <c r="D168" s="448">
        <f t="shared" ref="D168:V168" ca="1" si="92">D123</f>
        <v>1000.2770822099923</v>
      </c>
      <c r="E168" s="448">
        <f t="shared" ca="1" si="92"/>
        <v>4990.8329870218104</v>
      </c>
      <c r="F168" s="448">
        <f t="shared" ca="1" si="92"/>
        <v>5024.3599401596448</v>
      </c>
      <c r="G168" s="448">
        <f t="shared" ca="1" si="92"/>
        <v>5050.9467589224805</v>
      </c>
      <c r="H168" s="448">
        <f t="shared" ca="1" si="92"/>
        <v>5063.102946794691</v>
      </c>
      <c r="I168" s="448">
        <f t="shared" ca="1" si="92"/>
        <v>5093.3381719229174</v>
      </c>
      <c r="J168" s="448">
        <f t="shared" ca="1" si="92"/>
        <v>5114.1622700281996</v>
      </c>
      <c r="K168" s="448">
        <f t="shared" ca="1" si="92"/>
        <v>5150.5852473706373</v>
      </c>
      <c r="L168" s="448">
        <f t="shared" ca="1" si="92"/>
        <v>5187.6172837675404</v>
      </c>
      <c r="M168" s="448">
        <f t="shared" ca="1" si="92"/>
        <v>5225.2687356660554</v>
      </c>
      <c r="N168" s="448">
        <f t="shared" ca="1" si="92"/>
        <v>5263.5501392712586</v>
      </c>
      <c r="O168" s="448">
        <f t="shared" ca="1" si="92"/>
        <v>5302.4722137307581</v>
      </c>
      <c r="P168" s="448">
        <f t="shared" ca="1" si="92"/>
        <v>5342.0458643768134</v>
      </c>
      <c r="Q168" s="448">
        <f t="shared" ca="1" si="92"/>
        <v>5382.2821860270569</v>
      </c>
      <c r="R168" s="448">
        <f t="shared" ca="1" si="92"/>
        <v>5423.1924663448826</v>
      </c>
      <c r="S168" s="448">
        <f t="shared" ca="1" si="92"/>
        <v>5464.7881892606038</v>
      </c>
      <c r="T168" s="448">
        <f t="shared" ca="1" si="92"/>
        <v>5507.0810384544902</v>
      </c>
      <c r="U168" s="448">
        <f t="shared" ca="1" si="92"/>
        <v>3260.5371682274467</v>
      </c>
      <c r="V168" s="448">
        <f t="shared" ca="1" si="92"/>
        <v>0</v>
      </c>
    </row>
    <row r="169" spans="1:28" ht="15" customHeight="1">
      <c r="B169" s="447" t="s">
        <v>218</v>
      </c>
      <c r="C169" s="490">
        <f t="shared" ca="1" si="91"/>
        <v>255474.08994368822</v>
      </c>
      <c r="D169" s="448">
        <f ca="1">D167-D168</f>
        <v>3999.0322816631174</v>
      </c>
      <c r="E169" s="448">
        <f t="shared" ref="E169:S169" ca="1" si="93">E167-E168</f>
        <v>16285.01990745882</v>
      </c>
      <c r="F169" s="448">
        <f t="shared" ca="1" si="93"/>
        <v>16144.988707114488</v>
      </c>
      <c r="G169" s="448">
        <f t="shared" ca="1" si="93"/>
        <v>16011.897641145151</v>
      </c>
      <c r="H169" s="448">
        <f t="shared" ca="1" si="93"/>
        <v>15893.237206066446</v>
      </c>
      <c r="I169" s="448">
        <f t="shared" ca="1" si="93"/>
        <v>15756.497733731718</v>
      </c>
      <c r="J169" s="448">
        <f t="shared" ca="1" si="93"/>
        <v>15629.169388419938</v>
      </c>
      <c r="K169" s="448">
        <f t="shared" ca="1" si="93"/>
        <v>15486.242163871</v>
      </c>
      <c r="L169" s="448">
        <f t="shared" ca="1" si="93"/>
        <v>15342.705880267597</v>
      </c>
      <c r="M169" s="448">
        <f t="shared" ca="1" si="93"/>
        <v>15198.550181162578</v>
      </c>
      <c r="N169" s="448">
        <f t="shared" ca="1" si="93"/>
        <v>15053.764530350876</v>
      </c>
      <c r="O169" s="448">
        <f t="shared" ca="1" si="93"/>
        <v>14908.338208684876</v>
      </c>
      <c r="P169" s="448">
        <f t="shared" ca="1" si="93"/>
        <v>14762.26031083232</v>
      </c>
      <c r="Q169" s="448">
        <f t="shared" ca="1" si="93"/>
        <v>14615.519741975579</v>
      </c>
      <c r="R169" s="448">
        <f t="shared" ca="1" si="93"/>
        <v>14468.105214451252</v>
      </c>
      <c r="S169" s="448">
        <f t="shared" ca="1" si="93"/>
        <v>14320.005244329031</v>
      </c>
      <c r="T169" s="448">
        <f t="shared" ref="T169" ca="1" si="94">T167-T168</f>
        <v>14171.208147928643</v>
      </c>
      <c r="U169" s="448">
        <f t="shared" ref="U169" ca="1" si="95">U167-U168</f>
        <v>7427.5474542347711</v>
      </c>
      <c r="V169" s="448">
        <f t="shared" ref="V169" ca="1" si="96">V167-V168</f>
        <v>0</v>
      </c>
    </row>
    <row r="170" spans="1:28" ht="15" customHeight="1">
      <c r="B170" s="447" t="s">
        <v>219</v>
      </c>
      <c r="C170" s="1547">
        <f ca="1">C169/C167</f>
        <v>0.74412703916212974</v>
      </c>
      <c r="D170" s="466">
        <f ca="1">D169/D167</f>
        <v>0.79991694664099589</v>
      </c>
      <c r="E170" s="466">
        <f t="shared" ref="E170:S170" ca="1" si="97">E169/E167</f>
        <v>0.76542265958623312</v>
      </c>
      <c r="F170" s="466">
        <f t="shared" ca="1" si="97"/>
        <v>0.76265873722068411</v>
      </c>
      <c r="G170" s="466">
        <f t="shared" ca="1" si="97"/>
        <v>0.76019635985601919</v>
      </c>
      <c r="H170" s="466">
        <f t="shared" ca="1" si="97"/>
        <v>0.75839755845424028</v>
      </c>
      <c r="I170" s="466">
        <f t="shared" ca="1" si="97"/>
        <v>0.75571327299791524</v>
      </c>
      <c r="J170" s="466">
        <f t="shared" ca="1" si="97"/>
        <v>0.75345511732463888</v>
      </c>
      <c r="K170" s="466">
        <f t="shared" ca="1" si="97"/>
        <v>0.75041777765874407</v>
      </c>
      <c r="L170" s="466">
        <f t="shared" ca="1" si="97"/>
        <v>0.74731925833222301</v>
      </c>
      <c r="M170" s="466">
        <f t="shared" ca="1" si="97"/>
        <v>0.74415809516600318</v>
      </c>
      <c r="N170" s="466">
        <f t="shared" ca="1" si="97"/>
        <v>0.74093278443232624</v>
      </c>
      <c r="O170" s="466">
        <f t="shared" ca="1" si="97"/>
        <v>0.73764178165513683</v>
      </c>
      <c r="P170" s="466">
        <f t="shared" ca="1" si="97"/>
        <v>0.7342835003694802</v>
      </c>
      <c r="Q170" s="466">
        <f t="shared" ca="1" si="97"/>
        <v>0.73085631083832647</v>
      </c>
      <c r="R170" s="466">
        <f t="shared" ca="1" si="97"/>
        <v>0.72735853872517064</v>
      </c>
      <c r="S170" s="466">
        <f t="shared" ca="1" si="97"/>
        <v>0.72378846372068972</v>
      </c>
      <c r="T170" s="466">
        <f t="shared" ref="T170" ca="1" si="98">T169/T167</f>
        <v>0.72014431812165625</v>
      </c>
      <c r="U170" s="466">
        <f t="shared" ref="U170" ca="1" si="99">U169/U167</f>
        <v>0.69493718627797352</v>
      </c>
      <c r="V170" s="466" t="e">
        <f t="shared" ref="V170" ca="1" si="100">V169/V167</f>
        <v>#DIV/0!</v>
      </c>
    </row>
    <row r="171" spans="1:28" ht="15" customHeight="1">
      <c r="D171" s="449"/>
      <c r="E171" s="449"/>
      <c r="F171" s="449"/>
      <c r="G171" s="449"/>
      <c r="H171" s="449"/>
      <c r="I171" s="449"/>
      <c r="J171" s="449"/>
      <c r="K171" s="449"/>
      <c r="L171" s="449"/>
      <c r="M171" s="449"/>
      <c r="N171" s="449"/>
      <c r="O171" s="449"/>
      <c r="P171" s="449"/>
      <c r="Q171" s="449"/>
      <c r="R171" s="449"/>
      <c r="S171" s="449"/>
    </row>
    <row r="186" spans="2:22" ht="15" customHeight="1">
      <c r="B186" s="437" t="s">
        <v>232</v>
      </c>
    </row>
    <row r="187" spans="2:22" ht="15" customHeight="1">
      <c r="B187" s="438" t="s">
        <v>217</v>
      </c>
      <c r="C187" s="438" t="s">
        <v>222</v>
      </c>
      <c r="D187" s="439">
        <v>2024</v>
      </c>
      <c r="E187" s="439">
        <f>D187+1</f>
        <v>2025</v>
      </c>
      <c r="F187" s="439">
        <f t="shared" ref="F187" si="101">E187+1</f>
        <v>2026</v>
      </c>
      <c r="G187" s="439">
        <f t="shared" ref="G187" si="102">F187+1</f>
        <v>2027</v>
      </c>
      <c r="H187" s="439">
        <f t="shared" ref="H187" si="103">G187+1</f>
        <v>2028</v>
      </c>
      <c r="I187" s="439">
        <f t="shared" ref="I187" si="104">H187+1</f>
        <v>2029</v>
      </c>
      <c r="J187" s="439">
        <f t="shared" ref="J187" si="105">I187+1</f>
        <v>2030</v>
      </c>
      <c r="K187" s="439">
        <f t="shared" ref="K187" si="106">J187+1</f>
        <v>2031</v>
      </c>
      <c r="L187" s="439">
        <f t="shared" ref="L187" si="107">K187+1</f>
        <v>2032</v>
      </c>
      <c r="M187" s="439">
        <f t="shared" ref="M187" si="108">L187+1</f>
        <v>2033</v>
      </c>
      <c r="N187" s="439">
        <f t="shared" ref="N187" si="109">M187+1</f>
        <v>2034</v>
      </c>
      <c r="O187" s="439">
        <f t="shared" ref="O187" si="110">N187+1</f>
        <v>2035</v>
      </c>
      <c r="P187" s="439">
        <f t="shared" ref="P187" si="111">O187+1</f>
        <v>2036</v>
      </c>
      <c r="Q187" s="439">
        <f t="shared" ref="Q187" si="112">P187+1</f>
        <v>2037</v>
      </c>
      <c r="R187" s="439">
        <f t="shared" ref="R187" si="113">Q187+1</f>
        <v>2038</v>
      </c>
      <c r="S187" s="465">
        <f t="shared" ref="S187" si="114">R187+1</f>
        <v>2039</v>
      </c>
      <c r="T187" s="465">
        <f t="shared" ref="T187" si="115">S187+1</f>
        <v>2040</v>
      </c>
      <c r="U187" s="465">
        <f t="shared" ref="U187" si="116">T187+1</f>
        <v>2041</v>
      </c>
      <c r="V187" s="465">
        <f t="shared" ref="V187" si="117">U187+1</f>
        <v>2042</v>
      </c>
    </row>
    <row r="188" spans="2:22" ht="15" customHeight="1">
      <c r="B188" s="1597" t="s">
        <v>1387</v>
      </c>
      <c r="C188" s="448">
        <f t="shared" ref="C188" ca="1" si="118">SUM(D188:V188)</f>
        <v>66082.737500000003</v>
      </c>
      <c r="D188" s="448">
        <f ca="1">SUM(D189:D191)</f>
        <v>0</v>
      </c>
      <c r="E188" s="448">
        <f t="shared" ref="E188:V188" ca="1" si="119">SUM(E189:E191)</f>
        <v>1868.75</v>
      </c>
      <c r="F188" s="448">
        <f t="shared" ca="1" si="119"/>
        <v>7417.76953125</v>
      </c>
      <c r="G188" s="448">
        <f t="shared" ca="1" si="119"/>
        <v>6941.4718750000011</v>
      </c>
      <c r="H188" s="448">
        <f t="shared" ca="1" si="119"/>
        <v>6528.4781250000005</v>
      </c>
      <c r="I188" s="448">
        <f t="shared" ca="1" si="119"/>
        <v>6104.2718750000013</v>
      </c>
      <c r="J188" s="448">
        <f t="shared" ca="1" si="119"/>
        <v>5657.6406250000009</v>
      </c>
      <c r="K188" s="448">
        <f t="shared" ca="1" si="119"/>
        <v>5197.4609375000018</v>
      </c>
      <c r="L188" s="448">
        <f t="shared" ca="1" si="119"/>
        <v>4730.2734375000018</v>
      </c>
      <c r="M188" s="448">
        <f t="shared" ca="1" si="119"/>
        <v>4263.0859375000018</v>
      </c>
      <c r="N188" s="448">
        <f t="shared" ca="1" si="119"/>
        <v>3795.8984375000009</v>
      </c>
      <c r="O188" s="448">
        <f t="shared" ca="1" si="119"/>
        <v>3328.7109375000009</v>
      </c>
      <c r="P188" s="448">
        <f t="shared" ca="1" si="119"/>
        <v>2861.5234375000009</v>
      </c>
      <c r="Q188" s="448">
        <f t="shared" ca="1" si="119"/>
        <v>2394.3359375000009</v>
      </c>
      <c r="R188" s="448">
        <f t="shared" ca="1" si="119"/>
        <v>1927.1484375000009</v>
      </c>
      <c r="S188" s="448">
        <f t="shared" ca="1" si="119"/>
        <v>1459.9609375000009</v>
      </c>
      <c r="T188" s="448">
        <f t="shared" ca="1" si="119"/>
        <v>992.7734375000008</v>
      </c>
      <c r="U188" s="448">
        <f t="shared" ca="1" si="119"/>
        <v>525.5859375000008</v>
      </c>
      <c r="V188" s="448">
        <f t="shared" ca="1" si="119"/>
        <v>87.597656250000398</v>
      </c>
    </row>
    <row r="189" spans="2:22" ht="15" customHeight="1">
      <c r="B189" s="1598" t="s">
        <v>1389</v>
      </c>
      <c r="C189" s="467">
        <f t="shared" ref="C189:C195" ca="1" si="120">SUM(D189:V189)</f>
        <v>24753.4</v>
      </c>
      <c r="D189" s="467">
        <f ca="1">SUMIF('CF(Q)'!$6:$6,Report!D$202,'CF(Q)'!39:39)</f>
        <v>0</v>
      </c>
      <c r="E189" s="467">
        <f ca="1">-SUMIF('CF(Q)'!$6:$6,Report!E$202,'CF(Q)'!39:39)</f>
        <v>700</v>
      </c>
      <c r="F189" s="467">
        <f ca="1">-SUMIF('CF(Q)'!$6:$6,Report!F$202,'CF(Q)'!39:39)</f>
        <v>2778.5625</v>
      </c>
      <c r="G189" s="467">
        <f ca="1">-SUMIF('CF(Q)'!$6:$6,Report!G$202,'CF(Q)'!39:39)</f>
        <v>2600.1500000000005</v>
      </c>
      <c r="H189" s="467">
        <f ca="1">-SUMIF('CF(Q)'!$6:$6,Report!H$202,'CF(Q)'!39:39)</f>
        <v>2445.4500000000007</v>
      </c>
      <c r="I189" s="467">
        <f ca="1">-SUMIF('CF(Q)'!$6:$6,Report!I$202,'CF(Q)'!39:39)</f>
        <v>2286.5500000000002</v>
      </c>
      <c r="J189" s="467">
        <f ca="1">-SUMIF('CF(Q)'!$6:$6,Report!J$202,'CF(Q)'!39:39)</f>
        <v>2119.2500000000005</v>
      </c>
      <c r="K189" s="467">
        <f ca="1">-SUMIF('CF(Q)'!$6:$6,Report!K$202,'CF(Q)'!39:39)</f>
        <v>1946.8750000000007</v>
      </c>
      <c r="L189" s="467">
        <f ca="1">-SUMIF('CF(Q)'!$6:$6,Report!L$202,'CF(Q)'!39:39)</f>
        <v>1771.8750000000007</v>
      </c>
      <c r="M189" s="467">
        <f ca="1">-SUMIF('CF(Q)'!$6:$6,Report!M$202,'CF(Q)'!39:39)</f>
        <v>1596.8750000000007</v>
      </c>
      <c r="N189" s="467">
        <f ca="1">-SUMIF('CF(Q)'!$6:$6,Report!N$202,'CF(Q)'!39:39)</f>
        <v>1421.8750000000005</v>
      </c>
      <c r="O189" s="467">
        <f ca="1">-SUMIF('CF(Q)'!$6:$6,Report!O$202,'CF(Q)'!39:39)</f>
        <v>1246.8750000000005</v>
      </c>
      <c r="P189" s="467">
        <f ca="1">-SUMIF('CF(Q)'!$6:$6,Report!P$202,'CF(Q)'!39:39)</f>
        <v>1071.8750000000005</v>
      </c>
      <c r="Q189" s="467">
        <f ca="1">-SUMIF('CF(Q)'!$6:$6,Report!Q$202,'CF(Q)'!39:39)</f>
        <v>896.87500000000045</v>
      </c>
      <c r="R189" s="467">
        <f ca="1">-SUMIF('CF(Q)'!$6:$6,Report!R$202,'CF(Q)'!39:39)</f>
        <v>721.87500000000045</v>
      </c>
      <c r="S189" s="467">
        <f ca="1">-SUMIF('CF(Q)'!$6:$6,Report!S$202,'CF(Q)'!39:39)</f>
        <v>546.87500000000045</v>
      </c>
      <c r="T189" s="467">
        <f ca="1">-SUMIF('CF(Q)'!$6:$6,Report!T$202,'CF(Q)'!39:39)</f>
        <v>371.8750000000004</v>
      </c>
      <c r="U189" s="467">
        <f ca="1">-SUMIF('CF(Q)'!$6:$6,Report!U$202,'CF(Q)'!39:39)</f>
        <v>196.8750000000004</v>
      </c>
      <c r="V189" s="467">
        <f ca="1">-SUMIF('CF(Q)'!$6:$6,Report!V$202,'CF(Q)'!39:39)</f>
        <v>32.812500000000206</v>
      </c>
    </row>
    <row r="190" spans="2:22" ht="15" customHeight="1">
      <c r="B190" s="1599" t="s">
        <v>1390</v>
      </c>
      <c r="C190" s="1596">
        <f t="shared" ca="1" si="120"/>
        <v>24311.375</v>
      </c>
      <c r="D190" s="1596">
        <f ca="1">SUMIF('CF(Q)'!$6:$6,Report!D$202,'CF(Q)'!40:40)</f>
        <v>0</v>
      </c>
      <c r="E190" s="1596">
        <f ca="1">-SUMIF('CF(Q)'!$6:$6,Report!E$202,'CF(Q)'!40:40)</f>
        <v>687.5</v>
      </c>
      <c r="F190" s="1596">
        <f ca="1">-SUMIF('CF(Q)'!$6:$6,Report!F$202,'CF(Q)'!40:40)</f>
        <v>2728.9453125</v>
      </c>
      <c r="G190" s="1596">
        <f ca="1">-SUMIF('CF(Q)'!$6:$6,Report!G$202,'CF(Q)'!40:40)</f>
        <v>2553.7187500000005</v>
      </c>
      <c r="H190" s="1596">
        <f ca="1">-SUMIF('CF(Q)'!$6:$6,Report!H$202,'CF(Q)'!40:40)</f>
        <v>2401.7812500000005</v>
      </c>
      <c r="I190" s="1596">
        <f ca="1">-SUMIF('CF(Q)'!$6:$6,Report!I$202,'CF(Q)'!40:40)</f>
        <v>2245.7187500000005</v>
      </c>
      <c r="J190" s="1596">
        <f ca="1">-SUMIF('CF(Q)'!$6:$6,Report!J$202,'CF(Q)'!40:40)</f>
        <v>2081.4062500000005</v>
      </c>
      <c r="K190" s="1596">
        <f ca="1">-SUMIF('CF(Q)'!$6:$6,Report!K$202,'CF(Q)'!40:40)</f>
        <v>1912.1093750000007</v>
      </c>
      <c r="L190" s="1596">
        <f ca="1">-SUMIF('CF(Q)'!$6:$6,Report!L$202,'CF(Q)'!40:40)</f>
        <v>1740.2343750000007</v>
      </c>
      <c r="M190" s="1596">
        <f ca="1">-SUMIF('CF(Q)'!$6:$6,Report!M$202,'CF(Q)'!40:40)</f>
        <v>1568.3593750000007</v>
      </c>
      <c r="N190" s="1596">
        <f ca="1">-SUMIF('CF(Q)'!$6:$6,Report!N$202,'CF(Q)'!40:40)</f>
        <v>1396.4843750000005</v>
      </c>
      <c r="O190" s="1596">
        <f ca="1">-SUMIF('CF(Q)'!$6:$6,Report!O$202,'CF(Q)'!40:40)</f>
        <v>1224.6093750000005</v>
      </c>
      <c r="P190" s="1596">
        <f ca="1">-SUMIF('CF(Q)'!$6:$6,Report!P$202,'CF(Q)'!40:40)</f>
        <v>1052.7343750000005</v>
      </c>
      <c r="Q190" s="1596">
        <f ca="1">-SUMIF('CF(Q)'!$6:$6,Report!Q$202,'CF(Q)'!40:40)</f>
        <v>880.85937500000045</v>
      </c>
      <c r="R190" s="1596">
        <f ca="1">-SUMIF('CF(Q)'!$6:$6,Report!R$202,'CF(Q)'!40:40)</f>
        <v>708.98437500000045</v>
      </c>
      <c r="S190" s="1596">
        <f ca="1">-SUMIF('CF(Q)'!$6:$6,Report!S$202,'CF(Q)'!40:40)</f>
        <v>537.10937500000045</v>
      </c>
      <c r="T190" s="1596">
        <f ca="1">-SUMIF('CF(Q)'!$6:$6,Report!T$202,'CF(Q)'!40:40)</f>
        <v>365.2343750000004</v>
      </c>
      <c r="U190" s="1596">
        <f ca="1">-SUMIF('CF(Q)'!$6:$6,Report!U$202,'CF(Q)'!40:40)</f>
        <v>193.3593750000004</v>
      </c>
      <c r="V190" s="1596">
        <f ca="1">-SUMIF('CF(Q)'!$6:$6,Report!V$202,'CF(Q)'!40:40)</f>
        <v>32.226562500000199</v>
      </c>
    </row>
    <row r="191" spans="2:22" ht="15" customHeight="1">
      <c r="B191" s="1600" t="s">
        <v>1391</v>
      </c>
      <c r="C191" s="469">
        <f t="shared" ca="1" si="120"/>
        <v>17017.962500000001</v>
      </c>
      <c r="D191" s="469">
        <f ca="1">SUMIF('CF(Q)'!$6:$6,Report!D$202,'CF(Q)'!41:41)</f>
        <v>0</v>
      </c>
      <c r="E191" s="469">
        <f ca="1">-SUMIF('CF(Q)'!$6:$6,Report!E$202,'CF(Q)'!41:41)</f>
        <v>481.25</v>
      </c>
      <c r="F191" s="469">
        <f ca="1">-SUMIF('CF(Q)'!$6:$6,Report!F$202,'CF(Q)'!41:41)</f>
        <v>1910.26171875</v>
      </c>
      <c r="G191" s="469">
        <f ca="1">-SUMIF('CF(Q)'!$6:$6,Report!G$202,'CF(Q)'!41:41)</f>
        <v>1787.6031250000001</v>
      </c>
      <c r="H191" s="469">
        <f ca="1">-SUMIF('CF(Q)'!$6:$6,Report!H$202,'CF(Q)'!41:41)</f>
        <v>1681.246875</v>
      </c>
      <c r="I191" s="469">
        <f ca="1">-SUMIF('CF(Q)'!$6:$6,Report!I$202,'CF(Q)'!41:41)</f>
        <v>1572.003125</v>
      </c>
      <c r="J191" s="469">
        <f ca="1">-SUMIF('CF(Q)'!$6:$6,Report!J$202,'CF(Q)'!41:41)</f>
        <v>1456.984375</v>
      </c>
      <c r="K191" s="469">
        <f ca="1">-SUMIF('CF(Q)'!$6:$6,Report!K$202,'CF(Q)'!41:41)</f>
        <v>1338.4765625</v>
      </c>
      <c r="L191" s="469">
        <f ca="1">-SUMIF('CF(Q)'!$6:$6,Report!L$202,'CF(Q)'!41:41)</f>
        <v>1218.1640625</v>
      </c>
      <c r="M191" s="469">
        <f ca="1">-SUMIF('CF(Q)'!$6:$6,Report!M$202,'CF(Q)'!41:41)</f>
        <v>1097.8515625</v>
      </c>
      <c r="N191" s="469">
        <f ca="1">-SUMIF('CF(Q)'!$6:$6,Report!N$202,'CF(Q)'!41:41)</f>
        <v>977.5390625</v>
      </c>
      <c r="O191" s="469">
        <f ca="1">-SUMIF('CF(Q)'!$6:$6,Report!O$202,'CF(Q)'!41:41)</f>
        <v>857.2265625</v>
      </c>
      <c r="P191" s="469">
        <f ca="1">-SUMIF('CF(Q)'!$6:$6,Report!P$202,'CF(Q)'!41:41)</f>
        <v>736.9140625</v>
      </c>
      <c r="Q191" s="469">
        <f ca="1">-SUMIF('CF(Q)'!$6:$6,Report!Q$202,'CF(Q)'!41:41)</f>
        <v>616.6015625</v>
      </c>
      <c r="R191" s="469">
        <f ca="1">-SUMIF('CF(Q)'!$6:$6,Report!R$202,'CF(Q)'!41:41)</f>
        <v>496.2890625</v>
      </c>
      <c r="S191" s="469">
        <f ca="1">-SUMIF('CF(Q)'!$6:$6,Report!S$202,'CF(Q)'!41:41)</f>
        <v>375.9765625</v>
      </c>
      <c r="T191" s="469">
        <f ca="1">-SUMIF('CF(Q)'!$6:$6,Report!T$202,'CF(Q)'!41:41)</f>
        <v>255.6640625</v>
      </c>
      <c r="U191" s="469">
        <f ca="1">-SUMIF('CF(Q)'!$6:$6,Report!U$202,'CF(Q)'!41:41)</f>
        <v>135.3515625</v>
      </c>
      <c r="V191" s="469">
        <f ca="1">-SUMIF('CF(Q)'!$6:$6,Report!V$202,'CF(Q)'!41:41)</f>
        <v>22.55859375</v>
      </c>
    </row>
    <row r="192" spans="2:22" ht="15" customHeight="1">
      <c r="B192" s="1597" t="s">
        <v>1388</v>
      </c>
      <c r="C192" s="448">
        <f t="shared" ca="1" si="120"/>
        <v>135000</v>
      </c>
      <c r="D192" s="448">
        <f ca="1">SUM(D193:D195)</f>
        <v>0</v>
      </c>
      <c r="E192" s="448">
        <f t="shared" ref="E192:V192" ca="1" si="121">SUM(E193:E195)</f>
        <v>0</v>
      </c>
      <c r="F192" s="448">
        <f t="shared" ca="1" si="121"/>
        <v>6969.3749999999873</v>
      </c>
      <c r="G192" s="448">
        <f t="shared" ca="1" si="121"/>
        <v>7290</v>
      </c>
      <c r="H192" s="448">
        <f t="shared" ca="1" si="121"/>
        <v>7560</v>
      </c>
      <c r="I192" s="448">
        <f t="shared" ca="1" si="121"/>
        <v>7965</v>
      </c>
      <c r="J192" s="448">
        <f t="shared" ca="1" si="121"/>
        <v>8184.375</v>
      </c>
      <c r="K192" s="448">
        <f t="shared" ca="1" si="121"/>
        <v>8437.5</v>
      </c>
      <c r="L192" s="448">
        <f t="shared" ca="1" si="121"/>
        <v>8437.5</v>
      </c>
      <c r="M192" s="448">
        <f t="shared" ca="1" si="121"/>
        <v>8437.5</v>
      </c>
      <c r="N192" s="448">
        <f t="shared" ca="1" si="121"/>
        <v>8437.5</v>
      </c>
      <c r="O192" s="448">
        <f t="shared" ca="1" si="121"/>
        <v>8437.5</v>
      </c>
      <c r="P192" s="448">
        <f t="shared" ca="1" si="121"/>
        <v>8437.5</v>
      </c>
      <c r="Q192" s="448">
        <f t="shared" ca="1" si="121"/>
        <v>8437.5</v>
      </c>
      <c r="R192" s="448">
        <f t="shared" ca="1" si="121"/>
        <v>8437.5</v>
      </c>
      <c r="S192" s="448">
        <f t="shared" ca="1" si="121"/>
        <v>8437.5</v>
      </c>
      <c r="T192" s="448">
        <f t="shared" ca="1" si="121"/>
        <v>8437.5</v>
      </c>
      <c r="U192" s="448">
        <f t="shared" ca="1" si="121"/>
        <v>8437.5</v>
      </c>
      <c r="V192" s="448">
        <f t="shared" ca="1" si="121"/>
        <v>4218.75</v>
      </c>
    </row>
    <row r="193" spans="2:22" ht="15" customHeight="1">
      <c r="B193" s="1598" t="s">
        <v>1392</v>
      </c>
      <c r="C193" s="467">
        <f t="shared" ca="1" si="120"/>
        <v>50000</v>
      </c>
      <c r="D193" s="467">
        <f ca="1">SUMIF('CF(Q)'!$6:$6,Report!D$202,'CF(Q)'!43:43)</f>
        <v>0</v>
      </c>
      <c r="E193" s="467">
        <f ca="1">-SUMIF('CF(Q)'!$6:$6,Report!E$202,'CF(Q)'!43:43)</f>
        <v>0</v>
      </c>
      <c r="F193" s="467">
        <f ca="1">-SUMIF('CF(Q)'!$6:$6,Report!F$202,'CF(Q)'!43:43)</f>
        <v>2581.2499999999955</v>
      </c>
      <c r="G193" s="467">
        <f ca="1">-SUMIF('CF(Q)'!$6:$6,Report!G$202,'CF(Q)'!43:43)</f>
        <v>2700</v>
      </c>
      <c r="H193" s="467">
        <f ca="1">-SUMIF('CF(Q)'!$6:$6,Report!H$202,'CF(Q)'!43:43)</f>
        <v>2800</v>
      </c>
      <c r="I193" s="467">
        <f ca="1">-SUMIF('CF(Q)'!$6:$6,Report!I$202,'CF(Q)'!43:43)</f>
        <v>2950</v>
      </c>
      <c r="J193" s="467">
        <f ca="1">-SUMIF('CF(Q)'!$6:$6,Report!J$202,'CF(Q)'!43:43)</f>
        <v>3031.25</v>
      </c>
      <c r="K193" s="467">
        <f ca="1">-SUMIF('CF(Q)'!$6:$6,Report!K$202,'CF(Q)'!43:43)</f>
        <v>3125</v>
      </c>
      <c r="L193" s="467">
        <f ca="1">-SUMIF('CF(Q)'!$6:$6,Report!L$202,'CF(Q)'!43:43)</f>
        <v>3125</v>
      </c>
      <c r="M193" s="467">
        <f ca="1">-SUMIF('CF(Q)'!$6:$6,Report!M$202,'CF(Q)'!43:43)</f>
        <v>3125</v>
      </c>
      <c r="N193" s="467">
        <f ca="1">-SUMIF('CF(Q)'!$6:$6,Report!N$202,'CF(Q)'!43:43)</f>
        <v>3125</v>
      </c>
      <c r="O193" s="467">
        <f ca="1">-SUMIF('CF(Q)'!$6:$6,Report!O$202,'CF(Q)'!43:43)</f>
        <v>3125</v>
      </c>
      <c r="P193" s="467">
        <f ca="1">-SUMIF('CF(Q)'!$6:$6,Report!P$202,'CF(Q)'!43:43)</f>
        <v>3125</v>
      </c>
      <c r="Q193" s="467">
        <f ca="1">-SUMIF('CF(Q)'!$6:$6,Report!Q$202,'CF(Q)'!43:43)</f>
        <v>3125</v>
      </c>
      <c r="R193" s="467">
        <f ca="1">-SUMIF('CF(Q)'!$6:$6,Report!R$202,'CF(Q)'!43:43)</f>
        <v>3125</v>
      </c>
      <c r="S193" s="467">
        <f ca="1">-SUMIF('CF(Q)'!$6:$6,Report!S$202,'CF(Q)'!43:43)</f>
        <v>3125</v>
      </c>
      <c r="T193" s="467">
        <f ca="1">-SUMIF('CF(Q)'!$6:$6,Report!T$202,'CF(Q)'!43:43)</f>
        <v>3125</v>
      </c>
      <c r="U193" s="467">
        <f ca="1">-SUMIF('CF(Q)'!$6:$6,Report!U$202,'CF(Q)'!43:43)</f>
        <v>3125</v>
      </c>
      <c r="V193" s="467">
        <f ca="1">-SUMIF('CF(Q)'!$6:$6,Report!V$202,'CF(Q)'!43:43)</f>
        <v>1562.5</v>
      </c>
    </row>
    <row r="194" spans="2:22" ht="15" customHeight="1">
      <c r="B194" s="1599" t="s">
        <v>1393</v>
      </c>
      <c r="C194" s="1596">
        <f t="shared" ca="1" si="120"/>
        <v>50000</v>
      </c>
      <c r="D194" s="1596">
        <f ca="1">SUMIF('CF(Q)'!$6:$6,Report!D$202,'CF(Q)'!44:44)</f>
        <v>0</v>
      </c>
      <c r="E194" s="1596">
        <f ca="1">-SUMIF('CF(Q)'!$6:$6,Report!E$202,'CF(Q)'!44:44)</f>
        <v>0</v>
      </c>
      <c r="F194" s="1596">
        <f ca="1">-SUMIF('CF(Q)'!$6:$6,Report!F$202,'CF(Q)'!44:44)</f>
        <v>2581.2499999999955</v>
      </c>
      <c r="G194" s="1596">
        <f ca="1">-SUMIF('CF(Q)'!$6:$6,Report!G$202,'CF(Q)'!44:44)</f>
        <v>2700</v>
      </c>
      <c r="H194" s="1596">
        <f ca="1">-SUMIF('CF(Q)'!$6:$6,Report!H$202,'CF(Q)'!44:44)</f>
        <v>2800</v>
      </c>
      <c r="I194" s="1596">
        <f ca="1">-SUMIF('CF(Q)'!$6:$6,Report!I$202,'CF(Q)'!44:44)</f>
        <v>2950</v>
      </c>
      <c r="J194" s="1596">
        <f ca="1">-SUMIF('CF(Q)'!$6:$6,Report!J$202,'CF(Q)'!44:44)</f>
        <v>3031.25</v>
      </c>
      <c r="K194" s="1596">
        <f ca="1">-SUMIF('CF(Q)'!$6:$6,Report!K$202,'CF(Q)'!44:44)</f>
        <v>3125</v>
      </c>
      <c r="L194" s="1596">
        <f ca="1">-SUMIF('CF(Q)'!$6:$6,Report!L$202,'CF(Q)'!44:44)</f>
        <v>3125</v>
      </c>
      <c r="M194" s="1596">
        <f ca="1">-SUMIF('CF(Q)'!$6:$6,Report!M$202,'CF(Q)'!44:44)</f>
        <v>3125</v>
      </c>
      <c r="N194" s="1596">
        <f ca="1">-SUMIF('CF(Q)'!$6:$6,Report!N$202,'CF(Q)'!44:44)</f>
        <v>3125</v>
      </c>
      <c r="O194" s="1596">
        <f ca="1">-SUMIF('CF(Q)'!$6:$6,Report!O$202,'CF(Q)'!44:44)</f>
        <v>3125</v>
      </c>
      <c r="P194" s="1596">
        <f ca="1">-SUMIF('CF(Q)'!$6:$6,Report!P$202,'CF(Q)'!44:44)</f>
        <v>3125</v>
      </c>
      <c r="Q194" s="1596">
        <f ca="1">-SUMIF('CF(Q)'!$6:$6,Report!Q$202,'CF(Q)'!44:44)</f>
        <v>3125</v>
      </c>
      <c r="R194" s="1596">
        <f ca="1">-SUMIF('CF(Q)'!$6:$6,Report!R$202,'CF(Q)'!44:44)</f>
        <v>3125</v>
      </c>
      <c r="S194" s="1596">
        <f ca="1">-SUMIF('CF(Q)'!$6:$6,Report!S$202,'CF(Q)'!44:44)</f>
        <v>3125</v>
      </c>
      <c r="T194" s="1596">
        <f ca="1">-SUMIF('CF(Q)'!$6:$6,Report!T$202,'CF(Q)'!44:44)</f>
        <v>3125</v>
      </c>
      <c r="U194" s="1596">
        <f ca="1">-SUMIF('CF(Q)'!$6:$6,Report!U$202,'CF(Q)'!44:44)</f>
        <v>3125</v>
      </c>
      <c r="V194" s="1596">
        <f ca="1">-SUMIF('CF(Q)'!$6:$6,Report!V$202,'CF(Q)'!44:44)</f>
        <v>1562.5</v>
      </c>
    </row>
    <row r="195" spans="2:22" ht="15" customHeight="1">
      <c r="B195" s="1600" t="s">
        <v>1394</v>
      </c>
      <c r="C195" s="469">
        <f t="shared" ca="1" si="120"/>
        <v>35000</v>
      </c>
      <c r="D195" s="469">
        <f ca="1">SUMIF('CF(Q)'!$6:$6,Report!D$202,'CF(Q)'!45:45)</f>
        <v>0</v>
      </c>
      <c r="E195" s="469">
        <f ca="1">-SUMIF('CF(Q)'!$6:$6,Report!E$202,'CF(Q)'!45:45)</f>
        <v>0</v>
      </c>
      <c r="F195" s="469">
        <f ca="1">-SUMIF('CF(Q)'!$6:$6,Report!F$202,'CF(Q)'!45:45)</f>
        <v>1806.8749999999966</v>
      </c>
      <c r="G195" s="469">
        <f ca="1">-SUMIF('CF(Q)'!$6:$6,Report!G$202,'CF(Q)'!45:45)</f>
        <v>1890</v>
      </c>
      <c r="H195" s="469">
        <f ca="1">-SUMIF('CF(Q)'!$6:$6,Report!H$202,'CF(Q)'!45:45)</f>
        <v>1960</v>
      </c>
      <c r="I195" s="469">
        <f ca="1">-SUMIF('CF(Q)'!$6:$6,Report!I$202,'CF(Q)'!45:45)</f>
        <v>2065</v>
      </c>
      <c r="J195" s="469">
        <f ca="1">-SUMIF('CF(Q)'!$6:$6,Report!J$202,'CF(Q)'!45:45)</f>
        <v>2121.875</v>
      </c>
      <c r="K195" s="469">
        <f ca="1">-SUMIF('CF(Q)'!$6:$6,Report!K$202,'CF(Q)'!45:45)</f>
        <v>2187.5</v>
      </c>
      <c r="L195" s="469">
        <f ca="1">-SUMIF('CF(Q)'!$6:$6,Report!L$202,'CF(Q)'!45:45)</f>
        <v>2187.5</v>
      </c>
      <c r="M195" s="469">
        <f ca="1">-SUMIF('CF(Q)'!$6:$6,Report!M$202,'CF(Q)'!45:45)</f>
        <v>2187.5</v>
      </c>
      <c r="N195" s="469">
        <f ca="1">-SUMIF('CF(Q)'!$6:$6,Report!N$202,'CF(Q)'!45:45)</f>
        <v>2187.5</v>
      </c>
      <c r="O195" s="469">
        <f ca="1">-SUMIF('CF(Q)'!$6:$6,Report!O$202,'CF(Q)'!45:45)</f>
        <v>2187.5</v>
      </c>
      <c r="P195" s="469">
        <f ca="1">-SUMIF('CF(Q)'!$6:$6,Report!P$202,'CF(Q)'!45:45)</f>
        <v>2187.5</v>
      </c>
      <c r="Q195" s="469">
        <f ca="1">-SUMIF('CF(Q)'!$6:$6,Report!Q$202,'CF(Q)'!45:45)</f>
        <v>2187.5</v>
      </c>
      <c r="R195" s="469">
        <f ca="1">-SUMIF('CF(Q)'!$6:$6,Report!R$202,'CF(Q)'!45:45)</f>
        <v>2187.5</v>
      </c>
      <c r="S195" s="469">
        <f ca="1">-SUMIF('CF(Q)'!$6:$6,Report!S$202,'CF(Q)'!45:45)</f>
        <v>2187.5</v>
      </c>
      <c r="T195" s="469">
        <f ca="1">-SUMIF('CF(Q)'!$6:$6,Report!T$202,'CF(Q)'!45:45)</f>
        <v>2187.5</v>
      </c>
      <c r="U195" s="469">
        <f ca="1">-SUMIF('CF(Q)'!$6:$6,Report!U$202,'CF(Q)'!45:45)</f>
        <v>2187.5</v>
      </c>
      <c r="V195" s="469">
        <f ca="1">-SUMIF('CF(Q)'!$6:$6,Report!V$202,'CF(Q)'!45:45)</f>
        <v>1093.75</v>
      </c>
    </row>
    <row r="196" spans="2:22" s="437" customFormat="1" ht="15" customHeight="1">
      <c r="B196" s="1601" t="s">
        <v>1395</v>
      </c>
      <c r="C196" s="490">
        <f t="shared" ref="C196" ca="1" si="122">SUM(D196:V196)</f>
        <v>201082.73749999999</v>
      </c>
      <c r="D196" s="490">
        <f ca="1">SUM(D188,D192)</f>
        <v>0</v>
      </c>
      <c r="E196" s="490">
        <f t="shared" ref="E196:V196" ca="1" si="123">SUM(E188,E192)</f>
        <v>1868.75</v>
      </c>
      <c r="F196" s="490">
        <f t="shared" ca="1" si="123"/>
        <v>14387.144531249987</v>
      </c>
      <c r="G196" s="490">
        <f t="shared" ca="1" si="123"/>
        <v>14231.471875000001</v>
      </c>
      <c r="H196" s="490">
        <f t="shared" ca="1" si="123"/>
        <v>14088.478125000001</v>
      </c>
      <c r="I196" s="490">
        <f t="shared" ca="1" si="123"/>
        <v>14069.271875000002</v>
      </c>
      <c r="J196" s="490">
        <f t="shared" ca="1" si="123"/>
        <v>13842.015625</v>
      </c>
      <c r="K196" s="490">
        <f t="shared" ca="1" si="123"/>
        <v>13634.960937500002</v>
      </c>
      <c r="L196" s="490">
        <f t="shared" ca="1" si="123"/>
        <v>13167.773437500002</v>
      </c>
      <c r="M196" s="490">
        <f t="shared" ca="1" si="123"/>
        <v>12700.585937500002</v>
      </c>
      <c r="N196" s="490">
        <f t="shared" ca="1" si="123"/>
        <v>12233.3984375</v>
      </c>
      <c r="O196" s="490">
        <f t="shared" ca="1" si="123"/>
        <v>11766.2109375</v>
      </c>
      <c r="P196" s="490">
        <f t="shared" ca="1" si="123"/>
        <v>11299.0234375</v>
      </c>
      <c r="Q196" s="490">
        <f t="shared" ca="1" si="123"/>
        <v>10831.8359375</v>
      </c>
      <c r="R196" s="490">
        <f t="shared" ca="1" si="123"/>
        <v>10364.6484375</v>
      </c>
      <c r="S196" s="490">
        <f t="shared" ca="1" si="123"/>
        <v>9897.4609375</v>
      </c>
      <c r="T196" s="490">
        <f t="shared" ca="1" si="123"/>
        <v>9430.2734375</v>
      </c>
      <c r="U196" s="490">
        <f t="shared" ca="1" si="123"/>
        <v>8963.0859375</v>
      </c>
      <c r="V196" s="490">
        <f t="shared" ca="1" si="123"/>
        <v>4306.34765625</v>
      </c>
    </row>
    <row r="201" spans="2:22" ht="15" customHeight="1">
      <c r="B201" s="437" t="s">
        <v>232</v>
      </c>
    </row>
    <row r="202" spans="2:22" ht="15" customHeight="1">
      <c r="B202" s="438" t="s">
        <v>217</v>
      </c>
      <c r="C202" s="438" t="s">
        <v>222</v>
      </c>
      <c r="D202" s="439">
        <v>2024</v>
      </c>
      <c r="E202" s="439">
        <f>D202+1</f>
        <v>2025</v>
      </c>
      <c r="F202" s="439">
        <f t="shared" ref="F202:S202" si="124">E202+1</f>
        <v>2026</v>
      </c>
      <c r="G202" s="439">
        <f t="shared" si="124"/>
        <v>2027</v>
      </c>
      <c r="H202" s="439">
        <f t="shared" si="124"/>
        <v>2028</v>
      </c>
      <c r="I202" s="439">
        <f t="shared" si="124"/>
        <v>2029</v>
      </c>
      <c r="J202" s="439">
        <f t="shared" si="124"/>
        <v>2030</v>
      </c>
      <c r="K202" s="439">
        <f t="shared" si="124"/>
        <v>2031</v>
      </c>
      <c r="L202" s="439">
        <f t="shared" si="124"/>
        <v>2032</v>
      </c>
      <c r="M202" s="439">
        <f t="shared" si="124"/>
        <v>2033</v>
      </c>
      <c r="N202" s="439">
        <f t="shared" si="124"/>
        <v>2034</v>
      </c>
      <c r="O202" s="439">
        <f t="shared" si="124"/>
        <v>2035</v>
      </c>
      <c r="P202" s="439">
        <f t="shared" si="124"/>
        <v>2036</v>
      </c>
      <c r="Q202" s="439">
        <f t="shared" si="124"/>
        <v>2037</v>
      </c>
      <c r="R202" s="439">
        <f t="shared" si="124"/>
        <v>2038</v>
      </c>
      <c r="S202" s="465">
        <f t="shared" si="124"/>
        <v>2039</v>
      </c>
      <c r="T202" s="465">
        <f t="shared" ref="T202" si="125">S202+1</f>
        <v>2040</v>
      </c>
      <c r="U202" s="465">
        <f t="shared" ref="U202" si="126">T202+1</f>
        <v>2041</v>
      </c>
      <c r="V202" s="465">
        <f t="shared" ref="V202" si="127">U202+1</f>
        <v>2042</v>
      </c>
    </row>
    <row r="203" spans="2:22" ht="15" customHeight="1">
      <c r="B203" s="1272" t="s">
        <v>233</v>
      </c>
      <c r="C203" s="1617">
        <f ca="1">SUM(D203:V203)</f>
        <v>54267.238411806044</v>
      </c>
      <c r="D203" s="1617">
        <v>0</v>
      </c>
      <c r="E203" s="1617">
        <f ca="1">D218</f>
        <v>0</v>
      </c>
      <c r="F203" s="1617">
        <f t="shared" ref="F203:V203" ca="1" si="128">E218</f>
        <v>463.84582703873366</v>
      </c>
      <c r="G203" s="1617">
        <f t="shared" ca="1" si="128"/>
        <v>350.05338552069406</v>
      </c>
      <c r="H203" s="1617">
        <f t="shared" ca="1" si="128"/>
        <v>1978.8276696152175</v>
      </c>
      <c r="I203" s="1617">
        <f t="shared" ca="1" si="128"/>
        <v>2740.4923538392568</v>
      </c>
      <c r="J203" s="1617">
        <f t="shared" ca="1" si="128"/>
        <v>2618.2918752046212</v>
      </c>
      <c r="K203" s="1617">
        <f t="shared" ca="1" si="128"/>
        <v>2641.3214448099707</v>
      </c>
      <c r="L203" s="1617">
        <f t="shared" ca="1" si="128"/>
        <v>2855.9714832070276</v>
      </c>
      <c r="M203" s="1617">
        <f t="shared" ca="1" si="128"/>
        <v>3080.6764868372493</v>
      </c>
      <c r="N203" s="1617">
        <f t="shared" ca="1" si="128"/>
        <v>3154.0998118206548</v>
      </c>
      <c r="O203" s="1617">
        <f t="shared" ca="1" si="128"/>
        <v>3409.4885084887492</v>
      </c>
      <c r="P203" s="1617">
        <f t="shared" ca="1" si="128"/>
        <v>3664.3767112899959</v>
      </c>
      <c r="Q203" s="1617">
        <f t="shared" ca="1" si="128"/>
        <v>3918.7559031436372</v>
      </c>
      <c r="R203" s="1617">
        <f t="shared" ca="1" si="128"/>
        <v>4172.6174190192778</v>
      </c>
      <c r="S203" s="1617">
        <f t="shared" ca="1" si="128"/>
        <v>4425.9524433137221</v>
      </c>
      <c r="T203" s="1617">
        <f t="shared" ca="1" si="128"/>
        <v>4678.7520071804547</v>
      </c>
      <c r="U203" s="1617">
        <f t="shared" ca="1" si="128"/>
        <v>4931.0069858108154</v>
      </c>
      <c r="V203" s="1617">
        <f t="shared" ca="1" si="128"/>
        <v>5182.7080956659702</v>
      </c>
    </row>
    <row r="204" spans="2:22" ht="15" customHeight="1">
      <c r="B204" s="1552" t="s">
        <v>1161</v>
      </c>
      <c r="C204" s="1618">
        <f t="shared" ref="C204:C218" ca="1" si="129">SUM(D204:V204)</f>
        <v>-38453.339199246511</v>
      </c>
      <c r="D204" s="1618">
        <f ca="1">SUMIF('CF(Q)'!$6:$6,Report!D$202,'CF(Q)'!13:13)</f>
        <v>0</v>
      </c>
      <c r="E204" s="1618">
        <f ca="1">SUMIF('CF(Q)'!$6:$6,Report!E$202,'CF(Q)'!13:13)</f>
        <v>0</v>
      </c>
      <c r="F204" s="1618">
        <f ca="1">SUMIF('CF(Q)'!$6:$6,Report!F$202,'CF(Q)'!13:13)</f>
        <v>0</v>
      </c>
      <c r="G204" s="1618">
        <f ca="1">SUMIF('CF(Q)'!$6:$6,Report!G$202,'CF(Q)'!13:13)</f>
        <v>0</v>
      </c>
      <c r="H204" s="1618">
        <f ca="1">SUMIF('CF(Q)'!$6:$6,Report!H$202,'CF(Q)'!13:13)</f>
        <v>-978.82766961520383</v>
      </c>
      <c r="I204" s="1618">
        <f ca="1">SUMIF('CF(Q)'!$6:$6,Report!I$202,'CF(Q)'!13:13)</f>
        <v>-1740.4923538392354</v>
      </c>
      <c r="J204" s="1618">
        <f ca="1">SUMIF('CF(Q)'!$6:$6,Report!J$202,'CF(Q)'!13:13)</f>
        <v>-1618.2918752046062</v>
      </c>
      <c r="K204" s="1618">
        <f ca="1">SUMIF('CF(Q)'!$6:$6,Report!K$202,'CF(Q)'!13:13)</f>
        <v>-1641.321444809957</v>
      </c>
      <c r="L204" s="1618">
        <f ca="1">SUMIF('CF(Q)'!$6:$6,Report!L$202,'CF(Q)'!13:13)</f>
        <v>-1855.9714832070149</v>
      </c>
      <c r="M204" s="1618">
        <f ca="1">SUMIF('CF(Q)'!$6:$6,Report!M$202,'CF(Q)'!13:13)</f>
        <v>-2080.6764868372384</v>
      </c>
      <c r="N204" s="1618">
        <f ca="1">SUMIF('CF(Q)'!$6:$6,Report!N$202,'CF(Q)'!13:13)</f>
        <v>-2154.0998118206494</v>
      </c>
      <c r="O204" s="1618">
        <f ca="1">SUMIF('CF(Q)'!$6:$6,Report!O$202,'CF(Q)'!13:13)</f>
        <v>-2409.4885084887446</v>
      </c>
      <c r="P204" s="1618">
        <f ca="1">SUMIF('CF(Q)'!$6:$6,Report!P$202,'CF(Q)'!13:13)</f>
        <v>-2664.376711289995</v>
      </c>
      <c r="Q204" s="1618">
        <f ca="1">SUMIF('CF(Q)'!$6:$6,Report!Q$202,'CF(Q)'!13:13)</f>
        <v>-2918.7559031436358</v>
      </c>
      <c r="R204" s="1618">
        <f ca="1">SUMIF('CF(Q)'!$6:$6,Report!R$202,'CF(Q)'!13:13)</f>
        <v>-3172.6174190192742</v>
      </c>
      <c r="S204" s="1618">
        <f ca="1">SUMIF('CF(Q)'!$6:$6,Report!S$202,'CF(Q)'!13:13)</f>
        <v>-3425.9524433137194</v>
      </c>
      <c r="T204" s="1618">
        <f ca="1">SUMIF('CF(Q)'!$6:$6,Report!T$202,'CF(Q)'!13:13)</f>
        <v>-3678.7520071804529</v>
      </c>
      <c r="U204" s="1618">
        <f ca="1">SUMIF('CF(Q)'!$6:$6,Report!U$202,'CF(Q)'!13:13)</f>
        <v>-3931.0069858108145</v>
      </c>
      <c r="V204" s="1618">
        <f ca="1">SUMIF('CF(Q)'!$6:$6,Report!V$202,'CF(Q)'!13:13)</f>
        <v>-4182.7080956659711</v>
      </c>
    </row>
    <row r="205" spans="2:22" s="437" customFormat="1" ht="15" customHeight="1">
      <c r="B205" s="442" t="s">
        <v>1334</v>
      </c>
      <c r="C205" s="1619">
        <f t="shared" ca="1" si="129"/>
        <v>15813.899212559536</v>
      </c>
      <c r="D205" s="1619">
        <f ca="1">SUM(D203:D204)</f>
        <v>0</v>
      </c>
      <c r="E205" s="1619">
        <f t="shared" ref="E205:V205" ca="1" si="130">SUM(E203:E204)</f>
        <v>0</v>
      </c>
      <c r="F205" s="1619">
        <f t="shared" ca="1" si="130"/>
        <v>463.84582703873366</v>
      </c>
      <c r="G205" s="1619">
        <f t="shared" ca="1" si="130"/>
        <v>350.05338552069406</v>
      </c>
      <c r="H205" s="1619">
        <f t="shared" ca="1" si="130"/>
        <v>1000.0000000000136</v>
      </c>
      <c r="I205" s="1619">
        <f t="shared" ca="1" si="130"/>
        <v>1000.0000000000214</v>
      </c>
      <c r="J205" s="1619">
        <f t="shared" ca="1" si="130"/>
        <v>1000.000000000015</v>
      </c>
      <c r="K205" s="1619">
        <f t="shared" ca="1" si="130"/>
        <v>1000.0000000000136</v>
      </c>
      <c r="L205" s="1619">
        <f t="shared" ca="1" si="130"/>
        <v>1000.0000000000127</v>
      </c>
      <c r="M205" s="1619">
        <f t="shared" ca="1" si="130"/>
        <v>1000.0000000000109</v>
      </c>
      <c r="N205" s="1619">
        <f t="shared" ca="1" si="130"/>
        <v>1000.0000000000055</v>
      </c>
      <c r="O205" s="1619">
        <f t="shared" ca="1" si="130"/>
        <v>1000.0000000000045</v>
      </c>
      <c r="P205" s="1619">
        <f t="shared" ca="1" si="130"/>
        <v>1000.0000000000009</v>
      </c>
      <c r="Q205" s="1619">
        <f t="shared" ca="1" si="130"/>
        <v>1000.0000000000014</v>
      </c>
      <c r="R205" s="1619">
        <f t="shared" ca="1" si="130"/>
        <v>1000.0000000000036</v>
      </c>
      <c r="S205" s="1619">
        <f t="shared" ca="1" si="130"/>
        <v>1000.0000000000027</v>
      </c>
      <c r="T205" s="1619">
        <f t="shared" ca="1" si="130"/>
        <v>1000.0000000000018</v>
      </c>
      <c r="U205" s="1619">
        <f t="shared" ca="1" si="130"/>
        <v>1000.0000000000009</v>
      </c>
      <c r="V205" s="1619">
        <f t="shared" ca="1" si="130"/>
        <v>999.99999999999909</v>
      </c>
    </row>
    <row r="206" spans="2:22" ht="15" customHeight="1">
      <c r="B206" s="1552" t="s">
        <v>1333</v>
      </c>
      <c r="C206" s="1618">
        <f t="shared" ca="1" si="129"/>
        <v>-145000</v>
      </c>
      <c r="D206" s="1618">
        <f ca="1">SUMIF('CF(Q)'!$6:$6,Report!D$202,'CF(Q)'!17:17)</f>
        <v>-68960.680689111934</v>
      </c>
      <c r="E206" s="1618">
        <f ca="1">SUMIF('CF(Q)'!$6:$6,Report!E$202,'CF(Q)'!17:17)</f>
        <v>-76039.319310888081</v>
      </c>
      <c r="F206" s="1618">
        <f ca="1">SUMIF('CF(Q)'!$6:$6,Report!F$202,'CF(Q)'!17:17)</f>
        <v>0</v>
      </c>
      <c r="G206" s="1618">
        <f ca="1">SUMIF('CF(Q)'!$6:$6,Report!G$202,'CF(Q)'!17:17)</f>
        <v>0</v>
      </c>
      <c r="H206" s="1618">
        <f ca="1">SUMIF('CF(Q)'!$6:$6,Report!H$202,'CF(Q)'!17:17)</f>
        <v>0</v>
      </c>
      <c r="I206" s="1618">
        <f ca="1">SUMIF('CF(Q)'!$6:$6,Report!I$202,'CF(Q)'!17:17)</f>
        <v>0</v>
      </c>
      <c r="J206" s="1618">
        <f ca="1">SUMIF('CF(Q)'!$6:$6,Report!J$202,'CF(Q)'!17:17)</f>
        <v>0</v>
      </c>
      <c r="K206" s="1618">
        <f ca="1">SUMIF('CF(Q)'!$6:$6,Report!K$202,'CF(Q)'!17:17)</f>
        <v>0</v>
      </c>
      <c r="L206" s="1618">
        <f ca="1">SUMIF('CF(Q)'!$6:$6,Report!L$202,'CF(Q)'!17:17)</f>
        <v>0</v>
      </c>
      <c r="M206" s="1618">
        <f ca="1">SUMIF('CF(Q)'!$6:$6,Report!M$202,'CF(Q)'!17:17)</f>
        <v>0</v>
      </c>
      <c r="N206" s="1618">
        <f ca="1">SUMIF('CF(Q)'!$6:$6,Report!N$202,'CF(Q)'!17:17)</f>
        <v>0</v>
      </c>
      <c r="O206" s="1618">
        <f ca="1">SUMIF('CF(Q)'!$6:$6,Report!O$202,'CF(Q)'!17:17)</f>
        <v>0</v>
      </c>
      <c r="P206" s="1618">
        <f ca="1">SUMIF('CF(Q)'!$6:$6,Report!P$202,'CF(Q)'!17:17)</f>
        <v>0</v>
      </c>
      <c r="Q206" s="1618">
        <f ca="1">SUMIF('CF(Q)'!$6:$6,Report!Q$202,'CF(Q)'!17:17)</f>
        <v>0</v>
      </c>
      <c r="R206" s="1618">
        <f ca="1">SUMIF('CF(Q)'!$6:$6,Report!R$202,'CF(Q)'!17:17)</f>
        <v>0</v>
      </c>
      <c r="S206" s="1618">
        <f ca="1">SUMIF('CF(Q)'!$6:$6,Report!S$202,'CF(Q)'!17:17)</f>
        <v>0</v>
      </c>
      <c r="T206" s="1618">
        <f ca="1">SUMIF('CF(Q)'!$6:$6,Report!T$202,'CF(Q)'!17:17)</f>
        <v>0</v>
      </c>
      <c r="U206" s="1618">
        <f ca="1">SUMIF('CF(Q)'!$6:$6,Report!U$202,'CF(Q)'!17:17)</f>
        <v>0</v>
      </c>
      <c r="V206" s="1618">
        <f ca="1">SUMIF('CF(Q)'!$6:$6,Report!V$202,'CF(Q)'!17:17)</f>
        <v>0</v>
      </c>
    </row>
    <row r="207" spans="2:22" ht="15" customHeight="1">
      <c r="B207" s="1552" t="s">
        <v>1335</v>
      </c>
      <c r="C207" s="1618">
        <f t="shared" ca="1" si="129"/>
        <v>15000</v>
      </c>
      <c r="D207" s="1618">
        <f ca="1">SUMIF('CF(Q)'!$6:$6,Report!D$202,'CF(Q)'!18:18)</f>
        <v>15000</v>
      </c>
      <c r="E207" s="1618">
        <f ca="1">SUMIF('CF(Q)'!$6:$6,Report!E$202,'CF(Q)'!18:18)</f>
        <v>0</v>
      </c>
      <c r="F207" s="1618">
        <f ca="1">SUMIF('CF(Q)'!$6:$6,Report!F$202,'CF(Q)'!18:18)</f>
        <v>0</v>
      </c>
      <c r="G207" s="1618">
        <f ca="1">SUMIF('CF(Q)'!$6:$6,Report!G$202,'CF(Q)'!18:18)</f>
        <v>0</v>
      </c>
      <c r="H207" s="1618">
        <f ca="1">SUMIF('CF(Q)'!$6:$6,Report!H$202,'CF(Q)'!18:18)</f>
        <v>0</v>
      </c>
      <c r="I207" s="1618">
        <f ca="1">SUMIF('CF(Q)'!$6:$6,Report!I$202,'CF(Q)'!18:18)</f>
        <v>0</v>
      </c>
      <c r="J207" s="1618">
        <f ca="1">SUMIF('CF(Q)'!$6:$6,Report!J$202,'CF(Q)'!18:18)</f>
        <v>0</v>
      </c>
      <c r="K207" s="1618">
        <f ca="1">SUMIF('CF(Q)'!$6:$6,Report!K$202,'CF(Q)'!18:18)</f>
        <v>0</v>
      </c>
      <c r="L207" s="1618">
        <f ca="1">SUMIF('CF(Q)'!$6:$6,Report!L$202,'CF(Q)'!18:18)</f>
        <v>0</v>
      </c>
      <c r="M207" s="1618">
        <f ca="1">SUMIF('CF(Q)'!$6:$6,Report!M$202,'CF(Q)'!18:18)</f>
        <v>0</v>
      </c>
      <c r="N207" s="1618">
        <f ca="1">SUMIF('CF(Q)'!$6:$6,Report!N$202,'CF(Q)'!18:18)</f>
        <v>0</v>
      </c>
      <c r="O207" s="1618">
        <f ca="1">SUMIF('CF(Q)'!$6:$6,Report!O$202,'CF(Q)'!18:18)</f>
        <v>0</v>
      </c>
      <c r="P207" s="1618">
        <f ca="1">SUMIF('CF(Q)'!$6:$6,Report!P$202,'CF(Q)'!18:18)</f>
        <v>0</v>
      </c>
      <c r="Q207" s="1618">
        <f ca="1">SUMIF('CF(Q)'!$6:$6,Report!Q$202,'CF(Q)'!18:18)</f>
        <v>0</v>
      </c>
      <c r="R207" s="1618">
        <f ca="1">SUMIF('CF(Q)'!$6:$6,Report!R$202,'CF(Q)'!18:18)</f>
        <v>0</v>
      </c>
      <c r="S207" s="1618">
        <f ca="1">SUMIF('CF(Q)'!$6:$6,Report!S$202,'CF(Q)'!18:18)</f>
        <v>0</v>
      </c>
      <c r="T207" s="1618">
        <f ca="1">SUMIF('CF(Q)'!$6:$6,Report!T$202,'CF(Q)'!18:18)</f>
        <v>0</v>
      </c>
      <c r="U207" s="1618">
        <f ca="1">SUMIF('CF(Q)'!$6:$6,Report!U$202,'CF(Q)'!18:18)</f>
        <v>0</v>
      </c>
      <c r="V207" s="1618">
        <f ca="1">SUMIF('CF(Q)'!$6:$6,Report!V$202,'CF(Q)'!18:18)</f>
        <v>0</v>
      </c>
    </row>
    <row r="208" spans="2:22" ht="15" customHeight="1">
      <c r="B208" s="1553" t="s">
        <v>1339</v>
      </c>
      <c r="C208" s="1618">
        <f t="shared" ca="1" si="129"/>
        <v>135000</v>
      </c>
      <c r="D208" s="1618">
        <f ca="1">SUMIF('CF(Q)'!$6:$6,Report!D$202,'CF(Q)'!19:19)+SUMIF('CF(Q)'!$6:$6,Report!D$202,'CF(Q)'!20:20)+SUMIF('CF(Q)'!$6:$6,Report!D$202,'CF(Q)'!21:21)</f>
        <v>53960.680689111934</v>
      </c>
      <c r="E208" s="1618">
        <f ca="1">SUMIF('CF(Q)'!$6:$6,Report!E$202,'CF(Q)'!19:19)+SUMIF('CF(Q)'!$6:$6,Report!E$202,'CF(Q)'!20:20)+SUMIF('CF(Q)'!$6:$6,Report!E$202,'CF(Q)'!21:21)</f>
        <v>81039.319310888066</v>
      </c>
      <c r="F208" s="1618">
        <f ca="1">SUMIF('CF(Q)'!$6:$6,Report!F$202,'CF(Q)'!19:19)+SUMIF('CF(Q)'!$6:$6,Report!F$202,'CF(Q)'!20:20)+SUMIF('CF(Q)'!$6:$6,Report!F$202,'CF(Q)'!21:21)</f>
        <v>0</v>
      </c>
      <c r="G208" s="1618">
        <f ca="1">SUMIF('CF(Q)'!$6:$6,Report!G$202,'CF(Q)'!19:19)+SUMIF('CF(Q)'!$6:$6,Report!G$202,'CF(Q)'!20:20)+SUMIF('CF(Q)'!$6:$6,Report!G$202,'CF(Q)'!21:21)</f>
        <v>0</v>
      </c>
      <c r="H208" s="1618">
        <f ca="1">SUMIF('CF(Q)'!$6:$6,Report!H$202,'CF(Q)'!19:19)+SUMIF('CF(Q)'!$6:$6,Report!H$202,'CF(Q)'!20:20)+SUMIF('CF(Q)'!$6:$6,Report!H$202,'CF(Q)'!21:21)</f>
        <v>0</v>
      </c>
      <c r="I208" s="1618">
        <f ca="1">SUMIF('CF(Q)'!$6:$6,Report!I$202,'CF(Q)'!19:19)+SUMIF('CF(Q)'!$6:$6,Report!I$202,'CF(Q)'!20:20)+SUMIF('CF(Q)'!$6:$6,Report!I$202,'CF(Q)'!21:21)</f>
        <v>0</v>
      </c>
      <c r="J208" s="1618">
        <f ca="1">SUMIF('CF(Q)'!$6:$6,Report!J$202,'CF(Q)'!19:19)+SUMIF('CF(Q)'!$6:$6,Report!J$202,'CF(Q)'!20:20)+SUMIF('CF(Q)'!$6:$6,Report!J$202,'CF(Q)'!21:21)</f>
        <v>0</v>
      </c>
      <c r="K208" s="1618">
        <f ca="1">SUMIF('CF(Q)'!$6:$6,Report!K$202,'CF(Q)'!19:19)+SUMIF('CF(Q)'!$6:$6,Report!K$202,'CF(Q)'!20:20)+SUMIF('CF(Q)'!$6:$6,Report!K$202,'CF(Q)'!21:21)</f>
        <v>0</v>
      </c>
      <c r="L208" s="1618">
        <f ca="1">SUMIF('CF(Q)'!$6:$6,Report!L$202,'CF(Q)'!19:19)+SUMIF('CF(Q)'!$6:$6,Report!L$202,'CF(Q)'!20:20)+SUMIF('CF(Q)'!$6:$6,Report!L$202,'CF(Q)'!21:21)</f>
        <v>0</v>
      </c>
      <c r="M208" s="1618">
        <f ca="1">SUMIF('CF(Q)'!$6:$6,Report!M$202,'CF(Q)'!19:19)+SUMIF('CF(Q)'!$6:$6,Report!M$202,'CF(Q)'!20:20)+SUMIF('CF(Q)'!$6:$6,Report!M$202,'CF(Q)'!21:21)</f>
        <v>0</v>
      </c>
      <c r="N208" s="1618">
        <f ca="1">SUMIF('CF(Q)'!$6:$6,Report!N$202,'CF(Q)'!19:19)+SUMIF('CF(Q)'!$6:$6,Report!N$202,'CF(Q)'!20:20)+SUMIF('CF(Q)'!$6:$6,Report!N$202,'CF(Q)'!21:21)</f>
        <v>0</v>
      </c>
      <c r="O208" s="1618">
        <f ca="1">SUMIF('CF(Q)'!$6:$6,Report!O$202,'CF(Q)'!19:19)+SUMIF('CF(Q)'!$6:$6,Report!O$202,'CF(Q)'!20:20)+SUMIF('CF(Q)'!$6:$6,Report!O$202,'CF(Q)'!21:21)</f>
        <v>0</v>
      </c>
      <c r="P208" s="1618">
        <f ca="1">SUMIF('CF(Q)'!$6:$6,Report!P$202,'CF(Q)'!19:19)+SUMIF('CF(Q)'!$6:$6,Report!P$202,'CF(Q)'!20:20)+SUMIF('CF(Q)'!$6:$6,Report!P$202,'CF(Q)'!21:21)</f>
        <v>0</v>
      </c>
      <c r="Q208" s="1618">
        <f ca="1">SUMIF('CF(Q)'!$6:$6,Report!Q$202,'CF(Q)'!19:19)+SUMIF('CF(Q)'!$6:$6,Report!Q$202,'CF(Q)'!20:20)+SUMIF('CF(Q)'!$6:$6,Report!Q$202,'CF(Q)'!21:21)</f>
        <v>0</v>
      </c>
      <c r="R208" s="1618">
        <f ca="1">SUMIF('CF(Q)'!$6:$6,Report!R$202,'CF(Q)'!19:19)+SUMIF('CF(Q)'!$6:$6,Report!R$202,'CF(Q)'!20:20)+SUMIF('CF(Q)'!$6:$6,Report!R$202,'CF(Q)'!21:21)</f>
        <v>0</v>
      </c>
      <c r="S208" s="1618">
        <f ca="1">SUMIF('CF(Q)'!$6:$6,Report!S$202,'CF(Q)'!19:19)+SUMIF('CF(Q)'!$6:$6,Report!S$202,'CF(Q)'!20:20)+SUMIF('CF(Q)'!$6:$6,Report!S$202,'CF(Q)'!21:21)</f>
        <v>0</v>
      </c>
      <c r="T208" s="1618">
        <f ca="1">SUMIF('CF(Q)'!$6:$6,Report!T$202,'CF(Q)'!19:19)+SUMIF('CF(Q)'!$6:$6,Report!T$202,'CF(Q)'!20:20)+SUMIF('CF(Q)'!$6:$6,Report!T$202,'CF(Q)'!21:21)</f>
        <v>0</v>
      </c>
      <c r="U208" s="1618">
        <f ca="1">SUMIF('CF(Q)'!$6:$6,Report!U$202,'CF(Q)'!19:19)+SUMIF('CF(Q)'!$6:$6,Report!U$202,'CF(Q)'!20:20)+SUMIF('CF(Q)'!$6:$6,Report!U$202,'CF(Q)'!21:21)</f>
        <v>0</v>
      </c>
      <c r="V208" s="1618">
        <f ca="1">SUMIF('CF(Q)'!$6:$6,Report!V$202,'CF(Q)'!19:19)+SUMIF('CF(Q)'!$6:$6,Report!V$202,'CF(Q)'!20:20)+SUMIF('CF(Q)'!$6:$6,Report!V$202,'CF(Q)'!21:21)</f>
        <v>0</v>
      </c>
    </row>
    <row r="209" spans="2:23" s="437" customFormat="1" ht="15" customHeight="1">
      <c r="B209" s="442" t="s">
        <v>1336</v>
      </c>
      <c r="C209" s="1619">
        <f t="shared" ca="1" si="129"/>
        <v>4999.9999999999854</v>
      </c>
      <c r="D209" s="1619">
        <f t="shared" ref="D209:V209" ca="1" si="131">SUM(D206:D208)</f>
        <v>0</v>
      </c>
      <c r="E209" s="1619">
        <f t="shared" ca="1" si="131"/>
        <v>4999.9999999999854</v>
      </c>
      <c r="F209" s="1619">
        <f t="shared" ca="1" si="131"/>
        <v>0</v>
      </c>
      <c r="G209" s="1619">
        <f t="shared" ca="1" si="131"/>
        <v>0</v>
      </c>
      <c r="H209" s="1619">
        <f t="shared" ca="1" si="131"/>
        <v>0</v>
      </c>
      <c r="I209" s="1619">
        <f t="shared" ca="1" si="131"/>
        <v>0</v>
      </c>
      <c r="J209" s="1619">
        <f t="shared" ca="1" si="131"/>
        <v>0</v>
      </c>
      <c r="K209" s="1619">
        <f t="shared" ca="1" si="131"/>
        <v>0</v>
      </c>
      <c r="L209" s="1619">
        <f t="shared" ca="1" si="131"/>
        <v>0</v>
      </c>
      <c r="M209" s="1619">
        <f t="shared" ca="1" si="131"/>
        <v>0</v>
      </c>
      <c r="N209" s="1619">
        <f t="shared" ca="1" si="131"/>
        <v>0</v>
      </c>
      <c r="O209" s="1619">
        <f t="shared" ca="1" si="131"/>
        <v>0</v>
      </c>
      <c r="P209" s="1619">
        <f t="shared" ca="1" si="131"/>
        <v>0</v>
      </c>
      <c r="Q209" s="1619">
        <f t="shared" ca="1" si="131"/>
        <v>0</v>
      </c>
      <c r="R209" s="1619">
        <f t="shared" ca="1" si="131"/>
        <v>0</v>
      </c>
      <c r="S209" s="1619">
        <f t="shared" ca="1" si="131"/>
        <v>0</v>
      </c>
      <c r="T209" s="1619">
        <f t="shared" ca="1" si="131"/>
        <v>0</v>
      </c>
      <c r="U209" s="1619">
        <f t="shared" ca="1" si="131"/>
        <v>0</v>
      </c>
      <c r="V209" s="1619">
        <f t="shared" ca="1" si="131"/>
        <v>0</v>
      </c>
    </row>
    <row r="210" spans="2:23" ht="15" customHeight="1">
      <c r="B210" s="472" t="s">
        <v>1337</v>
      </c>
      <c r="C210" s="1617">
        <f t="shared" ca="1" si="129"/>
        <v>269832.11352345406</v>
      </c>
      <c r="D210" s="1617">
        <f ca="1">SUMIF('CF(Q)'!$6:$6,Report!D$202,'CF(Q)'!33:33)</f>
        <v>0</v>
      </c>
      <c r="E210" s="1617">
        <f ca="1">SUMIF('CF(Q)'!$6:$6,Report!E$202,'CF(Q)'!33:33)</f>
        <v>2707.5958270387482</v>
      </c>
      <c r="F210" s="1617">
        <f ca="1">SUMIF('CF(Q)'!$6:$6,Report!F$202,'CF(Q)'!33:33)</f>
        <v>17798.977089731947</v>
      </c>
      <c r="G210" s="1617">
        <f ca="1">SUMIF('CF(Q)'!$6:$6,Report!G$202,'CF(Q)'!33:33)</f>
        <v>17505.019596594528</v>
      </c>
      <c r="H210" s="1617">
        <f ca="1">SUMIF('CF(Q)'!$6:$6,Report!H$202,'CF(Q)'!33:33)</f>
        <v>17325.80299446424</v>
      </c>
      <c r="I210" s="1617">
        <f ca="1">SUMIF('CF(Q)'!$6:$6,Report!I$202,'CF(Q)'!33:33)</f>
        <v>17194.582003563977</v>
      </c>
      <c r="J210" s="1617">
        <f ca="1">SUMIF('CF(Q)'!$6:$6,Report!J$202,'CF(Q)'!33:33)</f>
        <v>17042.348659469721</v>
      </c>
      <c r="K210" s="1617">
        <f ca="1">SUMIF('CF(Q)'!$6:$6,Report!K$202,'CF(Q)'!33:33)</f>
        <v>16899.324399055429</v>
      </c>
      <c r="L210" s="1617">
        <f ca="1">SUMIF('CF(Q)'!$6:$6,Report!L$202,'CF(Q)'!33:33)</f>
        <v>16681.171688610881</v>
      </c>
      <c r="M210" s="1617">
        <f ca="1">SUMIF('CF(Q)'!$6:$6,Report!M$202,'CF(Q)'!33:33)</f>
        <v>16312.102246308392</v>
      </c>
      <c r="N210" s="1617">
        <f ca="1">SUMIF('CF(Q)'!$6:$6,Report!N$202,'CF(Q)'!33:33)</f>
        <v>16125.368596681303</v>
      </c>
      <c r="O210" s="1617">
        <f ca="1">SUMIF('CF(Q)'!$6:$6,Report!O$202,'CF(Q)'!33:33)</f>
        <v>15938.510430492937</v>
      </c>
      <c r="P210" s="1617">
        <f ca="1">SUMIF('CF(Q)'!$6:$6,Report!P$202,'CF(Q)'!33:33)</f>
        <v>15751.524870322126</v>
      </c>
      <c r="Q210" s="1617">
        <f ca="1">SUMIF('CF(Q)'!$6:$6,Report!Q$202,'CF(Q)'!33:33)</f>
        <v>15564.408975392942</v>
      </c>
      <c r="R210" s="1617">
        <f ca="1">SUMIF('CF(Q)'!$6:$6,Report!R$202,'CF(Q)'!33:33)</f>
        <v>15377.15974022049</v>
      </c>
      <c r="S210" s="1617">
        <f ca="1">SUMIF('CF(Q)'!$6:$6,Report!S$202,'CF(Q)'!33:33)</f>
        <v>15189.774093228325</v>
      </c>
      <c r="T210" s="1617">
        <f ca="1">SUMIF('CF(Q)'!$6:$6,Report!T$202,'CF(Q)'!33:33)</f>
        <v>15002.248895336905</v>
      </c>
      <c r="U210" s="1617">
        <f ca="1">SUMIF('CF(Q)'!$6:$6,Report!U$202,'CF(Q)'!33:33)</f>
        <v>14814.580938522453</v>
      </c>
      <c r="V210" s="1617">
        <f ca="1">SUMIF('CF(Q)'!$6:$6,Report!V$202,'CF(Q)'!33:33)</f>
        <v>6601.6124784187223</v>
      </c>
    </row>
    <row r="211" spans="2:23" ht="15" customHeight="1">
      <c r="B211" s="475" t="s">
        <v>1492</v>
      </c>
      <c r="C211" s="1620">
        <f t="shared" ca="1" si="129"/>
        <v>-1.0913936421275139E-11</v>
      </c>
      <c r="D211" s="1620">
        <f ca="1">SUMIF('CF(Q)'!$6:$6,Report!D$202,'CF(Q)'!35:35)+SUMIF('CF(Q)'!$6:$6,Report!D$202,'CF(Q)'!63:63)</f>
        <v>0</v>
      </c>
      <c r="E211" s="1620">
        <f ca="1">SUMIF('CF(Q)'!$6:$6,Report!E$202,'CF(Q)'!35:35)+SUMIF('CF(Q)'!$6:$6,Report!E$202,'CF(Q)'!63:63)</f>
        <v>-5000</v>
      </c>
      <c r="F211" s="1620">
        <f ca="1">SUMIF('CF(Q)'!$6:$6,Report!F$202,'CF(Q)'!35:35)+SUMIF('CF(Q)'!$6:$6,Report!F$202,'CF(Q)'!63:63)</f>
        <v>-2000</v>
      </c>
      <c r="G211" s="1620">
        <f ca="1">SUMIF('CF(Q)'!$6:$6,Report!G$202,'CF(Q)'!35:35)+SUMIF('CF(Q)'!$6:$6,Report!G$202,'CF(Q)'!63:63)</f>
        <v>-96.564062500001455</v>
      </c>
      <c r="H211" s="1620">
        <f ca="1">SUMIF('CF(Q)'!$6:$6,Report!H$202,'CF(Q)'!35:35)+SUMIF('CF(Q)'!$6:$6,Report!H$202,'CF(Q)'!63:63)</f>
        <v>74.30000000000291</v>
      </c>
      <c r="I211" s="1620">
        <f ca="1">SUMIF('CF(Q)'!$6:$6,Report!I$202,'CF(Q)'!35:35)+SUMIF('CF(Q)'!$6:$6,Report!I$202,'CF(Q)'!63:63)</f>
        <v>87.381249999998545</v>
      </c>
      <c r="J211" s="1620">
        <f ca="1">SUMIF('CF(Q)'!$6:$6,Report!J$202,'CF(Q)'!35:35)+SUMIF('CF(Q)'!$6:$6,Report!J$202,'CF(Q)'!63:63)</f>
        <v>59.00390625</v>
      </c>
      <c r="K211" s="1620">
        <f ca="1">SUMIF('CF(Q)'!$6:$6,Report!K$202,'CF(Q)'!35:35)+SUMIF('CF(Q)'!$6:$6,Report!K$202,'CF(Q)'!63:63)</f>
        <v>233.59374999999636</v>
      </c>
      <c r="L211" s="1620">
        <f ca="1">SUMIF('CF(Q)'!$6:$6,Report!L$202,'CF(Q)'!35:35)+SUMIF('CF(Q)'!$6:$6,Report!L$202,'CF(Q)'!63:63)</f>
        <v>233.59374999999636</v>
      </c>
      <c r="M211" s="1620">
        <f ca="1">SUMIF('CF(Q)'!$6:$6,Report!M$202,'CF(Q)'!35:35)+SUMIF('CF(Q)'!$6:$6,Report!M$202,'CF(Q)'!63:63)</f>
        <v>233.59374999999636</v>
      </c>
      <c r="N211" s="1620">
        <f ca="1">SUMIF('CF(Q)'!$6:$6,Report!N$202,'CF(Q)'!35:35)+SUMIF('CF(Q)'!$6:$6,Report!N$202,'CF(Q)'!63:63)</f>
        <v>233.59375</v>
      </c>
      <c r="O211" s="1620">
        <f ca="1">SUMIF('CF(Q)'!$6:$6,Report!O$202,'CF(Q)'!35:35)+SUMIF('CF(Q)'!$6:$6,Report!O$202,'CF(Q)'!63:63)</f>
        <v>233.59375</v>
      </c>
      <c r="P211" s="1620">
        <f ca="1">SUMIF('CF(Q)'!$6:$6,Report!P$202,'CF(Q)'!35:35)+SUMIF('CF(Q)'!$6:$6,Report!P$202,'CF(Q)'!63:63)</f>
        <v>233.59375</v>
      </c>
      <c r="Q211" s="1620">
        <f ca="1">SUMIF('CF(Q)'!$6:$6,Report!Q$202,'CF(Q)'!35:35)+SUMIF('CF(Q)'!$6:$6,Report!Q$202,'CF(Q)'!63:63)</f>
        <v>233.59375</v>
      </c>
      <c r="R211" s="1620">
        <f ca="1">SUMIF('CF(Q)'!$6:$6,Report!R$202,'CF(Q)'!35:35)+SUMIF('CF(Q)'!$6:$6,Report!R$202,'CF(Q)'!63:63)</f>
        <v>233.59375</v>
      </c>
      <c r="S211" s="1620">
        <f ca="1">SUMIF('CF(Q)'!$6:$6,Report!S$202,'CF(Q)'!35:35)+SUMIF('CF(Q)'!$6:$6,Report!S$202,'CF(Q)'!63:63)</f>
        <v>233.59375</v>
      </c>
      <c r="T211" s="1620">
        <f ca="1">SUMIF('CF(Q)'!$6:$6,Report!T$202,'CF(Q)'!35:35)+SUMIF('CF(Q)'!$6:$6,Report!T$202,'CF(Q)'!63:63)</f>
        <v>233.59375</v>
      </c>
      <c r="U211" s="1620">
        <f ca="1">SUMIF('CF(Q)'!$6:$6,Report!U$202,'CF(Q)'!35:35)+SUMIF('CF(Q)'!$6:$6,Report!U$202,'CF(Q)'!63:63)</f>
        <v>233.59375</v>
      </c>
      <c r="V211" s="1620">
        <f ca="1">SUMIF('CF(Q)'!$6:$6,Report!V$202,'CF(Q)'!35:35)+SUMIF('CF(Q)'!$6:$6,Report!V$202,'CF(Q)'!63:63)</f>
        <v>4306.34765625</v>
      </c>
    </row>
    <row r="212" spans="2:23" s="437" customFormat="1" ht="15" customHeight="1">
      <c r="B212" s="442" t="s">
        <v>234</v>
      </c>
      <c r="C212" s="1619">
        <f t="shared" ca="1" si="129"/>
        <v>290646.01273601362</v>
      </c>
      <c r="D212" s="1619">
        <f t="shared" ref="D212:V212" ca="1" si="132">SUM(D205,D209,D210,D211)</f>
        <v>0</v>
      </c>
      <c r="E212" s="1619">
        <f t="shared" ca="1" si="132"/>
        <v>2707.5958270387337</v>
      </c>
      <c r="F212" s="1619">
        <f t="shared" ca="1" si="132"/>
        <v>16262.822916770681</v>
      </c>
      <c r="G212" s="1619">
        <f t="shared" ca="1" si="132"/>
        <v>17758.508919615218</v>
      </c>
      <c r="H212" s="1619">
        <f t="shared" ca="1" si="132"/>
        <v>18400.102994464258</v>
      </c>
      <c r="I212" s="1619">
        <f t="shared" ca="1" si="132"/>
        <v>18281.963253563998</v>
      </c>
      <c r="J212" s="1619">
        <f t="shared" ca="1" si="132"/>
        <v>18101.352565719735</v>
      </c>
      <c r="K212" s="1619">
        <f t="shared" ca="1" si="132"/>
        <v>18132.91814905544</v>
      </c>
      <c r="L212" s="1619">
        <f t="shared" ca="1" si="132"/>
        <v>17914.765438610888</v>
      </c>
      <c r="M212" s="1619">
        <f t="shared" ca="1" si="132"/>
        <v>17545.695996308397</v>
      </c>
      <c r="N212" s="1619">
        <f t="shared" ca="1" si="132"/>
        <v>17358.962346681306</v>
      </c>
      <c r="O212" s="1619">
        <f t="shared" ca="1" si="132"/>
        <v>17172.104180492941</v>
      </c>
      <c r="P212" s="1619">
        <f t="shared" ca="1" si="132"/>
        <v>16985.118620322126</v>
      </c>
      <c r="Q212" s="1619">
        <f t="shared" ca="1" si="132"/>
        <v>16798.002725392944</v>
      </c>
      <c r="R212" s="1619">
        <f t="shared" ca="1" si="132"/>
        <v>16610.753490220493</v>
      </c>
      <c r="S212" s="1619">
        <f t="shared" ca="1" si="132"/>
        <v>16423.367843228327</v>
      </c>
      <c r="T212" s="1619">
        <f t="shared" ca="1" si="132"/>
        <v>16235.842645336907</v>
      </c>
      <c r="U212" s="1619">
        <f t="shared" ca="1" si="132"/>
        <v>16048.174688522453</v>
      </c>
      <c r="V212" s="1619">
        <f t="shared" ca="1" si="132"/>
        <v>11907.960134668721</v>
      </c>
    </row>
    <row r="213" spans="2:23" ht="15" customHeight="1">
      <c r="B213" s="1552" t="s">
        <v>1341</v>
      </c>
      <c r="C213" s="1618">
        <f t="shared" ca="1" si="129"/>
        <v>-320</v>
      </c>
      <c r="D213" s="1618">
        <f ca="1">SUMIF('CF(Q)'!$6:$6,Report!D$202,'CF(Q)'!38:38)</f>
        <v>0</v>
      </c>
      <c r="E213" s="1618">
        <f ca="1">SUMIF('CF(Q)'!$6:$6,Report!E$202,'CF(Q)'!38:38)</f>
        <v>0</v>
      </c>
      <c r="F213" s="1618">
        <f ca="1">SUMIF('CF(Q)'!$6:$6,Report!F$202,'CF(Q)'!38:38)</f>
        <v>-20</v>
      </c>
      <c r="G213" s="1618">
        <f ca="1">SUMIF('CF(Q)'!$6:$6,Report!G$202,'CF(Q)'!38:38)</f>
        <v>-20</v>
      </c>
      <c r="H213" s="1618">
        <f ca="1">SUMIF('CF(Q)'!$6:$6,Report!H$202,'CF(Q)'!38:38)</f>
        <v>-20</v>
      </c>
      <c r="I213" s="1618">
        <f ca="1">SUMIF('CF(Q)'!$6:$6,Report!I$202,'CF(Q)'!38:38)</f>
        <v>-20</v>
      </c>
      <c r="J213" s="1618">
        <f ca="1">SUMIF('CF(Q)'!$6:$6,Report!J$202,'CF(Q)'!38:38)</f>
        <v>-20</v>
      </c>
      <c r="K213" s="1618">
        <f ca="1">SUMIF('CF(Q)'!$6:$6,Report!K$202,'CF(Q)'!38:38)</f>
        <v>-20</v>
      </c>
      <c r="L213" s="1618">
        <f ca="1">SUMIF('CF(Q)'!$6:$6,Report!L$202,'CF(Q)'!38:38)</f>
        <v>-20</v>
      </c>
      <c r="M213" s="1618">
        <f ca="1">SUMIF('CF(Q)'!$6:$6,Report!M$202,'CF(Q)'!38:38)</f>
        <v>-20</v>
      </c>
      <c r="N213" s="1618">
        <f ca="1">SUMIF('CF(Q)'!$6:$6,Report!N$202,'CF(Q)'!38:38)</f>
        <v>-20</v>
      </c>
      <c r="O213" s="1618">
        <f ca="1">SUMIF('CF(Q)'!$6:$6,Report!O$202,'CF(Q)'!38:38)</f>
        <v>-20</v>
      </c>
      <c r="P213" s="1618">
        <f ca="1">SUMIF('CF(Q)'!$6:$6,Report!P$202,'CF(Q)'!38:38)</f>
        <v>-20</v>
      </c>
      <c r="Q213" s="1618">
        <f ca="1">SUMIF('CF(Q)'!$6:$6,Report!Q$202,'CF(Q)'!38:38)</f>
        <v>-20</v>
      </c>
      <c r="R213" s="1618">
        <f ca="1">SUMIF('CF(Q)'!$6:$6,Report!R$202,'CF(Q)'!38:38)</f>
        <v>-20</v>
      </c>
      <c r="S213" s="1618">
        <f ca="1">SUMIF('CF(Q)'!$6:$6,Report!S$202,'CF(Q)'!38:38)</f>
        <v>-20</v>
      </c>
      <c r="T213" s="1618">
        <f ca="1">SUMIF('CF(Q)'!$6:$6,Report!T$202,'CF(Q)'!38:38)</f>
        <v>-20</v>
      </c>
      <c r="U213" s="1618">
        <f ca="1">SUMIF('CF(Q)'!$6:$6,Report!U$202,'CF(Q)'!38:38)</f>
        <v>-20</v>
      </c>
      <c r="V213" s="1618">
        <f ca="1">SUMIF('CF(Q)'!$6:$6,Report!V$202,'CF(Q)'!38:38)</f>
        <v>0</v>
      </c>
    </row>
    <row r="214" spans="2:23" ht="15" customHeight="1">
      <c r="B214" s="1602" t="s">
        <v>1396</v>
      </c>
      <c r="C214" s="1618">
        <f t="shared" ca="1" si="129"/>
        <v>-66082.737500000003</v>
      </c>
      <c r="D214" s="1618">
        <f t="shared" ref="D214" ca="1" si="133">-D188</f>
        <v>0</v>
      </c>
      <c r="E214" s="1618">
        <f ca="1">-E188</f>
        <v>-1868.75</v>
      </c>
      <c r="F214" s="1618">
        <f t="shared" ref="F214:V214" ca="1" si="134">-F188</f>
        <v>-7417.76953125</v>
      </c>
      <c r="G214" s="1618">
        <f t="shared" ca="1" si="134"/>
        <v>-6941.4718750000011</v>
      </c>
      <c r="H214" s="1618">
        <f t="shared" ca="1" si="134"/>
        <v>-6528.4781250000005</v>
      </c>
      <c r="I214" s="1618">
        <f t="shared" ca="1" si="134"/>
        <v>-6104.2718750000013</v>
      </c>
      <c r="J214" s="1618">
        <f t="shared" ca="1" si="134"/>
        <v>-5657.6406250000009</v>
      </c>
      <c r="K214" s="1618">
        <f t="shared" ca="1" si="134"/>
        <v>-5197.4609375000018</v>
      </c>
      <c r="L214" s="1618">
        <f t="shared" ca="1" si="134"/>
        <v>-4730.2734375000018</v>
      </c>
      <c r="M214" s="1618">
        <f t="shared" ca="1" si="134"/>
        <v>-4263.0859375000018</v>
      </c>
      <c r="N214" s="1618">
        <f t="shared" ca="1" si="134"/>
        <v>-3795.8984375000009</v>
      </c>
      <c r="O214" s="1618">
        <f t="shared" ca="1" si="134"/>
        <v>-3328.7109375000009</v>
      </c>
      <c r="P214" s="1618">
        <f t="shared" ca="1" si="134"/>
        <v>-2861.5234375000009</v>
      </c>
      <c r="Q214" s="1618">
        <f t="shared" ca="1" si="134"/>
        <v>-2394.3359375000009</v>
      </c>
      <c r="R214" s="1618">
        <f t="shared" ca="1" si="134"/>
        <v>-1927.1484375000009</v>
      </c>
      <c r="S214" s="1618">
        <f t="shared" ca="1" si="134"/>
        <v>-1459.9609375000009</v>
      </c>
      <c r="T214" s="1618">
        <f t="shared" ca="1" si="134"/>
        <v>-992.7734375000008</v>
      </c>
      <c r="U214" s="1618">
        <f t="shared" ca="1" si="134"/>
        <v>-525.5859375000008</v>
      </c>
      <c r="V214" s="1618">
        <f t="shared" ca="1" si="134"/>
        <v>-87.597656250000398</v>
      </c>
    </row>
    <row r="215" spans="2:23" ht="15" customHeight="1">
      <c r="B215" s="1602" t="s">
        <v>1396</v>
      </c>
      <c r="C215" s="1618">
        <f t="shared" ref="C215" ca="1" si="135">SUM(D215:V215)</f>
        <v>-135000</v>
      </c>
      <c r="D215" s="1618">
        <f t="shared" ref="D215" ca="1" si="136">-D192</f>
        <v>0</v>
      </c>
      <c r="E215" s="1618">
        <f ca="1">-E192</f>
        <v>0</v>
      </c>
      <c r="F215" s="1618">
        <f t="shared" ref="F215:V215" ca="1" si="137">-F192</f>
        <v>-6969.3749999999873</v>
      </c>
      <c r="G215" s="1618">
        <f t="shared" ca="1" si="137"/>
        <v>-7290</v>
      </c>
      <c r="H215" s="1618">
        <f t="shared" ca="1" si="137"/>
        <v>-7560</v>
      </c>
      <c r="I215" s="1618">
        <f t="shared" ca="1" si="137"/>
        <v>-7965</v>
      </c>
      <c r="J215" s="1618">
        <f t="shared" ca="1" si="137"/>
        <v>-8184.375</v>
      </c>
      <c r="K215" s="1618">
        <f t="shared" ca="1" si="137"/>
        <v>-8437.5</v>
      </c>
      <c r="L215" s="1618">
        <f t="shared" ca="1" si="137"/>
        <v>-8437.5</v>
      </c>
      <c r="M215" s="1618">
        <f t="shared" ca="1" si="137"/>
        <v>-8437.5</v>
      </c>
      <c r="N215" s="1618">
        <f t="shared" ca="1" si="137"/>
        <v>-8437.5</v>
      </c>
      <c r="O215" s="1618">
        <f t="shared" ca="1" si="137"/>
        <v>-8437.5</v>
      </c>
      <c r="P215" s="1618">
        <f t="shared" ca="1" si="137"/>
        <v>-8437.5</v>
      </c>
      <c r="Q215" s="1618">
        <f t="shared" ca="1" si="137"/>
        <v>-8437.5</v>
      </c>
      <c r="R215" s="1618">
        <f t="shared" ca="1" si="137"/>
        <v>-8437.5</v>
      </c>
      <c r="S215" s="1618">
        <f t="shared" ca="1" si="137"/>
        <v>-8437.5</v>
      </c>
      <c r="T215" s="1618">
        <f t="shared" ca="1" si="137"/>
        <v>-8437.5</v>
      </c>
      <c r="U215" s="1618">
        <f t="shared" ca="1" si="137"/>
        <v>-8437.5</v>
      </c>
      <c r="V215" s="1618">
        <f t="shared" ca="1" si="137"/>
        <v>-4218.75</v>
      </c>
    </row>
    <row r="216" spans="2:23" s="437" customFormat="1" ht="15" customHeight="1">
      <c r="B216" s="442" t="s">
        <v>1338</v>
      </c>
      <c r="C216" s="1619">
        <f t="shared" ca="1" si="129"/>
        <v>89243.275236013578</v>
      </c>
      <c r="D216" s="1619">
        <f t="shared" ref="D216" ca="1" si="138">SUM(D212:D215)</f>
        <v>0</v>
      </c>
      <c r="E216" s="1619">
        <f ca="1">SUM(E212:E215)</f>
        <v>838.84582703873366</v>
      </c>
      <c r="F216" s="1619">
        <f t="shared" ref="F216:V216" ca="1" si="139">SUM(F212:F215)</f>
        <v>1855.6783855206941</v>
      </c>
      <c r="G216" s="1619">
        <f t="shared" ca="1" si="139"/>
        <v>3507.0370446152174</v>
      </c>
      <c r="H216" s="1619">
        <f t="shared" ca="1" si="139"/>
        <v>4291.6248694642563</v>
      </c>
      <c r="I216" s="1619">
        <f t="shared" ca="1" si="139"/>
        <v>4192.6913785639954</v>
      </c>
      <c r="J216" s="1619">
        <f t="shared" ca="1" si="139"/>
        <v>4239.3369407197351</v>
      </c>
      <c r="K216" s="1619">
        <f t="shared" ca="1" si="139"/>
        <v>4477.9572115554383</v>
      </c>
      <c r="L216" s="1619">
        <f t="shared" ca="1" si="139"/>
        <v>4726.9920011108861</v>
      </c>
      <c r="M216" s="1619">
        <f t="shared" ca="1" si="139"/>
        <v>4825.1100588083955</v>
      </c>
      <c r="N216" s="1619">
        <f t="shared" ca="1" si="139"/>
        <v>5105.5639091813064</v>
      </c>
      <c r="O216" s="1619">
        <f t="shared" ca="1" si="139"/>
        <v>5385.8932429929409</v>
      </c>
      <c r="P216" s="1619">
        <f t="shared" ca="1" si="139"/>
        <v>5666.0951828221259</v>
      </c>
      <c r="Q216" s="1619">
        <f t="shared" ca="1" si="139"/>
        <v>5946.1667878929438</v>
      </c>
      <c r="R216" s="1619">
        <f t="shared" ca="1" si="139"/>
        <v>6226.1050527204934</v>
      </c>
      <c r="S216" s="1619">
        <f t="shared" ca="1" si="139"/>
        <v>6505.9069057283268</v>
      </c>
      <c r="T216" s="1619">
        <f t="shared" ca="1" si="139"/>
        <v>6785.5692078369066</v>
      </c>
      <c r="U216" s="1619">
        <f t="shared" ca="1" si="139"/>
        <v>7065.0887510224529</v>
      </c>
      <c r="V216" s="1619">
        <f t="shared" ca="1" si="139"/>
        <v>7601.6124784187214</v>
      </c>
    </row>
    <row r="217" spans="2:23" ht="15" customHeight="1">
      <c r="B217" s="475" t="s">
        <v>1340</v>
      </c>
      <c r="C217" s="1620">
        <f t="shared" ca="1" si="129"/>
        <v>-28326.163506529443</v>
      </c>
      <c r="D217" s="1620">
        <f ca="1">SUMIF('CF(Q)'!$6:$6,Report!D$202,'CF(Q)'!70:70)</f>
        <v>0</v>
      </c>
      <c r="E217" s="1620">
        <f ca="1">SUMIF('CF(Q)'!$6:$6,Report!E$202,'CF(Q)'!70:70)</f>
        <v>-375</v>
      </c>
      <c r="F217" s="1620">
        <f ca="1">SUMIF('CF(Q)'!$6:$6,Report!F$202,'CF(Q)'!70:70)</f>
        <v>-1505.625</v>
      </c>
      <c r="G217" s="1620">
        <f ca="1">SUMIF('CF(Q)'!$6:$6,Report!G$202,'CF(Q)'!70:70)</f>
        <v>-1528.2093749999999</v>
      </c>
      <c r="H217" s="1620">
        <f ca="1">SUMIF('CF(Q)'!$6:$6,Report!H$202,'CF(Q)'!70:70)</f>
        <v>-1551.1325156249995</v>
      </c>
      <c r="I217" s="1620">
        <f ca="1">SUMIF('CF(Q)'!$6:$6,Report!I$202,'CF(Q)'!70:70)</f>
        <v>-1574.3995033593742</v>
      </c>
      <c r="J217" s="1620">
        <f ca="1">SUMIF('CF(Q)'!$6:$6,Report!J$202,'CF(Q)'!70:70)</f>
        <v>-1598.0154959097645</v>
      </c>
      <c r="K217" s="1620">
        <f ca="1">SUMIF('CF(Q)'!$6:$6,Report!K$202,'CF(Q)'!70:70)</f>
        <v>-1621.9857283484107</v>
      </c>
      <c r="L217" s="1620">
        <f ca="1">SUMIF('CF(Q)'!$6:$6,Report!L$202,'CF(Q)'!70:70)</f>
        <v>-1646.3155142736371</v>
      </c>
      <c r="M217" s="1620">
        <f ca="1">SUMIF('CF(Q)'!$6:$6,Report!M$202,'CF(Q)'!70:70)</f>
        <v>-1671.0102469877406</v>
      </c>
      <c r="N217" s="1620">
        <f ca="1">SUMIF('CF(Q)'!$6:$6,Report!N$202,'CF(Q)'!70:70)</f>
        <v>-1696.0754006925572</v>
      </c>
      <c r="O217" s="1620">
        <f ca="1">SUMIF('CF(Q)'!$6:$6,Report!O$202,'CF(Q)'!70:70)</f>
        <v>-1721.5165317029448</v>
      </c>
      <c r="P217" s="1620">
        <f ca="1">SUMIF('CF(Q)'!$6:$6,Report!P$202,'CF(Q)'!70:70)</f>
        <v>-1747.3392796784888</v>
      </c>
      <c r="Q217" s="1620">
        <f ca="1">SUMIF('CF(Q)'!$6:$6,Report!Q$202,'CF(Q)'!70:70)</f>
        <v>-1773.5493688736665</v>
      </c>
      <c r="R217" s="1620">
        <f ca="1">SUMIF('CF(Q)'!$6:$6,Report!R$202,'CF(Q)'!70:70)</f>
        <v>-1800.1526094067713</v>
      </c>
      <c r="S217" s="1620">
        <f ca="1">SUMIF('CF(Q)'!$6:$6,Report!S$202,'CF(Q)'!70:70)</f>
        <v>-1827.1548985478723</v>
      </c>
      <c r="T217" s="1620">
        <f ca="1">SUMIF('CF(Q)'!$6:$6,Report!T$202,'CF(Q)'!70:70)</f>
        <v>-1854.5622220260909</v>
      </c>
      <c r="U217" s="1620">
        <f ca="1">SUMIF('CF(Q)'!$6:$6,Report!U$202,'CF(Q)'!70:70)</f>
        <v>-1882.3806553564823</v>
      </c>
      <c r="V217" s="1620">
        <f ca="1">SUMIF('CF(Q)'!$6:$6,Report!V$202,'CF(Q)'!70:70)</f>
        <v>-951.73916074063732</v>
      </c>
    </row>
    <row r="218" spans="2:23" s="437" customFormat="1" ht="15" customHeight="1">
      <c r="B218" s="1273" t="s">
        <v>235</v>
      </c>
      <c r="C218" s="1621">
        <f t="shared" ca="1" si="129"/>
        <v>60917.111729484124</v>
      </c>
      <c r="D218" s="1621">
        <f t="shared" ref="D218:V218" ca="1" si="140">SUM(D216:D217)</f>
        <v>0</v>
      </c>
      <c r="E218" s="1621">
        <f t="shared" ca="1" si="140"/>
        <v>463.84582703873366</v>
      </c>
      <c r="F218" s="1621">
        <f t="shared" ca="1" si="140"/>
        <v>350.05338552069406</v>
      </c>
      <c r="G218" s="1621">
        <f t="shared" ca="1" si="140"/>
        <v>1978.8276696152175</v>
      </c>
      <c r="H218" s="1621">
        <f t="shared" ca="1" si="140"/>
        <v>2740.4923538392568</v>
      </c>
      <c r="I218" s="1621">
        <f t="shared" ca="1" si="140"/>
        <v>2618.2918752046212</v>
      </c>
      <c r="J218" s="1621">
        <f t="shared" ca="1" si="140"/>
        <v>2641.3214448099707</v>
      </c>
      <c r="K218" s="1621">
        <f t="shared" ca="1" si="140"/>
        <v>2855.9714832070276</v>
      </c>
      <c r="L218" s="1621">
        <f t="shared" ca="1" si="140"/>
        <v>3080.6764868372493</v>
      </c>
      <c r="M218" s="1621">
        <f t="shared" ca="1" si="140"/>
        <v>3154.0998118206548</v>
      </c>
      <c r="N218" s="1621">
        <f t="shared" ca="1" si="140"/>
        <v>3409.4885084887492</v>
      </c>
      <c r="O218" s="1621">
        <f t="shared" ca="1" si="140"/>
        <v>3664.3767112899959</v>
      </c>
      <c r="P218" s="1621">
        <f t="shared" ca="1" si="140"/>
        <v>3918.7559031436372</v>
      </c>
      <c r="Q218" s="1621">
        <f t="shared" ca="1" si="140"/>
        <v>4172.6174190192778</v>
      </c>
      <c r="R218" s="1621">
        <f t="shared" ca="1" si="140"/>
        <v>4425.9524433137221</v>
      </c>
      <c r="S218" s="1621">
        <f t="shared" ca="1" si="140"/>
        <v>4678.7520071804547</v>
      </c>
      <c r="T218" s="1621">
        <f t="shared" ca="1" si="140"/>
        <v>4931.0069858108154</v>
      </c>
      <c r="U218" s="1621">
        <f t="shared" ca="1" si="140"/>
        <v>5182.7080956659702</v>
      </c>
      <c r="V218" s="1621">
        <f t="shared" ca="1" si="140"/>
        <v>6649.8733176780843</v>
      </c>
    </row>
    <row r="219" spans="2:23" ht="15" customHeight="1">
      <c r="B219" s="1274" t="s">
        <v>1162</v>
      </c>
      <c r="C219" s="437"/>
      <c r="D219" s="454">
        <f ca="1">D218-'CF(Y)'!H70</f>
        <v>0</v>
      </c>
      <c r="E219" s="454">
        <f ca="1">E218-'CF(Y)'!I70</f>
        <v>-9.0949470177292824E-13</v>
      </c>
      <c r="F219" s="454">
        <f ca="1">F218-'CF(Y)'!J70</f>
        <v>9.0949470177292824E-12</v>
      </c>
      <c r="G219" s="454">
        <f ca="1">G218-'CF(Y)'!K70</f>
        <v>9.0949470177292824E-12</v>
      </c>
      <c r="H219" s="454">
        <f ca="1">H218-'CF(Y)'!L70</f>
        <v>1.4551915228366852E-11</v>
      </c>
      <c r="I219" s="454">
        <f ca="1">I218-'CF(Y)'!M70</f>
        <v>1.4551915228366852E-11</v>
      </c>
      <c r="J219" s="454">
        <f ca="1">J218-'CF(Y)'!N70</f>
        <v>1.8189894035458565E-11</v>
      </c>
      <c r="K219" s="454">
        <f ca="1">K218-'CF(Y)'!O70</f>
        <v>1.6370904631912708E-11</v>
      </c>
      <c r="L219" s="454">
        <f ca="1">L218-'CF(Y)'!P70</f>
        <v>1.2732925824820995E-11</v>
      </c>
      <c r="M219" s="454">
        <f ca="1">M218-'CF(Y)'!Q70</f>
        <v>5.4569682106375694E-12</v>
      </c>
      <c r="N219" s="454">
        <f ca="1">N218-'CF(Y)'!R70</f>
        <v>0</v>
      </c>
      <c r="O219" s="454">
        <f ca="1">O218-'CF(Y)'!S70</f>
        <v>0</v>
      </c>
      <c r="P219" s="454">
        <f ca="1">P218-'CF(Y)'!T70</f>
        <v>-3.637978807091713E-12</v>
      </c>
      <c r="Q219" s="454">
        <f ca="1">Q218-'CF(Y)'!U70</f>
        <v>0</v>
      </c>
      <c r="R219" s="454">
        <f ca="1">R218-'CF(Y)'!V70</f>
        <v>0</v>
      </c>
      <c r="S219" s="454">
        <f ca="1">S218-'CF(Y)'!W70</f>
        <v>-7.2759576141834259E-12</v>
      </c>
      <c r="T219" s="454">
        <f ca="1">T218-'CF(Y)'!X70</f>
        <v>-1.0913936421275139E-11</v>
      </c>
      <c r="U219" s="454">
        <f ca="1">U218-'CF(Y)'!Y70</f>
        <v>-1.0913936421275139E-11</v>
      </c>
      <c r="V219" s="1472">
        <f ca="1">V218-'CF(Q)'!CF71</f>
        <v>0</v>
      </c>
    </row>
    <row r="222" spans="2:23" ht="15" customHeight="1" thickBot="1"/>
    <row r="223" spans="2:23" ht="15" customHeight="1" thickTop="1" thickBot="1">
      <c r="B223" s="1586" t="s">
        <v>1358</v>
      </c>
      <c r="C223" s="1587" t="s">
        <v>1383</v>
      </c>
      <c r="D223" s="1587" t="s">
        <v>1382</v>
      </c>
      <c r="E223" s="1587">
        <v>2024</v>
      </c>
      <c r="F223" s="1587">
        <f>E223+1</f>
        <v>2025</v>
      </c>
      <c r="G223" s="1587">
        <f t="shared" ref="G223:S223" si="141">F223+1</f>
        <v>2026</v>
      </c>
      <c r="H223" s="1587">
        <f t="shared" si="141"/>
        <v>2027</v>
      </c>
      <c r="I223" s="1587">
        <f t="shared" si="141"/>
        <v>2028</v>
      </c>
      <c r="J223" s="1587">
        <f t="shared" si="141"/>
        <v>2029</v>
      </c>
      <c r="K223" s="1587">
        <f t="shared" si="141"/>
        <v>2030</v>
      </c>
      <c r="L223" s="1587">
        <f t="shared" si="141"/>
        <v>2031</v>
      </c>
      <c r="M223" s="1587">
        <f t="shared" si="141"/>
        <v>2032</v>
      </c>
      <c r="N223" s="1587">
        <f t="shared" si="141"/>
        <v>2033</v>
      </c>
      <c r="O223" s="1587">
        <f t="shared" si="141"/>
        <v>2034</v>
      </c>
      <c r="P223" s="1587">
        <f t="shared" si="141"/>
        <v>2035</v>
      </c>
      <c r="Q223" s="1587">
        <f t="shared" si="141"/>
        <v>2036</v>
      </c>
      <c r="R223" s="1587">
        <f t="shared" si="141"/>
        <v>2037</v>
      </c>
      <c r="S223" s="1587">
        <f t="shared" si="141"/>
        <v>2038</v>
      </c>
      <c r="T223" s="1587">
        <f t="shared" ref="T223:W223" si="142">S223+1</f>
        <v>2039</v>
      </c>
      <c r="U223" s="1587">
        <f t="shared" si="142"/>
        <v>2040</v>
      </c>
      <c r="V223" s="1587">
        <f t="shared" si="142"/>
        <v>2041</v>
      </c>
      <c r="W223" s="1587">
        <f t="shared" si="142"/>
        <v>2042</v>
      </c>
    </row>
    <row r="224" spans="2:23" ht="15" customHeight="1">
      <c r="B224" s="1588" t="s">
        <v>1373</v>
      </c>
      <c r="C224" s="1592"/>
      <c r="D224" s="1592"/>
      <c r="E224" s="1592"/>
      <c r="F224" s="1592">
        <f ca="1">'CF(Y)'!I11+'CF(Y)'!H79</f>
        <v>0</v>
      </c>
      <c r="G224" s="1592">
        <f ca="1">'CF(Y)'!J11+'CF(Y)'!I79</f>
        <v>5463.8458270387346</v>
      </c>
      <c r="H224" s="1592">
        <f ca="1">'CF(Y)'!K11+'CF(Y)'!J79</f>
        <v>7350.053385520685</v>
      </c>
      <c r="I224" s="1592">
        <f ca="1">'CF(Y)'!L11+'CF(Y)'!K79</f>
        <v>9075.3917321152076</v>
      </c>
      <c r="J224" s="1592">
        <f ca="1">'CF(Y)'!M11+'CF(Y)'!L79</f>
        <v>9762.7564163392417</v>
      </c>
      <c r="K224" s="1592">
        <f ca="1">'CF(Y)'!N11+'CF(Y)'!M79</f>
        <v>9553.1746877046062</v>
      </c>
      <c r="L224" s="1592">
        <f ca="1">'CF(Y)'!O11+'CF(Y)'!N79</f>
        <v>9517.2003510599534</v>
      </c>
      <c r="M224" s="1592">
        <f ca="1">'CF(Y)'!P11+'CF(Y)'!O79</f>
        <v>9498.2566394570113</v>
      </c>
      <c r="N224" s="1592">
        <f ca="1">'CF(Y)'!Q11+'CF(Y)'!P79</f>
        <v>9489.3678930872375</v>
      </c>
      <c r="O224" s="1592">
        <f ca="1">'CF(Y)'!R11+'CF(Y)'!Q79</f>
        <v>9329.1974680706498</v>
      </c>
      <c r="P224" s="1592">
        <f ca="1">'CF(Y)'!S11+'CF(Y)'!R79</f>
        <v>9350.9924147387501</v>
      </c>
      <c r="Q224" s="1592">
        <f ca="1">'CF(Y)'!T11+'CF(Y)'!S79</f>
        <v>9372.286867539995</v>
      </c>
      <c r="R224" s="1592">
        <f ca="1">'CF(Y)'!U11+'CF(Y)'!T79</f>
        <v>9393.0723093936413</v>
      </c>
      <c r="S224" s="1592">
        <f ca="1">'CF(Y)'!V11+'CF(Y)'!U79</f>
        <v>9413.3400752692778</v>
      </c>
      <c r="T224" s="1592">
        <f ca="1">'CF(Y)'!W11+'CF(Y)'!V79</f>
        <v>9433.0813495637231</v>
      </c>
      <c r="U224" s="1592">
        <f ca="1">'CF(Y)'!X11+'CF(Y)'!W79</f>
        <v>9452.2871634304611</v>
      </c>
      <c r="V224" s="1592">
        <f ca="1">'CF(Y)'!Y11+'CF(Y)'!X79</f>
        <v>9470.9483920608254</v>
      </c>
      <c r="W224" s="1592">
        <f ca="1">'CF(Y)'!Z11+'CF(Y)'!Y79</f>
        <v>9489.0557519159811</v>
      </c>
    </row>
    <row r="225" spans="2:23" ht="15" customHeight="1" thickBot="1">
      <c r="B225" s="1589" t="s">
        <v>773</v>
      </c>
      <c r="C225" s="1593">
        <f ca="1">SUM(F225:W225)</f>
        <v>-38453.339199246511</v>
      </c>
      <c r="D225" s="1593"/>
      <c r="E225" s="1593"/>
      <c r="F225" s="1593">
        <f t="shared" ref="F225:W225" ca="1" si="143">E204</f>
        <v>0</v>
      </c>
      <c r="G225" s="1593">
        <f t="shared" ca="1" si="143"/>
        <v>0</v>
      </c>
      <c r="H225" s="1593">
        <f t="shared" ca="1" si="143"/>
        <v>0</v>
      </c>
      <c r="I225" s="1593">
        <f t="shared" ca="1" si="143"/>
        <v>-978.82766961520383</v>
      </c>
      <c r="J225" s="1593">
        <f t="shared" ca="1" si="143"/>
        <v>-1740.4923538392354</v>
      </c>
      <c r="K225" s="1593">
        <f t="shared" ca="1" si="143"/>
        <v>-1618.2918752046062</v>
      </c>
      <c r="L225" s="1593">
        <f t="shared" ca="1" si="143"/>
        <v>-1641.321444809957</v>
      </c>
      <c r="M225" s="1593">
        <f t="shared" ca="1" si="143"/>
        <v>-1855.9714832070149</v>
      </c>
      <c r="N225" s="1593">
        <f t="shared" ca="1" si="143"/>
        <v>-2080.6764868372384</v>
      </c>
      <c r="O225" s="1593">
        <f t="shared" ca="1" si="143"/>
        <v>-2154.0998118206494</v>
      </c>
      <c r="P225" s="1593">
        <f t="shared" ca="1" si="143"/>
        <v>-2409.4885084887446</v>
      </c>
      <c r="Q225" s="1593">
        <f t="shared" ca="1" si="143"/>
        <v>-2664.376711289995</v>
      </c>
      <c r="R225" s="1593">
        <f t="shared" ca="1" si="143"/>
        <v>-2918.7559031436358</v>
      </c>
      <c r="S225" s="1593">
        <f t="shared" ca="1" si="143"/>
        <v>-3172.6174190192742</v>
      </c>
      <c r="T225" s="1593">
        <f t="shared" ca="1" si="143"/>
        <v>-3425.9524433137194</v>
      </c>
      <c r="U225" s="1593">
        <f t="shared" ca="1" si="143"/>
        <v>-3678.7520071804529</v>
      </c>
      <c r="V225" s="1593">
        <f t="shared" ca="1" si="143"/>
        <v>-3931.0069858108145</v>
      </c>
      <c r="W225" s="1593">
        <f t="shared" ca="1" si="143"/>
        <v>-4182.7080956659711</v>
      </c>
    </row>
    <row r="226" spans="2:23" ht="15" customHeight="1" thickBot="1">
      <c r="B226" s="1590" t="s">
        <v>1374</v>
      </c>
      <c r="C226" s="1594"/>
      <c r="D226" s="1594"/>
      <c r="E226" s="1594"/>
      <c r="F226" s="1594">
        <f ca="1">SUM(F224:F225)</f>
        <v>0</v>
      </c>
      <c r="G226" s="1594">
        <f t="shared" ref="G226:W226" ca="1" si="144">SUM(G224:G225)</f>
        <v>5463.8458270387346</v>
      </c>
      <c r="H226" s="1594">
        <f t="shared" ca="1" si="144"/>
        <v>7350.053385520685</v>
      </c>
      <c r="I226" s="1594">
        <f t="shared" ca="1" si="144"/>
        <v>8096.5640625000033</v>
      </c>
      <c r="J226" s="1594">
        <f t="shared" ca="1" si="144"/>
        <v>8022.2640625000058</v>
      </c>
      <c r="K226" s="1594">
        <f t="shared" ca="1" si="144"/>
        <v>7934.8828125</v>
      </c>
      <c r="L226" s="1594">
        <f t="shared" ca="1" si="144"/>
        <v>7875.8789062499964</v>
      </c>
      <c r="M226" s="1594">
        <f t="shared" ca="1" si="144"/>
        <v>7642.2851562499964</v>
      </c>
      <c r="N226" s="1594">
        <f t="shared" ca="1" si="144"/>
        <v>7408.6914062499991</v>
      </c>
      <c r="O226" s="1594">
        <f t="shared" ca="1" si="144"/>
        <v>7175.09765625</v>
      </c>
      <c r="P226" s="1594">
        <f t="shared" ca="1" si="144"/>
        <v>6941.5039062500055</v>
      </c>
      <c r="Q226" s="1594">
        <f t="shared" ca="1" si="144"/>
        <v>6707.91015625</v>
      </c>
      <c r="R226" s="1594">
        <f t="shared" ca="1" si="144"/>
        <v>6474.3164062500055</v>
      </c>
      <c r="S226" s="1594">
        <f t="shared" ca="1" si="144"/>
        <v>6240.7226562500036</v>
      </c>
      <c r="T226" s="1594">
        <f t="shared" ca="1" si="144"/>
        <v>6007.1289062500036</v>
      </c>
      <c r="U226" s="1594">
        <f t="shared" ca="1" si="144"/>
        <v>5773.5351562500082</v>
      </c>
      <c r="V226" s="1594">
        <f t="shared" ca="1" si="144"/>
        <v>5539.9414062500109</v>
      </c>
      <c r="W226" s="1594">
        <f t="shared" ca="1" si="144"/>
        <v>5306.34765625001</v>
      </c>
    </row>
    <row r="227" spans="2:23" ht="15" customHeight="1" thickBot="1">
      <c r="B227" s="1590" t="s">
        <v>1375</v>
      </c>
      <c r="C227" s="1594">
        <f ca="1">SUM(F227:W227)</f>
        <v>269832.11352345406</v>
      </c>
      <c r="D227" s="1594"/>
      <c r="E227" s="1594"/>
      <c r="F227" s="1594">
        <f t="shared" ref="F227:W227" ca="1" si="145">E210</f>
        <v>2707.5958270387482</v>
      </c>
      <c r="G227" s="1594">
        <f t="shared" ca="1" si="145"/>
        <v>17798.977089731947</v>
      </c>
      <c r="H227" s="1594">
        <f t="shared" ca="1" si="145"/>
        <v>17505.019596594528</v>
      </c>
      <c r="I227" s="1594">
        <f t="shared" ca="1" si="145"/>
        <v>17325.80299446424</v>
      </c>
      <c r="J227" s="1594">
        <f t="shared" ca="1" si="145"/>
        <v>17194.582003563977</v>
      </c>
      <c r="K227" s="1594">
        <f t="shared" ca="1" si="145"/>
        <v>17042.348659469721</v>
      </c>
      <c r="L227" s="1594">
        <f t="shared" ca="1" si="145"/>
        <v>16899.324399055429</v>
      </c>
      <c r="M227" s="1594">
        <f t="shared" ca="1" si="145"/>
        <v>16681.171688610881</v>
      </c>
      <c r="N227" s="1594">
        <f t="shared" ca="1" si="145"/>
        <v>16312.102246308392</v>
      </c>
      <c r="O227" s="1594">
        <f t="shared" ca="1" si="145"/>
        <v>16125.368596681303</v>
      </c>
      <c r="P227" s="1594">
        <f t="shared" ca="1" si="145"/>
        <v>15938.510430492937</v>
      </c>
      <c r="Q227" s="1594">
        <f t="shared" ca="1" si="145"/>
        <v>15751.524870322126</v>
      </c>
      <c r="R227" s="1594">
        <f t="shared" ca="1" si="145"/>
        <v>15564.408975392942</v>
      </c>
      <c r="S227" s="1594">
        <f t="shared" ca="1" si="145"/>
        <v>15377.15974022049</v>
      </c>
      <c r="T227" s="1594">
        <f t="shared" ca="1" si="145"/>
        <v>15189.774093228325</v>
      </c>
      <c r="U227" s="1594">
        <f t="shared" ca="1" si="145"/>
        <v>15002.248895336905</v>
      </c>
      <c r="V227" s="1594">
        <f t="shared" ca="1" si="145"/>
        <v>14814.580938522453</v>
      </c>
      <c r="W227" s="1594">
        <f t="shared" ca="1" si="145"/>
        <v>6601.6124784187223</v>
      </c>
    </row>
    <row r="228" spans="2:23" ht="15" customHeight="1">
      <c r="B228" s="1588" t="s">
        <v>1376</v>
      </c>
      <c r="C228" s="1592">
        <f t="shared" ref="C228:C231" ca="1" si="146">SUM(F228:W228)</f>
        <v>320</v>
      </c>
      <c r="D228" s="1592"/>
      <c r="E228" s="1592"/>
      <c r="F228" s="1592">
        <f t="shared" ref="F228:W228" ca="1" si="147">-E213</f>
        <v>0</v>
      </c>
      <c r="G228" s="1592">
        <f t="shared" ca="1" si="147"/>
        <v>20</v>
      </c>
      <c r="H228" s="1592">
        <f t="shared" ca="1" si="147"/>
        <v>20</v>
      </c>
      <c r="I228" s="1592">
        <f t="shared" ca="1" si="147"/>
        <v>20</v>
      </c>
      <c r="J228" s="1592">
        <f t="shared" ca="1" si="147"/>
        <v>20</v>
      </c>
      <c r="K228" s="1592">
        <f t="shared" ca="1" si="147"/>
        <v>20</v>
      </c>
      <c r="L228" s="1592">
        <f t="shared" ca="1" si="147"/>
        <v>20</v>
      </c>
      <c r="M228" s="1592">
        <f t="shared" ca="1" si="147"/>
        <v>20</v>
      </c>
      <c r="N228" s="1592">
        <f t="shared" ca="1" si="147"/>
        <v>20</v>
      </c>
      <c r="O228" s="1592">
        <f t="shared" ca="1" si="147"/>
        <v>20</v>
      </c>
      <c r="P228" s="1592">
        <f t="shared" ca="1" si="147"/>
        <v>20</v>
      </c>
      <c r="Q228" s="1592">
        <f t="shared" ca="1" si="147"/>
        <v>20</v>
      </c>
      <c r="R228" s="1592">
        <f t="shared" ca="1" si="147"/>
        <v>20</v>
      </c>
      <c r="S228" s="1592">
        <f t="shared" ca="1" si="147"/>
        <v>20</v>
      </c>
      <c r="T228" s="1592">
        <f t="shared" ca="1" si="147"/>
        <v>20</v>
      </c>
      <c r="U228" s="1592">
        <f t="shared" ca="1" si="147"/>
        <v>20</v>
      </c>
      <c r="V228" s="1592">
        <f t="shared" ca="1" si="147"/>
        <v>20</v>
      </c>
      <c r="W228" s="1592">
        <f t="shared" ca="1" si="147"/>
        <v>0</v>
      </c>
    </row>
    <row r="229" spans="2:23" ht="15" customHeight="1">
      <c r="B229" s="1588" t="s">
        <v>1377</v>
      </c>
      <c r="C229" s="1592">
        <f t="shared" ca="1" si="146"/>
        <v>135000</v>
      </c>
      <c r="D229" s="1592"/>
      <c r="E229" s="1592"/>
      <c r="F229" s="1592">
        <f t="shared" ref="F229:W229" ca="1" si="148">E192</f>
        <v>0</v>
      </c>
      <c r="G229" s="1592">
        <f t="shared" ca="1" si="148"/>
        <v>6969.3749999999873</v>
      </c>
      <c r="H229" s="1592">
        <f t="shared" ca="1" si="148"/>
        <v>7290</v>
      </c>
      <c r="I229" s="1592">
        <f t="shared" ca="1" si="148"/>
        <v>7560</v>
      </c>
      <c r="J229" s="1592">
        <f t="shared" ca="1" si="148"/>
        <v>7965</v>
      </c>
      <c r="K229" s="1592">
        <f t="shared" ca="1" si="148"/>
        <v>8184.375</v>
      </c>
      <c r="L229" s="1592">
        <f t="shared" ca="1" si="148"/>
        <v>8437.5</v>
      </c>
      <c r="M229" s="1592">
        <f t="shared" ca="1" si="148"/>
        <v>8437.5</v>
      </c>
      <c r="N229" s="1592">
        <f t="shared" ca="1" si="148"/>
        <v>8437.5</v>
      </c>
      <c r="O229" s="1592">
        <f t="shared" ca="1" si="148"/>
        <v>8437.5</v>
      </c>
      <c r="P229" s="1592">
        <f t="shared" ca="1" si="148"/>
        <v>8437.5</v>
      </c>
      <c r="Q229" s="1592">
        <f t="shared" ca="1" si="148"/>
        <v>8437.5</v>
      </c>
      <c r="R229" s="1592">
        <f t="shared" ca="1" si="148"/>
        <v>8437.5</v>
      </c>
      <c r="S229" s="1592">
        <f t="shared" ca="1" si="148"/>
        <v>8437.5</v>
      </c>
      <c r="T229" s="1592">
        <f t="shared" ca="1" si="148"/>
        <v>8437.5</v>
      </c>
      <c r="U229" s="1592">
        <f t="shared" ca="1" si="148"/>
        <v>8437.5</v>
      </c>
      <c r="V229" s="1592">
        <f t="shared" ca="1" si="148"/>
        <v>8437.5</v>
      </c>
      <c r="W229" s="1592">
        <f t="shared" ca="1" si="148"/>
        <v>4218.75</v>
      </c>
    </row>
    <row r="230" spans="2:23" ht="15" customHeight="1" thickBot="1">
      <c r="B230" s="1589" t="s">
        <v>1378</v>
      </c>
      <c r="C230" s="1593">
        <f t="shared" ca="1" si="146"/>
        <v>66082.737500000003</v>
      </c>
      <c r="D230" s="1593"/>
      <c r="E230" s="1593"/>
      <c r="F230" s="1593">
        <f t="shared" ref="F230:W230" ca="1" si="149">E188</f>
        <v>1868.75</v>
      </c>
      <c r="G230" s="1593">
        <f t="shared" ca="1" si="149"/>
        <v>7417.76953125</v>
      </c>
      <c r="H230" s="1593">
        <f t="shared" ca="1" si="149"/>
        <v>6941.4718750000011</v>
      </c>
      <c r="I230" s="1593">
        <f t="shared" ca="1" si="149"/>
        <v>6528.4781250000005</v>
      </c>
      <c r="J230" s="1593">
        <f t="shared" ca="1" si="149"/>
        <v>6104.2718750000013</v>
      </c>
      <c r="K230" s="1593">
        <f t="shared" ca="1" si="149"/>
        <v>5657.6406250000009</v>
      </c>
      <c r="L230" s="1593">
        <f t="shared" ca="1" si="149"/>
        <v>5197.4609375000018</v>
      </c>
      <c r="M230" s="1593">
        <f t="shared" ca="1" si="149"/>
        <v>4730.2734375000018</v>
      </c>
      <c r="N230" s="1593">
        <f t="shared" ca="1" si="149"/>
        <v>4263.0859375000018</v>
      </c>
      <c r="O230" s="1593">
        <f t="shared" ca="1" si="149"/>
        <v>3795.8984375000009</v>
      </c>
      <c r="P230" s="1593">
        <f t="shared" ca="1" si="149"/>
        <v>3328.7109375000009</v>
      </c>
      <c r="Q230" s="1593">
        <f t="shared" ca="1" si="149"/>
        <v>2861.5234375000009</v>
      </c>
      <c r="R230" s="1593">
        <f t="shared" ca="1" si="149"/>
        <v>2394.3359375000009</v>
      </c>
      <c r="S230" s="1593">
        <f t="shared" ca="1" si="149"/>
        <v>1927.1484375000009</v>
      </c>
      <c r="T230" s="1593">
        <f t="shared" ca="1" si="149"/>
        <v>1459.9609375000009</v>
      </c>
      <c r="U230" s="1593">
        <f t="shared" ca="1" si="149"/>
        <v>992.7734375000008</v>
      </c>
      <c r="V230" s="1593">
        <f t="shared" ca="1" si="149"/>
        <v>525.5859375000008</v>
      </c>
      <c r="W230" s="1593">
        <f t="shared" ca="1" si="149"/>
        <v>87.597656250000398</v>
      </c>
    </row>
    <row r="231" spans="2:23" ht="15" customHeight="1" thickBot="1">
      <c r="B231" s="1590" t="s">
        <v>1379</v>
      </c>
      <c r="C231" s="1594">
        <f t="shared" ca="1" si="146"/>
        <v>201402.73749999999</v>
      </c>
      <c r="D231" s="1594"/>
      <c r="E231" s="1594"/>
      <c r="F231" s="1594">
        <f ca="1">SUM(F228:F230)</f>
        <v>1868.75</v>
      </c>
      <c r="G231" s="1594">
        <f t="shared" ref="G231:W231" ca="1" si="150">SUM(G228:G230)</f>
        <v>14407.144531249987</v>
      </c>
      <c r="H231" s="1594">
        <f t="shared" ca="1" si="150"/>
        <v>14251.471875000001</v>
      </c>
      <c r="I231" s="1594">
        <f t="shared" ca="1" si="150"/>
        <v>14108.478125000001</v>
      </c>
      <c r="J231" s="1594">
        <f t="shared" ca="1" si="150"/>
        <v>14089.271875000002</v>
      </c>
      <c r="K231" s="1594">
        <f t="shared" ca="1" si="150"/>
        <v>13862.015625</v>
      </c>
      <c r="L231" s="1594">
        <f t="shared" ca="1" si="150"/>
        <v>13654.960937500002</v>
      </c>
      <c r="M231" s="1594">
        <f t="shared" ca="1" si="150"/>
        <v>13187.773437500002</v>
      </c>
      <c r="N231" s="1594">
        <f t="shared" ca="1" si="150"/>
        <v>12720.585937500002</v>
      </c>
      <c r="O231" s="1594">
        <f t="shared" ca="1" si="150"/>
        <v>12253.3984375</v>
      </c>
      <c r="P231" s="1594">
        <f t="shared" ca="1" si="150"/>
        <v>11786.2109375</v>
      </c>
      <c r="Q231" s="1594">
        <f t="shared" ca="1" si="150"/>
        <v>11319.0234375</v>
      </c>
      <c r="R231" s="1594">
        <f t="shared" ca="1" si="150"/>
        <v>10851.8359375</v>
      </c>
      <c r="S231" s="1594">
        <f t="shared" ca="1" si="150"/>
        <v>10384.6484375</v>
      </c>
      <c r="T231" s="1594">
        <f t="shared" ca="1" si="150"/>
        <v>9917.4609375</v>
      </c>
      <c r="U231" s="1594">
        <f t="shared" ca="1" si="150"/>
        <v>9450.2734375</v>
      </c>
      <c r="V231" s="1594">
        <f t="shared" ca="1" si="150"/>
        <v>8983.0859375</v>
      </c>
      <c r="W231" s="1594">
        <f t="shared" ca="1" si="150"/>
        <v>4306.34765625</v>
      </c>
    </row>
    <row r="232" spans="2:23" ht="15" customHeight="1" thickBot="1">
      <c r="B232" s="1590" t="s">
        <v>1380</v>
      </c>
      <c r="C232" s="1595">
        <f ca="1">MIN(F232:W232)</f>
        <v>1.2204024562883222</v>
      </c>
      <c r="D232" s="1595">
        <f ca="1">AVERAGE(F232:W232)</f>
        <v>1.369527453161131</v>
      </c>
      <c r="E232" s="1555"/>
      <c r="F232" s="1555">
        <f ca="1">F227/F231</f>
        <v>1.4488807101210692</v>
      </c>
      <c r="G232" s="1555">
        <f t="shared" ref="G232:W232" ca="1" si="151">G227/G231</f>
        <v>1.2354271209763228</v>
      </c>
      <c r="H232" s="1555">
        <f t="shared" ca="1" si="151"/>
        <v>1.2282955578294981</v>
      </c>
      <c r="I232" s="1555">
        <f t="shared" ca="1" si="151"/>
        <v>1.2280419504470288</v>
      </c>
      <c r="J232" s="1555">
        <f t="shared" ca="1" si="151"/>
        <v>1.2204024562883222</v>
      </c>
      <c r="K232" s="1555">
        <f t="shared" ca="1" si="151"/>
        <v>1.2294278927758546</v>
      </c>
      <c r="L232" s="1555">
        <f t="shared" ca="1" si="151"/>
        <v>1.2375959533245957</v>
      </c>
      <c r="M232" s="1555">
        <f t="shared" ca="1" si="151"/>
        <v>1.2648967445237762</v>
      </c>
      <c r="N232" s="1555">
        <f t="shared" ca="1" si="151"/>
        <v>1.2823389053345948</v>
      </c>
      <c r="O232" s="1555">
        <f t="shared" ca="1" si="151"/>
        <v>1.3159915332004237</v>
      </c>
      <c r="P232" s="1555">
        <f t="shared" ca="1" si="151"/>
        <v>1.3523014745800648</v>
      </c>
      <c r="Q232" s="1555">
        <f t="shared" ca="1" si="151"/>
        <v>1.3915975134513123</v>
      </c>
      <c r="R232" s="1555">
        <f t="shared" ca="1" si="151"/>
        <v>1.434265046489323</v>
      </c>
      <c r="S232" s="1555">
        <f t="shared" ca="1" si="151"/>
        <v>1.480758817476385</v>
      </c>
      <c r="T232" s="1555">
        <f t="shared" ca="1" si="151"/>
        <v>1.5316192510315421</v>
      </c>
      <c r="U232" s="1555">
        <f t="shared" ca="1" si="151"/>
        <v>1.5874936312219172</v>
      </c>
      <c r="V232" s="1555">
        <f t="shared" ca="1" si="151"/>
        <v>1.6491638888456812</v>
      </c>
      <c r="W232" s="1555">
        <f t="shared" ca="1" si="151"/>
        <v>1.5329957089826454</v>
      </c>
    </row>
    <row r="233" spans="2:23" ht="15" customHeight="1" thickBot="1">
      <c r="B233" s="1591" t="s">
        <v>1381</v>
      </c>
      <c r="C233" s="1595">
        <f ca="1">MIN(F233:W233)</f>
        <v>1.4488807101210692</v>
      </c>
      <c r="D233" s="1595">
        <f ca="1">AVERAGE(F233:W233)</f>
        <v>1.9461741169391478</v>
      </c>
      <c r="E233" s="1555"/>
      <c r="F233" s="1555">
        <f ca="1">SUM(F226,F227)/F231</f>
        <v>1.4488807101210692</v>
      </c>
      <c r="G233" s="1555">
        <f t="shared" ref="G233:W233" ca="1" si="152">SUM(G226,G227)/G231</f>
        <v>1.6146726970297396</v>
      </c>
      <c r="H233" s="1555">
        <f t="shared" ca="1" si="152"/>
        <v>1.7440355073580924</v>
      </c>
      <c r="I233" s="1555">
        <f t="shared" ca="1" si="152"/>
        <v>1.8019212867414953</v>
      </c>
      <c r="J233" s="1555">
        <f t="shared" ca="1" si="152"/>
        <v>1.78979057894459</v>
      </c>
      <c r="K233" s="1555">
        <f t="shared" ca="1" si="152"/>
        <v>1.8018470147244348</v>
      </c>
      <c r="L233" s="1555">
        <f t="shared" ca="1" si="152"/>
        <v>1.8143737956266432</v>
      </c>
      <c r="M233" s="1555">
        <f t="shared" ca="1" si="152"/>
        <v>1.8443945037527016</v>
      </c>
      <c r="N233" s="1555">
        <f t="shared" ca="1" si="152"/>
        <v>1.8647563696441076</v>
      </c>
      <c r="O233" s="1555">
        <f t="shared" ca="1" si="152"/>
        <v>1.9015513428195665</v>
      </c>
      <c r="P233" s="1555">
        <f t="shared" ca="1" si="152"/>
        <v>1.9412527450994419</v>
      </c>
      <c r="Q233" s="1555">
        <f t="shared" ca="1" si="152"/>
        <v>1.9842202068567036</v>
      </c>
      <c r="R233" s="1555">
        <f t="shared" ca="1" si="152"/>
        <v>2.0308752830924326</v>
      </c>
      <c r="S233" s="1555">
        <f t="shared" ca="1" si="152"/>
        <v>2.0817153827187993</v>
      </c>
      <c r="T233" s="1555">
        <f t="shared" ca="1" si="152"/>
        <v>2.1373316348873521</v>
      </c>
      <c r="U233" s="1555">
        <f t="shared" ca="1" si="152"/>
        <v>2.1984320547959717</v>
      </c>
      <c r="V233" s="1555">
        <f t="shared" ca="1" si="152"/>
        <v>2.2658719382614683</v>
      </c>
      <c r="W233" s="1555">
        <f t="shared" ca="1" si="152"/>
        <v>2.7652110524300477</v>
      </c>
    </row>
    <row r="234" spans="2:23" ht="15" customHeight="1" thickTop="1"/>
    <row r="241" spans="2:23" ht="15" customHeight="1">
      <c r="B241" s="437" t="s">
        <v>236</v>
      </c>
    </row>
    <row r="242" spans="2:23" ht="15" customHeight="1">
      <c r="B242" s="450" t="s">
        <v>220</v>
      </c>
      <c r="C242" s="451" t="s">
        <v>237</v>
      </c>
      <c r="D242" s="451" t="s">
        <v>238</v>
      </c>
      <c r="E242" s="451">
        <f>D202</f>
        <v>2024</v>
      </c>
      <c r="F242" s="451">
        <f t="shared" ref="F242:K242" si="153">E242+1</f>
        <v>2025</v>
      </c>
      <c r="G242" s="451">
        <f t="shared" si="153"/>
        <v>2026</v>
      </c>
      <c r="H242" s="451">
        <f t="shared" si="153"/>
        <v>2027</v>
      </c>
      <c r="I242" s="451">
        <f t="shared" si="153"/>
        <v>2028</v>
      </c>
      <c r="J242" s="451">
        <f t="shared" si="153"/>
        <v>2029</v>
      </c>
      <c r="K242" s="451">
        <f t="shared" si="153"/>
        <v>2030</v>
      </c>
      <c r="L242" s="451">
        <f t="shared" ref="L242:R242" si="154">K242+1</f>
        <v>2031</v>
      </c>
      <c r="M242" s="451">
        <f t="shared" si="154"/>
        <v>2032</v>
      </c>
      <c r="N242" s="451">
        <f t="shared" si="154"/>
        <v>2033</v>
      </c>
      <c r="O242" s="451">
        <f t="shared" si="154"/>
        <v>2034</v>
      </c>
      <c r="P242" s="451">
        <f t="shared" si="154"/>
        <v>2035</v>
      </c>
      <c r="Q242" s="451">
        <f t="shared" si="154"/>
        <v>2036</v>
      </c>
      <c r="R242" s="451">
        <f t="shared" si="154"/>
        <v>2037</v>
      </c>
      <c r="S242" s="451">
        <f>R242+1</f>
        <v>2038</v>
      </c>
      <c r="T242" s="451">
        <f>S242+1</f>
        <v>2039</v>
      </c>
      <c r="U242" s="451">
        <f>T242+1</f>
        <v>2040</v>
      </c>
      <c r="V242" s="451">
        <f>U242+1</f>
        <v>2041</v>
      </c>
      <c r="W242" s="451">
        <f>V242+1</f>
        <v>2042</v>
      </c>
    </row>
    <row r="243" spans="2:23" ht="15" customHeight="1">
      <c r="B243" s="452" t="s">
        <v>221</v>
      </c>
      <c r="C243" s="1554">
        <f ca="1">'CF(Y)'!E96</f>
        <v>1.2204024562883222</v>
      </c>
      <c r="D243" s="1554">
        <f ca="1">'CF(Y)'!E97</f>
        <v>1.369527453161131</v>
      </c>
      <c r="E243" s="1555">
        <f ca="1">SUMIF('CF(Y)'!$5:$5,Report!E$242,'CF(Y)'!94:94)</f>
        <v>0</v>
      </c>
      <c r="F243" s="1555">
        <f ca="1">SUMIF('CF(Y)'!$5:$5,Report!F$242,'CF(Y)'!94:94)</f>
        <v>1.4488807101210692</v>
      </c>
      <c r="G243" s="1555">
        <f ca="1">SUMIF('CF(Y)'!$5:$5,Report!G$242,'CF(Y)'!94:94)</f>
        <v>1.2354271209763228</v>
      </c>
      <c r="H243" s="1555">
        <f ca="1">SUMIF('CF(Y)'!$5:$5,Report!H$242,'CF(Y)'!94:94)</f>
        <v>1.2282955578294981</v>
      </c>
      <c r="I243" s="1555">
        <f ca="1">SUMIF('CF(Y)'!$5:$5,Report!I$242,'CF(Y)'!94:94)</f>
        <v>1.2280419504470288</v>
      </c>
      <c r="J243" s="1555">
        <f ca="1">SUMIF('CF(Y)'!$5:$5,Report!J$242,'CF(Y)'!94:94)</f>
        <v>1.2204024562883222</v>
      </c>
      <c r="K243" s="1555">
        <f ca="1">SUMIF('CF(Y)'!$5:$5,Report!K$242,'CF(Y)'!94:94)</f>
        <v>1.2294278927758546</v>
      </c>
      <c r="L243" s="1555">
        <f ca="1">SUMIF('CF(Y)'!$5:$5,Report!L$242,'CF(Y)'!94:94)</f>
        <v>1.2375959533245957</v>
      </c>
      <c r="M243" s="1555">
        <f ca="1">SUMIF('CF(Y)'!$5:$5,Report!M$242,'CF(Y)'!94:94)</f>
        <v>1.2648967445237762</v>
      </c>
      <c r="N243" s="1555">
        <f ca="1">SUMIF('CF(Y)'!$5:$5,Report!N$242,'CF(Y)'!94:94)</f>
        <v>1.2823389053345948</v>
      </c>
      <c r="O243" s="1555">
        <f ca="1">SUMIF('CF(Y)'!$5:$5,Report!O$242,'CF(Y)'!94:94)</f>
        <v>1.3159915332004237</v>
      </c>
      <c r="P243" s="1555">
        <f ca="1">SUMIF('CF(Y)'!$5:$5,Report!P$242,'CF(Y)'!94:94)</f>
        <v>1.3523014745800648</v>
      </c>
      <c r="Q243" s="1555">
        <f ca="1">SUMIF('CF(Y)'!$5:$5,Report!Q$242,'CF(Y)'!94:94)</f>
        <v>1.3915975134513123</v>
      </c>
      <c r="R243" s="1555">
        <f ca="1">SUMIF('CF(Y)'!$5:$5,Report!R$242,'CF(Y)'!94:94)</f>
        <v>1.434265046489323</v>
      </c>
      <c r="S243" s="1555">
        <f ca="1">SUMIF('CF(Y)'!$5:$5,Report!S$242,'CF(Y)'!94:94)</f>
        <v>1.480758817476385</v>
      </c>
      <c r="T243" s="1555">
        <f ca="1">SUMIF('CF(Y)'!$5:$5,Report!T$242,'CF(Y)'!94:94)</f>
        <v>1.5316192510315421</v>
      </c>
      <c r="U243" s="1555">
        <f ca="1">SUMIF('CF(Y)'!$5:$5,Report!U$242,'CF(Y)'!94:94)</f>
        <v>1.5874936312219172</v>
      </c>
      <c r="V243" s="1555">
        <f ca="1">SUMIF('CF(Y)'!$5:$5,Report!V$242,'CF(Y)'!94:94)</f>
        <v>1.6491638888456812</v>
      </c>
      <c r="W243" s="1555">
        <f ca="1">SUMIF('CF(Y)'!$5:$5,Report!W$242,'CF(Y)'!94:94)</f>
        <v>1.5329957089826454</v>
      </c>
    </row>
    <row r="244" spans="2:23" ht="15" customHeight="1">
      <c r="B244" s="1277" t="s">
        <v>1342</v>
      </c>
      <c r="C244" s="1554">
        <f ca="1">'CF(Y)'!E123</f>
        <v>1.4488807101210692</v>
      </c>
      <c r="D244" s="1554">
        <f ca="1">'CF(Y)'!E124</f>
        <v>1.9461741169391478</v>
      </c>
      <c r="E244" s="1555">
        <f ca="1">SUMIF('CF(Y)'!$5:$5,Report!E$242,'CF(Y)'!112:112)</f>
        <v>0</v>
      </c>
      <c r="F244" s="1555">
        <f ca="1">SUMIF('CF(Y)'!$5:$5,Report!F$242,'CF(Y)'!121:121)</f>
        <v>1.4488807101210692</v>
      </c>
      <c r="G244" s="1555">
        <f ca="1">SUMIF('CF(Y)'!$5:$5,Report!G$242,'CF(Y)'!121:121)</f>
        <v>1.6146726970297394</v>
      </c>
      <c r="H244" s="1555">
        <f ca="1">SUMIF('CF(Y)'!$5:$5,Report!H$242,'CF(Y)'!121:121)</f>
        <v>1.7440355073580924</v>
      </c>
      <c r="I244" s="1555">
        <f ca="1">SUMIF('CF(Y)'!$5:$5,Report!I$242,'CF(Y)'!121:121)</f>
        <v>1.8019212867414955</v>
      </c>
      <c r="J244" s="1555">
        <f ca="1">SUMIF('CF(Y)'!$5:$5,Report!J$242,'CF(Y)'!121:121)</f>
        <v>1.78979057894459</v>
      </c>
      <c r="K244" s="1555">
        <f ca="1">SUMIF('CF(Y)'!$5:$5,Report!K$242,'CF(Y)'!121:121)</f>
        <v>1.8018470147244348</v>
      </c>
      <c r="L244" s="1555">
        <f ca="1">SUMIF('CF(Y)'!$5:$5,Report!L$242,'CF(Y)'!121:121)</f>
        <v>1.8143737956266432</v>
      </c>
      <c r="M244" s="1555">
        <f ca="1">SUMIF('CF(Y)'!$5:$5,Report!M$242,'CF(Y)'!121:121)</f>
        <v>1.8443945037527016</v>
      </c>
      <c r="N244" s="1555">
        <f ca="1">SUMIF('CF(Y)'!$5:$5,Report!N$242,'CF(Y)'!121:121)</f>
        <v>1.8647563696441076</v>
      </c>
      <c r="O244" s="1555">
        <f ca="1">SUMIF('CF(Y)'!$5:$5,Report!O$242,'CF(Y)'!121:121)</f>
        <v>1.9015513428195665</v>
      </c>
      <c r="P244" s="1555">
        <f ca="1">SUMIF('CF(Y)'!$5:$5,Report!P$242,'CF(Y)'!121:121)</f>
        <v>1.9412527450994419</v>
      </c>
      <c r="Q244" s="1555">
        <f ca="1">SUMIF('CF(Y)'!$5:$5,Report!Q$242,'CF(Y)'!121:121)</f>
        <v>1.9842202068567036</v>
      </c>
      <c r="R244" s="1555">
        <f ca="1">SUMIF('CF(Y)'!$5:$5,Report!R$242,'CF(Y)'!121:121)</f>
        <v>2.0308752830924326</v>
      </c>
      <c r="S244" s="1555">
        <f ca="1">SUMIF('CF(Y)'!$5:$5,Report!S$242,'CF(Y)'!121:121)</f>
        <v>2.0817153827187993</v>
      </c>
      <c r="T244" s="1555">
        <f ca="1">SUMIF('CF(Y)'!$5:$5,Report!T$242,'CF(Y)'!121:121)</f>
        <v>2.1373316348873521</v>
      </c>
      <c r="U244" s="1555">
        <f ca="1">SUMIF('CF(Y)'!$5:$5,Report!U$242,'CF(Y)'!121:121)</f>
        <v>2.1984320547959717</v>
      </c>
      <c r="V244" s="1555">
        <f ca="1">SUMIF('CF(Y)'!$5:$5,Report!V$242,'CF(Y)'!121:121)</f>
        <v>2.2658719382614683</v>
      </c>
      <c r="W244" s="1555">
        <f ca="1">SUMIF('CF(Y)'!$5:$5,Report!W$242,'CF(Y)'!121:121)</f>
        <v>2.7652110524300477</v>
      </c>
    </row>
    <row r="259" spans="2:8" ht="15" customHeight="1">
      <c r="B259" s="436" t="s">
        <v>1362</v>
      </c>
    </row>
    <row r="260" spans="2:8" ht="15" customHeight="1">
      <c r="B260" s="1689" t="s">
        <v>1358</v>
      </c>
      <c r="C260" s="1568" t="s">
        <v>1343</v>
      </c>
      <c r="D260" s="1568" t="s">
        <v>1345</v>
      </c>
      <c r="E260" s="1568" t="s">
        <v>1346</v>
      </c>
      <c r="F260" s="1568" t="s">
        <v>1366</v>
      </c>
    </row>
    <row r="261" spans="2:8" ht="15" customHeight="1">
      <c r="B261" s="1689"/>
      <c r="C261" s="1568" t="s">
        <v>1344</v>
      </c>
      <c r="D261" s="1568" t="s">
        <v>1359</v>
      </c>
      <c r="E261" s="1568" t="s">
        <v>1360</v>
      </c>
      <c r="F261" s="1568" t="s">
        <v>1360</v>
      </c>
    </row>
    <row r="262" spans="2:8" ht="15" customHeight="1">
      <c r="B262" s="1565" t="s">
        <v>1347</v>
      </c>
      <c r="C262" s="1562"/>
      <c r="D262" s="1562"/>
      <c r="E262" s="1562"/>
      <c r="F262" s="1562"/>
    </row>
    <row r="263" spans="2:8" ht="15" customHeight="1">
      <c r="B263" s="1566" t="s">
        <v>1354</v>
      </c>
      <c r="C263" s="1563">
        <f>Sensitivity!H6</f>
        <v>3.77</v>
      </c>
      <c r="D263" s="1563">
        <f>Sensitivity!I6</f>
        <v>3.77</v>
      </c>
      <c r="E263" s="1563">
        <f>Sensitivity!J6</f>
        <v>4.08</v>
      </c>
      <c r="F263" s="1563">
        <f>Sensitivity!K6</f>
        <v>4</v>
      </c>
    </row>
    <row r="264" spans="2:8" ht="15" customHeight="1">
      <c r="B264" s="1565" t="s">
        <v>1348</v>
      </c>
      <c r="C264" s="1562"/>
      <c r="D264" s="1562"/>
      <c r="E264" s="1562"/>
      <c r="F264" s="1562"/>
    </row>
    <row r="265" spans="2:8" ht="15" customHeight="1">
      <c r="B265" s="1566" t="s">
        <v>1355</v>
      </c>
      <c r="C265" s="448">
        <f>Sensitivity!H143</f>
        <v>15252.184474250047</v>
      </c>
      <c r="D265" s="448">
        <f>Sensitivity!I143</f>
        <v>14057.372360191566</v>
      </c>
      <c r="E265" s="448">
        <f>Sensitivity!J143</f>
        <v>16816.605892120082</v>
      </c>
      <c r="F265" s="448">
        <f>Sensitivity!K143</f>
        <v>16447.358234278716</v>
      </c>
    </row>
    <row r="266" spans="2:8" ht="15" customHeight="1">
      <c r="B266" s="1567" t="s">
        <v>1349</v>
      </c>
      <c r="C266" s="1564">
        <f>Sensitivity!H144</f>
        <v>0.74412703916212986</v>
      </c>
      <c r="D266" s="1564">
        <f>Sensitivity!I144</f>
        <v>0.72833584771003335</v>
      </c>
      <c r="E266" s="1564">
        <f>Sensitivity!J144</f>
        <v>0.75811409242909211</v>
      </c>
      <c r="F266" s="1564">
        <f>Sensitivity!K144</f>
        <v>0.7562972946763683</v>
      </c>
    </row>
    <row r="267" spans="2:8" ht="15" customHeight="1">
      <c r="B267" s="1566" t="s">
        <v>1356</v>
      </c>
      <c r="C267" s="1555">
        <f>Sensitivity!H182</f>
        <v>1.2204024562883222</v>
      </c>
      <c r="D267" s="1555">
        <f>Sensitivity!I182</f>
        <v>1.1171486950154776</v>
      </c>
      <c r="E267" s="1555">
        <f>Sensitivity!J182</f>
        <v>1.311015383637018</v>
      </c>
      <c r="F267" s="1555">
        <f>Sensitivity!K182</f>
        <v>1.2922229676981165</v>
      </c>
    </row>
    <row r="268" spans="2:8" ht="15" customHeight="1">
      <c r="B268" s="1566" t="s">
        <v>1357</v>
      </c>
      <c r="C268" s="1555">
        <f>Sensitivity!H192</f>
        <v>1.4488807101210692</v>
      </c>
      <c r="D268" s="1555">
        <f>Sensitivity!I192</f>
        <v>1.4488807101210692</v>
      </c>
      <c r="E268" s="1555">
        <f>Sensitivity!J192</f>
        <v>1.5544981146201411</v>
      </c>
      <c r="F268" s="1555">
        <f>Sensitivity!K192</f>
        <v>1.5309044943104422</v>
      </c>
    </row>
    <row r="271" spans="2:8" ht="15" customHeight="1">
      <c r="B271" s="436" t="s">
        <v>1361</v>
      </c>
    </row>
    <row r="272" spans="2:8" ht="15" customHeight="1">
      <c r="B272" s="1689" t="s">
        <v>1358</v>
      </c>
      <c r="C272" s="1568" t="s">
        <v>1343</v>
      </c>
      <c r="D272" s="1568" t="s">
        <v>1346</v>
      </c>
      <c r="E272" s="1568" t="s">
        <v>1346</v>
      </c>
      <c r="F272" s="1568" t="s">
        <v>1346</v>
      </c>
      <c r="G272" s="1568" t="s">
        <v>1346</v>
      </c>
      <c r="H272" s="1568" t="s">
        <v>1346</v>
      </c>
    </row>
    <row r="273" spans="2:8" ht="15" customHeight="1">
      <c r="B273" s="1689"/>
      <c r="C273" s="1568" t="s">
        <v>1344</v>
      </c>
      <c r="D273" s="1568" t="s">
        <v>1360</v>
      </c>
      <c r="E273" s="1568" t="s">
        <v>1360</v>
      </c>
      <c r="F273" s="1568" t="s">
        <v>1360</v>
      </c>
      <c r="G273" s="1568" t="s">
        <v>1360</v>
      </c>
      <c r="H273" s="1568" t="s">
        <v>1360</v>
      </c>
    </row>
    <row r="274" spans="2:8" ht="15" customHeight="1">
      <c r="B274" s="1565" t="s">
        <v>1347</v>
      </c>
      <c r="C274" s="1562"/>
      <c r="D274" s="1562"/>
      <c r="E274" s="1562"/>
      <c r="F274" s="1562"/>
      <c r="G274" s="1562"/>
      <c r="H274" s="1562"/>
    </row>
    <row r="275" spans="2:8" ht="15" customHeight="1">
      <c r="B275" s="1566" t="s">
        <v>1352</v>
      </c>
      <c r="C275" s="1564">
        <f>Sensitivity!H40</f>
        <v>5.6000000000000001E-2</v>
      </c>
      <c r="D275" s="1564">
        <f>Sensitivity!L40</f>
        <v>5.8000000000000003E-2</v>
      </c>
      <c r="E275" s="1564">
        <f>Sensitivity!M40</f>
        <v>0.06</v>
      </c>
      <c r="F275" s="1564">
        <f>Sensitivity!N40</f>
        <v>6.2E-2</v>
      </c>
      <c r="G275" s="1564">
        <f>Sensitivity!O40</f>
        <v>6.4000000000000001E-2</v>
      </c>
      <c r="H275" s="1564">
        <f>Sensitivity!P40</f>
        <v>6.6000000000000003E-2</v>
      </c>
    </row>
    <row r="276" spans="2:8" ht="15" customHeight="1">
      <c r="B276" s="1565" t="s">
        <v>1348</v>
      </c>
      <c r="C276" s="1562"/>
      <c r="D276" s="1562"/>
      <c r="E276" s="1562"/>
      <c r="F276" s="1562"/>
      <c r="G276" s="1562"/>
      <c r="H276" s="1562"/>
    </row>
    <row r="277" spans="2:8" ht="15" customHeight="1">
      <c r="B277" s="1566" t="s">
        <v>1355</v>
      </c>
      <c r="C277" s="448">
        <f>C265</f>
        <v>15252.184474250047</v>
      </c>
      <c r="D277" s="448">
        <f>Sensitivity!L143</f>
        <v>15252.184474250047</v>
      </c>
      <c r="E277" s="448">
        <f>Sensitivity!M143</f>
        <v>15252.184474250047</v>
      </c>
      <c r="F277" s="448">
        <f>Sensitivity!N143</f>
        <v>15252.184474250047</v>
      </c>
      <c r="G277" s="448">
        <f>Sensitivity!O143</f>
        <v>15252.184474250047</v>
      </c>
      <c r="H277" s="448">
        <f>Sensitivity!P143</f>
        <v>15252.184474250047</v>
      </c>
    </row>
    <row r="278" spans="2:8" ht="15" customHeight="1">
      <c r="B278" s="1567" t="s">
        <v>1349</v>
      </c>
      <c r="C278" s="1564">
        <f>C266</f>
        <v>0.74412703916212986</v>
      </c>
      <c r="D278" s="1564">
        <f>Sensitivity!L144</f>
        <v>0.74412703916212986</v>
      </c>
      <c r="E278" s="1564">
        <f>Sensitivity!M144</f>
        <v>0.74412703916212986</v>
      </c>
      <c r="F278" s="1564">
        <f>Sensitivity!N144</f>
        <v>0.74412703916212986</v>
      </c>
      <c r="G278" s="1564">
        <f>Sensitivity!O144</f>
        <v>0.74412703916212986</v>
      </c>
      <c r="H278" s="1564">
        <f>Sensitivity!P144</f>
        <v>0.74412703916212986</v>
      </c>
    </row>
    <row r="279" spans="2:8" ht="15" customHeight="1">
      <c r="B279" s="1566" t="s">
        <v>1356</v>
      </c>
      <c r="C279" s="1555">
        <f>C267</f>
        <v>1.2204024562883222</v>
      </c>
      <c r="D279" s="1555">
        <f>Sensitivity!L182</f>
        <v>1.214158554986885</v>
      </c>
      <c r="E279" s="1555">
        <f>Sensitivity!M182</f>
        <v>1.2079862045185346</v>
      </c>
      <c r="F279" s="1555">
        <f>Sensitivity!N182</f>
        <v>1.2018841820046233</v>
      </c>
      <c r="G279" s="1555">
        <f>Sensitivity!O182</f>
        <v>1.195851292275679</v>
      </c>
      <c r="H279" s="1555">
        <f>Sensitivity!P182</f>
        <v>1.1898863670909985</v>
      </c>
    </row>
    <row r="280" spans="2:8" ht="15" customHeight="1">
      <c r="B280" s="1566" t="s">
        <v>1357</v>
      </c>
      <c r="C280" s="1555">
        <f>C268</f>
        <v>1.4488807101210692</v>
      </c>
      <c r="D280" s="1555">
        <f>Sensitivity!L192</f>
        <v>1.4297535720336585</v>
      </c>
      <c r="E280" s="1555">
        <f>Sensitivity!M192</f>
        <v>1.4111248609973932</v>
      </c>
      <c r="F280" s="1555">
        <f>Sensitivity!N192</f>
        <v>1.3929753451003206</v>
      </c>
      <c r="G280" s="1555">
        <f>Sensitivity!O192</f>
        <v>1.3752867692895303</v>
      </c>
      <c r="H280" s="1555">
        <f>Sensitivity!P192</f>
        <v>1.3580417941260179</v>
      </c>
    </row>
    <row r="283" spans="2:8" ht="15" customHeight="1">
      <c r="B283" s="1689" t="s">
        <v>1358</v>
      </c>
      <c r="C283" s="1568" t="s">
        <v>1343</v>
      </c>
      <c r="D283" s="1568" t="s">
        <v>1402</v>
      </c>
    </row>
    <row r="284" spans="2:8" ht="15" customHeight="1">
      <c r="B284" s="1689"/>
      <c r="C284" s="1568" t="s">
        <v>1344</v>
      </c>
      <c r="D284" s="1568" t="s">
        <v>1403</v>
      </c>
    </row>
    <row r="285" spans="2:8" ht="15" customHeight="1">
      <c r="B285" s="1565" t="s">
        <v>1348</v>
      </c>
      <c r="C285" s="1562"/>
      <c r="D285" s="1562"/>
    </row>
    <row r="286" spans="2:8" ht="15" customHeight="1">
      <c r="B286" s="1566" t="s">
        <v>1355</v>
      </c>
      <c r="C286" s="448">
        <f>C277</f>
        <v>15252.184474250047</v>
      </c>
      <c r="D286" s="448">
        <f>Sensitivity!Q143</f>
        <v>15332.267915001416</v>
      </c>
    </row>
    <row r="287" spans="2:8" ht="15" customHeight="1">
      <c r="B287" s="1567" t="s">
        <v>1349</v>
      </c>
      <c r="C287" s="1564">
        <f t="shared" ref="C287:C289" si="155">C278</f>
        <v>0.74412703916212986</v>
      </c>
      <c r="D287" s="1564">
        <f>Sensitivity!Q144</f>
        <v>0.74512287698395563</v>
      </c>
    </row>
    <row r="288" spans="2:8" ht="15" customHeight="1">
      <c r="B288" s="1566" t="s">
        <v>1356</v>
      </c>
      <c r="C288" s="1555">
        <f t="shared" si="155"/>
        <v>1.2204024562883222</v>
      </c>
      <c r="D288" s="1555">
        <f>Sensitivity!Q182</f>
        <v>1.2254662618992098</v>
      </c>
    </row>
    <row r="289" spans="1:23" ht="15" customHeight="1">
      <c r="B289" s="1566" t="s">
        <v>1357</v>
      </c>
      <c r="C289" s="1555">
        <f t="shared" si="155"/>
        <v>1.4488807101210692</v>
      </c>
      <c r="D289" s="1555">
        <f>Sensitivity!Q192</f>
        <v>1.4593331232569842</v>
      </c>
    </row>
    <row r="293" spans="1:23" s="1253" customFormat="1" ht="14.1" customHeight="1">
      <c r="A293" s="1260" t="s">
        <v>255</v>
      </c>
      <c r="B293" s="1252"/>
    </row>
    <row r="295" spans="1:23" ht="15" customHeight="1">
      <c r="B295" s="436" t="s">
        <v>1144</v>
      </c>
    </row>
    <row r="296" spans="1:23" ht="15" customHeight="1">
      <c r="B296" s="471" t="s">
        <v>239</v>
      </c>
      <c r="C296" s="471" t="s">
        <v>1145</v>
      </c>
      <c r="D296" s="471">
        <v>2025</v>
      </c>
      <c r="E296" s="471">
        <f t="shared" ref="E296:R296" si="156">D296+1</f>
        <v>2026</v>
      </c>
      <c r="F296" s="471">
        <f t="shared" si="156"/>
        <v>2027</v>
      </c>
      <c r="G296" s="471">
        <f t="shared" si="156"/>
        <v>2028</v>
      </c>
      <c r="H296" s="471">
        <f t="shared" si="156"/>
        <v>2029</v>
      </c>
      <c r="I296" s="471">
        <f t="shared" si="156"/>
        <v>2030</v>
      </c>
      <c r="J296" s="471">
        <f t="shared" si="156"/>
        <v>2031</v>
      </c>
      <c r="K296" s="471">
        <f t="shared" si="156"/>
        <v>2032</v>
      </c>
      <c r="L296" s="471">
        <f t="shared" si="156"/>
        <v>2033</v>
      </c>
      <c r="M296" s="471">
        <f t="shared" si="156"/>
        <v>2034</v>
      </c>
      <c r="N296" s="471">
        <f t="shared" si="156"/>
        <v>2035</v>
      </c>
      <c r="O296" s="471">
        <f t="shared" si="156"/>
        <v>2036</v>
      </c>
      <c r="P296" s="471">
        <f t="shared" si="156"/>
        <v>2037</v>
      </c>
      <c r="Q296" s="471">
        <f t="shared" si="156"/>
        <v>2038</v>
      </c>
      <c r="R296" s="471">
        <f t="shared" si="156"/>
        <v>2039</v>
      </c>
      <c r="S296" s="471">
        <f t="shared" ref="S296" si="157">R296+1</f>
        <v>2040</v>
      </c>
      <c r="T296" s="471">
        <f t="shared" ref="T296" si="158">S296+1</f>
        <v>2041</v>
      </c>
      <c r="U296" s="471">
        <f t="shared" ref="U296" si="159">T296+1</f>
        <v>2042</v>
      </c>
      <c r="V296" s="471">
        <f t="shared" ref="V296" si="160">U296+1</f>
        <v>2043</v>
      </c>
    </row>
    <row r="297" spans="1:23" s="437" customFormat="1" ht="15" customHeight="1">
      <c r="B297" s="442" t="s">
        <v>240</v>
      </c>
      <c r="C297" s="448"/>
      <c r="D297" s="448">
        <f ca="1">SUM(D298:D299)</f>
        <v>4999.3093638731098</v>
      </c>
      <c r="E297" s="448">
        <f t="shared" ref="E297:V297" ca="1" si="161">SUM(E298:E299)</f>
        <v>21275.852894480631</v>
      </c>
      <c r="F297" s="448">
        <f t="shared" ca="1" si="161"/>
        <v>21169.348647274135</v>
      </c>
      <c r="G297" s="448">
        <f t="shared" ca="1" si="161"/>
        <v>21062.844400067632</v>
      </c>
      <c r="H297" s="448">
        <f t="shared" ca="1" si="161"/>
        <v>20956.340152861132</v>
      </c>
      <c r="I297" s="448">
        <f t="shared" ca="1" si="161"/>
        <v>20849.835905654636</v>
      </c>
      <c r="J297" s="448">
        <f t="shared" ca="1" si="161"/>
        <v>20743.331658448136</v>
      </c>
      <c r="K297" s="448">
        <f t="shared" ca="1" si="161"/>
        <v>20636.827411241633</v>
      </c>
      <c r="L297" s="448">
        <f t="shared" ca="1" si="161"/>
        <v>20530.323164035137</v>
      </c>
      <c r="M297" s="448">
        <f t="shared" ca="1" si="161"/>
        <v>20423.818916828634</v>
      </c>
      <c r="N297" s="448">
        <f t="shared" ca="1" si="161"/>
        <v>20317.314669622137</v>
      </c>
      <c r="O297" s="448">
        <f t="shared" ca="1" si="161"/>
        <v>20210.810422415634</v>
      </c>
      <c r="P297" s="448">
        <f t="shared" ca="1" si="161"/>
        <v>20104.306175209134</v>
      </c>
      <c r="Q297" s="448">
        <f t="shared" ca="1" si="161"/>
        <v>19997.801928002635</v>
      </c>
      <c r="R297" s="448">
        <f t="shared" ca="1" si="161"/>
        <v>19891.297680796139</v>
      </c>
      <c r="S297" s="448">
        <f t="shared" ca="1" si="161"/>
        <v>19784.793433589635</v>
      </c>
      <c r="T297" s="448">
        <f t="shared" ca="1" si="161"/>
        <v>19678.289186383136</v>
      </c>
      <c r="U297" s="448">
        <f t="shared" ca="1" si="161"/>
        <v>10688.084622462218</v>
      </c>
      <c r="V297" s="448">
        <f t="shared" ca="1" si="161"/>
        <v>0</v>
      </c>
      <c r="W297" s="436"/>
    </row>
    <row r="298" spans="1:23" ht="15" customHeight="1">
      <c r="B298" s="1276" t="s">
        <v>1179</v>
      </c>
      <c r="C298" s="467"/>
      <c r="D298" s="467">
        <f ca="1">SUMIF('IS(Q)'!$6:$6,Report!D$296,'IS(Q)'!14:14)</f>
        <v>4999.3093638731098</v>
      </c>
      <c r="E298" s="467">
        <f ca="1">SUMIF('IS(Q)'!$6:$6,Report!E$296,'IS(Q)'!14:14)</f>
        <v>21275.852894480631</v>
      </c>
      <c r="F298" s="467">
        <f ca="1">SUMIF('IS(Q)'!$6:$6,Report!F$296,'IS(Q)'!14:14)</f>
        <v>21169.348647274135</v>
      </c>
      <c r="G298" s="467">
        <f ca="1">SUMIF('IS(Q)'!$6:$6,Report!G$296,'IS(Q)'!14:14)</f>
        <v>21062.844400067632</v>
      </c>
      <c r="H298" s="467">
        <f ca="1">SUMIF('IS(Q)'!$6:$6,Report!H$296,'IS(Q)'!14:14)</f>
        <v>20956.340152861132</v>
      </c>
      <c r="I298" s="467">
        <f ca="1">SUMIF('IS(Q)'!$6:$6,Report!I$296,'IS(Q)'!14:14)</f>
        <v>20849.835905654636</v>
      </c>
      <c r="J298" s="467">
        <f ca="1">SUMIF('IS(Q)'!$6:$6,Report!J$296,'IS(Q)'!14:14)</f>
        <v>20743.331658448136</v>
      </c>
      <c r="K298" s="467">
        <f ca="1">SUMIF('IS(Q)'!$6:$6,Report!K$296,'IS(Q)'!14:14)</f>
        <v>20636.827411241633</v>
      </c>
      <c r="L298" s="467">
        <f ca="1">SUMIF('IS(Q)'!$6:$6,Report!L$296,'IS(Q)'!14:14)</f>
        <v>20530.323164035137</v>
      </c>
      <c r="M298" s="467">
        <f ca="1">SUMIF('IS(Q)'!$6:$6,Report!M$296,'IS(Q)'!14:14)</f>
        <v>20423.818916828634</v>
      </c>
      <c r="N298" s="467">
        <f ca="1">SUMIF('IS(Q)'!$6:$6,Report!N$296,'IS(Q)'!14:14)</f>
        <v>20317.314669622137</v>
      </c>
      <c r="O298" s="467">
        <f ca="1">SUMIF('IS(Q)'!$6:$6,Report!O$296,'IS(Q)'!14:14)</f>
        <v>20210.810422415634</v>
      </c>
      <c r="P298" s="467">
        <f ca="1">SUMIF('IS(Q)'!$6:$6,Report!P$296,'IS(Q)'!14:14)</f>
        <v>20104.306175209134</v>
      </c>
      <c r="Q298" s="467">
        <f ca="1">SUMIF('IS(Q)'!$6:$6,Report!Q$296,'IS(Q)'!14:14)</f>
        <v>19997.801928002635</v>
      </c>
      <c r="R298" s="467">
        <f ca="1">SUMIF('IS(Q)'!$6:$6,Report!R$296,'IS(Q)'!14:14)</f>
        <v>19891.297680796139</v>
      </c>
      <c r="S298" s="467">
        <f ca="1">SUMIF('IS(Q)'!$6:$6,Report!S$296,'IS(Q)'!14:14)</f>
        <v>19784.793433589635</v>
      </c>
      <c r="T298" s="467">
        <f ca="1">SUMIF('IS(Q)'!$6:$6,Report!T$296,'IS(Q)'!14:14)</f>
        <v>19678.289186383136</v>
      </c>
      <c r="U298" s="467">
        <f ca="1">SUMIF('IS(Q)'!$6:$6,Report!U$296,'IS(Q)'!14:14)</f>
        <v>10688.084622462218</v>
      </c>
      <c r="V298" s="467">
        <f ca="1">SUMIF('IS(Q)'!$6:$6,Report!V$296,'IS(Q)'!14:14)</f>
        <v>0</v>
      </c>
    </row>
    <row r="299" spans="1:23" ht="15" customHeight="1">
      <c r="B299" s="475"/>
      <c r="C299" s="469"/>
      <c r="D299" s="469"/>
      <c r="E299" s="469"/>
      <c r="F299" s="469"/>
      <c r="G299" s="469"/>
      <c r="H299" s="469"/>
      <c r="I299" s="469"/>
      <c r="J299" s="469"/>
      <c r="K299" s="469"/>
      <c r="L299" s="469"/>
      <c r="M299" s="469"/>
      <c r="N299" s="469"/>
      <c r="O299" s="469"/>
      <c r="P299" s="469"/>
      <c r="Q299" s="469"/>
      <c r="R299" s="469"/>
      <c r="S299" s="469"/>
      <c r="T299" s="469"/>
      <c r="U299" s="469"/>
      <c r="V299" s="469"/>
    </row>
    <row r="300" spans="1:23" ht="15" customHeight="1">
      <c r="B300" s="442" t="s">
        <v>241</v>
      </c>
      <c r="C300" s="448"/>
      <c r="D300" s="448">
        <f ca="1">SUM(D301:D312)</f>
        <v>3011.2356953576868</v>
      </c>
      <c r="E300" s="448">
        <f t="shared" ref="E300:V300" ca="1" si="162">SUM(E301:E312)</f>
        <v>11494.667439612589</v>
      </c>
      <c r="F300" s="448">
        <f t="shared" ca="1" si="162"/>
        <v>11528.194392750425</v>
      </c>
      <c r="G300" s="448">
        <f t="shared" ca="1" si="162"/>
        <v>11554.781211513258</v>
      </c>
      <c r="H300" s="448">
        <f t="shared" ca="1" si="162"/>
        <v>11566.93739938547</v>
      </c>
      <c r="I300" s="448">
        <f t="shared" ca="1" si="162"/>
        <v>11597.172624513696</v>
      </c>
      <c r="J300" s="448">
        <f t="shared" ca="1" si="162"/>
        <v>11617.996722618978</v>
      </c>
      <c r="K300" s="448">
        <f t="shared" ca="1" si="162"/>
        <v>11654.419699961414</v>
      </c>
      <c r="L300" s="448">
        <f t="shared" ca="1" si="162"/>
        <v>11691.451736358318</v>
      </c>
      <c r="M300" s="448">
        <f t="shared" ca="1" si="162"/>
        <v>11729.103188256833</v>
      </c>
      <c r="N300" s="448">
        <f t="shared" ca="1" si="162"/>
        <v>11767.384591862037</v>
      </c>
      <c r="O300" s="448">
        <f t="shared" ca="1" si="162"/>
        <v>11806.306666321536</v>
      </c>
      <c r="P300" s="448">
        <f t="shared" ca="1" si="162"/>
        <v>11845.880316967592</v>
      </c>
      <c r="Q300" s="448">
        <f t="shared" ca="1" si="162"/>
        <v>11886.116638617834</v>
      </c>
      <c r="R300" s="448">
        <f t="shared" ca="1" si="162"/>
        <v>11927.02691893566</v>
      </c>
      <c r="S300" s="448">
        <f t="shared" ca="1" si="162"/>
        <v>11968.622641851383</v>
      </c>
      <c r="T300" s="448">
        <f t="shared" ca="1" si="162"/>
        <v>12010.915491045267</v>
      </c>
      <c r="U300" s="448">
        <f t="shared" ca="1" si="162"/>
        <v>6022.4543945228361</v>
      </c>
      <c r="V300" s="448">
        <f t="shared" ca="1" si="162"/>
        <v>0</v>
      </c>
    </row>
    <row r="301" spans="1:23" ht="15" customHeight="1">
      <c r="B301" s="476" t="s">
        <v>734</v>
      </c>
      <c r="C301" s="467"/>
      <c r="D301" s="467">
        <f ca="1">SUMIF('IS(Q)'!$6:$6,Report!D$296,'IS(Q)'!18:18)</f>
        <v>328.75419721541209</v>
      </c>
      <c r="E301" s="467">
        <f ca="1">SUMIF('IS(Q)'!$6:$6,Report!E$296,'IS(Q)'!18:18)</f>
        <v>1315.0167888616484</v>
      </c>
      <c r="F301" s="467">
        <f ca="1">SUMIF('IS(Q)'!$6:$6,Report!F$296,'IS(Q)'!18:18)</f>
        <v>1315.0167888616484</v>
      </c>
      <c r="G301" s="467">
        <f ca="1">SUMIF('IS(Q)'!$6:$6,Report!G$296,'IS(Q)'!18:18)</f>
        <v>1315.0167888616484</v>
      </c>
      <c r="H301" s="467">
        <f ca="1">SUMIF('IS(Q)'!$6:$6,Report!H$296,'IS(Q)'!18:18)</f>
        <v>1315.0167888616484</v>
      </c>
      <c r="I301" s="467">
        <f ca="1">SUMIF('IS(Q)'!$6:$6,Report!I$296,'IS(Q)'!18:18)</f>
        <v>1315.0167888616484</v>
      </c>
      <c r="J301" s="467">
        <f ca="1">SUMIF('IS(Q)'!$6:$6,Report!J$296,'IS(Q)'!18:18)</f>
        <v>1315.0167888616484</v>
      </c>
      <c r="K301" s="467">
        <f ca="1">SUMIF('IS(Q)'!$6:$6,Report!K$296,'IS(Q)'!18:18)</f>
        <v>1315.0167888616484</v>
      </c>
      <c r="L301" s="467">
        <f ca="1">SUMIF('IS(Q)'!$6:$6,Report!L$296,'IS(Q)'!18:18)</f>
        <v>1315.0167888616484</v>
      </c>
      <c r="M301" s="467">
        <f ca="1">SUMIF('IS(Q)'!$6:$6,Report!M$296,'IS(Q)'!18:18)</f>
        <v>1315.0167888616484</v>
      </c>
      <c r="N301" s="467">
        <f ca="1">SUMIF('IS(Q)'!$6:$6,Report!N$296,'IS(Q)'!18:18)</f>
        <v>1315.0167888616484</v>
      </c>
      <c r="O301" s="467">
        <f ca="1">SUMIF('IS(Q)'!$6:$6,Report!O$296,'IS(Q)'!18:18)</f>
        <v>1315.0167888616484</v>
      </c>
      <c r="P301" s="467">
        <f ca="1">SUMIF('IS(Q)'!$6:$6,Report!P$296,'IS(Q)'!18:18)</f>
        <v>1315.0167888616484</v>
      </c>
      <c r="Q301" s="467">
        <f ca="1">SUMIF('IS(Q)'!$6:$6,Report!Q$296,'IS(Q)'!18:18)</f>
        <v>1315.0167888616484</v>
      </c>
      <c r="R301" s="467">
        <f ca="1">SUMIF('IS(Q)'!$6:$6,Report!R$296,'IS(Q)'!18:18)</f>
        <v>1315.0167888616484</v>
      </c>
      <c r="S301" s="467">
        <f ca="1">SUMIF('IS(Q)'!$6:$6,Report!S$296,'IS(Q)'!18:18)</f>
        <v>1315.0167888616484</v>
      </c>
      <c r="T301" s="467">
        <f ca="1">SUMIF('IS(Q)'!$6:$6,Report!T$296,'IS(Q)'!18:18)</f>
        <v>1315.0167888616484</v>
      </c>
      <c r="U301" s="467">
        <f ca="1">SUMIF('IS(Q)'!$6:$6,Report!U$296,'IS(Q)'!18:18)</f>
        <v>657.50839443082418</v>
      </c>
      <c r="V301" s="467">
        <f ca="1">SUMIF('IS(Q)'!$6:$6,Report!V$296,'IS(Q)'!18:18)</f>
        <v>0</v>
      </c>
    </row>
    <row r="302" spans="1:23" ht="15" customHeight="1">
      <c r="B302" s="477" t="s">
        <v>522</v>
      </c>
      <c r="C302" s="468"/>
      <c r="D302" s="468">
        <f ca="1">SUMIF('IS(Q)'!$6:$6,Report!D$296,'IS(Q)'!19:19)</f>
        <v>375</v>
      </c>
      <c r="E302" s="468">
        <f ca="1">SUMIF('IS(Q)'!$6:$6,Report!E$296,'IS(Q)'!19:19)</f>
        <v>1505.625</v>
      </c>
      <c r="F302" s="468">
        <f ca="1">SUMIF('IS(Q)'!$6:$6,Report!F$296,'IS(Q)'!19:19)</f>
        <v>1528.2093749999997</v>
      </c>
      <c r="G302" s="468">
        <f ca="1">SUMIF('IS(Q)'!$6:$6,Report!G$296,'IS(Q)'!19:19)</f>
        <v>1551.1325156249995</v>
      </c>
      <c r="H302" s="468">
        <f ca="1">SUMIF('IS(Q)'!$6:$6,Report!H$296,'IS(Q)'!19:19)</f>
        <v>1574.3995033593744</v>
      </c>
      <c r="I302" s="468">
        <f ca="1">SUMIF('IS(Q)'!$6:$6,Report!I$296,'IS(Q)'!19:19)</f>
        <v>1598.0154959097649</v>
      </c>
      <c r="J302" s="468">
        <f ca="1">SUMIF('IS(Q)'!$6:$6,Report!J$296,'IS(Q)'!19:19)</f>
        <v>1621.9857283484109</v>
      </c>
      <c r="K302" s="468">
        <f ca="1">SUMIF('IS(Q)'!$6:$6,Report!K$296,'IS(Q)'!19:19)</f>
        <v>1646.3155142736368</v>
      </c>
      <c r="L302" s="468">
        <f ca="1">SUMIF('IS(Q)'!$6:$6,Report!L$296,'IS(Q)'!19:19)</f>
        <v>1671.0102469877413</v>
      </c>
      <c r="M302" s="468">
        <f ca="1">SUMIF('IS(Q)'!$6:$6,Report!M$296,'IS(Q)'!19:19)</f>
        <v>1696.075400692557</v>
      </c>
      <c r="N302" s="468">
        <f ca="1">SUMIF('IS(Q)'!$6:$6,Report!N$296,'IS(Q)'!19:19)</f>
        <v>1721.516531702945</v>
      </c>
      <c r="O302" s="468">
        <f ca="1">SUMIF('IS(Q)'!$6:$6,Report!O$296,'IS(Q)'!19:19)</f>
        <v>1747.3392796784892</v>
      </c>
      <c r="P302" s="468">
        <f ca="1">SUMIF('IS(Q)'!$6:$6,Report!P$296,'IS(Q)'!19:19)</f>
        <v>1773.5493688736665</v>
      </c>
      <c r="Q302" s="468">
        <f ca="1">SUMIF('IS(Q)'!$6:$6,Report!Q$296,'IS(Q)'!19:19)</f>
        <v>1800.1526094067713</v>
      </c>
      <c r="R302" s="468">
        <f ca="1">SUMIF('IS(Q)'!$6:$6,Report!R$296,'IS(Q)'!19:19)</f>
        <v>1827.1548985478728</v>
      </c>
      <c r="S302" s="468">
        <f ca="1">SUMIF('IS(Q)'!$6:$6,Report!S$296,'IS(Q)'!19:19)</f>
        <v>1854.5622220260907</v>
      </c>
      <c r="T302" s="468">
        <f ca="1">SUMIF('IS(Q)'!$6:$6,Report!T$296,'IS(Q)'!19:19)</f>
        <v>1882.3806553564818</v>
      </c>
      <c r="U302" s="468">
        <f ca="1">SUMIF('IS(Q)'!$6:$6,Report!U$296,'IS(Q)'!19:19)</f>
        <v>951.73916074063698</v>
      </c>
      <c r="V302" s="468">
        <f ca="1">SUMIF('IS(Q)'!$6:$6,Report!V$296,'IS(Q)'!19:19)</f>
        <v>0</v>
      </c>
    </row>
    <row r="303" spans="1:23" ht="15" customHeight="1">
      <c r="B303" s="478" t="s">
        <v>735</v>
      </c>
      <c r="C303" s="468"/>
      <c r="D303" s="468">
        <f ca="1">SUMIF('IS(Q)'!$6:$6,Report!D$296,'IS(Q)'!20:20)</f>
        <v>162.5</v>
      </c>
      <c r="E303" s="468">
        <f ca="1">SUMIF('IS(Q)'!$6:$6,Report!E$296,'IS(Q)'!20:20)</f>
        <v>650</v>
      </c>
      <c r="F303" s="468">
        <f ca="1">SUMIF('IS(Q)'!$6:$6,Report!F$296,'IS(Q)'!20:20)</f>
        <v>650</v>
      </c>
      <c r="G303" s="468">
        <f ca="1">SUMIF('IS(Q)'!$6:$6,Report!G$296,'IS(Q)'!20:20)</f>
        <v>650</v>
      </c>
      <c r="H303" s="468">
        <f ca="1">SUMIF('IS(Q)'!$6:$6,Report!H$296,'IS(Q)'!20:20)</f>
        <v>650</v>
      </c>
      <c r="I303" s="468">
        <f ca="1">SUMIF('IS(Q)'!$6:$6,Report!I$296,'IS(Q)'!20:20)</f>
        <v>650</v>
      </c>
      <c r="J303" s="468">
        <f ca="1">SUMIF('IS(Q)'!$6:$6,Report!J$296,'IS(Q)'!20:20)</f>
        <v>650</v>
      </c>
      <c r="K303" s="468">
        <f ca="1">SUMIF('IS(Q)'!$6:$6,Report!K$296,'IS(Q)'!20:20)</f>
        <v>650</v>
      </c>
      <c r="L303" s="468">
        <f ca="1">SUMIF('IS(Q)'!$6:$6,Report!L$296,'IS(Q)'!20:20)</f>
        <v>650</v>
      </c>
      <c r="M303" s="468">
        <f ca="1">SUMIF('IS(Q)'!$6:$6,Report!M$296,'IS(Q)'!20:20)</f>
        <v>650</v>
      </c>
      <c r="N303" s="468">
        <f ca="1">SUMIF('IS(Q)'!$6:$6,Report!N$296,'IS(Q)'!20:20)</f>
        <v>650</v>
      </c>
      <c r="O303" s="468">
        <f ca="1">SUMIF('IS(Q)'!$6:$6,Report!O$296,'IS(Q)'!20:20)</f>
        <v>650</v>
      </c>
      <c r="P303" s="468">
        <f ca="1">SUMIF('IS(Q)'!$6:$6,Report!P$296,'IS(Q)'!20:20)</f>
        <v>650</v>
      </c>
      <c r="Q303" s="468">
        <f ca="1">SUMIF('IS(Q)'!$6:$6,Report!Q$296,'IS(Q)'!20:20)</f>
        <v>650</v>
      </c>
      <c r="R303" s="468">
        <f ca="1">SUMIF('IS(Q)'!$6:$6,Report!R$296,'IS(Q)'!20:20)</f>
        <v>650</v>
      </c>
      <c r="S303" s="468">
        <f ca="1">SUMIF('IS(Q)'!$6:$6,Report!S$296,'IS(Q)'!20:20)</f>
        <v>650</v>
      </c>
      <c r="T303" s="468">
        <f ca="1">SUMIF('IS(Q)'!$6:$6,Report!T$296,'IS(Q)'!20:20)</f>
        <v>650</v>
      </c>
      <c r="U303" s="468">
        <f ca="1">SUMIF('IS(Q)'!$6:$6,Report!U$296,'IS(Q)'!20:20)</f>
        <v>325</v>
      </c>
      <c r="V303" s="468">
        <f ca="1">SUMIF('IS(Q)'!$6:$6,Report!V$296,'IS(Q)'!20:20)</f>
        <v>0</v>
      </c>
    </row>
    <row r="304" spans="1:23" ht="15" customHeight="1">
      <c r="B304" s="478" t="s">
        <v>736</v>
      </c>
      <c r="C304" s="468"/>
      <c r="D304" s="468">
        <f ca="1">SUMIF('IS(Q)'!$6:$6,Report!D$296,'IS(Q)'!21:21)</f>
        <v>37.5</v>
      </c>
      <c r="E304" s="468">
        <f ca="1">SUMIF('IS(Q)'!$6:$6,Report!E$296,'IS(Q)'!21:21)</f>
        <v>150</v>
      </c>
      <c r="F304" s="468">
        <f ca="1">SUMIF('IS(Q)'!$6:$6,Report!F$296,'IS(Q)'!21:21)</f>
        <v>150</v>
      </c>
      <c r="G304" s="468">
        <f ca="1">SUMIF('IS(Q)'!$6:$6,Report!G$296,'IS(Q)'!21:21)</f>
        <v>142.5</v>
      </c>
      <c r="H304" s="468">
        <f ca="1">SUMIF('IS(Q)'!$6:$6,Report!H$296,'IS(Q)'!21:21)</f>
        <v>120</v>
      </c>
      <c r="I304" s="468">
        <f ca="1">SUMIF('IS(Q)'!$6:$6,Report!I$296,'IS(Q)'!21:21)</f>
        <v>115</v>
      </c>
      <c r="J304" s="468">
        <f ca="1">SUMIF('IS(Q)'!$6:$6,Report!J$296,'IS(Q)'!21:21)</f>
        <v>100</v>
      </c>
      <c r="K304" s="468">
        <f ca="1">SUMIF('IS(Q)'!$6:$6,Report!K$296,'IS(Q)'!21:21)</f>
        <v>100</v>
      </c>
      <c r="L304" s="468">
        <f ca="1">SUMIF('IS(Q)'!$6:$6,Report!L$296,'IS(Q)'!21:21)</f>
        <v>100</v>
      </c>
      <c r="M304" s="468">
        <f ca="1">SUMIF('IS(Q)'!$6:$6,Report!M$296,'IS(Q)'!21:21)</f>
        <v>100</v>
      </c>
      <c r="N304" s="468">
        <f ca="1">SUMIF('IS(Q)'!$6:$6,Report!N$296,'IS(Q)'!21:21)</f>
        <v>100</v>
      </c>
      <c r="O304" s="468">
        <f ca="1">SUMIF('IS(Q)'!$6:$6,Report!O$296,'IS(Q)'!21:21)</f>
        <v>100</v>
      </c>
      <c r="P304" s="468">
        <f ca="1">SUMIF('IS(Q)'!$6:$6,Report!P$296,'IS(Q)'!21:21)</f>
        <v>100</v>
      </c>
      <c r="Q304" s="468">
        <f ca="1">SUMIF('IS(Q)'!$6:$6,Report!Q$296,'IS(Q)'!21:21)</f>
        <v>100</v>
      </c>
      <c r="R304" s="468">
        <f ca="1">SUMIF('IS(Q)'!$6:$6,Report!R$296,'IS(Q)'!21:21)</f>
        <v>100</v>
      </c>
      <c r="S304" s="468">
        <f ca="1">SUMIF('IS(Q)'!$6:$6,Report!S$296,'IS(Q)'!21:21)</f>
        <v>100</v>
      </c>
      <c r="T304" s="468">
        <f ca="1">SUMIF('IS(Q)'!$6:$6,Report!T$296,'IS(Q)'!21:21)</f>
        <v>100</v>
      </c>
      <c r="U304" s="468">
        <f ca="1">SUMIF('IS(Q)'!$6:$6,Report!U$296,'IS(Q)'!21:21)</f>
        <v>50</v>
      </c>
      <c r="V304" s="468">
        <f ca="1">SUMIF('IS(Q)'!$6:$6,Report!V$296,'IS(Q)'!21:21)</f>
        <v>0</v>
      </c>
    </row>
    <row r="305" spans="2:24" ht="15" customHeight="1">
      <c r="B305" s="478" t="s">
        <v>737</v>
      </c>
      <c r="C305" s="468"/>
      <c r="D305" s="468">
        <f ca="1">SUMIF('IS(Q)'!$6:$6,Report!D$296,'IS(Q)'!22:22)</f>
        <v>50</v>
      </c>
      <c r="E305" s="468">
        <f ca="1">SUMIF('IS(Q)'!$6:$6,Report!E$296,'IS(Q)'!22:22)</f>
        <v>201</v>
      </c>
      <c r="F305" s="468">
        <f ca="1">SUMIF('IS(Q)'!$6:$6,Report!F$296,'IS(Q)'!22:22)</f>
        <v>205.01999999999998</v>
      </c>
      <c r="G305" s="468">
        <f ca="1">SUMIF('IS(Q)'!$6:$6,Report!G$296,'IS(Q)'!22:22)</f>
        <v>209.12039999999999</v>
      </c>
      <c r="H305" s="468">
        <f ca="1">SUMIF('IS(Q)'!$6:$6,Report!H$296,'IS(Q)'!22:22)</f>
        <v>213.302808</v>
      </c>
      <c r="I305" s="468">
        <f ca="1">SUMIF('IS(Q)'!$6:$6,Report!I$296,'IS(Q)'!22:22)</f>
        <v>217.56886416</v>
      </c>
      <c r="J305" s="468">
        <f ca="1">SUMIF('IS(Q)'!$6:$6,Report!J$296,'IS(Q)'!22:22)</f>
        <v>221.92024144319998</v>
      </c>
      <c r="K305" s="468">
        <f ca="1">SUMIF('IS(Q)'!$6:$6,Report!K$296,'IS(Q)'!22:22)</f>
        <v>226.35864627206402</v>
      </c>
      <c r="L305" s="468">
        <f ca="1">SUMIF('IS(Q)'!$6:$6,Report!L$296,'IS(Q)'!22:22)</f>
        <v>230.8858191975053</v>
      </c>
      <c r="M305" s="468">
        <f ca="1">SUMIF('IS(Q)'!$6:$6,Report!M$296,'IS(Q)'!22:22)</f>
        <v>235.5035355814554</v>
      </c>
      <c r="N305" s="468">
        <f ca="1">SUMIF('IS(Q)'!$6:$6,Report!N$296,'IS(Q)'!22:22)</f>
        <v>240.21360629308452</v>
      </c>
      <c r="O305" s="468">
        <f ca="1">SUMIF('IS(Q)'!$6:$6,Report!O$296,'IS(Q)'!22:22)</f>
        <v>245.01787841894622</v>
      </c>
      <c r="P305" s="468">
        <f ca="1">SUMIF('IS(Q)'!$6:$6,Report!P$296,'IS(Q)'!22:22)</f>
        <v>249.91823598732515</v>
      </c>
      <c r="Q305" s="468">
        <f ca="1">SUMIF('IS(Q)'!$6:$6,Report!Q$296,'IS(Q)'!22:22)</f>
        <v>254.91660070707164</v>
      </c>
      <c r="R305" s="468">
        <f ca="1">SUMIF('IS(Q)'!$6:$6,Report!R$296,'IS(Q)'!22:22)</f>
        <v>260.01493272121309</v>
      </c>
      <c r="S305" s="468">
        <f ca="1">SUMIF('IS(Q)'!$6:$6,Report!S$296,'IS(Q)'!22:22)</f>
        <v>265.21523137563736</v>
      </c>
      <c r="T305" s="468">
        <f ca="1">SUMIF('IS(Q)'!$6:$6,Report!T$296,'IS(Q)'!22:22)</f>
        <v>270.51953600315011</v>
      </c>
      <c r="U305" s="468">
        <f ca="1">SUMIF('IS(Q)'!$6:$6,Report!U$296,'IS(Q)'!22:22)</f>
        <v>137.27857050906124</v>
      </c>
      <c r="V305" s="468">
        <f ca="1">SUMIF('IS(Q)'!$6:$6,Report!V$296,'IS(Q)'!22:22)</f>
        <v>0</v>
      </c>
    </row>
    <row r="306" spans="2:24" ht="15" customHeight="1">
      <c r="B306" s="478" t="s">
        <v>738</v>
      </c>
      <c r="C306" s="468"/>
      <c r="D306" s="468">
        <f ca="1">SUMIF('IS(Q)'!$6:$6,Report!D$296,'IS(Q)'!23:23)</f>
        <v>50</v>
      </c>
      <c r="E306" s="468">
        <f ca="1">SUMIF('IS(Q)'!$6:$6,Report!E$296,'IS(Q)'!23:23)</f>
        <v>201</v>
      </c>
      <c r="F306" s="468">
        <f ca="1">SUMIF('IS(Q)'!$6:$6,Report!F$296,'IS(Q)'!23:23)</f>
        <v>205.01999999999998</v>
      </c>
      <c r="G306" s="468">
        <f ca="1">SUMIF('IS(Q)'!$6:$6,Report!G$296,'IS(Q)'!23:23)</f>
        <v>209.12039999999999</v>
      </c>
      <c r="H306" s="468">
        <f ca="1">SUMIF('IS(Q)'!$6:$6,Report!H$296,'IS(Q)'!23:23)</f>
        <v>213.302808</v>
      </c>
      <c r="I306" s="468">
        <f ca="1">SUMIF('IS(Q)'!$6:$6,Report!I$296,'IS(Q)'!23:23)</f>
        <v>217.56886416</v>
      </c>
      <c r="J306" s="468">
        <f ca="1">SUMIF('IS(Q)'!$6:$6,Report!J$296,'IS(Q)'!23:23)</f>
        <v>221.92024144319998</v>
      </c>
      <c r="K306" s="468">
        <f ca="1">SUMIF('IS(Q)'!$6:$6,Report!K$296,'IS(Q)'!23:23)</f>
        <v>226.35864627206402</v>
      </c>
      <c r="L306" s="468">
        <f ca="1">SUMIF('IS(Q)'!$6:$6,Report!L$296,'IS(Q)'!23:23)</f>
        <v>230.8858191975053</v>
      </c>
      <c r="M306" s="468">
        <f ca="1">SUMIF('IS(Q)'!$6:$6,Report!M$296,'IS(Q)'!23:23)</f>
        <v>235.5035355814554</v>
      </c>
      <c r="N306" s="468">
        <f ca="1">SUMIF('IS(Q)'!$6:$6,Report!N$296,'IS(Q)'!23:23)</f>
        <v>240.21360629308452</v>
      </c>
      <c r="O306" s="468">
        <f ca="1">SUMIF('IS(Q)'!$6:$6,Report!O$296,'IS(Q)'!23:23)</f>
        <v>245.01787841894622</v>
      </c>
      <c r="P306" s="468">
        <f ca="1">SUMIF('IS(Q)'!$6:$6,Report!P$296,'IS(Q)'!23:23)</f>
        <v>249.91823598732515</v>
      </c>
      <c r="Q306" s="468">
        <f ca="1">SUMIF('IS(Q)'!$6:$6,Report!Q$296,'IS(Q)'!23:23)</f>
        <v>254.91660070707164</v>
      </c>
      <c r="R306" s="468">
        <f ca="1">SUMIF('IS(Q)'!$6:$6,Report!R$296,'IS(Q)'!23:23)</f>
        <v>260.01493272121309</v>
      </c>
      <c r="S306" s="468">
        <f ca="1">SUMIF('IS(Q)'!$6:$6,Report!S$296,'IS(Q)'!23:23)</f>
        <v>265.21523137563736</v>
      </c>
      <c r="T306" s="468">
        <f ca="1">SUMIF('IS(Q)'!$6:$6,Report!T$296,'IS(Q)'!23:23)</f>
        <v>270.51953600315011</v>
      </c>
      <c r="U306" s="468">
        <f ca="1">SUMIF('IS(Q)'!$6:$6,Report!U$296,'IS(Q)'!23:23)</f>
        <v>137.27857050906124</v>
      </c>
      <c r="V306" s="468">
        <f ca="1">SUMIF('IS(Q)'!$6:$6,Report!V$296,'IS(Q)'!23:23)</f>
        <v>0</v>
      </c>
    </row>
    <row r="307" spans="2:24" ht="15" customHeight="1">
      <c r="B307" s="478" t="s">
        <v>739</v>
      </c>
      <c r="C307" s="468"/>
      <c r="D307" s="468">
        <f ca="1">SUMIF('IS(Q)'!$6:$6,Report!D$296,'IS(Q)'!24:24)</f>
        <v>37.5</v>
      </c>
      <c r="E307" s="468">
        <f ca="1">SUMIF('IS(Q)'!$6:$6,Report!E$296,'IS(Q)'!24:24)</f>
        <v>150.75</v>
      </c>
      <c r="F307" s="468">
        <f ca="1">SUMIF('IS(Q)'!$6:$6,Report!F$296,'IS(Q)'!24:24)</f>
        <v>153.76499999999999</v>
      </c>
      <c r="G307" s="468">
        <f ca="1">SUMIF('IS(Q)'!$6:$6,Report!G$296,'IS(Q)'!24:24)</f>
        <v>156.84030000000001</v>
      </c>
      <c r="H307" s="468">
        <f ca="1">SUMIF('IS(Q)'!$6:$6,Report!H$296,'IS(Q)'!24:24)</f>
        <v>159.97710599999999</v>
      </c>
      <c r="I307" s="468">
        <f ca="1">SUMIF('IS(Q)'!$6:$6,Report!I$296,'IS(Q)'!24:24)</f>
        <v>163.17664812000001</v>
      </c>
      <c r="J307" s="468">
        <f ca="1">SUMIF('IS(Q)'!$6:$6,Report!J$296,'IS(Q)'!24:24)</f>
        <v>166.44018108240002</v>
      </c>
      <c r="K307" s="468">
        <f ca="1">SUMIF('IS(Q)'!$6:$6,Report!K$296,'IS(Q)'!24:24)</f>
        <v>169.76898470404802</v>
      </c>
      <c r="L307" s="468">
        <f ca="1">SUMIF('IS(Q)'!$6:$6,Report!L$296,'IS(Q)'!24:24)</f>
        <v>173.16436439812895</v>
      </c>
      <c r="M307" s="468">
        <f ca="1">SUMIF('IS(Q)'!$6:$6,Report!M$296,'IS(Q)'!24:24)</f>
        <v>176.62765168609158</v>
      </c>
      <c r="N307" s="468">
        <f ca="1">SUMIF('IS(Q)'!$6:$6,Report!N$296,'IS(Q)'!24:24)</f>
        <v>180.16020471981338</v>
      </c>
      <c r="O307" s="468">
        <f ca="1">SUMIF('IS(Q)'!$6:$6,Report!O$296,'IS(Q)'!24:24)</f>
        <v>183.76340881420967</v>
      </c>
      <c r="P307" s="468">
        <f ca="1">SUMIF('IS(Q)'!$6:$6,Report!P$296,'IS(Q)'!24:24)</f>
        <v>187.43867699049386</v>
      </c>
      <c r="Q307" s="468">
        <f ca="1">SUMIF('IS(Q)'!$6:$6,Report!Q$296,'IS(Q)'!24:24)</f>
        <v>191.18745053030372</v>
      </c>
      <c r="R307" s="468">
        <f ca="1">SUMIF('IS(Q)'!$6:$6,Report!R$296,'IS(Q)'!24:24)</f>
        <v>195.01119954090979</v>
      </c>
      <c r="S307" s="468">
        <f ca="1">SUMIF('IS(Q)'!$6:$6,Report!S$296,'IS(Q)'!24:24)</f>
        <v>198.91142353172802</v>
      </c>
      <c r="T307" s="468">
        <f ca="1">SUMIF('IS(Q)'!$6:$6,Report!T$296,'IS(Q)'!24:24)</f>
        <v>202.8896520023626</v>
      </c>
      <c r="U307" s="468">
        <f ca="1">SUMIF('IS(Q)'!$6:$6,Report!U$296,'IS(Q)'!24:24)</f>
        <v>102.95892788179593</v>
      </c>
      <c r="V307" s="468">
        <f ca="1">SUMIF('IS(Q)'!$6:$6,Report!V$296,'IS(Q)'!24:24)</f>
        <v>0</v>
      </c>
    </row>
    <row r="308" spans="2:24" ht="15" customHeight="1">
      <c r="B308" s="478" t="s">
        <v>740</v>
      </c>
      <c r="C308" s="468"/>
      <c r="D308" s="468">
        <f ca="1">SUMIF('IS(Q)'!$6:$6,Report!D$296,'IS(Q)'!27:27)</f>
        <v>75</v>
      </c>
      <c r="E308" s="468">
        <f ca="1">SUMIF('IS(Q)'!$6:$6,Report!E$296,'IS(Q)'!27:27)</f>
        <v>300</v>
      </c>
      <c r="F308" s="468">
        <f ca="1">SUMIF('IS(Q)'!$6:$6,Report!F$296,'IS(Q)'!27:27)</f>
        <v>300</v>
      </c>
      <c r="G308" s="468">
        <f ca="1">SUMIF('IS(Q)'!$6:$6,Report!G$296,'IS(Q)'!27:27)</f>
        <v>300</v>
      </c>
      <c r="H308" s="468">
        <f ca="1">SUMIF('IS(Q)'!$6:$6,Report!H$296,'IS(Q)'!27:27)</f>
        <v>300</v>
      </c>
      <c r="I308" s="468">
        <f ca="1">SUMIF('IS(Q)'!$6:$6,Report!I$296,'IS(Q)'!27:27)</f>
        <v>300</v>
      </c>
      <c r="J308" s="468">
        <f ca="1">SUMIF('IS(Q)'!$6:$6,Report!J$296,'IS(Q)'!27:27)</f>
        <v>300</v>
      </c>
      <c r="K308" s="468">
        <f ca="1">SUMIF('IS(Q)'!$6:$6,Report!K$296,'IS(Q)'!27:27)</f>
        <v>300</v>
      </c>
      <c r="L308" s="468">
        <f ca="1">SUMIF('IS(Q)'!$6:$6,Report!L$296,'IS(Q)'!27:27)</f>
        <v>300</v>
      </c>
      <c r="M308" s="468">
        <f ca="1">SUMIF('IS(Q)'!$6:$6,Report!M$296,'IS(Q)'!27:27)</f>
        <v>300</v>
      </c>
      <c r="N308" s="468">
        <f ca="1">SUMIF('IS(Q)'!$6:$6,Report!N$296,'IS(Q)'!27:27)</f>
        <v>300</v>
      </c>
      <c r="O308" s="468">
        <f ca="1">SUMIF('IS(Q)'!$6:$6,Report!O$296,'IS(Q)'!27:27)</f>
        <v>300</v>
      </c>
      <c r="P308" s="468">
        <f ca="1">SUMIF('IS(Q)'!$6:$6,Report!P$296,'IS(Q)'!27:27)</f>
        <v>300</v>
      </c>
      <c r="Q308" s="468">
        <f ca="1">SUMIF('IS(Q)'!$6:$6,Report!Q$296,'IS(Q)'!27:27)</f>
        <v>300</v>
      </c>
      <c r="R308" s="468">
        <f ca="1">SUMIF('IS(Q)'!$6:$6,Report!R$296,'IS(Q)'!27:27)</f>
        <v>300</v>
      </c>
      <c r="S308" s="468">
        <f ca="1">SUMIF('IS(Q)'!$6:$6,Report!S$296,'IS(Q)'!27:27)</f>
        <v>300</v>
      </c>
      <c r="T308" s="468">
        <f ca="1">SUMIF('IS(Q)'!$6:$6,Report!T$296,'IS(Q)'!27:27)</f>
        <v>300</v>
      </c>
      <c r="U308" s="468">
        <f ca="1">SUMIF('IS(Q)'!$6:$6,Report!U$296,'IS(Q)'!27:27)</f>
        <v>150</v>
      </c>
      <c r="V308" s="468">
        <f ca="1">SUMIF('IS(Q)'!$6:$6,Report!V$296,'IS(Q)'!27:27)</f>
        <v>0</v>
      </c>
    </row>
    <row r="309" spans="2:24" ht="15" customHeight="1">
      <c r="B309" s="478" t="s">
        <v>741</v>
      </c>
      <c r="C309" s="468"/>
      <c r="D309" s="468">
        <f ca="1">SUMIF('IS(Q)'!$6:$6,Report!D$296,'IS(Q)'!28:28)</f>
        <v>5.2770822099922414</v>
      </c>
      <c r="E309" s="468">
        <f ca="1">SUMIF('IS(Q)'!$6:$6,Report!E$296,'IS(Q)'!28:28)</f>
        <v>22.457987021810041</v>
      </c>
      <c r="F309" s="468">
        <f ca="1">SUMIF('IS(Q)'!$6:$6,Report!F$296,'IS(Q)'!28:28)</f>
        <v>22.345565159645737</v>
      </c>
      <c r="G309" s="468">
        <f ca="1">SUMIF('IS(Q)'!$6:$6,Report!G$296,'IS(Q)'!28:28)</f>
        <v>22.233143297481433</v>
      </c>
      <c r="H309" s="468">
        <f ca="1">SUMIF('IS(Q)'!$6:$6,Report!H$296,'IS(Q)'!28:28)</f>
        <v>22.12072143531714</v>
      </c>
      <c r="I309" s="468">
        <f ca="1">SUMIF('IS(Q)'!$6:$6,Report!I$296,'IS(Q)'!28:28)</f>
        <v>22.00829957315284</v>
      </c>
      <c r="J309" s="468">
        <f ca="1">SUMIF('IS(Q)'!$6:$6,Report!J$296,'IS(Q)'!28:28)</f>
        <v>21.895877710988543</v>
      </c>
      <c r="K309" s="468">
        <f ca="1">SUMIF('IS(Q)'!$6:$6,Report!K$296,'IS(Q)'!28:28)</f>
        <v>21.783455848824239</v>
      </c>
      <c r="L309" s="468">
        <f ca="1">SUMIF('IS(Q)'!$6:$6,Report!L$296,'IS(Q)'!28:28)</f>
        <v>21.671033986659943</v>
      </c>
      <c r="M309" s="468">
        <f ca="1">SUMIF('IS(Q)'!$6:$6,Report!M$296,'IS(Q)'!28:28)</f>
        <v>21.558612124495635</v>
      </c>
      <c r="N309" s="468">
        <f ca="1">SUMIF('IS(Q)'!$6:$6,Report!N$296,'IS(Q)'!28:28)</f>
        <v>21.446190262331339</v>
      </c>
      <c r="O309" s="468">
        <f ca="1">SUMIF('IS(Q)'!$6:$6,Report!O$296,'IS(Q)'!28:28)</f>
        <v>21.333768400167042</v>
      </c>
      <c r="P309" s="468">
        <f ca="1">SUMIF('IS(Q)'!$6:$6,Report!P$296,'IS(Q)'!28:28)</f>
        <v>21.221346538002734</v>
      </c>
      <c r="Q309" s="468">
        <f ca="1">SUMIF('IS(Q)'!$6:$6,Report!Q$296,'IS(Q)'!28:28)</f>
        <v>21.108924675838445</v>
      </c>
      <c r="R309" s="468">
        <f ca="1">SUMIF('IS(Q)'!$6:$6,Report!R$296,'IS(Q)'!28:28)</f>
        <v>20.996502813674141</v>
      </c>
      <c r="S309" s="468">
        <f ca="1">SUMIF('IS(Q)'!$6:$6,Report!S$296,'IS(Q)'!28:28)</f>
        <v>20.884080951509837</v>
      </c>
      <c r="T309" s="468">
        <f ca="1">SUMIF('IS(Q)'!$6:$6,Report!T$296,'IS(Q)'!28:28)</f>
        <v>20.77165908934554</v>
      </c>
      <c r="U309" s="468">
        <f ca="1">SUMIF('IS(Q)'!$6:$6,Report!U$296,'IS(Q)'!28:28)</f>
        <v>11.281938586891297</v>
      </c>
      <c r="V309" s="468">
        <f ca="1">SUMIF('IS(Q)'!$6:$6,Report!V$296,'IS(Q)'!28:28)</f>
        <v>0</v>
      </c>
    </row>
    <row r="310" spans="2:24" ht="15" customHeight="1">
      <c r="B310" s="478" t="s">
        <v>1171</v>
      </c>
      <c r="C310" s="468"/>
      <c r="D310" s="468">
        <f ca="1">SUMIF('IS(Q)'!$6:$6,Report!D$296,'IS(Q)'!30:30)</f>
        <v>140</v>
      </c>
      <c r="E310" s="468">
        <f ca="1">SUMIF('IS(Q)'!$6:$6,Report!E$296,'IS(Q)'!30:30)</f>
        <v>0</v>
      </c>
      <c r="F310" s="468">
        <f ca="1">SUMIF('IS(Q)'!$6:$6,Report!F$296,'IS(Q)'!30:30)</f>
        <v>0</v>
      </c>
      <c r="G310" s="468">
        <f ca="1">SUMIF('IS(Q)'!$6:$6,Report!G$296,'IS(Q)'!30:30)</f>
        <v>0</v>
      </c>
      <c r="H310" s="468">
        <f ca="1">SUMIF('IS(Q)'!$6:$6,Report!H$296,'IS(Q)'!30:30)</f>
        <v>0</v>
      </c>
      <c r="I310" s="468">
        <f ca="1">SUMIF('IS(Q)'!$6:$6,Report!I$296,'IS(Q)'!30:30)</f>
        <v>0</v>
      </c>
      <c r="J310" s="468">
        <f ca="1">SUMIF('IS(Q)'!$6:$6,Report!J$296,'IS(Q)'!30:30)</f>
        <v>0</v>
      </c>
      <c r="K310" s="468">
        <f ca="1">SUMIF('IS(Q)'!$6:$6,Report!K$296,'IS(Q)'!30:30)</f>
        <v>0</v>
      </c>
      <c r="L310" s="468">
        <f ca="1">SUMIF('IS(Q)'!$6:$6,Report!L$296,'IS(Q)'!30:30)</f>
        <v>0</v>
      </c>
      <c r="M310" s="468">
        <f ca="1">SUMIF('IS(Q)'!$6:$6,Report!M$296,'IS(Q)'!30:30)</f>
        <v>0</v>
      </c>
      <c r="N310" s="468">
        <f ca="1">SUMIF('IS(Q)'!$6:$6,Report!N$296,'IS(Q)'!30:30)</f>
        <v>0</v>
      </c>
      <c r="O310" s="468">
        <f ca="1">SUMIF('IS(Q)'!$6:$6,Report!O$296,'IS(Q)'!30:30)</f>
        <v>0</v>
      </c>
      <c r="P310" s="468">
        <f ca="1">SUMIF('IS(Q)'!$6:$6,Report!P$296,'IS(Q)'!30:30)</f>
        <v>0</v>
      </c>
      <c r="Q310" s="468">
        <f ca="1">SUMIF('IS(Q)'!$6:$6,Report!Q$296,'IS(Q)'!30:30)</f>
        <v>0</v>
      </c>
      <c r="R310" s="468">
        <f ca="1">SUMIF('IS(Q)'!$6:$6,Report!R$296,'IS(Q)'!30:30)</f>
        <v>0</v>
      </c>
      <c r="S310" s="468">
        <f ca="1">SUMIF('IS(Q)'!$6:$6,Report!S$296,'IS(Q)'!30:30)</f>
        <v>0</v>
      </c>
      <c r="T310" s="468">
        <f ca="1">SUMIF('IS(Q)'!$6:$6,Report!T$296,'IS(Q)'!30:30)</f>
        <v>0</v>
      </c>
      <c r="U310" s="468">
        <f ca="1">SUMIF('IS(Q)'!$6:$6,Report!U$296,'IS(Q)'!30:30)</f>
        <v>0</v>
      </c>
      <c r="V310" s="468">
        <f ca="1">SUMIF('IS(Q)'!$6:$6,Report!V$296,'IS(Q)'!30:30)</f>
        <v>0</v>
      </c>
    </row>
    <row r="311" spans="2:24" ht="15" customHeight="1">
      <c r="B311" s="478" t="s">
        <v>1172</v>
      </c>
      <c r="C311" s="468"/>
      <c r="D311" s="468">
        <f ca="1">SUMIF('IS(Q)'!$6:$6,Report!D$296,'IS(Q)'!36:36)</f>
        <v>25</v>
      </c>
      <c r="E311" s="468">
        <f ca="1">SUMIF('IS(Q)'!$6:$6,Report!E$296,'IS(Q)'!36:36)</f>
        <v>100</v>
      </c>
      <c r="F311" s="468">
        <f ca="1">SUMIF('IS(Q)'!$6:$6,Report!F$296,'IS(Q)'!36:36)</f>
        <v>100</v>
      </c>
      <c r="G311" s="468">
        <f ca="1">SUMIF('IS(Q)'!$6:$6,Report!G$296,'IS(Q)'!36:36)</f>
        <v>100</v>
      </c>
      <c r="H311" s="468">
        <f ca="1">SUMIF('IS(Q)'!$6:$6,Report!H$296,'IS(Q)'!36:36)</f>
        <v>100</v>
      </c>
      <c r="I311" s="468">
        <f ca="1">SUMIF('IS(Q)'!$6:$6,Report!I$296,'IS(Q)'!36:36)</f>
        <v>100</v>
      </c>
      <c r="J311" s="468">
        <f ca="1">SUMIF('IS(Q)'!$6:$6,Report!J$296,'IS(Q)'!36:36)</f>
        <v>100</v>
      </c>
      <c r="K311" s="468">
        <f ca="1">SUMIF('IS(Q)'!$6:$6,Report!K$296,'IS(Q)'!36:36)</f>
        <v>100</v>
      </c>
      <c r="L311" s="468">
        <f ca="1">SUMIF('IS(Q)'!$6:$6,Report!L$296,'IS(Q)'!36:36)</f>
        <v>100</v>
      </c>
      <c r="M311" s="468">
        <f ca="1">SUMIF('IS(Q)'!$6:$6,Report!M$296,'IS(Q)'!36:36)</f>
        <v>100</v>
      </c>
      <c r="N311" s="468">
        <f ca="1">SUMIF('IS(Q)'!$6:$6,Report!N$296,'IS(Q)'!36:36)</f>
        <v>100</v>
      </c>
      <c r="O311" s="468">
        <f ca="1">SUMIF('IS(Q)'!$6:$6,Report!O$296,'IS(Q)'!36:36)</f>
        <v>100</v>
      </c>
      <c r="P311" s="468">
        <f ca="1">SUMIF('IS(Q)'!$6:$6,Report!P$296,'IS(Q)'!36:36)</f>
        <v>100</v>
      </c>
      <c r="Q311" s="468">
        <f ca="1">SUMIF('IS(Q)'!$6:$6,Report!Q$296,'IS(Q)'!36:36)</f>
        <v>100</v>
      </c>
      <c r="R311" s="468">
        <f ca="1">SUMIF('IS(Q)'!$6:$6,Report!R$296,'IS(Q)'!36:36)</f>
        <v>100</v>
      </c>
      <c r="S311" s="468">
        <f ca="1">SUMIF('IS(Q)'!$6:$6,Report!S$296,'IS(Q)'!36:36)</f>
        <v>100</v>
      </c>
      <c r="T311" s="468">
        <f ca="1">SUMIF('IS(Q)'!$6:$6,Report!T$296,'IS(Q)'!36:36)</f>
        <v>100</v>
      </c>
      <c r="U311" s="468">
        <f ca="1">SUMIF('IS(Q)'!$6:$6,Report!U$296,'IS(Q)'!36:36)</f>
        <v>50</v>
      </c>
      <c r="V311" s="468">
        <f ca="1">SUMIF('IS(Q)'!$6:$6,Report!V$296,'IS(Q)'!36:36)</f>
        <v>0</v>
      </c>
    </row>
    <row r="312" spans="2:24" ht="15" customHeight="1">
      <c r="B312" s="478" t="s">
        <v>1173</v>
      </c>
      <c r="C312" s="468"/>
      <c r="D312" s="468">
        <f ca="1">SUMIF('IS(Q)'!$6:$6,Report!D$296,'IS(Q)'!37:37)</f>
        <v>1724.7044159322825</v>
      </c>
      <c r="E312" s="468">
        <f ca="1">SUMIF('IS(Q)'!$6:$6,Report!E$296,'IS(Q)'!37:37)</f>
        <v>6898.8176637291299</v>
      </c>
      <c r="F312" s="468">
        <f ca="1">SUMIF('IS(Q)'!$6:$6,Report!F$296,'IS(Q)'!37:37)</f>
        <v>6898.8176637291299</v>
      </c>
      <c r="G312" s="468">
        <f ca="1">SUMIF('IS(Q)'!$6:$6,Report!G$296,'IS(Q)'!37:37)</f>
        <v>6898.8176637291299</v>
      </c>
      <c r="H312" s="468">
        <f ca="1">SUMIF('IS(Q)'!$6:$6,Report!H$296,'IS(Q)'!37:37)</f>
        <v>6898.8176637291299</v>
      </c>
      <c r="I312" s="468">
        <f ca="1">SUMIF('IS(Q)'!$6:$6,Report!I$296,'IS(Q)'!37:37)</f>
        <v>6898.8176637291299</v>
      </c>
      <c r="J312" s="468">
        <f ca="1">SUMIF('IS(Q)'!$6:$6,Report!J$296,'IS(Q)'!37:37)</f>
        <v>6898.8176637291299</v>
      </c>
      <c r="K312" s="468">
        <f ca="1">SUMIF('IS(Q)'!$6:$6,Report!K$296,'IS(Q)'!37:37)</f>
        <v>6898.8176637291299</v>
      </c>
      <c r="L312" s="468">
        <f ca="1">SUMIF('IS(Q)'!$6:$6,Report!L$296,'IS(Q)'!37:37)</f>
        <v>6898.8176637291299</v>
      </c>
      <c r="M312" s="468">
        <f ca="1">SUMIF('IS(Q)'!$6:$6,Report!M$296,'IS(Q)'!37:37)</f>
        <v>6898.8176637291299</v>
      </c>
      <c r="N312" s="468">
        <f ca="1">SUMIF('IS(Q)'!$6:$6,Report!N$296,'IS(Q)'!37:37)</f>
        <v>6898.8176637291299</v>
      </c>
      <c r="O312" s="468">
        <f ca="1">SUMIF('IS(Q)'!$6:$6,Report!O$296,'IS(Q)'!37:37)</f>
        <v>6898.8176637291299</v>
      </c>
      <c r="P312" s="468">
        <f ca="1">SUMIF('IS(Q)'!$6:$6,Report!P$296,'IS(Q)'!37:37)</f>
        <v>6898.8176637291299</v>
      </c>
      <c r="Q312" s="468">
        <f ca="1">SUMIF('IS(Q)'!$6:$6,Report!Q$296,'IS(Q)'!37:37)</f>
        <v>6898.8176637291299</v>
      </c>
      <c r="R312" s="468">
        <f ca="1">SUMIF('IS(Q)'!$6:$6,Report!R$296,'IS(Q)'!37:37)</f>
        <v>6898.8176637291299</v>
      </c>
      <c r="S312" s="468">
        <f ca="1">SUMIF('IS(Q)'!$6:$6,Report!S$296,'IS(Q)'!37:37)</f>
        <v>6898.8176637291299</v>
      </c>
      <c r="T312" s="468">
        <f ca="1">SUMIF('IS(Q)'!$6:$6,Report!T$296,'IS(Q)'!37:37)</f>
        <v>6898.8176637291299</v>
      </c>
      <c r="U312" s="468">
        <f ca="1">SUMIF('IS(Q)'!$6:$6,Report!U$296,'IS(Q)'!37:37)</f>
        <v>3449.4088318645649</v>
      </c>
      <c r="V312" s="468">
        <f ca="1">SUMIF('IS(Q)'!$6:$6,Report!V$296,'IS(Q)'!37:37)</f>
        <v>0</v>
      </c>
    </row>
    <row r="313" spans="2:24" ht="15" customHeight="1">
      <c r="B313" s="479" t="s">
        <v>242</v>
      </c>
      <c r="C313" s="448"/>
      <c r="D313" s="448">
        <f ca="1">D297-D300</f>
        <v>1988.0736685154229</v>
      </c>
      <c r="E313" s="448">
        <f t="shared" ref="E313:V313" ca="1" si="163">E297-E300</f>
        <v>9781.1854548680421</v>
      </c>
      <c r="F313" s="448">
        <f t="shared" ca="1" si="163"/>
        <v>9641.1542545237098</v>
      </c>
      <c r="G313" s="448">
        <f t="shared" ca="1" si="163"/>
        <v>9508.0631885543735</v>
      </c>
      <c r="H313" s="448">
        <f t="shared" ca="1" si="163"/>
        <v>9389.4027534756624</v>
      </c>
      <c r="I313" s="448">
        <f t="shared" ca="1" si="163"/>
        <v>9252.6632811409399</v>
      </c>
      <c r="J313" s="448">
        <f t="shared" ca="1" si="163"/>
        <v>9125.334935829158</v>
      </c>
      <c r="K313" s="448">
        <f t="shared" ca="1" si="163"/>
        <v>8982.4077112802188</v>
      </c>
      <c r="L313" s="448">
        <f t="shared" ca="1" si="163"/>
        <v>8838.8714276768187</v>
      </c>
      <c r="M313" s="448">
        <f t="shared" ca="1" si="163"/>
        <v>8694.7157285718004</v>
      </c>
      <c r="N313" s="448">
        <f t="shared" ca="1" si="163"/>
        <v>8549.9300777601002</v>
      </c>
      <c r="O313" s="448">
        <f t="shared" ca="1" si="163"/>
        <v>8404.5037560940982</v>
      </c>
      <c r="P313" s="448">
        <f t="shared" ca="1" si="163"/>
        <v>8258.4258582415423</v>
      </c>
      <c r="Q313" s="448">
        <f t="shared" ca="1" si="163"/>
        <v>8111.6852893848009</v>
      </c>
      <c r="R313" s="448">
        <f t="shared" ca="1" si="163"/>
        <v>7964.2707618604782</v>
      </c>
      <c r="S313" s="448">
        <f t="shared" ca="1" si="163"/>
        <v>7816.1707917382519</v>
      </c>
      <c r="T313" s="448">
        <f t="shared" ca="1" si="163"/>
        <v>7667.3736953378684</v>
      </c>
      <c r="U313" s="448">
        <f t="shared" ca="1" si="163"/>
        <v>4665.6302279393822</v>
      </c>
      <c r="V313" s="448">
        <f t="shared" ca="1" si="163"/>
        <v>0</v>
      </c>
    </row>
    <row r="314" spans="2:24" s="437" customFormat="1" ht="15" customHeight="1">
      <c r="B314" s="442" t="s">
        <v>243</v>
      </c>
      <c r="C314" s="448"/>
      <c r="D314" s="468">
        <f ca="1">SUMIF('IS(Q)'!$5:$5,Report!D$296,'IS(Q)'!42:42)</f>
        <v>0</v>
      </c>
      <c r="E314" s="468">
        <f ca="1">SUMIF('IS(Q)'!$5:$5,Report!E$296,'IS(Q)'!42:42)</f>
        <v>0</v>
      </c>
      <c r="F314" s="468">
        <f ca="1">SUMIF('IS(Q)'!$5:$5,Report!F$296,'IS(Q)'!42:42)</f>
        <v>0</v>
      </c>
      <c r="G314" s="468">
        <f ca="1">SUMIF('IS(Q)'!$5:$5,Report!G$296,'IS(Q)'!42:42)</f>
        <v>0</v>
      </c>
      <c r="H314" s="468">
        <f ca="1">SUMIF('IS(Q)'!$5:$5,Report!H$296,'IS(Q)'!42:42)</f>
        <v>0</v>
      </c>
      <c r="I314" s="468">
        <f ca="1">SUMIF('IS(Q)'!$5:$5,Report!I$296,'IS(Q)'!42:42)</f>
        <v>0</v>
      </c>
      <c r="J314" s="468">
        <f ca="1">SUMIF('IS(Q)'!$5:$5,Report!J$296,'IS(Q)'!42:42)</f>
        <v>0</v>
      </c>
      <c r="K314" s="468">
        <f ca="1">SUMIF('IS(Q)'!$5:$5,Report!K$296,'IS(Q)'!42:42)</f>
        <v>0</v>
      </c>
      <c r="L314" s="468">
        <f ca="1">SUMIF('IS(Q)'!$5:$5,Report!L$296,'IS(Q)'!42:42)</f>
        <v>0</v>
      </c>
      <c r="M314" s="468">
        <f ca="1">SUMIF('IS(Q)'!$5:$5,Report!M$296,'IS(Q)'!42:42)</f>
        <v>0</v>
      </c>
      <c r="N314" s="468">
        <f ca="1">SUMIF('IS(Q)'!$5:$5,Report!N$296,'IS(Q)'!42:42)</f>
        <v>0</v>
      </c>
      <c r="O314" s="468">
        <f ca="1">SUMIF('IS(Q)'!$5:$5,Report!O$296,'IS(Q)'!42:42)</f>
        <v>0</v>
      </c>
      <c r="P314" s="468">
        <f ca="1">SUMIF('IS(Q)'!$5:$5,Report!P$296,'IS(Q)'!42:42)</f>
        <v>0</v>
      </c>
      <c r="Q314" s="468">
        <f ca="1">SUMIF('IS(Q)'!$5:$5,Report!Q$296,'IS(Q)'!42:42)</f>
        <v>0</v>
      </c>
      <c r="R314" s="468">
        <f ca="1">SUMIF('IS(Q)'!$5:$5,Report!R$296,'IS(Q)'!42:42)</f>
        <v>0</v>
      </c>
      <c r="S314" s="468">
        <f ca="1">SUMIF('IS(Q)'!$5:$5,Report!S$296,'IS(Q)'!42:42)</f>
        <v>0</v>
      </c>
      <c r="T314" s="468">
        <f ca="1">SUMIF('IS(Q)'!$5:$5,Report!T$296,'IS(Q)'!42:42)</f>
        <v>0</v>
      </c>
      <c r="U314" s="468">
        <f ca="1">SUMIF('IS(Q)'!$5:$5,Report!U$296,'IS(Q)'!42:42)</f>
        <v>0</v>
      </c>
      <c r="V314" s="468">
        <f ca="1">SUMIF('IS(Q)'!$5:$5,Report!V$296,'IS(Q)'!42:42)</f>
        <v>0</v>
      </c>
      <c r="W314" s="436"/>
    </row>
    <row r="315" spans="2:24" s="440" customFormat="1" ht="15" customHeight="1">
      <c r="B315" s="442" t="s">
        <v>244</v>
      </c>
      <c r="C315" s="448"/>
      <c r="D315" s="448">
        <f t="shared" ref="D315:V315" ca="1" si="164">SUM(D316:D323)</f>
        <v>1868.75</v>
      </c>
      <c r="E315" s="448">
        <f t="shared" ca="1" si="164"/>
        <v>7437.76953125</v>
      </c>
      <c r="F315" s="448">
        <f t="shared" ca="1" si="164"/>
        <v>6961.4718750000011</v>
      </c>
      <c r="G315" s="448">
        <f t="shared" ca="1" si="164"/>
        <v>6548.4781250000005</v>
      </c>
      <c r="H315" s="448">
        <f t="shared" ca="1" si="164"/>
        <v>6124.2718750000013</v>
      </c>
      <c r="I315" s="448">
        <f t="shared" ca="1" si="164"/>
        <v>5677.6406250000009</v>
      </c>
      <c r="J315" s="448">
        <f t="shared" ca="1" si="164"/>
        <v>5217.4609375000018</v>
      </c>
      <c r="K315" s="448">
        <f t="shared" ca="1" si="164"/>
        <v>4750.2734375000018</v>
      </c>
      <c r="L315" s="448">
        <f t="shared" ca="1" si="164"/>
        <v>4283.0859375000018</v>
      </c>
      <c r="M315" s="448">
        <f t="shared" ca="1" si="164"/>
        <v>3815.8984375000009</v>
      </c>
      <c r="N315" s="448">
        <f t="shared" ca="1" si="164"/>
        <v>3348.7109375000009</v>
      </c>
      <c r="O315" s="448">
        <f t="shared" ca="1" si="164"/>
        <v>2881.5234375000009</v>
      </c>
      <c r="P315" s="448">
        <f t="shared" ca="1" si="164"/>
        <v>2414.3359375000009</v>
      </c>
      <c r="Q315" s="448">
        <f t="shared" ca="1" si="164"/>
        <v>1947.1484375000009</v>
      </c>
      <c r="R315" s="448">
        <f t="shared" ca="1" si="164"/>
        <v>1479.9609375000009</v>
      </c>
      <c r="S315" s="448">
        <f t="shared" ca="1" si="164"/>
        <v>1012.7734375000008</v>
      </c>
      <c r="T315" s="448">
        <f t="shared" ca="1" si="164"/>
        <v>545.5859375000008</v>
      </c>
      <c r="U315" s="448">
        <f t="shared" ca="1" si="164"/>
        <v>87.597656250000398</v>
      </c>
      <c r="V315" s="448">
        <f t="shared" ca="1" si="164"/>
        <v>0</v>
      </c>
      <c r="W315" s="436"/>
      <c r="X315" s="445"/>
    </row>
    <row r="316" spans="2:24" s="445" customFormat="1" ht="15" customHeight="1">
      <c r="B316" s="480" t="s">
        <v>1175</v>
      </c>
      <c r="C316" s="468"/>
      <c r="D316" s="468">
        <f ca="1">SUMIF('IS(Q)'!$6:$6,Report!D$296,'IS(Q)'!46:46)</f>
        <v>700</v>
      </c>
      <c r="E316" s="468">
        <f ca="1">SUMIF('IS(Q)'!$6:$6,Report!E$296,'IS(Q)'!46:46)</f>
        <v>2778.5625</v>
      </c>
      <c r="F316" s="468">
        <f ca="1">SUMIF('IS(Q)'!$6:$6,Report!F$296,'IS(Q)'!46:46)</f>
        <v>2600.1500000000005</v>
      </c>
      <c r="G316" s="468">
        <f ca="1">SUMIF('IS(Q)'!$6:$6,Report!G$296,'IS(Q)'!46:46)</f>
        <v>2445.4500000000007</v>
      </c>
      <c r="H316" s="468">
        <f ca="1">SUMIF('IS(Q)'!$6:$6,Report!H$296,'IS(Q)'!46:46)</f>
        <v>2286.5500000000002</v>
      </c>
      <c r="I316" s="468">
        <f ca="1">SUMIF('IS(Q)'!$6:$6,Report!I$296,'IS(Q)'!46:46)</f>
        <v>2119.2500000000005</v>
      </c>
      <c r="J316" s="468">
        <f ca="1">SUMIF('IS(Q)'!$6:$6,Report!J$296,'IS(Q)'!46:46)</f>
        <v>1946.8750000000007</v>
      </c>
      <c r="K316" s="468">
        <f ca="1">SUMIF('IS(Q)'!$6:$6,Report!K$296,'IS(Q)'!46:46)</f>
        <v>1771.8750000000007</v>
      </c>
      <c r="L316" s="468">
        <f ca="1">SUMIF('IS(Q)'!$6:$6,Report!L$296,'IS(Q)'!46:46)</f>
        <v>1596.8750000000007</v>
      </c>
      <c r="M316" s="468">
        <f ca="1">SUMIF('IS(Q)'!$6:$6,Report!M$296,'IS(Q)'!46:46)</f>
        <v>1421.8750000000005</v>
      </c>
      <c r="N316" s="468">
        <f ca="1">SUMIF('IS(Q)'!$6:$6,Report!N$296,'IS(Q)'!46:46)</f>
        <v>1246.8750000000005</v>
      </c>
      <c r="O316" s="468">
        <f ca="1">SUMIF('IS(Q)'!$6:$6,Report!O$296,'IS(Q)'!46:46)</f>
        <v>1071.8750000000005</v>
      </c>
      <c r="P316" s="468">
        <f ca="1">SUMIF('IS(Q)'!$6:$6,Report!P$296,'IS(Q)'!46:46)</f>
        <v>896.87500000000045</v>
      </c>
      <c r="Q316" s="468">
        <f ca="1">SUMIF('IS(Q)'!$6:$6,Report!Q$296,'IS(Q)'!46:46)</f>
        <v>721.87500000000045</v>
      </c>
      <c r="R316" s="468">
        <f ca="1">SUMIF('IS(Q)'!$6:$6,Report!R$296,'IS(Q)'!46:46)</f>
        <v>546.87500000000045</v>
      </c>
      <c r="S316" s="468">
        <f ca="1">SUMIF('IS(Q)'!$6:$6,Report!S$296,'IS(Q)'!46:46)</f>
        <v>371.8750000000004</v>
      </c>
      <c r="T316" s="468">
        <f ca="1">SUMIF('IS(Q)'!$6:$6,Report!T$296,'IS(Q)'!46:46)</f>
        <v>196.8750000000004</v>
      </c>
      <c r="U316" s="468">
        <f ca="1">SUMIF('IS(Q)'!$6:$6,Report!U$296,'IS(Q)'!46:46)</f>
        <v>32.812500000000206</v>
      </c>
      <c r="V316" s="468">
        <f ca="1">SUMIF('IS(Q)'!$6:$6,Report!V$296,'IS(Q)'!46:46)</f>
        <v>0</v>
      </c>
      <c r="W316" s="436"/>
    </row>
    <row r="317" spans="2:24" s="445" customFormat="1" ht="15" customHeight="1">
      <c r="B317" s="480" t="s">
        <v>1176</v>
      </c>
      <c r="C317" s="468"/>
      <c r="D317" s="468">
        <f ca="1">SUMIF('IS(Q)'!$6:$6,Report!D$296,'IS(Q)'!47:47)</f>
        <v>687.5</v>
      </c>
      <c r="E317" s="468">
        <f ca="1">SUMIF('IS(Q)'!$6:$6,Report!E$296,'IS(Q)'!47:47)</f>
        <v>2728.9453125</v>
      </c>
      <c r="F317" s="468">
        <f ca="1">SUMIF('IS(Q)'!$6:$6,Report!F$296,'IS(Q)'!47:47)</f>
        <v>2553.7187500000005</v>
      </c>
      <c r="G317" s="468">
        <f ca="1">SUMIF('IS(Q)'!$6:$6,Report!G$296,'IS(Q)'!47:47)</f>
        <v>2401.7812500000005</v>
      </c>
      <c r="H317" s="468">
        <f ca="1">SUMIF('IS(Q)'!$6:$6,Report!H$296,'IS(Q)'!47:47)</f>
        <v>2245.7187500000005</v>
      </c>
      <c r="I317" s="468">
        <f ca="1">SUMIF('IS(Q)'!$6:$6,Report!I$296,'IS(Q)'!47:47)</f>
        <v>2081.4062500000005</v>
      </c>
      <c r="J317" s="468">
        <f ca="1">SUMIF('IS(Q)'!$6:$6,Report!J$296,'IS(Q)'!47:47)</f>
        <v>1912.1093750000007</v>
      </c>
      <c r="K317" s="468">
        <f ca="1">SUMIF('IS(Q)'!$6:$6,Report!K$296,'IS(Q)'!47:47)</f>
        <v>1740.2343750000007</v>
      </c>
      <c r="L317" s="468">
        <f ca="1">SUMIF('IS(Q)'!$6:$6,Report!L$296,'IS(Q)'!47:47)</f>
        <v>1568.3593750000007</v>
      </c>
      <c r="M317" s="468">
        <f ca="1">SUMIF('IS(Q)'!$6:$6,Report!M$296,'IS(Q)'!47:47)</f>
        <v>1396.4843750000005</v>
      </c>
      <c r="N317" s="468">
        <f ca="1">SUMIF('IS(Q)'!$6:$6,Report!N$296,'IS(Q)'!47:47)</f>
        <v>1224.6093750000005</v>
      </c>
      <c r="O317" s="468">
        <f ca="1">SUMIF('IS(Q)'!$6:$6,Report!O$296,'IS(Q)'!47:47)</f>
        <v>1052.7343750000005</v>
      </c>
      <c r="P317" s="468">
        <f ca="1">SUMIF('IS(Q)'!$6:$6,Report!P$296,'IS(Q)'!47:47)</f>
        <v>880.85937500000045</v>
      </c>
      <c r="Q317" s="468">
        <f ca="1">SUMIF('IS(Q)'!$6:$6,Report!Q$296,'IS(Q)'!47:47)</f>
        <v>708.98437500000045</v>
      </c>
      <c r="R317" s="468">
        <f ca="1">SUMIF('IS(Q)'!$6:$6,Report!R$296,'IS(Q)'!47:47)</f>
        <v>537.10937500000045</v>
      </c>
      <c r="S317" s="468">
        <f ca="1">SUMIF('IS(Q)'!$6:$6,Report!S$296,'IS(Q)'!47:47)</f>
        <v>365.2343750000004</v>
      </c>
      <c r="T317" s="468">
        <f ca="1">SUMIF('IS(Q)'!$6:$6,Report!T$296,'IS(Q)'!47:47)</f>
        <v>193.3593750000004</v>
      </c>
      <c r="U317" s="468">
        <f ca="1">SUMIF('IS(Q)'!$6:$6,Report!U$296,'IS(Q)'!47:47)</f>
        <v>32.226562500000199</v>
      </c>
      <c r="V317" s="468">
        <f ca="1">SUMIF('IS(Q)'!$6:$6,Report!V$296,'IS(Q)'!47:47)</f>
        <v>0</v>
      </c>
      <c r="W317" s="436"/>
    </row>
    <row r="318" spans="2:24" s="445" customFormat="1" ht="15" customHeight="1">
      <c r="B318" s="480" t="s">
        <v>1177</v>
      </c>
      <c r="C318" s="468"/>
      <c r="D318" s="468">
        <f ca="1">SUMIF('IS(Q)'!$6:$6,Report!D$296,'IS(Q)'!48:48)</f>
        <v>481.25</v>
      </c>
      <c r="E318" s="468">
        <f ca="1">SUMIF('IS(Q)'!$6:$6,Report!E$296,'IS(Q)'!48:48)</f>
        <v>1910.26171875</v>
      </c>
      <c r="F318" s="468">
        <f ca="1">SUMIF('IS(Q)'!$6:$6,Report!F$296,'IS(Q)'!48:48)</f>
        <v>1787.6031250000001</v>
      </c>
      <c r="G318" s="468">
        <f ca="1">SUMIF('IS(Q)'!$6:$6,Report!G$296,'IS(Q)'!48:48)</f>
        <v>1681.246875</v>
      </c>
      <c r="H318" s="468">
        <f ca="1">SUMIF('IS(Q)'!$6:$6,Report!H$296,'IS(Q)'!48:48)</f>
        <v>1572.003125</v>
      </c>
      <c r="I318" s="468">
        <f ca="1">SUMIF('IS(Q)'!$6:$6,Report!I$296,'IS(Q)'!48:48)</f>
        <v>1456.984375</v>
      </c>
      <c r="J318" s="468">
        <f ca="1">SUMIF('IS(Q)'!$6:$6,Report!J$296,'IS(Q)'!48:48)</f>
        <v>1338.4765625</v>
      </c>
      <c r="K318" s="468">
        <f ca="1">SUMIF('IS(Q)'!$6:$6,Report!K$296,'IS(Q)'!48:48)</f>
        <v>1218.1640625</v>
      </c>
      <c r="L318" s="468">
        <f ca="1">SUMIF('IS(Q)'!$6:$6,Report!L$296,'IS(Q)'!48:48)</f>
        <v>1097.8515625</v>
      </c>
      <c r="M318" s="468">
        <f ca="1">SUMIF('IS(Q)'!$6:$6,Report!M$296,'IS(Q)'!48:48)</f>
        <v>977.5390625</v>
      </c>
      <c r="N318" s="468">
        <f ca="1">SUMIF('IS(Q)'!$6:$6,Report!N$296,'IS(Q)'!48:48)</f>
        <v>857.2265625</v>
      </c>
      <c r="O318" s="468">
        <f ca="1">SUMIF('IS(Q)'!$6:$6,Report!O$296,'IS(Q)'!48:48)</f>
        <v>736.9140625</v>
      </c>
      <c r="P318" s="468">
        <f ca="1">SUMIF('IS(Q)'!$6:$6,Report!P$296,'IS(Q)'!48:48)</f>
        <v>616.6015625</v>
      </c>
      <c r="Q318" s="468">
        <f ca="1">SUMIF('IS(Q)'!$6:$6,Report!Q$296,'IS(Q)'!48:48)</f>
        <v>496.2890625</v>
      </c>
      <c r="R318" s="468">
        <f ca="1">SUMIF('IS(Q)'!$6:$6,Report!R$296,'IS(Q)'!48:48)</f>
        <v>375.9765625</v>
      </c>
      <c r="S318" s="468">
        <f ca="1">SUMIF('IS(Q)'!$6:$6,Report!S$296,'IS(Q)'!48:48)</f>
        <v>255.6640625</v>
      </c>
      <c r="T318" s="468">
        <f ca="1">SUMIF('IS(Q)'!$6:$6,Report!T$296,'IS(Q)'!48:48)</f>
        <v>135.3515625</v>
      </c>
      <c r="U318" s="468">
        <f ca="1">SUMIF('IS(Q)'!$6:$6,Report!U$296,'IS(Q)'!48:48)</f>
        <v>22.55859375</v>
      </c>
      <c r="V318" s="468">
        <f ca="1">SUMIF('IS(Q)'!$6:$6,Report!V$296,'IS(Q)'!48:48)</f>
        <v>0</v>
      </c>
      <c r="W318" s="436"/>
    </row>
    <row r="319" spans="2:24" s="445" customFormat="1" ht="15" customHeight="1">
      <c r="B319" s="480" t="s">
        <v>1178</v>
      </c>
      <c r="C319" s="468"/>
      <c r="D319" s="468">
        <f ca="1">SUMIF('IS(Q)'!$6:$6,Report!D$296,'IS(Q)'!49:49)</f>
        <v>0</v>
      </c>
      <c r="E319" s="468">
        <f ca="1">SUMIF('IS(Q)'!$6:$6,Report!E$296,'IS(Q)'!49:49)</f>
        <v>0</v>
      </c>
      <c r="F319" s="468">
        <f ca="1">SUMIF('IS(Q)'!$6:$6,Report!F$296,'IS(Q)'!49:49)</f>
        <v>0</v>
      </c>
      <c r="G319" s="468">
        <f ca="1">SUMIF('IS(Q)'!$6:$6,Report!G$296,'IS(Q)'!49:49)</f>
        <v>0</v>
      </c>
      <c r="H319" s="468">
        <f ca="1">SUMIF('IS(Q)'!$6:$6,Report!H$296,'IS(Q)'!49:49)</f>
        <v>0</v>
      </c>
      <c r="I319" s="468">
        <f ca="1">SUMIF('IS(Q)'!$6:$6,Report!I$296,'IS(Q)'!49:49)</f>
        <v>0</v>
      </c>
      <c r="J319" s="468">
        <f ca="1">SUMIF('IS(Q)'!$6:$6,Report!J$296,'IS(Q)'!49:49)</f>
        <v>0</v>
      </c>
      <c r="K319" s="468">
        <f ca="1">SUMIF('IS(Q)'!$6:$6,Report!K$296,'IS(Q)'!49:49)</f>
        <v>0</v>
      </c>
      <c r="L319" s="468">
        <f ca="1">SUMIF('IS(Q)'!$6:$6,Report!L$296,'IS(Q)'!49:49)</f>
        <v>0</v>
      </c>
      <c r="M319" s="468">
        <f ca="1">SUMIF('IS(Q)'!$6:$6,Report!M$296,'IS(Q)'!49:49)</f>
        <v>0</v>
      </c>
      <c r="N319" s="468">
        <f ca="1">SUMIF('IS(Q)'!$6:$6,Report!N$296,'IS(Q)'!49:49)</f>
        <v>0</v>
      </c>
      <c r="O319" s="468">
        <f ca="1">SUMIF('IS(Q)'!$6:$6,Report!O$296,'IS(Q)'!49:49)</f>
        <v>0</v>
      </c>
      <c r="P319" s="468">
        <f ca="1">SUMIF('IS(Q)'!$6:$6,Report!P$296,'IS(Q)'!49:49)</f>
        <v>0</v>
      </c>
      <c r="Q319" s="468">
        <f ca="1">SUMIF('IS(Q)'!$6:$6,Report!Q$296,'IS(Q)'!49:49)</f>
        <v>0</v>
      </c>
      <c r="R319" s="468">
        <f ca="1">SUMIF('IS(Q)'!$6:$6,Report!R$296,'IS(Q)'!49:49)</f>
        <v>0</v>
      </c>
      <c r="S319" s="468">
        <f ca="1">SUMIF('IS(Q)'!$6:$6,Report!S$296,'IS(Q)'!49:49)</f>
        <v>0</v>
      </c>
      <c r="T319" s="468">
        <f ca="1">SUMIF('IS(Q)'!$6:$6,Report!T$296,'IS(Q)'!49:49)</f>
        <v>0</v>
      </c>
      <c r="U319" s="468">
        <f ca="1">SUMIF('IS(Q)'!$6:$6,Report!U$296,'IS(Q)'!49:49)</f>
        <v>0</v>
      </c>
      <c r="V319" s="468">
        <f ca="1">SUMIF('IS(Q)'!$6:$6,Report!V$296,'IS(Q)'!49:49)</f>
        <v>0</v>
      </c>
      <c r="W319" s="436"/>
    </row>
    <row r="320" spans="2:24" s="445" customFormat="1" ht="15" customHeight="1">
      <c r="B320" s="480" t="s">
        <v>1009</v>
      </c>
      <c r="C320" s="468"/>
      <c r="D320" s="468">
        <f ca="1">SUMIF('IS(Q)'!$6:$6,Report!D$296,'IS(Q)'!50:50)</f>
        <v>0</v>
      </c>
      <c r="E320" s="468">
        <f ca="1">SUMIF('IS(Q)'!$6:$6,Report!E$296,'IS(Q)'!50:50)</f>
        <v>0</v>
      </c>
      <c r="F320" s="468">
        <f ca="1">SUMIF('IS(Q)'!$6:$6,Report!F$296,'IS(Q)'!50:50)</f>
        <v>0</v>
      </c>
      <c r="G320" s="468">
        <f ca="1">SUMIF('IS(Q)'!$6:$6,Report!G$296,'IS(Q)'!50:50)</f>
        <v>0</v>
      </c>
      <c r="H320" s="468">
        <f ca="1">SUMIF('IS(Q)'!$6:$6,Report!H$296,'IS(Q)'!50:50)</f>
        <v>0</v>
      </c>
      <c r="I320" s="468">
        <f ca="1">SUMIF('IS(Q)'!$6:$6,Report!I$296,'IS(Q)'!50:50)</f>
        <v>0</v>
      </c>
      <c r="J320" s="468">
        <f ca="1">SUMIF('IS(Q)'!$6:$6,Report!J$296,'IS(Q)'!50:50)</f>
        <v>0</v>
      </c>
      <c r="K320" s="468">
        <f ca="1">SUMIF('IS(Q)'!$6:$6,Report!K$296,'IS(Q)'!50:50)</f>
        <v>0</v>
      </c>
      <c r="L320" s="468">
        <f ca="1">SUMIF('IS(Q)'!$6:$6,Report!L$296,'IS(Q)'!50:50)</f>
        <v>0</v>
      </c>
      <c r="M320" s="468">
        <f ca="1">SUMIF('IS(Q)'!$6:$6,Report!M$296,'IS(Q)'!50:50)</f>
        <v>0</v>
      </c>
      <c r="N320" s="468">
        <f ca="1">SUMIF('IS(Q)'!$6:$6,Report!N$296,'IS(Q)'!50:50)</f>
        <v>0</v>
      </c>
      <c r="O320" s="468">
        <f ca="1">SUMIF('IS(Q)'!$6:$6,Report!O$296,'IS(Q)'!50:50)</f>
        <v>0</v>
      </c>
      <c r="P320" s="468">
        <f ca="1">SUMIF('IS(Q)'!$6:$6,Report!P$296,'IS(Q)'!50:50)</f>
        <v>0</v>
      </c>
      <c r="Q320" s="468">
        <f ca="1">SUMIF('IS(Q)'!$6:$6,Report!Q$296,'IS(Q)'!50:50)</f>
        <v>0</v>
      </c>
      <c r="R320" s="468">
        <f ca="1">SUMIF('IS(Q)'!$6:$6,Report!R$296,'IS(Q)'!50:50)</f>
        <v>0</v>
      </c>
      <c r="S320" s="468">
        <f ca="1">SUMIF('IS(Q)'!$6:$6,Report!S$296,'IS(Q)'!50:50)</f>
        <v>0</v>
      </c>
      <c r="T320" s="468">
        <f ca="1">SUMIF('IS(Q)'!$6:$6,Report!T$296,'IS(Q)'!50:50)</f>
        <v>0</v>
      </c>
      <c r="U320" s="468">
        <f ca="1">SUMIF('IS(Q)'!$6:$6,Report!U$296,'IS(Q)'!50:50)</f>
        <v>0</v>
      </c>
      <c r="V320" s="468">
        <f ca="1">SUMIF('IS(Q)'!$6:$6,Report!V$296,'IS(Q)'!50:50)</f>
        <v>0</v>
      </c>
      <c r="W320" s="436"/>
    </row>
    <row r="321" spans="2:24" s="445" customFormat="1" ht="15" customHeight="1">
      <c r="B321" s="480" t="s">
        <v>1008</v>
      </c>
      <c r="C321" s="468"/>
      <c r="D321" s="468">
        <f ca="1">SUMIF('IS(Q)'!$6:$6,Report!D$296,'IS(Q)'!51:51)</f>
        <v>0</v>
      </c>
      <c r="E321" s="468">
        <f ca="1">SUMIF('IS(Q)'!$6:$6,Report!E$296,'IS(Q)'!51:51)</f>
        <v>0</v>
      </c>
      <c r="F321" s="468">
        <f ca="1">SUMIF('IS(Q)'!$6:$6,Report!F$296,'IS(Q)'!51:51)</f>
        <v>0</v>
      </c>
      <c r="G321" s="468">
        <f ca="1">SUMIF('IS(Q)'!$6:$6,Report!G$296,'IS(Q)'!51:51)</f>
        <v>0</v>
      </c>
      <c r="H321" s="468">
        <f ca="1">SUMIF('IS(Q)'!$6:$6,Report!H$296,'IS(Q)'!51:51)</f>
        <v>0</v>
      </c>
      <c r="I321" s="468">
        <f ca="1">SUMIF('IS(Q)'!$6:$6,Report!I$296,'IS(Q)'!51:51)</f>
        <v>0</v>
      </c>
      <c r="J321" s="468">
        <f ca="1">SUMIF('IS(Q)'!$6:$6,Report!J$296,'IS(Q)'!51:51)</f>
        <v>0</v>
      </c>
      <c r="K321" s="468">
        <f ca="1">SUMIF('IS(Q)'!$6:$6,Report!K$296,'IS(Q)'!51:51)</f>
        <v>0</v>
      </c>
      <c r="L321" s="468">
        <f ca="1">SUMIF('IS(Q)'!$6:$6,Report!L$296,'IS(Q)'!51:51)</f>
        <v>0</v>
      </c>
      <c r="M321" s="468">
        <f ca="1">SUMIF('IS(Q)'!$6:$6,Report!M$296,'IS(Q)'!51:51)</f>
        <v>0</v>
      </c>
      <c r="N321" s="468">
        <f ca="1">SUMIF('IS(Q)'!$6:$6,Report!N$296,'IS(Q)'!51:51)</f>
        <v>0</v>
      </c>
      <c r="O321" s="468">
        <f ca="1">SUMIF('IS(Q)'!$6:$6,Report!O$296,'IS(Q)'!51:51)</f>
        <v>0</v>
      </c>
      <c r="P321" s="468">
        <f ca="1">SUMIF('IS(Q)'!$6:$6,Report!P$296,'IS(Q)'!51:51)</f>
        <v>0</v>
      </c>
      <c r="Q321" s="468">
        <f ca="1">SUMIF('IS(Q)'!$6:$6,Report!Q$296,'IS(Q)'!51:51)</f>
        <v>0</v>
      </c>
      <c r="R321" s="468">
        <f ca="1">SUMIF('IS(Q)'!$6:$6,Report!R$296,'IS(Q)'!51:51)</f>
        <v>0</v>
      </c>
      <c r="S321" s="468">
        <f ca="1">SUMIF('IS(Q)'!$6:$6,Report!S$296,'IS(Q)'!51:51)</f>
        <v>0</v>
      </c>
      <c r="T321" s="468">
        <f ca="1">SUMIF('IS(Q)'!$6:$6,Report!T$296,'IS(Q)'!51:51)</f>
        <v>0</v>
      </c>
      <c r="U321" s="468">
        <f ca="1">SUMIF('IS(Q)'!$6:$6,Report!U$296,'IS(Q)'!51:51)</f>
        <v>0</v>
      </c>
      <c r="V321" s="468">
        <f ca="1">SUMIF('IS(Q)'!$6:$6,Report!V$296,'IS(Q)'!51:51)</f>
        <v>0</v>
      </c>
      <c r="W321" s="436"/>
    </row>
    <row r="322" spans="2:24" s="445" customFormat="1" ht="15" customHeight="1">
      <c r="B322" s="480" t="s">
        <v>743</v>
      </c>
      <c r="C322" s="468"/>
      <c r="D322" s="468">
        <f ca="1">SUMIF('IS(Q)'!$6:$6,Report!D$296,'IS(Q)'!52:52)</f>
        <v>0</v>
      </c>
      <c r="E322" s="468">
        <f ca="1">SUMIF('IS(Q)'!$6:$6,Report!E$296,'IS(Q)'!52:52)</f>
        <v>0</v>
      </c>
      <c r="F322" s="468">
        <f ca="1">SUMIF('IS(Q)'!$6:$6,Report!F$296,'IS(Q)'!52:52)</f>
        <v>0</v>
      </c>
      <c r="G322" s="468">
        <f ca="1">SUMIF('IS(Q)'!$6:$6,Report!G$296,'IS(Q)'!52:52)</f>
        <v>0</v>
      </c>
      <c r="H322" s="468">
        <f ca="1">SUMIF('IS(Q)'!$6:$6,Report!H$296,'IS(Q)'!52:52)</f>
        <v>0</v>
      </c>
      <c r="I322" s="468">
        <f ca="1">SUMIF('IS(Q)'!$6:$6,Report!I$296,'IS(Q)'!52:52)</f>
        <v>0</v>
      </c>
      <c r="J322" s="468">
        <f ca="1">SUMIF('IS(Q)'!$6:$6,Report!J$296,'IS(Q)'!52:52)</f>
        <v>0</v>
      </c>
      <c r="K322" s="468">
        <f ca="1">SUMIF('IS(Q)'!$6:$6,Report!K$296,'IS(Q)'!52:52)</f>
        <v>0</v>
      </c>
      <c r="L322" s="468">
        <f ca="1">SUMIF('IS(Q)'!$6:$6,Report!L$296,'IS(Q)'!52:52)</f>
        <v>0</v>
      </c>
      <c r="M322" s="468">
        <f ca="1">SUMIF('IS(Q)'!$6:$6,Report!M$296,'IS(Q)'!52:52)</f>
        <v>0</v>
      </c>
      <c r="N322" s="468">
        <f ca="1">SUMIF('IS(Q)'!$6:$6,Report!N$296,'IS(Q)'!52:52)</f>
        <v>0</v>
      </c>
      <c r="O322" s="468">
        <f ca="1">SUMIF('IS(Q)'!$6:$6,Report!O$296,'IS(Q)'!52:52)</f>
        <v>0</v>
      </c>
      <c r="P322" s="468">
        <f ca="1">SUMIF('IS(Q)'!$6:$6,Report!P$296,'IS(Q)'!52:52)</f>
        <v>0</v>
      </c>
      <c r="Q322" s="468">
        <f ca="1">SUMIF('IS(Q)'!$6:$6,Report!Q$296,'IS(Q)'!52:52)</f>
        <v>0</v>
      </c>
      <c r="R322" s="468">
        <f ca="1">SUMIF('IS(Q)'!$6:$6,Report!R$296,'IS(Q)'!52:52)</f>
        <v>0</v>
      </c>
      <c r="S322" s="468">
        <f ca="1">SUMIF('IS(Q)'!$6:$6,Report!S$296,'IS(Q)'!52:52)</f>
        <v>0</v>
      </c>
      <c r="T322" s="468">
        <f ca="1">SUMIF('IS(Q)'!$6:$6,Report!T$296,'IS(Q)'!52:52)</f>
        <v>0</v>
      </c>
      <c r="U322" s="468">
        <f ca="1">SUMIF('IS(Q)'!$6:$6,Report!U$296,'IS(Q)'!52:52)</f>
        <v>0</v>
      </c>
      <c r="V322" s="468">
        <f ca="1">SUMIF('IS(Q)'!$6:$6,Report!V$296,'IS(Q)'!52:52)</f>
        <v>0</v>
      </c>
      <c r="W322" s="436"/>
    </row>
    <row r="323" spans="2:24" s="445" customFormat="1" ht="15" customHeight="1">
      <c r="B323" s="480" t="s">
        <v>1054</v>
      </c>
      <c r="C323" s="468"/>
      <c r="D323" s="468">
        <f ca="1">SUMIF('IS(Q)'!$6:$6,Report!D$296,'IS(Q)'!53:53)</f>
        <v>0</v>
      </c>
      <c r="E323" s="468">
        <f ca="1">SUMIF('IS(Q)'!$6:$6,Report!E$296,'IS(Q)'!53:53)</f>
        <v>20</v>
      </c>
      <c r="F323" s="468">
        <f ca="1">SUMIF('IS(Q)'!$6:$6,Report!F$296,'IS(Q)'!53:53)</f>
        <v>20</v>
      </c>
      <c r="G323" s="468">
        <f ca="1">SUMIF('IS(Q)'!$6:$6,Report!G$296,'IS(Q)'!53:53)</f>
        <v>20</v>
      </c>
      <c r="H323" s="468">
        <f ca="1">SUMIF('IS(Q)'!$6:$6,Report!H$296,'IS(Q)'!53:53)</f>
        <v>20</v>
      </c>
      <c r="I323" s="468">
        <f ca="1">SUMIF('IS(Q)'!$6:$6,Report!I$296,'IS(Q)'!53:53)</f>
        <v>20</v>
      </c>
      <c r="J323" s="468">
        <f ca="1">SUMIF('IS(Q)'!$6:$6,Report!J$296,'IS(Q)'!53:53)</f>
        <v>20</v>
      </c>
      <c r="K323" s="468">
        <f ca="1">SUMIF('IS(Q)'!$6:$6,Report!K$296,'IS(Q)'!53:53)</f>
        <v>20</v>
      </c>
      <c r="L323" s="468">
        <f ca="1">SUMIF('IS(Q)'!$6:$6,Report!L$296,'IS(Q)'!53:53)</f>
        <v>20</v>
      </c>
      <c r="M323" s="468">
        <f ca="1">SUMIF('IS(Q)'!$6:$6,Report!M$296,'IS(Q)'!53:53)</f>
        <v>20</v>
      </c>
      <c r="N323" s="468">
        <f ca="1">SUMIF('IS(Q)'!$6:$6,Report!N$296,'IS(Q)'!53:53)</f>
        <v>20</v>
      </c>
      <c r="O323" s="468">
        <f ca="1">SUMIF('IS(Q)'!$6:$6,Report!O$296,'IS(Q)'!53:53)</f>
        <v>20</v>
      </c>
      <c r="P323" s="468">
        <f ca="1">SUMIF('IS(Q)'!$6:$6,Report!P$296,'IS(Q)'!53:53)</f>
        <v>20</v>
      </c>
      <c r="Q323" s="468">
        <f ca="1">SUMIF('IS(Q)'!$6:$6,Report!Q$296,'IS(Q)'!53:53)</f>
        <v>20</v>
      </c>
      <c r="R323" s="468">
        <f ca="1">SUMIF('IS(Q)'!$6:$6,Report!R$296,'IS(Q)'!53:53)</f>
        <v>20</v>
      </c>
      <c r="S323" s="468">
        <f ca="1">SUMIF('IS(Q)'!$6:$6,Report!S$296,'IS(Q)'!53:53)</f>
        <v>20</v>
      </c>
      <c r="T323" s="468">
        <f ca="1">SUMIF('IS(Q)'!$6:$6,Report!T$296,'IS(Q)'!53:53)</f>
        <v>20</v>
      </c>
      <c r="U323" s="468">
        <f ca="1">SUMIF('IS(Q)'!$6:$6,Report!U$296,'IS(Q)'!53:53)</f>
        <v>0</v>
      </c>
      <c r="V323" s="468">
        <f ca="1">SUMIF('IS(Q)'!$6:$6,Report!V$296,'IS(Q)'!53:53)</f>
        <v>0</v>
      </c>
      <c r="W323" s="436"/>
    </row>
    <row r="324" spans="2:24" s="445" customFormat="1" ht="15" customHeight="1">
      <c r="B324" s="1272" t="s">
        <v>245</v>
      </c>
      <c r="C324" s="467"/>
      <c r="D324" s="467">
        <f t="shared" ref="D324:V324" ca="1" si="165">D313+D314-D315</f>
        <v>119.32366851542292</v>
      </c>
      <c r="E324" s="467">
        <f t="shared" ca="1" si="165"/>
        <v>2343.4159236180421</v>
      </c>
      <c r="F324" s="467">
        <f t="shared" ca="1" si="165"/>
        <v>2679.6823795237087</v>
      </c>
      <c r="G324" s="467">
        <f t="shared" ca="1" si="165"/>
        <v>2959.5850635543729</v>
      </c>
      <c r="H324" s="467">
        <f t="shared" ca="1" si="165"/>
        <v>3265.1308784756611</v>
      </c>
      <c r="I324" s="467">
        <f t="shared" ca="1" si="165"/>
        <v>3575.022656140939</v>
      </c>
      <c r="J324" s="467">
        <f t="shared" ca="1" si="165"/>
        <v>3907.8739983291562</v>
      </c>
      <c r="K324" s="467">
        <f t="shared" ca="1" si="165"/>
        <v>4232.134273780217</v>
      </c>
      <c r="L324" s="467">
        <f t="shared" ca="1" si="165"/>
        <v>4555.7854901768169</v>
      </c>
      <c r="M324" s="467">
        <f t="shared" ca="1" si="165"/>
        <v>4878.8172910717994</v>
      </c>
      <c r="N324" s="467">
        <f t="shared" ca="1" si="165"/>
        <v>5201.2191402600993</v>
      </c>
      <c r="O324" s="467">
        <f t="shared" ca="1" si="165"/>
        <v>5522.9803185940973</v>
      </c>
      <c r="P324" s="467">
        <f t="shared" ca="1" si="165"/>
        <v>5844.0899207415414</v>
      </c>
      <c r="Q324" s="467">
        <f t="shared" ca="1" si="165"/>
        <v>6164.5368518847999</v>
      </c>
      <c r="R324" s="467">
        <f t="shared" ca="1" si="165"/>
        <v>6484.3098243604773</v>
      </c>
      <c r="S324" s="467">
        <f t="shared" ca="1" si="165"/>
        <v>6803.397354238251</v>
      </c>
      <c r="T324" s="467">
        <f t="shared" ca="1" si="165"/>
        <v>7121.7877578378675</v>
      </c>
      <c r="U324" s="467">
        <f t="shared" ca="1" si="165"/>
        <v>4578.0325716893822</v>
      </c>
      <c r="V324" s="467">
        <f t="shared" ca="1" si="165"/>
        <v>0</v>
      </c>
      <c r="W324" s="436"/>
    </row>
    <row r="325" spans="2:24" s="445" customFormat="1" ht="15" customHeight="1">
      <c r="B325" s="475" t="s">
        <v>246</v>
      </c>
      <c r="C325" s="469"/>
      <c r="D325" s="468">
        <f ca="1">SUMIF('IS(Q)'!$6:$6,Report!D$296,'IS(Q)'!56:56)</f>
        <v>0</v>
      </c>
      <c r="E325" s="468">
        <f ca="1">SUMIF('IS(Q)'!$6:$6,Report!E$296,'IS(Q)'!56:56)</f>
        <v>176.51066779308354</v>
      </c>
      <c r="F325" s="468">
        <f ca="1">SUMIF('IS(Q)'!$6:$6,Report!F$296,'IS(Q)'!56:56)</f>
        <v>245.55934457903476</v>
      </c>
      <c r="G325" s="468">
        <f ca="1">SUMIF('IS(Q)'!$6:$6,Report!G$296,'IS(Q)'!56:56)</f>
        <v>281.38688813495975</v>
      </c>
      <c r="H325" s="468">
        <f ca="1">SUMIF('IS(Q)'!$6:$6,Report!H$296,'IS(Q)'!56:56)</f>
        <v>320.49675244488486</v>
      </c>
      <c r="I325" s="468">
        <f ca="1">SUMIF('IS(Q)'!$6:$6,Report!I$296,'IS(Q)'!56:56)</f>
        <v>360.1628999860402</v>
      </c>
      <c r="J325" s="468">
        <f ca="1">SUMIF('IS(Q)'!$6:$6,Report!J$296,'IS(Q)'!56:56)</f>
        <v>459.71817180687407</v>
      </c>
      <c r="K325" s="468">
        <f ca="1">SUMIF('IS(Q)'!$6:$6,Report!K$296,'IS(Q)'!56:56)</f>
        <v>709.94606322006518</v>
      </c>
      <c r="L325" s="468">
        <f ca="1">SUMIF('IS(Q)'!$6:$6,Report!L$296,'IS(Q)'!56:56)</f>
        <v>777.58916744695455</v>
      </c>
      <c r="M325" s="468">
        <f ca="1">SUMIF('IS(Q)'!$6:$6,Report!M$296,'IS(Q)'!56:56)</f>
        <v>845.10281383400627</v>
      </c>
      <c r="N325" s="468">
        <f ca="1">SUMIF('IS(Q)'!$6:$6,Report!N$296,'IS(Q)'!56:56)</f>
        <v>912.484800314361</v>
      </c>
      <c r="O325" s="468">
        <f ca="1">SUMIF('IS(Q)'!$6:$6,Report!O$296,'IS(Q)'!56:56)</f>
        <v>979.73288658616616</v>
      </c>
      <c r="P325" s="468">
        <f ca="1">SUMIF('IS(Q)'!$6:$6,Report!P$296,'IS(Q)'!56:56)</f>
        <v>1046.844793434982</v>
      </c>
      <c r="Q325" s="468">
        <f ca="1">SUMIF('IS(Q)'!$6:$6,Report!Q$296,'IS(Q)'!56:56)</f>
        <v>1113.8182020439231</v>
      </c>
      <c r="R325" s="468">
        <f ca="1">SUMIF('IS(Q)'!$6:$6,Report!R$296,'IS(Q)'!56:56)</f>
        <v>1180.6507532913399</v>
      </c>
      <c r="S325" s="468">
        <f ca="1">SUMIF('IS(Q)'!$6:$6,Report!S$296,'IS(Q)'!56:56)</f>
        <v>1247.3400470357947</v>
      </c>
      <c r="T325" s="468">
        <f ca="1">SUMIF('IS(Q)'!$6:$6,Report!T$296,'IS(Q)'!56:56)</f>
        <v>1313.8836413881143</v>
      </c>
      <c r="U325" s="468">
        <f ca="1">SUMIF('IS(Q)'!$6:$6,Report!U$296,'IS(Q)'!56:56)</f>
        <v>0</v>
      </c>
      <c r="V325" s="468">
        <f ca="1">SUMIF('IS(Q)'!$6:$6,Report!V$296,'IS(Q)'!56:56)</f>
        <v>0</v>
      </c>
      <c r="W325" s="436"/>
    </row>
    <row r="326" spans="2:24" s="440" customFormat="1" ht="15" customHeight="1">
      <c r="B326" s="442" t="s">
        <v>247</v>
      </c>
      <c r="C326" s="448"/>
      <c r="D326" s="448">
        <f ca="1">D324-D325</f>
        <v>119.32366851542292</v>
      </c>
      <c r="E326" s="448">
        <f t="shared" ref="E326:V326" ca="1" si="166">E324-E325</f>
        <v>2166.9052558249587</v>
      </c>
      <c r="F326" s="448">
        <f t="shared" ca="1" si="166"/>
        <v>2434.1230349446741</v>
      </c>
      <c r="G326" s="448">
        <f t="shared" ca="1" si="166"/>
        <v>2678.198175419413</v>
      </c>
      <c r="H326" s="448">
        <f t="shared" ca="1" si="166"/>
        <v>2944.6341260307763</v>
      </c>
      <c r="I326" s="448">
        <f t="shared" ca="1" si="166"/>
        <v>3214.8597561548986</v>
      </c>
      <c r="J326" s="448">
        <f t="shared" ca="1" si="166"/>
        <v>3448.155826522282</v>
      </c>
      <c r="K326" s="448">
        <f t="shared" ca="1" si="166"/>
        <v>3522.1882105601517</v>
      </c>
      <c r="L326" s="448">
        <f t="shared" ca="1" si="166"/>
        <v>3778.1963227298625</v>
      </c>
      <c r="M326" s="448">
        <f t="shared" ca="1" si="166"/>
        <v>4033.7144772377933</v>
      </c>
      <c r="N326" s="448">
        <f t="shared" ca="1" si="166"/>
        <v>4288.7343399457386</v>
      </c>
      <c r="O326" s="448">
        <f t="shared" ca="1" si="166"/>
        <v>4543.2474320079309</v>
      </c>
      <c r="P326" s="448">
        <f t="shared" ca="1" si="166"/>
        <v>4797.2451273065599</v>
      </c>
      <c r="Q326" s="448">
        <f t="shared" ca="1" si="166"/>
        <v>5050.7186498408773</v>
      </c>
      <c r="R326" s="448">
        <f t="shared" ca="1" si="166"/>
        <v>5303.6590710691371</v>
      </c>
      <c r="S326" s="448">
        <f t="shared" ca="1" si="166"/>
        <v>5556.0573072024563</v>
      </c>
      <c r="T326" s="448">
        <f t="shared" ca="1" si="166"/>
        <v>5807.904116449753</v>
      </c>
      <c r="U326" s="448">
        <f t="shared" ca="1" si="166"/>
        <v>4578.0325716893822</v>
      </c>
      <c r="V326" s="448">
        <f t="shared" ca="1" si="166"/>
        <v>0</v>
      </c>
      <c r="W326" s="436"/>
      <c r="X326" s="445"/>
    </row>
    <row r="327" spans="2:24" s="440" customFormat="1" ht="15" customHeight="1">
      <c r="B327" s="437" t="s">
        <v>1174</v>
      </c>
      <c r="C327" s="436"/>
      <c r="D327" s="1275">
        <f ca="1">D326-'IS(Y)'!I56</f>
        <v>207.49999999999977</v>
      </c>
      <c r="E327" s="1275">
        <f ca="1">E326-'IS(Y)'!J56</f>
        <v>830</v>
      </c>
      <c r="F327" s="1275">
        <f ca="1">F326-'IS(Y)'!K56</f>
        <v>830.00000000000023</v>
      </c>
      <c r="G327" s="1275">
        <f ca="1">G326-'IS(Y)'!L56</f>
        <v>829.99999999999977</v>
      </c>
      <c r="H327" s="1275">
        <f ca="1">H326-'IS(Y)'!M56</f>
        <v>829.99999999999818</v>
      </c>
      <c r="I327" s="1275">
        <f ca="1">I326-'IS(Y)'!N56</f>
        <v>830</v>
      </c>
      <c r="J327" s="1275">
        <f ca="1">J326-'IS(Y)'!O56</f>
        <v>829.99999999999818</v>
      </c>
      <c r="K327" s="1275">
        <f ca="1">K326-'IS(Y)'!P56</f>
        <v>830.00000000000091</v>
      </c>
      <c r="L327" s="1275">
        <f ca="1">L326-'IS(Y)'!Q56</f>
        <v>830.00000000000091</v>
      </c>
      <c r="M327" s="1275">
        <f ca="1">M326-'IS(Y)'!R56</f>
        <v>829.99999999999909</v>
      </c>
      <c r="N327" s="1275">
        <f ca="1">N326-'IS(Y)'!S56</f>
        <v>829.99999999999955</v>
      </c>
      <c r="O327" s="1275">
        <f ca="1">O326-'IS(Y)'!T56</f>
        <v>830.00000000000091</v>
      </c>
      <c r="P327" s="1275">
        <f ca="1">P326-'IS(Y)'!U56</f>
        <v>830.00000000000136</v>
      </c>
      <c r="Q327" s="1275">
        <f ca="1">Q326-'IS(Y)'!V56</f>
        <v>830.00000000000182</v>
      </c>
      <c r="R327" s="1275">
        <f ca="1">R326-'IS(Y)'!W56</f>
        <v>829.99999999999909</v>
      </c>
      <c r="S327" s="1275">
        <f ca="1">S326-'IS(Y)'!X56</f>
        <v>829.99999999999909</v>
      </c>
      <c r="T327" s="1275">
        <f ca="1">T326-'IS(Y)'!Y56</f>
        <v>830.00000000000091</v>
      </c>
      <c r="U327" s="1275">
        <f ca="1">U326-'IS(Y)'!Z56</f>
        <v>-643.88094249213009</v>
      </c>
      <c r="V327" s="1473">
        <f ca="1">V326-'IS(Q)'!CI57-'IS(Q)'!CJ57</f>
        <v>-4170.7777176074751</v>
      </c>
      <c r="W327" s="436"/>
    </row>
    <row r="328" spans="2:24" s="440" customFormat="1" ht="15" customHeight="1">
      <c r="B328" s="437"/>
      <c r="C328" s="436"/>
      <c r="D328" s="481"/>
      <c r="E328" s="474"/>
      <c r="F328" s="474"/>
      <c r="G328" s="474"/>
      <c r="H328" s="474"/>
      <c r="I328" s="474"/>
      <c r="J328" s="474"/>
      <c r="K328" s="474"/>
      <c r="L328" s="474"/>
      <c r="M328" s="474"/>
      <c r="N328" s="474"/>
      <c r="O328" s="474"/>
      <c r="P328" s="474"/>
      <c r="Q328" s="474"/>
      <c r="R328" s="474"/>
      <c r="S328" s="473"/>
      <c r="T328" s="473"/>
      <c r="U328" s="474"/>
      <c r="V328" s="474"/>
      <c r="W328" s="436"/>
    </row>
    <row r="329" spans="2:24" ht="15" customHeight="1">
      <c r="C329" s="1474">
        <v>45657</v>
      </c>
      <c r="D329" s="1474">
        <f>EOMONTH(C329,12)</f>
        <v>46022</v>
      </c>
      <c r="E329" s="1474">
        <f t="shared" ref="E329:U329" si="167">EOMONTH(D329,12)</f>
        <v>46387</v>
      </c>
      <c r="F329" s="1474">
        <f t="shared" si="167"/>
        <v>46752</v>
      </c>
      <c r="G329" s="1474">
        <f t="shared" si="167"/>
        <v>47118</v>
      </c>
      <c r="H329" s="1474">
        <f t="shared" si="167"/>
        <v>47483</v>
      </c>
      <c r="I329" s="1474">
        <f t="shared" si="167"/>
        <v>47848</v>
      </c>
      <c r="J329" s="1474">
        <f t="shared" si="167"/>
        <v>48213</v>
      </c>
      <c r="K329" s="1474">
        <f t="shared" si="167"/>
        <v>48579</v>
      </c>
      <c r="L329" s="1474">
        <f t="shared" si="167"/>
        <v>48944</v>
      </c>
      <c r="M329" s="1474">
        <f t="shared" si="167"/>
        <v>49309</v>
      </c>
      <c r="N329" s="1474">
        <f t="shared" si="167"/>
        <v>49674</v>
      </c>
      <c r="O329" s="1474">
        <f t="shared" si="167"/>
        <v>50040</v>
      </c>
      <c r="P329" s="1474">
        <f t="shared" si="167"/>
        <v>50405</v>
      </c>
      <c r="Q329" s="1474">
        <f t="shared" si="167"/>
        <v>50770</v>
      </c>
      <c r="R329" s="1474">
        <f t="shared" si="167"/>
        <v>51135</v>
      </c>
      <c r="S329" s="1474">
        <f t="shared" si="167"/>
        <v>51501</v>
      </c>
      <c r="T329" s="1474">
        <f t="shared" si="167"/>
        <v>51866</v>
      </c>
      <c r="U329" s="1474">
        <f t="shared" si="167"/>
        <v>52231</v>
      </c>
      <c r="V329" s="1474">
        <f ca="1">MAX(Assum!$F$146:$H$146)</f>
        <v>52047</v>
      </c>
    </row>
    <row r="330" spans="2:24" ht="15" customHeight="1">
      <c r="B330" s="487" t="s">
        <v>254</v>
      </c>
      <c r="C330" s="471"/>
      <c r="D330" s="471">
        <v>2025</v>
      </c>
      <c r="E330" s="471">
        <f t="shared" ref="E330:R330" si="168">D330+1</f>
        <v>2026</v>
      </c>
      <c r="F330" s="471">
        <f t="shared" si="168"/>
        <v>2027</v>
      </c>
      <c r="G330" s="471">
        <f t="shared" si="168"/>
        <v>2028</v>
      </c>
      <c r="H330" s="471">
        <f t="shared" si="168"/>
        <v>2029</v>
      </c>
      <c r="I330" s="471">
        <f t="shared" si="168"/>
        <v>2030</v>
      </c>
      <c r="J330" s="471">
        <f t="shared" si="168"/>
        <v>2031</v>
      </c>
      <c r="K330" s="471">
        <f t="shared" si="168"/>
        <v>2032</v>
      </c>
      <c r="L330" s="471">
        <f t="shared" si="168"/>
        <v>2033</v>
      </c>
      <c r="M330" s="471">
        <f t="shared" si="168"/>
        <v>2034</v>
      </c>
      <c r="N330" s="471">
        <f t="shared" si="168"/>
        <v>2035</v>
      </c>
      <c r="O330" s="471">
        <f t="shared" si="168"/>
        <v>2036</v>
      </c>
      <c r="P330" s="471">
        <f t="shared" si="168"/>
        <v>2037</v>
      </c>
      <c r="Q330" s="471">
        <f t="shared" si="168"/>
        <v>2038</v>
      </c>
      <c r="R330" s="471">
        <f t="shared" si="168"/>
        <v>2039</v>
      </c>
      <c r="S330" s="471">
        <f t="shared" ref="S330" si="169">R330+1</f>
        <v>2040</v>
      </c>
      <c r="T330" s="471">
        <f t="shared" ref="T330" si="170">S330+1</f>
        <v>2041</v>
      </c>
      <c r="U330" s="471">
        <f t="shared" ref="U330" si="171">T330+1</f>
        <v>2042</v>
      </c>
      <c r="V330" s="471">
        <f t="shared" ref="V330" si="172">U330+1</f>
        <v>2043</v>
      </c>
    </row>
    <row r="331" spans="2:24" ht="15" customHeight="1">
      <c r="B331" s="476" t="s">
        <v>1142</v>
      </c>
      <c r="C331" s="483"/>
      <c r="D331" s="1476">
        <f ca="1">SUMIF('BS(Q)'!$4:$4,Report!D$329,'BS(Q)'!11:11)</f>
        <v>463.84582703872275</v>
      </c>
      <c r="E331" s="1476">
        <f ca="1">SUMIF('BS(Q)'!$4:$4,Report!E$329,'BS(Q)'!11:11)</f>
        <v>350.05338552068133</v>
      </c>
      <c r="F331" s="1476">
        <f ca="1">SUMIF('BS(Q)'!$4:$4,Report!F$329,'BS(Q)'!11:11)</f>
        <v>1978.8276696152038</v>
      </c>
      <c r="G331" s="1476">
        <f ca="1">SUMIF('BS(Q)'!$4:$4,Report!G$329,'BS(Q)'!11:11)</f>
        <v>2740.4923538392354</v>
      </c>
      <c r="H331" s="1476">
        <f ca="1">SUMIF('BS(Q)'!$4:$4,Report!H$329,'BS(Q)'!11:11)</f>
        <v>2618.2918752046062</v>
      </c>
      <c r="I331" s="1476">
        <f ca="1">SUMIF('BS(Q)'!$4:$4,Report!I$329,'BS(Q)'!11:11)</f>
        <v>2641.321444809957</v>
      </c>
      <c r="J331" s="1476">
        <f ca="1">SUMIF('BS(Q)'!$4:$4,Report!J$329,'BS(Q)'!11:11)</f>
        <v>2855.9714832070149</v>
      </c>
      <c r="K331" s="1476">
        <f ca="1">SUMIF('BS(Q)'!$4:$4,Report!K$329,'BS(Q)'!11:11)</f>
        <v>3080.6764868372384</v>
      </c>
      <c r="L331" s="1476">
        <f ca="1">SUMIF('BS(Q)'!$4:$4,Report!L$329,'BS(Q)'!11:11)</f>
        <v>3154.0998118206494</v>
      </c>
      <c r="M331" s="1476">
        <f ca="1">SUMIF('BS(Q)'!$4:$4,Report!M$329,'BS(Q)'!11:11)</f>
        <v>3409.4885084887446</v>
      </c>
      <c r="N331" s="1476">
        <f ca="1">SUMIF('BS(Q)'!$4:$4,Report!N$329,'BS(Q)'!11:11)</f>
        <v>3664.376711289995</v>
      </c>
      <c r="O331" s="1476">
        <f ca="1">SUMIF('BS(Q)'!$4:$4,Report!O$329,'BS(Q)'!11:11)</f>
        <v>3918.7559031436363</v>
      </c>
      <c r="P331" s="1476">
        <f ca="1">SUMIF('BS(Q)'!$4:$4,Report!P$329,'BS(Q)'!11:11)</f>
        <v>4172.6174190192742</v>
      </c>
      <c r="Q331" s="1476">
        <f ca="1">SUMIF('BS(Q)'!$4:$4,Report!Q$329,'BS(Q)'!11:11)</f>
        <v>4425.9524433137194</v>
      </c>
      <c r="R331" s="1476">
        <f ca="1">SUMIF('BS(Q)'!$4:$4,Report!R$329,'BS(Q)'!11:11)</f>
        <v>4678.7520071804529</v>
      </c>
      <c r="S331" s="1476">
        <f ca="1">SUMIF('BS(Q)'!$4:$4,Report!S$329,'BS(Q)'!11:11)</f>
        <v>4931.0069858108145</v>
      </c>
      <c r="T331" s="1476">
        <f ca="1">SUMIF('BS(Q)'!$4:$4,Report!T$329,'BS(Q)'!11:11)</f>
        <v>5182.7080956659711</v>
      </c>
      <c r="U331" s="1476">
        <f ca="1">SUMIF('BS(Q)'!$4:$4,Report!U$329,'BS(Q)'!11:11)</f>
        <v>13716.150579158793</v>
      </c>
      <c r="V331" s="1476">
        <f ca="1">SUMIF('BS(Q)'!$4:$4,Report!V$329,'BS(Q)'!11:11)</f>
        <v>6649.8733176780852</v>
      </c>
    </row>
    <row r="332" spans="2:24" ht="15" customHeight="1">
      <c r="B332" s="480" t="s">
        <v>0</v>
      </c>
      <c r="C332" s="486"/>
      <c r="D332" s="1477">
        <f ca="1">SUMIF('BS(Q)'!$4:$4,Report!D$329,'BS(Q)'!12:12)</f>
        <v>5000</v>
      </c>
      <c r="E332" s="1477">
        <f ca="1">SUMIF('BS(Q)'!$4:$4,Report!E$329,'BS(Q)'!12:12)</f>
        <v>7000</v>
      </c>
      <c r="F332" s="1477">
        <f ca="1">SUMIF('BS(Q)'!$4:$4,Report!F$329,'BS(Q)'!12:12)</f>
        <v>7096.5640624999996</v>
      </c>
      <c r="G332" s="1477">
        <f ca="1">SUMIF('BS(Q)'!$4:$4,Report!G$329,'BS(Q)'!12:12)</f>
        <v>7022.2640625000004</v>
      </c>
      <c r="H332" s="1477">
        <f ca="1">SUMIF('BS(Q)'!$4:$4,Report!H$329,'BS(Q)'!12:12)</f>
        <v>6934.8828125</v>
      </c>
      <c r="I332" s="1477">
        <f ca="1">SUMIF('BS(Q)'!$4:$4,Report!I$329,'BS(Q)'!12:12)</f>
        <v>6875.87890625</v>
      </c>
      <c r="J332" s="1477">
        <f ca="1">SUMIF('BS(Q)'!$4:$4,Report!J$329,'BS(Q)'!12:12)</f>
        <v>6642.28515625</v>
      </c>
      <c r="K332" s="1477">
        <f ca="1">SUMIF('BS(Q)'!$4:$4,Report!K$329,'BS(Q)'!12:12)</f>
        <v>6408.69140625</v>
      </c>
      <c r="L332" s="1477">
        <f ca="1">SUMIF('BS(Q)'!$4:$4,Report!L$329,'BS(Q)'!12:12)</f>
        <v>6175.09765625</v>
      </c>
      <c r="M332" s="1477">
        <f ca="1">SUMIF('BS(Q)'!$4:$4,Report!M$329,'BS(Q)'!12:12)</f>
        <v>5941.50390625</v>
      </c>
      <c r="N332" s="1477">
        <f ca="1">SUMIF('BS(Q)'!$4:$4,Report!N$329,'BS(Q)'!12:12)</f>
        <v>5707.91015625</v>
      </c>
      <c r="O332" s="1477">
        <f ca="1">SUMIF('BS(Q)'!$4:$4,Report!O$329,'BS(Q)'!12:12)</f>
        <v>5474.31640625</v>
      </c>
      <c r="P332" s="1477">
        <f ca="1">SUMIF('BS(Q)'!$4:$4,Report!P$329,'BS(Q)'!12:12)</f>
        <v>5240.72265625</v>
      </c>
      <c r="Q332" s="1477">
        <f ca="1">SUMIF('BS(Q)'!$4:$4,Report!Q$329,'BS(Q)'!12:12)</f>
        <v>5007.12890625</v>
      </c>
      <c r="R332" s="1477">
        <f ca="1">SUMIF('BS(Q)'!$4:$4,Report!R$329,'BS(Q)'!12:12)</f>
        <v>4773.53515625</v>
      </c>
      <c r="S332" s="1477">
        <f ca="1">SUMIF('BS(Q)'!$4:$4,Report!S$329,'BS(Q)'!12:12)</f>
        <v>4539.94140625</v>
      </c>
      <c r="T332" s="1477">
        <f ca="1">SUMIF('BS(Q)'!$4:$4,Report!T$329,'BS(Q)'!12:12)</f>
        <v>4306.34765625</v>
      </c>
      <c r="U332" s="1477">
        <f ca="1">SUMIF('BS(Q)'!$4:$4,Report!U$329,'BS(Q)'!12:12)</f>
        <v>0</v>
      </c>
      <c r="V332" s="1477">
        <f ca="1">SUMIF('BS(Q)'!$4:$4,Report!V$329,'BS(Q)'!12:12)</f>
        <v>0</v>
      </c>
    </row>
    <row r="333" spans="2:24" s="437" customFormat="1" ht="15" customHeight="1">
      <c r="B333" s="480" t="s">
        <v>1163</v>
      </c>
      <c r="C333" s="486"/>
      <c r="D333" s="1477">
        <f ca="1">SUMIF('BS(Q)'!$4:$4,Report!D$329,'BS(Q)'!13:13)</f>
        <v>1666.4364546243696</v>
      </c>
      <c r="E333" s="1477">
        <f ca="1">SUMIF('BS(Q)'!$4:$4,Report!E$329,'BS(Q)'!13:13)</f>
        <v>1658.1042723512483</v>
      </c>
      <c r="F333" s="1477">
        <f ca="1">SUMIF('BS(Q)'!$4:$4,Report!F$329,'BS(Q)'!13:13)</f>
        <v>1649.772090078126</v>
      </c>
      <c r="G333" s="1477">
        <f ca="1">SUMIF('BS(Q)'!$4:$4,Report!G$329,'BS(Q)'!13:13)</f>
        <v>1641.4399078050046</v>
      </c>
      <c r="H333" s="1477">
        <f ca="1">SUMIF('BS(Q)'!$4:$4,Report!H$329,'BS(Q)'!13:13)</f>
        <v>1633.1077255318842</v>
      </c>
      <c r="I333" s="1477">
        <f ca="1">SUMIF('BS(Q)'!$4:$4,Report!I$329,'BS(Q)'!13:13)</f>
        <v>1624.7755432587619</v>
      </c>
      <c r="J333" s="1477">
        <f ca="1">SUMIF('BS(Q)'!$4:$4,Report!J$329,'BS(Q)'!13:13)</f>
        <v>1616.4433609856387</v>
      </c>
      <c r="K333" s="1477">
        <f ca="1">SUMIF('BS(Q)'!$4:$4,Report!K$329,'BS(Q)'!13:13)</f>
        <v>1608.1111787125164</v>
      </c>
      <c r="L333" s="1477">
        <f ca="1">SUMIF('BS(Q)'!$4:$4,Report!L$329,'BS(Q)'!13:13)</f>
        <v>1599.7789964393951</v>
      </c>
      <c r="M333" s="1477">
        <f ca="1">SUMIF('BS(Q)'!$4:$4,Report!M$329,'BS(Q)'!13:13)</f>
        <v>1591.4468141662737</v>
      </c>
      <c r="N333" s="1477">
        <f ca="1">SUMIF('BS(Q)'!$4:$4,Report!N$329,'BS(Q)'!13:13)</f>
        <v>1583.1146318931505</v>
      </c>
      <c r="O333" s="1477">
        <f ca="1">SUMIF('BS(Q)'!$4:$4,Report!O$329,'BS(Q)'!13:13)</f>
        <v>1574.7824496200292</v>
      </c>
      <c r="P333" s="1477">
        <f ca="1">SUMIF('BS(Q)'!$4:$4,Report!P$329,'BS(Q)'!13:13)</f>
        <v>1566.4502673469078</v>
      </c>
      <c r="Q333" s="1477">
        <f ca="1">SUMIF('BS(Q)'!$4:$4,Report!Q$329,'BS(Q)'!13:13)</f>
        <v>1558.1180850737865</v>
      </c>
      <c r="R333" s="1477">
        <f ca="1">SUMIF('BS(Q)'!$4:$4,Report!R$329,'BS(Q)'!13:13)</f>
        <v>1549.7859028006642</v>
      </c>
      <c r="S333" s="1477">
        <f ca="1">SUMIF('BS(Q)'!$4:$4,Report!S$329,'BS(Q)'!13:13)</f>
        <v>1541.4537205275419</v>
      </c>
      <c r="T333" s="1477">
        <f ca="1">SUMIF('BS(Q)'!$4:$4,Report!T$329,'BS(Q)'!13:13)</f>
        <v>1533.1215382544206</v>
      </c>
      <c r="U333" s="1477">
        <f ca="1">SUMIF('BS(Q)'!$4:$4,Report!U$329,'BS(Q)'!13:13)</f>
        <v>1524.7893559812983</v>
      </c>
      <c r="V333" s="1477">
        <f ca="1">SUMIF('BS(Q)'!$4:$4,Report!V$329,'BS(Q)'!13:13)</f>
        <v>1996.9120334229929</v>
      </c>
    </row>
    <row r="334" spans="2:24" ht="15" customHeight="1">
      <c r="B334" s="480" t="s">
        <v>1164</v>
      </c>
      <c r="C334" s="486"/>
      <c r="D334" s="1477">
        <f ca="1">SUMIF('BS(Q)'!$4:$4,Report!D$329,'BS(Q)'!14:14)</f>
        <v>6169.8925282020236</v>
      </c>
      <c r="E334" s="1477">
        <f ca="1">SUMIF('BS(Q)'!$4:$4,Report!E$329,'BS(Q)'!14:14)</f>
        <v>5834.8757393403748</v>
      </c>
      <c r="F334" s="1477">
        <f ca="1">SUMIF('BS(Q)'!$4:$4,Report!F$329,'BS(Q)'!14:14)</f>
        <v>5499.858950478726</v>
      </c>
      <c r="G334" s="1477">
        <f ca="1">SUMIF('BS(Q)'!$4:$4,Report!G$329,'BS(Q)'!14:14)</f>
        <v>5164.8421616170772</v>
      </c>
      <c r="H334" s="1477">
        <f ca="1">SUMIF('BS(Q)'!$4:$4,Report!H$329,'BS(Q)'!14:14)</f>
        <v>4829.8253727554284</v>
      </c>
      <c r="I334" s="1477">
        <f ca="1">SUMIF('BS(Q)'!$4:$4,Report!I$329,'BS(Q)'!14:14)</f>
        <v>4494.8085838937795</v>
      </c>
      <c r="J334" s="1477">
        <f ca="1">SUMIF('BS(Q)'!$4:$4,Report!J$329,'BS(Q)'!14:14)</f>
        <v>4159.7917950321307</v>
      </c>
      <c r="K334" s="1477">
        <f ca="1">SUMIF('BS(Q)'!$4:$4,Report!K$329,'BS(Q)'!14:14)</f>
        <v>3824.7750061704819</v>
      </c>
      <c r="L334" s="1477">
        <f ca="1">SUMIF('BS(Q)'!$4:$4,Report!L$329,'BS(Q)'!14:14)</f>
        <v>3489.7582173088331</v>
      </c>
      <c r="M334" s="1477">
        <f ca="1">SUMIF('BS(Q)'!$4:$4,Report!M$329,'BS(Q)'!14:14)</f>
        <v>3154.7414284471843</v>
      </c>
      <c r="N334" s="1477">
        <f ca="1">SUMIF('BS(Q)'!$4:$4,Report!N$329,'BS(Q)'!14:14)</f>
        <v>2819.7246395855354</v>
      </c>
      <c r="O334" s="1477">
        <f ca="1">SUMIF('BS(Q)'!$4:$4,Report!O$329,'BS(Q)'!14:14)</f>
        <v>2484.7078507238866</v>
      </c>
      <c r="P334" s="1477">
        <f ca="1">SUMIF('BS(Q)'!$4:$4,Report!P$329,'BS(Q)'!14:14)</f>
        <v>2149.6910618622378</v>
      </c>
      <c r="Q334" s="1477">
        <f ca="1">SUMIF('BS(Q)'!$4:$4,Report!Q$329,'BS(Q)'!14:14)</f>
        <v>1814.6742730005897</v>
      </c>
      <c r="R334" s="1477">
        <f ca="1">SUMIF('BS(Q)'!$4:$4,Report!R$329,'BS(Q)'!14:14)</f>
        <v>1479.6574841389418</v>
      </c>
      <c r="S334" s="1477">
        <f ca="1">SUMIF('BS(Q)'!$4:$4,Report!S$329,'BS(Q)'!14:14)</f>
        <v>1144.6406952772938</v>
      </c>
      <c r="T334" s="1477">
        <f ca="1">SUMIF('BS(Q)'!$4:$4,Report!T$329,'BS(Q)'!14:14)</f>
        <v>809.62390641564559</v>
      </c>
      <c r="U334" s="1477">
        <f ca="1">SUMIF('BS(Q)'!$4:$4,Report!U$329,'BS(Q)'!14:14)</f>
        <v>474.60711755399723</v>
      </c>
      <c r="V334" s="1477">
        <f ca="1">SUMIF('BS(Q)'!$4:$4,Report!V$329,'BS(Q)'!14:14)</f>
        <v>642.11551198482141</v>
      </c>
    </row>
    <row r="335" spans="2:24" ht="15" customHeight="1">
      <c r="B335" s="480" t="s">
        <v>1165</v>
      </c>
      <c r="C335" s="486"/>
      <c r="D335" s="1477">
        <f ca="1">SUMIF('BS(Q)'!$4:$4,Report!D$329,'BS(Q)'!15:15)</f>
        <v>245</v>
      </c>
      <c r="E335" s="1477">
        <f ca="1">SUMIF('BS(Q)'!$4:$4,Report!E$329,'BS(Q)'!15:15)</f>
        <v>245</v>
      </c>
      <c r="F335" s="1477">
        <f ca="1">SUMIF('BS(Q)'!$4:$4,Report!F$329,'BS(Q)'!15:15)</f>
        <v>245</v>
      </c>
      <c r="G335" s="1477">
        <f ca="1">SUMIF('BS(Q)'!$4:$4,Report!G$329,'BS(Q)'!15:15)</f>
        <v>245</v>
      </c>
      <c r="H335" s="1477">
        <f ca="1">SUMIF('BS(Q)'!$4:$4,Report!H$329,'BS(Q)'!15:15)</f>
        <v>245</v>
      </c>
      <c r="I335" s="1477">
        <f ca="1">SUMIF('BS(Q)'!$4:$4,Report!I$329,'BS(Q)'!15:15)</f>
        <v>245</v>
      </c>
      <c r="J335" s="1477">
        <f ca="1">SUMIF('BS(Q)'!$4:$4,Report!J$329,'BS(Q)'!15:15)</f>
        <v>245</v>
      </c>
      <c r="K335" s="1477">
        <f ca="1">SUMIF('BS(Q)'!$4:$4,Report!K$329,'BS(Q)'!15:15)</f>
        <v>245</v>
      </c>
      <c r="L335" s="1477">
        <f ca="1">SUMIF('BS(Q)'!$4:$4,Report!L$329,'BS(Q)'!15:15)</f>
        <v>245</v>
      </c>
      <c r="M335" s="1477">
        <f ca="1">SUMIF('BS(Q)'!$4:$4,Report!M$329,'BS(Q)'!15:15)</f>
        <v>245</v>
      </c>
      <c r="N335" s="1477">
        <f ca="1">SUMIF('BS(Q)'!$4:$4,Report!N$329,'BS(Q)'!15:15)</f>
        <v>245</v>
      </c>
      <c r="O335" s="1477">
        <f ca="1">SUMIF('BS(Q)'!$4:$4,Report!O$329,'BS(Q)'!15:15)</f>
        <v>245</v>
      </c>
      <c r="P335" s="1477">
        <f ca="1">SUMIF('BS(Q)'!$4:$4,Report!P$329,'BS(Q)'!15:15)</f>
        <v>245</v>
      </c>
      <c r="Q335" s="1477">
        <f ca="1">SUMIF('BS(Q)'!$4:$4,Report!Q$329,'BS(Q)'!15:15)</f>
        <v>245</v>
      </c>
      <c r="R335" s="1477">
        <f ca="1">SUMIF('BS(Q)'!$4:$4,Report!R$329,'BS(Q)'!15:15)</f>
        <v>245</v>
      </c>
      <c r="S335" s="1477">
        <f ca="1">SUMIF('BS(Q)'!$4:$4,Report!S$329,'BS(Q)'!15:15)</f>
        <v>245</v>
      </c>
      <c r="T335" s="1477">
        <f ca="1">SUMIF('BS(Q)'!$4:$4,Report!T$329,'BS(Q)'!15:15)</f>
        <v>245</v>
      </c>
      <c r="U335" s="1477">
        <f ca="1">SUMIF('BS(Q)'!$4:$4,Report!U$329,'BS(Q)'!15:15)</f>
        <v>245</v>
      </c>
      <c r="V335" s="1477">
        <f ca="1">SUMIF('BS(Q)'!$4:$4,Report!V$329,'BS(Q)'!15:15)</f>
        <v>735</v>
      </c>
    </row>
    <row r="336" spans="2:24" s="437" customFormat="1" ht="15" customHeight="1">
      <c r="B336" s="480" t="s">
        <v>1166</v>
      </c>
      <c r="C336" s="486"/>
      <c r="D336" s="1477">
        <f ca="1">SUMIF('BS(Q)'!$4:$4,Report!D$329,'BS(Q)'!16:16)</f>
        <v>136251.64885865033</v>
      </c>
      <c r="E336" s="1477">
        <f ca="1">SUMIF('BS(Q)'!$4:$4,Report!E$329,'BS(Q)'!16:16)</f>
        <v>129352.83119492118</v>
      </c>
      <c r="F336" s="1477">
        <f ca="1">SUMIF('BS(Q)'!$4:$4,Report!F$329,'BS(Q)'!16:16)</f>
        <v>122454.01353119205</v>
      </c>
      <c r="G336" s="1477">
        <f ca="1">SUMIF('BS(Q)'!$4:$4,Report!G$329,'BS(Q)'!16:16)</f>
        <v>115555.19586746291</v>
      </c>
      <c r="H336" s="1477">
        <f ca="1">SUMIF('BS(Q)'!$4:$4,Report!H$329,'BS(Q)'!16:16)</f>
        <v>108656.37820373378</v>
      </c>
      <c r="I336" s="1477">
        <f ca="1">SUMIF('BS(Q)'!$4:$4,Report!I$329,'BS(Q)'!16:16)</f>
        <v>101757.56054000466</v>
      </c>
      <c r="J336" s="1477">
        <f ca="1">SUMIF('BS(Q)'!$4:$4,Report!J$329,'BS(Q)'!16:16)</f>
        <v>94858.74287627553</v>
      </c>
      <c r="K336" s="1477">
        <f ca="1">SUMIF('BS(Q)'!$4:$4,Report!K$329,'BS(Q)'!16:16)</f>
        <v>87959.925212546397</v>
      </c>
      <c r="L336" s="1477">
        <f ca="1">SUMIF('BS(Q)'!$4:$4,Report!L$329,'BS(Q)'!16:16)</f>
        <v>81061.107548817265</v>
      </c>
      <c r="M336" s="1477">
        <f ca="1">SUMIF('BS(Q)'!$4:$4,Report!M$329,'BS(Q)'!16:16)</f>
        <v>74162.289885088132</v>
      </c>
      <c r="N336" s="1477">
        <f ca="1">SUMIF('BS(Q)'!$4:$4,Report!N$329,'BS(Q)'!16:16)</f>
        <v>67263.472221358999</v>
      </c>
      <c r="O336" s="1477">
        <f ca="1">SUMIF('BS(Q)'!$4:$4,Report!O$329,'BS(Q)'!16:16)</f>
        <v>60364.654557629867</v>
      </c>
      <c r="P336" s="1477">
        <f ca="1">SUMIF('BS(Q)'!$4:$4,Report!P$329,'BS(Q)'!16:16)</f>
        <v>53465.836893900734</v>
      </c>
      <c r="Q336" s="1477">
        <f ca="1">SUMIF('BS(Q)'!$4:$4,Report!Q$329,'BS(Q)'!16:16)</f>
        <v>46567.019230171602</v>
      </c>
      <c r="R336" s="1477">
        <f ca="1">SUMIF('BS(Q)'!$4:$4,Report!R$329,'BS(Q)'!16:16)</f>
        <v>39668.201566442469</v>
      </c>
      <c r="S336" s="1477">
        <f ca="1">SUMIF('BS(Q)'!$4:$4,Report!S$329,'BS(Q)'!16:16)</f>
        <v>32769.383902713336</v>
      </c>
      <c r="T336" s="1477">
        <f ca="1">SUMIF('BS(Q)'!$4:$4,Report!T$329,'BS(Q)'!16:16)</f>
        <v>25870.566238984204</v>
      </c>
      <c r="U336" s="1477">
        <f ca="1">SUMIF('BS(Q)'!$4:$4,Report!U$329,'BS(Q)'!16:16)</f>
        <v>18971.748575255071</v>
      </c>
      <c r="V336" s="1477">
        <f ca="1">SUMIF('BS(Q)'!$4:$4,Report!V$329,'BS(Q)'!16:16)</f>
        <v>22421.157407119637</v>
      </c>
    </row>
    <row r="337" spans="2:22" s="437" customFormat="1" ht="15" customHeight="1">
      <c r="B337" s="480" t="s">
        <v>1167</v>
      </c>
      <c r="C337" s="486"/>
      <c r="D337" s="1477">
        <f ca="1">SUMIF('BS(Q)'!$4:$4,Report!D$329,'BS(Q)'!17:17)</f>
        <v>0</v>
      </c>
      <c r="E337" s="1477">
        <f ca="1">SUMIF('BS(Q)'!$4:$4,Report!E$329,'BS(Q)'!17:17)</f>
        <v>0</v>
      </c>
      <c r="F337" s="1477">
        <f ca="1">SUMIF('BS(Q)'!$4:$4,Report!F$329,'BS(Q)'!17:17)</f>
        <v>0</v>
      </c>
      <c r="G337" s="1477">
        <f ca="1">SUMIF('BS(Q)'!$4:$4,Report!G$329,'BS(Q)'!17:17)</f>
        <v>0</v>
      </c>
      <c r="H337" s="1477">
        <f ca="1">SUMIF('BS(Q)'!$4:$4,Report!H$329,'BS(Q)'!17:17)</f>
        <v>0</v>
      </c>
      <c r="I337" s="1477">
        <f ca="1">SUMIF('BS(Q)'!$4:$4,Report!I$329,'BS(Q)'!17:17)</f>
        <v>0</v>
      </c>
      <c r="J337" s="1477">
        <f ca="1">SUMIF('BS(Q)'!$4:$4,Report!J$329,'BS(Q)'!17:17)</f>
        <v>0</v>
      </c>
      <c r="K337" s="1477">
        <f ca="1">SUMIF('BS(Q)'!$4:$4,Report!K$329,'BS(Q)'!17:17)</f>
        <v>0</v>
      </c>
      <c r="L337" s="1477">
        <f ca="1">SUMIF('BS(Q)'!$4:$4,Report!L$329,'BS(Q)'!17:17)</f>
        <v>0</v>
      </c>
      <c r="M337" s="1477">
        <f ca="1">SUMIF('BS(Q)'!$4:$4,Report!M$329,'BS(Q)'!17:17)</f>
        <v>0</v>
      </c>
      <c r="N337" s="1477">
        <f ca="1">SUMIF('BS(Q)'!$4:$4,Report!N$329,'BS(Q)'!17:17)</f>
        <v>0</v>
      </c>
      <c r="O337" s="1477">
        <f ca="1">SUMIF('BS(Q)'!$4:$4,Report!O$329,'BS(Q)'!17:17)</f>
        <v>0</v>
      </c>
      <c r="P337" s="1477">
        <f ca="1">SUMIF('BS(Q)'!$4:$4,Report!P$329,'BS(Q)'!17:17)</f>
        <v>0</v>
      </c>
      <c r="Q337" s="1477">
        <f ca="1">SUMIF('BS(Q)'!$4:$4,Report!Q$329,'BS(Q)'!17:17)</f>
        <v>0</v>
      </c>
      <c r="R337" s="1477">
        <f ca="1">SUMIF('BS(Q)'!$4:$4,Report!R$329,'BS(Q)'!17:17)</f>
        <v>0</v>
      </c>
      <c r="S337" s="1477">
        <f ca="1">SUMIF('BS(Q)'!$4:$4,Report!S$329,'BS(Q)'!17:17)</f>
        <v>0</v>
      </c>
      <c r="T337" s="1477">
        <f ca="1">SUMIF('BS(Q)'!$4:$4,Report!T$329,'BS(Q)'!17:17)</f>
        <v>0</v>
      </c>
      <c r="U337" s="1477">
        <f ca="1">SUMIF('BS(Q)'!$4:$4,Report!U$329,'BS(Q)'!17:17)</f>
        <v>0</v>
      </c>
      <c r="V337" s="1477">
        <f ca="1">SUMIF('BS(Q)'!$4:$4,Report!V$329,'BS(Q)'!17:17)</f>
        <v>0</v>
      </c>
    </row>
    <row r="338" spans="2:22" s="437" customFormat="1" ht="15" customHeight="1">
      <c r="B338" s="484" t="s">
        <v>1168</v>
      </c>
      <c r="C338" s="485"/>
      <c r="D338" s="1478">
        <f ca="1">SUMIF('BS(Q)'!$4:$4,Report!D$329,'BS(Q)'!18:18)</f>
        <v>0</v>
      </c>
      <c r="E338" s="1478">
        <f ca="1">SUMIF('BS(Q)'!$4:$4,Report!E$329,'BS(Q)'!18:18)</f>
        <v>0</v>
      </c>
      <c r="F338" s="1478">
        <f ca="1">SUMIF('BS(Q)'!$4:$4,Report!F$329,'BS(Q)'!18:18)</f>
        <v>0</v>
      </c>
      <c r="G338" s="1478">
        <f ca="1">SUMIF('BS(Q)'!$4:$4,Report!G$329,'BS(Q)'!18:18)</f>
        <v>0</v>
      </c>
      <c r="H338" s="1478">
        <f ca="1">SUMIF('BS(Q)'!$4:$4,Report!H$329,'BS(Q)'!18:18)</f>
        <v>0</v>
      </c>
      <c r="I338" s="1478">
        <f ca="1">SUMIF('BS(Q)'!$4:$4,Report!I$329,'BS(Q)'!18:18)</f>
        <v>0</v>
      </c>
      <c r="J338" s="1478">
        <f ca="1">SUMIF('BS(Q)'!$4:$4,Report!J$329,'BS(Q)'!18:18)</f>
        <v>0</v>
      </c>
      <c r="K338" s="1478">
        <f ca="1">SUMIF('BS(Q)'!$4:$4,Report!K$329,'BS(Q)'!18:18)</f>
        <v>0</v>
      </c>
      <c r="L338" s="1478">
        <f ca="1">SUMIF('BS(Q)'!$4:$4,Report!L$329,'BS(Q)'!18:18)</f>
        <v>0</v>
      </c>
      <c r="M338" s="1478">
        <f ca="1">SUMIF('BS(Q)'!$4:$4,Report!M$329,'BS(Q)'!18:18)</f>
        <v>0</v>
      </c>
      <c r="N338" s="1478">
        <f ca="1">SUMIF('BS(Q)'!$4:$4,Report!N$329,'BS(Q)'!18:18)</f>
        <v>0</v>
      </c>
      <c r="O338" s="1478">
        <f ca="1">SUMIF('BS(Q)'!$4:$4,Report!O$329,'BS(Q)'!18:18)</f>
        <v>0</v>
      </c>
      <c r="P338" s="1478">
        <f ca="1">SUMIF('BS(Q)'!$4:$4,Report!P$329,'BS(Q)'!18:18)</f>
        <v>0</v>
      </c>
      <c r="Q338" s="1478">
        <f ca="1">SUMIF('BS(Q)'!$4:$4,Report!Q$329,'BS(Q)'!18:18)</f>
        <v>0</v>
      </c>
      <c r="R338" s="1478">
        <f ca="1">SUMIF('BS(Q)'!$4:$4,Report!R$329,'BS(Q)'!18:18)</f>
        <v>0</v>
      </c>
      <c r="S338" s="1478">
        <f ca="1">SUMIF('BS(Q)'!$4:$4,Report!S$329,'BS(Q)'!18:18)</f>
        <v>0</v>
      </c>
      <c r="T338" s="1478">
        <f ca="1">SUMIF('BS(Q)'!$4:$4,Report!T$329,'BS(Q)'!18:18)</f>
        <v>0</v>
      </c>
      <c r="U338" s="1478">
        <f ca="1">SUMIF('BS(Q)'!$4:$4,Report!U$329,'BS(Q)'!18:18)</f>
        <v>0</v>
      </c>
      <c r="V338" s="1478">
        <f ca="1">SUMIF('BS(Q)'!$4:$4,Report!V$329,'BS(Q)'!18:18)</f>
        <v>0</v>
      </c>
    </row>
    <row r="339" spans="2:22" s="437" customFormat="1" ht="15" customHeight="1">
      <c r="B339" s="442" t="s">
        <v>248</v>
      </c>
      <c r="C339" s="482"/>
      <c r="D339" s="482">
        <f ca="1">SUM(D331:D338)</f>
        <v>149796.82366851543</v>
      </c>
      <c r="E339" s="482">
        <f t="shared" ref="E339:V339" ca="1" si="173">SUM(E331:E338)</f>
        <v>144440.8645921335</v>
      </c>
      <c r="F339" s="482">
        <f t="shared" ca="1" si="173"/>
        <v>138924.03630386409</v>
      </c>
      <c r="G339" s="482">
        <f t="shared" ca="1" si="173"/>
        <v>132369.23435322422</v>
      </c>
      <c r="H339" s="482">
        <f t="shared" ca="1" si="173"/>
        <v>124917.4859897257</v>
      </c>
      <c r="I339" s="482">
        <f t="shared" ca="1" si="173"/>
        <v>117639.34501821717</v>
      </c>
      <c r="J339" s="482">
        <f t="shared" ca="1" si="173"/>
        <v>110378.23467175031</v>
      </c>
      <c r="K339" s="482">
        <f t="shared" ca="1" si="173"/>
        <v>103127.17929051664</v>
      </c>
      <c r="L339" s="482">
        <f t="shared" ca="1" si="173"/>
        <v>95724.842230636146</v>
      </c>
      <c r="M339" s="482">
        <f t="shared" ca="1" si="173"/>
        <v>88504.470542440336</v>
      </c>
      <c r="N339" s="482">
        <f t="shared" ca="1" si="173"/>
        <v>81283.598360377684</v>
      </c>
      <c r="O339" s="482">
        <f t="shared" ca="1" si="173"/>
        <v>74062.217167367417</v>
      </c>
      <c r="P339" s="482">
        <f t="shared" ca="1" si="173"/>
        <v>66840.318298379163</v>
      </c>
      <c r="Q339" s="482">
        <f t="shared" ca="1" si="173"/>
        <v>59617.892937809695</v>
      </c>
      <c r="R339" s="482">
        <f t="shared" ca="1" si="173"/>
        <v>52394.932116812532</v>
      </c>
      <c r="S339" s="482">
        <f t="shared" ca="1" si="173"/>
        <v>45171.426710578984</v>
      </c>
      <c r="T339" s="482">
        <f t="shared" ca="1" si="173"/>
        <v>37947.367435570239</v>
      </c>
      <c r="U339" s="482">
        <f t="shared" ca="1" si="173"/>
        <v>34932.295627949163</v>
      </c>
      <c r="V339" s="482">
        <f t="shared" ca="1" si="173"/>
        <v>32445.058270205536</v>
      </c>
    </row>
    <row r="340" spans="2:22" ht="15" customHeight="1">
      <c r="B340" s="472" t="s">
        <v>1059</v>
      </c>
      <c r="C340" s="483"/>
      <c r="D340" s="1476">
        <f ca="1">SUMIF('BS(Q)'!$4:$4,Report!D$329,'BS(Q)'!21:21)</f>
        <v>0</v>
      </c>
      <c r="E340" s="1476">
        <f ca="1">SUMIF('BS(Q)'!$4:$4,Report!E$329,'BS(Q)'!21:21)</f>
        <v>0</v>
      </c>
      <c r="F340" s="1476">
        <f ca="1">SUMIF('BS(Q)'!$4:$4,Report!F$329,'BS(Q)'!21:21)</f>
        <v>0</v>
      </c>
      <c r="G340" s="1476">
        <f ca="1">SUMIF('BS(Q)'!$4:$4,Report!G$329,'BS(Q)'!21:21)</f>
        <v>0</v>
      </c>
      <c r="H340" s="1476">
        <f ca="1">SUMIF('BS(Q)'!$4:$4,Report!H$329,'BS(Q)'!21:21)</f>
        <v>0</v>
      </c>
      <c r="I340" s="1476">
        <f ca="1">SUMIF('BS(Q)'!$4:$4,Report!I$329,'BS(Q)'!21:21)</f>
        <v>0</v>
      </c>
      <c r="J340" s="1476">
        <f ca="1">SUMIF('BS(Q)'!$4:$4,Report!J$329,'BS(Q)'!21:21)</f>
        <v>0</v>
      </c>
      <c r="K340" s="1476">
        <f ca="1">SUMIF('BS(Q)'!$4:$4,Report!K$329,'BS(Q)'!21:21)</f>
        <v>0</v>
      </c>
      <c r="L340" s="1476">
        <f ca="1">SUMIF('BS(Q)'!$4:$4,Report!L$329,'BS(Q)'!21:21)</f>
        <v>0</v>
      </c>
      <c r="M340" s="1476">
        <f ca="1">SUMIF('BS(Q)'!$4:$4,Report!M$329,'BS(Q)'!21:21)</f>
        <v>0</v>
      </c>
      <c r="N340" s="1476">
        <f ca="1">SUMIF('BS(Q)'!$4:$4,Report!N$329,'BS(Q)'!21:21)</f>
        <v>0</v>
      </c>
      <c r="O340" s="1476">
        <f ca="1">SUMIF('BS(Q)'!$4:$4,Report!O$329,'BS(Q)'!21:21)</f>
        <v>0</v>
      </c>
      <c r="P340" s="1476">
        <f ca="1">SUMIF('BS(Q)'!$4:$4,Report!P$329,'BS(Q)'!21:21)</f>
        <v>0</v>
      </c>
      <c r="Q340" s="1476">
        <f ca="1">SUMIF('BS(Q)'!$4:$4,Report!Q$329,'BS(Q)'!21:21)</f>
        <v>0</v>
      </c>
      <c r="R340" s="1476">
        <f ca="1">SUMIF('BS(Q)'!$4:$4,Report!R$329,'BS(Q)'!21:21)</f>
        <v>0</v>
      </c>
      <c r="S340" s="1476">
        <f ca="1">SUMIF('BS(Q)'!$4:$4,Report!S$329,'BS(Q)'!21:21)</f>
        <v>0</v>
      </c>
      <c r="T340" s="1476">
        <f ca="1">SUMIF('BS(Q)'!$4:$4,Report!T$329,'BS(Q)'!21:21)</f>
        <v>0</v>
      </c>
      <c r="U340" s="1476">
        <f ca="1">SUMIF('BS(Q)'!$4:$4,Report!U$329,'BS(Q)'!21:21)</f>
        <v>0</v>
      </c>
      <c r="V340" s="1476">
        <f ca="1">SUMIF('BS(Q)'!$4:$4,Report!V$329,'BS(Q)'!21:21)</f>
        <v>0</v>
      </c>
    </row>
    <row r="341" spans="2:22" ht="15" customHeight="1">
      <c r="B341" s="478" t="s">
        <v>1143</v>
      </c>
      <c r="C341" s="486"/>
      <c r="D341" s="1477">
        <f ca="1">SUMIF('BS(Q)'!$4:$4,Report!D$329,'BS(Q)'!22:22)</f>
        <v>0</v>
      </c>
      <c r="E341" s="1477">
        <f ca="1">SUMIF('BS(Q)'!$4:$4,Report!E$329,'BS(Q)'!22:22)</f>
        <v>176.51066779308354</v>
      </c>
      <c r="F341" s="1477">
        <f ca="1">SUMIF('BS(Q)'!$4:$4,Report!F$329,'BS(Q)'!22:22)</f>
        <v>245.55934457903476</v>
      </c>
      <c r="G341" s="1477">
        <f ca="1">SUMIF('BS(Q)'!$4:$4,Report!G$329,'BS(Q)'!22:22)</f>
        <v>281.38688813495975</v>
      </c>
      <c r="H341" s="1477">
        <f ca="1">SUMIF('BS(Q)'!$4:$4,Report!H$329,'BS(Q)'!22:22)</f>
        <v>320.49675244488486</v>
      </c>
      <c r="I341" s="1477">
        <f ca="1">SUMIF('BS(Q)'!$4:$4,Report!I$329,'BS(Q)'!22:22)</f>
        <v>360.1628999860402</v>
      </c>
      <c r="J341" s="1477">
        <f ca="1">SUMIF('BS(Q)'!$4:$4,Report!J$329,'BS(Q)'!22:22)</f>
        <v>459.71817180687407</v>
      </c>
      <c r="K341" s="1477">
        <f ca="1">SUMIF('BS(Q)'!$4:$4,Report!K$329,'BS(Q)'!22:22)</f>
        <v>709.94606322006518</v>
      </c>
      <c r="L341" s="1477">
        <f ca="1">SUMIF('BS(Q)'!$4:$4,Report!L$329,'BS(Q)'!22:22)</f>
        <v>777.58916744695455</v>
      </c>
      <c r="M341" s="1477">
        <f ca="1">SUMIF('BS(Q)'!$4:$4,Report!M$329,'BS(Q)'!22:22)</f>
        <v>845.10281383400627</v>
      </c>
      <c r="N341" s="1477">
        <f ca="1">SUMIF('BS(Q)'!$4:$4,Report!N$329,'BS(Q)'!22:22)</f>
        <v>912.484800314361</v>
      </c>
      <c r="O341" s="1477">
        <f ca="1">SUMIF('BS(Q)'!$4:$4,Report!O$329,'BS(Q)'!22:22)</f>
        <v>979.73288658616616</v>
      </c>
      <c r="P341" s="1477">
        <f ca="1">SUMIF('BS(Q)'!$4:$4,Report!P$329,'BS(Q)'!22:22)</f>
        <v>1046.844793434982</v>
      </c>
      <c r="Q341" s="1477">
        <f ca="1">SUMIF('BS(Q)'!$4:$4,Report!Q$329,'BS(Q)'!22:22)</f>
        <v>1113.8182020439231</v>
      </c>
      <c r="R341" s="1477">
        <f ca="1">SUMIF('BS(Q)'!$4:$4,Report!R$329,'BS(Q)'!22:22)</f>
        <v>1180.6507532913399</v>
      </c>
      <c r="S341" s="1477">
        <f ca="1">SUMIF('BS(Q)'!$4:$4,Report!S$329,'BS(Q)'!22:22)</f>
        <v>1247.3400470357947</v>
      </c>
      <c r="T341" s="1477">
        <f ca="1">SUMIF('BS(Q)'!$4:$4,Report!T$329,'BS(Q)'!22:22)</f>
        <v>1313.8836413881143</v>
      </c>
      <c r="U341" s="1477">
        <f ca="1">SUMIF('BS(Q)'!$4:$4,Report!U$329,'BS(Q)'!22:22)</f>
        <v>1378.3564152514994</v>
      </c>
      <c r="V341" s="1477">
        <f ca="1">SUMIF('BS(Q)'!$4:$4,Report!V$329,'BS(Q)'!22:22)</f>
        <v>0</v>
      </c>
    </row>
    <row r="342" spans="2:22" s="437" customFormat="1" ht="15" customHeight="1">
      <c r="B342" s="480" t="s">
        <v>1062</v>
      </c>
      <c r="C342" s="486"/>
      <c r="D342" s="1477">
        <f ca="1">SUMIF('BS(Q)'!$4:$4,Report!D$329,'BS(Q)'!23:23)</f>
        <v>50000</v>
      </c>
      <c r="E342" s="1477">
        <f ca="1">SUMIF('BS(Q)'!$4:$4,Report!E$329,'BS(Q)'!23:23)</f>
        <v>47418.750000000007</v>
      </c>
      <c r="F342" s="1477">
        <f ca="1">SUMIF('BS(Q)'!$4:$4,Report!F$329,'BS(Q)'!23:23)</f>
        <v>44718.750000000007</v>
      </c>
      <c r="G342" s="1477">
        <f ca="1">SUMIF('BS(Q)'!$4:$4,Report!G$329,'BS(Q)'!23:23)</f>
        <v>41918.750000000007</v>
      </c>
      <c r="H342" s="1477">
        <f ca="1">SUMIF('BS(Q)'!$4:$4,Report!H$329,'BS(Q)'!23:23)</f>
        <v>38968.750000000007</v>
      </c>
      <c r="I342" s="1477">
        <f ca="1">SUMIF('BS(Q)'!$4:$4,Report!I$329,'BS(Q)'!23:23)</f>
        <v>35937.500000000007</v>
      </c>
      <c r="J342" s="1477">
        <f ca="1">SUMIF('BS(Q)'!$4:$4,Report!J$329,'BS(Q)'!23:23)</f>
        <v>32812.500000000007</v>
      </c>
      <c r="K342" s="1477">
        <f ca="1">SUMIF('BS(Q)'!$4:$4,Report!K$329,'BS(Q)'!23:23)</f>
        <v>29687.500000000007</v>
      </c>
      <c r="L342" s="1477">
        <f ca="1">SUMIF('BS(Q)'!$4:$4,Report!L$329,'BS(Q)'!23:23)</f>
        <v>26562.500000000007</v>
      </c>
      <c r="M342" s="1477">
        <f ca="1">SUMIF('BS(Q)'!$4:$4,Report!M$329,'BS(Q)'!23:23)</f>
        <v>23437.500000000007</v>
      </c>
      <c r="N342" s="1477">
        <f ca="1">SUMIF('BS(Q)'!$4:$4,Report!N$329,'BS(Q)'!23:23)</f>
        <v>20312.500000000007</v>
      </c>
      <c r="O342" s="1477">
        <f ca="1">SUMIF('BS(Q)'!$4:$4,Report!O$329,'BS(Q)'!23:23)</f>
        <v>17187.500000000007</v>
      </c>
      <c r="P342" s="1477">
        <f ca="1">SUMIF('BS(Q)'!$4:$4,Report!P$329,'BS(Q)'!23:23)</f>
        <v>14062.500000000007</v>
      </c>
      <c r="Q342" s="1477">
        <f ca="1">SUMIF('BS(Q)'!$4:$4,Report!Q$329,'BS(Q)'!23:23)</f>
        <v>10937.500000000007</v>
      </c>
      <c r="R342" s="1477">
        <f ca="1">SUMIF('BS(Q)'!$4:$4,Report!R$329,'BS(Q)'!23:23)</f>
        <v>7812.5000000000073</v>
      </c>
      <c r="S342" s="1477">
        <f ca="1">SUMIF('BS(Q)'!$4:$4,Report!S$329,'BS(Q)'!23:23)</f>
        <v>4687.5000000000073</v>
      </c>
      <c r="T342" s="1477">
        <f ca="1">SUMIF('BS(Q)'!$4:$4,Report!T$329,'BS(Q)'!23:23)</f>
        <v>1562.5000000000073</v>
      </c>
      <c r="U342" s="1477">
        <f ca="1">SUMIF('BS(Q)'!$4:$4,Report!U$329,'BS(Q)'!23:23)</f>
        <v>7.2759576141834259E-12</v>
      </c>
      <c r="V342" s="1477">
        <f ca="1">SUMIF('BS(Q)'!$4:$4,Report!V$329,'BS(Q)'!23:23)</f>
        <v>7.2759576141834259E-12</v>
      </c>
    </row>
    <row r="343" spans="2:22" ht="15" customHeight="1">
      <c r="B343" s="480" t="s">
        <v>1063</v>
      </c>
      <c r="C343" s="486"/>
      <c r="D343" s="1477">
        <f ca="1">SUMIF('BS(Q)'!$4:$4,Report!D$329,'BS(Q)'!24:24)</f>
        <v>50000</v>
      </c>
      <c r="E343" s="1477">
        <f ca="1">SUMIF('BS(Q)'!$4:$4,Report!E$329,'BS(Q)'!24:24)</f>
        <v>47418.750000000007</v>
      </c>
      <c r="F343" s="1477">
        <f ca="1">SUMIF('BS(Q)'!$4:$4,Report!F$329,'BS(Q)'!24:24)</f>
        <v>44718.750000000007</v>
      </c>
      <c r="G343" s="1477">
        <f ca="1">SUMIF('BS(Q)'!$4:$4,Report!G$329,'BS(Q)'!24:24)</f>
        <v>41918.750000000007</v>
      </c>
      <c r="H343" s="1477">
        <f ca="1">SUMIF('BS(Q)'!$4:$4,Report!H$329,'BS(Q)'!24:24)</f>
        <v>38968.750000000007</v>
      </c>
      <c r="I343" s="1477">
        <f ca="1">SUMIF('BS(Q)'!$4:$4,Report!I$329,'BS(Q)'!24:24)</f>
        <v>35937.500000000007</v>
      </c>
      <c r="J343" s="1477">
        <f ca="1">SUMIF('BS(Q)'!$4:$4,Report!J$329,'BS(Q)'!24:24)</f>
        <v>32812.500000000007</v>
      </c>
      <c r="K343" s="1477">
        <f ca="1">SUMIF('BS(Q)'!$4:$4,Report!K$329,'BS(Q)'!24:24)</f>
        <v>29687.500000000007</v>
      </c>
      <c r="L343" s="1477">
        <f ca="1">SUMIF('BS(Q)'!$4:$4,Report!L$329,'BS(Q)'!24:24)</f>
        <v>26562.500000000007</v>
      </c>
      <c r="M343" s="1477">
        <f ca="1">SUMIF('BS(Q)'!$4:$4,Report!M$329,'BS(Q)'!24:24)</f>
        <v>23437.500000000007</v>
      </c>
      <c r="N343" s="1477">
        <f ca="1">SUMIF('BS(Q)'!$4:$4,Report!N$329,'BS(Q)'!24:24)</f>
        <v>20312.500000000007</v>
      </c>
      <c r="O343" s="1477">
        <f ca="1">SUMIF('BS(Q)'!$4:$4,Report!O$329,'BS(Q)'!24:24)</f>
        <v>17187.500000000007</v>
      </c>
      <c r="P343" s="1477">
        <f ca="1">SUMIF('BS(Q)'!$4:$4,Report!P$329,'BS(Q)'!24:24)</f>
        <v>14062.500000000007</v>
      </c>
      <c r="Q343" s="1477">
        <f ca="1">SUMIF('BS(Q)'!$4:$4,Report!Q$329,'BS(Q)'!24:24)</f>
        <v>10937.500000000007</v>
      </c>
      <c r="R343" s="1477">
        <f ca="1">SUMIF('BS(Q)'!$4:$4,Report!R$329,'BS(Q)'!24:24)</f>
        <v>7812.5000000000073</v>
      </c>
      <c r="S343" s="1477">
        <f ca="1">SUMIF('BS(Q)'!$4:$4,Report!S$329,'BS(Q)'!24:24)</f>
        <v>4687.5000000000073</v>
      </c>
      <c r="T343" s="1477">
        <f ca="1">SUMIF('BS(Q)'!$4:$4,Report!T$329,'BS(Q)'!24:24)</f>
        <v>1562.5000000000073</v>
      </c>
      <c r="U343" s="1477">
        <f ca="1">SUMIF('BS(Q)'!$4:$4,Report!U$329,'BS(Q)'!24:24)</f>
        <v>7.2759576141834259E-12</v>
      </c>
      <c r="V343" s="1477">
        <f ca="1">SUMIF('BS(Q)'!$4:$4,Report!V$329,'BS(Q)'!24:24)</f>
        <v>7.2759576141834259E-12</v>
      </c>
    </row>
    <row r="344" spans="2:22" ht="15" customHeight="1">
      <c r="B344" s="480" t="s">
        <v>1064</v>
      </c>
      <c r="C344" s="486"/>
      <c r="D344" s="1477">
        <f ca="1">SUMIF('BS(Q)'!$4:$4,Report!D$329,'BS(Q)'!25:25)</f>
        <v>35000</v>
      </c>
      <c r="E344" s="1477">
        <f ca="1">SUMIF('BS(Q)'!$4:$4,Report!E$329,'BS(Q)'!25:25)</f>
        <v>33193.125</v>
      </c>
      <c r="F344" s="1477">
        <f ca="1">SUMIF('BS(Q)'!$4:$4,Report!F$329,'BS(Q)'!25:25)</f>
        <v>31303.125</v>
      </c>
      <c r="G344" s="1477">
        <f ca="1">SUMIF('BS(Q)'!$4:$4,Report!G$329,'BS(Q)'!25:25)</f>
        <v>29343.125</v>
      </c>
      <c r="H344" s="1477">
        <f ca="1">SUMIF('BS(Q)'!$4:$4,Report!H$329,'BS(Q)'!25:25)</f>
        <v>27278.125</v>
      </c>
      <c r="I344" s="1477">
        <f ca="1">SUMIF('BS(Q)'!$4:$4,Report!I$329,'BS(Q)'!25:25)</f>
        <v>25156.25</v>
      </c>
      <c r="J344" s="1477">
        <f ca="1">SUMIF('BS(Q)'!$4:$4,Report!J$329,'BS(Q)'!25:25)</f>
        <v>22968.75</v>
      </c>
      <c r="K344" s="1477">
        <f ca="1">SUMIF('BS(Q)'!$4:$4,Report!K$329,'BS(Q)'!25:25)</f>
        <v>20781.25</v>
      </c>
      <c r="L344" s="1477">
        <f ca="1">SUMIF('BS(Q)'!$4:$4,Report!L$329,'BS(Q)'!25:25)</f>
        <v>18593.75</v>
      </c>
      <c r="M344" s="1477">
        <f ca="1">SUMIF('BS(Q)'!$4:$4,Report!M$329,'BS(Q)'!25:25)</f>
        <v>16406.25</v>
      </c>
      <c r="N344" s="1477">
        <f ca="1">SUMIF('BS(Q)'!$4:$4,Report!N$329,'BS(Q)'!25:25)</f>
        <v>14218.75</v>
      </c>
      <c r="O344" s="1477">
        <f ca="1">SUMIF('BS(Q)'!$4:$4,Report!O$329,'BS(Q)'!25:25)</f>
        <v>12031.25</v>
      </c>
      <c r="P344" s="1477">
        <f ca="1">SUMIF('BS(Q)'!$4:$4,Report!P$329,'BS(Q)'!25:25)</f>
        <v>9843.75</v>
      </c>
      <c r="Q344" s="1477">
        <f ca="1">SUMIF('BS(Q)'!$4:$4,Report!Q$329,'BS(Q)'!25:25)</f>
        <v>7656.25</v>
      </c>
      <c r="R344" s="1477">
        <f ca="1">SUMIF('BS(Q)'!$4:$4,Report!R$329,'BS(Q)'!25:25)</f>
        <v>5468.75</v>
      </c>
      <c r="S344" s="1477">
        <f ca="1">SUMIF('BS(Q)'!$4:$4,Report!S$329,'BS(Q)'!25:25)</f>
        <v>3281.25</v>
      </c>
      <c r="T344" s="1477">
        <f ca="1">SUMIF('BS(Q)'!$4:$4,Report!T$329,'BS(Q)'!25:25)</f>
        <v>1093.75</v>
      </c>
      <c r="U344" s="1477">
        <f ca="1">SUMIF('BS(Q)'!$4:$4,Report!U$329,'BS(Q)'!25:25)</f>
        <v>0</v>
      </c>
      <c r="V344" s="1477">
        <f ca="1">SUMIF('BS(Q)'!$4:$4,Report!V$329,'BS(Q)'!25:25)</f>
        <v>0</v>
      </c>
    </row>
    <row r="345" spans="2:22" ht="15" customHeight="1">
      <c r="B345" s="480" t="s">
        <v>1065</v>
      </c>
      <c r="C345" s="486"/>
      <c r="D345" s="1477">
        <f ca="1">SUMIF('BS(Q)'!$4:$4,Report!D$329,'BS(Q)'!26:26)</f>
        <v>0</v>
      </c>
      <c r="E345" s="1477">
        <f ca="1">SUMIF('BS(Q)'!$4:$4,Report!E$329,'BS(Q)'!26:26)</f>
        <v>0</v>
      </c>
      <c r="F345" s="1477">
        <f ca="1">SUMIF('BS(Q)'!$4:$4,Report!F$329,'BS(Q)'!26:26)</f>
        <v>0</v>
      </c>
      <c r="G345" s="1477">
        <f ca="1">SUMIF('BS(Q)'!$4:$4,Report!G$329,'BS(Q)'!26:26)</f>
        <v>0</v>
      </c>
      <c r="H345" s="1477">
        <f ca="1">SUMIF('BS(Q)'!$4:$4,Report!H$329,'BS(Q)'!26:26)</f>
        <v>0</v>
      </c>
      <c r="I345" s="1477">
        <f ca="1">SUMIF('BS(Q)'!$4:$4,Report!I$329,'BS(Q)'!26:26)</f>
        <v>0</v>
      </c>
      <c r="J345" s="1477">
        <f ca="1">SUMIF('BS(Q)'!$4:$4,Report!J$329,'BS(Q)'!26:26)</f>
        <v>0</v>
      </c>
      <c r="K345" s="1477">
        <f ca="1">SUMIF('BS(Q)'!$4:$4,Report!K$329,'BS(Q)'!26:26)</f>
        <v>0</v>
      </c>
      <c r="L345" s="1477">
        <f ca="1">SUMIF('BS(Q)'!$4:$4,Report!L$329,'BS(Q)'!26:26)</f>
        <v>0</v>
      </c>
      <c r="M345" s="1477">
        <f ca="1">SUMIF('BS(Q)'!$4:$4,Report!M$329,'BS(Q)'!26:26)</f>
        <v>0</v>
      </c>
      <c r="N345" s="1477">
        <f ca="1">SUMIF('BS(Q)'!$4:$4,Report!N$329,'BS(Q)'!26:26)</f>
        <v>0</v>
      </c>
      <c r="O345" s="1477">
        <f ca="1">SUMIF('BS(Q)'!$4:$4,Report!O$329,'BS(Q)'!26:26)</f>
        <v>0</v>
      </c>
      <c r="P345" s="1477">
        <f ca="1">SUMIF('BS(Q)'!$4:$4,Report!P$329,'BS(Q)'!26:26)</f>
        <v>0</v>
      </c>
      <c r="Q345" s="1477">
        <f ca="1">SUMIF('BS(Q)'!$4:$4,Report!Q$329,'BS(Q)'!26:26)</f>
        <v>0</v>
      </c>
      <c r="R345" s="1477">
        <f ca="1">SUMIF('BS(Q)'!$4:$4,Report!R$329,'BS(Q)'!26:26)</f>
        <v>0</v>
      </c>
      <c r="S345" s="1477">
        <f ca="1">SUMIF('BS(Q)'!$4:$4,Report!S$329,'BS(Q)'!26:26)</f>
        <v>0</v>
      </c>
      <c r="T345" s="1477">
        <f ca="1">SUMIF('BS(Q)'!$4:$4,Report!T$329,'BS(Q)'!26:26)</f>
        <v>0</v>
      </c>
      <c r="U345" s="1477">
        <f ca="1">SUMIF('BS(Q)'!$4:$4,Report!U$329,'BS(Q)'!26:26)</f>
        <v>0</v>
      </c>
      <c r="V345" s="1477">
        <f ca="1">SUMIF('BS(Q)'!$4:$4,Report!V$329,'BS(Q)'!26:26)</f>
        <v>0</v>
      </c>
    </row>
    <row r="346" spans="2:22" ht="15" customHeight="1">
      <c r="B346" s="478" t="s">
        <v>1010</v>
      </c>
      <c r="C346" s="486"/>
      <c r="D346" s="1477">
        <f ca="1">SUMIF('BS(Q)'!$4:$4,Report!D$329,'BS(Q)'!27:27)</f>
        <v>0</v>
      </c>
      <c r="E346" s="1477">
        <f ca="1">SUMIF('BS(Q)'!$4:$4,Report!E$329,'BS(Q)'!27:27)</f>
        <v>0</v>
      </c>
      <c r="F346" s="1477">
        <f ca="1">SUMIF('BS(Q)'!$4:$4,Report!F$329,'BS(Q)'!27:27)</f>
        <v>0</v>
      </c>
      <c r="G346" s="1477">
        <f ca="1">SUMIF('BS(Q)'!$4:$4,Report!G$329,'BS(Q)'!27:27)</f>
        <v>0</v>
      </c>
      <c r="H346" s="1477">
        <f ca="1">SUMIF('BS(Q)'!$4:$4,Report!H$329,'BS(Q)'!27:27)</f>
        <v>0</v>
      </c>
      <c r="I346" s="1477">
        <f ca="1">SUMIF('BS(Q)'!$4:$4,Report!I$329,'BS(Q)'!27:27)</f>
        <v>0</v>
      </c>
      <c r="J346" s="1477">
        <f ca="1">SUMIF('BS(Q)'!$4:$4,Report!J$329,'BS(Q)'!27:27)</f>
        <v>0</v>
      </c>
      <c r="K346" s="1477">
        <f ca="1">SUMIF('BS(Q)'!$4:$4,Report!K$329,'BS(Q)'!27:27)</f>
        <v>0</v>
      </c>
      <c r="L346" s="1477">
        <f ca="1">SUMIF('BS(Q)'!$4:$4,Report!L$329,'BS(Q)'!27:27)</f>
        <v>0</v>
      </c>
      <c r="M346" s="1477">
        <f ca="1">SUMIF('BS(Q)'!$4:$4,Report!M$329,'BS(Q)'!27:27)</f>
        <v>0</v>
      </c>
      <c r="N346" s="1477">
        <f ca="1">SUMIF('BS(Q)'!$4:$4,Report!N$329,'BS(Q)'!27:27)</f>
        <v>0</v>
      </c>
      <c r="O346" s="1477">
        <f ca="1">SUMIF('BS(Q)'!$4:$4,Report!O$329,'BS(Q)'!27:27)</f>
        <v>0</v>
      </c>
      <c r="P346" s="1477">
        <f ca="1">SUMIF('BS(Q)'!$4:$4,Report!P$329,'BS(Q)'!27:27)</f>
        <v>0</v>
      </c>
      <c r="Q346" s="1477">
        <f ca="1">SUMIF('BS(Q)'!$4:$4,Report!Q$329,'BS(Q)'!27:27)</f>
        <v>0</v>
      </c>
      <c r="R346" s="1477">
        <f ca="1">SUMIF('BS(Q)'!$4:$4,Report!R$329,'BS(Q)'!27:27)</f>
        <v>0</v>
      </c>
      <c r="S346" s="1477">
        <f ca="1">SUMIF('BS(Q)'!$4:$4,Report!S$329,'BS(Q)'!27:27)</f>
        <v>0</v>
      </c>
      <c r="T346" s="1477">
        <f ca="1">SUMIF('BS(Q)'!$4:$4,Report!T$329,'BS(Q)'!27:27)</f>
        <v>0</v>
      </c>
      <c r="U346" s="1477">
        <f ca="1">SUMIF('BS(Q)'!$4:$4,Report!U$329,'BS(Q)'!27:27)</f>
        <v>0</v>
      </c>
      <c r="V346" s="1477">
        <f ca="1">SUMIF('BS(Q)'!$4:$4,Report!V$329,'BS(Q)'!27:27)</f>
        <v>0</v>
      </c>
    </row>
    <row r="347" spans="2:22" ht="15" customHeight="1">
      <c r="B347" s="478" t="s">
        <v>1169</v>
      </c>
      <c r="C347" s="486"/>
      <c r="D347" s="1477">
        <f ca="1">SUMIF('BS(Q)'!$4:$4,Report!D$329,'BS(Q)'!28:28)</f>
        <v>0</v>
      </c>
      <c r="E347" s="1477">
        <f ca="1">SUMIF('BS(Q)'!$4:$4,Report!E$329,'BS(Q)'!28:28)</f>
        <v>0</v>
      </c>
      <c r="F347" s="1477">
        <f ca="1">SUMIF('BS(Q)'!$4:$4,Report!F$329,'BS(Q)'!28:28)</f>
        <v>0</v>
      </c>
      <c r="G347" s="1477">
        <f ca="1">SUMIF('BS(Q)'!$4:$4,Report!G$329,'BS(Q)'!28:28)</f>
        <v>0</v>
      </c>
      <c r="H347" s="1477">
        <f ca="1">SUMIF('BS(Q)'!$4:$4,Report!H$329,'BS(Q)'!28:28)</f>
        <v>0</v>
      </c>
      <c r="I347" s="1477">
        <f ca="1">SUMIF('BS(Q)'!$4:$4,Report!I$329,'BS(Q)'!28:28)</f>
        <v>0</v>
      </c>
      <c r="J347" s="1477">
        <f ca="1">SUMIF('BS(Q)'!$4:$4,Report!J$329,'BS(Q)'!28:28)</f>
        <v>0</v>
      </c>
      <c r="K347" s="1477">
        <f ca="1">SUMIF('BS(Q)'!$4:$4,Report!K$329,'BS(Q)'!28:28)</f>
        <v>0</v>
      </c>
      <c r="L347" s="1477">
        <f ca="1">SUMIF('BS(Q)'!$4:$4,Report!L$329,'BS(Q)'!28:28)</f>
        <v>0</v>
      </c>
      <c r="M347" s="1477">
        <f ca="1">SUMIF('BS(Q)'!$4:$4,Report!M$329,'BS(Q)'!28:28)</f>
        <v>0</v>
      </c>
      <c r="N347" s="1477">
        <f ca="1">SUMIF('BS(Q)'!$4:$4,Report!N$329,'BS(Q)'!28:28)</f>
        <v>0</v>
      </c>
      <c r="O347" s="1477">
        <f ca="1">SUMIF('BS(Q)'!$4:$4,Report!O$329,'BS(Q)'!28:28)</f>
        <v>0</v>
      </c>
      <c r="P347" s="1477">
        <f ca="1">SUMIF('BS(Q)'!$4:$4,Report!P$329,'BS(Q)'!28:28)</f>
        <v>0</v>
      </c>
      <c r="Q347" s="1477">
        <f ca="1">SUMIF('BS(Q)'!$4:$4,Report!Q$329,'BS(Q)'!28:28)</f>
        <v>0</v>
      </c>
      <c r="R347" s="1477">
        <f ca="1">SUMIF('BS(Q)'!$4:$4,Report!R$329,'BS(Q)'!28:28)</f>
        <v>0</v>
      </c>
      <c r="S347" s="1477">
        <f ca="1">SUMIF('BS(Q)'!$4:$4,Report!S$329,'BS(Q)'!28:28)</f>
        <v>0</v>
      </c>
      <c r="T347" s="1477">
        <f ca="1">SUMIF('BS(Q)'!$4:$4,Report!T$329,'BS(Q)'!28:28)</f>
        <v>0</v>
      </c>
      <c r="U347" s="1477">
        <f ca="1">SUMIF('BS(Q)'!$4:$4,Report!U$329,'BS(Q)'!28:28)</f>
        <v>0</v>
      </c>
      <c r="V347" s="1477">
        <f ca="1">SUMIF('BS(Q)'!$4:$4,Report!V$329,'BS(Q)'!28:28)</f>
        <v>0</v>
      </c>
    </row>
    <row r="348" spans="2:22" ht="15" customHeight="1">
      <c r="B348" s="475" t="s">
        <v>1170</v>
      </c>
      <c r="C348" s="485"/>
      <c r="D348" s="1478">
        <f ca="1">SUMIF('BS(Q)'!$4:$4,Report!D$329,'BS(Q)'!29:29)</f>
        <v>25</v>
      </c>
      <c r="E348" s="1478">
        <f ca="1">SUMIF('BS(Q)'!$4:$4,Report!E$329,'BS(Q)'!29:29)</f>
        <v>125</v>
      </c>
      <c r="F348" s="1478">
        <f ca="1">SUMIF('BS(Q)'!$4:$4,Report!F$329,'BS(Q)'!29:29)</f>
        <v>225</v>
      </c>
      <c r="G348" s="1478">
        <f ca="1">SUMIF('BS(Q)'!$4:$4,Report!G$329,'BS(Q)'!29:29)</f>
        <v>325</v>
      </c>
      <c r="H348" s="1478">
        <f ca="1">SUMIF('BS(Q)'!$4:$4,Report!H$329,'BS(Q)'!29:29)</f>
        <v>425</v>
      </c>
      <c r="I348" s="1478">
        <f ca="1">SUMIF('BS(Q)'!$4:$4,Report!I$329,'BS(Q)'!29:29)</f>
        <v>525</v>
      </c>
      <c r="J348" s="1478">
        <f ca="1">SUMIF('BS(Q)'!$4:$4,Report!J$329,'BS(Q)'!29:29)</f>
        <v>625</v>
      </c>
      <c r="K348" s="1478">
        <f ca="1">SUMIF('BS(Q)'!$4:$4,Report!K$329,'BS(Q)'!29:29)</f>
        <v>725</v>
      </c>
      <c r="L348" s="1478">
        <f ca="1">SUMIF('BS(Q)'!$4:$4,Report!L$329,'BS(Q)'!29:29)</f>
        <v>825</v>
      </c>
      <c r="M348" s="1478">
        <f ca="1">SUMIF('BS(Q)'!$4:$4,Report!M$329,'BS(Q)'!29:29)</f>
        <v>925</v>
      </c>
      <c r="N348" s="1478">
        <f ca="1">SUMIF('BS(Q)'!$4:$4,Report!N$329,'BS(Q)'!29:29)</f>
        <v>1025</v>
      </c>
      <c r="O348" s="1478">
        <f ca="1">SUMIF('BS(Q)'!$4:$4,Report!O$329,'BS(Q)'!29:29)</f>
        <v>1125</v>
      </c>
      <c r="P348" s="1478">
        <f ca="1">SUMIF('BS(Q)'!$4:$4,Report!P$329,'BS(Q)'!29:29)</f>
        <v>1225</v>
      </c>
      <c r="Q348" s="1478">
        <f ca="1">SUMIF('BS(Q)'!$4:$4,Report!Q$329,'BS(Q)'!29:29)</f>
        <v>1325</v>
      </c>
      <c r="R348" s="1478">
        <f ca="1">SUMIF('BS(Q)'!$4:$4,Report!R$329,'BS(Q)'!29:29)</f>
        <v>1425</v>
      </c>
      <c r="S348" s="1478">
        <f ca="1">SUMIF('BS(Q)'!$4:$4,Report!S$329,'BS(Q)'!29:29)</f>
        <v>1525</v>
      </c>
      <c r="T348" s="1478">
        <f ca="1">SUMIF('BS(Q)'!$4:$4,Report!T$329,'BS(Q)'!29:29)</f>
        <v>1625</v>
      </c>
      <c r="U348" s="1478">
        <f ca="1">SUMIF('BS(Q)'!$4:$4,Report!U$329,'BS(Q)'!29:29)</f>
        <v>1725</v>
      </c>
      <c r="V348" s="1478">
        <f ca="1">SUMIF('BS(Q)'!$4:$4,Report!V$329,'BS(Q)'!29:29)</f>
        <v>1675</v>
      </c>
    </row>
    <row r="349" spans="2:22" ht="15" customHeight="1">
      <c r="B349" s="442" t="s">
        <v>249</v>
      </c>
      <c r="C349" s="482"/>
      <c r="D349" s="482">
        <f t="shared" ref="D349:V349" ca="1" si="174">SUM(D340:D348)</f>
        <v>135025</v>
      </c>
      <c r="E349" s="482">
        <f t="shared" ca="1" si="174"/>
        <v>128332.1356677931</v>
      </c>
      <c r="F349" s="482">
        <f t="shared" ca="1" si="174"/>
        <v>121211.18434457906</v>
      </c>
      <c r="G349" s="482">
        <f t="shared" ca="1" si="174"/>
        <v>113787.01188813498</v>
      </c>
      <c r="H349" s="482">
        <f t="shared" ca="1" si="174"/>
        <v>105961.1217524449</v>
      </c>
      <c r="I349" s="482">
        <f t="shared" ca="1" si="174"/>
        <v>97916.412899986055</v>
      </c>
      <c r="J349" s="482">
        <f t="shared" ca="1" si="174"/>
        <v>89678.46817180689</v>
      </c>
      <c r="K349" s="482">
        <f t="shared" ca="1" si="174"/>
        <v>81591.196063220079</v>
      </c>
      <c r="L349" s="482">
        <f t="shared" ca="1" si="174"/>
        <v>73321.339167446975</v>
      </c>
      <c r="M349" s="482">
        <f t="shared" ca="1" si="174"/>
        <v>65051.352813834019</v>
      </c>
      <c r="N349" s="482">
        <f t="shared" ca="1" si="174"/>
        <v>56781.234800314371</v>
      </c>
      <c r="O349" s="482">
        <f t="shared" ca="1" si="174"/>
        <v>48510.982886586178</v>
      </c>
      <c r="P349" s="482">
        <f t="shared" ca="1" si="174"/>
        <v>40240.594793434997</v>
      </c>
      <c r="Q349" s="482">
        <f t="shared" ca="1" si="174"/>
        <v>31970.068202043938</v>
      </c>
      <c r="R349" s="482">
        <f t="shared" ca="1" si="174"/>
        <v>23699.400753291353</v>
      </c>
      <c r="S349" s="482">
        <f t="shared" ca="1" si="174"/>
        <v>15428.59004703581</v>
      </c>
      <c r="T349" s="482">
        <f t="shared" ca="1" si="174"/>
        <v>7157.633641388129</v>
      </c>
      <c r="U349" s="482">
        <f t="shared" ca="1" si="174"/>
        <v>3103.3564152515137</v>
      </c>
      <c r="V349" s="482">
        <f t="shared" ca="1" si="174"/>
        <v>1675.0000000000146</v>
      </c>
    </row>
    <row r="350" spans="2:22" ht="15" customHeight="1">
      <c r="B350" s="1272" t="s">
        <v>250</v>
      </c>
      <c r="C350" s="483"/>
      <c r="D350" s="1477">
        <f ca="1">SUMIF('BS(Q)'!$4:$4,Report!D$329,'BS(Q)'!32:32)</f>
        <v>15000</v>
      </c>
      <c r="E350" s="1477">
        <f ca="1">SUMIF('BS(Q)'!$4:$4,Report!E$329,'BS(Q)'!32:32)</f>
        <v>15000</v>
      </c>
      <c r="F350" s="1477">
        <f ca="1">SUMIF('BS(Q)'!$4:$4,Report!F$329,'BS(Q)'!32:32)</f>
        <v>15000</v>
      </c>
      <c r="G350" s="1477">
        <f ca="1">SUMIF('BS(Q)'!$4:$4,Report!G$329,'BS(Q)'!32:32)</f>
        <v>15000</v>
      </c>
      <c r="H350" s="1477">
        <f ca="1">SUMIF('BS(Q)'!$4:$4,Report!H$329,'BS(Q)'!32:32)</f>
        <v>15000</v>
      </c>
      <c r="I350" s="1477">
        <f ca="1">SUMIF('BS(Q)'!$4:$4,Report!I$329,'BS(Q)'!32:32)</f>
        <v>15000</v>
      </c>
      <c r="J350" s="1477">
        <f ca="1">SUMIF('BS(Q)'!$4:$4,Report!J$329,'BS(Q)'!32:32)</f>
        <v>15000</v>
      </c>
      <c r="K350" s="1477">
        <f ca="1">SUMIF('BS(Q)'!$4:$4,Report!K$329,'BS(Q)'!32:32)</f>
        <v>15000</v>
      </c>
      <c r="L350" s="1477">
        <f ca="1">SUMIF('BS(Q)'!$4:$4,Report!L$329,'BS(Q)'!32:32)</f>
        <v>15000</v>
      </c>
      <c r="M350" s="1477">
        <f ca="1">SUMIF('BS(Q)'!$4:$4,Report!M$329,'BS(Q)'!32:32)</f>
        <v>15000</v>
      </c>
      <c r="N350" s="1477">
        <f ca="1">SUMIF('BS(Q)'!$4:$4,Report!N$329,'BS(Q)'!32:32)</f>
        <v>15000</v>
      </c>
      <c r="O350" s="1477">
        <f ca="1">SUMIF('BS(Q)'!$4:$4,Report!O$329,'BS(Q)'!32:32)</f>
        <v>15000</v>
      </c>
      <c r="P350" s="1477">
        <f ca="1">SUMIF('BS(Q)'!$4:$4,Report!P$329,'BS(Q)'!32:32)</f>
        <v>15000</v>
      </c>
      <c r="Q350" s="1477">
        <f ca="1">SUMIF('BS(Q)'!$4:$4,Report!Q$329,'BS(Q)'!32:32)</f>
        <v>15000</v>
      </c>
      <c r="R350" s="1477">
        <f ca="1">SUMIF('BS(Q)'!$4:$4,Report!R$329,'BS(Q)'!32:32)</f>
        <v>15000</v>
      </c>
      <c r="S350" s="1477">
        <f ca="1">SUMIF('BS(Q)'!$4:$4,Report!S$329,'BS(Q)'!32:32)</f>
        <v>15000</v>
      </c>
      <c r="T350" s="1477">
        <f ca="1">SUMIF('BS(Q)'!$4:$4,Report!T$329,'BS(Q)'!32:32)</f>
        <v>15000</v>
      </c>
      <c r="U350" s="1477">
        <f ca="1">SUMIF('BS(Q)'!$4:$4,Report!U$329,'BS(Q)'!32:32)</f>
        <v>15000</v>
      </c>
      <c r="V350" s="1477">
        <f ca="1">SUMIF('BS(Q)'!$4:$4,Report!V$329,'BS(Q)'!32:32)</f>
        <v>15000</v>
      </c>
    </row>
    <row r="351" spans="2:22" ht="15" customHeight="1">
      <c r="B351" s="1273" t="s">
        <v>251</v>
      </c>
      <c r="C351" s="485"/>
      <c r="D351" s="1477">
        <f ca="1">SUMIF('BS(Q)'!$4:$4,Report!D$329,'BS(Q)'!33:33)</f>
        <v>-228.17633148457685</v>
      </c>
      <c r="E351" s="1477">
        <f ca="1">SUMIF('BS(Q)'!$4:$4,Report!E$329,'BS(Q)'!33:33)</f>
        <v>1108.7289243403854</v>
      </c>
      <c r="F351" s="1477">
        <f ca="1">SUMIF('BS(Q)'!$4:$4,Report!F$329,'BS(Q)'!33:33)</f>
        <v>2712.8519592850612</v>
      </c>
      <c r="G351" s="1477">
        <f ca="1">SUMIF('BS(Q)'!$4:$4,Report!G$329,'BS(Q)'!33:33)</f>
        <v>3582.2224650892704</v>
      </c>
      <c r="H351" s="1477">
        <f ca="1">SUMIF('BS(Q)'!$4:$4,Report!H$329,'BS(Q)'!33:33)</f>
        <v>3956.3642372808145</v>
      </c>
      <c r="I351" s="1477">
        <f ca="1">SUMIF('BS(Q)'!$4:$4,Report!I$329,'BS(Q)'!33:33)</f>
        <v>4722.932118231106</v>
      </c>
      <c r="J351" s="1477">
        <f ca="1">SUMIF('BS(Q)'!$4:$4,Report!J$329,'BS(Q)'!33:33)</f>
        <v>5699.7664999434337</v>
      </c>
      <c r="K351" s="1477">
        <f ca="1">SUMIF('BS(Q)'!$4:$4,Report!K$329,'BS(Q)'!33:33)</f>
        <v>6535.9832272965696</v>
      </c>
      <c r="L351" s="1477">
        <f ca="1">SUMIF('BS(Q)'!$4:$4,Report!L$329,'BS(Q)'!33:33)</f>
        <v>7403.5030631891932</v>
      </c>
      <c r="M351" s="1477">
        <f ca="1">SUMIF('BS(Q)'!$4:$4,Report!M$329,'BS(Q)'!33:33)</f>
        <v>8453.1177286063357</v>
      </c>
      <c r="N351" s="1477">
        <f ca="1">SUMIF('BS(Q)'!$4:$4,Report!N$329,'BS(Q)'!33:33)</f>
        <v>9502.3635600633297</v>
      </c>
      <c r="O351" s="1477">
        <f ca="1">SUMIF('BS(Q)'!$4:$4,Report!O$329,'BS(Q)'!33:33)</f>
        <v>10551.234280781264</v>
      </c>
      <c r="P351" s="1477">
        <f ca="1">SUMIF('BS(Q)'!$4:$4,Report!P$329,'BS(Q)'!33:33)</f>
        <v>11599.723504944188</v>
      </c>
      <c r="Q351" s="1477">
        <f ca="1">SUMIF('BS(Q)'!$4:$4,Report!Q$329,'BS(Q)'!33:33)</f>
        <v>12647.824735765791</v>
      </c>
      <c r="R351" s="1477">
        <f ca="1">SUMIF('BS(Q)'!$4:$4,Report!R$329,'BS(Q)'!33:33)</f>
        <v>13695.53136352121</v>
      </c>
      <c r="S351" s="1477">
        <f ca="1">SUMIF('BS(Q)'!$4:$4,Report!S$329,'BS(Q)'!33:33)</f>
        <v>14742.836663543218</v>
      </c>
      <c r="T351" s="1477">
        <f ca="1">SUMIF('BS(Q)'!$4:$4,Report!T$329,'BS(Q)'!33:33)</f>
        <v>15789.733794182153</v>
      </c>
      <c r="U351" s="1477">
        <f ca="1">SUMIF('BS(Q)'!$4:$4,Report!U$329,'BS(Q)'!33:33)</f>
        <v>16828.939212697693</v>
      </c>
      <c r="V351" s="1477">
        <f ca="1">SUMIF('BS(Q)'!$4:$4,Report!V$329,'BS(Q)'!33:33)</f>
        <v>15770.058270205565</v>
      </c>
    </row>
    <row r="352" spans="2:22" ht="15" customHeight="1">
      <c r="B352" s="442" t="s">
        <v>252</v>
      </c>
      <c r="C352" s="482"/>
      <c r="D352" s="482">
        <f ca="1">SUM(D350:D351)</f>
        <v>14771.823668515422</v>
      </c>
      <c r="E352" s="482">
        <f t="shared" ref="E352:V352" ca="1" si="175">SUM(E350:E351)</f>
        <v>16108.728924340385</v>
      </c>
      <c r="F352" s="482">
        <f t="shared" ca="1" si="175"/>
        <v>17712.851959285061</v>
      </c>
      <c r="G352" s="482">
        <f t="shared" ca="1" si="175"/>
        <v>18582.222465089271</v>
      </c>
      <c r="H352" s="482">
        <f t="shared" ca="1" si="175"/>
        <v>18956.364237280814</v>
      </c>
      <c r="I352" s="482">
        <f t="shared" ca="1" si="175"/>
        <v>19722.932118231107</v>
      </c>
      <c r="J352" s="482">
        <f t="shared" ca="1" si="175"/>
        <v>20699.766499943435</v>
      </c>
      <c r="K352" s="482">
        <f t="shared" ca="1" si="175"/>
        <v>21535.983227296569</v>
      </c>
      <c r="L352" s="482">
        <f t="shared" ca="1" si="175"/>
        <v>22403.503063189193</v>
      </c>
      <c r="M352" s="482">
        <f t="shared" ca="1" si="175"/>
        <v>23453.117728606336</v>
      </c>
      <c r="N352" s="482">
        <f t="shared" ca="1" si="175"/>
        <v>24502.363560063328</v>
      </c>
      <c r="O352" s="482">
        <f t="shared" ca="1" si="175"/>
        <v>25551.234280781264</v>
      </c>
      <c r="P352" s="482">
        <f t="shared" ca="1" si="175"/>
        <v>26599.723504944188</v>
      </c>
      <c r="Q352" s="482">
        <f t="shared" ca="1" si="175"/>
        <v>27647.824735765789</v>
      </c>
      <c r="R352" s="482">
        <f t="shared" ca="1" si="175"/>
        <v>28695.531363521208</v>
      </c>
      <c r="S352" s="482">
        <f t="shared" ca="1" si="175"/>
        <v>29742.836663543218</v>
      </c>
      <c r="T352" s="482">
        <f t="shared" ca="1" si="175"/>
        <v>30789.733794182153</v>
      </c>
      <c r="U352" s="482">
        <f t="shared" ca="1" si="175"/>
        <v>31828.939212697693</v>
      </c>
      <c r="V352" s="482">
        <f t="shared" ca="1" si="175"/>
        <v>30770.058270205565</v>
      </c>
    </row>
    <row r="353" spans="2:22" ht="15" customHeight="1">
      <c r="B353" s="442" t="s">
        <v>253</v>
      </c>
      <c r="C353" s="482"/>
      <c r="D353" s="482">
        <f ca="1">SUM(D349,D352)</f>
        <v>149796.82366851543</v>
      </c>
      <c r="E353" s="482">
        <f t="shared" ref="E353:V353" ca="1" si="176">SUM(E349,E352)</f>
        <v>144440.8645921335</v>
      </c>
      <c r="F353" s="482">
        <f t="shared" ca="1" si="176"/>
        <v>138924.03630386412</v>
      </c>
      <c r="G353" s="482">
        <f t="shared" ca="1" si="176"/>
        <v>132369.23435322425</v>
      </c>
      <c r="H353" s="482">
        <f t="shared" ca="1" si="176"/>
        <v>124917.48598972571</v>
      </c>
      <c r="I353" s="482">
        <f t="shared" ca="1" si="176"/>
        <v>117639.34501821717</v>
      </c>
      <c r="J353" s="482">
        <f t="shared" ca="1" si="176"/>
        <v>110378.23467175032</v>
      </c>
      <c r="K353" s="482">
        <f t="shared" ca="1" si="176"/>
        <v>103127.17929051665</v>
      </c>
      <c r="L353" s="482">
        <f t="shared" ca="1" si="176"/>
        <v>95724.842230636161</v>
      </c>
      <c r="M353" s="482">
        <f t="shared" ca="1" si="176"/>
        <v>88504.470542440351</v>
      </c>
      <c r="N353" s="482">
        <f t="shared" ca="1" si="176"/>
        <v>81283.598360377699</v>
      </c>
      <c r="O353" s="482">
        <f t="shared" ca="1" si="176"/>
        <v>74062.217167367446</v>
      </c>
      <c r="P353" s="482">
        <f t="shared" ca="1" si="176"/>
        <v>66840.318298379192</v>
      </c>
      <c r="Q353" s="482">
        <f t="shared" ca="1" si="176"/>
        <v>59617.892937809724</v>
      </c>
      <c r="R353" s="482">
        <f t="shared" ca="1" si="176"/>
        <v>52394.932116812561</v>
      </c>
      <c r="S353" s="482">
        <f t="shared" ca="1" si="176"/>
        <v>45171.426710579028</v>
      </c>
      <c r="T353" s="482">
        <f t="shared" ca="1" si="176"/>
        <v>37947.367435570282</v>
      </c>
      <c r="U353" s="482">
        <f t="shared" ca="1" si="176"/>
        <v>34932.295627949206</v>
      </c>
      <c r="V353" s="482">
        <f t="shared" ca="1" si="176"/>
        <v>32445.05827020558</v>
      </c>
    </row>
    <row r="354" spans="2:22" ht="15" customHeight="1">
      <c r="D354" s="1475">
        <f ca="1">D339-D353</f>
        <v>0</v>
      </c>
      <c r="E354" s="1475">
        <f t="shared" ref="E354:V354" ca="1" si="177">E339-E353</f>
        <v>0</v>
      </c>
      <c r="F354" s="1475">
        <f t="shared" ca="1" si="177"/>
        <v>0</v>
      </c>
      <c r="G354" s="1475">
        <f t="shared" ca="1" si="177"/>
        <v>0</v>
      </c>
      <c r="H354" s="1475">
        <f t="shared" ca="1" si="177"/>
        <v>0</v>
      </c>
      <c r="I354" s="1475">
        <f t="shared" ca="1" si="177"/>
        <v>0</v>
      </c>
      <c r="J354" s="1475">
        <f t="shared" ca="1" si="177"/>
        <v>0</v>
      </c>
      <c r="K354" s="1475">
        <f t="shared" ca="1" si="177"/>
        <v>0</v>
      </c>
      <c r="L354" s="1475">
        <f t="shared" ca="1" si="177"/>
        <v>0</v>
      </c>
      <c r="M354" s="1475">
        <f t="shared" ca="1" si="177"/>
        <v>0</v>
      </c>
      <c r="N354" s="1475">
        <f t="shared" ca="1" si="177"/>
        <v>0</v>
      </c>
      <c r="O354" s="1475">
        <f t="shared" ca="1" si="177"/>
        <v>0</v>
      </c>
      <c r="P354" s="1475">
        <f t="shared" ca="1" si="177"/>
        <v>0</v>
      </c>
      <c r="Q354" s="1475">
        <f t="shared" ca="1" si="177"/>
        <v>0</v>
      </c>
      <c r="R354" s="1475">
        <f t="shared" ca="1" si="177"/>
        <v>0</v>
      </c>
      <c r="S354" s="1475">
        <f t="shared" ca="1" si="177"/>
        <v>0</v>
      </c>
      <c r="T354" s="1475">
        <f t="shared" ca="1" si="177"/>
        <v>0</v>
      </c>
      <c r="U354" s="1475">
        <f t="shared" ca="1" si="177"/>
        <v>0</v>
      </c>
      <c r="V354" s="1475">
        <f t="shared" ca="1" si="177"/>
        <v>-4.3655745685100555E-11</v>
      </c>
    </row>
    <row r="370" spans="2:30" ht="15" customHeight="1">
      <c r="B370" s="314"/>
      <c r="C370" s="314"/>
      <c r="D370" s="314"/>
      <c r="E370" s="314"/>
      <c r="F370" s="314"/>
      <c r="G370" s="314"/>
      <c r="H370" s="314"/>
      <c r="I370" s="314"/>
      <c r="J370" s="314"/>
      <c r="K370" s="314"/>
      <c r="L370" s="314"/>
      <c r="M370" s="314"/>
      <c r="N370" s="314"/>
      <c r="O370" s="314"/>
      <c r="P370" s="314"/>
      <c r="Q370" s="314"/>
      <c r="R370" s="314"/>
      <c r="S370" s="314"/>
      <c r="T370" s="314"/>
      <c r="U370" s="314"/>
      <c r="V370" s="314"/>
      <c r="W370" s="314"/>
      <c r="X370" s="314"/>
      <c r="Y370" s="314"/>
      <c r="Z370" s="314"/>
      <c r="AA370" s="314"/>
      <c r="AB370" s="314"/>
      <c r="AC370" s="314"/>
      <c r="AD370" s="314"/>
    </row>
    <row r="371" spans="2:30" ht="15" customHeight="1">
      <c r="B371" s="314"/>
      <c r="C371" s="314"/>
      <c r="D371" s="314"/>
      <c r="E371" s="314"/>
      <c r="F371" s="314"/>
      <c r="G371" s="314"/>
      <c r="H371" s="314"/>
      <c r="I371" s="314"/>
      <c r="J371" s="314"/>
      <c r="K371" s="314"/>
      <c r="L371" s="314"/>
      <c r="M371" s="314"/>
      <c r="N371" s="314"/>
      <c r="O371" s="314"/>
      <c r="P371" s="314"/>
      <c r="Q371" s="314"/>
      <c r="R371" s="314"/>
      <c r="S371" s="314"/>
      <c r="T371" s="314"/>
      <c r="U371" s="314"/>
      <c r="V371" s="314"/>
      <c r="W371" s="314"/>
      <c r="X371" s="314"/>
      <c r="Y371" s="314"/>
      <c r="Z371" s="314"/>
      <c r="AA371" s="314"/>
      <c r="AB371" s="314"/>
      <c r="AC371" s="314"/>
      <c r="AD371" s="314"/>
    </row>
    <row r="372" spans="2:30" ht="15" customHeight="1">
      <c r="B372" s="314"/>
      <c r="C372" s="314"/>
      <c r="D372" s="314"/>
      <c r="E372" s="314"/>
      <c r="F372" s="314"/>
      <c r="G372" s="314"/>
      <c r="H372" s="314"/>
      <c r="I372" s="314"/>
      <c r="J372" s="314"/>
      <c r="K372" s="314"/>
      <c r="L372" s="314"/>
      <c r="M372" s="314"/>
      <c r="N372" s="314"/>
      <c r="O372" s="314"/>
      <c r="P372" s="314"/>
      <c r="Q372" s="314"/>
      <c r="R372" s="314"/>
      <c r="S372" s="314"/>
      <c r="T372" s="314"/>
      <c r="U372" s="314"/>
      <c r="V372" s="314"/>
      <c r="W372" s="314"/>
      <c r="X372" s="314"/>
      <c r="Y372" s="314"/>
      <c r="Z372" s="314"/>
      <c r="AA372" s="314"/>
      <c r="AB372" s="314"/>
      <c r="AC372" s="314"/>
      <c r="AD372" s="314"/>
    </row>
    <row r="373" spans="2:30" ht="15" customHeight="1">
      <c r="B373" s="314"/>
      <c r="C373" s="314"/>
      <c r="D373" s="314"/>
      <c r="E373" s="314"/>
      <c r="F373" s="314"/>
      <c r="G373" s="314"/>
      <c r="H373" s="314"/>
      <c r="I373" s="314"/>
      <c r="J373" s="314"/>
      <c r="K373" s="314"/>
      <c r="L373" s="314"/>
      <c r="M373" s="314"/>
      <c r="N373" s="314"/>
      <c r="O373" s="314"/>
      <c r="P373" s="314"/>
      <c r="Q373" s="314"/>
      <c r="R373" s="314"/>
      <c r="S373" s="314"/>
      <c r="T373" s="314"/>
      <c r="U373" s="314"/>
      <c r="V373" s="314"/>
      <c r="W373" s="314"/>
      <c r="X373" s="314"/>
      <c r="Y373" s="314"/>
      <c r="Z373" s="314"/>
      <c r="AA373" s="314"/>
      <c r="AB373" s="314"/>
      <c r="AC373" s="314"/>
      <c r="AD373" s="314"/>
    </row>
    <row r="374" spans="2:30" ht="15" customHeight="1">
      <c r="B374" s="314"/>
      <c r="C374" s="314"/>
      <c r="D374" s="314"/>
      <c r="E374" s="314"/>
      <c r="F374" s="314"/>
      <c r="G374" s="314"/>
      <c r="H374" s="314"/>
      <c r="I374" s="314"/>
      <c r="J374" s="314"/>
      <c r="K374" s="314"/>
      <c r="L374" s="314"/>
      <c r="M374" s="314"/>
      <c r="N374" s="314"/>
      <c r="O374" s="314"/>
      <c r="P374" s="314"/>
      <c r="Q374" s="314"/>
      <c r="R374" s="314"/>
      <c r="S374" s="314"/>
      <c r="T374" s="314"/>
      <c r="U374" s="314"/>
      <c r="V374" s="314"/>
      <c r="W374" s="314"/>
      <c r="X374" s="314"/>
      <c r="Y374" s="314"/>
      <c r="Z374" s="314"/>
      <c r="AA374" s="314"/>
      <c r="AB374" s="314"/>
      <c r="AC374" s="314"/>
      <c r="AD374" s="314"/>
    </row>
    <row r="375" spans="2:30" ht="15" customHeight="1">
      <c r="B375" s="314"/>
      <c r="C375" s="314"/>
      <c r="D375" s="314"/>
      <c r="E375" s="314"/>
      <c r="F375" s="314"/>
      <c r="G375" s="314"/>
      <c r="H375" s="314"/>
      <c r="I375" s="314"/>
      <c r="J375" s="314"/>
      <c r="K375" s="314"/>
      <c r="L375" s="314"/>
      <c r="M375" s="314"/>
      <c r="N375" s="314"/>
      <c r="O375" s="314"/>
      <c r="P375" s="314"/>
      <c r="Q375" s="314"/>
      <c r="R375" s="314"/>
      <c r="S375" s="314"/>
      <c r="T375" s="314"/>
      <c r="U375" s="314"/>
      <c r="V375" s="314"/>
      <c r="W375" s="314"/>
      <c r="X375" s="314"/>
      <c r="Y375" s="314"/>
      <c r="Z375" s="314"/>
      <c r="AA375" s="314"/>
      <c r="AB375" s="314"/>
      <c r="AC375" s="314"/>
      <c r="AD375" s="314"/>
    </row>
    <row r="376" spans="2:30" ht="15" customHeight="1">
      <c r="B376" s="314"/>
      <c r="C376" s="314"/>
      <c r="D376" s="314"/>
      <c r="E376" s="314"/>
      <c r="F376" s="314"/>
      <c r="G376" s="314"/>
      <c r="H376" s="314"/>
      <c r="I376" s="314"/>
      <c r="J376" s="314"/>
      <c r="K376" s="314"/>
      <c r="L376" s="314"/>
      <c r="M376" s="314"/>
      <c r="N376" s="314"/>
      <c r="O376" s="314"/>
      <c r="P376" s="314"/>
      <c r="Q376" s="314"/>
      <c r="R376" s="314"/>
      <c r="S376" s="314"/>
      <c r="T376" s="314"/>
      <c r="U376" s="314"/>
      <c r="V376" s="314"/>
      <c r="W376" s="314"/>
      <c r="X376" s="314"/>
      <c r="Y376" s="314"/>
      <c r="Z376" s="314"/>
      <c r="AA376" s="314"/>
      <c r="AB376" s="314"/>
      <c r="AC376" s="314"/>
      <c r="AD376" s="314"/>
    </row>
    <row r="377" spans="2:30" ht="15" customHeight="1">
      <c r="B377" s="314"/>
      <c r="C377" s="314"/>
      <c r="D377" s="314"/>
      <c r="E377" s="314"/>
      <c r="F377" s="314"/>
      <c r="G377" s="314"/>
      <c r="H377" s="314"/>
      <c r="I377" s="314"/>
      <c r="J377" s="314"/>
      <c r="K377" s="314"/>
      <c r="L377" s="314"/>
      <c r="M377" s="314"/>
      <c r="N377" s="314"/>
      <c r="O377" s="314"/>
      <c r="P377" s="314"/>
      <c r="Q377" s="314"/>
      <c r="R377" s="314"/>
      <c r="S377" s="314"/>
      <c r="T377" s="314"/>
      <c r="U377" s="314"/>
      <c r="V377" s="314"/>
      <c r="W377" s="314"/>
      <c r="X377" s="314"/>
      <c r="Y377" s="314"/>
      <c r="Z377" s="314"/>
      <c r="AA377" s="314"/>
      <c r="AB377" s="314"/>
      <c r="AC377" s="314"/>
      <c r="AD377" s="314"/>
    </row>
    <row r="378" spans="2:30" ht="15" customHeight="1">
      <c r="B378" s="314"/>
      <c r="C378" s="314"/>
      <c r="D378" s="314"/>
      <c r="E378" s="314"/>
      <c r="F378" s="314"/>
      <c r="G378" s="314"/>
      <c r="H378" s="314"/>
      <c r="I378" s="314"/>
      <c r="J378" s="314"/>
      <c r="K378" s="314"/>
      <c r="L378" s="314"/>
      <c r="M378" s="314"/>
      <c r="N378" s="314"/>
      <c r="O378" s="314"/>
      <c r="P378" s="314"/>
      <c r="Q378" s="314"/>
      <c r="R378" s="314"/>
      <c r="S378" s="314"/>
      <c r="T378" s="314"/>
      <c r="U378" s="314"/>
      <c r="V378" s="314"/>
      <c r="W378" s="314"/>
      <c r="X378" s="314"/>
      <c r="Y378" s="314"/>
      <c r="Z378" s="314"/>
      <c r="AA378" s="314"/>
      <c r="AB378" s="314"/>
      <c r="AC378" s="314"/>
      <c r="AD378" s="314"/>
    </row>
    <row r="379" spans="2:30" ht="15" customHeight="1">
      <c r="B379" s="470"/>
      <c r="C379" s="470"/>
      <c r="D379" s="470"/>
      <c r="E379" s="470"/>
      <c r="F379" s="470"/>
      <c r="G379" s="470"/>
      <c r="H379" s="470"/>
      <c r="I379" s="470"/>
      <c r="J379" s="470"/>
      <c r="K379" s="470"/>
      <c r="L379" s="470"/>
      <c r="M379" s="470"/>
      <c r="N379" s="470"/>
      <c r="O379" s="470"/>
      <c r="P379" s="470"/>
      <c r="Q379" s="470"/>
      <c r="R379" s="470"/>
      <c r="S379" s="470"/>
      <c r="T379" s="470"/>
      <c r="U379" s="470"/>
      <c r="V379" s="470"/>
      <c r="W379" s="470"/>
      <c r="X379" s="470"/>
      <c r="Y379" s="470"/>
      <c r="Z379" s="470"/>
      <c r="AA379" s="470"/>
      <c r="AB379" s="470"/>
      <c r="AC379" s="470"/>
      <c r="AD379" s="470"/>
    </row>
    <row r="380" spans="2:30" ht="15" customHeight="1">
      <c r="B380" s="470"/>
      <c r="C380" s="470"/>
      <c r="D380" s="470"/>
      <c r="E380" s="470"/>
      <c r="F380" s="470"/>
      <c r="G380" s="470"/>
      <c r="H380" s="470"/>
      <c r="I380" s="470"/>
      <c r="J380" s="470"/>
      <c r="K380" s="470"/>
      <c r="L380" s="470"/>
      <c r="M380" s="470"/>
      <c r="N380" s="470"/>
      <c r="O380" s="470"/>
      <c r="P380" s="470"/>
      <c r="Q380" s="470"/>
      <c r="R380" s="470"/>
      <c r="S380" s="470"/>
      <c r="T380" s="470"/>
      <c r="U380" s="470"/>
      <c r="V380" s="470"/>
      <c r="W380" s="470"/>
      <c r="X380" s="470"/>
      <c r="Y380" s="470"/>
      <c r="Z380" s="470"/>
      <c r="AA380" s="470"/>
      <c r="AB380" s="470"/>
      <c r="AC380" s="470"/>
      <c r="AD380" s="470"/>
    </row>
    <row r="381" spans="2:30" ht="15" customHeight="1">
      <c r="B381" s="470"/>
      <c r="C381" s="470"/>
      <c r="D381" s="470"/>
      <c r="E381" s="470"/>
      <c r="F381" s="470"/>
      <c r="G381" s="470"/>
      <c r="H381" s="470"/>
      <c r="I381" s="470"/>
      <c r="J381" s="470"/>
      <c r="K381" s="470"/>
      <c r="L381" s="470"/>
      <c r="M381" s="470"/>
      <c r="N381" s="470"/>
      <c r="O381" s="470"/>
      <c r="P381" s="470"/>
      <c r="Q381" s="470"/>
      <c r="R381" s="470"/>
      <c r="S381" s="470"/>
      <c r="T381" s="470"/>
      <c r="U381" s="470"/>
      <c r="V381" s="470"/>
      <c r="W381" s="470"/>
      <c r="X381" s="470"/>
      <c r="Y381" s="470"/>
      <c r="Z381" s="470"/>
      <c r="AA381" s="470"/>
      <c r="AB381" s="470"/>
      <c r="AC381" s="470"/>
      <c r="AD381" s="470"/>
    </row>
  </sheetData>
  <mergeCells count="3">
    <mergeCell ref="B260:B261"/>
    <mergeCell ref="B272:B273"/>
    <mergeCell ref="B283:B284"/>
  </mergeCells>
  <phoneticPr fontId="14" type="noConversion"/>
  <pageMargins left="0.7" right="0.7" top="0.75" bottom="0.75" header="0.3" footer="0.3"/>
  <pageSetup paperSize="9" orientation="portrait" r:id="rId1"/>
  <ignoredErrors>
    <ignoredError sqref="D123" formulaRange="1"/>
    <ignoredError sqref="M22:N22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/>
  </sheetPr>
  <dimension ref="A1:AC317"/>
  <sheetViews>
    <sheetView zoomScale="70" zoomScaleNormal="70" zoomScaleSheetLayoutView="85" workbookViewId="0">
      <pane xSplit="5" ySplit="12" topLeftCell="F24" activePane="bottomRight" state="frozen"/>
      <selection activeCell="P54" sqref="P54"/>
      <selection pane="topRight" activeCell="P54" sqref="P54"/>
      <selection pane="bottomLeft" activeCell="P54" sqref="P54"/>
      <selection pane="bottomRight" activeCell="L102" sqref="L102"/>
    </sheetView>
  </sheetViews>
  <sheetFormatPr defaultColWidth="8.77734375" defaultRowHeight="16.5" customHeight="1" outlineLevelRow="1" outlineLevelCol="1"/>
  <cols>
    <col min="1" max="1" width="2.77734375" style="19" customWidth="1"/>
    <col min="2" max="2" width="32.109375" style="19" customWidth="1"/>
    <col min="3" max="4" width="9.77734375" style="19" customWidth="1"/>
    <col min="5" max="5" width="0.88671875" style="19" customWidth="1"/>
    <col min="6" max="6" width="9.77734375" style="19" customWidth="1"/>
    <col min="7" max="7" width="0.88671875" style="19" customWidth="1"/>
    <col min="8" max="17" width="9.77734375" style="19" customWidth="1"/>
    <col min="18" max="20" width="9.77734375" style="19" hidden="1" customWidth="1" outlineLevel="1"/>
    <col min="21" max="21" width="0.88671875" style="1450" customWidth="1" collapsed="1"/>
    <col min="22" max="22" width="9.77734375" style="19" customWidth="1"/>
    <col min="23" max="24" width="9.77734375" style="15" customWidth="1"/>
    <col min="25" max="33" width="9.77734375" style="19" customWidth="1"/>
    <col min="34" max="16384" width="8.77734375" style="19"/>
  </cols>
  <sheetData>
    <row r="1" spans="1:29" s="157" customFormat="1" ht="21.95" customHeight="1">
      <c r="A1" s="1164" t="str">
        <f>Assum!$A$1</f>
        <v>당진 태양광 FS 재무모델</v>
      </c>
      <c r="C1" s="159"/>
      <c r="D1" s="159"/>
      <c r="E1" s="158"/>
      <c r="F1" s="1135"/>
      <c r="H1" s="248"/>
      <c r="I1" s="248"/>
      <c r="J1" s="248"/>
      <c r="K1" s="248"/>
      <c r="L1" s="248"/>
      <c r="M1" s="248"/>
      <c r="N1" s="248"/>
      <c r="O1" s="248"/>
      <c r="P1" s="248"/>
      <c r="Q1" s="1440"/>
      <c r="R1" s="1440"/>
      <c r="S1" s="1440"/>
      <c r="T1" s="1440"/>
      <c r="U1" s="1440"/>
      <c r="W1" s="248"/>
      <c r="X1" s="1441"/>
    </row>
    <row r="2" spans="1:29" s="157" customFormat="1" ht="21.95" customHeight="1">
      <c r="A2" s="1165" t="s">
        <v>16</v>
      </c>
      <c r="C2" s="292"/>
      <c r="D2" s="292"/>
      <c r="F2" s="1136" t="str">
        <f ca="1">F106</f>
        <v>OK</v>
      </c>
      <c r="H2" s="193"/>
      <c r="I2" s="193"/>
      <c r="J2" s="193"/>
      <c r="K2" s="193"/>
      <c r="L2" s="193"/>
      <c r="M2" s="193"/>
      <c r="N2" s="193"/>
      <c r="O2" s="193"/>
      <c r="P2" s="193"/>
      <c r="Q2" s="241"/>
      <c r="R2" s="241"/>
      <c r="S2" s="1440"/>
      <c r="T2" s="1440"/>
      <c r="U2" s="1440"/>
      <c r="V2" s="1440" t="s">
        <v>703</v>
      </c>
      <c r="W2" s="248"/>
      <c r="X2" s="1447"/>
    </row>
    <row r="3" spans="1:29" s="1442" customFormat="1" ht="6" customHeight="1" thickBot="1">
      <c r="B3" s="1137"/>
      <c r="C3" s="1137"/>
      <c r="D3" s="1137"/>
      <c r="E3" s="1443"/>
      <c r="F3" s="1441"/>
      <c r="G3" s="1443"/>
      <c r="H3" s="1138"/>
      <c r="I3" s="1138"/>
      <c r="J3" s="1138"/>
      <c r="K3" s="1138"/>
      <c r="L3" s="1138"/>
      <c r="M3" s="1138"/>
      <c r="N3" s="1138"/>
      <c r="O3" s="1138"/>
      <c r="P3" s="1138"/>
      <c r="Q3" s="1138"/>
      <c r="R3" s="1138"/>
      <c r="S3" s="1138"/>
      <c r="T3" s="1138"/>
      <c r="U3" s="1443"/>
      <c r="W3" s="1443"/>
      <c r="X3" s="1443"/>
    </row>
    <row r="4" spans="1:29" s="1442" customFormat="1" ht="15.95" customHeight="1" thickBot="1">
      <c r="B4" s="1049"/>
      <c r="C4" s="1048"/>
      <c r="D4" s="1048" t="s">
        <v>34</v>
      </c>
      <c r="E4" s="1463"/>
      <c r="F4" s="580">
        <v>1</v>
      </c>
      <c r="G4" s="1139"/>
      <c r="H4" s="692">
        <v>1</v>
      </c>
      <c r="I4" s="692">
        <f>H4+1</f>
        <v>2</v>
      </c>
      <c r="J4" s="692">
        <f t="shared" ref="J4:L4" si="0">I4+1</f>
        <v>3</v>
      </c>
      <c r="K4" s="692">
        <f t="shared" si="0"/>
        <v>4</v>
      </c>
      <c r="L4" s="692">
        <f t="shared" si="0"/>
        <v>5</v>
      </c>
      <c r="M4" s="692">
        <f t="shared" ref="M4:P4" si="1">L4+1</f>
        <v>6</v>
      </c>
      <c r="N4" s="692">
        <f t="shared" si="1"/>
        <v>7</v>
      </c>
      <c r="O4" s="692">
        <f t="shared" si="1"/>
        <v>8</v>
      </c>
      <c r="P4" s="692">
        <f t="shared" si="1"/>
        <v>9</v>
      </c>
      <c r="Q4" s="692">
        <f t="shared" ref="Q4" si="2">P4+1</f>
        <v>10</v>
      </c>
      <c r="R4" s="692">
        <f t="shared" ref="R4" si="3">Q4+1</f>
        <v>11</v>
      </c>
      <c r="S4" s="692">
        <f t="shared" ref="S4" si="4">R4+1</f>
        <v>12</v>
      </c>
      <c r="T4" s="692">
        <f t="shared" ref="T4" si="5">S4+1</f>
        <v>13</v>
      </c>
      <c r="U4" s="1443"/>
      <c r="V4" s="1454" t="s">
        <v>673</v>
      </c>
      <c r="W4" s="1455"/>
      <c r="X4" s="1456">
        <f ca="1">F117</f>
        <v>8.46116453409195E-2</v>
      </c>
    </row>
    <row r="5" spans="1:29" s="1442" customFormat="1" ht="15.95" customHeight="1" thickBot="1">
      <c r="B5" s="1049"/>
      <c r="C5" s="1048"/>
      <c r="D5" s="1048" t="s">
        <v>35</v>
      </c>
      <c r="E5" s="1463"/>
      <c r="F5" s="580">
        <v>10</v>
      </c>
      <c r="G5" s="1464"/>
      <c r="H5" s="970" t="s">
        <v>715</v>
      </c>
      <c r="I5" s="970" t="s">
        <v>1481</v>
      </c>
      <c r="J5" s="970" t="s">
        <v>1365</v>
      </c>
      <c r="K5" s="970" t="s">
        <v>1482</v>
      </c>
      <c r="L5" s="1603" t="s">
        <v>1397</v>
      </c>
      <c r="M5" s="1603" t="s">
        <v>1398</v>
      </c>
      <c r="N5" s="1603" t="s">
        <v>1399</v>
      </c>
      <c r="O5" s="1603" t="s">
        <v>1400</v>
      </c>
      <c r="P5" s="1603" t="s">
        <v>1401</v>
      </c>
      <c r="Q5" s="970" t="s">
        <v>1238</v>
      </c>
      <c r="R5" s="970" t="s">
        <v>1254</v>
      </c>
      <c r="S5" s="970" t="s">
        <v>1238</v>
      </c>
      <c r="T5" s="970" t="s">
        <v>1240</v>
      </c>
      <c r="U5" s="1443"/>
      <c r="V5" s="1457" t="s">
        <v>675</v>
      </c>
      <c r="W5" s="1458"/>
      <c r="X5" s="1459">
        <f ca="1">F118</f>
        <v>7.8865429759025593E-2</v>
      </c>
    </row>
    <row r="6" spans="1:29" s="1442" customFormat="1" ht="15.95" customHeight="1" thickBot="1">
      <c r="B6" s="1049"/>
      <c r="C6" s="1048"/>
      <c r="D6" s="1048"/>
      <c r="E6" s="1463"/>
      <c r="F6" s="1350" t="s">
        <v>1255</v>
      </c>
      <c r="G6" s="1338"/>
      <c r="H6" s="1512">
        <f>H77*H79</f>
        <v>3.77</v>
      </c>
      <c r="I6" s="1512">
        <f>I77*I79</f>
        <v>3.77</v>
      </c>
      <c r="J6" s="1512">
        <f t="shared" ref="J6:L6" si="6">J77*J79</f>
        <v>4.08</v>
      </c>
      <c r="K6" s="1512">
        <f t="shared" si="6"/>
        <v>4</v>
      </c>
      <c r="L6" s="1512">
        <f t="shared" si="6"/>
        <v>3.77</v>
      </c>
      <c r="M6" s="1512">
        <f t="shared" ref="M6:O6" si="7">M77*M79</f>
        <v>3.77</v>
      </c>
      <c r="N6" s="1512">
        <f t="shared" si="7"/>
        <v>3.77</v>
      </c>
      <c r="O6" s="1512">
        <f t="shared" si="7"/>
        <v>3.77</v>
      </c>
      <c r="P6" s="1512">
        <f t="shared" ref="P6" si="8">P77*P79</f>
        <v>3.77</v>
      </c>
      <c r="Q6" s="1512">
        <f>Q77*Q79</f>
        <v>3.77</v>
      </c>
      <c r="R6" s="1512">
        <f>R77*R79</f>
        <v>3.77</v>
      </c>
      <c r="S6" s="1512">
        <f>S77*S79</f>
        <v>3.77</v>
      </c>
      <c r="T6" s="1512">
        <f>T77*T79</f>
        <v>3.8</v>
      </c>
      <c r="U6" s="1443"/>
      <c r="V6" s="1457" t="s">
        <v>677</v>
      </c>
      <c r="W6" s="1458"/>
      <c r="X6" s="1459">
        <f ca="1">F120</f>
        <v>0.13323492407798768</v>
      </c>
    </row>
    <row r="7" spans="1:29" s="1442" customFormat="1" ht="15.95" customHeight="1" thickBot="1">
      <c r="B7" s="1049"/>
      <c r="C7" s="1048"/>
      <c r="D7" s="1048"/>
      <c r="E7" s="1463"/>
      <c r="F7" s="1350" t="s">
        <v>1256</v>
      </c>
      <c r="G7" s="1338"/>
      <c r="H7" s="1332" t="str">
        <f>IF(H55=1,"On","Off")</f>
        <v>Off</v>
      </c>
      <c r="I7" s="1332" t="str">
        <f t="shared" ref="I7:L7" si="9">IF(I55=1,"On","Off")</f>
        <v>Off</v>
      </c>
      <c r="J7" s="1332" t="str">
        <f t="shared" si="9"/>
        <v>Off</v>
      </c>
      <c r="K7" s="1332" t="str">
        <f t="shared" si="9"/>
        <v>Off</v>
      </c>
      <c r="L7" s="1332" t="str">
        <f t="shared" si="9"/>
        <v>Off</v>
      </c>
      <c r="M7" s="1332" t="str">
        <f t="shared" ref="M7:O7" si="10">IF(M55=1,"On","Off")</f>
        <v>Off</v>
      </c>
      <c r="N7" s="1332" t="str">
        <f t="shared" si="10"/>
        <v>Off</v>
      </c>
      <c r="O7" s="1332" t="str">
        <f t="shared" si="10"/>
        <v>Off</v>
      </c>
      <c r="P7" s="1332" t="str">
        <f t="shared" ref="P7" si="11">IF(P55=1,"On","Off")</f>
        <v>Off</v>
      </c>
      <c r="Q7" s="1332" t="str">
        <f t="shared" ref="Q7:S7" si="12">IF(Q55=1,"On","Off")</f>
        <v>Off</v>
      </c>
      <c r="R7" s="1332" t="str">
        <f t="shared" si="12"/>
        <v>Off</v>
      </c>
      <c r="S7" s="1332" t="str">
        <f t="shared" si="12"/>
        <v>Off</v>
      </c>
      <c r="T7" s="1332" t="str">
        <f t="shared" ref="T7" si="13">IF(T55=1,"On","Off")</f>
        <v>Off</v>
      </c>
      <c r="U7" s="1443"/>
      <c r="V7" s="1460" t="s">
        <v>679</v>
      </c>
      <c r="W7" s="1461"/>
      <c r="X7" s="1462">
        <f ca="1">F121</f>
        <v>0.12109783291816711</v>
      </c>
    </row>
    <row r="8" spans="1:29" s="1442" customFormat="1" ht="15.95" customHeight="1" thickBot="1">
      <c r="B8" s="1049"/>
      <c r="C8" s="1048"/>
      <c r="D8" s="1048"/>
      <c r="E8" s="1463"/>
      <c r="F8" s="1349" t="s">
        <v>1226</v>
      </c>
      <c r="G8" s="1338"/>
      <c r="H8" s="1334">
        <f>H118</f>
        <v>7.8865429759025593E-2</v>
      </c>
      <c r="I8" s="1334">
        <f t="shared" ref="I8:L8" si="14">I118</f>
        <v>7.0614281296730072E-2</v>
      </c>
      <c r="J8" s="1334">
        <f t="shared" si="14"/>
        <v>9.0101680159568806E-2</v>
      </c>
      <c r="K8" s="1334">
        <f t="shared" si="14"/>
        <v>8.7523636221885678E-2</v>
      </c>
      <c r="L8" s="1334">
        <f t="shared" si="14"/>
        <v>7.9033514857292181E-2</v>
      </c>
      <c r="M8" s="1334">
        <f t="shared" ref="M8:O8" si="15">M118</f>
        <v>7.920052111148837E-2</v>
      </c>
      <c r="N8" s="1334">
        <f t="shared" si="15"/>
        <v>7.9367426037788416E-2</v>
      </c>
      <c r="O8" s="1334">
        <f t="shared" si="15"/>
        <v>7.9538318514823944E-2</v>
      </c>
      <c r="P8" s="1334">
        <f t="shared" ref="P8" si="16">P118</f>
        <v>7.9710206389427204E-2</v>
      </c>
      <c r="Q8" s="1334">
        <f t="shared" ref="Q8:S8" si="17">Q118</f>
        <v>7.9469886422157313E-2</v>
      </c>
      <c r="R8" s="1334">
        <f t="shared" si="17"/>
        <v>8.0750933289527899E-2</v>
      </c>
      <c r="S8" s="1334">
        <f t="shared" si="17"/>
        <v>8.0122759938240071E-2</v>
      </c>
      <c r="T8" s="1334">
        <f t="shared" ref="T8" si="18">T118</f>
        <v>8.1221130490303065E-2</v>
      </c>
      <c r="U8" s="693"/>
      <c r="V8" s="1457" t="s">
        <v>1257</v>
      </c>
      <c r="W8" s="1458"/>
      <c r="X8" s="1484">
        <f ca="1">F182</f>
        <v>1.2204024562883222</v>
      </c>
    </row>
    <row r="9" spans="1:29" s="1442" customFormat="1" ht="15.95" customHeight="1" thickBot="1">
      <c r="B9" s="1049"/>
      <c r="C9" s="1048"/>
      <c r="D9" s="1048"/>
      <c r="E9" s="1463"/>
      <c r="F9" s="1349" t="s">
        <v>1049</v>
      </c>
      <c r="G9" s="1338"/>
      <c r="H9" s="1334">
        <f>H120</f>
        <v>0.13323492407798768</v>
      </c>
      <c r="I9" s="1334">
        <f t="shared" ref="I9:L9" si="19">I120</f>
        <v>0.10077827572822573</v>
      </c>
      <c r="J9" s="1334">
        <f t="shared" si="19"/>
        <v>0.18266623616218569</v>
      </c>
      <c r="K9" s="1334">
        <f t="shared" si="19"/>
        <v>0.17124727368354797</v>
      </c>
      <c r="L9" s="1334">
        <f t="shared" si="19"/>
        <v>0.13094695210456847</v>
      </c>
      <c r="M9" s="1334">
        <f t="shared" ref="M9:O9" si="20">M120</f>
        <v>0.12868123650550842</v>
      </c>
      <c r="N9" s="1334">
        <f t="shared" si="20"/>
        <v>0.12644497752189635</v>
      </c>
      <c r="O9" s="1334">
        <f t="shared" si="20"/>
        <v>0.12426950335502623</v>
      </c>
      <c r="P9" s="1334">
        <f t="shared" ref="P9" si="21">P120</f>
        <v>0.1221280872821808</v>
      </c>
      <c r="Q9" s="1334">
        <f t="shared" ref="Q9:T9" si="22">Q120</f>
        <v>0.13588107228279117</v>
      </c>
      <c r="R9" s="1334">
        <f t="shared" si="22"/>
        <v>0.11064611077308653</v>
      </c>
      <c r="S9" s="1334">
        <f t="shared" si="22"/>
        <v>0.14056505560874941</v>
      </c>
      <c r="T9" s="1334">
        <f t="shared" si="22"/>
        <v>0.16375444531440736</v>
      </c>
      <c r="U9" s="693"/>
      <c r="V9" s="1460" t="s">
        <v>1258</v>
      </c>
      <c r="W9" s="1461"/>
      <c r="X9" s="1485">
        <f ca="1">F188</f>
        <v>1.1499999999999999</v>
      </c>
    </row>
    <row r="10" spans="1:29" s="1442" customFormat="1" ht="7.5" customHeight="1">
      <c r="B10" s="1049"/>
      <c r="C10" s="1049"/>
      <c r="D10" s="1049"/>
      <c r="E10" s="1463"/>
      <c r="F10" s="878"/>
      <c r="G10" s="1447"/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W10" s="1443"/>
      <c r="X10" s="1443"/>
    </row>
    <row r="11" spans="1:29" ht="14.1" customHeight="1">
      <c r="B11" s="1353"/>
      <c r="C11" s="1353"/>
      <c r="D11" s="1353"/>
      <c r="E11" s="1353"/>
      <c r="F11" s="1465"/>
      <c r="G11" s="15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29" ht="14.1" customHeight="1">
      <c r="A12" s="1047" t="s">
        <v>76</v>
      </c>
      <c r="B12" s="1047"/>
      <c r="C12" s="1047"/>
      <c r="D12" s="1140"/>
      <c r="E12" s="1466"/>
      <c r="F12" s="1434"/>
      <c r="G12" s="1467"/>
      <c r="H12" s="1141"/>
      <c r="I12" s="1141"/>
      <c r="J12" s="1141"/>
      <c r="K12" s="1141"/>
      <c r="L12" s="1141"/>
      <c r="M12" s="1141"/>
      <c r="N12" s="1141"/>
      <c r="O12" s="1141"/>
      <c r="P12" s="1141"/>
      <c r="Q12" s="1141"/>
      <c r="R12" s="1141"/>
      <c r="S12" s="1141"/>
      <c r="T12" s="1141"/>
      <c r="U12" s="1432"/>
    </row>
    <row r="13" spans="1:29" ht="14.1" customHeight="1">
      <c r="A13" s="1363" t="s">
        <v>92</v>
      </c>
      <c r="B13" s="1142"/>
      <c r="C13" s="1142"/>
      <c r="D13" s="623"/>
      <c r="E13" s="1316"/>
      <c r="F13" s="1367"/>
      <c r="G13" s="77"/>
      <c r="H13" s="1143"/>
      <c r="I13" s="1143"/>
      <c r="J13" s="1143"/>
      <c r="K13" s="1143"/>
      <c r="L13" s="1143"/>
      <c r="M13" s="1143"/>
      <c r="N13" s="1143"/>
      <c r="O13" s="1143"/>
      <c r="P13" s="1143"/>
      <c r="Q13" s="1439"/>
      <c r="R13" s="1439"/>
      <c r="S13" s="1439"/>
      <c r="T13" s="1439"/>
      <c r="U13" s="131"/>
      <c r="V13" s="1435"/>
      <c r="W13" s="1437"/>
      <c r="X13" s="76"/>
    </row>
    <row r="14" spans="1:29" ht="14.1" customHeight="1">
      <c r="A14" s="34"/>
      <c r="B14" s="1353" t="s">
        <v>883</v>
      </c>
      <c r="C14" s="915"/>
      <c r="D14" s="1343" t="s">
        <v>123</v>
      </c>
      <c r="E14" s="1337"/>
      <c r="F14" s="934">
        <f ca="1">OFFSET($G14,0,Sens_start)</f>
        <v>20</v>
      </c>
      <c r="G14" s="1144"/>
      <c r="H14" s="935">
        <v>20</v>
      </c>
      <c r="I14" s="935">
        <v>20</v>
      </c>
      <c r="J14" s="935">
        <v>20</v>
      </c>
      <c r="K14" s="935">
        <v>20</v>
      </c>
      <c r="L14" s="935">
        <v>20</v>
      </c>
      <c r="M14" s="935">
        <v>20</v>
      </c>
      <c r="N14" s="935">
        <v>20</v>
      </c>
      <c r="O14" s="935">
        <v>20</v>
      </c>
      <c r="P14" s="935">
        <v>20</v>
      </c>
      <c r="Q14" s="1497">
        <v>20</v>
      </c>
      <c r="R14" s="935">
        <v>20</v>
      </c>
      <c r="S14" s="935">
        <v>20</v>
      </c>
      <c r="T14" s="1497">
        <v>20</v>
      </c>
      <c r="U14" s="131"/>
      <c r="V14" s="1435"/>
      <c r="W14" s="1437"/>
      <c r="X14" s="76"/>
    </row>
    <row r="15" spans="1:29" ht="14.1" customHeight="1">
      <c r="A15" s="1358"/>
      <c r="B15" s="53" t="s">
        <v>487</v>
      </c>
      <c r="C15" s="915"/>
      <c r="D15" s="1343" t="s">
        <v>121</v>
      </c>
      <c r="E15" s="1337"/>
      <c r="F15" s="1359">
        <f ca="1">OFFSET($G15,0,Sens_start)</f>
        <v>0.02</v>
      </c>
      <c r="G15" s="77"/>
      <c r="H15" s="1354">
        <v>0.02</v>
      </c>
      <c r="I15" s="1354">
        <v>0.02</v>
      </c>
      <c r="J15" s="1354">
        <v>0.02</v>
      </c>
      <c r="K15" s="1354">
        <v>0.02</v>
      </c>
      <c r="L15" s="1354">
        <v>0.02</v>
      </c>
      <c r="M15" s="1354">
        <v>0.02</v>
      </c>
      <c r="N15" s="1354">
        <v>0.02</v>
      </c>
      <c r="O15" s="1354">
        <v>0.02</v>
      </c>
      <c r="P15" s="1354">
        <v>0.02</v>
      </c>
      <c r="Q15" s="1498">
        <v>0.02</v>
      </c>
      <c r="R15" s="1354">
        <v>0.02</v>
      </c>
      <c r="S15" s="1354">
        <v>0.02</v>
      </c>
      <c r="T15" s="1498">
        <v>0.02</v>
      </c>
      <c r="U15" s="1449"/>
      <c r="V15" s="1435"/>
      <c r="W15" s="76"/>
      <c r="X15" s="76"/>
      <c r="AC15" s="15"/>
    </row>
    <row r="16" spans="1:29" ht="14.1" customHeight="1">
      <c r="A16" s="1358"/>
      <c r="B16" s="53"/>
      <c r="C16" s="1145"/>
      <c r="D16" s="62"/>
      <c r="E16" s="1337"/>
      <c r="F16" s="1356"/>
      <c r="G16" s="10"/>
      <c r="H16" s="426"/>
      <c r="I16" s="426"/>
      <c r="J16" s="426"/>
      <c r="K16" s="426"/>
      <c r="L16" s="426"/>
      <c r="M16" s="426"/>
      <c r="N16" s="426"/>
      <c r="O16" s="426"/>
      <c r="P16" s="426"/>
      <c r="Q16" s="1499"/>
      <c r="R16" s="426"/>
      <c r="S16" s="426"/>
      <c r="T16" s="1499"/>
      <c r="U16" s="59"/>
      <c r="AC16" s="15"/>
    </row>
    <row r="17" spans="1:29" ht="14.1" customHeight="1">
      <c r="A17" s="1358"/>
      <c r="B17" s="53" t="s">
        <v>299</v>
      </c>
      <c r="C17" s="915"/>
      <c r="D17" s="1343" t="s">
        <v>121</v>
      </c>
      <c r="E17" s="1337"/>
      <c r="F17" s="1359">
        <f ca="1">OFFSET($G17,0,Sens_start)</f>
        <v>5.0000000000000001E-3</v>
      </c>
      <c r="G17" s="10"/>
      <c r="H17" s="1354">
        <v>5.0000000000000001E-3</v>
      </c>
      <c r="I17" s="1354">
        <v>5.0000000000000001E-3</v>
      </c>
      <c r="J17" s="1354">
        <v>5.0000000000000001E-3</v>
      </c>
      <c r="K17" s="1354">
        <v>5.0000000000000001E-3</v>
      </c>
      <c r="L17" s="1354">
        <v>5.0000000000000001E-3</v>
      </c>
      <c r="M17" s="1354">
        <v>5.0000000000000001E-3</v>
      </c>
      <c r="N17" s="1354">
        <v>5.0000000000000001E-3</v>
      </c>
      <c r="O17" s="1354">
        <v>5.0000000000000001E-3</v>
      </c>
      <c r="P17" s="1354">
        <v>5.0000000000000001E-3</v>
      </c>
      <c r="Q17" s="1498">
        <v>5.0000000000000001E-3</v>
      </c>
      <c r="R17" s="1354">
        <v>5.0000000000000001E-3</v>
      </c>
      <c r="S17" s="1354">
        <v>5.0000000000000001E-3</v>
      </c>
      <c r="T17" s="1498">
        <v>5.0000000000000001E-3</v>
      </c>
      <c r="U17" s="1449"/>
      <c r="X17" s="12"/>
      <c r="AC17" s="15"/>
    </row>
    <row r="18" spans="1:29" ht="14.1" customHeight="1">
      <c r="A18" s="1358"/>
      <c r="B18" s="53"/>
      <c r="C18" s="1145"/>
      <c r="D18" s="62"/>
      <c r="E18" s="1337"/>
      <c r="F18" s="1356"/>
      <c r="G18" s="10"/>
      <c r="H18" s="426"/>
      <c r="I18" s="426"/>
      <c r="J18" s="426"/>
      <c r="K18" s="426"/>
      <c r="L18" s="426"/>
      <c r="M18" s="426"/>
      <c r="N18" s="426"/>
      <c r="O18" s="426"/>
      <c r="P18" s="426"/>
      <c r="Q18" s="1499"/>
      <c r="R18" s="426"/>
      <c r="S18" s="426"/>
      <c r="T18" s="1499"/>
      <c r="U18" s="59"/>
      <c r="AC18" s="15"/>
    </row>
    <row r="19" spans="1:29" ht="14.1" customHeight="1">
      <c r="A19" s="1358"/>
      <c r="B19" s="53"/>
      <c r="C19" s="1145"/>
      <c r="D19" s="62"/>
      <c r="E19" s="1337"/>
      <c r="F19" s="1356"/>
      <c r="G19" s="10"/>
      <c r="H19" s="426"/>
      <c r="I19" s="426"/>
      <c r="J19" s="426"/>
      <c r="K19" s="426"/>
      <c r="L19" s="426"/>
      <c r="M19" s="426"/>
      <c r="N19" s="426"/>
      <c r="O19" s="426"/>
      <c r="P19" s="426"/>
      <c r="Q19" s="1499"/>
      <c r="R19" s="426"/>
      <c r="S19" s="426"/>
      <c r="T19" s="1499"/>
      <c r="U19" s="59"/>
      <c r="AC19" s="15"/>
    </row>
    <row r="20" spans="1:29" ht="14.1" customHeight="1">
      <c r="A20" s="1363" t="s">
        <v>313</v>
      </c>
      <c r="B20" s="1142"/>
      <c r="C20" s="1142"/>
      <c r="D20" s="623"/>
      <c r="E20" s="1316"/>
      <c r="F20" s="1352"/>
      <c r="G20" s="31"/>
      <c r="H20" s="1366"/>
      <c r="I20" s="1366"/>
      <c r="J20" s="1366"/>
      <c r="K20" s="1366"/>
      <c r="L20" s="1366"/>
      <c r="M20" s="1366"/>
      <c r="N20" s="1366"/>
      <c r="O20" s="1366"/>
      <c r="P20" s="1366"/>
      <c r="Q20" s="1500"/>
      <c r="R20" s="1366"/>
      <c r="S20" s="1366"/>
      <c r="T20" s="1500"/>
      <c r="U20" s="1448"/>
      <c r="W20" s="34"/>
    </row>
    <row r="21" spans="1:29" ht="14.1" customHeight="1">
      <c r="A21" s="34"/>
      <c r="B21" s="20" t="s">
        <v>894</v>
      </c>
      <c r="C21" s="915"/>
      <c r="D21" s="1343" t="s">
        <v>884</v>
      </c>
      <c r="E21" s="1316"/>
      <c r="F21" s="119">
        <f ca="1">OFFSET($G21,0,Sens_start)</f>
        <v>1090.0218004360086</v>
      </c>
      <c r="G21" s="77"/>
      <c r="H21" s="555">
        <v>1090.0218004360086</v>
      </c>
      <c r="I21" s="555">
        <v>1090.0218004360086</v>
      </c>
      <c r="J21" s="555">
        <v>1090.0218004360086</v>
      </c>
      <c r="K21" s="555">
        <v>1090.0218004360086</v>
      </c>
      <c r="L21" s="555">
        <v>1090.0218004360086</v>
      </c>
      <c r="M21" s="555">
        <v>1090.0218004360086</v>
      </c>
      <c r="N21" s="555">
        <v>1090.0218004360086</v>
      </c>
      <c r="O21" s="555">
        <v>1090.0218004360086</v>
      </c>
      <c r="P21" s="555">
        <v>1090.0218004360086</v>
      </c>
      <c r="Q21" s="1501">
        <v>1090.0218004360086</v>
      </c>
      <c r="R21" s="555">
        <v>1090.0218004360086</v>
      </c>
      <c r="S21" s="555">
        <v>1090.0218004360086</v>
      </c>
      <c r="T21" s="1501">
        <v>1090.0218004360086</v>
      </c>
      <c r="U21" s="59"/>
      <c r="V21" s="1445"/>
      <c r="W21" s="55"/>
      <c r="X21" s="31"/>
    </row>
    <row r="22" spans="1:29" ht="14.1" customHeight="1">
      <c r="A22" s="1358"/>
      <c r="B22" s="53" t="s">
        <v>1275</v>
      </c>
      <c r="C22" s="915"/>
      <c r="D22" s="1343" t="s">
        <v>97</v>
      </c>
      <c r="E22" s="1337"/>
      <c r="F22" s="119">
        <f t="shared" ref="F22" ca="1" si="23">OFFSET($G22,0,Sens_start)</f>
        <v>5200</v>
      </c>
      <c r="G22" s="10"/>
      <c r="H22" s="555">
        <v>5200</v>
      </c>
      <c r="I22" s="555">
        <v>5500</v>
      </c>
      <c r="J22" s="555">
        <v>5500</v>
      </c>
      <c r="K22" s="555">
        <v>5500</v>
      </c>
      <c r="L22" s="555">
        <v>5500</v>
      </c>
      <c r="M22" s="555">
        <v>5500</v>
      </c>
      <c r="N22" s="555">
        <v>5500</v>
      </c>
      <c r="O22" s="555">
        <v>5500</v>
      </c>
      <c r="P22" s="555">
        <v>5500</v>
      </c>
      <c r="Q22" s="1501">
        <v>5500</v>
      </c>
      <c r="R22" s="555">
        <v>5500</v>
      </c>
      <c r="S22" s="555">
        <v>5500</v>
      </c>
      <c r="T22" s="555">
        <v>5500</v>
      </c>
      <c r="U22" s="59"/>
      <c r="V22" s="92"/>
      <c r="W22" s="12"/>
      <c r="X22" s="76"/>
      <c r="AC22" s="15"/>
    </row>
    <row r="23" spans="1:29" ht="14.1" customHeight="1">
      <c r="A23" s="1358"/>
      <c r="B23" s="53"/>
      <c r="C23" s="1145"/>
      <c r="D23" s="62"/>
      <c r="E23" s="1337"/>
      <c r="F23" s="1356"/>
      <c r="G23" s="10"/>
      <c r="H23" s="426"/>
      <c r="I23" s="426"/>
      <c r="J23" s="426"/>
      <c r="K23" s="426"/>
      <c r="L23" s="426"/>
      <c r="M23" s="426"/>
      <c r="N23" s="426"/>
      <c r="O23" s="426"/>
      <c r="P23" s="426"/>
      <c r="Q23" s="1499"/>
      <c r="R23" s="426"/>
      <c r="S23" s="426"/>
      <c r="T23" s="1499"/>
      <c r="U23" s="59"/>
      <c r="AC23" s="15"/>
    </row>
    <row r="24" spans="1:29" ht="14.1" customHeight="1">
      <c r="A24" s="1363" t="s">
        <v>882</v>
      </c>
      <c r="B24" s="1142"/>
      <c r="C24" s="1142"/>
      <c r="D24" s="623"/>
      <c r="E24" s="1316"/>
      <c r="F24" s="1352"/>
      <c r="G24" s="31"/>
      <c r="H24" s="1366"/>
      <c r="I24" s="1366"/>
      <c r="J24" s="1366"/>
      <c r="K24" s="1366"/>
      <c r="L24" s="1366"/>
      <c r="M24" s="1366"/>
      <c r="N24" s="1366"/>
      <c r="O24" s="1366"/>
      <c r="P24" s="1366"/>
      <c r="Q24" s="1500"/>
      <c r="R24" s="1366"/>
      <c r="S24" s="1366"/>
      <c r="T24" s="1500"/>
      <c r="U24" s="1448"/>
      <c r="W24" s="34"/>
    </row>
    <row r="25" spans="1:29" ht="14.1" customHeight="1">
      <c r="A25" s="34"/>
      <c r="B25" s="1337"/>
      <c r="C25" s="1337"/>
      <c r="D25" s="81"/>
      <c r="E25" s="1316"/>
      <c r="F25" s="1352"/>
      <c r="G25" s="31"/>
      <c r="H25" s="1366"/>
      <c r="I25" s="1366"/>
      <c r="J25" s="1366"/>
      <c r="K25" s="1366"/>
      <c r="L25" s="1366"/>
      <c r="M25" s="1366"/>
      <c r="N25" s="1366"/>
      <c r="O25" s="1366"/>
      <c r="P25" s="1366"/>
      <c r="Q25" s="1500"/>
      <c r="R25" s="1366"/>
      <c r="S25" s="1366"/>
      <c r="T25" s="1500"/>
      <c r="U25" s="1448"/>
      <c r="W25" s="34"/>
    </row>
    <row r="26" spans="1:29" ht="14.1" customHeight="1">
      <c r="A26" s="34"/>
      <c r="B26" s="1162" t="s">
        <v>493</v>
      </c>
      <c r="C26" s="1311" t="s">
        <v>1228</v>
      </c>
      <c r="D26" s="81"/>
      <c r="E26" s="1316"/>
      <c r="F26" s="1352"/>
      <c r="G26" s="31"/>
      <c r="H26" s="1366"/>
      <c r="I26" s="1366"/>
      <c r="J26" s="1366"/>
      <c r="K26" s="1366"/>
      <c r="L26" s="1366"/>
      <c r="M26" s="1366"/>
      <c r="N26" s="1366"/>
      <c r="O26" s="1366"/>
      <c r="P26" s="1366"/>
      <c r="Q26" s="1500"/>
      <c r="R26" s="1366"/>
      <c r="S26" s="1366"/>
      <c r="T26" s="1500"/>
      <c r="U26" s="1448"/>
      <c r="W26" s="34"/>
    </row>
    <row r="27" spans="1:29" ht="14.1" customHeight="1">
      <c r="A27" s="34"/>
      <c r="B27" s="15" t="s">
        <v>1229</v>
      </c>
      <c r="C27" s="1346">
        <f ca="1">Assum!F73</f>
        <v>15000</v>
      </c>
      <c r="D27" s="1343" t="s">
        <v>121</v>
      </c>
      <c r="E27" s="1316"/>
      <c r="F27" s="1372">
        <f t="shared" ref="F27:F34" ca="1" si="24">OFFSET($G27,0,Sens_start)</f>
        <v>0.1</v>
      </c>
      <c r="G27" s="31"/>
      <c r="H27" s="570">
        <v>0.1</v>
      </c>
      <c r="I27" s="570">
        <v>0.1</v>
      </c>
      <c r="J27" s="570">
        <v>0.1</v>
      </c>
      <c r="K27" s="570">
        <v>0.1</v>
      </c>
      <c r="L27" s="570">
        <v>0.1</v>
      </c>
      <c r="M27" s="570">
        <v>0.1</v>
      </c>
      <c r="N27" s="570">
        <v>0.1</v>
      </c>
      <c r="O27" s="570">
        <v>0.1</v>
      </c>
      <c r="P27" s="570">
        <v>0.1</v>
      </c>
      <c r="Q27" s="1502">
        <v>0.1</v>
      </c>
      <c r="R27" s="570">
        <v>0.1</v>
      </c>
      <c r="S27" s="570">
        <v>0.1</v>
      </c>
      <c r="T27" s="1502">
        <v>0.1</v>
      </c>
      <c r="U27" s="737"/>
      <c r="V27" s="1445"/>
      <c r="W27" s="571"/>
      <c r="X27" s="31"/>
    </row>
    <row r="28" spans="1:29" ht="14.1" customHeight="1">
      <c r="A28" s="34"/>
      <c r="B28" s="15" t="s">
        <v>1230</v>
      </c>
      <c r="C28" s="1346">
        <f ca="1">Assum!F82-Assum!F73</f>
        <v>135000</v>
      </c>
      <c r="D28" s="1343" t="s">
        <v>121</v>
      </c>
      <c r="E28" s="1316"/>
      <c r="F28" s="1372">
        <f ca="1">1-F27</f>
        <v>0.9</v>
      </c>
      <c r="G28" s="31"/>
      <c r="H28" s="1348"/>
      <c r="I28" s="1348"/>
      <c r="J28" s="1348"/>
      <c r="K28" s="1348"/>
      <c r="L28" s="1348"/>
      <c r="M28" s="1348"/>
      <c r="N28" s="1348"/>
      <c r="O28" s="1348"/>
      <c r="P28" s="1348"/>
      <c r="Q28" s="1503"/>
      <c r="R28" s="1348"/>
      <c r="S28" s="1348"/>
      <c r="T28" s="1503"/>
      <c r="U28" s="737"/>
      <c r="V28" s="1445"/>
      <c r="W28" s="571"/>
      <c r="X28" s="31"/>
    </row>
    <row r="29" spans="1:29" ht="14.1" customHeight="1">
      <c r="A29" s="34"/>
      <c r="B29" s="15"/>
      <c r="C29" s="1318"/>
      <c r="D29" s="1343"/>
      <c r="E29" s="1316"/>
      <c r="F29" s="1372"/>
      <c r="G29" s="31"/>
      <c r="H29" s="570"/>
      <c r="I29" s="570"/>
      <c r="J29" s="570"/>
      <c r="K29" s="570"/>
      <c r="L29" s="570"/>
      <c r="M29" s="570"/>
      <c r="N29" s="570"/>
      <c r="O29" s="570"/>
      <c r="P29" s="570"/>
      <c r="Q29" s="1502"/>
      <c r="R29" s="570"/>
      <c r="S29" s="570"/>
      <c r="T29" s="1502"/>
      <c r="U29" s="737"/>
      <c r="V29" s="1445"/>
      <c r="W29" s="571"/>
      <c r="X29" s="31"/>
    </row>
    <row r="30" spans="1:29" ht="14.1" customHeight="1">
      <c r="A30" s="34"/>
      <c r="B30" s="34" t="s">
        <v>1234</v>
      </c>
      <c r="C30" s="1337"/>
      <c r="D30" s="1343"/>
      <c r="E30" s="1316"/>
      <c r="F30" s="1372"/>
      <c r="G30" s="31"/>
      <c r="H30" s="570"/>
      <c r="I30" s="570"/>
      <c r="J30" s="570"/>
      <c r="K30" s="570"/>
      <c r="L30" s="570"/>
      <c r="M30" s="570"/>
      <c r="N30" s="570"/>
      <c r="O30" s="570"/>
      <c r="P30" s="570"/>
      <c r="Q30" s="1502"/>
      <c r="R30" s="570"/>
      <c r="S30" s="570"/>
      <c r="T30" s="1502"/>
      <c r="U30" s="737"/>
      <c r="V30" s="1445"/>
      <c r="W30" s="571"/>
      <c r="X30" s="31"/>
    </row>
    <row r="31" spans="1:29" ht="14.1" customHeight="1">
      <c r="A31" s="1166"/>
      <c r="B31" s="1302" t="s">
        <v>1066</v>
      </c>
      <c r="C31" s="1333"/>
      <c r="D31" s="1303" t="s">
        <v>97</v>
      </c>
      <c r="E31" s="1148"/>
      <c r="F31" s="1096">
        <f t="shared" ca="1" si="24"/>
        <v>50000</v>
      </c>
      <c r="G31" s="1149"/>
      <c r="H31" s="1329">
        <v>50000</v>
      </c>
      <c r="I31" s="1329">
        <v>50000</v>
      </c>
      <c r="J31" s="1329">
        <v>50000</v>
      </c>
      <c r="K31" s="1329">
        <v>50000</v>
      </c>
      <c r="L31" s="1329">
        <v>50000</v>
      </c>
      <c r="M31" s="1329">
        <v>50000</v>
      </c>
      <c r="N31" s="1329">
        <v>50000</v>
      </c>
      <c r="O31" s="1329">
        <v>50000</v>
      </c>
      <c r="P31" s="1329">
        <v>50000</v>
      </c>
      <c r="Q31" s="1504">
        <v>50000</v>
      </c>
      <c r="R31" s="1329">
        <v>50000</v>
      </c>
      <c r="S31" s="1329">
        <v>50000</v>
      </c>
      <c r="T31" s="1504">
        <v>50000</v>
      </c>
      <c r="U31" s="737"/>
      <c r="V31" s="1445"/>
      <c r="W31" s="571"/>
      <c r="X31" s="31"/>
    </row>
    <row r="32" spans="1:29" ht="14.1" customHeight="1">
      <c r="A32" s="1166"/>
      <c r="B32" s="1666" t="s">
        <v>1480</v>
      </c>
      <c r="C32" s="1333"/>
      <c r="D32" s="1303" t="s">
        <v>97</v>
      </c>
      <c r="E32" s="1148"/>
      <c r="F32" s="1096">
        <f t="shared" ca="1" si="24"/>
        <v>50000</v>
      </c>
      <c r="G32" s="1149"/>
      <c r="H32" s="1329">
        <v>50000</v>
      </c>
      <c r="I32" s="1329">
        <v>50000</v>
      </c>
      <c r="J32" s="1329">
        <v>50000</v>
      </c>
      <c r="K32" s="1329">
        <v>50000</v>
      </c>
      <c r="L32" s="1329">
        <v>50000</v>
      </c>
      <c r="M32" s="1329">
        <v>50000</v>
      </c>
      <c r="N32" s="1329">
        <v>50000</v>
      </c>
      <c r="O32" s="1329">
        <v>50000</v>
      </c>
      <c r="P32" s="1329">
        <v>50000</v>
      </c>
      <c r="Q32" s="1504">
        <v>50000</v>
      </c>
      <c r="R32" s="1329" t="s">
        <v>1239</v>
      </c>
      <c r="S32" s="1329" t="s">
        <v>1239</v>
      </c>
      <c r="T32" s="1504"/>
      <c r="U32" s="737"/>
      <c r="V32" s="1445"/>
      <c r="W32" s="571"/>
      <c r="X32" s="31"/>
    </row>
    <row r="33" spans="1:24" s="47" customFormat="1" ht="14.1" customHeight="1">
      <c r="A33" s="1667"/>
      <c r="B33" s="3" t="s">
        <v>1483</v>
      </c>
      <c r="C33" s="1318"/>
      <c r="D33" s="1343" t="s">
        <v>97</v>
      </c>
      <c r="E33" s="1668"/>
      <c r="F33" s="1327">
        <f ca="1">Assum!F79</f>
        <v>35000</v>
      </c>
      <c r="G33" s="1669"/>
      <c r="H33" s="1313"/>
      <c r="I33" s="1313"/>
      <c r="J33" s="1313"/>
      <c r="K33" s="1313"/>
      <c r="L33" s="1313"/>
      <c r="M33" s="1313"/>
      <c r="N33" s="1313"/>
      <c r="O33" s="1313"/>
      <c r="P33" s="1313"/>
      <c r="Q33" s="1505"/>
      <c r="R33" s="1670">
        <v>30000</v>
      </c>
      <c r="S33" s="1670">
        <v>30000</v>
      </c>
      <c r="T33" s="1671">
        <v>15000</v>
      </c>
      <c r="U33" s="1347"/>
      <c r="V33" s="1315"/>
      <c r="W33" s="1323"/>
      <c r="X33" s="1669"/>
    </row>
    <row r="34" spans="1:24" ht="14.1" customHeight="1">
      <c r="A34" s="1166"/>
      <c r="B34" s="1302" t="s">
        <v>1200</v>
      </c>
      <c r="C34" s="1333"/>
      <c r="D34" s="1303" t="s">
        <v>97</v>
      </c>
      <c r="E34" s="1148"/>
      <c r="F34" s="1096">
        <f t="shared" ca="1" si="24"/>
        <v>0</v>
      </c>
      <c r="G34" s="1149"/>
      <c r="H34" s="1329">
        <v>0</v>
      </c>
      <c r="I34" s="1329">
        <v>0</v>
      </c>
      <c r="J34" s="1329">
        <v>0</v>
      </c>
      <c r="K34" s="1329">
        <v>0</v>
      </c>
      <c r="L34" s="1329">
        <v>0</v>
      </c>
      <c r="M34" s="1329">
        <v>0</v>
      </c>
      <c r="N34" s="1329">
        <v>0</v>
      </c>
      <c r="O34" s="1329">
        <v>0</v>
      </c>
      <c r="P34" s="1329">
        <v>0</v>
      </c>
      <c r="Q34" s="1504">
        <v>0</v>
      </c>
      <c r="R34" s="1329">
        <v>0</v>
      </c>
      <c r="S34" s="1329">
        <v>0</v>
      </c>
      <c r="T34" s="1504"/>
      <c r="U34" s="737"/>
      <c r="V34" s="1445"/>
      <c r="W34" s="571"/>
      <c r="X34" s="31"/>
    </row>
    <row r="35" spans="1:24" ht="14.1" customHeight="1">
      <c r="A35" s="1166"/>
      <c r="B35" s="1302" t="s">
        <v>1011</v>
      </c>
      <c r="C35" s="1333"/>
      <c r="D35" s="1303" t="s">
        <v>97</v>
      </c>
      <c r="E35" s="1148"/>
      <c r="F35" s="1096">
        <f ca="1">OFFSET($G35,0,Sens_start)</f>
        <v>0</v>
      </c>
      <c r="G35" s="1328"/>
      <c r="H35" s="1329">
        <v>0</v>
      </c>
      <c r="I35" s="1329">
        <v>0</v>
      </c>
      <c r="J35" s="1329">
        <v>0</v>
      </c>
      <c r="K35" s="1329">
        <v>0</v>
      </c>
      <c r="L35" s="1329">
        <v>0</v>
      </c>
      <c r="M35" s="1329">
        <v>0</v>
      </c>
      <c r="N35" s="1329">
        <v>0</v>
      </c>
      <c r="O35" s="1329">
        <v>0</v>
      </c>
      <c r="P35" s="1329">
        <v>0</v>
      </c>
      <c r="Q35" s="1504">
        <v>0</v>
      </c>
      <c r="R35" s="1329">
        <v>0</v>
      </c>
      <c r="S35" s="1329">
        <v>0</v>
      </c>
      <c r="T35" s="1504">
        <v>15000</v>
      </c>
      <c r="U35" s="737"/>
      <c r="V35" s="1445"/>
      <c r="W35" s="571"/>
      <c r="X35" s="31"/>
    </row>
    <row r="36" spans="1:24" ht="14.1" customHeight="1">
      <c r="A36" s="34"/>
      <c r="B36" s="20"/>
      <c r="C36" s="1219"/>
      <c r="D36" s="1452"/>
      <c r="E36" s="1316"/>
      <c r="F36" s="1352"/>
      <c r="G36" s="31"/>
      <c r="H36" s="426"/>
      <c r="I36" s="426"/>
      <c r="J36" s="426"/>
      <c r="K36" s="426"/>
      <c r="L36" s="426"/>
      <c r="M36" s="426"/>
      <c r="N36" s="426"/>
      <c r="O36" s="426"/>
      <c r="P36" s="426"/>
      <c r="Q36" s="1499"/>
      <c r="R36" s="426"/>
      <c r="S36" s="426"/>
      <c r="T36" s="1499"/>
      <c r="U36" s="59"/>
      <c r="V36" s="92"/>
      <c r="W36" s="55"/>
    </row>
    <row r="37" spans="1:24" ht="14.1" customHeight="1">
      <c r="A37" s="34"/>
      <c r="B37" s="63" t="s">
        <v>1276</v>
      </c>
      <c r="C37" s="1219"/>
      <c r="D37" s="1343" t="s">
        <v>97</v>
      </c>
      <c r="E37" s="1316"/>
      <c r="F37" s="33">
        <f t="shared" ref="F37" ca="1" si="25">OFFSET($G37,0,Sens_start)</f>
        <v>5000</v>
      </c>
      <c r="G37" s="31"/>
      <c r="H37" s="1521">
        <v>5000</v>
      </c>
      <c r="I37" s="1521">
        <v>5000</v>
      </c>
      <c r="J37" s="1521">
        <v>5000</v>
      </c>
      <c r="K37" s="1521">
        <v>5000</v>
      </c>
      <c r="L37" s="1521">
        <v>5000</v>
      </c>
      <c r="M37" s="1521">
        <v>5000</v>
      </c>
      <c r="N37" s="1521">
        <v>5000</v>
      </c>
      <c r="O37" s="1521">
        <v>5000</v>
      </c>
      <c r="P37" s="1521">
        <v>5000</v>
      </c>
      <c r="Q37" s="1499">
        <v>5000</v>
      </c>
      <c r="R37" s="1521">
        <v>5000</v>
      </c>
      <c r="S37" s="1521">
        <v>5000</v>
      </c>
      <c r="T37" s="1499">
        <v>5000</v>
      </c>
      <c r="U37" s="59"/>
      <c r="V37" s="92"/>
      <c r="W37" s="55"/>
    </row>
    <row r="38" spans="1:24" ht="14.1" customHeight="1">
      <c r="A38" s="34"/>
      <c r="B38" s="20"/>
      <c r="C38" s="1219"/>
      <c r="D38" s="1452"/>
      <c r="E38" s="1316"/>
      <c r="F38" s="1520"/>
      <c r="G38" s="31"/>
      <c r="H38" s="1521"/>
      <c r="I38" s="1521"/>
      <c r="J38" s="1521"/>
      <c r="K38" s="1521"/>
      <c r="L38" s="1521"/>
      <c r="M38" s="1521"/>
      <c r="N38" s="1521"/>
      <c r="O38" s="1521"/>
      <c r="P38" s="1521"/>
      <c r="Q38" s="1499"/>
      <c r="R38" s="1521"/>
      <c r="S38" s="1521"/>
      <c r="T38" s="1499"/>
      <c r="U38" s="59"/>
      <c r="V38" s="92"/>
      <c r="W38" s="55"/>
    </row>
    <row r="39" spans="1:24" ht="14.1" customHeight="1">
      <c r="A39" s="34"/>
      <c r="B39" s="1319" t="s">
        <v>630</v>
      </c>
      <c r="C39" s="1337"/>
      <c r="D39" s="81"/>
      <c r="E39" s="1316"/>
      <c r="F39" s="1352"/>
      <c r="G39" s="31"/>
      <c r="H39" s="426"/>
      <c r="I39" s="426"/>
      <c r="J39" s="426"/>
      <c r="K39" s="426"/>
      <c r="L39" s="426"/>
      <c r="M39" s="426"/>
      <c r="N39" s="426"/>
      <c r="O39" s="426"/>
      <c r="P39" s="426"/>
      <c r="Q39" s="1499"/>
      <c r="R39" s="426"/>
      <c r="S39" s="426"/>
      <c r="T39" s="1499"/>
      <c r="U39" s="59"/>
      <c r="V39" s="92"/>
      <c r="W39" s="55"/>
    </row>
    <row r="40" spans="1:24" ht="14.1" customHeight="1">
      <c r="A40" s="34"/>
      <c r="B40" s="20" t="s">
        <v>1066</v>
      </c>
      <c r="C40" s="915"/>
      <c r="D40" s="1343" t="s">
        <v>121</v>
      </c>
      <c r="E40" s="1316"/>
      <c r="F40" s="1352">
        <f t="shared" ref="F40:F43" ca="1" si="26">OFFSET($G40,0,Sens_start)</f>
        <v>5.6000000000000001E-2</v>
      </c>
      <c r="G40" s="31"/>
      <c r="H40" s="570">
        <v>5.6000000000000001E-2</v>
      </c>
      <c r="I40" s="570">
        <v>5.6000000000000001E-2</v>
      </c>
      <c r="J40" s="570">
        <v>5.6000000000000001E-2</v>
      </c>
      <c r="K40" s="570">
        <v>5.6000000000000001E-2</v>
      </c>
      <c r="L40" s="1559">
        <v>5.8000000000000003E-2</v>
      </c>
      <c r="M40" s="1559">
        <v>0.06</v>
      </c>
      <c r="N40" s="1559">
        <v>6.2E-2</v>
      </c>
      <c r="O40" s="1559">
        <v>6.4000000000000001E-2</v>
      </c>
      <c r="P40" s="1559">
        <v>6.6000000000000003E-2</v>
      </c>
      <c r="Q40" s="1502">
        <v>5.6000000000000001E-2</v>
      </c>
      <c r="R40" s="1483">
        <v>7.8E-2</v>
      </c>
      <c r="S40" s="570">
        <v>5.6000000000000001E-2</v>
      </c>
      <c r="T40" s="1502">
        <v>5.6000000000000001E-2</v>
      </c>
      <c r="U40" s="59"/>
      <c r="V40" s="92"/>
      <c r="W40" s="55"/>
    </row>
    <row r="41" spans="1:24" ht="14.1" customHeight="1">
      <c r="A41" s="34"/>
      <c r="B41" s="20" t="s">
        <v>1067</v>
      </c>
      <c r="C41" s="915"/>
      <c r="D41" s="1343" t="s">
        <v>121</v>
      </c>
      <c r="E41" s="1316"/>
      <c r="F41" s="1352">
        <f t="shared" ca="1" si="26"/>
        <v>5.5E-2</v>
      </c>
      <c r="G41" s="31"/>
      <c r="H41" s="570">
        <v>5.5E-2</v>
      </c>
      <c r="I41" s="570">
        <v>5.5E-2</v>
      </c>
      <c r="J41" s="570">
        <v>5.5E-2</v>
      </c>
      <c r="K41" s="570">
        <v>5.5E-2</v>
      </c>
      <c r="L41" s="570">
        <v>5.5E-2</v>
      </c>
      <c r="M41" s="570">
        <v>5.5E-2</v>
      </c>
      <c r="N41" s="570">
        <v>5.5E-2</v>
      </c>
      <c r="O41" s="570">
        <v>5.5E-2</v>
      </c>
      <c r="P41" s="570">
        <v>5.5E-2</v>
      </c>
      <c r="Q41" s="1502">
        <v>5.5E-2</v>
      </c>
      <c r="R41" s="1483">
        <v>5.5E-2</v>
      </c>
      <c r="S41" s="570">
        <v>5.5E-2</v>
      </c>
      <c r="T41" s="1502">
        <v>5.5E-2</v>
      </c>
      <c r="U41" s="59"/>
      <c r="V41" s="92"/>
      <c r="W41" s="55"/>
    </row>
    <row r="42" spans="1:24" ht="14.1" customHeight="1">
      <c r="A42" s="34"/>
      <c r="B42" s="1672" t="s">
        <v>1484</v>
      </c>
      <c r="C42" s="915"/>
      <c r="D42" s="1343" t="s">
        <v>121</v>
      </c>
      <c r="E42" s="1316"/>
      <c r="F42" s="1352">
        <f t="shared" ca="1" si="26"/>
        <v>5.5E-2</v>
      </c>
      <c r="G42" s="570">
        <v>5.5E-2</v>
      </c>
      <c r="H42" s="570">
        <v>5.5E-2</v>
      </c>
      <c r="I42" s="570">
        <v>5.5E-2</v>
      </c>
      <c r="J42" s="570">
        <v>5.5E-2</v>
      </c>
      <c r="K42" s="570">
        <v>5.5E-2</v>
      </c>
      <c r="L42" s="570">
        <v>5.5E-2</v>
      </c>
      <c r="M42" s="570">
        <v>5.5E-2</v>
      </c>
      <c r="N42" s="570">
        <v>5.5E-2</v>
      </c>
      <c r="O42" s="570">
        <v>5.5E-2</v>
      </c>
      <c r="P42" s="570">
        <v>5.5E-2</v>
      </c>
      <c r="Q42" s="1502">
        <v>5.5E-2</v>
      </c>
      <c r="R42" s="1483">
        <v>5.5E-2</v>
      </c>
      <c r="S42" s="570">
        <v>5.5E-2</v>
      </c>
      <c r="T42" s="1502">
        <v>5.5E-2</v>
      </c>
      <c r="U42" s="59"/>
      <c r="V42" s="92"/>
      <c r="W42" s="55"/>
    </row>
    <row r="43" spans="1:24" ht="14.1" customHeight="1">
      <c r="A43" s="34"/>
      <c r="B43" s="20" t="s">
        <v>1069</v>
      </c>
      <c r="C43" s="915"/>
      <c r="D43" s="1343" t="s">
        <v>121</v>
      </c>
      <c r="E43" s="1316"/>
      <c r="F43" s="1352">
        <f t="shared" ca="1" si="26"/>
        <v>2.2499999999999999E-2</v>
      </c>
      <c r="G43" s="31"/>
      <c r="H43" s="570">
        <v>2.2499999999999999E-2</v>
      </c>
      <c r="I43" s="570">
        <v>2.2499999999999999E-2</v>
      </c>
      <c r="J43" s="570">
        <v>2.2499999999999999E-2</v>
      </c>
      <c r="K43" s="570">
        <v>2.2499999999999999E-2</v>
      </c>
      <c r="L43" s="570">
        <v>2.2499999999999999E-2</v>
      </c>
      <c r="M43" s="570">
        <v>2.2499999999999999E-2</v>
      </c>
      <c r="N43" s="570">
        <v>2.2499999999999999E-2</v>
      </c>
      <c r="O43" s="570">
        <v>2.2499999999999999E-2</v>
      </c>
      <c r="P43" s="570">
        <v>2.2499999999999999E-2</v>
      </c>
      <c r="Q43" s="1502">
        <v>2.2499999999999999E-2</v>
      </c>
      <c r="R43" s="1483">
        <v>4.2499999999999996E-2</v>
      </c>
      <c r="S43" s="570">
        <v>2.2499999999999999E-2</v>
      </c>
      <c r="T43" s="1502">
        <v>2.2499999999999999E-2</v>
      </c>
      <c r="U43" s="59"/>
      <c r="V43" s="92"/>
      <c r="W43" s="55"/>
    </row>
    <row r="44" spans="1:24" ht="14.1" customHeight="1">
      <c r="A44" s="34"/>
      <c r="B44" s="1345"/>
      <c r="C44" s="1337"/>
      <c r="D44" s="81"/>
      <c r="E44" s="1316"/>
      <c r="F44" s="1352"/>
      <c r="G44" s="31"/>
      <c r="H44" s="426"/>
      <c r="I44" s="426"/>
      <c r="J44" s="426"/>
      <c r="K44" s="426"/>
      <c r="L44" s="426"/>
      <c r="M44" s="426"/>
      <c r="N44" s="426"/>
      <c r="O44" s="426"/>
      <c r="P44" s="426"/>
      <c r="Q44" s="1499"/>
      <c r="R44" s="426"/>
      <c r="S44" s="426"/>
      <c r="T44" s="1499"/>
      <c r="U44" s="59"/>
      <c r="V44" s="92"/>
      <c r="W44" s="55"/>
    </row>
    <row r="45" spans="1:24" ht="14.1" customHeight="1">
      <c r="A45" s="34"/>
      <c r="B45" s="1319" t="s">
        <v>833</v>
      </c>
      <c r="C45" s="1337"/>
      <c r="D45" s="81"/>
      <c r="E45" s="1316"/>
      <c r="F45" s="1352"/>
      <c r="G45" s="31"/>
      <c r="H45" s="426"/>
      <c r="I45" s="426"/>
      <c r="J45" s="426"/>
      <c r="K45" s="426"/>
      <c r="L45" s="426"/>
      <c r="M45" s="426"/>
      <c r="N45" s="426"/>
      <c r="O45" s="426"/>
      <c r="P45" s="426"/>
      <c r="Q45" s="1499"/>
      <c r="R45" s="426"/>
      <c r="S45" s="426"/>
      <c r="T45" s="1499"/>
      <c r="U45" s="59"/>
      <c r="V45" s="92"/>
      <c r="W45" s="55"/>
    </row>
    <row r="46" spans="1:24" ht="14.1" customHeight="1">
      <c r="A46" s="34"/>
      <c r="B46" s="20" t="s">
        <v>1066</v>
      </c>
      <c r="C46" s="915"/>
      <c r="D46" s="1343" t="s">
        <v>541</v>
      </c>
      <c r="E46" s="1316"/>
      <c r="F46" s="1325">
        <f t="shared" ref="F46:F50" ca="1" si="27">OFFSET($G46,0,Sens_start)</f>
        <v>16</v>
      </c>
      <c r="G46" s="1146"/>
      <c r="H46" s="1320">
        <v>16</v>
      </c>
      <c r="I46" s="1320">
        <v>16</v>
      </c>
      <c r="J46" s="1320">
        <v>16</v>
      </c>
      <c r="K46" s="1320">
        <v>16</v>
      </c>
      <c r="L46" s="1320">
        <v>16</v>
      </c>
      <c r="M46" s="1320">
        <v>16</v>
      </c>
      <c r="N46" s="1320">
        <v>16</v>
      </c>
      <c r="O46" s="1320">
        <v>16</v>
      </c>
      <c r="P46" s="1320">
        <v>16</v>
      </c>
      <c r="Q46" s="1517">
        <v>16</v>
      </c>
      <c r="R46" s="1320">
        <v>16</v>
      </c>
      <c r="S46" s="1320">
        <v>16</v>
      </c>
      <c r="T46" s="1517">
        <v>16</v>
      </c>
      <c r="U46" s="59"/>
      <c r="V46" s="92"/>
      <c r="W46" s="55"/>
    </row>
    <row r="47" spans="1:24" ht="14.1" customHeight="1">
      <c r="A47" s="34"/>
      <c r="B47" s="20" t="s">
        <v>1067</v>
      </c>
      <c r="C47" s="915"/>
      <c r="D47" s="1343" t="s">
        <v>541</v>
      </c>
      <c r="E47" s="1316"/>
      <c r="F47" s="1325">
        <f t="shared" ca="1" si="27"/>
        <v>16</v>
      </c>
      <c r="G47" s="1146"/>
      <c r="H47" s="1320">
        <v>16</v>
      </c>
      <c r="I47" s="1320">
        <v>16</v>
      </c>
      <c r="J47" s="1320">
        <v>16</v>
      </c>
      <c r="K47" s="1320">
        <v>16</v>
      </c>
      <c r="L47" s="1320">
        <v>16</v>
      </c>
      <c r="M47" s="1320">
        <v>16</v>
      </c>
      <c r="N47" s="1320">
        <v>16</v>
      </c>
      <c r="O47" s="1320">
        <v>16</v>
      </c>
      <c r="P47" s="1320">
        <v>16</v>
      </c>
      <c r="Q47" s="1517">
        <v>16</v>
      </c>
      <c r="R47" s="1320">
        <v>16</v>
      </c>
      <c r="S47" s="1320">
        <v>16</v>
      </c>
      <c r="T47" s="1517">
        <v>16</v>
      </c>
      <c r="U47" s="59"/>
      <c r="V47" s="92"/>
      <c r="W47" s="55"/>
    </row>
    <row r="48" spans="1:24" ht="14.1" customHeight="1">
      <c r="A48" s="34"/>
      <c r="B48" s="20" t="s">
        <v>1068</v>
      </c>
      <c r="C48" s="915"/>
      <c r="D48" s="1343" t="s">
        <v>541</v>
      </c>
      <c r="E48" s="1316"/>
      <c r="F48" s="1325">
        <f t="shared" ca="1" si="27"/>
        <v>16</v>
      </c>
      <c r="G48" s="1146"/>
      <c r="H48" s="1320">
        <v>16</v>
      </c>
      <c r="I48" s="1320">
        <v>16</v>
      </c>
      <c r="J48" s="1320">
        <v>16</v>
      </c>
      <c r="K48" s="1320">
        <v>16</v>
      </c>
      <c r="L48" s="1320">
        <v>16</v>
      </c>
      <c r="M48" s="1320">
        <v>16</v>
      </c>
      <c r="N48" s="1320">
        <v>16</v>
      </c>
      <c r="O48" s="1320">
        <v>16</v>
      </c>
      <c r="P48" s="1320">
        <v>16</v>
      </c>
      <c r="Q48" s="1517">
        <v>16</v>
      </c>
      <c r="R48" s="1320">
        <v>16</v>
      </c>
      <c r="S48" s="1320">
        <v>16</v>
      </c>
      <c r="T48" s="1517">
        <v>16</v>
      </c>
      <c r="U48" s="59"/>
      <c r="V48" s="92"/>
      <c r="W48" s="55"/>
    </row>
    <row r="49" spans="1:29" ht="14.1" customHeight="1">
      <c r="A49" s="34"/>
      <c r="B49" s="20" t="s">
        <v>1069</v>
      </c>
      <c r="C49" s="915"/>
      <c r="D49" s="1343" t="s">
        <v>541</v>
      </c>
      <c r="E49" s="1316"/>
      <c r="F49" s="1325">
        <f t="shared" ca="1" si="27"/>
        <v>10</v>
      </c>
      <c r="G49" s="1146"/>
      <c r="H49" s="1320">
        <v>10</v>
      </c>
      <c r="I49" s="1320">
        <v>10</v>
      </c>
      <c r="J49" s="1320">
        <v>10</v>
      </c>
      <c r="K49" s="1320">
        <v>10</v>
      </c>
      <c r="L49" s="1320">
        <v>10</v>
      </c>
      <c r="M49" s="1320">
        <v>10</v>
      </c>
      <c r="N49" s="1320">
        <v>10</v>
      </c>
      <c r="O49" s="1320">
        <v>10</v>
      </c>
      <c r="P49" s="1320">
        <v>10</v>
      </c>
      <c r="Q49" s="1517">
        <v>10</v>
      </c>
      <c r="R49" s="1320">
        <v>10</v>
      </c>
      <c r="S49" s="1320">
        <v>10</v>
      </c>
      <c r="T49" s="1517">
        <v>10</v>
      </c>
      <c r="U49" s="59"/>
      <c r="V49" s="92"/>
      <c r="W49" s="55"/>
    </row>
    <row r="50" spans="1:29" ht="14.1" customHeight="1">
      <c r="A50" s="34"/>
      <c r="B50" s="20" t="s">
        <v>1011</v>
      </c>
      <c r="C50" s="915"/>
      <c r="D50" s="1343" t="s">
        <v>541</v>
      </c>
      <c r="E50" s="1316"/>
      <c r="F50" s="1325">
        <f t="shared" ca="1" si="27"/>
        <v>2.75</v>
      </c>
      <c r="G50" s="1146"/>
      <c r="H50" s="1320">
        <v>2.75</v>
      </c>
      <c r="I50" s="1320">
        <v>2.75</v>
      </c>
      <c r="J50" s="1320">
        <v>2.75</v>
      </c>
      <c r="K50" s="1320">
        <v>2.75</v>
      </c>
      <c r="L50" s="1320">
        <v>2.75</v>
      </c>
      <c r="M50" s="1320">
        <v>2.75</v>
      </c>
      <c r="N50" s="1320">
        <v>2.75</v>
      </c>
      <c r="O50" s="1320">
        <v>2.75</v>
      </c>
      <c r="P50" s="1320">
        <v>2.75</v>
      </c>
      <c r="Q50" s="1517">
        <v>2.75</v>
      </c>
      <c r="R50" s="1320">
        <v>2.75</v>
      </c>
      <c r="S50" s="1320">
        <v>2.75</v>
      </c>
      <c r="T50" s="1517">
        <v>2.75</v>
      </c>
      <c r="U50" s="59"/>
      <c r="V50" s="92"/>
      <c r="W50" s="55"/>
    </row>
    <row r="51" spans="1:29" ht="14.1" customHeight="1">
      <c r="A51" s="1358"/>
      <c r="B51" s="1345"/>
      <c r="C51" s="1145"/>
      <c r="D51" s="62"/>
      <c r="E51" s="1337"/>
      <c r="F51" s="409"/>
      <c r="G51" s="1147"/>
      <c r="H51" s="679"/>
      <c r="I51" s="679"/>
      <c r="J51" s="679"/>
      <c r="K51" s="679"/>
      <c r="L51" s="679"/>
      <c r="M51" s="679"/>
      <c r="N51" s="679"/>
      <c r="O51" s="679"/>
      <c r="P51" s="679"/>
      <c r="Q51" s="1506"/>
      <c r="R51" s="679"/>
      <c r="S51" s="679"/>
      <c r="T51" s="1506"/>
      <c r="U51" s="738"/>
      <c r="AC51" s="15"/>
    </row>
    <row r="52" spans="1:29" ht="14.1" customHeight="1">
      <c r="A52" s="1358"/>
      <c r="B52" s="1345"/>
      <c r="C52" s="1145"/>
      <c r="D52" s="62"/>
      <c r="E52" s="1337"/>
      <c r="F52" s="409"/>
      <c r="G52" s="1147"/>
      <c r="H52" s="679"/>
      <c r="I52" s="679"/>
      <c r="J52" s="679"/>
      <c r="K52" s="679"/>
      <c r="L52" s="679"/>
      <c r="M52" s="679"/>
      <c r="N52" s="679"/>
      <c r="O52" s="679"/>
      <c r="P52" s="679"/>
      <c r="Q52" s="1506"/>
      <c r="R52" s="679"/>
      <c r="S52" s="679"/>
      <c r="T52" s="1506"/>
      <c r="U52" s="738"/>
      <c r="AC52" s="15"/>
    </row>
    <row r="53" spans="1:29" ht="14.1" customHeight="1">
      <c r="A53" s="1363" t="s">
        <v>536</v>
      </c>
      <c r="B53" s="1142"/>
      <c r="C53" s="1142"/>
      <c r="D53" s="623"/>
      <c r="E53" s="1316"/>
      <c r="F53" s="1352"/>
      <c r="G53" s="31"/>
      <c r="H53" s="1366"/>
      <c r="I53" s="1366"/>
      <c r="J53" s="1366"/>
      <c r="K53" s="1366"/>
      <c r="L53" s="1366"/>
      <c r="M53" s="1366"/>
      <c r="N53" s="1366"/>
      <c r="O53" s="1366"/>
      <c r="P53" s="1366"/>
      <c r="Q53" s="1500"/>
      <c r="R53" s="1366"/>
      <c r="S53" s="1366"/>
      <c r="T53" s="1500"/>
      <c r="U53" s="1448"/>
      <c r="W53" s="34"/>
    </row>
    <row r="54" spans="1:29" ht="12.75" customHeight="1">
      <c r="A54" s="34"/>
      <c r="B54" s="1319"/>
      <c r="C54" s="1337"/>
      <c r="D54" s="81"/>
      <c r="E54" s="1316"/>
      <c r="F54" s="1369"/>
      <c r="G54" s="31"/>
      <c r="H54" s="1366"/>
      <c r="I54" s="1366"/>
      <c r="J54" s="1366"/>
      <c r="K54" s="1366"/>
      <c r="L54" s="1366"/>
      <c r="M54" s="1366"/>
      <c r="N54" s="1366"/>
      <c r="O54" s="1366"/>
      <c r="P54" s="1366"/>
      <c r="Q54" s="1500"/>
      <c r="R54" s="1366"/>
      <c r="S54" s="1366"/>
      <c r="T54" s="1500"/>
      <c r="U54" s="1448"/>
      <c r="W54" s="1444"/>
    </row>
    <row r="55" spans="1:29" ht="14.1" customHeight="1">
      <c r="A55" s="34"/>
      <c r="B55" s="15" t="s">
        <v>1180</v>
      </c>
      <c r="C55" s="1339"/>
      <c r="D55" s="1342" t="s">
        <v>570</v>
      </c>
      <c r="E55" s="1316"/>
      <c r="F55" s="33">
        <f ca="1">OFFSET($G55,0,Sens_start)</f>
        <v>0</v>
      </c>
      <c r="G55" s="31"/>
      <c r="H55" s="122">
        <v>0</v>
      </c>
      <c r="I55" s="122">
        <v>0</v>
      </c>
      <c r="J55" s="122">
        <v>0</v>
      </c>
      <c r="K55" s="122">
        <v>0</v>
      </c>
      <c r="L55" s="122">
        <v>0</v>
      </c>
      <c r="M55" s="122">
        <v>0</v>
      </c>
      <c r="N55" s="122">
        <v>0</v>
      </c>
      <c r="O55" s="122">
        <v>0</v>
      </c>
      <c r="P55" s="122">
        <v>0</v>
      </c>
      <c r="Q55" s="1499">
        <v>0</v>
      </c>
      <c r="R55" s="122">
        <v>0</v>
      </c>
      <c r="S55" s="122">
        <v>0</v>
      </c>
      <c r="T55" s="1499">
        <v>0</v>
      </c>
      <c r="U55" s="737"/>
      <c r="V55" s="1445"/>
      <c r="W55" s="571"/>
      <c r="X55" s="31"/>
    </row>
    <row r="56" spans="1:29" ht="14.1" customHeight="1">
      <c r="A56" s="34"/>
      <c r="B56" s="15" t="s">
        <v>988</v>
      </c>
      <c r="C56" s="1339"/>
      <c r="D56" s="1342" t="s">
        <v>123</v>
      </c>
      <c r="E56" s="1316"/>
      <c r="F56" s="980">
        <f ca="1">OFFSET($G56,0,Sens_start)</f>
        <v>4</v>
      </c>
      <c r="G56" s="1146"/>
      <c r="H56" s="793">
        <v>4</v>
      </c>
      <c r="I56" s="793">
        <v>4</v>
      </c>
      <c r="J56" s="793">
        <v>4</v>
      </c>
      <c r="K56" s="793">
        <v>4</v>
      </c>
      <c r="L56" s="793">
        <v>4</v>
      </c>
      <c r="M56" s="793">
        <v>4</v>
      </c>
      <c r="N56" s="793">
        <v>4</v>
      </c>
      <c r="O56" s="793">
        <v>4</v>
      </c>
      <c r="P56" s="793">
        <v>4</v>
      </c>
      <c r="Q56" s="1517">
        <v>4</v>
      </c>
      <c r="R56" s="793">
        <v>4</v>
      </c>
      <c r="S56" s="793">
        <v>4</v>
      </c>
      <c r="T56" s="1517">
        <v>4</v>
      </c>
      <c r="U56" s="737"/>
      <c r="V56" s="1445"/>
      <c r="W56" s="571"/>
      <c r="X56" s="31"/>
    </row>
    <row r="57" spans="1:29" ht="14.1" customHeight="1">
      <c r="A57" s="34"/>
      <c r="B57" s="113"/>
      <c r="C57" s="1150"/>
      <c r="D57" s="1452"/>
      <c r="E57" s="1316"/>
      <c r="F57" s="33"/>
      <c r="G57" s="31"/>
      <c r="H57" s="122"/>
      <c r="I57" s="122"/>
      <c r="J57" s="122"/>
      <c r="K57" s="122"/>
      <c r="L57" s="122"/>
      <c r="M57" s="122"/>
      <c r="N57" s="122"/>
      <c r="O57" s="122"/>
      <c r="P57" s="122"/>
      <c r="Q57" s="1499"/>
      <c r="R57" s="122"/>
      <c r="S57" s="122"/>
      <c r="T57" s="1499"/>
      <c r="U57" s="737"/>
      <c r="V57" s="1445"/>
      <c r="W57" s="571"/>
      <c r="X57" s="31"/>
    </row>
    <row r="58" spans="1:29" ht="14.1" customHeight="1">
      <c r="A58" s="34"/>
      <c r="B58" s="1345" t="s">
        <v>989</v>
      </c>
      <c r="C58" s="915"/>
      <c r="D58" s="1343" t="s">
        <v>93</v>
      </c>
      <c r="E58" s="1316"/>
      <c r="F58" s="1356">
        <f ca="1">OFFSET($G58,0,Sens_start)</f>
        <v>4.2999999999999997E-2</v>
      </c>
      <c r="G58" s="1151"/>
      <c r="H58" s="881">
        <v>4.2999999999999997E-2</v>
      </c>
      <c r="I58" s="881">
        <v>4.2999999999999997E-2</v>
      </c>
      <c r="J58" s="881">
        <v>4.2999999999999997E-2</v>
      </c>
      <c r="K58" s="881">
        <v>4.2999999999999997E-2</v>
      </c>
      <c r="L58" s="881">
        <v>4.2999999999999997E-2</v>
      </c>
      <c r="M58" s="881">
        <v>4.2999999999999997E-2</v>
      </c>
      <c r="N58" s="881">
        <v>4.2999999999999997E-2</v>
      </c>
      <c r="O58" s="881">
        <v>4.2999999999999997E-2</v>
      </c>
      <c r="P58" s="881">
        <v>4.2999999999999997E-2</v>
      </c>
      <c r="Q58" s="1518">
        <v>4.2999999999999997E-2</v>
      </c>
      <c r="R58" s="881">
        <v>4.2999999999999997E-2</v>
      </c>
      <c r="S58" s="881">
        <v>4.2999999999999997E-2</v>
      </c>
      <c r="T58" s="1518">
        <v>4.2999999999999997E-2</v>
      </c>
      <c r="U58" s="737"/>
      <c r="V58" s="1445"/>
      <c r="W58" s="571"/>
      <c r="X58" s="31"/>
    </row>
    <row r="59" spans="1:29" ht="14.1" customHeight="1">
      <c r="A59" s="34"/>
      <c r="B59" s="15" t="s">
        <v>895</v>
      </c>
      <c r="C59" s="1152">
        <f ca="1">Assum!F243</f>
        <v>52139</v>
      </c>
      <c r="D59" s="1342" t="s">
        <v>123</v>
      </c>
      <c r="E59" s="1316"/>
      <c r="F59" s="792">
        <f ca="1">OFFSET($G59,0,Sens_start)</f>
        <v>13</v>
      </c>
      <c r="G59" s="1146"/>
      <c r="H59" s="793">
        <v>13</v>
      </c>
      <c r="I59" s="793">
        <v>13</v>
      </c>
      <c r="J59" s="793">
        <v>13</v>
      </c>
      <c r="K59" s="793">
        <v>13</v>
      </c>
      <c r="L59" s="793">
        <v>13</v>
      </c>
      <c r="M59" s="793">
        <v>13</v>
      </c>
      <c r="N59" s="793">
        <v>13</v>
      </c>
      <c r="O59" s="793">
        <v>13</v>
      </c>
      <c r="P59" s="793">
        <v>13</v>
      </c>
      <c r="Q59" s="1517">
        <v>13</v>
      </c>
      <c r="R59" s="793">
        <v>13</v>
      </c>
      <c r="S59" s="793">
        <v>13</v>
      </c>
      <c r="T59" s="793">
        <v>13</v>
      </c>
      <c r="U59" s="737"/>
      <c r="V59" s="1445"/>
      <c r="W59" s="571"/>
      <c r="X59" s="31"/>
    </row>
    <row r="60" spans="1:29" ht="14.1" customHeight="1">
      <c r="A60" s="34"/>
      <c r="B60" s="1345"/>
      <c r="C60" s="915"/>
      <c r="D60" s="1343"/>
      <c r="E60" s="1316"/>
      <c r="F60" s="119"/>
      <c r="G60" s="31"/>
      <c r="H60" s="122"/>
      <c r="I60" s="122"/>
      <c r="J60" s="122"/>
      <c r="K60" s="122"/>
      <c r="L60" s="122"/>
      <c r="M60" s="122"/>
      <c r="N60" s="122"/>
      <c r="O60" s="122"/>
      <c r="P60" s="122"/>
      <c r="Q60" s="1499"/>
      <c r="R60" s="122"/>
      <c r="S60" s="122"/>
      <c r="T60" s="1499"/>
      <c r="U60" s="59"/>
      <c r="V60" s="92"/>
      <c r="W60" s="55"/>
    </row>
    <row r="61" spans="1:29" ht="14.1" customHeight="1">
      <c r="A61" s="34"/>
      <c r="B61" s="1345"/>
      <c r="C61" s="915"/>
      <c r="D61" s="1343"/>
      <c r="E61" s="1316"/>
      <c r="F61" s="119"/>
      <c r="G61" s="31"/>
      <c r="H61" s="122"/>
      <c r="I61" s="122"/>
      <c r="J61" s="122"/>
      <c r="K61" s="122"/>
      <c r="L61" s="122"/>
      <c r="M61" s="122"/>
      <c r="N61" s="122"/>
      <c r="O61" s="122"/>
      <c r="P61" s="122"/>
      <c r="Q61" s="1499"/>
      <c r="R61" s="122"/>
      <c r="S61" s="122"/>
      <c r="T61" s="1499"/>
      <c r="U61" s="59"/>
      <c r="V61" s="92"/>
      <c r="W61" s="55"/>
    </row>
    <row r="62" spans="1:29" ht="14.1" customHeight="1">
      <c r="A62" s="1363" t="s">
        <v>887</v>
      </c>
      <c r="B62" s="1142"/>
      <c r="C62" s="1142"/>
      <c r="D62" s="623"/>
      <c r="E62" s="1316"/>
      <c r="F62" s="1352"/>
      <c r="G62" s="31"/>
      <c r="H62" s="1366"/>
      <c r="I62" s="1366"/>
      <c r="J62" s="1366"/>
      <c r="K62" s="1366"/>
      <c r="L62" s="1366"/>
      <c r="M62" s="1366"/>
      <c r="N62" s="1366"/>
      <c r="O62" s="1366"/>
      <c r="P62" s="1366"/>
      <c r="Q62" s="1500"/>
      <c r="R62" s="1366"/>
      <c r="S62" s="1366"/>
      <c r="T62" s="1500"/>
      <c r="U62" s="1448"/>
      <c r="W62" s="34"/>
    </row>
    <row r="63" spans="1:29" ht="14.1" customHeight="1">
      <c r="A63" s="34"/>
      <c r="B63" s="1345"/>
      <c r="C63" s="915"/>
      <c r="D63" s="1343"/>
      <c r="E63" s="1316"/>
      <c r="F63" s="119"/>
      <c r="G63" s="31"/>
      <c r="H63" s="122"/>
      <c r="I63" s="122"/>
      <c r="J63" s="122"/>
      <c r="K63" s="122"/>
      <c r="L63" s="122"/>
      <c r="M63" s="122"/>
      <c r="N63" s="122"/>
      <c r="O63" s="122"/>
      <c r="P63" s="122"/>
      <c r="Q63" s="1499"/>
      <c r="R63" s="122"/>
      <c r="S63" s="122"/>
      <c r="T63" s="1499"/>
      <c r="U63" s="59"/>
      <c r="V63" s="92"/>
      <c r="W63" s="55"/>
    </row>
    <row r="64" spans="1:29" ht="14.1" customHeight="1">
      <c r="A64" s="34"/>
      <c r="B64" s="1319" t="s">
        <v>898</v>
      </c>
      <c r="C64" s="915"/>
      <c r="D64" s="1343"/>
      <c r="E64" s="1316"/>
      <c r="F64" s="119"/>
      <c r="G64" s="31"/>
      <c r="H64" s="122"/>
      <c r="I64" s="122"/>
      <c r="J64" s="122"/>
      <c r="K64" s="122"/>
      <c r="L64" s="122"/>
      <c r="M64" s="122"/>
      <c r="N64" s="122"/>
      <c r="O64" s="122"/>
      <c r="P64" s="122"/>
      <c r="Q64" s="1499"/>
      <c r="R64" s="122"/>
      <c r="S64" s="122"/>
      <c r="T64" s="1499"/>
      <c r="U64" s="59"/>
      <c r="V64" s="92"/>
      <c r="W64" s="55"/>
    </row>
    <row r="65" spans="1:29" ht="14.1" customHeight="1">
      <c r="A65" s="34"/>
      <c r="B65" s="53" t="s">
        <v>990</v>
      </c>
      <c r="C65" s="915"/>
      <c r="D65" s="1343" t="s">
        <v>664</v>
      </c>
      <c r="E65" s="1316"/>
      <c r="F65" s="428">
        <f ca="1">OFFSET($G65,0,Sens_start)</f>
        <v>1.1000000000000001</v>
      </c>
      <c r="G65" s="1153"/>
      <c r="H65" s="1061">
        <v>1.1000000000000001</v>
      </c>
      <c r="I65" s="1061">
        <v>1.1000000000000001</v>
      </c>
      <c r="J65" s="1061">
        <v>1.1000000000000001</v>
      </c>
      <c r="K65" s="1061">
        <v>1.1000000000000001</v>
      </c>
      <c r="L65" s="1061">
        <v>1.1000000000000001</v>
      </c>
      <c r="M65" s="1061">
        <v>1.1000000000000001</v>
      </c>
      <c r="N65" s="1061">
        <v>1.1000000000000001</v>
      </c>
      <c r="O65" s="1061">
        <v>1.1000000000000001</v>
      </c>
      <c r="P65" s="1061">
        <v>1.1000000000000001</v>
      </c>
      <c r="Q65" s="1622">
        <v>1.1000000000000001</v>
      </c>
      <c r="R65" s="1061">
        <v>1.1000000000000001</v>
      </c>
      <c r="S65" s="1061">
        <v>1.1000000000000001</v>
      </c>
      <c r="T65" s="1061">
        <v>1.1000000000000001</v>
      </c>
      <c r="U65" s="1062"/>
      <c r="V65" s="1063"/>
      <c r="W65" s="55"/>
    </row>
    <row r="66" spans="1:29" ht="14.1" customHeight="1">
      <c r="A66" s="34"/>
      <c r="B66" s="53" t="s">
        <v>991</v>
      </c>
      <c r="C66" s="915"/>
      <c r="D66" s="1343" t="s">
        <v>664</v>
      </c>
      <c r="E66" s="1316"/>
      <c r="F66" s="428">
        <f ca="1">OFFSET($G66,0,Sens_start)</f>
        <v>1.1499999999999999</v>
      </c>
      <c r="G66" s="1153"/>
      <c r="H66" s="1061">
        <v>1.1499999999999999</v>
      </c>
      <c r="I66" s="1061">
        <v>1.1499999999999999</v>
      </c>
      <c r="J66" s="1061">
        <v>1.1499999999999999</v>
      </c>
      <c r="K66" s="1061">
        <v>1.1499999999999999</v>
      </c>
      <c r="L66" s="1061">
        <v>1.1499999999999999</v>
      </c>
      <c r="M66" s="1061">
        <v>1.1499999999999999</v>
      </c>
      <c r="N66" s="1061">
        <v>1.1499999999999999</v>
      </c>
      <c r="O66" s="1061">
        <v>1.1499999999999999</v>
      </c>
      <c r="P66" s="1061">
        <v>1.1499999999999999</v>
      </c>
      <c r="Q66" s="1622">
        <v>1.1499999999999999</v>
      </c>
      <c r="R66" s="1061">
        <v>1.1499999999999999</v>
      </c>
      <c r="S66" s="1061">
        <v>1.1499999999999999</v>
      </c>
      <c r="T66" s="1061">
        <v>1.1499999999999999</v>
      </c>
      <c r="U66" s="1062"/>
      <c r="V66" s="1063"/>
      <c r="W66" s="55"/>
    </row>
    <row r="67" spans="1:29" ht="14.1" customHeight="1">
      <c r="A67" s="34"/>
      <c r="B67" s="1345" t="s">
        <v>899</v>
      </c>
      <c r="C67" s="915"/>
      <c r="D67" s="1343" t="s">
        <v>125</v>
      </c>
      <c r="E67" s="1316"/>
      <c r="F67" s="685">
        <f ca="1">OFFSET($G67,0,Sens_start)</f>
        <v>1000</v>
      </c>
      <c r="G67" s="10"/>
      <c r="H67" s="122">
        <v>1000</v>
      </c>
      <c r="I67" s="122">
        <v>1000</v>
      </c>
      <c r="J67" s="122">
        <v>1000</v>
      </c>
      <c r="K67" s="122">
        <v>1000</v>
      </c>
      <c r="L67" s="122">
        <v>1000</v>
      </c>
      <c r="M67" s="122">
        <v>1000</v>
      </c>
      <c r="N67" s="122">
        <v>1000</v>
      </c>
      <c r="O67" s="122">
        <v>1000</v>
      </c>
      <c r="P67" s="122">
        <v>1000</v>
      </c>
      <c r="Q67" s="1499">
        <v>1000</v>
      </c>
      <c r="R67" s="122">
        <v>1000</v>
      </c>
      <c r="S67" s="122">
        <v>1000</v>
      </c>
      <c r="T67" s="122">
        <v>1000</v>
      </c>
      <c r="U67" s="1062"/>
      <c r="V67" s="1063"/>
      <c r="W67" s="55"/>
    </row>
    <row r="68" spans="1:29" ht="14.1" customHeight="1">
      <c r="A68" s="34"/>
      <c r="B68" s="1345"/>
      <c r="C68" s="915"/>
      <c r="D68" s="1343"/>
      <c r="E68" s="1316"/>
      <c r="F68" s="119"/>
      <c r="G68" s="31"/>
      <c r="H68" s="122"/>
      <c r="I68" s="122"/>
      <c r="J68" s="122"/>
      <c r="K68" s="122"/>
      <c r="L68" s="122"/>
      <c r="M68" s="122"/>
      <c r="N68" s="122"/>
      <c r="O68" s="122"/>
      <c r="P68" s="122"/>
      <c r="Q68" s="1499"/>
      <c r="R68" s="122"/>
      <c r="S68" s="122"/>
      <c r="T68" s="122"/>
      <c r="U68" s="1062"/>
      <c r="V68" s="1063"/>
      <c r="W68" s="55"/>
    </row>
    <row r="69" spans="1:29" ht="14.1" customHeight="1">
      <c r="A69" s="34"/>
      <c r="B69" s="1319" t="s">
        <v>896</v>
      </c>
      <c r="C69" s="915"/>
      <c r="D69" s="1343"/>
      <c r="E69" s="1316"/>
      <c r="F69" s="119"/>
      <c r="G69" s="31"/>
      <c r="H69" s="122"/>
      <c r="I69" s="122"/>
      <c r="J69" s="122"/>
      <c r="K69" s="122"/>
      <c r="L69" s="122"/>
      <c r="M69" s="122"/>
      <c r="N69" s="122"/>
      <c r="O69" s="122"/>
      <c r="P69" s="122"/>
      <c r="Q69" s="1499"/>
      <c r="R69" s="122"/>
      <c r="S69" s="122"/>
      <c r="T69" s="122"/>
      <c r="U69" s="59"/>
      <c r="V69" s="92"/>
      <c r="W69" s="55"/>
    </row>
    <row r="70" spans="1:29" ht="14.1" customHeight="1">
      <c r="A70" s="34"/>
      <c r="B70" s="15" t="s">
        <v>1181</v>
      </c>
      <c r="C70" s="1339"/>
      <c r="D70" s="1342" t="s">
        <v>570</v>
      </c>
      <c r="E70" s="1316"/>
      <c r="F70" s="119">
        <f ca="1">OFFSET($G70,0,Sens_start)</f>
        <v>0</v>
      </c>
      <c r="G70" s="31"/>
      <c r="H70" s="122">
        <v>0</v>
      </c>
      <c r="I70" s="122">
        <v>0</v>
      </c>
      <c r="J70" s="122">
        <v>0</v>
      </c>
      <c r="K70" s="122">
        <v>0</v>
      </c>
      <c r="L70" s="122">
        <v>0</v>
      </c>
      <c r="M70" s="122">
        <v>0</v>
      </c>
      <c r="N70" s="122">
        <v>0</v>
      </c>
      <c r="O70" s="122">
        <v>0</v>
      </c>
      <c r="P70" s="122">
        <v>0</v>
      </c>
      <c r="Q70" s="1499">
        <v>0</v>
      </c>
      <c r="R70" s="122">
        <v>0</v>
      </c>
      <c r="S70" s="122">
        <v>0</v>
      </c>
      <c r="T70" s="122">
        <v>0</v>
      </c>
      <c r="U70" s="737"/>
      <c r="V70" s="1445"/>
      <c r="W70" s="571"/>
      <c r="X70" s="31"/>
    </row>
    <row r="71" spans="1:29" ht="14.1" customHeight="1">
      <c r="A71" s="34"/>
      <c r="B71" s="15" t="s">
        <v>897</v>
      </c>
      <c r="C71" s="1339"/>
      <c r="D71" s="1342" t="s">
        <v>121</v>
      </c>
      <c r="E71" s="1316"/>
      <c r="F71" s="1356">
        <f ca="1">OFFSET($G71,0,Sens_start)</f>
        <v>0</v>
      </c>
      <c r="G71" s="1151"/>
      <c r="H71" s="881">
        <v>0</v>
      </c>
      <c r="I71" s="881">
        <v>0</v>
      </c>
      <c r="J71" s="881">
        <v>0</v>
      </c>
      <c r="K71" s="881">
        <v>0</v>
      </c>
      <c r="L71" s="881">
        <v>0</v>
      </c>
      <c r="M71" s="881">
        <v>0</v>
      </c>
      <c r="N71" s="881">
        <v>0</v>
      </c>
      <c r="O71" s="881">
        <v>0</v>
      </c>
      <c r="P71" s="881">
        <v>0</v>
      </c>
      <c r="Q71" s="1518">
        <v>0</v>
      </c>
      <c r="R71" s="881">
        <v>0</v>
      </c>
      <c r="S71" s="881">
        <v>0</v>
      </c>
      <c r="T71" s="881">
        <v>0</v>
      </c>
      <c r="U71" s="737"/>
      <c r="V71" s="1445"/>
      <c r="W71" s="571"/>
      <c r="X71" s="31"/>
    </row>
    <row r="72" spans="1:29" ht="14.1" customHeight="1">
      <c r="A72" s="1358"/>
      <c r="B72" s="1345"/>
      <c r="C72" s="1145"/>
      <c r="D72" s="62"/>
      <c r="E72" s="1337"/>
      <c r="F72" s="409"/>
      <c r="G72" s="1147"/>
      <c r="H72" s="679"/>
      <c r="I72" s="679"/>
      <c r="J72" s="679"/>
      <c r="K72" s="679"/>
      <c r="L72" s="679"/>
      <c r="M72" s="679"/>
      <c r="N72" s="679"/>
      <c r="O72" s="679"/>
      <c r="P72" s="679"/>
      <c r="Q72" s="1506"/>
      <c r="R72" s="679"/>
      <c r="S72" s="679"/>
      <c r="T72" s="1506"/>
      <c r="U72" s="738"/>
      <c r="AC72" s="15"/>
    </row>
    <row r="73" spans="1:29" ht="14.1" customHeight="1">
      <c r="A73" s="1358"/>
      <c r="B73" s="1345"/>
      <c r="C73" s="1145"/>
      <c r="D73" s="62"/>
      <c r="E73" s="1337"/>
      <c r="F73" s="409"/>
      <c r="G73" s="1147"/>
      <c r="H73" s="679"/>
      <c r="I73" s="679"/>
      <c r="J73" s="679"/>
      <c r="K73" s="679"/>
      <c r="L73" s="679"/>
      <c r="M73" s="679"/>
      <c r="N73" s="679"/>
      <c r="O73" s="679"/>
      <c r="P73" s="679"/>
      <c r="Q73" s="1506"/>
      <c r="R73" s="679"/>
      <c r="S73" s="679"/>
      <c r="T73" s="1506"/>
      <c r="U73" s="738"/>
      <c r="AC73" s="15"/>
    </row>
    <row r="74" spans="1:29" ht="14.1" customHeight="1">
      <c r="A74" s="1363" t="s">
        <v>208</v>
      </c>
      <c r="B74" s="1363"/>
      <c r="C74" s="1142"/>
      <c r="D74" s="623"/>
      <c r="E74" s="1337"/>
      <c r="F74" s="119"/>
      <c r="G74" s="10"/>
      <c r="H74" s="1364"/>
      <c r="I74" s="1364"/>
      <c r="J74" s="1364"/>
      <c r="K74" s="1364"/>
      <c r="L74" s="1364"/>
      <c r="M74" s="1364"/>
      <c r="N74" s="1364"/>
      <c r="O74" s="1364"/>
      <c r="P74" s="1364"/>
      <c r="Q74" s="1507"/>
      <c r="R74" s="1364"/>
      <c r="S74" s="1364"/>
      <c r="T74" s="1507"/>
      <c r="U74" s="1449"/>
    </row>
    <row r="75" spans="1:29" ht="14.1" customHeight="1">
      <c r="A75" s="34"/>
      <c r="B75" s="34"/>
      <c r="C75" s="1337"/>
      <c r="D75" s="81"/>
      <c r="E75" s="1337"/>
      <c r="F75" s="119"/>
      <c r="G75" s="10"/>
      <c r="H75" s="1364"/>
      <c r="I75" s="1364"/>
      <c r="J75" s="1364"/>
      <c r="K75" s="1364"/>
      <c r="L75" s="1364"/>
      <c r="M75" s="1364"/>
      <c r="N75" s="1364"/>
      <c r="O75" s="1364"/>
      <c r="P75" s="1364"/>
      <c r="Q75" s="1507"/>
      <c r="R75" s="1364"/>
      <c r="S75" s="1364"/>
      <c r="T75" s="1507"/>
      <c r="U75" s="1449"/>
    </row>
    <row r="76" spans="1:29" s="1446" customFormat="1" ht="14.1" customHeight="1">
      <c r="A76" s="35"/>
      <c r="B76" s="192" t="s">
        <v>474</v>
      </c>
      <c r="C76" s="1468"/>
      <c r="D76" s="574"/>
      <c r="E76" s="1468"/>
      <c r="F76" s="575"/>
      <c r="G76" s="54"/>
      <c r="H76" s="1400"/>
      <c r="I76" s="1400"/>
      <c r="J76" s="1400"/>
      <c r="K76" s="1400"/>
      <c r="L76" s="1400"/>
      <c r="M76" s="1400"/>
      <c r="N76" s="1400"/>
      <c r="O76" s="1400"/>
      <c r="P76" s="1400"/>
      <c r="Q76" s="1508"/>
      <c r="R76" s="1400"/>
      <c r="S76" s="1400"/>
      <c r="T76" s="1508"/>
      <c r="U76" s="1449"/>
      <c r="W76" s="43"/>
      <c r="X76" s="43"/>
      <c r="Y76" s="19"/>
      <c r="Z76" s="19"/>
    </row>
    <row r="77" spans="1:29" ht="14.1" customHeight="1">
      <c r="A77" s="34"/>
      <c r="B77" s="1358" t="s">
        <v>1259</v>
      </c>
      <c r="C77" s="1337"/>
      <c r="D77" s="1343" t="s">
        <v>964</v>
      </c>
      <c r="E77" s="1337"/>
      <c r="F77" s="682">
        <f t="shared" ref="F77:F91" ca="1" si="28">OFFSET($G77,0,Sens_start)</f>
        <v>3.77</v>
      </c>
      <c r="G77" s="117"/>
      <c r="H77" s="123">
        <v>3.77</v>
      </c>
      <c r="I77" s="123">
        <v>3.77</v>
      </c>
      <c r="J77" s="123">
        <v>4.08</v>
      </c>
      <c r="K77" s="123">
        <v>4</v>
      </c>
      <c r="L77" s="123">
        <v>3.77</v>
      </c>
      <c r="M77" s="123">
        <v>3.77</v>
      </c>
      <c r="N77" s="123">
        <v>3.77</v>
      </c>
      <c r="O77" s="123">
        <v>3.77</v>
      </c>
      <c r="P77" s="123">
        <v>3.77</v>
      </c>
      <c r="Q77" s="1623">
        <v>3.77</v>
      </c>
      <c r="R77" s="123">
        <v>3.77</v>
      </c>
      <c r="S77" s="123">
        <v>3.77</v>
      </c>
      <c r="T77" s="123">
        <v>3.8</v>
      </c>
      <c r="U77" s="188"/>
    </row>
    <row r="78" spans="1:29" ht="14.1" customHeight="1">
      <c r="A78" s="34"/>
      <c r="B78" s="1358" t="s">
        <v>1260</v>
      </c>
      <c r="C78" s="1337"/>
      <c r="D78" s="1343" t="s">
        <v>964</v>
      </c>
      <c r="E78" s="1337"/>
      <c r="F78" s="682">
        <f t="shared" ca="1" si="28"/>
        <v>3.77</v>
      </c>
      <c r="G78" s="117"/>
      <c r="H78" s="123">
        <v>3.77</v>
      </c>
      <c r="I78" s="123">
        <v>3.5</v>
      </c>
      <c r="J78" s="123">
        <v>4.08</v>
      </c>
      <c r="K78" s="123">
        <v>4</v>
      </c>
      <c r="L78" s="123">
        <v>3.77</v>
      </c>
      <c r="M78" s="123">
        <v>3.77</v>
      </c>
      <c r="N78" s="123">
        <v>3.77</v>
      </c>
      <c r="O78" s="123">
        <v>3.77</v>
      </c>
      <c r="P78" s="123">
        <v>3.77</v>
      </c>
      <c r="Q78" s="1623">
        <v>3.77</v>
      </c>
      <c r="R78" s="123">
        <v>3.77</v>
      </c>
      <c r="S78" s="123">
        <v>3.77</v>
      </c>
      <c r="T78" s="123">
        <v>3.8</v>
      </c>
      <c r="U78" s="188"/>
    </row>
    <row r="79" spans="1:29" ht="14.1" customHeight="1">
      <c r="A79" s="34"/>
      <c r="B79" s="1358" t="s">
        <v>1252</v>
      </c>
      <c r="C79" s="1337"/>
      <c r="D79" s="1343" t="s">
        <v>93</v>
      </c>
      <c r="E79" s="1337"/>
      <c r="F79" s="1359">
        <f t="shared" ca="1" si="28"/>
        <v>1</v>
      </c>
      <c r="G79" s="78"/>
      <c r="H79" s="1364">
        <v>1</v>
      </c>
      <c r="I79" s="1364">
        <v>1</v>
      </c>
      <c r="J79" s="1364">
        <v>1</v>
      </c>
      <c r="K79" s="1364">
        <v>1</v>
      </c>
      <c r="L79" s="1364">
        <v>1</v>
      </c>
      <c r="M79" s="1364">
        <v>1</v>
      </c>
      <c r="N79" s="1364">
        <v>1</v>
      </c>
      <c r="O79" s="1364">
        <v>1</v>
      </c>
      <c r="P79" s="1364">
        <v>1</v>
      </c>
      <c r="Q79" s="1507">
        <v>1</v>
      </c>
      <c r="R79" s="1364">
        <v>1</v>
      </c>
      <c r="S79" s="1364">
        <v>1</v>
      </c>
      <c r="T79" s="1364">
        <v>1</v>
      </c>
      <c r="U79" s="1449"/>
    </row>
    <row r="80" spans="1:29" ht="14.1" customHeight="1">
      <c r="A80" s="34"/>
      <c r="B80" s="1358"/>
      <c r="C80" s="1337"/>
      <c r="D80" s="81"/>
      <c r="E80" s="1337"/>
      <c r="F80" s="1361"/>
      <c r="G80" s="1154"/>
      <c r="H80" s="1362"/>
      <c r="I80" s="1362"/>
      <c r="J80" s="1362"/>
      <c r="K80" s="1362"/>
      <c r="L80" s="1362"/>
      <c r="M80" s="1362"/>
      <c r="N80" s="1362"/>
      <c r="O80" s="1362"/>
      <c r="P80" s="1362"/>
      <c r="Q80" s="1509"/>
      <c r="R80" s="1362"/>
      <c r="S80" s="1362"/>
      <c r="T80" s="1509"/>
      <c r="U80" s="1451"/>
    </row>
    <row r="81" spans="1:22" ht="14.1" customHeight="1">
      <c r="A81" s="34"/>
      <c r="B81" s="1687" t="s">
        <v>1491</v>
      </c>
      <c r="C81" s="1337"/>
      <c r="D81" s="81"/>
      <c r="E81" s="1337"/>
      <c r="F81" s="119"/>
      <c r="G81" s="10"/>
      <c r="H81" s="122"/>
      <c r="I81" s="122"/>
      <c r="J81" s="122"/>
      <c r="K81" s="122"/>
      <c r="L81" s="122"/>
      <c r="M81" s="122"/>
      <c r="N81" s="122"/>
      <c r="O81" s="122"/>
      <c r="P81" s="122"/>
      <c r="Q81" s="1499"/>
      <c r="R81" s="122"/>
      <c r="S81" s="122"/>
      <c r="T81" s="1499"/>
      <c r="U81" s="59"/>
      <c r="V81" s="933"/>
    </row>
    <row r="82" spans="1:22" ht="14.1" customHeight="1">
      <c r="A82" s="34"/>
      <c r="B82" s="15" t="s">
        <v>611</v>
      </c>
      <c r="C82" s="915"/>
      <c r="D82" s="1343" t="s">
        <v>95</v>
      </c>
      <c r="E82" s="1337"/>
      <c r="F82" s="33">
        <f ca="1">OFFSET($G82,0,Sens_start)</f>
        <v>0</v>
      </c>
      <c r="G82" s="12"/>
      <c r="H82" s="122">
        <v>0</v>
      </c>
      <c r="I82" s="122">
        <v>0</v>
      </c>
      <c r="J82" s="122">
        <v>0</v>
      </c>
      <c r="K82" s="122">
        <v>0</v>
      </c>
      <c r="L82" s="122">
        <v>0</v>
      </c>
      <c r="M82" s="122">
        <v>0</v>
      </c>
      <c r="N82" s="122">
        <v>0</v>
      </c>
      <c r="O82" s="122">
        <v>0</v>
      </c>
      <c r="P82" s="122">
        <v>0</v>
      </c>
      <c r="Q82" s="1499">
        <v>0</v>
      </c>
      <c r="R82" s="122">
        <v>0</v>
      </c>
      <c r="S82" s="122">
        <v>0</v>
      </c>
      <c r="T82" s="122">
        <v>0</v>
      </c>
      <c r="U82" s="59"/>
      <c r="V82" s="933"/>
    </row>
    <row r="83" spans="1:22" ht="14.1" customHeight="1">
      <c r="A83" s="34"/>
      <c r="B83" s="15" t="s">
        <v>721</v>
      </c>
      <c r="C83" s="915"/>
      <c r="D83" s="1343" t="s">
        <v>95</v>
      </c>
      <c r="E83" s="1337"/>
      <c r="F83" s="1688">
        <f ca="1">OFFSET($G83,0,Sens_start)</f>
        <v>60</v>
      </c>
      <c r="G83" s="12"/>
      <c r="H83" s="123">
        <v>60</v>
      </c>
      <c r="I83" s="123">
        <v>60</v>
      </c>
      <c r="J83" s="123">
        <v>60</v>
      </c>
      <c r="K83" s="123">
        <v>60</v>
      </c>
      <c r="L83" s="123">
        <v>60</v>
      </c>
      <c r="M83" s="123">
        <v>60</v>
      </c>
      <c r="N83" s="123">
        <v>60</v>
      </c>
      <c r="O83" s="123">
        <v>60</v>
      </c>
      <c r="P83" s="123">
        <v>60</v>
      </c>
      <c r="Q83" s="1623">
        <v>60</v>
      </c>
      <c r="R83" s="1364">
        <v>0.6</v>
      </c>
      <c r="S83" s="1364">
        <v>0.6</v>
      </c>
      <c r="T83" s="1364">
        <v>0.6</v>
      </c>
      <c r="U83" s="1449"/>
    </row>
    <row r="84" spans="1:22" ht="14.1" customHeight="1">
      <c r="A84" s="34"/>
      <c r="B84" s="15" t="s">
        <v>723</v>
      </c>
      <c r="C84" s="915"/>
      <c r="D84" s="1343" t="s">
        <v>95</v>
      </c>
      <c r="E84" s="1337"/>
      <c r="F84" s="1688">
        <f ca="1">OFFSET($G84,0,Sens_start)</f>
        <v>39.998000000000005</v>
      </c>
      <c r="G84" s="12"/>
      <c r="H84" s="123">
        <v>39.998000000000005</v>
      </c>
      <c r="I84" s="123">
        <v>39.998000000000005</v>
      </c>
      <c r="J84" s="123">
        <v>39.998000000000005</v>
      </c>
      <c r="K84" s="123">
        <v>39.998000000000005</v>
      </c>
      <c r="L84" s="123">
        <v>39.998000000000005</v>
      </c>
      <c r="M84" s="123">
        <v>39.998000000000005</v>
      </c>
      <c r="N84" s="123">
        <v>39.998000000000005</v>
      </c>
      <c r="O84" s="123">
        <v>39.998000000000005</v>
      </c>
      <c r="P84" s="123">
        <v>39.998000000000005</v>
      </c>
      <c r="Q84" s="1623">
        <v>39.998000000000005</v>
      </c>
      <c r="R84" s="1364">
        <v>0.4</v>
      </c>
      <c r="S84" s="1364">
        <v>0.4</v>
      </c>
      <c r="T84" s="1364">
        <v>0.4</v>
      </c>
      <c r="U84" s="1449"/>
    </row>
    <row r="85" spans="1:22" ht="14.1" customHeight="1">
      <c r="A85" s="34"/>
      <c r="B85" s="15"/>
      <c r="C85" s="915"/>
      <c r="D85" s="1343"/>
      <c r="E85" s="1337"/>
      <c r="F85" s="1372"/>
      <c r="G85" s="12"/>
      <c r="H85" s="1364"/>
      <c r="I85" s="1364"/>
      <c r="J85" s="1364"/>
      <c r="K85" s="1364"/>
      <c r="L85" s="1364"/>
      <c r="M85" s="1364"/>
      <c r="N85" s="1364"/>
      <c r="O85" s="1364"/>
      <c r="P85" s="1364"/>
      <c r="Q85" s="1507"/>
      <c r="R85" s="1364"/>
      <c r="S85" s="1364"/>
      <c r="T85" s="1507"/>
      <c r="U85" s="1449"/>
    </row>
    <row r="86" spans="1:22" ht="14.1" customHeight="1">
      <c r="A86" s="1358"/>
      <c r="B86" s="192" t="s">
        <v>727</v>
      </c>
      <c r="C86" s="1145"/>
      <c r="D86" s="62"/>
      <c r="E86" s="1337"/>
      <c r="F86" s="119"/>
      <c r="G86" s="10"/>
      <c r="H86" s="122"/>
      <c r="I86" s="122"/>
      <c r="J86" s="122"/>
      <c r="K86" s="122"/>
      <c r="L86" s="122"/>
      <c r="M86" s="122"/>
      <c r="N86" s="122"/>
      <c r="O86" s="122"/>
      <c r="P86" s="122"/>
      <c r="Q86" s="1499"/>
      <c r="R86" s="122"/>
      <c r="S86" s="122"/>
      <c r="T86" s="1499"/>
      <c r="U86" s="59"/>
    </row>
    <row r="87" spans="1:22" ht="14.1" customHeight="1">
      <c r="A87" s="1358"/>
      <c r="B87" s="1358" t="s">
        <v>725</v>
      </c>
      <c r="C87" s="915"/>
      <c r="D87" s="1343" t="s">
        <v>576</v>
      </c>
      <c r="E87" s="1337"/>
      <c r="F87" s="119">
        <f ca="1">OFFSET($G87,0,Sens_start)</f>
        <v>160</v>
      </c>
      <c r="G87" s="10"/>
      <c r="H87" s="122">
        <v>160</v>
      </c>
      <c r="I87" s="122">
        <v>160</v>
      </c>
      <c r="J87" s="122">
        <v>160</v>
      </c>
      <c r="K87" s="122">
        <v>160</v>
      </c>
      <c r="L87" s="122">
        <v>160</v>
      </c>
      <c r="M87" s="122">
        <v>160</v>
      </c>
      <c r="N87" s="122">
        <v>160</v>
      </c>
      <c r="O87" s="122">
        <v>160</v>
      </c>
      <c r="P87" s="122">
        <v>160</v>
      </c>
      <c r="Q87" s="1499">
        <v>160</v>
      </c>
      <c r="R87" s="122">
        <v>160</v>
      </c>
      <c r="S87" s="122">
        <v>160</v>
      </c>
      <c r="T87" s="122">
        <v>160</v>
      </c>
      <c r="U87" s="59"/>
    </row>
    <row r="88" spans="1:22" ht="14.1" customHeight="1">
      <c r="A88" s="1358"/>
      <c r="B88" s="1358" t="s">
        <v>726</v>
      </c>
      <c r="C88" s="915"/>
      <c r="D88" s="1343" t="s">
        <v>576</v>
      </c>
      <c r="E88" s="1337"/>
      <c r="F88" s="119">
        <f ca="1">OFFSET($G88,0,Sens_start)</f>
        <v>147</v>
      </c>
      <c r="G88" s="10"/>
      <c r="H88" s="122">
        <v>147</v>
      </c>
      <c r="I88" s="122">
        <v>147</v>
      </c>
      <c r="J88" s="122">
        <v>147</v>
      </c>
      <c r="K88" s="122">
        <v>147</v>
      </c>
      <c r="L88" s="122">
        <v>147</v>
      </c>
      <c r="M88" s="122">
        <v>147</v>
      </c>
      <c r="N88" s="122">
        <v>147</v>
      </c>
      <c r="O88" s="122">
        <v>147</v>
      </c>
      <c r="P88" s="122">
        <v>147</v>
      </c>
      <c r="Q88" s="1499">
        <v>147</v>
      </c>
      <c r="R88" s="122">
        <v>147</v>
      </c>
      <c r="S88" s="122">
        <v>147</v>
      </c>
      <c r="T88" s="122">
        <v>147</v>
      </c>
      <c r="U88" s="59"/>
    </row>
    <row r="89" spans="1:22" ht="14.1" customHeight="1">
      <c r="A89" s="34"/>
      <c r="B89" s="1358"/>
      <c r="C89" s="1337"/>
      <c r="D89" s="81"/>
      <c r="E89" s="1337"/>
      <c r="F89" s="1361"/>
      <c r="G89" s="1154"/>
      <c r="H89" s="1362"/>
      <c r="I89" s="1362"/>
      <c r="J89" s="1362"/>
      <c r="K89" s="1362"/>
      <c r="L89" s="1362"/>
      <c r="M89" s="1362"/>
      <c r="N89" s="1362"/>
      <c r="O89" s="1362"/>
      <c r="P89" s="1362"/>
      <c r="Q89" s="1509"/>
      <c r="R89" s="1362"/>
      <c r="S89" s="1362"/>
      <c r="T89" s="1362"/>
      <c r="U89" s="1451"/>
    </row>
    <row r="90" spans="1:22" ht="14.1" customHeight="1">
      <c r="A90" s="34"/>
      <c r="B90" s="27" t="s">
        <v>572</v>
      </c>
      <c r="C90" s="1337"/>
      <c r="D90" s="81"/>
      <c r="E90" s="1337"/>
      <c r="F90" s="1361"/>
      <c r="G90" s="1154"/>
      <c r="H90" s="1362"/>
      <c r="I90" s="1362"/>
      <c r="J90" s="1362"/>
      <c r="K90" s="1362"/>
      <c r="L90" s="1362"/>
      <c r="M90" s="1362"/>
      <c r="N90" s="1362"/>
      <c r="O90" s="1362"/>
      <c r="P90" s="1362"/>
      <c r="Q90" s="1509"/>
      <c r="R90" s="1362"/>
      <c r="S90" s="1362"/>
      <c r="T90" s="1362"/>
      <c r="U90" s="1451"/>
    </row>
    <row r="91" spans="1:22" ht="14.1" customHeight="1">
      <c r="A91" s="34"/>
      <c r="B91" s="1358" t="s">
        <v>494</v>
      </c>
      <c r="C91" s="1150"/>
      <c r="D91" s="1452" t="s">
        <v>653</v>
      </c>
      <c r="E91" s="1337"/>
      <c r="F91" s="119">
        <f t="shared" ca="1" si="28"/>
        <v>3</v>
      </c>
      <c r="G91" s="10"/>
      <c r="H91" s="122">
        <v>3</v>
      </c>
      <c r="I91" s="122">
        <v>3</v>
      </c>
      <c r="J91" s="122">
        <v>3</v>
      </c>
      <c r="K91" s="122">
        <v>3</v>
      </c>
      <c r="L91" s="122">
        <v>3</v>
      </c>
      <c r="M91" s="122">
        <v>3</v>
      </c>
      <c r="N91" s="122">
        <v>3</v>
      </c>
      <c r="O91" s="122">
        <v>3</v>
      </c>
      <c r="P91" s="122">
        <v>3</v>
      </c>
      <c r="Q91" s="1499">
        <v>3</v>
      </c>
      <c r="R91" s="122">
        <v>3</v>
      </c>
      <c r="S91" s="122">
        <v>3</v>
      </c>
      <c r="T91" s="122">
        <v>3</v>
      </c>
      <c r="U91" s="59"/>
    </row>
    <row r="92" spans="1:22" ht="14.1" customHeight="1">
      <c r="A92" s="34"/>
      <c r="B92" s="1358" t="s">
        <v>475</v>
      </c>
      <c r="C92" s="1150"/>
      <c r="D92" s="1452" t="s">
        <v>576</v>
      </c>
      <c r="E92" s="1337"/>
      <c r="F92" s="685">
        <f ca="1">OFFSET($G92,0,Sens_start)</f>
        <v>89.1</v>
      </c>
      <c r="G92" s="10"/>
      <c r="H92" s="684">
        <v>89.1</v>
      </c>
      <c r="I92" s="684">
        <v>89.1</v>
      </c>
      <c r="J92" s="684">
        <v>89.1</v>
      </c>
      <c r="K92" s="684">
        <v>89.1</v>
      </c>
      <c r="L92" s="684">
        <v>89.1</v>
      </c>
      <c r="M92" s="684">
        <v>89.1</v>
      </c>
      <c r="N92" s="684">
        <v>89.1</v>
      </c>
      <c r="O92" s="684">
        <v>89.1</v>
      </c>
      <c r="P92" s="684">
        <v>89.1</v>
      </c>
      <c r="Q92" s="1490">
        <v>89.1</v>
      </c>
      <c r="R92" s="684">
        <v>89.1</v>
      </c>
      <c r="S92" s="684">
        <v>89.1</v>
      </c>
      <c r="T92" s="684">
        <v>89.1</v>
      </c>
      <c r="U92" s="59"/>
    </row>
    <row r="93" spans="1:22" ht="13.5" customHeight="1">
      <c r="A93" s="1358"/>
      <c r="B93" s="1358" t="s">
        <v>919</v>
      </c>
      <c r="C93" s="915"/>
      <c r="D93" s="1343" t="s">
        <v>576</v>
      </c>
      <c r="E93" s="1337"/>
      <c r="F93" s="685">
        <f ca="1">OFFSET($G93,0,Sens_start)</f>
        <v>150</v>
      </c>
      <c r="G93" s="10"/>
      <c r="H93" s="684">
        <v>150</v>
      </c>
      <c r="I93" s="684">
        <v>150</v>
      </c>
      <c r="J93" s="684">
        <v>150</v>
      </c>
      <c r="K93" s="684">
        <v>150</v>
      </c>
      <c r="L93" s="684">
        <v>150</v>
      </c>
      <c r="M93" s="684">
        <v>150</v>
      </c>
      <c r="N93" s="684">
        <v>150</v>
      </c>
      <c r="O93" s="684">
        <v>150</v>
      </c>
      <c r="P93" s="684">
        <v>150</v>
      </c>
      <c r="Q93" s="1490">
        <v>150</v>
      </c>
      <c r="R93" s="684">
        <v>150</v>
      </c>
      <c r="S93" s="684">
        <v>150</v>
      </c>
      <c r="T93" s="684">
        <v>150</v>
      </c>
      <c r="U93" s="156"/>
    </row>
    <row r="94" spans="1:22" ht="13.5" customHeight="1">
      <c r="A94" s="1358"/>
      <c r="B94" s="1358"/>
      <c r="C94" s="915"/>
      <c r="D94" s="1343"/>
      <c r="E94" s="1337"/>
      <c r="F94" s="1489"/>
      <c r="G94" s="10"/>
      <c r="H94" s="1490"/>
      <c r="I94" s="1490"/>
      <c r="J94" s="1490"/>
      <c r="K94" s="1490"/>
      <c r="L94" s="1490"/>
      <c r="M94" s="1490"/>
      <c r="N94" s="1490"/>
      <c r="O94" s="1490"/>
      <c r="P94" s="1490"/>
      <c r="Q94" s="1490"/>
      <c r="R94" s="1490"/>
      <c r="S94" s="1490"/>
      <c r="T94" s="1490"/>
      <c r="U94" s="156"/>
    </row>
    <row r="95" spans="1:22" ht="14.1" customHeight="1">
      <c r="A95" s="34"/>
      <c r="B95" s="27" t="s">
        <v>1237</v>
      </c>
      <c r="C95" s="1337"/>
      <c r="D95" s="81"/>
      <c r="E95" s="1337"/>
      <c r="F95" s="1361"/>
      <c r="G95" s="1154"/>
      <c r="H95" s="1362"/>
      <c r="I95" s="1362"/>
      <c r="J95" s="1362"/>
      <c r="K95" s="1362"/>
      <c r="L95" s="1362"/>
      <c r="M95" s="1362"/>
      <c r="N95" s="1362"/>
      <c r="O95" s="1362"/>
      <c r="P95" s="1362"/>
      <c r="Q95" s="1509"/>
      <c r="R95" s="1362"/>
      <c r="S95" s="1362"/>
      <c r="T95" s="1509"/>
      <c r="U95" s="1451"/>
    </row>
    <row r="96" spans="1:22" ht="14.1" customHeight="1">
      <c r="A96" s="34"/>
      <c r="B96" s="1358" t="s">
        <v>559</v>
      </c>
      <c r="C96" s="1150"/>
      <c r="D96" s="1452" t="s">
        <v>576</v>
      </c>
      <c r="E96" s="1337"/>
      <c r="F96" s="685">
        <f t="shared" ref="F96" ca="1" si="29">OFFSET($G96,0,Sens_start)</f>
        <v>0</v>
      </c>
      <c r="G96" s="10"/>
      <c r="H96" s="684">
        <v>0</v>
      </c>
      <c r="I96" s="684">
        <v>0</v>
      </c>
      <c r="J96" s="684">
        <v>0</v>
      </c>
      <c r="K96" s="684">
        <v>0</v>
      </c>
      <c r="L96" s="684">
        <v>0</v>
      </c>
      <c r="M96" s="684">
        <v>0</v>
      </c>
      <c r="N96" s="684">
        <v>0</v>
      </c>
      <c r="O96" s="684">
        <v>0</v>
      </c>
      <c r="P96" s="684">
        <v>0</v>
      </c>
      <c r="Q96" s="1490">
        <v>2.4</v>
      </c>
      <c r="R96" s="684">
        <v>0</v>
      </c>
      <c r="S96" s="1511">
        <v>2.4</v>
      </c>
      <c r="T96" s="1490">
        <v>0</v>
      </c>
      <c r="U96" s="59"/>
    </row>
    <row r="97" spans="1:24" ht="13.5" customHeight="1">
      <c r="A97" s="1358"/>
      <c r="B97" s="1358"/>
      <c r="C97" s="915"/>
      <c r="D97" s="1343"/>
      <c r="E97" s="1337"/>
      <c r="F97" s="1489"/>
      <c r="G97" s="10"/>
      <c r="H97" s="1490"/>
      <c r="I97" s="1490"/>
      <c r="J97" s="1490"/>
      <c r="K97" s="1490"/>
      <c r="L97" s="1490"/>
      <c r="M97" s="1490"/>
      <c r="N97" s="1490"/>
      <c r="O97" s="1490"/>
      <c r="P97" s="1490"/>
      <c r="Q97" s="1490"/>
      <c r="R97" s="1490"/>
      <c r="S97" s="1490"/>
      <c r="T97" s="1490"/>
      <c r="U97" s="156"/>
    </row>
    <row r="98" spans="1:24" ht="14.1" customHeight="1">
      <c r="A98" s="1358"/>
      <c r="B98" s="1358"/>
      <c r="C98" s="915"/>
      <c r="D98" s="1343"/>
      <c r="E98" s="1337"/>
      <c r="F98" s="1361"/>
      <c r="G98" s="10"/>
      <c r="H98" s="1362"/>
      <c r="I98" s="1362"/>
      <c r="J98" s="1362"/>
      <c r="K98" s="1362"/>
      <c r="L98" s="1362"/>
      <c r="M98" s="1362"/>
      <c r="N98" s="1362"/>
      <c r="O98" s="1362"/>
      <c r="P98" s="1362"/>
      <c r="Q98" s="1509"/>
      <c r="R98" s="1362"/>
      <c r="S98" s="1362"/>
      <c r="T98" s="1509"/>
      <c r="U98" s="59"/>
    </row>
    <row r="99" spans="1:24" ht="14.1" customHeight="1">
      <c r="A99" s="1363" t="s">
        <v>207</v>
      </c>
      <c r="B99" s="1363"/>
      <c r="C99" s="1142"/>
      <c r="D99" s="623"/>
      <c r="E99" s="1316"/>
      <c r="F99" s="119"/>
      <c r="G99" s="12"/>
      <c r="H99" s="122"/>
      <c r="I99" s="122"/>
      <c r="J99" s="122"/>
      <c r="K99" s="122"/>
      <c r="L99" s="122"/>
      <c r="M99" s="122"/>
      <c r="N99" s="122"/>
      <c r="O99" s="122"/>
      <c r="P99" s="122"/>
      <c r="Q99" s="1499"/>
      <c r="R99" s="122"/>
      <c r="S99" s="122"/>
      <c r="T99" s="1499"/>
      <c r="U99" s="59"/>
    </row>
    <row r="100" spans="1:24" ht="14.1" customHeight="1">
      <c r="A100" s="34"/>
      <c r="B100" s="27" t="s">
        <v>315</v>
      </c>
      <c r="C100" s="1337"/>
      <c r="D100" s="81"/>
      <c r="E100" s="1316"/>
      <c r="F100" s="33"/>
      <c r="G100" s="12"/>
      <c r="H100" s="122"/>
      <c r="I100" s="122"/>
      <c r="J100" s="122"/>
      <c r="K100" s="122"/>
      <c r="L100" s="122"/>
      <c r="M100" s="122"/>
      <c r="N100" s="122"/>
      <c r="O100" s="122"/>
      <c r="P100" s="122"/>
      <c r="Q100" s="1499"/>
      <c r="R100" s="122"/>
      <c r="S100" s="122"/>
      <c r="T100" s="1499"/>
      <c r="U100" s="59"/>
    </row>
    <row r="101" spans="1:24" ht="14.1" customHeight="1">
      <c r="A101" s="34"/>
      <c r="B101" s="15" t="s">
        <v>314</v>
      </c>
      <c r="C101" s="915"/>
      <c r="D101" s="1343" t="s">
        <v>93</v>
      </c>
      <c r="E101" s="1316"/>
      <c r="F101" s="1356">
        <f ca="1">OFFSET($G101,0,Sens_start)</f>
        <v>1</v>
      </c>
      <c r="G101" s="12"/>
      <c r="H101" s="124">
        <v>1</v>
      </c>
      <c r="I101" s="124">
        <v>1</v>
      </c>
      <c r="J101" s="124">
        <v>1</v>
      </c>
      <c r="K101" s="124">
        <v>1</v>
      </c>
      <c r="L101" s="124">
        <v>1</v>
      </c>
      <c r="M101" s="124">
        <v>1</v>
      </c>
      <c r="N101" s="124">
        <v>1</v>
      </c>
      <c r="O101" s="124">
        <v>1</v>
      </c>
      <c r="P101" s="124">
        <v>1</v>
      </c>
      <c r="Q101" s="1510">
        <v>1</v>
      </c>
      <c r="R101" s="124">
        <v>1</v>
      </c>
      <c r="S101" s="124">
        <v>1</v>
      </c>
      <c r="T101" s="1510">
        <v>1</v>
      </c>
      <c r="U101" s="739"/>
    </row>
    <row r="102" spans="1:24" ht="14.1" customHeight="1">
      <c r="A102" s="34"/>
      <c r="B102" s="15" t="s">
        <v>1206</v>
      </c>
      <c r="C102" s="915"/>
      <c r="D102" s="1343" t="s">
        <v>93</v>
      </c>
      <c r="E102" s="1316"/>
      <c r="F102" s="1356">
        <f ca="1">OFFSET($G102,0,Sens_start)</f>
        <v>0</v>
      </c>
      <c r="G102" s="12"/>
      <c r="H102" s="426">
        <v>0</v>
      </c>
      <c r="I102" s="426">
        <v>0</v>
      </c>
      <c r="J102" s="426">
        <v>0</v>
      </c>
      <c r="K102" s="426">
        <v>0</v>
      </c>
      <c r="L102" s="426">
        <v>0</v>
      </c>
      <c r="M102" s="426">
        <v>0</v>
      </c>
      <c r="N102" s="426">
        <v>0</v>
      </c>
      <c r="O102" s="426">
        <v>0</v>
      </c>
      <c r="P102" s="426">
        <v>0</v>
      </c>
      <c r="Q102" s="1499">
        <v>0</v>
      </c>
      <c r="R102" s="426">
        <v>0</v>
      </c>
      <c r="S102" s="426">
        <v>0</v>
      </c>
      <c r="T102" s="1499">
        <v>0</v>
      </c>
      <c r="U102" s="739"/>
    </row>
    <row r="103" spans="1:24" ht="14.1" customHeight="1">
      <c r="A103" s="34"/>
      <c r="B103" s="15"/>
      <c r="C103" s="1339"/>
      <c r="D103" s="1342"/>
      <c r="E103" s="1316"/>
      <c r="F103" s="119"/>
      <c r="G103" s="31"/>
      <c r="H103" s="1366"/>
      <c r="I103" s="1366"/>
      <c r="J103" s="1366"/>
      <c r="K103" s="1366"/>
      <c r="L103" s="1366"/>
      <c r="M103" s="1366"/>
      <c r="N103" s="1366"/>
      <c r="O103" s="1366"/>
      <c r="P103" s="1366"/>
      <c r="Q103" s="1500"/>
      <c r="R103" s="1366"/>
      <c r="S103" s="1366"/>
      <c r="T103" s="1500"/>
      <c r="U103" s="737"/>
      <c r="V103" s="1445"/>
      <c r="W103" s="571"/>
      <c r="X103" s="31"/>
    </row>
    <row r="104" spans="1:24" ht="14.1" customHeight="1" thickBot="1">
      <c r="A104" s="34"/>
      <c r="B104" s="1345"/>
      <c r="C104" s="915"/>
      <c r="D104" s="1343"/>
      <c r="E104" s="1316"/>
      <c r="F104" s="1040"/>
      <c r="G104" s="31"/>
      <c r="H104" s="1041"/>
      <c r="I104" s="1041"/>
      <c r="J104" s="1041"/>
      <c r="K104" s="1041"/>
      <c r="L104" s="1041"/>
      <c r="M104" s="1041"/>
      <c r="N104" s="1041"/>
      <c r="O104" s="1041"/>
      <c r="P104" s="1041"/>
      <c r="Q104" s="1041"/>
      <c r="R104" s="1041"/>
      <c r="S104" s="1041"/>
      <c r="T104" s="1041"/>
      <c r="U104" s="59"/>
      <c r="V104" s="92"/>
      <c r="W104" s="55"/>
    </row>
    <row r="105" spans="1:24" ht="14.1" customHeight="1">
      <c r="A105" s="1047" t="s">
        <v>31</v>
      </c>
      <c r="B105" s="1047"/>
      <c r="C105" s="1047"/>
      <c r="D105" s="1140"/>
      <c r="E105" s="15"/>
      <c r="F105" s="1469"/>
      <c r="G105" s="15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59"/>
    </row>
    <row r="106" spans="1:24" ht="14.1" customHeight="1">
      <c r="A106" s="1363" t="s">
        <v>78</v>
      </c>
      <c r="B106" s="1142"/>
      <c r="C106" s="1155"/>
      <c r="D106" s="144"/>
      <c r="E106" s="1337"/>
      <c r="F106" s="1156" t="str">
        <f ca="1">IF(ABS(SUM(F108:F113))&lt;0.01,"OK","Check")</f>
        <v>OK</v>
      </c>
      <c r="G106" s="434"/>
      <c r="H106" s="1157" t="s">
        <v>213</v>
      </c>
      <c r="I106" s="1157" t="s">
        <v>213</v>
      </c>
      <c r="J106" s="1157" t="s">
        <v>213</v>
      </c>
      <c r="K106" s="1157" t="s">
        <v>213</v>
      </c>
      <c r="L106" s="1157" t="s">
        <v>213</v>
      </c>
      <c r="M106" s="1157" t="s">
        <v>213</v>
      </c>
      <c r="N106" s="1157" t="s">
        <v>213</v>
      </c>
      <c r="O106" s="1157" t="s">
        <v>213</v>
      </c>
      <c r="P106" s="1157" t="s">
        <v>213</v>
      </c>
      <c r="Q106" s="1157" t="s">
        <v>213</v>
      </c>
      <c r="R106" s="1157" t="s">
        <v>213</v>
      </c>
      <c r="S106" s="1157" t="s">
        <v>213</v>
      </c>
      <c r="T106" s="1157" t="s">
        <v>213</v>
      </c>
      <c r="U106" s="176"/>
      <c r="V106" s="1321"/>
    </row>
    <row r="107" spans="1:24" ht="14.1" customHeight="1">
      <c r="A107" s="34"/>
      <c r="B107" s="1337"/>
      <c r="C107" s="1158"/>
      <c r="D107" s="121"/>
      <c r="E107" s="1337"/>
      <c r="F107" s="1324"/>
      <c r="G107" s="434"/>
      <c r="H107" s="1331"/>
      <c r="I107" s="1331"/>
      <c r="J107" s="1331"/>
      <c r="K107" s="1331"/>
      <c r="L107" s="1331"/>
      <c r="M107" s="1331"/>
      <c r="N107" s="1331"/>
      <c r="O107" s="1331"/>
      <c r="P107" s="1331"/>
      <c r="Q107" s="1331"/>
      <c r="R107" s="1331"/>
      <c r="S107" s="1331"/>
      <c r="T107" s="1331"/>
      <c r="U107" s="176"/>
      <c r="V107" s="1321"/>
    </row>
    <row r="108" spans="1:24" ht="14.1" customHeight="1" outlineLevel="1">
      <c r="A108" s="1360"/>
      <c r="B108" s="15" t="s">
        <v>198</v>
      </c>
      <c r="C108" s="21"/>
      <c r="D108" s="1430" t="s">
        <v>125</v>
      </c>
      <c r="E108" s="1337"/>
      <c r="F108" s="24">
        <f ca="1">'BS(Q)'!E37</f>
        <v>0</v>
      </c>
      <c r="G108" s="10"/>
      <c r="H108" s="24">
        <v>0</v>
      </c>
      <c r="I108" s="24">
        <v>0</v>
      </c>
      <c r="J108" s="24">
        <v>0</v>
      </c>
      <c r="K108" s="24">
        <v>0</v>
      </c>
      <c r="L108" s="24">
        <v>0</v>
      </c>
      <c r="M108" s="24">
        <v>0</v>
      </c>
      <c r="N108" s="24">
        <v>0</v>
      </c>
      <c r="O108" s="24">
        <v>0</v>
      </c>
      <c r="P108" s="24">
        <v>0</v>
      </c>
      <c r="Q108" s="24">
        <v>0</v>
      </c>
      <c r="R108" s="24">
        <v>0</v>
      </c>
      <c r="S108" s="24">
        <v>0</v>
      </c>
      <c r="T108" s="24">
        <v>0</v>
      </c>
      <c r="U108" s="59"/>
    </row>
    <row r="109" spans="1:24" ht="14.1" customHeight="1" outlineLevel="1">
      <c r="A109" s="1360"/>
      <c r="B109" s="15" t="s">
        <v>1231</v>
      </c>
      <c r="C109" s="21"/>
      <c r="D109" s="1430" t="s">
        <v>125</v>
      </c>
      <c r="E109" s="1337"/>
      <c r="F109" s="24">
        <f ca="1">Sensitivity!F127-Sensitivity!F131</f>
        <v>0</v>
      </c>
      <c r="G109" s="10"/>
      <c r="H109" s="24">
        <v>0</v>
      </c>
      <c r="I109" s="24">
        <v>0</v>
      </c>
      <c r="J109" s="24">
        <v>0</v>
      </c>
      <c r="K109" s="24">
        <v>0</v>
      </c>
      <c r="L109" s="24">
        <v>0</v>
      </c>
      <c r="M109" s="24">
        <v>0</v>
      </c>
      <c r="N109" s="24">
        <v>0</v>
      </c>
      <c r="O109" s="24">
        <v>0</v>
      </c>
      <c r="P109" s="24">
        <v>0</v>
      </c>
      <c r="Q109" s="24">
        <v>0</v>
      </c>
      <c r="R109" s="24">
        <v>0</v>
      </c>
      <c r="S109" s="24">
        <v>0</v>
      </c>
      <c r="T109" s="24">
        <v>0</v>
      </c>
      <c r="U109" s="59"/>
    </row>
    <row r="110" spans="1:24" ht="14.1" customHeight="1" outlineLevel="1">
      <c r="A110" s="1360"/>
      <c r="B110" s="15" t="s">
        <v>196</v>
      </c>
      <c r="C110" s="21"/>
      <c r="D110" s="1430" t="s">
        <v>125</v>
      </c>
      <c r="E110" s="1337"/>
      <c r="F110" s="24">
        <f ca="1">Macrocheck</f>
        <v>0</v>
      </c>
      <c r="G110" s="10"/>
      <c r="H110" s="24">
        <v>0</v>
      </c>
      <c r="I110" s="24">
        <v>0</v>
      </c>
      <c r="J110" s="24">
        <v>0</v>
      </c>
      <c r="K110" s="24">
        <v>0</v>
      </c>
      <c r="L110" s="24">
        <v>0</v>
      </c>
      <c r="M110" s="24">
        <v>0</v>
      </c>
      <c r="N110" s="24">
        <v>0</v>
      </c>
      <c r="O110" s="24">
        <v>0</v>
      </c>
      <c r="P110" s="24">
        <v>0</v>
      </c>
      <c r="Q110" s="24">
        <v>0</v>
      </c>
      <c r="R110" s="24">
        <v>0</v>
      </c>
      <c r="S110" s="24">
        <v>0</v>
      </c>
      <c r="T110" s="24">
        <v>0</v>
      </c>
      <c r="U110" s="59"/>
    </row>
    <row r="111" spans="1:24" ht="14.1" customHeight="1" outlineLevel="1">
      <c r="A111" s="1360"/>
      <c r="B111" s="15" t="s">
        <v>197</v>
      </c>
      <c r="C111" s="21"/>
      <c r="D111" s="1430" t="s">
        <v>125</v>
      </c>
      <c r="E111" s="1337"/>
      <c r="F111" s="24">
        <f ca="1">'CF(Q)'!E75</f>
        <v>0</v>
      </c>
      <c r="G111" s="10"/>
      <c r="H111" s="24">
        <v>0</v>
      </c>
      <c r="I111" s="24">
        <v>0</v>
      </c>
      <c r="J111" s="24">
        <v>0</v>
      </c>
      <c r="K111" s="24">
        <v>0</v>
      </c>
      <c r="L111" s="24">
        <v>0</v>
      </c>
      <c r="M111" s="24">
        <v>0</v>
      </c>
      <c r="N111" s="24">
        <v>0</v>
      </c>
      <c r="O111" s="24">
        <v>0</v>
      </c>
      <c r="P111" s="24">
        <v>0</v>
      </c>
      <c r="Q111" s="24">
        <v>0</v>
      </c>
      <c r="R111" s="24">
        <v>0</v>
      </c>
      <c r="S111" s="24">
        <v>0</v>
      </c>
      <c r="T111" s="24">
        <v>0</v>
      </c>
      <c r="U111" s="59"/>
    </row>
    <row r="112" spans="1:24" ht="14.1" customHeight="1" outlineLevel="1">
      <c r="A112" s="1360"/>
      <c r="B112" s="15" t="s">
        <v>199</v>
      </c>
      <c r="C112" s="21"/>
      <c r="D112" s="1430" t="s">
        <v>125</v>
      </c>
      <c r="E112" s="1337"/>
      <c r="F112" s="24">
        <f ca="1">IF(ABS(F146+F155)&lt;0.0001,0,ABS(F146+F155))</f>
        <v>0</v>
      </c>
      <c r="G112" s="10"/>
      <c r="H112" s="24">
        <v>0</v>
      </c>
      <c r="I112" s="24">
        <v>0</v>
      </c>
      <c r="J112" s="24">
        <v>0</v>
      </c>
      <c r="K112" s="24">
        <v>0</v>
      </c>
      <c r="L112" s="24">
        <v>0</v>
      </c>
      <c r="M112" s="24">
        <v>0</v>
      </c>
      <c r="N112" s="24">
        <v>0</v>
      </c>
      <c r="O112" s="24">
        <v>0</v>
      </c>
      <c r="P112" s="24">
        <v>0</v>
      </c>
      <c r="Q112" s="24">
        <v>0</v>
      </c>
      <c r="R112" s="24">
        <v>0</v>
      </c>
      <c r="S112" s="24">
        <v>0</v>
      </c>
      <c r="T112" s="24">
        <v>0</v>
      </c>
      <c r="U112" s="59"/>
      <c r="W112" s="19"/>
      <c r="X112" s="19"/>
    </row>
    <row r="113" spans="1:26" ht="14.1" customHeight="1" outlineLevel="1">
      <c r="A113" s="1360"/>
      <c r="B113" s="15" t="s">
        <v>918</v>
      </c>
      <c r="C113" s="21"/>
      <c r="D113" s="1430" t="s">
        <v>125</v>
      </c>
      <c r="E113" s="1337"/>
      <c r="F113" s="24">
        <f ca="1">IRR!E106</f>
        <v>0</v>
      </c>
      <c r="G113" s="10"/>
      <c r="H113" s="24">
        <v>0</v>
      </c>
      <c r="I113" s="24">
        <v>0</v>
      </c>
      <c r="J113" s="24">
        <v>0</v>
      </c>
      <c r="K113" s="24">
        <v>0</v>
      </c>
      <c r="L113" s="24">
        <v>0</v>
      </c>
      <c r="M113" s="24">
        <v>0</v>
      </c>
      <c r="N113" s="24">
        <v>0</v>
      </c>
      <c r="O113" s="24">
        <v>0</v>
      </c>
      <c r="P113" s="24">
        <v>0</v>
      </c>
      <c r="Q113" s="24">
        <v>0</v>
      </c>
      <c r="R113" s="24">
        <v>0</v>
      </c>
      <c r="S113" s="24">
        <v>0</v>
      </c>
      <c r="T113" s="24">
        <v>0</v>
      </c>
      <c r="U113" s="59"/>
      <c r="W113" s="19"/>
      <c r="X113" s="19"/>
    </row>
    <row r="114" spans="1:26" ht="14.1" customHeight="1">
      <c r="A114" s="1360"/>
      <c r="B114" s="15"/>
      <c r="C114" s="1360"/>
      <c r="D114" s="58"/>
      <c r="E114" s="1337"/>
      <c r="F114" s="140"/>
      <c r="G114" s="10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59"/>
      <c r="W114" s="19"/>
      <c r="X114" s="19"/>
    </row>
    <row r="115" spans="1:26" ht="14.1" customHeight="1">
      <c r="A115" s="1363" t="s">
        <v>495</v>
      </c>
      <c r="B115" s="1142"/>
      <c r="C115" s="1155"/>
      <c r="D115" s="144"/>
      <c r="E115" s="1337"/>
      <c r="F115" s="140"/>
      <c r="G115" s="10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320"/>
      <c r="W115" s="19"/>
      <c r="X115" s="19"/>
    </row>
    <row r="116" spans="1:26" ht="14.1" customHeight="1">
      <c r="A116" s="34"/>
      <c r="B116" s="1337"/>
      <c r="C116" s="1158"/>
      <c r="D116" s="121"/>
      <c r="E116" s="1337"/>
      <c r="F116" s="140"/>
      <c r="G116" s="12"/>
      <c r="H116" s="683"/>
      <c r="I116" s="683"/>
      <c r="J116" s="683"/>
      <c r="K116" s="683"/>
      <c r="L116" s="683"/>
      <c r="M116" s="683"/>
      <c r="N116" s="683"/>
      <c r="O116" s="683"/>
      <c r="P116" s="683"/>
      <c r="Q116" s="683"/>
      <c r="R116" s="683"/>
      <c r="S116" s="683"/>
      <c r="T116" s="683"/>
      <c r="U116" s="59"/>
      <c r="W116" s="19"/>
      <c r="X116" s="19"/>
      <c r="Y116" s="15"/>
      <c r="Z116" s="15"/>
    </row>
    <row r="117" spans="1:26" ht="14.1" customHeight="1">
      <c r="A117" s="20"/>
      <c r="B117" s="629" t="s">
        <v>674</v>
      </c>
      <c r="C117" s="21"/>
      <c r="D117" s="1430" t="s">
        <v>121</v>
      </c>
      <c r="E117" s="1337"/>
      <c r="F117" s="1371">
        <f ca="1">IRR!E29</f>
        <v>8.46116453409195E-2</v>
      </c>
      <c r="G117" s="78"/>
      <c r="H117" s="1372">
        <v>8.46116453409195E-2</v>
      </c>
      <c r="I117" s="1372">
        <v>7.4816688895225539E-2</v>
      </c>
      <c r="J117" s="1372">
        <v>9.7906988859176619E-2</v>
      </c>
      <c r="K117" s="1372">
        <v>9.486796557903289E-2</v>
      </c>
      <c r="L117" s="1372">
        <v>8.4677276015281688E-2</v>
      </c>
      <c r="M117" s="1372">
        <v>8.4742978215217604E-2</v>
      </c>
      <c r="N117" s="1372">
        <v>8.4809115529060369E-2</v>
      </c>
      <c r="O117" s="1372">
        <v>8.4879407286643976E-2</v>
      </c>
      <c r="P117" s="1372">
        <v>8.4950682520866377E-2</v>
      </c>
      <c r="Q117" s="1372">
        <v>8.5329124331474313E-2</v>
      </c>
      <c r="R117" s="1372">
        <v>8.5284993052482619E-2</v>
      </c>
      <c r="S117" s="1372">
        <v>8.5966947674751285E-2</v>
      </c>
      <c r="T117" s="1372">
        <v>8.6698392033576974E-2</v>
      </c>
      <c r="U117" s="1449"/>
      <c r="W117" s="19"/>
      <c r="X117" s="19"/>
      <c r="Y117" s="15"/>
      <c r="Z117" s="15"/>
    </row>
    <row r="118" spans="1:26" ht="14.1" customHeight="1">
      <c r="A118" s="20"/>
      <c r="B118" s="629" t="s">
        <v>676</v>
      </c>
      <c r="C118" s="21"/>
      <c r="D118" s="1430" t="s">
        <v>121</v>
      </c>
      <c r="E118" s="1337"/>
      <c r="F118" s="1371">
        <f ca="1">IRR!E30</f>
        <v>7.8865429759025593E-2</v>
      </c>
      <c r="G118" s="78"/>
      <c r="H118" s="1372">
        <v>7.8865429759025593E-2</v>
      </c>
      <c r="I118" s="1372">
        <v>7.0614281296730072E-2</v>
      </c>
      <c r="J118" s="1372">
        <v>9.0101680159568806E-2</v>
      </c>
      <c r="K118" s="1372">
        <v>8.7523636221885678E-2</v>
      </c>
      <c r="L118" s="1372">
        <v>7.9033514857292181E-2</v>
      </c>
      <c r="M118" s="1372">
        <v>7.920052111148837E-2</v>
      </c>
      <c r="N118" s="1372">
        <v>7.9367426037788416E-2</v>
      </c>
      <c r="O118" s="1372">
        <v>7.9538318514823944E-2</v>
      </c>
      <c r="P118" s="1372">
        <v>7.9710206389427204E-2</v>
      </c>
      <c r="Q118" s="1372">
        <v>7.9469886422157313E-2</v>
      </c>
      <c r="R118" s="1372">
        <v>8.0750933289527899E-2</v>
      </c>
      <c r="S118" s="1372">
        <v>8.0122759938240071E-2</v>
      </c>
      <c r="T118" s="1372">
        <v>8.1221130490303065E-2</v>
      </c>
      <c r="U118" s="1449"/>
      <c r="W118" s="19"/>
      <c r="X118" s="19"/>
      <c r="Y118" s="15"/>
      <c r="Z118" s="15"/>
    </row>
    <row r="119" spans="1:26" ht="14.1" customHeight="1">
      <c r="A119" s="20"/>
      <c r="B119" s="629" t="s">
        <v>567</v>
      </c>
      <c r="C119" s="21"/>
      <c r="D119" s="1430" t="s">
        <v>121</v>
      </c>
      <c r="E119" s="1337"/>
      <c r="F119" s="1371">
        <f ca="1">IRR!E70</f>
        <v>7.287810742855072E-2</v>
      </c>
      <c r="G119" s="78"/>
      <c r="H119" s="1372">
        <v>7.287810742855072E-2</v>
      </c>
      <c r="I119" s="1372">
        <v>6.527354419231414E-2</v>
      </c>
      <c r="J119" s="1372">
        <v>8.3062133193016044E-2</v>
      </c>
      <c r="K119" s="1372">
        <v>8.0716231465339669E-2</v>
      </c>
      <c r="L119" s="1372">
        <v>7.3045656085014329E-2</v>
      </c>
      <c r="M119" s="1372">
        <v>7.3212406039237996E-2</v>
      </c>
      <c r="N119" s="1372">
        <v>7.3378875851631178E-2</v>
      </c>
      <c r="O119" s="1372">
        <v>7.3545685410499606E-2</v>
      </c>
      <c r="P119" s="1372">
        <v>7.3724368214607275E-2</v>
      </c>
      <c r="Q119" s="1372">
        <v>7.3421582579612732E-2</v>
      </c>
      <c r="R119" s="1372">
        <v>7.4915227293968212E-2</v>
      </c>
      <c r="S119" s="1372">
        <v>7.4194154143333454E-2</v>
      </c>
      <c r="T119" s="1372">
        <v>7.3376896977424638E-2</v>
      </c>
      <c r="U119" s="1449"/>
      <c r="W119" s="19"/>
      <c r="X119" s="19"/>
      <c r="Y119" s="15"/>
      <c r="Z119" s="15"/>
    </row>
    <row r="120" spans="1:26" ht="14.1" customHeight="1">
      <c r="A120" s="20"/>
      <c r="B120" s="629" t="s">
        <v>678</v>
      </c>
      <c r="C120" s="21"/>
      <c r="D120" s="1430" t="s">
        <v>121</v>
      </c>
      <c r="E120" s="1337"/>
      <c r="F120" s="1371">
        <f ca="1">IRR!E88</f>
        <v>0.13323492407798768</v>
      </c>
      <c r="G120" s="78"/>
      <c r="H120" s="1372">
        <v>0.13323492407798768</v>
      </c>
      <c r="I120" s="1372">
        <v>0.10077827572822573</v>
      </c>
      <c r="J120" s="1372">
        <v>0.18266623616218569</v>
      </c>
      <c r="K120" s="1372">
        <v>0.17124727368354797</v>
      </c>
      <c r="L120" s="1372">
        <v>0.13094695210456847</v>
      </c>
      <c r="M120" s="1372">
        <v>0.12868123650550842</v>
      </c>
      <c r="N120" s="1372">
        <v>0.12644497752189635</v>
      </c>
      <c r="O120" s="1372">
        <v>0.12426950335502623</v>
      </c>
      <c r="P120" s="1372">
        <v>0.1221280872821808</v>
      </c>
      <c r="Q120" s="1372">
        <v>0.13588107228279117</v>
      </c>
      <c r="R120" s="1372">
        <v>0.11064611077308653</v>
      </c>
      <c r="S120" s="1372">
        <v>0.14056505560874941</v>
      </c>
      <c r="T120" s="1372">
        <v>0.16375444531440736</v>
      </c>
      <c r="U120" s="1449"/>
      <c r="W120" s="19"/>
      <c r="X120" s="19"/>
      <c r="Y120" s="15"/>
      <c r="Z120" s="15"/>
    </row>
    <row r="121" spans="1:26" ht="14.1" customHeight="1">
      <c r="A121" s="20"/>
      <c r="B121" s="629" t="s">
        <v>680</v>
      </c>
      <c r="C121" s="21"/>
      <c r="D121" s="1430" t="s">
        <v>121</v>
      </c>
      <c r="E121" s="1337"/>
      <c r="F121" s="1371">
        <f ca="1">IRR!E104</f>
        <v>0.12109783291816711</v>
      </c>
      <c r="G121" s="78"/>
      <c r="H121" s="1372">
        <v>0.12109783291816711</v>
      </c>
      <c r="I121" s="1372">
        <v>9.1647097468376168E-2</v>
      </c>
      <c r="J121" s="1372">
        <v>0.1637208163738251</v>
      </c>
      <c r="K121" s="1372">
        <v>0.15389345288276679</v>
      </c>
      <c r="L121" s="1372">
        <v>0.11919793486595154</v>
      </c>
      <c r="M121" s="1372">
        <v>0.11730942130088806</v>
      </c>
      <c r="N121" s="1372">
        <v>0.11543588042259217</v>
      </c>
      <c r="O121" s="1372">
        <v>0.11358157992362977</v>
      </c>
      <c r="P121" s="1372">
        <v>0.1118287980556488</v>
      </c>
      <c r="Q121" s="1372">
        <v>0.12337134480476381</v>
      </c>
      <c r="R121" s="1372">
        <v>0.1032101094722748</v>
      </c>
      <c r="S121" s="1372">
        <v>0.12877028584480288</v>
      </c>
      <c r="T121" s="1372">
        <v>0.12943014502525332</v>
      </c>
      <c r="U121" s="1449"/>
      <c r="W121" s="19"/>
      <c r="X121" s="19"/>
      <c r="Y121" s="15"/>
      <c r="Z121" s="15"/>
    </row>
    <row r="122" spans="1:26" ht="14.1" customHeight="1">
      <c r="A122" s="20"/>
      <c r="B122" s="629"/>
      <c r="C122" s="21"/>
      <c r="D122" s="1430"/>
      <c r="E122" s="1337"/>
      <c r="F122" s="1371"/>
      <c r="G122" s="78"/>
      <c r="H122" s="1372"/>
      <c r="I122" s="1372"/>
      <c r="J122" s="1372"/>
      <c r="K122" s="1372"/>
      <c r="L122" s="1372"/>
      <c r="M122" s="1372"/>
      <c r="N122" s="1372"/>
      <c r="O122" s="1372"/>
      <c r="P122" s="1372"/>
      <c r="Q122" s="1372"/>
      <c r="R122" s="1372"/>
      <c r="S122" s="1372"/>
      <c r="T122" s="1372"/>
      <c r="U122" s="1449"/>
      <c r="W122" s="19"/>
      <c r="X122" s="19"/>
      <c r="Y122" s="15"/>
      <c r="Z122" s="15"/>
    </row>
    <row r="123" spans="1:26" ht="14.1" customHeight="1">
      <c r="A123" s="1363" t="s">
        <v>710</v>
      </c>
      <c r="B123" s="1142"/>
      <c r="C123" s="1159"/>
      <c r="D123" s="914"/>
      <c r="E123" s="1337"/>
      <c r="F123" s="140"/>
      <c r="G123" s="10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320"/>
      <c r="W123" s="19"/>
      <c r="X123" s="19"/>
    </row>
    <row r="124" spans="1:26" ht="14.1" customHeight="1">
      <c r="A124" s="20"/>
      <c r="B124" s="15"/>
      <c r="C124" s="21"/>
      <c r="D124" s="1430"/>
      <c r="E124" s="1337"/>
      <c r="F124" s="140"/>
      <c r="G124" s="76"/>
      <c r="H124" s="118"/>
      <c r="I124" s="118"/>
      <c r="J124" s="118"/>
      <c r="K124" s="118"/>
      <c r="L124" s="118"/>
      <c r="M124" s="118"/>
      <c r="N124" s="118"/>
      <c r="O124" s="118"/>
      <c r="P124" s="118"/>
      <c r="Q124" s="118"/>
      <c r="R124" s="118"/>
      <c r="S124" s="118"/>
      <c r="T124" s="118"/>
      <c r="U124" s="740"/>
      <c r="W124" s="19"/>
      <c r="X124" s="19"/>
    </row>
    <row r="125" spans="1:26" s="1436" customFormat="1" ht="14.1" customHeight="1">
      <c r="A125" s="63"/>
      <c r="B125" s="1160" t="s">
        <v>600</v>
      </c>
      <c r="C125" s="1423"/>
      <c r="D125" s="1453" t="s">
        <v>713</v>
      </c>
      <c r="E125" s="1337"/>
      <c r="F125" s="408">
        <f ca="1">Assum!F87</f>
        <v>108999.99999999999</v>
      </c>
      <c r="G125" s="1437"/>
      <c r="H125" s="931">
        <v>108999.99999999999</v>
      </c>
      <c r="I125" s="931">
        <v>108999.99999999999</v>
      </c>
      <c r="J125" s="931">
        <v>108999.99999999999</v>
      </c>
      <c r="K125" s="931">
        <v>108999.99999999999</v>
      </c>
      <c r="L125" s="931">
        <v>108999.99999999999</v>
      </c>
      <c r="M125" s="931">
        <v>108999.99999999999</v>
      </c>
      <c r="N125" s="931">
        <v>108999.99999999999</v>
      </c>
      <c r="O125" s="931">
        <v>108999.99999999999</v>
      </c>
      <c r="P125" s="931">
        <v>108999.99999999999</v>
      </c>
      <c r="Q125" s="931">
        <v>108999.99999999999</v>
      </c>
      <c r="R125" s="931">
        <v>108999.99999999999</v>
      </c>
      <c r="S125" s="931">
        <v>108999.99999999999</v>
      </c>
      <c r="T125" s="931">
        <v>108999.99999999999</v>
      </c>
      <c r="U125" s="176"/>
      <c r="V125" s="19"/>
      <c r="W125" s="19"/>
      <c r="X125" s="19"/>
    </row>
    <row r="126" spans="1:26" ht="14.1" customHeight="1">
      <c r="A126" s="20"/>
      <c r="B126" s="924"/>
      <c r="C126" s="21"/>
      <c r="D126" s="1430"/>
      <c r="E126" s="1337"/>
      <c r="F126" s="140"/>
      <c r="G126" s="76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59"/>
      <c r="W126" s="19"/>
      <c r="X126" s="19"/>
    </row>
    <row r="127" spans="1:26" ht="14.1" customHeight="1">
      <c r="A127" s="20"/>
      <c r="B127" s="1373" t="s">
        <v>468</v>
      </c>
      <c r="C127" s="21"/>
      <c r="D127" s="1430" t="s">
        <v>713</v>
      </c>
      <c r="E127" s="1337"/>
      <c r="F127" s="408">
        <f ca="1">SUM(F128:F129)</f>
        <v>150000</v>
      </c>
      <c r="G127" s="76"/>
      <c r="H127" s="931">
        <v>150000</v>
      </c>
      <c r="I127" s="931">
        <v>150000</v>
      </c>
      <c r="J127" s="931">
        <v>150000</v>
      </c>
      <c r="K127" s="931">
        <v>150000</v>
      </c>
      <c r="L127" s="931">
        <v>150000</v>
      </c>
      <c r="M127" s="931">
        <v>150000</v>
      </c>
      <c r="N127" s="931">
        <v>150000</v>
      </c>
      <c r="O127" s="931">
        <v>150000</v>
      </c>
      <c r="P127" s="931">
        <v>150000</v>
      </c>
      <c r="Q127" s="931">
        <v>150000</v>
      </c>
      <c r="R127" s="931">
        <v>151099.51401512665</v>
      </c>
      <c r="S127" s="931">
        <v>150354.70651723514</v>
      </c>
      <c r="T127" s="931">
        <v>150389.57839049833</v>
      </c>
      <c r="U127" s="176"/>
      <c r="W127" s="19"/>
      <c r="X127" s="19"/>
    </row>
    <row r="128" spans="1:26" ht="14.1" customHeight="1">
      <c r="A128" s="20"/>
      <c r="B128" s="15" t="s">
        <v>469</v>
      </c>
      <c r="C128" s="21"/>
      <c r="D128" s="1430" t="s">
        <v>713</v>
      </c>
      <c r="E128" s="1337"/>
      <c r="F128" s="140">
        <f ca="1">Assum!F66</f>
        <v>145000</v>
      </c>
      <c r="G128" s="76"/>
      <c r="H128" s="33">
        <v>145000</v>
      </c>
      <c r="I128" s="33">
        <v>145000</v>
      </c>
      <c r="J128" s="33">
        <v>145000</v>
      </c>
      <c r="K128" s="33">
        <v>145000</v>
      </c>
      <c r="L128" s="33">
        <v>145000</v>
      </c>
      <c r="M128" s="33">
        <v>145000</v>
      </c>
      <c r="N128" s="33">
        <v>145000</v>
      </c>
      <c r="O128" s="33">
        <v>145000</v>
      </c>
      <c r="P128" s="33">
        <v>145000</v>
      </c>
      <c r="Q128" s="33">
        <v>145000</v>
      </c>
      <c r="R128" s="33">
        <v>146099.51401512665</v>
      </c>
      <c r="S128" s="33">
        <v>145354.70651723514</v>
      </c>
      <c r="T128" s="33">
        <v>145389.57839049833</v>
      </c>
      <c r="U128" s="59"/>
      <c r="W128" s="19"/>
      <c r="X128" s="19"/>
    </row>
    <row r="129" spans="1:24" ht="14.1" customHeight="1">
      <c r="A129" s="20"/>
      <c r="B129" s="15" t="s">
        <v>43</v>
      </c>
      <c r="C129" s="21"/>
      <c r="D129" s="1430" t="s">
        <v>713</v>
      </c>
      <c r="E129" s="1337"/>
      <c r="F129" s="140">
        <f>Assum!F67</f>
        <v>5000</v>
      </c>
      <c r="G129" s="76"/>
      <c r="H129" s="33">
        <v>5000</v>
      </c>
      <c r="I129" s="33">
        <v>5000</v>
      </c>
      <c r="J129" s="33">
        <v>5000</v>
      </c>
      <c r="K129" s="33">
        <v>5000</v>
      </c>
      <c r="L129" s="33">
        <v>5000</v>
      </c>
      <c r="M129" s="33">
        <v>5000</v>
      </c>
      <c r="N129" s="33">
        <v>5000</v>
      </c>
      <c r="O129" s="33">
        <v>5000</v>
      </c>
      <c r="P129" s="33">
        <v>5000</v>
      </c>
      <c r="Q129" s="33">
        <v>5000</v>
      </c>
      <c r="R129" s="33">
        <v>5000</v>
      </c>
      <c r="S129" s="33">
        <v>5000</v>
      </c>
      <c r="T129" s="33">
        <v>5000</v>
      </c>
      <c r="U129" s="59"/>
      <c r="W129" s="19"/>
      <c r="X129" s="19"/>
    </row>
    <row r="130" spans="1:24" ht="14.1" customHeight="1">
      <c r="A130" s="20"/>
      <c r="B130" s="15"/>
      <c r="C130" s="21"/>
      <c r="D130" s="1430"/>
      <c r="E130" s="1337"/>
      <c r="F130" s="140"/>
      <c r="G130" s="76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59"/>
      <c r="W130" s="19"/>
      <c r="X130" s="19"/>
    </row>
    <row r="131" spans="1:24" ht="14.1" customHeight="1">
      <c r="A131" s="20"/>
      <c r="B131" s="27" t="s">
        <v>471</v>
      </c>
      <c r="C131" s="21"/>
      <c r="D131" s="1430" t="s">
        <v>713</v>
      </c>
      <c r="E131" s="1337"/>
      <c r="F131" s="408">
        <f ca="1">SUM(F132:F137)</f>
        <v>150000</v>
      </c>
      <c r="G131" s="76"/>
      <c r="H131" s="931">
        <v>150000</v>
      </c>
      <c r="I131" s="931">
        <v>150000</v>
      </c>
      <c r="J131" s="931">
        <v>150000</v>
      </c>
      <c r="K131" s="931">
        <v>150000</v>
      </c>
      <c r="L131" s="931">
        <v>150000</v>
      </c>
      <c r="M131" s="931">
        <v>150000</v>
      </c>
      <c r="N131" s="931">
        <v>150000</v>
      </c>
      <c r="O131" s="931">
        <v>150000</v>
      </c>
      <c r="P131" s="931">
        <v>150000</v>
      </c>
      <c r="Q131" s="931">
        <v>150000</v>
      </c>
      <c r="R131" s="931">
        <v>151099.51401512665</v>
      </c>
      <c r="S131" s="931">
        <v>150354.70651723514</v>
      </c>
      <c r="T131" s="931">
        <v>150389.57839049833</v>
      </c>
      <c r="U131" s="176"/>
      <c r="V131" s="1436"/>
      <c r="W131" s="19"/>
      <c r="X131" s="19"/>
    </row>
    <row r="132" spans="1:24" ht="14.1" customHeight="1">
      <c r="A132" s="20"/>
      <c r="B132" s="15" t="s">
        <v>602</v>
      </c>
      <c r="C132" s="21"/>
      <c r="D132" s="1430" t="s">
        <v>713</v>
      </c>
      <c r="E132" s="1337"/>
      <c r="F132" s="140">
        <f ca="1">Assum!F73</f>
        <v>15000</v>
      </c>
      <c r="G132" s="76"/>
      <c r="H132" s="33">
        <v>15000</v>
      </c>
      <c r="I132" s="33">
        <v>15000</v>
      </c>
      <c r="J132" s="33">
        <v>15000</v>
      </c>
      <c r="K132" s="33">
        <v>15000</v>
      </c>
      <c r="L132" s="33">
        <v>15000</v>
      </c>
      <c r="M132" s="33">
        <v>15000</v>
      </c>
      <c r="N132" s="33">
        <v>15000</v>
      </c>
      <c r="O132" s="33">
        <v>15000</v>
      </c>
      <c r="P132" s="33">
        <v>15000</v>
      </c>
      <c r="Q132" s="33">
        <v>15000</v>
      </c>
      <c r="R132" s="33">
        <v>15109.951401512666</v>
      </c>
      <c r="S132" s="33">
        <v>15035.470651723515</v>
      </c>
      <c r="T132" s="33">
        <v>15038.957839049834</v>
      </c>
      <c r="U132" s="59"/>
      <c r="W132" s="19"/>
      <c r="X132" s="19"/>
    </row>
    <row r="133" spans="1:24" ht="14.1" customHeight="1">
      <c r="A133" s="20"/>
      <c r="B133" s="15" t="s">
        <v>1066</v>
      </c>
      <c r="C133" s="21"/>
      <c r="D133" s="1430" t="s">
        <v>713</v>
      </c>
      <c r="E133" s="1337"/>
      <c r="F133" s="140">
        <f ca="1">Assum!F77</f>
        <v>50000</v>
      </c>
      <c r="G133" s="76"/>
      <c r="H133" s="33">
        <v>50000</v>
      </c>
      <c r="I133" s="33">
        <v>50000</v>
      </c>
      <c r="J133" s="33">
        <v>50000</v>
      </c>
      <c r="K133" s="33">
        <v>50000</v>
      </c>
      <c r="L133" s="33">
        <v>50000</v>
      </c>
      <c r="M133" s="33">
        <v>50000</v>
      </c>
      <c r="N133" s="33">
        <v>50000</v>
      </c>
      <c r="O133" s="33">
        <v>50000</v>
      </c>
      <c r="P133" s="33">
        <v>50000</v>
      </c>
      <c r="Q133" s="33">
        <v>50000</v>
      </c>
      <c r="R133" s="33">
        <v>50000</v>
      </c>
      <c r="S133" s="33">
        <v>50000</v>
      </c>
      <c r="T133" s="33">
        <v>50000</v>
      </c>
      <c r="U133" s="59"/>
      <c r="W133" s="19"/>
      <c r="X133" s="19"/>
    </row>
    <row r="134" spans="1:24" ht="14.1" customHeight="1">
      <c r="A134" s="20"/>
      <c r="B134" s="15" t="s">
        <v>1067</v>
      </c>
      <c r="C134" s="21"/>
      <c r="D134" s="1430" t="s">
        <v>713</v>
      </c>
      <c r="E134" s="1337"/>
      <c r="F134" s="140">
        <f ca="1">Assum!F78</f>
        <v>50000</v>
      </c>
      <c r="G134" s="76"/>
      <c r="H134" s="33">
        <v>50000</v>
      </c>
      <c r="I134" s="33">
        <v>50000</v>
      </c>
      <c r="J134" s="33">
        <v>50000</v>
      </c>
      <c r="K134" s="33">
        <v>50000</v>
      </c>
      <c r="L134" s="33">
        <v>50000</v>
      </c>
      <c r="M134" s="33">
        <v>50000</v>
      </c>
      <c r="N134" s="33">
        <v>50000</v>
      </c>
      <c r="O134" s="33">
        <v>50000</v>
      </c>
      <c r="P134" s="33">
        <v>50000</v>
      </c>
      <c r="Q134" s="33">
        <v>50000</v>
      </c>
      <c r="R134" s="33">
        <v>55989.562613613991</v>
      </c>
      <c r="S134" s="33">
        <v>55319.235865511626</v>
      </c>
      <c r="T134" s="33">
        <v>55350.62055144849</v>
      </c>
      <c r="U134" s="59"/>
      <c r="W134" s="19"/>
      <c r="X134" s="19"/>
    </row>
    <row r="135" spans="1:24" ht="14.1" customHeight="1">
      <c r="A135" s="20"/>
      <c r="B135" s="15" t="s">
        <v>1068</v>
      </c>
      <c r="C135" s="21"/>
      <c r="D135" s="1430" t="s">
        <v>713</v>
      </c>
      <c r="E135" s="1337"/>
      <c r="F135" s="140">
        <f ca="1">Assum!F79</f>
        <v>35000</v>
      </c>
      <c r="G135" s="76"/>
      <c r="H135" s="33">
        <v>35000</v>
      </c>
      <c r="I135" s="33">
        <v>35000</v>
      </c>
      <c r="J135" s="33">
        <v>35000</v>
      </c>
      <c r="K135" s="33">
        <v>35000</v>
      </c>
      <c r="L135" s="33">
        <v>35000</v>
      </c>
      <c r="M135" s="33">
        <v>35000</v>
      </c>
      <c r="N135" s="33">
        <v>35000</v>
      </c>
      <c r="O135" s="33">
        <v>35000</v>
      </c>
      <c r="P135" s="33">
        <v>35000</v>
      </c>
      <c r="Q135" s="33">
        <v>35000</v>
      </c>
      <c r="R135" s="33">
        <v>30000</v>
      </c>
      <c r="S135" s="33">
        <v>30000</v>
      </c>
      <c r="T135" s="33">
        <v>15000</v>
      </c>
      <c r="U135" s="59"/>
      <c r="W135" s="19"/>
      <c r="X135" s="19"/>
    </row>
    <row r="136" spans="1:24" ht="14.1" customHeight="1">
      <c r="A136" s="20"/>
      <c r="B136" s="15" t="s">
        <v>1200</v>
      </c>
      <c r="C136" s="21"/>
      <c r="D136" s="1430" t="s">
        <v>713</v>
      </c>
      <c r="E136" s="1337"/>
      <c r="F136" s="140">
        <f ca="1">Assum!F80</f>
        <v>0</v>
      </c>
      <c r="G136" s="76"/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59"/>
      <c r="W136" s="19"/>
      <c r="X136" s="19"/>
    </row>
    <row r="137" spans="1:24" ht="14.1" customHeight="1">
      <c r="A137" s="20"/>
      <c r="B137" s="15" t="s">
        <v>1070</v>
      </c>
      <c r="C137" s="21"/>
      <c r="D137" s="1430" t="s">
        <v>713</v>
      </c>
      <c r="E137" s="1337"/>
      <c r="F137" s="140">
        <f ca="1">Assum!F76</f>
        <v>0</v>
      </c>
      <c r="G137" s="76"/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15000</v>
      </c>
      <c r="U137" s="59"/>
      <c r="W137" s="19"/>
      <c r="X137" s="19"/>
    </row>
    <row r="138" spans="1:24" ht="14.1" customHeight="1">
      <c r="A138" s="20"/>
      <c r="B138" s="15"/>
      <c r="C138" s="1360"/>
      <c r="D138" s="58"/>
      <c r="E138" s="1337"/>
      <c r="F138" s="140"/>
      <c r="G138" s="76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59"/>
      <c r="W138" s="19"/>
      <c r="X138" s="19"/>
    </row>
    <row r="139" spans="1:24" ht="14.1" customHeight="1">
      <c r="A139" s="20"/>
      <c r="B139" s="15"/>
      <c r="C139" s="1360"/>
      <c r="D139" s="58"/>
      <c r="E139" s="1337"/>
      <c r="F139" s="140"/>
      <c r="G139" s="76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59"/>
      <c r="V139" s="933"/>
      <c r="W139" s="932"/>
      <c r="X139" s="1436"/>
    </row>
    <row r="140" spans="1:24" ht="14.1" customHeight="1">
      <c r="A140" s="1363" t="s">
        <v>496</v>
      </c>
      <c r="B140" s="1142"/>
      <c r="C140" s="1155"/>
      <c r="D140" s="144"/>
      <c r="E140" s="1337"/>
      <c r="F140" s="140"/>
      <c r="G140" s="76"/>
      <c r="H140" s="118"/>
      <c r="I140" s="118"/>
      <c r="J140" s="118"/>
      <c r="K140" s="118"/>
      <c r="L140" s="118"/>
      <c r="M140" s="118"/>
      <c r="N140" s="118"/>
      <c r="O140" s="118"/>
      <c r="P140" s="118"/>
      <c r="Q140" s="118"/>
      <c r="R140" s="118"/>
      <c r="S140" s="118"/>
      <c r="T140" s="118"/>
      <c r="U140" s="740"/>
      <c r="V140" s="1433"/>
      <c r="W140" s="1436"/>
      <c r="X140" s="1436"/>
    </row>
    <row r="141" spans="1:24" ht="14.1" customHeight="1">
      <c r="A141" s="20"/>
      <c r="B141" s="15" t="s">
        <v>1350</v>
      </c>
      <c r="C141" s="21"/>
      <c r="D141" s="1430" t="s">
        <v>125</v>
      </c>
      <c r="E141" s="1337"/>
      <c r="F141" s="140">
        <f ca="1">Revenue!E17</f>
        <v>20496.748097507196</v>
      </c>
      <c r="G141" s="10"/>
      <c r="H141" s="23">
        <v>20496.748097507196</v>
      </c>
      <c r="I141" s="23">
        <v>19300.673452212279</v>
      </c>
      <c r="J141" s="23">
        <v>22182.157092262431</v>
      </c>
      <c r="K141" s="23">
        <v>21747.2128355514</v>
      </c>
      <c r="L141" s="23">
        <v>20496.748097507196</v>
      </c>
      <c r="M141" s="23">
        <v>20496.748097507196</v>
      </c>
      <c r="N141" s="23">
        <v>20496.748097507196</v>
      </c>
      <c r="O141" s="23">
        <v>20496.748097507196</v>
      </c>
      <c r="P141" s="23">
        <v>20496.748097507196</v>
      </c>
      <c r="Q141" s="23">
        <v>20576.831538258564</v>
      </c>
      <c r="R141" s="23">
        <v>14676.851368627613</v>
      </c>
      <c r="S141" s="23">
        <v>14756.120170779865</v>
      </c>
      <c r="T141" s="23">
        <v>14838.194761787701</v>
      </c>
      <c r="U141" s="59"/>
      <c r="W141" s="1436"/>
      <c r="X141" s="1436"/>
    </row>
    <row r="142" spans="1:24" ht="14.1" customHeight="1">
      <c r="A142" s="20"/>
      <c r="B142" s="15" t="s">
        <v>1351</v>
      </c>
      <c r="C142" s="21"/>
      <c r="D142" s="1430" t="s">
        <v>125</v>
      </c>
      <c r="E142" s="1337"/>
      <c r="F142" s="140">
        <f ca="1">'Opex &amp; Capex'!E29</f>
        <v>5244.5636232571496</v>
      </c>
      <c r="G142" s="10"/>
      <c r="H142" s="23">
        <v>5244.5636232571496</v>
      </c>
      <c r="I142" s="23">
        <v>5243.3010920207125</v>
      </c>
      <c r="J142" s="23">
        <v>5365.5512001423485</v>
      </c>
      <c r="K142" s="23">
        <v>5299.8546012726829</v>
      </c>
      <c r="L142" s="23">
        <v>5244.5636232571496</v>
      </c>
      <c r="M142" s="23">
        <v>5244.5636232571496</v>
      </c>
      <c r="N142" s="23">
        <v>5244.5636232571496</v>
      </c>
      <c r="O142" s="23">
        <v>5244.5636232571496</v>
      </c>
      <c r="P142" s="23">
        <v>5244.5636232571496</v>
      </c>
      <c r="Q142" s="23">
        <v>5244.5636232571496</v>
      </c>
      <c r="R142" s="23">
        <v>14676.851368627613</v>
      </c>
      <c r="S142" s="23">
        <v>14756.120170779865</v>
      </c>
      <c r="T142" s="23">
        <v>14838.194761787701</v>
      </c>
      <c r="U142" s="59"/>
      <c r="W142" s="1436"/>
      <c r="X142" s="1436"/>
    </row>
    <row r="143" spans="1:24" ht="14.1" customHeight="1">
      <c r="A143" s="20"/>
      <c r="B143" s="15" t="s">
        <v>488</v>
      </c>
      <c r="C143" s="21"/>
      <c r="D143" s="1430" t="s">
        <v>125</v>
      </c>
      <c r="E143" s="1337"/>
      <c r="F143" s="140">
        <f ca="1">F141-F142</f>
        <v>15252.184474250047</v>
      </c>
      <c r="G143" s="10"/>
      <c r="H143" s="23">
        <v>15252.184474250047</v>
      </c>
      <c r="I143" s="23">
        <v>14057.372360191566</v>
      </c>
      <c r="J143" s="23">
        <v>16816.605892120082</v>
      </c>
      <c r="K143" s="23">
        <v>16447.358234278716</v>
      </c>
      <c r="L143" s="23">
        <v>15252.184474250047</v>
      </c>
      <c r="M143" s="23">
        <v>15252.184474250047</v>
      </c>
      <c r="N143" s="23">
        <v>15252.184474250047</v>
      </c>
      <c r="O143" s="23">
        <v>15252.184474250047</v>
      </c>
      <c r="P143" s="23">
        <v>15252.184474250047</v>
      </c>
      <c r="Q143" s="23">
        <v>15332.267915001416</v>
      </c>
      <c r="R143" s="23">
        <v>14676.851368627613</v>
      </c>
      <c r="S143" s="23">
        <v>14756.120170779865</v>
      </c>
      <c r="T143" s="23">
        <v>14838.194761787701</v>
      </c>
      <c r="U143" s="59"/>
      <c r="W143" s="1436"/>
      <c r="X143" s="1436"/>
    </row>
    <row r="144" spans="1:24" ht="14.1" customHeight="1">
      <c r="A144" s="20"/>
      <c r="B144" s="15" t="s">
        <v>18</v>
      </c>
      <c r="C144" s="21"/>
      <c r="D144" s="1430" t="s">
        <v>121</v>
      </c>
      <c r="E144" s="1337"/>
      <c r="F144" s="1368">
        <f ca="1">F143/F141</f>
        <v>0.74412703916212986</v>
      </c>
      <c r="G144" s="10"/>
      <c r="H144" s="120">
        <v>0.74412703916212986</v>
      </c>
      <c r="I144" s="120">
        <v>0.72833584771003335</v>
      </c>
      <c r="J144" s="120">
        <v>0.75811409242909211</v>
      </c>
      <c r="K144" s="120">
        <v>0.7562972946763683</v>
      </c>
      <c r="L144" s="120">
        <v>0.74412703916212986</v>
      </c>
      <c r="M144" s="120">
        <v>0.74412703916212986</v>
      </c>
      <c r="N144" s="120">
        <v>0.74412703916212986</v>
      </c>
      <c r="O144" s="120">
        <v>0.74412703916212986</v>
      </c>
      <c r="P144" s="120">
        <v>0.74412703916212986</v>
      </c>
      <c r="Q144" s="120">
        <v>0.74512287698395563</v>
      </c>
      <c r="R144" s="120">
        <v>0.7233882109757156</v>
      </c>
      <c r="S144" s="120">
        <v>0.72446472090334924</v>
      </c>
      <c r="T144" s="120">
        <v>0.72556671489967306</v>
      </c>
      <c r="U144" s="739"/>
      <c r="W144" s="1436"/>
      <c r="X144" s="1436"/>
    </row>
    <row r="145" spans="1:24" ht="14.1" customHeight="1">
      <c r="A145" s="20"/>
      <c r="B145" s="15"/>
      <c r="C145" s="1360"/>
      <c r="D145" s="58"/>
      <c r="E145" s="1337"/>
      <c r="F145" s="140"/>
      <c r="G145" s="76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59"/>
      <c r="V145" s="1433"/>
      <c r="W145" s="1436"/>
      <c r="X145" s="1436"/>
    </row>
    <row r="146" spans="1:24" s="1436" customFormat="1" ht="14.1" customHeight="1">
      <c r="A146" s="1363" t="s">
        <v>497</v>
      </c>
      <c r="B146" s="1142"/>
      <c r="C146" s="1159"/>
      <c r="D146" s="914" t="s">
        <v>125</v>
      </c>
      <c r="E146" s="1337"/>
      <c r="F146" s="408">
        <f ca="1">SUM(F147:F153)</f>
        <v>286641.57834684948</v>
      </c>
      <c r="G146" s="34"/>
      <c r="H146" s="573">
        <v>286641.57834684948</v>
      </c>
      <c r="I146" s="573">
        <v>267276.56132511684</v>
      </c>
      <c r="J146" s="573">
        <v>311440.54731360968</v>
      </c>
      <c r="K146" s="573">
        <v>305492.96358799184</v>
      </c>
      <c r="L146" s="573">
        <v>286826.34479684947</v>
      </c>
      <c r="M146" s="573">
        <v>287011.11124684941</v>
      </c>
      <c r="N146" s="573">
        <v>287195.87769684946</v>
      </c>
      <c r="O146" s="573">
        <v>287380.64414684946</v>
      </c>
      <c r="P146" s="573">
        <v>287565.41059684946</v>
      </c>
      <c r="Q146" s="408">
        <v>287895.66095970088</v>
      </c>
      <c r="R146" s="408">
        <v>289114.96138835954</v>
      </c>
      <c r="S146" s="408">
        <v>288126.27270381554</v>
      </c>
      <c r="T146" s="408">
        <v>290612.04147792433</v>
      </c>
      <c r="U146" s="741"/>
    </row>
    <row r="147" spans="1:24" s="1436" customFormat="1" ht="14.1" customHeight="1">
      <c r="A147" s="34"/>
      <c r="B147" s="1353" t="s">
        <v>441</v>
      </c>
      <c r="C147" s="21"/>
      <c r="D147" s="1430" t="s">
        <v>125</v>
      </c>
      <c r="E147" s="1337"/>
      <c r="F147" s="140">
        <f ca="1">'CF(Q)'!E26</f>
        <v>0</v>
      </c>
      <c r="G147" s="34"/>
      <c r="H147" s="24">
        <v>0</v>
      </c>
      <c r="I147" s="24">
        <v>0</v>
      </c>
      <c r="J147" s="24">
        <v>0</v>
      </c>
      <c r="K147" s="24">
        <v>0</v>
      </c>
      <c r="L147" s="24">
        <v>0</v>
      </c>
      <c r="M147" s="24">
        <v>0</v>
      </c>
      <c r="N147" s="24">
        <v>0</v>
      </c>
      <c r="O147" s="24">
        <v>0</v>
      </c>
      <c r="P147" s="24">
        <v>0</v>
      </c>
      <c r="Q147" s="140">
        <v>0</v>
      </c>
      <c r="R147" s="140">
        <v>0</v>
      </c>
      <c r="S147" s="140">
        <v>0</v>
      </c>
      <c r="T147" s="140">
        <v>0</v>
      </c>
      <c r="U147" s="742"/>
    </row>
    <row r="148" spans="1:24" ht="14.1" customHeight="1">
      <c r="A148" s="20"/>
      <c r="B148" s="15" t="s">
        <v>193</v>
      </c>
      <c r="C148" s="21"/>
      <c r="D148" s="1430" t="s">
        <v>125</v>
      </c>
      <c r="E148" s="1337"/>
      <c r="F148" s="140">
        <f ca="1">'CF(Q)'!E27</f>
        <v>405781.18185676506</v>
      </c>
      <c r="G148" s="12"/>
      <c r="H148" s="140">
        <v>405781.18185676506</v>
      </c>
      <c r="I148" s="140">
        <v>381273.62230925547</v>
      </c>
      <c r="J148" s="140">
        <v>439147.80423756014</v>
      </c>
      <c r="K148" s="140">
        <v>430537.06297799997</v>
      </c>
      <c r="L148" s="140">
        <v>405781.18185676506</v>
      </c>
      <c r="M148" s="140">
        <v>405781.18185676506</v>
      </c>
      <c r="N148" s="140">
        <v>405781.18185676506</v>
      </c>
      <c r="O148" s="140">
        <v>405781.18185676506</v>
      </c>
      <c r="P148" s="140">
        <v>405781.18185676506</v>
      </c>
      <c r="Q148" s="140">
        <v>407366.6213167542</v>
      </c>
      <c r="R148" s="140">
        <v>405780.77292222611</v>
      </c>
      <c r="S148" s="140">
        <v>407366.14896527107</v>
      </c>
      <c r="T148" s="140">
        <v>409009.79764043988</v>
      </c>
      <c r="U148" s="742"/>
      <c r="W148" s="1436"/>
      <c r="X148" s="1436"/>
    </row>
    <row r="149" spans="1:24" ht="14.1" customHeight="1">
      <c r="A149" s="20"/>
      <c r="B149" s="15" t="s">
        <v>1060</v>
      </c>
      <c r="C149" s="21"/>
      <c r="D149" s="1430" t="s">
        <v>125</v>
      </c>
      <c r="E149" s="1337"/>
      <c r="F149" s="140">
        <f ca="1">'CF(Q)'!E28+'CF(Q)'!E70</f>
        <v>-105377.38133925627</v>
      </c>
      <c r="G149" s="1161"/>
      <c r="H149" s="140">
        <v>-105377.38133925627</v>
      </c>
      <c r="I149" s="140">
        <v>-105351.51208470823</v>
      </c>
      <c r="J149" s="140">
        <v>-107409.34464269332</v>
      </c>
      <c r="K149" s="140">
        <v>-106307.5275430819</v>
      </c>
      <c r="L149" s="140">
        <v>-105377.38133925627</v>
      </c>
      <c r="M149" s="140">
        <v>-105377.38133925627</v>
      </c>
      <c r="N149" s="140">
        <v>-105377.38133925627</v>
      </c>
      <c r="O149" s="140">
        <v>-105377.38133925627</v>
      </c>
      <c r="P149" s="140">
        <v>-105377.38133925627</v>
      </c>
      <c r="Q149" s="140">
        <v>-105377.38133925627</v>
      </c>
      <c r="R149" s="140">
        <v>-105220.0988242563</v>
      </c>
      <c r="S149" s="140">
        <v>-105220.0988242563</v>
      </c>
      <c r="T149" s="140">
        <v>-105222.25567926832</v>
      </c>
      <c r="U149" s="742"/>
      <c r="V149" s="91"/>
      <c r="W149" s="1436"/>
      <c r="X149" s="1436"/>
    </row>
    <row r="150" spans="1:24" ht="14.1" customHeight="1">
      <c r="A150" s="20"/>
      <c r="B150" s="15" t="s">
        <v>192</v>
      </c>
      <c r="C150" s="21"/>
      <c r="D150" s="1430" t="s">
        <v>125</v>
      </c>
      <c r="E150" s="1337"/>
      <c r="F150" s="140">
        <f ca="1">'CF(Q)'!E30</f>
        <v>0</v>
      </c>
      <c r="G150" s="1161"/>
      <c r="H150" s="140">
        <v>0</v>
      </c>
      <c r="I150" s="140">
        <v>0</v>
      </c>
      <c r="J150" s="140">
        <v>0</v>
      </c>
      <c r="K150" s="140">
        <v>0</v>
      </c>
      <c r="L150" s="140">
        <v>0</v>
      </c>
      <c r="M150" s="140">
        <v>0</v>
      </c>
      <c r="N150" s="140">
        <v>0</v>
      </c>
      <c r="O150" s="140">
        <v>0</v>
      </c>
      <c r="P150" s="140">
        <v>0</v>
      </c>
      <c r="Q150" s="140">
        <v>0</v>
      </c>
      <c r="R150" s="140">
        <v>0</v>
      </c>
      <c r="S150" s="140">
        <v>0</v>
      </c>
      <c r="T150" s="140">
        <v>0</v>
      </c>
      <c r="U150" s="742"/>
      <c r="V150" s="91"/>
      <c r="W150" s="19"/>
      <c r="X150" s="19"/>
    </row>
    <row r="151" spans="1:24" ht="14.1" customHeight="1">
      <c r="A151" s="20"/>
      <c r="B151" s="15" t="s">
        <v>195</v>
      </c>
      <c r="C151" s="21"/>
      <c r="D151" s="1430" t="s">
        <v>125</v>
      </c>
      <c r="E151" s="1337"/>
      <c r="F151" s="140">
        <f ca="1">'CF(Q)'!E31</f>
        <v>-16762.222170659308</v>
      </c>
      <c r="G151" s="1161"/>
      <c r="H151" s="140">
        <v>-16762.222170659308</v>
      </c>
      <c r="I151" s="140">
        <v>-11645.548899430372</v>
      </c>
      <c r="J151" s="140">
        <v>-23297.912281257151</v>
      </c>
      <c r="K151" s="140">
        <v>-21736.571846926257</v>
      </c>
      <c r="L151" s="140">
        <v>-16577.455720659309</v>
      </c>
      <c r="M151" s="140">
        <v>-16392.689270659321</v>
      </c>
      <c r="N151" s="140">
        <v>-16207.922820659322</v>
      </c>
      <c r="O151" s="140">
        <v>-16023.156370659322</v>
      </c>
      <c r="P151" s="140">
        <v>-15838.389920659321</v>
      </c>
      <c r="Q151" s="140">
        <v>-17093.579017797052</v>
      </c>
      <c r="R151" s="140">
        <v>-14445.712709610245</v>
      </c>
      <c r="S151" s="140">
        <v>-17019.777437199176</v>
      </c>
      <c r="T151" s="140">
        <v>-16175.500483247231</v>
      </c>
      <c r="U151" s="742"/>
      <c r="V151" s="91"/>
      <c r="W151" s="19"/>
      <c r="X151" s="19"/>
    </row>
    <row r="152" spans="1:24" ht="14.1" customHeight="1">
      <c r="A152" s="20"/>
      <c r="B152" s="15" t="s">
        <v>498</v>
      </c>
      <c r="C152" s="21"/>
      <c r="D152" s="1430" t="s">
        <v>125</v>
      </c>
      <c r="E152" s="1337"/>
      <c r="F152" s="140">
        <f ca="1">'CF(Q)'!E32</f>
        <v>-2000</v>
      </c>
      <c r="G152" s="12"/>
      <c r="H152" s="140">
        <v>-2000</v>
      </c>
      <c r="I152" s="140">
        <v>-2000</v>
      </c>
      <c r="J152" s="140">
        <v>-2000</v>
      </c>
      <c r="K152" s="140">
        <v>-2000</v>
      </c>
      <c r="L152" s="140">
        <v>-2000</v>
      </c>
      <c r="M152" s="140">
        <v>-2000</v>
      </c>
      <c r="N152" s="140">
        <v>-2000</v>
      </c>
      <c r="O152" s="140">
        <v>-2000</v>
      </c>
      <c r="P152" s="140">
        <v>-2000</v>
      </c>
      <c r="Q152" s="140">
        <v>-2000</v>
      </c>
      <c r="R152" s="140">
        <v>-2000</v>
      </c>
      <c r="S152" s="140">
        <v>-2000</v>
      </c>
      <c r="T152" s="140">
        <v>-2000</v>
      </c>
      <c r="U152" s="742"/>
      <c r="W152" s="34"/>
    </row>
    <row r="153" spans="1:24" s="1436" customFormat="1" ht="14.1" customHeight="1">
      <c r="A153" s="34"/>
      <c r="B153" s="15" t="s">
        <v>886</v>
      </c>
      <c r="C153" s="21"/>
      <c r="D153" s="1430" t="s">
        <v>125</v>
      </c>
      <c r="E153" s="1337"/>
      <c r="F153" s="140">
        <f>Assum!F67</f>
        <v>5000</v>
      </c>
      <c r="G153" s="34"/>
      <c r="H153" s="24">
        <v>5000</v>
      </c>
      <c r="I153" s="24">
        <v>5000</v>
      </c>
      <c r="J153" s="24">
        <v>5000</v>
      </c>
      <c r="K153" s="24">
        <v>5000</v>
      </c>
      <c r="L153" s="24">
        <v>5000</v>
      </c>
      <c r="M153" s="24">
        <v>5000</v>
      </c>
      <c r="N153" s="24">
        <v>5000</v>
      </c>
      <c r="O153" s="24">
        <v>5000</v>
      </c>
      <c r="P153" s="24">
        <v>5000</v>
      </c>
      <c r="Q153" s="140">
        <v>5000</v>
      </c>
      <c r="R153" s="140">
        <v>5000</v>
      </c>
      <c r="S153" s="140">
        <v>5000</v>
      </c>
      <c r="T153" s="140">
        <v>5000</v>
      </c>
      <c r="U153" s="742"/>
    </row>
    <row r="154" spans="1:24" ht="14.1" customHeight="1">
      <c r="A154" s="20"/>
      <c r="B154" s="15"/>
      <c r="C154" s="1360"/>
      <c r="D154" s="58"/>
      <c r="E154" s="1337"/>
      <c r="F154" s="140"/>
      <c r="G154" s="12"/>
      <c r="H154" s="140"/>
      <c r="I154" s="140"/>
      <c r="J154" s="140"/>
      <c r="K154" s="140"/>
      <c r="L154" s="140"/>
      <c r="M154" s="140"/>
      <c r="N154" s="140"/>
      <c r="O154" s="140"/>
      <c r="P154" s="140"/>
      <c r="Q154" s="140"/>
      <c r="R154" s="140"/>
      <c r="S154" s="140"/>
      <c r="T154" s="140"/>
      <c r="U154" s="742"/>
      <c r="W154" s="20"/>
      <c r="X154" s="90"/>
    </row>
    <row r="155" spans="1:24" ht="14.1" customHeight="1">
      <c r="A155" s="1363" t="s">
        <v>885</v>
      </c>
      <c r="B155" s="1142"/>
      <c r="C155" s="1159"/>
      <c r="D155" s="914" t="s">
        <v>125</v>
      </c>
      <c r="E155" s="1337"/>
      <c r="F155" s="408">
        <f ca="1">SUM(F156:F177)</f>
        <v>-286641.57834684936</v>
      </c>
      <c r="G155" s="34"/>
      <c r="H155" s="408">
        <v>-286641.57834684936</v>
      </c>
      <c r="I155" s="408">
        <v>-267276.5613251169</v>
      </c>
      <c r="J155" s="408">
        <v>-311440.54731360951</v>
      </c>
      <c r="K155" s="408">
        <v>-305492.96358799184</v>
      </c>
      <c r="L155" s="408">
        <v>-286826.34479684941</v>
      </c>
      <c r="M155" s="408">
        <v>-287011.11124684935</v>
      </c>
      <c r="N155" s="408">
        <v>-287195.87769684941</v>
      </c>
      <c r="O155" s="408">
        <v>-287380.6441468494</v>
      </c>
      <c r="P155" s="408">
        <v>-287565.4105968494</v>
      </c>
      <c r="Q155" s="408">
        <v>-287895.66095970082</v>
      </c>
      <c r="R155" s="408">
        <v>-289114.96138835937</v>
      </c>
      <c r="S155" s="408">
        <v>-288126.27270381543</v>
      </c>
      <c r="T155" s="408">
        <v>-290612.04147792433</v>
      </c>
      <c r="U155" s="741"/>
      <c r="W155" s="63"/>
      <c r="X155" s="293"/>
    </row>
    <row r="156" spans="1:24" ht="14.1" customHeight="1">
      <c r="A156" s="20"/>
      <c r="B156" s="15" t="s">
        <v>335</v>
      </c>
      <c r="C156" s="21"/>
      <c r="D156" s="1430" t="s">
        <v>125</v>
      </c>
      <c r="E156" s="1337"/>
      <c r="F156" s="140">
        <f ca="1">'CF(Q)'!E38</f>
        <v>-320</v>
      </c>
      <c r="G156" s="12"/>
      <c r="H156" s="140">
        <v>-320</v>
      </c>
      <c r="I156" s="140">
        <v>-320</v>
      </c>
      <c r="J156" s="140">
        <v>-320</v>
      </c>
      <c r="K156" s="140">
        <v>-320</v>
      </c>
      <c r="L156" s="140">
        <v>-320</v>
      </c>
      <c r="M156" s="140">
        <v>-320</v>
      </c>
      <c r="N156" s="140">
        <v>-320</v>
      </c>
      <c r="O156" s="140">
        <v>-320</v>
      </c>
      <c r="P156" s="140">
        <v>-320</v>
      </c>
      <c r="Q156" s="140">
        <v>-320</v>
      </c>
      <c r="R156" s="140">
        <v>-320</v>
      </c>
      <c r="S156" s="140">
        <v>-320</v>
      </c>
      <c r="T156" s="140">
        <v>-320</v>
      </c>
      <c r="U156" s="742"/>
      <c r="W156" s="34"/>
    </row>
    <row r="157" spans="1:24" ht="14.1" customHeight="1">
      <c r="A157" s="20"/>
      <c r="B157" s="56" t="s">
        <v>1071</v>
      </c>
      <c r="C157" s="21"/>
      <c r="D157" s="1430" t="s">
        <v>125</v>
      </c>
      <c r="E157" s="1337"/>
      <c r="F157" s="140">
        <f ca="1">'CF(Q)'!E39</f>
        <v>-24753.4</v>
      </c>
      <c r="G157" s="12"/>
      <c r="H157" s="140">
        <v>-24753.4</v>
      </c>
      <c r="I157" s="140">
        <v>-24753.4</v>
      </c>
      <c r="J157" s="140">
        <v>-24753.4</v>
      </c>
      <c r="K157" s="140">
        <v>-24753.4</v>
      </c>
      <c r="L157" s="140">
        <v>-25637.450000000004</v>
      </c>
      <c r="M157" s="140">
        <v>-26521.5</v>
      </c>
      <c r="N157" s="140">
        <v>-27405.550000000003</v>
      </c>
      <c r="O157" s="140">
        <v>-28289.600000000002</v>
      </c>
      <c r="P157" s="140">
        <v>-29173.65</v>
      </c>
      <c r="Q157" s="140">
        <v>-24753.4</v>
      </c>
      <c r="R157" s="140">
        <v>-34477.949999999997</v>
      </c>
      <c r="S157" s="140">
        <v>-24753.4</v>
      </c>
      <c r="T157" s="140">
        <v>-24753.4</v>
      </c>
      <c r="U157" s="742"/>
      <c r="W157" s="20"/>
      <c r="X157" s="90"/>
    </row>
    <row r="158" spans="1:24" ht="14.1" customHeight="1">
      <c r="A158" s="20"/>
      <c r="B158" s="56" t="s">
        <v>1072</v>
      </c>
      <c r="C158" s="21"/>
      <c r="D158" s="1430" t="s">
        <v>125</v>
      </c>
      <c r="E158" s="1337"/>
      <c r="F158" s="140">
        <f ca="1">'CF(Q)'!E40</f>
        <v>-24311.375</v>
      </c>
      <c r="G158" s="12"/>
      <c r="H158" s="140">
        <v>-24311.375</v>
      </c>
      <c r="I158" s="140">
        <v>-24311.375</v>
      </c>
      <c r="J158" s="140">
        <v>-24311.375</v>
      </c>
      <c r="K158" s="140">
        <v>-24311.375</v>
      </c>
      <c r="L158" s="140">
        <v>-24311.375</v>
      </c>
      <c r="M158" s="140">
        <v>-24311.375</v>
      </c>
      <c r="N158" s="140">
        <v>-24311.375</v>
      </c>
      <c r="O158" s="140">
        <v>-24311.375</v>
      </c>
      <c r="P158" s="140">
        <v>-24311.375</v>
      </c>
      <c r="Q158" s="140">
        <v>-24311.375</v>
      </c>
      <c r="R158" s="140">
        <v>-27223.665055710986</v>
      </c>
      <c r="S158" s="140">
        <v>-26897.733756798065</v>
      </c>
      <c r="T158" s="140">
        <v>-26912.993854179433</v>
      </c>
      <c r="U158" s="742"/>
      <c r="W158" s="20"/>
      <c r="X158" s="90"/>
    </row>
    <row r="159" spans="1:24" ht="14.1" customHeight="1">
      <c r="A159" s="20"/>
      <c r="B159" s="66" t="s">
        <v>1073</v>
      </c>
      <c r="C159" s="21"/>
      <c r="D159" s="1430" t="s">
        <v>125</v>
      </c>
      <c r="E159" s="1337"/>
      <c r="F159" s="140">
        <f ca="1">'CF(Q)'!E41</f>
        <v>-17017.962500000001</v>
      </c>
      <c r="G159" s="12"/>
      <c r="H159" s="140">
        <v>-17017.962500000001</v>
      </c>
      <c r="I159" s="140">
        <v>-17017.962500000001</v>
      </c>
      <c r="J159" s="140">
        <v>-17017.962500000001</v>
      </c>
      <c r="K159" s="140">
        <v>-17017.962500000001</v>
      </c>
      <c r="L159" s="140">
        <v>-17017.962500000001</v>
      </c>
      <c r="M159" s="140">
        <v>-17017.962500000001</v>
      </c>
      <c r="N159" s="140">
        <v>-17017.962500000001</v>
      </c>
      <c r="O159" s="140">
        <v>-17017.962500000001</v>
      </c>
      <c r="P159" s="140">
        <v>-17017.962500000001</v>
      </c>
      <c r="Q159" s="140">
        <v>-17017.962500000001</v>
      </c>
      <c r="R159" s="140">
        <v>-14586.825000000001</v>
      </c>
      <c r="S159" s="140">
        <v>-14586.825000000001</v>
      </c>
      <c r="T159" s="140">
        <v>-7293.4125000000004</v>
      </c>
      <c r="U159" s="742"/>
      <c r="W159" s="20"/>
      <c r="X159" s="90"/>
    </row>
    <row r="160" spans="1:24" ht="14.1" customHeight="1">
      <c r="A160" s="20"/>
      <c r="B160" s="66" t="s">
        <v>1074</v>
      </c>
      <c r="C160" s="21"/>
      <c r="D160" s="1430" t="s">
        <v>125</v>
      </c>
      <c r="E160" s="1337"/>
      <c r="F160" s="140">
        <f ca="1">'CF(Q)'!E42</f>
        <v>0</v>
      </c>
      <c r="G160" s="12"/>
      <c r="H160" s="140">
        <v>0</v>
      </c>
      <c r="I160" s="140">
        <v>0</v>
      </c>
      <c r="J160" s="140">
        <v>0</v>
      </c>
      <c r="K160" s="140">
        <v>0</v>
      </c>
      <c r="L160" s="140">
        <v>0</v>
      </c>
      <c r="M160" s="140">
        <v>0</v>
      </c>
      <c r="N160" s="140">
        <v>0</v>
      </c>
      <c r="O160" s="140">
        <v>0</v>
      </c>
      <c r="P160" s="140">
        <v>0</v>
      </c>
      <c r="Q160" s="140">
        <v>0</v>
      </c>
      <c r="R160" s="140">
        <v>0</v>
      </c>
      <c r="S160" s="140">
        <v>0</v>
      </c>
      <c r="T160" s="140">
        <v>0</v>
      </c>
      <c r="U160" s="742"/>
      <c r="W160" s="20"/>
      <c r="X160" s="90"/>
    </row>
    <row r="161" spans="1:24" ht="14.1" customHeight="1">
      <c r="A161" s="20"/>
      <c r="B161" s="56" t="s">
        <v>1075</v>
      </c>
      <c r="C161" s="21"/>
      <c r="D161" s="1430" t="s">
        <v>125</v>
      </c>
      <c r="E161" s="1337"/>
      <c r="F161" s="140">
        <f ca="1">'CF(Q)'!E43</f>
        <v>-50000</v>
      </c>
      <c r="G161" s="12"/>
      <c r="H161" s="140">
        <v>-50000</v>
      </c>
      <c r="I161" s="140">
        <v>-50000</v>
      </c>
      <c r="J161" s="140">
        <v>-50000</v>
      </c>
      <c r="K161" s="140">
        <v>-50000</v>
      </c>
      <c r="L161" s="140">
        <v>-50000</v>
      </c>
      <c r="M161" s="140">
        <v>-50000</v>
      </c>
      <c r="N161" s="140">
        <v>-50000</v>
      </c>
      <c r="O161" s="140">
        <v>-50000</v>
      </c>
      <c r="P161" s="140">
        <v>-50000</v>
      </c>
      <c r="Q161" s="140">
        <v>-50000</v>
      </c>
      <c r="R161" s="140">
        <v>-49999.999999999993</v>
      </c>
      <c r="S161" s="140">
        <v>-50000</v>
      </c>
      <c r="T161" s="140">
        <v>-50000</v>
      </c>
      <c r="U161" s="742"/>
      <c r="W161" s="20"/>
      <c r="X161" s="90"/>
    </row>
    <row r="162" spans="1:24" ht="14.1" customHeight="1">
      <c r="A162" s="20"/>
      <c r="B162" s="56" t="s">
        <v>1076</v>
      </c>
      <c r="C162" s="21"/>
      <c r="D162" s="1430" t="s">
        <v>125</v>
      </c>
      <c r="E162" s="1337"/>
      <c r="F162" s="140">
        <f ca="1">'CF(Q)'!E44</f>
        <v>-50000</v>
      </c>
      <c r="G162" s="12"/>
      <c r="H162" s="140">
        <v>-50000</v>
      </c>
      <c r="I162" s="140">
        <v>-50000</v>
      </c>
      <c r="J162" s="140">
        <v>-50000</v>
      </c>
      <c r="K162" s="140">
        <v>-50000</v>
      </c>
      <c r="L162" s="140">
        <v>-50000</v>
      </c>
      <c r="M162" s="140">
        <v>-50000</v>
      </c>
      <c r="N162" s="140">
        <v>-50000</v>
      </c>
      <c r="O162" s="140">
        <v>-50000</v>
      </c>
      <c r="P162" s="140">
        <v>-50000</v>
      </c>
      <c r="Q162" s="140">
        <v>-50000</v>
      </c>
      <c r="R162" s="140">
        <v>-55989.562613613918</v>
      </c>
      <c r="S162" s="140">
        <v>-55319.235865511575</v>
      </c>
      <c r="T162" s="140">
        <v>-55350.620551448432</v>
      </c>
      <c r="U162" s="742"/>
      <c r="W162" s="20"/>
      <c r="X162" s="90"/>
    </row>
    <row r="163" spans="1:24" ht="14.1" customHeight="1">
      <c r="A163" s="20"/>
      <c r="B163" s="66" t="s">
        <v>1077</v>
      </c>
      <c r="C163" s="21"/>
      <c r="D163" s="1430" t="s">
        <v>125</v>
      </c>
      <c r="E163" s="1337"/>
      <c r="F163" s="140">
        <f ca="1">'CF(Q)'!E45</f>
        <v>-35000</v>
      </c>
      <c r="G163" s="12"/>
      <c r="H163" s="140">
        <v>-35000</v>
      </c>
      <c r="I163" s="140">
        <v>-35000</v>
      </c>
      <c r="J163" s="140">
        <v>-35000</v>
      </c>
      <c r="K163" s="140">
        <v>-35000</v>
      </c>
      <c r="L163" s="140">
        <v>-35000</v>
      </c>
      <c r="M163" s="140">
        <v>-35000</v>
      </c>
      <c r="N163" s="140">
        <v>-35000</v>
      </c>
      <c r="O163" s="140">
        <v>-35000</v>
      </c>
      <c r="P163" s="140">
        <v>-35000</v>
      </c>
      <c r="Q163" s="140">
        <v>-35000</v>
      </c>
      <c r="R163" s="140">
        <v>-29999.999999999996</v>
      </c>
      <c r="S163" s="140">
        <v>-29999.999999999996</v>
      </c>
      <c r="T163" s="140">
        <v>-14999.999999999998</v>
      </c>
      <c r="U163" s="742"/>
      <c r="W163" s="20"/>
      <c r="X163" s="90"/>
    </row>
    <row r="164" spans="1:24" ht="14.1" customHeight="1">
      <c r="A164" s="20"/>
      <c r="B164" s="66" t="s">
        <v>1078</v>
      </c>
      <c r="C164" s="21"/>
      <c r="D164" s="1430" t="s">
        <v>125</v>
      </c>
      <c r="E164" s="1337"/>
      <c r="F164" s="140">
        <f ca="1">'CF(Q)'!E46</f>
        <v>0</v>
      </c>
      <c r="G164" s="12"/>
      <c r="H164" s="140">
        <v>0</v>
      </c>
      <c r="I164" s="140">
        <v>0</v>
      </c>
      <c r="J164" s="140">
        <v>0</v>
      </c>
      <c r="K164" s="140">
        <v>0</v>
      </c>
      <c r="L164" s="140">
        <v>0</v>
      </c>
      <c r="M164" s="140">
        <v>0</v>
      </c>
      <c r="N164" s="140">
        <v>0</v>
      </c>
      <c r="O164" s="140">
        <v>0</v>
      </c>
      <c r="P164" s="140">
        <v>0</v>
      </c>
      <c r="Q164" s="140">
        <v>0</v>
      </c>
      <c r="R164" s="140">
        <v>0</v>
      </c>
      <c r="S164" s="140">
        <v>0</v>
      </c>
      <c r="T164" s="140">
        <v>0</v>
      </c>
      <c r="U164" s="742"/>
      <c r="W164" s="20"/>
      <c r="X164" s="90"/>
    </row>
    <row r="165" spans="1:24" ht="14.1" customHeight="1">
      <c r="A165" s="20"/>
      <c r="B165" s="66" t="s">
        <v>1079</v>
      </c>
      <c r="C165" s="21"/>
      <c r="D165" s="1430" t="s">
        <v>125</v>
      </c>
      <c r="E165" s="1337"/>
      <c r="F165" s="140">
        <f ca="1">'CF(Q)'!E49</f>
        <v>0</v>
      </c>
      <c r="G165" s="12"/>
      <c r="H165" s="140">
        <v>0</v>
      </c>
      <c r="I165" s="140">
        <v>0</v>
      </c>
      <c r="J165" s="140">
        <v>0</v>
      </c>
      <c r="K165" s="140">
        <v>0</v>
      </c>
      <c r="L165" s="140">
        <v>0</v>
      </c>
      <c r="M165" s="140">
        <v>0</v>
      </c>
      <c r="N165" s="140">
        <v>0</v>
      </c>
      <c r="O165" s="140">
        <v>0</v>
      </c>
      <c r="P165" s="140">
        <v>0</v>
      </c>
      <c r="Q165" s="140">
        <v>0</v>
      </c>
      <c r="R165" s="140">
        <v>0</v>
      </c>
      <c r="S165" s="140">
        <v>0</v>
      </c>
      <c r="T165" s="140">
        <v>0</v>
      </c>
      <c r="U165" s="742"/>
      <c r="W165" s="20"/>
      <c r="X165" s="90"/>
    </row>
    <row r="166" spans="1:24" ht="14.1" customHeight="1">
      <c r="A166" s="20"/>
      <c r="B166" s="66" t="s">
        <v>1080</v>
      </c>
      <c r="C166" s="21"/>
      <c r="D166" s="1430" t="s">
        <v>125</v>
      </c>
      <c r="E166" s="1337"/>
      <c r="F166" s="140">
        <f ca="1">'CF(Q)'!E50</f>
        <v>0</v>
      </c>
      <c r="G166" s="12"/>
      <c r="H166" s="140">
        <v>0</v>
      </c>
      <c r="I166" s="140">
        <v>0</v>
      </c>
      <c r="J166" s="140">
        <v>0</v>
      </c>
      <c r="K166" s="140">
        <v>0</v>
      </c>
      <c r="L166" s="140">
        <v>0</v>
      </c>
      <c r="M166" s="140">
        <v>0</v>
      </c>
      <c r="N166" s="140">
        <v>0</v>
      </c>
      <c r="O166" s="140">
        <v>0</v>
      </c>
      <c r="P166" s="140">
        <v>0</v>
      </c>
      <c r="Q166" s="140">
        <v>0</v>
      </c>
      <c r="R166" s="140">
        <v>0</v>
      </c>
      <c r="S166" s="140">
        <v>0</v>
      </c>
      <c r="T166" s="140">
        <v>0</v>
      </c>
      <c r="U166" s="742"/>
      <c r="W166" s="20"/>
      <c r="X166" s="90"/>
    </row>
    <row r="167" spans="1:24" ht="14.1" customHeight="1">
      <c r="A167" s="20"/>
      <c r="B167" s="66" t="s">
        <v>1081</v>
      </c>
      <c r="C167" s="21"/>
      <c r="D167" s="1430" t="s">
        <v>125</v>
      </c>
      <c r="E167" s="1337"/>
      <c r="F167" s="140">
        <f ca="1">'CF(Q)'!E51</f>
        <v>0</v>
      </c>
      <c r="G167" s="12"/>
      <c r="H167" s="140">
        <v>0</v>
      </c>
      <c r="I167" s="140">
        <v>0</v>
      </c>
      <c r="J167" s="140">
        <v>0</v>
      </c>
      <c r="K167" s="140">
        <v>0</v>
      </c>
      <c r="L167" s="140">
        <v>0</v>
      </c>
      <c r="M167" s="140">
        <v>0</v>
      </c>
      <c r="N167" s="140">
        <v>0</v>
      </c>
      <c r="O167" s="140">
        <v>0</v>
      </c>
      <c r="P167" s="140">
        <v>0</v>
      </c>
      <c r="Q167" s="140">
        <v>0</v>
      </c>
      <c r="R167" s="140">
        <v>0</v>
      </c>
      <c r="S167" s="140">
        <v>0</v>
      </c>
      <c r="T167" s="140">
        <v>0</v>
      </c>
      <c r="U167" s="742"/>
      <c r="W167" s="20"/>
      <c r="X167" s="90"/>
    </row>
    <row r="168" spans="1:24" ht="14.1" customHeight="1">
      <c r="A168" s="20"/>
      <c r="B168" s="66" t="s">
        <v>1082</v>
      </c>
      <c r="C168" s="21"/>
      <c r="D168" s="1430" t="s">
        <v>125</v>
      </c>
      <c r="E168" s="1337"/>
      <c r="F168" s="140">
        <f ca="1">'CF(Q)'!E52</f>
        <v>0</v>
      </c>
      <c r="G168" s="12"/>
      <c r="H168" s="140">
        <v>0</v>
      </c>
      <c r="I168" s="140">
        <v>0</v>
      </c>
      <c r="J168" s="140">
        <v>0</v>
      </c>
      <c r="K168" s="140">
        <v>0</v>
      </c>
      <c r="L168" s="140">
        <v>0</v>
      </c>
      <c r="M168" s="140">
        <v>0</v>
      </c>
      <c r="N168" s="140">
        <v>0</v>
      </c>
      <c r="O168" s="140">
        <v>0</v>
      </c>
      <c r="P168" s="140">
        <v>0</v>
      </c>
      <c r="Q168" s="140">
        <v>0</v>
      </c>
      <c r="R168" s="140">
        <v>0</v>
      </c>
      <c r="S168" s="140">
        <v>0</v>
      </c>
      <c r="T168" s="140">
        <v>0</v>
      </c>
      <c r="U168" s="742"/>
      <c r="W168" s="20"/>
      <c r="X168" s="90"/>
    </row>
    <row r="169" spans="1:24" ht="12" customHeight="1">
      <c r="A169" s="20"/>
      <c r="B169" s="66" t="s">
        <v>802</v>
      </c>
      <c r="C169" s="21"/>
      <c r="D169" s="1430" t="s">
        <v>125</v>
      </c>
      <c r="E169" s="1337"/>
      <c r="F169" s="140">
        <f ca="1">'CF(Q)'!E53</f>
        <v>0</v>
      </c>
      <c r="G169" s="12"/>
      <c r="H169" s="140">
        <v>0</v>
      </c>
      <c r="I169" s="140">
        <v>0</v>
      </c>
      <c r="J169" s="140">
        <v>0</v>
      </c>
      <c r="K169" s="140">
        <v>0</v>
      </c>
      <c r="L169" s="140">
        <v>0</v>
      </c>
      <c r="M169" s="140">
        <v>0</v>
      </c>
      <c r="N169" s="140">
        <v>0</v>
      </c>
      <c r="O169" s="140">
        <v>0</v>
      </c>
      <c r="P169" s="140">
        <v>0</v>
      </c>
      <c r="Q169" s="140">
        <v>0</v>
      </c>
      <c r="R169" s="140">
        <v>0</v>
      </c>
      <c r="S169" s="140">
        <v>0</v>
      </c>
      <c r="T169" s="140">
        <v>0</v>
      </c>
      <c r="U169" s="742"/>
      <c r="W169" s="20"/>
      <c r="X169" s="90"/>
    </row>
    <row r="170" spans="1:24" ht="14.1" customHeight="1">
      <c r="A170" s="20"/>
      <c r="B170" s="66" t="s">
        <v>582</v>
      </c>
      <c r="C170" s="21"/>
      <c r="D170" s="1430" t="s">
        <v>125</v>
      </c>
      <c r="E170" s="1337"/>
      <c r="F170" s="140">
        <f ca="1">'CF(Q)'!E54</f>
        <v>0</v>
      </c>
      <c r="G170" s="12"/>
      <c r="H170" s="140">
        <v>0</v>
      </c>
      <c r="I170" s="140">
        <v>0</v>
      </c>
      <c r="J170" s="140">
        <v>0</v>
      </c>
      <c r="K170" s="140">
        <v>0</v>
      </c>
      <c r="L170" s="140">
        <v>0</v>
      </c>
      <c r="M170" s="140">
        <v>0</v>
      </c>
      <c r="N170" s="140">
        <v>0</v>
      </c>
      <c r="O170" s="140">
        <v>0</v>
      </c>
      <c r="P170" s="140">
        <v>0</v>
      </c>
      <c r="Q170" s="140">
        <v>0</v>
      </c>
      <c r="R170" s="140">
        <v>0</v>
      </c>
      <c r="S170" s="140">
        <v>0</v>
      </c>
      <c r="T170" s="140">
        <v>0</v>
      </c>
      <c r="U170" s="742"/>
      <c r="W170" s="20"/>
      <c r="X170" s="90"/>
    </row>
    <row r="171" spans="1:24" ht="14.1" customHeight="1">
      <c r="A171" s="20"/>
      <c r="B171" s="66" t="s">
        <v>583</v>
      </c>
      <c r="C171" s="21"/>
      <c r="D171" s="1430" t="s">
        <v>125</v>
      </c>
      <c r="E171" s="1337"/>
      <c r="F171" s="140">
        <f ca="1">'CF(Q)'!E57</f>
        <v>0</v>
      </c>
      <c r="G171" s="12"/>
      <c r="H171" s="140">
        <v>0</v>
      </c>
      <c r="I171" s="140">
        <v>0</v>
      </c>
      <c r="J171" s="140">
        <v>0</v>
      </c>
      <c r="K171" s="140">
        <v>0</v>
      </c>
      <c r="L171" s="140">
        <v>0</v>
      </c>
      <c r="M171" s="140">
        <v>0</v>
      </c>
      <c r="N171" s="140">
        <v>0</v>
      </c>
      <c r="O171" s="140">
        <v>0</v>
      </c>
      <c r="P171" s="140">
        <v>0</v>
      </c>
      <c r="Q171" s="140">
        <v>0</v>
      </c>
      <c r="R171" s="140">
        <v>0</v>
      </c>
      <c r="S171" s="140">
        <v>0</v>
      </c>
      <c r="T171" s="140">
        <v>0</v>
      </c>
      <c r="U171" s="742"/>
      <c r="W171" s="20"/>
      <c r="X171" s="90"/>
    </row>
    <row r="172" spans="1:24" ht="14.1" customHeight="1">
      <c r="A172" s="20"/>
      <c r="B172" s="66" t="s">
        <v>584</v>
      </c>
      <c r="C172" s="21"/>
      <c r="D172" s="1430" t="s">
        <v>125</v>
      </c>
      <c r="E172" s="1337"/>
      <c r="F172" s="140">
        <f ca="1">'CF(Q)'!E58</f>
        <v>0</v>
      </c>
      <c r="G172" s="12"/>
      <c r="H172" s="140">
        <v>0</v>
      </c>
      <c r="I172" s="140">
        <v>0</v>
      </c>
      <c r="J172" s="140">
        <v>0</v>
      </c>
      <c r="K172" s="140">
        <v>0</v>
      </c>
      <c r="L172" s="140">
        <v>0</v>
      </c>
      <c r="M172" s="140">
        <v>0</v>
      </c>
      <c r="N172" s="140">
        <v>0</v>
      </c>
      <c r="O172" s="140">
        <v>0</v>
      </c>
      <c r="P172" s="140">
        <v>0</v>
      </c>
      <c r="Q172" s="140">
        <v>0</v>
      </c>
      <c r="R172" s="140">
        <v>0</v>
      </c>
      <c r="S172" s="140">
        <v>0</v>
      </c>
      <c r="T172" s="140">
        <v>0</v>
      </c>
      <c r="U172" s="742"/>
      <c r="W172" s="20"/>
      <c r="X172" s="90"/>
    </row>
    <row r="173" spans="1:24" ht="14.1" customHeight="1">
      <c r="A173" s="20"/>
      <c r="B173" s="66" t="s">
        <v>1032</v>
      </c>
      <c r="C173" s="21"/>
      <c r="D173" s="1430" t="s">
        <v>125</v>
      </c>
      <c r="E173" s="1337"/>
      <c r="F173" s="140">
        <f ca="1">'CF(Q)'!E66</f>
        <v>0</v>
      </c>
      <c r="G173" s="12"/>
      <c r="H173" s="140">
        <v>0</v>
      </c>
      <c r="I173" s="140">
        <v>0</v>
      </c>
      <c r="J173" s="140">
        <v>0</v>
      </c>
      <c r="K173" s="140">
        <v>0</v>
      </c>
      <c r="L173" s="140">
        <v>0</v>
      </c>
      <c r="M173" s="140">
        <v>0</v>
      </c>
      <c r="N173" s="140">
        <v>0</v>
      </c>
      <c r="O173" s="140">
        <v>0</v>
      </c>
      <c r="P173" s="140">
        <v>0</v>
      </c>
      <c r="Q173" s="140">
        <v>0</v>
      </c>
      <c r="R173" s="140">
        <v>0</v>
      </c>
      <c r="S173" s="140">
        <v>0</v>
      </c>
      <c r="T173" s="140">
        <v>-12924.375</v>
      </c>
      <c r="U173" s="742"/>
      <c r="W173" s="20"/>
      <c r="X173" s="90"/>
    </row>
    <row r="174" spans="1:24" ht="14.1" customHeight="1">
      <c r="A174" s="20"/>
      <c r="B174" s="66" t="s">
        <v>1033</v>
      </c>
      <c r="C174" s="21"/>
      <c r="D174" s="1430" t="s">
        <v>125</v>
      </c>
      <c r="E174" s="1337"/>
      <c r="F174" s="140">
        <f ca="1">'CF(Q)'!E67</f>
        <v>0</v>
      </c>
      <c r="G174" s="12"/>
      <c r="H174" s="140">
        <v>0</v>
      </c>
      <c r="I174" s="140">
        <v>0</v>
      </c>
      <c r="J174" s="140">
        <v>0</v>
      </c>
      <c r="K174" s="140">
        <v>0</v>
      </c>
      <c r="L174" s="140">
        <v>0</v>
      </c>
      <c r="M174" s="140">
        <v>0</v>
      </c>
      <c r="N174" s="140">
        <v>0</v>
      </c>
      <c r="O174" s="140">
        <v>0</v>
      </c>
      <c r="P174" s="140">
        <v>0</v>
      </c>
      <c r="Q174" s="140">
        <v>0</v>
      </c>
      <c r="R174" s="140">
        <v>0</v>
      </c>
      <c r="S174" s="140">
        <v>0</v>
      </c>
      <c r="T174" s="140">
        <v>-15000.000000000002</v>
      </c>
      <c r="U174" s="742"/>
      <c r="W174" s="20"/>
      <c r="X174" s="90"/>
    </row>
    <row r="175" spans="1:24" ht="14.1" customHeight="1">
      <c r="A175" s="20"/>
      <c r="B175" s="66" t="s">
        <v>634</v>
      </c>
      <c r="C175" s="21"/>
      <c r="D175" s="1430" t="s">
        <v>125</v>
      </c>
      <c r="E175" s="1337"/>
      <c r="F175" s="140">
        <f>'CF(Q)'!E14</f>
        <v>0</v>
      </c>
      <c r="G175" s="12"/>
      <c r="H175" s="140">
        <v>0</v>
      </c>
      <c r="I175" s="140">
        <v>0</v>
      </c>
      <c r="J175" s="140">
        <v>0</v>
      </c>
      <c r="K175" s="140">
        <v>0</v>
      </c>
      <c r="L175" s="140">
        <v>0</v>
      </c>
      <c r="M175" s="140">
        <v>0</v>
      </c>
      <c r="N175" s="140">
        <v>0</v>
      </c>
      <c r="O175" s="140">
        <v>0</v>
      </c>
      <c r="P175" s="140">
        <v>0</v>
      </c>
      <c r="Q175" s="140">
        <v>0</v>
      </c>
      <c r="R175" s="140">
        <v>0</v>
      </c>
      <c r="S175" s="140">
        <v>0</v>
      </c>
      <c r="T175" s="140">
        <v>0</v>
      </c>
      <c r="U175" s="742"/>
      <c r="W175" s="20"/>
      <c r="X175" s="90"/>
    </row>
    <row r="176" spans="1:24" ht="14.1" customHeight="1">
      <c r="A176" s="34"/>
      <c r="B176" s="56" t="s">
        <v>499</v>
      </c>
      <c r="C176" s="1150"/>
      <c r="D176" s="1452" t="s">
        <v>125</v>
      </c>
      <c r="E176" s="1337"/>
      <c r="F176" s="140">
        <f>'CF(Q)'!E13</f>
        <v>-59692.907225876901</v>
      </c>
      <c r="G176" s="15"/>
      <c r="H176" s="140">
        <v>-59692.907225876901</v>
      </c>
      <c r="I176" s="140">
        <v>-42847.316560543433</v>
      </c>
      <c r="J176" s="140">
        <v>-82002.615582415936</v>
      </c>
      <c r="K176" s="140">
        <v>-76302.399942684395</v>
      </c>
      <c r="L176" s="140">
        <v>-59057.194907695091</v>
      </c>
      <c r="M176" s="140">
        <v>-58421.482589513282</v>
      </c>
      <c r="N176" s="140">
        <v>-57785.770271331465</v>
      </c>
      <c r="O176" s="140">
        <v>-57150.057953149648</v>
      </c>
      <c r="P176" s="140">
        <v>-56514.345634967831</v>
      </c>
      <c r="Q176" s="140">
        <v>-60791.53287829629</v>
      </c>
      <c r="R176" s="140">
        <v>-51689.515773462314</v>
      </c>
      <c r="S176" s="140">
        <v>-60543.074581118497</v>
      </c>
      <c r="T176" s="140">
        <v>-57596.25851668117</v>
      </c>
      <c r="U176" s="742"/>
    </row>
    <row r="177" spans="1:24" ht="14.1" customHeight="1">
      <c r="A177" s="20"/>
      <c r="B177" s="15" t="s">
        <v>501</v>
      </c>
      <c r="C177" s="21"/>
      <c r="D177" s="1430" t="s">
        <v>125</v>
      </c>
      <c r="E177" s="1337"/>
      <c r="F177" s="140">
        <f ca="1">-'CF(Q)'!E77</f>
        <v>-25545.933620972479</v>
      </c>
      <c r="G177" s="10"/>
      <c r="H177" s="140">
        <v>-25545.933620972479</v>
      </c>
      <c r="I177" s="140">
        <v>-23026.507264573447</v>
      </c>
      <c r="J177" s="140">
        <v>-28035.194231193553</v>
      </c>
      <c r="K177" s="140">
        <v>-27787.826145307426</v>
      </c>
      <c r="L177" s="140">
        <v>-25482.362389154303</v>
      </c>
      <c r="M177" s="140">
        <v>-25418.791157336116</v>
      </c>
      <c r="N177" s="140">
        <v>-25355.219925517926</v>
      </c>
      <c r="O177" s="140">
        <v>-25291.648693699743</v>
      </c>
      <c r="P177" s="140">
        <v>-25228.077461881552</v>
      </c>
      <c r="Q177" s="140">
        <v>-25701.390581404557</v>
      </c>
      <c r="R177" s="140">
        <v>-24827.442945572198</v>
      </c>
      <c r="S177" s="140">
        <v>-25706.003500387305</v>
      </c>
      <c r="T177" s="140">
        <v>-25460.981055615313</v>
      </c>
      <c r="U177" s="742"/>
      <c r="V177" s="92"/>
    </row>
    <row r="178" spans="1:24" ht="14.1" customHeight="1">
      <c r="A178" s="20"/>
      <c r="B178" s="15"/>
      <c r="C178" s="1360"/>
      <c r="D178" s="58"/>
      <c r="E178" s="1337"/>
      <c r="F178" s="140"/>
      <c r="G178" s="10"/>
      <c r="H178" s="140"/>
      <c r="I178" s="140"/>
      <c r="J178" s="140"/>
      <c r="K178" s="140"/>
      <c r="L178" s="140"/>
      <c r="M178" s="140"/>
      <c r="N178" s="140"/>
      <c r="O178" s="140"/>
      <c r="P178" s="140"/>
      <c r="Q178" s="140"/>
      <c r="R178" s="140"/>
      <c r="S178" s="140"/>
      <c r="T178" s="140"/>
      <c r="U178" s="742"/>
      <c r="W178" s="34"/>
      <c r="X178" s="34"/>
    </row>
    <row r="179" spans="1:24" ht="14.1" customHeight="1">
      <c r="A179" s="20"/>
      <c r="B179" s="15"/>
      <c r="C179" s="1360"/>
      <c r="D179" s="58"/>
      <c r="E179" s="1337"/>
      <c r="F179" s="140"/>
      <c r="G179" s="10"/>
      <c r="H179" s="140"/>
      <c r="I179" s="140"/>
      <c r="J179" s="140"/>
      <c r="K179" s="140"/>
      <c r="L179" s="140"/>
      <c r="M179" s="140"/>
      <c r="N179" s="140"/>
      <c r="O179" s="140"/>
      <c r="P179" s="140"/>
      <c r="Q179" s="140"/>
      <c r="R179" s="140"/>
      <c r="S179" s="140"/>
      <c r="T179" s="140"/>
      <c r="U179" s="742"/>
      <c r="W179" s="34"/>
      <c r="X179" s="34"/>
    </row>
    <row r="180" spans="1:24" ht="14.1" customHeight="1">
      <c r="A180" s="1363" t="s">
        <v>635</v>
      </c>
      <c r="B180" s="1142"/>
      <c r="C180" s="1155"/>
      <c r="D180" s="144"/>
      <c r="E180" s="1337"/>
      <c r="F180" s="140"/>
      <c r="G180" s="10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320"/>
    </row>
    <row r="181" spans="1:24" ht="14.1" customHeight="1">
      <c r="A181" s="34"/>
      <c r="B181" s="1162" t="s">
        <v>992</v>
      </c>
      <c r="C181" s="1158"/>
      <c r="D181" s="121"/>
      <c r="E181" s="1337"/>
      <c r="F181" s="140"/>
      <c r="G181" s="12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59"/>
    </row>
    <row r="182" spans="1:24" ht="14.1" customHeight="1">
      <c r="A182" s="20"/>
      <c r="B182" s="15" t="s">
        <v>500</v>
      </c>
      <c r="C182" s="1339"/>
      <c r="D182" s="1342" t="s">
        <v>664</v>
      </c>
      <c r="E182" s="1337"/>
      <c r="F182" s="428">
        <f ca="1">'CF(Y)'!E96</f>
        <v>1.2204024562883222</v>
      </c>
      <c r="G182" s="1153"/>
      <c r="H182" s="428">
        <v>1.2204024562883222</v>
      </c>
      <c r="I182" s="428">
        <v>1.1171486950154776</v>
      </c>
      <c r="J182" s="428">
        <v>1.311015383637018</v>
      </c>
      <c r="K182" s="428">
        <v>1.2922229676981165</v>
      </c>
      <c r="L182" s="428">
        <v>1.214158554986885</v>
      </c>
      <c r="M182" s="428">
        <v>1.2079862045185346</v>
      </c>
      <c r="N182" s="428">
        <v>1.2018841820046233</v>
      </c>
      <c r="O182" s="428">
        <v>1.195851292275679</v>
      </c>
      <c r="P182" s="428">
        <v>1.1898863670909985</v>
      </c>
      <c r="Q182" s="428">
        <v>1.2254662618992098</v>
      </c>
      <c r="R182" s="428">
        <v>1.1406740322257993</v>
      </c>
      <c r="S182" s="428">
        <v>1.2227970825368406</v>
      </c>
      <c r="T182" s="428">
        <v>1.3813505886118449</v>
      </c>
      <c r="U182" s="743"/>
    </row>
    <row r="183" spans="1:24" ht="14.1" customHeight="1">
      <c r="A183" s="20"/>
      <c r="B183" s="15" t="s">
        <v>489</v>
      </c>
      <c r="C183" s="1339"/>
      <c r="D183" s="1342" t="s">
        <v>664</v>
      </c>
      <c r="E183" s="1337"/>
      <c r="F183" s="428">
        <f ca="1">'CF(Y)'!E97</f>
        <v>1.369527453161131</v>
      </c>
      <c r="G183" s="1153"/>
      <c r="H183" s="428">
        <v>1.369527453161131</v>
      </c>
      <c r="I183" s="428">
        <v>1.2901084584092226</v>
      </c>
      <c r="J183" s="428">
        <v>1.4756372786940584</v>
      </c>
      <c r="K183" s="428">
        <v>1.4503104298060692</v>
      </c>
      <c r="L183" s="428">
        <v>1.3645251321228997</v>
      </c>
      <c r="M183" s="428">
        <v>1.3595930627672155</v>
      </c>
      <c r="N183" s="428">
        <v>1.3547272426308952</v>
      </c>
      <c r="O183" s="428">
        <v>1.3499239027437084</v>
      </c>
      <c r="P183" s="428">
        <v>1.3451814995733744</v>
      </c>
      <c r="Q183" s="428">
        <v>1.3751785092756805</v>
      </c>
      <c r="R183" s="428">
        <v>1.4554085948001567</v>
      </c>
      <c r="S183" s="428">
        <v>1.5254391031614838</v>
      </c>
      <c r="T183" s="428">
        <v>1.7286338177796163</v>
      </c>
      <c r="U183" s="743"/>
    </row>
    <row r="184" spans="1:24" ht="14.1" customHeight="1">
      <c r="A184" s="20"/>
      <c r="B184" s="15"/>
      <c r="C184" s="1339"/>
      <c r="D184" s="1342"/>
      <c r="E184" s="1337"/>
      <c r="F184" s="428"/>
      <c r="G184" s="1153"/>
      <c r="H184" s="428"/>
      <c r="I184" s="428"/>
      <c r="J184" s="428"/>
      <c r="K184" s="428"/>
      <c r="L184" s="428"/>
      <c r="M184" s="428"/>
      <c r="N184" s="428"/>
      <c r="O184" s="428"/>
      <c r="P184" s="428"/>
      <c r="Q184" s="428"/>
      <c r="R184" s="428"/>
      <c r="S184" s="428"/>
      <c r="T184" s="428"/>
      <c r="U184" s="743"/>
    </row>
    <row r="185" spans="1:24" ht="14.1" customHeight="1">
      <c r="A185" s="20"/>
      <c r="B185" s="27" t="s">
        <v>997</v>
      </c>
      <c r="C185" s="1339"/>
      <c r="D185" s="1342"/>
      <c r="E185" s="1337"/>
      <c r="F185" s="428"/>
      <c r="G185" s="1153"/>
      <c r="H185" s="428"/>
      <c r="I185" s="428"/>
      <c r="J185" s="428"/>
      <c r="K185" s="428"/>
      <c r="L185" s="428"/>
      <c r="M185" s="428"/>
      <c r="N185" s="428"/>
      <c r="O185" s="428"/>
      <c r="P185" s="428"/>
      <c r="Q185" s="428"/>
      <c r="R185" s="428"/>
      <c r="S185" s="428"/>
      <c r="T185" s="428"/>
      <c r="U185" s="743"/>
    </row>
    <row r="186" spans="1:24" ht="14.1" customHeight="1">
      <c r="A186" s="20"/>
      <c r="B186" s="15" t="s">
        <v>993</v>
      </c>
      <c r="C186" s="1339"/>
      <c r="D186" s="1342" t="s">
        <v>664</v>
      </c>
      <c r="E186" s="1337"/>
      <c r="F186" s="428">
        <f ca="1">'CF(Y)'!E105</f>
        <v>1.25285817063125</v>
      </c>
      <c r="G186" s="1153"/>
      <c r="H186" s="428">
        <v>1.25285817063125</v>
      </c>
      <c r="I186" s="428">
        <v>1.1881246836167341</v>
      </c>
      <c r="J186" s="428">
        <v>1.3796084040981074</v>
      </c>
      <c r="K186" s="428">
        <v>1.3536617163127385</v>
      </c>
      <c r="L186" s="428">
        <v>1.237195128276225</v>
      </c>
      <c r="M186" s="428">
        <v>1.2217335806134595</v>
      </c>
      <c r="N186" s="428">
        <v>1.2080284838199096</v>
      </c>
      <c r="O186" s="428">
        <v>1.2014443998795237</v>
      </c>
      <c r="P186" s="428">
        <v>1.1949434123585083</v>
      </c>
      <c r="Q186" s="428">
        <v>1.2649433287501946</v>
      </c>
      <c r="R186" s="428">
        <v>1.1492722339540573</v>
      </c>
      <c r="S186" s="428">
        <v>1.3005774568474502</v>
      </c>
      <c r="T186" s="428">
        <v>1.588626786509862</v>
      </c>
      <c r="U186" s="743"/>
    </row>
    <row r="187" spans="1:24" ht="14.1" customHeight="1">
      <c r="A187" s="1360"/>
      <c r="B187" s="15" t="s">
        <v>994</v>
      </c>
      <c r="C187" s="1339"/>
      <c r="D187" s="1342" t="s">
        <v>664</v>
      </c>
      <c r="E187" s="1337"/>
      <c r="F187" s="428">
        <f ca="1">'CF(Y)'!E106</f>
        <v>1.4524085709751227</v>
      </c>
      <c r="G187" s="1153"/>
      <c r="H187" s="428">
        <v>1.4524085709751227</v>
      </c>
      <c r="I187" s="428">
        <v>1.3729895762232154</v>
      </c>
      <c r="J187" s="428">
        <v>1.5618131301991316</v>
      </c>
      <c r="K187" s="428">
        <v>1.5363162631269216</v>
      </c>
      <c r="L187" s="428">
        <v>1.4465704213003743</v>
      </c>
      <c r="M187" s="428">
        <v>1.440812285755805</v>
      </c>
      <c r="N187" s="428">
        <v>1.4352165844908773</v>
      </c>
      <c r="O187" s="428">
        <v>1.4300644469630344</v>
      </c>
      <c r="P187" s="428">
        <v>1.4240518480523081</v>
      </c>
      <c r="Q187" s="428">
        <v>1.4585351426512885</v>
      </c>
      <c r="R187" s="428">
        <v>1.5398546317837678</v>
      </c>
      <c r="S187" s="428">
        <v>1.623504700941625</v>
      </c>
      <c r="T187" s="428">
        <v>2.2177394844760006</v>
      </c>
      <c r="U187" s="743"/>
      <c r="W187" s="20"/>
      <c r="X187" s="90"/>
    </row>
    <row r="188" spans="1:24" ht="14.1" customHeight="1">
      <c r="A188" s="1360"/>
      <c r="B188" s="15" t="s">
        <v>995</v>
      </c>
      <c r="C188" s="1339"/>
      <c r="D188" s="1342" t="s">
        <v>664</v>
      </c>
      <c r="E188" s="1337"/>
      <c r="F188" s="428">
        <f ca="1">'CF(Y)'!E114</f>
        <v>1.1499999999999999</v>
      </c>
      <c r="G188" s="1153"/>
      <c r="H188" s="428">
        <v>1.1499999999999999</v>
      </c>
      <c r="I188" s="428">
        <v>1.1499999999999999</v>
      </c>
      <c r="J188" s="428">
        <v>1.1499999999999999</v>
      </c>
      <c r="K188" s="428">
        <v>1.1499999999999999</v>
      </c>
      <c r="L188" s="428">
        <v>1.1499999996065164</v>
      </c>
      <c r="M188" s="428">
        <v>1.1499999995726391</v>
      </c>
      <c r="N188" s="428">
        <v>1.1499999995583843</v>
      </c>
      <c r="O188" s="428">
        <v>1.150000000619988</v>
      </c>
      <c r="P188" s="428">
        <v>1.1500000006550097</v>
      </c>
      <c r="Q188" s="428">
        <v>1.150000001928245</v>
      </c>
      <c r="R188" s="428">
        <v>1.1492722339540573</v>
      </c>
      <c r="S188" s="428">
        <v>1.1744591292785889</v>
      </c>
      <c r="T188" s="428">
        <v>1.4703090107524561</v>
      </c>
      <c r="U188" s="743"/>
      <c r="W188" s="20"/>
      <c r="X188" s="90"/>
    </row>
    <row r="189" spans="1:24" ht="14.1" customHeight="1">
      <c r="A189" s="1360"/>
      <c r="B189" s="15" t="s">
        <v>996</v>
      </c>
      <c r="C189" s="1339"/>
      <c r="D189" s="1342" t="s">
        <v>664</v>
      </c>
      <c r="E189" s="1337"/>
      <c r="F189" s="428">
        <f ca="1">'CF(Y)'!E115</f>
        <v>1.2269139724012554</v>
      </c>
      <c r="G189" s="1153"/>
      <c r="H189" s="428">
        <v>1.2269139724012554</v>
      </c>
      <c r="I189" s="428">
        <v>1.2269139724012561</v>
      </c>
      <c r="J189" s="428">
        <v>1.2352878725920897</v>
      </c>
      <c r="K189" s="428">
        <v>1.2339771159082165</v>
      </c>
      <c r="L189" s="428">
        <v>1.2245894051352151</v>
      </c>
      <c r="M189" s="428">
        <v>1.2223053764070277</v>
      </c>
      <c r="N189" s="428">
        <v>1.2201471990493709</v>
      </c>
      <c r="O189" s="428">
        <v>1.2183988655983535</v>
      </c>
      <c r="P189" s="428">
        <v>1.2157674718747835</v>
      </c>
      <c r="Q189" s="428">
        <v>1.2278905322711891</v>
      </c>
      <c r="R189" s="428">
        <v>1.2495510061472739</v>
      </c>
      <c r="S189" s="428">
        <v>1.2911554704882338</v>
      </c>
      <c r="T189" s="428">
        <v>1.8770192583064786</v>
      </c>
      <c r="U189" s="743"/>
      <c r="W189" s="20"/>
      <c r="X189" s="90"/>
    </row>
    <row r="190" spans="1:24" ht="14.1" customHeight="1">
      <c r="A190" s="1360"/>
      <c r="B190" s="15"/>
      <c r="C190" s="1339"/>
      <c r="D190" s="1342"/>
      <c r="E190" s="1337"/>
      <c r="F190" s="428"/>
      <c r="G190" s="1153"/>
      <c r="H190" s="428"/>
      <c r="I190" s="428"/>
      <c r="J190" s="428"/>
      <c r="K190" s="428"/>
      <c r="L190" s="428"/>
      <c r="M190" s="428"/>
      <c r="N190" s="428"/>
      <c r="O190" s="428"/>
      <c r="P190" s="428"/>
      <c r="Q190" s="428"/>
      <c r="R190" s="428"/>
      <c r="S190" s="428"/>
      <c r="T190" s="428"/>
      <c r="U190" s="743"/>
      <c r="W190" s="20"/>
      <c r="X190" s="90"/>
    </row>
    <row r="191" spans="1:24" ht="14.1" customHeight="1">
      <c r="A191" s="1360"/>
      <c r="B191" s="27" t="s">
        <v>998</v>
      </c>
      <c r="C191" s="1339"/>
      <c r="D191" s="1342"/>
      <c r="E191" s="1337"/>
      <c r="F191" s="428"/>
      <c r="G191" s="1153"/>
      <c r="H191" s="428"/>
      <c r="I191" s="428"/>
      <c r="J191" s="428"/>
      <c r="K191" s="428"/>
      <c r="L191" s="428"/>
      <c r="M191" s="428"/>
      <c r="N191" s="428"/>
      <c r="O191" s="428"/>
      <c r="P191" s="428"/>
      <c r="Q191" s="428"/>
      <c r="R191" s="428"/>
      <c r="S191" s="428"/>
      <c r="T191" s="428"/>
      <c r="U191" s="743"/>
      <c r="W191" s="20"/>
      <c r="X191" s="90"/>
    </row>
    <row r="192" spans="1:24" ht="14.1" customHeight="1">
      <c r="A192" s="1360"/>
      <c r="B192" s="15" t="s">
        <v>993</v>
      </c>
      <c r="C192" s="1339"/>
      <c r="D192" s="1342" t="s">
        <v>664</v>
      </c>
      <c r="E192" s="1337"/>
      <c r="F192" s="428">
        <f ca="1">'CF(Y)'!E123</f>
        <v>1.4488807101210692</v>
      </c>
      <c r="G192" s="1153"/>
      <c r="H192" s="428">
        <v>1.4488807101210692</v>
      </c>
      <c r="I192" s="428">
        <v>1.4488807101210692</v>
      </c>
      <c r="J192" s="428">
        <v>1.5544981146201411</v>
      </c>
      <c r="K192" s="428">
        <v>1.5309044943104422</v>
      </c>
      <c r="L192" s="428">
        <v>1.4297535720336585</v>
      </c>
      <c r="M192" s="428">
        <v>1.4111248609973932</v>
      </c>
      <c r="N192" s="428">
        <v>1.3929753451003206</v>
      </c>
      <c r="O192" s="428">
        <v>1.3752867692895303</v>
      </c>
      <c r="P192" s="428">
        <v>1.3580417941260179</v>
      </c>
      <c r="Q192" s="428">
        <v>1.4593331232569842</v>
      </c>
      <c r="R192" s="428">
        <v>1.5792595425097355</v>
      </c>
      <c r="S192" s="428">
        <v>1.7332087559618468</v>
      </c>
      <c r="T192" s="428">
        <v>1.9554083989921045</v>
      </c>
      <c r="U192" s="743"/>
      <c r="W192" s="20"/>
      <c r="X192" s="90"/>
    </row>
    <row r="193" spans="1:24" ht="14.1" customHeight="1">
      <c r="A193" s="1360"/>
      <c r="B193" s="15" t="s">
        <v>994</v>
      </c>
      <c r="C193" s="1339"/>
      <c r="D193" s="1342" t="s">
        <v>664</v>
      </c>
      <c r="E193" s="1337"/>
      <c r="F193" s="428">
        <f ca="1">'CF(Y)'!E124</f>
        <v>1.9461741169391478</v>
      </c>
      <c r="G193" s="1153"/>
      <c r="H193" s="428">
        <v>1.9461741169391478</v>
      </c>
      <c r="I193" s="428">
        <v>1.8667551221872405</v>
      </c>
      <c r="J193" s="428">
        <v>2.0555786761631563</v>
      </c>
      <c r="K193" s="428">
        <v>2.0300818090909463</v>
      </c>
      <c r="L193" s="428">
        <v>1.9400702127487202</v>
      </c>
      <c r="M193" s="428">
        <v>1.9340500972250123</v>
      </c>
      <c r="N193" s="428">
        <v>1.928196114299173</v>
      </c>
      <c r="O193" s="428">
        <v>1.9227893192225949</v>
      </c>
      <c r="P193" s="428">
        <v>1.9165256146158585</v>
      </c>
      <c r="Q193" s="428">
        <v>1.9523006886153129</v>
      </c>
      <c r="R193" s="428">
        <v>2.0303276275069049</v>
      </c>
      <c r="S193" s="428">
        <v>2.1125214175339195</v>
      </c>
      <c r="T193" s="428">
        <v>2.7066742183280166</v>
      </c>
      <c r="U193" s="743"/>
      <c r="W193" s="20"/>
      <c r="X193" s="90"/>
    </row>
    <row r="194" spans="1:24" ht="14.1" customHeight="1">
      <c r="A194" s="1360"/>
      <c r="B194" s="15" t="s">
        <v>995</v>
      </c>
      <c r="C194" s="1339"/>
      <c r="D194" s="1342" t="s">
        <v>664</v>
      </c>
      <c r="E194" s="1337"/>
      <c r="F194" s="428">
        <f ca="1">'CF(Y)'!E132</f>
        <v>1.4488807101210692</v>
      </c>
      <c r="G194" s="1153"/>
      <c r="H194" s="428">
        <v>1.4488807101210692</v>
      </c>
      <c r="I194" s="428">
        <v>1.4488807101210692</v>
      </c>
      <c r="J194" s="428">
        <v>1.5544981146201411</v>
      </c>
      <c r="K194" s="428">
        <v>1.5309044943104422</v>
      </c>
      <c r="L194" s="428">
        <v>1.4297535720336585</v>
      </c>
      <c r="M194" s="428">
        <v>1.4111248609973932</v>
      </c>
      <c r="N194" s="428">
        <v>1.3929753451003206</v>
      </c>
      <c r="O194" s="428">
        <v>1.3752867692895303</v>
      </c>
      <c r="P194" s="428">
        <v>1.3580417941260179</v>
      </c>
      <c r="Q194" s="428">
        <v>1.4593331232569842</v>
      </c>
      <c r="R194" s="428">
        <v>1.5792595425097355</v>
      </c>
      <c r="S194" s="428">
        <v>1.661479086411044</v>
      </c>
      <c r="T194" s="428">
        <v>1.8685668362873689</v>
      </c>
      <c r="U194" s="743"/>
      <c r="W194" s="20"/>
      <c r="X194" s="90"/>
    </row>
    <row r="195" spans="1:24" ht="14.1" customHeight="1">
      <c r="A195" s="1360"/>
      <c r="B195" s="15" t="s">
        <v>996</v>
      </c>
      <c r="C195" s="1339"/>
      <c r="D195" s="1342" t="s">
        <v>664</v>
      </c>
      <c r="E195" s="1337"/>
      <c r="F195" s="428">
        <f ca="1">'CF(Y)'!E133</f>
        <v>1.7206795183652801</v>
      </c>
      <c r="G195" s="1153"/>
      <c r="H195" s="428">
        <v>1.7206795183652801</v>
      </c>
      <c r="I195" s="428">
        <v>1.720679518365281</v>
      </c>
      <c r="J195" s="428">
        <v>1.7290534185561146</v>
      </c>
      <c r="K195" s="428">
        <v>1.7277426618722407</v>
      </c>
      <c r="L195" s="428">
        <v>1.718089196583561</v>
      </c>
      <c r="M195" s="428">
        <v>1.7155431878762346</v>
      </c>
      <c r="N195" s="428">
        <v>1.7131267288576664</v>
      </c>
      <c r="O195" s="428">
        <v>1.7111237378579136</v>
      </c>
      <c r="P195" s="428">
        <v>1.7082412384383339</v>
      </c>
      <c r="Q195" s="428">
        <v>1.7216560782352137</v>
      </c>
      <c r="R195" s="428">
        <v>1.7400240018704112</v>
      </c>
      <c r="S195" s="428">
        <v>1.7801721870805285</v>
      </c>
      <c r="T195" s="428">
        <v>2.3659539921584956</v>
      </c>
      <c r="U195" s="743"/>
      <c r="W195" s="20"/>
      <c r="X195" s="90"/>
    </row>
    <row r="196" spans="1:24" ht="14.1" customHeight="1">
      <c r="A196" s="20"/>
      <c r="B196" s="15"/>
      <c r="C196" s="21"/>
      <c r="D196" s="1430"/>
      <c r="E196" s="1337"/>
      <c r="F196" s="24"/>
      <c r="G196" s="12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59"/>
      <c r="W196" s="20"/>
      <c r="X196" s="90"/>
    </row>
    <row r="197" spans="1:24" ht="14.1" customHeight="1" thickBot="1">
      <c r="A197" s="1438"/>
      <c r="B197" s="1438"/>
      <c r="C197" s="1438"/>
      <c r="D197" s="130"/>
      <c r="E197" s="1337"/>
      <c r="F197" s="463"/>
      <c r="G197" s="12"/>
      <c r="H197" s="463"/>
      <c r="I197" s="463"/>
      <c r="J197" s="463"/>
      <c r="K197" s="463"/>
      <c r="L197" s="463"/>
      <c r="M197" s="463"/>
      <c r="N197" s="463"/>
      <c r="O197" s="463"/>
      <c r="P197" s="463"/>
      <c r="Q197" s="463"/>
      <c r="R197" s="463"/>
      <c r="S197" s="463"/>
      <c r="T197" s="463"/>
      <c r="U197" s="59"/>
      <c r="W197" s="20"/>
      <c r="X197" s="90"/>
    </row>
    <row r="198" spans="1:24" ht="14.1" customHeight="1">
      <c r="F198" s="1163"/>
      <c r="W198" s="19"/>
      <c r="X198" s="19"/>
    </row>
    <row r="199" spans="1:24" ht="14.1" customHeight="1">
      <c r="F199" s="1470"/>
      <c r="W199" s="19"/>
      <c r="X199" s="19"/>
    </row>
    <row r="200" spans="1:24" ht="14.1" customHeight="1">
      <c r="F200" s="1470"/>
      <c r="W200" s="19"/>
      <c r="X200" s="19"/>
    </row>
    <row r="201" spans="1:24" ht="14.1" customHeight="1">
      <c r="F201" s="1470"/>
    </row>
    <row r="202" spans="1:24" ht="14.1" customHeight="1"/>
    <row r="203" spans="1:24" ht="14.1" customHeight="1"/>
    <row r="204" spans="1:24" ht="14.1" customHeight="1"/>
    <row r="205" spans="1:24" ht="14.1" customHeight="1"/>
    <row r="206" spans="1:24" ht="14.1" customHeight="1"/>
    <row r="207" spans="1:24" ht="14.1" customHeight="1"/>
    <row r="208" spans="1:24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spans="8:21" ht="14.1" customHeight="1"/>
    <row r="226" spans="8:21" ht="14.1" customHeight="1"/>
    <row r="227" spans="8:21" ht="14.1" customHeight="1"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39"/>
    </row>
    <row r="228" spans="8:21" ht="14.1" customHeight="1"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39"/>
    </row>
    <row r="229" spans="8:21" ht="14.1" customHeight="1"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39"/>
    </row>
    <row r="230" spans="8:21" ht="14.1" customHeight="1"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39"/>
    </row>
    <row r="231" spans="8:21" ht="14.1" customHeight="1"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39"/>
    </row>
    <row r="232" spans="8:21" ht="14.1" customHeight="1"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39"/>
    </row>
    <row r="233" spans="8:21" ht="14.1" customHeight="1"/>
    <row r="234" spans="8:21" ht="14.1" customHeight="1"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39"/>
    </row>
    <row r="235" spans="8:21" ht="14.1" customHeight="1"/>
    <row r="236" spans="8:21" ht="14.1" customHeight="1"/>
    <row r="237" spans="8:21" ht="14.1" customHeight="1"/>
    <row r="238" spans="8:21" ht="14.1" customHeight="1"/>
    <row r="239" spans="8:21" ht="14.1" customHeight="1"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39"/>
    </row>
    <row r="240" spans="8:21" ht="14.1" customHeight="1"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39"/>
    </row>
    <row r="241" spans="8:21" ht="14.1" customHeight="1"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39"/>
    </row>
    <row r="242" spans="8:21" ht="14.1" customHeight="1"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39"/>
    </row>
    <row r="243" spans="8:21" ht="14.1" customHeight="1"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39"/>
    </row>
    <row r="244" spans="8:21" ht="14.1" customHeight="1"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39"/>
    </row>
    <row r="245" spans="8:21" ht="14.1" customHeight="1"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39"/>
    </row>
    <row r="246" spans="8:21" ht="14.1" customHeight="1"/>
    <row r="247" spans="8:21" ht="14.1" customHeight="1"/>
    <row r="248" spans="8:21" ht="14.1" customHeight="1"/>
    <row r="249" spans="8:21" ht="14.1" customHeight="1"/>
    <row r="250" spans="8:21" ht="14.1" customHeight="1"/>
    <row r="251" spans="8:21" ht="14.1" customHeight="1"/>
    <row r="252" spans="8:21" ht="14.1" customHeight="1"/>
    <row r="253" spans="8:21" ht="14.1" customHeight="1"/>
    <row r="254" spans="8:21" ht="14.1" customHeight="1"/>
    <row r="255" spans="8:21" ht="14.1" customHeight="1"/>
    <row r="256" spans="8:21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8" customHeight="1"/>
    <row r="311" ht="18" customHeight="1"/>
    <row r="312" ht="18" customHeight="1"/>
    <row r="313" ht="18" customHeight="1"/>
    <row r="314" ht="18" customHeight="1"/>
    <row r="315" ht="18" customHeight="1"/>
    <row r="316" ht="18" customHeight="1"/>
    <row r="317" ht="18" customHeight="1"/>
  </sheetData>
  <phoneticPr fontId="14" type="noConversion"/>
  <conditionalFormatting sqref="F108:T112">
    <cfRule type="cellIs" dxfId="30" priority="1" operator="lessThan">
      <formula>0</formula>
    </cfRule>
  </conditionalFormatting>
  <dataValidations disablePrompts="1" count="1">
    <dataValidation type="list" allowBlank="1" showInputMessage="1" showErrorMessage="1" sqref="H55:T55 H70:T70" xr:uid="{00000000-0002-0000-0300-000000000000}">
      <formula1>"0,1"</formula1>
    </dataValidation>
  </dataValidations>
  <pageMargins left="0.74803149606299213" right="0.74803149606299213" top="0.51181102362204722" bottom="0.98425196850393704" header="0.51181102362204722" footer="0.51181102362204722"/>
  <pageSetup paperSize="9" scale="35" orientation="landscape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Copyresult">
                <anchor moveWithCells="1" sizeWithCells="1">
                  <from>
                    <xdr:col>1</xdr:col>
                    <xdr:colOff>1381125</xdr:colOff>
                    <xdr:row>2</xdr:row>
                    <xdr:rowOff>76200</xdr:rowOff>
                  </from>
                  <to>
                    <xdr:col>1</xdr:col>
                    <xdr:colOff>2743200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5" name="Button 8">
              <controlPr defaultSize="0" print="0" autoFill="0" autoPict="0" macro="[0]!ContinuousMacro">
                <anchor>
                  <from>
                    <xdr:col>1</xdr:col>
                    <xdr:colOff>9525</xdr:colOff>
                    <xdr:row>4</xdr:row>
                    <xdr:rowOff>152400</xdr:rowOff>
                  </from>
                  <to>
                    <xdr:col>1</xdr:col>
                    <xdr:colOff>2743200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6" name="Button 34">
              <controlPr defaultSize="0" print="0" autoFill="0" autoPict="0" macro="[0]!Macro">
                <anchor moveWithCells="1" sizeWithCells="1">
                  <from>
                    <xdr:col>1</xdr:col>
                    <xdr:colOff>9525</xdr:colOff>
                    <xdr:row>2</xdr:row>
                    <xdr:rowOff>76200</xdr:rowOff>
                  </from>
                  <to>
                    <xdr:col>1</xdr:col>
                    <xdr:colOff>1333500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whole" allowBlank="1" showInputMessage="1" showErrorMessage="1" xr:uid="{00000000-0002-0000-0300-000001000000}">
          <x14:formula1>
            <xm:f>5</xm:f>
          </x14:formula1>
          <x14:formula2>
            <xm:f>Assum!$C$243</xm:f>
          </x14:formula2>
          <xm:sqref>H59:T59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1"/>
    <pageSetUpPr fitToPage="1"/>
  </sheetPr>
  <dimension ref="A1:HS377"/>
  <sheetViews>
    <sheetView showZeros="0" tabSelected="1" zoomScale="70" zoomScaleNormal="70" workbookViewId="0">
      <pane ySplit="2" topLeftCell="A91" activePane="bottomLeft" state="frozen"/>
      <selection activeCell="P54" sqref="P54"/>
      <selection pane="bottomLeft" activeCell="F109" sqref="F109"/>
    </sheetView>
  </sheetViews>
  <sheetFormatPr defaultColWidth="8.77734375" defaultRowHeight="15.75" customHeight="1" outlineLevelRow="1"/>
  <cols>
    <col min="1" max="1" width="2.77734375" style="15" customWidth="1"/>
    <col min="2" max="2" width="32.77734375" style="15" customWidth="1"/>
    <col min="3" max="3" width="8.77734375" style="15" customWidth="1"/>
    <col min="4" max="4" width="8.77734375" style="39" customWidth="1"/>
    <col min="5" max="18" width="8.77734375" style="15" customWidth="1"/>
    <col min="19" max="146" width="8.88671875" style="15" bestFit="1" customWidth="1"/>
    <col min="147" max="16384" width="8.77734375" style="15"/>
  </cols>
  <sheetData>
    <row r="1" spans="1:16" s="157" customFormat="1" ht="20.100000000000001" customHeight="1">
      <c r="A1" s="226" t="str">
        <f>Projectname</f>
        <v>당진 태양광 FS 재무모델</v>
      </c>
      <c r="C1" s="179"/>
      <c r="D1" s="328"/>
      <c r="G1" s="1375"/>
      <c r="J1" s="1375" t="s">
        <v>49</v>
      </c>
      <c r="L1" s="1092" t="s">
        <v>913</v>
      </c>
    </row>
    <row r="2" spans="1:16" s="158" customFormat="1" ht="20.100000000000001" customHeight="1">
      <c r="A2" s="227" t="s">
        <v>662</v>
      </c>
      <c r="C2" s="193"/>
      <c r="D2" s="193" t="s">
        <v>119</v>
      </c>
      <c r="E2" s="193"/>
      <c r="F2" s="193" t="s">
        <v>289</v>
      </c>
      <c r="G2" s="168"/>
      <c r="J2" s="168" t="s">
        <v>48</v>
      </c>
    </row>
    <row r="3" spans="1:16" ht="14.1" customHeight="1">
      <c r="A3" s="624"/>
    </row>
    <row r="4" spans="1:16" ht="14.1" customHeight="1">
      <c r="A4" s="248" t="s">
        <v>118</v>
      </c>
      <c r="B4" s="248"/>
      <c r="C4" s="113"/>
      <c r="H4" s="113"/>
      <c r="I4" s="113"/>
      <c r="J4" s="113"/>
      <c r="K4" s="113"/>
      <c r="L4" s="113"/>
      <c r="M4" s="113"/>
      <c r="N4" s="113"/>
      <c r="O4" s="113"/>
    </row>
    <row r="5" spans="1:16" ht="14.1" customHeight="1">
      <c r="A5" s="624"/>
      <c r="B5" s="35"/>
      <c r="C5" s="35"/>
      <c r="H5" s="113"/>
      <c r="I5" s="113"/>
      <c r="J5" s="113"/>
      <c r="K5" s="113"/>
      <c r="L5" s="113"/>
      <c r="M5" s="113"/>
      <c r="N5" s="113"/>
      <c r="O5" s="113"/>
    </row>
    <row r="6" spans="1:16" ht="14.1" customHeight="1">
      <c r="A6" s="624"/>
      <c r="B6" s="1076" t="s">
        <v>319</v>
      </c>
      <c r="D6" s="884"/>
      <c r="E6" s="48"/>
      <c r="F6" s="190" t="s">
        <v>665</v>
      </c>
      <c r="P6" s="9"/>
    </row>
    <row r="7" spans="1:16" ht="14.1" customHeight="1">
      <c r="A7" s="624"/>
    </row>
    <row r="8" spans="1:16" ht="14.1" customHeight="1">
      <c r="B8" s="1076" t="s">
        <v>912</v>
      </c>
      <c r="D8" s="626" t="s">
        <v>95</v>
      </c>
      <c r="F8" s="971">
        <v>99.998000000000005</v>
      </c>
      <c r="H8" s="12"/>
      <c r="J8" s="78"/>
      <c r="K8" s="12"/>
    </row>
    <row r="9" spans="1:16" ht="14.1" customHeight="1">
      <c r="B9" s="38" t="s">
        <v>915</v>
      </c>
      <c r="D9" s="626" t="s">
        <v>95</v>
      </c>
      <c r="F9" s="1094">
        <f ca="1">설비용량*F304</f>
        <v>0</v>
      </c>
      <c r="H9" s="12"/>
      <c r="J9" s="78"/>
      <c r="K9" s="12"/>
    </row>
    <row r="10" spans="1:16" ht="14.1" customHeight="1">
      <c r="B10" s="38" t="s">
        <v>916</v>
      </c>
      <c r="D10" s="626" t="s">
        <v>95</v>
      </c>
      <c r="F10" s="1094">
        <f ca="1">설비용량-F9</f>
        <v>99.998000000000005</v>
      </c>
      <c r="H10" s="12"/>
      <c r="J10" s="78"/>
      <c r="K10" s="12"/>
    </row>
    <row r="11" spans="1:16" ht="14.1" customHeight="1">
      <c r="B11" s="38"/>
      <c r="D11" s="626"/>
      <c r="F11" s="628"/>
      <c r="H11" s="12"/>
      <c r="J11" s="78"/>
      <c r="K11" s="12"/>
    </row>
    <row r="12" spans="1:16" ht="14.1" customHeight="1">
      <c r="B12" s="627" t="s">
        <v>1217</v>
      </c>
      <c r="D12" s="880" t="s">
        <v>664</v>
      </c>
      <c r="F12" s="135">
        <f ca="1">IFERROR(ROUNDDOWN((0.1*1.2+(3-0.1)*1+($F$9-3)*0.8)/$F$9,3),)</f>
        <v>0</v>
      </c>
      <c r="H12" s="12"/>
      <c r="J12" s="78"/>
      <c r="K12" s="12"/>
    </row>
    <row r="13" spans="1:16" ht="14.1" customHeight="1">
      <c r="B13" s="38"/>
      <c r="D13" s="880"/>
      <c r="F13" s="628"/>
      <c r="H13" s="12"/>
      <c r="J13" s="78"/>
      <c r="K13" s="12"/>
    </row>
    <row r="14" spans="1:16" ht="14.1" customHeight="1">
      <c r="B14" s="38" t="s">
        <v>300</v>
      </c>
      <c r="D14" s="626" t="s">
        <v>94</v>
      </c>
      <c r="F14" s="1424">
        <f ca="1">Sensitivity!F17</f>
        <v>5.0000000000000001E-3</v>
      </c>
      <c r="J14" s="78"/>
      <c r="K14" s="12"/>
    </row>
    <row r="15" spans="1:16" ht="14.1" customHeight="1">
      <c r="B15" s="625" t="s">
        <v>455</v>
      </c>
      <c r="C15" s="1376"/>
      <c r="D15" s="39" t="s">
        <v>121</v>
      </c>
      <c r="E15" s="9"/>
      <c r="F15" s="1513">
        <v>0</v>
      </c>
      <c r="J15" s="1357"/>
      <c r="K15" s="12"/>
    </row>
    <row r="17" spans="1:15" ht="14.1" customHeight="1">
      <c r="B17" s="625"/>
      <c r="F17" s="14"/>
      <c r="J17" s="1357"/>
      <c r="K17" s="12"/>
    </row>
    <row r="18" spans="1:15" ht="14.1" customHeight="1">
      <c r="A18" s="248" t="s">
        <v>128</v>
      </c>
      <c r="B18" s="248"/>
      <c r="C18" s="113"/>
      <c r="H18" s="113"/>
      <c r="I18" s="113"/>
      <c r="J18" s="113"/>
      <c r="K18" s="113"/>
      <c r="L18" s="113"/>
      <c r="N18" s="113"/>
      <c r="O18" s="113"/>
    </row>
    <row r="19" spans="1:15" ht="14.1" customHeight="1">
      <c r="A19" s="624"/>
    </row>
    <row r="20" spans="1:15" ht="14.1" customHeight="1">
      <c r="A20" s="624"/>
      <c r="B20" s="27" t="s">
        <v>120</v>
      </c>
    </row>
    <row r="21" spans="1:15" ht="14.1" customHeight="1">
      <c r="A21" s="624"/>
      <c r="B21" s="629" t="s">
        <v>456</v>
      </c>
      <c r="D21" s="39" t="s">
        <v>122</v>
      </c>
      <c r="E21" s="8"/>
      <c r="F21" s="1401">
        <v>45016</v>
      </c>
    </row>
    <row r="22" spans="1:15" ht="14.1" customHeight="1">
      <c r="A22" s="624"/>
      <c r="B22" s="629" t="s">
        <v>47</v>
      </c>
      <c r="D22" s="39" t="s">
        <v>122</v>
      </c>
      <c r="E22" s="8"/>
      <c r="F22" s="1401">
        <v>45016</v>
      </c>
      <c r="G22" s="44"/>
      <c r="H22" s="44"/>
    </row>
    <row r="23" spans="1:15" ht="14.1" customHeight="1">
      <c r="A23" s="624"/>
      <c r="B23" s="630" t="s">
        <v>457</v>
      </c>
      <c r="D23" s="39" t="s">
        <v>122</v>
      </c>
      <c r="E23" s="8"/>
      <c r="F23" s="1377">
        <f>YEAR(기준분기)</f>
        <v>2023</v>
      </c>
      <c r="G23" s="44"/>
      <c r="H23" s="44"/>
    </row>
    <row r="24" spans="1:15" ht="14.1" customHeight="1">
      <c r="A24" s="624"/>
      <c r="B24" s="629" t="s">
        <v>458</v>
      </c>
      <c r="D24" s="39" t="s">
        <v>122</v>
      </c>
      <c r="E24" s="8"/>
      <c r="F24" s="1401">
        <v>45473</v>
      </c>
      <c r="G24" s="44"/>
      <c r="H24" s="44"/>
    </row>
    <row r="25" spans="1:15" ht="14.1" customHeight="1">
      <c r="A25" s="624"/>
      <c r="H25" s="44"/>
    </row>
    <row r="26" spans="1:15" ht="14.1" customHeight="1">
      <c r="A26" s="624"/>
      <c r="B26" s="27" t="s">
        <v>271</v>
      </c>
      <c r="F26" s="154"/>
      <c r="H26" s="44"/>
    </row>
    <row r="27" spans="1:15" ht="14.1" customHeight="1">
      <c r="A27" s="624"/>
      <c r="B27" s="629" t="s">
        <v>459</v>
      </c>
      <c r="D27" s="39" t="s">
        <v>269</v>
      </c>
      <c r="F27" s="1401">
        <v>45444</v>
      </c>
      <c r="G27" s="1379">
        <f>EOMONTH(F27,IF(MOD(MONTH(F27),3)=0,0,MOD(3-MONTH(F27),3)))</f>
        <v>45473</v>
      </c>
      <c r="H27" s="1378"/>
    </row>
    <row r="28" spans="1:15" ht="14.1" customHeight="1">
      <c r="A28" s="624"/>
      <c r="B28" s="629" t="s">
        <v>460</v>
      </c>
      <c r="D28" s="39" t="s">
        <v>270</v>
      </c>
      <c r="F28" s="631">
        <v>16</v>
      </c>
      <c r="G28" s="1378"/>
      <c r="H28" s="1378"/>
    </row>
    <row r="29" spans="1:15" ht="14.1" customHeight="1">
      <c r="A29" s="624"/>
      <c r="B29" s="629" t="s">
        <v>461</v>
      </c>
      <c r="D29" s="39" t="s">
        <v>269</v>
      </c>
      <c r="F29" s="1379">
        <f>EDATE(착공시점,공사기간)-1</f>
        <v>45930</v>
      </c>
      <c r="G29" s="1379">
        <f>EOMONTH(F29,IF(MOD(MONTH(F29),3)=0,0,MOD(3-MONTH(F29),3)))</f>
        <v>45930</v>
      </c>
      <c r="H29" s="1378"/>
    </row>
    <row r="30" spans="1:15" ht="14.1" customHeight="1">
      <c r="A30" s="624"/>
      <c r="H30" s="44"/>
    </row>
    <row r="31" spans="1:15" ht="14.1" customHeight="1">
      <c r="A31" s="624"/>
      <c r="B31" s="27" t="s">
        <v>272</v>
      </c>
      <c r="F31" s="154"/>
      <c r="H31" s="44"/>
    </row>
    <row r="32" spans="1:15" ht="14.1" customHeight="1">
      <c r="A32" s="624"/>
      <c r="B32" s="629" t="s">
        <v>462</v>
      </c>
      <c r="D32" s="39" t="s">
        <v>122</v>
      </c>
      <c r="F32" s="1379">
        <f>F29+1</f>
        <v>45931</v>
      </c>
      <c r="G32" s="1378"/>
    </row>
    <row r="33" spans="1:146" ht="14.1" customHeight="1">
      <c r="A33" s="624"/>
      <c r="B33" s="629" t="s">
        <v>75</v>
      </c>
      <c r="D33" s="39" t="s">
        <v>123</v>
      </c>
      <c r="F33" s="1129">
        <f ca="1">Sensitivity!F14</f>
        <v>20</v>
      </c>
      <c r="J33" s="10"/>
      <c r="K33" s="10"/>
      <c r="L33" s="12"/>
    </row>
    <row r="34" spans="1:146" ht="14.1" customHeight="1">
      <c r="A34" s="624"/>
      <c r="B34" s="629" t="s">
        <v>463</v>
      </c>
      <c r="D34" s="39" t="s">
        <v>122</v>
      </c>
      <c r="F34" s="29">
        <f ca="1">EOMONTH(F32,F33*12-1)</f>
        <v>53235</v>
      </c>
      <c r="G34" s="1378">
        <f ca="1">EOMONTH(F34,IF(MOD(MONTH(F34),3)=0,0,MOD(3-MONTH(F34),3)))</f>
        <v>53235</v>
      </c>
    </row>
    <row r="35" spans="1:146" ht="14.1" customHeight="1">
      <c r="A35" s="624"/>
      <c r="B35" s="1380"/>
      <c r="F35" s="1381"/>
      <c r="G35" s="1380"/>
    </row>
    <row r="36" spans="1:146" ht="14.1" customHeight="1">
      <c r="A36" s="624"/>
      <c r="B36" s="629" t="s">
        <v>464</v>
      </c>
      <c r="D36" s="39" t="s">
        <v>122</v>
      </c>
      <c r="F36" s="1379">
        <f>EOMONTH(태양광_운영개시,IF(MOD(MONTH(태양광_운영개시),3)=0,0,MOD(3-MONTH(태양광_운영개시),3)))</f>
        <v>46022</v>
      </c>
      <c r="G36" s="1379"/>
    </row>
    <row r="37" spans="1:146" ht="14.1" customHeight="1">
      <c r="B37" s="1380" t="s">
        <v>465</v>
      </c>
      <c r="D37" s="39" t="s">
        <v>122</v>
      </c>
      <c r="F37" s="1379">
        <f ca="1">EOMONTH(태양광_운영종료,IF(MOD(MONTH(태양광_운영종료),3)=0,0,MOD(3-MONTH(태양광_운영종료),3)))</f>
        <v>53235</v>
      </c>
      <c r="G37" s="1380"/>
    </row>
    <row r="38" spans="1:146" ht="14.1" customHeight="1">
      <c r="C38" s="632"/>
      <c r="D38" s="654"/>
      <c r="E38" s="1381"/>
      <c r="F38" s="1380"/>
      <c r="G38" s="1380"/>
    </row>
    <row r="39" spans="1:146" s="35" customFormat="1" ht="14.1" customHeight="1">
      <c r="B39" s="1415" t="s">
        <v>84</v>
      </c>
      <c r="C39" s="1416"/>
      <c r="D39" s="885"/>
      <c r="E39" s="689"/>
      <c r="F39" s="691"/>
      <c r="G39" s="691">
        <f>기준분기</f>
        <v>45016</v>
      </c>
      <c r="H39" s="691">
        <f t="shared" ref="H39:Q39" si="0">EOMONTH(G39,3)</f>
        <v>45107</v>
      </c>
      <c r="I39" s="691">
        <f t="shared" si="0"/>
        <v>45199</v>
      </c>
      <c r="J39" s="691">
        <f t="shared" si="0"/>
        <v>45291</v>
      </c>
      <c r="K39" s="691">
        <f t="shared" si="0"/>
        <v>45382</v>
      </c>
      <c r="L39" s="691">
        <f t="shared" si="0"/>
        <v>45473</v>
      </c>
      <c r="M39" s="691">
        <f t="shared" si="0"/>
        <v>45565</v>
      </c>
      <c r="N39" s="691">
        <f t="shared" si="0"/>
        <v>45657</v>
      </c>
      <c r="O39" s="691">
        <f t="shared" si="0"/>
        <v>45747</v>
      </c>
      <c r="P39" s="691">
        <f t="shared" si="0"/>
        <v>45838</v>
      </c>
      <c r="Q39" s="691">
        <f t="shared" si="0"/>
        <v>45930</v>
      </c>
      <c r="R39" s="691">
        <f t="shared" ref="R39" si="1">EOMONTH(Q39,3)</f>
        <v>46022</v>
      </c>
      <c r="S39" s="691">
        <f t="shared" ref="S39" si="2">EOMONTH(R39,3)</f>
        <v>46112</v>
      </c>
      <c r="T39" s="691">
        <f t="shared" ref="T39" si="3">EOMONTH(S39,3)</f>
        <v>46203</v>
      </c>
      <c r="U39" s="691">
        <f t="shared" ref="U39" si="4">EOMONTH(T39,3)</f>
        <v>46295</v>
      </c>
      <c r="V39" s="691">
        <f t="shared" ref="V39" si="5">EOMONTH(U39,3)</f>
        <v>46387</v>
      </c>
      <c r="W39" s="691">
        <f t="shared" ref="W39" si="6">EOMONTH(V39,3)</f>
        <v>46477</v>
      </c>
      <c r="X39" s="691">
        <f t="shared" ref="X39" si="7">EOMONTH(W39,3)</f>
        <v>46568</v>
      </c>
      <c r="Y39" s="691">
        <f t="shared" ref="Y39" si="8">EOMONTH(X39,3)</f>
        <v>46660</v>
      </c>
      <c r="Z39" s="691">
        <f t="shared" ref="Z39" si="9">EOMONTH(Y39,3)</f>
        <v>46752</v>
      </c>
      <c r="AA39" s="691">
        <f t="shared" ref="AA39" si="10">EOMONTH(Z39,3)</f>
        <v>46843</v>
      </c>
      <c r="AB39" s="691">
        <f t="shared" ref="AB39" si="11">EOMONTH(AA39,3)</f>
        <v>46934</v>
      </c>
      <c r="AC39" s="691">
        <f t="shared" ref="AC39" si="12">EOMONTH(AB39,3)</f>
        <v>47026</v>
      </c>
      <c r="AD39" s="691">
        <f t="shared" ref="AD39" si="13">EOMONTH(AC39,3)</f>
        <v>47118</v>
      </c>
      <c r="AE39" s="691">
        <f t="shared" ref="AE39" si="14">EOMONTH(AD39,3)</f>
        <v>47208</v>
      </c>
      <c r="AF39" s="691">
        <f t="shared" ref="AF39" si="15">EOMONTH(AE39,3)</f>
        <v>47299</v>
      </c>
      <c r="AG39" s="691">
        <f t="shared" ref="AG39" si="16">EOMONTH(AF39,3)</f>
        <v>47391</v>
      </c>
      <c r="AH39" s="691">
        <f t="shared" ref="AH39" si="17">EOMONTH(AG39,3)</f>
        <v>47483</v>
      </c>
      <c r="AI39" s="691">
        <f t="shared" ref="AI39" si="18">EOMONTH(AH39,3)</f>
        <v>47573</v>
      </c>
      <c r="AJ39" s="691">
        <f t="shared" ref="AJ39" si="19">EOMONTH(AI39,3)</f>
        <v>47664</v>
      </c>
      <c r="AK39" s="691">
        <f t="shared" ref="AK39" si="20">EOMONTH(AJ39,3)</f>
        <v>47756</v>
      </c>
      <c r="AL39" s="691">
        <f t="shared" ref="AL39" si="21">EOMONTH(AK39,3)</f>
        <v>47848</v>
      </c>
      <c r="AM39" s="691">
        <f t="shared" ref="AM39" si="22">EOMONTH(AL39,3)</f>
        <v>47938</v>
      </c>
      <c r="AN39" s="691">
        <f t="shared" ref="AN39" si="23">EOMONTH(AM39,3)</f>
        <v>48029</v>
      </c>
      <c r="AO39" s="691">
        <f t="shared" ref="AO39" si="24">EOMONTH(AN39,3)</f>
        <v>48121</v>
      </c>
      <c r="AP39" s="691">
        <f t="shared" ref="AP39" si="25">EOMONTH(AO39,3)</f>
        <v>48213</v>
      </c>
      <c r="AQ39" s="691">
        <f t="shared" ref="AQ39" si="26">EOMONTH(AP39,3)</f>
        <v>48304</v>
      </c>
      <c r="AR39" s="691">
        <f t="shared" ref="AR39" si="27">EOMONTH(AQ39,3)</f>
        <v>48395</v>
      </c>
      <c r="AS39" s="691">
        <f t="shared" ref="AS39" si="28">EOMONTH(AR39,3)</f>
        <v>48487</v>
      </c>
      <c r="AT39" s="691">
        <f t="shared" ref="AT39" si="29">EOMONTH(AS39,3)</f>
        <v>48579</v>
      </c>
      <c r="AU39" s="691">
        <f t="shared" ref="AU39" si="30">EOMONTH(AT39,3)</f>
        <v>48669</v>
      </c>
      <c r="AV39" s="691">
        <f t="shared" ref="AV39" si="31">EOMONTH(AU39,3)</f>
        <v>48760</v>
      </c>
      <c r="AW39" s="691">
        <f t="shared" ref="AW39" si="32">EOMONTH(AV39,3)</f>
        <v>48852</v>
      </c>
      <c r="AX39" s="691">
        <f t="shared" ref="AX39" si="33">EOMONTH(AW39,3)</f>
        <v>48944</v>
      </c>
      <c r="AY39" s="691">
        <f t="shared" ref="AY39" si="34">EOMONTH(AX39,3)</f>
        <v>49034</v>
      </c>
      <c r="AZ39" s="691">
        <f t="shared" ref="AZ39" si="35">EOMONTH(AY39,3)</f>
        <v>49125</v>
      </c>
      <c r="BA39" s="691">
        <f t="shared" ref="BA39" si="36">EOMONTH(AZ39,3)</f>
        <v>49217</v>
      </c>
      <c r="BB39" s="691">
        <f t="shared" ref="BB39" si="37">EOMONTH(BA39,3)</f>
        <v>49309</v>
      </c>
      <c r="BC39" s="691">
        <f t="shared" ref="BC39" si="38">EOMONTH(BB39,3)</f>
        <v>49399</v>
      </c>
      <c r="BD39" s="691">
        <f t="shared" ref="BD39" si="39">EOMONTH(BC39,3)</f>
        <v>49490</v>
      </c>
      <c r="BE39" s="691">
        <f t="shared" ref="BE39" si="40">EOMONTH(BD39,3)</f>
        <v>49582</v>
      </c>
      <c r="BF39" s="691">
        <f t="shared" ref="BF39" si="41">EOMONTH(BE39,3)</f>
        <v>49674</v>
      </c>
      <c r="BG39" s="691">
        <f t="shared" ref="BG39" si="42">EOMONTH(BF39,3)</f>
        <v>49765</v>
      </c>
      <c r="BH39" s="691">
        <f t="shared" ref="BH39" si="43">EOMONTH(BG39,3)</f>
        <v>49856</v>
      </c>
      <c r="BI39" s="691">
        <f t="shared" ref="BI39" si="44">EOMONTH(BH39,3)</f>
        <v>49948</v>
      </c>
      <c r="BJ39" s="691">
        <f t="shared" ref="BJ39" si="45">EOMONTH(BI39,3)</f>
        <v>50040</v>
      </c>
      <c r="BK39" s="691">
        <f t="shared" ref="BK39" si="46">EOMONTH(BJ39,3)</f>
        <v>50130</v>
      </c>
      <c r="BL39" s="691">
        <f t="shared" ref="BL39" si="47">EOMONTH(BK39,3)</f>
        <v>50221</v>
      </c>
      <c r="BM39" s="691">
        <f t="shared" ref="BM39" si="48">EOMONTH(BL39,3)</f>
        <v>50313</v>
      </c>
      <c r="BN39" s="691">
        <f t="shared" ref="BN39" si="49">EOMONTH(BM39,3)</f>
        <v>50405</v>
      </c>
      <c r="BO39" s="691">
        <f t="shared" ref="BO39" si="50">EOMONTH(BN39,3)</f>
        <v>50495</v>
      </c>
      <c r="BP39" s="691">
        <f t="shared" ref="BP39" si="51">EOMONTH(BO39,3)</f>
        <v>50586</v>
      </c>
      <c r="BQ39" s="691">
        <f t="shared" ref="BQ39" si="52">EOMONTH(BP39,3)</f>
        <v>50678</v>
      </c>
      <c r="BR39" s="691">
        <f t="shared" ref="BR39" si="53">EOMONTH(BQ39,3)</f>
        <v>50770</v>
      </c>
      <c r="BS39" s="691">
        <f t="shared" ref="BS39" si="54">EOMONTH(BR39,3)</f>
        <v>50860</v>
      </c>
      <c r="BT39" s="691">
        <f t="shared" ref="BT39" si="55">EOMONTH(BS39,3)</f>
        <v>50951</v>
      </c>
      <c r="BU39" s="691">
        <f t="shared" ref="BU39" si="56">EOMONTH(BT39,3)</f>
        <v>51043</v>
      </c>
      <c r="BV39" s="691">
        <f t="shared" ref="BV39" si="57">EOMONTH(BU39,3)</f>
        <v>51135</v>
      </c>
      <c r="BW39" s="691">
        <f t="shared" ref="BW39" si="58">EOMONTH(BV39,3)</f>
        <v>51226</v>
      </c>
      <c r="BX39" s="691">
        <f t="shared" ref="BX39" si="59">EOMONTH(BW39,3)</f>
        <v>51317</v>
      </c>
      <c r="BY39" s="691">
        <f t="shared" ref="BY39" si="60">EOMONTH(BX39,3)</f>
        <v>51409</v>
      </c>
      <c r="BZ39" s="691">
        <f t="shared" ref="BZ39" si="61">EOMONTH(BY39,3)</f>
        <v>51501</v>
      </c>
      <c r="CA39" s="691">
        <f t="shared" ref="CA39" si="62">EOMONTH(BZ39,3)</f>
        <v>51591</v>
      </c>
      <c r="CB39" s="691">
        <f t="shared" ref="CB39" si="63">EOMONTH(CA39,3)</f>
        <v>51682</v>
      </c>
      <c r="CC39" s="691">
        <f t="shared" ref="CC39" si="64">EOMONTH(CB39,3)</f>
        <v>51774</v>
      </c>
      <c r="CD39" s="691">
        <f t="shared" ref="CD39" si="65">EOMONTH(CC39,3)</f>
        <v>51866</v>
      </c>
      <c r="CE39" s="691">
        <f t="shared" ref="CE39" si="66">EOMONTH(CD39,3)</f>
        <v>51956</v>
      </c>
      <c r="CF39" s="691">
        <f t="shared" ref="CF39" si="67">EOMONTH(CE39,3)</f>
        <v>52047</v>
      </c>
      <c r="CG39" s="691">
        <f t="shared" ref="CG39" si="68">EOMONTH(CF39,3)</f>
        <v>52139</v>
      </c>
      <c r="CH39" s="691">
        <f t="shared" ref="CH39" si="69">EOMONTH(CG39,3)</f>
        <v>52231</v>
      </c>
      <c r="CI39" s="691">
        <f t="shared" ref="CI39" si="70">EOMONTH(CH39,3)</f>
        <v>52321</v>
      </c>
      <c r="CJ39" s="691">
        <f t="shared" ref="CJ39" si="71">EOMONTH(CI39,3)</f>
        <v>52412</v>
      </c>
      <c r="CK39" s="691">
        <f t="shared" ref="CK39" si="72">EOMONTH(CJ39,3)</f>
        <v>52504</v>
      </c>
      <c r="CL39" s="691">
        <f t="shared" ref="CL39" si="73">EOMONTH(CK39,3)</f>
        <v>52596</v>
      </c>
      <c r="CM39" s="691">
        <f t="shared" ref="CM39" si="74">EOMONTH(CL39,3)</f>
        <v>52687</v>
      </c>
      <c r="CN39" s="691">
        <f t="shared" ref="CN39" si="75">EOMONTH(CM39,3)</f>
        <v>52778</v>
      </c>
      <c r="CO39" s="691">
        <f t="shared" ref="CO39" si="76">EOMONTH(CN39,3)</f>
        <v>52870</v>
      </c>
      <c r="CP39" s="691">
        <f t="shared" ref="CP39" si="77">EOMONTH(CO39,3)</f>
        <v>52962</v>
      </c>
      <c r="CQ39" s="691">
        <f t="shared" ref="CQ39" si="78">EOMONTH(CP39,3)</f>
        <v>53052</v>
      </c>
      <c r="CR39" s="691">
        <f t="shared" ref="CR39" si="79">EOMONTH(CQ39,3)</f>
        <v>53143</v>
      </c>
      <c r="CS39" s="691">
        <f t="shared" ref="CS39" si="80">EOMONTH(CR39,3)</f>
        <v>53235</v>
      </c>
      <c r="CT39" s="691">
        <f t="shared" ref="CT39" si="81">EOMONTH(CS39,3)</f>
        <v>53327</v>
      </c>
      <c r="CU39" s="691">
        <f t="shared" ref="CU39" si="82">EOMONTH(CT39,3)</f>
        <v>53417</v>
      </c>
      <c r="CV39" s="691">
        <f t="shared" ref="CV39" si="83">EOMONTH(CU39,3)</f>
        <v>53508</v>
      </c>
      <c r="CW39" s="691">
        <f t="shared" ref="CW39" si="84">EOMONTH(CV39,3)</f>
        <v>53600</v>
      </c>
      <c r="CX39" s="691">
        <f t="shared" ref="CX39" si="85">EOMONTH(CW39,3)</f>
        <v>53692</v>
      </c>
      <c r="CY39" s="691">
        <f t="shared" ref="CY39" si="86">EOMONTH(CX39,3)</f>
        <v>53782</v>
      </c>
      <c r="CZ39" s="691">
        <f t="shared" ref="CZ39" si="87">EOMONTH(CY39,3)</f>
        <v>53873</v>
      </c>
      <c r="DA39" s="691">
        <f t="shared" ref="DA39" si="88">EOMONTH(CZ39,3)</f>
        <v>53965</v>
      </c>
      <c r="DB39" s="691">
        <f t="shared" ref="DB39" si="89">EOMONTH(DA39,3)</f>
        <v>54057</v>
      </c>
      <c r="DC39" s="691">
        <f t="shared" ref="DC39" si="90">EOMONTH(DB39,3)</f>
        <v>54148</v>
      </c>
      <c r="DD39" s="691">
        <f t="shared" ref="DD39" si="91">EOMONTH(DC39,3)</f>
        <v>54239</v>
      </c>
      <c r="DE39" s="691">
        <f t="shared" ref="DE39" si="92">EOMONTH(DD39,3)</f>
        <v>54331</v>
      </c>
      <c r="DF39" s="691">
        <f t="shared" ref="DF39" si="93">EOMONTH(DE39,3)</f>
        <v>54423</v>
      </c>
      <c r="DG39" s="691">
        <f t="shared" ref="DG39" si="94">EOMONTH(DF39,3)</f>
        <v>54513</v>
      </c>
      <c r="DH39" s="691">
        <f t="shared" ref="DH39" si="95">EOMONTH(DG39,3)</f>
        <v>54604</v>
      </c>
      <c r="DI39" s="691">
        <f t="shared" ref="DI39" si="96">EOMONTH(DH39,3)</f>
        <v>54696</v>
      </c>
      <c r="DJ39" s="691">
        <f t="shared" ref="DJ39" si="97">EOMONTH(DI39,3)</f>
        <v>54788</v>
      </c>
      <c r="DK39" s="691">
        <f t="shared" ref="DK39" si="98">EOMONTH(DJ39,3)</f>
        <v>54878</v>
      </c>
      <c r="DL39" s="691">
        <f t="shared" ref="DL39" si="99">EOMONTH(DK39,3)</f>
        <v>54969</v>
      </c>
      <c r="DM39" s="691">
        <f t="shared" ref="DM39" si="100">EOMONTH(DL39,3)</f>
        <v>55061</v>
      </c>
      <c r="DN39" s="691">
        <f t="shared" ref="DN39" si="101">EOMONTH(DM39,3)</f>
        <v>55153</v>
      </c>
      <c r="DO39" s="691">
        <f t="shared" ref="DO39" si="102">EOMONTH(DN39,3)</f>
        <v>55243</v>
      </c>
      <c r="DP39" s="691">
        <f t="shared" ref="DP39" si="103">EOMONTH(DO39,3)</f>
        <v>55334</v>
      </c>
      <c r="DQ39" s="691">
        <f t="shared" ref="DQ39" si="104">EOMONTH(DP39,3)</f>
        <v>55426</v>
      </c>
      <c r="DR39" s="691">
        <f t="shared" ref="DR39" si="105">EOMONTH(DQ39,3)</f>
        <v>55518</v>
      </c>
      <c r="DS39" s="691">
        <f t="shared" ref="DS39" si="106">EOMONTH(DR39,3)</f>
        <v>55609</v>
      </c>
      <c r="DT39" s="691">
        <f t="shared" ref="DT39" si="107">EOMONTH(DS39,3)</f>
        <v>55700</v>
      </c>
      <c r="DU39" s="691">
        <f t="shared" ref="DU39" si="108">EOMONTH(DT39,3)</f>
        <v>55792</v>
      </c>
      <c r="DV39" s="691">
        <f t="shared" ref="DV39" si="109">EOMONTH(DU39,3)</f>
        <v>55884</v>
      </c>
      <c r="DW39" s="691">
        <f t="shared" ref="DW39" si="110">EOMONTH(DV39,3)</f>
        <v>55974</v>
      </c>
      <c r="DX39" s="691">
        <f t="shared" ref="DX39" si="111">EOMONTH(DW39,3)</f>
        <v>56065</v>
      </c>
      <c r="DY39" s="691">
        <f t="shared" ref="DY39" si="112">EOMONTH(DX39,3)</f>
        <v>56157</v>
      </c>
      <c r="DZ39" s="691">
        <f t="shared" ref="DZ39" si="113">EOMONTH(DY39,3)</f>
        <v>56249</v>
      </c>
      <c r="EA39" s="691">
        <f t="shared" ref="EA39" si="114">EOMONTH(DZ39,3)</f>
        <v>56339</v>
      </c>
      <c r="EB39" s="691">
        <f t="shared" ref="EB39" si="115">EOMONTH(EA39,3)</f>
        <v>56430</v>
      </c>
      <c r="EC39" s="691">
        <f t="shared" ref="EC39" si="116">EOMONTH(EB39,3)</f>
        <v>56522</v>
      </c>
      <c r="ED39" s="691">
        <f t="shared" ref="ED39" si="117">EOMONTH(EC39,3)</f>
        <v>56614</v>
      </c>
      <c r="EE39" s="691">
        <f t="shared" ref="EE39" si="118">EOMONTH(ED39,3)</f>
        <v>56704</v>
      </c>
      <c r="EF39" s="691">
        <f t="shared" ref="EF39" si="119">EOMONTH(EE39,3)</f>
        <v>56795</v>
      </c>
      <c r="EG39" s="691">
        <f t="shared" ref="EG39" si="120">EOMONTH(EF39,3)</f>
        <v>56887</v>
      </c>
      <c r="EH39" s="691">
        <f t="shared" ref="EH39" si="121">EOMONTH(EG39,3)</f>
        <v>56979</v>
      </c>
      <c r="EI39" s="691">
        <f t="shared" ref="EI39" si="122">EOMONTH(EH39,3)</f>
        <v>57070</v>
      </c>
      <c r="EJ39" s="691">
        <f t="shared" ref="EJ39" si="123">EOMONTH(EI39,3)</f>
        <v>57161</v>
      </c>
      <c r="EK39" s="691">
        <f t="shared" ref="EK39" si="124">EOMONTH(EJ39,3)</f>
        <v>57253</v>
      </c>
      <c r="EL39" s="691">
        <f t="shared" ref="EL39" si="125">EOMONTH(EK39,3)</f>
        <v>57345</v>
      </c>
      <c r="EM39" s="691">
        <f t="shared" ref="EM39" si="126">EOMONTH(EL39,3)</f>
        <v>57435</v>
      </c>
      <c r="EN39" s="691">
        <f t="shared" ref="EN39" si="127">EOMONTH(EM39,3)</f>
        <v>57526</v>
      </c>
      <c r="EO39" s="691">
        <f t="shared" ref="EO39" si="128">EOMONTH(EN39,3)</f>
        <v>57618</v>
      </c>
      <c r="EP39" s="691">
        <f t="shared" ref="EP39" si="129">EOMONTH(EO39,3)</f>
        <v>57710</v>
      </c>
    </row>
    <row r="40" spans="1:146" s="43" customFormat="1" ht="14.1" customHeight="1">
      <c r="B40" s="164"/>
      <c r="C40" s="132"/>
      <c r="D40" s="201" t="s">
        <v>119</v>
      </c>
      <c r="E40" s="201" t="s">
        <v>129</v>
      </c>
      <c r="F40" s="167"/>
      <c r="G40" s="167">
        <f t="shared" ref="G40:Q40" si="130">YEAR(G39)</f>
        <v>2023</v>
      </c>
      <c r="H40" s="167">
        <f t="shared" si="130"/>
        <v>2023</v>
      </c>
      <c r="I40" s="167">
        <f t="shared" si="130"/>
        <v>2023</v>
      </c>
      <c r="J40" s="167">
        <f t="shared" si="130"/>
        <v>2023</v>
      </c>
      <c r="K40" s="167">
        <f t="shared" si="130"/>
        <v>2024</v>
      </c>
      <c r="L40" s="167">
        <f t="shared" si="130"/>
        <v>2024</v>
      </c>
      <c r="M40" s="167">
        <f t="shared" si="130"/>
        <v>2024</v>
      </c>
      <c r="N40" s="167">
        <f t="shared" si="130"/>
        <v>2024</v>
      </c>
      <c r="O40" s="167">
        <f t="shared" si="130"/>
        <v>2025</v>
      </c>
      <c r="P40" s="167">
        <f t="shared" si="130"/>
        <v>2025</v>
      </c>
      <c r="Q40" s="167">
        <f t="shared" si="130"/>
        <v>2025</v>
      </c>
      <c r="R40" s="167">
        <f t="shared" ref="R40:CC40" si="131">YEAR(R39)</f>
        <v>2025</v>
      </c>
      <c r="S40" s="167">
        <f t="shared" si="131"/>
        <v>2026</v>
      </c>
      <c r="T40" s="167">
        <f t="shared" si="131"/>
        <v>2026</v>
      </c>
      <c r="U40" s="167">
        <f t="shared" si="131"/>
        <v>2026</v>
      </c>
      <c r="V40" s="167">
        <f t="shared" si="131"/>
        <v>2026</v>
      </c>
      <c r="W40" s="167">
        <f t="shared" si="131"/>
        <v>2027</v>
      </c>
      <c r="X40" s="167">
        <f t="shared" si="131"/>
        <v>2027</v>
      </c>
      <c r="Y40" s="167">
        <f t="shared" si="131"/>
        <v>2027</v>
      </c>
      <c r="Z40" s="167">
        <f t="shared" si="131"/>
        <v>2027</v>
      </c>
      <c r="AA40" s="167">
        <f t="shared" si="131"/>
        <v>2028</v>
      </c>
      <c r="AB40" s="167">
        <f t="shared" si="131"/>
        <v>2028</v>
      </c>
      <c r="AC40" s="167">
        <f t="shared" si="131"/>
        <v>2028</v>
      </c>
      <c r="AD40" s="167">
        <f t="shared" si="131"/>
        <v>2028</v>
      </c>
      <c r="AE40" s="167">
        <f t="shared" si="131"/>
        <v>2029</v>
      </c>
      <c r="AF40" s="167">
        <f t="shared" si="131"/>
        <v>2029</v>
      </c>
      <c r="AG40" s="167">
        <f t="shared" si="131"/>
        <v>2029</v>
      </c>
      <c r="AH40" s="167">
        <f t="shared" si="131"/>
        <v>2029</v>
      </c>
      <c r="AI40" s="167">
        <f t="shared" si="131"/>
        <v>2030</v>
      </c>
      <c r="AJ40" s="167">
        <f t="shared" si="131"/>
        <v>2030</v>
      </c>
      <c r="AK40" s="167">
        <f t="shared" si="131"/>
        <v>2030</v>
      </c>
      <c r="AL40" s="167">
        <f t="shared" si="131"/>
        <v>2030</v>
      </c>
      <c r="AM40" s="167">
        <f t="shared" si="131"/>
        <v>2031</v>
      </c>
      <c r="AN40" s="167">
        <f t="shared" si="131"/>
        <v>2031</v>
      </c>
      <c r="AO40" s="167">
        <f t="shared" si="131"/>
        <v>2031</v>
      </c>
      <c r="AP40" s="167">
        <f t="shared" si="131"/>
        <v>2031</v>
      </c>
      <c r="AQ40" s="167">
        <f t="shared" si="131"/>
        <v>2032</v>
      </c>
      <c r="AR40" s="167">
        <f t="shared" si="131"/>
        <v>2032</v>
      </c>
      <c r="AS40" s="167">
        <f t="shared" si="131"/>
        <v>2032</v>
      </c>
      <c r="AT40" s="167">
        <f t="shared" si="131"/>
        <v>2032</v>
      </c>
      <c r="AU40" s="167">
        <f t="shared" si="131"/>
        <v>2033</v>
      </c>
      <c r="AV40" s="167">
        <f t="shared" si="131"/>
        <v>2033</v>
      </c>
      <c r="AW40" s="167">
        <f t="shared" si="131"/>
        <v>2033</v>
      </c>
      <c r="AX40" s="167">
        <f t="shared" si="131"/>
        <v>2033</v>
      </c>
      <c r="AY40" s="167">
        <f t="shared" si="131"/>
        <v>2034</v>
      </c>
      <c r="AZ40" s="167">
        <f t="shared" si="131"/>
        <v>2034</v>
      </c>
      <c r="BA40" s="167">
        <f t="shared" si="131"/>
        <v>2034</v>
      </c>
      <c r="BB40" s="167">
        <f t="shared" si="131"/>
        <v>2034</v>
      </c>
      <c r="BC40" s="167">
        <f t="shared" si="131"/>
        <v>2035</v>
      </c>
      <c r="BD40" s="167">
        <f t="shared" si="131"/>
        <v>2035</v>
      </c>
      <c r="BE40" s="167">
        <f t="shared" si="131"/>
        <v>2035</v>
      </c>
      <c r="BF40" s="167">
        <f t="shared" si="131"/>
        <v>2035</v>
      </c>
      <c r="BG40" s="167">
        <f t="shared" si="131"/>
        <v>2036</v>
      </c>
      <c r="BH40" s="167">
        <f t="shared" si="131"/>
        <v>2036</v>
      </c>
      <c r="BI40" s="167">
        <f t="shared" si="131"/>
        <v>2036</v>
      </c>
      <c r="BJ40" s="167">
        <f t="shared" si="131"/>
        <v>2036</v>
      </c>
      <c r="BK40" s="167">
        <f t="shared" si="131"/>
        <v>2037</v>
      </c>
      <c r="BL40" s="167">
        <f t="shared" si="131"/>
        <v>2037</v>
      </c>
      <c r="BM40" s="167">
        <f t="shared" si="131"/>
        <v>2037</v>
      </c>
      <c r="BN40" s="167">
        <f t="shared" si="131"/>
        <v>2037</v>
      </c>
      <c r="BO40" s="167">
        <f t="shared" si="131"/>
        <v>2038</v>
      </c>
      <c r="BP40" s="167">
        <f t="shared" si="131"/>
        <v>2038</v>
      </c>
      <c r="BQ40" s="167">
        <f t="shared" si="131"/>
        <v>2038</v>
      </c>
      <c r="BR40" s="167">
        <f t="shared" si="131"/>
        <v>2038</v>
      </c>
      <c r="BS40" s="167">
        <f t="shared" si="131"/>
        <v>2039</v>
      </c>
      <c r="BT40" s="167">
        <f t="shared" si="131"/>
        <v>2039</v>
      </c>
      <c r="BU40" s="167">
        <f t="shared" si="131"/>
        <v>2039</v>
      </c>
      <c r="BV40" s="167">
        <f t="shared" si="131"/>
        <v>2039</v>
      </c>
      <c r="BW40" s="167">
        <f t="shared" si="131"/>
        <v>2040</v>
      </c>
      <c r="BX40" s="167">
        <f t="shared" si="131"/>
        <v>2040</v>
      </c>
      <c r="BY40" s="167">
        <f t="shared" si="131"/>
        <v>2040</v>
      </c>
      <c r="BZ40" s="167">
        <f t="shared" si="131"/>
        <v>2040</v>
      </c>
      <c r="CA40" s="167">
        <f t="shared" si="131"/>
        <v>2041</v>
      </c>
      <c r="CB40" s="167">
        <f t="shared" si="131"/>
        <v>2041</v>
      </c>
      <c r="CC40" s="167">
        <f t="shared" si="131"/>
        <v>2041</v>
      </c>
      <c r="CD40" s="167">
        <f t="shared" ref="CD40:EO40" si="132">YEAR(CD39)</f>
        <v>2041</v>
      </c>
      <c r="CE40" s="167">
        <f t="shared" si="132"/>
        <v>2042</v>
      </c>
      <c r="CF40" s="167">
        <f t="shared" si="132"/>
        <v>2042</v>
      </c>
      <c r="CG40" s="167">
        <f t="shared" si="132"/>
        <v>2042</v>
      </c>
      <c r="CH40" s="167">
        <f t="shared" si="132"/>
        <v>2042</v>
      </c>
      <c r="CI40" s="167">
        <f t="shared" si="132"/>
        <v>2043</v>
      </c>
      <c r="CJ40" s="167">
        <f t="shared" si="132"/>
        <v>2043</v>
      </c>
      <c r="CK40" s="167">
        <f t="shared" si="132"/>
        <v>2043</v>
      </c>
      <c r="CL40" s="167">
        <f t="shared" si="132"/>
        <v>2043</v>
      </c>
      <c r="CM40" s="167">
        <f t="shared" si="132"/>
        <v>2044</v>
      </c>
      <c r="CN40" s="167">
        <f t="shared" si="132"/>
        <v>2044</v>
      </c>
      <c r="CO40" s="167">
        <f t="shared" si="132"/>
        <v>2044</v>
      </c>
      <c r="CP40" s="167">
        <f t="shared" si="132"/>
        <v>2044</v>
      </c>
      <c r="CQ40" s="167">
        <f t="shared" si="132"/>
        <v>2045</v>
      </c>
      <c r="CR40" s="167">
        <f t="shared" si="132"/>
        <v>2045</v>
      </c>
      <c r="CS40" s="167">
        <f t="shared" si="132"/>
        <v>2045</v>
      </c>
      <c r="CT40" s="167">
        <f t="shared" si="132"/>
        <v>2045</v>
      </c>
      <c r="CU40" s="167">
        <f t="shared" si="132"/>
        <v>2046</v>
      </c>
      <c r="CV40" s="167">
        <f t="shared" si="132"/>
        <v>2046</v>
      </c>
      <c r="CW40" s="167">
        <f t="shared" si="132"/>
        <v>2046</v>
      </c>
      <c r="CX40" s="167">
        <f t="shared" si="132"/>
        <v>2046</v>
      </c>
      <c r="CY40" s="167">
        <f t="shared" si="132"/>
        <v>2047</v>
      </c>
      <c r="CZ40" s="167">
        <f t="shared" si="132"/>
        <v>2047</v>
      </c>
      <c r="DA40" s="167">
        <f t="shared" si="132"/>
        <v>2047</v>
      </c>
      <c r="DB40" s="167">
        <f t="shared" si="132"/>
        <v>2047</v>
      </c>
      <c r="DC40" s="167">
        <f t="shared" si="132"/>
        <v>2048</v>
      </c>
      <c r="DD40" s="167">
        <f t="shared" si="132"/>
        <v>2048</v>
      </c>
      <c r="DE40" s="167">
        <f t="shared" si="132"/>
        <v>2048</v>
      </c>
      <c r="DF40" s="167">
        <f t="shared" si="132"/>
        <v>2048</v>
      </c>
      <c r="DG40" s="167">
        <f t="shared" si="132"/>
        <v>2049</v>
      </c>
      <c r="DH40" s="167">
        <f t="shared" si="132"/>
        <v>2049</v>
      </c>
      <c r="DI40" s="167">
        <f t="shared" si="132"/>
        <v>2049</v>
      </c>
      <c r="DJ40" s="167">
        <f t="shared" si="132"/>
        <v>2049</v>
      </c>
      <c r="DK40" s="167">
        <f t="shared" si="132"/>
        <v>2050</v>
      </c>
      <c r="DL40" s="167">
        <f t="shared" si="132"/>
        <v>2050</v>
      </c>
      <c r="DM40" s="167">
        <f t="shared" si="132"/>
        <v>2050</v>
      </c>
      <c r="DN40" s="167">
        <f t="shared" si="132"/>
        <v>2050</v>
      </c>
      <c r="DO40" s="167">
        <f t="shared" si="132"/>
        <v>2051</v>
      </c>
      <c r="DP40" s="167">
        <f t="shared" si="132"/>
        <v>2051</v>
      </c>
      <c r="DQ40" s="167">
        <f t="shared" si="132"/>
        <v>2051</v>
      </c>
      <c r="DR40" s="167">
        <f t="shared" si="132"/>
        <v>2051</v>
      </c>
      <c r="DS40" s="167">
        <f t="shared" si="132"/>
        <v>2052</v>
      </c>
      <c r="DT40" s="167">
        <f t="shared" si="132"/>
        <v>2052</v>
      </c>
      <c r="DU40" s="167">
        <f t="shared" si="132"/>
        <v>2052</v>
      </c>
      <c r="DV40" s="167">
        <f t="shared" si="132"/>
        <v>2052</v>
      </c>
      <c r="DW40" s="167">
        <f t="shared" si="132"/>
        <v>2053</v>
      </c>
      <c r="DX40" s="167">
        <f t="shared" si="132"/>
        <v>2053</v>
      </c>
      <c r="DY40" s="167">
        <f t="shared" si="132"/>
        <v>2053</v>
      </c>
      <c r="DZ40" s="167">
        <f t="shared" si="132"/>
        <v>2053</v>
      </c>
      <c r="EA40" s="167">
        <f t="shared" si="132"/>
        <v>2054</v>
      </c>
      <c r="EB40" s="167">
        <f t="shared" si="132"/>
        <v>2054</v>
      </c>
      <c r="EC40" s="167">
        <f t="shared" si="132"/>
        <v>2054</v>
      </c>
      <c r="ED40" s="167">
        <f t="shared" si="132"/>
        <v>2054</v>
      </c>
      <c r="EE40" s="167">
        <f t="shared" si="132"/>
        <v>2055</v>
      </c>
      <c r="EF40" s="167">
        <f t="shared" si="132"/>
        <v>2055</v>
      </c>
      <c r="EG40" s="167">
        <f t="shared" si="132"/>
        <v>2055</v>
      </c>
      <c r="EH40" s="167">
        <f t="shared" si="132"/>
        <v>2055</v>
      </c>
      <c r="EI40" s="167">
        <f t="shared" si="132"/>
        <v>2056</v>
      </c>
      <c r="EJ40" s="167">
        <f t="shared" si="132"/>
        <v>2056</v>
      </c>
      <c r="EK40" s="167">
        <f t="shared" si="132"/>
        <v>2056</v>
      </c>
      <c r="EL40" s="167">
        <f t="shared" si="132"/>
        <v>2056</v>
      </c>
      <c r="EM40" s="167">
        <f t="shared" si="132"/>
        <v>2057</v>
      </c>
      <c r="EN40" s="167">
        <f t="shared" si="132"/>
        <v>2057</v>
      </c>
      <c r="EO40" s="167">
        <f t="shared" si="132"/>
        <v>2057</v>
      </c>
      <c r="EP40" s="167">
        <f t="shared" ref="EP40" si="133">YEAR(EP39)</f>
        <v>2057</v>
      </c>
    </row>
    <row r="41" spans="1:146" s="43" customFormat="1" ht="14.1" customHeight="1">
      <c r="B41" s="7"/>
      <c r="D41" s="39"/>
      <c r="E41" s="39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</row>
    <row r="42" spans="1:146" s="43" customFormat="1" ht="14.1" customHeight="1">
      <c r="B42" s="20" t="s">
        <v>466</v>
      </c>
      <c r="D42" s="39" t="s">
        <v>132</v>
      </c>
      <c r="E42" s="45">
        <f t="shared" ref="E42" si="134">SUM(G42:DG42)</f>
        <v>16</v>
      </c>
      <c r="F42" s="634"/>
      <c r="G42" s="117"/>
      <c r="H42" s="117">
        <f>MIN(3,ROUND((H$39-착공시점)/30,0)*(H$39&gt;=착공시점),공사기간-SUM($G$42:G42))</f>
        <v>0</v>
      </c>
      <c r="I42" s="117">
        <f>MIN(3,ROUND((I$39-착공시점)/30,0)*(I$39&gt;=착공시점),공사기간-SUM($G$42:H42))</f>
        <v>0</v>
      </c>
      <c r="J42" s="117">
        <f>MIN(3,ROUND((J$39-착공시점)/30,0)*(J$39&gt;=착공시점),공사기간-SUM($G$42:I42))</f>
        <v>0</v>
      </c>
      <c r="K42" s="117">
        <f>MIN(3,ROUND((K$39-착공시점)/30,0)*(K$39&gt;=착공시점),공사기간-SUM($G$42:J42))</f>
        <v>0</v>
      </c>
      <c r="L42" s="117">
        <f>MIN(3,ROUND((L$39-착공시점)/30,0)*(L$39&gt;=착공시점),공사기간-SUM($G$42:K42))</f>
        <v>1</v>
      </c>
      <c r="M42" s="117">
        <f>MIN(3,ROUND((M$39-착공시점)/30,0)*(M$39&gt;=착공시점),공사기간-SUM($G$42:L42))</f>
        <v>3</v>
      </c>
      <c r="N42" s="117">
        <f>MIN(3,ROUND((N$39-착공시점)/30,0)*(N$39&gt;=착공시점),공사기간-SUM($G$42:M42))</f>
        <v>3</v>
      </c>
      <c r="O42" s="117">
        <f>MIN(3,ROUND((O$39-착공시점)/30,0)*(O$39&gt;=착공시점),공사기간-SUM($G$42:N42))</f>
        <v>3</v>
      </c>
      <c r="P42" s="117">
        <f>MIN(3,ROUND((P$39-착공시점)/30,0)*(P$39&gt;=착공시점),공사기간-SUM($G$42:O42))</f>
        <v>3</v>
      </c>
      <c r="Q42" s="117">
        <f>MIN(3,ROUND((Q$39-착공시점)/30,0)*(Q$39&gt;=착공시점),공사기간-SUM($G$42:P42))</f>
        <v>3</v>
      </c>
      <c r="R42" s="117">
        <f>MIN(3,ROUND((R$39-착공시점)/30,0)*(R$39&gt;=착공시점),공사기간-SUM($G$42:Q42))</f>
        <v>0</v>
      </c>
      <c r="S42" s="117">
        <f>MIN(3,ROUND((S$39-착공시점)/30,0)*(S$39&gt;=착공시점),공사기간-SUM($G$42:R42))</f>
        <v>0</v>
      </c>
      <c r="T42" s="117">
        <f>MIN(3,ROUND((T$39-착공시점)/30,0)*(T$39&gt;=착공시점),공사기간-SUM($G$42:S42))</f>
        <v>0</v>
      </c>
      <c r="U42" s="117">
        <f>MIN(3,ROUND((U$39-착공시점)/30,0)*(U$39&gt;=착공시점),공사기간-SUM($G$42:T42))</f>
        <v>0</v>
      </c>
      <c r="V42" s="117">
        <f>MIN(3,ROUND((V$39-착공시점)/30,0)*(V$39&gt;=착공시점),공사기간-SUM($G$42:U42))</f>
        <v>0</v>
      </c>
      <c r="W42" s="117">
        <f>MIN(3,ROUND((W$39-착공시점)/30,0)*(W$39&gt;=착공시점),공사기간-SUM($G$42:V42))</f>
        <v>0</v>
      </c>
      <c r="X42" s="117">
        <f>MIN(3,ROUND((X$39-착공시점)/30,0)*(X$39&gt;=착공시점),공사기간-SUM($G$42:W42))</f>
        <v>0</v>
      </c>
      <c r="Y42" s="117">
        <f>MIN(3,ROUND((Y$39-착공시점)/30,0)*(Y$39&gt;=착공시점),공사기간-SUM($G$42:X42))</f>
        <v>0</v>
      </c>
      <c r="Z42" s="117">
        <f>MIN(3,ROUND((Z$39-착공시점)/30,0)*(Z$39&gt;=착공시점),공사기간-SUM($G$42:Y42))</f>
        <v>0</v>
      </c>
      <c r="AA42" s="117">
        <f>MIN(3,ROUND((AA$39-착공시점)/30,0)*(AA$39&gt;=착공시점),공사기간-SUM($G$42:Z42))</f>
        <v>0</v>
      </c>
      <c r="AB42" s="117">
        <f>MIN(3,ROUND((AB$39-착공시점)/30,0)*(AB$39&gt;=착공시점),공사기간-SUM($G$42:AA42))</f>
        <v>0</v>
      </c>
      <c r="AC42" s="117">
        <f>MIN(3,ROUND((AC$39-착공시점)/30,0)*(AC$39&gt;=착공시점),공사기간-SUM($G$42:AB42))</f>
        <v>0</v>
      </c>
      <c r="AD42" s="117">
        <f>MIN(3,ROUND((AD$39-착공시점)/30,0)*(AD$39&gt;=착공시점),공사기간-SUM($G$42:AC42))</f>
        <v>0</v>
      </c>
      <c r="AE42" s="117">
        <f>MIN(3,ROUND((AE$39-착공시점)/30,0)*(AE$39&gt;=착공시점),공사기간-SUM($G$42:AD42))</f>
        <v>0</v>
      </c>
      <c r="AF42" s="117">
        <f>MIN(3,ROUND((AF$39-착공시점)/30,0)*(AF$39&gt;=착공시점),공사기간-SUM($G$42:AE42))</f>
        <v>0</v>
      </c>
      <c r="AG42" s="117">
        <f>MIN(3,ROUND((AG$39-착공시점)/30,0)*(AG$39&gt;=착공시점),공사기간-SUM($G$42:AF42))</f>
        <v>0</v>
      </c>
      <c r="AH42" s="117">
        <f>MIN(3,ROUND((AH$39-착공시점)/30,0)*(AH$39&gt;=착공시점),공사기간-SUM($G$42:AG42))</f>
        <v>0</v>
      </c>
      <c r="AI42" s="117">
        <f>MIN(3,ROUND((AI$39-착공시점)/30,0)*(AI$39&gt;=착공시점),공사기간-SUM($G$42:AH42))</f>
        <v>0</v>
      </c>
      <c r="AJ42" s="117">
        <f>MIN(3,ROUND((AJ$39-착공시점)/30,0)*(AJ$39&gt;=착공시점),공사기간-SUM($G$42:AI42))</f>
        <v>0</v>
      </c>
      <c r="AK42" s="117">
        <f>MIN(3,ROUND((AK$39-착공시점)/30,0)*(AK$39&gt;=착공시점),공사기간-SUM($G$42:AJ42))</f>
        <v>0</v>
      </c>
      <c r="AL42" s="117">
        <f>MIN(3,ROUND((AL$39-착공시점)/30,0)*(AL$39&gt;=착공시점),공사기간-SUM($G$42:AK42))</f>
        <v>0</v>
      </c>
      <c r="AM42" s="117">
        <f>MIN(3,ROUND((AM$39-착공시점)/30,0)*(AM$39&gt;=착공시점),공사기간-SUM($G$42:AL42))</f>
        <v>0</v>
      </c>
      <c r="AN42" s="117">
        <f>MIN(3,ROUND((AN$39-착공시점)/30,0)*(AN$39&gt;=착공시점),공사기간-SUM($G$42:AM42))</f>
        <v>0</v>
      </c>
      <c r="AO42" s="117">
        <f>MIN(3,ROUND((AO$39-착공시점)/30,0)*(AO$39&gt;=착공시점),공사기간-SUM($G$42:AN42))</f>
        <v>0</v>
      </c>
      <c r="AP42" s="117">
        <f>MIN(3,ROUND((AP$39-착공시점)/30,0)*(AP$39&gt;=착공시점),공사기간-SUM($G$42:AO42))</f>
        <v>0</v>
      </c>
      <c r="AQ42" s="117">
        <f>MIN(3,ROUND((AQ$39-착공시점)/30,0)*(AQ$39&gt;=착공시점),공사기간-SUM($G$42:AP42))</f>
        <v>0</v>
      </c>
      <c r="AR42" s="117">
        <f>MIN(3,ROUND((AR$39-착공시점)/30,0)*(AR$39&gt;=착공시점),공사기간-SUM($G$42:AQ42))</f>
        <v>0</v>
      </c>
      <c r="AS42" s="117">
        <f>MIN(3,ROUND((AS$39-착공시점)/30,0)*(AS$39&gt;=착공시점),공사기간-SUM($G$42:AR42))</f>
        <v>0</v>
      </c>
      <c r="AT42" s="117">
        <f>MIN(3,ROUND((AT$39-착공시점)/30,0)*(AT$39&gt;=착공시점),공사기간-SUM($G$42:AS42))</f>
        <v>0</v>
      </c>
      <c r="AU42" s="117">
        <f>MIN(3,ROUND((AU$39-착공시점)/30,0)*(AU$39&gt;=착공시점),공사기간-SUM($G$42:AT42))</f>
        <v>0</v>
      </c>
      <c r="AV42" s="117">
        <f>MIN(3,ROUND((AV$39-착공시점)/30,0)*(AV$39&gt;=착공시점),공사기간-SUM($G$42:AU42))</f>
        <v>0</v>
      </c>
      <c r="AW42" s="117">
        <f>MIN(3,ROUND((AW$39-착공시점)/30,0)*(AW$39&gt;=착공시점),공사기간-SUM($G$42:AV42))</f>
        <v>0</v>
      </c>
      <c r="AX42" s="117">
        <f>MIN(3,ROUND((AX$39-착공시점)/30,0)*(AX$39&gt;=착공시점),공사기간-SUM($G$42:AW42))</f>
        <v>0</v>
      </c>
      <c r="AY42" s="117">
        <f>MIN(3,ROUND((AY$39-착공시점)/30,0)*(AY$39&gt;=착공시점),공사기간-SUM($G$42:AX42))</f>
        <v>0</v>
      </c>
      <c r="AZ42" s="117">
        <f>MIN(3,ROUND((AZ$39-착공시점)/30,0)*(AZ$39&gt;=착공시점),공사기간-SUM($G$42:AY42))</f>
        <v>0</v>
      </c>
      <c r="BA42" s="117">
        <f>MIN(3,ROUND((BA$39-착공시점)/30,0)*(BA$39&gt;=착공시점),공사기간-SUM($G$42:AZ42))</f>
        <v>0</v>
      </c>
      <c r="BB42" s="117">
        <f>MIN(3,ROUND((BB$39-착공시점)/30,0)*(BB$39&gt;=착공시점),공사기간-SUM($G$42:BA42))</f>
        <v>0</v>
      </c>
      <c r="BC42" s="117">
        <f>MIN(3,ROUND((BC$39-착공시점)/30,0)*(BC$39&gt;=착공시점),공사기간-SUM($G$42:BB42))</f>
        <v>0</v>
      </c>
      <c r="BD42" s="117">
        <f>MIN(3,ROUND((BD$39-착공시점)/30,0)*(BD$39&gt;=착공시점),공사기간-SUM($G$42:BC42))</f>
        <v>0</v>
      </c>
      <c r="BE42" s="117">
        <f>MIN(3,ROUND((BE$39-착공시점)/30,0)*(BE$39&gt;=착공시점),공사기간-SUM($G$42:BD42))</f>
        <v>0</v>
      </c>
      <c r="BF42" s="117">
        <f>MIN(3,ROUND((BF$39-착공시점)/30,0)*(BF$39&gt;=착공시점),공사기간-SUM($G$42:BE42))</f>
        <v>0</v>
      </c>
      <c r="BG42" s="117">
        <f>MIN(3,ROUND((BG$39-착공시점)/30,0)*(BG$39&gt;=착공시점),공사기간-SUM($G$42:BF42))</f>
        <v>0</v>
      </c>
      <c r="BH42" s="117">
        <f>MIN(3,ROUND((BH$39-착공시점)/30,0)*(BH$39&gt;=착공시점),공사기간-SUM($G$42:BG42))</f>
        <v>0</v>
      </c>
      <c r="BI42" s="117">
        <f>MIN(3,ROUND((BI$39-착공시점)/30,0)*(BI$39&gt;=착공시점),공사기간-SUM($G$42:BH42))</f>
        <v>0</v>
      </c>
      <c r="BJ42" s="117">
        <f>MIN(3,ROUND((BJ$39-착공시점)/30,0)*(BJ$39&gt;=착공시점),공사기간-SUM($G$42:BI42))</f>
        <v>0</v>
      </c>
      <c r="BK42" s="117">
        <f>MIN(3,ROUND((BK$39-착공시점)/30,0)*(BK$39&gt;=착공시점),공사기간-SUM($G$42:BJ42))</f>
        <v>0</v>
      </c>
      <c r="BL42" s="117">
        <f>MIN(3,ROUND((BL$39-착공시점)/30,0)*(BL$39&gt;=착공시점),공사기간-SUM($G$42:BK42))</f>
        <v>0</v>
      </c>
      <c r="BM42" s="117">
        <f>MIN(3,ROUND((BM$39-착공시점)/30,0)*(BM$39&gt;=착공시점),공사기간-SUM($G$42:BL42))</f>
        <v>0</v>
      </c>
      <c r="BN42" s="117">
        <f>MIN(3,ROUND((BN$39-착공시점)/30,0)*(BN$39&gt;=착공시점),공사기간-SUM($G$42:BM42))</f>
        <v>0</v>
      </c>
      <c r="BO42" s="117">
        <f>MIN(3,ROUND((BO$39-착공시점)/30,0)*(BO$39&gt;=착공시점),공사기간-SUM($G$42:BN42))</f>
        <v>0</v>
      </c>
      <c r="BP42" s="117">
        <f>MIN(3,ROUND((BP$39-착공시점)/30,0)*(BP$39&gt;=착공시점),공사기간-SUM($G$42:BO42))</f>
        <v>0</v>
      </c>
      <c r="BQ42" s="117">
        <f>MIN(3,ROUND((BQ$39-착공시점)/30,0)*(BQ$39&gt;=착공시점),공사기간-SUM($G$42:BP42))</f>
        <v>0</v>
      </c>
      <c r="BR42" s="117">
        <f>MIN(3,ROUND((BR$39-착공시점)/30,0)*(BR$39&gt;=착공시점),공사기간-SUM($G$42:BQ42))</f>
        <v>0</v>
      </c>
      <c r="BS42" s="117">
        <f>MIN(3,ROUND((BS$39-착공시점)/30,0)*(BS$39&gt;=착공시점),공사기간-SUM($G$42:BR42))</f>
        <v>0</v>
      </c>
      <c r="BT42" s="117">
        <f>MIN(3,ROUND((BT$39-착공시점)/30,0)*(BT$39&gt;=착공시점),공사기간-SUM($G$42:BS42))</f>
        <v>0</v>
      </c>
      <c r="BU42" s="117">
        <f>MIN(3,ROUND((BU$39-착공시점)/30,0)*(BU$39&gt;=착공시점),공사기간-SUM($G$42:BT42))</f>
        <v>0</v>
      </c>
      <c r="BV42" s="117">
        <f>MIN(3,ROUND((BV$39-착공시점)/30,0)*(BV$39&gt;=착공시점),공사기간-SUM($G$42:BU42))</f>
        <v>0</v>
      </c>
      <c r="BW42" s="117">
        <f>MIN(3,ROUND((BW$39-착공시점)/30,0)*(BW$39&gt;=착공시점),공사기간-SUM($G$42:BV42))</f>
        <v>0</v>
      </c>
      <c r="BX42" s="117">
        <f>MIN(3,ROUND((BX$39-착공시점)/30,0)*(BX$39&gt;=착공시점),공사기간-SUM($G$42:BW42))</f>
        <v>0</v>
      </c>
      <c r="BY42" s="117">
        <f>MIN(3,ROUND((BY$39-착공시점)/30,0)*(BY$39&gt;=착공시점),공사기간-SUM($G$42:BX42))</f>
        <v>0</v>
      </c>
      <c r="BZ42" s="117">
        <f>MIN(3,ROUND((BZ$39-착공시점)/30,0)*(BZ$39&gt;=착공시점),공사기간-SUM($G$42:BY42))</f>
        <v>0</v>
      </c>
      <c r="CA42" s="117">
        <f>MIN(3,ROUND((CA$39-착공시점)/30,0)*(CA$39&gt;=착공시점),공사기간-SUM($G$42:BZ42))</f>
        <v>0</v>
      </c>
      <c r="CB42" s="117">
        <f>MIN(3,ROUND((CB$39-착공시점)/30,0)*(CB$39&gt;=착공시점),공사기간-SUM($G$42:CA42))</f>
        <v>0</v>
      </c>
      <c r="CC42" s="117">
        <f>MIN(3,ROUND((CC$39-착공시점)/30,0)*(CC$39&gt;=착공시점),공사기간-SUM($G$42:CB42))</f>
        <v>0</v>
      </c>
      <c r="CD42" s="117">
        <f>MIN(3,ROUND((CD$39-착공시점)/30,0)*(CD$39&gt;=착공시점),공사기간-SUM($G$42:CC42))</f>
        <v>0</v>
      </c>
      <c r="CE42" s="117">
        <f>MIN(3,ROUND((CE$39-착공시점)/30,0)*(CE$39&gt;=착공시점),공사기간-SUM($G$42:CD42))</f>
        <v>0</v>
      </c>
      <c r="CF42" s="117">
        <f>MIN(3,ROUND((CF$39-착공시점)/30,0)*(CF$39&gt;=착공시점),공사기간-SUM($G$42:CE42))</f>
        <v>0</v>
      </c>
      <c r="CG42" s="117">
        <f>MIN(3,ROUND((CG$39-착공시점)/30,0)*(CG$39&gt;=착공시점),공사기간-SUM($G$42:CF42))</f>
        <v>0</v>
      </c>
      <c r="CH42" s="117">
        <f>MIN(3,ROUND((CH$39-착공시점)/30,0)*(CH$39&gt;=착공시점),공사기간-SUM($G$42:CG42))</f>
        <v>0</v>
      </c>
      <c r="CI42" s="117">
        <f>MIN(3,ROUND((CI$39-착공시점)/30,0)*(CI$39&gt;=착공시점),공사기간-SUM($G$42:CH42))</f>
        <v>0</v>
      </c>
      <c r="CJ42" s="117">
        <f>MIN(3,ROUND((CJ$39-착공시점)/30,0)*(CJ$39&gt;=착공시점),공사기간-SUM($G$42:CI42))</f>
        <v>0</v>
      </c>
      <c r="CK42" s="117">
        <f>MIN(3,ROUND((CK$39-착공시점)/30,0)*(CK$39&gt;=착공시점),공사기간-SUM($G$42:CJ42))</f>
        <v>0</v>
      </c>
      <c r="CL42" s="117">
        <f>MIN(3,ROUND((CL$39-착공시점)/30,0)*(CL$39&gt;=착공시점),공사기간-SUM($G$42:CK42))</f>
        <v>0</v>
      </c>
      <c r="CM42" s="117">
        <f>MIN(3,ROUND((CM$39-착공시점)/30,0)*(CM$39&gt;=착공시점),공사기간-SUM($G$42:CL42))</f>
        <v>0</v>
      </c>
      <c r="CN42" s="117">
        <f>MIN(3,ROUND((CN$39-착공시점)/30,0)*(CN$39&gt;=착공시점),공사기간-SUM($G$42:CM42))</f>
        <v>0</v>
      </c>
      <c r="CO42" s="117">
        <f>MIN(3,ROUND((CO$39-착공시점)/30,0)*(CO$39&gt;=착공시점),공사기간-SUM($G$42:CN42))</f>
        <v>0</v>
      </c>
      <c r="CP42" s="117">
        <f>MIN(3,ROUND((CP$39-착공시점)/30,0)*(CP$39&gt;=착공시점),공사기간-SUM($G$42:CO42))</f>
        <v>0</v>
      </c>
      <c r="CQ42" s="117">
        <f>MIN(3,ROUND((CQ$39-착공시점)/30,0)*(CQ$39&gt;=착공시점),공사기간-SUM($G$42:CP42))</f>
        <v>0</v>
      </c>
      <c r="CR42" s="117">
        <f>MIN(3,ROUND((CR$39-착공시점)/30,0)*(CR$39&gt;=착공시점),공사기간-SUM($G$42:CQ42))</f>
        <v>0</v>
      </c>
      <c r="CS42" s="117">
        <f>MIN(3,ROUND((CS$39-착공시점)/30,0)*(CS$39&gt;=착공시점),공사기간-SUM($G$42:CR42))</f>
        <v>0</v>
      </c>
      <c r="CT42" s="117">
        <f>MIN(3,ROUND((CT$39-착공시점)/30,0)*(CT$39&gt;=착공시점),공사기간-SUM($G$42:CS42))</f>
        <v>0</v>
      </c>
      <c r="CU42" s="117">
        <f>MIN(3,ROUND((CU$39-착공시점)/30,0)*(CU$39&gt;=착공시점),공사기간-SUM($G$42:CT42))</f>
        <v>0</v>
      </c>
      <c r="CV42" s="117">
        <f>MIN(3,ROUND((CV$39-착공시점)/30,0)*(CV$39&gt;=착공시점),공사기간-SUM($G$42:CU42))</f>
        <v>0</v>
      </c>
      <c r="CW42" s="117">
        <f>MIN(3,ROUND((CW$39-착공시점)/30,0)*(CW$39&gt;=착공시점),공사기간-SUM($G$42:CV42))</f>
        <v>0</v>
      </c>
      <c r="CX42" s="117">
        <f>MIN(3,ROUND((CX$39-착공시점)/30,0)*(CX$39&gt;=착공시점),공사기간-SUM($G$42:CW42))</f>
        <v>0</v>
      </c>
      <c r="CY42" s="117">
        <f>MIN(3,ROUND((CY$39-착공시점)/30,0)*(CY$39&gt;=착공시점),공사기간-SUM($G$42:CX42))</f>
        <v>0</v>
      </c>
      <c r="CZ42" s="117">
        <f>MIN(3,ROUND((CZ$39-착공시점)/30,0)*(CZ$39&gt;=착공시점),공사기간-SUM($G$42:CY42))</f>
        <v>0</v>
      </c>
      <c r="DA42" s="117">
        <f>MIN(3,ROUND((DA$39-착공시점)/30,0)*(DA$39&gt;=착공시점),공사기간-SUM($G$42:CZ42))</f>
        <v>0</v>
      </c>
      <c r="DB42" s="117">
        <f>MIN(3,ROUND((DB$39-착공시점)/30,0)*(DB$39&gt;=착공시점),공사기간-SUM($G$42:DA42))</f>
        <v>0</v>
      </c>
      <c r="DC42" s="117">
        <f>MIN(3,ROUND((DC$39-착공시점)/30,0)*(DC$39&gt;=착공시점),공사기간-SUM($G$42:DB42))</f>
        <v>0</v>
      </c>
      <c r="DD42" s="117">
        <f>MIN(3,ROUND((DD$39-착공시점)/30,0)*(DD$39&gt;=착공시점),공사기간-SUM($G$42:DC42))</f>
        <v>0</v>
      </c>
      <c r="DE42" s="117">
        <f>MIN(3,ROUND((DE$39-착공시점)/30,0)*(DE$39&gt;=착공시점),공사기간-SUM($G$42:DD42))</f>
        <v>0</v>
      </c>
      <c r="DF42" s="117">
        <f>MIN(3,ROUND((DF$39-착공시점)/30,0)*(DF$39&gt;=착공시점),공사기간-SUM($G$42:DE42))</f>
        <v>0</v>
      </c>
      <c r="DG42" s="117">
        <f>MIN(3,ROUND((DG$39-착공시점)/30,0)*(DG$39&gt;=착공시점),공사기간-SUM($G$42:DF42))</f>
        <v>0</v>
      </c>
      <c r="DH42" s="117">
        <f>MIN(3,ROUND((DH$39-착공시점)/30,0)*(DH$39&gt;=착공시점),공사기간-SUM($G$42:DG42))</f>
        <v>0</v>
      </c>
      <c r="DI42" s="117">
        <f>MIN(3,ROUND((DI$39-착공시점)/30,0)*(DI$39&gt;=착공시점),공사기간-SUM($G$42:DH42))</f>
        <v>0</v>
      </c>
      <c r="DJ42" s="117">
        <f>MIN(3,ROUND((DJ$39-착공시점)/30,0)*(DJ$39&gt;=착공시점),공사기간-SUM($G$42:DI42))</f>
        <v>0</v>
      </c>
      <c r="DK42" s="117">
        <f>MIN(3,ROUND((DK$39-착공시점)/30,0)*(DK$39&gt;=착공시점),공사기간-SUM($G$42:DJ42))</f>
        <v>0</v>
      </c>
      <c r="DL42" s="117">
        <f>MIN(3,ROUND((DL$39-착공시점)/30,0)*(DL$39&gt;=착공시점),공사기간-SUM($G$42:DK42))</f>
        <v>0</v>
      </c>
      <c r="DM42" s="117">
        <f>MIN(3,ROUND((DM$39-착공시점)/30,0)*(DM$39&gt;=착공시점),공사기간-SUM($G$42:DL42))</f>
        <v>0</v>
      </c>
      <c r="DN42" s="117">
        <f>MIN(3,ROUND((DN$39-착공시점)/30,0)*(DN$39&gt;=착공시점),공사기간-SUM($G$42:DM42))</f>
        <v>0</v>
      </c>
      <c r="DO42" s="117">
        <f>MIN(3,ROUND((DO$39-착공시점)/30,0)*(DO$39&gt;=착공시점),공사기간-SUM($G$42:DN42))</f>
        <v>0</v>
      </c>
      <c r="DP42" s="117">
        <f>MIN(3,ROUND((DP$39-착공시점)/30,0)*(DP$39&gt;=착공시점),공사기간-SUM($G$42:DO42))</f>
        <v>0</v>
      </c>
      <c r="DQ42" s="117">
        <f>MIN(3,ROUND((DQ$39-착공시점)/30,0)*(DQ$39&gt;=착공시점),공사기간-SUM($G$42:DP42))</f>
        <v>0</v>
      </c>
      <c r="DR42" s="117">
        <f>MIN(3,ROUND((DR$39-착공시점)/30,0)*(DR$39&gt;=착공시점),공사기간-SUM($G$42:DQ42))</f>
        <v>0</v>
      </c>
      <c r="DS42" s="117">
        <f>MIN(3,ROUND((DS$39-착공시점)/30,0)*(DS$39&gt;=착공시점),공사기간-SUM($G$42:DR42))</f>
        <v>0</v>
      </c>
      <c r="DT42" s="117">
        <f>MIN(3,ROUND((DT$39-착공시점)/30,0)*(DT$39&gt;=착공시점),공사기간-SUM($G$42:DS42))</f>
        <v>0</v>
      </c>
      <c r="DU42" s="117">
        <f>MIN(3,ROUND((DU$39-착공시점)/30,0)*(DU$39&gt;=착공시점),공사기간-SUM($G$42:DT42))</f>
        <v>0</v>
      </c>
      <c r="DV42" s="117">
        <f>MIN(3,ROUND((DV$39-착공시점)/30,0)*(DV$39&gt;=착공시점),공사기간-SUM($G$42:DU42))</f>
        <v>0</v>
      </c>
      <c r="DW42" s="117">
        <f>MIN(3,ROUND((DW$39-착공시점)/30,0)*(DW$39&gt;=착공시점),공사기간-SUM($G$42:DV42))</f>
        <v>0</v>
      </c>
      <c r="DX42" s="117">
        <f>MIN(3,ROUND((DX$39-착공시점)/30,0)*(DX$39&gt;=착공시점),공사기간-SUM($G$42:DW42))</f>
        <v>0</v>
      </c>
      <c r="DY42" s="117">
        <f>MIN(3,ROUND((DY$39-착공시점)/30,0)*(DY$39&gt;=착공시점),공사기간-SUM($G$42:DX42))</f>
        <v>0</v>
      </c>
      <c r="DZ42" s="117">
        <f>MIN(3,ROUND((DZ$39-착공시점)/30,0)*(DZ$39&gt;=착공시점),공사기간-SUM($G$42:DY42))</f>
        <v>0</v>
      </c>
      <c r="EA42" s="117">
        <f>MIN(3,ROUND((EA$39-착공시점)/30,0)*(EA$39&gt;=착공시점),공사기간-SUM($G$42:DZ42))</f>
        <v>0</v>
      </c>
      <c r="EB42" s="117">
        <f>MIN(3,ROUND((EB$39-착공시점)/30,0)*(EB$39&gt;=착공시점),공사기간-SUM($G$42:EA42))</f>
        <v>0</v>
      </c>
      <c r="EC42" s="117">
        <f>MIN(3,ROUND((EC$39-착공시점)/30,0)*(EC$39&gt;=착공시점),공사기간-SUM($G$42:EB42))</f>
        <v>0</v>
      </c>
      <c r="ED42" s="117">
        <f>MIN(3,ROUND((ED$39-착공시점)/30,0)*(ED$39&gt;=착공시점),공사기간-SUM($G$42:EC42))</f>
        <v>0</v>
      </c>
      <c r="EE42" s="117">
        <f>MIN(3,ROUND((EE$39-착공시점)/30,0)*(EE$39&gt;=착공시점),공사기간-SUM($G$42:ED42))</f>
        <v>0</v>
      </c>
      <c r="EF42" s="117">
        <f>MIN(3,ROUND((EF$39-착공시점)/30,0)*(EF$39&gt;=착공시점),공사기간-SUM($G$42:EE42))</f>
        <v>0</v>
      </c>
      <c r="EG42" s="117">
        <f>MIN(3,ROUND((EG$39-착공시점)/30,0)*(EG$39&gt;=착공시점),공사기간-SUM($G$42:EF42))</f>
        <v>0</v>
      </c>
      <c r="EH42" s="117">
        <f>MIN(3,ROUND((EH$39-착공시점)/30,0)*(EH$39&gt;=착공시점),공사기간-SUM($G$42:EG42))</f>
        <v>0</v>
      </c>
      <c r="EI42" s="117">
        <f>MIN(3,ROUND((EI$39-착공시점)/30,0)*(EI$39&gt;=착공시점),공사기간-SUM($G$42:EH42))</f>
        <v>0</v>
      </c>
      <c r="EJ42" s="117">
        <f>MIN(3,ROUND((EJ$39-착공시점)/30,0)*(EJ$39&gt;=착공시점),공사기간-SUM($G$42:EI42))</f>
        <v>0</v>
      </c>
      <c r="EK42" s="117">
        <f>MIN(3,ROUND((EK$39-착공시점)/30,0)*(EK$39&gt;=착공시점),공사기간-SUM($G$42:EJ42))</f>
        <v>0</v>
      </c>
      <c r="EL42" s="117">
        <f>MIN(3,ROUND((EL$39-착공시점)/30,0)*(EL$39&gt;=착공시점),공사기간-SUM($G$42:EK42))</f>
        <v>0</v>
      </c>
      <c r="EM42" s="117">
        <f>MIN(3,ROUND((EM$39-착공시점)/30,0)*(EM$39&gt;=착공시점),공사기간-SUM($G$42:EL42))</f>
        <v>0</v>
      </c>
      <c r="EN42" s="117">
        <f>MIN(3,ROUND((EN$39-착공시점)/30,0)*(EN$39&gt;=착공시점),공사기간-SUM($G$42:EM42))</f>
        <v>0</v>
      </c>
      <c r="EO42" s="117">
        <f>MIN(3,ROUND((EO$39-착공시점)/30,0)*(EO$39&gt;=착공시점),공사기간-SUM($G$42:EN42))</f>
        <v>0</v>
      </c>
      <c r="EP42" s="117">
        <f>MIN(3,ROUND((EP$39-착공시점)/30,0)*(EP$39&gt;=착공시점),공사기간-SUM($G$42:EO42))</f>
        <v>0</v>
      </c>
    </row>
    <row r="43" spans="1:146" s="43" customFormat="1" ht="14.1" customHeight="1">
      <c r="B43" s="20" t="s">
        <v>1087</v>
      </c>
      <c r="D43" s="39" t="s">
        <v>963</v>
      </c>
      <c r="E43" s="45"/>
      <c r="F43" s="634"/>
      <c r="G43" s="117"/>
      <c r="H43" s="117">
        <f ca="1">((MONTH(H39)=3)*1+(MONTH(H39)=6)*2+(MONTH(H39)=9)*3+(MONTH(H39)=12)*4)*(H44&gt;0)</f>
        <v>0</v>
      </c>
      <c r="I43" s="117">
        <f t="shared" ref="I43:BT43" ca="1" si="135">((MONTH(I39)=3)*1+(MONTH(I39)=6)*2+(MONTH(I39)=9)*3+(MONTH(I39)=12)*4)*(I44&gt;0)</f>
        <v>0</v>
      </c>
      <c r="J43" s="117">
        <f t="shared" ca="1" si="135"/>
        <v>0</v>
      </c>
      <c r="K43" s="117">
        <f t="shared" ca="1" si="135"/>
        <v>0</v>
      </c>
      <c r="L43" s="117">
        <f t="shared" ca="1" si="135"/>
        <v>0</v>
      </c>
      <c r="M43" s="117">
        <f t="shared" ca="1" si="135"/>
        <v>0</v>
      </c>
      <c r="N43" s="117">
        <f t="shared" ca="1" si="135"/>
        <v>0</v>
      </c>
      <c r="O43" s="117">
        <f t="shared" ca="1" si="135"/>
        <v>0</v>
      </c>
      <c r="P43" s="117">
        <f t="shared" ca="1" si="135"/>
        <v>0</v>
      </c>
      <c r="Q43" s="117">
        <f t="shared" ca="1" si="135"/>
        <v>0</v>
      </c>
      <c r="R43" s="117">
        <f t="shared" ca="1" si="135"/>
        <v>4</v>
      </c>
      <c r="S43" s="117">
        <f t="shared" ca="1" si="135"/>
        <v>1</v>
      </c>
      <c r="T43" s="117">
        <f t="shared" ca="1" si="135"/>
        <v>2</v>
      </c>
      <c r="U43" s="117">
        <f t="shared" ca="1" si="135"/>
        <v>3</v>
      </c>
      <c r="V43" s="117">
        <f t="shared" ca="1" si="135"/>
        <v>4</v>
      </c>
      <c r="W43" s="117">
        <f t="shared" ca="1" si="135"/>
        <v>1</v>
      </c>
      <c r="X43" s="117">
        <f t="shared" ca="1" si="135"/>
        <v>2</v>
      </c>
      <c r="Y43" s="117">
        <f t="shared" ca="1" si="135"/>
        <v>3</v>
      </c>
      <c r="Z43" s="117">
        <f t="shared" ca="1" si="135"/>
        <v>4</v>
      </c>
      <c r="AA43" s="117">
        <f t="shared" ca="1" si="135"/>
        <v>1</v>
      </c>
      <c r="AB43" s="117">
        <f t="shared" ca="1" si="135"/>
        <v>2</v>
      </c>
      <c r="AC43" s="117">
        <f t="shared" ca="1" si="135"/>
        <v>3</v>
      </c>
      <c r="AD43" s="117">
        <f t="shared" ca="1" si="135"/>
        <v>4</v>
      </c>
      <c r="AE43" s="117">
        <f t="shared" ca="1" si="135"/>
        <v>1</v>
      </c>
      <c r="AF43" s="117">
        <f t="shared" ca="1" si="135"/>
        <v>2</v>
      </c>
      <c r="AG43" s="117">
        <f t="shared" ca="1" si="135"/>
        <v>3</v>
      </c>
      <c r="AH43" s="117">
        <f t="shared" ca="1" si="135"/>
        <v>4</v>
      </c>
      <c r="AI43" s="117">
        <f t="shared" ca="1" si="135"/>
        <v>1</v>
      </c>
      <c r="AJ43" s="117">
        <f t="shared" ca="1" si="135"/>
        <v>2</v>
      </c>
      <c r="AK43" s="117">
        <f t="shared" ca="1" si="135"/>
        <v>3</v>
      </c>
      <c r="AL43" s="117">
        <f t="shared" ca="1" si="135"/>
        <v>4</v>
      </c>
      <c r="AM43" s="117">
        <f t="shared" ca="1" si="135"/>
        <v>1</v>
      </c>
      <c r="AN43" s="117">
        <f t="shared" ca="1" si="135"/>
        <v>2</v>
      </c>
      <c r="AO43" s="117">
        <f t="shared" ca="1" si="135"/>
        <v>3</v>
      </c>
      <c r="AP43" s="117">
        <f t="shared" ca="1" si="135"/>
        <v>4</v>
      </c>
      <c r="AQ43" s="117">
        <f t="shared" ca="1" si="135"/>
        <v>1</v>
      </c>
      <c r="AR43" s="117">
        <f t="shared" ca="1" si="135"/>
        <v>2</v>
      </c>
      <c r="AS43" s="117">
        <f t="shared" ca="1" si="135"/>
        <v>3</v>
      </c>
      <c r="AT43" s="117">
        <f t="shared" ca="1" si="135"/>
        <v>4</v>
      </c>
      <c r="AU43" s="117">
        <f t="shared" ca="1" si="135"/>
        <v>1</v>
      </c>
      <c r="AV43" s="117">
        <f t="shared" ca="1" si="135"/>
        <v>2</v>
      </c>
      <c r="AW43" s="117">
        <f t="shared" ca="1" si="135"/>
        <v>3</v>
      </c>
      <c r="AX43" s="117">
        <f t="shared" ca="1" si="135"/>
        <v>4</v>
      </c>
      <c r="AY43" s="117">
        <f t="shared" ca="1" si="135"/>
        <v>1</v>
      </c>
      <c r="AZ43" s="117">
        <f t="shared" ca="1" si="135"/>
        <v>2</v>
      </c>
      <c r="BA43" s="117">
        <f t="shared" ca="1" si="135"/>
        <v>3</v>
      </c>
      <c r="BB43" s="117">
        <f t="shared" ca="1" si="135"/>
        <v>4</v>
      </c>
      <c r="BC43" s="117">
        <f t="shared" ca="1" si="135"/>
        <v>1</v>
      </c>
      <c r="BD43" s="117">
        <f t="shared" ca="1" si="135"/>
        <v>2</v>
      </c>
      <c r="BE43" s="117">
        <f t="shared" ca="1" si="135"/>
        <v>3</v>
      </c>
      <c r="BF43" s="117">
        <f t="shared" ca="1" si="135"/>
        <v>4</v>
      </c>
      <c r="BG43" s="117">
        <f t="shared" ca="1" si="135"/>
        <v>1</v>
      </c>
      <c r="BH43" s="117">
        <f t="shared" ca="1" si="135"/>
        <v>2</v>
      </c>
      <c r="BI43" s="117">
        <f t="shared" ca="1" si="135"/>
        <v>3</v>
      </c>
      <c r="BJ43" s="117">
        <f t="shared" ca="1" si="135"/>
        <v>4</v>
      </c>
      <c r="BK43" s="117">
        <f t="shared" ca="1" si="135"/>
        <v>1</v>
      </c>
      <c r="BL43" s="117">
        <f t="shared" ca="1" si="135"/>
        <v>2</v>
      </c>
      <c r="BM43" s="117">
        <f t="shared" ca="1" si="135"/>
        <v>3</v>
      </c>
      <c r="BN43" s="117">
        <f t="shared" ca="1" si="135"/>
        <v>4</v>
      </c>
      <c r="BO43" s="117">
        <f t="shared" ca="1" si="135"/>
        <v>1</v>
      </c>
      <c r="BP43" s="117">
        <f t="shared" ca="1" si="135"/>
        <v>2</v>
      </c>
      <c r="BQ43" s="117">
        <f t="shared" ca="1" si="135"/>
        <v>3</v>
      </c>
      <c r="BR43" s="117">
        <f t="shared" ca="1" si="135"/>
        <v>4</v>
      </c>
      <c r="BS43" s="117">
        <f t="shared" ca="1" si="135"/>
        <v>1</v>
      </c>
      <c r="BT43" s="117">
        <f t="shared" ca="1" si="135"/>
        <v>2</v>
      </c>
      <c r="BU43" s="117">
        <f t="shared" ref="BU43:EF43" ca="1" si="136">((MONTH(BU39)=3)*1+(MONTH(BU39)=6)*2+(MONTH(BU39)=9)*3+(MONTH(BU39)=12)*4)*(BU44&gt;0)</f>
        <v>3</v>
      </c>
      <c r="BV43" s="117">
        <f t="shared" ca="1" si="136"/>
        <v>4</v>
      </c>
      <c r="BW43" s="117">
        <f t="shared" ca="1" si="136"/>
        <v>1</v>
      </c>
      <c r="BX43" s="117">
        <f t="shared" ca="1" si="136"/>
        <v>2</v>
      </c>
      <c r="BY43" s="117">
        <f t="shared" ca="1" si="136"/>
        <v>3</v>
      </c>
      <c r="BZ43" s="117">
        <f t="shared" ca="1" si="136"/>
        <v>4</v>
      </c>
      <c r="CA43" s="117">
        <f t="shared" ca="1" si="136"/>
        <v>1</v>
      </c>
      <c r="CB43" s="117">
        <f t="shared" ca="1" si="136"/>
        <v>2</v>
      </c>
      <c r="CC43" s="117">
        <f t="shared" ca="1" si="136"/>
        <v>3</v>
      </c>
      <c r="CD43" s="117">
        <f t="shared" ca="1" si="136"/>
        <v>4</v>
      </c>
      <c r="CE43" s="117">
        <f t="shared" ca="1" si="136"/>
        <v>1</v>
      </c>
      <c r="CF43" s="117">
        <f t="shared" ca="1" si="136"/>
        <v>2</v>
      </c>
      <c r="CG43" s="117">
        <f t="shared" ca="1" si="136"/>
        <v>3</v>
      </c>
      <c r="CH43" s="117">
        <f t="shared" ca="1" si="136"/>
        <v>4</v>
      </c>
      <c r="CI43" s="117">
        <f t="shared" ca="1" si="136"/>
        <v>1</v>
      </c>
      <c r="CJ43" s="117">
        <f t="shared" ca="1" si="136"/>
        <v>2</v>
      </c>
      <c r="CK43" s="117">
        <f t="shared" ca="1" si="136"/>
        <v>3</v>
      </c>
      <c r="CL43" s="117">
        <f t="shared" ca="1" si="136"/>
        <v>4</v>
      </c>
      <c r="CM43" s="117">
        <f t="shared" ca="1" si="136"/>
        <v>1</v>
      </c>
      <c r="CN43" s="117">
        <f t="shared" ca="1" si="136"/>
        <v>2</v>
      </c>
      <c r="CO43" s="117">
        <f t="shared" ca="1" si="136"/>
        <v>3</v>
      </c>
      <c r="CP43" s="117">
        <f t="shared" ca="1" si="136"/>
        <v>4</v>
      </c>
      <c r="CQ43" s="117">
        <f t="shared" ca="1" si="136"/>
        <v>1</v>
      </c>
      <c r="CR43" s="117">
        <f t="shared" ca="1" si="136"/>
        <v>2</v>
      </c>
      <c r="CS43" s="117">
        <f t="shared" ca="1" si="136"/>
        <v>3</v>
      </c>
      <c r="CT43" s="117">
        <f t="shared" ca="1" si="136"/>
        <v>0</v>
      </c>
      <c r="CU43" s="117">
        <f t="shared" ca="1" si="136"/>
        <v>0</v>
      </c>
      <c r="CV43" s="117">
        <f t="shared" ca="1" si="136"/>
        <v>0</v>
      </c>
      <c r="CW43" s="117">
        <f t="shared" ca="1" si="136"/>
        <v>0</v>
      </c>
      <c r="CX43" s="117">
        <f t="shared" ca="1" si="136"/>
        <v>0</v>
      </c>
      <c r="CY43" s="117">
        <f t="shared" ca="1" si="136"/>
        <v>0</v>
      </c>
      <c r="CZ43" s="117">
        <f t="shared" ca="1" si="136"/>
        <v>0</v>
      </c>
      <c r="DA43" s="117">
        <f t="shared" ca="1" si="136"/>
        <v>0</v>
      </c>
      <c r="DB43" s="117">
        <f t="shared" ca="1" si="136"/>
        <v>0</v>
      </c>
      <c r="DC43" s="117">
        <f t="shared" ca="1" si="136"/>
        <v>0</v>
      </c>
      <c r="DD43" s="117">
        <f t="shared" ca="1" si="136"/>
        <v>0</v>
      </c>
      <c r="DE43" s="117">
        <f t="shared" ca="1" si="136"/>
        <v>0</v>
      </c>
      <c r="DF43" s="117">
        <f t="shared" ca="1" si="136"/>
        <v>0</v>
      </c>
      <c r="DG43" s="117">
        <f t="shared" ca="1" si="136"/>
        <v>0</v>
      </c>
      <c r="DH43" s="117">
        <f t="shared" ca="1" si="136"/>
        <v>0</v>
      </c>
      <c r="DI43" s="117">
        <f t="shared" ca="1" si="136"/>
        <v>0</v>
      </c>
      <c r="DJ43" s="117">
        <f t="shared" ca="1" si="136"/>
        <v>0</v>
      </c>
      <c r="DK43" s="117">
        <f t="shared" ca="1" si="136"/>
        <v>0</v>
      </c>
      <c r="DL43" s="117">
        <f t="shared" ca="1" si="136"/>
        <v>0</v>
      </c>
      <c r="DM43" s="117">
        <f t="shared" ca="1" si="136"/>
        <v>0</v>
      </c>
      <c r="DN43" s="117">
        <f t="shared" ca="1" si="136"/>
        <v>0</v>
      </c>
      <c r="DO43" s="117">
        <f t="shared" ca="1" si="136"/>
        <v>0</v>
      </c>
      <c r="DP43" s="117">
        <f t="shared" ca="1" si="136"/>
        <v>0</v>
      </c>
      <c r="DQ43" s="117">
        <f t="shared" ca="1" si="136"/>
        <v>0</v>
      </c>
      <c r="DR43" s="117">
        <f t="shared" ca="1" si="136"/>
        <v>0</v>
      </c>
      <c r="DS43" s="117">
        <f t="shared" ca="1" si="136"/>
        <v>0</v>
      </c>
      <c r="DT43" s="117">
        <f t="shared" ca="1" si="136"/>
        <v>0</v>
      </c>
      <c r="DU43" s="117">
        <f t="shared" ca="1" si="136"/>
        <v>0</v>
      </c>
      <c r="DV43" s="117">
        <f t="shared" ca="1" si="136"/>
        <v>0</v>
      </c>
      <c r="DW43" s="117">
        <f t="shared" ca="1" si="136"/>
        <v>0</v>
      </c>
      <c r="DX43" s="117">
        <f t="shared" ca="1" si="136"/>
        <v>0</v>
      </c>
      <c r="DY43" s="117">
        <f t="shared" ca="1" si="136"/>
        <v>0</v>
      </c>
      <c r="DZ43" s="117">
        <f t="shared" ca="1" si="136"/>
        <v>0</v>
      </c>
      <c r="EA43" s="117">
        <f t="shared" ca="1" si="136"/>
        <v>0</v>
      </c>
      <c r="EB43" s="117">
        <f t="shared" ca="1" si="136"/>
        <v>0</v>
      </c>
      <c r="EC43" s="117">
        <f t="shared" ca="1" si="136"/>
        <v>0</v>
      </c>
      <c r="ED43" s="117">
        <f t="shared" ca="1" si="136"/>
        <v>0</v>
      </c>
      <c r="EE43" s="117">
        <f t="shared" ca="1" si="136"/>
        <v>0</v>
      </c>
      <c r="EF43" s="117">
        <f t="shared" ca="1" si="136"/>
        <v>0</v>
      </c>
      <c r="EG43" s="117">
        <f t="shared" ref="EG43:EP43" ca="1" si="137">((MONTH(EG39)=3)*1+(MONTH(EG39)=6)*2+(MONTH(EG39)=9)*3+(MONTH(EG39)=12)*4)*(EG44&gt;0)</f>
        <v>0</v>
      </c>
      <c r="EH43" s="117">
        <f t="shared" ca="1" si="137"/>
        <v>0</v>
      </c>
      <c r="EI43" s="117">
        <f t="shared" ca="1" si="137"/>
        <v>0</v>
      </c>
      <c r="EJ43" s="117">
        <f t="shared" ca="1" si="137"/>
        <v>0</v>
      </c>
      <c r="EK43" s="117">
        <f t="shared" ca="1" si="137"/>
        <v>0</v>
      </c>
      <c r="EL43" s="117">
        <f t="shared" ca="1" si="137"/>
        <v>0</v>
      </c>
      <c r="EM43" s="117">
        <f t="shared" ca="1" si="137"/>
        <v>0</v>
      </c>
      <c r="EN43" s="117">
        <f t="shared" ca="1" si="137"/>
        <v>0</v>
      </c>
      <c r="EO43" s="117">
        <f t="shared" ca="1" si="137"/>
        <v>0</v>
      </c>
      <c r="EP43" s="117">
        <f t="shared" ca="1" si="137"/>
        <v>0</v>
      </c>
    </row>
    <row r="44" spans="1:146" ht="14.1" customHeight="1">
      <c r="B44" s="20" t="s">
        <v>130</v>
      </c>
      <c r="D44" s="39" t="s">
        <v>132</v>
      </c>
      <c r="E44" s="45">
        <f ca="1">SUM(G44:DG44)</f>
        <v>240</v>
      </c>
      <c r="F44" s="635"/>
      <c r="G44" s="634"/>
      <c r="H44" s="117">
        <f ca="1">MIN(3,ROUND((H$39-태양광_운영개시)/30,0)*(H$39&gt;=태양광_운영개시),태양광_운영기간*12-SUM($G$44:G44))</f>
        <v>0</v>
      </c>
      <c r="I44" s="117">
        <f ca="1">MIN(3,ROUND((I$39-태양광_운영개시)/30,0)*(I$39&gt;=태양광_운영개시),태양광_운영기간*12-SUM($G$44:H44))</f>
        <v>0</v>
      </c>
      <c r="J44" s="117">
        <f ca="1">MIN(3,ROUND((J$39-태양광_운영개시)/30,0)*(J$39&gt;=태양광_운영개시),태양광_운영기간*12-SUM($G$44:I44))</f>
        <v>0</v>
      </c>
      <c r="K44" s="117">
        <f ca="1">MIN(3,ROUND((K$39-태양광_운영개시)/30,0)*(K$39&gt;=태양광_운영개시),태양광_운영기간*12-SUM($G$44:J44))</f>
        <v>0</v>
      </c>
      <c r="L44" s="117">
        <f ca="1">MIN(3,ROUND((L$39-태양광_운영개시)/30,0)*(L$39&gt;=태양광_운영개시),태양광_운영기간*12-SUM($G$44:K44))</f>
        <v>0</v>
      </c>
      <c r="M44" s="117">
        <f ca="1">MIN(3,ROUND((M$39-태양광_운영개시)/30,0)*(M$39&gt;=태양광_운영개시),태양광_운영기간*12-SUM($G$44:L44))</f>
        <v>0</v>
      </c>
      <c r="N44" s="117">
        <f ca="1">MIN(3,ROUND((N$39-태양광_운영개시)/30,0)*(N$39&gt;=태양광_운영개시),태양광_운영기간*12-SUM($G$44:M44))</f>
        <v>0</v>
      </c>
      <c r="O44" s="117">
        <f ca="1">MIN(3,ROUND((O$39-태양광_운영개시)/30,0)*(O$39&gt;=태양광_운영개시),태양광_운영기간*12-SUM($G$44:N44))</f>
        <v>0</v>
      </c>
      <c r="P44" s="117">
        <f ca="1">MIN(3,ROUND((P$39-태양광_운영개시)/30,0)*(P$39&gt;=태양광_운영개시),태양광_운영기간*12-SUM($G$44:O44))</f>
        <v>0</v>
      </c>
      <c r="Q44" s="117">
        <f ca="1">MIN(3,ROUND((Q$39-태양광_운영개시)/30,0)*(Q$39&gt;=태양광_운영개시),태양광_운영기간*12-SUM($G$44:P44))</f>
        <v>0</v>
      </c>
      <c r="R44" s="117">
        <f ca="1">MIN(3,ROUND((R$39-태양광_운영개시)/30,0)*(R$39&gt;=태양광_운영개시),태양광_운영기간*12-SUM($G$44:Q44))</f>
        <v>3</v>
      </c>
      <c r="S44" s="117">
        <f ca="1">MIN(3,ROUND((S$39-태양광_운영개시)/30,0)*(S$39&gt;=태양광_운영개시),태양광_운영기간*12-SUM($G$44:R44))</f>
        <v>3</v>
      </c>
      <c r="T44" s="117">
        <f ca="1">MIN(3,ROUND((T$39-태양광_운영개시)/30,0)*(T$39&gt;=태양광_운영개시),태양광_운영기간*12-SUM($G$44:S44))</f>
        <v>3</v>
      </c>
      <c r="U44" s="117">
        <f ca="1">MIN(3,ROUND((U$39-태양광_운영개시)/30,0)*(U$39&gt;=태양광_운영개시),태양광_운영기간*12-SUM($G$44:T44))</f>
        <v>3</v>
      </c>
      <c r="V44" s="117">
        <f ca="1">MIN(3,ROUND((V$39-태양광_운영개시)/30,0)*(V$39&gt;=태양광_운영개시),태양광_운영기간*12-SUM($G$44:U44))</f>
        <v>3</v>
      </c>
      <c r="W44" s="117">
        <f ca="1">MIN(3,ROUND((W$39-태양광_운영개시)/30,0)*(W$39&gt;=태양광_운영개시),태양광_운영기간*12-SUM($G$44:V44))</f>
        <v>3</v>
      </c>
      <c r="X44" s="117">
        <f ca="1">MIN(3,ROUND((X$39-태양광_운영개시)/30,0)*(X$39&gt;=태양광_운영개시),태양광_운영기간*12-SUM($G$44:W44))</f>
        <v>3</v>
      </c>
      <c r="Y44" s="117">
        <f ca="1">MIN(3,ROUND((Y$39-태양광_운영개시)/30,0)*(Y$39&gt;=태양광_운영개시),태양광_운영기간*12-SUM($G$44:X44))</f>
        <v>3</v>
      </c>
      <c r="Z44" s="117">
        <f ca="1">MIN(3,ROUND((Z$39-태양광_운영개시)/30,0)*(Z$39&gt;=태양광_운영개시),태양광_운영기간*12-SUM($G$44:Y44))</f>
        <v>3</v>
      </c>
      <c r="AA44" s="117">
        <f ca="1">MIN(3,ROUND((AA$39-태양광_운영개시)/30,0)*(AA$39&gt;=태양광_운영개시),태양광_운영기간*12-SUM($G$44:Z44))</f>
        <v>3</v>
      </c>
      <c r="AB44" s="117">
        <f ca="1">MIN(3,ROUND((AB$39-태양광_운영개시)/30,0)*(AB$39&gt;=태양광_운영개시),태양광_운영기간*12-SUM($G$44:AA44))</f>
        <v>3</v>
      </c>
      <c r="AC44" s="117">
        <f ca="1">MIN(3,ROUND((AC$39-태양광_운영개시)/30,0)*(AC$39&gt;=태양광_운영개시),태양광_운영기간*12-SUM($G$44:AB44))</f>
        <v>3</v>
      </c>
      <c r="AD44" s="117">
        <f ca="1">MIN(3,ROUND((AD$39-태양광_운영개시)/30,0)*(AD$39&gt;=태양광_운영개시),태양광_운영기간*12-SUM($G$44:AC44))</f>
        <v>3</v>
      </c>
      <c r="AE44" s="117">
        <f ca="1">MIN(3,ROUND((AE$39-태양광_운영개시)/30,0)*(AE$39&gt;=태양광_운영개시),태양광_운영기간*12-SUM($G$44:AD44))</f>
        <v>3</v>
      </c>
      <c r="AF44" s="117">
        <f ca="1">MIN(3,ROUND((AF$39-태양광_운영개시)/30,0)*(AF$39&gt;=태양광_운영개시),태양광_운영기간*12-SUM($G$44:AE44))</f>
        <v>3</v>
      </c>
      <c r="AG44" s="117">
        <f ca="1">MIN(3,ROUND((AG$39-태양광_운영개시)/30,0)*(AG$39&gt;=태양광_운영개시),태양광_운영기간*12-SUM($G$44:AF44))</f>
        <v>3</v>
      </c>
      <c r="AH44" s="117">
        <f ca="1">MIN(3,ROUND((AH$39-태양광_운영개시)/30,0)*(AH$39&gt;=태양광_운영개시),태양광_운영기간*12-SUM($G$44:AG44))</f>
        <v>3</v>
      </c>
      <c r="AI44" s="117">
        <f ca="1">MIN(3,ROUND((AI$39-태양광_운영개시)/30,0)*(AI$39&gt;=태양광_운영개시),태양광_운영기간*12-SUM($G$44:AH44))</f>
        <v>3</v>
      </c>
      <c r="AJ44" s="117">
        <f ca="1">MIN(3,ROUND((AJ$39-태양광_운영개시)/30,0)*(AJ$39&gt;=태양광_운영개시),태양광_운영기간*12-SUM($G$44:AI44))</f>
        <v>3</v>
      </c>
      <c r="AK44" s="117">
        <f ca="1">MIN(3,ROUND((AK$39-태양광_운영개시)/30,0)*(AK$39&gt;=태양광_운영개시),태양광_운영기간*12-SUM($G$44:AJ44))</f>
        <v>3</v>
      </c>
      <c r="AL44" s="117">
        <f ca="1">MIN(3,ROUND((AL$39-태양광_운영개시)/30,0)*(AL$39&gt;=태양광_운영개시),태양광_운영기간*12-SUM($G$44:AK44))</f>
        <v>3</v>
      </c>
      <c r="AM44" s="117">
        <f ca="1">MIN(3,ROUND((AM$39-태양광_운영개시)/30,0)*(AM$39&gt;=태양광_운영개시),태양광_운영기간*12-SUM($G$44:AL44))</f>
        <v>3</v>
      </c>
      <c r="AN44" s="117">
        <f ca="1">MIN(3,ROUND((AN$39-태양광_운영개시)/30,0)*(AN$39&gt;=태양광_운영개시),태양광_운영기간*12-SUM($G$44:AM44))</f>
        <v>3</v>
      </c>
      <c r="AO44" s="117">
        <f ca="1">MIN(3,ROUND((AO$39-태양광_운영개시)/30,0)*(AO$39&gt;=태양광_운영개시),태양광_운영기간*12-SUM($G$44:AN44))</f>
        <v>3</v>
      </c>
      <c r="AP44" s="117">
        <f ca="1">MIN(3,ROUND((AP$39-태양광_운영개시)/30,0)*(AP$39&gt;=태양광_운영개시),태양광_운영기간*12-SUM($G$44:AO44))</f>
        <v>3</v>
      </c>
      <c r="AQ44" s="117">
        <f ca="1">MIN(3,ROUND((AQ$39-태양광_운영개시)/30,0)*(AQ$39&gt;=태양광_운영개시),태양광_운영기간*12-SUM($G$44:AP44))</f>
        <v>3</v>
      </c>
      <c r="AR44" s="117">
        <f ca="1">MIN(3,ROUND((AR$39-태양광_운영개시)/30,0)*(AR$39&gt;=태양광_운영개시),태양광_운영기간*12-SUM($G$44:AQ44))</f>
        <v>3</v>
      </c>
      <c r="AS44" s="117">
        <f ca="1">MIN(3,ROUND((AS$39-태양광_운영개시)/30,0)*(AS$39&gt;=태양광_운영개시),태양광_운영기간*12-SUM($G$44:AR44))</f>
        <v>3</v>
      </c>
      <c r="AT44" s="117">
        <f ca="1">MIN(3,ROUND((AT$39-태양광_운영개시)/30,0)*(AT$39&gt;=태양광_운영개시),태양광_운영기간*12-SUM($G$44:AS44))</f>
        <v>3</v>
      </c>
      <c r="AU44" s="117">
        <f ca="1">MIN(3,ROUND((AU$39-태양광_운영개시)/30,0)*(AU$39&gt;=태양광_운영개시),태양광_운영기간*12-SUM($G$44:AT44))</f>
        <v>3</v>
      </c>
      <c r="AV44" s="117">
        <f ca="1">MIN(3,ROUND((AV$39-태양광_운영개시)/30,0)*(AV$39&gt;=태양광_운영개시),태양광_운영기간*12-SUM($G$44:AU44))</f>
        <v>3</v>
      </c>
      <c r="AW44" s="117">
        <f ca="1">MIN(3,ROUND((AW$39-태양광_운영개시)/30,0)*(AW$39&gt;=태양광_운영개시),태양광_운영기간*12-SUM($G$44:AV44))</f>
        <v>3</v>
      </c>
      <c r="AX44" s="117">
        <f ca="1">MIN(3,ROUND((AX$39-태양광_운영개시)/30,0)*(AX$39&gt;=태양광_운영개시),태양광_운영기간*12-SUM($G$44:AW44))</f>
        <v>3</v>
      </c>
      <c r="AY44" s="117">
        <f ca="1">MIN(3,ROUND((AY$39-태양광_운영개시)/30,0)*(AY$39&gt;=태양광_운영개시),태양광_운영기간*12-SUM($G$44:AX44))</f>
        <v>3</v>
      </c>
      <c r="AZ44" s="117">
        <f ca="1">MIN(3,ROUND((AZ$39-태양광_운영개시)/30,0)*(AZ$39&gt;=태양광_운영개시),태양광_운영기간*12-SUM($G$44:AY44))</f>
        <v>3</v>
      </c>
      <c r="BA44" s="117">
        <f ca="1">MIN(3,ROUND((BA$39-태양광_운영개시)/30,0)*(BA$39&gt;=태양광_운영개시),태양광_운영기간*12-SUM($G$44:AZ44))</f>
        <v>3</v>
      </c>
      <c r="BB44" s="117">
        <f ca="1">MIN(3,ROUND((BB$39-태양광_운영개시)/30,0)*(BB$39&gt;=태양광_운영개시),태양광_운영기간*12-SUM($G$44:BA44))</f>
        <v>3</v>
      </c>
      <c r="BC44" s="117">
        <f ca="1">MIN(3,ROUND((BC$39-태양광_운영개시)/30,0)*(BC$39&gt;=태양광_운영개시),태양광_운영기간*12-SUM($G$44:BB44))</f>
        <v>3</v>
      </c>
      <c r="BD44" s="117">
        <f ca="1">MIN(3,ROUND((BD$39-태양광_운영개시)/30,0)*(BD$39&gt;=태양광_운영개시),태양광_운영기간*12-SUM($G$44:BC44))</f>
        <v>3</v>
      </c>
      <c r="BE44" s="117">
        <f ca="1">MIN(3,ROUND((BE$39-태양광_운영개시)/30,0)*(BE$39&gt;=태양광_운영개시),태양광_운영기간*12-SUM($G$44:BD44))</f>
        <v>3</v>
      </c>
      <c r="BF44" s="117">
        <f ca="1">MIN(3,ROUND((BF$39-태양광_운영개시)/30,0)*(BF$39&gt;=태양광_운영개시),태양광_운영기간*12-SUM($G$44:BE44))</f>
        <v>3</v>
      </c>
      <c r="BG44" s="117">
        <f ca="1">MIN(3,ROUND((BG$39-태양광_운영개시)/30,0)*(BG$39&gt;=태양광_운영개시),태양광_운영기간*12-SUM($G$44:BF44))</f>
        <v>3</v>
      </c>
      <c r="BH44" s="117">
        <f ca="1">MIN(3,ROUND((BH$39-태양광_운영개시)/30,0)*(BH$39&gt;=태양광_운영개시),태양광_운영기간*12-SUM($G$44:BG44))</f>
        <v>3</v>
      </c>
      <c r="BI44" s="117">
        <f ca="1">MIN(3,ROUND((BI$39-태양광_운영개시)/30,0)*(BI$39&gt;=태양광_운영개시),태양광_운영기간*12-SUM($G$44:BH44))</f>
        <v>3</v>
      </c>
      <c r="BJ44" s="117">
        <f ca="1">MIN(3,ROUND((BJ$39-태양광_운영개시)/30,0)*(BJ$39&gt;=태양광_운영개시),태양광_운영기간*12-SUM($G$44:BI44))</f>
        <v>3</v>
      </c>
      <c r="BK44" s="117">
        <f ca="1">MIN(3,ROUND((BK$39-태양광_운영개시)/30,0)*(BK$39&gt;=태양광_운영개시),태양광_운영기간*12-SUM($G$44:BJ44))</f>
        <v>3</v>
      </c>
      <c r="BL44" s="117">
        <f ca="1">MIN(3,ROUND((BL$39-태양광_운영개시)/30,0)*(BL$39&gt;=태양광_운영개시),태양광_운영기간*12-SUM($G$44:BK44))</f>
        <v>3</v>
      </c>
      <c r="BM44" s="117">
        <f ca="1">MIN(3,ROUND((BM$39-태양광_운영개시)/30,0)*(BM$39&gt;=태양광_운영개시),태양광_운영기간*12-SUM($G$44:BL44))</f>
        <v>3</v>
      </c>
      <c r="BN44" s="117">
        <f ca="1">MIN(3,ROUND((BN$39-태양광_운영개시)/30,0)*(BN$39&gt;=태양광_운영개시),태양광_운영기간*12-SUM($G$44:BM44))</f>
        <v>3</v>
      </c>
      <c r="BO44" s="117">
        <f ca="1">MIN(3,ROUND((BO$39-태양광_운영개시)/30,0)*(BO$39&gt;=태양광_운영개시),태양광_운영기간*12-SUM($G$44:BN44))</f>
        <v>3</v>
      </c>
      <c r="BP44" s="117">
        <f ca="1">MIN(3,ROUND((BP$39-태양광_운영개시)/30,0)*(BP$39&gt;=태양광_운영개시),태양광_운영기간*12-SUM($G$44:BO44))</f>
        <v>3</v>
      </c>
      <c r="BQ44" s="117">
        <f ca="1">MIN(3,ROUND((BQ$39-태양광_운영개시)/30,0)*(BQ$39&gt;=태양광_운영개시),태양광_운영기간*12-SUM($G$44:BP44))</f>
        <v>3</v>
      </c>
      <c r="BR44" s="117">
        <f ca="1">MIN(3,ROUND((BR$39-태양광_운영개시)/30,0)*(BR$39&gt;=태양광_운영개시),태양광_운영기간*12-SUM($G$44:BQ44))</f>
        <v>3</v>
      </c>
      <c r="BS44" s="117">
        <f ca="1">MIN(3,ROUND((BS$39-태양광_운영개시)/30,0)*(BS$39&gt;=태양광_운영개시),태양광_운영기간*12-SUM($G$44:BR44))</f>
        <v>3</v>
      </c>
      <c r="BT44" s="117">
        <f ca="1">MIN(3,ROUND((BT$39-태양광_운영개시)/30,0)*(BT$39&gt;=태양광_운영개시),태양광_운영기간*12-SUM($G$44:BS44))</f>
        <v>3</v>
      </c>
      <c r="BU44" s="117">
        <f ca="1">MIN(3,ROUND((BU$39-태양광_운영개시)/30,0)*(BU$39&gt;=태양광_운영개시),태양광_운영기간*12-SUM($G$44:BT44))</f>
        <v>3</v>
      </c>
      <c r="BV44" s="117">
        <f ca="1">MIN(3,ROUND((BV$39-태양광_운영개시)/30,0)*(BV$39&gt;=태양광_운영개시),태양광_운영기간*12-SUM($G$44:BU44))</f>
        <v>3</v>
      </c>
      <c r="BW44" s="117">
        <f ca="1">MIN(3,ROUND((BW$39-태양광_운영개시)/30,0)*(BW$39&gt;=태양광_운영개시),태양광_운영기간*12-SUM($G$44:BV44))</f>
        <v>3</v>
      </c>
      <c r="BX44" s="117">
        <f ca="1">MIN(3,ROUND((BX$39-태양광_운영개시)/30,0)*(BX$39&gt;=태양광_운영개시),태양광_운영기간*12-SUM($G$44:BW44))</f>
        <v>3</v>
      </c>
      <c r="BY44" s="117">
        <f ca="1">MIN(3,ROUND((BY$39-태양광_운영개시)/30,0)*(BY$39&gt;=태양광_운영개시),태양광_운영기간*12-SUM($G$44:BX44))</f>
        <v>3</v>
      </c>
      <c r="BZ44" s="117">
        <f ca="1">MIN(3,ROUND((BZ$39-태양광_운영개시)/30,0)*(BZ$39&gt;=태양광_운영개시),태양광_운영기간*12-SUM($G$44:BY44))</f>
        <v>3</v>
      </c>
      <c r="CA44" s="117">
        <f ca="1">MIN(3,ROUND((CA$39-태양광_운영개시)/30,0)*(CA$39&gt;=태양광_운영개시),태양광_운영기간*12-SUM($G$44:BZ44))</f>
        <v>3</v>
      </c>
      <c r="CB44" s="117">
        <f ca="1">MIN(3,ROUND((CB$39-태양광_운영개시)/30,0)*(CB$39&gt;=태양광_운영개시),태양광_운영기간*12-SUM($G$44:CA44))</f>
        <v>3</v>
      </c>
      <c r="CC44" s="117">
        <f ca="1">MIN(3,ROUND((CC$39-태양광_운영개시)/30,0)*(CC$39&gt;=태양광_운영개시),태양광_운영기간*12-SUM($G$44:CB44))</f>
        <v>3</v>
      </c>
      <c r="CD44" s="117">
        <f ca="1">MIN(3,ROUND((CD$39-태양광_운영개시)/30,0)*(CD$39&gt;=태양광_운영개시),태양광_운영기간*12-SUM($G$44:CC44))</f>
        <v>3</v>
      </c>
      <c r="CE44" s="117">
        <f ca="1">MIN(3,ROUND((CE$39-태양광_운영개시)/30,0)*(CE$39&gt;=태양광_운영개시),태양광_운영기간*12-SUM($G$44:CD44))</f>
        <v>3</v>
      </c>
      <c r="CF44" s="117">
        <f ca="1">MIN(3,ROUND((CF$39-태양광_운영개시)/30,0)*(CF$39&gt;=태양광_운영개시),태양광_운영기간*12-SUM($G$44:CE44))</f>
        <v>3</v>
      </c>
      <c r="CG44" s="117">
        <f ca="1">MIN(3,ROUND((CG$39-태양광_운영개시)/30,0)*(CG$39&gt;=태양광_운영개시),태양광_운영기간*12-SUM($G$44:CF44))</f>
        <v>3</v>
      </c>
      <c r="CH44" s="117">
        <f ca="1">MIN(3,ROUND((CH$39-태양광_운영개시)/30,0)*(CH$39&gt;=태양광_운영개시),태양광_운영기간*12-SUM($G$44:CG44))</f>
        <v>3</v>
      </c>
      <c r="CI44" s="117">
        <f ca="1">MIN(3,ROUND((CI$39-태양광_운영개시)/30,0)*(CI$39&gt;=태양광_운영개시),태양광_운영기간*12-SUM($G$44:CH44))</f>
        <v>3</v>
      </c>
      <c r="CJ44" s="117">
        <f ca="1">MIN(3,ROUND((CJ$39-태양광_운영개시)/30,0)*(CJ$39&gt;=태양광_운영개시),태양광_운영기간*12-SUM($G$44:CI44))</f>
        <v>3</v>
      </c>
      <c r="CK44" s="117">
        <f ca="1">MIN(3,ROUND((CK$39-태양광_운영개시)/30,0)*(CK$39&gt;=태양광_운영개시),태양광_운영기간*12-SUM($G$44:CJ44))</f>
        <v>3</v>
      </c>
      <c r="CL44" s="117">
        <f ca="1">MIN(3,ROUND((CL$39-태양광_운영개시)/30,0)*(CL$39&gt;=태양광_운영개시),태양광_운영기간*12-SUM($G$44:CK44))</f>
        <v>3</v>
      </c>
      <c r="CM44" s="117">
        <f ca="1">MIN(3,ROUND((CM$39-태양광_운영개시)/30,0)*(CM$39&gt;=태양광_운영개시),태양광_운영기간*12-SUM($G$44:CL44))</f>
        <v>3</v>
      </c>
      <c r="CN44" s="117">
        <f ca="1">MIN(3,ROUND((CN$39-태양광_운영개시)/30,0)*(CN$39&gt;=태양광_운영개시),태양광_운영기간*12-SUM($G$44:CM44))</f>
        <v>3</v>
      </c>
      <c r="CO44" s="117">
        <f ca="1">MIN(3,ROUND((CO$39-태양광_운영개시)/30,0)*(CO$39&gt;=태양광_운영개시),태양광_운영기간*12-SUM($G$44:CN44))</f>
        <v>3</v>
      </c>
      <c r="CP44" s="117">
        <f ca="1">MIN(3,ROUND((CP$39-태양광_운영개시)/30,0)*(CP$39&gt;=태양광_운영개시),태양광_운영기간*12-SUM($G$44:CO44))</f>
        <v>3</v>
      </c>
      <c r="CQ44" s="117">
        <f ca="1">MIN(3,ROUND((CQ$39-태양광_운영개시)/30,0)*(CQ$39&gt;=태양광_운영개시),태양광_운영기간*12-SUM($G$44:CP44))</f>
        <v>3</v>
      </c>
      <c r="CR44" s="117">
        <f ca="1">MIN(3,ROUND((CR$39-태양광_운영개시)/30,0)*(CR$39&gt;=태양광_운영개시),태양광_운영기간*12-SUM($G$44:CQ44))</f>
        <v>3</v>
      </c>
      <c r="CS44" s="117">
        <f ca="1">MIN(3,ROUND((CS$39-태양광_운영개시)/30,0)*(CS$39&gt;=태양광_운영개시),태양광_운영기간*12-SUM($G$44:CR44))</f>
        <v>3</v>
      </c>
      <c r="CT44" s="117">
        <f ca="1">MIN(3,ROUND((CT$39-태양광_운영개시)/30,0)*(CT$39&gt;=태양광_운영개시),태양광_운영기간*12-SUM($G$44:CS44))</f>
        <v>0</v>
      </c>
      <c r="CU44" s="117">
        <f ca="1">MIN(3,ROUND((CU$39-태양광_운영개시)/30,0)*(CU$39&gt;=태양광_운영개시),태양광_운영기간*12-SUM($G$44:CT44))</f>
        <v>0</v>
      </c>
      <c r="CV44" s="117">
        <f ca="1">MIN(3,ROUND((CV$39-태양광_운영개시)/30,0)*(CV$39&gt;=태양광_운영개시),태양광_운영기간*12-SUM($G$44:CU44))</f>
        <v>0</v>
      </c>
      <c r="CW44" s="117">
        <f ca="1">MIN(3,ROUND((CW$39-태양광_운영개시)/30,0)*(CW$39&gt;=태양광_운영개시),태양광_운영기간*12-SUM($G$44:CV44))</f>
        <v>0</v>
      </c>
      <c r="CX44" s="117">
        <f ca="1">MIN(3,ROUND((CX$39-태양광_운영개시)/30,0)*(CX$39&gt;=태양광_운영개시),태양광_운영기간*12-SUM($G$44:CW44))</f>
        <v>0</v>
      </c>
      <c r="CY44" s="117">
        <f ca="1">MIN(3,ROUND((CY$39-태양광_운영개시)/30,0)*(CY$39&gt;=태양광_운영개시),태양광_운영기간*12-SUM($G$44:CX44))</f>
        <v>0</v>
      </c>
      <c r="CZ44" s="117">
        <f ca="1">MIN(3,ROUND((CZ$39-태양광_운영개시)/30,0)*(CZ$39&gt;=태양광_운영개시),태양광_운영기간*12-SUM($G$44:CY44))</f>
        <v>0</v>
      </c>
      <c r="DA44" s="117">
        <f ca="1">MIN(3,ROUND((DA$39-태양광_운영개시)/30,0)*(DA$39&gt;=태양광_운영개시),태양광_운영기간*12-SUM($G$44:CZ44))</f>
        <v>0</v>
      </c>
      <c r="DB44" s="117">
        <f ca="1">MIN(3,ROUND((DB$39-태양광_운영개시)/30,0)*(DB$39&gt;=태양광_운영개시),태양광_운영기간*12-SUM($G$44:DA44))</f>
        <v>0</v>
      </c>
      <c r="DC44" s="117">
        <f ca="1">MIN(3,ROUND((DC$39-태양광_운영개시)/30,0)*(DC$39&gt;=태양광_운영개시),태양광_운영기간*12-SUM($G$44:DB44))</f>
        <v>0</v>
      </c>
      <c r="DD44" s="117">
        <f ca="1">MIN(3,ROUND((DD$39-태양광_운영개시)/30,0)*(DD$39&gt;=태양광_운영개시),태양광_운영기간*12-SUM($G$44:DC44))</f>
        <v>0</v>
      </c>
      <c r="DE44" s="117">
        <f ca="1">MIN(3,ROUND((DE$39-태양광_운영개시)/30,0)*(DE$39&gt;=태양광_운영개시),태양광_운영기간*12-SUM($G$44:DD44))</f>
        <v>0</v>
      </c>
      <c r="DF44" s="117">
        <f ca="1">MIN(3,ROUND((DF$39-태양광_운영개시)/30,0)*(DF$39&gt;=태양광_운영개시),태양광_운영기간*12-SUM($G$44:DE44))</f>
        <v>0</v>
      </c>
      <c r="DG44" s="117">
        <f ca="1">MIN(3,ROUND((DG$39-태양광_운영개시)/30,0)*(DG$39&gt;=태양광_운영개시),태양광_운영기간*12-SUM($G$44:DF44))</f>
        <v>0</v>
      </c>
      <c r="DH44" s="117">
        <f ca="1">MIN(3,ROUND((DH$39-태양광_운영개시)/30,0)*(DH$39&gt;=태양광_운영개시),태양광_운영기간*12-SUM($G$44:DG44))</f>
        <v>0</v>
      </c>
      <c r="DI44" s="117">
        <f ca="1">MIN(3,ROUND((DI$39-태양광_운영개시)/30,0)*(DI$39&gt;=태양광_운영개시),태양광_운영기간*12-SUM($G$44:DH44))</f>
        <v>0</v>
      </c>
      <c r="DJ44" s="117">
        <f ca="1">MIN(3,ROUND((DJ$39-태양광_운영개시)/30,0)*(DJ$39&gt;=태양광_운영개시),태양광_운영기간*12-SUM($G$44:DI44))</f>
        <v>0</v>
      </c>
      <c r="DK44" s="117">
        <f ca="1">MIN(3,ROUND((DK$39-태양광_운영개시)/30,0)*(DK$39&gt;=태양광_운영개시),태양광_운영기간*12-SUM($G$44:DJ44))</f>
        <v>0</v>
      </c>
      <c r="DL44" s="117">
        <f ca="1">MIN(3,ROUND((DL$39-태양광_운영개시)/30,0)*(DL$39&gt;=태양광_운영개시),태양광_운영기간*12-SUM($G$44:DK44))</f>
        <v>0</v>
      </c>
      <c r="DM44" s="117">
        <f ca="1">MIN(3,ROUND((DM$39-태양광_운영개시)/30,0)*(DM$39&gt;=태양광_운영개시),태양광_운영기간*12-SUM($G$44:DL44))</f>
        <v>0</v>
      </c>
      <c r="DN44" s="117">
        <f ca="1">MIN(3,ROUND((DN$39-태양광_운영개시)/30,0)*(DN$39&gt;=태양광_운영개시),태양광_운영기간*12-SUM($G$44:DM44))</f>
        <v>0</v>
      </c>
      <c r="DO44" s="117">
        <f ca="1">MIN(3,ROUND((DO$39-태양광_운영개시)/30,0)*(DO$39&gt;=태양광_운영개시),태양광_운영기간*12-SUM($G$44:DN44))</f>
        <v>0</v>
      </c>
      <c r="DP44" s="117">
        <f ca="1">MIN(3,ROUND((DP$39-태양광_운영개시)/30,0)*(DP$39&gt;=태양광_운영개시),태양광_운영기간*12-SUM($G$44:DO44))</f>
        <v>0</v>
      </c>
      <c r="DQ44" s="117">
        <f ca="1">MIN(3,ROUND((DQ$39-태양광_운영개시)/30,0)*(DQ$39&gt;=태양광_운영개시),태양광_운영기간*12-SUM($G$44:DP44))</f>
        <v>0</v>
      </c>
      <c r="DR44" s="117">
        <f ca="1">MIN(3,ROUND((DR$39-태양광_운영개시)/30,0)*(DR$39&gt;=태양광_운영개시),태양광_운영기간*12-SUM($G$44:DQ44))</f>
        <v>0</v>
      </c>
      <c r="DS44" s="117">
        <f ca="1">MIN(3,ROUND((DS$39-태양광_운영개시)/30,0)*(DS$39&gt;=태양광_운영개시),태양광_운영기간*12-SUM($G$44:DR44))</f>
        <v>0</v>
      </c>
      <c r="DT44" s="117">
        <f ca="1">MIN(3,ROUND((DT$39-태양광_운영개시)/30,0)*(DT$39&gt;=태양광_운영개시),태양광_운영기간*12-SUM($G$44:DS44))</f>
        <v>0</v>
      </c>
      <c r="DU44" s="117">
        <f ca="1">MIN(3,ROUND((DU$39-태양광_운영개시)/30,0)*(DU$39&gt;=태양광_운영개시),태양광_운영기간*12-SUM($G$44:DT44))</f>
        <v>0</v>
      </c>
      <c r="DV44" s="117">
        <f ca="1">MIN(3,ROUND((DV$39-태양광_운영개시)/30,0)*(DV$39&gt;=태양광_운영개시),태양광_운영기간*12-SUM($G$44:DU44))</f>
        <v>0</v>
      </c>
      <c r="DW44" s="117">
        <f ca="1">MIN(3,ROUND((DW$39-태양광_운영개시)/30,0)*(DW$39&gt;=태양광_운영개시),태양광_운영기간*12-SUM($G$44:DV44))</f>
        <v>0</v>
      </c>
      <c r="DX44" s="117">
        <f ca="1">MIN(3,ROUND((DX$39-태양광_운영개시)/30,0)*(DX$39&gt;=태양광_운영개시),태양광_운영기간*12-SUM($G$44:DW44))</f>
        <v>0</v>
      </c>
      <c r="DY44" s="117">
        <f ca="1">MIN(3,ROUND((DY$39-태양광_운영개시)/30,0)*(DY$39&gt;=태양광_운영개시),태양광_운영기간*12-SUM($G$44:DX44))</f>
        <v>0</v>
      </c>
      <c r="DZ44" s="117">
        <f ca="1">MIN(3,ROUND((DZ$39-태양광_운영개시)/30,0)*(DZ$39&gt;=태양광_운영개시),태양광_운영기간*12-SUM($G$44:DY44))</f>
        <v>0</v>
      </c>
      <c r="EA44" s="117">
        <f ca="1">MIN(3,ROUND((EA$39-태양광_운영개시)/30,0)*(EA$39&gt;=태양광_운영개시),태양광_운영기간*12-SUM($G$44:DZ44))</f>
        <v>0</v>
      </c>
      <c r="EB44" s="117">
        <f ca="1">MIN(3,ROUND((EB$39-태양광_운영개시)/30,0)*(EB$39&gt;=태양광_운영개시),태양광_운영기간*12-SUM($G$44:EA44))</f>
        <v>0</v>
      </c>
      <c r="EC44" s="117">
        <f ca="1">MIN(3,ROUND((EC$39-태양광_운영개시)/30,0)*(EC$39&gt;=태양광_운영개시),태양광_운영기간*12-SUM($G$44:EB44))</f>
        <v>0</v>
      </c>
      <c r="ED44" s="117">
        <f ca="1">MIN(3,ROUND((ED$39-태양광_운영개시)/30,0)*(ED$39&gt;=태양광_운영개시),태양광_운영기간*12-SUM($G$44:EC44))</f>
        <v>0</v>
      </c>
      <c r="EE44" s="117">
        <f ca="1">MIN(3,ROUND((EE$39-태양광_운영개시)/30,0)*(EE$39&gt;=태양광_운영개시),태양광_운영기간*12-SUM($G$44:ED44))</f>
        <v>0</v>
      </c>
      <c r="EF44" s="117">
        <f ca="1">MIN(3,ROUND((EF$39-태양광_운영개시)/30,0)*(EF$39&gt;=태양광_운영개시),태양광_운영기간*12-SUM($G$44:EE44))</f>
        <v>0</v>
      </c>
      <c r="EG44" s="117">
        <f ca="1">MIN(3,ROUND((EG$39-태양광_운영개시)/30,0)*(EG$39&gt;=태양광_운영개시),태양광_운영기간*12-SUM($G$44:EF44))</f>
        <v>0</v>
      </c>
      <c r="EH44" s="117">
        <f ca="1">MIN(3,ROUND((EH$39-태양광_운영개시)/30,0)*(EH$39&gt;=태양광_운영개시),태양광_운영기간*12-SUM($G$44:EG44))</f>
        <v>0</v>
      </c>
      <c r="EI44" s="117">
        <f ca="1">MIN(3,ROUND((EI$39-태양광_운영개시)/30,0)*(EI$39&gt;=태양광_운영개시),태양광_운영기간*12-SUM($G$44:EH44))</f>
        <v>0</v>
      </c>
      <c r="EJ44" s="117">
        <f ca="1">MIN(3,ROUND((EJ$39-태양광_운영개시)/30,0)*(EJ$39&gt;=태양광_운영개시),태양광_운영기간*12-SUM($G$44:EI44))</f>
        <v>0</v>
      </c>
      <c r="EK44" s="117">
        <f ca="1">MIN(3,ROUND((EK$39-태양광_운영개시)/30,0)*(EK$39&gt;=태양광_운영개시),태양광_운영기간*12-SUM($G$44:EJ44))</f>
        <v>0</v>
      </c>
      <c r="EL44" s="117">
        <f ca="1">MIN(3,ROUND((EL$39-태양광_운영개시)/30,0)*(EL$39&gt;=태양광_운영개시),태양광_운영기간*12-SUM($G$44:EK44))</f>
        <v>0</v>
      </c>
      <c r="EM44" s="117">
        <f ca="1">MIN(3,ROUND((EM$39-태양광_운영개시)/30,0)*(EM$39&gt;=태양광_운영개시),태양광_운영기간*12-SUM($G$44:EL44))</f>
        <v>0</v>
      </c>
      <c r="EN44" s="117">
        <f ca="1">MIN(3,ROUND((EN$39-태양광_운영개시)/30,0)*(EN$39&gt;=태양광_운영개시),태양광_운영기간*12-SUM($G$44:EM44))</f>
        <v>0</v>
      </c>
      <c r="EO44" s="117">
        <f ca="1">MIN(3,ROUND((EO$39-태양광_운영개시)/30,0)*(EO$39&gt;=태양광_운영개시),태양광_운영기간*12-SUM($G$44:EN44))</f>
        <v>0</v>
      </c>
      <c r="EP44" s="117">
        <f ca="1">MIN(3,ROUND((EP$39-태양광_운영개시)/30,0)*(EP$39&gt;=태양광_운영개시),태양광_운영기간*12-SUM($G$44:EO44))</f>
        <v>0</v>
      </c>
    </row>
    <row r="45" spans="1:146" ht="14.1" customHeight="1">
      <c r="B45" s="20" t="s">
        <v>131</v>
      </c>
      <c r="D45" s="39" t="s">
        <v>123</v>
      </c>
      <c r="E45" s="45">
        <f ca="1">MAX(G45:DG45)</f>
        <v>20</v>
      </c>
      <c r="F45" s="635"/>
      <c r="G45" s="634"/>
      <c r="H45" s="634"/>
      <c r="I45" s="634"/>
      <c r="J45" s="634"/>
      <c r="K45" s="634">
        <f ca="1">(QUOTIENT(SUM($F$44:J44),12)+1)*(K44&gt;0)</f>
        <v>0</v>
      </c>
      <c r="L45" s="634">
        <f ca="1">(QUOTIENT(SUM($F$44:K44),12)+1)*(L44&gt;0)</f>
        <v>0</v>
      </c>
      <c r="M45" s="634">
        <f ca="1">(QUOTIENT(SUM($F$44:L44),12)+1)*(M44&gt;0)</f>
        <v>0</v>
      </c>
      <c r="N45" s="634">
        <f ca="1">(QUOTIENT(SUM($F$44:M44),12)+1)*(N44&gt;0)</f>
        <v>0</v>
      </c>
      <c r="O45" s="634">
        <f ca="1">(QUOTIENT(SUM($F$44:N44),12)+1)*(O44&gt;0)</f>
        <v>0</v>
      </c>
      <c r="P45" s="634">
        <f ca="1">(QUOTIENT(SUM($F$44:O44),12)+1)*(P44&gt;0)</f>
        <v>0</v>
      </c>
      <c r="Q45" s="634">
        <f ca="1">(QUOTIENT(SUM($F$44:P44),12)+1)*(Q44&gt;0)</f>
        <v>0</v>
      </c>
      <c r="R45" s="634">
        <f ca="1">(QUOTIENT(SUM($F$44:Q44),12)+1)*(R44&gt;0)</f>
        <v>1</v>
      </c>
      <c r="S45" s="634">
        <f ca="1">(QUOTIENT(SUM($F$44:R44),12)+1)*(S44&gt;0)</f>
        <v>1</v>
      </c>
      <c r="T45" s="634">
        <f ca="1">(QUOTIENT(SUM($F$44:S44),12)+1)*(T44&gt;0)</f>
        <v>1</v>
      </c>
      <c r="U45" s="634">
        <f ca="1">(QUOTIENT(SUM($F$44:T44),12)+1)*(U44&gt;0)</f>
        <v>1</v>
      </c>
      <c r="V45" s="634">
        <f ca="1">(QUOTIENT(SUM($F$44:U44),12)+1)*(V44&gt;0)</f>
        <v>2</v>
      </c>
      <c r="W45" s="634">
        <f ca="1">(QUOTIENT(SUM($F$44:V44),12)+1)*(W44&gt;0)</f>
        <v>2</v>
      </c>
      <c r="X45" s="634">
        <f ca="1">(QUOTIENT(SUM($F$44:W44),12)+1)*(X44&gt;0)</f>
        <v>2</v>
      </c>
      <c r="Y45" s="634">
        <f ca="1">(QUOTIENT(SUM($F$44:X44),12)+1)*(Y44&gt;0)</f>
        <v>2</v>
      </c>
      <c r="Z45" s="634">
        <f ca="1">(QUOTIENT(SUM($F$44:Y44),12)+1)*(Z44&gt;0)</f>
        <v>3</v>
      </c>
      <c r="AA45" s="634">
        <f ca="1">(QUOTIENT(SUM($F$44:Z44),12)+1)*(AA44&gt;0)</f>
        <v>3</v>
      </c>
      <c r="AB45" s="634">
        <f ca="1">(QUOTIENT(SUM($F$44:AA44),12)+1)*(AB44&gt;0)</f>
        <v>3</v>
      </c>
      <c r="AC45" s="634">
        <f ca="1">(QUOTIENT(SUM($F$44:AB44),12)+1)*(AC44&gt;0)</f>
        <v>3</v>
      </c>
      <c r="AD45" s="634">
        <f ca="1">(QUOTIENT(SUM($F$44:AC44),12)+1)*(AD44&gt;0)</f>
        <v>4</v>
      </c>
      <c r="AE45" s="634">
        <f ca="1">(QUOTIENT(SUM($F$44:AD44),12)+1)*(AE44&gt;0)</f>
        <v>4</v>
      </c>
      <c r="AF45" s="634">
        <f ca="1">(QUOTIENT(SUM($F$44:AE44),12)+1)*(AF44&gt;0)</f>
        <v>4</v>
      </c>
      <c r="AG45" s="634">
        <f ca="1">(QUOTIENT(SUM($F$44:AF44),12)+1)*(AG44&gt;0)</f>
        <v>4</v>
      </c>
      <c r="AH45" s="634">
        <f ca="1">(QUOTIENT(SUM($F$44:AG44),12)+1)*(AH44&gt;0)</f>
        <v>5</v>
      </c>
      <c r="AI45" s="634">
        <f ca="1">(QUOTIENT(SUM($F$44:AH44),12)+1)*(AI44&gt;0)</f>
        <v>5</v>
      </c>
      <c r="AJ45" s="634">
        <f ca="1">(QUOTIENT(SUM($F$44:AI44),12)+1)*(AJ44&gt;0)</f>
        <v>5</v>
      </c>
      <c r="AK45" s="634">
        <f ca="1">(QUOTIENT(SUM($F$44:AJ44),12)+1)*(AK44&gt;0)</f>
        <v>5</v>
      </c>
      <c r="AL45" s="634">
        <f ca="1">(QUOTIENT(SUM($F$44:AK44),12)+1)*(AL44&gt;0)</f>
        <v>6</v>
      </c>
      <c r="AM45" s="634">
        <f ca="1">(QUOTIENT(SUM($F$44:AL44),12)+1)*(AM44&gt;0)</f>
        <v>6</v>
      </c>
      <c r="AN45" s="634">
        <f ca="1">(QUOTIENT(SUM($F$44:AM44),12)+1)*(AN44&gt;0)</f>
        <v>6</v>
      </c>
      <c r="AO45" s="634">
        <f ca="1">(QUOTIENT(SUM($F$44:AN44),12)+1)*(AO44&gt;0)</f>
        <v>6</v>
      </c>
      <c r="AP45" s="634">
        <f ca="1">(QUOTIENT(SUM($F$44:AO44),12)+1)*(AP44&gt;0)</f>
        <v>7</v>
      </c>
      <c r="AQ45" s="634">
        <f ca="1">(QUOTIENT(SUM($F$44:AP44),12)+1)*(AQ44&gt;0)</f>
        <v>7</v>
      </c>
      <c r="AR45" s="634">
        <f ca="1">(QUOTIENT(SUM($F$44:AQ44),12)+1)*(AR44&gt;0)</f>
        <v>7</v>
      </c>
      <c r="AS45" s="634">
        <f ca="1">(QUOTIENT(SUM($F$44:AR44),12)+1)*(AS44&gt;0)</f>
        <v>7</v>
      </c>
      <c r="AT45" s="634">
        <f ca="1">(QUOTIENT(SUM($F$44:AS44),12)+1)*(AT44&gt;0)</f>
        <v>8</v>
      </c>
      <c r="AU45" s="634">
        <f ca="1">(QUOTIENT(SUM($F$44:AT44),12)+1)*(AU44&gt;0)</f>
        <v>8</v>
      </c>
      <c r="AV45" s="634">
        <f ca="1">(QUOTIENT(SUM($F$44:AU44),12)+1)*(AV44&gt;0)</f>
        <v>8</v>
      </c>
      <c r="AW45" s="634">
        <f ca="1">(QUOTIENT(SUM($F$44:AV44),12)+1)*(AW44&gt;0)</f>
        <v>8</v>
      </c>
      <c r="AX45" s="634">
        <f ca="1">(QUOTIENT(SUM($F$44:AW44),12)+1)*(AX44&gt;0)</f>
        <v>9</v>
      </c>
      <c r="AY45" s="634">
        <f ca="1">(QUOTIENT(SUM($F$44:AX44),12)+1)*(AY44&gt;0)</f>
        <v>9</v>
      </c>
      <c r="AZ45" s="634">
        <f ca="1">(QUOTIENT(SUM($F$44:AY44),12)+1)*(AZ44&gt;0)</f>
        <v>9</v>
      </c>
      <c r="BA45" s="634">
        <f ca="1">(QUOTIENT(SUM($F$44:AZ44),12)+1)*(BA44&gt;0)</f>
        <v>9</v>
      </c>
      <c r="BB45" s="634">
        <f ca="1">(QUOTIENT(SUM($F$44:BA44),12)+1)*(BB44&gt;0)</f>
        <v>10</v>
      </c>
      <c r="BC45" s="634">
        <f ca="1">(QUOTIENT(SUM($F$44:BB44),12)+1)*(BC44&gt;0)</f>
        <v>10</v>
      </c>
      <c r="BD45" s="634">
        <f ca="1">(QUOTIENT(SUM($F$44:BC44),12)+1)*(BD44&gt;0)</f>
        <v>10</v>
      </c>
      <c r="BE45" s="634">
        <f ca="1">(QUOTIENT(SUM($F$44:BD44),12)+1)*(BE44&gt;0)</f>
        <v>10</v>
      </c>
      <c r="BF45" s="634">
        <f ca="1">(QUOTIENT(SUM($F$44:BE44),12)+1)*(BF44&gt;0)</f>
        <v>11</v>
      </c>
      <c r="BG45" s="634">
        <f ca="1">(QUOTIENT(SUM($F$44:BF44),12)+1)*(BG44&gt;0)</f>
        <v>11</v>
      </c>
      <c r="BH45" s="634">
        <f ca="1">(QUOTIENT(SUM($F$44:BG44),12)+1)*(BH44&gt;0)</f>
        <v>11</v>
      </c>
      <c r="BI45" s="634">
        <f ca="1">(QUOTIENT(SUM($F$44:BH44),12)+1)*(BI44&gt;0)</f>
        <v>11</v>
      </c>
      <c r="BJ45" s="634">
        <f ca="1">(QUOTIENT(SUM($F$44:BI44),12)+1)*(BJ44&gt;0)</f>
        <v>12</v>
      </c>
      <c r="BK45" s="634">
        <f ca="1">(QUOTIENT(SUM($F$44:BJ44),12)+1)*(BK44&gt;0)</f>
        <v>12</v>
      </c>
      <c r="BL45" s="634">
        <f ca="1">(QUOTIENT(SUM($F$44:BK44),12)+1)*(BL44&gt;0)</f>
        <v>12</v>
      </c>
      <c r="BM45" s="634">
        <f ca="1">(QUOTIENT(SUM($F$44:BL44),12)+1)*(BM44&gt;0)</f>
        <v>12</v>
      </c>
      <c r="BN45" s="634">
        <f ca="1">(QUOTIENT(SUM($F$44:BM44),12)+1)*(BN44&gt;0)</f>
        <v>13</v>
      </c>
      <c r="BO45" s="634">
        <f ca="1">(QUOTIENT(SUM($F$44:BN44),12)+1)*(BO44&gt;0)</f>
        <v>13</v>
      </c>
      <c r="BP45" s="634">
        <f ca="1">(QUOTIENT(SUM($F$44:BO44),12)+1)*(BP44&gt;0)</f>
        <v>13</v>
      </c>
      <c r="BQ45" s="634">
        <f ca="1">(QUOTIENT(SUM($F$44:BP44),12)+1)*(BQ44&gt;0)</f>
        <v>13</v>
      </c>
      <c r="BR45" s="634">
        <f ca="1">(QUOTIENT(SUM($F$44:BQ44),12)+1)*(BR44&gt;0)</f>
        <v>14</v>
      </c>
      <c r="BS45" s="634">
        <f ca="1">(QUOTIENT(SUM($F$44:BR44),12)+1)*(BS44&gt;0)</f>
        <v>14</v>
      </c>
      <c r="BT45" s="634">
        <f ca="1">(QUOTIENT(SUM($F$44:BS44),12)+1)*(BT44&gt;0)</f>
        <v>14</v>
      </c>
      <c r="BU45" s="634">
        <f ca="1">(QUOTIENT(SUM($F$44:BT44),12)+1)*(BU44&gt;0)</f>
        <v>14</v>
      </c>
      <c r="BV45" s="634">
        <f ca="1">(QUOTIENT(SUM($F$44:BU44),12)+1)*(BV44&gt;0)</f>
        <v>15</v>
      </c>
      <c r="BW45" s="634">
        <f ca="1">(QUOTIENT(SUM($F$44:BV44),12)+1)*(BW44&gt;0)</f>
        <v>15</v>
      </c>
      <c r="BX45" s="634">
        <f ca="1">(QUOTIENT(SUM($F$44:BW44),12)+1)*(BX44&gt;0)</f>
        <v>15</v>
      </c>
      <c r="BY45" s="634">
        <f ca="1">(QUOTIENT(SUM($F$44:BX44),12)+1)*(BY44&gt;0)</f>
        <v>15</v>
      </c>
      <c r="BZ45" s="634">
        <f ca="1">(QUOTIENT(SUM($F$44:BY44),12)+1)*(BZ44&gt;0)</f>
        <v>16</v>
      </c>
      <c r="CA45" s="634">
        <f ca="1">(QUOTIENT(SUM($F$44:BZ44),12)+1)*(CA44&gt;0)</f>
        <v>16</v>
      </c>
      <c r="CB45" s="634">
        <f ca="1">(QUOTIENT(SUM($F$44:CA44),12)+1)*(CB44&gt;0)</f>
        <v>16</v>
      </c>
      <c r="CC45" s="634">
        <f ca="1">(QUOTIENT(SUM($F$44:CB44),12)+1)*(CC44&gt;0)</f>
        <v>16</v>
      </c>
      <c r="CD45" s="634">
        <f ca="1">(QUOTIENT(SUM($F$44:CC44),12)+1)*(CD44&gt;0)</f>
        <v>17</v>
      </c>
      <c r="CE45" s="634">
        <f ca="1">(QUOTIENT(SUM($F$44:CD44),12)+1)*(CE44&gt;0)</f>
        <v>17</v>
      </c>
      <c r="CF45" s="634">
        <f ca="1">(QUOTIENT(SUM($F$44:CE44),12)+1)*(CF44&gt;0)</f>
        <v>17</v>
      </c>
      <c r="CG45" s="634">
        <f ca="1">(QUOTIENT(SUM($F$44:CF44),12)+1)*(CG44&gt;0)</f>
        <v>17</v>
      </c>
      <c r="CH45" s="634">
        <f ca="1">(QUOTIENT(SUM($F$44:CG44),12)+1)*(CH44&gt;0)</f>
        <v>18</v>
      </c>
      <c r="CI45" s="634">
        <f ca="1">(QUOTIENT(SUM($F$44:CH44),12)+1)*(CI44&gt;0)</f>
        <v>18</v>
      </c>
      <c r="CJ45" s="634">
        <f ca="1">(QUOTIENT(SUM($F$44:CI44),12)+1)*(CJ44&gt;0)</f>
        <v>18</v>
      </c>
      <c r="CK45" s="634">
        <f ca="1">(QUOTIENT(SUM($F$44:CJ44),12)+1)*(CK44&gt;0)</f>
        <v>18</v>
      </c>
      <c r="CL45" s="634">
        <f ca="1">(QUOTIENT(SUM($F$44:CK44),12)+1)*(CL44&gt;0)</f>
        <v>19</v>
      </c>
      <c r="CM45" s="634">
        <f ca="1">(QUOTIENT(SUM($F$44:CL44),12)+1)*(CM44&gt;0)</f>
        <v>19</v>
      </c>
      <c r="CN45" s="634">
        <f ca="1">(QUOTIENT(SUM($F$44:CM44),12)+1)*(CN44&gt;0)</f>
        <v>19</v>
      </c>
      <c r="CO45" s="634">
        <f ca="1">(QUOTIENT(SUM($F$44:CN44),12)+1)*(CO44&gt;0)</f>
        <v>19</v>
      </c>
      <c r="CP45" s="634">
        <f ca="1">(QUOTIENT(SUM($F$44:CO44),12)+1)*(CP44&gt;0)</f>
        <v>20</v>
      </c>
      <c r="CQ45" s="634">
        <f ca="1">(QUOTIENT(SUM($F$44:CP44),12)+1)*(CQ44&gt;0)</f>
        <v>20</v>
      </c>
      <c r="CR45" s="634">
        <f ca="1">(QUOTIENT(SUM($F$44:CQ44),12)+1)*(CR44&gt;0)</f>
        <v>20</v>
      </c>
      <c r="CS45" s="634">
        <f ca="1">(QUOTIENT(SUM($F$44:CR44),12)+1)*(CS44&gt;0)</f>
        <v>20</v>
      </c>
      <c r="CT45" s="634">
        <f ca="1">(QUOTIENT(SUM($F$44:CS44),12)+1)*(CT44&gt;0)</f>
        <v>0</v>
      </c>
      <c r="CU45" s="634">
        <f ca="1">(QUOTIENT(SUM($F$44:CT44),12)+1)*(CU44&gt;0)</f>
        <v>0</v>
      </c>
      <c r="CV45" s="634">
        <f ca="1">(QUOTIENT(SUM($F$44:CU44),12)+1)*(CV44&gt;0)</f>
        <v>0</v>
      </c>
      <c r="CW45" s="634">
        <f ca="1">(QUOTIENT(SUM($F$44:CV44),12)+1)*(CW44&gt;0)</f>
        <v>0</v>
      </c>
      <c r="CX45" s="634">
        <f ca="1">(QUOTIENT(SUM($F$44:CW44),12)+1)*(CX44&gt;0)</f>
        <v>0</v>
      </c>
      <c r="CY45" s="634">
        <f ca="1">(QUOTIENT(SUM($F$44:CX44),12)+1)*(CY44&gt;0)</f>
        <v>0</v>
      </c>
      <c r="CZ45" s="634">
        <f ca="1">(QUOTIENT(SUM($F$44:CY44),12)+1)*(CZ44&gt;0)</f>
        <v>0</v>
      </c>
      <c r="DA45" s="634">
        <f ca="1">(QUOTIENT(SUM($F$44:CZ44),12)+1)*(DA44&gt;0)</f>
        <v>0</v>
      </c>
      <c r="DB45" s="634">
        <f ca="1">(QUOTIENT(SUM($F$44:DA44),12)+1)*(DB44&gt;0)</f>
        <v>0</v>
      </c>
      <c r="DC45" s="634">
        <f ca="1">(QUOTIENT(SUM($F$44:DB44),12)+1)*(DC44&gt;0)</f>
        <v>0</v>
      </c>
      <c r="DD45" s="634">
        <f ca="1">(QUOTIENT(SUM($F$44:DC44),12)+1)*(DD44&gt;0)</f>
        <v>0</v>
      </c>
      <c r="DE45" s="634">
        <f ca="1">(QUOTIENT(SUM($F$44:DD44),12)+1)*(DE44&gt;0)</f>
        <v>0</v>
      </c>
      <c r="DF45" s="634">
        <f ca="1">(QUOTIENT(SUM($F$44:DE44),12)+1)*(DF44&gt;0)</f>
        <v>0</v>
      </c>
      <c r="DG45" s="634">
        <f ca="1">(QUOTIENT(SUM($F$44:DF44),12)+1)*(DG44&gt;0)</f>
        <v>0</v>
      </c>
      <c r="DH45" s="634">
        <f ca="1">(QUOTIENT(SUM($F$44:DG44),12)+1)*(DH44&gt;0)</f>
        <v>0</v>
      </c>
      <c r="DI45" s="634">
        <f ca="1">(QUOTIENT(SUM($F$44:DH44),12)+1)*(DI44&gt;0)</f>
        <v>0</v>
      </c>
      <c r="DJ45" s="634">
        <f ca="1">(QUOTIENT(SUM($F$44:DI44),12)+1)*(DJ44&gt;0)</f>
        <v>0</v>
      </c>
      <c r="DK45" s="634">
        <f ca="1">(QUOTIENT(SUM($F$44:DJ44),12)+1)*(DK44&gt;0)</f>
        <v>0</v>
      </c>
      <c r="DL45" s="634">
        <f ca="1">(QUOTIENT(SUM($F$44:DK44),12)+1)*(DL44&gt;0)</f>
        <v>0</v>
      </c>
      <c r="DM45" s="634">
        <f ca="1">(QUOTIENT(SUM($F$44:DL44),12)+1)*(DM44&gt;0)</f>
        <v>0</v>
      </c>
      <c r="DN45" s="634">
        <f ca="1">(QUOTIENT(SUM($F$44:DM44),12)+1)*(DN44&gt;0)</f>
        <v>0</v>
      </c>
      <c r="DO45" s="634">
        <f ca="1">(QUOTIENT(SUM($F$44:DN44),12)+1)*(DO44&gt;0)</f>
        <v>0</v>
      </c>
      <c r="DP45" s="634">
        <f ca="1">(QUOTIENT(SUM($F$44:DO44),12)+1)*(DP44&gt;0)</f>
        <v>0</v>
      </c>
      <c r="DQ45" s="634">
        <f ca="1">(QUOTIENT(SUM($F$44:DP44),12)+1)*(DQ44&gt;0)</f>
        <v>0</v>
      </c>
      <c r="DR45" s="634">
        <f ca="1">(QUOTIENT(SUM($F$44:DQ44),12)+1)*(DR44&gt;0)</f>
        <v>0</v>
      </c>
      <c r="DS45" s="634">
        <f ca="1">(QUOTIENT(SUM($F$44:DR44),12)+1)*(DS44&gt;0)</f>
        <v>0</v>
      </c>
      <c r="DT45" s="634">
        <f ca="1">(QUOTIENT(SUM($F$44:DS44),12)+1)*(DT44&gt;0)</f>
        <v>0</v>
      </c>
      <c r="DU45" s="634">
        <f ca="1">(QUOTIENT(SUM($F$44:DT44),12)+1)*(DU44&gt;0)</f>
        <v>0</v>
      </c>
      <c r="DV45" s="634">
        <f ca="1">(QUOTIENT(SUM($F$44:DU44),12)+1)*(DV44&gt;0)</f>
        <v>0</v>
      </c>
      <c r="DW45" s="634">
        <f ca="1">(QUOTIENT(SUM($F$44:DV44),12)+1)*(DW44&gt;0)</f>
        <v>0</v>
      </c>
      <c r="DX45" s="634">
        <f ca="1">(QUOTIENT(SUM($F$44:DW44),12)+1)*(DX44&gt;0)</f>
        <v>0</v>
      </c>
      <c r="DY45" s="634">
        <f ca="1">(QUOTIENT(SUM($F$44:DX44),12)+1)*(DY44&gt;0)</f>
        <v>0</v>
      </c>
      <c r="DZ45" s="634">
        <f ca="1">(QUOTIENT(SUM($F$44:DY44),12)+1)*(DZ44&gt;0)</f>
        <v>0</v>
      </c>
      <c r="EA45" s="634">
        <f ca="1">(QUOTIENT(SUM($F$44:DZ44),12)+1)*(EA44&gt;0)</f>
        <v>0</v>
      </c>
      <c r="EB45" s="634">
        <f ca="1">(QUOTIENT(SUM($F$44:EA44),12)+1)*(EB44&gt;0)</f>
        <v>0</v>
      </c>
      <c r="EC45" s="634">
        <f ca="1">(QUOTIENT(SUM($F$44:EB44),12)+1)*(EC44&gt;0)</f>
        <v>0</v>
      </c>
      <c r="ED45" s="634">
        <f ca="1">(QUOTIENT(SUM($F$44:EC44),12)+1)*(ED44&gt;0)</f>
        <v>0</v>
      </c>
      <c r="EE45" s="634">
        <f ca="1">(QUOTIENT(SUM($F$44:ED44),12)+1)*(EE44&gt;0)</f>
        <v>0</v>
      </c>
      <c r="EF45" s="634">
        <f ca="1">(QUOTIENT(SUM($F$44:EE44),12)+1)*(EF44&gt;0)</f>
        <v>0</v>
      </c>
      <c r="EG45" s="634">
        <f ca="1">(QUOTIENT(SUM($F$44:EF44),12)+1)*(EG44&gt;0)</f>
        <v>0</v>
      </c>
      <c r="EH45" s="634">
        <f ca="1">(QUOTIENT(SUM($F$44:EG44),12)+1)*(EH44&gt;0)</f>
        <v>0</v>
      </c>
      <c r="EI45" s="634">
        <f ca="1">(QUOTIENT(SUM($F$44:EH44),12)+1)*(EI44&gt;0)</f>
        <v>0</v>
      </c>
      <c r="EJ45" s="634">
        <f ca="1">(QUOTIENT(SUM($F$44:EI44),12)+1)*(EJ44&gt;0)</f>
        <v>0</v>
      </c>
      <c r="EK45" s="634">
        <f ca="1">(QUOTIENT(SUM($F$44:EJ44),12)+1)*(EK44&gt;0)</f>
        <v>0</v>
      </c>
      <c r="EL45" s="634">
        <f ca="1">(QUOTIENT(SUM($F$44:EK44),12)+1)*(EL44&gt;0)</f>
        <v>0</v>
      </c>
      <c r="EM45" s="634">
        <f ca="1">(QUOTIENT(SUM($F$44:EL44),12)+1)*(EM44&gt;0)</f>
        <v>0</v>
      </c>
      <c r="EN45" s="634">
        <f ca="1">(QUOTIENT(SUM($F$44:EM44),12)+1)*(EN44&gt;0)</f>
        <v>0</v>
      </c>
      <c r="EO45" s="634">
        <f ca="1">(QUOTIENT(SUM($F$44:EN44),12)+1)*(EO44&gt;0)</f>
        <v>0</v>
      </c>
      <c r="EP45" s="634">
        <f ca="1">(QUOTIENT(SUM($F$44:EO44),12)+1)*(EP44&gt;0)</f>
        <v>0</v>
      </c>
    </row>
    <row r="46" spans="1:146" ht="14.1" customHeight="1">
      <c r="B46" s="30"/>
      <c r="C46" s="46"/>
      <c r="D46" s="201"/>
      <c r="E46" s="1382"/>
      <c r="F46" s="636"/>
      <c r="G46" s="637"/>
      <c r="H46" s="637"/>
      <c r="I46" s="637"/>
      <c r="J46" s="637"/>
      <c r="K46" s="637"/>
      <c r="L46" s="637"/>
      <c r="M46" s="637"/>
      <c r="N46" s="637"/>
      <c r="O46" s="637"/>
      <c r="P46" s="637"/>
      <c r="Q46" s="637"/>
      <c r="R46" s="637"/>
      <c r="S46" s="637"/>
      <c r="T46" s="637"/>
      <c r="U46" s="637"/>
      <c r="V46" s="637"/>
      <c r="W46" s="637"/>
      <c r="X46" s="637"/>
      <c r="Y46" s="637"/>
      <c r="Z46" s="637"/>
      <c r="AA46" s="637"/>
      <c r="AB46" s="637"/>
      <c r="AC46" s="637"/>
      <c r="AD46" s="637"/>
      <c r="AE46" s="637"/>
      <c r="AF46" s="637"/>
      <c r="AG46" s="637"/>
      <c r="AH46" s="637"/>
      <c r="AI46" s="637"/>
      <c r="AJ46" s="637"/>
      <c r="AK46" s="637"/>
      <c r="AL46" s="637"/>
      <c r="AM46" s="637"/>
      <c r="AN46" s="637"/>
      <c r="AO46" s="637"/>
      <c r="AP46" s="637"/>
      <c r="AQ46" s="637"/>
      <c r="AR46" s="637"/>
      <c r="AS46" s="637"/>
      <c r="AT46" s="637"/>
      <c r="AU46" s="637"/>
      <c r="AV46" s="637"/>
      <c r="AW46" s="637"/>
      <c r="AX46" s="637"/>
      <c r="AY46" s="637"/>
      <c r="AZ46" s="637"/>
      <c r="BA46" s="637"/>
      <c r="BB46" s="637"/>
      <c r="BC46" s="637"/>
      <c r="BD46" s="637"/>
      <c r="BE46" s="637"/>
      <c r="BF46" s="637"/>
      <c r="BG46" s="637"/>
      <c r="BH46" s="637"/>
      <c r="BI46" s="637"/>
      <c r="BJ46" s="637"/>
      <c r="BK46" s="637"/>
      <c r="BL46" s="637"/>
      <c r="BM46" s="637"/>
      <c r="BN46" s="637"/>
      <c r="BO46" s="637"/>
      <c r="BP46" s="637"/>
      <c r="BQ46" s="637"/>
      <c r="BR46" s="637"/>
      <c r="BS46" s="637"/>
      <c r="BT46" s="637"/>
      <c r="BU46" s="637"/>
      <c r="BV46" s="637"/>
      <c r="BW46" s="637"/>
      <c r="BX46" s="637"/>
      <c r="BY46" s="637"/>
      <c r="BZ46" s="637"/>
      <c r="CA46" s="637"/>
      <c r="CB46" s="637"/>
      <c r="CC46" s="637"/>
      <c r="CD46" s="637"/>
      <c r="CE46" s="637"/>
      <c r="CF46" s="637"/>
      <c r="CG46" s="637"/>
      <c r="CH46" s="637"/>
      <c r="CI46" s="637"/>
      <c r="CJ46" s="637"/>
      <c r="CK46" s="637"/>
      <c r="CL46" s="637"/>
      <c r="CM46" s="637"/>
      <c r="CN46" s="637"/>
      <c r="CO46" s="637"/>
      <c r="CP46" s="637"/>
      <c r="CQ46" s="637"/>
      <c r="CR46" s="637"/>
      <c r="CS46" s="637"/>
      <c r="CT46" s="637"/>
      <c r="CU46" s="637"/>
      <c r="CV46" s="637"/>
      <c r="CW46" s="637"/>
      <c r="CX46" s="637"/>
      <c r="CY46" s="637"/>
      <c r="CZ46" s="637"/>
      <c r="DA46" s="637"/>
      <c r="DB46" s="637"/>
      <c r="DC46" s="637"/>
      <c r="DD46" s="637"/>
      <c r="DE46" s="637"/>
      <c r="DF46" s="637"/>
      <c r="DG46" s="637"/>
      <c r="DH46" s="637"/>
      <c r="DI46" s="637"/>
      <c r="DJ46" s="637"/>
      <c r="DK46" s="637"/>
      <c r="DL46" s="637"/>
      <c r="DM46" s="637"/>
      <c r="DN46" s="637"/>
      <c r="DO46" s="637"/>
      <c r="DP46" s="637"/>
      <c r="DQ46" s="637"/>
      <c r="DR46" s="637"/>
      <c r="DS46" s="637"/>
      <c r="DT46" s="637"/>
      <c r="DU46" s="637"/>
      <c r="DV46" s="637"/>
      <c r="DW46" s="637"/>
      <c r="DX46" s="637"/>
      <c r="DY46" s="637"/>
      <c r="DZ46" s="637"/>
      <c r="EA46" s="637"/>
      <c r="EB46" s="637"/>
      <c r="EC46" s="637"/>
      <c r="ED46" s="637"/>
      <c r="EE46" s="637"/>
      <c r="EF46" s="637"/>
      <c r="EG46" s="637"/>
      <c r="EH46" s="637"/>
      <c r="EI46" s="637"/>
      <c r="EJ46" s="637"/>
      <c r="EK46" s="637"/>
      <c r="EL46" s="637"/>
      <c r="EM46" s="637"/>
      <c r="EN46" s="637"/>
      <c r="EO46" s="637"/>
      <c r="EP46" s="637"/>
    </row>
    <row r="47" spans="1:146" ht="14.1" customHeight="1"/>
    <row r="48" spans="1:146" ht="14.1" customHeight="1">
      <c r="B48" s="20"/>
      <c r="E48" s="45"/>
      <c r="F48" s="638"/>
      <c r="G48" s="634"/>
      <c r="H48" s="634"/>
      <c r="I48" s="634"/>
      <c r="J48" s="634"/>
      <c r="K48" s="634"/>
      <c r="L48" s="634"/>
      <c r="M48" s="634"/>
      <c r="N48" s="634"/>
      <c r="O48" s="634"/>
      <c r="P48" s="634"/>
      <c r="Q48" s="634"/>
      <c r="R48" s="634"/>
      <c r="S48" s="634"/>
      <c r="T48" s="634"/>
      <c r="U48" s="634"/>
      <c r="V48" s="634"/>
      <c r="W48" s="634"/>
      <c r="X48" s="634"/>
      <c r="Y48" s="634"/>
      <c r="Z48" s="634"/>
      <c r="AA48" s="634"/>
      <c r="AB48" s="634"/>
      <c r="AC48" s="634"/>
      <c r="AD48" s="634"/>
      <c r="AE48" s="634"/>
      <c r="AF48" s="634"/>
      <c r="AG48" s="634"/>
      <c r="AH48" s="634"/>
      <c r="AI48" s="634"/>
      <c r="AJ48" s="634"/>
      <c r="AK48" s="634"/>
      <c r="AL48" s="634"/>
      <c r="AM48" s="634"/>
      <c r="AN48" s="634"/>
      <c r="AO48" s="634"/>
      <c r="AP48" s="634"/>
      <c r="AQ48" s="634"/>
      <c r="AR48" s="634"/>
      <c r="AS48" s="634"/>
      <c r="AT48" s="634"/>
      <c r="AU48" s="634"/>
      <c r="AV48" s="634"/>
      <c r="AW48" s="634"/>
      <c r="AX48" s="634"/>
      <c r="AY48" s="634"/>
      <c r="AZ48" s="634"/>
      <c r="BA48" s="634"/>
      <c r="BB48" s="634"/>
      <c r="BC48" s="634"/>
      <c r="BD48" s="634"/>
      <c r="BE48" s="634"/>
      <c r="BF48" s="634"/>
      <c r="BG48" s="634"/>
      <c r="BH48" s="634"/>
      <c r="BI48" s="634"/>
      <c r="BJ48" s="634"/>
      <c r="BK48" s="634"/>
      <c r="BL48" s="634"/>
      <c r="BM48" s="634"/>
      <c r="BN48" s="634"/>
      <c r="BO48" s="634"/>
      <c r="BP48" s="634"/>
      <c r="BQ48" s="634"/>
      <c r="BR48" s="634"/>
      <c r="BS48" s="634"/>
      <c r="BT48" s="634"/>
      <c r="BU48" s="634"/>
      <c r="BV48" s="634"/>
      <c r="BW48" s="634"/>
      <c r="BX48" s="634"/>
      <c r="BY48" s="634"/>
      <c r="BZ48" s="634"/>
      <c r="CA48" s="634"/>
      <c r="CB48" s="634"/>
      <c r="CC48" s="634"/>
      <c r="CD48" s="634"/>
      <c r="CE48" s="634"/>
      <c r="CF48" s="634"/>
      <c r="CG48" s="634"/>
      <c r="CH48" s="634"/>
      <c r="CI48" s="634"/>
      <c r="CJ48" s="634"/>
      <c r="CK48" s="634"/>
      <c r="CL48" s="634"/>
      <c r="CM48" s="634"/>
      <c r="CN48" s="634"/>
      <c r="CO48" s="634"/>
      <c r="CP48" s="634"/>
      <c r="CQ48" s="634"/>
      <c r="CR48" s="634"/>
      <c r="CS48" s="634"/>
      <c r="CT48" s="634"/>
      <c r="CU48" s="634"/>
      <c r="CV48" s="634"/>
      <c r="CW48" s="634"/>
      <c r="CX48" s="634"/>
      <c r="CY48" s="634"/>
      <c r="CZ48" s="634"/>
      <c r="DA48" s="634"/>
      <c r="DB48" s="634"/>
      <c r="DC48" s="634"/>
      <c r="DD48" s="634"/>
      <c r="DE48" s="634"/>
      <c r="DF48" s="634"/>
      <c r="DG48" s="634"/>
      <c r="DH48" s="634"/>
      <c r="DI48" s="634"/>
      <c r="DJ48" s="634"/>
      <c r="DK48" s="634"/>
      <c r="DL48" s="634"/>
      <c r="DM48" s="634"/>
      <c r="DN48" s="634"/>
      <c r="DO48" s="634"/>
      <c r="DP48" s="634"/>
      <c r="DQ48" s="634"/>
      <c r="DR48" s="634"/>
      <c r="DS48" s="634"/>
      <c r="DT48" s="634"/>
      <c r="DU48" s="634"/>
      <c r="DV48" s="634"/>
      <c r="DW48" s="634"/>
      <c r="DX48" s="634"/>
      <c r="DY48" s="634"/>
      <c r="DZ48" s="634"/>
      <c r="EA48" s="634"/>
      <c r="EB48" s="634"/>
      <c r="EC48" s="634"/>
      <c r="ED48" s="634"/>
      <c r="EE48" s="634"/>
      <c r="EF48" s="634"/>
      <c r="EG48" s="634"/>
      <c r="EH48" s="634"/>
      <c r="EI48" s="634"/>
      <c r="EJ48" s="634"/>
      <c r="EK48" s="634"/>
      <c r="EL48" s="634"/>
      <c r="EM48" s="634"/>
      <c r="EN48" s="634"/>
      <c r="EO48" s="634"/>
      <c r="EP48" s="634"/>
    </row>
    <row r="49" spans="1:146" ht="14.1" customHeight="1">
      <c r="A49" s="248" t="s">
        <v>52</v>
      </c>
      <c r="B49" s="248"/>
      <c r="C49" s="113"/>
      <c r="H49" s="113"/>
      <c r="I49" s="113"/>
      <c r="J49" s="113"/>
      <c r="K49" s="113"/>
      <c r="L49" s="113"/>
      <c r="M49" s="113"/>
      <c r="N49" s="113"/>
      <c r="O49" s="113"/>
    </row>
    <row r="50" spans="1:146" ht="14.1" customHeight="1">
      <c r="A50" s="624"/>
      <c r="C50" s="502"/>
    </row>
    <row r="51" spans="1:146" ht="14.1" customHeight="1">
      <c r="A51" s="624"/>
      <c r="B51" s="625" t="s">
        <v>467</v>
      </c>
      <c r="D51" s="39" t="s">
        <v>124</v>
      </c>
      <c r="E51" s="8"/>
      <c r="F51" s="639">
        <v>1000000</v>
      </c>
      <c r="H51" s="640"/>
      <c r="I51" s="640"/>
    </row>
    <row r="52" spans="1:146" ht="14.1" customHeight="1">
      <c r="A52" s="624"/>
      <c r="B52" s="56" t="s">
        <v>751</v>
      </c>
      <c r="D52" s="39" t="s">
        <v>121</v>
      </c>
      <c r="E52" s="1355"/>
      <c r="F52" s="1426">
        <f ca="1">Sensitivity!F15</f>
        <v>0.02</v>
      </c>
      <c r="I52" s="1355"/>
    </row>
    <row r="53" spans="1:146" ht="14.1" customHeight="1">
      <c r="A53" s="624"/>
      <c r="B53" s="56" t="s">
        <v>719</v>
      </c>
      <c r="D53" s="39" t="s">
        <v>121</v>
      </c>
      <c r="E53" s="1355"/>
      <c r="F53" s="972">
        <v>1.4999999999999999E-2</v>
      </c>
      <c r="I53" s="1355"/>
    </row>
    <row r="54" spans="1:146" ht="14.1" customHeight="1">
      <c r="B54" s="56"/>
      <c r="C54" s="1355"/>
      <c r="E54" s="1355"/>
      <c r="I54" s="1355"/>
    </row>
    <row r="55" spans="1:146" s="35" customFormat="1" ht="14.1" customHeight="1">
      <c r="B55" s="1415" t="s">
        <v>663</v>
      </c>
      <c r="C55" s="1416"/>
      <c r="D55" s="885"/>
      <c r="E55" s="689"/>
      <c r="F55" s="691"/>
      <c r="G55" s="691">
        <f>G$39</f>
        <v>45016</v>
      </c>
      <c r="H55" s="691">
        <f t="shared" ref="H55:BS55" si="138">H$39</f>
        <v>45107</v>
      </c>
      <c r="I55" s="691">
        <f t="shared" si="138"/>
        <v>45199</v>
      </c>
      <c r="J55" s="691">
        <f t="shared" si="138"/>
        <v>45291</v>
      </c>
      <c r="K55" s="691">
        <f t="shared" si="138"/>
        <v>45382</v>
      </c>
      <c r="L55" s="691">
        <f t="shared" si="138"/>
        <v>45473</v>
      </c>
      <c r="M55" s="691">
        <f t="shared" si="138"/>
        <v>45565</v>
      </c>
      <c r="N55" s="691">
        <f t="shared" si="138"/>
        <v>45657</v>
      </c>
      <c r="O55" s="691">
        <f t="shared" si="138"/>
        <v>45747</v>
      </c>
      <c r="P55" s="691">
        <f t="shared" si="138"/>
        <v>45838</v>
      </c>
      <c r="Q55" s="691">
        <f t="shared" si="138"/>
        <v>45930</v>
      </c>
      <c r="R55" s="691">
        <f t="shared" si="138"/>
        <v>46022</v>
      </c>
      <c r="S55" s="691">
        <f t="shared" si="138"/>
        <v>46112</v>
      </c>
      <c r="T55" s="691">
        <f t="shared" si="138"/>
        <v>46203</v>
      </c>
      <c r="U55" s="691">
        <f t="shared" si="138"/>
        <v>46295</v>
      </c>
      <c r="V55" s="691">
        <f t="shared" si="138"/>
        <v>46387</v>
      </c>
      <c r="W55" s="691">
        <f t="shared" si="138"/>
        <v>46477</v>
      </c>
      <c r="X55" s="691">
        <f t="shared" si="138"/>
        <v>46568</v>
      </c>
      <c r="Y55" s="691">
        <f t="shared" si="138"/>
        <v>46660</v>
      </c>
      <c r="Z55" s="691">
        <f t="shared" si="138"/>
        <v>46752</v>
      </c>
      <c r="AA55" s="691">
        <f t="shared" si="138"/>
        <v>46843</v>
      </c>
      <c r="AB55" s="691">
        <f t="shared" si="138"/>
        <v>46934</v>
      </c>
      <c r="AC55" s="691">
        <f t="shared" si="138"/>
        <v>47026</v>
      </c>
      <c r="AD55" s="691">
        <f t="shared" si="138"/>
        <v>47118</v>
      </c>
      <c r="AE55" s="691">
        <f t="shared" si="138"/>
        <v>47208</v>
      </c>
      <c r="AF55" s="691">
        <f t="shared" si="138"/>
        <v>47299</v>
      </c>
      <c r="AG55" s="691">
        <f t="shared" si="138"/>
        <v>47391</v>
      </c>
      <c r="AH55" s="691">
        <f t="shared" si="138"/>
        <v>47483</v>
      </c>
      <c r="AI55" s="691">
        <f t="shared" si="138"/>
        <v>47573</v>
      </c>
      <c r="AJ55" s="691">
        <f t="shared" si="138"/>
        <v>47664</v>
      </c>
      <c r="AK55" s="691">
        <f t="shared" si="138"/>
        <v>47756</v>
      </c>
      <c r="AL55" s="691">
        <f t="shared" si="138"/>
        <v>47848</v>
      </c>
      <c r="AM55" s="691">
        <f t="shared" si="138"/>
        <v>47938</v>
      </c>
      <c r="AN55" s="691">
        <f t="shared" si="138"/>
        <v>48029</v>
      </c>
      <c r="AO55" s="691">
        <f t="shared" si="138"/>
        <v>48121</v>
      </c>
      <c r="AP55" s="691">
        <f t="shared" si="138"/>
        <v>48213</v>
      </c>
      <c r="AQ55" s="691">
        <f t="shared" si="138"/>
        <v>48304</v>
      </c>
      <c r="AR55" s="691">
        <f t="shared" si="138"/>
        <v>48395</v>
      </c>
      <c r="AS55" s="691">
        <f t="shared" si="138"/>
        <v>48487</v>
      </c>
      <c r="AT55" s="691">
        <f t="shared" si="138"/>
        <v>48579</v>
      </c>
      <c r="AU55" s="691">
        <f t="shared" si="138"/>
        <v>48669</v>
      </c>
      <c r="AV55" s="691">
        <f t="shared" si="138"/>
        <v>48760</v>
      </c>
      <c r="AW55" s="691">
        <f t="shared" si="138"/>
        <v>48852</v>
      </c>
      <c r="AX55" s="691">
        <f t="shared" si="138"/>
        <v>48944</v>
      </c>
      <c r="AY55" s="691">
        <f t="shared" si="138"/>
        <v>49034</v>
      </c>
      <c r="AZ55" s="691">
        <f t="shared" si="138"/>
        <v>49125</v>
      </c>
      <c r="BA55" s="691">
        <f t="shared" si="138"/>
        <v>49217</v>
      </c>
      <c r="BB55" s="691">
        <f t="shared" si="138"/>
        <v>49309</v>
      </c>
      <c r="BC55" s="691">
        <f t="shared" si="138"/>
        <v>49399</v>
      </c>
      <c r="BD55" s="691">
        <f t="shared" si="138"/>
        <v>49490</v>
      </c>
      <c r="BE55" s="691">
        <f t="shared" si="138"/>
        <v>49582</v>
      </c>
      <c r="BF55" s="691">
        <f t="shared" si="138"/>
        <v>49674</v>
      </c>
      <c r="BG55" s="691">
        <f t="shared" si="138"/>
        <v>49765</v>
      </c>
      <c r="BH55" s="691">
        <f t="shared" si="138"/>
        <v>49856</v>
      </c>
      <c r="BI55" s="691">
        <f t="shared" si="138"/>
        <v>49948</v>
      </c>
      <c r="BJ55" s="691">
        <f t="shared" si="138"/>
        <v>50040</v>
      </c>
      <c r="BK55" s="691">
        <f t="shared" si="138"/>
        <v>50130</v>
      </c>
      <c r="BL55" s="691">
        <f t="shared" si="138"/>
        <v>50221</v>
      </c>
      <c r="BM55" s="691">
        <f t="shared" si="138"/>
        <v>50313</v>
      </c>
      <c r="BN55" s="691">
        <f t="shared" si="138"/>
        <v>50405</v>
      </c>
      <c r="BO55" s="691">
        <f t="shared" si="138"/>
        <v>50495</v>
      </c>
      <c r="BP55" s="691">
        <f t="shared" si="138"/>
        <v>50586</v>
      </c>
      <c r="BQ55" s="691">
        <f t="shared" si="138"/>
        <v>50678</v>
      </c>
      <c r="BR55" s="691">
        <f t="shared" si="138"/>
        <v>50770</v>
      </c>
      <c r="BS55" s="691">
        <f t="shared" si="138"/>
        <v>50860</v>
      </c>
      <c r="BT55" s="691">
        <f t="shared" ref="BT55:EE55" si="139">BT$39</f>
        <v>50951</v>
      </c>
      <c r="BU55" s="691">
        <f t="shared" si="139"/>
        <v>51043</v>
      </c>
      <c r="BV55" s="691">
        <f t="shared" si="139"/>
        <v>51135</v>
      </c>
      <c r="BW55" s="691">
        <f t="shared" si="139"/>
        <v>51226</v>
      </c>
      <c r="BX55" s="691">
        <f t="shared" si="139"/>
        <v>51317</v>
      </c>
      <c r="BY55" s="691">
        <f t="shared" si="139"/>
        <v>51409</v>
      </c>
      <c r="BZ55" s="691">
        <f t="shared" si="139"/>
        <v>51501</v>
      </c>
      <c r="CA55" s="691">
        <f t="shared" si="139"/>
        <v>51591</v>
      </c>
      <c r="CB55" s="691">
        <f t="shared" si="139"/>
        <v>51682</v>
      </c>
      <c r="CC55" s="691">
        <f t="shared" si="139"/>
        <v>51774</v>
      </c>
      <c r="CD55" s="691">
        <f t="shared" si="139"/>
        <v>51866</v>
      </c>
      <c r="CE55" s="691">
        <f t="shared" si="139"/>
        <v>51956</v>
      </c>
      <c r="CF55" s="691">
        <f t="shared" si="139"/>
        <v>52047</v>
      </c>
      <c r="CG55" s="691">
        <f t="shared" si="139"/>
        <v>52139</v>
      </c>
      <c r="CH55" s="691">
        <f t="shared" si="139"/>
        <v>52231</v>
      </c>
      <c r="CI55" s="691">
        <f t="shared" si="139"/>
        <v>52321</v>
      </c>
      <c r="CJ55" s="691">
        <f t="shared" si="139"/>
        <v>52412</v>
      </c>
      <c r="CK55" s="691">
        <f t="shared" si="139"/>
        <v>52504</v>
      </c>
      <c r="CL55" s="691">
        <f t="shared" si="139"/>
        <v>52596</v>
      </c>
      <c r="CM55" s="691">
        <f t="shared" si="139"/>
        <v>52687</v>
      </c>
      <c r="CN55" s="691">
        <f t="shared" si="139"/>
        <v>52778</v>
      </c>
      <c r="CO55" s="691">
        <f t="shared" si="139"/>
        <v>52870</v>
      </c>
      <c r="CP55" s="691">
        <f t="shared" si="139"/>
        <v>52962</v>
      </c>
      <c r="CQ55" s="691">
        <f t="shared" si="139"/>
        <v>53052</v>
      </c>
      <c r="CR55" s="691">
        <f t="shared" si="139"/>
        <v>53143</v>
      </c>
      <c r="CS55" s="691">
        <f t="shared" si="139"/>
        <v>53235</v>
      </c>
      <c r="CT55" s="691">
        <f t="shared" si="139"/>
        <v>53327</v>
      </c>
      <c r="CU55" s="691">
        <f t="shared" si="139"/>
        <v>53417</v>
      </c>
      <c r="CV55" s="691">
        <f t="shared" si="139"/>
        <v>53508</v>
      </c>
      <c r="CW55" s="691">
        <f t="shared" si="139"/>
        <v>53600</v>
      </c>
      <c r="CX55" s="691">
        <f t="shared" si="139"/>
        <v>53692</v>
      </c>
      <c r="CY55" s="691">
        <f t="shared" si="139"/>
        <v>53782</v>
      </c>
      <c r="CZ55" s="691">
        <f t="shared" si="139"/>
        <v>53873</v>
      </c>
      <c r="DA55" s="691">
        <f t="shared" si="139"/>
        <v>53965</v>
      </c>
      <c r="DB55" s="691">
        <f t="shared" si="139"/>
        <v>54057</v>
      </c>
      <c r="DC55" s="691">
        <f t="shared" si="139"/>
        <v>54148</v>
      </c>
      <c r="DD55" s="691">
        <f t="shared" si="139"/>
        <v>54239</v>
      </c>
      <c r="DE55" s="691">
        <f t="shared" si="139"/>
        <v>54331</v>
      </c>
      <c r="DF55" s="691">
        <f t="shared" si="139"/>
        <v>54423</v>
      </c>
      <c r="DG55" s="691">
        <f t="shared" si="139"/>
        <v>54513</v>
      </c>
      <c r="DH55" s="691">
        <f t="shared" si="139"/>
        <v>54604</v>
      </c>
      <c r="DI55" s="691">
        <f t="shared" si="139"/>
        <v>54696</v>
      </c>
      <c r="DJ55" s="691">
        <f t="shared" si="139"/>
        <v>54788</v>
      </c>
      <c r="DK55" s="691">
        <f t="shared" si="139"/>
        <v>54878</v>
      </c>
      <c r="DL55" s="691">
        <f t="shared" si="139"/>
        <v>54969</v>
      </c>
      <c r="DM55" s="691">
        <f t="shared" si="139"/>
        <v>55061</v>
      </c>
      <c r="DN55" s="691">
        <f t="shared" si="139"/>
        <v>55153</v>
      </c>
      <c r="DO55" s="691">
        <f t="shared" si="139"/>
        <v>55243</v>
      </c>
      <c r="DP55" s="691">
        <f t="shared" si="139"/>
        <v>55334</v>
      </c>
      <c r="DQ55" s="691">
        <f t="shared" si="139"/>
        <v>55426</v>
      </c>
      <c r="DR55" s="691">
        <f t="shared" si="139"/>
        <v>55518</v>
      </c>
      <c r="DS55" s="691">
        <f t="shared" si="139"/>
        <v>55609</v>
      </c>
      <c r="DT55" s="691">
        <f t="shared" si="139"/>
        <v>55700</v>
      </c>
      <c r="DU55" s="691">
        <f t="shared" si="139"/>
        <v>55792</v>
      </c>
      <c r="DV55" s="691">
        <f t="shared" si="139"/>
        <v>55884</v>
      </c>
      <c r="DW55" s="691">
        <f t="shared" si="139"/>
        <v>55974</v>
      </c>
      <c r="DX55" s="691">
        <f t="shared" si="139"/>
        <v>56065</v>
      </c>
      <c r="DY55" s="691">
        <f t="shared" si="139"/>
        <v>56157</v>
      </c>
      <c r="DZ55" s="691">
        <f t="shared" si="139"/>
        <v>56249</v>
      </c>
      <c r="EA55" s="691">
        <f t="shared" si="139"/>
        <v>56339</v>
      </c>
      <c r="EB55" s="691">
        <f t="shared" si="139"/>
        <v>56430</v>
      </c>
      <c r="EC55" s="691">
        <f t="shared" si="139"/>
        <v>56522</v>
      </c>
      <c r="ED55" s="691">
        <f t="shared" si="139"/>
        <v>56614</v>
      </c>
      <c r="EE55" s="691">
        <f t="shared" si="139"/>
        <v>56704</v>
      </c>
      <c r="EF55" s="691">
        <f t="shared" ref="EF55:EP55" si="140">EF$39</f>
        <v>56795</v>
      </c>
      <c r="EG55" s="691">
        <f t="shared" si="140"/>
        <v>56887</v>
      </c>
      <c r="EH55" s="691">
        <f t="shared" si="140"/>
        <v>56979</v>
      </c>
      <c r="EI55" s="691">
        <f t="shared" si="140"/>
        <v>57070</v>
      </c>
      <c r="EJ55" s="691">
        <f t="shared" si="140"/>
        <v>57161</v>
      </c>
      <c r="EK55" s="691">
        <f t="shared" si="140"/>
        <v>57253</v>
      </c>
      <c r="EL55" s="691">
        <f t="shared" si="140"/>
        <v>57345</v>
      </c>
      <c r="EM55" s="691">
        <f t="shared" si="140"/>
        <v>57435</v>
      </c>
      <c r="EN55" s="691">
        <f t="shared" si="140"/>
        <v>57526</v>
      </c>
      <c r="EO55" s="691">
        <f t="shared" si="140"/>
        <v>57618</v>
      </c>
      <c r="EP55" s="691">
        <f t="shared" si="140"/>
        <v>57710</v>
      </c>
    </row>
    <row r="56" spans="1:146" s="43" customFormat="1" ht="14.1" customHeight="1">
      <c r="B56" s="164" t="s">
        <v>85</v>
      </c>
      <c r="C56" s="132"/>
      <c r="D56" s="201" t="s">
        <v>119</v>
      </c>
      <c r="E56" s="201" t="s">
        <v>129</v>
      </c>
      <c r="F56" s="167"/>
      <c r="G56" s="167">
        <f t="shared" ref="G56:Q56" si="141">YEAR(G55)</f>
        <v>2023</v>
      </c>
      <c r="H56" s="167">
        <f t="shared" si="141"/>
        <v>2023</v>
      </c>
      <c r="I56" s="167">
        <f t="shared" si="141"/>
        <v>2023</v>
      </c>
      <c r="J56" s="167">
        <f t="shared" si="141"/>
        <v>2023</v>
      </c>
      <c r="K56" s="167">
        <f t="shared" si="141"/>
        <v>2024</v>
      </c>
      <c r="L56" s="167">
        <f t="shared" si="141"/>
        <v>2024</v>
      </c>
      <c r="M56" s="167">
        <f t="shared" si="141"/>
        <v>2024</v>
      </c>
      <c r="N56" s="167">
        <f t="shared" si="141"/>
        <v>2024</v>
      </c>
      <c r="O56" s="167">
        <f t="shared" si="141"/>
        <v>2025</v>
      </c>
      <c r="P56" s="167">
        <f t="shared" si="141"/>
        <v>2025</v>
      </c>
      <c r="Q56" s="167">
        <f t="shared" si="141"/>
        <v>2025</v>
      </c>
      <c r="R56" s="167">
        <f t="shared" ref="R56:CC56" si="142">YEAR(R55)</f>
        <v>2025</v>
      </c>
      <c r="S56" s="167">
        <f t="shared" si="142"/>
        <v>2026</v>
      </c>
      <c r="T56" s="167">
        <f t="shared" si="142"/>
        <v>2026</v>
      </c>
      <c r="U56" s="167">
        <f t="shared" si="142"/>
        <v>2026</v>
      </c>
      <c r="V56" s="167">
        <f t="shared" si="142"/>
        <v>2026</v>
      </c>
      <c r="W56" s="167">
        <f t="shared" si="142"/>
        <v>2027</v>
      </c>
      <c r="X56" s="167">
        <f t="shared" si="142"/>
        <v>2027</v>
      </c>
      <c r="Y56" s="167">
        <f t="shared" si="142"/>
        <v>2027</v>
      </c>
      <c r="Z56" s="167">
        <f t="shared" si="142"/>
        <v>2027</v>
      </c>
      <c r="AA56" s="167">
        <f t="shared" si="142"/>
        <v>2028</v>
      </c>
      <c r="AB56" s="167">
        <f t="shared" si="142"/>
        <v>2028</v>
      </c>
      <c r="AC56" s="167">
        <f t="shared" si="142"/>
        <v>2028</v>
      </c>
      <c r="AD56" s="167">
        <f t="shared" si="142"/>
        <v>2028</v>
      </c>
      <c r="AE56" s="167">
        <f t="shared" si="142"/>
        <v>2029</v>
      </c>
      <c r="AF56" s="167">
        <f t="shared" si="142"/>
        <v>2029</v>
      </c>
      <c r="AG56" s="167">
        <f t="shared" si="142"/>
        <v>2029</v>
      </c>
      <c r="AH56" s="167">
        <f t="shared" si="142"/>
        <v>2029</v>
      </c>
      <c r="AI56" s="167">
        <f t="shared" si="142"/>
        <v>2030</v>
      </c>
      <c r="AJ56" s="167">
        <f t="shared" si="142"/>
        <v>2030</v>
      </c>
      <c r="AK56" s="167">
        <f t="shared" si="142"/>
        <v>2030</v>
      </c>
      <c r="AL56" s="167">
        <f t="shared" si="142"/>
        <v>2030</v>
      </c>
      <c r="AM56" s="167">
        <f t="shared" si="142"/>
        <v>2031</v>
      </c>
      <c r="AN56" s="167">
        <f t="shared" si="142"/>
        <v>2031</v>
      </c>
      <c r="AO56" s="167">
        <f t="shared" si="142"/>
        <v>2031</v>
      </c>
      <c r="AP56" s="167">
        <f t="shared" si="142"/>
        <v>2031</v>
      </c>
      <c r="AQ56" s="167">
        <f t="shared" si="142"/>
        <v>2032</v>
      </c>
      <c r="AR56" s="167">
        <f t="shared" si="142"/>
        <v>2032</v>
      </c>
      <c r="AS56" s="167">
        <f t="shared" si="142"/>
        <v>2032</v>
      </c>
      <c r="AT56" s="167">
        <f t="shared" si="142"/>
        <v>2032</v>
      </c>
      <c r="AU56" s="167">
        <f t="shared" si="142"/>
        <v>2033</v>
      </c>
      <c r="AV56" s="167">
        <f t="shared" si="142"/>
        <v>2033</v>
      </c>
      <c r="AW56" s="167">
        <f t="shared" si="142"/>
        <v>2033</v>
      </c>
      <c r="AX56" s="167">
        <f t="shared" si="142"/>
        <v>2033</v>
      </c>
      <c r="AY56" s="167">
        <f t="shared" si="142"/>
        <v>2034</v>
      </c>
      <c r="AZ56" s="167">
        <f t="shared" si="142"/>
        <v>2034</v>
      </c>
      <c r="BA56" s="167">
        <f t="shared" si="142"/>
        <v>2034</v>
      </c>
      <c r="BB56" s="167">
        <f t="shared" si="142"/>
        <v>2034</v>
      </c>
      <c r="BC56" s="167">
        <f t="shared" si="142"/>
        <v>2035</v>
      </c>
      <c r="BD56" s="167">
        <f t="shared" si="142"/>
        <v>2035</v>
      </c>
      <c r="BE56" s="167">
        <f t="shared" si="142"/>
        <v>2035</v>
      </c>
      <c r="BF56" s="167">
        <f t="shared" si="142"/>
        <v>2035</v>
      </c>
      <c r="BG56" s="167">
        <f t="shared" si="142"/>
        <v>2036</v>
      </c>
      <c r="BH56" s="167">
        <f t="shared" si="142"/>
        <v>2036</v>
      </c>
      <c r="BI56" s="167">
        <f t="shared" si="142"/>
        <v>2036</v>
      </c>
      <c r="BJ56" s="167">
        <f t="shared" si="142"/>
        <v>2036</v>
      </c>
      <c r="BK56" s="167">
        <f t="shared" si="142"/>
        <v>2037</v>
      </c>
      <c r="BL56" s="167">
        <f t="shared" si="142"/>
        <v>2037</v>
      </c>
      <c r="BM56" s="167">
        <f t="shared" si="142"/>
        <v>2037</v>
      </c>
      <c r="BN56" s="167">
        <f t="shared" si="142"/>
        <v>2037</v>
      </c>
      <c r="BO56" s="167">
        <f t="shared" si="142"/>
        <v>2038</v>
      </c>
      <c r="BP56" s="167">
        <f t="shared" si="142"/>
        <v>2038</v>
      </c>
      <c r="BQ56" s="167">
        <f t="shared" si="142"/>
        <v>2038</v>
      </c>
      <c r="BR56" s="167">
        <f t="shared" si="142"/>
        <v>2038</v>
      </c>
      <c r="BS56" s="167">
        <f t="shared" si="142"/>
        <v>2039</v>
      </c>
      <c r="BT56" s="167">
        <f t="shared" si="142"/>
        <v>2039</v>
      </c>
      <c r="BU56" s="167">
        <f t="shared" si="142"/>
        <v>2039</v>
      </c>
      <c r="BV56" s="167">
        <f t="shared" si="142"/>
        <v>2039</v>
      </c>
      <c r="BW56" s="167">
        <f t="shared" si="142"/>
        <v>2040</v>
      </c>
      <c r="BX56" s="167">
        <f t="shared" si="142"/>
        <v>2040</v>
      </c>
      <c r="BY56" s="167">
        <f t="shared" si="142"/>
        <v>2040</v>
      </c>
      <c r="BZ56" s="167">
        <f t="shared" si="142"/>
        <v>2040</v>
      </c>
      <c r="CA56" s="167">
        <f t="shared" si="142"/>
        <v>2041</v>
      </c>
      <c r="CB56" s="167">
        <f t="shared" si="142"/>
        <v>2041</v>
      </c>
      <c r="CC56" s="167">
        <f t="shared" si="142"/>
        <v>2041</v>
      </c>
      <c r="CD56" s="167">
        <f t="shared" ref="CD56:EO56" si="143">YEAR(CD55)</f>
        <v>2041</v>
      </c>
      <c r="CE56" s="167">
        <f t="shared" si="143"/>
        <v>2042</v>
      </c>
      <c r="CF56" s="167">
        <f t="shared" si="143"/>
        <v>2042</v>
      </c>
      <c r="CG56" s="167">
        <f t="shared" si="143"/>
        <v>2042</v>
      </c>
      <c r="CH56" s="167">
        <f t="shared" si="143"/>
        <v>2042</v>
      </c>
      <c r="CI56" s="167">
        <f t="shared" si="143"/>
        <v>2043</v>
      </c>
      <c r="CJ56" s="167">
        <f t="shared" si="143"/>
        <v>2043</v>
      </c>
      <c r="CK56" s="167">
        <f t="shared" si="143"/>
        <v>2043</v>
      </c>
      <c r="CL56" s="167">
        <f t="shared" si="143"/>
        <v>2043</v>
      </c>
      <c r="CM56" s="167">
        <f t="shared" si="143"/>
        <v>2044</v>
      </c>
      <c r="CN56" s="167">
        <f t="shared" si="143"/>
        <v>2044</v>
      </c>
      <c r="CO56" s="167">
        <f t="shared" si="143"/>
        <v>2044</v>
      </c>
      <c r="CP56" s="167">
        <f t="shared" si="143"/>
        <v>2044</v>
      </c>
      <c r="CQ56" s="167">
        <f t="shared" si="143"/>
        <v>2045</v>
      </c>
      <c r="CR56" s="167">
        <f t="shared" si="143"/>
        <v>2045</v>
      </c>
      <c r="CS56" s="167">
        <f t="shared" si="143"/>
        <v>2045</v>
      </c>
      <c r="CT56" s="167">
        <f t="shared" si="143"/>
        <v>2045</v>
      </c>
      <c r="CU56" s="167">
        <f t="shared" si="143"/>
        <v>2046</v>
      </c>
      <c r="CV56" s="167">
        <f t="shared" si="143"/>
        <v>2046</v>
      </c>
      <c r="CW56" s="167">
        <f t="shared" si="143"/>
        <v>2046</v>
      </c>
      <c r="CX56" s="167">
        <f t="shared" si="143"/>
        <v>2046</v>
      </c>
      <c r="CY56" s="167">
        <f t="shared" si="143"/>
        <v>2047</v>
      </c>
      <c r="CZ56" s="167">
        <f t="shared" si="143"/>
        <v>2047</v>
      </c>
      <c r="DA56" s="167">
        <f t="shared" si="143"/>
        <v>2047</v>
      </c>
      <c r="DB56" s="167">
        <f t="shared" si="143"/>
        <v>2047</v>
      </c>
      <c r="DC56" s="167">
        <f t="shared" si="143"/>
        <v>2048</v>
      </c>
      <c r="DD56" s="167">
        <f t="shared" si="143"/>
        <v>2048</v>
      </c>
      <c r="DE56" s="167">
        <f t="shared" si="143"/>
        <v>2048</v>
      </c>
      <c r="DF56" s="167">
        <f t="shared" si="143"/>
        <v>2048</v>
      </c>
      <c r="DG56" s="167">
        <f t="shared" si="143"/>
        <v>2049</v>
      </c>
      <c r="DH56" s="167">
        <f t="shared" si="143"/>
        <v>2049</v>
      </c>
      <c r="DI56" s="167">
        <f t="shared" si="143"/>
        <v>2049</v>
      </c>
      <c r="DJ56" s="167">
        <f t="shared" si="143"/>
        <v>2049</v>
      </c>
      <c r="DK56" s="167">
        <f t="shared" si="143"/>
        <v>2050</v>
      </c>
      <c r="DL56" s="167">
        <f t="shared" si="143"/>
        <v>2050</v>
      </c>
      <c r="DM56" s="167">
        <f t="shared" si="143"/>
        <v>2050</v>
      </c>
      <c r="DN56" s="167">
        <f t="shared" si="143"/>
        <v>2050</v>
      </c>
      <c r="DO56" s="167">
        <f t="shared" si="143"/>
        <v>2051</v>
      </c>
      <c r="DP56" s="167">
        <f t="shared" si="143"/>
        <v>2051</v>
      </c>
      <c r="DQ56" s="167">
        <f t="shared" si="143"/>
        <v>2051</v>
      </c>
      <c r="DR56" s="167">
        <f t="shared" si="143"/>
        <v>2051</v>
      </c>
      <c r="DS56" s="167">
        <f t="shared" si="143"/>
        <v>2052</v>
      </c>
      <c r="DT56" s="167">
        <f t="shared" si="143"/>
        <v>2052</v>
      </c>
      <c r="DU56" s="167">
        <f t="shared" si="143"/>
        <v>2052</v>
      </c>
      <c r="DV56" s="167">
        <f t="shared" si="143"/>
        <v>2052</v>
      </c>
      <c r="DW56" s="167">
        <f t="shared" si="143"/>
        <v>2053</v>
      </c>
      <c r="DX56" s="167">
        <f t="shared" si="143"/>
        <v>2053</v>
      </c>
      <c r="DY56" s="167">
        <f t="shared" si="143"/>
        <v>2053</v>
      </c>
      <c r="DZ56" s="167">
        <f t="shared" si="143"/>
        <v>2053</v>
      </c>
      <c r="EA56" s="167">
        <f t="shared" si="143"/>
        <v>2054</v>
      </c>
      <c r="EB56" s="167">
        <f t="shared" si="143"/>
        <v>2054</v>
      </c>
      <c r="EC56" s="167">
        <f t="shared" si="143"/>
        <v>2054</v>
      </c>
      <c r="ED56" s="167">
        <f t="shared" si="143"/>
        <v>2054</v>
      </c>
      <c r="EE56" s="167">
        <f t="shared" si="143"/>
        <v>2055</v>
      </c>
      <c r="EF56" s="167">
        <f t="shared" si="143"/>
        <v>2055</v>
      </c>
      <c r="EG56" s="167">
        <f t="shared" si="143"/>
        <v>2055</v>
      </c>
      <c r="EH56" s="167">
        <f t="shared" si="143"/>
        <v>2055</v>
      </c>
      <c r="EI56" s="167">
        <f t="shared" si="143"/>
        <v>2056</v>
      </c>
      <c r="EJ56" s="167">
        <f t="shared" si="143"/>
        <v>2056</v>
      </c>
      <c r="EK56" s="167">
        <f t="shared" si="143"/>
        <v>2056</v>
      </c>
      <c r="EL56" s="167">
        <f t="shared" si="143"/>
        <v>2056</v>
      </c>
      <c r="EM56" s="167">
        <f t="shared" si="143"/>
        <v>2057</v>
      </c>
      <c r="EN56" s="167">
        <f t="shared" si="143"/>
        <v>2057</v>
      </c>
      <c r="EO56" s="167">
        <f t="shared" si="143"/>
        <v>2057</v>
      </c>
      <c r="EP56" s="167">
        <f t="shared" ref="EP56" si="144">YEAR(EP55)</f>
        <v>2057</v>
      </c>
    </row>
    <row r="57" spans="1:146" ht="14.1" customHeight="1">
      <c r="B57" s="20" t="s">
        <v>752</v>
      </c>
      <c r="C57" s="141"/>
      <c r="D57" s="39" t="s">
        <v>93</v>
      </c>
      <c r="E57" s="45"/>
      <c r="F57" s="638"/>
      <c r="G57" s="1173">
        <v>1</v>
      </c>
      <c r="H57" s="1173">
        <v>1</v>
      </c>
      <c r="I57" s="1173">
        <v>1</v>
      </c>
      <c r="J57" s="1173">
        <v>1</v>
      </c>
      <c r="K57" s="1174">
        <f t="shared" ref="K57:AP57" ca="1" si="145">IF(K$45&gt;1,G57*(1+물가상승율_비용),1)</f>
        <v>1</v>
      </c>
      <c r="L57" s="1174">
        <f t="shared" ca="1" si="145"/>
        <v>1</v>
      </c>
      <c r="M57" s="1174">
        <f t="shared" ca="1" si="145"/>
        <v>1</v>
      </c>
      <c r="N57" s="1174">
        <f t="shared" ca="1" si="145"/>
        <v>1</v>
      </c>
      <c r="O57" s="1174">
        <f t="shared" ca="1" si="145"/>
        <v>1</v>
      </c>
      <c r="P57" s="1174">
        <f t="shared" ca="1" si="145"/>
        <v>1</v>
      </c>
      <c r="Q57" s="1174">
        <f t="shared" ca="1" si="145"/>
        <v>1</v>
      </c>
      <c r="R57" s="1174">
        <f t="shared" ca="1" si="145"/>
        <v>1</v>
      </c>
      <c r="S57" s="1174">
        <f t="shared" ca="1" si="145"/>
        <v>1</v>
      </c>
      <c r="T57" s="1174">
        <f t="shared" ca="1" si="145"/>
        <v>1</v>
      </c>
      <c r="U57" s="634">
        <f t="shared" ca="1" si="145"/>
        <v>1</v>
      </c>
      <c r="V57" s="634">
        <f t="shared" ca="1" si="145"/>
        <v>1.02</v>
      </c>
      <c r="W57" s="634">
        <f t="shared" ca="1" si="145"/>
        <v>1.02</v>
      </c>
      <c r="X57" s="634">
        <f t="shared" ca="1" si="145"/>
        <v>1.02</v>
      </c>
      <c r="Y57" s="634">
        <f t="shared" ca="1" si="145"/>
        <v>1.02</v>
      </c>
      <c r="Z57" s="634">
        <f t="shared" ca="1" si="145"/>
        <v>1.0404</v>
      </c>
      <c r="AA57" s="634">
        <f t="shared" ca="1" si="145"/>
        <v>1.0404</v>
      </c>
      <c r="AB57" s="634">
        <f t="shared" ca="1" si="145"/>
        <v>1.0404</v>
      </c>
      <c r="AC57" s="634">
        <f t="shared" ca="1" si="145"/>
        <v>1.0404</v>
      </c>
      <c r="AD57" s="634">
        <f t="shared" ca="1" si="145"/>
        <v>1.0612079999999999</v>
      </c>
      <c r="AE57" s="634">
        <f t="shared" ca="1" si="145"/>
        <v>1.0612079999999999</v>
      </c>
      <c r="AF57" s="634">
        <f t="shared" ca="1" si="145"/>
        <v>1.0612079999999999</v>
      </c>
      <c r="AG57" s="634">
        <f t="shared" ca="1" si="145"/>
        <v>1.0612079999999999</v>
      </c>
      <c r="AH57" s="634">
        <f t="shared" ca="1" si="145"/>
        <v>1.08243216</v>
      </c>
      <c r="AI57" s="634">
        <f t="shared" ca="1" si="145"/>
        <v>1.08243216</v>
      </c>
      <c r="AJ57" s="634">
        <f t="shared" ca="1" si="145"/>
        <v>1.08243216</v>
      </c>
      <c r="AK57" s="634">
        <f t="shared" ca="1" si="145"/>
        <v>1.08243216</v>
      </c>
      <c r="AL57" s="634">
        <f t="shared" ca="1" si="145"/>
        <v>1.1040808032</v>
      </c>
      <c r="AM57" s="634">
        <f t="shared" ca="1" si="145"/>
        <v>1.1040808032</v>
      </c>
      <c r="AN57" s="634">
        <f t="shared" ca="1" si="145"/>
        <v>1.1040808032</v>
      </c>
      <c r="AO57" s="634">
        <f t="shared" ca="1" si="145"/>
        <v>1.1040808032</v>
      </c>
      <c r="AP57" s="634">
        <f t="shared" ca="1" si="145"/>
        <v>1.1261624192640001</v>
      </c>
      <c r="AQ57" s="634">
        <f t="shared" ref="AQ57:BV57" ca="1" si="146">IF(AQ$45&gt;1,AM57*(1+물가상승율_비용),1)</f>
        <v>1.1261624192640001</v>
      </c>
      <c r="AR57" s="634">
        <f t="shared" ca="1" si="146"/>
        <v>1.1261624192640001</v>
      </c>
      <c r="AS57" s="634">
        <f t="shared" ca="1" si="146"/>
        <v>1.1261624192640001</v>
      </c>
      <c r="AT57" s="634">
        <f t="shared" ca="1" si="146"/>
        <v>1.14868566764928</v>
      </c>
      <c r="AU57" s="634">
        <f t="shared" ca="1" si="146"/>
        <v>1.14868566764928</v>
      </c>
      <c r="AV57" s="634">
        <f t="shared" ca="1" si="146"/>
        <v>1.14868566764928</v>
      </c>
      <c r="AW57" s="634">
        <f t="shared" ca="1" si="146"/>
        <v>1.14868566764928</v>
      </c>
      <c r="AX57" s="634">
        <f t="shared" ca="1" si="146"/>
        <v>1.1716593810022657</v>
      </c>
      <c r="AY57" s="634">
        <f t="shared" ca="1" si="146"/>
        <v>1.1716593810022657</v>
      </c>
      <c r="AZ57" s="634">
        <f t="shared" ca="1" si="146"/>
        <v>1.1716593810022657</v>
      </c>
      <c r="BA57" s="634">
        <f t="shared" ca="1" si="146"/>
        <v>1.1716593810022657</v>
      </c>
      <c r="BB57" s="634">
        <f t="shared" ca="1" si="146"/>
        <v>1.1950925686223111</v>
      </c>
      <c r="BC57" s="634">
        <f t="shared" ca="1" si="146"/>
        <v>1.1950925686223111</v>
      </c>
      <c r="BD57" s="634">
        <f t="shared" ca="1" si="146"/>
        <v>1.1950925686223111</v>
      </c>
      <c r="BE57" s="634">
        <f t="shared" ca="1" si="146"/>
        <v>1.1950925686223111</v>
      </c>
      <c r="BF57" s="634">
        <f t="shared" ca="1" si="146"/>
        <v>1.2189944199947573</v>
      </c>
      <c r="BG57" s="634">
        <f t="shared" ca="1" si="146"/>
        <v>1.2189944199947573</v>
      </c>
      <c r="BH57" s="634">
        <f t="shared" ca="1" si="146"/>
        <v>1.2189944199947573</v>
      </c>
      <c r="BI57" s="634">
        <f t="shared" ca="1" si="146"/>
        <v>1.2189944199947573</v>
      </c>
      <c r="BJ57" s="634">
        <f t="shared" ca="1" si="146"/>
        <v>1.2433743083946525</v>
      </c>
      <c r="BK57" s="634">
        <f t="shared" ca="1" si="146"/>
        <v>1.2433743083946525</v>
      </c>
      <c r="BL57" s="634">
        <f t="shared" ca="1" si="146"/>
        <v>1.2433743083946525</v>
      </c>
      <c r="BM57" s="634">
        <f t="shared" ca="1" si="146"/>
        <v>1.2433743083946525</v>
      </c>
      <c r="BN57" s="634">
        <f t="shared" ca="1" si="146"/>
        <v>1.2682417945625455</v>
      </c>
      <c r="BO57" s="634">
        <f t="shared" ca="1" si="146"/>
        <v>1.2682417945625455</v>
      </c>
      <c r="BP57" s="634">
        <f t="shared" ca="1" si="146"/>
        <v>1.2682417945625455</v>
      </c>
      <c r="BQ57" s="634">
        <f t="shared" ca="1" si="146"/>
        <v>1.2682417945625455</v>
      </c>
      <c r="BR57" s="634">
        <f t="shared" ca="1" si="146"/>
        <v>1.2936066304537963</v>
      </c>
      <c r="BS57" s="634">
        <f t="shared" ca="1" si="146"/>
        <v>1.2936066304537963</v>
      </c>
      <c r="BT57" s="634">
        <f t="shared" ca="1" si="146"/>
        <v>1.2936066304537963</v>
      </c>
      <c r="BU57" s="634">
        <f t="shared" ca="1" si="146"/>
        <v>1.2936066304537963</v>
      </c>
      <c r="BV57" s="634">
        <f t="shared" ca="1" si="146"/>
        <v>1.3194787630628724</v>
      </c>
      <c r="BW57" s="634">
        <f t="shared" ref="BW57:DB57" ca="1" si="147">IF(BW$45&gt;1,BS57*(1+물가상승율_비용),1)</f>
        <v>1.3194787630628724</v>
      </c>
      <c r="BX57" s="634">
        <f t="shared" ca="1" si="147"/>
        <v>1.3194787630628724</v>
      </c>
      <c r="BY57" s="634">
        <f t="shared" ca="1" si="147"/>
        <v>1.3194787630628724</v>
      </c>
      <c r="BZ57" s="634">
        <f t="shared" ca="1" si="147"/>
        <v>1.3458683383241299</v>
      </c>
      <c r="CA57" s="634">
        <f t="shared" ca="1" si="147"/>
        <v>1.3458683383241299</v>
      </c>
      <c r="CB57" s="634">
        <f t="shared" ca="1" si="147"/>
        <v>1.3458683383241299</v>
      </c>
      <c r="CC57" s="634">
        <f t="shared" ca="1" si="147"/>
        <v>1.3458683383241299</v>
      </c>
      <c r="CD57" s="634">
        <f t="shared" ca="1" si="147"/>
        <v>1.3727857050906125</v>
      </c>
      <c r="CE57" s="634">
        <f t="shared" ca="1" si="147"/>
        <v>1.3727857050906125</v>
      </c>
      <c r="CF57" s="634">
        <f t="shared" ca="1" si="147"/>
        <v>1.3727857050906125</v>
      </c>
      <c r="CG57" s="634">
        <f t="shared" ca="1" si="147"/>
        <v>1.3727857050906125</v>
      </c>
      <c r="CH57" s="634">
        <f t="shared" ca="1" si="147"/>
        <v>1.4002414191924248</v>
      </c>
      <c r="CI57" s="634">
        <f t="shared" ca="1" si="147"/>
        <v>1.4002414191924248</v>
      </c>
      <c r="CJ57" s="634">
        <f t="shared" ca="1" si="147"/>
        <v>1.4002414191924248</v>
      </c>
      <c r="CK57" s="634">
        <f t="shared" ca="1" si="147"/>
        <v>1.4002414191924248</v>
      </c>
      <c r="CL57" s="634">
        <f t="shared" ca="1" si="147"/>
        <v>1.4282462475762734</v>
      </c>
      <c r="CM57" s="634">
        <f t="shared" ca="1" si="147"/>
        <v>1.4282462475762734</v>
      </c>
      <c r="CN57" s="634">
        <f t="shared" ca="1" si="147"/>
        <v>1.4282462475762734</v>
      </c>
      <c r="CO57" s="634">
        <f t="shared" ca="1" si="147"/>
        <v>1.4282462475762734</v>
      </c>
      <c r="CP57" s="634">
        <f t="shared" ca="1" si="147"/>
        <v>1.4568111725277988</v>
      </c>
      <c r="CQ57" s="634">
        <f t="shared" ca="1" si="147"/>
        <v>1.4568111725277988</v>
      </c>
      <c r="CR57" s="634">
        <f t="shared" ca="1" si="147"/>
        <v>1.4568111725277988</v>
      </c>
      <c r="CS57" s="634">
        <f t="shared" ca="1" si="147"/>
        <v>1.4568111725277988</v>
      </c>
      <c r="CT57" s="634">
        <f t="shared" ca="1" si="147"/>
        <v>1</v>
      </c>
      <c r="CU57" s="634">
        <f t="shared" ca="1" si="147"/>
        <v>1</v>
      </c>
      <c r="CV57" s="634">
        <f t="shared" ca="1" si="147"/>
        <v>1</v>
      </c>
      <c r="CW57" s="634">
        <f t="shared" ca="1" si="147"/>
        <v>1</v>
      </c>
      <c r="CX57" s="634">
        <f t="shared" ca="1" si="147"/>
        <v>1</v>
      </c>
      <c r="CY57" s="634">
        <f t="shared" ca="1" si="147"/>
        <v>1</v>
      </c>
      <c r="CZ57" s="634">
        <f t="shared" ca="1" si="147"/>
        <v>1</v>
      </c>
      <c r="DA57" s="634">
        <f t="shared" ca="1" si="147"/>
        <v>1</v>
      </c>
      <c r="DB57" s="634">
        <f t="shared" ca="1" si="147"/>
        <v>1</v>
      </c>
      <c r="DC57" s="634">
        <f t="shared" ref="DC57:EH57" ca="1" si="148">IF(DC$45&gt;1,CY57*(1+물가상승율_비용),1)</f>
        <v>1</v>
      </c>
      <c r="DD57" s="634">
        <f t="shared" ca="1" si="148"/>
        <v>1</v>
      </c>
      <c r="DE57" s="634">
        <f t="shared" ca="1" si="148"/>
        <v>1</v>
      </c>
      <c r="DF57" s="634">
        <f t="shared" ca="1" si="148"/>
        <v>1</v>
      </c>
      <c r="DG57" s="634">
        <f t="shared" ca="1" si="148"/>
        <v>1</v>
      </c>
      <c r="DH57" s="634">
        <f t="shared" ca="1" si="148"/>
        <v>1</v>
      </c>
      <c r="DI57" s="634">
        <f t="shared" ca="1" si="148"/>
        <v>1</v>
      </c>
      <c r="DJ57" s="634">
        <f t="shared" ca="1" si="148"/>
        <v>1</v>
      </c>
      <c r="DK57" s="634">
        <f t="shared" ca="1" si="148"/>
        <v>1</v>
      </c>
      <c r="DL57" s="634">
        <f t="shared" ca="1" si="148"/>
        <v>1</v>
      </c>
      <c r="DM57" s="634">
        <f t="shared" ca="1" si="148"/>
        <v>1</v>
      </c>
      <c r="DN57" s="634">
        <f t="shared" ca="1" si="148"/>
        <v>1</v>
      </c>
      <c r="DO57" s="634">
        <f t="shared" ca="1" si="148"/>
        <v>1</v>
      </c>
      <c r="DP57" s="634">
        <f t="shared" ca="1" si="148"/>
        <v>1</v>
      </c>
      <c r="DQ57" s="634">
        <f t="shared" ca="1" si="148"/>
        <v>1</v>
      </c>
      <c r="DR57" s="634">
        <f t="shared" ca="1" si="148"/>
        <v>1</v>
      </c>
      <c r="DS57" s="634">
        <f t="shared" ca="1" si="148"/>
        <v>1</v>
      </c>
      <c r="DT57" s="634">
        <f t="shared" ca="1" si="148"/>
        <v>1</v>
      </c>
      <c r="DU57" s="634">
        <f t="shared" ca="1" si="148"/>
        <v>1</v>
      </c>
      <c r="DV57" s="634">
        <f t="shared" ca="1" si="148"/>
        <v>1</v>
      </c>
      <c r="DW57" s="634">
        <f t="shared" ca="1" si="148"/>
        <v>1</v>
      </c>
      <c r="DX57" s="634">
        <f t="shared" ca="1" si="148"/>
        <v>1</v>
      </c>
      <c r="DY57" s="634">
        <f t="shared" ca="1" si="148"/>
        <v>1</v>
      </c>
      <c r="DZ57" s="634">
        <f t="shared" ca="1" si="148"/>
        <v>1</v>
      </c>
      <c r="EA57" s="634">
        <f t="shared" ca="1" si="148"/>
        <v>1</v>
      </c>
      <c r="EB57" s="634">
        <f t="shared" ca="1" si="148"/>
        <v>1</v>
      </c>
      <c r="EC57" s="634">
        <f t="shared" ca="1" si="148"/>
        <v>1</v>
      </c>
      <c r="ED57" s="634">
        <f t="shared" ca="1" si="148"/>
        <v>1</v>
      </c>
      <c r="EE57" s="634">
        <f t="shared" ca="1" si="148"/>
        <v>1</v>
      </c>
      <c r="EF57" s="634">
        <f t="shared" ca="1" si="148"/>
        <v>1</v>
      </c>
      <c r="EG57" s="634">
        <f t="shared" ca="1" si="148"/>
        <v>1</v>
      </c>
      <c r="EH57" s="634">
        <f t="shared" ca="1" si="148"/>
        <v>1</v>
      </c>
      <c r="EI57" s="634">
        <f t="shared" ref="EI57:EP57" ca="1" si="149">IF(EI$45&gt;1,EE57*(1+물가상승율_비용),1)</f>
        <v>1</v>
      </c>
      <c r="EJ57" s="634">
        <f t="shared" ca="1" si="149"/>
        <v>1</v>
      </c>
      <c r="EK57" s="634">
        <f t="shared" ca="1" si="149"/>
        <v>1</v>
      </c>
      <c r="EL57" s="634">
        <f t="shared" ca="1" si="149"/>
        <v>1</v>
      </c>
      <c r="EM57" s="634">
        <f t="shared" ca="1" si="149"/>
        <v>1</v>
      </c>
      <c r="EN57" s="634">
        <f t="shared" ca="1" si="149"/>
        <v>1</v>
      </c>
      <c r="EO57" s="634">
        <f t="shared" ca="1" si="149"/>
        <v>1</v>
      </c>
      <c r="EP57" s="634">
        <f t="shared" ca="1" si="149"/>
        <v>1</v>
      </c>
    </row>
    <row r="58" spans="1:146" ht="12.75" customHeight="1">
      <c r="B58" s="20" t="s">
        <v>753</v>
      </c>
      <c r="D58" s="39" t="s">
        <v>93</v>
      </c>
      <c r="E58" s="45"/>
      <c r="F58" s="638"/>
      <c r="G58" s="1173">
        <v>1</v>
      </c>
      <c r="H58" s="1173">
        <v>1</v>
      </c>
      <c r="I58" s="1173">
        <v>1</v>
      </c>
      <c r="J58" s="1173">
        <v>1</v>
      </c>
      <c r="K58" s="1174">
        <f ca="1">IF(K$45&gt;1,G58*(1+$F$53),1)</f>
        <v>1</v>
      </c>
      <c r="L58" s="1174">
        <f t="shared" ref="L58:BW58" ca="1" si="150">IF(L$45&gt;1,H58*(1+$F$53),1)</f>
        <v>1</v>
      </c>
      <c r="M58" s="1174">
        <f t="shared" ca="1" si="150"/>
        <v>1</v>
      </c>
      <c r="N58" s="1174">
        <f t="shared" ca="1" si="150"/>
        <v>1</v>
      </c>
      <c r="O58" s="1174">
        <f t="shared" ca="1" si="150"/>
        <v>1</v>
      </c>
      <c r="P58" s="1174">
        <f t="shared" ca="1" si="150"/>
        <v>1</v>
      </c>
      <c r="Q58" s="1174">
        <f t="shared" ca="1" si="150"/>
        <v>1</v>
      </c>
      <c r="R58" s="1174">
        <f t="shared" ca="1" si="150"/>
        <v>1</v>
      </c>
      <c r="S58" s="1174">
        <f t="shared" ca="1" si="150"/>
        <v>1</v>
      </c>
      <c r="T58" s="1174">
        <f t="shared" ca="1" si="150"/>
        <v>1</v>
      </c>
      <c r="U58" s="634">
        <f t="shared" ca="1" si="150"/>
        <v>1</v>
      </c>
      <c r="V58" s="634">
        <f t="shared" ca="1" si="150"/>
        <v>1.0149999999999999</v>
      </c>
      <c r="W58" s="634">
        <f t="shared" ca="1" si="150"/>
        <v>1.0149999999999999</v>
      </c>
      <c r="X58" s="634">
        <f t="shared" ca="1" si="150"/>
        <v>1.0149999999999999</v>
      </c>
      <c r="Y58" s="634">
        <f t="shared" ca="1" si="150"/>
        <v>1.0149999999999999</v>
      </c>
      <c r="Z58" s="634">
        <f t="shared" ca="1" si="150"/>
        <v>1.0302249999999997</v>
      </c>
      <c r="AA58" s="634">
        <f t="shared" ca="1" si="150"/>
        <v>1.0302249999999997</v>
      </c>
      <c r="AB58" s="634">
        <f t="shared" ca="1" si="150"/>
        <v>1.0302249999999997</v>
      </c>
      <c r="AC58" s="634">
        <f t="shared" ca="1" si="150"/>
        <v>1.0302249999999997</v>
      </c>
      <c r="AD58" s="634">
        <f t="shared" ca="1" si="150"/>
        <v>1.0456783749999996</v>
      </c>
      <c r="AE58" s="634">
        <f t="shared" ca="1" si="150"/>
        <v>1.0456783749999996</v>
      </c>
      <c r="AF58" s="634">
        <f t="shared" ca="1" si="150"/>
        <v>1.0456783749999996</v>
      </c>
      <c r="AG58" s="634">
        <f t="shared" ca="1" si="150"/>
        <v>1.0456783749999996</v>
      </c>
      <c r="AH58" s="634">
        <f t="shared" ca="1" si="150"/>
        <v>1.0613635506249994</v>
      </c>
      <c r="AI58" s="634">
        <f t="shared" ca="1" si="150"/>
        <v>1.0613635506249994</v>
      </c>
      <c r="AJ58" s="634">
        <f t="shared" ca="1" si="150"/>
        <v>1.0613635506249994</v>
      </c>
      <c r="AK58" s="634">
        <f t="shared" ca="1" si="150"/>
        <v>1.0613635506249994</v>
      </c>
      <c r="AL58" s="634">
        <f t="shared" ca="1" si="150"/>
        <v>1.0772840038843743</v>
      </c>
      <c r="AM58" s="634">
        <f t="shared" ca="1" si="150"/>
        <v>1.0772840038843743</v>
      </c>
      <c r="AN58" s="634">
        <f t="shared" ca="1" si="150"/>
        <v>1.0772840038843743</v>
      </c>
      <c r="AO58" s="634">
        <f t="shared" ca="1" si="150"/>
        <v>1.0772840038843743</v>
      </c>
      <c r="AP58" s="634">
        <f t="shared" ca="1" si="150"/>
        <v>1.0934432639426397</v>
      </c>
      <c r="AQ58" s="634">
        <f t="shared" ca="1" si="150"/>
        <v>1.0934432639426397</v>
      </c>
      <c r="AR58" s="634">
        <f t="shared" ca="1" si="150"/>
        <v>1.0934432639426397</v>
      </c>
      <c r="AS58" s="634">
        <f t="shared" ca="1" si="150"/>
        <v>1.0934432639426397</v>
      </c>
      <c r="AT58" s="634">
        <f t="shared" ca="1" si="150"/>
        <v>1.1098449129017791</v>
      </c>
      <c r="AU58" s="634">
        <f t="shared" ca="1" si="150"/>
        <v>1.1098449129017791</v>
      </c>
      <c r="AV58" s="634">
        <f t="shared" ca="1" si="150"/>
        <v>1.1098449129017791</v>
      </c>
      <c r="AW58" s="634">
        <f t="shared" ca="1" si="150"/>
        <v>1.1098449129017791</v>
      </c>
      <c r="AX58" s="634">
        <f t="shared" ca="1" si="150"/>
        <v>1.1264925865953057</v>
      </c>
      <c r="AY58" s="634">
        <f t="shared" ca="1" si="150"/>
        <v>1.1264925865953057</v>
      </c>
      <c r="AZ58" s="634">
        <f t="shared" ca="1" si="150"/>
        <v>1.1264925865953057</v>
      </c>
      <c r="BA58" s="634">
        <f t="shared" ca="1" si="150"/>
        <v>1.1264925865953057</v>
      </c>
      <c r="BB58" s="634">
        <f t="shared" ca="1" si="150"/>
        <v>1.1433899753942351</v>
      </c>
      <c r="BC58" s="634">
        <f t="shared" ca="1" si="150"/>
        <v>1.1433899753942351</v>
      </c>
      <c r="BD58" s="634">
        <f t="shared" ca="1" si="150"/>
        <v>1.1433899753942351</v>
      </c>
      <c r="BE58" s="634">
        <f t="shared" ca="1" si="150"/>
        <v>1.1433899753942351</v>
      </c>
      <c r="BF58" s="634">
        <f t="shared" ca="1" si="150"/>
        <v>1.1605408250251485</v>
      </c>
      <c r="BG58" s="634">
        <f t="shared" ca="1" si="150"/>
        <v>1.1605408250251485</v>
      </c>
      <c r="BH58" s="634">
        <f t="shared" ca="1" si="150"/>
        <v>1.1605408250251485</v>
      </c>
      <c r="BI58" s="634">
        <f t="shared" ca="1" si="150"/>
        <v>1.1605408250251485</v>
      </c>
      <c r="BJ58" s="634">
        <f t="shared" ca="1" si="150"/>
        <v>1.1779489374005256</v>
      </c>
      <c r="BK58" s="634">
        <f t="shared" ca="1" si="150"/>
        <v>1.1779489374005256</v>
      </c>
      <c r="BL58" s="634">
        <f t="shared" ca="1" si="150"/>
        <v>1.1779489374005256</v>
      </c>
      <c r="BM58" s="634">
        <f t="shared" ca="1" si="150"/>
        <v>1.1779489374005256</v>
      </c>
      <c r="BN58" s="634">
        <f t="shared" ca="1" si="150"/>
        <v>1.1956181714615335</v>
      </c>
      <c r="BO58" s="634">
        <f t="shared" ca="1" si="150"/>
        <v>1.1956181714615335</v>
      </c>
      <c r="BP58" s="634">
        <f t="shared" ca="1" si="150"/>
        <v>1.1956181714615335</v>
      </c>
      <c r="BQ58" s="634">
        <f t="shared" ca="1" si="150"/>
        <v>1.1956181714615335</v>
      </c>
      <c r="BR58" s="634">
        <f t="shared" ca="1" si="150"/>
        <v>1.2135524440334564</v>
      </c>
      <c r="BS58" s="634">
        <f t="shared" ca="1" si="150"/>
        <v>1.2135524440334564</v>
      </c>
      <c r="BT58" s="634">
        <f t="shared" ca="1" si="150"/>
        <v>1.2135524440334564</v>
      </c>
      <c r="BU58" s="634">
        <f t="shared" ca="1" si="150"/>
        <v>1.2135524440334564</v>
      </c>
      <c r="BV58" s="634">
        <f t="shared" ca="1" si="150"/>
        <v>1.2317557306939582</v>
      </c>
      <c r="BW58" s="634">
        <f t="shared" ca="1" si="150"/>
        <v>1.2317557306939582</v>
      </c>
      <c r="BX58" s="634">
        <f t="shared" ref="BX58:EI58" ca="1" si="151">IF(BX$45&gt;1,BT58*(1+$F$53),1)</f>
        <v>1.2317557306939582</v>
      </c>
      <c r="BY58" s="634">
        <f t="shared" ca="1" si="151"/>
        <v>1.2317557306939582</v>
      </c>
      <c r="BZ58" s="634">
        <f t="shared" ca="1" si="151"/>
        <v>1.2502320666543674</v>
      </c>
      <c r="CA58" s="634">
        <f t="shared" ca="1" si="151"/>
        <v>1.2502320666543674</v>
      </c>
      <c r="CB58" s="634">
        <f t="shared" ca="1" si="151"/>
        <v>1.2502320666543674</v>
      </c>
      <c r="CC58" s="634">
        <f t="shared" ca="1" si="151"/>
        <v>1.2502320666543674</v>
      </c>
      <c r="CD58" s="634">
        <f t="shared" ca="1" si="151"/>
        <v>1.2689855476541827</v>
      </c>
      <c r="CE58" s="634">
        <f t="shared" ca="1" si="151"/>
        <v>1.2689855476541827</v>
      </c>
      <c r="CF58" s="634">
        <f t="shared" ca="1" si="151"/>
        <v>1.2689855476541827</v>
      </c>
      <c r="CG58" s="634">
        <f t="shared" ca="1" si="151"/>
        <v>1.2689855476541827</v>
      </c>
      <c r="CH58" s="634">
        <f t="shared" ca="1" si="151"/>
        <v>1.2880203308689953</v>
      </c>
      <c r="CI58" s="634">
        <f t="shared" ca="1" si="151"/>
        <v>1.2880203308689953</v>
      </c>
      <c r="CJ58" s="634">
        <f t="shared" ca="1" si="151"/>
        <v>1.2880203308689953</v>
      </c>
      <c r="CK58" s="634">
        <f t="shared" ca="1" si="151"/>
        <v>1.2880203308689953</v>
      </c>
      <c r="CL58" s="634">
        <f t="shared" ca="1" si="151"/>
        <v>1.3073406358320301</v>
      </c>
      <c r="CM58" s="634">
        <f t="shared" ca="1" si="151"/>
        <v>1.3073406358320301</v>
      </c>
      <c r="CN58" s="634">
        <f t="shared" ca="1" si="151"/>
        <v>1.3073406358320301</v>
      </c>
      <c r="CO58" s="634">
        <f t="shared" ca="1" si="151"/>
        <v>1.3073406358320301</v>
      </c>
      <c r="CP58" s="634">
        <f t="shared" ca="1" si="151"/>
        <v>1.3269507453695104</v>
      </c>
      <c r="CQ58" s="634">
        <f t="shared" ca="1" si="151"/>
        <v>1.3269507453695104</v>
      </c>
      <c r="CR58" s="634">
        <f t="shared" ca="1" si="151"/>
        <v>1.3269507453695104</v>
      </c>
      <c r="CS58" s="634">
        <f t="shared" ca="1" si="151"/>
        <v>1.3269507453695104</v>
      </c>
      <c r="CT58" s="634">
        <f t="shared" ca="1" si="151"/>
        <v>1</v>
      </c>
      <c r="CU58" s="634">
        <f t="shared" ca="1" si="151"/>
        <v>1</v>
      </c>
      <c r="CV58" s="634">
        <f t="shared" ca="1" si="151"/>
        <v>1</v>
      </c>
      <c r="CW58" s="634">
        <f t="shared" ca="1" si="151"/>
        <v>1</v>
      </c>
      <c r="CX58" s="634">
        <f t="shared" ca="1" si="151"/>
        <v>1</v>
      </c>
      <c r="CY58" s="634">
        <f t="shared" ca="1" si="151"/>
        <v>1</v>
      </c>
      <c r="CZ58" s="634">
        <f t="shared" ca="1" si="151"/>
        <v>1</v>
      </c>
      <c r="DA58" s="634">
        <f t="shared" ca="1" si="151"/>
        <v>1</v>
      </c>
      <c r="DB58" s="634">
        <f t="shared" ca="1" si="151"/>
        <v>1</v>
      </c>
      <c r="DC58" s="634">
        <f t="shared" ca="1" si="151"/>
        <v>1</v>
      </c>
      <c r="DD58" s="634">
        <f t="shared" ca="1" si="151"/>
        <v>1</v>
      </c>
      <c r="DE58" s="634">
        <f t="shared" ca="1" si="151"/>
        <v>1</v>
      </c>
      <c r="DF58" s="634">
        <f t="shared" ca="1" si="151"/>
        <v>1</v>
      </c>
      <c r="DG58" s="634">
        <f t="shared" ca="1" si="151"/>
        <v>1</v>
      </c>
      <c r="DH58" s="634">
        <f t="shared" ca="1" si="151"/>
        <v>1</v>
      </c>
      <c r="DI58" s="634">
        <f t="shared" ca="1" si="151"/>
        <v>1</v>
      </c>
      <c r="DJ58" s="634">
        <f t="shared" ca="1" si="151"/>
        <v>1</v>
      </c>
      <c r="DK58" s="634">
        <f t="shared" ca="1" si="151"/>
        <v>1</v>
      </c>
      <c r="DL58" s="634">
        <f t="shared" ca="1" si="151"/>
        <v>1</v>
      </c>
      <c r="DM58" s="634">
        <f t="shared" ca="1" si="151"/>
        <v>1</v>
      </c>
      <c r="DN58" s="634">
        <f t="shared" ca="1" si="151"/>
        <v>1</v>
      </c>
      <c r="DO58" s="634">
        <f t="shared" ca="1" si="151"/>
        <v>1</v>
      </c>
      <c r="DP58" s="634">
        <f t="shared" ca="1" si="151"/>
        <v>1</v>
      </c>
      <c r="DQ58" s="634">
        <f t="shared" ca="1" si="151"/>
        <v>1</v>
      </c>
      <c r="DR58" s="634">
        <f t="shared" ca="1" si="151"/>
        <v>1</v>
      </c>
      <c r="DS58" s="634">
        <f t="shared" ca="1" si="151"/>
        <v>1</v>
      </c>
      <c r="DT58" s="634">
        <f t="shared" ca="1" si="151"/>
        <v>1</v>
      </c>
      <c r="DU58" s="634">
        <f t="shared" ca="1" si="151"/>
        <v>1</v>
      </c>
      <c r="DV58" s="634">
        <f t="shared" ca="1" si="151"/>
        <v>1</v>
      </c>
      <c r="DW58" s="634">
        <f t="shared" ca="1" si="151"/>
        <v>1</v>
      </c>
      <c r="DX58" s="634">
        <f t="shared" ca="1" si="151"/>
        <v>1</v>
      </c>
      <c r="DY58" s="634">
        <f t="shared" ca="1" si="151"/>
        <v>1</v>
      </c>
      <c r="DZ58" s="634">
        <f t="shared" ca="1" si="151"/>
        <v>1</v>
      </c>
      <c r="EA58" s="634">
        <f t="shared" ca="1" si="151"/>
        <v>1</v>
      </c>
      <c r="EB58" s="634">
        <f t="shared" ca="1" si="151"/>
        <v>1</v>
      </c>
      <c r="EC58" s="634">
        <f t="shared" ca="1" si="151"/>
        <v>1</v>
      </c>
      <c r="ED58" s="634">
        <f t="shared" ca="1" si="151"/>
        <v>1</v>
      </c>
      <c r="EE58" s="634">
        <f t="shared" ca="1" si="151"/>
        <v>1</v>
      </c>
      <c r="EF58" s="634">
        <f t="shared" ca="1" si="151"/>
        <v>1</v>
      </c>
      <c r="EG58" s="634">
        <f t="shared" ca="1" si="151"/>
        <v>1</v>
      </c>
      <c r="EH58" s="634">
        <f t="shared" ca="1" si="151"/>
        <v>1</v>
      </c>
      <c r="EI58" s="634">
        <f t="shared" ca="1" si="151"/>
        <v>1</v>
      </c>
      <c r="EJ58" s="634">
        <f t="shared" ref="EJ58:EP58" ca="1" si="152">IF(EJ$45&gt;1,EF58*(1+$F$53),1)</f>
        <v>1</v>
      </c>
      <c r="EK58" s="634">
        <f t="shared" ca="1" si="152"/>
        <v>1</v>
      </c>
      <c r="EL58" s="634">
        <f t="shared" ca="1" si="152"/>
        <v>1</v>
      </c>
      <c r="EM58" s="634">
        <f t="shared" ca="1" si="152"/>
        <v>1</v>
      </c>
      <c r="EN58" s="634">
        <f t="shared" ca="1" si="152"/>
        <v>1</v>
      </c>
      <c r="EO58" s="634">
        <f t="shared" ca="1" si="152"/>
        <v>1</v>
      </c>
      <c r="EP58" s="634">
        <f t="shared" ca="1" si="152"/>
        <v>1</v>
      </c>
    </row>
    <row r="59" spans="1:146" ht="12.75" customHeight="1">
      <c r="B59" s="20" t="s">
        <v>1014</v>
      </c>
      <c r="E59" s="45">
        <f ca="1">SUM(G59:EP59)</f>
        <v>22</v>
      </c>
      <c r="F59" s="638"/>
      <c r="G59" s="1197">
        <f>1*(MOD(MONTH(G55),$F116)=MOD(MONTH($G$27),$F116))*(SUM(G42,G44)&gt;0)</f>
        <v>0</v>
      </c>
      <c r="H59" s="1197">
        <f ca="1">1*(MOD(MONTH(H55),$F116)=MOD(MONTH($G$27),$F116))*(SUM(H42,H44)&gt;0)</f>
        <v>0</v>
      </c>
      <c r="I59" s="1197">
        <f ca="1">1*(MOD(MONTH(I55),$F116)=MOD(MONTH($G$27),$F116))*(SUM(I42,I44)&gt;0)</f>
        <v>0</v>
      </c>
      <c r="J59" s="1197">
        <f ca="1">1*(MOD(MONTH(J55),$F116)=MOD(MONTH($G$27),$F116))*(SUM(J42,J44)&gt;0)</f>
        <v>0</v>
      </c>
      <c r="K59" s="634">
        <f ca="1">1*(MOD(MONTH(K55),$F116)=MOD(MONTH($G$27),$F116))*(SUM(K42,K44)&gt;0)</f>
        <v>0</v>
      </c>
      <c r="L59" s="634">
        <f ca="1">1*(MOD(MONTH(L55),$F116)=MOD(MONTH($G$27),$F116))*(SUM(L42,L44)&gt;0)</f>
        <v>1</v>
      </c>
      <c r="M59" s="634">
        <f ca="1">1*(MOD(MONTH(M55),$F116)=MOD(MONTH($G$27),$F116))*(SUM(M42,M44)&gt;0)</f>
        <v>0</v>
      </c>
      <c r="N59" s="634">
        <f ca="1">1*(MOD(MONTH(N55),$F116)=MOD(MONTH($G$27),$F116))*(SUM(N42,N44)&gt;0)</f>
        <v>0</v>
      </c>
      <c r="O59" s="634">
        <f ca="1">1*(MOD(MONTH(O55),$F116)=MOD(MONTH($G$27),$F116))*(SUM(O42,O44)&gt;0)</f>
        <v>0</v>
      </c>
      <c r="P59" s="634">
        <f ca="1">1*(MOD(MONTH(P55),$F116)=MOD(MONTH($G$27),$F116))*(SUM(P42,P44)&gt;0)</f>
        <v>1</v>
      </c>
      <c r="Q59" s="634">
        <f ca="1">1*(MOD(MONTH(Q55),$F116)=MOD(MONTH($G$27),$F116))*(SUM(Q42,Q44)&gt;0)</f>
        <v>0</v>
      </c>
      <c r="R59" s="634">
        <f ca="1">1*(MOD(MONTH(R55),$F116)=MOD(MONTH($G$27),$F116))*(SUM(R42,R44)&gt;0)</f>
        <v>0</v>
      </c>
      <c r="S59" s="634">
        <f ca="1">1*(MOD(MONTH(S55),$F116)=MOD(MONTH($G$27),$F116))*(SUM(S42,S44)&gt;0)</f>
        <v>0</v>
      </c>
      <c r="T59" s="634">
        <f ca="1">1*(MOD(MONTH(T55),$F116)=MOD(MONTH($G$27),$F116))*(SUM(T42,T44)&gt;0)</f>
        <v>1</v>
      </c>
      <c r="U59" s="634">
        <f ca="1">1*(MOD(MONTH(U55),$F116)=MOD(MONTH($G$27),$F116))*(SUM(U42,U44)&gt;0)</f>
        <v>0</v>
      </c>
      <c r="V59" s="634">
        <f ca="1">1*(MOD(MONTH(V55),$F116)=MOD(MONTH($G$27),$F116))*(SUM(V42,V44)&gt;0)</f>
        <v>0</v>
      </c>
      <c r="W59" s="634">
        <f ca="1">1*(MOD(MONTH(W55),$F116)=MOD(MONTH($G$27),$F116))*(SUM(W42,W44)&gt;0)</f>
        <v>0</v>
      </c>
      <c r="X59" s="634">
        <f ca="1">1*(MOD(MONTH(X55),$F116)=MOD(MONTH($G$27),$F116))*(SUM(X42,X44)&gt;0)</f>
        <v>1</v>
      </c>
      <c r="Y59" s="634">
        <f ca="1">1*(MOD(MONTH(Y55),$F116)=MOD(MONTH($G$27),$F116))*(SUM(Y42,Y44)&gt;0)</f>
        <v>0</v>
      </c>
      <c r="Z59" s="634">
        <f ca="1">1*(MOD(MONTH(Z55),$F116)=MOD(MONTH($G$27),$F116))*(SUM(Z42,Z44)&gt;0)</f>
        <v>0</v>
      </c>
      <c r="AA59" s="634">
        <f ca="1">1*(MOD(MONTH(AA55),$F116)=MOD(MONTH($G$27),$F116))*(SUM(AA42,AA44)&gt;0)</f>
        <v>0</v>
      </c>
      <c r="AB59" s="634">
        <f ca="1">1*(MOD(MONTH(AB55),$F116)=MOD(MONTH($G$27),$F116))*(SUM(AB42,AB44)&gt;0)</f>
        <v>1</v>
      </c>
      <c r="AC59" s="634">
        <f ca="1">1*(MOD(MONTH(AC55),$F116)=MOD(MONTH($G$27),$F116))*(SUM(AC42,AC44)&gt;0)</f>
        <v>0</v>
      </c>
      <c r="AD59" s="634">
        <f ca="1">1*(MOD(MONTH(AD55),$F116)=MOD(MONTH($G$27),$F116))*(SUM(AD42,AD44)&gt;0)</f>
        <v>0</v>
      </c>
      <c r="AE59" s="634">
        <f ca="1">1*(MOD(MONTH(AE55),$F116)=MOD(MONTH($G$27),$F116))*(SUM(AE42,AE44)&gt;0)</f>
        <v>0</v>
      </c>
      <c r="AF59" s="634">
        <f ca="1">1*(MOD(MONTH(AF55),$F116)=MOD(MONTH($G$27),$F116))*(SUM(AF42,AF44)&gt;0)</f>
        <v>1</v>
      </c>
      <c r="AG59" s="634">
        <f ca="1">1*(MOD(MONTH(AG55),$F116)=MOD(MONTH($G$27),$F116))*(SUM(AG42,AG44)&gt;0)</f>
        <v>0</v>
      </c>
      <c r="AH59" s="634">
        <f ca="1">1*(MOD(MONTH(AH55),$F116)=MOD(MONTH($G$27),$F116))*(SUM(AH42,AH44)&gt;0)</f>
        <v>0</v>
      </c>
      <c r="AI59" s="634">
        <f ca="1">1*(MOD(MONTH(AI55),$F116)=MOD(MONTH($G$27),$F116))*(SUM(AI42,AI44)&gt;0)</f>
        <v>0</v>
      </c>
      <c r="AJ59" s="634">
        <f ca="1">1*(MOD(MONTH(AJ55),$F116)=MOD(MONTH($G$27),$F116))*(SUM(AJ42,AJ44)&gt;0)</f>
        <v>1</v>
      </c>
      <c r="AK59" s="634">
        <f ca="1">1*(MOD(MONTH(AK55),$F116)=MOD(MONTH($G$27),$F116))*(SUM(AK42,AK44)&gt;0)</f>
        <v>0</v>
      </c>
      <c r="AL59" s="634">
        <f ca="1">1*(MOD(MONTH(AL55),$F116)=MOD(MONTH($G$27),$F116))*(SUM(AL42,AL44)&gt;0)</f>
        <v>0</v>
      </c>
      <c r="AM59" s="634">
        <f ca="1">1*(MOD(MONTH(AM55),$F116)=MOD(MONTH($G$27),$F116))*(SUM(AM42,AM44)&gt;0)</f>
        <v>0</v>
      </c>
      <c r="AN59" s="634">
        <f ca="1">1*(MOD(MONTH(AN55),$F116)=MOD(MONTH($G$27),$F116))*(SUM(AN42,AN44)&gt;0)</f>
        <v>1</v>
      </c>
      <c r="AO59" s="634">
        <f ca="1">1*(MOD(MONTH(AO55),$F116)=MOD(MONTH($G$27),$F116))*(SUM(AO42,AO44)&gt;0)</f>
        <v>0</v>
      </c>
      <c r="AP59" s="634">
        <f ca="1">1*(MOD(MONTH(AP55),$F116)=MOD(MONTH($G$27),$F116))*(SUM(AP42,AP44)&gt;0)</f>
        <v>0</v>
      </c>
      <c r="AQ59" s="634">
        <f ca="1">1*(MOD(MONTH(AQ55),$F116)=MOD(MONTH($G$27),$F116))*(SUM(AQ42,AQ44)&gt;0)</f>
        <v>0</v>
      </c>
      <c r="AR59" s="634">
        <f ca="1">1*(MOD(MONTH(AR55),$F116)=MOD(MONTH($G$27),$F116))*(SUM(AR42,AR44)&gt;0)</f>
        <v>1</v>
      </c>
      <c r="AS59" s="634">
        <f ca="1">1*(MOD(MONTH(AS55),$F116)=MOD(MONTH($G$27),$F116))*(SUM(AS42,AS44)&gt;0)</f>
        <v>0</v>
      </c>
      <c r="AT59" s="634">
        <f ca="1">1*(MOD(MONTH(AT55),$F116)=MOD(MONTH($G$27),$F116))*(SUM(AT42,AT44)&gt;0)</f>
        <v>0</v>
      </c>
      <c r="AU59" s="634">
        <f ca="1">1*(MOD(MONTH(AU55),$F116)=MOD(MONTH($G$27),$F116))*(SUM(AU42,AU44)&gt;0)</f>
        <v>0</v>
      </c>
      <c r="AV59" s="634">
        <f ca="1">1*(MOD(MONTH(AV55),$F116)=MOD(MONTH($G$27),$F116))*(SUM(AV42,AV44)&gt;0)</f>
        <v>1</v>
      </c>
      <c r="AW59" s="634">
        <f ca="1">1*(MOD(MONTH(AW55),$F116)=MOD(MONTH($G$27),$F116))*(SUM(AW42,AW44)&gt;0)</f>
        <v>0</v>
      </c>
      <c r="AX59" s="634">
        <f ca="1">1*(MOD(MONTH(AX55),$F116)=MOD(MONTH($G$27),$F116))*(SUM(AX42,AX44)&gt;0)</f>
        <v>0</v>
      </c>
      <c r="AY59" s="634">
        <f ca="1">1*(MOD(MONTH(AY55),$F116)=MOD(MONTH($G$27),$F116))*(SUM(AY42,AY44)&gt;0)</f>
        <v>0</v>
      </c>
      <c r="AZ59" s="634">
        <f ca="1">1*(MOD(MONTH(AZ55),$F116)=MOD(MONTH($G$27),$F116))*(SUM(AZ42,AZ44)&gt;0)</f>
        <v>1</v>
      </c>
      <c r="BA59" s="634">
        <f ca="1">1*(MOD(MONTH(BA55),$F116)=MOD(MONTH($G$27),$F116))*(SUM(BA42,BA44)&gt;0)</f>
        <v>0</v>
      </c>
      <c r="BB59" s="634">
        <f ca="1">1*(MOD(MONTH(BB55),$F116)=MOD(MONTH($G$27),$F116))*(SUM(BB42,BB44)&gt;0)</f>
        <v>0</v>
      </c>
      <c r="BC59" s="634">
        <f ca="1">1*(MOD(MONTH(BC55),$F116)=MOD(MONTH($G$27),$F116))*(SUM(BC42,BC44)&gt;0)</f>
        <v>0</v>
      </c>
      <c r="BD59" s="634">
        <f ca="1">1*(MOD(MONTH(BD55),$F116)=MOD(MONTH($G$27),$F116))*(SUM(BD42,BD44)&gt;0)</f>
        <v>1</v>
      </c>
      <c r="BE59" s="634">
        <f ca="1">1*(MOD(MONTH(BE55),$F116)=MOD(MONTH($G$27),$F116))*(SUM(BE42,BE44)&gt;0)</f>
        <v>0</v>
      </c>
      <c r="BF59" s="634">
        <f ca="1">1*(MOD(MONTH(BF55),$F116)=MOD(MONTH($G$27),$F116))*(SUM(BF42,BF44)&gt;0)</f>
        <v>0</v>
      </c>
      <c r="BG59" s="634">
        <f ca="1">1*(MOD(MONTH(BG55),$F116)=MOD(MONTH($G$27),$F116))*(SUM(BG42,BG44)&gt;0)</f>
        <v>0</v>
      </c>
      <c r="BH59" s="634">
        <f ca="1">1*(MOD(MONTH(BH55),$F116)=MOD(MONTH($G$27),$F116))*(SUM(BH42,BH44)&gt;0)</f>
        <v>1</v>
      </c>
      <c r="BI59" s="634">
        <f ca="1">1*(MOD(MONTH(BI55),$F116)=MOD(MONTH($G$27),$F116))*(SUM(BI42,BI44)&gt;0)</f>
        <v>0</v>
      </c>
      <c r="BJ59" s="634">
        <f ca="1">1*(MOD(MONTH(BJ55),$F116)=MOD(MONTH($G$27),$F116))*(SUM(BJ42,BJ44)&gt;0)</f>
        <v>0</v>
      </c>
      <c r="BK59" s="634">
        <f ca="1">1*(MOD(MONTH(BK55),$F116)=MOD(MONTH($G$27),$F116))*(SUM(BK42,BK44)&gt;0)</f>
        <v>0</v>
      </c>
      <c r="BL59" s="634">
        <f ca="1">1*(MOD(MONTH(BL55),$F116)=MOD(MONTH($G$27),$F116))*(SUM(BL42,BL44)&gt;0)</f>
        <v>1</v>
      </c>
      <c r="BM59" s="634">
        <f ca="1">1*(MOD(MONTH(BM55),$F116)=MOD(MONTH($G$27),$F116))*(SUM(BM42,BM44)&gt;0)</f>
        <v>0</v>
      </c>
      <c r="BN59" s="634">
        <f ca="1">1*(MOD(MONTH(BN55),$F116)=MOD(MONTH($G$27),$F116))*(SUM(BN42,BN44)&gt;0)</f>
        <v>0</v>
      </c>
      <c r="BO59" s="634">
        <f ca="1">1*(MOD(MONTH(BO55),$F116)=MOD(MONTH($G$27),$F116))*(SUM(BO42,BO44)&gt;0)</f>
        <v>0</v>
      </c>
      <c r="BP59" s="634">
        <f ca="1">1*(MOD(MONTH(BP55),$F116)=MOD(MONTH($G$27),$F116))*(SUM(BP42,BP44)&gt;0)</f>
        <v>1</v>
      </c>
      <c r="BQ59" s="634">
        <f ca="1">1*(MOD(MONTH(BQ55),$F116)=MOD(MONTH($G$27),$F116))*(SUM(BQ42,BQ44)&gt;0)</f>
        <v>0</v>
      </c>
      <c r="BR59" s="634">
        <f ca="1">1*(MOD(MONTH(BR55),$F116)=MOD(MONTH($G$27),$F116))*(SUM(BR42,BR44)&gt;0)</f>
        <v>0</v>
      </c>
      <c r="BS59" s="634">
        <f ca="1">1*(MOD(MONTH(BS55),$F116)=MOD(MONTH($G$27),$F116))*(SUM(BS42,BS44)&gt;0)</f>
        <v>0</v>
      </c>
      <c r="BT59" s="634">
        <f ca="1">1*(MOD(MONTH(BT55),$F116)=MOD(MONTH($G$27),$F116))*(SUM(BT42,BT44)&gt;0)</f>
        <v>1</v>
      </c>
      <c r="BU59" s="634">
        <f ca="1">1*(MOD(MONTH(BU55),$F116)=MOD(MONTH($G$27),$F116))*(SUM(BU42,BU44)&gt;0)</f>
        <v>0</v>
      </c>
      <c r="BV59" s="634">
        <f ca="1">1*(MOD(MONTH(BV55),$F116)=MOD(MONTH($G$27),$F116))*(SUM(BV42,BV44)&gt;0)</f>
        <v>0</v>
      </c>
      <c r="BW59" s="634">
        <f ca="1">1*(MOD(MONTH(BW55),$F116)=MOD(MONTH($G$27),$F116))*(SUM(BW42,BW44)&gt;0)</f>
        <v>0</v>
      </c>
      <c r="BX59" s="634">
        <f ca="1">1*(MOD(MONTH(BX55),$F116)=MOD(MONTH($G$27),$F116))*(SUM(BX42,BX44)&gt;0)</f>
        <v>1</v>
      </c>
      <c r="BY59" s="634">
        <f ca="1">1*(MOD(MONTH(BY55),$F116)=MOD(MONTH($G$27),$F116))*(SUM(BY42,BY44)&gt;0)</f>
        <v>0</v>
      </c>
      <c r="BZ59" s="634">
        <f ca="1">1*(MOD(MONTH(BZ55),$F116)=MOD(MONTH($G$27),$F116))*(SUM(BZ42,BZ44)&gt;0)</f>
        <v>0</v>
      </c>
      <c r="CA59" s="634">
        <f ca="1">1*(MOD(MONTH(CA55),$F116)=MOD(MONTH($G$27),$F116))*(SUM(CA42,CA44)&gt;0)</f>
        <v>0</v>
      </c>
      <c r="CB59" s="634">
        <f ca="1">1*(MOD(MONTH(CB55),$F116)=MOD(MONTH($G$27),$F116))*(SUM(CB42,CB44)&gt;0)</f>
        <v>1</v>
      </c>
      <c r="CC59" s="634">
        <f ca="1">1*(MOD(MONTH(CC55),$F116)=MOD(MONTH($G$27),$F116))*(SUM(CC42,CC44)&gt;0)</f>
        <v>0</v>
      </c>
      <c r="CD59" s="634">
        <f ca="1">1*(MOD(MONTH(CD55),$F116)=MOD(MONTH($G$27),$F116))*(SUM(CD42,CD44)&gt;0)</f>
        <v>0</v>
      </c>
      <c r="CE59" s="634">
        <f ca="1">1*(MOD(MONTH(CE55),$F116)=MOD(MONTH($G$27),$F116))*(SUM(CE42,CE44)&gt;0)</f>
        <v>0</v>
      </c>
      <c r="CF59" s="634">
        <f ca="1">1*(MOD(MONTH(CF55),$F116)=MOD(MONTH($G$27),$F116))*(SUM(CF42,CF44)&gt;0)</f>
        <v>1</v>
      </c>
      <c r="CG59" s="634">
        <f ca="1">1*(MOD(MONTH(CG55),$F116)=MOD(MONTH($G$27),$F116))*(SUM(CG42,CG44)&gt;0)</f>
        <v>0</v>
      </c>
      <c r="CH59" s="634">
        <f ca="1">1*(MOD(MONTH(CH55),$F116)=MOD(MONTH($G$27),$F116))*(SUM(CH42,CH44)&gt;0)</f>
        <v>0</v>
      </c>
      <c r="CI59" s="634">
        <f ca="1">1*(MOD(MONTH(CI55),$F116)=MOD(MONTH($G$27),$F116))*(SUM(CI42,CI44)&gt;0)</f>
        <v>0</v>
      </c>
      <c r="CJ59" s="634">
        <f ca="1">1*(MOD(MONTH(CJ55),$F116)=MOD(MONTH($G$27),$F116))*(SUM(CJ42,CJ44)&gt;0)</f>
        <v>1</v>
      </c>
      <c r="CK59" s="634">
        <f ca="1">1*(MOD(MONTH(CK55),$F116)=MOD(MONTH($G$27),$F116))*(SUM(CK42,CK44)&gt;0)</f>
        <v>0</v>
      </c>
      <c r="CL59" s="634">
        <f ca="1">1*(MOD(MONTH(CL55),$F116)=MOD(MONTH($G$27),$F116))*(SUM(CL42,CL44)&gt;0)</f>
        <v>0</v>
      </c>
      <c r="CM59" s="634">
        <f ca="1">1*(MOD(MONTH(CM55),$F116)=MOD(MONTH($G$27),$F116))*(SUM(CM42,CM44)&gt;0)</f>
        <v>0</v>
      </c>
      <c r="CN59" s="634">
        <f ca="1">1*(MOD(MONTH(CN55),$F116)=MOD(MONTH($G$27),$F116))*(SUM(CN42,CN44)&gt;0)</f>
        <v>1</v>
      </c>
      <c r="CO59" s="634">
        <f ca="1">1*(MOD(MONTH(CO55),$F116)=MOD(MONTH($G$27),$F116))*(SUM(CO42,CO44)&gt;0)</f>
        <v>0</v>
      </c>
      <c r="CP59" s="634">
        <f ca="1">1*(MOD(MONTH(CP55),$F116)=MOD(MONTH($G$27),$F116))*(SUM(CP42,CP44)&gt;0)</f>
        <v>0</v>
      </c>
      <c r="CQ59" s="634">
        <f ca="1">1*(MOD(MONTH(CQ55),$F116)=MOD(MONTH($G$27),$F116))*(SUM(CQ42,CQ44)&gt;0)</f>
        <v>0</v>
      </c>
      <c r="CR59" s="634">
        <f ca="1">1*(MOD(MONTH(CR55),$F116)=MOD(MONTH($G$27),$F116))*(SUM(CR42,CR44)&gt;0)</f>
        <v>1</v>
      </c>
      <c r="CS59" s="634">
        <f ca="1">1*(MOD(MONTH(CS55),$F116)=MOD(MONTH($G$27),$F116))*(SUM(CS42,CS44)&gt;0)</f>
        <v>0</v>
      </c>
      <c r="CT59" s="634">
        <f ca="1">1*(MOD(MONTH(CT55),$F116)=MOD(MONTH($G$27),$F116))*(SUM(CT42,CT44)&gt;0)</f>
        <v>0</v>
      </c>
      <c r="CU59" s="634">
        <f ca="1">1*(MOD(MONTH(CU55),$F116)=MOD(MONTH($G$27),$F116))*(SUM(CU42,CU44)&gt;0)</f>
        <v>0</v>
      </c>
      <c r="CV59" s="634">
        <f ca="1">1*(MOD(MONTH(CV55),$F116)=MOD(MONTH($G$27),$F116))*(SUM(CV42,CV44)&gt;0)</f>
        <v>0</v>
      </c>
      <c r="CW59" s="634">
        <f ca="1">1*(MOD(MONTH(CW55),$F116)=MOD(MONTH($G$27),$F116))*(SUM(CW42,CW44)&gt;0)</f>
        <v>0</v>
      </c>
      <c r="CX59" s="634">
        <f ca="1">1*(MOD(MONTH(CX55),$F116)=MOD(MONTH($G$27),$F116))*(SUM(CX42,CX44)&gt;0)</f>
        <v>0</v>
      </c>
      <c r="CY59" s="634">
        <f ca="1">1*(MOD(MONTH(CY55),$F116)=MOD(MONTH($G$27),$F116))*(SUM(CY42,CY44)&gt;0)</f>
        <v>0</v>
      </c>
      <c r="CZ59" s="634">
        <f ca="1">1*(MOD(MONTH(CZ55),$F116)=MOD(MONTH($G$27),$F116))*(SUM(CZ42,CZ44)&gt;0)</f>
        <v>0</v>
      </c>
      <c r="DA59" s="634">
        <f ca="1">1*(MOD(MONTH(DA55),$F116)=MOD(MONTH($G$27),$F116))*(SUM(DA42,DA44)&gt;0)</f>
        <v>0</v>
      </c>
      <c r="DB59" s="634">
        <f ca="1">1*(MOD(MONTH(DB55),$F116)=MOD(MONTH($G$27),$F116))*(SUM(DB42,DB44)&gt;0)</f>
        <v>0</v>
      </c>
      <c r="DC59" s="634">
        <f ca="1">1*(MOD(MONTH(DC55),$F116)=MOD(MONTH($G$27),$F116))*(SUM(DC42,DC44)&gt;0)</f>
        <v>0</v>
      </c>
      <c r="DD59" s="634">
        <f ca="1">1*(MOD(MONTH(DD55),$F116)=MOD(MONTH($G$27),$F116))*(SUM(DD42,DD44)&gt;0)</f>
        <v>0</v>
      </c>
      <c r="DE59" s="634">
        <f ca="1">1*(MOD(MONTH(DE55),$F116)=MOD(MONTH($G$27),$F116))*(SUM(DE42,DE44)&gt;0)</f>
        <v>0</v>
      </c>
      <c r="DF59" s="634">
        <f ca="1">1*(MOD(MONTH(DF55),$F116)=MOD(MONTH($G$27),$F116))*(SUM(DF42,DF44)&gt;0)</f>
        <v>0</v>
      </c>
      <c r="DG59" s="634">
        <f ca="1">1*(MOD(MONTH(DG55),$F116)=MOD(MONTH($G$27),$F116))*(SUM(DG42,DG44)&gt;0)</f>
        <v>0</v>
      </c>
      <c r="DH59" s="634">
        <f ca="1">1*(MOD(MONTH(DH55),$F116)=MOD(MONTH($G$27),$F116))*(SUM(DH42,DH44)&gt;0)</f>
        <v>0</v>
      </c>
      <c r="DI59" s="634">
        <f ca="1">1*(MOD(MONTH(DI55),$F116)=MOD(MONTH($G$27),$F116))*(SUM(DI42,DI44)&gt;0)</f>
        <v>0</v>
      </c>
      <c r="DJ59" s="634">
        <f ca="1">1*(MOD(MONTH(DJ55),$F116)=MOD(MONTH($G$27),$F116))*(SUM(DJ42,DJ44)&gt;0)</f>
        <v>0</v>
      </c>
      <c r="DK59" s="634">
        <f ca="1">1*(MOD(MONTH(DK55),$F116)=MOD(MONTH($G$27),$F116))*(SUM(DK42,DK44)&gt;0)</f>
        <v>0</v>
      </c>
      <c r="DL59" s="634">
        <f ca="1">1*(MOD(MONTH(DL55),$F116)=MOD(MONTH($G$27),$F116))*(SUM(DL42,DL44)&gt;0)</f>
        <v>0</v>
      </c>
      <c r="DM59" s="634">
        <f ca="1">1*(MOD(MONTH(DM55),$F116)=MOD(MONTH($G$27),$F116))*(SUM(DM42,DM44)&gt;0)</f>
        <v>0</v>
      </c>
      <c r="DN59" s="634">
        <f ca="1">1*(MOD(MONTH(DN55),$F116)=MOD(MONTH($G$27),$F116))*(SUM(DN42,DN44)&gt;0)</f>
        <v>0</v>
      </c>
      <c r="DO59" s="634">
        <f ca="1">1*(MOD(MONTH(DO55),$F116)=MOD(MONTH($G$27),$F116))*(SUM(DO42,DO44)&gt;0)</f>
        <v>0</v>
      </c>
      <c r="DP59" s="634">
        <f ca="1">1*(MOD(MONTH(DP55),$F116)=MOD(MONTH($G$27),$F116))*(SUM(DP42,DP44)&gt;0)</f>
        <v>0</v>
      </c>
      <c r="DQ59" s="634">
        <f ca="1">1*(MOD(MONTH(DQ55),$F116)=MOD(MONTH($G$27),$F116))*(SUM(DQ42,DQ44)&gt;0)</f>
        <v>0</v>
      </c>
      <c r="DR59" s="634">
        <f ca="1">1*(MOD(MONTH(DR55),$F116)=MOD(MONTH($G$27),$F116))*(SUM(DR42,DR44)&gt;0)</f>
        <v>0</v>
      </c>
      <c r="DS59" s="634">
        <f ca="1">1*(MOD(MONTH(DS55),$F116)=MOD(MONTH($G$27),$F116))*(SUM(DS42,DS44)&gt;0)</f>
        <v>0</v>
      </c>
      <c r="DT59" s="634">
        <f ca="1">1*(MOD(MONTH(DT55),$F116)=MOD(MONTH($G$27),$F116))*(SUM(DT42,DT44)&gt;0)</f>
        <v>0</v>
      </c>
      <c r="DU59" s="634">
        <f ca="1">1*(MOD(MONTH(DU55),$F116)=MOD(MONTH($G$27),$F116))*(SUM(DU42,DU44)&gt;0)</f>
        <v>0</v>
      </c>
      <c r="DV59" s="634">
        <f ca="1">1*(MOD(MONTH(DV55),$F116)=MOD(MONTH($G$27),$F116))*(SUM(DV42,DV44)&gt;0)</f>
        <v>0</v>
      </c>
      <c r="DW59" s="634">
        <f ca="1">1*(MOD(MONTH(DW55),$F116)=MOD(MONTH($G$27),$F116))*(SUM(DW42,DW44)&gt;0)</f>
        <v>0</v>
      </c>
      <c r="DX59" s="634">
        <f ca="1">1*(MOD(MONTH(DX55),$F116)=MOD(MONTH($G$27),$F116))*(SUM(DX42,DX44)&gt;0)</f>
        <v>0</v>
      </c>
      <c r="DY59" s="634">
        <f ca="1">1*(MOD(MONTH(DY55),$F116)=MOD(MONTH($G$27),$F116))*(SUM(DY42,DY44)&gt;0)</f>
        <v>0</v>
      </c>
      <c r="DZ59" s="634">
        <f ca="1">1*(MOD(MONTH(DZ55),$F116)=MOD(MONTH($G$27),$F116))*(SUM(DZ42,DZ44)&gt;0)</f>
        <v>0</v>
      </c>
      <c r="EA59" s="634">
        <f ca="1">1*(MOD(MONTH(EA55),$F116)=MOD(MONTH($G$27),$F116))*(SUM(EA42,EA44)&gt;0)</f>
        <v>0</v>
      </c>
      <c r="EB59" s="634">
        <f ca="1">1*(MOD(MONTH(EB55),$F116)=MOD(MONTH($G$27),$F116))*(SUM(EB42,EB44)&gt;0)</f>
        <v>0</v>
      </c>
      <c r="EC59" s="634">
        <f ca="1">1*(MOD(MONTH(EC55),$F116)=MOD(MONTH($G$27),$F116))*(SUM(EC42,EC44)&gt;0)</f>
        <v>0</v>
      </c>
      <c r="ED59" s="634">
        <f ca="1">1*(MOD(MONTH(ED55),$F116)=MOD(MONTH($G$27),$F116))*(SUM(ED42,ED44)&gt;0)</f>
        <v>0</v>
      </c>
      <c r="EE59" s="634">
        <f ca="1">1*(MOD(MONTH(EE55),$F116)=MOD(MONTH($G$27),$F116))*(SUM(EE42,EE44)&gt;0)</f>
        <v>0</v>
      </c>
      <c r="EF59" s="634">
        <f ca="1">1*(MOD(MONTH(EF55),$F116)=MOD(MONTH($G$27),$F116))*(SUM(EF42,EF44)&gt;0)</f>
        <v>0</v>
      </c>
      <c r="EG59" s="634">
        <f ca="1">1*(MOD(MONTH(EG55),$F116)=MOD(MONTH($G$27),$F116))*(SUM(EG42,EG44)&gt;0)</f>
        <v>0</v>
      </c>
      <c r="EH59" s="634">
        <f ca="1">1*(MOD(MONTH(EH55),$F116)=MOD(MONTH($G$27),$F116))*(SUM(EH42,EH44)&gt;0)</f>
        <v>0</v>
      </c>
      <c r="EI59" s="634">
        <f ca="1">1*(MOD(MONTH(EI55),$F116)=MOD(MONTH($G$27),$F116))*(SUM(EI42,EI44)&gt;0)</f>
        <v>0</v>
      </c>
      <c r="EJ59" s="634">
        <f ca="1">1*(MOD(MONTH(EJ55),$F116)=MOD(MONTH($G$27),$F116))*(SUM(EJ42,EJ44)&gt;0)</f>
        <v>0</v>
      </c>
      <c r="EK59" s="634">
        <f ca="1">1*(MOD(MONTH(EK55),$F116)=MOD(MONTH($G$27),$F116))*(SUM(EK42,EK44)&gt;0)</f>
        <v>0</v>
      </c>
      <c r="EL59" s="634">
        <f ca="1">1*(MOD(MONTH(EL55),$F116)=MOD(MONTH($G$27),$F116))*(SUM(EL42,EL44)&gt;0)</f>
        <v>0</v>
      </c>
      <c r="EM59" s="634">
        <f ca="1">1*(MOD(MONTH(EM55),$F116)=MOD(MONTH($G$27),$F116))*(SUM(EM42,EM44)&gt;0)</f>
        <v>0</v>
      </c>
      <c r="EN59" s="634">
        <f ca="1">1*(MOD(MONTH(EN55),$F116)=MOD(MONTH($G$27),$F116))*(SUM(EN42,EN44)&gt;0)</f>
        <v>0</v>
      </c>
      <c r="EO59" s="634">
        <f ca="1">1*(MOD(MONTH(EO55),$F116)=MOD(MONTH($G$27),$F116))*(SUM(EO42,EO44)&gt;0)</f>
        <v>0</v>
      </c>
      <c r="EP59" s="634">
        <f ca="1">1*(MOD(MONTH(EP55),$F116)=MOD(MONTH($G$27),$F116))*(SUM(EP42,EP44)&gt;0)</f>
        <v>0</v>
      </c>
    </row>
    <row r="60" spans="1:146" ht="12.75" customHeight="1">
      <c r="B60" s="30"/>
      <c r="C60" s="46"/>
      <c r="D60" s="201"/>
      <c r="E60" s="1382"/>
      <c r="F60" s="636"/>
      <c r="G60" s="1526"/>
      <c r="H60" s="1526"/>
      <c r="I60" s="1526"/>
      <c r="J60" s="1526"/>
      <c r="K60" s="637"/>
      <c r="L60" s="637"/>
      <c r="M60" s="637"/>
      <c r="N60" s="637"/>
      <c r="O60" s="637"/>
      <c r="P60" s="637"/>
      <c r="Q60" s="637"/>
      <c r="R60" s="637"/>
      <c r="S60" s="637"/>
      <c r="T60" s="637"/>
      <c r="U60" s="637"/>
      <c r="V60" s="637"/>
      <c r="W60" s="637"/>
      <c r="X60" s="637"/>
      <c r="Y60" s="637"/>
      <c r="Z60" s="637"/>
      <c r="AA60" s="637"/>
      <c r="AB60" s="637"/>
      <c r="AC60" s="637"/>
      <c r="AD60" s="637"/>
      <c r="AE60" s="637"/>
      <c r="AF60" s="637"/>
      <c r="AG60" s="637"/>
      <c r="AH60" s="637"/>
      <c r="AI60" s="637"/>
      <c r="AJ60" s="637"/>
      <c r="AK60" s="637"/>
      <c r="AL60" s="637"/>
      <c r="AM60" s="637"/>
      <c r="AN60" s="637"/>
      <c r="AO60" s="637"/>
      <c r="AP60" s="637"/>
      <c r="AQ60" s="637"/>
      <c r="AR60" s="637"/>
      <c r="AS60" s="637"/>
      <c r="AT60" s="637"/>
      <c r="AU60" s="637"/>
      <c r="AV60" s="637"/>
      <c r="AW60" s="637"/>
      <c r="AX60" s="637"/>
      <c r="AY60" s="637"/>
      <c r="AZ60" s="637"/>
      <c r="BA60" s="637"/>
      <c r="BB60" s="637"/>
      <c r="BC60" s="637"/>
      <c r="BD60" s="637"/>
      <c r="BE60" s="637"/>
      <c r="BF60" s="637"/>
      <c r="BG60" s="637"/>
      <c r="BH60" s="637"/>
      <c r="BI60" s="637"/>
      <c r="BJ60" s="637"/>
      <c r="BK60" s="637"/>
      <c r="BL60" s="637"/>
      <c r="BM60" s="637"/>
      <c r="BN60" s="637"/>
      <c r="BO60" s="637"/>
      <c r="BP60" s="637"/>
      <c r="BQ60" s="637"/>
      <c r="BR60" s="637"/>
      <c r="BS60" s="637"/>
      <c r="BT60" s="637"/>
      <c r="BU60" s="637"/>
      <c r="BV60" s="637"/>
      <c r="BW60" s="637"/>
      <c r="BX60" s="637"/>
      <c r="BY60" s="637"/>
      <c r="BZ60" s="637"/>
      <c r="CA60" s="637"/>
      <c r="CB60" s="637"/>
      <c r="CC60" s="637"/>
      <c r="CD60" s="637"/>
      <c r="CE60" s="637"/>
      <c r="CF60" s="637"/>
      <c r="CG60" s="637"/>
      <c r="CH60" s="637"/>
      <c r="CI60" s="637"/>
      <c r="CJ60" s="637"/>
      <c r="CK60" s="637"/>
      <c r="CL60" s="637"/>
      <c r="CM60" s="637"/>
      <c r="CN60" s="637"/>
      <c r="CO60" s="637"/>
      <c r="CP60" s="637"/>
      <c r="CQ60" s="637"/>
      <c r="CR60" s="637"/>
      <c r="CS60" s="637"/>
      <c r="CT60" s="637"/>
      <c r="CU60" s="637"/>
      <c r="CV60" s="637"/>
      <c r="CW60" s="637"/>
      <c r="CX60" s="637"/>
      <c r="CY60" s="637"/>
      <c r="CZ60" s="637"/>
      <c r="DA60" s="637"/>
      <c r="DB60" s="637"/>
      <c r="DC60" s="637"/>
      <c r="DD60" s="637"/>
      <c r="DE60" s="637"/>
      <c r="DF60" s="637"/>
      <c r="DG60" s="637"/>
      <c r="DH60" s="637"/>
      <c r="DI60" s="637"/>
      <c r="DJ60" s="637"/>
      <c r="DK60" s="637"/>
      <c r="DL60" s="637"/>
      <c r="DM60" s="637"/>
      <c r="DN60" s="637"/>
      <c r="DO60" s="637"/>
      <c r="DP60" s="637"/>
      <c r="DQ60" s="637"/>
      <c r="DR60" s="637"/>
      <c r="DS60" s="637"/>
      <c r="DT60" s="637"/>
      <c r="DU60" s="637"/>
      <c r="DV60" s="637"/>
      <c r="DW60" s="637"/>
      <c r="DX60" s="637"/>
      <c r="DY60" s="637"/>
      <c r="DZ60" s="637"/>
      <c r="EA60" s="637"/>
      <c r="EB60" s="637"/>
      <c r="EC60" s="637"/>
      <c r="ED60" s="637"/>
      <c r="EE60" s="637"/>
      <c r="EF60" s="637"/>
      <c r="EG60" s="637"/>
      <c r="EH60" s="637"/>
      <c r="EI60" s="637"/>
      <c r="EJ60" s="637"/>
      <c r="EK60" s="637"/>
      <c r="EL60" s="637"/>
      <c r="EM60" s="637"/>
      <c r="EN60" s="637"/>
      <c r="EO60" s="637"/>
      <c r="EP60" s="637"/>
    </row>
    <row r="61" spans="1:146" ht="14.1" customHeight="1"/>
    <row r="62" spans="1:146" ht="14.1" customHeight="1"/>
    <row r="63" spans="1:146" ht="14.1" customHeight="1">
      <c r="A63" s="248" t="s">
        <v>273</v>
      </c>
      <c r="B63" s="248"/>
      <c r="C63" s="113"/>
      <c r="H63" s="113"/>
      <c r="I63" s="113"/>
      <c r="J63" s="113"/>
      <c r="K63" s="113"/>
      <c r="L63" s="113"/>
      <c r="M63" s="113"/>
      <c r="N63" s="113"/>
      <c r="O63" s="113"/>
    </row>
    <row r="64" spans="1:146" ht="14.1" customHeight="1">
      <c r="B64" s="20"/>
      <c r="C64" s="642"/>
      <c r="D64" s="136"/>
      <c r="F64" s="644"/>
    </row>
    <row r="65" spans="2:6" ht="14.1" customHeight="1">
      <c r="B65" s="1422" t="s">
        <v>1215</v>
      </c>
      <c r="C65" s="642"/>
      <c r="D65" s="136"/>
      <c r="E65" s="154"/>
      <c r="F65" s="643"/>
    </row>
    <row r="66" spans="2:6" ht="14.1" customHeight="1">
      <c r="B66" s="15" t="s">
        <v>469</v>
      </c>
      <c r="C66" s="642"/>
      <c r="D66" s="39" t="s">
        <v>97</v>
      </c>
      <c r="F66" s="54">
        <f ca="1">TIC!E25</f>
        <v>145000</v>
      </c>
    </row>
    <row r="67" spans="2:6" ht="14.1" customHeight="1">
      <c r="B67" s="30" t="s">
        <v>470</v>
      </c>
      <c r="C67" s="46"/>
      <c r="D67" s="201" t="s">
        <v>97</v>
      </c>
      <c r="E67" s="46"/>
      <c r="F67" s="511">
        <f>Funding!E13</f>
        <v>5000</v>
      </c>
    </row>
    <row r="68" spans="2:6" ht="14.1" customHeight="1">
      <c r="B68" s="15" t="s">
        <v>324</v>
      </c>
      <c r="D68" s="39" t="s">
        <v>125</v>
      </c>
      <c r="E68" s="12"/>
      <c r="F68" s="12">
        <f ca="1">SUM(F66:F67)</f>
        <v>150000</v>
      </c>
    </row>
    <row r="69" spans="2:6" ht="14.1" customHeight="1">
      <c r="B69" s="20"/>
      <c r="C69" s="642"/>
      <c r="D69" s="136"/>
      <c r="F69" s="644"/>
    </row>
    <row r="70" spans="2:6" ht="14.1" customHeight="1">
      <c r="B70" s="1422" t="s">
        <v>1216</v>
      </c>
      <c r="C70" s="642"/>
      <c r="D70" s="136"/>
      <c r="F70" s="644"/>
    </row>
    <row r="71" spans="2:6" ht="14.1" customHeight="1">
      <c r="B71" s="27"/>
      <c r="C71" s="643"/>
      <c r="D71" s="136"/>
      <c r="E71" s="1431" t="s">
        <v>1218</v>
      </c>
      <c r="F71" s="1431" t="s">
        <v>1219</v>
      </c>
    </row>
    <row r="72" spans="2:6" ht="14.1" customHeight="1">
      <c r="B72" s="27" t="s">
        <v>1220</v>
      </c>
      <c r="C72" s="643"/>
      <c r="D72" s="136"/>
      <c r="E72" s="1431"/>
      <c r="F72" s="1431"/>
    </row>
    <row r="73" spans="2:6" ht="14.1" customHeight="1">
      <c r="B73" s="15" t="s">
        <v>629</v>
      </c>
      <c r="C73" s="1330">
        <v>1</v>
      </c>
      <c r="D73" s="39" t="s">
        <v>125</v>
      </c>
      <c r="E73" s="1056">
        <f ca="1">Sensitivity!F27</f>
        <v>0.1</v>
      </c>
      <c r="F73" s="12">
        <f ca="1">$F$68*E73</f>
        <v>15000</v>
      </c>
    </row>
    <row r="74" spans="2:6" ht="14.1" customHeight="1">
      <c r="C74" s="1330"/>
      <c r="E74" s="645"/>
      <c r="F74" s="12"/>
    </row>
    <row r="75" spans="2:6" ht="14.1" customHeight="1">
      <c r="B75" s="294" t="s">
        <v>1221</v>
      </c>
      <c r="C75" s="1330"/>
      <c r="E75" s="131"/>
      <c r="F75" s="12"/>
    </row>
    <row r="76" spans="2:6" ht="14.1" customHeight="1">
      <c r="B76" s="15" t="s">
        <v>1011</v>
      </c>
      <c r="C76" s="1330">
        <v>1</v>
      </c>
      <c r="D76" s="39" t="s">
        <v>125</v>
      </c>
      <c r="E76" s="131">
        <f ca="1">F76/$F$82</f>
        <v>0</v>
      </c>
      <c r="F76" s="1089">
        <f ca="1">Sensitivity!F35</f>
        <v>0</v>
      </c>
    </row>
    <row r="77" spans="2:6" ht="14.1" customHeight="1">
      <c r="B77" s="15" t="s">
        <v>1066</v>
      </c>
      <c r="C77" s="1330">
        <v>2</v>
      </c>
      <c r="D77" s="39" t="s">
        <v>125</v>
      </c>
      <c r="E77" s="131">
        <f t="shared" ref="E77:E80" ca="1" si="153">F77/$F$82</f>
        <v>0.33333333333333331</v>
      </c>
      <c r="F77" s="1089">
        <f ca="1">Sensitivity!F31</f>
        <v>50000</v>
      </c>
    </row>
    <row r="78" spans="2:6" ht="14.1" customHeight="1">
      <c r="B78" s="15" t="s">
        <v>1067</v>
      </c>
      <c r="C78" s="1330">
        <v>2</v>
      </c>
      <c r="D78" s="39" t="s">
        <v>125</v>
      </c>
      <c r="E78" s="131">
        <f t="shared" ca="1" si="153"/>
        <v>0.33333333333333331</v>
      </c>
      <c r="F78" s="1089">
        <f ca="1">Sensitivity!F32</f>
        <v>50000</v>
      </c>
    </row>
    <row r="79" spans="2:6" ht="14.1" customHeight="1">
      <c r="B79" s="15" t="s">
        <v>1068</v>
      </c>
      <c r="C79" s="1330">
        <v>4</v>
      </c>
      <c r="D79" s="39" t="s">
        <v>125</v>
      </c>
      <c r="E79" s="131">
        <f t="shared" ca="1" si="153"/>
        <v>0.23333333333333334</v>
      </c>
      <c r="F79" s="603">
        <f ca="1">F68-SUM(F73,F76:F78,F80)</f>
        <v>35000</v>
      </c>
    </row>
    <row r="80" spans="2:6" ht="14.1" customHeight="1">
      <c r="B80" s="15" t="s">
        <v>1069</v>
      </c>
      <c r="C80" s="1330">
        <v>3</v>
      </c>
      <c r="D80" s="39" t="s">
        <v>125</v>
      </c>
      <c r="E80" s="131">
        <f t="shared" ca="1" si="153"/>
        <v>0</v>
      </c>
      <c r="F80" s="1089">
        <f ca="1">Sensitivity!F34</f>
        <v>0</v>
      </c>
    </row>
    <row r="81" spans="2:14" ht="15.75" customHeight="1">
      <c r="C81" s="46"/>
      <c r="D81" s="201"/>
      <c r="E81" s="46"/>
      <c r="F81" s="46"/>
    </row>
    <row r="82" spans="2:14" ht="14.1" customHeight="1">
      <c r="B82" s="141" t="s">
        <v>324</v>
      </c>
      <c r="C82" s="642"/>
      <c r="D82" s="39" t="s">
        <v>97</v>
      </c>
      <c r="E82" s="1335">
        <f ca="1">SUM(E73:E79)</f>
        <v>1</v>
      </c>
      <c r="F82" s="12">
        <f ca="1">SUM(F73:F80)</f>
        <v>150000</v>
      </c>
    </row>
    <row r="83" spans="2:14" ht="14.1" customHeight="1">
      <c r="B83" s="20"/>
      <c r="C83" s="642"/>
      <c r="D83" s="136"/>
      <c r="F83" s="644"/>
    </row>
    <row r="84" spans="2:14" ht="14.1" customHeight="1">
      <c r="B84" s="20"/>
      <c r="C84" s="642"/>
      <c r="D84" s="136"/>
      <c r="F84" s="644"/>
    </row>
    <row r="85" spans="2:14" ht="14.1" customHeight="1">
      <c r="B85" s="673" t="s">
        <v>601</v>
      </c>
      <c r="C85" s="65"/>
      <c r="D85" s="886"/>
      <c r="E85" s="65"/>
      <c r="F85" s="65"/>
      <c r="G85" s="65"/>
    </row>
    <row r="86" spans="2:14" ht="14.1" customHeight="1">
      <c r="B86" s="723"/>
      <c r="C86" s="65"/>
      <c r="D86" s="886"/>
      <c r="E86" s="720" t="s">
        <v>312</v>
      </c>
      <c r="F86" s="724" t="s">
        <v>155</v>
      </c>
      <c r="G86" s="725" t="s">
        <v>154</v>
      </c>
    </row>
    <row r="87" spans="2:14" ht="14.1" customHeight="1">
      <c r="B87" s="860" t="s">
        <v>1027</v>
      </c>
      <c r="C87" s="65"/>
      <c r="D87" s="399" t="s">
        <v>125</v>
      </c>
      <c r="E87" s="726">
        <f ca="1">Sensitivity!F21</f>
        <v>1090.0218004360086</v>
      </c>
      <c r="F87" s="775">
        <f ca="1">E87*설비용량</f>
        <v>108999.99999999999</v>
      </c>
      <c r="G87" s="728">
        <f t="shared" ref="G87:G94" ca="1" si="154">F87/$F$68</f>
        <v>0.72666666666666657</v>
      </c>
    </row>
    <row r="88" spans="2:14" ht="14.1" customHeight="1">
      <c r="B88" s="65" t="s">
        <v>754</v>
      </c>
      <c r="C88" s="65"/>
      <c r="D88" s="399" t="s">
        <v>268</v>
      </c>
      <c r="E88" s="65"/>
      <c r="F88" s="727">
        <v>1800</v>
      </c>
      <c r="G88" s="728">
        <f t="shared" ca="1" si="154"/>
        <v>1.2E-2</v>
      </c>
      <c r="N88" s="49"/>
    </row>
    <row r="89" spans="2:14" ht="14.1" customHeight="1">
      <c r="B89" s="65" t="s">
        <v>1261</v>
      </c>
      <c r="C89" s="65"/>
      <c r="D89" s="399" t="s">
        <v>125</v>
      </c>
      <c r="E89" s="65"/>
      <c r="F89" s="727">
        <v>400</v>
      </c>
      <c r="G89" s="728">
        <f t="shared" ref="G89" ca="1" si="155">F89/$F$68</f>
        <v>2.6666666666666666E-3</v>
      </c>
      <c r="N89" s="49"/>
    </row>
    <row r="90" spans="2:14" ht="14.1" customHeight="1">
      <c r="B90" s="860" t="s">
        <v>666</v>
      </c>
      <c r="C90" s="1215"/>
      <c r="D90" s="399" t="s">
        <v>125</v>
      </c>
      <c r="E90" s="769"/>
      <c r="F90" s="775">
        <f ca="1">F110</f>
        <v>6700.3357772329673</v>
      </c>
      <c r="G90" s="728">
        <f t="shared" ca="1" si="154"/>
        <v>4.4668905181553115E-2</v>
      </c>
      <c r="H90" s="44"/>
    </row>
    <row r="91" spans="2:14" ht="14.1" customHeight="1">
      <c r="B91" s="860" t="s">
        <v>667</v>
      </c>
      <c r="C91" s="1215"/>
      <c r="D91" s="399" t="s">
        <v>125</v>
      </c>
      <c r="E91" s="769"/>
      <c r="F91" s="775">
        <f>F122</f>
        <v>1810</v>
      </c>
      <c r="G91" s="728">
        <f t="shared" ca="1" si="154"/>
        <v>1.2066666666666667E-2</v>
      </c>
      <c r="H91" s="44"/>
    </row>
    <row r="92" spans="2:14" ht="13.9" customHeight="1">
      <c r="B92" s="860" t="s">
        <v>755</v>
      </c>
      <c r="C92" s="1215"/>
      <c r="D92" s="399" t="s">
        <v>125</v>
      </c>
      <c r="E92" s="726"/>
      <c r="F92" s="727">
        <v>9000</v>
      </c>
      <c r="G92" s="728">
        <f t="shared" ca="1" si="154"/>
        <v>0.06</v>
      </c>
    </row>
    <row r="93" spans="2:14" ht="14.1" customHeight="1">
      <c r="B93" s="860" t="s">
        <v>1262</v>
      </c>
      <c r="C93" s="1215"/>
      <c r="D93" s="399" t="s">
        <v>125</v>
      </c>
      <c r="E93" s="721"/>
      <c r="F93" s="727">
        <v>5600</v>
      </c>
      <c r="G93" s="728">
        <f t="shared" ca="1" si="154"/>
        <v>3.7333333333333336E-2</v>
      </c>
    </row>
    <row r="94" spans="2:14" ht="14.1" customHeight="1">
      <c r="B94" s="1525" t="s">
        <v>1285</v>
      </c>
      <c r="C94" s="1215"/>
      <c r="D94" s="399" t="s">
        <v>125</v>
      </c>
      <c r="E94" s="721"/>
      <c r="F94" s="727">
        <v>180</v>
      </c>
      <c r="G94" s="728">
        <f t="shared" ca="1" si="154"/>
        <v>1.1999999999999999E-3</v>
      </c>
    </row>
    <row r="95" spans="2:14" ht="14.1" customHeight="1">
      <c r="B95" s="1525" t="s">
        <v>1286</v>
      </c>
      <c r="C95" s="1215"/>
      <c r="D95" s="399" t="s">
        <v>125</v>
      </c>
      <c r="E95" s="721"/>
      <c r="F95" s="727">
        <v>280</v>
      </c>
      <c r="G95" s="728">
        <f t="shared" ref="G95" ca="1" si="156">F95/$F$68</f>
        <v>1.8666666666666666E-3</v>
      </c>
    </row>
    <row r="96" spans="2:14" ht="14.1" customHeight="1">
      <c r="B96" s="860" t="s">
        <v>1265</v>
      </c>
      <c r="C96" s="1215"/>
      <c r="D96" s="399" t="s">
        <v>125</v>
      </c>
      <c r="E96" s="721"/>
      <c r="F96" s="775">
        <f>Macro!G29</f>
        <v>5129.200853936869</v>
      </c>
      <c r="G96" s="728">
        <f t="shared" ref="G96" ca="1" si="157">F96/$F$68</f>
        <v>3.4194672359579126E-2</v>
      </c>
    </row>
    <row r="97" spans="2:11" ht="14.1" customHeight="1">
      <c r="B97" s="730" t="s">
        <v>260</v>
      </c>
      <c r="C97" s="1215"/>
      <c r="D97" s="399" t="s">
        <v>125</v>
      </c>
      <c r="E97" s="65"/>
      <c r="F97" s="729">
        <f>TIC!E22</f>
        <v>3931.1790311753675</v>
      </c>
      <c r="G97" s="728">
        <f ca="1">F97/$F$68</f>
        <v>2.6207860207835783E-2</v>
      </c>
    </row>
    <row r="98" spans="2:11" ht="14.1" customHeight="1">
      <c r="B98" s="730" t="s">
        <v>261</v>
      </c>
      <c r="C98" s="1215"/>
      <c r="D98" s="399" t="s">
        <v>125</v>
      </c>
      <c r="E98" s="65"/>
      <c r="F98" s="729">
        <f>TIC!E23</f>
        <v>78.000000000000014</v>
      </c>
      <c r="G98" s="728">
        <f ca="1">F98/$F$68</f>
        <v>5.2000000000000006E-4</v>
      </c>
    </row>
    <row r="99" spans="2:11" ht="14.1" customHeight="1">
      <c r="B99" s="730" t="s">
        <v>267</v>
      </c>
      <c r="C99" s="65"/>
      <c r="D99" s="399" t="s">
        <v>125</v>
      </c>
      <c r="E99" s="65"/>
      <c r="F99" s="729">
        <f>TIC!E24</f>
        <v>1091.284337654818</v>
      </c>
      <c r="G99" s="728">
        <f ca="1">F99/$F$68</f>
        <v>7.2752289176987867E-3</v>
      </c>
    </row>
    <row r="100" spans="2:11" ht="14.1" customHeight="1">
      <c r="B100" s="65"/>
      <c r="C100" s="65"/>
      <c r="D100" s="796"/>
      <c r="E100" s="65"/>
      <c r="F100" s="65"/>
      <c r="G100" s="65"/>
    </row>
    <row r="101" spans="2:11" ht="14.1" customHeight="1">
      <c r="B101" s="633" t="s">
        <v>1001</v>
      </c>
      <c r="C101" s="837"/>
      <c r="D101" s="886"/>
      <c r="E101" s="722"/>
      <c r="F101" s="722"/>
      <c r="G101" s="65"/>
    </row>
    <row r="102" spans="2:11" ht="14.1" customHeight="1">
      <c r="B102" s="65" t="s">
        <v>756</v>
      </c>
      <c r="C102" s="837"/>
      <c r="D102" s="399" t="s">
        <v>668</v>
      </c>
      <c r="E102" s="65"/>
      <c r="F102" s="727">
        <v>245342.29199999999</v>
      </c>
      <c r="G102" s="65"/>
    </row>
    <row r="103" spans="2:11" ht="14.1" customHeight="1">
      <c r="B103" s="730" t="s">
        <v>1222</v>
      </c>
      <c r="C103" s="65"/>
      <c r="D103" s="399" t="s">
        <v>1016</v>
      </c>
      <c r="E103" s="65"/>
      <c r="F103" s="1201">
        <v>0.35765000000000002</v>
      </c>
      <c r="G103" s="65"/>
    </row>
    <row r="104" spans="2:11" ht="14.1" customHeight="1">
      <c r="B104" s="65" t="s">
        <v>1287</v>
      </c>
      <c r="C104" s="837"/>
      <c r="D104" s="399" t="s">
        <v>668</v>
      </c>
      <c r="E104" s="65"/>
      <c r="F104" s="775">
        <f>F102*F103</f>
        <v>87746.670733799998</v>
      </c>
      <c r="G104" s="65"/>
    </row>
    <row r="105" spans="2:11" ht="13.9" customHeight="1">
      <c r="B105" s="65" t="s">
        <v>1288</v>
      </c>
      <c r="C105" s="837"/>
      <c r="D105" s="399" t="s">
        <v>669</v>
      </c>
      <c r="E105" s="65"/>
      <c r="F105" s="727">
        <v>3818</v>
      </c>
      <c r="G105" s="65"/>
    </row>
    <row r="106" spans="2:11" ht="13.9" customHeight="1">
      <c r="B106" s="730" t="s">
        <v>603</v>
      </c>
      <c r="C106" s="65"/>
      <c r="D106" s="399" t="s">
        <v>125</v>
      </c>
      <c r="E106" s="65"/>
      <c r="F106" s="839">
        <f>F105*F104/단위</f>
        <v>335.01678886164837</v>
      </c>
      <c r="G106" s="65"/>
    </row>
    <row r="107" spans="2:11" ht="14.1" customHeight="1">
      <c r="B107" s="65" t="s">
        <v>1289</v>
      </c>
      <c r="C107" s="65"/>
      <c r="D107" s="399" t="s">
        <v>541</v>
      </c>
      <c r="E107" s="775"/>
      <c r="F107" s="840">
        <v>20</v>
      </c>
      <c r="G107" s="65"/>
    </row>
    <row r="108" spans="2:11" ht="14.1" customHeight="1">
      <c r="B108" s="730" t="s">
        <v>1223</v>
      </c>
      <c r="C108" s="65"/>
      <c r="D108" s="399" t="s">
        <v>97</v>
      </c>
      <c r="E108" s="65"/>
      <c r="F108" s="729">
        <f>F106*F107</f>
        <v>6700.3357772329673</v>
      </c>
      <c r="G108" s="65"/>
      <c r="I108" s="543"/>
      <c r="J108" s="1172"/>
      <c r="K108" s="1172"/>
    </row>
    <row r="109" spans="2:11" ht="14.1" customHeight="1">
      <c r="B109" s="730" t="s">
        <v>1224</v>
      </c>
      <c r="C109" s="65"/>
      <c r="D109" s="399" t="s">
        <v>1205</v>
      </c>
      <c r="E109" s="65"/>
      <c r="F109" s="1201">
        <f ca="1">1-Sensitivity!F102</f>
        <v>1</v>
      </c>
      <c r="G109" s="65"/>
    </row>
    <row r="110" spans="2:11" ht="14.1" customHeight="1">
      <c r="B110" s="730" t="s">
        <v>1225</v>
      </c>
      <c r="C110" s="837"/>
      <c r="D110" s="399" t="s">
        <v>97</v>
      </c>
      <c r="E110" s="65"/>
      <c r="F110" s="1199">
        <f ca="1">F108*F109</f>
        <v>6700.3357772329673</v>
      </c>
      <c r="G110" s="65"/>
    </row>
    <row r="111" spans="2:11" ht="14.1" customHeight="1">
      <c r="B111" s="65"/>
      <c r="C111" s="837"/>
      <c r="D111" s="886"/>
      <c r="E111" s="722"/>
      <c r="F111" s="1186"/>
      <c r="G111" s="65"/>
    </row>
    <row r="112" spans="2:11" ht="14.1" customHeight="1">
      <c r="B112" s="633" t="s">
        <v>1002</v>
      </c>
      <c r="C112" s="837"/>
      <c r="D112" s="886"/>
      <c r="E112" s="722"/>
      <c r="F112" s="722"/>
      <c r="G112" s="65"/>
    </row>
    <row r="113" spans="2:7" ht="14.1" customHeight="1">
      <c r="B113" s="65" t="s">
        <v>1290</v>
      </c>
      <c r="C113" s="837"/>
      <c r="D113" s="399" t="s">
        <v>668</v>
      </c>
      <c r="E113" s="722"/>
      <c r="F113" s="1492">
        <f>F102-F104</f>
        <v>157595.62126619997</v>
      </c>
      <c r="G113" s="65"/>
    </row>
    <row r="114" spans="2:7" ht="14.1" customHeight="1">
      <c r="B114" s="65" t="s">
        <v>1291</v>
      </c>
      <c r="C114" s="837"/>
      <c r="D114" s="399" t="s">
        <v>1292</v>
      </c>
      <c r="E114" s="722"/>
      <c r="F114" s="1493">
        <v>6218.4468840327081</v>
      </c>
      <c r="G114" s="65"/>
    </row>
    <row r="115" spans="2:7" ht="14.1" customHeight="1">
      <c r="B115" s="65" t="s">
        <v>1012</v>
      </c>
      <c r="C115" s="837"/>
      <c r="D115" s="399" t="s">
        <v>97</v>
      </c>
      <c r="E115" s="722"/>
      <c r="F115" s="1494">
        <f>F113*F114/단위</f>
        <v>980</v>
      </c>
      <c r="G115" s="65"/>
    </row>
    <row r="116" spans="2:7" ht="14.1" customHeight="1">
      <c r="B116" s="65" t="s">
        <v>1015</v>
      </c>
      <c r="C116" s="65"/>
      <c r="D116" s="399" t="s">
        <v>132</v>
      </c>
      <c r="E116" s="775"/>
      <c r="F116" s="1203">
        <v>12</v>
      </c>
      <c r="G116" s="65"/>
    </row>
    <row r="117" spans="2:7" ht="14.1" customHeight="1">
      <c r="B117" s="65" t="s">
        <v>1293</v>
      </c>
      <c r="C117" s="65"/>
      <c r="D117" s="399" t="s">
        <v>97</v>
      </c>
      <c r="E117" s="775"/>
      <c r="F117" s="729">
        <f>F115*F116/12</f>
        <v>980</v>
      </c>
      <c r="G117" s="65"/>
    </row>
    <row r="118" spans="2:7" ht="14.1" customHeight="1">
      <c r="B118" s="65"/>
      <c r="C118" s="65"/>
      <c r="D118" s="399"/>
      <c r="E118" s="775"/>
      <c r="F118" s="729"/>
      <c r="G118" s="65"/>
    </row>
    <row r="119" spans="2:7" ht="14.1" customHeight="1">
      <c r="B119" s="633" t="s">
        <v>1294</v>
      </c>
      <c r="C119" s="65"/>
      <c r="D119" s="399"/>
      <c r="E119" s="775"/>
      <c r="F119" s="729"/>
      <c r="G119" s="65"/>
    </row>
    <row r="120" spans="2:7" ht="13.9" customHeight="1">
      <c r="B120" s="65" t="s">
        <v>1295</v>
      </c>
      <c r="C120" s="1202">
        <f>F120/4</f>
        <v>207.5</v>
      </c>
      <c r="D120" s="399" t="s">
        <v>97</v>
      </c>
      <c r="E120" s="775"/>
      <c r="F120" s="727">
        <v>830</v>
      </c>
      <c r="G120" s="65"/>
    </row>
    <row r="121" spans="2:7" ht="13.9" customHeight="1">
      <c r="B121" s="65" t="s">
        <v>1296</v>
      </c>
      <c r="C121" s="1202">
        <f>F121/4</f>
        <v>245</v>
      </c>
      <c r="D121" s="399" t="s">
        <v>97</v>
      </c>
      <c r="E121" s="775"/>
      <c r="F121" s="729">
        <f>F117</f>
        <v>980</v>
      </c>
      <c r="G121" s="65"/>
    </row>
    <row r="122" spans="2:7" ht="14.1" customHeight="1">
      <c r="B122" s="65" t="s">
        <v>1088</v>
      </c>
      <c r="C122" s="837"/>
      <c r="D122" s="886" t="s">
        <v>97</v>
      </c>
      <c r="E122" s="722"/>
      <c r="F122" s="981">
        <f>SUM(F120:F121)</f>
        <v>1810</v>
      </c>
      <c r="G122" s="65"/>
    </row>
    <row r="123" spans="2:7" ht="14.1" customHeight="1">
      <c r="B123" s="65"/>
      <c r="C123" s="837"/>
      <c r="D123" s="886"/>
      <c r="E123" s="722"/>
      <c r="F123" s="1186"/>
      <c r="G123" s="65"/>
    </row>
    <row r="124" spans="2:7" ht="14.1" customHeight="1">
      <c r="B124" s="1676" t="s">
        <v>1486</v>
      </c>
      <c r="C124" s="837"/>
      <c r="D124" s="886"/>
      <c r="E124" s="722"/>
      <c r="F124" s="1186"/>
      <c r="G124" s="65"/>
    </row>
    <row r="125" spans="2:7" ht="14.1" customHeight="1">
      <c r="B125" s="65" t="s">
        <v>469</v>
      </c>
      <c r="C125" s="837"/>
      <c r="D125" s="399" t="s">
        <v>97</v>
      </c>
      <c r="E125" s="722"/>
      <c r="F125" s="1626">
        <v>150000</v>
      </c>
      <c r="G125" s="65"/>
    </row>
    <row r="126" spans="2:7" ht="14.1" customHeight="1">
      <c r="B126" s="65" t="s">
        <v>43</v>
      </c>
      <c r="C126" s="837"/>
      <c r="D126" s="399" t="s">
        <v>97</v>
      </c>
      <c r="E126" s="722"/>
      <c r="F126" s="1199">
        <f>F67</f>
        <v>5000</v>
      </c>
      <c r="G126" s="65"/>
    </row>
    <row r="127" spans="2:7" ht="14.1" customHeight="1">
      <c r="B127" s="65" t="s">
        <v>1487</v>
      </c>
      <c r="C127" s="837"/>
      <c r="D127" s="399" t="s">
        <v>97</v>
      </c>
      <c r="E127" s="722"/>
      <c r="F127" s="1199">
        <f ca="1">SUM(F87:F95,F97:F99)</f>
        <v>139870.79914606313</v>
      </c>
      <c r="G127" s="65"/>
    </row>
    <row r="128" spans="2:7" ht="14.1" customHeight="1">
      <c r="B128" s="65" t="s">
        <v>1488</v>
      </c>
      <c r="C128" s="1624">
        <v>150000</v>
      </c>
      <c r="D128" s="399" t="s">
        <v>97</v>
      </c>
      <c r="E128" s="722"/>
      <c r="F128" s="1625">
        <f ca="1">F125-F126-F127</f>
        <v>5129.200853936869</v>
      </c>
      <c r="G128" s="65"/>
    </row>
    <row r="129" spans="1:187" ht="14.1" customHeight="1">
      <c r="B129" s="65"/>
      <c r="C129" s="837"/>
      <c r="D129" s="886"/>
      <c r="E129" s="722"/>
      <c r="F129" s="1186"/>
      <c r="G129" s="65"/>
    </row>
    <row r="130" spans="1:187" ht="14.1" customHeight="1">
      <c r="C130" s="642"/>
      <c r="D130" s="136"/>
      <c r="E130" s="643"/>
      <c r="F130" s="836"/>
    </row>
    <row r="131" spans="1:187" ht="14.1" customHeight="1">
      <c r="C131" s="642"/>
      <c r="D131" s="136"/>
      <c r="E131" s="643"/>
      <c r="F131" s="836"/>
    </row>
    <row r="132" spans="1:187" ht="14.1" customHeight="1">
      <c r="A132" s="248" t="s">
        <v>503</v>
      </c>
      <c r="B132" s="248"/>
      <c r="C132" s="113"/>
      <c r="F132" s="543"/>
      <c r="H132" s="113"/>
      <c r="I132" s="113"/>
      <c r="L132" s="113"/>
      <c r="M132" s="113"/>
      <c r="N132" s="113"/>
      <c r="O132" s="113"/>
    </row>
    <row r="133" spans="1:187" ht="14.1" customHeight="1">
      <c r="A133" s="113"/>
      <c r="B133" s="113"/>
      <c r="C133" s="113"/>
      <c r="H133" s="113"/>
      <c r="I133" s="113"/>
      <c r="L133" s="113"/>
      <c r="M133" s="113"/>
      <c r="N133" s="113"/>
      <c r="O133" s="113"/>
    </row>
    <row r="134" spans="1:187" s="34" customFormat="1" ht="14.1" customHeight="1">
      <c r="A134" s="113"/>
      <c r="B134" s="1402"/>
      <c r="C134" s="1402"/>
      <c r="D134" s="887"/>
      <c r="E134" s="750"/>
      <c r="F134" s="861" t="s">
        <v>1089</v>
      </c>
      <c r="G134" s="861" t="s">
        <v>1090</v>
      </c>
      <c r="H134" s="861" t="s">
        <v>1091</v>
      </c>
      <c r="I134" s="861" t="s">
        <v>1092</v>
      </c>
      <c r="J134" s="861" t="s">
        <v>1093</v>
      </c>
      <c r="K134" s="15"/>
      <c r="M134" s="15"/>
      <c r="N134" s="15"/>
      <c r="O134" s="19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  <c r="CA134" s="15"/>
      <c r="CB134" s="15"/>
      <c r="CC134" s="15"/>
      <c r="CD134" s="15"/>
      <c r="CE134" s="15"/>
      <c r="CF134" s="15"/>
      <c r="CG134" s="15"/>
      <c r="CH134" s="15"/>
      <c r="CI134" s="15"/>
      <c r="CJ134" s="15"/>
      <c r="CK134" s="15"/>
      <c r="CL134" s="15"/>
      <c r="CM134" s="15"/>
      <c r="CN134" s="15"/>
      <c r="CO134" s="15"/>
      <c r="CP134" s="15"/>
      <c r="CQ134" s="15"/>
      <c r="CR134" s="15"/>
      <c r="CS134" s="15"/>
      <c r="CT134" s="15"/>
      <c r="CU134" s="15"/>
      <c r="CV134" s="15"/>
      <c r="CW134" s="15"/>
      <c r="CX134" s="15"/>
      <c r="CY134" s="15"/>
      <c r="CZ134" s="15"/>
      <c r="DA134" s="15"/>
      <c r="DB134" s="15"/>
      <c r="DC134" s="15"/>
      <c r="DD134" s="15"/>
      <c r="DE134" s="15"/>
      <c r="DF134" s="15"/>
      <c r="DG134" s="15"/>
      <c r="DH134" s="15"/>
      <c r="DI134" s="15"/>
      <c r="DJ134" s="15"/>
      <c r="DK134" s="15"/>
      <c r="DL134" s="15"/>
      <c r="DM134" s="15"/>
      <c r="DN134" s="15"/>
      <c r="DO134" s="15"/>
      <c r="DP134" s="15"/>
      <c r="DQ134" s="15"/>
      <c r="DR134" s="15"/>
      <c r="DS134" s="15"/>
      <c r="DT134" s="15"/>
      <c r="DU134" s="15"/>
      <c r="DV134" s="15"/>
      <c r="DW134" s="15"/>
      <c r="DX134" s="15"/>
      <c r="DY134" s="15"/>
      <c r="DZ134" s="15"/>
      <c r="EA134" s="15"/>
      <c r="EB134" s="15"/>
      <c r="EC134" s="15"/>
      <c r="ED134" s="15"/>
      <c r="EE134" s="15"/>
      <c r="EF134" s="15"/>
      <c r="EG134" s="15"/>
      <c r="EH134" s="15"/>
      <c r="EI134" s="15"/>
      <c r="EJ134" s="15"/>
      <c r="EK134" s="15"/>
      <c r="EL134" s="15"/>
      <c r="EM134" s="15"/>
      <c r="EN134" s="15"/>
      <c r="EO134" s="15"/>
      <c r="EP134" s="15"/>
      <c r="EQ134" s="15"/>
      <c r="ER134" s="15"/>
      <c r="ES134" s="15"/>
      <c r="ET134" s="15"/>
      <c r="EU134" s="15"/>
      <c r="EV134" s="15"/>
      <c r="EW134" s="15"/>
      <c r="EX134" s="15"/>
      <c r="EY134" s="15"/>
      <c r="EZ134" s="15"/>
      <c r="FA134" s="15"/>
      <c r="FB134" s="15"/>
      <c r="FC134" s="15"/>
      <c r="FD134" s="15"/>
      <c r="FE134" s="15"/>
      <c r="FF134" s="15"/>
      <c r="FG134" s="15"/>
      <c r="FH134" s="15"/>
      <c r="FI134" s="15"/>
      <c r="FJ134" s="15"/>
      <c r="FK134" s="15"/>
      <c r="FL134" s="15"/>
      <c r="FM134" s="15"/>
      <c r="FN134" s="15"/>
      <c r="FO134" s="15"/>
      <c r="FP134" s="15"/>
      <c r="FQ134" s="15"/>
      <c r="FR134" s="15"/>
      <c r="FS134" s="15"/>
      <c r="FT134" s="15"/>
      <c r="FU134" s="15"/>
      <c r="FV134" s="15"/>
      <c r="FW134" s="15"/>
      <c r="FX134" s="15"/>
      <c r="FY134" s="15"/>
      <c r="FZ134" s="15"/>
      <c r="GA134" s="15"/>
      <c r="GB134" s="15"/>
      <c r="GC134" s="15"/>
      <c r="GD134" s="15"/>
      <c r="GE134" s="15"/>
    </row>
    <row r="135" spans="1:187" s="34" customFormat="1" ht="14.1" customHeight="1">
      <c r="A135" s="113"/>
      <c r="B135" s="20" t="s">
        <v>604</v>
      </c>
      <c r="C135" s="20"/>
      <c r="D135" s="39" t="s">
        <v>97</v>
      </c>
      <c r="F135" s="1370">
        <f ca="1">F77</f>
        <v>50000</v>
      </c>
      <c r="G135" s="1370">
        <f ca="1">F78</f>
        <v>50000</v>
      </c>
      <c r="H135" s="1370">
        <f ca="1">F79</f>
        <v>35000</v>
      </c>
      <c r="I135" s="1370">
        <f ca="1">F80</f>
        <v>0</v>
      </c>
      <c r="J135" s="1370">
        <f ca="1">F76</f>
        <v>0</v>
      </c>
      <c r="K135" s="15"/>
      <c r="M135" s="15"/>
      <c r="N135" s="15"/>
      <c r="O135" s="19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  <c r="CA135" s="15"/>
      <c r="CB135" s="15"/>
      <c r="CC135" s="15"/>
      <c r="CD135" s="15"/>
      <c r="CE135" s="15"/>
      <c r="CF135" s="15"/>
      <c r="CG135" s="15"/>
      <c r="CH135" s="15"/>
      <c r="CI135" s="15"/>
      <c r="CJ135" s="15"/>
      <c r="CK135" s="15"/>
      <c r="CL135" s="15"/>
      <c r="CM135" s="15"/>
      <c r="CN135" s="15"/>
      <c r="CO135" s="15"/>
      <c r="CP135" s="15"/>
      <c r="CQ135" s="15"/>
      <c r="CR135" s="15"/>
      <c r="CS135" s="15"/>
      <c r="CT135" s="15"/>
      <c r="CU135" s="15"/>
      <c r="CV135" s="15"/>
      <c r="CW135" s="15"/>
      <c r="CX135" s="15"/>
      <c r="CY135" s="15"/>
      <c r="CZ135" s="15"/>
      <c r="DA135" s="15"/>
      <c r="DB135" s="15"/>
      <c r="DC135" s="15"/>
      <c r="DD135" s="15"/>
      <c r="DE135" s="15"/>
      <c r="DF135" s="15"/>
      <c r="DG135" s="15"/>
      <c r="DH135" s="15"/>
      <c r="DI135" s="15"/>
      <c r="DJ135" s="15"/>
      <c r="DK135" s="15"/>
      <c r="DL135" s="15"/>
      <c r="DM135" s="15"/>
      <c r="DN135" s="15"/>
      <c r="DO135" s="15"/>
      <c r="DP135" s="15"/>
      <c r="DQ135" s="15"/>
      <c r="DR135" s="15"/>
      <c r="DS135" s="15"/>
      <c r="DT135" s="15"/>
      <c r="DU135" s="15"/>
      <c r="DV135" s="15"/>
      <c r="DW135" s="15"/>
      <c r="DX135" s="15"/>
      <c r="DY135" s="15"/>
      <c r="DZ135" s="15"/>
      <c r="EA135" s="15"/>
      <c r="EB135" s="15"/>
      <c r="EC135" s="15"/>
      <c r="ED135" s="15"/>
      <c r="EE135" s="15"/>
      <c r="EF135" s="15"/>
      <c r="EG135" s="15"/>
      <c r="EH135" s="15"/>
      <c r="EI135" s="15"/>
      <c r="EJ135" s="15"/>
      <c r="EK135" s="15"/>
      <c r="EL135" s="15"/>
      <c r="EM135" s="15"/>
      <c r="EN135" s="15"/>
      <c r="EO135" s="15"/>
      <c r="EP135" s="15"/>
      <c r="EQ135" s="15"/>
      <c r="ER135" s="15"/>
      <c r="ES135" s="15"/>
      <c r="ET135" s="15"/>
      <c r="EU135" s="15"/>
      <c r="EV135" s="15"/>
      <c r="EW135" s="15"/>
      <c r="EX135" s="15"/>
      <c r="EY135" s="15"/>
      <c r="EZ135" s="15"/>
      <c r="FA135" s="15"/>
      <c r="FB135" s="15"/>
      <c r="FC135" s="15"/>
      <c r="FD135" s="15"/>
      <c r="FE135" s="15"/>
      <c r="FF135" s="15"/>
      <c r="FG135" s="15"/>
      <c r="FH135" s="15"/>
      <c r="FI135" s="15"/>
      <c r="FJ135" s="15"/>
      <c r="FK135" s="15"/>
      <c r="FL135" s="15"/>
      <c r="FM135" s="15"/>
      <c r="FN135" s="15"/>
      <c r="FO135" s="15"/>
      <c r="FP135" s="15"/>
      <c r="FQ135" s="15"/>
      <c r="FR135" s="15"/>
      <c r="FS135" s="15"/>
      <c r="FT135" s="15"/>
      <c r="FU135" s="15"/>
      <c r="FV135" s="15"/>
      <c r="FW135" s="15"/>
      <c r="FX135" s="15"/>
      <c r="FY135" s="15"/>
      <c r="FZ135" s="15"/>
      <c r="GA135" s="15"/>
      <c r="GB135" s="15"/>
      <c r="GC135" s="15"/>
      <c r="GD135" s="15"/>
      <c r="GE135" s="15"/>
    </row>
    <row r="136" spans="1:187" s="34" customFormat="1" ht="14.1" customHeight="1">
      <c r="A136" s="113"/>
      <c r="B136" s="20" t="s">
        <v>507</v>
      </c>
      <c r="C136" s="20"/>
      <c r="D136" s="39" t="s">
        <v>93</v>
      </c>
      <c r="F136" s="1424">
        <f ca="1">Sensitivity!F40</f>
        <v>5.6000000000000001E-2</v>
      </c>
      <c r="G136" s="1424">
        <f ca="1">Sensitivity!F41</f>
        <v>5.5E-2</v>
      </c>
      <c r="H136" s="1424">
        <f ca="1">Sensitivity!F42</f>
        <v>5.5E-2</v>
      </c>
      <c r="I136" s="1424">
        <f ca="1">Sensitivity!F43</f>
        <v>2.2499999999999999E-2</v>
      </c>
      <c r="J136" s="1344">
        <f ca="1">G136+0.15%</f>
        <v>5.6500000000000002E-2</v>
      </c>
      <c r="K136" s="15"/>
      <c r="M136" s="15"/>
      <c r="N136" s="15"/>
      <c r="O136" s="19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  <c r="CA136" s="15"/>
      <c r="CB136" s="15"/>
      <c r="CC136" s="15"/>
      <c r="CD136" s="15"/>
      <c r="CE136" s="15"/>
      <c r="CF136" s="15"/>
      <c r="CG136" s="15"/>
      <c r="CH136" s="15"/>
      <c r="CI136" s="15"/>
      <c r="CJ136" s="15"/>
      <c r="CK136" s="15"/>
      <c r="CL136" s="15"/>
      <c r="CM136" s="15"/>
      <c r="CN136" s="15"/>
      <c r="CO136" s="15"/>
      <c r="CP136" s="15"/>
      <c r="CQ136" s="15"/>
      <c r="CR136" s="15"/>
      <c r="CS136" s="15"/>
      <c r="CT136" s="15"/>
      <c r="CU136" s="15"/>
      <c r="CV136" s="15"/>
      <c r="CW136" s="15"/>
      <c r="CX136" s="15"/>
      <c r="CY136" s="15"/>
      <c r="CZ136" s="15"/>
      <c r="DA136" s="15"/>
      <c r="DB136" s="15"/>
      <c r="DC136" s="15"/>
      <c r="DD136" s="15"/>
      <c r="DE136" s="15"/>
      <c r="DF136" s="15"/>
      <c r="DG136" s="15"/>
      <c r="DH136" s="15"/>
      <c r="DI136" s="15"/>
      <c r="DJ136" s="15"/>
      <c r="DK136" s="15"/>
      <c r="DL136" s="15"/>
      <c r="DM136" s="15"/>
      <c r="DN136" s="15"/>
      <c r="DO136" s="15"/>
      <c r="DP136" s="15"/>
      <c r="DQ136" s="15"/>
      <c r="DR136" s="15"/>
      <c r="DS136" s="15"/>
      <c r="DT136" s="15"/>
      <c r="DU136" s="15"/>
      <c r="DV136" s="15"/>
      <c r="DW136" s="15"/>
      <c r="DX136" s="15"/>
      <c r="DY136" s="15"/>
      <c r="DZ136" s="15"/>
      <c r="EA136" s="15"/>
      <c r="EB136" s="15"/>
      <c r="EC136" s="15"/>
      <c r="ED136" s="15"/>
      <c r="EE136" s="15"/>
      <c r="EF136" s="15"/>
      <c r="EG136" s="15"/>
      <c r="EH136" s="15"/>
      <c r="EI136" s="15"/>
      <c r="EJ136" s="15"/>
      <c r="EK136" s="15"/>
      <c r="EL136" s="15"/>
      <c r="EM136" s="15"/>
      <c r="EN136" s="15"/>
      <c r="EO136" s="15"/>
      <c r="EP136" s="15"/>
      <c r="EQ136" s="15"/>
      <c r="ER136" s="15"/>
      <c r="ES136" s="15"/>
      <c r="ET136" s="15"/>
      <c r="EU136" s="15"/>
      <c r="EV136" s="15"/>
      <c r="EW136" s="15"/>
      <c r="EX136" s="15"/>
      <c r="EY136" s="15"/>
      <c r="EZ136" s="15"/>
      <c r="FA136" s="15"/>
      <c r="FB136" s="15"/>
      <c r="FC136" s="15"/>
      <c r="FD136" s="15"/>
      <c r="FE136" s="15"/>
      <c r="FF136" s="15"/>
      <c r="FG136" s="15"/>
      <c r="FH136" s="15"/>
      <c r="FI136" s="15"/>
      <c r="FJ136" s="15"/>
      <c r="FK136" s="15"/>
      <c r="FL136" s="15"/>
      <c r="FM136" s="15"/>
      <c r="FN136" s="15"/>
      <c r="FO136" s="15"/>
      <c r="FP136" s="15"/>
      <c r="FQ136" s="15"/>
      <c r="FR136" s="15"/>
      <c r="FS136" s="15"/>
      <c r="FT136" s="15"/>
      <c r="FU136" s="15"/>
      <c r="FV136" s="15"/>
      <c r="FW136" s="15"/>
      <c r="FX136" s="15"/>
      <c r="FY136" s="15"/>
      <c r="FZ136" s="15"/>
      <c r="GA136" s="15"/>
      <c r="GB136" s="15"/>
      <c r="GC136" s="15"/>
      <c r="GD136" s="15"/>
      <c r="GE136" s="15"/>
    </row>
    <row r="137" spans="1:187" s="34" customFormat="1" ht="14.1" customHeight="1">
      <c r="A137" s="113"/>
      <c r="B137" s="20" t="s">
        <v>508</v>
      </c>
      <c r="C137" s="20"/>
      <c r="D137" s="39" t="s">
        <v>93</v>
      </c>
      <c r="F137" s="1427">
        <f t="shared" ref="F137:H137" ca="1" si="158">F136</f>
        <v>5.6000000000000001E-2</v>
      </c>
      <c r="G137" s="1427">
        <f t="shared" ca="1" si="158"/>
        <v>5.5E-2</v>
      </c>
      <c r="H137" s="1427">
        <f t="shared" ca="1" si="158"/>
        <v>5.5E-2</v>
      </c>
      <c r="I137" s="1427">
        <f ca="1">I136</f>
        <v>2.2499999999999999E-2</v>
      </c>
      <c r="J137" s="1326">
        <f t="shared" ref="J137" ca="1" si="159">J136</f>
        <v>5.6500000000000002E-2</v>
      </c>
      <c r="K137" s="15"/>
      <c r="M137" s="15"/>
      <c r="N137" s="15"/>
      <c r="O137" s="19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  <c r="CA137" s="15"/>
      <c r="CB137" s="15"/>
      <c r="CC137" s="15"/>
      <c r="CD137" s="15"/>
      <c r="CE137" s="15"/>
      <c r="CF137" s="15"/>
      <c r="CG137" s="15"/>
      <c r="CH137" s="15"/>
      <c r="CI137" s="15"/>
      <c r="CJ137" s="15"/>
      <c r="CK137" s="15"/>
      <c r="CL137" s="15"/>
      <c r="CM137" s="15"/>
      <c r="CN137" s="15"/>
      <c r="CO137" s="15"/>
      <c r="CP137" s="15"/>
      <c r="CQ137" s="15"/>
      <c r="CR137" s="15"/>
      <c r="CS137" s="15"/>
      <c r="CT137" s="15"/>
      <c r="CU137" s="15"/>
      <c r="CV137" s="15"/>
      <c r="CW137" s="15"/>
      <c r="CX137" s="15"/>
      <c r="CY137" s="15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5"/>
      <c r="DP137" s="15"/>
      <c r="DQ137" s="15"/>
      <c r="DR137" s="15"/>
      <c r="DS137" s="15"/>
      <c r="DT137" s="15"/>
      <c r="DU137" s="15"/>
      <c r="DV137" s="15"/>
      <c r="DW137" s="15"/>
      <c r="DX137" s="15"/>
      <c r="DY137" s="15"/>
      <c r="DZ137" s="15"/>
      <c r="EA137" s="15"/>
      <c r="EB137" s="15"/>
      <c r="EC137" s="15"/>
      <c r="ED137" s="15"/>
      <c r="EE137" s="15"/>
      <c r="EF137" s="15"/>
      <c r="EG137" s="15"/>
      <c r="EH137" s="15"/>
      <c r="EI137" s="15"/>
      <c r="EJ137" s="15"/>
      <c r="EK137" s="15"/>
      <c r="EL137" s="15"/>
      <c r="EM137" s="15"/>
      <c r="EN137" s="15"/>
      <c r="EO137" s="15"/>
      <c r="EP137" s="15"/>
      <c r="EQ137" s="15"/>
      <c r="ER137" s="15"/>
      <c r="ES137" s="15"/>
      <c r="ET137" s="15"/>
      <c r="EU137" s="15"/>
      <c r="EV137" s="15"/>
      <c r="EW137" s="15"/>
      <c r="EX137" s="15"/>
      <c r="EY137" s="15"/>
      <c r="EZ137" s="15"/>
      <c r="FA137" s="15"/>
      <c r="FB137" s="15"/>
      <c r="FC137" s="15"/>
      <c r="FD137" s="15"/>
      <c r="FE137" s="15"/>
      <c r="FF137" s="15"/>
      <c r="FG137" s="15"/>
      <c r="FH137" s="15"/>
      <c r="FI137" s="15"/>
      <c r="FJ137" s="15"/>
      <c r="FK137" s="15"/>
      <c r="FL137" s="15"/>
      <c r="FM137" s="15"/>
      <c r="FN137" s="15"/>
      <c r="FO137" s="15"/>
      <c r="FP137" s="15"/>
      <c r="FQ137" s="15"/>
      <c r="FR137" s="15"/>
      <c r="FS137" s="15"/>
      <c r="FT137" s="15"/>
      <c r="FU137" s="15"/>
      <c r="FV137" s="15"/>
      <c r="FW137" s="15"/>
      <c r="FX137" s="15"/>
      <c r="FY137" s="15"/>
      <c r="FZ137" s="15"/>
      <c r="GA137" s="15"/>
      <c r="GB137" s="15"/>
      <c r="GC137" s="15"/>
      <c r="GD137" s="15"/>
      <c r="GE137" s="15"/>
    </row>
    <row r="138" spans="1:187" s="34" customFormat="1" ht="14.1" customHeight="1">
      <c r="A138" s="113"/>
      <c r="B138" s="20"/>
      <c r="C138" s="20"/>
      <c r="D138" s="39"/>
      <c r="F138" s="1403"/>
      <c r="G138" s="20"/>
      <c r="H138" s="20"/>
      <c r="I138" s="20"/>
      <c r="J138" s="20"/>
      <c r="K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  <c r="CA138" s="15"/>
      <c r="CB138" s="15"/>
      <c r="CC138" s="15"/>
      <c r="CD138" s="15"/>
      <c r="CE138" s="15"/>
      <c r="CF138" s="15"/>
      <c r="CG138" s="15"/>
      <c r="CH138" s="15"/>
      <c r="CI138" s="15"/>
      <c r="CJ138" s="15"/>
      <c r="CK138" s="15"/>
      <c r="CL138" s="15"/>
      <c r="CM138" s="15"/>
      <c r="CN138" s="15"/>
      <c r="CO138" s="15"/>
      <c r="CP138" s="15"/>
      <c r="CQ138" s="15"/>
      <c r="CR138" s="15"/>
      <c r="CS138" s="15"/>
      <c r="CT138" s="15"/>
      <c r="CU138" s="15"/>
      <c r="CV138" s="15"/>
      <c r="CW138" s="15"/>
      <c r="CX138" s="15"/>
      <c r="CY138" s="15"/>
      <c r="CZ138" s="15"/>
      <c r="DA138" s="15"/>
      <c r="DB138" s="15"/>
      <c r="DC138" s="15"/>
      <c r="DD138" s="15"/>
      <c r="DE138" s="15"/>
      <c r="DF138" s="15"/>
      <c r="DG138" s="15"/>
      <c r="DH138" s="15"/>
      <c r="DI138" s="15"/>
      <c r="DJ138" s="15"/>
      <c r="DK138" s="15"/>
      <c r="DL138" s="15"/>
      <c r="DM138" s="15"/>
      <c r="DN138" s="15"/>
      <c r="DO138" s="15"/>
      <c r="DP138" s="15"/>
      <c r="DQ138" s="15"/>
      <c r="DR138" s="15"/>
      <c r="DS138" s="15"/>
      <c r="DT138" s="15"/>
      <c r="DU138" s="15"/>
      <c r="DV138" s="15"/>
      <c r="DW138" s="15"/>
      <c r="DX138" s="15"/>
      <c r="DY138" s="15"/>
      <c r="DZ138" s="15"/>
      <c r="EA138" s="15"/>
      <c r="EB138" s="15"/>
      <c r="EC138" s="15"/>
      <c r="ED138" s="15"/>
      <c r="EE138" s="15"/>
      <c r="EF138" s="15"/>
      <c r="EG138" s="15"/>
      <c r="EH138" s="15"/>
      <c r="EI138" s="15"/>
      <c r="EJ138" s="15"/>
      <c r="EK138" s="15"/>
      <c r="EL138" s="15"/>
      <c r="EM138" s="15"/>
      <c r="EN138" s="15"/>
      <c r="EO138" s="15"/>
      <c r="EP138" s="15"/>
      <c r="EQ138" s="15"/>
      <c r="ER138" s="15"/>
      <c r="ES138" s="15"/>
      <c r="ET138" s="15"/>
      <c r="EU138" s="15"/>
      <c r="EV138" s="15"/>
      <c r="EW138" s="15"/>
      <c r="EX138" s="15"/>
      <c r="EY138" s="15"/>
      <c r="EZ138" s="15"/>
      <c r="FA138" s="15"/>
      <c r="FB138" s="15"/>
      <c r="FC138" s="15"/>
      <c r="FD138" s="15"/>
      <c r="FE138" s="15"/>
      <c r="FF138" s="15"/>
      <c r="FG138" s="15"/>
      <c r="FH138" s="15"/>
      <c r="FI138" s="15"/>
      <c r="FJ138" s="15"/>
      <c r="FK138" s="15"/>
      <c r="FL138" s="15"/>
      <c r="FM138" s="15"/>
      <c r="FN138" s="15"/>
      <c r="FO138" s="15"/>
      <c r="FP138" s="15"/>
      <c r="FQ138" s="15"/>
      <c r="FR138" s="15"/>
      <c r="FS138" s="15"/>
      <c r="FT138" s="15"/>
      <c r="FU138" s="15"/>
      <c r="FV138" s="15"/>
      <c r="FW138" s="15"/>
      <c r="FX138" s="15"/>
      <c r="FY138" s="15"/>
      <c r="FZ138" s="15"/>
      <c r="GA138" s="15"/>
      <c r="GB138" s="15"/>
      <c r="GC138" s="15"/>
      <c r="GD138" s="15"/>
      <c r="GE138" s="15"/>
    </row>
    <row r="139" spans="1:187" s="34" customFormat="1" ht="14.1" customHeight="1">
      <c r="A139" s="113"/>
      <c r="B139" s="63" t="s">
        <v>504</v>
      </c>
      <c r="C139" s="63"/>
      <c r="D139" s="39"/>
      <c r="F139" s="1403"/>
      <c r="G139" s="20"/>
      <c r="H139" s="20"/>
      <c r="I139" s="20"/>
      <c r="J139" s="20"/>
      <c r="K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/>
      <c r="CB139" s="15"/>
      <c r="CC139" s="15"/>
      <c r="CD139" s="15"/>
      <c r="CE139" s="15"/>
      <c r="CF139" s="15"/>
      <c r="CG139" s="15"/>
      <c r="CH139" s="15"/>
      <c r="CI139" s="15"/>
      <c r="CJ139" s="15"/>
      <c r="CK139" s="15"/>
      <c r="CL139" s="15"/>
      <c r="CM139" s="15"/>
      <c r="CN139" s="15"/>
      <c r="CO139" s="15"/>
      <c r="CP139" s="15"/>
      <c r="CQ139" s="15"/>
      <c r="CR139" s="15"/>
      <c r="CS139" s="15"/>
      <c r="CT139" s="15"/>
      <c r="CU139" s="15"/>
      <c r="CV139" s="15"/>
      <c r="CW139" s="15"/>
      <c r="CX139" s="15"/>
      <c r="CY139" s="15"/>
      <c r="CZ139" s="15"/>
      <c r="DA139" s="15"/>
      <c r="DB139" s="15"/>
      <c r="DC139" s="15"/>
      <c r="DD139" s="15"/>
      <c r="DE139" s="15"/>
      <c r="DF139" s="15"/>
      <c r="DG139" s="15"/>
      <c r="DH139" s="15"/>
      <c r="DI139" s="15"/>
      <c r="DJ139" s="15"/>
      <c r="DK139" s="15"/>
      <c r="DL139" s="15"/>
      <c r="DM139" s="15"/>
      <c r="DN139" s="15"/>
      <c r="DO139" s="15"/>
      <c r="DP139" s="15"/>
      <c r="DQ139" s="15"/>
      <c r="DR139" s="15"/>
      <c r="DS139" s="15"/>
      <c r="DT139" s="15"/>
      <c r="DU139" s="15"/>
      <c r="DV139" s="15"/>
      <c r="DW139" s="15"/>
      <c r="DX139" s="15"/>
      <c r="DY139" s="15"/>
      <c r="DZ139" s="15"/>
      <c r="EA139" s="15"/>
      <c r="EB139" s="15"/>
      <c r="EC139" s="15"/>
      <c r="ED139" s="15"/>
      <c r="EE139" s="15"/>
      <c r="EF139" s="15"/>
      <c r="EG139" s="15"/>
      <c r="EH139" s="15"/>
      <c r="EI139" s="15"/>
      <c r="EJ139" s="15"/>
      <c r="EK139" s="15"/>
      <c r="EL139" s="15"/>
      <c r="EM139" s="15"/>
      <c r="EN139" s="15"/>
      <c r="EO139" s="15"/>
      <c r="EP139" s="15"/>
      <c r="EQ139" s="15"/>
      <c r="ER139" s="15"/>
      <c r="ES139" s="15"/>
      <c r="ET139" s="15"/>
      <c r="EU139" s="15"/>
      <c r="EV139" s="15"/>
      <c r="EW139" s="15"/>
      <c r="EX139" s="15"/>
      <c r="EY139" s="15"/>
      <c r="EZ139" s="15"/>
      <c r="FA139" s="15"/>
      <c r="FB139" s="15"/>
      <c r="FC139" s="15"/>
      <c r="FD139" s="15"/>
      <c r="FE139" s="15"/>
      <c r="FF139" s="15"/>
      <c r="FG139" s="15"/>
      <c r="FH139" s="15"/>
      <c r="FI139" s="15"/>
      <c r="FJ139" s="15"/>
      <c r="FK139" s="15"/>
      <c r="FL139" s="15"/>
      <c r="FM139" s="15"/>
      <c r="FN139" s="15"/>
      <c r="FO139" s="15"/>
      <c r="FP139" s="15"/>
      <c r="FQ139" s="15"/>
      <c r="FR139" s="15"/>
      <c r="FS139" s="15"/>
      <c r="FT139" s="15"/>
      <c r="FU139" s="15"/>
      <c r="FV139" s="15"/>
      <c r="FW139" s="15"/>
      <c r="FX139" s="15"/>
      <c r="FY139" s="15"/>
      <c r="FZ139" s="15"/>
      <c r="GA139" s="15"/>
      <c r="GB139" s="15"/>
      <c r="GC139" s="15"/>
      <c r="GD139" s="15"/>
      <c r="GE139" s="15"/>
    </row>
    <row r="140" spans="1:187" s="34" customFormat="1" ht="14.1" customHeight="1">
      <c r="A140" s="113"/>
      <c r="B140" s="20" t="s">
        <v>547</v>
      </c>
      <c r="C140" s="20"/>
      <c r="D140" s="39" t="s">
        <v>505</v>
      </c>
      <c r="F140" s="752">
        <v>2</v>
      </c>
      <c r="G140" s="752">
        <v>2</v>
      </c>
      <c r="H140" s="1480">
        <f ca="1">DAYS360(H144,H145)/360</f>
        <v>1.25</v>
      </c>
      <c r="I140" s="752">
        <v>5</v>
      </c>
      <c r="J140" s="752">
        <v>15</v>
      </c>
      <c r="K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  <c r="CA140" s="15"/>
      <c r="CB140" s="15"/>
      <c r="CC140" s="15"/>
      <c r="CD140" s="15"/>
      <c r="CE140" s="15"/>
      <c r="CF140" s="15"/>
      <c r="CG140" s="15"/>
      <c r="CH140" s="15"/>
      <c r="CI140" s="15"/>
      <c r="CJ140" s="15"/>
      <c r="CK140" s="15"/>
      <c r="CL140" s="15"/>
      <c r="CM140" s="15"/>
      <c r="CN140" s="15"/>
      <c r="CO140" s="15"/>
      <c r="CP140" s="15"/>
      <c r="CQ140" s="15"/>
      <c r="CR140" s="15"/>
      <c r="CS140" s="15"/>
      <c r="CT140" s="15"/>
      <c r="CU140" s="15"/>
      <c r="CV140" s="15"/>
      <c r="CW140" s="15"/>
      <c r="CX140" s="15"/>
      <c r="CY140" s="15"/>
      <c r="CZ140" s="15"/>
      <c r="DA140" s="15"/>
      <c r="DB140" s="15"/>
      <c r="DC140" s="15"/>
      <c r="DD140" s="15"/>
      <c r="DE140" s="15"/>
      <c r="DF140" s="15"/>
      <c r="DG140" s="15"/>
      <c r="DH140" s="15"/>
      <c r="DI140" s="15"/>
      <c r="DJ140" s="15"/>
      <c r="DK140" s="15"/>
      <c r="DL140" s="15"/>
      <c r="DM140" s="15"/>
      <c r="DN140" s="15"/>
      <c r="DO140" s="15"/>
      <c r="DP140" s="15"/>
      <c r="DQ140" s="15"/>
      <c r="DR140" s="15"/>
      <c r="DS140" s="15"/>
      <c r="DT140" s="15"/>
      <c r="DU140" s="15"/>
      <c r="DV140" s="15"/>
      <c r="DW140" s="15"/>
      <c r="DX140" s="15"/>
      <c r="DY140" s="15"/>
      <c r="DZ140" s="15"/>
      <c r="EA140" s="15"/>
      <c r="EB140" s="15"/>
      <c r="EC140" s="15"/>
      <c r="ED140" s="15"/>
      <c r="EE140" s="15"/>
      <c r="EF140" s="15"/>
      <c r="EG140" s="15"/>
      <c r="EH140" s="15"/>
      <c r="EI140" s="15"/>
      <c r="EJ140" s="15"/>
      <c r="EK140" s="15"/>
      <c r="EL140" s="15"/>
      <c r="EM140" s="15"/>
      <c r="EN140" s="15"/>
      <c r="EO140" s="15"/>
      <c r="EP140" s="15"/>
      <c r="EQ140" s="15"/>
      <c r="ER140" s="15"/>
      <c r="ES140" s="15"/>
      <c r="ET140" s="15"/>
      <c r="EU140" s="15"/>
      <c r="EV140" s="15"/>
      <c r="EW140" s="15"/>
      <c r="EX140" s="15"/>
      <c r="EY140" s="15"/>
      <c r="EZ140" s="15"/>
      <c r="FA140" s="15"/>
      <c r="FB140" s="15"/>
      <c r="FC140" s="15"/>
      <c r="FD140" s="15"/>
      <c r="FE140" s="15"/>
      <c r="FF140" s="15"/>
      <c r="FG140" s="15"/>
      <c r="FH140" s="15"/>
      <c r="FI140" s="15"/>
      <c r="FJ140" s="15"/>
      <c r="FK140" s="15"/>
      <c r="FL140" s="15"/>
      <c r="FM140" s="15"/>
      <c r="FN140" s="15"/>
      <c r="FO140" s="15"/>
      <c r="FP140" s="15"/>
      <c r="FQ140" s="15"/>
      <c r="FR140" s="15"/>
      <c r="FS140" s="15"/>
      <c r="FT140" s="15"/>
      <c r="FU140" s="15"/>
      <c r="FV140" s="15"/>
      <c r="FW140" s="15"/>
      <c r="FX140" s="15"/>
      <c r="FY140" s="15"/>
      <c r="FZ140" s="15"/>
      <c r="GA140" s="15"/>
      <c r="GB140" s="15"/>
      <c r="GC140" s="15"/>
      <c r="GD140" s="15"/>
      <c r="GE140" s="15"/>
    </row>
    <row r="141" spans="1:187" s="34" customFormat="1" ht="14.1" customHeight="1">
      <c r="A141" s="113"/>
      <c r="B141" s="20" t="s">
        <v>548</v>
      </c>
      <c r="C141" s="20"/>
      <c r="D141" s="39" t="s">
        <v>505</v>
      </c>
      <c r="F141" s="1081">
        <f ca="1">Sensitivity!F46</f>
        <v>16</v>
      </c>
      <c r="G141" s="1081">
        <f ca="1">Sensitivity!F47</f>
        <v>16</v>
      </c>
      <c r="H141" s="1081">
        <f ca="1">Sensitivity!F48</f>
        <v>16</v>
      </c>
      <c r="I141" s="1081">
        <f ca="1">Sensitivity!F49</f>
        <v>10</v>
      </c>
      <c r="J141" s="1081">
        <f ca="1">Sensitivity!F50</f>
        <v>2.75</v>
      </c>
      <c r="K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5"/>
      <c r="CB141" s="15"/>
      <c r="CC141" s="15"/>
      <c r="CD141" s="15"/>
      <c r="CE141" s="15"/>
      <c r="CF141" s="15"/>
      <c r="CG141" s="15"/>
      <c r="CH141" s="15"/>
      <c r="CI141" s="15"/>
      <c r="CJ141" s="15"/>
      <c r="CK141" s="15"/>
      <c r="CL141" s="15"/>
      <c r="CM141" s="15"/>
      <c r="CN141" s="15"/>
      <c r="CO141" s="15"/>
      <c r="CP141" s="15"/>
      <c r="CQ141" s="15"/>
      <c r="CR141" s="15"/>
      <c r="CS141" s="15"/>
      <c r="CT141" s="15"/>
      <c r="CU141" s="15"/>
      <c r="CV141" s="15"/>
      <c r="CW141" s="15"/>
      <c r="CX141" s="15"/>
      <c r="CY141" s="15"/>
      <c r="CZ141" s="15"/>
      <c r="DA141" s="15"/>
      <c r="DB141" s="15"/>
      <c r="DC141" s="15"/>
      <c r="DD141" s="15"/>
      <c r="DE141" s="15"/>
      <c r="DF141" s="15"/>
      <c r="DG141" s="15"/>
      <c r="DH141" s="15"/>
      <c r="DI141" s="15"/>
      <c r="DJ141" s="15"/>
      <c r="DK141" s="15"/>
      <c r="DL141" s="15"/>
      <c r="DM141" s="15"/>
      <c r="DN141" s="15"/>
      <c r="DO141" s="15"/>
      <c r="DP141" s="15"/>
      <c r="DQ141" s="15"/>
      <c r="DR141" s="15"/>
      <c r="DS141" s="15"/>
      <c r="DT141" s="15"/>
      <c r="DU141" s="15"/>
      <c r="DV141" s="15"/>
      <c r="DW141" s="15"/>
      <c r="DX141" s="15"/>
      <c r="DY141" s="15"/>
      <c r="DZ141" s="15"/>
      <c r="EA141" s="15"/>
      <c r="EB141" s="15"/>
      <c r="EC141" s="15"/>
      <c r="ED141" s="15"/>
      <c r="EE141" s="15"/>
      <c r="EF141" s="15"/>
      <c r="EG141" s="15"/>
      <c r="EH141" s="15"/>
      <c r="EI141" s="15"/>
      <c r="EJ141" s="15"/>
      <c r="EK141" s="15"/>
      <c r="EL141" s="15"/>
      <c r="EM141" s="15"/>
      <c r="EN141" s="15"/>
      <c r="EO141" s="15"/>
      <c r="EP141" s="15"/>
      <c r="EQ141" s="15"/>
      <c r="ER141" s="15"/>
      <c r="ES141" s="15"/>
      <c r="ET141" s="15"/>
      <c r="EU141" s="15"/>
      <c r="EV141" s="15"/>
      <c r="EW141" s="15"/>
      <c r="EX141" s="15"/>
      <c r="EY141" s="15"/>
      <c r="EZ141" s="15"/>
      <c r="FA141" s="15"/>
      <c r="FB141" s="15"/>
      <c r="FC141" s="15"/>
      <c r="FD141" s="15"/>
      <c r="FE141" s="15"/>
      <c r="FF141" s="15"/>
      <c r="FG141" s="15"/>
      <c r="FH141" s="15"/>
      <c r="FI141" s="15"/>
      <c r="FJ141" s="15"/>
      <c r="FK141" s="15"/>
      <c r="FL141" s="15"/>
      <c r="FM141" s="15"/>
      <c r="FN141" s="15"/>
      <c r="FO141" s="15"/>
      <c r="FP141" s="15"/>
      <c r="FQ141" s="15"/>
      <c r="FR141" s="15"/>
      <c r="FS141" s="15"/>
      <c r="FT141" s="15"/>
      <c r="FU141" s="15"/>
      <c r="FV141" s="15"/>
      <c r="FW141" s="15"/>
      <c r="FX141" s="15"/>
      <c r="FY141" s="15"/>
      <c r="FZ141" s="15"/>
      <c r="GA141" s="15"/>
      <c r="GB141" s="15"/>
      <c r="GC141" s="15"/>
      <c r="GD141" s="15"/>
      <c r="GE141" s="15"/>
    </row>
    <row r="142" spans="1:187" s="34" customFormat="1" ht="14.1" customHeight="1">
      <c r="A142" s="113"/>
      <c r="B142" s="20" t="s">
        <v>549</v>
      </c>
      <c r="C142" s="20"/>
      <c r="D142" s="39" t="s">
        <v>505</v>
      </c>
      <c r="F142" s="754">
        <f t="shared" ref="F142:J142" ca="1" si="160">SUM(F140:F141)</f>
        <v>18</v>
      </c>
      <c r="G142" s="754">
        <f t="shared" ca="1" si="160"/>
        <v>18</v>
      </c>
      <c r="H142" s="754">
        <f t="shared" ca="1" si="160"/>
        <v>17.25</v>
      </c>
      <c r="I142" s="754">
        <f t="shared" ca="1" si="160"/>
        <v>15</v>
      </c>
      <c r="J142" s="754">
        <f t="shared" ca="1" si="160"/>
        <v>17.75</v>
      </c>
      <c r="K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5"/>
      <c r="CB142" s="15"/>
      <c r="CC142" s="15"/>
      <c r="CD142" s="15"/>
      <c r="CE142" s="15"/>
      <c r="CF142" s="15"/>
      <c r="CG142" s="15"/>
      <c r="CH142" s="15"/>
      <c r="CI142" s="15"/>
      <c r="CJ142" s="15"/>
      <c r="CK142" s="15"/>
      <c r="CL142" s="15"/>
      <c r="CM142" s="15"/>
      <c r="CN142" s="15"/>
      <c r="CO142" s="15"/>
      <c r="CP142" s="15"/>
      <c r="CQ142" s="15"/>
      <c r="CR142" s="15"/>
      <c r="CS142" s="15"/>
      <c r="CT142" s="15"/>
      <c r="CU142" s="15"/>
      <c r="CV142" s="15"/>
      <c r="CW142" s="15"/>
      <c r="CX142" s="15"/>
      <c r="CY142" s="15"/>
      <c r="CZ142" s="15"/>
      <c r="DA142" s="15"/>
      <c r="DB142" s="15"/>
      <c r="DC142" s="15"/>
      <c r="DD142" s="15"/>
      <c r="DE142" s="15"/>
      <c r="DF142" s="15"/>
      <c r="DG142" s="15"/>
      <c r="DH142" s="15"/>
      <c r="DI142" s="15"/>
      <c r="DJ142" s="15"/>
      <c r="DK142" s="15"/>
      <c r="DL142" s="15"/>
      <c r="DM142" s="15"/>
      <c r="DN142" s="15"/>
      <c r="DO142" s="15"/>
      <c r="DP142" s="15"/>
      <c r="DQ142" s="15"/>
      <c r="DR142" s="15"/>
      <c r="DS142" s="15"/>
      <c r="DT142" s="15"/>
      <c r="DU142" s="15"/>
      <c r="DV142" s="15"/>
      <c r="DW142" s="15"/>
      <c r="DX142" s="15"/>
      <c r="DY142" s="15"/>
      <c r="DZ142" s="15"/>
      <c r="EA142" s="15"/>
      <c r="EB142" s="15"/>
      <c r="EC142" s="15"/>
      <c r="ED142" s="15"/>
      <c r="EE142" s="15"/>
      <c r="EF142" s="15"/>
      <c r="EG142" s="15"/>
      <c r="EH142" s="15"/>
      <c r="EI142" s="15"/>
      <c r="EJ142" s="15"/>
      <c r="EK142" s="15"/>
      <c r="EL142" s="15"/>
      <c r="EM142" s="15"/>
      <c r="EN142" s="15"/>
      <c r="EO142" s="15"/>
      <c r="EP142" s="15"/>
      <c r="EQ142" s="15"/>
      <c r="ER142" s="15"/>
      <c r="ES142" s="15"/>
      <c r="ET142" s="15"/>
      <c r="EU142" s="15"/>
      <c r="EV142" s="15"/>
      <c r="EW142" s="15"/>
      <c r="EX142" s="15"/>
      <c r="EY142" s="15"/>
      <c r="EZ142" s="15"/>
      <c r="FA142" s="15"/>
      <c r="FB142" s="15"/>
      <c r="FC142" s="15"/>
      <c r="FD142" s="15"/>
      <c r="FE142" s="15"/>
      <c r="FF142" s="15"/>
      <c r="FG142" s="15"/>
      <c r="FH142" s="15"/>
      <c r="FI142" s="15"/>
      <c r="FJ142" s="15"/>
      <c r="FK142" s="15"/>
      <c r="FL142" s="15"/>
      <c r="FM142" s="15"/>
      <c r="FN142" s="15"/>
      <c r="FO142" s="15"/>
      <c r="FP142" s="15"/>
      <c r="FQ142" s="15"/>
      <c r="FR142" s="15"/>
      <c r="FS142" s="15"/>
      <c r="FT142" s="15"/>
      <c r="FU142" s="15"/>
      <c r="FV142" s="15"/>
      <c r="FW142" s="15"/>
      <c r="FX142" s="15"/>
      <c r="FY142" s="15"/>
      <c r="FZ142" s="15"/>
      <c r="GA142" s="15"/>
      <c r="GB142" s="15"/>
      <c r="GC142" s="15"/>
      <c r="GD142" s="15"/>
      <c r="GE142" s="15"/>
    </row>
    <row r="143" spans="1:187" s="34" customFormat="1" ht="14.1" customHeight="1">
      <c r="A143" s="113"/>
      <c r="B143" s="20"/>
      <c r="C143" s="20"/>
      <c r="D143" s="39"/>
      <c r="F143" s="754"/>
      <c r="G143" s="754"/>
      <c r="H143" s="754"/>
      <c r="I143" s="754"/>
      <c r="J143" s="754"/>
      <c r="K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  <c r="CA143" s="15"/>
      <c r="CB143" s="15"/>
      <c r="CC143" s="15"/>
      <c r="CD143" s="15"/>
      <c r="CE143" s="15"/>
      <c r="CF143" s="15"/>
      <c r="CG143" s="15"/>
      <c r="CH143" s="15"/>
      <c r="CI143" s="15"/>
      <c r="CJ143" s="15"/>
      <c r="CK143" s="15"/>
      <c r="CL143" s="15"/>
      <c r="CM143" s="15"/>
      <c r="CN143" s="15"/>
      <c r="CO143" s="15"/>
      <c r="CP143" s="15"/>
      <c r="CQ143" s="15"/>
      <c r="CR143" s="15"/>
      <c r="CS143" s="15"/>
      <c r="CT143" s="15"/>
      <c r="CU143" s="15"/>
      <c r="CV143" s="15"/>
      <c r="CW143" s="15"/>
      <c r="CX143" s="15"/>
      <c r="CY143" s="15"/>
      <c r="CZ143" s="15"/>
      <c r="DA143" s="15"/>
      <c r="DB143" s="15"/>
      <c r="DC143" s="15"/>
      <c r="DD143" s="15"/>
      <c r="DE143" s="15"/>
      <c r="DF143" s="15"/>
      <c r="DG143" s="15"/>
      <c r="DH143" s="15"/>
      <c r="DI143" s="15"/>
      <c r="DJ143" s="15"/>
      <c r="DK143" s="15"/>
      <c r="DL143" s="15"/>
      <c r="DM143" s="15"/>
      <c r="DN143" s="15"/>
      <c r="DO143" s="15"/>
      <c r="DP143" s="15"/>
      <c r="DQ143" s="15"/>
      <c r="DR143" s="15"/>
      <c r="DS143" s="15"/>
      <c r="DT143" s="15"/>
      <c r="DU143" s="15"/>
      <c r="DV143" s="15"/>
      <c r="DW143" s="15"/>
      <c r="DX143" s="15"/>
      <c r="DY143" s="15"/>
      <c r="DZ143" s="15"/>
      <c r="EA143" s="15"/>
      <c r="EB143" s="15"/>
      <c r="EC143" s="15"/>
      <c r="ED143" s="15"/>
      <c r="EE143" s="15"/>
      <c r="EF143" s="15"/>
      <c r="EG143" s="15"/>
      <c r="EH143" s="15"/>
      <c r="EI143" s="15"/>
      <c r="EJ143" s="15"/>
      <c r="EK143" s="15"/>
      <c r="EL143" s="15"/>
      <c r="EM143" s="15"/>
      <c r="EN143" s="15"/>
      <c r="EO143" s="15"/>
      <c r="EP143" s="15"/>
      <c r="EQ143" s="15"/>
      <c r="ER143" s="15"/>
      <c r="ES143" s="15"/>
      <c r="ET143" s="15"/>
      <c r="EU143" s="15"/>
      <c r="EV143" s="15"/>
      <c r="EW143" s="15"/>
      <c r="EX143" s="15"/>
      <c r="EY143" s="15"/>
      <c r="EZ143" s="15"/>
      <c r="FA143" s="15"/>
      <c r="FB143" s="15"/>
      <c r="FC143" s="15"/>
      <c r="FD143" s="15"/>
      <c r="FE143" s="15"/>
      <c r="FF143" s="15"/>
      <c r="FG143" s="15"/>
      <c r="FH143" s="15"/>
      <c r="FI143" s="15"/>
      <c r="FJ143" s="15"/>
      <c r="FK143" s="15"/>
      <c r="FL143" s="15"/>
      <c r="FM143" s="15"/>
      <c r="FN143" s="15"/>
      <c r="FO143" s="15"/>
      <c r="FP143" s="15"/>
      <c r="FQ143" s="15"/>
      <c r="FR143" s="15"/>
      <c r="FS143" s="15"/>
      <c r="FT143" s="15"/>
      <c r="FU143" s="15"/>
      <c r="FV143" s="15"/>
      <c r="FW143" s="15"/>
      <c r="FX143" s="15"/>
      <c r="FY143" s="15"/>
      <c r="FZ143" s="15"/>
      <c r="GA143" s="15"/>
      <c r="GB143" s="15"/>
      <c r="GC143" s="15"/>
      <c r="GD143" s="15"/>
      <c r="GE143" s="15"/>
    </row>
    <row r="144" spans="1:187" s="34" customFormat="1" ht="14.1" customHeight="1">
      <c r="A144" s="113"/>
      <c r="B144" s="20" t="s">
        <v>550</v>
      </c>
      <c r="C144" s="966">
        <f ca="1">MIN(F144:H144)</f>
        <v>45473</v>
      </c>
      <c r="D144" s="39" t="s">
        <v>269</v>
      </c>
      <c r="F144" s="646">
        <f ca="1">'CF(Q)'!E119</f>
        <v>45473</v>
      </c>
      <c r="G144" s="646">
        <f ca="1">'CF(Q)'!E138</f>
        <v>45473</v>
      </c>
      <c r="H144" s="646">
        <f ca="1">'CF(Q)'!E157</f>
        <v>45838</v>
      </c>
      <c r="I144" s="646">
        <f ca="1">'CF(Q)'!E176</f>
        <v>0</v>
      </c>
      <c r="J144" s="646">
        <f ca="1">'CF(Q)'!E199</f>
        <v>0</v>
      </c>
      <c r="K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  <c r="CA144" s="15"/>
      <c r="CB144" s="15"/>
      <c r="CC144" s="15"/>
      <c r="CD144" s="15"/>
      <c r="CE144" s="15"/>
      <c r="CF144" s="15"/>
      <c r="CG144" s="15"/>
      <c r="CH144" s="15"/>
      <c r="CI144" s="15"/>
      <c r="CJ144" s="15"/>
      <c r="CK144" s="15"/>
      <c r="CL144" s="15"/>
      <c r="CM144" s="15"/>
      <c r="CN144" s="15"/>
      <c r="CO144" s="15"/>
      <c r="CP144" s="15"/>
      <c r="CQ144" s="15"/>
      <c r="CR144" s="15"/>
      <c r="CS144" s="15"/>
      <c r="CT144" s="15"/>
      <c r="CU144" s="15"/>
      <c r="CV144" s="15"/>
      <c r="CW144" s="15"/>
      <c r="CX144" s="15"/>
      <c r="CY144" s="15"/>
      <c r="CZ144" s="15"/>
      <c r="DA144" s="15"/>
      <c r="DB144" s="15"/>
      <c r="DC144" s="15"/>
      <c r="DD144" s="15"/>
      <c r="DE144" s="15"/>
      <c r="DF144" s="15"/>
      <c r="DG144" s="15"/>
      <c r="DH144" s="15"/>
      <c r="DI144" s="15"/>
      <c r="DJ144" s="15"/>
      <c r="DK144" s="15"/>
      <c r="DL144" s="15"/>
      <c r="DM144" s="15"/>
      <c r="DN144" s="15"/>
      <c r="DO144" s="15"/>
      <c r="DP144" s="15"/>
      <c r="DQ144" s="15"/>
      <c r="DR144" s="15"/>
      <c r="DS144" s="15"/>
      <c r="DT144" s="15"/>
      <c r="DU144" s="15"/>
      <c r="DV144" s="15"/>
      <c r="DW144" s="15"/>
      <c r="DX144" s="15"/>
      <c r="DY144" s="15"/>
      <c r="DZ144" s="15"/>
      <c r="EA144" s="15"/>
      <c r="EB144" s="15"/>
      <c r="EC144" s="15"/>
      <c r="ED144" s="15"/>
      <c r="EE144" s="15"/>
      <c r="EF144" s="15"/>
      <c r="EG144" s="15"/>
      <c r="EH144" s="15"/>
      <c r="EI144" s="15"/>
      <c r="EJ144" s="15"/>
      <c r="EK144" s="15"/>
      <c r="EL144" s="15"/>
      <c r="EM144" s="15"/>
      <c r="EN144" s="15"/>
      <c r="EO144" s="15"/>
      <c r="EP144" s="15"/>
      <c r="EQ144" s="15"/>
      <c r="ER144" s="15"/>
      <c r="ES144" s="15"/>
      <c r="ET144" s="15"/>
      <c r="EU144" s="15"/>
      <c r="EV144" s="15"/>
      <c r="EW144" s="15"/>
      <c r="EX144" s="15"/>
      <c r="EY144" s="15"/>
      <c r="EZ144" s="15"/>
      <c r="FA144" s="15"/>
      <c r="FB144" s="15"/>
      <c r="FC144" s="15"/>
      <c r="FD144" s="15"/>
      <c r="FE144" s="15"/>
      <c r="FF144" s="15"/>
      <c r="FG144" s="15"/>
      <c r="FH144" s="15"/>
      <c r="FI144" s="15"/>
      <c r="FJ144" s="15"/>
      <c r="FK144" s="15"/>
      <c r="FL144" s="15"/>
      <c r="FM144" s="15"/>
      <c r="FN144" s="15"/>
      <c r="FO144" s="15"/>
      <c r="FP144" s="15"/>
      <c r="FQ144" s="15"/>
      <c r="FR144" s="15"/>
      <c r="FS144" s="15"/>
      <c r="FT144" s="15"/>
      <c r="FU144" s="15"/>
      <c r="FV144" s="15"/>
      <c r="FW144" s="15"/>
      <c r="FX144" s="15"/>
      <c r="FY144" s="15"/>
      <c r="FZ144" s="15"/>
      <c r="GA144" s="15"/>
      <c r="GB144" s="15"/>
      <c r="GC144" s="15"/>
      <c r="GD144" s="15"/>
      <c r="GE144" s="15"/>
    </row>
    <row r="145" spans="1:189" s="34" customFormat="1" ht="14.1" customHeight="1">
      <c r="A145" s="113"/>
      <c r="B145" s="20" t="s">
        <v>551</v>
      </c>
      <c r="C145" s="20"/>
      <c r="D145" s="39" t="s">
        <v>269</v>
      </c>
      <c r="F145" s="920">
        <f t="shared" ref="F145:G145" ca="1" si="161">EOMONTH(F144,F140*12+3)</f>
        <v>46295</v>
      </c>
      <c r="G145" s="920">
        <f t="shared" ca="1" si="161"/>
        <v>46295</v>
      </c>
      <c r="H145" s="1479">
        <f ca="1">G145</f>
        <v>46295</v>
      </c>
      <c r="I145" s="920">
        <f t="shared" ref="I145" ca="1" si="162">EOMONTH(I144,I140*12+3)</f>
        <v>1947</v>
      </c>
      <c r="J145" s="920">
        <f ca="1">EOMONTH(J144,J140*12+3)</f>
        <v>5599</v>
      </c>
      <c r="K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  <c r="CA145" s="15"/>
      <c r="CB145" s="15"/>
      <c r="CC145" s="15"/>
      <c r="CD145" s="15"/>
      <c r="CE145" s="15"/>
      <c r="CF145" s="15"/>
      <c r="CG145" s="15"/>
      <c r="CH145" s="15"/>
      <c r="CI145" s="15"/>
      <c r="CJ145" s="15"/>
      <c r="CK145" s="15"/>
      <c r="CL145" s="15"/>
      <c r="CM145" s="15"/>
      <c r="CN145" s="15"/>
      <c r="CO145" s="15"/>
      <c r="CP145" s="15"/>
      <c r="CQ145" s="15"/>
      <c r="CR145" s="15"/>
      <c r="CS145" s="15"/>
      <c r="CT145" s="15"/>
      <c r="CU145" s="15"/>
      <c r="CV145" s="15"/>
      <c r="CW145" s="15"/>
      <c r="CX145" s="15"/>
      <c r="CY145" s="15"/>
      <c r="CZ145" s="15"/>
      <c r="DA145" s="15"/>
      <c r="DB145" s="15"/>
      <c r="DC145" s="15"/>
      <c r="DD145" s="15"/>
      <c r="DE145" s="15"/>
      <c r="DF145" s="15"/>
      <c r="DG145" s="15"/>
      <c r="DH145" s="15"/>
      <c r="DI145" s="15"/>
      <c r="DJ145" s="15"/>
      <c r="DK145" s="15"/>
      <c r="DL145" s="15"/>
      <c r="DM145" s="15"/>
      <c r="DN145" s="15"/>
      <c r="DO145" s="15"/>
      <c r="DP145" s="15"/>
      <c r="DQ145" s="15"/>
      <c r="DR145" s="15"/>
      <c r="DS145" s="15"/>
      <c r="DT145" s="15"/>
      <c r="DU145" s="15"/>
      <c r="DV145" s="15"/>
      <c r="DW145" s="15"/>
      <c r="DX145" s="15"/>
      <c r="DY145" s="15"/>
      <c r="DZ145" s="15"/>
      <c r="EA145" s="15"/>
      <c r="EB145" s="15"/>
      <c r="EC145" s="15"/>
      <c r="ED145" s="15"/>
      <c r="EE145" s="15"/>
      <c r="EF145" s="15"/>
      <c r="EG145" s="15"/>
      <c r="EH145" s="15"/>
      <c r="EI145" s="15"/>
      <c r="EJ145" s="15"/>
      <c r="EK145" s="15"/>
      <c r="EL145" s="15"/>
      <c r="EM145" s="15"/>
      <c r="EN145" s="15"/>
      <c r="EO145" s="15"/>
      <c r="EP145" s="15"/>
      <c r="EQ145" s="15"/>
      <c r="ER145" s="15"/>
      <c r="ES145" s="15"/>
      <c r="ET145" s="15"/>
      <c r="EU145" s="15"/>
      <c r="EV145" s="15"/>
      <c r="EW145" s="15"/>
      <c r="EX145" s="15"/>
      <c r="EY145" s="15"/>
      <c r="EZ145" s="15"/>
      <c r="FA145" s="15"/>
      <c r="FB145" s="15"/>
      <c r="FC145" s="15"/>
      <c r="FD145" s="15"/>
      <c r="FE145" s="15"/>
      <c r="FF145" s="15"/>
      <c r="FG145" s="15"/>
      <c r="FH145" s="15"/>
      <c r="FI145" s="15"/>
      <c r="FJ145" s="15"/>
      <c r="FK145" s="15"/>
      <c r="FL145" s="15"/>
      <c r="FM145" s="15"/>
      <c r="FN145" s="15"/>
      <c r="FO145" s="15"/>
      <c r="FP145" s="15"/>
      <c r="FQ145" s="15"/>
      <c r="FR145" s="15"/>
      <c r="FS145" s="15"/>
      <c r="FT145" s="15"/>
      <c r="FU145" s="15"/>
      <c r="FV145" s="15"/>
      <c r="FW145" s="15"/>
      <c r="FX145" s="15"/>
      <c r="FY145" s="15"/>
      <c r="FZ145" s="15"/>
      <c r="GA145" s="15"/>
      <c r="GB145" s="15"/>
      <c r="GC145" s="15"/>
      <c r="GD145" s="15"/>
      <c r="GE145" s="15"/>
    </row>
    <row r="146" spans="1:189" s="34" customFormat="1" ht="14.1" customHeight="1">
      <c r="A146" s="113"/>
      <c r="B146" s="20" t="s">
        <v>552</v>
      </c>
      <c r="C146" s="966">
        <f ca="1">MAX(F146:J146,F243)</f>
        <v>52139</v>
      </c>
      <c r="D146" s="39" t="s">
        <v>269</v>
      </c>
      <c r="F146" s="646">
        <f t="shared" ref="F146:G146" ca="1" si="163">EOMONTH(F145,F141*12-3)</f>
        <v>52047</v>
      </c>
      <c r="G146" s="646">
        <f t="shared" ca="1" si="163"/>
        <v>52047</v>
      </c>
      <c r="H146" s="646">
        <f t="shared" ref="H146" ca="1" si="164">EOMONTH(H145,H141*12-3)</f>
        <v>52047</v>
      </c>
      <c r="I146" s="646">
        <f t="shared" ref="I146" ca="1" si="165">EOMONTH(I145,I141*12-3)</f>
        <v>5510</v>
      </c>
      <c r="J146" s="646">
        <f ca="1">EOMONTH(J145,J141*12-3)</f>
        <v>6514</v>
      </c>
      <c r="K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  <c r="CA146" s="15"/>
      <c r="CB146" s="15"/>
      <c r="CC146" s="15"/>
      <c r="CD146" s="15"/>
      <c r="CE146" s="15"/>
      <c r="CF146" s="15"/>
      <c r="CG146" s="15"/>
      <c r="CH146" s="15"/>
      <c r="CI146" s="15"/>
      <c r="CJ146" s="15"/>
      <c r="CK146" s="15"/>
      <c r="CL146" s="15"/>
      <c r="CM146" s="15"/>
      <c r="CN146" s="15"/>
      <c r="CO146" s="15"/>
      <c r="CP146" s="15"/>
      <c r="CQ146" s="15"/>
      <c r="CR146" s="15"/>
      <c r="CS146" s="15"/>
      <c r="CT146" s="15"/>
      <c r="CU146" s="15"/>
      <c r="CV146" s="15"/>
      <c r="CW146" s="15"/>
      <c r="CX146" s="15"/>
      <c r="CY146" s="15"/>
      <c r="CZ146" s="15"/>
      <c r="DA146" s="15"/>
      <c r="DB146" s="15"/>
      <c r="DC146" s="15"/>
      <c r="DD146" s="15"/>
      <c r="DE146" s="15"/>
      <c r="DF146" s="15"/>
      <c r="DG146" s="15"/>
      <c r="DH146" s="15"/>
      <c r="DI146" s="15"/>
      <c r="DJ146" s="15"/>
      <c r="DK146" s="15"/>
      <c r="DL146" s="15"/>
      <c r="DM146" s="15"/>
      <c r="DN146" s="15"/>
      <c r="DO146" s="15"/>
      <c r="DP146" s="15"/>
      <c r="DQ146" s="15"/>
      <c r="DR146" s="15"/>
      <c r="DS146" s="15"/>
      <c r="DT146" s="15"/>
      <c r="DU146" s="15"/>
      <c r="DV146" s="15"/>
      <c r="DW146" s="15"/>
      <c r="DX146" s="15"/>
      <c r="DY146" s="15"/>
      <c r="DZ146" s="15"/>
      <c r="EA146" s="15"/>
      <c r="EB146" s="15"/>
      <c r="EC146" s="15"/>
      <c r="ED146" s="15"/>
      <c r="EE146" s="15"/>
      <c r="EF146" s="15"/>
      <c r="EG146" s="15"/>
      <c r="EH146" s="15"/>
      <c r="EI146" s="15"/>
      <c r="EJ146" s="15"/>
      <c r="EK146" s="15"/>
      <c r="EL146" s="15"/>
      <c r="EM146" s="15"/>
      <c r="EN146" s="15"/>
      <c r="EO146" s="15"/>
      <c r="EP146" s="15"/>
      <c r="EQ146" s="15"/>
      <c r="ER146" s="15"/>
      <c r="ES146" s="15"/>
      <c r="ET146" s="15"/>
      <c r="EU146" s="15"/>
      <c r="EV146" s="15"/>
      <c r="EW146" s="15"/>
      <c r="EX146" s="15"/>
      <c r="EY146" s="15"/>
      <c r="EZ146" s="15"/>
      <c r="FA146" s="15"/>
      <c r="FB146" s="15"/>
      <c r="FC146" s="15"/>
      <c r="FD146" s="15"/>
      <c r="FE146" s="15"/>
      <c r="FF146" s="15"/>
      <c r="FG146" s="15"/>
      <c r="FH146" s="15"/>
      <c r="FI146" s="15"/>
      <c r="FJ146" s="15"/>
      <c r="FK146" s="15"/>
      <c r="FL146" s="15"/>
      <c r="FM146" s="15"/>
      <c r="FN146" s="15"/>
      <c r="FO146" s="15"/>
      <c r="FP146" s="15"/>
      <c r="FQ146" s="15"/>
      <c r="FR146" s="15"/>
      <c r="FS146" s="15"/>
      <c r="FT146" s="15"/>
      <c r="FU146" s="15"/>
      <c r="FV146" s="15"/>
      <c r="FW146" s="15"/>
      <c r="FX146" s="15"/>
      <c r="FY146" s="15"/>
      <c r="FZ146" s="15"/>
      <c r="GA146" s="15"/>
      <c r="GB146" s="15"/>
      <c r="GC146" s="15"/>
      <c r="GD146" s="15"/>
      <c r="GE146" s="15"/>
    </row>
    <row r="147" spans="1:189" s="34" customFormat="1" ht="14.1" customHeight="1">
      <c r="A147" s="113"/>
      <c r="C147" s="20"/>
      <c r="D147" s="39"/>
      <c r="F147" s="646"/>
      <c r="G147" s="646"/>
      <c r="H147" s="646"/>
      <c r="I147" s="646"/>
      <c r="J147" s="646"/>
      <c r="K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  <c r="CA147" s="15"/>
      <c r="CB147" s="15"/>
      <c r="CC147" s="15"/>
      <c r="CD147" s="15"/>
      <c r="CE147" s="15"/>
      <c r="CF147" s="15"/>
      <c r="CG147" s="15"/>
      <c r="CH147" s="15"/>
      <c r="CI147" s="15"/>
      <c r="CJ147" s="15"/>
      <c r="CK147" s="15"/>
      <c r="CL147" s="15"/>
      <c r="CM147" s="15"/>
      <c r="CN147" s="15"/>
      <c r="CO147" s="15"/>
      <c r="CP147" s="15"/>
      <c r="CQ147" s="15"/>
      <c r="CR147" s="15"/>
      <c r="CS147" s="15"/>
      <c r="CT147" s="15"/>
      <c r="CU147" s="15"/>
      <c r="CV147" s="15"/>
      <c r="CW147" s="15"/>
      <c r="CX147" s="15"/>
      <c r="CY147" s="15"/>
      <c r="CZ147" s="15"/>
      <c r="DA147" s="15"/>
      <c r="DB147" s="15"/>
      <c r="DC147" s="15"/>
      <c r="DD147" s="15"/>
      <c r="DE147" s="15"/>
      <c r="DF147" s="15"/>
      <c r="DG147" s="15"/>
      <c r="DH147" s="15"/>
      <c r="DI147" s="15"/>
      <c r="DJ147" s="15"/>
      <c r="DK147" s="15"/>
      <c r="DL147" s="15"/>
      <c r="DM147" s="15"/>
      <c r="DN147" s="15"/>
      <c r="DO147" s="15"/>
      <c r="DP147" s="15"/>
      <c r="DQ147" s="15"/>
      <c r="DR147" s="15"/>
      <c r="DS147" s="15"/>
      <c r="DT147" s="15"/>
      <c r="DU147" s="15"/>
      <c r="DV147" s="15"/>
      <c r="DW147" s="15"/>
      <c r="DX147" s="15"/>
      <c r="DY147" s="15"/>
      <c r="DZ147" s="15"/>
      <c r="EA147" s="15"/>
      <c r="EB147" s="15"/>
      <c r="EC147" s="15"/>
      <c r="ED147" s="15"/>
      <c r="EE147" s="15"/>
      <c r="EF147" s="15"/>
      <c r="EG147" s="15"/>
      <c r="EH147" s="15"/>
      <c r="EI147" s="15"/>
      <c r="EJ147" s="15"/>
      <c r="EK147" s="15"/>
      <c r="EL147" s="15"/>
      <c r="EM147" s="15"/>
      <c r="EN147" s="15"/>
      <c r="EO147" s="15"/>
      <c r="EP147" s="15"/>
      <c r="EQ147" s="15"/>
      <c r="ER147" s="15"/>
      <c r="ES147" s="15"/>
      <c r="ET147" s="15"/>
      <c r="EU147" s="15"/>
      <c r="EV147" s="15"/>
      <c r="EW147" s="15"/>
      <c r="EX147" s="15"/>
      <c r="EY147" s="15"/>
      <c r="EZ147" s="15"/>
      <c r="FA147" s="15"/>
      <c r="FB147" s="15"/>
      <c r="FC147" s="15"/>
      <c r="FD147" s="15"/>
      <c r="FE147" s="15"/>
      <c r="FF147" s="15"/>
      <c r="FG147" s="15"/>
      <c r="FH147" s="15"/>
      <c r="FI147" s="15"/>
      <c r="FJ147" s="15"/>
      <c r="FK147" s="15"/>
      <c r="FL147" s="15"/>
      <c r="FM147" s="15"/>
      <c r="FN147" s="15"/>
      <c r="FO147" s="15"/>
      <c r="FP147" s="15"/>
      <c r="FQ147" s="15"/>
      <c r="FR147" s="15"/>
      <c r="FS147" s="15"/>
      <c r="FT147" s="15"/>
      <c r="FU147" s="15"/>
      <c r="FV147" s="15"/>
      <c r="FW147" s="15"/>
      <c r="FX147" s="15"/>
      <c r="FY147" s="15"/>
      <c r="FZ147" s="15"/>
      <c r="GA147" s="15"/>
      <c r="GB147" s="15"/>
      <c r="GC147" s="15"/>
      <c r="GD147" s="15"/>
      <c r="GE147" s="15"/>
    </row>
    <row r="148" spans="1:189" s="34" customFormat="1" ht="14.1" customHeight="1">
      <c r="A148" s="113"/>
      <c r="B148" s="294" t="s">
        <v>553</v>
      </c>
      <c r="C148" s="294"/>
      <c r="D148" s="39"/>
      <c r="F148" s="9"/>
      <c r="G148" s="20"/>
      <c r="H148" s="15"/>
      <c r="I148" s="15"/>
      <c r="J148" s="15"/>
      <c r="K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  <c r="CA148" s="15"/>
      <c r="CB148" s="15"/>
      <c r="CC148" s="15"/>
      <c r="CD148" s="15"/>
      <c r="CE148" s="15"/>
      <c r="CF148" s="15"/>
      <c r="CG148" s="15"/>
      <c r="CH148" s="15"/>
      <c r="CI148" s="15"/>
      <c r="CJ148" s="15"/>
      <c r="CK148" s="15"/>
      <c r="CL148" s="15"/>
      <c r="CM148" s="15"/>
      <c r="CN148" s="15"/>
      <c r="CO148" s="15"/>
      <c r="CP148" s="15"/>
      <c r="CQ148" s="15"/>
      <c r="CR148" s="15"/>
      <c r="CS148" s="15"/>
      <c r="CT148" s="15"/>
      <c r="CU148" s="15"/>
      <c r="CV148" s="15"/>
      <c r="CW148" s="15"/>
      <c r="CX148" s="15"/>
      <c r="CY148" s="15"/>
      <c r="CZ148" s="15"/>
      <c r="DA148" s="15"/>
      <c r="DB148" s="15"/>
      <c r="DC148" s="15"/>
      <c r="DD148" s="15"/>
      <c r="DE148" s="15"/>
      <c r="DF148" s="15"/>
      <c r="DG148" s="15"/>
      <c r="DH148" s="15"/>
      <c r="DI148" s="15"/>
      <c r="DJ148" s="15"/>
      <c r="DK148" s="15"/>
      <c r="DL148" s="15"/>
      <c r="DM148" s="15"/>
      <c r="DN148" s="15"/>
      <c r="DO148" s="15"/>
      <c r="DP148" s="15"/>
      <c r="DQ148" s="15"/>
      <c r="DR148" s="15"/>
      <c r="DS148" s="15"/>
      <c r="DT148" s="15"/>
      <c r="DU148" s="15"/>
      <c r="DV148" s="15"/>
      <c r="DW148" s="15"/>
      <c r="DX148" s="15"/>
      <c r="DY148" s="15"/>
      <c r="DZ148" s="15"/>
      <c r="EA148" s="15"/>
      <c r="EB148" s="15"/>
      <c r="EC148" s="15"/>
      <c r="ED148" s="15"/>
      <c r="EE148" s="15"/>
      <c r="EF148" s="15"/>
      <c r="EG148" s="15"/>
      <c r="EH148" s="15"/>
      <c r="EI148" s="15"/>
      <c r="EJ148" s="15"/>
      <c r="EK148" s="15"/>
      <c r="EL148" s="15"/>
      <c r="EM148" s="15"/>
      <c r="EN148" s="15"/>
      <c r="EO148" s="15"/>
      <c r="EP148" s="15"/>
      <c r="EQ148" s="15"/>
      <c r="ER148" s="15"/>
      <c r="ES148" s="15"/>
      <c r="ET148" s="15"/>
      <c r="EU148" s="15"/>
      <c r="EV148" s="15"/>
      <c r="EW148" s="15"/>
      <c r="EX148" s="15"/>
      <c r="EY148" s="15"/>
      <c r="EZ148" s="15"/>
      <c r="FA148" s="15"/>
      <c r="FB148" s="15"/>
      <c r="FC148" s="15"/>
      <c r="FD148" s="15"/>
      <c r="FE148" s="15"/>
      <c r="FF148" s="15"/>
      <c r="FG148" s="15"/>
      <c r="FH148" s="15"/>
      <c r="FI148" s="15"/>
      <c r="FJ148" s="15"/>
      <c r="FK148" s="15"/>
      <c r="FL148" s="15"/>
      <c r="FM148" s="15"/>
      <c r="FN148" s="15"/>
      <c r="FO148" s="15"/>
      <c r="FP148" s="15"/>
      <c r="FQ148" s="15"/>
      <c r="FR148" s="15"/>
      <c r="FS148" s="15"/>
      <c r="FT148" s="15"/>
      <c r="FU148" s="15"/>
      <c r="FV148" s="15"/>
      <c r="FW148" s="15"/>
      <c r="FX148" s="15"/>
      <c r="FY148" s="15"/>
      <c r="FZ148" s="15"/>
      <c r="GA148" s="15"/>
      <c r="GB148" s="15"/>
      <c r="GC148" s="15"/>
      <c r="GD148" s="15"/>
      <c r="GE148" s="15"/>
    </row>
    <row r="149" spans="1:189" s="34" customFormat="1" ht="14.1" customHeight="1">
      <c r="A149" s="113"/>
      <c r="B149" s="20" t="s">
        <v>554</v>
      </c>
      <c r="C149" s="20"/>
      <c r="D149" s="39" t="s">
        <v>147</v>
      </c>
      <c r="F149" s="1279">
        <v>3</v>
      </c>
      <c r="G149" s="1278">
        <v>3</v>
      </c>
      <c r="H149" s="1278">
        <v>3</v>
      </c>
      <c r="I149" s="1278">
        <v>3</v>
      </c>
      <c r="J149" s="1278">
        <v>3</v>
      </c>
      <c r="K149" s="15" t="s">
        <v>506</v>
      </c>
      <c r="M149" s="1405"/>
      <c r="N149" s="15"/>
      <c r="O149" s="15"/>
      <c r="P149" s="15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19"/>
      <c r="BH149" s="19"/>
      <c r="BI149" s="19"/>
      <c r="BJ149" s="19"/>
      <c r="BK149" s="19"/>
      <c r="BL149" s="19"/>
      <c r="BM149" s="19"/>
      <c r="BN149" s="19"/>
      <c r="BO149" s="19"/>
      <c r="BP149" s="19"/>
      <c r="BQ149" s="19"/>
      <c r="BR149" s="19"/>
      <c r="BS149" s="19"/>
      <c r="BT149" s="19"/>
      <c r="BU149" s="19"/>
      <c r="BV149" s="19"/>
      <c r="BW149" s="19"/>
      <c r="BX149" s="19"/>
      <c r="BY149" s="19"/>
      <c r="BZ149" s="19"/>
      <c r="CA149" s="19"/>
      <c r="CB149" s="19"/>
      <c r="CC149" s="19"/>
      <c r="CD149" s="19"/>
      <c r="CE149" s="19"/>
      <c r="CF149" s="19"/>
      <c r="CG149" s="19"/>
      <c r="CH149" s="19"/>
      <c r="CI149" s="19"/>
      <c r="CJ149" s="19"/>
      <c r="CK149" s="19"/>
      <c r="CL149" s="19"/>
      <c r="CM149" s="19"/>
      <c r="CN149" s="19"/>
      <c r="CO149" s="19"/>
      <c r="CP149" s="19"/>
      <c r="CQ149" s="19"/>
      <c r="CR149" s="19"/>
      <c r="CS149" s="19"/>
      <c r="CT149" s="19"/>
      <c r="CU149" s="19"/>
      <c r="CV149" s="19"/>
      <c r="CW149" s="19"/>
      <c r="CX149" s="19"/>
      <c r="CY149" s="19"/>
      <c r="CZ149" s="19"/>
      <c r="DA149" s="19"/>
      <c r="DB149" s="19"/>
      <c r="DC149" s="19"/>
      <c r="DD149" s="19"/>
      <c r="DE149" s="19"/>
      <c r="DF149" s="19"/>
      <c r="DG149" s="19"/>
      <c r="DH149" s="19"/>
      <c r="DI149" s="19"/>
      <c r="DJ149" s="19"/>
      <c r="DK149" s="19"/>
      <c r="DL149" s="19"/>
      <c r="DM149" s="19"/>
      <c r="DN149" s="19"/>
      <c r="DO149" s="19"/>
      <c r="DP149" s="19"/>
      <c r="DQ149" s="19"/>
      <c r="DR149" s="19"/>
      <c r="DS149" s="19"/>
      <c r="DT149" s="19"/>
      <c r="DU149" s="19"/>
      <c r="DV149" s="19"/>
      <c r="DW149" s="19"/>
      <c r="DX149" s="19"/>
      <c r="DY149" s="19"/>
      <c r="DZ149" s="19"/>
      <c r="EA149" s="19"/>
      <c r="EB149" s="19"/>
      <c r="EC149" s="19"/>
      <c r="ED149" s="19"/>
      <c r="EE149" s="19"/>
      <c r="EF149" s="19"/>
      <c r="EG149" s="19"/>
      <c r="EH149" s="19"/>
      <c r="EI149" s="19"/>
      <c r="EJ149" s="19"/>
      <c r="EK149" s="19"/>
      <c r="EL149" s="19"/>
      <c r="EM149" s="19"/>
      <c r="EN149" s="19"/>
      <c r="EO149" s="19"/>
      <c r="EP149" s="19"/>
      <c r="EQ149" s="15"/>
      <c r="ER149" s="15"/>
      <c r="ES149" s="15"/>
      <c r="ET149" s="15"/>
      <c r="EU149" s="15"/>
      <c r="EV149" s="15"/>
      <c r="EW149" s="15"/>
      <c r="EX149" s="15"/>
      <c r="EY149" s="15"/>
      <c r="EZ149" s="15"/>
      <c r="FA149" s="15"/>
      <c r="FB149" s="15"/>
      <c r="FC149" s="15"/>
      <c r="FD149" s="15"/>
      <c r="FE149" s="15"/>
      <c r="FF149" s="15"/>
      <c r="FG149" s="15"/>
      <c r="FH149" s="15"/>
      <c r="FI149" s="15"/>
      <c r="FJ149" s="15"/>
      <c r="FK149" s="15"/>
      <c r="FL149" s="15"/>
      <c r="FM149" s="15"/>
      <c r="FN149" s="15"/>
      <c r="FO149" s="15"/>
      <c r="FP149" s="15"/>
      <c r="FQ149" s="15"/>
      <c r="FR149" s="15"/>
      <c r="FS149" s="15"/>
      <c r="FT149" s="15"/>
      <c r="FU149" s="15"/>
      <c r="FV149" s="15"/>
      <c r="FW149" s="15"/>
      <c r="FX149" s="15"/>
      <c r="FY149" s="15"/>
      <c r="FZ149" s="15"/>
      <c r="GA149" s="15"/>
      <c r="GB149" s="15"/>
      <c r="GC149" s="15"/>
      <c r="GD149" s="15"/>
      <c r="GE149" s="15"/>
      <c r="GF149" s="15"/>
      <c r="GG149" s="15"/>
    </row>
    <row r="150" spans="1:189" s="34" customFormat="1" ht="14.1" customHeight="1">
      <c r="A150" s="113"/>
      <c r="B150" s="20"/>
      <c r="C150" s="20"/>
      <c r="D150" s="39"/>
      <c r="F150" s="35"/>
      <c r="G150" s="756"/>
      <c r="H150" s="35"/>
      <c r="I150" s="35"/>
      <c r="J150" s="15"/>
      <c r="K150" s="15"/>
      <c r="L150" s="15"/>
      <c r="M150" s="1405"/>
      <c r="N150" s="15"/>
      <c r="O150" s="15"/>
      <c r="P150" s="15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19"/>
      <c r="BH150" s="19"/>
      <c r="BI150" s="19"/>
      <c r="BJ150" s="19"/>
      <c r="BK150" s="19"/>
      <c r="BL150" s="19"/>
      <c r="BM150" s="19"/>
      <c r="BN150" s="19"/>
      <c r="BO150" s="19"/>
      <c r="BP150" s="19"/>
      <c r="BQ150" s="19"/>
      <c r="BR150" s="19"/>
      <c r="BS150" s="19"/>
      <c r="BT150" s="19"/>
      <c r="BU150" s="19"/>
      <c r="BV150" s="19"/>
      <c r="BW150" s="19"/>
      <c r="BX150" s="19"/>
      <c r="BY150" s="19"/>
      <c r="BZ150" s="19"/>
      <c r="CA150" s="19"/>
      <c r="CB150" s="19"/>
      <c r="CC150" s="19"/>
      <c r="CD150" s="19"/>
      <c r="CE150" s="19"/>
      <c r="CF150" s="19"/>
      <c r="CG150" s="19"/>
      <c r="CH150" s="19"/>
      <c r="CI150" s="19"/>
      <c r="CJ150" s="19"/>
      <c r="CK150" s="19"/>
      <c r="CL150" s="19"/>
      <c r="CM150" s="19"/>
      <c r="CN150" s="19"/>
      <c r="CO150" s="19"/>
      <c r="CP150" s="19"/>
      <c r="CQ150" s="19"/>
      <c r="CR150" s="19"/>
      <c r="CS150" s="19"/>
      <c r="CT150" s="19"/>
      <c r="CU150" s="19"/>
      <c r="CV150" s="19"/>
      <c r="CW150" s="19"/>
      <c r="CX150" s="19"/>
      <c r="CY150" s="19"/>
      <c r="CZ150" s="19"/>
      <c r="DA150" s="19"/>
      <c r="DB150" s="19"/>
      <c r="DC150" s="19"/>
      <c r="DD150" s="19"/>
      <c r="DE150" s="19"/>
      <c r="DF150" s="19"/>
      <c r="DG150" s="19"/>
      <c r="DH150" s="19"/>
      <c r="DI150" s="19"/>
      <c r="DJ150" s="19"/>
      <c r="DK150" s="19"/>
      <c r="DL150" s="19"/>
      <c r="DM150" s="19"/>
      <c r="DN150" s="19"/>
      <c r="DO150" s="19"/>
      <c r="DP150" s="19"/>
      <c r="DQ150" s="19"/>
      <c r="DR150" s="19"/>
      <c r="DS150" s="19"/>
      <c r="DT150" s="19"/>
      <c r="DU150" s="19"/>
      <c r="DV150" s="19"/>
      <c r="DW150" s="19"/>
      <c r="DX150" s="19"/>
      <c r="DY150" s="19"/>
      <c r="DZ150" s="19"/>
      <c r="EA150" s="19"/>
      <c r="EB150" s="19"/>
      <c r="EC150" s="19"/>
      <c r="ED150" s="19"/>
      <c r="EE150" s="19"/>
      <c r="EF150" s="19"/>
      <c r="EG150" s="19"/>
      <c r="EH150" s="19"/>
      <c r="EI150" s="19"/>
      <c r="EJ150" s="19"/>
      <c r="EK150" s="19"/>
      <c r="EL150" s="19"/>
      <c r="EM150" s="19"/>
      <c r="EN150" s="19"/>
      <c r="EO150" s="19"/>
      <c r="EP150" s="19"/>
      <c r="EQ150" s="15"/>
      <c r="ER150" s="15"/>
      <c r="ES150" s="15"/>
      <c r="ET150" s="15"/>
      <c r="EU150" s="15"/>
      <c r="EV150" s="15"/>
      <c r="EW150" s="15"/>
      <c r="EX150" s="15"/>
      <c r="EY150" s="15"/>
      <c r="EZ150" s="15"/>
      <c r="FA150" s="15"/>
      <c r="FB150" s="15"/>
      <c r="FC150" s="15"/>
      <c r="FD150" s="15"/>
      <c r="FE150" s="15"/>
      <c r="FF150" s="15"/>
      <c r="FG150" s="15"/>
      <c r="FH150" s="15"/>
      <c r="FI150" s="15"/>
      <c r="FJ150" s="15"/>
      <c r="FK150" s="15"/>
      <c r="FL150" s="15"/>
      <c r="FM150" s="15"/>
      <c r="FN150" s="15"/>
      <c r="FO150" s="15"/>
      <c r="FP150" s="15"/>
      <c r="FQ150" s="15"/>
      <c r="FR150" s="15"/>
      <c r="FS150" s="15"/>
      <c r="FT150" s="15"/>
      <c r="FU150" s="15"/>
      <c r="FV150" s="15"/>
      <c r="FW150" s="15"/>
      <c r="FX150" s="15"/>
      <c r="FY150" s="15"/>
      <c r="FZ150" s="15"/>
      <c r="GA150" s="15"/>
      <c r="GB150" s="15"/>
      <c r="GC150" s="15"/>
      <c r="GD150" s="15"/>
      <c r="GE150" s="15"/>
      <c r="GF150" s="15"/>
      <c r="GG150" s="15"/>
    </row>
    <row r="151" spans="1:189" s="34" customFormat="1" ht="14.1" customHeight="1">
      <c r="A151" s="113"/>
      <c r="B151" s="20" t="s">
        <v>605</v>
      </c>
      <c r="C151" s="20"/>
      <c r="D151" s="888"/>
      <c r="E151" s="647"/>
      <c r="F151" s="757"/>
      <c r="G151" s="649"/>
      <c r="H151" s="648"/>
      <c r="I151" s="648"/>
      <c r="J151" s="15"/>
      <c r="K151" s="15"/>
      <c r="GE151" s="647"/>
    </row>
    <row r="152" spans="1:189" s="34" customFormat="1" ht="14.1" customHeight="1" outlineLevel="1">
      <c r="A152" s="113"/>
      <c r="B152" s="709" t="s">
        <v>189</v>
      </c>
      <c r="C152" s="687"/>
      <c r="D152" s="885" t="s">
        <v>670</v>
      </c>
      <c r="E152" s="689"/>
      <c r="F152" s="691"/>
      <c r="G152" s="691">
        <f>기준분기</f>
        <v>45016</v>
      </c>
      <c r="H152" s="691">
        <f t="shared" ref="H152:Q152" si="166">EOMONTH(G152,3)</f>
        <v>45107</v>
      </c>
      <c r="I152" s="691">
        <f t="shared" si="166"/>
        <v>45199</v>
      </c>
      <c r="J152" s="691">
        <f t="shared" ref="J152" si="167">EOMONTH(I152,3)</f>
        <v>45291</v>
      </c>
      <c r="K152" s="691">
        <f t="shared" ref="K152" si="168">EOMONTH(J152,3)</f>
        <v>45382</v>
      </c>
      <c r="L152" s="691">
        <f t="shared" ref="L152" si="169">EOMONTH(K152,3)</f>
        <v>45473</v>
      </c>
      <c r="M152" s="691">
        <f t="shared" ref="M152" si="170">EOMONTH(L152,3)</f>
        <v>45565</v>
      </c>
      <c r="N152" s="691">
        <f t="shared" ref="N152" si="171">EOMONTH(M152,3)</f>
        <v>45657</v>
      </c>
      <c r="O152" s="691">
        <f t="shared" si="166"/>
        <v>45747</v>
      </c>
      <c r="P152" s="691">
        <f t="shared" si="166"/>
        <v>45838</v>
      </c>
      <c r="Q152" s="691">
        <f t="shared" si="166"/>
        <v>45930</v>
      </c>
      <c r="R152" s="691">
        <f t="shared" ref="R152" si="172">EOMONTH(Q152,3)</f>
        <v>46022</v>
      </c>
      <c r="S152" s="691">
        <f t="shared" ref="S152" si="173">EOMONTH(R152,3)</f>
        <v>46112</v>
      </c>
      <c r="T152" s="691">
        <f t="shared" ref="T152" si="174">EOMONTH(S152,3)</f>
        <v>46203</v>
      </c>
      <c r="U152" s="691">
        <f t="shared" ref="U152" si="175">EOMONTH(T152,3)</f>
        <v>46295</v>
      </c>
      <c r="V152" s="691">
        <f t="shared" ref="V152" si="176">EOMONTH(U152,3)</f>
        <v>46387</v>
      </c>
      <c r="W152" s="691">
        <f t="shared" ref="W152" si="177">EOMONTH(V152,3)</f>
        <v>46477</v>
      </c>
      <c r="X152" s="691">
        <f t="shared" ref="X152" si="178">EOMONTH(W152,3)</f>
        <v>46568</v>
      </c>
      <c r="Y152" s="691">
        <f t="shared" ref="Y152" si="179">EOMONTH(X152,3)</f>
        <v>46660</v>
      </c>
      <c r="Z152" s="691">
        <f t="shared" ref="Z152" si="180">EOMONTH(Y152,3)</f>
        <v>46752</v>
      </c>
      <c r="AA152" s="691">
        <f t="shared" ref="AA152" si="181">EOMONTH(Z152,3)</f>
        <v>46843</v>
      </c>
      <c r="AB152" s="691">
        <f t="shared" ref="AB152" si="182">EOMONTH(AA152,3)</f>
        <v>46934</v>
      </c>
      <c r="AC152" s="691">
        <f t="shared" ref="AC152" si="183">EOMONTH(AB152,3)</f>
        <v>47026</v>
      </c>
      <c r="AD152" s="691">
        <f t="shared" ref="AD152" si="184">EOMONTH(AC152,3)</f>
        <v>47118</v>
      </c>
      <c r="AE152" s="691">
        <f t="shared" ref="AE152" si="185">EOMONTH(AD152,3)</f>
        <v>47208</v>
      </c>
      <c r="AF152" s="691">
        <f t="shared" ref="AF152" si="186">EOMONTH(AE152,3)</f>
        <v>47299</v>
      </c>
      <c r="AG152" s="691">
        <f t="shared" ref="AG152" si="187">EOMONTH(AF152,3)</f>
        <v>47391</v>
      </c>
      <c r="AH152" s="691">
        <f t="shared" ref="AH152" si="188">EOMONTH(AG152,3)</f>
        <v>47483</v>
      </c>
      <c r="AI152" s="691">
        <f t="shared" ref="AI152" si="189">EOMONTH(AH152,3)</f>
        <v>47573</v>
      </c>
      <c r="AJ152" s="691">
        <f t="shared" ref="AJ152" si="190">EOMONTH(AI152,3)</f>
        <v>47664</v>
      </c>
      <c r="AK152" s="691">
        <f t="shared" ref="AK152" si="191">EOMONTH(AJ152,3)</f>
        <v>47756</v>
      </c>
      <c r="AL152" s="691">
        <f t="shared" ref="AL152" si="192">EOMONTH(AK152,3)</f>
        <v>47848</v>
      </c>
      <c r="AM152" s="691">
        <f t="shared" ref="AM152" si="193">EOMONTH(AL152,3)</f>
        <v>47938</v>
      </c>
      <c r="AN152" s="691">
        <f t="shared" ref="AN152" si="194">EOMONTH(AM152,3)</f>
        <v>48029</v>
      </c>
      <c r="AO152" s="691">
        <f t="shared" ref="AO152" si="195">EOMONTH(AN152,3)</f>
        <v>48121</v>
      </c>
      <c r="AP152" s="691">
        <f t="shared" ref="AP152" si="196">EOMONTH(AO152,3)</f>
        <v>48213</v>
      </c>
      <c r="AQ152" s="691">
        <f t="shared" ref="AQ152" si="197">EOMONTH(AP152,3)</f>
        <v>48304</v>
      </c>
      <c r="AR152" s="691">
        <f t="shared" ref="AR152" si="198">EOMONTH(AQ152,3)</f>
        <v>48395</v>
      </c>
      <c r="AS152" s="691">
        <f t="shared" ref="AS152" si="199">EOMONTH(AR152,3)</f>
        <v>48487</v>
      </c>
      <c r="AT152" s="691">
        <f t="shared" ref="AT152" si="200">EOMONTH(AS152,3)</f>
        <v>48579</v>
      </c>
      <c r="AU152" s="691">
        <f t="shared" ref="AU152" si="201">EOMONTH(AT152,3)</f>
        <v>48669</v>
      </c>
      <c r="AV152" s="691">
        <f t="shared" ref="AV152" si="202">EOMONTH(AU152,3)</f>
        <v>48760</v>
      </c>
      <c r="AW152" s="691">
        <f t="shared" ref="AW152" si="203">EOMONTH(AV152,3)</f>
        <v>48852</v>
      </c>
      <c r="AX152" s="691">
        <f t="shared" ref="AX152" si="204">EOMONTH(AW152,3)</f>
        <v>48944</v>
      </c>
      <c r="AY152" s="691">
        <f t="shared" ref="AY152" si="205">EOMONTH(AX152,3)</f>
        <v>49034</v>
      </c>
      <c r="AZ152" s="691">
        <f t="shared" ref="AZ152" si="206">EOMONTH(AY152,3)</f>
        <v>49125</v>
      </c>
      <c r="BA152" s="691">
        <f t="shared" ref="BA152" si="207">EOMONTH(AZ152,3)</f>
        <v>49217</v>
      </c>
      <c r="BB152" s="691">
        <f t="shared" ref="BB152" si="208">EOMONTH(BA152,3)</f>
        <v>49309</v>
      </c>
      <c r="BC152" s="691">
        <f t="shared" ref="BC152" si="209">EOMONTH(BB152,3)</f>
        <v>49399</v>
      </c>
      <c r="BD152" s="691">
        <f t="shared" ref="BD152" si="210">EOMONTH(BC152,3)</f>
        <v>49490</v>
      </c>
      <c r="BE152" s="691">
        <f t="shared" ref="BE152" si="211">EOMONTH(BD152,3)</f>
        <v>49582</v>
      </c>
      <c r="BF152" s="691">
        <f t="shared" ref="BF152" si="212">EOMONTH(BE152,3)</f>
        <v>49674</v>
      </c>
      <c r="BG152" s="691">
        <f t="shared" ref="BG152" si="213">EOMONTH(BF152,3)</f>
        <v>49765</v>
      </c>
      <c r="BH152" s="691">
        <f t="shared" ref="BH152" si="214">EOMONTH(BG152,3)</f>
        <v>49856</v>
      </c>
      <c r="BI152" s="691">
        <f t="shared" ref="BI152" si="215">EOMONTH(BH152,3)</f>
        <v>49948</v>
      </c>
      <c r="BJ152" s="691">
        <f t="shared" ref="BJ152" si="216">EOMONTH(BI152,3)</f>
        <v>50040</v>
      </c>
      <c r="BK152" s="691">
        <f t="shared" ref="BK152" si="217">EOMONTH(BJ152,3)</f>
        <v>50130</v>
      </c>
      <c r="BL152" s="691">
        <f t="shared" ref="BL152" si="218">EOMONTH(BK152,3)</f>
        <v>50221</v>
      </c>
      <c r="BM152" s="691">
        <f t="shared" ref="BM152" si="219">EOMONTH(BL152,3)</f>
        <v>50313</v>
      </c>
      <c r="BN152" s="691">
        <f t="shared" ref="BN152" si="220">EOMONTH(BM152,3)</f>
        <v>50405</v>
      </c>
      <c r="BO152" s="691">
        <f t="shared" ref="BO152" si="221">EOMONTH(BN152,3)</f>
        <v>50495</v>
      </c>
      <c r="BP152" s="691">
        <f t="shared" ref="BP152" si="222">EOMONTH(BO152,3)</f>
        <v>50586</v>
      </c>
      <c r="BQ152" s="691">
        <f t="shared" ref="BQ152" si="223">EOMONTH(BP152,3)</f>
        <v>50678</v>
      </c>
      <c r="BR152" s="691">
        <f t="shared" ref="BR152" si="224">EOMONTH(BQ152,3)</f>
        <v>50770</v>
      </c>
      <c r="BS152" s="691">
        <f t="shared" ref="BS152" si="225">EOMONTH(BR152,3)</f>
        <v>50860</v>
      </c>
      <c r="BT152" s="691">
        <f t="shared" ref="BT152" si="226">EOMONTH(BS152,3)</f>
        <v>50951</v>
      </c>
      <c r="BU152" s="691">
        <f t="shared" ref="BU152" si="227">EOMONTH(BT152,3)</f>
        <v>51043</v>
      </c>
      <c r="BV152" s="691">
        <f t="shared" ref="BV152" si="228">EOMONTH(BU152,3)</f>
        <v>51135</v>
      </c>
      <c r="BW152" s="691">
        <f t="shared" ref="BW152" si="229">EOMONTH(BV152,3)</f>
        <v>51226</v>
      </c>
      <c r="BX152" s="691">
        <f t="shared" ref="BX152" si="230">EOMONTH(BW152,3)</f>
        <v>51317</v>
      </c>
      <c r="BY152" s="691">
        <f t="shared" ref="BY152" si="231">EOMONTH(BX152,3)</f>
        <v>51409</v>
      </c>
      <c r="BZ152" s="691">
        <f t="shared" ref="BZ152" si="232">EOMONTH(BY152,3)</f>
        <v>51501</v>
      </c>
      <c r="CA152" s="691">
        <f t="shared" ref="CA152" si="233">EOMONTH(BZ152,3)</f>
        <v>51591</v>
      </c>
      <c r="CB152" s="691">
        <f t="shared" ref="CB152" si="234">EOMONTH(CA152,3)</f>
        <v>51682</v>
      </c>
      <c r="CC152" s="691">
        <f t="shared" ref="CC152" si="235">EOMONTH(CB152,3)</f>
        <v>51774</v>
      </c>
      <c r="CD152" s="691">
        <f t="shared" ref="CD152" si="236">EOMONTH(CC152,3)</f>
        <v>51866</v>
      </c>
      <c r="CE152" s="691">
        <f t="shared" ref="CE152" si="237">EOMONTH(CD152,3)</f>
        <v>51956</v>
      </c>
      <c r="CF152" s="691">
        <f t="shared" ref="CF152" si="238">EOMONTH(CE152,3)</f>
        <v>52047</v>
      </c>
      <c r="CG152" s="691">
        <f t="shared" ref="CG152" si="239">EOMONTH(CF152,3)</f>
        <v>52139</v>
      </c>
      <c r="CH152" s="691">
        <f t="shared" ref="CH152" si="240">EOMONTH(CG152,3)</f>
        <v>52231</v>
      </c>
      <c r="CI152" s="691">
        <f t="shared" ref="CI152" si="241">EOMONTH(CH152,3)</f>
        <v>52321</v>
      </c>
      <c r="CJ152" s="691">
        <f t="shared" ref="CJ152" si="242">EOMONTH(CI152,3)</f>
        <v>52412</v>
      </c>
      <c r="CK152" s="691">
        <f t="shared" ref="CK152" si="243">EOMONTH(CJ152,3)</f>
        <v>52504</v>
      </c>
      <c r="CL152" s="691">
        <f t="shared" ref="CL152" si="244">EOMONTH(CK152,3)</f>
        <v>52596</v>
      </c>
      <c r="CM152" s="691">
        <f t="shared" ref="CM152" si="245">EOMONTH(CL152,3)</f>
        <v>52687</v>
      </c>
      <c r="CN152" s="691">
        <f t="shared" ref="CN152" si="246">EOMONTH(CM152,3)</f>
        <v>52778</v>
      </c>
      <c r="CO152" s="691">
        <f t="shared" ref="CO152" si="247">EOMONTH(CN152,3)</f>
        <v>52870</v>
      </c>
      <c r="CP152" s="691">
        <f t="shared" ref="CP152" si="248">EOMONTH(CO152,3)</f>
        <v>52962</v>
      </c>
      <c r="CQ152" s="691">
        <f t="shared" ref="CQ152" si="249">EOMONTH(CP152,3)</f>
        <v>53052</v>
      </c>
      <c r="CR152" s="691">
        <f t="shared" ref="CR152" si="250">EOMONTH(CQ152,3)</f>
        <v>53143</v>
      </c>
      <c r="CS152" s="691">
        <f t="shared" ref="CS152" si="251">EOMONTH(CR152,3)</f>
        <v>53235</v>
      </c>
      <c r="CT152" s="691">
        <f t="shared" ref="CT152" si="252">EOMONTH(CS152,3)</f>
        <v>53327</v>
      </c>
      <c r="CU152" s="691">
        <f t="shared" ref="CU152" si="253">EOMONTH(CT152,3)</f>
        <v>53417</v>
      </c>
      <c r="CV152" s="691">
        <f t="shared" ref="CV152" si="254">EOMONTH(CU152,3)</f>
        <v>53508</v>
      </c>
      <c r="CW152" s="691">
        <f t="shared" ref="CW152" si="255">EOMONTH(CV152,3)</f>
        <v>53600</v>
      </c>
      <c r="CX152" s="691">
        <f t="shared" ref="CX152" si="256">EOMONTH(CW152,3)</f>
        <v>53692</v>
      </c>
      <c r="CY152" s="691">
        <f t="shared" ref="CY152" si="257">EOMONTH(CX152,3)</f>
        <v>53782</v>
      </c>
      <c r="CZ152" s="691">
        <f t="shared" ref="CZ152" si="258">EOMONTH(CY152,3)</f>
        <v>53873</v>
      </c>
      <c r="DA152" s="691">
        <f t="shared" ref="DA152" si="259">EOMONTH(CZ152,3)</f>
        <v>53965</v>
      </c>
      <c r="DB152" s="691">
        <f t="shared" ref="DB152" si="260">EOMONTH(DA152,3)</f>
        <v>54057</v>
      </c>
      <c r="DC152" s="691">
        <f t="shared" ref="DC152" si="261">EOMONTH(DB152,3)</f>
        <v>54148</v>
      </c>
      <c r="DD152" s="691">
        <f t="shared" ref="DD152" si="262">EOMONTH(DC152,3)</f>
        <v>54239</v>
      </c>
      <c r="DE152" s="691">
        <f t="shared" ref="DE152" si="263">EOMONTH(DD152,3)</f>
        <v>54331</v>
      </c>
      <c r="DF152" s="691">
        <f t="shared" ref="DF152" si="264">EOMONTH(DE152,3)</f>
        <v>54423</v>
      </c>
      <c r="DG152" s="691">
        <f t="shared" ref="DG152" si="265">EOMONTH(DF152,3)</f>
        <v>54513</v>
      </c>
      <c r="DH152" s="691">
        <f t="shared" ref="DH152" si="266">EOMONTH(DG152,3)</f>
        <v>54604</v>
      </c>
      <c r="DI152" s="691">
        <f t="shared" ref="DI152" si="267">EOMONTH(DH152,3)</f>
        <v>54696</v>
      </c>
      <c r="DJ152" s="691">
        <f t="shared" ref="DJ152" si="268">EOMONTH(DI152,3)</f>
        <v>54788</v>
      </c>
      <c r="DK152" s="691">
        <f t="shared" ref="DK152" si="269">EOMONTH(DJ152,3)</f>
        <v>54878</v>
      </c>
      <c r="DL152" s="691">
        <f t="shared" ref="DL152" si="270">EOMONTH(DK152,3)</f>
        <v>54969</v>
      </c>
      <c r="DM152" s="691">
        <f t="shared" ref="DM152" si="271">EOMONTH(DL152,3)</f>
        <v>55061</v>
      </c>
      <c r="DN152" s="691">
        <f t="shared" ref="DN152" si="272">EOMONTH(DM152,3)</f>
        <v>55153</v>
      </c>
      <c r="DO152" s="691">
        <f t="shared" ref="DO152" si="273">EOMONTH(DN152,3)</f>
        <v>55243</v>
      </c>
      <c r="DP152" s="691">
        <f t="shared" ref="DP152" si="274">EOMONTH(DO152,3)</f>
        <v>55334</v>
      </c>
      <c r="DQ152" s="691">
        <f t="shared" ref="DQ152" si="275">EOMONTH(DP152,3)</f>
        <v>55426</v>
      </c>
      <c r="DR152" s="691">
        <f t="shared" ref="DR152" si="276">EOMONTH(DQ152,3)</f>
        <v>55518</v>
      </c>
      <c r="DS152" s="691">
        <f t="shared" ref="DS152" si="277">EOMONTH(DR152,3)</f>
        <v>55609</v>
      </c>
      <c r="DT152" s="691">
        <f t="shared" ref="DT152" si="278">EOMONTH(DS152,3)</f>
        <v>55700</v>
      </c>
      <c r="DU152" s="691">
        <f t="shared" ref="DU152" si="279">EOMONTH(DT152,3)</f>
        <v>55792</v>
      </c>
      <c r="DV152" s="691">
        <f t="shared" ref="DV152" si="280">EOMONTH(DU152,3)</f>
        <v>55884</v>
      </c>
      <c r="DW152" s="691">
        <f t="shared" ref="DW152" si="281">EOMONTH(DV152,3)</f>
        <v>55974</v>
      </c>
      <c r="DX152" s="691">
        <f t="shared" ref="DX152" si="282">EOMONTH(DW152,3)</f>
        <v>56065</v>
      </c>
      <c r="DY152" s="691">
        <f t="shared" ref="DY152" si="283">EOMONTH(DX152,3)</f>
        <v>56157</v>
      </c>
      <c r="DZ152" s="691">
        <f t="shared" ref="DZ152" si="284">EOMONTH(DY152,3)</f>
        <v>56249</v>
      </c>
      <c r="EA152" s="691">
        <f t="shared" ref="EA152" si="285">EOMONTH(DZ152,3)</f>
        <v>56339</v>
      </c>
      <c r="EB152" s="691">
        <f t="shared" ref="EB152" si="286">EOMONTH(EA152,3)</f>
        <v>56430</v>
      </c>
      <c r="EC152" s="691">
        <f t="shared" ref="EC152" si="287">EOMONTH(EB152,3)</f>
        <v>56522</v>
      </c>
      <c r="ED152" s="691">
        <f t="shared" ref="ED152" si="288">EOMONTH(EC152,3)</f>
        <v>56614</v>
      </c>
      <c r="EE152" s="691">
        <f t="shared" ref="EE152" si="289">EOMONTH(ED152,3)</f>
        <v>56704</v>
      </c>
      <c r="EF152" s="691">
        <f t="shared" ref="EF152" si="290">EOMONTH(EE152,3)</f>
        <v>56795</v>
      </c>
      <c r="EG152" s="691">
        <f t="shared" ref="EG152" si="291">EOMONTH(EF152,3)</f>
        <v>56887</v>
      </c>
      <c r="EH152" s="691">
        <f t="shared" ref="EH152" si="292">EOMONTH(EG152,3)</f>
        <v>56979</v>
      </c>
      <c r="EI152" s="691">
        <f t="shared" ref="EI152" si="293">EOMONTH(EH152,3)</f>
        <v>57070</v>
      </c>
      <c r="EJ152" s="691">
        <f t="shared" ref="EJ152" si="294">EOMONTH(EI152,3)</f>
        <v>57161</v>
      </c>
      <c r="EK152" s="691">
        <f t="shared" ref="EK152" si="295">EOMONTH(EJ152,3)</f>
        <v>57253</v>
      </c>
      <c r="EL152" s="691">
        <f t="shared" ref="EL152" si="296">EOMONTH(EK152,3)</f>
        <v>57345</v>
      </c>
      <c r="EM152" s="691">
        <f t="shared" ref="EM152" si="297">EOMONTH(EL152,3)</f>
        <v>57435</v>
      </c>
      <c r="EN152" s="691">
        <f t="shared" ref="EN152" si="298">EOMONTH(EM152,3)</f>
        <v>57526</v>
      </c>
      <c r="EO152" s="691">
        <f t="shared" ref="EO152" si="299">EOMONTH(EN152,3)</f>
        <v>57618</v>
      </c>
      <c r="EP152" s="691">
        <f t="shared" ref="EP152" si="300">EOMONTH(EO152,3)</f>
        <v>57710</v>
      </c>
      <c r="EQ152" s="35"/>
    </row>
    <row r="153" spans="1:189" s="34" customFormat="1" ht="14.1" customHeight="1" outlineLevel="1">
      <c r="A153" s="113"/>
      <c r="B153" s="164" t="s">
        <v>85</v>
      </c>
      <c r="C153" s="89"/>
      <c r="D153" s="201"/>
      <c r="E153" s="259" t="s">
        <v>148</v>
      </c>
      <c r="F153" s="167"/>
      <c r="G153" s="167">
        <f t="shared" ref="G153:Q153" si="301">YEAR(G152)</f>
        <v>2023</v>
      </c>
      <c r="H153" s="167">
        <f t="shared" si="301"/>
        <v>2023</v>
      </c>
      <c r="I153" s="167">
        <f t="shared" si="301"/>
        <v>2023</v>
      </c>
      <c r="J153" s="167">
        <f t="shared" ref="J153:N153" si="302">YEAR(J152)</f>
        <v>2023</v>
      </c>
      <c r="K153" s="167">
        <f t="shared" si="302"/>
        <v>2024</v>
      </c>
      <c r="L153" s="167">
        <f t="shared" si="302"/>
        <v>2024</v>
      </c>
      <c r="M153" s="167">
        <f t="shared" si="302"/>
        <v>2024</v>
      </c>
      <c r="N153" s="167">
        <f t="shared" si="302"/>
        <v>2024</v>
      </c>
      <c r="O153" s="167">
        <f t="shared" si="301"/>
        <v>2025</v>
      </c>
      <c r="P153" s="167">
        <f t="shared" si="301"/>
        <v>2025</v>
      </c>
      <c r="Q153" s="167">
        <f t="shared" si="301"/>
        <v>2025</v>
      </c>
      <c r="R153" s="167">
        <f t="shared" ref="R153:CC153" si="303">YEAR(R152)</f>
        <v>2025</v>
      </c>
      <c r="S153" s="167">
        <f t="shared" si="303"/>
        <v>2026</v>
      </c>
      <c r="T153" s="167">
        <f t="shared" si="303"/>
        <v>2026</v>
      </c>
      <c r="U153" s="167">
        <f t="shared" si="303"/>
        <v>2026</v>
      </c>
      <c r="V153" s="167">
        <f t="shared" si="303"/>
        <v>2026</v>
      </c>
      <c r="W153" s="167">
        <f t="shared" si="303"/>
        <v>2027</v>
      </c>
      <c r="X153" s="167">
        <f t="shared" si="303"/>
        <v>2027</v>
      </c>
      <c r="Y153" s="167">
        <f t="shared" si="303"/>
        <v>2027</v>
      </c>
      <c r="Z153" s="167">
        <f t="shared" si="303"/>
        <v>2027</v>
      </c>
      <c r="AA153" s="167">
        <f t="shared" si="303"/>
        <v>2028</v>
      </c>
      <c r="AB153" s="167">
        <f t="shared" si="303"/>
        <v>2028</v>
      </c>
      <c r="AC153" s="167">
        <f t="shared" si="303"/>
        <v>2028</v>
      </c>
      <c r="AD153" s="167">
        <f t="shared" si="303"/>
        <v>2028</v>
      </c>
      <c r="AE153" s="167">
        <f t="shared" si="303"/>
        <v>2029</v>
      </c>
      <c r="AF153" s="167">
        <f t="shared" si="303"/>
        <v>2029</v>
      </c>
      <c r="AG153" s="167">
        <f t="shared" si="303"/>
        <v>2029</v>
      </c>
      <c r="AH153" s="167">
        <f t="shared" si="303"/>
        <v>2029</v>
      </c>
      <c r="AI153" s="167">
        <f t="shared" si="303"/>
        <v>2030</v>
      </c>
      <c r="AJ153" s="167">
        <f t="shared" si="303"/>
        <v>2030</v>
      </c>
      <c r="AK153" s="167">
        <f t="shared" si="303"/>
        <v>2030</v>
      </c>
      <c r="AL153" s="167">
        <f t="shared" si="303"/>
        <v>2030</v>
      </c>
      <c r="AM153" s="167">
        <f t="shared" si="303"/>
        <v>2031</v>
      </c>
      <c r="AN153" s="167">
        <f t="shared" si="303"/>
        <v>2031</v>
      </c>
      <c r="AO153" s="167">
        <f t="shared" si="303"/>
        <v>2031</v>
      </c>
      <c r="AP153" s="167">
        <f t="shared" si="303"/>
        <v>2031</v>
      </c>
      <c r="AQ153" s="167">
        <f t="shared" si="303"/>
        <v>2032</v>
      </c>
      <c r="AR153" s="167">
        <f t="shared" si="303"/>
        <v>2032</v>
      </c>
      <c r="AS153" s="167">
        <f t="shared" si="303"/>
        <v>2032</v>
      </c>
      <c r="AT153" s="167">
        <f t="shared" si="303"/>
        <v>2032</v>
      </c>
      <c r="AU153" s="167">
        <f t="shared" si="303"/>
        <v>2033</v>
      </c>
      <c r="AV153" s="167">
        <f t="shared" si="303"/>
        <v>2033</v>
      </c>
      <c r="AW153" s="167">
        <f t="shared" si="303"/>
        <v>2033</v>
      </c>
      <c r="AX153" s="167">
        <f t="shared" si="303"/>
        <v>2033</v>
      </c>
      <c r="AY153" s="167">
        <f t="shared" si="303"/>
        <v>2034</v>
      </c>
      <c r="AZ153" s="167">
        <f t="shared" si="303"/>
        <v>2034</v>
      </c>
      <c r="BA153" s="167">
        <f t="shared" si="303"/>
        <v>2034</v>
      </c>
      <c r="BB153" s="167">
        <f t="shared" si="303"/>
        <v>2034</v>
      </c>
      <c r="BC153" s="167">
        <f t="shared" si="303"/>
        <v>2035</v>
      </c>
      <c r="BD153" s="167">
        <f t="shared" si="303"/>
        <v>2035</v>
      </c>
      <c r="BE153" s="167">
        <f t="shared" si="303"/>
        <v>2035</v>
      </c>
      <c r="BF153" s="167">
        <f t="shared" si="303"/>
        <v>2035</v>
      </c>
      <c r="BG153" s="167">
        <f t="shared" si="303"/>
        <v>2036</v>
      </c>
      <c r="BH153" s="167">
        <f t="shared" si="303"/>
        <v>2036</v>
      </c>
      <c r="BI153" s="167">
        <f t="shared" si="303"/>
        <v>2036</v>
      </c>
      <c r="BJ153" s="167">
        <f t="shared" si="303"/>
        <v>2036</v>
      </c>
      <c r="BK153" s="167">
        <f t="shared" si="303"/>
        <v>2037</v>
      </c>
      <c r="BL153" s="167">
        <f t="shared" si="303"/>
        <v>2037</v>
      </c>
      <c r="BM153" s="167">
        <f t="shared" si="303"/>
        <v>2037</v>
      </c>
      <c r="BN153" s="167">
        <f t="shared" si="303"/>
        <v>2037</v>
      </c>
      <c r="BO153" s="167">
        <f t="shared" si="303"/>
        <v>2038</v>
      </c>
      <c r="BP153" s="167">
        <f t="shared" si="303"/>
        <v>2038</v>
      </c>
      <c r="BQ153" s="167">
        <f t="shared" si="303"/>
        <v>2038</v>
      </c>
      <c r="BR153" s="167">
        <f t="shared" si="303"/>
        <v>2038</v>
      </c>
      <c r="BS153" s="167">
        <f t="shared" si="303"/>
        <v>2039</v>
      </c>
      <c r="BT153" s="167">
        <f t="shared" si="303"/>
        <v>2039</v>
      </c>
      <c r="BU153" s="167">
        <f t="shared" si="303"/>
        <v>2039</v>
      </c>
      <c r="BV153" s="167">
        <f t="shared" si="303"/>
        <v>2039</v>
      </c>
      <c r="BW153" s="167">
        <f t="shared" si="303"/>
        <v>2040</v>
      </c>
      <c r="BX153" s="167">
        <f t="shared" si="303"/>
        <v>2040</v>
      </c>
      <c r="BY153" s="167">
        <f t="shared" si="303"/>
        <v>2040</v>
      </c>
      <c r="BZ153" s="167">
        <f t="shared" si="303"/>
        <v>2040</v>
      </c>
      <c r="CA153" s="167">
        <f t="shared" si="303"/>
        <v>2041</v>
      </c>
      <c r="CB153" s="167">
        <f t="shared" si="303"/>
        <v>2041</v>
      </c>
      <c r="CC153" s="167">
        <f t="shared" si="303"/>
        <v>2041</v>
      </c>
      <c r="CD153" s="167">
        <f t="shared" ref="CD153:EO153" si="304">YEAR(CD152)</f>
        <v>2041</v>
      </c>
      <c r="CE153" s="167">
        <f t="shared" si="304"/>
        <v>2042</v>
      </c>
      <c r="CF153" s="167">
        <f t="shared" si="304"/>
        <v>2042</v>
      </c>
      <c r="CG153" s="167">
        <f t="shared" si="304"/>
        <v>2042</v>
      </c>
      <c r="CH153" s="167">
        <f t="shared" si="304"/>
        <v>2042</v>
      </c>
      <c r="CI153" s="167">
        <f t="shared" si="304"/>
        <v>2043</v>
      </c>
      <c r="CJ153" s="167">
        <f t="shared" si="304"/>
        <v>2043</v>
      </c>
      <c r="CK153" s="167">
        <f t="shared" si="304"/>
        <v>2043</v>
      </c>
      <c r="CL153" s="167">
        <f t="shared" si="304"/>
        <v>2043</v>
      </c>
      <c r="CM153" s="167">
        <f t="shared" si="304"/>
        <v>2044</v>
      </c>
      <c r="CN153" s="167">
        <f t="shared" si="304"/>
        <v>2044</v>
      </c>
      <c r="CO153" s="167">
        <f t="shared" si="304"/>
        <v>2044</v>
      </c>
      <c r="CP153" s="167">
        <f t="shared" si="304"/>
        <v>2044</v>
      </c>
      <c r="CQ153" s="167">
        <f t="shared" si="304"/>
        <v>2045</v>
      </c>
      <c r="CR153" s="167">
        <f t="shared" si="304"/>
        <v>2045</v>
      </c>
      <c r="CS153" s="167">
        <f t="shared" si="304"/>
        <v>2045</v>
      </c>
      <c r="CT153" s="167">
        <f t="shared" si="304"/>
        <v>2045</v>
      </c>
      <c r="CU153" s="167">
        <f t="shared" si="304"/>
        <v>2046</v>
      </c>
      <c r="CV153" s="167">
        <f t="shared" si="304"/>
        <v>2046</v>
      </c>
      <c r="CW153" s="167">
        <f t="shared" si="304"/>
        <v>2046</v>
      </c>
      <c r="CX153" s="167">
        <f t="shared" si="304"/>
        <v>2046</v>
      </c>
      <c r="CY153" s="167">
        <f t="shared" si="304"/>
        <v>2047</v>
      </c>
      <c r="CZ153" s="167">
        <f t="shared" si="304"/>
        <v>2047</v>
      </c>
      <c r="DA153" s="167">
        <f t="shared" si="304"/>
        <v>2047</v>
      </c>
      <c r="DB153" s="167">
        <f t="shared" si="304"/>
        <v>2047</v>
      </c>
      <c r="DC153" s="167">
        <f t="shared" si="304"/>
        <v>2048</v>
      </c>
      <c r="DD153" s="167">
        <f t="shared" si="304"/>
        <v>2048</v>
      </c>
      <c r="DE153" s="167">
        <f t="shared" si="304"/>
        <v>2048</v>
      </c>
      <c r="DF153" s="167">
        <f t="shared" si="304"/>
        <v>2048</v>
      </c>
      <c r="DG153" s="167">
        <f t="shared" si="304"/>
        <v>2049</v>
      </c>
      <c r="DH153" s="167">
        <f t="shared" si="304"/>
        <v>2049</v>
      </c>
      <c r="DI153" s="167">
        <f t="shared" si="304"/>
        <v>2049</v>
      </c>
      <c r="DJ153" s="167">
        <f t="shared" si="304"/>
        <v>2049</v>
      </c>
      <c r="DK153" s="167">
        <f t="shared" si="304"/>
        <v>2050</v>
      </c>
      <c r="DL153" s="167">
        <f t="shared" si="304"/>
        <v>2050</v>
      </c>
      <c r="DM153" s="167">
        <f t="shared" si="304"/>
        <v>2050</v>
      </c>
      <c r="DN153" s="167">
        <f t="shared" si="304"/>
        <v>2050</v>
      </c>
      <c r="DO153" s="167">
        <f t="shared" si="304"/>
        <v>2051</v>
      </c>
      <c r="DP153" s="167">
        <f t="shared" si="304"/>
        <v>2051</v>
      </c>
      <c r="DQ153" s="167">
        <f t="shared" si="304"/>
        <v>2051</v>
      </c>
      <c r="DR153" s="167">
        <f t="shared" si="304"/>
        <v>2051</v>
      </c>
      <c r="DS153" s="167">
        <f t="shared" si="304"/>
        <v>2052</v>
      </c>
      <c r="DT153" s="167">
        <f t="shared" si="304"/>
        <v>2052</v>
      </c>
      <c r="DU153" s="167">
        <f t="shared" si="304"/>
        <v>2052</v>
      </c>
      <c r="DV153" s="167">
        <f t="shared" si="304"/>
        <v>2052</v>
      </c>
      <c r="DW153" s="167">
        <f t="shared" si="304"/>
        <v>2053</v>
      </c>
      <c r="DX153" s="167">
        <f t="shared" si="304"/>
        <v>2053</v>
      </c>
      <c r="DY153" s="167">
        <f t="shared" si="304"/>
        <v>2053</v>
      </c>
      <c r="DZ153" s="167">
        <f t="shared" si="304"/>
        <v>2053</v>
      </c>
      <c r="EA153" s="167">
        <f t="shared" si="304"/>
        <v>2054</v>
      </c>
      <c r="EB153" s="167">
        <f t="shared" si="304"/>
        <v>2054</v>
      </c>
      <c r="EC153" s="167">
        <f t="shared" si="304"/>
        <v>2054</v>
      </c>
      <c r="ED153" s="167">
        <f t="shared" si="304"/>
        <v>2054</v>
      </c>
      <c r="EE153" s="167">
        <f t="shared" si="304"/>
        <v>2055</v>
      </c>
      <c r="EF153" s="167">
        <f t="shared" si="304"/>
        <v>2055</v>
      </c>
      <c r="EG153" s="167">
        <f t="shared" si="304"/>
        <v>2055</v>
      </c>
      <c r="EH153" s="167">
        <f t="shared" si="304"/>
        <v>2055</v>
      </c>
      <c r="EI153" s="167">
        <f t="shared" si="304"/>
        <v>2056</v>
      </c>
      <c r="EJ153" s="167">
        <f t="shared" si="304"/>
        <v>2056</v>
      </c>
      <c r="EK153" s="167">
        <f t="shared" si="304"/>
        <v>2056</v>
      </c>
      <c r="EL153" s="167">
        <f t="shared" si="304"/>
        <v>2056</v>
      </c>
      <c r="EM153" s="167">
        <f t="shared" si="304"/>
        <v>2057</v>
      </c>
      <c r="EN153" s="167">
        <f t="shared" si="304"/>
        <v>2057</v>
      </c>
      <c r="EO153" s="167">
        <f t="shared" si="304"/>
        <v>2057</v>
      </c>
      <c r="EP153" s="167">
        <f t="shared" ref="EP153" si="305">YEAR(EP152)</f>
        <v>2057</v>
      </c>
      <c r="EQ153" s="43"/>
    </row>
    <row r="154" spans="1:189" s="34" customFormat="1" ht="14.1" customHeight="1" outlineLevel="1">
      <c r="A154" s="113"/>
      <c r="B154" s="38"/>
      <c r="C154" s="38"/>
      <c r="D154" s="39"/>
      <c r="E154" s="136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  <c r="BP154" s="37"/>
      <c r="BQ154" s="37"/>
      <c r="BR154" s="37"/>
      <c r="BS154" s="37"/>
      <c r="BT154" s="37"/>
      <c r="BU154" s="37"/>
      <c r="BV154" s="37"/>
      <c r="BW154" s="37"/>
      <c r="BX154" s="37"/>
      <c r="BY154" s="37"/>
      <c r="BZ154" s="37"/>
      <c r="CA154" s="37"/>
      <c r="CB154" s="37"/>
      <c r="CC154" s="37"/>
      <c r="CD154" s="37"/>
      <c r="CE154" s="37"/>
      <c r="CF154" s="37"/>
      <c r="CG154" s="37"/>
      <c r="CH154" s="37"/>
      <c r="CI154" s="37"/>
      <c r="CJ154" s="37"/>
      <c r="CK154" s="37"/>
      <c r="CL154" s="37"/>
      <c r="CM154" s="37"/>
      <c r="CN154" s="37"/>
      <c r="CO154" s="37"/>
      <c r="CP154" s="37"/>
      <c r="CQ154" s="37"/>
      <c r="CR154" s="37"/>
      <c r="CS154" s="37"/>
      <c r="CT154" s="37"/>
      <c r="CU154" s="37"/>
      <c r="CV154" s="37"/>
      <c r="CW154" s="37"/>
      <c r="CX154" s="37"/>
      <c r="CY154" s="37"/>
      <c r="CZ154" s="37"/>
      <c r="DA154" s="37"/>
      <c r="DB154" s="37"/>
      <c r="DC154" s="37"/>
      <c r="DD154" s="37"/>
      <c r="DE154" s="37"/>
      <c r="DF154" s="37"/>
      <c r="DG154" s="37"/>
      <c r="DH154" s="37"/>
      <c r="DI154" s="37"/>
      <c r="DJ154" s="37"/>
      <c r="DK154" s="37"/>
      <c r="DL154" s="37"/>
      <c r="DM154" s="37"/>
      <c r="DN154" s="37"/>
      <c r="DO154" s="37"/>
      <c r="DP154" s="37"/>
      <c r="DQ154" s="37"/>
      <c r="DR154" s="37"/>
      <c r="DS154" s="37"/>
      <c r="DT154" s="37"/>
      <c r="DU154" s="37"/>
      <c r="DV154" s="37"/>
      <c r="DW154" s="37"/>
      <c r="DX154" s="37"/>
      <c r="DY154" s="37"/>
      <c r="DZ154" s="37"/>
      <c r="EA154" s="37"/>
      <c r="EB154" s="37"/>
      <c r="EC154" s="37"/>
      <c r="ED154" s="37"/>
      <c r="EE154" s="37"/>
      <c r="EF154" s="37"/>
      <c r="EG154" s="37"/>
      <c r="EH154" s="37"/>
      <c r="EI154" s="37"/>
      <c r="EJ154" s="37"/>
      <c r="EK154" s="37"/>
      <c r="EL154" s="37"/>
      <c r="EM154" s="37"/>
      <c r="EN154" s="37"/>
      <c r="EO154" s="37"/>
      <c r="EP154" s="37"/>
      <c r="EQ154" s="43"/>
    </row>
    <row r="155" spans="1:189" s="34" customFormat="1" ht="14.1" customHeight="1" outlineLevel="1">
      <c r="A155" s="113"/>
      <c r="B155" s="1406" t="s">
        <v>1083</v>
      </c>
      <c r="C155" s="1410"/>
      <c r="D155" s="39"/>
      <c r="E155" s="15"/>
      <c r="F155" s="9"/>
      <c r="G155" s="15"/>
      <c r="H155" s="15"/>
      <c r="I155" s="15"/>
      <c r="J155" s="15"/>
      <c r="K155" s="15"/>
      <c r="L155" s="15"/>
      <c r="M155" s="15"/>
      <c r="N155" s="15"/>
      <c r="O155" s="19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  <c r="CA155" s="15"/>
      <c r="CB155" s="15"/>
      <c r="CC155" s="15"/>
      <c r="CD155" s="15"/>
      <c r="CE155" s="15"/>
      <c r="CF155" s="15"/>
      <c r="CG155" s="15"/>
      <c r="CH155" s="15"/>
      <c r="CI155" s="15"/>
      <c r="CJ155" s="15"/>
      <c r="CK155" s="15"/>
      <c r="CL155" s="15"/>
      <c r="CM155" s="15"/>
      <c r="CN155" s="15"/>
      <c r="CO155" s="15"/>
      <c r="CP155" s="15"/>
      <c r="CQ155" s="15"/>
      <c r="CR155" s="15"/>
      <c r="CS155" s="15"/>
      <c r="CT155" s="15"/>
      <c r="CU155" s="15"/>
      <c r="CV155" s="15"/>
      <c r="CW155" s="15"/>
      <c r="CX155" s="15"/>
      <c r="CY155" s="15"/>
      <c r="CZ155" s="15"/>
      <c r="DA155" s="15"/>
      <c r="DB155" s="15"/>
      <c r="DC155" s="15"/>
      <c r="DD155" s="15"/>
      <c r="DE155" s="15"/>
      <c r="DF155" s="15"/>
      <c r="DG155" s="15"/>
      <c r="DH155" s="15"/>
      <c r="DI155" s="15"/>
      <c r="DJ155" s="15"/>
      <c r="DK155" s="15"/>
      <c r="DL155" s="15"/>
      <c r="DM155" s="15"/>
      <c r="DN155" s="15"/>
      <c r="DO155" s="15"/>
      <c r="DP155" s="15"/>
      <c r="DQ155" s="15"/>
      <c r="DR155" s="15"/>
      <c r="DS155" s="15"/>
      <c r="DT155" s="15"/>
      <c r="DU155" s="15"/>
      <c r="DV155" s="15"/>
      <c r="DW155" s="15"/>
      <c r="DX155" s="15"/>
      <c r="DY155" s="15"/>
      <c r="DZ155" s="15"/>
      <c r="EA155" s="15"/>
      <c r="EB155" s="15"/>
      <c r="EC155" s="15"/>
      <c r="ED155" s="15"/>
      <c r="EE155" s="15"/>
      <c r="EF155" s="15"/>
      <c r="EG155" s="15"/>
      <c r="EH155" s="15"/>
      <c r="EI155" s="15"/>
      <c r="EJ155" s="15"/>
      <c r="EK155" s="15"/>
      <c r="EL155" s="15"/>
      <c r="EM155" s="15"/>
      <c r="EN155" s="15"/>
      <c r="EO155" s="15"/>
      <c r="EP155" s="15"/>
      <c r="EQ155" s="15"/>
    </row>
    <row r="156" spans="1:189" s="34" customFormat="1" ht="14.1" customHeight="1" outlineLevel="1">
      <c r="A156" s="113"/>
      <c r="B156" s="38" t="s">
        <v>509</v>
      </c>
      <c r="C156" s="38"/>
      <c r="D156" s="39" t="s">
        <v>147</v>
      </c>
      <c r="E156" s="650">
        <f ca="1">SUM(F156:EP156)</f>
        <v>64</v>
      </c>
      <c r="F156" s="37"/>
      <c r="G156" s="1417"/>
      <c r="H156" s="758"/>
      <c r="I156" s="1417"/>
      <c r="J156" s="1417"/>
      <c r="K156" s="759">
        <f t="shared" ref="K156:AP156" ca="1" si="306">AND(K$152&gt;=$F145,K$152&lt;=$F146)*1</f>
        <v>0</v>
      </c>
      <c r="L156" s="759">
        <f ca="1">AND(L$152&gt;=$F145,L$152&lt;=$F146)*1</f>
        <v>0</v>
      </c>
      <c r="M156" s="759">
        <f t="shared" ca="1" si="306"/>
        <v>0</v>
      </c>
      <c r="N156" s="759">
        <f t="shared" ca="1" si="306"/>
        <v>0</v>
      </c>
      <c r="O156" s="759">
        <f t="shared" ca="1" si="306"/>
        <v>0</v>
      </c>
      <c r="P156" s="759">
        <f t="shared" ca="1" si="306"/>
        <v>0</v>
      </c>
      <c r="Q156" s="759">
        <f t="shared" ca="1" si="306"/>
        <v>0</v>
      </c>
      <c r="R156" s="759">
        <f t="shared" ca="1" si="306"/>
        <v>0</v>
      </c>
      <c r="S156" s="759">
        <f t="shared" ca="1" si="306"/>
        <v>0</v>
      </c>
      <c r="T156" s="759">
        <f t="shared" ca="1" si="306"/>
        <v>0</v>
      </c>
      <c r="U156" s="759">
        <f t="shared" ca="1" si="306"/>
        <v>1</v>
      </c>
      <c r="V156" s="759">
        <f t="shared" ca="1" si="306"/>
        <v>1</v>
      </c>
      <c r="W156" s="759">
        <f t="shared" ca="1" si="306"/>
        <v>1</v>
      </c>
      <c r="X156" s="759">
        <f t="shared" ca="1" si="306"/>
        <v>1</v>
      </c>
      <c r="Y156" s="759">
        <f t="shared" ca="1" si="306"/>
        <v>1</v>
      </c>
      <c r="Z156" s="759">
        <f t="shared" ca="1" si="306"/>
        <v>1</v>
      </c>
      <c r="AA156" s="759">
        <f t="shared" ca="1" si="306"/>
        <v>1</v>
      </c>
      <c r="AB156" s="759">
        <f t="shared" ca="1" si="306"/>
        <v>1</v>
      </c>
      <c r="AC156" s="759">
        <f t="shared" ca="1" si="306"/>
        <v>1</v>
      </c>
      <c r="AD156" s="759">
        <f t="shared" ca="1" si="306"/>
        <v>1</v>
      </c>
      <c r="AE156" s="759">
        <f t="shared" ca="1" si="306"/>
        <v>1</v>
      </c>
      <c r="AF156" s="759">
        <f t="shared" ca="1" si="306"/>
        <v>1</v>
      </c>
      <c r="AG156" s="759">
        <f t="shared" ca="1" si="306"/>
        <v>1</v>
      </c>
      <c r="AH156" s="759">
        <f t="shared" ca="1" si="306"/>
        <v>1</v>
      </c>
      <c r="AI156" s="759">
        <f t="shared" ca="1" si="306"/>
        <v>1</v>
      </c>
      <c r="AJ156" s="759">
        <f t="shared" ca="1" si="306"/>
        <v>1</v>
      </c>
      <c r="AK156" s="759">
        <f t="shared" ca="1" si="306"/>
        <v>1</v>
      </c>
      <c r="AL156" s="759">
        <f t="shared" ca="1" si="306"/>
        <v>1</v>
      </c>
      <c r="AM156" s="759">
        <f t="shared" ca="1" si="306"/>
        <v>1</v>
      </c>
      <c r="AN156" s="759">
        <f t="shared" ca="1" si="306"/>
        <v>1</v>
      </c>
      <c r="AO156" s="759">
        <f t="shared" ca="1" si="306"/>
        <v>1</v>
      </c>
      <c r="AP156" s="759">
        <f t="shared" ca="1" si="306"/>
        <v>1</v>
      </c>
      <c r="AQ156" s="759">
        <f t="shared" ref="AQ156:BV156" ca="1" si="307">AND(AQ$152&gt;=$F145,AQ$152&lt;=$F146)*1</f>
        <v>1</v>
      </c>
      <c r="AR156" s="759">
        <f t="shared" ca="1" si="307"/>
        <v>1</v>
      </c>
      <c r="AS156" s="759">
        <f t="shared" ca="1" si="307"/>
        <v>1</v>
      </c>
      <c r="AT156" s="759">
        <f t="shared" ca="1" si="307"/>
        <v>1</v>
      </c>
      <c r="AU156" s="759">
        <f t="shared" ca="1" si="307"/>
        <v>1</v>
      </c>
      <c r="AV156" s="759">
        <f t="shared" ca="1" si="307"/>
        <v>1</v>
      </c>
      <c r="AW156" s="759">
        <f t="shared" ca="1" si="307"/>
        <v>1</v>
      </c>
      <c r="AX156" s="759">
        <f t="shared" ca="1" si="307"/>
        <v>1</v>
      </c>
      <c r="AY156" s="759">
        <f t="shared" ca="1" si="307"/>
        <v>1</v>
      </c>
      <c r="AZ156" s="759">
        <f t="shared" ca="1" si="307"/>
        <v>1</v>
      </c>
      <c r="BA156" s="759">
        <f t="shared" ca="1" si="307"/>
        <v>1</v>
      </c>
      <c r="BB156" s="759">
        <f t="shared" ca="1" si="307"/>
        <v>1</v>
      </c>
      <c r="BC156" s="759">
        <f t="shared" ca="1" si="307"/>
        <v>1</v>
      </c>
      <c r="BD156" s="759">
        <f t="shared" ca="1" si="307"/>
        <v>1</v>
      </c>
      <c r="BE156" s="759">
        <f t="shared" ca="1" si="307"/>
        <v>1</v>
      </c>
      <c r="BF156" s="759">
        <f t="shared" ca="1" si="307"/>
        <v>1</v>
      </c>
      <c r="BG156" s="759">
        <f t="shared" ca="1" si="307"/>
        <v>1</v>
      </c>
      <c r="BH156" s="759">
        <f t="shared" ca="1" si="307"/>
        <v>1</v>
      </c>
      <c r="BI156" s="759">
        <f t="shared" ca="1" si="307"/>
        <v>1</v>
      </c>
      <c r="BJ156" s="759">
        <f t="shared" ca="1" si="307"/>
        <v>1</v>
      </c>
      <c r="BK156" s="759">
        <f t="shared" ca="1" si="307"/>
        <v>1</v>
      </c>
      <c r="BL156" s="759">
        <f t="shared" ca="1" si="307"/>
        <v>1</v>
      </c>
      <c r="BM156" s="759">
        <f t="shared" ca="1" si="307"/>
        <v>1</v>
      </c>
      <c r="BN156" s="759">
        <f t="shared" ca="1" si="307"/>
        <v>1</v>
      </c>
      <c r="BO156" s="759">
        <f t="shared" ca="1" si="307"/>
        <v>1</v>
      </c>
      <c r="BP156" s="759">
        <f t="shared" ca="1" si="307"/>
        <v>1</v>
      </c>
      <c r="BQ156" s="759">
        <f t="shared" ca="1" si="307"/>
        <v>1</v>
      </c>
      <c r="BR156" s="759">
        <f t="shared" ca="1" si="307"/>
        <v>1</v>
      </c>
      <c r="BS156" s="759">
        <f t="shared" ca="1" si="307"/>
        <v>1</v>
      </c>
      <c r="BT156" s="759">
        <f t="shared" ca="1" si="307"/>
        <v>1</v>
      </c>
      <c r="BU156" s="759">
        <f t="shared" ca="1" si="307"/>
        <v>1</v>
      </c>
      <c r="BV156" s="759">
        <f t="shared" ca="1" si="307"/>
        <v>1</v>
      </c>
      <c r="BW156" s="759">
        <f t="shared" ref="BW156:DB156" ca="1" si="308">AND(BW$152&gt;=$F145,BW$152&lt;=$F146)*1</f>
        <v>1</v>
      </c>
      <c r="BX156" s="759">
        <f t="shared" ca="1" si="308"/>
        <v>1</v>
      </c>
      <c r="BY156" s="759">
        <f t="shared" ca="1" si="308"/>
        <v>1</v>
      </c>
      <c r="BZ156" s="759">
        <f t="shared" ca="1" si="308"/>
        <v>1</v>
      </c>
      <c r="CA156" s="759">
        <f t="shared" ca="1" si="308"/>
        <v>1</v>
      </c>
      <c r="CB156" s="759">
        <f t="shared" ca="1" si="308"/>
        <v>1</v>
      </c>
      <c r="CC156" s="759">
        <f t="shared" ca="1" si="308"/>
        <v>1</v>
      </c>
      <c r="CD156" s="759">
        <f t="shared" ca="1" si="308"/>
        <v>1</v>
      </c>
      <c r="CE156" s="759">
        <f t="shared" ca="1" si="308"/>
        <v>1</v>
      </c>
      <c r="CF156" s="759">
        <f t="shared" ca="1" si="308"/>
        <v>1</v>
      </c>
      <c r="CG156" s="759">
        <f t="shared" ca="1" si="308"/>
        <v>0</v>
      </c>
      <c r="CH156" s="759">
        <f t="shared" ca="1" si="308"/>
        <v>0</v>
      </c>
      <c r="CI156" s="759">
        <f t="shared" ca="1" si="308"/>
        <v>0</v>
      </c>
      <c r="CJ156" s="759">
        <f t="shared" ca="1" si="308"/>
        <v>0</v>
      </c>
      <c r="CK156" s="759">
        <f t="shared" ca="1" si="308"/>
        <v>0</v>
      </c>
      <c r="CL156" s="759">
        <f t="shared" ca="1" si="308"/>
        <v>0</v>
      </c>
      <c r="CM156" s="759">
        <f t="shared" ca="1" si="308"/>
        <v>0</v>
      </c>
      <c r="CN156" s="759">
        <f t="shared" ca="1" si="308"/>
        <v>0</v>
      </c>
      <c r="CO156" s="759">
        <f t="shared" ca="1" si="308"/>
        <v>0</v>
      </c>
      <c r="CP156" s="759">
        <f t="shared" ca="1" si="308"/>
        <v>0</v>
      </c>
      <c r="CQ156" s="759">
        <f t="shared" ca="1" si="308"/>
        <v>0</v>
      </c>
      <c r="CR156" s="759">
        <f t="shared" ca="1" si="308"/>
        <v>0</v>
      </c>
      <c r="CS156" s="759">
        <f t="shared" ca="1" si="308"/>
        <v>0</v>
      </c>
      <c r="CT156" s="759">
        <f t="shared" ca="1" si="308"/>
        <v>0</v>
      </c>
      <c r="CU156" s="759">
        <f t="shared" ca="1" si="308"/>
        <v>0</v>
      </c>
      <c r="CV156" s="759">
        <f t="shared" ca="1" si="308"/>
        <v>0</v>
      </c>
      <c r="CW156" s="759">
        <f t="shared" ca="1" si="308"/>
        <v>0</v>
      </c>
      <c r="CX156" s="759">
        <f t="shared" ca="1" si="308"/>
        <v>0</v>
      </c>
      <c r="CY156" s="759">
        <f t="shared" ca="1" si="308"/>
        <v>0</v>
      </c>
      <c r="CZ156" s="759">
        <f t="shared" ca="1" si="308"/>
        <v>0</v>
      </c>
      <c r="DA156" s="759">
        <f t="shared" ca="1" si="308"/>
        <v>0</v>
      </c>
      <c r="DB156" s="759">
        <f t="shared" ca="1" si="308"/>
        <v>0</v>
      </c>
      <c r="DC156" s="759">
        <f t="shared" ref="DC156:EH156" ca="1" si="309">AND(DC$152&gt;=$F145,DC$152&lt;=$F146)*1</f>
        <v>0</v>
      </c>
      <c r="DD156" s="759">
        <f t="shared" ca="1" si="309"/>
        <v>0</v>
      </c>
      <c r="DE156" s="759">
        <f t="shared" ca="1" si="309"/>
        <v>0</v>
      </c>
      <c r="DF156" s="759">
        <f t="shared" ca="1" si="309"/>
        <v>0</v>
      </c>
      <c r="DG156" s="759">
        <f t="shared" ca="1" si="309"/>
        <v>0</v>
      </c>
      <c r="DH156" s="759">
        <f t="shared" ca="1" si="309"/>
        <v>0</v>
      </c>
      <c r="DI156" s="759">
        <f t="shared" ca="1" si="309"/>
        <v>0</v>
      </c>
      <c r="DJ156" s="759">
        <f t="shared" ca="1" si="309"/>
        <v>0</v>
      </c>
      <c r="DK156" s="759">
        <f t="shared" ca="1" si="309"/>
        <v>0</v>
      </c>
      <c r="DL156" s="759">
        <f t="shared" ca="1" si="309"/>
        <v>0</v>
      </c>
      <c r="DM156" s="759">
        <f t="shared" ca="1" si="309"/>
        <v>0</v>
      </c>
      <c r="DN156" s="759">
        <f t="shared" ca="1" si="309"/>
        <v>0</v>
      </c>
      <c r="DO156" s="759">
        <f t="shared" ca="1" si="309"/>
        <v>0</v>
      </c>
      <c r="DP156" s="759">
        <f t="shared" ca="1" si="309"/>
        <v>0</v>
      </c>
      <c r="DQ156" s="759">
        <f t="shared" ca="1" si="309"/>
        <v>0</v>
      </c>
      <c r="DR156" s="759">
        <f t="shared" ca="1" si="309"/>
        <v>0</v>
      </c>
      <c r="DS156" s="759">
        <f t="shared" ca="1" si="309"/>
        <v>0</v>
      </c>
      <c r="DT156" s="759">
        <f t="shared" ca="1" si="309"/>
        <v>0</v>
      </c>
      <c r="DU156" s="759">
        <f t="shared" ca="1" si="309"/>
        <v>0</v>
      </c>
      <c r="DV156" s="759">
        <f t="shared" ca="1" si="309"/>
        <v>0</v>
      </c>
      <c r="DW156" s="759">
        <f t="shared" ca="1" si="309"/>
        <v>0</v>
      </c>
      <c r="DX156" s="759">
        <f t="shared" ca="1" si="309"/>
        <v>0</v>
      </c>
      <c r="DY156" s="759">
        <f t="shared" ca="1" si="309"/>
        <v>0</v>
      </c>
      <c r="DZ156" s="759">
        <f t="shared" ca="1" si="309"/>
        <v>0</v>
      </c>
      <c r="EA156" s="759">
        <f t="shared" ca="1" si="309"/>
        <v>0</v>
      </c>
      <c r="EB156" s="759">
        <f t="shared" ca="1" si="309"/>
        <v>0</v>
      </c>
      <c r="EC156" s="759">
        <f t="shared" ca="1" si="309"/>
        <v>0</v>
      </c>
      <c r="ED156" s="759">
        <f t="shared" ca="1" si="309"/>
        <v>0</v>
      </c>
      <c r="EE156" s="759">
        <f t="shared" ca="1" si="309"/>
        <v>0</v>
      </c>
      <c r="EF156" s="759">
        <f t="shared" ca="1" si="309"/>
        <v>0</v>
      </c>
      <c r="EG156" s="759">
        <f t="shared" ca="1" si="309"/>
        <v>0</v>
      </c>
      <c r="EH156" s="759">
        <f t="shared" ca="1" si="309"/>
        <v>0</v>
      </c>
      <c r="EI156" s="759">
        <f t="shared" ref="EI156:EP156" ca="1" si="310">AND(EI$152&gt;=$F145,EI$152&lt;=$F146)*1</f>
        <v>0</v>
      </c>
      <c r="EJ156" s="759">
        <f t="shared" ca="1" si="310"/>
        <v>0</v>
      </c>
      <c r="EK156" s="759">
        <f t="shared" ca="1" si="310"/>
        <v>0</v>
      </c>
      <c r="EL156" s="759">
        <f t="shared" ca="1" si="310"/>
        <v>0</v>
      </c>
      <c r="EM156" s="759">
        <f t="shared" ca="1" si="310"/>
        <v>0</v>
      </c>
      <c r="EN156" s="759">
        <f t="shared" ca="1" si="310"/>
        <v>0</v>
      </c>
      <c r="EO156" s="759">
        <f t="shared" ca="1" si="310"/>
        <v>0</v>
      </c>
      <c r="EP156" s="759">
        <f t="shared" ca="1" si="310"/>
        <v>0</v>
      </c>
      <c r="EQ156" s="43"/>
    </row>
    <row r="157" spans="1:189" s="34" customFormat="1" ht="14.1" customHeight="1" outlineLevel="1">
      <c r="A157" s="113"/>
      <c r="B157" s="38" t="s">
        <v>510</v>
      </c>
      <c r="C157" s="38"/>
      <c r="D157" s="39" t="s">
        <v>147</v>
      </c>
      <c r="E157" s="650"/>
      <c r="F157" s="37"/>
      <c r="G157" s="1417"/>
      <c r="H157" s="758"/>
      <c r="I157" s="1417"/>
      <c r="J157" s="1417"/>
      <c r="K157" s="760">
        <f ca="1">SUM($J156:K156)*(K156&gt;0)</f>
        <v>0</v>
      </c>
      <c r="L157" s="760">
        <f ca="1">SUM($J156:L156)*(L156&gt;0)</f>
        <v>0</v>
      </c>
      <c r="M157" s="760">
        <f ca="1">SUM($J156:M156)*(M156&gt;0)</f>
        <v>0</v>
      </c>
      <c r="N157" s="760">
        <f ca="1">SUM($J156:N156)*(N156&gt;0)</f>
        <v>0</v>
      </c>
      <c r="O157" s="760">
        <f ca="1">SUM($J156:O156)*(O156&gt;0)</f>
        <v>0</v>
      </c>
      <c r="P157" s="760">
        <f ca="1">SUM($J156:P156)*(P156&gt;0)</f>
        <v>0</v>
      </c>
      <c r="Q157" s="760">
        <f ca="1">SUM($J156:Q156)*(Q156&gt;0)</f>
        <v>0</v>
      </c>
      <c r="R157" s="760">
        <f ca="1">SUM($J156:R156)*(R156&gt;0)</f>
        <v>0</v>
      </c>
      <c r="S157" s="760">
        <f ca="1">SUM($J156:S156)*(S156&gt;0)</f>
        <v>0</v>
      </c>
      <c r="T157" s="760">
        <f ca="1">SUM($J156:T156)*(T156&gt;0)</f>
        <v>0</v>
      </c>
      <c r="U157" s="760">
        <f ca="1">SUM($J156:U156)*(U156&gt;0)</f>
        <v>1</v>
      </c>
      <c r="V157" s="760">
        <f ca="1">SUM($J156:V156)*(V156&gt;0)</f>
        <v>2</v>
      </c>
      <c r="W157" s="760">
        <f ca="1">SUM($J156:W156)*(W156&gt;0)</f>
        <v>3</v>
      </c>
      <c r="X157" s="760">
        <f ca="1">SUM($J156:X156)*(X156&gt;0)</f>
        <v>4</v>
      </c>
      <c r="Y157" s="760">
        <f ca="1">SUM($J156:Y156)*(Y156&gt;0)</f>
        <v>5</v>
      </c>
      <c r="Z157" s="760">
        <f ca="1">SUM($J156:Z156)*(Z156&gt;0)</f>
        <v>6</v>
      </c>
      <c r="AA157" s="760">
        <f ca="1">SUM($J156:AA156)*(AA156&gt;0)</f>
        <v>7</v>
      </c>
      <c r="AB157" s="760">
        <f ca="1">SUM($J156:AB156)*(AB156&gt;0)</f>
        <v>8</v>
      </c>
      <c r="AC157" s="760">
        <f ca="1">SUM($J156:AC156)*(AC156&gt;0)</f>
        <v>9</v>
      </c>
      <c r="AD157" s="760">
        <f ca="1">SUM($J156:AD156)*(AD156&gt;0)</f>
        <v>10</v>
      </c>
      <c r="AE157" s="760">
        <f ca="1">SUM($J156:AE156)*(AE156&gt;0)</f>
        <v>11</v>
      </c>
      <c r="AF157" s="760">
        <f ca="1">SUM($J156:AF156)*(AF156&gt;0)</f>
        <v>12</v>
      </c>
      <c r="AG157" s="760">
        <f ca="1">SUM($J156:AG156)*(AG156&gt;0)</f>
        <v>13</v>
      </c>
      <c r="AH157" s="760">
        <f ca="1">SUM($J156:AH156)*(AH156&gt;0)</f>
        <v>14</v>
      </c>
      <c r="AI157" s="760">
        <f ca="1">SUM($J156:AI156)*(AI156&gt;0)</f>
        <v>15</v>
      </c>
      <c r="AJ157" s="760">
        <f ca="1">SUM($J156:AJ156)*(AJ156&gt;0)</f>
        <v>16</v>
      </c>
      <c r="AK157" s="760">
        <f ca="1">SUM($J156:AK156)*(AK156&gt;0)</f>
        <v>17</v>
      </c>
      <c r="AL157" s="760">
        <f ca="1">SUM($J156:AL156)*(AL156&gt;0)</f>
        <v>18</v>
      </c>
      <c r="AM157" s="760">
        <f ca="1">SUM($J156:AM156)*(AM156&gt;0)</f>
        <v>19</v>
      </c>
      <c r="AN157" s="760">
        <f ca="1">SUM($J156:AN156)*(AN156&gt;0)</f>
        <v>20</v>
      </c>
      <c r="AO157" s="760">
        <f ca="1">SUM($J156:AO156)*(AO156&gt;0)</f>
        <v>21</v>
      </c>
      <c r="AP157" s="760">
        <f ca="1">SUM($J156:AP156)*(AP156&gt;0)</f>
        <v>22</v>
      </c>
      <c r="AQ157" s="760">
        <f ca="1">SUM($J156:AQ156)*(AQ156&gt;0)</f>
        <v>23</v>
      </c>
      <c r="AR157" s="760">
        <f ca="1">SUM($J156:AR156)*(AR156&gt;0)</f>
        <v>24</v>
      </c>
      <c r="AS157" s="760">
        <f ca="1">SUM($J156:AS156)*(AS156&gt;0)</f>
        <v>25</v>
      </c>
      <c r="AT157" s="760">
        <f ca="1">SUM($J156:AT156)*(AT156&gt;0)</f>
        <v>26</v>
      </c>
      <c r="AU157" s="760">
        <f ca="1">SUM($J156:AU156)*(AU156&gt;0)</f>
        <v>27</v>
      </c>
      <c r="AV157" s="760">
        <f ca="1">SUM($J156:AV156)*(AV156&gt;0)</f>
        <v>28</v>
      </c>
      <c r="AW157" s="760">
        <f ca="1">SUM($J156:AW156)*(AW156&gt;0)</f>
        <v>29</v>
      </c>
      <c r="AX157" s="760">
        <f ca="1">SUM($J156:AX156)*(AX156&gt;0)</f>
        <v>30</v>
      </c>
      <c r="AY157" s="760">
        <f ca="1">SUM($J156:AY156)*(AY156&gt;0)</f>
        <v>31</v>
      </c>
      <c r="AZ157" s="760">
        <f ca="1">SUM($J156:AZ156)*(AZ156&gt;0)</f>
        <v>32</v>
      </c>
      <c r="BA157" s="760">
        <f ca="1">SUM($J156:BA156)*(BA156&gt;0)</f>
        <v>33</v>
      </c>
      <c r="BB157" s="760">
        <f ca="1">SUM($J156:BB156)*(BB156&gt;0)</f>
        <v>34</v>
      </c>
      <c r="BC157" s="760">
        <f ca="1">SUM($J156:BC156)*(BC156&gt;0)</f>
        <v>35</v>
      </c>
      <c r="BD157" s="760">
        <f ca="1">SUM($J156:BD156)*(BD156&gt;0)</f>
        <v>36</v>
      </c>
      <c r="BE157" s="760">
        <f ca="1">SUM($J156:BE156)*(BE156&gt;0)</f>
        <v>37</v>
      </c>
      <c r="BF157" s="760">
        <f ca="1">SUM($J156:BF156)*(BF156&gt;0)</f>
        <v>38</v>
      </c>
      <c r="BG157" s="760">
        <f ca="1">SUM($J156:BG156)*(BG156&gt;0)</f>
        <v>39</v>
      </c>
      <c r="BH157" s="760">
        <f ca="1">SUM($J156:BH156)*(BH156&gt;0)</f>
        <v>40</v>
      </c>
      <c r="BI157" s="760">
        <f ca="1">SUM($J156:BI156)*(BI156&gt;0)</f>
        <v>41</v>
      </c>
      <c r="BJ157" s="760">
        <f ca="1">SUM($J156:BJ156)*(BJ156&gt;0)</f>
        <v>42</v>
      </c>
      <c r="BK157" s="760">
        <f ca="1">SUM($J156:BK156)*(BK156&gt;0)</f>
        <v>43</v>
      </c>
      <c r="BL157" s="760">
        <f ca="1">SUM($J156:BL156)*(BL156&gt;0)</f>
        <v>44</v>
      </c>
      <c r="BM157" s="760">
        <f ca="1">SUM($J156:BM156)*(BM156&gt;0)</f>
        <v>45</v>
      </c>
      <c r="BN157" s="760">
        <f ca="1">SUM($J156:BN156)*(BN156&gt;0)</f>
        <v>46</v>
      </c>
      <c r="BO157" s="760">
        <f ca="1">SUM($J156:BO156)*(BO156&gt;0)</f>
        <v>47</v>
      </c>
      <c r="BP157" s="760">
        <f ca="1">SUM($J156:BP156)*(BP156&gt;0)</f>
        <v>48</v>
      </c>
      <c r="BQ157" s="760">
        <f ca="1">SUM($J156:BQ156)*(BQ156&gt;0)</f>
        <v>49</v>
      </c>
      <c r="BR157" s="760">
        <f ca="1">SUM($J156:BR156)*(BR156&gt;0)</f>
        <v>50</v>
      </c>
      <c r="BS157" s="760">
        <f ca="1">SUM($J156:BS156)*(BS156&gt;0)</f>
        <v>51</v>
      </c>
      <c r="BT157" s="760">
        <f ca="1">SUM($J156:BT156)*(BT156&gt;0)</f>
        <v>52</v>
      </c>
      <c r="BU157" s="760">
        <f ca="1">SUM($J156:BU156)*(BU156&gt;0)</f>
        <v>53</v>
      </c>
      <c r="BV157" s="760">
        <f ca="1">SUM($J156:BV156)*(BV156&gt;0)</f>
        <v>54</v>
      </c>
      <c r="BW157" s="760">
        <f ca="1">SUM($J156:BW156)*(BW156&gt;0)</f>
        <v>55</v>
      </c>
      <c r="BX157" s="760">
        <f ca="1">SUM($J156:BX156)*(BX156&gt;0)</f>
        <v>56</v>
      </c>
      <c r="BY157" s="760">
        <f ca="1">SUM($J156:BY156)*(BY156&gt;0)</f>
        <v>57</v>
      </c>
      <c r="BZ157" s="760">
        <f ca="1">SUM($J156:BZ156)*(BZ156&gt;0)</f>
        <v>58</v>
      </c>
      <c r="CA157" s="760">
        <f ca="1">SUM($J156:CA156)*(CA156&gt;0)</f>
        <v>59</v>
      </c>
      <c r="CB157" s="760">
        <f ca="1">SUM($J156:CB156)*(CB156&gt;0)</f>
        <v>60</v>
      </c>
      <c r="CC157" s="760">
        <f ca="1">SUM($J156:CC156)*(CC156&gt;0)</f>
        <v>61</v>
      </c>
      <c r="CD157" s="760">
        <f ca="1">SUM($J156:CD156)*(CD156&gt;0)</f>
        <v>62</v>
      </c>
      <c r="CE157" s="760">
        <f ca="1">SUM($J156:CE156)*(CE156&gt;0)</f>
        <v>63</v>
      </c>
      <c r="CF157" s="760">
        <f ca="1">SUM($J156:CF156)*(CF156&gt;0)</f>
        <v>64</v>
      </c>
      <c r="CG157" s="760">
        <f ca="1">SUM($J156:CG156)*(CG156&gt;0)</f>
        <v>0</v>
      </c>
      <c r="CH157" s="760">
        <f ca="1">SUM($J156:CH156)*(CH156&gt;0)</f>
        <v>0</v>
      </c>
      <c r="CI157" s="760">
        <f ca="1">SUM($J156:CI156)*(CI156&gt;0)</f>
        <v>0</v>
      </c>
      <c r="CJ157" s="760">
        <f ca="1">SUM($J156:CJ156)*(CJ156&gt;0)</f>
        <v>0</v>
      </c>
      <c r="CK157" s="760">
        <f ca="1">SUM($J156:CK156)*(CK156&gt;0)</f>
        <v>0</v>
      </c>
      <c r="CL157" s="760">
        <f ca="1">SUM($J156:CL156)*(CL156&gt;0)</f>
        <v>0</v>
      </c>
      <c r="CM157" s="760">
        <f ca="1">SUM($J156:CM156)*(CM156&gt;0)</f>
        <v>0</v>
      </c>
      <c r="CN157" s="760">
        <f ca="1">SUM($J156:CN156)*(CN156&gt;0)</f>
        <v>0</v>
      </c>
      <c r="CO157" s="760">
        <f ca="1">SUM($J156:CO156)*(CO156&gt;0)</f>
        <v>0</v>
      </c>
      <c r="CP157" s="760">
        <f ca="1">SUM($J156:CP156)*(CP156&gt;0)</f>
        <v>0</v>
      </c>
      <c r="CQ157" s="760">
        <f ca="1">SUM($J156:CQ156)*(CQ156&gt;0)</f>
        <v>0</v>
      </c>
      <c r="CR157" s="760">
        <f ca="1">SUM($J156:CR156)*(CR156&gt;0)</f>
        <v>0</v>
      </c>
      <c r="CS157" s="760">
        <f ca="1">SUM($J156:CS156)*(CS156&gt;0)</f>
        <v>0</v>
      </c>
      <c r="CT157" s="760">
        <f ca="1">SUM($J156:CT156)*(CT156&gt;0)</f>
        <v>0</v>
      </c>
      <c r="CU157" s="760">
        <f ca="1">SUM($J156:CU156)*(CU156&gt;0)</f>
        <v>0</v>
      </c>
      <c r="CV157" s="760">
        <f ca="1">SUM($J156:CV156)*(CV156&gt;0)</f>
        <v>0</v>
      </c>
      <c r="CW157" s="760">
        <f ca="1">SUM($J156:CW156)*(CW156&gt;0)</f>
        <v>0</v>
      </c>
      <c r="CX157" s="760">
        <f ca="1">SUM($J156:CX156)*(CX156&gt;0)</f>
        <v>0</v>
      </c>
      <c r="CY157" s="760">
        <f ca="1">SUM($J156:CY156)*(CY156&gt;0)</f>
        <v>0</v>
      </c>
      <c r="CZ157" s="760">
        <f ca="1">SUM($J156:CZ156)*(CZ156&gt;0)</f>
        <v>0</v>
      </c>
      <c r="DA157" s="760">
        <f ca="1">SUM($J156:DA156)*(DA156&gt;0)</f>
        <v>0</v>
      </c>
      <c r="DB157" s="760">
        <f ca="1">SUM($J156:DB156)*(DB156&gt;0)</f>
        <v>0</v>
      </c>
      <c r="DC157" s="760">
        <f ca="1">SUM($J156:DC156)*(DC156&gt;0)</f>
        <v>0</v>
      </c>
      <c r="DD157" s="760">
        <f ca="1">SUM($J156:DD156)*(DD156&gt;0)</f>
        <v>0</v>
      </c>
      <c r="DE157" s="760">
        <f ca="1">SUM($J156:DE156)*(DE156&gt;0)</f>
        <v>0</v>
      </c>
      <c r="DF157" s="760">
        <f ca="1">SUM($J156:DF156)*(DF156&gt;0)</f>
        <v>0</v>
      </c>
      <c r="DG157" s="760">
        <f ca="1">SUM($J156:DG156)*(DG156&gt;0)</f>
        <v>0</v>
      </c>
      <c r="DH157" s="760">
        <f ca="1">SUM($J156:DH156)*(DH156&gt;0)</f>
        <v>0</v>
      </c>
      <c r="DI157" s="760">
        <f ca="1">SUM($J156:DI156)*(DI156&gt;0)</f>
        <v>0</v>
      </c>
      <c r="DJ157" s="760">
        <f ca="1">SUM($J156:DJ156)*(DJ156&gt;0)</f>
        <v>0</v>
      </c>
      <c r="DK157" s="760">
        <f ca="1">SUM($J156:DK156)*(DK156&gt;0)</f>
        <v>0</v>
      </c>
      <c r="DL157" s="760">
        <f ca="1">SUM($J156:DL156)*(DL156&gt;0)</f>
        <v>0</v>
      </c>
      <c r="DM157" s="760">
        <f ca="1">SUM($J156:DM156)*(DM156&gt;0)</f>
        <v>0</v>
      </c>
      <c r="DN157" s="760">
        <f ca="1">SUM($J156:DN156)*(DN156&gt;0)</f>
        <v>0</v>
      </c>
      <c r="DO157" s="760">
        <f ca="1">SUM($J156:DO156)*(DO156&gt;0)</f>
        <v>0</v>
      </c>
      <c r="DP157" s="760">
        <f ca="1">SUM($J156:DP156)*(DP156&gt;0)</f>
        <v>0</v>
      </c>
      <c r="DQ157" s="760">
        <f ca="1">SUM($J156:DQ156)*(DQ156&gt;0)</f>
        <v>0</v>
      </c>
      <c r="DR157" s="760">
        <f ca="1">SUM($J156:DR156)*(DR156&gt;0)</f>
        <v>0</v>
      </c>
      <c r="DS157" s="760">
        <f ca="1">SUM($J156:DS156)*(DS156&gt;0)</f>
        <v>0</v>
      </c>
      <c r="DT157" s="760">
        <f ca="1">SUM($J156:DT156)*(DT156&gt;0)</f>
        <v>0</v>
      </c>
      <c r="DU157" s="760">
        <f ca="1">SUM($J156:DU156)*(DU156&gt;0)</f>
        <v>0</v>
      </c>
      <c r="DV157" s="760">
        <f ca="1">SUM($J156:DV156)*(DV156&gt;0)</f>
        <v>0</v>
      </c>
      <c r="DW157" s="760">
        <f ca="1">SUM($J156:DW156)*(DW156&gt;0)</f>
        <v>0</v>
      </c>
      <c r="DX157" s="760">
        <f ca="1">SUM($J156:DX156)*(DX156&gt;0)</f>
        <v>0</v>
      </c>
      <c r="DY157" s="760">
        <f ca="1">SUM($J156:DY156)*(DY156&gt;0)</f>
        <v>0</v>
      </c>
      <c r="DZ157" s="760">
        <f ca="1">SUM($J156:DZ156)*(DZ156&gt;0)</f>
        <v>0</v>
      </c>
      <c r="EA157" s="760">
        <f ca="1">SUM($J156:EA156)*(EA156&gt;0)</f>
        <v>0</v>
      </c>
      <c r="EB157" s="760">
        <f ca="1">SUM($J156:EB156)*(EB156&gt;0)</f>
        <v>0</v>
      </c>
      <c r="EC157" s="760">
        <f ca="1">SUM($J156:EC156)*(EC156&gt;0)</f>
        <v>0</v>
      </c>
      <c r="ED157" s="760">
        <f ca="1">SUM($J156:ED156)*(ED156&gt;0)</f>
        <v>0</v>
      </c>
      <c r="EE157" s="760">
        <f ca="1">SUM($J156:EE156)*(EE156&gt;0)</f>
        <v>0</v>
      </c>
      <c r="EF157" s="760">
        <f ca="1">SUM($J156:EF156)*(EF156&gt;0)</f>
        <v>0</v>
      </c>
      <c r="EG157" s="760">
        <f ca="1">SUM($J156:EG156)*(EG156&gt;0)</f>
        <v>0</v>
      </c>
      <c r="EH157" s="760">
        <f ca="1">SUM($J156:EH156)*(EH156&gt;0)</f>
        <v>0</v>
      </c>
      <c r="EI157" s="760">
        <f ca="1">SUM($J156:EI156)*(EI156&gt;0)</f>
        <v>0</v>
      </c>
      <c r="EJ157" s="760">
        <f ca="1">SUM($J156:EJ156)*(EJ156&gt;0)</f>
        <v>0</v>
      </c>
      <c r="EK157" s="760">
        <f ca="1">SUM($J156:EK156)*(EK156&gt;0)</f>
        <v>0</v>
      </c>
      <c r="EL157" s="760">
        <f ca="1">SUM($J156:EL156)*(EL156&gt;0)</f>
        <v>0</v>
      </c>
      <c r="EM157" s="760">
        <f ca="1">SUM($J156:EM156)*(EM156&gt;0)</f>
        <v>0</v>
      </c>
      <c r="EN157" s="760">
        <f ca="1">SUM($J156:EN156)*(EN156&gt;0)</f>
        <v>0</v>
      </c>
      <c r="EO157" s="760">
        <f ca="1">SUM($J156:EO156)*(EO156&gt;0)</f>
        <v>0</v>
      </c>
      <c r="EP157" s="760">
        <f ca="1">SUM($J156:EP156)*(EP156&gt;0)</f>
        <v>0</v>
      </c>
      <c r="EQ157" s="43"/>
    </row>
    <row r="158" spans="1:189" s="34" customFormat="1" ht="14.1" customHeight="1" outlineLevel="1">
      <c r="A158" s="113"/>
      <c r="B158" s="38"/>
      <c r="C158" s="38"/>
      <c r="D158" s="39"/>
      <c r="E158" s="650"/>
      <c r="F158" s="37"/>
      <c r="G158" s="37"/>
      <c r="H158" s="761"/>
      <c r="I158" s="37"/>
      <c r="J158" s="37"/>
      <c r="K158" s="37"/>
      <c r="L158" s="37"/>
      <c r="M158" s="37"/>
      <c r="N158" s="37"/>
      <c r="O158" s="1411"/>
      <c r="P158" s="1411"/>
      <c r="Q158" s="1411"/>
      <c r="R158" s="1411"/>
      <c r="S158" s="1411"/>
      <c r="T158" s="1411"/>
      <c r="U158" s="1411"/>
      <c r="V158" s="1411"/>
      <c r="W158" s="1411"/>
      <c r="X158" s="1411"/>
      <c r="Y158" s="1411"/>
      <c r="Z158" s="1411"/>
      <c r="AA158" s="1411"/>
      <c r="AB158" s="1411"/>
      <c r="AC158" s="1411"/>
      <c r="AD158" s="1411"/>
      <c r="AE158" s="1411"/>
      <c r="AF158" s="1411"/>
      <c r="AG158" s="1411"/>
      <c r="AH158" s="1411"/>
      <c r="AI158" s="1411"/>
      <c r="AJ158" s="1411"/>
      <c r="AK158" s="1411"/>
      <c r="AL158" s="1411"/>
      <c r="AM158" s="1411"/>
      <c r="AN158" s="1411"/>
      <c r="AO158" s="1411"/>
      <c r="AP158" s="1411"/>
      <c r="AQ158" s="1411"/>
      <c r="AR158" s="1411"/>
      <c r="AS158" s="1411"/>
      <c r="AT158" s="1411"/>
      <c r="AU158" s="1411"/>
      <c r="AV158" s="1411"/>
      <c r="AW158" s="1411"/>
      <c r="AX158" s="1411"/>
      <c r="AY158" s="1411"/>
      <c r="AZ158" s="1411"/>
      <c r="BA158" s="1411"/>
      <c r="BB158" s="1411"/>
      <c r="BC158" s="1411"/>
      <c r="BD158" s="1411"/>
      <c r="BE158" s="1411"/>
      <c r="BF158" s="1411"/>
      <c r="BG158" s="1411"/>
      <c r="BH158" s="1411"/>
      <c r="BI158" s="1411"/>
      <c r="BJ158" s="1411"/>
      <c r="BK158" s="1411"/>
      <c r="BL158" s="1411"/>
      <c r="BM158" s="1411"/>
      <c r="BN158" s="1411"/>
      <c r="BO158" s="1411"/>
      <c r="BP158" s="1411"/>
      <c r="BQ158" s="1411"/>
      <c r="BR158" s="1411"/>
      <c r="BS158" s="1411"/>
      <c r="BT158" s="1411"/>
      <c r="BU158" s="1411"/>
      <c r="BV158" s="1411"/>
      <c r="BW158" s="1411"/>
      <c r="BX158" s="1411"/>
      <c r="BY158" s="1411"/>
      <c r="BZ158" s="1411"/>
      <c r="CA158" s="1411"/>
      <c r="CB158" s="1411"/>
      <c r="CC158" s="1411"/>
      <c r="CD158" s="1411"/>
      <c r="CE158" s="1411"/>
      <c r="CF158" s="1411"/>
      <c r="CG158" s="1411"/>
      <c r="CH158" s="1411"/>
      <c r="CI158" s="1411"/>
      <c r="CJ158" s="1411"/>
      <c r="CK158" s="1411"/>
      <c r="CL158" s="1411"/>
      <c r="CM158" s="1411"/>
      <c r="CN158" s="1411"/>
      <c r="CO158" s="1411"/>
      <c r="CP158" s="1411"/>
      <c r="CQ158" s="1411"/>
      <c r="CR158" s="1411"/>
      <c r="CS158" s="1411"/>
      <c r="CT158" s="1411"/>
      <c r="CU158" s="1411"/>
      <c r="CV158" s="1411"/>
      <c r="CW158" s="1411"/>
      <c r="CX158" s="1411"/>
      <c r="CY158" s="1411"/>
      <c r="CZ158" s="1411"/>
      <c r="DA158" s="1411"/>
      <c r="DB158" s="1411"/>
      <c r="DC158" s="1411"/>
      <c r="DD158" s="1411"/>
      <c r="DE158" s="1411"/>
      <c r="DF158" s="1411"/>
      <c r="DG158" s="1411"/>
      <c r="DH158" s="1411"/>
      <c r="DI158" s="1411"/>
      <c r="DJ158" s="1411"/>
      <c r="DK158" s="1411"/>
      <c r="DL158" s="1411"/>
      <c r="DM158" s="1411"/>
      <c r="DN158" s="1411"/>
      <c r="DO158" s="1411"/>
      <c r="DP158" s="1411"/>
      <c r="DQ158" s="1411"/>
      <c r="DR158" s="1411"/>
      <c r="DS158" s="1411"/>
      <c r="DT158" s="1411"/>
      <c r="DU158" s="1411"/>
      <c r="DV158" s="1411"/>
      <c r="DW158" s="1411"/>
      <c r="DX158" s="1411"/>
      <c r="DY158" s="1411"/>
      <c r="DZ158" s="1411"/>
      <c r="EA158" s="1411"/>
      <c r="EB158" s="1411"/>
      <c r="EC158" s="1411"/>
      <c r="ED158" s="1411"/>
      <c r="EE158" s="1411"/>
      <c r="EF158" s="1411"/>
      <c r="EG158" s="1411"/>
      <c r="EH158" s="1411"/>
      <c r="EI158" s="1411"/>
      <c r="EJ158" s="1411"/>
      <c r="EK158" s="1411"/>
      <c r="EL158" s="1411"/>
      <c r="EM158" s="1411"/>
      <c r="EN158" s="1411"/>
      <c r="EO158" s="1411"/>
      <c r="EP158" s="1411"/>
      <c r="EQ158" s="43"/>
    </row>
    <row r="159" spans="1:189" s="34" customFormat="1" ht="14.1" customHeight="1" outlineLevel="1">
      <c r="A159" s="113"/>
      <c r="B159" s="38" t="s">
        <v>511</v>
      </c>
      <c r="C159" s="38"/>
      <c r="D159" s="39" t="s">
        <v>93</v>
      </c>
      <c r="E159" s="131">
        <f ca="1">SUM(F159:EP159)</f>
        <v>1</v>
      </c>
      <c r="F159" s="37"/>
      <c r="G159" s="41"/>
      <c r="H159" s="41"/>
      <c r="I159" s="41"/>
      <c r="J159" s="41"/>
      <c r="K159" s="41">
        <f t="shared" ref="K159" ca="1" si="311">IFERROR(K156/$E156,)</f>
        <v>0</v>
      </c>
      <c r="L159" s="41">
        <f t="shared" ref="L159:N159" ca="1" si="312">IFERROR(L156/$E156,)</f>
        <v>0</v>
      </c>
      <c r="M159" s="41">
        <f t="shared" ca="1" si="312"/>
        <v>0</v>
      </c>
      <c r="N159" s="41">
        <f t="shared" ca="1" si="312"/>
        <v>0</v>
      </c>
      <c r="O159" s="41">
        <f t="shared" ref="O159" ca="1" si="313">IFERROR(O156/$E156,)</f>
        <v>0</v>
      </c>
      <c r="P159" s="41">
        <f t="shared" ref="P159:Q159" ca="1" si="314">IFERROR(P156/$E156,)</f>
        <v>0</v>
      </c>
      <c r="Q159" s="41">
        <f t="shared" ca="1" si="314"/>
        <v>0</v>
      </c>
      <c r="R159" s="41">
        <f t="shared" ref="R159:CC159" ca="1" si="315">IFERROR(R156/$E156,)</f>
        <v>0</v>
      </c>
      <c r="S159" s="41">
        <f t="shared" ca="1" si="315"/>
        <v>0</v>
      </c>
      <c r="T159" s="41">
        <f t="shared" ca="1" si="315"/>
        <v>0</v>
      </c>
      <c r="U159" s="41">
        <f t="shared" ca="1" si="315"/>
        <v>1.5625E-2</v>
      </c>
      <c r="V159" s="41">
        <f t="shared" ca="1" si="315"/>
        <v>1.5625E-2</v>
      </c>
      <c r="W159" s="41">
        <f t="shared" ca="1" si="315"/>
        <v>1.5625E-2</v>
      </c>
      <c r="X159" s="41">
        <f t="shared" ca="1" si="315"/>
        <v>1.5625E-2</v>
      </c>
      <c r="Y159" s="41">
        <f t="shared" ca="1" si="315"/>
        <v>1.5625E-2</v>
      </c>
      <c r="Z159" s="41">
        <f t="shared" ca="1" si="315"/>
        <v>1.5625E-2</v>
      </c>
      <c r="AA159" s="41">
        <f t="shared" ca="1" si="315"/>
        <v>1.5625E-2</v>
      </c>
      <c r="AB159" s="41">
        <f t="shared" ca="1" si="315"/>
        <v>1.5625E-2</v>
      </c>
      <c r="AC159" s="41">
        <f t="shared" ca="1" si="315"/>
        <v>1.5625E-2</v>
      </c>
      <c r="AD159" s="41">
        <f t="shared" ca="1" si="315"/>
        <v>1.5625E-2</v>
      </c>
      <c r="AE159" s="41">
        <f t="shared" ca="1" si="315"/>
        <v>1.5625E-2</v>
      </c>
      <c r="AF159" s="41">
        <f t="shared" ca="1" si="315"/>
        <v>1.5625E-2</v>
      </c>
      <c r="AG159" s="41">
        <f t="shared" ca="1" si="315"/>
        <v>1.5625E-2</v>
      </c>
      <c r="AH159" s="41">
        <f t="shared" ca="1" si="315"/>
        <v>1.5625E-2</v>
      </c>
      <c r="AI159" s="41">
        <f t="shared" ca="1" si="315"/>
        <v>1.5625E-2</v>
      </c>
      <c r="AJ159" s="41">
        <f t="shared" ca="1" si="315"/>
        <v>1.5625E-2</v>
      </c>
      <c r="AK159" s="41">
        <f t="shared" ca="1" si="315"/>
        <v>1.5625E-2</v>
      </c>
      <c r="AL159" s="41">
        <f t="shared" ca="1" si="315"/>
        <v>1.5625E-2</v>
      </c>
      <c r="AM159" s="41">
        <f t="shared" ca="1" si="315"/>
        <v>1.5625E-2</v>
      </c>
      <c r="AN159" s="41">
        <f t="shared" ca="1" si="315"/>
        <v>1.5625E-2</v>
      </c>
      <c r="AO159" s="41">
        <f t="shared" ca="1" si="315"/>
        <v>1.5625E-2</v>
      </c>
      <c r="AP159" s="41">
        <f t="shared" ca="1" si="315"/>
        <v>1.5625E-2</v>
      </c>
      <c r="AQ159" s="41">
        <f t="shared" ca="1" si="315"/>
        <v>1.5625E-2</v>
      </c>
      <c r="AR159" s="41">
        <f t="shared" ca="1" si="315"/>
        <v>1.5625E-2</v>
      </c>
      <c r="AS159" s="41">
        <f t="shared" ca="1" si="315"/>
        <v>1.5625E-2</v>
      </c>
      <c r="AT159" s="41">
        <f t="shared" ca="1" si="315"/>
        <v>1.5625E-2</v>
      </c>
      <c r="AU159" s="41">
        <f t="shared" ca="1" si="315"/>
        <v>1.5625E-2</v>
      </c>
      <c r="AV159" s="41">
        <f t="shared" ca="1" si="315"/>
        <v>1.5625E-2</v>
      </c>
      <c r="AW159" s="41">
        <f t="shared" ca="1" si="315"/>
        <v>1.5625E-2</v>
      </c>
      <c r="AX159" s="41">
        <f t="shared" ca="1" si="315"/>
        <v>1.5625E-2</v>
      </c>
      <c r="AY159" s="41">
        <f t="shared" ca="1" si="315"/>
        <v>1.5625E-2</v>
      </c>
      <c r="AZ159" s="41">
        <f t="shared" ca="1" si="315"/>
        <v>1.5625E-2</v>
      </c>
      <c r="BA159" s="41">
        <f t="shared" ca="1" si="315"/>
        <v>1.5625E-2</v>
      </c>
      <c r="BB159" s="41">
        <f t="shared" ca="1" si="315"/>
        <v>1.5625E-2</v>
      </c>
      <c r="BC159" s="41">
        <f t="shared" ca="1" si="315"/>
        <v>1.5625E-2</v>
      </c>
      <c r="BD159" s="41">
        <f t="shared" ca="1" si="315"/>
        <v>1.5625E-2</v>
      </c>
      <c r="BE159" s="41">
        <f t="shared" ca="1" si="315"/>
        <v>1.5625E-2</v>
      </c>
      <c r="BF159" s="41">
        <f t="shared" ca="1" si="315"/>
        <v>1.5625E-2</v>
      </c>
      <c r="BG159" s="41">
        <f t="shared" ca="1" si="315"/>
        <v>1.5625E-2</v>
      </c>
      <c r="BH159" s="41">
        <f t="shared" ca="1" si="315"/>
        <v>1.5625E-2</v>
      </c>
      <c r="BI159" s="41">
        <f t="shared" ca="1" si="315"/>
        <v>1.5625E-2</v>
      </c>
      <c r="BJ159" s="41">
        <f t="shared" ca="1" si="315"/>
        <v>1.5625E-2</v>
      </c>
      <c r="BK159" s="41">
        <f t="shared" ca="1" si="315"/>
        <v>1.5625E-2</v>
      </c>
      <c r="BL159" s="41">
        <f t="shared" ca="1" si="315"/>
        <v>1.5625E-2</v>
      </c>
      <c r="BM159" s="41">
        <f t="shared" ca="1" si="315"/>
        <v>1.5625E-2</v>
      </c>
      <c r="BN159" s="41">
        <f t="shared" ca="1" si="315"/>
        <v>1.5625E-2</v>
      </c>
      <c r="BO159" s="41">
        <f t="shared" ca="1" si="315"/>
        <v>1.5625E-2</v>
      </c>
      <c r="BP159" s="41">
        <f t="shared" ca="1" si="315"/>
        <v>1.5625E-2</v>
      </c>
      <c r="BQ159" s="41">
        <f t="shared" ca="1" si="315"/>
        <v>1.5625E-2</v>
      </c>
      <c r="BR159" s="41">
        <f t="shared" ca="1" si="315"/>
        <v>1.5625E-2</v>
      </c>
      <c r="BS159" s="41">
        <f t="shared" ca="1" si="315"/>
        <v>1.5625E-2</v>
      </c>
      <c r="BT159" s="41">
        <f t="shared" ca="1" si="315"/>
        <v>1.5625E-2</v>
      </c>
      <c r="BU159" s="41">
        <f t="shared" ca="1" si="315"/>
        <v>1.5625E-2</v>
      </c>
      <c r="BV159" s="41">
        <f t="shared" ca="1" si="315"/>
        <v>1.5625E-2</v>
      </c>
      <c r="BW159" s="41">
        <f t="shared" ca="1" si="315"/>
        <v>1.5625E-2</v>
      </c>
      <c r="BX159" s="41">
        <f t="shared" ca="1" si="315"/>
        <v>1.5625E-2</v>
      </c>
      <c r="BY159" s="41">
        <f t="shared" ca="1" si="315"/>
        <v>1.5625E-2</v>
      </c>
      <c r="BZ159" s="41">
        <f t="shared" ca="1" si="315"/>
        <v>1.5625E-2</v>
      </c>
      <c r="CA159" s="41">
        <f t="shared" ca="1" si="315"/>
        <v>1.5625E-2</v>
      </c>
      <c r="CB159" s="41">
        <f t="shared" ca="1" si="315"/>
        <v>1.5625E-2</v>
      </c>
      <c r="CC159" s="41">
        <f t="shared" ca="1" si="315"/>
        <v>1.5625E-2</v>
      </c>
      <c r="CD159" s="41">
        <f t="shared" ref="CD159:EO159" ca="1" si="316">IFERROR(CD156/$E156,)</f>
        <v>1.5625E-2</v>
      </c>
      <c r="CE159" s="41">
        <f t="shared" ca="1" si="316"/>
        <v>1.5625E-2</v>
      </c>
      <c r="CF159" s="41">
        <f t="shared" ca="1" si="316"/>
        <v>1.5625E-2</v>
      </c>
      <c r="CG159" s="41">
        <f t="shared" ca="1" si="316"/>
        <v>0</v>
      </c>
      <c r="CH159" s="41">
        <f t="shared" ca="1" si="316"/>
        <v>0</v>
      </c>
      <c r="CI159" s="41">
        <f t="shared" ca="1" si="316"/>
        <v>0</v>
      </c>
      <c r="CJ159" s="41">
        <f t="shared" ca="1" si="316"/>
        <v>0</v>
      </c>
      <c r="CK159" s="41">
        <f t="shared" ca="1" si="316"/>
        <v>0</v>
      </c>
      <c r="CL159" s="41">
        <f t="shared" ca="1" si="316"/>
        <v>0</v>
      </c>
      <c r="CM159" s="41">
        <f t="shared" ca="1" si="316"/>
        <v>0</v>
      </c>
      <c r="CN159" s="41">
        <f t="shared" ca="1" si="316"/>
        <v>0</v>
      </c>
      <c r="CO159" s="41">
        <f t="shared" ca="1" si="316"/>
        <v>0</v>
      </c>
      <c r="CP159" s="41">
        <f t="shared" ca="1" si="316"/>
        <v>0</v>
      </c>
      <c r="CQ159" s="41">
        <f t="shared" ca="1" si="316"/>
        <v>0</v>
      </c>
      <c r="CR159" s="41">
        <f t="shared" ca="1" si="316"/>
        <v>0</v>
      </c>
      <c r="CS159" s="41">
        <f t="shared" ca="1" si="316"/>
        <v>0</v>
      </c>
      <c r="CT159" s="41">
        <f t="shared" ca="1" si="316"/>
        <v>0</v>
      </c>
      <c r="CU159" s="41">
        <f t="shared" ca="1" si="316"/>
        <v>0</v>
      </c>
      <c r="CV159" s="41">
        <f t="shared" ca="1" si="316"/>
        <v>0</v>
      </c>
      <c r="CW159" s="41">
        <f t="shared" ca="1" si="316"/>
        <v>0</v>
      </c>
      <c r="CX159" s="41">
        <f t="shared" ca="1" si="316"/>
        <v>0</v>
      </c>
      <c r="CY159" s="41">
        <f t="shared" ca="1" si="316"/>
        <v>0</v>
      </c>
      <c r="CZ159" s="41">
        <f t="shared" ca="1" si="316"/>
        <v>0</v>
      </c>
      <c r="DA159" s="41">
        <f t="shared" ca="1" si="316"/>
        <v>0</v>
      </c>
      <c r="DB159" s="41">
        <f t="shared" ca="1" si="316"/>
        <v>0</v>
      </c>
      <c r="DC159" s="41">
        <f t="shared" ca="1" si="316"/>
        <v>0</v>
      </c>
      <c r="DD159" s="41">
        <f t="shared" ca="1" si="316"/>
        <v>0</v>
      </c>
      <c r="DE159" s="41">
        <f t="shared" ca="1" si="316"/>
        <v>0</v>
      </c>
      <c r="DF159" s="41">
        <f t="shared" ca="1" si="316"/>
        <v>0</v>
      </c>
      <c r="DG159" s="41">
        <f t="shared" ca="1" si="316"/>
        <v>0</v>
      </c>
      <c r="DH159" s="41">
        <f t="shared" ca="1" si="316"/>
        <v>0</v>
      </c>
      <c r="DI159" s="41">
        <f t="shared" ca="1" si="316"/>
        <v>0</v>
      </c>
      <c r="DJ159" s="41">
        <f t="shared" ca="1" si="316"/>
        <v>0</v>
      </c>
      <c r="DK159" s="41">
        <f t="shared" ca="1" si="316"/>
        <v>0</v>
      </c>
      <c r="DL159" s="41">
        <f t="shared" ca="1" si="316"/>
        <v>0</v>
      </c>
      <c r="DM159" s="41">
        <f t="shared" ca="1" si="316"/>
        <v>0</v>
      </c>
      <c r="DN159" s="41">
        <f t="shared" ca="1" si="316"/>
        <v>0</v>
      </c>
      <c r="DO159" s="41">
        <f t="shared" ca="1" si="316"/>
        <v>0</v>
      </c>
      <c r="DP159" s="41">
        <f t="shared" ca="1" si="316"/>
        <v>0</v>
      </c>
      <c r="DQ159" s="41">
        <f t="shared" ca="1" si="316"/>
        <v>0</v>
      </c>
      <c r="DR159" s="41">
        <f t="shared" ca="1" si="316"/>
        <v>0</v>
      </c>
      <c r="DS159" s="41">
        <f t="shared" ca="1" si="316"/>
        <v>0</v>
      </c>
      <c r="DT159" s="41">
        <f t="shared" ca="1" si="316"/>
        <v>0</v>
      </c>
      <c r="DU159" s="41">
        <f t="shared" ca="1" si="316"/>
        <v>0</v>
      </c>
      <c r="DV159" s="41">
        <f t="shared" ca="1" si="316"/>
        <v>0</v>
      </c>
      <c r="DW159" s="41">
        <f t="shared" ca="1" si="316"/>
        <v>0</v>
      </c>
      <c r="DX159" s="41">
        <f t="shared" ca="1" si="316"/>
        <v>0</v>
      </c>
      <c r="DY159" s="41">
        <f t="shared" ca="1" si="316"/>
        <v>0</v>
      </c>
      <c r="DZ159" s="41">
        <f t="shared" ca="1" si="316"/>
        <v>0</v>
      </c>
      <c r="EA159" s="41">
        <f t="shared" ca="1" si="316"/>
        <v>0</v>
      </c>
      <c r="EB159" s="41">
        <f t="shared" ca="1" si="316"/>
        <v>0</v>
      </c>
      <c r="EC159" s="41">
        <f t="shared" ca="1" si="316"/>
        <v>0</v>
      </c>
      <c r="ED159" s="41">
        <f t="shared" ca="1" si="316"/>
        <v>0</v>
      </c>
      <c r="EE159" s="41">
        <f t="shared" ca="1" si="316"/>
        <v>0</v>
      </c>
      <c r="EF159" s="41">
        <f t="shared" ca="1" si="316"/>
        <v>0</v>
      </c>
      <c r="EG159" s="41">
        <f t="shared" ca="1" si="316"/>
        <v>0</v>
      </c>
      <c r="EH159" s="41">
        <f t="shared" ca="1" si="316"/>
        <v>0</v>
      </c>
      <c r="EI159" s="41">
        <f t="shared" ca="1" si="316"/>
        <v>0</v>
      </c>
      <c r="EJ159" s="41">
        <f t="shared" ca="1" si="316"/>
        <v>0</v>
      </c>
      <c r="EK159" s="41">
        <f t="shared" ca="1" si="316"/>
        <v>0</v>
      </c>
      <c r="EL159" s="41">
        <f t="shared" ca="1" si="316"/>
        <v>0</v>
      </c>
      <c r="EM159" s="41">
        <f t="shared" ca="1" si="316"/>
        <v>0</v>
      </c>
      <c r="EN159" s="41">
        <f t="shared" ca="1" si="316"/>
        <v>0</v>
      </c>
      <c r="EO159" s="41">
        <f t="shared" ca="1" si="316"/>
        <v>0</v>
      </c>
      <c r="EP159" s="41">
        <f t="shared" ref="EP159" ca="1" si="317">IFERROR(EP156/$E156,)</f>
        <v>0</v>
      </c>
      <c r="EQ159" s="43"/>
    </row>
    <row r="160" spans="1:189" s="34" customFormat="1" ht="14.1" customHeight="1" outlineLevel="1">
      <c r="A160" s="113"/>
      <c r="B160" s="38" t="s">
        <v>512</v>
      </c>
      <c r="C160" s="38"/>
      <c r="D160" s="39" t="s">
        <v>93</v>
      </c>
      <c r="E160" s="131">
        <f ca="1">SUM(F160:EP160)</f>
        <v>1</v>
      </c>
      <c r="F160" s="37"/>
      <c r="G160" s="41"/>
      <c r="H160" s="41"/>
      <c r="I160" s="41"/>
      <c r="J160" s="41"/>
      <c r="K160" s="41">
        <f t="shared" ref="K160:AP160" ca="1" si="318">-IFERROR(PPMT($F$137/4,K157,$F141*4,1),)</f>
        <v>0</v>
      </c>
      <c r="L160" s="41">
        <f t="shared" ca="1" si="318"/>
        <v>0</v>
      </c>
      <c r="M160" s="41">
        <f t="shared" ca="1" si="318"/>
        <v>0</v>
      </c>
      <c r="N160" s="41">
        <f t="shared" ca="1" si="318"/>
        <v>0</v>
      </c>
      <c r="O160" s="41">
        <f t="shared" ca="1" si="318"/>
        <v>0</v>
      </c>
      <c r="P160" s="41">
        <f t="shared" ca="1" si="318"/>
        <v>0</v>
      </c>
      <c r="Q160" s="41">
        <f t="shared" ca="1" si="318"/>
        <v>0</v>
      </c>
      <c r="R160" s="41">
        <f t="shared" ca="1" si="318"/>
        <v>0</v>
      </c>
      <c r="S160" s="41">
        <f t="shared" ca="1" si="318"/>
        <v>0</v>
      </c>
      <c r="T160" s="41">
        <f t="shared" ca="1" si="318"/>
        <v>0</v>
      </c>
      <c r="U160" s="41">
        <f t="shared" ca="1" si="318"/>
        <v>9.7587605066334869E-3</v>
      </c>
      <c r="V160" s="41">
        <f t="shared" ca="1" si="318"/>
        <v>9.8953831537263535E-3</v>
      </c>
      <c r="W160" s="41">
        <f t="shared" ca="1" si="318"/>
        <v>1.0033918517878524E-2</v>
      </c>
      <c r="X160" s="41">
        <f t="shared" ca="1" si="318"/>
        <v>1.0174393377128823E-2</v>
      </c>
      <c r="Y160" s="41">
        <f t="shared" ca="1" si="318"/>
        <v>1.0316834884408627E-2</v>
      </c>
      <c r="Z160" s="41">
        <f t="shared" ca="1" si="318"/>
        <v>1.0461270572790348E-2</v>
      </c>
      <c r="AA160" s="41">
        <f t="shared" ca="1" si="318"/>
        <v>1.0607728360809412E-2</v>
      </c>
      <c r="AB160" s="41">
        <f t="shared" ca="1" si="318"/>
        <v>1.0756236557860744E-2</v>
      </c>
      <c r="AC160" s="41">
        <f t="shared" ca="1" si="318"/>
        <v>1.0906823869670795E-2</v>
      </c>
      <c r="AD160" s="41">
        <f t="shared" ca="1" si="318"/>
        <v>1.1059519403846184E-2</v>
      </c>
      <c r="AE160" s="41">
        <f t="shared" ca="1" si="318"/>
        <v>1.1214352675500031E-2</v>
      </c>
      <c r="AF160" s="41">
        <f t="shared" ca="1" si="318"/>
        <v>1.1371353612957033E-2</v>
      </c>
      <c r="AG160" s="41">
        <f t="shared" ca="1" si="318"/>
        <v>1.1530552563538431E-2</v>
      </c>
      <c r="AH160" s="41">
        <f t="shared" ca="1" si="318"/>
        <v>1.169198029942797E-2</v>
      </c>
      <c r="AI160" s="41">
        <f t="shared" ca="1" si="318"/>
        <v>1.185566802361996E-2</v>
      </c>
      <c r="AJ160" s="41">
        <f t="shared" ca="1" si="318"/>
        <v>1.202164737595064E-2</v>
      </c>
      <c r="AK160" s="41">
        <f t="shared" ca="1" si="318"/>
        <v>1.2189950439213951E-2</v>
      </c>
      <c r="AL160" s="41">
        <f t="shared" ca="1" si="318"/>
        <v>1.2360609745362945E-2</v>
      </c>
      <c r="AM160" s="41">
        <f t="shared" ca="1" si="318"/>
        <v>1.2533658281798025E-2</v>
      </c>
      <c r="AN160" s="41">
        <f t="shared" ca="1" si="318"/>
        <v>1.2709129497743197E-2</v>
      </c>
      <c r="AO160" s="41">
        <f t="shared" ca="1" si="318"/>
        <v>1.2887057310711604E-2</v>
      </c>
      <c r="AP160" s="41">
        <f t="shared" ca="1" si="318"/>
        <v>1.3067476113061565E-2</v>
      </c>
      <c r="AQ160" s="41">
        <f t="shared" ref="AQ160:BV160" ca="1" si="319">-IFERROR(PPMT($F$137/4,AQ157,$F141*4,1),)</f>
        <v>1.3250420778644429E-2</v>
      </c>
      <c r="AR160" s="41">
        <f t="shared" ca="1" si="319"/>
        <v>1.3435926669545451E-2</v>
      </c>
      <c r="AS160" s="41">
        <f t="shared" ca="1" si="319"/>
        <v>1.3624029642919085E-2</v>
      </c>
      <c r="AT160" s="41">
        <f t="shared" ca="1" si="319"/>
        <v>1.3814766057919953E-2</v>
      </c>
      <c r="AU160" s="41">
        <f t="shared" ca="1" si="319"/>
        <v>1.4008172782730831E-2</v>
      </c>
      <c r="AV160" s="41">
        <f t="shared" ca="1" si="319"/>
        <v>1.4204287201689064E-2</v>
      </c>
      <c r="AW160" s="41">
        <f t="shared" ca="1" si="319"/>
        <v>1.4403147222512711E-2</v>
      </c>
      <c r="AX160" s="41">
        <f t="shared" ca="1" si="319"/>
        <v>1.4604791283627889E-2</v>
      </c>
      <c r="AY160" s="41">
        <f t="shared" ca="1" si="319"/>
        <v>1.4809258361598679E-2</v>
      </c>
      <c r="AZ160" s="41">
        <f t="shared" ca="1" si="319"/>
        <v>1.501658797866106E-2</v>
      </c>
      <c r="BA160" s="41">
        <f t="shared" ca="1" si="319"/>
        <v>1.5226820210362316E-2</v>
      </c>
      <c r="BB160" s="41">
        <f t="shared" ca="1" si="319"/>
        <v>1.5439995693307389E-2</v>
      </c>
      <c r="BC160" s="41">
        <f t="shared" ca="1" si="319"/>
        <v>1.5656155633013692E-2</v>
      </c>
      <c r="BD160" s="41">
        <f t="shared" ca="1" si="319"/>
        <v>1.5875341811875884E-2</v>
      </c>
      <c r="BE160" s="41">
        <f t="shared" ca="1" si="319"/>
        <v>1.6097596597242147E-2</v>
      </c>
      <c r="BF160" s="41">
        <f t="shared" ca="1" si="319"/>
        <v>1.6322962949603535E-2</v>
      </c>
      <c r="BG160" s="41">
        <f t="shared" ca="1" si="319"/>
        <v>1.6551484430897986E-2</v>
      </c>
      <c r="BH160" s="41">
        <f t="shared" ca="1" si="319"/>
        <v>1.6783205212930554E-2</v>
      </c>
      <c r="BI160" s="41">
        <f t="shared" ca="1" si="319"/>
        <v>1.7018170085911586E-2</v>
      </c>
      <c r="BJ160" s="41">
        <f t="shared" ca="1" si="319"/>
        <v>1.7256424467114347E-2</v>
      </c>
      <c r="BK160" s="41">
        <f t="shared" ca="1" si="319"/>
        <v>1.7498014409653949E-2</v>
      </c>
      <c r="BL160" s="41">
        <f t="shared" ca="1" si="319"/>
        <v>1.7742986611389105E-2</v>
      </c>
      <c r="BM160" s="41">
        <f t="shared" ca="1" si="319"/>
        <v>1.799138842394855E-2</v>
      </c>
      <c r="BN160" s="41">
        <f t="shared" ca="1" si="319"/>
        <v>1.8243267861883832E-2</v>
      </c>
      <c r="BO160" s="41">
        <f t="shared" ca="1" si="319"/>
        <v>1.8498673611950203E-2</v>
      </c>
      <c r="BP160" s="41">
        <f t="shared" ca="1" si="319"/>
        <v>1.8757655042517505E-2</v>
      </c>
      <c r="BQ160" s="41">
        <f t="shared" ca="1" si="319"/>
        <v>1.9020262213112753E-2</v>
      </c>
      <c r="BR160" s="41">
        <f t="shared" ca="1" si="319"/>
        <v>1.928654588409633E-2</v>
      </c>
      <c r="BS160" s="41">
        <f t="shared" ca="1" si="319"/>
        <v>1.9556557526473679E-2</v>
      </c>
      <c r="BT160" s="41">
        <f t="shared" ca="1" si="319"/>
        <v>1.983034933184431E-2</v>
      </c>
      <c r="BU160" s="41">
        <f t="shared" ca="1" si="319"/>
        <v>2.0107974222490131E-2</v>
      </c>
      <c r="BV160" s="41">
        <f t="shared" ca="1" si="319"/>
        <v>2.0389485861604995E-2</v>
      </c>
      <c r="BW160" s="41">
        <f t="shared" ref="BW160:DB160" ca="1" si="320">-IFERROR(PPMT($F$137/4,BW157,$F141*4,1),)</f>
        <v>2.0674938663667462E-2</v>
      </c>
      <c r="BX160" s="41">
        <f t="shared" ca="1" si="320"/>
        <v>2.0964387804958809E-2</v>
      </c>
      <c r="BY160" s="41">
        <f t="shared" ca="1" si="320"/>
        <v>2.1257889234228233E-2</v>
      </c>
      <c r="BZ160" s="41">
        <f t="shared" ca="1" si="320"/>
        <v>2.1555499683507423E-2</v>
      </c>
      <c r="CA160" s="41">
        <f t="shared" ca="1" si="320"/>
        <v>2.185727667907653E-2</v>
      </c>
      <c r="CB160" s="41">
        <f t="shared" ca="1" si="320"/>
        <v>2.2163278552583602E-2</v>
      </c>
      <c r="CC160" s="41">
        <f t="shared" ca="1" si="320"/>
        <v>2.247356445231977E-2</v>
      </c>
      <c r="CD160" s="41">
        <f t="shared" ca="1" si="320"/>
        <v>2.2788194354652246E-2</v>
      </c>
      <c r="CE160" s="41">
        <f t="shared" ca="1" si="320"/>
        <v>2.3107229075617377E-2</v>
      </c>
      <c r="CF160" s="41">
        <f t="shared" ca="1" si="320"/>
        <v>2.3430730282676025E-2</v>
      </c>
      <c r="CG160" s="41">
        <f t="shared" ca="1" si="320"/>
        <v>0</v>
      </c>
      <c r="CH160" s="41">
        <f t="shared" ca="1" si="320"/>
        <v>0</v>
      </c>
      <c r="CI160" s="41">
        <f t="shared" ca="1" si="320"/>
        <v>0</v>
      </c>
      <c r="CJ160" s="41">
        <f t="shared" ca="1" si="320"/>
        <v>0</v>
      </c>
      <c r="CK160" s="41">
        <f t="shared" ca="1" si="320"/>
        <v>0</v>
      </c>
      <c r="CL160" s="41">
        <f t="shared" ca="1" si="320"/>
        <v>0</v>
      </c>
      <c r="CM160" s="41">
        <f t="shared" ca="1" si="320"/>
        <v>0</v>
      </c>
      <c r="CN160" s="41">
        <f t="shared" ca="1" si="320"/>
        <v>0</v>
      </c>
      <c r="CO160" s="41">
        <f t="shared" ca="1" si="320"/>
        <v>0</v>
      </c>
      <c r="CP160" s="41">
        <f t="shared" ca="1" si="320"/>
        <v>0</v>
      </c>
      <c r="CQ160" s="41">
        <f t="shared" ca="1" si="320"/>
        <v>0</v>
      </c>
      <c r="CR160" s="41">
        <f t="shared" ca="1" si="320"/>
        <v>0</v>
      </c>
      <c r="CS160" s="41">
        <f t="shared" ca="1" si="320"/>
        <v>0</v>
      </c>
      <c r="CT160" s="41">
        <f t="shared" ca="1" si="320"/>
        <v>0</v>
      </c>
      <c r="CU160" s="41">
        <f t="shared" ca="1" si="320"/>
        <v>0</v>
      </c>
      <c r="CV160" s="41">
        <f t="shared" ca="1" si="320"/>
        <v>0</v>
      </c>
      <c r="CW160" s="41">
        <f t="shared" ca="1" si="320"/>
        <v>0</v>
      </c>
      <c r="CX160" s="41">
        <f t="shared" ca="1" si="320"/>
        <v>0</v>
      </c>
      <c r="CY160" s="41">
        <f t="shared" ca="1" si="320"/>
        <v>0</v>
      </c>
      <c r="CZ160" s="41">
        <f t="shared" ca="1" si="320"/>
        <v>0</v>
      </c>
      <c r="DA160" s="41">
        <f t="shared" ca="1" si="320"/>
        <v>0</v>
      </c>
      <c r="DB160" s="41">
        <f t="shared" ca="1" si="320"/>
        <v>0</v>
      </c>
      <c r="DC160" s="41">
        <f t="shared" ref="DC160:EH160" ca="1" si="321">-IFERROR(PPMT($F$137/4,DC157,$F141*4,1),)</f>
        <v>0</v>
      </c>
      <c r="DD160" s="41">
        <f t="shared" ca="1" si="321"/>
        <v>0</v>
      </c>
      <c r="DE160" s="41">
        <f t="shared" ca="1" si="321"/>
        <v>0</v>
      </c>
      <c r="DF160" s="41">
        <f t="shared" ca="1" si="321"/>
        <v>0</v>
      </c>
      <c r="DG160" s="41">
        <f t="shared" ca="1" si="321"/>
        <v>0</v>
      </c>
      <c r="DH160" s="41">
        <f t="shared" ca="1" si="321"/>
        <v>0</v>
      </c>
      <c r="DI160" s="41">
        <f t="shared" ca="1" si="321"/>
        <v>0</v>
      </c>
      <c r="DJ160" s="41">
        <f t="shared" ca="1" si="321"/>
        <v>0</v>
      </c>
      <c r="DK160" s="41">
        <f t="shared" ca="1" si="321"/>
        <v>0</v>
      </c>
      <c r="DL160" s="41">
        <f t="shared" ca="1" si="321"/>
        <v>0</v>
      </c>
      <c r="DM160" s="41">
        <f t="shared" ca="1" si="321"/>
        <v>0</v>
      </c>
      <c r="DN160" s="41">
        <f t="shared" ca="1" si="321"/>
        <v>0</v>
      </c>
      <c r="DO160" s="41">
        <f t="shared" ca="1" si="321"/>
        <v>0</v>
      </c>
      <c r="DP160" s="41">
        <f t="shared" ca="1" si="321"/>
        <v>0</v>
      </c>
      <c r="DQ160" s="41">
        <f t="shared" ca="1" si="321"/>
        <v>0</v>
      </c>
      <c r="DR160" s="41">
        <f t="shared" ca="1" si="321"/>
        <v>0</v>
      </c>
      <c r="DS160" s="41">
        <f t="shared" ca="1" si="321"/>
        <v>0</v>
      </c>
      <c r="DT160" s="41">
        <f t="shared" ca="1" si="321"/>
        <v>0</v>
      </c>
      <c r="DU160" s="41">
        <f t="shared" ca="1" si="321"/>
        <v>0</v>
      </c>
      <c r="DV160" s="41">
        <f t="shared" ca="1" si="321"/>
        <v>0</v>
      </c>
      <c r="DW160" s="41">
        <f t="shared" ca="1" si="321"/>
        <v>0</v>
      </c>
      <c r="DX160" s="41">
        <f t="shared" ca="1" si="321"/>
        <v>0</v>
      </c>
      <c r="DY160" s="41">
        <f t="shared" ca="1" si="321"/>
        <v>0</v>
      </c>
      <c r="DZ160" s="41">
        <f t="shared" ca="1" si="321"/>
        <v>0</v>
      </c>
      <c r="EA160" s="41">
        <f t="shared" ca="1" si="321"/>
        <v>0</v>
      </c>
      <c r="EB160" s="41">
        <f t="shared" ca="1" si="321"/>
        <v>0</v>
      </c>
      <c r="EC160" s="41">
        <f t="shared" ca="1" si="321"/>
        <v>0</v>
      </c>
      <c r="ED160" s="41">
        <f t="shared" ca="1" si="321"/>
        <v>0</v>
      </c>
      <c r="EE160" s="41">
        <f t="shared" ca="1" si="321"/>
        <v>0</v>
      </c>
      <c r="EF160" s="41">
        <f t="shared" ca="1" si="321"/>
        <v>0</v>
      </c>
      <c r="EG160" s="41">
        <f t="shared" ca="1" si="321"/>
        <v>0</v>
      </c>
      <c r="EH160" s="41">
        <f t="shared" ca="1" si="321"/>
        <v>0</v>
      </c>
      <c r="EI160" s="41">
        <f t="shared" ref="EI160:EP160" ca="1" si="322">-IFERROR(PPMT($F$137/4,EI157,$F141*4,1),)</f>
        <v>0</v>
      </c>
      <c r="EJ160" s="41">
        <f t="shared" ca="1" si="322"/>
        <v>0</v>
      </c>
      <c r="EK160" s="41">
        <f t="shared" ca="1" si="322"/>
        <v>0</v>
      </c>
      <c r="EL160" s="41">
        <f t="shared" ca="1" si="322"/>
        <v>0</v>
      </c>
      <c r="EM160" s="41">
        <f t="shared" ca="1" si="322"/>
        <v>0</v>
      </c>
      <c r="EN160" s="41">
        <f t="shared" ca="1" si="322"/>
        <v>0</v>
      </c>
      <c r="EO160" s="41">
        <f t="shared" ca="1" si="322"/>
        <v>0</v>
      </c>
      <c r="EP160" s="41">
        <f t="shared" ca="1" si="322"/>
        <v>0</v>
      </c>
      <c r="EQ160" s="43"/>
    </row>
    <row r="161" spans="1:187" s="34" customFormat="1" ht="14.1" customHeight="1" outlineLevel="1">
      <c r="A161" s="113"/>
      <c r="B161" s="89" t="s">
        <v>513</v>
      </c>
      <c r="C161" s="1222" t="s">
        <v>514</v>
      </c>
      <c r="D161" s="201" t="s">
        <v>93</v>
      </c>
      <c r="E161" s="1496">
        <f ca="1">SUM(F161:EP161)</f>
        <v>1</v>
      </c>
      <c r="F161" s="167"/>
      <c r="G161" s="1408"/>
      <c r="H161" s="1408"/>
      <c r="I161" s="1408"/>
      <c r="J161" s="1408"/>
      <c r="K161" s="1408">
        <f t="shared" ref="K161" ca="1" si="323">K160</f>
        <v>0</v>
      </c>
      <c r="L161" s="1408">
        <f t="shared" ref="L161:N161" ca="1" si="324">L160</f>
        <v>0</v>
      </c>
      <c r="M161" s="1408">
        <f t="shared" ca="1" si="324"/>
        <v>0</v>
      </c>
      <c r="N161" s="1408">
        <f t="shared" ca="1" si="324"/>
        <v>0</v>
      </c>
      <c r="O161" s="1408">
        <f t="shared" ref="O161" ca="1" si="325">O160</f>
        <v>0</v>
      </c>
      <c r="P161" s="1408">
        <f t="shared" ref="P161:Q161" ca="1" si="326">P160</f>
        <v>0</v>
      </c>
      <c r="Q161" s="1408">
        <f t="shared" ca="1" si="326"/>
        <v>0</v>
      </c>
      <c r="R161" s="1408">
        <f t="shared" ref="R161:T161" ca="1" si="327">R160</f>
        <v>0</v>
      </c>
      <c r="S161" s="1408">
        <f t="shared" ca="1" si="327"/>
        <v>0</v>
      </c>
      <c r="T161" s="1408">
        <f t="shared" ca="1" si="327"/>
        <v>0</v>
      </c>
      <c r="U161" s="1495">
        <v>3.0624999999999902E-2</v>
      </c>
      <c r="V161" s="1495">
        <v>2.1000000000000001E-2</v>
      </c>
      <c r="W161" s="1495">
        <v>1.2999999999999999E-2</v>
      </c>
      <c r="X161" s="1495">
        <v>1.2999999999999999E-2</v>
      </c>
      <c r="Y161" s="1495">
        <v>1.4E-2</v>
      </c>
      <c r="Z161" s="1495">
        <v>1.4E-2</v>
      </c>
      <c r="AA161" s="1495">
        <v>1.4E-2</v>
      </c>
      <c r="AB161" s="1495">
        <v>1.4E-2</v>
      </c>
      <c r="AC161" s="1495">
        <v>1.4E-2</v>
      </c>
      <c r="AD161" s="1495">
        <v>1.4E-2</v>
      </c>
      <c r="AE161" s="1495">
        <v>1.4E-2</v>
      </c>
      <c r="AF161" s="1522">
        <v>1.4999999999999999E-2</v>
      </c>
      <c r="AG161" s="1522">
        <v>1.4999999999999999E-2</v>
      </c>
      <c r="AH161" s="1522">
        <v>1.4999999999999999E-2</v>
      </c>
      <c r="AI161" s="1522">
        <v>1.4999999999999999E-2</v>
      </c>
      <c r="AJ161" s="1522">
        <v>1.4999999999999999E-2</v>
      </c>
      <c r="AK161" s="1522">
        <v>1.4999999999999999E-2</v>
      </c>
      <c r="AL161" s="1408">
        <f t="shared" ref="AL161:CG161" ca="1" si="328">AL159</f>
        <v>1.5625E-2</v>
      </c>
      <c r="AM161" s="1408">
        <f t="shared" ca="1" si="328"/>
        <v>1.5625E-2</v>
      </c>
      <c r="AN161" s="1408">
        <f t="shared" ca="1" si="328"/>
        <v>1.5625E-2</v>
      </c>
      <c r="AO161" s="1408">
        <f t="shared" ca="1" si="328"/>
        <v>1.5625E-2</v>
      </c>
      <c r="AP161" s="1408">
        <f t="shared" ca="1" si="328"/>
        <v>1.5625E-2</v>
      </c>
      <c r="AQ161" s="1408">
        <f t="shared" ca="1" si="328"/>
        <v>1.5625E-2</v>
      </c>
      <c r="AR161" s="1408">
        <f t="shared" ca="1" si="328"/>
        <v>1.5625E-2</v>
      </c>
      <c r="AS161" s="1408">
        <f t="shared" ca="1" si="328"/>
        <v>1.5625E-2</v>
      </c>
      <c r="AT161" s="1408">
        <f t="shared" ca="1" si="328"/>
        <v>1.5625E-2</v>
      </c>
      <c r="AU161" s="1408">
        <f t="shared" ca="1" si="328"/>
        <v>1.5625E-2</v>
      </c>
      <c r="AV161" s="1408">
        <f t="shared" ca="1" si="328"/>
        <v>1.5625E-2</v>
      </c>
      <c r="AW161" s="1408">
        <f t="shared" ca="1" si="328"/>
        <v>1.5625E-2</v>
      </c>
      <c r="AX161" s="1408">
        <f t="shared" ca="1" si="328"/>
        <v>1.5625E-2</v>
      </c>
      <c r="AY161" s="1408">
        <f t="shared" ca="1" si="328"/>
        <v>1.5625E-2</v>
      </c>
      <c r="AZ161" s="1408">
        <f t="shared" ca="1" si="328"/>
        <v>1.5625E-2</v>
      </c>
      <c r="BA161" s="1408">
        <f t="shared" ca="1" si="328"/>
        <v>1.5625E-2</v>
      </c>
      <c r="BB161" s="1408">
        <f t="shared" ca="1" si="328"/>
        <v>1.5625E-2</v>
      </c>
      <c r="BC161" s="1408">
        <f t="shared" ca="1" si="328"/>
        <v>1.5625E-2</v>
      </c>
      <c r="BD161" s="1408">
        <f t="shared" ca="1" si="328"/>
        <v>1.5625E-2</v>
      </c>
      <c r="BE161" s="1408">
        <f t="shared" ca="1" si="328"/>
        <v>1.5625E-2</v>
      </c>
      <c r="BF161" s="1408">
        <f t="shared" ca="1" si="328"/>
        <v>1.5625E-2</v>
      </c>
      <c r="BG161" s="1408">
        <f t="shared" ca="1" si="328"/>
        <v>1.5625E-2</v>
      </c>
      <c r="BH161" s="1408">
        <f t="shared" ca="1" si="328"/>
        <v>1.5625E-2</v>
      </c>
      <c r="BI161" s="1408">
        <f t="shared" ca="1" si="328"/>
        <v>1.5625E-2</v>
      </c>
      <c r="BJ161" s="1408">
        <f t="shared" ca="1" si="328"/>
        <v>1.5625E-2</v>
      </c>
      <c r="BK161" s="1408">
        <f t="shared" ca="1" si="328"/>
        <v>1.5625E-2</v>
      </c>
      <c r="BL161" s="1408">
        <f t="shared" ca="1" si="328"/>
        <v>1.5625E-2</v>
      </c>
      <c r="BM161" s="1408">
        <f t="shared" ca="1" si="328"/>
        <v>1.5625E-2</v>
      </c>
      <c r="BN161" s="1408">
        <f t="shared" ca="1" si="328"/>
        <v>1.5625E-2</v>
      </c>
      <c r="BO161" s="1408">
        <f t="shared" ca="1" si="328"/>
        <v>1.5625E-2</v>
      </c>
      <c r="BP161" s="1408">
        <f t="shared" ca="1" si="328"/>
        <v>1.5625E-2</v>
      </c>
      <c r="BQ161" s="1408">
        <f t="shared" ca="1" si="328"/>
        <v>1.5625E-2</v>
      </c>
      <c r="BR161" s="1408">
        <f t="shared" ca="1" si="328"/>
        <v>1.5625E-2</v>
      </c>
      <c r="BS161" s="1408">
        <f t="shared" ca="1" si="328"/>
        <v>1.5625E-2</v>
      </c>
      <c r="BT161" s="1408">
        <f t="shared" ca="1" si="328"/>
        <v>1.5625E-2</v>
      </c>
      <c r="BU161" s="1408">
        <f t="shared" ca="1" si="328"/>
        <v>1.5625E-2</v>
      </c>
      <c r="BV161" s="1408">
        <f t="shared" ca="1" si="328"/>
        <v>1.5625E-2</v>
      </c>
      <c r="BW161" s="1408">
        <f t="shared" ca="1" si="328"/>
        <v>1.5625E-2</v>
      </c>
      <c r="BX161" s="1408">
        <f t="shared" ca="1" si="328"/>
        <v>1.5625E-2</v>
      </c>
      <c r="BY161" s="1408">
        <f t="shared" ca="1" si="328"/>
        <v>1.5625E-2</v>
      </c>
      <c r="BZ161" s="1408">
        <f t="shared" ca="1" si="328"/>
        <v>1.5625E-2</v>
      </c>
      <c r="CA161" s="1408">
        <f t="shared" ca="1" si="328"/>
        <v>1.5625E-2</v>
      </c>
      <c r="CB161" s="1408">
        <f t="shared" ca="1" si="328"/>
        <v>1.5625E-2</v>
      </c>
      <c r="CC161" s="1408">
        <f t="shared" ca="1" si="328"/>
        <v>1.5625E-2</v>
      </c>
      <c r="CD161" s="1408">
        <f t="shared" ca="1" si="328"/>
        <v>1.5625E-2</v>
      </c>
      <c r="CE161" s="1408">
        <f t="shared" ca="1" si="328"/>
        <v>1.5625E-2</v>
      </c>
      <c r="CF161" s="1408">
        <f t="shared" ca="1" si="328"/>
        <v>1.5625E-2</v>
      </c>
      <c r="CG161" s="1408">
        <f t="shared" ca="1" si="328"/>
        <v>0</v>
      </c>
      <c r="CH161" s="1408">
        <f t="shared" ref="CH161:EP161" ca="1" si="329">CH159</f>
        <v>0</v>
      </c>
      <c r="CI161" s="1408">
        <f t="shared" ca="1" si="329"/>
        <v>0</v>
      </c>
      <c r="CJ161" s="1408">
        <f t="shared" ca="1" si="329"/>
        <v>0</v>
      </c>
      <c r="CK161" s="1408">
        <f t="shared" ca="1" si="329"/>
        <v>0</v>
      </c>
      <c r="CL161" s="1408">
        <f t="shared" ca="1" si="329"/>
        <v>0</v>
      </c>
      <c r="CM161" s="1408">
        <f t="shared" ca="1" si="329"/>
        <v>0</v>
      </c>
      <c r="CN161" s="1408">
        <f t="shared" ca="1" si="329"/>
        <v>0</v>
      </c>
      <c r="CO161" s="1408">
        <f t="shared" ca="1" si="329"/>
        <v>0</v>
      </c>
      <c r="CP161" s="1408">
        <f t="shared" ca="1" si="329"/>
        <v>0</v>
      </c>
      <c r="CQ161" s="1408">
        <f t="shared" ca="1" si="329"/>
        <v>0</v>
      </c>
      <c r="CR161" s="1408">
        <f t="shared" ca="1" si="329"/>
        <v>0</v>
      </c>
      <c r="CS161" s="1408">
        <f t="shared" ca="1" si="329"/>
        <v>0</v>
      </c>
      <c r="CT161" s="1408">
        <f t="shared" ca="1" si="329"/>
        <v>0</v>
      </c>
      <c r="CU161" s="1408">
        <f t="shared" ca="1" si="329"/>
        <v>0</v>
      </c>
      <c r="CV161" s="1408">
        <f t="shared" ca="1" si="329"/>
        <v>0</v>
      </c>
      <c r="CW161" s="1408">
        <f t="shared" ca="1" si="329"/>
        <v>0</v>
      </c>
      <c r="CX161" s="1408">
        <f t="shared" ca="1" si="329"/>
        <v>0</v>
      </c>
      <c r="CY161" s="1408">
        <f t="shared" ca="1" si="329"/>
        <v>0</v>
      </c>
      <c r="CZ161" s="1408">
        <f t="shared" ca="1" si="329"/>
        <v>0</v>
      </c>
      <c r="DA161" s="1408">
        <f t="shared" ca="1" si="329"/>
        <v>0</v>
      </c>
      <c r="DB161" s="1408">
        <f t="shared" ca="1" si="329"/>
        <v>0</v>
      </c>
      <c r="DC161" s="1408">
        <f t="shared" ca="1" si="329"/>
        <v>0</v>
      </c>
      <c r="DD161" s="1408">
        <f t="shared" ca="1" si="329"/>
        <v>0</v>
      </c>
      <c r="DE161" s="1408">
        <f t="shared" ca="1" si="329"/>
        <v>0</v>
      </c>
      <c r="DF161" s="1408">
        <f t="shared" ca="1" si="329"/>
        <v>0</v>
      </c>
      <c r="DG161" s="1408">
        <f t="shared" ca="1" si="329"/>
        <v>0</v>
      </c>
      <c r="DH161" s="1408">
        <f t="shared" ca="1" si="329"/>
        <v>0</v>
      </c>
      <c r="DI161" s="1408">
        <f t="shared" ca="1" si="329"/>
        <v>0</v>
      </c>
      <c r="DJ161" s="1408">
        <f t="shared" ca="1" si="329"/>
        <v>0</v>
      </c>
      <c r="DK161" s="1408">
        <f t="shared" ca="1" si="329"/>
        <v>0</v>
      </c>
      <c r="DL161" s="1408">
        <f t="shared" ca="1" si="329"/>
        <v>0</v>
      </c>
      <c r="DM161" s="1408">
        <f t="shared" ca="1" si="329"/>
        <v>0</v>
      </c>
      <c r="DN161" s="1408">
        <f t="shared" ca="1" si="329"/>
        <v>0</v>
      </c>
      <c r="DO161" s="1408">
        <f t="shared" ca="1" si="329"/>
        <v>0</v>
      </c>
      <c r="DP161" s="1408">
        <f t="shared" ca="1" si="329"/>
        <v>0</v>
      </c>
      <c r="DQ161" s="1408">
        <f t="shared" ca="1" si="329"/>
        <v>0</v>
      </c>
      <c r="DR161" s="1408">
        <f t="shared" ca="1" si="329"/>
        <v>0</v>
      </c>
      <c r="DS161" s="1408">
        <f t="shared" ca="1" si="329"/>
        <v>0</v>
      </c>
      <c r="DT161" s="1408">
        <f t="shared" ca="1" si="329"/>
        <v>0</v>
      </c>
      <c r="DU161" s="1408">
        <f t="shared" ca="1" si="329"/>
        <v>0</v>
      </c>
      <c r="DV161" s="1408">
        <f t="shared" ca="1" si="329"/>
        <v>0</v>
      </c>
      <c r="DW161" s="1408">
        <f t="shared" ca="1" si="329"/>
        <v>0</v>
      </c>
      <c r="DX161" s="1408">
        <f t="shared" ca="1" si="329"/>
        <v>0</v>
      </c>
      <c r="DY161" s="1408">
        <f t="shared" ca="1" si="329"/>
        <v>0</v>
      </c>
      <c r="DZ161" s="1408">
        <f t="shared" ca="1" si="329"/>
        <v>0</v>
      </c>
      <c r="EA161" s="1408">
        <f t="shared" ca="1" si="329"/>
        <v>0</v>
      </c>
      <c r="EB161" s="1408">
        <f t="shared" ca="1" si="329"/>
        <v>0</v>
      </c>
      <c r="EC161" s="1408">
        <f t="shared" ca="1" si="329"/>
        <v>0</v>
      </c>
      <c r="ED161" s="1408">
        <f t="shared" ca="1" si="329"/>
        <v>0</v>
      </c>
      <c r="EE161" s="1408">
        <f t="shared" ca="1" si="329"/>
        <v>0</v>
      </c>
      <c r="EF161" s="1408">
        <f t="shared" ca="1" si="329"/>
        <v>0</v>
      </c>
      <c r="EG161" s="1408">
        <f t="shared" ca="1" si="329"/>
        <v>0</v>
      </c>
      <c r="EH161" s="1408">
        <f t="shared" ca="1" si="329"/>
        <v>0</v>
      </c>
      <c r="EI161" s="1408">
        <f t="shared" ca="1" si="329"/>
        <v>0</v>
      </c>
      <c r="EJ161" s="1408">
        <f t="shared" ca="1" si="329"/>
        <v>0</v>
      </c>
      <c r="EK161" s="1408">
        <f t="shared" ca="1" si="329"/>
        <v>0</v>
      </c>
      <c r="EL161" s="1408">
        <f t="shared" ca="1" si="329"/>
        <v>0</v>
      </c>
      <c r="EM161" s="1408">
        <f t="shared" ca="1" si="329"/>
        <v>0</v>
      </c>
      <c r="EN161" s="1408">
        <f t="shared" ca="1" si="329"/>
        <v>0</v>
      </c>
      <c r="EO161" s="1408">
        <f t="shared" ca="1" si="329"/>
        <v>0</v>
      </c>
      <c r="EP161" s="1408">
        <f t="shared" ca="1" si="329"/>
        <v>0</v>
      </c>
      <c r="EQ161" s="43"/>
    </row>
    <row r="162" spans="1:187" s="34" customFormat="1" ht="14.1" customHeight="1" outlineLevel="1">
      <c r="A162" s="113"/>
      <c r="B162" s="1386" t="s">
        <v>149</v>
      </c>
      <c r="C162" s="1280">
        <f>F149</f>
        <v>3</v>
      </c>
      <c r="D162" s="889" t="s">
        <v>93</v>
      </c>
      <c r="E162" s="1387">
        <f ca="1">SUM(F162:EP162)</f>
        <v>1</v>
      </c>
      <c r="F162" s="1409"/>
      <c r="G162" s="1389"/>
      <c r="H162" s="1389"/>
      <c r="I162" s="1389"/>
      <c r="J162" s="1389"/>
      <c r="K162" s="1389">
        <f ca="1">CHOOSE($C162,K159,K160,K161)</f>
        <v>0</v>
      </c>
      <c r="L162" s="1389">
        <f t="shared" ref="L162:BW162" ca="1" si="330">CHOOSE($C162,L159,L160,L161)</f>
        <v>0</v>
      </c>
      <c r="M162" s="1389">
        <f t="shared" ca="1" si="330"/>
        <v>0</v>
      </c>
      <c r="N162" s="1389">
        <f t="shared" ca="1" si="330"/>
        <v>0</v>
      </c>
      <c r="O162" s="1389">
        <f t="shared" ca="1" si="330"/>
        <v>0</v>
      </c>
      <c r="P162" s="1389">
        <f t="shared" ca="1" si="330"/>
        <v>0</v>
      </c>
      <c r="Q162" s="1389">
        <f t="shared" ca="1" si="330"/>
        <v>0</v>
      </c>
      <c r="R162" s="1389">
        <f t="shared" ca="1" si="330"/>
        <v>0</v>
      </c>
      <c r="S162" s="1389">
        <f t="shared" ca="1" si="330"/>
        <v>0</v>
      </c>
      <c r="T162" s="1389">
        <f t="shared" ca="1" si="330"/>
        <v>0</v>
      </c>
      <c r="U162" s="1389">
        <f t="shared" si="330"/>
        <v>3.0624999999999902E-2</v>
      </c>
      <c r="V162" s="1389">
        <f t="shared" si="330"/>
        <v>2.1000000000000001E-2</v>
      </c>
      <c r="W162" s="1389">
        <f t="shared" si="330"/>
        <v>1.2999999999999999E-2</v>
      </c>
      <c r="X162" s="1389">
        <f t="shared" si="330"/>
        <v>1.2999999999999999E-2</v>
      </c>
      <c r="Y162" s="1389">
        <f t="shared" si="330"/>
        <v>1.4E-2</v>
      </c>
      <c r="Z162" s="1389">
        <f t="shared" si="330"/>
        <v>1.4E-2</v>
      </c>
      <c r="AA162" s="1389">
        <f t="shared" si="330"/>
        <v>1.4E-2</v>
      </c>
      <c r="AB162" s="1389">
        <f t="shared" si="330"/>
        <v>1.4E-2</v>
      </c>
      <c r="AC162" s="1389">
        <f t="shared" si="330"/>
        <v>1.4E-2</v>
      </c>
      <c r="AD162" s="1389">
        <f t="shared" si="330"/>
        <v>1.4E-2</v>
      </c>
      <c r="AE162" s="1389">
        <f t="shared" si="330"/>
        <v>1.4E-2</v>
      </c>
      <c r="AF162" s="1389">
        <f t="shared" si="330"/>
        <v>1.4999999999999999E-2</v>
      </c>
      <c r="AG162" s="1389">
        <f t="shared" si="330"/>
        <v>1.4999999999999999E-2</v>
      </c>
      <c r="AH162" s="1389">
        <f t="shared" si="330"/>
        <v>1.4999999999999999E-2</v>
      </c>
      <c r="AI162" s="1389">
        <f t="shared" si="330"/>
        <v>1.4999999999999999E-2</v>
      </c>
      <c r="AJ162" s="1389">
        <f t="shared" si="330"/>
        <v>1.4999999999999999E-2</v>
      </c>
      <c r="AK162" s="1389">
        <f t="shared" si="330"/>
        <v>1.4999999999999999E-2</v>
      </c>
      <c r="AL162" s="1389">
        <f t="shared" ca="1" si="330"/>
        <v>1.5625E-2</v>
      </c>
      <c r="AM162" s="1389">
        <f t="shared" ca="1" si="330"/>
        <v>1.5625E-2</v>
      </c>
      <c r="AN162" s="1389">
        <f t="shared" ca="1" si="330"/>
        <v>1.5625E-2</v>
      </c>
      <c r="AO162" s="1389">
        <f t="shared" ca="1" si="330"/>
        <v>1.5625E-2</v>
      </c>
      <c r="AP162" s="1389">
        <f t="shared" ca="1" si="330"/>
        <v>1.5625E-2</v>
      </c>
      <c r="AQ162" s="1389">
        <f t="shared" ca="1" si="330"/>
        <v>1.5625E-2</v>
      </c>
      <c r="AR162" s="1389">
        <f t="shared" ca="1" si="330"/>
        <v>1.5625E-2</v>
      </c>
      <c r="AS162" s="1389">
        <f t="shared" ca="1" si="330"/>
        <v>1.5625E-2</v>
      </c>
      <c r="AT162" s="1389">
        <f t="shared" ca="1" si="330"/>
        <v>1.5625E-2</v>
      </c>
      <c r="AU162" s="1389">
        <f t="shared" ca="1" si="330"/>
        <v>1.5625E-2</v>
      </c>
      <c r="AV162" s="1389">
        <f t="shared" ca="1" si="330"/>
        <v>1.5625E-2</v>
      </c>
      <c r="AW162" s="1389">
        <f t="shared" ca="1" si="330"/>
        <v>1.5625E-2</v>
      </c>
      <c r="AX162" s="1389">
        <f t="shared" ca="1" si="330"/>
        <v>1.5625E-2</v>
      </c>
      <c r="AY162" s="1389">
        <f t="shared" ca="1" si="330"/>
        <v>1.5625E-2</v>
      </c>
      <c r="AZ162" s="1389">
        <f t="shared" ca="1" si="330"/>
        <v>1.5625E-2</v>
      </c>
      <c r="BA162" s="1389">
        <f t="shared" ca="1" si="330"/>
        <v>1.5625E-2</v>
      </c>
      <c r="BB162" s="1389">
        <f t="shared" ca="1" si="330"/>
        <v>1.5625E-2</v>
      </c>
      <c r="BC162" s="1389">
        <f t="shared" ca="1" si="330"/>
        <v>1.5625E-2</v>
      </c>
      <c r="BD162" s="1389">
        <f t="shared" ca="1" si="330"/>
        <v>1.5625E-2</v>
      </c>
      <c r="BE162" s="1389">
        <f t="shared" ca="1" si="330"/>
        <v>1.5625E-2</v>
      </c>
      <c r="BF162" s="1389">
        <f t="shared" ca="1" si="330"/>
        <v>1.5625E-2</v>
      </c>
      <c r="BG162" s="1389">
        <f t="shared" ca="1" si="330"/>
        <v>1.5625E-2</v>
      </c>
      <c r="BH162" s="1389">
        <f t="shared" ca="1" si="330"/>
        <v>1.5625E-2</v>
      </c>
      <c r="BI162" s="1389">
        <f t="shared" ca="1" si="330"/>
        <v>1.5625E-2</v>
      </c>
      <c r="BJ162" s="1389">
        <f t="shared" ca="1" si="330"/>
        <v>1.5625E-2</v>
      </c>
      <c r="BK162" s="1389">
        <f t="shared" ca="1" si="330"/>
        <v>1.5625E-2</v>
      </c>
      <c r="BL162" s="1389">
        <f t="shared" ca="1" si="330"/>
        <v>1.5625E-2</v>
      </c>
      <c r="BM162" s="1389">
        <f t="shared" ca="1" si="330"/>
        <v>1.5625E-2</v>
      </c>
      <c r="BN162" s="1389">
        <f t="shared" ca="1" si="330"/>
        <v>1.5625E-2</v>
      </c>
      <c r="BO162" s="1389">
        <f t="shared" ca="1" si="330"/>
        <v>1.5625E-2</v>
      </c>
      <c r="BP162" s="1389">
        <f t="shared" ca="1" si="330"/>
        <v>1.5625E-2</v>
      </c>
      <c r="BQ162" s="1389">
        <f t="shared" ca="1" si="330"/>
        <v>1.5625E-2</v>
      </c>
      <c r="BR162" s="1389">
        <f t="shared" ca="1" si="330"/>
        <v>1.5625E-2</v>
      </c>
      <c r="BS162" s="1389">
        <f t="shared" ca="1" si="330"/>
        <v>1.5625E-2</v>
      </c>
      <c r="BT162" s="1389">
        <f t="shared" ca="1" si="330"/>
        <v>1.5625E-2</v>
      </c>
      <c r="BU162" s="1389">
        <f t="shared" ca="1" si="330"/>
        <v>1.5625E-2</v>
      </c>
      <c r="BV162" s="1389">
        <f t="shared" ca="1" si="330"/>
        <v>1.5625E-2</v>
      </c>
      <c r="BW162" s="1389">
        <f t="shared" ca="1" si="330"/>
        <v>1.5625E-2</v>
      </c>
      <c r="BX162" s="1389">
        <f t="shared" ref="BX162:EI162" ca="1" si="331">CHOOSE($C162,BX159,BX160,BX161)</f>
        <v>1.5625E-2</v>
      </c>
      <c r="BY162" s="1389">
        <f t="shared" ca="1" si="331"/>
        <v>1.5625E-2</v>
      </c>
      <c r="BZ162" s="1389">
        <f t="shared" ca="1" si="331"/>
        <v>1.5625E-2</v>
      </c>
      <c r="CA162" s="1389">
        <f t="shared" ca="1" si="331"/>
        <v>1.5625E-2</v>
      </c>
      <c r="CB162" s="1389">
        <f t="shared" ca="1" si="331"/>
        <v>1.5625E-2</v>
      </c>
      <c r="CC162" s="1389">
        <f t="shared" ca="1" si="331"/>
        <v>1.5625E-2</v>
      </c>
      <c r="CD162" s="1389">
        <f t="shared" ca="1" si="331"/>
        <v>1.5625E-2</v>
      </c>
      <c r="CE162" s="1389">
        <f t="shared" ca="1" si="331"/>
        <v>1.5625E-2</v>
      </c>
      <c r="CF162" s="1389">
        <f t="shared" ca="1" si="331"/>
        <v>1.5625E-2</v>
      </c>
      <c r="CG162" s="1389">
        <f t="shared" ca="1" si="331"/>
        <v>0</v>
      </c>
      <c r="CH162" s="1389">
        <f t="shared" ca="1" si="331"/>
        <v>0</v>
      </c>
      <c r="CI162" s="1389">
        <f t="shared" ca="1" si="331"/>
        <v>0</v>
      </c>
      <c r="CJ162" s="1389">
        <f t="shared" ca="1" si="331"/>
        <v>0</v>
      </c>
      <c r="CK162" s="1389">
        <f t="shared" ca="1" si="331"/>
        <v>0</v>
      </c>
      <c r="CL162" s="1389">
        <f t="shared" ca="1" si="331"/>
        <v>0</v>
      </c>
      <c r="CM162" s="1389">
        <f t="shared" ca="1" si="331"/>
        <v>0</v>
      </c>
      <c r="CN162" s="1389">
        <f t="shared" ca="1" si="331"/>
        <v>0</v>
      </c>
      <c r="CO162" s="1389">
        <f t="shared" ca="1" si="331"/>
        <v>0</v>
      </c>
      <c r="CP162" s="1389">
        <f t="shared" ca="1" si="331"/>
        <v>0</v>
      </c>
      <c r="CQ162" s="1389">
        <f t="shared" ca="1" si="331"/>
        <v>0</v>
      </c>
      <c r="CR162" s="1389">
        <f t="shared" ca="1" si="331"/>
        <v>0</v>
      </c>
      <c r="CS162" s="1389">
        <f t="shared" ca="1" si="331"/>
        <v>0</v>
      </c>
      <c r="CT162" s="1389">
        <f t="shared" ca="1" si="331"/>
        <v>0</v>
      </c>
      <c r="CU162" s="1389">
        <f t="shared" ca="1" si="331"/>
        <v>0</v>
      </c>
      <c r="CV162" s="1389">
        <f t="shared" ca="1" si="331"/>
        <v>0</v>
      </c>
      <c r="CW162" s="1389">
        <f t="shared" ca="1" si="331"/>
        <v>0</v>
      </c>
      <c r="CX162" s="1389">
        <f t="shared" ca="1" si="331"/>
        <v>0</v>
      </c>
      <c r="CY162" s="1389">
        <f t="shared" ca="1" si="331"/>
        <v>0</v>
      </c>
      <c r="CZ162" s="1389">
        <f t="shared" ca="1" si="331"/>
        <v>0</v>
      </c>
      <c r="DA162" s="1389">
        <f t="shared" ca="1" si="331"/>
        <v>0</v>
      </c>
      <c r="DB162" s="1389">
        <f t="shared" ca="1" si="331"/>
        <v>0</v>
      </c>
      <c r="DC162" s="1389">
        <f t="shared" ca="1" si="331"/>
        <v>0</v>
      </c>
      <c r="DD162" s="1389">
        <f t="shared" ca="1" si="331"/>
        <v>0</v>
      </c>
      <c r="DE162" s="1389">
        <f t="shared" ca="1" si="331"/>
        <v>0</v>
      </c>
      <c r="DF162" s="1389">
        <f t="shared" ca="1" si="331"/>
        <v>0</v>
      </c>
      <c r="DG162" s="1389">
        <f t="shared" ca="1" si="331"/>
        <v>0</v>
      </c>
      <c r="DH162" s="1389">
        <f t="shared" ca="1" si="331"/>
        <v>0</v>
      </c>
      <c r="DI162" s="1389">
        <f t="shared" ca="1" si="331"/>
        <v>0</v>
      </c>
      <c r="DJ162" s="1389">
        <f t="shared" ca="1" si="331"/>
        <v>0</v>
      </c>
      <c r="DK162" s="1389">
        <f t="shared" ca="1" si="331"/>
        <v>0</v>
      </c>
      <c r="DL162" s="1389">
        <f t="shared" ca="1" si="331"/>
        <v>0</v>
      </c>
      <c r="DM162" s="1389">
        <f t="shared" ca="1" si="331"/>
        <v>0</v>
      </c>
      <c r="DN162" s="1389">
        <f t="shared" ca="1" si="331"/>
        <v>0</v>
      </c>
      <c r="DO162" s="1389">
        <f t="shared" ca="1" si="331"/>
        <v>0</v>
      </c>
      <c r="DP162" s="1389">
        <f t="shared" ca="1" si="331"/>
        <v>0</v>
      </c>
      <c r="DQ162" s="1389">
        <f t="shared" ca="1" si="331"/>
        <v>0</v>
      </c>
      <c r="DR162" s="1389">
        <f t="shared" ca="1" si="331"/>
        <v>0</v>
      </c>
      <c r="DS162" s="1389">
        <f t="shared" ca="1" si="331"/>
        <v>0</v>
      </c>
      <c r="DT162" s="1389">
        <f t="shared" ca="1" si="331"/>
        <v>0</v>
      </c>
      <c r="DU162" s="1389">
        <f t="shared" ca="1" si="331"/>
        <v>0</v>
      </c>
      <c r="DV162" s="1389">
        <f t="shared" ca="1" si="331"/>
        <v>0</v>
      </c>
      <c r="DW162" s="1389">
        <f t="shared" ca="1" si="331"/>
        <v>0</v>
      </c>
      <c r="DX162" s="1389">
        <f t="shared" ca="1" si="331"/>
        <v>0</v>
      </c>
      <c r="DY162" s="1389">
        <f t="shared" ca="1" si="331"/>
        <v>0</v>
      </c>
      <c r="DZ162" s="1389">
        <f t="shared" ca="1" si="331"/>
        <v>0</v>
      </c>
      <c r="EA162" s="1389">
        <f t="shared" ca="1" si="331"/>
        <v>0</v>
      </c>
      <c r="EB162" s="1389">
        <f t="shared" ca="1" si="331"/>
        <v>0</v>
      </c>
      <c r="EC162" s="1389">
        <f t="shared" ca="1" si="331"/>
        <v>0</v>
      </c>
      <c r="ED162" s="1389">
        <f t="shared" ca="1" si="331"/>
        <v>0</v>
      </c>
      <c r="EE162" s="1389">
        <f t="shared" ca="1" si="331"/>
        <v>0</v>
      </c>
      <c r="EF162" s="1389">
        <f t="shared" ca="1" si="331"/>
        <v>0</v>
      </c>
      <c r="EG162" s="1389">
        <f t="shared" ca="1" si="331"/>
        <v>0</v>
      </c>
      <c r="EH162" s="1389">
        <f t="shared" ca="1" si="331"/>
        <v>0</v>
      </c>
      <c r="EI162" s="1389">
        <f t="shared" ca="1" si="331"/>
        <v>0</v>
      </c>
      <c r="EJ162" s="1389">
        <f t="shared" ref="EJ162:EP162" ca="1" si="332">CHOOSE($C162,EJ159,EJ160,EJ161)</f>
        <v>0</v>
      </c>
      <c r="EK162" s="1389">
        <f t="shared" ca="1" si="332"/>
        <v>0</v>
      </c>
      <c r="EL162" s="1389">
        <f t="shared" ca="1" si="332"/>
        <v>0</v>
      </c>
      <c r="EM162" s="1389">
        <f t="shared" ca="1" si="332"/>
        <v>0</v>
      </c>
      <c r="EN162" s="1389">
        <f t="shared" ca="1" si="332"/>
        <v>0</v>
      </c>
      <c r="EO162" s="1389">
        <f t="shared" ca="1" si="332"/>
        <v>0</v>
      </c>
      <c r="EP162" s="1389">
        <f t="shared" ca="1" si="332"/>
        <v>0</v>
      </c>
    </row>
    <row r="163" spans="1:187" s="34" customFormat="1" ht="14.1" customHeight="1" outlineLevel="1">
      <c r="A163" s="113"/>
      <c r="B163" s="20"/>
      <c r="C163" s="20"/>
      <c r="D163" s="39"/>
      <c r="E163" s="923"/>
      <c r="F163" s="597">
        <f ca="1">1-E161</f>
        <v>0</v>
      </c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/>
      <c r="CB163" s="15"/>
      <c r="CC163" s="15"/>
      <c r="CD163" s="15"/>
      <c r="CE163" s="15"/>
      <c r="CF163" s="15"/>
      <c r="CG163" s="15"/>
      <c r="CH163" s="15"/>
      <c r="CI163" s="15"/>
      <c r="CJ163" s="15"/>
      <c r="CK163" s="15"/>
      <c r="CL163" s="15"/>
      <c r="CM163" s="15"/>
      <c r="CN163" s="15"/>
      <c r="CO163" s="15"/>
      <c r="CP163" s="15"/>
      <c r="CQ163" s="15"/>
      <c r="CR163" s="15"/>
      <c r="CS163" s="15"/>
      <c r="CT163" s="15"/>
      <c r="CU163" s="15"/>
      <c r="CV163" s="15"/>
      <c r="CW163" s="15"/>
      <c r="CX163" s="15"/>
      <c r="CY163" s="15"/>
      <c r="CZ163" s="15"/>
      <c r="DA163" s="15"/>
      <c r="DB163" s="15"/>
      <c r="DC163" s="15"/>
      <c r="DD163" s="15"/>
      <c r="DE163" s="15"/>
      <c r="DF163" s="15"/>
      <c r="DG163" s="15"/>
      <c r="DH163" s="15"/>
      <c r="DI163" s="15"/>
      <c r="DJ163" s="15"/>
      <c r="DK163" s="15"/>
      <c r="DL163" s="15"/>
      <c r="DM163" s="15"/>
      <c r="DN163" s="15"/>
      <c r="DO163" s="15"/>
      <c r="DP163" s="15"/>
      <c r="DQ163" s="15"/>
      <c r="DR163" s="15"/>
      <c r="DS163" s="15"/>
      <c r="DT163" s="15"/>
      <c r="DU163" s="15"/>
      <c r="DV163" s="15"/>
      <c r="DW163" s="15"/>
      <c r="DX163" s="15"/>
      <c r="DY163" s="15"/>
      <c r="DZ163" s="15"/>
      <c r="EA163" s="15"/>
      <c r="EB163" s="15"/>
      <c r="EC163" s="15"/>
      <c r="ED163" s="15"/>
      <c r="EE163" s="15"/>
      <c r="EF163" s="15"/>
      <c r="EG163" s="15"/>
      <c r="EH163" s="15"/>
      <c r="EI163" s="15"/>
      <c r="EJ163" s="15"/>
      <c r="EK163" s="15"/>
      <c r="EL163" s="15"/>
      <c r="EM163" s="15"/>
      <c r="EN163" s="15"/>
      <c r="EO163" s="15"/>
      <c r="EP163" s="15"/>
      <c r="EQ163" s="15"/>
      <c r="ER163" s="15"/>
      <c r="ES163" s="15"/>
      <c r="ET163" s="15"/>
      <c r="EU163" s="15"/>
      <c r="EV163" s="15"/>
      <c r="EW163" s="15"/>
      <c r="EX163" s="15"/>
      <c r="EY163" s="15"/>
      <c r="EZ163" s="15"/>
      <c r="FA163" s="15"/>
      <c r="FB163" s="15"/>
      <c r="FC163" s="15"/>
      <c r="FD163" s="15"/>
      <c r="FE163" s="15"/>
      <c r="FF163" s="15"/>
      <c r="FG163" s="15"/>
      <c r="FH163" s="15"/>
      <c r="FI163" s="15"/>
      <c r="FJ163" s="15"/>
      <c r="FK163" s="15"/>
      <c r="FL163" s="15"/>
      <c r="FM163" s="15"/>
      <c r="FN163" s="15"/>
      <c r="FO163" s="15"/>
      <c r="FP163" s="15"/>
      <c r="FQ163" s="15"/>
      <c r="FR163" s="15"/>
      <c r="FS163" s="15"/>
      <c r="FT163" s="15"/>
      <c r="FU163" s="15"/>
      <c r="FV163" s="15"/>
      <c r="FW163" s="15"/>
      <c r="FX163" s="15"/>
      <c r="FY163" s="15"/>
      <c r="FZ163" s="15"/>
      <c r="GA163" s="15"/>
      <c r="GB163" s="15"/>
      <c r="GC163" s="15"/>
      <c r="GD163" s="15"/>
      <c r="GE163" s="15"/>
    </row>
    <row r="164" spans="1:187" s="34" customFormat="1" ht="14.1" customHeight="1" outlineLevel="1">
      <c r="A164" s="113"/>
      <c r="B164" s="20"/>
      <c r="C164" s="20"/>
      <c r="D164" s="39"/>
      <c r="E164" s="921"/>
      <c r="F164" s="35"/>
      <c r="G164" s="756"/>
      <c r="H164" s="3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  <c r="CA164" s="15"/>
      <c r="CB164" s="15"/>
      <c r="CC164" s="15"/>
      <c r="CD164" s="15"/>
      <c r="CE164" s="15"/>
      <c r="CF164" s="15"/>
      <c r="CG164" s="15"/>
      <c r="CH164" s="15"/>
      <c r="CI164" s="15"/>
      <c r="CJ164" s="15"/>
      <c r="CK164" s="15"/>
      <c r="CL164" s="15"/>
      <c r="CM164" s="15"/>
      <c r="CN164" s="15"/>
      <c r="CO164" s="15"/>
      <c r="CP164" s="15"/>
      <c r="CQ164" s="15"/>
      <c r="CR164" s="15"/>
      <c r="CS164" s="15"/>
      <c r="CT164" s="15"/>
      <c r="CU164" s="15"/>
      <c r="CV164" s="15"/>
      <c r="CW164" s="15"/>
      <c r="CX164" s="15"/>
      <c r="CY164" s="15"/>
      <c r="CZ164" s="15"/>
      <c r="DA164" s="15"/>
      <c r="DB164" s="15"/>
      <c r="DC164" s="15"/>
      <c r="DD164" s="15"/>
      <c r="DE164" s="15"/>
      <c r="DF164" s="15"/>
      <c r="DG164" s="15"/>
      <c r="DH164" s="15"/>
      <c r="DI164" s="15"/>
      <c r="DJ164" s="15"/>
      <c r="DK164" s="15"/>
      <c r="DL164" s="15"/>
      <c r="DM164" s="15"/>
      <c r="DN164" s="15"/>
      <c r="DO164" s="15"/>
      <c r="DP164" s="15"/>
      <c r="DQ164" s="15"/>
      <c r="DR164" s="15"/>
      <c r="DS164" s="15"/>
      <c r="DT164" s="15"/>
      <c r="DU164" s="15"/>
      <c r="DV164" s="15"/>
      <c r="DW164" s="15"/>
      <c r="DX164" s="15"/>
      <c r="DY164" s="15"/>
      <c r="DZ164" s="15"/>
      <c r="EA164" s="15"/>
      <c r="EB164" s="15"/>
      <c r="EC164" s="15"/>
      <c r="ED164" s="15"/>
      <c r="EE164" s="15"/>
      <c r="EF164" s="15"/>
      <c r="EG164" s="15"/>
      <c r="EH164" s="15"/>
      <c r="EI164" s="15"/>
      <c r="EJ164" s="15"/>
      <c r="EK164" s="15"/>
      <c r="EL164" s="15"/>
      <c r="EM164" s="15"/>
      <c r="EN164" s="15"/>
      <c r="EO164" s="15"/>
      <c r="EP164" s="15"/>
      <c r="EQ164" s="15"/>
      <c r="ER164" s="15"/>
      <c r="ES164" s="15"/>
      <c r="ET164" s="15"/>
      <c r="EU164" s="15"/>
      <c r="EV164" s="15"/>
      <c r="EW164" s="15"/>
      <c r="EX164" s="15"/>
      <c r="EY164" s="15"/>
      <c r="EZ164" s="15"/>
      <c r="FA164" s="15"/>
      <c r="FB164" s="15"/>
      <c r="FC164" s="15"/>
      <c r="FD164" s="15"/>
      <c r="FE164" s="15"/>
      <c r="FF164" s="15"/>
      <c r="FG164" s="15"/>
      <c r="FH164" s="15"/>
      <c r="FI164" s="15"/>
      <c r="FJ164" s="15"/>
      <c r="FK164" s="15"/>
      <c r="FL164" s="15"/>
      <c r="FM164" s="15"/>
      <c r="FN164" s="15"/>
      <c r="FO164" s="15"/>
      <c r="FP164" s="15"/>
      <c r="FQ164" s="15"/>
      <c r="FR164" s="15"/>
      <c r="FS164" s="15"/>
      <c r="FT164" s="15"/>
      <c r="FU164" s="15"/>
      <c r="FV164" s="15"/>
      <c r="FW164" s="15"/>
      <c r="FX164" s="15"/>
      <c r="FY164" s="15"/>
      <c r="FZ164" s="15"/>
      <c r="GA164" s="15"/>
      <c r="GB164" s="15"/>
      <c r="GC164" s="15"/>
      <c r="GD164" s="15"/>
      <c r="GE164" s="15"/>
    </row>
    <row r="165" spans="1:187" s="34" customFormat="1" ht="14.1" customHeight="1" outlineLevel="1">
      <c r="A165" s="113"/>
      <c r="B165" s="1406" t="s">
        <v>1084</v>
      </c>
      <c r="C165" s="1410"/>
      <c r="D165" s="39"/>
      <c r="E165" s="15"/>
      <c r="F165" s="9"/>
      <c r="G165" s="15"/>
      <c r="H165" s="15"/>
      <c r="I165" s="15"/>
      <c r="J165" s="15"/>
      <c r="K165" s="15"/>
      <c r="L165" s="15"/>
      <c r="M165" s="15"/>
      <c r="N165" s="15"/>
      <c r="O165" s="19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  <c r="CA165" s="15"/>
      <c r="CB165" s="15"/>
      <c r="CC165" s="15"/>
      <c r="CD165" s="15"/>
      <c r="CE165" s="15"/>
      <c r="CF165" s="15"/>
      <c r="CG165" s="15"/>
      <c r="CH165" s="15"/>
      <c r="CI165" s="15"/>
      <c r="CJ165" s="15"/>
      <c r="CK165" s="15"/>
      <c r="CL165" s="15"/>
      <c r="CM165" s="15"/>
      <c r="CN165" s="15"/>
      <c r="CO165" s="15"/>
      <c r="CP165" s="15"/>
      <c r="CQ165" s="15"/>
      <c r="CR165" s="15"/>
      <c r="CS165" s="15"/>
      <c r="CT165" s="15"/>
      <c r="CU165" s="15"/>
      <c r="CV165" s="15"/>
      <c r="CW165" s="15"/>
      <c r="CX165" s="15"/>
      <c r="CY165" s="15"/>
      <c r="CZ165" s="15"/>
      <c r="DA165" s="15"/>
      <c r="DB165" s="15"/>
      <c r="DC165" s="15"/>
      <c r="DD165" s="15"/>
      <c r="DE165" s="15"/>
      <c r="DF165" s="15"/>
      <c r="DG165" s="15"/>
      <c r="DH165" s="15"/>
      <c r="DI165" s="15"/>
      <c r="DJ165" s="15"/>
      <c r="DK165" s="15"/>
      <c r="DL165" s="15"/>
      <c r="DM165" s="15"/>
      <c r="DN165" s="15"/>
      <c r="DO165" s="15"/>
      <c r="DP165" s="15"/>
      <c r="DQ165" s="15"/>
      <c r="DR165" s="15"/>
      <c r="DS165" s="15"/>
      <c r="DT165" s="15"/>
      <c r="DU165" s="15"/>
      <c r="DV165" s="15"/>
      <c r="DW165" s="15"/>
      <c r="DX165" s="15"/>
      <c r="DY165" s="15"/>
      <c r="DZ165" s="15"/>
      <c r="EA165" s="15"/>
      <c r="EB165" s="15"/>
      <c r="EC165" s="15"/>
      <c r="ED165" s="15"/>
      <c r="EE165" s="15"/>
      <c r="EF165" s="15"/>
      <c r="EG165" s="15"/>
      <c r="EH165" s="15"/>
      <c r="EI165" s="15"/>
      <c r="EJ165" s="15"/>
      <c r="EK165" s="15"/>
      <c r="EL165" s="15"/>
      <c r="EM165" s="15"/>
      <c r="EN165" s="15"/>
      <c r="EO165" s="15"/>
      <c r="EP165" s="15"/>
      <c r="EQ165" s="15"/>
    </row>
    <row r="166" spans="1:187" s="34" customFormat="1" ht="14.1" customHeight="1" outlineLevel="1">
      <c r="A166" s="113"/>
      <c r="B166" s="38" t="s">
        <v>509</v>
      </c>
      <c r="C166" s="38"/>
      <c r="D166" s="39" t="s">
        <v>147</v>
      </c>
      <c r="E166" s="650">
        <f ca="1">SUM(F166:EP166)</f>
        <v>64</v>
      </c>
      <c r="F166" s="37"/>
      <c r="G166" s="1417"/>
      <c r="H166" s="758"/>
      <c r="I166" s="1417"/>
      <c r="J166" s="1417"/>
      <c r="K166" s="759">
        <f t="shared" ref="K166:AP166" ca="1" si="333">AND(K$152&gt;=$G145,K$152&lt;=$G146)*1</f>
        <v>0</v>
      </c>
      <c r="L166" s="759">
        <f t="shared" ca="1" si="333"/>
        <v>0</v>
      </c>
      <c r="M166" s="759">
        <f t="shared" ca="1" si="333"/>
        <v>0</v>
      </c>
      <c r="N166" s="759">
        <f t="shared" ca="1" si="333"/>
        <v>0</v>
      </c>
      <c r="O166" s="759">
        <f t="shared" ca="1" si="333"/>
        <v>0</v>
      </c>
      <c r="P166" s="759">
        <f t="shared" ca="1" si="333"/>
        <v>0</v>
      </c>
      <c r="Q166" s="759">
        <f t="shared" ca="1" si="333"/>
        <v>0</v>
      </c>
      <c r="R166" s="759">
        <f t="shared" ca="1" si="333"/>
        <v>0</v>
      </c>
      <c r="S166" s="759">
        <f t="shared" ca="1" si="333"/>
        <v>0</v>
      </c>
      <c r="T166" s="759">
        <f t="shared" ca="1" si="333"/>
        <v>0</v>
      </c>
      <c r="U166" s="759">
        <f t="shared" ca="1" si="333"/>
        <v>1</v>
      </c>
      <c r="V166" s="759">
        <f t="shared" ca="1" si="333"/>
        <v>1</v>
      </c>
      <c r="W166" s="759">
        <f t="shared" ca="1" si="333"/>
        <v>1</v>
      </c>
      <c r="X166" s="759">
        <f t="shared" ca="1" si="333"/>
        <v>1</v>
      </c>
      <c r="Y166" s="759">
        <f t="shared" ca="1" si="333"/>
        <v>1</v>
      </c>
      <c r="Z166" s="759">
        <f t="shared" ca="1" si="333"/>
        <v>1</v>
      </c>
      <c r="AA166" s="759">
        <f t="shared" ca="1" si="333"/>
        <v>1</v>
      </c>
      <c r="AB166" s="759">
        <f t="shared" ca="1" si="333"/>
        <v>1</v>
      </c>
      <c r="AC166" s="759">
        <f t="shared" ca="1" si="333"/>
        <v>1</v>
      </c>
      <c r="AD166" s="759">
        <f t="shared" ca="1" si="333"/>
        <v>1</v>
      </c>
      <c r="AE166" s="759">
        <f t="shared" ca="1" si="333"/>
        <v>1</v>
      </c>
      <c r="AF166" s="759">
        <f t="shared" ca="1" si="333"/>
        <v>1</v>
      </c>
      <c r="AG166" s="759">
        <f t="shared" ca="1" si="333"/>
        <v>1</v>
      </c>
      <c r="AH166" s="759">
        <f t="shared" ca="1" si="333"/>
        <v>1</v>
      </c>
      <c r="AI166" s="759">
        <f t="shared" ca="1" si="333"/>
        <v>1</v>
      </c>
      <c r="AJ166" s="759">
        <f t="shared" ca="1" si="333"/>
        <v>1</v>
      </c>
      <c r="AK166" s="759">
        <f t="shared" ca="1" si="333"/>
        <v>1</v>
      </c>
      <c r="AL166" s="759">
        <f t="shared" ca="1" si="333"/>
        <v>1</v>
      </c>
      <c r="AM166" s="759">
        <f t="shared" ca="1" si="333"/>
        <v>1</v>
      </c>
      <c r="AN166" s="759">
        <f t="shared" ca="1" si="333"/>
        <v>1</v>
      </c>
      <c r="AO166" s="759">
        <f t="shared" ca="1" si="333"/>
        <v>1</v>
      </c>
      <c r="AP166" s="759">
        <f t="shared" ca="1" si="333"/>
        <v>1</v>
      </c>
      <c r="AQ166" s="759">
        <f t="shared" ref="AQ166:BV166" ca="1" si="334">AND(AQ$152&gt;=$G145,AQ$152&lt;=$G146)*1</f>
        <v>1</v>
      </c>
      <c r="AR166" s="759">
        <f t="shared" ca="1" si="334"/>
        <v>1</v>
      </c>
      <c r="AS166" s="759">
        <f t="shared" ca="1" si="334"/>
        <v>1</v>
      </c>
      <c r="AT166" s="759">
        <f t="shared" ca="1" si="334"/>
        <v>1</v>
      </c>
      <c r="AU166" s="759">
        <f t="shared" ca="1" si="334"/>
        <v>1</v>
      </c>
      <c r="AV166" s="759">
        <f t="shared" ca="1" si="334"/>
        <v>1</v>
      </c>
      <c r="AW166" s="759">
        <f t="shared" ca="1" si="334"/>
        <v>1</v>
      </c>
      <c r="AX166" s="759">
        <f t="shared" ca="1" si="334"/>
        <v>1</v>
      </c>
      <c r="AY166" s="759">
        <f t="shared" ca="1" si="334"/>
        <v>1</v>
      </c>
      <c r="AZ166" s="759">
        <f t="shared" ca="1" si="334"/>
        <v>1</v>
      </c>
      <c r="BA166" s="759">
        <f t="shared" ca="1" si="334"/>
        <v>1</v>
      </c>
      <c r="BB166" s="759">
        <f t="shared" ca="1" si="334"/>
        <v>1</v>
      </c>
      <c r="BC166" s="759">
        <f t="shared" ca="1" si="334"/>
        <v>1</v>
      </c>
      <c r="BD166" s="759">
        <f t="shared" ca="1" si="334"/>
        <v>1</v>
      </c>
      <c r="BE166" s="759">
        <f t="shared" ca="1" si="334"/>
        <v>1</v>
      </c>
      <c r="BF166" s="759">
        <f t="shared" ca="1" si="334"/>
        <v>1</v>
      </c>
      <c r="BG166" s="759">
        <f t="shared" ca="1" si="334"/>
        <v>1</v>
      </c>
      <c r="BH166" s="759">
        <f t="shared" ca="1" si="334"/>
        <v>1</v>
      </c>
      <c r="BI166" s="759">
        <f t="shared" ca="1" si="334"/>
        <v>1</v>
      </c>
      <c r="BJ166" s="759">
        <f t="shared" ca="1" si="334"/>
        <v>1</v>
      </c>
      <c r="BK166" s="759">
        <f t="shared" ca="1" si="334"/>
        <v>1</v>
      </c>
      <c r="BL166" s="759">
        <f t="shared" ca="1" si="334"/>
        <v>1</v>
      </c>
      <c r="BM166" s="759">
        <f t="shared" ca="1" si="334"/>
        <v>1</v>
      </c>
      <c r="BN166" s="759">
        <f t="shared" ca="1" si="334"/>
        <v>1</v>
      </c>
      <c r="BO166" s="759">
        <f t="shared" ca="1" si="334"/>
        <v>1</v>
      </c>
      <c r="BP166" s="759">
        <f t="shared" ca="1" si="334"/>
        <v>1</v>
      </c>
      <c r="BQ166" s="759">
        <f t="shared" ca="1" si="334"/>
        <v>1</v>
      </c>
      <c r="BR166" s="759">
        <f t="shared" ca="1" si="334"/>
        <v>1</v>
      </c>
      <c r="BS166" s="759">
        <f t="shared" ca="1" si="334"/>
        <v>1</v>
      </c>
      <c r="BT166" s="759">
        <f t="shared" ca="1" si="334"/>
        <v>1</v>
      </c>
      <c r="BU166" s="759">
        <f t="shared" ca="1" si="334"/>
        <v>1</v>
      </c>
      <c r="BV166" s="759">
        <f t="shared" ca="1" si="334"/>
        <v>1</v>
      </c>
      <c r="BW166" s="759">
        <f t="shared" ref="BW166:DB166" ca="1" si="335">AND(BW$152&gt;=$G145,BW$152&lt;=$G146)*1</f>
        <v>1</v>
      </c>
      <c r="BX166" s="759">
        <f t="shared" ca="1" si="335"/>
        <v>1</v>
      </c>
      <c r="BY166" s="759">
        <f t="shared" ca="1" si="335"/>
        <v>1</v>
      </c>
      <c r="BZ166" s="759">
        <f t="shared" ca="1" si="335"/>
        <v>1</v>
      </c>
      <c r="CA166" s="759">
        <f t="shared" ca="1" si="335"/>
        <v>1</v>
      </c>
      <c r="CB166" s="759">
        <f t="shared" ca="1" si="335"/>
        <v>1</v>
      </c>
      <c r="CC166" s="759">
        <f t="shared" ca="1" si="335"/>
        <v>1</v>
      </c>
      <c r="CD166" s="759">
        <f t="shared" ca="1" si="335"/>
        <v>1</v>
      </c>
      <c r="CE166" s="759">
        <f t="shared" ca="1" si="335"/>
        <v>1</v>
      </c>
      <c r="CF166" s="759">
        <f t="shared" ca="1" si="335"/>
        <v>1</v>
      </c>
      <c r="CG166" s="759">
        <f t="shared" ca="1" si="335"/>
        <v>0</v>
      </c>
      <c r="CH166" s="759">
        <f t="shared" ca="1" si="335"/>
        <v>0</v>
      </c>
      <c r="CI166" s="759">
        <f t="shared" ca="1" si="335"/>
        <v>0</v>
      </c>
      <c r="CJ166" s="759">
        <f t="shared" ca="1" si="335"/>
        <v>0</v>
      </c>
      <c r="CK166" s="759">
        <f t="shared" ca="1" si="335"/>
        <v>0</v>
      </c>
      <c r="CL166" s="759">
        <f t="shared" ca="1" si="335"/>
        <v>0</v>
      </c>
      <c r="CM166" s="759">
        <f t="shared" ca="1" si="335"/>
        <v>0</v>
      </c>
      <c r="CN166" s="759">
        <f t="shared" ca="1" si="335"/>
        <v>0</v>
      </c>
      <c r="CO166" s="759">
        <f t="shared" ca="1" si="335"/>
        <v>0</v>
      </c>
      <c r="CP166" s="759">
        <f t="shared" ca="1" si="335"/>
        <v>0</v>
      </c>
      <c r="CQ166" s="759">
        <f t="shared" ca="1" si="335"/>
        <v>0</v>
      </c>
      <c r="CR166" s="759">
        <f t="shared" ca="1" si="335"/>
        <v>0</v>
      </c>
      <c r="CS166" s="759">
        <f t="shared" ca="1" si="335"/>
        <v>0</v>
      </c>
      <c r="CT166" s="759">
        <f t="shared" ca="1" si="335"/>
        <v>0</v>
      </c>
      <c r="CU166" s="759">
        <f t="shared" ca="1" si="335"/>
        <v>0</v>
      </c>
      <c r="CV166" s="759">
        <f t="shared" ca="1" si="335"/>
        <v>0</v>
      </c>
      <c r="CW166" s="759">
        <f t="shared" ca="1" si="335"/>
        <v>0</v>
      </c>
      <c r="CX166" s="759">
        <f t="shared" ca="1" si="335"/>
        <v>0</v>
      </c>
      <c r="CY166" s="759">
        <f t="shared" ca="1" si="335"/>
        <v>0</v>
      </c>
      <c r="CZ166" s="759">
        <f t="shared" ca="1" si="335"/>
        <v>0</v>
      </c>
      <c r="DA166" s="759">
        <f t="shared" ca="1" si="335"/>
        <v>0</v>
      </c>
      <c r="DB166" s="759">
        <f t="shared" ca="1" si="335"/>
        <v>0</v>
      </c>
      <c r="DC166" s="759">
        <f t="shared" ref="DC166:EH166" ca="1" si="336">AND(DC$152&gt;=$G145,DC$152&lt;=$G146)*1</f>
        <v>0</v>
      </c>
      <c r="DD166" s="759">
        <f t="shared" ca="1" si="336"/>
        <v>0</v>
      </c>
      <c r="DE166" s="759">
        <f t="shared" ca="1" si="336"/>
        <v>0</v>
      </c>
      <c r="DF166" s="759">
        <f t="shared" ca="1" si="336"/>
        <v>0</v>
      </c>
      <c r="DG166" s="759">
        <f t="shared" ca="1" si="336"/>
        <v>0</v>
      </c>
      <c r="DH166" s="759">
        <f t="shared" ca="1" si="336"/>
        <v>0</v>
      </c>
      <c r="DI166" s="759">
        <f t="shared" ca="1" si="336"/>
        <v>0</v>
      </c>
      <c r="DJ166" s="759">
        <f t="shared" ca="1" si="336"/>
        <v>0</v>
      </c>
      <c r="DK166" s="759">
        <f t="shared" ca="1" si="336"/>
        <v>0</v>
      </c>
      <c r="DL166" s="759">
        <f t="shared" ca="1" si="336"/>
        <v>0</v>
      </c>
      <c r="DM166" s="759">
        <f t="shared" ca="1" si="336"/>
        <v>0</v>
      </c>
      <c r="DN166" s="759">
        <f t="shared" ca="1" si="336"/>
        <v>0</v>
      </c>
      <c r="DO166" s="759">
        <f t="shared" ca="1" si="336"/>
        <v>0</v>
      </c>
      <c r="DP166" s="759">
        <f t="shared" ca="1" si="336"/>
        <v>0</v>
      </c>
      <c r="DQ166" s="759">
        <f t="shared" ca="1" si="336"/>
        <v>0</v>
      </c>
      <c r="DR166" s="759">
        <f t="shared" ca="1" si="336"/>
        <v>0</v>
      </c>
      <c r="DS166" s="759">
        <f t="shared" ca="1" si="336"/>
        <v>0</v>
      </c>
      <c r="DT166" s="759">
        <f t="shared" ca="1" si="336"/>
        <v>0</v>
      </c>
      <c r="DU166" s="759">
        <f t="shared" ca="1" si="336"/>
        <v>0</v>
      </c>
      <c r="DV166" s="759">
        <f t="shared" ca="1" si="336"/>
        <v>0</v>
      </c>
      <c r="DW166" s="759">
        <f t="shared" ca="1" si="336"/>
        <v>0</v>
      </c>
      <c r="DX166" s="759">
        <f t="shared" ca="1" si="336"/>
        <v>0</v>
      </c>
      <c r="DY166" s="759">
        <f t="shared" ca="1" si="336"/>
        <v>0</v>
      </c>
      <c r="DZ166" s="759">
        <f t="shared" ca="1" si="336"/>
        <v>0</v>
      </c>
      <c r="EA166" s="759">
        <f t="shared" ca="1" si="336"/>
        <v>0</v>
      </c>
      <c r="EB166" s="759">
        <f t="shared" ca="1" si="336"/>
        <v>0</v>
      </c>
      <c r="EC166" s="759">
        <f t="shared" ca="1" si="336"/>
        <v>0</v>
      </c>
      <c r="ED166" s="759">
        <f t="shared" ca="1" si="336"/>
        <v>0</v>
      </c>
      <c r="EE166" s="759">
        <f t="shared" ca="1" si="336"/>
        <v>0</v>
      </c>
      <c r="EF166" s="759">
        <f t="shared" ca="1" si="336"/>
        <v>0</v>
      </c>
      <c r="EG166" s="759">
        <f t="shared" ca="1" si="336"/>
        <v>0</v>
      </c>
      <c r="EH166" s="759">
        <f t="shared" ca="1" si="336"/>
        <v>0</v>
      </c>
      <c r="EI166" s="759">
        <f t="shared" ref="EI166:EP166" ca="1" si="337">AND(EI$152&gt;=$G145,EI$152&lt;=$G146)*1</f>
        <v>0</v>
      </c>
      <c r="EJ166" s="759">
        <f t="shared" ca="1" si="337"/>
        <v>0</v>
      </c>
      <c r="EK166" s="759">
        <f t="shared" ca="1" si="337"/>
        <v>0</v>
      </c>
      <c r="EL166" s="759">
        <f t="shared" ca="1" si="337"/>
        <v>0</v>
      </c>
      <c r="EM166" s="759">
        <f t="shared" ca="1" si="337"/>
        <v>0</v>
      </c>
      <c r="EN166" s="759">
        <f t="shared" ca="1" si="337"/>
        <v>0</v>
      </c>
      <c r="EO166" s="759">
        <f t="shared" ca="1" si="337"/>
        <v>0</v>
      </c>
      <c r="EP166" s="759">
        <f t="shared" ca="1" si="337"/>
        <v>0</v>
      </c>
      <c r="EQ166" s="43"/>
    </row>
    <row r="167" spans="1:187" s="34" customFormat="1" ht="14.1" customHeight="1" outlineLevel="1">
      <c r="A167" s="113"/>
      <c r="B167" s="38" t="s">
        <v>510</v>
      </c>
      <c r="C167" s="38"/>
      <c r="D167" s="39" t="s">
        <v>147</v>
      </c>
      <c r="E167" s="650"/>
      <c r="F167" s="37"/>
      <c r="G167" s="1417"/>
      <c r="H167" s="758"/>
      <c r="I167" s="1417"/>
      <c r="J167" s="1417"/>
      <c r="K167" s="760">
        <f ca="1">SUM($J166:K166)*(K166&gt;0)</f>
        <v>0</v>
      </c>
      <c r="L167" s="760">
        <f ca="1">SUM($J166:L166)*(L166&gt;0)</f>
        <v>0</v>
      </c>
      <c r="M167" s="760">
        <f ca="1">SUM($J166:M166)*(M166&gt;0)</f>
        <v>0</v>
      </c>
      <c r="N167" s="760">
        <f ca="1">SUM($J166:N166)*(N166&gt;0)</f>
        <v>0</v>
      </c>
      <c r="O167" s="760">
        <f ca="1">SUM($J166:O166)*(O166&gt;0)</f>
        <v>0</v>
      </c>
      <c r="P167" s="760">
        <f ca="1">SUM($J166:P166)*(P166&gt;0)</f>
        <v>0</v>
      </c>
      <c r="Q167" s="760">
        <f ca="1">SUM($J166:Q166)*(Q166&gt;0)</f>
        <v>0</v>
      </c>
      <c r="R167" s="760">
        <f ca="1">SUM($J166:R166)*(R166&gt;0)</f>
        <v>0</v>
      </c>
      <c r="S167" s="760">
        <f ca="1">SUM($J166:S166)*(S166&gt;0)</f>
        <v>0</v>
      </c>
      <c r="T167" s="760">
        <f ca="1">SUM($J166:T166)*(T166&gt;0)</f>
        <v>0</v>
      </c>
      <c r="U167" s="760">
        <f ca="1">SUM($J166:U166)*(U166&gt;0)</f>
        <v>1</v>
      </c>
      <c r="V167" s="760">
        <f ca="1">SUM($J166:V166)*(V166&gt;0)</f>
        <v>2</v>
      </c>
      <c r="W167" s="760">
        <f ca="1">SUM($J166:W166)*(W166&gt;0)</f>
        <v>3</v>
      </c>
      <c r="X167" s="760">
        <f ca="1">SUM($J166:X166)*(X166&gt;0)</f>
        <v>4</v>
      </c>
      <c r="Y167" s="760">
        <f ca="1">SUM($J166:Y166)*(Y166&gt;0)</f>
        <v>5</v>
      </c>
      <c r="Z167" s="760">
        <f ca="1">SUM($J166:Z166)*(Z166&gt;0)</f>
        <v>6</v>
      </c>
      <c r="AA167" s="760">
        <f ca="1">SUM($J166:AA166)*(AA166&gt;0)</f>
        <v>7</v>
      </c>
      <c r="AB167" s="760">
        <f ca="1">SUM($J166:AB166)*(AB166&gt;0)</f>
        <v>8</v>
      </c>
      <c r="AC167" s="760">
        <f ca="1">SUM($J166:AC166)*(AC166&gt;0)</f>
        <v>9</v>
      </c>
      <c r="AD167" s="760">
        <f ca="1">SUM($J166:AD166)*(AD166&gt;0)</f>
        <v>10</v>
      </c>
      <c r="AE167" s="760">
        <f ca="1">SUM($J166:AE166)*(AE166&gt;0)</f>
        <v>11</v>
      </c>
      <c r="AF167" s="760">
        <f ca="1">SUM($J166:AF166)*(AF166&gt;0)</f>
        <v>12</v>
      </c>
      <c r="AG167" s="760">
        <f ca="1">SUM($J166:AG166)*(AG166&gt;0)</f>
        <v>13</v>
      </c>
      <c r="AH167" s="760">
        <f ca="1">SUM($J166:AH166)*(AH166&gt;0)</f>
        <v>14</v>
      </c>
      <c r="AI167" s="760">
        <f ca="1">SUM($J166:AI166)*(AI166&gt;0)</f>
        <v>15</v>
      </c>
      <c r="AJ167" s="760">
        <f ca="1">SUM($J166:AJ166)*(AJ166&gt;0)</f>
        <v>16</v>
      </c>
      <c r="AK167" s="760">
        <f ca="1">SUM($J166:AK166)*(AK166&gt;0)</f>
        <v>17</v>
      </c>
      <c r="AL167" s="760">
        <f ca="1">SUM($J166:AL166)*(AL166&gt;0)</f>
        <v>18</v>
      </c>
      <c r="AM167" s="760">
        <f ca="1">SUM($J166:AM166)*(AM166&gt;0)</f>
        <v>19</v>
      </c>
      <c r="AN167" s="760">
        <f ca="1">SUM($J166:AN166)*(AN166&gt;0)</f>
        <v>20</v>
      </c>
      <c r="AO167" s="760">
        <f ca="1">SUM($J166:AO166)*(AO166&gt;0)</f>
        <v>21</v>
      </c>
      <c r="AP167" s="760">
        <f ca="1">SUM($J166:AP166)*(AP166&gt;0)</f>
        <v>22</v>
      </c>
      <c r="AQ167" s="760">
        <f ca="1">SUM($J166:AQ166)*(AQ166&gt;0)</f>
        <v>23</v>
      </c>
      <c r="AR167" s="760">
        <f ca="1">SUM($J166:AR166)*(AR166&gt;0)</f>
        <v>24</v>
      </c>
      <c r="AS167" s="760">
        <f ca="1">SUM($J166:AS166)*(AS166&gt;0)</f>
        <v>25</v>
      </c>
      <c r="AT167" s="760">
        <f ca="1">SUM($J166:AT166)*(AT166&gt;0)</f>
        <v>26</v>
      </c>
      <c r="AU167" s="760">
        <f ca="1">SUM($J166:AU166)*(AU166&gt;0)</f>
        <v>27</v>
      </c>
      <c r="AV167" s="760">
        <f ca="1">SUM($J166:AV166)*(AV166&gt;0)</f>
        <v>28</v>
      </c>
      <c r="AW167" s="760">
        <f ca="1">SUM($J166:AW166)*(AW166&gt;0)</f>
        <v>29</v>
      </c>
      <c r="AX167" s="760">
        <f ca="1">SUM($J166:AX166)*(AX166&gt;0)</f>
        <v>30</v>
      </c>
      <c r="AY167" s="760">
        <f ca="1">SUM($J166:AY166)*(AY166&gt;0)</f>
        <v>31</v>
      </c>
      <c r="AZ167" s="760">
        <f ca="1">SUM($J166:AZ166)*(AZ166&gt;0)</f>
        <v>32</v>
      </c>
      <c r="BA167" s="760">
        <f ca="1">SUM($J166:BA166)*(BA166&gt;0)</f>
        <v>33</v>
      </c>
      <c r="BB167" s="760">
        <f ca="1">SUM($J166:BB166)*(BB166&gt;0)</f>
        <v>34</v>
      </c>
      <c r="BC167" s="760">
        <f ca="1">SUM($J166:BC166)*(BC166&gt;0)</f>
        <v>35</v>
      </c>
      <c r="BD167" s="760">
        <f ca="1">SUM($J166:BD166)*(BD166&gt;0)</f>
        <v>36</v>
      </c>
      <c r="BE167" s="760">
        <f ca="1">SUM($J166:BE166)*(BE166&gt;0)</f>
        <v>37</v>
      </c>
      <c r="BF167" s="760">
        <f ca="1">SUM($J166:BF166)*(BF166&gt;0)</f>
        <v>38</v>
      </c>
      <c r="BG167" s="760">
        <f ca="1">SUM($J166:BG166)*(BG166&gt;0)</f>
        <v>39</v>
      </c>
      <c r="BH167" s="760">
        <f ca="1">SUM($J166:BH166)*(BH166&gt;0)</f>
        <v>40</v>
      </c>
      <c r="BI167" s="760">
        <f ca="1">SUM($J166:BI166)*(BI166&gt;0)</f>
        <v>41</v>
      </c>
      <c r="BJ167" s="760">
        <f ca="1">SUM($J166:BJ166)*(BJ166&gt;0)</f>
        <v>42</v>
      </c>
      <c r="BK167" s="760">
        <f ca="1">SUM($J166:BK166)*(BK166&gt;0)</f>
        <v>43</v>
      </c>
      <c r="BL167" s="760">
        <f ca="1">SUM($J166:BL166)*(BL166&gt;0)</f>
        <v>44</v>
      </c>
      <c r="BM167" s="760">
        <f ca="1">SUM($J166:BM166)*(BM166&gt;0)</f>
        <v>45</v>
      </c>
      <c r="BN167" s="760">
        <f ca="1">SUM($J166:BN166)*(BN166&gt;0)</f>
        <v>46</v>
      </c>
      <c r="BO167" s="760">
        <f ca="1">SUM($J166:BO166)*(BO166&gt;0)</f>
        <v>47</v>
      </c>
      <c r="BP167" s="760">
        <f ca="1">SUM($J166:BP166)*(BP166&gt;0)</f>
        <v>48</v>
      </c>
      <c r="BQ167" s="760">
        <f ca="1">SUM($J166:BQ166)*(BQ166&gt;0)</f>
        <v>49</v>
      </c>
      <c r="BR167" s="760">
        <f ca="1">SUM($J166:BR166)*(BR166&gt;0)</f>
        <v>50</v>
      </c>
      <c r="BS167" s="760">
        <f ca="1">SUM($J166:BS166)*(BS166&gt;0)</f>
        <v>51</v>
      </c>
      <c r="BT167" s="760">
        <f ca="1">SUM($J166:BT166)*(BT166&gt;0)</f>
        <v>52</v>
      </c>
      <c r="BU167" s="760">
        <f ca="1">SUM($J166:BU166)*(BU166&gt;0)</f>
        <v>53</v>
      </c>
      <c r="BV167" s="760">
        <f ca="1">SUM($J166:BV166)*(BV166&gt;0)</f>
        <v>54</v>
      </c>
      <c r="BW167" s="760">
        <f ca="1">SUM($J166:BW166)*(BW166&gt;0)</f>
        <v>55</v>
      </c>
      <c r="BX167" s="760">
        <f ca="1">SUM($J166:BX166)*(BX166&gt;0)</f>
        <v>56</v>
      </c>
      <c r="BY167" s="760">
        <f ca="1">SUM($J166:BY166)*(BY166&gt;0)</f>
        <v>57</v>
      </c>
      <c r="BZ167" s="760">
        <f ca="1">SUM($J166:BZ166)*(BZ166&gt;0)</f>
        <v>58</v>
      </c>
      <c r="CA167" s="760">
        <f ca="1">SUM($J166:CA166)*(CA166&gt;0)</f>
        <v>59</v>
      </c>
      <c r="CB167" s="760">
        <f ca="1">SUM($J166:CB166)*(CB166&gt;0)</f>
        <v>60</v>
      </c>
      <c r="CC167" s="760">
        <f ca="1">SUM($J166:CC166)*(CC166&gt;0)</f>
        <v>61</v>
      </c>
      <c r="CD167" s="760">
        <f ca="1">SUM($J166:CD166)*(CD166&gt;0)</f>
        <v>62</v>
      </c>
      <c r="CE167" s="760">
        <f ca="1">SUM($J166:CE166)*(CE166&gt;0)</f>
        <v>63</v>
      </c>
      <c r="CF167" s="760">
        <f ca="1">SUM($J166:CF166)*(CF166&gt;0)</f>
        <v>64</v>
      </c>
      <c r="CG167" s="760">
        <f ca="1">SUM($J166:CG166)*(CG166&gt;0)</f>
        <v>0</v>
      </c>
      <c r="CH167" s="760">
        <f ca="1">SUM($J166:CH166)*(CH166&gt;0)</f>
        <v>0</v>
      </c>
      <c r="CI167" s="760">
        <f ca="1">SUM($J166:CI166)*(CI166&gt;0)</f>
        <v>0</v>
      </c>
      <c r="CJ167" s="760">
        <f ca="1">SUM($J166:CJ166)*(CJ166&gt;0)</f>
        <v>0</v>
      </c>
      <c r="CK167" s="760">
        <f ca="1">SUM($J166:CK166)*(CK166&gt;0)</f>
        <v>0</v>
      </c>
      <c r="CL167" s="760">
        <f ca="1">SUM($J166:CL166)*(CL166&gt;0)</f>
        <v>0</v>
      </c>
      <c r="CM167" s="760">
        <f ca="1">SUM($J166:CM166)*(CM166&gt;0)</f>
        <v>0</v>
      </c>
      <c r="CN167" s="760">
        <f ca="1">SUM($J166:CN166)*(CN166&gt;0)</f>
        <v>0</v>
      </c>
      <c r="CO167" s="760">
        <f ca="1">SUM($J166:CO166)*(CO166&gt;0)</f>
        <v>0</v>
      </c>
      <c r="CP167" s="760">
        <f ca="1">SUM($J166:CP166)*(CP166&gt;0)</f>
        <v>0</v>
      </c>
      <c r="CQ167" s="760">
        <f ca="1">SUM($J166:CQ166)*(CQ166&gt;0)</f>
        <v>0</v>
      </c>
      <c r="CR167" s="760">
        <f ca="1">SUM($J166:CR166)*(CR166&gt;0)</f>
        <v>0</v>
      </c>
      <c r="CS167" s="760">
        <f ca="1">SUM($J166:CS166)*(CS166&gt;0)</f>
        <v>0</v>
      </c>
      <c r="CT167" s="760">
        <f ca="1">SUM($J166:CT166)*(CT166&gt;0)</f>
        <v>0</v>
      </c>
      <c r="CU167" s="760">
        <f ca="1">SUM($J166:CU166)*(CU166&gt;0)</f>
        <v>0</v>
      </c>
      <c r="CV167" s="760">
        <f ca="1">SUM($J166:CV166)*(CV166&gt;0)</f>
        <v>0</v>
      </c>
      <c r="CW167" s="760">
        <f ca="1">SUM($J166:CW166)*(CW166&gt;0)</f>
        <v>0</v>
      </c>
      <c r="CX167" s="760">
        <f ca="1">SUM($J166:CX166)*(CX166&gt;0)</f>
        <v>0</v>
      </c>
      <c r="CY167" s="760">
        <f ca="1">SUM($J166:CY166)*(CY166&gt;0)</f>
        <v>0</v>
      </c>
      <c r="CZ167" s="760">
        <f ca="1">SUM($J166:CZ166)*(CZ166&gt;0)</f>
        <v>0</v>
      </c>
      <c r="DA167" s="760">
        <f ca="1">SUM($J166:DA166)*(DA166&gt;0)</f>
        <v>0</v>
      </c>
      <c r="DB167" s="760">
        <f ca="1">SUM($J166:DB166)*(DB166&gt;0)</f>
        <v>0</v>
      </c>
      <c r="DC167" s="760">
        <f ca="1">SUM($J166:DC166)*(DC166&gt;0)</f>
        <v>0</v>
      </c>
      <c r="DD167" s="760">
        <f ca="1">SUM($J166:DD166)*(DD166&gt;0)</f>
        <v>0</v>
      </c>
      <c r="DE167" s="760">
        <f ca="1">SUM($J166:DE166)*(DE166&gt;0)</f>
        <v>0</v>
      </c>
      <c r="DF167" s="760">
        <f ca="1">SUM($J166:DF166)*(DF166&gt;0)</f>
        <v>0</v>
      </c>
      <c r="DG167" s="760">
        <f ca="1">SUM($J166:DG166)*(DG166&gt;0)</f>
        <v>0</v>
      </c>
      <c r="DH167" s="760">
        <f ca="1">SUM($J166:DH166)*(DH166&gt;0)</f>
        <v>0</v>
      </c>
      <c r="DI167" s="760">
        <f ca="1">SUM($J166:DI166)*(DI166&gt;0)</f>
        <v>0</v>
      </c>
      <c r="DJ167" s="760">
        <f ca="1">SUM($J166:DJ166)*(DJ166&gt;0)</f>
        <v>0</v>
      </c>
      <c r="DK167" s="760">
        <f ca="1">SUM($J166:DK166)*(DK166&gt;0)</f>
        <v>0</v>
      </c>
      <c r="DL167" s="760">
        <f ca="1">SUM($J166:DL166)*(DL166&gt;0)</f>
        <v>0</v>
      </c>
      <c r="DM167" s="760">
        <f ca="1">SUM($J166:DM166)*(DM166&gt;0)</f>
        <v>0</v>
      </c>
      <c r="DN167" s="760">
        <f ca="1">SUM($J166:DN166)*(DN166&gt;0)</f>
        <v>0</v>
      </c>
      <c r="DO167" s="760">
        <f ca="1">SUM($J166:DO166)*(DO166&gt;0)</f>
        <v>0</v>
      </c>
      <c r="DP167" s="760">
        <f ca="1">SUM($J166:DP166)*(DP166&gt;0)</f>
        <v>0</v>
      </c>
      <c r="DQ167" s="760">
        <f ca="1">SUM($J166:DQ166)*(DQ166&gt;0)</f>
        <v>0</v>
      </c>
      <c r="DR167" s="760">
        <f ca="1">SUM($J166:DR166)*(DR166&gt;0)</f>
        <v>0</v>
      </c>
      <c r="DS167" s="760">
        <f ca="1">SUM($J166:DS166)*(DS166&gt;0)</f>
        <v>0</v>
      </c>
      <c r="DT167" s="760">
        <f ca="1">SUM($J166:DT166)*(DT166&gt;0)</f>
        <v>0</v>
      </c>
      <c r="DU167" s="760">
        <f ca="1">SUM($J166:DU166)*(DU166&gt;0)</f>
        <v>0</v>
      </c>
      <c r="DV167" s="760">
        <f ca="1">SUM($J166:DV166)*(DV166&gt;0)</f>
        <v>0</v>
      </c>
      <c r="DW167" s="760">
        <f ca="1">SUM($J166:DW166)*(DW166&gt;0)</f>
        <v>0</v>
      </c>
      <c r="DX167" s="760">
        <f ca="1">SUM($J166:DX166)*(DX166&gt;0)</f>
        <v>0</v>
      </c>
      <c r="DY167" s="760">
        <f ca="1">SUM($J166:DY166)*(DY166&gt;0)</f>
        <v>0</v>
      </c>
      <c r="DZ167" s="760">
        <f ca="1">SUM($J166:DZ166)*(DZ166&gt;0)</f>
        <v>0</v>
      </c>
      <c r="EA167" s="760">
        <f ca="1">SUM($J166:EA166)*(EA166&gt;0)</f>
        <v>0</v>
      </c>
      <c r="EB167" s="760">
        <f ca="1">SUM($J166:EB166)*(EB166&gt;0)</f>
        <v>0</v>
      </c>
      <c r="EC167" s="760">
        <f ca="1">SUM($J166:EC166)*(EC166&gt;0)</f>
        <v>0</v>
      </c>
      <c r="ED167" s="760">
        <f ca="1">SUM($J166:ED166)*(ED166&gt;0)</f>
        <v>0</v>
      </c>
      <c r="EE167" s="760">
        <f ca="1">SUM($J166:EE166)*(EE166&gt;0)</f>
        <v>0</v>
      </c>
      <c r="EF167" s="760">
        <f ca="1">SUM($J166:EF166)*(EF166&gt;0)</f>
        <v>0</v>
      </c>
      <c r="EG167" s="760">
        <f ca="1">SUM($J166:EG166)*(EG166&gt;0)</f>
        <v>0</v>
      </c>
      <c r="EH167" s="760">
        <f ca="1">SUM($J166:EH166)*(EH166&gt;0)</f>
        <v>0</v>
      </c>
      <c r="EI167" s="760">
        <f ca="1">SUM($J166:EI166)*(EI166&gt;0)</f>
        <v>0</v>
      </c>
      <c r="EJ167" s="760">
        <f ca="1">SUM($J166:EJ166)*(EJ166&gt;0)</f>
        <v>0</v>
      </c>
      <c r="EK167" s="760">
        <f ca="1">SUM($J166:EK166)*(EK166&gt;0)</f>
        <v>0</v>
      </c>
      <c r="EL167" s="760">
        <f ca="1">SUM($J166:EL166)*(EL166&gt;0)</f>
        <v>0</v>
      </c>
      <c r="EM167" s="760">
        <f ca="1">SUM($J166:EM166)*(EM166&gt;0)</f>
        <v>0</v>
      </c>
      <c r="EN167" s="760">
        <f ca="1">SUM($J166:EN166)*(EN166&gt;0)</f>
        <v>0</v>
      </c>
      <c r="EO167" s="760">
        <f ca="1">SUM($J166:EO166)*(EO166&gt;0)</f>
        <v>0</v>
      </c>
      <c r="EP167" s="760">
        <f ca="1">SUM($J166:EP166)*(EP166&gt;0)</f>
        <v>0</v>
      </c>
      <c r="EQ167" s="43"/>
    </row>
    <row r="168" spans="1:187" s="34" customFormat="1" ht="14.1" customHeight="1" outlineLevel="1">
      <c r="A168" s="113"/>
      <c r="B168" s="38"/>
      <c r="C168" s="38"/>
      <c r="D168" s="39"/>
      <c r="E168" s="650"/>
      <c r="F168" s="37"/>
      <c r="G168" s="37"/>
      <c r="H168" s="761"/>
      <c r="I168" s="37"/>
      <c r="J168" s="37"/>
      <c r="K168" s="37"/>
      <c r="L168" s="37"/>
      <c r="M168" s="37"/>
      <c r="N168" s="37"/>
      <c r="O168" s="1411"/>
      <c r="P168" s="1411"/>
      <c r="Q168" s="1411"/>
      <c r="R168" s="1411"/>
      <c r="S168" s="1411"/>
      <c r="T168" s="1411"/>
      <c r="U168" s="1411"/>
      <c r="V168" s="1411"/>
      <c r="W168" s="1411"/>
      <c r="X168" s="1411"/>
      <c r="Y168" s="1411"/>
      <c r="Z168" s="1411"/>
      <c r="AA168" s="1411"/>
      <c r="AB168" s="1411"/>
      <c r="AC168" s="1411"/>
      <c r="AD168" s="1411"/>
      <c r="AE168" s="1411"/>
      <c r="AF168" s="1411"/>
      <c r="AG168" s="1411"/>
      <c r="AH168" s="1411"/>
      <c r="AI168" s="1411"/>
      <c r="AJ168" s="1411"/>
      <c r="AK168" s="1411"/>
      <c r="AL168" s="1411"/>
      <c r="AM168" s="1411"/>
      <c r="AN168" s="1411"/>
      <c r="AO168" s="1411"/>
      <c r="AP168" s="1411"/>
      <c r="AQ168" s="1411"/>
      <c r="AR168" s="1411"/>
      <c r="AS168" s="1411"/>
      <c r="AT168" s="1411"/>
      <c r="AU168" s="1411"/>
      <c r="AV168" s="1411"/>
      <c r="AW168" s="1411"/>
      <c r="AX168" s="1411"/>
      <c r="AY168" s="1411"/>
      <c r="AZ168" s="1411"/>
      <c r="BA168" s="1411"/>
      <c r="BB168" s="1411"/>
      <c r="BC168" s="1411"/>
      <c r="BD168" s="1411"/>
      <c r="BE168" s="1411"/>
      <c r="BF168" s="1411"/>
      <c r="BG168" s="1411"/>
      <c r="BH168" s="1411"/>
      <c r="BI168" s="1411"/>
      <c r="BJ168" s="1411"/>
      <c r="BK168" s="1411"/>
      <c r="BL168" s="1411"/>
      <c r="BM168" s="1411"/>
      <c r="BN168" s="1411"/>
      <c r="BO168" s="1411"/>
      <c r="BP168" s="1411"/>
      <c r="BQ168" s="1411"/>
      <c r="BR168" s="1411"/>
      <c r="BS168" s="1411"/>
      <c r="BT168" s="1411"/>
      <c r="BU168" s="1411"/>
      <c r="BV168" s="1411"/>
      <c r="BW168" s="1411"/>
      <c r="BX168" s="1411"/>
      <c r="BY168" s="1411"/>
      <c r="BZ168" s="1411"/>
      <c r="CA168" s="1411"/>
      <c r="CB168" s="1411"/>
      <c r="CC168" s="1411"/>
      <c r="CD168" s="1411"/>
      <c r="CE168" s="1411"/>
      <c r="CF168" s="1411"/>
      <c r="CG168" s="1411"/>
      <c r="CH168" s="1411"/>
      <c r="CI168" s="1411"/>
      <c r="CJ168" s="1411"/>
      <c r="CK168" s="1411"/>
      <c r="CL168" s="1411"/>
      <c r="CM168" s="1411"/>
      <c r="CN168" s="1411"/>
      <c r="CO168" s="1411"/>
      <c r="CP168" s="1411"/>
      <c r="CQ168" s="1411"/>
      <c r="CR168" s="1411"/>
      <c r="CS168" s="1411"/>
      <c r="CT168" s="1411"/>
      <c r="CU168" s="1411"/>
      <c r="CV168" s="1411"/>
      <c r="CW168" s="1411"/>
      <c r="CX168" s="1411"/>
      <c r="CY168" s="1411"/>
      <c r="CZ168" s="1411"/>
      <c r="DA168" s="1411"/>
      <c r="DB168" s="1411"/>
      <c r="DC168" s="1411"/>
      <c r="DD168" s="1411"/>
      <c r="DE168" s="1411"/>
      <c r="DF168" s="1411"/>
      <c r="DG168" s="1411"/>
      <c r="DH168" s="1411"/>
      <c r="DI168" s="1411"/>
      <c r="DJ168" s="1411"/>
      <c r="DK168" s="1411"/>
      <c r="DL168" s="1411"/>
      <c r="DM168" s="1411"/>
      <c r="DN168" s="1411"/>
      <c r="DO168" s="1411"/>
      <c r="DP168" s="1411"/>
      <c r="DQ168" s="1411"/>
      <c r="DR168" s="1411"/>
      <c r="DS168" s="1411"/>
      <c r="DT168" s="1411"/>
      <c r="DU168" s="1411"/>
      <c r="DV168" s="1411"/>
      <c r="DW168" s="1411"/>
      <c r="DX168" s="1411"/>
      <c r="DY168" s="1411"/>
      <c r="DZ168" s="1411"/>
      <c r="EA168" s="1411"/>
      <c r="EB168" s="1411"/>
      <c r="EC168" s="1411"/>
      <c r="ED168" s="1411"/>
      <c r="EE168" s="1411"/>
      <c r="EF168" s="1411"/>
      <c r="EG168" s="1411"/>
      <c r="EH168" s="1411"/>
      <c r="EI168" s="1411"/>
      <c r="EJ168" s="1411"/>
      <c r="EK168" s="1411"/>
      <c r="EL168" s="1411"/>
      <c r="EM168" s="1411"/>
      <c r="EN168" s="1411"/>
      <c r="EO168" s="1411"/>
      <c r="EP168" s="1411"/>
      <c r="EQ168" s="43"/>
    </row>
    <row r="169" spans="1:187" s="34" customFormat="1" ht="14.1" customHeight="1" outlineLevel="1">
      <c r="A169" s="113"/>
      <c r="B169" s="38" t="s">
        <v>511</v>
      </c>
      <c r="C169" s="38"/>
      <c r="D169" s="39" t="s">
        <v>93</v>
      </c>
      <c r="E169" s="131">
        <f ca="1">SUM(F169:EP169)</f>
        <v>1</v>
      </c>
      <c r="F169" s="37"/>
      <c r="G169" s="41"/>
      <c r="H169" s="41"/>
      <c r="I169" s="41"/>
      <c r="J169" s="41"/>
      <c r="K169" s="41">
        <f t="shared" ref="K169" ca="1" si="338">IFERROR(K166/$E166,)</f>
        <v>0</v>
      </c>
      <c r="L169" s="41">
        <f t="shared" ref="L169:N169" ca="1" si="339">IFERROR(L166/$E166,)</f>
        <v>0</v>
      </c>
      <c r="M169" s="41">
        <f t="shared" ca="1" si="339"/>
        <v>0</v>
      </c>
      <c r="N169" s="41">
        <f t="shared" ca="1" si="339"/>
        <v>0</v>
      </c>
      <c r="O169" s="41">
        <f t="shared" ref="O169" ca="1" si="340">IFERROR(O166/$E166,)</f>
        <v>0</v>
      </c>
      <c r="P169" s="41">
        <f t="shared" ref="P169:Q169" ca="1" si="341">IFERROR(P166/$E166,)</f>
        <v>0</v>
      </c>
      <c r="Q169" s="41">
        <f t="shared" ca="1" si="341"/>
        <v>0</v>
      </c>
      <c r="R169" s="41">
        <f t="shared" ref="R169:CC169" ca="1" si="342">IFERROR(R166/$E166,)</f>
        <v>0</v>
      </c>
      <c r="S169" s="41">
        <f t="shared" ca="1" si="342"/>
        <v>0</v>
      </c>
      <c r="T169" s="41">
        <f t="shared" ca="1" si="342"/>
        <v>0</v>
      </c>
      <c r="U169" s="41">
        <f t="shared" ca="1" si="342"/>
        <v>1.5625E-2</v>
      </c>
      <c r="V169" s="41">
        <f t="shared" ca="1" si="342"/>
        <v>1.5625E-2</v>
      </c>
      <c r="W169" s="41">
        <f t="shared" ca="1" si="342"/>
        <v>1.5625E-2</v>
      </c>
      <c r="X169" s="41">
        <f t="shared" ca="1" si="342"/>
        <v>1.5625E-2</v>
      </c>
      <c r="Y169" s="41">
        <f t="shared" ca="1" si="342"/>
        <v>1.5625E-2</v>
      </c>
      <c r="Z169" s="41">
        <f t="shared" ca="1" si="342"/>
        <v>1.5625E-2</v>
      </c>
      <c r="AA169" s="41">
        <f t="shared" ca="1" si="342"/>
        <v>1.5625E-2</v>
      </c>
      <c r="AB169" s="41">
        <f t="shared" ca="1" si="342"/>
        <v>1.5625E-2</v>
      </c>
      <c r="AC169" s="41">
        <f t="shared" ca="1" si="342"/>
        <v>1.5625E-2</v>
      </c>
      <c r="AD169" s="41">
        <f t="shared" ca="1" si="342"/>
        <v>1.5625E-2</v>
      </c>
      <c r="AE169" s="41">
        <f t="shared" ca="1" si="342"/>
        <v>1.5625E-2</v>
      </c>
      <c r="AF169" s="41">
        <f t="shared" ca="1" si="342"/>
        <v>1.5625E-2</v>
      </c>
      <c r="AG169" s="41">
        <f t="shared" ca="1" si="342"/>
        <v>1.5625E-2</v>
      </c>
      <c r="AH169" s="41">
        <f t="shared" ca="1" si="342"/>
        <v>1.5625E-2</v>
      </c>
      <c r="AI169" s="41">
        <f t="shared" ca="1" si="342"/>
        <v>1.5625E-2</v>
      </c>
      <c r="AJ169" s="41">
        <f t="shared" ca="1" si="342"/>
        <v>1.5625E-2</v>
      </c>
      <c r="AK169" s="41">
        <f t="shared" ca="1" si="342"/>
        <v>1.5625E-2</v>
      </c>
      <c r="AL169" s="41">
        <f t="shared" ca="1" si="342"/>
        <v>1.5625E-2</v>
      </c>
      <c r="AM169" s="41">
        <f t="shared" ca="1" si="342"/>
        <v>1.5625E-2</v>
      </c>
      <c r="AN169" s="41">
        <f t="shared" ca="1" si="342"/>
        <v>1.5625E-2</v>
      </c>
      <c r="AO169" s="41">
        <f t="shared" ca="1" si="342"/>
        <v>1.5625E-2</v>
      </c>
      <c r="AP169" s="41">
        <f t="shared" ca="1" si="342"/>
        <v>1.5625E-2</v>
      </c>
      <c r="AQ169" s="41">
        <f t="shared" ca="1" si="342"/>
        <v>1.5625E-2</v>
      </c>
      <c r="AR169" s="41">
        <f t="shared" ca="1" si="342"/>
        <v>1.5625E-2</v>
      </c>
      <c r="AS169" s="41">
        <f t="shared" ca="1" si="342"/>
        <v>1.5625E-2</v>
      </c>
      <c r="AT169" s="41">
        <f t="shared" ca="1" si="342"/>
        <v>1.5625E-2</v>
      </c>
      <c r="AU169" s="41">
        <f t="shared" ca="1" si="342"/>
        <v>1.5625E-2</v>
      </c>
      <c r="AV169" s="41">
        <f t="shared" ca="1" si="342"/>
        <v>1.5625E-2</v>
      </c>
      <c r="AW169" s="41">
        <f t="shared" ca="1" si="342"/>
        <v>1.5625E-2</v>
      </c>
      <c r="AX169" s="41">
        <f t="shared" ca="1" si="342"/>
        <v>1.5625E-2</v>
      </c>
      <c r="AY169" s="41">
        <f t="shared" ca="1" si="342"/>
        <v>1.5625E-2</v>
      </c>
      <c r="AZ169" s="41">
        <f t="shared" ca="1" si="342"/>
        <v>1.5625E-2</v>
      </c>
      <c r="BA169" s="41">
        <f t="shared" ca="1" si="342"/>
        <v>1.5625E-2</v>
      </c>
      <c r="BB169" s="41">
        <f t="shared" ca="1" si="342"/>
        <v>1.5625E-2</v>
      </c>
      <c r="BC169" s="41">
        <f t="shared" ca="1" si="342"/>
        <v>1.5625E-2</v>
      </c>
      <c r="BD169" s="41">
        <f t="shared" ca="1" si="342"/>
        <v>1.5625E-2</v>
      </c>
      <c r="BE169" s="41">
        <f t="shared" ca="1" si="342"/>
        <v>1.5625E-2</v>
      </c>
      <c r="BF169" s="41">
        <f t="shared" ca="1" si="342"/>
        <v>1.5625E-2</v>
      </c>
      <c r="BG169" s="41">
        <f t="shared" ca="1" si="342"/>
        <v>1.5625E-2</v>
      </c>
      <c r="BH169" s="41">
        <f t="shared" ca="1" si="342"/>
        <v>1.5625E-2</v>
      </c>
      <c r="BI169" s="41">
        <f t="shared" ca="1" si="342"/>
        <v>1.5625E-2</v>
      </c>
      <c r="BJ169" s="41">
        <f t="shared" ca="1" si="342"/>
        <v>1.5625E-2</v>
      </c>
      <c r="BK169" s="41">
        <f t="shared" ca="1" si="342"/>
        <v>1.5625E-2</v>
      </c>
      <c r="BL169" s="41">
        <f t="shared" ca="1" si="342"/>
        <v>1.5625E-2</v>
      </c>
      <c r="BM169" s="41">
        <f t="shared" ca="1" si="342"/>
        <v>1.5625E-2</v>
      </c>
      <c r="BN169" s="41">
        <f t="shared" ca="1" si="342"/>
        <v>1.5625E-2</v>
      </c>
      <c r="BO169" s="41">
        <f t="shared" ca="1" si="342"/>
        <v>1.5625E-2</v>
      </c>
      <c r="BP169" s="41">
        <f t="shared" ca="1" si="342"/>
        <v>1.5625E-2</v>
      </c>
      <c r="BQ169" s="41">
        <f t="shared" ca="1" si="342"/>
        <v>1.5625E-2</v>
      </c>
      <c r="BR169" s="41">
        <f t="shared" ca="1" si="342"/>
        <v>1.5625E-2</v>
      </c>
      <c r="BS169" s="41">
        <f t="shared" ca="1" si="342"/>
        <v>1.5625E-2</v>
      </c>
      <c r="BT169" s="41">
        <f t="shared" ca="1" si="342"/>
        <v>1.5625E-2</v>
      </c>
      <c r="BU169" s="41">
        <f t="shared" ca="1" si="342"/>
        <v>1.5625E-2</v>
      </c>
      <c r="BV169" s="41">
        <f t="shared" ca="1" si="342"/>
        <v>1.5625E-2</v>
      </c>
      <c r="BW169" s="41">
        <f t="shared" ca="1" si="342"/>
        <v>1.5625E-2</v>
      </c>
      <c r="BX169" s="41">
        <f t="shared" ca="1" si="342"/>
        <v>1.5625E-2</v>
      </c>
      <c r="BY169" s="41">
        <f t="shared" ca="1" si="342"/>
        <v>1.5625E-2</v>
      </c>
      <c r="BZ169" s="41">
        <f t="shared" ca="1" si="342"/>
        <v>1.5625E-2</v>
      </c>
      <c r="CA169" s="41">
        <f t="shared" ca="1" si="342"/>
        <v>1.5625E-2</v>
      </c>
      <c r="CB169" s="41">
        <f t="shared" ca="1" si="342"/>
        <v>1.5625E-2</v>
      </c>
      <c r="CC169" s="41">
        <f t="shared" ca="1" si="342"/>
        <v>1.5625E-2</v>
      </c>
      <c r="CD169" s="41">
        <f t="shared" ref="CD169:EO169" ca="1" si="343">IFERROR(CD166/$E166,)</f>
        <v>1.5625E-2</v>
      </c>
      <c r="CE169" s="41">
        <f t="shared" ca="1" si="343"/>
        <v>1.5625E-2</v>
      </c>
      <c r="CF169" s="41">
        <f t="shared" ca="1" si="343"/>
        <v>1.5625E-2</v>
      </c>
      <c r="CG169" s="41">
        <f t="shared" ca="1" si="343"/>
        <v>0</v>
      </c>
      <c r="CH169" s="41">
        <f t="shared" ca="1" si="343"/>
        <v>0</v>
      </c>
      <c r="CI169" s="41">
        <f t="shared" ca="1" si="343"/>
        <v>0</v>
      </c>
      <c r="CJ169" s="41">
        <f t="shared" ca="1" si="343"/>
        <v>0</v>
      </c>
      <c r="CK169" s="41">
        <f t="shared" ca="1" si="343"/>
        <v>0</v>
      </c>
      <c r="CL169" s="41">
        <f t="shared" ca="1" si="343"/>
        <v>0</v>
      </c>
      <c r="CM169" s="41">
        <f t="shared" ca="1" si="343"/>
        <v>0</v>
      </c>
      <c r="CN169" s="41">
        <f t="shared" ca="1" si="343"/>
        <v>0</v>
      </c>
      <c r="CO169" s="41">
        <f t="shared" ca="1" si="343"/>
        <v>0</v>
      </c>
      <c r="CP169" s="41">
        <f t="shared" ca="1" si="343"/>
        <v>0</v>
      </c>
      <c r="CQ169" s="41">
        <f t="shared" ca="1" si="343"/>
        <v>0</v>
      </c>
      <c r="CR169" s="41">
        <f t="shared" ca="1" si="343"/>
        <v>0</v>
      </c>
      <c r="CS169" s="41">
        <f t="shared" ca="1" si="343"/>
        <v>0</v>
      </c>
      <c r="CT169" s="41">
        <f t="shared" ca="1" si="343"/>
        <v>0</v>
      </c>
      <c r="CU169" s="41">
        <f t="shared" ca="1" si="343"/>
        <v>0</v>
      </c>
      <c r="CV169" s="41">
        <f t="shared" ca="1" si="343"/>
        <v>0</v>
      </c>
      <c r="CW169" s="41">
        <f t="shared" ca="1" si="343"/>
        <v>0</v>
      </c>
      <c r="CX169" s="41">
        <f t="shared" ca="1" si="343"/>
        <v>0</v>
      </c>
      <c r="CY169" s="41">
        <f t="shared" ca="1" si="343"/>
        <v>0</v>
      </c>
      <c r="CZ169" s="41">
        <f t="shared" ca="1" si="343"/>
        <v>0</v>
      </c>
      <c r="DA169" s="41">
        <f t="shared" ca="1" si="343"/>
        <v>0</v>
      </c>
      <c r="DB169" s="41">
        <f t="shared" ca="1" si="343"/>
        <v>0</v>
      </c>
      <c r="DC169" s="41">
        <f t="shared" ca="1" si="343"/>
        <v>0</v>
      </c>
      <c r="DD169" s="41">
        <f t="shared" ca="1" si="343"/>
        <v>0</v>
      </c>
      <c r="DE169" s="41">
        <f t="shared" ca="1" si="343"/>
        <v>0</v>
      </c>
      <c r="DF169" s="41">
        <f t="shared" ca="1" si="343"/>
        <v>0</v>
      </c>
      <c r="DG169" s="41">
        <f t="shared" ca="1" si="343"/>
        <v>0</v>
      </c>
      <c r="DH169" s="41">
        <f t="shared" ca="1" si="343"/>
        <v>0</v>
      </c>
      <c r="DI169" s="41">
        <f t="shared" ca="1" si="343"/>
        <v>0</v>
      </c>
      <c r="DJ169" s="41">
        <f t="shared" ca="1" si="343"/>
        <v>0</v>
      </c>
      <c r="DK169" s="41">
        <f t="shared" ca="1" si="343"/>
        <v>0</v>
      </c>
      <c r="DL169" s="41">
        <f t="shared" ca="1" si="343"/>
        <v>0</v>
      </c>
      <c r="DM169" s="41">
        <f t="shared" ca="1" si="343"/>
        <v>0</v>
      </c>
      <c r="DN169" s="41">
        <f t="shared" ca="1" si="343"/>
        <v>0</v>
      </c>
      <c r="DO169" s="41">
        <f t="shared" ca="1" si="343"/>
        <v>0</v>
      </c>
      <c r="DP169" s="41">
        <f t="shared" ca="1" si="343"/>
        <v>0</v>
      </c>
      <c r="DQ169" s="41">
        <f t="shared" ca="1" si="343"/>
        <v>0</v>
      </c>
      <c r="DR169" s="41">
        <f t="shared" ca="1" si="343"/>
        <v>0</v>
      </c>
      <c r="DS169" s="41">
        <f t="shared" ca="1" si="343"/>
        <v>0</v>
      </c>
      <c r="DT169" s="41">
        <f t="shared" ca="1" si="343"/>
        <v>0</v>
      </c>
      <c r="DU169" s="41">
        <f t="shared" ca="1" si="343"/>
        <v>0</v>
      </c>
      <c r="DV169" s="41">
        <f t="shared" ca="1" si="343"/>
        <v>0</v>
      </c>
      <c r="DW169" s="41">
        <f t="shared" ca="1" si="343"/>
        <v>0</v>
      </c>
      <c r="DX169" s="41">
        <f t="shared" ca="1" si="343"/>
        <v>0</v>
      </c>
      <c r="DY169" s="41">
        <f t="shared" ca="1" si="343"/>
        <v>0</v>
      </c>
      <c r="DZ169" s="41">
        <f t="shared" ca="1" si="343"/>
        <v>0</v>
      </c>
      <c r="EA169" s="41">
        <f t="shared" ca="1" si="343"/>
        <v>0</v>
      </c>
      <c r="EB169" s="41">
        <f t="shared" ca="1" si="343"/>
        <v>0</v>
      </c>
      <c r="EC169" s="41">
        <f t="shared" ca="1" si="343"/>
        <v>0</v>
      </c>
      <c r="ED169" s="41">
        <f t="shared" ca="1" si="343"/>
        <v>0</v>
      </c>
      <c r="EE169" s="41">
        <f t="shared" ca="1" si="343"/>
        <v>0</v>
      </c>
      <c r="EF169" s="41">
        <f t="shared" ca="1" si="343"/>
        <v>0</v>
      </c>
      <c r="EG169" s="41">
        <f t="shared" ca="1" si="343"/>
        <v>0</v>
      </c>
      <c r="EH169" s="41">
        <f t="shared" ca="1" si="343"/>
        <v>0</v>
      </c>
      <c r="EI169" s="41">
        <f t="shared" ca="1" si="343"/>
        <v>0</v>
      </c>
      <c r="EJ169" s="41">
        <f t="shared" ca="1" si="343"/>
        <v>0</v>
      </c>
      <c r="EK169" s="41">
        <f t="shared" ca="1" si="343"/>
        <v>0</v>
      </c>
      <c r="EL169" s="41">
        <f t="shared" ca="1" si="343"/>
        <v>0</v>
      </c>
      <c r="EM169" s="41">
        <f t="shared" ca="1" si="343"/>
        <v>0</v>
      </c>
      <c r="EN169" s="41">
        <f t="shared" ca="1" si="343"/>
        <v>0</v>
      </c>
      <c r="EO169" s="41">
        <f t="shared" ca="1" si="343"/>
        <v>0</v>
      </c>
      <c r="EP169" s="41">
        <f t="shared" ref="EP169" ca="1" si="344">IFERROR(EP166/$E166,)</f>
        <v>0</v>
      </c>
      <c r="EQ169" s="43"/>
    </row>
    <row r="170" spans="1:187" s="34" customFormat="1" ht="14.1" customHeight="1" outlineLevel="1">
      <c r="A170" s="113"/>
      <c r="B170" s="38" t="s">
        <v>512</v>
      </c>
      <c r="C170" s="38"/>
      <c r="D170" s="39" t="s">
        <v>93</v>
      </c>
      <c r="E170" s="131">
        <f ca="1">SUM(F170:EP170)</f>
        <v>1.0000000000000002</v>
      </c>
      <c r="F170" s="37"/>
      <c r="G170" s="41"/>
      <c r="H170" s="41"/>
      <c r="I170" s="41"/>
      <c r="J170" s="41"/>
      <c r="K170" s="41">
        <f t="shared" ref="K170:AP170" ca="1" si="345">-IFERROR(PPMT($G$137/4,K167,$G141*4,1),)</f>
        <v>0</v>
      </c>
      <c r="L170" s="41">
        <f t="shared" ca="1" si="345"/>
        <v>0</v>
      </c>
      <c r="M170" s="41">
        <f t="shared" ca="1" si="345"/>
        <v>0</v>
      </c>
      <c r="N170" s="41">
        <f t="shared" ca="1" si="345"/>
        <v>0</v>
      </c>
      <c r="O170" s="41">
        <f t="shared" ca="1" si="345"/>
        <v>0</v>
      </c>
      <c r="P170" s="41">
        <f t="shared" ca="1" si="345"/>
        <v>0</v>
      </c>
      <c r="Q170" s="41">
        <f t="shared" ca="1" si="345"/>
        <v>0</v>
      </c>
      <c r="R170" s="41">
        <f t="shared" ca="1" si="345"/>
        <v>0</v>
      </c>
      <c r="S170" s="41">
        <f t="shared" ca="1" si="345"/>
        <v>0</v>
      </c>
      <c r="T170" s="41">
        <f t="shared" ca="1" si="345"/>
        <v>0</v>
      </c>
      <c r="U170" s="41">
        <f t="shared" ca="1" si="345"/>
        <v>9.8461188196674928E-3</v>
      </c>
      <c r="V170" s="41">
        <f t="shared" ca="1" si="345"/>
        <v>9.9815029534379221E-3</v>
      </c>
      <c r="W170" s="41">
        <f t="shared" ca="1" si="345"/>
        <v>1.0118748619047692E-2</v>
      </c>
      <c r="X170" s="41">
        <f t="shared" ca="1" si="345"/>
        <v>1.0257881412559599E-2</v>
      </c>
      <c r="Y170" s="41">
        <f t="shared" ca="1" si="345"/>
        <v>1.0398927281982292E-2</v>
      </c>
      <c r="Z170" s="41">
        <f t="shared" ca="1" si="345"/>
        <v>1.054191253210955E-2</v>
      </c>
      <c r="AA170" s="41">
        <f t="shared" ca="1" si="345"/>
        <v>1.0686863829426055E-2</v>
      </c>
      <c r="AB170" s="41">
        <f t="shared" ca="1" si="345"/>
        <v>1.0833808207080665E-2</v>
      </c>
      <c r="AC170" s="41">
        <f t="shared" ca="1" si="345"/>
        <v>1.0982773069928023E-2</v>
      </c>
      <c r="AD170" s="41">
        <f t="shared" ca="1" si="345"/>
        <v>1.1133786199639534E-2</v>
      </c>
      <c r="AE170" s="41">
        <f t="shared" ca="1" si="345"/>
        <v>1.1286875759884575E-2</v>
      </c>
      <c r="AF170" s="41">
        <f t="shared" ca="1" si="345"/>
        <v>1.1442070301582992E-2</v>
      </c>
      <c r="AG170" s="41">
        <f t="shared" ca="1" si="345"/>
        <v>1.1599398768229756E-2</v>
      </c>
      <c r="AH170" s="41">
        <f t="shared" ca="1" si="345"/>
        <v>1.1758890501292914E-2</v>
      </c>
      <c r="AI170" s="41">
        <f t="shared" ca="1" si="345"/>
        <v>1.1920575245685693E-2</v>
      </c>
      <c r="AJ170" s="41">
        <f t="shared" ca="1" si="345"/>
        <v>1.2084483155313871E-2</v>
      </c>
      <c r="AK170" s="41">
        <f t="shared" ca="1" si="345"/>
        <v>1.2250644798699438E-2</v>
      </c>
      <c r="AL170" s="41">
        <f t="shared" ca="1" si="345"/>
        <v>1.2419091164681555E-2</v>
      </c>
      <c r="AM170" s="41">
        <f t="shared" ca="1" si="345"/>
        <v>1.2589853668195925E-2</v>
      </c>
      <c r="AN170" s="41">
        <f t="shared" ca="1" si="345"/>
        <v>1.276296415613362E-2</v>
      </c>
      <c r="AO170" s="41">
        <f t="shared" ca="1" si="345"/>
        <v>1.2938454913280457E-2</v>
      </c>
      <c r="AP170" s="41">
        <f t="shared" ca="1" si="345"/>
        <v>1.3116358668338062E-2</v>
      </c>
      <c r="AQ170" s="41">
        <f t="shared" ref="AQ170:BV170" ca="1" si="346">-IFERROR(PPMT($G$137/4,AQ167,$G141*4,1),)</f>
        <v>1.3296708600027711E-2</v>
      </c>
      <c r="AR170" s="41">
        <f t="shared" ca="1" si="346"/>
        <v>1.3479538343278093E-2</v>
      </c>
      <c r="AS170" s="41">
        <f t="shared" ca="1" si="346"/>
        <v>1.3664881995498169E-2</v>
      </c>
      <c r="AT170" s="41">
        <f t="shared" ca="1" si="346"/>
        <v>1.3852774122936265E-2</v>
      </c>
      <c r="AU170" s="41">
        <f t="shared" ca="1" si="346"/>
        <v>1.4043249767126641E-2</v>
      </c>
      <c r="AV170" s="41">
        <f t="shared" ca="1" si="346"/>
        <v>1.4236344451424632E-2</v>
      </c>
      <c r="AW170" s="41">
        <f t="shared" ca="1" si="346"/>
        <v>1.443209418763172E-2</v>
      </c>
      <c r="AX170" s="41">
        <f t="shared" ca="1" si="346"/>
        <v>1.4630535482711655E-2</v>
      </c>
      <c r="AY170" s="41">
        <f t="shared" ca="1" si="346"/>
        <v>1.4831705345598941E-2</v>
      </c>
      <c r="AZ170" s="41">
        <f t="shared" ca="1" si="346"/>
        <v>1.5035641294100928E-2</v>
      </c>
      <c r="BA170" s="41">
        <f t="shared" ca="1" si="346"/>
        <v>1.5242381361894815E-2</v>
      </c>
      <c r="BB170" s="41">
        <f t="shared" ca="1" si="346"/>
        <v>1.545196410562087E-2</v>
      </c>
      <c r="BC170" s="41">
        <f t="shared" ca="1" si="346"/>
        <v>1.5664428612073157E-2</v>
      </c>
      <c r="BD170" s="41">
        <f t="shared" ca="1" si="346"/>
        <v>1.587981450548916E-2</v>
      </c>
      <c r="BE170" s="41">
        <f t="shared" ca="1" si="346"/>
        <v>1.6098161954939638E-2</v>
      </c>
      <c r="BF170" s="41">
        <f t="shared" ca="1" si="346"/>
        <v>1.6319511681820054E-2</v>
      </c>
      <c r="BG170" s="41">
        <f t="shared" ca="1" si="346"/>
        <v>1.6543904967445084E-2</v>
      </c>
      <c r="BH170" s="41">
        <f t="shared" ca="1" si="346"/>
        <v>1.6771383660747454E-2</v>
      </c>
      <c r="BI170" s="41">
        <f t="shared" ca="1" si="346"/>
        <v>1.7001990186082731E-2</v>
      </c>
      <c r="BJ170" s="41">
        <f t="shared" ca="1" si="346"/>
        <v>1.7235767551141368E-2</v>
      </c>
      <c r="BK170" s="41">
        <f t="shared" ca="1" si="346"/>
        <v>1.7472759354969565E-2</v>
      </c>
      <c r="BL170" s="41">
        <f t="shared" ca="1" si="346"/>
        <v>1.7713009796100392E-2</v>
      </c>
      <c r="BM170" s="41">
        <f t="shared" ca="1" si="346"/>
        <v>1.7956563680796775E-2</v>
      </c>
      <c r="BN170" s="41">
        <f t="shared" ca="1" si="346"/>
        <v>1.820346643140773E-2</v>
      </c>
      <c r="BO170" s="41">
        <f t="shared" ca="1" si="346"/>
        <v>1.8453764094839585E-2</v>
      </c>
      <c r="BP170" s="41">
        <f t="shared" ca="1" si="346"/>
        <v>1.8707503351143632E-2</v>
      </c>
      <c r="BQ170" s="41">
        <f t="shared" ca="1" si="346"/>
        <v>1.8964731522221855E-2</v>
      </c>
      <c r="BR170" s="41">
        <f t="shared" ca="1" si="346"/>
        <v>1.9225496580652406E-2</v>
      </c>
      <c r="BS170" s="41">
        <f t="shared" ca="1" si="346"/>
        <v>1.9489847158636376E-2</v>
      </c>
      <c r="BT170" s="41">
        <f t="shared" ca="1" si="346"/>
        <v>1.9757832557067624E-2</v>
      </c>
      <c r="BU170" s="41">
        <f t="shared" ca="1" si="346"/>
        <v>2.0029502754727306E-2</v>
      </c>
      <c r="BV170" s="41">
        <f t="shared" ca="1" si="346"/>
        <v>2.0304908417604808E-2</v>
      </c>
      <c r="BW170" s="41">
        <f t="shared" ref="BW170:DB170" ca="1" si="347">-IFERROR(PPMT($G$137/4,BW167,$G141*4,1),)</f>
        <v>2.0584100908346874E-2</v>
      </c>
      <c r="BX170" s="41">
        <f t="shared" ca="1" si="347"/>
        <v>2.0867132295836643E-2</v>
      </c>
      <c r="BY170" s="41">
        <f t="shared" ca="1" si="347"/>
        <v>2.11540553649044E-2</v>
      </c>
      <c r="BZ170" s="41">
        <f t="shared" ca="1" si="347"/>
        <v>2.1444923626171834E-2</v>
      </c>
      <c r="CA170" s="41">
        <f t="shared" ca="1" si="347"/>
        <v>2.1739791326031696E-2</v>
      </c>
      <c r="CB170" s="41">
        <f t="shared" ca="1" si="347"/>
        <v>2.2038713456764631E-2</v>
      </c>
      <c r="CC170" s="41">
        <f t="shared" ca="1" si="347"/>
        <v>2.2341745766795144E-2</v>
      </c>
      <c r="CD170" s="41">
        <f t="shared" ca="1" si="347"/>
        <v>2.2648944771088579E-2</v>
      </c>
      <c r="CE170" s="41">
        <f t="shared" ca="1" si="347"/>
        <v>2.2960367761691046E-2</v>
      </c>
      <c r="CF170" s="41">
        <f t="shared" ca="1" si="347"/>
        <v>2.3276072818414296E-2</v>
      </c>
      <c r="CG170" s="41">
        <f t="shared" ca="1" si="347"/>
        <v>0</v>
      </c>
      <c r="CH170" s="41">
        <f t="shared" ca="1" si="347"/>
        <v>0</v>
      </c>
      <c r="CI170" s="41">
        <f t="shared" ca="1" si="347"/>
        <v>0</v>
      </c>
      <c r="CJ170" s="41">
        <f t="shared" ca="1" si="347"/>
        <v>0</v>
      </c>
      <c r="CK170" s="41">
        <f t="shared" ca="1" si="347"/>
        <v>0</v>
      </c>
      <c r="CL170" s="41">
        <f t="shared" ca="1" si="347"/>
        <v>0</v>
      </c>
      <c r="CM170" s="41">
        <f t="shared" ca="1" si="347"/>
        <v>0</v>
      </c>
      <c r="CN170" s="41">
        <f t="shared" ca="1" si="347"/>
        <v>0</v>
      </c>
      <c r="CO170" s="41">
        <f t="shared" ca="1" si="347"/>
        <v>0</v>
      </c>
      <c r="CP170" s="41">
        <f t="shared" ca="1" si="347"/>
        <v>0</v>
      </c>
      <c r="CQ170" s="41">
        <f t="shared" ca="1" si="347"/>
        <v>0</v>
      </c>
      <c r="CR170" s="41">
        <f t="shared" ca="1" si="347"/>
        <v>0</v>
      </c>
      <c r="CS170" s="41">
        <f t="shared" ca="1" si="347"/>
        <v>0</v>
      </c>
      <c r="CT170" s="41">
        <f t="shared" ca="1" si="347"/>
        <v>0</v>
      </c>
      <c r="CU170" s="41">
        <f t="shared" ca="1" si="347"/>
        <v>0</v>
      </c>
      <c r="CV170" s="41">
        <f t="shared" ca="1" si="347"/>
        <v>0</v>
      </c>
      <c r="CW170" s="41">
        <f t="shared" ca="1" si="347"/>
        <v>0</v>
      </c>
      <c r="CX170" s="41">
        <f t="shared" ca="1" si="347"/>
        <v>0</v>
      </c>
      <c r="CY170" s="41">
        <f t="shared" ca="1" si="347"/>
        <v>0</v>
      </c>
      <c r="CZ170" s="41">
        <f t="shared" ca="1" si="347"/>
        <v>0</v>
      </c>
      <c r="DA170" s="41">
        <f t="shared" ca="1" si="347"/>
        <v>0</v>
      </c>
      <c r="DB170" s="41">
        <f t="shared" ca="1" si="347"/>
        <v>0</v>
      </c>
      <c r="DC170" s="41">
        <f t="shared" ref="DC170:EH170" ca="1" si="348">-IFERROR(PPMT($G$137/4,DC167,$G141*4,1),)</f>
        <v>0</v>
      </c>
      <c r="DD170" s="41">
        <f t="shared" ca="1" si="348"/>
        <v>0</v>
      </c>
      <c r="DE170" s="41">
        <f t="shared" ca="1" si="348"/>
        <v>0</v>
      </c>
      <c r="DF170" s="41">
        <f t="shared" ca="1" si="348"/>
        <v>0</v>
      </c>
      <c r="DG170" s="41">
        <f t="shared" ca="1" si="348"/>
        <v>0</v>
      </c>
      <c r="DH170" s="41">
        <f t="shared" ca="1" si="348"/>
        <v>0</v>
      </c>
      <c r="DI170" s="41">
        <f t="shared" ca="1" si="348"/>
        <v>0</v>
      </c>
      <c r="DJ170" s="41">
        <f t="shared" ca="1" si="348"/>
        <v>0</v>
      </c>
      <c r="DK170" s="41">
        <f t="shared" ca="1" si="348"/>
        <v>0</v>
      </c>
      <c r="DL170" s="41">
        <f t="shared" ca="1" si="348"/>
        <v>0</v>
      </c>
      <c r="DM170" s="41">
        <f t="shared" ca="1" si="348"/>
        <v>0</v>
      </c>
      <c r="DN170" s="41">
        <f t="shared" ca="1" si="348"/>
        <v>0</v>
      </c>
      <c r="DO170" s="41">
        <f t="shared" ca="1" si="348"/>
        <v>0</v>
      </c>
      <c r="DP170" s="41">
        <f t="shared" ca="1" si="348"/>
        <v>0</v>
      </c>
      <c r="DQ170" s="41">
        <f t="shared" ca="1" si="348"/>
        <v>0</v>
      </c>
      <c r="DR170" s="41">
        <f t="shared" ca="1" si="348"/>
        <v>0</v>
      </c>
      <c r="DS170" s="41">
        <f t="shared" ca="1" si="348"/>
        <v>0</v>
      </c>
      <c r="DT170" s="41">
        <f t="shared" ca="1" si="348"/>
        <v>0</v>
      </c>
      <c r="DU170" s="41">
        <f t="shared" ca="1" si="348"/>
        <v>0</v>
      </c>
      <c r="DV170" s="41">
        <f t="shared" ca="1" si="348"/>
        <v>0</v>
      </c>
      <c r="DW170" s="41">
        <f t="shared" ca="1" si="348"/>
        <v>0</v>
      </c>
      <c r="DX170" s="41">
        <f t="shared" ca="1" si="348"/>
        <v>0</v>
      </c>
      <c r="DY170" s="41">
        <f t="shared" ca="1" si="348"/>
        <v>0</v>
      </c>
      <c r="DZ170" s="41">
        <f t="shared" ca="1" si="348"/>
        <v>0</v>
      </c>
      <c r="EA170" s="41">
        <f t="shared" ca="1" si="348"/>
        <v>0</v>
      </c>
      <c r="EB170" s="41">
        <f t="shared" ca="1" si="348"/>
        <v>0</v>
      </c>
      <c r="EC170" s="41">
        <f t="shared" ca="1" si="348"/>
        <v>0</v>
      </c>
      <c r="ED170" s="41">
        <f t="shared" ca="1" si="348"/>
        <v>0</v>
      </c>
      <c r="EE170" s="41">
        <f t="shared" ca="1" si="348"/>
        <v>0</v>
      </c>
      <c r="EF170" s="41">
        <f t="shared" ca="1" si="348"/>
        <v>0</v>
      </c>
      <c r="EG170" s="41">
        <f t="shared" ca="1" si="348"/>
        <v>0</v>
      </c>
      <c r="EH170" s="41">
        <f t="shared" ca="1" si="348"/>
        <v>0</v>
      </c>
      <c r="EI170" s="41">
        <f t="shared" ref="EI170:EP170" ca="1" si="349">-IFERROR(PPMT($G$137/4,EI167,$G141*4,1),)</f>
        <v>0</v>
      </c>
      <c r="EJ170" s="41">
        <f t="shared" ca="1" si="349"/>
        <v>0</v>
      </c>
      <c r="EK170" s="41">
        <f t="shared" ca="1" si="349"/>
        <v>0</v>
      </c>
      <c r="EL170" s="41">
        <f t="shared" ca="1" si="349"/>
        <v>0</v>
      </c>
      <c r="EM170" s="41">
        <f t="shared" ca="1" si="349"/>
        <v>0</v>
      </c>
      <c r="EN170" s="41">
        <f t="shared" ca="1" si="349"/>
        <v>0</v>
      </c>
      <c r="EO170" s="41">
        <f t="shared" ca="1" si="349"/>
        <v>0</v>
      </c>
      <c r="EP170" s="41">
        <f t="shared" ca="1" si="349"/>
        <v>0</v>
      </c>
      <c r="EQ170" s="43"/>
    </row>
    <row r="171" spans="1:187" s="34" customFormat="1" ht="14.1" customHeight="1" outlineLevel="1">
      <c r="A171" s="113"/>
      <c r="B171" s="89" t="s">
        <v>513</v>
      </c>
      <c r="C171" s="1222" t="s">
        <v>514</v>
      </c>
      <c r="D171" s="201" t="s">
        <v>93</v>
      </c>
      <c r="E171" s="1385">
        <f ca="1">SUM(F171:EP171)</f>
        <v>1</v>
      </c>
      <c r="F171" s="167"/>
      <c r="G171" s="1408"/>
      <c r="H171" s="1408"/>
      <c r="I171" s="1408"/>
      <c r="J171" s="1408"/>
      <c r="K171" s="1408">
        <f t="shared" ref="K171:N171" ca="1" si="350">K170</f>
        <v>0</v>
      </c>
      <c r="L171" s="1408">
        <f t="shared" ca="1" si="350"/>
        <v>0</v>
      </c>
      <c r="M171" s="1408">
        <f t="shared" ca="1" si="350"/>
        <v>0</v>
      </c>
      <c r="N171" s="1408">
        <f t="shared" ca="1" si="350"/>
        <v>0</v>
      </c>
      <c r="O171" s="1408">
        <f t="shared" ref="O171" ca="1" si="351">O170</f>
        <v>0</v>
      </c>
      <c r="P171" s="1408">
        <f t="shared" ref="P171" ca="1" si="352">P170</f>
        <v>0</v>
      </c>
      <c r="Q171" s="1408">
        <f t="shared" ref="Q171:T171" ca="1" si="353">Q170</f>
        <v>0</v>
      </c>
      <c r="R171" s="1408">
        <f t="shared" ca="1" si="353"/>
        <v>0</v>
      </c>
      <c r="S171" s="1408">
        <f t="shared" ca="1" si="353"/>
        <v>0</v>
      </c>
      <c r="T171" s="1408">
        <f t="shared" ca="1" si="353"/>
        <v>0</v>
      </c>
      <c r="U171" s="1495">
        <f>U161</f>
        <v>3.0624999999999902E-2</v>
      </c>
      <c r="V171" s="1495">
        <f t="shared" ref="V171:CG171" si="354">V161</f>
        <v>2.1000000000000001E-2</v>
      </c>
      <c r="W171" s="1495">
        <f t="shared" si="354"/>
        <v>1.2999999999999999E-2</v>
      </c>
      <c r="X171" s="1495">
        <f t="shared" si="354"/>
        <v>1.2999999999999999E-2</v>
      </c>
      <c r="Y171" s="1495">
        <f t="shared" si="354"/>
        <v>1.4E-2</v>
      </c>
      <c r="Z171" s="1495">
        <f t="shared" si="354"/>
        <v>1.4E-2</v>
      </c>
      <c r="AA171" s="1495">
        <f t="shared" si="354"/>
        <v>1.4E-2</v>
      </c>
      <c r="AB171" s="1495">
        <f t="shared" si="354"/>
        <v>1.4E-2</v>
      </c>
      <c r="AC171" s="1495">
        <f t="shared" si="354"/>
        <v>1.4E-2</v>
      </c>
      <c r="AD171" s="1495">
        <f t="shared" si="354"/>
        <v>1.4E-2</v>
      </c>
      <c r="AE171" s="1495">
        <f t="shared" si="354"/>
        <v>1.4E-2</v>
      </c>
      <c r="AF171" s="1522">
        <f t="shared" si="354"/>
        <v>1.4999999999999999E-2</v>
      </c>
      <c r="AG171" s="1522">
        <f t="shared" si="354"/>
        <v>1.4999999999999999E-2</v>
      </c>
      <c r="AH171" s="1522">
        <f t="shared" si="354"/>
        <v>1.4999999999999999E-2</v>
      </c>
      <c r="AI171" s="1522">
        <f t="shared" si="354"/>
        <v>1.4999999999999999E-2</v>
      </c>
      <c r="AJ171" s="1522">
        <f t="shared" si="354"/>
        <v>1.4999999999999999E-2</v>
      </c>
      <c r="AK171" s="1522">
        <f t="shared" si="354"/>
        <v>1.4999999999999999E-2</v>
      </c>
      <c r="AL171" s="1408">
        <f t="shared" ca="1" si="354"/>
        <v>1.5625E-2</v>
      </c>
      <c r="AM171" s="1408">
        <f t="shared" ca="1" si="354"/>
        <v>1.5625E-2</v>
      </c>
      <c r="AN171" s="1408">
        <f t="shared" ca="1" si="354"/>
        <v>1.5625E-2</v>
      </c>
      <c r="AO171" s="1408">
        <f t="shared" ca="1" si="354"/>
        <v>1.5625E-2</v>
      </c>
      <c r="AP171" s="1408">
        <f t="shared" ca="1" si="354"/>
        <v>1.5625E-2</v>
      </c>
      <c r="AQ171" s="1408">
        <f t="shared" ca="1" si="354"/>
        <v>1.5625E-2</v>
      </c>
      <c r="AR171" s="1408">
        <f t="shared" ca="1" si="354"/>
        <v>1.5625E-2</v>
      </c>
      <c r="AS171" s="1408">
        <f t="shared" ca="1" si="354"/>
        <v>1.5625E-2</v>
      </c>
      <c r="AT171" s="1408">
        <f t="shared" ca="1" si="354"/>
        <v>1.5625E-2</v>
      </c>
      <c r="AU171" s="1408">
        <f t="shared" ca="1" si="354"/>
        <v>1.5625E-2</v>
      </c>
      <c r="AV171" s="1408">
        <f t="shared" ca="1" si="354"/>
        <v>1.5625E-2</v>
      </c>
      <c r="AW171" s="1408">
        <f t="shared" ca="1" si="354"/>
        <v>1.5625E-2</v>
      </c>
      <c r="AX171" s="1408">
        <f t="shared" ca="1" si="354"/>
        <v>1.5625E-2</v>
      </c>
      <c r="AY171" s="1408">
        <f t="shared" ca="1" si="354"/>
        <v>1.5625E-2</v>
      </c>
      <c r="AZ171" s="1408">
        <f t="shared" ca="1" si="354"/>
        <v>1.5625E-2</v>
      </c>
      <c r="BA171" s="1408">
        <f t="shared" ca="1" si="354"/>
        <v>1.5625E-2</v>
      </c>
      <c r="BB171" s="1408">
        <f t="shared" ca="1" si="354"/>
        <v>1.5625E-2</v>
      </c>
      <c r="BC171" s="1408">
        <f t="shared" ca="1" si="354"/>
        <v>1.5625E-2</v>
      </c>
      <c r="BD171" s="1408">
        <f t="shared" ca="1" si="354"/>
        <v>1.5625E-2</v>
      </c>
      <c r="BE171" s="1408">
        <f t="shared" ca="1" si="354"/>
        <v>1.5625E-2</v>
      </c>
      <c r="BF171" s="1408">
        <f t="shared" ca="1" si="354"/>
        <v>1.5625E-2</v>
      </c>
      <c r="BG171" s="1408">
        <f t="shared" ca="1" si="354"/>
        <v>1.5625E-2</v>
      </c>
      <c r="BH171" s="1408">
        <f t="shared" ca="1" si="354"/>
        <v>1.5625E-2</v>
      </c>
      <c r="BI171" s="1408">
        <f t="shared" ca="1" si="354"/>
        <v>1.5625E-2</v>
      </c>
      <c r="BJ171" s="1408">
        <f t="shared" ca="1" si="354"/>
        <v>1.5625E-2</v>
      </c>
      <c r="BK171" s="1408">
        <f t="shared" ca="1" si="354"/>
        <v>1.5625E-2</v>
      </c>
      <c r="BL171" s="1408">
        <f t="shared" ca="1" si="354"/>
        <v>1.5625E-2</v>
      </c>
      <c r="BM171" s="1408">
        <f t="shared" ca="1" si="354"/>
        <v>1.5625E-2</v>
      </c>
      <c r="BN171" s="1408">
        <f t="shared" ca="1" si="354"/>
        <v>1.5625E-2</v>
      </c>
      <c r="BO171" s="1408">
        <f t="shared" ca="1" si="354"/>
        <v>1.5625E-2</v>
      </c>
      <c r="BP171" s="1408">
        <f t="shared" ca="1" si="354"/>
        <v>1.5625E-2</v>
      </c>
      <c r="BQ171" s="1408">
        <f t="shared" ca="1" si="354"/>
        <v>1.5625E-2</v>
      </c>
      <c r="BR171" s="1408">
        <f t="shared" ca="1" si="354"/>
        <v>1.5625E-2</v>
      </c>
      <c r="BS171" s="1408">
        <f t="shared" ca="1" si="354"/>
        <v>1.5625E-2</v>
      </c>
      <c r="BT171" s="1408">
        <f t="shared" ca="1" si="354"/>
        <v>1.5625E-2</v>
      </c>
      <c r="BU171" s="1408">
        <f t="shared" ca="1" si="354"/>
        <v>1.5625E-2</v>
      </c>
      <c r="BV171" s="1408">
        <f t="shared" ca="1" si="354"/>
        <v>1.5625E-2</v>
      </c>
      <c r="BW171" s="1408">
        <f t="shared" ca="1" si="354"/>
        <v>1.5625E-2</v>
      </c>
      <c r="BX171" s="1408">
        <f t="shared" ca="1" si="354"/>
        <v>1.5625E-2</v>
      </c>
      <c r="BY171" s="1408">
        <f t="shared" ca="1" si="354"/>
        <v>1.5625E-2</v>
      </c>
      <c r="BZ171" s="1408">
        <f t="shared" ca="1" si="354"/>
        <v>1.5625E-2</v>
      </c>
      <c r="CA171" s="1408">
        <f t="shared" ca="1" si="354"/>
        <v>1.5625E-2</v>
      </c>
      <c r="CB171" s="1408">
        <f t="shared" ca="1" si="354"/>
        <v>1.5625E-2</v>
      </c>
      <c r="CC171" s="1408">
        <f t="shared" ca="1" si="354"/>
        <v>1.5625E-2</v>
      </c>
      <c r="CD171" s="1408">
        <f t="shared" ca="1" si="354"/>
        <v>1.5625E-2</v>
      </c>
      <c r="CE171" s="1408">
        <f t="shared" ca="1" si="354"/>
        <v>1.5625E-2</v>
      </c>
      <c r="CF171" s="1408">
        <f t="shared" ca="1" si="354"/>
        <v>1.5625E-2</v>
      </c>
      <c r="CG171" s="1408">
        <f t="shared" ca="1" si="354"/>
        <v>0</v>
      </c>
      <c r="CH171" s="1408">
        <f t="shared" ref="CH171:EP171" ca="1" si="355">CH161</f>
        <v>0</v>
      </c>
      <c r="CI171" s="1408">
        <f t="shared" ca="1" si="355"/>
        <v>0</v>
      </c>
      <c r="CJ171" s="1408">
        <f t="shared" ca="1" si="355"/>
        <v>0</v>
      </c>
      <c r="CK171" s="1408">
        <f t="shared" ca="1" si="355"/>
        <v>0</v>
      </c>
      <c r="CL171" s="1408">
        <f t="shared" ca="1" si="355"/>
        <v>0</v>
      </c>
      <c r="CM171" s="1408">
        <f t="shared" ca="1" si="355"/>
        <v>0</v>
      </c>
      <c r="CN171" s="1408">
        <f t="shared" ca="1" si="355"/>
        <v>0</v>
      </c>
      <c r="CO171" s="1408">
        <f t="shared" ca="1" si="355"/>
        <v>0</v>
      </c>
      <c r="CP171" s="1408">
        <f t="shared" ca="1" si="355"/>
        <v>0</v>
      </c>
      <c r="CQ171" s="1408">
        <f t="shared" ca="1" si="355"/>
        <v>0</v>
      </c>
      <c r="CR171" s="1408">
        <f t="shared" ca="1" si="355"/>
        <v>0</v>
      </c>
      <c r="CS171" s="1408">
        <f t="shared" ca="1" si="355"/>
        <v>0</v>
      </c>
      <c r="CT171" s="1408">
        <f t="shared" ca="1" si="355"/>
        <v>0</v>
      </c>
      <c r="CU171" s="1408">
        <f t="shared" ca="1" si="355"/>
        <v>0</v>
      </c>
      <c r="CV171" s="1408">
        <f t="shared" ca="1" si="355"/>
        <v>0</v>
      </c>
      <c r="CW171" s="1408">
        <f t="shared" ca="1" si="355"/>
        <v>0</v>
      </c>
      <c r="CX171" s="1408">
        <f t="shared" ca="1" si="355"/>
        <v>0</v>
      </c>
      <c r="CY171" s="1408">
        <f t="shared" ca="1" si="355"/>
        <v>0</v>
      </c>
      <c r="CZ171" s="1408">
        <f t="shared" ca="1" si="355"/>
        <v>0</v>
      </c>
      <c r="DA171" s="1408">
        <f t="shared" ca="1" si="355"/>
        <v>0</v>
      </c>
      <c r="DB171" s="1408">
        <f t="shared" ca="1" si="355"/>
        <v>0</v>
      </c>
      <c r="DC171" s="1408">
        <f t="shared" ca="1" si="355"/>
        <v>0</v>
      </c>
      <c r="DD171" s="1408">
        <f t="shared" ca="1" si="355"/>
        <v>0</v>
      </c>
      <c r="DE171" s="1408">
        <f t="shared" ca="1" si="355"/>
        <v>0</v>
      </c>
      <c r="DF171" s="1408">
        <f t="shared" ca="1" si="355"/>
        <v>0</v>
      </c>
      <c r="DG171" s="1408">
        <f t="shared" ca="1" si="355"/>
        <v>0</v>
      </c>
      <c r="DH171" s="1408">
        <f t="shared" ca="1" si="355"/>
        <v>0</v>
      </c>
      <c r="DI171" s="1408">
        <f t="shared" ca="1" si="355"/>
        <v>0</v>
      </c>
      <c r="DJ171" s="1408">
        <f t="shared" ca="1" si="355"/>
        <v>0</v>
      </c>
      <c r="DK171" s="1408">
        <f t="shared" ca="1" si="355"/>
        <v>0</v>
      </c>
      <c r="DL171" s="1408">
        <f t="shared" ca="1" si="355"/>
        <v>0</v>
      </c>
      <c r="DM171" s="1408">
        <f t="shared" ca="1" si="355"/>
        <v>0</v>
      </c>
      <c r="DN171" s="1408">
        <f t="shared" ca="1" si="355"/>
        <v>0</v>
      </c>
      <c r="DO171" s="1408">
        <f t="shared" ca="1" si="355"/>
        <v>0</v>
      </c>
      <c r="DP171" s="1408">
        <f t="shared" ca="1" si="355"/>
        <v>0</v>
      </c>
      <c r="DQ171" s="1408">
        <f t="shared" ca="1" si="355"/>
        <v>0</v>
      </c>
      <c r="DR171" s="1408">
        <f t="shared" ca="1" si="355"/>
        <v>0</v>
      </c>
      <c r="DS171" s="1408">
        <f t="shared" ca="1" si="355"/>
        <v>0</v>
      </c>
      <c r="DT171" s="1408">
        <f t="shared" ca="1" si="355"/>
        <v>0</v>
      </c>
      <c r="DU171" s="1408">
        <f t="shared" ca="1" si="355"/>
        <v>0</v>
      </c>
      <c r="DV171" s="1408">
        <f t="shared" ca="1" si="355"/>
        <v>0</v>
      </c>
      <c r="DW171" s="1408">
        <f t="shared" ca="1" si="355"/>
        <v>0</v>
      </c>
      <c r="DX171" s="1408">
        <f t="shared" ca="1" si="355"/>
        <v>0</v>
      </c>
      <c r="DY171" s="1408">
        <f t="shared" ca="1" si="355"/>
        <v>0</v>
      </c>
      <c r="DZ171" s="1408">
        <f t="shared" ca="1" si="355"/>
        <v>0</v>
      </c>
      <c r="EA171" s="1408">
        <f t="shared" ca="1" si="355"/>
        <v>0</v>
      </c>
      <c r="EB171" s="1408">
        <f t="shared" ca="1" si="355"/>
        <v>0</v>
      </c>
      <c r="EC171" s="1408">
        <f t="shared" ca="1" si="355"/>
        <v>0</v>
      </c>
      <c r="ED171" s="1408">
        <f t="shared" ca="1" si="355"/>
        <v>0</v>
      </c>
      <c r="EE171" s="1408">
        <f t="shared" ca="1" si="355"/>
        <v>0</v>
      </c>
      <c r="EF171" s="1408">
        <f t="shared" ca="1" si="355"/>
        <v>0</v>
      </c>
      <c r="EG171" s="1408">
        <f t="shared" ca="1" si="355"/>
        <v>0</v>
      </c>
      <c r="EH171" s="1408">
        <f t="shared" ca="1" si="355"/>
        <v>0</v>
      </c>
      <c r="EI171" s="1408">
        <f t="shared" ca="1" si="355"/>
        <v>0</v>
      </c>
      <c r="EJ171" s="1408">
        <f t="shared" ca="1" si="355"/>
        <v>0</v>
      </c>
      <c r="EK171" s="1408">
        <f t="shared" ca="1" si="355"/>
        <v>0</v>
      </c>
      <c r="EL171" s="1408">
        <f t="shared" ca="1" si="355"/>
        <v>0</v>
      </c>
      <c r="EM171" s="1408">
        <f t="shared" ca="1" si="355"/>
        <v>0</v>
      </c>
      <c r="EN171" s="1408">
        <f t="shared" ca="1" si="355"/>
        <v>0</v>
      </c>
      <c r="EO171" s="1408">
        <f t="shared" ca="1" si="355"/>
        <v>0</v>
      </c>
      <c r="EP171" s="1408">
        <f t="shared" ca="1" si="355"/>
        <v>0</v>
      </c>
      <c r="EQ171" s="43"/>
    </row>
    <row r="172" spans="1:187" s="34" customFormat="1" ht="14.1" customHeight="1" outlineLevel="1">
      <c r="A172" s="113"/>
      <c r="B172" s="1386" t="s">
        <v>149</v>
      </c>
      <c r="C172" s="1280">
        <f>G149</f>
        <v>3</v>
      </c>
      <c r="D172" s="889" t="s">
        <v>93</v>
      </c>
      <c r="E172" s="1387">
        <f ca="1">SUM(F172:EP172)</f>
        <v>1</v>
      </c>
      <c r="F172" s="1409"/>
      <c r="G172" s="1389"/>
      <c r="H172" s="1389"/>
      <c r="I172" s="1389"/>
      <c r="J172" s="1389"/>
      <c r="K172" s="1389">
        <f ca="1">CHOOSE($C172,K169,K170,K171)</f>
        <v>0</v>
      </c>
      <c r="L172" s="1389">
        <f t="shared" ref="L172" ca="1" si="356">CHOOSE($C172,L169,L170,L171)</f>
        <v>0</v>
      </c>
      <c r="M172" s="1389">
        <f t="shared" ref="M172" ca="1" si="357">CHOOSE($C172,M169,M170,M171)</f>
        <v>0</v>
      </c>
      <c r="N172" s="1389">
        <f t="shared" ref="N172" ca="1" si="358">CHOOSE($C172,N169,N170,N171)</f>
        <v>0</v>
      </c>
      <c r="O172" s="1389">
        <f t="shared" ref="O172" ca="1" si="359">CHOOSE($C172,O169,O170,O171)</f>
        <v>0</v>
      </c>
      <c r="P172" s="1389">
        <f t="shared" ref="P172" ca="1" si="360">CHOOSE($C172,P169,P170,P171)</f>
        <v>0</v>
      </c>
      <c r="Q172" s="1389">
        <f t="shared" ref="Q172" ca="1" si="361">CHOOSE($C172,Q169,Q170,Q171)</f>
        <v>0</v>
      </c>
      <c r="R172" s="1389">
        <f t="shared" ref="R172" ca="1" si="362">CHOOSE($C172,R169,R170,R171)</f>
        <v>0</v>
      </c>
      <c r="S172" s="1389">
        <f t="shared" ref="S172" ca="1" si="363">CHOOSE($C172,S169,S170,S171)</f>
        <v>0</v>
      </c>
      <c r="T172" s="1389">
        <f t="shared" ref="T172" ca="1" si="364">CHOOSE($C172,T169,T170,T171)</f>
        <v>0</v>
      </c>
      <c r="U172" s="1389">
        <f t="shared" ref="U172" si="365">CHOOSE($C172,U169,U170,U171)</f>
        <v>3.0624999999999902E-2</v>
      </c>
      <c r="V172" s="1389">
        <f t="shared" ref="V172" si="366">CHOOSE($C172,V169,V170,V171)</f>
        <v>2.1000000000000001E-2</v>
      </c>
      <c r="W172" s="1389">
        <f t="shared" ref="W172" si="367">CHOOSE($C172,W169,W170,W171)</f>
        <v>1.2999999999999999E-2</v>
      </c>
      <c r="X172" s="1389">
        <f t="shared" ref="X172" si="368">CHOOSE($C172,X169,X170,X171)</f>
        <v>1.2999999999999999E-2</v>
      </c>
      <c r="Y172" s="1389">
        <f t="shared" ref="Y172" si="369">CHOOSE($C172,Y169,Y170,Y171)</f>
        <v>1.4E-2</v>
      </c>
      <c r="Z172" s="1389">
        <f t="shared" ref="Z172" si="370">CHOOSE($C172,Z169,Z170,Z171)</f>
        <v>1.4E-2</v>
      </c>
      <c r="AA172" s="1389">
        <f t="shared" ref="AA172" si="371">CHOOSE($C172,AA169,AA170,AA171)</f>
        <v>1.4E-2</v>
      </c>
      <c r="AB172" s="1389">
        <f t="shared" ref="AB172" si="372">CHOOSE($C172,AB169,AB170,AB171)</f>
        <v>1.4E-2</v>
      </c>
      <c r="AC172" s="1389">
        <f t="shared" ref="AC172" si="373">CHOOSE($C172,AC169,AC170,AC171)</f>
        <v>1.4E-2</v>
      </c>
      <c r="AD172" s="1389">
        <f t="shared" ref="AD172" si="374">CHOOSE($C172,AD169,AD170,AD171)</f>
        <v>1.4E-2</v>
      </c>
      <c r="AE172" s="1389">
        <f t="shared" ref="AE172" si="375">CHOOSE($C172,AE169,AE170,AE171)</f>
        <v>1.4E-2</v>
      </c>
      <c r="AF172" s="1389">
        <f t="shared" ref="AF172" si="376">CHOOSE($C172,AF169,AF170,AF171)</f>
        <v>1.4999999999999999E-2</v>
      </c>
      <c r="AG172" s="1389">
        <f t="shared" ref="AG172" si="377">CHOOSE($C172,AG169,AG170,AG171)</f>
        <v>1.4999999999999999E-2</v>
      </c>
      <c r="AH172" s="1389">
        <f t="shared" ref="AH172" si="378">CHOOSE($C172,AH169,AH170,AH171)</f>
        <v>1.4999999999999999E-2</v>
      </c>
      <c r="AI172" s="1389">
        <f t="shared" ref="AI172" si="379">CHOOSE($C172,AI169,AI170,AI171)</f>
        <v>1.4999999999999999E-2</v>
      </c>
      <c r="AJ172" s="1389">
        <f t="shared" ref="AJ172" si="380">CHOOSE($C172,AJ169,AJ170,AJ171)</f>
        <v>1.4999999999999999E-2</v>
      </c>
      <c r="AK172" s="1389">
        <f t="shared" ref="AK172" si="381">CHOOSE($C172,AK169,AK170,AK171)</f>
        <v>1.4999999999999999E-2</v>
      </c>
      <c r="AL172" s="1389">
        <f t="shared" ref="AL172" ca="1" si="382">CHOOSE($C172,AL169,AL170,AL171)</f>
        <v>1.5625E-2</v>
      </c>
      <c r="AM172" s="1389">
        <f t="shared" ref="AM172" ca="1" si="383">CHOOSE($C172,AM169,AM170,AM171)</f>
        <v>1.5625E-2</v>
      </c>
      <c r="AN172" s="1389">
        <f t="shared" ref="AN172" ca="1" si="384">CHOOSE($C172,AN169,AN170,AN171)</f>
        <v>1.5625E-2</v>
      </c>
      <c r="AO172" s="1389">
        <f t="shared" ref="AO172" ca="1" si="385">CHOOSE($C172,AO169,AO170,AO171)</f>
        <v>1.5625E-2</v>
      </c>
      <c r="AP172" s="1389">
        <f t="shared" ref="AP172" ca="1" si="386">CHOOSE($C172,AP169,AP170,AP171)</f>
        <v>1.5625E-2</v>
      </c>
      <c r="AQ172" s="1389">
        <f t="shared" ref="AQ172" ca="1" si="387">CHOOSE($C172,AQ169,AQ170,AQ171)</f>
        <v>1.5625E-2</v>
      </c>
      <c r="AR172" s="1389">
        <f t="shared" ref="AR172" ca="1" si="388">CHOOSE($C172,AR169,AR170,AR171)</f>
        <v>1.5625E-2</v>
      </c>
      <c r="AS172" s="1389">
        <f t="shared" ref="AS172" ca="1" si="389">CHOOSE($C172,AS169,AS170,AS171)</f>
        <v>1.5625E-2</v>
      </c>
      <c r="AT172" s="1389">
        <f t="shared" ref="AT172" ca="1" si="390">CHOOSE($C172,AT169,AT170,AT171)</f>
        <v>1.5625E-2</v>
      </c>
      <c r="AU172" s="1389">
        <f t="shared" ref="AU172" ca="1" si="391">CHOOSE($C172,AU169,AU170,AU171)</f>
        <v>1.5625E-2</v>
      </c>
      <c r="AV172" s="1389">
        <f t="shared" ref="AV172" ca="1" si="392">CHOOSE($C172,AV169,AV170,AV171)</f>
        <v>1.5625E-2</v>
      </c>
      <c r="AW172" s="1389">
        <f t="shared" ref="AW172" ca="1" si="393">CHOOSE($C172,AW169,AW170,AW171)</f>
        <v>1.5625E-2</v>
      </c>
      <c r="AX172" s="1389">
        <f t="shared" ref="AX172" ca="1" si="394">CHOOSE($C172,AX169,AX170,AX171)</f>
        <v>1.5625E-2</v>
      </c>
      <c r="AY172" s="1389">
        <f t="shared" ref="AY172" ca="1" si="395">CHOOSE($C172,AY169,AY170,AY171)</f>
        <v>1.5625E-2</v>
      </c>
      <c r="AZ172" s="1389">
        <f t="shared" ref="AZ172" ca="1" si="396">CHOOSE($C172,AZ169,AZ170,AZ171)</f>
        <v>1.5625E-2</v>
      </c>
      <c r="BA172" s="1389">
        <f t="shared" ref="BA172" ca="1" si="397">CHOOSE($C172,BA169,BA170,BA171)</f>
        <v>1.5625E-2</v>
      </c>
      <c r="BB172" s="1389">
        <f t="shared" ref="BB172" ca="1" si="398">CHOOSE($C172,BB169,BB170,BB171)</f>
        <v>1.5625E-2</v>
      </c>
      <c r="BC172" s="1389">
        <f t="shared" ref="BC172" ca="1" si="399">CHOOSE($C172,BC169,BC170,BC171)</f>
        <v>1.5625E-2</v>
      </c>
      <c r="BD172" s="1389">
        <f t="shared" ref="BD172" ca="1" si="400">CHOOSE($C172,BD169,BD170,BD171)</f>
        <v>1.5625E-2</v>
      </c>
      <c r="BE172" s="1389">
        <f t="shared" ref="BE172" ca="1" si="401">CHOOSE($C172,BE169,BE170,BE171)</f>
        <v>1.5625E-2</v>
      </c>
      <c r="BF172" s="1389">
        <f t="shared" ref="BF172" ca="1" si="402">CHOOSE($C172,BF169,BF170,BF171)</f>
        <v>1.5625E-2</v>
      </c>
      <c r="BG172" s="1389">
        <f t="shared" ref="BG172" ca="1" si="403">CHOOSE($C172,BG169,BG170,BG171)</f>
        <v>1.5625E-2</v>
      </c>
      <c r="BH172" s="1389">
        <f t="shared" ref="BH172" ca="1" si="404">CHOOSE($C172,BH169,BH170,BH171)</f>
        <v>1.5625E-2</v>
      </c>
      <c r="BI172" s="1389">
        <f t="shared" ref="BI172" ca="1" si="405">CHOOSE($C172,BI169,BI170,BI171)</f>
        <v>1.5625E-2</v>
      </c>
      <c r="BJ172" s="1389">
        <f t="shared" ref="BJ172" ca="1" si="406">CHOOSE($C172,BJ169,BJ170,BJ171)</f>
        <v>1.5625E-2</v>
      </c>
      <c r="BK172" s="1389">
        <f t="shared" ref="BK172" ca="1" si="407">CHOOSE($C172,BK169,BK170,BK171)</f>
        <v>1.5625E-2</v>
      </c>
      <c r="BL172" s="1389">
        <f t="shared" ref="BL172" ca="1" si="408">CHOOSE($C172,BL169,BL170,BL171)</f>
        <v>1.5625E-2</v>
      </c>
      <c r="BM172" s="1389">
        <f t="shared" ref="BM172" ca="1" si="409">CHOOSE($C172,BM169,BM170,BM171)</f>
        <v>1.5625E-2</v>
      </c>
      <c r="BN172" s="1389">
        <f t="shared" ref="BN172" ca="1" si="410">CHOOSE($C172,BN169,BN170,BN171)</f>
        <v>1.5625E-2</v>
      </c>
      <c r="BO172" s="1389">
        <f t="shared" ref="BO172" ca="1" si="411">CHOOSE($C172,BO169,BO170,BO171)</f>
        <v>1.5625E-2</v>
      </c>
      <c r="BP172" s="1389">
        <f t="shared" ref="BP172" ca="1" si="412">CHOOSE($C172,BP169,BP170,BP171)</f>
        <v>1.5625E-2</v>
      </c>
      <c r="BQ172" s="1389">
        <f t="shared" ref="BQ172" ca="1" si="413">CHOOSE($C172,BQ169,BQ170,BQ171)</f>
        <v>1.5625E-2</v>
      </c>
      <c r="BR172" s="1389">
        <f t="shared" ref="BR172" ca="1" si="414">CHOOSE($C172,BR169,BR170,BR171)</f>
        <v>1.5625E-2</v>
      </c>
      <c r="BS172" s="1389">
        <f t="shared" ref="BS172" ca="1" si="415">CHOOSE($C172,BS169,BS170,BS171)</f>
        <v>1.5625E-2</v>
      </c>
      <c r="BT172" s="1389">
        <f t="shared" ref="BT172" ca="1" si="416">CHOOSE($C172,BT169,BT170,BT171)</f>
        <v>1.5625E-2</v>
      </c>
      <c r="BU172" s="1389">
        <f t="shared" ref="BU172" ca="1" si="417">CHOOSE($C172,BU169,BU170,BU171)</f>
        <v>1.5625E-2</v>
      </c>
      <c r="BV172" s="1389">
        <f t="shared" ref="BV172" ca="1" si="418">CHOOSE($C172,BV169,BV170,BV171)</f>
        <v>1.5625E-2</v>
      </c>
      <c r="BW172" s="1389">
        <f t="shared" ref="BW172" ca="1" si="419">CHOOSE($C172,BW169,BW170,BW171)</f>
        <v>1.5625E-2</v>
      </c>
      <c r="BX172" s="1389">
        <f t="shared" ref="BX172" ca="1" si="420">CHOOSE($C172,BX169,BX170,BX171)</f>
        <v>1.5625E-2</v>
      </c>
      <c r="BY172" s="1389">
        <f t="shared" ref="BY172" ca="1" si="421">CHOOSE($C172,BY169,BY170,BY171)</f>
        <v>1.5625E-2</v>
      </c>
      <c r="BZ172" s="1389">
        <f t="shared" ref="BZ172" ca="1" si="422">CHOOSE($C172,BZ169,BZ170,BZ171)</f>
        <v>1.5625E-2</v>
      </c>
      <c r="CA172" s="1389">
        <f t="shared" ref="CA172" ca="1" si="423">CHOOSE($C172,CA169,CA170,CA171)</f>
        <v>1.5625E-2</v>
      </c>
      <c r="CB172" s="1389">
        <f t="shared" ref="CB172" ca="1" si="424">CHOOSE($C172,CB169,CB170,CB171)</f>
        <v>1.5625E-2</v>
      </c>
      <c r="CC172" s="1389">
        <f t="shared" ref="CC172" ca="1" si="425">CHOOSE($C172,CC169,CC170,CC171)</f>
        <v>1.5625E-2</v>
      </c>
      <c r="CD172" s="1389">
        <f t="shared" ref="CD172" ca="1" si="426">CHOOSE($C172,CD169,CD170,CD171)</f>
        <v>1.5625E-2</v>
      </c>
      <c r="CE172" s="1389">
        <f t="shared" ref="CE172" ca="1" si="427">CHOOSE($C172,CE169,CE170,CE171)</f>
        <v>1.5625E-2</v>
      </c>
      <c r="CF172" s="1389">
        <f t="shared" ref="CF172" ca="1" si="428">CHOOSE($C172,CF169,CF170,CF171)</f>
        <v>1.5625E-2</v>
      </c>
      <c r="CG172" s="1389">
        <f t="shared" ref="CG172" ca="1" si="429">CHOOSE($C172,CG169,CG170,CG171)</f>
        <v>0</v>
      </c>
      <c r="CH172" s="1389">
        <f t="shared" ref="CH172" ca="1" si="430">CHOOSE($C172,CH169,CH170,CH171)</f>
        <v>0</v>
      </c>
      <c r="CI172" s="1389">
        <f t="shared" ref="CI172" ca="1" si="431">CHOOSE($C172,CI169,CI170,CI171)</f>
        <v>0</v>
      </c>
      <c r="CJ172" s="1389">
        <f t="shared" ref="CJ172" ca="1" si="432">CHOOSE($C172,CJ169,CJ170,CJ171)</f>
        <v>0</v>
      </c>
      <c r="CK172" s="1389">
        <f t="shared" ref="CK172" ca="1" si="433">CHOOSE($C172,CK169,CK170,CK171)</f>
        <v>0</v>
      </c>
      <c r="CL172" s="1389">
        <f t="shared" ref="CL172" ca="1" si="434">CHOOSE($C172,CL169,CL170,CL171)</f>
        <v>0</v>
      </c>
      <c r="CM172" s="1389">
        <f t="shared" ref="CM172" ca="1" si="435">CHOOSE($C172,CM169,CM170,CM171)</f>
        <v>0</v>
      </c>
      <c r="CN172" s="1389">
        <f t="shared" ref="CN172" ca="1" si="436">CHOOSE($C172,CN169,CN170,CN171)</f>
        <v>0</v>
      </c>
      <c r="CO172" s="1389">
        <f t="shared" ref="CO172" ca="1" si="437">CHOOSE($C172,CO169,CO170,CO171)</f>
        <v>0</v>
      </c>
      <c r="CP172" s="1389">
        <f t="shared" ref="CP172" ca="1" si="438">CHOOSE($C172,CP169,CP170,CP171)</f>
        <v>0</v>
      </c>
      <c r="CQ172" s="1389">
        <f t="shared" ref="CQ172" ca="1" si="439">CHOOSE($C172,CQ169,CQ170,CQ171)</f>
        <v>0</v>
      </c>
      <c r="CR172" s="1389">
        <f t="shared" ref="CR172" ca="1" si="440">CHOOSE($C172,CR169,CR170,CR171)</f>
        <v>0</v>
      </c>
      <c r="CS172" s="1389">
        <f t="shared" ref="CS172" ca="1" si="441">CHOOSE($C172,CS169,CS170,CS171)</f>
        <v>0</v>
      </c>
      <c r="CT172" s="1389">
        <f t="shared" ref="CT172" ca="1" si="442">CHOOSE($C172,CT169,CT170,CT171)</f>
        <v>0</v>
      </c>
      <c r="CU172" s="1389">
        <f t="shared" ref="CU172" ca="1" si="443">CHOOSE($C172,CU169,CU170,CU171)</f>
        <v>0</v>
      </c>
      <c r="CV172" s="1389">
        <f t="shared" ref="CV172" ca="1" si="444">CHOOSE($C172,CV169,CV170,CV171)</f>
        <v>0</v>
      </c>
      <c r="CW172" s="1389">
        <f t="shared" ref="CW172" ca="1" si="445">CHOOSE($C172,CW169,CW170,CW171)</f>
        <v>0</v>
      </c>
      <c r="CX172" s="1389">
        <f t="shared" ref="CX172" ca="1" si="446">CHOOSE($C172,CX169,CX170,CX171)</f>
        <v>0</v>
      </c>
      <c r="CY172" s="1389">
        <f t="shared" ref="CY172" ca="1" si="447">CHOOSE($C172,CY169,CY170,CY171)</f>
        <v>0</v>
      </c>
      <c r="CZ172" s="1389">
        <f t="shared" ref="CZ172" ca="1" si="448">CHOOSE($C172,CZ169,CZ170,CZ171)</f>
        <v>0</v>
      </c>
      <c r="DA172" s="1389">
        <f t="shared" ref="DA172" ca="1" si="449">CHOOSE($C172,DA169,DA170,DA171)</f>
        <v>0</v>
      </c>
      <c r="DB172" s="1389">
        <f t="shared" ref="DB172" ca="1" si="450">CHOOSE($C172,DB169,DB170,DB171)</f>
        <v>0</v>
      </c>
      <c r="DC172" s="1389">
        <f t="shared" ref="DC172" ca="1" si="451">CHOOSE($C172,DC169,DC170,DC171)</f>
        <v>0</v>
      </c>
      <c r="DD172" s="1389">
        <f t="shared" ref="DD172" ca="1" si="452">CHOOSE($C172,DD169,DD170,DD171)</f>
        <v>0</v>
      </c>
      <c r="DE172" s="1389">
        <f t="shared" ref="DE172" ca="1" si="453">CHOOSE($C172,DE169,DE170,DE171)</f>
        <v>0</v>
      </c>
      <c r="DF172" s="1389">
        <f t="shared" ref="DF172" ca="1" si="454">CHOOSE($C172,DF169,DF170,DF171)</f>
        <v>0</v>
      </c>
      <c r="DG172" s="1389">
        <f t="shared" ref="DG172" ca="1" si="455">CHOOSE($C172,DG169,DG170,DG171)</f>
        <v>0</v>
      </c>
      <c r="DH172" s="1389">
        <f t="shared" ref="DH172" ca="1" si="456">CHOOSE($C172,DH169,DH170,DH171)</f>
        <v>0</v>
      </c>
      <c r="DI172" s="1389">
        <f t="shared" ref="DI172" ca="1" si="457">CHOOSE($C172,DI169,DI170,DI171)</f>
        <v>0</v>
      </c>
      <c r="DJ172" s="1389">
        <f t="shared" ref="DJ172" ca="1" si="458">CHOOSE($C172,DJ169,DJ170,DJ171)</f>
        <v>0</v>
      </c>
      <c r="DK172" s="1389">
        <f t="shared" ref="DK172" ca="1" si="459">CHOOSE($C172,DK169,DK170,DK171)</f>
        <v>0</v>
      </c>
      <c r="DL172" s="1389">
        <f t="shared" ref="DL172" ca="1" si="460">CHOOSE($C172,DL169,DL170,DL171)</f>
        <v>0</v>
      </c>
      <c r="DM172" s="1389">
        <f t="shared" ref="DM172" ca="1" si="461">CHOOSE($C172,DM169,DM170,DM171)</f>
        <v>0</v>
      </c>
      <c r="DN172" s="1389">
        <f t="shared" ref="DN172" ca="1" si="462">CHOOSE($C172,DN169,DN170,DN171)</f>
        <v>0</v>
      </c>
      <c r="DO172" s="1389">
        <f t="shared" ref="DO172" ca="1" si="463">CHOOSE($C172,DO169,DO170,DO171)</f>
        <v>0</v>
      </c>
      <c r="DP172" s="1389">
        <f t="shared" ref="DP172" ca="1" si="464">CHOOSE($C172,DP169,DP170,DP171)</f>
        <v>0</v>
      </c>
      <c r="DQ172" s="1389">
        <f t="shared" ref="DQ172" ca="1" si="465">CHOOSE($C172,DQ169,DQ170,DQ171)</f>
        <v>0</v>
      </c>
      <c r="DR172" s="1389">
        <f t="shared" ref="DR172" ca="1" si="466">CHOOSE($C172,DR169,DR170,DR171)</f>
        <v>0</v>
      </c>
      <c r="DS172" s="1389">
        <f t="shared" ref="DS172" ca="1" si="467">CHOOSE($C172,DS169,DS170,DS171)</f>
        <v>0</v>
      </c>
      <c r="DT172" s="1389">
        <f t="shared" ref="DT172" ca="1" si="468">CHOOSE($C172,DT169,DT170,DT171)</f>
        <v>0</v>
      </c>
      <c r="DU172" s="1389">
        <f t="shared" ref="DU172" ca="1" si="469">CHOOSE($C172,DU169,DU170,DU171)</f>
        <v>0</v>
      </c>
      <c r="DV172" s="1389">
        <f t="shared" ref="DV172" ca="1" si="470">CHOOSE($C172,DV169,DV170,DV171)</f>
        <v>0</v>
      </c>
      <c r="DW172" s="1389">
        <f t="shared" ref="DW172" ca="1" si="471">CHOOSE($C172,DW169,DW170,DW171)</f>
        <v>0</v>
      </c>
      <c r="DX172" s="1389">
        <f t="shared" ref="DX172" ca="1" si="472">CHOOSE($C172,DX169,DX170,DX171)</f>
        <v>0</v>
      </c>
      <c r="DY172" s="1389">
        <f t="shared" ref="DY172" ca="1" si="473">CHOOSE($C172,DY169,DY170,DY171)</f>
        <v>0</v>
      </c>
      <c r="DZ172" s="1389">
        <f t="shared" ref="DZ172" ca="1" si="474">CHOOSE($C172,DZ169,DZ170,DZ171)</f>
        <v>0</v>
      </c>
      <c r="EA172" s="1389">
        <f t="shared" ref="EA172" ca="1" si="475">CHOOSE($C172,EA169,EA170,EA171)</f>
        <v>0</v>
      </c>
      <c r="EB172" s="1389">
        <f t="shared" ref="EB172" ca="1" si="476">CHOOSE($C172,EB169,EB170,EB171)</f>
        <v>0</v>
      </c>
      <c r="EC172" s="1389">
        <f t="shared" ref="EC172" ca="1" si="477">CHOOSE($C172,EC169,EC170,EC171)</f>
        <v>0</v>
      </c>
      <c r="ED172" s="1389">
        <f t="shared" ref="ED172" ca="1" si="478">CHOOSE($C172,ED169,ED170,ED171)</f>
        <v>0</v>
      </c>
      <c r="EE172" s="1389">
        <f t="shared" ref="EE172" ca="1" si="479">CHOOSE($C172,EE169,EE170,EE171)</f>
        <v>0</v>
      </c>
      <c r="EF172" s="1389">
        <f t="shared" ref="EF172" ca="1" si="480">CHOOSE($C172,EF169,EF170,EF171)</f>
        <v>0</v>
      </c>
      <c r="EG172" s="1389">
        <f t="shared" ref="EG172" ca="1" si="481">CHOOSE($C172,EG169,EG170,EG171)</f>
        <v>0</v>
      </c>
      <c r="EH172" s="1389">
        <f t="shared" ref="EH172" ca="1" si="482">CHOOSE($C172,EH169,EH170,EH171)</f>
        <v>0</v>
      </c>
      <c r="EI172" s="1389">
        <f t="shared" ref="EI172" ca="1" si="483">CHOOSE($C172,EI169,EI170,EI171)</f>
        <v>0</v>
      </c>
      <c r="EJ172" s="1389">
        <f t="shared" ref="EJ172" ca="1" si="484">CHOOSE($C172,EJ169,EJ170,EJ171)</f>
        <v>0</v>
      </c>
      <c r="EK172" s="1389">
        <f t="shared" ref="EK172" ca="1" si="485">CHOOSE($C172,EK169,EK170,EK171)</f>
        <v>0</v>
      </c>
      <c r="EL172" s="1389">
        <f t="shared" ref="EL172" ca="1" si="486">CHOOSE($C172,EL169,EL170,EL171)</f>
        <v>0</v>
      </c>
      <c r="EM172" s="1389">
        <f t="shared" ref="EM172" ca="1" si="487">CHOOSE($C172,EM169,EM170,EM171)</f>
        <v>0</v>
      </c>
      <c r="EN172" s="1389">
        <f t="shared" ref="EN172" ca="1" si="488">CHOOSE($C172,EN169,EN170,EN171)</f>
        <v>0</v>
      </c>
      <c r="EO172" s="1389">
        <f t="shared" ref="EO172" ca="1" si="489">CHOOSE($C172,EO169,EO170,EO171)</f>
        <v>0</v>
      </c>
      <c r="EP172" s="1389">
        <f t="shared" ref="EP172" ca="1" si="490">CHOOSE($C172,EP169,EP170,EP171)</f>
        <v>0</v>
      </c>
    </row>
    <row r="173" spans="1:187" s="34" customFormat="1" ht="14.1" customHeight="1" outlineLevel="1">
      <c r="A173" s="113"/>
      <c r="B173" s="20"/>
      <c r="C173" s="20"/>
      <c r="D173" s="39"/>
      <c r="E173" s="922"/>
      <c r="F173" s="35"/>
      <c r="G173" s="756"/>
      <c r="H173" s="3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  <c r="CA173" s="15"/>
      <c r="CB173" s="15"/>
      <c r="CC173" s="15"/>
      <c r="CD173" s="15"/>
      <c r="CE173" s="15"/>
      <c r="CF173" s="15"/>
      <c r="CG173" s="15"/>
      <c r="CH173" s="15"/>
      <c r="CI173" s="15"/>
      <c r="CJ173" s="15"/>
      <c r="CK173" s="15"/>
      <c r="CL173" s="15"/>
      <c r="CM173" s="15"/>
      <c r="CN173" s="15"/>
      <c r="CO173" s="15"/>
      <c r="CP173" s="15"/>
      <c r="CQ173" s="15"/>
      <c r="CR173" s="15"/>
      <c r="CS173" s="15"/>
      <c r="CT173" s="15"/>
      <c r="CU173" s="15"/>
      <c r="CV173" s="15"/>
      <c r="CW173" s="15"/>
      <c r="CX173" s="15"/>
      <c r="CY173" s="15"/>
      <c r="CZ173" s="15"/>
      <c r="DA173" s="15"/>
      <c r="DB173" s="15"/>
      <c r="DC173" s="15"/>
      <c r="DD173" s="15"/>
      <c r="DE173" s="15"/>
      <c r="DF173" s="15"/>
      <c r="DG173" s="15"/>
      <c r="DH173" s="15"/>
      <c r="DI173" s="15"/>
      <c r="DJ173" s="15"/>
      <c r="DK173" s="15"/>
      <c r="DL173" s="15"/>
      <c r="DM173" s="15"/>
      <c r="DN173" s="15"/>
      <c r="DO173" s="15"/>
      <c r="DP173" s="15"/>
      <c r="DQ173" s="15"/>
      <c r="DR173" s="15"/>
      <c r="DS173" s="15"/>
      <c r="DT173" s="15"/>
      <c r="DU173" s="15"/>
      <c r="DV173" s="15"/>
      <c r="DW173" s="15"/>
      <c r="DX173" s="15"/>
      <c r="DY173" s="15"/>
      <c r="DZ173" s="15"/>
      <c r="EA173" s="15"/>
      <c r="EB173" s="15"/>
      <c r="EC173" s="15"/>
      <c r="ED173" s="15"/>
      <c r="EE173" s="15"/>
      <c r="EF173" s="15"/>
      <c r="EG173" s="15"/>
      <c r="EH173" s="15"/>
      <c r="EI173" s="15"/>
      <c r="EJ173" s="15"/>
      <c r="EK173" s="15"/>
      <c r="EL173" s="15"/>
      <c r="EM173" s="15"/>
      <c r="EN173" s="15"/>
      <c r="EO173" s="15"/>
      <c r="EP173" s="15"/>
      <c r="EQ173" s="15"/>
      <c r="ER173" s="15"/>
      <c r="ES173" s="15"/>
      <c r="ET173" s="15"/>
      <c r="EU173" s="15"/>
      <c r="EV173" s="15"/>
      <c r="EW173" s="15"/>
      <c r="EX173" s="15"/>
      <c r="EY173" s="15"/>
      <c r="EZ173" s="15"/>
      <c r="FA173" s="15"/>
      <c r="FB173" s="15"/>
      <c r="FC173" s="15"/>
      <c r="FD173" s="15"/>
      <c r="FE173" s="15"/>
      <c r="FF173" s="15"/>
      <c r="FG173" s="15"/>
      <c r="FH173" s="15"/>
      <c r="FI173" s="15"/>
      <c r="FJ173" s="15"/>
      <c r="FK173" s="15"/>
      <c r="FL173" s="15"/>
      <c r="FM173" s="15"/>
      <c r="FN173" s="15"/>
      <c r="FO173" s="15"/>
      <c r="FP173" s="15"/>
      <c r="FQ173" s="15"/>
      <c r="FR173" s="15"/>
      <c r="FS173" s="15"/>
      <c r="FT173" s="15"/>
      <c r="FU173" s="15"/>
      <c r="FV173" s="15"/>
      <c r="FW173" s="15"/>
      <c r="FX173" s="15"/>
      <c r="FY173" s="15"/>
      <c r="FZ173" s="15"/>
      <c r="GA173" s="15"/>
      <c r="GB173" s="15"/>
      <c r="GC173" s="15"/>
      <c r="GD173" s="15"/>
      <c r="GE173" s="15"/>
    </row>
    <row r="174" spans="1:187" s="34" customFormat="1" ht="14.1" customHeight="1" outlineLevel="1">
      <c r="A174" s="113"/>
      <c r="B174" s="20"/>
      <c r="C174" s="20"/>
      <c r="D174" s="39"/>
      <c r="F174" s="35"/>
      <c r="G174" s="756"/>
      <c r="H174" s="3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  <c r="CA174" s="15"/>
      <c r="CB174" s="15"/>
      <c r="CC174" s="15"/>
      <c r="CD174" s="15"/>
      <c r="CE174" s="15"/>
      <c r="CF174" s="15"/>
      <c r="CG174" s="15"/>
      <c r="CH174" s="15"/>
      <c r="CI174" s="15"/>
      <c r="CJ174" s="15"/>
      <c r="CK174" s="15"/>
      <c r="CL174" s="15"/>
      <c r="CM174" s="15"/>
      <c r="CN174" s="15"/>
      <c r="CO174" s="15"/>
      <c r="CP174" s="15"/>
      <c r="CQ174" s="15"/>
      <c r="CR174" s="15"/>
      <c r="CS174" s="15"/>
      <c r="CT174" s="15"/>
      <c r="CU174" s="15"/>
      <c r="CV174" s="15"/>
      <c r="CW174" s="15"/>
      <c r="CX174" s="15"/>
      <c r="CY174" s="15"/>
      <c r="CZ174" s="15"/>
      <c r="DA174" s="15"/>
      <c r="DB174" s="15"/>
      <c r="DC174" s="15"/>
      <c r="DD174" s="15"/>
      <c r="DE174" s="15"/>
      <c r="DF174" s="15"/>
      <c r="DG174" s="15"/>
      <c r="DH174" s="15"/>
      <c r="DI174" s="15"/>
      <c r="DJ174" s="15"/>
      <c r="DK174" s="15"/>
      <c r="DL174" s="15"/>
      <c r="DM174" s="15"/>
      <c r="DN174" s="15"/>
      <c r="DO174" s="15"/>
      <c r="DP174" s="15"/>
      <c r="DQ174" s="15"/>
      <c r="DR174" s="15"/>
      <c r="DS174" s="15"/>
      <c r="DT174" s="15"/>
      <c r="DU174" s="15"/>
      <c r="DV174" s="15"/>
      <c r="DW174" s="15"/>
      <c r="DX174" s="15"/>
      <c r="DY174" s="15"/>
      <c r="DZ174" s="15"/>
      <c r="EA174" s="15"/>
      <c r="EB174" s="15"/>
      <c r="EC174" s="15"/>
      <c r="ED174" s="15"/>
      <c r="EE174" s="15"/>
      <c r="EF174" s="15"/>
      <c r="EG174" s="15"/>
      <c r="EH174" s="15"/>
      <c r="EI174" s="15"/>
      <c r="EJ174" s="15"/>
      <c r="EK174" s="15"/>
      <c r="EL174" s="15"/>
      <c r="EM174" s="15"/>
      <c r="EN174" s="15"/>
      <c r="EO174" s="15"/>
      <c r="EP174" s="15"/>
      <c r="EQ174" s="15"/>
      <c r="ER174" s="15"/>
      <c r="ES174" s="15"/>
      <c r="ET174" s="15"/>
      <c r="EU174" s="15"/>
      <c r="EV174" s="15"/>
      <c r="EW174" s="15"/>
      <c r="EX174" s="15"/>
      <c r="EY174" s="15"/>
      <c r="EZ174" s="15"/>
      <c r="FA174" s="15"/>
      <c r="FB174" s="15"/>
      <c r="FC174" s="15"/>
      <c r="FD174" s="15"/>
      <c r="FE174" s="15"/>
      <c r="FF174" s="15"/>
      <c r="FG174" s="15"/>
      <c r="FH174" s="15"/>
      <c r="FI174" s="15"/>
      <c r="FJ174" s="15"/>
      <c r="FK174" s="15"/>
      <c r="FL174" s="15"/>
      <c r="FM174" s="15"/>
      <c r="FN174" s="15"/>
      <c r="FO174" s="15"/>
      <c r="FP174" s="15"/>
      <c r="FQ174" s="15"/>
      <c r="FR174" s="15"/>
      <c r="FS174" s="15"/>
      <c r="FT174" s="15"/>
      <c r="FU174" s="15"/>
      <c r="FV174" s="15"/>
      <c r="FW174" s="15"/>
      <c r="FX174" s="15"/>
      <c r="FY174" s="15"/>
      <c r="FZ174" s="15"/>
      <c r="GA174" s="15"/>
      <c r="GB174" s="15"/>
      <c r="GC174" s="15"/>
      <c r="GD174" s="15"/>
      <c r="GE174" s="15"/>
    </row>
    <row r="175" spans="1:187" s="34" customFormat="1" ht="14.1" customHeight="1" outlineLevel="1">
      <c r="A175" s="113"/>
      <c r="B175" s="1406" t="s">
        <v>1085</v>
      </c>
      <c r="C175" s="1410"/>
      <c r="D175" s="39"/>
      <c r="E175" s="15"/>
      <c r="F175" s="9"/>
      <c r="G175" s="15"/>
      <c r="H175" s="15"/>
      <c r="I175" s="15"/>
      <c r="J175" s="15"/>
      <c r="K175" s="15"/>
      <c r="L175" s="15"/>
      <c r="M175" s="15"/>
      <c r="N175" s="15"/>
      <c r="O175" s="19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  <c r="CA175" s="15"/>
      <c r="CB175" s="15"/>
      <c r="CC175" s="15"/>
      <c r="CD175" s="15"/>
      <c r="CE175" s="15"/>
      <c r="CF175" s="15"/>
      <c r="CG175" s="15"/>
      <c r="CH175" s="15"/>
      <c r="CI175" s="15"/>
      <c r="CJ175" s="15"/>
      <c r="CK175" s="15"/>
      <c r="CL175" s="15"/>
      <c r="CM175" s="15"/>
      <c r="CN175" s="15"/>
      <c r="CO175" s="15"/>
      <c r="CP175" s="15"/>
      <c r="CQ175" s="15"/>
      <c r="CR175" s="15"/>
      <c r="CS175" s="15"/>
      <c r="CT175" s="15"/>
      <c r="CU175" s="15"/>
      <c r="CV175" s="15"/>
      <c r="CW175" s="15"/>
      <c r="CX175" s="15"/>
      <c r="CY175" s="15"/>
      <c r="CZ175" s="15"/>
      <c r="DA175" s="15"/>
      <c r="DB175" s="15"/>
      <c r="DC175" s="15"/>
      <c r="DD175" s="15"/>
      <c r="DE175" s="15"/>
      <c r="DF175" s="15"/>
      <c r="DG175" s="15"/>
      <c r="DH175" s="15"/>
      <c r="DI175" s="15"/>
      <c r="DJ175" s="15"/>
      <c r="DK175" s="15"/>
      <c r="DL175" s="15"/>
      <c r="DM175" s="15"/>
      <c r="DN175" s="15"/>
      <c r="DO175" s="15"/>
      <c r="DP175" s="15"/>
      <c r="DQ175" s="15"/>
      <c r="DR175" s="15"/>
      <c r="DS175" s="15"/>
      <c r="DT175" s="15"/>
      <c r="DU175" s="15"/>
      <c r="DV175" s="15"/>
      <c r="DW175" s="15"/>
      <c r="DX175" s="15"/>
      <c r="DY175" s="15"/>
      <c r="DZ175" s="15"/>
      <c r="EA175" s="15"/>
      <c r="EB175" s="15"/>
      <c r="EC175" s="15"/>
      <c r="ED175" s="15"/>
      <c r="EE175" s="15"/>
      <c r="EF175" s="15"/>
      <c r="EG175" s="15"/>
      <c r="EH175" s="15"/>
      <c r="EI175" s="15"/>
      <c r="EJ175" s="15"/>
      <c r="EK175" s="15"/>
      <c r="EL175" s="15"/>
      <c r="EM175" s="15"/>
      <c r="EN175" s="15"/>
      <c r="EO175" s="15"/>
      <c r="EP175" s="15"/>
      <c r="EQ175" s="15"/>
    </row>
    <row r="176" spans="1:187" s="34" customFormat="1" ht="14.1" customHeight="1" outlineLevel="1">
      <c r="A176" s="113"/>
      <c r="B176" s="38" t="s">
        <v>509</v>
      </c>
      <c r="C176" s="38"/>
      <c r="D176" s="39" t="s">
        <v>147</v>
      </c>
      <c r="E176" s="650">
        <f ca="1">SUM(F176:EP176)</f>
        <v>64</v>
      </c>
      <c r="F176" s="37"/>
      <c r="G176" s="759"/>
      <c r="H176" s="759"/>
      <c r="I176" s="759"/>
      <c r="J176" s="759"/>
      <c r="K176" s="759">
        <f t="shared" ref="K176:AP176" ca="1" si="491">AND(K$152&gt;=$H145,K$152&lt;=$H146)*1</f>
        <v>0</v>
      </c>
      <c r="L176" s="759">
        <f t="shared" ca="1" si="491"/>
        <v>0</v>
      </c>
      <c r="M176" s="759">
        <f t="shared" ca="1" si="491"/>
        <v>0</v>
      </c>
      <c r="N176" s="759">
        <f t="shared" ca="1" si="491"/>
        <v>0</v>
      </c>
      <c r="O176" s="759">
        <f t="shared" ca="1" si="491"/>
        <v>0</v>
      </c>
      <c r="P176" s="759">
        <f t="shared" ca="1" si="491"/>
        <v>0</v>
      </c>
      <c r="Q176" s="759">
        <f t="shared" ca="1" si="491"/>
        <v>0</v>
      </c>
      <c r="R176" s="759">
        <f t="shared" ca="1" si="491"/>
        <v>0</v>
      </c>
      <c r="S176" s="759">
        <f t="shared" ca="1" si="491"/>
        <v>0</v>
      </c>
      <c r="T176" s="759">
        <f t="shared" ca="1" si="491"/>
        <v>0</v>
      </c>
      <c r="U176" s="759">
        <f t="shared" ca="1" si="491"/>
        <v>1</v>
      </c>
      <c r="V176" s="759">
        <f t="shared" ca="1" si="491"/>
        <v>1</v>
      </c>
      <c r="W176" s="759">
        <f t="shared" ca="1" si="491"/>
        <v>1</v>
      </c>
      <c r="X176" s="759">
        <f t="shared" ca="1" si="491"/>
        <v>1</v>
      </c>
      <c r="Y176" s="759">
        <f t="shared" ca="1" si="491"/>
        <v>1</v>
      </c>
      <c r="Z176" s="759">
        <f t="shared" ca="1" si="491"/>
        <v>1</v>
      </c>
      <c r="AA176" s="759">
        <f t="shared" ca="1" si="491"/>
        <v>1</v>
      </c>
      <c r="AB176" s="759">
        <f t="shared" ca="1" si="491"/>
        <v>1</v>
      </c>
      <c r="AC176" s="759">
        <f t="shared" ca="1" si="491"/>
        <v>1</v>
      </c>
      <c r="AD176" s="759">
        <f t="shared" ca="1" si="491"/>
        <v>1</v>
      </c>
      <c r="AE176" s="759">
        <f t="shared" ca="1" si="491"/>
        <v>1</v>
      </c>
      <c r="AF176" s="759">
        <f t="shared" ca="1" si="491"/>
        <v>1</v>
      </c>
      <c r="AG176" s="759">
        <f t="shared" ca="1" si="491"/>
        <v>1</v>
      </c>
      <c r="AH176" s="759">
        <f t="shared" ca="1" si="491"/>
        <v>1</v>
      </c>
      <c r="AI176" s="759">
        <f t="shared" ca="1" si="491"/>
        <v>1</v>
      </c>
      <c r="AJ176" s="759">
        <f t="shared" ca="1" si="491"/>
        <v>1</v>
      </c>
      <c r="AK176" s="759">
        <f t="shared" ca="1" si="491"/>
        <v>1</v>
      </c>
      <c r="AL176" s="759">
        <f t="shared" ca="1" si="491"/>
        <v>1</v>
      </c>
      <c r="AM176" s="759">
        <f t="shared" ca="1" si="491"/>
        <v>1</v>
      </c>
      <c r="AN176" s="759">
        <f t="shared" ca="1" si="491"/>
        <v>1</v>
      </c>
      <c r="AO176" s="759">
        <f t="shared" ca="1" si="491"/>
        <v>1</v>
      </c>
      <c r="AP176" s="759">
        <f t="shared" ca="1" si="491"/>
        <v>1</v>
      </c>
      <c r="AQ176" s="759">
        <f t="shared" ref="AQ176:BV176" ca="1" si="492">AND(AQ$152&gt;=$H145,AQ$152&lt;=$H146)*1</f>
        <v>1</v>
      </c>
      <c r="AR176" s="759">
        <f t="shared" ca="1" si="492"/>
        <v>1</v>
      </c>
      <c r="AS176" s="759">
        <f t="shared" ca="1" si="492"/>
        <v>1</v>
      </c>
      <c r="AT176" s="759">
        <f t="shared" ca="1" si="492"/>
        <v>1</v>
      </c>
      <c r="AU176" s="759">
        <f t="shared" ca="1" si="492"/>
        <v>1</v>
      </c>
      <c r="AV176" s="759">
        <f t="shared" ca="1" si="492"/>
        <v>1</v>
      </c>
      <c r="AW176" s="759">
        <f t="shared" ca="1" si="492"/>
        <v>1</v>
      </c>
      <c r="AX176" s="759">
        <f t="shared" ca="1" si="492"/>
        <v>1</v>
      </c>
      <c r="AY176" s="759">
        <f t="shared" ca="1" si="492"/>
        <v>1</v>
      </c>
      <c r="AZ176" s="759">
        <f t="shared" ca="1" si="492"/>
        <v>1</v>
      </c>
      <c r="BA176" s="759">
        <f t="shared" ca="1" si="492"/>
        <v>1</v>
      </c>
      <c r="BB176" s="759">
        <f t="shared" ca="1" si="492"/>
        <v>1</v>
      </c>
      <c r="BC176" s="759">
        <f t="shared" ca="1" si="492"/>
        <v>1</v>
      </c>
      <c r="BD176" s="759">
        <f t="shared" ca="1" si="492"/>
        <v>1</v>
      </c>
      <c r="BE176" s="759">
        <f t="shared" ca="1" si="492"/>
        <v>1</v>
      </c>
      <c r="BF176" s="759">
        <f t="shared" ca="1" si="492"/>
        <v>1</v>
      </c>
      <c r="BG176" s="759">
        <f t="shared" ca="1" si="492"/>
        <v>1</v>
      </c>
      <c r="BH176" s="759">
        <f t="shared" ca="1" si="492"/>
        <v>1</v>
      </c>
      <c r="BI176" s="759">
        <f t="shared" ca="1" si="492"/>
        <v>1</v>
      </c>
      <c r="BJ176" s="759">
        <f t="shared" ca="1" si="492"/>
        <v>1</v>
      </c>
      <c r="BK176" s="759">
        <f t="shared" ca="1" si="492"/>
        <v>1</v>
      </c>
      <c r="BL176" s="759">
        <f t="shared" ca="1" si="492"/>
        <v>1</v>
      </c>
      <c r="BM176" s="759">
        <f t="shared" ca="1" si="492"/>
        <v>1</v>
      </c>
      <c r="BN176" s="759">
        <f t="shared" ca="1" si="492"/>
        <v>1</v>
      </c>
      <c r="BO176" s="759">
        <f t="shared" ca="1" si="492"/>
        <v>1</v>
      </c>
      <c r="BP176" s="759">
        <f t="shared" ca="1" si="492"/>
        <v>1</v>
      </c>
      <c r="BQ176" s="759">
        <f t="shared" ca="1" si="492"/>
        <v>1</v>
      </c>
      <c r="BR176" s="759">
        <f t="shared" ca="1" si="492"/>
        <v>1</v>
      </c>
      <c r="BS176" s="759">
        <f t="shared" ca="1" si="492"/>
        <v>1</v>
      </c>
      <c r="BT176" s="759">
        <f t="shared" ca="1" si="492"/>
        <v>1</v>
      </c>
      <c r="BU176" s="759">
        <f t="shared" ca="1" si="492"/>
        <v>1</v>
      </c>
      <c r="BV176" s="759">
        <f t="shared" ca="1" si="492"/>
        <v>1</v>
      </c>
      <c r="BW176" s="759">
        <f t="shared" ref="BW176:DB176" ca="1" si="493">AND(BW$152&gt;=$H145,BW$152&lt;=$H146)*1</f>
        <v>1</v>
      </c>
      <c r="BX176" s="759">
        <f t="shared" ca="1" si="493"/>
        <v>1</v>
      </c>
      <c r="BY176" s="759">
        <f t="shared" ca="1" si="493"/>
        <v>1</v>
      </c>
      <c r="BZ176" s="759">
        <f t="shared" ca="1" si="493"/>
        <v>1</v>
      </c>
      <c r="CA176" s="759">
        <f t="shared" ca="1" si="493"/>
        <v>1</v>
      </c>
      <c r="CB176" s="759">
        <f t="shared" ca="1" si="493"/>
        <v>1</v>
      </c>
      <c r="CC176" s="759">
        <f t="shared" ca="1" si="493"/>
        <v>1</v>
      </c>
      <c r="CD176" s="759">
        <f t="shared" ca="1" si="493"/>
        <v>1</v>
      </c>
      <c r="CE176" s="759">
        <f t="shared" ca="1" si="493"/>
        <v>1</v>
      </c>
      <c r="CF176" s="759">
        <f t="shared" ca="1" si="493"/>
        <v>1</v>
      </c>
      <c r="CG176" s="759">
        <f t="shared" ca="1" si="493"/>
        <v>0</v>
      </c>
      <c r="CH176" s="759">
        <f t="shared" ca="1" si="493"/>
        <v>0</v>
      </c>
      <c r="CI176" s="759">
        <f t="shared" ca="1" si="493"/>
        <v>0</v>
      </c>
      <c r="CJ176" s="759">
        <f t="shared" ca="1" si="493"/>
        <v>0</v>
      </c>
      <c r="CK176" s="759">
        <f t="shared" ca="1" si="493"/>
        <v>0</v>
      </c>
      <c r="CL176" s="759">
        <f t="shared" ca="1" si="493"/>
        <v>0</v>
      </c>
      <c r="CM176" s="759">
        <f t="shared" ca="1" si="493"/>
        <v>0</v>
      </c>
      <c r="CN176" s="759">
        <f t="shared" ca="1" si="493"/>
        <v>0</v>
      </c>
      <c r="CO176" s="759">
        <f t="shared" ca="1" si="493"/>
        <v>0</v>
      </c>
      <c r="CP176" s="759">
        <f t="shared" ca="1" si="493"/>
        <v>0</v>
      </c>
      <c r="CQ176" s="759">
        <f t="shared" ca="1" si="493"/>
        <v>0</v>
      </c>
      <c r="CR176" s="759">
        <f t="shared" ca="1" si="493"/>
        <v>0</v>
      </c>
      <c r="CS176" s="759">
        <f t="shared" ca="1" si="493"/>
        <v>0</v>
      </c>
      <c r="CT176" s="759">
        <f t="shared" ca="1" si="493"/>
        <v>0</v>
      </c>
      <c r="CU176" s="759">
        <f t="shared" ca="1" si="493"/>
        <v>0</v>
      </c>
      <c r="CV176" s="759">
        <f t="shared" ca="1" si="493"/>
        <v>0</v>
      </c>
      <c r="CW176" s="759">
        <f t="shared" ca="1" si="493"/>
        <v>0</v>
      </c>
      <c r="CX176" s="759">
        <f t="shared" ca="1" si="493"/>
        <v>0</v>
      </c>
      <c r="CY176" s="759">
        <f t="shared" ca="1" si="493"/>
        <v>0</v>
      </c>
      <c r="CZ176" s="759">
        <f t="shared" ca="1" si="493"/>
        <v>0</v>
      </c>
      <c r="DA176" s="759">
        <f t="shared" ca="1" si="493"/>
        <v>0</v>
      </c>
      <c r="DB176" s="759">
        <f t="shared" ca="1" si="493"/>
        <v>0</v>
      </c>
      <c r="DC176" s="759">
        <f t="shared" ref="DC176:EH176" ca="1" si="494">AND(DC$152&gt;=$H145,DC$152&lt;=$H146)*1</f>
        <v>0</v>
      </c>
      <c r="DD176" s="759">
        <f t="shared" ca="1" si="494"/>
        <v>0</v>
      </c>
      <c r="DE176" s="759">
        <f t="shared" ca="1" si="494"/>
        <v>0</v>
      </c>
      <c r="DF176" s="759">
        <f t="shared" ca="1" si="494"/>
        <v>0</v>
      </c>
      <c r="DG176" s="759">
        <f t="shared" ca="1" si="494"/>
        <v>0</v>
      </c>
      <c r="DH176" s="759">
        <f t="shared" ca="1" si="494"/>
        <v>0</v>
      </c>
      <c r="DI176" s="759">
        <f t="shared" ca="1" si="494"/>
        <v>0</v>
      </c>
      <c r="DJ176" s="759">
        <f t="shared" ca="1" si="494"/>
        <v>0</v>
      </c>
      <c r="DK176" s="759">
        <f t="shared" ca="1" si="494"/>
        <v>0</v>
      </c>
      <c r="DL176" s="759">
        <f t="shared" ca="1" si="494"/>
        <v>0</v>
      </c>
      <c r="DM176" s="759">
        <f t="shared" ca="1" si="494"/>
        <v>0</v>
      </c>
      <c r="DN176" s="759">
        <f t="shared" ca="1" si="494"/>
        <v>0</v>
      </c>
      <c r="DO176" s="759">
        <f t="shared" ca="1" si="494"/>
        <v>0</v>
      </c>
      <c r="DP176" s="759">
        <f t="shared" ca="1" si="494"/>
        <v>0</v>
      </c>
      <c r="DQ176" s="759">
        <f t="shared" ca="1" si="494"/>
        <v>0</v>
      </c>
      <c r="DR176" s="759">
        <f t="shared" ca="1" si="494"/>
        <v>0</v>
      </c>
      <c r="DS176" s="759">
        <f t="shared" ca="1" si="494"/>
        <v>0</v>
      </c>
      <c r="DT176" s="759">
        <f t="shared" ca="1" si="494"/>
        <v>0</v>
      </c>
      <c r="DU176" s="759">
        <f t="shared" ca="1" si="494"/>
        <v>0</v>
      </c>
      <c r="DV176" s="759">
        <f t="shared" ca="1" si="494"/>
        <v>0</v>
      </c>
      <c r="DW176" s="759">
        <f t="shared" ca="1" si="494"/>
        <v>0</v>
      </c>
      <c r="DX176" s="759">
        <f t="shared" ca="1" si="494"/>
        <v>0</v>
      </c>
      <c r="DY176" s="759">
        <f t="shared" ca="1" si="494"/>
        <v>0</v>
      </c>
      <c r="DZ176" s="759">
        <f t="shared" ca="1" si="494"/>
        <v>0</v>
      </c>
      <c r="EA176" s="759">
        <f t="shared" ca="1" si="494"/>
        <v>0</v>
      </c>
      <c r="EB176" s="759">
        <f t="shared" ca="1" si="494"/>
        <v>0</v>
      </c>
      <c r="EC176" s="759">
        <f t="shared" ca="1" si="494"/>
        <v>0</v>
      </c>
      <c r="ED176" s="759">
        <f t="shared" ca="1" si="494"/>
        <v>0</v>
      </c>
      <c r="EE176" s="759">
        <f t="shared" ca="1" si="494"/>
        <v>0</v>
      </c>
      <c r="EF176" s="759">
        <f t="shared" ca="1" si="494"/>
        <v>0</v>
      </c>
      <c r="EG176" s="759">
        <f t="shared" ca="1" si="494"/>
        <v>0</v>
      </c>
      <c r="EH176" s="759">
        <f t="shared" ca="1" si="494"/>
        <v>0</v>
      </c>
      <c r="EI176" s="759">
        <f t="shared" ref="EI176:EP176" ca="1" si="495">AND(EI$152&gt;=$H145,EI$152&lt;=$H146)*1</f>
        <v>0</v>
      </c>
      <c r="EJ176" s="759">
        <f t="shared" ca="1" si="495"/>
        <v>0</v>
      </c>
      <c r="EK176" s="759">
        <f t="shared" ca="1" si="495"/>
        <v>0</v>
      </c>
      <c r="EL176" s="759">
        <f t="shared" ca="1" si="495"/>
        <v>0</v>
      </c>
      <c r="EM176" s="759">
        <f t="shared" ca="1" si="495"/>
        <v>0</v>
      </c>
      <c r="EN176" s="759">
        <f t="shared" ca="1" si="495"/>
        <v>0</v>
      </c>
      <c r="EO176" s="759">
        <f t="shared" ca="1" si="495"/>
        <v>0</v>
      </c>
      <c r="EP176" s="759">
        <f t="shared" ca="1" si="495"/>
        <v>0</v>
      </c>
      <c r="EQ176" s="43"/>
    </row>
    <row r="177" spans="1:187" s="34" customFormat="1" ht="14.1" customHeight="1" outlineLevel="1">
      <c r="A177" s="113"/>
      <c r="B177" s="38" t="s">
        <v>510</v>
      </c>
      <c r="C177" s="38"/>
      <c r="D177" s="39" t="s">
        <v>147</v>
      </c>
      <c r="E177" s="650"/>
      <c r="F177" s="37"/>
      <c r="G177" s="760"/>
      <c r="H177" s="760"/>
      <c r="I177" s="760"/>
      <c r="J177" s="760"/>
      <c r="K177" s="760">
        <f ca="1">SUM($J176:K176)*(K176&gt;0)</f>
        <v>0</v>
      </c>
      <c r="L177" s="760">
        <f ca="1">SUM($J176:L176)*(L176&gt;0)</f>
        <v>0</v>
      </c>
      <c r="M177" s="760">
        <f ca="1">SUM($J176:M176)*(M176&gt;0)</f>
        <v>0</v>
      </c>
      <c r="N177" s="760">
        <f ca="1">SUM($J176:N176)*(N176&gt;0)</f>
        <v>0</v>
      </c>
      <c r="O177" s="760">
        <f ca="1">SUM($J176:O176)*(O176&gt;0)</f>
        <v>0</v>
      </c>
      <c r="P177" s="760">
        <f ca="1">SUM($J176:P176)*(P176&gt;0)</f>
        <v>0</v>
      </c>
      <c r="Q177" s="760">
        <f ca="1">SUM($J176:Q176)*(Q176&gt;0)</f>
        <v>0</v>
      </c>
      <c r="R177" s="760">
        <f ca="1">SUM($J176:R176)*(R176&gt;0)</f>
        <v>0</v>
      </c>
      <c r="S177" s="760">
        <f ca="1">SUM($J176:S176)*(S176&gt;0)</f>
        <v>0</v>
      </c>
      <c r="T177" s="760">
        <f ca="1">SUM($J176:T176)*(T176&gt;0)</f>
        <v>0</v>
      </c>
      <c r="U177" s="760">
        <f ca="1">SUM($J176:U176)*(U176&gt;0)</f>
        <v>1</v>
      </c>
      <c r="V177" s="760">
        <f ca="1">SUM($J176:V176)*(V176&gt;0)</f>
        <v>2</v>
      </c>
      <c r="W177" s="760">
        <f ca="1">SUM($J176:W176)*(W176&gt;0)</f>
        <v>3</v>
      </c>
      <c r="X177" s="760">
        <f ca="1">SUM($J176:X176)*(X176&gt;0)</f>
        <v>4</v>
      </c>
      <c r="Y177" s="760">
        <f ca="1">SUM($J176:Y176)*(Y176&gt;0)</f>
        <v>5</v>
      </c>
      <c r="Z177" s="760">
        <f ca="1">SUM($J176:Z176)*(Z176&gt;0)</f>
        <v>6</v>
      </c>
      <c r="AA177" s="760">
        <f ca="1">SUM($J176:AA176)*(AA176&gt;0)</f>
        <v>7</v>
      </c>
      <c r="AB177" s="760">
        <f ca="1">SUM($J176:AB176)*(AB176&gt;0)</f>
        <v>8</v>
      </c>
      <c r="AC177" s="760">
        <f ca="1">SUM($J176:AC176)*(AC176&gt;0)</f>
        <v>9</v>
      </c>
      <c r="AD177" s="760">
        <f ca="1">SUM($J176:AD176)*(AD176&gt;0)</f>
        <v>10</v>
      </c>
      <c r="AE177" s="760">
        <f ca="1">SUM($J176:AE176)*(AE176&gt;0)</f>
        <v>11</v>
      </c>
      <c r="AF177" s="760">
        <f ca="1">SUM($J176:AF176)*(AF176&gt;0)</f>
        <v>12</v>
      </c>
      <c r="AG177" s="760">
        <f ca="1">SUM($J176:AG176)*(AG176&gt;0)</f>
        <v>13</v>
      </c>
      <c r="AH177" s="760">
        <f ca="1">SUM($J176:AH176)*(AH176&gt;0)</f>
        <v>14</v>
      </c>
      <c r="AI177" s="760">
        <f ca="1">SUM($J176:AI176)*(AI176&gt;0)</f>
        <v>15</v>
      </c>
      <c r="AJ177" s="760">
        <f ca="1">SUM($J176:AJ176)*(AJ176&gt;0)</f>
        <v>16</v>
      </c>
      <c r="AK177" s="760">
        <f ca="1">SUM($J176:AK176)*(AK176&gt;0)</f>
        <v>17</v>
      </c>
      <c r="AL177" s="760">
        <f ca="1">SUM($J176:AL176)*(AL176&gt;0)</f>
        <v>18</v>
      </c>
      <c r="AM177" s="760">
        <f ca="1">SUM($J176:AM176)*(AM176&gt;0)</f>
        <v>19</v>
      </c>
      <c r="AN177" s="760">
        <f ca="1">SUM($J176:AN176)*(AN176&gt;0)</f>
        <v>20</v>
      </c>
      <c r="AO177" s="760">
        <f ca="1">SUM($J176:AO176)*(AO176&gt;0)</f>
        <v>21</v>
      </c>
      <c r="AP177" s="760">
        <f ca="1">SUM($J176:AP176)*(AP176&gt;0)</f>
        <v>22</v>
      </c>
      <c r="AQ177" s="760">
        <f ca="1">SUM($J176:AQ176)*(AQ176&gt;0)</f>
        <v>23</v>
      </c>
      <c r="AR177" s="760">
        <f ca="1">SUM($J176:AR176)*(AR176&gt;0)</f>
        <v>24</v>
      </c>
      <c r="AS177" s="760">
        <f ca="1">SUM($J176:AS176)*(AS176&gt;0)</f>
        <v>25</v>
      </c>
      <c r="AT177" s="760">
        <f ca="1">SUM($J176:AT176)*(AT176&gt;0)</f>
        <v>26</v>
      </c>
      <c r="AU177" s="760">
        <f ca="1">SUM($J176:AU176)*(AU176&gt;0)</f>
        <v>27</v>
      </c>
      <c r="AV177" s="760">
        <f ca="1">SUM($J176:AV176)*(AV176&gt;0)</f>
        <v>28</v>
      </c>
      <c r="AW177" s="760">
        <f ca="1">SUM($J176:AW176)*(AW176&gt;0)</f>
        <v>29</v>
      </c>
      <c r="AX177" s="760">
        <f ca="1">SUM($J176:AX176)*(AX176&gt;0)</f>
        <v>30</v>
      </c>
      <c r="AY177" s="760">
        <f ca="1">SUM($J176:AY176)*(AY176&gt;0)</f>
        <v>31</v>
      </c>
      <c r="AZ177" s="760">
        <f ca="1">SUM($J176:AZ176)*(AZ176&gt;0)</f>
        <v>32</v>
      </c>
      <c r="BA177" s="760">
        <f ca="1">SUM($J176:BA176)*(BA176&gt;0)</f>
        <v>33</v>
      </c>
      <c r="BB177" s="760">
        <f ca="1">SUM($J176:BB176)*(BB176&gt;0)</f>
        <v>34</v>
      </c>
      <c r="BC177" s="760">
        <f ca="1">SUM($J176:BC176)*(BC176&gt;0)</f>
        <v>35</v>
      </c>
      <c r="BD177" s="760">
        <f ca="1">SUM($J176:BD176)*(BD176&gt;0)</f>
        <v>36</v>
      </c>
      <c r="BE177" s="760">
        <f ca="1">SUM($J176:BE176)*(BE176&gt;0)</f>
        <v>37</v>
      </c>
      <c r="BF177" s="760">
        <f ca="1">SUM($J176:BF176)*(BF176&gt;0)</f>
        <v>38</v>
      </c>
      <c r="BG177" s="760">
        <f ca="1">SUM($J176:BG176)*(BG176&gt;0)</f>
        <v>39</v>
      </c>
      <c r="BH177" s="760">
        <f ca="1">SUM($J176:BH176)*(BH176&gt;0)</f>
        <v>40</v>
      </c>
      <c r="BI177" s="760">
        <f ca="1">SUM($J176:BI176)*(BI176&gt;0)</f>
        <v>41</v>
      </c>
      <c r="BJ177" s="760">
        <f ca="1">SUM($J176:BJ176)*(BJ176&gt;0)</f>
        <v>42</v>
      </c>
      <c r="BK177" s="760">
        <f ca="1">SUM($J176:BK176)*(BK176&gt;0)</f>
        <v>43</v>
      </c>
      <c r="BL177" s="760">
        <f ca="1">SUM($J176:BL176)*(BL176&gt;0)</f>
        <v>44</v>
      </c>
      <c r="BM177" s="760">
        <f ca="1">SUM($J176:BM176)*(BM176&gt;0)</f>
        <v>45</v>
      </c>
      <c r="BN177" s="760">
        <f ca="1">SUM($J176:BN176)*(BN176&gt;0)</f>
        <v>46</v>
      </c>
      <c r="BO177" s="760">
        <f ca="1">SUM($J176:BO176)*(BO176&gt;0)</f>
        <v>47</v>
      </c>
      <c r="BP177" s="760">
        <f ca="1">SUM($J176:BP176)*(BP176&gt;0)</f>
        <v>48</v>
      </c>
      <c r="BQ177" s="760">
        <f ca="1">SUM($J176:BQ176)*(BQ176&gt;0)</f>
        <v>49</v>
      </c>
      <c r="BR177" s="760">
        <f ca="1">SUM($J176:BR176)*(BR176&gt;0)</f>
        <v>50</v>
      </c>
      <c r="BS177" s="760">
        <f ca="1">SUM($J176:BS176)*(BS176&gt;0)</f>
        <v>51</v>
      </c>
      <c r="BT177" s="760">
        <f ca="1">SUM($J176:BT176)*(BT176&gt;0)</f>
        <v>52</v>
      </c>
      <c r="BU177" s="760">
        <f ca="1">SUM($J176:BU176)*(BU176&gt;0)</f>
        <v>53</v>
      </c>
      <c r="BV177" s="760">
        <f ca="1">SUM($J176:BV176)*(BV176&gt;0)</f>
        <v>54</v>
      </c>
      <c r="BW177" s="760">
        <f ca="1">SUM($J176:BW176)*(BW176&gt;0)</f>
        <v>55</v>
      </c>
      <c r="BX177" s="760">
        <f ca="1">SUM($J176:BX176)*(BX176&gt;0)</f>
        <v>56</v>
      </c>
      <c r="BY177" s="760">
        <f ca="1">SUM($J176:BY176)*(BY176&gt;0)</f>
        <v>57</v>
      </c>
      <c r="BZ177" s="760">
        <f ca="1">SUM($J176:BZ176)*(BZ176&gt;0)</f>
        <v>58</v>
      </c>
      <c r="CA177" s="760">
        <f ca="1">SUM($J176:CA176)*(CA176&gt;0)</f>
        <v>59</v>
      </c>
      <c r="CB177" s="760">
        <f ca="1">SUM($J176:CB176)*(CB176&gt;0)</f>
        <v>60</v>
      </c>
      <c r="CC177" s="760">
        <f ca="1">SUM($J176:CC176)*(CC176&gt;0)</f>
        <v>61</v>
      </c>
      <c r="CD177" s="760">
        <f ca="1">SUM($J176:CD176)*(CD176&gt;0)</f>
        <v>62</v>
      </c>
      <c r="CE177" s="760">
        <f ca="1">SUM($J176:CE176)*(CE176&gt;0)</f>
        <v>63</v>
      </c>
      <c r="CF177" s="760">
        <f ca="1">SUM($J176:CF176)*(CF176&gt;0)</f>
        <v>64</v>
      </c>
      <c r="CG177" s="760">
        <f ca="1">SUM($J176:CG176)*(CG176&gt;0)</f>
        <v>0</v>
      </c>
      <c r="CH177" s="760">
        <f ca="1">SUM($J176:CH176)*(CH176&gt;0)</f>
        <v>0</v>
      </c>
      <c r="CI177" s="760">
        <f ca="1">SUM($J176:CI176)*(CI176&gt;0)</f>
        <v>0</v>
      </c>
      <c r="CJ177" s="760">
        <f ca="1">SUM($J176:CJ176)*(CJ176&gt;0)</f>
        <v>0</v>
      </c>
      <c r="CK177" s="760">
        <f ca="1">SUM($J176:CK176)*(CK176&gt;0)</f>
        <v>0</v>
      </c>
      <c r="CL177" s="760">
        <f ca="1">SUM($J176:CL176)*(CL176&gt;0)</f>
        <v>0</v>
      </c>
      <c r="CM177" s="760">
        <f ca="1">SUM($J176:CM176)*(CM176&gt;0)</f>
        <v>0</v>
      </c>
      <c r="CN177" s="760">
        <f ca="1">SUM($J176:CN176)*(CN176&gt;0)</f>
        <v>0</v>
      </c>
      <c r="CO177" s="760">
        <f ca="1">SUM($J176:CO176)*(CO176&gt;0)</f>
        <v>0</v>
      </c>
      <c r="CP177" s="760">
        <f ca="1">SUM($J176:CP176)*(CP176&gt;0)</f>
        <v>0</v>
      </c>
      <c r="CQ177" s="760">
        <f ca="1">SUM($J176:CQ176)*(CQ176&gt;0)</f>
        <v>0</v>
      </c>
      <c r="CR177" s="760">
        <f ca="1">SUM($J176:CR176)*(CR176&gt;0)</f>
        <v>0</v>
      </c>
      <c r="CS177" s="760">
        <f ca="1">SUM($J176:CS176)*(CS176&gt;0)</f>
        <v>0</v>
      </c>
      <c r="CT177" s="760">
        <f ca="1">SUM($J176:CT176)*(CT176&gt;0)</f>
        <v>0</v>
      </c>
      <c r="CU177" s="760">
        <f ca="1">SUM($J176:CU176)*(CU176&gt;0)</f>
        <v>0</v>
      </c>
      <c r="CV177" s="760">
        <f ca="1">SUM($J176:CV176)*(CV176&gt;0)</f>
        <v>0</v>
      </c>
      <c r="CW177" s="760">
        <f ca="1">SUM($J176:CW176)*(CW176&gt;0)</f>
        <v>0</v>
      </c>
      <c r="CX177" s="760">
        <f ca="1">SUM($J176:CX176)*(CX176&gt;0)</f>
        <v>0</v>
      </c>
      <c r="CY177" s="760">
        <f ca="1">SUM($J176:CY176)*(CY176&gt;0)</f>
        <v>0</v>
      </c>
      <c r="CZ177" s="760">
        <f ca="1">SUM($J176:CZ176)*(CZ176&gt;0)</f>
        <v>0</v>
      </c>
      <c r="DA177" s="760">
        <f ca="1">SUM($J176:DA176)*(DA176&gt;0)</f>
        <v>0</v>
      </c>
      <c r="DB177" s="760">
        <f ca="1">SUM($J176:DB176)*(DB176&gt;0)</f>
        <v>0</v>
      </c>
      <c r="DC177" s="760">
        <f ca="1">SUM($J176:DC176)*(DC176&gt;0)</f>
        <v>0</v>
      </c>
      <c r="DD177" s="760">
        <f ca="1">SUM($J176:DD176)*(DD176&gt;0)</f>
        <v>0</v>
      </c>
      <c r="DE177" s="760">
        <f ca="1">SUM($J176:DE176)*(DE176&gt;0)</f>
        <v>0</v>
      </c>
      <c r="DF177" s="760">
        <f ca="1">SUM($J176:DF176)*(DF176&gt;0)</f>
        <v>0</v>
      </c>
      <c r="DG177" s="760">
        <f ca="1">SUM($J176:DG176)*(DG176&gt;0)</f>
        <v>0</v>
      </c>
      <c r="DH177" s="760">
        <f ca="1">SUM($J176:DH176)*(DH176&gt;0)</f>
        <v>0</v>
      </c>
      <c r="DI177" s="760">
        <f ca="1">SUM($J176:DI176)*(DI176&gt;0)</f>
        <v>0</v>
      </c>
      <c r="DJ177" s="760">
        <f ca="1">SUM($J176:DJ176)*(DJ176&gt;0)</f>
        <v>0</v>
      </c>
      <c r="DK177" s="760">
        <f ca="1">SUM($J176:DK176)*(DK176&gt;0)</f>
        <v>0</v>
      </c>
      <c r="DL177" s="760">
        <f ca="1">SUM($J176:DL176)*(DL176&gt;0)</f>
        <v>0</v>
      </c>
      <c r="DM177" s="760">
        <f ca="1">SUM($J176:DM176)*(DM176&gt;0)</f>
        <v>0</v>
      </c>
      <c r="DN177" s="760">
        <f ca="1">SUM($J176:DN176)*(DN176&gt;0)</f>
        <v>0</v>
      </c>
      <c r="DO177" s="760">
        <f ca="1">SUM($J176:DO176)*(DO176&gt;0)</f>
        <v>0</v>
      </c>
      <c r="DP177" s="760">
        <f ca="1">SUM($J176:DP176)*(DP176&gt;0)</f>
        <v>0</v>
      </c>
      <c r="DQ177" s="760">
        <f ca="1">SUM($J176:DQ176)*(DQ176&gt;0)</f>
        <v>0</v>
      </c>
      <c r="DR177" s="760">
        <f ca="1">SUM($J176:DR176)*(DR176&gt;0)</f>
        <v>0</v>
      </c>
      <c r="DS177" s="760">
        <f ca="1">SUM($J176:DS176)*(DS176&gt;0)</f>
        <v>0</v>
      </c>
      <c r="DT177" s="760">
        <f ca="1">SUM($J176:DT176)*(DT176&gt;0)</f>
        <v>0</v>
      </c>
      <c r="DU177" s="760">
        <f ca="1">SUM($J176:DU176)*(DU176&gt;0)</f>
        <v>0</v>
      </c>
      <c r="DV177" s="760">
        <f ca="1">SUM($J176:DV176)*(DV176&gt;0)</f>
        <v>0</v>
      </c>
      <c r="DW177" s="760">
        <f ca="1">SUM($J176:DW176)*(DW176&gt;0)</f>
        <v>0</v>
      </c>
      <c r="DX177" s="760">
        <f ca="1">SUM($J176:DX176)*(DX176&gt;0)</f>
        <v>0</v>
      </c>
      <c r="DY177" s="760">
        <f ca="1">SUM($J176:DY176)*(DY176&gt;0)</f>
        <v>0</v>
      </c>
      <c r="DZ177" s="760">
        <f ca="1">SUM($J176:DZ176)*(DZ176&gt;0)</f>
        <v>0</v>
      </c>
      <c r="EA177" s="760">
        <f ca="1">SUM($J176:EA176)*(EA176&gt;0)</f>
        <v>0</v>
      </c>
      <c r="EB177" s="760">
        <f ca="1">SUM($J176:EB176)*(EB176&gt;0)</f>
        <v>0</v>
      </c>
      <c r="EC177" s="760">
        <f ca="1">SUM($J176:EC176)*(EC176&gt;0)</f>
        <v>0</v>
      </c>
      <c r="ED177" s="760">
        <f ca="1">SUM($J176:ED176)*(ED176&gt;0)</f>
        <v>0</v>
      </c>
      <c r="EE177" s="760">
        <f ca="1">SUM($J176:EE176)*(EE176&gt;0)</f>
        <v>0</v>
      </c>
      <c r="EF177" s="760">
        <f ca="1">SUM($J176:EF176)*(EF176&gt;0)</f>
        <v>0</v>
      </c>
      <c r="EG177" s="760">
        <f ca="1">SUM($J176:EG176)*(EG176&gt;0)</f>
        <v>0</v>
      </c>
      <c r="EH177" s="760">
        <f ca="1">SUM($J176:EH176)*(EH176&gt;0)</f>
        <v>0</v>
      </c>
      <c r="EI177" s="760">
        <f ca="1">SUM($J176:EI176)*(EI176&gt;0)</f>
        <v>0</v>
      </c>
      <c r="EJ177" s="760">
        <f ca="1">SUM($J176:EJ176)*(EJ176&gt;0)</f>
        <v>0</v>
      </c>
      <c r="EK177" s="760">
        <f ca="1">SUM($J176:EK176)*(EK176&gt;0)</f>
        <v>0</v>
      </c>
      <c r="EL177" s="760">
        <f ca="1">SUM($J176:EL176)*(EL176&gt;0)</f>
        <v>0</v>
      </c>
      <c r="EM177" s="760">
        <f ca="1">SUM($J176:EM176)*(EM176&gt;0)</f>
        <v>0</v>
      </c>
      <c r="EN177" s="760">
        <f ca="1">SUM($J176:EN176)*(EN176&gt;0)</f>
        <v>0</v>
      </c>
      <c r="EO177" s="760">
        <f ca="1">SUM($J176:EO176)*(EO176&gt;0)</f>
        <v>0</v>
      </c>
      <c r="EP177" s="760">
        <f ca="1">SUM($J176:EP176)*(EP176&gt;0)</f>
        <v>0</v>
      </c>
      <c r="EQ177" s="43"/>
    </row>
    <row r="178" spans="1:187" s="34" customFormat="1" ht="14.1" customHeight="1" outlineLevel="1">
      <c r="A178" s="113"/>
      <c r="B178" s="38"/>
      <c r="C178" s="38"/>
      <c r="D178" s="39"/>
      <c r="E178" s="650"/>
      <c r="F178" s="37"/>
      <c r="G178" s="1411"/>
      <c r="H178" s="1411"/>
      <c r="I178" s="1411"/>
      <c r="J178" s="1411"/>
      <c r="K178" s="1411"/>
      <c r="L178" s="1411"/>
      <c r="M178" s="1411"/>
      <c r="N178" s="1411"/>
      <c r="O178" s="1411"/>
      <c r="P178" s="1411"/>
      <c r="Q178" s="1411"/>
      <c r="R178" s="1411"/>
      <c r="S178" s="1411"/>
      <c r="T178" s="1411"/>
      <c r="U178" s="1411"/>
      <c r="V178" s="1411"/>
      <c r="W178" s="1411"/>
      <c r="X178" s="1411"/>
      <c r="Y178" s="1411"/>
      <c r="Z178" s="1411"/>
      <c r="AA178" s="1411"/>
      <c r="AB178" s="1411"/>
      <c r="AC178" s="1411"/>
      <c r="AD178" s="1411"/>
      <c r="AE178" s="1411"/>
      <c r="AF178" s="1411"/>
      <c r="AG178" s="1411"/>
      <c r="AH178" s="1411"/>
      <c r="AI178" s="1411"/>
      <c r="AJ178" s="1411"/>
      <c r="AK178" s="1411"/>
      <c r="AL178" s="1411"/>
      <c r="AM178" s="1411"/>
      <c r="AN178" s="1411"/>
      <c r="AO178" s="1411"/>
      <c r="AP178" s="1411"/>
      <c r="AQ178" s="1411"/>
      <c r="AR178" s="1411"/>
      <c r="AS178" s="1411"/>
      <c r="AT178" s="1411"/>
      <c r="AU178" s="1411"/>
      <c r="AV178" s="1411"/>
      <c r="AW178" s="1411"/>
      <c r="AX178" s="1411"/>
      <c r="AY178" s="1411"/>
      <c r="AZ178" s="1411"/>
      <c r="BA178" s="1411"/>
      <c r="BB178" s="1411"/>
      <c r="BC178" s="1411"/>
      <c r="BD178" s="1411"/>
      <c r="BE178" s="1411"/>
      <c r="BF178" s="1411"/>
      <c r="BG178" s="1411"/>
      <c r="BH178" s="1411"/>
      <c r="BI178" s="1411"/>
      <c r="BJ178" s="1411"/>
      <c r="BK178" s="1411"/>
      <c r="BL178" s="1411"/>
      <c r="BM178" s="1411"/>
      <c r="BN178" s="1411"/>
      <c r="BO178" s="1411"/>
      <c r="BP178" s="1411"/>
      <c r="BQ178" s="1411"/>
      <c r="BR178" s="1411"/>
      <c r="BS178" s="1411"/>
      <c r="BT178" s="1411"/>
      <c r="BU178" s="1411"/>
      <c r="BV178" s="1411"/>
      <c r="BW178" s="1411"/>
      <c r="BX178" s="1411"/>
      <c r="BY178" s="1411"/>
      <c r="BZ178" s="1411"/>
      <c r="CA178" s="1411"/>
      <c r="CB178" s="1411"/>
      <c r="CC178" s="1411"/>
      <c r="CD178" s="1411"/>
      <c r="CE178" s="1411"/>
      <c r="CF178" s="1411"/>
      <c r="CG178" s="1411"/>
      <c r="CH178" s="1411"/>
      <c r="CI178" s="1411"/>
      <c r="CJ178" s="1411"/>
      <c r="CK178" s="1411"/>
      <c r="CL178" s="1411"/>
      <c r="CM178" s="1411"/>
      <c r="CN178" s="1411"/>
      <c r="CO178" s="1411"/>
      <c r="CP178" s="1411"/>
      <c r="CQ178" s="1411"/>
      <c r="CR178" s="1411"/>
      <c r="CS178" s="1411"/>
      <c r="CT178" s="1411"/>
      <c r="CU178" s="1411"/>
      <c r="CV178" s="1411"/>
      <c r="CW178" s="1411"/>
      <c r="CX178" s="1411"/>
      <c r="CY178" s="1411"/>
      <c r="CZ178" s="1411"/>
      <c r="DA178" s="1411"/>
      <c r="DB178" s="1411"/>
      <c r="DC178" s="1411"/>
      <c r="DD178" s="1411"/>
      <c r="DE178" s="1411"/>
      <c r="DF178" s="1411"/>
      <c r="DG178" s="1411"/>
      <c r="DH178" s="1411"/>
      <c r="DI178" s="1411"/>
      <c r="DJ178" s="1411"/>
      <c r="DK178" s="1411"/>
      <c r="DL178" s="1411"/>
      <c r="DM178" s="1411"/>
      <c r="DN178" s="1411"/>
      <c r="DO178" s="1411"/>
      <c r="DP178" s="1411"/>
      <c r="DQ178" s="1411"/>
      <c r="DR178" s="1411"/>
      <c r="DS178" s="1411"/>
      <c r="DT178" s="1411"/>
      <c r="DU178" s="1411"/>
      <c r="DV178" s="1411"/>
      <c r="DW178" s="1411"/>
      <c r="DX178" s="1411"/>
      <c r="DY178" s="1411"/>
      <c r="DZ178" s="1411"/>
      <c r="EA178" s="1411"/>
      <c r="EB178" s="1411"/>
      <c r="EC178" s="1411"/>
      <c r="ED178" s="1411"/>
      <c r="EE178" s="1411"/>
      <c r="EF178" s="1411"/>
      <c r="EG178" s="1411"/>
      <c r="EH178" s="1411"/>
      <c r="EI178" s="1411"/>
      <c r="EJ178" s="1411"/>
      <c r="EK178" s="1411"/>
      <c r="EL178" s="1411"/>
      <c r="EM178" s="1411"/>
      <c r="EN178" s="1411"/>
      <c r="EO178" s="1411"/>
      <c r="EP178" s="1411"/>
      <c r="EQ178" s="43"/>
    </row>
    <row r="179" spans="1:187" s="34" customFormat="1" ht="14.1" customHeight="1" outlineLevel="1">
      <c r="A179" s="113"/>
      <c r="B179" s="38" t="s">
        <v>511</v>
      </c>
      <c r="C179" s="38"/>
      <c r="D179" s="39" t="s">
        <v>93</v>
      </c>
      <c r="E179" s="131">
        <f ca="1">SUM(F179:EP179)</f>
        <v>1</v>
      </c>
      <c r="F179" s="37"/>
      <c r="G179" s="41"/>
      <c r="H179" s="41"/>
      <c r="I179" s="41"/>
      <c r="J179" s="41"/>
      <c r="K179" s="41"/>
      <c r="L179" s="41">
        <f t="shared" ref="L179:N179" ca="1" si="496">IFERROR(L176/$E176,)</f>
        <v>0</v>
      </c>
      <c r="M179" s="41">
        <f t="shared" ca="1" si="496"/>
        <v>0</v>
      </c>
      <c r="N179" s="41">
        <f t="shared" ca="1" si="496"/>
        <v>0</v>
      </c>
      <c r="O179" s="41">
        <f t="shared" ref="O179" ca="1" si="497">IFERROR(O176/$E176,)</f>
        <v>0</v>
      </c>
      <c r="P179" s="41">
        <f t="shared" ref="P179" ca="1" si="498">IFERROR(P176/$E176,)</f>
        <v>0</v>
      </c>
      <c r="Q179" s="41">
        <f t="shared" ref="Q179" ca="1" si="499">IFERROR(Q176/$E176,)</f>
        <v>0</v>
      </c>
      <c r="R179" s="41">
        <f t="shared" ref="R179:CC179" ca="1" si="500">IFERROR(R176/$E176,)</f>
        <v>0</v>
      </c>
      <c r="S179" s="41">
        <f t="shared" ca="1" si="500"/>
        <v>0</v>
      </c>
      <c r="T179" s="41">
        <f t="shared" ca="1" si="500"/>
        <v>0</v>
      </c>
      <c r="U179" s="41">
        <f t="shared" ca="1" si="500"/>
        <v>1.5625E-2</v>
      </c>
      <c r="V179" s="41">
        <f t="shared" ca="1" si="500"/>
        <v>1.5625E-2</v>
      </c>
      <c r="W179" s="41">
        <f t="shared" ca="1" si="500"/>
        <v>1.5625E-2</v>
      </c>
      <c r="X179" s="41">
        <f t="shared" ca="1" si="500"/>
        <v>1.5625E-2</v>
      </c>
      <c r="Y179" s="41">
        <f t="shared" ca="1" si="500"/>
        <v>1.5625E-2</v>
      </c>
      <c r="Z179" s="41">
        <f t="shared" ca="1" si="500"/>
        <v>1.5625E-2</v>
      </c>
      <c r="AA179" s="41">
        <f t="shared" ca="1" si="500"/>
        <v>1.5625E-2</v>
      </c>
      <c r="AB179" s="41">
        <f t="shared" ca="1" si="500"/>
        <v>1.5625E-2</v>
      </c>
      <c r="AC179" s="41">
        <f t="shared" ca="1" si="500"/>
        <v>1.5625E-2</v>
      </c>
      <c r="AD179" s="41">
        <f t="shared" ca="1" si="500"/>
        <v>1.5625E-2</v>
      </c>
      <c r="AE179" s="41">
        <f t="shared" ca="1" si="500"/>
        <v>1.5625E-2</v>
      </c>
      <c r="AF179" s="41">
        <f t="shared" ca="1" si="500"/>
        <v>1.5625E-2</v>
      </c>
      <c r="AG179" s="41">
        <f t="shared" ca="1" si="500"/>
        <v>1.5625E-2</v>
      </c>
      <c r="AH179" s="41">
        <f t="shared" ca="1" si="500"/>
        <v>1.5625E-2</v>
      </c>
      <c r="AI179" s="41">
        <f t="shared" ca="1" si="500"/>
        <v>1.5625E-2</v>
      </c>
      <c r="AJ179" s="41">
        <f t="shared" ca="1" si="500"/>
        <v>1.5625E-2</v>
      </c>
      <c r="AK179" s="41">
        <f t="shared" ca="1" si="500"/>
        <v>1.5625E-2</v>
      </c>
      <c r="AL179" s="41">
        <f t="shared" ca="1" si="500"/>
        <v>1.5625E-2</v>
      </c>
      <c r="AM179" s="41">
        <f t="shared" ca="1" si="500"/>
        <v>1.5625E-2</v>
      </c>
      <c r="AN179" s="41">
        <f t="shared" ca="1" si="500"/>
        <v>1.5625E-2</v>
      </c>
      <c r="AO179" s="41">
        <f t="shared" ca="1" si="500"/>
        <v>1.5625E-2</v>
      </c>
      <c r="AP179" s="41">
        <f t="shared" ca="1" si="500"/>
        <v>1.5625E-2</v>
      </c>
      <c r="AQ179" s="41">
        <f t="shared" ca="1" si="500"/>
        <v>1.5625E-2</v>
      </c>
      <c r="AR179" s="41">
        <f t="shared" ca="1" si="500"/>
        <v>1.5625E-2</v>
      </c>
      <c r="AS179" s="41">
        <f t="shared" ca="1" si="500"/>
        <v>1.5625E-2</v>
      </c>
      <c r="AT179" s="41">
        <f t="shared" ca="1" si="500"/>
        <v>1.5625E-2</v>
      </c>
      <c r="AU179" s="41">
        <f t="shared" ca="1" si="500"/>
        <v>1.5625E-2</v>
      </c>
      <c r="AV179" s="41">
        <f t="shared" ca="1" si="500"/>
        <v>1.5625E-2</v>
      </c>
      <c r="AW179" s="41">
        <f t="shared" ca="1" si="500"/>
        <v>1.5625E-2</v>
      </c>
      <c r="AX179" s="41">
        <f t="shared" ca="1" si="500"/>
        <v>1.5625E-2</v>
      </c>
      <c r="AY179" s="41">
        <f t="shared" ca="1" si="500"/>
        <v>1.5625E-2</v>
      </c>
      <c r="AZ179" s="41">
        <f t="shared" ca="1" si="500"/>
        <v>1.5625E-2</v>
      </c>
      <c r="BA179" s="41">
        <f t="shared" ca="1" si="500"/>
        <v>1.5625E-2</v>
      </c>
      <c r="BB179" s="41">
        <f t="shared" ca="1" si="500"/>
        <v>1.5625E-2</v>
      </c>
      <c r="BC179" s="41">
        <f t="shared" ca="1" si="500"/>
        <v>1.5625E-2</v>
      </c>
      <c r="BD179" s="41">
        <f t="shared" ca="1" si="500"/>
        <v>1.5625E-2</v>
      </c>
      <c r="BE179" s="41">
        <f t="shared" ca="1" si="500"/>
        <v>1.5625E-2</v>
      </c>
      <c r="BF179" s="41">
        <f t="shared" ca="1" si="500"/>
        <v>1.5625E-2</v>
      </c>
      <c r="BG179" s="41">
        <f t="shared" ca="1" si="500"/>
        <v>1.5625E-2</v>
      </c>
      <c r="BH179" s="41">
        <f t="shared" ca="1" si="500"/>
        <v>1.5625E-2</v>
      </c>
      <c r="BI179" s="41">
        <f t="shared" ca="1" si="500"/>
        <v>1.5625E-2</v>
      </c>
      <c r="BJ179" s="41">
        <f t="shared" ca="1" si="500"/>
        <v>1.5625E-2</v>
      </c>
      <c r="BK179" s="41">
        <f t="shared" ca="1" si="500"/>
        <v>1.5625E-2</v>
      </c>
      <c r="BL179" s="41">
        <f t="shared" ca="1" si="500"/>
        <v>1.5625E-2</v>
      </c>
      <c r="BM179" s="41">
        <f t="shared" ca="1" si="500"/>
        <v>1.5625E-2</v>
      </c>
      <c r="BN179" s="41">
        <f t="shared" ca="1" si="500"/>
        <v>1.5625E-2</v>
      </c>
      <c r="BO179" s="41">
        <f t="shared" ca="1" si="500"/>
        <v>1.5625E-2</v>
      </c>
      <c r="BP179" s="41">
        <f t="shared" ca="1" si="500"/>
        <v>1.5625E-2</v>
      </c>
      <c r="BQ179" s="41">
        <f t="shared" ca="1" si="500"/>
        <v>1.5625E-2</v>
      </c>
      <c r="BR179" s="41">
        <f t="shared" ca="1" si="500"/>
        <v>1.5625E-2</v>
      </c>
      <c r="BS179" s="41">
        <f t="shared" ca="1" si="500"/>
        <v>1.5625E-2</v>
      </c>
      <c r="BT179" s="41">
        <f t="shared" ca="1" si="500"/>
        <v>1.5625E-2</v>
      </c>
      <c r="BU179" s="41">
        <f t="shared" ca="1" si="500"/>
        <v>1.5625E-2</v>
      </c>
      <c r="BV179" s="41">
        <f t="shared" ca="1" si="500"/>
        <v>1.5625E-2</v>
      </c>
      <c r="BW179" s="41">
        <f t="shared" ca="1" si="500"/>
        <v>1.5625E-2</v>
      </c>
      <c r="BX179" s="41">
        <f t="shared" ca="1" si="500"/>
        <v>1.5625E-2</v>
      </c>
      <c r="BY179" s="41">
        <f t="shared" ca="1" si="500"/>
        <v>1.5625E-2</v>
      </c>
      <c r="BZ179" s="41">
        <f t="shared" ca="1" si="500"/>
        <v>1.5625E-2</v>
      </c>
      <c r="CA179" s="41">
        <f t="shared" ca="1" si="500"/>
        <v>1.5625E-2</v>
      </c>
      <c r="CB179" s="41">
        <f t="shared" ca="1" si="500"/>
        <v>1.5625E-2</v>
      </c>
      <c r="CC179" s="41">
        <f t="shared" ca="1" si="500"/>
        <v>1.5625E-2</v>
      </c>
      <c r="CD179" s="41">
        <f t="shared" ref="CD179:EO179" ca="1" si="501">IFERROR(CD176/$E176,)</f>
        <v>1.5625E-2</v>
      </c>
      <c r="CE179" s="41">
        <f t="shared" ca="1" si="501"/>
        <v>1.5625E-2</v>
      </c>
      <c r="CF179" s="41">
        <f t="shared" ca="1" si="501"/>
        <v>1.5625E-2</v>
      </c>
      <c r="CG179" s="41">
        <f t="shared" ca="1" si="501"/>
        <v>0</v>
      </c>
      <c r="CH179" s="41">
        <f t="shared" ca="1" si="501"/>
        <v>0</v>
      </c>
      <c r="CI179" s="41">
        <f t="shared" ca="1" si="501"/>
        <v>0</v>
      </c>
      <c r="CJ179" s="41">
        <f t="shared" ca="1" si="501"/>
        <v>0</v>
      </c>
      <c r="CK179" s="41">
        <f t="shared" ca="1" si="501"/>
        <v>0</v>
      </c>
      <c r="CL179" s="41">
        <f t="shared" ca="1" si="501"/>
        <v>0</v>
      </c>
      <c r="CM179" s="41">
        <f t="shared" ca="1" si="501"/>
        <v>0</v>
      </c>
      <c r="CN179" s="41">
        <f t="shared" ca="1" si="501"/>
        <v>0</v>
      </c>
      <c r="CO179" s="41">
        <f t="shared" ca="1" si="501"/>
        <v>0</v>
      </c>
      <c r="CP179" s="41">
        <f t="shared" ca="1" si="501"/>
        <v>0</v>
      </c>
      <c r="CQ179" s="41">
        <f t="shared" ca="1" si="501"/>
        <v>0</v>
      </c>
      <c r="CR179" s="41">
        <f t="shared" ca="1" si="501"/>
        <v>0</v>
      </c>
      <c r="CS179" s="41">
        <f t="shared" ca="1" si="501"/>
        <v>0</v>
      </c>
      <c r="CT179" s="41">
        <f t="shared" ca="1" si="501"/>
        <v>0</v>
      </c>
      <c r="CU179" s="41">
        <f t="shared" ca="1" si="501"/>
        <v>0</v>
      </c>
      <c r="CV179" s="41">
        <f t="shared" ca="1" si="501"/>
        <v>0</v>
      </c>
      <c r="CW179" s="41">
        <f t="shared" ca="1" si="501"/>
        <v>0</v>
      </c>
      <c r="CX179" s="41">
        <f t="shared" ca="1" si="501"/>
        <v>0</v>
      </c>
      <c r="CY179" s="41">
        <f t="shared" ca="1" si="501"/>
        <v>0</v>
      </c>
      <c r="CZ179" s="41">
        <f t="shared" ca="1" si="501"/>
        <v>0</v>
      </c>
      <c r="DA179" s="41">
        <f t="shared" ca="1" si="501"/>
        <v>0</v>
      </c>
      <c r="DB179" s="41">
        <f t="shared" ca="1" si="501"/>
        <v>0</v>
      </c>
      <c r="DC179" s="41">
        <f t="shared" ca="1" si="501"/>
        <v>0</v>
      </c>
      <c r="DD179" s="41">
        <f t="shared" ca="1" si="501"/>
        <v>0</v>
      </c>
      <c r="DE179" s="41">
        <f t="shared" ca="1" si="501"/>
        <v>0</v>
      </c>
      <c r="DF179" s="41">
        <f t="shared" ca="1" si="501"/>
        <v>0</v>
      </c>
      <c r="DG179" s="41">
        <f t="shared" ca="1" si="501"/>
        <v>0</v>
      </c>
      <c r="DH179" s="41">
        <f t="shared" ca="1" si="501"/>
        <v>0</v>
      </c>
      <c r="DI179" s="41">
        <f t="shared" ca="1" si="501"/>
        <v>0</v>
      </c>
      <c r="DJ179" s="41">
        <f t="shared" ca="1" si="501"/>
        <v>0</v>
      </c>
      <c r="DK179" s="41">
        <f t="shared" ca="1" si="501"/>
        <v>0</v>
      </c>
      <c r="DL179" s="41">
        <f t="shared" ca="1" si="501"/>
        <v>0</v>
      </c>
      <c r="DM179" s="41">
        <f t="shared" ca="1" si="501"/>
        <v>0</v>
      </c>
      <c r="DN179" s="41">
        <f t="shared" ca="1" si="501"/>
        <v>0</v>
      </c>
      <c r="DO179" s="41">
        <f t="shared" ca="1" si="501"/>
        <v>0</v>
      </c>
      <c r="DP179" s="41">
        <f t="shared" ca="1" si="501"/>
        <v>0</v>
      </c>
      <c r="DQ179" s="41">
        <f t="shared" ca="1" si="501"/>
        <v>0</v>
      </c>
      <c r="DR179" s="41">
        <f t="shared" ca="1" si="501"/>
        <v>0</v>
      </c>
      <c r="DS179" s="41">
        <f t="shared" ca="1" si="501"/>
        <v>0</v>
      </c>
      <c r="DT179" s="41">
        <f t="shared" ca="1" si="501"/>
        <v>0</v>
      </c>
      <c r="DU179" s="41">
        <f t="shared" ca="1" si="501"/>
        <v>0</v>
      </c>
      <c r="DV179" s="41">
        <f t="shared" ca="1" si="501"/>
        <v>0</v>
      </c>
      <c r="DW179" s="41">
        <f t="shared" ca="1" si="501"/>
        <v>0</v>
      </c>
      <c r="DX179" s="41">
        <f t="shared" ca="1" si="501"/>
        <v>0</v>
      </c>
      <c r="DY179" s="41">
        <f t="shared" ca="1" si="501"/>
        <v>0</v>
      </c>
      <c r="DZ179" s="41">
        <f t="shared" ca="1" si="501"/>
        <v>0</v>
      </c>
      <c r="EA179" s="41">
        <f t="shared" ca="1" si="501"/>
        <v>0</v>
      </c>
      <c r="EB179" s="41">
        <f t="shared" ca="1" si="501"/>
        <v>0</v>
      </c>
      <c r="EC179" s="41">
        <f t="shared" ca="1" si="501"/>
        <v>0</v>
      </c>
      <c r="ED179" s="41">
        <f t="shared" ca="1" si="501"/>
        <v>0</v>
      </c>
      <c r="EE179" s="41">
        <f t="shared" ca="1" si="501"/>
        <v>0</v>
      </c>
      <c r="EF179" s="41">
        <f t="shared" ca="1" si="501"/>
        <v>0</v>
      </c>
      <c r="EG179" s="41">
        <f t="shared" ca="1" si="501"/>
        <v>0</v>
      </c>
      <c r="EH179" s="41">
        <f t="shared" ca="1" si="501"/>
        <v>0</v>
      </c>
      <c r="EI179" s="41">
        <f t="shared" ca="1" si="501"/>
        <v>0</v>
      </c>
      <c r="EJ179" s="41">
        <f t="shared" ca="1" si="501"/>
        <v>0</v>
      </c>
      <c r="EK179" s="41">
        <f t="shared" ca="1" si="501"/>
        <v>0</v>
      </c>
      <c r="EL179" s="41">
        <f t="shared" ca="1" si="501"/>
        <v>0</v>
      </c>
      <c r="EM179" s="41">
        <f t="shared" ca="1" si="501"/>
        <v>0</v>
      </c>
      <c r="EN179" s="41">
        <f t="shared" ca="1" si="501"/>
        <v>0</v>
      </c>
      <c r="EO179" s="41">
        <f t="shared" ca="1" si="501"/>
        <v>0</v>
      </c>
      <c r="EP179" s="41">
        <f t="shared" ref="EP179" ca="1" si="502">IFERROR(EP176/$E176,)</f>
        <v>0</v>
      </c>
      <c r="EQ179" s="43"/>
    </row>
    <row r="180" spans="1:187" s="34" customFormat="1" ht="14.1" customHeight="1" outlineLevel="1">
      <c r="A180" s="113"/>
      <c r="B180" s="38" t="s">
        <v>512</v>
      </c>
      <c r="C180" s="38"/>
      <c r="D180" s="39" t="s">
        <v>93</v>
      </c>
      <c r="E180" s="131">
        <f ca="1">SUM(F180:EP180)</f>
        <v>1.0000000000000002</v>
      </c>
      <c r="F180" s="37"/>
      <c r="G180" s="41"/>
      <c r="H180" s="41"/>
      <c r="I180" s="41"/>
      <c r="J180" s="41"/>
      <c r="K180" s="41"/>
      <c r="L180" s="41">
        <f t="shared" ref="L180:AQ180" ca="1" si="503">-IFERROR(PPMT($H$137/4,L177,$H141*4,1),)</f>
        <v>0</v>
      </c>
      <c r="M180" s="41">
        <f t="shared" ca="1" si="503"/>
        <v>0</v>
      </c>
      <c r="N180" s="41">
        <f t="shared" ca="1" si="503"/>
        <v>0</v>
      </c>
      <c r="O180" s="41">
        <f t="shared" ca="1" si="503"/>
        <v>0</v>
      </c>
      <c r="P180" s="41">
        <f t="shared" ca="1" si="503"/>
        <v>0</v>
      </c>
      <c r="Q180" s="41">
        <f t="shared" ca="1" si="503"/>
        <v>0</v>
      </c>
      <c r="R180" s="41">
        <f t="shared" ca="1" si="503"/>
        <v>0</v>
      </c>
      <c r="S180" s="41">
        <f t="shared" ca="1" si="503"/>
        <v>0</v>
      </c>
      <c r="T180" s="41">
        <f t="shared" ca="1" si="503"/>
        <v>0</v>
      </c>
      <c r="U180" s="41">
        <f t="shared" ca="1" si="503"/>
        <v>9.8461188196674928E-3</v>
      </c>
      <c r="V180" s="41">
        <f t="shared" ca="1" si="503"/>
        <v>9.9815029534379221E-3</v>
      </c>
      <c r="W180" s="41">
        <f t="shared" ca="1" si="503"/>
        <v>1.0118748619047692E-2</v>
      </c>
      <c r="X180" s="41">
        <f t="shared" ca="1" si="503"/>
        <v>1.0257881412559599E-2</v>
      </c>
      <c r="Y180" s="41">
        <f t="shared" ca="1" si="503"/>
        <v>1.0398927281982292E-2</v>
      </c>
      <c r="Z180" s="41">
        <f t="shared" ca="1" si="503"/>
        <v>1.054191253210955E-2</v>
      </c>
      <c r="AA180" s="41">
        <f t="shared" ca="1" si="503"/>
        <v>1.0686863829426055E-2</v>
      </c>
      <c r="AB180" s="41">
        <f t="shared" ca="1" si="503"/>
        <v>1.0833808207080665E-2</v>
      </c>
      <c r="AC180" s="41">
        <f t="shared" ca="1" si="503"/>
        <v>1.0982773069928023E-2</v>
      </c>
      <c r="AD180" s="41">
        <f t="shared" ca="1" si="503"/>
        <v>1.1133786199639534E-2</v>
      </c>
      <c r="AE180" s="41">
        <f t="shared" ca="1" si="503"/>
        <v>1.1286875759884575E-2</v>
      </c>
      <c r="AF180" s="41">
        <f t="shared" ca="1" si="503"/>
        <v>1.1442070301582992E-2</v>
      </c>
      <c r="AG180" s="41">
        <f t="shared" ca="1" si="503"/>
        <v>1.1599398768229756E-2</v>
      </c>
      <c r="AH180" s="41">
        <f t="shared" ca="1" si="503"/>
        <v>1.1758890501292914E-2</v>
      </c>
      <c r="AI180" s="41">
        <f t="shared" ca="1" si="503"/>
        <v>1.1920575245685693E-2</v>
      </c>
      <c r="AJ180" s="41">
        <f t="shared" ca="1" si="503"/>
        <v>1.2084483155313871E-2</v>
      </c>
      <c r="AK180" s="41">
        <f t="shared" ca="1" si="503"/>
        <v>1.2250644798699438E-2</v>
      </c>
      <c r="AL180" s="41">
        <f t="shared" ca="1" si="503"/>
        <v>1.2419091164681555E-2</v>
      </c>
      <c r="AM180" s="41">
        <f t="shared" ca="1" si="503"/>
        <v>1.2589853668195925E-2</v>
      </c>
      <c r="AN180" s="41">
        <f t="shared" ca="1" si="503"/>
        <v>1.276296415613362E-2</v>
      </c>
      <c r="AO180" s="41">
        <f t="shared" ca="1" si="503"/>
        <v>1.2938454913280457E-2</v>
      </c>
      <c r="AP180" s="41">
        <f t="shared" ca="1" si="503"/>
        <v>1.3116358668338062E-2</v>
      </c>
      <c r="AQ180" s="41">
        <f t="shared" ca="1" si="503"/>
        <v>1.3296708600027711E-2</v>
      </c>
      <c r="AR180" s="41">
        <f t="shared" ref="AR180:BW180" ca="1" si="504">-IFERROR(PPMT($H$137/4,AR177,$H141*4,1),)</f>
        <v>1.3479538343278093E-2</v>
      </c>
      <c r="AS180" s="41">
        <f t="shared" ca="1" si="504"/>
        <v>1.3664881995498169E-2</v>
      </c>
      <c r="AT180" s="41">
        <f t="shared" ca="1" si="504"/>
        <v>1.3852774122936265E-2</v>
      </c>
      <c r="AU180" s="41">
        <f t="shared" ca="1" si="504"/>
        <v>1.4043249767126641E-2</v>
      </c>
      <c r="AV180" s="41">
        <f t="shared" ca="1" si="504"/>
        <v>1.4236344451424632E-2</v>
      </c>
      <c r="AW180" s="41">
        <f t="shared" ca="1" si="504"/>
        <v>1.443209418763172E-2</v>
      </c>
      <c r="AX180" s="41">
        <f t="shared" ca="1" si="504"/>
        <v>1.4630535482711655E-2</v>
      </c>
      <c r="AY180" s="41">
        <f t="shared" ca="1" si="504"/>
        <v>1.4831705345598941E-2</v>
      </c>
      <c r="AZ180" s="41">
        <f t="shared" ca="1" si="504"/>
        <v>1.5035641294100928E-2</v>
      </c>
      <c r="BA180" s="41">
        <f t="shared" ca="1" si="504"/>
        <v>1.5242381361894815E-2</v>
      </c>
      <c r="BB180" s="41">
        <f t="shared" ca="1" si="504"/>
        <v>1.545196410562087E-2</v>
      </c>
      <c r="BC180" s="41">
        <f t="shared" ca="1" si="504"/>
        <v>1.5664428612073157E-2</v>
      </c>
      <c r="BD180" s="41">
        <f t="shared" ca="1" si="504"/>
        <v>1.587981450548916E-2</v>
      </c>
      <c r="BE180" s="41">
        <f t="shared" ca="1" si="504"/>
        <v>1.6098161954939638E-2</v>
      </c>
      <c r="BF180" s="41">
        <f t="shared" ca="1" si="504"/>
        <v>1.6319511681820054E-2</v>
      </c>
      <c r="BG180" s="41">
        <f t="shared" ca="1" si="504"/>
        <v>1.6543904967445084E-2</v>
      </c>
      <c r="BH180" s="41">
        <f t="shared" ca="1" si="504"/>
        <v>1.6771383660747454E-2</v>
      </c>
      <c r="BI180" s="41">
        <f t="shared" ca="1" si="504"/>
        <v>1.7001990186082731E-2</v>
      </c>
      <c r="BJ180" s="41">
        <f t="shared" ca="1" si="504"/>
        <v>1.7235767551141368E-2</v>
      </c>
      <c r="BK180" s="41">
        <f t="shared" ca="1" si="504"/>
        <v>1.7472759354969565E-2</v>
      </c>
      <c r="BL180" s="41">
        <f t="shared" ca="1" si="504"/>
        <v>1.7713009796100392E-2</v>
      </c>
      <c r="BM180" s="41">
        <f t="shared" ca="1" si="504"/>
        <v>1.7956563680796775E-2</v>
      </c>
      <c r="BN180" s="41">
        <f t="shared" ca="1" si="504"/>
        <v>1.820346643140773E-2</v>
      </c>
      <c r="BO180" s="41">
        <f t="shared" ca="1" si="504"/>
        <v>1.8453764094839585E-2</v>
      </c>
      <c r="BP180" s="41">
        <f t="shared" ca="1" si="504"/>
        <v>1.8707503351143632E-2</v>
      </c>
      <c r="BQ180" s="41">
        <f t="shared" ca="1" si="504"/>
        <v>1.8964731522221855E-2</v>
      </c>
      <c r="BR180" s="41">
        <f t="shared" ca="1" si="504"/>
        <v>1.9225496580652406E-2</v>
      </c>
      <c r="BS180" s="41">
        <f t="shared" ca="1" si="504"/>
        <v>1.9489847158636376E-2</v>
      </c>
      <c r="BT180" s="41">
        <f t="shared" ca="1" si="504"/>
        <v>1.9757832557067624E-2</v>
      </c>
      <c r="BU180" s="41">
        <f t="shared" ca="1" si="504"/>
        <v>2.0029502754727306E-2</v>
      </c>
      <c r="BV180" s="41">
        <f t="shared" ca="1" si="504"/>
        <v>2.0304908417604808E-2</v>
      </c>
      <c r="BW180" s="41">
        <f t="shared" ca="1" si="504"/>
        <v>2.0584100908346874E-2</v>
      </c>
      <c r="BX180" s="41">
        <f t="shared" ref="BX180:DC180" ca="1" si="505">-IFERROR(PPMT($H$137/4,BX177,$H141*4,1),)</f>
        <v>2.0867132295836643E-2</v>
      </c>
      <c r="BY180" s="41">
        <f t="shared" ca="1" si="505"/>
        <v>2.11540553649044E-2</v>
      </c>
      <c r="BZ180" s="41">
        <f t="shared" ca="1" si="505"/>
        <v>2.1444923626171834E-2</v>
      </c>
      <c r="CA180" s="41">
        <f t="shared" ca="1" si="505"/>
        <v>2.1739791326031696E-2</v>
      </c>
      <c r="CB180" s="41">
        <f t="shared" ca="1" si="505"/>
        <v>2.2038713456764631E-2</v>
      </c>
      <c r="CC180" s="41">
        <f t="shared" ca="1" si="505"/>
        <v>2.2341745766795144E-2</v>
      </c>
      <c r="CD180" s="41">
        <f t="shared" ca="1" si="505"/>
        <v>2.2648944771088579E-2</v>
      </c>
      <c r="CE180" s="41">
        <f t="shared" ca="1" si="505"/>
        <v>2.2960367761691046E-2</v>
      </c>
      <c r="CF180" s="41">
        <f t="shared" ca="1" si="505"/>
        <v>2.3276072818414296E-2</v>
      </c>
      <c r="CG180" s="41">
        <f t="shared" ca="1" si="505"/>
        <v>0</v>
      </c>
      <c r="CH180" s="41">
        <f t="shared" ca="1" si="505"/>
        <v>0</v>
      </c>
      <c r="CI180" s="41">
        <f t="shared" ca="1" si="505"/>
        <v>0</v>
      </c>
      <c r="CJ180" s="41">
        <f t="shared" ca="1" si="505"/>
        <v>0</v>
      </c>
      <c r="CK180" s="41">
        <f t="shared" ca="1" si="505"/>
        <v>0</v>
      </c>
      <c r="CL180" s="41">
        <f t="shared" ca="1" si="505"/>
        <v>0</v>
      </c>
      <c r="CM180" s="41">
        <f t="shared" ca="1" si="505"/>
        <v>0</v>
      </c>
      <c r="CN180" s="41">
        <f t="shared" ca="1" si="505"/>
        <v>0</v>
      </c>
      <c r="CO180" s="41">
        <f t="shared" ca="1" si="505"/>
        <v>0</v>
      </c>
      <c r="CP180" s="41">
        <f t="shared" ca="1" si="505"/>
        <v>0</v>
      </c>
      <c r="CQ180" s="41">
        <f t="shared" ca="1" si="505"/>
        <v>0</v>
      </c>
      <c r="CR180" s="41">
        <f t="shared" ca="1" si="505"/>
        <v>0</v>
      </c>
      <c r="CS180" s="41">
        <f t="shared" ca="1" si="505"/>
        <v>0</v>
      </c>
      <c r="CT180" s="41">
        <f t="shared" ca="1" si="505"/>
        <v>0</v>
      </c>
      <c r="CU180" s="41">
        <f t="shared" ca="1" si="505"/>
        <v>0</v>
      </c>
      <c r="CV180" s="41">
        <f t="shared" ca="1" si="505"/>
        <v>0</v>
      </c>
      <c r="CW180" s="41">
        <f t="shared" ca="1" si="505"/>
        <v>0</v>
      </c>
      <c r="CX180" s="41">
        <f t="shared" ca="1" si="505"/>
        <v>0</v>
      </c>
      <c r="CY180" s="41">
        <f t="shared" ca="1" si="505"/>
        <v>0</v>
      </c>
      <c r="CZ180" s="41">
        <f t="shared" ca="1" si="505"/>
        <v>0</v>
      </c>
      <c r="DA180" s="41">
        <f t="shared" ca="1" si="505"/>
        <v>0</v>
      </c>
      <c r="DB180" s="41">
        <f t="shared" ca="1" si="505"/>
        <v>0</v>
      </c>
      <c r="DC180" s="41">
        <f t="shared" ca="1" si="505"/>
        <v>0</v>
      </c>
      <c r="DD180" s="41">
        <f t="shared" ref="DD180:EI180" ca="1" si="506">-IFERROR(PPMT($H$137/4,DD177,$H141*4,1),)</f>
        <v>0</v>
      </c>
      <c r="DE180" s="41">
        <f t="shared" ca="1" si="506"/>
        <v>0</v>
      </c>
      <c r="DF180" s="41">
        <f t="shared" ca="1" si="506"/>
        <v>0</v>
      </c>
      <c r="DG180" s="41">
        <f t="shared" ca="1" si="506"/>
        <v>0</v>
      </c>
      <c r="DH180" s="41">
        <f t="shared" ca="1" si="506"/>
        <v>0</v>
      </c>
      <c r="DI180" s="41">
        <f t="shared" ca="1" si="506"/>
        <v>0</v>
      </c>
      <c r="DJ180" s="41">
        <f t="shared" ca="1" si="506"/>
        <v>0</v>
      </c>
      <c r="DK180" s="41">
        <f t="shared" ca="1" si="506"/>
        <v>0</v>
      </c>
      <c r="DL180" s="41">
        <f t="shared" ca="1" si="506"/>
        <v>0</v>
      </c>
      <c r="DM180" s="41">
        <f t="shared" ca="1" si="506"/>
        <v>0</v>
      </c>
      <c r="DN180" s="41">
        <f t="shared" ca="1" si="506"/>
        <v>0</v>
      </c>
      <c r="DO180" s="41">
        <f t="shared" ca="1" si="506"/>
        <v>0</v>
      </c>
      <c r="DP180" s="41">
        <f t="shared" ca="1" si="506"/>
        <v>0</v>
      </c>
      <c r="DQ180" s="41">
        <f t="shared" ca="1" si="506"/>
        <v>0</v>
      </c>
      <c r="DR180" s="41">
        <f t="shared" ca="1" si="506"/>
        <v>0</v>
      </c>
      <c r="DS180" s="41">
        <f t="shared" ca="1" si="506"/>
        <v>0</v>
      </c>
      <c r="DT180" s="41">
        <f t="shared" ca="1" si="506"/>
        <v>0</v>
      </c>
      <c r="DU180" s="41">
        <f t="shared" ca="1" si="506"/>
        <v>0</v>
      </c>
      <c r="DV180" s="41">
        <f t="shared" ca="1" si="506"/>
        <v>0</v>
      </c>
      <c r="DW180" s="41">
        <f t="shared" ca="1" si="506"/>
        <v>0</v>
      </c>
      <c r="DX180" s="41">
        <f t="shared" ca="1" si="506"/>
        <v>0</v>
      </c>
      <c r="DY180" s="41">
        <f t="shared" ca="1" si="506"/>
        <v>0</v>
      </c>
      <c r="DZ180" s="41">
        <f t="shared" ca="1" si="506"/>
        <v>0</v>
      </c>
      <c r="EA180" s="41">
        <f t="shared" ca="1" si="506"/>
        <v>0</v>
      </c>
      <c r="EB180" s="41">
        <f t="shared" ca="1" si="506"/>
        <v>0</v>
      </c>
      <c r="EC180" s="41">
        <f t="shared" ca="1" si="506"/>
        <v>0</v>
      </c>
      <c r="ED180" s="41">
        <f t="shared" ca="1" si="506"/>
        <v>0</v>
      </c>
      <c r="EE180" s="41">
        <f t="shared" ca="1" si="506"/>
        <v>0</v>
      </c>
      <c r="EF180" s="41">
        <f t="shared" ca="1" si="506"/>
        <v>0</v>
      </c>
      <c r="EG180" s="41">
        <f t="shared" ca="1" si="506"/>
        <v>0</v>
      </c>
      <c r="EH180" s="41">
        <f t="shared" ca="1" si="506"/>
        <v>0</v>
      </c>
      <c r="EI180" s="41">
        <f t="shared" ca="1" si="506"/>
        <v>0</v>
      </c>
      <c r="EJ180" s="41">
        <f t="shared" ref="EJ180:EP180" ca="1" si="507">-IFERROR(PPMT($H$137/4,EJ177,$H141*4,1),)</f>
        <v>0</v>
      </c>
      <c r="EK180" s="41">
        <f t="shared" ca="1" si="507"/>
        <v>0</v>
      </c>
      <c r="EL180" s="41">
        <f t="shared" ca="1" si="507"/>
        <v>0</v>
      </c>
      <c r="EM180" s="41">
        <f t="shared" ca="1" si="507"/>
        <v>0</v>
      </c>
      <c r="EN180" s="41">
        <f t="shared" ca="1" si="507"/>
        <v>0</v>
      </c>
      <c r="EO180" s="41">
        <f t="shared" ca="1" si="507"/>
        <v>0</v>
      </c>
      <c r="EP180" s="41">
        <f t="shared" ca="1" si="507"/>
        <v>0</v>
      </c>
      <c r="EQ180" s="43"/>
    </row>
    <row r="181" spans="1:187" s="34" customFormat="1" ht="14.1" customHeight="1" outlineLevel="1">
      <c r="A181" s="113"/>
      <c r="B181" s="89" t="s">
        <v>513</v>
      </c>
      <c r="C181" s="1222" t="s">
        <v>514</v>
      </c>
      <c r="D181" s="201" t="s">
        <v>93</v>
      </c>
      <c r="E181" s="1385">
        <f ca="1">SUM(F181:EP181)</f>
        <v>1</v>
      </c>
      <c r="F181" s="167"/>
      <c r="G181" s="1408"/>
      <c r="H181" s="1408"/>
      <c r="I181" s="1408"/>
      <c r="J181" s="1408"/>
      <c r="K181" s="1408"/>
      <c r="L181" s="1408">
        <f t="shared" ref="L181:N181" ca="1" si="508">L180</f>
        <v>0</v>
      </c>
      <c r="M181" s="1408">
        <f t="shared" ca="1" si="508"/>
        <v>0</v>
      </c>
      <c r="N181" s="1408">
        <f t="shared" ca="1" si="508"/>
        <v>0</v>
      </c>
      <c r="O181" s="1408">
        <f t="shared" ref="O181" ca="1" si="509">O180</f>
        <v>0</v>
      </c>
      <c r="P181" s="1408">
        <f t="shared" ref="P181" ca="1" si="510">P180</f>
        <v>0</v>
      </c>
      <c r="Q181" s="1408">
        <f t="shared" ref="Q181:T181" ca="1" si="511">Q180</f>
        <v>0</v>
      </c>
      <c r="R181" s="1408">
        <f t="shared" ca="1" si="511"/>
        <v>0</v>
      </c>
      <c r="S181" s="1408">
        <f t="shared" ca="1" si="511"/>
        <v>0</v>
      </c>
      <c r="T181" s="1408">
        <f t="shared" ca="1" si="511"/>
        <v>0</v>
      </c>
      <c r="U181" s="1495">
        <f>U161</f>
        <v>3.0624999999999902E-2</v>
      </c>
      <c r="V181" s="1495">
        <f t="shared" ref="V181:CG181" si="512">V161</f>
        <v>2.1000000000000001E-2</v>
      </c>
      <c r="W181" s="1495">
        <f t="shared" si="512"/>
        <v>1.2999999999999999E-2</v>
      </c>
      <c r="X181" s="1495">
        <f t="shared" si="512"/>
        <v>1.2999999999999999E-2</v>
      </c>
      <c r="Y181" s="1495">
        <f t="shared" si="512"/>
        <v>1.4E-2</v>
      </c>
      <c r="Z181" s="1495">
        <f t="shared" si="512"/>
        <v>1.4E-2</v>
      </c>
      <c r="AA181" s="1495">
        <f t="shared" si="512"/>
        <v>1.4E-2</v>
      </c>
      <c r="AB181" s="1495">
        <f t="shared" si="512"/>
        <v>1.4E-2</v>
      </c>
      <c r="AC181" s="1495">
        <f t="shared" si="512"/>
        <v>1.4E-2</v>
      </c>
      <c r="AD181" s="1495">
        <f t="shared" si="512"/>
        <v>1.4E-2</v>
      </c>
      <c r="AE181" s="1495">
        <f t="shared" si="512"/>
        <v>1.4E-2</v>
      </c>
      <c r="AF181" s="1522">
        <f t="shared" si="512"/>
        <v>1.4999999999999999E-2</v>
      </c>
      <c r="AG181" s="1522">
        <f t="shared" si="512"/>
        <v>1.4999999999999999E-2</v>
      </c>
      <c r="AH181" s="1522">
        <f t="shared" si="512"/>
        <v>1.4999999999999999E-2</v>
      </c>
      <c r="AI181" s="1522">
        <f t="shared" si="512"/>
        <v>1.4999999999999999E-2</v>
      </c>
      <c r="AJ181" s="1522">
        <f t="shared" si="512"/>
        <v>1.4999999999999999E-2</v>
      </c>
      <c r="AK181" s="1522">
        <f t="shared" si="512"/>
        <v>1.4999999999999999E-2</v>
      </c>
      <c r="AL181" s="1408">
        <f t="shared" ca="1" si="512"/>
        <v>1.5625E-2</v>
      </c>
      <c r="AM181" s="1408">
        <f t="shared" ca="1" si="512"/>
        <v>1.5625E-2</v>
      </c>
      <c r="AN181" s="1408">
        <f t="shared" ca="1" si="512"/>
        <v>1.5625E-2</v>
      </c>
      <c r="AO181" s="1408">
        <f t="shared" ca="1" si="512"/>
        <v>1.5625E-2</v>
      </c>
      <c r="AP181" s="1408">
        <f t="shared" ca="1" si="512"/>
        <v>1.5625E-2</v>
      </c>
      <c r="AQ181" s="1408">
        <f t="shared" ca="1" si="512"/>
        <v>1.5625E-2</v>
      </c>
      <c r="AR181" s="1408">
        <f t="shared" ca="1" si="512"/>
        <v>1.5625E-2</v>
      </c>
      <c r="AS181" s="1408">
        <f t="shared" ca="1" si="512"/>
        <v>1.5625E-2</v>
      </c>
      <c r="AT181" s="1408">
        <f t="shared" ca="1" si="512"/>
        <v>1.5625E-2</v>
      </c>
      <c r="AU181" s="1408">
        <f t="shared" ca="1" si="512"/>
        <v>1.5625E-2</v>
      </c>
      <c r="AV181" s="1408">
        <f t="shared" ca="1" si="512"/>
        <v>1.5625E-2</v>
      </c>
      <c r="AW181" s="1408">
        <f t="shared" ca="1" si="512"/>
        <v>1.5625E-2</v>
      </c>
      <c r="AX181" s="1408">
        <f t="shared" ca="1" si="512"/>
        <v>1.5625E-2</v>
      </c>
      <c r="AY181" s="1408">
        <f t="shared" ca="1" si="512"/>
        <v>1.5625E-2</v>
      </c>
      <c r="AZ181" s="1408">
        <f t="shared" ca="1" si="512"/>
        <v>1.5625E-2</v>
      </c>
      <c r="BA181" s="1408">
        <f t="shared" ca="1" si="512"/>
        <v>1.5625E-2</v>
      </c>
      <c r="BB181" s="1408">
        <f t="shared" ca="1" si="512"/>
        <v>1.5625E-2</v>
      </c>
      <c r="BC181" s="1408">
        <f t="shared" ca="1" si="512"/>
        <v>1.5625E-2</v>
      </c>
      <c r="BD181" s="1408">
        <f t="shared" ca="1" si="512"/>
        <v>1.5625E-2</v>
      </c>
      <c r="BE181" s="1408">
        <f t="shared" ca="1" si="512"/>
        <v>1.5625E-2</v>
      </c>
      <c r="BF181" s="1408">
        <f t="shared" ca="1" si="512"/>
        <v>1.5625E-2</v>
      </c>
      <c r="BG181" s="1408">
        <f t="shared" ca="1" si="512"/>
        <v>1.5625E-2</v>
      </c>
      <c r="BH181" s="1408">
        <f t="shared" ca="1" si="512"/>
        <v>1.5625E-2</v>
      </c>
      <c r="BI181" s="1408">
        <f t="shared" ca="1" si="512"/>
        <v>1.5625E-2</v>
      </c>
      <c r="BJ181" s="1408">
        <f t="shared" ca="1" si="512"/>
        <v>1.5625E-2</v>
      </c>
      <c r="BK181" s="1408">
        <f t="shared" ca="1" si="512"/>
        <v>1.5625E-2</v>
      </c>
      <c r="BL181" s="1408">
        <f t="shared" ca="1" si="512"/>
        <v>1.5625E-2</v>
      </c>
      <c r="BM181" s="1408">
        <f t="shared" ca="1" si="512"/>
        <v>1.5625E-2</v>
      </c>
      <c r="BN181" s="1408">
        <f t="shared" ca="1" si="512"/>
        <v>1.5625E-2</v>
      </c>
      <c r="BO181" s="1408">
        <f t="shared" ca="1" si="512"/>
        <v>1.5625E-2</v>
      </c>
      <c r="BP181" s="1408">
        <f t="shared" ca="1" si="512"/>
        <v>1.5625E-2</v>
      </c>
      <c r="BQ181" s="1408">
        <f t="shared" ca="1" si="512"/>
        <v>1.5625E-2</v>
      </c>
      <c r="BR181" s="1408">
        <f t="shared" ca="1" si="512"/>
        <v>1.5625E-2</v>
      </c>
      <c r="BS181" s="1408">
        <f t="shared" ca="1" si="512"/>
        <v>1.5625E-2</v>
      </c>
      <c r="BT181" s="1408">
        <f t="shared" ca="1" si="512"/>
        <v>1.5625E-2</v>
      </c>
      <c r="BU181" s="1408">
        <f t="shared" ca="1" si="512"/>
        <v>1.5625E-2</v>
      </c>
      <c r="BV181" s="1408">
        <f t="shared" ca="1" si="512"/>
        <v>1.5625E-2</v>
      </c>
      <c r="BW181" s="1408">
        <f t="shared" ca="1" si="512"/>
        <v>1.5625E-2</v>
      </c>
      <c r="BX181" s="1408">
        <f t="shared" ca="1" si="512"/>
        <v>1.5625E-2</v>
      </c>
      <c r="BY181" s="1408">
        <f t="shared" ca="1" si="512"/>
        <v>1.5625E-2</v>
      </c>
      <c r="BZ181" s="1408">
        <f t="shared" ca="1" si="512"/>
        <v>1.5625E-2</v>
      </c>
      <c r="CA181" s="1408">
        <f t="shared" ca="1" si="512"/>
        <v>1.5625E-2</v>
      </c>
      <c r="CB181" s="1408">
        <f t="shared" ca="1" si="512"/>
        <v>1.5625E-2</v>
      </c>
      <c r="CC181" s="1408">
        <f t="shared" ca="1" si="512"/>
        <v>1.5625E-2</v>
      </c>
      <c r="CD181" s="1408">
        <f t="shared" ca="1" si="512"/>
        <v>1.5625E-2</v>
      </c>
      <c r="CE181" s="1408">
        <f t="shared" ca="1" si="512"/>
        <v>1.5625E-2</v>
      </c>
      <c r="CF181" s="1408">
        <f t="shared" ca="1" si="512"/>
        <v>1.5625E-2</v>
      </c>
      <c r="CG181" s="1408">
        <f t="shared" ca="1" si="512"/>
        <v>0</v>
      </c>
      <c r="CH181" s="1408">
        <f t="shared" ref="CH181:EP181" ca="1" si="513">CH161</f>
        <v>0</v>
      </c>
      <c r="CI181" s="1408">
        <f t="shared" ca="1" si="513"/>
        <v>0</v>
      </c>
      <c r="CJ181" s="1408">
        <f t="shared" ca="1" si="513"/>
        <v>0</v>
      </c>
      <c r="CK181" s="1408">
        <f t="shared" ca="1" si="513"/>
        <v>0</v>
      </c>
      <c r="CL181" s="1408">
        <f t="shared" ca="1" si="513"/>
        <v>0</v>
      </c>
      <c r="CM181" s="1408">
        <f t="shared" ca="1" si="513"/>
        <v>0</v>
      </c>
      <c r="CN181" s="1408">
        <f t="shared" ca="1" si="513"/>
        <v>0</v>
      </c>
      <c r="CO181" s="1408">
        <f t="shared" ca="1" si="513"/>
        <v>0</v>
      </c>
      <c r="CP181" s="1408">
        <f t="shared" ca="1" si="513"/>
        <v>0</v>
      </c>
      <c r="CQ181" s="1408">
        <f t="shared" ca="1" si="513"/>
        <v>0</v>
      </c>
      <c r="CR181" s="1408">
        <f t="shared" ca="1" si="513"/>
        <v>0</v>
      </c>
      <c r="CS181" s="1408">
        <f t="shared" ca="1" si="513"/>
        <v>0</v>
      </c>
      <c r="CT181" s="1408">
        <f t="shared" ca="1" si="513"/>
        <v>0</v>
      </c>
      <c r="CU181" s="1408">
        <f t="shared" ca="1" si="513"/>
        <v>0</v>
      </c>
      <c r="CV181" s="1408">
        <f t="shared" ca="1" si="513"/>
        <v>0</v>
      </c>
      <c r="CW181" s="1408">
        <f t="shared" ca="1" si="513"/>
        <v>0</v>
      </c>
      <c r="CX181" s="1408">
        <f t="shared" ca="1" si="513"/>
        <v>0</v>
      </c>
      <c r="CY181" s="1408">
        <f t="shared" ca="1" si="513"/>
        <v>0</v>
      </c>
      <c r="CZ181" s="1408">
        <f t="shared" ca="1" si="513"/>
        <v>0</v>
      </c>
      <c r="DA181" s="1408">
        <f t="shared" ca="1" si="513"/>
        <v>0</v>
      </c>
      <c r="DB181" s="1408">
        <f t="shared" ca="1" si="513"/>
        <v>0</v>
      </c>
      <c r="DC181" s="1408">
        <f t="shared" ca="1" si="513"/>
        <v>0</v>
      </c>
      <c r="DD181" s="1408">
        <f t="shared" ca="1" si="513"/>
        <v>0</v>
      </c>
      <c r="DE181" s="1408">
        <f t="shared" ca="1" si="513"/>
        <v>0</v>
      </c>
      <c r="DF181" s="1408">
        <f t="shared" ca="1" si="513"/>
        <v>0</v>
      </c>
      <c r="DG181" s="1408">
        <f t="shared" ca="1" si="513"/>
        <v>0</v>
      </c>
      <c r="DH181" s="1408">
        <f t="shared" ca="1" si="513"/>
        <v>0</v>
      </c>
      <c r="DI181" s="1408">
        <f t="shared" ca="1" si="513"/>
        <v>0</v>
      </c>
      <c r="DJ181" s="1408">
        <f t="shared" ca="1" si="513"/>
        <v>0</v>
      </c>
      <c r="DK181" s="1408">
        <f t="shared" ca="1" si="513"/>
        <v>0</v>
      </c>
      <c r="DL181" s="1408">
        <f t="shared" ca="1" si="513"/>
        <v>0</v>
      </c>
      <c r="DM181" s="1408">
        <f t="shared" ca="1" si="513"/>
        <v>0</v>
      </c>
      <c r="DN181" s="1408">
        <f t="shared" ca="1" si="513"/>
        <v>0</v>
      </c>
      <c r="DO181" s="1408">
        <f t="shared" ca="1" si="513"/>
        <v>0</v>
      </c>
      <c r="DP181" s="1408">
        <f t="shared" ca="1" si="513"/>
        <v>0</v>
      </c>
      <c r="DQ181" s="1408">
        <f t="shared" ca="1" si="513"/>
        <v>0</v>
      </c>
      <c r="DR181" s="1408">
        <f t="shared" ca="1" si="513"/>
        <v>0</v>
      </c>
      <c r="DS181" s="1408">
        <f t="shared" ca="1" si="513"/>
        <v>0</v>
      </c>
      <c r="DT181" s="1408">
        <f t="shared" ca="1" si="513"/>
        <v>0</v>
      </c>
      <c r="DU181" s="1408">
        <f t="shared" ca="1" si="513"/>
        <v>0</v>
      </c>
      <c r="DV181" s="1408">
        <f t="shared" ca="1" si="513"/>
        <v>0</v>
      </c>
      <c r="DW181" s="1408">
        <f t="shared" ca="1" si="513"/>
        <v>0</v>
      </c>
      <c r="DX181" s="1408">
        <f t="shared" ca="1" si="513"/>
        <v>0</v>
      </c>
      <c r="DY181" s="1408">
        <f t="shared" ca="1" si="513"/>
        <v>0</v>
      </c>
      <c r="DZ181" s="1408">
        <f t="shared" ca="1" si="513"/>
        <v>0</v>
      </c>
      <c r="EA181" s="1408">
        <f t="shared" ca="1" si="513"/>
        <v>0</v>
      </c>
      <c r="EB181" s="1408">
        <f t="shared" ca="1" si="513"/>
        <v>0</v>
      </c>
      <c r="EC181" s="1408">
        <f t="shared" ca="1" si="513"/>
        <v>0</v>
      </c>
      <c r="ED181" s="1408">
        <f t="shared" ca="1" si="513"/>
        <v>0</v>
      </c>
      <c r="EE181" s="1408">
        <f t="shared" ca="1" si="513"/>
        <v>0</v>
      </c>
      <c r="EF181" s="1408">
        <f t="shared" ca="1" si="513"/>
        <v>0</v>
      </c>
      <c r="EG181" s="1408">
        <f t="shared" ca="1" si="513"/>
        <v>0</v>
      </c>
      <c r="EH181" s="1408">
        <f t="shared" ca="1" si="513"/>
        <v>0</v>
      </c>
      <c r="EI181" s="1408">
        <f t="shared" ca="1" si="513"/>
        <v>0</v>
      </c>
      <c r="EJ181" s="1408">
        <f t="shared" ca="1" si="513"/>
        <v>0</v>
      </c>
      <c r="EK181" s="1408">
        <f t="shared" ca="1" si="513"/>
        <v>0</v>
      </c>
      <c r="EL181" s="1408">
        <f t="shared" ca="1" si="513"/>
        <v>0</v>
      </c>
      <c r="EM181" s="1408">
        <f t="shared" ca="1" si="513"/>
        <v>0</v>
      </c>
      <c r="EN181" s="1408">
        <f t="shared" ca="1" si="513"/>
        <v>0</v>
      </c>
      <c r="EO181" s="1408">
        <f t="shared" ca="1" si="513"/>
        <v>0</v>
      </c>
      <c r="EP181" s="1408">
        <f t="shared" ca="1" si="513"/>
        <v>0</v>
      </c>
      <c r="EQ181" s="43"/>
    </row>
    <row r="182" spans="1:187" s="34" customFormat="1" ht="14.1" customHeight="1" outlineLevel="1">
      <c r="A182" s="113"/>
      <c r="B182" s="1386" t="s">
        <v>149</v>
      </c>
      <c r="C182" s="1280">
        <f>H149</f>
        <v>3</v>
      </c>
      <c r="D182" s="889" t="s">
        <v>93</v>
      </c>
      <c r="E182" s="1387">
        <f ca="1">SUM(F182:EP182)</f>
        <v>1</v>
      </c>
      <c r="F182" s="1409"/>
      <c r="G182" s="1389"/>
      <c r="H182" s="1389"/>
      <c r="I182" s="1389"/>
      <c r="J182" s="1389"/>
      <c r="K182" s="1389">
        <f>CHOOSE($C182,K179,K180,K181)</f>
        <v>0</v>
      </c>
      <c r="L182" s="1389">
        <f t="shared" ref="L182" ca="1" si="514">CHOOSE($C182,L179,L180,L181)</f>
        <v>0</v>
      </c>
      <c r="M182" s="1389">
        <f t="shared" ref="M182" ca="1" si="515">CHOOSE($C182,M179,M180,M181)</f>
        <v>0</v>
      </c>
      <c r="N182" s="1389">
        <f t="shared" ref="N182" ca="1" si="516">CHOOSE($C182,N179,N180,N181)</f>
        <v>0</v>
      </c>
      <c r="O182" s="1389">
        <f t="shared" ref="O182" ca="1" si="517">CHOOSE($C182,O179,O180,O181)</f>
        <v>0</v>
      </c>
      <c r="P182" s="1389">
        <f t="shared" ref="P182" ca="1" si="518">CHOOSE($C182,P179,P180,P181)</f>
        <v>0</v>
      </c>
      <c r="Q182" s="1389">
        <f t="shared" ref="Q182" ca="1" si="519">CHOOSE($C182,Q179,Q180,Q181)</f>
        <v>0</v>
      </c>
      <c r="R182" s="1389">
        <f t="shared" ref="R182" ca="1" si="520">CHOOSE($C182,R179,R180,R181)</f>
        <v>0</v>
      </c>
      <c r="S182" s="1389">
        <f t="shared" ref="S182" ca="1" si="521">CHOOSE($C182,S179,S180,S181)</f>
        <v>0</v>
      </c>
      <c r="T182" s="1389">
        <f t="shared" ref="T182" ca="1" si="522">CHOOSE($C182,T179,T180,T181)</f>
        <v>0</v>
      </c>
      <c r="U182" s="1389">
        <f t="shared" ref="U182" si="523">CHOOSE($C182,U179,U180,U181)</f>
        <v>3.0624999999999902E-2</v>
      </c>
      <c r="V182" s="1389">
        <f t="shared" ref="V182" si="524">CHOOSE($C182,V179,V180,V181)</f>
        <v>2.1000000000000001E-2</v>
      </c>
      <c r="W182" s="1389">
        <f t="shared" ref="W182" si="525">CHOOSE($C182,W179,W180,W181)</f>
        <v>1.2999999999999999E-2</v>
      </c>
      <c r="X182" s="1389">
        <f t="shared" ref="X182" si="526">CHOOSE($C182,X179,X180,X181)</f>
        <v>1.2999999999999999E-2</v>
      </c>
      <c r="Y182" s="1389">
        <f t="shared" ref="Y182" si="527">CHOOSE($C182,Y179,Y180,Y181)</f>
        <v>1.4E-2</v>
      </c>
      <c r="Z182" s="1389">
        <f t="shared" ref="Z182" si="528">CHOOSE($C182,Z179,Z180,Z181)</f>
        <v>1.4E-2</v>
      </c>
      <c r="AA182" s="1389">
        <f t="shared" ref="AA182" si="529">CHOOSE($C182,AA179,AA180,AA181)</f>
        <v>1.4E-2</v>
      </c>
      <c r="AB182" s="1389">
        <f t="shared" ref="AB182" si="530">CHOOSE($C182,AB179,AB180,AB181)</f>
        <v>1.4E-2</v>
      </c>
      <c r="AC182" s="1389">
        <f t="shared" ref="AC182" si="531">CHOOSE($C182,AC179,AC180,AC181)</f>
        <v>1.4E-2</v>
      </c>
      <c r="AD182" s="1389">
        <f t="shared" ref="AD182" si="532">CHOOSE($C182,AD179,AD180,AD181)</f>
        <v>1.4E-2</v>
      </c>
      <c r="AE182" s="1389">
        <f t="shared" ref="AE182" si="533">CHOOSE($C182,AE179,AE180,AE181)</f>
        <v>1.4E-2</v>
      </c>
      <c r="AF182" s="1389">
        <f t="shared" ref="AF182" si="534">CHOOSE($C182,AF179,AF180,AF181)</f>
        <v>1.4999999999999999E-2</v>
      </c>
      <c r="AG182" s="1389">
        <f t="shared" ref="AG182" si="535">CHOOSE($C182,AG179,AG180,AG181)</f>
        <v>1.4999999999999999E-2</v>
      </c>
      <c r="AH182" s="1389">
        <f t="shared" ref="AH182" si="536">CHOOSE($C182,AH179,AH180,AH181)</f>
        <v>1.4999999999999999E-2</v>
      </c>
      <c r="AI182" s="1389">
        <f t="shared" ref="AI182" si="537">CHOOSE($C182,AI179,AI180,AI181)</f>
        <v>1.4999999999999999E-2</v>
      </c>
      <c r="AJ182" s="1389">
        <f t="shared" ref="AJ182" si="538">CHOOSE($C182,AJ179,AJ180,AJ181)</f>
        <v>1.4999999999999999E-2</v>
      </c>
      <c r="AK182" s="1389">
        <f t="shared" ref="AK182" si="539">CHOOSE($C182,AK179,AK180,AK181)</f>
        <v>1.4999999999999999E-2</v>
      </c>
      <c r="AL182" s="1389">
        <f t="shared" ref="AL182" ca="1" si="540">CHOOSE($C182,AL179,AL180,AL181)</f>
        <v>1.5625E-2</v>
      </c>
      <c r="AM182" s="1389">
        <f t="shared" ref="AM182" ca="1" si="541">CHOOSE($C182,AM179,AM180,AM181)</f>
        <v>1.5625E-2</v>
      </c>
      <c r="AN182" s="1389">
        <f t="shared" ref="AN182" ca="1" si="542">CHOOSE($C182,AN179,AN180,AN181)</f>
        <v>1.5625E-2</v>
      </c>
      <c r="AO182" s="1389">
        <f t="shared" ref="AO182" ca="1" si="543">CHOOSE($C182,AO179,AO180,AO181)</f>
        <v>1.5625E-2</v>
      </c>
      <c r="AP182" s="1389">
        <f t="shared" ref="AP182" ca="1" si="544">CHOOSE($C182,AP179,AP180,AP181)</f>
        <v>1.5625E-2</v>
      </c>
      <c r="AQ182" s="1389">
        <f t="shared" ref="AQ182" ca="1" si="545">CHOOSE($C182,AQ179,AQ180,AQ181)</f>
        <v>1.5625E-2</v>
      </c>
      <c r="AR182" s="1389">
        <f t="shared" ref="AR182" ca="1" si="546">CHOOSE($C182,AR179,AR180,AR181)</f>
        <v>1.5625E-2</v>
      </c>
      <c r="AS182" s="1389">
        <f t="shared" ref="AS182" ca="1" si="547">CHOOSE($C182,AS179,AS180,AS181)</f>
        <v>1.5625E-2</v>
      </c>
      <c r="AT182" s="1389">
        <f t="shared" ref="AT182" ca="1" si="548">CHOOSE($C182,AT179,AT180,AT181)</f>
        <v>1.5625E-2</v>
      </c>
      <c r="AU182" s="1389">
        <f t="shared" ref="AU182" ca="1" si="549">CHOOSE($C182,AU179,AU180,AU181)</f>
        <v>1.5625E-2</v>
      </c>
      <c r="AV182" s="1389">
        <f t="shared" ref="AV182" ca="1" si="550">CHOOSE($C182,AV179,AV180,AV181)</f>
        <v>1.5625E-2</v>
      </c>
      <c r="AW182" s="1389">
        <f t="shared" ref="AW182" ca="1" si="551">CHOOSE($C182,AW179,AW180,AW181)</f>
        <v>1.5625E-2</v>
      </c>
      <c r="AX182" s="1389">
        <f t="shared" ref="AX182" ca="1" si="552">CHOOSE($C182,AX179,AX180,AX181)</f>
        <v>1.5625E-2</v>
      </c>
      <c r="AY182" s="1389">
        <f t="shared" ref="AY182" ca="1" si="553">CHOOSE($C182,AY179,AY180,AY181)</f>
        <v>1.5625E-2</v>
      </c>
      <c r="AZ182" s="1389">
        <f t="shared" ref="AZ182" ca="1" si="554">CHOOSE($C182,AZ179,AZ180,AZ181)</f>
        <v>1.5625E-2</v>
      </c>
      <c r="BA182" s="1389">
        <f t="shared" ref="BA182" ca="1" si="555">CHOOSE($C182,BA179,BA180,BA181)</f>
        <v>1.5625E-2</v>
      </c>
      <c r="BB182" s="1389">
        <f t="shared" ref="BB182" ca="1" si="556">CHOOSE($C182,BB179,BB180,BB181)</f>
        <v>1.5625E-2</v>
      </c>
      <c r="BC182" s="1389">
        <f t="shared" ref="BC182" ca="1" si="557">CHOOSE($C182,BC179,BC180,BC181)</f>
        <v>1.5625E-2</v>
      </c>
      <c r="BD182" s="1389">
        <f t="shared" ref="BD182" ca="1" si="558">CHOOSE($C182,BD179,BD180,BD181)</f>
        <v>1.5625E-2</v>
      </c>
      <c r="BE182" s="1389">
        <f t="shared" ref="BE182" ca="1" si="559">CHOOSE($C182,BE179,BE180,BE181)</f>
        <v>1.5625E-2</v>
      </c>
      <c r="BF182" s="1389">
        <f t="shared" ref="BF182" ca="1" si="560">CHOOSE($C182,BF179,BF180,BF181)</f>
        <v>1.5625E-2</v>
      </c>
      <c r="BG182" s="1389">
        <f t="shared" ref="BG182" ca="1" si="561">CHOOSE($C182,BG179,BG180,BG181)</f>
        <v>1.5625E-2</v>
      </c>
      <c r="BH182" s="1389">
        <f t="shared" ref="BH182" ca="1" si="562">CHOOSE($C182,BH179,BH180,BH181)</f>
        <v>1.5625E-2</v>
      </c>
      <c r="BI182" s="1389">
        <f t="shared" ref="BI182" ca="1" si="563">CHOOSE($C182,BI179,BI180,BI181)</f>
        <v>1.5625E-2</v>
      </c>
      <c r="BJ182" s="1389">
        <f t="shared" ref="BJ182" ca="1" si="564">CHOOSE($C182,BJ179,BJ180,BJ181)</f>
        <v>1.5625E-2</v>
      </c>
      <c r="BK182" s="1389">
        <f t="shared" ref="BK182" ca="1" si="565">CHOOSE($C182,BK179,BK180,BK181)</f>
        <v>1.5625E-2</v>
      </c>
      <c r="BL182" s="1389">
        <f t="shared" ref="BL182" ca="1" si="566">CHOOSE($C182,BL179,BL180,BL181)</f>
        <v>1.5625E-2</v>
      </c>
      <c r="BM182" s="1389">
        <f t="shared" ref="BM182" ca="1" si="567">CHOOSE($C182,BM179,BM180,BM181)</f>
        <v>1.5625E-2</v>
      </c>
      <c r="BN182" s="1389">
        <f t="shared" ref="BN182" ca="1" si="568">CHOOSE($C182,BN179,BN180,BN181)</f>
        <v>1.5625E-2</v>
      </c>
      <c r="BO182" s="1389">
        <f t="shared" ref="BO182" ca="1" si="569">CHOOSE($C182,BO179,BO180,BO181)</f>
        <v>1.5625E-2</v>
      </c>
      <c r="BP182" s="1389">
        <f t="shared" ref="BP182" ca="1" si="570">CHOOSE($C182,BP179,BP180,BP181)</f>
        <v>1.5625E-2</v>
      </c>
      <c r="BQ182" s="1389">
        <f t="shared" ref="BQ182" ca="1" si="571">CHOOSE($C182,BQ179,BQ180,BQ181)</f>
        <v>1.5625E-2</v>
      </c>
      <c r="BR182" s="1389">
        <f t="shared" ref="BR182" ca="1" si="572">CHOOSE($C182,BR179,BR180,BR181)</f>
        <v>1.5625E-2</v>
      </c>
      <c r="BS182" s="1389">
        <f t="shared" ref="BS182" ca="1" si="573">CHOOSE($C182,BS179,BS180,BS181)</f>
        <v>1.5625E-2</v>
      </c>
      <c r="BT182" s="1389">
        <f t="shared" ref="BT182" ca="1" si="574">CHOOSE($C182,BT179,BT180,BT181)</f>
        <v>1.5625E-2</v>
      </c>
      <c r="BU182" s="1389">
        <f t="shared" ref="BU182" ca="1" si="575">CHOOSE($C182,BU179,BU180,BU181)</f>
        <v>1.5625E-2</v>
      </c>
      <c r="BV182" s="1389">
        <f t="shared" ref="BV182" ca="1" si="576">CHOOSE($C182,BV179,BV180,BV181)</f>
        <v>1.5625E-2</v>
      </c>
      <c r="BW182" s="1389">
        <f t="shared" ref="BW182" ca="1" si="577">CHOOSE($C182,BW179,BW180,BW181)</f>
        <v>1.5625E-2</v>
      </c>
      <c r="BX182" s="1389">
        <f t="shared" ref="BX182" ca="1" si="578">CHOOSE($C182,BX179,BX180,BX181)</f>
        <v>1.5625E-2</v>
      </c>
      <c r="BY182" s="1389">
        <f t="shared" ref="BY182" ca="1" si="579">CHOOSE($C182,BY179,BY180,BY181)</f>
        <v>1.5625E-2</v>
      </c>
      <c r="BZ182" s="1389">
        <f t="shared" ref="BZ182" ca="1" si="580">CHOOSE($C182,BZ179,BZ180,BZ181)</f>
        <v>1.5625E-2</v>
      </c>
      <c r="CA182" s="1389">
        <f t="shared" ref="CA182" ca="1" si="581">CHOOSE($C182,CA179,CA180,CA181)</f>
        <v>1.5625E-2</v>
      </c>
      <c r="CB182" s="1389">
        <f t="shared" ref="CB182" ca="1" si="582">CHOOSE($C182,CB179,CB180,CB181)</f>
        <v>1.5625E-2</v>
      </c>
      <c r="CC182" s="1389">
        <f t="shared" ref="CC182" ca="1" si="583">CHOOSE($C182,CC179,CC180,CC181)</f>
        <v>1.5625E-2</v>
      </c>
      <c r="CD182" s="1389">
        <f t="shared" ref="CD182" ca="1" si="584">CHOOSE($C182,CD179,CD180,CD181)</f>
        <v>1.5625E-2</v>
      </c>
      <c r="CE182" s="1389">
        <f t="shared" ref="CE182" ca="1" si="585">CHOOSE($C182,CE179,CE180,CE181)</f>
        <v>1.5625E-2</v>
      </c>
      <c r="CF182" s="1389">
        <f t="shared" ref="CF182" ca="1" si="586">CHOOSE($C182,CF179,CF180,CF181)</f>
        <v>1.5625E-2</v>
      </c>
      <c r="CG182" s="1389">
        <f t="shared" ref="CG182" ca="1" si="587">CHOOSE($C182,CG179,CG180,CG181)</f>
        <v>0</v>
      </c>
      <c r="CH182" s="1389">
        <f t="shared" ref="CH182" ca="1" si="588">CHOOSE($C182,CH179,CH180,CH181)</f>
        <v>0</v>
      </c>
      <c r="CI182" s="1389">
        <f t="shared" ref="CI182" ca="1" si="589">CHOOSE($C182,CI179,CI180,CI181)</f>
        <v>0</v>
      </c>
      <c r="CJ182" s="1389">
        <f t="shared" ref="CJ182" ca="1" si="590">CHOOSE($C182,CJ179,CJ180,CJ181)</f>
        <v>0</v>
      </c>
      <c r="CK182" s="1389">
        <f t="shared" ref="CK182" ca="1" si="591">CHOOSE($C182,CK179,CK180,CK181)</f>
        <v>0</v>
      </c>
      <c r="CL182" s="1389">
        <f t="shared" ref="CL182" ca="1" si="592">CHOOSE($C182,CL179,CL180,CL181)</f>
        <v>0</v>
      </c>
      <c r="CM182" s="1389">
        <f t="shared" ref="CM182" ca="1" si="593">CHOOSE($C182,CM179,CM180,CM181)</f>
        <v>0</v>
      </c>
      <c r="CN182" s="1389">
        <f t="shared" ref="CN182" ca="1" si="594">CHOOSE($C182,CN179,CN180,CN181)</f>
        <v>0</v>
      </c>
      <c r="CO182" s="1389">
        <f t="shared" ref="CO182" ca="1" si="595">CHOOSE($C182,CO179,CO180,CO181)</f>
        <v>0</v>
      </c>
      <c r="CP182" s="1389">
        <f t="shared" ref="CP182" ca="1" si="596">CHOOSE($C182,CP179,CP180,CP181)</f>
        <v>0</v>
      </c>
      <c r="CQ182" s="1389">
        <f t="shared" ref="CQ182" ca="1" si="597">CHOOSE($C182,CQ179,CQ180,CQ181)</f>
        <v>0</v>
      </c>
      <c r="CR182" s="1389">
        <f t="shared" ref="CR182" ca="1" si="598">CHOOSE($C182,CR179,CR180,CR181)</f>
        <v>0</v>
      </c>
      <c r="CS182" s="1389">
        <f t="shared" ref="CS182" ca="1" si="599">CHOOSE($C182,CS179,CS180,CS181)</f>
        <v>0</v>
      </c>
      <c r="CT182" s="1389">
        <f t="shared" ref="CT182" ca="1" si="600">CHOOSE($C182,CT179,CT180,CT181)</f>
        <v>0</v>
      </c>
      <c r="CU182" s="1389">
        <f t="shared" ref="CU182" ca="1" si="601">CHOOSE($C182,CU179,CU180,CU181)</f>
        <v>0</v>
      </c>
      <c r="CV182" s="1389">
        <f t="shared" ref="CV182" ca="1" si="602">CHOOSE($C182,CV179,CV180,CV181)</f>
        <v>0</v>
      </c>
      <c r="CW182" s="1389">
        <f t="shared" ref="CW182" ca="1" si="603">CHOOSE($C182,CW179,CW180,CW181)</f>
        <v>0</v>
      </c>
      <c r="CX182" s="1389">
        <f t="shared" ref="CX182" ca="1" si="604">CHOOSE($C182,CX179,CX180,CX181)</f>
        <v>0</v>
      </c>
      <c r="CY182" s="1389">
        <f t="shared" ref="CY182" ca="1" si="605">CHOOSE($C182,CY179,CY180,CY181)</f>
        <v>0</v>
      </c>
      <c r="CZ182" s="1389">
        <f t="shared" ref="CZ182" ca="1" si="606">CHOOSE($C182,CZ179,CZ180,CZ181)</f>
        <v>0</v>
      </c>
      <c r="DA182" s="1389">
        <f t="shared" ref="DA182" ca="1" si="607">CHOOSE($C182,DA179,DA180,DA181)</f>
        <v>0</v>
      </c>
      <c r="DB182" s="1389">
        <f t="shared" ref="DB182" ca="1" si="608">CHOOSE($C182,DB179,DB180,DB181)</f>
        <v>0</v>
      </c>
      <c r="DC182" s="1389">
        <f t="shared" ref="DC182" ca="1" si="609">CHOOSE($C182,DC179,DC180,DC181)</f>
        <v>0</v>
      </c>
      <c r="DD182" s="1389">
        <f t="shared" ref="DD182" ca="1" si="610">CHOOSE($C182,DD179,DD180,DD181)</f>
        <v>0</v>
      </c>
      <c r="DE182" s="1389">
        <f t="shared" ref="DE182" ca="1" si="611">CHOOSE($C182,DE179,DE180,DE181)</f>
        <v>0</v>
      </c>
      <c r="DF182" s="1389">
        <f t="shared" ref="DF182" ca="1" si="612">CHOOSE($C182,DF179,DF180,DF181)</f>
        <v>0</v>
      </c>
      <c r="DG182" s="1389">
        <f t="shared" ref="DG182" ca="1" si="613">CHOOSE($C182,DG179,DG180,DG181)</f>
        <v>0</v>
      </c>
      <c r="DH182" s="1389">
        <f t="shared" ref="DH182" ca="1" si="614">CHOOSE($C182,DH179,DH180,DH181)</f>
        <v>0</v>
      </c>
      <c r="DI182" s="1389">
        <f t="shared" ref="DI182" ca="1" si="615">CHOOSE($C182,DI179,DI180,DI181)</f>
        <v>0</v>
      </c>
      <c r="DJ182" s="1389">
        <f t="shared" ref="DJ182" ca="1" si="616">CHOOSE($C182,DJ179,DJ180,DJ181)</f>
        <v>0</v>
      </c>
      <c r="DK182" s="1389">
        <f t="shared" ref="DK182" ca="1" si="617">CHOOSE($C182,DK179,DK180,DK181)</f>
        <v>0</v>
      </c>
      <c r="DL182" s="1389">
        <f t="shared" ref="DL182" ca="1" si="618">CHOOSE($C182,DL179,DL180,DL181)</f>
        <v>0</v>
      </c>
      <c r="DM182" s="1389">
        <f t="shared" ref="DM182" ca="1" si="619">CHOOSE($C182,DM179,DM180,DM181)</f>
        <v>0</v>
      </c>
      <c r="DN182" s="1389">
        <f t="shared" ref="DN182" ca="1" si="620">CHOOSE($C182,DN179,DN180,DN181)</f>
        <v>0</v>
      </c>
      <c r="DO182" s="1389">
        <f t="shared" ref="DO182" ca="1" si="621">CHOOSE($C182,DO179,DO180,DO181)</f>
        <v>0</v>
      </c>
      <c r="DP182" s="1389">
        <f t="shared" ref="DP182" ca="1" si="622">CHOOSE($C182,DP179,DP180,DP181)</f>
        <v>0</v>
      </c>
      <c r="DQ182" s="1389">
        <f t="shared" ref="DQ182" ca="1" si="623">CHOOSE($C182,DQ179,DQ180,DQ181)</f>
        <v>0</v>
      </c>
      <c r="DR182" s="1389">
        <f t="shared" ref="DR182" ca="1" si="624">CHOOSE($C182,DR179,DR180,DR181)</f>
        <v>0</v>
      </c>
      <c r="DS182" s="1389">
        <f t="shared" ref="DS182" ca="1" si="625">CHOOSE($C182,DS179,DS180,DS181)</f>
        <v>0</v>
      </c>
      <c r="DT182" s="1389">
        <f t="shared" ref="DT182" ca="1" si="626">CHOOSE($C182,DT179,DT180,DT181)</f>
        <v>0</v>
      </c>
      <c r="DU182" s="1389">
        <f t="shared" ref="DU182" ca="1" si="627">CHOOSE($C182,DU179,DU180,DU181)</f>
        <v>0</v>
      </c>
      <c r="DV182" s="1389">
        <f t="shared" ref="DV182" ca="1" si="628">CHOOSE($C182,DV179,DV180,DV181)</f>
        <v>0</v>
      </c>
      <c r="DW182" s="1389">
        <f t="shared" ref="DW182" ca="1" si="629">CHOOSE($C182,DW179,DW180,DW181)</f>
        <v>0</v>
      </c>
      <c r="DX182" s="1389">
        <f t="shared" ref="DX182" ca="1" si="630">CHOOSE($C182,DX179,DX180,DX181)</f>
        <v>0</v>
      </c>
      <c r="DY182" s="1389">
        <f t="shared" ref="DY182" ca="1" si="631">CHOOSE($C182,DY179,DY180,DY181)</f>
        <v>0</v>
      </c>
      <c r="DZ182" s="1389">
        <f t="shared" ref="DZ182" ca="1" si="632">CHOOSE($C182,DZ179,DZ180,DZ181)</f>
        <v>0</v>
      </c>
      <c r="EA182" s="1389">
        <f t="shared" ref="EA182" ca="1" si="633">CHOOSE($C182,EA179,EA180,EA181)</f>
        <v>0</v>
      </c>
      <c r="EB182" s="1389">
        <f t="shared" ref="EB182" ca="1" si="634">CHOOSE($C182,EB179,EB180,EB181)</f>
        <v>0</v>
      </c>
      <c r="EC182" s="1389">
        <f t="shared" ref="EC182" ca="1" si="635">CHOOSE($C182,EC179,EC180,EC181)</f>
        <v>0</v>
      </c>
      <c r="ED182" s="1389">
        <f t="shared" ref="ED182" ca="1" si="636">CHOOSE($C182,ED179,ED180,ED181)</f>
        <v>0</v>
      </c>
      <c r="EE182" s="1389">
        <f t="shared" ref="EE182" ca="1" si="637">CHOOSE($C182,EE179,EE180,EE181)</f>
        <v>0</v>
      </c>
      <c r="EF182" s="1389">
        <f t="shared" ref="EF182" ca="1" si="638">CHOOSE($C182,EF179,EF180,EF181)</f>
        <v>0</v>
      </c>
      <c r="EG182" s="1389">
        <f t="shared" ref="EG182" ca="1" si="639">CHOOSE($C182,EG179,EG180,EG181)</f>
        <v>0</v>
      </c>
      <c r="EH182" s="1389">
        <f t="shared" ref="EH182" ca="1" si="640">CHOOSE($C182,EH179,EH180,EH181)</f>
        <v>0</v>
      </c>
      <c r="EI182" s="1389">
        <f t="shared" ref="EI182" ca="1" si="641">CHOOSE($C182,EI179,EI180,EI181)</f>
        <v>0</v>
      </c>
      <c r="EJ182" s="1389">
        <f t="shared" ref="EJ182" ca="1" si="642">CHOOSE($C182,EJ179,EJ180,EJ181)</f>
        <v>0</v>
      </c>
      <c r="EK182" s="1389">
        <f t="shared" ref="EK182" ca="1" si="643">CHOOSE($C182,EK179,EK180,EK181)</f>
        <v>0</v>
      </c>
      <c r="EL182" s="1389">
        <f t="shared" ref="EL182" ca="1" si="644">CHOOSE($C182,EL179,EL180,EL181)</f>
        <v>0</v>
      </c>
      <c r="EM182" s="1389">
        <f t="shared" ref="EM182" ca="1" si="645">CHOOSE($C182,EM179,EM180,EM181)</f>
        <v>0</v>
      </c>
      <c r="EN182" s="1389">
        <f t="shared" ref="EN182" ca="1" si="646">CHOOSE($C182,EN179,EN180,EN181)</f>
        <v>0</v>
      </c>
      <c r="EO182" s="1389">
        <f t="shared" ref="EO182" ca="1" si="647">CHOOSE($C182,EO179,EO180,EO181)</f>
        <v>0</v>
      </c>
      <c r="EP182" s="1389">
        <f t="shared" ref="EP182" ca="1" si="648">CHOOSE($C182,EP179,EP180,EP181)</f>
        <v>0</v>
      </c>
    </row>
    <row r="183" spans="1:187" s="34" customFormat="1" ht="14.1" customHeight="1" outlineLevel="1">
      <c r="A183" s="113"/>
      <c r="B183" s="20"/>
      <c r="C183" s="20"/>
      <c r="D183" s="39"/>
      <c r="E183" s="1220"/>
      <c r="F183" s="35"/>
      <c r="G183" s="756"/>
      <c r="H183" s="3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  <c r="CA183" s="15"/>
      <c r="CB183" s="15"/>
      <c r="CC183" s="15"/>
      <c r="CD183" s="15"/>
      <c r="CE183" s="15"/>
      <c r="CF183" s="15"/>
      <c r="CG183" s="15"/>
      <c r="CH183" s="15"/>
      <c r="CI183" s="15"/>
      <c r="CJ183" s="15"/>
      <c r="CK183" s="15"/>
      <c r="CL183" s="15"/>
      <c r="CM183" s="15"/>
      <c r="CN183" s="15"/>
      <c r="CO183" s="15"/>
      <c r="CP183" s="15"/>
      <c r="CQ183" s="15"/>
      <c r="CR183" s="15"/>
      <c r="CS183" s="15"/>
      <c r="CT183" s="15"/>
      <c r="CU183" s="15"/>
      <c r="CV183" s="15"/>
      <c r="CW183" s="15"/>
      <c r="CX183" s="15"/>
      <c r="CY183" s="15"/>
      <c r="CZ183" s="15"/>
      <c r="DA183" s="15"/>
      <c r="DB183" s="15"/>
      <c r="DC183" s="15"/>
      <c r="DD183" s="15"/>
      <c r="DE183" s="15"/>
      <c r="DF183" s="15"/>
      <c r="DG183" s="15"/>
      <c r="DH183" s="15"/>
      <c r="DI183" s="15"/>
      <c r="DJ183" s="15"/>
      <c r="DK183" s="15"/>
      <c r="DL183" s="15"/>
      <c r="DM183" s="15"/>
      <c r="DN183" s="15"/>
      <c r="DO183" s="15"/>
      <c r="DP183" s="15"/>
      <c r="DQ183" s="15"/>
      <c r="DR183" s="15"/>
      <c r="DS183" s="15"/>
      <c r="DT183" s="15"/>
      <c r="DU183" s="15"/>
      <c r="DV183" s="15"/>
      <c r="DW183" s="15"/>
      <c r="DX183" s="15"/>
      <c r="DY183" s="15"/>
      <c r="DZ183" s="15"/>
      <c r="EA183" s="15"/>
      <c r="EB183" s="15"/>
      <c r="EC183" s="15"/>
      <c r="ED183" s="15"/>
      <c r="EE183" s="15"/>
      <c r="EF183" s="15"/>
      <c r="EG183" s="15"/>
      <c r="EH183" s="15"/>
      <c r="EI183" s="15"/>
      <c r="EJ183" s="15"/>
      <c r="EK183" s="15"/>
      <c r="EL183" s="15"/>
      <c r="EM183" s="15"/>
      <c r="EN183" s="15"/>
      <c r="EO183" s="15"/>
      <c r="EP183" s="15"/>
      <c r="EQ183" s="15"/>
      <c r="ER183" s="15"/>
      <c r="ES183" s="15"/>
      <c r="ET183" s="15"/>
      <c r="EU183" s="15"/>
      <c r="EV183" s="15"/>
      <c r="EW183" s="15"/>
      <c r="EX183" s="15"/>
      <c r="EY183" s="15"/>
      <c r="EZ183" s="15"/>
      <c r="FA183" s="15"/>
      <c r="FB183" s="15"/>
      <c r="FC183" s="15"/>
      <c r="FD183" s="15"/>
      <c r="FE183" s="15"/>
      <c r="FF183" s="15"/>
      <c r="FG183" s="15"/>
      <c r="FH183" s="15"/>
      <c r="FI183" s="15"/>
      <c r="FJ183" s="15"/>
      <c r="FK183" s="15"/>
      <c r="FL183" s="15"/>
      <c r="FM183" s="15"/>
      <c r="FN183" s="15"/>
      <c r="FO183" s="15"/>
      <c r="FP183" s="15"/>
      <c r="FQ183" s="15"/>
      <c r="FR183" s="15"/>
      <c r="FS183" s="15"/>
      <c r="FT183" s="15"/>
      <c r="FU183" s="15"/>
      <c r="FV183" s="15"/>
      <c r="FW183" s="15"/>
      <c r="FX183" s="15"/>
      <c r="FY183" s="15"/>
      <c r="FZ183" s="15"/>
      <c r="GA183" s="15"/>
      <c r="GB183" s="15"/>
      <c r="GC183" s="15"/>
      <c r="GD183" s="15"/>
      <c r="GE183" s="15"/>
    </row>
    <row r="184" spans="1:187" s="34" customFormat="1" ht="14.1" customHeight="1" outlineLevel="1">
      <c r="A184" s="113"/>
      <c r="B184" s="20"/>
      <c r="C184" s="20"/>
      <c r="D184" s="39"/>
      <c r="E184" s="1220"/>
      <c r="F184" s="35"/>
      <c r="G184" s="756"/>
      <c r="H184" s="3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  <c r="CA184" s="15"/>
      <c r="CB184" s="15"/>
      <c r="CC184" s="15"/>
      <c r="CD184" s="15"/>
      <c r="CE184" s="15"/>
      <c r="CF184" s="15"/>
      <c r="CG184" s="15"/>
      <c r="CH184" s="15"/>
      <c r="CI184" s="15"/>
      <c r="CJ184" s="15"/>
      <c r="CK184" s="15"/>
      <c r="CL184" s="15"/>
      <c r="CM184" s="15"/>
      <c r="CN184" s="15"/>
      <c r="CO184" s="15"/>
      <c r="CP184" s="15"/>
      <c r="CQ184" s="15"/>
      <c r="CR184" s="15"/>
      <c r="CS184" s="15"/>
      <c r="CT184" s="15"/>
      <c r="CU184" s="15"/>
      <c r="CV184" s="15"/>
      <c r="CW184" s="15"/>
      <c r="CX184" s="15"/>
      <c r="CY184" s="15"/>
      <c r="CZ184" s="15"/>
      <c r="DA184" s="15"/>
      <c r="DB184" s="15"/>
      <c r="DC184" s="15"/>
      <c r="DD184" s="15"/>
      <c r="DE184" s="15"/>
      <c r="DF184" s="15"/>
      <c r="DG184" s="15"/>
      <c r="DH184" s="15"/>
      <c r="DI184" s="15"/>
      <c r="DJ184" s="15"/>
      <c r="DK184" s="15"/>
      <c r="DL184" s="15"/>
      <c r="DM184" s="15"/>
      <c r="DN184" s="15"/>
      <c r="DO184" s="15"/>
      <c r="DP184" s="15"/>
      <c r="DQ184" s="15"/>
      <c r="DR184" s="15"/>
      <c r="DS184" s="15"/>
      <c r="DT184" s="15"/>
      <c r="DU184" s="15"/>
      <c r="DV184" s="15"/>
      <c r="DW184" s="15"/>
      <c r="DX184" s="15"/>
      <c r="DY184" s="15"/>
      <c r="DZ184" s="15"/>
      <c r="EA184" s="15"/>
      <c r="EB184" s="15"/>
      <c r="EC184" s="15"/>
      <c r="ED184" s="15"/>
      <c r="EE184" s="15"/>
      <c r="EF184" s="15"/>
      <c r="EG184" s="15"/>
      <c r="EH184" s="15"/>
      <c r="EI184" s="15"/>
      <c r="EJ184" s="15"/>
      <c r="EK184" s="15"/>
      <c r="EL184" s="15"/>
      <c r="EM184" s="15"/>
      <c r="EN184" s="15"/>
      <c r="EO184" s="15"/>
      <c r="EP184" s="15"/>
      <c r="EQ184" s="15"/>
      <c r="ER184" s="15"/>
      <c r="ES184" s="15"/>
      <c r="ET184" s="15"/>
      <c r="EU184" s="15"/>
      <c r="EV184" s="15"/>
      <c r="EW184" s="15"/>
      <c r="EX184" s="15"/>
      <c r="EY184" s="15"/>
      <c r="EZ184" s="15"/>
      <c r="FA184" s="15"/>
      <c r="FB184" s="15"/>
      <c r="FC184" s="15"/>
      <c r="FD184" s="15"/>
      <c r="FE184" s="15"/>
      <c r="FF184" s="15"/>
      <c r="FG184" s="15"/>
      <c r="FH184" s="15"/>
      <c r="FI184" s="15"/>
      <c r="FJ184" s="15"/>
      <c r="FK184" s="15"/>
      <c r="FL184" s="15"/>
      <c r="FM184" s="15"/>
      <c r="FN184" s="15"/>
      <c r="FO184" s="15"/>
      <c r="FP184" s="15"/>
      <c r="FQ184" s="15"/>
      <c r="FR184" s="15"/>
      <c r="FS184" s="15"/>
      <c r="FT184" s="15"/>
      <c r="FU184" s="15"/>
      <c r="FV184" s="15"/>
      <c r="FW184" s="15"/>
      <c r="FX184" s="15"/>
      <c r="FY184" s="15"/>
      <c r="FZ184" s="15"/>
      <c r="GA184" s="15"/>
      <c r="GB184" s="15"/>
      <c r="GC184" s="15"/>
      <c r="GD184" s="15"/>
      <c r="GE184" s="15"/>
    </row>
    <row r="185" spans="1:187" s="34" customFormat="1" ht="14.1" customHeight="1" outlineLevel="1">
      <c r="A185" s="113"/>
      <c r="B185" s="1406" t="s">
        <v>1086</v>
      </c>
      <c r="C185" s="1410"/>
      <c r="D185" s="39"/>
      <c r="E185" s="1151"/>
      <c r="F185" s="9"/>
      <c r="G185" s="15"/>
      <c r="H185" s="15"/>
      <c r="I185" s="15"/>
      <c r="J185" s="15"/>
      <c r="K185" s="15"/>
      <c r="L185" s="15"/>
      <c r="M185" s="15"/>
      <c r="N185" s="15"/>
      <c r="O185" s="19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  <c r="CA185" s="15"/>
      <c r="CB185" s="15"/>
      <c r="CC185" s="15"/>
      <c r="CD185" s="15"/>
      <c r="CE185" s="15"/>
      <c r="CF185" s="15"/>
      <c r="CG185" s="15"/>
      <c r="CH185" s="15"/>
      <c r="CI185" s="15"/>
      <c r="CJ185" s="15"/>
      <c r="CK185" s="15"/>
      <c r="CL185" s="15"/>
      <c r="CM185" s="15"/>
      <c r="CN185" s="15"/>
      <c r="CO185" s="15"/>
      <c r="CP185" s="15"/>
      <c r="CQ185" s="15"/>
      <c r="CR185" s="15"/>
      <c r="CS185" s="15"/>
      <c r="CT185" s="15"/>
      <c r="CU185" s="15"/>
      <c r="CV185" s="15"/>
      <c r="CW185" s="15"/>
      <c r="CX185" s="15"/>
      <c r="CY185" s="15"/>
      <c r="CZ185" s="15"/>
      <c r="DA185" s="15"/>
      <c r="DB185" s="15"/>
      <c r="DC185" s="15"/>
      <c r="DD185" s="15"/>
      <c r="DE185" s="15"/>
      <c r="DF185" s="15"/>
      <c r="DG185" s="15"/>
      <c r="DH185" s="15"/>
      <c r="DI185" s="15"/>
      <c r="DJ185" s="15"/>
      <c r="DK185" s="15"/>
      <c r="DL185" s="15"/>
      <c r="DM185" s="15"/>
      <c r="DN185" s="15"/>
      <c r="DO185" s="15"/>
      <c r="DP185" s="15"/>
      <c r="DQ185" s="15"/>
      <c r="DR185" s="15"/>
      <c r="DS185" s="15"/>
      <c r="DT185" s="15"/>
      <c r="DU185" s="15"/>
      <c r="DV185" s="15"/>
      <c r="DW185" s="15"/>
      <c r="DX185" s="15"/>
      <c r="DY185" s="15"/>
      <c r="DZ185" s="15"/>
      <c r="EA185" s="15"/>
      <c r="EB185" s="15"/>
      <c r="EC185" s="15"/>
      <c r="ED185" s="15"/>
      <c r="EE185" s="15"/>
      <c r="EF185" s="15"/>
      <c r="EG185" s="15"/>
      <c r="EH185" s="15"/>
      <c r="EI185" s="15"/>
      <c r="EJ185" s="15"/>
      <c r="EK185" s="15"/>
      <c r="EL185" s="15"/>
      <c r="EM185" s="15"/>
      <c r="EN185" s="15"/>
      <c r="EO185" s="15"/>
      <c r="EP185" s="15"/>
      <c r="EQ185" s="15"/>
    </row>
    <row r="186" spans="1:187" s="34" customFormat="1" ht="14.1" customHeight="1" outlineLevel="1">
      <c r="A186" s="113"/>
      <c r="B186" s="38" t="s">
        <v>509</v>
      </c>
      <c r="C186" s="38"/>
      <c r="D186" s="39" t="s">
        <v>147</v>
      </c>
      <c r="E186" s="40">
        <f ca="1">SUM(F186:EP186)</f>
        <v>0</v>
      </c>
      <c r="F186" s="37"/>
      <c r="G186" s="759"/>
      <c r="H186" s="759"/>
      <c r="I186" s="759"/>
      <c r="J186" s="759"/>
      <c r="K186" s="759">
        <f t="shared" ref="K186:AP186" ca="1" si="649">AND(K$152&gt;=$I145,K$152&lt;=$I146)*1</f>
        <v>0</v>
      </c>
      <c r="L186" s="759">
        <f t="shared" ca="1" si="649"/>
        <v>0</v>
      </c>
      <c r="M186" s="759">
        <f t="shared" ca="1" si="649"/>
        <v>0</v>
      </c>
      <c r="N186" s="759">
        <f t="shared" ca="1" si="649"/>
        <v>0</v>
      </c>
      <c r="O186" s="759">
        <f t="shared" ca="1" si="649"/>
        <v>0</v>
      </c>
      <c r="P186" s="759">
        <f t="shared" ca="1" si="649"/>
        <v>0</v>
      </c>
      <c r="Q186" s="759">
        <f t="shared" ca="1" si="649"/>
        <v>0</v>
      </c>
      <c r="R186" s="759">
        <f t="shared" ca="1" si="649"/>
        <v>0</v>
      </c>
      <c r="S186" s="759">
        <f t="shared" ca="1" si="649"/>
        <v>0</v>
      </c>
      <c r="T186" s="759">
        <f t="shared" ca="1" si="649"/>
        <v>0</v>
      </c>
      <c r="U186" s="759">
        <f t="shared" ca="1" si="649"/>
        <v>0</v>
      </c>
      <c r="V186" s="759">
        <f t="shared" ca="1" si="649"/>
        <v>0</v>
      </c>
      <c r="W186" s="759">
        <f ca="1">AND(W$152&gt;=$I145,W$152&lt;=$I146)*1</f>
        <v>0</v>
      </c>
      <c r="X186" s="759">
        <f t="shared" ca="1" si="649"/>
        <v>0</v>
      </c>
      <c r="Y186" s="759">
        <f t="shared" ca="1" si="649"/>
        <v>0</v>
      </c>
      <c r="Z186" s="759">
        <f t="shared" ca="1" si="649"/>
        <v>0</v>
      </c>
      <c r="AA186" s="759">
        <f t="shared" ca="1" si="649"/>
        <v>0</v>
      </c>
      <c r="AB186" s="759">
        <f t="shared" ca="1" si="649"/>
        <v>0</v>
      </c>
      <c r="AC186" s="759">
        <f t="shared" ca="1" si="649"/>
        <v>0</v>
      </c>
      <c r="AD186" s="759">
        <f t="shared" ca="1" si="649"/>
        <v>0</v>
      </c>
      <c r="AE186" s="759">
        <f t="shared" ca="1" si="649"/>
        <v>0</v>
      </c>
      <c r="AF186" s="759">
        <f t="shared" ca="1" si="649"/>
        <v>0</v>
      </c>
      <c r="AG186" s="759">
        <f t="shared" ca="1" si="649"/>
        <v>0</v>
      </c>
      <c r="AH186" s="759">
        <f t="shared" ca="1" si="649"/>
        <v>0</v>
      </c>
      <c r="AI186" s="759">
        <f t="shared" ca="1" si="649"/>
        <v>0</v>
      </c>
      <c r="AJ186" s="759">
        <f t="shared" ca="1" si="649"/>
        <v>0</v>
      </c>
      <c r="AK186" s="759">
        <f t="shared" ca="1" si="649"/>
        <v>0</v>
      </c>
      <c r="AL186" s="759">
        <f t="shared" ca="1" si="649"/>
        <v>0</v>
      </c>
      <c r="AM186" s="759">
        <f t="shared" ca="1" si="649"/>
        <v>0</v>
      </c>
      <c r="AN186" s="759">
        <f t="shared" ca="1" si="649"/>
        <v>0</v>
      </c>
      <c r="AO186" s="759">
        <f t="shared" ca="1" si="649"/>
        <v>0</v>
      </c>
      <c r="AP186" s="759">
        <f t="shared" ca="1" si="649"/>
        <v>0</v>
      </c>
      <c r="AQ186" s="759">
        <f t="shared" ref="AQ186:BV186" ca="1" si="650">AND(AQ$152&gt;=$I145,AQ$152&lt;=$I146)*1</f>
        <v>0</v>
      </c>
      <c r="AR186" s="759">
        <f t="shared" ca="1" si="650"/>
        <v>0</v>
      </c>
      <c r="AS186" s="759">
        <f t="shared" ca="1" si="650"/>
        <v>0</v>
      </c>
      <c r="AT186" s="759">
        <f t="shared" ca="1" si="650"/>
        <v>0</v>
      </c>
      <c r="AU186" s="759">
        <f t="shared" ca="1" si="650"/>
        <v>0</v>
      </c>
      <c r="AV186" s="759">
        <f t="shared" ca="1" si="650"/>
        <v>0</v>
      </c>
      <c r="AW186" s="759">
        <f t="shared" ca="1" si="650"/>
        <v>0</v>
      </c>
      <c r="AX186" s="759">
        <f t="shared" ca="1" si="650"/>
        <v>0</v>
      </c>
      <c r="AY186" s="759">
        <f t="shared" ca="1" si="650"/>
        <v>0</v>
      </c>
      <c r="AZ186" s="759">
        <f t="shared" ca="1" si="650"/>
        <v>0</v>
      </c>
      <c r="BA186" s="759">
        <f t="shared" ca="1" si="650"/>
        <v>0</v>
      </c>
      <c r="BB186" s="759">
        <f t="shared" ca="1" si="650"/>
        <v>0</v>
      </c>
      <c r="BC186" s="759">
        <f t="shared" ca="1" si="650"/>
        <v>0</v>
      </c>
      <c r="BD186" s="759">
        <f t="shared" ca="1" si="650"/>
        <v>0</v>
      </c>
      <c r="BE186" s="759">
        <f t="shared" ca="1" si="650"/>
        <v>0</v>
      </c>
      <c r="BF186" s="759">
        <f t="shared" ca="1" si="650"/>
        <v>0</v>
      </c>
      <c r="BG186" s="759">
        <f t="shared" ca="1" si="650"/>
        <v>0</v>
      </c>
      <c r="BH186" s="759">
        <f t="shared" ca="1" si="650"/>
        <v>0</v>
      </c>
      <c r="BI186" s="759">
        <f t="shared" ca="1" si="650"/>
        <v>0</v>
      </c>
      <c r="BJ186" s="759">
        <f t="shared" ca="1" si="650"/>
        <v>0</v>
      </c>
      <c r="BK186" s="759">
        <f t="shared" ca="1" si="650"/>
        <v>0</v>
      </c>
      <c r="BL186" s="759">
        <f t="shared" ca="1" si="650"/>
        <v>0</v>
      </c>
      <c r="BM186" s="759">
        <f t="shared" ca="1" si="650"/>
        <v>0</v>
      </c>
      <c r="BN186" s="759">
        <f t="shared" ca="1" si="650"/>
        <v>0</v>
      </c>
      <c r="BO186" s="759">
        <f t="shared" ca="1" si="650"/>
        <v>0</v>
      </c>
      <c r="BP186" s="759">
        <f t="shared" ca="1" si="650"/>
        <v>0</v>
      </c>
      <c r="BQ186" s="759">
        <f t="shared" ca="1" si="650"/>
        <v>0</v>
      </c>
      <c r="BR186" s="759">
        <f t="shared" ca="1" si="650"/>
        <v>0</v>
      </c>
      <c r="BS186" s="759">
        <f t="shared" ca="1" si="650"/>
        <v>0</v>
      </c>
      <c r="BT186" s="759">
        <f t="shared" ca="1" si="650"/>
        <v>0</v>
      </c>
      <c r="BU186" s="759">
        <f t="shared" ca="1" si="650"/>
        <v>0</v>
      </c>
      <c r="BV186" s="759">
        <f t="shared" ca="1" si="650"/>
        <v>0</v>
      </c>
      <c r="BW186" s="759">
        <f t="shared" ref="BW186:DB186" ca="1" si="651">AND(BW$152&gt;=$I145,BW$152&lt;=$I146)*1</f>
        <v>0</v>
      </c>
      <c r="BX186" s="759">
        <f t="shared" ca="1" si="651"/>
        <v>0</v>
      </c>
      <c r="BY186" s="759">
        <f t="shared" ca="1" si="651"/>
        <v>0</v>
      </c>
      <c r="BZ186" s="759">
        <f t="shared" ca="1" si="651"/>
        <v>0</v>
      </c>
      <c r="CA186" s="759">
        <f t="shared" ca="1" si="651"/>
        <v>0</v>
      </c>
      <c r="CB186" s="759">
        <f t="shared" ca="1" si="651"/>
        <v>0</v>
      </c>
      <c r="CC186" s="759">
        <f t="shared" ca="1" si="651"/>
        <v>0</v>
      </c>
      <c r="CD186" s="759">
        <f t="shared" ca="1" si="651"/>
        <v>0</v>
      </c>
      <c r="CE186" s="759">
        <f t="shared" ca="1" si="651"/>
        <v>0</v>
      </c>
      <c r="CF186" s="759">
        <f t="shared" ca="1" si="651"/>
        <v>0</v>
      </c>
      <c r="CG186" s="759">
        <f t="shared" ca="1" si="651"/>
        <v>0</v>
      </c>
      <c r="CH186" s="759">
        <f t="shared" ca="1" si="651"/>
        <v>0</v>
      </c>
      <c r="CI186" s="759">
        <f t="shared" ca="1" si="651"/>
        <v>0</v>
      </c>
      <c r="CJ186" s="759">
        <f t="shared" ca="1" si="651"/>
        <v>0</v>
      </c>
      <c r="CK186" s="759">
        <f t="shared" ca="1" si="651"/>
        <v>0</v>
      </c>
      <c r="CL186" s="759">
        <f t="shared" ca="1" si="651"/>
        <v>0</v>
      </c>
      <c r="CM186" s="759">
        <f t="shared" ca="1" si="651"/>
        <v>0</v>
      </c>
      <c r="CN186" s="759">
        <f t="shared" ca="1" si="651"/>
        <v>0</v>
      </c>
      <c r="CO186" s="759">
        <f t="shared" ca="1" si="651"/>
        <v>0</v>
      </c>
      <c r="CP186" s="759">
        <f t="shared" ca="1" si="651"/>
        <v>0</v>
      </c>
      <c r="CQ186" s="759">
        <f t="shared" ca="1" si="651"/>
        <v>0</v>
      </c>
      <c r="CR186" s="759">
        <f t="shared" ca="1" si="651"/>
        <v>0</v>
      </c>
      <c r="CS186" s="759">
        <f t="shared" ca="1" si="651"/>
        <v>0</v>
      </c>
      <c r="CT186" s="759">
        <f t="shared" ca="1" si="651"/>
        <v>0</v>
      </c>
      <c r="CU186" s="759">
        <f t="shared" ca="1" si="651"/>
        <v>0</v>
      </c>
      <c r="CV186" s="759">
        <f t="shared" ca="1" si="651"/>
        <v>0</v>
      </c>
      <c r="CW186" s="759">
        <f t="shared" ca="1" si="651"/>
        <v>0</v>
      </c>
      <c r="CX186" s="759">
        <f t="shared" ca="1" si="651"/>
        <v>0</v>
      </c>
      <c r="CY186" s="759">
        <f t="shared" ca="1" si="651"/>
        <v>0</v>
      </c>
      <c r="CZ186" s="759">
        <f t="shared" ca="1" si="651"/>
        <v>0</v>
      </c>
      <c r="DA186" s="759">
        <f t="shared" ca="1" si="651"/>
        <v>0</v>
      </c>
      <c r="DB186" s="759">
        <f t="shared" ca="1" si="651"/>
        <v>0</v>
      </c>
      <c r="DC186" s="759">
        <f t="shared" ref="DC186:EH186" ca="1" si="652">AND(DC$152&gt;=$I145,DC$152&lt;=$I146)*1</f>
        <v>0</v>
      </c>
      <c r="DD186" s="759">
        <f t="shared" ca="1" si="652"/>
        <v>0</v>
      </c>
      <c r="DE186" s="759">
        <f t="shared" ca="1" si="652"/>
        <v>0</v>
      </c>
      <c r="DF186" s="759">
        <f t="shared" ca="1" si="652"/>
        <v>0</v>
      </c>
      <c r="DG186" s="759">
        <f t="shared" ca="1" si="652"/>
        <v>0</v>
      </c>
      <c r="DH186" s="759">
        <f t="shared" ca="1" si="652"/>
        <v>0</v>
      </c>
      <c r="DI186" s="759">
        <f t="shared" ca="1" si="652"/>
        <v>0</v>
      </c>
      <c r="DJ186" s="759">
        <f t="shared" ca="1" si="652"/>
        <v>0</v>
      </c>
      <c r="DK186" s="759">
        <f t="shared" ca="1" si="652"/>
        <v>0</v>
      </c>
      <c r="DL186" s="759">
        <f t="shared" ca="1" si="652"/>
        <v>0</v>
      </c>
      <c r="DM186" s="759">
        <f t="shared" ca="1" si="652"/>
        <v>0</v>
      </c>
      <c r="DN186" s="759">
        <f t="shared" ca="1" si="652"/>
        <v>0</v>
      </c>
      <c r="DO186" s="759">
        <f t="shared" ca="1" si="652"/>
        <v>0</v>
      </c>
      <c r="DP186" s="759">
        <f t="shared" ca="1" si="652"/>
        <v>0</v>
      </c>
      <c r="DQ186" s="759">
        <f t="shared" ca="1" si="652"/>
        <v>0</v>
      </c>
      <c r="DR186" s="759">
        <f t="shared" ca="1" si="652"/>
        <v>0</v>
      </c>
      <c r="DS186" s="759">
        <f t="shared" ca="1" si="652"/>
        <v>0</v>
      </c>
      <c r="DT186" s="759">
        <f t="shared" ca="1" si="652"/>
        <v>0</v>
      </c>
      <c r="DU186" s="759">
        <f t="shared" ca="1" si="652"/>
        <v>0</v>
      </c>
      <c r="DV186" s="759">
        <f t="shared" ca="1" si="652"/>
        <v>0</v>
      </c>
      <c r="DW186" s="759">
        <f t="shared" ca="1" si="652"/>
        <v>0</v>
      </c>
      <c r="DX186" s="759">
        <f t="shared" ca="1" si="652"/>
        <v>0</v>
      </c>
      <c r="DY186" s="759">
        <f t="shared" ca="1" si="652"/>
        <v>0</v>
      </c>
      <c r="DZ186" s="759">
        <f t="shared" ca="1" si="652"/>
        <v>0</v>
      </c>
      <c r="EA186" s="759">
        <f t="shared" ca="1" si="652"/>
        <v>0</v>
      </c>
      <c r="EB186" s="759">
        <f t="shared" ca="1" si="652"/>
        <v>0</v>
      </c>
      <c r="EC186" s="759">
        <f t="shared" ca="1" si="652"/>
        <v>0</v>
      </c>
      <c r="ED186" s="759">
        <f t="shared" ca="1" si="652"/>
        <v>0</v>
      </c>
      <c r="EE186" s="759">
        <f t="shared" ca="1" si="652"/>
        <v>0</v>
      </c>
      <c r="EF186" s="759">
        <f t="shared" ca="1" si="652"/>
        <v>0</v>
      </c>
      <c r="EG186" s="759">
        <f t="shared" ca="1" si="652"/>
        <v>0</v>
      </c>
      <c r="EH186" s="759">
        <f t="shared" ca="1" si="652"/>
        <v>0</v>
      </c>
      <c r="EI186" s="759">
        <f t="shared" ref="EI186:EP186" ca="1" si="653">AND(EI$152&gt;=$I145,EI$152&lt;=$I146)*1</f>
        <v>0</v>
      </c>
      <c r="EJ186" s="759">
        <f t="shared" ca="1" si="653"/>
        <v>0</v>
      </c>
      <c r="EK186" s="759">
        <f t="shared" ca="1" si="653"/>
        <v>0</v>
      </c>
      <c r="EL186" s="759">
        <f t="shared" ca="1" si="653"/>
        <v>0</v>
      </c>
      <c r="EM186" s="759">
        <f t="shared" ca="1" si="653"/>
        <v>0</v>
      </c>
      <c r="EN186" s="759">
        <f t="shared" ca="1" si="653"/>
        <v>0</v>
      </c>
      <c r="EO186" s="759">
        <f t="shared" ca="1" si="653"/>
        <v>0</v>
      </c>
      <c r="EP186" s="759">
        <f t="shared" ca="1" si="653"/>
        <v>0</v>
      </c>
      <c r="EQ186" s="43"/>
    </row>
    <row r="187" spans="1:187" s="34" customFormat="1" ht="14.1" customHeight="1" outlineLevel="1">
      <c r="A187" s="113"/>
      <c r="B187" s="38" t="s">
        <v>510</v>
      </c>
      <c r="C187" s="38"/>
      <c r="D187" s="39" t="s">
        <v>147</v>
      </c>
      <c r="E187" s="1221"/>
      <c r="F187" s="37"/>
      <c r="G187" s="760"/>
      <c r="H187" s="760"/>
      <c r="I187" s="760"/>
      <c r="J187" s="760"/>
      <c r="K187" s="760">
        <f ca="1">SUM($J186:K186)*(K186&gt;0)</f>
        <v>0</v>
      </c>
      <c r="L187" s="760">
        <f ca="1">SUM($J186:L186)*(L186&gt;0)</f>
        <v>0</v>
      </c>
      <c r="M187" s="760">
        <f ca="1">SUM($J186:M186)*(M186&gt;0)</f>
        <v>0</v>
      </c>
      <c r="N187" s="760">
        <f ca="1">SUM($J186:N186)*(N186&gt;0)</f>
        <v>0</v>
      </c>
      <c r="O187" s="760">
        <f ca="1">SUM($J186:O186)*(O186&gt;0)</f>
        <v>0</v>
      </c>
      <c r="P187" s="760">
        <f ca="1">SUM($J186:P186)*(P186&gt;0)</f>
        <v>0</v>
      </c>
      <c r="Q187" s="760">
        <f ca="1">SUM($J186:Q186)*(Q186&gt;0)</f>
        <v>0</v>
      </c>
      <c r="R187" s="760">
        <f ca="1">SUM($J186:R186)*(R186&gt;0)</f>
        <v>0</v>
      </c>
      <c r="S187" s="760">
        <f ca="1">SUM($J186:S186)*(S186&gt;0)</f>
        <v>0</v>
      </c>
      <c r="T187" s="760">
        <f ca="1">SUM($J186:T186)*(T186&gt;0)</f>
        <v>0</v>
      </c>
      <c r="U187" s="760">
        <f ca="1">SUM($J186:U186)*(U186&gt;0)</f>
        <v>0</v>
      </c>
      <c r="V187" s="760">
        <f ca="1">SUM($J186:V186)*(V186&gt;0)</f>
        <v>0</v>
      </c>
      <c r="W187" s="760">
        <f ca="1">SUM($J186:W186)*(W186&gt;0)</f>
        <v>0</v>
      </c>
      <c r="X187" s="760">
        <f ca="1">SUM($J186:X186)*(X186&gt;0)</f>
        <v>0</v>
      </c>
      <c r="Y187" s="760">
        <f ca="1">SUM($J186:Y186)*(Y186&gt;0)</f>
        <v>0</v>
      </c>
      <c r="Z187" s="760">
        <f ca="1">SUM($J186:Z186)*(Z186&gt;0)</f>
        <v>0</v>
      </c>
      <c r="AA187" s="760">
        <f ca="1">SUM($J186:AA186)*(AA186&gt;0)</f>
        <v>0</v>
      </c>
      <c r="AB187" s="760">
        <f ca="1">SUM($J186:AB186)*(AB186&gt;0)</f>
        <v>0</v>
      </c>
      <c r="AC187" s="760">
        <f ca="1">SUM($J186:AC186)*(AC186&gt;0)</f>
        <v>0</v>
      </c>
      <c r="AD187" s="760">
        <f ca="1">SUM($J186:AD186)*(AD186&gt;0)</f>
        <v>0</v>
      </c>
      <c r="AE187" s="760">
        <f ca="1">SUM($J186:AE186)*(AE186&gt;0)</f>
        <v>0</v>
      </c>
      <c r="AF187" s="760">
        <f ca="1">SUM($J186:AF186)*(AF186&gt;0)</f>
        <v>0</v>
      </c>
      <c r="AG187" s="760">
        <f ca="1">SUM($J186:AG186)*(AG186&gt;0)</f>
        <v>0</v>
      </c>
      <c r="AH187" s="760">
        <f ca="1">SUM($J186:AH186)*(AH186&gt;0)</f>
        <v>0</v>
      </c>
      <c r="AI187" s="760">
        <f ca="1">SUM($J186:AI186)*(AI186&gt;0)</f>
        <v>0</v>
      </c>
      <c r="AJ187" s="760">
        <f ca="1">SUM($J186:AJ186)*(AJ186&gt;0)</f>
        <v>0</v>
      </c>
      <c r="AK187" s="760">
        <f ca="1">SUM($J186:AK186)*(AK186&gt;0)</f>
        <v>0</v>
      </c>
      <c r="AL187" s="760">
        <f ca="1">SUM($J186:AL186)*(AL186&gt;0)</f>
        <v>0</v>
      </c>
      <c r="AM187" s="760">
        <f ca="1">SUM($J186:AM186)*(AM186&gt;0)</f>
        <v>0</v>
      </c>
      <c r="AN187" s="760">
        <f ca="1">SUM($J186:AN186)*(AN186&gt;0)</f>
        <v>0</v>
      </c>
      <c r="AO187" s="760">
        <f ca="1">SUM($J186:AO186)*(AO186&gt;0)</f>
        <v>0</v>
      </c>
      <c r="AP187" s="760">
        <f ca="1">SUM($J186:AP186)*(AP186&gt;0)</f>
        <v>0</v>
      </c>
      <c r="AQ187" s="760">
        <f ca="1">SUM($J186:AQ186)*(AQ186&gt;0)</f>
        <v>0</v>
      </c>
      <c r="AR187" s="760">
        <f ca="1">SUM($J186:AR186)*(AR186&gt;0)</f>
        <v>0</v>
      </c>
      <c r="AS187" s="760">
        <f ca="1">SUM($J186:AS186)*(AS186&gt;0)</f>
        <v>0</v>
      </c>
      <c r="AT187" s="760">
        <f ca="1">SUM($J186:AT186)*(AT186&gt;0)</f>
        <v>0</v>
      </c>
      <c r="AU187" s="760">
        <f ca="1">SUM($J186:AU186)*(AU186&gt;0)</f>
        <v>0</v>
      </c>
      <c r="AV187" s="760">
        <f ca="1">SUM($J186:AV186)*(AV186&gt;0)</f>
        <v>0</v>
      </c>
      <c r="AW187" s="760">
        <f ca="1">SUM($J186:AW186)*(AW186&gt;0)</f>
        <v>0</v>
      </c>
      <c r="AX187" s="760">
        <f ca="1">SUM($J186:AX186)*(AX186&gt;0)</f>
        <v>0</v>
      </c>
      <c r="AY187" s="760">
        <f ca="1">SUM($J186:AY186)*(AY186&gt;0)</f>
        <v>0</v>
      </c>
      <c r="AZ187" s="760">
        <f ca="1">SUM($J186:AZ186)*(AZ186&gt;0)</f>
        <v>0</v>
      </c>
      <c r="BA187" s="760">
        <f ca="1">SUM($J186:BA186)*(BA186&gt;0)</f>
        <v>0</v>
      </c>
      <c r="BB187" s="760">
        <f ca="1">SUM($J186:BB186)*(BB186&gt;0)</f>
        <v>0</v>
      </c>
      <c r="BC187" s="760">
        <f ca="1">SUM($J186:BC186)*(BC186&gt;0)</f>
        <v>0</v>
      </c>
      <c r="BD187" s="760">
        <f ca="1">SUM($J186:BD186)*(BD186&gt;0)</f>
        <v>0</v>
      </c>
      <c r="BE187" s="760">
        <f ca="1">SUM($J186:BE186)*(BE186&gt;0)</f>
        <v>0</v>
      </c>
      <c r="BF187" s="760">
        <f ca="1">SUM($J186:BF186)*(BF186&gt;0)</f>
        <v>0</v>
      </c>
      <c r="BG187" s="760">
        <f ca="1">SUM($J186:BG186)*(BG186&gt;0)</f>
        <v>0</v>
      </c>
      <c r="BH187" s="760">
        <f ca="1">SUM($J186:BH186)*(BH186&gt;0)</f>
        <v>0</v>
      </c>
      <c r="BI187" s="760">
        <f ca="1">SUM($J186:BI186)*(BI186&gt;0)</f>
        <v>0</v>
      </c>
      <c r="BJ187" s="760">
        <f ca="1">SUM($J186:BJ186)*(BJ186&gt;0)</f>
        <v>0</v>
      </c>
      <c r="BK187" s="760">
        <f ca="1">SUM($J186:BK186)*(BK186&gt;0)</f>
        <v>0</v>
      </c>
      <c r="BL187" s="760">
        <f ca="1">SUM($J186:BL186)*(BL186&gt;0)</f>
        <v>0</v>
      </c>
      <c r="BM187" s="760">
        <f ca="1">SUM($J186:BM186)*(BM186&gt;0)</f>
        <v>0</v>
      </c>
      <c r="BN187" s="760">
        <f ca="1">SUM($J186:BN186)*(BN186&gt;0)</f>
        <v>0</v>
      </c>
      <c r="BO187" s="760">
        <f ca="1">SUM($J186:BO186)*(BO186&gt;0)</f>
        <v>0</v>
      </c>
      <c r="BP187" s="760">
        <f ca="1">SUM($J186:BP186)*(BP186&gt;0)</f>
        <v>0</v>
      </c>
      <c r="BQ187" s="760">
        <f ca="1">SUM($J186:BQ186)*(BQ186&gt;0)</f>
        <v>0</v>
      </c>
      <c r="BR187" s="760">
        <f ca="1">SUM($J186:BR186)*(BR186&gt;0)</f>
        <v>0</v>
      </c>
      <c r="BS187" s="760">
        <f ca="1">SUM($J186:BS186)*(BS186&gt;0)</f>
        <v>0</v>
      </c>
      <c r="BT187" s="760">
        <f ca="1">SUM($J186:BT186)*(BT186&gt;0)</f>
        <v>0</v>
      </c>
      <c r="BU187" s="760">
        <f ca="1">SUM($J186:BU186)*(BU186&gt;0)</f>
        <v>0</v>
      </c>
      <c r="BV187" s="760">
        <f ca="1">SUM($J186:BV186)*(BV186&gt;0)</f>
        <v>0</v>
      </c>
      <c r="BW187" s="760">
        <f ca="1">SUM($J186:BW186)*(BW186&gt;0)</f>
        <v>0</v>
      </c>
      <c r="BX187" s="760">
        <f ca="1">SUM($J186:BX186)*(BX186&gt;0)</f>
        <v>0</v>
      </c>
      <c r="BY187" s="760">
        <f ca="1">SUM($J186:BY186)*(BY186&gt;0)</f>
        <v>0</v>
      </c>
      <c r="BZ187" s="760">
        <f ca="1">SUM($J186:BZ186)*(BZ186&gt;0)</f>
        <v>0</v>
      </c>
      <c r="CA187" s="760">
        <f ca="1">SUM($J186:CA186)*(CA186&gt;0)</f>
        <v>0</v>
      </c>
      <c r="CB187" s="760">
        <f ca="1">SUM($J186:CB186)*(CB186&gt;0)</f>
        <v>0</v>
      </c>
      <c r="CC187" s="760">
        <f ca="1">SUM($J186:CC186)*(CC186&gt;0)</f>
        <v>0</v>
      </c>
      <c r="CD187" s="760">
        <f ca="1">SUM($J186:CD186)*(CD186&gt;0)</f>
        <v>0</v>
      </c>
      <c r="CE187" s="760">
        <f ca="1">SUM($J186:CE186)*(CE186&gt;0)</f>
        <v>0</v>
      </c>
      <c r="CF187" s="760">
        <f ca="1">SUM($J186:CF186)*(CF186&gt;0)</f>
        <v>0</v>
      </c>
      <c r="CG187" s="760">
        <f ca="1">SUM($J186:CG186)*(CG186&gt;0)</f>
        <v>0</v>
      </c>
      <c r="CH187" s="760">
        <f ca="1">SUM($J186:CH186)*(CH186&gt;0)</f>
        <v>0</v>
      </c>
      <c r="CI187" s="760">
        <f ca="1">SUM($J186:CI186)*(CI186&gt;0)</f>
        <v>0</v>
      </c>
      <c r="CJ187" s="760">
        <f ca="1">SUM($J186:CJ186)*(CJ186&gt;0)</f>
        <v>0</v>
      </c>
      <c r="CK187" s="760">
        <f ca="1">SUM($J186:CK186)*(CK186&gt;0)</f>
        <v>0</v>
      </c>
      <c r="CL187" s="760">
        <f ca="1">SUM($J186:CL186)*(CL186&gt;0)</f>
        <v>0</v>
      </c>
      <c r="CM187" s="760">
        <f ca="1">SUM($J186:CM186)*(CM186&gt;0)</f>
        <v>0</v>
      </c>
      <c r="CN187" s="760">
        <f ca="1">SUM($J186:CN186)*(CN186&gt;0)</f>
        <v>0</v>
      </c>
      <c r="CO187" s="760">
        <f ca="1">SUM($J186:CO186)*(CO186&gt;0)</f>
        <v>0</v>
      </c>
      <c r="CP187" s="760">
        <f ca="1">SUM($J186:CP186)*(CP186&gt;0)</f>
        <v>0</v>
      </c>
      <c r="CQ187" s="760">
        <f ca="1">SUM($J186:CQ186)*(CQ186&gt;0)</f>
        <v>0</v>
      </c>
      <c r="CR187" s="760">
        <f ca="1">SUM($J186:CR186)*(CR186&gt;0)</f>
        <v>0</v>
      </c>
      <c r="CS187" s="760">
        <f ca="1">SUM($J186:CS186)*(CS186&gt;0)</f>
        <v>0</v>
      </c>
      <c r="CT187" s="760">
        <f ca="1">SUM($J186:CT186)*(CT186&gt;0)</f>
        <v>0</v>
      </c>
      <c r="CU187" s="760">
        <f ca="1">SUM($J186:CU186)*(CU186&gt;0)</f>
        <v>0</v>
      </c>
      <c r="CV187" s="760">
        <f ca="1">SUM($J186:CV186)*(CV186&gt;0)</f>
        <v>0</v>
      </c>
      <c r="CW187" s="760">
        <f ca="1">SUM($J186:CW186)*(CW186&gt;0)</f>
        <v>0</v>
      </c>
      <c r="CX187" s="760">
        <f ca="1">SUM($J186:CX186)*(CX186&gt;0)</f>
        <v>0</v>
      </c>
      <c r="CY187" s="760">
        <f ca="1">SUM($J186:CY186)*(CY186&gt;0)</f>
        <v>0</v>
      </c>
      <c r="CZ187" s="760">
        <f ca="1">SUM($J186:CZ186)*(CZ186&gt;0)</f>
        <v>0</v>
      </c>
      <c r="DA187" s="760">
        <f ca="1">SUM($J186:DA186)*(DA186&gt;0)</f>
        <v>0</v>
      </c>
      <c r="DB187" s="760">
        <f ca="1">SUM($J186:DB186)*(DB186&gt;0)</f>
        <v>0</v>
      </c>
      <c r="DC187" s="760">
        <f ca="1">SUM($J186:DC186)*(DC186&gt;0)</f>
        <v>0</v>
      </c>
      <c r="DD187" s="760">
        <f ca="1">SUM($J186:DD186)*(DD186&gt;0)</f>
        <v>0</v>
      </c>
      <c r="DE187" s="760">
        <f ca="1">SUM($J186:DE186)*(DE186&gt;0)</f>
        <v>0</v>
      </c>
      <c r="DF187" s="760">
        <f ca="1">SUM($J186:DF186)*(DF186&gt;0)</f>
        <v>0</v>
      </c>
      <c r="DG187" s="760">
        <f ca="1">SUM($J186:DG186)*(DG186&gt;0)</f>
        <v>0</v>
      </c>
      <c r="DH187" s="760">
        <f ca="1">SUM($J186:DH186)*(DH186&gt;0)</f>
        <v>0</v>
      </c>
      <c r="DI187" s="760">
        <f ca="1">SUM($J186:DI186)*(DI186&gt;0)</f>
        <v>0</v>
      </c>
      <c r="DJ187" s="760">
        <f ca="1">SUM($J186:DJ186)*(DJ186&gt;0)</f>
        <v>0</v>
      </c>
      <c r="DK187" s="760">
        <f ca="1">SUM($J186:DK186)*(DK186&gt;0)</f>
        <v>0</v>
      </c>
      <c r="DL187" s="760">
        <f ca="1">SUM($J186:DL186)*(DL186&gt;0)</f>
        <v>0</v>
      </c>
      <c r="DM187" s="760">
        <f ca="1">SUM($J186:DM186)*(DM186&gt;0)</f>
        <v>0</v>
      </c>
      <c r="DN187" s="760">
        <f ca="1">SUM($J186:DN186)*(DN186&gt;0)</f>
        <v>0</v>
      </c>
      <c r="DO187" s="760">
        <f ca="1">SUM($J186:DO186)*(DO186&gt;0)</f>
        <v>0</v>
      </c>
      <c r="DP187" s="760">
        <f ca="1">SUM($J186:DP186)*(DP186&gt;0)</f>
        <v>0</v>
      </c>
      <c r="DQ187" s="760">
        <f ca="1">SUM($J186:DQ186)*(DQ186&gt;0)</f>
        <v>0</v>
      </c>
      <c r="DR187" s="760">
        <f ca="1">SUM($J186:DR186)*(DR186&gt;0)</f>
        <v>0</v>
      </c>
      <c r="DS187" s="760">
        <f ca="1">SUM($J186:DS186)*(DS186&gt;0)</f>
        <v>0</v>
      </c>
      <c r="DT187" s="760">
        <f ca="1">SUM($J186:DT186)*(DT186&gt;0)</f>
        <v>0</v>
      </c>
      <c r="DU187" s="760">
        <f ca="1">SUM($J186:DU186)*(DU186&gt;0)</f>
        <v>0</v>
      </c>
      <c r="DV187" s="760">
        <f ca="1">SUM($J186:DV186)*(DV186&gt;0)</f>
        <v>0</v>
      </c>
      <c r="DW187" s="760">
        <f ca="1">SUM($J186:DW186)*(DW186&gt;0)</f>
        <v>0</v>
      </c>
      <c r="DX187" s="760">
        <f ca="1">SUM($J186:DX186)*(DX186&gt;0)</f>
        <v>0</v>
      </c>
      <c r="DY187" s="760">
        <f ca="1">SUM($J186:DY186)*(DY186&gt;0)</f>
        <v>0</v>
      </c>
      <c r="DZ187" s="760">
        <f ca="1">SUM($J186:DZ186)*(DZ186&gt;0)</f>
        <v>0</v>
      </c>
      <c r="EA187" s="760">
        <f ca="1">SUM($J186:EA186)*(EA186&gt;0)</f>
        <v>0</v>
      </c>
      <c r="EB187" s="760">
        <f ca="1">SUM($J186:EB186)*(EB186&gt;0)</f>
        <v>0</v>
      </c>
      <c r="EC187" s="760">
        <f ca="1">SUM($J186:EC186)*(EC186&gt;0)</f>
        <v>0</v>
      </c>
      <c r="ED187" s="760">
        <f ca="1">SUM($J186:ED186)*(ED186&gt;0)</f>
        <v>0</v>
      </c>
      <c r="EE187" s="760">
        <f ca="1">SUM($J186:EE186)*(EE186&gt;0)</f>
        <v>0</v>
      </c>
      <c r="EF187" s="760">
        <f ca="1">SUM($J186:EF186)*(EF186&gt;0)</f>
        <v>0</v>
      </c>
      <c r="EG187" s="760">
        <f ca="1">SUM($J186:EG186)*(EG186&gt;0)</f>
        <v>0</v>
      </c>
      <c r="EH187" s="760">
        <f ca="1">SUM($J186:EH186)*(EH186&gt;0)</f>
        <v>0</v>
      </c>
      <c r="EI187" s="760">
        <f ca="1">SUM($J186:EI186)*(EI186&gt;0)</f>
        <v>0</v>
      </c>
      <c r="EJ187" s="760">
        <f ca="1">SUM($J186:EJ186)*(EJ186&gt;0)</f>
        <v>0</v>
      </c>
      <c r="EK187" s="760">
        <f ca="1">SUM($J186:EK186)*(EK186&gt;0)</f>
        <v>0</v>
      </c>
      <c r="EL187" s="760">
        <f ca="1">SUM($J186:EL186)*(EL186&gt;0)</f>
        <v>0</v>
      </c>
      <c r="EM187" s="760">
        <f ca="1">SUM($J186:EM186)*(EM186&gt;0)</f>
        <v>0</v>
      </c>
      <c r="EN187" s="760">
        <f ca="1">SUM($J186:EN186)*(EN186&gt;0)</f>
        <v>0</v>
      </c>
      <c r="EO187" s="760">
        <f ca="1">SUM($J186:EO186)*(EO186&gt;0)</f>
        <v>0</v>
      </c>
      <c r="EP187" s="760">
        <f ca="1">SUM($J186:EP186)*(EP186&gt;0)</f>
        <v>0</v>
      </c>
      <c r="EQ187" s="43"/>
    </row>
    <row r="188" spans="1:187" s="34" customFormat="1" ht="14.1" customHeight="1" outlineLevel="1">
      <c r="A188" s="113"/>
      <c r="B188" s="38"/>
      <c r="C188" s="38"/>
      <c r="D188" s="39"/>
      <c r="E188" s="1221"/>
      <c r="F188" s="37"/>
      <c r="G188" s="1411"/>
      <c r="H188" s="1411"/>
      <c r="I188" s="1411"/>
      <c r="J188" s="1411"/>
      <c r="K188" s="1411"/>
      <c r="L188" s="1411"/>
      <c r="M188" s="1411"/>
      <c r="N188" s="1411"/>
      <c r="O188" s="1411"/>
      <c r="P188" s="1411"/>
      <c r="Q188" s="1411"/>
      <c r="R188" s="1411"/>
      <c r="S188" s="1411"/>
      <c r="T188" s="1411"/>
      <c r="U188" s="1411"/>
      <c r="V188" s="1411"/>
      <c r="W188" s="1411"/>
      <c r="X188" s="1411"/>
      <c r="Y188" s="1411"/>
      <c r="Z188" s="1411"/>
      <c r="AA188" s="1411"/>
      <c r="AB188" s="1411"/>
      <c r="AC188" s="1411"/>
      <c r="AD188" s="1411"/>
      <c r="AE188" s="1411"/>
      <c r="AF188" s="1411"/>
      <c r="AG188" s="1411"/>
      <c r="AH188" s="1411"/>
      <c r="AI188" s="1411"/>
      <c r="AJ188" s="1411"/>
      <c r="AK188" s="1411"/>
      <c r="AL188" s="1411"/>
      <c r="AM188" s="1411"/>
      <c r="AN188" s="1411"/>
      <c r="AO188" s="1411"/>
      <c r="AP188" s="1411"/>
      <c r="AQ188" s="1411"/>
      <c r="AR188" s="1411"/>
      <c r="AS188" s="1411"/>
      <c r="AT188" s="1411"/>
      <c r="AU188" s="1411"/>
      <c r="AV188" s="1411"/>
      <c r="AW188" s="1411"/>
      <c r="AX188" s="1411"/>
      <c r="AY188" s="1411"/>
      <c r="AZ188" s="1411"/>
      <c r="BA188" s="1411"/>
      <c r="BB188" s="1411"/>
      <c r="BC188" s="1411"/>
      <c r="BD188" s="1411"/>
      <c r="BE188" s="1411"/>
      <c r="BF188" s="1411"/>
      <c r="BG188" s="1411"/>
      <c r="BH188" s="1411"/>
      <c r="BI188" s="1411"/>
      <c r="BJ188" s="1411"/>
      <c r="BK188" s="1411"/>
      <c r="BL188" s="1411"/>
      <c r="BM188" s="1411"/>
      <c r="BN188" s="1411"/>
      <c r="BO188" s="1411"/>
      <c r="BP188" s="1411"/>
      <c r="BQ188" s="1411"/>
      <c r="BR188" s="1411"/>
      <c r="BS188" s="1411"/>
      <c r="BT188" s="1411"/>
      <c r="BU188" s="1411"/>
      <c r="BV188" s="1411"/>
      <c r="BW188" s="1411"/>
      <c r="BX188" s="1411"/>
      <c r="BY188" s="1411"/>
      <c r="BZ188" s="1411"/>
      <c r="CA188" s="1411"/>
      <c r="CB188" s="1411"/>
      <c r="CC188" s="1411"/>
      <c r="CD188" s="1411"/>
      <c r="CE188" s="1411"/>
      <c r="CF188" s="1411"/>
      <c r="CG188" s="1411"/>
      <c r="CH188" s="1411"/>
      <c r="CI188" s="1411"/>
      <c r="CJ188" s="1411"/>
      <c r="CK188" s="1411"/>
      <c r="CL188" s="1411"/>
      <c r="CM188" s="1411"/>
      <c r="CN188" s="1411"/>
      <c r="CO188" s="1411"/>
      <c r="CP188" s="1411"/>
      <c r="CQ188" s="1411"/>
      <c r="CR188" s="1411"/>
      <c r="CS188" s="1411"/>
      <c r="CT188" s="1411"/>
      <c r="CU188" s="1411"/>
      <c r="CV188" s="1411"/>
      <c r="CW188" s="1411"/>
      <c r="CX188" s="1411"/>
      <c r="CY188" s="1411"/>
      <c r="CZ188" s="1411"/>
      <c r="DA188" s="1411"/>
      <c r="DB188" s="1411"/>
      <c r="DC188" s="1411"/>
      <c r="DD188" s="1411"/>
      <c r="DE188" s="1411"/>
      <c r="DF188" s="1411"/>
      <c r="DG188" s="1411"/>
      <c r="DH188" s="1411"/>
      <c r="DI188" s="1411"/>
      <c r="DJ188" s="1411"/>
      <c r="DK188" s="1411"/>
      <c r="DL188" s="1411"/>
      <c r="DM188" s="1411"/>
      <c r="DN188" s="1411"/>
      <c r="DO188" s="1411"/>
      <c r="DP188" s="1411"/>
      <c r="DQ188" s="1411"/>
      <c r="DR188" s="1411"/>
      <c r="DS188" s="1411"/>
      <c r="DT188" s="1411"/>
      <c r="DU188" s="1411"/>
      <c r="DV188" s="1411"/>
      <c r="DW188" s="1411"/>
      <c r="DX188" s="1411"/>
      <c r="DY188" s="1411"/>
      <c r="DZ188" s="1411"/>
      <c r="EA188" s="1411"/>
      <c r="EB188" s="1411"/>
      <c r="EC188" s="1411"/>
      <c r="ED188" s="1411"/>
      <c r="EE188" s="1411"/>
      <c r="EF188" s="1411"/>
      <c r="EG188" s="1411"/>
      <c r="EH188" s="1411"/>
      <c r="EI188" s="1411"/>
      <c r="EJ188" s="1411"/>
      <c r="EK188" s="1411"/>
      <c r="EL188" s="1411"/>
      <c r="EM188" s="1411"/>
      <c r="EN188" s="1411"/>
      <c r="EO188" s="1411"/>
      <c r="EP188" s="1411"/>
      <c r="EQ188" s="43"/>
    </row>
    <row r="189" spans="1:187" s="34" customFormat="1" ht="14.1" customHeight="1" outlineLevel="1">
      <c r="A189" s="113"/>
      <c r="B189" s="38" t="s">
        <v>511</v>
      </c>
      <c r="C189" s="38"/>
      <c r="D189" s="39" t="s">
        <v>93</v>
      </c>
      <c r="E189" s="131">
        <f ca="1">SUM(F189:EP189)</f>
        <v>0</v>
      </c>
      <c r="F189" s="37"/>
      <c r="G189" s="41"/>
      <c r="H189" s="41"/>
      <c r="I189" s="41"/>
      <c r="J189" s="41"/>
      <c r="K189" s="41"/>
      <c r="L189" s="41">
        <f t="shared" ref="L189:BW189" ca="1" si="654">IFERROR(L186/$E186,)</f>
        <v>0</v>
      </c>
      <c r="M189" s="41">
        <f t="shared" ca="1" si="654"/>
        <v>0</v>
      </c>
      <c r="N189" s="41">
        <f t="shared" ca="1" si="654"/>
        <v>0</v>
      </c>
      <c r="O189" s="41">
        <f t="shared" ca="1" si="654"/>
        <v>0</v>
      </c>
      <c r="P189" s="41">
        <f t="shared" ca="1" si="654"/>
        <v>0</v>
      </c>
      <c r="Q189" s="41">
        <f t="shared" ca="1" si="654"/>
        <v>0</v>
      </c>
      <c r="R189" s="41">
        <f t="shared" ca="1" si="654"/>
        <v>0</v>
      </c>
      <c r="S189" s="41">
        <f t="shared" ca="1" si="654"/>
        <v>0</v>
      </c>
      <c r="T189" s="41">
        <f t="shared" ca="1" si="654"/>
        <v>0</v>
      </c>
      <c r="U189" s="41">
        <f t="shared" ca="1" si="654"/>
        <v>0</v>
      </c>
      <c r="V189" s="41">
        <f t="shared" ca="1" si="654"/>
        <v>0</v>
      </c>
      <c r="W189" s="41">
        <f t="shared" ca="1" si="654"/>
        <v>0</v>
      </c>
      <c r="X189" s="41">
        <f t="shared" ca="1" si="654"/>
        <v>0</v>
      </c>
      <c r="Y189" s="41">
        <f t="shared" ca="1" si="654"/>
        <v>0</v>
      </c>
      <c r="Z189" s="41">
        <f t="shared" ca="1" si="654"/>
        <v>0</v>
      </c>
      <c r="AA189" s="41">
        <f t="shared" ca="1" si="654"/>
        <v>0</v>
      </c>
      <c r="AB189" s="41">
        <f t="shared" ca="1" si="654"/>
        <v>0</v>
      </c>
      <c r="AC189" s="41">
        <f t="shared" ca="1" si="654"/>
        <v>0</v>
      </c>
      <c r="AD189" s="41">
        <f t="shared" ca="1" si="654"/>
        <v>0</v>
      </c>
      <c r="AE189" s="41">
        <f t="shared" ca="1" si="654"/>
        <v>0</v>
      </c>
      <c r="AF189" s="41">
        <f t="shared" ca="1" si="654"/>
        <v>0</v>
      </c>
      <c r="AG189" s="41">
        <f t="shared" ca="1" si="654"/>
        <v>0</v>
      </c>
      <c r="AH189" s="41">
        <f t="shared" ca="1" si="654"/>
        <v>0</v>
      </c>
      <c r="AI189" s="41">
        <f t="shared" ca="1" si="654"/>
        <v>0</v>
      </c>
      <c r="AJ189" s="41">
        <f t="shared" ca="1" si="654"/>
        <v>0</v>
      </c>
      <c r="AK189" s="41">
        <f t="shared" ca="1" si="654"/>
        <v>0</v>
      </c>
      <c r="AL189" s="41">
        <f t="shared" ca="1" si="654"/>
        <v>0</v>
      </c>
      <c r="AM189" s="41">
        <f t="shared" ca="1" si="654"/>
        <v>0</v>
      </c>
      <c r="AN189" s="41">
        <f t="shared" ca="1" si="654"/>
        <v>0</v>
      </c>
      <c r="AO189" s="41">
        <f t="shared" ca="1" si="654"/>
        <v>0</v>
      </c>
      <c r="AP189" s="41">
        <f t="shared" ca="1" si="654"/>
        <v>0</v>
      </c>
      <c r="AQ189" s="41">
        <f t="shared" ca="1" si="654"/>
        <v>0</v>
      </c>
      <c r="AR189" s="41">
        <f t="shared" ca="1" si="654"/>
        <v>0</v>
      </c>
      <c r="AS189" s="41">
        <f t="shared" ca="1" si="654"/>
        <v>0</v>
      </c>
      <c r="AT189" s="41">
        <f t="shared" ca="1" si="654"/>
        <v>0</v>
      </c>
      <c r="AU189" s="41">
        <f t="shared" ca="1" si="654"/>
        <v>0</v>
      </c>
      <c r="AV189" s="41">
        <f t="shared" ca="1" si="654"/>
        <v>0</v>
      </c>
      <c r="AW189" s="41">
        <f t="shared" ca="1" si="654"/>
        <v>0</v>
      </c>
      <c r="AX189" s="41">
        <f t="shared" ca="1" si="654"/>
        <v>0</v>
      </c>
      <c r="AY189" s="41">
        <f t="shared" ca="1" si="654"/>
        <v>0</v>
      </c>
      <c r="AZ189" s="41">
        <f t="shared" ca="1" si="654"/>
        <v>0</v>
      </c>
      <c r="BA189" s="41">
        <f t="shared" ca="1" si="654"/>
        <v>0</v>
      </c>
      <c r="BB189" s="41">
        <f t="shared" ca="1" si="654"/>
        <v>0</v>
      </c>
      <c r="BC189" s="41">
        <f t="shared" ca="1" si="654"/>
        <v>0</v>
      </c>
      <c r="BD189" s="41">
        <f t="shared" ca="1" si="654"/>
        <v>0</v>
      </c>
      <c r="BE189" s="41">
        <f t="shared" ca="1" si="654"/>
        <v>0</v>
      </c>
      <c r="BF189" s="41">
        <f t="shared" ca="1" si="654"/>
        <v>0</v>
      </c>
      <c r="BG189" s="41">
        <f t="shared" ca="1" si="654"/>
        <v>0</v>
      </c>
      <c r="BH189" s="41">
        <f t="shared" ca="1" si="654"/>
        <v>0</v>
      </c>
      <c r="BI189" s="41">
        <f t="shared" ca="1" si="654"/>
        <v>0</v>
      </c>
      <c r="BJ189" s="41">
        <f t="shared" ca="1" si="654"/>
        <v>0</v>
      </c>
      <c r="BK189" s="41">
        <f t="shared" ca="1" si="654"/>
        <v>0</v>
      </c>
      <c r="BL189" s="41">
        <f t="shared" ca="1" si="654"/>
        <v>0</v>
      </c>
      <c r="BM189" s="41">
        <f t="shared" ca="1" si="654"/>
        <v>0</v>
      </c>
      <c r="BN189" s="41">
        <f t="shared" ca="1" si="654"/>
        <v>0</v>
      </c>
      <c r="BO189" s="41">
        <f t="shared" ca="1" si="654"/>
        <v>0</v>
      </c>
      <c r="BP189" s="41">
        <f t="shared" ca="1" si="654"/>
        <v>0</v>
      </c>
      <c r="BQ189" s="41">
        <f t="shared" ca="1" si="654"/>
        <v>0</v>
      </c>
      <c r="BR189" s="41">
        <f t="shared" ca="1" si="654"/>
        <v>0</v>
      </c>
      <c r="BS189" s="41">
        <f t="shared" ca="1" si="654"/>
        <v>0</v>
      </c>
      <c r="BT189" s="41">
        <f t="shared" ca="1" si="654"/>
        <v>0</v>
      </c>
      <c r="BU189" s="41">
        <f t="shared" ca="1" si="654"/>
        <v>0</v>
      </c>
      <c r="BV189" s="41">
        <f t="shared" ca="1" si="654"/>
        <v>0</v>
      </c>
      <c r="BW189" s="41">
        <f t="shared" ca="1" si="654"/>
        <v>0</v>
      </c>
      <c r="BX189" s="41">
        <f t="shared" ref="BX189:EI189" ca="1" si="655">IFERROR(BX186/$E186,)</f>
        <v>0</v>
      </c>
      <c r="BY189" s="41">
        <f t="shared" ca="1" si="655"/>
        <v>0</v>
      </c>
      <c r="BZ189" s="41">
        <f t="shared" ca="1" si="655"/>
        <v>0</v>
      </c>
      <c r="CA189" s="41">
        <f t="shared" ca="1" si="655"/>
        <v>0</v>
      </c>
      <c r="CB189" s="41">
        <f t="shared" ca="1" si="655"/>
        <v>0</v>
      </c>
      <c r="CC189" s="41">
        <f t="shared" ca="1" si="655"/>
        <v>0</v>
      </c>
      <c r="CD189" s="41">
        <f t="shared" ca="1" si="655"/>
        <v>0</v>
      </c>
      <c r="CE189" s="41">
        <f t="shared" ca="1" si="655"/>
        <v>0</v>
      </c>
      <c r="CF189" s="41">
        <f t="shared" ca="1" si="655"/>
        <v>0</v>
      </c>
      <c r="CG189" s="41">
        <f t="shared" ca="1" si="655"/>
        <v>0</v>
      </c>
      <c r="CH189" s="41">
        <f t="shared" ca="1" si="655"/>
        <v>0</v>
      </c>
      <c r="CI189" s="41">
        <f t="shared" ca="1" si="655"/>
        <v>0</v>
      </c>
      <c r="CJ189" s="41">
        <f t="shared" ca="1" si="655"/>
        <v>0</v>
      </c>
      <c r="CK189" s="41">
        <f t="shared" ca="1" si="655"/>
        <v>0</v>
      </c>
      <c r="CL189" s="41">
        <f t="shared" ca="1" si="655"/>
        <v>0</v>
      </c>
      <c r="CM189" s="41">
        <f t="shared" ca="1" si="655"/>
        <v>0</v>
      </c>
      <c r="CN189" s="41">
        <f t="shared" ca="1" si="655"/>
        <v>0</v>
      </c>
      <c r="CO189" s="41">
        <f t="shared" ca="1" si="655"/>
        <v>0</v>
      </c>
      <c r="CP189" s="41">
        <f t="shared" ca="1" si="655"/>
        <v>0</v>
      </c>
      <c r="CQ189" s="41">
        <f t="shared" ca="1" si="655"/>
        <v>0</v>
      </c>
      <c r="CR189" s="41">
        <f t="shared" ca="1" si="655"/>
        <v>0</v>
      </c>
      <c r="CS189" s="41">
        <f t="shared" ca="1" si="655"/>
        <v>0</v>
      </c>
      <c r="CT189" s="41">
        <f t="shared" ca="1" si="655"/>
        <v>0</v>
      </c>
      <c r="CU189" s="41">
        <f t="shared" ca="1" si="655"/>
        <v>0</v>
      </c>
      <c r="CV189" s="41">
        <f t="shared" ca="1" si="655"/>
        <v>0</v>
      </c>
      <c r="CW189" s="41">
        <f t="shared" ca="1" si="655"/>
        <v>0</v>
      </c>
      <c r="CX189" s="41">
        <f t="shared" ca="1" si="655"/>
        <v>0</v>
      </c>
      <c r="CY189" s="41">
        <f t="shared" ca="1" si="655"/>
        <v>0</v>
      </c>
      <c r="CZ189" s="41">
        <f t="shared" ca="1" si="655"/>
        <v>0</v>
      </c>
      <c r="DA189" s="41">
        <f t="shared" ca="1" si="655"/>
        <v>0</v>
      </c>
      <c r="DB189" s="41">
        <f t="shared" ca="1" si="655"/>
        <v>0</v>
      </c>
      <c r="DC189" s="41">
        <f t="shared" ca="1" si="655"/>
        <v>0</v>
      </c>
      <c r="DD189" s="41">
        <f t="shared" ca="1" si="655"/>
        <v>0</v>
      </c>
      <c r="DE189" s="41">
        <f t="shared" ca="1" si="655"/>
        <v>0</v>
      </c>
      <c r="DF189" s="41">
        <f t="shared" ca="1" si="655"/>
        <v>0</v>
      </c>
      <c r="DG189" s="41">
        <f t="shared" ca="1" si="655"/>
        <v>0</v>
      </c>
      <c r="DH189" s="41">
        <f t="shared" ca="1" si="655"/>
        <v>0</v>
      </c>
      <c r="DI189" s="41">
        <f t="shared" ca="1" si="655"/>
        <v>0</v>
      </c>
      <c r="DJ189" s="41">
        <f t="shared" ca="1" si="655"/>
        <v>0</v>
      </c>
      <c r="DK189" s="41">
        <f t="shared" ca="1" si="655"/>
        <v>0</v>
      </c>
      <c r="DL189" s="41">
        <f t="shared" ca="1" si="655"/>
        <v>0</v>
      </c>
      <c r="DM189" s="41">
        <f t="shared" ca="1" si="655"/>
        <v>0</v>
      </c>
      <c r="DN189" s="41">
        <f t="shared" ca="1" si="655"/>
        <v>0</v>
      </c>
      <c r="DO189" s="41">
        <f t="shared" ca="1" si="655"/>
        <v>0</v>
      </c>
      <c r="DP189" s="41">
        <f t="shared" ca="1" si="655"/>
        <v>0</v>
      </c>
      <c r="DQ189" s="41">
        <f t="shared" ca="1" si="655"/>
        <v>0</v>
      </c>
      <c r="DR189" s="41">
        <f t="shared" ca="1" si="655"/>
        <v>0</v>
      </c>
      <c r="DS189" s="41">
        <f t="shared" ca="1" si="655"/>
        <v>0</v>
      </c>
      <c r="DT189" s="41">
        <f t="shared" ca="1" si="655"/>
        <v>0</v>
      </c>
      <c r="DU189" s="41">
        <f t="shared" ca="1" si="655"/>
        <v>0</v>
      </c>
      <c r="DV189" s="41">
        <f t="shared" ca="1" si="655"/>
        <v>0</v>
      </c>
      <c r="DW189" s="41">
        <f t="shared" ca="1" si="655"/>
        <v>0</v>
      </c>
      <c r="DX189" s="41">
        <f t="shared" ca="1" si="655"/>
        <v>0</v>
      </c>
      <c r="DY189" s="41">
        <f t="shared" ca="1" si="655"/>
        <v>0</v>
      </c>
      <c r="DZ189" s="41">
        <f t="shared" ca="1" si="655"/>
        <v>0</v>
      </c>
      <c r="EA189" s="41">
        <f t="shared" ca="1" si="655"/>
        <v>0</v>
      </c>
      <c r="EB189" s="41">
        <f t="shared" ca="1" si="655"/>
        <v>0</v>
      </c>
      <c r="EC189" s="41">
        <f t="shared" ca="1" si="655"/>
        <v>0</v>
      </c>
      <c r="ED189" s="41">
        <f t="shared" ca="1" si="655"/>
        <v>0</v>
      </c>
      <c r="EE189" s="41">
        <f t="shared" ca="1" si="655"/>
        <v>0</v>
      </c>
      <c r="EF189" s="41">
        <f t="shared" ca="1" si="655"/>
        <v>0</v>
      </c>
      <c r="EG189" s="41">
        <f t="shared" ca="1" si="655"/>
        <v>0</v>
      </c>
      <c r="EH189" s="41">
        <f t="shared" ca="1" si="655"/>
        <v>0</v>
      </c>
      <c r="EI189" s="41">
        <f t="shared" ca="1" si="655"/>
        <v>0</v>
      </c>
      <c r="EJ189" s="41">
        <f t="shared" ref="EJ189:EP189" ca="1" si="656">IFERROR(EJ186/$E186,)</f>
        <v>0</v>
      </c>
      <c r="EK189" s="41">
        <f t="shared" ca="1" si="656"/>
        <v>0</v>
      </c>
      <c r="EL189" s="41">
        <f t="shared" ca="1" si="656"/>
        <v>0</v>
      </c>
      <c r="EM189" s="41">
        <f t="shared" ca="1" si="656"/>
        <v>0</v>
      </c>
      <c r="EN189" s="41">
        <f t="shared" ca="1" si="656"/>
        <v>0</v>
      </c>
      <c r="EO189" s="41">
        <f t="shared" ca="1" si="656"/>
        <v>0</v>
      </c>
      <c r="EP189" s="41">
        <f t="shared" ca="1" si="656"/>
        <v>0</v>
      </c>
      <c r="EQ189" s="43"/>
    </row>
    <row r="190" spans="1:187" s="34" customFormat="1" ht="14.1" customHeight="1" outlineLevel="1">
      <c r="A190" s="113"/>
      <c r="B190" s="38" t="s">
        <v>512</v>
      </c>
      <c r="C190" s="38"/>
      <c r="D190" s="39" t="s">
        <v>93</v>
      </c>
      <c r="E190" s="131">
        <f ca="1">SUM(F190:EP190)</f>
        <v>0</v>
      </c>
      <c r="F190" s="37"/>
      <c r="G190" s="41"/>
      <c r="H190" s="41"/>
      <c r="I190" s="41"/>
      <c r="J190" s="41"/>
      <c r="K190" s="41"/>
      <c r="L190" s="41">
        <f t="shared" ref="L190:P190" ca="1" si="657">-IFERROR(PPMT($H$137/4,L187,$I151*4,1),)</f>
        <v>0</v>
      </c>
      <c r="M190" s="41">
        <f t="shared" ca="1" si="657"/>
        <v>0</v>
      </c>
      <c r="N190" s="41">
        <f t="shared" ca="1" si="657"/>
        <v>0</v>
      </c>
      <c r="O190" s="41">
        <f t="shared" ca="1" si="657"/>
        <v>0</v>
      </c>
      <c r="P190" s="41">
        <f t="shared" ca="1" si="657"/>
        <v>0</v>
      </c>
      <c r="Q190" s="41">
        <f t="shared" ref="Q190:R190" ca="1" si="658">-IFERROR(PPMT($I$137/4,Q187,$I141*4,1),)</f>
        <v>0</v>
      </c>
      <c r="R190" s="41">
        <f t="shared" ca="1" si="658"/>
        <v>0</v>
      </c>
      <c r="S190" s="41">
        <f ca="1">-IFERROR(PPMT($I$137/4,S187,$I141*4,1),)</f>
        <v>0</v>
      </c>
      <c r="T190" s="41">
        <f t="shared" ref="T190:CE190" ca="1" si="659">-IFERROR(PPMT($I$137/4,T187,$I141*4,1),)</f>
        <v>0</v>
      </c>
      <c r="U190" s="41">
        <f t="shared" ca="1" si="659"/>
        <v>0</v>
      </c>
      <c r="V190" s="41">
        <f t="shared" ca="1" si="659"/>
        <v>0</v>
      </c>
      <c r="W190" s="41">
        <f t="shared" ca="1" si="659"/>
        <v>0</v>
      </c>
      <c r="X190" s="41">
        <f t="shared" ca="1" si="659"/>
        <v>0</v>
      </c>
      <c r="Y190" s="41">
        <f t="shared" ca="1" si="659"/>
        <v>0</v>
      </c>
      <c r="Z190" s="41">
        <f t="shared" ca="1" si="659"/>
        <v>0</v>
      </c>
      <c r="AA190" s="41">
        <f t="shared" ca="1" si="659"/>
        <v>0</v>
      </c>
      <c r="AB190" s="41">
        <f t="shared" ca="1" si="659"/>
        <v>0</v>
      </c>
      <c r="AC190" s="41">
        <f t="shared" ca="1" si="659"/>
        <v>0</v>
      </c>
      <c r="AD190" s="41">
        <f t="shared" ca="1" si="659"/>
        <v>0</v>
      </c>
      <c r="AE190" s="41">
        <f t="shared" ca="1" si="659"/>
        <v>0</v>
      </c>
      <c r="AF190" s="41">
        <f t="shared" ca="1" si="659"/>
        <v>0</v>
      </c>
      <c r="AG190" s="41">
        <f t="shared" ca="1" si="659"/>
        <v>0</v>
      </c>
      <c r="AH190" s="41">
        <f t="shared" ca="1" si="659"/>
        <v>0</v>
      </c>
      <c r="AI190" s="41">
        <f t="shared" ca="1" si="659"/>
        <v>0</v>
      </c>
      <c r="AJ190" s="41">
        <f t="shared" ca="1" si="659"/>
        <v>0</v>
      </c>
      <c r="AK190" s="41">
        <f t="shared" ca="1" si="659"/>
        <v>0</v>
      </c>
      <c r="AL190" s="41">
        <f t="shared" ca="1" si="659"/>
        <v>0</v>
      </c>
      <c r="AM190" s="41">
        <f t="shared" ca="1" si="659"/>
        <v>0</v>
      </c>
      <c r="AN190" s="41">
        <f t="shared" ca="1" si="659"/>
        <v>0</v>
      </c>
      <c r="AO190" s="41">
        <f t="shared" ca="1" si="659"/>
        <v>0</v>
      </c>
      <c r="AP190" s="41">
        <f t="shared" ca="1" si="659"/>
        <v>0</v>
      </c>
      <c r="AQ190" s="41">
        <f t="shared" ca="1" si="659"/>
        <v>0</v>
      </c>
      <c r="AR190" s="41">
        <f t="shared" ca="1" si="659"/>
        <v>0</v>
      </c>
      <c r="AS190" s="41">
        <f t="shared" ca="1" si="659"/>
        <v>0</v>
      </c>
      <c r="AT190" s="41">
        <f t="shared" ca="1" si="659"/>
        <v>0</v>
      </c>
      <c r="AU190" s="41">
        <f t="shared" ca="1" si="659"/>
        <v>0</v>
      </c>
      <c r="AV190" s="41">
        <f t="shared" ca="1" si="659"/>
        <v>0</v>
      </c>
      <c r="AW190" s="41">
        <f t="shared" ca="1" si="659"/>
        <v>0</v>
      </c>
      <c r="AX190" s="41">
        <f t="shared" ca="1" si="659"/>
        <v>0</v>
      </c>
      <c r="AY190" s="41">
        <f t="shared" ca="1" si="659"/>
        <v>0</v>
      </c>
      <c r="AZ190" s="41">
        <f t="shared" ca="1" si="659"/>
        <v>0</v>
      </c>
      <c r="BA190" s="41">
        <f t="shared" ca="1" si="659"/>
        <v>0</v>
      </c>
      <c r="BB190" s="41">
        <f t="shared" ca="1" si="659"/>
        <v>0</v>
      </c>
      <c r="BC190" s="41">
        <f t="shared" ca="1" si="659"/>
        <v>0</v>
      </c>
      <c r="BD190" s="41">
        <f t="shared" ca="1" si="659"/>
        <v>0</v>
      </c>
      <c r="BE190" s="41">
        <f t="shared" ca="1" si="659"/>
        <v>0</v>
      </c>
      <c r="BF190" s="41">
        <f t="shared" ca="1" si="659"/>
        <v>0</v>
      </c>
      <c r="BG190" s="41">
        <f t="shared" ca="1" si="659"/>
        <v>0</v>
      </c>
      <c r="BH190" s="41">
        <f t="shared" ca="1" si="659"/>
        <v>0</v>
      </c>
      <c r="BI190" s="41">
        <f t="shared" ca="1" si="659"/>
        <v>0</v>
      </c>
      <c r="BJ190" s="41">
        <f t="shared" ca="1" si="659"/>
        <v>0</v>
      </c>
      <c r="BK190" s="41">
        <f t="shared" ca="1" si="659"/>
        <v>0</v>
      </c>
      <c r="BL190" s="41">
        <f t="shared" ca="1" si="659"/>
        <v>0</v>
      </c>
      <c r="BM190" s="41">
        <f t="shared" ca="1" si="659"/>
        <v>0</v>
      </c>
      <c r="BN190" s="41">
        <f t="shared" ca="1" si="659"/>
        <v>0</v>
      </c>
      <c r="BO190" s="41">
        <f t="shared" ca="1" si="659"/>
        <v>0</v>
      </c>
      <c r="BP190" s="41">
        <f t="shared" ca="1" si="659"/>
        <v>0</v>
      </c>
      <c r="BQ190" s="41">
        <f t="shared" ca="1" si="659"/>
        <v>0</v>
      </c>
      <c r="BR190" s="41">
        <f t="shared" ca="1" si="659"/>
        <v>0</v>
      </c>
      <c r="BS190" s="41">
        <f t="shared" ca="1" si="659"/>
        <v>0</v>
      </c>
      <c r="BT190" s="41">
        <f t="shared" ca="1" si="659"/>
        <v>0</v>
      </c>
      <c r="BU190" s="41">
        <f t="shared" ca="1" si="659"/>
        <v>0</v>
      </c>
      <c r="BV190" s="41">
        <f t="shared" ca="1" si="659"/>
        <v>0</v>
      </c>
      <c r="BW190" s="41">
        <f t="shared" ca="1" si="659"/>
        <v>0</v>
      </c>
      <c r="BX190" s="41">
        <f t="shared" ca="1" si="659"/>
        <v>0</v>
      </c>
      <c r="BY190" s="41">
        <f t="shared" ca="1" si="659"/>
        <v>0</v>
      </c>
      <c r="BZ190" s="41">
        <f t="shared" ca="1" si="659"/>
        <v>0</v>
      </c>
      <c r="CA190" s="41">
        <f t="shared" ca="1" si="659"/>
        <v>0</v>
      </c>
      <c r="CB190" s="41">
        <f t="shared" ca="1" si="659"/>
        <v>0</v>
      </c>
      <c r="CC190" s="41">
        <f t="shared" ca="1" si="659"/>
        <v>0</v>
      </c>
      <c r="CD190" s="41">
        <f t="shared" ca="1" si="659"/>
        <v>0</v>
      </c>
      <c r="CE190" s="41">
        <f t="shared" ca="1" si="659"/>
        <v>0</v>
      </c>
      <c r="CF190" s="41">
        <f t="shared" ref="CF190:EP190" ca="1" si="660">-IFERROR(PPMT($I$137/4,CF187,$I141*4,1),)</f>
        <v>0</v>
      </c>
      <c r="CG190" s="41">
        <f t="shared" ca="1" si="660"/>
        <v>0</v>
      </c>
      <c r="CH190" s="41">
        <f t="shared" ca="1" si="660"/>
        <v>0</v>
      </c>
      <c r="CI190" s="41">
        <f t="shared" ca="1" si="660"/>
        <v>0</v>
      </c>
      <c r="CJ190" s="41">
        <f t="shared" ca="1" si="660"/>
        <v>0</v>
      </c>
      <c r="CK190" s="41">
        <f t="shared" ca="1" si="660"/>
        <v>0</v>
      </c>
      <c r="CL190" s="41">
        <f t="shared" ca="1" si="660"/>
        <v>0</v>
      </c>
      <c r="CM190" s="41">
        <f t="shared" ca="1" si="660"/>
        <v>0</v>
      </c>
      <c r="CN190" s="41">
        <f t="shared" ca="1" si="660"/>
        <v>0</v>
      </c>
      <c r="CO190" s="41">
        <f t="shared" ca="1" si="660"/>
        <v>0</v>
      </c>
      <c r="CP190" s="41">
        <f t="shared" ca="1" si="660"/>
        <v>0</v>
      </c>
      <c r="CQ190" s="41">
        <f t="shared" ca="1" si="660"/>
        <v>0</v>
      </c>
      <c r="CR190" s="41">
        <f t="shared" ca="1" si="660"/>
        <v>0</v>
      </c>
      <c r="CS190" s="41">
        <f t="shared" ca="1" si="660"/>
        <v>0</v>
      </c>
      <c r="CT190" s="41">
        <f t="shared" ca="1" si="660"/>
        <v>0</v>
      </c>
      <c r="CU190" s="41">
        <f t="shared" ca="1" si="660"/>
        <v>0</v>
      </c>
      <c r="CV190" s="41">
        <f t="shared" ca="1" si="660"/>
        <v>0</v>
      </c>
      <c r="CW190" s="41">
        <f t="shared" ca="1" si="660"/>
        <v>0</v>
      </c>
      <c r="CX190" s="41">
        <f t="shared" ca="1" si="660"/>
        <v>0</v>
      </c>
      <c r="CY190" s="41">
        <f t="shared" ca="1" si="660"/>
        <v>0</v>
      </c>
      <c r="CZ190" s="41">
        <f t="shared" ca="1" si="660"/>
        <v>0</v>
      </c>
      <c r="DA190" s="41">
        <f t="shared" ca="1" si="660"/>
        <v>0</v>
      </c>
      <c r="DB190" s="41">
        <f t="shared" ca="1" si="660"/>
        <v>0</v>
      </c>
      <c r="DC190" s="41">
        <f t="shared" ca="1" si="660"/>
        <v>0</v>
      </c>
      <c r="DD190" s="41">
        <f t="shared" ca="1" si="660"/>
        <v>0</v>
      </c>
      <c r="DE190" s="41">
        <f t="shared" ca="1" si="660"/>
        <v>0</v>
      </c>
      <c r="DF190" s="41">
        <f t="shared" ca="1" si="660"/>
        <v>0</v>
      </c>
      <c r="DG190" s="41">
        <f t="shared" ca="1" si="660"/>
        <v>0</v>
      </c>
      <c r="DH190" s="41">
        <f t="shared" ca="1" si="660"/>
        <v>0</v>
      </c>
      <c r="DI190" s="41">
        <f t="shared" ca="1" si="660"/>
        <v>0</v>
      </c>
      <c r="DJ190" s="41">
        <f t="shared" ca="1" si="660"/>
        <v>0</v>
      </c>
      <c r="DK190" s="41">
        <f t="shared" ca="1" si="660"/>
        <v>0</v>
      </c>
      <c r="DL190" s="41">
        <f t="shared" ca="1" si="660"/>
        <v>0</v>
      </c>
      <c r="DM190" s="41">
        <f t="shared" ca="1" si="660"/>
        <v>0</v>
      </c>
      <c r="DN190" s="41">
        <f t="shared" ca="1" si="660"/>
        <v>0</v>
      </c>
      <c r="DO190" s="41">
        <f t="shared" ca="1" si="660"/>
        <v>0</v>
      </c>
      <c r="DP190" s="41">
        <f t="shared" ca="1" si="660"/>
        <v>0</v>
      </c>
      <c r="DQ190" s="41">
        <f t="shared" ca="1" si="660"/>
        <v>0</v>
      </c>
      <c r="DR190" s="41">
        <f t="shared" ca="1" si="660"/>
        <v>0</v>
      </c>
      <c r="DS190" s="41">
        <f t="shared" ca="1" si="660"/>
        <v>0</v>
      </c>
      <c r="DT190" s="41">
        <f t="shared" ca="1" si="660"/>
        <v>0</v>
      </c>
      <c r="DU190" s="41">
        <f t="shared" ca="1" si="660"/>
        <v>0</v>
      </c>
      <c r="DV190" s="41">
        <f t="shared" ca="1" si="660"/>
        <v>0</v>
      </c>
      <c r="DW190" s="41">
        <f t="shared" ca="1" si="660"/>
        <v>0</v>
      </c>
      <c r="DX190" s="41">
        <f t="shared" ca="1" si="660"/>
        <v>0</v>
      </c>
      <c r="DY190" s="41">
        <f t="shared" ca="1" si="660"/>
        <v>0</v>
      </c>
      <c r="DZ190" s="41">
        <f t="shared" ca="1" si="660"/>
        <v>0</v>
      </c>
      <c r="EA190" s="41">
        <f t="shared" ca="1" si="660"/>
        <v>0</v>
      </c>
      <c r="EB190" s="41">
        <f t="shared" ca="1" si="660"/>
        <v>0</v>
      </c>
      <c r="EC190" s="41">
        <f t="shared" ca="1" si="660"/>
        <v>0</v>
      </c>
      <c r="ED190" s="41">
        <f t="shared" ca="1" si="660"/>
        <v>0</v>
      </c>
      <c r="EE190" s="41">
        <f t="shared" ca="1" si="660"/>
        <v>0</v>
      </c>
      <c r="EF190" s="41">
        <f t="shared" ca="1" si="660"/>
        <v>0</v>
      </c>
      <c r="EG190" s="41">
        <f t="shared" ca="1" si="660"/>
        <v>0</v>
      </c>
      <c r="EH190" s="41">
        <f t="shared" ca="1" si="660"/>
        <v>0</v>
      </c>
      <c r="EI190" s="41">
        <f t="shared" ca="1" si="660"/>
        <v>0</v>
      </c>
      <c r="EJ190" s="41">
        <f t="shared" ca="1" si="660"/>
        <v>0</v>
      </c>
      <c r="EK190" s="41">
        <f t="shared" ca="1" si="660"/>
        <v>0</v>
      </c>
      <c r="EL190" s="41">
        <f t="shared" ca="1" si="660"/>
        <v>0</v>
      </c>
      <c r="EM190" s="41">
        <f t="shared" ca="1" si="660"/>
        <v>0</v>
      </c>
      <c r="EN190" s="41">
        <f t="shared" ca="1" si="660"/>
        <v>0</v>
      </c>
      <c r="EO190" s="41">
        <f t="shared" ca="1" si="660"/>
        <v>0</v>
      </c>
      <c r="EP190" s="41">
        <f t="shared" ca="1" si="660"/>
        <v>0</v>
      </c>
      <c r="EQ190" s="43"/>
    </row>
    <row r="191" spans="1:187" s="34" customFormat="1" ht="14.1" customHeight="1" outlineLevel="1">
      <c r="A191" s="113"/>
      <c r="B191" s="89" t="s">
        <v>513</v>
      </c>
      <c r="C191" s="1222" t="s">
        <v>514</v>
      </c>
      <c r="D191" s="201" t="s">
        <v>93</v>
      </c>
      <c r="E191" s="1385">
        <f ca="1">SUM(F191:EP191)</f>
        <v>0</v>
      </c>
      <c r="F191" s="167"/>
      <c r="G191" s="1408"/>
      <c r="H191" s="1408"/>
      <c r="I191" s="1408"/>
      <c r="J191" s="1408"/>
      <c r="K191" s="1408"/>
      <c r="L191" s="1408">
        <f t="shared" ref="L191:T191" ca="1" si="661">L190</f>
        <v>0</v>
      </c>
      <c r="M191" s="1408">
        <f t="shared" ca="1" si="661"/>
        <v>0</v>
      </c>
      <c r="N191" s="1408">
        <f t="shared" ca="1" si="661"/>
        <v>0</v>
      </c>
      <c r="O191" s="1408">
        <f t="shared" ca="1" si="661"/>
        <v>0</v>
      </c>
      <c r="P191" s="1408">
        <f t="shared" ca="1" si="661"/>
        <v>0</v>
      </c>
      <c r="Q191" s="1408">
        <f t="shared" ca="1" si="661"/>
        <v>0</v>
      </c>
      <c r="R191" s="1408">
        <f t="shared" ca="1" si="661"/>
        <v>0</v>
      </c>
      <c r="S191" s="1408">
        <f t="shared" ca="1" si="661"/>
        <v>0</v>
      </c>
      <c r="T191" s="1408">
        <f t="shared" ca="1" si="661"/>
        <v>0</v>
      </c>
      <c r="U191" s="1408">
        <f ca="1">U189</f>
        <v>0</v>
      </c>
      <c r="V191" s="1408">
        <f t="shared" ref="V191:CG191" ca="1" si="662">V189</f>
        <v>0</v>
      </c>
      <c r="W191" s="1408">
        <f t="shared" ca="1" si="662"/>
        <v>0</v>
      </c>
      <c r="X191" s="1408">
        <f t="shared" ca="1" si="662"/>
        <v>0</v>
      </c>
      <c r="Y191" s="1408">
        <f t="shared" ca="1" si="662"/>
        <v>0</v>
      </c>
      <c r="Z191" s="1408">
        <f t="shared" ca="1" si="662"/>
        <v>0</v>
      </c>
      <c r="AA191" s="1408">
        <f t="shared" ca="1" si="662"/>
        <v>0</v>
      </c>
      <c r="AB191" s="1408">
        <f t="shared" ca="1" si="662"/>
        <v>0</v>
      </c>
      <c r="AC191" s="1408">
        <f t="shared" ca="1" si="662"/>
        <v>0</v>
      </c>
      <c r="AD191" s="1408">
        <f t="shared" ca="1" si="662"/>
        <v>0</v>
      </c>
      <c r="AE191" s="1408">
        <f t="shared" ca="1" si="662"/>
        <v>0</v>
      </c>
      <c r="AF191" s="1408">
        <f t="shared" ca="1" si="662"/>
        <v>0</v>
      </c>
      <c r="AG191" s="1408">
        <f t="shared" ca="1" si="662"/>
        <v>0</v>
      </c>
      <c r="AH191" s="1408">
        <f t="shared" ca="1" si="662"/>
        <v>0</v>
      </c>
      <c r="AI191" s="1408">
        <f t="shared" ca="1" si="662"/>
        <v>0</v>
      </c>
      <c r="AJ191" s="1408">
        <f t="shared" ca="1" si="662"/>
        <v>0</v>
      </c>
      <c r="AK191" s="1408">
        <f t="shared" ca="1" si="662"/>
        <v>0</v>
      </c>
      <c r="AL191" s="1408">
        <f t="shared" ca="1" si="662"/>
        <v>0</v>
      </c>
      <c r="AM191" s="1408">
        <f t="shared" ca="1" si="662"/>
        <v>0</v>
      </c>
      <c r="AN191" s="1408">
        <f t="shared" ca="1" si="662"/>
        <v>0</v>
      </c>
      <c r="AO191" s="1408">
        <f t="shared" ca="1" si="662"/>
        <v>0</v>
      </c>
      <c r="AP191" s="1408">
        <f t="shared" ca="1" si="662"/>
        <v>0</v>
      </c>
      <c r="AQ191" s="1408">
        <f t="shared" ca="1" si="662"/>
        <v>0</v>
      </c>
      <c r="AR191" s="1408">
        <f t="shared" ca="1" si="662"/>
        <v>0</v>
      </c>
      <c r="AS191" s="1408">
        <f t="shared" ca="1" si="662"/>
        <v>0</v>
      </c>
      <c r="AT191" s="1408">
        <f t="shared" ca="1" si="662"/>
        <v>0</v>
      </c>
      <c r="AU191" s="1408">
        <f t="shared" ca="1" si="662"/>
        <v>0</v>
      </c>
      <c r="AV191" s="1408">
        <f t="shared" ca="1" si="662"/>
        <v>0</v>
      </c>
      <c r="AW191" s="1408">
        <f t="shared" ca="1" si="662"/>
        <v>0</v>
      </c>
      <c r="AX191" s="1408">
        <f t="shared" ca="1" si="662"/>
        <v>0</v>
      </c>
      <c r="AY191" s="1408">
        <f t="shared" ca="1" si="662"/>
        <v>0</v>
      </c>
      <c r="AZ191" s="1408">
        <f t="shared" ca="1" si="662"/>
        <v>0</v>
      </c>
      <c r="BA191" s="1408">
        <f t="shared" ca="1" si="662"/>
        <v>0</v>
      </c>
      <c r="BB191" s="1408">
        <f t="shared" ca="1" si="662"/>
        <v>0</v>
      </c>
      <c r="BC191" s="1408">
        <f t="shared" ca="1" si="662"/>
        <v>0</v>
      </c>
      <c r="BD191" s="1408">
        <f t="shared" ca="1" si="662"/>
        <v>0</v>
      </c>
      <c r="BE191" s="1408">
        <f t="shared" ca="1" si="662"/>
        <v>0</v>
      </c>
      <c r="BF191" s="1408">
        <f t="shared" ca="1" si="662"/>
        <v>0</v>
      </c>
      <c r="BG191" s="1408">
        <f t="shared" ca="1" si="662"/>
        <v>0</v>
      </c>
      <c r="BH191" s="1408">
        <f t="shared" ca="1" si="662"/>
        <v>0</v>
      </c>
      <c r="BI191" s="1408">
        <f t="shared" ca="1" si="662"/>
        <v>0</v>
      </c>
      <c r="BJ191" s="1408">
        <f t="shared" ca="1" si="662"/>
        <v>0</v>
      </c>
      <c r="BK191" s="1408">
        <f t="shared" ca="1" si="662"/>
        <v>0</v>
      </c>
      <c r="BL191" s="1408">
        <f t="shared" ca="1" si="662"/>
        <v>0</v>
      </c>
      <c r="BM191" s="1408">
        <f t="shared" ca="1" si="662"/>
        <v>0</v>
      </c>
      <c r="BN191" s="1408">
        <f t="shared" ca="1" si="662"/>
        <v>0</v>
      </c>
      <c r="BO191" s="1408">
        <f t="shared" ca="1" si="662"/>
        <v>0</v>
      </c>
      <c r="BP191" s="1408">
        <f t="shared" ca="1" si="662"/>
        <v>0</v>
      </c>
      <c r="BQ191" s="1408">
        <f t="shared" ca="1" si="662"/>
        <v>0</v>
      </c>
      <c r="BR191" s="1408">
        <f t="shared" ca="1" si="662"/>
        <v>0</v>
      </c>
      <c r="BS191" s="1408">
        <f t="shared" ca="1" si="662"/>
        <v>0</v>
      </c>
      <c r="BT191" s="1408">
        <f t="shared" ca="1" si="662"/>
        <v>0</v>
      </c>
      <c r="BU191" s="1408">
        <f t="shared" ca="1" si="662"/>
        <v>0</v>
      </c>
      <c r="BV191" s="1408">
        <f t="shared" ca="1" si="662"/>
        <v>0</v>
      </c>
      <c r="BW191" s="1408">
        <f t="shared" ca="1" si="662"/>
        <v>0</v>
      </c>
      <c r="BX191" s="1408">
        <f t="shared" ca="1" si="662"/>
        <v>0</v>
      </c>
      <c r="BY191" s="1408">
        <f t="shared" ca="1" si="662"/>
        <v>0</v>
      </c>
      <c r="BZ191" s="1408">
        <f t="shared" ca="1" si="662"/>
        <v>0</v>
      </c>
      <c r="CA191" s="1408">
        <f t="shared" ca="1" si="662"/>
        <v>0</v>
      </c>
      <c r="CB191" s="1408">
        <f t="shared" ca="1" si="662"/>
        <v>0</v>
      </c>
      <c r="CC191" s="1408">
        <f t="shared" ca="1" si="662"/>
        <v>0</v>
      </c>
      <c r="CD191" s="1408">
        <f t="shared" ca="1" si="662"/>
        <v>0</v>
      </c>
      <c r="CE191" s="1408">
        <f t="shared" ca="1" si="662"/>
        <v>0</v>
      </c>
      <c r="CF191" s="1408">
        <f t="shared" ca="1" si="662"/>
        <v>0</v>
      </c>
      <c r="CG191" s="1408">
        <f t="shared" ca="1" si="662"/>
        <v>0</v>
      </c>
      <c r="CH191" s="1408">
        <f t="shared" ref="CH191:EP191" ca="1" si="663">CH189</f>
        <v>0</v>
      </c>
      <c r="CI191" s="1408">
        <f t="shared" ca="1" si="663"/>
        <v>0</v>
      </c>
      <c r="CJ191" s="1408">
        <f t="shared" ca="1" si="663"/>
        <v>0</v>
      </c>
      <c r="CK191" s="1408">
        <f t="shared" ca="1" si="663"/>
        <v>0</v>
      </c>
      <c r="CL191" s="1408">
        <f t="shared" ca="1" si="663"/>
        <v>0</v>
      </c>
      <c r="CM191" s="1408">
        <f t="shared" ca="1" si="663"/>
        <v>0</v>
      </c>
      <c r="CN191" s="1408">
        <f t="shared" ca="1" si="663"/>
        <v>0</v>
      </c>
      <c r="CO191" s="1408">
        <f t="shared" ca="1" si="663"/>
        <v>0</v>
      </c>
      <c r="CP191" s="1408">
        <f t="shared" ca="1" si="663"/>
        <v>0</v>
      </c>
      <c r="CQ191" s="1408">
        <f t="shared" ca="1" si="663"/>
        <v>0</v>
      </c>
      <c r="CR191" s="1408">
        <f t="shared" ca="1" si="663"/>
        <v>0</v>
      </c>
      <c r="CS191" s="1408">
        <f t="shared" ca="1" si="663"/>
        <v>0</v>
      </c>
      <c r="CT191" s="1408">
        <f t="shared" ca="1" si="663"/>
        <v>0</v>
      </c>
      <c r="CU191" s="1408">
        <f t="shared" ca="1" si="663"/>
        <v>0</v>
      </c>
      <c r="CV191" s="1408">
        <f t="shared" ca="1" si="663"/>
        <v>0</v>
      </c>
      <c r="CW191" s="1408">
        <f t="shared" ca="1" si="663"/>
        <v>0</v>
      </c>
      <c r="CX191" s="1408">
        <f t="shared" ca="1" si="663"/>
        <v>0</v>
      </c>
      <c r="CY191" s="1408">
        <f t="shared" ca="1" si="663"/>
        <v>0</v>
      </c>
      <c r="CZ191" s="1408">
        <f t="shared" ca="1" si="663"/>
        <v>0</v>
      </c>
      <c r="DA191" s="1408">
        <f t="shared" ca="1" si="663"/>
        <v>0</v>
      </c>
      <c r="DB191" s="1408">
        <f t="shared" ca="1" si="663"/>
        <v>0</v>
      </c>
      <c r="DC191" s="1408">
        <f t="shared" ca="1" si="663"/>
        <v>0</v>
      </c>
      <c r="DD191" s="1408">
        <f t="shared" ca="1" si="663"/>
        <v>0</v>
      </c>
      <c r="DE191" s="1408">
        <f t="shared" ca="1" si="663"/>
        <v>0</v>
      </c>
      <c r="DF191" s="1408">
        <f t="shared" ca="1" si="663"/>
        <v>0</v>
      </c>
      <c r="DG191" s="1408">
        <f t="shared" ca="1" si="663"/>
        <v>0</v>
      </c>
      <c r="DH191" s="1408">
        <f t="shared" ca="1" si="663"/>
        <v>0</v>
      </c>
      <c r="DI191" s="1408">
        <f t="shared" ca="1" si="663"/>
        <v>0</v>
      </c>
      <c r="DJ191" s="1408">
        <f t="shared" ca="1" si="663"/>
        <v>0</v>
      </c>
      <c r="DK191" s="1408">
        <f t="shared" ca="1" si="663"/>
        <v>0</v>
      </c>
      <c r="DL191" s="1408">
        <f t="shared" ca="1" si="663"/>
        <v>0</v>
      </c>
      <c r="DM191" s="1408">
        <f t="shared" ca="1" si="663"/>
        <v>0</v>
      </c>
      <c r="DN191" s="1408">
        <f t="shared" ca="1" si="663"/>
        <v>0</v>
      </c>
      <c r="DO191" s="1408">
        <f t="shared" ca="1" si="663"/>
        <v>0</v>
      </c>
      <c r="DP191" s="1408">
        <f t="shared" ca="1" si="663"/>
        <v>0</v>
      </c>
      <c r="DQ191" s="1408">
        <f t="shared" ca="1" si="663"/>
        <v>0</v>
      </c>
      <c r="DR191" s="1408">
        <f t="shared" ca="1" si="663"/>
        <v>0</v>
      </c>
      <c r="DS191" s="1408">
        <f t="shared" ca="1" si="663"/>
        <v>0</v>
      </c>
      <c r="DT191" s="1408">
        <f t="shared" ca="1" si="663"/>
        <v>0</v>
      </c>
      <c r="DU191" s="1408">
        <f t="shared" ca="1" si="663"/>
        <v>0</v>
      </c>
      <c r="DV191" s="1408">
        <f t="shared" ca="1" si="663"/>
        <v>0</v>
      </c>
      <c r="DW191" s="1408">
        <f t="shared" ca="1" si="663"/>
        <v>0</v>
      </c>
      <c r="DX191" s="1408">
        <f t="shared" ca="1" si="663"/>
        <v>0</v>
      </c>
      <c r="DY191" s="1408">
        <f t="shared" ca="1" si="663"/>
        <v>0</v>
      </c>
      <c r="DZ191" s="1408">
        <f t="shared" ca="1" si="663"/>
        <v>0</v>
      </c>
      <c r="EA191" s="1408">
        <f t="shared" ca="1" si="663"/>
        <v>0</v>
      </c>
      <c r="EB191" s="1408">
        <f t="shared" ca="1" si="663"/>
        <v>0</v>
      </c>
      <c r="EC191" s="1408">
        <f t="shared" ca="1" si="663"/>
        <v>0</v>
      </c>
      <c r="ED191" s="1408">
        <f t="shared" ca="1" si="663"/>
        <v>0</v>
      </c>
      <c r="EE191" s="1408">
        <f t="shared" ca="1" si="663"/>
        <v>0</v>
      </c>
      <c r="EF191" s="1408">
        <f t="shared" ca="1" si="663"/>
        <v>0</v>
      </c>
      <c r="EG191" s="1408">
        <f t="shared" ca="1" si="663"/>
        <v>0</v>
      </c>
      <c r="EH191" s="1408">
        <f t="shared" ca="1" si="663"/>
        <v>0</v>
      </c>
      <c r="EI191" s="1408">
        <f t="shared" ca="1" si="663"/>
        <v>0</v>
      </c>
      <c r="EJ191" s="1408">
        <f t="shared" ca="1" si="663"/>
        <v>0</v>
      </c>
      <c r="EK191" s="1408">
        <f t="shared" ca="1" si="663"/>
        <v>0</v>
      </c>
      <c r="EL191" s="1408">
        <f t="shared" ca="1" si="663"/>
        <v>0</v>
      </c>
      <c r="EM191" s="1408">
        <f t="shared" ca="1" si="663"/>
        <v>0</v>
      </c>
      <c r="EN191" s="1408">
        <f t="shared" ca="1" si="663"/>
        <v>0</v>
      </c>
      <c r="EO191" s="1408">
        <f t="shared" ca="1" si="663"/>
        <v>0</v>
      </c>
      <c r="EP191" s="1408">
        <f t="shared" ca="1" si="663"/>
        <v>0</v>
      </c>
      <c r="EQ191" s="43"/>
    </row>
    <row r="192" spans="1:187" s="34" customFormat="1" ht="14.1" customHeight="1" outlineLevel="1">
      <c r="A192" s="113"/>
      <c r="B192" s="1386" t="s">
        <v>149</v>
      </c>
      <c r="C192" s="1280">
        <f>I149</f>
        <v>3</v>
      </c>
      <c r="D192" s="889" t="s">
        <v>93</v>
      </c>
      <c r="E192" s="1481">
        <f ca="1">SUM(F192:EP192)</f>
        <v>0</v>
      </c>
      <c r="F192" s="1409"/>
      <c r="G192" s="1389"/>
      <c r="H192" s="1389"/>
      <c r="I192" s="1389"/>
      <c r="J192" s="1389"/>
      <c r="K192" s="1389">
        <f>CHOOSE($C192,K189,K190,K191)</f>
        <v>0</v>
      </c>
      <c r="L192" s="1389">
        <f t="shared" ref="L192" ca="1" si="664">CHOOSE($C192,L189,L190,L191)</f>
        <v>0</v>
      </c>
      <c r="M192" s="1389">
        <f t="shared" ref="M192" ca="1" si="665">CHOOSE($C192,M189,M190,M191)</f>
        <v>0</v>
      </c>
      <c r="N192" s="1389">
        <f t="shared" ref="N192" ca="1" si="666">CHOOSE($C192,N189,N190,N191)</f>
        <v>0</v>
      </c>
      <c r="O192" s="1389">
        <f t="shared" ref="O192" ca="1" si="667">CHOOSE($C192,O189,O190,O191)</f>
        <v>0</v>
      </c>
      <c r="P192" s="1389">
        <f t="shared" ref="P192" ca="1" si="668">CHOOSE($C192,P189,P190,P191)</f>
        <v>0</v>
      </c>
      <c r="Q192" s="1389">
        <f t="shared" ref="Q192" ca="1" si="669">CHOOSE($C192,Q189,Q190,Q191)</f>
        <v>0</v>
      </c>
      <c r="R192" s="1389">
        <f t="shared" ref="R192" ca="1" si="670">CHOOSE($C192,R189,R190,R191)</f>
        <v>0</v>
      </c>
      <c r="S192" s="1389">
        <f t="shared" ref="S192" ca="1" si="671">CHOOSE($C192,S189,S190,S191)</f>
        <v>0</v>
      </c>
      <c r="T192" s="1389">
        <f t="shared" ref="T192" ca="1" si="672">CHOOSE($C192,T189,T190,T191)</f>
        <v>0</v>
      </c>
      <c r="U192" s="1389">
        <f t="shared" ref="U192" ca="1" si="673">CHOOSE($C192,U189,U190,U191)</f>
        <v>0</v>
      </c>
      <c r="V192" s="1389">
        <f t="shared" ref="V192" ca="1" si="674">CHOOSE($C192,V189,V190,V191)</f>
        <v>0</v>
      </c>
      <c r="W192" s="1389">
        <f t="shared" ref="W192" ca="1" si="675">CHOOSE($C192,W189,W190,W191)</f>
        <v>0</v>
      </c>
      <c r="X192" s="1389">
        <f t="shared" ref="X192" ca="1" si="676">CHOOSE($C192,X189,X190,X191)</f>
        <v>0</v>
      </c>
      <c r="Y192" s="1389">
        <f t="shared" ref="Y192" ca="1" si="677">CHOOSE($C192,Y189,Y190,Y191)</f>
        <v>0</v>
      </c>
      <c r="Z192" s="1389">
        <f t="shared" ref="Z192" ca="1" si="678">CHOOSE($C192,Z189,Z190,Z191)</f>
        <v>0</v>
      </c>
      <c r="AA192" s="1389">
        <f t="shared" ref="AA192" ca="1" si="679">CHOOSE($C192,AA189,AA190,AA191)</f>
        <v>0</v>
      </c>
      <c r="AB192" s="1389">
        <f t="shared" ref="AB192" ca="1" si="680">CHOOSE($C192,AB189,AB190,AB191)</f>
        <v>0</v>
      </c>
      <c r="AC192" s="1389">
        <f t="shared" ref="AC192" ca="1" si="681">CHOOSE($C192,AC189,AC190,AC191)</f>
        <v>0</v>
      </c>
      <c r="AD192" s="1389">
        <f t="shared" ref="AD192" ca="1" si="682">CHOOSE($C192,AD189,AD190,AD191)</f>
        <v>0</v>
      </c>
      <c r="AE192" s="1389">
        <f t="shared" ref="AE192" ca="1" si="683">CHOOSE($C192,AE189,AE190,AE191)</f>
        <v>0</v>
      </c>
      <c r="AF192" s="1389">
        <f t="shared" ref="AF192" ca="1" si="684">CHOOSE($C192,AF189,AF190,AF191)</f>
        <v>0</v>
      </c>
      <c r="AG192" s="1389">
        <f t="shared" ref="AG192" ca="1" si="685">CHOOSE($C192,AG189,AG190,AG191)</f>
        <v>0</v>
      </c>
      <c r="AH192" s="1389">
        <f t="shared" ref="AH192" ca="1" si="686">CHOOSE($C192,AH189,AH190,AH191)</f>
        <v>0</v>
      </c>
      <c r="AI192" s="1389">
        <f t="shared" ref="AI192" ca="1" si="687">CHOOSE($C192,AI189,AI190,AI191)</f>
        <v>0</v>
      </c>
      <c r="AJ192" s="1389">
        <f t="shared" ref="AJ192" ca="1" si="688">CHOOSE($C192,AJ189,AJ190,AJ191)</f>
        <v>0</v>
      </c>
      <c r="AK192" s="1389">
        <f t="shared" ref="AK192" ca="1" si="689">CHOOSE($C192,AK189,AK190,AK191)</f>
        <v>0</v>
      </c>
      <c r="AL192" s="1389">
        <f t="shared" ref="AL192" ca="1" si="690">CHOOSE($C192,AL189,AL190,AL191)</f>
        <v>0</v>
      </c>
      <c r="AM192" s="1389">
        <f t="shared" ref="AM192" ca="1" si="691">CHOOSE($C192,AM189,AM190,AM191)</f>
        <v>0</v>
      </c>
      <c r="AN192" s="1389">
        <f t="shared" ref="AN192" ca="1" si="692">CHOOSE($C192,AN189,AN190,AN191)</f>
        <v>0</v>
      </c>
      <c r="AO192" s="1389">
        <f t="shared" ref="AO192" ca="1" si="693">CHOOSE($C192,AO189,AO190,AO191)</f>
        <v>0</v>
      </c>
      <c r="AP192" s="1389">
        <f t="shared" ref="AP192" ca="1" si="694">CHOOSE($C192,AP189,AP190,AP191)</f>
        <v>0</v>
      </c>
      <c r="AQ192" s="1389">
        <f t="shared" ref="AQ192" ca="1" si="695">CHOOSE($C192,AQ189,AQ190,AQ191)</f>
        <v>0</v>
      </c>
      <c r="AR192" s="1389">
        <f t="shared" ref="AR192" ca="1" si="696">CHOOSE($C192,AR189,AR190,AR191)</f>
        <v>0</v>
      </c>
      <c r="AS192" s="1389">
        <f t="shared" ref="AS192" ca="1" si="697">CHOOSE($C192,AS189,AS190,AS191)</f>
        <v>0</v>
      </c>
      <c r="AT192" s="1389">
        <f t="shared" ref="AT192" ca="1" si="698">CHOOSE($C192,AT189,AT190,AT191)</f>
        <v>0</v>
      </c>
      <c r="AU192" s="1389">
        <f t="shared" ref="AU192" ca="1" si="699">CHOOSE($C192,AU189,AU190,AU191)</f>
        <v>0</v>
      </c>
      <c r="AV192" s="1389">
        <f t="shared" ref="AV192" ca="1" si="700">CHOOSE($C192,AV189,AV190,AV191)</f>
        <v>0</v>
      </c>
      <c r="AW192" s="1389">
        <f t="shared" ref="AW192" ca="1" si="701">CHOOSE($C192,AW189,AW190,AW191)</f>
        <v>0</v>
      </c>
      <c r="AX192" s="1389">
        <f t="shared" ref="AX192" ca="1" si="702">CHOOSE($C192,AX189,AX190,AX191)</f>
        <v>0</v>
      </c>
      <c r="AY192" s="1389">
        <f t="shared" ref="AY192" ca="1" si="703">CHOOSE($C192,AY189,AY190,AY191)</f>
        <v>0</v>
      </c>
      <c r="AZ192" s="1389">
        <f t="shared" ref="AZ192" ca="1" si="704">CHOOSE($C192,AZ189,AZ190,AZ191)</f>
        <v>0</v>
      </c>
      <c r="BA192" s="1389">
        <f t="shared" ref="BA192" ca="1" si="705">CHOOSE($C192,BA189,BA190,BA191)</f>
        <v>0</v>
      </c>
      <c r="BB192" s="1389">
        <f t="shared" ref="BB192" ca="1" si="706">CHOOSE($C192,BB189,BB190,BB191)</f>
        <v>0</v>
      </c>
      <c r="BC192" s="1389">
        <f t="shared" ref="BC192" ca="1" si="707">CHOOSE($C192,BC189,BC190,BC191)</f>
        <v>0</v>
      </c>
      <c r="BD192" s="1389">
        <f t="shared" ref="BD192" ca="1" si="708">CHOOSE($C192,BD189,BD190,BD191)</f>
        <v>0</v>
      </c>
      <c r="BE192" s="1389">
        <f t="shared" ref="BE192" ca="1" si="709">CHOOSE($C192,BE189,BE190,BE191)</f>
        <v>0</v>
      </c>
      <c r="BF192" s="1389">
        <f t="shared" ref="BF192" ca="1" si="710">CHOOSE($C192,BF189,BF190,BF191)</f>
        <v>0</v>
      </c>
      <c r="BG192" s="1389">
        <f t="shared" ref="BG192" ca="1" si="711">CHOOSE($C192,BG189,BG190,BG191)</f>
        <v>0</v>
      </c>
      <c r="BH192" s="1389">
        <f t="shared" ref="BH192" ca="1" si="712">CHOOSE($C192,BH189,BH190,BH191)</f>
        <v>0</v>
      </c>
      <c r="BI192" s="1389">
        <f t="shared" ref="BI192" ca="1" si="713">CHOOSE($C192,BI189,BI190,BI191)</f>
        <v>0</v>
      </c>
      <c r="BJ192" s="1389">
        <f t="shared" ref="BJ192" ca="1" si="714">CHOOSE($C192,BJ189,BJ190,BJ191)</f>
        <v>0</v>
      </c>
      <c r="BK192" s="1389">
        <f t="shared" ref="BK192" ca="1" si="715">CHOOSE($C192,BK189,BK190,BK191)</f>
        <v>0</v>
      </c>
      <c r="BL192" s="1389">
        <f t="shared" ref="BL192" ca="1" si="716">CHOOSE($C192,BL189,BL190,BL191)</f>
        <v>0</v>
      </c>
      <c r="BM192" s="1389">
        <f t="shared" ref="BM192" ca="1" si="717">CHOOSE($C192,BM189,BM190,BM191)</f>
        <v>0</v>
      </c>
      <c r="BN192" s="1389">
        <f t="shared" ref="BN192" ca="1" si="718">CHOOSE($C192,BN189,BN190,BN191)</f>
        <v>0</v>
      </c>
      <c r="BO192" s="1389">
        <f t="shared" ref="BO192" ca="1" si="719">CHOOSE($C192,BO189,BO190,BO191)</f>
        <v>0</v>
      </c>
      <c r="BP192" s="1389">
        <f t="shared" ref="BP192" ca="1" si="720">CHOOSE($C192,BP189,BP190,BP191)</f>
        <v>0</v>
      </c>
      <c r="BQ192" s="1389">
        <f t="shared" ref="BQ192" ca="1" si="721">CHOOSE($C192,BQ189,BQ190,BQ191)</f>
        <v>0</v>
      </c>
      <c r="BR192" s="1389">
        <f t="shared" ref="BR192" ca="1" si="722">CHOOSE($C192,BR189,BR190,BR191)</f>
        <v>0</v>
      </c>
      <c r="BS192" s="1389">
        <f t="shared" ref="BS192" ca="1" si="723">CHOOSE($C192,BS189,BS190,BS191)</f>
        <v>0</v>
      </c>
      <c r="BT192" s="1389">
        <f t="shared" ref="BT192" ca="1" si="724">CHOOSE($C192,BT189,BT190,BT191)</f>
        <v>0</v>
      </c>
      <c r="BU192" s="1389">
        <f t="shared" ref="BU192" ca="1" si="725">CHOOSE($C192,BU189,BU190,BU191)</f>
        <v>0</v>
      </c>
      <c r="BV192" s="1389">
        <f t="shared" ref="BV192" ca="1" si="726">CHOOSE($C192,BV189,BV190,BV191)</f>
        <v>0</v>
      </c>
      <c r="BW192" s="1389">
        <f t="shared" ref="BW192" ca="1" si="727">CHOOSE($C192,BW189,BW190,BW191)</f>
        <v>0</v>
      </c>
      <c r="BX192" s="1389">
        <f t="shared" ref="BX192" ca="1" si="728">CHOOSE($C192,BX189,BX190,BX191)</f>
        <v>0</v>
      </c>
      <c r="BY192" s="1389">
        <f t="shared" ref="BY192" ca="1" si="729">CHOOSE($C192,BY189,BY190,BY191)</f>
        <v>0</v>
      </c>
      <c r="BZ192" s="1389">
        <f t="shared" ref="BZ192" ca="1" si="730">CHOOSE($C192,BZ189,BZ190,BZ191)</f>
        <v>0</v>
      </c>
      <c r="CA192" s="1389">
        <f t="shared" ref="CA192" ca="1" si="731">CHOOSE($C192,CA189,CA190,CA191)</f>
        <v>0</v>
      </c>
      <c r="CB192" s="1389">
        <f t="shared" ref="CB192" ca="1" si="732">CHOOSE($C192,CB189,CB190,CB191)</f>
        <v>0</v>
      </c>
      <c r="CC192" s="1389">
        <f t="shared" ref="CC192" ca="1" si="733">CHOOSE($C192,CC189,CC190,CC191)</f>
        <v>0</v>
      </c>
      <c r="CD192" s="1389">
        <f t="shared" ref="CD192" ca="1" si="734">CHOOSE($C192,CD189,CD190,CD191)</f>
        <v>0</v>
      </c>
      <c r="CE192" s="1389">
        <f t="shared" ref="CE192" ca="1" si="735">CHOOSE($C192,CE189,CE190,CE191)</f>
        <v>0</v>
      </c>
      <c r="CF192" s="1389">
        <f t="shared" ref="CF192" ca="1" si="736">CHOOSE($C192,CF189,CF190,CF191)</f>
        <v>0</v>
      </c>
      <c r="CG192" s="1389">
        <f t="shared" ref="CG192" ca="1" si="737">CHOOSE($C192,CG189,CG190,CG191)</f>
        <v>0</v>
      </c>
      <c r="CH192" s="1389">
        <f t="shared" ref="CH192" ca="1" si="738">CHOOSE($C192,CH189,CH190,CH191)</f>
        <v>0</v>
      </c>
      <c r="CI192" s="1389">
        <f t="shared" ref="CI192" ca="1" si="739">CHOOSE($C192,CI189,CI190,CI191)</f>
        <v>0</v>
      </c>
      <c r="CJ192" s="1389">
        <f t="shared" ref="CJ192" ca="1" si="740">CHOOSE($C192,CJ189,CJ190,CJ191)</f>
        <v>0</v>
      </c>
      <c r="CK192" s="1389">
        <f t="shared" ref="CK192" ca="1" si="741">CHOOSE($C192,CK189,CK190,CK191)</f>
        <v>0</v>
      </c>
      <c r="CL192" s="1389">
        <f t="shared" ref="CL192" ca="1" si="742">CHOOSE($C192,CL189,CL190,CL191)</f>
        <v>0</v>
      </c>
      <c r="CM192" s="1389">
        <f t="shared" ref="CM192" ca="1" si="743">CHOOSE($C192,CM189,CM190,CM191)</f>
        <v>0</v>
      </c>
      <c r="CN192" s="1389">
        <f t="shared" ref="CN192" ca="1" si="744">CHOOSE($C192,CN189,CN190,CN191)</f>
        <v>0</v>
      </c>
      <c r="CO192" s="1389">
        <f t="shared" ref="CO192" ca="1" si="745">CHOOSE($C192,CO189,CO190,CO191)</f>
        <v>0</v>
      </c>
      <c r="CP192" s="1389">
        <f t="shared" ref="CP192" ca="1" si="746">CHOOSE($C192,CP189,CP190,CP191)</f>
        <v>0</v>
      </c>
      <c r="CQ192" s="1389">
        <f t="shared" ref="CQ192" ca="1" si="747">CHOOSE($C192,CQ189,CQ190,CQ191)</f>
        <v>0</v>
      </c>
      <c r="CR192" s="1389">
        <f t="shared" ref="CR192" ca="1" si="748">CHOOSE($C192,CR189,CR190,CR191)</f>
        <v>0</v>
      </c>
      <c r="CS192" s="1389">
        <f t="shared" ref="CS192" ca="1" si="749">CHOOSE($C192,CS189,CS190,CS191)</f>
        <v>0</v>
      </c>
      <c r="CT192" s="1389">
        <f t="shared" ref="CT192" ca="1" si="750">CHOOSE($C192,CT189,CT190,CT191)</f>
        <v>0</v>
      </c>
      <c r="CU192" s="1389">
        <f t="shared" ref="CU192" ca="1" si="751">CHOOSE($C192,CU189,CU190,CU191)</f>
        <v>0</v>
      </c>
      <c r="CV192" s="1389">
        <f t="shared" ref="CV192" ca="1" si="752">CHOOSE($C192,CV189,CV190,CV191)</f>
        <v>0</v>
      </c>
      <c r="CW192" s="1389">
        <f t="shared" ref="CW192" ca="1" si="753">CHOOSE($C192,CW189,CW190,CW191)</f>
        <v>0</v>
      </c>
      <c r="CX192" s="1389">
        <f t="shared" ref="CX192" ca="1" si="754">CHOOSE($C192,CX189,CX190,CX191)</f>
        <v>0</v>
      </c>
      <c r="CY192" s="1389">
        <f t="shared" ref="CY192" ca="1" si="755">CHOOSE($C192,CY189,CY190,CY191)</f>
        <v>0</v>
      </c>
      <c r="CZ192" s="1389">
        <f t="shared" ref="CZ192" ca="1" si="756">CHOOSE($C192,CZ189,CZ190,CZ191)</f>
        <v>0</v>
      </c>
      <c r="DA192" s="1389">
        <f t="shared" ref="DA192" ca="1" si="757">CHOOSE($C192,DA189,DA190,DA191)</f>
        <v>0</v>
      </c>
      <c r="DB192" s="1389">
        <f t="shared" ref="DB192" ca="1" si="758">CHOOSE($C192,DB189,DB190,DB191)</f>
        <v>0</v>
      </c>
      <c r="DC192" s="1389">
        <f t="shared" ref="DC192" ca="1" si="759">CHOOSE($C192,DC189,DC190,DC191)</f>
        <v>0</v>
      </c>
      <c r="DD192" s="1389">
        <f t="shared" ref="DD192" ca="1" si="760">CHOOSE($C192,DD189,DD190,DD191)</f>
        <v>0</v>
      </c>
      <c r="DE192" s="1389">
        <f t="shared" ref="DE192" ca="1" si="761">CHOOSE($C192,DE189,DE190,DE191)</f>
        <v>0</v>
      </c>
      <c r="DF192" s="1389">
        <f t="shared" ref="DF192" ca="1" si="762">CHOOSE($C192,DF189,DF190,DF191)</f>
        <v>0</v>
      </c>
      <c r="DG192" s="1389">
        <f t="shared" ref="DG192" ca="1" si="763">CHOOSE($C192,DG189,DG190,DG191)</f>
        <v>0</v>
      </c>
      <c r="DH192" s="1389">
        <f t="shared" ref="DH192" ca="1" si="764">CHOOSE($C192,DH189,DH190,DH191)</f>
        <v>0</v>
      </c>
      <c r="DI192" s="1389">
        <f t="shared" ref="DI192" ca="1" si="765">CHOOSE($C192,DI189,DI190,DI191)</f>
        <v>0</v>
      </c>
      <c r="DJ192" s="1389">
        <f t="shared" ref="DJ192" ca="1" si="766">CHOOSE($C192,DJ189,DJ190,DJ191)</f>
        <v>0</v>
      </c>
      <c r="DK192" s="1389">
        <f t="shared" ref="DK192" ca="1" si="767">CHOOSE($C192,DK189,DK190,DK191)</f>
        <v>0</v>
      </c>
      <c r="DL192" s="1389">
        <f t="shared" ref="DL192" ca="1" si="768">CHOOSE($C192,DL189,DL190,DL191)</f>
        <v>0</v>
      </c>
      <c r="DM192" s="1389">
        <f t="shared" ref="DM192" ca="1" si="769">CHOOSE($C192,DM189,DM190,DM191)</f>
        <v>0</v>
      </c>
      <c r="DN192" s="1389">
        <f t="shared" ref="DN192" ca="1" si="770">CHOOSE($C192,DN189,DN190,DN191)</f>
        <v>0</v>
      </c>
      <c r="DO192" s="1389">
        <f t="shared" ref="DO192" ca="1" si="771">CHOOSE($C192,DO189,DO190,DO191)</f>
        <v>0</v>
      </c>
      <c r="DP192" s="1389">
        <f t="shared" ref="DP192" ca="1" si="772">CHOOSE($C192,DP189,DP190,DP191)</f>
        <v>0</v>
      </c>
      <c r="DQ192" s="1389">
        <f t="shared" ref="DQ192" ca="1" si="773">CHOOSE($C192,DQ189,DQ190,DQ191)</f>
        <v>0</v>
      </c>
      <c r="DR192" s="1389">
        <f t="shared" ref="DR192" ca="1" si="774">CHOOSE($C192,DR189,DR190,DR191)</f>
        <v>0</v>
      </c>
      <c r="DS192" s="1389">
        <f t="shared" ref="DS192" ca="1" si="775">CHOOSE($C192,DS189,DS190,DS191)</f>
        <v>0</v>
      </c>
      <c r="DT192" s="1389">
        <f t="shared" ref="DT192" ca="1" si="776">CHOOSE($C192,DT189,DT190,DT191)</f>
        <v>0</v>
      </c>
      <c r="DU192" s="1389">
        <f t="shared" ref="DU192" ca="1" si="777">CHOOSE($C192,DU189,DU190,DU191)</f>
        <v>0</v>
      </c>
      <c r="DV192" s="1389">
        <f t="shared" ref="DV192" ca="1" si="778">CHOOSE($C192,DV189,DV190,DV191)</f>
        <v>0</v>
      </c>
      <c r="DW192" s="1389">
        <f t="shared" ref="DW192" ca="1" si="779">CHOOSE($C192,DW189,DW190,DW191)</f>
        <v>0</v>
      </c>
      <c r="DX192" s="1389">
        <f t="shared" ref="DX192" ca="1" si="780">CHOOSE($C192,DX189,DX190,DX191)</f>
        <v>0</v>
      </c>
      <c r="DY192" s="1389">
        <f t="shared" ref="DY192" ca="1" si="781">CHOOSE($C192,DY189,DY190,DY191)</f>
        <v>0</v>
      </c>
      <c r="DZ192" s="1389">
        <f t="shared" ref="DZ192" ca="1" si="782">CHOOSE($C192,DZ189,DZ190,DZ191)</f>
        <v>0</v>
      </c>
      <c r="EA192" s="1389">
        <f t="shared" ref="EA192" ca="1" si="783">CHOOSE($C192,EA189,EA190,EA191)</f>
        <v>0</v>
      </c>
      <c r="EB192" s="1389">
        <f t="shared" ref="EB192" ca="1" si="784">CHOOSE($C192,EB189,EB190,EB191)</f>
        <v>0</v>
      </c>
      <c r="EC192" s="1389">
        <f t="shared" ref="EC192" ca="1" si="785">CHOOSE($C192,EC189,EC190,EC191)</f>
        <v>0</v>
      </c>
      <c r="ED192" s="1389">
        <f t="shared" ref="ED192" ca="1" si="786">CHOOSE($C192,ED189,ED190,ED191)</f>
        <v>0</v>
      </c>
      <c r="EE192" s="1389">
        <f t="shared" ref="EE192" ca="1" si="787">CHOOSE($C192,EE189,EE190,EE191)</f>
        <v>0</v>
      </c>
      <c r="EF192" s="1389">
        <f t="shared" ref="EF192" ca="1" si="788">CHOOSE($C192,EF189,EF190,EF191)</f>
        <v>0</v>
      </c>
      <c r="EG192" s="1389">
        <f t="shared" ref="EG192" ca="1" si="789">CHOOSE($C192,EG189,EG190,EG191)</f>
        <v>0</v>
      </c>
      <c r="EH192" s="1389">
        <f t="shared" ref="EH192" ca="1" si="790">CHOOSE($C192,EH189,EH190,EH191)</f>
        <v>0</v>
      </c>
      <c r="EI192" s="1389">
        <f t="shared" ref="EI192" ca="1" si="791">CHOOSE($C192,EI189,EI190,EI191)</f>
        <v>0</v>
      </c>
      <c r="EJ192" s="1389">
        <f t="shared" ref="EJ192" ca="1" si="792">CHOOSE($C192,EJ189,EJ190,EJ191)</f>
        <v>0</v>
      </c>
      <c r="EK192" s="1389">
        <f t="shared" ref="EK192" ca="1" si="793">CHOOSE($C192,EK189,EK190,EK191)</f>
        <v>0</v>
      </c>
      <c r="EL192" s="1389">
        <f t="shared" ref="EL192" ca="1" si="794">CHOOSE($C192,EL189,EL190,EL191)</f>
        <v>0</v>
      </c>
      <c r="EM192" s="1389">
        <f t="shared" ref="EM192" ca="1" si="795">CHOOSE($C192,EM189,EM190,EM191)</f>
        <v>0</v>
      </c>
      <c r="EN192" s="1389">
        <f t="shared" ref="EN192" ca="1" si="796">CHOOSE($C192,EN189,EN190,EN191)</f>
        <v>0</v>
      </c>
      <c r="EO192" s="1389">
        <f t="shared" ref="EO192" ca="1" si="797">CHOOSE($C192,EO189,EO190,EO191)</f>
        <v>0</v>
      </c>
      <c r="EP192" s="1389">
        <f t="shared" ref="EP192" ca="1" si="798">CHOOSE($C192,EP189,EP190,EP191)</f>
        <v>0</v>
      </c>
    </row>
    <row r="193" spans="1:187" s="34" customFormat="1" ht="14.1" customHeight="1" outlineLevel="1">
      <c r="A193" s="113"/>
      <c r="B193" s="20"/>
      <c r="C193" s="20"/>
      <c r="D193" s="39"/>
      <c r="E193" s="63"/>
      <c r="F193" s="35"/>
      <c r="G193" s="756"/>
      <c r="H193" s="3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  <c r="CA193" s="15"/>
      <c r="CB193" s="15"/>
      <c r="CC193" s="15"/>
      <c r="CD193" s="15"/>
      <c r="CE193" s="15"/>
      <c r="CF193" s="15"/>
      <c r="CG193" s="15"/>
      <c r="CH193" s="15"/>
      <c r="CI193" s="15"/>
      <c r="CJ193" s="15"/>
      <c r="CK193" s="15"/>
      <c r="CL193" s="15"/>
      <c r="CM193" s="15"/>
      <c r="CN193" s="15"/>
      <c r="CO193" s="15"/>
      <c r="CP193" s="15"/>
      <c r="CQ193" s="15"/>
      <c r="CR193" s="15"/>
      <c r="CS193" s="15"/>
      <c r="CT193" s="15"/>
      <c r="CU193" s="15"/>
      <c r="CV193" s="15"/>
      <c r="CW193" s="15"/>
      <c r="CX193" s="15"/>
      <c r="CY193" s="15"/>
      <c r="CZ193" s="15"/>
      <c r="DA193" s="15"/>
      <c r="DB193" s="15"/>
      <c r="DC193" s="15"/>
      <c r="DD193" s="15"/>
      <c r="DE193" s="15"/>
      <c r="DF193" s="15"/>
      <c r="DG193" s="15"/>
      <c r="DH193" s="15"/>
      <c r="DI193" s="15"/>
      <c r="DJ193" s="15"/>
      <c r="DK193" s="15"/>
      <c r="DL193" s="15"/>
      <c r="DM193" s="15"/>
      <c r="DN193" s="15"/>
      <c r="DO193" s="15"/>
      <c r="DP193" s="15"/>
      <c r="DQ193" s="15"/>
      <c r="DR193" s="15"/>
      <c r="DS193" s="15"/>
      <c r="DT193" s="15"/>
      <c r="DU193" s="15"/>
      <c r="DV193" s="15"/>
      <c r="DW193" s="15"/>
      <c r="DX193" s="15"/>
      <c r="DY193" s="15"/>
      <c r="DZ193" s="15"/>
      <c r="EA193" s="15"/>
      <c r="EB193" s="15"/>
      <c r="EC193" s="15"/>
      <c r="ED193" s="15"/>
      <c r="EE193" s="15"/>
      <c r="EF193" s="15"/>
      <c r="EG193" s="15"/>
      <c r="EH193" s="15"/>
      <c r="EI193" s="15"/>
      <c r="EJ193" s="15"/>
      <c r="EK193" s="15"/>
      <c r="EL193" s="15"/>
      <c r="EM193" s="15"/>
      <c r="EN193" s="15"/>
      <c r="EO193" s="15"/>
      <c r="EP193" s="15"/>
      <c r="EQ193" s="15"/>
      <c r="ER193" s="15"/>
      <c r="ES193" s="15"/>
      <c r="ET193" s="15"/>
      <c r="EU193" s="15"/>
      <c r="EV193" s="15"/>
      <c r="EW193" s="15"/>
      <c r="EX193" s="15"/>
      <c r="EY193" s="15"/>
      <c r="EZ193" s="15"/>
      <c r="FA193" s="15"/>
      <c r="FB193" s="15"/>
      <c r="FC193" s="15"/>
      <c r="FD193" s="15"/>
      <c r="FE193" s="15"/>
      <c r="FF193" s="15"/>
      <c r="FG193" s="15"/>
      <c r="FH193" s="15"/>
      <c r="FI193" s="15"/>
      <c r="FJ193" s="15"/>
      <c r="FK193" s="15"/>
      <c r="FL193" s="15"/>
      <c r="FM193" s="15"/>
      <c r="FN193" s="15"/>
      <c r="FO193" s="15"/>
      <c r="FP193" s="15"/>
      <c r="FQ193" s="15"/>
      <c r="FR193" s="15"/>
      <c r="FS193" s="15"/>
      <c r="FT193" s="15"/>
      <c r="FU193" s="15"/>
      <c r="FV193" s="15"/>
      <c r="FW193" s="15"/>
      <c r="FX193" s="15"/>
      <c r="FY193" s="15"/>
      <c r="FZ193" s="15"/>
      <c r="GA193" s="15"/>
      <c r="GB193" s="15"/>
      <c r="GC193" s="15"/>
      <c r="GD193" s="15"/>
      <c r="GE193" s="15"/>
    </row>
    <row r="194" spans="1:187" s="34" customFormat="1" ht="14.1" customHeight="1" outlineLevel="1">
      <c r="A194" s="113"/>
      <c r="B194" s="20"/>
      <c r="C194" s="20"/>
      <c r="D194" s="39"/>
      <c r="F194" s="35"/>
      <c r="G194" s="756"/>
      <c r="H194" s="3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  <c r="CA194" s="15"/>
      <c r="CB194" s="15"/>
      <c r="CC194" s="15"/>
      <c r="CD194" s="15"/>
      <c r="CE194" s="15"/>
      <c r="CF194" s="15"/>
      <c r="CG194" s="15"/>
      <c r="CH194" s="15"/>
      <c r="CI194" s="15"/>
      <c r="CJ194" s="15"/>
      <c r="CK194" s="15"/>
      <c r="CL194" s="15"/>
      <c r="CM194" s="15"/>
      <c r="CN194" s="15"/>
      <c r="CO194" s="15"/>
      <c r="CP194" s="15"/>
      <c r="CQ194" s="15"/>
      <c r="CR194" s="15"/>
      <c r="CS194" s="15"/>
      <c r="CT194" s="15"/>
      <c r="CU194" s="15"/>
      <c r="CV194" s="15"/>
      <c r="CW194" s="15"/>
      <c r="CX194" s="15"/>
      <c r="CY194" s="15"/>
      <c r="CZ194" s="15"/>
      <c r="DA194" s="15"/>
      <c r="DB194" s="15"/>
      <c r="DC194" s="15"/>
      <c r="DD194" s="15"/>
      <c r="DE194" s="15"/>
      <c r="DF194" s="15"/>
      <c r="DG194" s="15"/>
      <c r="DH194" s="15"/>
      <c r="DI194" s="15"/>
      <c r="DJ194" s="15"/>
      <c r="DK194" s="15"/>
      <c r="DL194" s="15"/>
      <c r="DM194" s="15"/>
      <c r="DN194" s="15"/>
      <c r="DO194" s="15"/>
      <c r="DP194" s="15"/>
      <c r="DQ194" s="15"/>
      <c r="DR194" s="15"/>
      <c r="DS194" s="15"/>
      <c r="DT194" s="15"/>
      <c r="DU194" s="15"/>
      <c r="DV194" s="15"/>
      <c r="DW194" s="15"/>
      <c r="DX194" s="15"/>
      <c r="DY194" s="15"/>
      <c r="DZ194" s="15"/>
      <c r="EA194" s="15"/>
      <c r="EB194" s="15"/>
      <c r="EC194" s="15"/>
      <c r="ED194" s="15"/>
      <c r="EE194" s="15"/>
      <c r="EF194" s="15"/>
      <c r="EG194" s="15"/>
      <c r="EH194" s="15"/>
      <c r="EI194" s="15"/>
      <c r="EJ194" s="15"/>
      <c r="EK194" s="15"/>
      <c r="EL194" s="15"/>
      <c r="EM194" s="15"/>
      <c r="EN194" s="15"/>
      <c r="EO194" s="15"/>
      <c r="EP194" s="15"/>
      <c r="EQ194" s="15"/>
      <c r="ER194" s="15"/>
      <c r="ES194" s="15"/>
      <c r="ET194" s="15"/>
      <c r="EU194" s="15"/>
      <c r="EV194" s="15"/>
      <c r="EW194" s="15"/>
      <c r="EX194" s="15"/>
      <c r="EY194" s="15"/>
      <c r="EZ194" s="15"/>
      <c r="FA194" s="15"/>
      <c r="FB194" s="15"/>
      <c r="FC194" s="15"/>
      <c r="FD194" s="15"/>
      <c r="FE194" s="15"/>
      <c r="FF194" s="15"/>
      <c r="FG194" s="15"/>
      <c r="FH194" s="15"/>
      <c r="FI194" s="15"/>
      <c r="FJ194" s="15"/>
      <c r="FK194" s="15"/>
      <c r="FL194" s="15"/>
      <c r="FM194" s="15"/>
      <c r="FN194" s="15"/>
      <c r="FO194" s="15"/>
      <c r="FP194" s="15"/>
      <c r="FQ194" s="15"/>
      <c r="FR194" s="15"/>
      <c r="FS194" s="15"/>
      <c r="FT194" s="15"/>
      <c r="FU194" s="15"/>
      <c r="FV194" s="15"/>
      <c r="FW194" s="15"/>
      <c r="FX194" s="15"/>
      <c r="FY194" s="15"/>
      <c r="FZ194" s="15"/>
      <c r="GA194" s="15"/>
      <c r="GB194" s="15"/>
      <c r="GC194" s="15"/>
      <c r="GD194" s="15"/>
      <c r="GE194" s="15"/>
    </row>
    <row r="195" spans="1:187" s="34" customFormat="1" ht="14.1" customHeight="1" outlineLevel="1">
      <c r="A195" s="113"/>
      <c r="B195" s="1406" t="s">
        <v>1094</v>
      </c>
      <c r="C195" s="1410"/>
      <c r="D195" s="39"/>
      <c r="E195" s="15"/>
      <c r="F195" s="9"/>
      <c r="G195" s="15"/>
      <c r="H195" s="15"/>
      <c r="I195" s="15"/>
      <c r="J195" s="15"/>
      <c r="K195" s="15"/>
      <c r="L195" s="15"/>
      <c r="M195" s="15"/>
      <c r="N195" s="15"/>
      <c r="O195" s="19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  <c r="CA195" s="15"/>
      <c r="CB195" s="15"/>
      <c r="CC195" s="15"/>
      <c r="CD195" s="15"/>
      <c r="CE195" s="15"/>
      <c r="CF195" s="15"/>
      <c r="CG195" s="15"/>
      <c r="CH195" s="15"/>
      <c r="CI195" s="15"/>
      <c r="CJ195" s="15"/>
      <c r="CK195" s="15"/>
      <c r="CL195" s="15"/>
      <c r="CM195" s="15"/>
      <c r="CN195" s="15"/>
      <c r="CO195" s="15"/>
      <c r="CP195" s="15"/>
      <c r="CQ195" s="15"/>
      <c r="CR195" s="15"/>
      <c r="CS195" s="15"/>
      <c r="CT195" s="15"/>
      <c r="CU195" s="15"/>
      <c r="CV195" s="15"/>
      <c r="CW195" s="15"/>
      <c r="CX195" s="15"/>
      <c r="CY195" s="15"/>
      <c r="CZ195" s="15"/>
      <c r="DA195" s="15"/>
      <c r="DB195" s="15"/>
      <c r="DC195" s="15"/>
      <c r="DD195" s="15"/>
      <c r="DE195" s="15"/>
      <c r="DF195" s="15"/>
      <c r="DG195" s="15"/>
      <c r="DH195" s="15"/>
      <c r="DI195" s="15"/>
      <c r="DJ195" s="15"/>
      <c r="DK195" s="15"/>
      <c r="DL195" s="15"/>
      <c r="DM195" s="15"/>
      <c r="DN195" s="15"/>
      <c r="DO195" s="15"/>
      <c r="DP195" s="15"/>
      <c r="DQ195" s="15"/>
      <c r="DR195" s="15"/>
      <c r="DS195" s="15"/>
      <c r="DT195" s="15"/>
      <c r="DU195" s="15"/>
      <c r="DV195" s="15"/>
      <c r="DW195" s="15"/>
      <c r="DX195" s="15"/>
      <c r="DY195" s="15"/>
      <c r="DZ195" s="15"/>
      <c r="EA195" s="15"/>
      <c r="EB195" s="15"/>
      <c r="EC195" s="15"/>
      <c r="ED195" s="15"/>
      <c r="EE195" s="15"/>
      <c r="EF195" s="15"/>
      <c r="EG195" s="15"/>
      <c r="EH195" s="15"/>
      <c r="EI195" s="15"/>
      <c r="EJ195" s="15"/>
      <c r="EK195" s="15"/>
      <c r="EL195" s="15"/>
      <c r="EM195" s="15"/>
      <c r="EN195" s="15"/>
      <c r="EO195" s="15"/>
      <c r="EP195" s="15"/>
      <c r="EQ195" s="15"/>
    </row>
    <row r="196" spans="1:187" s="34" customFormat="1" ht="14.1" customHeight="1" outlineLevel="1">
      <c r="A196" s="113"/>
      <c r="B196" s="38" t="s">
        <v>509</v>
      </c>
      <c r="C196" s="38"/>
      <c r="D196" s="39" t="s">
        <v>147</v>
      </c>
      <c r="E196" s="650">
        <f ca="1">SUM(F196:EP196)</f>
        <v>0</v>
      </c>
      <c r="F196" s="37"/>
      <c r="G196" s="759"/>
      <c r="H196" s="759"/>
      <c r="I196" s="759"/>
      <c r="J196" s="759"/>
      <c r="K196" s="759"/>
      <c r="L196" s="759">
        <f t="shared" ref="L196:BW196" ca="1" si="799">AND(L$152&gt;=$J145,L$152&lt;=$J146)*1</f>
        <v>0</v>
      </c>
      <c r="M196" s="759">
        <f t="shared" ca="1" si="799"/>
        <v>0</v>
      </c>
      <c r="N196" s="759">
        <f t="shared" ca="1" si="799"/>
        <v>0</v>
      </c>
      <c r="O196" s="759">
        <f t="shared" ca="1" si="799"/>
        <v>0</v>
      </c>
      <c r="P196" s="759">
        <f t="shared" ca="1" si="799"/>
        <v>0</v>
      </c>
      <c r="Q196" s="759">
        <f t="shared" ca="1" si="799"/>
        <v>0</v>
      </c>
      <c r="R196" s="759">
        <f t="shared" ca="1" si="799"/>
        <v>0</v>
      </c>
      <c r="S196" s="759">
        <f t="shared" ca="1" si="799"/>
        <v>0</v>
      </c>
      <c r="T196" s="759">
        <f t="shared" ca="1" si="799"/>
        <v>0</v>
      </c>
      <c r="U196" s="759">
        <f t="shared" ca="1" si="799"/>
        <v>0</v>
      </c>
      <c r="V196" s="759">
        <f t="shared" ca="1" si="799"/>
        <v>0</v>
      </c>
      <c r="W196" s="759">
        <f t="shared" ca="1" si="799"/>
        <v>0</v>
      </c>
      <c r="X196" s="759">
        <f t="shared" ca="1" si="799"/>
        <v>0</v>
      </c>
      <c r="Y196" s="759">
        <f t="shared" ca="1" si="799"/>
        <v>0</v>
      </c>
      <c r="Z196" s="759">
        <f t="shared" ca="1" si="799"/>
        <v>0</v>
      </c>
      <c r="AA196" s="759">
        <f t="shared" ca="1" si="799"/>
        <v>0</v>
      </c>
      <c r="AB196" s="759">
        <f t="shared" ca="1" si="799"/>
        <v>0</v>
      </c>
      <c r="AC196" s="759">
        <f t="shared" ca="1" si="799"/>
        <v>0</v>
      </c>
      <c r="AD196" s="759">
        <f t="shared" ca="1" si="799"/>
        <v>0</v>
      </c>
      <c r="AE196" s="759">
        <f t="shared" ca="1" si="799"/>
        <v>0</v>
      </c>
      <c r="AF196" s="759">
        <f t="shared" ca="1" si="799"/>
        <v>0</v>
      </c>
      <c r="AG196" s="759">
        <f t="shared" ca="1" si="799"/>
        <v>0</v>
      </c>
      <c r="AH196" s="759">
        <f t="shared" ca="1" si="799"/>
        <v>0</v>
      </c>
      <c r="AI196" s="759">
        <f t="shared" ca="1" si="799"/>
        <v>0</v>
      </c>
      <c r="AJ196" s="759">
        <f t="shared" ca="1" si="799"/>
        <v>0</v>
      </c>
      <c r="AK196" s="759">
        <f t="shared" ca="1" si="799"/>
        <v>0</v>
      </c>
      <c r="AL196" s="759">
        <f t="shared" ca="1" si="799"/>
        <v>0</v>
      </c>
      <c r="AM196" s="759">
        <f t="shared" ca="1" si="799"/>
        <v>0</v>
      </c>
      <c r="AN196" s="759">
        <f t="shared" ca="1" si="799"/>
        <v>0</v>
      </c>
      <c r="AO196" s="759">
        <f t="shared" ca="1" si="799"/>
        <v>0</v>
      </c>
      <c r="AP196" s="759">
        <f t="shared" ca="1" si="799"/>
        <v>0</v>
      </c>
      <c r="AQ196" s="759">
        <f t="shared" ca="1" si="799"/>
        <v>0</v>
      </c>
      <c r="AR196" s="759">
        <f t="shared" ca="1" si="799"/>
        <v>0</v>
      </c>
      <c r="AS196" s="759">
        <f t="shared" ca="1" si="799"/>
        <v>0</v>
      </c>
      <c r="AT196" s="759">
        <f t="shared" ca="1" si="799"/>
        <v>0</v>
      </c>
      <c r="AU196" s="759">
        <f t="shared" ca="1" si="799"/>
        <v>0</v>
      </c>
      <c r="AV196" s="759">
        <f t="shared" ca="1" si="799"/>
        <v>0</v>
      </c>
      <c r="AW196" s="759">
        <f t="shared" ca="1" si="799"/>
        <v>0</v>
      </c>
      <c r="AX196" s="759">
        <f t="shared" ca="1" si="799"/>
        <v>0</v>
      </c>
      <c r="AY196" s="759">
        <f t="shared" ca="1" si="799"/>
        <v>0</v>
      </c>
      <c r="AZ196" s="759">
        <f t="shared" ca="1" si="799"/>
        <v>0</v>
      </c>
      <c r="BA196" s="759">
        <f t="shared" ca="1" si="799"/>
        <v>0</v>
      </c>
      <c r="BB196" s="759">
        <f t="shared" ca="1" si="799"/>
        <v>0</v>
      </c>
      <c r="BC196" s="759">
        <f t="shared" ca="1" si="799"/>
        <v>0</v>
      </c>
      <c r="BD196" s="759">
        <f t="shared" ca="1" si="799"/>
        <v>0</v>
      </c>
      <c r="BE196" s="759">
        <f t="shared" ca="1" si="799"/>
        <v>0</v>
      </c>
      <c r="BF196" s="759">
        <f t="shared" ca="1" si="799"/>
        <v>0</v>
      </c>
      <c r="BG196" s="759">
        <f t="shared" ca="1" si="799"/>
        <v>0</v>
      </c>
      <c r="BH196" s="759">
        <f t="shared" ca="1" si="799"/>
        <v>0</v>
      </c>
      <c r="BI196" s="759">
        <f t="shared" ca="1" si="799"/>
        <v>0</v>
      </c>
      <c r="BJ196" s="759">
        <f t="shared" ca="1" si="799"/>
        <v>0</v>
      </c>
      <c r="BK196" s="759">
        <f t="shared" ca="1" si="799"/>
        <v>0</v>
      </c>
      <c r="BL196" s="759">
        <f t="shared" ca="1" si="799"/>
        <v>0</v>
      </c>
      <c r="BM196" s="759">
        <f t="shared" ca="1" si="799"/>
        <v>0</v>
      </c>
      <c r="BN196" s="759">
        <f t="shared" ca="1" si="799"/>
        <v>0</v>
      </c>
      <c r="BO196" s="759">
        <f t="shared" ca="1" si="799"/>
        <v>0</v>
      </c>
      <c r="BP196" s="759">
        <f t="shared" ca="1" si="799"/>
        <v>0</v>
      </c>
      <c r="BQ196" s="759">
        <f t="shared" ca="1" si="799"/>
        <v>0</v>
      </c>
      <c r="BR196" s="759">
        <f t="shared" ca="1" si="799"/>
        <v>0</v>
      </c>
      <c r="BS196" s="759">
        <f t="shared" ca="1" si="799"/>
        <v>0</v>
      </c>
      <c r="BT196" s="759">
        <f t="shared" ca="1" si="799"/>
        <v>0</v>
      </c>
      <c r="BU196" s="759">
        <f t="shared" ca="1" si="799"/>
        <v>0</v>
      </c>
      <c r="BV196" s="759">
        <f t="shared" ca="1" si="799"/>
        <v>0</v>
      </c>
      <c r="BW196" s="759">
        <f t="shared" ca="1" si="799"/>
        <v>0</v>
      </c>
      <c r="BX196" s="759">
        <f t="shared" ref="BX196:EI196" ca="1" si="800">AND(BX$152&gt;=$J145,BX$152&lt;=$J146)*1</f>
        <v>0</v>
      </c>
      <c r="BY196" s="759">
        <f t="shared" ca="1" si="800"/>
        <v>0</v>
      </c>
      <c r="BZ196" s="759">
        <f t="shared" ca="1" si="800"/>
        <v>0</v>
      </c>
      <c r="CA196" s="759">
        <f t="shared" ca="1" si="800"/>
        <v>0</v>
      </c>
      <c r="CB196" s="759">
        <f t="shared" ca="1" si="800"/>
        <v>0</v>
      </c>
      <c r="CC196" s="759">
        <f t="shared" ca="1" si="800"/>
        <v>0</v>
      </c>
      <c r="CD196" s="759">
        <f t="shared" ca="1" si="800"/>
        <v>0</v>
      </c>
      <c r="CE196" s="759">
        <f t="shared" ca="1" si="800"/>
        <v>0</v>
      </c>
      <c r="CF196" s="759">
        <f t="shared" ca="1" si="800"/>
        <v>0</v>
      </c>
      <c r="CG196" s="759">
        <f t="shared" ca="1" si="800"/>
        <v>0</v>
      </c>
      <c r="CH196" s="759">
        <f t="shared" ca="1" si="800"/>
        <v>0</v>
      </c>
      <c r="CI196" s="759">
        <f t="shared" ca="1" si="800"/>
        <v>0</v>
      </c>
      <c r="CJ196" s="759">
        <f t="shared" ca="1" si="800"/>
        <v>0</v>
      </c>
      <c r="CK196" s="759">
        <f t="shared" ca="1" si="800"/>
        <v>0</v>
      </c>
      <c r="CL196" s="759">
        <f t="shared" ca="1" si="800"/>
        <v>0</v>
      </c>
      <c r="CM196" s="759">
        <f t="shared" ca="1" si="800"/>
        <v>0</v>
      </c>
      <c r="CN196" s="759">
        <f t="shared" ca="1" si="800"/>
        <v>0</v>
      </c>
      <c r="CO196" s="759">
        <f t="shared" ca="1" si="800"/>
        <v>0</v>
      </c>
      <c r="CP196" s="759">
        <f t="shared" ca="1" si="800"/>
        <v>0</v>
      </c>
      <c r="CQ196" s="759">
        <f t="shared" ca="1" si="800"/>
        <v>0</v>
      </c>
      <c r="CR196" s="759">
        <f t="shared" ca="1" si="800"/>
        <v>0</v>
      </c>
      <c r="CS196" s="759">
        <f t="shared" ca="1" si="800"/>
        <v>0</v>
      </c>
      <c r="CT196" s="759">
        <f t="shared" ca="1" si="800"/>
        <v>0</v>
      </c>
      <c r="CU196" s="759">
        <f t="shared" ca="1" si="800"/>
        <v>0</v>
      </c>
      <c r="CV196" s="759">
        <f t="shared" ca="1" si="800"/>
        <v>0</v>
      </c>
      <c r="CW196" s="759">
        <f t="shared" ca="1" si="800"/>
        <v>0</v>
      </c>
      <c r="CX196" s="759">
        <f t="shared" ca="1" si="800"/>
        <v>0</v>
      </c>
      <c r="CY196" s="759">
        <f t="shared" ca="1" si="800"/>
        <v>0</v>
      </c>
      <c r="CZ196" s="759">
        <f t="shared" ca="1" si="800"/>
        <v>0</v>
      </c>
      <c r="DA196" s="759">
        <f t="shared" ca="1" si="800"/>
        <v>0</v>
      </c>
      <c r="DB196" s="759">
        <f t="shared" ca="1" si="800"/>
        <v>0</v>
      </c>
      <c r="DC196" s="759">
        <f t="shared" ca="1" si="800"/>
        <v>0</v>
      </c>
      <c r="DD196" s="759">
        <f t="shared" ca="1" si="800"/>
        <v>0</v>
      </c>
      <c r="DE196" s="759">
        <f t="shared" ca="1" si="800"/>
        <v>0</v>
      </c>
      <c r="DF196" s="759">
        <f t="shared" ca="1" si="800"/>
        <v>0</v>
      </c>
      <c r="DG196" s="759">
        <f t="shared" ca="1" si="800"/>
        <v>0</v>
      </c>
      <c r="DH196" s="759">
        <f t="shared" ca="1" si="800"/>
        <v>0</v>
      </c>
      <c r="DI196" s="759">
        <f t="shared" ca="1" si="800"/>
        <v>0</v>
      </c>
      <c r="DJ196" s="759">
        <f t="shared" ca="1" si="800"/>
        <v>0</v>
      </c>
      <c r="DK196" s="759">
        <f t="shared" ca="1" si="800"/>
        <v>0</v>
      </c>
      <c r="DL196" s="759">
        <f t="shared" ca="1" si="800"/>
        <v>0</v>
      </c>
      <c r="DM196" s="759">
        <f t="shared" ca="1" si="800"/>
        <v>0</v>
      </c>
      <c r="DN196" s="759">
        <f t="shared" ca="1" si="800"/>
        <v>0</v>
      </c>
      <c r="DO196" s="759">
        <f t="shared" ca="1" si="800"/>
        <v>0</v>
      </c>
      <c r="DP196" s="759">
        <f t="shared" ca="1" si="800"/>
        <v>0</v>
      </c>
      <c r="DQ196" s="759">
        <f t="shared" ca="1" si="800"/>
        <v>0</v>
      </c>
      <c r="DR196" s="759">
        <f t="shared" ca="1" si="800"/>
        <v>0</v>
      </c>
      <c r="DS196" s="759">
        <f t="shared" ca="1" si="800"/>
        <v>0</v>
      </c>
      <c r="DT196" s="759">
        <f t="shared" ca="1" si="800"/>
        <v>0</v>
      </c>
      <c r="DU196" s="759">
        <f t="shared" ca="1" si="800"/>
        <v>0</v>
      </c>
      <c r="DV196" s="759">
        <f t="shared" ca="1" si="800"/>
        <v>0</v>
      </c>
      <c r="DW196" s="759">
        <f t="shared" ca="1" si="800"/>
        <v>0</v>
      </c>
      <c r="DX196" s="759">
        <f t="shared" ca="1" si="800"/>
        <v>0</v>
      </c>
      <c r="DY196" s="759">
        <f t="shared" ca="1" si="800"/>
        <v>0</v>
      </c>
      <c r="DZ196" s="759">
        <f t="shared" ca="1" si="800"/>
        <v>0</v>
      </c>
      <c r="EA196" s="759">
        <f t="shared" ca="1" si="800"/>
        <v>0</v>
      </c>
      <c r="EB196" s="759">
        <f t="shared" ca="1" si="800"/>
        <v>0</v>
      </c>
      <c r="EC196" s="759">
        <f t="shared" ca="1" si="800"/>
        <v>0</v>
      </c>
      <c r="ED196" s="759">
        <f t="shared" ca="1" si="800"/>
        <v>0</v>
      </c>
      <c r="EE196" s="759">
        <f t="shared" ca="1" si="800"/>
        <v>0</v>
      </c>
      <c r="EF196" s="759">
        <f t="shared" ca="1" si="800"/>
        <v>0</v>
      </c>
      <c r="EG196" s="759">
        <f t="shared" ca="1" si="800"/>
        <v>0</v>
      </c>
      <c r="EH196" s="759">
        <f t="shared" ca="1" si="800"/>
        <v>0</v>
      </c>
      <c r="EI196" s="759">
        <f t="shared" ca="1" si="800"/>
        <v>0</v>
      </c>
      <c r="EJ196" s="759">
        <f t="shared" ref="EJ196:EP196" ca="1" si="801">AND(EJ$152&gt;=$J145,EJ$152&lt;=$J146)*1</f>
        <v>0</v>
      </c>
      <c r="EK196" s="759">
        <f t="shared" ca="1" si="801"/>
        <v>0</v>
      </c>
      <c r="EL196" s="759">
        <f t="shared" ca="1" si="801"/>
        <v>0</v>
      </c>
      <c r="EM196" s="759">
        <f t="shared" ca="1" si="801"/>
        <v>0</v>
      </c>
      <c r="EN196" s="759">
        <f t="shared" ca="1" si="801"/>
        <v>0</v>
      </c>
      <c r="EO196" s="759">
        <f t="shared" ca="1" si="801"/>
        <v>0</v>
      </c>
      <c r="EP196" s="759">
        <f t="shared" ca="1" si="801"/>
        <v>0</v>
      </c>
      <c r="EQ196" s="43"/>
    </row>
    <row r="197" spans="1:187" s="34" customFormat="1" ht="14.1" customHeight="1" outlineLevel="1">
      <c r="A197" s="113"/>
      <c r="B197" s="38" t="s">
        <v>510</v>
      </c>
      <c r="C197" s="38"/>
      <c r="D197" s="39" t="s">
        <v>147</v>
      </c>
      <c r="E197" s="650"/>
      <c r="F197" s="37"/>
      <c r="G197" s="760"/>
      <c r="H197" s="760"/>
      <c r="I197" s="760"/>
      <c r="J197" s="760"/>
      <c r="K197" s="760"/>
      <c r="L197" s="760">
        <f ca="1">SUM($J196:L196)*(L196&gt;0)</f>
        <v>0</v>
      </c>
      <c r="M197" s="760">
        <f ca="1">SUM($J196:M196)*(M196&gt;0)</f>
        <v>0</v>
      </c>
      <c r="N197" s="760">
        <f ca="1">SUM($J196:N196)*(N196&gt;0)</f>
        <v>0</v>
      </c>
      <c r="O197" s="760">
        <f ca="1">SUM($J196:O196)*(O196&gt;0)</f>
        <v>0</v>
      </c>
      <c r="P197" s="760">
        <f ca="1">SUM($J196:P196)*(P196&gt;0)</f>
        <v>0</v>
      </c>
      <c r="Q197" s="760">
        <f ca="1">SUM($J196:Q196)*(Q196&gt;0)</f>
        <v>0</v>
      </c>
      <c r="R197" s="760">
        <f ca="1">SUM($J196:R196)*(R196&gt;0)</f>
        <v>0</v>
      </c>
      <c r="S197" s="760">
        <f ca="1">SUM($J196:S196)*(S196&gt;0)</f>
        <v>0</v>
      </c>
      <c r="T197" s="760">
        <f ca="1">SUM($J196:T196)*(T196&gt;0)</f>
        <v>0</v>
      </c>
      <c r="U197" s="760">
        <f ca="1">SUM($J196:U196)*(U196&gt;0)</f>
        <v>0</v>
      </c>
      <c r="V197" s="760">
        <f ca="1">SUM($J196:V196)*(V196&gt;0)</f>
        <v>0</v>
      </c>
      <c r="W197" s="760">
        <f ca="1">SUM($J196:W196)*(W196&gt;0)</f>
        <v>0</v>
      </c>
      <c r="X197" s="760">
        <f ca="1">SUM($J196:X196)*(X196&gt;0)</f>
        <v>0</v>
      </c>
      <c r="Y197" s="760">
        <f ca="1">SUM($J196:Y196)*(Y196&gt;0)</f>
        <v>0</v>
      </c>
      <c r="Z197" s="760">
        <f ca="1">SUM($J196:Z196)*(Z196&gt;0)</f>
        <v>0</v>
      </c>
      <c r="AA197" s="760">
        <f ca="1">SUM($J196:AA196)*(AA196&gt;0)</f>
        <v>0</v>
      </c>
      <c r="AB197" s="760">
        <f ca="1">SUM($J196:AB196)*(AB196&gt;0)</f>
        <v>0</v>
      </c>
      <c r="AC197" s="760">
        <f ca="1">SUM($J196:AC196)*(AC196&gt;0)</f>
        <v>0</v>
      </c>
      <c r="AD197" s="760">
        <f ca="1">SUM($J196:AD196)*(AD196&gt;0)</f>
        <v>0</v>
      </c>
      <c r="AE197" s="760">
        <f ca="1">SUM($J196:AE196)*(AE196&gt;0)</f>
        <v>0</v>
      </c>
      <c r="AF197" s="760">
        <f ca="1">SUM($J196:AF196)*(AF196&gt;0)</f>
        <v>0</v>
      </c>
      <c r="AG197" s="760">
        <f ca="1">SUM($J196:AG196)*(AG196&gt;0)</f>
        <v>0</v>
      </c>
      <c r="AH197" s="760">
        <f ca="1">SUM($J196:AH196)*(AH196&gt;0)</f>
        <v>0</v>
      </c>
      <c r="AI197" s="760">
        <f ca="1">SUM($J196:AI196)*(AI196&gt;0)</f>
        <v>0</v>
      </c>
      <c r="AJ197" s="760">
        <f ca="1">SUM($J196:AJ196)*(AJ196&gt;0)</f>
        <v>0</v>
      </c>
      <c r="AK197" s="760">
        <f ca="1">SUM($J196:AK196)*(AK196&gt;0)</f>
        <v>0</v>
      </c>
      <c r="AL197" s="760">
        <f ca="1">SUM($J196:AL196)*(AL196&gt;0)</f>
        <v>0</v>
      </c>
      <c r="AM197" s="760">
        <f ca="1">SUM($J196:AM196)*(AM196&gt;0)</f>
        <v>0</v>
      </c>
      <c r="AN197" s="760">
        <f ca="1">SUM($J196:AN196)*(AN196&gt;0)</f>
        <v>0</v>
      </c>
      <c r="AO197" s="760">
        <f ca="1">SUM($J196:AO196)*(AO196&gt;0)</f>
        <v>0</v>
      </c>
      <c r="AP197" s="760">
        <f ca="1">SUM($J196:AP196)*(AP196&gt;0)</f>
        <v>0</v>
      </c>
      <c r="AQ197" s="760">
        <f ca="1">SUM($J196:AQ196)*(AQ196&gt;0)</f>
        <v>0</v>
      </c>
      <c r="AR197" s="760">
        <f ca="1">SUM($J196:AR196)*(AR196&gt;0)</f>
        <v>0</v>
      </c>
      <c r="AS197" s="760">
        <f ca="1">SUM($J196:AS196)*(AS196&gt;0)</f>
        <v>0</v>
      </c>
      <c r="AT197" s="760">
        <f ca="1">SUM($J196:AT196)*(AT196&gt;0)</f>
        <v>0</v>
      </c>
      <c r="AU197" s="760">
        <f ca="1">SUM($J196:AU196)*(AU196&gt;0)</f>
        <v>0</v>
      </c>
      <c r="AV197" s="760">
        <f ca="1">SUM($J196:AV196)*(AV196&gt;0)</f>
        <v>0</v>
      </c>
      <c r="AW197" s="760">
        <f ca="1">SUM($J196:AW196)*(AW196&gt;0)</f>
        <v>0</v>
      </c>
      <c r="AX197" s="760">
        <f ca="1">SUM($J196:AX196)*(AX196&gt;0)</f>
        <v>0</v>
      </c>
      <c r="AY197" s="760">
        <f ca="1">SUM($J196:AY196)*(AY196&gt;0)</f>
        <v>0</v>
      </c>
      <c r="AZ197" s="760">
        <f ca="1">SUM($J196:AZ196)*(AZ196&gt;0)</f>
        <v>0</v>
      </c>
      <c r="BA197" s="760">
        <f ca="1">SUM($J196:BA196)*(BA196&gt;0)</f>
        <v>0</v>
      </c>
      <c r="BB197" s="760">
        <f ca="1">SUM($J196:BB196)*(BB196&gt;0)</f>
        <v>0</v>
      </c>
      <c r="BC197" s="760">
        <f ca="1">SUM($J196:BC196)*(BC196&gt;0)</f>
        <v>0</v>
      </c>
      <c r="BD197" s="760">
        <f ca="1">SUM($J196:BD196)*(BD196&gt;0)</f>
        <v>0</v>
      </c>
      <c r="BE197" s="760">
        <f ca="1">SUM($J196:BE196)*(BE196&gt;0)</f>
        <v>0</v>
      </c>
      <c r="BF197" s="760">
        <f ca="1">SUM($J196:BF196)*(BF196&gt;0)</f>
        <v>0</v>
      </c>
      <c r="BG197" s="760">
        <f ca="1">SUM($J196:BG196)*(BG196&gt;0)</f>
        <v>0</v>
      </c>
      <c r="BH197" s="760">
        <f ca="1">SUM($J196:BH196)*(BH196&gt;0)</f>
        <v>0</v>
      </c>
      <c r="BI197" s="760">
        <f ca="1">SUM($J196:BI196)*(BI196&gt;0)</f>
        <v>0</v>
      </c>
      <c r="BJ197" s="760">
        <f ca="1">SUM($J196:BJ196)*(BJ196&gt;0)</f>
        <v>0</v>
      </c>
      <c r="BK197" s="760">
        <f ca="1">SUM($J196:BK196)*(BK196&gt;0)</f>
        <v>0</v>
      </c>
      <c r="BL197" s="760">
        <f ca="1">SUM($J196:BL196)*(BL196&gt;0)</f>
        <v>0</v>
      </c>
      <c r="BM197" s="760">
        <f ca="1">SUM($J196:BM196)*(BM196&gt;0)</f>
        <v>0</v>
      </c>
      <c r="BN197" s="760">
        <f ca="1">SUM($J196:BN196)*(BN196&gt;0)</f>
        <v>0</v>
      </c>
      <c r="BO197" s="760">
        <f ca="1">SUM($J196:BO196)*(BO196&gt;0)</f>
        <v>0</v>
      </c>
      <c r="BP197" s="760">
        <f ca="1">SUM($J196:BP196)*(BP196&gt;0)</f>
        <v>0</v>
      </c>
      <c r="BQ197" s="760">
        <f ca="1">SUM($J196:BQ196)*(BQ196&gt;0)</f>
        <v>0</v>
      </c>
      <c r="BR197" s="760">
        <f ca="1">SUM($J196:BR196)*(BR196&gt;0)</f>
        <v>0</v>
      </c>
      <c r="BS197" s="760">
        <f ca="1">SUM($J196:BS196)*(BS196&gt;0)</f>
        <v>0</v>
      </c>
      <c r="BT197" s="760">
        <f ca="1">SUM($J196:BT196)*(BT196&gt;0)</f>
        <v>0</v>
      </c>
      <c r="BU197" s="760">
        <f ca="1">SUM($J196:BU196)*(BU196&gt;0)</f>
        <v>0</v>
      </c>
      <c r="BV197" s="760">
        <f ca="1">SUM($J196:BV196)*(BV196&gt;0)</f>
        <v>0</v>
      </c>
      <c r="BW197" s="760">
        <f ca="1">SUM($J196:BW196)*(BW196&gt;0)</f>
        <v>0</v>
      </c>
      <c r="BX197" s="760">
        <f ca="1">SUM($J196:BX196)*(BX196&gt;0)</f>
        <v>0</v>
      </c>
      <c r="BY197" s="760">
        <f ca="1">SUM($J196:BY196)*(BY196&gt;0)</f>
        <v>0</v>
      </c>
      <c r="BZ197" s="760">
        <f ca="1">SUM($J196:BZ196)*(BZ196&gt;0)</f>
        <v>0</v>
      </c>
      <c r="CA197" s="760">
        <f ca="1">SUM($J196:CA196)*(CA196&gt;0)</f>
        <v>0</v>
      </c>
      <c r="CB197" s="760">
        <f ca="1">SUM($J196:CB196)*(CB196&gt;0)</f>
        <v>0</v>
      </c>
      <c r="CC197" s="760">
        <f ca="1">SUM($J196:CC196)*(CC196&gt;0)</f>
        <v>0</v>
      </c>
      <c r="CD197" s="760">
        <f ca="1">SUM($J196:CD196)*(CD196&gt;0)</f>
        <v>0</v>
      </c>
      <c r="CE197" s="760">
        <f ca="1">SUM($J196:CE196)*(CE196&gt;0)</f>
        <v>0</v>
      </c>
      <c r="CF197" s="760">
        <f ca="1">SUM($J196:CF196)*(CF196&gt;0)</f>
        <v>0</v>
      </c>
      <c r="CG197" s="760">
        <f ca="1">SUM($J196:CG196)*(CG196&gt;0)</f>
        <v>0</v>
      </c>
      <c r="CH197" s="760">
        <f ca="1">SUM($J196:CH196)*(CH196&gt;0)</f>
        <v>0</v>
      </c>
      <c r="CI197" s="760">
        <f ca="1">SUM($J196:CI196)*(CI196&gt;0)</f>
        <v>0</v>
      </c>
      <c r="CJ197" s="760">
        <f ca="1">SUM($J196:CJ196)*(CJ196&gt;0)</f>
        <v>0</v>
      </c>
      <c r="CK197" s="760">
        <f ca="1">SUM($J196:CK196)*(CK196&gt;0)</f>
        <v>0</v>
      </c>
      <c r="CL197" s="760">
        <f ca="1">SUM($J196:CL196)*(CL196&gt;0)</f>
        <v>0</v>
      </c>
      <c r="CM197" s="760">
        <f ca="1">SUM($J196:CM196)*(CM196&gt;0)</f>
        <v>0</v>
      </c>
      <c r="CN197" s="760">
        <f ca="1">SUM($J196:CN196)*(CN196&gt;0)</f>
        <v>0</v>
      </c>
      <c r="CO197" s="760">
        <f ca="1">SUM($J196:CO196)*(CO196&gt;0)</f>
        <v>0</v>
      </c>
      <c r="CP197" s="760">
        <f ca="1">SUM($J196:CP196)*(CP196&gt;0)</f>
        <v>0</v>
      </c>
      <c r="CQ197" s="760">
        <f ca="1">SUM($J196:CQ196)*(CQ196&gt;0)</f>
        <v>0</v>
      </c>
      <c r="CR197" s="760">
        <f ca="1">SUM($J196:CR196)*(CR196&gt;0)</f>
        <v>0</v>
      </c>
      <c r="CS197" s="760">
        <f ca="1">SUM($J196:CS196)*(CS196&gt;0)</f>
        <v>0</v>
      </c>
      <c r="CT197" s="760">
        <f ca="1">SUM($J196:CT196)*(CT196&gt;0)</f>
        <v>0</v>
      </c>
      <c r="CU197" s="760">
        <f ca="1">SUM($J196:CU196)*(CU196&gt;0)</f>
        <v>0</v>
      </c>
      <c r="CV197" s="760">
        <f ca="1">SUM($J196:CV196)*(CV196&gt;0)</f>
        <v>0</v>
      </c>
      <c r="CW197" s="760">
        <f ca="1">SUM($J196:CW196)*(CW196&gt;0)</f>
        <v>0</v>
      </c>
      <c r="CX197" s="760">
        <f ca="1">SUM($J196:CX196)*(CX196&gt;0)</f>
        <v>0</v>
      </c>
      <c r="CY197" s="760">
        <f ca="1">SUM($J196:CY196)*(CY196&gt;0)</f>
        <v>0</v>
      </c>
      <c r="CZ197" s="760">
        <f ca="1">SUM($J196:CZ196)*(CZ196&gt;0)</f>
        <v>0</v>
      </c>
      <c r="DA197" s="760">
        <f ca="1">SUM($J196:DA196)*(DA196&gt;0)</f>
        <v>0</v>
      </c>
      <c r="DB197" s="760">
        <f ca="1">SUM($J196:DB196)*(DB196&gt;0)</f>
        <v>0</v>
      </c>
      <c r="DC197" s="760">
        <f ca="1">SUM($J196:DC196)*(DC196&gt;0)</f>
        <v>0</v>
      </c>
      <c r="DD197" s="760">
        <f ca="1">SUM($J196:DD196)*(DD196&gt;0)</f>
        <v>0</v>
      </c>
      <c r="DE197" s="760">
        <f ca="1">SUM($J196:DE196)*(DE196&gt;0)</f>
        <v>0</v>
      </c>
      <c r="DF197" s="760">
        <f ca="1">SUM($J196:DF196)*(DF196&gt;0)</f>
        <v>0</v>
      </c>
      <c r="DG197" s="760">
        <f ca="1">SUM($J196:DG196)*(DG196&gt;0)</f>
        <v>0</v>
      </c>
      <c r="DH197" s="760">
        <f ca="1">SUM($J196:DH196)*(DH196&gt;0)</f>
        <v>0</v>
      </c>
      <c r="DI197" s="760">
        <f ca="1">SUM($J196:DI196)*(DI196&gt;0)</f>
        <v>0</v>
      </c>
      <c r="DJ197" s="760">
        <f ca="1">SUM($J196:DJ196)*(DJ196&gt;0)</f>
        <v>0</v>
      </c>
      <c r="DK197" s="760">
        <f ca="1">SUM($J196:DK196)*(DK196&gt;0)</f>
        <v>0</v>
      </c>
      <c r="DL197" s="760">
        <f ca="1">SUM($J196:DL196)*(DL196&gt;0)</f>
        <v>0</v>
      </c>
      <c r="DM197" s="760">
        <f ca="1">SUM($J196:DM196)*(DM196&gt;0)</f>
        <v>0</v>
      </c>
      <c r="DN197" s="760">
        <f ca="1">SUM($J196:DN196)*(DN196&gt;0)</f>
        <v>0</v>
      </c>
      <c r="DO197" s="760">
        <f ca="1">SUM($J196:DO196)*(DO196&gt;0)</f>
        <v>0</v>
      </c>
      <c r="DP197" s="760">
        <f ca="1">SUM($J196:DP196)*(DP196&gt;0)</f>
        <v>0</v>
      </c>
      <c r="DQ197" s="760">
        <f ca="1">SUM($J196:DQ196)*(DQ196&gt;0)</f>
        <v>0</v>
      </c>
      <c r="DR197" s="760">
        <f ca="1">SUM($J196:DR196)*(DR196&gt;0)</f>
        <v>0</v>
      </c>
      <c r="DS197" s="760">
        <f ca="1">SUM($J196:DS196)*(DS196&gt;0)</f>
        <v>0</v>
      </c>
      <c r="DT197" s="760">
        <f ca="1">SUM($J196:DT196)*(DT196&gt;0)</f>
        <v>0</v>
      </c>
      <c r="DU197" s="760">
        <f ca="1">SUM($J196:DU196)*(DU196&gt;0)</f>
        <v>0</v>
      </c>
      <c r="DV197" s="760">
        <f ca="1">SUM($J196:DV196)*(DV196&gt;0)</f>
        <v>0</v>
      </c>
      <c r="DW197" s="760">
        <f ca="1">SUM($J196:DW196)*(DW196&gt;0)</f>
        <v>0</v>
      </c>
      <c r="DX197" s="760">
        <f ca="1">SUM($J196:DX196)*(DX196&gt;0)</f>
        <v>0</v>
      </c>
      <c r="DY197" s="760">
        <f ca="1">SUM($J196:DY196)*(DY196&gt;0)</f>
        <v>0</v>
      </c>
      <c r="DZ197" s="760">
        <f ca="1">SUM($J196:DZ196)*(DZ196&gt;0)</f>
        <v>0</v>
      </c>
      <c r="EA197" s="760">
        <f ca="1">SUM($J196:EA196)*(EA196&gt;0)</f>
        <v>0</v>
      </c>
      <c r="EB197" s="760">
        <f ca="1">SUM($J196:EB196)*(EB196&gt;0)</f>
        <v>0</v>
      </c>
      <c r="EC197" s="760">
        <f ca="1">SUM($J196:EC196)*(EC196&gt;0)</f>
        <v>0</v>
      </c>
      <c r="ED197" s="760">
        <f ca="1">SUM($J196:ED196)*(ED196&gt;0)</f>
        <v>0</v>
      </c>
      <c r="EE197" s="760">
        <f ca="1">SUM($J196:EE196)*(EE196&gt;0)</f>
        <v>0</v>
      </c>
      <c r="EF197" s="760">
        <f ca="1">SUM($J196:EF196)*(EF196&gt;0)</f>
        <v>0</v>
      </c>
      <c r="EG197" s="760">
        <f ca="1">SUM($J196:EG196)*(EG196&gt;0)</f>
        <v>0</v>
      </c>
      <c r="EH197" s="760">
        <f ca="1">SUM($J196:EH196)*(EH196&gt;0)</f>
        <v>0</v>
      </c>
      <c r="EI197" s="760">
        <f ca="1">SUM($J196:EI196)*(EI196&gt;0)</f>
        <v>0</v>
      </c>
      <c r="EJ197" s="760">
        <f ca="1">SUM($J196:EJ196)*(EJ196&gt;0)</f>
        <v>0</v>
      </c>
      <c r="EK197" s="760">
        <f ca="1">SUM($J196:EK196)*(EK196&gt;0)</f>
        <v>0</v>
      </c>
      <c r="EL197" s="760">
        <f ca="1">SUM($J196:EL196)*(EL196&gt;0)</f>
        <v>0</v>
      </c>
      <c r="EM197" s="760">
        <f ca="1">SUM($J196:EM196)*(EM196&gt;0)</f>
        <v>0</v>
      </c>
      <c r="EN197" s="760">
        <f ca="1">SUM($J196:EN196)*(EN196&gt;0)</f>
        <v>0</v>
      </c>
      <c r="EO197" s="760">
        <f ca="1">SUM($J196:EO196)*(EO196&gt;0)</f>
        <v>0</v>
      </c>
      <c r="EP197" s="760">
        <f ca="1">SUM($J196:EP196)*(EP196&gt;0)</f>
        <v>0</v>
      </c>
      <c r="EQ197" s="43"/>
    </row>
    <row r="198" spans="1:187" s="34" customFormat="1" ht="14.1" customHeight="1" outlineLevel="1">
      <c r="A198" s="113"/>
      <c r="B198" s="38"/>
      <c r="C198" s="38"/>
      <c r="D198" s="39"/>
      <c r="E198" s="650"/>
      <c r="F198" s="37"/>
      <c r="G198" s="1411"/>
      <c r="H198" s="1411"/>
      <c r="I198" s="1411"/>
      <c r="J198" s="1411"/>
      <c r="K198" s="1411"/>
      <c r="L198" s="1411"/>
      <c r="M198" s="1411"/>
      <c r="N198" s="1411"/>
      <c r="O198" s="1411"/>
      <c r="P198" s="1411"/>
      <c r="Q198" s="1411"/>
      <c r="R198" s="1411"/>
      <c r="S198" s="1411"/>
      <c r="T198" s="1411"/>
      <c r="U198" s="1411"/>
      <c r="V198" s="1411"/>
      <c r="W198" s="1411"/>
      <c r="X198" s="1411"/>
      <c r="Y198" s="1411"/>
      <c r="Z198" s="1411"/>
      <c r="AA198" s="1411"/>
      <c r="AB198" s="1411"/>
      <c r="AC198" s="1411"/>
      <c r="AD198" s="1411"/>
      <c r="AE198" s="1411"/>
      <c r="AF198" s="1411"/>
      <c r="AG198" s="1411"/>
      <c r="AH198" s="1411"/>
      <c r="AI198" s="1411"/>
      <c r="AJ198" s="1411"/>
      <c r="AK198" s="1411"/>
      <c r="AL198" s="1411"/>
      <c r="AM198" s="1411"/>
      <c r="AN198" s="1411"/>
      <c r="AO198" s="1411"/>
      <c r="AP198" s="1411"/>
      <c r="AQ198" s="1411"/>
      <c r="AR198" s="1411"/>
      <c r="AS198" s="1411"/>
      <c r="AT198" s="1411"/>
      <c r="AU198" s="1411"/>
      <c r="AV198" s="1411"/>
      <c r="AW198" s="1411"/>
      <c r="AX198" s="1411"/>
      <c r="AY198" s="1411"/>
      <c r="AZ198" s="1411"/>
      <c r="BA198" s="1411"/>
      <c r="BB198" s="1411"/>
      <c r="BC198" s="1411"/>
      <c r="BD198" s="1411"/>
      <c r="BE198" s="1411"/>
      <c r="BF198" s="1411"/>
      <c r="BG198" s="1411"/>
      <c r="BH198" s="1411"/>
      <c r="BI198" s="1411"/>
      <c r="BJ198" s="1411"/>
      <c r="BK198" s="1411"/>
      <c r="BL198" s="1411"/>
      <c r="BM198" s="1411"/>
      <c r="BN198" s="1411"/>
      <c r="BO198" s="1411"/>
      <c r="BP198" s="1411"/>
      <c r="BQ198" s="1411"/>
      <c r="BR198" s="1411"/>
      <c r="BS198" s="1411"/>
      <c r="BT198" s="1411"/>
      <c r="BU198" s="1411"/>
      <c r="BV198" s="1411"/>
      <c r="BW198" s="1411"/>
      <c r="BX198" s="1411"/>
      <c r="BY198" s="1411"/>
      <c r="BZ198" s="1411"/>
      <c r="CA198" s="1411"/>
      <c r="CB198" s="1411"/>
      <c r="CC198" s="1411"/>
      <c r="CD198" s="1411"/>
      <c r="CE198" s="1411"/>
      <c r="CF198" s="1411"/>
      <c r="CG198" s="1411"/>
      <c r="CH198" s="1411"/>
      <c r="CI198" s="1411"/>
      <c r="CJ198" s="1411"/>
      <c r="CK198" s="1411"/>
      <c r="CL198" s="1411"/>
      <c r="CM198" s="1411"/>
      <c r="CN198" s="1411"/>
      <c r="CO198" s="1411"/>
      <c r="CP198" s="1411"/>
      <c r="CQ198" s="1411"/>
      <c r="CR198" s="1411"/>
      <c r="CS198" s="1411"/>
      <c r="CT198" s="1411"/>
      <c r="CU198" s="1411"/>
      <c r="CV198" s="1411"/>
      <c r="CW198" s="1411"/>
      <c r="CX198" s="1411"/>
      <c r="CY198" s="1411"/>
      <c r="CZ198" s="1411"/>
      <c r="DA198" s="1411"/>
      <c r="DB198" s="1411"/>
      <c r="DC198" s="1411"/>
      <c r="DD198" s="1411"/>
      <c r="DE198" s="1411"/>
      <c r="DF198" s="1411"/>
      <c r="DG198" s="1411"/>
      <c r="DH198" s="1411"/>
      <c r="DI198" s="1411"/>
      <c r="DJ198" s="1411"/>
      <c r="DK198" s="1411"/>
      <c r="DL198" s="1411"/>
      <c r="DM198" s="1411"/>
      <c r="DN198" s="1411"/>
      <c r="DO198" s="1411"/>
      <c r="DP198" s="1411"/>
      <c r="DQ198" s="1411"/>
      <c r="DR198" s="1411"/>
      <c r="DS198" s="1411"/>
      <c r="DT198" s="1411"/>
      <c r="DU198" s="1411"/>
      <c r="DV198" s="1411"/>
      <c r="DW198" s="1411"/>
      <c r="DX198" s="1411"/>
      <c r="DY198" s="1411"/>
      <c r="DZ198" s="1411"/>
      <c r="EA198" s="1411"/>
      <c r="EB198" s="1411"/>
      <c r="EC198" s="1411"/>
      <c r="ED198" s="1411"/>
      <c r="EE198" s="1411"/>
      <c r="EF198" s="1411"/>
      <c r="EG198" s="1411"/>
      <c r="EH198" s="1411"/>
      <c r="EI198" s="1411"/>
      <c r="EJ198" s="1411"/>
      <c r="EK198" s="1411"/>
      <c r="EL198" s="1411"/>
      <c r="EM198" s="1411"/>
      <c r="EN198" s="1411"/>
      <c r="EO198" s="1411"/>
      <c r="EP198" s="1411"/>
      <c r="EQ198" s="43"/>
    </row>
    <row r="199" spans="1:187" s="34" customFormat="1" ht="14.1" customHeight="1" outlineLevel="1">
      <c r="A199" s="113"/>
      <c r="B199" s="38" t="s">
        <v>511</v>
      </c>
      <c r="C199" s="38"/>
      <c r="D199" s="39" t="s">
        <v>93</v>
      </c>
      <c r="E199" s="1121">
        <f ca="1">SUM(F199:EP199)</f>
        <v>0</v>
      </c>
      <c r="F199" s="37"/>
      <c r="G199" s="41"/>
      <c r="H199" s="41"/>
      <c r="I199" s="41"/>
      <c r="J199" s="41"/>
      <c r="K199" s="41">
        <f t="shared" ref="K199" ca="1" si="802">IFERROR(K196/$E196,)</f>
        <v>0</v>
      </c>
      <c r="L199" s="41">
        <f t="shared" ref="L199" ca="1" si="803">IFERROR(L196/$E196,)</f>
        <v>0</v>
      </c>
      <c r="M199" s="41">
        <f t="shared" ref="M199:BX199" ca="1" si="804">IFERROR(M196/$E196,)</f>
        <v>0</v>
      </c>
      <c r="N199" s="41">
        <f t="shared" ca="1" si="804"/>
        <v>0</v>
      </c>
      <c r="O199" s="41">
        <f t="shared" ca="1" si="804"/>
        <v>0</v>
      </c>
      <c r="P199" s="41">
        <f t="shared" ca="1" si="804"/>
        <v>0</v>
      </c>
      <c r="Q199" s="41">
        <f t="shared" ca="1" si="804"/>
        <v>0</v>
      </c>
      <c r="R199" s="41">
        <f t="shared" ca="1" si="804"/>
        <v>0</v>
      </c>
      <c r="S199" s="41">
        <f t="shared" ca="1" si="804"/>
        <v>0</v>
      </c>
      <c r="T199" s="41">
        <f t="shared" ca="1" si="804"/>
        <v>0</v>
      </c>
      <c r="U199" s="41">
        <f t="shared" ca="1" si="804"/>
        <v>0</v>
      </c>
      <c r="V199" s="41">
        <f t="shared" ca="1" si="804"/>
        <v>0</v>
      </c>
      <c r="W199" s="41">
        <f t="shared" ca="1" si="804"/>
        <v>0</v>
      </c>
      <c r="X199" s="41">
        <f t="shared" ca="1" si="804"/>
        <v>0</v>
      </c>
      <c r="Y199" s="41">
        <f t="shared" ca="1" si="804"/>
        <v>0</v>
      </c>
      <c r="Z199" s="41">
        <f t="shared" ca="1" si="804"/>
        <v>0</v>
      </c>
      <c r="AA199" s="41">
        <f t="shared" ca="1" si="804"/>
        <v>0</v>
      </c>
      <c r="AB199" s="41">
        <f t="shared" ca="1" si="804"/>
        <v>0</v>
      </c>
      <c r="AC199" s="41">
        <f t="shared" ca="1" si="804"/>
        <v>0</v>
      </c>
      <c r="AD199" s="41">
        <f t="shared" ca="1" si="804"/>
        <v>0</v>
      </c>
      <c r="AE199" s="41">
        <f t="shared" ca="1" si="804"/>
        <v>0</v>
      </c>
      <c r="AF199" s="41">
        <f t="shared" ca="1" si="804"/>
        <v>0</v>
      </c>
      <c r="AG199" s="41">
        <f t="shared" ca="1" si="804"/>
        <v>0</v>
      </c>
      <c r="AH199" s="41">
        <f t="shared" ca="1" si="804"/>
        <v>0</v>
      </c>
      <c r="AI199" s="41">
        <f t="shared" ca="1" si="804"/>
        <v>0</v>
      </c>
      <c r="AJ199" s="41">
        <f t="shared" ca="1" si="804"/>
        <v>0</v>
      </c>
      <c r="AK199" s="41">
        <f t="shared" ca="1" si="804"/>
        <v>0</v>
      </c>
      <c r="AL199" s="41">
        <f t="shared" ca="1" si="804"/>
        <v>0</v>
      </c>
      <c r="AM199" s="41">
        <f t="shared" ca="1" si="804"/>
        <v>0</v>
      </c>
      <c r="AN199" s="41">
        <f t="shared" ca="1" si="804"/>
        <v>0</v>
      </c>
      <c r="AO199" s="41">
        <f t="shared" ca="1" si="804"/>
        <v>0</v>
      </c>
      <c r="AP199" s="41">
        <f t="shared" ca="1" si="804"/>
        <v>0</v>
      </c>
      <c r="AQ199" s="41">
        <f t="shared" ca="1" si="804"/>
        <v>0</v>
      </c>
      <c r="AR199" s="41">
        <f t="shared" ca="1" si="804"/>
        <v>0</v>
      </c>
      <c r="AS199" s="41">
        <f t="shared" ca="1" si="804"/>
        <v>0</v>
      </c>
      <c r="AT199" s="41">
        <f t="shared" ca="1" si="804"/>
        <v>0</v>
      </c>
      <c r="AU199" s="41">
        <f t="shared" ca="1" si="804"/>
        <v>0</v>
      </c>
      <c r="AV199" s="41">
        <f t="shared" ca="1" si="804"/>
        <v>0</v>
      </c>
      <c r="AW199" s="41">
        <f t="shared" ca="1" si="804"/>
        <v>0</v>
      </c>
      <c r="AX199" s="41">
        <f t="shared" ca="1" si="804"/>
        <v>0</v>
      </c>
      <c r="AY199" s="41">
        <f t="shared" ca="1" si="804"/>
        <v>0</v>
      </c>
      <c r="AZ199" s="41">
        <f t="shared" ca="1" si="804"/>
        <v>0</v>
      </c>
      <c r="BA199" s="41">
        <f t="shared" ca="1" si="804"/>
        <v>0</v>
      </c>
      <c r="BB199" s="41">
        <f t="shared" ca="1" si="804"/>
        <v>0</v>
      </c>
      <c r="BC199" s="41">
        <f t="shared" ca="1" si="804"/>
        <v>0</v>
      </c>
      <c r="BD199" s="41">
        <f t="shared" ca="1" si="804"/>
        <v>0</v>
      </c>
      <c r="BE199" s="41">
        <f t="shared" ca="1" si="804"/>
        <v>0</v>
      </c>
      <c r="BF199" s="41">
        <f t="shared" ca="1" si="804"/>
        <v>0</v>
      </c>
      <c r="BG199" s="41">
        <f t="shared" ca="1" si="804"/>
        <v>0</v>
      </c>
      <c r="BH199" s="41">
        <f t="shared" ca="1" si="804"/>
        <v>0</v>
      </c>
      <c r="BI199" s="41">
        <f t="shared" ca="1" si="804"/>
        <v>0</v>
      </c>
      <c r="BJ199" s="41">
        <f t="shared" ca="1" si="804"/>
        <v>0</v>
      </c>
      <c r="BK199" s="41">
        <f t="shared" ca="1" si="804"/>
        <v>0</v>
      </c>
      <c r="BL199" s="41">
        <f t="shared" ca="1" si="804"/>
        <v>0</v>
      </c>
      <c r="BM199" s="41">
        <f t="shared" ca="1" si="804"/>
        <v>0</v>
      </c>
      <c r="BN199" s="41">
        <f t="shared" ca="1" si="804"/>
        <v>0</v>
      </c>
      <c r="BO199" s="41">
        <f t="shared" ca="1" si="804"/>
        <v>0</v>
      </c>
      <c r="BP199" s="41">
        <f t="shared" ca="1" si="804"/>
        <v>0</v>
      </c>
      <c r="BQ199" s="41">
        <f t="shared" ca="1" si="804"/>
        <v>0</v>
      </c>
      <c r="BR199" s="41">
        <f t="shared" ca="1" si="804"/>
        <v>0</v>
      </c>
      <c r="BS199" s="41">
        <f t="shared" ca="1" si="804"/>
        <v>0</v>
      </c>
      <c r="BT199" s="41">
        <f t="shared" ca="1" si="804"/>
        <v>0</v>
      </c>
      <c r="BU199" s="41">
        <f t="shared" ca="1" si="804"/>
        <v>0</v>
      </c>
      <c r="BV199" s="41">
        <f t="shared" ca="1" si="804"/>
        <v>0</v>
      </c>
      <c r="BW199" s="41">
        <f t="shared" ca="1" si="804"/>
        <v>0</v>
      </c>
      <c r="BX199" s="41">
        <f t="shared" ca="1" si="804"/>
        <v>0</v>
      </c>
      <c r="BY199" s="41">
        <f t="shared" ref="BY199:EJ199" ca="1" si="805">IFERROR(BY196/$E196,)</f>
        <v>0</v>
      </c>
      <c r="BZ199" s="41">
        <f t="shared" ca="1" si="805"/>
        <v>0</v>
      </c>
      <c r="CA199" s="41">
        <f t="shared" ca="1" si="805"/>
        <v>0</v>
      </c>
      <c r="CB199" s="41">
        <f t="shared" ca="1" si="805"/>
        <v>0</v>
      </c>
      <c r="CC199" s="41">
        <f t="shared" ca="1" si="805"/>
        <v>0</v>
      </c>
      <c r="CD199" s="41">
        <f t="shared" ca="1" si="805"/>
        <v>0</v>
      </c>
      <c r="CE199" s="41">
        <f t="shared" ca="1" si="805"/>
        <v>0</v>
      </c>
      <c r="CF199" s="41">
        <f t="shared" ca="1" si="805"/>
        <v>0</v>
      </c>
      <c r="CG199" s="41">
        <f t="shared" ca="1" si="805"/>
        <v>0</v>
      </c>
      <c r="CH199" s="41">
        <f t="shared" ca="1" si="805"/>
        <v>0</v>
      </c>
      <c r="CI199" s="41">
        <f t="shared" ca="1" si="805"/>
        <v>0</v>
      </c>
      <c r="CJ199" s="41">
        <f t="shared" ca="1" si="805"/>
        <v>0</v>
      </c>
      <c r="CK199" s="41">
        <f t="shared" ca="1" si="805"/>
        <v>0</v>
      </c>
      <c r="CL199" s="41">
        <f t="shared" ca="1" si="805"/>
        <v>0</v>
      </c>
      <c r="CM199" s="41">
        <f t="shared" ca="1" si="805"/>
        <v>0</v>
      </c>
      <c r="CN199" s="41">
        <f t="shared" ca="1" si="805"/>
        <v>0</v>
      </c>
      <c r="CO199" s="41">
        <f t="shared" ca="1" si="805"/>
        <v>0</v>
      </c>
      <c r="CP199" s="41">
        <f t="shared" ca="1" si="805"/>
        <v>0</v>
      </c>
      <c r="CQ199" s="41">
        <f t="shared" ca="1" si="805"/>
        <v>0</v>
      </c>
      <c r="CR199" s="41">
        <f t="shared" ca="1" si="805"/>
        <v>0</v>
      </c>
      <c r="CS199" s="41">
        <f t="shared" ca="1" si="805"/>
        <v>0</v>
      </c>
      <c r="CT199" s="41">
        <f t="shared" ca="1" si="805"/>
        <v>0</v>
      </c>
      <c r="CU199" s="41">
        <f t="shared" ca="1" si="805"/>
        <v>0</v>
      </c>
      <c r="CV199" s="41">
        <f t="shared" ca="1" si="805"/>
        <v>0</v>
      </c>
      <c r="CW199" s="41">
        <f t="shared" ca="1" si="805"/>
        <v>0</v>
      </c>
      <c r="CX199" s="41">
        <f t="shared" ca="1" si="805"/>
        <v>0</v>
      </c>
      <c r="CY199" s="41">
        <f t="shared" ca="1" si="805"/>
        <v>0</v>
      </c>
      <c r="CZ199" s="41">
        <f t="shared" ca="1" si="805"/>
        <v>0</v>
      </c>
      <c r="DA199" s="41">
        <f t="shared" ca="1" si="805"/>
        <v>0</v>
      </c>
      <c r="DB199" s="41">
        <f t="shared" ca="1" si="805"/>
        <v>0</v>
      </c>
      <c r="DC199" s="41">
        <f t="shared" ca="1" si="805"/>
        <v>0</v>
      </c>
      <c r="DD199" s="41">
        <f t="shared" ca="1" si="805"/>
        <v>0</v>
      </c>
      <c r="DE199" s="41">
        <f t="shared" ca="1" si="805"/>
        <v>0</v>
      </c>
      <c r="DF199" s="41">
        <f t="shared" ca="1" si="805"/>
        <v>0</v>
      </c>
      <c r="DG199" s="41">
        <f t="shared" ca="1" si="805"/>
        <v>0</v>
      </c>
      <c r="DH199" s="41">
        <f t="shared" ca="1" si="805"/>
        <v>0</v>
      </c>
      <c r="DI199" s="41">
        <f t="shared" ca="1" si="805"/>
        <v>0</v>
      </c>
      <c r="DJ199" s="41">
        <f t="shared" ca="1" si="805"/>
        <v>0</v>
      </c>
      <c r="DK199" s="41">
        <f t="shared" ca="1" si="805"/>
        <v>0</v>
      </c>
      <c r="DL199" s="41">
        <f t="shared" ca="1" si="805"/>
        <v>0</v>
      </c>
      <c r="DM199" s="41">
        <f t="shared" ca="1" si="805"/>
        <v>0</v>
      </c>
      <c r="DN199" s="41">
        <f t="shared" ca="1" si="805"/>
        <v>0</v>
      </c>
      <c r="DO199" s="41">
        <f t="shared" ca="1" si="805"/>
        <v>0</v>
      </c>
      <c r="DP199" s="41">
        <f t="shared" ca="1" si="805"/>
        <v>0</v>
      </c>
      <c r="DQ199" s="41">
        <f t="shared" ca="1" si="805"/>
        <v>0</v>
      </c>
      <c r="DR199" s="41">
        <f t="shared" ca="1" si="805"/>
        <v>0</v>
      </c>
      <c r="DS199" s="41">
        <f t="shared" ca="1" si="805"/>
        <v>0</v>
      </c>
      <c r="DT199" s="41">
        <f t="shared" ca="1" si="805"/>
        <v>0</v>
      </c>
      <c r="DU199" s="41">
        <f t="shared" ca="1" si="805"/>
        <v>0</v>
      </c>
      <c r="DV199" s="41">
        <f t="shared" ca="1" si="805"/>
        <v>0</v>
      </c>
      <c r="DW199" s="41">
        <f t="shared" ca="1" si="805"/>
        <v>0</v>
      </c>
      <c r="DX199" s="41">
        <f t="shared" ca="1" si="805"/>
        <v>0</v>
      </c>
      <c r="DY199" s="41">
        <f t="shared" ca="1" si="805"/>
        <v>0</v>
      </c>
      <c r="DZ199" s="41">
        <f t="shared" ca="1" si="805"/>
        <v>0</v>
      </c>
      <c r="EA199" s="41">
        <f t="shared" ca="1" si="805"/>
        <v>0</v>
      </c>
      <c r="EB199" s="41">
        <f t="shared" ca="1" si="805"/>
        <v>0</v>
      </c>
      <c r="EC199" s="41">
        <f t="shared" ca="1" si="805"/>
        <v>0</v>
      </c>
      <c r="ED199" s="41">
        <f t="shared" ca="1" si="805"/>
        <v>0</v>
      </c>
      <c r="EE199" s="41">
        <f t="shared" ca="1" si="805"/>
        <v>0</v>
      </c>
      <c r="EF199" s="41">
        <f t="shared" ca="1" si="805"/>
        <v>0</v>
      </c>
      <c r="EG199" s="41">
        <f t="shared" ca="1" si="805"/>
        <v>0</v>
      </c>
      <c r="EH199" s="41">
        <f t="shared" ca="1" si="805"/>
        <v>0</v>
      </c>
      <c r="EI199" s="41">
        <f t="shared" ca="1" si="805"/>
        <v>0</v>
      </c>
      <c r="EJ199" s="41">
        <f t="shared" ca="1" si="805"/>
        <v>0</v>
      </c>
      <c r="EK199" s="41">
        <f t="shared" ref="EK199:EP199" ca="1" si="806">IFERROR(EK196/$E196,)</f>
        <v>0</v>
      </c>
      <c r="EL199" s="41">
        <f t="shared" ca="1" si="806"/>
        <v>0</v>
      </c>
      <c r="EM199" s="41">
        <f t="shared" ca="1" si="806"/>
        <v>0</v>
      </c>
      <c r="EN199" s="41">
        <f t="shared" ca="1" si="806"/>
        <v>0</v>
      </c>
      <c r="EO199" s="41">
        <f t="shared" ca="1" si="806"/>
        <v>0</v>
      </c>
      <c r="EP199" s="41">
        <f t="shared" ca="1" si="806"/>
        <v>0</v>
      </c>
      <c r="EQ199" s="43"/>
    </row>
    <row r="200" spans="1:187" s="34" customFormat="1" ht="14.1" customHeight="1" outlineLevel="1">
      <c r="A200" s="113"/>
      <c r="B200" s="38" t="s">
        <v>512</v>
      </c>
      <c r="C200" s="38"/>
      <c r="D200" s="39" t="s">
        <v>93</v>
      </c>
      <c r="E200" s="1121">
        <f ca="1">SUM(F200:EP200)</f>
        <v>0</v>
      </c>
      <c r="F200" s="37"/>
      <c r="G200" s="41"/>
      <c r="H200" s="41"/>
      <c r="I200" s="41"/>
      <c r="J200" s="41"/>
      <c r="K200" s="41">
        <f t="shared" ref="K200:P200" ca="1" si="807">-IFERROR(PPMT($J$137/4,K177,$J140*4,1),)</f>
        <v>0</v>
      </c>
      <c r="L200" s="41">
        <f t="shared" ca="1" si="807"/>
        <v>0</v>
      </c>
      <c r="M200" s="41">
        <f t="shared" ca="1" si="807"/>
        <v>0</v>
      </c>
      <c r="N200" s="41">
        <f t="shared" ca="1" si="807"/>
        <v>0</v>
      </c>
      <c r="O200" s="41">
        <f t="shared" ca="1" si="807"/>
        <v>0</v>
      </c>
      <c r="P200" s="41">
        <f t="shared" ca="1" si="807"/>
        <v>0</v>
      </c>
      <c r="Q200" s="41">
        <f t="shared" ref="Q200:T200" ca="1" si="808">-IFERROR(PPMT($J$137/4,Q197,$J141*4,1),)</f>
        <v>0</v>
      </c>
      <c r="R200" s="41">
        <f t="shared" ca="1" si="808"/>
        <v>0</v>
      </c>
      <c r="S200" s="41">
        <f t="shared" ca="1" si="808"/>
        <v>0</v>
      </c>
      <c r="T200" s="41">
        <f t="shared" ca="1" si="808"/>
        <v>0</v>
      </c>
      <c r="U200" s="41">
        <f ca="1">-IFERROR(PPMT($J$137/4,U197,$J141*4,1),)</f>
        <v>0</v>
      </c>
      <c r="V200" s="41">
        <f t="shared" ref="V200:CG200" ca="1" si="809">-IFERROR(PPMT($J$137/4,V197,$J141*4,1),)</f>
        <v>0</v>
      </c>
      <c r="W200" s="41">
        <f t="shared" ca="1" si="809"/>
        <v>0</v>
      </c>
      <c r="X200" s="41">
        <f t="shared" ca="1" si="809"/>
        <v>0</v>
      </c>
      <c r="Y200" s="41">
        <f t="shared" ca="1" si="809"/>
        <v>0</v>
      </c>
      <c r="Z200" s="41">
        <f t="shared" ca="1" si="809"/>
        <v>0</v>
      </c>
      <c r="AA200" s="41">
        <f t="shared" ca="1" si="809"/>
        <v>0</v>
      </c>
      <c r="AB200" s="41">
        <f t="shared" ca="1" si="809"/>
        <v>0</v>
      </c>
      <c r="AC200" s="41">
        <f t="shared" ca="1" si="809"/>
        <v>0</v>
      </c>
      <c r="AD200" s="41">
        <f t="shared" ca="1" si="809"/>
        <v>0</v>
      </c>
      <c r="AE200" s="41">
        <f t="shared" ca="1" si="809"/>
        <v>0</v>
      </c>
      <c r="AF200" s="41">
        <f t="shared" ca="1" si="809"/>
        <v>0</v>
      </c>
      <c r="AG200" s="41">
        <f t="shared" ca="1" si="809"/>
        <v>0</v>
      </c>
      <c r="AH200" s="41">
        <f t="shared" ca="1" si="809"/>
        <v>0</v>
      </c>
      <c r="AI200" s="41">
        <f t="shared" ca="1" si="809"/>
        <v>0</v>
      </c>
      <c r="AJ200" s="41">
        <f t="shared" ca="1" si="809"/>
        <v>0</v>
      </c>
      <c r="AK200" s="41">
        <f t="shared" ca="1" si="809"/>
        <v>0</v>
      </c>
      <c r="AL200" s="41">
        <f t="shared" ca="1" si="809"/>
        <v>0</v>
      </c>
      <c r="AM200" s="41">
        <f t="shared" ca="1" si="809"/>
        <v>0</v>
      </c>
      <c r="AN200" s="41">
        <f t="shared" ca="1" si="809"/>
        <v>0</v>
      </c>
      <c r="AO200" s="41">
        <f t="shared" ca="1" si="809"/>
        <v>0</v>
      </c>
      <c r="AP200" s="41">
        <f t="shared" ca="1" si="809"/>
        <v>0</v>
      </c>
      <c r="AQ200" s="41">
        <f t="shared" ca="1" si="809"/>
        <v>0</v>
      </c>
      <c r="AR200" s="41">
        <f t="shared" ca="1" si="809"/>
        <v>0</v>
      </c>
      <c r="AS200" s="41">
        <f t="shared" ca="1" si="809"/>
        <v>0</v>
      </c>
      <c r="AT200" s="41">
        <f t="shared" ca="1" si="809"/>
        <v>0</v>
      </c>
      <c r="AU200" s="41">
        <f t="shared" ca="1" si="809"/>
        <v>0</v>
      </c>
      <c r="AV200" s="41">
        <f t="shared" ca="1" si="809"/>
        <v>0</v>
      </c>
      <c r="AW200" s="41">
        <f t="shared" ca="1" si="809"/>
        <v>0</v>
      </c>
      <c r="AX200" s="41">
        <f t="shared" ca="1" si="809"/>
        <v>0</v>
      </c>
      <c r="AY200" s="41">
        <f t="shared" ca="1" si="809"/>
        <v>0</v>
      </c>
      <c r="AZ200" s="41">
        <f t="shared" ca="1" si="809"/>
        <v>0</v>
      </c>
      <c r="BA200" s="41">
        <f t="shared" ca="1" si="809"/>
        <v>0</v>
      </c>
      <c r="BB200" s="41">
        <f t="shared" ca="1" si="809"/>
        <v>0</v>
      </c>
      <c r="BC200" s="41">
        <f t="shared" ca="1" si="809"/>
        <v>0</v>
      </c>
      <c r="BD200" s="41">
        <f t="shared" ca="1" si="809"/>
        <v>0</v>
      </c>
      <c r="BE200" s="41">
        <f t="shared" ca="1" si="809"/>
        <v>0</v>
      </c>
      <c r="BF200" s="41">
        <f t="shared" ca="1" si="809"/>
        <v>0</v>
      </c>
      <c r="BG200" s="41">
        <f t="shared" ca="1" si="809"/>
        <v>0</v>
      </c>
      <c r="BH200" s="41">
        <f t="shared" ca="1" si="809"/>
        <v>0</v>
      </c>
      <c r="BI200" s="41">
        <f t="shared" ca="1" si="809"/>
        <v>0</v>
      </c>
      <c r="BJ200" s="41">
        <f t="shared" ca="1" si="809"/>
        <v>0</v>
      </c>
      <c r="BK200" s="41">
        <f t="shared" ca="1" si="809"/>
        <v>0</v>
      </c>
      <c r="BL200" s="41">
        <f t="shared" ca="1" si="809"/>
        <v>0</v>
      </c>
      <c r="BM200" s="41">
        <f t="shared" ca="1" si="809"/>
        <v>0</v>
      </c>
      <c r="BN200" s="41">
        <f t="shared" ca="1" si="809"/>
        <v>0</v>
      </c>
      <c r="BO200" s="41">
        <f t="shared" ca="1" si="809"/>
        <v>0</v>
      </c>
      <c r="BP200" s="41">
        <f t="shared" ca="1" si="809"/>
        <v>0</v>
      </c>
      <c r="BQ200" s="41">
        <f t="shared" ca="1" si="809"/>
        <v>0</v>
      </c>
      <c r="BR200" s="41">
        <f t="shared" ca="1" si="809"/>
        <v>0</v>
      </c>
      <c r="BS200" s="41">
        <f t="shared" ca="1" si="809"/>
        <v>0</v>
      </c>
      <c r="BT200" s="41">
        <f t="shared" ca="1" si="809"/>
        <v>0</v>
      </c>
      <c r="BU200" s="41">
        <f t="shared" ca="1" si="809"/>
        <v>0</v>
      </c>
      <c r="BV200" s="41">
        <f t="shared" ca="1" si="809"/>
        <v>0</v>
      </c>
      <c r="BW200" s="41">
        <f t="shared" ca="1" si="809"/>
        <v>0</v>
      </c>
      <c r="BX200" s="41">
        <f t="shared" ca="1" si="809"/>
        <v>0</v>
      </c>
      <c r="BY200" s="41">
        <f t="shared" ca="1" si="809"/>
        <v>0</v>
      </c>
      <c r="BZ200" s="41">
        <f t="shared" ca="1" si="809"/>
        <v>0</v>
      </c>
      <c r="CA200" s="41">
        <f t="shared" ca="1" si="809"/>
        <v>0</v>
      </c>
      <c r="CB200" s="41">
        <f t="shared" ca="1" si="809"/>
        <v>0</v>
      </c>
      <c r="CC200" s="41">
        <f t="shared" ca="1" si="809"/>
        <v>0</v>
      </c>
      <c r="CD200" s="41">
        <f t="shared" ca="1" si="809"/>
        <v>0</v>
      </c>
      <c r="CE200" s="41">
        <f t="shared" ca="1" si="809"/>
        <v>0</v>
      </c>
      <c r="CF200" s="41">
        <f t="shared" ca="1" si="809"/>
        <v>0</v>
      </c>
      <c r="CG200" s="41">
        <f t="shared" ca="1" si="809"/>
        <v>0</v>
      </c>
      <c r="CH200" s="41">
        <f t="shared" ref="CH200:EP200" ca="1" si="810">-IFERROR(PPMT($J$137/4,CH197,$J141*4,1),)</f>
        <v>0</v>
      </c>
      <c r="CI200" s="41">
        <f t="shared" ca="1" si="810"/>
        <v>0</v>
      </c>
      <c r="CJ200" s="41">
        <f t="shared" ca="1" si="810"/>
        <v>0</v>
      </c>
      <c r="CK200" s="41">
        <f t="shared" ca="1" si="810"/>
        <v>0</v>
      </c>
      <c r="CL200" s="41">
        <f t="shared" ca="1" si="810"/>
        <v>0</v>
      </c>
      <c r="CM200" s="41">
        <f t="shared" ca="1" si="810"/>
        <v>0</v>
      </c>
      <c r="CN200" s="41">
        <f t="shared" ca="1" si="810"/>
        <v>0</v>
      </c>
      <c r="CO200" s="41">
        <f t="shared" ca="1" si="810"/>
        <v>0</v>
      </c>
      <c r="CP200" s="41">
        <f t="shared" ca="1" si="810"/>
        <v>0</v>
      </c>
      <c r="CQ200" s="41">
        <f t="shared" ca="1" si="810"/>
        <v>0</v>
      </c>
      <c r="CR200" s="41">
        <f t="shared" ca="1" si="810"/>
        <v>0</v>
      </c>
      <c r="CS200" s="41">
        <f t="shared" ca="1" si="810"/>
        <v>0</v>
      </c>
      <c r="CT200" s="41">
        <f t="shared" ca="1" si="810"/>
        <v>0</v>
      </c>
      <c r="CU200" s="41">
        <f t="shared" ca="1" si="810"/>
        <v>0</v>
      </c>
      <c r="CV200" s="41">
        <f t="shared" ca="1" si="810"/>
        <v>0</v>
      </c>
      <c r="CW200" s="41">
        <f t="shared" ca="1" si="810"/>
        <v>0</v>
      </c>
      <c r="CX200" s="41">
        <f t="shared" ca="1" si="810"/>
        <v>0</v>
      </c>
      <c r="CY200" s="41">
        <f t="shared" ca="1" si="810"/>
        <v>0</v>
      </c>
      <c r="CZ200" s="41">
        <f t="shared" ca="1" si="810"/>
        <v>0</v>
      </c>
      <c r="DA200" s="41">
        <f t="shared" ca="1" si="810"/>
        <v>0</v>
      </c>
      <c r="DB200" s="41">
        <f t="shared" ca="1" si="810"/>
        <v>0</v>
      </c>
      <c r="DC200" s="41">
        <f t="shared" ca="1" si="810"/>
        <v>0</v>
      </c>
      <c r="DD200" s="41">
        <f t="shared" ca="1" si="810"/>
        <v>0</v>
      </c>
      <c r="DE200" s="41">
        <f t="shared" ca="1" si="810"/>
        <v>0</v>
      </c>
      <c r="DF200" s="41">
        <f t="shared" ca="1" si="810"/>
        <v>0</v>
      </c>
      <c r="DG200" s="41">
        <f t="shared" ca="1" si="810"/>
        <v>0</v>
      </c>
      <c r="DH200" s="41">
        <f t="shared" ca="1" si="810"/>
        <v>0</v>
      </c>
      <c r="DI200" s="41">
        <f t="shared" ca="1" si="810"/>
        <v>0</v>
      </c>
      <c r="DJ200" s="41">
        <f t="shared" ca="1" si="810"/>
        <v>0</v>
      </c>
      <c r="DK200" s="41">
        <f t="shared" ca="1" si="810"/>
        <v>0</v>
      </c>
      <c r="DL200" s="41">
        <f t="shared" ca="1" si="810"/>
        <v>0</v>
      </c>
      <c r="DM200" s="41">
        <f t="shared" ca="1" si="810"/>
        <v>0</v>
      </c>
      <c r="DN200" s="41">
        <f t="shared" ca="1" si="810"/>
        <v>0</v>
      </c>
      <c r="DO200" s="41">
        <f t="shared" ca="1" si="810"/>
        <v>0</v>
      </c>
      <c r="DP200" s="41">
        <f t="shared" ca="1" si="810"/>
        <v>0</v>
      </c>
      <c r="DQ200" s="41">
        <f t="shared" ca="1" si="810"/>
        <v>0</v>
      </c>
      <c r="DR200" s="41">
        <f t="shared" ca="1" si="810"/>
        <v>0</v>
      </c>
      <c r="DS200" s="41">
        <f t="shared" ca="1" si="810"/>
        <v>0</v>
      </c>
      <c r="DT200" s="41">
        <f t="shared" ca="1" si="810"/>
        <v>0</v>
      </c>
      <c r="DU200" s="41">
        <f t="shared" ca="1" si="810"/>
        <v>0</v>
      </c>
      <c r="DV200" s="41">
        <f t="shared" ca="1" si="810"/>
        <v>0</v>
      </c>
      <c r="DW200" s="41">
        <f t="shared" ca="1" si="810"/>
        <v>0</v>
      </c>
      <c r="DX200" s="41">
        <f t="shared" ca="1" si="810"/>
        <v>0</v>
      </c>
      <c r="DY200" s="41">
        <f t="shared" ca="1" si="810"/>
        <v>0</v>
      </c>
      <c r="DZ200" s="41">
        <f t="shared" ca="1" si="810"/>
        <v>0</v>
      </c>
      <c r="EA200" s="41">
        <f t="shared" ca="1" si="810"/>
        <v>0</v>
      </c>
      <c r="EB200" s="41">
        <f t="shared" ca="1" si="810"/>
        <v>0</v>
      </c>
      <c r="EC200" s="41">
        <f t="shared" ca="1" si="810"/>
        <v>0</v>
      </c>
      <c r="ED200" s="41">
        <f t="shared" ca="1" si="810"/>
        <v>0</v>
      </c>
      <c r="EE200" s="41">
        <f t="shared" ca="1" si="810"/>
        <v>0</v>
      </c>
      <c r="EF200" s="41">
        <f t="shared" ca="1" si="810"/>
        <v>0</v>
      </c>
      <c r="EG200" s="41">
        <f t="shared" ca="1" si="810"/>
        <v>0</v>
      </c>
      <c r="EH200" s="41">
        <f t="shared" ca="1" si="810"/>
        <v>0</v>
      </c>
      <c r="EI200" s="41">
        <f t="shared" ca="1" si="810"/>
        <v>0</v>
      </c>
      <c r="EJ200" s="41">
        <f t="shared" ca="1" si="810"/>
        <v>0</v>
      </c>
      <c r="EK200" s="41">
        <f t="shared" ca="1" si="810"/>
        <v>0</v>
      </c>
      <c r="EL200" s="41">
        <f t="shared" ca="1" si="810"/>
        <v>0</v>
      </c>
      <c r="EM200" s="41">
        <f t="shared" ca="1" si="810"/>
        <v>0</v>
      </c>
      <c r="EN200" s="41">
        <f t="shared" ca="1" si="810"/>
        <v>0</v>
      </c>
      <c r="EO200" s="41">
        <f t="shared" ca="1" si="810"/>
        <v>0</v>
      </c>
      <c r="EP200" s="41">
        <f t="shared" ca="1" si="810"/>
        <v>0</v>
      </c>
      <c r="EQ200" s="43"/>
    </row>
    <row r="201" spans="1:187" s="34" customFormat="1" ht="14.1" customHeight="1" outlineLevel="1">
      <c r="A201" s="113"/>
      <c r="B201" s="89" t="s">
        <v>513</v>
      </c>
      <c r="C201" s="1222" t="s">
        <v>514</v>
      </c>
      <c r="D201" s="201" t="s">
        <v>93</v>
      </c>
      <c r="E201" s="411">
        <f ca="1">SUM(F201:EP201)</f>
        <v>0</v>
      </c>
      <c r="F201" s="167"/>
      <c r="G201" s="1408"/>
      <c r="H201" s="1408"/>
      <c r="I201" s="1408"/>
      <c r="J201" s="1408"/>
      <c r="K201" s="1408">
        <f t="shared" ref="K201" ca="1" si="811">K200</f>
        <v>0</v>
      </c>
      <c r="L201" s="1408">
        <f t="shared" ref="L201" ca="1" si="812">L200</f>
        <v>0</v>
      </c>
      <c r="M201" s="1408">
        <f t="shared" ref="M201:T201" ca="1" si="813">M200</f>
        <v>0</v>
      </c>
      <c r="N201" s="1408">
        <f t="shared" ca="1" si="813"/>
        <v>0</v>
      </c>
      <c r="O201" s="1408">
        <f t="shared" ca="1" si="813"/>
        <v>0</v>
      </c>
      <c r="P201" s="1408">
        <f t="shared" ca="1" si="813"/>
        <v>0</v>
      </c>
      <c r="Q201" s="1408">
        <f t="shared" ca="1" si="813"/>
        <v>0</v>
      </c>
      <c r="R201" s="1408">
        <f t="shared" ca="1" si="813"/>
        <v>0</v>
      </c>
      <c r="S201" s="1408">
        <f t="shared" ca="1" si="813"/>
        <v>0</v>
      </c>
      <c r="T201" s="1408">
        <f t="shared" ca="1" si="813"/>
        <v>0</v>
      </c>
      <c r="U201" s="1408">
        <f ca="1">U199</f>
        <v>0</v>
      </c>
      <c r="V201" s="1408">
        <f t="shared" ref="V201:CG201" ca="1" si="814">V199</f>
        <v>0</v>
      </c>
      <c r="W201" s="1408">
        <f t="shared" ca="1" si="814"/>
        <v>0</v>
      </c>
      <c r="X201" s="1408">
        <f t="shared" ca="1" si="814"/>
        <v>0</v>
      </c>
      <c r="Y201" s="1408">
        <f t="shared" ca="1" si="814"/>
        <v>0</v>
      </c>
      <c r="Z201" s="1408">
        <f t="shared" ca="1" si="814"/>
        <v>0</v>
      </c>
      <c r="AA201" s="1408">
        <f t="shared" ca="1" si="814"/>
        <v>0</v>
      </c>
      <c r="AB201" s="1408">
        <f t="shared" ca="1" si="814"/>
        <v>0</v>
      </c>
      <c r="AC201" s="1408">
        <f t="shared" ca="1" si="814"/>
        <v>0</v>
      </c>
      <c r="AD201" s="1408">
        <f t="shared" ca="1" si="814"/>
        <v>0</v>
      </c>
      <c r="AE201" s="1408">
        <f t="shared" ca="1" si="814"/>
        <v>0</v>
      </c>
      <c r="AF201" s="1408">
        <f t="shared" ca="1" si="814"/>
        <v>0</v>
      </c>
      <c r="AG201" s="1408">
        <f t="shared" ca="1" si="814"/>
        <v>0</v>
      </c>
      <c r="AH201" s="1408">
        <f t="shared" ca="1" si="814"/>
        <v>0</v>
      </c>
      <c r="AI201" s="1408">
        <f t="shared" ca="1" si="814"/>
        <v>0</v>
      </c>
      <c r="AJ201" s="1408">
        <f t="shared" ca="1" si="814"/>
        <v>0</v>
      </c>
      <c r="AK201" s="1408">
        <f t="shared" ca="1" si="814"/>
        <v>0</v>
      </c>
      <c r="AL201" s="1408">
        <f t="shared" ca="1" si="814"/>
        <v>0</v>
      </c>
      <c r="AM201" s="1408">
        <f t="shared" ca="1" si="814"/>
        <v>0</v>
      </c>
      <c r="AN201" s="1408">
        <f t="shared" ca="1" si="814"/>
        <v>0</v>
      </c>
      <c r="AO201" s="1408">
        <f t="shared" ca="1" si="814"/>
        <v>0</v>
      </c>
      <c r="AP201" s="1408">
        <f t="shared" ca="1" si="814"/>
        <v>0</v>
      </c>
      <c r="AQ201" s="1408">
        <f t="shared" ca="1" si="814"/>
        <v>0</v>
      </c>
      <c r="AR201" s="1408">
        <f t="shared" ca="1" si="814"/>
        <v>0</v>
      </c>
      <c r="AS201" s="1408">
        <f t="shared" ca="1" si="814"/>
        <v>0</v>
      </c>
      <c r="AT201" s="1408">
        <f t="shared" ca="1" si="814"/>
        <v>0</v>
      </c>
      <c r="AU201" s="1408">
        <f t="shared" ca="1" si="814"/>
        <v>0</v>
      </c>
      <c r="AV201" s="1408">
        <f t="shared" ca="1" si="814"/>
        <v>0</v>
      </c>
      <c r="AW201" s="1408">
        <f t="shared" ca="1" si="814"/>
        <v>0</v>
      </c>
      <c r="AX201" s="1408">
        <f t="shared" ca="1" si="814"/>
        <v>0</v>
      </c>
      <c r="AY201" s="1408">
        <f t="shared" ca="1" si="814"/>
        <v>0</v>
      </c>
      <c r="AZ201" s="1408">
        <f t="shared" ca="1" si="814"/>
        <v>0</v>
      </c>
      <c r="BA201" s="1408">
        <f t="shared" ca="1" si="814"/>
        <v>0</v>
      </c>
      <c r="BB201" s="1408">
        <f t="shared" ca="1" si="814"/>
        <v>0</v>
      </c>
      <c r="BC201" s="1408">
        <f t="shared" ca="1" si="814"/>
        <v>0</v>
      </c>
      <c r="BD201" s="1408">
        <f t="shared" ca="1" si="814"/>
        <v>0</v>
      </c>
      <c r="BE201" s="1408">
        <f t="shared" ca="1" si="814"/>
        <v>0</v>
      </c>
      <c r="BF201" s="1408">
        <f t="shared" ca="1" si="814"/>
        <v>0</v>
      </c>
      <c r="BG201" s="1408">
        <f t="shared" ca="1" si="814"/>
        <v>0</v>
      </c>
      <c r="BH201" s="1408">
        <f t="shared" ca="1" si="814"/>
        <v>0</v>
      </c>
      <c r="BI201" s="1408">
        <f t="shared" ca="1" si="814"/>
        <v>0</v>
      </c>
      <c r="BJ201" s="1408">
        <f t="shared" ca="1" si="814"/>
        <v>0</v>
      </c>
      <c r="BK201" s="1408">
        <f t="shared" ca="1" si="814"/>
        <v>0</v>
      </c>
      <c r="BL201" s="1408">
        <f t="shared" ca="1" si="814"/>
        <v>0</v>
      </c>
      <c r="BM201" s="1408">
        <f t="shared" ca="1" si="814"/>
        <v>0</v>
      </c>
      <c r="BN201" s="1408">
        <f t="shared" ca="1" si="814"/>
        <v>0</v>
      </c>
      <c r="BO201" s="1408">
        <f t="shared" ca="1" si="814"/>
        <v>0</v>
      </c>
      <c r="BP201" s="1408">
        <f t="shared" ca="1" si="814"/>
        <v>0</v>
      </c>
      <c r="BQ201" s="1408">
        <f t="shared" ca="1" si="814"/>
        <v>0</v>
      </c>
      <c r="BR201" s="1408">
        <f t="shared" ca="1" si="814"/>
        <v>0</v>
      </c>
      <c r="BS201" s="1408">
        <f t="shared" ca="1" si="814"/>
        <v>0</v>
      </c>
      <c r="BT201" s="1408">
        <f t="shared" ca="1" si="814"/>
        <v>0</v>
      </c>
      <c r="BU201" s="1408">
        <f t="shared" ca="1" si="814"/>
        <v>0</v>
      </c>
      <c r="BV201" s="1408">
        <f t="shared" ca="1" si="814"/>
        <v>0</v>
      </c>
      <c r="BW201" s="1408">
        <f t="shared" ca="1" si="814"/>
        <v>0</v>
      </c>
      <c r="BX201" s="1408">
        <f t="shared" ca="1" si="814"/>
        <v>0</v>
      </c>
      <c r="BY201" s="1408">
        <f t="shared" ca="1" si="814"/>
        <v>0</v>
      </c>
      <c r="BZ201" s="1408">
        <f t="shared" ca="1" si="814"/>
        <v>0</v>
      </c>
      <c r="CA201" s="1408">
        <f t="shared" ca="1" si="814"/>
        <v>0</v>
      </c>
      <c r="CB201" s="1408">
        <f t="shared" ca="1" si="814"/>
        <v>0</v>
      </c>
      <c r="CC201" s="1408">
        <f t="shared" ca="1" si="814"/>
        <v>0</v>
      </c>
      <c r="CD201" s="1408">
        <f t="shared" ca="1" si="814"/>
        <v>0</v>
      </c>
      <c r="CE201" s="1408">
        <f t="shared" ca="1" si="814"/>
        <v>0</v>
      </c>
      <c r="CF201" s="1408">
        <f t="shared" ca="1" si="814"/>
        <v>0</v>
      </c>
      <c r="CG201" s="1408">
        <f t="shared" ca="1" si="814"/>
        <v>0</v>
      </c>
      <c r="CH201" s="1408">
        <f t="shared" ref="CH201:EP201" ca="1" si="815">CH199</f>
        <v>0</v>
      </c>
      <c r="CI201" s="1408">
        <f t="shared" ca="1" si="815"/>
        <v>0</v>
      </c>
      <c r="CJ201" s="1408">
        <f t="shared" ca="1" si="815"/>
        <v>0</v>
      </c>
      <c r="CK201" s="1408">
        <f t="shared" ca="1" si="815"/>
        <v>0</v>
      </c>
      <c r="CL201" s="1408">
        <f t="shared" ca="1" si="815"/>
        <v>0</v>
      </c>
      <c r="CM201" s="1408">
        <f t="shared" ca="1" si="815"/>
        <v>0</v>
      </c>
      <c r="CN201" s="1408">
        <f t="shared" ca="1" si="815"/>
        <v>0</v>
      </c>
      <c r="CO201" s="1408">
        <f t="shared" ca="1" si="815"/>
        <v>0</v>
      </c>
      <c r="CP201" s="1408">
        <f t="shared" ca="1" si="815"/>
        <v>0</v>
      </c>
      <c r="CQ201" s="1408">
        <f t="shared" ca="1" si="815"/>
        <v>0</v>
      </c>
      <c r="CR201" s="1408">
        <f t="shared" ca="1" si="815"/>
        <v>0</v>
      </c>
      <c r="CS201" s="1408">
        <f t="shared" ca="1" si="815"/>
        <v>0</v>
      </c>
      <c r="CT201" s="1408">
        <f t="shared" ca="1" si="815"/>
        <v>0</v>
      </c>
      <c r="CU201" s="1408">
        <f t="shared" ca="1" si="815"/>
        <v>0</v>
      </c>
      <c r="CV201" s="1408">
        <f t="shared" ca="1" si="815"/>
        <v>0</v>
      </c>
      <c r="CW201" s="1408">
        <f t="shared" ca="1" si="815"/>
        <v>0</v>
      </c>
      <c r="CX201" s="1408">
        <f t="shared" ca="1" si="815"/>
        <v>0</v>
      </c>
      <c r="CY201" s="1408">
        <f t="shared" ca="1" si="815"/>
        <v>0</v>
      </c>
      <c r="CZ201" s="1408">
        <f t="shared" ca="1" si="815"/>
        <v>0</v>
      </c>
      <c r="DA201" s="1408">
        <f t="shared" ca="1" si="815"/>
        <v>0</v>
      </c>
      <c r="DB201" s="1408">
        <f t="shared" ca="1" si="815"/>
        <v>0</v>
      </c>
      <c r="DC201" s="1408">
        <f t="shared" ca="1" si="815"/>
        <v>0</v>
      </c>
      <c r="DD201" s="1408">
        <f t="shared" ca="1" si="815"/>
        <v>0</v>
      </c>
      <c r="DE201" s="1408">
        <f t="shared" ca="1" si="815"/>
        <v>0</v>
      </c>
      <c r="DF201" s="1408">
        <f t="shared" ca="1" si="815"/>
        <v>0</v>
      </c>
      <c r="DG201" s="1408">
        <f t="shared" ca="1" si="815"/>
        <v>0</v>
      </c>
      <c r="DH201" s="1408">
        <f t="shared" ca="1" si="815"/>
        <v>0</v>
      </c>
      <c r="DI201" s="1408">
        <f t="shared" ca="1" si="815"/>
        <v>0</v>
      </c>
      <c r="DJ201" s="1408">
        <f t="shared" ca="1" si="815"/>
        <v>0</v>
      </c>
      <c r="DK201" s="1408">
        <f t="shared" ca="1" si="815"/>
        <v>0</v>
      </c>
      <c r="DL201" s="1408">
        <f t="shared" ca="1" si="815"/>
        <v>0</v>
      </c>
      <c r="DM201" s="1408">
        <f t="shared" ca="1" si="815"/>
        <v>0</v>
      </c>
      <c r="DN201" s="1408">
        <f t="shared" ca="1" si="815"/>
        <v>0</v>
      </c>
      <c r="DO201" s="1408">
        <f t="shared" ca="1" si="815"/>
        <v>0</v>
      </c>
      <c r="DP201" s="1408">
        <f t="shared" ca="1" si="815"/>
        <v>0</v>
      </c>
      <c r="DQ201" s="1408">
        <f t="shared" ca="1" si="815"/>
        <v>0</v>
      </c>
      <c r="DR201" s="1408">
        <f t="shared" ca="1" si="815"/>
        <v>0</v>
      </c>
      <c r="DS201" s="1408">
        <f t="shared" ca="1" si="815"/>
        <v>0</v>
      </c>
      <c r="DT201" s="1408">
        <f t="shared" ca="1" si="815"/>
        <v>0</v>
      </c>
      <c r="DU201" s="1408">
        <f t="shared" ca="1" si="815"/>
        <v>0</v>
      </c>
      <c r="DV201" s="1408">
        <f t="shared" ca="1" si="815"/>
        <v>0</v>
      </c>
      <c r="DW201" s="1408">
        <f t="shared" ca="1" si="815"/>
        <v>0</v>
      </c>
      <c r="DX201" s="1408">
        <f t="shared" ca="1" si="815"/>
        <v>0</v>
      </c>
      <c r="DY201" s="1408">
        <f t="shared" ca="1" si="815"/>
        <v>0</v>
      </c>
      <c r="DZ201" s="1408">
        <f t="shared" ca="1" si="815"/>
        <v>0</v>
      </c>
      <c r="EA201" s="1408">
        <f t="shared" ca="1" si="815"/>
        <v>0</v>
      </c>
      <c r="EB201" s="1408">
        <f t="shared" ca="1" si="815"/>
        <v>0</v>
      </c>
      <c r="EC201" s="1408">
        <f t="shared" ca="1" si="815"/>
        <v>0</v>
      </c>
      <c r="ED201" s="1408">
        <f t="shared" ca="1" si="815"/>
        <v>0</v>
      </c>
      <c r="EE201" s="1408">
        <f t="shared" ca="1" si="815"/>
        <v>0</v>
      </c>
      <c r="EF201" s="1408">
        <f t="shared" ca="1" si="815"/>
        <v>0</v>
      </c>
      <c r="EG201" s="1408">
        <f t="shared" ca="1" si="815"/>
        <v>0</v>
      </c>
      <c r="EH201" s="1408">
        <f t="shared" ca="1" si="815"/>
        <v>0</v>
      </c>
      <c r="EI201" s="1408">
        <f t="shared" ca="1" si="815"/>
        <v>0</v>
      </c>
      <c r="EJ201" s="1408">
        <f t="shared" ca="1" si="815"/>
        <v>0</v>
      </c>
      <c r="EK201" s="1408">
        <f t="shared" ca="1" si="815"/>
        <v>0</v>
      </c>
      <c r="EL201" s="1408">
        <f t="shared" ca="1" si="815"/>
        <v>0</v>
      </c>
      <c r="EM201" s="1408">
        <f t="shared" ca="1" si="815"/>
        <v>0</v>
      </c>
      <c r="EN201" s="1408">
        <f t="shared" ca="1" si="815"/>
        <v>0</v>
      </c>
      <c r="EO201" s="1408">
        <f t="shared" ca="1" si="815"/>
        <v>0</v>
      </c>
      <c r="EP201" s="1408">
        <f t="shared" ca="1" si="815"/>
        <v>0</v>
      </c>
      <c r="EQ201" s="43"/>
    </row>
    <row r="202" spans="1:187" s="34" customFormat="1" ht="14.1" customHeight="1" outlineLevel="1">
      <c r="A202" s="113"/>
      <c r="B202" s="1386" t="s">
        <v>149</v>
      </c>
      <c r="C202" s="1280">
        <f>J149</f>
        <v>3</v>
      </c>
      <c r="D202" s="889" t="s">
        <v>93</v>
      </c>
      <c r="E202" s="1195">
        <f ca="1">SUM(F202:EP202)</f>
        <v>0</v>
      </c>
      <c r="F202" s="1409"/>
      <c r="G202" s="1389"/>
      <c r="H202" s="1389"/>
      <c r="I202" s="1389"/>
      <c r="J202" s="1389"/>
      <c r="K202" s="1389">
        <f ca="1">CHOOSE($C202,K199,K200,K201)</f>
        <v>0</v>
      </c>
      <c r="L202" s="1389">
        <f t="shared" ref="L202" ca="1" si="816">CHOOSE($C202,L199,L200,L201)</f>
        <v>0</v>
      </c>
      <c r="M202" s="1389">
        <f t="shared" ref="M202" ca="1" si="817">CHOOSE($C202,M199,M200,M201)</f>
        <v>0</v>
      </c>
      <c r="N202" s="1389">
        <f t="shared" ref="N202" ca="1" si="818">CHOOSE($C202,N199,N200,N201)</f>
        <v>0</v>
      </c>
      <c r="O202" s="1389">
        <f t="shared" ref="O202" ca="1" si="819">CHOOSE($C202,O199,O200,O201)</f>
        <v>0</v>
      </c>
      <c r="P202" s="1389">
        <f t="shared" ref="P202" ca="1" si="820">CHOOSE($C202,P199,P200,P201)</f>
        <v>0</v>
      </c>
      <c r="Q202" s="1389">
        <f t="shared" ref="Q202" ca="1" si="821">CHOOSE($C202,Q199,Q200,Q201)</f>
        <v>0</v>
      </c>
      <c r="R202" s="1389">
        <f t="shared" ref="R202" ca="1" si="822">CHOOSE($C202,R199,R200,R201)</f>
        <v>0</v>
      </c>
      <c r="S202" s="1389">
        <f t="shared" ref="S202" ca="1" si="823">CHOOSE($C202,S199,S200,S201)</f>
        <v>0</v>
      </c>
      <c r="T202" s="1389">
        <f t="shared" ref="T202" ca="1" si="824">CHOOSE($C202,T199,T200,T201)</f>
        <v>0</v>
      </c>
      <c r="U202" s="1389">
        <f t="shared" ref="U202" ca="1" si="825">CHOOSE($C202,U199,U200,U201)</f>
        <v>0</v>
      </c>
      <c r="V202" s="1389">
        <f t="shared" ref="V202" ca="1" si="826">CHOOSE($C202,V199,V200,V201)</f>
        <v>0</v>
      </c>
      <c r="W202" s="1389">
        <f t="shared" ref="W202" ca="1" si="827">CHOOSE($C202,W199,W200,W201)</f>
        <v>0</v>
      </c>
      <c r="X202" s="1389">
        <f t="shared" ref="X202" ca="1" si="828">CHOOSE($C202,X199,X200,X201)</f>
        <v>0</v>
      </c>
      <c r="Y202" s="1389">
        <f t="shared" ref="Y202" ca="1" si="829">CHOOSE($C202,Y199,Y200,Y201)</f>
        <v>0</v>
      </c>
      <c r="Z202" s="1389">
        <f t="shared" ref="Z202" ca="1" si="830">CHOOSE($C202,Z199,Z200,Z201)</f>
        <v>0</v>
      </c>
      <c r="AA202" s="1389">
        <f t="shared" ref="AA202" ca="1" si="831">CHOOSE($C202,AA199,AA200,AA201)</f>
        <v>0</v>
      </c>
      <c r="AB202" s="1389">
        <f t="shared" ref="AB202" ca="1" si="832">CHOOSE($C202,AB199,AB200,AB201)</f>
        <v>0</v>
      </c>
      <c r="AC202" s="1389">
        <f t="shared" ref="AC202" ca="1" si="833">CHOOSE($C202,AC199,AC200,AC201)</f>
        <v>0</v>
      </c>
      <c r="AD202" s="1389">
        <f t="shared" ref="AD202" ca="1" si="834">CHOOSE($C202,AD199,AD200,AD201)</f>
        <v>0</v>
      </c>
      <c r="AE202" s="1389">
        <f t="shared" ref="AE202" ca="1" si="835">CHOOSE($C202,AE199,AE200,AE201)</f>
        <v>0</v>
      </c>
      <c r="AF202" s="1389">
        <f t="shared" ref="AF202" ca="1" si="836">CHOOSE($C202,AF199,AF200,AF201)</f>
        <v>0</v>
      </c>
      <c r="AG202" s="1389">
        <f t="shared" ref="AG202" ca="1" si="837">CHOOSE($C202,AG199,AG200,AG201)</f>
        <v>0</v>
      </c>
      <c r="AH202" s="1389">
        <f t="shared" ref="AH202" ca="1" si="838">CHOOSE($C202,AH199,AH200,AH201)</f>
        <v>0</v>
      </c>
      <c r="AI202" s="1389">
        <f t="shared" ref="AI202" ca="1" si="839">CHOOSE($C202,AI199,AI200,AI201)</f>
        <v>0</v>
      </c>
      <c r="AJ202" s="1389">
        <f t="shared" ref="AJ202" ca="1" si="840">CHOOSE($C202,AJ199,AJ200,AJ201)</f>
        <v>0</v>
      </c>
      <c r="AK202" s="1389">
        <f t="shared" ref="AK202" ca="1" si="841">CHOOSE($C202,AK199,AK200,AK201)</f>
        <v>0</v>
      </c>
      <c r="AL202" s="1389">
        <f t="shared" ref="AL202" ca="1" si="842">CHOOSE($C202,AL199,AL200,AL201)</f>
        <v>0</v>
      </c>
      <c r="AM202" s="1389">
        <f t="shared" ref="AM202" ca="1" si="843">CHOOSE($C202,AM199,AM200,AM201)</f>
        <v>0</v>
      </c>
      <c r="AN202" s="1389">
        <f t="shared" ref="AN202" ca="1" si="844">CHOOSE($C202,AN199,AN200,AN201)</f>
        <v>0</v>
      </c>
      <c r="AO202" s="1389">
        <f t="shared" ref="AO202" ca="1" si="845">CHOOSE($C202,AO199,AO200,AO201)</f>
        <v>0</v>
      </c>
      <c r="AP202" s="1389">
        <f t="shared" ref="AP202" ca="1" si="846">CHOOSE($C202,AP199,AP200,AP201)</f>
        <v>0</v>
      </c>
      <c r="AQ202" s="1389">
        <f t="shared" ref="AQ202" ca="1" si="847">CHOOSE($C202,AQ199,AQ200,AQ201)</f>
        <v>0</v>
      </c>
      <c r="AR202" s="1389">
        <f t="shared" ref="AR202" ca="1" si="848">CHOOSE($C202,AR199,AR200,AR201)</f>
        <v>0</v>
      </c>
      <c r="AS202" s="1389">
        <f t="shared" ref="AS202" ca="1" si="849">CHOOSE($C202,AS199,AS200,AS201)</f>
        <v>0</v>
      </c>
      <c r="AT202" s="1389">
        <f t="shared" ref="AT202" ca="1" si="850">CHOOSE($C202,AT199,AT200,AT201)</f>
        <v>0</v>
      </c>
      <c r="AU202" s="1389">
        <f t="shared" ref="AU202" ca="1" si="851">CHOOSE($C202,AU199,AU200,AU201)</f>
        <v>0</v>
      </c>
      <c r="AV202" s="1389">
        <f t="shared" ref="AV202" ca="1" si="852">CHOOSE($C202,AV199,AV200,AV201)</f>
        <v>0</v>
      </c>
      <c r="AW202" s="1389">
        <f t="shared" ref="AW202" ca="1" si="853">CHOOSE($C202,AW199,AW200,AW201)</f>
        <v>0</v>
      </c>
      <c r="AX202" s="1389">
        <f t="shared" ref="AX202" ca="1" si="854">CHOOSE($C202,AX199,AX200,AX201)</f>
        <v>0</v>
      </c>
      <c r="AY202" s="1389">
        <f t="shared" ref="AY202" ca="1" si="855">CHOOSE($C202,AY199,AY200,AY201)</f>
        <v>0</v>
      </c>
      <c r="AZ202" s="1389">
        <f t="shared" ref="AZ202" ca="1" si="856">CHOOSE($C202,AZ199,AZ200,AZ201)</f>
        <v>0</v>
      </c>
      <c r="BA202" s="1389">
        <f t="shared" ref="BA202" ca="1" si="857">CHOOSE($C202,BA199,BA200,BA201)</f>
        <v>0</v>
      </c>
      <c r="BB202" s="1389">
        <f t="shared" ref="BB202" ca="1" si="858">CHOOSE($C202,BB199,BB200,BB201)</f>
        <v>0</v>
      </c>
      <c r="BC202" s="1389">
        <f t="shared" ref="BC202" ca="1" si="859">CHOOSE($C202,BC199,BC200,BC201)</f>
        <v>0</v>
      </c>
      <c r="BD202" s="1389">
        <f t="shared" ref="BD202" ca="1" si="860">CHOOSE($C202,BD199,BD200,BD201)</f>
        <v>0</v>
      </c>
      <c r="BE202" s="1389">
        <f t="shared" ref="BE202" ca="1" si="861">CHOOSE($C202,BE199,BE200,BE201)</f>
        <v>0</v>
      </c>
      <c r="BF202" s="1389">
        <f t="shared" ref="BF202" ca="1" si="862">CHOOSE($C202,BF199,BF200,BF201)</f>
        <v>0</v>
      </c>
      <c r="BG202" s="1389">
        <f t="shared" ref="BG202" ca="1" si="863">CHOOSE($C202,BG199,BG200,BG201)</f>
        <v>0</v>
      </c>
      <c r="BH202" s="1389">
        <f t="shared" ref="BH202" ca="1" si="864">CHOOSE($C202,BH199,BH200,BH201)</f>
        <v>0</v>
      </c>
      <c r="BI202" s="1389">
        <f t="shared" ref="BI202" ca="1" si="865">CHOOSE($C202,BI199,BI200,BI201)</f>
        <v>0</v>
      </c>
      <c r="BJ202" s="1389">
        <f t="shared" ref="BJ202" ca="1" si="866">CHOOSE($C202,BJ199,BJ200,BJ201)</f>
        <v>0</v>
      </c>
      <c r="BK202" s="1389">
        <f t="shared" ref="BK202" ca="1" si="867">CHOOSE($C202,BK199,BK200,BK201)</f>
        <v>0</v>
      </c>
      <c r="BL202" s="1389">
        <f t="shared" ref="BL202" ca="1" si="868">CHOOSE($C202,BL199,BL200,BL201)</f>
        <v>0</v>
      </c>
      <c r="BM202" s="1389">
        <f t="shared" ref="BM202" ca="1" si="869">CHOOSE($C202,BM199,BM200,BM201)</f>
        <v>0</v>
      </c>
      <c r="BN202" s="1389">
        <f t="shared" ref="BN202" ca="1" si="870">CHOOSE($C202,BN199,BN200,BN201)</f>
        <v>0</v>
      </c>
      <c r="BO202" s="1389">
        <f t="shared" ref="BO202" ca="1" si="871">CHOOSE($C202,BO199,BO200,BO201)</f>
        <v>0</v>
      </c>
      <c r="BP202" s="1389">
        <f t="shared" ref="BP202" ca="1" si="872">CHOOSE($C202,BP199,BP200,BP201)</f>
        <v>0</v>
      </c>
      <c r="BQ202" s="1389">
        <f t="shared" ref="BQ202" ca="1" si="873">CHOOSE($C202,BQ199,BQ200,BQ201)</f>
        <v>0</v>
      </c>
      <c r="BR202" s="1389">
        <f t="shared" ref="BR202" ca="1" si="874">CHOOSE($C202,BR199,BR200,BR201)</f>
        <v>0</v>
      </c>
      <c r="BS202" s="1389">
        <f t="shared" ref="BS202" ca="1" si="875">CHOOSE($C202,BS199,BS200,BS201)</f>
        <v>0</v>
      </c>
      <c r="BT202" s="1389">
        <f t="shared" ref="BT202" ca="1" si="876">CHOOSE($C202,BT199,BT200,BT201)</f>
        <v>0</v>
      </c>
      <c r="BU202" s="1389">
        <f t="shared" ref="BU202" ca="1" si="877">CHOOSE($C202,BU199,BU200,BU201)</f>
        <v>0</v>
      </c>
      <c r="BV202" s="1389">
        <f t="shared" ref="BV202" ca="1" si="878">CHOOSE($C202,BV199,BV200,BV201)</f>
        <v>0</v>
      </c>
      <c r="BW202" s="1389">
        <f t="shared" ref="BW202" ca="1" si="879">CHOOSE($C202,BW199,BW200,BW201)</f>
        <v>0</v>
      </c>
      <c r="BX202" s="1389">
        <f t="shared" ref="BX202" ca="1" si="880">CHOOSE($C202,BX199,BX200,BX201)</f>
        <v>0</v>
      </c>
      <c r="BY202" s="1389">
        <f t="shared" ref="BY202" ca="1" si="881">CHOOSE($C202,BY199,BY200,BY201)</f>
        <v>0</v>
      </c>
      <c r="BZ202" s="1389">
        <f t="shared" ref="BZ202" ca="1" si="882">CHOOSE($C202,BZ199,BZ200,BZ201)</f>
        <v>0</v>
      </c>
      <c r="CA202" s="1389">
        <f t="shared" ref="CA202" ca="1" si="883">CHOOSE($C202,CA199,CA200,CA201)</f>
        <v>0</v>
      </c>
      <c r="CB202" s="1389">
        <f t="shared" ref="CB202" ca="1" si="884">CHOOSE($C202,CB199,CB200,CB201)</f>
        <v>0</v>
      </c>
      <c r="CC202" s="1389">
        <f t="shared" ref="CC202" ca="1" si="885">CHOOSE($C202,CC199,CC200,CC201)</f>
        <v>0</v>
      </c>
      <c r="CD202" s="1389">
        <f t="shared" ref="CD202" ca="1" si="886">CHOOSE($C202,CD199,CD200,CD201)</f>
        <v>0</v>
      </c>
      <c r="CE202" s="1389">
        <f t="shared" ref="CE202" ca="1" si="887">CHOOSE($C202,CE199,CE200,CE201)</f>
        <v>0</v>
      </c>
      <c r="CF202" s="1389">
        <f t="shared" ref="CF202" ca="1" si="888">CHOOSE($C202,CF199,CF200,CF201)</f>
        <v>0</v>
      </c>
      <c r="CG202" s="1389">
        <f t="shared" ref="CG202" ca="1" si="889">CHOOSE($C202,CG199,CG200,CG201)</f>
        <v>0</v>
      </c>
      <c r="CH202" s="1389">
        <f t="shared" ref="CH202" ca="1" si="890">CHOOSE($C202,CH199,CH200,CH201)</f>
        <v>0</v>
      </c>
      <c r="CI202" s="1389">
        <f t="shared" ref="CI202" ca="1" si="891">CHOOSE($C202,CI199,CI200,CI201)</f>
        <v>0</v>
      </c>
      <c r="CJ202" s="1389">
        <f t="shared" ref="CJ202" ca="1" si="892">CHOOSE($C202,CJ199,CJ200,CJ201)</f>
        <v>0</v>
      </c>
      <c r="CK202" s="1389">
        <f t="shared" ref="CK202" ca="1" si="893">CHOOSE($C202,CK199,CK200,CK201)</f>
        <v>0</v>
      </c>
      <c r="CL202" s="1389">
        <f t="shared" ref="CL202" ca="1" si="894">CHOOSE($C202,CL199,CL200,CL201)</f>
        <v>0</v>
      </c>
      <c r="CM202" s="1389">
        <f t="shared" ref="CM202" ca="1" si="895">CHOOSE($C202,CM199,CM200,CM201)</f>
        <v>0</v>
      </c>
      <c r="CN202" s="1389">
        <f t="shared" ref="CN202" ca="1" si="896">CHOOSE($C202,CN199,CN200,CN201)</f>
        <v>0</v>
      </c>
      <c r="CO202" s="1389">
        <f t="shared" ref="CO202" ca="1" si="897">CHOOSE($C202,CO199,CO200,CO201)</f>
        <v>0</v>
      </c>
      <c r="CP202" s="1389">
        <f t="shared" ref="CP202" ca="1" si="898">CHOOSE($C202,CP199,CP200,CP201)</f>
        <v>0</v>
      </c>
      <c r="CQ202" s="1389">
        <f t="shared" ref="CQ202" ca="1" si="899">CHOOSE($C202,CQ199,CQ200,CQ201)</f>
        <v>0</v>
      </c>
      <c r="CR202" s="1389">
        <f t="shared" ref="CR202" ca="1" si="900">CHOOSE($C202,CR199,CR200,CR201)</f>
        <v>0</v>
      </c>
      <c r="CS202" s="1389">
        <f t="shared" ref="CS202" ca="1" si="901">CHOOSE($C202,CS199,CS200,CS201)</f>
        <v>0</v>
      </c>
      <c r="CT202" s="1389">
        <f t="shared" ref="CT202" ca="1" si="902">CHOOSE($C202,CT199,CT200,CT201)</f>
        <v>0</v>
      </c>
      <c r="CU202" s="1389">
        <f t="shared" ref="CU202" ca="1" si="903">CHOOSE($C202,CU199,CU200,CU201)</f>
        <v>0</v>
      </c>
      <c r="CV202" s="1389">
        <f t="shared" ref="CV202" ca="1" si="904">CHOOSE($C202,CV199,CV200,CV201)</f>
        <v>0</v>
      </c>
      <c r="CW202" s="1389">
        <f t="shared" ref="CW202" ca="1" si="905">CHOOSE($C202,CW199,CW200,CW201)</f>
        <v>0</v>
      </c>
      <c r="CX202" s="1389">
        <f t="shared" ref="CX202" ca="1" si="906">CHOOSE($C202,CX199,CX200,CX201)</f>
        <v>0</v>
      </c>
      <c r="CY202" s="1389">
        <f t="shared" ref="CY202" ca="1" si="907">CHOOSE($C202,CY199,CY200,CY201)</f>
        <v>0</v>
      </c>
      <c r="CZ202" s="1389">
        <f t="shared" ref="CZ202" ca="1" si="908">CHOOSE($C202,CZ199,CZ200,CZ201)</f>
        <v>0</v>
      </c>
      <c r="DA202" s="1389">
        <f t="shared" ref="DA202" ca="1" si="909">CHOOSE($C202,DA199,DA200,DA201)</f>
        <v>0</v>
      </c>
      <c r="DB202" s="1389">
        <f t="shared" ref="DB202" ca="1" si="910">CHOOSE($C202,DB199,DB200,DB201)</f>
        <v>0</v>
      </c>
      <c r="DC202" s="1389">
        <f t="shared" ref="DC202" ca="1" si="911">CHOOSE($C202,DC199,DC200,DC201)</f>
        <v>0</v>
      </c>
      <c r="DD202" s="1389">
        <f t="shared" ref="DD202" ca="1" si="912">CHOOSE($C202,DD199,DD200,DD201)</f>
        <v>0</v>
      </c>
      <c r="DE202" s="1389">
        <f t="shared" ref="DE202" ca="1" si="913">CHOOSE($C202,DE199,DE200,DE201)</f>
        <v>0</v>
      </c>
      <c r="DF202" s="1389">
        <f t="shared" ref="DF202" ca="1" si="914">CHOOSE($C202,DF199,DF200,DF201)</f>
        <v>0</v>
      </c>
      <c r="DG202" s="1389">
        <f t="shared" ref="DG202" ca="1" si="915">CHOOSE($C202,DG199,DG200,DG201)</f>
        <v>0</v>
      </c>
      <c r="DH202" s="1389">
        <f t="shared" ref="DH202" ca="1" si="916">CHOOSE($C202,DH199,DH200,DH201)</f>
        <v>0</v>
      </c>
      <c r="DI202" s="1389">
        <f t="shared" ref="DI202" ca="1" si="917">CHOOSE($C202,DI199,DI200,DI201)</f>
        <v>0</v>
      </c>
      <c r="DJ202" s="1389">
        <f t="shared" ref="DJ202" ca="1" si="918">CHOOSE($C202,DJ199,DJ200,DJ201)</f>
        <v>0</v>
      </c>
      <c r="DK202" s="1389">
        <f t="shared" ref="DK202" ca="1" si="919">CHOOSE($C202,DK199,DK200,DK201)</f>
        <v>0</v>
      </c>
      <c r="DL202" s="1389">
        <f t="shared" ref="DL202" ca="1" si="920">CHOOSE($C202,DL199,DL200,DL201)</f>
        <v>0</v>
      </c>
      <c r="DM202" s="1389">
        <f t="shared" ref="DM202" ca="1" si="921">CHOOSE($C202,DM199,DM200,DM201)</f>
        <v>0</v>
      </c>
      <c r="DN202" s="1389">
        <f t="shared" ref="DN202" ca="1" si="922">CHOOSE($C202,DN199,DN200,DN201)</f>
        <v>0</v>
      </c>
      <c r="DO202" s="1389">
        <f t="shared" ref="DO202" ca="1" si="923">CHOOSE($C202,DO199,DO200,DO201)</f>
        <v>0</v>
      </c>
      <c r="DP202" s="1389">
        <f t="shared" ref="DP202" ca="1" si="924">CHOOSE($C202,DP199,DP200,DP201)</f>
        <v>0</v>
      </c>
      <c r="DQ202" s="1389">
        <f t="shared" ref="DQ202" ca="1" si="925">CHOOSE($C202,DQ199,DQ200,DQ201)</f>
        <v>0</v>
      </c>
      <c r="DR202" s="1389">
        <f t="shared" ref="DR202" ca="1" si="926">CHOOSE($C202,DR199,DR200,DR201)</f>
        <v>0</v>
      </c>
      <c r="DS202" s="1389">
        <f t="shared" ref="DS202" ca="1" si="927">CHOOSE($C202,DS199,DS200,DS201)</f>
        <v>0</v>
      </c>
      <c r="DT202" s="1389">
        <f t="shared" ref="DT202" ca="1" si="928">CHOOSE($C202,DT199,DT200,DT201)</f>
        <v>0</v>
      </c>
      <c r="DU202" s="1389">
        <f t="shared" ref="DU202" ca="1" si="929">CHOOSE($C202,DU199,DU200,DU201)</f>
        <v>0</v>
      </c>
      <c r="DV202" s="1389">
        <f t="shared" ref="DV202" ca="1" si="930">CHOOSE($C202,DV199,DV200,DV201)</f>
        <v>0</v>
      </c>
      <c r="DW202" s="1389">
        <f t="shared" ref="DW202" ca="1" si="931">CHOOSE($C202,DW199,DW200,DW201)</f>
        <v>0</v>
      </c>
      <c r="DX202" s="1389">
        <f t="shared" ref="DX202" ca="1" si="932">CHOOSE($C202,DX199,DX200,DX201)</f>
        <v>0</v>
      </c>
      <c r="DY202" s="1389">
        <f t="shared" ref="DY202" ca="1" si="933">CHOOSE($C202,DY199,DY200,DY201)</f>
        <v>0</v>
      </c>
      <c r="DZ202" s="1389">
        <f t="shared" ref="DZ202" ca="1" si="934">CHOOSE($C202,DZ199,DZ200,DZ201)</f>
        <v>0</v>
      </c>
      <c r="EA202" s="1389">
        <f t="shared" ref="EA202" ca="1" si="935">CHOOSE($C202,EA199,EA200,EA201)</f>
        <v>0</v>
      </c>
      <c r="EB202" s="1389">
        <f t="shared" ref="EB202" ca="1" si="936">CHOOSE($C202,EB199,EB200,EB201)</f>
        <v>0</v>
      </c>
      <c r="EC202" s="1389">
        <f t="shared" ref="EC202" ca="1" si="937">CHOOSE($C202,EC199,EC200,EC201)</f>
        <v>0</v>
      </c>
      <c r="ED202" s="1389">
        <f t="shared" ref="ED202" ca="1" si="938">CHOOSE($C202,ED199,ED200,ED201)</f>
        <v>0</v>
      </c>
      <c r="EE202" s="1389">
        <f t="shared" ref="EE202" ca="1" si="939">CHOOSE($C202,EE199,EE200,EE201)</f>
        <v>0</v>
      </c>
      <c r="EF202" s="1389">
        <f t="shared" ref="EF202" ca="1" si="940">CHOOSE($C202,EF199,EF200,EF201)</f>
        <v>0</v>
      </c>
      <c r="EG202" s="1389">
        <f t="shared" ref="EG202" ca="1" si="941">CHOOSE($C202,EG199,EG200,EG201)</f>
        <v>0</v>
      </c>
      <c r="EH202" s="1389">
        <f t="shared" ref="EH202" ca="1" si="942">CHOOSE($C202,EH199,EH200,EH201)</f>
        <v>0</v>
      </c>
      <c r="EI202" s="1389">
        <f t="shared" ref="EI202" ca="1" si="943">CHOOSE($C202,EI199,EI200,EI201)</f>
        <v>0</v>
      </c>
      <c r="EJ202" s="1389">
        <f t="shared" ref="EJ202" ca="1" si="944">CHOOSE($C202,EJ199,EJ200,EJ201)</f>
        <v>0</v>
      </c>
      <c r="EK202" s="1389">
        <f t="shared" ref="EK202" ca="1" si="945">CHOOSE($C202,EK199,EK200,EK201)</f>
        <v>0</v>
      </c>
      <c r="EL202" s="1389">
        <f t="shared" ref="EL202" ca="1" si="946">CHOOSE($C202,EL199,EL200,EL201)</f>
        <v>0</v>
      </c>
      <c r="EM202" s="1389">
        <f t="shared" ref="EM202" ca="1" si="947">CHOOSE($C202,EM199,EM200,EM201)</f>
        <v>0</v>
      </c>
      <c r="EN202" s="1389">
        <f t="shared" ref="EN202" ca="1" si="948">CHOOSE($C202,EN199,EN200,EN201)</f>
        <v>0</v>
      </c>
      <c r="EO202" s="1389">
        <f t="shared" ref="EO202" ca="1" si="949">CHOOSE($C202,EO199,EO200,EO201)</f>
        <v>0</v>
      </c>
      <c r="EP202" s="1389">
        <f t="shared" ref="EP202" ca="1" si="950">CHOOSE($C202,EP199,EP200,EP201)</f>
        <v>0</v>
      </c>
    </row>
    <row r="203" spans="1:187" s="34" customFormat="1" ht="14.1" customHeight="1" outlineLevel="1">
      <c r="A203" s="113"/>
      <c r="B203" s="20"/>
      <c r="C203" s="20"/>
      <c r="D203" s="39"/>
      <c r="E203" s="922"/>
      <c r="F203" s="35"/>
      <c r="G203" s="756"/>
      <c r="H203" s="3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  <c r="CB203" s="15"/>
      <c r="CC203" s="15"/>
      <c r="CD203" s="15"/>
      <c r="CE203" s="15"/>
      <c r="CF203" s="15"/>
      <c r="CG203" s="15"/>
      <c r="CH203" s="15"/>
      <c r="CI203" s="15"/>
      <c r="CJ203" s="15"/>
      <c r="CK203" s="15"/>
      <c r="CL203" s="15"/>
      <c r="CM203" s="15"/>
      <c r="CN203" s="15"/>
      <c r="CO203" s="15"/>
      <c r="CP203" s="15"/>
      <c r="CQ203" s="15"/>
      <c r="CR203" s="15"/>
      <c r="CS203" s="15"/>
      <c r="CT203" s="15"/>
      <c r="CU203" s="15"/>
      <c r="CV203" s="15"/>
      <c r="CW203" s="15"/>
      <c r="CX203" s="15"/>
      <c r="CY203" s="15"/>
      <c r="CZ203" s="15"/>
      <c r="DA203" s="15"/>
      <c r="DB203" s="15"/>
      <c r="DC203" s="15"/>
      <c r="DD203" s="15"/>
      <c r="DE203" s="15"/>
      <c r="DF203" s="15"/>
      <c r="DG203" s="15"/>
      <c r="DH203" s="15"/>
      <c r="DI203" s="15"/>
      <c r="DJ203" s="15"/>
      <c r="DK203" s="15"/>
      <c r="DL203" s="15"/>
      <c r="DM203" s="15"/>
      <c r="DN203" s="15"/>
      <c r="DO203" s="15"/>
      <c r="DP203" s="15"/>
      <c r="DQ203" s="15"/>
      <c r="DR203" s="15"/>
      <c r="DS203" s="15"/>
      <c r="DT203" s="15"/>
      <c r="DU203" s="15"/>
      <c r="DV203" s="15"/>
      <c r="DW203" s="15"/>
      <c r="DX203" s="15"/>
      <c r="DY203" s="15"/>
      <c r="DZ203" s="15"/>
      <c r="EA203" s="15"/>
      <c r="EB203" s="15"/>
      <c r="EC203" s="15"/>
      <c r="ED203" s="15"/>
      <c r="EE203" s="15"/>
      <c r="EF203" s="15"/>
      <c r="EG203" s="15"/>
      <c r="EH203" s="15"/>
      <c r="EI203" s="15"/>
      <c r="EJ203" s="15"/>
      <c r="EK203" s="15"/>
      <c r="EL203" s="15"/>
      <c r="EM203" s="15"/>
      <c r="EN203" s="15"/>
      <c r="EO203" s="15"/>
      <c r="EP203" s="15"/>
      <c r="EQ203" s="15"/>
      <c r="ER203" s="15"/>
      <c r="ES203" s="15"/>
      <c r="ET203" s="15"/>
      <c r="EU203" s="15"/>
      <c r="EV203" s="15"/>
      <c r="EW203" s="15"/>
      <c r="EX203" s="15"/>
      <c r="EY203" s="15"/>
      <c r="EZ203" s="15"/>
      <c r="FA203" s="15"/>
      <c r="FB203" s="15"/>
      <c r="FC203" s="15"/>
      <c r="FD203" s="15"/>
      <c r="FE203" s="15"/>
      <c r="FF203" s="15"/>
      <c r="FG203" s="15"/>
      <c r="FH203" s="15"/>
      <c r="FI203" s="15"/>
      <c r="FJ203" s="15"/>
      <c r="FK203" s="15"/>
      <c r="FL203" s="15"/>
      <c r="FM203" s="15"/>
      <c r="FN203" s="15"/>
      <c r="FO203" s="15"/>
      <c r="FP203" s="15"/>
      <c r="FQ203" s="15"/>
      <c r="FR203" s="15"/>
      <c r="FS203" s="15"/>
      <c r="FT203" s="15"/>
      <c r="FU203" s="15"/>
      <c r="FV203" s="15"/>
      <c r="FW203" s="15"/>
      <c r="FX203" s="15"/>
      <c r="FY203" s="15"/>
      <c r="FZ203" s="15"/>
      <c r="GA203" s="15"/>
      <c r="GB203" s="15"/>
      <c r="GC203" s="15"/>
      <c r="GD203" s="15"/>
      <c r="GE203" s="15"/>
    </row>
    <row r="204" spans="1:187" s="34" customFormat="1" ht="14.1" customHeight="1">
      <c r="A204" s="113"/>
      <c r="B204" s="20"/>
      <c r="C204" s="20"/>
      <c r="D204" s="39"/>
      <c r="F204" s="35"/>
      <c r="G204" s="756"/>
      <c r="H204" s="3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  <c r="CA204" s="15"/>
      <c r="CB204" s="15"/>
      <c r="CC204" s="15"/>
      <c r="CD204" s="15"/>
      <c r="CE204" s="15"/>
      <c r="CF204" s="15"/>
      <c r="CG204" s="15"/>
      <c r="CH204" s="15"/>
      <c r="CI204" s="15"/>
      <c r="CJ204" s="15"/>
      <c r="CK204" s="15"/>
      <c r="CL204" s="15"/>
      <c r="CM204" s="15"/>
      <c r="CN204" s="15"/>
      <c r="CO204" s="15"/>
      <c r="CP204" s="15"/>
      <c r="CQ204" s="15"/>
      <c r="CR204" s="15"/>
      <c r="CS204" s="15"/>
      <c r="CT204" s="15"/>
      <c r="CU204" s="15"/>
      <c r="CV204" s="15"/>
      <c r="CW204" s="15"/>
      <c r="CX204" s="15"/>
      <c r="CY204" s="15"/>
      <c r="CZ204" s="15"/>
      <c r="DA204" s="15"/>
      <c r="DB204" s="15"/>
      <c r="DC204" s="15"/>
      <c r="DD204" s="15"/>
      <c r="DE204" s="15"/>
      <c r="DF204" s="15"/>
      <c r="DG204" s="15"/>
      <c r="DH204" s="15"/>
      <c r="DI204" s="15"/>
      <c r="DJ204" s="15"/>
      <c r="DK204" s="15"/>
      <c r="DL204" s="15"/>
      <c r="DM204" s="15"/>
      <c r="DN204" s="15"/>
      <c r="DO204" s="15"/>
      <c r="DP204" s="15"/>
      <c r="DQ204" s="15"/>
      <c r="DR204" s="15"/>
      <c r="DS204" s="15"/>
      <c r="DT204" s="15"/>
      <c r="DU204" s="15"/>
      <c r="DV204" s="15"/>
      <c r="DW204" s="15"/>
      <c r="DX204" s="15"/>
      <c r="DY204" s="15"/>
      <c r="DZ204" s="15"/>
      <c r="EA204" s="15"/>
      <c r="EB204" s="15"/>
      <c r="EC204" s="15"/>
      <c r="ED204" s="15"/>
      <c r="EE204" s="15"/>
      <c r="EF204" s="15"/>
      <c r="EG204" s="15"/>
      <c r="EH204" s="15"/>
      <c r="EI204" s="15"/>
      <c r="EJ204" s="15"/>
      <c r="EK204" s="15"/>
      <c r="EL204" s="15"/>
      <c r="EM204" s="15"/>
      <c r="EN204" s="15"/>
      <c r="EO204" s="15"/>
      <c r="EP204" s="15"/>
      <c r="EQ204" s="15"/>
      <c r="ER204" s="15"/>
      <c r="ES204" s="15"/>
      <c r="ET204" s="15"/>
      <c r="EU204" s="15"/>
      <c r="EV204" s="15"/>
      <c r="EW204" s="15"/>
      <c r="EX204" s="15"/>
      <c r="EY204" s="15"/>
      <c r="EZ204" s="15"/>
      <c r="FA204" s="15"/>
      <c r="FB204" s="15"/>
      <c r="FC204" s="15"/>
      <c r="FD204" s="15"/>
      <c r="FE204" s="15"/>
      <c r="FF204" s="15"/>
      <c r="FG204" s="15"/>
      <c r="FH204" s="15"/>
      <c r="FI204" s="15"/>
      <c r="FJ204" s="15"/>
      <c r="FK204" s="15"/>
      <c r="FL204" s="15"/>
      <c r="FM204" s="15"/>
      <c r="FN204" s="15"/>
      <c r="FO204" s="15"/>
      <c r="FP204" s="15"/>
      <c r="FQ204" s="15"/>
      <c r="FR204" s="15"/>
      <c r="FS204" s="15"/>
      <c r="FT204" s="15"/>
      <c r="FU204" s="15"/>
      <c r="FV204" s="15"/>
      <c r="FW204" s="15"/>
      <c r="FX204" s="15"/>
      <c r="FY204" s="15"/>
      <c r="FZ204" s="15"/>
      <c r="GA204" s="15"/>
      <c r="GB204" s="15"/>
      <c r="GC204" s="15"/>
      <c r="GD204" s="15"/>
      <c r="GE204" s="15"/>
    </row>
    <row r="205" spans="1:187" s="34" customFormat="1" ht="14.1" customHeight="1">
      <c r="A205" s="113"/>
      <c r="B205" s="1406" t="s">
        <v>515</v>
      </c>
      <c r="C205" s="20"/>
      <c r="D205" s="39"/>
      <c r="E205" s="1383"/>
      <c r="F205" s="597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  <c r="CA205" s="15"/>
      <c r="CB205" s="15"/>
      <c r="CC205" s="15"/>
      <c r="CD205" s="15"/>
      <c r="CE205" s="15"/>
      <c r="CF205" s="15"/>
      <c r="CG205" s="15"/>
      <c r="CH205" s="15"/>
      <c r="CI205" s="15"/>
      <c r="CJ205" s="15"/>
      <c r="CK205" s="15"/>
      <c r="CL205" s="15"/>
      <c r="CM205" s="15"/>
      <c r="CN205" s="15"/>
      <c r="CO205" s="15"/>
      <c r="CP205" s="15"/>
      <c r="CQ205" s="15"/>
      <c r="CR205" s="15"/>
      <c r="CS205" s="15"/>
      <c r="CT205" s="15"/>
      <c r="CU205" s="15"/>
      <c r="CV205" s="15"/>
      <c r="CW205" s="15"/>
      <c r="CX205" s="15"/>
      <c r="CY205" s="15"/>
      <c r="CZ205" s="15"/>
      <c r="DA205" s="15"/>
      <c r="DB205" s="15"/>
      <c r="DC205" s="15"/>
      <c r="DD205" s="15"/>
      <c r="DE205" s="15"/>
      <c r="DF205" s="15"/>
      <c r="DG205" s="15"/>
      <c r="DH205" s="15"/>
      <c r="DI205" s="15"/>
      <c r="DJ205" s="15"/>
      <c r="DK205" s="15"/>
      <c r="DL205" s="15"/>
      <c r="DM205" s="15"/>
      <c r="DN205" s="15"/>
      <c r="DO205" s="15"/>
      <c r="DP205" s="15"/>
      <c r="DQ205" s="15"/>
      <c r="DR205" s="15"/>
      <c r="DS205" s="15"/>
      <c r="DT205" s="15"/>
      <c r="DU205" s="15"/>
      <c r="DV205" s="15"/>
      <c r="DW205" s="15"/>
      <c r="DX205" s="15"/>
      <c r="DY205" s="15"/>
      <c r="DZ205" s="15"/>
      <c r="EA205" s="15"/>
      <c r="EB205" s="15"/>
      <c r="EC205" s="15"/>
      <c r="ED205" s="15"/>
      <c r="EE205" s="15"/>
      <c r="EF205" s="15"/>
      <c r="EG205" s="15"/>
      <c r="EH205" s="15"/>
      <c r="EI205" s="15"/>
      <c r="EJ205" s="15"/>
      <c r="EK205" s="15"/>
      <c r="EL205" s="15"/>
      <c r="EM205" s="15"/>
      <c r="EN205" s="15"/>
      <c r="EO205" s="15"/>
      <c r="EP205" s="15"/>
      <c r="EQ205" s="15"/>
      <c r="ER205" s="15"/>
      <c r="ES205" s="15"/>
      <c r="ET205" s="15"/>
      <c r="EU205" s="15"/>
      <c r="EV205" s="15"/>
      <c r="EW205" s="15"/>
      <c r="EX205" s="15"/>
      <c r="EY205" s="15"/>
      <c r="EZ205" s="15"/>
      <c r="FA205" s="15"/>
      <c r="FB205" s="15"/>
      <c r="FC205" s="15"/>
      <c r="FD205" s="15"/>
      <c r="FE205" s="15"/>
      <c r="FF205" s="15"/>
      <c r="FG205" s="15"/>
      <c r="FH205" s="15"/>
      <c r="FI205" s="15"/>
      <c r="FJ205" s="15"/>
      <c r="FK205" s="15"/>
      <c r="FL205" s="15"/>
      <c r="FM205" s="15"/>
      <c r="FN205" s="15"/>
      <c r="FO205" s="15"/>
      <c r="FP205" s="15"/>
      <c r="FQ205" s="15"/>
      <c r="FR205" s="15"/>
      <c r="FS205" s="15"/>
      <c r="FT205" s="15"/>
      <c r="FU205" s="15"/>
      <c r="FV205" s="15"/>
      <c r="FW205" s="15"/>
      <c r="FX205" s="15"/>
      <c r="FY205" s="15"/>
      <c r="FZ205" s="15"/>
      <c r="GA205" s="15"/>
      <c r="GB205" s="15"/>
      <c r="GC205" s="15"/>
      <c r="GD205" s="15"/>
      <c r="GE205" s="15"/>
    </row>
    <row r="206" spans="1:187" s="34" customFormat="1" ht="14.1" customHeight="1">
      <c r="A206" s="113"/>
      <c r="B206" s="294" t="s">
        <v>516</v>
      </c>
      <c r="C206" s="294"/>
      <c r="D206" s="39"/>
      <c r="E206" s="15"/>
      <c r="F206" s="1403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  <c r="CA206" s="15"/>
      <c r="CB206" s="15"/>
      <c r="CC206" s="15"/>
      <c r="CD206" s="15"/>
      <c r="CE206" s="15"/>
      <c r="CF206" s="15"/>
      <c r="CG206" s="15"/>
      <c r="CH206" s="15"/>
      <c r="CI206" s="15"/>
      <c r="CJ206" s="15"/>
      <c r="CK206" s="15"/>
      <c r="CL206" s="15"/>
      <c r="CM206" s="15"/>
      <c r="CN206" s="15"/>
      <c r="CO206" s="15"/>
      <c r="CP206" s="15"/>
      <c r="CQ206" s="15"/>
      <c r="CR206" s="15"/>
      <c r="CS206" s="15"/>
      <c r="CT206" s="15"/>
      <c r="CU206" s="15"/>
      <c r="CV206" s="15"/>
      <c r="CW206" s="15"/>
      <c r="CX206" s="15"/>
      <c r="CY206" s="15"/>
      <c r="CZ206" s="15"/>
      <c r="DA206" s="15"/>
      <c r="DB206" s="15"/>
      <c r="DC206" s="15"/>
      <c r="DD206" s="15"/>
      <c r="DE206" s="15"/>
      <c r="DF206" s="15"/>
      <c r="DG206" s="15"/>
      <c r="DH206" s="15"/>
      <c r="DI206" s="15"/>
      <c r="DJ206" s="15"/>
      <c r="DK206" s="15"/>
      <c r="DL206" s="15"/>
      <c r="DM206" s="15"/>
      <c r="DN206" s="15"/>
      <c r="DO206" s="15"/>
      <c r="DP206" s="15"/>
      <c r="DQ206" s="15"/>
      <c r="DR206" s="15"/>
      <c r="DS206" s="15"/>
      <c r="DT206" s="15"/>
      <c r="DU206" s="15"/>
      <c r="DV206" s="15"/>
      <c r="DW206" s="15"/>
      <c r="DX206" s="15"/>
      <c r="DY206" s="15"/>
      <c r="DZ206" s="15"/>
      <c r="EA206" s="15"/>
      <c r="EB206" s="15"/>
      <c r="EC206" s="15"/>
      <c r="ED206" s="15"/>
      <c r="EE206" s="15"/>
      <c r="EF206" s="15"/>
      <c r="EG206" s="15"/>
      <c r="EH206" s="15"/>
      <c r="EI206" s="15"/>
      <c r="EJ206" s="15"/>
      <c r="EK206" s="15"/>
      <c r="EL206" s="15"/>
      <c r="EM206" s="15"/>
      <c r="EN206" s="15"/>
      <c r="EO206" s="15"/>
      <c r="EP206" s="15"/>
      <c r="EQ206" s="15"/>
      <c r="ER206" s="15"/>
      <c r="ES206" s="15"/>
      <c r="ET206" s="15"/>
      <c r="EU206" s="15"/>
      <c r="EV206" s="15"/>
      <c r="EW206" s="15"/>
      <c r="EX206" s="15"/>
      <c r="EY206" s="15"/>
      <c r="EZ206" s="15"/>
      <c r="FA206" s="15"/>
      <c r="FB206" s="15"/>
      <c r="FC206" s="15"/>
      <c r="FD206" s="15"/>
      <c r="FE206" s="15"/>
      <c r="FF206" s="15"/>
      <c r="FG206" s="15"/>
      <c r="FH206" s="15"/>
      <c r="FI206" s="15"/>
      <c r="FJ206" s="15"/>
      <c r="FK206" s="15"/>
      <c r="FL206" s="15"/>
      <c r="FM206" s="15"/>
      <c r="FN206" s="15"/>
      <c r="FO206" s="15"/>
      <c r="FP206" s="15"/>
      <c r="FQ206" s="15"/>
      <c r="FR206" s="15"/>
      <c r="FS206" s="15"/>
      <c r="FT206" s="15"/>
      <c r="FU206" s="15"/>
      <c r="FV206" s="15"/>
      <c r="FW206" s="15"/>
      <c r="FX206" s="15"/>
      <c r="FY206" s="15"/>
      <c r="FZ206" s="15"/>
      <c r="GA206" s="15"/>
      <c r="GB206" s="15"/>
      <c r="GC206" s="15"/>
      <c r="GD206" s="15"/>
      <c r="GE206" s="15"/>
    </row>
    <row r="207" spans="1:187" s="34" customFormat="1" ht="14.1" customHeight="1">
      <c r="A207" s="113"/>
      <c r="B207" s="20" t="s">
        <v>606</v>
      </c>
      <c r="C207" s="1196">
        <v>900</v>
      </c>
      <c r="D207" s="39" t="s">
        <v>93</v>
      </c>
      <c r="E207" s="386"/>
      <c r="F207" s="1095">
        <f ca="1">C207/SUM(F77:F81)</f>
        <v>6.6666666666666671E-3</v>
      </c>
      <c r="G207" s="1357"/>
      <c r="H207" s="20"/>
      <c r="I207" s="751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  <c r="CA207" s="15"/>
      <c r="CB207" s="15"/>
      <c r="CC207" s="15"/>
      <c r="CD207" s="15"/>
      <c r="CE207" s="15"/>
      <c r="CF207" s="15"/>
      <c r="CG207" s="15"/>
      <c r="CH207" s="15"/>
      <c r="CI207" s="15"/>
      <c r="CJ207" s="15"/>
      <c r="CK207" s="15"/>
      <c r="CL207" s="15"/>
      <c r="CM207" s="15"/>
      <c r="CN207" s="15"/>
      <c r="CO207" s="15"/>
      <c r="CP207" s="15"/>
      <c r="CQ207" s="15"/>
      <c r="CR207" s="15"/>
      <c r="CS207" s="15"/>
      <c r="CT207" s="15"/>
      <c r="CU207" s="15"/>
      <c r="CV207" s="15"/>
      <c r="CW207" s="15"/>
      <c r="CX207" s="15"/>
      <c r="CY207" s="15"/>
      <c r="CZ207" s="15"/>
      <c r="DA207" s="15"/>
      <c r="DB207" s="15"/>
      <c r="DC207" s="15"/>
      <c r="DD207" s="15"/>
      <c r="DE207" s="15"/>
      <c r="DF207" s="15"/>
      <c r="DG207" s="15"/>
      <c r="DH207" s="15"/>
      <c r="DI207" s="15"/>
      <c r="DJ207" s="15"/>
      <c r="DK207" s="15"/>
      <c r="DL207" s="15"/>
      <c r="DM207" s="15"/>
      <c r="DN207" s="15"/>
      <c r="DO207" s="15"/>
      <c r="DP207" s="15"/>
      <c r="DQ207" s="15"/>
      <c r="DR207" s="15"/>
      <c r="DS207" s="15"/>
      <c r="DT207" s="15"/>
      <c r="DU207" s="15"/>
      <c r="DV207" s="15"/>
      <c r="DW207" s="15"/>
      <c r="DX207" s="15"/>
      <c r="DY207" s="15"/>
      <c r="DZ207" s="15"/>
      <c r="EA207" s="15"/>
      <c r="EB207" s="15"/>
      <c r="EC207" s="15"/>
      <c r="ED207" s="15"/>
      <c r="EE207" s="15"/>
      <c r="EF207" s="15"/>
      <c r="EG207" s="15"/>
      <c r="EH207" s="15"/>
      <c r="EI207" s="15"/>
      <c r="EJ207" s="15"/>
      <c r="EK207" s="15"/>
      <c r="EL207" s="15"/>
      <c r="EM207" s="15"/>
      <c r="EN207" s="15"/>
      <c r="EO207" s="15"/>
      <c r="EP207" s="15"/>
      <c r="EQ207" s="15"/>
      <c r="ER207" s="15"/>
      <c r="ES207" s="15"/>
      <c r="ET207" s="15"/>
      <c r="EU207" s="15"/>
      <c r="EV207" s="15"/>
      <c r="EW207" s="15"/>
      <c r="EX207" s="15"/>
      <c r="EY207" s="15"/>
      <c r="EZ207" s="15"/>
      <c r="FA207" s="15"/>
      <c r="FB207" s="15"/>
      <c r="FC207" s="15"/>
      <c r="FD207" s="15"/>
      <c r="FE207" s="15"/>
      <c r="FF207" s="15"/>
      <c r="FG207" s="15"/>
      <c r="FH207" s="15"/>
      <c r="FI207" s="15"/>
      <c r="FJ207" s="15"/>
      <c r="FK207" s="15"/>
      <c r="FL207" s="15"/>
      <c r="FM207" s="15"/>
      <c r="FN207" s="15"/>
      <c r="FO207" s="15"/>
      <c r="FP207" s="15"/>
      <c r="FQ207" s="15"/>
      <c r="FR207" s="15"/>
      <c r="FS207" s="15"/>
      <c r="FT207" s="15"/>
      <c r="FU207" s="15"/>
      <c r="FV207" s="15"/>
      <c r="FW207" s="15"/>
      <c r="FX207" s="15"/>
      <c r="FY207" s="15"/>
      <c r="FZ207" s="15"/>
      <c r="GA207" s="15"/>
      <c r="GB207" s="15"/>
      <c r="GC207" s="15"/>
      <c r="GD207" s="15"/>
      <c r="GE207" s="15"/>
    </row>
    <row r="208" spans="1:187" s="34" customFormat="1" ht="14.1" customHeight="1">
      <c r="A208" s="113"/>
      <c r="B208" s="20" t="s">
        <v>607</v>
      </c>
      <c r="C208" s="20"/>
      <c r="D208" s="39" t="s">
        <v>93</v>
      </c>
      <c r="E208" s="1383"/>
      <c r="F208" s="1384">
        <v>2E-3</v>
      </c>
      <c r="G208" s="15"/>
      <c r="H208" s="15"/>
      <c r="I208" s="31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  <c r="CA208" s="15"/>
      <c r="CB208" s="15"/>
      <c r="CC208" s="15"/>
      <c r="CD208" s="15"/>
      <c r="CE208" s="15"/>
      <c r="CF208" s="15"/>
      <c r="CG208" s="15"/>
      <c r="CH208" s="15"/>
      <c r="CI208" s="15"/>
      <c r="CJ208" s="15"/>
      <c r="CK208" s="15"/>
      <c r="CL208" s="15"/>
      <c r="CM208" s="15"/>
      <c r="CN208" s="15"/>
      <c r="CO208" s="15"/>
      <c r="CP208" s="15"/>
      <c r="CQ208" s="15"/>
      <c r="CR208" s="15"/>
      <c r="CS208" s="15"/>
      <c r="CT208" s="15"/>
      <c r="CU208" s="15"/>
      <c r="CV208" s="15"/>
      <c r="CW208" s="15"/>
      <c r="CX208" s="15"/>
      <c r="CY208" s="15"/>
      <c r="CZ208" s="15"/>
      <c r="DA208" s="15"/>
      <c r="DB208" s="15"/>
      <c r="DC208" s="15"/>
      <c r="DD208" s="15"/>
      <c r="DE208" s="15"/>
      <c r="DF208" s="15"/>
      <c r="DG208" s="15"/>
      <c r="DH208" s="15"/>
      <c r="DI208" s="15"/>
      <c r="DJ208" s="15"/>
      <c r="DK208" s="15"/>
      <c r="DL208" s="15"/>
      <c r="DM208" s="15"/>
      <c r="DN208" s="15"/>
      <c r="DO208" s="15"/>
      <c r="DP208" s="15"/>
      <c r="DQ208" s="15"/>
      <c r="DR208" s="15"/>
      <c r="DS208" s="15"/>
      <c r="DT208" s="15"/>
      <c r="DU208" s="15"/>
      <c r="DV208" s="15"/>
      <c r="DW208" s="15"/>
      <c r="DX208" s="15"/>
      <c r="DY208" s="15"/>
      <c r="DZ208" s="15"/>
      <c r="EA208" s="15"/>
      <c r="EB208" s="15"/>
      <c r="EC208" s="15"/>
      <c r="ED208" s="15"/>
      <c r="EE208" s="15"/>
      <c r="EF208" s="15"/>
      <c r="EG208" s="15"/>
      <c r="EH208" s="15"/>
      <c r="EI208" s="15"/>
      <c r="EJ208" s="15"/>
      <c r="EK208" s="15"/>
      <c r="EL208" s="15"/>
      <c r="EM208" s="15"/>
      <c r="EN208" s="15"/>
      <c r="EO208" s="15"/>
      <c r="EP208" s="15"/>
      <c r="EQ208" s="15"/>
      <c r="ER208" s="15"/>
      <c r="ES208" s="15"/>
      <c r="ET208" s="15"/>
      <c r="EU208" s="15"/>
      <c r="EV208" s="15"/>
      <c r="EW208" s="15"/>
      <c r="EX208" s="15"/>
      <c r="EY208" s="15"/>
      <c r="EZ208" s="15"/>
      <c r="FA208" s="15"/>
      <c r="FB208" s="15"/>
      <c r="FC208" s="15"/>
      <c r="FD208" s="15"/>
      <c r="FE208" s="15"/>
      <c r="FF208" s="15"/>
      <c r="FG208" s="15"/>
      <c r="FH208" s="15"/>
      <c r="FI208" s="15"/>
      <c r="FJ208" s="15"/>
      <c r="FK208" s="15"/>
      <c r="FL208" s="15"/>
      <c r="FM208" s="15"/>
      <c r="FN208" s="15"/>
      <c r="FO208" s="15"/>
      <c r="FP208" s="15"/>
      <c r="FQ208" s="15"/>
      <c r="FR208" s="15"/>
      <c r="FS208" s="15"/>
      <c r="FT208" s="15"/>
      <c r="FU208" s="15"/>
      <c r="FV208" s="15"/>
      <c r="FW208" s="15"/>
      <c r="FX208" s="15"/>
      <c r="FY208" s="15"/>
      <c r="FZ208" s="15"/>
      <c r="GA208" s="15"/>
      <c r="GB208" s="15"/>
      <c r="GC208" s="15"/>
      <c r="GD208" s="15"/>
      <c r="GE208" s="15"/>
    </row>
    <row r="209" spans="1:219" s="34" customFormat="1" ht="14.1" customHeight="1">
      <c r="A209" s="113"/>
      <c r="B209" s="20" t="s">
        <v>608</v>
      </c>
      <c r="C209" s="20"/>
      <c r="D209" s="39"/>
      <c r="E209" s="1383"/>
      <c r="F209" s="1384"/>
      <c r="G209" s="15"/>
      <c r="H209" s="15"/>
      <c r="I209" s="31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  <c r="CA209" s="15"/>
      <c r="CB209" s="15"/>
      <c r="CC209" s="15"/>
      <c r="CD209" s="15"/>
      <c r="CE209" s="15"/>
      <c r="CF209" s="15"/>
      <c r="CG209" s="15"/>
      <c r="CH209" s="15"/>
      <c r="CI209" s="15"/>
      <c r="CJ209" s="15"/>
      <c r="CK209" s="15"/>
      <c r="CL209" s="15"/>
      <c r="CM209" s="15"/>
      <c r="CN209" s="15"/>
      <c r="CO209" s="15"/>
      <c r="CP209" s="15"/>
      <c r="CQ209" s="15"/>
      <c r="CR209" s="15"/>
      <c r="CS209" s="15"/>
      <c r="CT209" s="15"/>
      <c r="CU209" s="15"/>
      <c r="CV209" s="15"/>
      <c r="CW209" s="15"/>
      <c r="CX209" s="15"/>
      <c r="CY209" s="15"/>
      <c r="CZ209" s="15"/>
      <c r="DA209" s="15"/>
      <c r="DB209" s="15"/>
      <c r="DC209" s="15"/>
      <c r="DD209" s="15"/>
      <c r="DE209" s="15"/>
      <c r="DF209" s="15"/>
      <c r="DG209" s="15"/>
      <c r="DH209" s="15"/>
      <c r="DI209" s="15"/>
      <c r="DJ209" s="15"/>
      <c r="DK209" s="15"/>
      <c r="DL209" s="15"/>
      <c r="DM209" s="15"/>
      <c r="DN209" s="15"/>
      <c r="DO209" s="15"/>
      <c r="DP209" s="15"/>
      <c r="DQ209" s="15"/>
      <c r="DR209" s="15"/>
      <c r="DS209" s="15"/>
      <c r="DT209" s="15"/>
      <c r="DU209" s="15"/>
      <c r="DV209" s="15"/>
      <c r="DW209" s="15"/>
      <c r="DX209" s="15"/>
      <c r="DY209" s="15"/>
      <c r="DZ209" s="15"/>
      <c r="EA209" s="15"/>
      <c r="EB209" s="15"/>
      <c r="EC209" s="15"/>
      <c r="ED209" s="15"/>
      <c r="EE209" s="15"/>
      <c r="EF209" s="15"/>
      <c r="EG209" s="15"/>
      <c r="EH209" s="15"/>
      <c r="EI209" s="15"/>
      <c r="EJ209" s="15"/>
      <c r="EK209" s="15"/>
      <c r="EL209" s="15"/>
      <c r="EM209" s="15"/>
      <c r="EN209" s="15"/>
      <c r="EO209" s="15"/>
      <c r="EP209" s="15"/>
      <c r="EQ209" s="15"/>
      <c r="ER209" s="15"/>
      <c r="ES209" s="15"/>
      <c r="ET209" s="15"/>
      <c r="EU209" s="15"/>
      <c r="EV209" s="15"/>
      <c r="EW209" s="15"/>
      <c r="EX209" s="15"/>
      <c r="EY209" s="15"/>
      <c r="EZ209" s="15"/>
      <c r="FA209" s="15"/>
      <c r="FB209" s="15"/>
      <c r="FC209" s="15"/>
      <c r="FD209" s="15"/>
      <c r="FE209" s="15"/>
      <c r="FF209" s="15"/>
      <c r="FG209" s="15"/>
      <c r="FH209" s="15"/>
      <c r="FI209" s="15"/>
      <c r="FJ209" s="15"/>
      <c r="FK209" s="15"/>
      <c r="FL209" s="15"/>
      <c r="FM209" s="15"/>
      <c r="FN209" s="15"/>
      <c r="FO209" s="15"/>
      <c r="FP209" s="15"/>
      <c r="FQ209" s="15"/>
      <c r="FR209" s="15"/>
      <c r="FS209" s="15"/>
      <c r="FT209" s="15"/>
      <c r="FU209" s="15"/>
      <c r="FV209" s="15"/>
      <c r="FW209" s="15"/>
      <c r="FX209" s="15"/>
      <c r="FY209" s="15"/>
      <c r="FZ209" s="15"/>
      <c r="GA209" s="15"/>
      <c r="GB209" s="15"/>
      <c r="GC209" s="15"/>
      <c r="GD209" s="15"/>
      <c r="GE209" s="15"/>
    </row>
    <row r="210" spans="1:219" s="34" customFormat="1" ht="14.1" customHeight="1">
      <c r="A210" s="113"/>
      <c r="B210" s="20" t="s">
        <v>1297</v>
      </c>
      <c r="C210" s="9">
        <f ca="1">MONTH(PF최초인출)</f>
        <v>6</v>
      </c>
      <c r="D210" s="39" t="s">
        <v>97</v>
      </c>
      <c r="E210" s="1383"/>
      <c r="F210" s="763">
        <v>15</v>
      </c>
      <c r="G210" s="15"/>
      <c r="H210" s="15"/>
      <c r="I210" s="31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  <c r="CA210" s="15"/>
      <c r="CB210" s="15"/>
      <c r="CC210" s="15"/>
      <c r="CD210" s="15"/>
      <c r="CE210" s="15"/>
      <c r="CF210" s="15"/>
      <c r="CG210" s="15"/>
      <c r="CH210" s="15"/>
      <c r="CI210" s="15"/>
      <c r="CJ210" s="15"/>
      <c r="CK210" s="15"/>
      <c r="CL210" s="15"/>
      <c r="CM210" s="15"/>
      <c r="CN210" s="15"/>
      <c r="CO210" s="15"/>
      <c r="CP210" s="15"/>
      <c r="CQ210" s="15"/>
      <c r="CR210" s="15"/>
      <c r="CS210" s="15"/>
      <c r="CT210" s="15"/>
      <c r="CU210" s="15"/>
      <c r="CV210" s="15"/>
      <c r="CW210" s="15"/>
      <c r="CX210" s="15"/>
      <c r="CY210" s="15"/>
      <c r="CZ210" s="15"/>
      <c r="DA210" s="15"/>
      <c r="DB210" s="15"/>
      <c r="DC210" s="15"/>
      <c r="DD210" s="15"/>
      <c r="DE210" s="15"/>
      <c r="DF210" s="15"/>
      <c r="DG210" s="15"/>
      <c r="DH210" s="15"/>
      <c r="DI210" s="15"/>
      <c r="DJ210" s="15"/>
      <c r="DK210" s="15"/>
      <c r="DL210" s="15"/>
      <c r="DM210" s="15"/>
      <c r="DN210" s="15"/>
      <c r="DO210" s="15"/>
      <c r="DP210" s="15"/>
      <c r="DQ210" s="15"/>
      <c r="DR210" s="15"/>
      <c r="DS210" s="15"/>
      <c r="DT210" s="15"/>
      <c r="DU210" s="15"/>
      <c r="DV210" s="15"/>
      <c r="DW210" s="15"/>
      <c r="DX210" s="15"/>
      <c r="DY210" s="15"/>
      <c r="DZ210" s="15"/>
      <c r="EA210" s="15"/>
      <c r="EB210" s="15"/>
      <c r="EC210" s="15"/>
      <c r="ED210" s="15"/>
      <c r="EE210" s="15"/>
      <c r="EF210" s="15"/>
      <c r="EG210" s="15"/>
      <c r="EH210" s="15"/>
      <c r="EI210" s="15"/>
      <c r="EJ210" s="15"/>
      <c r="EK210" s="15"/>
      <c r="EL210" s="15"/>
      <c r="EM210" s="15"/>
      <c r="EN210" s="15"/>
      <c r="EO210" s="15"/>
      <c r="EP210" s="15"/>
      <c r="EQ210" s="15"/>
      <c r="ER210" s="15"/>
      <c r="ES210" s="15"/>
      <c r="ET210" s="15"/>
      <c r="EU210" s="15"/>
      <c r="EV210" s="15"/>
      <c r="EW210" s="15"/>
      <c r="EX210" s="15"/>
      <c r="EY210" s="15"/>
      <c r="EZ210" s="15"/>
      <c r="FA210" s="15"/>
      <c r="FB210" s="15"/>
      <c r="FC210" s="15"/>
      <c r="FD210" s="15"/>
      <c r="FE210" s="15"/>
      <c r="FF210" s="15"/>
      <c r="FG210" s="15"/>
      <c r="FH210" s="15"/>
      <c r="FI210" s="15"/>
      <c r="FJ210" s="15"/>
      <c r="FK210" s="15"/>
      <c r="FL210" s="15"/>
      <c r="FM210" s="15"/>
      <c r="FN210" s="15"/>
      <c r="FO210" s="15"/>
      <c r="FP210" s="15"/>
      <c r="FQ210" s="15"/>
      <c r="FR210" s="15"/>
      <c r="FS210" s="15"/>
      <c r="FT210" s="15"/>
      <c r="FU210" s="15"/>
      <c r="FV210" s="15"/>
      <c r="FW210" s="15"/>
      <c r="FX210" s="15"/>
      <c r="FY210" s="15"/>
      <c r="FZ210" s="15"/>
      <c r="GA210" s="15"/>
      <c r="GB210" s="15"/>
      <c r="GC210" s="15"/>
      <c r="GD210" s="15"/>
      <c r="GE210" s="15"/>
    </row>
    <row r="211" spans="1:219" s="34" customFormat="1" ht="14.1" customHeight="1">
      <c r="A211" s="113"/>
      <c r="B211" s="20" t="s">
        <v>1298</v>
      </c>
      <c r="C211" s="20"/>
      <c r="D211" s="39" t="s">
        <v>97</v>
      </c>
      <c r="E211" s="1383"/>
      <c r="F211" s="763">
        <v>20</v>
      </c>
      <c r="G211" s="44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  <c r="CA211" s="15"/>
      <c r="CB211" s="15"/>
      <c r="CC211" s="15"/>
      <c r="CD211" s="15"/>
      <c r="CE211" s="15"/>
      <c r="CF211" s="15"/>
      <c r="CG211" s="15"/>
      <c r="CH211" s="15"/>
      <c r="CI211" s="15"/>
      <c r="CJ211" s="15"/>
      <c r="CK211" s="15"/>
      <c r="CL211" s="15"/>
      <c r="CM211" s="15"/>
      <c r="CN211" s="15"/>
      <c r="CO211" s="15"/>
      <c r="CP211" s="15"/>
      <c r="CQ211" s="15"/>
      <c r="CR211" s="15"/>
      <c r="CS211" s="15"/>
      <c r="CT211" s="15"/>
      <c r="CU211" s="15"/>
      <c r="CV211" s="15"/>
      <c r="CW211" s="15"/>
      <c r="CX211" s="15"/>
      <c r="CY211" s="15"/>
      <c r="CZ211" s="15"/>
      <c r="DA211" s="15"/>
      <c r="DB211" s="15"/>
      <c r="DC211" s="15"/>
      <c r="DD211" s="15"/>
      <c r="DE211" s="15"/>
      <c r="DF211" s="15"/>
      <c r="DG211" s="15"/>
      <c r="DH211" s="15"/>
      <c r="DI211" s="15"/>
      <c r="DJ211" s="15"/>
      <c r="DK211" s="15"/>
      <c r="DL211" s="15"/>
      <c r="DM211" s="15"/>
      <c r="DN211" s="15"/>
      <c r="DO211" s="15"/>
      <c r="DP211" s="15"/>
      <c r="DQ211" s="15"/>
      <c r="DR211" s="15"/>
      <c r="DS211" s="15"/>
      <c r="DT211" s="15"/>
      <c r="DU211" s="15"/>
      <c r="DV211" s="15"/>
      <c r="DW211" s="15"/>
      <c r="DX211" s="15"/>
      <c r="DY211" s="15"/>
      <c r="DZ211" s="15"/>
      <c r="EA211" s="15"/>
      <c r="EB211" s="15"/>
      <c r="EC211" s="15"/>
      <c r="ED211" s="15"/>
      <c r="EE211" s="15"/>
      <c r="EF211" s="15"/>
      <c r="EG211" s="15"/>
      <c r="EH211" s="15"/>
      <c r="EI211" s="15"/>
      <c r="EJ211" s="15"/>
      <c r="EK211" s="15"/>
      <c r="EL211" s="15"/>
      <c r="EM211" s="15"/>
      <c r="EN211" s="15"/>
      <c r="EO211" s="15"/>
      <c r="EP211" s="15"/>
      <c r="EQ211" s="15"/>
      <c r="ER211" s="15"/>
      <c r="ES211" s="15"/>
      <c r="ET211" s="15"/>
      <c r="EU211" s="15"/>
      <c r="EV211" s="15"/>
      <c r="EW211" s="15"/>
      <c r="EX211" s="15"/>
      <c r="EY211" s="15"/>
      <c r="EZ211" s="15"/>
      <c r="FA211" s="15"/>
      <c r="FB211" s="15"/>
      <c r="FC211" s="15"/>
      <c r="FD211" s="15"/>
      <c r="FE211" s="15"/>
      <c r="FF211" s="15"/>
      <c r="FG211" s="15"/>
      <c r="FH211" s="15"/>
      <c r="FI211" s="15"/>
      <c r="FJ211" s="15"/>
      <c r="FK211" s="15"/>
      <c r="FL211" s="15"/>
      <c r="FM211" s="15"/>
      <c r="FN211" s="15"/>
      <c r="FO211" s="15"/>
      <c r="FP211" s="15"/>
      <c r="FQ211" s="15"/>
      <c r="FR211" s="15"/>
      <c r="FS211" s="15"/>
      <c r="FT211" s="15"/>
      <c r="FU211" s="15"/>
      <c r="FV211" s="15"/>
      <c r="FW211" s="15"/>
      <c r="FX211" s="15"/>
      <c r="FY211" s="15"/>
      <c r="FZ211" s="15"/>
      <c r="GA211" s="15"/>
      <c r="GB211" s="15"/>
      <c r="GC211" s="15"/>
      <c r="GD211" s="15"/>
      <c r="GE211" s="15"/>
    </row>
    <row r="212" spans="1:219" s="34" customFormat="1" ht="14.1" customHeight="1">
      <c r="A212" s="113"/>
      <c r="B212" s="113"/>
      <c r="C212" s="113"/>
      <c r="D212" s="136"/>
      <c r="F212" s="154"/>
      <c r="G212" s="113"/>
      <c r="H212" s="113"/>
      <c r="I212" s="113"/>
      <c r="J212" s="113"/>
      <c r="K212" s="113"/>
      <c r="L212" s="113"/>
      <c r="M212" s="113"/>
      <c r="N212" s="113"/>
    </row>
    <row r="213" spans="1:219" s="192" customFormat="1" ht="14.1" customHeight="1">
      <c r="B213" s="192" t="s">
        <v>1485</v>
      </c>
      <c r="D213" s="1413"/>
      <c r="F213" s="1412"/>
    </row>
    <row r="214" spans="1:219" ht="14.1" customHeight="1">
      <c r="B214" s="1675">
        <v>2025</v>
      </c>
      <c r="D214" s="39" t="s">
        <v>97</v>
      </c>
      <c r="F214" s="1674">
        <v>5000</v>
      </c>
    </row>
    <row r="215" spans="1:219" ht="14.1" customHeight="1">
      <c r="B215" s="1675">
        <v>2026</v>
      </c>
      <c r="D215" s="39" t="s">
        <v>97</v>
      </c>
      <c r="F215" s="1674">
        <v>7000</v>
      </c>
    </row>
    <row r="216" spans="1:219" ht="14.1" customHeight="1">
      <c r="B216" s="15" t="s">
        <v>1489</v>
      </c>
      <c r="D216" s="334" t="s">
        <v>163</v>
      </c>
      <c r="F216" s="794">
        <v>6</v>
      </c>
    </row>
    <row r="217" spans="1:219" ht="14.1" customHeight="1">
      <c r="D217" s="334"/>
      <c r="F217" s="794"/>
    </row>
    <row r="218" spans="1:219" ht="14.1" customHeight="1">
      <c r="B218" s="15" t="s">
        <v>1299</v>
      </c>
      <c r="D218" s="39" t="s">
        <v>97</v>
      </c>
      <c r="F218" s="1515">
        <f ca="1">Sensitivity!F37</f>
        <v>5000</v>
      </c>
    </row>
    <row r="219" spans="1:219" ht="14.1" customHeight="1">
      <c r="F219" s="764"/>
    </row>
    <row r="220" spans="1:219" ht="14.1" customHeight="1"/>
    <row r="221" spans="1:219" s="34" customFormat="1" ht="14.1" customHeight="1">
      <c r="A221" s="248" t="s">
        <v>536</v>
      </c>
      <c r="B221" s="248"/>
      <c r="C221" s="19"/>
      <c r="D221" s="136"/>
      <c r="F221" s="154"/>
      <c r="G221" s="113"/>
      <c r="H221" s="113"/>
      <c r="I221" s="113"/>
      <c r="J221" s="113"/>
      <c r="K221" s="113"/>
      <c r="L221" s="113"/>
      <c r="M221" s="113"/>
      <c r="N221" s="113"/>
    </row>
    <row r="222" spans="1:219" s="34" customFormat="1" ht="14.1" customHeight="1">
      <c r="A222" s="113"/>
      <c r="B222" s="1410"/>
      <c r="C222" s="1410"/>
      <c r="D222" s="39"/>
      <c r="E222" s="15"/>
      <c r="F222" s="776"/>
      <c r="G222" s="19"/>
      <c r="H222" s="15"/>
      <c r="I222" s="15"/>
      <c r="J222" s="15"/>
      <c r="K222" s="15"/>
      <c r="L222" s="15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C222" s="19"/>
      <c r="BD222" s="19"/>
      <c r="BE222" s="19"/>
      <c r="BF222" s="19"/>
      <c r="BG222" s="19"/>
      <c r="BH222" s="19"/>
      <c r="BI222" s="19"/>
      <c r="BJ222" s="19"/>
      <c r="BK222" s="19"/>
      <c r="BL222" s="19"/>
      <c r="BM222" s="19"/>
      <c r="BN222" s="19"/>
      <c r="BO222" s="19"/>
      <c r="BP222" s="19"/>
      <c r="BQ222" s="19"/>
      <c r="BR222" s="19"/>
      <c r="BS222" s="19"/>
      <c r="BT222" s="19"/>
      <c r="BU222" s="19"/>
      <c r="BV222" s="19"/>
      <c r="BW222" s="19"/>
      <c r="BX222" s="19"/>
      <c r="BY222" s="19"/>
      <c r="BZ222" s="19"/>
      <c r="CA222" s="19"/>
      <c r="CB222" s="19"/>
      <c r="CC222" s="19"/>
      <c r="CD222" s="19"/>
      <c r="CE222" s="19"/>
      <c r="CF222" s="19"/>
      <c r="CG222" s="19"/>
      <c r="CH222" s="19"/>
      <c r="CI222" s="19"/>
      <c r="CJ222" s="19"/>
      <c r="CK222" s="19"/>
      <c r="CL222" s="19"/>
      <c r="CM222" s="19"/>
      <c r="CN222" s="19"/>
      <c r="CO222" s="19"/>
      <c r="CP222" s="19"/>
      <c r="CQ222" s="19"/>
      <c r="CR222" s="19"/>
      <c r="CS222" s="19"/>
      <c r="CT222" s="19"/>
      <c r="CU222" s="19"/>
      <c r="CV222" s="19"/>
      <c r="CW222" s="19"/>
      <c r="CX222" s="19"/>
      <c r="CY222" s="19"/>
      <c r="CZ222" s="19"/>
      <c r="DA222" s="19"/>
      <c r="DB222" s="19"/>
      <c r="DC222" s="19"/>
      <c r="DD222" s="19"/>
      <c r="DE222" s="19"/>
      <c r="DF222" s="19"/>
      <c r="DG222" s="19"/>
      <c r="DH222" s="19"/>
      <c r="DI222" s="19"/>
      <c r="DJ222" s="19"/>
      <c r="DK222" s="19"/>
      <c r="DL222" s="19"/>
      <c r="DM222" s="19"/>
      <c r="DN222" s="19"/>
      <c r="DO222" s="19"/>
      <c r="DP222" s="19"/>
      <c r="DQ222" s="19"/>
      <c r="DR222" s="19"/>
      <c r="DS222" s="19"/>
      <c r="DT222" s="19"/>
      <c r="DU222" s="19"/>
      <c r="DV222" s="19"/>
      <c r="DW222" s="19"/>
      <c r="DX222" s="19"/>
      <c r="DY222" s="19"/>
      <c r="DZ222" s="19"/>
      <c r="EA222" s="19"/>
      <c r="EB222" s="19"/>
      <c r="EC222" s="19"/>
      <c r="ED222" s="19"/>
      <c r="EE222" s="19"/>
      <c r="EF222" s="19"/>
      <c r="EG222" s="19"/>
      <c r="EH222" s="19"/>
      <c r="EI222" s="19"/>
      <c r="EJ222" s="19"/>
      <c r="EK222" s="19"/>
      <c r="EL222" s="19"/>
      <c r="EM222" s="19"/>
      <c r="EN222" s="19"/>
      <c r="EO222" s="19"/>
      <c r="EP222" s="19"/>
      <c r="EQ222" s="15"/>
      <c r="ER222" s="15"/>
      <c r="ES222" s="15"/>
      <c r="ET222" s="15"/>
      <c r="EU222" s="15"/>
      <c r="EV222" s="15"/>
      <c r="EW222" s="15"/>
      <c r="EX222" s="15"/>
      <c r="EY222" s="15"/>
      <c r="EZ222" s="15"/>
      <c r="FA222" s="15"/>
      <c r="FB222" s="15"/>
      <c r="FC222" s="15"/>
      <c r="FD222" s="15"/>
      <c r="FE222" s="15"/>
      <c r="FF222" s="15"/>
      <c r="FG222" s="15"/>
      <c r="FH222" s="15"/>
      <c r="FI222" s="15"/>
      <c r="FJ222" s="15"/>
      <c r="FK222" s="15"/>
      <c r="FL222" s="15"/>
      <c r="FM222" s="15"/>
      <c r="FN222" s="15"/>
      <c r="FO222" s="15"/>
      <c r="FP222" s="15"/>
      <c r="FQ222" s="15"/>
      <c r="FR222" s="15"/>
      <c r="FS222" s="15"/>
      <c r="FT222" s="15"/>
      <c r="FU222" s="15"/>
      <c r="FV222" s="15"/>
      <c r="FW222" s="15"/>
      <c r="FX222" s="15"/>
      <c r="FY222" s="15"/>
      <c r="FZ222" s="15"/>
      <c r="GA222" s="15"/>
      <c r="GB222" s="15"/>
      <c r="GC222" s="15"/>
      <c r="GD222" s="15"/>
      <c r="GE222" s="15"/>
      <c r="GF222" s="15"/>
      <c r="GG222" s="15"/>
      <c r="GH222" s="15"/>
      <c r="GI222" s="15"/>
      <c r="GJ222" s="15"/>
      <c r="GK222" s="15"/>
      <c r="GL222" s="15"/>
      <c r="GM222" s="15"/>
      <c r="GN222" s="15"/>
      <c r="GO222" s="15"/>
      <c r="GP222" s="15"/>
      <c r="GQ222" s="15"/>
      <c r="GR222" s="15"/>
      <c r="GS222" s="15"/>
      <c r="GT222" s="15"/>
      <c r="GU222" s="15"/>
      <c r="GV222" s="15"/>
      <c r="GW222" s="15"/>
      <c r="GX222" s="15"/>
      <c r="GY222" s="15"/>
      <c r="GZ222" s="15"/>
      <c r="HA222" s="15"/>
      <c r="HB222" s="15"/>
      <c r="HC222" s="15"/>
      <c r="HD222" s="15"/>
      <c r="HE222" s="15"/>
      <c r="HF222" s="15"/>
      <c r="HG222" s="15"/>
      <c r="HH222" s="15"/>
      <c r="HI222" s="15"/>
      <c r="HJ222" s="15"/>
      <c r="HK222" s="15"/>
    </row>
    <row r="223" spans="1:219" s="34" customFormat="1" ht="14.1" customHeight="1">
      <c r="A223" s="113"/>
      <c r="B223" s="777" t="s">
        <v>537</v>
      </c>
      <c r="C223" s="1410"/>
      <c r="D223" s="39"/>
      <c r="E223" s="15"/>
      <c r="F223" s="776"/>
      <c r="G223" s="19"/>
      <c r="H223" s="15"/>
      <c r="I223" s="15"/>
      <c r="J223" s="15"/>
      <c r="K223" s="15"/>
      <c r="L223" s="15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  <c r="BB223" s="19"/>
      <c r="BC223" s="19"/>
      <c r="BD223" s="19"/>
      <c r="BE223" s="19"/>
      <c r="BF223" s="19"/>
      <c r="BG223" s="19"/>
      <c r="BH223" s="19"/>
      <c r="BI223" s="19"/>
      <c r="BJ223" s="19"/>
      <c r="BK223" s="19"/>
      <c r="BL223" s="19"/>
      <c r="BM223" s="19"/>
      <c r="BN223" s="19"/>
      <c r="BO223" s="19"/>
      <c r="BP223" s="19"/>
      <c r="BQ223" s="19"/>
      <c r="BR223" s="19"/>
      <c r="BS223" s="19"/>
      <c r="BT223" s="19"/>
      <c r="BU223" s="19"/>
      <c r="BV223" s="19"/>
      <c r="BW223" s="19"/>
      <c r="BX223" s="19"/>
      <c r="BY223" s="19"/>
      <c r="BZ223" s="19"/>
      <c r="CA223" s="19"/>
      <c r="CB223" s="19"/>
      <c r="CC223" s="19"/>
      <c r="CD223" s="19"/>
      <c r="CE223" s="19"/>
      <c r="CF223" s="19"/>
      <c r="CG223" s="19"/>
      <c r="CH223" s="19"/>
      <c r="CI223" s="19"/>
      <c r="CJ223" s="19"/>
      <c r="CK223" s="19"/>
      <c r="CL223" s="19"/>
      <c r="CM223" s="19"/>
      <c r="CN223" s="19"/>
      <c r="CO223" s="19"/>
      <c r="CP223" s="19"/>
      <c r="CQ223" s="19"/>
      <c r="CR223" s="19"/>
      <c r="CS223" s="19"/>
      <c r="CT223" s="19"/>
      <c r="CU223" s="19"/>
      <c r="CV223" s="19"/>
      <c r="CW223" s="19"/>
      <c r="CX223" s="19"/>
      <c r="CY223" s="19"/>
      <c r="CZ223" s="19"/>
      <c r="DA223" s="19"/>
      <c r="DB223" s="19"/>
      <c r="DC223" s="19"/>
      <c r="DD223" s="19"/>
      <c r="DE223" s="19"/>
      <c r="DF223" s="19"/>
      <c r="DG223" s="19"/>
      <c r="DH223" s="19"/>
      <c r="DI223" s="19"/>
      <c r="DJ223" s="19"/>
      <c r="DK223" s="19"/>
      <c r="DL223" s="19"/>
      <c r="DM223" s="19"/>
      <c r="DN223" s="19"/>
      <c r="DO223" s="19"/>
      <c r="DP223" s="19"/>
      <c r="DQ223" s="19"/>
      <c r="DR223" s="19"/>
      <c r="DS223" s="19"/>
      <c r="DT223" s="19"/>
      <c r="DU223" s="19"/>
      <c r="DV223" s="19"/>
      <c r="DW223" s="19"/>
      <c r="DX223" s="19"/>
      <c r="DY223" s="19"/>
      <c r="DZ223" s="19"/>
      <c r="EA223" s="19"/>
      <c r="EB223" s="19"/>
      <c r="EC223" s="19"/>
      <c r="ED223" s="19"/>
      <c r="EE223" s="19"/>
      <c r="EF223" s="19"/>
      <c r="EG223" s="19"/>
      <c r="EH223" s="19"/>
      <c r="EI223" s="19"/>
      <c r="EJ223" s="19"/>
      <c r="EK223" s="19"/>
      <c r="EL223" s="19"/>
      <c r="EM223" s="19"/>
      <c r="EN223" s="19"/>
      <c r="EO223" s="19"/>
      <c r="EP223" s="19"/>
      <c r="EQ223" s="15"/>
      <c r="ER223" s="15"/>
      <c r="ES223" s="15"/>
      <c r="ET223" s="15"/>
      <c r="EU223" s="15"/>
      <c r="EV223" s="15"/>
      <c r="EW223" s="15"/>
      <c r="EX223" s="15"/>
      <c r="EY223" s="15"/>
      <c r="EZ223" s="15"/>
      <c r="FA223" s="15"/>
      <c r="FB223" s="15"/>
      <c r="FC223" s="15"/>
      <c r="FD223" s="15"/>
      <c r="FE223" s="15"/>
      <c r="FF223" s="15"/>
      <c r="FG223" s="15"/>
      <c r="FH223" s="15"/>
      <c r="FI223" s="15"/>
      <c r="FJ223" s="15"/>
      <c r="FK223" s="15"/>
      <c r="FL223" s="15"/>
      <c r="FM223" s="15"/>
      <c r="FN223" s="15"/>
      <c r="FO223" s="15"/>
      <c r="FP223" s="15"/>
      <c r="FQ223" s="15"/>
      <c r="FR223" s="15"/>
      <c r="FS223" s="15"/>
      <c r="FT223" s="15"/>
      <c r="FU223" s="15"/>
      <c r="FV223" s="15"/>
      <c r="FW223" s="15"/>
      <c r="FX223" s="15"/>
      <c r="FY223" s="15"/>
      <c r="FZ223" s="15"/>
      <c r="GA223" s="15"/>
      <c r="GB223" s="15"/>
      <c r="GC223" s="15"/>
      <c r="GD223" s="15"/>
      <c r="GE223" s="15"/>
      <c r="GF223" s="15"/>
      <c r="GG223" s="15"/>
      <c r="GH223" s="15"/>
      <c r="GI223" s="15"/>
      <c r="GJ223" s="15"/>
      <c r="GK223" s="15"/>
      <c r="GL223" s="15"/>
      <c r="GM223" s="15"/>
      <c r="GN223" s="15"/>
      <c r="GO223" s="15"/>
      <c r="GP223" s="15"/>
      <c r="GQ223" s="15"/>
      <c r="GR223" s="15"/>
      <c r="GS223" s="15"/>
      <c r="GT223" s="15"/>
      <c r="GU223" s="15"/>
      <c r="GV223" s="15"/>
      <c r="GW223" s="15"/>
      <c r="GX223" s="15"/>
      <c r="GY223" s="15"/>
      <c r="GZ223" s="15"/>
      <c r="HA223" s="15"/>
      <c r="HB223" s="15"/>
      <c r="HC223" s="15"/>
      <c r="HD223" s="15"/>
      <c r="HE223" s="15"/>
      <c r="HF223" s="15"/>
      <c r="HG223" s="15"/>
      <c r="HH223" s="15"/>
      <c r="HI223" s="15"/>
      <c r="HJ223" s="15"/>
      <c r="HK223" s="15"/>
    </row>
    <row r="224" spans="1:219" s="34" customFormat="1" ht="14.1" customHeight="1">
      <c r="A224" s="113"/>
      <c r="B224" s="20" t="s">
        <v>538</v>
      </c>
      <c r="C224" s="20"/>
      <c r="D224" s="39" t="s">
        <v>519</v>
      </c>
      <c r="F224" s="1080">
        <f ca="1">Sensitivity!F55</f>
        <v>0</v>
      </c>
      <c r="G224" s="15" t="s">
        <v>539</v>
      </c>
      <c r="H224" s="15"/>
      <c r="I224" s="15"/>
      <c r="J224" s="15"/>
      <c r="K224" s="15"/>
      <c r="L224" s="15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  <c r="BE224" s="19"/>
      <c r="BF224" s="19"/>
      <c r="BG224" s="19"/>
      <c r="BH224" s="19"/>
      <c r="BI224" s="19"/>
      <c r="BJ224" s="19"/>
      <c r="BK224" s="19"/>
      <c r="BL224" s="19"/>
      <c r="BM224" s="19"/>
      <c r="BN224" s="19"/>
      <c r="BO224" s="19"/>
      <c r="BP224" s="19"/>
      <c r="BQ224" s="19"/>
      <c r="BR224" s="19"/>
      <c r="BS224" s="19"/>
      <c r="BT224" s="19"/>
      <c r="BU224" s="19"/>
      <c r="BV224" s="19"/>
      <c r="BW224" s="19"/>
      <c r="BX224" s="19"/>
      <c r="BY224" s="19"/>
      <c r="BZ224" s="19"/>
      <c r="CA224" s="19"/>
      <c r="CB224" s="19"/>
      <c r="CC224" s="19"/>
      <c r="CD224" s="19"/>
      <c r="CE224" s="19"/>
      <c r="CF224" s="19"/>
      <c r="CG224" s="19"/>
      <c r="CH224" s="19"/>
      <c r="CI224" s="19"/>
      <c r="CJ224" s="19"/>
      <c r="CK224" s="19"/>
      <c r="CL224" s="19"/>
      <c r="CM224" s="19"/>
      <c r="CN224" s="19"/>
      <c r="CO224" s="19"/>
      <c r="CP224" s="19"/>
      <c r="CQ224" s="19"/>
      <c r="CR224" s="19"/>
      <c r="CS224" s="19"/>
      <c r="CT224" s="19"/>
      <c r="CU224" s="19"/>
      <c r="CV224" s="19"/>
      <c r="CW224" s="19"/>
      <c r="CX224" s="19"/>
      <c r="CY224" s="19"/>
      <c r="CZ224" s="19"/>
      <c r="DA224" s="19"/>
      <c r="DB224" s="19"/>
      <c r="DC224" s="19"/>
      <c r="DD224" s="19"/>
      <c r="DE224" s="19"/>
      <c r="DF224" s="19"/>
      <c r="DG224" s="19"/>
      <c r="DH224" s="19"/>
      <c r="DI224" s="19"/>
      <c r="DJ224" s="19"/>
      <c r="DK224" s="19"/>
      <c r="DL224" s="19"/>
      <c r="DM224" s="19"/>
      <c r="DN224" s="19"/>
      <c r="DO224" s="19"/>
      <c r="DP224" s="19"/>
      <c r="DQ224" s="19"/>
      <c r="DR224" s="19"/>
      <c r="DS224" s="19"/>
      <c r="DT224" s="19"/>
      <c r="DU224" s="19"/>
      <c r="DV224" s="19"/>
      <c r="DW224" s="19"/>
      <c r="DX224" s="19"/>
      <c r="DY224" s="19"/>
      <c r="DZ224" s="19"/>
      <c r="EA224" s="19"/>
      <c r="EB224" s="19"/>
      <c r="EC224" s="19"/>
      <c r="ED224" s="19"/>
      <c r="EE224" s="19"/>
      <c r="EF224" s="19"/>
      <c r="EG224" s="19"/>
      <c r="EH224" s="19"/>
      <c r="EI224" s="19"/>
      <c r="EJ224" s="19"/>
      <c r="EK224" s="19"/>
      <c r="EL224" s="19"/>
      <c r="EM224" s="19"/>
      <c r="EN224" s="19"/>
      <c r="EO224" s="19"/>
      <c r="EP224" s="19"/>
      <c r="EQ224" s="15"/>
      <c r="ER224" s="15"/>
      <c r="ES224" s="15"/>
      <c r="ET224" s="15"/>
      <c r="EU224" s="15"/>
      <c r="EV224" s="15"/>
      <c r="EW224" s="15"/>
      <c r="EX224" s="15"/>
      <c r="EY224" s="15"/>
      <c r="EZ224" s="15"/>
      <c r="FA224" s="15"/>
      <c r="FB224" s="15"/>
      <c r="FC224" s="15"/>
      <c r="FD224" s="15"/>
      <c r="FE224" s="15"/>
      <c r="FF224" s="15"/>
      <c r="FG224" s="15"/>
      <c r="FH224" s="15"/>
      <c r="FI224" s="15"/>
      <c r="FJ224" s="15"/>
      <c r="FK224" s="15"/>
      <c r="FL224" s="15"/>
      <c r="FM224" s="15"/>
      <c r="FN224" s="15"/>
      <c r="FO224" s="15"/>
      <c r="FP224" s="15"/>
      <c r="FQ224" s="15"/>
      <c r="FR224" s="15"/>
      <c r="FS224" s="15"/>
      <c r="FT224" s="15"/>
      <c r="FU224" s="15"/>
      <c r="FV224" s="15"/>
      <c r="FW224" s="15"/>
      <c r="FX224" s="15"/>
      <c r="FY224" s="15"/>
      <c r="FZ224" s="15"/>
      <c r="GA224" s="15"/>
      <c r="GB224" s="15"/>
      <c r="GC224" s="15"/>
      <c r="GD224" s="15"/>
      <c r="GE224" s="15"/>
      <c r="GF224" s="15"/>
      <c r="GG224" s="15"/>
      <c r="GH224" s="15"/>
      <c r="GI224" s="15"/>
      <c r="GJ224" s="15"/>
      <c r="GK224" s="15"/>
      <c r="GL224" s="15"/>
      <c r="GM224" s="15"/>
      <c r="GN224" s="15"/>
      <c r="GO224" s="15"/>
      <c r="GP224" s="15"/>
      <c r="GQ224" s="15"/>
      <c r="GR224" s="15"/>
      <c r="GS224" s="15"/>
      <c r="GT224" s="15"/>
      <c r="GU224" s="15"/>
      <c r="GV224" s="15"/>
      <c r="GW224" s="15"/>
      <c r="GX224" s="15"/>
      <c r="GY224" s="15"/>
      <c r="GZ224" s="15"/>
      <c r="HA224" s="15"/>
      <c r="HB224" s="15"/>
      <c r="HC224" s="15"/>
      <c r="HD224" s="15"/>
      <c r="HE224" s="15"/>
      <c r="HF224" s="15"/>
      <c r="HG224" s="15"/>
      <c r="HH224" s="15"/>
      <c r="HI224" s="15"/>
      <c r="HJ224" s="15"/>
      <c r="HK224" s="15"/>
    </row>
    <row r="225" spans="1:219" s="34" customFormat="1" ht="14.1" customHeight="1">
      <c r="A225" s="113"/>
      <c r="B225" s="20" t="s">
        <v>540</v>
      </c>
      <c r="C225" s="20"/>
      <c r="D225" s="39" t="s">
        <v>541</v>
      </c>
      <c r="F225" s="1079">
        <f ca="1">Sensitivity!F56</f>
        <v>4</v>
      </c>
      <c r="G225" s="19"/>
      <c r="H225" s="15"/>
      <c r="I225" s="15"/>
      <c r="J225" s="15"/>
      <c r="K225" s="15"/>
      <c r="L225" s="15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9"/>
      <c r="AP225" s="19"/>
      <c r="AQ225" s="19"/>
      <c r="AR225" s="19"/>
      <c r="AS225" s="19"/>
      <c r="AT225" s="19"/>
      <c r="AU225" s="19"/>
      <c r="AV225" s="19"/>
      <c r="AW225" s="19"/>
      <c r="AX225" s="19"/>
      <c r="AY225" s="19"/>
      <c r="AZ225" s="19"/>
      <c r="BA225" s="19"/>
      <c r="BB225" s="19"/>
      <c r="BC225" s="19"/>
      <c r="BD225" s="19"/>
      <c r="BE225" s="19"/>
      <c r="BF225" s="19"/>
      <c r="BG225" s="19"/>
      <c r="BH225" s="19"/>
      <c r="BI225" s="19"/>
      <c r="BJ225" s="19"/>
      <c r="BK225" s="19"/>
      <c r="BL225" s="19"/>
      <c r="BM225" s="19"/>
      <c r="BN225" s="19"/>
      <c r="BO225" s="19"/>
      <c r="BP225" s="19"/>
      <c r="BQ225" s="19"/>
      <c r="BR225" s="19"/>
      <c r="BS225" s="19"/>
      <c r="BT225" s="19"/>
      <c r="BU225" s="19"/>
      <c r="BV225" s="19"/>
      <c r="BW225" s="19"/>
      <c r="BX225" s="19"/>
      <c r="BY225" s="19"/>
      <c r="BZ225" s="19"/>
      <c r="CA225" s="19"/>
      <c r="CB225" s="19"/>
      <c r="CC225" s="19"/>
      <c r="CD225" s="19"/>
      <c r="CE225" s="19"/>
      <c r="CF225" s="19"/>
      <c r="CG225" s="19"/>
      <c r="CH225" s="19"/>
      <c r="CI225" s="19"/>
      <c r="CJ225" s="19"/>
      <c r="CK225" s="19"/>
      <c r="CL225" s="19"/>
      <c r="CM225" s="19"/>
      <c r="CN225" s="19"/>
      <c r="CO225" s="19"/>
      <c r="CP225" s="19"/>
      <c r="CQ225" s="19"/>
      <c r="CR225" s="19"/>
      <c r="CS225" s="19"/>
      <c r="CT225" s="19"/>
      <c r="CU225" s="19"/>
      <c r="CV225" s="19"/>
      <c r="CW225" s="19"/>
      <c r="CX225" s="19"/>
      <c r="CY225" s="19"/>
      <c r="CZ225" s="19"/>
      <c r="DA225" s="19"/>
      <c r="DB225" s="19"/>
      <c r="DC225" s="19"/>
      <c r="DD225" s="19"/>
      <c r="DE225" s="19"/>
      <c r="DF225" s="19"/>
      <c r="DG225" s="19"/>
      <c r="DH225" s="19"/>
      <c r="DI225" s="19"/>
      <c r="DJ225" s="19"/>
      <c r="DK225" s="19"/>
      <c r="DL225" s="19"/>
      <c r="DM225" s="19"/>
      <c r="DN225" s="19"/>
      <c r="DO225" s="19"/>
      <c r="DP225" s="19"/>
      <c r="DQ225" s="19"/>
      <c r="DR225" s="19"/>
      <c r="DS225" s="19"/>
      <c r="DT225" s="19"/>
      <c r="DU225" s="19"/>
      <c r="DV225" s="19"/>
      <c r="DW225" s="19"/>
      <c r="DX225" s="19"/>
      <c r="DY225" s="19"/>
      <c r="DZ225" s="19"/>
      <c r="EA225" s="19"/>
      <c r="EB225" s="19"/>
      <c r="EC225" s="19"/>
      <c r="ED225" s="19"/>
      <c r="EE225" s="19"/>
      <c r="EF225" s="19"/>
      <c r="EG225" s="19"/>
      <c r="EH225" s="19"/>
      <c r="EI225" s="19"/>
      <c r="EJ225" s="19"/>
      <c r="EK225" s="19"/>
      <c r="EL225" s="19"/>
      <c r="EM225" s="19"/>
      <c r="EN225" s="19"/>
      <c r="EO225" s="19"/>
      <c r="EP225" s="19"/>
      <c r="EQ225" s="15"/>
      <c r="ER225" s="15"/>
      <c r="ES225" s="15"/>
      <c r="ET225" s="15"/>
      <c r="EU225" s="15"/>
      <c r="EV225" s="15"/>
      <c r="EW225" s="15"/>
      <c r="EX225" s="15"/>
      <c r="EY225" s="15"/>
      <c r="EZ225" s="15"/>
      <c r="FA225" s="15"/>
      <c r="FB225" s="15"/>
      <c r="FC225" s="15"/>
      <c r="FD225" s="15"/>
      <c r="FE225" s="15"/>
      <c r="FF225" s="15"/>
      <c r="FG225" s="15"/>
      <c r="FH225" s="15"/>
      <c r="FI225" s="15"/>
      <c r="FJ225" s="15"/>
      <c r="FK225" s="15"/>
      <c r="FL225" s="15"/>
      <c r="FM225" s="15"/>
      <c r="FN225" s="15"/>
      <c r="FO225" s="15"/>
      <c r="FP225" s="15"/>
      <c r="FQ225" s="15"/>
      <c r="FR225" s="15"/>
      <c r="FS225" s="15"/>
      <c r="FT225" s="15"/>
      <c r="FU225" s="15"/>
      <c r="FV225" s="15"/>
      <c r="FW225" s="15"/>
      <c r="FX225" s="15"/>
      <c r="FY225" s="15"/>
      <c r="FZ225" s="15"/>
      <c r="GA225" s="15"/>
      <c r="GB225" s="15"/>
      <c r="GC225" s="15"/>
      <c r="GD225" s="15"/>
      <c r="GE225" s="15"/>
      <c r="GF225" s="15"/>
      <c r="GG225" s="15"/>
      <c r="GH225" s="15"/>
      <c r="GI225" s="15"/>
      <c r="GJ225" s="15"/>
      <c r="GK225" s="15"/>
      <c r="GL225" s="15"/>
      <c r="GM225" s="15"/>
      <c r="GN225" s="15"/>
      <c r="GO225" s="15"/>
      <c r="GP225" s="15"/>
      <c r="GQ225" s="15"/>
      <c r="GR225" s="15"/>
      <c r="GS225" s="15"/>
      <c r="GT225" s="15"/>
      <c r="GU225" s="15"/>
      <c r="GV225" s="15"/>
      <c r="GW225" s="15"/>
      <c r="GX225" s="15"/>
      <c r="GY225" s="15"/>
      <c r="GZ225" s="15"/>
      <c r="HA225" s="15"/>
      <c r="HB225" s="15"/>
      <c r="HC225" s="15"/>
      <c r="HD225" s="15"/>
      <c r="HE225" s="15"/>
      <c r="HF225" s="15"/>
      <c r="HG225" s="15"/>
      <c r="HH225" s="15"/>
      <c r="HI225" s="15"/>
      <c r="HJ225" s="15"/>
      <c r="HK225" s="15"/>
    </row>
    <row r="226" spans="1:219" s="34" customFormat="1" ht="14.1" customHeight="1">
      <c r="A226" s="113"/>
      <c r="B226" s="20" t="s">
        <v>542</v>
      </c>
      <c r="C226" s="20"/>
      <c r="D226" s="39" t="s">
        <v>518</v>
      </c>
      <c r="F226" s="778">
        <f ca="1">EDATE(준공시점,F225*12)</f>
        <v>47391</v>
      </c>
      <c r="G226" s="19"/>
      <c r="H226" s="15"/>
      <c r="I226" s="15"/>
      <c r="J226" s="15"/>
      <c r="K226" s="15"/>
      <c r="L226" s="15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9"/>
      <c r="AP226" s="19"/>
      <c r="AQ226" s="19"/>
      <c r="AR226" s="19"/>
      <c r="AS226" s="19"/>
      <c r="AT226" s="19"/>
      <c r="AU226" s="19"/>
      <c r="AV226" s="19"/>
      <c r="AW226" s="19"/>
      <c r="AX226" s="19"/>
      <c r="AY226" s="19"/>
      <c r="AZ226" s="19"/>
      <c r="BA226" s="19"/>
      <c r="BB226" s="19"/>
      <c r="BC226" s="19"/>
      <c r="BD226" s="19"/>
      <c r="BE226" s="19"/>
      <c r="BF226" s="19"/>
      <c r="BG226" s="19"/>
      <c r="BH226" s="19"/>
      <c r="BI226" s="19"/>
      <c r="BJ226" s="19"/>
      <c r="BK226" s="19"/>
      <c r="BL226" s="19"/>
      <c r="BM226" s="19"/>
      <c r="BN226" s="19"/>
      <c r="BO226" s="19"/>
      <c r="BP226" s="19"/>
      <c r="BQ226" s="19"/>
      <c r="BR226" s="19"/>
      <c r="BS226" s="19"/>
      <c r="BT226" s="19"/>
      <c r="BU226" s="19"/>
      <c r="BV226" s="19"/>
      <c r="BW226" s="19"/>
      <c r="BX226" s="19"/>
      <c r="BY226" s="19"/>
      <c r="BZ226" s="19"/>
      <c r="CA226" s="19"/>
      <c r="CB226" s="19"/>
      <c r="CC226" s="19"/>
      <c r="CD226" s="19"/>
      <c r="CE226" s="19"/>
      <c r="CF226" s="19"/>
      <c r="CG226" s="19"/>
      <c r="CH226" s="19"/>
      <c r="CI226" s="19"/>
      <c r="CJ226" s="19"/>
      <c r="CK226" s="19"/>
      <c r="CL226" s="19"/>
      <c r="CM226" s="19"/>
      <c r="CN226" s="19"/>
      <c r="CO226" s="19"/>
      <c r="CP226" s="19"/>
      <c r="CQ226" s="19"/>
      <c r="CR226" s="19"/>
      <c r="CS226" s="19"/>
      <c r="CT226" s="19"/>
      <c r="CU226" s="19"/>
      <c r="CV226" s="19"/>
      <c r="CW226" s="19"/>
      <c r="CX226" s="19"/>
      <c r="CY226" s="19"/>
      <c r="CZ226" s="19"/>
      <c r="DA226" s="19"/>
      <c r="DB226" s="19"/>
      <c r="DC226" s="19"/>
      <c r="DD226" s="19"/>
      <c r="DE226" s="19"/>
      <c r="DF226" s="19"/>
      <c r="DG226" s="19"/>
      <c r="DH226" s="19"/>
      <c r="DI226" s="19"/>
      <c r="DJ226" s="19"/>
      <c r="DK226" s="19"/>
      <c r="DL226" s="19"/>
      <c r="DM226" s="19"/>
      <c r="DN226" s="19"/>
      <c r="DO226" s="19"/>
      <c r="DP226" s="19"/>
      <c r="DQ226" s="19"/>
      <c r="DR226" s="19"/>
      <c r="DS226" s="19"/>
      <c r="DT226" s="19"/>
      <c r="DU226" s="19"/>
      <c r="DV226" s="19"/>
      <c r="DW226" s="19"/>
      <c r="DX226" s="19"/>
      <c r="DY226" s="19"/>
      <c r="DZ226" s="19"/>
      <c r="EA226" s="19"/>
      <c r="EB226" s="19"/>
      <c r="EC226" s="19"/>
      <c r="ED226" s="19"/>
      <c r="EE226" s="19"/>
      <c r="EF226" s="19"/>
      <c r="EG226" s="19"/>
      <c r="EH226" s="19"/>
      <c r="EI226" s="19"/>
      <c r="EJ226" s="19"/>
      <c r="EK226" s="19"/>
      <c r="EL226" s="19"/>
      <c r="EM226" s="19"/>
      <c r="EN226" s="19"/>
      <c r="EO226" s="19"/>
      <c r="EP226" s="19"/>
      <c r="EQ226" s="15"/>
      <c r="ER226" s="15"/>
      <c r="ES226" s="15"/>
      <c r="ET226" s="15"/>
      <c r="EU226" s="15"/>
      <c r="EV226" s="15"/>
      <c r="EW226" s="15"/>
      <c r="EX226" s="15"/>
      <c r="EY226" s="15"/>
      <c r="EZ226" s="15"/>
      <c r="FA226" s="15"/>
      <c r="FB226" s="15"/>
      <c r="FC226" s="15"/>
      <c r="FD226" s="15"/>
      <c r="FE226" s="15"/>
      <c r="FF226" s="15"/>
      <c r="FG226" s="15"/>
      <c r="FH226" s="15"/>
      <c r="FI226" s="15"/>
      <c r="FJ226" s="15"/>
      <c r="FK226" s="15"/>
      <c r="FL226" s="15"/>
      <c r="FM226" s="15"/>
      <c r="FN226" s="15"/>
      <c r="FO226" s="15"/>
      <c r="FP226" s="15"/>
      <c r="FQ226" s="15"/>
      <c r="FR226" s="15"/>
      <c r="FS226" s="15"/>
      <c r="FT226" s="15"/>
      <c r="FU226" s="15"/>
      <c r="FV226" s="15"/>
      <c r="FW226" s="15"/>
      <c r="FX226" s="15"/>
      <c r="FY226" s="15"/>
      <c r="FZ226" s="15"/>
      <c r="GA226" s="15"/>
      <c r="GB226" s="15"/>
      <c r="GC226" s="15"/>
      <c r="GD226" s="15"/>
      <c r="GE226" s="15"/>
      <c r="GF226" s="15"/>
      <c r="GG226" s="15"/>
      <c r="GH226" s="15"/>
      <c r="GI226" s="15"/>
      <c r="GJ226" s="15"/>
      <c r="GK226" s="15"/>
      <c r="GL226" s="15"/>
      <c r="GM226" s="15"/>
      <c r="GN226" s="15"/>
      <c r="GO226" s="15"/>
      <c r="GP226" s="15"/>
      <c r="GQ226" s="15"/>
      <c r="GR226" s="15"/>
      <c r="GS226" s="15"/>
      <c r="GT226" s="15"/>
      <c r="GU226" s="15"/>
      <c r="GV226" s="15"/>
      <c r="GW226" s="15"/>
      <c r="GX226" s="15"/>
      <c r="GY226" s="15"/>
      <c r="GZ226" s="15"/>
      <c r="HA226" s="15"/>
      <c r="HB226" s="15"/>
      <c r="HC226" s="15"/>
      <c r="HD226" s="15"/>
      <c r="HE226" s="15"/>
      <c r="HF226" s="15"/>
      <c r="HG226" s="15"/>
      <c r="HH226" s="15"/>
      <c r="HI226" s="15"/>
      <c r="HJ226" s="15"/>
      <c r="HK226" s="15"/>
    </row>
    <row r="227" spans="1:219" s="34" customFormat="1" ht="14.1" customHeight="1">
      <c r="A227" s="113"/>
      <c r="B227" s="20"/>
      <c r="C227" s="20"/>
      <c r="D227" s="39"/>
      <c r="F227" s="779"/>
      <c r="G227" s="19"/>
      <c r="H227" s="15"/>
      <c r="I227" s="15"/>
      <c r="J227" s="15"/>
      <c r="K227" s="15"/>
      <c r="L227" s="15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9"/>
      <c r="AP227" s="19"/>
      <c r="AQ227" s="19"/>
      <c r="AR227" s="19"/>
      <c r="AS227" s="19"/>
      <c r="AT227" s="19"/>
      <c r="AU227" s="19"/>
      <c r="AV227" s="19"/>
      <c r="AW227" s="19"/>
      <c r="AX227" s="19"/>
      <c r="AY227" s="19"/>
      <c r="AZ227" s="19"/>
      <c r="BA227" s="19"/>
      <c r="BB227" s="19"/>
      <c r="BC227" s="19"/>
      <c r="BD227" s="19"/>
      <c r="BE227" s="19"/>
      <c r="BF227" s="19"/>
      <c r="BG227" s="19"/>
      <c r="BH227" s="19"/>
      <c r="BI227" s="19"/>
      <c r="BJ227" s="19"/>
      <c r="BK227" s="19"/>
      <c r="BL227" s="19"/>
      <c r="BM227" s="19"/>
      <c r="BN227" s="19"/>
      <c r="BO227" s="19"/>
      <c r="BP227" s="19"/>
      <c r="BQ227" s="19"/>
      <c r="BR227" s="19"/>
      <c r="BS227" s="19"/>
      <c r="BT227" s="19"/>
      <c r="BU227" s="19"/>
      <c r="BV227" s="19"/>
      <c r="BW227" s="19"/>
      <c r="BX227" s="19"/>
      <c r="BY227" s="19"/>
      <c r="BZ227" s="19"/>
      <c r="CA227" s="19"/>
      <c r="CB227" s="19"/>
      <c r="CC227" s="19"/>
      <c r="CD227" s="19"/>
      <c r="CE227" s="19"/>
      <c r="CF227" s="19"/>
      <c r="CG227" s="19"/>
      <c r="CH227" s="19"/>
      <c r="CI227" s="19"/>
      <c r="CJ227" s="19"/>
      <c r="CK227" s="19"/>
      <c r="CL227" s="19"/>
      <c r="CM227" s="19"/>
      <c r="CN227" s="19"/>
      <c r="CO227" s="19"/>
      <c r="CP227" s="19"/>
      <c r="CQ227" s="19"/>
      <c r="CR227" s="19"/>
      <c r="CS227" s="19"/>
      <c r="CT227" s="19"/>
      <c r="CU227" s="19"/>
      <c r="CV227" s="19"/>
      <c r="CW227" s="19"/>
      <c r="CX227" s="19"/>
      <c r="CY227" s="19"/>
      <c r="CZ227" s="19"/>
      <c r="DA227" s="19"/>
      <c r="DB227" s="19"/>
      <c r="DC227" s="19"/>
      <c r="DD227" s="19"/>
      <c r="DE227" s="19"/>
      <c r="DF227" s="19"/>
      <c r="DG227" s="19"/>
      <c r="DH227" s="19"/>
      <c r="DI227" s="19"/>
      <c r="DJ227" s="19"/>
      <c r="DK227" s="19"/>
      <c r="DL227" s="19"/>
      <c r="DM227" s="19"/>
      <c r="DN227" s="19"/>
      <c r="DO227" s="19"/>
      <c r="DP227" s="19"/>
      <c r="DQ227" s="19"/>
      <c r="DR227" s="19"/>
      <c r="DS227" s="19"/>
      <c r="DT227" s="19"/>
      <c r="DU227" s="19"/>
      <c r="DV227" s="19"/>
      <c r="DW227" s="19"/>
      <c r="DX227" s="19"/>
      <c r="DY227" s="19"/>
      <c r="DZ227" s="19"/>
      <c r="EA227" s="19"/>
      <c r="EB227" s="19"/>
      <c r="EC227" s="19"/>
      <c r="ED227" s="19"/>
      <c r="EE227" s="19"/>
      <c r="EF227" s="19"/>
      <c r="EG227" s="19"/>
      <c r="EH227" s="19"/>
      <c r="EI227" s="19"/>
      <c r="EJ227" s="19"/>
      <c r="EK227" s="19"/>
      <c r="EL227" s="19"/>
      <c r="EM227" s="19"/>
      <c r="EN227" s="19"/>
      <c r="EO227" s="19"/>
      <c r="EP227" s="19"/>
      <c r="EQ227" s="15"/>
      <c r="ER227" s="15"/>
      <c r="ES227" s="15"/>
      <c r="ET227" s="15"/>
      <c r="EU227" s="15"/>
      <c r="EV227" s="15"/>
      <c r="EW227" s="15"/>
      <c r="EX227" s="15"/>
      <c r="EY227" s="15"/>
      <c r="EZ227" s="15"/>
      <c r="FA227" s="15"/>
      <c r="FB227" s="15"/>
      <c r="FC227" s="15"/>
      <c r="FD227" s="15"/>
      <c r="FE227" s="15"/>
      <c r="FF227" s="15"/>
      <c r="FG227" s="15"/>
      <c r="FH227" s="15"/>
      <c r="FI227" s="15"/>
      <c r="FJ227" s="15"/>
      <c r="FK227" s="15"/>
      <c r="FL227" s="15"/>
      <c r="FM227" s="15"/>
      <c r="FN227" s="15"/>
      <c r="FO227" s="15"/>
      <c r="FP227" s="15"/>
      <c r="FQ227" s="15"/>
      <c r="FR227" s="15"/>
      <c r="FS227" s="15"/>
      <c r="FT227" s="15"/>
      <c r="FU227" s="15"/>
      <c r="FV227" s="15"/>
      <c r="FW227" s="15"/>
      <c r="FX227" s="15"/>
      <c r="FY227" s="15"/>
      <c r="FZ227" s="15"/>
      <c r="GA227" s="15"/>
      <c r="GB227" s="15"/>
      <c r="GC227" s="15"/>
      <c r="GD227" s="15"/>
      <c r="GE227" s="15"/>
      <c r="GF227" s="15"/>
      <c r="GG227" s="15"/>
      <c r="GH227" s="15"/>
      <c r="GI227" s="15"/>
      <c r="GJ227" s="15"/>
      <c r="GK227" s="15"/>
      <c r="GL227" s="15"/>
      <c r="GM227" s="15"/>
      <c r="GN227" s="15"/>
      <c r="GO227" s="15"/>
      <c r="GP227" s="15"/>
      <c r="GQ227" s="15"/>
      <c r="GR227" s="15"/>
      <c r="GS227" s="15"/>
      <c r="GT227" s="15"/>
      <c r="GU227" s="15"/>
      <c r="GV227" s="15"/>
      <c r="GW227" s="15"/>
      <c r="GX227" s="15"/>
      <c r="GY227" s="15"/>
      <c r="GZ227" s="15"/>
      <c r="HA227" s="15"/>
      <c r="HB227" s="15"/>
      <c r="HC227" s="15"/>
      <c r="HD227" s="15"/>
      <c r="HE227" s="15"/>
      <c r="HF227" s="15"/>
      <c r="HG227" s="15"/>
      <c r="HH227" s="15"/>
      <c r="HI227" s="15"/>
      <c r="HJ227" s="15"/>
      <c r="HK227" s="15"/>
    </row>
    <row r="228" spans="1:219" s="34" customFormat="1" ht="14.1" customHeight="1">
      <c r="A228" s="113"/>
      <c r="B228" s="777" t="s">
        <v>543</v>
      </c>
      <c r="C228" s="20"/>
      <c r="D228" s="39"/>
      <c r="F228" s="779"/>
      <c r="G228" s="19"/>
      <c r="H228" s="15"/>
      <c r="I228" s="15"/>
      <c r="J228" s="15"/>
      <c r="K228" s="15"/>
      <c r="L228" s="15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19"/>
      <c r="AQ228" s="19"/>
      <c r="AR228" s="19"/>
      <c r="AS228" s="19"/>
      <c r="AT228" s="19"/>
      <c r="AU228" s="19"/>
      <c r="AV228" s="19"/>
      <c r="AW228" s="19"/>
      <c r="AX228" s="19"/>
      <c r="AY228" s="19"/>
      <c r="AZ228" s="19"/>
      <c r="BA228" s="19"/>
      <c r="BB228" s="19"/>
      <c r="BC228" s="19"/>
      <c r="BD228" s="19"/>
      <c r="BE228" s="19"/>
      <c r="BF228" s="19"/>
      <c r="BG228" s="19"/>
      <c r="BH228" s="19"/>
      <c r="BI228" s="19"/>
      <c r="BJ228" s="19"/>
      <c r="BK228" s="19"/>
      <c r="BL228" s="19"/>
      <c r="BM228" s="19"/>
      <c r="BN228" s="19"/>
      <c r="BO228" s="19"/>
      <c r="BP228" s="19"/>
      <c r="BQ228" s="19"/>
      <c r="BR228" s="19"/>
      <c r="BS228" s="19"/>
      <c r="BT228" s="19"/>
      <c r="BU228" s="19"/>
      <c r="BV228" s="19"/>
      <c r="BW228" s="19"/>
      <c r="BX228" s="19"/>
      <c r="BY228" s="19"/>
      <c r="BZ228" s="19"/>
      <c r="CA228" s="19"/>
      <c r="CB228" s="19"/>
      <c r="CC228" s="19"/>
      <c r="CD228" s="19"/>
      <c r="CE228" s="19"/>
      <c r="CF228" s="19"/>
      <c r="CG228" s="19"/>
      <c r="CH228" s="19"/>
      <c r="CI228" s="19"/>
      <c r="CJ228" s="19"/>
      <c r="CK228" s="19"/>
      <c r="CL228" s="19"/>
      <c r="CM228" s="19"/>
      <c r="CN228" s="19"/>
      <c r="CO228" s="19"/>
      <c r="CP228" s="19"/>
      <c r="CQ228" s="19"/>
      <c r="CR228" s="19"/>
      <c r="CS228" s="19"/>
      <c r="CT228" s="19"/>
      <c r="CU228" s="19"/>
      <c r="CV228" s="19"/>
      <c r="CW228" s="19"/>
      <c r="CX228" s="19"/>
      <c r="CY228" s="19"/>
      <c r="CZ228" s="19"/>
      <c r="DA228" s="19"/>
      <c r="DB228" s="19"/>
      <c r="DC228" s="19"/>
      <c r="DD228" s="19"/>
      <c r="DE228" s="19"/>
      <c r="DF228" s="19"/>
      <c r="DG228" s="19"/>
      <c r="DH228" s="19"/>
      <c r="DI228" s="19"/>
      <c r="DJ228" s="19"/>
      <c r="DK228" s="19"/>
      <c r="DL228" s="19"/>
      <c r="DM228" s="19"/>
      <c r="DN228" s="19"/>
      <c r="DO228" s="19"/>
      <c r="DP228" s="19"/>
      <c r="DQ228" s="19"/>
      <c r="DR228" s="19"/>
      <c r="DS228" s="19"/>
      <c r="DT228" s="19"/>
      <c r="DU228" s="19"/>
      <c r="DV228" s="19"/>
      <c r="DW228" s="19"/>
      <c r="DX228" s="19"/>
      <c r="DY228" s="19"/>
      <c r="DZ228" s="19"/>
      <c r="EA228" s="19"/>
      <c r="EB228" s="19"/>
      <c r="EC228" s="19"/>
      <c r="ED228" s="19"/>
      <c r="EE228" s="19"/>
      <c r="EF228" s="19"/>
      <c r="EG228" s="19"/>
      <c r="EH228" s="19"/>
      <c r="EI228" s="19"/>
      <c r="EJ228" s="19"/>
      <c r="EK228" s="19"/>
      <c r="EL228" s="19"/>
      <c r="EM228" s="19"/>
      <c r="EN228" s="19"/>
      <c r="EO228" s="19"/>
      <c r="EP228" s="19"/>
      <c r="EQ228" s="15"/>
      <c r="ER228" s="15"/>
      <c r="ES228" s="15"/>
      <c r="ET228" s="15"/>
      <c r="EU228" s="15"/>
      <c r="EV228" s="15"/>
      <c r="EW228" s="15"/>
      <c r="EX228" s="15"/>
      <c r="EY228" s="15"/>
      <c r="EZ228" s="15"/>
      <c r="FA228" s="15"/>
      <c r="FB228" s="15"/>
      <c r="FC228" s="15"/>
      <c r="FD228" s="15"/>
      <c r="FE228" s="15"/>
      <c r="FF228" s="15"/>
      <c r="FG228" s="15"/>
      <c r="FH228" s="15"/>
      <c r="FI228" s="15"/>
      <c r="FJ228" s="15"/>
      <c r="FK228" s="15"/>
      <c r="FL228" s="15"/>
      <c r="FM228" s="15"/>
      <c r="FN228" s="15"/>
      <c r="FO228" s="15"/>
      <c r="FP228" s="15"/>
      <c r="FQ228" s="15"/>
      <c r="FR228" s="15"/>
      <c r="FS228" s="15"/>
      <c r="FT228" s="15"/>
      <c r="FU228" s="15"/>
      <c r="FV228" s="15"/>
      <c r="FW228" s="15"/>
      <c r="FX228" s="15"/>
      <c r="FY228" s="15"/>
      <c r="FZ228" s="15"/>
      <c r="GA228" s="15"/>
      <c r="GB228" s="15"/>
      <c r="GC228" s="15"/>
      <c r="GD228" s="15"/>
      <c r="GE228" s="15"/>
      <c r="GF228" s="15"/>
      <c r="GG228" s="15"/>
      <c r="GH228" s="15"/>
      <c r="GI228" s="15"/>
      <c r="GJ228" s="15"/>
      <c r="GK228" s="15"/>
      <c r="GL228" s="15"/>
      <c r="GM228" s="15"/>
      <c r="GN228" s="15"/>
      <c r="GO228" s="15"/>
      <c r="GP228" s="15"/>
      <c r="GQ228" s="15"/>
      <c r="GR228" s="15"/>
      <c r="GS228" s="15"/>
      <c r="GT228" s="15"/>
      <c r="GU228" s="15"/>
      <c r="GV228" s="15"/>
      <c r="GW228" s="15"/>
      <c r="GX228" s="15"/>
      <c r="GY228" s="15"/>
      <c r="GZ228" s="15"/>
      <c r="HA228" s="15"/>
      <c r="HB228" s="15"/>
      <c r="HC228" s="15"/>
      <c r="HD228" s="15"/>
      <c r="HE228" s="15"/>
      <c r="HF228" s="15"/>
      <c r="HG228" s="15"/>
      <c r="HH228" s="15"/>
      <c r="HI228" s="15"/>
      <c r="HJ228" s="15"/>
      <c r="HK228" s="15"/>
    </row>
    <row r="229" spans="1:219" s="34" customFormat="1" ht="14.1" customHeight="1">
      <c r="A229" s="113"/>
      <c r="B229" s="1410"/>
      <c r="C229" s="20"/>
      <c r="D229" s="39"/>
      <c r="F229" s="779"/>
      <c r="G229" s="19"/>
      <c r="H229" s="15"/>
      <c r="I229" s="15"/>
      <c r="J229" s="15"/>
      <c r="K229" s="15"/>
      <c r="L229" s="15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9"/>
      <c r="AP229" s="19"/>
      <c r="AQ229" s="19"/>
      <c r="AR229" s="19"/>
      <c r="AS229" s="19"/>
      <c r="AT229" s="19"/>
      <c r="AU229" s="19"/>
      <c r="AV229" s="19"/>
      <c r="AW229" s="19"/>
      <c r="AX229" s="19"/>
      <c r="AY229" s="19"/>
      <c r="AZ229" s="19"/>
      <c r="BA229" s="19"/>
      <c r="BB229" s="19"/>
      <c r="BC229" s="19"/>
      <c r="BD229" s="19"/>
      <c r="BE229" s="19"/>
      <c r="BF229" s="19"/>
      <c r="BG229" s="19"/>
      <c r="BH229" s="19"/>
      <c r="BI229" s="19"/>
      <c r="BJ229" s="19"/>
      <c r="BK229" s="19"/>
      <c r="BL229" s="19"/>
      <c r="BM229" s="19"/>
      <c r="BN229" s="19"/>
      <c r="BO229" s="19"/>
      <c r="BP229" s="19"/>
      <c r="BQ229" s="19"/>
      <c r="BR229" s="19"/>
      <c r="BS229" s="19"/>
      <c r="BT229" s="19"/>
      <c r="BU229" s="19"/>
      <c r="BV229" s="19"/>
      <c r="BW229" s="19"/>
      <c r="BX229" s="19"/>
      <c r="BY229" s="19"/>
      <c r="BZ229" s="19"/>
      <c r="CA229" s="19"/>
      <c r="CB229" s="19"/>
      <c r="CC229" s="19"/>
      <c r="CD229" s="19"/>
      <c r="CE229" s="19"/>
      <c r="CF229" s="19"/>
      <c r="CG229" s="19"/>
      <c r="CH229" s="19"/>
      <c r="CI229" s="19"/>
      <c r="CJ229" s="19"/>
      <c r="CK229" s="19"/>
      <c r="CL229" s="19"/>
      <c r="CM229" s="19"/>
      <c r="CN229" s="19"/>
      <c r="CO229" s="19"/>
      <c r="CP229" s="19"/>
      <c r="CQ229" s="19"/>
      <c r="CR229" s="19"/>
      <c r="CS229" s="19"/>
      <c r="CT229" s="19"/>
      <c r="CU229" s="19"/>
      <c r="CV229" s="19"/>
      <c r="CW229" s="19"/>
      <c r="CX229" s="19"/>
      <c r="CY229" s="19"/>
      <c r="CZ229" s="19"/>
      <c r="DA229" s="19"/>
      <c r="DB229" s="19"/>
      <c r="DC229" s="19"/>
      <c r="DD229" s="19"/>
      <c r="DE229" s="19"/>
      <c r="DF229" s="19"/>
      <c r="DG229" s="19"/>
      <c r="DH229" s="19"/>
      <c r="DI229" s="19"/>
      <c r="DJ229" s="19"/>
      <c r="DK229" s="19"/>
      <c r="DL229" s="19"/>
      <c r="DM229" s="19"/>
      <c r="DN229" s="19"/>
      <c r="DO229" s="19"/>
      <c r="DP229" s="19"/>
      <c r="DQ229" s="19"/>
      <c r="DR229" s="19"/>
      <c r="DS229" s="19"/>
      <c r="DT229" s="19"/>
      <c r="DU229" s="19"/>
      <c r="DV229" s="19"/>
      <c r="DW229" s="19"/>
      <c r="DX229" s="19"/>
      <c r="DY229" s="19"/>
      <c r="DZ229" s="19"/>
      <c r="EA229" s="19"/>
      <c r="EB229" s="19"/>
      <c r="EC229" s="19"/>
      <c r="ED229" s="19"/>
      <c r="EE229" s="19"/>
      <c r="EF229" s="19"/>
      <c r="EG229" s="19"/>
      <c r="EH229" s="19"/>
      <c r="EI229" s="19"/>
      <c r="EJ229" s="19"/>
      <c r="EK229" s="19"/>
      <c r="EL229" s="19"/>
      <c r="EM229" s="19"/>
      <c r="EN229" s="19"/>
      <c r="EO229" s="19"/>
      <c r="EP229" s="19"/>
      <c r="EQ229" s="15"/>
      <c r="ER229" s="15"/>
      <c r="ES229" s="15"/>
      <c r="ET229" s="15"/>
      <c r="EU229" s="15"/>
      <c r="EV229" s="15"/>
      <c r="EW229" s="15"/>
      <c r="EX229" s="15"/>
      <c r="EY229" s="15"/>
      <c r="EZ229" s="15"/>
      <c r="FA229" s="15"/>
      <c r="FB229" s="15"/>
      <c r="FC229" s="15"/>
      <c r="FD229" s="15"/>
      <c r="FE229" s="15"/>
      <c r="FF229" s="15"/>
      <c r="FG229" s="15"/>
      <c r="FH229" s="15"/>
      <c r="FI229" s="15"/>
      <c r="FJ229" s="15"/>
      <c r="FK229" s="15"/>
      <c r="FL229" s="15"/>
      <c r="FM229" s="15"/>
      <c r="FN229" s="15"/>
      <c r="FO229" s="15"/>
      <c r="FP229" s="15"/>
      <c r="FQ229" s="15"/>
      <c r="FR229" s="15"/>
      <c r="FS229" s="15"/>
      <c r="FT229" s="15"/>
      <c r="FU229" s="15"/>
      <c r="FV229" s="15"/>
      <c r="FW229" s="15"/>
      <c r="FX229" s="15"/>
      <c r="FY229" s="15"/>
      <c r="FZ229" s="15"/>
      <c r="GA229" s="15"/>
      <c r="GB229" s="15"/>
      <c r="GC229" s="15"/>
      <c r="GD229" s="15"/>
      <c r="GE229" s="15"/>
      <c r="GF229" s="15"/>
      <c r="GG229" s="15"/>
      <c r="GH229" s="15"/>
      <c r="GI229" s="15"/>
      <c r="GJ229" s="15"/>
      <c r="GK229" s="15"/>
      <c r="GL229" s="15"/>
      <c r="GM229" s="15"/>
      <c r="GN229" s="15"/>
      <c r="GO229" s="15"/>
      <c r="GP229" s="15"/>
      <c r="GQ229" s="15"/>
      <c r="GR229" s="15"/>
      <c r="GS229" s="15"/>
      <c r="GT229" s="15"/>
      <c r="GU229" s="15"/>
      <c r="GV229" s="15"/>
      <c r="GW229" s="15"/>
      <c r="GX229" s="15"/>
      <c r="GY229" s="15"/>
      <c r="GZ229" s="15"/>
      <c r="HA229" s="15"/>
      <c r="HB229" s="15"/>
      <c r="HC229" s="15"/>
      <c r="HD229" s="15"/>
      <c r="HE229" s="15"/>
      <c r="HF229" s="15"/>
      <c r="HG229" s="15"/>
      <c r="HH229" s="15"/>
      <c r="HI229" s="15"/>
      <c r="HJ229" s="15"/>
      <c r="HK229" s="15"/>
    </row>
    <row r="230" spans="1:219" s="34" customFormat="1" ht="14.1" customHeight="1">
      <c r="A230" s="113"/>
      <c r="B230" s="63" t="s">
        <v>544</v>
      </c>
      <c r="C230" s="20"/>
      <c r="D230" s="765" t="s">
        <v>517</v>
      </c>
      <c r="F230" s="979">
        <f ca="1">F232+F231</f>
        <v>0</v>
      </c>
      <c r="G230" s="19"/>
      <c r="H230" s="15"/>
      <c r="I230" s="15"/>
      <c r="J230" s="15"/>
      <c r="K230" s="15"/>
      <c r="L230" s="15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19"/>
      <c r="AQ230" s="19"/>
      <c r="AR230" s="19"/>
      <c r="AS230" s="19"/>
      <c r="AT230" s="19"/>
      <c r="AU230" s="19"/>
      <c r="AV230" s="19"/>
      <c r="AW230" s="19"/>
      <c r="AX230" s="19"/>
      <c r="AY230" s="19"/>
      <c r="AZ230" s="19"/>
      <c r="BA230" s="19"/>
      <c r="BB230" s="19"/>
      <c r="BC230" s="19"/>
      <c r="BD230" s="19"/>
      <c r="BE230" s="19"/>
      <c r="BF230" s="19"/>
      <c r="BG230" s="19"/>
      <c r="BH230" s="19"/>
      <c r="BI230" s="19"/>
      <c r="BJ230" s="19"/>
      <c r="BK230" s="19"/>
      <c r="BL230" s="19"/>
      <c r="BM230" s="19"/>
      <c r="BN230" s="19"/>
      <c r="BO230" s="19"/>
      <c r="BP230" s="19"/>
      <c r="BQ230" s="19"/>
      <c r="BR230" s="19"/>
      <c r="BS230" s="19"/>
      <c r="BT230" s="19"/>
      <c r="BU230" s="19"/>
      <c r="BV230" s="19"/>
      <c r="BW230" s="19"/>
      <c r="BX230" s="19"/>
      <c r="BY230" s="19"/>
      <c r="BZ230" s="19"/>
      <c r="CA230" s="19"/>
      <c r="CB230" s="19"/>
      <c r="CC230" s="19"/>
      <c r="CD230" s="19"/>
      <c r="CE230" s="19"/>
      <c r="CF230" s="19"/>
      <c r="CG230" s="19"/>
      <c r="CH230" s="19"/>
      <c r="CI230" s="19"/>
      <c r="CJ230" s="19"/>
      <c r="CK230" s="19"/>
      <c r="CL230" s="19"/>
      <c r="CM230" s="19"/>
      <c r="CN230" s="19"/>
      <c r="CO230" s="19"/>
      <c r="CP230" s="19"/>
      <c r="CQ230" s="19"/>
      <c r="CR230" s="19"/>
      <c r="CS230" s="19"/>
      <c r="CT230" s="19"/>
      <c r="CU230" s="19"/>
      <c r="CV230" s="19"/>
      <c r="CW230" s="19"/>
      <c r="CX230" s="19"/>
      <c r="CY230" s="19"/>
      <c r="CZ230" s="19"/>
      <c r="DA230" s="19"/>
      <c r="DB230" s="19"/>
      <c r="DC230" s="19"/>
      <c r="DD230" s="19"/>
      <c r="DE230" s="19"/>
      <c r="DF230" s="19"/>
      <c r="DG230" s="19"/>
      <c r="DH230" s="19"/>
      <c r="DI230" s="19"/>
      <c r="DJ230" s="19"/>
      <c r="DK230" s="19"/>
      <c r="DL230" s="19"/>
      <c r="DM230" s="19"/>
      <c r="DN230" s="19"/>
      <c r="DO230" s="19"/>
      <c r="DP230" s="19"/>
      <c r="DQ230" s="19"/>
      <c r="DR230" s="19"/>
      <c r="DS230" s="19"/>
      <c r="DT230" s="19"/>
      <c r="DU230" s="19"/>
      <c r="DV230" s="19"/>
      <c r="DW230" s="19"/>
      <c r="DX230" s="19"/>
      <c r="DY230" s="19"/>
      <c r="DZ230" s="19"/>
      <c r="EA230" s="19"/>
      <c r="EB230" s="19"/>
      <c r="EC230" s="19"/>
      <c r="ED230" s="19"/>
      <c r="EE230" s="19"/>
      <c r="EF230" s="19"/>
      <c r="EG230" s="19"/>
      <c r="EH230" s="19"/>
      <c r="EI230" s="19"/>
      <c r="EJ230" s="19"/>
      <c r="EK230" s="19"/>
      <c r="EL230" s="19"/>
      <c r="EM230" s="19"/>
      <c r="EN230" s="19"/>
      <c r="EO230" s="19"/>
      <c r="EP230" s="19"/>
      <c r="EQ230" s="15"/>
      <c r="ER230" s="15"/>
      <c r="ES230" s="15"/>
      <c r="ET230" s="15"/>
      <c r="EU230" s="15"/>
      <c r="EV230" s="15"/>
      <c r="EW230" s="15"/>
      <c r="EX230" s="15"/>
      <c r="EY230" s="15"/>
      <c r="EZ230" s="15"/>
      <c r="FA230" s="15"/>
      <c r="FB230" s="15"/>
      <c r="FC230" s="15"/>
      <c r="FD230" s="15"/>
      <c r="FE230" s="15"/>
      <c r="FF230" s="15"/>
      <c r="FG230" s="15"/>
      <c r="FH230" s="15"/>
      <c r="FI230" s="15"/>
      <c r="FJ230" s="15"/>
      <c r="FK230" s="15"/>
      <c r="FL230" s="15"/>
      <c r="FM230" s="15"/>
      <c r="FN230" s="15"/>
      <c r="FO230" s="15"/>
      <c r="FP230" s="15"/>
      <c r="FQ230" s="15"/>
      <c r="FR230" s="15"/>
      <c r="FS230" s="15"/>
      <c r="FT230" s="15"/>
      <c r="FU230" s="15"/>
      <c r="FV230" s="15"/>
      <c r="FW230" s="15"/>
      <c r="FX230" s="15"/>
      <c r="FY230" s="15"/>
      <c r="FZ230" s="15"/>
      <c r="GA230" s="15"/>
      <c r="GB230" s="15"/>
      <c r="GC230" s="15"/>
      <c r="GD230" s="15"/>
      <c r="GE230" s="15"/>
      <c r="GF230" s="15"/>
      <c r="GG230" s="15"/>
      <c r="GH230" s="15"/>
      <c r="GI230" s="15"/>
      <c r="GJ230" s="15"/>
      <c r="GK230" s="15"/>
      <c r="GL230" s="15"/>
      <c r="GM230" s="15"/>
      <c r="GN230" s="15"/>
      <c r="GO230" s="15"/>
      <c r="GP230" s="15"/>
      <c r="GQ230" s="15"/>
      <c r="GR230" s="15"/>
      <c r="GS230" s="15"/>
      <c r="GT230" s="15"/>
      <c r="GU230" s="15"/>
      <c r="GV230" s="15"/>
      <c r="GW230" s="15"/>
      <c r="GX230" s="15"/>
      <c r="GY230" s="15"/>
      <c r="GZ230" s="15"/>
      <c r="HA230" s="15"/>
      <c r="HB230" s="15"/>
      <c r="HC230" s="15"/>
      <c r="HD230" s="15"/>
      <c r="HE230" s="15"/>
      <c r="HF230" s="15"/>
      <c r="HG230" s="15"/>
      <c r="HH230" s="15"/>
      <c r="HI230" s="15"/>
      <c r="HJ230" s="15"/>
      <c r="HK230" s="15"/>
    </row>
    <row r="231" spans="1:219" s="34" customFormat="1" ht="14.1" customHeight="1">
      <c r="A231" s="113"/>
      <c r="B231" s="20" t="s">
        <v>545</v>
      </c>
      <c r="C231" s="20"/>
      <c r="D231" s="765" t="s">
        <v>517</v>
      </c>
      <c r="F231" s="780">
        <f ca="1">'CF(Q)'!E112+'CF(Q)'!E131+'CF(Q)'!E150+'CF(Q)'!E169</f>
        <v>0</v>
      </c>
      <c r="G231" s="19"/>
      <c r="H231" s="22"/>
      <c r="I231" s="15"/>
      <c r="J231" s="15"/>
      <c r="K231" s="15"/>
      <c r="L231" s="15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9"/>
      <c r="AP231" s="19"/>
      <c r="AQ231" s="19"/>
      <c r="AR231" s="19"/>
      <c r="AS231" s="19"/>
      <c r="AT231" s="19"/>
      <c r="AU231" s="19"/>
      <c r="AV231" s="19"/>
      <c r="AW231" s="19"/>
      <c r="AX231" s="19"/>
      <c r="AY231" s="19"/>
      <c r="AZ231" s="19"/>
      <c r="BA231" s="19"/>
      <c r="BB231" s="19"/>
      <c r="BC231" s="19"/>
      <c r="BD231" s="19"/>
      <c r="BE231" s="19"/>
      <c r="BF231" s="19"/>
      <c r="BG231" s="19"/>
      <c r="BH231" s="19"/>
      <c r="BI231" s="19"/>
      <c r="BJ231" s="19"/>
      <c r="BK231" s="19"/>
      <c r="BL231" s="19"/>
      <c r="BM231" s="19"/>
      <c r="BN231" s="19"/>
      <c r="BO231" s="19"/>
      <c r="BP231" s="19"/>
      <c r="BQ231" s="19"/>
      <c r="BR231" s="19"/>
      <c r="BS231" s="19"/>
      <c r="BT231" s="19"/>
      <c r="BU231" s="19"/>
      <c r="BV231" s="19"/>
      <c r="BW231" s="19"/>
      <c r="BX231" s="19"/>
      <c r="BY231" s="19"/>
      <c r="BZ231" s="19"/>
      <c r="CA231" s="19"/>
      <c r="CB231" s="19"/>
      <c r="CC231" s="19"/>
      <c r="CD231" s="19"/>
      <c r="CE231" s="19"/>
      <c r="CF231" s="19"/>
      <c r="CG231" s="19"/>
      <c r="CH231" s="19"/>
      <c r="CI231" s="19"/>
      <c r="CJ231" s="19"/>
      <c r="CK231" s="19"/>
      <c r="CL231" s="19"/>
      <c r="CM231" s="19"/>
      <c r="CN231" s="19"/>
      <c r="CO231" s="19"/>
      <c r="CP231" s="19"/>
      <c r="CQ231" s="19"/>
      <c r="CR231" s="19"/>
      <c r="CS231" s="19"/>
      <c r="CT231" s="19"/>
      <c r="CU231" s="19"/>
      <c r="CV231" s="19"/>
      <c r="CW231" s="19"/>
      <c r="CX231" s="19"/>
      <c r="CY231" s="19"/>
      <c r="CZ231" s="19"/>
      <c r="DA231" s="19"/>
      <c r="DB231" s="19"/>
      <c r="DC231" s="19"/>
      <c r="DD231" s="19"/>
      <c r="DE231" s="19"/>
      <c r="DF231" s="19"/>
      <c r="DG231" s="19"/>
      <c r="DH231" s="19"/>
      <c r="DI231" s="19"/>
      <c r="DJ231" s="19"/>
      <c r="DK231" s="19"/>
      <c r="DL231" s="19"/>
      <c r="DM231" s="19"/>
      <c r="DN231" s="19"/>
      <c r="DO231" s="19"/>
      <c r="DP231" s="19"/>
      <c r="DQ231" s="19"/>
      <c r="DR231" s="19"/>
      <c r="DS231" s="19"/>
      <c r="DT231" s="19"/>
      <c r="DU231" s="19"/>
      <c r="DV231" s="19"/>
      <c r="DW231" s="19"/>
      <c r="DX231" s="19"/>
      <c r="DY231" s="19"/>
      <c r="DZ231" s="19"/>
      <c r="EA231" s="19"/>
      <c r="EB231" s="19"/>
      <c r="EC231" s="19"/>
      <c r="ED231" s="19"/>
      <c r="EE231" s="19"/>
      <c r="EF231" s="19"/>
      <c r="EG231" s="19"/>
      <c r="EH231" s="19"/>
      <c r="EI231" s="19"/>
      <c r="EJ231" s="19"/>
      <c r="EK231" s="19"/>
      <c r="EL231" s="19"/>
      <c r="EM231" s="19"/>
      <c r="EN231" s="19"/>
      <c r="EO231" s="19"/>
      <c r="EP231" s="19"/>
      <c r="EQ231" s="15"/>
      <c r="ER231" s="15"/>
      <c r="ES231" s="15"/>
      <c r="ET231" s="15"/>
      <c r="EU231" s="15"/>
      <c r="EV231" s="15"/>
      <c r="EW231" s="15"/>
      <c r="EX231" s="15"/>
      <c r="EY231" s="15"/>
      <c r="EZ231" s="15"/>
      <c r="FA231" s="15"/>
      <c r="FB231" s="15"/>
      <c r="FC231" s="15"/>
      <c r="FD231" s="15"/>
      <c r="FE231" s="15"/>
      <c r="FF231" s="15"/>
      <c r="FG231" s="15"/>
      <c r="FH231" s="15"/>
      <c r="FI231" s="15"/>
      <c r="FJ231" s="15"/>
      <c r="FK231" s="15"/>
      <c r="FL231" s="15"/>
      <c r="FM231" s="15"/>
      <c r="FN231" s="15"/>
      <c r="FO231" s="15"/>
      <c r="FP231" s="15"/>
      <c r="FQ231" s="15"/>
      <c r="FR231" s="15"/>
      <c r="FS231" s="15"/>
      <c r="FT231" s="15"/>
      <c r="FU231" s="15"/>
      <c r="FV231" s="15"/>
      <c r="FW231" s="15"/>
      <c r="FX231" s="15"/>
      <c r="FY231" s="15"/>
      <c r="FZ231" s="15"/>
      <c r="GA231" s="15"/>
      <c r="GB231" s="15"/>
      <c r="GC231" s="15"/>
      <c r="GD231" s="15"/>
      <c r="GE231" s="15"/>
      <c r="GF231" s="15"/>
      <c r="GG231" s="15"/>
      <c r="GH231" s="15"/>
      <c r="GI231" s="15"/>
      <c r="GJ231" s="15"/>
      <c r="GK231" s="15"/>
      <c r="GL231" s="15"/>
      <c r="GM231" s="15"/>
      <c r="GN231" s="15"/>
      <c r="GO231" s="15"/>
      <c r="GP231" s="15"/>
      <c r="GQ231" s="15"/>
      <c r="GR231" s="15"/>
      <c r="GS231" s="15"/>
      <c r="GT231" s="15"/>
      <c r="GU231" s="15"/>
      <c r="GV231" s="15"/>
      <c r="GW231" s="15"/>
      <c r="GX231" s="15"/>
      <c r="GY231" s="15"/>
      <c r="GZ231" s="15"/>
      <c r="HA231" s="15"/>
      <c r="HB231" s="15"/>
      <c r="HC231" s="15"/>
      <c r="HD231" s="15"/>
      <c r="HE231" s="15"/>
      <c r="HF231" s="15"/>
      <c r="HG231" s="15"/>
      <c r="HH231" s="15"/>
      <c r="HI231" s="15"/>
      <c r="HJ231" s="15"/>
      <c r="HK231" s="15"/>
    </row>
    <row r="232" spans="1:219" ht="14.1" customHeight="1">
      <c r="B232" s="20" t="s">
        <v>757</v>
      </c>
      <c r="C232" s="978">
        <v>0.01</v>
      </c>
      <c r="D232" s="765" t="s">
        <v>517</v>
      </c>
      <c r="F232" s="780">
        <f>Macro!G31</f>
        <v>0</v>
      </c>
    </row>
    <row r="233" spans="1:219" ht="14.1" customHeight="1">
      <c r="B233" s="20"/>
      <c r="C233" s="20"/>
      <c r="D233" s="765"/>
      <c r="F233" s="780"/>
    </row>
    <row r="234" spans="1:219" s="34" customFormat="1" ht="14.1" customHeight="1">
      <c r="A234" s="113"/>
      <c r="B234" s="63" t="s">
        <v>546</v>
      </c>
      <c r="C234" s="20"/>
      <c r="D234" s="39" t="s">
        <v>93</v>
      </c>
      <c r="F234" s="1424">
        <f ca="1">Sensitivity!F58</f>
        <v>4.2999999999999997E-2</v>
      </c>
      <c r="G234" s="19"/>
      <c r="H234" s="15"/>
      <c r="I234" s="15"/>
      <c r="J234" s="15"/>
      <c r="K234" s="15"/>
      <c r="L234" s="15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/>
      <c r="AY234" s="19"/>
      <c r="AZ234" s="19"/>
      <c r="BA234" s="19"/>
      <c r="BB234" s="19"/>
      <c r="BC234" s="19"/>
      <c r="BD234" s="19"/>
      <c r="BE234" s="19"/>
      <c r="BF234" s="19"/>
      <c r="BG234" s="19"/>
      <c r="BH234" s="19"/>
      <c r="BI234" s="19"/>
      <c r="BJ234" s="19"/>
      <c r="BK234" s="19"/>
      <c r="BL234" s="19"/>
      <c r="BM234" s="19"/>
      <c r="BN234" s="19"/>
      <c r="BO234" s="19"/>
      <c r="BP234" s="19"/>
      <c r="BQ234" s="19"/>
      <c r="BR234" s="19"/>
      <c r="BS234" s="19"/>
      <c r="BT234" s="19"/>
      <c r="BU234" s="19"/>
      <c r="BV234" s="19"/>
      <c r="BW234" s="19"/>
      <c r="BX234" s="19"/>
      <c r="BY234" s="19"/>
      <c r="BZ234" s="19"/>
      <c r="CA234" s="19"/>
      <c r="CB234" s="19"/>
      <c r="CC234" s="19"/>
      <c r="CD234" s="19"/>
      <c r="CE234" s="19"/>
      <c r="CF234" s="19"/>
      <c r="CG234" s="19"/>
      <c r="CH234" s="19"/>
      <c r="CI234" s="19"/>
      <c r="CJ234" s="19"/>
      <c r="CK234" s="19"/>
      <c r="CL234" s="19"/>
      <c r="CM234" s="19"/>
      <c r="CN234" s="19"/>
      <c r="CO234" s="19"/>
      <c r="CP234" s="19"/>
      <c r="CQ234" s="19"/>
      <c r="CR234" s="19"/>
      <c r="CS234" s="19"/>
      <c r="CT234" s="19"/>
      <c r="CU234" s="19"/>
      <c r="CV234" s="19"/>
      <c r="CW234" s="19"/>
      <c r="CX234" s="19"/>
      <c r="CY234" s="19"/>
      <c r="CZ234" s="19"/>
      <c r="DA234" s="19"/>
      <c r="DB234" s="19"/>
      <c r="DC234" s="19"/>
      <c r="DD234" s="19"/>
      <c r="DE234" s="19"/>
      <c r="DF234" s="19"/>
      <c r="DG234" s="19"/>
      <c r="DH234" s="19"/>
      <c r="DI234" s="19"/>
      <c r="DJ234" s="19"/>
      <c r="DK234" s="19"/>
      <c r="DL234" s="19"/>
      <c r="DM234" s="19"/>
      <c r="DN234" s="19"/>
      <c r="DO234" s="19"/>
      <c r="DP234" s="19"/>
      <c r="DQ234" s="19"/>
      <c r="DR234" s="19"/>
      <c r="DS234" s="19"/>
      <c r="DT234" s="19"/>
      <c r="DU234" s="19"/>
      <c r="DV234" s="19"/>
      <c r="DW234" s="19"/>
      <c r="DX234" s="19"/>
      <c r="DY234" s="19"/>
      <c r="DZ234" s="19"/>
      <c r="EA234" s="19"/>
      <c r="EB234" s="19"/>
      <c r="EC234" s="19"/>
      <c r="ED234" s="19"/>
      <c r="EE234" s="19"/>
      <c r="EF234" s="19"/>
      <c r="EG234" s="19"/>
      <c r="EH234" s="19"/>
      <c r="EI234" s="19"/>
      <c r="EJ234" s="19"/>
      <c r="EK234" s="19"/>
      <c r="EL234" s="19"/>
      <c r="EM234" s="19"/>
      <c r="EN234" s="19"/>
      <c r="EO234" s="19"/>
      <c r="EP234" s="19"/>
      <c r="EQ234" s="15"/>
      <c r="ER234" s="15"/>
      <c r="ES234" s="15"/>
      <c r="ET234" s="15"/>
      <c r="EU234" s="15"/>
      <c r="EV234" s="15"/>
      <c r="EW234" s="15"/>
      <c r="EX234" s="15"/>
      <c r="EY234" s="15"/>
      <c r="EZ234" s="15"/>
      <c r="FA234" s="15"/>
      <c r="FB234" s="15"/>
      <c r="FC234" s="15"/>
      <c r="FD234" s="15"/>
      <c r="FE234" s="15"/>
      <c r="FF234" s="15"/>
      <c r="FG234" s="15"/>
      <c r="FH234" s="15"/>
      <c r="FI234" s="15"/>
      <c r="FJ234" s="15"/>
      <c r="FK234" s="15"/>
      <c r="FL234" s="15"/>
      <c r="FM234" s="15"/>
      <c r="FN234" s="15"/>
      <c r="FO234" s="15"/>
      <c r="FP234" s="15"/>
      <c r="FQ234" s="15"/>
      <c r="FR234" s="15"/>
      <c r="FS234" s="15"/>
      <c r="FT234" s="15"/>
      <c r="FU234" s="15"/>
      <c r="FV234" s="15"/>
      <c r="FW234" s="15"/>
      <c r="FX234" s="15"/>
      <c r="FY234" s="15"/>
      <c r="FZ234" s="15"/>
      <c r="GA234" s="15"/>
      <c r="GB234" s="15"/>
      <c r="GC234" s="15"/>
      <c r="GD234" s="15"/>
      <c r="GE234" s="15"/>
      <c r="GF234" s="15"/>
      <c r="GG234" s="15"/>
      <c r="GH234" s="15"/>
      <c r="GI234" s="15"/>
      <c r="GJ234" s="15"/>
      <c r="GK234" s="15"/>
      <c r="GL234" s="15"/>
      <c r="GM234" s="15"/>
      <c r="GN234" s="15"/>
      <c r="GO234" s="15"/>
      <c r="GP234" s="15"/>
      <c r="GQ234" s="15"/>
      <c r="GR234" s="15"/>
      <c r="GS234" s="15"/>
      <c r="GT234" s="15"/>
      <c r="GU234" s="15"/>
      <c r="GV234" s="15"/>
      <c r="GW234" s="15"/>
      <c r="GX234" s="15"/>
      <c r="GY234" s="15"/>
      <c r="GZ234" s="15"/>
      <c r="HA234" s="15"/>
      <c r="HB234" s="15"/>
      <c r="HC234" s="15"/>
      <c r="HD234" s="15"/>
      <c r="HE234" s="15"/>
      <c r="HF234" s="15"/>
      <c r="HG234" s="15"/>
      <c r="HH234" s="15"/>
      <c r="HI234" s="15"/>
      <c r="HJ234" s="15"/>
      <c r="HK234" s="15"/>
    </row>
    <row r="235" spans="1:219" s="34" customFormat="1" ht="14.1" customHeight="1">
      <c r="A235" s="113"/>
      <c r="B235" s="20"/>
      <c r="C235" s="20"/>
      <c r="D235" s="39"/>
      <c r="F235" s="1403"/>
      <c r="G235" s="15"/>
      <c r="H235" s="15"/>
      <c r="I235" s="15"/>
      <c r="J235" s="15"/>
      <c r="K235" s="15"/>
      <c r="L235" s="15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19"/>
      <c r="AX235" s="19"/>
      <c r="AY235" s="19"/>
      <c r="AZ235" s="19"/>
      <c r="BA235" s="19"/>
      <c r="BB235" s="19"/>
      <c r="BC235" s="19"/>
      <c r="BD235" s="19"/>
      <c r="BE235" s="19"/>
      <c r="BF235" s="19"/>
      <c r="BG235" s="19"/>
      <c r="BH235" s="19"/>
      <c r="BI235" s="19"/>
      <c r="BJ235" s="19"/>
      <c r="BK235" s="19"/>
      <c r="BL235" s="19"/>
      <c r="BM235" s="19"/>
      <c r="BN235" s="19"/>
      <c r="BO235" s="19"/>
      <c r="BP235" s="19"/>
      <c r="BQ235" s="19"/>
      <c r="BR235" s="19"/>
      <c r="BS235" s="19"/>
      <c r="BT235" s="19"/>
      <c r="BU235" s="19"/>
      <c r="BV235" s="19"/>
      <c r="BW235" s="19"/>
      <c r="BX235" s="19"/>
      <c r="BY235" s="19"/>
      <c r="BZ235" s="19"/>
      <c r="CA235" s="19"/>
      <c r="CB235" s="19"/>
      <c r="CC235" s="19"/>
      <c r="CD235" s="19"/>
      <c r="CE235" s="19"/>
      <c r="CF235" s="19"/>
      <c r="CG235" s="19"/>
      <c r="CH235" s="19"/>
      <c r="CI235" s="19"/>
      <c r="CJ235" s="19"/>
      <c r="CK235" s="19"/>
      <c r="CL235" s="19"/>
      <c r="CM235" s="19"/>
      <c r="CN235" s="19"/>
      <c r="CO235" s="19"/>
      <c r="CP235" s="19"/>
      <c r="CQ235" s="19"/>
      <c r="CR235" s="19"/>
      <c r="CS235" s="19"/>
      <c r="CT235" s="19"/>
      <c r="CU235" s="19"/>
      <c r="CV235" s="19"/>
      <c r="CW235" s="19"/>
      <c r="CX235" s="19"/>
      <c r="CY235" s="19"/>
      <c r="CZ235" s="19"/>
      <c r="DA235" s="19"/>
      <c r="DB235" s="19"/>
      <c r="DC235" s="19"/>
      <c r="DD235" s="19"/>
      <c r="DE235" s="19"/>
      <c r="DF235" s="19"/>
      <c r="DG235" s="19"/>
      <c r="DH235" s="19"/>
      <c r="DI235" s="19"/>
      <c r="DJ235" s="19"/>
      <c r="DK235" s="19"/>
      <c r="DL235" s="19"/>
      <c r="DM235" s="19"/>
      <c r="DN235" s="19"/>
      <c r="DO235" s="19"/>
      <c r="DP235" s="19"/>
      <c r="DQ235" s="19"/>
      <c r="DR235" s="19"/>
      <c r="DS235" s="19"/>
      <c r="DT235" s="19"/>
      <c r="DU235" s="19"/>
      <c r="DV235" s="19"/>
      <c r="DW235" s="19"/>
      <c r="DX235" s="19"/>
      <c r="DY235" s="19"/>
      <c r="DZ235" s="19"/>
      <c r="EA235" s="19"/>
      <c r="EB235" s="19"/>
      <c r="EC235" s="19"/>
      <c r="ED235" s="19"/>
      <c r="EE235" s="19"/>
      <c r="EF235" s="19"/>
      <c r="EG235" s="19"/>
      <c r="EH235" s="19"/>
      <c r="EI235" s="19"/>
      <c r="EJ235" s="19"/>
      <c r="EK235" s="19"/>
      <c r="EL235" s="19"/>
      <c r="EM235" s="19"/>
      <c r="EN235" s="19"/>
      <c r="EO235" s="19"/>
      <c r="EP235" s="19"/>
      <c r="EQ235" s="15"/>
      <c r="ER235" s="15"/>
      <c r="ES235" s="15"/>
      <c r="ET235" s="15"/>
      <c r="EU235" s="15"/>
      <c r="EV235" s="15"/>
      <c r="EW235" s="15"/>
      <c r="EX235" s="15"/>
      <c r="EY235" s="15"/>
      <c r="EZ235" s="15"/>
      <c r="FA235" s="15"/>
      <c r="FB235" s="15"/>
      <c r="FC235" s="15"/>
      <c r="FD235" s="15"/>
      <c r="FE235" s="15"/>
      <c r="FF235" s="15"/>
      <c r="FG235" s="15"/>
      <c r="FH235" s="15"/>
      <c r="FI235" s="15"/>
      <c r="FJ235" s="15"/>
      <c r="FK235" s="15"/>
      <c r="FL235" s="15"/>
      <c r="FM235" s="15"/>
      <c r="FN235" s="15"/>
      <c r="FO235" s="15"/>
      <c r="FP235" s="15"/>
      <c r="FQ235" s="15"/>
      <c r="FR235" s="15"/>
      <c r="FS235" s="15"/>
      <c r="FT235" s="15"/>
      <c r="FU235" s="15"/>
      <c r="FV235" s="15"/>
      <c r="FW235" s="15"/>
      <c r="FX235" s="15"/>
      <c r="FY235" s="15"/>
      <c r="FZ235" s="15"/>
      <c r="GA235" s="15"/>
      <c r="GB235" s="15"/>
      <c r="GC235" s="15"/>
      <c r="GD235" s="15"/>
      <c r="GE235" s="15"/>
      <c r="GF235" s="15"/>
      <c r="GG235" s="15"/>
      <c r="GH235" s="15"/>
      <c r="GI235" s="15"/>
      <c r="GJ235" s="15"/>
      <c r="GK235" s="15"/>
      <c r="GL235" s="15"/>
      <c r="GM235" s="15"/>
      <c r="GN235" s="15"/>
      <c r="GO235" s="15"/>
      <c r="GP235" s="15"/>
      <c r="GQ235" s="15"/>
      <c r="GR235" s="15"/>
      <c r="GS235" s="15"/>
      <c r="GT235" s="15"/>
      <c r="GU235" s="15"/>
      <c r="GV235" s="15"/>
      <c r="GW235" s="15"/>
      <c r="GX235" s="15"/>
      <c r="GY235" s="15"/>
      <c r="GZ235" s="15"/>
      <c r="HA235" s="15"/>
      <c r="HB235" s="15"/>
      <c r="HC235" s="15"/>
      <c r="HD235" s="15"/>
      <c r="HE235" s="15"/>
      <c r="HF235" s="15"/>
      <c r="HG235" s="15"/>
      <c r="HH235" s="15"/>
      <c r="HI235" s="15"/>
      <c r="HJ235" s="15"/>
      <c r="HK235" s="15"/>
    </row>
    <row r="236" spans="1:219" s="34" customFormat="1" ht="14.1" customHeight="1">
      <c r="A236" s="113"/>
      <c r="B236" s="63" t="s">
        <v>504</v>
      </c>
      <c r="C236" s="63"/>
      <c r="D236" s="39"/>
      <c r="F236" s="1403"/>
      <c r="G236" s="15"/>
      <c r="H236" s="15"/>
      <c r="I236" s="15"/>
      <c r="J236" s="15"/>
      <c r="K236" s="15"/>
      <c r="L236" s="15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19"/>
      <c r="AX236" s="19"/>
      <c r="AY236" s="19"/>
      <c r="AZ236" s="19"/>
      <c r="BA236" s="19"/>
      <c r="BB236" s="19"/>
      <c r="BC236" s="19"/>
      <c r="BD236" s="19"/>
      <c r="BE236" s="19"/>
      <c r="BF236" s="19"/>
      <c r="BG236" s="19"/>
      <c r="BH236" s="19"/>
      <c r="BI236" s="19"/>
      <c r="BJ236" s="19"/>
      <c r="BK236" s="19"/>
      <c r="BL236" s="19"/>
      <c r="BM236" s="19"/>
      <c r="BN236" s="19"/>
      <c r="BO236" s="19"/>
      <c r="BP236" s="19"/>
      <c r="BQ236" s="19"/>
      <c r="BR236" s="19"/>
      <c r="BS236" s="19"/>
      <c r="BT236" s="19"/>
      <c r="BU236" s="19"/>
      <c r="BV236" s="19"/>
      <c r="BW236" s="19"/>
      <c r="BX236" s="19"/>
      <c r="BY236" s="19"/>
      <c r="BZ236" s="19"/>
      <c r="CA236" s="19"/>
      <c r="CB236" s="19"/>
      <c r="CC236" s="19"/>
      <c r="CD236" s="19"/>
      <c r="CE236" s="19"/>
      <c r="CF236" s="19"/>
      <c r="CG236" s="19"/>
      <c r="CH236" s="19"/>
      <c r="CI236" s="19"/>
      <c r="CJ236" s="19"/>
      <c r="CK236" s="19"/>
      <c r="CL236" s="19"/>
      <c r="CM236" s="19"/>
      <c r="CN236" s="19"/>
      <c r="CO236" s="19"/>
      <c r="CP236" s="19"/>
      <c r="CQ236" s="19"/>
      <c r="CR236" s="19"/>
      <c r="CS236" s="19"/>
      <c r="CT236" s="19"/>
      <c r="CU236" s="19"/>
      <c r="CV236" s="19"/>
      <c r="CW236" s="19"/>
      <c r="CX236" s="19"/>
      <c r="CY236" s="19"/>
      <c r="CZ236" s="19"/>
      <c r="DA236" s="19"/>
      <c r="DB236" s="19"/>
      <c r="DC236" s="19"/>
      <c r="DD236" s="19"/>
      <c r="DE236" s="19"/>
      <c r="DF236" s="19"/>
      <c r="DG236" s="19"/>
      <c r="DH236" s="19"/>
      <c r="DI236" s="19"/>
      <c r="DJ236" s="19"/>
      <c r="DK236" s="19"/>
      <c r="DL236" s="19"/>
      <c r="DM236" s="19"/>
      <c r="DN236" s="19"/>
      <c r="DO236" s="19"/>
      <c r="DP236" s="19"/>
      <c r="DQ236" s="19"/>
      <c r="DR236" s="19"/>
      <c r="DS236" s="19"/>
      <c r="DT236" s="19"/>
      <c r="DU236" s="19"/>
      <c r="DV236" s="19"/>
      <c r="DW236" s="19"/>
      <c r="DX236" s="19"/>
      <c r="DY236" s="19"/>
      <c r="DZ236" s="19"/>
      <c r="EA236" s="19"/>
      <c r="EB236" s="19"/>
      <c r="EC236" s="19"/>
      <c r="ED236" s="19"/>
      <c r="EE236" s="19"/>
      <c r="EF236" s="19"/>
      <c r="EG236" s="19"/>
      <c r="EH236" s="19"/>
      <c r="EI236" s="19"/>
      <c r="EJ236" s="19"/>
      <c r="EK236" s="19"/>
      <c r="EL236" s="19"/>
      <c r="EM236" s="19"/>
      <c r="EN236" s="19"/>
      <c r="EO236" s="19"/>
      <c r="EP236" s="19"/>
      <c r="EQ236" s="15"/>
      <c r="ER236" s="15"/>
      <c r="ES236" s="15"/>
      <c r="ET236" s="15"/>
      <c r="EU236" s="15"/>
      <c r="EV236" s="15"/>
      <c r="EW236" s="15"/>
      <c r="EX236" s="15"/>
      <c r="EY236" s="15"/>
      <c r="EZ236" s="15"/>
      <c r="FA236" s="15"/>
      <c r="FB236" s="15"/>
      <c r="FC236" s="15"/>
      <c r="FD236" s="15"/>
      <c r="FE236" s="15"/>
      <c r="FF236" s="15"/>
      <c r="FG236" s="15"/>
      <c r="FH236" s="15"/>
      <c r="FI236" s="15"/>
      <c r="FJ236" s="15"/>
      <c r="FK236" s="15"/>
      <c r="FL236" s="15"/>
      <c r="FM236" s="15"/>
      <c r="FN236" s="15"/>
      <c r="FO236" s="15"/>
      <c r="FP236" s="15"/>
      <c r="FQ236" s="15"/>
      <c r="FR236" s="15"/>
      <c r="FS236" s="15"/>
      <c r="FT236" s="15"/>
      <c r="FU236" s="15"/>
      <c r="FV236" s="15"/>
      <c r="FW236" s="15"/>
      <c r="FX236" s="15"/>
      <c r="FY236" s="15"/>
      <c r="FZ236" s="15"/>
      <c r="GA236" s="15"/>
      <c r="GB236" s="15"/>
      <c r="GC236" s="15"/>
      <c r="GD236" s="15"/>
      <c r="GE236" s="15"/>
      <c r="GF236" s="15"/>
      <c r="GG236" s="15"/>
      <c r="GH236" s="15"/>
      <c r="GI236" s="15"/>
      <c r="GJ236" s="15"/>
      <c r="GK236" s="15"/>
      <c r="GL236" s="15"/>
      <c r="GM236" s="15"/>
      <c r="GN236" s="15"/>
      <c r="GO236" s="15"/>
      <c r="GP236" s="15"/>
      <c r="GQ236" s="15"/>
      <c r="GR236" s="15"/>
      <c r="GS236" s="15"/>
      <c r="GT236" s="15"/>
      <c r="GU236" s="15"/>
      <c r="GV236" s="15"/>
      <c r="GW236" s="15"/>
      <c r="GX236" s="15"/>
      <c r="GY236" s="15"/>
      <c r="GZ236" s="15"/>
      <c r="HA236" s="15"/>
      <c r="HB236" s="15"/>
      <c r="HC236" s="15"/>
      <c r="HD236" s="15"/>
      <c r="HE236" s="15"/>
      <c r="HF236" s="15"/>
      <c r="HG236" s="15"/>
      <c r="HH236" s="15"/>
      <c r="HI236" s="15"/>
      <c r="HJ236" s="15"/>
      <c r="HK236" s="15"/>
    </row>
    <row r="237" spans="1:219" s="34" customFormat="1" ht="14.1" customHeight="1">
      <c r="A237" s="113"/>
      <c r="B237" s="20" t="s">
        <v>547</v>
      </c>
      <c r="C237" s="20"/>
      <c r="D237" s="39" t="s">
        <v>505</v>
      </c>
      <c r="F237" s="753">
        <v>0</v>
      </c>
      <c r="G237" s="15"/>
      <c r="H237" s="15"/>
      <c r="I237" s="15"/>
      <c r="J237" s="15"/>
      <c r="K237" s="15"/>
      <c r="L237" s="15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19"/>
      <c r="AX237" s="19"/>
      <c r="AY237" s="19"/>
      <c r="AZ237" s="19"/>
      <c r="BA237" s="19"/>
      <c r="BB237" s="19"/>
      <c r="BC237" s="19"/>
      <c r="BD237" s="19"/>
      <c r="BE237" s="19"/>
      <c r="BF237" s="19"/>
      <c r="BG237" s="19"/>
      <c r="BH237" s="19"/>
      <c r="BI237" s="19"/>
      <c r="BJ237" s="19"/>
      <c r="BK237" s="19"/>
      <c r="BL237" s="19"/>
      <c r="BM237" s="19"/>
      <c r="BN237" s="19"/>
      <c r="BO237" s="19"/>
      <c r="BP237" s="19"/>
      <c r="BQ237" s="19"/>
      <c r="BR237" s="19"/>
      <c r="BS237" s="19"/>
      <c r="BT237" s="19"/>
      <c r="BU237" s="19"/>
      <c r="BV237" s="19"/>
      <c r="BW237" s="19"/>
      <c r="BX237" s="19"/>
      <c r="BY237" s="19"/>
      <c r="BZ237" s="19"/>
      <c r="CA237" s="19"/>
      <c r="CB237" s="19"/>
      <c r="CC237" s="19"/>
      <c r="CD237" s="19"/>
      <c r="CE237" s="19"/>
      <c r="CF237" s="19"/>
      <c r="CG237" s="19"/>
      <c r="CH237" s="19"/>
      <c r="CI237" s="19"/>
      <c r="CJ237" s="19"/>
      <c r="CK237" s="19"/>
      <c r="CL237" s="19"/>
      <c r="CM237" s="19"/>
      <c r="CN237" s="19"/>
      <c r="CO237" s="19"/>
      <c r="CP237" s="19"/>
      <c r="CQ237" s="19"/>
      <c r="CR237" s="19"/>
      <c r="CS237" s="19"/>
      <c r="CT237" s="19"/>
      <c r="CU237" s="19"/>
      <c r="CV237" s="19"/>
      <c r="CW237" s="19"/>
      <c r="CX237" s="19"/>
      <c r="CY237" s="19"/>
      <c r="CZ237" s="19"/>
      <c r="DA237" s="19"/>
      <c r="DB237" s="19"/>
      <c r="DC237" s="19"/>
      <c r="DD237" s="19"/>
      <c r="DE237" s="19"/>
      <c r="DF237" s="19"/>
      <c r="DG237" s="19"/>
      <c r="DH237" s="19"/>
      <c r="DI237" s="19"/>
      <c r="DJ237" s="19"/>
      <c r="DK237" s="19"/>
      <c r="DL237" s="19"/>
      <c r="DM237" s="19"/>
      <c r="DN237" s="19"/>
      <c r="DO237" s="19"/>
      <c r="DP237" s="19"/>
      <c r="DQ237" s="19"/>
      <c r="DR237" s="19"/>
      <c r="DS237" s="19"/>
      <c r="DT237" s="19"/>
      <c r="DU237" s="19"/>
      <c r="DV237" s="19"/>
      <c r="DW237" s="19"/>
      <c r="DX237" s="19"/>
      <c r="DY237" s="19"/>
      <c r="DZ237" s="19"/>
      <c r="EA237" s="19"/>
      <c r="EB237" s="19"/>
      <c r="EC237" s="19"/>
      <c r="ED237" s="19"/>
      <c r="EE237" s="19"/>
      <c r="EF237" s="19"/>
      <c r="EG237" s="19"/>
      <c r="EH237" s="19"/>
      <c r="EI237" s="19"/>
      <c r="EJ237" s="19"/>
      <c r="EK237" s="19"/>
      <c r="EL237" s="19"/>
      <c r="EM237" s="19"/>
      <c r="EN237" s="19"/>
      <c r="EO237" s="19"/>
      <c r="EP237" s="19"/>
      <c r="EQ237" s="15"/>
      <c r="ER237" s="15"/>
      <c r="ES237" s="15"/>
      <c r="ET237" s="15"/>
      <c r="EU237" s="15"/>
      <c r="EV237" s="15"/>
      <c r="EW237" s="15"/>
      <c r="EX237" s="15"/>
      <c r="EY237" s="15"/>
      <c r="EZ237" s="15"/>
      <c r="FA237" s="15"/>
      <c r="FB237" s="15"/>
      <c r="FC237" s="15"/>
      <c r="FD237" s="15"/>
      <c r="FE237" s="15"/>
      <c r="FF237" s="15"/>
      <c r="FG237" s="15"/>
      <c r="FH237" s="15"/>
      <c r="FI237" s="15"/>
      <c r="FJ237" s="15"/>
      <c r="FK237" s="15"/>
      <c r="FL237" s="15"/>
      <c r="FM237" s="15"/>
      <c r="FN237" s="15"/>
      <c r="FO237" s="15"/>
      <c r="FP237" s="15"/>
      <c r="FQ237" s="15"/>
      <c r="FR237" s="15"/>
      <c r="FS237" s="15"/>
      <c r="FT237" s="15"/>
      <c r="FU237" s="15"/>
      <c r="FV237" s="15"/>
      <c r="FW237" s="15"/>
      <c r="FX237" s="15"/>
      <c r="FY237" s="15"/>
      <c r="FZ237" s="15"/>
      <c r="GA237" s="15"/>
      <c r="GB237" s="15"/>
      <c r="GC237" s="15"/>
      <c r="GD237" s="15"/>
      <c r="GE237" s="15"/>
      <c r="GF237" s="15"/>
      <c r="GG237" s="15"/>
      <c r="GH237" s="15"/>
      <c r="GI237" s="15"/>
      <c r="GJ237" s="15"/>
      <c r="GK237" s="15"/>
      <c r="GL237" s="15"/>
      <c r="GM237" s="15"/>
      <c r="GN237" s="15"/>
      <c r="GO237" s="15"/>
      <c r="GP237" s="15"/>
      <c r="GQ237" s="15"/>
      <c r="GR237" s="15"/>
      <c r="GS237" s="15"/>
      <c r="GT237" s="15"/>
      <c r="GU237" s="15"/>
      <c r="GV237" s="15"/>
      <c r="GW237" s="15"/>
      <c r="GX237" s="15"/>
      <c r="GY237" s="15"/>
      <c r="GZ237" s="15"/>
      <c r="HA237" s="15"/>
      <c r="HB237" s="15"/>
      <c r="HC237" s="15"/>
      <c r="HD237" s="15"/>
      <c r="HE237" s="15"/>
      <c r="HF237" s="15"/>
      <c r="HG237" s="15"/>
      <c r="HH237" s="15"/>
      <c r="HI237" s="15"/>
      <c r="HJ237" s="15"/>
      <c r="HK237" s="15"/>
    </row>
    <row r="238" spans="1:219" s="34" customFormat="1" ht="14.1" customHeight="1">
      <c r="A238" s="113"/>
      <c r="B238" s="20" t="s">
        <v>548</v>
      </c>
      <c r="C238" s="20"/>
      <c r="D238" s="39" t="s">
        <v>505</v>
      </c>
      <c r="F238" s="1079">
        <f ca="1">Sensitivity!F59</f>
        <v>13</v>
      </c>
      <c r="G238" s="15"/>
      <c r="H238" s="15"/>
      <c r="I238" s="15"/>
      <c r="J238" s="15"/>
      <c r="K238" s="15"/>
      <c r="L238" s="15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  <c r="AU238" s="19"/>
      <c r="AV238" s="19"/>
      <c r="AW238" s="19"/>
      <c r="AX238" s="19"/>
      <c r="AY238" s="19"/>
      <c r="AZ238" s="19"/>
      <c r="BA238" s="19"/>
      <c r="BB238" s="19"/>
      <c r="BC238" s="19"/>
      <c r="BD238" s="19"/>
      <c r="BE238" s="19"/>
      <c r="BF238" s="19"/>
      <c r="BG238" s="19"/>
      <c r="BH238" s="19"/>
      <c r="BI238" s="19"/>
      <c r="BJ238" s="19"/>
      <c r="BK238" s="19"/>
      <c r="BL238" s="19"/>
      <c r="BM238" s="19"/>
      <c r="BN238" s="19"/>
      <c r="BO238" s="19"/>
      <c r="BP238" s="19"/>
      <c r="BQ238" s="19"/>
      <c r="BR238" s="19"/>
      <c r="BS238" s="19"/>
      <c r="BT238" s="19"/>
      <c r="BU238" s="19"/>
      <c r="BV238" s="19"/>
      <c r="BW238" s="19"/>
      <c r="BX238" s="19"/>
      <c r="BY238" s="19"/>
      <c r="BZ238" s="19"/>
      <c r="CA238" s="19"/>
      <c r="CB238" s="19"/>
      <c r="CC238" s="19"/>
      <c r="CD238" s="19"/>
      <c r="CE238" s="19"/>
      <c r="CF238" s="19"/>
      <c r="CG238" s="19"/>
      <c r="CH238" s="19"/>
      <c r="CI238" s="19"/>
      <c r="CJ238" s="19"/>
      <c r="CK238" s="19"/>
      <c r="CL238" s="19"/>
      <c r="CM238" s="19"/>
      <c r="CN238" s="19"/>
      <c r="CO238" s="19"/>
      <c r="CP238" s="19"/>
      <c r="CQ238" s="19"/>
      <c r="CR238" s="19"/>
      <c r="CS238" s="19"/>
      <c r="CT238" s="19"/>
      <c r="CU238" s="19"/>
      <c r="CV238" s="19"/>
      <c r="CW238" s="19"/>
      <c r="CX238" s="19"/>
      <c r="CY238" s="19"/>
      <c r="CZ238" s="19"/>
      <c r="DA238" s="19"/>
      <c r="DB238" s="19"/>
      <c r="DC238" s="19"/>
      <c r="DD238" s="19"/>
      <c r="DE238" s="19"/>
      <c r="DF238" s="19"/>
      <c r="DG238" s="19"/>
      <c r="DH238" s="19"/>
      <c r="DI238" s="19"/>
      <c r="DJ238" s="19"/>
      <c r="DK238" s="19"/>
      <c r="DL238" s="19"/>
      <c r="DM238" s="19"/>
      <c r="DN238" s="19"/>
      <c r="DO238" s="19"/>
      <c r="DP238" s="19"/>
      <c r="DQ238" s="19"/>
      <c r="DR238" s="19"/>
      <c r="DS238" s="19"/>
      <c r="DT238" s="19"/>
      <c r="DU238" s="19"/>
      <c r="DV238" s="19"/>
      <c r="DW238" s="19"/>
      <c r="DX238" s="19"/>
      <c r="DY238" s="19"/>
      <c r="DZ238" s="19"/>
      <c r="EA238" s="19"/>
      <c r="EB238" s="19"/>
      <c r="EC238" s="19"/>
      <c r="ED238" s="19"/>
      <c r="EE238" s="19"/>
      <c r="EF238" s="19"/>
      <c r="EG238" s="19"/>
      <c r="EH238" s="19"/>
      <c r="EI238" s="19"/>
      <c r="EJ238" s="19"/>
      <c r="EK238" s="19"/>
      <c r="EL238" s="19"/>
      <c r="EM238" s="19"/>
      <c r="EN238" s="19"/>
      <c r="EO238" s="19"/>
      <c r="EP238" s="19"/>
      <c r="EQ238" s="15"/>
      <c r="ER238" s="15"/>
      <c r="ES238" s="15"/>
      <c r="ET238" s="15"/>
      <c r="EU238" s="15"/>
      <c r="EV238" s="15"/>
      <c r="EW238" s="15"/>
      <c r="EX238" s="15"/>
      <c r="EY238" s="15"/>
      <c r="EZ238" s="15"/>
      <c r="FA238" s="15"/>
      <c r="FB238" s="15"/>
      <c r="FC238" s="15"/>
      <c r="FD238" s="15"/>
      <c r="FE238" s="15"/>
      <c r="FF238" s="15"/>
      <c r="FG238" s="15"/>
      <c r="FH238" s="15"/>
      <c r="FI238" s="15"/>
      <c r="FJ238" s="15"/>
      <c r="FK238" s="15"/>
      <c r="FL238" s="15"/>
      <c r="FM238" s="15"/>
      <c r="FN238" s="15"/>
      <c r="FO238" s="15"/>
      <c r="FP238" s="15"/>
      <c r="FQ238" s="15"/>
      <c r="FR238" s="15"/>
      <c r="FS238" s="15"/>
      <c r="FT238" s="15"/>
      <c r="FU238" s="15"/>
      <c r="FV238" s="15"/>
      <c r="FW238" s="15"/>
      <c r="FX238" s="15"/>
      <c r="FY238" s="15"/>
      <c r="FZ238" s="15"/>
      <c r="GA238" s="15"/>
      <c r="GB238" s="15"/>
      <c r="GC238" s="15"/>
      <c r="GD238" s="15"/>
      <c r="GE238" s="15"/>
      <c r="GF238" s="15"/>
      <c r="GG238" s="15"/>
      <c r="GH238" s="15"/>
      <c r="GI238" s="15"/>
      <c r="GJ238" s="15"/>
      <c r="GK238" s="15"/>
      <c r="GL238" s="15"/>
      <c r="GM238" s="15"/>
      <c r="GN238" s="15"/>
      <c r="GO238" s="15"/>
      <c r="GP238" s="15"/>
      <c r="GQ238" s="15"/>
      <c r="GR238" s="15"/>
      <c r="GS238" s="15"/>
      <c r="GT238" s="15"/>
      <c r="GU238" s="15"/>
      <c r="GV238" s="15"/>
      <c r="GW238" s="15"/>
      <c r="GX238" s="15"/>
      <c r="GY238" s="15"/>
      <c r="GZ238" s="15"/>
      <c r="HA238" s="15"/>
      <c r="HB238" s="15"/>
      <c r="HC238" s="15"/>
      <c r="HD238" s="15"/>
      <c r="HE238" s="15"/>
      <c r="HF238" s="15"/>
      <c r="HG238" s="15"/>
      <c r="HH238" s="15"/>
      <c r="HI238" s="15"/>
      <c r="HJ238" s="15"/>
      <c r="HK238" s="15"/>
    </row>
    <row r="239" spans="1:219" s="34" customFormat="1" ht="14.1" customHeight="1">
      <c r="A239" s="113"/>
      <c r="B239" s="20" t="s">
        <v>549</v>
      </c>
      <c r="C239" s="20"/>
      <c r="D239" s="39" t="s">
        <v>505</v>
      </c>
      <c r="F239" s="754">
        <f ca="1">F237+F238</f>
        <v>13</v>
      </c>
      <c r="G239" s="15"/>
      <c r="H239" s="15"/>
      <c r="I239" s="15"/>
      <c r="J239" s="15"/>
      <c r="K239" s="15"/>
      <c r="L239" s="15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9"/>
      <c r="AP239" s="19"/>
      <c r="AQ239" s="19"/>
      <c r="AR239" s="19"/>
      <c r="AS239" s="19"/>
      <c r="AT239" s="19"/>
      <c r="AU239" s="19"/>
      <c r="AV239" s="19"/>
      <c r="AW239" s="19"/>
      <c r="AX239" s="19"/>
      <c r="AY239" s="19"/>
      <c r="AZ239" s="19"/>
      <c r="BA239" s="19"/>
      <c r="BB239" s="19"/>
      <c r="BC239" s="19"/>
      <c r="BD239" s="19"/>
      <c r="BE239" s="19"/>
      <c r="BF239" s="19"/>
      <c r="BG239" s="19"/>
      <c r="BH239" s="19"/>
      <c r="BI239" s="19"/>
      <c r="BJ239" s="19"/>
      <c r="BK239" s="19"/>
      <c r="BL239" s="19"/>
      <c r="BM239" s="19"/>
      <c r="BN239" s="19"/>
      <c r="BO239" s="19"/>
      <c r="BP239" s="19"/>
      <c r="BQ239" s="19"/>
      <c r="BR239" s="19"/>
      <c r="BS239" s="19"/>
      <c r="BT239" s="19"/>
      <c r="BU239" s="19"/>
      <c r="BV239" s="19"/>
      <c r="BW239" s="19"/>
      <c r="BX239" s="19"/>
      <c r="BY239" s="19"/>
      <c r="BZ239" s="19"/>
      <c r="CA239" s="19"/>
      <c r="CB239" s="19"/>
      <c r="CC239" s="19"/>
      <c r="CD239" s="19"/>
      <c r="CE239" s="19"/>
      <c r="CF239" s="19"/>
      <c r="CG239" s="19"/>
      <c r="CH239" s="19"/>
      <c r="CI239" s="19"/>
      <c r="CJ239" s="19"/>
      <c r="CK239" s="19"/>
      <c r="CL239" s="19"/>
      <c r="CM239" s="19"/>
      <c r="CN239" s="19"/>
      <c r="CO239" s="19"/>
      <c r="CP239" s="19"/>
      <c r="CQ239" s="19"/>
      <c r="CR239" s="19"/>
      <c r="CS239" s="19"/>
      <c r="CT239" s="19"/>
      <c r="CU239" s="19"/>
      <c r="CV239" s="19"/>
      <c r="CW239" s="19"/>
      <c r="CX239" s="19"/>
      <c r="CY239" s="19"/>
      <c r="CZ239" s="19"/>
      <c r="DA239" s="19"/>
      <c r="DB239" s="19"/>
      <c r="DC239" s="19"/>
      <c r="DD239" s="19"/>
      <c r="DE239" s="19"/>
      <c r="DF239" s="19"/>
      <c r="DG239" s="19"/>
      <c r="DH239" s="19"/>
      <c r="DI239" s="19"/>
      <c r="DJ239" s="19"/>
      <c r="DK239" s="19"/>
      <c r="DL239" s="19"/>
      <c r="DM239" s="19"/>
      <c r="DN239" s="19"/>
      <c r="DO239" s="19"/>
      <c r="DP239" s="19"/>
      <c r="DQ239" s="19"/>
      <c r="DR239" s="19"/>
      <c r="DS239" s="19"/>
      <c r="DT239" s="19"/>
      <c r="DU239" s="19"/>
      <c r="DV239" s="19"/>
      <c r="DW239" s="19"/>
      <c r="DX239" s="19"/>
      <c r="DY239" s="19"/>
      <c r="DZ239" s="19"/>
      <c r="EA239" s="19"/>
      <c r="EB239" s="19"/>
      <c r="EC239" s="19"/>
      <c r="ED239" s="19"/>
      <c r="EE239" s="19"/>
      <c r="EF239" s="19"/>
      <c r="EG239" s="19"/>
      <c r="EH239" s="19"/>
      <c r="EI239" s="19"/>
      <c r="EJ239" s="19"/>
      <c r="EK239" s="19"/>
      <c r="EL239" s="19"/>
      <c r="EM239" s="19"/>
      <c r="EN239" s="19"/>
      <c r="EO239" s="19"/>
      <c r="EP239" s="19"/>
      <c r="EQ239" s="15"/>
      <c r="ER239" s="15"/>
      <c r="ES239" s="15"/>
      <c r="ET239" s="15"/>
      <c r="EU239" s="15"/>
      <c r="EV239" s="15"/>
      <c r="EW239" s="15"/>
      <c r="EX239" s="15"/>
      <c r="EY239" s="15"/>
      <c r="EZ239" s="15"/>
      <c r="FA239" s="15"/>
      <c r="FB239" s="15"/>
      <c r="FC239" s="15"/>
      <c r="FD239" s="15"/>
      <c r="FE239" s="15"/>
      <c r="FF239" s="15"/>
      <c r="FG239" s="15"/>
      <c r="FH239" s="15"/>
      <c r="FI239" s="15"/>
      <c r="FJ239" s="15"/>
      <c r="FK239" s="15"/>
      <c r="FL239" s="15"/>
      <c r="FM239" s="15"/>
      <c r="FN239" s="15"/>
      <c r="FO239" s="15"/>
      <c r="FP239" s="15"/>
      <c r="FQ239" s="15"/>
      <c r="FR239" s="15"/>
      <c r="FS239" s="15"/>
      <c r="FT239" s="15"/>
      <c r="FU239" s="15"/>
      <c r="FV239" s="15"/>
      <c r="FW239" s="15"/>
      <c r="FX239" s="15"/>
      <c r="FY239" s="15"/>
      <c r="FZ239" s="15"/>
      <c r="GA239" s="15"/>
      <c r="GB239" s="15"/>
      <c r="GC239" s="15"/>
      <c r="GD239" s="15"/>
      <c r="GE239" s="15"/>
      <c r="GF239" s="15"/>
      <c r="GG239" s="15"/>
      <c r="GH239" s="15"/>
      <c r="GI239" s="15"/>
      <c r="GJ239" s="15"/>
      <c r="GK239" s="15"/>
      <c r="GL239" s="15"/>
      <c r="GM239" s="15"/>
      <c r="GN239" s="15"/>
      <c r="GO239" s="15"/>
      <c r="GP239" s="15"/>
      <c r="GQ239" s="15"/>
      <c r="GR239" s="15"/>
      <c r="GS239" s="15"/>
      <c r="GT239" s="15"/>
      <c r="GU239" s="15"/>
      <c r="GV239" s="15"/>
      <c r="GW239" s="15"/>
      <c r="GX239" s="15"/>
      <c r="GY239" s="15"/>
      <c r="GZ239" s="15"/>
      <c r="HA239" s="15"/>
      <c r="HB239" s="15"/>
      <c r="HC239" s="15"/>
      <c r="HD239" s="15"/>
      <c r="HE239" s="15"/>
      <c r="HF239" s="15"/>
      <c r="HG239" s="15"/>
      <c r="HH239" s="15"/>
      <c r="HI239" s="15"/>
      <c r="HJ239" s="15"/>
      <c r="HK239" s="15"/>
    </row>
    <row r="240" spans="1:219" s="34" customFormat="1" ht="14.1" customHeight="1">
      <c r="A240" s="113"/>
      <c r="B240" s="20"/>
      <c r="C240" s="20"/>
      <c r="D240" s="39"/>
      <c r="F240" s="754"/>
      <c r="G240" s="15"/>
      <c r="H240" s="15"/>
      <c r="I240" s="15"/>
      <c r="J240" s="15"/>
      <c r="K240" s="15"/>
      <c r="L240" s="15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19"/>
      <c r="AQ240" s="19"/>
      <c r="AR240" s="19"/>
      <c r="AS240" s="19"/>
      <c r="AT240" s="19"/>
      <c r="AU240" s="19"/>
      <c r="AV240" s="19"/>
      <c r="AW240" s="19"/>
      <c r="AX240" s="19"/>
      <c r="AY240" s="19"/>
      <c r="AZ240" s="19"/>
      <c r="BA240" s="19"/>
      <c r="BB240" s="19"/>
      <c r="BC240" s="19"/>
      <c r="BD240" s="19"/>
      <c r="BE240" s="19"/>
      <c r="BF240" s="19"/>
      <c r="BG240" s="19"/>
      <c r="BH240" s="19"/>
      <c r="BI240" s="19"/>
      <c r="BJ240" s="19"/>
      <c r="BK240" s="19"/>
      <c r="BL240" s="19"/>
      <c r="BM240" s="19"/>
      <c r="BN240" s="19"/>
      <c r="BO240" s="19"/>
      <c r="BP240" s="19"/>
      <c r="BQ240" s="19"/>
      <c r="BR240" s="19"/>
      <c r="BS240" s="19"/>
      <c r="BT240" s="19"/>
      <c r="BU240" s="19"/>
      <c r="BV240" s="19"/>
      <c r="BW240" s="19"/>
      <c r="BX240" s="19"/>
      <c r="BY240" s="19"/>
      <c r="BZ240" s="19"/>
      <c r="CA240" s="19"/>
      <c r="CB240" s="19"/>
      <c r="CC240" s="19"/>
      <c r="CD240" s="19"/>
      <c r="CE240" s="19"/>
      <c r="CF240" s="19"/>
      <c r="CG240" s="19"/>
      <c r="CH240" s="19"/>
      <c r="CI240" s="19"/>
      <c r="CJ240" s="19"/>
      <c r="CK240" s="19"/>
      <c r="CL240" s="19"/>
      <c r="CM240" s="19"/>
      <c r="CN240" s="19"/>
      <c r="CO240" s="19"/>
      <c r="CP240" s="19"/>
      <c r="CQ240" s="19"/>
      <c r="CR240" s="19"/>
      <c r="CS240" s="19"/>
      <c r="CT240" s="19"/>
      <c r="CU240" s="19"/>
      <c r="CV240" s="19"/>
      <c r="CW240" s="19"/>
      <c r="CX240" s="19"/>
      <c r="CY240" s="19"/>
      <c r="CZ240" s="19"/>
      <c r="DA240" s="19"/>
      <c r="DB240" s="19"/>
      <c r="DC240" s="19"/>
      <c r="DD240" s="19"/>
      <c r="DE240" s="19"/>
      <c r="DF240" s="19"/>
      <c r="DG240" s="19"/>
      <c r="DH240" s="19"/>
      <c r="DI240" s="19"/>
      <c r="DJ240" s="19"/>
      <c r="DK240" s="19"/>
      <c r="DL240" s="19"/>
      <c r="DM240" s="19"/>
      <c r="DN240" s="19"/>
      <c r="DO240" s="19"/>
      <c r="DP240" s="19"/>
      <c r="DQ240" s="19"/>
      <c r="DR240" s="19"/>
      <c r="DS240" s="19"/>
      <c r="DT240" s="19"/>
      <c r="DU240" s="19"/>
      <c r="DV240" s="19"/>
      <c r="DW240" s="19"/>
      <c r="DX240" s="19"/>
      <c r="DY240" s="19"/>
      <c r="DZ240" s="19"/>
      <c r="EA240" s="19"/>
      <c r="EB240" s="19"/>
      <c r="EC240" s="19"/>
      <c r="ED240" s="19"/>
      <c r="EE240" s="19"/>
      <c r="EF240" s="19"/>
      <c r="EG240" s="19"/>
      <c r="EH240" s="19"/>
      <c r="EI240" s="19"/>
      <c r="EJ240" s="19"/>
      <c r="EK240" s="19"/>
      <c r="EL240" s="19"/>
      <c r="EM240" s="19"/>
      <c r="EN240" s="19"/>
      <c r="EO240" s="19"/>
      <c r="EP240" s="19"/>
      <c r="EQ240" s="15"/>
      <c r="ER240" s="15"/>
      <c r="ES240" s="15"/>
      <c r="ET240" s="15"/>
      <c r="EU240" s="15"/>
      <c r="EV240" s="15"/>
      <c r="EW240" s="15"/>
      <c r="EX240" s="15"/>
      <c r="EY240" s="15"/>
      <c r="EZ240" s="15"/>
      <c r="FA240" s="15"/>
      <c r="FB240" s="15"/>
      <c r="FC240" s="15"/>
      <c r="FD240" s="15"/>
      <c r="FE240" s="15"/>
      <c r="FF240" s="15"/>
      <c r="FG240" s="15"/>
      <c r="FH240" s="15"/>
      <c r="FI240" s="15"/>
      <c r="FJ240" s="15"/>
      <c r="FK240" s="15"/>
      <c r="FL240" s="15"/>
      <c r="FM240" s="15"/>
      <c r="FN240" s="15"/>
      <c r="FO240" s="15"/>
      <c r="FP240" s="15"/>
      <c r="FQ240" s="15"/>
      <c r="FR240" s="15"/>
      <c r="FS240" s="15"/>
      <c r="FT240" s="15"/>
      <c r="FU240" s="15"/>
      <c r="FV240" s="15"/>
      <c r="FW240" s="15"/>
      <c r="FX240" s="15"/>
      <c r="FY240" s="15"/>
      <c r="FZ240" s="15"/>
      <c r="GA240" s="15"/>
      <c r="GB240" s="15"/>
      <c r="GC240" s="15"/>
      <c r="GD240" s="15"/>
      <c r="GE240" s="15"/>
      <c r="GF240" s="15"/>
      <c r="GG240" s="15"/>
      <c r="GH240" s="15"/>
      <c r="GI240" s="15"/>
      <c r="GJ240" s="15"/>
      <c r="GK240" s="15"/>
      <c r="GL240" s="15"/>
      <c r="GM240" s="15"/>
      <c r="GN240" s="15"/>
      <c r="GO240" s="15"/>
      <c r="GP240" s="15"/>
      <c r="GQ240" s="15"/>
      <c r="GR240" s="15"/>
      <c r="GS240" s="15"/>
      <c r="GT240" s="15"/>
      <c r="GU240" s="15"/>
      <c r="GV240" s="15"/>
      <c r="GW240" s="15"/>
      <c r="GX240" s="15"/>
      <c r="GY240" s="15"/>
      <c r="GZ240" s="15"/>
      <c r="HA240" s="15"/>
      <c r="HB240" s="15"/>
      <c r="HC240" s="15"/>
      <c r="HD240" s="15"/>
      <c r="HE240" s="15"/>
      <c r="HF240" s="15"/>
      <c r="HG240" s="15"/>
      <c r="HH240" s="15"/>
      <c r="HI240" s="15"/>
      <c r="HJ240" s="15"/>
      <c r="HK240" s="15"/>
    </row>
    <row r="241" spans="1:227" s="34" customFormat="1" ht="14.1" customHeight="1">
      <c r="A241" s="113"/>
      <c r="B241" s="20" t="s">
        <v>550</v>
      </c>
      <c r="C241" s="20"/>
      <c r="D241" s="39" t="s">
        <v>269</v>
      </c>
      <c r="F241" s="646">
        <f ca="1">F226</f>
        <v>47391</v>
      </c>
      <c r="G241" s="15"/>
      <c r="H241" s="15"/>
      <c r="I241" s="15"/>
      <c r="J241" s="15"/>
      <c r="K241" s="15"/>
      <c r="L241" s="15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9"/>
      <c r="AP241" s="19"/>
      <c r="AQ241" s="19"/>
      <c r="AR241" s="19"/>
      <c r="AS241" s="19"/>
      <c r="AT241" s="19"/>
      <c r="AU241" s="19"/>
      <c r="AV241" s="19"/>
      <c r="AW241" s="19"/>
      <c r="AX241" s="19"/>
      <c r="AY241" s="19"/>
      <c r="AZ241" s="19"/>
      <c r="BA241" s="19"/>
      <c r="BB241" s="19"/>
      <c r="BC241" s="19"/>
      <c r="BD241" s="19"/>
      <c r="BE241" s="19"/>
      <c r="BF241" s="19"/>
      <c r="BG241" s="19"/>
      <c r="BH241" s="19"/>
      <c r="BI241" s="19"/>
      <c r="BJ241" s="19"/>
      <c r="BK241" s="19"/>
      <c r="BL241" s="19"/>
      <c r="BM241" s="19"/>
      <c r="BN241" s="19"/>
      <c r="BO241" s="19"/>
      <c r="BP241" s="19"/>
      <c r="BQ241" s="19"/>
      <c r="BR241" s="19"/>
      <c r="BS241" s="19"/>
      <c r="BT241" s="19"/>
      <c r="BU241" s="19"/>
      <c r="BV241" s="19"/>
      <c r="BW241" s="19"/>
      <c r="BX241" s="19"/>
      <c r="BY241" s="19"/>
      <c r="BZ241" s="19"/>
      <c r="CA241" s="19"/>
      <c r="CB241" s="19"/>
      <c r="CC241" s="19"/>
      <c r="CD241" s="19"/>
      <c r="CE241" s="19"/>
      <c r="CF241" s="19"/>
      <c r="CG241" s="19"/>
      <c r="CH241" s="19"/>
      <c r="CI241" s="19"/>
      <c r="CJ241" s="19"/>
      <c r="CK241" s="19"/>
      <c r="CL241" s="19"/>
      <c r="CM241" s="19"/>
      <c r="CN241" s="19"/>
      <c r="CO241" s="19"/>
      <c r="CP241" s="19"/>
      <c r="CQ241" s="19"/>
      <c r="CR241" s="19"/>
      <c r="CS241" s="19"/>
      <c r="CT241" s="19"/>
      <c r="CU241" s="19"/>
      <c r="CV241" s="19"/>
      <c r="CW241" s="19"/>
      <c r="CX241" s="19"/>
      <c r="CY241" s="19"/>
      <c r="CZ241" s="19"/>
      <c r="DA241" s="19"/>
      <c r="DB241" s="19"/>
      <c r="DC241" s="19"/>
      <c r="DD241" s="19"/>
      <c r="DE241" s="19"/>
      <c r="DF241" s="19"/>
      <c r="DG241" s="19"/>
      <c r="DH241" s="19"/>
      <c r="DI241" s="19"/>
      <c r="DJ241" s="19"/>
      <c r="DK241" s="19"/>
      <c r="DL241" s="19"/>
      <c r="DM241" s="19"/>
      <c r="DN241" s="19"/>
      <c r="DO241" s="19"/>
      <c r="DP241" s="19"/>
      <c r="DQ241" s="19"/>
      <c r="DR241" s="19"/>
      <c r="DS241" s="19"/>
      <c r="DT241" s="19"/>
      <c r="DU241" s="19"/>
      <c r="DV241" s="19"/>
      <c r="DW241" s="19"/>
      <c r="DX241" s="19"/>
      <c r="DY241" s="19"/>
      <c r="DZ241" s="19"/>
      <c r="EA241" s="19"/>
      <c r="EB241" s="19"/>
      <c r="EC241" s="19"/>
      <c r="ED241" s="19"/>
      <c r="EE241" s="19"/>
      <c r="EF241" s="19"/>
      <c r="EG241" s="19"/>
      <c r="EH241" s="19"/>
      <c r="EI241" s="19"/>
      <c r="EJ241" s="19"/>
      <c r="EK241" s="19"/>
      <c r="EL241" s="19"/>
      <c r="EM241" s="19"/>
      <c r="EN241" s="19"/>
      <c r="EO241" s="19"/>
      <c r="EP241" s="19"/>
      <c r="EQ241" s="15"/>
      <c r="ER241" s="15"/>
      <c r="ES241" s="15"/>
      <c r="ET241" s="15"/>
      <c r="EU241" s="15"/>
      <c r="EV241" s="15"/>
      <c r="EW241" s="15"/>
      <c r="EX241" s="15"/>
      <c r="EY241" s="15"/>
      <c r="EZ241" s="15"/>
      <c r="FA241" s="15"/>
      <c r="FB241" s="15"/>
      <c r="FC241" s="15"/>
      <c r="FD241" s="15"/>
      <c r="FE241" s="15"/>
      <c r="FF241" s="15"/>
      <c r="FG241" s="15"/>
      <c r="FH241" s="15"/>
      <c r="FI241" s="15"/>
      <c r="FJ241" s="15"/>
      <c r="FK241" s="15"/>
      <c r="FL241" s="15"/>
      <c r="FM241" s="15"/>
      <c r="FN241" s="15"/>
      <c r="FO241" s="15"/>
      <c r="FP241" s="15"/>
      <c r="FQ241" s="15"/>
      <c r="FR241" s="15"/>
      <c r="FS241" s="15"/>
      <c r="FT241" s="15"/>
      <c r="FU241" s="15"/>
      <c r="FV241" s="15"/>
      <c r="FW241" s="15"/>
      <c r="FX241" s="15"/>
      <c r="FY241" s="15"/>
      <c r="FZ241" s="15"/>
      <c r="GA241" s="15"/>
      <c r="GB241" s="15"/>
      <c r="GC241" s="15"/>
      <c r="GD241" s="15"/>
      <c r="GE241" s="15"/>
      <c r="GF241" s="15"/>
      <c r="GG241" s="15"/>
      <c r="GH241" s="15"/>
      <c r="GI241" s="15"/>
      <c r="GJ241" s="15"/>
      <c r="GK241" s="15"/>
      <c r="GL241" s="15"/>
      <c r="GM241" s="15"/>
      <c r="GN241" s="15"/>
      <c r="GO241" s="15"/>
      <c r="GP241" s="15"/>
      <c r="GQ241" s="15"/>
      <c r="GR241" s="15"/>
      <c r="GS241" s="15"/>
      <c r="GT241" s="15"/>
      <c r="GU241" s="15"/>
      <c r="GV241" s="15"/>
      <c r="GW241" s="15"/>
      <c r="GX241" s="15"/>
      <c r="GY241" s="15"/>
      <c r="GZ241" s="15"/>
      <c r="HA241" s="15"/>
      <c r="HB241" s="15"/>
      <c r="HC241" s="15"/>
      <c r="HD241" s="15"/>
      <c r="HE241" s="15"/>
      <c r="HF241" s="15"/>
      <c r="HG241" s="15"/>
      <c r="HH241" s="15"/>
      <c r="HI241" s="15"/>
      <c r="HJ241" s="15"/>
      <c r="HK241" s="15"/>
    </row>
    <row r="242" spans="1:227" s="34" customFormat="1" ht="14.1" customHeight="1">
      <c r="A242" s="113"/>
      <c r="B242" s="20" t="s">
        <v>551</v>
      </c>
      <c r="C242" s="20"/>
      <c r="D242" s="39" t="s">
        <v>269</v>
      </c>
      <c r="F242" s="646">
        <f ca="1">EOMONTH(F241,F237*12+3)</f>
        <v>47483</v>
      </c>
      <c r="G242" s="15"/>
      <c r="H242" s="15"/>
      <c r="I242" s="15"/>
      <c r="J242" s="15"/>
      <c r="K242" s="15"/>
      <c r="L242" s="15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/>
      <c r="AW242" s="19"/>
      <c r="AX242" s="19"/>
      <c r="AY242" s="19"/>
      <c r="AZ242" s="19"/>
      <c r="BA242" s="19"/>
      <c r="BB242" s="19"/>
      <c r="BC242" s="19"/>
      <c r="BD242" s="19"/>
      <c r="BE242" s="19"/>
      <c r="BF242" s="19"/>
      <c r="BG242" s="19"/>
      <c r="BH242" s="19"/>
      <c r="BI242" s="19"/>
      <c r="BJ242" s="19"/>
      <c r="BK242" s="19"/>
      <c r="BL242" s="19"/>
      <c r="BM242" s="19"/>
      <c r="BN242" s="19"/>
      <c r="BO242" s="19"/>
      <c r="BP242" s="19"/>
      <c r="BQ242" s="19"/>
      <c r="BR242" s="19"/>
      <c r="BS242" s="19"/>
      <c r="BT242" s="19"/>
      <c r="BU242" s="19"/>
      <c r="BV242" s="19"/>
      <c r="BW242" s="19"/>
      <c r="BX242" s="19"/>
      <c r="BY242" s="19"/>
      <c r="BZ242" s="19"/>
      <c r="CA242" s="19"/>
      <c r="CB242" s="19"/>
      <c r="CC242" s="19"/>
      <c r="CD242" s="19"/>
      <c r="CE242" s="19"/>
      <c r="CF242" s="19"/>
      <c r="CG242" s="19"/>
      <c r="CH242" s="19"/>
      <c r="CI242" s="19"/>
      <c r="CJ242" s="19"/>
      <c r="CK242" s="19"/>
      <c r="CL242" s="19"/>
      <c r="CM242" s="19"/>
      <c r="CN242" s="19"/>
      <c r="CO242" s="19"/>
      <c r="CP242" s="19"/>
      <c r="CQ242" s="19"/>
      <c r="CR242" s="19"/>
      <c r="CS242" s="19"/>
      <c r="CT242" s="19"/>
      <c r="CU242" s="19"/>
      <c r="CV242" s="19"/>
      <c r="CW242" s="19"/>
      <c r="CX242" s="19"/>
      <c r="CY242" s="19"/>
      <c r="CZ242" s="19"/>
      <c r="DA242" s="19"/>
      <c r="DB242" s="19"/>
      <c r="DC242" s="19"/>
      <c r="DD242" s="19"/>
      <c r="DE242" s="19"/>
      <c r="DF242" s="19"/>
      <c r="DG242" s="19"/>
      <c r="DH242" s="19"/>
      <c r="DI242" s="19"/>
      <c r="DJ242" s="19"/>
      <c r="DK242" s="19"/>
      <c r="DL242" s="19"/>
      <c r="DM242" s="19"/>
      <c r="DN242" s="19"/>
      <c r="DO242" s="19"/>
      <c r="DP242" s="19"/>
      <c r="DQ242" s="19"/>
      <c r="DR242" s="19"/>
      <c r="DS242" s="19"/>
      <c r="DT242" s="19"/>
      <c r="DU242" s="19"/>
      <c r="DV242" s="19"/>
      <c r="DW242" s="19"/>
      <c r="DX242" s="19"/>
      <c r="DY242" s="19"/>
      <c r="DZ242" s="19"/>
      <c r="EA242" s="19"/>
      <c r="EB242" s="19"/>
      <c r="EC242" s="19"/>
      <c r="ED242" s="19"/>
      <c r="EE242" s="19"/>
      <c r="EF242" s="19"/>
      <c r="EG242" s="19"/>
      <c r="EH242" s="19"/>
      <c r="EI242" s="19"/>
      <c r="EJ242" s="19"/>
      <c r="EK242" s="19"/>
      <c r="EL242" s="19"/>
      <c r="EM242" s="19"/>
      <c r="EN242" s="19"/>
      <c r="EO242" s="19"/>
      <c r="EP242" s="19"/>
      <c r="EQ242" s="15"/>
      <c r="ER242" s="15"/>
      <c r="ES242" s="15"/>
      <c r="ET242" s="15"/>
      <c r="EU242" s="15"/>
      <c r="EV242" s="15"/>
      <c r="EW242" s="15"/>
      <c r="EX242" s="15"/>
      <c r="EY242" s="15"/>
      <c r="EZ242" s="15"/>
      <c r="FA242" s="15"/>
      <c r="FB242" s="15"/>
      <c r="FC242" s="15"/>
      <c r="FD242" s="15"/>
      <c r="FE242" s="15"/>
      <c r="FF242" s="15"/>
      <c r="FG242" s="15"/>
      <c r="FH242" s="15"/>
      <c r="FI242" s="15"/>
      <c r="FJ242" s="15"/>
      <c r="FK242" s="15"/>
      <c r="FL242" s="15"/>
      <c r="FM242" s="15"/>
      <c r="FN242" s="15"/>
      <c r="FO242" s="15"/>
      <c r="FP242" s="15"/>
      <c r="FQ242" s="15"/>
      <c r="FR242" s="15"/>
      <c r="FS242" s="15"/>
      <c r="FT242" s="15"/>
      <c r="FU242" s="15"/>
      <c r="FV242" s="15"/>
      <c r="FW242" s="15"/>
      <c r="FX242" s="15"/>
      <c r="FY242" s="15"/>
      <c r="FZ242" s="15"/>
      <c r="GA242" s="15"/>
      <c r="GB242" s="15"/>
      <c r="GC242" s="15"/>
      <c r="GD242" s="15"/>
      <c r="GE242" s="15"/>
      <c r="GF242" s="15"/>
      <c r="GG242" s="15"/>
      <c r="GH242" s="15"/>
      <c r="GI242" s="15"/>
      <c r="GJ242" s="15"/>
      <c r="GK242" s="15"/>
      <c r="GL242" s="15"/>
      <c r="GM242" s="15"/>
      <c r="GN242" s="15"/>
      <c r="GO242" s="15"/>
      <c r="GP242" s="15"/>
      <c r="GQ242" s="15"/>
      <c r="GR242" s="15"/>
      <c r="GS242" s="15"/>
      <c r="GT242" s="15"/>
      <c r="GU242" s="15"/>
      <c r="GV242" s="15"/>
      <c r="GW242" s="15"/>
      <c r="GX242" s="15"/>
      <c r="GY242" s="15"/>
      <c r="GZ242" s="15"/>
      <c r="HA242" s="15"/>
      <c r="HB242" s="15"/>
      <c r="HC242" s="15"/>
      <c r="HD242" s="15"/>
      <c r="HE242" s="15"/>
      <c r="HF242" s="15"/>
      <c r="HG242" s="15"/>
      <c r="HH242" s="15"/>
      <c r="HI242" s="15"/>
      <c r="HJ242" s="15"/>
      <c r="HK242" s="15"/>
    </row>
    <row r="243" spans="1:227" s="34" customFormat="1" ht="14.1" customHeight="1">
      <c r="A243" s="113"/>
      <c r="B243" s="20" t="s">
        <v>552</v>
      </c>
      <c r="C243" s="14">
        <f ca="1">DAYS360(재조달시점,운영종료분기)/360</f>
        <v>16</v>
      </c>
      <c r="D243" s="39" t="s">
        <v>269</v>
      </c>
      <c r="F243" s="646">
        <f ca="1">EOMONTH(F242,F238*12-3)</f>
        <v>52139</v>
      </c>
      <c r="G243" s="15"/>
      <c r="I243" s="15"/>
      <c r="J243" s="15"/>
      <c r="K243" s="15"/>
      <c r="L243" s="15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9"/>
      <c r="AP243" s="19"/>
      <c r="AQ243" s="19"/>
      <c r="AR243" s="19"/>
      <c r="AS243" s="19"/>
      <c r="AT243" s="19"/>
      <c r="AU243" s="19"/>
      <c r="AV243" s="19"/>
      <c r="AW243" s="19"/>
      <c r="AX243" s="19"/>
      <c r="AY243" s="19"/>
      <c r="AZ243" s="19"/>
      <c r="BA243" s="19"/>
      <c r="BB243" s="19"/>
      <c r="BC243" s="19"/>
      <c r="BD243" s="19"/>
      <c r="BE243" s="19"/>
      <c r="BF243" s="19"/>
      <c r="BG243" s="19"/>
      <c r="BH243" s="19"/>
      <c r="BI243" s="19"/>
      <c r="BJ243" s="19"/>
      <c r="BK243" s="19"/>
      <c r="BL243" s="19"/>
      <c r="BM243" s="19"/>
      <c r="BN243" s="19"/>
      <c r="BO243" s="19"/>
      <c r="BP243" s="19"/>
      <c r="BQ243" s="19"/>
      <c r="BR243" s="19"/>
      <c r="BS243" s="19"/>
      <c r="BT243" s="19"/>
      <c r="BU243" s="19"/>
      <c r="BV243" s="19"/>
      <c r="BW243" s="19"/>
      <c r="BX243" s="19"/>
      <c r="BY243" s="19"/>
      <c r="BZ243" s="19"/>
      <c r="CA243" s="19"/>
      <c r="CB243" s="19"/>
      <c r="CC243" s="19"/>
      <c r="CD243" s="19"/>
      <c r="CE243" s="19"/>
      <c r="CF243" s="19"/>
      <c r="CG243" s="19"/>
      <c r="CH243" s="19"/>
      <c r="CI243" s="19"/>
      <c r="CJ243" s="19"/>
      <c r="CK243" s="19"/>
      <c r="CL243" s="19"/>
      <c r="CM243" s="19"/>
      <c r="CN243" s="19"/>
      <c r="CO243" s="19"/>
      <c r="CP243" s="19"/>
      <c r="CQ243" s="19"/>
      <c r="CR243" s="19"/>
      <c r="CS243" s="19"/>
      <c r="CT243" s="19"/>
      <c r="CU243" s="19"/>
      <c r="CV243" s="19"/>
      <c r="CW243" s="19"/>
      <c r="CX243" s="19"/>
      <c r="CY243" s="19"/>
      <c r="CZ243" s="19"/>
      <c r="DA243" s="19"/>
      <c r="DB243" s="19"/>
      <c r="DC243" s="19"/>
      <c r="DD243" s="19"/>
      <c r="DE243" s="19"/>
      <c r="DF243" s="19"/>
      <c r="DG243" s="19"/>
      <c r="DH243" s="19"/>
      <c r="DI243" s="19"/>
      <c r="DJ243" s="19"/>
      <c r="DK243" s="19"/>
      <c r="DL243" s="19"/>
      <c r="DM243" s="19"/>
      <c r="DN243" s="19"/>
      <c r="DO243" s="19"/>
      <c r="DP243" s="19"/>
      <c r="DQ243" s="19"/>
      <c r="DR243" s="19"/>
      <c r="DS243" s="19"/>
      <c r="DT243" s="19"/>
      <c r="DU243" s="19"/>
      <c r="DV243" s="19"/>
      <c r="DW243" s="19"/>
      <c r="DX243" s="19"/>
      <c r="DY243" s="19"/>
      <c r="DZ243" s="19"/>
      <c r="EA243" s="19"/>
      <c r="EB243" s="19"/>
      <c r="EC243" s="19"/>
      <c r="ED243" s="19"/>
      <c r="EE243" s="19"/>
      <c r="EF243" s="19"/>
      <c r="EG243" s="19"/>
      <c r="EH243" s="19"/>
      <c r="EI243" s="19"/>
      <c r="EJ243" s="19"/>
      <c r="EK243" s="19"/>
      <c r="EL243" s="19"/>
      <c r="EM243" s="19"/>
      <c r="EN243" s="19"/>
      <c r="EO243" s="19"/>
      <c r="EP243" s="19"/>
      <c r="EQ243" s="15"/>
      <c r="ER243" s="15"/>
      <c r="ES243" s="15"/>
      <c r="ET243" s="15"/>
      <c r="EU243" s="15"/>
      <c r="EV243" s="15"/>
      <c r="EW243" s="15"/>
      <c r="EX243" s="15"/>
      <c r="EY243" s="15"/>
      <c r="EZ243" s="15"/>
      <c r="FA243" s="15"/>
      <c r="FB243" s="15"/>
      <c r="FC243" s="15"/>
      <c r="FD243" s="15"/>
      <c r="FE243" s="15"/>
      <c r="FF243" s="15"/>
      <c r="FG243" s="15"/>
      <c r="FH243" s="15"/>
      <c r="FI243" s="15"/>
      <c r="FJ243" s="15"/>
      <c r="FK243" s="15"/>
      <c r="FL243" s="15"/>
      <c r="FM243" s="15"/>
      <c r="FN243" s="15"/>
      <c r="FO243" s="15"/>
      <c r="FP243" s="15"/>
      <c r="FQ243" s="15"/>
      <c r="FR243" s="15"/>
      <c r="FS243" s="15"/>
      <c r="FT243" s="15"/>
      <c r="FU243" s="15"/>
      <c r="FV243" s="15"/>
      <c r="FW243" s="15"/>
      <c r="FX243" s="15"/>
      <c r="FY243" s="15"/>
      <c r="FZ243" s="15"/>
      <c r="GA243" s="15"/>
      <c r="GB243" s="15"/>
      <c r="GC243" s="15"/>
      <c r="GD243" s="15"/>
      <c r="GE243" s="15"/>
      <c r="GF243" s="15"/>
      <c r="GG243" s="15"/>
      <c r="GH243" s="15"/>
      <c r="GI243" s="15"/>
      <c r="GJ243" s="15"/>
      <c r="GK243" s="15"/>
      <c r="GL243" s="15"/>
      <c r="GM243" s="15"/>
      <c r="GN243" s="15"/>
      <c r="GO243" s="15"/>
      <c r="GP243" s="15"/>
      <c r="GQ243" s="15"/>
      <c r="GR243" s="15"/>
      <c r="GS243" s="15"/>
      <c r="GT243" s="15"/>
      <c r="GU243" s="15"/>
      <c r="GV243" s="15"/>
      <c r="GW243" s="15"/>
      <c r="GX243" s="15"/>
      <c r="GY243" s="15"/>
      <c r="GZ243" s="15"/>
      <c r="HA243" s="15"/>
      <c r="HB243" s="15"/>
      <c r="HC243" s="15"/>
      <c r="HD243" s="15"/>
      <c r="HE243" s="15"/>
      <c r="HF243" s="15"/>
      <c r="HG243" s="15"/>
      <c r="HH243" s="15"/>
      <c r="HI243" s="15"/>
      <c r="HJ243" s="15"/>
      <c r="HK243" s="15"/>
    </row>
    <row r="244" spans="1:227" s="34" customFormat="1" ht="14.1" customHeight="1">
      <c r="A244" s="113"/>
      <c r="B244" s="20"/>
      <c r="C244" s="20"/>
      <c r="D244" s="39"/>
      <c r="F244" s="1404"/>
      <c r="G244" s="15"/>
      <c r="H244" s="15"/>
      <c r="I244" s="15"/>
      <c r="J244" s="15"/>
      <c r="K244" s="15"/>
      <c r="L244" s="15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/>
      <c r="AY244" s="19"/>
      <c r="AZ244" s="19"/>
      <c r="BA244" s="19"/>
      <c r="BB244" s="19"/>
      <c r="BC244" s="19"/>
      <c r="BD244" s="19"/>
      <c r="BE244" s="19"/>
      <c r="BF244" s="19"/>
      <c r="BG244" s="19"/>
      <c r="BH244" s="19"/>
      <c r="BI244" s="19"/>
      <c r="BJ244" s="19"/>
      <c r="BK244" s="19"/>
      <c r="BL244" s="19"/>
      <c r="BM244" s="19"/>
      <c r="BN244" s="19"/>
      <c r="BO244" s="19"/>
      <c r="BP244" s="19"/>
      <c r="BQ244" s="19"/>
      <c r="BR244" s="19"/>
      <c r="BS244" s="19"/>
      <c r="BT244" s="19"/>
      <c r="BU244" s="19"/>
      <c r="BV244" s="19"/>
      <c r="BW244" s="19"/>
      <c r="BX244" s="19"/>
      <c r="BY244" s="19"/>
      <c r="BZ244" s="19"/>
      <c r="CA244" s="19"/>
      <c r="CB244" s="19"/>
      <c r="CC244" s="19"/>
      <c r="CD244" s="19"/>
      <c r="CE244" s="19"/>
      <c r="CF244" s="19"/>
      <c r="CG244" s="19"/>
      <c r="CH244" s="19"/>
      <c r="CI244" s="19"/>
      <c r="CJ244" s="19"/>
      <c r="CK244" s="19"/>
      <c r="CL244" s="19"/>
      <c r="CM244" s="19"/>
      <c r="CN244" s="19"/>
      <c r="CO244" s="19"/>
      <c r="CP244" s="19"/>
      <c r="CQ244" s="19"/>
      <c r="CR244" s="19"/>
      <c r="CS244" s="19"/>
      <c r="CT244" s="19"/>
      <c r="CU244" s="19"/>
      <c r="CV244" s="19"/>
      <c r="CW244" s="19"/>
      <c r="CX244" s="19"/>
      <c r="CY244" s="19"/>
      <c r="CZ244" s="19"/>
      <c r="DA244" s="19"/>
      <c r="DB244" s="19"/>
      <c r="DC244" s="19"/>
      <c r="DD244" s="19"/>
      <c r="DE244" s="19"/>
      <c r="DF244" s="19"/>
      <c r="DG244" s="19"/>
      <c r="DH244" s="19"/>
      <c r="DI244" s="19"/>
      <c r="DJ244" s="19"/>
      <c r="DK244" s="19"/>
      <c r="DL244" s="19"/>
      <c r="DM244" s="19"/>
      <c r="DN244" s="19"/>
      <c r="DO244" s="19"/>
      <c r="DP244" s="19"/>
      <c r="DQ244" s="19"/>
      <c r="DR244" s="19"/>
      <c r="DS244" s="19"/>
      <c r="DT244" s="19"/>
      <c r="DU244" s="19"/>
      <c r="DV244" s="19"/>
      <c r="DW244" s="19"/>
      <c r="DX244" s="19"/>
      <c r="DY244" s="19"/>
      <c r="DZ244" s="19"/>
      <c r="EA244" s="19"/>
      <c r="EB244" s="19"/>
      <c r="EC244" s="19"/>
      <c r="ED244" s="19"/>
      <c r="EE244" s="19"/>
      <c r="EF244" s="19"/>
      <c r="EG244" s="19"/>
      <c r="EH244" s="19"/>
      <c r="EI244" s="19"/>
      <c r="EJ244" s="19"/>
      <c r="EK244" s="19"/>
      <c r="EL244" s="19"/>
      <c r="EM244" s="19"/>
      <c r="EN244" s="19"/>
      <c r="EO244" s="19"/>
      <c r="EP244" s="19"/>
      <c r="EQ244" s="15"/>
      <c r="ER244" s="15"/>
      <c r="ES244" s="15"/>
      <c r="ET244" s="15"/>
      <c r="EU244" s="15"/>
      <c r="EV244" s="15"/>
      <c r="EW244" s="15"/>
      <c r="EX244" s="15"/>
      <c r="EY244" s="15"/>
      <c r="EZ244" s="15"/>
      <c r="FA244" s="15"/>
      <c r="FB244" s="15"/>
      <c r="FC244" s="15"/>
      <c r="FD244" s="15"/>
      <c r="FE244" s="15"/>
      <c r="FF244" s="15"/>
      <c r="FG244" s="15"/>
      <c r="FH244" s="15"/>
      <c r="FI244" s="15"/>
      <c r="FJ244" s="15"/>
      <c r="FK244" s="15"/>
      <c r="FL244" s="15"/>
      <c r="FM244" s="15"/>
      <c r="FN244" s="15"/>
      <c r="FO244" s="15"/>
      <c r="FP244" s="15"/>
      <c r="FQ244" s="15"/>
      <c r="FR244" s="15"/>
      <c r="FS244" s="15"/>
      <c r="FT244" s="15"/>
      <c r="FU244" s="15"/>
      <c r="FV244" s="15"/>
      <c r="FW244" s="15"/>
      <c r="FX244" s="15"/>
      <c r="FY244" s="15"/>
      <c r="FZ244" s="15"/>
      <c r="GA244" s="15"/>
      <c r="GB244" s="15"/>
      <c r="GC244" s="15"/>
      <c r="GD244" s="15"/>
      <c r="GE244" s="15"/>
      <c r="GF244" s="15"/>
      <c r="GG244" s="15"/>
      <c r="GH244" s="15"/>
      <c r="GI244" s="15"/>
      <c r="GJ244" s="15"/>
      <c r="GK244" s="15"/>
      <c r="GL244" s="15"/>
      <c r="GM244" s="15"/>
      <c r="GN244" s="15"/>
      <c r="GO244" s="15"/>
      <c r="GP244" s="15"/>
      <c r="GQ244" s="15"/>
      <c r="GR244" s="15"/>
      <c r="GS244" s="15"/>
      <c r="GT244" s="15"/>
      <c r="GU244" s="15"/>
      <c r="GV244" s="15"/>
      <c r="GW244" s="15"/>
      <c r="GX244" s="15"/>
      <c r="GY244" s="15"/>
      <c r="GZ244" s="15"/>
      <c r="HA244" s="15"/>
      <c r="HB244" s="15"/>
      <c r="HC244" s="15"/>
      <c r="HD244" s="15"/>
      <c r="HE244" s="15"/>
      <c r="HF244" s="15"/>
      <c r="HG244" s="15"/>
      <c r="HH244" s="15"/>
      <c r="HI244" s="15"/>
      <c r="HJ244" s="15"/>
      <c r="HK244" s="15"/>
    </row>
    <row r="245" spans="1:227" s="34" customFormat="1" ht="14.1" customHeight="1">
      <c r="A245" s="113"/>
      <c r="B245" s="294" t="s">
        <v>553</v>
      </c>
      <c r="C245" s="294"/>
      <c r="D245" s="39"/>
      <c r="F245" s="9"/>
      <c r="G245" s="15"/>
      <c r="H245" s="15"/>
      <c r="I245" s="15"/>
      <c r="J245" s="15"/>
      <c r="K245" s="15"/>
      <c r="L245" s="15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9"/>
      <c r="AP245" s="19"/>
      <c r="AQ245" s="19"/>
      <c r="AR245" s="19"/>
      <c r="AS245" s="19"/>
      <c r="AT245" s="19"/>
      <c r="AU245" s="19"/>
      <c r="AV245" s="19"/>
      <c r="AW245" s="19"/>
      <c r="AX245" s="19"/>
      <c r="AY245" s="19"/>
      <c r="AZ245" s="19"/>
      <c r="BA245" s="19"/>
      <c r="BB245" s="19"/>
      <c r="BC245" s="19"/>
      <c r="BD245" s="19"/>
      <c r="BE245" s="19"/>
      <c r="BF245" s="19"/>
      <c r="BG245" s="19"/>
      <c r="BH245" s="19"/>
      <c r="BI245" s="19"/>
      <c r="BJ245" s="19"/>
      <c r="BK245" s="19"/>
      <c r="BL245" s="19"/>
      <c r="BM245" s="19"/>
      <c r="BN245" s="19"/>
      <c r="BO245" s="19"/>
      <c r="BP245" s="19"/>
      <c r="BQ245" s="19"/>
      <c r="BR245" s="19"/>
      <c r="BS245" s="19"/>
      <c r="BT245" s="19"/>
      <c r="BU245" s="19"/>
      <c r="BV245" s="19"/>
      <c r="BW245" s="19"/>
      <c r="BX245" s="19"/>
      <c r="BY245" s="19"/>
      <c r="BZ245" s="19"/>
      <c r="CA245" s="19"/>
      <c r="CB245" s="19"/>
      <c r="CC245" s="19"/>
      <c r="CD245" s="19"/>
      <c r="CE245" s="19"/>
      <c r="CF245" s="19"/>
      <c r="CG245" s="19"/>
      <c r="CH245" s="19"/>
      <c r="CI245" s="19"/>
      <c r="CJ245" s="19"/>
      <c r="CK245" s="19"/>
      <c r="CL245" s="19"/>
      <c r="CM245" s="19"/>
      <c r="CN245" s="19"/>
      <c r="CO245" s="19"/>
      <c r="CP245" s="19"/>
      <c r="CQ245" s="19"/>
      <c r="CR245" s="19"/>
      <c r="CS245" s="19"/>
      <c r="CT245" s="19"/>
      <c r="CU245" s="19"/>
      <c r="CV245" s="19"/>
      <c r="CW245" s="19"/>
      <c r="CX245" s="19"/>
      <c r="CY245" s="19"/>
      <c r="CZ245" s="19"/>
      <c r="DA245" s="19"/>
      <c r="DB245" s="19"/>
      <c r="DC245" s="19"/>
      <c r="DD245" s="19"/>
      <c r="DE245" s="19"/>
      <c r="DF245" s="19"/>
      <c r="DG245" s="19"/>
      <c r="DH245" s="19"/>
      <c r="DI245" s="19"/>
      <c r="DJ245" s="19"/>
      <c r="DK245" s="19"/>
      <c r="DL245" s="19"/>
      <c r="DM245" s="19"/>
      <c r="DN245" s="19"/>
      <c r="DO245" s="19"/>
      <c r="DP245" s="19"/>
      <c r="DQ245" s="19"/>
      <c r="DR245" s="19"/>
      <c r="DS245" s="19"/>
      <c r="DT245" s="19"/>
      <c r="DU245" s="19"/>
      <c r="DV245" s="19"/>
      <c r="DW245" s="19"/>
      <c r="DX245" s="19"/>
      <c r="DY245" s="19"/>
      <c r="DZ245" s="19"/>
      <c r="EA245" s="19"/>
      <c r="EB245" s="19"/>
      <c r="EC245" s="19"/>
      <c r="ED245" s="19"/>
      <c r="EE245" s="19"/>
      <c r="EF245" s="19"/>
      <c r="EG245" s="19"/>
      <c r="EH245" s="19"/>
      <c r="EI245" s="19"/>
      <c r="EJ245" s="19"/>
      <c r="EK245" s="19"/>
      <c r="EL245" s="19"/>
      <c r="EM245" s="19"/>
      <c r="EN245" s="19"/>
      <c r="EO245" s="19"/>
      <c r="EP245" s="19"/>
      <c r="EQ245" s="15"/>
      <c r="ER245" s="15"/>
      <c r="ES245" s="15"/>
      <c r="ET245" s="15"/>
      <c r="EU245" s="15"/>
      <c r="EV245" s="15"/>
      <c r="EW245" s="15"/>
      <c r="EX245" s="15"/>
      <c r="EY245" s="15"/>
      <c r="EZ245" s="15"/>
      <c r="FA245" s="15"/>
      <c r="FB245" s="15"/>
      <c r="FC245" s="15"/>
      <c r="FD245" s="15"/>
      <c r="FE245" s="15"/>
      <c r="FF245" s="15"/>
      <c r="FG245" s="15"/>
      <c r="FH245" s="15"/>
      <c r="FI245" s="15"/>
      <c r="FJ245" s="15"/>
      <c r="FK245" s="15"/>
      <c r="FL245" s="15"/>
      <c r="FM245" s="15"/>
      <c r="FN245" s="15"/>
      <c r="FO245" s="15"/>
      <c r="FP245" s="15"/>
      <c r="FQ245" s="15"/>
      <c r="FR245" s="15"/>
      <c r="FS245" s="15"/>
      <c r="FT245" s="15"/>
      <c r="FU245" s="15"/>
      <c r="FV245" s="15"/>
      <c r="FW245" s="15"/>
      <c r="FX245" s="15"/>
      <c r="FY245" s="15"/>
      <c r="FZ245" s="15"/>
      <c r="GA245" s="15"/>
      <c r="GB245" s="15"/>
      <c r="GC245" s="15"/>
      <c r="GD245" s="15"/>
      <c r="GE245" s="15"/>
      <c r="GF245" s="15"/>
      <c r="GG245" s="15"/>
      <c r="GH245" s="15"/>
      <c r="GI245" s="15"/>
      <c r="GJ245" s="15"/>
      <c r="GK245" s="15"/>
      <c r="GL245" s="15"/>
      <c r="GM245" s="15"/>
      <c r="GN245" s="15"/>
      <c r="GO245" s="15"/>
      <c r="GP245" s="15"/>
      <c r="GQ245" s="15"/>
      <c r="GR245" s="15"/>
      <c r="GS245" s="15"/>
      <c r="GT245" s="15"/>
      <c r="GU245" s="15"/>
      <c r="GV245" s="15"/>
      <c r="GW245" s="15"/>
      <c r="GX245" s="15"/>
      <c r="GY245" s="15"/>
      <c r="GZ245" s="15"/>
      <c r="HA245" s="15"/>
      <c r="HB245" s="15"/>
      <c r="HC245" s="15"/>
      <c r="HD245" s="15"/>
      <c r="HE245" s="15"/>
      <c r="HF245" s="15"/>
      <c r="HG245" s="15"/>
      <c r="HH245" s="15"/>
      <c r="HI245" s="15"/>
      <c r="HJ245" s="15"/>
      <c r="HK245" s="15"/>
    </row>
    <row r="246" spans="1:227" s="34" customFormat="1" ht="14.1" customHeight="1">
      <c r="A246" s="113"/>
      <c r="B246" s="20" t="s">
        <v>554</v>
      </c>
      <c r="C246" s="20"/>
      <c r="D246" s="39" t="s">
        <v>147</v>
      </c>
      <c r="F246" s="1279">
        <v>1</v>
      </c>
      <c r="G246" s="15"/>
      <c r="H246" s="15"/>
      <c r="I246" s="15"/>
      <c r="J246" s="15"/>
      <c r="K246" s="15"/>
      <c r="L246" s="15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9"/>
      <c r="AP246" s="19"/>
      <c r="AQ246" s="19"/>
      <c r="AR246" s="19"/>
      <c r="AS246" s="19"/>
      <c r="AT246" s="19"/>
      <c r="AU246" s="19"/>
      <c r="AV246" s="19"/>
      <c r="AW246" s="19"/>
      <c r="AX246" s="19"/>
      <c r="AY246" s="19"/>
      <c r="AZ246" s="19"/>
      <c r="BA246" s="19"/>
      <c r="BB246" s="19"/>
      <c r="BC246" s="19"/>
      <c r="BD246" s="19"/>
      <c r="BE246" s="19"/>
      <c r="BF246" s="19"/>
      <c r="BG246" s="19"/>
      <c r="BH246" s="19"/>
      <c r="BI246" s="19"/>
      <c r="BJ246" s="19"/>
      <c r="BK246" s="19"/>
      <c r="BL246" s="19"/>
      <c r="BM246" s="19"/>
      <c r="BN246" s="19"/>
      <c r="BO246" s="19"/>
      <c r="BP246" s="19"/>
      <c r="BQ246" s="19"/>
      <c r="BR246" s="19"/>
      <c r="BS246" s="19"/>
      <c r="BT246" s="19"/>
      <c r="BU246" s="19"/>
      <c r="BV246" s="19"/>
      <c r="BW246" s="19"/>
      <c r="BX246" s="19"/>
      <c r="BY246" s="19"/>
      <c r="BZ246" s="19"/>
      <c r="CA246" s="19"/>
      <c r="CB246" s="19"/>
      <c r="CC246" s="19"/>
      <c r="CD246" s="19"/>
      <c r="CE246" s="19"/>
      <c r="CF246" s="19"/>
      <c r="CG246" s="19"/>
      <c r="CH246" s="19"/>
      <c r="CI246" s="19"/>
      <c r="CJ246" s="19"/>
      <c r="CK246" s="19"/>
      <c r="CL246" s="19"/>
      <c r="CM246" s="19"/>
      <c r="CN246" s="19"/>
      <c r="CO246" s="19"/>
      <c r="CP246" s="19"/>
      <c r="CQ246" s="19"/>
      <c r="CR246" s="19"/>
      <c r="CS246" s="19"/>
      <c r="CT246" s="19"/>
      <c r="CU246" s="19"/>
      <c r="CV246" s="19"/>
      <c r="CW246" s="19"/>
      <c r="CX246" s="19"/>
      <c r="CY246" s="19"/>
      <c r="CZ246" s="19"/>
      <c r="DA246" s="19"/>
      <c r="DB246" s="19"/>
      <c r="DC246" s="19"/>
      <c r="DD246" s="19"/>
      <c r="DE246" s="19"/>
      <c r="DF246" s="19"/>
      <c r="DG246" s="19"/>
      <c r="DH246" s="19"/>
      <c r="DI246" s="19"/>
      <c r="DJ246" s="19"/>
      <c r="DK246" s="19"/>
      <c r="DL246" s="19"/>
      <c r="DM246" s="19"/>
      <c r="DN246" s="19"/>
      <c r="DO246" s="19"/>
      <c r="DP246" s="19"/>
      <c r="DQ246" s="19"/>
      <c r="DR246" s="19"/>
      <c r="DS246" s="19"/>
      <c r="DT246" s="19"/>
      <c r="DU246" s="19"/>
      <c r="DV246" s="19"/>
      <c r="DW246" s="19"/>
      <c r="DX246" s="19"/>
      <c r="DY246" s="19"/>
      <c r="DZ246" s="19"/>
      <c r="EA246" s="19"/>
      <c r="EB246" s="19"/>
      <c r="EC246" s="19"/>
      <c r="ED246" s="19"/>
      <c r="EE246" s="19"/>
      <c r="EF246" s="19"/>
      <c r="EG246" s="19"/>
      <c r="EH246" s="19"/>
      <c r="EI246" s="19"/>
      <c r="EJ246" s="19"/>
      <c r="EK246" s="19"/>
      <c r="EL246" s="19"/>
      <c r="EM246" s="19"/>
      <c r="EN246" s="19"/>
      <c r="EO246" s="19"/>
      <c r="EP246" s="19"/>
      <c r="EQ246" s="15"/>
      <c r="ER246" s="15"/>
      <c r="ES246" s="15"/>
      <c r="ET246" s="15"/>
      <c r="EU246" s="15"/>
      <c r="EV246" s="15"/>
      <c r="EW246" s="15"/>
      <c r="EX246" s="15"/>
      <c r="EY246" s="15"/>
      <c r="EZ246" s="15"/>
      <c r="FA246" s="15"/>
      <c r="FB246" s="15"/>
      <c r="FC246" s="15"/>
      <c r="FD246" s="15"/>
      <c r="FE246" s="15"/>
      <c r="FF246" s="15"/>
      <c r="FG246" s="15"/>
      <c r="FH246" s="15"/>
      <c r="FI246" s="15"/>
      <c r="FJ246" s="15"/>
      <c r="FK246" s="15"/>
      <c r="FL246" s="15"/>
      <c r="FM246" s="15"/>
      <c r="FN246" s="15"/>
      <c r="FO246" s="15"/>
      <c r="FP246" s="15"/>
      <c r="FQ246" s="15"/>
      <c r="FR246" s="15"/>
      <c r="FS246" s="15"/>
      <c r="FT246" s="15"/>
      <c r="FU246" s="15"/>
      <c r="FV246" s="15"/>
      <c r="FW246" s="15"/>
      <c r="FX246" s="15"/>
      <c r="FY246" s="15"/>
      <c r="FZ246" s="15"/>
      <c r="GA246" s="15"/>
      <c r="GB246" s="15"/>
      <c r="GC246" s="15"/>
      <c r="GD246" s="15"/>
      <c r="GE246" s="15"/>
      <c r="GF246" s="15"/>
      <c r="GG246" s="15"/>
      <c r="GH246" s="15"/>
      <c r="GI246" s="15"/>
      <c r="GJ246" s="15"/>
      <c r="GK246" s="15"/>
      <c r="GL246" s="15"/>
      <c r="GM246" s="15"/>
      <c r="GN246" s="15"/>
      <c r="GO246" s="15"/>
      <c r="GP246" s="15"/>
      <c r="GQ246" s="15"/>
      <c r="GR246" s="15"/>
      <c r="GS246" s="15"/>
      <c r="GT246" s="15"/>
      <c r="GU246" s="15"/>
      <c r="GV246" s="15"/>
      <c r="GW246" s="15"/>
      <c r="GX246" s="15"/>
      <c r="GY246" s="15"/>
      <c r="GZ246" s="15"/>
      <c r="HA246" s="15"/>
      <c r="HB246" s="15"/>
      <c r="HC246" s="15"/>
      <c r="HD246" s="15"/>
      <c r="HE246" s="15"/>
      <c r="HF246" s="15"/>
      <c r="HG246" s="15"/>
      <c r="HH246" s="15"/>
      <c r="HI246" s="15"/>
      <c r="HJ246" s="15"/>
      <c r="HK246" s="15"/>
    </row>
    <row r="247" spans="1:227" s="34" customFormat="1" ht="14.1" customHeight="1">
      <c r="A247" s="113"/>
      <c r="B247" s="20"/>
      <c r="C247" s="20"/>
      <c r="D247" s="39"/>
      <c r="F247" s="756"/>
      <c r="G247" s="756"/>
      <c r="H247" s="43"/>
      <c r="I247" s="15"/>
      <c r="J247" s="15"/>
      <c r="K247" s="140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  <c r="CA247" s="15"/>
      <c r="CB247" s="15"/>
      <c r="CC247" s="15"/>
      <c r="CD247" s="15"/>
      <c r="CE247" s="15"/>
      <c r="CF247" s="15"/>
      <c r="CG247" s="15"/>
      <c r="CH247" s="15"/>
      <c r="CI247" s="15"/>
      <c r="CJ247" s="15"/>
      <c r="CK247" s="15"/>
      <c r="CL247" s="15"/>
      <c r="CM247" s="15"/>
      <c r="CN247" s="15"/>
      <c r="CO247" s="15"/>
      <c r="CP247" s="15"/>
      <c r="CQ247" s="15"/>
      <c r="CR247" s="15"/>
      <c r="CS247" s="15"/>
      <c r="CT247" s="15"/>
      <c r="CU247" s="15"/>
      <c r="CV247" s="15"/>
      <c r="CW247" s="15"/>
      <c r="CX247" s="15"/>
      <c r="CY247" s="15"/>
      <c r="CZ247" s="15"/>
      <c r="DA247" s="15"/>
      <c r="DB247" s="15"/>
      <c r="DC247" s="15"/>
      <c r="DD247" s="15"/>
      <c r="DE247" s="15"/>
      <c r="DF247" s="15"/>
      <c r="DG247" s="15"/>
      <c r="DH247" s="15"/>
      <c r="DI247" s="15"/>
      <c r="DJ247" s="15"/>
      <c r="DK247" s="15"/>
      <c r="DL247" s="15"/>
      <c r="DM247" s="15"/>
      <c r="DN247" s="15"/>
      <c r="DO247" s="15"/>
      <c r="DP247" s="15"/>
      <c r="DQ247" s="15"/>
      <c r="DR247" s="15"/>
      <c r="DS247" s="15"/>
      <c r="DT247" s="15"/>
      <c r="DU247" s="15"/>
      <c r="DV247" s="15"/>
      <c r="DW247" s="15"/>
      <c r="DX247" s="15"/>
      <c r="DY247" s="15"/>
      <c r="DZ247" s="15"/>
      <c r="EA247" s="15"/>
      <c r="EB247" s="15"/>
      <c r="EC247" s="15"/>
      <c r="ED247" s="15"/>
      <c r="EE247" s="15"/>
      <c r="EF247" s="15"/>
      <c r="EG247" s="15"/>
      <c r="EH247" s="15"/>
      <c r="EI247" s="15"/>
      <c r="EJ247" s="15"/>
      <c r="EK247" s="15"/>
      <c r="EL247" s="15"/>
      <c r="EM247" s="15"/>
      <c r="EN247" s="15"/>
      <c r="EO247" s="15"/>
      <c r="EP247" s="15"/>
      <c r="EQ247" s="647"/>
      <c r="ER247" s="647"/>
      <c r="ES247" s="647"/>
      <c r="ET247" s="15"/>
      <c r="EU247" s="15"/>
      <c r="EV247" s="15"/>
      <c r="EW247" s="15"/>
      <c r="EX247" s="15"/>
      <c r="EY247" s="15"/>
      <c r="EZ247" s="15"/>
      <c r="FA247" s="15"/>
      <c r="FB247" s="15"/>
      <c r="FC247" s="15"/>
      <c r="FD247" s="15"/>
      <c r="FE247" s="15"/>
      <c r="FF247" s="15"/>
      <c r="FG247" s="15"/>
      <c r="FH247" s="15"/>
      <c r="FI247" s="15"/>
      <c r="FJ247" s="15"/>
      <c r="FK247" s="15"/>
      <c r="FL247" s="15"/>
      <c r="FM247" s="15"/>
      <c r="FN247" s="15"/>
      <c r="FO247" s="15"/>
      <c r="FP247" s="15"/>
      <c r="FQ247" s="15"/>
      <c r="FR247" s="15"/>
      <c r="FS247" s="15"/>
      <c r="FT247" s="15"/>
      <c r="FU247" s="15"/>
      <c r="FV247" s="15"/>
      <c r="FW247" s="15"/>
      <c r="FX247" s="15"/>
      <c r="FY247" s="15"/>
      <c r="FZ247" s="15"/>
      <c r="GA247" s="15"/>
      <c r="GB247" s="15"/>
      <c r="GC247" s="15"/>
      <c r="GD247" s="15"/>
      <c r="GE247" s="15"/>
      <c r="GF247" s="15"/>
      <c r="GG247" s="15"/>
      <c r="GH247" s="15"/>
      <c r="GI247" s="15"/>
      <c r="GJ247" s="15"/>
      <c r="GK247" s="15"/>
      <c r="GL247" s="15"/>
      <c r="GM247" s="15"/>
      <c r="GN247" s="15"/>
      <c r="GO247" s="15"/>
      <c r="GP247" s="15"/>
      <c r="GQ247" s="15"/>
      <c r="GR247" s="15"/>
      <c r="GS247" s="15"/>
      <c r="GT247" s="15"/>
      <c r="GU247" s="15"/>
      <c r="GV247" s="15"/>
      <c r="GW247" s="15"/>
      <c r="GX247" s="15"/>
      <c r="GY247" s="15"/>
      <c r="GZ247" s="15"/>
      <c r="HA247" s="15"/>
      <c r="HB247" s="15"/>
      <c r="HC247" s="15"/>
      <c r="HD247" s="15"/>
      <c r="HE247" s="15"/>
      <c r="HF247" s="15"/>
      <c r="HG247" s="15"/>
      <c r="HH247" s="15"/>
      <c r="HI247" s="15"/>
      <c r="HJ247" s="15"/>
      <c r="HK247" s="15"/>
      <c r="HL247" s="15"/>
      <c r="HM247" s="15"/>
      <c r="HN247" s="15"/>
      <c r="HO247" s="15"/>
      <c r="HP247" s="15"/>
      <c r="HQ247" s="15"/>
      <c r="HR247" s="15"/>
      <c r="HS247" s="15"/>
    </row>
    <row r="248" spans="1:227" s="34" customFormat="1" ht="14.1" customHeight="1">
      <c r="A248" s="113"/>
      <c r="B248" s="63" t="s">
        <v>555</v>
      </c>
      <c r="C248" s="20"/>
      <c r="D248" s="888"/>
      <c r="E248" s="647"/>
      <c r="F248" s="757"/>
      <c r="G248" s="649"/>
      <c r="H248" s="648"/>
      <c r="I248" s="648"/>
    </row>
    <row r="249" spans="1:227" s="35" customFormat="1" ht="14.1" customHeight="1">
      <c r="B249" s="1415" t="s">
        <v>663</v>
      </c>
      <c r="C249" s="1416"/>
      <c r="D249" s="885"/>
      <c r="E249" s="689"/>
      <c r="F249" s="691"/>
      <c r="G249" s="691">
        <f>G$39</f>
        <v>45016</v>
      </c>
      <c r="H249" s="691">
        <f t="shared" ref="H249:BS249" si="951">H$39</f>
        <v>45107</v>
      </c>
      <c r="I249" s="691">
        <f t="shared" si="951"/>
        <v>45199</v>
      </c>
      <c r="J249" s="691">
        <f t="shared" si="951"/>
        <v>45291</v>
      </c>
      <c r="K249" s="691">
        <f t="shared" si="951"/>
        <v>45382</v>
      </c>
      <c r="L249" s="691">
        <f t="shared" si="951"/>
        <v>45473</v>
      </c>
      <c r="M249" s="691">
        <f t="shared" si="951"/>
        <v>45565</v>
      </c>
      <c r="N249" s="691">
        <f t="shared" si="951"/>
        <v>45657</v>
      </c>
      <c r="O249" s="691">
        <f t="shared" si="951"/>
        <v>45747</v>
      </c>
      <c r="P249" s="691">
        <f t="shared" si="951"/>
        <v>45838</v>
      </c>
      <c r="Q249" s="691">
        <f t="shared" si="951"/>
        <v>45930</v>
      </c>
      <c r="R249" s="691">
        <f t="shared" si="951"/>
        <v>46022</v>
      </c>
      <c r="S249" s="691">
        <f t="shared" si="951"/>
        <v>46112</v>
      </c>
      <c r="T249" s="691">
        <f t="shared" si="951"/>
        <v>46203</v>
      </c>
      <c r="U249" s="691">
        <f t="shared" si="951"/>
        <v>46295</v>
      </c>
      <c r="V249" s="691">
        <f t="shared" si="951"/>
        <v>46387</v>
      </c>
      <c r="W249" s="691">
        <f t="shared" si="951"/>
        <v>46477</v>
      </c>
      <c r="X249" s="691">
        <f t="shared" si="951"/>
        <v>46568</v>
      </c>
      <c r="Y249" s="691">
        <f t="shared" si="951"/>
        <v>46660</v>
      </c>
      <c r="Z249" s="691">
        <f t="shared" si="951"/>
        <v>46752</v>
      </c>
      <c r="AA249" s="691">
        <f t="shared" si="951"/>
        <v>46843</v>
      </c>
      <c r="AB249" s="691">
        <f t="shared" si="951"/>
        <v>46934</v>
      </c>
      <c r="AC249" s="691">
        <f t="shared" si="951"/>
        <v>47026</v>
      </c>
      <c r="AD249" s="691">
        <f t="shared" si="951"/>
        <v>47118</v>
      </c>
      <c r="AE249" s="691">
        <f t="shared" si="951"/>
        <v>47208</v>
      </c>
      <c r="AF249" s="691">
        <f t="shared" si="951"/>
        <v>47299</v>
      </c>
      <c r="AG249" s="691">
        <f t="shared" si="951"/>
        <v>47391</v>
      </c>
      <c r="AH249" s="691">
        <f t="shared" si="951"/>
        <v>47483</v>
      </c>
      <c r="AI249" s="691">
        <f t="shared" si="951"/>
        <v>47573</v>
      </c>
      <c r="AJ249" s="691">
        <f t="shared" si="951"/>
        <v>47664</v>
      </c>
      <c r="AK249" s="691">
        <f t="shared" si="951"/>
        <v>47756</v>
      </c>
      <c r="AL249" s="691">
        <f t="shared" si="951"/>
        <v>47848</v>
      </c>
      <c r="AM249" s="691">
        <f t="shared" si="951"/>
        <v>47938</v>
      </c>
      <c r="AN249" s="691">
        <f t="shared" si="951"/>
        <v>48029</v>
      </c>
      <c r="AO249" s="691">
        <f t="shared" si="951"/>
        <v>48121</v>
      </c>
      <c r="AP249" s="691">
        <f t="shared" si="951"/>
        <v>48213</v>
      </c>
      <c r="AQ249" s="691">
        <f t="shared" si="951"/>
        <v>48304</v>
      </c>
      <c r="AR249" s="691">
        <f t="shared" si="951"/>
        <v>48395</v>
      </c>
      <c r="AS249" s="691">
        <f t="shared" si="951"/>
        <v>48487</v>
      </c>
      <c r="AT249" s="691">
        <f t="shared" si="951"/>
        <v>48579</v>
      </c>
      <c r="AU249" s="691">
        <f t="shared" si="951"/>
        <v>48669</v>
      </c>
      <c r="AV249" s="691">
        <f t="shared" si="951"/>
        <v>48760</v>
      </c>
      <c r="AW249" s="691">
        <f t="shared" si="951"/>
        <v>48852</v>
      </c>
      <c r="AX249" s="691">
        <f t="shared" si="951"/>
        <v>48944</v>
      </c>
      <c r="AY249" s="691">
        <f t="shared" si="951"/>
        <v>49034</v>
      </c>
      <c r="AZ249" s="691">
        <f t="shared" si="951"/>
        <v>49125</v>
      </c>
      <c r="BA249" s="691">
        <f t="shared" si="951"/>
        <v>49217</v>
      </c>
      <c r="BB249" s="691">
        <f t="shared" si="951"/>
        <v>49309</v>
      </c>
      <c r="BC249" s="691">
        <f t="shared" si="951"/>
        <v>49399</v>
      </c>
      <c r="BD249" s="691">
        <f t="shared" si="951"/>
        <v>49490</v>
      </c>
      <c r="BE249" s="691">
        <f t="shared" si="951"/>
        <v>49582</v>
      </c>
      <c r="BF249" s="691">
        <f t="shared" si="951"/>
        <v>49674</v>
      </c>
      <c r="BG249" s="691">
        <f t="shared" si="951"/>
        <v>49765</v>
      </c>
      <c r="BH249" s="691">
        <f t="shared" si="951"/>
        <v>49856</v>
      </c>
      <c r="BI249" s="691">
        <f t="shared" si="951"/>
        <v>49948</v>
      </c>
      <c r="BJ249" s="691">
        <f t="shared" si="951"/>
        <v>50040</v>
      </c>
      <c r="BK249" s="691">
        <f t="shared" si="951"/>
        <v>50130</v>
      </c>
      <c r="BL249" s="691">
        <f t="shared" si="951"/>
        <v>50221</v>
      </c>
      <c r="BM249" s="691">
        <f t="shared" si="951"/>
        <v>50313</v>
      </c>
      <c r="BN249" s="691">
        <f t="shared" si="951"/>
        <v>50405</v>
      </c>
      <c r="BO249" s="691">
        <f t="shared" si="951"/>
        <v>50495</v>
      </c>
      <c r="BP249" s="691">
        <f t="shared" si="951"/>
        <v>50586</v>
      </c>
      <c r="BQ249" s="691">
        <f t="shared" si="951"/>
        <v>50678</v>
      </c>
      <c r="BR249" s="691">
        <f t="shared" si="951"/>
        <v>50770</v>
      </c>
      <c r="BS249" s="691">
        <f t="shared" si="951"/>
        <v>50860</v>
      </c>
      <c r="BT249" s="691">
        <f t="shared" ref="BT249:EE249" si="952">BT$39</f>
        <v>50951</v>
      </c>
      <c r="BU249" s="691">
        <f t="shared" si="952"/>
        <v>51043</v>
      </c>
      <c r="BV249" s="691">
        <f t="shared" si="952"/>
        <v>51135</v>
      </c>
      <c r="BW249" s="691">
        <f t="shared" si="952"/>
        <v>51226</v>
      </c>
      <c r="BX249" s="691">
        <f t="shared" si="952"/>
        <v>51317</v>
      </c>
      <c r="BY249" s="691">
        <f t="shared" si="952"/>
        <v>51409</v>
      </c>
      <c r="BZ249" s="691">
        <f t="shared" si="952"/>
        <v>51501</v>
      </c>
      <c r="CA249" s="691">
        <f t="shared" si="952"/>
        <v>51591</v>
      </c>
      <c r="CB249" s="691">
        <f t="shared" si="952"/>
        <v>51682</v>
      </c>
      <c r="CC249" s="691">
        <f t="shared" si="952"/>
        <v>51774</v>
      </c>
      <c r="CD249" s="691">
        <f t="shared" si="952"/>
        <v>51866</v>
      </c>
      <c r="CE249" s="691">
        <f t="shared" si="952"/>
        <v>51956</v>
      </c>
      <c r="CF249" s="691">
        <f t="shared" si="952"/>
        <v>52047</v>
      </c>
      <c r="CG249" s="691">
        <f t="shared" si="952"/>
        <v>52139</v>
      </c>
      <c r="CH249" s="691">
        <f t="shared" si="952"/>
        <v>52231</v>
      </c>
      <c r="CI249" s="691">
        <f t="shared" si="952"/>
        <v>52321</v>
      </c>
      <c r="CJ249" s="691">
        <f t="shared" si="952"/>
        <v>52412</v>
      </c>
      <c r="CK249" s="691">
        <f t="shared" si="952"/>
        <v>52504</v>
      </c>
      <c r="CL249" s="691">
        <f t="shared" si="952"/>
        <v>52596</v>
      </c>
      <c r="CM249" s="691">
        <f t="shared" si="952"/>
        <v>52687</v>
      </c>
      <c r="CN249" s="691">
        <f t="shared" si="952"/>
        <v>52778</v>
      </c>
      <c r="CO249" s="691">
        <f t="shared" si="952"/>
        <v>52870</v>
      </c>
      <c r="CP249" s="691">
        <f t="shared" si="952"/>
        <v>52962</v>
      </c>
      <c r="CQ249" s="691">
        <f t="shared" si="952"/>
        <v>53052</v>
      </c>
      <c r="CR249" s="691">
        <f t="shared" si="952"/>
        <v>53143</v>
      </c>
      <c r="CS249" s="691">
        <f t="shared" si="952"/>
        <v>53235</v>
      </c>
      <c r="CT249" s="691">
        <f t="shared" si="952"/>
        <v>53327</v>
      </c>
      <c r="CU249" s="691">
        <f t="shared" si="952"/>
        <v>53417</v>
      </c>
      <c r="CV249" s="691">
        <f t="shared" si="952"/>
        <v>53508</v>
      </c>
      <c r="CW249" s="691">
        <f t="shared" si="952"/>
        <v>53600</v>
      </c>
      <c r="CX249" s="691">
        <f t="shared" si="952"/>
        <v>53692</v>
      </c>
      <c r="CY249" s="691">
        <f t="shared" si="952"/>
        <v>53782</v>
      </c>
      <c r="CZ249" s="691">
        <f t="shared" si="952"/>
        <v>53873</v>
      </c>
      <c r="DA249" s="691">
        <f t="shared" si="952"/>
        <v>53965</v>
      </c>
      <c r="DB249" s="691">
        <f t="shared" si="952"/>
        <v>54057</v>
      </c>
      <c r="DC249" s="691">
        <f t="shared" si="952"/>
        <v>54148</v>
      </c>
      <c r="DD249" s="691">
        <f t="shared" si="952"/>
        <v>54239</v>
      </c>
      <c r="DE249" s="691">
        <f t="shared" si="952"/>
        <v>54331</v>
      </c>
      <c r="DF249" s="691">
        <f t="shared" si="952"/>
        <v>54423</v>
      </c>
      <c r="DG249" s="691">
        <f t="shared" si="952"/>
        <v>54513</v>
      </c>
      <c r="DH249" s="691">
        <f t="shared" si="952"/>
        <v>54604</v>
      </c>
      <c r="DI249" s="691">
        <f t="shared" si="952"/>
        <v>54696</v>
      </c>
      <c r="DJ249" s="691">
        <f t="shared" si="952"/>
        <v>54788</v>
      </c>
      <c r="DK249" s="691">
        <f t="shared" si="952"/>
        <v>54878</v>
      </c>
      <c r="DL249" s="691">
        <f t="shared" si="952"/>
        <v>54969</v>
      </c>
      <c r="DM249" s="691">
        <f t="shared" si="952"/>
        <v>55061</v>
      </c>
      <c r="DN249" s="691">
        <f t="shared" si="952"/>
        <v>55153</v>
      </c>
      <c r="DO249" s="691">
        <f t="shared" si="952"/>
        <v>55243</v>
      </c>
      <c r="DP249" s="691">
        <f t="shared" si="952"/>
        <v>55334</v>
      </c>
      <c r="DQ249" s="691">
        <f t="shared" si="952"/>
        <v>55426</v>
      </c>
      <c r="DR249" s="691">
        <f t="shared" si="952"/>
        <v>55518</v>
      </c>
      <c r="DS249" s="691">
        <f t="shared" si="952"/>
        <v>55609</v>
      </c>
      <c r="DT249" s="691">
        <f t="shared" si="952"/>
        <v>55700</v>
      </c>
      <c r="DU249" s="691">
        <f t="shared" si="952"/>
        <v>55792</v>
      </c>
      <c r="DV249" s="691">
        <f t="shared" si="952"/>
        <v>55884</v>
      </c>
      <c r="DW249" s="691">
        <f t="shared" si="952"/>
        <v>55974</v>
      </c>
      <c r="DX249" s="691">
        <f t="shared" si="952"/>
        <v>56065</v>
      </c>
      <c r="DY249" s="691">
        <f t="shared" si="952"/>
        <v>56157</v>
      </c>
      <c r="DZ249" s="691">
        <f t="shared" si="952"/>
        <v>56249</v>
      </c>
      <c r="EA249" s="691">
        <f t="shared" si="952"/>
        <v>56339</v>
      </c>
      <c r="EB249" s="691">
        <f t="shared" si="952"/>
        <v>56430</v>
      </c>
      <c r="EC249" s="691">
        <f t="shared" si="952"/>
        <v>56522</v>
      </c>
      <c r="ED249" s="691">
        <f t="shared" si="952"/>
        <v>56614</v>
      </c>
      <c r="EE249" s="691">
        <f t="shared" si="952"/>
        <v>56704</v>
      </c>
      <c r="EF249" s="691">
        <f t="shared" ref="EF249:EP249" si="953">EF$39</f>
        <v>56795</v>
      </c>
      <c r="EG249" s="691">
        <f t="shared" si="953"/>
        <v>56887</v>
      </c>
      <c r="EH249" s="691">
        <f t="shared" si="953"/>
        <v>56979</v>
      </c>
      <c r="EI249" s="691">
        <f t="shared" si="953"/>
        <v>57070</v>
      </c>
      <c r="EJ249" s="691">
        <f t="shared" si="953"/>
        <v>57161</v>
      </c>
      <c r="EK249" s="691">
        <f t="shared" si="953"/>
        <v>57253</v>
      </c>
      <c r="EL249" s="691">
        <f t="shared" si="953"/>
        <v>57345</v>
      </c>
      <c r="EM249" s="691">
        <f t="shared" si="953"/>
        <v>57435</v>
      </c>
      <c r="EN249" s="691">
        <f t="shared" si="953"/>
        <v>57526</v>
      </c>
      <c r="EO249" s="691">
        <f t="shared" si="953"/>
        <v>57618</v>
      </c>
      <c r="EP249" s="691">
        <f t="shared" si="953"/>
        <v>57710</v>
      </c>
    </row>
    <row r="250" spans="1:227" s="43" customFormat="1" ht="14.1" customHeight="1">
      <c r="B250" s="164" t="s">
        <v>85</v>
      </c>
      <c r="C250" s="132"/>
      <c r="D250" s="201" t="s">
        <v>119</v>
      </c>
      <c r="E250" s="201" t="s">
        <v>129</v>
      </c>
      <c r="F250" s="167"/>
      <c r="G250" s="167">
        <f t="shared" ref="G250:Q250" si="954">YEAR(G249)</f>
        <v>2023</v>
      </c>
      <c r="H250" s="167">
        <f t="shared" si="954"/>
        <v>2023</v>
      </c>
      <c r="I250" s="167">
        <f t="shared" si="954"/>
        <v>2023</v>
      </c>
      <c r="J250" s="167">
        <f t="shared" si="954"/>
        <v>2023</v>
      </c>
      <c r="K250" s="167">
        <f t="shared" si="954"/>
        <v>2024</v>
      </c>
      <c r="L250" s="167">
        <f t="shared" si="954"/>
        <v>2024</v>
      </c>
      <c r="M250" s="167">
        <f t="shared" si="954"/>
        <v>2024</v>
      </c>
      <c r="N250" s="167">
        <f t="shared" si="954"/>
        <v>2024</v>
      </c>
      <c r="O250" s="167">
        <f t="shared" si="954"/>
        <v>2025</v>
      </c>
      <c r="P250" s="167">
        <f t="shared" si="954"/>
        <v>2025</v>
      </c>
      <c r="Q250" s="167">
        <f t="shared" si="954"/>
        <v>2025</v>
      </c>
      <c r="R250" s="167">
        <f t="shared" ref="R250:CC250" si="955">YEAR(R249)</f>
        <v>2025</v>
      </c>
      <c r="S250" s="167">
        <f t="shared" si="955"/>
        <v>2026</v>
      </c>
      <c r="T250" s="167">
        <f t="shared" si="955"/>
        <v>2026</v>
      </c>
      <c r="U250" s="167">
        <f t="shared" si="955"/>
        <v>2026</v>
      </c>
      <c r="V250" s="167">
        <f t="shared" si="955"/>
        <v>2026</v>
      </c>
      <c r="W250" s="167">
        <f t="shared" si="955"/>
        <v>2027</v>
      </c>
      <c r="X250" s="167">
        <f t="shared" si="955"/>
        <v>2027</v>
      </c>
      <c r="Y250" s="167">
        <f t="shared" si="955"/>
        <v>2027</v>
      </c>
      <c r="Z250" s="167">
        <f t="shared" si="955"/>
        <v>2027</v>
      </c>
      <c r="AA250" s="167">
        <f t="shared" si="955"/>
        <v>2028</v>
      </c>
      <c r="AB250" s="167">
        <f t="shared" si="955"/>
        <v>2028</v>
      </c>
      <c r="AC250" s="167">
        <f t="shared" si="955"/>
        <v>2028</v>
      </c>
      <c r="AD250" s="167">
        <f t="shared" si="955"/>
        <v>2028</v>
      </c>
      <c r="AE250" s="167">
        <f t="shared" si="955"/>
        <v>2029</v>
      </c>
      <c r="AF250" s="167">
        <f t="shared" si="955"/>
        <v>2029</v>
      </c>
      <c r="AG250" s="167">
        <f t="shared" si="955"/>
        <v>2029</v>
      </c>
      <c r="AH250" s="167">
        <f t="shared" si="955"/>
        <v>2029</v>
      </c>
      <c r="AI250" s="167">
        <f t="shared" si="955"/>
        <v>2030</v>
      </c>
      <c r="AJ250" s="167">
        <f t="shared" si="955"/>
        <v>2030</v>
      </c>
      <c r="AK250" s="167">
        <f t="shared" si="955"/>
        <v>2030</v>
      </c>
      <c r="AL250" s="167">
        <f t="shared" si="955"/>
        <v>2030</v>
      </c>
      <c r="AM250" s="167">
        <f t="shared" si="955"/>
        <v>2031</v>
      </c>
      <c r="AN250" s="167">
        <f t="shared" si="955"/>
        <v>2031</v>
      </c>
      <c r="AO250" s="167">
        <f t="shared" si="955"/>
        <v>2031</v>
      </c>
      <c r="AP250" s="167">
        <f t="shared" si="955"/>
        <v>2031</v>
      </c>
      <c r="AQ250" s="167">
        <f t="shared" si="955"/>
        <v>2032</v>
      </c>
      <c r="AR250" s="167">
        <f t="shared" si="955"/>
        <v>2032</v>
      </c>
      <c r="AS250" s="167">
        <f t="shared" si="955"/>
        <v>2032</v>
      </c>
      <c r="AT250" s="167">
        <f t="shared" si="955"/>
        <v>2032</v>
      </c>
      <c r="AU250" s="167">
        <f t="shared" si="955"/>
        <v>2033</v>
      </c>
      <c r="AV250" s="167">
        <f t="shared" si="955"/>
        <v>2033</v>
      </c>
      <c r="AW250" s="167">
        <f t="shared" si="955"/>
        <v>2033</v>
      </c>
      <c r="AX250" s="167">
        <f t="shared" si="955"/>
        <v>2033</v>
      </c>
      <c r="AY250" s="167">
        <f t="shared" si="955"/>
        <v>2034</v>
      </c>
      <c r="AZ250" s="167">
        <f t="shared" si="955"/>
        <v>2034</v>
      </c>
      <c r="BA250" s="167">
        <f t="shared" si="955"/>
        <v>2034</v>
      </c>
      <c r="BB250" s="167">
        <f t="shared" si="955"/>
        <v>2034</v>
      </c>
      <c r="BC250" s="167">
        <f t="shared" si="955"/>
        <v>2035</v>
      </c>
      <c r="BD250" s="167">
        <f t="shared" si="955"/>
        <v>2035</v>
      </c>
      <c r="BE250" s="167">
        <f t="shared" si="955"/>
        <v>2035</v>
      </c>
      <c r="BF250" s="167">
        <f t="shared" si="955"/>
        <v>2035</v>
      </c>
      <c r="BG250" s="167">
        <f t="shared" si="955"/>
        <v>2036</v>
      </c>
      <c r="BH250" s="167">
        <f t="shared" si="955"/>
        <v>2036</v>
      </c>
      <c r="BI250" s="167">
        <f t="shared" si="955"/>
        <v>2036</v>
      </c>
      <c r="BJ250" s="167">
        <f t="shared" si="955"/>
        <v>2036</v>
      </c>
      <c r="BK250" s="167">
        <f t="shared" si="955"/>
        <v>2037</v>
      </c>
      <c r="BL250" s="167">
        <f t="shared" si="955"/>
        <v>2037</v>
      </c>
      <c r="BM250" s="167">
        <f t="shared" si="955"/>
        <v>2037</v>
      </c>
      <c r="BN250" s="167">
        <f t="shared" si="955"/>
        <v>2037</v>
      </c>
      <c r="BO250" s="167">
        <f t="shared" si="955"/>
        <v>2038</v>
      </c>
      <c r="BP250" s="167">
        <f t="shared" si="955"/>
        <v>2038</v>
      </c>
      <c r="BQ250" s="167">
        <f t="shared" si="955"/>
        <v>2038</v>
      </c>
      <c r="BR250" s="167">
        <f t="shared" si="955"/>
        <v>2038</v>
      </c>
      <c r="BS250" s="167">
        <f t="shared" si="955"/>
        <v>2039</v>
      </c>
      <c r="BT250" s="167">
        <f t="shared" si="955"/>
        <v>2039</v>
      </c>
      <c r="BU250" s="167">
        <f t="shared" si="955"/>
        <v>2039</v>
      </c>
      <c r="BV250" s="167">
        <f t="shared" si="955"/>
        <v>2039</v>
      </c>
      <c r="BW250" s="167">
        <f t="shared" si="955"/>
        <v>2040</v>
      </c>
      <c r="BX250" s="167">
        <f t="shared" si="955"/>
        <v>2040</v>
      </c>
      <c r="BY250" s="167">
        <f t="shared" si="955"/>
        <v>2040</v>
      </c>
      <c r="BZ250" s="167">
        <f t="shared" si="955"/>
        <v>2040</v>
      </c>
      <c r="CA250" s="167">
        <f t="shared" si="955"/>
        <v>2041</v>
      </c>
      <c r="CB250" s="167">
        <f t="shared" si="955"/>
        <v>2041</v>
      </c>
      <c r="CC250" s="167">
        <f t="shared" si="955"/>
        <v>2041</v>
      </c>
      <c r="CD250" s="167">
        <f t="shared" ref="CD250:EO250" si="956">YEAR(CD249)</f>
        <v>2041</v>
      </c>
      <c r="CE250" s="167">
        <f t="shared" si="956"/>
        <v>2042</v>
      </c>
      <c r="CF250" s="167">
        <f t="shared" si="956"/>
        <v>2042</v>
      </c>
      <c r="CG250" s="167">
        <f t="shared" si="956"/>
        <v>2042</v>
      </c>
      <c r="CH250" s="167">
        <f t="shared" si="956"/>
        <v>2042</v>
      </c>
      <c r="CI250" s="167">
        <f t="shared" si="956"/>
        <v>2043</v>
      </c>
      <c r="CJ250" s="167">
        <f t="shared" si="956"/>
        <v>2043</v>
      </c>
      <c r="CK250" s="167">
        <f t="shared" si="956"/>
        <v>2043</v>
      </c>
      <c r="CL250" s="167">
        <f t="shared" si="956"/>
        <v>2043</v>
      </c>
      <c r="CM250" s="167">
        <f t="shared" si="956"/>
        <v>2044</v>
      </c>
      <c r="CN250" s="167">
        <f t="shared" si="956"/>
        <v>2044</v>
      </c>
      <c r="CO250" s="167">
        <f t="shared" si="956"/>
        <v>2044</v>
      </c>
      <c r="CP250" s="167">
        <f t="shared" si="956"/>
        <v>2044</v>
      </c>
      <c r="CQ250" s="167">
        <f t="shared" si="956"/>
        <v>2045</v>
      </c>
      <c r="CR250" s="167">
        <f t="shared" si="956"/>
        <v>2045</v>
      </c>
      <c r="CS250" s="167">
        <f t="shared" si="956"/>
        <v>2045</v>
      </c>
      <c r="CT250" s="167">
        <f t="shared" si="956"/>
        <v>2045</v>
      </c>
      <c r="CU250" s="167">
        <f t="shared" si="956"/>
        <v>2046</v>
      </c>
      <c r="CV250" s="167">
        <f t="shared" si="956"/>
        <v>2046</v>
      </c>
      <c r="CW250" s="167">
        <f t="shared" si="956"/>
        <v>2046</v>
      </c>
      <c r="CX250" s="167">
        <f t="shared" si="956"/>
        <v>2046</v>
      </c>
      <c r="CY250" s="167">
        <f t="shared" si="956"/>
        <v>2047</v>
      </c>
      <c r="CZ250" s="167">
        <f t="shared" si="956"/>
        <v>2047</v>
      </c>
      <c r="DA250" s="167">
        <f t="shared" si="956"/>
        <v>2047</v>
      </c>
      <c r="DB250" s="167">
        <f t="shared" si="956"/>
        <v>2047</v>
      </c>
      <c r="DC250" s="167">
        <f t="shared" si="956"/>
        <v>2048</v>
      </c>
      <c r="DD250" s="167">
        <f t="shared" si="956"/>
        <v>2048</v>
      </c>
      <c r="DE250" s="167">
        <f t="shared" si="956"/>
        <v>2048</v>
      </c>
      <c r="DF250" s="167">
        <f t="shared" si="956"/>
        <v>2048</v>
      </c>
      <c r="DG250" s="167">
        <f t="shared" si="956"/>
        <v>2049</v>
      </c>
      <c r="DH250" s="167">
        <f t="shared" si="956"/>
        <v>2049</v>
      </c>
      <c r="DI250" s="167">
        <f t="shared" si="956"/>
        <v>2049</v>
      </c>
      <c r="DJ250" s="167">
        <f t="shared" si="956"/>
        <v>2049</v>
      </c>
      <c r="DK250" s="167">
        <f t="shared" si="956"/>
        <v>2050</v>
      </c>
      <c r="DL250" s="167">
        <f t="shared" si="956"/>
        <v>2050</v>
      </c>
      <c r="DM250" s="167">
        <f t="shared" si="956"/>
        <v>2050</v>
      </c>
      <c r="DN250" s="167">
        <f t="shared" si="956"/>
        <v>2050</v>
      </c>
      <c r="DO250" s="167">
        <f t="shared" si="956"/>
        <v>2051</v>
      </c>
      <c r="DP250" s="167">
        <f t="shared" si="956"/>
        <v>2051</v>
      </c>
      <c r="DQ250" s="167">
        <f t="shared" si="956"/>
        <v>2051</v>
      </c>
      <c r="DR250" s="167">
        <f t="shared" si="956"/>
        <v>2051</v>
      </c>
      <c r="DS250" s="167">
        <f t="shared" si="956"/>
        <v>2052</v>
      </c>
      <c r="DT250" s="167">
        <f t="shared" si="956"/>
        <v>2052</v>
      </c>
      <c r="DU250" s="167">
        <f t="shared" si="956"/>
        <v>2052</v>
      </c>
      <c r="DV250" s="167">
        <f t="shared" si="956"/>
        <v>2052</v>
      </c>
      <c r="DW250" s="167">
        <f t="shared" si="956"/>
        <v>2053</v>
      </c>
      <c r="DX250" s="167">
        <f t="shared" si="956"/>
        <v>2053</v>
      </c>
      <c r="DY250" s="167">
        <f t="shared" si="956"/>
        <v>2053</v>
      </c>
      <c r="DZ250" s="167">
        <f t="shared" si="956"/>
        <v>2053</v>
      </c>
      <c r="EA250" s="167">
        <f t="shared" si="956"/>
        <v>2054</v>
      </c>
      <c r="EB250" s="167">
        <f t="shared" si="956"/>
        <v>2054</v>
      </c>
      <c r="EC250" s="167">
        <f t="shared" si="956"/>
        <v>2054</v>
      </c>
      <c r="ED250" s="167">
        <f t="shared" si="956"/>
        <v>2054</v>
      </c>
      <c r="EE250" s="167">
        <f t="shared" si="956"/>
        <v>2055</v>
      </c>
      <c r="EF250" s="167">
        <f t="shared" si="956"/>
        <v>2055</v>
      </c>
      <c r="EG250" s="167">
        <f t="shared" si="956"/>
        <v>2055</v>
      </c>
      <c r="EH250" s="167">
        <f t="shared" si="956"/>
        <v>2055</v>
      </c>
      <c r="EI250" s="167">
        <f t="shared" si="956"/>
        <v>2056</v>
      </c>
      <c r="EJ250" s="167">
        <f t="shared" si="956"/>
        <v>2056</v>
      </c>
      <c r="EK250" s="167">
        <f t="shared" si="956"/>
        <v>2056</v>
      </c>
      <c r="EL250" s="167">
        <f t="shared" si="956"/>
        <v>2056</v>
      </c>
      <c r="EM250" s="167">
        <f t="shared" si="956"/>
        <v>2057</v>
      </c>
      <c r="EN250" s="167">
        <f t="shared" si="956"/>
        <v>2057</v>
      </c>
      <c r="EO250" s="167">
        <f t="shared" si="956"/>
        <v>2057</v>
      </c>
      <c r="EP250" s="167">
        <f t="shared" ref="EP250" si="957">YEAR(EP249)</f>
        <v>2057</v>
      </c>
    </row>
    <row r="251" spans="1:227" s="34" customFormat="1" ht="14.1" customHeight="1">
      <c r="A251" s="113"/>
      <c r="B251" s="38"/>
      <c r="C251" s="38"/>
      <c r="D251" s="39"/>
      <c r="E251" s="136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37"/>
      <c r="BD251" s="37"/>
      <c r="BE251" s="37"/>
      <c r="BF251" s="37"/>
      <c r="BG251" s="37"/>
      <c r="BH251" s="37"/>
      <c r="BI251" s="37"/>
      <c r="BJ251" s="37"/>
      <c r="BK251" s="37"/>
      <c r="BL251" s="37"/>
      <c r="BM251" s="37"/>
      <c r="BN251" s="37"/>
      <c r="BO251" s="37"/>
      <c r="BP251" s="37"/>
      <c r="BQ251" s="37"/>
      <c r="BR251" s="37"/>
      <c r="BS251" s="37"/>
      <c r="BT251" s="37"/>
      <c r="BU251" s="37"/>
      <c r="BV251" s="37"/>
      <c r="BW251" s="37"/>
      <c r="BX251" s="37"/>
      <c r="BY251" s="37"/>
      <c r="BZ251" s="37"/>
      <c r="CA251" s="37"/>
      <c r="CB251" s="37"/>
      <c r="CC251" s="37"/>
      <c r="CD251" s="37"/>
      <c r="CE251" s="37"/>
      <c r="CF251" s="37"/>
      <c r="CG251" s="37"/>
      <c r="CH251" s="37"/>
      <c r="CI251" s="37"/>
      <c r="CJ251" s="37"/>
      <c r="CK251" s="37"/>
      <c r="CL251" s="37"/>
      <c r="CM251" s="37"/>
      <c r="CN251" s="37"/>
      <c r="CO251" s="37"/>
      <c r="CP251" s="37"/>
      <c r="CQ251" s="37"/>
      <c r="CR251" s="37"/>
      <c r="CS251" s="37"/>
      <c r="CT251" s="37"/>
      <c r="CU251" s="37"/>
      <c r="CV251" s="37"/>
      <c r="CW251" s="37"/>
      <c r="CX251" s="37"/>
      <c r="CY251" s="37"/>
      <c r="CZ251" s="37"/>
      <c r="DA251" s="37"/>
      <c r="DB251" s="37"/>
      <c r="DC251" s="37"/>
      <c r="DD251" s="37"/>
      <c r="DE251" s="37"/>
      <c r="DF251" s="37"/>
      <c r="DG251" s="37"/>
      <c r="DH251" s="37"/>
      <c r="DI251" s="37"/>
      <c r="DJ251" s="37"/>
      <c r="DK251" s="37"/>
      <c r="DL251" s="37"/>
      <c r="DM251" s="37"/>
      <c r="DN251" s="37"/>
      <c r="DO251" s="37"/>
      <c r="DP251" s="37"/>
      <c r="DQ251" s="37"/>
      <c r="DR251" s="37"/>
      <c r="DS251" s="37"/>
      <c r="DT251" s="37"/>
      <c r="DU251" s="37"/>
      <c r="DV251" s="37"/>
      <c r="DW251" s="37"/>
      <c r="DX251" s="37"/>
      <c r="DY251" s="37"/>
      <c r="DZ251" s="37"/>
      <c r="EA251" s="37"/>
      <c r="EB251" s="37"/>
      <c r="EC251" s="37"/>
      <c r="ED251" s="37"/>
      <c r="EE251" s="37"/>
      <c r="EF251" s="37"/>
      <c r="EG251" s="37"/>
      <c r="EH251" s="37"/>
      <c r="EI251" s="37"/>
      <c r="EJ251" s="37"/>
      <c r="EK251" s="37"/>
      <c r="EL251" s="37"/>
      <c r="EM251" s="37"/>
      <c r="EN251" s="37"/>
      <c r="EO251" s="37"/>
      <c r="EP251" s="37"/>
    </row>
    <row r="252" spans="1:227" s="34" customFormat="1" ht="14.1" customHeight="1">
      <c r="A252" s="113"/>
      <c r="B252" s="38" t="s">
        <v>509</v>
      </c>
      <c r="C252" s="38"/>
      <c r="D252" s="39" t="s">
        <v>147</v>
      </c>
      <c r="E252" s="650">
        <f ca="1">SUM(G252:EP252)</f>
        <v>52</v>
      </c>
      <c r="F252" s="37"/>
      <c r="G252" s="1082"/>
      <c r="H252" s="758"/>
      <c r="I252" s="1082"/>
      <c r="J252" s="755"/>
      <c r="K252" s="755">
        <f t="shared" ref="K252:Q252" ca="1" si="958">AND(K$249&gt;=$F242,K$249&lt;=$F243)*1</f>
        <v>0</v>
      </c>
      <c r="L252" s="755">
        <f t="shared" ca="1" si="958"/>
        <v>0</v>
      </c>
      <c r="M252" s="755">
        <f t="shared" ca="1" si="958"/>
        <v>0</v>
      </c>
      <c r="N252" s="755">
        <f t="shared" ca="1" si="958"/>
        <v>0</v>
      </c>
      <c r="O252" s="755">
        <f t="shared" ca="1" si="958"/>
        <v>0</v>
      </c>
      <c r="P252" s="755">
        <f t="shared" ca="1" si="958"/>
        <v>0</v>
      </c>
      <c r="Q252" s="755">
        <f t="shared" ca="1" si="958"/>
        <v>0</v>
      </c>
      <c r="R252" s="755">
        <f t="shared" ref="R252:CC252" ca="1" si="959">AND(R$249&gt;=$F242,R$249&lt;=$F243)*1</f>
        <v>0</v>
      </c>
      <c r="S252" s="755">
        <f t="shared" ca="1" si="959"/>
        <v>0</v>
      </c>
      <c r="T252" s="755">
        <f t="shared" ca="1" si="959"/>
        <v>0</v>
      </c>
      <c r="U252" s="755">
        <f t="shared" ca="1" si="959"/>
        <v>0</v>
      </c>
      <c r="V252" s="755">
        <f t="shared" ca="1" si="959"/>
        <v>0</v>
      </c>
      <c r="W252" s="755">
        <f t="shared" ca="1" si="959"/>
        <v>0</v>
      </c>
      <c r="X252" s="755">
        <f t="shared" ca="1" si="959"/>
        <v>0</v>
      </c>
      <c r="Y252" s="755">
        <f t="shared" ca="1" si="959"/>
        <v>0</v>
      </c>
      <c r="Z252" s="755">
        <f t="shared" ca="1" si="959"/>
        <v>0</v>
      </c>
      <c r="AA252" s="755">
        <f t="shared" ca="1" si="959"/>
        <v>0</v>
      </c>
      <c r="AB252" s="755">
        <f t="shared" ca="1" si="959"/>
        <v>0</v>
      </c>
      <c r="AC252" s="755">
        <f t="shared" ca="1" si="959"/>
        <v>0</v>
      </c>
      <c r="AD252" s="755">
        <f t="shared" ca="1" si="959"/>
        <v>0</v>
      </c>
      <c r="AE252" s="755">
        <f t="shared" ca="1" si="959"/>
        <v>0</v>
      </c>
      <c r="AF252" s="755">
        <f t="shared" ca="1" si="959"/>
        <v>0</v>
      </c>
      <c r="AG252" s="755">
        <f t="shared" ca="1" si="959"/>
        <v>0</v>
      </c>
      <c r="AH252" s="755">
        <f t="shared" ca="1" si="959"/>
        <v>1</v>
      </c>
      <c r="AI252" s="755">
        <f t="shared" ca="1" si="959"/>
        <v>1</v>
      </c>
      <c r="AJ252" s="755">
        <f t="shared" ca="1" si="959"/>
        <v>1</v>
      </c>
      <c r="AK252" s="755">
        <f t="shared" ca="1" si="959"/>
        <v>1</v>
      </c>
      <c r="AL252" s="755">
        <f t="shared" ca="1" si="959"/>
        <v>1</v>
      </c>
      <c r="AM252" s="755">
        <f t="shared" ca="1" si="959"/>
        <v>1</v>
      </c>
      <c r="AN252" s="755">
        <f t="shared" ca="1" si="959"/>
        <v>1</v>
      </c>
      <c r="AO252" s="755">
        <f t="shared" ca="1" si="959"/>
        <v>1</v>
      </c>
      <c r="AP252" s="755">
        <f t="shared" ca="1" si="959"/>
        <v>1</v>
      </c>
      <c r="AQ252" s="755">
        <f t="shared" ca="1" si="959"/>
        <v>1</v>
      </c>
      <c r="AR252" s="755">
        <f t="shared" ca="1" si="959"/>
        <v>1</v>
      </c>
      <c r="AS252" s="755">
        <f t="shared" ca="1" si="959"/>
        <v>1</v>
      </c>
      <c r="AT252" s="755">
        <f t="shared" ca="1" si="959"/>
        <v>1</v>
      </c>
      <c r="AU252" s="755">
        <f t="shared" ca="1" si="959"/>
        <v>1</v>
      </c>
      <c r="AV252" s="755">
        <f t="shared" ca="1" si="959"/>
        <v>1</v>
      </c>
      <c r="AW252" s="755">
        <f t="shared" ca="1" si="959"/>
        <v>1</v>
      </c>
      <c r="AX252" s="755">
        <f t="shared" ca="1" si="959"/>
        <v>1</v>
      </c>
      <c r="AY252" s="755">
        <f t="shared" ca="1" si="959"/>
        <v>1</v>
      </c>
      <c r="AZ252" s="755">
        <f t="shared" ca="1" si="959"/>
        <v>1</v>
      </c>
      <c r="BA252" s="755">
        <f t="shared" ca="1" si="959"/>
        <v>1</v>
      </c>
      <c r="BB252" s="755">
        <f t="shared" ca="1" si="959"/>
        <v>1</v>
      </c>
      <c r="BC252" s="755">
        <f t="shared" ca="1" si="959"/>
        <v>1</v>
      </c>
      <c r="BD252" s="755">
        <f t="shared" ca="1" si="959"/>
        <v>1</v>
      </c>
      <c r="BE252" s="755">
        <f t="shared" ca="1" si="959"/>
        <v>1</v>
      </c>
      <c r="BF252" s="755">
        <f t="shared" ca="1" si="959"/>
        <v>1</v>
      </c>
      <c r="BG252" s="755">
        <f t="shared" ca="1" si="959"/>
        <v>1</v>
      </c>
      <c r="BH252" s="755">
        <f t="shared" ca="1" si="959"/>
        <v>1</v>
      </c>
      <c r="BI252" s="755">
        <f t="shared" ca="1" si="959"/>
        <v>1</v>
      </c>
      <c r="BJ252" s="755">
        <f t="shared" ca="1" si="959"/>
        <v>1</v>
      </c>
      <c r="BK252" s="755">
        <f t="shared" ca="1" si="959"/>
        <v>1</v>
      </c>
      <c r="BL252" s="755">
        <f t="shared" ca="1" si="959"/>
        <v>1</v>
      </c>
      <c r="BM252" s="755">
        <f t="shared" ca="1" si="959"/>
        <v>1</v>
      </c>
      <c r="BN252" s="755">
        <f t="shared" ca="1" si="959"/>
        <v>1</v>
      </c>
      <c r="BO252" s="755">
        <f t="shared" ca="1" si="959"/>
        <v>1</v>
      </c>
      <c r="BP252" s="755">
        <f t="shared" ca="1" si="959"/>
        <v>1</v>
      </c>
      <c r="BQ252" s="755">
        <f t="shared" ca="1" si="959"/>
        <v>1</v>
      </c>
      <c r="BR252" s="755">
        <f t="shared" ca="1" si="959"/>
        <v>1</v>
      </c>
      <c r="BS252" s="755">
        <f t="shared" ca="1" si="959"/>
        <v>1</v>
      </c>
      <c r="BT252" s="755">
        <f t="shared" ca="1" si="959"/>
        <v>1</v>
      </c>
      <c r="BU252" s="755">
        <f t="shared" ca="1" si="959"/>
        <v>1</v>
      </c>
      <c r="BV252" s="755">
        <f t="shared" ca="1" si="959"/>
        <v>1</v>
      </c>
      <c r="BW252" s="755">
        <f t="shared" ca="1" si="959"/>
        <v>1</v>
      </c>
      <c r="BX252" s="755">
        <f t="shared" ca="1" si="959"/>
        <v>1</v>
      </c>
      <c r="BY252" s="755">
        <f t="shared" ca="1" si="959"/>
        <v>1</v>
      </c>
      <c r="BZ252" s="755">
        <f t="shared" ca="1" si="959"/>
        <v>1</v>
      </c>
      <c r="CA252" s="755">
        <f t="shared" ca="1" si="959"/>
        <v>1</v>
      </c>
      <c r="CB252" s="755">
        <f t="shared" ca="1" si="959"/>
        <v>1</v>
      </c>
      <c r="CC252" s="755">
        <f t="shared" ca="1" si="959"/>
        <v>1</v>
      </c>
      <c r="CD252" s="755">
        <f t="shared" ref="CD252:EO252" ca="1" si="960">AND(CD$249&gt;=$F242,CD$249&lt;=$F243)*1</f>
        <v>1</v>
      </c>
      <c r="CE252" s="755">
        <f t="shared" ca="1" si="960"/>
        <v>1</v>
      </c>
      <c r="CF252" s="755">
        <f t="shared" ca="1" si="960"/>
        <v>1</v>
      </c>
      <c r="CG252" s="755">
        <f t="shared" ca="1" si="960"/>
        <v>1</v>
      </c>
      <c r="CH252" s="755">
        <f t="shared" ca="1" si="960"/>
        <v>0</v>
      </c>
      <c r="CI252" s="755">
        <f t="shared" ca="1" si="960"/>
        <v>0</v>
      </c>
      <c r="CJ252" s="755">
        <f t="shared" ca="1" si="960"/>
        <v>0</v>
      </c>
      <c r="CK252" s="755">
        <f t="shared" ca="1" si="960"/>
        <v>0</v>
      </c>
      <c r="CL252" s="755">
        <f t="shared" ca="1" si="960"/>
        <v>0</v>
      </c>
      <c r="CM252" s="755">
        <f t="shared" ca="1" si="960"/>
        <v>0</v>
      </c>
      <c r="CN252" s="755">
        <f t="shared" ca="1" si="960"/>
        <v>0</v>
      </c>
      <c r="CO252" s="755">
        <f t="shared" ca="1" si="960"/>
        <v>0</v>
      </c>
      <c r="CP252" s="755">
        <f t="shared" ca="1" si="960"/>
        <v>0</v>
      </c>
      <c r="CQ252" s="755">
        <f t="shared" ca="1" si="960"/>
        <v>0</v>
      </c>
      <c r="CR252" s="755">
        <f t="shared" ca="1" si="960"/>
        <v>0</v>
      </c>
      <c r="CS252" s="755">
        <f t="shared" ca="1" si="960"/>
        <v>0</v>
      </c>
      <c r="CT252" s="755">
        <f t="shared" ca="1" si="960"/>
        <v>0</v>
      </c>
      <c r="CU252" s="755">
        <f t="shared" ca="1" si="960"/>
        <v>0</v>
      </c>
      <c r="CV252" s="755">
        <f t="shared" ca="1" si="960"/>
        <v>0</v>
      </c>
      <c r="CW252" s="755">
        <f t="shared" ca="1" si="960"/>
        <v>0</v>
      </c>
      <c r="CX252" s="755">
        <f t="shared" ca="1" si="960"/>
        <v>0</v>
      </c>
      <c r="CY252" s="755">
        <f t="shared" ca="1" si="960"/>
        <v>0</v>
      </c>
      <c r="CZ252" s="755">
        <f t="shared" ca="1" si="960"/>
        <v>0</v>
      </c>
      <c r="DA252" s="755">
        <f t="shared" ca="1" si="960"/>
        <v>0</v>
      </c>
      <c r="DB252" s="755">
        <f t="shared" ca="1" si="960"/>
        <v>0</v>
      </c>
      <c r="DC252" s="755">
        <f t="shared" ca="1" si="960"/>
        <v>0</v>
      </c>
      <c r="DD252" s="755">
        <f t="shared" ca="1" si="960"/>
        <v>0</v>
      </c>
      <c r="DE252" s="755">
        <f t="shared" ca="1" si="960"/>
        <v>0</v>
      </c>
      <c r="DF252" s="755">
        <f t="shared" ca="1" si="960"/>
        <v>0</v>
      </c>
      <c r="DG252" s="755">
        <f t="shared" ca="1" si="960"/>
        <v>0</v>
      </c>
      <c r="DH252" s="755">
        <f t="shared" ca="1" si="960"/>
        <v>0</v>
      </c>
      <c r="DI252" s="755">
        <f t="shared" ca="1" si="960"/>
        <v>0</v>
      </c>
      <c r="DJ252" s="755">
        <f t="shared" ca="1" si="960"/>
        <v>0</v>
      </c>
      <c r="DK252" s="755">
        <f t="shared" ca="1" si="960"/>
        <v>0</v>
      </c>
      <c r="DL252" s="755">
        <f t="shared" ca="1" si="960"/>
        <v>0</v>
      </c>
      <c r="DM252" s="755">
        <f t="shared" ca="1" si="960"/>
        <v>0</v>
      </c>
      <c r="DN252" s="755">
        <f t="shared" ca="1" si="960"/>
        <v>0</v>
      </c>
      <c r="DO252" s="755">
        <f t="shared" ca="1" si="960"/>
        <v>0</v>
      </c>
      <c r="DP252" s="755">
        <f t="shared" ca="1" si="960"/>
        <v>0</v>
      </c>
      <c r="DQ252" s="755">
        <f t="shared" ca="1" si="960"/>
        <v>0</v>
      </c>
      <c r="DR252" s="755">
        <f t="shared" ca="1" si="960"/>
        <v>0</v>
      </c>
      <c r="DS252" s="755">
        <f t="shared" ca="1" si="960"/>
        <v>0</v>
      </c>
      <c r="DT252" s="755">
        <f t="shared" ca="1" si="960"/>
        <v>0</v>
      </c>
      <c r="DU252" s="755">
        <f t="shared" ca="1" si="960"/>
        <v>0</v>
      </c>
      <c r="DV252" s="755">
        <f t="shared" ca="1" si="960"/>
        <v>0</v>
      </c>
      <c r="DW252" s="755">
        <f t="shared" ca="1" si="960"/>
        <v>0</v>
      </c>
      <c r="DX252" s="755">
        <f t="shared" ca="1" si="960"/>
        <v>0</v>
      </c>
      <c r="DY252" s="755">
        <f t="shared" ca="1" si="960"/>
        <v>0</v>
      </c>
      <c r="DZ252" s="755">
        <f t="shared" ca="1" si="960"/>
        <v>0</v>
      </c>
      <c r="EA252" s="755">
        <f t="shared" ca="1" si="960"/>
        <v>0</v>
      </c>
      <c r="EB252" s="755">
        <f t="shared" ca="1" si="960"/>
        <v>0</v>
      </c>
      <c r="EC252" s="755">
        <f t="shared" ca="1" si="960"/>
        <v>0</v>
      </c>
      <c r="ED252" s="755">
        <f t="shared" ca="1" si="960"/>
        <v>0</v>
      </c>
      <c r="EE252" s="755">
        <f t="shared" ca="1" si="960"/>
        <v>0</v>
      </c>
      <c r="EF252" s="755">
        <f t="shared" ca="1" si="960"/>
        <v>0</v>
      </c>
      <c r="EG252" s="755">
        <f t="shared" ca="1" si="960"/>
        <v>0</v>
      </c>
      <c r="EH252" s="755">
        <f t="shared" ca="1" si="960"/>
        <v>0</v>
      </c>
      <c r="EI252" s="755">
        <f t="shared" ca="1" si="960"/>
        <v>0</v>
      </c>
      <c r="EJ252" s="755">
        <f t="shared" ca="1" si="960"/>
        <v>0</v>
      </c>
      <c r="EK252" s="755">
        <f t="shared" ca="1" si="960"/>
        <v>0</v>
      </c>
      <c r="EL252" s="755">
        <f t="shared" ca="1" si="960"/>
        <v>0</v>
      </c>
      <c r="EM252" s="755">
        <f t="shared" ca="1" si="960"/>
        <v>0</v>
      </c>
      <c r="EN252" s="755">
        <f t="shared" ca="1" si="960"/>
        <v>0</v>
      </c>
      <c r="EO252" s="755">
        <f t="shared" ca="1" si="960"/>
        <v>0</v>
      </c>
      <c r="EP252" s="755">
        <f t="shared" ref="EP252" ca="1" si="961">AND(EP$249&gt;=$F242,EP$249&lt;=$F243)*1</f>
        <v>0</v>
      </c>
    </row>
    <row r="253" spans="1:227" s="34" customFormat="1" ht="14.1" customHeight="1">
      <c r="A253" s="113"/>
      <c r="B253" s="38" t="s">
        <v>510</v>
      </c>
      <c r="C253" s="38"/>
      <c r="D253" s="39" t="s">
        <v>147</v>
      </c>
      <c r="E253" s="650"/>
      <c r="F253" s="37"/>
      <c r="G253" s="1082"/>
      <c r="H253" s="758"/>
      <c r="I253" s="1082"/>
      <c r="J253" s="1083"/>
      <c r="K253" s="1083">
        <f ca="1">SUM($J252:K252)*(K252&gt;0)</f>
        <v>0</v>
      </c>
      <c r="L253" s="1083">
        <f ca="1">SUM($J252:L252)*(L252&gt;0)</f>
        <v>0</v>
      </c>
      <c r="M253" s="1083">
        <f ca="1">SUM($J252:M252)*(M252&gt;0)</f>
        <v>0</v>
      </c>
      <c r="N253" s="1083">
        <f ca="1">SUM($J252:N252)*(N252&gt;0)</f>
        <v>0</v>
      </c>
      <c r="O253" s="1083">
        <f ca="1">SUM($J252:O252)*(O252&gt;0)</f>
        <v>0</v>
      </c>
      <c r="P253" s="1083">
        <f ca="1">SUM($J252:P252)*(P252&gt;0)</f>
        <v>0</v>
      </c>
      <c r="Q253" s="1083">
        <f ca="1">SUM($J252:Q252)*(Q252&gt;0)</f>
        <v>0</v>
      </c>
      <c r="R253" s="1083">
        <f ca="1">SUM($J252:R252)*(R252&gt;0)</f>
        <v>0</v>
      </c>
      <c r="S253" s="1083">
        <f ca="1">SUM($J252:S252)*(S252&gt;0)</f>
        <v>0</v>
      </c>
      <c r="T253" s="1083">
        <f ca="1">SUM($J252:T252)*(T252&gt;0)</f>
        <v>0</v>
      </c>
      <c r="U253" s="1083">
        <f ca="1">SUM($J252:U252)*(U252&gt;0)</f>
        <v>0</v>
      </c>
      <c r="V253" s="1083">
        <f ca="1">SUM($J252:V252)*(V252&gt;0)</f>
        <v>0</v>
      </c>
      <c r="W253" s="1083">
        <f ca="1">SUM($J252:W252)*(W252&gt;0)</f>
        <v>0</v>
      </c>
      <c r="X253" s="1083">
        <f ca="1">SUM($J252:X252)*(X252&gt;0)</f>
        <v>0</v>
      </c>
      <c r="Y253" s="1083">
        <f ca="1">SUM($J252:Y252)*(Y252&gt;0)</f>
        <v>0</v>
      </c>
      <c r="Z253" s="1083">
        <f ca="1">SUM($J252:Z252)*(Z252&gt;0)</f>
        <v>0</v>
      </c>
      <c r="AA253" s="1083">
        <f ca="1">SUM($J252:AA252)*(AA252&gt;0)</f>
        <v>0</v>
      </c>
      <c r="AB253" s="1083">
        <f ca="1">SUM($J252:AB252)*(AB252&gt;0)</f>
        <v>0</v>
      </c>
      <c r="AC253" s="1083">
        <f ca="1">SUM($J252:AC252)*(AC252&gt;0)</f>
        <v>0</v>
      </c>
      <c r="AD253" s="1083">
        <f ca="1">SUM($J252:AD252)*(AD252&gt;0)</f>
        <v>0</v>
      </c>
      <c r="AE253" s="1083">
        <f ca="1">SUM($J252:AE252)*(AE252&gt;0)</f>
        <v>0</v>
      </c>
      <c r="AF253" s="1083">
        <f ca="1">SUM($J252:AF252)*(AF252&gt;0)</f>
        <v>0</v>
      </c>
      <c r="AG253" s="1083">
        <f ca="1">SUM($J252:AG252)*(AG252&gt;0)</f>
        <v>0</v>
      </c>
      <c r="AH253" s="1083">
        <f ca="1">SUM($J252:AH252)*(AH252&gt;0)</f>
        <v>1</v>
      </c>
      <c r="AI253" s="1083">
        <f ca="1">SUM($J252:AI252)*(AI252&gt;0)</f>
        <v>2</v>
      </c>
      <c r="AJ253" s="1083">
        <f ca="1">SUM($J252:AJ252)*(AJ252&gt;0)</f>
        <v>3</v>
      </c>
      <c r="AK253" s="1083">
        <f ca="1">SUM($J252:AK252)*(AK252&gt;0)</f>
        <v>4</v>
      </c>
      <c r="AL253" s="1083">
        <f ca="1">SUM($J252:AL252)*(AL252&gt;0)</f>
        <v>5</v>
      </c>
      <c r="AM253" s="1083">
        <f ca="1">SUM($J252:AM252)*(AM252&gt;0)</f>
        <v>6</v>
      </c>
      <c r="AN253" s="1083">
        <f ca="1">SUM($J252:AN252)*(AN252&gt;0)</f>
        <v>7</v>
      </c>
      <c r="AO253" s="1083">
        <f ca="1">SUM($J252:AO252)*(AO252&gt;0)</f>
        <v>8</v>
      </c>
      <c r="AP253" s="1083">
        <f ca="1">SUM($J252:AP252)*(AP252&gt;0)</f>
        <v>9</v>
      </c>
      <c r="AQ253" s="1083">
        <f ca="1">SUM($J252:AQ252)*(AQ252&gt;0)</f>
        <v>10</v>
      </c>
      <c r="AR253" s="1083">
        <f ca="1">SUM($J252:AR252)*(AR252&gt;0)</f>
        <v>11</v>
      </c>
      <c r="AS253" s="1083">
        <f ca="1">SUM($J252:AS252)*(AS252&gt;0)</f>
        <v>12</v>
      </c>
      <c r="AT253" s="1083">
        <f ca="1">SUM($J252:AT252)*(AT252&gt;0)</f>
        <v>13</v>
      </c>
      <c r="AU253" s="1083">
        <f ca="1">SUM($J252:AU252)*(AU252&gt;0)</f>
        <v>14</v>
      </c>
      <c r="AV253" s="1083">
        <f ca="1">SUM($J252:AV252)*(AV252&gt;0)</f>
        <v>15</v>
      </c>
      <c r="AW253" s="1083">
        <f ca="1">SUM($J252:AW252)*(AW252&gt;0)</f>
        <v>16</v>
      </c>
      <c r="AX253" s="1083">
        <f ca="1">SUM($J252:AX252)*(AX252&gt;0)</f>
        <v>17</v>
      </c>
      <c r="AY253" s="1083">
        <f ca="1">SUM($J252:AY252)*(AY252&gt;0)</f>
        <v>18</v>
      </c>
      <c r="AZ253" s="1083">
        <f ca="1">SUM($J252:AZ252)*(AZ252&gt;0)</f>
        <v>19</v>
      </c>
      <c r="BA253" s="1083">
        <f ca="1">SUM($J252:BA252)*(BA252&gt;0)</f>
        <v>20</v>
      </c>
      <c r="BB253" s="1083">
        <f ca="1">SUM($J252:BB252)*(BB252&gt;0)</f>
        <v>21</v>
      </c>
      <c r="BC253" s="1083">
        <f ca="1">SUM($J252:BC252)*(BC252&gt;0)</f>
        <v>22</v>
      </c>
      <c r="BD253" s="1083">
        <f ca="1">SUM($J252:BD252)*(BD252&gt;0)</f>
        <v>23</v>
      </c>
      <c r="BE253" s="1083">
        <f ca="1">SUM($J252:BE252)*(BE252&gt;0)</f>
        <v>24</v>
      </c>
      <c r="BF253" s="1083">
        <f ca="1">SUM($J252:BF252)*(BF252&gt;0)</f>
        <v>25</v>
      </c>
      <c r="BG253" s="1083">
        <f ca="1">SUM($J252:BG252)*(BG252&gt;0)</f>
        <v>26</v>
      </c>
      <c r="BH253" s="1083">
        <f ca="1">SUM($J252:BH252)*(BH252&gt;0)</f>
        <v>27</v>
      </c>
      <c r="BI253" s="1083">
        <f ca="1">SUM($J252:BI252)*(BI252&gt;0)</f>
        <v>28</v>
      </c>
      <c r="BJ253" s="1083">
        <f ca="1">SUM($J252:BJ252)*(BJ252&gt;0)</f>
        <v>29</v>
      </c>
      <c r="BK253" s="1083">
        <f ca="1">SUM($J252:BK252)*(BK252&gt;0)</f>
        <v>30</v>
      </c>
      <c r="BL253" s="1083">
        <f ca="1">SUM($J252:BL252)*(BL252&gt;0)</f>
        <v>31</v>
      </c>
      <c r="BM253" s="1083">
        <f ca="1">SUM($J252:BM252)*(BM252&gt;0)</f>
        <v>32</v>
      </c>
      <c r="BN253" s="1083">
        <f ca="1">SUM($J252:BN252)*(BN252&gt;0)</f>
        <v>33</v>
      </c>
      <c r="BO253" s="1083">
        <f ca="1">SUM($J252:BO252)*(BO252&gt;0)</f>
        <v>34</v>
      </c>
      <c r="BP253" s="1083">
        <f ca="1">SUM($J252:BP252)*(BP252&gt;0)</f>
        <v>35</v>
      </c>
      <c r="BQ253" s="1083">
        <f ca="1">SUM($J252:BQ252)*(BQ252&gt;0)</f>
        <v>36</v>
      </c>
      <c r="BR253" s="1083">
        <f ca="1">SUM($J252:BR252)*(BR252&gt;0)</f>
        <v>37</v>
      </c>
      <c r="BS253" s="1083">
        <f ca="1">SUM($J252:BS252)*(BS252&gt;0)</f>
        <v>38</v>
      </c>
      <c r="BT253" s="1083">
        <f ca="1">SUM($J252:BT252)*(BT252&gt;0)</f>
        <v>39</v>
      </c>
      <c r="BU253" s="1083">
        <f ca="1">SUM($J252:BU252)*(BU252&gt;0)</f>
        <v>40</v>
      </c>
      <c r="BV253" s="1083">
        <f ca="1">SUM($J252:BV252)*(BV252&gt;0)</f>
        <v>41</v>
      </c>
      <c r="BW253" s="1083">
        <f ca="1">SUM($J252:BW252)*(BW252&gt;0)</f>
        <v>42</v>
      </c>
      <c r="BX253" s="1083">
        <f ca="1">SUM($J252:BX252)*(BX252&gt;0)</f>
        <v>43</v>
      </c>
      <c r="BY253" s="1083">
        <f ca="1">SUM($J252:BY252)*(BY252&gt;0)</f>
        <v>44</v>
      </c>
      <c r="BZ253" s="1083">
        <f ca="1">SUM($J252:BZ252)*(BZ252&gt;0)</f>
        <v>45</v>
      </c>
      <c r="CA253" s="1083">
        <f ca="1">SUM($J252:CA252)*(CA252&gt;0)</f>
        <v>46</v>
      </c>
      <c r="CB253" s="1083">
        <f ca="1">SUM($J252:CB252)*(CB252&gt;0)</f>
        <v>47</v>
      </c>
      <c r="CC253" s="1083">
        <f ca="1">SUM($J252:CC252)*(CC252&gt;0)</f>
        <v>48</v>
      </c>
      <c r="CD253" s="1083">
        <f ca="1">SUM($J252:CD252)*(CD252&gt;0)</f>
        <v>49</v>
      </c>
      <c r="CE253" s="1083">
        <f ca="1">SUM($J252:CE252)*(CE252&gt;0)</f>
        <v>50</v>
      </c>
      <c r="CF253" s="1083">
        <f ca="1">SUM($J252:CF252)*(CF252&gt;0)</f>
        <v>51</v>
      </c>
      <c r="CG253" s="1083">
        <f ca="1">SUM($J252:CG252)*(CG252&gt;0)</f>
        <v>52</v>
      </c>
      <c r="CH253" s="1083">
        <f ca="1">SUM($J252:CH252)*(CH252&gt;0)</f>
        <v>0</v>
      </c>
      <c r="CI253" s="1083">
        <f ca="1">SUM($J252:CI252)*(CI252&gt;0)</f>
        <v>0</v>
      </c>
      <c r="CJ253" s="1083">
        <f ca="1">SUM($J252:CJ252)*(CJ252&gt;0)</f>
        <v>0</v>
      </c>
      <c r="CK253" s="1083">
        <f ca="1">SUM($J252:CK252)*(CK252&gt;0)</f>
        <v>0</v>
      </c>
      <c r="CL253" s="1083">
        <f ca="1">SUM($J252:CL252)*(CL252&gt;0)</f>
        <v>0</v>
      </c>
      <c r="CM253" s="1083">
        <f ca="1">SUM($J252:CM252)*(CM252&gt;0)</f>
        <v>0</v>
      </c>
      <c r="CN253" s="1083">
        <f ca="1">SUM($J252:CN252)*(CN252&gt;0)</f>
        <v>0</v>
      </c>
      <c r="CO253" s="1083">
        <f ca="1">SUM($J252:CO252)*(CO252&gt;0)</f>
        <v>0</v>
      </c>
      <c r="CP253" s="1083">
        <f ca="1">SUM($J252:CP252)*(CP252&gt;0)</f>
        <v>0</v>
      </c>
      <c r="CQ253" s="1083">
        <f ca="1">SUM($J252:CQ252)*(CQ252&gt;0)</f>
        <v>0</v>
      </c>
      <c r="CR253" s="1083">
        <f ca="1">SUM($J252:CR252)*(CR252&gt;0)</f>
        <v>0</v>
      </c>
      <c r="CS253" s="1083">
        <f ca="1">SUM($J252:CS252)*(CS252&gt;0)</f>
        <v>0</v>
      </c>
      <c r="CT253" s="1083">
        <f ca="1">SUM($J252:CT252)*(CT252&gt;0)</f>
        <v>0</v>
      </c>
      <c r="CU253" s="1083">
        <f ca="1">SUM($J252:CU252)*(CU252&gt;0)</f>
        <v>0</v>
      </c>
      <c r="CV253" s="1083">
        <f ca="1">SUM($J252:CV252)*(CV252&gt;0)</f>
        <v>0</v>
      </c>
      <c r="CW253" s="1083">
        <f ca="1">SUM($J252:CW252)*(CW252&gt;0)</f>
        <v>0</v>
      </c>
      <c r="CX253" s="1083">
        <f ca="1">SUM($J252:CX252)*(CX252&gt;0)</f>
        <v>0</v>
      </c>
      <c r="CY253" s="1083">
        <f ca="1">SUM($J252:CY252)*(CY252&gt;0)</f>
        <v>0</v>
      </c>
      <c r="CZ253" s="1083">
        <f ca="1">SUM($J252:CZ252)*(CZ252&gt;0)</f>
        <v>0</v>
      </c>
      <c r="DA253" s="1083">
        <f ca="1">SUM($J252:DA252)*(DA252&gt;0)</f>
        <v>0</v>
      </c>
      <c r="DB253" s="1083">
        <f ca="1">SUM($J252:DB252)*(DB252&gt;0)</f>
        <v>0</v>
      </c>
      <c r="DC253" s="1083">
        <f ca="1">SUM($J252:DC252)*(DC252&gt;0)</f>
        <v>0</v>
      </c>
      <c r="DD253" s="1083">
        <f ca="1">SUM($J252:DD252)*(DD252&gt;0)</f>
        <v>0</v>
      </c>
      <c r="DE253" s="1083">
        <f ca="1">SUM($J252:DE252)*(DE252&gt;0)</f>
        <v>0</v>
      </c>
      <c r="DF253" s="1083">
        <f ca="1">SUM($J252:DF252)*(DF252&gt;0)</f>
        <v>0</v>
      </c>
      <c r="DG253" s="1083">
        <f ca="1">SUM($J252:DG252)*(DG252&gt;0)</f>
        <v>0</v>
      </c>
      <c r="DH253" s="1083">
        <f ca="1">SUM($J252:DH252)*(DH252&gt;0)</f>
        <v>0</v>
      </c>
      <c r="DI253" s="1083">
        <f ca="1">SUM($J252:DI252)*(DI252&gt;0)</f>
        <v>0</v>
      </c>
      <c r="DJ253" s="1083">
        <f ca="1">SUM($J252:DJ252)*(DJ252&gt;0)</f>
        <v>0</v>
      </c>
      <c r="DK253" s="1083">
        <f ca="1">SUM($J252:DK252)*(DK252&gt;0)</f>
        <v>0</v>
      </c>
      <c r="DL253" s="1083">
        <f ca="1">SUM($J252:DL252)*(DL252&gt;0)</f>
        <v>0</v>
      </c>
      <c r="DM253" s="1083">
        <f ca="1">SUM($J252:DM252)*(DM252&gt;0)</f>
        <v>0</v>
      </c>
      <c r="DN253" s="1083">
        <f ca="1">SUM($J252:DN252)*(DN252&gt;0)</f>
        <v>0</v>
      </c>
      <c r="DO253" s="1083">
        <f ca="1">SUM($J252:DO252)*(DO252&gt;0)</f>
        <v>0</v>
      </c>
      <c r="DP253" s="1083">
        <f ca="1">SUM($J252:DP252)*(DP252&gt;0)</f>
        <v>0</v>
      </c>
      <c r="DQ253" s="1083">
        <f ca="1">SUM($J252:DQ252)*(DQ252&gt;0)</f>
        <v>0</v>
      </c>
      <c r="DR253" s="1083">
        <f ca="1">SUM($J252:DR252)*(DR252&gt;0)</f>
        <v>0</v>
      </c>
      <c r="DS253" s="1083">
        <f ca="1">SUM($J252:DS252)*(DS252&gt;0)</f>
        <v>0</v>
      </c>
      <c r="DT253" s="1083">
        <f ca="1">SUM($J252:DT252)*(DT252&gt;0)</f>
        <v>0</v>
      </c>
      <c r="DU253" s="1083">
        <f ca="1">SUM($J252:DU252)*(DU252&gt;0)</f>
        <v>0</v>
      </c>
      <c r="DV253" s="1083">
        <f ca="1">SUM($J252:DV252)*(DV252&gt;0)</f>
        <v>0</v>
      </c>
      <c r="DW253" s="1083">
        <f ca="1">SUM($J252:DW252)*(DW252&gt;0)</f>
        <v>0</v>
      </c>
      <c r="DX253" s="1083">
        <f ca="1">SUM($J252:DX252)*(DX252&gt;0)</f>
        <v>0</v>
      </c>
      <c r="DY253" s="1083">
        <f ca="1">SUM($J252:DY252)*(DY252&gt;0)</f>
        <v>0</v>
      </c>
      <c r="DZ253" s="1083">
        <f ca="1">SUM($J252:DZ252)*(DZ252&gt;0)</f>
        <v>0</v>
      </c>
      <c r="EA253" s="1083">
        <f ca="1">SUM($J252:EA252)*(EA252&gt;0)</f>
        <v>0</v>
      </c>
      <c r="EB253" s="1083">
        <f ca="1">SUM($J252:EB252)*(EB252&gt;0)</f>
        <v>0</v>
      </c>
      <c r="EC253" s="1083">
        <f ca="1">SUM($J252:EC252)*(EC252&gt;0)</f>
        <v>0</v>
      </c>
      <c r="ED253" s="1083">
        <f ca="1">SUM($J252:ED252)*(ED252&gt;0)</f>
        <v>0</v>
      </c>
      <c r="EE253" s="1083">
        <f ca="1">SUM($J252:EE252)*(EE252&gt;0)</f>
        <v>0</v>
      </c>
      <c r="EF253" s="1083">
        <f ca="1">SUM($J252:EF252)*(EF252&gt;0)</f>
        <v>0</v>
      </c>
      <c r="EG253" s="1083">
        <f ca="1">SUM($J252:EG252)*(EG252&gt;0)</f>
        <v>0</v>
      </c>
      <c r="EH253" s="1083">
        <f ca="1">SUM($J252:EH252)*(EH252&gt;0)</f>
        <v>0</v>
      </c>
      <c r="EI253" s="1083">
        <f ca="1">SUM($J252:EI252)*(EI252&gt;0)</f>
        <v>0</v>
      </c>
      <c r="EJ253" s="1083">
        <f ca="1">SUM($J252:EJ252)*(EJ252&gt;0)</f>
        <v>0</v>
      </c>
      <c r="EK253" s="1083">
        <f ca="1">SUM($J252:EK252)*(EK252&gt;0)</f>
        <v>0</v>
      </c>
      <c r="EL253" s="1083">
        <f ca="1">SUM($J252:EL252)*(EL252&gt;0)</f>
        <v>0</v>
      </c>
      <c r="EM253" s="1083">
        <f ca="1">SUM($J252:EM252)*(EM252&gt;0)</f>
        <v>0</v>
      </c>
      <c r="EN253" s="1083">
        <f ca="1">SUM($J252:EN252)*(EN252&gt;0)</f>
        <v>0</v>
      </c>
      <c r="EO253" s="1083">
        <f ca="1">SUM($J252:EO252)*(EO252&gt;0)</f>
        <v>0</v>
      </c>
      <c r="EP253" s="1083">
        <f ca="1">SUM($J252:EP252)*(EP252&gt;0)</f>
        <v>0</v>
      </c>
    </row>
    <row r="254" spans="1:227" s="34" customFormat="1" ht="14.1" customHeight="1">
      <c r="A254" s="113"/>
      <c r="B254" s="38"/>
      <c r="C254" s="38"/>
      <c r="D254" s="39"/>
      <c r="E254" s="650"/>
      <c r="F254" s="37"/>
      <c r="G254" s="37"/>
      <c r="H254" s="761"/>
      <c r="I254" s="37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/>
      <c r="BB254" s="54"/>
      <c r="BC254" s="54"/>
      <c r="BD254" s="54"/>
      <c r="BE254" s="54"/>
      <c r="BF254" s="54"/>
      <c r="BG254" s="54"/>
      <c r="BH254" s="54"/>
      <c r="BI254" s="54"/>
      <c r="BJ254" s="54"/>
      <c r="BK254" s="54"/>
      <c r="BL254" s="54"/>
      <c r="BM254" s="54"/>
      <c r="BN254" s="54"/>
      <c r="BO254" s="54"/>
      <c r="BP254" s="54"/>
      <c r="BQ254" s="54"/>
      <c r="BR254" s="54"/>
      <c r="BS254" s="54"/>
      <c r="BT254" s="54"/>
      <c r="BU254" s="54"/>
      <c r="BV254" s="54"/>
      <c r="BW254" s="54"/>
      <c r="BX254" s="54"/>
      <c r="BY254" s="54"/>
      <c r="BZ254" s="54"/>
      <c r="CA254" s="54"/>
      <c r="CB254" s="54"/>
      <c r="CC254" s="54"/>
      <c r="CD254" s="54"/>
      <c r="CE254" s="54"/>
      <c r="CF254" s="54"/>
      <c r="CG254" s="54"/>
      <c r="CH254" s="54"/>
      <c r="CI254" s="54"/>
      <c r="CJ254" s="54"/>
      <c r="CK254" s="54"/>
      <c r="CL254" s="54"/>
      <c r="CM254" s="54"/>
      <c r="CN254" s="54"/>
      <c r="CO254" s="54"/>
      <c r="CP254" s="54"/>
      <c r="CQ254" s="54"/>
      <c r="CR254" s="54"/>
      <c r="CS254" s="54"/>
      <c r="CT254" s="54"/>
      <c r="CU254" s="54"/>
      <c r="CV254" s="54"/>
      <c r="CW254" s="54"/>
      <c r="CX254" s="54"/>
      <c r="CY254" s="54"/>
      <c r="CZ254" s="54"/>
      <c r="DA254" s="54"/>
      <c r="DB254" s="54"/>
      <c r="DC254" s="54"/>
      <c r="DD254" s="54"/>
      <c r="DE254" s="54"/>
      <c r="DF254" s="54"/>
      <c r="DG254" s="54"/>
      <c r="DH254" s="54"/>
      <c r="DI254" s="54"/>
      <c r="DJ254" s="54"/>
      <c r="DK254" s="54"/>
      <c r="DL254" s="54"/>
      <c r="DM254" s="54"/>
      <c r="DN254" s="54"/>
      <c r="DO254" s="54"/>
      <c r="DP254" s="54"/>
      <c r="DQ254" s="54"/>
      <c r="DR254" s="54"/>
      <c r="DS254" s="54"/>
      <c r="DT254" s="54"/>
      <c r="DU254" s="54"/>
      <c r="DV254" s="54"/>
      <c r="DW254" s="54"/>
      <c r="DX254" s="54"/>
      <c r="DY254" s="54"/>
      <c r="DZ254" s="54"/>
      <c r="EA254" s="54"/>
      <c r="EB254" s="54"/>
      <c r="EC254" s="54"/>
      <c r="ED254" s="54"/>
      <c r="EE254" s="54"/>
      <c r="EF254" s="54"/>
      <c r="EG254" s="54"/>
      <c r="EH254" s="54"/>
      <c r="EI254" s="54"/>
      <c r="EJ254" s="54"/>
      <c r="EK254" s="54"/>
      <c r="EL254" s="54"/>
      <c r="EM254" s="54"/>
      <c r="EN254" s="54"/>
      <c r="EO254" s="54"/>
      <c r="EP254" s="54"/>
    </row>
    <row r="255" spans="1:227" s="34" customFormat="1" ht="14.1" customHeight="1">
      <c r="A255" s="113"/>
      <c r="B255" s="38" t="s">
        <v>511</v>
      </c>
      <c r="C255" s="38"/>
      <c r="D255" s="39" t="s">
        <v>93</v>
      </c>
      <c r="E255" s="131">
        <f ca="1">SUM(G255:EP255)</f>
        <v>1.0000000000000009</v>
      </c>
      <c r="F255" s="37"/>
      <c r="G255" s="37"/>
      <c r="H255" s="37"/>
      <c r="I255" s="1384"/>
      <c r="J255" s="41"/>
      <c r="K255" s="41">
        <f t="shared" ref="K255:Q255" ca="1" si="962">IFERROR(K252/$E252,)</f>
        <v>0</v>
      </c>
      <c r="L255" s="41">
        <f t="shared" ca="1" si="962"/>
        <v>0</v>
      </c>
      <c r="M255" s="41">
        <f t="shared" ca="1" si="962"/>
        <v>0</v>
      </c>
      <c r="N255" s="41">
        <f t="shared" ca="1" si="962"/>
        <v>0</v>
      </c>
      <c r="O255" s="41">
        <f t="shared" ca="1" si="962"/>
        <v>0</v>
      </c>
      <c r="P255" s="41">
        <f t="shared" ca="1" si="962"/>
        <v>0</v>
      </c>
      <c r="Q255" s="41">
        <f t="shared" ca="1" si="962"/>
        <v>0</v>
      </c>
      <c r="R255" s="41">
        <f t="shared" ref="R255:CC255" ca="1" si="963">IFERROR(R252/$E252,)</f>
        <v>0</v>
      </c>
      <c r="S255" s="41">
        <f t="shared" ca="1" si="963"/>
        <v>0</v>
      </c>
      <c r="T255" s="41">
        <f t="shared" ca="1" si="963"/>
        <v>0</v>
      </c>
      <c r="U255" s="41">
        <f t="shared" ca="1" si="963"/>
        <v>0</v>
      </c>
      <c r="V255" s="41">
        <f t="shared" ca="1" si="963"/>
        <v>0</v>
      </c>
      <c r="W255" s="41">
        <f t="shared" ca="1" si="963"/>
        <v>0</v>
      </c>
      <c r="X255" s="41">
        <f t="shared" ca="1" si="963"/>
        <v>0</v>
      </c>
      <c r="Y255" s="41">
        <f t="shared" ca="1" si="963"/>
        <v>0</v>
      </c>
      <c r="Z255" s="41">
        <f t="shared" ca="1" si="963"/>
        <v>0</v>
      </c>
      <c r="AA255" s="41">
        <f t="shared" ca="1" si="963"/>
        <v>0</v>
      </c>
      <c r="AB255" s="41">
        <f t="shared" ca="1" si="963"/>
        <v>0</v>
      </c>
      <c r="AC255" s="41">
        <f t="shared" ca="1" si="963"/>
        <v>0</v>
      </c>
      <c r="AD255" s="41">
        <f t="shared" ca="1" si="963"/>
        <v>0</v>
      </c>
      <c r="AE255" s="41">
        <f t="shared" ca="1" si="963"/>
        <v>0</v>
      </c>
      <c r="AF255" s="41">
        <f t="shared" ca="1" si="963"/>
        <v>0</v>
      </c>
      <c r="AG255" s="41">
        <f t="shared" ca="1" si="963"/>
        <v>0</v>
      </c>
      <c r="AH255" s="41">
        <f t="shared" ca="1" si="963"/>
        <v>1.9230769230769232E-2</v>
      </c>
      <c r="AI255" s="41">
        <f t="shared" ca="1" si="963"/>
        <v>1.9230769230769232E-2</v>
      </c>
      <c r="AJ255" s="41">
        <f t="shared" ca="1" si="963"/>
        <v>1.9230769230769232E-2</v>
      </c>
      <c r="AK255" s="41">
        <f t="shared" ca="1" si="963"/>
        <v>1.9230769230769232E-2</v>
      </c>
      <c r="AL255" s="41">
        <f t="shared" ca="1" si="963"/>
        <v>1.9230769230769232E-2</v>
      </c>
      <c r="AM255" s="41">
        <f t="shared" ca="1" si="963"/>
        <v>1.9230769230769232E-2</v>
      </c>
      <c r="AN255" s="41">
        <f t="shared" ca="1" si="963"/>
        <v>1.9230769230769232E-2</v>
      </c>
      <c r="AO255" s="41">
        <f t="shared" ca="1" si="963"/>
        <v>1.9230769230769232E-2</v>
      </c>
      <c r="AP255" s="41">
        <f t="shared" ca="1" si="963"/>
        <v>1.9230769230769232E-2</v>
      </c>
      <c r="AQ255" s="41">
        <f t="shared" ca="1" si="963"/>
        <v>1.9230769230769232E-2</v>
      </c>
      <c r="AR255" s="41">
        <f t="shared" ca="1" si="963"/>
        <v>1.9230769230769232E-2</v>
      </c>
      <c r="AS255" s="41">
        <f t="shared" ca="1" si="963"/>
        <v>1.9230769230769232E-2</v>
      </c>
      <c r="AT255" s="41">
        <f t="shared" ca="1" si="963"/>
        <v>1.9230769230769232E-2</v>
      </c>
      <c r="AU255" s="41">
        <f t="shared" ca="1" si="963"/>
        <v>1.9230769230769232E-2</v>
      </c>
      <c r="AV255" s="41">
        <f t="shared" ca="1" si="963"/>
        <v>1.9230769230769232E-2</v>
      </c>
      <c r="AW255" s="41">
        <f t="shared" ca="1" si="963"/>
        <v>1.9230769230769232E-2</v>
      </c>
      <c r="AX255" s="41">
        <f t="shared" ca="1" si="963"/>
        <v>1.9230769230769232E-2</v>
      </c>
      <c r="AY255" s="41">
        <f t="shared" ca="1" si="963"/>
        <v>1.9230769230769232E-2</v>
      </c>
      <c r="AZ255" s="41">
        <f t="shared" ca="1" si="963"/>
        <v>1.9230769230769232E-2</v>
      </c>
      <c r="BA255" s="41">
        <f t="shared" ca="1" si="963"/>
        <v>1.9230769230769232E-2</v>
      </c>
      <c r="BB255" s="41">
        <f t="shared" ca="1" si="963"/>
        <v>1.9230769230769232E-2</v>
      </c>
      <c r="BC255" s="41">
        <f t="shared" ca="1" si="963"/>
        <v>1.9230769230769232E-2</v>
      </c>
      <c r="BD255" s="41">
        <f t="shared" ca="1" si="963"/>
        <v>1.9230769230769232E-2</v>
      </c>
      <c r="BE255" s="41">
        <f t="shared" ca="1" si="963"/>
        <v>1.9230769230769232E-2</v>
      </c>
      <c r="BF255" s="41">
        <f t="shared" ca="1" si="963"/>
        <v>1.9230769230769232E-2</v>
      </c>
      <c r="BG255" s="41">
        <f t="shared" ca="1" si="963"/>
        <v>1.9230769230769232E-2</v>
      </c>
      <c r="BH255" s="41">
        <f t="shared" ca="1" si="963"/>
        <v>1.9230769230769232E-2</v>
      </c>
      <c r="BI255" s="41">
        <f t="shared" ca="1" si="963"/>
        <v>1.9230769230769232E-2</v>
      </c>
      <c r="BJ255" s="41">
        <f t="shared" ca="1" si="963"/>
        <v>1.9230769230769232E-2</v>
      </c>
      <c r="BK255" s="41">
        <f t="shared" ca="1" si="963"/>
        <v>1.9230769230769232E-2</v>
      </c>
      <c r="BL255" s="41">
        <f t="shared" ca="1" si="963"/>
        <v>1.9230769230769232E-2</v>
      </c>
      <c r="BM255" s="41">
        <f t="shared" ca="1" si="963"/>
        <v>1.9230769230769232E-2</v>
      </c>
      <c r="BN255" s="41">
        <f t="shared" ca="1" si="963"/>
        <v>1.9230769230769232E-2</v>
      </c>
      <c r="BO255" s="41">
        <f t="shared" ca="1" si="963"/>
        <v>1.9230769230769232E-2</v>
      </c>
      <c r="BP255" s="41">
        <f t="shared" ca="1" si="963"/>
        <v>1.9230769230769232E-2</v>
      </c>
      <c r="BQ255" s="41">
        <f t="shared" ca="1" si="963"/>
        <v>1.9230769230769232E-2</v>
      </c>
      <c r="BR255" s="41">
        <f t="shared" ca="1" si="963"/>
        <v>1.9230769230769232E-2</v>
      </c>
      <c r="BS255" s="41">
        <f t="shared" ca="1" si="963"/>
        <v>1.9230769230769232E-2</v>
      </c>
      <c r="BT255" s="41">
        <f t="shared" ca="1" si="963"/>
        <v>1.9230769230769232E-2</v>
      </c>
      <c r="BU255" s="41">
        <f t="shared" ca="1" si="963"/>
        <v>1.9230769230769232E-2</v>
      </c>
      <c r="BV255" s="41">
        <f t="shared" ca="1" si="963"/>
        <v>1.9230769230769232E-2</v>
      </c>
      <c r="BW255" s="41">
        <f t="shared" ca="1" si="963"/>
        <v>1.9230769230769232E-2</v>
      </c>
      <c r="BX255" s="41">
        <f t="shared" ca="1" si="963"/>
        <v>1.9230769230769232E-2</v>
      </c>
      <c r="BY255" s="41">
        <f t="shared" ca="1" si="963"/>
        <v>1.9230769230769232E-2</v>
      </c>
      <c r="BZ255" s="41">
        <f t="shared" ca="1" si="963"/>
        <v>1.9230769230769232E-2</v>
      </c>
      <c r="CA255" s="41">
        <f t="shared" ca="1" si="963"/>
        <v>1.9230769230769232E-2</v>
      </c>
      <c r="CB255" s="41">
        <f t="shared" ca="1" si="963"/>
        <v>1.9230769230769232E-2</v>
      </c>
      <c r="CC255" s="41">
        <f t="shared" ca="1" si="963"/>
        <v>1.9230769230769232E-2</v>
      </c>
      <c r="CD255" s="41">
        <f t="shared" ref="CD255:EO255" ca="1" si="964">IFERROR(CD252/$E252,)</f>
        <v>1.9230769230769232E-2</v>
      </c>
      <c r="CE255" s="41">
        <f t="shared" ca="1" si="964"/>
        <v>1.9230769230769232E-2</v>
      </c>
      <c r="CF255" s="41">
        <f t="shared" ca="1" si="964"/>
        <v>1.9230769230769232E-2</v>
      </c>
      <c r="CG255" s="41">
        <f t="shared" ca="1" si="964"/>
        <v>1.9230769230769232E-2</v>
      </c>
      <c r="CH255" s="41">
        <f t="shared" ca="1" si="964"/>
        <v>0</v>
      </c>
      <c r="CI255" s="41">
        <f t="shared" ca="1" si="964"/>
        <v>0</v>
      </c>
      <c r="CJ255" s="41">
        <f t="shared" ca="1" si="964"/>
        <v>0</v>
      </c>
      <c r="CK255" s="41">
        <f t="shared" ca="1" si="964"/>
        <v>0</v>
      </c>
      <c r="CL255" s="41">
        <f t="shared" ca="1" si="964"/>
        <v>0</v>
      </c>
      <c r="CM255" s="41">
        <f t="shared" ca="1" si="964"/>
        <v>0</v>
      </c>
      <c r="CN255" s="41">
        <f t="shared" ca="1" si="964"/>
        <v>0</v>
      </c>
      <c r="CO255" s="41">
        <f t="shared" ca="1" si="964"/>
        <v>0</v>
      </c>
      <c r="CP255" s="41">
        <f t="shared" ca="1" si="964"/>
        <v>0</v>
      </c>
      <c r="CQ255" s="41">
        <f t="shared" ca="1" si="964"/>
        <v>0</v>
      </c>
      <c r="CR255" s="41">
        <f t="shared" ca="1" si="964"/>
        <v>0</v>
      </c>
      <c r="CS255" s="41">
        <f t="shared" ca="1" si="964"/>
        <v>0</v>
      </c>
      <c r="CT255" s="41">
        <f t="shared" ca="1" si="964"/>
        <v>0</v>
      </c>
      <c r="CU255" s="41">
        <f t="shared" ca="1" si="964"/>
        <v>0</v>
      </c>
      <c r="CV255" s="41">
        <f t="shared" ca="1" si="964"/>
        <v>0</v>
      </c>
      <c r="CW255" s="41">
        <f t="shared" ca="1" si="964"/>
        <v>0</v>
      </c>
      <c r="CX255" s="41">
        <f t="shared" ca="1" si="964"/>
        <v>0</v>
      </c>
      <c r="CY255" s="41">
        <f t="shared" ca="1" si="964"/>
        <v>0</v>
      </c>
      <c r="CZ255" s="41">
        <f t="shared" ca="1" si="964"/>
        <v>0</v>
      </c>
      <c r="DA255" s="41">
        <f t="shared" ca="1" si="964"/>
        <v>0</v>
      </c>
      <c r="DB255" s="41">
        <f t="shared" ca="1" si="964"/>
        <v>0</v>
      </c>
      <c r="DC255" s="41">
        <f t="shared" ca="1" si="964"/>
        <v>0</v>
      </c>
      <c r="DD255" s="41">
        <f t="shared" ca="1" si="964"/>
        <v>0</v>
      </c>
      <c r="DE255" s="41">
        <f t="shared" ca="1" si="964"/>
        <v>0</v>
      </c>
      <c r="DF255" s="41">
        <f t="shared" ca="1" si="964"/>
        <v>0</v>
      </c>
      <c r="DG255" s="41">
        <f t="shared" ca="1" si="964"/>
        <v>0</v>
      </c>
      <c r="DH255" s="41">
        <f t="shared" ca="1" si="964"/>
        <v>0</v>
      </c>
      <c r="DI255" s="41">
        <f t="shared" ca="1" si="964"/>
        <v>0</v>
      </c>
      <c r="DJ255" s="41">
        <f t="shared" ca="1" si="964"/>
        <v>0</v>
      </c>
      <c r="DK255" s="41">
        <f t="shared" ca="1" si="964"/>
        <v>0</v>
      </c>
      <c r="DL255" s="41">
        <f t="shared" ca="1" si="964"/>
        <v>0</v>
      </c>
      <c r="DM255" s="41">
        <f t="shared" ca="1" si="964"/>
        <v>0</v>
      </c>
      <c r="DN255" s="41">
        <f t="shared" ca="1" si="964"/>
        <v>0</v>
      </c>
      <c r="DO255" s="41">
        <f t="shared" ca="1" si="964"/>
        <v>0</v>
      </c>
      <c r="DP255" s="41">
        <f t="shared" ca="1" si="964"/>
        <v>0</v>
      </c>
      <c r="DQ255" s="41">
        <f t="shared" ca="1" si="964"/>
        <v>0</v>
      </c>
      <c r="DR255" s="41">
        <f t="shared" ca="1" si="964"/>
        <v>0</v>
      </c>
      <c r="DS255" s="41">
        <f t="shared" ca="1" si="964"/>
        <v>0</v>
      </c>
      <c r="DT255" s="41">
        <f t="shared" ca="1" si="964"/>
        <v>0</v>
      </c>
      <c r="DU255" s="41">
        <f t="shared" ca="1" si="964"/>
        <v>0</v>
      </c>
      <c r="DV255" s="41">
        <f t="shared" ca="1" si="964"/>
        <v>0</v>
      </c>
      <c r="DW255" s="41">
        <f t="shared" ca="1" si="964"/>
        <v>0</v>
      </c>
      <c r="DX255" s="41">
        <f t="shared" ca="1" si="964"/>
        <v>0</v>
      </c>
      <c r="DY255" s="41">
        <f t="shared" ca="1" si="964"/>
        <v>0</v>
      </c>
      <c r="DZ255" s="41">
        <f t="shared" ca="1" si="964"/>
        <v>0</v>
      </c>
      <c r="EA255" s="41">
        <f t="shared" ca="1" si="964"/>
        <v>0</v>
      </c>
      <c r="EB255" s="41">
        <f t="shared" ca="1" si="964"/>
        <v>0</v>
      </c>
      <c r="EC255" s="41">
        <f t="shared" ca="1" si="964"/>
        <v>0</v>
      </c>
      <c r="ED255" s="41">
        <f t="shared" ca="1" si="964"/>
        <v>0</v>
      </c>
      <c r="EE255" s="41">
        <f t="shared" ca="1" si="964"/>
        <v>0</v>
      </c>
      <c r="EF255" s="41">
        <f t="shared" ca="1" si="964"/>
        <v>0</v>
      </c>
      <c r="EG255" s="41">
        <f t="shared" ca="1" si="964"/>
        <v>0</v>
      </c>
      <c r="EH255" s="41">
        <f t="shared" ca="1" si="964"/>
        <v>0</v>
      </c>
      <c r="EI255" s="41">
        <f t="shared" ca="1" si="964"/>
        <v>0</v>
      </c>
      <c r="EJ255" s="41">
        <f t="shared" ca="1" si="964"/>
        <v>0</v>
      </c>
      <c r="EK255" s="41">
        <f t="shared" ca="1" si="964"/>
        <v>0</v>
      </c>
      <c r="EL255" s="41">
        <f t="shared" ca="1" si="964"/>
        <v>0</v>
      </c>
      <c r="EM255" s="41">
        <f t="shared" ca="1" si="964"/>
        <v>0</v>
      </c>
      <c r="EN255" s="41">
        <f t="shared" ca="1" si="964"/>
        <v>0</v>
      </c>
      <c r="EO255" s="41">
        <f t="shared" ca="1" si="964"/>
        <v>0</v>
      </c>
      <c r="EP255" s="41">
        <f t="shared" ref="EP255" ca="1" si="965">IFERROR(EP252/$E252,)</f>
        <v>0</v>
      </c>
    </row>
    <row r="256" spans="1:227" s="34" customFormat="1" ht="14.1" customHeight="1">
      <c r="A256" s="113"/>
      <c r="B256" s="38" t="s">
        <v>512</v>
      </c>
      <c r="C256" s="38"/>
      <c r="D256" s="39" t="s">
        <v>93</v>
      </c>
      <c r="E256" s="131">
        <f ca="1">SUM(G256:EP256)</f>
        <v>0.99999999999999956</v>
      </c>
      <c r="F256" s="37"/>
      <c r="G256" s="37">
        <f t="shared" ref="G256:Q256" ca="1" si="966">-IFERROR(PPMT($F$234/4,G253,$F238*4,1),)</f>
        <v>0</v>
      </c>
      <c r="H256" s="37">
        <f t="shared" ca="1" si="966"/>
        <v>0</v>
      </c>
      <c r="I256" s="78">
        <f t="shared" ca="1" si="966"/>
        <v>0</v>
      </c>
      <c r="J256" s="41">
        <f t="shared" ca="1" si="966"/>
        <v>0</v>
      </c>
      <c r="K256" s="41">
        <f t="shared" ca="1" si="966"/>
        <v>0</v>
      </c>
      <c r="L256" s="41">
        <f t="shared" ca="1" si="966"/>
        <v>0</v>
      </c>
      <c r="M256" s="41">
        <f t="shared" ca="1" si="966"/>
        <v>0</v>
      </c>
      <c r="N256" s="41">
        <f t="shared" ca="1" si="966"/>
        <v>0</v>
      </c>
      <c r="O256" s="41">
        <f t="shared" ca="1" si="966"/>
        <v>0</v>
      </c>
      <c r="P256" s="41">
        <f t="shared" ca="1" si="966"/>
        <v>0</v>
      </c>
      <c r="Q256" s="41">
        <f t="shared" ca="1" si="966"/>
        <v>0</v>
      </c>
      <c r="R256" s="41">
        <f t="shared" ref="R256:CC256" ca="1" si="967">-IFERROR(PPMT($F$234/4,R253,$F238*4,1),)</f>
        <v>0</v>
      </c>
      <c r="S256" s="41">
        <f t="shared" ca="1" si="967"/>
        <v>0</v>
      </c>
      <c r="T256" s="41">
        <f t="shared" ca="1" si="967"/>
        <v>0</v>
      </c>
      <c r="U256" s="41">
        <f t="shared" ca="1" si="967"/>
        <v>0</v>
      </c>
      <c r="V256" s="41">
        <f t="shared" ca="1" si="967"/>
        <v>0</v>
      </c>
      <c r="W256" s="41">
        <f t="shared" ca="1" si="967"/>
        <v>0</v>
      </c>
      <c r="X256" s="41">
        <f t="shared" ca="1" si="967"/>
        <v>0</v>
      </c>
      <c r="Y256" s="41">
        <f t="shared" ca="1" si="967"/>
        <v>0</v>
      </c>
      <c r="Z256" s="41">
        <f t="shared" ca="1" si="967"/>
        <v>0</v>
      </c>
      <c r="AA256" s="41">
        <f t="shared" ca="1" si="967"/>
        <v>0</v>
      </c>
      <c r="AB256" s="41">
        <f t="shared" ca="1" si="967"/>
        <v>0</v>
      </c>
      <c r="AC256" s="41">
        <f t="shared" ca="1" si="967"/>
        <v>0</v>
      </c>
      <c r="AD256" s="41">
        <f t="shared" ca="1" si="967"/>
        <v>0</v>
      </c>
      <c r="AE256" s="41">
        <f t="shared" ca="1" si="967"/>
        <v>0</v>
      </c>
      <c r="AF256" s="41">
        <f t="shared" ca="1" si="967"/>
        <v>0</v>
      </c>
      <c r="AG256" s="41">
        <f t="shared" ca="1" si="967"/>
        <v>0</v>
      </c>
      <c r="AH256" s="41">
        <f t="shared" ca="1" si="967"/>
        <v>1.4454500990488514E-2</v>
      </c>
      <c r="AI256" s="41">
        <f t="shared" ca="1" si="967"/>
        <v>1.4609886876136268E-2</v>
      </c>
      <c r="AJ256" s="41">
        <f t="shared" ca="1" si="967"/>
        <v>1.4766943160054734E-2</v>
      </c>
      <c r="AK256" s="41">
        <f t="shared" ca="1" si="967"/>
        <v>1.492568779902532E-2</v>
      </c>
      <c r="AL256" s="41">
        <f t="shared" ca="1" si="967"/>
        <v>1.5086138942864844E-2</v>
      </c>
      <c r="AM256" s="41">
        <f t="shared" ca="1" si="967"/>
        <v>1.5248314936500642E-2</v>
      </c>
      <c r="AN256" s="41">
        <f t="shared" ca="1" si="967"/>
        <v>1.5412234322068025E-2</v>
      </c>
      <c r="AO256" s="41">
        <f t="shared" ca="1" si="967"/>
        <v>1.5577915841030255E-2</v>
      </c>
      <c r="AP256" s="41">
        <f t="shared" ca="1" si="967"/>
        <v>1.5745378436321331E-2</v>
      </c>
      <c r="AQ256" s="41">
        <f t="shared" ca="1" si="967"/>
        <v>1.5914641254511783E-2</v>
      </c>
      <c r="AR256" s="41">
        <f t="shared" ca="1" si="967"/>
        <v>1.6085723647997787E-2</v>
      </c>
      <c r="AS256" s="41">
        <f t="shared" ca="1" si="967"/>
        <v>1.625864517721376E-2</v>
      </c>
      <c r="AT256" s="41">
        <f t="shared" ca="1" si="967"/>
        <v>1.6433425612868809E-2</v>
      </c>
      <c r="AU256" s="41">
        <f t="shared" ca="1" si="967"/>
        <v>1.6610084938207148E-2</v>
      </c>
      <c r="AV256" s="41">
        <f t="shared" ca="1" si="967"/>
        <v>1.6788643351292876E-2</v>
      </c>
      <c r="AW256" s="41">
        <f t="shared" ca="1" si="967"/>
        <v>1.6969121267319271E-2</v>
      </c>
      <c r="AX256" s="41">
        <f t="shared" ca="1" si="967"/>
        <v>1.7151539320942957E-2</v>
      </c>
      <c r="AY256" s="41">
        <f t="shared" ca="1" si="967"/>
        <v>1.7335918368643094E-2</v>
      </c>
      <c r="AZ256" s="41">
        <f t="shared" ca="1" si="967"/>
        <v>1.7522279491106005E-2</v>
      </c>
      <c r="BA256" s="41">
        <f t="shared" ca="1" si="967"/>
        <v>1.7710643995635395E-2</v>
      </c>
      <c r="BB256" s="41">
        <f t="shared" ca="1" si="967"/>
        <v>1.790103341858848E-2</v>
      </c>
      <c r="BC256" s="41">
        <f t="shared" ca="1" si="967"/>
        <v>1.8093469527838302E-2</v>
      </c>
      <c r="BD256" s="41">
        <f t="shared" ca="1" si="967"/>
        <v>1.8287974325262565E-2</v>
      </c>
      <c r="BE256" s="41">
        <f t="shared" ca="1" si="967"/>
        <v>1.8484570049259137E-2</v>
      </c>
      <c r="BF256" s="41">
        <f t="shared" ca="1" si="967"/>
        <v>1.8683279177288674E-2</v>
      </c>
      <c r="BG256" s="41">
        <f t="shared" ca="1" si="967"/>
        <v>1.8884124428444525E-2</v>
      </c>
      <c r="BH256" s="41">
        <f t="shared" ca="1" si="967"/>
        <v>1.9087128766050305E-2</v>
      </c>
      <c r="BI256" s="41">
        <f t="shared" ca="1" si="967"/>
        <v>1.9292315400285347E-2</v>
      </c>
      <c r="BJ256" s="41">
        <f t="shared" ca="1" si="967"/>
        <v>1.9499707790838414E-2</v>
      </c>
      <c r="BK256" s="41">
        <f t="shared" ca="1" si="967"/>
        <v>1.9709329649589928E-2</v>
      </c>
      <c r="BL256" s="41">
        <f t="shared" ca="1" si="967"/>
        <v>1.9921204943323018E-2</v>
      </c>
      <c r="BM256" s="41">
        <f t="shared" ca="1" si="967"/>
        <v>2.013535789646374E-2</v>
      </c>
      <c r="BN256" s="41">
        <f t="shared" ca="1" si="967"/>
        <v>2.0351812993850724E-2</v>
      </c>
      <c r="BO256" s="41">
        <f t="shared" ca="1" si="967"/>
        <v>2.0570594983534619E-2</v>
      </c>
      <c r="BP256" s="41">
        <f t="shared" ca="1" si="967"/>
        <v>2.0791728879607615E-2</v>
      </c>
      <c r="BQ256" s="41">
        <f t="shared" ca="1" si="967"/>
        <v>2.1015239965063399E-2</v>
      </c>
      <c r="BR256" s="41">
        <f t="shared" ca="1" si="967"/>
        <v>2.1241153794687832E-2</v>
      </c>
      <c r="BS256" s="41">
        <f t="shared" ca="1" si="967"/>
        <v>2.1469496197980723E-2</v>
      </c>
      <c r="BT256" s="41">
        <f t="shared" ca="1" si="967"/>
        <v>2.1700293282109016E-2</v>
      </c>
      <c r="BU256" s="41">
        <f t="shared" ca="1" si="967"/>
        <v>2.1933571434891691E-2</v>
      </c>
      <c r="BV256" s="41">
        <f t="shared" ca="1" si="967"/>
        <v>2.2169357327816778E-2</v>
      </c>
      <c r="BW256" s="41">
        <f t="shared" ca="1" si="967"/>
        <v>2.2407677919090804E-2</v>
      </c>
      <c r="BX256" s="41">
        <f t="shared" ca="1" si="967"/>
        <v>2.2648560456721031E-2</v>
      </c>
      <c r="BY256" s="41">
        <f t="shared" ca="1" si="967"/>
        <v>2.2892032481630787E-2</v>
      </c>
      <c r="BZ256" s="41">
        <f t="shared" ca="1" si="967"/>
        <v>2.3138121830808312E-2</v>
      </c>
      <c r="CA256" s="41">
        <f t="shared" ca="1" si="967"/>
        <v>2.3386856640489503E-2</v>
      </c>
      <c r="CB256" s="41">
        <f t="shared" ca="1" si="967"/>
        <v>2.3638265349374767E-2</v>
      </c>
      <c r="CC256" s="41">
        <f t="shared" ca="1" si="967"/>
        <v>2.3892376701880547E-2</v>
      </c>
      <c r="CD256" s="41">
        <f t="shared" ref="CD256:EO256" ca="1" si="968">-IFERROR(PPMT($F$234/4,CD253,$F238*4,1),)</f>
        <v>2.4149219751425761E-2</v>
      </c>
      <c r="CE256" s="41">
        <f t="shared" ca="1" si="968"/>
        <v>2.4408823863753589E-2</v>
      </c>
      <c r="CF256" s="41">
        <f t="shared" ca="1" si="968"/>
        <v>2.4671218720288938E-2</v>
      </c>
      <c r="CG256" s="41">
        <f t="shared" ca="1" si="968"/>
        <v>2.4936434321532048E-2</v>
      </c>
      <c r="CH256" s="41">
        <f t="shared" ca="1" si="968"/>
        <v>0</v>
      </c>
      <c r="CI256" s="41">
        <f t="shared" ca="1" si="968"/>
        <v>0</v>
      </c>
      <c r="CJ256" s="41">
        <f t="shared" ca="1" si="968"/>
        <v>0</v>
      </c>
      <c r="CK256" s="41">
        <f t="shared" ca="1" si="968"/>
        <v>0</v>
      </c>
      <c r="CL256" s="41">
        <f t="shared" ca="1" si="968"/>
        <v>0</v>
      </c>
      <c r="CM256" s="41">
        <f t="shared" ca="1" si="968"/>
        <v>0</v>
      </c>
      <c r="CN256" s="41">
        <f t="shared" ca="1" si="968"/>
        <v>0</v>
      </c>
      <c r="CO256" s="41">
        <f t="shared" ca="1" si="968"/>
        <v>0</v>
      </c>
      <c r="CP256" s="41">
        <f t="shared" ca="1" si="968"/>
        <v>0</v>
      </c>
      <c r="CQ256" s="41">
        <f t="shared" ca="1" si="968"/>
        <v>0</v>
      </c>
      <c r="CR256" s="41">
        <f t="shared" ca="1" si="968"/>
        <v>0</v>
      </c>
      <c r="CS256" s="41">
        <f t="shared" ca="1" si="968"/>
        <v>0</v>
      </c>
      <c r="CT256" s="41">
        <f t="shared" ca="1" si="968"/>
        <v>0</v>
      </c>
      <c r="CU256" s="41">
        <f t="shared" ca="1" si="968"/>
        <v>0</v>
      </c>
      <c r="CV256" s="41">
        <f t="shared" ca="1" si="968"/>
        <v>0</v>
      </c>
      <c r="CW256" s="41">
        <f t="shared" ca="1" si="968"/>
        <v>0</v>
      </c>
      <c r="CX256" s="41">
        <f t="shared" ca="1" si="968"/>
        <v>0</v>
      </c>
      <c r="CY256" s="41">
        <f t="shared" ca="1" si="968"/>
        <v>0</v>
      </c>
      <c r="CZ256" s="41">
        <f t="shared" ca="1" si="968"/>
        <v>0</v>
      </c>
      <c r="DA256" s="41">
        <f t="shared" ca="1" si="968"/>
        <v>0</v>
      </c>
      <c r="DB256" s="41">
        <f t="shared" ca="1" si="968"/>
        <v>0</v>
      </c>
      <c r="DC256" s="41">
        <f t="shared" ca="1" si="968"/>
        <v>0</v>
      </c>
      <c r="DD256" s="41">
        <f t="shared" ca="1" si="968"/>
        <v>0</v>
      </c>
      <c r="DE256" s="41">
        <f t="shared" ca="1" si="968"/>
        <v>0</v>
      </c>
      <c r="DF256" s="41">
        <f t="shared" ca="1" si="968"/>
        <v>0</v>
      </c>
      <c r="DG256" s="41">
        <f t="shared" ca="1" si="968"/>
        <v>0</v>
      </c>
      <c r="DH256" s="41">
        <f t="shared" ca="1" si="968"/>
        <v>0</v>
      </c>
      <c r="DI256" s="41">
        <f t="shared" ca="1" si="968"/>
        <v>0</v>
      </c>
      <c r="DJ256" s="41">
        <f t="shared" ca="1" si="968"/>
        <v>0</v>
      </c>
      <c r="DK256" s="41">
        <f t="shared" ca="1" si="968"/>
        <v>0</v>
      </c>
      <c r="DL256" s="41">
        <f t="shared" ca="1" si="968"/>
        <v>0</v>
      </c>
      <c r="DM256" s="41">
        <f t="shared" ca="1" si="968"/>
        <v>0</v>
      </c>
      <c r="DN256" s="41">
        <f t="shared" ca="1" si="968"/>
        <v>0</v>
      </c>
      <c r="DO256" s="41">
        <f t="shared" ca="1" si="968"/>
        <v>0</v>
      </c>
      <c r="DP256" s="41">
        <f t="shared" ca="1" si="968"/>
        <v>0</v>
      </c>
      <c r="DQ256" s="41">
        <f t="shared" ca="1" si="968"/>
        <v>0</v>
      </c>
      <c r="DR256" s="41">
        <f t="shared" ca="1" si="968"/>
        <v>0</v>
      </c>
      <c r="DS256" s="41">
        <f t="shared" ca="1" si="968"/>
        <v>0</v>
      </c>
      <c r="DT256" s="41">
        <f t="shared" ca="1" si="968"/>
        <v>0</v>
      </c>
      <c r="DU256" s="41">
        <f t="shared" ca="1" si="968"/>
        <v>0</v>
      </c>
      <c r="DV256" s="41">
        <f t="shared" ca="1" si="968"/>
        <v>0</v>
      </c>
      <c r="DW256" s="41">
        <f t="shared" ca="1" si="968"/>
        <v>0</v>
      </c>
      <c r="DX256" s="41">
        <f t="shared" ca="1" si="968"/>
        <v>0</v>
      </c>
      <c r="DY256" s="41">
        <f t="shared" ca="1" si="968"/>
        <v>0</v>
      </c>
      <c r="DZ256" s="41">
        <f t="shared" ca="1" si="968"/>
        <v>0</v>
      </c>
      <c r="EA256" s="41">
        <f t="shared" ca="1" si="968"/>
        <v>0</v>
      </c>
      <c r="EB256" s="41">
        <f t="shared" ca="1" si="968"/>
        <v>0</v>
      </c>
      <c r="EC256" s="41">
        <f t="shared" ca="1" si="968"/>
        <v>0</v>
      </c>
      <c r="ED256" s="41">
        <f t="shared" ca="1" si="968"/>
        <v>0</v>
      </c>
      <c r="EE256" s="41">
        <f t="shared" ca="1" si="968"/>
        <v>0</v>
      </c>
      <c r="EF256" s="41">
        <f t="shared" ca="1" si="968"/>
        <v>0</v>
      </c>
      <c r="EG256" s="41">
        <f t="shared" ca="1" si="968"/>
        <v>0</v>
      </c>
      <c r="EH256" s="41">
        <f t="shared" ca="1" si="968"/>
        <v>0</v>
      </c>
      <c r="EI256" s="41">
        <f t="shared" ca="1" si="968"/>
        <v>0</v>
      </c>
      <c r="EJ256" s="41">
        <f t="shared" ca="1" si="968"/>
        <v>0</v>
      </c>
      <c r="EK256" s="41">
        <f t="shared" ca="1" si="968"/>
        <v>0</v>
      </c>
      <c r="EL256" s="41">
        <f t="shared" ca="1" si="968"/>
        <v>0</v>
      </c>
      <c r="EM256" s="41">
        <f t="shared" ca="1" si="968"/>
        <v>0</v>
      </c>
      <c r="EN256" s="41">
        <f t="shared" ca="1" si="968"/>
        <v>0</v>
      </c>
      <c r="EO256" s="41">
        <f t="shared" ca="1" si="968"/>
        <v>0</v>
      </c>
      <c r="EP256" s="41">
        <f t="shared" ref="EP256" ca="1" si="969">-IFERROR(PPMT($F$234/4,EP253,$F238*4,1),)</f>
        <v>0</v>
      </c>
    </row>
    <row r="257" spans="1:219" s="34" customFormat="1" ht="14.1" customHeight="1">
      <c r="A257" s="113"/>
      <c r="B257" s="89" t="s">
        <v>513</v>
      </c>
      <c r="C257" s="1407" t="s">
        <v>514</v>
      </c>
      <c r="D257" s="201" t="s">
        <v>93</v>
      </c>
      <c r="E257" s="1385">
        <f ca="1">SUM(G257:EP257)</f>
        <v>1.0000000000000009</v>
      </c>
      <c r="F257" s="167"/>
      <c r="G257" s="1408">
        <f>G255</f>
        <v>0</v>
      </c>
      <c r="H257" s="1408">
        <f t="shared" ref="H257:Q257" si="970">H255</f>
        <v>0</v>
      </c>
      <c r="I257" s="1408">
        <f t="shared" si="970"/>
        <v>0</v>
      </c>
      <c r="J257" s="1408">
        <f t="shared" si="970"/>
        <v>0</v>
      </c>
      <c r="K257" s="1408">
        <f t="shared" ca="1" si="970"/>
        <v>0</v>
      </c>
      <c r="L257" s="1408">
        <f t="shared" ca="1" si="970"/>
        <v>0</v>
      </c>
      <c r="M257" s="1408">
        <f t="shared" ca="1" si="970"/>
        <v>0</v>
      </c>
      <c r="N257" s="1408">
        <f t="shared" ca="1" si="970"/>
        <v>0</v>
      </c>
      <c r="O257" s="1408">
        <f t="shared" ca="1" si="970"/>
        <v>0</v>
      </c>
      <c r="P257" s="1408">
        <f t="shared" ca="1" si="970"/>
        <v>0</v>
      </c>
      <c r="Q257" s="1408">
        <f t="shared" ca="1" si="970"/>
        <v>0</v>
      </c>
      <c r="R257" s="1408">
        <f t="shared" ref="R257:CC257" ca="1" si="971">R255</f>
        <v>0</v>
      </c>
      <c r="S257" s="1408">
        <f t="shared" ca="1" si="971"/>
        <v>0</v>
      </c>
      <c r="T257" s="1408">
        <f t="shared" ca="1" si="971"/>
        <v>0</v>
      </c>
      <c r="U257" s="1408">
        <f t="shared" ca="1" si="971"/>
        <v>0</v>
      </c>
      <c r="V257" s="1408">
        <f t="shared" ca="1" si="971"/>
        <v>0</v>
      </c>
      <c r="W257" s="1408">
        <f t="shared" ca="1" si="971"/>
        <v>0</v>
      </c>
      <c r="X257" s="1408">
        <f t="shared" ca="1" si="971"/>
        <v>0</v>
      </c>
      <c r="Y257" s="1408">
        <f t="shared" ca="1" si="971"/>
        <v>0</v>
      </c>
      <c r="Z257" s="1408">
        <f t="shared" ca="1" si="971"/>
        <v>0</v>
      </c>
      <c r="AA257" s="1408">
        <f t="shared" ca="1" si="971"/>
        <v>0</v>
      </c>
      <c r="AB257" s="1408">
        <f t="shared" ca="1" si="971"/>
        <v>0</v>
      </c>
      <c r="AC257" s="1408">
        <f t="shared" ca="1" si="971"/>
        <v>0</v>
      </c>
      <c r="AD257" s="1408">
        <f t="shared" ca="1" si="971"/>
        <v>0</v>
      </c>
      <c r="AE257" s="1408">
        <f t="shared" ca="1" si="971"/>
        <v>0</v>
      </c>
      <c r="AF257" s="1408">
        <f t="shared" ca="1" si="971"/>
        <v>0</v>
      </c>
      <c r="AG257" s="1408">
        <f t="shared" ca="1" si="971"/>
        <v>0</v>
      </c>
      <c r="AH257" s="1408">
        <f t="shared" ca="1" si="971"/>
        <v>1.9230769230769232E-2</v>
      </c>
      <c r="AI257" s="1408">
        <f t="shared" ca="1" si="971"/>
        <v>1.9230769230769232E-2</v>
      </c>
      <c r="AJ257" s="1408">
        <f t="shared" ca="1" si="971"/>
        <v>1.9230769230769232E-2</v>
      </c>
      <c r="AK257" s="1408">
        <f t="shared" ca="1" si="971"/>
        <v>1.9230769230769232E-2</v>
      </c>
      <c r="AL257" s="1408">
        <f t="shared" ca="1" si="971"/>
        <v>1.9230769230769232E-2</v>
      </c>
      <c r="AM257" s="1408">
        <f t="shared" ca="1" si="971"/>
        <v>1.9230769230769232E-2</v>
      </c>
      <c r="AN257" s="1408">
        <f t="shared" ca="1" si="971"/>
        <v>1.9230769230769232E-2</v>
      </c>
      <c r="AO257" s="1408">
        <f t="shared" ca="1" si="971"/>
        <v>1.9230769230769232E-2</v>
      </c>
      <c r="AP257" s="1408">
        <f t="shared" ca="1" si="971"/>
        <v>1.9230769230769232E-2</v>
      </c>
      <c r="AQ257" s="1408">
        <f t="shared" ca="1" si="971"/>
        <v>1.9230769230769232E-2</v>
      </c>
      <c r="AR257" s="1408">
        <f t="shared" ca="1" si="971"/>
        <v>1.9230769230769232E-2</v>
      </c>
      <c r="AS257" s="1408">
        <f t="shared" ca="1" si="971"/>
        <v>1.9230769230769232E-2</v>
      </c>
      <c r="AT257" s="1408">
        <f t="shared" ca="1" si="971"/>
        <v>1.9230769230769232E-2</v>
      </c>
      <c r="AU257" s="1408">
        <f t="shared" ca="1" si="971"/>
        <v>1.9230769230769232E-2</v>
      </c>
      <c r="AV257" s="1408">
        <f t="shared" ca="1" si="971"/>
        <v>1.9230769230769232E-2</v>
      </c>
      <c r="AW257" s="1408">
        <f t="shared" ca="1" si="971"/>
        <v>1.9230769230769232E-2</v>
      </c>
      <c r="AX257" s="1408">
        <f t="shared" ca="1" si="971"/>
        <v>1.9230769230769232E-2</v>
      </c>
      <c r="AY257" s="1408">
        <f t="shared" ca="1" si="971"/>
        <v>1.9230769230769232E-2</v>
      </c>
      <c r="AZ257" s="1408">
        <f t="shared" ca="1" si="971"/>
        <v>1.9230769230769232E-2</v>
      </c>
      <c r="BA257" s="1408">
        <f t="shared" ca="1" si="971"/>
        <v>1.9230769230769232E-2</v>
      </c>
      <c r="BB257" s="1408">
        <f t="shared" ca="1" si="971"/>
        <v>1.9230769230769232E-2</v>
      </c>
      <c r="BC257" s="1408">
        <f t="shared" ca="1" si="971"/>
        <v>1.9230769230769232E-2</v>
      </c>
      <c r="BD257" s="1408">
        <f t="shared" ca="1" si="971"/>
        <v>1.9230769230769232E-2</v>
      </c>
      <c r="BE257" s="1408">
        <f t="shared" ca="1" si="971"/>
        <v>1.9230769230769232E-2</v>
      </c>
      <c r="BF257" s="1408">
        <f t="shared" ca="1" si="971"/>
        <v>1.9230769230769232E-2</v>
      </c>
      <c r="BG257" s="1408">
        <f t="shared" ca="1" si="971"/>
        <v>1.9230769230769232E-2</v>
      </c>
      <c r="BH257" s="1408">
        <f t="shared" ca="1" si="971"/>
        <v>1.9230769230769232E-2</v>
      </c>
      <c r="BI257" s="1408">
        <f t="shared" ca="1" si="971"/>
        <v>1.9230769230769232E-2</v>
      </c>
      <c r="BJ257" s="1408">
        <f t="shared" ca="1" si="971"/>
        <v>1.9230769230769232E-2</v>
      </c>
      <c r="BK257" s="1408">
        <f t="shared" ca="1" si="971"/>
        <v>1.9230769230769232E-2</v>
      </c>
      <c r="BL257" s="1408">
        <f t="shared" ca="1" si="971"/>
        <v>1.9230769230769232E-2</v>
      </c>
      <c r="BM257" s="1408">
        <f t="shared" ca="1" si="971"/>
        <v>1.9230769230769232E-2</v>
      </c>
      <c r="BN257" s="1408">
        <f t="shared" ca="1" si="971"/>
        <v>1.9230769230769232E-2</v>
      </c>
      <c r="BO257" s="1408">
        <f t="shared" ca="1" si="971"/>
        <v>1.9230769230769232E-2</v>
      </c>
      <c r="BP257" s="1408">
        <f t="shared" ca="1" si="971"/>
        <v>1.9230769230769232E-2</v>
      </c>
      <c r="BQ257" s="1408">
        <f t="shared" ca="1" si="971"/>
        <v>1.9230769230769232E-2</v>
      </c>
      <c r="BR257" s="1408">
        <f t="shared" ca="1" si="971"/>
        <v>1.9230769230769232E-2</v>
      </c>
      <c r="BS257" s="1408">
        <f t="shared" ca="1" si="971"/>
        <v>1.9230769230769232E-2</v>
      </c>
      <c r="BT257" s="1408">
        <f t="shared" ca="1" si="971"/>
        <v>1.9230769230769232E-2</v>
      </c>
      <c r="BU257" s="1408">
        <f t="shared" ca="1" si="971"/>
        <v>1.9230769230769232E-2</v>
      </c>
      <c r="BV257" s="1408">
        <f t="shared" ca="1" si="971"/>
        <v>1.9230769230769232E-2</v>
      </c>
      <c r="BW257" s="1408">
        <f t="shared" ca="1" si="971"/>
        <v>1.9230769230769232E-2</v>
      </c>
      <c r="BX257" s="1408">
        <f t="shared" ca="1" si="971"/>
        <v>1.9230769230769232E-2</v>
      </c>
      <c r="BY257" s="1408">
        <f t="shared" ca="1" si="971"/>
        <v>1.9230769230769232E-2</v>
      </c>
      <c r="BZ257" s="1408">
        <f t="shared" ca="1" si="971"/>
        <v>1.9230769230769232E-2</v>
      </c>
      <c r="CA257" s="1408">
        <f t="shared" ca="1" si="971"/>
        <v>1.9230769230769232E-2</v>
      </c>
      <c r="CB257" s="1408">
        <f t="shared" ca="1" si="971"/>
        <v>1.9230769230769232E-2</v>
      </c>
      <c r="CC257" s="1408">
        <f t="shared" ca="1" si="971"/>
        <v>1.9230769230769232E-2</v>
      </c>
      <c r="CD257" s="1408">
        <f t="shared" ref="CD257:EO257" ca="1" si="972">CD255</f>
        <v>1.9230769230769232E-2</v>
      </c>
      <c r="CE257" s="1408">
        <f t="shared" ca="1" si="972"/>
        <v>1.9230769230769232E-2</v>
      </c>
      <c r="CF257" s="1408">
        <f t="shared" ca="1" si="972"/>
        <v>1.9230769230769232E-2</v>
      </c>
      <c r="CG257" s="1408">
        <f t="shared" ca="1" si="972"/>
        <v>1.9230769230769232E-2</v>
      </c>
      <c r="CH257" s="1408">
        <f t="shared" ca="1" si="972"/>
        <v>0</v>
      </c>
      <c r="CI257" s="1408">
        <f t="shared" ca="1" si="972"/>
        <v>0</v>
      </c>
      <c r="CJ257" s="1408">
        <f t="shared" ca="1" si="972"/>
        <v>0</v>
      </c>
      <c r="CK257" s="1408">
        <f t="shared" ca="1" si="972"/>
        <v>0</v>
      </c>
      <c r="CL257" s="1408">
        <f t="shared" ca="1" si="972"/>
        <v>0</v>
      </c>
      <c r="CM257" s="1408">
        <f t="shared" ca="1" si="972"/>
        <v>0</v>
      </c>
      <c r="CN257" s="1408">
        <f t="shared" ca="1" si="972"/>
        <v>0</v>
      </c>
      <c r="CO257" s="1408">
        <f t="shared" ca="1" si="972"/>
        <v>0</v>
      </c>
      <c r="CP257" s="1408">
        <f t="shared" ca="1" si="972"/>
        <v>0</v>
      </c>
      <c r="CQ257" s="1408">
        <f t="shared" ca="1" si="972"/>
        <v>0</v>
      </c>
      <c r="CR257" s="1408">
        <f t="shared" ca="1" si="972"/>
        <v>0</v>
      </c>
      <c r="CS257" s="1408">
        <f t="shared" ca="1" si="972"/>
        <v>0</v>
      </c>
      <c r="CT257" s="1408">
        <f t="shared" ca="1" si="972"/>
        <v>0</v>
      </c>
      <c r="CU257" s="1408">
        <f t="shared" ca="1" si="972"/>
        <v>0</v>
      </c>
      <c r="CV257" s="1408">
        <f t="shared" ca="1" si="972"/>
        <v>0</v>
      </c>
      <c r="CW257" s="1408">
        <f t="shared" ca="1" si="972"/>
        <v>0</v>
      </c>
      <c r="CX257" s="1408">
        <f t="shared" ca="1" si="972"/>
        <v>0</v>
      </c>
      <c r="CY257" s="1408">
        <f t="shared" ca="1" si="972"/>
        <v>0</v>
      </c>
      <c r="CZ257" s="1408">
        <f t="shared" ca="1" si="972"/>
        <v>0</v>
      </c>
      <c r="DA257" s="1408">
        <f t="shared" ca="1" si="972"/>
        <v>0</v>
      </c>
      <c r="DB257" s="1408">
        <f t="shared" ca="1" si="972"/>
        <v>0</v>
      </c>
      <c r="DC257" s="1408">
        <f t="shared" ca="1" si="972"/>
        <v>0</v>
      </c>
      <c r="DD257" s="1408">
        <f t="shared" ca="1" si="972"/>
        <v>0</v>
      </c>
      <c r="DE257" s="1408">
        <f t="shared" ca="1" si="972"/>
        <v>0</v>
      </c>
      <c r="DF257" s="1408">
        <f t="shared" ca="1" si="972"/>
        <v>0</v>
      </c>
      <c r="DG257" s="1408">
        <f t="shared" ca="1" si="972"/>
        <v>0</v>
      </c>
      <c r="DH257" s="1408">
        <f t="shared" ca="1" si="972"/>
        <v>0</v>
      </c>
      <c r="DI257" s="1408">
        <f t="shared" ca="1" si="972"/>
        <v>0</v>
      </c>
      <c r="DJ257" s="1408">
        <f t="shared" ca="1" si="972"/>
        <v>0</v>
      </c>
      <c r="DK257" s="1408">
        <f t="shared" ca="1" si="972"/>
        <v>0</v>
      </c>
      <c r="DL257" s="1408">
        <f t="shared" ca="1" si="972"/>
        <v>0</v>
      </c>
      <c r="DM257" s="1408">
        <f t="shared" ca="1" si="972"/>
        <v>0</v>
      </c>
      <c r="DN257" s="1408">
        <f t="shared" ca="1" si="972"/>
        <v>0</v>
      </c>
      <c r="DO257" s="1408">
        <f t="shared" ca="1" si="972"/>
        <v>0</v>
      </c>
      <c r="DP257" s="1408">
        <f t="shared" ca="1" si="972"/>
        <v>0</v>
      </c>
      <c r="DQ257" s="1408">
        <f t="shared" ca="1" si="972"/>
        <v>0</v>
      </c>
      <c r="DR257" s="1408">
        <f t="shared" ca="1" si="972"/>
        <v>0</v>
      </c>
      <c r="DS257" s="1408">
        <f t="shared" ca="1" si="972"/>
        <v>0</v>
      </c>
      <c r="DT257" s="1408">
        <f t="shared" ca="1" si="972"/>
        <v>0</v>
      </c>
      <c r="DU257" s="1408">
        <f t="shared" ca="1" si="972"/>
        <v>0</v>
      </c>
      <c r="DV257" s="1408">
        <f t="shared" ca="1" si="972"/>
        <v>0</v>
      </c>
      <c r="DW257" s="1408">
        <f t="shared" ca="1" si="972"/>
        <v>0</v>
      </c>
      <c r="DX257" s="1408">
        <f t="shared" ca="1" si="972"/>
        <v>0</v>
      </c>
      <c r="DY257" s="1408">
        <f t="shared" ca="1" si="972"/>
        <v>0</v>
      </c>
      <c r="DZ257" s="1408">
        <f t="shared" ca="1" si="972"/>
        <v>0</v>
      </c>
      <c r="EA257" s="1408">
        <f t="shared" ca="1" si="972"/>
        <v>0</v>
      </c>
      <c r="EB257" s="1408">
        <f t="shared" ca="1" si="972"/>
        <v>0</v>
      </c>
      <c r="EC257" s="1408">
        <f t="shared" ca="1" si="972"/>
        <v>0</v>
      </c>
      <c r="ED257" s="1408">
        <f t="shared" ca="1" si="972"/>
        <v>0</v>
      </c>
      <c r="EE257" s="1408">
        <f t="shared" ca="1" si="972"/>
        <v>0</v>
      </c>
      <c r="EF257" s="1408">
        <f t="shared" ca="1" si="972"/>
        <v>0</v>
      </c>
      <c r="EG257" s="1408">
        <f t="shared" ca="1" si="972"/>
        <v>0</v>
      </c>
      <c r="EH257" s="1408">
        <f t="shared" ca="1" si="972"/>
        <v>0</v>
      </c>
      <c r="EI257" s="1408">
        <f t="shared" ca="1" si="972"/>
        <v>0</v>
      </c>
      <c r="EJ257" s="1408">
        <f t="shared" ca="1" si="972"/>
        <v>0</v>
      </c>
      <c r="EK257" s="1408">
        <f t="shared" ca="1" si="972"/>
        <v>0</v>
      </c>
      <c r="EL257" s="1408">
        <f t="shared" ca="1" si="972"/>
        <v>0</v>
      </c>
      <c r="EM257" s="1408">
        <f t="shared" ca="1" si="972"/>
        <v>0</v>
      </c>
      <c r="EN257" s="1408">
        <f t="shared" ca="1" si="972"/>
        <v>0</v>
      </c>
      <c r="EO257" s="1408">
        <f t="shared" ca="1" si="972"/>
        <v>0</v>
      </c>
      <c r="EP257" s="1408">
        <f t="shared" ref="EP257" ca="1" si="973">EP255</f>
        <v>0</v>
      </c>
    </row>
    <row r="258" spans="1:219" s="34" customFormat="1" ht="14.1" customHeight="1">
      <c r="A258" s="113"/>
      <c r="B258" s="1386" t="s">
        <v>149</v>
      </c>
      <c r="C258" s="1386"/>
      <c r="D258" s="889" t="s">
        <v>93</v>
      </c>
      <c r="E258" s="1387">
        <f ca="1">SUM(G258:EP258)</f>
        <v>1.0000000000000009</v>
      </c>
      <c r="F258" s="1409"/>
      <c r="G258" s="1388"/>
      <c r="H258" s="1389">
        <f t="shared" ref="H258:Q258" si="974">CHOOSE($F246,H255,H256,H257)</f>
        <v>0</v>
      </c>
      <c r="I258" s="1389">
        <f t="shared" si="974"/>
        <v>0</v>
      </c>
      <c r="J258" s="1389">
        <f t="shared" si="974"/>
        <v>0</v>
      </c>
      <c r="K258" s="1389">
        <f t="shared" ca="1" si="974"/>
        <v>0</v>
      </c>
      <c r="L258" s="1389">
        <f t="shared" ca="1" si="974"/>
        <v>0</v>
      </c>
      <c r="M258" s="1389">
        <f t="shared" ca="1" si="974"/>
        <v>0</v>
      </c>
      <c r="N258" s="1389">
        <f t="shared" ca="1" si="974"/>
        <v>0</v>
      </c>
      <c r="O258" s="1389">
        <f t="shared" ca="1" si="974"/>
        <v>0</v>
      </c>
      <c r="P258" s="1389">
        <f t="shared" ca="1" si="974"/>
        <v>0</v>
      </c>
      <c r="Q258" s="1389">
        <f t="shared" ca="1" si="974"/>
        <v>0</v>
      </c>
      <c r="R258" s="1389">
        <f t="shared" ref="R258:CC258" ca="1" si="975">CHOOSE($F246,R255,R256,R257)</f>
        <v>0</v>
      </c>
      <c r="S258" s="1389">
        <f t="shared" ca="1" si="975"/>
        <v>0</v>
      </c>
      <c r="T258" s="1389">
        <f t="shared" ca="1" si="975"/>
        <v>0</v>
      </c>
      <c r="U258" s="1389">
        <f t="shared" ca="1" si="975"/>
        <v>0</v>
      </c>
      <c r="V258" s="1389">
        <f t="shared" ca="1" si="975"/>
        <v>0</v>
      </c>
      <c r="W258" s="1389">
        <f t="shared" ca="1" si="975"/>
        <v>0</v>
      </c>
      <c r="X258" s="1389">
        <f t="shared" ca="1" si="975"/>
        <v>0</v>
      </c>
      <c r="Y258" s="1389">
        <f t="shared" ca="1" si="975"/>
        <v>0</v>
      </c>
      <c r="Z258" s="1389">
        <f t="shared" ca="1" si="975"/>
        <v>0</v>
      </c>
      <c r="AA258" s="1389">
        <f t="shared" ca="1" si="975"/>
        <v>0</v>
      </c>
      <c r="AB258" s="1389">
        <f t="shared" ca="1" si="975"/>
        <v>0</v>
      </c>
      <c r="AC258" s="1389">
        <f t="shared" ca="1" si="975"/>
        <v>0</v>
      </c>
      <c r="AD258" s="1389">
        <f t="shared" ca="1" si="975"/>
        <v>0</v>
      </c>
      <c r="AE258" s="1389">
        <f t="shared" ca="1" si="975"/>
        <v>0</v>
      </c>
      <c r="AF258" s="1389">
        <f t="shared" ca="1" si="975"/>
        <v>0</v>
      </c>
      <c r="AG258" s="1389">
        <f t="shared" ca="1" si="975"/>
        <v>0</v>
      </c>
      <c r="AH258" s="1389">
        <f t="shared" ca="1" si="975"/>
        <v>1.9230769230769232E-2</v>
      </c>
      <c r="AI258" s="1389">
        <f t="shared" ca="1" si="975"/>
        <v>1.9230769230769232E-2</v>
      </c>
      <c r="AJ258" s="1389">
        <f t="shared" ca="1" si="975"/>
        <v>1.9230769230769232E-2</v>
      </c>
      <c r="AK258" s="1389">
        <f t="shared" ca="1" si="975"/>
        <v>1.9230769230769232E-2</v>
      </c>
      <c r="AL258" s="1389">
        <f t="shared" ca="1" si="975"/>
        <v>1.9230769230769232E-2</v>
      </c>
      <c r="AM258" s="1389">
        <f t="shared" ca="1" si="975"/>
        <v>1.9230769230769232E-2</v>
      </c>
      <c r="AN258" s="1389">
        <f t="shared" ca="1" si="975"/>
        <v>1.9230769230769232E-2</v>
      </c>
      <c r="AO258" s="1389">
        <f t="shared" ca="1" si="975"/>
        <v>1.9230769230769232E-2</v>
      </c>
      <c r="AP258" s="1389">
        <f t="shared" ca="1" si="975"/>
        <v>1.9230769230769232E-2</v>
      </c>
      <c r="AQ258" s="1389">
        <f t="shared" ca="1" si="975"/>
        <v>1.9230769230769232E-2</v>
      </c>
      <c r="AR258" s="1389">
        <f t="shared" ca="1" si="975"/>
        <v>1.9230769230769232E-2</v>
      </c>
      <c r="AS258" s="1389">
        <f t="shared" ca="1" si="975"/>
        <v>1.9230769230769232E-2</v>
      </c>
      <c r="AT258" s="1389">
        <f t="shared" ca="1" si="975"/>
        <v>1.9230769230769232E-2</v>
      </c>
      <c r="AU258" s="1389">
        <f t="shared" ca="1" si="975"/>
        <v>1.9230769230769232E-2</v>
      </c>
      <c r="AV258" s="1389">
        <f t="shared" ca="1" si="975"/>
        <v>1.9230769230769232E-2</v>
      </c>
      <c r="AW258" s="1389">
        <f t="shared" ca="1" si="975"/>
        <v>1.9230769230769232E-2</v>
      </c>
      <c r="AX258" s="1389">
        <f t="shared" ca="1" si="975"/>
        <v>1.9230769230769232E-2</v>
      </c>
      <c r="AY258" s="1389">
        <f t="shared" ca="1" si="975"/>
        <v>1.9230769230769232E-2</v>
      </c>
      <c r="AZ258" s="1389">
        <f t="shared" ca="1" si="975"/>
        <v>1.9230769230769232E-2</v>
      </c>
      <c r="BA258" s="1389">
        <f t="shared" ca="1" si="975"/>
        <v>1.9230769230769232E-2</v>
      </c>
      <c r="BB258" s="1389">
        <f t="shared" ca="1" si="975"/>
        <v>1.9230769230769232E-2</v>
      </c>
      <c r="BC258" s="1389">
        <f t="shared" ca="1" si="975"/>
        <v>1.9230769230769232E-2</v>
      </c>
      <c r="BD258" s="1389">
        <f t="shared" ca="1" si="975"/>
        <v>1.9230769230769232E-2</v>
      </c>
      <c r="BE258" s="1389">
        <f t="shared" ca="1" si="975"/>
        <v>1.9230769230769232E-2</v>
      </c>
      <c r="BF258" s="1389">
        <f t="shared" ca="1" si="975"/>
        <v>1.9230769230769232E-2</v>
      </c>
      <c r="BG258" s="1389">
        <f t="shared" ca="1" si="975"/>
        <v>1.9230769230769232E-2</v>
      </c>
      <c r="BH258" s="1389">
        <f t="shared" ca="1" si="975"/>
        <v>1.9230769230769232E-2</v>
      </c>
      <c r="BI258" s="1389">
        <f t="shared" ca="1" si="975"/>
        <v>1.9230769230769232E-2</v>
      </c>
      <c r="BJ258" s="1389">
        <f t="shared" ca="1" si="975"/>
        <v>1.9230769230769232E-2</v>
      </c>
      <c r="BK258" s="1389">
        <f t="shared" ca="1" si="975"/>
        <v>1.9230769230769232E-2</v>
      </c>
      <c r="BL258" s="1389">
        <f t="shared" ca="1" si="975"/>
        <v>1.9230769230769232E-2</v>
      </c>
      <c r="BM258" s="1389">
        <f t="shared" ca="1" si="975"/>
        <v>1.9230769230769232E-2</v>
      </c>
      <c r="BN258" s="1389">
        <f t="shared" ca="1" si="975"/>
        <v>1.9230769230769232E-2</v>
      </c>
      <c r="BO258" s="1389">
        <f t="shared" ca="1" si="975"/>
        <v>1.9230769230769232E-2</v>
      </c>
      <c r="BP258" s="1389">
        <f t="shared" ca="1" si="975"/>
        <v>1.9230769230769232E-2</v>
      </c>
      <c r="BQ258" s="1389">
        <f t="shared" ca="1" si="975"/>
        <v>1.9230769230769232E-2</v>
      </c>
      <c r="BR258" s="1389">
        <f t="shared" ca="1" si="975"/>
        <v>1.9230769230769232E-2</v>
      </c>
      <c r="BS258" s="1389">
        <f t="shared" ca="1" si="975"/>
        <v>1.9230769230769232E-2</v>
      </c>
      <c r="BT258" s="1389">
        <f t="shared" ca="1" si="975"/>
        <v>1.9230769230769232E-2</v>
      </c>
      <c r="BU258" s="1389">
        <f t="shared" ca="1" si="975"/>
        <v>1.9230769230769232E-2</v>
      </c>
      <c r="BV258" s="1389">
        <f t="shared" ca="1" si="975"/>
        <v>1.9230769230769232E-2</v>
      </c>
      <c r="BW258" s="1389">
        <f t="shared" ca="1" si="975"/>
        <v>1.9230769230769232E-2</v>
      </c>
      <c r="BX258" s="1389">
        <f t="shared" ca="1" si="975"/>
        <v>1.9230769230769232E-2</v>
      </c>
      <c r="BY258" s="1389">
        <f t="shared" ca="1" si="975"/>
        <v>1.9230769230769232E-2</v>
      </c>
      <c r="BZ258" s="1389">
        <f t="shared" ca="1" si="975"/>
        <v>1.9230769230769232E-2</v>
      </c>
      <c r="CA258" s="1389">
        <f t="shared" ca="1" si="975"/>
        <v>1.9230769230769232E-2</v>
      </c>
      <c r="CB258" s="1389">
        <f t="shared" ca="1" si="975"/>
        <v>1.9230769230769232E-2</v>
      </c>
      <c r="CC258" s="1389">
        <f t="shared" ca="1" si="975"/>
        <v>1.9230769230769232E-2</v>
      </c>
      <c r="CD258" s="1389">
        <f t="shared" ref="CD258:EO258" ca="1" si="976">CHOOSE($F246,CD255,CD256,CD257)</f>
        <v>1.9230769230769232E-2</v>
      </c>
      <c r="CE258" s="1389">
        <f t="shared" ca="1" si="976"/>
        <v>1.9230769230769232E-2</v>
      </c>
      <c r="CF258" s="1389">
        <f t="shared" ca="1" si="976"/>
        <v>1.9230769230769232E-2</v>
      </c>
      <c r="CG258" s="1389">
        <f t="shared" ca="1" si="976"/>
        <v>1.9230769230769232E-2</v>
      </c>
      <c r="CH258" s="1389">
        <f t="shared" ca="1" si="976"/>
        <v>0</v>
      </c>
      <c r="CI258" s="1389">
        <f t="shared" ca="1" si="976"/>
        <v>0</v>
      </c>
      <c r="CJ258" s="1389">
        <f t="shared" ca="1" si="976"/>
        <v>0</v>
      </c>
      <c r="CK258" s="1389">
        <f t="shared" ca="1" si="976"/>
        <v>0</v>
      </c>
      <c r="CL258" s="1389">
        <f t="shared" ca="1" si="976"/>
        <v>0</v>
      </c>
      <c r="CM258" s="1389">
        <f t="shared" ca="1" si="976"/>
        <v>0</v>
      </c>
      <c r="CN258" s="1389">
        <f t="shared" ca="1" si="976"/>
        <v>0</v>
      </c>
      <c r="CO258" s="1389">
        <f t="shared" ca="1" si="976"/>
        <v>0</v>
      </c>
      <c r="CP258" s="1389">
        <f t="shared" ca="1" si="976"/>
        <v>0</v>
      </c>
      <c r="CQ258" s="1389">
        <f t="shared" ca="1" si="976"/>
        <v>0</v>
      </c>
      <c r="CR258" s="1389">
        <f t="shared" ca="1" si="976"/>
        <v>0</v>
      </c>
      <c r="CS258" s="1389">
        <f t="shared" ca="1" si="976"/>
        <v>0</v>
      </c>
      <c r="CT258" s="1389">
        <f t="shared" ca="1" si="976"/>
        <v>0</v>
      </c>
      <c r="CU258" s="1389">
        <f t="shared" ca="1" si="976"/>
        <v>0</v>
      </c>
      <c r="CV258" s="1389">
        <f t="shared" ca="1" si="976"/>
        <v>0</v>
      </c>
      <c r="CW258" s="1389">
        <f t="shared" ca="1" si="976"/>
        <v>0</v>
      </c>
      <c r="CX258" s="1389">
        <f t="shared" ca="1" si="976"/>
        <v>0</v>
      </c>
      <c r="CY258" s="1389">
        <f t="shared" ca="1" si="976"/>
        <v>0</v>
      </c>
      <c r="CZ258" s="1389">
        <f t="shared" ca="1" si="976"/>
        <v>0</v>
      </c>
      <c r="DA258" s="1389">
        <f t="shared" ca="1" si="976"/>
        <v>0</v>
      </c>
      <c r="DB258" s="1389">
        <f t="shared" ca="1" si="976"/>
        <v>0</v>
      </c>
      <c r="DC258" s="1389">
        <f t="shared" ca="1" si="976"/>
        <v>0</v>
      </c>
      <c r="DD258" s="1389">
        <f t="shared" ca="1" si="976"/>
        <v>0</v>
      </c>
      <c r="DE258" s="1389">
        <f t="shared" ca="1" si="976"/>
        <v>0</v>
      </c>
      <c r="DF258" s="1389">
        <f t="shared" ca="1" si="976"/>
        <v>0</v>
      </c>
      <c r="DG258" s="1389">
        <f t="shared" ca="1" si="976"/>
        <v>0</v>
      </c>
      <c r="DH258" s="1389">
        <f t="shared" ca="1" si="976"/>
        <v>0</v>
      </c>
      <c r="DI258" s="1389">
        <f t="shared" ca="1" si="976"/>
        <v>0</v>
      </c>
      <c r="DJ258" s="1389">
        <f t="shared" ca="1" si="976"/>
        <v>0</v>
      </c>
      <c r="DK258" s="1389">
        <f t="shared" ca="1" si="976"/>
        <v>0</v>
      </c>
      <c r="DL258" s="1389">
        <f t="shared" ca="1" si="976"/>
        <v>0</v>
      </c>
      <c r="DM258" s="1389">
        <f t="shared" ca="1" si="976"/>
        <v>0</v>
      </c>
      <c r="DN258" s="1389">
        <f t="shared" ca="1" si="976"/>
        <v>0</v>
      </c>
      <c r="DO258" s="1389">
        <f t="shared" ca="1" si="976"/>
        <v>0</v>
      </c>
      <c r="DP258" s="1389">
        <f t="shared" ca="1" si="976"/>
        <v>0</v>
      </c>
      <c r="DQ258" s="1389">
        <f t="shared" ca="1" si="976"/>
        <v>0</v>
      </c>
      <c r="DR258" s="1389">
        <f t="shared" ca="1" si="976"/>
        <v>0</v>
      </c>
      <c r="DS258" s="1389">
        <f t="shared" ca="1" si="976"/>
        <v>0</v>
      </c>
      <c r="DT258" s="1389">
        <f t="shared" ca="1" si="976"/>
        <v>0</v>
      </c>
      <c r="DU258" s="1389">
        <f t="shared" ca="1" si="976"/>
        <v>0</v>
      </c>
      <c r="DV258" s="1389">
        <f t="shared" ca="1" si="976"/>
        <v>0</v>
      </c>
      <c r="DW258" s="1389">
        <f t="shared" ca="1" si="976"/>
        <v>0</v>
      </c>
      <c r="DX258" s="1389">
        <f t="shared" ca="1" si="976"/>
        <v>0</v>
      </c>
      <c r="DY258" s="1389">
        <f t="shared" ca="1" si="976"/>
        <v>0</v>
      </c>
      <c r="DZ258" s="1389">
        <f t="shared" ca="1" si="976"/>
        <v>0</v>
      </c>
      <c r="EA258" s="1389">
        <f t="shared" ca="1" si="976"/>
        <v>0</v>
      </c>
      <c r="EB258" s="1389">
        <f t="shared" ca="1" si="976"/>
        <v>0</v>
      </c>
      <c r="EC258" s="1389">
        <f t="shared" ca="1" si="976"/>
        <v>0</v>
      </c>
      <c r="ED258" s="1389">
        <f t="shared" ca="1" si="976"/>
        <v>0</v>
      </c>
      <c r="EE258" s="1389">
        <f t="shared" ca="1" si="976"/>
        <v>0</v>
      </c>
      <c r="EF258" s="1389">
        <f t="shared" ca="1" si="976"/>
        <v>0</v>
      </c>
      <c r="EG258" s="1389">
        <f t="shared" ca="1" si="976"/>
        <v>0</v>
      </c>
      <c r="EH258" s="1389">
        <f t="shared" ca="1" si="976"/>
        <v>0</v>
      </c>
      <c r="EI258" s="1389">
        <f t="shared" ca="1" si="976"/>
        <v>0</v>
      </c>
      <c r="EJ258" s="1389">
        <f t="shared" ca="1" si="976"/>
        <v>0</v>
      </c>
      <c r="EK258" s="1389">
        <f t="shared" ca="1" si="976"/>
        <v>0</v>
      </c>
      <c r="EL258" s="1389">
        <f t="shared" ca="1" si="976"/>
        <v>0</v>
      </c>
      <c r="EM258" s="1389">
        <f t="shared" ca="1" si="976"/>
        <v>0</v>
      </c>
      <c r="EN258" s="1389">
        <f t="shared" ca="1" si="976"/>
        <v>0</v>
      </c>
      <c r="EO258" s="1389">
        <f t="shared" ca="1" si="976"/>
        <v>0</v>
      </c>
      <c r="EP258" s="1389">
        <f t="shared" ref="EP258" ca="1" si="977">CHOOSE($F246,EP255,EP256,EP257)</f>
        <v>0</v>
      </c>
    </row>
    <row r="259" spans="1:219" s="34" customFormat="1" ht="14.1" customHeight="1">
      <c r="A259" s="113"/>
      <c r="B259" s="113"/>
      <c r="C259" s="113"/>
      <c r="D259" s="136"/>
      <c r="F259" s="154"/>
      <c r="G259" s="113"/>
      <c r="H259" s="113"/>
      <c r="I259" s="113"/>
      <c r="J259" s="113"/>
      <c r="K259" s="113"/>
      <c r="L259" s="113"/>
      <c r="M259" s="113"/>
      <c r="N259" s="113"/>
    </row>
    <row r="260" spans="1:219" s="34" customFormat="1" ht="14.1" customHeight="1">
      <c r="A260" s="113"/>
      <c r="B260" s="113"/>
      <c r="C260" s="113"/>
      <c r="D260" s="136"/>
      <c r="F260" s="154"/>
      <c r="G260" s="113"/>
      <c r="H260" s="113"/>
      <c r="I260" s="113"/>
      <c r="J260" s="113"/>
      <c r="K260" s="113"/>
      <c r="L260" s="113"/>
      <c r="M260" s="113"/>
      <c r="N260" s="113"/>
    </row>
    <row r="261" spans="1:219" s="34" customFormat="1" ht="14.1" customHeight="1">
      <c r="A261" s="248" t="s">
        <v>877</v>
      </c>
      <c r="B261" s="248"/>
      <c r="C261" s="19"/>
      <c r="D261" s="136"/>
      <c r="F261" s="154"/>
      <c r="G261" s="113"/>
      <c r="H261" s="113"/>
      <c r="I261" s="113"/>
      <c r="J261" s="113"/>
      <c r="K261" s="113"/>
      <c r="L261" s="113"/>
      <c r="M261" s="113"/>
      <c r="N261" s="113"/>
    </row>
    <row r="262" spans="1:219" s="34" customFormat="1" ht="14.1" customHeight="1">
      <c r="A262" s="113"/>
      <c r="B262" s="20"/>
      <c r="C262" s="20"/>
      <c r="D262" s="39"/>
      <c r="F262" s="778"/>
      <c r="G262" s="19"/>
      <c r="H262" s="15"/>
      <c r="I262" s="15"/>
      <c r="J262" s="15"/>
      <c r="K262" s="15"/>
      <c r="L262" s="15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 s="19"/>
      <c r="AX262" s="19"/>
      <c r="AY262" s="19"/>
      <c r="AZ262" s="19"/>
      <c r="BA262" s="19"/>
      <c r="BB262" s="19"/>
      <c r="BC262" s="19"/>
      <c r="BD262" s="19"/>
      <c r="BE262" s="19"/>
      <c r="BF262" s="19"/>
      <c r="BG262" s="19"/>
      <c r="BH262" s="19"/>
      <c r="BI262" s="19"/>
      <c r="BJ262" s="19"/>
      <c r="BK262" s="19"/>
      <c r="BL262" s="19"/>
      <c r="BM262" s="19"/>
      <c r="BN262" s="19"/>
      <c r="BO262" s="19"/>
      <c r="BP262" s="19"/>
      <c r="BQ262" s="19"/>
      <c r="BR262" s="19"/>
      <c r="BS262" s="19"/>
      <c r="BT262" s="19"/>
      <c r="BU262" s="19"/>
      <c r="BV262" s="19"/>
      <c r="BW262" s="19"/>
      <c r="BX262" s="19"/>
      <c r="BY262" s="19"/>
      <c r="BZ262" s="19"/>
      <c r="CA262" s="19"/>
      <c r="CB262" s="19"/>
      <c r="CC262" s="19"/>
      <c r="CD262" s="19"/>
      <c r="CE262" s="19"/>
      <c r="CF262" s="19"/>
      <c r="CG262" s="19"/>
      <c r="CH262" s="19"/>
      <c r="CI262" s="19"/>
      <c r="CJ262" s="19"/>
      <c r="CK262" s="19"/>
      <c r="CL262" s="19"/>
      <c r="CM262" s="19"/>
      <c r="CN262" s="19"/>
      <c r="CO262" s="19"/>
      <c r="CP262" s="19"/>
      <c r="CQ262" s="19"/>
      <c r="CR262" s="19"/>
      <c r="CS262" s="19"/>
      <c r="CT262" s="19"/>
      <c r="CU262" s="19"/>
      <c r="CV262" s="19"/>
      <c r="CW262" s="19"/>
      <c r="CX262" s="19"/>
      <c r="CY262" s="19"/>
      <c r="CZ262" s="19"/>
      <c r="DA262" s="19"/>
      <c r="DB262" s="19"/>
      <c r="DC262" s="19"/>
      <c r="DD262" s="19"/>
      <c r="DE262" s="19"/>
      <c r="DF262" s="19"/>
      <c r="DG262" s="19"/>
      <c r="DH262" s="19"/>
      <c r="DI262" s="19"/>
      <c r="DJ262" s="19"/>
      <c r="DK262" s="19"/>
      <c r="DL262" s="19"/>
      <c r="DM262" s="19"/>
      <c r="DN262" s="19"/>
      <c r="DO262" s="19"/>
      <c r="DP262" s="19"/>
      <c r="DQ262" s="19"/>
      <c r="DR262" s="19"/>
      <c r="DS262" s="19"/>
      <c r="DT262" s="19"/>
      <c r="DU262" s="19"/>
      <c r="DV262" s="19"/>
      <c r="DW262" s="19"/>
      <c r="DX262" s="19"/>
      <c r="DY262" s="19"/>
      <c r="DZ262" s="19"/>
      <c r="EA262" s="19"/>
      <c r="EB262" s="19"/>
      <c r="EC262" s="19"/>
      <c r="ED262" s="19"/>
      <c r="EE262" s="19"/>
      <c r="EF262" s="19"/>
      <c r="EG262" s="19"/>
      <c r="EH262" s="19"/>
      <c r="EI262" s="19"/>
      <c r="EJ262" s="19"/>
      <c r="EK262" s="19"/>
      <c r="EL262" s="19"/>
      <c r="EM262" s="19"/>
      <c r="EN262" s="19"/>
      <c r="EO262" s="19"/>
      <c r="EP262" s="19"/>
      <c r="EQ262" s="15"/>
      <c r="ER262" s="15"/>
      <c r="ES262" s="15"/>
      <c r="ET262" s="15"/>
      <c r="EU262" s="15"/>
      <c r="EV262" s="15"/>
      <c r="EW262" s="15"/>
      <c r="EX262" s="15"/>
      <c r="EY262" s="15"/>
      <c r="EZ262" s="15"/>
      <c r="FA262" s="15"/>
      <c r="FB262" s="15"/>
      <c r="FC262" s="15"/>
      <c r="FD262" s="15"/>
      <c r="FE262" s="15"/>
      <c r="FF262" s="15"/>
      <c r="FG262" s="15"/>
      <c r="FH262" s="15"/>
      <c r="FI262" s="15"/>
      <c r="FJ262" s="15"/>
      <c r="FK262" s="15"/>
      <c r="FL262" s="15"/>
      <c r="FM262" s="15"/>
      <c r="FN262" s="15"/>
      <c r="FO262" s="15"/>
      <c r="FP262" s="15"/>
      <c r="FQ262" s="15"/>
      <c r="FR262" s="15"/>
      <c r="FS262" s="15"/>
      <c r="FT262" s="15"/>
      <c r="FU262" s="15"/>
      <c r="FV262" s="15"/>
      <c r="FW262" s="15"/>
      <c r="FX262" s="15"/>
      <c r="FY262" s="15"/>
      <c r="FZ262" s="15"/>
      <c r="GA262" s="15"/>
      <c r="GB262" s="15"/>
      <c r="GC262" s="15"/>
      <c r="GD262" s="15"/>
      <c r="GE262" s="15"/>
      <c r="GF262" s="15"/>
      <c r="GG262" s="15"/>
      <c r="GH262" s="15"/>
      <c r="GI262" s="15"/>
      <c r="GJ262" s="15"/>
      <c r="GK262" s="15"/>
      <c r="GL262" s="15"/>
      <c r="GM262" s="15"/>
      <c r="GN262" s="15"/>
      <c r="GO262" s="15"/>
      <c r="GP262" s="15"/>
      <c r="GQ262" s="15"/>
      <c r="GR262" s="15"/>
      <c r="GS262" s="15"/>
      <c r="GT262" s="15"/>
      <c r="GU262" s="15"/>
      <c r="GV262" s="15"/>
      <c r="GW262" s="15"/>
      <c r="GX262" s="15"/>
      <c r="GY262" s="15"/>
      <c r="GZ262" s="15"/>
      <c r="HA262" s="15"/>
      <c r="HB262" s="15"/>
      <c r="HC262" s="15"/>
      <c r="HD262" s="15"/>
      <c r="HE262" s="15"/>
      <c r="HF262" s="15"/>
      <c r="HG262" s="15"/>
      <c r="HH262" s="15"/>
      <c r="HI262" s="15"/>
      <c r="HJ262" s="15"/>
      <c r="HK262" s="15"/>
    </row>
    <row r="263" spans="1:219" ht="14.1" customHeight="1">
      <c r="B263" s="777" t="s">
        <v>878</v>
      </c>
      <c r="C263" s="53"/>
      <c r="E263" s="1390" t="s">
        <v>50</v>
      </c>
      <c r="F263" s="1390" t="s">
        <v>834</v>
      </c>
      <c r="I263" s="1391"/>
    </row>
    <row r="264" spans="1:219" ht="14.1" customHeight="1">
      <c r="B264" s="53" t="s">
        <v>534</v>
      </c>
      <c r="C264" s="8"/>
      <c r="D264" s="39" t="s">
        <v>519</v>
      </c>
      <c r="E264" s="766">
        <v>0</v>
      </c>
      <c r="F264" s="1414"/>
      <c r="I264" s="1392"/>
    </row>
    <row r="265" spans="1:219" ht="14.1" customHeight="1">
      <c r="B265" s="53" t="s">
        <v>1095</v>
      </c>
      <c r="C265" s="8"/>
      <c r="D265" s="39" t="s">
        <v>519</v>
      </c>
      <c r="E265" s="766">
        <v>1</v>
      </c>
      <c r="F265" s="1414"/>
      <c r="I265" s="1392"/>
    </row>
    <row r="266" spans="1:219" ht="14.1" customHeight="1">
      <c r="B266" s="53" t="s">
        <v>472</v>
      </c>
      <c r="C266" s="8"/>
      <c r="D266" s="39" t="s">
        <v>519</v>
      </c>
      <c r="E266" s="766">
        <v>1</v>
      </c>
      <c r="F266" s="1078">
        <f ca="1">Sensitivity!F65</f>
        <v>1.1000000000000001</v>
      </c>
      <c r="I266" s="1391"/>
    </row>
    <row r="267" spans="1:219" ht="14.1" customHeight="1">
      <c r="B267" s="53" t="s">
        <v>473</v>
      </c>
      <c r="C267" s="8"/>
      <c r="D267" s="39" t="s">
        <v>519</v>
      </c>
      <c r="E267" s="766">
        <v>1</v>
      </c>
      <c r="F267" s="1078">
        <f ca="1">Sensitivity!F66</f>
        <v>1.1499999999999999</v>
      </c>
      <c r="I267" s="1391"/>
    </row>
    <row r="268" spans="1:219" ht="14.1" customHeight="1">
      <c r="C268" s="53"/>
      <c r="F268" s="1066"/>
      <c r="I268" s="1391"/>
    </row>
    <row r="269" spans="1:219" ht="14.1" customHeight="1">
      <c r="B269" s="15" t="s">
        <v>535</v>
      </c>
      <c r="C269" s="53"/>
      <c r="D269" s="765" t="s">
        <v>517</v>
      </c>
      <c r="F269" s="1059">
        <f ca="1">Sensitivity!F67</f>
        <v>1000</v>
      </c>
      <c r="I269" s="1391"/>
    </row>
    <row r="270" spans="1:219" ht="14.1" customHeight="1">
      <c r="C270" s="53"/>
      <c r="D270" s="765"/>
      <c r="F270" s="767"/>
      <c r="I270" s="1391"/>
    </row>
    <row r="271" spans="1:219" ht="14.1" customHeight="1">
      <c r="C271" s="53"/>
      <c r="D271" s="765"/>
      <c r="F271" s="767"/>
      <c r="I271" s="1391"/>
    </row>
    <row r="272" spans="1:219" s="34" customFormat="1" ht="14.1" customHeight="1">
      <c r="A272" s="113"/>
      <c r="B272" s="777" t="s">
        <v>880</v>
      </c>
      <c r="C272" s="20"/>
      <c r="F272" s="778"/>
      <c r="G272" s="19"/>
      <c r="H272" s="15"/>
      <c r="I272" s="15"/>
      <c r="J272" s="15"/>
      <c r="K272" s="15"/>
      <c r="L272" s="15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/>
      <c r="AY272" s="19"/>
      <c r="AZ272" s="19"/>
      <c r="BA272" s="19"/>
      <c r="BB272" s="19"/>
      <c r="BC272" s="19"/>
      <c r="BD272" s="19"/>
      <c r="BE272" s="19"/>
      <c r="BF272" s="19"/>
      <c r="BG272" s="19"/>
      <c r="BH272" s="19"/>
      <c r="BI272" s="19"/>
      <c r="BJ272" s="19"/>
      <c r="BK272" s="19"/>
      <c r="BL272" s="19"/>
      <c r="BM272" s="19"/>
      <c r="BN272" s="19"/>
      <c r="BO272" s="19"/>
      <c r="BP272" s="19"/>
      <c r="BQ272" s="19"/>
      <c r="BR272" s="19"/>
      <c r="BS272" s="19"/>
      <c r="BT272" s="19"/>
      <c r="BU272" s="19"/>
      <c r="BV272" s="19"/>
      <c r="BW272" s="19"/>
      <c r="BX272" s="19"/>
      <c r="BY272" s="19"/>
      <c r="BZ272" s="19"/>
      <c r="CA272" s="19"/>
      <c r="CB272" s="19"/>
      <c r="CC272" s="19"/>
      <c r="CD272" s="19"/>
      <c r="CE272" s="19"/>
      <c r="CF272" s="19"/>
      <c r="CG272" s="19"/>
      <c r="CH272" s="19"/>
      <c r="CI272" s="19"/>
      <c r="CJ272" s="19"/>
      <c r="CK272" s="19"/>
      <c r="CL272" s="19"/>
      <c r="CM272" s="19"/>
      <c r="CN272" s="19"/>
      <c r="CO272" s="19"/>
      <c r="CP272" s="19"/>
      <c r="CQ272" s="19"/>
      <c r="CR272" s="19"/>
      <c r="CS272" s="19"/>
      <c r="CT272" s="19"/>
      <c r="CU272" s="19"/>
      <c r="CV272" s="19"/>
      <c r="CW272" s="19"/>
      <c r="CX272" s="19"/>
      <c r="CY272" s="19"/>
      <c r="CZ272" s="19"/>
      <c r="DA272" s="19"/>
      <c r="DB272" s="19"/>
      <c r="DC272" s="19"/>
      <c r="DD272" s="19"/>
      <c r="DE272" s="19"/>
      <c r="DF272" s="19"/>
      <c r="DG272" s="19"/>
      <c r="DH272" s="19"/>
      <c r="DI272" s="19"/>
      <c r="DJ272" s="19"/>
      <c r="DK272" s="19"/>
      <c r="DL272" s="19"/>
      <c r="DM272" s="19"/>
      <c r="DN272" s="19"/>
      <c r="DO272" s="19"/>
      <c r="DP272" s="19"/>
      <c r="DQ272" s="19"/>
      <c r="DR272" s="19"/>
      <c r="DS272" s="19"/>
      <c r="DT272" s="19"/>
      <c r="DU272" s="19"/>
      <c r="DV272" s="19"/>
      <c r="DW272" s="19"/>
      <c r="DX272" s="19"/>
      <c r="DY272" s="19"/>
      <c r="DZ272" s="19"/>
      <c r="EA272" s="19"/>
      <c r="EB272" s="19"/>
      <c r="EC272" s="19"/>
      <c r="ED272" s="19"/>
      <c r="EE272" s="19"/>
      <c r="EF272" s="19"/>
      <c r="EG272" s="19"/>
      <c r="EH272" s="19"/>
      <c r="EI272" s="19"/>
      <c r="EJ272" s="19"/>
      <c r="EK272" s="19"/>
      <c r="EL272" s="19"/>
      <c r="EM272" s="19"/>
      <c r="EN272" s="19"/>
      <c r="EO272" s="19"/>
      <c r="EP272" s="19"/>
      <c r="EQ272" s="15"/>
      <c r="ER272" s="15"/>
      <c r="ES272" s="15"/>
      <c r="ET272" s="15"/>
      <c r="EU272" s="15"/>
      <c r="EV272" s="15"/>
      <c r="EW272" s="15"/>
      <c r="EX272" s="15"/>
      <c r="EY272" s="15"/>
      <c r="EZ272" s="15"/>
      <c r="FA272" s="15"/>
      <c r="FB272" s="15"/>
      <c r="FC272" s="15"/>
      <c r="FD272" s="15"/>
      <c r="FE272" s="15"/>
      <c r="FF272" s="15"/>
      <c r="FG272" s="15"/>
      <c r="FH272" s="15"/>
      <c r="FI272" s="15"/>
      <c r="FJ272" s="15"/>
      <c r="FK272" s="15"/>
      <c r="FL272" s="15"/>
      <c r="FM272" s="15"/>
      <c r="FN272" s="15"/>
      <c r="FO272" s="15"/>
      <c r="FP272" s="15"/>
      <c r="FQ272" s="15"/>
      <c r="FR272" s="15"/>
      <c r="FS272" s="15"/>
      <c r="FT272" s="15"/>
      <c r="FU272" s="15"/>
      <c r="FV272" s="15"/>
      <c r="FW272" s="15"/>
      <c r="FX272" s="15"/>
      <c r="FY272" s="15"/>
      <c r="FZ272" s="15"/>
      <c r="GA272" s="15"/>
      <c r="GB272" s="15"/>
      <c r="GC272" s="15"/>
      <c r="GD272" s="15"/>
      <c r="GE272" s="15"/>
      <c r="GF272" s="15"/>
      <c r="GG272" s="15"/>
      <c r="GH272" s="15"/>
      <c r="GI272" s="15"/>
      <c r="GJ272" s="15"/>
      <c r="GK272" s="15"/>
      <c r="GL272" s="15"/>
      <c r="GM272" s="15"/>
      <c r="GN272" s="15"/>
      <c r="GO272" s="15"/>
      <c r="GP272" s="15"/>
      <c r="GQ272" s="15"/>
      <c r="GR272" s="15"/>
      <c r="GS272" s="15"/>
      <c r="GT272" s="15"/>
      <c r="GU272" s="15"/>
      <c r="GV272" s="15"/>
      <c r="GW272" s="15"/>
      <c r="GX272" s="15"/>
      <c r="GY272" s="15"/>
      <c r="GZ272" s="15"/>
      <c r="HA272" s="15"/>
      <c r="HB272" s="15"/>
      <c r="HC272" s="15"/>
      <c r="HD272" s="15"/>
      <c r="HE272" s="15"/>
      <c r="HF272" s="15"/>
      <c r="HG272" s="15"/>
      <c r="HH272" s="15"/>
      <c r="HI272" s="15"/>
      <c r="HJ272" s="15"/>
      <c r="HK272" s="15"/>
    </row>
    <row r="273" spans="1:219" s="34" customFormat="1" ht="14.1" customHeight="1">
      <c r="A273" s="113"/>
      <c r="B273" s="113"/>
      <c r="C273" s="20"/>
      <c r="D273" s="332"/>
      <c r="F273" s="778"/>
      <c r="G273" s="19"/>
      <c r="H273" s="15"/>
      <c r="I273" s="15"/>
      <c r="J273" s="15"/>
      <c r="K273" s="15"/>
      <c r="L273" s="15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/>
      <c r="AY273" s="19"/>
      <c r="AZ273" s="19"/>
      <c r="BA273" s="19"/>
      <c r="BB273" s="19"/>
      <c r="BC273" s="19"/>
      <c r="BD273" s="19"/>
      <c r="BE273" s="19"/>
      <c r="BF273" s="19"/>
      <c r="BG273" s="19"/>
      <c r="BH273" s="19"/>
      <c r="BI273" s="19"/>
      <c r="BJ273" s="19"/>
      <c r="BK273" s="19"/>
      <c r="BL273" s="19"/>
      <c r="BM273" s="19"/>
      <c r="BN273" s="19"/>
      <c r="BO273" s="19"/>
      <c r="BP273" s="19"/>
      <c r="BQ273" s="19"/>
      <c r="BR273" s="19"/>
      <c r="BS273" s="19"/>
      <c r="BT273" s="19"/>
      <c r="BU273" s="19"/>
      <c r="BV273" s="19"/>
      <c r="BW273" s="19"/>
      <c r="BX273" s="19"/>
      <c r="BY273" s="19"/>
      <c r="BZ273" s="19"/>
      <c r="CA273" s="19"/>
      <c r="CB273" s="19"/>
      <c r="CC273" s="19"/>
      <c r="CD273" s="19"/>
      <c r="CE273" s="19"/>
      <c r="CF273" s="19"/>
      <c r="CG273" s="19"/>
      <c r="CH273" s="19"/>
      <c r="CI273" s="19"/>
      <c r="CJ273" s="19"/>
      <c r="CK273" s="19"/>
      <c r="CL273" s="19"/>
      <c r="CM273" s="19"/>
      <c r="CN273" s="19"/>
      <c r="CO273" s="19"/>
      <c r="CP273" s="19"/>
      <c r="CQ273" s="19"/>
      <c r="CR273" s="19"/>
      <c r="CS273" s="19"/>
      <c r="CT273" s="19"/>
      <c r="CU273" s="19"/>
      <c r="CV273" s="19"/>
      <c r="CW273" s="19"/>
      <c r="CX273" s="19"/>
      <c r="CY273" s="19"/>
      <c r="CZ273" s="19"/>
      <c r="DA273" s="19"/>
      <c r="DB273" s="19"/>
      <c r="DC273" s="19"/>
      <c r="DD273" s="19"/>
      <c r="DE273" s="19"/>
      <c r="DF273" s="19"/>
      <c r="DG273" s="19"/>
      <c r="DH273" s="19"/>
      <c r="DI273" s="19"/>
      <c r="DJ273" s="19"/>
      <c r="DK273" s="19"/>
      <c r="DL273" s="19"/>
      <c r="DM273" s="19"/>
      <c r="DN273" s="19"/>
      <c r="DO273" s="19"/>
      <c r="DP273" s="19"/>
      <c r="DQ273" s="19"/>
      <c r="DR273" s="19"/>
      <c r="DS273" s="19"/>
      <c r="DT273" s="19"/>
      <c r="DU273" s="19"/>
      <c r="DV273" s="19"/>
      <c r="DW273" s="19"/>
      <c r="DX273" s="19"/>
      <c r="DY273" s="19"/>
      <c r="DZ273" s="19"/>
      <c r="EA273" s="19"/>
      <c r="EB273" s="19"/>
      <c r="EC273" s="19"/>
      <c r="ED273" s="19"/>
      <c r="EE273" s="19"/>
      <c r="EF273" s="19"/>
      <c r="EG273" s="19"/>
      <c r="EH273" s="19"/>
      <c r="EI273" s="19"/>
      <c r="EJ273" s="19"/>
      <c r="EK273" s="19"/>
      <c r="EL273" s="19"/>
      <c r="EM273" s="19"/>
      <c r="EN273" s="19"/>
      <c r="EO273" s="19"/>
      <c r="EP273" s="19"/>
      <c r="EQ273" s="15"/>
      <c r="ER273" s="15"/>
      <c r="ES273" s="15"/>
      <c r="ET273" s="15"/>
      <c r="EU273" s="15"/>
      <c r="EV273" s="15"/>
      <c r="EW273" s="15"/>
      <c r="EX273" s="15"/>
      <c r="EY273" s="15"/>
      <c r="EZ273" s="15"/>
      <c r="FA273" s="15"/>
      <c r="FB273" s="15"/>
      <c r="FC273" s="15"/>
      <c r="FD273" s="15"/>
      <c r="FE273" s="15"/>
      <c r="FF273" s="15"/>
      <c r="FG273" s="15"/>
      <c r="FH273" s="15"/>
      <c r="FI273" s="15"/>
      <c r="FJ273" s="15"/>
      <c r="FK273" s="15"/>
      <c r="FL273" s="15"/>
      <c r="FM273" s="15"/>
      <c r="FN273" s="15"/>
      <c r="FO273" s="15"/>
      <c r="FP273" s="15"/>
      <c r="FQ273" s="15"/>
      <c r="FR273" s="15"/>
      <c r="FS273" s="15"/>
      <c r="FT273" s="15"/>
      <c r="FU273" s="15"/>
      <c r="FV273" s="15"/>
      <c r="FW273" s="15"/>
      <c r="FX273" s="15"/>
      <c r="FY273" s="15"/>
      <c r="FZ273" s="15"/>
      <c r="GA273" s="15"/>
      <c r="GB273" s="15"/>
      <c r="GC273" s="15"/>
      <c r="GD273" s="15"/>
      <c r="GE273" s="15"/>
      <c r="GF273" s="15"/>
      <c r="GG273" s="15"/>
      <c r="GH273" s="15"/>
      <c r="GI273" s="15"/>
      <c r="GJ273" s="15"/>
      <c r="GK273" s="15"/>
      <c r="GL273" s="15"/>
      <c r="GM273" s="15"/>
      <c r="GN273" s="15"/>
      <c r="GO273" s="15"/>
      <c r="GP273" s="15"/>
      <c r="GQ273" s="15"/>
      <c r="GR273" s="15"/>
      <c r="GS273" s="15"/>
      <c r="GT273" s="15"/>
      <c r="GU273" s="15"/>
      <c r="GV273" s="15"/>
      <c r="GW273" s="15"/>
      <c r="GX273" s="15"/>
      <c r="GY273" s="15"/>
      <c r="GZ273" s="15"/>
      <c r="HA273" s="15"/>
      <c r="HB273" s="15"/>
      <c r="HC273" s="15"/>
      <c r="HD273" s="15"/>
      <c r="HE273" s="15"/>
      <c r="HF273" s="15"/>
      <c r="HG273" s="15"/>
      <c r="HH273" s="15"/>
      <c r="HI273" s="15"/>
      <c r="HJ273" s="15"/>
      <c r="HK273" s="15"/>
    </row>
    <row r="274" spans="1:219" s="34" customFormat="1" ht="14.1" customHeight="1">
      <c r="A274" s="113"/>
      <c r="B274" s="20" t="s">
        <v>881</v>
      </c>
      <c r="C274" s="20"/>
      <c r="D274" s="39" t="s">
        <v>519</v>
      </c>
      <c r="F274" s="1077">
        <f ca="1">Sensitivity!F70</f>
        <v>0</v>
      </c>
      <c r="G274" s="15" t="s">
        <v>539</v>
      </c>
      <c r="H274" s="15"/>
      <c r="I274" s="15"/>
      <c r="J274" s="15"/>
      <c r="K274" s="15"/>
      <c r="L274" s="15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19"/>
      <c r="BA274" s="19"/>
      <c r="BB274" s="19"/>
      <c r="BC274" s="19"/>
      <c r="BD274" s="19"/>
      <c r="BE274" s="19"/>
      <c r="BF274" s="19"/>
      <c r="BG274" s="19"/>
      <c r="BH274" s="19"/>
      <c r="BI274" s="19"/>
      <c r="BJ274" s="19"/>
      <c r="BK274" s="19"/>
      <c r="BL274" s="19"/>
      <c r="BM274" s="19"/>
      <c r="BN274" s="19"/>
      <c r="BO274" s="19"/>
      <c r="BP274" s="19"/>
      <c r="BQ274" s="19"/>
      <c r="BR274" s="19"/>
      <c r="BS274" s="19"/>
      <c r="BT274" s="19"/>
      <c r="BU274" s="19"/>
      <c r="BV274" s="19"/>
      <c r="BW274" s="19"/>
      <c r="BX274" s="19"/>
      <c r="BY274" s="19"/>
      <c r="BZ274" s="19"/>
      <c r="CA274" s="19"/>
      <c r="CB274" s="19"/>
      <c r="CC274" s="19"/>
      <c r="CD274" s="19"/>
      <c r="CE274" s="19"/>
      <c r="CF274" s="19"/>
      <c r="CG274" s="19"/>
      <c r="CH274" s="19"/>
      <c r="CI274" s="19"/>
      <c r="CJ274" s="19"/>
      <c r="CK274" s="19"/>
      <c r="CL274" s="19"/>
      <c r="CM274" s="19"/>
      <c r="CN274" s="19"/>
      <c r="CO274" s="19"/>
      <c r="CP274" s="19"/>
      <c r="CQ274" s="19"/>
      <c r="CR274" s="19"/>
      <c r="CS274" s="19"/>
      <c r="CT274" s="19"/>
      <c r="CU274" s="19"/>
      <c r="CV274" s="19"/>
      <c r="CW274" s="19"/>
      <c r="CX274" s="19"/>
      <c r="CY274" s="19"/>
      <c r="CZ274" s="19"/>
      <c r="DA274" s="19"/>
      <c r="DB274" s="19"/>
      <c r="DC274" s="19"/>
      <c r="DD274" s="19"/>
      <c r="DE274" s="19"/>
      <c r="DF274" s="19"/>
      <c r="DG274" s="19"/>
      <c r="DH274" s="19"/>
      <c r="DI274" s="19"/>
      <c r="DJ274" s="19"/>
      <c r="DK274" s="19"/>
      <c r="DL274" s="19"/>
      <c r="DM274" s="19"/>
      <c r="DN274" s="19"/>
      <c r="DO274" s="19"/>
      <c r="DP274" s="19"/>
      <c r="DQ274" s="19"/>
      <c r="DR274" s="19"/>
      <c r="DS274" s="19"/>
      <c r="DT274" s="19"/>
      <c r="DU274" s="19"/>
      <c r="DV274" s="19"/>
      <c r="DW274" s="19"/>
      <c r="DX274" s="19"/>
      <c r="DY274" s="19"/>
      <c r="DZ274" s="19"/>
      <c r="EA274" s="19"/>
      <c r="EB274" s="19"/>
      <c r="EC274" s="19"/>
      <c r="ED274" s="19"/>
      <c r="EE274" s="19"/>
      <c r="EF274" s="19"/>
      <c r="EG274" s="19"/>
      <c r="EH274" s="19"/>
      <c r="EI274" s="19"/>
      <c r="EJ274" s="19"/>
      <c r="EK274" s="19"/>
      <c r="EL274" s="19"/>
      <c r="EM274" s="19"/>
      <c r="EN274" s="19"/>
      <c r="EO274" s="19"/>
      <c r="EP274" s="19"/>
      <c r="EQ274" s="15"/>
      <c r="ER274" s="15"/>
      <c r="ES274" s="15"/>
      <c r="ET274" s="15"/>
      <c r="EU274" s="15"/>
      <c r="EV274" s="15"/>
      <c r="EW274" s="15"/>
      <c r="EX274" s="15"/>
      <c r="EY274" s="15"/>
      <c r="EZ274" s="15"/>
      <c r="FA274" s="15"/>
      <c r="FB274" s="15"/>
      <c r="FC274" s="15"/>
      <c r="FD274" s="15"/>
      <c r="FE274" s="15"/>
      <c r="FF274" s="15"/>
      <c r="FG274" s="15"/>
      <c r="FH274" s="15"/>
      <c r="FI274" s="15"/>
      <c r="FJ274" s="15"/>
      <c r="FK274" s="15"/>
      <c r="FL274" s="15"/>
      <c r="FM274" s="15"/>
      <c r="FN274" s="15"/>
      <c r="FO274" s="15"/>
      <c r="FP274" s="15"/>
      <c r="FQ274" s="15"/>
      <c r="FR274" s="15"/>
      <c r="FS274" s="15"/>
      <c r="FT274" s="15"/>
      <c r="FU274" s="15"/>
      <c r="FV274" s="15"/>
      <c r="FW274" s="15"/>
      <c r="FX274" s="15"/>
      <c r="FY274" s="15"/>
      <c r="FZ274" s="15"/>
      <c r="GA274" s="15"/>
      <c r="GB274" s="15"/>
      <c r="GC274" s="15"/>
      <c r="GD274" s="15"/>
      <c r="GE274" s="15"/>
      <c r="GF274" s="15"/>
      <c r="GG274" s="15"/>
      <c r="GH274" s="15"/>
      <c r="GI274" s="15"/>
      <c r="GJ274" s="15"/>
      <c r="GK274" s="15"/>
      <c r="GL274" s="15"/>
      <c r="GM274" s="15"/>
      <c r="GN274" s="15"/>
      <c r="GO274" s="15"/>
      <c r="GP274" s="15"/>
      <c r="GQ274" s="15"/>
      <c r="GR274" s="15"/>
      <c r="GS274" s="15"/>
      <c r="GT274" s="15"/>
      <c r="GU274" s="15"/>
      <c r="GV274" s="15"/>
      <c r="GW274" s="15"/>
      <c r="GX274" s="15"/>
      <c r="GY274" s="15"/>
      <c r="GZ274" s="15"/>
      <c r="HA274" s="15"/>
      <c r="HB274" s="15"/>
      <c r="HC274" s="15"/>
      <c r="HD274" s="15"/>
      <c r="HE274" s="15"/>
      <c r="HF274" s="15"/>
      <c r="HG274" s="15"/>
      <c r="HH274" s="15"/>
      <c r="HI274" s="15"/>
      <c r="HJ274" s="15"/>
      <c r="HK274" s="15"/>
    </row>
    <row r="275" spans="1:219" s="34" customFormat="1" ht="14.1" customHeight="1">
      <c r="A275" s="113"/>
      <c r="B275" s="113"/>
      <c r="C275" s="20"/>
      <c r="D275" s="643"/>
      <c r="F275" s="778"/>
      <c r="G275" s="19"/>
      <c r="H275" s="15"/>
      <c r="I275" s="15"/>
      <c r="J275" s="15"/>
      <c r="K275" s="15"/>
      <c r="L275" s="15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/>
      <c r="AW275" s="19"/>
      <c r="AX275" s="19"/>
      <c r="AY275" s="19"/>
      <c r="AZ275" s="19"/>
      <c r="BA275" s="19"/>
      <c r="BB275" s="19"/>
      <c r="BC275" s="19"/>
      <c r="BD275" s="19"/>
      <c r="BE275" s="19"/>
      <c r="BF275" s="19"/>
      <c r="BG275" s="19"/>
      <c r="BH275" s="19"/>
      <c r="BI275" s="19"/>
      <c r="BJ275" s="19"/>
      <c r="BK275" s="19"/>
      <c r="BL275" s="19"/>
      <c r="BM275" s="19"/>
      <c r="BN275" s="19"/>
      <c r="BO275" s="19"/>
      <c r="BP275" s="19"/>
      <c r="BQ275" s="19"/>
      <c r="BR275" s="19"/>
      <c r="BS275" s="19"/>
      <c r="BT275" s="19"/>
      <c r="BU275" s="19"/>
      <c r="BV275" s="19"/>
      <c r="BW275" s="19"/>
      <c r="BX275" s="19"/>
      <c r="BY275" s="19"/>
      <c r="BZ275" s="19"/>
      <c r="CA275" s="19"/>
      <c r="CB275" s="19"/>
      <c r="CC275" s="19"/>
      <c r="CD275" s="19"/>
      <c r="CE275" s="19"/>
      <c r="CF275" s="19"/>
      <c r="CG275" s="19"/>
      <c r="CH275" s="19"/>
      <c r="CI275" s="19"/>
      <c r="CJ275" s="19"/>
      <c r="CK275" s="19"/>
      <c r="CL275" s="19"/>
      <c r="CM275" s="19"/>
      <c r="CN275" s="19"/>
      <c r="CO275" s="19"/>
      <c r="CP275" s="19"/>
      <c r="CQ275" s="19"/>
      <c r="CR275" s="19"/>
      <c r="CS275" s="19"/>
      <c r="CT275" s="19"/>
      <c r="CU275" s="19"/>
      <c r="CV275" s="19"/>
      <c r="CW275" s="19"/>
      <c r="CX275" s="19"/>
      <c r="CY275" s="19"/>
      <c r="CZ275" s="19"/>
      <c r="DA275" s="19"/>
      <c r="DB275" s="19"/>
      <c r="DC275" s="19"/>
      <c r="DD275" s="19"/>
      <c r="DE275" s="19"/>
      <c r="DF275" s="19"/>
      <c r="DG275" s="19"/>
      <c r="DH275" s="19"/>
      <c r="DI275" s="19"/>
      <c r="DJ275" s="19"/>
      <c r="DK275" s="19"/>
      <c r="DL275" s="19"/>
      <c r="DM275" s="19"/>
      <c r="DN275" s="19"/>
      <c r="DO275" s="19"/>
      <c r="DP275" s="19"/>
      <c r="DQ275" s="19"/>
      <c r="DR275" s="19"/>
      <c r="DS275" s="19"/>
      <c r="DT275" s="19"/>
      <c r="DU275" s="19"/>
      <c r="DV275" s="19"/>
      <c r="DW275" s="19"/>
      <c r="DX275" s="19"/>
      <c r="DY275" s="19"/>
      <c r="DZ275" s="19"/>
      <c r="EA275" s="19"/>
      <c r="EB275" s="19"/>
      <c r="EC275" s="19"/>
      <c r="ED275" s="19"/>
      <c r="EE275" s="19"/>
      <c r="EF275" s="19"/>
      <c r="EG275" s="19"/>
      <c r="EH275" s="19"/>
      <c r="EI275" s="19"/>
      <c r="EJ275" s="19"/>
      <c r="EK275" s="19"/>
      <c r="EL275" s="19"/>
      <c r="EM275" s="19"/>
      <c r="EN275" s="19"/>
      <c r="EO275" s="19"/>
      <c r="EP275" s="19"/>
      <c r="EQ275" s="15"/>
      <c r="ER275" s="15"/>
      <c r="ES275" s="15"/>
      <c r="ET275" s="15"/>
      <c r="EU275" s="15"/>
      <c r="EV275" s="15"/>
      <c r="EW275" s="15"/>
      <c r="EX275" s="15"/>
      <c r="EY275" s="15"/>
      <c r="EZ275" s="15"/>
      <c r="FA275" s="15"/>
      <c r="FB275" s="15"/>
      <c r="FC275" s="15"/>
      <c r="FD275" s="15"/>
      <c r="FE275" s="15"/>
      <c r="FF275" s="15"/>
      <c r="FG275" s="15"/>
      <c r="FH275" s="15"/>
      <c r="FI275" s="15"/>
      <c r="FJ275" s="15"/>
      <c r="FK275" s="15"/>
      <c r="FL275" s="15"/>
      <c r="FM275" s="15"/>
      <c r="FN275" s="15"/>
      <c r="FO275" s="15"/>
      <c r="FP275" s="15"/>
      <c r="FQ275" s="15"/>
      <c r="FR275" s="15"/>
      <c r="FS275" s="15"/>
      <c r="FT275" s="15"/>
      <c r="FU275" s="15"/>
      <c r="FV275" s="15"/>
      <c r="FW275" s="15"/>
      <c r="FX275" s="15"/>
      <c r="FY275" s="15"/>
      <c r="FZ275" s="15"/>
      <c r="GA275" s="15"/>
      <c r="GB275" s="15"/>
      <c r="GC275" s="15"/>
      <c r="GD275" s="15"/>
      <c r="GE275" s="15"/>
      <c r="GF275" s="15"/>
      <c r="GG275" s="15"/>
      <c r="GH275" s="15"/>
      <c r="GI275" s="15"/>
      <c r="GJ275" s="15"/>
      <c r="GK275" s="15"/>
      <c r="GL275" s="15"/>
      <c r="GM275" s="15"/>
      <c r="GN275" s="15"/>
      <c r="GO275" s="15"/>
      <c r="GP275" s="15"/>
      <c r="GQ275" s="15"/>
      <c r="GR275" s="15"/>
      <c r="GS275" s="15"/>
      <c r="GT275" s="15"/>
      <c r="GU275" s="15"/>
      <c r="GV275" s="15"/>
      <c r="GW275" s="15"/>
      <c r="GX275" s="15"/>
      <c r="GY275" s="15"/>
      <c r="GZ275" s="15"/>
      <c r="HA275" s="15"/>
      <c r="HB275" s="15"/>
      <c r="HC275" s="15"/>
      <c r="HD275" s="15"/>
      <c r="HE275" s="15"/>
      <c r="HF275" s="15"/>
      <c r="HG275" s="15"/>
      <c r="HH275" s="15"/>
      <c r="HI275" s="15"/>
      <c r="HJ275" s="15"/>
      <c r="HK275" s="15"/>
    </row>
    <row r="276" spans="1:219" s="34" customFormat="1" ht="14.1" customHeight="1">
      <c r="A276" s="113"/>
      <c r="B276" s="43" t="s">
        <v>888</v>
      </c>
      <c r="C276" s="20"/>
      <c r="D276" s="8" t="s">
        <v>125</v>
      </c>
      <c r="F276" s="1046">
        <f ca="1">F73</f>
        <v>15000</v>
      </c>
      <c r="G276" s="19"/>
      <c r="H276" s="15"/>
      <c r="I276" s="15"/>
      <c r="J276" s="15"/>
      <c r="K276" s="15"/>
      <c r="L276" s="15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9"/>
      <c r="AP276" s="19"/>
      <c r="AQ276" s="19"/>
      <c r="AR276" s="19"/>
      <c r="AS276" s="19"/>
      <c r="AT276" s="19"/>
      <c r="AU276" s="19"/>
      <c r="AV276" s="19"/>
      <c r="AW276" s="19"/>
      <c r="AX276" s="19"/>
      <c r="AY276" s="19"/>
      <c r="AZ276" s="19"/>
      <c r="BA276" s="19"/>
      <c r="BB276" s="19"/>
      <c r="BC276" s="19"/>
      <c r="BD276" s="19"/>
      <c r="BE276" s="19"/>
      <c r="BF276" s="19"/>
      <c r="BG276" s="19"/>
      <c r="BH276" s="19"/>
      <c r="BI276" s="19"/>
      <c r="BJ276" s="19"/>
      <c r="BK276" s="19"/>
      <c r="BL276" s="19"/>
      <c r="BM276" s="19"/>
      <c r="BN276" s="19"/>
      <c r="BO276" s="19"/>
      <c r="BP276" s="19"/>
      <c r="BQ276" s="19"/>
      <c r="BR276" s="19"/>
      <c r="BS276" s="19"/>
      <c r="BT276" s="19"/>
      <c r="BU276" s="19"/>
      <c r="BV276" s="19"/>
      <c r="BW276" s="19"/>
      <c r="BX276" s="19"/>
      <c r="BY276" s="19"/>
      <c r="BZ276" s="19"/>
      <c r="CA276" s="19"/>
      <c r="CB276" s="19"/>
      <c r="CC276" s="19"/>
      <c r="CD276" s="19"/>
      <c r="CE276" s="19"/>
      <c r="CF276" s="19"/>
      <c r="CG276" s="19"/>
      <c r="CH276" s="19"/>
      <c r="CI276" s="19"/>
      <c r="CJ276" s="19"/>
      <c r="CK276" s="19"/>
      <c r="CL276" s="19"/>
      <c r="CM276" s="19"/>
      <c r="CN276" s="19"/>
      <c r="CO276" s="19"/>
      <c r="CP276" s="19"/>
      <c r="CQ276" s="19"/>
      <c r="CR276" s="19"/>
      <c r="CS276" s="19"/>
      <c r="CT276" s="19"/>
      <c r="CU276" s="19"/>
      <c r="CV276" s="19"/>
      <c r="CW276" s="19"/>
      <c r="CX276" s="19"/>
      <c r="CY276" s="19"/>
      <c r="CZ276" s="19"/>
      <c r="DA276" s="19"/>
      <c r="DB276" s="19"/>
      <c r="DC276" s="19"/>
      <c r="DD276" s="19"/>
      <c r="DE276" s="19"/>
      <c r="DF276" s="19"/>
      <c r="DG276" s="19"/>
      <c r="DH276" s="19"/>
      <c r="DI276" s="19"/>
      <c r="DJ276" s="19"/>
      <c r="DK276" s="19"/>
      <c r="DL276" s="19"/>
      <c r="DM276" s="19"/>
      <c r="DN276" s="19"/>
      <c r="DO276" s="19"/>
      <c r="DP276" s="19"/>
      <c r="DQ276" s="19"/>
      <c r="DR276" s="19"/>
      <c r="DS276" s="19"/>
      <c r="DT276" s="19"/>
      <c r="DU276" s="19"/>
      <c r="DV276" s="19"/>
      <c r="DW276" s="19"/>
      <c r="DX276" s="19"/>
      <c r="DY276" s="19"/>
      <c r="DZ276" s="19"/>
      <c r="EA276" s="19"/>
      <c r="EB276" s="19"/>
      <c r="EC276" s="19"/>
      <c r="ED276" s="19"/>
      <c r="EE276" s="19"/>
      <c r="EF276" s="19"/>
      <c r="EG276" s="19"/>
      <c r="EH276" s="19"/>
      <c r="EI276" s="19"/>
      <c r="EJ276" s="19"/>
      <c r="EK276" s="19"/>
      <c r="EL276" s="19"/>
      <c r="EM276" s="19"/>
      <c r="EN276" s="19"/>
      <c r="EO276" s="19"/>
      <c r="EP276" s="19"/>
      <c r="EQ276" s="15"/>
      <c r="ER276" s="15"/>
      <c r="ES276" s="15"/>
      <c r="ET276" s="15"/>
      <c r="EU276" s="15"/>
      <c r="EV276" s="15"/>
      <c r="EW276" s="15"/>
      <c r="EX276" s="15"/>
      <c r="EY276" s="15"/>
      <c r="EZ276" s="15"/>
      <c r="FA276" s="15"/>
      <c r="FB276" s="15"/>
      <c r="FC276" s="15"/>
      <c r="FD276" s="15"/>
      <c r="FE276" s="15"/>
      <c r="FF276" s="15"/>
      <c r="FG276" s="15"/>
      <c r="FH276" s="15"/>
      <c r="FI276" s="15"/>
      <c r="FJ276" s="15"/>
      <c r="FK276" s="15"/>
      <c r="FL276" s="15"/>
      <c r="FM276" s="15"/>
      <c r="FN276" s="15"/>
      <c r="FO276" s="15"/>
      <c r="FP276" s="15"/>
      <c r="FQ276" s="15"/>
      <c r="FR276" s="15"/>
      <c r="FS276" s="15"/>
      <c r="FT276" s="15"/>
      <c r="FU276" s="15"/>
      <c r="FV276" s="15"/>
      <c r="FW276" s="15"/>
      <c r="FX276" s="15"/>
      <c r="FY276" s="15"/>
      <c r="FZ276" s="15"/>
      <c r="GA276" s="15"/>
      <c r="GB276" s="15"/>
      <c r="GC276" s="15"/>
      <c r="GD276" s="15"/>
      <c r="GE276" s="15"/>
      <c r="GF276" s="15"/>
      <c r="GG276" s="15"/>
      <c r="GH276" s="15"/>
      <c r="GI276" s="15"/>
      <c r="GJ276" s="15"/>
      <c r="GK276" s="15"/>
      <c r="GL276" s="15"/>
      <c r="GM276" s="15"/>
      <c r="GN276" s="15"/>
      <c r="GO276" s="15"/>
      <c r="GP276" s="15"/>
      <c r="GQ276" s="15"/>
      <c r="GR276" s="15"/>
      <c r="GS276" s="15"/>
      <c r="GT276" s="15"/>
      <c r="GU276" s="15"/>
      <c r="GV276" s="15"/>
      <c r="GW276" s="15"/>
      <c r="GX276" s="15"/>
      <c r="GY276" s="15"/>
      <c r="GZ276" s="15"/>
      <c r="HA276" s="15"/>
      <c r="HB276" s="15"/>
      <c r="HC276" s="15"/>
      <c r="HD276" s="15"/>
      <c r="HE276" s="15"/>
      <c r="HF276" s="15"/>
      <c r="HG276" s="15"/>
      <c r="HH276" s="15"/>
      <c r="HI276" s="15"/>
      <c r="HJ276" s="15"/>
      <c r="HK276" s="15"/>
    </row>
    <row r="277" spans="1:219" s="34" customFormat="1" ht="14.1" customHeight="1">
      <c r="A277" s="113"/>
      <c r="B277" s="43" t="s">
        <v>889</v>
      </c>
      <c r="C277" s="20"/>
      <c r="D277" s="643" t="s">
        <v>121</v>
      </c>
      <c r="F277" s="1060">
        <f ca="1">Sensitivity!F71</f>
        <v>0</v>
      </c>
      <c r="G277" s="19"/>
      <c r="H277" s="15"/>
      <c r="I277" s="15"/>
      <c r="J277" s="15"/>
      <c r="K277" s="15"/>
      <c r="L277" s="15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19"/>
      <c r="AU277" s="19"/>
      <c r="AV277" s="19"/>
      <c r="AW277" s="19"/>
      <c r="AX277" s="19"/>
      <c r="AY277" s="19"/>
      <c r="AZ277" s="19"/>
      <c r="BA277" s="19"/>
      <c r="BB277" s="19"/>
      <c r="BC277" s="19"/>
      <c r="BD277" s="19"/>
      <c r="BE277" s="19"/>
      <c r="BF277" s="19"/>
      <c r="BG277" s="19"/>
      <c r="BH277" s="19"/>
      <c r="BI277" s="19"/>
      <c r="BJ277" s="19"/>
      <c r="BK277" s="19"/>
      <c r="BL277" s="19"/>
      <c r="BM277" s="19"/>
      <c r="BN277" s="19"/>
      <c r="BO277" s="19"/>
      <c r="BP277" s="19"/>
      <c r="BQ277" s="19"/>
      <c r="BR277" s="19"/>
      <c r="BS277" s="19"/>
      <c r="BT277" s="19"/>
      <c r="BU277" s="19"/>
      <c r="BV277" s="19"/>
      <c r="BW277" s="19"/>
      <c r="BX277" s="19"/>
      <c r="BY277" s="19"/>
      <c r="BZ277" s="19"/>
      <c r="CA277" s="19"/>
      <c r="CB277" s="19"/>
      <c r="CC277" s="19"/>
      <c r="CD277" s="19"/>
      <c r="CE277" s="19"/>
      <c r="CF277" s="19"/>
      <c r="CG277" s="19"/>
      <c r="CH277" s="19"/>
      <c r="CI277" s="19"/>
      <c r="CJ277" s="19"/>
      <c r="CK277" s="19"/>
      <c r="CL277" s="19"/>
      <c r="CM277" s="19"/>
      <c r="CN277" s="19"/>
      <c r="CO277" s="19"/>
      <c r="CP277" s="19"/>
      <c r="CQ277" s="19"/>
      <c r="CR277" s="19"/>
      <c r="CS277" s="19"/>
      <c r="CT277" s="19"/>
      <c r="CU277" s="19"/>
      <c r="CV277" s="19"/>
      <c r="CW277" s="19"/>
      <c r="CX277" s="19"/>
      <c r="CY277" s="19"/>
      <c r="CZ277" s="19"/>
      <c r="DA277" s="19"/>
      <c r="DB277" s="19"/>
      <c r="DC277" s="19"/>
      <c r="DD277" s="19"/>
      <c r="DE277" s="19"/>
      <c r="DF277" s="19"/>
      <c r="DG277" s="19"/>
      <c r="DH277" s="19"/>
      <c r="DI277" s="19"/>
      <c r="DJ277" s="19"/>
      <c r="DK277" s="19"/>
      <c r="DL277" s="19"/>
      <c r="DM277" s="19"/>
      <c r="DN277" s="19"/>
      <c r="DO277" s="19"/>
      <c r="DP277" s="19"/>
      <c r="DQ277" s="19"/>
      <c r="DR277" s="19"/>
      <c r="DS277" s="19"/>
      <c r="DT277" s="19"/>
      <c r="DU277" s="19"/>
      <c r="DV277" s="19"/>
      <c r="DW277" s="19"/>
      <c r="DX277" s="19"/>
      <c r="DY277" s="19"/>
      <c r="DZ277" s="19"/>
      <c r="EA277" s="19"/>
      <c r="EB277" s="19"/>
      <c r="EC277" s="19"/>
      <c r="ED277" s="19"/>
      <c r="EE277" s="19"/>
      <c r="EF277" s="19"/>
      <c r="EG277" s="19"/>
      <c r="EH277" s="19"/>
      <c r="EI277" s="19"/>
      <c r="EJ277" s="19"/>
      <c r="EK277" s="19"/>
      <c r="EL277" s="19"/>
      <c r="EM277" s="19"/>
      <c r="EN277" s="19"/>
      <c r="EO277" s="19"/>
      <c r="EP277" s="19"/>
      <c r="EQ277" s="15"/>
      <c r="ER277" s="15"/>
      <c r="ES277" s="15"/>
      <c r="ET277" s="15"/>
      <c r="EU277" s="15"/>
      <c r="EV277" s="15"/>
      <c r="EW277" s="15"/>
      <c r="EX277" s="15"/>
      <c r="EY277" s="15"/>
      <c r="EZ277" s="15"/>
      <c r="FA277" s="15"/>
      <c r="FB277" s="15"/>
      <c r="FC277" s="15"/>
      <c r="FD277" s="15"/>
      <c r="FE277" s="15"/>
      <c r="FF277" s="15"/>
      <c r="FG277" s="15"/>
      <c r="FH277" s="15"/>
      <c r="FI277" s="15"/>
      <c r="FJ277" s="15"/>
      <c r="FK277" s="15"/>
      <c r="FL277" s="15"/>
      <c r="FM277" s="15"/>
      <c r="FN277" s="15"/>
      <c r="FO277" s="15"/>
      <c r="FP277" s="15"/>
      <c r="FQ277" s="15"/>
      <c r="FR277" s="15"/>
      <c r="FS277" s="15"/>
      <c r="FT277" s="15"/>
      <c r="FU277" s="15"/>
      <c r="FV277" s="15"/>
      <c r="FW277" s="15"/>
      <c r="FX277" s="15"/>
      <c r="FY277" s="15"/>
      <c r="FZ277" s="15"/>
      <c r="GA277" s="15"/>
      <c r="GB277" s="15"/>
      <c r="GC277" s="15"/>
      <c r="GD277" s="15"/>
      <c r="GE277" s="15"/>
      <c r="GF277" s="15"/>
      <c r="GG277" s="15"/>
      <c r="GH277" s="15"/>
      <c r="GI277" s="15"/>
      <c r="GJ277" s="15"/>
      <c r="GK277" s="15"/>
      <c r="GL277" s="15"/>
      <c r="GM277" s="15"/>
      <c r="GN277" s="15"/>
      <c r="GO277" s="15"/>
      <c r="GP277" s="15"/>
      <c r="GQ277" s="15"/>
      <c r="GR277" s="15"/>
      <c r="GS277" s="15"/>
      <c r="GT277" s="15"/>
      <c r="GU277" s="15"/>
      <c r="GV277" s="15"/>
      <c r="GW277" s="15"/>
      <c r="GX277" s="15"/>
      <c r="GY277" s="15"/>
      <c r="GZ277" s="15"/>
      <c r="HA277" s="15"/>
      <c r="HB277" s="15"/>
      <c r="HC277" s="15"/>
      <c r="HD277" s="15"/>
      <c r="HE277" s="15"/>
      <c r="HF277" s="15"/>
      <c r="HG277" s="15"/>
      <c r="HH277" s="15"/>
      <c r="HI277" s="15"/>
      <c r="HJ277" s="15"/>
      <c r="HK277" s="15"/>
    </row>
    <row r="278" spans="1:219" s="34" customFormat="1" ht="14.1" customHeight="1">
      <c r="A278" s="113"/>
      <c r="B278" s="43" t="s">
        <v>890</v>
      </c>
      <c r="C278" s="20"/>
      <c r="D278" s="8" t="s">
        <v>125</v>
      </c>
      <c r="F278" s="1046">
        <f ca="1">F276*F277</f>
        <v>0</v>
      </c>
      <c r="G278" s="19"/>
      <c r="H278" s="15"/>
      <c r="I278" s="15"/>
      <c r="J278" s="15"/>
      <c r="K278" s="15"/>
      <c r="L278" s="15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/>
      <c r="AY278" s="19"/>
      <c r="AZ278" s="19"/>
      <c r="BA278" s="19"/>
      <c r="BB278" s="19"/>
      <c r="BC278" s="19"/>
      <c r="BD278" s="19"/>
      <c r="BE278" s="19"/>
      <c r="BF278" s="19"/>
      <c r="BG278" s="19"/>
      <c r="BH278" s="19"/>
      <c r="BI278" s="19"/>
      <c r="BJ278" s="19"/>
      <c r="BK278" s="19"/>
      <c r="BL278" s="19"/>
      <c r="BM278" s="19"/>
      <c r="BN278" s="19"/>
      <c r="BO278" s="19"/>
      <c r="BP278" s="19"/>
      <c r="BQ278" s="19"/>
      <c r="BR278" s="19"/>
      <c r="BS278" s="19"/>
      <c r="BT278" s="19"/>
      <c r="BU278" s="19"/>
      <c r="BV278" s="19"/>
      <c r="BW278" s="19"/>
      <c r="BX278" s="19"/>
      <c r="BY278" s="19"/>
      <c r="BZ278" s="19"/>
      <c r="CA278" s="19"/>
      <c r="CB278" s="19"/>
      <c r="CC278" s="19"/>
      <c r="CD278" s="19"/>
      <c r="CE278" s="19"/>
      <c r="CF278" s="19"/>
      <c r="CG278" s="19"/>
      <c r="CH278" s="19"/>
      <c r="CI278" s="19"/>
      <c r="CJ278" s="19"/>
      <c r="CK278" s="19"/>
      <c r="CL278" s="19"/>
      <c r="CM278" s="19"/>
      <c r="CN278" s="19"/>
      <c r="CO278" s="19"/>
      <c r="CP278" s="19"/>
      <c r="CQ278" s="19"/>
      <c r="CR278" s="19"/>
      <c r="CS278" s="19"/>
      <c r="CT278" s="19"/>
      <c r="CU278" s="19"/>
      <c r="CV278" s="19"/>
      <c r="CW278" s="19"/>
      <c r="CX278" s="19"/>
      <c r="CY278" s="19"/>
      <c r="CZ278" s="19"/>
      <c r="DA278" s="19"/>
      <c r="DB278" s="19"/>
      <c r="DC278" s="19"/>
      <c r="DD278" s="19"/>
      <c r="DE278" s="19"/>
      <c r="DF278" s="19"/>
      <c r="DG278" s="19"/>
      <c r="DH278" s="19"/>
      <c r="DI278" s="19"/>
      <c r="DJ278" s="19"/>
      <c r="DK278" s="19"/>
      <c r="DL278" s="19"/>
      <c r="DM278" s="19"/>
      <c r="DN278" s="19"/>
      <c r="DO278" s="19"/>
      <c r="DP278" s="19"/>
      <c r="DQ278" s="19"/>
      <c r="DR278" s="19"/>
      <c r="DS278" s="19"/>
      <c r="DT278" s="19"/>
      <c r="DU278" s="19"/>
      <c r="DV278" s="19"/>
      <c r="DW278" s="19"/>
      <c r="DX278" s="19"/>
      <c r="DY278" s="19"/>
      <c r="DZ278" s="19"/>
      <c r="EA278" s="19"/>
      <c r="EB278" s="19"/>
      <c r="EC278" s="19"/>
      <c r="ED278" s="19"/>
      <c r="EE278" s="19"/>
      <c r="EF278" s="19"/>
      <c r="EG278" s="19"/>
      <c r="EH278" s="19"/>
      <c r="EI278" s="19"/>
      <c r="EJ278" s="19"/>
      <c r="EK278" s="19"/>
      <c r="EL278" s="19"/>
      <c r="EM278" s="19"/>
      <c r="EN278" s="19"/>
      <c r="EO278" s="19"/>
      <c r="EP278" s="19"/>
      <c r="EQ278" s="15"/>
      <c r="ER278" s="15"/>
      <c r="ES278" s="15"/>
      <c r="ET278" s="15"/>
      <c r="EU278" s="15"/>
      <c r="EV278" s="15"/>
      <c r="EW278" s="15"/>
      <c r="EX278" s="15"/>
      <c r="EY278" s="15"/>
      <c r="EZ278" s="15"/>
      <c r="FA278" s="15"/>
      <c r="FB278" s="15"/>
      <c r="FC278" s="15"/>
      <c r="FD278" s="15"/>
      <c r="FE278" s="15"/>
      <c r="FF278" s="15"/>
      <c r="FG278" s="15"/>
      <c r="FH278" s="15"/>
      <c r="FI278" s="15"/>
      <c r="FJ278" s="15"/>
      <c r="FK278" s="15"/>
      <c r="FL278" s="15"/>
      <c r="FM278" s="15"/>
      <c r="FN278" s="15"/>
      <c r="FO278" s="15"/>
      <c r="FP278" s="15"/>
      <c r="FQ278" s="15"/>
      <c r="FR278" s="15"/>
      <c r="FS278" s="15"/>
      <c r="FT278" s="15"/>
      <c r="FU278" s="15"/>
      <c r="FV278" s="15"/>
      <c r="FW278" s="15"/>
      <c r="FX278" s="15"/>
      <c r="FY278" s="15"/>
      <c r="FZ278" s="15"/>
      <c r="GA278" s="15"/>
      <c r="GB278" s="15"/>
      <c r="GC278" s="15"/>
      <c r="GD278" s="15"/>
      <c r="GE278" s="15"/>
      <c r="GF278" s="15"/>
      <c r="GG278" s="15"/>
      <c r="GH278" s="15"/>
      <c r="GI278" s="15"/>
      <c r="GJ278" s="15"/>
      <c r="GK278" s="15"/>
      <c r="GL278" s="15"/>
      <c r="GM278" s="15"/>
      <c r="GN278" s="15"/>
      <c r="GO278" s="15"/>
      <c r="GP278" s="15"/>
      <c r="GQ278" s="15"/>
      <c r="GR278" s="15"/>
      <c r="GS278" s="15"/>
      <c r="GT278" s="15"/>
      <c r="GU278" s="15"/>
      <c r="GV278" s="15"/>
      <c r="GW278" s="15"/>
      <c r="GX278" s="15"/>
      <c r="GY278" s="15"/>
      <c r="GZ278" s="15"/>
      <c r="HA278" s="15"/>
      <c r="HB278" s="15"/>
      <c r="HC278" s="15"/>
      <c r="HD278" s="15"/>
      <c r="HE278" s="15"/>
      <c r="HF278" s="15"/>
      <c r="HG278" s="15"/>
      <c r="HH278" s="15"/>
      <c r="HI278" s="15"/>
      <c r="HJ278" s="15"/>
      <c r="HK278" s="15"/>
    </row>
    <row r="279" spans="1:219" s="34" customFormat="1" ht="14.1" customHeight="1">
      <c r="A279" s="113"/>
      <c r="B279" s="113"/>
      <c r="C279" s="20"/>
      <c r="D279" s="643"/>
      <c r="F279" s="778"/>
      <c r="G279" s="19"/>
      <c r="H279" s="15"/>
      <c r="I279" s="15"/>
      <c r="J279" s="15"/>
      <c r="K279" s="15"/>
      <c r="L279" s="15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  <c r="AU279" s="19"/>
      <c r="AV279" s="19"/>
      <c r="AW279" s="19"/>
      <c r="AX279" s="19"/>
      <c r="AY279" s="19"/>
      <c r="AZ279" s="19"/>
      <c r="BA279" s="19"/>
      <c r="BB279" s="19"/>
      <c r="BC279" s="19"/>
      <c r="BD279" s="19"/>
      <c r="BE279" s="19"/>
      <c r="BF279" s="19"/>
      <c r="BG279" s="19"/>
      <c r="BH279" s="19"/>
      <c r="BI279" s="19"/>
      <c r="BJ279" s="19"/>
      <c r="BK279" s="19"/>
      <c r="BL279" s="19"/>
      <c r="BM279" s="19"/>
      <c r="BN279" s="19"/>
      <c r="BO279" s="19"/>
      <c r="BP279" s="19"/>
      <c r="BQ279" s="19"/>
      <c r="BR279" s="19"/>
      <c r="BS279" s="19"/>
      <c r="BT279" s="19"/>
      <c r="BU279" s="19"/>
      <c r="BV279" s="19"/>
      <c r="BW279" s="19"/>
      <c r="BX279" s="19"/>
      <c r="BY279" s="19"/>
      <c r="BZ279" s="19"/>
      <c r="CA279" s="19"/>
      <c r="CB279" s="19"/>
      <c r="CC279" s="19"/>
      <c r="CD279" s="19"/>
      <c r="CE279" s="19"/>
      <c r="CF279" s="19"/>
      <c r="CG279" s="19"/>
      <c r="CH279" s="19"/>
      <c r="CI279" s="19"/>
      <c r="CJ279" s="19"/>
      <c r="CK279" s="19"/>
      <c r="CL279" s="19"/>
      <c r="CM279" s="19"/>
      <c r="CN279" s="19"/>
      <c r="CO279" s="19"/>
      <c r="CP279" s="19"/>
      <c r="CQ279" s="19"/>
      <c r="CR279" s="19"/>
      <c r="CS279" s="19"/>
      <c r="CT279" s="19"/>
      <c r="CU279" s="19"/>
      <c r="CV279" s="19"/>
      <c r="CW279" s="19"/>
      <c r="CX279" s="19"/>
      <c r="CY279" s="19"/>
      <c r="CZ279" s="19"/>
      <c r="DA279" s="19"/>
      <c r="DB279" s="19"/>
      <c r="DC279" s="19"/>
      <c r="DD279" s="19"/>
      <c r="DE279" s="19"/>
      <c r="DF279" s="19"/>
      <c r="DG279" s="19"/>
      <c r="DH279" s="19"/>
      <c r="DI279" s="19"/>
      <c r="DJ279" s="19"/>
      <c r="DK279" s="19"/>
      <c r="DL279" s="19"/>
      <c r="DM279" s="19"/>
      <c r="DN279" s="19"/>
      <c r="DO279" s="19"/>
      <c r="DP279" s="19"/>
      <c r="DQ279" s="19"/>
      <c r="DR279" s="19"/>
      <c r="DS279" s="19"/>
      <c r="DT279" s="19"/>
      <c r="DU279" s="19"/>
      <c r="DV279" s="19"/>
      <c r="DW279" s="19"/>
      <c r="DX279" s="19"/>
      <c r="DY279" s="19"/>
      <c r="DZ279" s="19"/>
      <c r="EA279" s="19"/>
      <c r="EB279" s="19"/>
      <c r="EC279" s="19"/>
      <c r="ED279" s="19"/>
      <c r="EE279" s="19"/>
      <c r="EF279" s="19"/>
      <c r="EG279" s="19"/>
      <c r="EH279" s="19"/>
      <c r="EI279" s="19"/>
      <c r="EJ279" s="19"/>
      <c r="EK279" s="19"/>
      <c r="EL279" s="19"/>
      <c r="EM279" s="19"/>
      <c r="EN279" s="19"/>
      <c r="EO279" s="19"/>
      <c r="EP279" s="19"/>
      <c r="EQ279" s="15"/>
      <c r="ER279" s="15"/>
      <c r="ES279" s="15"/>
      <c r="ET279" s="15"/>
      <c r="EU279" s="15"/>
      <c r="EV279" s="15"/>
      <c r="EW279" s="15"/>
      <c r="EX279" s="15"/>
      <c r="EY279" s="15"/>
      <c r="EZ279" s="15"/>
      <c r="FA279" s="15"/>
      <c r="FB279" s="15"/>
      <c r="FC279" s="15"/>
      <c r="FD279" s="15"/>
      <c r="FE279" s="15"/>
      <c r="FF279" s="15"/>
      <c r="FG279" s="15"/>
      <c r="FH279" s="15"/>
      <c r="FI279" s="15"/>
      <c r="FJ279" s="15"/>
      <c r="FK279" s="15"/>
      <c r="FL279" s="15"/>
      <c r="FM279" s="15"/>
      <c r="FN279" s="15"/>
      <c r="FO279" s="15"/>
      <c r="FP279" s="15"/>
      <c r="FQ279" s="15"/>
      <c r="FR279" s="15"/>
      <c r="FS279" s="15"/>
      <c r="FT279" s="15"/>
      <c r="FU279" s="15"/>
      <c r="FV279" s="15"/>
      <c r="FW279" s="15"/>
      <c r="FX279" s="15"/>
      <c r="FY279" s="15"/>
      <c r="FZ279" s="15"/>
      <c r="GA279" s="15"/>
      <c r="GB279" s="15"/>
      <c r="GC279" s="15"/>
      <c r="GD279" s="15"/>
      <c r="GE279" s="15"/>
      <c r="GF279" s="15"/>
      <c r="GG279" s="15"/>
      <c r="GH279" s="15"/>
      <c r="GI279" s="15"/>
      <c r="GJ279" s="15"/>
      <c r="GK279" s="15"/>
      <c r="GL279" s="15"/>
      <c r="GM279" s="15"/>
      <c r="GN279" s="15"/>
      <c r="GO279" s="15"/>
      <c r="GP279" s="15"/>
      <c r="GQ279" s="15"/>
      <c r="GR279" s="15"/>
      <c r="GS279" s="15"/>
      <c r="GT279" s="15"/>
      <c r="GU279" s="15"/>
      <c r="GV279" s="15"/>
      <c r="GW279" s="15"/>
      <c r="GX279" s="15"/>
      <c r="GY279" s="15"/>
      <c r="GZ279" s="15"/>
      <c r="HA279" s="15"/>
      <c r="HB279" s="15"/>
      <c r="HC279" s="15"/>
      <c r="HD279" s="15"/>
      <c r="HE279" s="15"/>
      <c r="HF279" s="15"/>
      <c r="HG279" s="15"/>
      <c r="HH279" s="15"/>
      <c r="HI279" s="15"/>
      <c r="HJ279" s="15"/>
      <c r="HK279" s="15"/>
    </row>
    <row r="280" spans="1:219" s="34" customFormat="1" ht="14.1" customHeight="1">
      <c r="A280" s="113"/>
      <c r="B280" s="192" t="s">
        <v>917</v>
      </c>
      <c r="D280" s="136"/>
      <c r="E280" s="1390" t="s">
        <v>891</v>
      </c>
      <c r="F280" s="1390" t="s">
        <v>892</v>
      </c>
      <c r="G280" s="1390" t="s">
        <v>893</v>
      </c>
      <c r="I280" s="113"/>
      <c r="J280" s="113"/>
    </row>
    <row r="281" spans="1:219" s="34" customFormat="1" ht="14.1" customHeight="1">
      <c r="A281" s="113"/>
      <c r="B281" s="1200">
        <v>1</v>
      </c>
      <c r="D281" s="39" t="s">
        <v>125</v>
      </c>
      <c r="E281" s="1044">
        <f ca="1">SUMIF('BS(Q)'!$256:$256,Assum!B281,'BS(Q)'!$4:$4)</f>
        <v>52962</v>
      </c>
      <c r="F281" s="1045">
        <f ca="1">SUMIF('BS(Q)'!$4:$4,Assum!E281,'BS(Q)'!$253:$253)</f>
        <v>4978.0331410319141</v>
      </c>
      <c r="G281" s="1045">
        <f ca="1">MIN($F$278,F281)*$F$274</f>
        <v>0</v>
      </c>
      <c r="H281" s="1039"/>
      <c r="I281" s="113"/>
      <c r="J281" s="113"/>
    </row>
    <row r="282" spans="1:219" s="34" customFormat="1" ht="14.1" customHeight="1">
      <c r="A282" s="113"/>
      <c r="B282" s="1200">
        <v>2</v>
      </c>
      <c r="D282" s="39" t="s">
        <v>125</v>
      </c>
      <c r="E282" s="1044">
        <f ca="1">SUMIF('BS(Q)'!$256:$256,Assum!B282,'BS(Q)'!$4:$4)</f>
        <v>0</v>
      </c>
      <c r="F282" s="1045">
        <f ca="1">SUMIF('BS(Q)'!$4:$4,Assum!E282,'BS(Q)'!$253:$253)</f>
        <v>0</v>
      </c>
      <c r="G282" s="1045">
        <f ca="1">MIN($F$278-G281,F282)*$F$274</f>
        <v>0</v>
      </c>
      <c r="H282" s="1039"/>
      <c r="I282" s="113"/>
      <c r="J282" s="113"/>
    </row>
    <row r="283" spans="1:219" s="34" customFormat="1" ht="14.1" customHeight="1">
      <c r="A283" s="113"/>
      <c r="B283" s="1200">
        <v>3</v>
      </c>
      <c r="D283" s="39" t="s">
        <v>125</v>
      </c>
      <c r="E283" s="1044">
        <f ca="1">SUMIF('BS(Q)'!$256:$256,Assum!B283,'BS(Q)'!$4:$4)</f>
        <v>0</v>
      </c>
      <c r="F283" s="1045">
        <f ca="1">SUMIF('BS(Q)'!$4:$4,Assum!E283,'BS(Q)'!$253:$253)</f>
        <v>0</v>
      </c>
      <c r="G283" s="1045">
        <f ca="1">MIN($F$278-G281-G282,F283)*$F$274</f>
        <v>0</v>
      </c>
      <c r="H283" s="1039"/>
      <c r="I283" s="113"/>
      <c r="J283" s="113"/>
    </row>
    <row r="284" spans="1:219" s="34" customFormat="1" ht="14.1" customHeight="1">
      <c r="A284" s="113"/>
      <c r="B284" s="1200">
        <v>4</v>
      </c>
      <c r="D284" s="39" t="s">
        <v>125</v>
      </c>
      <c r="E284" s="1044">
        <f ca="1">SUMIF('BS(Q)'!$256:$256,Assum!B284,'BS(Q)'!$4:$4)</f>
        <v>0</v>
      </c>
      <c r="F284" s="1045">
        <f ca="1">SUMIF('BS(Q)'!$4:$4,Assum!E284,'BS(Q)'!$253:$253)</f>
        <v>0</v>
      </c>
      <c r="G284" s="1045">
        <f ca="1">MIN($F$278-G281-G282-G283,F284)*$F$274</f>
        <v>0</v>
      </c>
      <c r="H284" s="1039"/>
      <c r="I284" s="113"/>
      <c r="J284" s="113"/>
    </row>
    <row r="285" spans="1:219" s="34" customFormat="1" ht="13.5" customHeight="1">
      <c r="A285" s="113"/>
      <c r="B285" s="1200">
        <v>5</v>
      </c>
      <c r="C285" s="113"/>
      <c r="D285" s="39" t="s">
        <v>125</v>
      </c>
      <c r="E285" s="1044">
        <f ca="1">SUMIF('BS(Q)'!$256:$256,Assum!B285,'BS(Q)'!$4:$4)</f>
        <v>0</v>
      </c>
      <c r="F285" s="1045">
        <f ca="1">SUMIF('BS(Q)'!$4:$4,Assum!E285,'BS(Q)'!$253:$253)</f>
        <v>0</v>
      </c>
      <c r="G285" s="1045">
        <f ca="1">MIN($F$278-G281-G282-G283-G284,F285)*$F$274</f>
        <v>0</v>
      </c>
      <c r="H285" s="113"/>
      <c r="I285" s="113"/>
      <c r="J285" s="113"/>
      <c r="K285" s="113"/>
      <c r="L285" s="113"/>
      <c r="M285" s="113"/>
      <c r="N285" s="113"/>
    </row>
    <row r="286" spans="1:219" s="34" customFormat="1" ht="14.1" customHeight="1">
      <c r="A286" s="113"/>
      <c r="B286" s="113"/>
      <c r="C286" s="113"/>
      <c r="D286" s="136"/>
      <c r="F286" s="154"/>
      <c r="G286" s="113"/>
      <c r="H286" s="113"/>
      <c r="I286" s="113"/>
      <c r="J286" s="113"/>
      <c r="K286" s="113"/>
      <c r="L286" s="113"/>
      <c r="M286" s="113"/>
      <c r="N286" s="113"/>
    </row>
    <row r="287" spans="1:219" ht="14.1" customHeight="1"/>
    <row r="288" spans="1:219" ht="14.1" customHeight="1"/>
    <row r="289" spans="1:146" ht="14.1" customHeight="1">
      <c r="A289" s="248" t="s">
        <v>208</v>
      </c>
      <c r="B289" s="248"/>
      <c r="C289" s="113"/>
      <c r="H289" s="113"/>
      <c r="I289" s="113"/>
      <c r="J289" s="113"/>
      <c r="K289" s="113"/>
      <c r="L289" s="113"/>
      <c r="M289" s="113"/>
      <c r="N289" s="113"/>
      <c r="O289" s="113"/>
    </row>
    <row r="290" spans="1:146" s="25" customFormat="1" ht="14.1" customHeight="1">
      <c r="B290" s="35"/>
      <c r="C290" s="35"/>
      <c r="D290" s="890"/>
      <c r="H290" s="15"/>
      <c r="I290" s="15"/>
      <c r="J290" s="15"/>
      <c r="K290" s="15"/>
      <c r="L290" s="15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12"/>
      <c r="AW290" s="12"/>
      <c r="AX290" s="12"/>
      <c r="AY290" s="12"/>
      <c r="AZ290" s="12"/>
      <c r="BA290" s="12"/>
      <c r="BB290" s="12"/>
      <c r="BC290" s="1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12"/>
      <c r="BQ290" s="12"/>
      <c r="BR290" s="12"/>
      <c r="BS290" s="12"/>
      <c r="BT290" s="12"/>
      <c r="BU290" s="12"/>
      <c r="BV290" s="12"/>
      <c r="BW290" s="12"/>
      <c r="BX290" s="12"/>
      <c r="BY290" s="12"/>
      <c r="BZ290" s="12"/>
      <c r="CA290" s="12"/>
      <c r="CB290" s="12"/>
      <c r="CC290" s="12"/>
      <c r="CD290" s="12"/>
      <c r="CE290" s="12"/>
      <c r="CF290" s="12"/>
      <c r="CG290" s="12"/>
      <c r="CH290" s="12"/>
      <c r="CI290" s="12"/>
      <c r="CJ290" s="12"/>
      <c r="CK290" s="12"/>
      <c r="CL290" s="12"/>
      <c r="CM290" s="12"/>
      <c r="CN290" s="12"/>
      <c r="CO290" s="12"/>
      <c r="CP290" s="12"/>
      <c r="CQ290" s="12"/>
      <c r="CR290" s="12"/>
      <c r="CS290" s="12"/>
      <c r="CT290" s="12"/>
      <c r="CU290" s="12"/>
      <c r="CV290" s="12"/>
      <c r="CW290" s="12"/>
      <c r="CX290" s="12"/>
      <c r="CY290" s="12"/>
      <c r="CZ290" s="12"/>
      <c r="DA290" s="12"/>
      <c r="DB290" s="12"/>
      <c r="DC290" s="12"/>
      <c r="DD290" s="12"/>
      <c r="DE290" s="12"/>
      <c r="DF290" s="12"/>
      <c r="DG290" s="12"/>
      <c r="DH290" s="12"/>
      <c r="DI290" s="12"/>
      <c r="DJ290" s="12"/>
      <c r="DK290" s="12"/>
      <c r="DL290" s="12"/>
      <c r="DM290" s="12"/>
      <c r="DN290" s="12"/>
      <c r="DO290" s="12"/>
      <c r="DP290" s="12"/>
      <c r="DQ290" s="12"/>
      <c r="DR290" s="12"/>
      <c r="DS290" s="12"/>
      <c r="DT290" s="12"/>
      <c r="DU290" s="12"/>
      <c r="DV290" s="12"/>
      <c r="DW290" s="12"/>
      <c r="DX290" s="12"/>
      <c r="DY290" s="12"/>
      <c r="DZ290" s="12"/>
      <c r="EA290" s="12"/>
      <c r="EB290" s="12"/>
      <c r="EC290" s="12"/>
      <c r="ED290" s="12"/>
      <c r="EE290" s="12"/>
      <c r="EF290" s="12"/>
      <c r="EG290" s="12"/>
      <c r="EH290" s="12"/>
      <c r="EI290" s="12"/>
      <c r="EJ290" s="12"/>
      <c r="EK290" s="12"/>
      <c r="EL290" s="12"/>
      <c r="EM290" s="12"/>
      <c r="EN290" s="12"/>
      <c r="EO290" s="12"/>
      <c r="EP290" s="12"/>
    </row>
    <row r="291" spans="1:146" s="43" customFormat="1" ht="14.1" customHeight="1">
      <c r="A291" s="54"/>
      <c r="B291" s="462" t="s">
        <v>474</v>
      </c>
      <c r="C291" s="134"/>
      <c r="D291" s="39"/>
      <c r="E291" s="290"/>
      <c r="G291" s="652"/>
      <c r="H291" s="652"/>
      <c r="I291" s="652"/>
      <c r="J291" s="652"/>
      <c r="K291" s="652"/>
      <c r="L291" s="652"/>
      <c r="M291" s="652"/>
      <c r="N291" s="652"/>
      <c r="O291" s="652"/>
      <c r="P291" s="652"/>
      <c r="Q291" s="652"/>
      <c r="R291" s="652"/>
      <c r="S291" s="652"/>
      <c r="T291" s="652"/>
      <c r="U291" s="652"/>
      <c r="V291" s="652"/>
      <c r="W291" s="652"/>
      <c r="X291" s="652"/>
      <c r="Y291" s="652"/>
      <c r="Z291" s="652"/>
      <c r="AA291" s="652"/>
      <c r="AB291" s="652"/>
      <c r="AC291" s="652"/>
      <c r="AD291" s="652"/>
      <c r="AE291" s="652"/>
      <c r="AF291" s="652"/>
      <c r="AG291" s="652"/>
      <c r="AH291" s="652"/>
      <c r="AI291" s="652"/>
      <c r="AJ291" s="652"/>
      <c r="AK291" s="652"/>
      <c r="AL291" s="652"/>
      <c r="AM291" s="652"/>
      <c r="AN291" s="652"/>
      <c r="AO291" s="652"/>
      <c r="AP291" s="652"/>
      <c r="AQ291" s="652"/>
      <c r="AR291" s="652"/>
      <c r="AS291" s="652"/>
      <c r="AT291" s="652"/>
      <c r="AU291" s="652"/>
      <c r="AV291" s="652"/>
      <c r="AW291" s="652"/>
      <c r="AX291" s="652"/>
      <c r="AY291" s="652"/>
      <c r="AZ291" s="652"/>
      <c r="BA291" s="652"/>
      <c r="BB291" s="652"/>
      <c r="BC291" s="652"/>
      <c r="BD291" s="652"/>
      <c r="BE291" s="652"/>
      <c r="BF291" s="652"/>
      <c r="BG291" s="652"/>
      <c r="BH291" s="652"/>
      <c r="BI291" s="652"/>
      <c r="BJ291" s="652"/>
      <c r="BK291" s="652"/>
      <c r="BL291" s="652"/>
      <c r="BM291" s="652"/>
      <c r="BN291" s="652"/>
      <c r="BO291" s="652"/>
      <c r="BP291" s="652"/>
      <c r="BQ291" s="652"/>
      <c r="BR291" s="652"/>
      <c r="BS291" s="652"/>
      <c r="BT291" s="652"/>
      <c r="BU291" s="652"/>
      <c r="BV291" s="652"/>
      <c r="BW291" s="652"/>
      <c r="BX291" s="652"/>
      <c r="BY291" s="652"/>
      <c r="BZ291" s="652"/>
      <c r="CA291" s="652"/>
      <c r="CB291" s="652"/>
      <c r="CC291" s="652"/>
      <c r="CD291" s="652"/>
      <c r="CE291" s="652"/>
      <c r="CF291" s="652"/>
      <c r="CG291" s="652"/>
      <c r="CH291" s="652"/>
      <c r="CI291" s="652"/>
      <c r="CJ291" s="652"/>
      <c r="CK291" s="652"/>
      <c r="CL291" s="652"/>
      <c r="CM291" s="652"/>
      <c r="CN291" s="652"/>
      <c r="CO291" s="652"/>
      <c r="CP291" s="652"/>
      <c r="CQ291" s="652"/>
      <c r="CR291" s="652"/>
      <c r="CS291" s="652"/>
      <c r="CT291" s="652"/>
      <c r="CU291" s="652"/>
      <c r="CV291" s="652"/>
      <c r="CW291" s="652"/>
      <c r="CX291" s="652"/>
      <c r="CY291" s="652"/>
      <c r="CZ291" s="652"/>
      <c r="DA291" s="652"/>
      <c r="DB291" s="652"/>
      <c r="DC291" s="652"/>
      <c r="DD291" s="652"/>
      <c r="DE291" s="652"/>
      <c r="DF291" s="652"/>
      <c r="DG291" s="652"/>
      <c r="DH291" s="652"/>
      <c r="DI291" s="652"/>
      <c r="DJ291" s="652"/>
      <c r="DK291" s="652"/>
      <c r="DL291" s="652"/>
      <c r="DM291" s="652"/>
      <c r="DN291" s="652"/>
      <c r="DO291" s="652"/>
      <c r="DP291" s="652"/>
      <c r="DQ291" s="652"/>
      <c r="DR291" s="652"/>
      <c r="DS291" s="652"/>
      <c r="DT291" s="652"/>
      <c r="DU291" s="652"/>
      <c r="DV291" s="652"/>
      <c r="DW291" s="652"/>
      <c r="DX291" s="652"/>
      <c r="DY291" s="652"/>
      <c r="DZ291" s="652"/>
      <c r="EA291" s="652"/>
      <c r="EB291" s="652"/>
      <c r="EC291" s="652"/>
      <c r="ED291" s="652"/>
      <c r="EE291" s="652"/>
      <c r="EF291" s="652"/>
      <c r="EG291" s="652"/>
      <c r="EH291" s="652"/>
      <c r="EI291" s="652"/>
      <c r="EJ291" s="652"/>
      <c r="EK291" s="652"/>
      <c r="EL291" s="652"/>
      <c r="EM291" s="652"/>
      <c r="EN291" s="652"/>
      <c r="EO291" s="652"/>
      <c r="EP291" s="652"/>
    </row>
    <row r="292" spans="1:146" ht="14.1" customHeight="1">
      <c r="B292" s="1358" t="s">
        <v>1259</v>
      </c>
      <c r="D292" s="626" t="s">
        <v>1253</v>
      </c>
      <c r="F292" s="1088">
        <f ca="1">Sensitivity!F77</f>
        <v>3.77</v>
      </c>
      <c r="J292" s="78"/>
      <c r="K292" s="12"/>
    </row>
    <row r="293" spans="1:146" ht="14.1" customHeight="1">
      <c r="B293" s="1358" t="s">
        <v>1260</v>
      </c>
      <c r="D293" s="626" t="s">
        <v>1253</v>
      </c>
      <c r="F293" s="1088">
        <f ca="1">Sensitivity!F78</f>
        <v>3.77</v>
      </c>
      <c r="J293" s="78"/>
      <c r="K293" s="12"/>
    </row>
    <row r="294" spans="1:146" s="25" customFormat="1" ht="14.1" customHeight="1">
      <c r="B294" s="1345" t="s">
        <v>354</v>
      </c>
      <c r="C294" s="1393"/>
      <c r="D294" s="890" t="s">
        <v>121</v>
      </c>
      <c r="F294" s="1428">
        <f ca="1">Sensitivity!F79</f>
        <v>1</v>
      </c>
      <c r="H294" s="15"/>
      <c r="I294" s="15"/>
      <c r="J294" s="15"/>
      <c r="K294" s="15"/>
      <c r="L294" s="15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12"/>
      <c r="AW294" s="12"/>
      <c r="AX294" s="12"/>
      <c r="AY294" s="12"/>
      <c r="AZ294" s="12"/>
      <c r="BA294" s="12"/>
      <c r="BB294" s="12"/>
      <c r="BC294" s="12"/>
      <c r="BD294" s="12"/>
      <c r="BE294" s="12"/>
      <c r="BF294" s="12"/>
      <c r="BG294" s="12"/>
      <c r="BH294" s="12"/>
      <c r="BI294" s="12"/>
      <c r="BJ294" s="12"/>
      <c r="BK294" s="12"/>
      <c r="BL294" s="12"/>
      <c r="BM294" s="12"/>
      <c r="BN294" s="12"/>
      <c r="BO294" s="12"/>
      <c r="BP294" s="12"/>
      <c r="BQ294" s="12"/>
      <c r="BR294" s="12"/>
      <c r="BS294" s="12"/>
      <c r="BT294" s="12"/>
      <c r="BU294" s="12"/>
      <c r="BV294" s="12"/>
      <c r="BW294" s="12"/>
      <c r="BX294" s="12"/>
      <c r="BY294" s="12"/>
      <c r="BZ294" s="12"/>
      <c r="CA294" s="12"/>
      <c r="CB294" s="12"/>
      <c r="CC294" s="12"/>
      <c r="CD294" s="12"/>
      <c r="CE294" s="12"/>
      <c r="CF294" s="12"/>
      <c r="CG294" s="12"/>
      <c r="CH294" s="12"/>
      <c r="CI294" s="12"/>
      <c r="CJ294" s="12"/>
      <c r="CK294" s="12"/>
      <c r="CL294" s="12"/>
      <c r="CM294" s="12"/>
      <c r="CN294" s="12"/>
      <c r="CO294" s="12"/>
      <c r="CP294" s="12"/>
      <c r="CQ294" s="12"/>
      <c r="CR294" s="12"/>
      <c r="CS294" s="12"/>
      <c r="CT294" s="12"/>
      <c r="CU294" s="12"/>
      <c r="CV294" s="12"/>
      <c r="CW294" s="12"/>
      <c r="CX294" s="12"/>
      <c r="CY294" s="12"/>
      <c r="CZ294" s="12"/>
      <c r="DA294" s="12"/>
      <c r="DB294" s="12"/>
      <c r="DC294" s="12"/>
      <c r="DD294" s="12"/>
      <c r="DE294" s="12"/>
      <c r="DF294" s="12"/>
      <c r="DG294" s="12"/>
      <c r="DH294" s="12"/>
      <c r="DI294" s="12"/>
      <c r="DJ294" s="12"/>
      <c r="DK294" s="12"/>
      <c r="DL294" s="12"/>
      <c r="DM294" s="12"/>
      <c r="DN294" s="12"/>
      <c r="DO294" s="12"/>
      <c r="DP294" s="12"/>
      <c r="DQ294" s="12"/>
      <c r="DR294" s="12"/>
      <c r="DS294" s="12"/>
      <c r="DT294" s="12"/>
      <c r="DU294" s="12"/>
      <c r="DV294" s="12"/>
      <c r="DW294" s="12"/>
      <c r="DX294" s="12"/>
      <c r="DY294" s="12"/>
      <c r="DZ294" s="12"/>
      <c r="EA294" s="12"/>
      <c r="EB294" s="12"/>
      <c r="EC294" s="12"/>
      <c r="ED294" s="12"/>
      <c r="EE294" s="12"/>
      <c r="EF294" s="12"/>
      <c r="EG294" s="12"/>
      <c r="EH294" s="12"/>
      <c r="EI294" s="12"/>
      <c r="EJ294" s="12"/>
      <c r="EK294" s="12"/>
      <c r="EL294" s="12"/>
      <c r="EM294" s="12"/>
      <c r="EN294" s="12"/>
      <c r="EO294" s="12"/>
      <c r="EP294" s="12"/>
    </row>
    <row r="295" spans="1:146" s="25" customFormat="1" ht="14.1" customHeight="1">
      <c r="B295" s="1345"/>
      <c r="C295" s="1393"/>
      <c r="D295" s="890"/>
      <c r="F295" s="1394"/>
      <c r="H295" s="15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12"/>
      <c r="AW295" s="12"/>
      <c r="AX295" s="12"/>
      <c r="AY295" s="12"/>
      <c r="AZ295" s="12"/>
      <c r="BA295" s="12"/>
      <c r="BB295" s="12"/>
      <c r="BC295" s="12"/>
      <c r="BD295" s="12"/>
      <c r="BE295" s="12"/>
      <c r="BF295" s="12"/>
      <c r="BG295" s="12"/>
      <c r="BH295" s="12"/>
      <c r="BI295" s="12"/>
      <c r="BJ295" s="12"/>
      <c r="BK295" s="12"/>
      <c r="BL295" s="12"/>
      <c r="BM295" s="12"/>
      <c r="BN295" s="12"/>
      <c r="BO295" s="12"/>
      <c r="BP295" s="12"/>
      <c r="BQ295" s="12"/>
      <c r="BR295" s="12"/>
      <c r="BS295" s="12"/>
      <c r="BT295" s="12"/>
      <c r="BU295" s="12"/>
      <c r="BV295" s="12"/>
      <c r="BW295" s="12"/>
      <c r="BX295" s="12"/>
      <c r="BY295" s="12"/>
      <c r="BZ295" s="12"/>
      <c r="CA295" s="12"/>
      <c r="CB295" s="12"/>
      <c r="CC295" s="12"/>
      <c r="CD295" s="12"/>
      <c r="CE295" s="12"/>
      <c r="CF295" s="12"/>
      <c r="CG295" s="12"/>
      <c r="CH295" s="12"/>
      <c r="CI295" s="12"/>
      <c r="CJ295" s="12"/>
      <c r="CK295" s="12"/>
      <c r="CL295" s="12"/>
      <c r="CM295" s="12"/>
      <c r="CN295" s="12"/>
      <c r="CO295" s="12"/>
      <c r="CP295" s="12"/>
      <c r="CQ295" s="12"/>
      <c r="CR295" s="12"/>
      <c r="CS295" s="12"/>
      <c r="CT295" s="12"/>
      <c r="CU295" s="12"/>
      <c r="CV295" s="12"/>
      <c r="CW295" s="12"/>
      <c r="CX295" s="12"/>
      <c r="CY295" s="12"/>
      <c r="CZ295" s="12"/>
      <c r="DA295" s="12"/>
      <c r="DB295" s="12"/>
      <c r="DC295" s="12"/>
      <c r="DD295" s="12"/>
      <c r="DE295" s="12"/>
      <c r="DF295" s="12"/>
      <c r="DG295" s="12"/>
      <c r="DH295" s="12"/>
      <c r="DI295" s="12"/>
      <c r="DJ295" s="12"/>
      <c r="DK295" s="12"/>
      <c r="DL295" s="12"/>
      <c r="DM295" s="12"/>
      <c r="DN295" s="12"/>
      <c r="DO295" s="12"/>
      <c r="DP295" s="12"/>
      <c r="DQ295" s="12"/>
      <c r="DR295" s="12"/>
      <c r="DS295" s="12"/>
      <c r="DT295" s="12"/>
      <c r="DU295" s="12"/>
      <c r="DV295" s="12"/>
      <c r="DW295" s="12"/>
      <c r="DX295" s="12"/>
      <c r="DY295" s="12"/>
      <c r="DZ295" s="12"/>
      <c r="EA295" s="12"/>
      <c r="EB295" s="12"/>
      <c r="EC295" s="12"/>
      <c r="ED295" s="12"/>
      <c r="EE295" s="12"/>
      <c r="EF295" s="12"/>
      <c r="EG295" s="12"/>
      <c r="EH295" s="12"/>
      <c r="EI295" s="12"/>
      <c r="EJ295" s="12"/>
      <c r="EK295" s="12"/>
      <c r="EL295" s="12"/>
      <c r="EM295" s="12"/>
      <c r="EN295" s="12"/>
      <c r="EO295" s="12"/>
      <c r="EP295" s="12"/>
    </row>
    <row r="296" spans="1:146" ht="14.1" customHeight="1">
      <c r="B296" s="627" t="s">
        <v>932</v>
      </c>
      <c r="C296" s="355"/>
      <c r="D296" s="626"/>
      <c r="E296" s="1431" t="s">
        <v>1096</v>
      </c>
      <c r="F296" s="1431" t="s">
        <v>1097</v>
      </c>
      <c r="G296" s="44"/>
      <c r="I296" s="12"/>
      <c r="J296" s="12"/>
      <c r="K296" s="12"/>
      <c r="L296" s="12"/>
    </row>
    <row r="297" spans="1:146" ht="14.1" customHeight="1">
      <c r="B297" s="1419">
        <v>1</v>
      </c>
      <c r="C297" s="1365"/>
      <c r="D297" s="880" t="s">
        <v>93</v>
      </c>
      <c r="E297" s="1421">
        <v>0.2397</v>
      </c>
      <c r="F297" s="1421">
        <v>0.2</v>
      </c>
      <c r="I297" s="12"/>
      <c r="J297" s="12"/>
      <c r="K297" s="12"/>
      <c r="L297" s="12"/>
    </row>
    <row r="298" spans="1:146" ht="14.1" customHeight="1">
      <c r="B298" s="1419">
        <v>2</v>
      </c>
      <c r="C298" s="1365"/>
      <c r="D298" s="880" t="s">
        <v>93</v>
      </c>
      <c r="E298" s="1421">
        <v>0.30570000000000003</v>
      </c>
      <c r="F298" s="1421">
        <v>0.3</v>
      </c>
      <c r="I298" s="12"/>
      <c r="J298" s="12"/>
      <c r="K298" s="12"/>
      <c r="L298" s="12"/>
    </row>
    <row r="299" spans="1:146" ht="14.1" customHeight="1">
      <c r="B299" s="1419">
        <v>3</v>
      </c>
      <c r="C299" s="1365"/>
      <c r="D299" s="880" t="s">
        <v>93</v>
      </c>
      <c r="E299" s="1421">
        <v>0.21990000000000001</v>
      </c>
      <c r="F299" s="1421">
        <v>0.26</v>
      </c>
      <c r="I299" s="12"/>
      <c r="J299" s="12"/>
      <c r="K299" s="12"/>
      <c r="L299" s="12"/>
    </row>
    <row r="300" spans="1:146" ht="14.1" customHeight="1">
      <c r="B300" s="1420">
        <v>4</v>
      </c>
      <c r="C300" s="1216"/>
      <c r="D300" s="1122" t="s">
        <v>93</v>
      </c>
      <c r="E300" s="1425">
        <v>0.23469999999999999</v>
      </c>
      <c r="F300" s="1425">
        <v>0.24</v>
      </c>
      <c r="I300" s="12"/>
      <c r="J300" s="12"/>
      <c r="K300" s="12"/>
      <c r="L300" s="12"/>
    </row>
    <row r="301" spans="1:146" ht="14.1" customHeight="1">
      <c r="B301" s="625" t="s">
        <v>324</v>
      </c>
      <c r="C301" s="1217"/>
      <c r="D301" s="626" t="s">
        <v>93</v>
      </c>
      <c r="E301" s="1418">
        <f>SUM(E297:E300)</f>
        <v>1</v>
      </c>
      <c r="F301" s="1418">
        <f>SUM(F297:F300)</f>
        <v>1</v>
      </c>
      <c r="I301" s="12"/>
      <c r="J301" s="12"/>
      <c r="K301" s="12"/>
      <c r="L301" s="12"/>
    </row>
    <row r="302" spans="1:146" s="25" customFormat="1" ht="14.1" customHeight="1">
      <c r="B302" s="1345"/>
      <c r="C302" s="1393"/>
      <c r="D302" s="890"/>
      <c r="F302" s="1394"/>
      <c r="H302" s="15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12"/>
      <c r="AW302" s="12"/>
      <c r="AX302" s="12"/>
      <c r="AY302" s="12"/>
      <c r="AZ302" s="12"/>
      <c r="BA302" s="12"/>
      <c r="BB302" s="12"/>
      <c r="BC302" s="12"/>
      <c r="BD302" s="12"/>
      <c r="BE302" s="12"/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/>
      <c r="BQ302" s="12"/>
      <c r="BR302" s="12"/>
      <c r="BS302" s="12"/>
      <c r="BT302" s="12"/>
      <c r="BU302" s="12"/>
      <c r="BV302" s="12"/>
      <c r="BW302" s="12"/>
      <c r="BX302" s="12"/>
      <c r="BY302" s="12"/>
      <c r="BZ302" s="12"/>
      <c r="CA302" s="12"/>
      <c r="CB302" s="12"/>
      <c r="CC302" s="12"/>
      <c r="CD302" s="12"/>
      <c r="CE302" s="12"/>
      <c r="CF302" s="12"/>
      <c r="CG302" s="12"/>
      <c r="CH302" s="12"/>
      <c r="CI302" s="12"/>
      <c r="CJ302" s="12"/>
      <c r="CK302" s="12"/>
      <c r="CL302" s="12"/>
      <c r="CM302" s="12"/>
      <c r="CN302" s="12"/>
      <c r="CO302" s="12"/>
      <c r="CP302" s="12"/>
      <c r="CQ302" s="12"/>
      <c r="CR302" s="12"/>
      <c r="CS302" s="12"/>
      <c r="CT302" s="12"/>
      <c r="CU302" s="12"/>
      <c r="CV302" s="12"/>
      <c r="CW302" s="12"/>
      <c r="CX302" s="12"/>
      <c r="CY302" s="12"/>
      <c r="CZ302" s="12"/>
      <c r="DA302" s="12"/>
      <c r="DB302" s="12"/>
      <c r="DC302" s="12"/>
      <c r="DD302" s="12"/>
      <c r="DE302" s="12"/>
      <c r="DF302" s="12"/>
      <c r="DG302" s="12"/>
      <c r="DH302" s="12"/>
      <c r="DI302" s="12"/>
      <c r="DJ302" s="12"/>
      <c r="DK302" s="12"/>
      <c r="DL302" s="12"/>
      <c r="DM302" s="12"/>
      <c r="DN302" s="12"/>
      <c r="DO302" s="12"/>
      <c r="DP302" s="12"/>
      <c r="DQ302" s="12"/>
      <c r="DR302" s="12"/>
      <c r="DS302" s="12"/>
      <c r="DT302" s="12"/>
      <c r="DU302" s="12"/>
      <c r="DV302" s="12"/>
      <c r="DW302" s="12"/>
      <c r="DX302" s="12"/>
      <c r="DY302" s="12"/>
      <c r="DZ302" s="12"/>
      <c r="EA302" s="12"/>
      <c r="EB302" s="12"/>
      <c r="EC302" s="12"/>
      <c r="ED302" s="12"/>
      <c r="EE302" s="12"/>
      <c r="EF302" s="12"/>
      <c r="EG302" s="12"/>
      <c r="EH302" s="12"/>
      <c r="EI302" s="12"/>
      <c r="EJ302" s="12"/>
      <c r="EK302" s="12"/>
      <c r="EL302" s="12"/>
      <c r="EM302" s="12"/>
      <c r="EN302" s="12"/>
      <c r="EO302" s="12"/>
      <c r="EP302" s="12"/>
    </row>
    <row r="303" spans="1:146" s="25" customFormat="1" ht="14.1" customHeight="1">
      <c r="B303" s="462" t="s">
        <v>758</v>
      </c>
      <c r="C303" s="1393"/>
      <c r="D303" s="890"/>
      <c r="F303" s="1394"/>
      <c r="H303" s="15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12"/>
      <c r="AW303" s="12"/>
      <c r="AX303" s="12"/>
      <c r="AY303" s="12"/>
      <c r="AZ303" s="12"/>
      <c r="BA303" s="12"/>
      <c r="BB303" s="12"/>
      <c r="BC303" s="12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2"/>
      <c r="BS303" s="12"/>
      <c r="BT303" s="12"/>
      <c r="BU303" s="12"/>
      <c r="BV303" s="12"/>
      <c r="BW303" s="12"/>
      <c r="BX303" s="12"/>
      <c r="BY303" s="12"/>
      <c r="BZ303" s="12"/>
      <c r="CA303" s="12"/>
      <c r="CB303" s="12"/>
      <c r="CC303" s="12"/>
      <c r="CD303" s="12"/>
      <c r="CE303" s="12"/>
      <c r="CF303" s="12"/>
      <c r="CG303" s="12"/>
      <c r="CH303" s="12"/>
      <c r="CI303" s="12"/>
      <c r="CJ303" s="12"/>
      <c r="CK303" s="12"/>
      <c r="CL303" s="12"/>
      <c r="CM303" s="12"/>
      <c r="CN303" s="12"/>
      <c r="CO303" s="12"/>
      <c r="CP303" s="12"/>
      <c r="CQ303" s="12"/>
      <c r="CR303" s="12"/>
      <c r="CS303" s="12"/>
      <c r="CT303" s="12"/>
      <c r="CU303" s="12"/>
      <c r="CV303" s="12"/>
      <c r="CW303" s="12"/>
      <c r="CX303" s="12"/>
      <c r="CY303" s="12"/>
      <c r="CZ303" s="12"/>
      <c r="DA303" s="12"/>
      <c r="DB303" s="12"/>
      <c r="DC303" s="12"/>
      <c r="DD303" s="12"/>
      <c r="DE303" s="12"/>
      <c r="DF303" s="12"/>
      <c r="DG303" s="12"/>
      <c r="DH303" s="12"/>
      <c r="DI303" s="12"/>
      <c r="DJ303" s="12"/>
      <c r="DK303" s="12"/>
      <c r="DL303" s="12"/>
      <c r="DM303" s="12"/>
      <c r="DN303" s="12"/>
      <c r="DO303" s="12"/>
      <c r="DP303" s="12"/>
      <c r="DQ303" s="12"/>
      <c r="DR303" s="12"/>
      <c r="DS303" s="12"/>
      <c r="DT303" s="12"/>
      <c r="DU303" s="12"/>
      <c r="DV303" s="12"/>
      <c r="DW303" s="12"/>
      <c r="DX303" s="12"/>
      <c r="DY303" s="12"/>
      <c r="DZ303" s="12"/>
      <c r="EA303" s="12"/>
      <c r="EB303" s="12"/>
      <c r="EC303" s="12"/>
      <c r="ED303" s="12"/>
      <c r="EE303" s="12"/>
      <c r="EF303" s="12"/>
      <c r="EG303" s="12"/>
      <c r="EH303" s="12"/>
      <c r="EI303" s="12"/>
      <c r="EJ303" s="12"/>
      <c r="EK303" s="12"/>
      <c r="EL303" s="12"/>
      <c r="EM303" s="12"/>
      <c r="EN303" s="12"/>
      <c r="EO303" s="12"/>
      <c r="EP303" s="12"/>
    </row>
    <row r="304" spans="1:146" s="25" customFormat="1" ht="14.1" customHeight="1">
      <c r="B304" s="15" t="s">
        <v>572</v>
      </c>
      <c r="C304" s="1686">
        <f ca="1">Sensitivity!F82</f>
        <v>0</v>
      </c>
      <c r="D304" s="890" t="s">
        <v>121</v>
      </c>
      <c r="F304" s="1685">
        <f ca="1">C304/설비용량</f>
        <v>0</v>
      </c>
      <c r="H304" s="15"/>
      <c r="I304" s="15"/>
      <c r="J304" s="15"/>
      <c r="K304" s="15"/>
      <c r="L304" s="15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12"/>
      <c r="AW304" s="12"/>
      <c r="AX304" s="12"/>
      <c r="AY304" s="12"/>
      <c r="AZ304" s="12"/>
      <c r="BA304" s="12"/>
      <c r="BB304" s="12"/>
      <c r="BC304" s="12"/>
      <c r="BD304" s="12"/>
      <c r="BE304" s="12"/>
      <c r="BF304" s="12"/>
      <c r="BG304" s="12"/>
      <c r="BH304" s="12"/>
      <c r="BI304" s="12"/>
      <c r="BJ304" s="12"/>
      <c r="BK304" s="12"/>
      <c r="BL304" s="12"/>
      <c r="BM304" s="12"/>
      <c r="BN304" s="12"/>
      <c r="BO304" s="12"/>
      <c r="BP304" s="12"/>
      <c r="BQ304" s="12"/>
      <c r="BR304" s="12"/>
      <c r="BS304" s="12"/>
      <c r="BT304" s="12"/>
      <c r="BU304" s="12"/>
      <c r="BV304" s="12"/>
      <c r="BW304" s="12"/>
      <c r="BX304" s="12"/>
      <c r="BY304" s="12"/>
      <c r="BZ304" s="12"/>
      <c r="CA304" s="12"/>
      <c r="CB304" s="12"/>
      <c r="CC304" s="12"/>
      <c r="CD304" s="12"/>
      <c r="CE304" s="12"/>
      <c r="CF304" s="12"/>
      <c r="CG304" s="12"/>
      <c r="CH304" s="12"/>
      <c r="CI304" s="12"/>
      <c r="CJ304" s="12"/>
      <c r="CK304" s="12"/>
      <c r="CL304" s="12"/>
      <c r="CM304" s="12"/>
      <c r="CN304" s="12"/>
      <c r="CO304" s="12"/>
      <c r="CP304" s="12"/>
      <c r="CQ304" s="12"/>
      <c r="CR304" s="12"/>
      <c r="CS304" s="12"/>
      <c r="CT304" s="12"/>
      <c r="CU304" s="12"/>
      <c r="CV304" s="12"/>
      <c r="CW304" s="12"/>
      <c r="CX304" s="12"/>
      <c r="CY304" s="12"/>
      <c r="CZ304" s="12"/>
      <c r="DA304" s="12"/>
      <c r="DB304" s="12"/>
      <c r="DC304" s="12"/>
      <c r="DD304" s="12"/>
      <c r="DE304" s="12"/>
      <c r="DF304" s="12"/>
      <c r="DG304" s="12"/>
      <c r="DH304" s="12"/>
      <c r="DI304" s="12"/>
      <c r="DJ304" s="12"/>
      <c r="DK304" s="12"/>
      <c r="DL304" s="12"/>
      <c r="DM304" s="12"/>
      <c r="DN304" s="12"/>
      <c r="DO304" s="12"/>
      <c r="DP304" s="12"/>
      <c r="DQ304" s="12"/>
      <c r="DR304" s="12"/>
      <c r="DS304" s="12"/>
      <c r="DT304" s="12"/>
      <c r="DU304" s="12"/>
      <c r="DV304" s="12"/>
      <c r="DW304" s="12"/>
      <c r="DX304" s="12"/>
      <c r="DY304" s="12"/>
      <c r="DZ304" s="12"/>
      <c r="EA304" s="12"/>
      <c r="EB304" s="12"/>
      <c r="EC304" s="12"/>
      <c r="ED304" s="12"/>
      <c r="EE304" s="12"/>
      <c r="EF304" s="12"/>
      <c r="EG304" s="12"/>
      <c r="EH304" s="12"/>
      <c r="EI304" s="12"/>
      <c r="EJ304" s="12"/>
      <c r="EK304" s="12"/>
      <c r="EL304" s="12"/>
      <c r="EM304" s="12"/>
      <c r="EN304" s="12"/>
      <c r="EO304" s="12"/>
      <c r="EP304" s="12"/>
    </row>
    <row r="305" spans="1:146" s="25" customFormat="1" ht="14.1" customHeight="1">
      <c r="B305" s="15" t="s">
        <v>725</v>
      </c>
      <c r="C305" s="1686">
        <f ca="1">Sensitivity!F83</f>
        <v>60</v>
      </c>
      <c r="D305" s="890" t="s">
        <v>121</v>
      </c>
      <c r="F305" s="1685">
        <f ca="1">C305/설비용량</f>
        <v>0.60001200024000478</v>
      </c>
      <c r="H305" s="15"/>
      <c r="I305" s="15"/>
      <c r="J305" s="15"/>
      <c r="K305" s="15"/>
      <c r="L305" s="15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12"/>
      <c r="BJ305" s="12"/>
      <c r="BK305" s="12"/>
      <c r="BL305" s="12"/>
      <c r="BM305" s="12"/>
      <c r="BN305" s="12"/>
      <c r="BO305" s="12"/>
      <c r="BP305" s="12"/>
      <c r="BQ305" s="12"/>
      <c r="BR305" s="12"/>
      <c r="BS305" s="12"/>
      <c r="BT305" s="12"/>
      <c r="BU305" s="12"/>
      <c r="BV305" s="12"/>
      <c r="BW305" s="12"/>
      <c r="BX305" s="12"/>
      <c r="BY305" s="12"/>
      <c r="BZ305" s="12"/>
      <c r="CA305" s="12"/>
      <c r="CB305" s="12"/>
      <c r="CC305" s="12"/>
      <c r="CD305" s="12"/>
      <c r="CE305" s="12"/>
      <c r="CF305" s="12"/>
      <c r="CG305" s="12"/>
      <c r="CH305" s="12"/>
      <c r="CI305" s="12"/>
      <c r="CJ305" s="12"/>
      <c r="CK305" s="12"/>
      <c r="CL305" s="12"/>
      <c r="CM305" s="12"/>
      <c r="CN305" s="12"/>
      <c r="CO305" s="12"/>
      <c r="CP305" s="12"/>
      <c r="CQ305" s="12"/>
      <c r="CR305" s="12"/>
      <c r="CS305" s="12"/>
      <c r="CT305" s="12"/>
      <c r="CU305" s="12"/>
      <c r="CV305" s="12"/>
      <c r="CW305" s="12"/>
      <c r="CX305" s="12"/>
      <c r="CY305" s="12"/>
      <c r="CZ305" s="12"/>
      <c r="DA305" s="12"/>
      <c r="DB305" s="12"/>
      <c r="DC305" s="12"/>
      <c r="DD305" s="12"/>
      <c r="DE305" s="12"/>
      <c r="DF305" s="12"/>
      <c r="DG305" s="12"/>
      <c r="DH305" s="12"/>
      <c r="DI305" s="12"/>
      <c r="DJ305" s="12"/>
      <c r="DK305" s="12"/>
      <c r="DL305" s="12"/>
      <c r="DM305" s="12"/>
      <c r="DN305" s="12"/>
      <c r="DO305" s="12"/>
      <c r="DP305" s="12"/>
      <c r="DQ305" s="12"/>
      <c r="DR305" s="12"/>
      <c r="DS305" s="12"/>
      <c r="DT305" s="12"/>
      <c r="DU305" s="12"/>
      <c r="DV305" s="12"/>
      <c r="DW305" s="12"/>
      <c r="DX305" s="12"/>
      <c r="DY305" s="12"/>
      <c r="DZ305" s="12"/>
      <c r="EA305" s="12"/>
      <c r="EB305" s="12"/>
      <c r="EC305" s="12"/>
      <c r="ED305" s="12"/>
      <c r="EE305" s="12"/>
      <c r="EF305" s="12"/>
      <c r="EG305" s="12"/>
      <c r="EH305" s="12"/>
      <c r="EI305" s="12"/>
      <c r="EJ305" s="12"/>
      <c r="EK305" s="12"/>
      <c r="EL305" s="12"/>
      <c r="EM305" s="12"/>
      <c r="EN305" s="12"/>
      <c r="EO305" s="12"/>
      <c r="EP305" s="12"/>
    </row>
    <row r="306" spans="1:146" s="25" customFormat="1" ht="14.1" customHeight="1">
      <c r="B306" s="15" t="s">
        <v>726</v>
      </c>
      <c r="C306" s="1686">
        <f ca="1">Sensitivity!F84</f>
        <v>39.998000000000005</v>
      </c>
      <c r="D306" s="890" t="s">
        <v>121</v>
      </c>
      <c r="F306" s="1685">
        <f ca="1">C306/설비용량</f>
        <v>0.39998799975999522</v>
      </c>
      <c r="H306" s="15"/>
      <c r="I306" s="15"/>
      <c r="J306" s="15"/>
      <c r="K306" s="15"/>
      <c r="L306" s="15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12"/>
      <c r="AW306" s="12"/>
      <c r="AX306" s="12"/>
      <c r="AY306" s="12"/>
      <c r="AZ306" s="12"/>
      <c r="BA306" s="12"/>
      <c r="BB306" s="12"/>
      <c r="BC306" s="12"/>
      <c r="BD306" s="12"/>
      <c r="BE306" s="12"/>
      <c r="BF306" s="12"/>
      <c r="BG306" s="12"/>
      <c r="BH306" s="12"/>
      <c r="BI306" s="12"/>
      <c r="BJ306" s="12"/>
      <c r="BK306" s="12"/>
      <c r="BL306" s="12"/>
      <c r="BM306" s="12"/>
      <c r="BN306" s="12"/>
      <c r="BO306" s="12"/>
      <c r="BP306" s="12"/>
      <c r="BQ306" s="12"/>
      <c r="BR306" s="12"/>
      <c r="BS306" s="12"/>
      <c r="BT306" s="12"/>
      <c r="BU306" s="12"/>
      <c r="BV306" s="12"/>
      <c r="BW306" s="12"/>
      <c r="BX306" s="12"/>
      <c r="BY306" s="12"/>
      <c r="BZ306" s="12"/>
      <c r="CA306" s="12"/>
      <c r="CB306" s="12"/>
      <c r="CC306" s="12"/>
      <c r="CD306" s="12"/>
      <c r="CE306" s="12"/>
      <c r="CF306" s="12"/>
      <c r="CG306" s="12"/>
      <c r="CH306" s="12"/>
      <c r="CI306" s="12"/>
      <c r="CJ306" s="12"/>
      <c r="CK306" s="12"/>
      <c r="CL306" s="12"/>
      <c r="CM306" s="12"/>
      <c r="CN306" s="12"/>
      <c r="CO306" s="12"/>
      <c r="CP306" s="12"/>
      <c r="CQ306" s="12"/>
      <c r="CR306" s="12"/>
      <c r="CS306" s="12"/>
      <c r="CT306" s="12"/>
      <c r="CU306" s="12"/>
      <c r="CV306" s="12"/>
      <c r="CW306" s="12"/>
      <c r="CX306" s="12"/>
      <c r="CY306" s="12"/>
      <c r="CZ306" s="12"/>
      <c r="DA306" s="12"/>
      <c r="DB306" s="12"/>
      <c r="DC306" s="12"/>
      <c r="DD306" s="12"/>
      <c r="DE306" s="12"/>
      <c r="DF306" s="12"/>
      <c r="DG306" s="12"/>
      <c r="DH306" s="12"/>
      <c r="DI306" s="12"/>
      <c r="DJ306" s="12"/>
      <c r="DK306" s="12"/>
      <c r="DL306" s="12"/>
      <c r="DM306" s="12"/>
      <c r="DN306" s="12"/>
      <c r="DO306" s="12"/>
      <c r="DP306" s="12"/>
      <c r="DQ306" s="12"/>
      <c r="DR306" s="12"/>
      <c r="DS306" s="12"/>
      <c r="DT306" s="12"/>
      <c r="DU306" s="12"/>
      <c r="DV306" s="12"/>
      <c r="DW306" s="12"/>
      <c r="DX306" s="12"/>
      <c r="DY306" s="12"/>
      <c r="DZ306" s="12"/>
      <c r="EA306" s="12"/>
      <c r="EB306" s="12"/>
      <c r="EC306" s="12"/>
      <c r="ED306" s="12"/>
      <c r="EE306" s="12"/>
      <c r="EF306" s="12"/>
      <c r="EG306" s="12"/>
      <c r="EH306" s="12"/>
      <c r="EI306" s="12"/>
      <c r="EJ306" s="12"/>
      <c r="EK306" s="12"/>
      <c r="EL306" s="12"/>
      <c r="EM306" s="12"/>
      <c r="EN306" s="12"/>
      <c r="EO306" s="12"/>
      <c r="EP306" s="12"/>
    </row>
    <row r="307" spans="1:146" s="25" customFormat="1" ht="14.1" customHeight="1">
      <c r="B307" s="1345"/>
      <c r="C307" s="1393"/>
      <c r="D307" s="890"/>
      <c r="F307" s="1394"/>
      <c r="H307" s="15"/>
      <c r="I307" s="15"/>
      <c r="J307" s="15"/>
      <c r="K307" s="15"/>
      <c r="L307" s="15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12"/>
      <c r="AW307" s="12"/>
      <c r="AX307" s="12"/>
      <c r="AY307" s="12"/>
      <c r="AZ307" s="12"/>
      <c r="BA307" s="12"/>
      <c r="BB307" s="12"/>
      <c r="BC307" s="12"/>
      <c r="BD307" s="12"/>
      <c r="BE307" s="12"/>
      <c r="BF307" s="12"/>
      <c r="BG307" s="12"/>
      <c r="BH307" s="12"/>
      <c r="BI307" s="12"/>
      <c r="BJ307" s="12"/>
      <c r="BK307" s="12"/>
      <c r="BL307" s="12"/>
      <c r="BM307" s="12"/>
      <c r="BN307" s="12"/>
      <c r="BO307" s="12"/>
      <c r="BP307" s="12"/>
      <c r="BQ307" s="12"/>
      <c r="BR307" s="12"/>
      <c r="BS307" s="12"/>
      <c r="BT307" s="12"/>
      <c r="BU307" s="12"/>
      <c r="BV307" s="12"/>
      <c r="BW307" s="12"/>
      <c r="BX307" s="12"/>
      <c r="BY307" s="12"/>
      <c r="BZ307" s="12"/>
      <c r="CA307" s="12"/>
      <c r="CB307" s="12"/>
      <c r="CC307" s="12"/>
      <c r="CD307" s="12"/>
      <c r="CE307" s="12"/>
      <c r="CF307" s="12"/>
      <c r="CG307" s="12"/>
      <c r="CH307" s="12"/>
      <c r="CI307" s="12"/>
      <c r="CJ307" s="12"/>
      <c r="CK307" s="12"/>
      <c r="CL307" s="12"/>
      <c r="CM307" s="12"/>
      <c r="CN307" s="12"/>
      <c r="CO307" s="12"/>
      <c r="CP307" s="12"/>
      <c r="CQ307" s="12"/>
      <c r="CR307" s="12"/>
      <c r="CS307" s="12"/>
      <c r="CT307" s="12"/>
      <c r="CU307" s="12"/>
      <c r="CV307" s="12"/>
      <c r="CW307" s="12"/>
      <c r="CX307" s="12"/>
      <c r="CY307" s="12"/>
      <c r="CZ307" s="12"/>
      <c r="DA307" s="12"/>
      <c r="DB307" s="12"/>
      <c r="DC307" s="12"/>
      <c r="DD307" s="12"/>
      <c r="DE307" s="12"/>
      <c r="DF307" s="12"/>
      <c r="DG307" s="12"/>
      <c r="DH307" s="12"/>
      <c r="DI307" s="12"/>
      <c r="DJ307" s="12"/>
      <c r="DK307" s="12"/>
      <c r="DL307" s="12"/>
      <c r="DM307" s="12"/>
      <c r="DN307" s="12"/>
      <c r="DO307" s="12"/>
      <c r="DP307" s="12"/>
      <c r="DQ307" s="12"/>
      <c r="DR307" s="12"/>
      <c r="DS307" s="12"/>
      <c r="DT307" s="12"/>
      <c r="DU307" s="12"/>
      <c r="DV307" s="12"/>
      <c r="DW307" s="12"/>
      <c r="DX307" s="12"/>
      <c r="DY307" s="12"/>
      <c r="DZ307" s="12"/>
      <c r="EA307" s="12"/>
      <c r="EB307" s="12"/>
      <c r="EC307" s="12"/>
      <c r="ED307" s="12"/>
      <c r="EE307" s="12"/>
      <c r="EF307" s="12"/>
      <c r="EG307" s="12"/>
      <c r="EH307" s="12"/>
      <c r="EI307" s="12"/>
      <c r="EJ307" s="12"/>
      <c r="EK307" s="12"/>
      <c r="EL307" s="12"/>
      <c r="EM307" s="12"/>
      <c r="EN307" s="12"/>
      <c r="EO307" s="12"/>
      <c r="EP307" s="12"/>
    </row>
    <row r="308" spans="1:146" s="12" customFormat="1" ht="14.1" customHeight="1">
      <c r="B308" s="27" t="s">
        <v>572</v>
      </c>
      <c r="C308" s="35"/>
      <c r="D308" s="59"/>
      <c r="H308" s="15"/>
      <c r="I308" s="15"/>
      <c r="J308" s="15"/>
      <c r="K308" s="15"/>
      <c r="L308" s="15"/>
    </row>
    <row r="309" spans="1:146" s="12" customFormat="1" ht="14.1" customHeight="1">
      <c r="B309" s="1358" t="s">
        <v>317</v>
      </c>
      <c r="C309" s="1380"/>
      <c r="D309" s="654" t="s">
        <v>360</v>
      </c>
      <c r="E309" s="1381"/>
      <c r="F309" s="1089">
        <f ca="1">Sensitivity!F91</f>
        <v>3</v>
      </c>
      <c r="G309" s="1358"/>
      <c r="H309" s="15"/>
      <c r="I309" s="15"/>
      <c r="J309" s="15"/>
      <c r="K309" s="15"/>
      <c r="L309" s="15"/>
    </row>
    <row r="310" spans="1:146" s="12" customFormat="1" ht="14.1" customHeight="1">
      <c r="B310" s="1358" t="s">
        <v>475</v>
      </c>
      <c r="C310" s="1380"/>
      <c r="D310" s="39" t="s">
        <v>150</v>
      </c>
      <c r="E310" s="1381"/>
      <c r="F310" s="1089">
        <f ca="1">Sensitivity!F92</f>
        <v>89.1</v>
      </c>
      <c r="G310" s="1358"/>
      <c r="H310" s="15"/>
      <c r="I310" s="15"/>
      <c r="J310" s="15"/>
      <c r="K310" s="15"/>
      <c r="L310" s="15"/>
    </row>
    <row r="311" spans="1:146" s="12" customFormat="1" ht="14.1" customHeight="1">
      <c r="B311" s="1358" t="s">
        <v>919</v>
      </c>
      <c r="C311" s="1376"/>
      <c r="D311" s="39" t="s">
        <v>150</v>
      </c>
      <c r="E311" s="9"/>
      <c r="F311" s="1090">
        <f ca="1">Sensitivity!F93</f>
        <v>150</v>
      </c>
      <c r="G311" s="1380"/>
      <c r="H311" s="15"/>
      <c r="I311" s="15"/>
      <c r="J311" s="15"/>
      <c r="K311" s="15"/>
      <c r="L311" s="15"/>
    </row>
    <row r="312" spans="1:146" s="12" customFormat="1" ht="14.1" customHeight="1">
      <c r="B312" s="1358"/>
      <c r="C312" s="1376"/>
      <c r="D312" s="39"/>
      <c r="E312" s="9"/>
      <c r="F312" s="653"/>
      <c r="G312" s="1380"/>
      <c r="H312" s="15"/>
      <c r="I312" s="15"/>
      <c r="J312" s="15"/>
      <c r="K312" s="15"/>
      <c r="L312" s="15"/>
    </row>
    <row r="313" spans="1:146" s="13" customFormat="1" ht="14.1" customHeight="1">
      <c r="B313" s="1358" t="s">
        <v>631</v>
      </c>
      <c r="C313" s="1380"/>
      <c r="D313" s="654" t="s">
        <v>151</v>
      </c>
      <c r="E313" s="1381"/>
      <c r="F313" s="1091">
        <f ca="1">F12</f>
        <v>0</v>
      </c>
      <c r="G313" s="1380"/>
      <c r="H313" s="15"/>
      <c r="I313" s="15"/>
      <c r="J313" s="15"/>
      <c r="K313" s="15"/>
      <c r="L313" s="15"/>
      <c r="M313" s="655" t="s">
        <v>51</v>
      </c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12"/>
      <c r="AW313" s="12"/>
      <c r="AX313" s="12"/>
      <c r="AY313" s="12"/>
      <c r="AZ313" s="12"/>
      <c r="BA313" s="12"/>
      <c r="BB313" s="12"/>
      <c r="BC313" s="12"/>
      <c r="BD313" s="12"/>
      <c r="BE313" s="12"/>
      <c r="BF313" s="12"/>
      <c r="BG313" s="12"/>
      <c r="BH313" s="12"/>
      <c r="BI313" s="12"/>
      <c r="BJ313" s="12"/>
      <c r="BK313" s="12"/>
      <c r="BL313" s="12"/>
      <c r="BM313" s="12"/>
      <c r="BN313" s="12"/>
      <c r="BO313" s="12"/>
      <c r="BP313" s="12"/>
      <c r="BQ313" s="12"/>
      <c r="BR313" s="12"/>
      <c r="BS313" s="12"/>
      <c r="BT313" s="12"/>
      <c r="BU313" s="12"/>
      <c r="BV313" s="12"/>
      <c r="BW313" s="12"/>
      <c r="BX313" s="12"/>
      <c r="BY313" s="12"/>
      <c r="BZ313" s="12"/>
      <c r="CA313" s="12"/>
      <c r="CB313" s="12"/>
      <c r="CC313" s="12"/>
      <c r="CD313" s="12"/>
      <c r="CE313" s="12"/>
      <c r="CF313" s="12"/>
      <c r="CG313" s="12"/>
      <c r="CH313" s="12"/>
      <c r="CI313" s="12"/>
      <c r="CJ313" s="12"/>
      <c r="CK313" s="12"/>
      <c r="CL313" s="12"/>
      <c r="CM313" s="12"/>
      <c r="CN313" s="12"/>
      <c r="CO313" s="12"/>
      <c r="CP313" s="12"/>
      <c r="CQ313" s="12"/>
      <c r="CR313" s="12"/>
      <c r="CS313" s="12"/>
      <c r="CT313" s="12"/>
      <c r="CU313" s="12"/>
      <c r="CV313" s="12"/>
      <c r="CW313" s="12"/>
      <c r="CX313" s="12"/>
      <c r="CY313" s="12"/>
      <c r="CZ313" s="12"/>
      <c r="DA313" s="12"/>
      <c r="DB313" s="12"/>
      <c r="DC313" s="12"/>
      <c r="DD313" s="12"/>
      <c r="DE313" s="12"/>
      <c r="DF313" s="12"/>
      <c r="DG313" s="12"/>
      <c r="DH313" s="12"/>
      <c r="DI313" s="12"/>
      <c r="DJ313" s="12"/>
      <c r="DK313" s="12"/>
      <c r="DL313" s="12"/>
      <c r="DM313" s="12"/>
      <c r="DN313" s="12"/>
      <c r="DO313" s="12"/>
      <c r="DP313" s="12"/>
      <c r="DQ313" s="12"/>
      <c r="DR313" s="12"/>
      <c r="DS313" s="12"/>
      <c r="DT313" s="12"/>
      <c r="DU313" s="12"/>
      <c r="DV313" s="12"/>
      <c r="DW313" s="12"/>
      <c r="DX313" s="12"/>
      <c r="DY313" s="12"/>
      <c r="DZ313" s="12"/>
      <c r="EA313" s="12"/>
      <c r="EB313" s="12"/>
      <c r="EC313" s="12"/>
      <c r="ED313" s="12"/>
      <c r="EE313" s="12"/>
      <c r="EF313" s="12"/>
      <c r="EG313" s="12"/>
      <c r="EH313" s="12"/>
      <c r="EI313" s="12"/>
      <c r="EJ313" s="12"/>
      <c r="EK313" s="12"/>
      <c r="EL313" s="12"/>
      <c r="EM313" s="12"/>
      <c r="EN313" s="12"/>
      <c r="EO313" s="12"/>
      <c r="EP313" s="12"/>
    </row>
    <row r="314" spans="1:146" s="25" customFormat="1" ht="14.1" customHeight="1">
      <c r="B314" s="1358"/>
      <c r="C314" s="1380"/>
      <c r="D314" s="654"/>
      <c r="E314" s="1381"/>
      <c r="F314" s="12"/>
      <c r="G314" s="1380"/>
      <c r="H314" s="15"/>
      <c r="I314" s="15"/>
      <c r="J314" s="15"/>
      <c r="K314" s="15"/>
      <c r="L314" s="15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/>
      <c r="BJ314" s="12"/>
      <c r="BK314" s="12"/>
      <c r="BL314" s="12"/>
      <c r="BM314" s="12"/>
      <c r="BN314" s="12"/>
      <c r="BO314" s="12"/>
      <c r="BP314" s="12"/>
      <c r="BQ314" s="12"/>
      <c r="BR314" s="12"/>
      <c r="BS314" s="12"/>
      <c r="BT314" s="12"/>
      <c r="BU314" s="12"/>
      <c r="BV314" s="12"/>
      <c r="BW314" s="12"/>
      <c r="BX314" s="12"/>
      <c r="BY314" s="12"/>
      <c r="BZ314" s="12"/>
      <c r="CA314" s="12"/>
      <c r="CB314" s="12"/>
      <c r="CC314" s="12"/>
      <c r="CD314" s="12"/>
      <c r="CE314" s="12"/>
      <c r="CF314" s="12"/>
      <c r="CG314" s="12"/>
      <c r="CH314" s="12"/>
      <c r="CI314" s="12"/>
      <c r="CJ314" s="12"/>
      <c r="CK314" s="12"/>
      <c r="CL314" s="12"/>
      <c r="CM314" s="12"/>
      <c r="CN314" s="12"/>
      <c r="CO314" s="12"/>
      <c r="CP314" s="12"/>
      <c r="CQ314" s="12"/>
      <c r="CR314" s="12"/>
      <c r="CS314" s="12"/>
      <c r="CT314" s="12"/>
      <c r="CU314" s="12"/>
      <c r="CV314" s="12"/>
      <c r="CW314" s="12"/>
      <c r="CX314" s="12"/>
      <c r="CY314" s="12"/>
      <c r="CZ314" s="12"/>
      <c r="DA314" s="12"/>
      <c r="DB314" s="12"/>
      <c r="DC314" s="12"/>
      <c r="DD314" s="12"/>
      <c r="DE314" s="12"/>
      <c r="DF314" s="12"/>
      <c r="DG314" s="12"/>
      <c r="DH314" s="12"/>
      <c r="DI314" s="12"/>
      <c r="DJ314" s="12"/>
      <c r="DK314" s="12"/>
      <c r="DL314" s="12"/>
      <c r="DM314" s="12"/>
      <c r="DN314" s="12"/>
      <c r="DO314" s="12"/>
      <c r="DP314" s="12"/>
      <c r="DQ314" s="12"/>
      <c r="DR314" s="12"/>
      <c r="DS314" s="12"/>
      <c r="DT314" s="12"/>
      <c r="DU314" s="12"/>
      <c r="DV314" s="12"/>
      <c r="DW314" s="12"/>
      <c r="DX314" s="12"/>
      <c r="DY314" s="12"/>
      <c r="DZ314" s="12"/>
      <c r="EA314" s="12"/>
      <c r="EB314" s="12"/>
      <c r="EC314" s="12"/>
      <c r="ED314" s="12"/>
      <c r="EE314" s="12"/>
      <c r="EF314" s="12"/>
      <c r="EG314" s="12"/>
      <c r="EH314" s="12"/>
      <c r="EI314" s="12"/>
      <c r="EJ314" s="12"/>
      <c r="EK314" s="12"/>
      <c r="EL314" s="12"/>
      <c r="EM314" s="12"/>
      <c r="EN314" s="12"/>
      <c r="EO314" s="12"/>
      <c r="EP314" s="12"/>
    </row>
    <row r="315" spans="1:146" s="34" customFormat="1" ht="14.1" customHeight="1">
      <c r="A315" s="862"/>
      <c r="B315" s="1415" t="s">
        <v>663</v>
      </c>
      <c r="C315" s="709"/>
      <c r="D315" s="885"/>
      <c r="E315" s="709"/>
      <c r="F315" s="709"/>
      <c r="G315" s="712">
        <v>45291</v>
      </c>
      <c r="H315" s="712">
        <f>EOMONTH(G315,12)</f>
        <v>45657</v>
      </c>
      <c r="I315" s="712">
        <f t="shared" ref="I315:Q315" si="978">EOMONTH(H315,12)</f>
        <v>46022</v>
      </c>
      <c r="J315" s="712">
        <f t="shared" si="978"/>
        <v>46387</v>
      </c>
      <c r="K315" s="712">
        <f t="shared" si="978"/>
        <v>46752</v>
      </c>
      <c r="L315" s="712">
        <f t="shared" si="978"/>
        <v>47118</v>
      </c>
      <c r="M315" s="712">
        <f t="shared" si="978"/>
        <v>47483</v>
      </c>
      <c r="N315" s="712">
        <f t="shared" si="978"/>
        <v>47848</v>
      </c>
      <c r="O315" s="712">
        <f t="shared" si="978"/>
        <v>48213</v>
      </c>
      <c r="P315" s="712">
        <f t="shared" si="978"/>
        <v>48579</v>
      </c>
      <c r="Q315" s="712">
        <f t="shared" si="978"/>
        <v>48944</v>
      </c>
      <c r="R315" s="712">
        <f t="shared" ref="R315" si="979">EOMONTH(Q315,12)</f>
        <v>49309</v>
      </c>
      <c r="S315" s="712">
        <f t="shared" ref="S315" si="980">EOMONTH(R315,12)</f>
        <v>49674</v>
      </c>
      <c r="T315" s="712">
        <f t="shared" ref="T315" si="981">EOMONTH(S315,12)</f>
        <v>50040</v>
      </c>
      <c r="U315" s="712">
        <f t="shared" ref="U315" si="982">EOMONTH(T315,12)</f>
        <v>50405</v>
      </c>
      <c r="V315" s="712">
        <f t="shared" ref="V315" si="983">EOMONTH(U315,12)</f>
        <v>50770</v>
      </c>
      <c r="W315" s="712">
        <f t="shared" ref="W315" si="984">EOMONTH(V315,12)</f>
        <v>51135</v>
      </c>
      <c r="X315" s="712">
        <f t="shared" ref="X315" si="985">EOMONTH(W315,12)</f>
        <v>51501</v>
      </c>
      <c r="Y315" s="712">
        <f t="shared" ref="Y315" si="986">EOMONTH(X315,12)</f>
        <v>51866</v>
      </c>
      <c r="Z315" s="712">
        <f t="shared" ref="Z315" si="987">EOMONTH(Y315,12)</f>
        <v>52231</v>
      </c>
      <c r="AA315" s="712">
        <f t="shared" ref="AA315" si="988">EOMONTH(Z315,12)</f>
        <v>52596</v>
      </c>
      <c r="AB315" s="712">
        <f t="shared" ref="AB315" si="989">EOMONTH(AA315,12)</f>
        <v>52962</v>
      </c>
      <c r="AC315" s="712">
        <f t="shared" ref="AC315" si="990">EOMONTH(AB315,12)</f>
        <v>53327</v>
      </c>
      <c r="AD315" s="712">
        <f t="shared" ref="AD315" si="991">EOMONTH(AC315,12)</f>
        <v>53692</v>
      </c>
      <c r="AE315" s="712">
        <f t="shared" ref="AE315" si="992">EOMONTH(AD315,12)</f>
        <v>54057</v>
      </c>
      <c r="AF315" s="712">
        <f t="shared" ref="AF315" si="993">EOMONTH(AE315,12)</f>
        <v>54423</v>
      </c>
      <c r="AG315" s="712">
        <f t="shared" ref="AG315" si="994">EOMONTH(AF315,12)</f>
        <v>54788</v>
      </c>
      <c r="AH315" s="712">
        <f t="shared" ref="AH315" si="995">EOMONTH(AG315,12)</f>
        <v>55153</v>
      </c>
      <c r="AI315" s="712">
        <f t="shared" ref="AI315" si="996">EOMONTH(AH315,12)</f>
        <v>55518</v>
      </c>
      <c r="AJ315" s="712">
        <f t="shared" ref="AJ315" si="997">EOMONTH(AI315,12)</f>
        <v>55884</v>
      </c>
      <c r="AK315" s="712">
        <f t="shared" ref="AK315" si="998">EOMONTH(AJ315,12)</f>
        <v>56249</v>
      </c>
      <c r="AL315" s="712">
        <f t="shared" ref="AL315" si="999">EOMONTH(AK315,12)</f>
        <v>56614</v>
      </c>
      <c r="AM315" s="712">
        <f t="shared" ref="AM315" si="1000">EOMONTH(AL315,12)</f>
        <v>56979</v>
      </c>
      <c r="AN315" s="712">
        <f t="shared" ref="AN315" si="1001">EOMONTH(AM315,12)</f>
        <v>57345</v>
      </c>
      <c r="AO315" s="712">
        <f t="shared" ref="AO315" si="1002">EOMONTH(AN315,12)</f>
        <v>57710</v>
      </c>
      <c r="AP315" s="1130"/>
      <c r="AQ315" s="1130"/>
      <c r="AR315" s="1130"/>
      <c r="AS315" s="1130"/>
      <c r="AT315" s="1130"/>
      <c r="AU315" s="1130"/>
      <c r="AV315" s="1130"/>
      <c r="AW315" s="1130"/>
      <c r="AX315" s="1130"/>
      <c r="AY315" s="1130"/>
      <c r="AZ315" s="1130"/>
      <c r="BA315" s="1130"/>
      <c r="BB315" s="1130"/>
      <c r="BC315" s="1130"/>
      <c r="BD315" s="1130"/>
      <c r="BE315" s="1130"/>
      <c r="BF315" s="1130"/>
      <c r="BG315" s="1130"/>
      <c r="BH315" s="1130"/>
      <c r="BI315" s="1130"/>
      <c r="BJ315" s="1130"/>
      <c r="BK315" s="1130"/>
      <c r="BL315" s="1130"/>
      <c r="BM315" s="1130"/>
      <c r="BN315" s="1130"/>
      <c r="BO315" s="1130"/>
      <c r="BP315" s="1130"/>
      <c r="BQ315" s="1130"/>
      <c r="BR315" s="1130"/>
      <c r="BS315" s="1130"/>
      <c r="BT315" s="1130"/>
      <c r="BU315" s="1130"/>
      <c r="BV315" s="1130"/>
      <c r="BW315" s="1130"/>
      <c r="BX315" s="1130"/>
      <c r="BY315" s="1130"/>
      <c r="BZ315" s="1130"/>
      <c r="CA315" s="1130"/>
      <c r="CB315" s="1130"/>
      <c r="CC315" s="1130"/>
      <c r="CD315" s="1130"/>
      <c r="CE315" s="1130"/>
      <c r="CF315" s="1130"/>
      <c r="CG315" s="1130"/>
      <c r="CH315" s="1130"/>
      <c r="CI315" s="1130"/>
      <c r="CJ315" s="1130"/>
      <c r="CK315" s="1130"/>
      <c r="CL315" s="1130"/>
      <c r="CM315" s="1130"/>
      <c r="CN315" s="1130"/>
      <c r="CO315" s="1130"/>
      <c r="CP315" s="1130"/>
      <c r="CQ315" s="1130"/>
      <c r="CR315" s="1130"/>
      <c r="CS315" s="1130"/>
      <c r="CT315" s="1130"/>
      <c r="CU315" s="1130"/>
      <c r="CV315" s="1130"/>
      <c r="CW315" s="1130"/>
      <c r="CX315" s="1130"/>
      <c r="CY315" s="1130"/>
      <c r="CZ315" s="1130"/>
      <c r="DA315" s="1130"/>
      <c r="DB315" s="1130"/>
      <c r="DC315" s="1130"/>
      <c r="DD315" s="1130"/>
      <c r="DE315" s="1130"/>
      <c r="DF315" s="1130"/>
      <c r="DG315" s="1130"/>
      <c r="DH315" s="1130"/>
      <c r="DI315" s="1130"/>
      <c r="DJ315" s="1130"/>
      <c r="DK315" s="1130"/>
      <c r="DL315" s="1130"/>
      <c r="DM315" s="1130"/>
      <c r="DN315" s="1130"/>
      <c r="DO315" s="1130"/>
      <c r="DP315" s="1130"/>
      <c r="DQ315" s="1130"/>
      <c r="DR315" s="1130"/>
      <c r="DS315" s="1130"/>
      <c r="DT315" s="1130"/>
      <c r="DU315" s="1130"/>
      <c r="DV315" s="1130"/>
      <c r="DW315" s="1130"/>
      <c r="DX315" s="1130"/>
      <c r="DY315" s="1130"/>
      <c r="DZ315" s="1130"/>
      <c r="EA315" s="1130"/>
      <c r="EB315" s="1130"/>
      <c r="EC315" s="1130"/>
      <c r="ED315" s="1130"/>
      <c r="EE315" s="1130"/>
      <c r="EF315" s="1130"/>
      <c r="EG315" s="1130"/>
      <c r="EH315" s="1130"/>
      <c r="EI315" s="1130"/>
      <c r="EJ315" s="1130"/>
      <c r="EK315" s="1130"/>
      <c r="EL315" s="1130"/>
      <c r="EM315" s="1130"/>
      <c r="EN315" s="1130"/>
      <c r="EO315" s="1130"/>
      <c r="EP315" s="1130"/>
    </row>
    <row r="316" spans="1:146" s="35" customFormat="1" ht="14.1" customHeight="1">
      <c r="A316" s="656"/>
      <c r="B316" s="89" t="s">
        <v>85</v>
      </c>
      <c r="C316" s="259"/>
      <c r="D316" s="259"/>
      <c r="E316" s="259"/>
      <c r="F316" s="259"/>
      <c r="G316" s="162">
        <f>YEAR(G315)</f>
        <v>2023</v>
      </c>
      <c r="H316" s="162">
        <f t="shared" ref="H316:Q316" si="1003">YEAR(H315)</f>
        <v>2024</v>
      </c>
      <c r="I316" s="162">
        <f t="shared" si="1003"/>
        <v>2025</v>
      </c>
      <c r="J316" s="162">
        <f t="shared" si="1003"/>
        <v>2026</v>
      </c>
      <c r="K316" s="162">
        <f t="shared" si="1003"/>
        <v>2027</v>
      </c>
      <c r="L316" s="162">
        <f t="shared" si="1003"/>
        <v>2028</v>
      </c>
      <c r="M316" s="162">
        <f t="shared" si="1003"/>
        <v>2029</v>
      </c>
      <c r="N316" s="162">
        <f t="shared" si="1003"/>
        <v>2030</v>
      </c>
      <c r="O316" s="162">
        <f t="shared" si="1003"/>
        <v>2031</v>
      </c>
      <c r="P316" s="162">
        <f t="shared" si="1003"/>
        <v>2032</v>
      </c>
      <c r="Q316" s="162">
        <f t="shared" si="1003"/>
        <v>2033</v>
      </c>
      <c r="R316" s="162">
        <f t="shared" ref="R316:AO316" si="1004">YEAR(R315)</f>
        <v>2034</v>
      </c>
      <c r="S316" s="162">
        <f t="shared" si="1004"/>
        <v>2035</v>
      </c>
      <c r="T316" s="162">
        <f t="shared" si="1004"/>
        <v>2036</v>
      </c>
      <c r="U316" s="162">
        <f t="shared" si="1004"/>
        <v>2037</v>
      </c>
      <c r="V316" s="162">
        <f t="shared" si="1004"/>
        <v>2038</v>
      </c>
      <c r="W316" s="162">
        <f t="shared" si="1004"/>
        <v>2039</v>
      </c>
      <c r="X316" s="162">
        <f t="shared" si="1004"/>
        <v>2040</v>
      </c>
      <c r="Y316" s="162">
        <f t="shared" si="1004"/>
        <v>2041</v>
      </c>
      <c r="Z316" s="162">
        <f t="shared" si="1004"/>
        <v>2042</v>
      </c>
      <c r="AA316" s="162">
        <f t="shared" si="1004"/>
        <v>2043</v>
      </c>
      <c r="AB316" s="162">
        <f t="shared" si="1004"/>
        <v>2044</v>
      </c>
      <c r="AC316" s="162">
        <f t="shared" si="1004"/>
        <v>2045</v>
      </c>
      <c r="AD316" s="162">
        <f t="shared" si="1004"/>
        <v>2046</v>
      </c>
      <c r="AE316" s="162">
        <f t="shared" si="1004"/>
        <v>2047</v>
      </c>
      <c r="AF316" s="162">
        <f t="shared" si="1004"/>
        <v>2048</v>
      </c>
      <c r="AG316" s="162">
        <f t="shared" si="1004"/>
        <v>2049</v>
      </c>
      <c r="AH316" s="162">
        <f t="shared" si="1004"/>
        <v>2050</v>
      </c>
      <c r="AI316" s="162">
        <f t="shared" si="1004"/>
        <v>2051</v>
      </c>
      <c r="AJ316" s="162">
        <f t="shared" si="1004"/>
        <v>2052</v>
      </c>
      <c r="AK316" s="162">
        <f t="shared" si="1004"/>
        <v>2053</v>
      </c>
      <c r="AL316" s="162">
        <f t="shared" si="1004"/>
        <v>2054</v>
      </c>
      <c r="AM316" s="162">
        <f t="shared" si="1004"/>
        <v>2055</v>
      </c>
      <c r="AN316" s="162">
        <f t="shared" si="1004"/>
        <v>2056</v>
      </c>
      <c r="AO316" s="162">
        <f t="shared" si="1004"/>
        <v>2057</v>
      </c>
    </row>
    <row r="317" spans="1:146" ht="14.1" customHeight="1">
      <c r="A317" s="25"/>
      <c r="B317" s="1363" t="s">
        <v>476</v>
      </c>
      <c r="C317" s="129"/>
      <c r="G317" s="657"/>
      <c r="H317" s="657"/>
      <c r="I317" s="657"/>
      <c r="J317" s="657"/>
      <c r="K317" s="658"/>
      <c r="L317" s="112"/>
      <c r="M317" s="112"/>
      <c r="N317" s="112"/>
      <c r="O317" s="112"/>
      <c r="P317" s="112"/>
      <c r="Q317" s="112"/>
      <c r="R317" s="112"/>
      <c r="S317" s="112"/>
      <c r="T317" s="112"/>
      <c r="U317" s="112"/>
      <c r="V317" s="112"/>
      <c r="W317" s="112"/>
      <c r="X317" s="112"/>
      <c r="Y317" s="112"/>
      <c r="Z317" s="112"/>
      <c r="AA317" s="112"/>
      <c r="AB317" s="112"/>
      <c r="AC317" s="112"/>
      <c r="AD317" s="112"/>
      <c r="AE317" s="112"/>
      <c r="AF317" s="112"/>
      <c r="AG317" s="112"/>
      <c r="AH317" s="112"/>
      <c r="AI317" s="112"/>
      <c r="AJ317" s="112"/>
      <c r="AK317" s="112"/>
      <c r="AL317" s="112"/>
      <c r="AM317" s="112"/>
      <c r="AN317" s="112"/>
      <c r="AO317" s="112"/>
      <c r="AP317" s="658"/>
      <c r="AQ317" s="658"/>
      <c r="AR317" s="658"/>
      <c r="AS317" s="658"/>
      <c r="AT317" s="658"/>
      <c r="AU317" s="658"/>
      <c r="AV317" s="658"/>
      <c r="AW317" s="658"/>
      <c r="AX317" s="658"/>
      <c r="AY317" s="658"/>
      <c r="AZ317" s="658"/>
      <c r="BA317" s="658"/>
      <c r="BB317" s="658"/>
      <c r="BC317" s="658"/>
      <c r="BD317" s="658"/>
      <c r="BE317" s="658"/>
      <c r="BF317" s="658"/>
      <c r="BG317" s="658"/>
      <c r="BH317" s="658"/>
      <c r="BI317" s="658"/>
      <c r="BJ317" s="658"/>
      <c r="BK317" s="658"/>
      <c r="BL317" s="658"/>
      <c r="BM317" s="658"/>
      <c r="BN317" s="658"/>
      <c r="BO317" s="658"/>
      <c r="BP317" s="658"/>
      <c r="BQ317" s="658"/>
      <c r="BR317" s="658"/>
      <c r="BS317" s="658"/>
      <c r="BT317" s="658"/>
      <c r="BU317" s="658"/>
      <c r="BV317" s="658"/>
      <c r="BW317" s="658"/>
      <c r="BX317" s="658"/>
      <c r="BY317" s="658"/>
      <c r="BZ317" s="658"/>
      <c r="CA317" s="658"/>
      <c r="CB317" s="658"/>
      <c r="CC317" s="658"/>
      <c r="CD317" s="658"/>
      <c r="CE317" s="658"/>
      <c r="CF317" s="658"/>
      <c r="CG317" s="658"/>
      <c r="CH317" s="658"/>
      <c r="CI317" s="658"/>
      <c r="CJ317" s="658"/>
      <c r="CK317" s="658"/>
      <c r="CL317" s="658"/>
      <c r="CM317" s="658"/>
      <c r="CN317" s="658"/>
      <c r="CO317" s="658"/>
      <c r="CP317" s="658"/>
      <c r="CQ317" s="658"/>
      <c r="CR317" s="658"/>
      <c r="CS317" s="658"/>
      <c r="CT317" s="658"/>
      <c r="CU317" s="658"/>
      <c r="CV317" s="658"/>
      <c r="CW317" s="658"/>
      <c r="CX317" s="658"/>
      <c r="CY317" s="658"/>
      <c r="CZ317" s="658"/>
      <c r="DA317" s="658"/>
      <c r="DB317" s="658"/>
      <c r="DC317" s="658"/>
      <c r="DD317" s="658"/>
      <c r="DE317" s="658"/>
      <c r="DF317" s="658"/>
      <c r="DG317" s="658"/>
      <c r="DH317" s="658"/>
      <c r="DI317" s="658"/>
      <c r="DJ317" s="658"/>
      <c r="DK317" s="658"/>
      <c r="DL317" s="658"/>
      <c r="DM317" s="658"/>
      <c r="DN317" s="658"/>
      <c r="DO317" s="658"/>
      <c r="DP317" s="658"/>
      <c r="DQ317" s="658"/>
      <c r="DR317" s="658"/>
      <c r="DS317" s="658"/>
      <c r="DT317" s="658"/>
      <c r="DU317" s="658"/>
      <c r="DV317" s="658"/>
      <c r="DW317" s="658"/>
      <c r="DX317" s="658"/>
      <c r="DY317" s="658"/>
      <c r="DZ317" s="658"/>
      <c r="EA317" s="658"/>
      <c r="EB317" s="658"/>
      <c r="EC317" s="658"/>
      <c r="ED317" s="658"/>
      <c r="EE317" s="658"/>
      <c r="EF317" s="658"/>
      <c r="EG317" s="658"/>
      <c r="EH317" s="658"/>
      <c r="EI317" s="658"/>
      <c r="EJ317" s="658"/>
      <c r="EK317" s="658"/>
      <c r="EL317" s="658"/>
      <c r="EM317" s="658"/>
      <c r="EN317" s="658"/>
      <c r="EO317" s="658"/>
      <c r="EP317" s="658"/>
    </row>
    <row r="318" spans="1:146" ht="14.1" customHeight="1">
      <c r="A318" s="25"/>
      <c r="B318" s="20" t="s">
        <v>477</v>
      </c>
      <c r="C318" s="134"/>
      <c r="D318" s="39" t="s">
        <v>150</v>
      </c>
      <c r="E318" s="290"/>
      <c r="F318" s="659"/>
      <c r="G318" s="12">
        <f t="shared" ref="G318:AO318" ca="1" si="1005">CHOOSE(SMP_scenario,G322,G323,G324)</f>
        <v>89.1</v>
      </c>
      <c r="H318" s="12">
        <f t="shared" ca="1" si="1005"/>
        <v>89.1</v>
      </c>
      <c r="I318" s="12">
        <f t="shared" ca="1" si="1005"/>
        <v>89.1</v>
      </c>
      <c r="J318" s="12">
        <f t="shared" ca="1" si="1005"/>
        <v>89.1</v>
      </c>
      <c r="K318" s="12">
        <f t="shared" ca="1" si="1005"/>
        <v>89.1</v>
      </c>
      <c r="L318" s="12">
        <f t="shared" ca="1" si="1005"/>
        <v>89.1</v>
      </c>
      <c r="M318" s="12">
        <f t="shared" ca="1" si="1005"/>
        <v>89.1</v>
      </c>
      <c r="N318" s="12">
        <f t="shared" ca="1" si="1005"/>
        <v>89.1</v>
      </c>
      <c r="O318" s="12">
        <f t="shared" ca="1" si="1005"/>
        <v>89.1</v>
      </c>
      <c r="P318" s="12">
        <f t="shared" ca="1" si="1005"/>
        <v>89.1</v>
      </c>
      <c r="Q318" s="12">
        <f t="shared" ca="1" si="1005"/>
        <v>89.1</v>
      </c>
      <c r="R318" s="12">
        <f t="shared" ca="1" si="1005"/>
        <v>89.1</v>
      </c>
      <c r="S318" s="12">
        <f t="shared" ca="1" si="1005"/>
        <v>89.1</v>
      </c>
      <c r="T318" s="12">
        <f t="shared" ca="1" si="1005"/>
        <v>89.1</v>
      </c>
      <c r="U318" s="12">
        <f t="shared" ca="1" si="1005"/>
        <v>89.1</v>
      </c>
      <c r="V318" s="12">
        <f t="shared" ca="1" si="1005"/>
        <v>89.1</v>
      </c>
      <c r="W318" s="12">
        <f t="shared" ca="1" si="1005"/>
        <v>89.1</v>
      </c>
      <c r="X318" s="12">
        <f t="shared" ca="1" si="1005"/>
        <v>89.1</v>
      </c>
      <c r="Y318" s="12">
        <f t="shared" ca="1" si="1005"/>
        <v>89.1</v>
      </c>
      <c r="Z318" s="12">
        <f t="shared" ca="1" si="1005"/>
        <v>89.1</v>
      </c>
      <c r="AA318" s="12">
        <f t="shared" ca="1" si="1005"/>
        <v>89.1</v>
      </c>
      <c r="AB318" s="12">
        <f t="shared" ca="1" si="1005"/>
        <v>89.1</v>
      </c>
      <c r="AC318" s="12">
        <f t="shared" ca="1" si="1005"/>
        <v>89.1</v>
      </c>
      <c r="AD318" s="12">
        <f t="shared" ca="1" si="1005"/>
        <v>89.1</v>
      </c>
      <c r="AE318" s="12">
        <f t="shared" ca="1" si="1005"/>
        <v>89.1</v>
      </c>
      <c r="AF318" s="12">
        <f t="shared" ca="1" si="1005"/>
        <v>89.1</v>
      </c>
      <c r="AG318" s="12">
        <f t="shared" ca="1" si="1005"/>
        <v>89.1</v>
      </c>
      <c r="AH318" s="12">
        <f t="shared" ca="1" si="1005"/>
        <v>89.1</v>
      </c>
      <c r="AI318" s="12">
        <f t="shared" ca="1" si="1005"/>
        <v>89.1</v>
      </c>
      <c r="AJ318" s="12">
        <f t="shared" ca="1" si="1005"/>
        <v>89.1</v>
      </c>
      <c r="AK318" s="12">
        <f t="shared" ca="1" si="1005"/>
        <v>89.1</v>
      </c>
      <c r="AL318" s="12">
        <f t="shared" ca="1" si="1005"/>
        <v>89.1</v>
      </c>
      <c r="AM318" s="12">
        <f t="shared" ca="1" si="1005"/>
        <v>89.1</v>
      </c>
      <c r="AN318" s="12">
        <f t="shared" ca="1" si="1005"/>
        <v>89.1</v>
      </c>
      <c r="AO318" s="12">
        <f t="shared" ca="1" si="1005"/>
        <v>89.1</v>
      </c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/>
      <c r="BJ318" s="12"/>
      <c r="BK318" s="12"/>
      <c r="BL318" s="12"/>
      <c r="BM318" s="12"/>
      <c r="BN318" s="12"/>
      <c r="BO318" s="12"/>
      <c r="BP318" s="12"/>
      <c r="BQ318" s="12"/>
      <c r="BR318" s="12"/>
      <c r="BS318" s="12"/>
      <c r="BT318" s="12"/>
      <c r="BU318" s="12"/>
      <c r="BV318" s="12"/>
      <c r="BW318" s="12"/>
      <c r="BX318" s="12"/>
      <c r="BY318" s="12"/>
      <c r="BZ318" s="12"/>
      <c r="CA318" s="12"/>
      <c r="CB318" s="12"/>
      <c r="CC318" s="12"/>
      <c r="CD318" s="12"/>
      <c r="CE318" s="12"/>
      <c r="CF318" s="12"/>
      <c r="CG318" s="12"/>
      <c r="CH318" s="12"/>
      <c r="CI318" s="12"/>
      <c r="CJ318" s="12"/>
      <c r="CK318" s="12"/>
      <c r="CL318" s="12"/>
      <c r="CM318" s="12"/>
      <c r="CN318" s="12"/>
      <c r="CO318" s="12"/>
      <c r="CP318" s="12"/>
      <c r="CQ318" s="12"/>
      <c r="CR318" s="12"/>
      <c r="CS318" s="12"/>
      <c r="CT318" s="12"/>
      <c r="CU318" s="12"/>
      <c r="CV318" s="12"/>
      <c r="CW318" s="12"/>
      <c r="CX318" s="12"/>
      <c r="CY318" s="12"/>
      <c r="CZ318" s="12"/>
      <c r="DA318" s="12"/>
      <c r="DB318" s="12"/>
      <c r="DC318" s="12"/>
      <c r="DD318" s="12"/>
      <c r="DE318" s="12"/>
      <c r="DF318" s="12"/>
      <c r="DG318" s="12"/>
      <c r="DH318" s="12"/>
      <c r="DI318" s="12"/>
      <c r="DJ318" s="12"/>
      <c r="DK318" s="12"/>
      <c r="DL318" s="12"/>
      <c r="DM318" s="12"/>
      <c r="DN318" s="12"/>
      <c r="DO318" s="12"/>
      <c r="DP318" s="12"/>
      <c r="DQ318" s="12"/>
      <c r="DR318" s="12"/>
      <c r="DS318" s="12"/>
      <c r="DT318" s="12"/>
      <c r="DU318" s="12"/>
      <c r="DV318" s="12"/>
      <c r="DW318" s="12"/>
      <c r="DX318" s="12"/>
      <c r="DY318" s="12"/>
      <c r="DZ318" s="12"/>
      <c r="EA318" s="12"/>
      <c r="EB318" s="12"/>
      <c r="EC318" s="12"/>
      <c r="ED318" s="12"/>
      <c r="EE318" s="12"/>
      <c r="EF318" s="12"/>
      <c r="EG318" s="12"/>
      <c r="EH318" s="12"/>
      <c r="EI318" s="12"/>
      <c r="EJ318" s="12"/>
      <c r="EK318" s="12"/>
      <c r="EL318" s="12"/>
      <c r="EM318" s="12"/>
      <c r="EN318" s="12"/>
      <c r="EO318" s="12"/>
      <c r="EP318" s="12"/>
    </row>
    <row r="319" spans="1:146" ht="14.1" customHeight="1">
      <c r="A319" s="12"/>
      <c r="B319" s="38" t="s">
        <v>478</v>
      </c>
      <c r="C319" s="134"/>
      <c r="D319" s="39" t="s">
        <v>150</v>
      </c>
      <c r="E319" s="290"/>
      <c r="F319" s="659"/>
      <c r="G319" s="12">
        <f ca="1">($F$311-G318)*(G318&gt;0)</f>
        <v>60.900000000000006</v>
      </c>
      <c r="H319" s="12">
        <f t="shared" ref="H319:AO319" ca="1" si="1006">($F$311-H318)*(H318&gt;0)</f>
        <v>60.900000000000006</v>
      </c>
      <c r="I319" s="12">
        <f t="shared" ca="1" si="1006"/>
        <v>60.900000000000006</v>
      </c>
      <c r="J319" s="12">
        <f t="shared" ca="1" si="1006"/>
        <v>60.900000000000006</v>
      </c>
      <c r="K319" s="12">
        <f t="shared" ca="1" si="1006"/>
        <v>60.900000000000006</v>
      </c>
      <c r="L319" s="12">
        <f t="shared" ca="1" si="1006"/>
        <v>60.900000000000006</v>
      </c>
      <c r="M319" s="12">
        <f t="shared" ca="1" si="1006"/>
        <v>60.900000000000006</v>
      </c>
      <c r="N319" s="12">
        <f t="shared" ca="1" si="1006"/>
        <v>60.900000000000006</v>
      </c>
      <c r="O319" s="12">
        <f t="shared" ca="1" si="1006"/>
        <v>60.900000000000006</v>
      </c>
      <c r="P319" s="12">
        <f t="shared" ca="1" si="1006"/>
        <v>60.900000000000006</v>
      </c>
      <c r="Q319" s="12">
        <f t="shared" ca="1" si="1006"/>
        <v>60.900000000000006</v>
      </c>
      <c r="R319" s="12">
        <f t="shared" ca="1" si="1006"/>
        <v>60.900000000000006</v>
      </c>
      <c r="S319" s="12">
        <f t="shared" ca="1" si="1006"/>
        <v>60.900000000000006</v>
      </c>
      <c r="T319" s="12">
        <f t="shared" ca="1" si="1006"/>
        <v>60.900000000000006</v>
      </c>
      <c r="U319" s="12">
        <f t="shared" ca="1" si="1006"/>
        <v>60.900000000000006</v>
      </c>
      <c r="V319" s="12">
        <f t="shared" ca="1" si="1006"/>
        <v>60.900000000000006</v>
      </c>
      <c r="W319" s="12">
        <f t="shared" ca="1" si="1006"/>
        <v>60.900000000000006</v>
      </c>
      <c r="X319" s="12">
        <f t="shared" ca="1" si="1006"/>
        <v>60.900000000000006</v>
      </c>
      <c r="Y319" s="12">
        <f t="shared" ca="1" si="1006"/>
        <v>60.900000000000006</v>
      </c>
      <c r="Z319" s="12">
        <f t="shared" ca="1" si="1006"/>
        <v>60.900000000000006</v>
      </c>
      <c r="AA319" s="12">
        <f t="shared" ca="1" si="1006"/>
        <v>60.900000000000006</v>
      </c>
      <c r="AB319" s="12">
        <f t="shared" ca="1" si="1006"/>
        <v>60.900000000000006</v>
      </c>
      <c r="AC319" s="12">
        <f t="shared" ca="1" si="1006"/>
        <v>60.900000000000006</v>
      </c>
      <c r="AD319" s="12">
        <f t="shared" ca="1" si="1006"/>
        <v>60.900000000000006</v>
      </c>
      <c r="AE319" s="12">
        <f t="shared" ca="1" si="1006"/>
        <v>60.900000000000006</v>
      </c>
      <c r="AF319" s="12">
        <f t="shared" ca="1" si="1006"/>
        <v>60.900000000000006</v>
      </c>
      <c r="AG319" s="12">
        <f t="shared" ca="1" si="1006"/>
        <v>60.900000000000006</v>
      </c>
      <c r="AH319" s="12">
        <f t="shared" ca="1" si="1006"/>
        <v>60.900000000000006</v>
      </c>
      <c r="AI319" s="12">
        <f t="shared" ca="1" si="1006"/>
        <v>60.900000000000006</v>
      </c>
      <c r="AJ319" s="12">
        <f t="shared" ca="1" si="1006"/>
        <v>60.900000000000006</v>
      </c>
      <c r="AK319" s="12">
        <f t="shared" ca="1" si="1006"/>
        <v>60.900000000000006</v>
      </c>
      <c r="AL319" s="12">
        <f t="shared" ca="1" si="1006"/>
        <v>60.900000000000006</v>
      </c>
      <c r="AM319" s="12">
        <f t="shared" ca="1" si="1006"/>
        <v>60.900000000000006</v>
      </c>
      <c r="AN319" s="12">
        <f t="shared" ca="1" si="1006"/>
        <v>60.900000000000006</v>
      </c>
      <c r="AO319" s="12">
        <f t="shared" ca="1" si="1006"/>
        <v>60.900000000000006</v>
      </c>
      <c r="AP319" s="12"/>
      <c r="AQ319" s="12"/>
      <c r="AR319" s="12"/>
      <c r="AS319" s="12"/>
      <c r="AT319" s="12"/>
      <c r="AU319" s="12"/>
      <c r="AV319" s="12"/>
      <c r="AW319" s="12"/>
      <c r="AX319" s="12"/>
      <c r="AY319" s="12"/>
      <c r="AZ319" s="12"/>
      <c r="BA319" s="12"/>
      <c r="BB319" s="12"/>
      <c r="BC319" s="12"/>
      <c r="BD319" s="12"/>
      <c r="BE319" s="12"/>
      <c r="BF319" s="12"/>
      <c r="BG319" s="12"/>
      <c r="BH319" s="12"/>
      <c r="BI319" s="12"/>
      <c r="BJ319" s="12"/>
      <c r="BK319" s="12"/>
      <c r="BL319" s="12"/>
      <c r="BM319" s="12"/>
      <c r="BN319" s="12"/>
      <c r="BO319" s="12"/>
      <c r="BP319" s="12"/>
      <c r="BQ319" s="12"/>
      <c r="BR319" s="12"/>
      <c r="BS319" s="12"/>
      <c r="BT319" s="12"/>
      <c r="BU319" s="12"/>
      <c r="BV319" s="12"/>
      <c r="BW319" s="12"/>
      <c r="BX319" s="12"/>
      <c r="BY319" s="12"/>
      <c r="BZ319" s="12"/>
      <c r="CA319" s="12"/>
      <c r="CB319" s="12"/>
      <c r="CC319" s="12"/>
      <c r="CD319" s="12"/>
      <c r="CE319" s="12"/>
      <c r="CF319" s="12"/>
      <c r="CG319" s="12"/>
      <c r="CH319" s="12"/>
      <c r="CI319" s="12"/>
      <c r="CJ319" s="12"/>
      <c r="CK319" s="12"/>
      <c r="CL319" s="12"/>
      <c r="CM319" s="12"/>
      <c r="CN319" s="12"/>
      <c r="CO319" s="12"/>
      <c r="CP319" s="12"/>
      <c r="CQ319" s="12"/>
      <c r="CR319" s="12"/>
      <c r="CS319" s="12"/>
      <c r="CT319" s="12"/>
      <c r="CU319" s="12"/>
      <c r="CV319" s="12"/>
      <c r="CW319" s="12"/>
      <c r="CX319" s="12"/>
      <c r="CY319" s="12"/>
      <c r="CZ319" s="12"/>
      <c r="DA319" s="12"/>
      <c r="DB319" s="12"/>
      <c r="DC319" s="12"/>
      <c r="DD319" s="12"/>
      <c r="DE319" s="12"/>
      <c r="DF319" s="12"/>
      <c r="DG319" s="12"/>
      <c r="DH319" s="12"/>
      <c r="DI319" s="12"/>
      <c r="DJ319" s="12"/>
      <c r="DK319" s="12"/>
      <c r="DL319" s="12"/>
      <c r="DM319" s="12"/>
      <c r="DN319" s="12"/>
      <c r="DO319" s="12"/>
      <c r="DP319" s="12"/>
      <c r="DQ319" s="12"/>
      <c r="DR319" s="12"/>
      <c r="DS319" s="12"/>
      <c r="DT319" s="12"/>
      <c r="DU319" s="12"/>
      <c r="DV319" s="12"/>
      <c r="DW319" s="12"/>
      <c r="DX319" s="12"/>
      <c r="DY319" s="12"/>
      <c r="DZ319" s="12"/>
      <c r="EA319" s="12"/>
      <c r="EB319" s="12"/>
      <c r="EC319" s="12"/>
      <c r="ED319" s="12"/>
      <c r="EE319" s="12"/>
      <c r="EF319" s="12"/>
      <c r="EG319" s="12"/>
      <c r="EH319" s="12"/>
      <c r="EI319" s="12"/>
      <c r="EJ319" s="12"/>
      <c r="EK319" s="12"/>
      <c r="EL319" s="12"/>
      <c r="EM319" s="12"/>
      <c r="EN319" s="12"/>
      <c r="EO319" s="12"/>
      <c r="EP319" s="12"/>
    </row>
    <row r="320" spans="1:146" ht="14.1" customHeight="1">
      <c r="A320" s="25"/>
      <c r="B320" s="20"/>
      <c r="C320" s="134"/>
      <c r="E320" s="290"/>
      <c r="F320" s="659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12"/>
      <c r="AW320" s="12"/>
      <c r="AX320" s="12"/>
      <c r="AY320" s="12"/>
      <c r="AZ320" s="12"/>
      <c r="BA320" s="12"/>
      <c r="BB320" s="12"/>
      <c r="BC320" s="12"/>
      <c r="BD320" s="12"/>
      <c r="BE320" s="12"/>
      <c r="BF320" s="12"/>
      <c r="BG320" s="12"/>
      <c r="BH320" s="12"/>
      <c r="BI320" s="12"/>
      <c r="BJ320" s="12"/>
      <c r="BK320" s="12"/>
      <c r="BL320" s="12"/>
      <c r="BM320" s="12"/>
      <c r="BN320" s="12"/>
      <c r="BO320" s="12"/>
      <c r="BP320" s="12"/>
      <c r="BQ320" s="12"/>
      <c r="BR320" s="12"/>
      <c r="BS320" s="12"/>
      <c r="BT320" s="12"/>
      <c r="BU320" s="12"/>
      <c r="BV320" s="12"/>
      <c r="BW320" s="12"/>
      <c r="BX320" s="12"/>
      <c r="BY320" s="12"/>
      <c r="BZ320" s="12"/>
      <c r="CA320" s="12"/>
      <c r="CB320" s="12"/>
      <c r="CC320" s="12"/>
      <c r="CD320" s="12"/>
      <c r="CE320" s="12"/>
      <c r="CF320" s="12"/>
      <c r="CG320" s="12"/>
      <c r="CH320" s="12"/>
      <c r="CI320" s="12"/>
      <c r="CJ320" s="12"/>
      <c r="CK320" s="12"/>
      <c r="CL320" s="12"/>
      <c r="CM320" s="12"/>
      <c r="CN320" s="12"/>
      <c r="CO320" s="12"/>
      <c r="CP320" s="12"/>
      <c r="CQ320" s="12"/>
      <c r="CR320" s="12"/>
      <c r="CS320" s="12"/>
      <c r="CT320" s="12"/>
      <c r="CU320" s="12"/>
      <c r="CV320" s="12"/>
      <c r="CW320" s="12"/>
      <c r="CX320" s="12"/>
      <c r="CY320" s="12"/>
      <c r="CZ320" s="12"/>
      <c r="DA320" s="12"/>
      <c r="DB320" s="12"/>
      <c r="DC320" s="12"/>
      <c r="DD320" s="12"/>
      <c r="DE320" s="12"/>
      <c r="DF320" s="12"/>
      <c r="DG320" s="12"/>
      <c r="DH320" s="12"/>
      <c r="DI320" s="12"/>
      <c r="DJ320" s="12"/>
      <c r="DK320" s="12"/>
      <c r="DL320" s="12"/>
      <c r="DM320" s="12"/>
      <c r="DN320" s="12"/>
      <c r="DO320" s="12"/>
      <c r="DP320" s="12"/>
      <c r="DQ320" s="12"/>
      <c r="DR320" s="12"/>
      <c r="DS320" s="12"/>
      <c r="DT320" s="12"/>
      <c r="DU320" s="12"/>
      <c r="DV320" s="12"/>
      <c r="DW320" s="12"/>
      <c r="DX320" s="12"/>
      <c r="DY320" s="12"/>
      <c r="DZ320" s="12"/>
      <c r="EA320" s="12"/>
      <c r="EB320" s="12"/>
      <c r="EC320" s="12"/>
      <c r="ED320" s="12"/>
      <c r="EE320" s="12"/>
      <c r="EF320" s="12"/>
      <c r="EG320" s="12"/>
      <c r="EH320" s="12"/>
      <c r="EI320" s="12"/>
      <c r="EJ320" s="12"/>
      <c r="EK320" s="12"/>
      <c r="EL320" s="12"/>
      <c r="EM320" s="12"/>
      <c r="EN320" s="12"/>
      <c r="EO320" s="12"/>
      <c r="EP320" s="12"/>
    </row>
    <row r="321" spans="1:146" ht="14.1" customHeight="1">
      <c r="A321" s="25"/>
      <c r="B321" s="462" t="s">
        <v>353</v>
      </c>
      <c r="C321" s="129"/>
      <c r="E321" s="12"/>
      <c r="G321" s="644"/>
      <c r="H321" s="644"/>
      <c r="I321" s="644"/>
      <c r="J321" s="644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12"/>
      <c r="AW321" s="12"/>
      <c r="AX321" s="12"/>
      <c r="AY321" s="12"/>
      <c r="AZ321" s="12"/>
      <c r="BA321" s="12"/>
      <c r="BB321" s="12"/>
      <c r="BC321" s="12"/>
      <c r="BD321" s="12"/>
      <c r="BE321" s="12"/>
      <c r="BF321" s="12"/>
      <c r="BG321" s="12"/>
      <c r="BH321" s="12"/>
      <c r="BI321" s="12"/>
      <c r="BJ321" s="12"/>
      <c r="BK321" s="12"/>
      <c r="BL321" s="12"/>
      <c r="BM321" s="12"/>
      <c r="BN321" s="12"/>
      <c r="BO321" s="12"/>
      <c r="BP321" s="12"/>
      <c r="BQ321" s="12"/>
      <c r="BR321" s="12"/>
      <c r="BS321" s="12"/>
      <c r="BT321" s="12"/>
      <c r="BU321" s="12"/>
      <c r="BV321" s="12"/>
      <c r="BW321" s="12"/>
      <c r="BX321" s="12"/>
      <c r="BY321" s="12"/>
      <c r="BZ321" s="12"/>
      <c r="CA321" s="12"/>
      <c r="CB321" s="12"/>
      <c r="CC321" s="12"/>
      <c r="CD321" s="12"/>
      <c r="CE321" s="12"/>
      <c r="CF321" s="12"/>
      <c r="CG321" s="12"/>
      <c r="CH321" s="12"/>
      <c r="CI321" s="12"/>
      <c r="CJ321" s="12"/>
      <c r="CK321" s="12"/>
      <c r="CL321" s="12"/>
      <c r="CM321" s="12"/>
      <c r="CN321" s="12"/>
      <c r="CO321" s="12"/>
      <c r="CP321" s="12"/>
      <c r="CQ321" s="12"/>
      <c r="CR321" s="12"/>
      <c r="CS321" s="12"/>
      <c r="CT321" s="12"/>
      <c r="CU321" s="12"/>
      <c r="CV321" s="12"/>
      <c r="CW321" s="12"/>
      <c r="CX321" s="12"/>
      <c r="CY321" s="12"/>
      <c r="CZ321" s="12"/>
      <c r="DA321" s="12"/>
      <c r="DB321" s="12"/>
      <c r="DC321" s="12"/>
      <c r="DD321" s="12"/>
      <c r="DE321" s="12"/>
      <c r="DF321" s="12"/>
      <c r="DG321" s="12"/>
      <c r="DH321" s="12"/>
      <c r="DI321" s="12"/>
      <c r="DJ321" s="12"/>
      <c r="DK321" s="12"/>
      <c r="DL321" s="12"/>
      <c r="DM321" s="12"/>
      <c r="DN321" s="12"/>
      <c r="DO321" s="12"/>
      <c r="DP321" s="12"/>
      <c r="DQ321" s="12"/>
      <c r="DR321" s="12"/>
      <c r="DS321" s="12"/>
      <c r="DT321" s="12"/>
      <c r="DU321" s="12"/>
      <c r="DV321" s="12"/>
      <c r="DW321" s="12"/>
      <c r="DX321" s="12"/>
      <c r="DY321" s="12"/>
      <c r="DZ321" s="12"/>
      <c r="EA321" s="12"/>
      <c r="EB321" s="12"/>
      <c r="EC321" s="12"/>
      <c r="ED321" s="12"/>
      <c r="EE321" s="12"/>
      <c r="EF321" s="12"/>
      <c r="EG321" s="12"/>
      <c r="EH321" s="12"/>
      <c r="EI321" s="12"/>
      <c r="EJ321" s="12"/>
      <c r="EK321" s="12"/>
      <c r="EL321" s="12"/>
      <c r="EM321" s="12"/>
      <c r="EN321" s="12"/>
      <c r="EO321" s="12"/>
      <c r="EP321" s="12"/>
    </row>
    <row r="322" spans="1:146" ht="14.1" customHeight="1">
      <c r="A322" s="25"/>
      <c r="B322" s="20" t="s">
        <v>355</v>
      </c>
      <c r="C322" s="134"/>
      <c r="D322" s="39" t="s">
        <v>150</v>
      </c>
      <c r="E322" s="290">
        <f>AVERAGE(G322:AQ322)</f>
        <v>106.27257142857138</v>
      </c>
      <c r="G322" s="651">
        <v>96.98</v>
      </c>
      <c r="H322" s="661">
        <v>97.89</v>
      </c>
      <c r="I322" s="661">
        <v>87.82</v>
      </c>
      <c r="J322" s="661">
        <v>90.14</v>
      </c>
      <c r="K322" s="661">
        <v>90.9</v>
      </c>
      <c r="L322" s="661">
        <v>90.62</v>
      </c>
      <c r="M322" s="661">
        <v>98.43</v>
      </c>
      <c r="N322" s="661">
        <v>102.01</v>
      </c>
      <c r="O322" s="661">
        <v>104.51</v>
      </c>
      <c r="P322" s="661">
        <v>108.24</v>
      </c>
      <c r="Q322" s="661">
        <v>110.08</v>
      </c>
      <c r="R322" s="661">
        <v>110.08</v>
      </c>
      <c r="S322" s="661">
        <v>110.08</v>
      </c>
      <c r="T322" s="661">
        <v>110.08</v>
      </c>
      <c r="U322" s="661">
        <v>110.08</v>
      </c>
      <c r="V322" s="661">
        <v>110.08</v>
      </c>
      <c r="W322" s="661">
        <v>110.08</v>
      </c>
      <c r="X322" s="661">
        <v>110.08</v>
      </c>
      <c r="Y322" s="661">
        <v>110.08</v>
      </c>
      <c r="Z322" s="661">
        <v>110.08</v>
      </c>
      <c r="AA322" s="661">
        <v>110.08</v>
      </c>
      <c r="AB322" s="661">
        <v>110.08</v>
      </c>
      <c r="AC322" s="661">
        <v>110.08</v>
      </c>
      <c r="AD322" s="661">
        <v>110.08</v>
      </c>
      <c r="AE322" s="661">
        <v>110.08</v>
      </c>
      <c r="AF322" s="661">
        <v>110.08</v>
      </c>
      <c r="AG322" s="661">
        <v>110.08</v>
      </c>
      <c r="AH322" s="661">
        <v>110.08</v>
      </c>
      <c r="AI322" s="661">
        <v>110.08</v>
      </c>
      <c r="AJ322" s="661">
        <v>110.08</v>
      </c>
      <c r="AK322" s="661">
        <v>110.08</v>
      </c>
      <c r="AL322" s="661">
        <v>110.08</v>
      </c>
      <c r="AM322" s="661">
        <v>110.08</v>
      </c>
      <c r="AN322" s="661">
        <v>110.08</v>
      </c>
      <c r="AO322" s="661">
        <v>110.08</v>
      </c>
      <c r="AP322" s="651"/>
      <c r="AQ322" s="651"/>
      <c r="AR322" s="651"/>
      <c r="AS322" s="651"/>
      <c r="AT322" s="651"/>
      <c r="AU322" s="651"/>
      <c r="AV322" s="651"/>
      <c r="AW322" s="651"/>
      <c r="AX322" s="651"/>
      <c r="AY322" s="651"/>
      <c r="AZ322" s="651"/>
      <c r="BA322" s="651"/>
      <c r="BB322" s="651"/>
      <c r="BC322" s="651"/>
      <c r="BD322" s="651"/>
      <c r="BE322" s="651"/>
      <c r="BF322" s="651"/>
      <c r="BG322" s="651"/>
      <c r="BH322" s="651"/>
      <c r="BI322" s="651"/>
      <c r="BJ322" s="651"/>
      <c r="BK322" s="651"/>
      <c r="BL322" s="651"/>
      <c r="BM322" s="651"/>
      <c r="BN322" s="651"/>
      <c r="BO322" s="651"/>
      <c r="BP322" s="651"/>
      <c r="BQ322" s="651"/>
      <c r="BR322" s="651"/>
      <c r="BS322" s="651"/>
      <c r="BT322" s="651"/>
      <c r="BU322" s="651"/>
      <c r="BV322" s="651"/>
      <c r="BW322" s="651"/>
      <c r="BX322" s="651"/>
      <c r="BY322" s="651"/>
      <c r="BZ322" s="651"/>
      <c r="CA322" s="651"/>
      <c r="CB322" s="651"/>
      <c r="CC322" s="651"/>
      <c r="CD322" s="651"/>
      <c r="CE322" s="651"/>
      <c r="CF322" s="651"/>
      <c r="CG322" s="651"/>
      <c r="CH322" s="651"/>
      <c r="CI322" s="651"/>
      <c r="CJ322" s="651"/>
      <c r="CK322" s="651"/>
      <c r="CL322" s="651"/>
      <c r="CM322" s="651"/>
      <c r="CN322" s="651"/>
      <c r="CO322" s="651"/>
      <c r="CP322" s="651"/>
      <c r="CQ322" s="651"/>
      <c r="CR322" s="651"/>
      <c r="CS322" s="651"/>
      <c r="CT322" s="651"/>
      <c r="CU322" s="651"/>
      <c r="CV322" s="651"/>
      <c r="CW322" s="651"/>
      <c r="CX322" s="651"/>
      <c r="CY322" s="651"/>
      <c r="CZ322" s="651"/>
      <c r="DA322" s="651"/>
      <c r="DB322" s="651"/>
      <c r="DC322" s="651"/>
      <c r="DD322" s="651"/>
      <c r="DE322" s="651"/>
      <c r="DF322" s="651"/>
      <c r="DG322" s="651"/>
      <c r="DH322" s="651"/>
      <c r="DI322" s="651"/>
      <c r="DJ322" s="651"/>
      <c r="DK322" s="651"/>
      <c r="DL322" s="651"/>
      <c r="DM322" s="651"/>
      <c r="DN322" s="651"/>
      <c r="DO322" s="651"/>
      <c r="DP322" s="651"/>
      <c r="DQ322" s="651"/>
      <c r="DR322" s="651"/>
      <c r="DS322" s="651"/>
      <c r="DT322" s="651"/>
      <c r="DU322" s="651"/>
      <c r="DV322" s="651"/>
      <c r="DW322" s="651"/>
      <c r="DX322" s="651"/>
      <c r="DY322" s="651"/>
      <c r="DZ322" s="651"/>
      <c r="EA322" s="651"/>
      <c r="EB322" s="651"/>
      <c r="EC322" s="651"/>
      <c r="ED322" s="651"/>
      <c r="EE322" s="651"/>
      <c r="EF322" s="651"/>
      <c r="EG322" s="651"/>
      <c r="EH322" s="651"/>
      <c r="EI322" s="651"/>
      <c r="EJ322" s="651"/>
      <c r="EK322" s="651"/>
      <c r="EL322" s="651"/>
      <c r="EM322" s="651"/>
      <c r="EN322" s="651"/>
      <c r="EO322" s="651"/>
      <c r="EP322" s="651"/>
    </row>
    <row r="323" spans="1:146" ht="14.1" customHeight="1">
      <c r="A323" s="25"/>
      <c r="B323" s="38" t="s">
        <v>356</v>
      </c>
      <c r="C323" s="134"/>
      <c r="D323" s="39" t="s">
        <v>150</v>
      </c>
      <c r="E323" s="290">
        <f>AVERAGE(G323:AQ323)</f>
        <v>99.620857142857218</v>
      </c>
      <c r="G323" s="651">
        <v>96.12</v>
      </c>
      <c r="H323" s="661">
        <v>96.65</v>
      </c>
      <c r="I323" s="661">
        <v>85.76</v>
      </c>
      <c r="J323" s="661">
        <v>87.37</v>
      </c>
      <c r="K323" s="661">
        <v>87.03</v>
      </c>
      <c r="L323" s="661">
        <v>86.58</v>
      </c>
      <c r="M323" s="661">
        <v>93.52</v>
      </c>
      <c r="N323" s="661">
        <v>96.54</v>
      </c>
      <c r="O323" s="661">
        <v>98.39</v>
      </c>
      <c r="P323" s="661">
        <v>101.77</v>
      </c>
      <c r="Q323" s="661">
        <v>102.28</v>
      </c>
      <c r="R323" s="661">
        <v>102.28</v>
      </c>
      <c r="S323" s="661">
        <v>102.28</v>
      </c>
      <c r="T323" s="661">
        <v>102.28</v>
      </c>
      <c r="U323" s="661">
        <v>102.28</v>
      </c>
      <c r="V323" s="661">
        <v>102.28</v>
      </c>
      <c r="W323" s="661">
        <v>102.28</v>
      </c>
      <c r="X323" s="661">
        <v>102.28</v>
      </c>
      <c r="Y323" s="661">
        <v>102.28</v>
      </c>
      <c r="Z323" s="661">
        <v>102.28</v>
      </c>
      <c r="AA323" s="661">
        <v>102.28</v>
      </c>
      <c r="AB323" s="661">
        <v>102.28</v>
      </c>
      <c r="AC323" s="661">
        <v>102.28</v>
      </c>
      <c r="AD323" s="661">
        <v>102.28</v>
      </c>
      <c r="AE323" s="661">
        <v>102.28</v>
      </c>
      <c r="AF323" s="661">
        <v>102.28</v>
      </c>
      <c r="AG323" s="661">
        <v>102.28</v>
      </c>
      <c r="AH323" s="661">
        <v>102.28</v>
      </c>
      <c r="AI323" s="661">
        <v>102.28</v>
      </c>
      <c r="AJ323" s="661">
        <v>102.28</v>
      </c>
      <c r="AK323" s="661">
        <v>102.28</v>
      </c>
      <c r="AL323" s="661">
        <v>102.28</v>
      </c>
      <c r="AM323" s="661">
        <v>102.28</v>
      </c>
      <c r="AN323" s="661">
        <v>102.28</v>
      </c>
      <c r="AO323" s="661">
        <v>102.28</v>
      </c>
      <c r="AP323" s="651"/>
      <c r="AQ323" s="651"/>
      <c r="AR323" s="651"/>
      <c r="AS323" s="651"/>
      <c r="AT323" s="651"/>
      <c r="AU323" s="651"/>
      <c r="AV323" s="651"/>
      <c r="AW323" s="651"/>
      <c r="AX323" s="651"/>
      <c r="AY323" s="651"/>
      <c r="AZ323" s="651"/>
      <c r="BA323" s="651"/>
      <c r="BB323" s="651"/>
      <c r="BC323" s="651"/>
      <c r="BD323" s="651"/>
      <c r="BE323" s="651"/>
      <c r="BF323" s="651"/>
      <c r="BG323" s="651"/>
      <c r="BH323" s="651"/>
      <c r="BI323" s="651"/>
      <c r="BJ323" s="651"/>
      <c r="BK323" s="651"/>
      <c r="BL323" s="651"/>
      <c r="BM323" s="651"/>
      <c r="BN323" s="651"/>
      <c r="BO323" s="651"/>
      <c r="BP323" s="651"/>
      <c r="BQ323" s="651"/>
      <c r="BR323" s="651"/>
      <c r="BS323" s="651"/>
      <c r="BT323" s="651"/>
      <c r="BU323" s="651"/>
      <c r="BV323" s="651"/>
      <c r="BW323" s="651"/>
      <c r="BX323" s="651"/>
      <c r="BY323" s="651"/>
      <c r="BZ323" s="651"/>
      <c r="CA323" s="651"/>
      <c r="CB323" s="651"/>
      <c r="CC323" s="651"/>
      <c r="CD323" s="651"/>
      <c r="CE323" s="651"/>
      <c r="CF323" s="651"/>
      <c r="CG323" s="651"/>
      <c r="CH323" s="651"/>
      <c r="CI323" s="651"/>
      <c r="CJ323" s="651"/>
      <c r="CK323" s="651"/>
      <c r="CL323" s="651"/>
      <c r="CM323" s="651"/>
      <c r="CN323" s="651"/>
      <c r="CO323" s="651"/>
      <c r="CP323" s="651"/>
      <c r="CQ323" s="651"/>
      <c r="CR323" s="651"/>
      <c r="CS323" s="651"/>
      <c r="CT323" s="651"/>
      <c r="CU323" s="651"/>
      <c r="CV323" s="651"/>
      <c r="CW323" s="651"/>
      <c r="CX323" s="651"/>
      <c r="CY323" s="651"/>
      <c r="CZ323" s="651"/>
      <c r="DA323" s="651"/>
      <c r="DB323" s="651"/>
      <c r="DC323" s="651"/>
      <c r="DD323" s="651"/>
      <c r="DE323" s="651"/>
      <c r="DF323" s="651"/>
      <c r="DG323" s="651"/>
      <c r="DH323" s="651"/>
      <c r="DI323" s="651"/>
      <c r="DJ323" s="651"/>
      <c r="DK323" s="651"/>
      <c r="DL323" s="651"/>
      <c r="DM323" s="651"/>
      <c r="DN323" s="651"/>
      <c r="DO323" s="651"/>
      <c r="DP323" s="651"/>
      <c r="DQ323" s="651"/>
      <c r="DR323" s="651"/>
      <c r="DS323" s="651"/>
      <c r="DT323" s="651"/>
      <c r="DU323" s="651"/>
      <c r="DV323" s="651"/>
      <c r="DW323" s="651"/>
      <c r="DX323" s="651"/>
      <c r="DY323" s="651"/>
      <c r="DZ323" s="651"/>
      <c r="EA323" s="651"/>
      <c r="EB323" s="651"/>
      <c r="EC323" s="651"/>
      <c r="ED323" s="651"/>
      <c r="EE323" s="651"/>
      <c r="EF323" s="651"/>
      <c r="EG323" s="651"/>
      <c r="EH323" s="651"/>
      <c r="EI323" s="651"/>
      <c r="EJ323" s="651"/>
      <c r="EK323" s="651"/>
      <c r="EL323" s="651"/>
      <c r="EM323" s="651"/>
      <c r="EN323" s="651"/>
      <c r="EO323" s="651"/>
      <c r="EP323" s="651"/>
    </row>
    <row r="324" spans="1:146" ht="14.1" customHeight="1">
      <c r="B324" s="38" t="s">
        <v>479</v>
      </c>
      <c r="D324" s="39" t="s">
        <v>150</v>
      </c>
      <c r="G324" s="16">
        <f t="shared" ref="G324:AO324" ca="1" si="1007">$F310</f>
        <v>89.1</v>
      </c>
      <c r="H324" s="16">
        <f t="shared" ca="1" si="1007"/>
        <v>89.1</v>
      </c>
      <c r="I324" s="16">
        <f t="shared" ca="1" si="1007"/>
        <v>89.1</v>
      </c>
      <c r="J324" s="16">
        <f t="shared" ca="1" si="1007"/>
        <v>89.1</v>
      </c>
      <c r="K324" s="16">
        <f t="shared" ca="1" si="1007"/>
        <v>89.1</v>
      </c>
      <c r="L324" s="16">
        <f t="shared" ca="1" si="1007"/>
        <v>89.1</v>
      </c>
      <c r="M324" s="16">
        <f t="shared" ca="1" si="1007"/>
        <v>89.1</v>
      </c>
      <c r="N324" s="16">
        <f t="shared" ca="1" si="1007"/>
        <v>89.1</v>
      </c>
      <c r="O324" s="16">
        <f t="shared" ca="1" si="1007"/>
        <v>89.1</v>
      </c>
      <c r="P324" s="16">
        <f t="shared" ca="1" si="1007"/>
        <v>89.1</v>
      </c>
      <c r="Q324" s="16">
        <f t="shared" ca="1" si="1007"/>
        <v>89.1</v>
      </c>
      <c r="R324" s="16">
        <f t="shared" ca="1" si="1007"/>
        <v>89.1</v>
      </c>
      <c r="S324" s="16">
        <f t="shared" ca="1" si="1007"/>
        <v>89.1</v>
      </c>
      <c r="T324" s="16">
        <f t="shared" ca="1" si="1007"/>
        <v>89.1</v>
      </c>
      <c r="U324" s="16">
        <f t="shared" ca="1" si="1007"/>
        <v>89.1</v>
      </c>
      <c r="V324" s="16">
        <f t="shared" ca="1" si="1007"/>
        <v>89.1</v>
      </c>
      <c r="W324" s="16">
        <f t="shared" ca="1" si="1007"/>
        <v>89.1</v>
      </c>
      <c r="X324" s="16">
        <f t="shared" ca="1" si="1007"/>
        <v>89.1</v>
      </c>
      <c r="Y324" s="16">
        <f t="shared" ca="1" si="1007"/>
        <v>89.1</v>
      </c>
      <c r="Z324" s="16">
        <f t="shared" ca="1" si="1007"/>
        <v>89.1</v>
      </c>
      <c r="AA324" s="16">
        <f t="shared" ca="1" si="1007"/>
        <v>89.1</v>
      </c>
      <c r="AB324" s="16">
        <f t="shared" ca="1" si="1007"/>
        <v>89.1</v>
      </c>
      <c r="AC324" s="16">
        <f t="shared" ca="1" si="1007"/>
        <v>89.1</v>
      </c>
      <c r="AD324" s="16">
        <f t="shared" ca="1" si="1007"/>
        <v>89.1</v>
      </c>
      <c r="AE324" s="16">
        <f t="shared" ca="1" si="1007"/>
        <v>89.1</v>
      </c>
      <c r="AF324" s="16">
        <f t="shared" ca="1" si="1007"/>
        <v>89.1</v>
      </c>
      <c r="AG324" s="16">
        <f t="shared" ca="1" si="1007"/>
        <v>89.1</v>
      </c>
      <c r="AH324" s="16">
        <f t="shared" ca="1" si="1007"/>
        <v>89.1</v>
      </c>
      <c r="AI324" s="16">
        <f t="shared" ca="1" si="1007"/>
        <v>89.1</v>
      </c>
      <c r="AJ324" s="16">
        <f t="shared" ca="1" si="1007"/>
        <v>89.1</v>
      </c>
      <c r="AK324" s="16">
        <f t="shared" ca="1" si="1007"/>
        <v>89.1</v>
      </c>
      <c r="AL324" s="16">
        <f t="shared" ca="1" si="1007"/>
        <v>89.1</v>
      </c>
      <c r="AM324" s="16">
        <f t="shared" ca="1" si="1007"/>
        <v>89.1</v>
      </c>
      <c r="AN324" s="16">
        <f t="shared" ca="1" si="1007"/>
        <v>89.1</v>
      </c>
      <c r="AO324" s="16">
        <f t="shared" ca="1" si="1007"/>
        <v>89.1</v>
      </c>
      <c r="AP324" s="87"/>
      <c r="AQ324" s="87"/>
      <c r="AR324" s="87"/>
      <c r="AS324" s="87"/>
      <c r="AT324" s="87"/>
      <c r="AU324" s="87"/>
      <c r="AV324" s="87"/>
      <c r="AW324" s="87"/>
      <c r="AX324" s="87"/>
      <c r="AY324" s="87"/>
      <c r="AZ324" s="87"/>
      <c r="BA324" s="87"/>
      <c r="BB324" s="87"/>
      <c r="BC324" s="87"/>
      <c r="BD324" s="87"/>
      <c r="BE324" s="87"/>
      <c r="BF324" s="87"/>
      <c r="BG324" s="87"/>
      <c r="BH324" s="87"/>
      <c r="BI324" s="87"/>
      <c r="BJ324" s="87"/>
      <c r="BK324" s="87"/>
      <c r="BL324" s="87"/>
      <c r="BM324" s="87"/>
      <c r="BN324" s="87"/>
      <c r="BO324" s="87"/>
      <c r="BP324" s="87"/>
      <c r="BQ324" s="87"/>
      <c r="BR324" s="87"/>
      <c r="BS324" s="87"/>
      <c r="BT324" s="87"/>
      <c r="BU324" s="87"/>
      <c r="BV324" s="87"/>
      <c r="BW324" s="87"/>
      <c r="BX324" s="87"/>
      <c r="BY324" s="87"/>
      <c r="BZ324" s="87"/>
      <c r="CA324" s="87"/>
      <c r="CB324" s="87"/>
      <c r="CC324" s="87"/>
      <c r="CD324" s="87"/>
      <c r="CE324" s="87"/>
      <c r="CF324" s="87"/>
      <c r="CG324" s="87"/>
      <c r="CH324" s="87"/>
      <c r="CI324" s="87"/>
      <c r="CJ324" s="87"/>
      <c r="CK324" s="87"/>
      <c r="CL324" s="87"/>
      <c r="CM324" s="87"/>
      <c r="CN324" s="87"/>
      <c r="CO324" s="87"/>
      <c r="CP324" s="87"/>
      <c r="CQ324" s="87"/>
      <c r="CR324" s="87"/>
      <c r="CS324" s="87"/>
      <c r="CT324" s="87"/>
      <c r="CU324" s="87"/>
      <c r="CV324" s="87"/>
      <c r="CW324" s="87"/>
      <c r="CX324" s="87"/>
      <c r="CY324" s="87"/>
      <c r="CZ324" s="87"/>
      <c r="DA324" s="87"/>
      <c r="DB324" s="87"/>
      <c r="DC324" s="87"/>
      <c r="DD324" s="87"/>
      <c r="DE324" s="87"/>
      <c r="DF324" s="87"/>
      <c r="DG324" s="87"/>
      <c r="DH324" s="87"/>
      <c r="DI324" s="87"/>
      <c r="DJ324" s="87"/>
      <c r="DK324" s="87"/>
      <c r="DL324" s="87"/>
      <c r="DM324" s="87"/>
      <c r="DN324" s="87"/>
      <c r="DO324" s="87"/>
      <c r="DP324" s="87"/>
      <c r="DQ324" s="87"/>
      <c r="DR324" s="87"/>
      <c r="DS324" s="87"/>
      <c r="DT324" s="87"/>
      <c r="DU324" s="87"/>
      <c r="DV324" s="87"/>
      <c r="DW324" s="87"/>
      <c r="DX324" s="87"/>
      <c r="DY324" s="87"/>
      <c r="DZ324" s="87"/>
      <c r="EA324" s="87"/>
      <c r="EB324" s="87"/>
      <c r="EC324" s="87"/>
      <c r="ED324" s="87"/>
      <c r="EE324" s="87"/>
      <c r="EF324" s="87"/>
      <c r="EG324" s="87"/>
      <c r="EH324" s="87"/>
      <c r="EI324" s="87"/>
      <c r="EJ324" s="87"/>
      <c r="EK324" s="87"/>
      <c r="EL324" s="87"/>
      <c r="EM324" s="87"/>
      <c r="EN324" s="87"/>
      <c r="EO324" s="87"/>
      <c r="EP324" s="87"/>
    </row>
    <row r="325" spans="1:146" s="43" customFormat="1" ht="14.1" customHeight="1">
      <c r="A325" s="54"/>
      <c r="B325" s="38"/>
      <c r="C325" s="134"/>
      <c r="D325" s="39"/>
      <c r="E325" s="290"/>
      <c r="G325" s="660"/>
      <c r="H325" s="660"/>
      <c r="I325" s="660"/>
      <c r="J325" s="660"/>
      <c r="K325" s="660"/>
      <c r="L325" s="660"/>
      <c r="M325" s="660"/>
      <c r="N325" s="660"/>
      <c r="O325" s="660"/>
      <c r="P325" s="660"/>
      <c r="Q325" s="660"/>
      <c r="R325" s="660"/>
      <c r="S325" s="660"/>
      <c r="T325" s="660"/>
      <c r="U325" s="660"/>
      <c r="V325" s="660"/>
      <c r="W325" s="660"/>
      <c r="X325" s="660"/>
      <c r="Y325" s="660"/>
      <c r="Z325" s="660"/>
      <c r="AA325" s="660"/>
      <c r="AB325" s="660"/>
      <c r="AC325" s="660"/>
      <c r="AD325" s="660"/>
      <c r="AE325" s="660"/>
      <c r="AF325" s="660"/>
      <c r="AG325" s="660"/>
      <c r="AH325" s="660"/>
      <c r="AI325" s="660"/>
      <c r="AJ325" s="660"/>
      <c r="AK325" s="660"/>
      <c r="AL325" s="660"/>
      <c r="AM325" s="660"/>
      <c r="AN325" s="660"/>
      <c r="AO325" s="660"/>
      <c r="AP325" s="660"/>
      <c r="AQ325" s="660"/>
      <c r="AR325" s="660"/>
      <c r="AS325" s="660"/>
      <c r="AT325" s="660"/>
      <c r="AU325" s="660"/>
      <c r="AV325" s="660"/>
      <c r="AW325" s="660"/>
      <c r="AX325" s="660"/>
      <c r="AY325" s="660"/>
      <c r="AZ325" s="660"/>
      <c r="BA325" s="660"/>
      <c r="BB325" s="660"/>
      <c r="BC325" s="660"/>
      <c r="BD325" s="660"/>
      <c r="BE325" s="660"/>
      <c r="BF325" s="660"/>
      <c r="BG325" s="660"/>
      <c r="BH325" s="660"/>
      <c r="BI325" s="660"/>
      <c r="BJ325" s="660"/>
      <c r="BK325" s="660"/>
      <c r="BL325" s="660"/>
      <c r="BM325" s="660"/>
      <c r="BN325" s="660"/>
      <c r="BO325" s="660"/>
      <c r="BP325" s="660"/>
      <c r="BQ325" s="660"/>
      <c r="BR325" s="660"/>
      <c r="BS325" s="660"/>
      <c r="BT325" s="660"/>
      <c r="BU325" s="660"/>
      <c r="BV325" s="660"/>
      <c r="BW325" s="660"/>
      <c r="BX325" s="660"/>
      <c r="BY325" s="660"/>
      <c r="BZ325" s="660"/>
      <c r="CA325" s="660"/>
      <c r="CB325" s="660"/>
      <c r="CC325" s="660"/>
      <c r="CD325" s="660"/>
      <c r="CE325" s="660"/>
      <c r="CF325" s="660"/>
      <c r="CG325" s="660"/>
      <c r="CH325" s="660"/>
      <c r="CI325" s="660"/>
      <c r="CJ325" s="660"/>
      <c r="CK325" s="660"/>
      <c r="CL325" s="660"/>
      <c r="CM325" s="660"/>
      <c r="CN325" s="660"/>
      <c r="CO325" s="660"/>
      <c r="CP325" s="660"/>
      <c r="CQ325" s="660"/>
      <c r="CR325" s="660"/>
      <c r="CS325" s="660"/>
      <c r="CT325" s="660"/>
      <c r="CU325" s="660"/>
      <c r="CV325" s="660"/>
      <c r="CW325" s="660"/>
      <c r="CX325" s="660"/>
      <c r="CY325" s="660"/>
      <c r="CZ325" s="660"/>
      <c r="DA325" s="660"/>
      <c r="DB325" s="660"/>
      <c r="DC325" s="660"/>
      <c r="DD325" s="660"/>
      <c r="DE325" s="660"/>
      <c r="DF325" s="660"/>
      <c r="DG325" s="660"/>
      <c r="DH325" s="660"/>
      <c r="DI325" s="660"/>
      <c r="DJ325" s="660"/>
      <c r="DK325" s="660"/>
      <c r="DL325" s="660"/>
      <c r="DM325" s="660"/>
      <c r="DN325" s="660"/>
      <c r="DO325" s="660"/>
      <c r="DP325" s="660"/>
      <c r="DQ325" s="660"/>
      <c r="DR325" s="660"/>
      <c r="DS325" s="660"/>
      <c r="DT325" s="660"/>
      <c r="DU325" s="660"/>
      <c r="DV325" s="660"/>
      <c r="DW325" s="660"/>
      <c r="DX325" s="660"/>
      <c r="DY325" s="660"/>
      <c r="DZ325" s="660"/>
      <c r="EA325" s="660"/>
      <c r="EB325" s="660"/>
      <c r="EC325" s="660"/>
      <c r="ED325" s="660"/>
      <c r="EE325" s="660"/>
      <c r="EF325" s="660"/>
      <c r="EG325" s="660"/>
      <c r="EH325" s="660"/>
      <c r="EI325" s="660"/>
      <c r="EJ325" s="660"/>
      <c r="EK325" s="660"/>
      <c r="EL325" s="660"/>
      <c r="EM325" s="660"/>
      <c r="EN325" s="660"/>
      <c r="EO325" s="660"/>
      <c r="EP325" s="660"/>
    </row>
    <row r="326" spans="1:146" s="43" customFormat="1" ht="14.1" customHeight="1">
      <c r="A326" s="54"/>
      <c r="B326" s="462" t="s">
        <v>575</v>
      </c>
      <c r="C326" s="134"/>
      <c r="D326" s="39"/>
      <c r="E326" s="290"/>
      <c r="G326" s="660"/>
      <c r="H326" s="660"/>
      <c r="I326" s="660"/>
      <c r="J326" s="660"/>
      <c r="K326" s="660"/>
      <c r="L326" s="660"/>
      <c r="M326" s="660"/>
      <c r="N326" s="660"/>
      <c r="O326" s="660"/>
      <c r="P326" s="660"/>
      <c r="Q326" s="660"/>
      <c r="R326" s="660"/>
      <c r="S326" s="660"/>
      <c r="T326" s="660"/>
      <c r="U326" s="660"/>
      <c r="V326" s="660"/>
      <c r="W326" s="660"/>
      <c r="X326" s="660"/>
      <c r="Y326" s="660"/>
      <c r="Z326" s="660"/>
      <c r="AA326" s="660"/>
      <c r="AB326" s="660"/>
      <c r="AC326" s="660"/>
      <c r="AD326" s="660"/>
      <c r="AE326" s="660"/>
      <c r="AF326" s="660"/>
      <c r="AG326" s="660"/>
      <c r="AH326" s="660"/>
      <c r="AI326" s="660"/>
      <c r="AJ326" s="660"/>
      <c r="AK326" s="660"/>
      <c r="AL326" s="660"/>
      <c r="AM326" s="660"/>
      <c r="AN326" s="660"/>
      <c r="AO326" s="660"/>
      <c r="AP326" s="660"/>
      <c r="AQ326" s="660"/>
      <c r="AR326" s="660"/>
      <c r="AS326" s="660"/>
      <c r="AT326" s="660"/>
      <c r="AU326" s="660"/>
      <c r="AV326" s="660"/>
      <c r="AW326" s="660"/>
      <c r="AX326" s="660"/>
      <c r="AY326" s="660"/>
      <c r="AZ326" s="660"/>
      <c r="BA326" s="660"/>
      <c r="BB326" s="660"/>
      <c r="BC326" s="660"/>
      <c r="BD326" s="660"/>
      <c r="BE326" s="660"/>
      <c r="BF326" s="660"/>
      <c r="BG326" s="660"/>
      <c r="BH326" s="660"/>
      <c r="BI326" s="660"/>
      <c r="BJ326" s="660"/>
      <c r="BK326" s="660"/>
      <c r="BL326" s="660"/>
      <c r="BM326" s="660"/>
      <c r="BN326" s="660"/>
      <c r="BO326" s="660"/>
      <c r="BP326" s="660"/>
      <c r="BQ326" s="660"/>
      <c r="BR326" s="660"/>
      <c r="BS326" s="660"/>
      <c r="BT326" s="660"/>
      <c r="BU326" s="660"/>
      <c r="BV326" s="660"/>
      <c r="BW326" s="660"/>
      <c r="BX326" s="660"/>
      <c r="BY326" s="660"/>
      <c r="BZ326" s="660"/>
      <c r="CA326" s="660"/>
      <c r="CB326" s="660"/>
      <c r="CC326" s="660"/>
      <c r="CD326" s="660"/>
      <c r="CE326" s="660"/>
      <c r="CF326" s="660"/>
      <c r="CG326" s="660"/>
      <c r="CH326" s="660"/>
      <c r="CI326" s="660"/>
      <c r="CJ326" s="660"/>
      <c r="CK326" s="660"/>
      <c r="CL326" s="660"/>
      <c r="CM326" s="660"/>
      <c r="CN326" s="660"/>
      <c r="CO326" s="660"/>
      <c r="CP326" s="660"/>
      <c r="CQ326" s="660"/>
      <c r="CR326" s="660"/>
      <c r="CS326" s="660"/>
      <c r="CT326" s="660"/>
      <c r="CU326" s="660"/>
      <c r="CV326" s="660"/>
      <c r="CW326" s="660"/>
      <c r="CX326" s="660"/>
      <c r="CY326" s="660"/>
      <c r="CZ326" s="660"/>
      <c r="DA326" s="660"/>
      <c r="DB326" s="660"/>
      <c r="DC326" s="660"/>
      <c r="DD326" s="660"/>
      <c r="DE326" s="660"/>
      <c r="DF326" s="660"/>
      <c r="DG326" s="660"/>
      <c r="DH326" s="660"/>
      <c r="DI326" s="660"/>
      <c r="DJ326" s="660"/>
      <c r="DK326" s="660"/>
      <c r="DL326" s="660"/>
      <c r="DM326" s="660"/>
      <c r="DN326" s="660"/>
      <c r="DO326" s="660"/>
      <c r="DP326" s="660"/>
      <c r="DQ326" s="660"/>
      <c r="DR326" s="660"/>
      <c r="DS326" s="660"/>
      <c r="DT326" s="660"/>
      <c r="DU326" s="660"/>
      <c r="DV326" s="660"/>
      <c r="DW326" s="660"/>
      <c r="DX326" s="660"/>
      <c r="DY326" s="660"/>
      <c r="DZ326" s="660"/>
      <c r="EA326" s="660"/>
      <c r="EB326" s="660"/>
      <c r="EC326" s="660"/>
      <c r="ED326" s="660"/>
      <c r="EE326" s="660"/>
      <c r="EF326" s="660"/>
      <c r="EG326" s="660"/>
      <c r="EH326" s="660"/>
      <c r="EI326" s="660"/>
      <c r="EJ326" s="660"/>
      <c r="EK326" s="660"/>
      <c r="EL326" s="660"/>
      <c r="EM326" s="660"/>
      <c r="EN326" s="660"/>
      <c r="EO326" s="660"/>
      <c r="EP326" s="660"/>
    </row>
    <row r="327" spans="1:146" s="43" customFormat="1" ht="14.1" customHeight="1">
      <c r="A327" s="54"/>
      <c r="B327" s="1345" t="s">
        <v>559</v>
      </c>
      <c r="C327" s="134"/>
      <c r="D327" s="39" t="s">
        <v>150</v>
      </c>
      <c r="E327" s="25"/>
      <c r="F327" s="1491">
        <f ca="1">Sensitivity!F96</f>
        <v>0</v>
      </c>
      <c r="G327" s="660"/>
      <c r="H327" s="660"/>
      <c r="I327" s="660"/>
      <c r="J327" s="660"/>
      <c r="K327" s="660"/>
      <c r="L327" s="660"/>
      <c r="M327" s="660"/>
      <c r="N327" s="660"/>
      <c r="O327" s="660"/>
      <c r="P327" s="660"/>
      <c r="Q327" s="660"/>
      <c r="R327" s="660"/>
      <c r="S327" s="660"/>
      <c r="T327" s="660"/>
      <c r="U327" s="660"/>
      <c r="V327" s="660"/>
      <c r="W327" s="660"/>
      <c r="X327" s="660"/>
      <c r="Y327" s="660"/>
      <c r="Z327" s="660"/>
      <c r="AA327" s="660"/>
      <c r="AB327" s="660"/>
      <c r="AC327" s="660"/>
      <c r="AD327" s="660"/>
      <c r="AE327" s="660"/>
      <c r="AF327" s="660"/>
      <c r="AG327" s="660"/>
      <c r="AH327" s="660"/>
      <c r="AI327" s="660"/>
      <c r="AJ327" s="660"/>
      <c r="AK327" s="660"/>
      <c r="AL327" s="660"/>
      <c r="AM327" s="660"/>
      <c r="AN327" s="660"/>
      <c r="AO327" s="660"/>
      <c r="AP327" s="660"/>
      <c r="AQ327" s="660"/>
      <c r="AR327" s="660"/>
      <c r="AS327" s="660"/>
      <c r="AT327" s="660"/>
      <c r="AU327" s="660"/>
      <c r="AV327" s="660"/>
      <c r="AW327" s="660"/>
      <c r="AX327" s="660"/>
      <c r="AY327" s="660"/>
      <c r="AZ327" s="660"/>
      <c r="BA327" s="660"/>
      <c r="BB327" s="660"/>
      <c r="BC327" s="660"/>
      <c r="BD327" s="660"/>
      <c r="BE327" s="660"/>
      <c r="BF327" s="660"/>
      <c r="BG327" s="660"/>
      <c r="BH327" s="660"/>
      <c r="BI327" s="660"/>
      <c r="BJ327" s="660"/>
      <c r="BK327" s="660"/>
      <c r="BL327" s="660"/>
      <c r="BM327" s="660"/>
      <c r="BN327" s="660"/>
      <c r="BO327" s="660"/>
      <c r="BP327" s="660"/>
      <c r="BQ327" s="660"/>
      <c r="BR327" s="660"/>
      <c r="BS327" s="660"/>
      <c r="BT327" s="660"/>
      <c r="BU327" s="660"/>
      <c r="BV327" s="660"/>
      <c r="BW327" s="660"/>
      <c r="BX327" s="660"/>
      <c r="BY327" s="660"/>
      <c r="BZ327" s="660"/>
      <c r="CA327" s="660"/>
      <c r="CB327" s="660"/>
      <c r="CC327" s="660"/>
      <c r="CD327" s="660"/>
      <c r="CE327" s="660"/>
      <c r="CF327" s="660"/>
      <c r="CG327" s="660"/>
      <c r="CH327" s="660"/>
      <c r="CI327" s="660"/>
      <c r="CJ327" s="660"/>
      <c r="CK327" s="660"/>
      <c r="CL327" s="660"/>
      <c r="CM327" s="660"/>
      <c r="CN327" s="660"/>
      <c r="CO327" s="660"/>
      <c r="CP327" s="660"/>
      <c r="CQ327" s="660"/>
      <c r="CR327" s="660"/>
      <c r="CS327" s="660"/>
      <c r="CT327" s="660"/>
      <c r="CU327" s="660"/>
      <c r="CV327" s="660"/>
      <c r="CW327" s="660"/>
      <c r="CX327" s="660"/>
      <c r="CY327" s="660"/>
      <c r="CZ327" s="660"/>
      <c r="DA327" s="660"/>
      <c r="DB327" s="660"/>
      <c r="DC327" s="660"/>
      <c r="DD327" s="660"/>
      <c r="DE327" s="660"/>
      <c r="DF327" s="660"/>
      <c r="DG327" s="660"/>
      <c r="DH327" s="660"/>
      <c r="DI327" s="660"/>
      <c r="DJ327" s="660"/>
      <c r="DK327" s="660"/>
      <c r="DL327" s="660"/>
      <c r="DM327" s="660"/>
      <c r="DN327" s="660"/>
      <c r="DO327" s="660"/>
      <c r="DP327" s="660"/>
      <c r="DQ327" s="660"/>
      <c r="DR327" s="660"/>
      <c r="DS327" s="660"/>
      <c r="DT327" s="660"/>
      <c r="DU327" s="660"/>
      <c r="DV327" s="660"/>
      <c r="DW327" s="660"/>
      <c r="DX327" s="660"/>
      <c r="DY327" s="660"/>
      <c r="DZ327" s="660"/>
      <c r="EA327" s="660"/>
      <c r="EB327" s="660"/>
      <c r="EC327" s="660"/>
      <c r="ED327" s="660"/>
      <c r="EE327" s="660"/>
      <c r="EF327" s="660"/>
      <c r="EG327" s="660"/>
      <c r="EH327" s="660"/>
      <c r="EI327" s="660"/>
      <c r="EJ327" s="660"/>
      <c r="EK327" s="660"/>
      <c r="EL327" s="660"/>
      <c r="EM327" s="660"/>
      <c r="EN327" s="660"/>
      <c r="EO327" s="660"/>
      <c r="EP327" s="660"/>
    </row>
    <row r="328" spans="1:146" s="43" customFormat="1" ht="14.1" customHeight="1">
      <c r="A328" s="54"/>
      <c r="B328" s="1345" t="s">
        <v>561</v>
      </c>
      <c r="C328" s="134"/>
      <c r="D328" s="890" t="s">
        <v>121</v>
      </c>
      <c r="E328" s="25"/>
      <c r="F328" s="1227">
        <f ca="1">F305</f>
        <v>0.60001200024000478</v>
      </c>
      <c r="G328" s="660"/>
      <c r="H328" s="660"/>
      <c r="I328" s="660"/>
      <c r="J328" s="660"/>
      <c r="K328" s="660"/>
      <c r="L328" s="660"/>
      <c r="M328" s="660"/>
      <c r="N328" s="660"/>
      <c r="O328" s="660"/>
      <c r="P328" s="660"/>
      <c r="Q328" s="660"/>
      <c r="R328" s="660"/>
      <c r="S328" s="660"/>
      <c r="T328" s="660"/>
      <c r="U328" s="660"/>
      <c r="V328" s="660"/>
      <c r="W328" s="660"/>
      <c r="X328" s="660"/>
      <c r="Y328" s="660"/>
      <c r="Z328" s="660"/>
      <c r="AA328" s="660"/>
      <c r="AB328" s="660"/>
      <c r="AC328" s="660"/>
      <c r="AD328" s="660"/>
      <c r="AE328" s="660"/>
      <c r="AF328" s="660"/>
      <c r="AG328" s="660"/>
      <c r="AH328" s="660"/>
      <c r="AI328" s="660"/>
      <c r="AJ328" s="660"/>
      <c r="AK328" s="660"/>
      <c r="AL328" s="660"/>
      <c r="AM328" s="660"/>
      <c r="AN328" s="660"/>
      <c r="AO328" s="660"/>
      <c r="AP328" s="660"/>
      <c r="AQ328" s="660"/>
      <c r="AR328" s="660"/>
      <c r="AS328" s="660"/>
      <c r="AT328" s="660"/>
      <c r="AU328" s="660"/>
      <c r="AV328" s="660"/>
      <c r="AW328" s="660"/>
      <c r="AX328" s="660"/>
      <c r="AY328" s="660"/>
      <c r="AZ328" s="660"/>
      <c r="BA328" s="660"/>
      <c r="BB328" s="660"/>
      <c r="BC328" s="660"/>
      <c r="BD328" s="660"/>
      <c r="BE328" s="660"/>
      <c r="BF328" s="660"/>
      <c r="BG328" s="660"/>
      <c r="BH328" s="660"/>
      <c r="BI328" s="660"/>
      <c r="BJ328" s="660"/>
      <c r="BK328" s="660"/>
      <c r="BL328" s="660"/>
      <c r="BM328" s="660"/>
      <c r="BN328" s="660"/>
      <c r="BO328" s="660"/>
      <c r="BP328" s="660"/>
      <c r="BQ328" s="660"/>
      <c r="BR328" s="660"/>
      <c r="BS328" s="660"/>
      <c r="BT328" s="660"/>
      <c r="BU328" s="660"/>
      <c r="BV328" s="660"/>
      <c r="BW328" s="660"/>
      <c r="BX328" s="660"/>
      <c r="BY328" s="660"/>
      <c r="BZ328" s="660"/>
      <c r="CA328" s="660"/>
      <c r="CB328" s="660"/>
      <c r="CC328" s="660"/>
      <c r="CD328" s="660"/>
      <c r="CE328" s="660"/>
      <c r="CF328" s="660"/>
      <c r="CG328" s="660"/>
      <c r="CH328" s="660"/>
      <c r="CI328" s="660"/>
      <c r="CJ328" s="660"/>
      <c r="CK328" s="660"/>
      <c r="CL328" s="660"/>
      <c r="CM328" s="660"/>
      <c r="CN328" s="660"/>
      <c r="CO328" s="660"/>
      <c r="CP328" s="660"/>
      <c r="CQ328" s="660"/>
      <c r="CR328" s="660"/>
      <c r="CS328" s="660"/>
      <c r="CT328" s="660"/>
      <c r="CU328" s="660"/>
      <c r="CV328" s="660"/>
      <c r="CW328" s="660"/>
      <c r="CX328" s="660"/>
      <c r="CY328" s="660"/>
      <c r="CZ328" s="660"/>
      <c r="DA328" s="660"/>
      <c r="DB328" s="660"/>
      <c r="DC328" s="660"/>
      <c r="DD328" s="660"/>
      <c r="DE328" s="660"/>
      <c r="DF328" s="660"/>
      <c r="DG328" s="660"/>
      <c r="DH328" s="660"/>
      <c r="DI328" s="660"/>
      <c r="DJ328" s="660"/>
      <c r="DK328" s="660"/>
      <c r="DL328" s="660"/>
      <c r="DM328" s="660"/>
      <c r="DN328" s="660"/>
      <c r="DO328" s="660"/>
      <c r="DP328" s="660"/>
      <c r="DQ328" s="660"/>
      <c r="DR328" s="660"/>
      <c r="DS328" s="660"/>
      <c r="DT328" s="660"/>
      <c r="DU328" s="660"/>
      <c r="DV328" s="660"/>
      <c r="DW328" s="660"/>
      <c r="DX328" s="660"/>
      <c r="DY328" s="660"/>
      <c r="DZ328" s="660"/>
      <c r="EA328" s="660"/>
      <c r="EB328" s="660"/>
      <c r="EC328" s="660"/>
      <c r="ED328" s="660"/>
      <c r="EE328" s="660"/>
      <c r="EF328" s="660"/>
      <c r="EG328" s="660"/>
      <c r="EH328" s="660"/>
      <c r="EI328" s="660"/>
      <c r="EJ328" s="660"/>
      <c r="EK328" s="660"/>
      <c r="EL328" s="660"/>
      <c r="EM328" s="660"/>
      <c r="EN328" s="660"/>
      <c r="EO328" s="660"/>
      <c r="EP328" s="660"/>
    </row>
    <row r="329" spans="1:146" s="43" customFormat="1" ht="14.1" customHeight="1">
      <c r="A329" s="54"/>
      <c r="B329" s="1345" t="s">
        <v>562</v>
      </c>
      <c r="C329" s="134"/>
      <c r="D329" s="890" t="s">
        <v>121</v>
      </c>
      <c r="E329" s="25"/>
      <c r="F329" s="1227">
        <v>0.7</v>
      </c>
      <c r="G329" s="660"/>
      <c r="H329" s="660"/>
      <c r="I329" s="660"/>
      <c r="J329" s="660"/>
      <c r="K329" s="660"/>
      <c r="L329" s="660"/>
      <c r="M329" s="660"/>
      <c r="N329" s="660"/>
      <c r="O329" s="660"/>
      <c r="P329" s="660"/>
      <c r="Q329" s="660"/>
      <c r="R329" s="660"/>
      <c r="S329" s="660"/>
      <c r="T329" s="660"/>
      <c r="U329" s="660"/>
      <c r="V329" s="660"/>
      <c r="W329" s="660"/>
      <c r="X329" s="660"/>
      <c r="Y329" s="660"/>
      <c r="Z329" s="660"/>
      <c r="AA329" s="660"/>
      <c r="AB329" s="660"/>
      <c r="AC329" s="660"/>
      <c r="AD329" s="660"/>
      <c r="AE329" s="660"/>
      <c r="AF329" s="660"/>
      <c r="AG329" s="660"/>
      <c r="AH329" s="660"/>
      <c r="AI329" s="660"/>
      <c r="AJ329" s="660"/>
      <c r="AK329" s="660"/>
      <c r="AL329" s="660"/>
      <c r="AM329" s="660"/>
      <c r="AN329" s="660"/>
      <c r="AO329" s="660"/>
      <c r="AP329" s="660"/>
      <c r="AQ329" s="660"/>
      <c r="AR329" s="660"/>
      <c r="AS329" s="660"/>
      <c r="AT329" s="660"/>
      <c r="AU329" s="660"/>
      <c r="AV329" s="660"/>
      <c r="AW329" s="660"/>
      <c r="AX329" s="660"/>
      <c r="AY329" s="660"/>
      <c r="AZ329" s="660"/>
      <c r="BA329" s="660"/>
      <c r="BB329" s="660"/>
      <c r="BC329" s="660"/>
      <c r="BD329" s="660"/>
      <c r="BE329" s="660"/>
      <c r="BF329" s="660"/>
      <c r="BG329" s="660"/>
      <c r="BH329" s="660"/>
      <c r="BI329" s="660"/>
      <c r="BJ329" s="660"/>
      <c r="BK329" s="660"/>
      <c r="BL329" s="660"/>
      <c r="BM329" s="660"/>
      <c r="BN329" s="660"/>
      <c r="BO329" s="660"/>
      <c r="BP329" s="660"/>
      <c r="BQ329" s="660"/>
      <c r="BR329" s="660"/>
      <c r="BS329" s="660"/>
      <c r="BT329" s="660"/>
      <c r="BU329" s="660"/>
      <c r="BV329" s="660"/>
      <c r="BW329" s="660"/>
      <c r="BX329" s="660"/>
      <c r="BY329" s="660"/>
      <c r="BZ329" s="660"/>
      <c r="CA329" s="660"/>
      <c r="CB329" s="660"/>
      <c r="CC329" s="660"/>
      <c r="CD329" s="660"/>
      <c r="CE329" s="660"/>
      <c r="CF329" s="660"/>
      <c r="CG329" s="660"/>
      <c r="CH329" s="660"/>
      <c r="CI329" s="660"/>
      <c r="CJ329" s="660"/>
      <c r="CK329" s="660"/>
      <c r="CL329" s="660"/>
      <c r="CM329" s="660"/>
      <c r="CN329" s="660"/>
      <c r="CO329" s="660"/>
      <c r="CP329" s="660"/>
      <c r="CQ329" s="660"/>
      <c r="CR329" s="660"/>
      <c r="CS329" s="660"/>
      <c r="CT329" s="660"/>
      <c r="CU329" s="660"/>
      <c r="CV329" s="660"/>
      <c r="CW329" s="660"/>
      <c r="CX329" s="660"/>
      <c r="CY329" s="660"/>
      <c r="CZ329" s="660"/>
      <c r="DA329" s="660"/>
      <c r="DB329" s="660"/>
      <c r="DC329" s="660"/>
      <c r="DD329" s="660"/>
      <c r="DE329" s="660"/>
      <c r="DF329" s="660"/>
      <c r="DG329" s="660"/>
      <c r="DH329" s="660"/>
      <c r="DI329" s="660"/>
      <c r="DJ329" s="660"/>
      <c r="DK329" s="660"/>
      <c r="DL329" s="660"/>
      <c r="DM329" s="660"/>
      <c r="DN329" s="660"/>
      <c r="DO329" s="660"/>
      <c r="DP329" s="660"/>
      <c r="DQ329" s="660"/>
      <c r="DR329" s="660"/>
      <c r="DS329" s="660"/>
      <c r="DT329" s="660"/>
      <c r="DU329" s="660"/>
      <c r="DV329" s="660"/>
      <c r="DW329" s="660"/>
      <c r="DX329" s="660"/>
      <c r="DY329" s="660"/>
      <c r="DZ329" s="660"/>
      <c r="EA329" s="660"/>
      <c r="EB329" s="660"/>
      <c r="EC329" s="660"/>
      <c r="ED329" s="660"/>
      <c r="EE329" s="660"/>
      <c r="EF329" s="660"/>
      <c r="EG329" s="660"/>
      <c r="EH329" s="660"/>
      <c r="EI329" s="660"/>
      <c r="EJ329" s="660"/>
      <c r="EK329" s="660"/>
      <c r="EL329" s="660"/>
      <c r="EM329" s="660"/>
      <c r="EN329" s="660"/>
      <c r="EO329" s="660"/>
      <c r="EP329" s="660"/>
    </row>
    <row r="330" spans="1:146" s="43" customFormat="1" ht="14.1" customHeight="1">
      <c r="A330" s="54"/>
      <c r="B330" s="38"/>
      <c r="C330" s="134"/>
      <c r="D330" s="39"/>
      <c r="E330" s="290"/>
      <c r="G330" s="660"/>
      <c r="H330" s="660"/>
      <c r="I330" s="660"/>
      <c r="J330" s="660"/>
      <c r="K330" s="660"/>
      <c r="L330" s="660"/>
      <c r="M330" s="660"/>
      <c r="N330" s="660"/>
      <c r="O330" s="660"/>
      <c r="P330" s="660"/>
      <c r="Q330" s="660"/>
      <c r="R330" s="660"/>
      <c r="S330" s="660"/>
      <c r="T330" s="660"/>
      <c r="U330" s="660"/>
      <c r="V330" s="660"/>
      <c r="W330" s="660"/>
      <c r="X330" s="660"/>
      <c r="Y330" s="660"/>
      <c r="Z330" s="660"/>
      <c r="AA330" s="660"/>
      <c r="AB330" s="660"/>
      <c r="AC330" s="660"/>
      <c r="AD330" s="660"/>
      <c r="AE330" s="660"/>
      <c r="AF330" s="660"/>
      <c r="AG330" s="660"/>
      <c r="AH330" s="660"/>
      <c r="AI330" s="660"/>
      <c r="AJ330" s="660"/>
      <c r="AK330" s="660"/>
      <c r="AL330" s="660"/>
      <c r="AM330" s="660"/>
      <c r="AN330" s="660"/>
      <c r="AO330" s="660"/>
      <c r="AP330" s="660"/>
      <c r="AQ330" s="660"/>
      <c r="AR330" s="660"/>
      <c r="AS330" s="660"/>
      <c r="AT330" s="660"/>
      <c r="AU330" s="660"/>
      <c r="AV330" s="660"/>
      <c r="AW330" s="660"/>
      <c r="AX330" s="660"/>
      <c r="AY330" s="660"/>
      <c r="AZ330" s="660"/>
      <c r="BA330" s="660"/>
      <c r="BB330" s="660"/>
      <c r="BC330" s="660"/>
      <c r="BD330" s="660"/>
      <c r="BE330" s="660"/>
      <c r="BF330" s="660"/>
      <c r="BG330" s="660"/>
      <c r="BH330" s="660"/>
      <c r="BI330" s="660"/>
      <c r="BJ330" s="660"/>
      <c r="BK330" s="660"/>
      <c r="BL330" s="660"/>
      <c r="BM330" s="660"/>
      <c r="BN330" s="660"/>
      <c r="BO330" s="660"/>
      <c r="BP330" s="660"/>
      <c r="BQ330" s="660"/>
      <c r="BR330" s="660"/>
      <c r="BS330" s="660"/>
      <c r="BT330" s="660"/>
      <c r="BU330" s="660"/>
      <c r="BV330" s="660"/>
      <c r="BW330" s="660"/>
      <c r="BX330" s="660"/>
      <c r="BY330" s="660"/>
      <c r="BZ330" s="660"/>
      <c r="CA330" s="660"/>
      <c r="CB330" s="660"/>
      <c r="CC330" s="660"/>
      <c r="CD330" s="660"/>
      <c r="CE330" s="660"/>
      <c r="CF330" s="660"/>
      <c r="CG330" s="660"/>
      <c r="CH330" s="660"/>
      <c r="CI330" s="660"/>
      <c r="CJ330" s="660"/>
      <c r="CK330" s="660"/>
      <c r="CL330" s="660"/>
      <c r="CM330" s="660"/>
      <c r="CN330" s="660"/>
      <c r="CO330" s="660"/>
      <c r="CP330" s="660"/>
      <c r="CQ330" s="660"/>
      <c r="CR330" s="660"/>
      <c r="CS330" s="660"/>
      <c r="CT330" s="660"/>
      <c r="CU330" s="660"/>
      <c r="CV330" s="660"/>
      <c r="CW330" s="660"/>
      <c r="CX330" s="660"/>
      <c r="CY330" s="660"/>
      <c r="CZ330" s="660"/>
      <c r="DA330" s="660"/>
      <c r="DB330" s="660"/>
      <c r="DC330" s="660"/>
      <c r="DD330" s="660"/>
      <c r="DE330" s="660"/>
      <c r="DF330" s="660"/>
      <c r="DG330" s="660"/>
      <c r="DH330" s="660"/>
      <c r="DI330" s="660"/>
      <c r="DJ330" s="660"/>
      <c r="DK330" s="660"/>
      <c r="DL330" s="660"/>
      <c r="DM330" s="660"/>
      <c r="DN330" s="660"/>
      <c r="DO330" s="660"/>
      <c r="DP330" s="660"/>
      <c r="DQ330" s="660"/>
      <c r="DR330" s="660"/>
      <c r="DS330" s="660"/>
      <c r="DT330" s="660"/>
      <c r="DU330" s="660"/>
      <c r="DV330" s="660"/>
      <c r="DW330" s="660"/>
      <c r="DX330" s="660"/>
      <c r="DY330" s="660"/>
      <c r="DZ330" s="660"/>
      <c r="EA330" s="660"/>
      <c r="EB330" s="660"/>
      <c r="EC330" s="660"/>
      <c r="ED330" s="660"/>
      <c r="EE330" s="660"/>
      <c r="EF330" s="660"/>
      <c r="EG330" s="660"/>
      <c r="EH330" s="660"/>
      <c r="EI330" s="660"/>
      <c r="EJ330" s="660"/>
      <c r="EK330" s="660"/>
      <c r="EL330" s="660"/>
      <c r="EM330" s="660"/>
      <c r="EN330" s="660"/>
      <c r="EO330" s="660"/>
      <c r="EP330" s="660"/>
    </row>
    <row r="331" spans="1:146" s="43" customFormat="1" ht="14.1" customHeight="1">
      <c r="A331" s="54"/>
      <c r="B331" s="192" t="s">
        <v>727</v>
      </c>
      <c r="C331" s="134"/>
      <c r="D331" s="39"/>
      <c r="E331" s="290"/>
      <c r="G331" s="660"/>
      <c r="H331" s="660"/>
      <c r="I331" s="660"/>
      <c r="J331" s="660"/>
      <c r="K331" s="660"/>
      <c r="L331" s="660"/>
      <c r="M331" s="660"/>
      <c r="N331" s="660"/>
      <c r="O331" s="660"/>
      <c r="P331" s="660"/>
      <c r="Q331" s="660"/>
      <c r="R331" s="660"/>
      <c r="S331" s="660"/>
      <c r="T331" s="660"/>
      <c r="U331" s="660"/>
      <c r="V331" s="660"/>
      <c r="W331" s="660"/>
      <c r="X331" s="660"/>
      <c r="Y331" s="660"/>
      <c r="Z331" s="660"/>
      <c r="AA331" s="660"/>
      <c r="AB331" s="660"/>
      <c r="AC331" s="660"/>
      <c r="AD331" s="660"/>
      <c r="AE331" s="660"/>
      <c r="AF331" s="660"/>
      <c r="AG331" s="660"/>
      <c r="AH331" s="660"/>
      <c r="AI331" s="660"/>
      <c r="AJ331" s="660"/>
      <c r="AK331" s="660"/>
      <c r="AL331" s="660"/>
      <c r="AM331" s="660"/>
      <c r="AN331" s="660"/>
      <c r="AO331" s="660"/>
      <c r="AP331" s="660"/>
      <c r="AQ331" s="660"/>
      <c r="AR331" s="660"/>
      <c r="AS331" s="660"/>
      <c r="AT331" s="660"/>
      <c r="AU331" s="660"/>
      <c r="AV331" s="660"/>
      <c r="AW331" s="660"/>
      <c r="AX331" s="660"/>
      <c r="AY331" s="660"/>
      <c r="AZ331" s="660"/>
      <c r="BA331" s="660"/>
      <c r="BB331" s="660"/>
      <c r="BC331" s="660"/>
      <c r="BD331" s="660"/>
      <c r="BE331" s="660"/>
      <c r="BF331" s="660"/>
      <c r="BG331" s="660"/>
      <c r="BH331" s="660"/>
      <c r="BI331" s="660"/>
      <c r="BJ331" s="660"/>
      <c r="BK331" s="660"/>
      <c r="BL331" s="660"/>
      <c r="BM331" s="660"/>
      <c r="BN331" s="660"/>
      <c r="BO331" s="660"/>
      <c r="BP331" s="660"/>
      <c r="BQ331" s="660"/>
      <c r="BR331" s="660"/>
      <c r="BS331" s="660"/>
      <c r="BT331" s="660"/>
      <c r="BU331" s="660"/>
      <c r="BV331" s="660"/>
      <c r="BW331" s="660"/>
      <c r="BX331" s="660"/>
      <c r="BY331" s="660"/>
      <c r="BZ331" s="660"/>
      <c r="CA331" s="660"/>
      <c r="CB331" s="660"/>
      <c r="CC331" s="660"/>
      <c r="CD331" s="660"/>
      <c r="CE331" s="660"/>
      <c r="CF331" s="660"/>
      <c r="CG331" s="660"/>
      <c r="CH331" s="660"/>
      <c r="CI331" s="660"/>
      <c r="CJ331" s="660"/>
      <c r="CK331" s="660"/>
      <c r="CL331" s="660"/>
      <c r="CM331" s="660"/>
      <c r="CN331" s="660"/>
      <c r="CO331" s="660"/>
      <c r="CP331" s="660"/>
      <c r="CQ331" s="660"/>
      <c r="CR331" s="660"/>
      <c r="CS331" s="660"/>
      <c r="CT331" s="660"/>
      <c r="CU331" s="660"/>
      <c r="CV331" s="660"/>
      <c r="CW331" s="660"/>
      <c r="CX331" s="660"/>
      <c r="CY331" s="660"/>
      <c r="CZ331" s="660"/>
      <c r="DA331" s="660"/>
      <c r="DB331" s="660"/>
      <c r="DC331" s="660"/>
      <c r="DD331" s="660"/>
      <c r="DE331" s="660"/>
      <c r="DF331" s="660"/>
      <c r="DG331" s="660"/>
      <c r="DH331" s="660"/>
      <c r="DI331" s="660"/>
      <c r="DJ331" s="660"/>
      <c r="DK331" s="660"/>
      <c r="DL331" s="660"/>
      <c r="DM331" s="660"/>
      <c r="DN331" s="660"/>
      <c r="DO331" s="660"/>
      <c r="DP331" s="660"/>
      <c r="DQ331" s="660"/>
      <c r="DR331" s="660"/>
      <c r="DS331" s="660"/>
      <c r="DT331" s="660"/>
      <c r="DU331" s="660"/>
      <c r="DV331" s="660"/>
      <c r="DW331" s="660"/>
      <c r="DX331" s="660"/>
      <c r="DY331" s="660"/>
      <c r="DZ331" s="660"/>
      <c r="EA331" s="660"/>
      <c r="EB331" s="660"/>
      <c r="EC331" s="660"/>
      <c r="ED331" s="660"/>
      <c r="EE331" s="660"/>
      <c r="EF331" s="660"/>
      <c r="EG331" s="660"/>
      <c r="EH331" s="660"/>
      <c r="EI331" s="660"/>
      <c r="EJ331" s="660"/>
      <c r="EK331" s="660"/>
      <c r="EL331" s="660"/>
      <c r="EM331" s="660"/>
      <c r="EN331" s="660"/>
      <c r="EO331" s="660"/>
      <c r="EP331" s="660"/>
    </row>
    <row r="332" spans="1:146" ht="14.1" customHeight="1">
      <c r="B332" s="1358" t="s">
        <v>725</v>
      </c>
      <c r="C332" s="915"/>
      <c r="D332" s="39" t="s">
        <v>150</v>
      </c>
      <c r="E332" s="9"/>
      <c r="F332" s="1089">
        <f ca="1">Sensitivity!F87</f>
        <v>160</v>
      </c>
    </row>
    <row r="333" spans="1:146" ht="14.1" customHeight="1">
      <c r="B333" s="1358" t="s">
        <v>726</v>
      </c>
      <c r="C333" s="915"/>
      <c r="D333" s="39" t="s">
        <v>150</v>
      </c>
      <c r="E333" s="9"/>
      <c r="F333" s="1089">
        <f ca="1">Sensitivity!F88</f>
        <v>147</v>
      </c>
    </row>
    <row r="334" spans="1:146" ht="14.1" customHeight="1">
      <c r="B334" s="1358" t="s">
        <v>1003</v>
      </c>
      <c r="C334" s="915"/>
      <c r="D334" s="39" t="s">
        <v>150</v>
      </c>
      <c r="E334" s="9"/>
      <c r="F334" s="54">
        <f ca="1">SUMPRODUCT(F332:F333,F305:F306)/SUM(F305:F306)</f>
        <v>154.80015600312007</v>
      </c>
    </row>
    <row r="335" spans="1:146" ht="14.1" customHeight="1">
      <c r="B335" s="1358"/>
      <c r="C335" s="915"/>
      <c r="E335" s="9"/>
      <c r="F335" s="434"/>
    </row>
    <row r="336" spans="1:146" ht="14.1" customHeight="1">
      <c r="B336" s="629"/>
      <c r="C336" s="1376"/>
      <c r="E336" s="9"/>
      <c r="F336" s="76"/>
    </row>
    <row r="337" spans="1:15" ht="14.1" customHeight="1">
      <c r="A337" s="248" t="s">
        <v>145</v>
      </c>
      <c r="B337" s="248"/>
      <c r="C337" s="113"/>
      <c r="H337" s="113"/>
      <c r="I337" s="113">
        <f>L342/설비용량</f>
        <v>0</v>
      </c>
      <c r="J337" s="113"/>
      <c r="K337" s="113"/>
      <c r="L337" s="113"/>
      <c r="M337" s="113"/>
      <c r="N337" s="113"/>
      <c r="O337" s="113"/>
    </row>
    <row r="338" spans="1:15" ht="14.1" customHeight="1">
      <c r="F338" s="13"/>
    </row>
    <row r="339" spans="1:15" ht="14.1" customHeight="1">
      <c r="B339" s="27" t="s">
        <v>152</v>
      </c>
      <c r="E339" s="233" t="s">
        <v>310</v>
      </c>
      <c r="F339" s="536" t="s">
        <v>311</v>
      </c>
      <c r="G339" s="176" t="s">
        <v>671</v>
      </c>
      <c r="H339" s="1086" t="s">
        <v>759</v>
      </c>
    </row>
    <row r="340" spans="1:15" ht="14.1" customHeight="1">
      <c r="B340" s="15" t="s">
        <v>760</v>
      </c>
      <c r="D340" s="39" t="s">
        <v>420</v>
      </c>
      <c r="E340" s="666"/>
      <c r="F340" s="13">
        <f>F115</f>
        <v>980</v>
      </c>
      <c r="G340" s="1084">
        <v>0</v>
      </c>
      <c r="H340" s="543"/>
      <c r="L340" s="49"/>
    </row>
    <row r="341" spans="1:15" ht="14.1" customHeight="1">
      <c r="B341" s="15" t="s">
        <v>522</v>
      </c>
      <c r="D341" s="39" t="s">
        <v>420</v>
      </c>
      <c r="E341" s="664">
        <v>15.000300006000119</v>
      </c>
      <c r="F341" s="663">
        <f t="shared" ref="F341:F352" si="1008">$E341*설비용량</f>
        <v>1500</v>
      </c>
      <c r="G341" s="1084">
        <v>1</v>
      </c>
    </row>
    <row r="342" spans="1:15" ht="14.1" customHeight="1">
      <c r="B342" s="15" t="s">
        <v>655</v>
      </c>
      <c r="C342" s="662"/>
      <c r="D342" s="39" t="s">
        <v>420</v>
      </c>
      <c r="E342" s="664">
        <v>6.5001300026000521</v>
      </c>
      <c r="F342" s="663">
        <f t="shared" si="1008"/>
        <v>650</v>
      </c>
      <c r="G342" s="1084">
        <v>0</v>
      </c>
    </row>
    <row r="343" spans="1:15" ht="14.1" customHeight="1">
      <c r="B343" s="15" t="s">
        <v>1300</v>
      </c>
      <c r="C343" s="662"/>
      <c r="D343" s="39" t="s">
        <v>420</v>
      </c>
      <c r="E343" s="664"/>
      <c r="F343" s="663"/>
      <c r="G343" s="1084">
        <v>0</v>
      </c>
      <c r="H343" s="129"/>
    </row>
    <row r="344" spans="1:15" ht="14.1" customHeight="1">
      <c r="B344" s="15" t="s">
        <v>1301</v>
      </c>
      <c r="C344" s="662"/>
      <c r="D344" s="39" t="s">
        <v>420</v>
      </c>
      <c r="E344" s="664"/>
      <c r="F344" s="664">
        <v>200</v>
      </c>
      <c r="G344" s="1084">
        <v>1</v>
      </c>
    </row>
    <row r="345" spans="1:15" ht="14.1" customHeight="1">
      <c r="B345" s="15" t="s">
        <v>1302</v>
      </c>
      <c r="C345" s="662"/>
      <c r="D345" s="39" t="s">
        <v>420</v>
      </c>
      <c r="E345" s="664"/>
      <c r="F345" s="664">
        <v>200</v>
      </c>
      <c r="G345" s="1084">
        <v>1</v>
      </c>
    </row>
    <row r="346" spans="1:15" ht="14.1" customHeight="1">
      <c r="B346" s="15" t="s">
        <v>761</v>
      </c>
      <c r="D346" s="39" t="s">
        <v>420</v>
      </c>
      <c r="E346" s="768"/>
      <c r="F346" s="664">
        <v>150</v>
      </c>
      <c r="G346" s="1084">
        <v>1</v>
      </c>
      <c r="I346" s="862"/>
    </row>
    <row r="347" spans="1:15" ht="13.9" customHeight="1">
      <c r="B347" s="15" t="s">
        <v>1303</v>
      </c>
      <c r="C347" s="662"/>
      <c r="D347" s="39" t="s">
        <v>420</v>
      </c>
      <c r="E347" s="664"/>
      <c r="F347" s="664">
        <v>800</v>
      </c>
      <c r="G347" s="1084"/>
    </row>
    <row r="348" spans="1:15" ht="13.9" customHeight="1">
      <c r="B348" s="15" t="s">
        <v>1304</v>
      </c>
      <c r="D348" s="39" t="s">
        <v>420</v>
      </c>
      <c r="E348" s="664"/>
      <c r="F348" s="664">
        <v>30</v>
      </c>
      <c r="G348" s="1084">
        <v>0</v>
      </c>
    </row>
    <row r="349" spans="1:15" ht="14.1" customHeight="1">
      <c r="B349" s="15" t="s">
        <v>656</v>
      </c>
      <c r="D349" s="39" t="s">
        <v>420</v>
      </c>
      <c r="E349" s="664"/>
      <c r="F349" s="664">
        <v>300</v>
      </c>
      <c r="G349" s="1084">
        <v>0</v>
      </c>
    </row>
    <row r="350" spans="1:15" ht="14.1" customHeight="1">
      <c r="B350" s="15" t="s">
        <v>523</v>
      </c>
      <c r="D350" s="39" t="s">
        <v>420</v>
      </c>
      <c r="E350" s="664"/>
      <c r="F350" s="663">
        <f t="shared" si="1008"/>
        <v>0</v>
      </c>
      <c r="G350" s="1084">
        <v>0</v>
      </c>
    </row>
    <row r="351" spans="1:15" ht="14.1" customHeight="1">
      <c r="B351" s="15" t="s">
        <v>523</v>
      </c>
      <c r="D351" s="39" t="s">
        <v>420</v>
      </c>
      <c r="E351" s="664"/>
      <c r="F351" s="768">
        <f t="shared" si="1008"/>
        <v>0</v>
      </c>
      <c r="G351" s="1084">
        <v>0</v>
      </c>
    </row>
    <row r="352" spans="1:15" ht="14.1" customHeight="1">
      <c r="B352" s="15" t="s">
        <v>523</v>
      </c>
      <c r="D352" s="39" t="s">
        <v>420</v>
      </c>
      <c r="E352" s="664"/>
      <c r="F352" s="768">
        <f t="shared" si="1008"/>
        <v>0</v>
      </c>
      <c r="G352" s="1084">
        <v>0</v>
      </c>
    </row>
    <row r="353" spans="1:146" ht="14.1" customHeight="1">
      <c r="E353" s="9"/>
      <c r="F353" s="768"/>
    </row>
    <row r="354" spans="1:146" ht="14.1" customHeight="1">
      <c r="B354" s="15" t="s">
        <v>609</v>
      </c>
      <c r="D354" s="39" t="s">
        <v>420</v>
      </c>
      <c r="E354" s="664"/>
      <c r="F354" s="768">
        <v>100</v>
      </c>
      <c r="G354" s="1084">
        <v>0</v>
      </c>
    </row>
    <row r="355" spans="1:146" ht="14.1" customHeight="1">
      <c r="E355" s="9"/>
      <c r="F355" s="768"/>
    </row>
    <row r="356" spans="1:146" ht="14.1" customHeight="1">
      <c r="B356" s="15" t="s">
        <v>314</v>
      </c>
      <c r="D356" s="39" t="s">
        <v>121</v>
      </c>
      <c r="E356" s="9"/>
      <c r="F356" s="1428">
        <f ca="1">Sensitivity!F101</f>
        <v>1</v>
      </c>
    </row>
    <row r="357" spans="1:146" ht="14.1" customHeight="1">
      <c r="E357" s="9"/>
      <c r="F357" s="664"/>
    </row>
    <row r="358" spans="1:146" ht="14.1" customHeight="1">
      <c r="F358" s="665"/>
    </row>
    <row r="359" spans="1:146" ht="14.1" customHeight="1"/>
    <row r="360" spans="1:146" ht="14.1" customHeight="1">
      <c r="A360" s="248" t="s">
        <v>146</v>
      </c>
      <c r="B360" s="248"/>
      <c r="C360" s="113"/>
      <c r="H360" s="113"/>
      <c r="I360" s="113"/>
      <c r="J360" s="113"/>
      <c r="K360" s="113"/>
      <c r="L360" s="113"/>
      <c r="M360" s="113"/>
      <c r="N360" s="113"/>
      <c r="O360" s="113"/>
    </row>
    <row r="361" spans="1:146" ht="14.1" customHeight="1">
      <c r="K361" s="13"/>
      <c r="M361" s="655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12"/>
      <c r="AW361" s="12"/>
      <c r="AX361" s="12"/>
      <c r="AY361" s="12"/>
      <c r="AZ361" s="12"/>
      <c r="BA361" s="12"/>
      <c r="BB361" s="12"/>
      <c r="BC361" s="12"/>
      <c r="BD361" s="12"/>
      <c r="BE361" s="12"/>
      <c r="BF361" s="12"/>
      <c r="BG361" s="12"/>
      <c r="BH361" s="12"/>
      <c r="BI361" s="12"/>
      <c r="BJ361" s="12"/>
      <c r="BK361" s="12"/>
      <c r="BL361" s="12"/>
      <c r="BM361" s="12"/>
      <c r="BN361" s="12"/>
      <c r="BO361" s="12"/>
      <c r="BP361" s="12"/>
      <c r="BQ361" s="12"/>
      <c r="BR361" s="12"/>
      <c r="BS361" s="12"/>
      <c r="BT361" s="12"/>
      <c r="BU361" s="12"/>
      <c r="BV361" s="12"/>
      <c r="BW361" s="12"/>
      <c r="BX361" s="12"/>
      <c r="BY361" s="12"/>
      <c r="BZ361" s="12"/>
      <c r="CA361" s="12"/>
      <c r="CB361" s="12"/>
      <c r="CC361" s="12"/>
      <c r="CD361" s="12"/>
      <c r="CE361" s="12"/>
      <c r="CF361" s="12"/>
      <c r="CG361" s="12"/>
      <c r="CH361" s="12"/>
      <c r="CI361" s="12"/>
      <c r="CJ361" s="12"/>
      <c r="CK361" s="12"/>
      <c r="CL361" s="12"/>
      <c r="CM361" s="12"/>
      <c r="CN361" s="12"/>
      <c r="CO361" s="12"/>
      <c r="CP361" s="12"/>
      <c r="CQ361" s="12"/>
      <c r="CR361" s="12"/>
      <c r="CS361" s="12"/>
      <c r="CT361" s="12"/>
      <c r="CU361" s="12"/>
      <c r="CV361" s="12"/>
      <c r="CW361" s="12"/>
      <c r="CX361" s="12"/>
      <c r="CY361" s="12"/>
      <c r="CZ361" s="12"/>
      <c r="DA361" s="12"/>
      <c r="DB361" s="12"/>
      <c r="DC361" s="12"/>
      <c r="DD361" s="12"/>
      <c r="DE361" s="12"/>
      <c r="DF361" s="12"/>
      <c r="DG361" s="12"/>
      <c r="DH361" s="12"/>
      <c r="DI361" s="12"/>
      <c r="DJ361" s="12"/>
      <c r="DK361" s="12"/>
      <c r="DL361" s="12"/>
      <c r="DM361" s="12"/>
      <c r="DN361" s="12"/>
      <c r="DO361" s="12"/>
      <c r="DP361" s="12"/>
      <c r="DQ361" s="12"/>
      <c r="DR361" s="12"/>
      <c r="DS361" s="12"/>
      <c r="DT361" s="12"/>
      <c r="DU361" s="12"/>
      <c r="DV361" s="12"/>
      <c r="DW361" s="12"/>
      <c r="DX361" s="12"/>
      <c r="DY361" s="12"/>
      <c r="DZ361" s="12"/>
      <c r="EA361" s="12"/>
      <c r="EB361" s="12"/>
      <c r="EC361" s="12"/>
      <c r="ED361" s="12"/>
      <c r="EE361" s="12"/>
      <c r="EF361" s="12"/>
      <c r="EG361" s="12"/>
      <c r="EH361" s="12"/>
      <c r="EI361" s="12"/>
      <c r="EJ361" s="12"/>
      <c r="EK361" s="12"/>
      <c r="EL361" s="12"/>
      <c r="EM361" s="12"/>
      <c r="EN361" s="12"/>
      <c r="EO361" s="12"/>
      <c r="EP361" s="12"/>
    </row>
    <row r="362" spans="1:146" ht="14.1" customHeight="1">
      <c r="B362" s="15" t="s">
        <v>480</v>
      </c>
      <c r="D362" s="667" t="s">
        <v>121</v>
      </c>
      <c r="F362" s="1087">
        <v>0</v>
      </c>
      <c r="M362" s="655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12"/>
      <c r="AW362" s="12"/>
      <c r="AX362" s="12"/>
      <c r="AY362" s="12"/>
      <c r="AZ362" s="12"/>
      <c r="BA362" s="12"/>
      <c r="BB362" s="12"/>
      <c r="BC362" s="12"/>
      <c r="BD362" s="12"/>
      <c r="BE362" s="12"/>
      <c r="BF362" s="12"/>
      <c r="BG362" s="12"/>
      <c r="BH362" s="12"/>
      <c r="BI362" s="12"/>
      <c r="BJ362" s="12"/>
      <c r="BK362" s="12"/>
      <c r="BL362" s="12"/>
      <c r="BM362" s="12"/>
      <c r="BN362" s="12"/>
      <c r="BO362" s="12"/>
      <c r="BP362" s="12"/>
      <c r="BQ362" s="12"/>
      <c r="BR362" s="12"/>
      <c r="BS362" s="12"/>
      <c r="BT362" s="12"/>
      <c r="BU362" s="12"/>
      <c r="BV362" s="12"/>
      <c r="BW362" s="12"/>
      <c r="BX362" s="12"/>
      <c r="BY362" s="12"/>
      <c r="BZ362" s="12"/>
      <c r="CA362" s="12"/>
      <c r="CB362" s="12"/>
      <c r="CC362" s="12"/>
      <c r="CD362" s="12"/>
      <c r="CE362" s="12"/>
      <c r="CF362" s="12"/>
      <c r="CG362" s="12"/>
      <c r="CH362" s="12"/>
      <c r="CI362" s="12"/>
      <c r="CJ362" s="12"/>
      <c r="CK362" s="12"/>
      <c r="CL362" s="12"/>
      <c r="CM362" s="12"/>
      <c r="CN362" s="12"/>
      <c r="CO362" s="12"/>
      <c r="CP362" s="12"/>
      <c r="CQ362" s="12"/>
      <c r="CR362" s="12"/>
      <c r="CS362" s="12"/>
      <c r="CT362" s="12"/>
      <c r="CU362" s="12"/>
      <c r="CV362" s="12"/>
      <c r="CW362" s="12"/>
      <c r="CX362" s="12"/>
      <c r="CY362" s="12"/>
      <c r="CZ362" s="12"/>
      <c r="DA362" s="12"/>
      <c r="DB362" s="12"/>
      <c r="DC362" s="12"/>
      <c r="DD362" s="12"/>
      <c r="DE362" s="12"/>
      <c r="DF362" s="12"/>
      <c r="DG362" s="12"/>
      <c r="DH362" s="12"/>
      <c r="DI362" s="12"/>
      <c r="DJ362" s="12"/>
      <c r="DK362" s="12"/>
      <c r="DL362" s="12"/>
      <c r="DM362" s="12"/>
      <c r="DN362" s="12"/>
      <c r="DO362" s="12"/>
      <c r="DP362" s="12"/>
      <c r="DQ362" s="12"/>
      <c r="DR362" s="12"/>
      <c r="DS362" s="12"/>
      <c r="DT362" s="12"/>
      <c r="DU362" s="12"/>
      <c r="DV362" s="12"/>
      <c r="DW362" s="12"/>
      <c r="DX362" s="12"/>
      <c r="DY362" s="12"/>
      <c r="DZ362" s="12"/>
      <c r="EA362" s="12"/>
      <c r="EB362" s="12"/>
      <c r="EC362" s="12"/>
      <c r="ED362" s="12"/>
      <c r="EE362" s="12"/>
      <c r="EF362" s="12"/>
      <c r="EG362" s="12"/>
      <c r="EH362" s="12"/>
      <c r="EI362" s="12"/>
      <c r="EJ362" s="12"/>
      <c r="EK362" s="12"/>
      <c r="EL362" s="12"/>
      <c r="EM362" s="12"/>
      <c r="EN362" s="12"/>
      <c r="EO362" s="12"/>
      <c r="EP362" s="12"/>
    </row>
    <row r="363" spans="1:146" ht="14.1" customHeight="1">
      <c r="M363" s="655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12"/>
      <c r="AW363" s="12"/>
      <c r="AX363" s="12"/>
      <c r="AY363" s="12"/>
      <c r="AZ363" s="12"/>
      <c r="BA363" s="12"/>
      <c r="BB363" s="12"/>
      <c r="BC363" s="12"/>
      <c r="BD363" s="12"/>
      <c r="BE363" s="12"/>
      <c r="BF363" s="12"/>
      <c r="BG363" s="12"/>
      <c r="BH363" s="12"/>
      <c r="BI363" s="12"/>
      <c r="BJ363" s="12"/>
      <c r="BK363" s="12"/>
      <c r="BL363" s="12"/>
      <c r="BM363" s="12"/>
      <c r="BN363" s="12"/>
      <c r="BO363" s="12"/>
      <c r="BP363" s="12"/>
      <c r="BQ363" s="12"/>
      <c r="BR363" s="12"/>
      <c r="BS363" s="12"/>
      <c r="BT363" s="12"/>
      <c r="BU363" s="12"/>
      <c r="BV363" s="12"/>
      <c r="BW363" s="12"/>
      <c r="BX363" s="12"/>
      <c r="BY363" s="12"/>
      <c r="BZ363" s="12"/>
      <c r="CA363" s="12"/>
      <c r="CB363" s="12"/>
      <c r="CC363" s="12"/>
      <c r="CD363" s="12"/>
      <c r="CE363" s="12"/>
      <c r="CF363" s="12"/>
      <c r="CG363" s="12"/>
      <c r="CH363" s="12"/>
      <c r="CI363" s="12"/>
      <c r="CJ363" s="12"/>
      <c r="CK363" s="12"/>
      <c r="CL363" s="12"/>
      <c r="CM363" s="12"/>
      <c r="CN363" s="12"/>
      <c r="CO363" s="12"/>
      <c r="CP363" s="12"/>
      <c r="CQ363" s="12"/>
      <c r="CR363" s="12"/>
      <c r="CS363" s="12"/>
      <c r="CT363" s="12"/>
      <c r="CU363" s="12"/>
      <c r="CV363" s="12"/>
      <c r="CW363" s="12"/>
      <c r="CX363" s="12"/>
      <c r="CY363" s="12"/>
      <c r="CZ363" s="12"/>
      <c r="DA363" s="12"/>
      <c r="DB363" s="12"/>
      <c r="DC363" s="12"/>
      <c r="DD363" s="12"/>
      <c r="DE363" s="12"/>
      <c r="DF363" s="12"/>
      <c r="DG363" s="12"/>
      <c r="DH363" s="12"/>
      <c r="DI363" s="12"/>
      <c r="DJ363" s="12"/>
      <c r="DK363" s="12"/>
      <c r="DL363" s="12"/>
      <c r="DM363" s="12"/>
      <c r="DN363" s="12"/>
      <c r="DO363" s="12"/>
      <c r="DP363" s="12"/>
      <c r="DQ363" s="12"/>
      <c r="DR363" s="12"/>
      <c r="DS363" s="12"/>
      <c r="DT363" s="12"/>
      <c r="DU363" s="12"/>
      <c r="DV363" s="12"/>
      <c r="DW363" s="12"/>
      <c r="DX363" s="12"/>
      <c r="DY363" s="12"/>
      <c r="DZ363" s="12"/>
      <c r="EA363" s="12"/>
      <c r="EB363" s="12"/>
      <c r="EC363" s="12"/>
      <c r="ED363" s="12"/>
      <c r="EE363" s="12"/>
      <c r="EF363" s="12"/>
      <c r="EG363" s="12"/>
      <c r="EH363" s="12"/>
      <c r="EI363" s="12"/>
      <c r="EJ363" s="12"/>
      <c r="EK363" s="12"/>
      <c r="EL363" s="12"/>
      <c r="EM363" s="12"/>
      <c r="EN363" s="12"/>
      <c r="EO363" s="12"/>
      <c r="EP363" s="12"/>
    </row>
    <row r="364" spans="1:146" ht="14.1" customHeight="1">
      <c r="B364" s="34" t="s">
        <v>1004</v>
      </c>
      <c r="D364" s="667" t="s">
        <v>121</v>
      </c>
      <c r="F364" s="1167">
        <v>0.8</v>
      </c>
      <c r="M364" s="655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12"/>
      <c r="AW364" s="12"/>
      <c r="AX364" s="12"/>
      <c r="AY364" s="12"/>
      <c r="AZ364" s="12"/>
      <c r="BA364" s="12"/>
      <c r="BB364" s="12"/>
      <c r="BC364" s="12"/>
      <c r="BD364" s="12"/>
      <c r="BE364" s="12"/>
      <c r="BF364" s="12"/>
      <c r="BG364" s="12"/>
      <c r="BH364" s="12"/>
      <c r="BI364" s="12"/>
      <c r="BJ364" s="12"/>
      <c r="BK364" s="12"/>
      <c r="BL364" s="12"/>
      <c r="BM364" s="12"/>
      <c r="BN364" s="12"/>
      <c r="BO364" s="12"/>
      <c r="BP364" s="12"/>
      <c r="BQ364" s="12"/>
      <c r="BR364" s="12"/>
      <c r="BS364" s="12"/>
      <c r="BT364" s="12"/>
      <c r="BU364" s="12"/>
      <c r="BV364" s="12"/>
      <c r="BW364" s="12"/>
      <c r="BX364" s="12"/>
      <c r="BY364" s="12"/>
      <c r="BZ364" s="12"/>
      <c r="CA364" s="12"/>
      <c r="CB364" s="12"/>
      <c r="CC364" s="12"/>
      <c r="CD364" s="12"/>
      <c r="CE364" s="12"/>
      <c r="CF364" s="12"/>
      <c r="CG364" s="12"/>
      <c r="CH364" s="12"/>
      <c r="CI364" s="12"/>
      <c r="CJ364" s="12"/>
      <c r="CK364" s="12"/>
      <c r="CL364" s="12"/>
      <c r="CM364" s="12"/>
      <c r="CN364" s="12"/>
      <c r="CO364" s="12"/>
      <c r="CP364" s="12"/>
      <c r="CQ364" s="12"/>
      <c r="CR364" s="12"/>
      <c r="CS364" s="12"/>
      <c r="CT364" s="12"/>
      <c r="CU364" s="12"/>
      <c r="CV364" s="12"/>
      <c r="CW364" s="12"/>
      <c r="CX364" s="12"/>
      <c r="CY364" s="12"/>
      <c r="CZ364" s="12"/>
      <c r="DA364" s="12"/>
      <c r="DB364" s="12"/>
      <c r="DC364" s="12"/>
      <c r="DD364" s="12"/>
      <c r="DE364" s="12"/>
      <c r="DF364" s="12"/>
      <c r="DG364" s="12"/>
      <c r="DH364" s="12"/>
      <c r="DI364" s="12"/>
      <c r="DJ364" s="12"/>
      <c r="DK364" s="12"/>
      <c r="DL364" s="12"/>
      <c r="DM364" s="12"/>
      <c r="DN364" s="12"/>
      <c r="DO364" s="12"/>
      <c r="DP364" s="12"/>
      <c r="DQ364" s="12"/>
      <c r="DR364" s="12"/>
      <c r="DS364" s="12"/>
      <c r="DT364" s="12"/>
      <c r="DU364" s="12"/>
      <c r="DV364" s="12"/>
      <c r="DW364" s="12"/>
      <c r="DX364" s="12"/>
      <c r="DY364" s="12"/>
      <c r="DZ364" s="12"/>
      <c r="EA364" s="12"/>
      <c r="EB364" s="12"/>
      <c r="EC364" s="12"/>
      <c r="ED364" s="12"/>
      <c r="EE364" s="12"/>
      <c r="EF364" s="12"/>
      <c r="EG364" s="12"/>
      <c r="EH364" s="12"/>
      <c r="EI364" s="12"/>
      <c r="EJ364" s="12"/>
      <c r="EK364" s="12"/>
      <c r="EL364" s="12"/>
      <c r="EM364" s="12"/>
      <c r="EN364" s="12"/>
      <c r="EO364" s="12"/>
      <c r="EP364" s="12"/>
    </row>
    <row r="365" spans="1:146" ht="14.1" customHeight="1">
      <c r="M365" s="655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12"/>
      <c r="AW365" s="12"/>
      <c r="AX365" s="12"/>
      <c r="AY365" s="12"/>
      <c r="AZ365" s="12"/>
      <c r="BA365" s="12"/>
      <c r="BB365" s="12"/>
      <c r="BC365" s="12"/>
      <c r="BD365" s="12"/>
      <c r="BE365" s="12"/>
      <c r="BF365" s="12"/>
      <c r="BG365" s="12"/>
      <c r="BH365" s="12"/>
      <c r="BI365" s="12"/>
      <c r="BJ365" s="12"/>
      <c r="BK365" s="12"/>
      <c r="BL365" s="12"/>
      <c r="BM365" s="12"/>
      <c r="BN365" s="12"/>
      <c r="BO365" s="12"/>
      <c r="BP365" s="12"/>
      <c r="BQ365" s="12"/>
      <c r="BR365" s="12"/>
      <c r="BS365" s="12"/>
      <c r="BT365" s="12"/>
      <c r="BU365" s="12"/>
      <c r="BV365" s="12"/>
      <c r="BW365" s="12"/>
      <c r="BX365" s="12"/>
      <c r="BY365" s="12"/>
      <c r="BZ365" s="12"/>
      <c r="CA365" s="12"/>
      <c r="CB365" s="12"/>
      <c r="CC365" s="12"/>
      <c r="CD365" s="12"/>
      <c r="CE365" s="12"/>
      <c r="CF365" s="12"/>
      <c r="CG365" s="12"/>
      <c r="CH365" s="12"/>
      <c r="CI365" s="12"/>
      <c r="CJ365" s="12"/>
      <c r="CK365" s="12"/>
      <c r="CL365" s="12"/>
      <c r="CM365" s="12"/>
      <c r="CN365" s="12"/>
      <c r="CO365" s="12"/>
      <c r="CP365" s="12"/>
      <c r="CQ365" s="12"/>
      <c r="CR365" s="12"/>
      <c r="CS365" s="12"/>
      <c r="CT365" s="12"/>
      <c r="CU365" s="12"/>
      <c r="CV365" s="12"/>
      <c r="CW365" s="12"/>
      <c r="CX365" s="12"/>
      <c r="CY365" s="12"/>
      <c r="CZ365" s="12"/>
      <c r="DA365" s="12"/>
      <c r="DB365" s="12"/>
      <c r="DC365" s="12"/>
      <c r="DD365" s="12"/>
      <c r="DE365" s="12"/>
      <c r="DF365" s="12"/>
      <c r="DG365" s="12"/>
      <c r="DH365" s="12"/>
      <c r="DI365" s="12"/>
      <c r="DJ365" s="12"/>
      <c r="DK365" s="12"/>
      <c r="DL365" s="12"/>
      <c r="DM365" s="12"/>
      <c r="DN365" s="12"/>
      <c r="DO365" s="12"/>
      <c r="DP365" s="12"/>
      <c r="DQ365" s="12"/>
      <c r="DR365" s="12"/>
      <c r="DS365" s="12"/>
      <c r="DT365" s="12"/>
      <c r="DU365" s="12"/>
      <c r="DV365" s="12"/>
      <c r="DW365" s="12"/>
      <c r="DX365" s="12"/>
      <c r="DY365" s="12"/>
      <c r="DZ365" s="12"/>
      <c r="EA365" s="12"/>
      <c r="EB365" s="12"/>
      <c r="EC365" s="12"/>
      <c r="ED365" s="12"/>
      <c r="EE365" s="12"/>
      <c r="EF365" s="12"/>
      <c r="EG365" s="12"/>
      <c r="EH365" s="12"/>
      <c r="EI365" s="12"/>
      <c r="EJ365" s="12"/>
      <c r="EK365" s="12"/>
      <c r="EL365" s="12"/>
      <c r="EM365" s="12"/>
      <c r="EN365" s="12"/>
      <c r="EO365" s="12"/>
      <c r="EP365" s="12"/>
    </row>
    <row r="366" spans="1:146" ht="14.1" customHeight="1">
      <c r="A366" s="624"/>
      <c r="B366" s="627" t="s">
        <v>481</v>
      </c>
      <c r="C366" s="20"/>
      <c r="D366" s="668"/>
      <c r="E366" s="1390"/>
      <c r="F366" s="1390"/>
      <c r="I366" s="1355"/>
    </row>
    <row r="367" spans="1:146" ht="14.1" customHeight="1">
      <c r="A367" s="624"/>
      <c r="B367" s="15" t="s">
        <v>357</v>
      </c>
      <c r="D367" s="667" t="s">
        <v>121</v>
      </c>
      <c r="E367" s="84"/>
      <c r="F367" s="85">
        <v>0.09</v>
      </c>
      <c r="I367" s="8"/>
    </row>
    <row r="368" spans="1:146" ht="14.1" customHeight="1">
      <c r="A368" s="624"/>
      <c r="B368" s="625" t="s">
        <v>358</v>
      </c>
      <c r="D368" s="667" t="s">
        <v>121</v>
      </c>
      <c r="E368" s="84"/>
      <c r="F368" s="85">
        <v>0.19</v>
      </c>
    </row>
    <row r="369" spans="1:7" ht="14.1" customHeight="1">
      <c r="A369" s="624"/>
      <c r="B369" s="625" t="s">
        <v>359</v>
      </c>
      <c r="D369" s="667" t="s">
        <v>121</v>
      </c>
      <c r="E369" s="84"/>
      <c r="F369" s="85">
        <v>0.21</v>
      </c>
    </row>
    <row r="370" spans="1:7" ht="14.1" customHeight="1">
      <c r="A370" s="624"/>
      <c r="B370" s="625"/>
      <c r="C370" s="1395"/>
      <c r="D370" s="598"/>
      <c r="E370" s="1395"/>
      <c r="F370" s="1396"/>
    </row>
    <row r="371" spans="1:7" ht="14.1" customHeight="1">
      <c r="A371" s="624"/>
      <c r="B371" s="863" t="s">
        <v>610</v>
      </c>
      <c r="D371" s="667" t="s">
        <v>121</v>
      </c>
      <c r="E371" s="13"/>
      <c r="F371" s="1374">
        <v>0.01</v>
      </c>
    </row>
    <row r="372" spans="1:7" ht="14.1" customHeight="1">
      <c r="B372" s="1358"/>
      <c r="C372" s="1376"/>
      <c r="E372" s="9"/>
      <c r="F372" s="76"/>
    </row>
    <row r="373" spans="1:7" ht="14.1" customHeight="1">
      <c r="B373" s="669" t="s">
        <v>482</v>
      </c>
      <c r="D373" s="516"/>
      <c r="E373" s="1397"/>
    </row>
    <row r="374" spans="1:7" ht="14.1" customHeight="1">
      <c r="B374" s="1395" t="s">
        <v>483</v>
      </c>
      <c r="D374" s="516" t="s">
        <v>187</v>
      </c>
      <c r="F374" s="936">
        <f ca="1">태양광_운영기간</f>
        <v>20</v>
      </c>
    </row>
    <row r="375" spans="1:7" ht="14.1" customHeight="1">
      <c r="B375" s="20" t="s">
        <v>484</v>
      </c>
      <c r="D375" s="516" t="s">
        <v>187</v>
      </c>
      <c r="F375" s="1398">
        <v>5</v>
      </c>
      <c r="G375" s="15" t="s">
        <v>485</v>
      </c>
    </row>
    <row r="376" spans="1:7" ht="14.1" customHeight="1">
      <c r="D376" s="516"/>
      <c r="F376" s="338"/>
    </row>
    <row r="377" spans="1:7" ht="14.1" customHeight="1">
      <c r="B377" s="34" t="s">
        <v>486</v>
      </c>
      <c r="D377" s="39" t="s">
        <v>93</v>
      </c>
      <c r="F377" s="1399">
        <v>0.1</v>
      </c>
    </row>
  </sheetData>
  <phoneticPr fontId="14" type="noConversion"/>
  <conditionalFormatting sqref="G156:EP157">
    <cfRule type="cellIs" dxfId="29" priority="9" operator="greaterThan">
      <formula>0</formula>
    </cfRule>
  </conditionalFormatting>
  <conditionalFormatting sqref="G166:EP167">
    <cfRule type="cellIs" dxfId="28" priority="7" operator="greaterThan">
      <formula>0</formula>
    </cfRule>
  </conditionalFormatting>
  <conditionalFormatting sqref="G176:EP177">
    <cfRule type="cellIs" dxfId="27" priority="6" operator="greaterThan">
      <formula>0</formula>
    </cfRule>
  </conditionalFormatting>
  <conditionalFormatting sqref="H42:EP42 H44:EP44 I43:EP43">
    <cfRule type="cellIs" dxfId="26" priority="4" operator="greaterThan">
      <formula>0</formula>
    </cfRule>
  </conditionalFormatting>
  <conditionalFormatting sqref="G252:EP253">
    <cfRule type="cellIs" dxfId="25" priority="3" operator="greaterThan">
      <formula>0</formula>
    </cfRule>
  </conditionalFormatting>
  <conditionalFormatting sqref="G196:EP197">
    <cfRule type="cellIs" dxfId="24" priority="2" operator="greaterThan">
      <formula>0</formula>
    </cfRule>
  </conditionalFormatting>
  <conditionalFormatting sqref="G186:EP187">
    <cfRule type="cellIs" dxfId="23" priority="1" operator="greaterThan">
      <formula>0</formula>
    </cfRule>
  </conditionalFormatting>
  <dataValidations disablePrompts="1" count="3">
    <dataValidation type="list" allowBlank="1" showInputMessage="1" showErrorMessage="1" sqref="G354 G340:G352" xr:uid="{00000000-0002-0000-0400-000000000000}">
      <formula1>"1,0"</formula1>
    </dataValidation>
    <dataValidation type="list" allowBlank="1" showInputMessage="1" showErrorMessage="1" sqref="F116" xr:uid="{00000000-0002-0000-0400-000001000000}">
      <formula1>"3,6,12"</formula1>
    </dataValidation>
    <dataValidation type="list" allowBlank="1" showInputMessage="1" showErrorMessage="1" sqref="F149:J149" xr:uid="{00000000-0002-0000-0400-000002000000}">
      <formula1>"1,2,3"</formula1>
    </dataValidation>
  </dataValidations>
  <pageMargins left="0.4" right="0.25" top="0.59" bottom="0.59" header="0.51" footer="0.39"/>
  <pageSetup paperSize="9" scale="16" orientation="portrait" r:id="rId1"/>
  <headerFooter alignWithMargins="0"/>
  <ignoredErrors>
    <ignoredError sqref="F109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000000"/>
  </sheetPr>
  <dimension ref="A1:V93"/>
  <sheetViews>
    <sheetView view="pageBreakPreview" zoomScale="70" zoomScaleNormal="90" zoomScaleSheetLayoutView="70" workbookViewId="0">
      <pane ySplit="5" topLeftCell="A31" activePane="bottomLeft" state="frozen"/>
      <selection activeCell="C71" sqref="C71"/>
      <selection pane="bottomLeft" activeCell="G32" sqref="G32"/>
    </sheetView>
  </sheetViews>
  <sheetFormatPr defaultColWidth="7.109375" defaultRowHeight="17.25" customHeight="1"/>
  <cols>
    <col min="1" max="1" width="2.77734375" style="1097" customWidth="1"/>
    <col min="2" max="2" width="22.109375" style="1097" customWidth="1"/>
    <col min="3" max="3" width="23.109375" style="1097" customWidth="1"/>
    <col min="4" max="5" width="10.33203125" style="1097" customWidth="1"/>
    <col min="6" max="6" width="76" style="1126" customWidth="1"/>
    <col min="7" max="7" width="66.88671875" style="1134" customWidth="1"/>
    <col min="8" max="8" width="3.6640625" style="1097" bestFit="1" customWidth="1"/>
    <col min="9" max="9" width="5.77734375" style="1097" customWidth="1"/>
    <col min="10" max="10" width="31.109375" style="1097" bestFit="1" customWidth="1"/>
    <col min="11" max="11" width="11.33203125" style="1097" customWidth="1"/>
    <col min="12" max="12" width="9.109375" style="1097" customWidth="1"/>
    <col min="13" max="13" width="8" style="1097" customWidth="1"/>
    <col min="14" max="14" width="9.109375" style="1097" bestFit="1" customWidth="1"/>
    <col min="15" max="15" width="13.109375" style="1097" bestFit="1" customWidth="1"/>
    <col min="16" max="16" width="10.5546875" style="1097" customWidth="1"/>
    <col min="17" max="18" width="7.109375" style="1097" customWidth="1"/>
    <col min="19" max="19" width="9.33203125" style="1097" customWidth="1"/>
    <col min="20" max="20" width="11" style="1097" customWidth="1"/>
    <col min="21" max="21" width="10.77734375" style="1097" bestFit="1" customWidth="1"/>
    <col min="22" max="22" width="16.109375" style="1097" bestFit="1" customWidth="1"/>
    <col min="23" max="258" width="7.109375" style="1097"/>
    <col min="259" max="259" width="1.77734375" style="1097" customWidth="1"/>
    <col min="260" max="260" width="15.77734375" style="1097" customWidth="1"/>
    <col min="261" max="261" width="17" style="1097" customWidth="1"/>
    <col min="262" max="262" width="64.109375" style="1097" customWidth="1"/>
    <col min="263" max="263" width="17.6640625" style="1097" customWidth="1"/>
    <col min="264" max="264" width="3.6640625" style="1097" bestFit="1" customWidth="1"/>
    <col min="265" max="265" width="5.77734375" style="1097" customWidth="1"/>
    <col min="266" max="266" width="31.109375" style="1097" bestFit="1" customWidth="1"/>
    <col min="267" max="267" width="11.33203125" style="1097" customWidth="1"/>
    <col min="268" max="268" width="9.109375" style="1097" customWidth="1"/>
    <col min="269" max="269" width="8" style="1097" customWidth="1"/>
    <col min="270" max="270" width="9.109375" style="1097" bestFit="1" customWidth="1"/>
    <col min="271" max="271" width="13.109375" style="1097" bestFit="1" customWidth="1"/>
    <col min="272" max="272" width="10.5546875" style="1097" customWidth="1"/>
    <col min="273" max="274" width="7.109375" style="1097" customWidth="1"/>
    <col min="275" max="275" width="9.33203125" style="1097" customWidth="1"/>
    <col min="276" max="276" width="11" style="1097" customWidth="1"/>
    <col min="277" max="277" width="10.77734375" style="1097" bestFit="1" customWidth="1"/>
    <col min="278" max="278" width="16.109375" style="1097" bestFit="1" customWidth="1"/>
    <col min="279" max="514" width="7.109375" style="1097"/>
    <col min="515" max="515" width="1.77734375" style="1097" customWidth="1"/>
    <col min="516" max="516" width="15.77734375" style="1097" customWidth="1"/>
    <col min="517" max="517" width="17" style="1097" customWidth="1"/>
    <col min="518" max="518" width="64.109375" style="1097" customWidth="1"/>
    <col min="519" max="519" width="17.6640625" style="1097" customWidth="1"/>
    <col min="520" max="520" width="3.6640625" style="1097" bestFit="1" customWidth="1"/>
    <col min="521" max="521" width="5.77734375" style="1097" customWidth="1"/>
    <col min="522" max="522" width="31.109375" style="1097" bestFit="1" customWidth="1"/>
    <col min="523" max="523" width="11.33203125" style="1097" customWidth="1"/>
    <col min="524" max="524" width="9.109375" style="1097" customWidth="1"/>
    <col min="525" max="525" width="8" style="1097" customWidth="1"/>
    <col min="526" max="526" width="9.109375" style="1097" bestFit="1" customWidth="1"/>
    <col min="527" max="527" width="13.109375" style="1097" bestFit="1" customWidth="1"/>
    <col min="528" max="528" width="10.5546875" style="1097" customWidth="1"/>
    <col min="529" max="530" width="7.109375" style="1097" customWidth="1"/>
    <col min="531" max="531" width="9.33203125" style="1097" customWidth="1"/>
    <col min="532" max="532" width="11" style="1097" customWidth="1"/>
    <col min="533" max="533" width="10.77734375" style="1097" bestFit="1" customWidth="1"/>
    <col min="534" max="534" width="16.109375" style="1097" bestFit="1" customWidth="1"/>
    <col min="535" max="770" width="7.109375" style="1097"/>
    <col min="771" max="771" width="1.77734375" style="1097" customWidth="1"/>
    <col min="772" max="772" width="15.77734375" style="1097" customWidth="1"/>
    <col min="773" max="773" width="17" style="1097" customWidth="1"/>
    <col min="774" max="774" width="64.109375" style="1097" customWidth="1"/>
    <col min="775" max="775" width="17.6640625" style="1097" customWidth="1"/>
    <col min="776" max="776" width="3.6640625" style="1097" bestFit="1" customWidth="1"/>
    <col min="777" max="777" width="5.77734375" style="1097" customWidth="1"/>
    <col min="778" max="778" width="31.109375" style="1097" bestFit="1" customWidth="1"/>
    <col min="779" max="779" width="11.33203125" style="1097" customWidth="1"/>
    <col min="780" max="780" width="9.109375" style="1097" customWidth="1"/>
    <col min="781" max="781" width="8" style="1097" customWidth="1"/>
    <col min="782" max="782" width="9.109375" style="1097" bestFit="1" customWidth="1"/>
    <col min="783" max="783" width="13.109375" style="1097" bestFit="1" customWidth="1"/>
    <col min="784" max="784" width="10.5546875" style="1097" customWidth="1"/>
    <col min="785" max="786" width="7.109375" style="1097" customWidth="1"/>
    <col min="787" max="787" width="9.33203125" style="1097" customWidth="1"/>
    <col min="788" max="788" width="11" style="1097" customWidth="1"/>
    <col min="789" max="789" width="10.77734375" style="1097" bestFit="1" customWidth="1"/>
    <col min="790" max="790" width="16.109375" style="1097" bestFit="1" customWidth="1"/>
    <col min="791" max="1026" width="7.109375" style="1097"/>
    <col min="1027" max="1027" width="1.77734375" style="1097" customWidth="1"/>
    <col min="1028" max="1028" width="15.77734375" style="1097" customWidth="1"/>
    <col min="1029" max="1029" width="17" style="1097" customWidth="1"/>
    <col min="1030" max="1030" width="64.109375" style="1097" customWidth="1"/>
    <col min="1031" max="1031" width="17.6640625" style="1097" customWidth="1"/>
    <col min="1032" max="1032" width="3.6640625" style="1097" bestFit="1" customWidth="1"/>
    <col min="1033" max="1033" width="5.77734375" style="1097" customWidth="1"/>
    <col min="1034" max="1034" width="31.109375" style="1097" bestFit="1" customWidth="1"/>
    <col min="1035" max="1035" width="11.33203125" style="1097" customWidth="1"/>
    <col min="1036" max="1036" width="9.109375" style="1097" customWidth="1"/>
    <col min="1037" max="1037" width="8" style="1097" customWidth="1"/>
    <col min="1038" max="1038" width="9.109375" style="1097" bestFit="1" customWidth="1"/>
    <col min="1039" max="1039" width="13.109375" style="1097" bestFit="1" customWidth="1"/>
    <col min="1040" max="1040" width="10.5546875" style="1097" customWidth="1"/>
    <col min="1041" max="1042" width="7.109375" style="1097" customWidth="1"/>
    <col min="1043" max="1043" width="9.33203125" style="1097" customWidth="1"/>
    <col min="1044" max="1044" width="11" style="1097" customWidth="1"/>
    <col min="1045" max="1045" width="10.77734375" style="1097" bestFit="1" customWidth="1"/>
    <col min="1046" max="1046" width="16.109375" style="1097" bestFit="1" customWidth="1"/>
    <col min="1047" max="1282" width="7.109375" style="1097"/>
    <col min="1283" max="1283" width="1.77734375" style="1097" customWidth="1"/>
    <col min="1284" max="1284" width="15.77734375" style="1097" customWidth="1"/>
    <col min="1285" max="1285" width="17" style="1097" customWidth="1"/>
    <col min="1286" max="1286" width="64.109375" style="1097" customWidth="1"/>
    <col min="1287" max="1287" width="17.6640625" style="1097" customWidth="1"/>
    <col min="1288" max="1288" width="3.6640625" style="1097" bestFit="1" customWidth="1"/>
    <col min="1289" max="1289" width="5.77734375" style="1097" customWidth="1"/>
    <col min="1290" max="1290" width="31.109375" style="1097" bestFit="1" customWidth="1"/>
    <col min="1291" max="1291" width="11.33203125" style="1097" customWidth="1"/>
    <col min="1292" max="1292" width="9.109375" style="1097" customWidth="1"/>
    <col min="1293" max="1293" width="8" style="1097" customWidth="1"/>
    <col min="1294" max="1294" width="9.109375" style="1097" bestFit="1" customWidth="1"/>
    <col min="1295" max="1295" width="13.109375" style="1097" bestFit="1" customWidth="1"/>
    <col min="1296" max="1296" width="10.5546875" style="1097" customWidth="1"/>
    <col min="1297" max="1298" width="7.109375" style="1097" customWidth="1"/>
    <col min="1299" max="1299" width="9.33203125" style="1097" customWidth="1"/>
    <col min="1300" max="1300" width="11" style="1097" customWidth="1"/>
    <col min="1301" max="1301" width="10.77734375" style="1097" bestFit="1" customWidth="1"/>
    <col min="1302" max="1302" width="16.109375" style="1097" bestFit="1" customWidth="1"/>
    <col min="1303" max="1538" width="7.109375" style="1097"/>
    <col min="1539" max="1539" width="1.77734375" style="1097" customWidth="1"/>
    <col min="1540" max="1540" width="15.77734375" style="1097" customWidth="1"/>
    <col min="1541" max="1541" width="17" style="1097" customWidth="1"/>
    <col min="1542" max="1542" width="64.109375" style="1097" customWidth="1"/>
    <col min="1543" max="1543" width="17.6640625" style="1097" customWidth="1"/>
    <col min="1544" max="1544" width="3.6640625" style="1097" bestFit="1" customWidth="1"/>
    <col min="1545" max="1545" width="5.77734375" style="1097" customWidth="1"/>
    <col min="1546" max="1546" width="31.109375" style="1097" bestFit="1" customWidth="1"/>
    <col min="1547" max="1547" width="11.33203125" style="1097" customWidth="1"/>
    <col min="1548" max="1548" width="9.109375" style="1097" customWidth="1"/>
    <col min="1549" max="1549" width="8" style="1097" customWidth="1"/>
    <col min="1550" max="1550" width="9.109375" style="1097" bestFit="1" customWidth="1"/>
    <col min="1551" max="1551" width="13.109375" style="1097" bestFit="1" customWidth="1"/>
    <col min="1552" max="1552" width="10.5546875" style="1097" customWidth="1"/>
    <col min="1553" max="1554" width="7.109375" style="1097" customWidth="1"/>
    <col min="1555" max="1555" width="9.33203125" style="1097" customWidth="1"/>
    <col min="1556" max="1556" width="11" style="1097" customWidth="1"/>
    <col min="1557" max="1557" width="10.77734375" style="1097" bestFit="1" customWidth="1"/>
    <col min="1558" max="1558" width="16.109375" style="1097" bestFit="1" customWidth="1"/>
    <col min="1559" max="1794" width="7.109375" style="1097"/>
    <col min="1795" max="1795" width="1.77734375" style="1097" customWidth="1"/>
    <col min="1796" max="1796" width="15.77734375" style="1097" customWidth="1"/>
    <col min="1797" max="1797" width="17" style="1097" customWidth="1"/>
    <col min="1798" max="1798" width="64.109375" style="1097" customWidth="1"/>
    <col min="1799" max="1799" width="17.6640625" style="1097" customWidth="1"/>
    <col min="1800" max="1800" width="3.6640625" style="1097" bestFit="1" customWidth="1"/>
    <col min="1801" max="1801" width="5.77734375" style="1097" customWidth="1"/>
    <col min="1802" max="1802" width="31.109375" style="1097" bestFit="1" customWidth="1"/>
    <col min="1803" max="1803" width="11.33203125" style="1097" customWidth="1"/>
    <col min="1804" max="1804" width="9.109375" style="1097" customWidth="1"/>
    <col min="1805" max="1805" width="8" style="1097" customWidth="1"/>
    <col min="1806" max="1806" width="9.109375" style="1097" bestFit="1" customWidth="1"/>
    <col min="1807" max="1807" width="13.109375" style="1097" bestFit="1" customWidth="1"/>
    <col min="1808" max="1808" width="10.5546875" style="1097" customWidth="1"/>
    <col min="1809" max="1810" width="7.109375" style="1097" customWidth="1"/>
    <col min="1811" max="1811" width="9.33203125" style="1097" customWidth="1"/>
    <col min="1812" max="1812" width="11" style="1097" customWidth="1"/>
    <col min="1813" max="1813" width="10.77734375" style="1097" bestFit="1" customWidth="1"/>
    <col min="1814" max="1814" width="16.109375" style="1097" bestFit="1" customWidth="1"/>
    <col min="1815" max="2050" width="7.109375" style="1097"/>
    <col min="2051" max="2051" width="1.77734375" style="1097" customWidth="1"/>
    <col min="2052" max="2052" width="15.77734375" style="1097" customWidth="1"/>
    <col min="2053" max="2053" width="17" style="1097" customWidth="1"/>
    <col min="2054" max="2054" width="64.109375" style="1097" customWidth="1"/>
    <col min="2055" max="2055" width="17.6640625" style="1097" customWidth="1"/>
    <col min="2056" max="2056" width="3.6640625" style="1097" bestFit="1" customWidth="1"/>
    <col min="2057" max="2057" width="5.77734375" style="1097" customWidth="1"/>
    <col min="2058" max="2058" width="31.109375" style="1097" bestFit="1" customWidth="1"/>
    <col min="2059" max="2059" width="11.33203125" style="1097" customWidth="1"/>
    <col min="2060" max="2060" width="9.109375" style="1097" customWidth="1"/>
    <col min="2061" max="2061" width="8" style="1097" customWidth="1"/>
    <col min="2062" max="2062" width="9.109375" style="1097" bestFit="1" customWidth="1"/>
    <col min="2063" max="2063" width="13.109375" style="1097" bestFit="1" customWidth="1"/>
    <col min="2064" max="2064" width="10.5546875" style="1097" customWidth="1"/>
    <col min="2065" max="2066" width="7.109375" style="1097" customWidth="1"/>
    <col min="2067" max="2067" width="9.33203125" style="1097" customWidth="1"/>
    <col min="2068" max="2068" width="11" style="1097" customWidth="1"/>
    <col min="2069" max="2069" width="10.77734375" style="1097" bestFit="1" customWidth="1"/>
    <col min="2070" max="2070" width="16.109375" style="1097" bestFit="1" customWidth="1"/>
    <col min="2071" max="2306" width="7.109375" style="1097"/>
    <col min="2307" max="2307" width="1.77734375" style="1097" customWidth="1"/>
    <col min="2308" max="2308" width="15.77734375" style="1097" customWidth="1"/>
    <col min="2309" max="2309" width="17" style="1097" customWidth="1"/>
    <col min="2310" max="2310" width="64.109375" style="1097" customWidth="1"/>
    <col min="2311" max="2311" width="17.6640625" style="1097" customWidth="1"/>
    <col min="2312" max="2312" width="3.6640625" style="1097" bestFit="1" customWidth="1"/>
    <col min="2313" max="2313" width="5.77734375" style="1097" customWidth="1"/>
    <col min="2314" max="2314" width="31.109375" style="1097" bestFit="1" customWidth="1"/>
    <col min="2315" max="2315" width="11.33203125" style="1097" customWidth="1"/>
    <col min="2316" max="2316" width="9.109375" style="1097" customWidth="1"/>
    <col min="2317" max="2317" width="8" style="1097" customWidth="1"/>
    <col min="2318" max="2318" width="9.109375" style="1097" bestFit="1" customWidth="1"/>
    <col min="2319" max="2319" width="13.109375" style="1097" bestFit="1" customWidth="1"/>
    <col min="2320" max="2320" width="10.5546875" style="1097" customWidth="1"/>
    <col min="2321" max="2322" width="7.109375" style="1097" customWidth="1"/>
    <col min="2323" max="2323" width="9.33203125" style="1097" customWidth="1"/>
    <col min="2324" max="2324" width="11" style="1097" customWidth="1"/>
    <col min="2325" max="2325" width="10.77734375" style="1097" bestFit="1" customWidth="1"/>
    <col min="2326" max="2326" width="16.109375" style="1097" bestFit="1" customWidth="1"/>
    <col min="2327" max="2562" width="7.109375" style="1097"/>
    <col min="2563" max="2563" width="1.77734375" style="1097" customWidth="1"/>
    <col min="2564" max="2564" width="15.77734375" style="1097" customWidth="1"/>
    <col min="2565" max="2565" width="17" style="1097" customWidth="1"/>
    <col min="2566" max="2566" width="64.109375" style="1097" customWidth="1"/>
    <col min="2567" max="2567" width="17.6640625" style="1097" customWidth="1"/>
    <col min="2568" max="2568" width="3.6640625" style="1097" bestFit="1" customWidth="1"/>
    <col min="2569" max="2569" width="5.77734375" style="1097" customWidth="1"/>
    <col min="2570" max="2570" width="31.109375" style="1097" bestFit="1" customWidth="1"/>
    <col min="2571" max="2571" width="11.33203125" style="1097" customWidth="1"/>
    <col min="2572" max="2572" width="9.109375" style="1097" customWidth="1"/>
    <col min="2573" max="2573" width="8" style="1097" customWidth="1"/>
    <col min="2574" max="2574" width="9.109375" style="1097" bestFit="1" customWidth="1"/>
    <col min="2575" max="2575" width="13.109375" style="1097" bestFit="1" customWidth="1"/>
    <col min="2576" max="2576" width="10.5546875" style="1097" customWidth="1"/>
    <col min="2577" max="2578" width="7.109375" style="1097" customWidth="1"/>
    <col min="2579" max="2579" width="9.33203125" style="1097" customWidth="1"/>
    <col min="2580" max="2580" width="11" style="1097" customWidth="1"/>
    <col min="2581" max="2581" width="10.77734375" style="1097" bestFit="1" customWidth="1"/>
    <col min="2582" max="2582" width="16.109375" style="1097" bestFit="1" customWidth="1"/>
    <col min="2583" max="2818" width="7.109375" style="1097"/>
    <col min="2819" max="2819" width="1.77734375" style="1097" customWidth="1"/>
    <col min="2820" max="2820" width="15.77734375" style="1097" customWidth="1"/>
    <col min="2821" max="2821" width="17" style="1097" customWidth="1"/>
    <col min="2822" max="2822" width="64.109375" style="1097" customWidth="1"/>
    <col min="2823" max="2823" width="17.6640625" style="1097" customWidth="1"/>
    <col min="2824" max="2824" width="3.6640625" style="1097" bestFit="1" customWidth="1"/>
    <col min="2825" max="2825" width="5.77734375" style="1097" customWidth="1"/>
    <col min="2826" max="2826" width="31.109375" style="1097" bestFit="1" customWidth="1"/>
    <col min="2827" max="2827" width="11.33203125" style="1097" customWidth="1"/>
    <col min="2828" max="2828" width="9.109375" style="1097" customWidth="1"/>
    <col min="2829" max="2829" width="8" style="1097" customWidth="1"/>
    <col min="2830" max="2830" width="9.109375" style="1097" bestFit="1" customWidth="1"/>
    <col min="2831" max="2831" width="13.109375" style="1097" bestFit="1" customWidth="1"/>
    <col min="2832" max="2832" width="10.5546875" style="1097" customWidth="1"/>
    <col min="2833" max="2834" width="7.109375" style="1097" customWidth="1"/>
    <col min="2835" max="2835" width="9.33203125" style="1097" customWidth="1"/>
    <col min="2836" max="2836" width="11" style="1097" customWidth="1"/>
    <col min="2837" max="2837" width="10.77734375" style="1097" bestFit="1" customWidth="1"/>
    <col min="2838" max="2838" width="16.109375" style="1097" bestFit="1" customWidth="1"/>
    <col min="2839" max="3074" width="7.109375" style="1097"/>
    <col min="3075" max="3075" width="1.77734375" style="1097" customWidth="1"/>
    <col min="3076" max="3076" width="15.77734375" style="1097" customWidth="1"/>
    <col min="3077" max="3077" width="17" style="1097" customWidth="1"/>
    <col min="3078" max="3078" width="64.109375" style="1097" customWidth="1"/>
    <col min="3079" max="3079" width="17.6640625" style="1097" customWidth="1"/>
    <col min="3080" max="3080" width="3.6640625" style="1097" bestFit="1" customWidth="1"/>
    <col min="3081" max="3081" width="5.77734375" style="1097" customWidth="1"/>
    <col min="3082" max="3082" width="31.109375" style="1097" bestFit="1" customWidth="1"/>
    <col min="3083" max="3083" width="11.33203125" style="1097" customWidth="1"/>
    <col min="3084" max="3084" width="9.109375" style="1097" customWidth="1"/>
    <col min="3085" max="3085" width="8" style="1097" customWidth="1"/>
    <col min="3086" max="3086" width="9.109375" style="1097" bestFit="1" customWidth="1"/>
    <col min="3087" max="3087" width="13.109375" style="1097" bestFit="1" customWidth="1"/>
    <col min="3088" max="3088" width="10.5546875" style="1097" customWidth="1"/>
    <col min="3089" max="3090" width="7.109375" style="1097" customWidth="1"/>
    <col min="3091" max="3091" width="9.33203125" style="1097" customWidth="1"/>
    <col min="3092" max="3092" width="11" style="1097" customWidth="1"/>
    <col min="3093" max="3093" width="10.77734375" style="1097" bestFit="1" customWidth="1"/>
    <col min="3094" max="3094" width="16.109375" style="1097" bestFit="1" customWidth="1"/>
    <col min="3095" max="3330" width="7.109375" style="1097"/>
    <col min="3331" max="3331" width="1.77734375" style="1097" customWidth="1"/>
    <col min="3332" max="3332" width="15.77734375" style="1097" customWidth="1"/>
    <col min="3333" max="3333" width="17" style="1097" customWidth="1"/>
    <col min="3334" max="3334" width="64.109375" style="1097" customWidth="1"/>
    <col min="3335" max="3335" width="17.6640625" style="1097" customWidth="1"/>
    <col min="3336" max="3336" width="3.6640625" style="1097" bestFit="1" customWidth="1"/>
    <col min="3337" max="3337" width="5.77734375" style="1097" customWidth="1"/>
    <col min="3338" max="3338" width="31.109375" style="1097" bestFit="1" customWidth="1"/>
    <col min="3339" max="3339" width="11.33203125" style="1097" customWidth="1"/>
    <col min="3340" max="3340" width="9.109375" style="1097" customWidth="1"/>
    <col min="3341" max="3341" width="8" style="1097" customWidth="1"/>
    <col min="3342" max="3342" width="9.109375" style="1097" bestFit="1" customWidth="1"/>
    <col min="3343" max="3343" width="13.109375" style="1097" bestFit="1" customWidth="1"/>
    <col min="3344" max="3344" width="10.5546875" style="1097" customWidth="1"/>
    <col min="3345" max="3346" width="7.109375" style="1097" customWidth="1"/>
    <col min="3347" max="3347" width="9.33203125" style="1097" customWidth="1"/>
    <col min="3348" max="3348" width="11" style="1097" customWidth="1"/>
    <col min="3349" max="3349" width="10.77734375" style="1097" bestFit="1" customWidth="1"/>
    <col min="3350" max="3350" width="16.109375" style="1097" bestFit="1" customWidth="1"/>
    <col min="3351" max="3586" width="7.109375" style="1097"/>
    <col min="3587" max="3587" width="1.77734375" style="1097" customWidth="1"/>
    <col min="3588" max="3588" width="15.77734375" style="1097" customWidth="1"/>
    <col min="3589" max="3589" width="17" style="1097" customWidth="1"/>
    <col min="3590" max="3590" width="64.109375" style="1097" customWidth="1"/>
    <col min="3591" max="3591" width="17.6640625" style="1097" customWidth="1"/>
    <col min="3592" max="3592" width="3.6640625" style="1097" bestFit="1" customWidth="1"/>
    <col min="3593" max="3593" width="5.77734375" style="1097" customWidth="1"/>
    <col min="3594" max="3594" width="31.109375" style="1097" bestFit="1" customWidth="1"/>
    <col min="3595" max="3595" width="11.33203125" style="1097" customWidth="1"/>
    <col min="3596" max="3596" width="9.109375" style="1097" customWidth="1"/>
    <col min="3597" max="3597" width="8" style="1097" customWidth="1"/>
    <col min="3598" max="3598" width="9.109375" style="1097" bestFit="1" customWidth="1"/>
    <col min="3599" max="3599" width="13.109375" style="1097" bestFit="1" customWidth="1"/>
    <col min="3600" max="3600" width="10.5546875" style="1097" customWidth="1"/>
    <col min="3601" max="3602" width="7.109375" style="1097" customWidth="1"/>
    <col min="3603" max="3603" width="9.33203125" style="1097" customWidth="1"/>
    <col min="3604" max="3604" width="11" style="1097" customWidth="1"/>
    <col min="3605" max="3605" width="10.77734375" style="1097" bestFit="1" customWidth="1"/>
    <col min="3606" max="3606" width="16.109375" style="1097" bestFit="1" customWidth="1"/>
    <col min="3607" max="3842" width="7.109375" style="1097"/>
    <col min="3843" max="3843" width="1.77734375" style="1097" customWidth="1"/>
    <col min="3844" max="3844" width="15.77734375" style="1097" customWidth="1"/>
    <col min="3845" max="3845" width="17" style="1097" customWidth="1"/>
    <col min="3846" max="3846" width="64.109375" style="1097" customWidth="1"/>
    <col min="3847" max="3847" width="17.6640625" style="1097" customWidth="1"/>
    <col min="3848" max="3848" width="3.6640625" style="1097" bestFit="1" customWidth="1"/>
    <col min="3849" max="3849" width="5.77734375" style="1097" customWidth="1"/>
    <col min="3850" max="3850" width="31.109375" style="1097" bestFit="1" customWidth="1"/>
    <col min="3851" max="3851" width="11.33203125" style="1097" customWidth="1"/>
    <col min="3852" max="3852" width="9.109375" style="1097" customWidth="1"/>
    <col min="3853" max="3853" width="8" style="1097" customWidth="1"/>
    <col min="3854" max="3854" width="9.109375" style="1097" bestFit="1" customWidth="1"/>
    <col min="3855" max="3855" width="13.109375" style="1097" bestFit="1" customWidth="1"/>
    <col min="3856" max="3856" width="10.5546875" style="1097" customWidth="1"/>
    <col min="3857" max="3858" width="7.109375" style="1097" customWidth="1"/>
    <col min="3859" max="3859" width="9.33203125" style="1097" customWidth="1"/>
    <col min="3860" max="3860" width="11" style="1097" customWidth="1"/>
    <col min="3861" max="3861" width="10.77734375" style="1097" bestFit="1" customWidth="1"/>
    <col min="3862" max="3862" width="16.109375" style="1097" bestFit="1" customWidth="1"/>
    <col min="3863" max="4098" width="7.109375" style="1097"/>
    <col min="4099" max="4099" width="1.77734375" style="1097" customWidth="1"/>
    <col min="4100" max="4100" width="15.77734375" style="1097" customWidth="1"/>
    <col min="4101" max="4101" width="17" style="1097" customWidth="1"/>
    <col min="4102" max="4102" width="64.109375" style="1097" customWidth="1"/>
    <col min="4103" max="4103" width="17.6640625" style="1097" customWidth="1"/>
    <col min="4104" max="4104" width="3.6640625" style="1097" bestFit="1" customWidth="1"/>
    <col min="4105" max="4105" width="5.77734375" style="1097" customWidth="1"/>
    <col min="4106" max="4106" width="31.109375" style="1097" bestFit="1" customWidth="1"/>
    <col min="4107" max="4107" width="11.33203125" style="1097" customWidth="1"/>
    <col min="4108" max="4108" width="9.109375" style="1097" customWidth="1"/>
    <col min="4109" max="4109" width="8" style="1097" customWidth="1"/>
    <col min="4110" max="4110" width="9.109375" style="1097" bestFit="1" customWidth="1"/>
    <col min="4111" max="4111" width="13.109375" style="1097" bestFit="1" customWidth="1"/>
    <col min="4112" max="4112" width="10.5546875" style="1097" customWidth="1"/>
    <col min="4113" max="4114" width="7.109375" style="1097" customWidth="1"/>
    <col min="4115" max="4115" width="9.33203125" style="1097" customWidth="1"/>
    <col min="4116" max="4116" width="11" style="1097" customWidth="1"/>
    <col min="4117" max="4117" width="10.77734375" style="1097" bestFit="1" customWidth="1"/>
    <col min="4118" max="4118" width="16.109375" style="1097" bestFit="1" customWidth="1"/>
    <col min="4119" max="4354" width="7.109375" style="1097"/>
    <col min="4355" max="4355" width="1.77734375" style="1097" customWidth="1"/>
    <col min="4356" max="4356" width="15.77734375" style="1097" customWidth="1"/>
    <col min="4357" max="4357" width="17" style="1097" customWidth="1"/>
    <col min="4358" max="4358" width="64.109375" style="1097" customWidth="1"/>
    <col min="4359" max="4359" width="17.6640625" style="1097" customWidth="1"/>
    <col min="4360" max="4360" width="3.6640625" style="1097" bestFit="1" customWidth="1"/>
    <col min="4361" max="4361" width="5.77734375" style="1097" customWidth="1"/>
    <col min="4362" max="4362" width="31.109375" style="1097" bestFit="1" customWidth="1"/>
    <col min="4363" max="4363" width="11.33203125" style="1097" customWidth="1"/>
    <col min="4364" max="4364" width="9.109375" style="1097" customWidth="1"/>
    <col min="4365" max="4365" width="8" style="1097" customWidth="1"/>
    <col min="4366" max="4366" width="9.109375" style="1097" bestFit="1" customWidth="1"/>
    <col min="4367" max="4367" width="13.109375" style="1097" bestFit="1" customWidth="1"/>
    <col min="4368" max="4368" width="10.5546875" style="1097" customWidth="1"/>
    <col min="4369" max="4370" width="7.109375" style="1097" customWidth="1"/>
    <col min="4371" max="4371" width="9.33203125" style="1097" customWidth="1"/>
    <col min="4372" max="4372" width="11" style="1097" customWidth="1"/>
    <col min="4373" max="4373" width="10.77734375" style="1097" bestFit="1" customWidth="1"/>
    <col min="4374" max="4374" width="16.109375" style="1097" bestFit="1" customWidth="1"/>
    <col min="4375" max="4610" width="7.109375" style="1097"/>
    <col min="4611" max="4611" width="1.77734375" style="1097" customWidth="1"/>
    <col min="4612" max="4612" width="15.77734375" style="1097" customWidth="1"/>
    <col min="4613" max="4613" width="17" style="1097" customWidth="1"/>
    <col min="4614" max="4614" width="64.109375" style="1097" customWidth="1"/>
    <col min="4615" max="4615" width="17.6640625" style="1097" customWidth="1"/>
    <col min="4616" max="4616" width="3.6640625" style="1097" bestFit="1" customWidth="1"/>
    <col min="4617" max="4617" width="5.77734375" style="1097" customWidth="1"/>
    <col min="4618" max="4618" width="31.109375" style="1097" bestFit="1" customWidth="1"/>
    <col min="4619" max="4619" width="11.33203125" style="1097" customWidth="1"/>
    <col min="4620" max="4620" width="9.109375" style="1097" customWidth="1"/>
    <col min="4621" max="4621" width="8" style="1097" customWidth="1"/>
    <col min="4622" max="4622" width="9.109375" style="1097" bestFit="1" customWidth="1"/>
    <col min="4623" max="4623" width="13.109375" style="1097" bestFit="1" customWidth="1"/>
    <col min="4624" max="4624" width="10.5546875" style="1097" customWidth="1"/>
    <col min="4625" max="4626" width="7.109375" style="1097" customWidth="1"/>
    <col min="4627" max="4627" width="9.33203125" style="1097" customWidth="1"/>
    <col min="4628" max="4628" width="11" style="1097" customWidth="1"/>
    <col min="4629" max="4629" width="10.77734375" style="1097" bestFit="1" customWidth="1"/>
    <col min="4630" max="4630" width="16.109375" style="1097" bestFit="1" customWidth="1"/>
    <col min="4631" max="4866" width="7.109375" style="1097"/>
    <col min="4867" max="4867" width="1.77734375" style="1097" customWidth="1"/>
    <col min="4868" max="4868" width="15.77734375" style="1097" customWidth="1"/>
    <col min="4869" max="4869" width="17" style="1097" customWidth="1"/>
    <col min="4870" max="4870" width="64.109375" style="1097" customWidth="1"/>
    <col min="4871" max="4871" width="17.6640625" style="1097" customWidth="1"/>
    <col min="4872" max="4872" width="3.6640625" style="1097" bestFit="1" customWidth="1"/>
    <col min="4873" max="4873" width="5.77734375" style="1097" customWidth="1"/>
    <col min="4874" max="4874" width="31.109375" style="1097" bestFit="1" customWidth="1"/>
    <col min="4875" max="4875" width="11.33203125" style="1097" customWidth="1"/>
    <col min="4876" max="4876" width="9.109375" style="1097" customWidth="1"/>
    <col min="4877" max="4877" width="8" style="1097" customWidth="1"/>
    <col min="4878" max="4878" width="9.109375" style="1097" bestFit="1" customWidth="1"/>
    <col min="4879" max="4879" width="13.109375" style="1097" bestFit="1" customWidth="1"/>
    <col min="4880" max="4880" width="10.5546875" style="1097" customWidth="1"/>
    <col min="4881" max="4882" width="7.109375" style="1097" customWidth="1"/>
    <col min="4883" max="4883" width="9.33203125" style="1097" customWidth="1"/>
    <col min="4884" max="4884" width="11" style="1097" customWidth="1"/>
    <col min="4885" max="4885" width="10.77734375" style="1097" bestFit="1" customWidth="1"/>
    <col min="4886" max="4886" width="16.109375" style="1097" bestFit="1" customWidth="1"/>
    <col min="4887" max="5122" width="7.109375" style="1097"/>
    <col min="5123" max="5123" width="1.77734375" style="1097" customWidth="1"/>
    <col min="5124" max="5124" width="15.77734375" style="1097" customWidth="1"/>
    <col min="5125" max="5125" width="17" style="1097" customWidth="1"/>
    <col min="5126" max="5126" width="64.109375" style="1097" customWidth="1"/>
    <col min="5127" max="5127" width="17.6640625" style="1097" customWidth="1"/>
    <col min="5128" max="5128" width="3.6640625" style="1097" bestFit="1" customWidth="1"/>
    <col min="5129" max="5129" width="5.77734375" style="1097" customWidth="1"/>
    <col min="5130" max="5130" width="31.109375" style="1097" bestFit="1" customWidth="1"/>
    <col min="5131" max="5131" width="11.33203125" style="1097" customWidth="1"/>
    <col min="5132" max="5132" width="9.109375" style="1097" customWidth="1"/>
    <col min="5133" max="5133" width="8" style="1097" customWidth="1"/>
    <col min="5134" max="5134" width="9.109375" style="1097" bestFit="1" customWidth="1"/>
    <col min="5135" max="5135" width="13.109375" style="1097" bestFit="1" customWidth="1"/>
    <col min="5136" max="5136" width="10.5546875" style="1097" customWidth="1"/>
    <col min="5137" max="5138" width="7.109375" style="1097" customWidth="1"/>
    <col min="5139" max="5139" width="9.33203125" style="1097" customWidth="1"/>
    <col min="5140" max="5140" width="11" style="1097" customWidth="1"/>
    <col min="5141" max="5141" width="10.77734375" style="1097" bestFit="1" customWidth="1"/>
    <col min="5142" max="5142" width="16.109375" style="1097" bestFit="1" customWidth="1"/>
    <col min="5143" max="5378" width="7.109375" style="1097"/>
    <col min="5379" max="5379" width="1.77734375" style="1097" customWidth="1"/>
    <col min="5380" max="5380" width="15.77734375" style="1097" customWidth="1"/>
    <col min="5381" max="5381" width="17" style="1097" customWidth="1"/>
    <col min="5382" max="5382" width="64.109375" style="1097" customWidth="1"/>
    <col min="5383" max="5383" width="17.6640625" style="1097" customWidth="1"/>
    <col min="5384" max="5384" width="3.6640625" style="1097" bestFit="1" customWidth="1"/>
    <col min="5385" max="5385" width="5.77734375" style="1097" customWidth="1"/>
    <col min="5386" max="5386" width="31.109375" style="1097" bestFit="1" customWidth="1"/>
    <col min="5387" max="5387" width="11.33203125" style="1097" customWidth="1"/>
    <col min="5388" max="5388" width="9.109375" style="1097" customWidth="1"/>
    <col min="5389" max="5389" width="8" style="1097" customWidth="1"/>
    <col min="5390" max="5390" width="9.109375" style="1097" bestFit="1" customWidth="1"/>
    <col min="5391" max="5391" width="13.109375" style="1097" bestFit="1" customWidth="1"/>
    <col min="5392" max="5392" width="10.5546875" style="1097" customWidth="1"/>
    <col min="5393" max="5394" width="7.109375" style="1097" customWidth="1"/>
    <col min="5395" max="5395" width="9.33203125" style="1097" customWidth="1"/>
    <col min="5396" max="5396" width="11" style="1097" customWidth="1"/>
    <col min="5397" max="5397" width="10.77734375" style="1097" bestFit="1" customWidth="1"/>
    <col min="5398" max="5398" width="16.109375" style="1097" bestFit="1" customWidth="1"/>
    <col min="5399" max="5634" width="7.109375" style="1097"/>
    <col min="5635" max="5635" width="1.77734375" style="1097" customWidth="1"/>
    <col min="5636" max="5636" width="15.77734375" style="1097" customWidth="1"/>
    <col min="5637" max="5637" width="17" style="1097" customWidth="1"/>
    <col min="5638" max="5638" width="64.109375" style="1097" customWidth="1"/>
    <col min="5639" max="5639" width="17.6640625" style="1097" customWidth="1"/>
    <col min="5640" max="5640" width="3.6640625" style="1097" bestFit="1" customWidth="1"/>
    <col min="5641" max="5641" width="5.77734375" style="1097" customWidth="1"/>
    <col min="5642" max="5642" width="31.109375" style="1097" bestFit="1" customWidth="1"/>
    <col min="5643" max="5643" width="11.33203125" style="1097" customWidth="1"/>
    <col min="5644" max="5644" width="9.109375" style="1097" customWidth="1"/>
    <col min="5645" max="5645" width="8" style="1097" customWidth="1"/>
    <col min="5646" max="5646" width="9.109375" style="1097" bestFit="1" customWidth="1"/>
    <col min="5647" max="5647" width="13.109375" style="1097" bestFit="1" customWidth="1"/>
    <col min="5648" max="5648" width="10.5546875" style="1097" customWidth="1"/>
    <col min="5649" max="5650" width="7.109375" style="1097" customWidth="1"/>
    <col min="5651" max="5651" width="9.33203125" style="1097" customWidth="1"/>
    <col min="5652" max="5652" width="11" style="1097" customWidth="1"/>
    <col min="5653" max="5653" width="10.77734375" style="1097" bestFit="1" customWidth="1"/>
    <col min="5654" max="5654" width="16.109375" style="1097" bestFit="1" customWidth="1"/>
    <col min="5655" max="5890" width="7.109375" style="1097"/>
    <col min="5891" max="5891" width="1.77734375" style="1097" customWidth="1"/>
    <col min="5892" max="5892" width="15.77734375" style="1097" customWidth="1"/>
    <col min="5893" max="5893" width="17" style="1097" customWidth="1"/>
    <col min="5894" max="5894" width="64.109375" style="1097" customWidth="1"/>
    <col min="5895" max="5895" width="17.6640625" style="1097" customWidth="1"/>
    <col min="5896" max="5896" width="3.6640625" style="1097" bestFit="1" customWidth="1"/>
    <col min="5897" max="5897" width="5.77734375" style="1097" customWidth="1"/>
    <col min="5898" max="5898" width="31.109375" style="1097" bestFit="1" customWidth="1"/>
    <col min="5899" max="5899" width="11.33203125" style="1097" customWidth="1"/>
    <col min="5900" max="5900" width="9.109375" style="1097" customWidth="1"/>
    <col min="5901" max="5901" width="8" style="1097" customWidth="1"/>
    <col min="5902" max="5902" width="9.109375" style="1097" bestFit="1" customWidth="1"/>
    <col min="5903" max="5903" width="13.109375" style="1097" bestFit="1" customWidth="1"/>
    <col min="5904" max="5904" width="10.5546875" style="1097" customWidth="1"/>
    <col min="5905" max="5906" width="7.109375" style="1097" customWidth="1"/>
    <col min="5907" max="5907" width="9.33203125" style="1097" customWidth="1"/>
    <col min="5908" max="5908" width="11" style="1097" customWidth="1"/>
    <col min="5909" max="5909" width="10.77734375" style="1097" bestFit="1" customWidth="1"/>
    <col min="5910" max="5910" width="16.109375" style="1097" bestFit="1" customWidth="1"/>
    <col min="5911" max="6146" width="7.109375" style="1097"/>
    <col min="6147" max="6147" width="1.77734375" style="1097" customWidth="1"/>
    <col min="6148" max="6148" width="15.77734375" style="1097" customWidth="1"/>
    <col min="6149" max="6149" width="17" style="1097" customWidth="1"/>
    <col min="6150" max="6150" width="64.109375" style="1097" customWidth="1"/>
    <col min="6151" max="6151" width="17.6640625" style="1097" customWidth="1"/>
    <col min="6152" max="6152" width="3.6640625" style="1097" bestFit="1" customWidth="1"/>
    <col min="6153" max="6153" width="5.77734375" style="1097" customWidth="1"/>
    <col min="6154" max="6154" width="31.109375" style="1097" bestFit="1" customWidth="1"/>
    <col min="6155" max="6155" width="11.33203125" style="1097" customWidth="1"/>
    <col min="6156" max="6156" width="9.109375" style="1097" customWidth="1"/>
    <col min="6157" max="6157" width="8" style="1097" customWidth="1"/>
    <col min="6158" max="6158" width="9.109375" style="1097" bestFit="1" customWidth="1"/>
    <col min="6159" max="6159" width="13.109375" style="1097" bestFit="1" customWidth="1"/>
    <col min="6160" max="6160" width="10.5546875" style="1097" customWidth="1"/>
    <col min="6161" max="6162" width="7.109375" style="1097" customWidth="1"/>
    <col min="6163" max="6163" width="9.33203125" style="1097" customWidth="1"/>
    <col min="6164" max="6164" width="11" style="1097" customWidth="1"/>
    <col min="6165" max="6165" width="10.77734375" style="1097" bestFit="1" customWidth="1"/>
    <col min="6166" max="6166" width="16.109375" style="1097" bestFit="1" customWidth="1"/>
    <col min="6167" max="6402" width="7.109375" style="1097"/>
    <col min="6403" max="6403" width="1.77734375" style="1097" customWidth="1"/>
    <col min="6404" max="6404" width="15.77734375" style="1097" customWidth="1"/>
    <col min="6405" max="6405" width="17" style="1097" customWidth="1"/>
    <col min="6406" max="6406" width="64.109375" style="1097" customWidth="1"/>
    <col min="6407" max="6407" width="17.6640625" style="1097" customWidth="1"/>
    <col min="6408" max="6408" width="3.6640625" style="1097" bestFit="1" customWidth="1"/>
    <col min="6409" max="6409" width="5.77734375" style="1097" customWidth="1"/>
    <col min="6410" max="6410" width="31.109375" style="1097" bestFit="1" customWidth="1"/>
    <col min="6411" max="6411" width="11.33203125" style="1097" customWidth="1"/>
    <col min="6412" max="6412" width="9.109375" style="1097" customWidth="1"/>
    <col min="6413" max="6413" width="8" style="1097" customWidth="1"/>
    <col min="6414" max="6414" width="9.109375" style="1097" bestFit="1" customWidth="1"/>
    <col min="6415" max="6415" width="13.109375" style="1097" bestFit="1" customWidth="1"/>
    <col min="6416" max="6416" width="10.5546875" style="1097" customWidth="1"/>
    <col min="6417" max="6418" width="7.109375" style="1097" customWidth="1"/>
    <col min="6419" max="6419" width="9.33203125" style="1097" customWidth="1"/>
    <col min="6420" max="6420" width="11" style="1097" customWidth="1"/>
    <col min="6421" max="6421" width="10.77734375" style="1097" bestFit="1" customWidth="1"/>
    <col min="6422" max="6422" width="16.109375" style="1097" bestFit="1" customWidth="1"/>
    <col min="6423" max="6658" width="7.109375" style="1097"/>
    <col min="6659" max="6659" width="1.77734375" style="1097" customWidth="1"/>
    <col min="6660" max="6660" width="15.77734375" style="1097" customWidth="1"/>
    <col min="6661" max="6661" width="17" style="1097" customWidth="1"/>
    <col min="6662" max="6662" width="64.109375" style="1097" customWidth="1"/>
    <col min="6663" max="6663" width="17.6640625" style="1097" customWidth="1"/>
    <col min="6664" max="6664" width="3.6640625" style="1097" bestFit="1" customWidth="1"/>
    <col min="6665" max="6665" width="5.77734375" style="1097" customWidth="1"/>
    <col min="6666" max="6666" width="31.109375" style="1097" bestFit="1" customWidth="1"/>
    <col min="6667" max="6667" width="11.33203125" style="1097" customWidth="1"/>
    <col min="6668" max="6668" width="9.109375" style="1097" customWidth="1"/>
    <col min="6669" max="6669" width="8" style="1097" customWidth="1"/>
    <col min="6670" max="6670" width="9.109375" style="1097" bestFit="1" customWidth="1"/>
    <col min="6671" max="6671" width="13.109375" style="1097" bestFit="1" customWidth="1"/>
    <col min="6672" max="6672" width="10.5546875" style="1097" customWidth="1"/>
    <col min="6673" max="6674" width="7.109375" style="1097" customWidth="1"/>
    <col min="6675" max="6675" width="9.33203125" style="1097" customWidth="1"/>
    <col min="6676" max="6676" width="11" style="1097" customWidth="1"/>
    <col min="6677" max="6677" width="10.77734375" style="1097" bestFit="1" customWidth="1"/>
    <col min="6678" max="6678" width="16.109375" style="1097" bestFit="1" customWidth="1"/>
    <col min="6679" max="6914" width="7.109375" style="1097"/>
    <col min="6915" max="6915" width="1.77734375" style="1097" customWidth="1"/>
    <col min="6916" max="6916" width="15.77734375" style="1097" customWidth="1"/>
    <col min="6917" max="6917" width="17" style="1097" customWidth="1"/>
    <col min="6918" max="6918" width="64.109375" style="1097" customWidth="1"/>
    <col min="6919" max="6919" width="17.6640625" style="1097" customWidth="1"/>
    <col min="6920" max="6920" width="3.6640625" style="1097" bestFit="1" customWidth="1"/>
    <col min="6921" max="6921" width="5.77734375" style="1097" customWidth="1"/>
    <col min="6922" max="6922" width="31.109375" style="1097" bestFit="1" customWidth="1"/>
    <col min="6923" max="6923" width="11.33203125" style="1097" customWidth="1"/>
    <col min="6924" max="6924" width="9.109375" style="1097" customWidth="1"/>
    <col min="6925" max="6925" width="8" style="1097" customWidth="1"/>
    <col min="6926" max="6926" width="9.109375" style="1097" bestFit="1" customWidth="1"/>
    <col min="6927" max="6927" width="13.109375" style="1097" bestFit="1" customWidth="1"/>
    <col min="6928" max="6928" width="10.5546875" style="1097" customWidth="1"/>
    <col min="6929" max="6930" width="7.109375" style="1097" customWidth="1"/>
    <col min="6931" max="6931" width="9.33203125" style="1097" customWidth="1"/>
    <col min="6932" max="6932" width="11" style="1097" customWidth="1"/>
    <col min="6933" max="6933" width="10.77734375" style="1097" bestFit="1" customWidth="1"/>
    <col min="6934" max="6934" width="16.109375" style="1097" bestFit="1" customWidth="1"/>
    <col min="6935" max="7170" width="7.109375" style="1097"/>
    <col min="7171" max="7171" width="1.77734375" style="1097" customWidth="1"/>
    <col min="7172" max="7172" width="15.77734375" style="1097" customWidth="1"/>
    <col min="7173" max="7173" width="17" style="1097" customWidth="1"/>
    <col min="7174" max="7174" width="64.109375" style="1097" customWidth="1"/>
    <col min="7175" max="7175" width="17.6640625" style="1097" customWidth="1"/>
    <col min="7176" max="7176" width="3.6640625" style="1097" bestFit="1" customWidth="1"/>
    <col min="7177" max="7177" width="5.77734375" style="1097" customWidth="1"/>
    <col min="7178" max="7178" width="31.109375" style="1097" bestFit="1" customWidth="1"/>
    <col min="7179" max="7179" width="11.33203125" style="1097" customWidth="1"/>
    <col min="7180" max="7180" width="9.109375" style="1097" customWidth="1"/>
    <col min="7181" max="7181" width="8" style="1097" customWidth="1"/>
    <col min="7182" max="7182" width="9.109375" style="1097" bestFit="1" customWidth="1"/>
    <col min="7183" max="7183" width="13.109375" style="1097" bestFit="1" customWidth="1"/>
    <col min="7184" max="7184" width="10.5546875" style="1097" customWidth="1"/>
    <col min="7185" max="7186" width="7.109375" style="1097" customWidth="1"/>
    <col min="7187" max="7187" width="9.33203125" style="1097" customWidth="1"/>
    <col min="7188" max="7188" width="11" style="1097" customWidth="1"/>
    <col min="7189" max="7189" width="10.77734375" style="1097" bestFit="1" customWidth="1"/>
    <col min="7190" max="7190" width="16.109375" style="1097" bestFit="1" customWidth="1"/>
    <col min="7191" max="7426" width="7.109375" style="1097"/>
    <col min="7427" max="7427" width="1.77734375" style="1097" customWidth="1"/>
    <col min="7428" max="7428" width="15.77734375" style="1097" customWidth="1"/>
    <col min="7429" max="7429" width="17" style="1097" customWidth="1"/>
    <col min="7430" max="7430" width="64.109375" style="1097" customWidth="1"/>
    <col min="7431" max="7431" width="17.6640625" style="1097" customWidth="1"/>
    <col min="7432" max="7432" width="3.6640625" style="1097" bestFit="1" customWidth="1"/>
    <col min="7433" max="7433" width="5.77734375" style="1097" customWidth="1"/>
    <col min="7434" max="7434" width="31.109375" style="1097" bestFit="1" customWidth="1"/>
    <col min="7435" max="7435" width="11.33203125" style="1097" customWidth="1"/>
    <col min="7436" max="7436" width="9.109375" style="1097" customWidth="1"/>
    <col min="7437" max="7437" width="8" style="1097" customWidth="1"/>
    <col min="7438" max="7438" width="9.109375" style="1097" bestFit="1" customWidth="1"/>
    <col min="7439" max="7439" width="13.109375" style="1097" bestFit="1" customWidth="1"/>
    <col min="7440" max="7440" width="10.5546875" style="1097" customWidth="1"/>
    <col min="7441" max="7442" width="7.109375" style="1097" customWidth="1"/>
    <col min="7443" max="7443" width="9.33203125" style="1097" customWidth="1"/>
    <col min="7444" max="7444" width="11" style="1097" customWidth="1"/>
    <col min="7445" max="7445" width="10.77734375" style="1097" bestFit="1" customWidth="1"/>
    <col min="7446" max="7446" width="16.109375" style="1097" bestFit="1" customWidth="1"/>
    <col min="7447" max="7682" width="7.109375" style="1097"/>
    <col min="7683" max="7683" width="1.77734375" style="1097" customWidth="1"/>
    <col min="7684" max="7684" width="15.77734375" style="1097" customWidth="1"/>
    <col min="7685" max="7685" width="17" style="1097" customWidth="1"/>
    <col min="7686" max="7686" width="64.109375" style="1097" customWidth="1"/>
    <col min="7687" max="7687" width="17.6640625" style="1097" customWidth="1"/>
    <col min="7688" max="7688" width="3.6640625" style="1097" bestFit="1" customWidth="1"/>
    <col min="7689" max="7689" width="5.77734375" style="1097" customWidth="1"/>
    <col min="7690" max="7690" width="31.109375" style="1097" bestFit="1" customWidth="1"/>
    <col min="7691" max="7691" width="11.33203125" style="1097" customWidth="1"/>
    <col min="7692" max="7692" width="9.109375" style="1097" customWidth="1"/>
    <col min="7693" max="7693" width="8" style="1097" customWidth="1"/>
    <col min="7694" max="7694" width="9.109375" style="1097" bestFit="1" customWidth="1"/>
    <col min="7695" max="7695" width="13.109375" style="1097" bestFit="1" customWidth="1"/>
    <col min="7696" max="7696" width="10.5546875" style="1097" customWidth="1"/>
    <col min="7697" max="7698" width="7.109375" style="1097" customWidth="1"/>
    <col min="7699" max="7699" width="9.33203125" style="1097" customWidth="1"/>
    <col min="7700" max="7700" width="11" style="1097" customWidth="1"/>
    <col min="7701" max="7701" width="10.77734375" style="1097" bestFit="1" customWidth="1"/>
    <col min="7702" max="7702" width="16.109375" style="1097" bestFit="1" customWidth="1"/>
    <col min="7703" max="7938" width="7.109375" style="1097"/>
    <col min="7939" max="7939" width="1.77734375" style="1097" customWidth="1"/>
    <col min="7940" max="7940" width="15.77734375" style="1097" customWidth="1"/>
    <col min="7941" max="7941" width="17" style="1097" customWidth="1"/>
    <col min="7942" max="7942" width="64.109375" style="1097" customWidth="1"/>
    <col min="7943" max="7943" width="17.6640625" style="1097" customWidth="1"/>
    <col min="7944" max="7944" width="3.6640625" style="1097" bestFit="1" customWidth="1"/>
    <col min="7945" max="7945" width="5.77734375" style="1097" customWidth="1"/>
    <col min="7946" max="7946" width="31.109375" style="1097" bestFit="1" customWidth="1"/>
    <col min="7947" max="7947" width="11.33203125" style="1097" customWidth="1"/>
    <col min="7948" max="7948" width="9.109375" style="1097" customWidth="1"/>
    <col min="7949" max="7949" width="8" style="1097" customWidth="1"/>
    <col min="7950" max="7950" width="9.109375" style="1097" bestFit="1" customWidth="1"/>
    <col min="7951" max="7951" width="13.109375" style="1097" bestFit="1" customWidth="1"/>
    <col min="7952" max="7952" width="10.5546875" style="1097" customWidth="1"/>
    <col min="7953" max="7954" width="7.109375" style="1097" customWidth="1"/>
    <col min="7955" max="7955" width="9.33203125" style="1097" customWidth="1"/>
    <col min="7956" max="7956" width="11" style="1097" customWidth="1"/>
    <col min="7957" max="7957" width="10.77734375" style="1097" bestFit="1" customWidth="1"/>
    <col min="7958" max="7958" width="16.109375" style="1097" bestFit="1" customWidth="1"/>
    <col min="7959" max="8194" width="7.109375" style="1097"/>
    <col min="8195" max="8195" width="1.77734375" style="1097" customWidth="1"/>
    <col min="8196" max="8196" width="15.77734375" style="1097" customWidth="1"/>
    <col min="8197" max="8197" width="17" style="1097" customWidth="1"/>
    <col min="8198" max="8198" width="64.109375" style="1097" customWidth="1"/>
    <col min="8199" max="8199" width="17.6640625" style="1097" customWidth="1"/>
    <col min="8200" max="8200" width="3.6640625" style="1097" bestFit="1" customWidth="1"/>
    <col min="8201" max="8201" width="5.77734375" style="1097" customWidth="1"/>
    <col min="8202" max="8202" width="31.109375" style="1097" bestFit="1" customWidth="1"/>
    <col min="8203" max="8203" width="11.33203125" style="1097" customWidth="1"/>
    <col min="8204" max="8204" width="9.109375" style="1097" customWidth="1"/>
    <col min="8205" max="8205" width="8" style="1097" customWidth="1"/>
    <col min="8206" max="8206" width="9.109375" style="1097" bestFit="1" customWidth="1"/>
    <col min="8207" max="8207" width="13.109375" style="1097" bestFit="1" customWidth="1"/>
    <col min="8208" max="8208" width="10.5546875" style="1097" customWidth="1"/>
    <col min="8209" max="8210" width="7.109375" style="1097" customWidth="1"/>
    <col min="8211" max="8211" width="9.33203125" style="1097" customWidth="1"/>
    <col min="8212" max="8212" width="11" style="1097" customWidth="1"/>
    <col min="8213" max="8213" width="10.77734375" style="1097" bestFit="1" customWidth="1"/>
    <col min="8214" max="8214" width="16.109375" style="1097" bestFit="1" customWidth="1"/>
    <col min="8215" max="8450" width="7.109375" style="1097"/>
    <col min="8451" max="8451" width="1.77734375" style="1097" customWidth="1"/>
    <col min="8452" max="8452" width="15.77734375" style="1097" customWidth="1"/>
    <col min="8453" max="8453" width="17" style="1097" customWidth="1"/>
    <col min="8454" max="8454" width="64.109375" style="1097" customWidth="1"/>
    <col min="8455" max="8455" width="17.6640625" style="1097" customWidth="1"/>
    <col min="8456" max="8456" width="3.6640625" style="1097" bestFit="1" customWidth="1"/>
    <col min="8457" max="8457" width="5.77734375" style="1097" customWidth="1"/>
    <col min="8458" max="8458" width="31.109375" style="1097" bestFit="1" customWidth="1"/>
    <col min="8459" max="8459" width="11.33203125" style="1097" customWidth="1"/>
    <col min="8460" max="8460" width="9.109375" style="1097" customWidth="1"/>
    <col min="8461" max="8461" width="8" style="1097" customWidth="1"/>
    <col min="8462" max="8462" width="9.109375" style="1097" bestFit="1" customWidth="1"/>
    <col min="8463" max="8463" width="13.109375" style="1097" bestFit="1" customWidth="1"/>
    <col min="8464" max="8464" width="10.5546875" style="1097" customWidth="1"/>
    <col min="8465" max="8466" width="7.109375" style="1097" customWidth="1"/>
    <col min="8467" max="8467" width="9.33203125" style="1097" customWidth="1"/>
    <col min="8468" max="8468" width="11" style="1097" customWidth="1"/>
    <col min="8469" max="8469" width="10.77734375" style="1097" bestFit="1" customWidth="1"/>
    <col min="8470" max="8470" width="16.109375" style="1097" bestFit="1" customWidth="1"/>
    <col min="8471" max="8706" width="7.109375" style="1097"/>
    <col min="8707" max="8707" width="1.77734375" style="1097" customWidth="1"/>
    <col min="8708" max="8708" width="15.77734375" style="1097" customWidth="1"/>
    <col min="8709" max="8709" width="17" style="1097" customWidth="1"/>
    <col min="8710" max="8710" width="64.109375" style="1097" customWidth="1"/>
    <col min="8711" max="8711" width="17.6640625" style="1097" customWidth="1"/>
    <col min="8712" max="8712" width="3.6640625" style="1097" bestFit="1" customWidth="1"/>
    <col min="8713" max="8713" width="5.77734375" style="1097" customWidth="1"/>
    <col min="8714" max="8714" width="31.109375" style="1097" bestFit="1" customWidth="1"/>
    <col min="8715" max="8715" width="11.33203125" style="1097" customWidth="1"/>
    <col min="8716" max="8716" width="9.109375" style="1097" customWidth="1"/>
    <col min="8717" max="8717" width="8" style="1097" customWidth="1"/>
    <col min="8718" max="8718" width="9.109375" style="1097" bestFit="1" customWidth="1"/>
    <col min="8719" max="8719" width="13.109375" style="1097" bestFit="1" customWidth="1"/>
    <col min="8720" max="8720" width="10.5546875" style="1097" customWidth="1"/>
    <col min="8721" max="8722" width="7.109375" style="1097" customWidth="1"/>
    <col min="8723" max="8723" width="9.33203125" style="1097" customWidth="1"/>
    <col min="8724" max="8724" width="11" style="1097" customWidth="1"/>
    <col min="8725" max="8725" width="10.77734375" style="1097" bestFit="1" customWidth="1"/>
    <col min="8726" max="8726" width="16.109375" style="1097" bestFit="1" customWidth="1"/>
    <col min="8727" max="8962" width="7.109375" style="1097"/>
    <col min="8963" max="8963" width="1.77734375" style="1097" customWidth="1"/>
    <col min="8964" max="8964" width="15.77734375" style="1097" customWidth="1"/>
    <col min="8965" max="8965" width="17" style="1097" customWidth="1"/>
    <col min="8966" max="8966" width="64.109375" style="1097" customWidth="1"/>
    <col min="8967" max="8967" width="17.6640625" style="1097" customWidth="1"/>
    <col min="8968" max="8968" width="3.6640625" style="1097" bestFit="1" customWidth="1"/>
    <col min="8969" max="8969" width="5.77734375" style="1097" customWidth="1"/>
    <col min="8970" max="8970" width="31.109375" style="1097" bestFit="1" customWidth="1"/>
    <col min="8971" max="8971" width="11.33203125" style="1097" customWidth="1"/>
    <col min="8972" max="8972" width="9.109375" style="1097" customWidth="1"/>
    <col min="8973" max="8973" width="8" style="1097" customWidth="1"/>
    <col min="8974" max="8974" width="9.109375" style="1097" bestFit="1" customWidth="1"/>
    <col min="8975" max="8975" width="13.109375" style="1097" bestFit="1" customWidth="1"/>
    <col min="8976" max="8976" width="10.5546875" style="1097" customWidth="1"/>
    <col min="8977" max="8978" width="7.109375" style="1097" customWidth="1"/>
    <col min="8979" max="8979" width="9.33203125" style="1097" customWidth="1"/>
    <col min="8980" max="8980" width="11" style="1097" customWidth="1"/>
    <col min="8981" max="8981" width="10.77734375" style="1097" bestFit="1" customWidth="1"/>
    <col min="8982" max="8982" width="16.109375" style="1097" bestFit="1" customWidth="1"/>
    <col min="8983" max="9218" width="7.109375" style="1097"/>
    <col min="9219" max="9219" width="1.77734375" style="1097" customWidth="1"/>
    <col min="9220" max="9220" width="15.77734375" style="1097" customWidth="1"/>
    <col min="9221" max="9221" width="17" style="1097" customWidth="1"/>
    <col min="9222" max="9222" width="64.109375" style="1097" customWidth="1"/>
    <col min="9223" max="9223" width="17.6640625" style="1097" customWidth="1"/>
    <col min="9224" max="9224" width="3.6640625" style="1097" bestFit="1" customWidth="1"/>
    <col min="9225" max="9225" width="5.77734375" style="1097" customWidth="1"/>
    <col min="9226" max="9226" width="31.109375" style="1097" bestFit="1" customWidth="1"/>
    <col min="9227" max="9227" width="11.33203125" style="1097" customWidth="1"/>
    <col min="9228" max="9228" width="9.109375" style="1097" customWidth="1"/>
    <col min="9229" max="9229" width="8" style="1097" customWidth="1"/>
    <col min="9230" max="9230" width="9.109375" style="1097" bestFit="1" customWidth="1"/>
    <col min="9231" max="9231" width="13.109375" style="1097" bestFit="1" customWidth="1"/>
    <col min="9232" max="9232" width="10.5546875" style="1097" customWidth="1"/>
    <col min="9233" max="9234" width="7.109375" style="1097" customWidth="1"/>
    <col min="9235" max="9235" width="9.33203125" style="1097" customWidth="1"/>
    <col min="9236" max="9236" width="11" style="1097" customWidth="1"/>
    <col min="9237" max="9237" width="10.77734375" style="1097" bestFit="1" customWidth="1"/>
    <col min="9238" max="9238" width="16.109375" style="1097" bestFit="1" customWidth="1"/>
    <col min="9239" max="9474" width="7.109375" style="1097"/>
    <col min="9475" max="9475" width="1.77734375" style="1097" customWidth="1"/>
    <col min="9476" max="9476" width="15.77734375" style="1097" customWidth="1"/>
    <col min="9477" max="9477" width="17" style="1097" customWidth="1"/>
    <col min="9478" max="9478" width="64.109375" style="1097" customWidth="1"/>
    <col min="9479" max="9479" width="17.6640625" style="1097" customWidth="1"/>
    <col min="9480" max="9480" width="3.6640625" style="1097" bestFit="1" customWidth="1"/>
    <col min="9481" max="9481" width="5.77734375" style="1097" customWidth="1"/>
    <col min="9482" max="9482" width="31.109375" style="1097" bestFit="1" customWidth="1"/>
    <col min="9483" max="9483" width="11.33203125" style="1097" customWidth="1"/>
    <col min="9484" max="9484" width="9.109375" style="1097" customWidth="1"/>
    <col min="9485" max="9485" width="8" style="1097" customWidth="1"/>
    <col min="9486" max="9486" width="9.109375" style="1097" bestFit="1" customWidth="1"/>
    <col min="9487" max="9487" width="13.109375" style="1097" bestFit="1" customWidth="1"/>
    <col min="9488" max="9488" width="10.5546875" style="1097" customWidth="1"/>
    <col min="9489" max="9490" width="7.109375" style="1097" customWidth="1"/>
    <col min="9491" max="9491" width="9.33203125" style="1097" customWidth="1"/>
    <col min="9492" max="9492" width="11" style="1097" customWidth="1"/>
    <col min="9493" max="9493" width="10.77734375" style="1097" bestFit="1" customWidth="1"/>
    <col min="9494" max="9494" width="16.109375" style="1097" bestFit="1" customWidth="1"/>
    <col min="9495" max="9730" width="7.109375" style="1097"/>
    <col min="9731" max="9731" width="1.77734375" style="1097" customWidth="1"/>
    <col min="9732" max="9732" width="15.77734375" style="1097" customWidth="1"/>
    <col min="9733" max="9733" width="17" style="1097" customWidth="1"/>
    <col min="9734" max="9734" width="64.109375" style="1097" customWidth="1"/>
    <col min="9735" max="9735" width="17.6640625" style="1097" customWidth="1"/>
    <col min="9736" max="9736" width="3.6640625" style="1097" bestFit="1" customWidth="1"/>
    <col min="9737" max="9737" width="5.77734375" style="1097" customWidth="1"/>
    <col min="9738" max="9738" width="31.109375" style="1097" bestFit="1" customWidth="1"/>
    <col min="9739" max="9739" width="11.33203125" style="1097" customWidth="1"/>
    <col min="9740" max="9740" width="9.109375" style="1097" customWidth="1"/>
    <col min="9741" max="9741" width="8" style="1097" customWidth="1"/>
    <col min="9742" max="9742" width="9.109375" style="1097" bestFit="1" customWidth="1"/>
    <col min="9743" max="9743" width="13.109375" style="1097" bestFit="1" customWidth="1"/>
    <col min="9744" max="9744" width="10.5546875" style="1097" customWidth="1"/>
    <col min="9745" max="9746" width="7.109375" style="1097" customWidth="1"/>
    <col min="9747" max="9747" width="9.33203125" style="1097" customWidth="1"/>
    <col min="9748" max="9748" width="11" style="1097" customWidth="1"/>
    <col min="9749" max="9749" width="10.77734375" style="1097" bestFit="1" customWidth="1"/>
    <col min="9750" max="9750" width="16.109375" style="1097" bestFit="1" customWidth="1"/>
    <col min="9751" max="9986" width="7.109375" style="1097"/>
    <col min="9987" max="9987" width="1.77734375" style="1097" customWidth="1"/>
    <col min="9988" max="9988" width="15.77734375" style="1097" customWidth="1"/>
    <col min="9989" max="9989" width="17" style="1097" customWidth="1"/>
    <col min="9990" max="9990" width="64.109375" style="1097" customWidth="1"/>
    <col min="9991" max="9991" width="17.6640625" style="1097" customWidth="1"/>
    <col min="9992" max="9992" width="3.6640625" style="1097" bestFit="1" customWidth="1"/>
    <col min="9993" max="9993" width="5.77734375" style="1097" customWidth="1"/>
    <col min="9994" max="9994" width="31.109375" style="1097" bestFit="1" customWidth="1"/>
    <col min="9995" max="9995" width="11.33203125" style="1097" customWidth="1"/>
    <col min="9996" max="9996" width="9.109375" style="1097" customWidth="1"/>
    <col min="9997" max="9997" width="8" style="1097" customWidth="1"/>
    <col min="9998" max="9998" width="9.109375" style="1097" bestFit="1" customWidth="1"/>
    <col min="9999" max="9999" width="13.109375" style="1097" bestFit="1" customWidth="1"/>
    <col min="10000" max="10000" width="10.5546875" style="1097" customWidth="1"/>
    <col min="10001" max="10002" width="7.109375" style="1097" customWidth="1"/>
    <col min="10003" max="10003" width="9.33203125" style="1097" customWidth="1"/>
    <col min="10004" max="10004" width="11" style="1097" customWidth="1"/>
    <col min="10005" max="10005" width="10.77734375" style="1097" bestFit="1" customWidth="1"/>
    <col min="10006" max="10006" width="16.109375" style="1097" bestFit="1" customWidth="1"/>
    <col min="10007" max="10242" width="7.109375" style="1097"/>
    <col min="10243" max="10243" width="1.77734375" style="1097" customWidth="1"/>
    <col min="10244" max="10244" width="15.77734375" style="1097" customWidth="1"/>
    <col min="10245" max="10245" width="17" style="1097" customWidth="1"/>
    <col min="10246" max="10246" width="64.109375" style="1097" customWidth="1"/>
    <col min="10247" max="10247" width="17.6640625" style="1097" customWidth="1"/>
    <col min="10248" max="10248" width="3.6640625" style="1097" bestFit="1" customWidth="1"/>
    <col min="10249" max="10249" width="5.77734375" style="1097" customWidth="1"/>
    <col min="10250" max="10250" width="31.109375" style="1097" bestFit="1" customWidth="1"/>
    <col min="10251" max="10251" width="11.33203125" style="1097" customWidth="1"/>
    <col min="10252" max="10252" width="9.109375" style="1097" customWidth="1"/>
    <col min="10253" max="10253" width="8" style="1097" customWidth="1"/>
    <col min="10254" max="10254" width="9.109375" style="1097" bestFit="1" customWidth="1"/>
    <col min="10255" max="10255" width="13.109375" style="1097" bestFit="1" customWidth="1"/>
    <col min="10256" max="10256" width="10.5546875" style="1097" customWidth="1"/>
    <col min="10257" max="10258" width="7.109375" style="1097" customWidth="1"/>
    <col min="10259" max="10259" width="9.33203125" style="1097" customWidth="1"/>
    <col min="10260" max="10260" width="11" style="1097" customWidth="1"/>
    <col min="10261" max="10261" width="10.77734375" style="1097" bestFit="1" customWidth="1"/>
    <col min="10262" max="10262" width="16.109375" style="1097" bestFit="1" customWidth="1"/>
    <col min="10263" max="10498" width="7.109375" style="1097"/>
    <col min="10499" max="10499" width="1.77734375" style="1097" customWidth="1"/>
    <col min="10500" max="10500" width="15.77734375" style="1097" customWidth="1"/>
    <col min="10501" max="10501" width="17" style="1097" customWidth="1"/>
    <col min="10502" max="10502" width="64.109375" style="1097" customWidth="1"/>
    <col min="10503" max="10503" width="17.6640625" style="1097" customWidth="1"/>
    <col min="10504" max="10504" width="3.6640625" style="1097" bestFit="1" customWidth="1"/>
    <col min="10505" max="10505" width="5.77734375" style="1097" customWidth="1"/>
    <col min="10506" max="10506" width="31.109375" style="1097" bestFit="1" customWidth="1"/>
    <col min="10507" max="10507" width="11.33203125" style="1097" customWidth="1"/>
    <col min="10508" max="10508" width="9.109375" style="1097" customWidth="1"/>
    <col min="10509" max="10509" width="8" style="1097" customWidth="1"/>
    <col min="10510" max="10510" width="9.109375" style="1097" bestFit="1" customWidth="1"/>
    <col min="10511" max="10511" width="13.109375" style="1097" bestFit="1" customWidth="1"/>
    <col min="10512" max="10512" width="10.5546875" style="1097" customWidth="1"/>
    <col min="10513" max="10514" width="7.109375" style="1097" customWidth="1"/>
    <col min="10515" max="10515" width="9.33203125" style="1097" customWidth="1"/>
    <col min="10516" max="10516" width="11" style="1097" customWidth="1"/>
    <col min="10517" max="10517" width="10.77734375" style="1097" bestFit="1" customWidth="1"/>
    <col min="10518" max="10518" width="16.109375" style="1097" bestFit="1" customWidth="1"/>
    <col min="10519" max="10754" width="7.109375" style="1097"/>
    <col min="10755" max="10755" width="1.77734375" style="1097" customWidth="1"/>
    <col min="10756" max="10756" width="15.77734375" style="1097" customWidth="1"/>
    <col min="10757" max="10757" width="17" style="1097" customWidth="1"/>
    <col min="10758" max="10758" width="64.109375" style="1097" customWidth="1"/>
    <col min="10759" max="10759" width="17.6640625" style="1097" customWidth="1"/>
    <col min="10760" max="10760" width="3.6640625" style="1097" bestFit="1" customWidth="1"/>
    <col min="10761" max="10761" width="5.77734375" style="1097" customWidth="1"/>
    <col min="10762" max="10762" width="31.109375" style="1097" bestFit="1" customWidth="1"/>
    <col min="10763" max="10763" width="11.33203125" style="1097" customWidth="1"/>
    <col min="10764" max="10764" width="9.109375" style="1097" customWidth="1"/>
    <col min="10765" max="10765" width="8" style="1097" customWidth="1"/>
    <col min="10766" max="10766" width="9.109375" style="1097" bestFit="1" customWidth="1"/>
    <col min="10767" max="10767" width="13.109375" style="1097" bestFit="1" customWidth="1"/>
    <col min="10768" max="10768" width="10.5546875" style="1097" customWidth="1"/>
    <col min="10769" max="10770" width="7.109375" style="1097" customWidth="1"/>
    <col min="10771" max="10771" width="9.33203125" style="1097" customWidth="1"/>
    <col min="10772" max="10772" width="11" style="1097" customWidth="1"/>
    <col min="10773" max="10773" width="10.77734375" style="1097" bestFit="1" customWidth="1"/>
    <col min="10774" max="10774" width="16.109375" style="1097" bestFit="1" customWidth="1"/>
    <col min="10775" max="11010" width="7.109375" style="1097"/>
    <col min="11011" max="11011" width="1.77734375" style="1097" customWidth="1"/>
    <col min="11012" max="11012" width="15.77734375" style="1097" customWidth="1"/>
    <col min="11013" max="11013" width="17" style="1097" customWidth="1"/>
    <col min="11014" max="11014" width="64.109375" style="1097" customWidth="1"/>
    <col min="11015" max="11015" width="17.6640625" style="1097" customWidth="1"/>
    <col min="11016" max="11016" width="3.6640625" style="1097" bestFit="1" customWidth="1"/>
    <col min="11017" max="11017" width="5.77734375" style="1097" customWidth="1"/>
    <col min="11018" max="11018" width="31.109375" style="1097" bestFit="1" customWidth="1"/>
    <col min="11019" max="11019" width="11.33203125" style="1097" customWidth="1"/>
    <col min="11020" max="11020" width="9.109375" style="1097" customWidth="1"/>
    <col min="11021" max="11021" width="8" style="1097" customWidth="1"/>
    <col min="11022" max="11022" width="9.109375" style="1097" bestFit="1" customWidth="1"/>
    <col min="11023" max="11023" width="13.109375" style="1097" bestFit="1" customWidth="1"/>
    <col min="11024" max="11024" width="10.5546875" style="1097" customWidth="1"/>
    <col min="11025" max="11026" width="7.109375" style="1097" customWidth="1"/>
    <col min="11027" max="11027" width="9.33203125" style="1097" customWidth="1"/>
    <col min="11028" max="11028" width="11" style="1097" customWidth="1"/>
    <col min="11029" max="11029" width="10.77734375" style="1097" bestFit="1" customWidth="1"/>
    <col min="11030" max="11030" width="16.109375" style="1097" bestFit="1" customWidth="1"/>
    <col min="11031" max="11266" width="7.109375" style="1097"/>
    <col min="11267" max="11267" width="1.77734375" style="1097" customWidth="1"/>
    <col min="11268" max="11268" width="15.77734375" style="1097" customWidth="1"/>
    <col min="11269" max="11269" width="17" style="1097" customWidth="1"/>
    <col min="11270" max="11270" width="64.109375" style="1097" customWidth="1"/>
    <col min="11271" max="11271" width="17.6640625" style="1097" customWidth="1"/>
    <col min="11272" max="11272" width="3.6640625" style="1097" bestFit="1" customWidth="1"/>
    <col min="11273" max="11273" width="5.77734375" style="1097" customWidth="1"/>
    <col min="11274" max="11274" width="31.109375" style="1097" bestFit="1" customWidth="1"/>
    <col min="11275" max="11275" width="11.33203125" style="1097" customWidth="1"/>
    <col min="11276" max="11276" width="9.109375" style="1097" customWidth="1"/>
    <col min="11277" max="11277" width="8" style="1097" customWidth="1"/>
    <col min="11278" max="11278" width="9.109375" style="1097" bestFit="1" customWidth="1"/>
    <col min="11279" max="11279" width="13.109375" style="1097" bestFit="1" customWidth="1"/>
    <col min="11280" max="11280" width="10.5546875" style="1097" customWidth="1"/>
    <col min="11281" max="11282" width="7.109375" style="1097" customWidth="1"/>
    <col min="11283" max="11283" width="9.33203125" style="1097" customWidth="1"/>
    <col min="11284" max="11284" width="11" style="1097" customWidth="1"/>
    <col min="11285" max="11285" width="10.77734375" style="1097" bestFit="1" customWidth="1"/>
    <col min="11286" max="11286" width="16.109375" style="1097" bestFit="1" customWidth="1"/>
    <col min="11287" max="11522" width="7.109375" style="1097"/>
    <col min="11523" max="11523" width="1.77734375" style="1097" customWidth="1"/>
    <col min="11524" max="11524" width="15.77734375" style="1097" customWidth="1"/>
    <col min="11525" max="11525" width="17" style="1097" customWidth="1"/>
    <col min="11526" max="11526" width="64.109375" style="1097" customWidth="1"/>
    <col min="11527" max="11527" width="17.6640625" style="1097" customWidth="1"/>
    <col min="11528" max="11528" width="3.6640625" style="1097" bestFit="1" customWidth="1"/>
    <col min="11529" max="11529" width="5.77734375" style="1097" customWidth="1"/>
    <col min="11530" max="11530" width="31.109375" style="1097" bestFit="1" customWidth="1"/>
    <col min="11531" max="11531" width="11.33203125" style="1097" customWidth="1"/>
    <col min="11532" max="11532" width="9.109375" style="1097" customWidth="1"/>
    <col min="11533" max="11533" width="8" style="1097" customWidth="1"/>
    <col min="11534" max="11534" width="9.109375" style="1097" bestFit="1" customWidth="1"/>
    <col min="11535" max="11535" width="13.109375" style="1097" bestFit="1" customWidth="1"/>
    <col min="11536" max="11536" width="10.5546875" style="1097" customWidth="1"/>
    <col min="11537" max="11538" width="7.109375" style="1097" customWidth="1"/>
    <col min="11539" max="11539" width="9.33203125" style="1097" customWidth="1"/>
    <col min="11540" max="11540" width="11" style="1097" customWidth="1"/>
    <col min="11541" max="11541" width="10.77734375" style="1097" bestFit="1" customWidth="1"/>
    <col min="11542" max="11542" width="16.109375" style="1097" bestFit="1" customWidth="1"/>
    <col min="11543" max="11778" width="7.109375" style="1097"/>
    <col min="11779" max="11779" width="1.77734375" style="1097" customWidth="1"/>
    <col min="11780" max="11780" width="15.77734375" style="1097" customWidth="1"/>
    <col min="11781" max="11781" width="17" style="1097" customWidth="1"/>
    <col min="11782" max="11782" width="64.109375" style="1097" customWidth="1"/>
    <col min="11783" max="11783" width="17.6640625" style="1097" customWidth="1"/>
    <col min="11784" max="11784" width="3.6640625" style="1097" bestFit="1" customWidth="1"/>
    <col min="11785" max="11785" width="5.77734375" style="1097" customWidth="1"/>
    <col min="11786" max="11786" width="31.109375" style="1097" bestFit="1" customWidth="1"/>
    <col min="11787" max="11787" width="11.33203125" style="1097" customWidth="1"/>
    <col min="11788" max="11788" width="9.109375" style="1097" customWidth="1"/>
    <col min="11789" max="11789" width="8" style="1097" customWidth="1"/>
    <col min="11790" max="11790" width="9.109375" style="1097" bestFit="1" customWidth="1"/>
    <col min="11791" max="11791" width="13.109375" style="1097" bestFit="1" customWidth="1"/>
    <col min="11792" max="11792" width="10.5546875" style="1097" customWidth="1"/>
    <col min="11793" max="11794" width="7.109375" style="1097" customWidth="1"/>
    <col min="11795" max="11795" width="9.33203125" style="1097" customWidth="1"/>
    <col min="11796" max="11796" width="11" style="1097" customWidth="1"/>
    <col min="11797" max="11797" width="10.77734375" style="1097" bestFit="1" customWidth="1"/>
    <col min="11798" max="11798" width="16.109375" style="1097" bestFit="1" customWidth="1"/>
    <col min="11799" max="12034" width="7.109375" style="1097"/>
    <col min="12035" max="12035" width="1.77734375" style="1097" customWidth="1"/>
    <col min="12036" max="12036" width="15.77734375" style="1097" customWidth="1"/>
    <col min="12037" max="12037" width="17" style="1097" customWidth="1"/>
    <col min="12038" max="12038" width="64.109375" style="1097" customWidth="1"/>
    <col min="12039" max="12039" width="17.6640625" style="1097" customWidth="1"/>
    <col min="12040" max="12040" width="3.6640625" style="1097" bestFit="1" customWidth="1"/>
    <col min="12041" max="12041" width="5.77734375" style="1097" customWidth="1"/>
    <col min="12042" max="12042" width="31.109375" style="1097" bestFit="1" customWidth="1"/>
    <col min="12043" max="12043" width="11.33203125" style="1097" customWidth="1"/>
    <col min="12044" max="12044" width="9.109375" style="1097" customWidth="1"/>
    <col min="12045" max="12045" width="8" style="1097" customWidth="1"/>
    <col min="12046" max="12046" width="9.109375" style="1097" bestFit="1" customWidth="1"/>
    <col min="12047" max="12047" width="13.109375" style="1097" bestFit="1" customWidth="1"/>
    <col min="12048" max="12048" width="10.5546875" style="1097" customWidth="1"/>
    <col min="12049" max="12050" width="7.109375" style="1097" customWidth="1"/>
    <col min="12051" max="12051" width="9.33203125" style="1097" customWidth="1"/>
    <col min="12052" max="12052" width="11" style="1097" customWidth="1"/>
    <col min="12053" max="12053" width="10.77734375" style="1097" bestFit="1" customWidth="1"/>
    <col min="12054" max="12054" width="16.109375" style="1097" bestFit="1" customWidth="1"/>
    <col min="12055" max="12290" width="7.109375" style="1097"/>
    <col min="12291" max="12291" width="1.77734375" style="1097" customWidth="1"/>
    <col min="12292" max="12292" width="15.77734375" style="1097" customWidth="1"/>
    <col min="12293" max="12293" width="17" style="1097" customWidth="1"/>
    <col min="12294" max="12294" width="64.109375" style="1097" customWidth="1"/>
    <col min="12295" max="12295" width="17.6640625" style="1097" customWidth="1"/>
    <col min="12296" max="12296" width="3.6640625" style="1097" bestFit="1" customWidth="1"/>
    <col min="12297" max="12297" width="5.77734375" style="1097" customWidth="1"/>
    <col min="12298" max="12298" width="31.109375" style="1097" bestFit="1" customWidth="1"/>
    <col min="12299" max="12299" width="11.33203125" style="1097" customWidth="1"/>
    <col min="12300" max="12300" width="9.109375" style="1097" customWidth="1"/>
    <col min="12301" max="12301" width="8" style="1097" customWidth="1"/>
    <col min="12302" max="12302" width="9.109375" style="1097" bestFit="1" customWidth="1"/>
    <col min="12303" max="12303" width="13.109375" style="1097" bestFit="1" customWidth="1"/>
    <col min="12304" max="12304" width="10.5546875" style="1097" customWidth="1"/>
    <col min="12305" max="12306" width="7.109375" style="1097" customWidth="1"/>
    <col min="12307" max="12307" width="9.33203125" style="1097" customWidth="1"/>
    <col min="12308" max="12308" width="11" style="1097" customWidth="1"/>
    <col min="12309" max="12309" width="10.77734375" style="1097" bestFit="1" customWidth="1"/>
    <col min="12310" max="12310" width="16.109375" style="1097" bestFit="1" customWidth="1"/>
    <col min="12311" max="12546" width="7.109375" style="1097"/>
    <col min="12547" max="12547" width="1.77734375" style="1097" customWidth="1"/>
    <col min="12548" max="12548" width="15.77734375" style="1097" customWidth="1"/>
    <col min="12549" max="12549" width="17" style="1097" customWidth="1"/>
    <col min="12550" max="12550" width="64.109375" style="1097" customWidth="1"/>
    <col min="12551" max="12551" width="17.6640625" style="1097" customWidth="1"/>
    <col min="12552" max="12552" width="3.6640625" style="1097" bestFit="1" customWidth="1"/>
    <col min="12553" max="12553" width="5.77734375" style="1097" customWidth="1"/>
    <col min="12554" max="12554" width="31.109375" style="1097" bestFit="1" customWidth="1"/>
    <col min="12555" max="12555" width="11.33203125" style="1097" customWidth="1"/>
    <col min="12556" max="12556" width="9.109375" style="1097" customWidth="1"/>
    <col min="12557" max="12557" width="8" style="1097" customWidth="1"/>
    <col min="12558" max="12558" width="9.109375" style="1097" bestFit="1" customWidth="1"/>
    <col min="12559" max="12559" width="13.109375" style="1097" bestFit="1" customWidth="1"/>
    <col min="12560" max="12560" width="10.5546875" style="1097" customWidth="1"/>
    <col min="12561" max="12562" width="7.109375" style="1097" customWidth="1"/>
    <col min="12563" max="12563" width="9.33203125" style="1097" customWidth="1"/>
    <col min="12564" max="12564" width="11" style="1097" customWidth="1"/>
    <col min="12565" max="12565" width="10.77734375" style="1097" bestFit="1" customWidth="1"/>
    <col min="12566" max="12566" width="16.109375" style="1097" bestFit="1" customWidth="1"/>
    <col min="12567" max="12802" width="7.109375" style="1097"/>
    <col min="12803" max="12803" width="1.77734375" style="1097" customWidth="1"/>
    <col min="12804" max="12804" width="15.77734375" style="1097" customWidth="1"/>
    <col min="12805" max="12805" width="17" style="1097" customWidth="1"/>
    <col min="12806" max="12806" width="64.109375" style="1097" customWidth="1"/>
    <col min="12807" max="12807" width="17.6640625" style="1097" customWidth="1"/>
    <col min="12808" max="12808" width="3.6640625" style="1097" bestFit="1" customWidth="1"/>
    <col min="12809" max="12809" width="5.77734375" style="1097" customWidth="1"/>
    <col min="12810" max="12810" width="31.109375" style="1097" bestFit="1" customWidth="1"/>
    <col min="12811" max="12811" width="11.33203125" style="1097" customWidth="1"/>
    <col min="12812" max="12812" width="9.109375" style="1097" customWidth="1"/>
    <col min="12813" max="12813" width="8" style="1097" customWidth="1"/>
    <col min="12814" max="12814" width="9.109375" style="1097" bestFit="1" customWidth="1"/>
    <col min="12815" max="12815" width="13.109375" style="1097" bestFit="1" customWidth="1"/>
    <col min="12816" max="12816" width="10.5546875" style="1097" customWidth="1"/>
    <col min="12817" max="12818" width="7.109375" style="1097" customWidth="1"/>
    <col min="12819" max="12819" width="9.33203125" style="1097" customWidth="1"/>
    <col min="12820" max="12820" width="11" style="1097" customWidth="1"/>
    <col min="12821" max="12821" width="10.77734375" style="1097" bestFit="1" customWidth="1"/>
    <col min="12822" max="12822" width="16.109375" style="1097" bestFit="1" customWidth="1"/>
    <col min="12823" max="13058" width="7.109375" style="1097"/>
    <col min="13059" max="13059" width="1.77734375" style="1097" customWidth="1"/>
    <col min="13060" max="13060" width="15.77734375" style="1097" customWidth="1"/>
    <col min="13061" max="13061" width="17" style="1097" customWidth="1"/>
    <col min="13062" max="13062" width="64.109375" style="1097" customWidth="1"/>
    <col min="13063" max="13063" width="17.6640625" style="1097" customWidth="1"/>
    <col min="13064" max="13064" width="3.6640625" style="1097" bestFit="1" customWidth="1"/>
    <col min="13065" max="13065" width="5.77734375" style="1097" customWidth="1"/>
    <col min="13066" max="13066" width="31.109375" style="1097" bestFit="1" customWidth="1"/>
    <col min="13067" max="13067" width="11.33203125" style="1097" customWidth="1"/>
    <col min="13068" max="13068" width="9.109375" style="1097" customWidth="1"/>
    <col min="13069" max="13069" width="8" style="1097" customWidth="1"/>
    <col min="13070" max="13070" width="9.109375" style="1097" bestFit="1" customWidth="1"/>
    <col min="13071" max="13071" width="13.109375" style="1097" bestFit="1" customWidth="1"/>
    <col min="13072" max="13072" width="10.5546875" style="1097" customWidth="1"/>
    <col min="13073" max="13074" width="7.109375" style="1097" customWidth="1"/>
    <col min="13075" max="13075" width="9.33203125" style="1097" customWidth="1"/>
    <col min="13076" max="13076" width="11" style="1097" customWidth="1"/>
    <col min="13077" max="13077" width="10.77734375" style="1097" bestFit="1" customWidth="1"/>
    <col min="13078" max="13078" width="16.109375" style="1097" bestFit="1" customWidth="1"/>
    <col min="13079" max="13314" width="7.109375" style="1097"/>
    <col min="13315" max="13315" width="1.77734375" style="1097" customWidth="1"/>
    <col min="13316" max="13316" width="15.77734375" style="1097" customWidth="1"/>
    <col min="13317" max="13317" width="17" style="1097" customWidth="1"/>
    <col min="13318" max="13318" width="64.109375" style="1097" customWidth="1"/>
    <col min="13319" max="13319" width="17.6640625" style="1097" customWidth="1"/>
    <col min="13320" max="13320" width="3.6640625" style="1097" bestFit="1" customWidth="1"/>
    <col min="13321" max="13321" width="5.77734375" style="1097" customWidth="1"/>
    <col min="13322" max="13322" width="31.109375" style="1097" bestFit="1" customWidth="1"/>
    <col min="13323" max="13323" width="11.33203125" style="1097" customWidth="1"/>
    <col min="13324" max="13324" width="9.109375" style="1097" customWidth="1"/>
    <col min="13325" max="13325" width="8" style="1097" customWidth="1"/>
    <col min="13326" max="13326" width="9.109375" style="1097" bestFit="1" customWidth="1"/>
    <col min="13327" max="13327" width="13.109375" style="1097" bestFit="1" customWidth="1"/>
    <col min="13328" max="13328" width="10.5546875" style="1097" customWidth="1"/>
    <col min="13329" max="13330" width="7.109375" style="1097" customWidth="1"/>
    <col min="13331" max="13331" width="9.33203125" style="1097" customWidth="1"/>
    <col min="13332" max="13332" width="11" style="1097" customWidth="1"/>
    <col min="13333" max="13333" width="10.77734375" style="1097" bestFit="1" customWidth="1"/>
    <col min="13334" max="13334" width="16.109375" style="1097" bestFit="1" customWidth="1"/>
    <col min="13335" max="13570" width="7.109375" style="1097"/>
    <col min="13571" max="13571" width="1.77734375" style="1097" customWidth="1"/>
    <col min="13572" max="13572" width="15.77734375" style="1097" customWidth="1"/>
    <col min="13573" max="13573" width="17" style="1097" customWidth="1"/>
    <col min="13574" max="13574" width="64.109375" style="1097" customWidth="1"/>
    <col min="13575" max="13575" width="17.6640625" style="1097" customWidth="1"/>
    <col min="13576" max="13576" width="3.6640625" style="1097" bestFit="1" customWidth="1"/>
    <col min="13577" max="13577" width="5.77734375" style="1097" customWidth="1"/>
    <col min="13578" max="13578" width="31.109375" style="1097" bestFit="1" customWidth="1"/>
    <col min="13579" max="13579" width="11.33203125" style="1097" customWidth="1"/>
    <col min="13580" max="13580" width="9.109375" style="1097" customWidth="1"/>
    <col min="13581" max="13581" width="8" style="1097" customWidth="1"/>
    <col min="13582" max="13582" width="9.109375" style="1097" bestFit="1" customWidth="1"/>
    <col min="13583" max="13583" width="13.109375" style="1097" bestFit="1" customWidth="1"/>
    <col min="13584" max="13584" width="10.5546875" style="1097" customWidth="1"/>
    <col min="13585" max="13586" width="7.109375" style="1097" customWidth="1"/>
    <col min="13587" max="13587" width="9.33203125" style="1097" customWidth="1"/>
    <col min="13588" max="13588" width="11" style="1097" customWidth="1"/>
    <col min="13589" max="13589" width="10.77734375" style="1097" bestFit="1" customWidth="1"/>
    <col min="13590" max="13590" width="16.109375" style="1097" bestFit="1" customWidth="1"/>
    <col min="13591" max="13826" width="7.109375" style="1097"/>
    <col min="13827" max="13827" width="1.77734375" style="1097" customWidth="1"/>
    <col min="13828" max="13828" width="15.77734375" style="1097" customWidth="1"/>
    <col min="13829" max="13829" width="17" style="1097" customWidth="1"/>
    <col min="13830" max="13830" width="64.109375" style="1097" customWidth="1"/>
    <col min="13831" max="13831" width="17.6640625" style="1097" customWidth="1"/>
    <col min="13832" max="13832" width="3.6640625" style="1097" bestFit="1" customWidth="1"/>
    <col min="13833" max="13833" width="5.77734375" style="1097" customWidth="1"/>
    <col min="13834" max="13834" width="31.109375" style="1097" bestFit="1" customWidth="1"/>
    <col min="13835" max="13835" width="11.33203125" style="1097" customWidth="1"/>
    <col min="13836" max="13836" width="9.109375" style="1097" customWidth="1"/>
    <col min="13837" max="13837" width="8" style="1097" customWidth="1"/>
    <col min="13838" max="13838" width="9.109375" style="1097" bestFit="1" customWidth="1"/>
    <col min="13839" max="13839" width="13.109375" style="1097" bestFit="1" customWidth="1"/>
    <col min="13840" max="13840" width="10.5546875" style="1097" customWidth="1"/>
    <col min="13841" max="13842" width="7.109375" style="1097" customWidth="1"/>
    <col min="13843" max="13843" width="9.33203125" style="1097" customWidth="1"/>
    <col min="13844" max="13844" width="11" style="1097" customWidth="1"/>
    <col min="13845" max="13845" width="10.77734375" style="1097" bestFit="1" customWidth="1"/>
    <col min="13846" max="13846" width="16.109375" style="1097" bestFit="1" customWidth="1"/>
    <col min="13847" max="14082" width="7.109375" style="1097"/>
    <col min="14083" max="14083" width="1.77734375" style="1097" customWidth="1"/>
    <col min="14084" max="14084" width="15.77734375" style="1097" customWidth="1"/>
    <col min="14085" max="14085" width="17" style="1097" customWidth="1"/>
    <col min="14086" max="14086" width="64.109375" style="1097" customWidth="1"/>
    <col min="14087" max="14087" width="17.6640625" style="1097" customWidth="1"/>
    <col min="14088" max="14088" width="3.6640625" style="1097" bestFit="1" customWidth="1"/>
    <col min="14089" max="14089" width="5.77734375" style="1097" customWidth="1"/>
    <col min="14090" max="14090" width="31.109375" style="1097" bestFit="1" customWidth="1"/>
    <col min="14091" max="14091" width="11.33203125" style="1097" customWidth="1"/>
    <col min="14092" max="14092" width="9.109375" style="1097" customWidth="1"/>
    <col min="14093" max="14093" width="8" style="1097" customWidth="1"/>
    <col min="14094" max="14094" width="9.109375" style="1097" bestFit="1" customWidth="1"/>
    <col min="14095" max="14095" width="13.109375" style="1097" bestFit="1" customWidth="1"/>
    <col min="14096" max="14096" width="10.5546875" style="1097" customWidth="1"/>
    <col min="14097" max="14098" width="7.109375" style="1097" customWidth="1"/>
    <col min="14099" max="14099" width="9.33203125" style="1097" customWidth="1"/>
    <col min="14100" max="14100" width="11" style="1097" customWidth="1"/>
    <col min="14101" max="14101" width="10.77734375" style="1097" bestFit="1" customWidth="1"/>
    <col min="14102" max="14102" width="16.109375" style="1097" bestFit="1" customWidth="1"/>
    <col min="14103" max="14338" width="7.109375" style="1097"/>
    <col min="14339" max="14339" width="1.77734375" style="1097" customWidth="1"/>
    <col min="14340" max="14340" width="15.77734375" style="1097" customWidth="1"/>
    <col min="14341" max="14341" width="17" style="1097" customWidth="1"/>
    <col min="14342" max="14342" width="64.109375" style="1097" customWidth="1"/>
    <col min="14343" max="14343" width="17.6640625" style="1097" customWidth="1"/>
    <col min="14344" max="14344" width="3.6640625" style="1097" bestFit="1" customWidth="1"/>
    <col min="14345" max="14345" width="5.77734375" style="1097" customWidth="1"/>
    <col min="14346" max="14346" width="31.109375" style="1097" bestFit="1" customWidth="1"/>
    <col min="14347" max="14347" width="11.33203125" style="1097" customWidth="1"/>
    <col min="14348" max="14348" width="9.109375" style="1097" customWidth="1"/>
    <col min="14349" max="14349" width="8" style="1097" customWidth="1"/>
    <col min="14350" max="14350" width="9.109375" style="1097" bestFit="1" customWidth="1"/>
    <col min="14351" max="14351" width="13.109375" style="1097" bestFit="1" customWidth="1"/>
    <col min="14352" max="14352" width="10.5546875" style="1097" customWidth="1"/>
    <col min="14353" max="14354" width="7.109375" style="1097" customWidth="1"/>
    <col min="14355" max="14355" width="9.33203125" style="1097" customWidth="1"/>
    <col min="14356" max="14356" width="11" style="1097" customWidth="1"/>
    <col min="14357" max="14357" width="10.77734375" style="1097" bestFit="1" customWidth="1"/>
    <col min="14358" max="14358" width="16.109375" style="1097" bestFit="1" customWidth="1"/>
    <col min="14359" max="14594" width="7.109375" style="1097"/>
    <col min="14595" max="14595" width="1.77734375" style="1097" customWidth="1"/>
    <col min="14596" max="14596" width="15.77734375" style="1097" customWidth="1"/>
    <col min="14597" max="14597" width="17" style="1097" customWidth="1"/>
    <col min="14598" max="14598" width="64.109375" style="1097" customWidth="1"/>
    <col min="14599" max="14599" width="17.6640625" style="1097" customWidth="1"/>
    <col min="14600" max="14600" width="3.6640625" style="1097" bestFit="1" customWidth="1"/>
    <col min="14601" max="14601" width="5.77734375" style="1097" customWidth="1"/>
    <col min="14602" max="14602" width="31.109375" style="1097" bestFit="1" customWidth="1"/>
    <col min="14603" max="14603" width="11.33203125" style="1097" customWidth="1"/>
    <col min="14604" max="14604" width="9.109375" style="1097" customWidth="1"/>
    <col min="14605" max="14605" width="8" style="1097" customWidth="1"/>
    <col min="14606" max="14606" width="9.109375" style="1097" bestFit="1" customWidth="1"/>
    <col min="14607" max="14607" width="13.109375" style="1097" bestFit="1" customWidth="1"/>
    <col min="14608" max="14608" width="10.5546875" style="1097" customWidth="1"/>
    <col min="14609" max="14610" width="7.109375" style="1097" customWidth="1"/>
    <col min="14611" max="14611" width="9.33203125" style="1097" customWidth="1"/>
    <col min="14612" max="14612" width="11" style="1097" customWidth="1"/>
    <col min="14613" max="14613" width="10.77734375" style="1097" bestFit="1" customWidth="1"/>
    <col min="14614" max="14614" width="16.109375" style="1097" bestFit="1" customWidth="1"/>
    <col min="14615" max="14850" width="7.109375" style="1097"/>
    <col min="14851" max="14851" width="1.77734375" style="1097" customWidth="1"/>
    <col min="14852" max="14852" width="15.77734375" style="1097" customWidth="1"/>
    <col min="14853" max="14853" width="17" style="1097" customWidth="1"/>
    <col min="14854" max="14854" width="64.109375" style="1097" customWidth="1"/>
    <col min="14855" max="14855" width="17.6640625" style="1097" customWidth="1"/>
    <col min="14856" max="14856" width="3.6640625" style="1097" bestFit="1" customWidth="1"/>
    <col min="14857" max="14857" width="5.77734375" style="1097" customWidth="1"/>
    <col min="14858" max="14858" width="31.109375" style="1097" bestFit="1" customWidth="1"/>
    <col min="14859" max="14859" width="11.33203125" style="1097" customWidth="1"/>
    <col min="14860" max="14860" width="9.109375" style="1097" customWidth="1"/>
    <col min="14861" max="14861" width="8" style="1097" customWidth="1"/>
    <col min="14862" max="14862" width="9.109375" style="1097" bestFit="1" customWidth="1"/>
    <col min="14863" max="14863" width="13.109375" style="1097" bestFit="1" customWidth="1"/>
    <col min="14864" max="14864" width="10.5546875" style="1097" customWidth="1"/>
    <col min="14865" max="14866" width="7.109375" style="1097" customWidth="1"/>
    <col min="14867" max="14867" width="9.33203125" style="1097" customWidth="1"/>
    <col min="14868" max="14868" width="11" style="1097" customWidth="1"/>
    <col min="14869" max="14869" width="10.77734375" style="1097" bestFit="1" customWidth="1"/>
    <col min="14870" max="14870" width="16.109375" style="1097" bestFit="1" customWidth="1"/>
    <col min="14871" max="15106" width="7.109375" style="1097"/>
    <col min="15107" max="15107" width="1.77734375" style="1097" customWidth="1"/>
    <col min="15108" max="15108" width="15.77734375" style="1097" customWidth="1"/>
    <col min="15109" max="15109" width="17" style="1097" customWidth="1"/>
    <col min="15110" max="15110" width="64.109375" style="1097" customWidth="1"/>
    <col min="15111" max="15111" width="17.6640625" style="1097" customWidth="1"/>
    <col min="15112" max="15112" width="3.6640625" style="1097" bestFit="1" customWidth="1"/>
    <col min="15113" max="15113" width="5.77734375" style="1097" customWidth="1"/>
    <col min="15114" max="15114" width="31.109375" style="1097" bestFit="1" customWidth="1"/>
    <col min="15115" max="15115" width="11.33203125" style="1097" customWidth="1"/>
    <col min="15116" max="15116" width="9.109375" style="1097" customWidth="1"/>
    <col min="15117" max="15117" width="8" style="1097" customWidth="1"/>
    <col min="15118" max="15118" width="9.109375" style="1097" bestFit="1" customWidth="1"/>
    <col min="15119" max="15119" width="13.109375" style="1097" bestFit="1" customWidth="1"/>
    <col min="15120" max="15120" width="10.5546875" style="1097" customWidth="1"/>
    <col min="15121" max="15122" width="7.109375" style="1097" customWidth="1"/>
    <col min="15123" max="15123" width="9.33203125" style="1097" customWidth="1"/>
    <col min="15124" max="15124" width="11" style="1097" customWidth="1"/>
    <col min="15125" max="15125" width="10.77734375" style="1097" bestFit="1" customWidth="1"/>
    <col min="15126" max="15126" width="16.109375" style="1097" bestFit="1" customWidth="1"/>
    <col min="15127" max="15362" width="7.109375" style="1097"/>
    <col min="15363" max="15363" width="1.77734375" style="1097" customWidth="1"/>
    <col min="15364" max="15364" width="15.77734375" style="1097" customWidth="1"/>
    <col min="15365" max="15365" width="17" style="1097" customWidth="1"/>
    <col min="15366" max="15366" width="64.109375" style="1097" customWidth="1"/>
    <col min="15367" max="15367" width="17.6640625" style="1097" customWidth="1"/>
    <col min="15368" max="15368" width="3.6640625" style="1097" bestFit="1" customWidth="1"/>
    <col min="15369" max="15369" width="5.77734375" style="1097" customWidth="1"/>
    <col min="15370" max="15370" width="31.109375" style="1097" bestFit="1" customWidth="1"/>
    <col min="15371" max="15371" width="11.33203125" style="1097" customWidth="1"/>
    <col min="15372" max="15372" width="9.109375" style="1097" customWidth="1"/>
    <col min="15373" max="15373" width="8" style="1097" customWidth="1"/>
    <col min="15374" max="15374" width="9.109375" style="1097" bestFit="1" customWidth="1"/>
    <col min="15375" max="15375" width="13.109375" style="1097" bestFit="1" customWidth="1"/>
    <col min="15376" max="15376" width="10.5546875" style="1097" customWidth="1"/>
    <col min="15377" max="15378" width="7.109375" style="1097" customWidth="1"/>
    <col min="15379" max="15379" width="9.33203125" style="1097" customWidth="1"/>
    <col min="15380" max="15380" width="11" style="1097" customWidth="1"/>
    <col min="15381" max="15381" width="10.77734375" style="1097" bestFit="1" customWidth="1"/>
    <col min="15382" max="15382" width="16.109375" style="1097" bestFit="1" customWidth="1"/>
    <col min="15383" max="15618" width="7.109375" style="1097"/>
    <col min="15619" max="15619" width="1.77734375" style="1097" customWidth="1"/>
    <col min="15620" max="15620" width="15.77734375" style="1097" customWidth="1"/>
    <col min="15621" max="15621" width="17" style="1097" customWidth="1"/>
    <col min="15622" max="15622" width="64.109375" style="1097" customWidth="1"/>
    <col min="15623" max="15623" width="17.6640625" style="1097" customWidth="1"/>
    <col min="15624" max="15624" width="3.6640625" style="1097" bestFit="1" customWidth="1"/>
    <col min="15625" max="15625" width="5.77734375" style="1097" customWidth="1"/>
    <col min="15626" max="15626" width="31.109375" style="1097" bestFit="1" customWidth="1"/>
    <col min="15627" max="15627" width="11.33203125" style="1097" customWidth="1"/>
    <col min="15628" max="15628" width="9.109375" style="1097" customWidth="1"/>
    <col min="15629" max="15629" width="8" style="1097" customWidth="1"/>
    <col min="15630" max="15630" width="9.109375" style="1097" bestFit="1" customWidth="1"/>
    <col min="15631" max="15631" width="13.109375" style="1097" bestFit="1" customWidth="1"/>
    <col min="15632" max="15632" width="10.5546875" style="1097" customWidth="1"/>
    <col min="15633" max="15634" width="7.109375" style="1097" customWidth="1"/>
    <col min="15635" max="15635" width="9.33203125" style="1097" customWidth="1"/>
    <col min="15636" max="15636" width="11" style="1097" customWidth="1"/>
    <col min="15637" max="15637" width="10.77734375" style="1097" bestFit="1" customWidth="1"/>
    <col min="15638" max="15638" width="16.109375" style="1097" bestFit="1" customWidth="1"/>
    <col min="15639" max="15874" width="7.109375" style="1097"/>
    <col min="15875" max="15875" width="1.77734375" style="1097" customWidth="1"/>
    <col min="15876" max="15876" width="15.77734375" style="1097" customWidth="1"/>
    <col min="15877" max="15877" width="17" style="1097" customWidth="1"/>
    <col min="15878" max="15878" width="64.109375" style="1097" customWidth="1"/>
    <col min="15879" max="15879" width="17.6640625" style="1097" customWidth="1"/>
    <col min="15880" max="15880" width="3.6640625" style="1097" bestFit="1" customWidth="1"/>
    <col min="15881" max="15881" width="5.77734375" style="1097" customWidth="1"/>
    <col min="15882" max="15882" width="31.109375" style="1097" bestFit="1" customWidth="1"/>
    <col min="15883" max="15883" width="11.33203125" style="1097" customWidth="1"/>
    <col min="15884" max="15884" width="9.109375" style="1097" customWidth="1"/>
    <col min="15885" max="15885" width="8" style="1097" customWidth="1"/>
    <col min="15886" max="15886" width="9.109375" style="1097" bestFit="1" customWidth="1"/>
    <col min="15887" max="15887" width="13.109375" style="1097" bestFit="1" customWidth="1"/>
    <col min="15888" max="15888" width="10.5546875" style="1097" customWidth="1"/>
    <col min="15889" max="15890" width="7.109375" style="1097" customWidth="1"/>
    <col min="15891" max="15891" width="9.33203125" style="1097" customWidth="1"/>
    <col min="15892" max="15892" width="11" style="1097" customWidth="1"/>
    <col min="15893" max="15893" width="10.77734375" style="1097" bestFit="1" customWidth="1"/>
    <col min="15894" max="15894" width="16.109375" style="1097" bestFit="1" customWidth="1"/>
    <col min="15895" max="16130" width="7.109375" style="1097"/>
    <col min="16131" max="16131" width="1.77734375" style="1097" customWidth="1"/>
    <col min="16132" max="16132" width="15.77734375" style="1097" customWidth="1"/>
    <col min="16133" max="16133" width="17" style="1097" customWidth="1"/>
    <col min="16134" max="16134" width="64.109375" style="1097" customWidth="1"/>
    <col min="16135" max="16135" width="17.6640625" style="1097" customWidth="1"/>
    <col min="16136" max="16136" width="3.6640625" style="1097" bestFit="1" customWidth="1"/>
    <col min="16137" max="16137" width="5.77734375" style="1097" customWidth="1"/>
    <col min="16138" max="16138" width="31.109375" style="1097" bestFit="1" customWidth="1"/>
    <col min="16139" max="16139" width="11.33203125" style="1097" customWidth="1"/>
    <col min="16140" max="16140" width="9.109375" style="1097" customWidth="1"/>
    <col min="16141" max="16141" width="8" style="1097" customWidth="1"/>
    <col min="16142" max="16142" width="9.109375" style="1097" bestFit="1" customWidth="1"/>
    <col min="16143" max="16143" width="13.109375" style="1097" bestFit="1" customWidth="1"/>
    <col min="16144" max="16144" width="10.5546875" style="1097" customWidth="1"/>
    <col min="16145" max="16146" width="7.109375" style="1097" customWidth="1"/>
    <col min="16147" max="16147" width="9.33203125" style="1097" customWidth="1"/>
    <col min="16148" max="16148" width="11" style="1097" customWidth="1"/>
    <col min="16149" max="16149" width="10.77734375" style="1097" bestFit="1" customWidth="1"/>
    <col min="16150" max="16150" width="16.109375" style="1097" bestFit="1" customWidth="1"/>
    <col min="16151" max="16384" width="7.109375" style="1097"/>
  </cols>
  <sheetData>
    <row r="1" spans="1:22" s="157" customFormat="1" ht="20.100000000000001" customHeight="1">
      <c r="A1" s="226" t="str">
        <f>Projectname</f>
        <v>당진 태양광 FS 재무모델</v>
      </c>
      <c r="C1" s="179"/>
      <c r="D1" s="179"/>
      <c r="E1" s="179"/>
      <c r="F1" s="1124"/>
      <c r="G1" s="1132"/>
    </row>
    <row r="2" spans="1:22" s="158" customFormat="1" ht="20.100000000000001" customHeight="1">
      <c r="A2" s="227" t="s">
        <v>920</v>
      </c>
      <c r="C2" s="193"/>
      <c r="D2" s="193"/>
      <c r="E2" s="193"/>
      <c r="F2" s="1125"/>
      <c r="G2" s="1133"/>
      <c r="H2" s="193"/>
    </row>
    <row r="3" spans="1:22" ht="15.95" customHeight="1">
      <c r="C3" s="1098"/>
      <c r="D3" s="1098"/>
      <c r="E3" s="1098"/>
      <c r="F3" s="1640"/>
    </row>
    <row r="4" spans="1:22" s="1627" customFormat="1" ht="15.95" customHeight="1">
      <c r="B4" s="1099" t="s">
        <v>921</v>
      </c>
      <c r="C4" s="1099"/>
      <c r="D4" s="1099"/>
      <c r="E4" s="1099"/>
      <c r="F4" s="1127"/>
      <c r="G4" s="1628"/>
    </row>
    <row r="5" spans="1:22" s="1627" customFormat="1" ht="18" customHeight="1">
      <c r="B5" s="1100"/>
      <c r="C5" s="1639" t="s">
        <v>922</v>
      </c>
      <c r="D5" s="1100" t="s">
        <v>429</v>
      </c>
      <c r="E5" s="1100"/>
      <c r="F5" s="1128" t="s">
        <v>923</v>
      </c>
      <c r="G5" s="1131" t="s">
        <v>924</v>
      </c>
    </row>
    <row r="6" spans="1:22" s="1627" customFormat="1" ht="18" customHeight="1">
      <c r="B6" s="1691" t="s">
        <v>92</v>
      </c>
      <c r="C6" s="1633" t="s">
        <v>925</v>
      </c>
      <c r="D6" s="1634" t="s">
        <v>95</v>
      </c>
      <c r="E6" s="1641">
        <f>설비용량</f>
        <v>99.998000000000005</v>
      </c>
      <c r="F6" s="1663"/>
      <c r="G6" s="1659" t="s">
        <v>1429</v>
      </c>
    </row>
    <row r="7" spans="1:22" s="1627" customFormat="1" ht="18" customHeight="1">
      <c r="B7" s="1692"/>
      <c r="C7" s="1635" t="s">
        <v>1419</v>
      </c>
      <c r="D7" s="1636"/>
      <c r="E7" s="1643"/>
      <c r="F7" s="1663" t="s">
        <v>1420</v>
      </c>
      <c r="G7" s="1659" t="s">
        <v>1429</v>
      </c>
    </row>
    <row r="8" spans="1:22" s="1627" customFormat="1" ht="18" customHeight="1">
      <c r="B8" s="1692"/>
      <c r="C8" s="1635" t="s">
        <v>1423</v>
      </c>
      <c r="D8" s="1636" t="s">
        <v>121</v>
      </c>
      <c r="E8" s="1642">
        <f ca="1">물가상승율_비용</f>
        <v>0.02</v>
      </c>
      <c r="F8" s="1663"/>
      <c r="G8" s="1659" t="s">
        <v>1430</v>
      </c>
    </row>
    <row r="9" spans="1:22" s="1627" customFormat="1" ht="18" customHeight="1">
      <c r="B9" s="1693"/>
      <c r="C9" s="1635" t="s">
        <v>1424</v>
      </c>
      <c r="D9" s="1636" t="s">
        <v>93</v>
      </c>
      <c r="E9" s="1642">
        <f>Assum!F53</f>
        <v>1.4999999999999999E-2</v>
      </c>
      <c r="F9" s="1663"/>
      <c r="G9" s="1659" t="s">
        <v>1431</v>
      </c>
    </row>
    <row r="10" spans="1:22" s="1627" customFormat="1" ht="18" customHeight="1">
      <c r="B10" s="1690" t="s">
        <v>965</v>
      </c>
      <c r="C10" s="1633" t="s">
        <v>974</v>
      </c>
      <c r="D10" s="1634" t="s">
        <v>122</v>
      </c>
      <c r="E10" s="1644">
        <f>기준분기</f>
        <v>45016</v>
      </c>
      <c r="F10" s="1663"/>
      <c r="G10" s="1659" t="s">
        <v>1429</v>
      </c>
    </row>
    <row r="11" spans="1:22" s="1627" customFormat="1" ht="18" customHeight="1">
      <c r="B11" s="1690"/>
      <c r="C11" s="1635" t="s">
        <v>271</v>
      </c>
      <c r="D11" s="1636" t="s">
        <v>163</v>
      </c>
      <c r="E11" s="1645">
        <f>공사기간</f>
        <v>16</v>
      </c>
      <c r="F11" s="1663" t="s">
        <v>1425</v>
      </c>
      <c r="G11" s="1659" t="s">
        <v>1429</v>
      </c>
    </row>
    <row r="12" spans="1:22" s="1627" customFormat="1" ht="18" customHeight="1">
      <c r="B12" s="1690"/>
      <c r="C12" s="1635" t="s">
        <v>272</v>
      </c>
      <c r="D12" s="1636" t="s">
        <v>123</v>
      </c>
      <c r="E12" s="1645">
        <f ca="1">태양광_운영기간</f>
        <v>20</v>
      </c>
      <c r="F12" s="1663" t="s">
        <v>1426</v>
      </c>
      <c r="G12" s="1659" t="s">
        <v>1429</v>
      </c>
    </row>
    <row r="13" spans="1:22" s="1627" customFormat="1" ht="18" customHeight="1">
      <c r="B13" s="1690" t="s">
        <v>273</v>
      </c>
      <c r="C13" s="1633" t="s">
        <v>975</v>
      </c>
      <c r="D13" s="1634" t="s">
        <v>125</v>
      </c>
      <c r="E13" s="1646">
        <f ca="1">Assum!F87</f>
        <v>108999.99999999999</v>
      </c>
      <c r="F13" s="1663"/>
      <c r="G13" s="1659" t="s">
        <v>1432</v>
      </c>
      <c r="J13" s="1101"/>
      <c r="K13" s="1102"/>
      <c r="L13" s="1629"/>
      <c r="M13" s="1103"/>
      <c r="N13" s="1104"/>
      <c r="O13" s="1104"/>
      <c r="P13" s="1104"/>
      <c r="Q13" s="1105"/>
      <c r="R13" s="1105"/>
      <c r="S13" s="1105"/>
      <c r="T13" s="1106"/>
      <c r="U13" s="1106"/>
      <c r="V13" s="1106"/>
    </row>
    <row r="14" spans="1:22" s="1627" customFormat="1" ht="18" customHeight="1">
      <c r="B14" s="1690"/>
      <c r="C14" s="1633" t="s">
        <v>1433</v>
      </c>
      <c r="D14" s="1634" t="s">
        <v>97</v>
      </c>
      <c r="E14" s="1646">
        <f ca="1">SUM(Assum!F88:F99)</f>
        <v>36000.000000000022</v>
      </c>
      <c r="F14" s="1663"/>
      <c r="G14" s="1659" t="s">
        <v>1434</v>
      </c>
      <c r="J14" s="1101"/>
      <c r="K14" s="1102"/>
      <c r="L14" s="1629"/>
      <c r="M14" s="1103"/>
      <c r="N14" s="1104"/>
      <c r="O14" s="1104"/>
      <c r="P14" s="1104"/>
      <c r="Q14" s="1105"/>
      <c r="R14" s="1105"/>
      <c r="S14" s="1105"/>
      <c r="T14" s="1106"/>
      <c r="U14" s="1106"/>
      <c r="V14" s="1106"/>
    </row>
    <row r="15" spans="1:22" s="1627" customFormat="1" ht="18" customHeight="1">
      <c r="B15" s="1690"/>
      <c r="C15" s="1633" t="s">
        <v>1435</v>
      </c>
      <c r="D15" s="1634" t="s">
        <v>97</v>
      </c>
      <c r="E15" s="1646">
        <f>Assum!F67</f>
        <v>5000</v>
      </c>
      <c r="F15" s="1663"/>
      <c r="G15" s="1659"/>
      <c r="J15" s="1101"/>
      <c r="K15" s="1102"/>
      <c r="L15" s="1629"/>
      <c r="M15" s="1103"/>
      <c r="N15" s="1104"/>
      <c r="O15" s="1104"/>
      <c r="P15" s="1104"/>
      <c r="Q15" s="1105"/>
      <c r="R15" s="1105"/>
      <c r="S15" s="1105"/>
      <c r="T15" s="1106"/>
      <c r="U15" s="1106"/>
      <c r="V15" s="1106"/>
    </row>
    <row r="16" spans="1:22" s="1627" customFormat="1" ht="18" customHeight="1">
      <c r="B16" s="1690"/>
      <c r="C16" s="1633" t="s">
        <v>1467</v>
      </c>
      <c r="D16" s="1634" t="s">
        <v>97</v>
      </c>
      <c r="E16" s="1646">
        <f ca="1">SUM(E13:E15)</f>
        <v>150000</v>
      </c>
      <c r="F16" s="1663"/>
      <c r="G16" s="1659"/>
      <c r="J16" s="1101"/>
      <c r="K16" s="1102"/>
      <c r="L16" s="1629"/>
      <c r="M16" s="1103"/>
      <c r="N16" s="1104"/>
      <c r="O16" s="1104"/>
      <c r="P16" s="1104"/>
      <c r="Q16" s="1105"/>
      <c r="R16" s="1105"/>
      <c r="S16" s="1105"/>
      <c r="T16" s="1106"/>
      <c r="U16" s="1106"/>
      <c r="V16" s="1106"/>
    </row>
    <row r="17" spans="2:22" s="1627" customFormat="1" ht="18" customHeight="1">
      <c r="B17" s="1690"/>
      <c r="C17" s="1633" t="s">
        <v>926</v>
      </c>
      <c r="D17" s="1634"/>
      <c r="E17" s="1646"/>
      <c r="F17" s="1664" t="s">
        <v>1428</v>
      </c>
      <c r="G17" s="1660" t="s">
        <v>1453</v>
      </c>
      <c r="J17" s="1101"/>
      <c r="K17" s="1102"/>
      <c r="L17" s="1629"/>
      <c r="M17" s="1103"/>
      <c r="N17" s="1104"/>
      <c r="O17" s="1104"/>
      <c r="P17" s="1104"/>
      <c r="Q17" s="1105"/>
      <c r="R17" s="1105"/>
      <c r="S17" s="1105"/>
      <c r="T17" s="1106"/>
      <c r="U17" s="1106"/>
      <c r="V17" s="1106"/>
    </row>
    <row r="18" spans="2:22" s="1627" customFormat="1" ht="18" customHeight="1">
      <c r="B18" s="1691" t="s">
        <v>943</v>
      </c>
      <c r="C18" s="1657" t="s">
        <v>1449</v>
      </c>
      <c r="D18" s="1634" t="s">
        <v>97</v>
      </c>
      <c r="E18" s="1646">
        <f ca="1">SUM(E19:E21)</f>
        <v>135000</v>
      </c>
      <c r="F18" s="1663"/>
      <c r="G18" s="1659"/>
      <c r="J18" s="1101"/>
      <c r="K18" s="1102"/>
      <c r="L18" s="1629"/>
      <c r="M18" s="1103"/>
      <c r="N18" s="1104"/>
      <c r="O18" s="1104"/>
      <c r="P18" s="1104"/>
      <c r="Q18" s="1105"/>
      <c r="R18" s="1105"/>
      <c r="S18" s="1105"/>
      <c r="T18" s="1106"/>
      <c r="U18" s="1106"/>
      <c r="V18" s="1106"/>
    </row>
    <row r="19" spans="2:22" s="1627" customFormat="1" ht="18" customHeight="1">
      <c r="B19" s="1692"/>
      <c r="C19" s="1655" t="s">
        <v>1450</v>
      </c>
      <c r="D19" s="1634" t="s">
        <v>97</v>
      </c>
      <c r="E19" s="1646">
        <f ca="1">Assum!F135</f>
        <v>50000</v>
      </c>
      <c r="F19" s="1663"/>
      <c r="G19" s="1659" t="s">
        <v>1454</v>
      </c>
      <c r="J19" s="1101"/>
      <c r="K19" s="1102"/>
      <c r="L19" s="1629"/>
      <c r="M19" s="1103"/>
      <c r="N19" s="1104"/>
      <c r="O19" s="1104"/>
      <c r="P19" s="1104"/>
      <c r="Q19" s="1105"/>
      <c r="R19" s="1105"/>
      <c r="S19" s="1105"/>
      <c r="T19" s="1106"/>
      <c r="U19" s="1106"/>
      <c r="V19" s="1106"/>
    </row>
    <row r="20" spans="2:22" s="1627" customFormat="1" ht="18" customHeight="1">
      <c r="B20" s="1692"/>
      <c r="C20" s="1655" t="s">
        <v>1451</v>
      </c>
      <c r="D20" s="1634" t="s">
        <v>97</v>
      </c>
      <c r="E20" s="1646">
        <f ca="1">Assum!G135</f>
        <v>50000</v>
      </c>
      <c r="F20" s="1663"/>
      <c r="G20" s="1659" t="s">
        <v>1454</v>
      </c>
      <c r="J20" s="1101"/>
      <c r="K20" s="1102"/>
      <c r="L20" s="1629"/>
      <c r="M20" s="1103"/>
      <c r="N20" s="1104"/>
      <c r="O20" s="1104"/>
      <c r="P20" s="1104"/>
      <c r="Q20" s="1105"/>
      <c r="R20" s="1105"/>
      <c r="S20" s="1105"/>
      <c r="T20" s="1106"/>
      <c r="U20" s="1106"/>
      <c r="V20" s="1106"/>
    </row>
    <row r="21" spans="2:22" s="1627" customFormat="1" ht="18" customHeight="1">
      <c r="B21" s="1692"/>
      <c r="C21" s="1655" t="s">
        <v>1452</v>
      </c>
      <c r="D21" s="1634" t="s">
        <v>97</v>
      </c>
      <c r="E21" s="1646">
        <f ca="1">Assum!H135</f>
        <v>35000</v>
      </c>
      <c r="F21" s="1663"/>
      <c r="G21" s="1659" t="s">
        <v>1454</v>
      </c>
      <c r="J21" s="1101"/>
      <c r="K21" s="1102"/>
      <c r="L21" s="1629"/>
      <c r="M21" s="1103"/>
      <c r="N21" s="1104"/>
      <c r="O21" s="1104"/>
      <c r="P21" s="1104"/>
      <c r="Q21" s="1105"/>
      <c r="R21" s="1105"/>
      <c r="S21" s="1105"/>
      <c r="T21" s="1106"/>
      <c r="U21" s="1106"/>
      <c r="V21" s="1106"/>
    </row>
    <row r="22" spans="2:22" s="1627" customFormat="1" ht="18" customHeight="1">
      <c r="B22" s="1692"/>
      <c r="C22" s="1633" t="s">
        <v>1421</v>
      </c>
      <c r="D22" s="1634"/>
      <c r="E22" s="1646"/>
      <c r="F22" s="1663"/>
      <c r="G22" s="1659"/>
      <c r="J22" s="1101"/>
      <c r="K22" s="1102"/>
      <c r="L22" s="1629"/>
      <c r="M22" s="1103"/>
      <c r="N22" s="1104"/>
      <c r="O22" s="1104"/>
      <c r="P22" s="1104"/>
      <c r="Q22" s="1105"/>
      <c r="R22" s="1105"/>
      <c r="S22" s="1105"/>
      <c r="T22" s="1106"/>
      <c r="U22" s="1106"/>
      <c r="V22" s="1106"/>
    </row>
    <row r="23" spans="2:22" s="1627" customFormat="1" ht="18" customHeight="1">
      <c r="B23" s="1692"/>
      <c r="C23" s="1655" t="s">
        <v>1450</v>
      </c>
      <c r="D23" s="1634" t="s">
        <v>121</v>
      </c>
      <c r="E23" s="1658">
        <f ca="1">Assum!F137</f>
        <v>5.6000000000000001E-2</v>
      </c>
      <c r="F23" s="1663"/>
      <c r="G23" s="1659" t="s">
        <v>1454</v>
      </c>
      <c r="J23" s="1101"/>
      <c r="K23" s="1102"/>
      <c r="L23" s="1629"/>
      <c r="M23" s="1103"/>
      <c r="N23" s="1104"/>
      <c r="O23" s="1104"/>
      <c r="P23" s="1104"/>
      <c r="Q23" s="1105"/>
      <c r="R23" s="1105"/>
      <c r="S23" s="1105"/>
      <c r="T23" s="1106"/>
      <c r="U23" s="1106"/>
      <c r="V23" s="1106"/>
    </row>
    <row r="24" spans="2:22" s="1627" customFormat="1" ht="18" customHeight="1">
      <c r="B24" s="1692"/>
      <c r="C24" s="1655" t="s">
        <v>1451</v>
      </c>
      <c r="D24" s="1634" t="s">
        <v>121</v>
      </c>
      <c r="E24" s="1658">
        <f ca="1">Assum!G137</f>
        <v>5.5E-2</v>
      </c>
      <c r="F24" s="1663"/>
      <c r="G24" s="1659" t="s">
        <v>1454</v>
      </c>
      <c r="J24" s="1101"/>
      <c r="K24" s="1102"/>
      <c r="L24" s="1629"/>
      <c r="M24" s="1103"/>
      <c r="N24" s="1104"/>
      <c r="O24" s="1104"/>
      <c r="P24" s="1104"/>
      <c r="Q24" s="1105"/>
      <c r="R24" s="1105"/>
      <c r="S24" s="1105"/>
      <c r="T24" s="1106"/>
      <c r="U24" s="1106"/>
      <c r="V24" s="1106"/>
    </row>
    <row r="25" spans="2:22" s="1627" customFormat="1" ht="18" customHeight="1">
      <c r="B25" s="1692"/>
      <c r="C25" s="1655" t="s">
        <v>1452</v>
      </c>
      <c r="D25" s="1634" t="s">
        <v>121</v>
      </c>
      <c r="E25" s="1658">
        <f ca="1">Assum!H137</f>
        <v>5.5E-2</v>
      </c>
      <c r="F25" s="1663"/>
      <c r="G25" s="1659" t="s">
        <v>1454</v>
      </c>
      <c r="J25" s="1101"/>
      <c r="K25" s="1102"/>
      <c r="L25" s="1629"/>
      <c r="M25" s="1103"/>
      <c r="N25" s="1104"/>
      <c r="O25" s="1104"/>
      <c r="P25" s="1104"/>
      <c r="Q25" s="1105"/>
      <c r="R25" s="1105"/>
      <c r="S25" s="1105"/>
      <c r="T25" s="1106"/>
      <c r="U25" s="1106"/>
      <c r="V25" s="1106"/>
    </row>
    <row r="26" spans="2:22" s="1627" customFormat="1" ht="18" customHeight="1">
      <c r="B26" s="1692"/>
      <c r="C26" s="1633" t="s">
        <v>0</v>
      </c>
      <c r="D26" s="1634" t="s">
        <v>163</v>
      </c>
      <c r="E26" s="1646">
        <f>DSRA적립월수</f>
        <v>6</v>
      </c>
      <c r="F26" s="1663" t="s">
        <v>966</v>
      </c>
      <c r="G26" s="1659" t="s">
        <v>1454</v>
      </c>
      <c r="J26" s="1101"/>
      <c r="K26" s="1102"/>
      <c r="L26" s="1629"/>
      <c r="M26" s="1103"/>
      <c r="N26" s="1104"/>
      <c r="O26" s="1104"/>
      <c r="P26" s="1104"/>
      <c r="Q26" s="1105"/>
      <c r="R26" s="1105"/>
      <c r="S26" s="1105"/>
      <c r="T26" s="1106"/>
      <c r="U26" s="1106"/>
      <c r="V26" s="1106"/>
    </row>
    <row r="27" spans="2:22" s="1627" customFormat="1" ht="18" customHeight="1">
      <c r="B27" s="1692"/>
      <c r="C27" s="1633" t="s">
        <v>944</v>
      </c>
      <c r="D27" s="1634"/>
      <c r="E27" s="1646"/>
      <c r="F27" s="1663" t="s">
        <v>976</v>
      </c>
      <c r="G27" s="1659" t="s">
        <v>1454</v>
      </c>
      <c r="J27" s="1101"/>
      <c r="K27" s="1102"/>
      <c r="L27" s="1629"/>
      <c r="M27" s="1103"/>
      <c r="N27" s="1104"/>
      <c r="O27" s="1104"/>
      <c r="P27" s="1104"/>
      <c r="Q27" s="1105"/>
      <c r="R27" s="1105"/>
      <c r="S27" s="1105"/>
      <c r="T27" s="1106"/>
      <c r="U27" s="1106"/>
      <c r="V27" s="1106"/>
    </row>
    <row r="28" spans="2:22" s="1627" customFormat="1" ht="18" customHeight="1">
      <c r="B28" s="1691" t="s">
        <v>942</v>
      </c>
      <c r="C28" s="1633" t="s">
        <v>927</v>
      </c>
      <c r="D28" s="1634" t="s">
        <v>97</v>
      </c>
      <c r="E28" s="1646"/>
      <c r="F28" s="1663" t="s">
        <v>973</v>
      </c>
      <c r="G28" s="1659" t="s">
        <v>1454</v>
      </c>
      <c r="J28" s="1101"/>
      <c r="K28" s="1102"/>
      <c r="L28" s="1629"/>
      <c r="M28" s="1103"/>
      <c r="N28" s="1104"/>
      <c r="O28" s="1104"/>
      <c r="P28" s="1104"/>
      <c r="Q28" s="1105"/>
      <c r="R28" s="1105"/>
      <c r="S28" s="1105"/>
      <c r="T28" s="1106"/>
      <c r="U28" s="1106"/>
      <c r="V28" s="1106"/>
    </row>
    <row r="29" spans="2:22" s="1627" customFormat="1" ht="18" customHeight="1">
      <c r="B29" s="1692"/>
      <c r="C29" s="1633" t="s">
        <v>945</v>
      </c>
      <c r="D29" s="1634" t="s">
        <v>97</v>
      </c>
      <c r="E29" s="1643"/>
      <c r="F29" s="1663" t="s">
        <v>967</v>
      </c>
      <c r="G29" s="1659" t="s">
        <v>1455</v>
      </c>
      <c r="J29" s="1101"/>
      <c r="K29" s="1102"/>
      <c r="L29" s="1629"/>
      <c r="M29" s="1103"/>
      <c r="N29" s="1104"/>
      <c r="O29" s="1104"/>
      <c r="P29" s="1104"/>
      <c r="Q29" s="1105"/>
      <c r="R29" s="1105"/>
      <c r="S29" s="1105"/>
      <c r="T29" s="1106"/>
      <c r="U29" s="1106"/>
      <c r="V29" s="1106"/>
    </row>
    <row r="30" spans="2:22" s="1627" customFormat="1" ht="18" customHeight="1">
      <c r="B30" s="1690" t="s">
        <v>208</v>
      </c>
      <c r="C30" s="1633" t="s">
        <v>933</v>
      </c>
      <c r="D30" s="1634"/>
      <c r="E30" s="1654"/>
      <c r="F30" s="1663"/>
      <c r="G30" s="1659" t="s">
        <v>1429</v>
      </c>
      <c r="J30" s="1101"/>
      <c r="K30" s="1102"/>
      <c r="L30" s="1629"/>
      <c r="M30" s="1103"/>
      <c r="N30" s="1104"/>
      <c r="O30" s="1104"/>
      <c r="P30" s="1104"/>
      <c r="Q30" s="1105"/>
      <c r="R30" s="1105"/>
      <c r="S30" s="1105"/>
      <c r="T30" s="1106"/>
      <c r="U30" s="1106"/>
      <c r="V30" s="1106"/>
    </row>
    <row r="31" spans="2:22" s="1627" customFormat="1" ht="18" customHeight="1">
      <c r="B31" s="1690"/>
      <c r="C31" s="1655" t="s">
        <v>1447</v>
      </c>
      <c r="D31" s="1634" t="s">
        <v>1253</v>
      </c>
      <c r="E31" s="1654">
        <f ca="1">일일발전시간_운영3년차</f>
        <v>3.77</v>
      </c>
      <c r="F31" s="1665" t="s">
        <v>1476</v>
      </c>
      <c r="G31" s="1659" t="s">
        <v>1479</v>
      </c>
      <c r="J31" s="1101"/>
      <c r="K31" s="1102"/>
      <c r="L31" s="1629"/>
      <c r="M31" s="1103"/>
      <c r="N31" s="1104"/>
      <c r="O31" s="1104"/>
      <c r="P31" s="1104"/>
      <c r="Q31" s="1105"/>
      <c r="R31" s="1105"/>
      <c r="S31" s="1105"/>
      <c r="T31" s="1106"/>
      <c r="U31" s="1106"/>
      <c r="V31" s="1106"/>
    </row>
    <row r="32" spans="2:22" s="1627" customFormat="1" ht="18" customHeight="1">
      <c r="B32" s="1690"/>
      <c r="C32" s="1655" t="s">
        <v>1448</v>
      </c>
      <c r="D32" s="1634" t="s">
        <v>1253</v>
      </c>
      <c r="E32" s="1654">
        <f ca="1">일일발전시간_운영3년차</f>
        <v>3.77</v>
      </c>
      <c r="F32" s="1665" t="s">
        <v>1478</v>
      </c>
      <c r="G32" s="1659"/>
      <c r="J32" s="1101"/>
      <c r="K32" s="1102"/>
      <c r="L32" s="1629"/>
      <c r="M32" s="1103"/>
      <c r="N32" s="1104"/>
      <c r="O32" s="1104"/>
      <c r="P32" s="1104"/>
      <c r="Q32" s="1105"/>
      <c r="R32" s="1105"/>
      <c r="S32" s="1105"/>
      <c r="T32" s="1106"/>
      <c r="U32" s="1106"/>
      <c r="V32" s="1106"/>
    </row>
    <row r="33" spans="1:22" s="1627" customFormat="1" ht="18" customHeight="1">
      <c r="B33" s="1690"/>
      <c r="C33" s="1656" t="s">
        <v>300</v>
      </c>
      <c r="D33" s="1636" t="s">
        <v>121</v>
      </c>
      <c r="E33" s="1642">
        <f ca="1">설비효율감소율</f>
        <v>5.0000000000000001E-3</v>
      </c>
      <c r="F33" s="1663"/>
      <c r="G33" s="1659" t="s">
        <v>1429</v>
      </c>
      <c r="J33" s="1101"/>
      <c r="K33" s="1102"/>
      <c r="L33" s="1629"/>
      <c r="M33" s="1103"/>
      <c r="N33" s="1104"/>
      <c r="O33" s="1104"/>
      <c r="P33" s="1104"/>
      <c r="Q33" s="1105"/>
      <c r="R33" s="1105"/>
      <c r="S33" s="1105"/>
      <c r="T33" s="1106"/>
      <c r="U33" s="1106"/>
      <c r="V33" s="1106"/>
    </row>
    <row r="34" spans="1:22" s="1627" customFormat="1" ht="18" customHeight="1">
      <c r="B34" s="1690"/>
      <c r="C34" s="1633" t="s">
        <v>932</v>
      </c>
      <c r="D34" s="1634"/>
      <c r="E34" s="1643"/>
      <c r="F34" s="1665" t="s">
        <v>1477</v>
      </c>
      <c r="G34" s="1659"/>
      <c r="J34" s="1101"/>
      <c r="K34" s="1102"/>
      <c r="L34" s="1629"/>
      <c r="M34" s="1103"/>
      <c r="N34" s="1104"/>
      <c r="O34" s="1104"/>
      <c r="P34" s="1104"/>
      <c r="Q34" s="1105"/>
      <c r="R34" s="1105"/>
      <c r="S34" s="1105"/>
      <c r="T34" s="1106"/>
      <c r="U34" s="1106"/>
      <c r="V34" s="1106"/>
    </row>
    <row r="35" spans="1:22" s="1627" customFormat="1" ht="18" customHeight="1">
      <c r="B35" s="1690"/>
      <c r="C35" s="1655" t="s">
        <v>1463</v>
      </c>
      <c r="D35" s="1636" t="s">
        <v>121</v>
      </c>
      <c r="E35" s="1662">
        <f>Assum!E297</f>
        <v>0.2397</v>
      </c>
      <c r="F35" s="1663"/>
      <c r="G35" s="1659"/>
      <c r="J35" s="1101"/>
      <c r="K35" s="1102"/>
      <c r="L35" s="1629"/>
      <c r="M35" s="1103"/>
      <c r="N35" s="1104"/>
      <c r="O35" s="1104"/>
      <c r="P35" s="1104"/>
      <c r="Q35" s="1105"/>
      <c r="R35" s="1105"/>
      <c r="S35" s="1105"/>
      <c r="T35" s="1106"/>
      <c r="U35" s="1106"/>
      <c r="V35" s="1106"/>
    </row>
    <row r="36" spans="1:22" s="1627" customFormat="1" ht="18" customHeight="1">
      <c r="B36" s="1690"/>
      <c r="C36" s="1655" t="s">
        <v>1464</v>
      </c>
      <c r="D36" s="1636" t="s">
        <v>121</v>
      </c>
      <c r="E36" s="1662">
        <f>Assum!E298</f>
        <v>0.30570000000000003</v>
      </c>
      <c r="F36" s="1663"/>
      <c r="G36" s="1659"/>
      <c r="J36" s="1101"/>
      <c r="K36" s="1102"/>
      <c r="L36" s="1629"/>
      <c r="M36" s="1103"/>
      <c r="N36" s="1104"/>
      <c r="O36" s="1104"/>
      <c r="P36" s="1104"/>
      <c r="Q36" s="1105"/>
      <c r="R36" s="1105"/>
      <c r="S36" s="1105"/>
      <c r="T36" s="1106"/>
      <c r="U36" s="1106"/>
      <c r="V36" s="1106"/>
    </row>
    <row r="37" spans="1:22" s="1627" customFormat="1" ht="18" customHeight="1">
      <c r="B37" s="1690"/>
      <c r="C37" s="1655" t="s">
        <v>1465</v>
      </c>
      <c r="D37" s="1636" t="s">
        <v>121</v>
      </c>
      <c r="E37" s="1662">
        <f>Assum!E299</f>
        <v>0.21990000000000001</v>
      </c>
      <c r="F37" s="1663"/>
      <c r="G37" s="1659"/>
      <c r="J37" s="1101"/>
      <c r="K37" s="1102"/>
      <c r="L37" s="1629"/>
      <c r="M37" s="1103"/>
      <c r="N37" s="1104"/>
      <c r="O37" s="1104"/>
      <c r="P37" s="1104"/>
      <c r="Q37" s="1105"/>
      <c r="R37" s="1105"/>
      <c r="S37" s="1105"/>
      <c r="T37" s="1106"/>
      <c r="U37" s="1106"/>
      <c r="V37" s="1106"/>
    </row>
    <row r="38" spans="1:22" s="1627" customFormat="1" ht="18" customHeight="1">
      <c r="B38" s="1690"/>
      <c r="C38" s="1655" t="s">
        <v>1466</v>
      </c>
      <c r="D38" s="1636" t="s">
        <v>121</v>
      </c>
      <c r="E38" s="1662">
        <f>Assum!E300</f>
        <v>0.23469999999999999</v>
      </c>
      <c r="F38" s="1663"/>
      <c r="G38" s="1659"/>
      <c r="J38" s="1101"/>
      <c r="K38" s="1102"/>
      <c r="L38" s="1629"/>
      <c r="M38" s="1103"/>
      <c r="N38" s="1104"/>
      <c r="O38" s="1104"/>
      <c r="P38" s="1104"/>
      <c r="Q38" s="1105"/>
      <c r="R38" s="1105"/>
      <c r="S38" s="1105"/>
      <c r="T38" s="1106"/>
      <c r="U38" s="1106"/>
      <c r="V38" s="1106"/>
    </row>
    <row r="39" spans="1:22" s="1627" customFormat="1" ht="18" customHeight="1">
      <c r="B39" s="1690"/>
      <c r="C39" s="1633" t="s">
        <v>934</v>
      </c>
      <c r="D39" s="1634"/>
      <c r="E39" s="1643"/>
      <c r="F39" s="1663"/>
      <c r="G39" s="1659" t="s">
        <v>1429</v>
      </c>
      <c r="J39" s="1101"/>
      <c r="K39" s="1102"/>
      <c r="L39" s="1629"/>
      <c r="M39" s="1103"/>
      <c r="N39" s="1104"/>
      <c r="O39" s="1104"/>
      <c r="P39" s="1104"/>
      <c r="Q39" s="1105"/>
      <c r="R39" s="1105"/>
      <c r="S39" s="1105"/>
      <c r="T39" s="1106"/>
      <c r="U39" s="1106"/>
      <c r="V39" s="1106"/>
    </row>
    <row r="40" spans="1:22" s="1627" customFormat="1" ht="18" customHeight="1">
      <c r="B40" s="1690"/>
      <c r="C40" s="1655" t="s">
        <v>1461</v>
      </c>
      <c r="D40" s="1634" t="s">
        <v>576</v>
      </c>
      <c r="E40" s="1643">
        <f ca="1">Assum!F332</f>
        <v>160</v>
      </c>
      <c r="F40" s="1663"/>
      <c r="G40" s="1659" t="s">
        <v>1472</v>
      </c>
      <c r="J40" s="1101"/>
      <c r="K40" s="1102"/>
      <c r="L40" s="1629"/>
      <c r="M40" s="1103"/>
      <c r="N40" s="1104"/>
      <c r="O40" s="1104"/>
      <c r="P40" s="1104"/>
      <c r="Q40" s="1105"/>
      <c r="R40" s="1105"/>
      <c r="S40" s="1105"/>
      <c r="T40" s="1106"/>
      <c r="U40" s="1106"/>
      <c r="V40" s="1106"/>
    </row>
    <row r="41" spans="1:22" s="1627" customFormat="1" ht="18" customHeight="1">
      <c r="B41" s="1690"/>
      <c r="C41" s="1655" t="s">
        <v>1462</v>
      </c>
      <c r="D41" s="1634" t="s">
        <v>576</v>
      </c>
      <c r="E41" s="1643">
        <f ca="1">Assum!F333</f>
        <v>147</v>
      </c>
      <c r="F41" s="1663"/>
      <c r="G41" s="1659" t="s">
        <v>1472</v>
      </c>
      <c r="J41" s="1101"/>
      <c r="K41" s="1102"/>
      <c r="L41" s="1629"/>
      <c r="M41" s="1103"/>
      <c r="N41" s="1104"/>
      <c r="O41" s="1104"/>
      <c r="P41" s="1104"/>
      <c r="Q41" s="1105"/>
      <c r="R41" s="1105"/>
      <c r="S41" s="1105"/>
      <c r="T41" s="1106"/>
      <c r="U41" s="1106"/>
      <c r="V41" s="1106"/>
    </row>
    <row r="42" spans="1:22" s="1627" customFormat="1" ht="18" customHeight="1">
      <c r="B42" s="1690"/>
      <c r="C42" s="1633" t="s">
        <v>1468</v>
      </c>
      <c r="D42" s="1634"/>
      <c r="E42" s="1643"/>
      <c r="F42" s="1663"/>
      <c r="G42" s="1659"/>
      <c r="J42" s="1101"/>
      <c r="K42" s="1102"/>
      <c r="L42" s="1629"/>
      <c r="M42" s="1103"/>
      <c r="N42" s="1104"/>
      <c r="O42" s="1104"/>
      <c r="P42" s="1104"/>
      <c r="Q42" s="1105"/>
      <c r="R42" s="1105"/>
      <c r="S42" s="1105"/>
      <c r="T42" s="1106"/>
      <c r="U42" s="1106"/>
      <c r="V42" s="1106"/>
    </row>
    <row r="43" spans="1:22" s="1627" customFormat="1" ht="18" customHeight="1">
      <c r="A43" s="1627">
        <v>1</v>
      </c>
      <c r="B43" s="1690"/>
      <c r="C43" s="1655" t="s">
        <v>1469</v>
      </c>
      <c r="D43" s="1634" t="s">
        <v>97</v>
      </c>
      <c r="E43" s="1646">
        <f ca="1">SUMIF(Revenue!$9:$9,Assum_Book!A43,Revenue!$16:$16)</f>
        <v>21300.849441300001</v>
      </c>
      <c r="F43" s="1663"/>
      <c r="G43" s="1659" t="s">
        <v>1473</v>
      </c>
      <c r="J43" s="1101"/>
      <c r="K43" s="1102"/>
      <c r="L43" s="1629"/>
      <c r="M43" s="1103"/>
      <c r="N43" s="1104"/>
      <c r="O43" s="1104"/>
      <c r="P43" s="1104"/>
      <c r="Q43" s="1105"/>
      <c r="R43" s="1105"/>
      <c r="S43" s="1105"/>
      <c r="T43" s="1106"/>
      <c r="U43" s="1106"/>
      <c r="V43" s="1106"/>
    </row>
    <row r="44" spans="1:22" s="1627" customFormat="1" ht="18" customHeight="1">
      <c r="A44" s="1627">
        <v>10</v>
      </c>
      <c r="B44" s="1690"/>
      <c r="C44" s="1655" t="s">
        <v>1470</v>
      </c>
      <c r="D44" s="1634" t="s">
        <v>97</v>
      </c>
      <c r="E44" s="1646">
        <f ca="1">SUMIF(Revenue!$9:$9,Assum_Book!A44,Revenue!$16:$16)</f>
        <v>20342.3112164415</v>
      </c>
      <c r="F44" s="1663"/>
      <c r="G44" s="1659" t="s">
        <v>1473</v>
      </c>
      <c r="J44" s="1101"/>
      <c r="K44" s="1102"/>
      <c r="L44" s="1629"/>
      <c r="M44" s="1103"/>
      <c r="N44" s="1104"/>
      <c r="O44" s="1104"/>
      <c r="P44" s="1104"/>
      <c r="Q44" s="1105"/>
      <c r="R44" s="1105"/>
      <c r="S44" s="1105"/>
      <c r="T44" s="1106"/>
      <c r="U44" s="1106"/>
      <c r="V44" s="1106"/>
    </row>
    <row r="45" spans="1:22" s="1627" customFormat="1" ht="18" customHeight="1">
      <c r="A45" s="1627">
        <v>20</v>
      </c>
      <c r="B45" s="1690"/>
      <c r="C45" s="1655" t="s">
        <v>1471</v>
      </c>
      <c r="D45" s="1634" t="s">
        <v>97</v>
      </c>
      <c r="E45" s="1646">
        <f ca="1">SUMIF(Revenue!$9:$9,Assum_Book!A45,Revenue!$16:$16)</f>
        <v>19277.268744376503</v>
      </c>
      <c r="F45" s="1663"/>
      <c r="G45" s="1659" t="s">
        <v>1473</v>
      </c>
      <c r="J45" s="1101"/>
      <c r="K45" s="1102"/>
      <c r="L45" s="1629"/>
      <c r="M45" s="1103"/>
      <c r="N45" s="1104"/>
      <c r="O45" s="1104"/>
      <c r="P45" s="1104"/>
      <c r="Q45" s="1105"/>
      <c r="R45" s="1105"/>
      <c r="S45" s="1105"/>
      <c r="T45" s="1106"/>
      <c r="U45" s="1106"/>
      <c r="V45" s="1106"/>
    </row>
    <row r="46" spans="1:22" s="1627" customFormat="1" ht="18" customHeight="1">
      <c r="B46" s="1691" t="s">
        <v>152</v>
      </c>
      <c r="C46" s="1637" t="s">
        <v>1319</v>
      </c>
      <c r="D46" s="1638" t="s">
        <v>97</v>
      </c>
      <c r="E46" s="1643">
        <f>Assum!F340</f>
        <v>980</v>
      </c>
      <c r="F46" s="1663"/>
      <c r="G46" s="1659" t="s">
        <v>1475</v>
      </c>
      <c r="J46" s="1101"/>
      <c r="K46" s="1102"/>
      <c r="L46" s="1629"/>
      <c r="M46" s="1103"/>
      <c r="N46" s="1104"/>
      <c r="O46" s="1104"/>
      <c r="P46" s="1104"/>
      <c r="Q46" s="1105"/>
      <c r="R46" s="1105"/>
      <c r="S46" s="1105"/>
      <c r="T46" s="1106"/>
      <c r="U46" s="1106"/>
      <c r="V46" s="1106"/>
    </row>
    <row r="47" spans="1:22" s="1627" customFormat="1" ht="18" customHeight="1">
      <c r="B47" s="1692"/>
      <c r="C47" s="1637" t="s">
        <v>522</v>
      </c>
      <c r="D47" s="1638" t="s">
        <v>97</v>
      </c>
      <c r="E47" s="1643">
        <f>Assum!F341</f>
        <v>1500</v>
      </c>
      <c r="F47" s="1663"/>
      <c r="G47" s="1659" t="s">
        <v>1474</v>
      </c>
      <c r="J47" s="1101"/>
      <c r="K47" s="1102"/>
      <c r="L47" s="1629"/>
      <c r="M47" s="1103"/>
      <c r="N47" s="1104"/>
      <c r="O47" s="1104"/>
      <c r="P47" s="1104"/>
      <c r="Q47" s="1105"/>
      <c r="R47" s="1105"/>
      <c r="S47" s="1105"/>
      <c r="T47" s="1106"/>
      <c r="U47" s="1106"/>
      <c r="V47" s="1106"/>
    </row>
    <row r="48" spans="1:22" s="1627" customFormat="1" ht="18" customHeight="1">
      <c r="B48" s="1692"/>
      <c r="C48" s="1637" t="s">
        <v>735</v>
      </c>
      <c r="D48" s="1638" t="s">
        <v>97</v>
      </c>
      <c r="E48" s="1643">
        <f>Assum!F342</f>
        <v>650</v>
      </c>
      <c r="F48" s="1663"/>
      <c r="G48" s="1659" t="s">
        <v>1427</v>
      </c>
      <c r="J48" s="1101"/>
      <c r="K48" s="1102"/>
      <c r="L48" s="1629"/>
      <c r="M48" s="1103"/>
      <c r="N48" s="1104"/>
      <c r="O48" s="1104"/>
      <c r="P48" s="1104"/>
      <c r="Q48" s="1105"/>
      <c r="R48" s="1105"/>
      <c r="S48" s="1105"/>
      <c r="T48" s="1106"/>
      <c r="U48" s="1106"/>
      <c r="V48" s="1106"/>
    </row>
    <row r="49" spans="2:22" s="1627" customFormat="1" ht="18" customHeight="1">
      <c r="B49" s="1692"/>
      <c r="C49" s="1637" t="s">
        <v>1320</v>
      </c>
      <c r="D49" s="1638" t="s">
        <v>97</v>
      </c>
      <c r="E49" s="1643">
        <f>Assum!F343</f>
        <v>0</v>
      </c>
      <c r="F49" s="1663"/>
      <c r="G49" s="1659" t="s">
        <v>1427</v>
      </c>
      <c r="J49" s="1101"/>
      <c r="K49" s="1102"/>
      <c r="L49" s="1629"/>
      <c r="M49" s="1103"/>
      <c r="N49" s="1104"/>
      <c r="O49" s="1104"/>
      <c r="P49" s="1104"/>
      <c r="Q49" s="1105"/>
      <c r="R49" s="1105"/>
      <c r="S49" s="1105"/>
      <c r="T49" s="1106"/>
      <c r="U49" s="1106"/>
      <c r="V49" s="1106"/>
    </row>
    <row r="50" spans="2:22" s="1627" customFormat="1" ht="18" customHeight="1">
      <c r="B50" s="1692"/>
      <c r="C50" s="1637" t="s">
        <v>1321</v>
      </c>
      <c r="D50" s="1638" t="s">
        <v>97</v>
      </c>
      <c r="E50" s="1643">
        <f>Assum!F344</f>
        <v>200</v>
      </c>
      <c r="F50" s="1663"/>
      <c r="G50" s="1659" t="s">
        <v>1427</v>
      </c>
      <c r="J50" s="1101"/>
      <c r="K50" s="1102"/>
      <c r="L50" s="1629"/>
      <c r="M50" s="1103"/>
      <c r="N50" s="1104"/>
      <c r="O50" s="1104"/>
      <c r="P50" s="1104"/>
      <c r="Q50" s="1105"/>
      <c r="R50" s="1105"/>
      <c r="S50" s="1105"/>
      <c r="T50" s="1106"/>
      <c r="U50" s="1106"/>
      <c r="V50" s="1106"/>
    </row>
    <row r="51" spans="2:22" s="1627" customFormat="1" ht="18" customHeight="1">
      <c r="B51" s="1692"/>
      <c r="C51" s="1637" t="s">
        <v>1322</v>
      </c>
      <c r="D51" s="1638" t="s">
        <v>97</v>
      </c>
      <c r="E51" s="1643">
        <f>Assum!F345</f>
        <v>200</v>
      </c>
      <c r="F51" s="1663"/>
      <c r="G51" s="1659" t="s">
        <v>1427</v>
      </c>
      <c r="J51" s="1101"/>
      <c r="K51" s="1102"/>
      <c r="L51" s="1629"/>
      <c r="M51" s="1103"/>
      <c r="N51" s="1104"/>
      <c r="O51" s="1104"/>
      <c r="P51" s="1104"/>
      <c r="Q51" s="1105"/>
      <c r="R51" s="1105"/>
      <c r="S51" s="1105"/>
      <c r="T51" s="1106"/>
      <c r="U51" s="1106"/>
      <c r="V51" s="1106"/>
    </row>
    <row r="52" spans="2:22" s="1627" customFormat="1" ht="18" customHeight="1">
      <c r="B52" s="1692"/>
      <c r="C52" s="1637" t="s">
        <v>739</v>
      </c>
      <c r="D52" s="1638" t="s">
        <v>97</v>
      </c>
      <c r="E52" s="1643">
        <f>Assum!F346</f>
        <v>150</v>
      </c>
      <c r="F52" s="1663"/>
      <c r="G52" s="1659" t="s">
        <v>1427</v>
      </c>
      <c r="J52" s="1101"/>
      <c r="K52" s="1102"/>
      <c r="L52" s="1629"/>
      <c r="M52" s="1103"/>
      <c r="N52" s="1104"/>
      <c r="O52" s="1104"/>
      <c r="P52" s="1104"/>
      <c r="Q52" s="1105"/>
      <c r="R52" s="1105"/>
      <c r="S52" s="1105"/>
      <c r="T52" s="1106"/>
      <c r="U52" s="1106"/>
      <c r="V52" s="1106"/>
    </row>
    <row r="53" spans="2:22" s="1627" customFormat="1" ht="18" customHeight="1">
      <c r="B53" s="1692"/>
      <c r="C53" s="1637" t="s">
        <v>1323</v>
      </c>
      <c r="D53" s="1638" t="s">
        <v>97</v>
      </c>
      <c r="E53" s="1643">
        <f>Assum!F347</f>
        <v>800</v>
      </c>
      <c r="F53" s="1663"/>
      <c r="G53" s="1659" t="s">
        <v>1427</v>
      </c>
      <c r="J53" s="1101"/>
      <c r="K53" s="1102"/>
      <c r="L53" s="1629"/>
      <c r="M53" s="1103"/>
      <c r="N53" s="1104"/>
      <c r="O53" s="1104"/>
      <c r="P53" s="1104"/>
      <c r="Q53" s="1105"/>
      <c r="R53" s="1105"/>
      <c r="S53" s="1105"/>
      <c r="T53" s="1106"/>
      <c r="U53" s="1106"/>
      <c r="V53" s="1106"/>
    </row>
    <row r="54" spans="2:22" s="1627" customFormat="1" ht="18" customHeight="1">
      <c r="B54" s="1692"/>
      <c r="C54" s="1637" t="s">
        <v>1324</v>
      </c>
      <c r="D54" s="1638" t="s">
        <v>97</v>
      </c>
      <c r="E54" s="1643">
        <f>Assum!F348</f>
        <v>30</v>
      </c>
      <c r="F54" s="1663"/>
      <c r="G54" s="1659" t="s">
        <v>1427</v>
      </c>
      <c r="J54" s="1101"/>
      <c r="K54" s="1102"/>
      <c r="L54" s="1629"/>
      <c r="M54" s="1103"/>
      <c r="N54" s="1104"/>
      <c r="O54" s="1104"/>
      <c r="P54" s="1104"/>
      <c r="Q54" s="1105"/>
      <c r="R54" s="1105"/>
      <c r="S54" s="1105"/>
      <c r="T54" s="1106"/>
      <c r="U54" s="1106"/>
      <c r="V54" s="1106"/>
    </row>
    <row r="55" spans="2:22" s="1627" customFormat="1" ht="18" customHeight="1">
      <c r="B55" s="1692"/>
      <c r="C55" s="1637" t="s">
        <v>740</v>
      </c>
      <c r="D55" s="1638" t="s">
        <v>97</v>
      </c>
      <c r="E55" s="1643">
        <f>Assum!F349</f>
        <v>300</v>
      </c>
      <c r="F55" s="1663"/>
      <c r="G55" s="1659" t="s">
        <v>1427</v>
      </c>
      <c r="J55" s="1101"/>
      <c r="K55" s="1102"/>
      <c r="L55" s="1629"/>
      <c r="M55" s="1103"/>
      <c r="N55" s="1104"/>
      <c r="O55" s="1104"/>
      <c r="P55" s="1104"/>
      <c r="Q55" s="1105"/>
      <c r="R55" s="1105"/>
      <c r="S55" s="1105"/>
      <c r="T55" s="1106"/>
      <c r="U55" s="1106"/>
      <c r="V55" s="1106"/>
    </row>
    <row r="56" spans="2:22" s="1627" customFormat="1" ht="18" customHeight="1">
      <c r="B56" s="1693"/>
      <c r="C56" s="1637" t="s">
        <v>741</v>
      </c>
      <c r="D56" s="1638" t="s">
        <v>97</v>
      </c>
      <c r="E56" s="1643"/>
      <c r="F56" s="1663" t="s">
        <v>968</v>
      </c>
      <c r="G56" s="1661" t="s">
        <v>1456</v>
      </c>
      <c r="J56" s="1101"/>
      <c r="K56" s="1102"/>
      <c r="L56" s="1629"/>
      <c r="M56" s="1103"/>
      <c r="N56" s="1104"/>
      <c r="O56" s="1104"/>
      <c r="P56" s="1104"/>
      <c r="Q56" s="1105"/>
      <c r="R56" s="1105"/>
      <c r="S56" s="1105"/>
      <c r="T56" s="1106"/>
      <c r="U56" s="1106"/>
      <c r="V56" s="1106"/>
    </row>
    <row r="57" spans="2:22" s="1627" customFormat="1" ht="18" customHeight="1">
      <c r="B57" s="1690" t="s">
        <v>146</v>
      </c>
      <c r="C57" s="1633" t="s">
        <v>928</v>
      </c>
      <c r="D57" s="1634" t="s">
        <v>97</v>
      </c>
      <c r="E57" s="1643"/>
      <c r="F57" s="1663" t="s">
        <v>969</v>
      </c>
      <c r="G57" s="1661" t="s">
        <v>1457</v>
      </c>
      <c r="J57" s="1101"/>
      <c r="K57" s="1102"/>
      <c r="L57" s="1629"/>
      <c r="M57" s="1103"/>
      <c r="N57" s="1104"/>
      <c r="O57" s="1104"/>
      <c r="P57" s="1104"/>
      <c r="Q57" s="1105"/>
      <c r="R57" s="1105"/>
      <c r="S57" s="1105"/>
      <c r="T57" s="1106"/>
      <c r="U57" s="1106"/>
      <c r="V57" s="1106"/>
    </row>
    <row r="58" spans="2:22" s="1627" customFormat="1" ht="18" customHeight="1">
      <c r="B58" s="1690"/>
      <c r="C58" s="1633" t="s">
        <v>929</v>
      </c>
      <c r="D58" s="1634" t="s">
        <v>97</v>
      </c>
      <c r="E58" s="1643"/>
      <c r="F58" s="1663" t="s">
        <v>970</v>
      </c>
      <c r="G58" s="1661" t="s">
        <v>1458</v>
      </c>
      <c r="J58" s="1101"/>
      <c r="K58" s="1102"/>
      <c r="L58" s="1629"/>
      <c r="M58" s="1103"/>
      <c r="N58" s="1104"/>
      <c r="O58" s="1104"/>
      <c r="P58" s="1104"/>
      <c r="Q58" s="1105"/>
      <c r="R58" s="1105"/>
      <c r="S58" s="1105"/>
      <c r="T58" s="1106"/>
      <c r="U58" s="1106"/>
      <c r="V58" s="1106"/>
    </row>
    <row r="59" spans="2:22" s="1627" customFormat="1" ht="18" customHeight="1">
      <c r="B59" s="1690"/>
      <c r="C59" s="1633" t="s">
        <v>659</v>
      </c>
      <c r="D59" s="1634" t="s">
        <v>97</v>
      </c>
      <c r="E59" s="1643"/>
      <c r="F59" s="1663" t="s">
        <v>1422</v>
      </c>
      <c r="G59" s="1661" t="s">
        <v>1459</v>
      </c>
      <c r="J59" s="1101"/>
      <c r="K59" s="1102"/>
      <c r="L59" s="1629"/>
      <c r="M59" s="1103"/>
      <c r="N59" s="1104"/>
      <c r="O59" s="1104"/>
      <c r="P59" s="1104"/>
      <c r="Q59" s="1105"/>
      <c r="R59" s="1105"/>
      <c r="S59" s="1105"/>
      <c r="T59" s="1106"/>
      <c r="U59" s="1106"/>
      <c r="V59" s="1106"/>
    </row>
    <row r="60" spans="2:22" s="1627" customFormat="1" ht="18" customHeight="1">
      <c r="B60" s="1690"/>
      <c r="C60" s="1633" t="s">
        <v>930</v>
      </c>
      <c r="D60" s="1634" t="s">
        <v>97</v>
      </c>
      <c r="E60" s="1643"/>
      <c r="F60" s="1663" t="s">
        <v>971</v>
      </c>
      <c r="G60" s="1661" t="s">
        <v>1460</v>
      </c>
    </row>
    <row r="61" spans="2:22" s="1627" customFormat="1" ht="18" customHeight="1">
      <c r="B61" s="1690"/>
      <c r="C61" s="1633" t="s">
        <v>931</v>
      </c>
      <c r="D61" s="1634" t="s">
        <v>97</v>
      </c>
      <c r="E61" s="1643"/>
      <c r="F61" s="1663" t="s">
        <v>972</v>
      </c>
      <c r="G61" s="1659" t="s">
        <v>1455</v>
      </c>
    </row>
    <row r="62" spans="2:22" s="1627" customFormat="1" ht="18" customHeight="1">
      <c r="D62" s="1630"/>
      <c r="F62" s="1127"/>
      <c r="G62" s="1628"/>
    </row>
    <row r="63" spans="2:22" s="1627" customFormat="1" ht="18" customHeight="1">
      <c r="D63" s="1631"/>
      <c r="F63" s="1127"/>
      <c r="G63" s="1628"/>
    </row>
    <row r="64" spans="2:22" s="1627" customFormat="1" ht="18" customHeight="1">
      <c r="D64" s="1631"/>
      <c r="F64" s="1127"/>
      <c r="G64" s="1628"/>
    </row>
    <row r="65" spans="4:4" ht="18" customHeight="1">
      <c r="D65" s="1632"/>
    </row>
    <row r="66" spans="4:4" ht="18" customHeight="1">
      <c r="D66" s="1632"/>
    </row>
    <row r="67" spans="4:4" ht="18" customHeight="1">
      <c r="D67" s="1632"/>
    </row>
    <row r="68" spans="4:4" ht="18" customHeight="1">
      <c r="D68" s="1632"/>
    </row>
    <row r="69" spans="4:4" ht="18" customHeight="1">
      <c r="D69" s="1632"/>
    </row>
    <row r="70" spans="4:4" ht="18" customHeight="1">
      <c r="D70" s="1632"/>
    </row>
    <row r="71" spans="4:4" ht="18" customHeight="1"/>
    <row r="72" spans="4:4" ht="15.95" customHeight="1"/>
    <row r="73" spans="4:4" ht="15.95" customHeight="1"/>
    <row r="74" spans="4:4" ht="15.95" customHeight="1"/>
    <row r="75" spans="4:4" ht="15.95" customHeight="1"/>
    <row r="76" spans="4:4" ht="15.95" customHeight="1"/>
    <row r="77" spans="4:4" ht="15.95" customHeight="1"/>
    <row r="78" spans="4:4" ht="15.95" customHeight="1"/>
    <row r="79" spans="4:4" ht="15.95" customHeight="1"/>
    <row r="80" spans="4:4" ht="15.95" customHeight="1"/>
    <row r="81" ht="15.95" customHeight="1"/>
    <row r="82" ht="15.95" customHeight="1"/>
    <row r="83" ht="15.95" customHeight="1"/>
    <row r="84" ht="15.9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</sheetData>
  <mergeCells count="8">
    <mergeCell ref="B57:B61"/>
    <mergeCell ref="B18:B27"/>
    <mergeCell ref="B28:B29"/>
    <mergeCell ref="B10:B12"/>
    <mergeCell ref="B6:B9"/>
    <mergeCell ref="B46:B56"/>
    <mergeCell ref="B13:B17"/>
    <mergeCell ref="B30:B45"/>
  </mergeCells>
  <phoneticPr fontId="14" type="noConversion"/>
  <pageMargins left="0.75" right="0.75" top="1" bottom="1" header="0.5" footer="0.5"/>
  <pageSetup paperSize="9" scale="4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theme="1"/>
  </sheetPr>
  <dimension ref="A1:T155"/>
  <sheetViews>
    <sheetView showGridLines="0" zoomScale="60" zoomScaleNormal="60" workbookViewId="0">
      <pane xSplit="4" ySplit="6" topLeftCell="E7" activePane="bottomRight" state="frozen"/>
      <selection activeCell="P54" sqref="P54"/>
      <selection pane="topRight" activeCell="P54" sqref="P54"/>
      <selection pane="bottomLeft" activeCell="P54" sqref="P54"/>
      <selection pane="bottomRight" activeCell="C136" sqref="C136"/>
    </sheetView>
  </sheetViews>
  <sheetFormatPr defaultRowHeight="13.5"/>
  <cols>
    <col min="1" max="1" width="2.77734375" customWidth="1"/>
    <col min="2" max="2" width="17.77734375" customWidth="1"/>
    <col min="3" max="3" width="15.109375" customWidth="1"/>
    <col min="4" max="4" width="2.77734375" customWidth="1"/>
    <col min="5" max="5" width="18.77734375" customWidth="1"/>
    <col min="6" max="6" width="2.77734375" customWidth="1"/>
    <col min="7" max="7" width="18.77734375" customWidth="1"/>
    <col min="8" max="8" width="2.77734375" customWidth="1"/>
    <col min="9" max="9" width="18.77734375" customWidth="1"/>
    <col min="10" max="10" width="2.77734375" customWidth="1"/>
    <col min="11" max="11" width="18.77734375" customWidth="1"/>
    <col min="12" max="12" width="2.77734375" customWidth="1"/>
    <col min="13" max="13" width="18.77734375" customWidth="1"/>
    <col min="14" max="14" width="2.77734375" customWidth="1"/>
    <col min="15" max="15" width="18.77734375" customWidth="1"/>
    <col min="16" max="16" width="2.77734375" customWidth="1"/>
    <col min="17" max="17" width="18.77734375" customWidth="1"/>
    <col min="18" max="18" width="9.21875" customWidth="1"/>
  </cols>
  <sheetData>
    <row r="1" spans="1:18" s="157" customFormat="1" ht="20.100000000000001" customHeight="1">
      <c r="A1" s="226" t="str">
        <f>Projectname</f>
        <v>당진 태양광 FS 재무모델</v>
      </c>
      <c r="B1" s="179"/>
      <c r="C1" s="491"/>
      <c r="D1" s="391"/>
      <c r="E1" s="491"/>
    </row>
    <row r="2" spans="1:18" s="158" customFormat="1" ht="20.100000000000001" customHeight="1">
      <c r="A2" s="227" t="s">
        <v>768</v>
      </c>
      <c r="B2" s="193"/>
      <c r="C2" s="493"/>
      <c r="D2" s="928"/>
      <c r="E2" s="493">
        <v>0</v>
      </c>
      <c r="F2" s="193"/>
    </row>
    <row r="4" spans="1:18" s="983" customFormat="1" ht="21" customHeight="1">
      <c r="E4" s="984" t="s">
        <v>205</v>
      </c>
      <c r="F4" s="985"/>
      <c r="G4" s="984" t="s">
        <v>780</v>
      </c>
      <c r="H4" s="985"/>
      <c r="I4" s="984" t="s">
        <v>781</v>
      </c>
      <c r="J4" s="985"/>
      <c r="K4" s="984" t="s">
        <v>502</v>
      </c>
      <c r="L4" s="985"/>
      <c r="M4" s="984" t="s">
        <v>214</v>
      </c>
      <c r="N4" s="985"/>
      <c r="O4" s="986" t="s">
        <v>782</v>
      </c>
      <c r="P4" s="985"/>
      <c r="Q4" s="986" t="s">
        <v>783</v>
      </c>
      <c r="R4" s="985"/>
    </row>
    <row r="5" spans="1:18" s="15" customFormat="1" ht="46.5" customHeight="1">
      <c r="E5" s="987">
        <f ca="1">Sensitivity!F118</f>
        <v>7.8865429759025593E-2</v>
      </c>
      <c r="F5" s="988"/>
      <c r="G5" s="987">
        <f ca="1">Sensitivity!F121</f>
        <v>0.12109783291816711</v>
      </c>
      <c r="H5" s="988"/>
      <c r="I5" s="987">
        <f ca="1">Sensitivity!F144</f>
        <v>0.74412703916212986</v>
      </c>
      <c r="J5" s="988"/>
      <c r="K5" s="989">
        <f ca="1">Sensitivity!F128</f>
        <v>145000</v>
      </c>
      <c r="L5" s="988"/>
      <c r="M5" s="989">
        <f ca="1">Sensitivity!F146</f>
        <v>286641.57834684948</v>
      </c>
      <c r="N5" s="988"/>
      <c r="O5" s="990">
        <f ca="1">Sensitivity!F186</f>
        <v>1.25285817063125</v>
      </c>
      <c r="P5" s="991"/>
      <c r="Q5" s="990">
        <f ca="1">Sensitivity!F187</f>
        <v>1.4524085709751227</v>
      </c>
    </row>
    <row r="6" spans="1:18" s="15" customFormat="1" ht="15.95" customHeight="1"/>
    <row r="7" spans="1:18" s="15" customFormat="1" ht="15.95" customHeight="1"/>
    <row r="8" spans="1:18" s="992" customFormat="1" ht="18.75">
      <c r="B8" s="993" t="s">
        <v>784</v>
      </c>
      <c r="C8" s="994"/>
      <c r="E8" s="995" t="s">
        <v>767</v>
      </c>
      <c r="F8" s="996"/>
      <c r="G8" s="996"/>
      <c r="H8" s="996"/>
      <c r="I8" s="996"/>
      <c r="J8" s="996"/>
      <c r="K8" s="996"/>
      <c r="L8" s="996"/>
      <c r="M8" s="996"/>
      <c r="N8" s="996"/>
      <c r="O8" s="996"/>
      <c r="P8" s="996"/>
      <c r="Q8" s="997"/>
    </row>
    <row r="9" spans="1:18" s="15" customFormat="1" ht="15.95" customHeight="1">
      <c r="B9" s="336" t="s">
        <v>769</v>
      </c>
      <c r="C9" s="998">
        <f ca="1">E5</f>
        <v>7.8865429759025593E-2</v>
      </c>
      <c r="E9" s="624"/>
      <c r="Q9" s="967"/>
    </row>
    <row r="10" spans="1:18" s="15" customFormat="1" ht="15.95" customHeight="1">
      <c r="B10" s="336" t="s">
        <v>876</v>
      </c>
      <c r="C10" s="998">
        <f ca="1">G5</f>
        <v>0.12109783291816711</v>
      </c>
      <c r="E10" s="624"/>
      <c r="Q10" s="967"/>
    </row>
    <row r="11" spans="1:18" s="15" customFormat="1" ht="15.95" customHeight="1">
      <c r="E11" s="624"/>
      <c r="Q11" s="967"/>
    </row>
    <row r="12" spans="1:18" s="15" customFormat="1" ht="15.95" customHeight="1">
      <c r="E12" s="624"/>
      <c r="Q12" s="967"/>
    </row>
    <row r="13" spans="1:18" s="15" customFormat="1" ht="15.95" customHeight="1">
      <c r="E13" s="624"/>
      <c r="Q13" s="967"/>
    </row>
    <row r="14" spans="1:18" s="15" customFormat="1" ht="15.95" customHeight="1">
      <c r="E14" s="624"/>
      <c r="Q14" s="967"/>
    </row>
    <row r="15" spans="1:18" s="15" customFormat="1" ht="15.95" customHeight="1">
      <c r="B15" s="999" t="s">
        <v>785</v>
      </c>
      <c r="C15" s="1000">
        <v>1</v>
      </c>
      <c r="E15" s="624"/>
      <c r="Q15" s="967"/>
    </row>
    <row r="16" spans="1:18" s="15" customFormat="1" ht="15.95" customHeight="1">
      <c r="B16" s="999" t="s">
        <v>786</v>
      </c>
      <c r="C16" s="1000">
        <v>2</v>
      </c>
      <c r="E16" s="624"/>
      <c r="Q16" s="967"/>
    </row>
    <row r="17" spans="2:17" s="15" customFormat="1" ht="15.95" customHeight="1">
      <c r="B17" s="1001"/>
      <c r="C17" s="1002"/>
      <c r="E17" s="624"/>
      <c r="Q17" s="967"/>
    </row>
    <row r="18" spans="2:17" s="15" customFormat="1" ht="15.95" customHeight="1">
      <c r="B18" s="1003" t="s">
        <v>367</v>
      </c>
      <c r="C18" s="1003" t="s">
        <v>787</v>
      </c>
      <c r="E18" s="624"/>
      <c r="Q18" s="967"/>
    </row>
    <row r="19" spans="2:17" s="15" customFormat="1" ht="15.95" customHeight="1">
      <c r="B19" s="1004">
        <v>1</v>
      </c>
      <c r="C19" s="1005" t="s">
        <v>274</v>
      </c>
      <c r="E19" s="624"/>
      <c r="Q19" s="967"/>
    </row>
    <row r="20" spans="2:17" s="15" customFormat="1" ht="15.95" customHeight="1">
      <c r="B20" s="1006">
        <v>2</v>
      </c>
      <c r="C20" s="1007" t="s">
        <v>875</v>
      </c>
      <c r="E20" s="624"/>
      <c r="Q20" s="967"/>
    </row>
    <row r="21" spans="2:17" s="15" customFormat="1" ht="15.95" customHeight="1">
      <c r="B21" s="1006">
        <v>3</v>
      </c>
      <c r="C21" s="879" t="s">
        <v>1184</v>
      </c>
      <c r="E21" s="624"/>
      <c r="Q21" s="967"/>
    </row>
    <row r="22" spans="2:17" s="15" customFormat="1" ht="15.95" customHeight="1">
      <c r="B22" s="1006">
        <v>4</v>
      </c>
      <c r="C22" s="879" t="s">
        <v>873</v>
      </c>
      <c r="E22" s="624"/>
      <c r="Q22" s="967"/>
    </row>
    <row r="23" spans="2:17" s="15" customFormat="1" ht="15.95" customHeight="1">
      <c r="B23" s="1006">
        <v>5</v>
      </c>
      <c r="C23" s="879"/>
      <c r="E23" s="624"/>
      <c r="Q23" s="967"/>
    </row>
    <row r="24" spans="2:17" s="15" customFormat="1" ht="15.95" customHeight="1">
      <c r="E24" s="624"/>
      <c r="Q24" s="967"/>
    </row>
    <row r="25" spans="2:17" s="15" customFormat="1" ht="15.95" customHeight="1">
      <c r="E25" s="624"/>
      <c r="Q25" s="967"/>
    </row>
    <row r="26" spans="2:17" s="15" customFormat="1" ht="15.95" customHeight="1">
      <c r="E26" s="624"/>
      <c r="Q26" s="967"/>
    </row>
    <row r="27" spans="2:17" s="15" customFormat="1" ht="15.95" customHeight="1">
      <c r="E27" s="624"/>
      <c r="Q27" s="967"/>
    </row>
    <row r="28" spans="2:17" s="15" customFormat="1" ht="15.95" customHeight="1">
      <c r="E28" s="624"/>
      <c r="Q28" s="967"/>
    </row>
    <row r="29" spans="2:17" s="15" customFormat="1" ht="15.95" customHeight="1">
      <c r="E29" s="624"/>
      <c r="Q29" s="967"/>
    </row>
    <row r="30" spans="2:17" s="15" customFormat="1" ht="15.95" customHeight="1">
      <c r="E30" s="624"/>
      <c r="Q30" s="967"/>
    </row>
    <row r="31" spans="2:17" s="15" customFormat="1" ht="15.95" customHeight="1">
      <c r="E31" s="624"/>
      <c r="Q31" s="967"/>
    </row>
    <row r="32" spans="2:17" s="15" customFormat="1" ht="15.95" customHeight="1">
      <c r="E32" s="1008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968"/>
    </row>
    <row r="33" spans="2:17" s="15" customFormat="1" ht="15.95" customHeight="1"/>
    <row r="34" spans="2:17" s="15" customFormat="1" ht="15.95" customHeight="1"/>
    <row r="35" spans="2:17" s="992" customFormat="1" ht="18.75">
      <c r="B35" s="993" t="s">
        <v>784</v>
      </c>
      <c r="C35" s="994"/>
      <c r="E35" s="995" t="s">
        <v>788</v>
      </c>
      <c r="F35" s="996"/>
      <c r="G35" s="996"/>
      <c r="H35" s="996"/>
      <c r="I35" s="996"/>
      <c r="J35" s="996"/>
      <c r="K35" s="996"/>
      <c r="L35" s="996"/>
      <c r="M35" s="996"/>
      <c r="N35" s="996"/>
      <c r="O35" s="996"/>
      <c r="P35" s="996"/>
      <c r="Q35" s="997"/>
    </row>
    <row r="36" spans="2:17" s="15" customFormat="1" ht="15.95" customHeight="1">
      <c r="B36" s="336" t="s">
        <v>772</v>
      </c>
      <c r="C36" s="1009">
        <f ca="1">'CF(Y)'!E154</f>
        <v>281641.57834684948</v>
      </c>
      <c r="E36" s="624"/>
      <c r="Q36" s="967"/>
    </row>
    <row r="37" spans="2:17" s="15" customFormat="1" ht="15.95" customHeight="1">
      <c r="B37" s="336" t="s">
        <v>1182</v>
      </c>
      <c r="C37" s="1009">
        <f ca="1">'CF(Y)'!E155</f>
        <v>201402.73749999999</v>
      </c>
      <c r="E37" s="624"/>
      <c r="Q37" s="967"/>
    </row>
    <row r="38" spans="2:17" s="15" customFormat="1" ht="15.95" customHeight="1">
      <c r="B38" s="336" t="s">
        <v>1185</v>
      </c>
      <c r="C38" s="1009">
        <f ca="1">'CF(Y)'!E156</f>
        <v>0</v>
      </c>
      <c r="E38" s="624"/>
      <c r="Q38" s="967"/>
    </row>
    <row r="39" spans="2:17" s="15" customFormat="1" ht="15.95" customHeight="1">
      <c r="B39" s="336" t="s">
        <v>811</v>
      </c>
      <c r="C39" s="1009">
        <f ca="1">'CF(Y)'!E157</f>
        <v>0</v>
      </c>
      <c r="E39" s="624"/>
      <c r="Q39" s="967"/>
    </row>
    <row r="40" spans="2:17" s="15" customFormat="1" ht="15.95" customHeight="1">
      <c r="B40" s="336" t="s">
        <v>773</v>
      </c>
      <c r="C40" s="1009">
        <f ca="1">'CF(Y)'!E158</f>
        <v>59692.907225876901</v>
      </c>
      <c r="E40" s="624"/>
      <c r="Q40" s="967"/>
    </row>
    <row r="41" spans="2:17" s="15" customFormat="1" ht="15.95" customHeight="1">
      <c r="B41" s="336" t="s">
        <v>774</v>
      </c>
      <c r="C41" s="1009">
        <f ca="1">'CF(Y)'!E159</f>
        <v>25545.933620972486</v>
      </c>
      <c r="E41" s="624"/>
      <c r="Q41" s="967"/>
    </row>
    <row r="42" spans="2:17" s="15" customFormat="1" ht="15.95" customHeight="1">
      <c r="E42" s="624"/>
      <c r="Q42" s="967"/>
    </row>
    <row r="43" spans="2:17" s="15" customFormat="1" ht="15.95" customHeight="1">
      <c r="E43" s="624"/>
      <c r="Q43" s="967"/>
    </row>
    <row r="44" spans="2:17" s="15" customFormat="1" ht="15.95" customHeight="1">
      <c r="E44" s="624"/>
      <c r="Q44" s="967"/>
    </row>
    <row r="45" spans="2:17" s="15" customFormat="1" ht="15.95" customHeight="1">
      <c r="E45" s="624"/>
      <c r="Q45" s="967"/>
    </row>
    <row r="46" spans="2:17" s="15" customFormat="1" ht="15.95" customHeight="1">
      <c r="E46" s="624"/>
      <c r="Q46" s="967"/>
    </row>
    <row r="47" spans="2:17" s="15" customFormat="1" ht="15.95" customHeight="1">
      <c r="E47" s="624"/>
      <c r="Q47" s="967"/>
    </row>
    <row r="48" spans="2:17" s="15" customFormat="1" ht="15.95" customHeight="1">
      <c r="E48" s="624"/>
      <c r="Q48" s="967"/>
    </row>
    <row r="49" spans="2:17" s="15" customFormat="1" ht="15.95" customHeight="1">
      <c r="E49" s="624"/>
      <c r="Q49" s="967"/>
    </row>
    <row r="50" spans="2:17" s="15" customFormat="1" ht="15.95" customHeight="1">
      <c r="E50" s="624"/>
      <c r="Q50" s="967"/>
    </row>
    <row r="51" spans="2:17" s="15" customFormat="1" ht="15.95" customHeight="1">
      <c r="E51" s="624"/>
      <c r="Q51" s="967"/>
    </row>
    <row r="52" spans="2:17" s="15" customFormat="1" ht="15.95" customHeight="1">
      <c r="E52" s="624"/>
      <c r="Q52" s="967"/>
    </row>
    <row r="53" spans="2:17" s="15" customFormat="1" ht="15.95" customHeight="1">
      <c r="E53" s="624"/>
      <c r="Q53" s="967"/>
    </row>
    <row r="54" spans="2:17" s="15" customFormat="1" ht="15.95" customHeight="1">
      <c r="E54" s="624"/>
      <c r="Q54" s="967"/>
    </row>
    <row r="55" spans="2:17" s="15" customFormat="1" ht="15.95" customHeight="1">
      <c r="E55" s="624"/>
      <c r="Q55" s="967"/>
    </row>
    <row r="56" spans="2:17" s="15" customFormat="1" ht="15.95" customHeight="1">
      <c r="E56" s="624"/>
      <c r="Q56" s="967"/>
    </row>
    <row r="57" spans="2:17" s="15" customFormat="1" ht="15.95" customHeight="1">
      <c r="E57" s="624"/>
      <c r="Q57" s="967"/>
    </row>
    <row r="58" spans="2:17" s="15" customFormat="1" ht="15.95" customHeight="1">
      <c r="E58" s="1008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968"/>
    </row>
    <row r="59" spans="2:17" s="15" customFormat="1" ht="15.95" customHeight="1"/>
    <row r="60" spans="2:17" s="15" customFormat="1" ht="15.95" customHeight="1"/>
    <row r="61" spans="2:17" s="992" customFormat="1" ht="18.75">
      <c r="B61" s="993" t="s">
        <v>784</v>
      </c>
      <c r="C61" s="994"/>
      <c r="E61" s="995" t="s">
        <v>77</v>
      </c>
      <c r="F61" s="996"/>
      <c r="G61" s="996"/>
      <c r="H61" s="996"/>
      <c r="I61" s="996"/>
      <c r="J61" s="996"/>
      <c r="K61" s="996"/>
      <c r="L61" s="996"/>
      <c r="M61" s="996"/>
      <c r="N61" s="996"/>
      <c r="O61" s="996"/>
      <c r="P61" s="996"/>
      <c r="Q61" s="997"/>
    </row>
    <row r="62" spans="2:17" s="15" customFormat="1" ht="15.95" customHeight="1">
      <c r="B62" s="336" t="s">
        <v>775</v>
      </c>
      <c r="C62" s="1010">
        <f ca="1">Sensitivity!F182</f>
        <v>1.2204024562883222</v>
      </c>
      <c r="E62" s="624"/>
      <c r="Q62" s="967"/>
    </row>
    <row r="63" spans="2:17" s="15" customFormat="1" ht="15.95" customHeight="1">
      <c r="B63" s="336" t="s">
        <v>776</v>
      </c>
      <c r="C63" s="1010">
        <f ca="1">Sensitivity!F183</f>
        <v>1.369527453161131</v>
      </c>
      <c r="E63" s="624"/>
      <c r="Q63" s="967"/>
    </row>
    <row r="64" spans="2:17" s="15" customFormat="1" ht="15.95" customHeight="1">
      <c r="B64" s="336" t="s">
        <v>770</v>
      </c>
      <c r="C64" s="1010">
        <f ca="1">Sensitivity!F186</f>
        <v>1.25285817063125</v>
      </c>
      <c r="E64" s="624"/>
      <c r="Q64" s="967"/>
    </row>
    <row r="65" spans="2:17" s="15" customFormat="1" ht="15.95" customHeight="1">
      <c r="B65" s="336" t="s">
        <v>771</v>
      </c>
      <c r="C65" s="1010">
        <f ca="1">Sensitivity!F187</f>
        <v>1.4524085709751227</v>
      </c>
      <c r="E65" s="624"/>
      <c r="Q65" s="967"/>
    </row>
    <row r="66" spans="2:17" s="15" customFormat="1" ht="15.95" customHeight="1">
      <c r="E66" s="624"/>
      <c r="Q66" s="967"/>
    </row>
    <row r="67" spans="2:17" s="15" customFormat="1" ht="15.95" customHeight="1">
      <c r="E67" s="624"/>
      <c r="Q67" s="967"/>
    </row>
    <row r="68" spans="2:17" s="15" customFormat="1" ht="15.95" customHeight="1">
      <c r="E68" s="624"/>
      <c r="Q68" s="967"/>
    </row>
    <row r="69" spans="2:17" s="15" customFormat="1" ht="15.95" customHeight="1">
      <c r="E69" s="624"/>
      <c r="Q69" s="967"/>
    </row>
    <row r="70" spans="2:17" s="15" customFormat="1" ht="15.95" customHeight="1">
      <c r="E70" s="624"/>
      <c r="Q70" s="967"/>
    </row>
    <row r="71" spans="2:17" s="15" customFormat="1" ht="15.95" customHeight="1">
      <c r="E71" s="624"/>
      <c r="Q71" s="967"/>
    </row>
    <row r="72" spans="2:17" s="15" customFormat="1" ht="15.95" customHeight="1">
      <c r="E72" s="624"/>
      <c r="Q72" s="967"/>
    </row>
    <row r="73" spans="2:17" s="15" customFormat="1" ht="15.95" customHeight="1">
      <c r="E73" s="624"/>
      <c r="Q73" s="967"/>
    </row>
    <row r="74" spans="2:17" s="15" customFormat="1" ht="15.95" customHeight="1">
      <c r="E74" s="624"/>
      <c r="Q74" s="967"/>
    </row>
    <row r="75" spans="2:17" s="15" customFormat="1" ht="15.95" customHeight="1">
      <c r="E75" s="624"/>
      <c r="Q75" s="967"/>
    </row>
    <row r="76" spans="2:17" s="15" customFormat="1" ht="15.95" customHeight="1">
      <c r="E76" s="624"/>
      <c r="Q76" s="967"/>
    </row>
    <row r="77" spans="2:17" s="15" customFormat="1" ht="15.95" customHeight="1">
      <c r="E77" s="624"/>
      <c r="Q77" s="967"/>
    </row>
    <row r="78" spans="2:17" s="15" customFormat="1" ht="15.95" customHeight="1">
      <c r="E78" s="624"/>
      <c r="Q78" s="967"/>
    </row>
    <row r="79" spans="2:17" s="15" customFormat="1" ht="15.95" customHeight="1">
      <c r="E79" s="624"/>
      <c r="Q79" s="967"/>
    </row>
    <row r="80" spans="2:17" s="15" customFormat="1" ht="15.95" customHeight="1">
      <c r="E80" s="624"/>
      <c r="Q80" s="967"/>
    </row>
    <row r="81" spans="2:17" s="15" customFormat="1" ht="15.95" customHeight="1">
      <c r="E81" s="1008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968"/>
    </row>
    <row r="82" spans="2:17" s="15" customFormat="1" ht="15.95" customHeight="1"/>
    <row r="83" spans="2:17" s="15" customFormat="1" ht="15.95" customHeight="1"/>
    <row r="84" spans="2:17" s="992" customFormat="1" ht="18.75">
      <c r="B84" s="993" t="s">
        <v>784</v>
      </c>
      <c r="C84" s="994"/>
      <c r="E84" s="995" t="s">
        <v>86</v>
      </c>
      <c r="F84" s="996"/>
      <c r="G84" s="996"/>
      <c r="H84" s="996"/>
      <c r="I84" s="996"/>
      <c r="J84" s="996"/>
      <c r="K84" s="996"/>
      <c r="L84" s="996"/>
      <c r="M84" s="996"/>
      <c r="N84" s="996"/>
      <c r="O84" s="996"/>
      <c r="P84" s="996"/>
      <c r="Q84" s="997"/>
    </row>
    <row r="85" spans="2:17" s="15" customFormat="1" ht="15.95" customHeight="1">
      <c r="B85" s="336" t="s">
        <v>818</v>
      </c>
      <c r="C85" s="1011">
        <f ca="1">'CF(Y)'!E165</f>
        <v>405781.181856765</v>
      </c>
      <c r="E85" s="624"/>
      <c r="Q85" s="967"/>
    </row>
    <row r="86" spans="2:17" s="15" customFormat="1" ht="15.95" customHeight="1">
      <c r="B86" s="336" t="s">
        <v>819</v>
      </c>
      <c r="C86" s="1011">
        <f ca="1">'CF(Y)'!E166</f>
        <v>112401.02806467372</v>
      </c>
      <c r="E86" s="624"/>
      <c r="Q86" s="967"/>
    </row>
    <row r="87" spans="2:17" s="15" customFormat="1" ht="15.95" customHeight="1">
      <c r="B87" s="336" t="s">
        <v>777</v>
      </c>
      <c r="C87" s="1011">
        <f ca="1">'CF(Y)'!E167</f>
        <v>293380.15379209124</v>
      </c>
      <c r="E87" s="624"/>
      <c r="Q87" s="967"/>
    </row>
    <row r="88" spans="2:17" s="15" customFormat="1" ht="15.95" customHeight="1">
      <c r="B88" s="336" t="s">
        <v>778</v>
      </c>
      <c r="C88" s="1012">
        <f ca="1">'CF(Y)'!E168</f>
        <v>0.72300088547637542</v>
      </c>
      <c r="E88" s="624"/>
      <c r="Q88" s="967"/>
    </row>
    <row r="89" spans="2:17" s="15" customFormat="1" ht="15.95" customHeight="1">
      <c r="E89" s="624"/>
      <c r="Q89" s="967"/>
    </row>
    <row r="90" spans="2:17" s="15" customFormat="1" ht="15.95" customHeight="1">
      <c r="E90" s="624"/>
      <c r="Q90" s="967"/>
    </row>
    <row r="91" spans="2:17" s="15" customFormat="1" ht="15.95" customHeight="1">
      <c r="E91" s="624"/>
      <c r="Q91" s="967"/>
    </row>
    <row r="92" spans="2:17" s="15" customFormat="1" ht="15.95" customHeight="1">
      <c r="E92" s="624"/>
      <c r="Q92" s="967"/>
    </row>
    <row r="93" spans="2:17" s="15" customFormat="1" ht="15.95" customHeight="1">
      <c r="E93" s="624"/>
      <c r="Q93" s="967"/>
    </row>
    <row r="94" spans="2:17" s="15" customFormat="1" ht="15.95" customHeight="1">
      <c r="E94" s="624"/>
      <c r="Q94" s="967"/>
    </row>
    <row r="95" spans="2:17" s="15" customFormat="1" ht="15.95" customHeight="1">
      <c r="E95" s="624"/>
      <c r="Q95" s="967"/>
    </row>
    <row r="96" spans="2:17" s="15" customFormat="1" ht="15.95" customHeight="1">
      <c r="E96" s="624"/>
      <c r="Q96" s="967"/>
    </row>
    <row r="97" spans="2:20" s="15" customFormat="1" ht="15.95" customHeight="1">
      <c r="E97" s="624"/>
      <c r="Q97" s="967"/>
    </row>
    <row r="98" spans="2:20" s="15" customFormat="1" ht="15.95" customHeight="1">
      <c r="E98" s="624"/>
      <c r="Q98" s="967"/>
    </row>
    <row r="99" spans="2:20" s="15" customFormat="1" ht="15.95" customHeight="1">
      <c r="E99" s="624"/>
      <c r="Q99" s="967"/>
    </row>
    <row r="100" spans="2:20" s="15" customFormat="1" ht="15.95" customHeight="1">
      <c r="E100" s="624"/>
      <c r="Q100" s="967"/>
    </row>
    <row r="101" spans="2:20" s="15" customFormat="1" ht="15.95" customHeight="1">
      <c r="E101" s="624"/>
      <c r="Q101" s="967"/>
    </row>
    <row r="102" spans="2:20" s="15" customFormat="1" ht="15.95" customHeight="1">
      <c r="E102" s="624"/>
      <c r="Q102" s="967"/>
    </row>
    <row r="103" spans="2:20" s="15" customFormat="1" ht="15.95" customHeight="1">
      <c r="E103" s="624"/>
      <c r="Q103" s="967"/>
    </row>
    <row r="104" spans="2:20" s="15" customFormat="1" ht="15.95" customHeight="1">
      <c r="E104" s="624"/>
      <c r="Q104" s="967"/>
    </row>
    <row r="105" spans="2:20" s="15" customFormat="1" ht="15.75" customHeight="1">
      <c r="E105" s="624"/>
      <c r="Q105" s="967"/>
    </row>
    <row r="106" spans="2:20" s="15" customFormat="1" ht="15.95" customHeight="1">
      <c r="E106" s="1008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968"/>
    </row>
    <row r="107" spans="2:20" s="15" customFormat="1" ht="15.95" customHeight="1"/>
    <row r="108" spans="2:20" s="15" customFormat="1" ht="15.95" customHeight="1"/>
    <row r="109" spans="2:20" s="992" customFormat="1" ht="18.75">
      <c r="B109" s="993" t="s">
        <v>784</v>
      </c>
      <c r="C109" s="994"/>
      <c r="E109" s="995" t="s">
        <v>789</v>
      </c>
      <c r="F109" s="996"/>
      <c r="G109" s="996"/>
      <c r="H109" s="996"/>
      <c r="I109" s="996"/>
      <c r="J109" s="996"/>
      <c r="K109" s="996"/>
      <c r="L109" s="996"/>
      <c r="M109" s="996"/>
      <c r="N109" s="996"/>
      <c r="O109" s="996"/>
      <c r="P109" s="996"/>
      <c r="Q109" s="997"/>
    </row>
    <row r="110" spans="2:20" s="15" customFormat="1" ht="15.95" customHeight="1">
      <c r="B110" s="832" t="s">
        <v>829</v>
      </c>
      <c r="C110" s="1011">
        <f ca="1">'CF(Y)'!E179</f>
        <v>405781.18185676495</v>
      </c>
      <c r="E110" s="624"/>
      <c r="Q110" s="967"/>
      <c r="T110" s="1013"/>
    </row>
    <row r="111" spans="2:20" s="15" customFormat="1" ht="15.95" customHeight="1">
      <c r="B111" s="336" t="s">
        <v>830</v>
      </c>
      <c r="C111" s="1014">
        <f ca="1">'CF(Y)'!E175</f>
        <v>251652.02399999995</v>
      </c>
      <c r="E111" s="624"/>
      <c r="Q111" s="967"/>
      <c r="T111" s="1013"/>
    </row>
    <row r="112" spans="2:20" s="15" customFormat="1" ht="15.95" customHeight="1">
      <c r="B112" s="336" t="s">
        <v>831</v>
      </c>
      <c r="C112" s="1014">
        <f ca="1">'CF(Y)'!E178</f>
        <v>154129.15785676497</v>
      </c>
      <c r="E112" s="624"/>
      <c r="Q112" s="967"/>
    </row>
    <row r="113" spans="2:17" s="15" customFormat="1" ht="15.95" customHeight="1">
      <c r="B113" s="336" t="s">
        <v>832</v>
      </c>
      <c r="C113" s="1014">
        <f ca="1">Revenue!E45</f>
        <v>2621322.822494999</v>
      </c>
      <c r="E113" s="624"/>
      <c r="Q113" s="967"/>
    </row>
    <row r="114" spans="2:17" s="15" customFormat="1" ht="15.95" customHeight="1">
      <c r="E114" s="624"/>
      <c r="Q114" s="967"/>
    </row>
    <row r="115" spans="2:17" s="15" customFormat="1" ht="15.95" customHeight="1">
      <c r="C115" s="13"/>
      <c r="E115" s="624"/>
      <c r="Q115" s="967"/>
    </row>
    <row r="116" spans="2:17" s="15" customFormat="1" ht="15.95" customHeight="1">
      <c r="C116" s="13"/>
      <c r="E116" s="624"/>
      <c r="Q116" s="967"/>
    </row>
    <row r="117" spans="2:17" s="15" customFormat="1" ht="15.95" customHeight="1">
      <c r="C117" s="13"/>
      <c r="E117" s="624"/>
      <c r="Q117" s="967"/>
    </row>
    <row r="118" spans="2:17" s="15" customFormat="1" ht="15.95" customHeight="1">
      <c r="C118" s="13"/>
      <c r="E118" s="624"/>
      <c r="Q118" s="967"/>
    </row>
    <row r="119" spans="2:17" s="15" customFormat="1" ht="15.95" customHeight="1">
      <c r="E119" s="624"/>
      <c r="Q119" s="967"/>
    </row>
    <row r="120" spans="2:17" s="15" customFormat="1" ht="15.95" customHeight="1">
      <c r="E120" s="624"/>
      <c r="Q120" s="967"/>
    </row>
    <row r="121" spans="2:17" s="15" customFormat="1" ht="15.95" customHeight="1">
      <c r="E121" s="624"/>
      <c r="Q121" s="967"/>
    </row>
    <row r="122" spans="2:17" s="15" customFormat="1" ht="15.95" customHeight="1">
      <c r="E122" s="624"/>
      <c r="Q122" s="967"/>
    </row>
    <row r="123" spans="2:17" s="15" customFormat="1" ht="15.95" customHeight="1">
      <c r="E123" s="624"/>
      <c r="Q123" s="967"/>
    </row>
    <row r="124" spans="2:17" s="15" customFormat="1" ht="15.95" customHeight="1">
      <c r="E124" s="624"/>
      <c r="Q124" s="967"/>
    </row>
    <row r="125" spans="2:17" s="15" customFormat="1" ht="15.95" customHeight="1">
      <c r="E125" s="624"/>
      <c r="Q125" s="967"/>
    </row>
    <row r="126" spans="2:17" s="15" customFormat="1" ht="15.95" customHeight="1">
      <c r="E126" s="624"/>
      <c r="Q126" s="967"/>
    </row>
    <row r="127" spans="2:17" s="15" customFormat="1" ht="15.95" customHeight="1">
      <c r="E127" s="624"/>
      <c r="Q127" s="967"/>
    </row>
    <row r="128" spans="2:17" s="15" customFormat="1" ht="15.95" customHeight="1">
      <c r="E128" s="624"/>
      <c r="Q128" s="967"/>
    </row>
    <row r="129" spans="2:17" s="15" customFormat="1" ht="15.95" customHeight="1">
      <c r="E129" s="624"/>
      <c r="Q129" s="967"/>
    </row>
    <row r="130" spans="2:17" s="15" customFormat="1" ht="15.75" customHeight="1">
      <c r="E130" s="624"/>
      <c r="Q130" s="967"/>
    </row>
    <row r="131" spans="2:17" s="15" customFormat="1" ht="15.95" customHeight="1">
      <c r="E131" s="1008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968"/>
    </row>
    <row r="132" spans="2:17" s="15" customFormat="1" ht="15.95" customHeight="1"/>
    <row r="133" spans="2:17" s="15" customFormat="1" ht="15.95" customHeight="1"/>
    <row r="134" spans="2:17" s="992" customFormat="1" ht="18.75">
      <c r="B134" s="993" t="s">
        <v>784</v>
      </c>
      <c r="C134" s="994"/>
      <c r="E134" s="1015" t="s">
        <v>152</v>
      </c>
      <c r="F134" s="996"/>
      <c r="G134" s="996"/>
      <c r="H134" s="996"/>
      <c r="I134" s="996"/>
      <c r="J134" s="996"/>
      <c r="K134" s="996"/>
      <c r="L134" s="996"/>
      <c r="M134" s="996"/>
      <c r="N134" s="996"/>
      <c r="O134" s="996"/>
      <c r="P134" s="996"/>
      <c r="Q134" s="997"/>
    </row>
    <row r="135" spans="2:17" s="15" customFormat="1" ht="15.95" customHeight="1">
      <c r="B135" s="832" t="s">
        <v>779</v>
      </c>
      <c r="C135" s="1011">
        <f ca="1">'CF(Y)'!E182</f>
        <v>112401.02806467372</v>
      </c>
      <c r="E135" s="624"/>
      <c r="Q135" s="967"/>
    </row>
    <row r="136" spans="2:17" s="15" customFormat="1" ht="15.95" customHeight="1">
      <c r="B136" s="336" t="s">
        <v>822</v>
      </c>
      <c r="C136" s="1014">
        <f ca="1">'CF(Y)'!E183</f>
        <v>25853.646725417442</v>
      </c>
      <c r="E136" s="624"/>
      <c r="Q136" s="967"/>
    </row>
    <row r="137" spans="2:17" s="15" customFormat="1" ht="15.95" customHeight="1">
      <c r="B137" s="336" t="s">
        <v>823</v>
      </c>
      <c r="C137" s="1014">
        <f ca="1">'CF(Y)'!E184</f>
        <v>34685.500655005562</v>
      </c>
      <c r="E137" s="624"/>
      <c r="Q137" s="967"/>
    </row>
    <row r="138" spans="2:17" s="15" customFormat="1" ht="15.95" customHeight="1">
      <c r="B138" s="336" t="s">
        <v>824</v>
      </c>
      <c r="C138" s="1014">
        <f ca="1">'CF(Y)'!E185</f>
        <v>51861.880684250726</v>
      </c>
      <c r="E138" s="624"/>
      <c r="Q138" s="967"/>
    </row>
    <row r="139" spans="2:17" s="15" customFormat="1" ht="15.95" customHeight="1">
      <c r="E139" s="624"/>
      <c r="Q139" s="967"/>
    </row>
    <row r="140" spans="2:17" s="15" customFormat="1" ht="15.95" customHeight="1">
      <c r="B140" s="34"/>
      <c r="C140" s="34"/>
      <c r="E140" s="624"/>
      <c r="Q140" s="967"/>
    </row>
    <row r="141" spans="2:17" s="15" customFormat="1" ht="15.95" customHeight="1">
      <c r="C141" s="34"/>
      <c r="E141" s="624"/>
      <c r="Q141" s="967"/>
    </row>
    <row r="142" spans="2:17" s="15" customFormat="1" ht="15.95" customHeight="1">
      <c r="E142" s="624"/>
      <c r="Q142" s="967"/>
    </row>
    <row r="143" spans="2:17" s="15" customFormat="1" ht="15.95" customHeight="1">
      <c r="E143" s="624"/>
      <c r="Q143" s="967"/>
    </row>
    <row r="144" spans="2:17" s="15" customFormat="1" ht="15.95" customHeight="1">
      <c r="E144" s="624"/>
      <c r="Q144" s="967"/>
    </row>
    <row r="145" spans="2:17" s="15" customFormat="1" ht="15.95" customHeight="1">
      <c r="E145" s="624"/>
      <c r="Q145" s="967"/>
    </row>
    <row r="146" spans="2:17" s="15" customFormat="1" ht="15.95" customHeight="1">
      <c r="E146" s="624"/>
      <c r="Q146" s="967"/>
    </row>
    <row r="147" spans="2:17" s="15" customFormat="1" ht="15.95" customHeight="1">
      <c r="E147" s="624"/>
      <c r="Q147" s="967"/>
    </row>
    <row r="148" spans="2:17" s="15" customFormat="1" ht="15.95" customHeight="1">
      <c r="E148" s="624"/>
      <c r="Q148" s="967"/>
    </row>
    <row r="149" spans="2:17" s="15" customFormat="1" ht="15.95" customHeight="1">
      <c r="E149" s="624"/>
      <c r="Q149" s="967"/>
    </row>
    <row r="150" spans="2:17" s="15" customFormat="1" ht="15.95" customHeight="1">
      <c r="E150" s="624"/>
      <c r="Q150" s="967"/>
    </row>
    <row r="151" spans="2:17" s="15" customFormat="1" ht="15.95" customHeight="1">
      <c r="E151" s="624"/>
      <c r="Q151" s="967"/>
    </row>
    <row r="152" spans="2:17" s="15" customFormat="1" ht="15.95" customHeight="1">
      <c r="E152" s="624"/>
      <c r="Q152" s="967"/>
    </row>
    <row r="153" spans="2:17" s="15" customFormat="1" ht="15.95" customHeight="1">
      <c r="E153" s="624"/>
      <c r="Q153" s="967"/>
    </row>
    <row r="154" spans="2:17" s="15" customFormat="1" ht="15.95" customHeight="1">
      <c r="B154"/>
      <c r="C154"/>
      <c r="E154" s="624"/>
      <c r="Q154" s="967"/>
    </row>
    <row r="155" spans="2:17" s="15" customFormat="1" ht="15.95" customHeight="1">
      <c r="B155"/>
      <c r="C155"/>
      <c r="E155" s="1008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968"/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3" name="Drop Down 2">
              <controlPr defaultSize="0" autoLine="0" autoPict="0">
                <anchor moveWithCells="1">
                  <from>
                    <xdr:col>12</xdr:col>
                    <xdr:colOff>1181100</xdr:colOff>
                    <xdr:row>8</xdr:row>
                    <xdr:rowOff>152400</xdr:rowOff>
                  </from>
                  <to>
                    <xdr:col>14</xdr:col>
                    <xdr:colOff>1133475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4" name="Drop Down 3">
              <controlPr defaultSize="0" autoLine="0" autoPict="0">
                <anchor moveWithCells="1">
                  <from>
                    <xdr:col>14</xdr:col>
                    <xdr:colOff>1362075</xdr:colOff>
                    <xdr:row>8</xdr:row>
                    <xdr:rowOff>142875</xdr:rowOff>
                  </from>
                  <to>
                    <xdr:col>16</xdr:col>
                    <xdr:colOff>1323975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theme="1"/>
    <pageSetUpPr fitToPage="1"/>
  </sheetPr>
  <dimension ref="A1:EP264"/>
  <sheetViews>
    <sheetView zoomScale="70" zoomScaleNormal="70" workbookViewId="0">
      <pane xSplit="6" ySplit="6" topLeftCell="G61" activePane="bottomRight" state="frozen"/>
      <selection activeCell="P54" sqref="P54"/>
      <selection pane="topRight" activeCell="P54" sqref="P54"/>
      <selection pane="bottomLeft" activeCell="P54" sqref="P54"/>
      <selection pane="bottomRight" activeCell="J79" sqref="J79"/>
    </sheetView>
  </sheetViews>
  <sheetFormatPr defaultColWidth="8.88671875" defaultRowHeight="15" customHeight="1"/>
  <cols>
    <col min="1" max="1" width="2.77734375" style="15" customWidth="1"/>
    <col min="2" max="2" width="29" style="15" customWidth="1"/>
    <col min="3" max="3" width="9.21875" style="15" customWidth="1"/>
    <col min="4" max="4" width="8.77734375" style="8" customWidth="1"/>
    <col min="5" max="5" width="8.77734375" style="15" customWidth="1"/>
    <col min="6" max="6" width="1.77734375" style="15" customWidth="1"/>
    <col min="7" max="146" width="8.77734375" style="15" customWidth="1"/>
    <col min="147" max="16384" width="8.88671875" style="15"/>
  </cols>
  <sheetData>
    <row r="1" spans="1:146" s="157" customFormat="1" ht="20.100000000000001" customHeight="1">
      <c r="A1" s="226" t="str">
        <f>Assum!$A$1</f>
        <v>당진 태양광 FS 재무모델</v>
      </c>
      <c r="C1" s="179"/>
      <c r="D1" s="179"/>
    </row>
    <row r="2" spans="1:146" s="158" customFormat="1" ht="20.100000000000001" customHeight="1">
      <c r="A2" s="227" t="s">
        <v>421</v>
      </c>
      <c r="C2" s="193"/>
      <c r="D2" s="193"/>
      <c r="E2" s="193"/>
      <c r="F2" s="193"/>
    </row>
    <row r="3" spans="1:146" s="161" customFormat="1" ht="14.1" customHeight="1">
      <c r="A3" s="405"/>
      <c r="D3" s="327"/>
    </row>
    <row r="4" spans="1:146" s="35" customFormat="1" ht="14.1" customHeight="1">
      <c r="B4" s="687" t="s">
        <v>153</v>
      </c>
      <c r="C4" s="689"/>
      <c r="D4" s="690"/>
      <c r="E4" s="690"/>
      <c r="F4" s="689"/>
      <c r="G4" s="691">
        <f>기준분기</f>
        <v>45016</v>
      </c>
      <c r="H4" s="691">
        <f t="shared" ref="H4:Q4" si="0">EOMONTH(G4,3)</f>
        <v>45107</v>
      </c>
      <c r="I4" s="691">
        <f t="shared" si="0"/>
        <v>45199</v>
      </c>
      <c r="J4" s="691">
        <f t="shared" si="0"/>
        <v>45291</v>
      </c>
      <c r="K4" s="691">
        <f t="shared" si="0"/>
        <v>45382</v>
      </c>
      <c r="L4" s="691">
        <f t="shared" si="0"/>
        <v>45473</v>
      </c>
      <c r="M4" s="691">
        <f t="shared" si="0"/>
        <v>45565</v>
      </c>
      <c r="N4" s="691">
        <f t="shared" si="0"/>
        <v>45657</v>
      </c>
      <c r="O4" s="691">
        <f t="shared" si="0"/>
        <v>45747</v>
      </c>
      <c r="P4" s="691">
        <f t="shared" si="0"/>
        <v>45838</v>
      </c>
      <c r="Q4" s="691">
        <f t="shared" si="0"/>
        <v>45930</v>
      </c>
      <c r="R4" s="691">
        <f t="shared" ref="R4" si="1">EOMONTH(Q4,3)</f>
        <v>46022</v>
      </c>
      <c r="S4" s="691">
        <f t="shared" ref="S4" si="2">EOMONTH(R4,3)</f>
        <v>46112</v>
      </c>
      <c r="T4" s="691">
        <f t="shared" ref="T4" si="3">EOMONTH(S4,3)</f>
        <v>46203</v>
      </c>
      <c r="U4" s="691">
        <f t="shared" ref="U4" si="4">EOMONTH(T4,3)</f>
        <v>46295</v>
      </c>
      <c r="V4" s="691">
        <f t="shared" ref="V4" si="5">EOMONTH(U4,3)</f>
        <v>46387</v>
      </c>
      <c r="W4" s="691">
        <f t="shared" ref="W4" si="6">EOMONTH(V4,3)</f>
        <v>46477</v>
      </c>
      <c r="X4" s="691">
        <f t="shared" ref="X4" si="7">EOMONTH(W4,3)</f>
        <v>46568</v>
      </c>
      <c r="Y4" s="691">
        <f t="shared" ref="Y4" si="8">EOMONTH(X4,3)</f>
        <v>46660</v>
      </c>
      <c r="Z4" s="691">
        <f t="shared" ref="Z4" si="9">EOMONTH(Y4,3)</f>
        <v>46752</v>
      </c>
      <c r="AA4" s="691">
        <f t="shared" ref="AA4" si="10">EOMONTH(Z4,3)</f>
        <v>46843</v>
      </c>
      <c r="AB4" s="691">
        <f t="shared" ref="AB4" si="11">EOMONTH(AA4,3)</f>
        <v>46934</v>
      </c>
      <c r="AC4" s="691">
        <f t="shared" ref="AC4" si="12">EOMONTH(AB4,3)</f>
        <v>47026</v>
      </c>
      <c r="AD4" s="691">
        <f t="shared" ref="AD4" si="13">EOMONTH(AC4,3)</f>
        <v>47118</v>
      </c>
      <c r="AE4" s="691">
        <f t="shared" ref="AE4" si="14">EOMONTH(AD4,3)</f>
        <v>47208</v>
      </c>
      <c r="AF4" s="691">
        <f t="shared" ref="AF4" si="15">EOMONTH(AE4,3)</f>
        <v>47299</v>
      </c>
      <c r="AG4" s="691">
        <f t="shared" ref="AG4" si="16">EOMONTH(AF4,3)</f>
        <v>47391</v>
      </c>
      <c r="AH4" s="691">
        <f t="shared" ref="AH4" si="17">EOMONTH(AG4,3)</f>
        <v>47483</v>
      </c>
      <c r="AI4" s="691">
        <f t="shared" ref="AI4" si="18">EOMONTH(AH4,3)</f>
        <v>47573</v>
      </c>
      <c r="AJ4" s="691">
        <f t="shared" ref="AJ4" si="19">EOMONTH(AI4,3)</f>
        <v>47664</v>
      </c>
      <c r="AK4" s="691">
        <f t="shared" ref="AK4" si="20">EOMONTH(AJ4,3)</f>
        <v>47756</v>
      </c>
      <c r="AL4" s="691">
        <f t="shared" ref="AL4" si="21">EOMONTH(AK4,3)</f>
        <v>47848</v>
      </c>
      <c r="AM4" s="691">
        <f t="shared" ref="AM4" si="22">EOMONTH(AL4,3)</f>
        <v>47938</v>
      </c>
      <c r="AN4" s="691">
        <f t="shared" ref="AN4" si="23">EOMONTH(AM4,3)</f>
        <v>48029</v>
      </c>
      <c r="AO4" s="691">
        <f t="shared" ref="AO4" si="24">EOMONTH(AN4,3)</f>
        <v>48121</v>
      </c>
      <c r="AP4" s="691">
        <f t="shared" ref="AP4" si="25">EOMONTH(AO4,3)</f>
        <v>48213</v>
      </c>
      <c r="AQ4" s="691">
        <f t="shared" ref="AQ4" si="26">EOMONTH(AP4,3)</f>
        <v>48304</v>
      </c>
      <c r="AR4" s="691">
        <f t="shared" ref="AR4" si="27">EOMONTH(AQ4,3)</f>
        <v>48395</v>
      </c>
      <c r="AS4" s="691">
        <f t="shared" ref="AS4" si="28">EOMONTH(AR4,3)</f>
        <v>48487</v>
      </c>
      <c r="AT4" s="691">
        <f t="shared" ref="AT4" si="29">EOMONTH(AS4,3)</f>
        <v>48579</v>
      </c>
      <c r="AU4" s="691">
        <f t="shared" ref="AU4" si="30">EOMONTH(AT4,3)</f>
        <v>48669</v>
      </c>
      <c r="AV4" s="691">
        <f t="shared" ref="AV4" si="31">EOMONTH(AU4,3)</f>
        <v>48760</v>
      </c>
      <c r="AW4" s="691">
        <f t="shared" ref="AW4" si="32">EOMONTH(AV4,3)</f>
        <v>48852</v>
      </c>
      <c r="AX4" s="691">
        <f t="shared" ref="AX4" si="33">EOMONTH(AW4,3)</f>
        <v>48944</v>
      </c>
      <c r="AY4" s="691">
        <f t="shared" ref="AY4" si="34">EOMONTH(AX4,3)</f>
        <v>49034</v>
      </c>
      <c r="AZ4" s="691">
        <f t="shared" ref="AZ4" si="35">EOMONTH(AY4,3)</f>
        <v>49125</v>
      </c>
      <c r="BA4" s="691">
        <f t="shared" ref="BA4" si="36">EOMONTH(AZ4,3)</f>
        <v>49217</v>
      </c>
      <c r="BB4" s="691">
        <f t="shared" ref="BB4" si="37">EOMONTH(BA4,3)</f>
        <v>49309</v>
      </c>
      <c r="BC4" s="691">
        <f t="shared" ref="BC4" si="38">EOMONTH(BB4,3)</f>
        <v>49399</v>
      </c>
      <c r="BD4" s="691">
        <f t="shared" ref="BD4" si="39">EOMONTH(BC4,3)</f>
        <v>49490</v>
      </c>
      <c r="BE4" s="691">
        <f t="shared" ref="BE4" si="40">EOMONTH(BD4,3)</f>
        <v>49582</v>
      </c>
      <c r="BF4" s="691">
        <f t="shared" ref="BF4" si="41">EOMONTH(BE4,3)</f>
        <v>49674</v>
      </c>
      <c r="BG4" s="691">
        <f t="shared" ref="BG4" si="42">EOMONTH(BF4,3)</f>
        <v>49765</v>
      </c>
      <c r="BH4" s="691">
        <f t="shared" ref="BH4" si="43">EOMONTH(BG4,3)</f>
        <v>49856</v>
      </c>
      <c r="BI4" s="691">
        <f t="shared" ref="BI4" si="44">EOMONTH(BH4,3)</f>
        <v>49948</v>
      </c>
      <c r="BJ4" s="691">
        <f t="shared" ref="BJ4" si="45">EOMONTH(BI4,3)</f>
        <v>50040</v>
      </c>
      <c r="BK4" s="691">
        <f t="shared" ref="BK4" si="46">EOMONTH(BJ4,3)</f>
        <v>50130</v>
      </c>
      <c r="BL4" s="691">
        <f t="shared" ref="BL4" si="47">EOMONTH(BK4,3)</f>
        <v>50221</v>
      </c>
      <c r="BM4" s="691">
        <f t="shared" ref="BM4" si="48">EOMONTH(BL4,3)</f>
        <v>50313</v>
      </c>
      <c r="BN4" s="691">
        <f t="shared" ref="BN4" si="49">EOMONTH(BM4,3)</f>
        <v>50405</v>
      </c>
      <c r="BO4" s="691">
        <f t="shared" ref="BO4" si="50">EOMONTH(BN4,3)</f>
        <v>50495</v>
      </c>
      <c r="BP4" s="691">
        <f t="shared" ref="BP4" si="51">EOMONTH(BO4,3)</f>
        <v>50586</v>
      </c>
      <c r="BQ4" s="691">
        <f t="shared" ref="BQ4" si="52">EOMONTH(BP4,3)</f>
        <v>50678</v>
      </c>
      <c r="BR4" s="691">
        <f t="shared" ref="BR4" si="53">EOMONTH(BQ4,3)</f>
        <v>50770</v>
      </c>
      <c r="BS4" s="691">
        <f t="shared" ref="BS4" si="54">EOMONTH(BR4,3)</f>
        <v>50860</v>
      </c>
      <c r="BT4" s="691">
        <f t="shared" ref="BT4" si="55">EOMONTH(BS4,3)</f>
        <v>50951</v>
      </c>
      <c r="BU4" s="691">
        <f t="shared" ref="BU4" si="56">EOMONTH(BT4,3)</f>
        <v>51043</v>
      </c>
      <c r="BV4" s="691">
        <f t="shared" ref="BV4" si="57">EOMONTH(BU4,3)</f>
        <v>51135</v>
      </c>
      <c r="BW4" s="691">
        <f t="shared" ref="BW4" si="58">EOMONTH(BV4,3)</f>
        <v>51226</v>
      </c>
      <c r="BX4" s="691">
        <f t="shared" ref="BX4" si="59">EOMONTH(BW4,3)</f>
        <v>51317</v>
      </c>
      <c r="BY4" s="691">
        <f t="shared" ref="BY4" si="60">EOMONTH(BX4,3)</f>
        <v>51409</v>
      </c>
      <c r="BZ4" s="691">
        <f t="shared" ref="BZ4" si="61">EOMONTH(BY4,3)</f>
        <v>51501</v>
      </c>
      <c r="CA4" s="691">
        <f t="shared" ref="CA4" si="62">EOMONTH(BZ4,3)</f>
        <v>51591</v>
      </c>
      <c r="CB4" s="691">
        <f t="shared" ref="CB4" si="63">EOMONTH(CA4,3)</f>
        <v>51682</v>
      </c>
      <c r="CC4" s="691">
        <f t="shared" ref="CC4" si="64">EOMONTH(CB4,3)</f>
        <v>51774</v>
      </c>
      <c r="CD4" s="691">
        <f t="shared" ref="CD4" si="65">EOMONTH(CC4,3)</f>
        <v>51866</v>
      </c>
      <c r="CE4" s="691">
        <f t="shared" ref="CE4" si="66">EOMONTH(CD4,3)</f>
        <v>51956</v>
      </c>
      <c r="CF4" s="691">
        <f t="shared" ref="CF4" si="67">EOMONTH(CE4,3)</f>
        <v>52047</v>
      </c>
      <c r="CG4" s="691">
        <f t="shared" ref="CG4" si="68">EOMONTH(CF4,3)</f>
        <v>52139</v>
      </c>
      <c r="CH4" s="691">
        <f t="shared" ref="CH4" si="69">EOMONTH(CG4,3)</f>
        <v>52231</v>
      </c>
      <c r="CI4" s="691">
        <f t="shared" ref="CI4" si="70">EOMONTH(CH4,3)</f>
        <v>52321</v>
      </c>
      <c r="CJ4" s="691">
        <f t="shared" ref="CJ4" si="71">EOMONTH(CI4,3)</f>
        <v>52412</v>
      </c>
      <c r="CK4" s="691">
        <f t="shared" ref="CK4" si="72">EOMONTH(CJ4,3)</f>
        <v>52504</v>
      </c>
      <c r="CL4" s="691">
        <f t="shared" ref="CL4" si="73">EOMONTH(CK4,3)</f>
        <v>52596</v>
      </c>
      <c r="CM4" s="691">
        <f t="shared" ref="CM4" si="74">EOMONTH(CL4,3)</f>
        <v>52687</v>
      </c>
      <c r="CN4" s="691">
        <f t="shared" ref="CN4" si="75">EOMONTH(CM4,3)</f>
        <v>52778</v>
      </c>
      <c r="CO4" s="691">
        <f t="shared" ref="CO4" si="76">EOMONTH(CN4,3)</f>
        <v>52870</v>
      </c>
      <c r="CP4" s="691">
        <f t="shared" ref="CP4" si="77">EOMONTH(CO4,3)</f>
        <v>52962</v>
      </c>
      <c r="CQ4" s="691">
        <f t="shared" ref="CQ4" si="78">EOMONTH(CP4,3)</f>
        <v>53052</v>
      </c>
      <c r="CR4" s="691">
        <f t="shared" ref="CR4" si="79">EOMONTH(CQ4,3)</f>
        <v>53143</v>
      </c>
      <c r="CS4" s="691">
        <f t="shared" ref="CS4" si="80">EOMONTH(CR4,3)</f>
        <v>53235</v>
      </c>
      <c r="CT4" s="691">
        <f t="shared" ref="CT4" si="81">EOMONTH(CS4,3)</f>
        <v>53327</v>
      </c>
      <c r="CU4" s="691">
        <f t="shared" ref="CU4" si="82">EOMONTH(CT4,3)</f>
        <v>53417</v>
      </c>
      <c r="CV4" s="691">
        <f t="shared" ref="CV4" si="83">EOMONTH(CU4,3)</f>
        <v>53508</v>
      </c>
      <c r="CW4" s="691">
        <f t="shared" ref="CW4" si="84">EOMONTH(CV4,3)</f>
        <v>53600</v>
      </c>
      <c r="CX4" s="691">
        <f t="shared" ref="CX4" si="85">EOMONTH(CW4,3)</f>
        <v>53692</v>
      </c>
      <c r="CY4" s="691">
        <f t="shared" ref="CY4" si="86">EOMONTH(CX4,3)</f>
        <v>53782</v>
      </c>
      <c r="CZ4" s="691">
        <f t="shared" ref="CZ4" si="87">EOMONTH(CY4,3)</f>
        <v>53873</v>
      </c>
      <c r="DA4" s="691">
        <f t="shared" ref="DA4" si="88">EOMONTH(CZ4,3)</f>
        <v>53965</v>
      </c>
      <c r="DB4" s="691">
        <f t="shared" ref="DB4" si="89">EOMONTH(DA4,3)</f>
        <v>54057</v>
      </c>
      <c r="DC4" s="691">
        <f t="shared" ref="DC4" si="90">EOMONTH(DB4,3)</f>
        <v>54148</v>
      </c>
      <c r="DD4" s="691">
        <f t="shared" ref="DD4" si="91">EOMONTH(DC4,3)</f>
        <v>54239</v>
      </c>
      <c r="DE4" s="691">
        <f t="shared" ref="DE4" si="92">EOMONTH(DD4,3)</f>
        <v>54331</v>
      </c>
      <c r="DF4" s="691">
        <f t="shared" ref="DF4" si="93">EOMONTH(DE4,3)</f>
        <v>54423</v>
      </c>
      <c r="DG4" s="691">
        <f t="shared" ref="DG4" si="94">EOMONTH(DF4,3)</f>
        <v>54513</v>
      </c>
      <c r="DH4" s="691">
        <f t="shared" ref="DH4" si="95">EOMONTH(DG4,3)</f>
        <v>54604</v>
      </c>
      <c r="DI4" s="691">
        <f t="shared" ref="DI4" si="96">EOMONTH(DH4,3)</f>
        <v>54696</v>
      </c>
      <c r="DJ4" s="691">
        <f t="shared" ref="DJ4" si="97">EOMONTH(DI4,3)</f>
        <v>54788</v>
      </c>
      <c r="DK4" s="691">
        <f t="shared" ref="DK4" si="98">EOMONTH(DJ4,3)</f>
        <v>54878</v>
      </c>
      <c r="DL4" s="691">
        <f t="shared" ref="DL4" si="99">EOMONTH(DK4,3)</f>
        <v>54969</v>
      </c>
      <c r="DM4" s="691">
        <f t="shared" ref="DM4" si="100">EOMONTH(DL4,3)</f>
        <v>55061</v>
      </c>
      <c r="DN4" s="691">
        <f t="shared" ref="DN4" si="101">EOMONTH(DM4,3)</f>
        <v>55153</v>
      </c>
      <c r="DO4" s="691">
        <f t="shared" ref="DO4" si="102">EOMONTH(DN4,3)</f>
        <v>55243</v>
      </c>
      <c r="DP4" s="691">
        <f t="shared" ref="DP4" si="103">EOMONTH(DO4,3)</f>
        <v>55334</v>
      </c>
      <c r="DQ4" s="691">
        <f t="shared" ref="DQ4" si="104">EOMONTH(DP4,3)</f>
        <v>55426</v>
      </c>
      <c r="DR4" s="691">
        <f t="shared" ref="DR4" si="105">EOMONTH(DQ4,3)</f>
        <v>55518</v>
      </c>
      <c r="DS4" s="691">
        <f t="shared" ref="DS4" si="106">EOMONTH(DR4,3)</f>
        <v>55609</v>
      </c>
      <c r="DT4" s="691">
        <f t="shared" ref="DT4" si="107">EOMONTH(DS4,3)</f>
        <v>55700</v>
      </c>
      <c r="DU4" s="691">
        <f t="shared" ref="DU4" si="108">EOMONTH(DT4,3)</f>
        <v>55792</v>
      </c>
      <c r="DV4" s="691">
        <f t="shared" ref="DV4" si="109">EOMONTH(DU4,3)</f>
        <v>55884</v>
      </c>
      <c r="DW4" s="691">
        <f t="shared" ref="DW4" si="110">EOMONTH(DV4,3)</f>
        <v>55974</v>
      </c>
      <c r="DX4" s="691">
        <f t="shared" ref="DX4" si="111">EOMONTH(DW4,3)</f>
        <v>56065</v>
      </c>
      <c r="DY4" s="691">
        <f t="shared" ref="DY4" si="112">EOMONTH(DX4,3)</f>
        <v>56157</v>
      </c>
      <c r="DZ4" s="691">
        <f t="shared" ref="DZ4" si="113">EOMONTH(DY4,3)</f>
        <v>56249</v>
      </c>
      <c r="EA4" s="691">
        <f t="shared" ref="EA4" si="114">EOMONTH(DZ4,3)</f>
        <v>56339</v>
      </c>
      <c r="EB4" s="691">
        <f t="shared" ref="EB4" si="115">EOMONTH(EA4,3)</f>
        <v>56430</v>
      </c>
      <c r="EC4" s="691">
        <f t="shared" ref="EC4" si="116">EOMONTH(EB4,3)</f>
        <v>56522</v>
      </c>
      <c r="ED4" s="691">
        <f t="shared" ref="ED4" si="117">EOMONTH(EC4,3)</f>
        <v>56614</v>
      </c>
      <c r="EE4" s="691">
        <f t="shared" ref="EE4" si="118">EOMONTH(ED4,3)</f>
        <v>56704</v>
      </c>
      <c r="EF4" s="691">
        <f t="shared" ref="EF4" si="119">EOMONTH(EE4,3)</f>
        <v>56795</v>
      </c>
      <c r="EG4" s="691">
        <f t="shared" ref="EG4" si="120">EOMONTH(EF4,3)</f>
        <v>56887</v>
      </c>
      <c r="EH4" s="691">
        <f t="shared" ref="EH4" si="121">EOMONTH(EG4,3)</f>
        <v>56979</v>
      </c>
      <c r="EI4" s="691">
        <f t="shared" ref="EI4" si="122">EOMONTH(EH4,3)</f>
        <v>57070</v>
      </c>
      <c r="EJ4" s="691">
        <f t="shared" ref="EJ4" si="123">EOMONTH(EI4,3)</f>
        <v>57161</v>
      </c>
      <c r="EK4" s="691">
        <f t="shared" ref="EK4" si="124">EOMONTH(EJ4,3)</f>
        <v>57253</v>
      </c>
      <c r="EL4" s="691">
        <f t="shared" ref="EL4" si="125">EOMONTH(EK4,3)</f>
        <v>57345</v>
      </c>
      <c r="EM4" s="691">
        <f t="shared" ref="EM4" si="126">EOMONTH(EL4,3)</f>
        <v>57435</v>
      </c>
      <c r="EN4" s="691">
        <f t="shared" ref="EN4" si="127">EOMONTH(EM4,3)</f>
        <v>57526</v>
      </c>
      <c r="EO4" s="691">
        <f t="shared" ref="EO4" si="128">EOMONTH(EN4,3)</f>
        <v>57618</v>
      </c>
      <c r="EP4" s="691">
        <f t="shared" ref="EP4" si="129">EOMONTH(EO4,3)</f>
        <v>57710</v>
      </c>
    </row>
    <row r="5" spans="1:146" s="43" customFormat="1" ht="14.1" customHeight="1">
      <c r="B5" s="89" t="s">
        <v>1</v>
      </c>
      <c r="C5" s="132"/>
      <c r="D5" s="167" t="s">
        <v>203</v>
      </c>
      <c r="E5" s="167" t="s">
        <v>204</v>
      </c>
      <c r="F5" s="132"/>
      <c r="G5" s="167">
        <f>YEAR(G4)</f>
        <v>2023</v>
      </c>
      <c r="H5" s="167">
        <f>YEAR(H4)</f>
        <v>2023</v>
      </c>
      <c r="I5" s="167">
        <f t="shared" ref="I5:Q5" si="130">YEAR(I4)</f>
        <v>2023</v>
      </c>
      <c r="J5" s="167">
        <f t="shared" si="130"/>
        <v>2023</v>
      </c>
      <c r="K5" s="167">
        <f t="shared" si="130"/>
        <v>2024</v>
      </c>
      <c r="L5" s="167">
        <f t="shared" si="130"/>
        <v>2024</v>
      </c>
      <c r="M5" s="167">
        <f t="shared" si="130"/>
        <v>2024</v>
      </c>
      <c r="N5" s="167">
        <f t="shared" si="130"/>
        <v>2024</v>
      </c>
      <c r="O5" s="167">
        <f t="shared" si="130"/>
        <v>2025</v>
      </c>
      <c r="P5" s="167">
        <f t="shared" si="130"/>
        <v>2025</v>
      </c>
      <c r="Q5" s="167">
        <f t="shared" si="130"/>
        <v>2025</v>
      </c>
      <c r="R5" s="167">
        <f t="shared" ref="R5:CC5" si="131">YEAR(R4)</f>
        <v>2025</v>
      </c>
      <c r="S5" s="167">
        <f t="shared" si="131"/>
        <v>2026</v>
      </c>
      <c r="T5" s="167">
        <f t="shared" si="131"/>
        <v>2026</v>
      </c>
      <c r="U5" s="167">
        <f t="shared" si="131"/>
        <v>2026</v>
      </c>
      <c r="V5" s="167">
        <f t="shared" si="131"/>
        <v>2026</v>
      </c>
      <c r="W5" s="167">
        <f t="shared" si="131"/>
        <v>2027</v>
      </c>
      <c r="X5" s="167">
        <f t="shared" si="131"/>
        <v>2027</v>
      </c>
      <c r="Y5" s="167">
        <f t="shared" si="131"/>
        <v>2027</v>
      </c>
      <c r="Z5" s="167">
        <f t="shared" si="131"/>
        <v>2027</v>
      </c>
      <c r="AA5" s="167">
        <f t="shared" si="131"/>
        <v>2028</v>
      </c>
      <c r="AB5" s="167">
        <f t="shared" si="131"/>
        <v>2028</v>
      </c>
      <c r="AC5" s="167">
        <f t="shared" si="131"/>
        <v>2028</v>
      </c>
      <c r="AD5" s="167">
        <f t="shared" si="131"/>
        <v>2028</v>
      </c>
      <c r="AE5" s="167">
        <f t="shared" si="131"/>
        <v>2029</v>
      </c>
      <c r="AF5" s="167">
        <f t="shared" si="131"/>
        <v>2029</v>
      </c>
      <c r="AG5" s="167">
        <f t="shared" si="131"/>
        <v>2029</v>
      </c>
      <c r="AH5" s="167">
        <f t="shared" si="131"/>
        <v>2029</v>
      </c>
      <c r="AI5" s="167">
        <f t="shared" si="131"/>
        <v>2030</v>
      </c>
      <c r="AJ5" s="167">
        <f t="shared" si="131"/>
        <v>2030</v>
      </c>
      <c r="AK5" s="167">
        <f t="shared" si="131"/>
        <v>2030</v>
      </c>
      <c r="AL5" s="167">
        <f t="shared" si="131"/>
        <v>2030</v>
      </c>
      <c r="AM5" s="167">
        <f t="shared" si="131"/>
        <v>2031</v>
      </c>
      <c r="AN5" s="167">
        <f t="shared" si="131"/>
        <v>2031</v>
      </c>
      <c r="AO5" s="167">
        <f t="shared" si="131"/>
        <v>2031</v>
      </c>
      <c r="AP5" s="167">
        <f t="shared" si="131"/>
        <v>2031</v>
      </c>
      <c r="AQ5" s="167">
        <f t="shared" si="131"/>
        <v>2032</v>
      </c>
      <c r="AR5" s="167">
        <f t="shared" si="131"/>
        <v>2032</v>
      </c>
      <c r="AS5" s="167">
        <f t="shared" si="131"/>
        <v>2032</v>
      </c>
      <c r="AT5" s="167">
        <f t="shared" si="131"/>
        <v>2032</v>
      </c>
      <c r="AU5" s="167">
        <f t="shared" si="131"/>
        <v>2033</v>
      </c>
      <c r="AV5" s="167">
        <f t="shared" si="131"/>
        <v>2033</v>
      </c>
      <c r="AW5" s="167">
        <f t="shared" si="131"/>
        <v>2033</v>
      </c>
      <c r="AX5" s="167">
        <f t="shared" si="131"/>
        <v>2033</v>
      </c>
      <c r="AY5" s="167">
        <f t="shared" si="131"/>
        <v>2034</v>
      </c>
      <c r="AZ5" s="167">
        <f t="shared" si="131"/>
        <v>2034</v>
      </c>
      <c r="BA5" s="167">
        <f t="shared" si="131"/>
        <v>2034</v>
      </c>
      <c r="BB5" s="167">
        <f t="shared" si="131"/>
        <v>2034</v>
      </c>
      <c r="BC5" s="167">
        <f t="shared" si="131"/>
        <v>2035</v>
      </c>
      <c r="BD5" s="167">
        <f t="shared" si="131"/>
        <v>2035</v>
      </c>
      <c r="BE5" s="167">
        <f t="shared" si="131"/>
        <v>2035</v>
      </c>
      <c r="BF5" s="167">
        <f t="shared" si="131"/>
        <v>2035</v>
      </c>
      <c r="BG5" s="167">
        <f t="shared" si="131"/>
        <v>2036</v>
      </c>
      <c r="BH5" s="167">
        <f t="shared" si="131"/>
        <v>2036</v>
      </c>
      <c r="BI5" s="167">
        <f t="shared" si="131"/>
        <v>2036</v>
      </c>
      <c r="BJ5" s="167">
        <f t="shared" si="131"/>
        <v>2036</v>
      </c>
      <c r="BK5" s="167">
        <f t="shared" si="131"/>
        <v>2037</v>
      </c>
      <c r="BL5" s="167">
        <f t="shared" si="131"/>
        <v>2037</v>
      </c>
      <c r="BM5" s="167">
        <f t="shared" si="131"/>
        <v>2037</v>
      </c>
      <c r="BN5" s="167">
        <f t="shared" si="131"/>
        <v>2037</v>
      </c>
      <c r="BO5" s="167">
        <f t="shared" si="131"/>
        <v>2038</v>
      </c>
      <c r="BP5" s="167">
        <f t="shared" si="131"/>
        <v>2038</v>
      </c>
      <c r="BQ5" s="167">
        <f t="shared" si="131"/>
        <v>2038</v>
      </c>
      <c r="BR5" s="167">
        <f t="shared" si="131"/>
        <v>2038</v>
      </c>
      <c r="BS5" s="167">
        <f t="shared" si="131"/>
        <v>2039</v>
      </c>
      <c r="BT5" s="167">
        <f t="shared" si="131"/>
        <v>2039</v>
      </c>
      <c r="BU5" s="167">
        <f t="shared" si="131"/>
        <v>2039</v>
      </c>
      <c r="BV5" s="167">
        <f t="shared" si="131"/>
        <v>2039</v>
      </c>
      <c r="BW5" s="167">
        <f t="shared" si="131"/>
        <v>2040</v>
      </c>
      <c r="BX5" s="167">
        <f t="shared" si="131"/>
        <v>2040</v>
      </c>
      <c r="BY5" s="167">
        <f t="shared" si="131"/>
        <v>2040</v>
      </c>
      <c r="BZ5" s="167">
        <f t="shared" si="131"/>
        <v>2040</v>
      </c>
      <c r="CA5" s="167">
        <f t="shared" si="131"/>
        <v>2041</v>
      </c>
      <c r="CB5" s="167">
        <f t="shared" si="131"/>
        <v>2041</v>
      </c>
      <c r="CC5" s="167">
        <f t="shared" si="131"/>
        <v>2041</v>
      </c>
      <c r="CD5" s="167">
        <f t="shared" ref="CD5:EO5" si="132">YEAR(CD4)</f>
        <v>2041</v>
      </c>
      <c r="CE5" s="167">
        <f t="shared" si="132"/>
        <v>2042</v>
      </c>
      <c r="CF5" s="167">
        <f t="shared" si="132"/>
        <v>2042</v>
      </c>
      <c r="CG5" s="167">
        <f t="shared" si="132"/>
        <v>2042</v>
      </c>
      <c r="CH5" s="167">
        <f t="shared" si="132"/>
        <v>2042</v>
      </c>
      <c r="CI5" s="167">
        <f t="shared" si="132"/>
        <v>2043</v>
      </c>
      <c r="CJ5" s="167">
        <f t="shared" si="132"/>
        <v>2043</v>
      </c>
      <c r="CK5" s="167">
        <f t="shared" si="132"/>
        <v>2043</v>
      </c>
      <c r="CL5" s="167">
        <f t="shared" si="132"/>
        <v>2043</v>
      </c>
      <c r="CM5" s="167">
        <f t="shared" si="132"/>
        <v>2044</v>
      </c>
      <c r="CN5" s="167">
        <f t="shared" si="132"/>
        <v>2044</v>
      </c>
      <c r="CO5" s="167">
        <f t="shared" si="132"/>
        <v>2044</v>
      </c>
      <c r="CP5" s="167">
        <f t="shared" si="132"/>
        <v>2044</v>
      </c>
      <c r="CQ5" s="167">
        <f t="shared" si="132"/>
        <v>2045</v>
      </c>
      <c r="CR5" s="167">
        <f t="shared" si="132"/>
        <v>2045</v>
      </c>
      <c r="CS5" s="167">
        <f t="shared" si="132"/>
        <v>2045</v>
      </c>
      <c r="CT5" s="167">
        <f t="shared" si="132"/>
        <v>2045</v>
      </c>
      <c r="CU5" s="167">
        <f t="shared" si="132"/>
        <v>2046</v>
      </c>
      <c r="CV5" s="167">
        <f t="shared" si="132"/>
        <v>2046</v>
      </c>
      <c r="CW5" s="167">
        <f t="shared" si="132"/>
        <v>2046</v>
      </c>
      <c r="CX5" s="167">
        <f t="shared" si="132"/>
        <v>2046</v>
      </c>
      <c r="CY5" s="167">
        <f t="shared" si="132"/>
        <v>2047</v>
      </c>
      <c r="CZ5" s="167">
        <f t="shared" si="132"/>
        <v>2047</v>
      </c>
      <c r="DA5" s="167">
        <f t="shared" si="132"/>
        <v>2047</v>
      </c>
      <c r="DB5" s="167">
        <f t="shared" si="132"/>
        <v>2047</v>
      </c>
      <c r="DC5" s="167">
        <f t="shared" si="132"/>
        <v>2048</v>
      </c>
      <c r="DD5" s="167">
        <f t="shared" si="132"/>
        <v>2048</v>
      </c>
      <c r="DE5" s="167">
        <f t="shared" si="132"/>
        <v>2048</v>
      </c>
      <c r="DF5" s="167">
        <f t="shared" si="132"/>
        <v>2048</v>
      </c>
      <c r="DG5" s="167">
        <f t="shared" si="132"/>
        <v>2049</v>
      </c>
      <c r="DH5" s="167">
        <f t="shared" si="132"/>
        <v>2049</v>
      </c>
      <c r="DI5" s="167">
        <f t="shared" si="132"/>
        <v>2049</v>
      </c>
      <c r="DJ5" s="167">
        <f t="shared" si="132"/>
        <v>2049</v>
      </c>
      <c r="DK5" s="167">
        <f t="shared" si="132"/>
        <v>2050</v>
      </c>
      <c r="DL5" s="167">
        <f t="shared" si="132"/>
        <v>2050</v>
      </c>
      <c r="DM5" s="167">
        <f t="shared" si="132"/>
        <v>2050</v>
      </c>
      <c r="DN5" s="167">
        <f t="shared" si="132"/>
        <v>2050</v>
      </c>
      <c r="DO5" s="167">
        <f t="shared" si="132"/>
        <v>2051</v>
      </c>
      <c r="DP5" s="167">
        <f t="shared" si="132"/>
        <v>2051</v>
      </c>
      <c r="DQ5" s="167">
        <f t="shared" si="132"/>
        <v>2051</v>
      </c>
      <c r="DR5" s="167">
        <f t="shared" si="132"/>
        <v>2051</v>
      </c>
      <c r="DS5" s="167">
        <f t="shared" si="132"/>
        <v>2052</v>
      </c>
      <c r="DT5" s="167">
        <f t="shared" si="132"/>
        <v>2052</v>
      </c>
      <c r="DU5" s="167">
        <f t="shared" si="132"/>
        <v>2052</v>
      </c>
      <c r="DV5" s="167">
        <f t="shared" si="132"/>
        <v>2052</v>
      </c>
      <c r="DW5" s="167">
        <f t="shared" si="132"/>
        <v>2053</v>
      </c>
      <c r="DX5" s="167">
        <f t="shared" si="132"/>
        <v>2053</v>
      </c>
      <c r="DY5" s="167">
        <f t="shared" si="132"/>
        <v>2053</v>
      </c>
      <c r="DZ5" s="167">
        <f t="shared" si="132"/>
        <v>2053</v>
      </c>
      <c r="EA5" s="167">
        <f t="shared" si="132"/>
        <v>2054</v>
      </c>
      <c r="EB5" s="167">
        <f t="shared" si="132"/>
        <v>2054</v>
      </c>
      <c r="EC5" s="167">
        <f t="shared" si="132"/>
        <v>2054</v>
      </c>
      <c r="ED5" s="167">
        <f t="shared" si="132"/>
        <v>2054</v>
      </c>
      <c r="EE5" s="167">
        <f t="shared" si="132"/>
        <v>2055</v>
      </c>
      <c r="EF5" s="167">
        <f t="shared" si="132"/>
        <v>2055</v>
      </c>
      <c r="EG5" s="167">
        <f t="shared" si="132"/>
        <v>2055</v>
      </c>
      <c r="EH5" s="167">
        <f t="shared" si="132"/>
        <v>2055</v>
      </c>
      <c r="EI5" s="167">
        <f t="shared" si="132"/>
        <v>2056</v>
      </c>
      <c r="EJ5" s="167">
        <f t="shared" si="132"/>
        <v>2056</v>
      </c>
      <c r="EK5" s="167">
        <f t="shared" si="132"/>
        <v>2056</v>
      </c>
      <c r="EL5" s="167">
        <f t="shared" si="132"/>
        <v>2056</v>
      </c>
      <c r="EM5" s="167">
        <f t="shared" si="132"/>
        <v>2057</v>
      </c>
      <c r="EN5" s="167">
        <f t="shared" si="132"/>
        <v>2057</v>
      </c>
      <c r="EO5" s="167">
        <f t="shared" si="132"/>
        <v>2057</v>
      </c>
      <c r="EP5" s="167">
        <f t="shared" ref="EP5" si="133">YEAR(EP4)</f>
        <v>2057</v>
      </c>
    </row>
    <row r="6" spans="1:146" s="1" customFormat="1" ht="14.1" customHeight="1">
      <c r="B6" s="3" t="s">
        <v>490</v>
      </c>
      <c r="C6" s="184">
        <f ca="1">태양광_운영기간*12</f>
        <v>240</v>
      </c>
      <c r="D6" s="21" t="s">
        <v>914</v>
      </c>
      <c r="E6" s="110">
        <f ca="1">SUM(G6:EP6)</f>
        <v>240</v>
      </c>
      <c r="F6" s="110"/>
      <c r="G6" s="111">
        <f>Assum!G44</f>
        <v>0</v>
      </c>
      <c r="H6" s="111">
        <f ca="1">Assum!H44</f>
        <v>0</v>
      </c>
      <c r="I6" s="111">
        <f ca="1">Assum!I44</f>
        <v>0</v>
      </c>
      <c r="J6" s="111">
        <f ca="1">Assum!J44</f>
        <v>0</v>
      </c>
      <c r="K6" s="111">
        <f ca="1">Assum!K44</f>
        <v>0</v>
      </c>
      <c r="L6" s="111">
        <f ca="1">Assum!L44</f>
        <v>0</v>
      </c>
      <c r="M6" s="111">
        <f ca="1">Assum!M44</f>
        <v>0</v>
      </c>
      <c r="N6" s="111">
        <f ca="1">Assum!N44</f>
        <v>0</v>
      </c>
      <c r="O6" s="111">
        <f ca="1">Assum!O44</f>
        <v>0</v>
      </c>
      <c r="P6" s="111">
        <f ca="1">Assum!P44</f>
        <v>0</v>
      </c>
      <c r="Q6" s="111">
        <f ca="1">Assum!Q44</f>
        <v>0</v>
      </c>
      <c r="R6" s="111">
        <f ca="1">Assum!R44</f>
        <v>3</v>
      </c>
      <c r="S6" s="111">
        <f ca="1">Assum!S44</f>
        <v>3</v>
      </c>
      <c r="T6" s="111">
        <f ca="1">Assum!T44</f>
        <v>3</v>
      </c>
      <c r="U6" s="111">
        <f ca="1">Assum!U44</f>
        <v>3</v>
      </c>
      <c r="V6" s="111">
        <f ca="1">Assum!V44</f>
        <v>3</v>
      </c>
      <c r="W6" s="111">
        <f ca="1">Assum!W44</f>
        <v>3</v>
      </c>
      <c r="X6" s="111">
        <f ca="1">Assum!X44</f>
        <v>3</v>
      </c>
      <c r="Y6" s="111">
        <f ca="1">Assum!Y44</f>
        <v>3</v>
      </c>
      <c r="Z6" s="111">
        <f ca="1">Assum!Z44</f>
        <v>3</v>
      </c>
      <c r="AA6" s="111">
        <f ca="1">Assum!AA44</f>
        <v>3</v>
      </c>
      <c r="AB6" s="111">
        <f ca="1">Assum!AB44</f>
        <v>3</v>
      </c>
      <c r="AC6" s="111">
        <f ca="1">Assum!AC44</f>
        <v>3</v>
      </c>
      <c r="AD6" s="111">
        <f ca="1">Assum!AD44</f>
        <v>3</v>
      </c>
      <c r="AE6" s="111">
        <f ca="1">Assum!AE44</f>
        <v>3</v>
      </c>
      <c r="AF6" s="111">
        <f ca="1">Assum!AF44</f>
        <v>3</v>
      </c>
      <c r="AG6" s="111">
        <f ca="1">Assum!AG44</f>
        <v>3</v>
      </c>
      <c r="AH6" s="111">
        <f ca="1">Assum!AH44</f>
        <v>3</v>
      </c>
      <c r="AI6" s="111">
        <f ca="1">Assum!AI44</f>
        <v>3</v>
      </c>
      <c r="AJ6" s="111">
        <f ca="1">Assum!AJ44</f>
        <v>3</v>
      </c>
      <c r="AK6" s="111">
        <f ca="1">Assum!AK44</f>
        <v>3</v>
      </c>
      <c r="AL6" s="111">
        <f ca="1">Assum!AL44</f>
        <v>3</v>
      </c>
      <c r="AM6" s="111">
        <f ca="1">Assum!AM44</f>
        <v>3</v>
      </c>
      <c r="AN6" s="111">
        <f ca="1">Assum!AN44</f>
        <v>3</v>
      </c>
      <c r="AO6" s="111">
        <f ca="1">Assum!AO44</f>
        <v>3</v>
      </c>
      <c r="AP6" s="111">
        <f ca="1">Assum!AP44</f>
        <v>3</v>
      </c>
      <c r="AQ6" s="111">
        <f ca="1">Assum!AQ44</f>
        <v>3</v>
      </c>
      <c r="AR6" s="111">
        <f ca="1">Assum!AR44</f>
        <v>3</v>
      </c>
      <c r="AS6" s="111">
        <f ca="1">Assum!AS44</f>
        <v>3</v>
      </c>
      <c r="AT6" s="111">
        <f ca="1">Assum!AT44</f>
        <v>3</v>
      </c>
      <c r="AU6" s="111">
        <f ca="1">Assum!AU44</f>
        <v>3</v>
      </c>
      <c r="AV6" s="111">
        <f ca="1">Assum!AV44</f>
        <v>3</v>
      </c>
      <c r="AW6" s="111">
        <f ca="1">Assum!AW44</f>
        <v>3</v>
      </c>
      <c r="AX6" s="111">
        <f ca="1">Assum!AX44</f>
        <v>3</v>
      </c>
      <c r="AY6" s="111">
        <f ca="1">Assum!AY44</f>
        <v>3</v>
      </c>
      <c r="AZ6" s="111">
        <f ca="1">Assum!AZ44</f>
        <v>3</v>
      </c>
      <c r="BA6" s="111">
        <f ca="1">Assum!BA44</f>
        <v>3</v>
      </c>
      <c r="BB6" s="111">
        <f ca="1">Assum!BB44</f>
        <v>3</v>
      </c>
      <c r="BC6" s="111">
        <f ca="1">Assum!BC44</f>
        <v>3</v>
      </c>
      <c r="BD6" s="111">
        <f ca="1">Assum!BD44</f>
        <v>3</v>
      </c>
      <c r="BE6" s="111">
        <f ca="1">Assum!BE44</f>
        <v>3</v>
      </c>
      <c r="BF6" s="111">
        <f ca="1">Assum!BF44</f>
        <v>3</v>
      </c>
      <c r="BG6" s="111">
        <f ca="1">Assum!BG44</f>
        <v>3</v>
      </c>
      <c r="BH6" s="111">
        <f ca="1">Assum!BH44</f>
        <v>3</v>
      </c>
      <c r="BI6" s="111">
        <f ca="1">Assum!BI44</f>
        <v>3</v>
      </c>
      <c r="BJ6" s="111">
        <f ca="1">Assum!BJ44</f>
        <v>3</v>
      </c>
      <c r="BK6" s="111">
        <f ca="1">Assum!BK44</f>
        <v>3</v>
      </c>
      <c r="BL6" s="111">
        <f ca="1">Assum!BL44</f>
        <v>3</v>
      </c>
      <c r="BM6" s="111">
        <f ca="1">Assum!BM44</f>
        <v>3</v>
      </c>
      <c r="BN6" s="111">
        <f ca="1">Assum!BN44</f>
        <v>3</v>
      </c>
      <c r="BO6" s="111">
        <f ca="1">Assum!BO44</f>
        <v>3</v>
      </c>
      <c r="BP6" s="111">
        <f ca="1">Assum!BP44</f>
        <v>3</v>
      </c>
      <c r="BQ6" s="111">
        <f ca="1">Assum!BQ44</f>
        <v>3</v>
      </c>
      <c r="BR6" s="111">
        <f ca="1">Assum!BR44</f>
        <v>3</v>
      </c>
      <c r="BS6" s="111">
        <f ca="1">Assum!BS44</f>
        <v>3</v>
      </c>
      <c r="BT6" s="111">
        <f ca="1">Assum!BT44</f>
        <v>3</v>
      </c>
      <c r="BU6" s="111">
        <f ca="1">Assum!BU44</f>
        <v>3</v>
      </c>
      <c r="BV6" s="111">
        <f ca="1">Assum!BV44</f>
        <v>3</v>
      </c>
      <c r="BW6" s="111">
        <f ca="1">Assum!BW44</f>
        <v>3</v>
      </c>
      <c r="BX6" s="111">
        <f ca="1">Assum!BX44</f>
        <v>3</v>
      </c>
      <c r="BY6" s="111">
        <f ca="1">Assum!BY44</f>
        <v>3</v>
      </c>
      <c r="BZ6" s="111">
        <f ca="1">Assum!BZ44</f>
        <v>3</v>
      </c>
      <c r="CA6" s="111">
        <f ca="1">Assum!CA44</f>
        <v>3</v>
      </c>
      <c r="CB6" s="111">
        <f ca="1">Assum!CB44</f>
        <v>3</v>
      </c>
      <c r="CC6" s="111">
        <f ca="1">Assum!CC44</f>
        <v>3</v>
      </c>
      <c r="CD6" s="111">
        <f ca="1">Assum!CD44</f>
        <v>3</v>
      </c>
      <c r="CE6" s="111">
        <f ca="1">Assum!CE44</f>
        <v>3</v>
      </c>
      <c r="CF6" s="111">
        <f ca="1">Assum!CF44</f>
        <v>3</v>
      </c>
      <c r="CG6" s="111">
        <f ca="1">Assum!CG44</f>
        <v>3</v>
      </c>
      <c r="CH6" s="111">
        <f ca="1">Assum!CH44</f>
        <v>3</v>
      </c>
      <c r="CI6" s="111">
        <f ca="1">Assum!CI44</f>
        <v>3</v>
      </c>
      <c r="CJ6" s="111">
        <f ca="1">Assum!CJ44</f>
        <v>3</v>
      </c>
      <c r="CK6" s="111">
        <f ca="1">Assum!CK44</f>
        <v>3</v>
      </c>
      <c r="CL6" s="111">
        <f ca="1">Assum!CL44</f>
        <v>3</v>
      </c>
      <c r="CM6" s="111">
        <f ca="1">Assum!CM44</f>
        <v>3</v>
      </c>
      <c r="CN6" s="111">
        <f ca="1">Assum!CN44</f>
        <v>3</v>
      </c>
      <c r="CO6" s="111">
        <f ca="1">Assum!CO44</f>
        <v>3</v>
      </c>
      <c r="CP6" s="111">
        <f ca="1">Assum!CP44</f>
        <v>3</v>
      </c>
      <c r="CQ6" s="111">
        <f ca="1">Assum!CQ44</f>
        <v>3</v>
      </c>
      <c r="CR6" s="111">
        <f ca="1">Assum!CR44</f>
        <v>3</v>
      </c>
      <c r="CS6" s="111">
        <f ca="1">Assum!CS44</f>
        <v>3</v>
      </c>
      <c r="CT6" s="111">
        <f ca="1">Assum!CT44</f>
        <v>0</v>
      </c>
      <c r="CU6" s="111">
        <f ca="1">Assum!CU44</f>
        <v>0</v>
      </c>
      <c r="CV6" s="111">
        <f ca="1">Assum!CV44</f>
        <v>0</v>
      </c>
      <c r="CW6" s="111">
        <f ca="1">Assum!CW44</f>
        <v>0</v>
      </c>
      <c r="CX6" s="111">
        <f ca="1">Assum!CX44</f>
        <v>0</v>
      </c>
      <c r="CY6" s="111">
        <f ca="1">Assum!CY44</f>
        <v>0</v>
      </c>
      <c r="CZ6" s="111">
        <f ca="1">Assum!CZ44</f>
        <v>0</v>
      </c>
      <c r="DA6" s="111">
        <f ca="1">Assum!DA44</f>
        <v>0</v>
      </c>
      <c r="DB6" s="111">
        <f ca="1">Assum!DB44</f>
        <v>0</v>
      </c>
      <c r="DC6" s="111">
        <f ca="1">Assum!DC44</f>
        <v>0</v>
      </c>
      <c r="DD6" s="111">
        <f ca="1">Assum!DD44</f>
        <v>0</v>
      </c>
      <c r="DE6" s="111">
        <f ca="1">Assum!DE44</f>
        <v>0</v>
      </c>
      <c r="DF6" s="111">
        <f ca="1">Assum!DF44</f>
        <v>0</v>
      </c>
      <c r="DG6" s="111">
        <f ca="1">Assum!DG44</f>
        <v>0</v>
      </c>
      <c r="DH6" s="111">
        <f ca="1">Assum!DH44</f>
        <v>0</v>
      </c>
      <c r="DI6" s="111">
        <f ca="1">Assum!DI44</f>
        <v>0</v>
      </c>
      <c r="DJ6" s="111">
        <f ca="1">Assum!DJ44</f>
        <v>0</v>
      </c>
      <c r="DK6" s="111">
        <f ca="1">Assum!DK44</f>
        <v>0</v>
      </c>
      <c r="DL6" s="111">
        <f ca="1">Assum!DL44</f>
        <v>0</v>
      </c>
      <c r="DM6" s="111">
        <f ca="1">Assum!DM44</f>
        <v>0</v>
      </c>
      <c r="DN6" s="111">
        <f ca="1">Assum!DN44</f>
        <v>0</v>
      </c>
      <c r="DO6" s="111">
        <f ca="1">Assum!DO44</f>
        <v>0</v>
      </c>
      <c r="DP6" s="111">
        <f ca="1">Assum!DP44</f>
        <v>0</v>
      </c>
      <c r="DQ6" s="111">
        <f ca="1">Assum!DQ44</f>
        <v>0</v>
      </c>
      <c r="DR6" s="111">
        <f ca="1">Assum!DR44</f>
        <v>0</v>
      </c>
      <c r="DS6" s="111">
        <f ca="1">Assum!DS44</f>
        <v>0</v>
      </c>
      <c r="DT6" s="111">
        <f ca="1">Assum!DT44</f>
        <v>0</v>
      </c>
      <c r="DU6" s="111">
        <f ca="1">Assum!DU44</f>
        <v>0</v>
      </c>
      <c r="DV6" s="111">
        <f ca="1">Assum!DV44</f>
        <v>0</v>
      </c>
      <c r="DW6" s="111">
        <f ca="1">Assum!DW44</f>
        <v>0</v>
      </c>
      <c r="DX6" s="111">
        <f ca="1">Assum!DX44</f>
        <v>0</v>
      </c>
      <c r="DY6" s="111">
        <f ca="1">Assum!DY44</f>
        <v>0</v>
      </c>
      <c r="DZ6" s="111">
        <f ca="1">Assum!DZ44</f>
        <v>0</v>
      </c>
      <c r="EA6" s="111">
        <f ca="1">Assum!EA44</f>
        <v>0</v>
      </c>
      <c r="EB6" s="111">
        <f ca="1">Assum!EB44</f>
        <v>0</v>
      </c>
      <c r="EC6" s="111">
        <f ca="1">Assum!EC44</f>
        <v>0</v>
      </c>
      <c r="ED6" s="111">
        <f ca="1">Assum!ED44</f>
        <v>0</v>
      </c>
      <c r="EE6" s="111">
        <f ca="1">Assum!EE44</f>
        <v>0</v>
      </c>
      <c r="EF6" s="111">
        <f ca="1">Assum!EF44</f>
        <v>0</v>
      </c>
      <c r="EG6" s="111">
        <f ca="1">Assum!EG44</f>
        <v>0</v>
      </c>
      <c r="EH6" s="111">
        <f ca="1">Assum!EH44</f>
        <v>0</v>
      </c>
      <c r="EI6" s="111">
        <f ca="1">Assum!EI44</f>
        <v>0</v>
      </c>
      <c r="EJ6" s="111">
        <f ca="1">Assum!EJ44</f>
        <v>0</v>
      </c>
      <c r="EK6" s="111">
        <f ca="1">Assum!EK44</f>
        <v>0</v>
      </c>
      <c r="EL6" s="111">
        <f ca="1">Assum!EL44</f>
        <v>0</v>
      </c>
      <c r="EM6" s="111">
        <f ca="1">Assum!EM44</f>
        <v>0</v>
      </c>
      <c r="EN6" s="111">
        <f ca="1">Assum!EN44</f>
        <v>0</v>
      </c>
      <c r="EO6" s="111">
        <f ca="1">Assum!EO44</f>
        <v>0</v>
      </c>
      <c r="EP6" s="111">
        <f ca="1">Assum!EP44</f>
        <v>0</v>
      </c>
    </row>
    <row r="7" spans="1:146" ht="14.1" customHeight="1">
      <c r="H7" s="9"/>
      <c r="I7" s="72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</row>
    <row r="8" spans="1:146" ht="14.1" customHeight="1">
      <c r="H8" s="9"/>
      <c r="I8" s="72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</row>
    <row r="9" spans="1:146" s="674" customFormat="1" ht="14.1" customHeight="1">
      <c r="A9" s="15"/>
      <c r="B9" s="673" t="s">
        <v>205</v>
      </c>
      <c r="C9" s="673"/>
      <c r="D9" s="673"/>
      <c r="G9" s="675"/>
      <c r="H9" s="675"/>
      <c r="I9" s="675"/>
      <c r="J9" s="675"/>
      <c r="K9" s="675"/>
      <c r="L9" s="675"/>
      <c r="M9" s="675"/>
      <c r="N9" s="675"/>
      <c r="O9" s="675"/>
      <c r="P9" s="675"/>
      <c r="Q9" s="675"/>
      <c r="R9" s="675"/>
      <c r="S9" s="675"/>
      <c r="T9" s="675"/>
      <c r="U9" s="675"/>
      <c r="V9" s="675"/>
      <c r="W9" s="675"/>
      <c r="X9" s="675"/>
      <c r="Y9" s="675"/>
      <c r="Z9" s="675"/>
      <c r="AA9" s="675"/>
      <c r="AB9" s="675"/>
      <c r="AC9" s="675"/>
      <c r="AD9" s="675"/>
      <c r="AE9" s="675"/>
      <c r="AF9" s="675"/>
      <c r="AG9" s="675"/>
      <c r="AH9" s="675"/>
      <c r="AI9" s="675"/>
      <c r="AJ9" s="675"/>
      <c r="AK9" s="675"/>
      <c r="AL9" s="675"/>
      <c r="AM9" s="675"/>
      <c r="AN9" s="675"/>
      <c r="AO9" s="675"/>
      <c r="AP9" s="675"/>
      <c r="AQ9" s="675"/>
      <c r="AR9" s="675"/>
      <c r="AS9" s="675"/>
      <c r="AT9" s="675"/>
      <c r="AU9" s="675"/>
      <c r="AV9" s="675"/>
      <c r="AW9" s="675"/>
      <c r="AX9" s="675"/>
      <c r="AY9" s="675"/>
      <c r="AZ9" s="675"/>
      <c r="BA9" s="675"/>
      <c r="BB9" s="675"/>
      <c r="BC9" s="675"/>
      <c r="BD9" s="675"/>
      <c r="BE9" s="675"/>
      <c r="BF9" s="675"/>
      <c r="BG9" s="675"/>
      <c r="BH9" s="675"/>
      <c r="BI9" s="675"/>
      <c r="BJ9" s="675"/>
      <c r="BK9" s="675"/>
      <c r="BL9" s="675"/>
      <c r="BM9" s="675"/>
      <c r="BN9" s="675"/>
      <c r="BO9" s="675"/>
      <c r="BP9" s="675"/>
      <c r="BQ9" s="675"/>
      <c r="BR9" s="675"/>
      <c r="BS9" s="675"/>
      <c r="BT9" s="675"/>
      <c r="BU9" s="675"/>
      <c r="BV9" s="675"/>
      <c r="BW9" s="675"/>
      <c r="BX9" s="675"/>
      <c r="BY9" s="675"/>
      <c r="BZ9" s="675"/>
      <c r="CA9" s="675"/>
      <c r="CB9" s="675"/>
      <c r="CC9" s="675"/>
      <c r="CD9" s="675"/>
      <c r="CE9" s="675"/>
      <c r="CF9" s="675"/>
      <c r="CG9" s="675"/>
      <c r="CH9" s="675"/>
      <c r="CI9" s="675"/>
      <c r="CJ9" s="675"/>
      <c r="CK9" s="675"/>
      <c r="CL9" s="675"/>
      <c r="CM9" s="675"/>
      <c r="CN9" s="675"/>
      <c r="CO9" s="675"/>
      <c r="CP9" s="675"/>
      <c r="CQ9" s="675"/>
      <c r="CR9" s="675"/>
      <c r="CS9" s="675"/>
      <c r="CT9" s="675"/>
      <c r="CU9" s="675"/>
      <c r="CV9" s="675"/>
      <c r="CW9" s="675"/>
      <c r="CX9" s="675"/>
      <c r="CY9" s="675"/>
      <c r="CZ9" s="675"/>
      <c r="DA9" s="675"/>
      <c r="DB9" s="675"/>
      <c r="DC9" s="675"/>
      <c r="DD9" s="675"/>
      <c r="DE9" s="675"/>
      <c r="DF9" s="675"/>
      <c r="DG9" s="675"/>
      <c r="DH9" s="675"/>
      <c r="DI9" s="675"/>
      <c r="DJ9" s="675"/>
      <c r="DK9" s="675"/>
      <c r="DL9" s="675"/>
      <c r="DM9" s="675"/>
      <c r="DN9" s="675"/>
      <c r="DO9" s="675"/>
      <c r="DP9" s="675"/>
      <c r="DQ9" s="675"/>
      <c r="DR9" s="675"/>
      <c r="DS9" s="675"/>
      <c r="DT9" s="675"/>
      <c r="DU9" s="675"/>
      <c r="DV9" s="675"/>
      <c r="DW9" s="675"/>
      <c r="DX9" s="675"/>
      <c r="DY9" s="675"/>
      <c r="DZ9" s="675"/>
      <c r="EA9" s="675"/>
      <c r="EB9" s="675"/>
      <c r="EC9" s="675"/>
      <c r="ED9" s="675"/>
      <c r="EE9" s="675"/>
      <c r="EF9" s="675"/>
      <c r="EG9" s="675"/>
      <c r="EH9" s="675"/>
      <c r="EI9" s="675"/>
      <c r="EJ9" s="675"/>
      <c r="EK9" s="675"/>
      <c r="EL9" s="675"/>
      <c r="EM9" s="675"/>
      <c r="EN9" s="675"/>
      <c r="EO9" s="675"/>
      <c r="EP9" s="675"/>
    </row>
    <row r="10" spans="1:146" ht="14.1" customHeight="1">
      <c r="E10" s="10"/>
      <c r="H10" s="9"/>
      <c r="I10" s="72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</row>
    <row r="11" spans="1:146" ht="14.1" customHeight="1">
      <c r="B11" s="34" t="s">
        <v>200</v>
      </c>
      <c r="C11" s="8"/>
      <c r="D11" s="789"/>
      <c r="E11" s="10"/>
      <c r="H11" s="9"/>
      <c r="I11" s="72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</row>
    <row r="12" spans="1:146" ht="14.1" customHeight="1">
      <c r="B12" s="15" t="s">
        <v>577</v>
      </c>
      <c r="C12" s="406"/>
      <c r="D12" s="8" t="s">
        <v>97</v>
      </c>
      <c r="E12" s="71">
        <f ca="1">SUM(G12:EP12)</f>
        <v>-141068.82096982465</v>
      </c>
      <c r="G12" s="71">
        <v>-9.9999999999999995E-7</v>
      </c>
      <c r="H12" s="71">
        <f ca="1">-TIC!H25+TIC!H22</f>
        <v>0</v>
      </c>
      <c r="I12" s="71">
        <f ca="1">-TIC!I25+TIC!I22</f>
        <v>0</v>
      </c>
      <c r="J12" s="71">
        <f ca="1">-TIC!J25+TIC!J22</f>
        <v>0</v>
      </c>
      <c r="K12" s="71">
        <f ca="1">-TIC!K25+TIC!K22</f>
        <v>0</v>
      </c>
      <c r="L12" s="71">
        <f ca="1">-TIC!L25+TIC!L22</f>
        <v>-34870.329224014487</v>
      </c>
      <c r="M12" s="71">
        <f ca="1">-TIC!M25+TIC!M22</f>
        <v>-11153.045175732548</v>
      </c>
      <c r="N12" s="71">
        <f ca="1">-TIC!N25+TIC!N22</f>
        <v>-22227.330802735691</v>
      </c>
      <c r="O12" s="71">
        <f ca="1">-TIC!O25+TIC!O22</f>
        <v>-22239.019659655445</v>
      </c>
      <c r="P12" s="71">
        <f ca="1">-TIC!P25+TIC!P22</f>
        <v>-23245.025797603335</v>
      </c>
      <c r="Q12" s="71">
        <f ca="1">-TIC!Q25+TIC!Q22</f>
        <v>-27334.070309083148</v>
      </c>
      <c r="R12" s="71">
        <f ca="1">-TIC!R25+TIC!R22</f>
        <v>0</v>
      </c>
      <c r="S12" s="71">
        <f ca="1">-TIC!S25+TIC!S22</f>
        <v>0</v>
      </c>
      <c r="T12" s="71">
        <f ca="1">-TIC!T25+TIC!T22</f>
        <v>0</v>
      </c>
      <c r="U12" s="71">
        <f ca="1">-TIC!U25+TIC!U22</f>
        <v>0</v>
      </c>
      <c r="V12" s="71">
        <f ca="1">-TIC!V25+TIC!V22</f>
        <v>0</v>
      </c>
      <c r="W12" s="71">
        <f ca="1">-TIC!W25+TIC!W22</f>
        <v>0</v>
      </c>
      <c r="X12" s="71">
        <f ca="1">-TIC!X25+TIC!X22</f>
        <v>0</v>
      </c>
      <c r="Y12" s="71">
        <f ca="1">-TIC!Y25+TIC!Y22</f>
        <v>0</v>
      </c>
      <c r="Z12" s="71">
        <f ca="1">-TIC!Z25+TIC!Z22</f>
        <v>0</v>
      </c>
      <c r="AA12" s="71">
        <f ca="1">-TIC!AA25+TIC!AA22</f>
        <v>0</v>
      </c>
      <c r="AB12" s="71">
        <f ca="1">-TIC!AB25+TIC!AB22</f>
        <v>0</v>
      </c>
      <c r="AC12" s="71">
        <f ca="1">-TIC!AC25+TIC!AC22</f>
        <v>0</v>
      </c>
      <c r="AD12" s="71">
        <f ca="1">-TIC!AD25+TIC!AD22</f>
        <v>0</v>
      </c>
      <c r="AE12" s="71">
        <f ca="1">-TIC!AE25+TIC!AE22</f>
        <v>0</v>
      </c>
      <c r="AF12" s="71">
        <f ca="1">-TIC!AF25+TIC!AF22</f>
        <v>0</v>
      </c>
      <c r="AG12" s="71">
        <f ca="1">-TIC!AG25+TIC!AG22</f>
        <v>0</v>
      </c>
      <c r="AH12" s="71">
        <f ca="1">-TIC!AH25+TIC!AH22</f>
        <v>0</v>
      </c>
      <c r="AI12" s="71">
        <f ca="1">-TIC!AI25+TIC!AI22</f>
        <v>0</v>
      </c>
      <c r="AJ12" s="71">
        <f ca="1">-TIC!AJ25+TIC!AJ22</f>
        <v>0</v>
      </c>
      <c r="AK12" s="71">
        <f ca="1">-TIC!AK25+TIC!AK22</f>
        <v>0</v>
      </c>
      <c r="AL12" s="71">
        <f ca="1">-TIC!AL25+TIC!AL22</f>
        <v>0</v>
      </c>
      <c r="AM12" s="71">
        <f ca="1">-TIC!AM25+TIC!AM22</f>
        <v>0</v>
      </c>
      <c r="AN12" s="71">
        <f ca="1">-TIC!AN25+TIC!AN22</f>
        <v>0</v>
      </c>
      <c r="AO12" s="71">
        <f ca="1">-TIC!AO25+TIC!AO22</f>
        <v>0</v>
      </c>
      <c r="AP12" s="71">
        <f ca="1">-TIC!AP25+TIC!AP22</f>
        <v>0</v>
      </c>
      <c r="AQ12" s="71">
        <f ca="1">-TIC!AQ25+TIC!AQ22</f>
        <v>0</v>
      </c>
      <c r="AR12" s="71">
        <f ca="1">-TIC!AR25+TIC!AR22</f>
        <v>0</v>
      </c>
      <c r="AS12" s="71">
        <f ca="1">-TIC!AS25+TIC!AS22</f>
        <v>0</v>
      </c>
      <c r="AT12" s="71">
        <f ca="1">-TIC!AT25+TIC!AT22</f>
        <v>0</v>
      </c>
      <c r="AU12" s="71">
        <f ca="1">-TIC!AU25+TIC!AU22</f>
        <v>0</v>
      </c>
      <c r="AV12" s="71">
        <f ca="1">-TIC!AV25+TIC!AV22</f>
        <v>0</v>
      </c>
      <c r="AW12" s="71">
        <f ca="1">-TIC!AW25+TIC!AW22</f>
        <v>0</v>
      </c>
      <c r="AX12" s="71">
        <f ca="1">-TIC!AX25+TIC!AX22</f>
        <v>0</v>
      </c>
      <c r="AY12" s="71">
        <f ca="1">-TIC!AY25+TIC!AY22</f>
        <v>0</v>
      </c>
      <c r="AZ12" s="71">
        <f ca="1">-TIC!AZ25+TIC!AZ22</f>
        <v>0</v>
      </c>
      <c r="BA12" s="71">
        <f ca="1">-TIC!BA25+TIC!BA22</f>
        <v>0</v>
      </c>
      <c r="BB12" s="71">
        <f ca="1">-TIC!BB25+TIC!BB22</f>
        <v>0</v>
      </c>
      <c r="BC12" s="71">
        <f ca="1">-TIC!BC25+TIC!BC22</f>
        <v>0</v>
      </c>
      <c r="BD12" s="71">
        <f ca="1">-TIC!BD25+TIC!BD22</f>
        <v>0</v>
      </c>
      <c r="BE12" s="71">
        <f ca="1">-TIC!BE25+TIC!BE22</f>
        <v>0</v>
      </c>
      <c r="BF12" s="71">
        <f ca="1">-TIC!BF25+TIC!BF22</f>
        <v>0</v>
      </c>
      <c r="BG12" s="71">
        <f ca="1">-TIC!BG25+TIC!BG22</f>
        <v>0</v>
      </c>
      <c r="BH12" s="71">
        <f ca="1">-TIC!BH25+TIC!BH22</f>
        <v>0</v>
      </c>
      <c r="BI12" s="71">
        <f ca="1">-TIC!BI25+TIC!BI22</f>
        <v>0</v>
      </c>
      <c r="BJ12" s="71">
        <f ca="1">-TIC!BJ25+TIC!BJ22</f>
        <v>0</v>
      </c>
      <c r="BK12" s="71">
        <f ca="1">-TIC!BK25+TIC!BK22</f>
        <v>0</v>
      </c>
      <c r="BL12" s="71">
        <f ca="1">-TIC!BL25+TIC!BL22</f>
        <v>0</v>
      </c>
      <c r="BM12" s="71">
        <f ca="1">-TIC!BM25+TIC!BM22</f>
        <v>0</v>
      </c>
      <c r="BN12" s="71">
        <f ca="1">-TIC!BN25+TIC!BN22</f>
        <v>0</v>
      </c>
      <c r="BO12" s="71">
        <f ca="1">-TIC!BO25+TIC!BO22</f>
        <v>0</v>
      </c>
      <c r="BP12" s="71">
        <f ca="1">-TIC!BP25+TIC!BP22</f>
        <v>0</v>
      </c>
      <c r="BQ12" s="71">
        <f ca="1">-TIC!BQ25+TIC!BQ22</f>
        <v>0</v>
      </c>
      <c r="BR12" s="71">
        <f ca="1">-TIC!BR25+TIC!BR22</f>
        <v>0</v>
      </c>
      <c r="BS12" s="71">
        <f ca="1">-TIC!BS25+TIC!BS22</f>
        <v>0</v>
      </c>
      <c r="BT12" s="71">
        <f ca="1">-TIC!BT25+TIC!BT22</f>
        <v>0</v>
      </c>
      <c r="BU12" s="71">
        <f ca="1">-TIC!BU25+TIC!BU22</f>
        <v>0</v>
      </c>
      <c r="BV12" s="71">
        <f ca="1">-TIC!BV25+TIC!BV22</f>
        <v>0</v>
      </c>
      <c r="BW12" s="71">
        <f ca="1">-TIC!BW25+TIC!BW22</f>
        <v>0</v>
      </c>
      <c r="BX12" s="71">
        <f ca="1">-TIC!BX25+TIC!BX22</f>
        <v>0</v>
      </c>
      <c r="BY12" s="71">
        <f ca="1">-TIC!BY25+TIC!BY22</f>
        <v>0</v>
      </c>
      <c r="BZ12" s="71">
        <f ca="1">-TIC!BZ25+TIC!BZ22</f>
        <v>0</v>
      </c>
      <c r="CA12" s="71">
        <f ca="1">-TIC!CA25+TIC!CA22</f>
        <v>0</v>
      </c>
      <c r="CB12" s="71">
        <f ca="1">-TIC!CB25+TIC!CB22</f>
        <v>0</v>
      </c>
      <c r="CC12" s="71">
        <f ca="1">-TIC!CC25+TIC!CC22</f>
        <v>0</v>
      </c>
      <c r="CD12" s="71">
        <f ca="1">-TIC!CD25+TIC!CD22</f>
        <v>0</v>
      </c>
      <c r="CE12" s="71">
        <f ca="1">-TIC!CE25+TIC!CE22</f>
        <v>0</v>
      </c>
      <c r="CF12" s="71">
        <f ca="1">-TIC!CF25+TIC!CF22</f>
        <v>0</v>
      </c>
      <c r="CG12" s="71">
        <f ca="1">-TIC!CG25+TIC!CG22</f>
        <v>0</v>
      </c>
      <c r="CH12" s="71">
        <f ca="1">-TIC!CH25+TIC!CH22</f>
        <v>0</v>
      </c>
      <c r="CI12" s="71">
        <f ca="1">-TIC!CI25+TIC!CI22</f>
        <v>0</v>
      </c>
      <c r="CJ12" s="71">
        <f ca="1">-TIC!CJ25+TIC!CJ22</f>
        <v>0</v>
      </c>
      <c r="CK12" s="71">
        <f ca="1">-TIC!CK25+TIC!CK22</f>
        <v>0</v>
      </c>
      <c r="CL12" s="71">
        <f ca="1">-TIC!CL25+TIC!CL22</f>
        <v>0</v>
      </c>
      <c r="CM12" s="71">
        <f ca="1">-TIC!CM25+TIC!CM22</f>
        <v>0</v>
      </c>
      <c r="CN12" s="71">
        <f ca="1">-TIC!CN25+TIC!CN22</f>
        <v>0</v>
      </c>
      <c r="CO12" s="71">
        <f ca="1">-TIC!CO25+TIC!CO22</f>
        <v>0</v>
      </c>
      <c r="CP12" s="71">
        <f ca="1">-TIC!CP25+TIC!CP22</f>
        <v>0</v>
      </c>
      <c r="CQ12" s="71">
        <f ca="1">-TIC!CQ25+TIC!CQ22</f>
        <v>0</v>
      </c>
      <c r="CR12" s="71">
        <f ca="1">-TIC!CR25+TIC!CR22</f>
        <v>0</v>
      </c>
      <c r="CS12" s="71">
        <f ca="1">-TIC!CS25+TIC!CS22</f>
        <v>0</v>
      </c>
      <c r="CT12" s="71">
        <f ca="1">-TIC!CT25+TIC!CT22</f>
        <v>0</v>
      </c>
      <c r="CU12" s="71">
        <f ca="1">-TIC!CU25+TIC!CU22</f>
        <v>0</v>
      </c>
      <c r="CV12" s="71">
        <f ca="1">-TIC!CV25+TIC!CV22</f>
        <v>0</v>
      </c>
      <c r="CW12" s="71">
        <f ca="1">-TIC!CW25+TIC!CW22</f>
        <v>0</v>
      </c>
      <c r="CX12" s="71">
        <f ca="1">-TIC!CX25+TIC!CX22</f>
        <v>0</v>
      </c>
      <c r="CY12" s="71">
        <f ca="1">-TIC!CY25+TIC!CY22</f>
        <v>0</v>
      </c>
      <c r="CZ12" s="71">
        <f ca="1">-TIC!CZ25+TIC!CZ22</f>
        <v>0</v>
      </c>
      <c r="DA12" s="71">
        <f ca="1">-TIC!DA25+TIC!DA22</f>
        <v>0</v>
      </c>
      <c r="DB12" s="71">
        <f ca="1">-TIC!DB25+TIC!DB22</f>
        <v>0</v>
      </c>
      <c r="DC12" s="71">
        <f ca="1">-TIC!DC25+TIC!DC22</f>
        <v>0</v>
      </c>
      <c r="DD12" s="71">
        <f ca="1">-TIC!DD25+TIC!DD22</f>
        <v>0</v>
      </c>
      <c r="DE12" s="71">
        <f ca="1">-TIC!DE25+TIC!DE22</f>
        <v>0</v>
      </c>
      <c r="DF12" s="71">
        <f ca="1">-TIC!DF25+TIC!DF22</f>
        <v>0</v>
      </c>
      <c r="DG12" s="71">
        <f ca="1">-TIC!DG25+TIC!DG22</f>
        <v>0</v>
      </c>
      <c r="DH12" s="71">
        <f ca="1">-TIC!DH25+TIC!DH22</f>
        <v>0</v>
      </c>
      <c r="DI12" s="71">
        <f ca="1">-TIC!DI25+TIC!DI22</f>
        <v>0</v>
      </c>
      <c r="DJ12" s="71">
        <f ca="1">-TIC!DJ25+TIC!DJ22</f>
        <v>0</v>
      </c>
      <c r="DK12" s="71">
        <f ca="1">-TIC!DK25+TIC!DK22</f>
        <v>0</v>
      </c>
      <c r="DL12" s="71">
        <f ca="1">-TIC!DL25+TIC!DL22</f>
        <v>0</v>
      </c>
      <c r="DM12" s="71">
        <f ca="1">-TIC!DM25+TIC!DM22</f>
        <v>0</v>
      </c>
      <c r="DN12" s="71">
        <f ca="1">-TIC!DN25+TIC!DN22</f>
        <v>0</v>
      </c>
      <c r="DO12" s="71">
        <f ca="1">-TIC!DO25+TIC!DO22</f>
        <v>0</v>
      </c>
      <c r="DP12" s="71">
        <f ca="1">-TIC!DP25+TIC!DP22</f>
        <v>0</v>
      </c>
      <c r="DQ12" s="71">
        <f ca="1">-TIC!DQ25+TIC!DQ22</f>
        <v>0</v>
      </c>
      <c r="DR12" s="71">
        <f ca="1">-TIC!DR25+TIC!DR22</f>
        <v>0</v>
      </c>
      <c r="DS12" s="71">
        <f ca="1">-TIC!DS25+TIC!DS22</f>
        <v>0</v>
      </c>
      <c r="DT12" s="71">
        <f ca="1">-TIC!DT25+TIC!DT22</f>
        <v>0</v>
      </c>
      <c r="DU12" s="71">
        <f ca="1">-TIC!DU25+TIC!DU22</f>
        <v>0</v>
      </c>
      <c r="DV12" s="71">
        <f ca="1">-TIC!DV25+TIC!DV22</f>
        <v>0</v>
      </c>
      <c r="DW12" s="71">
        <f ca="1">-TIC!DW25+TIC!DW22</f>
        <v>0</v>
      </c>
      <c r="DX12" s="71">
        <f ca="1">-TIC!DX25+TIC!DX22</f>
        <v>0</v>
      </c>
      <c r="DY12" s="71">
        <f ca="1">-TIC!DY25+TIC!DY22</f>
        <v>0</v>
      </c>
      <c r="DZ12" s="71">
        <f ca="1">-TIC!DZ25+TIC!DZ22</f>
        <v>0</v>
      </c>
      <c r="EA12" s="71">
        <f ca="1">-TIC!EA25+TIC!EA22</f>
        <v>0</v>
      </c>
      <c r="EB12" s="71">
        <f ca="1">-TIC!EB25+TIC!EB22</f>
        <v>0</v>
      </c>
      <c r="EC12" s="71">
        <f ca="1">-TIC!EC25+TIC!EC22</f>
        <v>0</v>
      </c>
      <c r="ED12" s="71">
        <f ca="1">-TIC!ED25+TIC!ED22</f>
        <v>0</v>
      </c>
      <c r="EE12" s="71">
        <f ca="1">-TIC!EE25+TIC!EE22</f>
        <v>0</v>
      </c>
      <c r="EF12" s="71">
        <f ca="1">-TIC!EF25+TIC!EF22</f>
        <v>0</v>
      </c>
      <c r="EG12" s="71">
        <f ca="1">-TIC!EG25+TIC!EG22</f>
        <v>0</v>
      </c>
      <c r="EH12" s="71">
        <f ca="1">-TIC!EH25+TIC!EH22</f>
        <v>0</v>
      </c>
      <c r="EI12" s="71">
        <f ca="1">-TIC!EI25+TIC!EI22</f>
        <v>0</v>
      </c>
      <c r="EJ12" s="71">
        <f ca="1">-TIC!EJ25+TIC!EJ22</f>
        <v>0</v>
      </c>
      <c r="EK12" s="71">
        <f ca="1">-TIC!EK25+TIC!EK22</f>
        <v>0</v>
      </c>
      <c r="EL12" s="71">
        <f ca="1">-TIC!EL25+TIC!EL22</f>
        <v>0</v>
      </c>
      <c r="EM12" s="71">
        <f ca="1">-TIC!EM25+TIC!EM22</f>
        <v>0</v>
      </c>
      <c r="EN12" s="71">
        <f ca="1">-TIC!EN25+TIC!EN22</f>
        <v>0</v>
      </c>
      <c r="EO12" s="71">
        <f ca="1">-TIC!EO25+TIC!EO22</f>
        <v>0</v>
      </c>
      <c r="EP12" s="71">
        <f ca="1">-TIC!EP25+TIC!EP22</f>
        <v>0</v>
      </c>
    </row>
    <row r="13" spans="1:146" ht="14.1" customHeight="1">
      <c r="B13" s="46" t="s">
        <v>491</v>
      </c>
      <c r="C13" s="407"/>
      <c r="D13" s="233" t="s">
        <v>97</v>
      </c>
      <c r="E13" s="237">
        <f>SUM(G13:EP13)</f>
        <v>0</v>
      </c>
      <c r="F13" s="46"/>
      <c r="G13" s="403"/>
      <c r="H13" s="403"/>
      <c r="I13" s="403"/>
      <c r="J13" s="403"/>
      <c r="K13" s="403"/>
      <c r="L13" s="403"/>
      <c r="M13" s="403"/>
      <c r="N13" s="403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  <c r="AL13" s="211"/>
      <c r="AM13" s="211"/>
      <c r="AN13" s="211"/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G13" s="211"/>
      <c r="BH13" s="211"/>
      <c r="BI13" s="211"/>
      <c r="BJ13" s="211"/>
      <c r="BK13" s="211"/>
      <c r="BL13" s="211"/>
      <c r="BM13" s="211"/>
      <c r="BN13" s="211"/>
      <c r="BO13" s="211"/>
      <c r="BP13" s="211"/>
      <c r="BQ13" s="211"/>
      <c r="BR13" s="211"/>
      <c r="BS13" s="211"/>
      <c r="BT13" s="211"/>
      <c r="BU13" s="211"/>
      <c r="BV13" s="211"/>
      <c r="BW13" s="211"/>
      <c r="BX13" s="211"/>
      <c r="BY13" s="211"/>
      <c r="BZ13" s="211"/>
      <c r="CA13" s="211"/>
      <c r="CB13" s="211"/>
      <c r="CC13" s="211"/>
      <c r="CD13" s="211"/>
      <c r="CE13" s="211"/>
      <c r="CF13" s="211"/>
      <c r="CG13" s="211"/>
      <c r="CH13" s="211"/>
      <c r="CI13" s="211"/>
      <c r="CJ13" s="211"/>
      <c r="CK13" s="211"/>
      <c r="CL13" s="211"/>
      <c r="CM13" s="211"/>
      <c r="CN13" s="211"/>
      <c r="CO13" s="211"/>
      <c r="CP13" s="211"/>
      <c r="CQ13" s="211"/>
      <c r="CR13" s="211"/>
      <c r="CS13" s="211"/>
      <c r="CT13" s="211"/>
      <c r="CU13" s="211"/>
      <c r="CV13" s="211"/>
      <c r="CW13" s="211"/>
      <c r="CX13" s="211"/>
      <c r="CY13" s="211"/>
      <c r="CZ13" s="211"/>
      <c r="DA13" s="211"/>
      <c r="DB13" s="211"/>
      <c r="DC13" s="211"/>
      <c r="DD13" s="211"/>
      <c r="DE13" s="211"/>
      <c r="DF13" s="211"/>
      <c r="DG13" s="211"/>
      <c r="DH13" s="211"/>
      <c r="DI13" s="211"/>
      <c r="DJ13" s="211"/>
      <c r="DK13" s="211"/>
      <c r="DL13" s="211"/>
      <c r="DM13" s="211"/>
      <c r="DN13" s="211"/>
      <c r="DO13" s="211"/>
      <c r="DP13" s="211"/>
      <c r="DQ13" s="211"/>
      <c r="DR13" s="211"/>
      <c r="DS13" s="211"/>
      <c r="DT13" s="211"/>
      <c r="DU13" s="211"/>
      <c r="DV13" s="211"/>
      <c r="DW13" s="211"/>
      <c r="DX13" s="211"/>
      <c r="DY13" s="211"/>
      <c r="DZ13" s="211"/>
      <c r="EA13" s="211"/>
      <c r="EB13" s="211"/>
      <c r="EC13" s="211"/>
      <c r="ED13" s="211"/>
      <c r="EE13" s="211"/>
      <c r="EF13" s="211"/>
      <c r="EG13" s="211"/>
      <c r="EH13" s="211"/>
      <c r="EI13" s="211"/>
      <c r="EJ13" s="211"/>
      <c r="EK13" s="211"/>
      <c r="EL13" s="211"/>
      <c r="EM13" s="211"/>
      <c r="EN13" s="211"/>
      <c r="EO13" s="211"/>
      <c r="EP13" s="211"/>
    </row>
    <row r="14" spans="1:146" ht="14.1" customHeight="1">
      <c r="B14" s="15" t="s">
        <v>492</v>
      </c>
      <c r="C14" s="8"/>
      <c r="D14" s="8" t="s">
        <v>97</v>
      </c>
      <c r="E14" s="71">
        <f ca="1">SUM(G14:EP14)</f>
        <v>-141068.82096982465</v>
      </c>
      <c r="G14" s="71">
        <f t="shared" ref="G14:Q14" si="134">SUM(G12:G13)</f>
        <v>-9.9999999999999995E-7</v>
      </c>
      <c r="H14" s="71">
        <f t="shared" ca="1" si="134"/>
        <v>0</v>
      </c>
      <c r="I14" s="71">
        <f t="shared" ca="1" si="134"/>
        <v>0</v>
      </c>
      <c r="J14" s="71">
        <f t="shared" ca="1" si="134"/>
        <v>0</v>
      </c>
      <c r="K14" s="71">
        <f t="shared" ca="1" si="134"/>
        <v>0</v>
      </c>
      <c r="L14" s="71">
        <f t="shared" ca="1" si="134"/>
        <v>-34870.329224014487</v>
      </c>
      <c r="M14" s="71">
        <f t="shared" ca="1" si="134"/>
        <v>-11153.045175732548</v>
      </c>
      <c r="N14" s="71">
        <f t="shared" ca="1" si="134"/>
        <v>-22227.330802735691</v>
      </c>
      <c r="O14" s="71">
        <f t="shared" ca="1" si="134"/>
        <v>-22239.019659655445</v>
      </c>
      <c r="P14" s="71">
        <f t="shared" ca="1" si="134"/>
        <v>-23245.025797603335</v>
      </c>
      <c r="Q14" s="71">
        <f t="shared" ca="1" si="134"/>
        <v>-27334.070309083148</v>
      </c>
      <c r="R14" s="71">
        <f t="shared" ref="R14:CC14" ca="1" si="135">SUM(R12:R13)</f>
        <v>0</v>
      </c>
      <c r="S14" s="71">
        <f t="shared" ca="1" si="135"/>
        <v>0</v>
      </c>
      <c r="T14" s="71">
        <f t="shared" ca="1" si="135"/>
        <v>0</v>
      </c>
      <c r="U14" s="71">
        <f t="shared" ca="1" si="135"/>
        <v>0</v>
      </c>
      <c r="V14" s="71">
        <f t="shared" ca="1" si="135"/>
        <v>0</v>
      </c>
      <c r="W14" s="71">
        <f t="shared" ca="1" si="135"/>
        <v>0</v>
      </c>
      <c r="X14" s="71">
        <f t="shared" ca="1" si="135"/>
        <v>0</v>
      </c>
      <c r="Y14" s="71">
        <f t="shared" ca="1" si="135"/>
        <v>0</v>
      </c>
      <c r="Z14" s="71">
        <f t="shared" ca="1" si="135"/>
        <v>0</v>
      </c>
      <c r="AA14" s="71">
        <f t="shared" ca="1" si="135"/>
        <v>0</v>
      </c>
      <c r="AB14" s="71">
        <f t="shared" ca="1" si="135"/>
        <v>0</v>
      </c>
      <c r="AC14" s="71">
        <f t="shared" ca="1" si="135"/>
        <v>0</v>
      </c>
      <c r="AD14" s="71">
        <f t="shared" ca="1" si="135"/>
        <v>0</v>
      </c>
      <c r="AE14" s="71">
        <f t="shared" ca="1" si="135"/>
        <v>0</v>
      </c>
      <c r="AF14" s="71">
        <f t="shared" ca="1" si="135"/>
        <v>0</v>
      </c>
      <c r="AG14" s="71">
        <f t="shared" ca="1" si="135"/>
        <v>0</v>
      </c>
      <c r="AH14" s="71">
        <f t="shared" ca="1" si="135"/>
        <v>0</v>
      </c>
      <c r="AI14" s="71">
        <f t="shared" ca="1" si="135"/>
        <v>0</v>
      </c>
      <c r="AJ14" s="71">
        <f t="shared" ca="1" si="135"/>
        <v>0</v>
      </c>
      <c r="AK14" s="71">
        <f t="shared" ca="1" si="135"/>
        <v>0</v>
      </c>
      <c r="AL14" s="71">
        <f t="shared" ca="1" si="135"/>
        <v>0</v>
      </c>
      <c r="AM14" s="71">
        <f t="shared" ca="1" si="135"/>
        <v>0</v>
      </c>
      <c r="AN14" s="71">
        <f t="shared" ca="1" si="135"/>
        <v>0</v>
      </c>
      <c r="AO14" s="71">
        <f t="shared" ca="1" si="135"/>
        <v>0</v>
      </c>
      <c r="AP14" s="71">
        <f t="shared" ca="1" si="135"/>
        <v>0</v>
      </c>
      <c r="AQ14" s="71">
        <f t="shared" ca="1" si="135"/>
        <v>0</v>
      </c>
      <c r="AR14" s="71">
        <f t="shared" ca="1" si="135"/>
        <v>0</v>
      </c>
      <c r="AS14" s="71">
        <f t="shared" ca="1" si="135"/>
        <v>0</v>
      </c>
      <c r="AT14" s="71">
        <f t="shared" ca="1" si="135"/>
        <v>0</v>
      </c>
      <c r="AU14" s="71">
        <f t="shared" ca="1" si="135"/>
        <v>0</v>
      </c>
      <c r="AV14" s="71">
        <f t="shared" ca="1" si="135"/>
        <v>0</v>
      </c>
      <c r="AW14" s="71">
        <f t="shared" ca="1" si="135"/>
        <v>0</v>
      </c>
      <c r="AX14" s="71">
        <f t="shared" ca="1" si="135"/>
        <v>0</v>
      </c>
      <c r="AY14" s="71">
        <f t="shared" ca="1" si="135"/>
        <v>0</v>
      </c>
      <c r="AZ14" s="71">
        <f t="shared" ca="1" si="135"/>
        <v>0</v>
      </c>
      <c r="BA14" s="71">
        <f t="shared" ca="1" si="135"/>
        <v>0</v>
      </c>
      <c r="BB14" s="71">
        <f t="shared" ca="1" si="135"/>
        <v>0</v>
      </c>
      <c r="BC14" s="71">
        <f t="shared" ca="1" si="135"/>
        <v>0</v>
      </c>
      <c r="BD14" s="71">
        <f t="shared" ca="1" si="135"/>
        <v>0</v>
      </c>
      <c r="BE14" s="71">
        <f t="shared" ca="1" si="135"/>
        <v>0</v>
      </c>
      <c r="BF14" s="71">
        <f t="shared" ca="1" si="135"/>
        <v>0</v>
      </c>
      <c r="BG14" s="71">
        <f t="shared" ca="1" si="135"/>
        <v>0</v>
      </c>
      <c r="BH14" s="71">
        <f t="shared" ca="1" si="135"/>
        <v>0</v>
      </c>
      <c r="BI14" s="71">
        <f t="shared" ca="1" si="135"/>
        <v>0</v>
      </c>
      <c r="BJ14" s="71">
        <f t="shared" ca="1" si="135"/>
        <v>0</v>
      </c>
      <c r="BK14" s="71">
        <f t="shared" ca="1" si="135"/>
        <v>0</v>
      </c>
      <c r="BL14" s="71">
        <f t="shared" ca="1" si="135"/>
        <v>0</v>
      </c>
      <c r="BM14" s="71">
        <f t="shared" ca="1" si="135"/>
        <v>0</v>
      </c>
      <c r="BN14" s="71">
        <f t="shared" ca="1" si="135"/>
        <v>0</v>
      </c>
      <c r="BO14" s="71">
        <f t="shared" ca="1" si="135"/>
        <v>0</v>
      </c>
      <c r="BP14" s="71">
        <f t="shared" ca="1" si="135"/>
        <v>0</v>
      </c>
      <c r="BQ14" s="71">
        <f t="shared" ca="1" si="135"/>
        <v>0</v>
      </c>
      <c r="BR14" s="71">
        <f t="shared" ca="1" si="135"/>
        <v>0</v>
      </c>
      <c r="BS14" s="71">
        <f t="shared" ca="1" si="135"/>
        <v>0</v>
      </c>
      <c r="BT14" s="71">
        <f t="shared" ca="1" si="135"/>
        <v>0</v>
      </c>
      <c r="BU14" s="71">
        <f t="shared" ca="1" si="135"/>
        <v>0</v>
      </c>
      <c r="BV14" s="71">
        <f t="shared" ca="1" si="135"/>
        <v>0</v>
      </c>
      <c r="BW14" s="71">
        <f t="shared" ca="1" si="135"/>
        <v>0</v>
      </c>
      <c r="BX14" s="71">
        <f t="shared" ca="1" si="135"/>
        <v>0</v>
      </c>
      <c r="BY14" s="71">
        <f t="shared" ca="1" si="135"/>
        <v>0</v>
      </c>
      <c r="BZ14" s="71">
        <f t="shared" ca="1" si="135"/>
        <v>0</v>
      </c>
      <c r="CA14" s="71">
        <f t="shared" ca="1" si="135"/>
        <v>0</v>
      </c>
      <c r="CB14" s="71">
        <f t="shared" ca="1" si="135"/>
        <v>0</v>
      </c>
      <c r="CC14" s="71">
        <f t="shared" ca="1" si="135"/>
        <v>0</v>
      </c>
      <c r="CD14" s="71">
        <f t="shared" ref="CD14:EO14" ca="1" si="136">SUM(CD12:CD13)</f>
        <v>0</v>
      </c>
      <c r="CE14" s="71">
        <f t="shared" ca="1" si="136"/>
        <v>0</v>
      </c>
      <c r="CF14" s="71">
        <f t="shared" ca="1" si="136"/>
        <v>0</v>
      </c>
      <c r="CG14" s="71">
        <f t="shared" ca="1" si="136"/>
        <v>0</v>
      </c>
      <c r="CH14" s="71">
        <f t="shared" ca="1" si="136"/>
        <v>0</v>
      </c>
      <c r="CI14" s="71">
        <f t="shared" ca="1" si="136"/>
        <v>0</v>
      </c>
      <c r="CJ14" s="71">
        <f t="shared" ca="1" si="136"/>
        <v>0</v>
      </c>
      <c r="CK14" s="71">
        <f t="shared" ca="1" si="136"/>
        <v>0</v>
      </c>
      <c r="CL14" s="71">
        <f t="shared" ca="1" si="136"/>
        <v>0</v>
      </c>
      <c r="CM14" s="71">
        <f t="shared" ca="1" si="136"/>
        <v>0</v>
      </c>
      <c r="CN14" s="71">
        <f t="shared" ca="1" si="136"/>
        <v>0</v>
      </c>
      <c r="CO14" s="71">
        <f t="shared" ca="1" si="136"/>
        <v>0</v>
      </c>
      <c r="CP14" s="71">
        <f t="shared" ca="1" si="136"/>
        <v>0</v>
      </c>
      <c r="CQ14" s="71">
        <f t="shared" ca="1" si="136"/>
        <v>0</v>
      </c>
      <c r="CR14" s="71">
        <f t="shared" ca="1" si="136"/>
        <v>0</v>
      </c>
      <c r="CS14" s="71">
        <f t="shared" ca="1" si="136"/>
        <v>0</v>
      </c>
      <c r="CT14" s="71">
        <f t="shared" ca="1" si="136"/>
        <v>0</v>
      </c>
      <c r="CU14" s="71">
        <f t="shared" ca="1" si="136"/>
        <v>0</v>
      </c>
      <c r="CV14" s="71">
        <f t="shared" ca="1" si="136"/>
        <v>0</v>
      </c>
      <c r="CW14" s="71">
        <f t="shared" ca="1" si="136"/>
        <v>0</v>
      </c>
      <c r="CX14" s="71">
        <f t="shared" ca="1" si="136"/>
        <v>0</v>
      </c>
      <c r="CY14" s="71">
        <f t="shared" ca="1" si="136"/>
        <v>0</v>
      </c>
      <c r="CZ14" s="71">
        <f t="shared" ca="1" si="136"/>
        <v>0</v>
      </c>
      <c r="DA14" s="71">
        <f t="shared" ca="1" si="136"/>
        <v>0</v>
      </c>
      <c r="DB14" s="71">
        <f t="shared" ca="1" si="136"/>
        <v>0</v>
      </c>
      <c r="DC14" s="71">
        <f t="shared" ca="1" si="136"/>
        <v>0</v>
      </c>
      <c r="DD14" s="71">
        <f t="shared" ca="1" si="136"/>
        <v>0</v>
      </c>
      <c r="DE14" s="71">
        <f t="shared" ca="1" si="136"/>
        <v>0</v>
      </c>
      <c r="DF14" s="71">
        <f t="shared" ca="1" si="136"/>
        <v>0</v>
      </c>
      <c r="DG14" s="71">
        <f t="shared" ca="1" si="136"/>
        <v>0</v>
      </c>
      <c r="DH14" s="71">
        <f t="shared" ca="1" si="136"/>
        <v>0</v>
      </c>
      <c r="DI14" s="71">
        <f t="shared" ca="1" si="136"/>
        <v>0</v>
      </c>
      <c r="DJ14" s="71">
        <f t="shared" ca="1" si="136"/>
        <v>0</v>
      </c>
      <c r="DK14" s="71">
        <f t="shared" ca="1" si="136"/>
        <v>0</v>
      </c>
      <c r="DL14" s="71">
        <f t="shared" ca="1" si="136"/>
        <v>0</v>
      </c>
      <c r="DM14" s="71">
        <f t="shared" ca="1" si="136"/>
        <v>0</v>
      </c>
      <c r="DN14" s="71">
        <f t="shared" ca="1" si="136"/>
        <v>0</v>
      </c>
      <c r="DO14" s="71">
        <f t="shared" ca="1" si="136"/>
        <v>0</v>
      </c>
      <c r="DP14" s="71">
        <f t="shared" ca="1" si="136"/>
        <v>0</v>
      </c>
      <c r="DQ14" s="71">
        <f t="shared" ca="1" si="136"/>
        <v>0</v>
      </c>
      <c r="DR14" s="71">
        <f t="shared" ca="1" si="136"/>
        <v>0</v>
      </c>
      <c r="DS14" s="71">
        <f t="shared" ca="1" si="136"/>
        <v>0</v>
      </c>
      <c r="DT14" s="71">
        <f t="shared" ca="1" si="136"/>
        <v>0</v>
      </c>
      <c r="DU14" s="71">
        <f t="shared" ca="1" si="136"/>
        <v>0</v>
      </c>
      <c r="DV14" s="71">
        <f t="shared" ca="1" si="136"/>
        <v>0</v>
      </c>
      <c r="DW14" s="71">
        <f t="shared" ca="1" si="136"/>
        <v>0</v>
      </c>
      <c r="DX14" s="71">
        <f t="shared" ca="1" si="136"/>
        <v>0</v>
      </c>
      <c r="DY14" s="71">
        <f t="shared" ca="1" si="136"/>
        <v>0</v>
      </c>
      <c r="DZ14" s="71">
        <f t="shared" ca="1" si="136"/>
        <v>0</v>
      </c>
      <c r="EA14" s="71">
        <f t="shared" ca="1" si="136"/>
        <v>0</v>
      </c>
      <c r="EB14" s="71">
        <f t="shared" ca="1" si="136"/>
        <v>0</v>
      </c>
      <c r="EC14" s="71">
        <f t="shared" ca="1" si="136"/>
        <v>0</v>
      </c>
      <c r="ED14" s="71">
        <f t="shared" ca="1" si="136"/>
        <v>0</v>
      </c>
      <c r="EE14" s="71">
        <f t="shared" ca="1" si="136"/>
        <v>0</v>
      </c>
      <c r="EF14" s="71">
        <f t="shared" ca="1" si="136"/>
        <v>0</v>
      </c>
      <c r="EG14" s="71">
        <f t="shared" ca="1" si="136"/>
        <v>0</v>
      </c>
      <c r="EH14" s="71">
        <f t="shared" ca="1" si="136"/>
        <v>0</v>
      </c>
      <c r="EI14" s="71">
        <f t="shared" ca="1" si="136"/>
        <v>0</v>
      </c>
      <c r="EJ14" s="71">
        <f t="shared" ca="1" si="136"/>
        <v>0</v>
      </c>
      <c r="EK14" s="71">
        <f t="shared" ca="1" si="136"/>
        <v>0</v>
      </c>
      <c r="EL14" s="71">
        <f t="shared" ca="1" si="136"/>
        <v>0</v>
      </c>
      <c r="EM14" s="71">
        <f t="shared" ca="1" si="136"/>
        <v>0</v>
      </c>
      <c r="EN14" s="71">
        <f t="shared" ca="1" si="136"/>
        <v>0</v>
      </c>
      <c r="EO14" s="71">
        <f t="shared" ca="1" si="136"/>
        <v>0</v>
      </c>
      <c r="EP14" s="71">
        <f t="shared" ref="EP14" ca="1" si="137">SUM(EP12:EP13)</f>
        <v>0</v>
      </c>
    </row>
    <row r="15" spans="1:146" ht="14.1" customHeight="1">
      <c r="C15" s="8"/>
      <c r="E15" s="10"/>
      <c r="H15" s="9"/>
      <c r="I15" s="72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</row>
    <row r="16" spans="1:146" ht="14.1" customHeight="1">
      <c r="B16" s="34" t="s">
        <v>201</v>
      </c>
      <c r="C16" s="8"/>
      <c r="E16" s="10"/>
      <c r="H16" s="9"/>
      <c r="I16" s="72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</row>
    <row r="17" spans="2:146" ht="14.1" customHeight="1">
      <c r="B17" s="15" t="s">
        <v>193</v>
      </c>
      <c r="C17" s="8"/>
      <c r="D17" s="8" t="s">
        <v>97</v>
      </c>
      <c r="E17" s="71">
        <f t="shared" ref="E17:E27" ca="1" si="138">SUM(G17:EP17)</f>
        <v>405781.18185676506</v>
      </c>
      <c r="F17" s="71"/>
      <c r="G17" s="71">
        <f>'CF(Q)'!G27</f>
        <v>0</v>
      </c>
      <c r="H17" s="71">
        <f>'CF(Q)'!H27</f>
        <v>0</v>
      </c>
      <c r="I17" s="71">
        <f>'CF(Q)'!I27</f>
        <v>0</v>
      </c>
      <c r="J17" s="71">
        <f>'CF(Q)'!J27</f>
        <v>0</v>
      </c>
      <c r="K17" s="71">
        <f ca="1">'CF(Q)'!K27</f>
        <v>0</v>
      </c>
      <c r="L17" s="71">
        <f ca="1">'CF(Q)'!L27</f>
        <v>0</v>
      </c>
      <c r="M17" s="71">
        <f ca="1">'CF(Q)'!M27</f>
        <v>0</v>
      </c>
      <c r="N17" s="71">
        <f ca="1">'CF(Q)'!N27</f>
        <v>0</v>
      </c>
      <c r="O17" s="71">
        <f ca="1">'CF(Q)'!O27</f>
        <v>0</v>
      </c>
      <c r="P17" s="71">
        <f ca="1">'CF(Q)'!P27</f>
        <v>0</v>
      </c>
      <c r="Q17" s="71">
        <f ca="1">'CF(Q)'!Q27</f>
        <v>0</v>
      </c>
      <c r="R17" s="71">
        <f ca="1">'CF(Q)'!R27</f>
        <v>4999.3093638731098</v>
      </c>
      <c r="S17" s="71">
        <f ca="1">'CF(Q)'!S27</f>
        <v>5105.8136110796104</v>
      </c>
      <c r="T17" s="71">
        <f ca="1">'CF(Q)'!T27</f>
        <v>6511.66967420541</v>
      </c>
      <c r="U17" s="71">
        <f ca="1">'CF(Q)'!U27</f>
        <v>4684.0567921418697</v>
      </c>
      <c r="V17" s="71">
        <f ca="1">'CF(Q)'!V27</f>
        <v>4974.3128170537439</v>
      </c>
      <c r="W17" s="71">
        <f ca="1">'CF(Q)'!W27</f>
        <v>5080.2845430242114</v>
      </c>
      <c r="X17" s="71">
        <f ca="1">'CF(Q)'!X27</f>
        <v>6479.111325834383</v>
      </c>
      <c r="Y17" s="71">
        <f ca="1">'CF(Q)'!Y27</f>
        <v>4660.6365081811618</v>
      </c>
      <c r="Z17" s="71">
        <f ca="1">'CF(Q)'!Z27</f>
        <v>4949.316270234378</v>
      </c>
      <c r="AA17" s="71">
        <f ca="1">'CF(Q)'!AA27</f>
        <v>5054.7554749688125</v>
      </c>
      <c r="AB17" s="71">
        <f ca="1">'CF(Q)'!AB27</f>
        <v>6446.552977463356</v>
      </c>
      <c r="AC17" s="71">
        <f ca="1">'CF(Q)'!AC27</f>
        <v>4637.2162242204513</v>
      </c>
      <c r="AD17" s="71">
        <f ca="1">'CF(Q)'!AD27</f>
        <v>4924.319723415013</v>
      </c>
      <c r="AE17" s="71">
        <f ca="1">'CF(Q)'!AE27</f>
        <v>5029.2264069134153</v>
      </c>
      <c r="AF17" s="71">
        <f ca="1">'CF(Q)'!AF27</f>
        <v>6413.994629092329</v>
      </c>
      <c r="AG17" s="71">
        <f ca="1">'CF(Q)'!AG27</f>
        <v>4613.7959402597417</v>
      </c>
      <c r="AH17" s="71">
        <f ca="1">'CF(Q)'!AH27</f>
        <v>4899.3231765956489</v>
      </c>
      <c r="AI17" s="71">
        <f ca="1">'CF(Q)'!AI27</f>
        <v>5003.6973388580172</v>
      </c>
      <c r="AJ17" s="71">
        <f ca="1">'CF(Q)'!AJ27</f>
        <v>6381.436280721302</v>
      </c>
      <c r="AK17" s="71">
        <f ca="1">'CF(Q)'!AK27</f>
        <v>4590.3756562990338</v>
      </c>
      <c r="AL17" s="71">
        <f ca="1">'CF(Q)'!AL27</f>
        <v>4874.326629776283</v>
      </c>
      <c r="AM17" s="71">
        <f ca="1">'CF(Q)'!AM27</f>
        <v>4978.1682708026201</v>
      </c>
      <c r="AN17" s="71">
        <f ca="1">'CF(Q)'!AN27</f>
        <v>6348.8779323502758</v>
      </c>
      <c r="AO17" s="71">
        <f ca="1">'CF(Q)'!AO27</f>
        <v>4566.9553723383242</v>
      </c>
      <c r="AP17" s="71">
        <f ca="1">'CF(Q)'!AP27</f>
        <v>4849.3300829569171</v>
      </c>
      <c r="AQ17" s="71">
        <f ca="1">'CF(Q)'!AQ27</f>
        <v>4952.6392027472211</v>
      </c>
      <c r="AR17" s="71">
        <f ca="1">'CF(Q)'!AR27</f>
        <v>6316.3195839792479</v>
      </c>
      <c r="AS17" s="71">
        <f ca="1">'CF(Q)'!AS27</f>
        <v>4543.5350883776146</v>
      </c>
      <c r="AT17" s="71">
        <f ca="1">'CF(Q)'!AT27</f>
        <v>4824.3335361375503</v>
      </c>
      <c r="AU17" s="71">
        <f ca="1">'CF(Q)'!AU27</f>
        <v>4927.110134691824</v>
      </c>
      <c r="AV17" s="71">
        <f ca="1">'CF(Q)'!AV27</f>
        <v>6283.7612356082218</v>
      </c>
      <c r="AW17" s="71">
        <f ca="1">'CF(Q)'!AW27</f>
        <v>4520.1148044169058</v>
      </c>
      <c r="AX17" s="71">
        <f ca="1">'CF(Q)'!AX27</f>
        <v>4799.3369893181844</v>
      </c>
      <c r="AY17" s="71">
        <f ca="1">'CF(Q)'!AY27</f>
        <v>4901.581066636425</v>
      </c>
      <c r="AZ17" s="71">
        <f ca="1">'CF(Q)'!AZ27</f>
        <v>6251.2028872371939</v>
      </c>
      <c r="BA17" s="71">
        <f ca="1">'CF(Q)'!BA27</f>
        <v>4496.6945204561944</v>
      </c>
      <c r="BB17" s="71">
        <f ca="1">'CF(Q)'!BB27</f>
        <v>4774.3404424988203</v>
      </c>
      <c r="BC17" s="71">
        <f ca="1">'CF(Q)'!BC27</f>
        <v>4876.0519985810279</v>
      </c>
      <c r="BD17" s="71">
        <f ca="1">'CF(Q)'!BD27</f>
        <v>6218.6445388661668</v>
      </c>
      <c r="BE17" s="71">
        <f ca="1">'CF(Q)'!BE27</f>
        <v>4473.2742364954865</v>
      </c>
      <c r="BF17" s="71">
        <f ca="1">'CF(Q)'!BF27</f>
        <v>4749.3438956794544</v>
      </c>
      <c r="BG17" s="71">
        <f ca="1">'CF(Q)'!BG27</f>
        <v>4850.5229305256289</v>
      </c>
      <c r="BH17" s="71">
        <f ca="1">'CF(Q)'!BH27</f>
        <v>6186.0861904951398</v>
      </c>
      <c r="BI17" s="71">
        <f ca="1">'CF(Q)'!BI27</f>
        <v>4449.8539525347769</v>
      </c>
      <c r="BJ17" s="71">
        <f ca="1">'CF(Q)'!BJ27</f>
        <v>4724.3473488600885</v>
      </c>
      <c r="BK17" s="71">
        <f ca="1">'CF(Q)'!BK27</f>
        <v>4824.9938624702309</v>
      </c>
      <c r="BL17" s="71">
        <f ca="1">'CF(Q)'!BL27</f>
        <v>6153.5278421241128</v>
      </c>
      <c r="BM17" s="71">
        <f ca="1">'CF(Q)'!BM27</f>
        <v>4426.4336685740673</v>
      </c>
      <c r="BN17" s="71">
        <f ca="1">'CF(Q)'!BN27</f>
        <v>4699.3508020407235</v>
      </c>
      <c r="BO17" s="71">
        <f ca="1">'CF(Q)'!BO27</f>
        <v>4799.4647944148337</v>
      </c>
      <c r="BP17" s="71">
        <f ca="1">'CF(Q)'!BP27</f>
        <v>6120.9694937530858</v>
      </c>
      <c r="BQ17" s="71">
        <f ca="1">'CF(Q)'!BQ27</f>
        <v>4403.0133846133576</v>
      </c>
      <c r="BR17" s="71">
        <f ca="1">'CF(Q)'!BR27</f>
        <v>4674.3542552213585</v>
      </c>
      <c r="BS17" s="71">
        <f ca="1">'CF(Q)'!BS27</f>
        <v>4773.9357263594356</v>
      </c>
      <c r="BT17" s="71">
        <f ca="1">'CF(Q)'!BT27</f>
        <v>6088.4111453820606</v>
      </c>
      <c r="BU17" s="71">
        <f ca="1">'CF(Q)'!BU27</f>
        <v>4379.5931006526489</v>
      </c>
      <c r="BV17" s="71">
        <f ca="1">'CF(Q)'!BV27</f>
        <v>4649.3577084019917</v>
      </c>
      <c r="BW17" s="71">
        <f ca="1">'CF(Q)'!BW27</f>
        <v>4748.4066583040376</v>
      </c>
      <c r="BX17" s="71">
        <f ca="1">'CF(Q)'!BX27</f>
        <v>6055.8527970110317</v>
      </c>
      <c r="BY17" s="71">
        <f ca="1">'CF(Q)'!BY27</f>
        <v>4356.1728166919393</v>
      </c>
      <c r="BZ17" s="71">
        <f ca="1">'CF(Q)'!BZ27</f>
        <v>4624.3611615826267</v>
      </c>
      <c r="CA17" s="71">
        <f ca="1">'CF(Q)'!CA27</f>
        <v>4722.8775902486395</v>
      </c>
      <c r="CB17" s="71">
        <f ca="1">'CF(Q)'!CB27</f>
        <v>6023.2944486400047</v>
      </c>
      <c r="CC17" s="71">
        <f ca="1">'CF(Q)'!CC27</f>
        <v>4332.7525327312296</v>
      </c>
      <c r="CD17" s="71">
        <f ca="1">'CF(Q)'!CD27</f>
        <v>4599.3646147632608</v>
      </c>
      <c r="CE17" s="71">
        <f ca="1">'CF(Q)'!CE27</f>
        <v>4697.3485221932406</v>
      </c>
      <c r="CF17" s="71">
        <f ca="1">'CF(Q)'!CF27</f>
        <v>5990.7361002689777</v>
      </c>
      <c r="CG17" s="71">
        <f ca="1">'CF(Q)'!CG27</f>
        <v>4309.3322487705209</v>
      </c>
      <c r="CH17" s="71">
        <f ca="1">'CF(Q)'!CH27</f>
        <v>4574.3680679438949</v>
      </c>
      <c r="CI17" s="71">
        <f ca="1">'CF(Q)'!CI27</f>
        <v>4671.8194541378434</v>
      </c>
      <c r="CJ17" s="71">
        <f ca="1">'CF(Q)'!CJ27</f>
        <v>5958.1777518979507</v>
      </c>
      <c r="CK17" s="71">
        <f ca="1">'CF(Q)'!CK27</f>
        <v>4285.9119648098103</v>
      </c>
      <c r="CL17" s="71">
        <f ca="1">'CF(Q)'!CL27</f>
        <v>4549.3715211245299</v>
      </c>
      <c r="CM17" s="71">
        <f ca="1">'CF(Q)'!CM27</f>
        <v>4646.2903860824445</v>
      </c>
      <c r="CN17" s="71">
        <f ca="1">'CF(Q)'!CN27</f>
        <v>5925.6194035269236</v>
      </c>
      <c r="CO17" s="71">
        <f ca="1">'CF(Q)'!CO27</f>
        <v>4262.4916808491016</v>
      </c>
      <c r="CP17" s="71">
        <f ca="1">'CF(Q)'!CP27</f>
        <v>4524.3749743051658</v>
      </c>
      <c r="CQ17" s="71">
        <f ca="1">'CF(Q)'!CQ27</f>
        <v>4620.7613180270473</v>
      </c>
      <c r="CR17" s="71">
        <f ca="1">'CF(Q)'!CR27</f>
        <v>5893.0610551558966</v>
      </c>
      <c r="CS17" s="71">
        <f ca="1">'CF(Q)'!CS27</f>
        <v>4239.0713968883929</v>
      </c>
      <c r="CT17" s="71">
        <f ca="1">'CF(Q)'!CT27</f>
        <v>0</v>
      </c>
      <c r="CU17" s="71">
        <f ca="1">'CF(Q)'!CU27</f>
        <v>0</v>
      </c>
      <c r="CV17" s="71">
        <f ca="1">'CF(Q)'!CV27</f>
        <v>0</v>
      </c>
      <c r="CW17" s="71">
        <f ca="1">'CF(Q)'!CW27</f>
        <v>0</v>
      </c>
      <c r="CX17" s="71">
        <f ca="1">'CF(Q)'!CX27</f>
        <v>0</v>
      </c>
      <c r="CY17" s="71">
        <f ca="1">'CF(Q)'!CY27</f>
        <v>0</v>
      </c>
      <c r="CZ17" s="71">
        <f ca="1">'CF(Q)'!CZ27</f>
        <v>0</v>
      </c>
      <c r="DA17" s="71">
        <f ca="1">'CF(Q)'!DA27</f>
        <v>0</v>
      </c>
      <c r="DB17" s="71">
        <f ca="1">'CF(Q)'!DB27</f>
        <v>0</v>
      </c>
      <c r="DC17" s="71">
        <f ca="1">'CF(Q)'!DC27</f>
        <v>0</v>
      </c>
      <c r="DD17" s="71">
        <f ca="1">'CF(Q)'!DD27</f>
        <v>0</v>
      </c>
      <c r="DE17" s="71">
        <f ca="1">'CF(Q)'!DE27</f>
        <v>0</v>
      </c>
      <c r="DF17" s="71">
        <f ca="1">'CF(Q)'!DF27</f>
        <v>0</v>
      </c>
      <c r="DG17" s="71">
        <f ca="1">'CF(Q)'!DG27</f>
        <v>0</v>
      </c>
      <c r="DH17" s="71">
        <f ca="1">'CF(Q)'!DH27</f>
        <v>0</v>
      </c>
      <c r="DI17" s="71">
        <f ca="1">'CF(Q)'!DI27</f>
        <v>0</v>
      </c>
      <c r="DJ17" s="71">
        <f ca="1">'CF(Q)'!DJ27</f>
        <v>0</v>
      </c>
      <c r="DK17" s="71">
        <f ca="1">'CF(Q)'!DK27</f>
        <v>0</v>
      </c>
      <c r="DL17" s="71">
        <f ca="1">'CF(Q)'!DL27</f>
        <v>0</v>
      </c>
      <c r="DM17" s="71">
        <f ca="1">'CF(Q)'!DM27</f>
        <v>0</v>
      </c>
      <c r="DN17" s="71">
        <f ca="1">'CF(Q)'!DN27</f>
        <v>0</v>
      </c>
      <c r="DO17" s="71">
        <f ca="1">'CF(Q)'!DO27</f>
        <v>0</v>
      </c>
      <c r="DP17" s="71">
        <f ca="1">'CF(Q)'!DP27</f>
        <v>0</v>
      </c>
      <c r="DQ17" s="71">
        <f ca="1">'CF(Q)'!DQ27</f>
        <v>0</v>
      </c>
      <c r="DR17" s="71">
        <f ca="1">'CF(Q)'!DR27</f>
        <v>0</v>
      </c>
      <c r="DS17" s="71">
        <f ca="1">'CF(Q)'!DS27</f>
        <v>0</v>
      </c>
      <c r="DT17" s="71">
        <f ca="1">'CF(Q)'!DT27</f>
        <v>0</v>
      </c>
      <c r="DU17" s="71">
        <f ca="1">'CF(Q)'!DU27</f>
        <v>0</v>
      </c>
      <c r="DV17" s="71">
        <f ca="1">'CF(Q)'!DV27</f>
        <v>0</v>
      </c>
      <c r="DW17" s="71">
        <f ca="1">'CF(Q)'!DW27</f>
        <v>0</v>
      </c>
      <c r="DX17" s="71">
        <f ca="1">'CF(Q)'!DX27</f>
        <v>0</v>
      </c>
      <c r="DY17" s="71">
        <f ca="1">'CF(Q)'!DY27</f>
        <v>0</v>
      </c>
      <c r="DZ17" s="71">
        <f ca="1">'CF(Q)'!DZ27</f>
        <v>0</v>
      </c>
      <c r="EA17" s="71">
        <f ca="1">'CF(Q)'!EA27</f>
        <v>0</v>
      </c>
      <c r="EB17" s="71">
        <f ca="1">'CF(Q)'!EB27</f>
        <v>0</v>
      </c>
      <c r="EC17" s="71">
        <f ca="1">'CF(Q)'!EC27</f>
        <v>0</v>
      </c>
      <c r="ED17" s="71">
        <f ca="1">'CF(Q)'!ED27</f>
        <v>0</v>
      </c>
      <c r="EE17" s="71">
        <f ca="1">'CF(Q)'!EE27</f>
        <v>0</v>
      </c>
      <c r="EF17" s="71">
        <f ca="1">'CF(Q)'!EF27</f>
        <v>0</v>
      </c>
      <c r="EG17" s="71">
        <f ca="1">'CF(Q)'!EG27</f>
        <v>0</v>
      </c>
      <c r="EH17" s="71">
        <f ca="1">'CF(Q)'!EH27</f>
        <v>0</v>
      </c>
      <c r="EI17" s="71">
        <f ca="1">'CF(Q)'!EI27</f>
        <v>0</v>
      </c>
      <c r="EJ17" s="71">
        <f ca="1">'CF(Q)'!EJ27</f>
        <v>0</v>
      </c>
      <c r="EK17" s="71">
        <f ca="1">'CF(Q)'!EK27</f>
        <v>0</v>
      </c>
      <c r="EL17" s="71">
        <f ca="1">'CF(Q)'!EL27</f>
        <v>0</v>
      </c>
      <c r="EM17" s="71">
        <f ca="1">'CF(Q)'!EM27</f>
        <v>0</v>
      </c>
      <c r="EN17" s="71">
        <f ca="1">'CF(Q)'!EN27</f>
        <v>0</v>
      </c>
      <c r="EO17" s="71">
        <f ca="1">'CF(Q)'!EO27</f>
        <v>0</v>
      </c>
      <c r="EP17" s="71">
        <f ca="1">'CF(Q)'!EP27</f>
        <v>0</v>
      </c>
    </row>
    <row r="18" spans="2:146" ht="14.1" customHeight="1">
      <c r="B18" s="15" t="s">
        <v>194</v>
      </c>
      <c r="C18" s="8"/>
      <c r="D18" s="8" t="s">
        <v>97</v>
      </c>
      <c r="E18" s="71">
        <f t="shared" ca="1" si="138"/>
        <v>-105377.38133925629</v>
      </c>
      <c r="F18" s="71"/>
      <c r="G18" s="71">
        <f>'CF(Q)'!G28+'CF(Q)'!G70</f>
        <v>0</v>
      </c>
      <c r="H18" s="71">
        <f ca="1">'CF(Q)'!H28+'CF(Q)'!H70</f>
        <v>0</v>
      </c>
      <c r="I18" s="71">
        <f ca="1">'CF(Q)'!I28+'CF(Q)'!I70</f>
        <v>0</v>
      </c>
      <c r="J18" s="71">
        <f ca="1">'CF(Q)'!J28+'CF(Q)'!J70</f>
        <v>0</v>
      </c>
      <c r="K18" s="71">
        <f ca="1">'CF(Q)'!K28+'CF(Q)'!K70</f>
        <v>0</v>
      </c>
      <c r="L18" s="71">
        <f ca="1">'CF(Q)'!L28+'CF(Q)'!L70</f>
        <v>0</v>
      </c>
      <c r="M18" s="71">
        <f ca="1">'CF(Q)'!M28+'CF(Q)'!M70</f>
        <v>0</v>
      </c>
      <c r="N18" s="71">
        <f ca="1">'CF(Q)'!N28+'CF(Q)'!N70</f>
        <v>0</v>
      </c>
      <c r="O18" s="71">
        <f ca="1">'CF(Q)'!O28+'CF(Q)'!O70</f>
        <v>0</v>
      </c>
      <c r="P18" s="71">
        <f ca="1">'CF(Q)'!P28+'CF(Q)'!P70</f>
        <v>0</v>
      </c>
      <c r="Q18" s="71">
        <f ca="1">'CF(Q)'!Q28+'CF(Q)'!Q70</f>
        <v>0</v>
      </c>
      <c r="R18" s="71">
        <f ca="1">'CF(Q)'!R28+'CF(Q)'!R70</f>
        <v>-1000.2770822099923</v>
      </c>
      <c r="S18" s="71">
        <f ca="1">'CF(Q)'!S28+'CF(Q)'!S70</f>
        <v>-1000.3895040721566</v>
      </c>
      <c r="T18" s="71">
        <f ca="1">'CF(Q)'!T28+'CF(Q)'!T70</f>
        <v>-1981.8734726527252</v>
      </c>
      <c r="U18" s="71">
        <f ca="1">'CF(Q)'!U28+'CF(Q)'!U70</f>
        <v>-999.94431349798595</v>
      </c>
      <c r="V18" s="71">
        <f ca="1">'CF(Q)'!V28+'CF(Q)'!V70</f>
        <v>-1008.6256967989423</v>
      </c>
      <c r="W18" s="71">
        <f ca="1">'CF(Q)'!W28+'CF(Q)'!W70</f>
        <v>-1008.7375565517957</v>
      </c>
      <c r="X18" s="71">
        <f ca="1">'CF(Q)'!X28+'CF(Q)'!X70</f>
        <v>-1990.2141052894617</v>
      </c>
      <c r="Y18" s="71">
        <f ca="1">'CF(Q)'!Y28+'CF(Q)'!Y70</f>
        <v>-1008.294591930496</v>
      </c>
      <c r="Z18" s="71">
        <f ca="1">'CF(Q)'!Z28+'CF(Q)'!Z70</f>
        <v>-1017.1136863878921</v>
      </c>
      <c r="AA18" s="71">
        <f ca="1">'CF(Q)'!AA28+'CF(Q)'!AA70</f>
        <v>-1017.2249840314348</v>
      </c>
      <c r="AB18" s="71">
        <f ca="1">'CF(Q)'!AB28+'CF(Q)'!AB70</f>
        <v>-1998.6941129261979</v>
      </c>
      <c r="AC18" s="71">
        <f ca="1">'CF(Q)'!AC28+'CF(Q)'!AC70</f>
        <v>-1016.7842453630059</v>
      </c>
      <c r="AD18" s="71">
        <f ca="1">'CF(Q)'!AD28+'CF(Q)'!AD70</f>
        <v>-1018.2434166018421</v>
      </c>
      <c r="AE18" s="71">
        <f ca="1">'CF(Q)'!AE28+'CF(Q)'!AE70</f>
        <v>-1018.3541521360739</v>
      </c>
      <c r="AF18" s="71">
        <f ca="1">'CF(Q)'!AF28+'CF(Q)'!AF70</f>
        <v>-1999.8158611879344</v>
      </c>
      <c r="AG18" s="71">
        <f ca="1">'CF(Q)'!AG28+'CF(Q)'!AG70</f>
        <v>-1017.9156394205158</v>
      </c>
      <c r="AH18" s="71">
        <f ca="1">'CF(Q)'!AH28+'CF(Q)'!AH70</f>
        <v>-1027.0172940501673</v>
      </c>
      <c r="AI18" s="71">
        <f ca="1">'CF(Q)'!AI28+'CF(Q)'!AI70</f>
        <v>-1027.1274674750882</v>
      </c>
      <c r="AJ18" s="71">
        <f ca="1">'CF(Q)'!AJ28+'CF(Q)'!AJ70</f>
        <v>-2008.5817566840456</v>
      </c>
      <c r="AK18" s="71">
        <f ca="1">'CF(Q)'!AK28+'CF(Q)'!AK70</f>
        <v>-1026.6911807124011</v>
      </c>
      <c r="AL18" s="71">
        <f ca="1">'CF(Q)'!AL28+'CF(Q)'!AL70</f>
        <v>-1030.9377670513827</v>
      </c>
      <c r="AM18" s="71">
        <f ca="1">'CF(Q)'!AM28+'CF(Q)'!AM70</f>
        <v>-1031.0473783669929</v>
      </c>
      <c r="AN18" s="71">
        <f ca="1">'CF(Q)'!AN28+'CF(Q)'!AN70</f>
        <v>-2012.4942477330474</v>
      </c>
      <c r="AO18" s="71">
        <f ca="1">'CF(Q)'!AO28+'CF(Q)'!AO70</f>
        <v>-1030.6133175571765</v>
      </c>
      <c r="AP18" s="71">
        <f ca="1">'CF(Q)'!AP28+'CF(Q)'!AP70</f>
        <v>-1040.0073263709824</v>
      </c>
      <c r="AQ18" s="71">
        <f ca="1">'CF(Q)'!AQ28+'CF(Q)'!AQ70</f>
        <v>-1040.1163755772818</v>
      </c>
      <c r="AR18" s="71">
        <f ca="1">'CF(Q)'!AR28+'CF(Q)'!AR70</f>
        <v>-2021.5558251004336</v>
      </c>
      <c r="AS18" s="71">
        <f ca="1">'CF(Q)'!AS28+'CF(Q)'!AS70</f>
        <v>-1039.6845407203364</v>
      </c>
      <c r="AT18" s="71">
        <f ca="1">'CF(Q)'!AT28+'CF(Q)'!AT70</f>
        <v>-1049.2285059725855</v>
      </c>
      <c r="AU18" s="71">
        <f ca="1">'CF(Q)'!AU28+'CF(Q)'!AU70</f>
        <v>-1049.336993069574</v>
      </c>
      <c r="AV18" s="71">
        <f ca="1">'CF(Q)'!AV28+'CF(Q)'!AV70</f>
        <v>-2030.7690227498229</v>
      </c>
      <c r="AW18" s="71">
        <f ca="1">'CF(Q)'!AW28+'CF(Q)'!AW70</f>
        <v>-1048.9073841654995</v>
      </c>
      <c r="AX18" s="71">
        <f ca="1">'CF(Q)'!AX28+'CF(Q)'!AX70</f>
        <v>-1058.6038837826438</v>
      </c>
      <c r="AY18" s="71">
        <f ca="1">'CF(Q)'!AY28+'CF(Q)'!AY70</f>
        <v>-1058.7118087703216</v>
      </c>
      <c r="AZ18" s="71">
        <f ca="1">'CF(Q)'!AZ28+'CF(Q)'!AZ70</f>
        <v>-2040.1364186076673</v>
      </c>
      <c r="BA18" s="71">
        <f ca="1">'CF(Q)'!BA28+'CF(Q)'!BA70</f>
        <v>-1058.2844258191178</v>
      </c>
      <c r="BB18" s="71">
        <f ca="1">'CF(Q)'!BB28+'CF(Q)'!BB70</f>
        <v>-1068.1360824689482</v>
      </c>
      <c r="BC18" s="71">
        <f ca="1">'CF(Q)'!BC28+'CF(Q)'!BC70</f>
        <v>-1068.2434453473152</v>
      </c>
      <c r="BD18" s="71">
        <f ca="1">'CF(Q)'!BD28+'CF(Q)'!BD70</f>
        <v>-2049.6606353417587</v>
      </c>
      <c r="BE18" s="71">
        <f ca="1">'CF(Q)'!BE28+'CF(Q)'!BE70</f>
        <v>-1067.8182883489822</v>
      </c>
      <c r="BF18" s="71">
        <f ca="1">'CF(Q)'!BF28+'CF(Q)'!BF70</f>
        <v>-1077.8277702332025</v>
      </c>
      <c r="BG18" s="71">
        <f ca="1">'CF(Q)'!BG28+'CF(Q)'!BG70</f>
        <v>-1077.9345710022585</v>
      </c>
      <c r="BH18" s="71">
        <f ca="1">'CF(Q)'!BH28+'CF(Q)'!BH70</f>
        <v>-2059.3443411537983</v>
      </c>
      <c r="BI18" s="71">
        <f ca="1">'CF(Q)'!BI28+'CF(Q)'!BI70</f>
        <v>-1077.5116399567964</v>
      </c>
      <c r="BJ18" s="71">
        <f ca="1">'CF(Q)'!BJ28+'CF(Q)'!BJ70</f>
        <v>-1087.6816616179044</v>
      </c>
      <c r="BK18" s="71">
        <f ca="1">'CF(Q)'!BK28+'CF(Q)'!BK70</f>
        <v>-1087.7879002776497</v>
      </c>
      <c r="BL18" s="71">
        <f ca="1">'CF(Q)'!BL28+'CF(Q)'!BL70</f>
        <v>-2069.1902505862872</v>
      </c>
      <c r="BM18" s="71">
        <f ca="1">'CF(Q)'!BM28+'CF(Q)'!BM70</f>
        <v>-1087.3671951850583</v>
      </c>
      <c r="BN18" s="71">
        <f ca="1">'CF(Q)'!BN28+'CF(Q)'!BN70</f>
        <v>-1097.7005183278177</v>
      </c>
      <c r="BO18" s="71">
        <f ca="1">'CF(Q)'!BO28+'CF(Q)'!BO70</f>
        <v>-1097.8061948782522</v>
      </c>
      <c r="BP18" s="71">
        <f ca="1">'CF(Q)'!BP28+'CF(Q)'!BP70</f>
        <v>-2079.2011253439869</v>
      </c>
      <c r="BQ18" s="71">
        <f ca="1">'CF(Q)'!BQ28+'CF(Q)'!BQ70</f>
        <v>-1097.3877157385318</v>
      </c>
      <c r="BR18" s="71">
        <f ca="1">'CF(Q)'!BR28+'CF(Q)'!BR70</f>
        <v>-1107.8871500662858</v>
      </c>
      <c r="BS18" s="71">
        <f ca="1">'CF(Q)'!BS28+'CF(Q)'!BS70</f>
        <v>-1107.9922645074096</v>
      </c>
      <c r="BT18" s="71">
        <f ca="1">'CF(Q)'!BT28+'CF(Q)'!BT70</f>
        <v>-2089.3797751302409</v>
      </c>
      <c r="BU18" s="71">
        <f ca="1">'CF(Q)'!BU28+'CF(Q)'!BU70</f>
        <v>-1107.5760113205599</v>
      </c>
      <c r="BV18" s="71">
        <f ca="1">'CF(Q)'!BV28+'CF(Q)'!BV70</f>
        <v>-1118.244415386672</v>
      </c>
      <c r="BW18" s="71">
        <f ca="1">'CF(Q)'!BW28+'CF(Q)'!BW70</f>
        <v>-1118.3489677184848</v>
      </c>
      <c r="BX18" s="71">
        <f ca="1">'CF(Q)'!BX28+'CF(Q)'!BX70</f>
        <v>-2099.7290584984139</v>
      </c>
      <c r="BY18" s="71">
        <f ca="1">'CF(Q)'!BY28+'CF(Q)'!BY70</f>
        <v>-1117.9349404845061</v>
      </c>
      <c r="BZ18" s="71">
        <f ca="1">'CF(Q)'!BZ28+'CF(Q)'!BZ70</f>
        <v>-1128.7752225591985</v>
      </c>
      <c r="CA18" s="71">
        <f ca="1">'CF(Q)'!CA28+'CF(Q)'!CA70</f>
        <v>-1128.8792127817005</v>
      </c>
      <c r="CB18" s="71">
        <f ca="1">'CF(Q)'!CB28+'CF(Q)'!CB70</f>
        <v>-2110.2518837187267</v>
      </c>
      <c r="CC18" s="71">
        <f ca="1">'CF(Q)'!CC28+'CF(Q)'!CC70</f>
        <v>-1128.4674115005928</v>
      </c>
      <c r="CD18" s="71">
        <f ca="1">'CF(Q)'!CD28+'CF(Q)'!CD70</f>
        <v>-1139.4825304534706</v>
      </c>
      <c r="CE18" s="71">
        <f ca="1">'CF(Q)'!CE28+'CF(Q)'!CE70</f>
        <v>-1139.5859585666619</v>
      </c>
      <c r="CF18" s="71">
        <f ca="1">'CF(Q)'!CF28+'CF(Q)'!CF70</f>
        <v>-2120.951209660785</v>
      </c>
      <c r="CG18" s="71">
        <f ca="1">'CF(Q)'!CG28+'CF(Q)'!CG70</f>
        <v>-1139.1763832384249</v>
      </c>
      <c r="CH18" s="71">
        <f ca="1">'CF(Q)'!CH28+'CF(Q)'!CH70</f>
        <v>-1150.3693494369745</v>
      </c>
      <c r="CI18" s="71">
        <f ca="1">'CF(Q)'!CI28+'CF(Q)'!CI70</f>
        <v>-1150.4722154408548</v>
      </c>
      <c r="CJ18" s="71">
        <f ca="1">'CF(Q)'!CJ28+'CF(Q)'!CJ70</f>
        <v>-2131.830046692075</v>
      </c>
      <c r="CK18" s="71">
        <f ca="1">'CF(Q)'!CK28+'CF(Q)'!CK70</f>
        <v>-1150.0648660654888</v>
      </c>
      <c r="CL18" s="71">
        <f ca="1">'CF(Q)'!CL28+'CF(Q)'!CL70</f>
        <v>-1161.4387422898417</v>
      </c>
      <c r="CM18" s="71">
        <f ca="1">'CF(Q)'!CM28+'CF(Q)'!CM70</f>
        <v>-1161.5410461844112</v>
      </c>
      <c r="CN18" s="71">
        <f ca="1">'CF(Q)'!CN28+'CF(Q)'!CN70</f>
        <v>-2142.8914575927288</v>
      </c>
      <c r="CO18" s="71">
        <f ca="1">'CF(Q)'!CO28+'CF(Q)'!CO70</f>
        <v>-1161.1359227619159</v>
      </c>
      <c r="CP18" s="71">
        <f ca="1">'CF(Q)'!CP28+'CF(Q)'!CP70</f>
        <v>-1172.6938251361814</v>
      </c>
      <c r="CQ18" s="71">
        <f ca="1">'CF(Q)'!CQ28+'CF(Q)'!CQ70</f>
        <v>-1172.7955669214402</v>
      </c>
      <c r="CR18" s="71">
        <f ca="1">'CF(Q)'!CR28+'CF(Q)'!CR70</f>
        <v>-1664.1385584868551</v>
      </c>
      <c r="CS18" s="71">
        <f ca="1">'CF(Q)'!CS28+'CF(Q)'!CS70</f>
        <v>-1172.3926694518157</v>
      </c>
      <c r="CT18" s="71">
        <f ca="1">'CF(Q)'!CT28+'CF(Q)'!CT70</f>
        <v>0</v>
      </c>
      <c r="CU18" s="71">
        <f ca="1">'CF(Q)'!CU28+'CF(Q)'!CU70</f>
        <v>0</v>
      </c>
      <c r="CV18" s="71">
        <f ca="1">'CF(Q)'!CV28+'CF(Q)'!CV70</f>
        <v>0</v>
      </c>
      <c r="CW18" s="71">
        <f ca="1">'CF(Q)'!CW28+'CF(Q)'!CW70</f>
        <v>0</v>
      </c>
      <c r="CX18" s="71">
        <f ca="1">'CF(Q)'!CX28+'CF(Q)'!CX70</f>
        <v>0</v>
      </c>
      <c r="CY18" s="71">
        <f ca="1">'CF(Q)'!CY28+'CF(Q)'!CY70</f>
        <v>0</v>
      </c>
      <c r="CZ18" s="71">
        <f ca="1">'CF(Q)'!CZ28+'CF(Q)'!CZ70</f>
        <v>0</v>
      </c>
      <c r="DA18" s="71">
        <f ca="1">'CF(Q)'!DA28+'CF(Q)'!DA70</f>
        <v>0</v>
      </c>
      <c r="DB18" s="71">
        <f ca="1">'CF(Q)'!DB28+'CF(Q)'!DB70</f>
        <v>0</v>
      </c>
      <c r="DC18" s="71">
        <f ca="1">'CF(Q)'!DC28+'CF(Q)'!DC70</f>
        <v>0</v>
      </c>
      <c r="DD18" s="71">
        <f ca="1">'CF(Q)'!DD28+'CF(Q)'!DD70</f>
        <v>0</v>
      </c>
      <c r="DE18" s="71">
        <f ca="1">'CF(Q)'!DE28+'CF(Q)'!DE70</f>
        <v>0</v>
      </c>
      <c r="DF18" s="71">
        <f ca="1">'CF(Q)'!DF28+'CF(Q)'!DF70</f>
        <v>0</v>
      </c>
      <c r="DG18" s="71">
        <f ca="1">'CF(Q)'!DG28+'CF(Q)'!DG70</f>
        <v>0</v>
      </c>
      <c r="DH18" s="71">
        <f ca="1">'CF(Q)'!DH28+'CF(Q)'!DH70</f>
        <v>0</v>
      </c>
      <c r="DI18" s="71">
        <f ca="1">'CF(Q)'!DI28+'CF(Q)'!DI70</f>
        <v>0</v>
      </c>
      <c r="DJ18" s="71">
        <f ca="1">'CF(Q)'!DJ28+'CF(Q)'!DJ70</f>
        <v>0</v>
      </c>
      <c r="DK18" s="71">
        <f ca="1">'CF(Q)'!DK28+'CF(Q)'!DK70</f>
        <v>0</v>
      </c>
      <c r="DL18" s="71">
        <f ca="1">'CF(Q)'!DL28+'CF(Q)'!DL70</f>
        <v>0</v>
      </c>
      <c r="DM18" s="71">
        <f ca="1">'CF(Q)'!DM28+'CF(Q)'!DM70</f>
        <v>0</v>
      </c>
      <c r="DN18" s="71">
        <f ca="1">'CF(Q)'!DN28+'CF(Q)'!DN70</f>
        <v>0</v>
      </c>
      <c r="DO18" s="71">
        <f ca="1">'CF(Q)'!DO28+'CF(Q)'!DO70</f>
        <v>0</v>
      </c>
      <c r="DP18" s="71">
        <f ca="1">'CF(Q)'!DP28+'CF(Q)'!DP70</f>
        <v>0</v>
      </c>
      <c r="DQ18" s="71">
        <f ca="1">'CF(Q)'!DQ28+'CF(Q)'!DQ70</f>
        <v>0</v>
      </c>
      <c r="DR18" s="71">
        <f ca="1">'CF(Q)'!DR28+'CF(Q)'!DR70</f>
        <v>0</v>
      </c>
      <c r="DS18" s="71">
        <f ca="1">'CF(Q)'!DS28+'CF(Q)'!DS70</f>
        <v>0</v>
      </c>
      <c r="DT18" s="71">
        <f ca="1">'CF(Q)'!DT28+'CF(Q)'!DT70</f>
        <v>0</v>
      </c>
      <c r="DU18" s="71">
        <f ca="1">'CF(Q)'!DU28+'CF(Q)'!DU70</f>
        <v>0</v>
      </c>
      <c r="DV18" s="71">
        <f ca="1">'CF(Q)'!DV28+'CF(Q)'!DV70</f>
        <v>0</v>
      </c>
      <c r="DW18" s="71">
        <f ca="1">'CF(Q)'!DW28+'CF(Q)'!DW70</f>
        <v>0</v>
      </c>
      <c r="DX18" s="71">
        <f ca="1">'CF(Q)'!DX28+'CF(Q)'!DX70</f>
        <v>0</v>
      </c>
      <c r="DY18" s="71">
        <f ca="1">'CF(Q)'!DY28+'CF(Q)'!DY70</f>
        <v>0</v>
      </c>
      <c r="DZ18" s="71">
        <f ca="1">'CF(Q)'!DZ28+'CF(Q)'!DZ70</f>
        <v>0</v>
      </c>
      <c r="EA18" s="71">
        <f ca="1">'CF(Q)'!EA28+'CF(Q)'!EA70</f>
        <v>0</v>
      </c>
      <c r="EB18" s="71">
        <f ca="1">'CF(Q)'!EB28+'CF(Q)'!EB70</f>
        <v>0</v>
      </c>
      <c r="EC18" s="71">
        <f ca="1">'CF(Q)'!EC28+'CF(Q)'!EC70</f>
        <v>0</v>
      </c>
      <c r="ED18" s="71">
        <f ca="1">'CF(Q)'!ED28+'CF(Q)'!ED70</f>
        <v>0</v>
      </c>
      <c r="EE18" s="71">
        <f ca="1">'CF(Q)'!EE28+'CF(Q)'!EE70</f>
        <v>0</v>
      </c>
      <c r="EF18" s="71">
        <f ca="1">'CF(Q)'!EF28+'CF(Q)'!EF70</f>
        <v>0</v>
      </c>
      <c r="EG18" s="71">
        <f ca="1">'CF(Q)'!EG28+'CF(Q)'!EG70</f>
        <v>0</v>
      </c>
      <c r="EH18" s="71">
        <f ca="1">'CF(Q)'!EH28+'CF(Q)'!EH70</f>
        <v>0</v>
      </c>
      <c r="EI18" s="71">
        <f ca="1">'CF(Q)'!EI28+'CF(Q)'!EI70</f>
        <v>0</v>
      </c>
      <c r="EJ18" s="71">
        <f ca="1">'CF(Q)'!EJ28+'CF(Q)'!EJ70</f>
        <v>0</v>
      </c>
      <c r="EK18" s="71">
        <f ca="1">'CF(Q)'!EK28+'CF(Q)'!EK70</f>
        <v>0</v>
      </c>
      <c r="EL18" s="71">
        <f ca="1">'CF(Q)'!EL28+'CF(Q)'!EL70</f>
        <v>0</v>
      </c>
      <c r="EM18" s="71">
        <f ca="1">'CF(Q)'!EM28+'CF(Q)'!EM70</f>
        <v>0</v>
      </c>
      <c r="EN18" s="71">
        <f ca="1">'CF(Q)'!EN28+'CF(Q)'!EN70</f>
        <v>0</v>
      </c>
      <c r="EO18" s="71">
        <f ca="1">'CF(Q)'!EO28+'CF(Q)'!EO70</f>
        <v>0</v>
      </c>
      <c r="EP18" s="71">
        <f ca="1">'CF(Q)'!EP28+'CF(Q)'!EP70</f>
        <v>0</v>
      </c>
    </row>
    <row r="19" spans="2:146" ht="14.1" customHeight="1">
      <c r="B19" s="15" t="s">
        <v>1187</v>
      </c>
      <c r="C19" s="8"/>
      <c r="D19" s="8" t="s">
        <v>97</v>
      </c>
      <c r="E19" s="71">
        <f t="shared" ref="E19" ca="1" si="139">SUM(G19:EP19)</f>
        <v>0</v>
      </c>
      <c r="F19" s="71"/>
      <c r="G19" s="71">
        <f>'CF(Q)'!G29</f>
        <v>0</v>
      </c>
      <c r="H19" s="71">
        <f ca="1">'CF(Q)'!H29</f>
        <v>0</v>
      </c>
      <c r="I19" s="71">
        <f ca="1">'CF(Q)'!I29</f>
        <v>0</v>
      </c>
      <c r="J19" s="71">
        <f ca="1">'CF(Q)'!J29</f>
        <v>0</v>
      </c>
      <c r="K19" s="71">
        <f ca="1">'CF(Q)'!K29</f>
        <v>0</v>
      </c>
      <c r="L19" s="71">
        <f ca="1">'CF(Q)'!L29</f>
        <v>0</v>
      </c>
      <c r="M19" s="71">
        <f ca="1">'CF(Q)'!M29</f>
        <v>0</v>
      </c>
      <c r="N19" s="71">
        <f ca="1">'CF(Q)'!N29</f>
        <v>0</v>
      </c>
      <c r="O19" s="71">
        <f ca="1">'CF(Q)'!O29</f>
        <v>0</v>
      </c>
      <c r="P19" s="71">
        <f ca="1">'CF(Q)'!P29</f>
        <v>0</v>
      </c>
      <c r="Q19" s="71">
        <f ca="1">'CF(Q)'!Q29</f>
        <v>0</v>
      </c>
      <c r="R19" s="71">
        <f ca="1">'CF(Q)'!R29</f>
        <v>-1666.4364546243696</v>
      </c>
      <c r="S19" s="71">
        <f ca="1">'CF(Q)'!S29</f>
        <v>-35.501415735500814</v>
      </c>
      <c r="T19" s="71">
        <f ca="1">'CF(Q)'!T29</f>
        <v>-468.61868770860019</v>
      </c>
      <c r="U19" s="71">
        <f ca="1">'CF(Q)'!U29</f>
        <v>609.20429402118043</v>
      </c>
      <c r="V19" s="71">
        <f ca="1">'CF(Q)'!V29</f>
        <v>-96.752008303958064</v>
      </c>
      <c r="W19" s="71">
        <f ca="1">'CF(Q)'!W29</f>
        <v>-35.323908656821914</v>
      </c>
      <c r="X19" s="71">
        <f ca="1">'CF(Q)'!X29</f>
        <v>-466.2755942700569</v>
      </c>
      <c r="Y19" s="71">
        <f ca="1">'CF(Q)'!Y29</f>
        <v>606.15827255107342</v>
      </c>
      <c r="Z19" s="71">
        <f ca="1">'CF(Q)'!Z29</f>
        <v>-96.22658735107234</v>
      </c>
      <c r="AA19" s="71">
        <f ca="1">'CF(Q)'!AA29</f>
        <v>-35.146401578144832</v>
      </c>
      <c r="AB19" s="71">
        <f ca="1">'CF(Q)'!AB29</f>
        <v>-463.93250083151452</v>
      </c>
      <c r="AC19" s="71">
        <f ca="1">'CF(Q)'!AC29</f>
        <v>603.11225108096824</v>
      </c>
      <c r="AD19" s="71">
        <f ca="1">'CF(Q)'!AD29</f>
        <v>-95.701166398187524</v>
      </c>
      <c r="AE19" s="71">
        <f ca="1">'CF(Q)'!AE29</f>
        <v>-34.968894499466842</v>
      </c>
      <c r="AF19" s="71">
        <f ca="1">'CF(Q)'!AF29</f>
        <v>-461.58940739297213</v>
      </c>
      <c r="AG19" s="71">
        <f ca="1">'CF(Q)'!AG29</f>
        <v>600.06622961086214</v>
      </c>
      <c r="AH19" s="71">
        <f ca="1">'CF(Q)'!AH29</f>
        <v>-95.175745445302709</v>
      </c>
      <c r="AI19" s="71">
        <f ca="1">'CF(Q)'!AI29</f>
        <v>-34.791387420788851</v>
      </c>
      <c r="AJ19" s="71">
        <f ca="1">'CF(Q)'!AJ29</f>
        <v>-459.24631395442884</v>
      </c>
      <c r="AK19" s="71">
        <f ca="1">'CF(Q)'!AK29</f>
        <v>597.02020814075604</v>
      </c>
      <c r="AL19" s="71">
        <f ca="1">'CF(Q)'!AL29</f>
        <v>-94.650324492416075</v>
      </c>
      <c r="AM19" s="71">
        <f ca="1">'CF(Q)'!AM29</f>
        <v>-34.61388034211268</v>
      </c>
      <c r="AN19" s="71">
        <f ca="1">'CF(Q)'!AN29</f>
        <v>-456.90322051588464</v>
      </c>
      <c r="AO19" s="71">
        <f ca="1">'CF(Q)'!AO29</f>
        <v>593.97418667065085</v>
      </c>
      <c r="AP19" s="71">
        <f ca="1">'CF(Q)'!AP29</f>
        <v>-94.124903539530351</v>
      </c>
      <c r="AQ19" s="71">
        <f ca="1">'CF(Q)'!AQ29</f>
        <v>-34.436373263434689</v>
      </c>
      <c r="AR19" s="71">
        <f ca="1">'CF(Q)'!AR29</f>
        <v>-454.56012707734226</v>
      </c>
      <c r="AS19" s="71">
        <f ca="1">'CF(Q)'!AS29</f>
        <v>590.92816520054384</v>
      </c>
      <c r="AT19" s="71">
        <f ca="1">'CF(Q)'!AT29</f>
        <v>-93.599482586644626</v>
      </c>
      <c r="AU19" s="71">
        <f ca="1">'CF(Q)'!AU29</f>
        <v>-34.258866184758517</v>
      </c>
      <c r="AV19" s="71">
        <f ca="1">'CF(Q)'!AV29</f>
        <v>-452.21703363879897</v>
      </c>
      <c r="AW19" s="71">
        <f ca="1">'CF(Q)'!AW29</f>
        <v>587.88214373043866</v>
      </c>
      <c r="AX19" s="71">
        <f ca="1">'CF(Q)'!AX29</f>
        <v>-93.074061633759811</v>
      </c>
      <c r="AY19" s="71">
        <f ca="1">'CF(Q)'!AY29</f>
        <v>-34.081359106079617</v>
      </c>
      <c r="AZ19" s="71">
        <f ca="1">'CF(Q)'!AZ29</f>
        <v>-449.87394020025658</v>
      </c>
      <c r="BA19" s="71">
        <f ca="1">'CF(Q)'!BA29</f>
        <v>584.83612226033347</v>
      </c>
      <c r="BB19" s="71">
        <f ca="1">'CF(Q)'!BB29</f>
        <v>-92.548640680875906</v>
      </c>
      <c r="BC19" s="71">
        <f ca="1">'CF(Q)'!BC29</f>
        <v>-33.903852027402536</v>
      </c>
      <c r="BD19" s="71">
        <f ca="1">'CF(Q)'!BD29</f>
        <v>-447.53084676171238</v>
      </c>
      <c r="BE19" s="71">
        <f ca="1">'CF(Q)'!BE29</f>
        <v>581.79010079022737</v>
      </c>
      <c r="BF19" s="71">
        <f ca="1">'CF(Q)'!BF29</f>
        <v>-92.023219727989272</v>
      </c>
      <c r="BG19" s="71">
        <f ca="1">'CF(Q)'!BG29</f>
        <v>-33.726344948724545</v>
      </c>
      <c r="BH19" s="71">
        <f ca="1">'CF(Q)'!BH29</f>
        <v>-445.18775332317091</v>
      </c>
      <c r="BI19" s="71">
        <f ca="1">'CF(Q)'!BI29</f>
        <v>578.74407932012036</v>
      </c>
      <c r="BJ19" s="71">
        <f ca="1">'CF(Q)'!BJ29</f>
        <v>-91.497798775103547</v>
      </c>
      <c r="BK19" s="71">
        <f ca="1">'CF(Q)'!BK29</f>
        <v>-33.548837870047464</v>
      </c>
      <c r="BL19" s="71">
        <f ca="1">'CF(Q)'!BL29</f>
        <v>-442.84465988462762</v>
      </c>
      <c r="BM19" s="71">
        <f ca="1">'CF(Q)'!BM29</f>
        <v>575.69805785001518</v>
      </c>
      <c r="BN19" s="71">
        <f ca="1">'CF(Q)'!BN29</f>
        <v>-90.972377822218732</v>
      </c>
      <c r="BO19" s="71">
        <f ca="1">'CF(Q)'!BO29</f>
        <v>-33.371330791370383</v>
      </c>
      <c r="BP19" s="71">
        <f ca="1">'CF(Q)'!BP29</f>
        <v>-440.50156644608342</v>
      </c>
      <c r="BQ19" s="71">
        <f ca="1">'CF(Q)'!BQ29</f>
        <v>572.65203637990908</v>
      </c>
      <c r="BR19" s="71">
        <f ca="1">'CF(Q)'!BR29</f>
        <v>-90.446956869333917</v>
      </c>
      <c r="BS19" s="71">
        <f ca="1">'CF(Q)'!BS29</f>
        <v>-33.193823712692392</v>
      </c>
      <c r="BT19" s="71">
        <f ca="1">'CF(Q)'!BT29</f>
        <v>-438.15847300754103</v>
      </c>
      <c r="BU19" s="71">
        <f ca="1">'CF(Q)'!BU29</f>
        <v>569.60601490980389</v>
      </c>
      <c r="BV19" s="71">
        <f ca="1">'CF(Q)'!BV29</f>
        <v>-89.921535916448192</v>
      </c>
      <c r="BW19" s="71">
        <f ca="1">'CF(Q)'!BW29</f>
        <v>-33.016316634015311</v>
      </c>
      <c r="BX19" s="71">
        <f ca="1">'CF(Q)'!BX29</f>
        <v>-435.81537956899774</v>
      </c>
      <c r="BY19" s="71">
        <f ca="1">'CF(Q)'!BY29</f>
        <v>566.55999343969779</v>
      </c>
      <c r="BZ19" s="71">
        <f ca="1">'CF(Q)'!BZ29</f>
        <v>-89.396114963562468</v>
      </c>
      <c r="CA19" s="71">
        <f ca="1">'CF(Q)'!CA29</f>
        <v>-32.83880955533823</v>
      </c>
      <c r="CB19" s="71">
        <f ca="1">'CF(Q)'!CB29</f>
        <v>-433.47228613045445</v>
      </c>
      <c r="CC19" s="71">
        <f ca="1">'CF(Q)'!CC29</f>
        <v>563.51397196959169</v>
      </c>
      <c r="CD19" s="71">
        <f ca="1">'CF(Q)'!CD29</f>
        <v>-88.870694010677653</v>
      </c>
      <c r="CE19" s="71">
        <f ca="1">'CF(Q)'!CE29</f>
        <v>-32.66130247665933</v>
      </c>
      <c r="CF19" s="71">
        <f ca="1">'CF(Q)'!CF29</f>
        <v>-431.12919269191298</v>
      </c>
      <c r="CG19" s="71">
        <f ca="1">'CF(Q)'!CG29</f>
        <v>560.4679504994856</v>
      </c>
      <c r="CH19" s="71">
        <f ca="1">'CF(Q)'!CH29</f>
        <v>-88.345273057791019</v>
      </c>
      <c r="CI19" s="71">
        <f ca="1">'CF(Q)'!CI29</f>
        <v>-32.483795397983158</v>
      </c>
      <c r="CJ19" s="71">
        <f ca="1">'CF(Q)'!CJ29</f>
        <v>-428.78609925336877</v>
      </c>
      <c r="CK19" s="71">
        <f ca="1">'CF(Q)'!CK29</f>
        <v>557.42192902938041</v>
      </c>
      <c r="CL19" s="71">
        <f ca="1">'CF(Q)'!CL29</f>
        <v>-87.819852104907113</v>
      </c>
      <c r="CM19" s="71">
        <f ca="1">'CF(Q)'!CM29</f>
        <v>-32.306288319304258</v>
      </c>
      <c r="CN19" s="71">
        <f ca="1">'CF(Q)'!CN29</f>
        <v>-426.44300581482639</v>
      </c>
      <c r="CO19" s="71">
        <f ca="1">'CF(Q)'!CO29</f>
        <v>554.3759075592734</v>
      </c>
      <c r="CP19" s="71">
        <f ca="1">'CF(Q)'!CP29</f>
        <v>-87.294431152021389</v>
      </c>
      <c r="CQ19" s="71">
        <f ca="1">'CF(Q)'!CQ29</f>
        <v>-32.128781240627177</v>
      </c>
      <c r="CR19" s="71">
        <f ca="1">'CF(Q)'!CR29</f>
        <v>-424.0999123762831</v>
      </c>
      <c r="CS19" s="71">
        <f ca="1">'CF(Q)'!CS29</f>
        <v>1964.3536850519658</v>
      </c>
      <c r="CT19" s="71">
        <f ca="1">'CF(Q)'!CT29</f>
        <v>0</v>
      </c>
      <c r="CU19" s="71">
        <f ca="1">'CF(Q)'!CU29</f>
        <v>0</v>
      </c>
      <c r="CV19" s="71">
        <f ca="1">'CF(Q)'!CV29</f>
        <v>0</v>
      </c>
      <c r="CW19" s="71">
        <f ca="1">'CF(Q)'!CW29</f>
        <v>0</v>
      </c>
      <c r="CX19" s="71">
        <f ca="1">'CF(Q)'!CX29</f>
        <v>0</v>
      </c>
      <c r="CY19" s="71">
        <f ca="1">'CF(Q)'!CY29</f>
        <v>0</v>
      </c>
      <c r="CZ19" s="71">
        <f ca="1">'CF(Q)'!CZ29</f>
        <v>0</v>
      </c>
      <c r="DA19" s="71">
        <f ca="1">'CF(Q)'!DA29</f>
        <v>0</v>
      </c>
      <c r="DB19" s="71">
        <f ca="1">'CF(Q)'!DB29</f>
        <v>0</v>
      </c>
      <c r="DC19" s="71">
        <f ca="1">'CF(Q)'!DC29</f>
        <v>0</v>
      </c>
      <c r="DD19" s="71">
        <f ca="1">'CF(Q)'!DD29</f>
        <v>0</v>
      </c>
      <c r="DE19" s="71">
        <f ca="1">'CF(Q)'!DE29</f>
        <v>0</v>
      </c>
      <c r="DF19" s="71">
        <f ca="1">'CF(Q)'!DF29</f>
        <v>0</v>
      </c>
      <c r="DG19" s="71">
        <f ca="1">'CF(Q)'!DG29</f>
        <v>0</v>
      </c>
      <c r="DH19" s="71">
        <f ca="1">'CF(Q)'!DH29</f>
        <v>0</v>
      </c>
      <c r="DI19" s="71">
        <f ca="1">'CF(Q)'!DI29</f>
        <v>0</v>
      </c>
      <c r="DJ19" s="71">
        <f ca="1">'CF(Q)'!DJ29</f>
        <v>0</v>
      </c>
      <c r="DK19" s="71">
        <f ca="1">'CF(Q)'!DK29</f>
        <v>0</v>
      </c>
      <c r="DL19" s="71">
        <f ca="1">'CF(Q)'!DL29</f>
        <v>0</v>
      </c>
      <c r="DM19" s="71">
        <f ca="1">'CF(Q)'!DM29</f>
        <v>0</v>
      </c>
      <c r="DN19" s="71">
        <f ca="1">'CF(Q)'!DN29</f>
        <v>0</v>
      </c>
      <c r="DO19" s="71">
        <f ca="1">'CF(Q)'!DO29</f>
        <v>0</v>
      </c>
      <c r="DP19" s="71">
        <f ca="1">'CF(Q)'!DP29</f>
        <v>0</v>
      </c>
      <c r="DQ19" s="71">
        <f ca="1">'CF(Q)'!DQ29</f>
        <v>0</v>
      </c>
      <c r="DR19" s="71">
        <f ca="1">'CF(Q)'!DR29</f>
        <v>0</v>
      </c>
      <c r="DS19" s="71">
        <f ca="1">'CF(Q)'!DS29</f>
        <v>0</v>
      </c>
      <c r="DT19" s="71">
        <f ca="1">'CF(Q)'!DT29</f>
        <v>0</v>
      </c>
      <c r="DU19" s="71">
        <f ca="1">'CF(Q)'!DU29</f>
        <v>0</v>
      </c>
      <c r="DV19" s="71">
        <f ca="1">'CF(Q)'!DV29</f>
        <v>0</v>
      </c>
      <c r="DW19" s="71">
        <f ca="1">'CF(Q)'!DW29</f>
        <v>0</v>
      </c>
      <c r="DX19" s="71">
        <f ca="1">'CF(Q)'!DX29</f>
        <v>0</v>
      </c>
      <c r="DY19" s="71">
        <f ca="1">'CF(Q)'!DY29</f>
        <v>0</v>
      </c>
      <c r="DZ19" s="71">
        <f ca="1">'CF(Q)'!DZ29</f>
        <v>0</v>
      </c>
      <c r="EA19" s="71">
        <f ca="1">'CF(Q)'!EA29</f>
        <v>0</v>
      </c>
      <c r="EB19" s="71">
        <f ca="1">'CF(Q)'!EB29</f>
        <v>0</v>
      </c>
      <c r="EC19" s="71">
        <f ca="1">'CF(Q)'!EC29</f>
        <v>0</v>
      </c>
      <c r="ED19" s="71">
        <f ca="1">'CF(Q)'!ED29</f>
        <v>0</v>
      </c>
      <c r="EE19" s="71">
        <f ca="1">'CF(Q)'!EE29</f>
        <v>0</v>
      </c>
      <c r="EF19" s="71">
        <f ca="1">'CF(Q)'!EF29</f>
        <v>0</v>
      </c>
      <c r="EG19" s="71">
        <f ca="1">'CF(Q)'!EG29</f>
        <v>0</v>
      </c>
      <c r="EH19" s="71">
        <f ca="1">'CF(Q)'!EH29</f>
        <v>0</v>
      </c>
      <c r="EI19" s="71">
        <f ca="1">'CF(Q)'!EI29</f>
        <v>0</v>
      </c>
      <c r="EJ19" s="71">
        <f ca="1">'CF(Q)'!EJ29</f>
        <v>0</v>
      </c>
      <c r="EK19" s="71">
        <f ca="1">'CF(Q)'!EK29</f>
        <v>0</v>
      </c>
      <c r="EL19" s="71">
        <f ca="1">'CF(Q)'!EL29</f>
        <v>0</v>
      </c>
      <c r="EM19" s="71">
        <f ca="1">'CF(Q)'!EM29</f>
        <v>0</v>
      </c>
      <c r="EN19" s="71">
        <f ca="1">'CF(Q)'!EN29</f>
        <v>0</v>
      </c>
      <c r="EO19" s="71">
        <f ca="1">'CF(Q)'!EO29</f>
        <v>0</v>
      </c>
      <c r="EP19" s="71">
        <f ca="1">'CF(Q)'!EP29</f>
        <v>0</v>
      </c>
    </row>
    <row r="20" spans="2:146" ht="14.1" customHeight="1">
      <c r="B20" s="15" t="s">
        <v>192</v>
      </c>
      <c r="C20" s="8"/>
      <c r="D20" s="8" t="s">
        <v>97</v>
      </c>
      <c r="E20" s="71">
        <f t="shared" ca="1" si="138"/>
        <v>0</v>
      </c>
      <c r="F20" s="71"/>
      <c r="G20" s="71">
        <f>'CF(Q)'!G30</f>
        <v>0</v>
      </c>
      <c r="H20" s="71">
        <f ca="1">'CF(Q)'!H30</f>
        <v>0</v>
      </c>
      <c r="I20" s="71">
        <f ca="1">'CF(Q)'!I30</f>
        <v>0</v>
      </c>
      <c r="J20" s="71">
        <f ca="1">'CF(Q)'!J30</f>
        <v>0</v>
      </c>
      <c r="K20" s="71">
        <f ca="1">'CF(Q)'!K30</f>
        <v>0</v>
      </c>
      <c r="L20" s="71">
        <f ca="1">'CF(Q)'!L30</f>
        <v>0</v>
      </c>
      <c r="M20" s="71">
        <f ca="1">'CF(Q)'!M30</f>
        <v>0</v>
      </c>
      <c r="N20" s="71">
        <f ca="1">'CF(Q)'!N30</f>
        <v>0</v>
      </c>
      <c r="O20" s="71">
        <f ca="1">'CF(Q)'!O30</f>
        <v>0</v>
      </c>
      <c r="P20" s="71">
        <f ca="1">'CF(Q)'!P30</f>
        <v>0</v>
      </c>
      <c r="Q20" s="71">
        <f ca="1">'CF(Q)'!Q30</f>
        <v>0</v>
      </c>
      <c r="R20" s="71">
        <f ca="1">'CF(Q)'!R30</f>
        <v>0</v>
      </c>
      <c r="S20" s="71">
        <f ca="1">'CF(Q)'!S30</f>
        <v>0</v>
      </c>
      <c r="T20" s="71">
        <f ca="1">'CF(Q)'!T30</f>
        <v>0</v>
      </c>
      <c r="U20" s="71">
        <f ca="1">'CF(Q)'!U30</f>
        <v>0</v>
      </c>
      <c r="V20" s="71">
        <f ca="1">'CF(Q)'!V30</f>
        <v>0</v>
      </c>
      <c r="W20" s="71">
        <f ca="1">'CF(Q)'!W30</f>
        <v>0</v>
      </c>
      <c r="X20" s="71">
        <f ca="1">'CF(Q)'!X30</f>
        <v>0</v>
      </c>
      <c r="Y20" s="71">
        <f ca="1">'CF(Q)'!Y30</f>
        <v>0</v>
      </c>
      <c r="Z20" s="71">
        <f ca="1">'CF(Q)'!Z30</f>
        <v>0</v>
      </c>
      <c r="AA20" s="71">
        <f ca="1">'CF(Q)'!AA30</f>
        <v>0</v>
      </c>
      <c r="AB20" s="71">
        <f ca="1">'CF(Q)'!AB30</f>
        <v>0</v>
      </c>
      <c r="AC20" s="71">
        <f ca="1">'CF(Q)'!AC30</f>
        <v>0</v>
      </c>
      <c r="AD20" s="71">
        <f ca="1">'CF(Q)'!AD30</f>
        <v>0</v>
      </c>
      <c r="AE20" s="71">
        <f ca="1">'CF(Q)'!AE30</f>
        <v>0</v>
      </c>
      <c r="AF20" s="71">
        <f ca="1">'CF(Q)'!AF30</f>
        <v>0</v>
      </c>
      <c r="AG20" s="71">
        <f ca="1">'CF(Q)'!AG30</f>
        <v>0</v>
      </c>
      <c r="AH20" s="71">
        <f ca="1">'CF(Q)'!AH30</f>
        <v>0</v>
      </c>
      <c r="AI20" s="71">
        <f ca="1">'CF(Q)'!AI30</f>
        <v>0</v>
      </c>
      <c r="AJ20" s="71">
        <f ca="1">'CF(Q)'!AJ30</f>
        <v>0</v>
      </c>
      <c r="AK20" s="71">
        <f ca="1">'CF(Q)'!AK30</f>
        <v>0</v>
      </c>
      <c r="AL20" s="71">
        <f ca="1">'CF(Q)'!AL30</f>
        <v>0</v>
      </c>
      <c r="AM20" s="71">
        <f ca="1">'CF(Q)'!AM30</f>
        <v>0</v>
      </c>
      <c r="AN20" s="71">
        <f ca="1">'CF(Q)'!AN30</f>
        <v>0</v>
      </c>
      <c r="AO20" s="71">
        <f ca="1">'CF(Q)'!AO30</f>
        <v>0</v>
      </c>
      <c r="AP20" s="71">
        <f ca="1">'CF(Q)'!AP30</f>
        <v>0</v>
      </c>
      <c r="AQ20" s="71">
        <f ca="1">'CF(Q)'!AQ30</f>
        <v>0</v>
      </c>
      <c r="AR20" s="71">
        <f ca="1">'CF(Q)'!AR30</f>
        <v>0</v>
      </c>
      <c r="AS20" s="71">
        <f ca="1">'CF(Q)'!AS30</f>
        <v>0</v>
      </c>
      <c r="AT20" s="71">
        <f ca="1">'CF(Q)'!AT30</f>
        <v>0</v>
      </c>
      <c r="AU20" s="71">
        <f ca="1">'CF(Q)'!AU30</f>
        <v>0</v>
      </c>
      <c r="AV20" s="71">
        <f ca="1">'CF(Q)'!AV30</f>
        <v>0</v>
      </c>
      <c r="AW20" s="71">
        <f ca="1">'CF(Q)'!AW30</f>
        <v>0</v>
      </c>
      <c r="AX20" s="71">
        <f ca="1">'CF(Q)'!AX30</f>
        <v>0</v>
      </c>
      <c r="AY20" s="71">
        <f ca="1">'CF(Q)'!AY30</f>
        <v>0</v>
      </c>
      <c r="AZ20" s="71">
        <f ca="1">'CF(Q)'!AZ30</f>
        <v>0</v>
      </c>
      <c r="BA20" s="71">
        <f ca="1">'CF(Q)'!BA30</f>
        <v>0</v>
      </c>
      <c r="BB20" s="71">
        <f ca="1">'CF(Q)'!BB30</f>
        <v>0</v>
      </c>
      <c r="BC20" s="71">
        <f ca="1">'CF(Q)'!BC30</f>
        <v>0</v>
      </c>
      <c r="BD20" s="71">
        <f ca="1">'CF(Q)'!BD30</f>
        <v>0</v>
      </c>
      <c r="BE20" s="71">
        <f ca="1">'CF(Q)'!BE30</f>
        <v>0</v>
      </c>
      <c r="BF20" s="71">
        <f ca="1">'CF(Q)'!BF30</f>
        <v>0</v>
      </c>
      <c r="BG20" s="71">
        <f ca="1">'CF(Q)'!BG30</f>
        <v>0</v>
      </c>
      <c r="BH20" s="71">
        <f ca="1">'CF(Q)'!BH30</f>
        <v>0</v>
      </c>
      <c r="BI20" s="71">
        <f ca="1">'CF(Q)'!BI30</f>
        <v>0</v>
      </c>
      <c r="BJ20" s="71">
        <f ca="1">'CF(Q)'!BJ30</f>
        <v>0</v>
      </c>
      <c r="BK20" s="71">
        <f ca="1">'CF(Q)'!BK30</f>
        <v>0</v>
      </c>
      <c r="BL20" s="71">
        <f ca="1">'CF(Q)'!BL30</f>
        <v>0</v>
      </c>
      <c r="BM20" s="71">
        <f ca="1">'CF(Q)'!BM30</f>
        <v>0</v>
      </c>
      <c r="BN20" s="71">
        <f ca="1">'CF(Q)'!BN30</f>
        <v>0</v>
      </c>
      <c r="BO20" s="71">
        <f ca="1">'CF(Q)'!BO30</f>
        <v>0</v>
      </c>
      <c r="BP20" s="71">
        <f ca="1">'CF(Q)'!BP30</f>
        <v>0</v>
      </c>
      <c r="BQ20" s="71">
        <f ca="1">'CF(Q)'!BQ30</f>
        <v>0</v>
      </c>
      <c r="BR20" s="71">
        <f ca="1">'CF(Q)'!BR30</f>
        <v>0</v>
      </c>
      <c r="BS20" s="71">
        <f ca="1">'CF(Q)'!BS30</f>
        <v>0</v>
      </c>
      <c r="BT20" s="71">
        <f ca="1">'CF(Q)'!BT30</f>
        <v>0</v>
      </c>
      <c r="BU20" s="71">
        <f ca="1">'CF(Q)'!BU30</f>
        <v>0</v>
      </c>
      <c r="BV20" s="71">
        <f ca="1">'CF(Q)'!BV30</f>
        <v>0</v>
      </c>
      <c r="BW20" s="71">
        <f ca="1">'CF(Q)'!BW30</f>
        <v>0</v>
      </c>
      <c r="BX20" s="71">
        <f ca="1">'CF(Q)'!BX30</f>
        <v>0</v>
      </c>
      <c r="BY20" s="71">
        <f ca="1">'CF(Q)'!BY30</f>
        <v>0</v>
      </c>
      <c r="BZ20" s="71">
        <f ca="1">'CF(Q)'!BZ30</f>
        <v>0</v>
      </c>
      <c r="CA20" s="71">
        <f ca="1">'CF(Q)'!CA30</f>
        <v>0</v>
      </c>
      <c r="CB20" s="71">
        <f ca="1">'CF(Q)'!CB30</f>
        <v>0</v>
      </c>
      <c r="CC20" s="71">
        <f ca="1">'CF(Q)'!CC30</f>
        <v>0</v>
      </c>
      <c r="CD20" s="71">
        <f ca="1">'CF(Q)'!CD30</f>
        <v>0</v>
      </c>
      <c r="CE20" s="71">
        <f ca="1">'CF(Q)'!CE30</f>
        <v>0</v>
      </c>
      <c r="CF20" s="71">
        <f ca="1">'CF(Q)'!CF30</f>
        <v>0</v>
      </c>
      <c r="CG20" s="71">
        <f ca="1">'CF(Q)'!CG30</f>
        <v>0</v>
      </c>
      <c r="CH20" s="71">
        <f ca="1">'CF(Q)'!CH30</f>
        <v>0</v>
      </c>
      <c r="CI20" s="71">
        <f ca="1">'CF(Q)'!CI30</f>
        <v>0</v>
      </c>
      <c r="CJ20" s="71">
        <f ca="1">'CF(Q)'!CJ30</f>
        <v>0</v>
      </c>
      <c r="CK20" s="71">
        <f ca="1">'CF(Q)'!CK30</f>
        <v>0</v>
      </c>
      <c r="CL20" s="71">
        <f ca="1">'CF(Q)'!CL30</f>
        <v>0</v>
      </c>
      <c r="CM20" s="71">
        <f ca="1">'CF(Q)'!CM30</f>
        <v>0</v>
      </c>
      <c r="CN20" s="71">
        <f ca="1">'CF(Q)'!CN30</f>
        <v>0</v>
      </c>
      <c r="CO20" s="71">
        <f ca="1">'CF(Q)'!CO30</f>
        <v>0</v>
      </c>
      <c r="CP20" s="71">
        <f ca="1">'CF(Q)'!CP30</f>
        <v>0</v>
      </c>
      <c r="CQ20" s="71">
        <f ca="1">'CF(Q)'!CQ30</f>
        <v>0</v>
      </c>
      <c r="CR20" s="71">
        <f ca="1">'CF(Q)'!CR30</f>
        <v>0</v>
      </c>
      <c r="CS20" s="71">
        <f ca="1">'CF(Q)'!CS30</f>
        <v>0</v>
      </c>
      <c r="CT20" s="71">
        <f ca="1">'CF(Q)'!CT30</f>
        <v>0</v>
      </c>
      <c r="CU20" s="71">
        <f ca="1">'CF(Q)'!CU30</f>
        <v>0</v>
      </c>
      <c r="CV20" s="71">
        <f ca="1">'CF(Q)'!CV30</f>
        <v>0</v>
      </c>
      <c r="CW20" s="71">
        <f ca="1">'CF(Q)'!CW30</f>
        <v>0</v>
      </c>
      <c r="CX20" s="71">
        <f ca="1">'CF(Q)'!CX30</f>
        <v>0</v>
      </c>
      <c r="CY20" s="71">
        <f ca="1">'CF(Q)'!CY30</f>
        <v>0</v>
      </c>
      <c r="CZ20" s="71">
        <f ca="1">'CF(Q)'!CZ30</f>
        <v>0</v>
      </c>
      <c r="DA20" s="71">
        <f ca="1">'CF(Q)'!DA30</f>
        <v>0</v>
      </c>
      <c r="DB20" s="71">
        <f ca="1">'CF(Q)'!DB30</f>
        <v>0</v>
      </c>
      <c r="DC20" s="71">
        <f ca="1">'CF(Q)'!DC30</f>
        <v>0</v>
      </c>
      <c r="DD20" s="71">
        <f ca="1">'CF(Q)'!DD30</f>
        <v>0</v>
      </c>
      <c r="DE20" s="71">
        <f ca="1">'CF(Q)'!DE30</f>
        <v>0</v>
      </c>
      <c r="DF20" s="71">
        <f ca="1">'CF(Q)'!DF30</f>
        <v>0</v>
      </c>
      <c r="DG20" s="71">
        <f ca="1">'CF(Q)'!DG30</f>
        <v>0</v>
      </c>
      <c r="DH20" s="71">
        <f ca="1">'CF(Q)'!DH30</f>
        <v>0</v>
      </c>
      <c r="DI20" s="71">
        <f ca="1">'CF(Q)'!DI30</f>
        <v>0</v>
      </c>
      <c r="DJ20" s="71">
        <f ca="1">'CF(Q)'!DJ30</f>
        <v>0</v>
      </c>
      <c r="DK20" s="71">
        <f>'CF(Q)'!DK30</f>
        <v>0</v>
      </c>
      <c r="DL20" s="71">
        <f>'CF(Q)'!DL30</f>
        <v>0</v>
      </c>
      <c r="DM20" s="71">
        <f>'CF(Q)'!DM30</f>
        <v>0</v>
      </c>
      <c r="DN20" s="71">
        <f>'CF(Q)'!DN30</f>
        <v>0</v>
      </c>
      <c r="DO20" s="71">
        <f>'CF(Q)'!DO30</f>
        <v>0</v>
      </c>
      <c r="DP20" s="71">
        <f>'CF(Q)'!DP30</f>
        <v>0</v>
      </c>
      <c r="DQ20" s="71">
        <f>'CF(Q)'!DQ30</f>
        <v>0</v>
      </c>
      <c r="DR20" s="71">
        <f>'CF(Q)'!DR30</f>
        <v>0</v>
      </c>
      <c r="DS20" s="71">
        <f>'CF(Q)'!DS30</f>
        <v>0</v>
      </c>
      <c r="DT20" s="71">
        <f>'CF(Q)'!DT30</f>
        <v>0</v>
      </c>
      <c r="DU20" s="71">
        <f>'CF(Q)'!DU30</f>
        <v>0</v>
      </c>
      <c r="DV20" s="71">
        <f>'CF(Q)'!DV30</f>
        <v>0</v>
      </c>
      <c r="DW20" s="71">
        <f>'CF(Q)'!DW30</f>
        <v>0</v>
      </c>
      <c r="DX20" s="71">
        <f>'CF(Q)'!DX30</f>
        <v>0</v>
      </c>
      <c r="DY20" s="71">
        <f>'CF(Q)'!DY30</f>
        <v>0</v>
      </c>
      <c r="DZ20" s="71">
        <f>'CF(Q)'!DZ30</f>
        <v>0</v>
      </c>
      <c r="EA20" s="71">
        <f>'CF(Q)'!EA30</f>
        <v>0</v>
      </c>
      <c r="EB20" s="71">
        <f>'CF(Q)'!EB30</f>
        <v>0</v>
      </c>
      <c r="EC20" s="71">
        <f>'CF(Q)'!EC30</f>
        <v>0</v>
      </c>
      <c r="ED20" s="71">
        <f>'CF(Q)'!ED30</f>
        <v>0</v>
      </c>
      <c r="EE20" s="71">
        <f>'CF(Q)'!EE30</f>
        <v>0</v>
      </c>
      <c r="EF20" s="71">
        <f>'CF(Q)'!EF30</f>
        <v>0</v>
      </c>
      <c r="EG20" s="71">
        <f>'CF(Q)'!EG30</f>
        <v>0</v>
      </c>
      <c r="EH20" s="71">
        <f>'CF(Q)'!EH30</f>
        <v>0</v>
      </c>
      <c r="EI20" s="71">
        <f>'CF(Q)'!EI30</f>
        <v>0</v>
      </c>
      <c r="EJ20" s="71">
        <f>'CF(Q)'!EJ30</f>
        <v>0</v>
      </c>
      <c r="EK20" s="71">
        <f>'CF(Q)'!EK30</f>
        <v>0</v>
      </c>
      <c r="EL20" s="71">
        <f>'CF(Q)'!EL30</f>
        <v>0</v>
      </c>
      <c r="EM20" s="71">
        <f>'CF(Q)'!EM30</f>
        <v>0</v>
      </c>
      <c r="EN20" s="71">
        <f>'CF(Q)'!EN30</f>
        <v>0</v>
      </c>
      <c r="EO20" s="71">
        <f>'CF(Q)'!EO30</f>
        <v>0</v>
      </c>
      <c r="EP20" s="71">
        <f>'CF(Q)'!EP30</f>
        <v>0</v>
      </c>
    </row>
    <row r="21" spans="2:146" ht="14.1" customHeight="1">
      <c r="B21" s="15" t="s">
        <v>578</v>
      </c>
      <c r="C21" s="8"/>
      <c r="D21" s="8" t="s">
        <v>97</v>
      </c>
      <c r="E21" s="71">
        <f t="shared" ca="1" si="138"/>
        <v>-2000</v>
      </c>
      <c r="F21" s="71"/>
      <c r="G21" s="71">
        <f>'CF(Q)'!G32</f>
        <v>0</v>
      </c>
      <c r="H21" s="71">
        <f ca="1">'CF(Q)'!H32</f>
        <v>0</v>
      </c>
      <c r="I21" s="71">
        <f ca="1">'CF(Q)'!I32</f>
        <v>0</v>
      </c>
      <c r="J21" s="71">
        <f ca="1">'CF(Q)'!J32</f>
        <v>0</v>
      </c>
      <c r="K21" s="71">
        <f ca="1">'CF(Q)'!K32</f>
        <v>0</v>
      </c>
      <c r="L21" s="71">
        <f ca="1">'CF(Q)'!L32</f>
        <v>0</v>
      </c>
      <c r="M21" s="71">
        <f ca="1">'CF(Q)'!M32</f>
        <v>0</v>
      </c>
      <c r="N21" s="71">
        <f ca="1">'CF(Q)'!N32</f>
        <v>0</v>
      </c>
      <c r="O21" s="71">
        <f ca="1">'CF(Q)'!O32</f>
        <v>0</v>
      </c>
      <c r="P21" s="71">
        <f ca="1">'CF(Q)'!P32</f>
        <v>0</v>
      </c>
      <c r="Q21" s="71">
        <f ca="1">'CF(Q)'!Q32</f>
        <v>0</v>
      </c>
      <c r="R21" s="71">
        <f ca="1">'CF(Q)'!R32</f>
        <v>0</v>
      </c>
      <c r="S21" s="71">
        <f ca="1">'CF(Q)'!S32</f>
        <v>0</v>
      </c>
      <c r="T21" s="71">
        <f ca="1">'CF(Q)'!T32</f>
        <v>0</v>
      </c>
      <c r="U21" s="71">
        <f ca="1">'CF(Q)'!U32</f>
        <v>0</v>
      </c>
      <c r="V21" s="71">
        <f ca="1">'CF(Q)'!V32</f>
        <v>0</v>
      </c>
      <c r="W21" s="71">
        <f ca="1">'CF(Q)'!W32</f>
        <v>0</v>
      </c>
      <c r="X21" s="71">
        <f ca="1">'CF(Q)'!X32</f>
        <v>0</v>
      </c>
      <c r="Y21" s="71">
        <f ca="1">'CF(Q)'!Y32</f>
        <v>0</v>
      </c>
      <c r="Z21" s="71">
        <f ca="1">'CF(Q)'!Z32</f>
        <v>0</v>
      </c>
      <c r="AA21" s="71">
        <f ca="1">'CF(Q)'!AA32</f>
        <v>0</v>
      </c>
      <c r="AB21" s="71">
        <f ca="1">'CF(Q)'!AB32</f>
        <v>0</v>
      </c>
      <c r="AC21" s="71">
        <f ca="1">'CF(Q)'!AC32</f>
        <v>0</v>
      </c>
      <c r="AD21" s="71">
        <f ca="1">'CF(Q)'!AD32</f>
        <v>0</v>
      </c>
      <c r="AE21" s="71">
        <f ca="1">'CF(Q)'!AE32</f>
        <v>0</v>
      </c>
      <c r="AF21" s="71">
        <f ca="1">'CF(Q)'!AF32</f>
        <v>0</v>
      </c>
      <c r="AG21" s="71">
        <f ca="1">'CF(Q)'!AG32</f>
        <v>0</v>
      </c>
      <c r="AH21" s="71">
        <f ca="1">'CF(Q)'!AH32</f>
        <v>0</v>
      </c>
      <c r="AI21" s="71">
        <f ca="1">'CF(Q)'!AI32</f>
        <v>0</v>
      </c>
      <c r="AJ21" s="71">
        <f ca="1">'CF(Q)'!AJ32</f>
        <v>0</v>
      </c>
      <c r="AK21" s="71">
        <f ca="1">'CF(Q)'!AK32</f>
        <v>0</v>
      </c>
      <c r="AL21" s="71">
        <f ca="1">'CF(Q)'!AL32</f>
        <v>0</v>
      </c>
      <c r="AM21" s="71">
        <f ca="1">'CF(Q)'!AM32</f>
        <v>0</v>
      </c>
      <c r="AN21" s="71">
        <f ca="1">'CF(Q)'!AN32</f>
        <v>0</v>
      </c>
      <c r="AO21" s="71">
        <f ca="1">'CF(Q)'!AO32</f>
        <v>0</v>
      </c>
      <c r="AP21" s="71">
        <f ca="1">'CF(Q)'!AP32</f>
        <v>0</v>
      </c>
      <c r="AQ21" s="71">
        <f ca="1">'CF(Q)'!AQ32</f>
        <v>0</v>
      </c>
      <c r="AR21" s="71">
        <f ca="1">'CF(Q)'!AR32</f>
        <v>0</v>
      </c>
      <c r="AS21" s="71">
        <f ca="1">'CF(Q)'!AS32</f>
        <v>0</v>
      </c>
      <c r="AT21" s="71">
        <f ca="1">'CF(Q)'!AT32</f>
        <v>0</v>
      </c>
      <c r="AU21" s="71">
        <f ca="1">'CF(Q)'!AU32</f>
        <v>0</v>
      </c>
      <c r="AV21" s="71">
        <f ca="1">'CF(Q)'!AV32</f>
        <v>0</v>
      </c>
      <c r="AW21" s="71">
        <f ca="1">'CF(Q)'!AW32</f>
        <v>0</v>
      </c>
      <c r="AX21" s="71">
        <f ca="1">'CF(Q)'!AX32</f>
        <v>0</v>
      </c>
      <c r="AY21" s="71">
        <f ca="1">'CF(Q)'!AY32</f>
        <v>0</v>
      </c>
      <c r="AZ21" s="71">
        <f ca="1">'CF(Q)'!AZ32</f>
        <v>0</v>
      </c>
      <c r="BA21" s="71">
        <f ca="1">'CF(Q)'!BA32</f>
        <v>0</v>
      </c>
      <c r="BB21" s="71">
        <f ca="1">'CF(Q)'!BB32</f>
        <v>0</v>
      </c>
      <c r="BC21" s="71">
        <f ca="1">'CF(Q)'!BC32</f>
        <v>0</v>
      </c>
      <c r="BD21" s="71">
        <f ca="1">'CF(Q)'!BD32</f>
        <v>0</v>
      </c>
      <c r="BE21" s="71">
        <f ca="1">'CF(Q)'!BE32</f>
        <v>0</v>
      </c>
      <c r="BF21" s="71">
        <f ca="1">'CF(Q)'!BF32</f>
        <v>0</v>
      </c>
      <c r="BG21" s="71">
        <f ca="1">'CF(Q)'!BG32</f>
        <v>0</v>
      </c>
      <c r="BH21" s="71">
        <f ca="1">'CF(Q)'!BH32</f>
        <v>0</v>
      </c>
      <c r="BI21" s="71">
        <f ca="1">'CF(Q)'!BI32</f>
        <v>0</v>
      </c>
      <c r="BJ21" s="71">
        <f ca="1">'CF(Q)'!BJ32</f>
        <v>0</v>
      </c>
      <c r="BK21" s="71">
        <f ca="1">'CF(Q)'!BK32</f>
        <v>0</v>
      </c>
      <c r="BL21" s="71">
        <f ca="1">'CF(Q)'!BL32</f>
        <v>0</v>
      </c>
      <c r="BM21" s="71">
        <f ca="1">'CF(Q)'!BM32</f>
        <v>0</v>
      </c>
      <c r="BN21" s="71">
        <f ca="1">'CF(Q)'!BN32</f>
        <v>0</v>
      </c>
      <c r="BO21" s="71">
        <f ca="1">'CF(Q)'!BO32</f>
        <v>0</v>
      </c>
      <c r="BP21" s="71">
        <f ca="1">'CF(Q)'!BP32</f>
        <v>0</v>
      </c>
      <c r="BQ21" s="71">
        <f ca="1">'CF(Q)'!BQ32</f>
        <v>0</v>
      </c>
      <c r="BR21" s="71">
        <f ca="1">'CF(Q)'!BR32</f>
        <v>0</v>
      </c>
      <c r="BS21" s="71">
        <f ca="1">'CF(Q)'!BS32</f>
        <v>0</v>
      </c>
      <c r="BT21" s="71">
        <f ca="1">'CF(Q)'!BT32</f>
        <v>0</v>
      </c>
      <c r="BU21" s="71">
        <f ca="1">'CF(Q)'!BU32</f>
        <v>0</v>
      </c>
      <c r="BV21" s="71">
        <f ca="1">'CF(Q)'!BV32</f>
        <v>0</v>
      </c>
      <c r="BW21" s="71">
        <f ca="1">'CF(Q)'!BW32</f>
        <v>0</v>
      </c>
      <c r="BX21" s="71">
        <f ca="1">'CF(Q)'!BX32</f>
        <v>0</v>
      </c>
      <c r="BY21" s="71">
        <f ca="1">'CF(Q)'!BY32</f>
        <v>0</v>
      </c>
      <c r="BZ21" s="71">
        <f ca="1">'CF(Q)'!BZ32</f>
        <v>0</v>
      </c>
      <c r="CA21" s="71">
        <f ca="1">'CF(Q)'!CA32</f>
        <v>0</v>
      </c>
      <c r="CB21" s="71">
        <f ca="1">'CF(Q)'!CB32</f>
        <v>0</v>
      </c>
      <c r="CC21" s="71">
        <f ca="1">'CF(Q)'!CC32</f>
        <v>0</v>
      </c>
      <c r="CD21" s="71">
        <f ca="1">'CF(Q)'!CD32</f>
        <v>0</v>
      </c>
      <c r="CE21" s="71">
        <f ca="1">'CF(Q)'!CE32</f>
        <v>0</v>
      </c>
      <c r="CF21" s="71">
        <f ca="1">'CF(Q)'!CF32</f>
        <v>0</v>
      </c>
      <c r="CG21" s="71">
        <f ca="1">'CF(Q)'!CG32</f>
        <v>0</v>
      </c>
      <c r="CH21" s="71">
        <f ca="1">'CF(Q)'!CH32</f>
        <v>0</v>
      </c>
      <c r="CI21" s="71">
        <f ca="1">'CF(Q)'!CI32</f>
        <v>0</v>
      </c>
      <c r="CJ21" s="71">
        <f ca="1">'CF(Q)'!CJ32</f>
        <v>0</v>
      </c>
      <c r="CK21" s="71">
        <f ca="1">'CF(Q)'!CK32</f>
        <v>0</v>
      </c>
      <c r="CL21" s="71">
        <f ca="1">'CF(Q)'!CL32</f>
        <v>0</v>
      </c>
      <c r="CM21" s="71">
        <f ca="1">'CF(Q)'!CM32</f>
        <v>0</v>
      </c>
      <c r="CN21" s="71">
        <f ca="1">'CF(Q)'!CN32</f>
        <v>0</v>
      </c>
      <c r="CO21" s="71">
        <f ca="1">'CF(Q)'!CO32</f>
        <v>0</v>
      </c>
      <c r="CP21" s="71">
        <f ca="1">'CF(Q)'!CP32</f>
        <v>0</v>
      </c>
      <c r="CQ21" s="71">
        <f ca="1">'CF(Q)'!CQ32</f>
        <v>0</v>
      </c>
      <c r="CR21" s="71">
        <f ca="1">'CF(Q)'!CR32</f>
        <v>0</v>
      </c>
      <c r="CS21" s="71">
        <f ca="1">'CF(Q)'!CS32</f>
        <v>-2000</v>
      </c>
      <c r="CT21" s="71">
        <f ca="1">'CF(Q)'!CT32</f>
        <v>0</v>
      </c>
      <c r="CU21" s="71">
        <f ca="1">'CF(Q)'!CU32</f>
        <v>0</v>
      </c>
      <c r="CV21" s="71">
        <f ca="1">'CF(Q)'!CV32</f>
        <v>0</v>
      </c>
      <c r="CW21" s="71">
        <f ca="1">'CF(Q)'!CW32</f>
        <v>0</v>
      </c>
      <c r="CX21" s="71">
        <f ca="1">'CF(Q)'!CX32</f>
        <v>0</v>
      </c>
      <c r="CY21" s="71">
        <f ca="1">'CF(Q)'!CY32</f>
        <v>0</v>
      </c>
      <c r="CZ21" s="71">
        <f ca="1">'CF(Q)'!CZ32</f>
        <v>0</v>
      </c>
      <c r="DA21" s="71">
        <f ca="1">'CF(Q)'!DA32</f>
        <v>0</v>
      </c>
      <c r="DB21" s="71">
        <f ca="1">'CF(Q)'!DB32</f>
        <v>0</v>
      </c>
      <c r="DC21" s="71">
        <f ca="1">'CF(Q)'!DC32</f>
        <v>0</v>
      </c>
      <c r="DD21" s="71">
        <f ca="1">'CF(Q)'!DD32</f>
        <v>0</v>
      </c>
      <c r="DE21" s="71">
        <f ca="1">'CF(Q)'!DE32</f>
        <v>0</v>
      </c>
      <c r="DF21" s="71">
        <f ca="1">'CF(Q)'!DF32</f>
        <v>0</v>
      </c>
      <c r="DG21" s="71">
        <f ca="1">'CF(Q)'!DG32</f>
        <v>0</v>
      </c>
      <c r="DH21" s="71">
        <f ca="1">'CF(Q)'!DH32</f>
        <v>0</v>
      </c>
      <c r="DI21" s="71">
        <f ca="1">'CF(Q)'!DI32</f>
        <v>0</v>
      </c>
      <c r="DJ21" s="71">
        <f ca="1">'CF(Q)'!DJ32</f>
        <v>0</v>
      </c>
      <c r="DK21" s="71">
        <f ca="1">'CF(Q)'!DK32</f>
        <v>0</v>
      </c>
      <c r="DL21" s="71">
        <f ca="1">'CF(Q)'!DL32</f>
        <v>0</v>
      </c>
      <c r="DM21" s="71">
        <f ca="1">'CF(Q)'!DM32</f>
        <v>0</v>
      </c>
      <c r="DN21" s="71">
        <f ca="1">'CF(Q)'!DN32</f>
        <v>0</v>
      </c>
      <c r="DO21" s="71">
        <f ca="1">'CF(Q)'!DO32</f>
        <v>0</v>
      </c>
      <c r="DP21" s="71">
        <f ca="1">'CF(Q)'!DP32</f>
        <v>0</v>
      </c>
      <c r="DQ21" s="71">
        <f ca="1">'CF(Q)'!DQ32</f>
        <v>0</v>
      </c>
      <c r="DR21" s="71">
        <f ca="1">'CF(Q)'!DR32</f>
        <v>0</v>
      </c>
      <c r="DS21" s="71">
        <f ca="1">'CF(Q)'!DS32</f>
        <v>0</v>
      </c>
      <c r="DT21" s="71">
        <f ca="1">'CF(Q)'!DT32</f>
        <v>0</v>
      </c>
      <c r="DU21" s="71">
        <f ca="1">'CF(Q)'!DU32</f>
        <v>0</v>
      </c>
      <c r="DV21" s="71">
        <f ca="1">'CF(Q)'!DV32</f>
        <v>0</v>
      </c>
      <c r="DW21" s="71">
        <f ca="1">'CF(Q)'!DW32</f>
        <v>0</v>
      </c>
      <c r="DX21" s="71">
        <f ca="1">'CF(Q)'!DX32</f>
        <v>0</v>
      </c>
      <c r="DY21" s="71">
        <f ca="1">'CF(Q)'!DY32</f>
        <v>0</v>
      </c>
      <c r="DZ21" s="71">
        <f ca="1">'CF(Q)'!DZ32</f>
        <v>0</v>
      </c>
      <c r="EA21" s="71">
        <f ca="1">'CF(Q)'!EA32</f>
        <v>0</v>
      </c>
      <c r="EB21" s="71">
        <f ca="1">'CF(Q)'!EB32</f>
        <v>0</v>
      </c>
      <c r="EC21" s="71">
        <f ca="1">'CF(Q)'!EC32</f>
        <v>0</v>
      </c>
      <c r="ED21" s="71">
        <f ca="1">'CF(Q)'!ED32</f>
        <v>0</v>
      </c>
      <c r="EE21" s="71">
        <f ca="1">'CF(Q)'!EE32</f>
        <v>0</v>
      </c>
      <c r="EF21" s="71">
        <f ca="1">'CF(Q)'!EF32</f>
        <v>0</v>
      </c>
      <c r="EG21" s="71">
        <f ca="1">'CF(Q)'!EG32</f>
        <v>0</v>
      </c>
      <c r="EH21" s="71">
        <f ca="1">'CF(Q)'!EH32</f>
        <v>0</v>
      </c>
      <c r="EI21" s="71">
        <f ca="1">'CF(Q)'!EI32</f>
        <v>0</v>
      </c>
      <c r="EJ21" s="71">
        <f ca="1">'CF(Q)'!EJ32</f>
        <v>0</v>
      </c>
      <c r="EK21" s="71">
        <f ca="1">'CF(Q)'!EK32</f>
        <v>0</v>
      </c>
      <c r="EL21" s="71">
        <f ca="1">'CF(Q)'!EL32</f>
        <v>0</v>
      </c>
      <c r="EM21" s="71">
        <f ca="1">'CF(Q)'!EM32</f>
        <v>0</v>
      </c>
      <c r="EN21" s="71">
        <f ca="1">'CF(Q)'!EN32</f>
        <v>0</v>
      </c>
      <c r="EO21" s="71">
        <f ca="1">'CF(Q)'!EO32</f>
        <v>0</v>
      </c>
      <c r="EP21" s="71">
        <f ca="1">'CF(Q)'!EP32</f>
        <v>0</v>
      </c>
    </row>
    <row r="22" spans="2:146" ht="14.1" customHeight="1">
      <c r="B22" s="15" t="s">
        <v>1188</v>
      </c>
      <c r="C22" s="8"/>
      <c r="D22" s="8" t="s">
        <v>97</v>
      </c>
      <c r="E22" s="71">
        <f t="shared" ref="E22" ca="1" si="140">SUM(G22:EP22)</f>
        <v>-320</v>
      </c>
      <c r="F22" s="71"/>
      <c r="G22" s="71">
        <f>'CF(Q)'!G38+'CF(Q)'!G53</f>
        <v>0</v>
      </c>
      <c r="H22" s="71">
        <f ca="1">'CF(Q)'!H38+'CF(Q)'!H53</f>
        <v>0</v>
      </c>
      <c r="I22" s="71">
        <f ca="1">'CF(Q)'!I38+'CF(Q)'!I53</f>
        <v>0</v>
      </c>
      <c r="J22" s="71">
        <f ca="1">'CF(Q)'!J38+'CF(Q)'!J53</f>
        <v>0</v>
      </c>
      <c r="K22" s="71">
        <f ca="1">'CF(Q)'!K38+'CF(Q)'!K53</f>
        <v>0</v>
      </c>
      <c r="L22" s="71">
        <f ca="1">'CF(Q)'!L38+'CF(Q)'!L53</f>
        <v>0</v>
      </c>
      <c r="M22" s="71">
        <f ca="1">'CF(Q)'!M38+'CF(Q)'!M53</f>
        <v>0</v>
      </c>
      <c r="N22" s="71">
        <f ca="1">'CF(Q)'!N38+'CF(Q)'!N53</f>
        <v>0</v>
      </c>
      <c r="O22" s="71">
        <f ca="1">'CF(Q)'!O38+'CF(Q)'!O53</f>
        <v>0</v>
      </c>
      <c r="P22" s="71">
        <f ca="1">'CF(Q)'!P38+'CF(Q)'!P53</f>
        <v>0</v>
      </c>
      <c r="Q22" s="71">
        <f ca="1">'CF(Q)'!Q38+'CF(Q)'!Q53</f>
        <v>0</v>
      </c>
      <c r="R22" s="71">
        <f ca="1">'CF(Q)'!R38+'CF(Q)'!R53</f>
        <v>0</v>
      </c>
      <c r="S22" s="71">
        <f ca="1">'CF(Q)'!S38+'CF(Q)'!S53</f>
        <v>0</v>
      </c>
      <c r="T22" s="71">
        <f ca="1">'CF(Q)'!T38+'CF(Q)'!T53</f>
        <v>-20</v>
      </c>
      <c r="U22" s="71">
        <f ca="1">'CF(Q)'!U38+'CF(Q)'!U53</f>
        <v>0</v>
      </c>
      <c r="V22" s="71">
        <f ca="1">'CF(Q)'!V38+'CF(Q)'!V53</f>
        <v>0</v>
      </c>
      <c r="W22" s="71">
        <f ca="1">'CF(Q)'!W38+'CF(Q)'!W53</f>
        <v>0</v>
      </c>
      <c r="X22" s="71">
        <f ca="1">'CF(Q)'!X38+'CF(Q)'!X53</f>
        <v>-20</v>
      </c>
      <c r="Y22" s="71">
        <f ca="1">'CF(Q)'!Y38+'CF(Q)'!Y53</f>
        <v>0</v>
      </c>
      <c r="Z22" s="71">
        <f ca="1">'CF(Q)'!Z38+'CF(Q)'!Z53</f>
        <v>0</v>
      </c>
      <c r="AA22" s="71">
        <f ca="1">'CF(Q)'!AA38+'CF(Q)'!AA53</f>
        <v>0</v>
      </c>
      <c r="AB22" s="71">
        <f ca="1">'CF(Q)'!AB38+'CF(Q)'!AB53</f>
        <v>-20</v>
      </c>
      <c r="AC22" s="71">
        <f ca="1">'CF(Q)'!AC38+'CF(Q)'!AC53</f>
        <v>0</v>
      </c>
      <c r="AD22" s="71">
        <f ca="1">'CF(Q)'!AD38+'CF(Q)'!AD53</f>
        <v>0</v>
      </c>
      <c r="AE22" s="71">
        <f ca="1">'CF(Q)'!AE38+'CF(Q)'!AE53</f>
        <v>0</v>
      </c>
      <c r="AF22" s="71">
        <f ca="1">'CF(Q)'!AF38+'CF(Q)'!AF53</f>
        <v>-20</v>
      </c>
      <c r="AG22" s="71">
        <f ca="1">'CF(Q)'!AG38+'CF(Q)'!AG53</f>
        <v>0</v>
      </c>
      <c r="AH22" s="71">
        <f ca="1">'CF(Q)'!AH38+'CF(Q)'!AH53</f>
        <v>0</v>
      </c>
      <c r="AI22" s="71">
        <f ca="1">'CF(Q)'!AI38+'CF(Q)'!AI53</f>
        <v>0</v>
      </c>
      <c r="AJ22" s="71">
        <f ca="1">'CF(Q)'!AJ38+'CF(Q)'!AJ53</f>
        <v>-20</v>
      </c>
      <c r="AK22" s="71">
        <f ca="1">'CF(Q)'!AK38+'CF(Q)'!AK53</f>
        <v>0</v>
      </c>
      <c r="AL22" s="71">
        <f ca="1">'CF(Q)'!AL38+'CF(Q)'!AL53</f>
        <v>0</v>
      </c>
      <c r="AM22" s="71">
        <f ca="1">'CF(Q)'!AM38+'CF(Q)'!AM53</f>
        <v>0</v>
      </c>
      <c r="AN22" s="71">
        <f ca="1">'CF(Q)'!AN38+'CF(Q)'!AN53</f>
        <v>-20</v>
      </c>
      <c r="AO22" s="71">
        <f ca="1">'CF(Q)'!AO38+'CF(Q)'!AO53</f>
        <v>0</v>
      </c>
      <c r="AP22" s="71">
        <f ca="1">'CF(Q)'!AP38+'CF(Q)'!AP53</f>
        <v>0</v>
      </c>
      <c r="AQ22" s="71">
        <f ca="1">'CF(Q)'!AQ38+'CF(Q)'!AQ53</f>
        <v>0</v>
      </c>
      <c r="AR22" s="71">
        <f ca="1">'CF(Q)'!AR38+'CF(Q)'!AR53</f>
        <v>-20</v>
      </c>
      <c r="AS22" s="71">
        <f ca="1">'CF(Q)'!AS38+'CF(Q)'!AS53</f>
        <v>0</v>
      </c>
      <c r="AT22" s="71">
        <f ca="1">'CF(Q)'!AT38+'CF(Q)'!AT53</f>
        <v>0</v>
      </c>
      <c r="AU22" s="71">
        <f ca="1">'CF(Q)'!AU38+'CF(Q)'!AU53</f>
        <v>0</v>
      </c>
      <c r="AV22" s="71">
        <f ca="1">'CF(Q)'!AV38+'CF(Q)'!AV53</f>
        <v>-20</v>
      </c>
      <c r="AW22" s="71">
        <f ca="1">'CF(Q)'!AW38+'CF(Q)'!AW53</f>
        <v>0</v>
      </c>
      <c r="AX22" s="71">
        <f ca="1">'CF(Q)'!AX38+'CF(Q)'!AX53</f>
        <v>0</v>
      </c>
      <c r="AY22" s="71">
        <f ca="1">'CF(Q)'!AY38+'CF(Q)'!AY53</f>
        <v>0</v>
      </c>
      <c r="AZ22" s="71">
        <f ca="1">'CF(Q)'!AZ38+'CF(Q)'!AZ53</f>
        <v>-20</v>
      </c>
      <c r="BA22" s="71">
        <f ca="1">'CF(Q)'!BA38+'CF(Q)'!BA53</f>
        <v>0</v>
      </c>
      <c r="BB22" s="71">
        <f ca="1">'CF(Q)'!BB38+'CF(Q)'!BB53</f>
        <v>0</v>
      </c>
      <c r="BC22" s="71">
        <f ca="1">'CF(Q)'!BC38+'CF(Q)'!BC53</f>
        <v>0</v>
      </c>
      <c r="BD22" s="71">
        <f ca="1">'CF(Q)'!BD38+'CF(Q)'!BD53</f>
        <v>-20</v>
      </c>
      <c r="BE22" s="71">
        <f ca="1">'CF(Q)'!BE38+'CF(Q)'!BE53</f>
        <v>0</v>
      </c>
      <c r="BF22" s="71">
        <f ca="1">'CF(Q)'!BF38+'CF(Q)'!BF53</f>
        <v>0</v>
      </c>
      <c r="BG22" s="71">
        <f ca="1">'CF(Q)'!BG38+'CF(Q)'!BG53</f>
        <v>0</v>
      </c>
      <c r="BH22" s="71">
        <f ca="1">'CF(Q)'!BH38+'CF(Q)'!BH53</f>
        <v>-20</v>
      </c>
      <c r="BI22" s="71">
        <f ca="1">'CF(Q)'!BI38+'CF(Q)'!BI53</f>
        <v>0</v>
      </c>
      <c r="BJ22" s="71">
        <f ca="1">'CF(Q)'!BJ38+'CF(Q)'!BJ53</f>
        <v>0</v>
      </c>
      <c r="BK22" s="71">
        <f ca="1">'CF(Q)'!BK38+'CF(Q)'!BK53</f>
        <v>0</v>
      </c>
      <c r="BL22" s="71">
        <f ca="1">'CF(Q)'!BL38+'CF(Q)'!BL53</f>
        <v>-20</v>
      </c>
      <c r="BM22" s="71">
        <f ca="1">'CF(Q)'!BM38+'CF(Q)'!BM53</f>
        <v>0</v>
      </c>
      <c r="BN22" s="71">
        <f ca="1">'CF(Q)'!BN38+'CF(Q)'!BN53</f>
        <v>0</v>
      </c>
      <c r="BO22" s="71">
        <f ca="1">'CF(Q)'!BO38+'CF(Q)'!BO53</f>
        <v>0</v>
      </c>
      <c r="BP22" s="71">
        <f ca="1">'CF(Q)'!BP38+'CF(Q)'!BP53</f>
        <v>-20</v>
      </c>
      <c r="BQ22" s="71">
        <f ca="1">'CF(Q)'!BQ38+'CF(Q)'!BQ53</f>
        <v>0</v>
      </c>
      <c r="BR22" s="71">
        <f ca="1">'CF(Q)'!BR38+'CF(Q)'!BR53</f>
        <v>0</v>
      </c>
      <c r="BS22" s="71">
        <f ca="1">'CF(Q)'!BS38+'CF(Q)'!BS53</f>
        <v>0</v>
      </c>
      <c r="BT22" s="71">
        <f ca="1">'CF(Q)'!BT38+'CF(Q)'!BT53</f>
        <v>-20</v>
      </c>
      <c r="BU22" s="71">
        <f ca="1">'CF(Q)'!BU38+'CF(Q)'!BU53</f>
        <v>0</v>
      </c>
      <c r="BV22" s="71">
        <f ca="1">'CF(Q)'!BV38+'CF(Q)'!BV53</f>
        <v>0</v>
      </c>
      <c r="BW22" s="71">
        <f ca="1">'CF(Q)'!BW38+'CF(Q)'!BW53</f>
        <v>0</v>
      </c>
      <c r="BX22" s="71">
        <f ca="1">'CF(Q)'!BX38+'CF(Q)'!BX53</f>
        <v>-20</v>
      </c>
      <c r="BY22" s="71">
        <f ca="1">'CF(Q)'!BY38+'CF(Q)'!BY53</f>
        <v>0</v>
      </c>
      <c r="BZ22" s="71">
        <f ca="1">'CF(Q)'!BZ38+'CF(Q)'!BZ53</f>
        <v>0</v>
      </c>
      <c r="CA22" s="71">
        <f ca="1">'CF(Q)'!CA38+'CF(Q)'!CA53</f>
        <v>0</v>
      </c>
      <c r="CB22" s="71">
        <f ca="1">'CF(Q)'!CB38+'CF(Q)'!CB53</f>
        <v>-20</v>
      </c>
      <c r="CC22" s="71">
        <f ca="1">'CF(Q)'!CC38+'CF(Q)'!CC53</f>
        <v>0</v>
      </c>
      <c r="CD22" s="71">
        <f ca="1">'CF(Q)'!CD38+'CF(Q)'!CD53</f>
        <v>0</v>
      </c>
      <c r="CE22" s="71">
        <f ca="1">'CF(Q)'!CE38+'CF(Q)'!CE53</f>
        <v>0</v>
      </c>
      <c r="CF22" s="71">
        <f ca="1">'CF(Q)'!CF38+'CF(Q)'!CF53</f>
        <v>0</v>
      </c>
      <c r="CG22" s="71">
        <f ca="1">'CF(Q)'!CG38+'CF(Q)'!CG53</f>
        <v>0</v>
      </c>
      <c r="CH22" s="71">
        <f ca="1">'CF(Q)'!CH38+'CF(Q)'!CH53</f>
        <v>0</v>
      </c>
      <c r="CI22" s="71">
        <f ca="1">'CF(Q)'!CI38+'CF(Q)'!CI53</f>
        <v>0</v>
      </c>
      <c r="CJ22" s="71">
        <f ca="1">'CF(Q)'!CJ38+'CF(Q)'!CJ53</f>
        <v>0</v>
      </c>
      <c r="CK22" s="71">
        <f ca="1">'CF(Q)'!CK38+'CF(Q)'!CK53</f>
        <v>0</v>
      </c>
      <c r="CL22" s="71">
        <f ca="1">'CF(Q)'!CL38+'CF(Q)'!CL53</f>
        <v>0</v>
      </c>
      <c r="CM22" s="71">
        <f ca="1">'CF(Q)'!CM38+'CF(Q)'!CM53</f>
        <v>0</v>
      </c>
      <c r="CN22" s="71">
        <f ca="1">'CF(Q)'!CN38+'CF(Q)'!CN53</f>
        <v>0</v>
      </c>
      <c r="CO22" s="71">
        <f ca="1">'CF(Q)'!CO38+'CF(Q)'!CO53</f>
        <v>0</v>
      </c>
      <c r="CP22" s="71">
        <f ca="1">'CF(Q)'!CP38+'CF(Q)'!CP53</f>
        <v>0</v>
      </c>
      <c r="CQ22" s="71">
        <f ca="1">'CF(Q)'!CQ38+'CF(Q)'!CQ53</f>
        <v>0</v>
      </c>
      <c r="CR22" s="71">
        <f ca="1">'CF(Q)'!CR38+'CF(Q)'!CR53</f>
        <v>0</v>
      </c>
      <c r="CS22" s="71">
        <f ca="1">'CF(Q)'!CS38+'CF(Q)'!CS53</f>
        <v>0</v>
      </c>
      <c r="CT22" s="71">
        <f ca="1">'CF(Q)'!CT38+'CF(Q)'!CT53</f>
        <v>0</v>
      </c>
      <c r="CU22" s="71">
        <f ca="1">'CF(Q)'!CU38+'CF(Q)'!CU53</f>
        <v>0</v>
      </c>
      <c r="CV22" s="71">
        <f ca="1">'CF(Q)'!CV38+'CF(Q)'!CV53</f>
        <v>0</v>
      </c>
      <c r="CW22" s="71">
        <f ca="1">'CF(Q)'!CW38+'CF(Q)'!CW53</f>
        <v>0</v>
      </c>
      <c r="CX22" s="71">
        <f ca="1">'CF(Q)'!CX38+'CF(Q)'!CX53</f>
        <v>0</v>
      </c>
      <c r="CY22" s="71">
        <f ca="1">'CF(Q)'!CY38+'CF(Q)'!CY53</f>
        <v>0</v>
      </c>
      <c r="CZ22" s="71">
        <f ca="1">'CF(Q)'!CZ38+'CF(Q)'!CZ53</f>
        <v>0</v>
      </c>
      <c r="DA22" s="71">
        <f ca="1">'CF(Q)'!DA38+'CF(Q)'!DA53</f>
        <v>0</v>
      </c>
      <c r="DB22" s="71">
        <f ca="1">'CF(Q)'!DB38+'CF(Q)'!DB53</f>
        <v>0</v>
      </c>
      <c r="DC22" s="71">
        <f ca="1">'CF(Q)'!DC38+'CF(Q)'!DC53</f>
        <v>0</v>
      </c>
      <c r="DD22" s="71">
        <f ca="1">'CF(Q)'!DD38+'CF(Q)'!DD53</f>
        <v>0</v>
      </c>
      <c r="DE22" s="71">
        <f ca="1">'CF(Q)'!DE38+'CF(Q)'!DE53</f>
        <v>0</v>
      </c>
      <c r="DF22" s="71">
        <f ca="1">'CF(Q)'!DF38+'CF(Q)'!DF53</f>
        <v>0</v>
      </c>
      <c r="DG22" s="71">
        <f ca="1">'CF(Q)'!DG38+'CF(Q)'!DG53</f>
        <v>0</v>
      </c>
      <c r="DH22" s="71">
        <f ca="1">'CF(Q)'!DH38+'CF(Q)'!DH53</f>
        <v>0</v>
      </c>
      <c r="DI22" s="71">
        <f ca="1">'CF(Q)'!DI38+'CF(Q)'!DI53</f>
        <v>0</v>
      </c>
      <c r="DJ22" s="71">
        <f ca="1">'CF(Q)'!DJ38+'CF(Q)'!DJ53</f>
        <v>0</v>
      </c>
      <c r="DK22" s="71">
        <f ca="1">'CF(Q)'!DK38+'CF(Q)'!DK53</f>
        <v>0</v>
      </c>
      <c r="DL22" s="71">
        <f ca="1">'CF(Q)'!DL38+'CF(Q)'!DL53</f>
        <v>0</v>
      </c>
      <c r="DM22" s="71">
        <f ca="1">'CF(Q)'!DM38+'CF(Q)'!DM53</f>
        <v>0</v>
      </c>
      <c r="DN22" s="71">
        <f ca="1">'CF(Q)'!DN38+'CF(Q)'!DN53</f>
        <v>0</v>
      </c>
      <c r="DO22" s="71">
        <f ca="1">'CF(Q)'!DO38+'CF(Q)'!DO53</f>
        <v>0</v>
      </c>
      <c r="DP22" s="71">
        <f ca="1">'CF(Q)'!DP38+'CF(Q)'!DP53</f>
        <v>0</v>
      </c>
      <c r="DQ22" s="71">
        <f ca="1">'CF(Q)'!DQ38+'CF(Q)'!DQ53</f>
        <v>0</v>
      </c>
      <c r="DR22" s="71">
        <f ca="1">'CF(Q)'!DR38+'CF(Q)'!DR53</f>
        <v>0</v>
      </c>
      <c r="DS22" s="71">
        <f ca="1">'CF(Q)'!DS38+'CF(Q)'!DS53</f>
        <v>0</v>
      </c>
      <c r="DT22" s="71">
        <f ca="1">'CF(Q)'!DT38+'CF(Q)'!DT53</f>
        <v>0</v>
      </c>
      <c r="DU22" s="71">
        <f ca="1">'CF(Q)'!DU38+'CF(Q)'!DU53</f>
        <v>0</v>
      </c>
      <c r="DV22" s="71">
        <f ca="1">'CF(Q)'!DV38+'CF(Q)'!DV53</f>
        <v>0</v>
      </c>
      <c r="DW22" s="71">
        <f ca="1">'CF(Q)'!DW38+'CF(Q)'!DW53</f>
        <v>0</v>
      </c>
      <c r="DX22" s="71">
        <f ca="1">'CF(Q)'!DX38+'CF(Q)'!DX53</f>
        <v>0</v>
      </c>
      <c r="DY22" s="71">
        <f ca="1">'CF(Q)'!DY38+'CF(Q)'!DY53</f>
        <v>0</v>
      </c>
      <c r="DZ22" s="71">
        <f ca="1">'CF(Q)'!DZ38+'CF(Q)'!DZ53</f>
        <v>0</v>
      </c>
      <c r="EA22" s="71">
        <f ca="1">'CF(Q)'!EA38+'CF(Q)'!EA53</f>
        <v>0</v>
      </c>
      <c r="EB22" s="71">
        <f ca="1">'CF(Q)'!EB38+'CF(Q)'!EB53</f>
        <v>0</v>
      </c>
      <c r="EC22" s="71">
        <f ca="1">'CF(Q)'!EC38+'CF(Q)'!EC53</f>
        <v>0</v>
      </c>
      <c r="ED22" s="71">
        <f ca="1">'CF(Q)'!ED38+'CF(Q)'!ED53</f>
        <v>0</v>
      </c>
      <c r="EE22" s="71">
        <f ca="1">'CF(Q)'!EE38+'CF(Q)'!EE53</f>
        <v>0</v>
      </c>
      <c r="EF22" s="71">
        <f ca="1">'CF(Q)'!EF38+'CF(Q)'!EF53</f>
        <v>0</v>
      </c>
      <c r="EG22" s="71">
        <f ca="1">'CF(Q)'!EG38+'CF(Q)'!EG53</f>
        <v>0</v>
      </c>
      <c r="EH22" s="71">
        <f ca="1">'CF(Q)'!EH38+'CF(Q)'!EH53</f>
        <v>0</v>
      </c>
      <c r="EI22" s="71">
        <f ca="1">'CF(Q)'!EI38+'CF(Q)'!EI53</f>
        <v>0</v>
      </c>
      <c r="EJ22" s="71">
        <f ca="1">'CF(Q)'!EJ38+'CF(Q)'!EJ53</f>
        <v>0</v>
      </c>
      <c r="EK22" s="71">
        <f ca="1">'CF(Q)'!EK38+'CF(Q)'!EK53</f>
        <v>0</v>
      </c>
      <c r="EL22" s="71">
        <f ca="1">'CF(Q)'!EL38+'CF(Q)'!EL53</f>
        <v>0</v>
      </c>
      <c r="EM22" s="71">
        <f ca="1">'CF(Q)'!EM38+'CF(Q)'!EM53</f>
        <v>0</v>
      </c>
      <c r="EN22" s="71">
        <f ca="1">'CF(Q)'!EN38+'CF(Q)'!EN53</f>
        <v>0</v>
      </c>
      <c r="EO22" s="71">
        <f ca="1">'CF(Q)'!EO38+'CF(Q)'!EO53</f>
        <v>0</v>
      </c>
      <c r="EP22" s="71">
        <f ca="1">'CF(Q)'!EP38+'CF(Q)'!EP53</f>
        <v>0</v>
      </c>
    </row>
    <row r="23" spans="2:146" ht="14.1" customHeight="1">
      <c r="B23" s="141" t="s">
        <v>492</v>
      </c>
      <c r="C23" s="296"/>
      <c r="D23" s="296" t="s">
        <v>97</v>
      </c>
      <c r="E23" s="217">
        <f t="shared" ca="1" si="138"/>
        <v>298083.80051750876</v>
      </c>
      <c r="F23" s="141"/>
      <c r="G23" s="217">
        <f t="shared" ref="G23:AL23" si="141">SUM(G17:G22)</f>
        <v>0</v>
      </c>
      <c r="H23" s="217">
        <f t="shared" ca="1" si="141"/>
        <v>0</v>
      </c>
      <c r="I23" s="217">
        <f t="shared" ca="1" si="141"/>
        <v>0</v>
      </c>
      <c r="J23" s="217">
        <f t="shared" ca="1" si="141"/>
        <v>0</v>
      </c>
      <c r="K23" s="217">
        <f t="shared" ca="1" si="141"/>
        <v>0</v>
      </c>
      <c r="L23" s="217">
        <f t="shared" ca="1" si="141"/>
        <v>0</v>
      </c>
      <c r="M23" s="217">
        <f t="shared" ca="1" si="141"/>
        <v>0</v>
      </c>
      <c r="N23" s="217">
        <f t="shared" ca="1" si="141"/>
        <v>0</v>
      </c>
      <c r="O23" s="217">
        <f t="shared" ca="1" si="141"/>
        <v>0</v>
      </c>
      <c r="P23" s="217">
        <f t="shared" ca="1" si="141"/>
        <v>0</v>
      </c>
      <c r="Q23" s="217">
        <f t="shared" ca="1" si="141"/>
        <v>0</v>
      </c>
      <c r="R23" s="217">
        <f t="shared" ca="1" si="141"/>
        <v>2332.5958270387478</v>
      </c>
      <c r="S23" s="217">
        <f t="shared" ca="1" si="141"/>
        <v>4069.9226912719532</v>
      </c>
      <c r="T23" s="217">
        <f t="shared" ca="1" si="141"/>
        <v>4041.1775138440844</v>
      </c>
      <c r="U23" s="217">
        <f t="shared" ca="1" si="141"/>
        <v>4293.3167726650645</v>
      </c>
      <c r="V23" s="217">
        <f t="shared" ca="1" si="141"/>
        <v>3868.9351119508437</v>
      </c>
      <c r="W23" s="217">
        <f t="shared" ca="1" si="141"/>
        <v>4036.2230778155936</v>
      </c>
      <c r="X23" s="217">
        <f t="shared" ca="1" si="141"/>
        <v>4002.621626274864</v>
      </c>
      <c r="Y23" s="217">
        <f t="shared" ca="1" si="141"/>
        <v>4258.5001888017396</v>
      </c>
      <c r="Z23" s="217">
        <f t="shared" ca="1" si="141"/>
        <v>3835.9759964954137</v>
      </c>
      <c r="AA23" s="217">
        <f t="shared" ca="1" si="141"/>
        <v>4002.3840893592328</v>
      </c>
      <c r="AB23" s="217">
        <f t="shared" ca="1" si="141"/>
        <v>3963.9263637056438</v>
      </c>
      <c r="AC23" s="217">
        <f t="shared" ca="1" si="141"/>
        <v>4223.544229938414</v>
      </c>
      <c r="AD23" s="217">
        <f t="shared" ca="1" si="141"/>
        <v>3810.3751404149834</v>
      </c>
      <c r="AE23" s="217">
        <f t="shared" ca="1" si="141"/>
        <v>3975.9033602778745</v>
      </c>
      <c r="AF23" s="217">
        <f t="shared" ca="1" si="141"/>
        <v>3932.5893605114225</v>
      </c>
      <c r="AG23" s="217">
        <f t="shared" ca="1" si="141"/>
        <v>4195.9465304500882</v>
      </c>
      <c r="AH23" s="217">
        <f t="shared" ca="1" si="141"/>
        <v>3777.1301371001791</v>
      </c>
      <c r="AI23" s="217">
        <f t="shared" ca="1" si="141"/>
        <v>3941.7784839621399</v>
      </c>
      <c r="AJ23" s="217">
        <f t="shared" ca="1" si="141"/>
        <v>3893.608210082828</v>
      </c>
      <c r="AK23" s="217">
        <f t="shared" ca="1" si="141"/>
        <v>4160.7046837273883</v>
      </c>
      <c r="AL23" s="217">
        <f t="shared" ca="1" si="141"/>
        <v>3748.7385382324842</v>
      </c>
      <c r="AM23" s="217">
        <f t="shared" ref="AM23:BR23" ca="1" si="142">SUM(AM17:AM22)</f>
        <v>3912.5070120935143</v>
      </c>
      <c r="AN23" s="217">
        <f t="shared" ca="1" si="142"/>
        <v>3859.4804641013443</v>
      </c>
      <c r="AO23" s="217">
        <f t="shared" ca="1" si="142"/>
        <v>4130.3162414517983</v>
      </c>
      <c r="AP23" s="217">
        <f t="shared" ca="1" si="142"/>
        <v>3715.1978530464044</v>
      </c>
      <c r="AQ23" s="217">
        <f t="shared" ca="1" si="142"/>
        <v>3878.0864539065046</v>
      </c>
      <c r="AR23" s="217">
        <f t="shared" ca="1" si="142"/>
        <v>3820.2036318014725</v>
      </c>
      <c r="AS23" s="217">
        <f t="shared" ca="1" si="142"/>
        <v>4094.778712857822</v>
      </c>
      <c r="AT23" s="217">
        <f t="shared" ca="1" si="142"/>
        <v>3681.5055475783201</v>
      </c>
      <c r="AU23" s="217">
        <f t="shared" ca="1" si="142"/>
        <v>3843.5142754374915</v>
      </c>
      <c r="AV23" s="217">
        <f t="shared" ca="1" si="142"/>
        <v>3780.7751792195995</v>
      </c>
      <c r="AW23" s="217">
        <f t="shared" ca="1" si="142"/>
        <v>4059.089563981845</v>
      </c>
      <c r="AX23" s="217">
        <f t="shared" ca="1" si="142"/>
        <v>3647.6590439017809</v>
      </c>
      <c r="AY23" s="217">
        <f t="shared" ca="1" si="142"/>
        <v>3808.7878987600238</v>
      </c>
      <c r="AZ23" s="217">
        <f t="shared" ca="1" si="142"/>
        <v>3741.1925284292702</v>
      </c>
      <c r="BA23" s="217">
        <f t="shared" ca="1" si="142"/>
        <v>4023.2462168974098</v>
      </c>
      <c r="BB23" s="217">
        <f t="shared" ca="1" si="142"/>
        <v>3613.6557193489962</v>
      </c>
      <c r="BC23" s="217">
        <f t="shared" ca="1" si="142"/>
        <v>3773.9047012063102</v>
      </c>
      <c r="BD23" s="217">
        <f t="shared" ca="1" si="142"/>
        <v>3701.4530567626953</v>
      </c>
      <c r="BE23" s="217">
        <f t="shared" ca="1" si="142"/>
        <v>3987.2460489367318</v>
      </c>
      <c r="BF23" s="217">
        <f t="shared" ca="1" si="142"/>
        <v>3579.4929057182626</v>
      </c>
      <c r="BG23" s="217">
        <f t="shared" ca="1" si="142"/>
        <v>3738.8620145746459</v>
      </c>
      <c r="BH23" s="217">
        <f t="shared" ca="1" si="142"/>
        <v>3661.5540960181706</v>
      </c>
      <c r="BI23" s="217">
        <f t="shared" ca="1" si="142"/>
        <v>3951.0863918981008</v>
      </c>
      <c r="BJ23" s="217">
        <f t="shared" ca="1" si="142"/>
        <v>3545.1678884670805</v>
      </c>
      <c r="BK23" s="217">
        <f t="shared" ca="1" si="142"/>
        <v>3703.6571243225335</v>
      </c>
      <c r="BL23" s="217">
        <f t="shared" ca="1" si="142"/>
        <v>3621.492931653198</v>
      </c>
      <c r="BM23" s="217">
        <f t="shared" ca="1" si="142"/>
        <v>3914.7645312390241</v>
      </c>
      <c r="BN23" s="217">
        <f t="shared" ca="1" si="142"/>
        <v>3510.6779058906868</v>
      </c>
      <c r="BO23" s="217">
        <f t="shared" ca="1" si="142"/>
        <v>3668.2872687452109</v>
      </c>
      <c r="BP23" s="217">
        <f t="shared" ca="1" si="142"/>
        <v>3581.2668019630155</v>
      </c>
      <c r="BQ23" s="217">
        <f t="shared" ca="1" si="142"/>
        <v>3878.2777052547349</v>
      </c>
      <c r="BR23" s="217">
        <f t="shared" ca="1" si="142"/>
        <v>3476.0201482857387</v>
      </c>
      <c r="BS23" s="217">
        <f t="shared" ref="BS23:CX23" ca="1" si="143">SUM(BS17:BS22)</f>
        <v>3632.7496381393339</v>
      </c>
      <c r="BT23" s="217">
        <f t="shared" ca="1" si="143"/>
        <v>3540.8728972442786</v>
      </c>
      <c r="BU23" s="217">
        <f t="shared" ca="1" si="143"/>
        <v>3841.6231042418931</v>
      </c>
      <c r="BV23" s="217">
        <f t="shared" ca="1" si="143"/>
        <v>3441.1917570988717</v>
      </c>
      <c r="BW23" s="217">
        <f t="shared" ca="1" si="143"/>
        <v>3597.0413739515375</v>
      </c>
      <c r="BX23" s="217">
        <f t="shared" ca="1" si="143"/>
        <v>3500.3083589436201</v>
      </c>
      <c r="BY23" s="217">
        <f t="shared" ca="1" si="143"/>
        <v>3804.7978696471309</v>
      </c>
      <c r="BZ23" s="217">
        <f t="shared" ca="1" si="143"/>
        <v>3406.1898240598657</v>
      </c>
      <c r="CA23" s="217">
        <f t="shared" ca="1" si="143"/>
        <v>3561.1595679116008</v>
      </c>
      <c r="CB23" s="217">
        <f t="shared" ca="1" si="143"/>
        <v>3459.5702787908235</v>
      </c>
      <c r="CC23" s="217">
        <f t="shared" ca="1" si="143"/>
        <v>3767.7990932002285</v>
      </c>
      <c r="CD23" s="217">
        <f t="shared" ca="1" si="143"/>
        <v>3371.0113902991125</v>
      </c>
      <c r="CE23" s="217">
        <f t="shared" ca="1" si="143"/>
        <v>3525.1012611499191</v>
      </c>
      <c r="CF23" s="217">
        <f t="shared" ca="1" si="143"/>
        <v>3438.6556979162797</v>
      </c>
      <c r="CG23" s="217">
        <f t="shared" ca="1" si="143"/>
        <v>3730.6238160315816</v>
      </c>
      <c r="CH23" s="217">
        <f t="shared" ca="1" si="143"/>
        <v>3335.6534454491293</v>
      </c>
      <c r="CI23" s="217">
        <f t="shared" ca="1" si="143"/>
        <v>3488.8634432990057</v>
      </c>
      <c r="CJ23" s="217">
        <f t="shared" ca="1" si="143"/>
        <v>3397.5616059525069</v>
      </c>
      <c r="CK23" s="217">
        <f t="shared" ca="1" si="143"/>
        <v>3693.269027773702</v>
      </c>
      <c r="CL23" s="217">
        <f t="shared" ca="1" si="143"/>
        <v>3300.1129267297811</v>
      </c>
      <c r="CM23" s="217">
        <f t="shared" ca="1" si="143"/>
        <v>3452.443051578729</v>
      </c>
      <c r="CN23" s="217">
        <f t="shared" ca="1" si="143"/>
        <v>3356.2849401193685</v>
      </c>
      <c r="CO23" s="217">
        <f t="shared" ca="1" si="143"/>
        <v>3655.7316656464591</v>
      </c>
      <c r="CP23" s="217">
        <f t="shared" ca="1" si="143"/>
        <v>3264.3867180169627</v>
      </c>
      <c r="CQ23" s="217">
        <f t="shared" ca="1" si="143"/>
        <v>3415.8369698649799</v>
      </c>
      <c r="CR23" s="217">
        <f t="shared" ca="1" si="143"/>
        <v>3804.8225842927586</v>
      </c>
      <c r="CS23" s="217">
        <f t="shared" ca="1" si="143"/>
        <v>3031.0324124885428</v>
      </c>
      <c r="CT23" s="217">
        <f t="shared" ca="1" si="143"/>
        <v>0</v>
      </c>
      <c r="CU23" s="217">
        <f t="shared" ca="1" si="143"/>
        <v>0</v>
      </c>
      <c r="CV23" s="217">
        <f t="shared" ca="1" si="143"/>
        <v>0</v>
      </c>
      <c r="CW23" s="217">
        <f t="shared" ca="1" si="143"/>
        <v>0</v>
      </c>
      <c r="CX23" s="217">
        <f t="shared" ca="1" si="143"/>
        <v>0</v>
      </c>
      <c r="CY23" s="217">
        <f t="shared" ref="CY23:ED23" ca="1" si="144">SUM(CY17:CY22)</f>
        <v>0</v>
      </c>
      <c r="CZ23" s="217">
        <f t="shared" ca="1" si="144"/>
        <v>0</v>
      </c>
      <c r="DA23" s="217">
        <f t="shared" ca="1" si="144"/>
        <v>0</v>
      </c>
      <c r="DB23" s="217">
        <f t="shared" ca="1" si="144"/>
        <v>0</v>
      </c>
      <c r="DC23" s="217">
        <f t="shared" ca="1" si="144"/>
        <v>0</v>
      </c>
      <c r="DD23" s="217">
        <f t="shared" ca="1" si="144"/>
        <v>0</v>
      </c>
      <c r="DE23" s="217">
        <f t="shared" ca="1" si="144"/>
        <v>0</v>
      </c>
      <c r="DF23" s="217">
        <f t="shared" ca="1" si="144"/>
        <v>0</v>
      </c>
      <c r="DG23" s="217">
        <f t="shared" ca="1" si="144"/>
        <v>0</v>
      </c>
      <c r="DH23" s="217">
        <f t="shared" ca="1" si="144"/>
        <v>0</v>
      </c>
      <c r="DI23" s="217">
        <f t="shared" ca="1" si="144"/>
        <v>0</v>
      </c>
      <c r="DJ23" s="217">
        <f t="shared" ca="1" si="144"/>
        <v>0</v>
      </c>
      <c r="DK23" s="217">
        <f t="shared" ca="1" si="144"/>
        <v>0</v>
      </c>
      <c r="DL23" s="217">
        <f t="shared" ca="1" si="144"/>
        <v>0</v>
      </c>
      <c r="DM23" s="217">
        <f t="shared" ca="1" si="144"/>
        <v>0</v>
      </c>
      <c r="DN23" s="217">
        <f t="shared" ca="1" si="144"/>
        <v>0</v>
      </c>
      <c r="DO23" s="217">
        <f t="shared" ca="1" si="144"/>
        <v>0</v>
      </c>
      <c r="DP23" s="217">
        <f t="shared" ca="1" si="144"/>
        <v>0</v>
      </c>
      <c r="DQ23" s="217">
        <f t="shared" ca="1" si="144"/>
        <v>0</v>
      </c>
      <c r="DR23" s="217">
        <f t="shared" ca="1" si="144"/>
        <v>0</v>
      </c>
      <c r="DS23" s="217">
        <f t="shared" ca="1" si="144"/>
        <v>0</v>
      </c>
      <c r="DT23" s="217">
        <f t="shared" ca="1" si="144"/>
        <v>0</v>
      </c>
      <c r="DU23" s="217">
        <f t="shared" ca="1" si="144"/>
        <v>0</v>
      </c>
      <c r="DV23" s="217">
        <f t="shared" ca="1" si="144"/>
        <v>0</v>
      </c>
      <c r="DW23" s="217">
        <f t="shared" ca="1" si="144"/>
        <v>0</v>
      </c>
      <c r="DX23" s="217">
        <f t="shared" ca="1" si="144"/>
        <v>0</v>
      </c>
      <c r="DY23" s="217">
        <f t="shared" ca="1" si="144"/>
        <v>0</v>
      </c>
      <c r="DZ23" s="217">
        <f t="shared" ca="1" si="144"/>
        <v>0</v>
      </c>
      <c r="EA23" s="217">
        <f t="shared" ca="1" si="144"/>
        <v>0</v>
      </c>
      <c r="EB23" s="217">
        <f t="shared" ca="1" si="144"/>
        <v>0</v>
      </c>
      <c r="EC23" s="217">
        <f t="shared" ca="1" si="144"/>
        <v>0</v>
      </c>
      <c r="ED23" s="217">
        <f t="shared" ca="1" si="144"/>
        <v>0</v>
      </c>
      <c r="EE23" s="217">
        <f t="shared" ref="EE23:EP23" ca="1" si="145">SUM(EE17:EE22)</f>
        <v>0</v>
      </c>
      <c r="EF23" s="217">
        <f t="shared" ca="1" si="145"/>
        <v>0</v>
      </c>
      <c r="EG23" s="217">
        <f t="shared" ca="1" si="145"/>
        <v>0</v>
      </c>
      <c r="EH23" s="217">
        <f t="shared" ca="1" si="145"/>
        <v>0</v>
      </c>
      <c r="EI23" s="217">
        <f t="shared" ca="1" si="145"/>
        <v>0</v>
      </c>
      <c r="EJ23" s="217">
        <f t="shared" ca="1" si="145"/>
        <v>0</v>
      </c>
      <c r="EK23" s="217">
        <f t="shared" ca="1" si="145"/>
        <v>0</v>
      </c>
      <c r="EL23" s="217">
        <f t="shared" ca="1" si="145"/>
        <v>0</v>
      </c>
      <c r="EM23" s="217">
        <f t="shared" ca="1" si="145"/>
        <v>0</v>
      </c>
      <c r="EN23" s="217">
        <f t="shared" ca="1" si="145"/>
        <v>0</v>
      </c>
      <c r="EO23" s="217">
        <f t="shared" ca="1" si="145"/>
        <v>0</v>
      </c>
      <c r="EP23" s="217">
        <f t="shared" ca="1" si="145"/>
        <v>0</v>
      </c>
    </row>
    <row r="24" spans="2:146" ht="14.1" customHeight="1">
      <c r="E24" s="10"/>
      <c r="H24" s="9"/>
      <c r="I24" s="72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</row>
    <row r="25" spans="2:146" ht="14.1" customHeight="1">
      <c r="B25" s="207" t="s">
        <v>202</v>
      </c>
      <c r="C25" s="141"/>
      <c r="D25" s="296" t="s">
        <v>97</v>
      </c>
      <c r="E25" s="217">
        <f t="shared" ca="1" si="138"/>
        <v>157014.97954768411</v>
      </c>
      <c r="F25" s="141"/>
      <c r="G25" s="217">
        <f t="shared" ref="G25:AL25" si="146">G14+G23</f>
        <v>-9.9999999999999995E-7</v>
      </c>
      <c r="H25" s="217">
        <f t="shared" ca="1" si="146"/>
        <v>0</v>
      </c>
      <c r="I25" s="217">
        <f t="shared" ca="1" si="146"/>
        <v>0</v>
      </c>
      <c r="J25" s="217">
        <f t="shared" ca="1" si="146"/>
        <v>0</v>
      </c>
      <c r="K25" s="217">
        <f t="shared" ca="1" si="146"/>
        <v>0</v>
      </c>
      <c r="L25" s="217">
        <f t="shared" ca="1" si="146"/>
        <v>-34870.329224014487</v>
      </c>
      <c r="M25" s="217">
        <f t="shared" ca="1" si="146"/>
        <v>-11153.045175732548</v>
      </c>
      <c r="N25" s="217">
        <f t="shared" ca="1" si="146"/>
        <v>-22227.330802735691</v>
      </c>
      <c r="O25" s="217">
        <f t="shared" ca="1" si="146"/>
        <v>-22239.019659655445</v>
      </c>
      <c r="P25" s="217">
        <f t="shared" ca="1" si="146"/>
        <v>-23245.025797603335</v>
      </c>
      <c r="Q25" s="217">
        <f t="shared" ca="1" si="146"/>
        <v>-27334.070309083148</v>
      </c>
      <c r="R25" s="217">
        <f t="shared" ca="1" si="146"/>
        <v>2332.5958270387478</v>
      </c>
      <c r="S25" s="217">
        <f t="shared" ca="1" si="146"/>
        <v>4069.9226912719532</v>
      </c>
      <c r="T25" s="217">
        <f t="shared" ca="1" si="146"/>
        <v>4041.1775138440844</v>
      </c>
      <c r="U25" s="217">
        <f t="shared" ca="1" si="146"/>
        <v>4293.3167726650645</v>
      </c>
      <c r="V25" s="217">
        <f t="shared" ca="1" si="146"/>
        <v>3868.9351119508437</v>
      </c>
      <c r="W25" s="217">
        <f t="shared" ca="1" si="146"/>
        <v>4036.2230778155936</v>
      </c>
      <c r="X25" s="217">
        <f t="shared" ca="1" si="146"/>
        <v>4002.621626274864</v>
      </c>
      <c r="Y25" s="217">
        <f t="shared" ca="1" si="146"/>
        <v>4258.5001888017396</v>
      </c>
      <c r="Z25" s="217">
        <f t="shared" ca="1" si="146"/>
        <v>3835.9759964954137</v>
      </c>
      <c r="AA25" s="217">
        <f t="shared" ca="1" si="146"/>
        <v>4002.3840893592328</v>
      </c>
      <c r="AB25" s="217">
        <f t="shared" ca="1" si="146"/>
        <v>3963.9263637056438</v>
      </c>
      <c r="AC25" s="217">
        <f t="shared" ca="1" si="146"/>
        <v>4223.544229938414</v>
      </c>
      <c r="AD25" s="217">
        <f t="shared" ca="1" si="146"/>
        <v>3810.3751404149834</v>
      </c>
      <c r="AE25" s="217">
        <f t="shared" ca="1" si="146"/>
        <v>3975.9033602778745</v>
      </c>
      <c r="AF25" s="217">
        <f t="shared" ca="1" si="146"/>
        <v>3932.5893605114225</v>
      </c>
      <c r="AG25" s="217">
        <f t="shared" ca="1" si="146"/>
        <v>4195.9465304500882</v>
      </c>
      <c r="AH25" s="217">
        <f t="shared" ca="1" si="146"/>
        <v>3777.1301371001791</v>
      </c>
      <c r="AI25" s="217">
        <f t="shared" ca="1" si="146"/>
        <v>3941.7784839621399</v>
      </c>
      <c r="AJ25" s="217">
        <f t="shared" ca="1" si="146"/>
        <v>3893.608210082828</v>
      </c>
      <c r="AK25" s="217">
        <f t="shared" ca="1" si="146"/>
        <v>4160.7046837273883</v>
      </c>
      <c r="AL25" s="217">
        <f t="shared" ca="1" si="146"/>
        <v>3748.7385382324842</v>
      </c>
      <c r="AM25" s="217">
        <f t="shared" ref="AM25:BR25" ca="1" si="147">AM14+AM23</f>
        <v>3912.5070120935143</v>
      </c>
      <c r="AN25" s="217">
        <f t="shared" ca="1" si="147"/>
        <v>3859.4804641013443</v>
      </c>
      <c r="AO25" s="217">
        <f t="shared" ca="1" si="147"/>
        <v>4130.3162414517983</v>
      </c>
      <c r="AP25" s="217">
        <f t="shared" ca="1" si="147"/>
        <v>3715.1978530464044</v>
      </c>
      <c r="AQ25" s="217">
        <f t="shared" ca="1" si="147"/>
        <v>3878.0864539065046</v>
      </c>
      <c r="AR25" s="217">
        <f t="shared" ca="1" si="147"/>
        <v>3820.2036318014725</v>
      </c>
      <c r="AS25" s="217">
        <f t="shared" ca="1" si="147"/>
        <v>4094.778712857822</v>
      </c>
      <c r="AT25" s="217">
        <f t="shared" ca="1" si="147"/>
        <v>3681.5055475783201</v>
      </c>
      <c r="AU25" s="217">
        <f t="shared" ca="1" si="147"/>
        <v>3843.5142754374915</v>
      </c>
      <c r="AV25" s="217">
        <f t="shared" ca="1" si="147"/>
        <v>3780.7751792195995</v>
      </c>
      <c r="AW25" s="217">
        <f t="shared" ca="1" si="147"/>
        <v>4059.089563981845</v>
      </c>
      <c r="AX25" s="217">
        <f t="shared" ca="1" si="147"/>
        <v>3647.6590439017809</v>
      </c>
      <c r="AY25" s="217">
        <f t="shared" ca="1" si="147"/>
        <v>3808.7878987600238</v>
      </c>
      <c r="AZ25" s="217">
        <f t="shared" ca="1" si="147"/>
        <v>3741.1925284292702</v>
      </c>
      <c r="BA25" s="217">
        <f t="shared" ca="1" si="147"/>
        <v>4023.2462168974098</v>
      </c>
      <c r="BB25" s="217">
        <f t="shared" ca="1" si="147"/>
        <v>3613.6557193489962</v>
      </c>
      <c r="BC25" s="217">
        <f t="shared" ca="1" si="147"/>
        <v>3773.9047012063102</v>
      </c>
      <c r="BD25" s="217">
        <f t="shared" ca="1" si="147"/>
        <v>3701.4530567626953</v>
      </c>
      <c r="BE25" s="217">
        <f t="shared" ca="1" si="147"/>
        <v>3987.2460489367318</v>
      </c>
      <c r="BF25" s="217">
        <f t="shared" ca="1" si="147"/>
        <v>3579.4929057182626</v>
      </c>
      <c r="BG25" s="217">
        <f t="shared" ca="1" si="147"/>
        <v>3738.8620145746459</v>
      </c>
      <c r="BH25" s="217">
        <f t="shared" ca="1" si="147"/>
        <v>3661.5540960181706</v>
      </c>
      <c r="BI25" s="217">
        <f t="shared" ca="1" si="147"/>
        <v>3951.0863918981008</v>
      </c>
      <c r="BJ25" s="217">
        <f t="shared" ca="1" si="147"/>
        <v>3545.1678884670805</v>
      </c>
      <c r="BK25" s="217">
        <f t="shared" ca="1" si="147"/>
        <v>3703.6571243225335</v>
      </c>
      <c r="BL25" s="217">
        <f t="shared" ca="1" si="147"/>
        <v>3621.492931653198</v>
      </c>
      <c r="BM25" s="217">
        <f t="shared" ca="1" si="147"/>
        <v>3914.7645312390241</v>
      </c>
      <c r="BN25" s="217">
        <f t="shared" ca="1" si="147"/>
        <v>3510.6779058906868</v>
      </c>
      <c r="BO25" s="217">
        <f t="shared" ca="1" si="147"/>
        <v>3668.2872687452109</v>
      </c>
      <c r="BP25" s="217">
        <f t="shared" ca="1" si="147"/>
        <v>3581.2668019630155</v>
      </c>
      <c r="BQ25" s="217">
        <f t="shared" ca="1" si="147"/>
        <v>3878.2777052547349</v>
      </c>
      <c r="BR25" s="217">
        <f t="shared" ca="1" si="147"/>
        <v>3476.0201482857387</v>
      </c>
      <c r="BS25" s="217">
        <f t="shared" ref="BS25:CX25" ca="1" si="148">BS14+BS23</f>
        <v>3632.7496381393339</v>
      </c>
      <c r="BT25" s="217">
        <f t="shared" ca="1" si="148"/>
        <v>3540.8728972442786</v>
      </c>
      <c r="BU25" s="217">
        <f t="shared" ca="1" si="148"/>
        <v>3841.6231042418931</v>
      </c>
      <c r="BV25" s="217">
        <f t="shared" ca="1" si="148"/>
        <v>3441.1917570988717</v>
      </c>
      <c r="BW25" s="217">
        <f t="shared" ca="1" si="148"/>
        <v>3597.0413739515375</v>
      </c>
      <c r="BX25" s="217">
        <f t="shared" ca="1" si="148"/>
        <v>3500.3083589436201</v>
      </c>
      <c r="BY25" s="217">
        <f t="shared" ca="1" si="148"/>
        <v>3804.7978696471309</v>
      </c>
      <c r="BZ25" s="217">
        <f t="shared" ca="1" si="148"/>
        <v>3406.1898240598657</v>
      </c>
      <c r="CA25" s="217">
        <f t="shared" ca="1" si="148"/>
        <v>3561.1595679116008</v>
      </c>
      <c r="CB25" s="217">
        <f t="shared" ca="1" si="148"/>
        <v>3459.5702787908235</v>
      </c>
      <c r="CC25" s="217">
        <f t="shared" ca="1" si="148"/>
        <v>3767.7990932002285</v>
      </c>
      <c r="CD25" s="217">
        <f t="shared" ca="1" si="148"/>
        <v>3371.0113902991125</v>
      </c>
      <c r="CE25" s="217">
        <f t="shared" ca="1" si="148"/>
        <v>3525.1012611499191</v>
      </c>
      <c r="CF25" s="217">
        <f t="shared" ca="1" si="148"/>
        <v>3438.6556979162797</v>
      </c>
      <c r="CG25" s="217">
        <f t="shared" ca="1" si="148"/>
        <v>3730.6238160315816</v>
      </c>
      <c r="CH25" s="217">
        <f t="shared" ca="1" si="148"/>
        <v>3335.6534454491293</v>
      </c>
      <c r="CI25" s="217">
        <f t="shared" ca="1" si="148"/>
        <v>3488.8634432990057</v>
      </c>
      <c r="CJ25" s="217">
        <f t="shared" ca="1" si="148"/>
        <v>3397.5616059525069</v>
      </c>
      <c r="CK25" s="217">
        <f t="shared" ca="1" si="148"/>
        <v>3693.269027773702</v>
      </c>
      <c r="CL25" s="217">
        <f t="shared" ca="1" si="148"/>
        <v>3300.1129267297811</v>
      </c>
      <c r="CM25" s="217">
        <f t="shared" ca="1" si="148"/>
        <v>3452.443051578729</v>
      </c>
      <c r="CN25" s="217">
        <f t="shared" ca="1" si="148"/>
        <v>3356.2849401193685</v>
      </c>
      <c r="CO25" s="217">
        <f t="shared" ca="1" si="148"/>
        <v>3655.7316656464591</v>
      </c>
      <c r="CP25" s="217">
        <f t="shared" ca="1" si="148"/>
        <v>3264.3867180169627</v>
      </c>
      <c r="CQ25" s="217">
        <f t="shared" ca="1" si="148"/>
        <v>3415.8369698649799</v>
      </c>
      <c r="CR25" s="217">
        <f t="shared" ca="1" si="148"/>
        <v>3804.8225842927586</v>
      </c>
      <c r="CS25" s="217">
        <f t="shared" ca="1" si="148"/>
        <v>3031.0324124885428</v>
      </c>
      <c r="CT25" s="217">
        <f t="shared" ca="1" si="148"/>
        <v>0</v>
      </c>
      <c r="CU25" s="217">
        <f t="shared" ca="1" si="148"/>
        <v>0</v>
      </c>
      <c r="CV25" s="217">
        <f t="shared" ca="1" si="148"/>
        <v>0</v>
      </c>
      <c r="CW25" s="217">
        <f t="shared" ca="1" si="148"/>
        <v>0</v>
      </c>
      <c r="CX25" s="217">
        <f t="shared" ca="1" si="148"/>
        <v>0</v>
      </c>
      <c r="CY25" s="217">
        <f t="shared" ref="CY25:ED25" ca="1" si="149">CY14+CY23</f>
        <v>0</v>
      </c>
      <c r="CZ25" s="217">
        <f t="shared" ca="1" si="149"/>
        <v>0</v>
      </c>
      <c r="DA25" s="217">
        <f t="shared" ca="1" si="149"/>
        <v>0</v>
      </c>
      <c r="DB25" s="217">
        <f t="shared" ca="1" si="149"/>
        <v>0</v>
      </c>
      <c r="DC25" s="217">
        <f t="shared" ca="1" si="149"/>
        <v>0</v>
      </c>
      <c r="DD25" s="217">
        <f t="shared" ca="1" si="149"/>
        <v>0</v>
      </c>
      <c r="DE25" s="217">
        <f t="shared" ca="1" si="149"/>
        <v>0</v>
      </c>
      <c r="DF25" s="217">
        <f t="shared" ca="1" si="149"/>
        <v>0</v>
      </c>
      <c r="DG25" s="217">
        <f t="shared" ca="1" si="149"/>
        <v>0</v>
      </c>
      <c r="DH25" s="217">
        <f t="shared" ca="1" si="149"/>
        <v>0</v>
      </c>
      <c r="DI25" s="217">
        <f t="shared" ca="1" si="149"/>
        <v>0</v>
      </c>
      <c r="DJ25" s="217">
        <f t="shared" ca="1" si="149"/>
        <v>0</v>
      </c>
      <c r="DK25" s="217">
        <f t="shared" ca="1" si="149"/>
        <v>0</v>
      </c>
      <c r="DL25" s="217">
        <f t="shared" ca="1" si="149"/>
        <v>0</v>
      </c>
      <c r="DM25" s="217">
        <f t="shared" ca="1" si="149"/>
        <v>0</v>
      </c>
      <c r="DN25" s="217">
        <f t="shared" ca="1" si="149"/>
        <v>0</v>
      </c>
      <c r="DO25" s="217">
        <f t="shared" ca="1" si="149"/>
        <v>0</v>
      </c>
      <c r="DP25" s="217">
        <f t="shared" ca="1" si="149"/>
        <v>0</v>
      </c>
      <c r="DQ25" s="217">
        <f t="shared" ca="1" si="149"/>
        <v>0</v>
      </c>
      <c r="DR25" s="217">
        <f t="shared" ca="1" si="149"/>
        <v>0</v>
      </c>
      <c r="DS25" s="217">
        <f t="shared" ca="1" si="149"/>
        <v>0</v>
      </c>
      <c r="DT25" s="217">
        <f t="shared" ca="1" si="149"/>
        <v>0</v>
      </c>
      <c r="DU25" s="217">
        <f t="shared" ca="1" si="149"/>
        <v>0</v>
      </c>
      <c r="DV25" s="217">
        <f t="shared" ca="1" si="149"/>
        <v>0</v>
      </c>
      <c r="DW25" s="217">
        <f t="shared" ca="1" si="149"/>
        <v>0</v>
      </c>
      <c r="DX25" s="217">
        <f t="shared" ca="1" si="149"/>
        <v>0</v>
      </c>
      <c r="DY25" s="217">
        <f t="shared" ca="1" si="149"/>
        <v>0</v>
      </c>
      <c r="DZ25" s="217">
        <f t="shared" ca="1" si="149"/>
        <v>0</v>
      </c>
      <c r="EA25" s="217">
        <f t="shared" ca="1" si="149"/>
        <v>0</v>
      </c>
      <c r="EB25" s="217">
        <f t="shared" ca="1" si="149"/>
        <v>0</v>
      </c>
      <c r="EC25" s="217">
        <f t="shared" ca="1" si="149"/>
        <v>0</v>
      </c>
      <c r="ED25" s="217">
        <f t="shared" ca="1" si="149"/>
        <v>0</v>
      </c>
      <c r="EE25" s="217">
        <f t="shared" ref="EE25:EP25" ca="1" si="150">EE14+EE23</f>
        <v>0</v>
      </c>
      <c r="EF25" s="217">
        <f t="shared" ca="1" si="150"/>
        <v>0</v>
      </c>
      <c r="EG25" s="217">
        <f t="shared" ca="1" si="150"/>
        <v>0</v>
      </c>
      <c r="EH25" s="217">
        <f t="shared" ca="1" si="150"/>
        <v>0</v>
      </c>
      <c r="EI25" s="217">
        <f t="shared" ca="1" si="150"/>
        <v>0</v>
      </c>
      <c r="EJ25" s="217">
        <f t="shared" ca="1" si="150"/>
        <v>0</v>
      </c>
      <c r="EK25" s="217">
        <f t="shared" ca="1" si="150"/>
        <v>0</v>
      </c>
      <c r="EL25" s="217">
        <f t="shared" ca="1" si="150"/>
        <v>0</v>
      </c>
      <c r="EM25" s="217">
        <f t="shared" ca="1" si="150"/>
        <v>0</v>
      </c>
      <c r="EN25" s="217">
        <f t="shared" ca="1" si="150"/>
        <v>0</v>
      </c>
      <c r="EO25" s="217">
        <f t="shared" ca="1" si="150"/>
        <v>0</v>
      </c>
      <c r="EP25" s="217">
        <f t="shared" ca="1" si="150"/>
        <v>0</v>
      </c>
    </row>
    <row r="26" spans="2:146" ht="14.1" customHeight="1">
      <c r="B26" s="15" t="s">
        <v>195</v>
      </c>
      <c r="C26" s="8"/>
      <c r="D26" s="8" t="s">
        <v>97</v>
      </c>
      <c r="E26" s="71">
        <f t="shared" ca="1" si="138"/>
        <v>-16762.222170659308</v>
      </c>
      <c r="F26" s="71"/>
      <c r="G26" s="71">
        <f>'CF(Q)'!G31</f>
        <v>0</v>
      </c>
      <c r="H26" s="71">
        <f>'CF(Q)'!H31</f>
        <v>0</v>
      </c>
      <c r="I26" s="71">
        <f>'CF(Q)'!I31</f>
        <v>0</v>
      </c>
      <c r="J26" s="71">
        <f>'CF(Q)'!J31</f>
        <v>0</v>
      </c>
      <c r="K26" s="71">
        <f ca="1">'CF(Q)'!K31</f>
        <v>0</v>
      </c>
      <c r="L26" s="71">
        <f ca="1">'CF(Q)'!L31</f>
        <v>0</v>
      </c>
      <c r="M26" s="71">
        <f ca="1">'CF(Q)'!M31</f>
        <v>0</v>
      </c>
      <c r="N26" s="71">
        <f ca="1">'CF(Q)'!N31</f>
        <v>0</v>
      </c>
      <c r="O26" s="71">
        <f ca="1">'CF(Q)'!O31</f>
        <v>0</v>
      </c>
      <c r="P26" s="71">
        <f ca="1">'CF(Q)'!P31</f>
        <v>0</v>
      </c>
      <c r="Q26" s="71">
        <f ca="1">'CF(Q)'!Q31</f>
        <v>0</v>
      </c>
      <c r="R26" s="71">
        <f ca="1">'CF(Q)'!R31</f>
        <v>0</v>
      </c>
      <c r="S26" s="71">
        <f ca="1">'CF(Q)'!S31</f>
        <v>0</v>
      </c>
      <c r="T26" s="71">
        <f ca="1">'CF(Q)'!T31</f>
        <v>0</v>
      </c>
      <c r="U26" s="71">
        <f ca="1">'CF(Q)'!U31</f>
        <v>0</v>
      </c>
      <c r="V26" s="71">
        <f ca="1">'CF(Q)'!V31</f>
        <v>0</v>
      </c>
      <c r="W26" s="71">
        <f ca="1">'CF(Q)'!W31</f>
        <v>-176.51066779308354</v>
      </c>
      <c r="X26" s="71">
        <f ca="1">'CF(Q)'!X31</f>
        <v>0</v>
      </c>
      <c r="Y26" s="71">
        <f ca="1">'CF(Q)'!Y31</f>
        <v>0</v>
      </c>
      <c r="Z26" s="71">
        <f ca="1">'CF(Q)'!Z31</f>
        <v>0</v>
      </c>
      <c r="AA26" s="71">
        <f ca="1">'CF(Q)'!AA31</f>
        <v>-245.55934457903476</v>
      </c>
      <c r="AB26" s="71">
        <f ca="1">'CF(Q)'!AB31</f>
        <v>0</v>
      </c>
      <c r="AC26" s="71">
        <f ca="1">'CF(Q)'!AC31</f>
        <v>0</v>
      </c>
      <c r="AD26" s="71">
        <f ca="1">'CF(Q)'!AD31</f>
        <v>0</v>
      </c>
      <c r="AE26" s="71">
        <f ca="1">'CF(Q)'!AE31</f>
        <v>-281.38688813495975</v>
      </c>
      <c r="AF26" s="71">
        <f ca="1">'CF(Q)'!AF31</f>
        <v>0</v>
      </c>
      <c r="AG26" s="71">
        <f ca="1">'CF(Q)'!AG31</f>
        <v>0</v>
      </c>
      <c r="AH26" s="71">
        <f ca="1">'CF(Q)'!AH31</f>
        <v>0</v>
      </c>
      <c r="AI26" s="71">
        <f ca="1">'CF(Q)'!AI31</f>
        <v>-320.49675244488486</v>
      </c>
      <c r="AJ26" s="71">
        <f ca="1">'CF(Q)'!AJ31</f>
        <v>0</v>
      </c>
      <c r="AK26" s="71">
        <f ca="1">'CF(Q)'!AK31</f>
        <v>0</v>
      </c>
      <c r="AL26" s="71">
        <f ca="1">'CF(Q)'!AL31</f>
        <v>0</v>
      </c>
      <c r="AM26" s="71">
        <f ca="1">'CF(Q)'!AM31</f>
        <v>-360.1628999860402</v>
      </c>
      <c r="AN26" s="71">
        <f ca="1">'CF(Q)'!AN31</f>
        <v>0</v>
      </c>
      <c r="AO26" s="71">
        <f ca="1">'CF(Q)'!AO31</f>
        <v>0</v>
      </c>
      <c r="AP26" s="71">
        <f ca="1">'CF(Q)'!AP31</f>
        <v>0</v>
      </c>
      <c r="AQ26" s="71">
        <f ca="1">'CF(Q)'!AQ31</f>
        <v>-459.71817180687407</v>
      </c>
      <c r="AR26" s="71">
        <f ca="1">'CF(Q)'!AR31</f>
        <v>0</v>
      </c>
      <c r="AS26" s="71">
        <f ca="1">'CF(Q)'!AS31</f>
        <v>0</v>
      </c>
      <c r="AT26" s="71">
        <f ca="1">'CF(Q)'!AT31</f>
        <v>0</v>
      </c>
      <c r="AU26" s="71">
        <f ca="1">'CF(Q)'!AU31</f>
        <v>-709.94606322006518</v>
      </c>
      <c r="AV26" s="71">
        <f ca="1">'CF(Q)'!AV31</f>
        <v>0</v>
      </c>
      <c r="AW26" s="71">
        <f ca="1">'CF(Q)'!AW31</f>
        <v>0</v>
      </c>
      <c r="AX26" s="71">
        <f ca="1">'CF(Q)'!AX31</f>
        <v>0</v>
      </c>
      <c r="AY26" s="71">
        <f ca="1">'CF(Q)'!AY31</f>
        <v>-777.58916744695455</v>
      </c>
      <c r="AZ26" s="71">
        <f ca="1">'CF(Q)'!AZ31</f>
        <v>0</v>
      </c>
      <c r="BA26" s="71">
        <f ca="1">'CF(Q)'!BA31</f>
        <v>0</v>
      </c>
      <c r="BB26" s="71">
        <f ca="1">'CF(Q)'!BB31</f>
        <v>0</v>
      </c>
      <c r="BC26" s="71">
        <f ca="1">'CF(Q)'!BC31</f>
        <v>-845.10281383400627</v>
      </c>
      <c r="BD26" s="71">
        <f ca="1">'CF(Q)'!BD31</f>
        <v>0</v>
      </c>
      <c r="BE26" s="71">
        <f ca="1">'CF(Q)'!BE31</f>
        <v>0</v>
      </c>
      <c r="BF26" s="71">
        <f ca="1">'CF(Q)'!BF31</f>
        <v>0</v>
      </c>
      <c r="BG26" s="71">
        <f ca="1">'CF(Q)'!BG31</f>
        <v>-912.484800314361</v>
      </c>
      <c r="BH26" s="71">
        <f ca="1">'CF(Q)'!BH31</f>
        <v>0</v>
      </c>
      <c r="BI26" s="71">
        <f ca="1">'CF(Q)'!BI31</f>
        <v>0</v>
      </c>
      <c r="BJ26" s="71">
        <f ca="1">'CF(Q)'!BJ31</f>
        <v>0</v>
      </c>
      <c r="BK26" s="71">
        <f ca="1">'CF(Q)'!BK31</f>
        <v>-979.73288658616616</v>
      </c>
      <c r="BL26" s="71">
        <f ca="1">'CF(Q)'!BL31</f>
        <v>0</v>
      </c>
      <c r="BM26" s="71">
        <f ca="1">'CF(Q)'!BM31</f>
        <v>0</v>
      </c>
      <c r="BN26" s="71">
        <f ca="1">'CF(Q)'!BN31</f>
        <v>0</v>
      </c>
      <c r="BO26" s="71">
        <f ca="1">'CF(Q)'!BO31</f>
        <v>-1046.844793434982</v>
      </c>
      <c r="BP26" s="71">
        <f ca="1">'CF(Q)'!BP31</f>
        <v>0</v>
      </c>
      <c r="BQ26" s="71">
        <f ca="1">'CF(Q)'!BQ31</f>
        <v>0</v>
      </c>
      <c r="BR26" s="71">
        <f ca="1">'CF(Q)'!BR31</f>
        <v>0</v>
      </c>
      <c r="BS26" s="71">
        <f ca="1">'CF(Q)'!BS31</f>
        <v>-1113.8182020439231</v>
      </c>
      <c r="BT26" s="71">
        <f ca="1">'CF(Q)'!BT31</f>
        <v>0</v>
      </c>
      <c r="BU26" s="71">
        <f ca="1">'CF(Q)'!BU31</f>
        <v>0</v>
      </c>
      <c r="BV26" s="71">
        <f ca="1">'CF(Q)'!BV31</f>
        <v>0</v>
      </c>
      <c r="BW26" s="71">
        <f ca="1">'CF(Q)'!BW31</f>
        <v>-1180.6507532913399</v>
      </c>
      <c r="BX26" s="71">
        <f ca="1">'CF(Q)'!BX31</f>
        <v>0</v>
      </c>
      <c r="BY26" s="71">
        <f ca="1">'CF(Q)'!BY31</f>
        <v>0</v>
      </c>
      <c r="BZ26" s="71">
        <f ca="1">'CF(Q)'!BZ31</f>
        <v>0</v>
      </c>
      <c r="CA26" s="71">
        <f ca="1">'CF(Q)'!CA31</f>
        <v>-1247.3400470357947</v>
      </c>
      <c r="CB26" s="71">
        <f ca="1">'CF(Q)'!CB31</f>
        <v>0</v>
      </c>
      <c r="CC26" s="71">
        <f ca="1">'CF(Q)'!CC31</f>
        <v>0</v>
      </c>
      <c r="CD26" s="71">
        <f ca="1">'CF(Q)'!CD31</f>
        <v>0</v>
      </c>
      <c r="CE26" s="71">
        <f ca="1">'CF(Q)'!CE31</f>
        <v>-1313.8836413881143</v>
      </c>
      <c r="CF26" s="71">
        <f ca="1">'CF(Q)'!CF31</f>
        <v>0</v>
      </c>
      <c r="CG26" s="71">
        <f ca="1">'CF(Q)'!CG31</f>
        <v>0</v>
      </c>
      <c r="CH26" s="71">
        <f ca="1">'CF(Q)'!CH31</f>
        <v>0</v>
      </c>
      <c r="CI26" s="71">
        <f ca="1">'CF(Q)'!CI31</f>
        <v>-1378.3564152514994</v>
      </c>
      <c r="CJ26" s="71">
        <f ca="1">'CF(Q)'!CJ31</f>
        <v>0</v>
      </c>
      <c r="CK26" s="71">
        <f ca="1">'CF(Q)'!CK31</f>
        <v>0</v>
      </c>
      <c r="CL26" s="71">
        <f ca="1">'CF(Q)'!CL31</f>
        <v>0</v>
      </c>
      <c r="CM26" s="71">
        <f ca="1">'CF(Q)'!CM31</f>
        <v>-1365.2668370982385</v>
      </c>
      <c r="CN26" s="71">
        <f ca="1">'CF(Q)'!CN31</f>
        <v>0</v>
      </c>
      <c r="CO26" s="71">
        <f ca="1">'CF(Q)'!CO31</f>
        <v>0</v>
      </c>
      <c r="CP26" s="71">
        <f ca="1">'CF(Q)'!CP31</f>
        <v>0</v>
      </c>
      <c r="CQ26" s="71">
        <f ca="1">'CF(Q)'!CQ31</f>
        <v>-1374.5601959393853</v>
      </c>
      <c r="CR26" s="71">
        <f ca="1">'CF(Q)'!CR31</f>
        <v>0</v>
      </c>
      <c r="CS26" s="71">
        <f ca="1">'CF(Q)'!CS31</f>
        <v>-672.81082902960168</v>
      </c>
      <c r="CT26" s="71">
        <f ca="1">'CF(Q)'!CT31</f>
        <v>0</v>
      </c>
      <c r="CU26" s="71">
        <f ca="1">'CF(Q)'!CU31</f>
        <v>0</v>
      </c>
      <c r="CV26" s="71">
        <f ca="1">'CF(Q)'!CV31</f>
        <v>0</v>
      </c>
      <c r="CW26" s="71">
        <f ca="1">'CF(Q)'!CW31</f>
        <v>0</v>
      </c>
      <c r="CX26" s="71">
        <f ca="1">'CF(Q)'!CX31</f>
        <v>0</v>
      </c>
      <c r="CY26" s="71">
        <f ca="1">'CF(Q)'!CY31</f>
        <v>0</v>
      </c>
      <c r="CZ26" s="71">
        <f ca="1">'CF(Q)'!CZ31</f>
        <v>0</v>
      </c>
      <c r="DA26" s="71">
        <f ca="1">'CF(Q)'!DA31</f>
        <v>0</v>
      </c>
      <c r="DB26" s="71">
        <f ca="1">'CF(Q)'!DB31</f>
        <v>0</v>
      </c>
      <c r="DC26" s="71">
        <f ca="1">'CF(Q)'!DC31</f>
        <v>0</v>
      </c>
      <c r="DD26" s="71">
        <f ca="1">'CF(Q)'!DD31</f>
        <v>0</v>
      </c>
      <c r="DE26" s="71">
        <f ca="1">'CF(Q)'!DE31</f>
        <v>0</v>
      </c>
      <c r="DF26" s="71">
        <f ca="1">'CF(Q)'!DF31</f>
        <v>0</v>
      </c>
      <c r="DG26" s="71">
        <f ca="1">'CF(Q)'!DG31</f>
        <v>0</v>
      </c>
      <c r="DH26" s="71">
        <f ca="1">'CF(Q)'!DH31</f>
        <v>0</v>
      </c>
      <c r="DI26" s="71">
        <f ca="1">'CF(Q)'!DI31</f>
        <v>0</v>
      </c>
      <c r="DJ26" s="71">
        <f ca="1">'CF(Q)'!DJ31</f>
        <v>0</v>
      </c>
      <c r="DK26" s="71">
        <f ca="1">'CF(Q)'!DK31</f>
        <v>0</v>
      </c>
      <c r="DL26" s="71">
        <f ca="1">'CF(Q)'!DL31</f>
        <v>0</v>
      </c>
      <c r="DM26" s="71">
        <f ca="1">'CF(Q)'!DM31</f>
        <v>0</v>
      </c>
      <c r="DN26" s="71">
        <f ca="1">'CF(Q)'!DN31</f>
        <v>0</v>
      </c>
      <c r="DO26" s="71">
        <f ca="1">'CF(Q)'!DO31</f>
        <v>0</v>
      </c>
      <c r="DP26" s="71">
        <f ca="1">'CF(Q)'!DP31</f>
        <v>0</v>
      </c>
      <c r="DQ26" s="71">
        <f ca="1">'CF(Q)'!DQ31</f>
        <v>0</v>
      </c>
      <c r="DR26" s="71">
        <f ca="1">'CF(Q)'!DR31</f>
        <v>0</v>
      </c>
      <c r="DS26" s="71">
        <f ca="1">'CF(Q)'!DS31</f>
        <v>0</v>
      </c>
      <c r="DT26" s="71">
        <f ca="1">'CF(Q)'!DT31</f>
        <v>0</v>
      </c>
      <c r="DU26" s="71">
        <f ca="1">'CF(Q)'!DU31</f>
        <v>0</v>
      </c>
      <c r="DV26" s="71">
        <f ca="1">'CF(Q)'!DV31</f>
        <v>0</v>
      </c>
      <c r="DW26" s="71">
        <f ca="1">'CF(Q)'!DW31</f>
        <v>0</v>
      </c>
      <c r="DX26" s="71">
        <f ca="1">'CF(Q)'!DX31</f>
        <v>0</v>
      </c>
      <c r="DY26" s="71">
        <f ca="1">'CF(Q)'!DY31</f>
        <v>0</v>
      </c>
      <c r="DZ26" s="71">
        <f ca="1">'CF(Q)'!DZ31</f>
        <v>0</v>
      </c>
      <c r="EA26" s="71">
        <f ca="1">'CF(Q)'!EA31</f>
        <v>0</v>
      </c>
      <c r="EB26" s="71">
        <f ca="1">'CF(Q)'!EB31</f>
        <v>0</v>
      </c>
      <c r="EC26" s="71">
        <f ca="1">'CF(Q)'!EC31</f>
        <v>0</v>
      </c>
      <c r="ED26" s="71">
        <f ca="1">'CF(Q)'!ED31</f>
        <v>0</v>
      </c>
      <c r="EE26" s="71">
        <f ca="1">'CF(Q)'!EE31</f>
        <v>0</v>
      </c>
      <c r="EF26" s="71">
        <f ca="1">'CF(Q)'!EF31</f>
        <v>0</v>
      </c>
      <c r="EG26" s="71">
        <f ca="1">'CF(Q)'!EG31</f>
        <v>0</v>
      </c>
      <c r="EH26" s="71">
        <f ca="1">'CF(Q)'!EH31</f>
        <v>0</v>
      </c>
      <c r="EI26" s="71">
        <f ca="1">'CF(Q)'!EI31</f>
        <v>0</v>
      </c>
      <c r="EJ26" s="71">
        <f ca="1">'CF(Q)'!EJ31</f>
        <v>0</v>
      </c>
      <c r="EK26" s="71">
        <f ca="1">'CF(Q)'!EK31</f>
        <v>0</v>
      </c>
      <c r="EL26" s="71">
        <f ca="1">'CF(Q)'!EL31</f>
        <v>0</v>
      </c>
      <c r="EM26" s="71">
        <f ca="1">'CF(Q)'!EM31</f>
        <v>0</v>
      </c>
      <c r="EN26" s="71">
        <f ca="1">'CF(Q)'!EN31</f>
        <v>0</v>
      </c>
      <c r="EO26" s="71">
        <f ca="1">'CF(Q)'!EO31</f>
        <v>0</v>
      </c>
      <c r="EP26" s="71">
        <f ca="1">'CF(Q)'!EP31</f>
        <v>0</v>
      </c>
    </row>
    <row r="27" spans="2:146" ht="14.1" customHeight="1" thickBot="1">
      <c r="B27" s="245" t="s">
        <v>202</v>
      </c>
      <c r="C27" s="413"/>
      <c r="D27" s="414" t="s">
        <v>97</v>
      </c>
      <c r="E27" s="553">
        <f t="shared" ca="1" si="138"/>
        <v>140252.75737702483</v>
      </c>
      <c r="F27" s="413"/>
      <c r="G27" s="553">
        <f>SUM(G25:G26)</f>
        <v>-9.9999999999999995E-7</v>
      </c>
      <c r="H27" s="553">
        <f t="shared" ref="H27:Q27" ca="1" si="151">SUM(H25:H26)</f>
        <v>0</v>
      </c>
      <c r="I27" s="553">
        <f t="shared" ca="1" si="151"/>
        <v>0</v>
      </c>
      <c r="J27" s="553">
        <f t="shared" ca="1" si="151"/>
        <v>0</v>
      </c>
      <c r="K27" s="553">
        <f t="shared" ca="1" si="151"/>
        <v>0</v>
      </c>
      <c r="L27" s="553">
        <f t="shared" ca="1" si="151"/>
        <v>-34870.329224014487</v>
      </c>
      <c r="M27" s="553">
        <f t="shared" ca="1" si="151"/>
        <v>-11153.045175732548</v>
      </c>
      <c r="N27" s="553">
        <f t="shared" ca="1" si="151"/>
        <v>-22227.330802735691</v>
      </c>
      <c r="O27" s="553">
        <f t="shared" ca="1" si="151"/>
        <v>-22239.019659655445</v>
      </c>
      <c r="P27" s="553">
        <f t="shared" ca="1" si="151"/>
        <v>-23245.025797603335</v>
      </c>
      <c r="Q27" s="553">
        <f t="shared" ca="1" si="151"/>
        <v>-27334.070309083148</v>
      </c>
      <c r="R27" s="553">
        <f t="shared" ref="R27:CC27" ca="1" si="152">SUM(R25:R26)</f>
        <v>2332.5958270387478</v>
      </c>
      <c r="S27" s="553">
        <f t="shared" ca="1" si="152"/>
        <v>4069.9226912719532</v>
      </c>
      <c r="T27" s="553">
        <f t="shared" ca="1" si="152"/>
        <v>4041.1775138440844</v>
      </c>
      <c r="U27" s="553">
        <f t="shared" ca="1" si="152"/>
        <v>4293.3167726650645</v>
      </c>
      <c r="V27" s="553">
        <f t="shared" ca="1" si="152"/>
        <v>3868.9351119508437</v>
      </c>
      <c r="W27" s="553">
        <f t="shared" ca="1" si="152"/>
        <v>3859.7124100225101</v>
      </c>
      <c r="X27" s="553">
        <f t="shared" ca="1" si="152"/>
        <v>4002.621626274864</v>
      </c>
      <c r="Y27" s="553">
        <f t="shared" ca="1" si="152"/>
        <v>4258.5001888017396</v>
      </c>
      <c r="Z27" s="553">
        <f t="shared" ca="1" si="152"/>
        <v>3835.9759964954137</v>
      </c>
      <c r="AA27" s="553">
        <f t="shared" ca="1" si="152"/>
        <v>3756.8247447801982</v>
      </c>
      <c r="AB27" s="553">
        <f t="shared" ca="1" si="152"/>
        <v>3963.9263637056438</v>
      </c>
      <c r="AC27" s="553">
        <f t="shared" ca="1" si="152"/>
        <v>4223.544229938414</v>
      </c>
      <c r="AD27" s="553">
        <f t="shared" ca="1" si="152"/>
        <v>3810.3751404149834</v>
      </c>
      <c r="AE27" s="553">
        <f t="shared" ca="1" si="152"/>
        <v>3694.5164721429146</v>
      </c>
      <c r="AF27" s="553">
        <f t="shared" ca="1" si="152"/>
        <v>3932.5893605114225</v>
      </c>
      <c r="AG27" s="553">
        <f t="shared" ca="1" si="152"/>
        <v>4195.9465304500882</v>
      </c>
      <c r="AH27" s="553">
        <f t="shared" ca="1" si="152"/>
        <v>3777.1301371001791</v>
      </c>
      <c r="AI27" s="553">
        <f t="shared" ca="1" si="152"/>
        <v>3621.2817315172551</v>
      </c>
      <c r="AJ27" s="553">
        <f t="shared" ca="1" si="152"/>
        <v>3893.608210082828</v>
      </c>
      <c r="AK27" s="553">
        <f t="shared" ca="1" si="152"/>
        <v>4160.7046837273883</v>
      </c>
      <c r="AL27" s="553">
        <f t="shared" ca="1" si="152"/>
        <v>3748.7385382324842</v>
      </c>
      <c r="AM27" s="553">
        <f t="shared" ca="1" si="152"/>
        <v>3552.3441121074738</v>
      </c>
      <c r="AN27" s="553">
        <f t="shared" ca="1" si="152"/>
        <v>3859.4804641013443</v>
      </c>
      <c r="AO27" s="553">
        <f t="shared" ca="1" si="152"/>
        <v>4130.3162414517983</v>
      </c>
      <c r="AP27" s="553">
        <f t="shared" ca="1" si="152"/>
        <v>3715.1978530464044</v>
      </c>
      <c r="AQ27" s="553">
        <f t="shared" ca="1" si="152"/>
        <v>3418.3682820996305</v>
      </c>
      <c r="AR27" s="553">
        <f t="shared" ca="1" si="152"/>
        <v>3820.2036318014725</v>
      </c>
      <c r="AS27" s="553">
        <f t="shared" ca="1" si="152"/>
        <v>4094.778712857822</v>
      </c>
      <c r="AT27" s="553">
        <f t="shared" ca="1" si="152"/>
        <v>3681.5055475783201</v>
      </c>
      <c r="AU27" s="553">
        <f t="shared" ca="1" si="152"/>
        <v>3133.5682122174262</v>
      </c>
      <c r="AV27" s="553">
        <f t="shared" ca="1" si="152"/>
        <v>3780.7751792195995</v>
      </c>
      <c r="AW27" s="553">
        <f t="shared" ca="1" si="152"/>
        <v>4059.089563981845</v>
      </c>
      <c r="AX27" s="553">
        <f t="shared" ca="1" si="152"/>
        <v>3647.6590439017809</v>
      </c>
      <c r="AY27" s="553">
        <f t="shared" ca="1" si="152"/>
        <v>3031.1987313130694</v>
      </c>
      <c r="AZ27" s="553">
        <f t="shared" ca="1" si="152"/>
        <v>3741.1925284292702</v>
      </c>
      <c r="BA27" s="553">
        <f t="shared" ca="1" si="152"/>
        <v>4023.2462168974098</v>
      </c>
      <c r="BB27" s="553">
        <f t="shared" ca="1" si="152"/>
        <v>3613.6557193489962</v>
      </c>
      <c r="BC27" s="553">
        <f t="shared" ca="1" si="152"/>
        <v>2928.801887372304</v>
      </c>
      <c r="BD27" s="553">
        <f t="shared" ca="1" si="152"/>
        <v>3701.4530567626953</v>
      </c>
      <c r="BE27" s="553">
        <f t="shared" ca="1" si="152"/>
        <v>3987.2460489367318</v>
      </c>
      <c r="BF27" s="553">
        <f t="shared" ca="1" si="152"/>
        <v>3579.4929057182626</v>
      </c>
      <c r="BG27" s="553">
        <f t="shared" ca="1" si="152"/>
        <v>2826.3772142602847</v>
      </c>
      <c r="BH27" s="553">
        <f t="shared" ca="1" si="152"/>
        <v>3661.5540960181706</v>
      </c>
      <c r="BI27" s="553">
        <f t="shared" ca="1" si="152"/>
        <v>3951.0863918981008</v>
      </c>
      <c r="BJ27" s="553">
        <f t="shared" ca="1" si="152"/>
        <v>3545.1678884670805</v>
      </c>
      <c r="BK27" s="553">
        <f t="shared" ca="1" si="152"/>
        <v>2723.9242377363671</v>
      </c>
      <c r="BL27" s="553">
        <f t="shared" ca="1" si="152"/>
        <v>3621.492931653198</v>
      </c>
      <c r="BM27" s="553">
        <f t="shared" ca="1" si="152"/>
        <v>3914.7645312390241</v>
      </c>
      <c r="BN27" s="553">
        <f t="shared" ca="1" si="152"/>
        <v>3510.6779058906868</v>
      </c>
      <c r="BO27" s="553">
        <f t="shared" ca="1" si="152"/>
        <v>2621.4424753102289</v>
      </c>
      <c r="BP27" s="553">
        <f t="shared" ca="1" si="152"/>
        <v>3581.2668019630155</v>
      </c>
      <c r="BQ27" s="553">
        <f t="shared" ca="1" si="152"/>
        <v>3878.2777052547349</v>
      </c>
      <c r="BR27" s="553">
        <f t="shared" ca="1" si="152"/>
        <v>3476.0201482857387</v>
      </c>
      <c r="BS27" s="553">
        <f t="shared" ca="1" si="152"/>
        <v>2518.9314360954108</v>
      </c>
      <c r="BT27" s="553">
        <f t="shared" ca="1" si="152"/>
        <v>3540.8728972442786</v>
      </c>
      <c r="BU27" s="553">
        <f t="shared" ca="1" si="152"/>
        <v>3841.6231042418931</v>
      </c>
      <c r="BV27" s="553">
        <f t="shared" ca="1" si="152"/>
        <v>3441.1917570988717</v>
      </c>
      <c r="BW27" s="553">
        <f t="shared" ca="1" si="152"/>
        <v>2416.3906206601978</v>
      </c>
      <c r="BX27" s="553">
        <f t="shared" ca="1" si="152"/>
        <v>3500.3083589436201</v>
      </c>
      <c r="BY27" s="553">
        <f t="shared" ca="1" si="152"/>
        <v>3804.7978696471309</v>
      </c>
      <c r="BZ27" s="553">
        <f t="shared" ca="1" si="152"/>
        <v>3406.1898240598657</v>
      </c>
      <c r="CA27" s="553">
        <f t="shared" ca="1" si="152"/>
        <v>2313.8195208758061</v>
      </c>
      <c r="CB27" s="553">
        <f t="shared" ca="1" si="152"/>
        <v>3459.5702787908235</v>
      </c>
      <c r="CC27" s="553">
        <f t="shared" ca="1" si="152"/>
        <v>3767.7990932002285</v>
      </c>
      <c r="CD27" s="553">
        <f t="shared" ref="CD27:EO27" ca="1" si="153">SUM(CD25:CD26)</f>
        <v>3371.0113902991125</v>
      </c>
      <c r="CE27" s="553">
        <f t="shared" ca="1" si="153"/>
        <v>2211.2176197618046</v>
      </c>
      <c r="CF27" s="553">
        <f t="shared" ca="1" si="153"/>
        <v>3438.6556979162797</v>
      </c>
      <c r="CG27" s="553">
        <f t="shared" ca="1" si="153"/>
        <v>3730.6238160315816</v>
      </c>
      <c r="CH27" s="553">
        <f t="shared" ca="1" si="153"/>
        <v>3335.6534454491293</v>
      </c>
      <c r="CI27" s="553">
        <f t="shared" ca="1" si="153"/>
        <v>2110.5070280475065</v>
      </c>
      <c r="CJ27" s="553">
        <f t="shared" ca="1" si="153"/>
        <v>3397.5616059525069</v>
      </c>
      <c r="CK27" s="553">
        <f t="shared" ca="1" si="153"/>
        <v>3693.269027773702</v>
      </c>
      <c r="CL27" s="553">
        <f t="shared" ca="1" si="153"/>
        <v>3300.1129267297811</v>
      </c>
      <c r="CM27" s="553">
        <f t="shared" ca="1" si="153"/>
        <v>2087.1762144804907</v>
      </c>
      <c r="CN27" s="553">
        <f t="shared" ca="1" si="153"/>
        <v>3356.2849401193685</v>
      </c>
      <c r="CO27" s="553">
        <f t="shared" ca="1" si="153"/>
        <v>3655.7316656464591</v>
      </c>
      <c r="CP27" s="553">
        <f t="shared" ca="1" si="153"/>
        <v>3264.3867180169627</v>
      </c>
      <c r="CQ27" s="553">
        <f t="shared" ca="1" si="153"/>
        <v>2041.2767739255946</v>
      </c>
      <c r="CR27" s="553">
        <f t="shared" ca="1" si="153"/>
        <v>3804.8225842927586</v>
      </c>
      <c r="CS27" s="553">
        <f t="shared" ca="1" si="153"/>
        <v>2358.221583458941</v>
      </c>
      <c r="CT27" s="553">
        <f t="shared" ca="1" si="153"/>
        <v>0</v>
      </c>
      <c r="CU27" s="553">
        <f t="shared" ca="1" si="153"/>
        <v>0</v>
      </c>
      <c r="CV27" s="553">
        <f t="shared" ca="1" si="153"/>
        <v>0</v>
      </c>
      <c r="CW27" s="553">
        <f t="shared" ca="1" si="153"/>
        <v>0</v>
      </c>
      <c r="CX27" s="553">
        <f t="shared" ca="1" si="153"/>
        <v>0</v>
      </c>
      <c r="CY27" s="553">
        <f t="shared" ca="1" si="153"/>
        <v>0</v>
      </c>
      <c r="CZ27" s="553">
        <f t="shared" ca="1" si="153"/>
        <v>0</v>
      </c>
      <c r="DA27" s="553">
        <f t="shared" ca="1" si="153"/>
        <v>0</v>
      </c>
      <c r="DB27" s="553">
        <f t="shared" ca="1" si="153"/>
        <v>0</v>
      </c>
      <c r="DC27" s="553">
        <f t="shared" ca="1" si="153"/>
        <v>0</v>
      </c>
      <c r="DD27" s="553">
        <f t="shared" ca="1" si="153"/>
        <v>0</v>
      </c>
      <c r="DE27" s="553">
        <f t="shared" ca="1" si="153"/>
        <v>0</v>
      </c>
      <c r="DF27" s="553">
        <f t="shared" ca="1" si="153"/>
        <v>0</v>
      </c>
      <c r="DG27" s="553">
        <f t="shared" ca="1" si="153"/>
        <v>0</v>
      </c>
      <c r="DH27" s="553">
        <f t="shared" ca="1" si="153"/>
        <v>0</v>
      </c>
      <c r="DI27" s="553">
        <f t="shared" ca="1" si="153"/>
        <v>0</v>
      </c>
      <c r="DJ27" s="553">
        <f t="shared" ca="1" si="153"/>
        <v>0</v>
      </c>
      <c r="DK27" s="553">
        <f t="shared" ca="1" si="153"/>
        <v>0</v>
      </c>
      <c r="DL27" s="553">
        <f t="shared" ca="1" si="153"/>
        <v>0</v>
      </c>
      <c r="DM27" s="553">
        <f t="shared" ca="1" si="153"/>
        <v>0</v>
      </c>
      <c r="DN27" s="553">
        <f t="shared" ca="1" si="153"/>
        <v>0</v>
      </c>
      <c r="DO27" s="553">
        <f t="shared" ca="1" si="153"/>
        <v>0</v>
      </c>
      <c r="DP27" s="553">
        <f t="shared" ca="1" si="153"/>
        <v>0</v>
      </c>
      <c r="DQ27" s="553">
        <f t="shared" ca="1" si="153"/>
        <v>0</v>
      </c>
      <c r="DR27" s="553">
        <f t="shared" ca="1" si="153"/>
        <v>0</v>
      </c>
      <c r="DS27" s="553">
        <f t="shared" ca="1" si="153"/>
        <v>0</v>
      </c>
      <c r="DT27" s="553">
        <f t="shared" ca="1" si="153"/>
        <v>0</v>
      </c>
      <c r="DU27" s="553">
        <f t="shared" ca="1" si="153"/>
        <v>0</v>
      </c>
      <c r="DV27" s="553">
        <f t="shared" ca="1" si="153"/>
        <v>0</v>
      </c>
      <c r="DW27" s="553">
        <f t="shared" ca="1" si="153"/>
        <v>0</v>
      </c>
      <c r="DX27" s="553">
        <f t="shared" ca="1" si="153"/>
        <v>0</v>
      </c>
      <c r="DY27" s="553">
        <f t="shared" ca="1" si="153"/>
        <v>0</v>
      </c>
      <c r="DZ27" s="553">
        <f t="shared" ca="1" si="153"/>
        <v>0</v>
      </c>
      <c r="EA27" s="553">
        <f t="shared" ca="1" si="153"/>
        <v>0</v>
      </c>
      <c r="EB27" s="553">
        <f t="shared" ca="1" si="153"/>
        <v>0</v>
      </c>
      <c r="EC27" s="553">
        <f t="shared" ca="1" si="153"/>
        <v>0</v>
      </c>
      <c r="ED27" s="553">
        <f t="shared" ca="1" si="153"/>
        <v>0</v>
      </c>
      <c r="EE27" s="553">
        <f t="shared" ca="1" si="153"/>
        <v>0</v>
      </c>
      <c r="EF27" s="553">
        <f t="shared" ca="1" si="153"/>
        <v>0</v>
      </c>
      <c r="EG27" s="553">
        <f t="shared" ca="1" si="153"/>
        <v>0</v>
      </c>
      <c r="EH27" s="553">
        <f t="shared" ca="1" si="153"/>
        <v>0</v>
      </c>
      <c r="EI27" s="553">
        <f t="shared" ca="1" si="153"/>
        <v>0</v>
      </c>
      <c r="EJ27" s="553">
        <f t="shared" ca="1" si="153"/>
        <v>0</v>
      </c>
      <c r="EK27" s="553">
        <f t="shared" ca="1" si="153"/>
        <v>0</v>
      </c>
      <c r="EL27" s="553">
        <f t="shared" ca="1" si="153"/>
        <v>0</v>
      </c>
      <c r="EM27" s="553">
        <f t="shared" ca="1" si="153"/>
        <v>0</v>
      </c>
      <c r="EN27" s="553">
        <f t="shared" ca="1" si="153"/>
        <v>0</v>
      </c>
      <c r="EO27" s="553">
        <f t="shared" ca="1" si="153"/>
        <v>0</v>
      </c>
      <c r="EP27" s="553">
        <f t="shared" ref="EP27" ca="1" si="154">SUM(EP25:EP26)</f>
        <v>0</v>
      </c>
    </row>
    <row r="28" spans="2:146" ht="14.1" customHeight="1" thickTop="1">
      <c r="B28" s="34"/>
      <c r="H28" s="9"/>
      <c r="I28" s="72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</row>
    <row r="29" spans="2:146" ht="14.1" customHeight="1">
      <c r="B29" s="910" t="s">
        <v>673</v>
      </c>
      <c r="C29" s="821"/>
      <c r="D29" s="296" t="s">
        <v>368</v>
      </c>
      <c r="E29" s="911">
        <f ca="1">XIRR($G$25:$EP$25,$G$4:$EP$4)</f>
        <v>8.46116453409195E-2</v>
      </c>
      <c r="H29" s="9"/>
      <c r="I29" s="72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</row>
    <row r="30" spans="2:146" ht="14.1" customHeight="1">
      <c r="B30" s="912" t="s">
        <v>675</v>
      </c>
      <c r="C30" s="750"/>
      <c r="D30" s="233" t="s">
        <v>100</v>
      </c>
      <c r="E30" s="913">
        <f ca="1">XIRR($G$27:$EP$27,$G$4:$EP$4)</f>
        <v>7.8865429759025593E-2</v>
      </c>
      <c r="H30" s="9"/>
      <c r="I30" s="72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</row>
    <row r="31" spans="2:146" ht="14.1" customHeight="1">
      <c r="E31" s="686"/>
      <c r="H31" s="9"/>
      <c r="I31" s="72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</row>
    <row r="32" spans="2:146" ht="14.1" customHeight="1">
      <c r="E32" s="686"/>
      <c r="H32" s="9"/>
      <c r="I32" s="72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</row>
    <row r="33" spans="1:146" s="674" customFormat="1" ht="14.1" customHeight="1">
      <c r="A33" s="15"/>
      <c r="B33" s="673" t="s">
        <v>565</v>
      </c>
      <c r="C33" s="673"/>
      <c r="D33" s="673"/>
      <c r="G33" s="675"/>
      <c r="H33" s="675"/>
      <c r="I33" s="675"/>
      <c r="J33" s="675"/>
      <c r="K33" s="675"/>
      <c r="L33" s="675"/>
      <c r="M33" s="675"/>
      <c r="N33" s="675"/>
      <c r="O33" s="675"/>
      <c r="P33" s="675"/>
      <c r="Q33" s="675"/>
      <c r="R33" s="675"/>
      <c r="S33" s="675"/>
      <c r="T33" s="675"/>
      <c r="U33" s="675"/>
      <c r="V33" s="675"/>
      <c r="W33" s="675"/>
      <c r="X33" s="675"/>
      <c r="Y33" s="675"/>
      <c r="Z33" s="675"/>
      <c r="AA33" s="675"/>
      <c r="AB33" s="675"/>
      <c r="AC33" s="675"/>
      <c r="AD33" s="675"/>
      <c r="AE33" s="675"/>
      <c r="AF33" s="675"/>
      <c r="AG33" s="675"/>
      <c r="AH33" s="675"/>
      <c r="AI33" s="675"/>
      <c r="AJ33" s="675"/>
      <c r="AK33" s="675"/>
      <c r="AL33" s="675"/>
      <c r="AM33" s="675"/>
      <c r="AN33" s="675"/>
      <c r="AO33" s="675"/>
      <c r="AP33" s="675"/>
      <c r="AQ33" s="675"/>
      <c r="AR33" s="675"/>
      <c r="AS33" s="675"/>
      <c r="AT33" s="675"/>
      <c r="AU33" s="675"/>
      <c r="AV33" s="675"/>
      <c r="AW33" s="675"/>
      <c r="AX33" s="675"/>
      <c r="AY33" s="675"/>
      <c r="AZ33" s="675"/>
      <c r="BA33" s="675"/>
      <c r="BB33" s="675"/>
      <c r="BC33" s="675"/>
      <c r="BD33" s="675"/>
      <c r="BE33" s="675"/>
      <c r="BF33" s="675"/>
      <c r="BG33" s="675"/>
      <c r="BH33" s="675"/>
      <c r="BI33" s="675"/>
      <c r="BJ33" s="675"/>
      <c r="BK33" s="675"/>
      <c r="BL33" s="675"/>
      <c r="BM33" s="675"/>
      <c r="BN33" s="675"/>
      <c r="BO33" s="675"/>
      <c r="BP33" s="675"/>
      <c r="BQ33" s="675"/>
      <c r="BR33" s="675"/>
      <c r="BS33" s="675"/>
      <c r="BT33" s="675"/>
      <c r="BU33" s="675"/>
      <c r="BV33" s="675"/>
      <c r="BW33" s="675"/>
      <c r="BX33" s="675"/>
      <c r="BY33" s="675"/>
      <c r="BZ33" s="675"/>
      <c r="CA33" s="675"/>
      <c r="CB33" s="675"/>
      <c r="CC33" s="675"/>
      <c r="CD33" s="675"/>
      <c r="CE33" s="675"/>
      <c r="CF33" s="675"/>
      <c r="CG33" s="675"/>
      <c r="CH33" s="675"/>
      <c r="CI33" s="675"/>
      <c r="CJ33" s="675"/>
      <c r="CK33" s="675"/>
      <c r="CL33" s="675"/>
      <c r="CM33" s="675"/>
      <c r="CN33" s="675"/>
      <c r="CO33" s="675"/>
      <c r="CP33" s="675"/>
      <c r="CQ33" s="675"/>
      <c r="CR33" s="675"/>
      <c r="CS33" s="675"/>
      <c r="CT33" s="675"/>
      <c r="CU33" s="675"/>
      <c r="CV33" s="675"/>
      <c r="CW33" s="675"/>
      <c r="CX33" s="675"/>
      <c r="CY33" s="675"/>
      <c r="CZ33" s="675"/>
      <c r="DA33" s="675"/>
      <c r="DB33" s="675"/>
      <c r="DC33" s="675"/>
      <c r="DD33" s="675"/>
      <c r="DE33" s="675"/>
      <c r="DF33" s="675"/>
      <c r="DG33" s="675"/>
      <c r="DH33" s="675"/>
      <c r="DI33" s="675"/>
      <c r="DJ33" s="675"/>
      <c r="DK33" s="675"/>
      <c r="DL33" s="675"/>
      <c r="DM33" s="675"/>
      <c r="DN33" s="675"/>
      <c r="DO33" s="675"/>
      <c r="DP33" s="675"/>
      <c r="DQ33" s="675"/>
      <c r="DR33" s="675"/>
      <c r="DS33" s="675"/>
      <c r="DT33" s="675"/>
      <c r="DU33" s="675"/>
      <c r="DV33" s="675"/>
      <c r="DW33" s="675"/>
      <c r="DX33" s="675"/>
      <c r="DY33" s="675"/>
      <c r="DZ33" s="675"/>
      <c r="EA33" s="675"/>
      <c r="EB33" s="675"/>
      <c r="EC33" s="675"/>
      <c r="ED33" s="675"/>
      <c r="EE33" s="675"/>
      <c r="EF33" s="675"/>
      <c r="EG33" s="675"/>
      <c r="EH33" s="675"/>
      <c r="EI33" s="675"/>
      <c r="EJ33" s="675"/>
      <c r="EK33" s="675"/>
      <c r="EL33" s="675"/>
      <c r="EM33" s="675"/>
      <c r="EN33" s="675"/>
      <c r="EO33" s="675"/>
      <c r="EP33" s="675"/>
    </row>
    <row r="34" spans="1:146" ht="14.1" customHeight="1">
      <c r="E34" s="10"/>
      <c r="H34" s="9"/>
      <c r="I34" s="72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</row>
    <row r="35" spans="1:146" ht="14.1" customHeight="1">
      <c r="B35" s="34" t="s">
        <v>200</v>
      </c>
      <c r="C35" s="8"/>
      <c r="E35" s="10"/>
      <c r="H35" s="9"/>
      <c r="I35" s="72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</row>
    <row r="36" spans="1:146" ht="14.1" customHeight="1">
      <c r="B36" s="15" t="s">
        <v>579</v>
      </c>
      <c r="C36" s="406"/>
      <c r="D36" s="8" t="s">
        <v>97</v>
      </c>
      <c r="E36" s="71">
        <f t="shared" ref="E36:E42" ca="1" si="155">SUM(G36:EP36)</f>
        <v>-15000</v>
      </c>
      <c r="G36" s="22">
        <f>-'CF(Q)'!G18</f>
        <v>0</v>
      </c>
      <c r="H36" s="71">
        <f>-'CF(Q)'!H18</f>
        <v>0</v>
      </c>
      <c r="I36" s="71">
        <f>-'CF(Q)'!I18</f>
        <v>0</v>
      </c>
      <c r="J36" s="71">
        <f>-'CF(Q)'!J18</f>
        <v>0</v>
      </c>
      <c r="K36" s="71">
        <f ca="1">-'CF(Q)'!K18</f>
        <v>0</v>
      </c>
      <c r="L36" s="71">
        <f ca="1">-'CF(Q)'!L18</f>
        <v>-15000</v>
      </c>
      <c r="M36" s="71">
        <f ca="1">-'CF(Q)'!M18</f>
        <v>0</v>
      </c>
      <c r="N36" s="71">
        <f ca="1">-'CF(Q)'!N18</f>
        <v>0</v>
      </c>
      <c r="O36" s="71">
        <f ca="1">-'CF(Q)'!O18</f>
        <v>0</v>
      </c>
      <c r="P36" s="71">
        <f ca="1">-'CF(Q)'!P18</f>
        <v>0</v>
      </c>
      <c r="Q36" s="71">
        <f ca="1">-'CF(Q)'!Q18</f>
        <v>0</v>
      </c>
      <c r="R36" s="71">
        <f ca="1">-'CF(Q)'!R18</f>
        <v>0</v>
      </c>
      <c r="S36" s="71">
        <f ca="1">-'CF(Q)'!S18</f>
        <v>0</v>
      </c>
      <c r="T36" s="71">
        <f ca="1">-'CF(Q)'!T18</f>
        <v>0</v>
      </c>
      <c r="U36" s="71">
        <f ca="1">-'CF(Q)'!U18</f>
        <v>0</v>
      </c>
      <c r="V36" s="71">
        <f ca="1">-'CF(Q)'!V18</f>
        <v>0</v>
      </c>
      <c r="W36" s="71">
        <f ca="1">-'CF(Q)'!W18</f>
        <v>0</v>
      </c>
      <c r="X36" s="71">
        <f ca="1">-'CF(Q)'!X18</f>
        <v>0</v>
      </c>
      <c r="Y36" s="71">
        <f ca="1">-'CF(Q)'!Y18</f>
        <v>0</v>
      </c>
      <c r="Z36" s="71">
        <f ca="1">-'CF(Q)'!Z18</f>
        <v>0</v>
      </c>
      <c r="AA36" s="71">
        <f ca="1">-'CF(Q)'!AA18</f>
        <v>0</v>
      </c>
      <c r="AB36" s="71">
        <f ca="1">-'CF(Q)'!AB18</f>
        <v>0</v>
      </c>
      <c r="AC36" s="71">
        <f ca="1">-'CF(Q)'!AC18</f>
        <v>0</v>
      </c>
      <c r="AD36" s="71">
        <f ca="1">-'CF(Q)'!AD18</f>
        <v>0</v>
      </c>
      <c r="AE36" s="71">
        <f ca="1">-'CF(Q)'!AE18</f>
        <v>0</v>
      </c>
      <c r="AF36" s="71">
        <f ca="1">-'CF(Q)'!AF18</f>
        <v>0</v>
      </c>
      <c r="AG36" s="71">
        <f ca="1">-'CF(Q)'!AG18</f>
        <v>0</v>
      </c>
      <c r="AH36" s="71">
        <f ca="1">-'CF(Q)'!AH18</f>
        <v>0</v>
      </c>
      <c r="AI36" s="71">
        <f ca="1">-'CF(Q)'!AI18</f>
        <v>0</v>
      </c>
      <c r="AJ36" s="71">
        <f ca="1">-'CF(Q)'!AJ18</f>
        <v>0</v>
      </c>
      <c r="AK36" s="71">
        <f ca="1">-'CF(Q)'!AK18</f>
        <v>0</v>
      </c>
      <c r="AL36" s="71">
        <f ca="1">-'CF(Q)'!AL18</f>
        <v>0</v>
      </c>
      <c r="AM36" s="71">
        <f ca="1">-'CF(Q)'!AM18</f>
        <v>0</v>
      </c>
      <c r="AN36" s="71">
        <f ca="1">-'CF(Q)'!AN18</f>
        <v>0</v>
      </c>
      <c r="AO36" s="71">
        <f ca="1">-'CF(Q)'!AO18</f>
        <v>0</v>
      </c>
      <c r="AP36" s="71">
        <f ca="1">-'CF(Q)'!AP18</f>
        <v>0</v>
      </c>
      <c r="AQ36" s="71">
        <f ca="1">-'CF(Q)'!AQ18</f>
        <v>0</v>
      </c>
      <c r="AR36" s="71">
        <f ca="1">-'CF(Q)'!AR18</f>
        <v>0</v>
      </c>
      <c r="AS36" s="71">
        <f ca="1">-'CF(Q)'!AS18</f>
        <v>0</v>
      </c>
      <c r="AT36" s="71">
        <f ca="1">-'CF(Q)'!AT18</f>
        <v>0</v>
      </c>
      <c r="AU36" s="71">
        <f ca="1">-'CF(Q)'!AU18</f>
        <v>0</v>
      </c>
      <c r="AV36" s="71">
        <f ca="1">-'CF(Q)'!AV18</f>
        <v>0</v>
      </c>
      <c r="AW36" s="71">
        <f ca="1">-'CF(Q)'!AW18</f>
        <v>0</v>
      </c>
      <c r="AX36" s="71">
        <f ca="1">-'CF(Q)'!AX18</f>
        <v>0</v>
      </c>
      <c r="AY36" s="71">
        <f ca="1">-'CF(Q)'!AY18</f>
        <v>0</v>
      </c>
      <c r="AZ36" s="71">
        <f ca="1">-'CF(Q)'!AZ18</f>
        <v>0</v>
      </c>
      <c r="BA36" s="71">
        <f ca="1">-'CF(Q)'!BA18</f>
        <v>0</v>
      </c>
      <c r="BB36" s="71">
        <f ca="1">-'CF(Q)'!BB18</f>
        <v>0</v>
      </c>
      <c r="BC36" s="71">
        <f ca="1">-'CF(Q)'!BC18</f>
        <v>0</v>
      </c>
      <c r="BD36" s="71">
        <f ca="1">-'CF(Q)'!BD18</f>
        <v>0</v>
      </c>
      <c r="BE36" s="71">
        <f ca="1">-'CF(Q)'!BE18</f>
        <v>0</v>
      </c>
      <c r="BF36" s="71">
        <f ca="1">-'CF(Q)'!BF18</f>
        <v>0</v>
      </c>
      <c r="BG36" s="71">
        <f ca="1">-'CF(Q)'!BG18</f>
        <v>0</v>
      </c>
      <c r="BH36" s="71">
        <f ca="1">-'CF(Q)'!BH18</f>
        <v>0</v>
      </c>
      <c r="BI36" s="71">
        <f ca="1">-'CF(Q)'!BI18</f>
        <v>0</v>
      </c>
      <c r="BJ36" s="71">
        <f ca="1">-'CF(Q)'!BJ18</f>
        <v>0</v>
      </c>
      <c r="BK36" s="71">
        <f ca="1">-'CF(Q)'!BK18</f>
        <v>0</v>
      </c>
      <c r="BL36" s="71">
        <f ca="1">-'CF(Q)'!BL18</f>
        <v>0</v>
      </c>
      <c r="BM36" s="71">
        <f ca="1">-'CF(Q)'!BM18</f>
        <v>0</v>
      </c>
      <c r="BN36" s="71">
        <f ca="1">-'CF(Q)'!BN18</f>
        <v>0</v>
      </c>
      <c r="BO36" s="71">
        <f ca="1">-'CF(Q)'!BO18</f>
        <v>0</v>
      </c>
      <c r="BP36" s="71">
        <f ca="1">-'CF(Q)'!BP18</f>
        <v>0</v>
      </c>
      <c r="BQ36" s="71">
        <f ca="1">-'CF(Q)'!BQ18</f>
        <v>0</v>
      </c>
      <c r="BR36" s="71">
        <f ca="1">-'CF(Q)'!BR18</f>
        <v>0</v>
      </c>
      <c r="BS36" s="71">
        <f ca="1">-'CF(Q)'!BS18</f>
        <v>0</v>
      </c>
      <c r="BT36" s="71">
        <f ca="1">-'CF(Q)'!BT18</f>
        <v>0</v>
      </c>
      <c r="BU36" s="71">
        <f ca="1">-'CF(Q)'!BU18</f>
        <v>0</v>
      </c>
      <c r="BV36" s="71">
        <f ca="1">-'CF(Q)'!BV18</f>
        <v>0</v>
      </c>
      <c r="BW36" s="71">
        <f ca="1">-'CF(Q)'!BW18</f>
        <v>0</v>
      </c>
      <c r="BX36" s="71">
        <f ca="1">-'CF(Q)'!BX18</f>
        <v>0</v>
      </c>
      <c r="BY36" s="71">
        <f ca="1">-'CF(Q)'!BY18</f>
        <v>0</v>
      </c>
      <c r="BZ36" s="71">
        <f ca="1">-'CF(Q)'!BZ18</f>
        <v>0</v>
      </c>
      <c r="CA36" s="71">
        <f ca="1">-'CF(Q)'!CA18</f>
        <v>0</v>
      </c>
      <c r="CB36" s="71">
        <f ca="1">-'CF(Q)'!CB18</f>
        <v>0</v>
      </c>
      <c r="CC36" s="71">
        <f ca="1">-'CF(Q)'!CC18</f>
        <v>0</v>
      </c>
      <c r="CD36" s="71">
        <f ca="1">-'CF(Q)'!CD18</f>
        <v>0</v>
      </c>
      <c r="CE36" s="71">
        <f ca="1">-'CF(Q)'!CE18</f>
        <v>0</v>
      </c>
      <c r="CF36" s="71">
        <f ca="1">-'CF(Q)'!CF18</f>
        <v>0</v>
      </c>
      <c r="CG36" s="71">
        <f ca="1">-'CF(Q)'!CG18</f>
        <v>0</v>
      </c>
      <c r="CH36" s="71">
        <f ca="1">-'CF(Q)'!CH18</f>
        <v>0</v>
      </c>
      <c r="CI36" s="71">
        <f ca="1">-'CF(Q)'!CI18</f>
        <v>0</v>
      </c>
      <c r="CJ36" s="71">
        <f ca="1">-'CF(Q)'!CJ18</f>
        <v>0</v>
      </c>
      <c r="CK36" s="71">
        <f ca="1">-'CF(Q)'!CK18</f>
        <v>0</v>
      </c>
      <c r="CL36" s="71">
        <f ca="1">-'CF(Q)'!CL18</f>
        <v>0</v>
      </c>
      <c r="CM36" s="71">
        <f ca="1">-'CF(Q)'!CM18</f>
        <v>0</v>
      </c>
      <c r="CN36" s="71">
        <f ca="1">-'CF(Q)'!CN18</f>
        <v>0</v>
      </c>
      <c r="CO36" s="71">
        <f ca="1">-'CF(Q)'!CO18</f>
        <v>0</v>
      </c>
      <c r="CP36" s="71">
        <f ca="1">-'CF(Q)'!CP18</f>
        <v>0</v>
      </c>
      <c r="CQ36" s="71">
        <f ca="1">-'CF(Q)'!CQ18</f>
        <v>0</v>
      </c>
      <c r="CR36" s="71">
        <f ca="1">-'CF(Q)'!CR18</f>
        <v>0</v>
      </c>
      <c r="CS36" s="71">
        <f ca="1">-'CF(Q)'!CS18</f>
        <v>0</v>
      </c>
      <c r="CT36" s="71">
        <f ca="1">-'CF(Q)'!CT18</f>
        <v>0</v>
      </c>
      <c r="CU36" s="71">
        <f ca="1">-'CF(Q)'!CU18</f>
        <v>0</v>
      </c>
      <c r="CV36" s="71">
        <f ca="1">-'CF(Q)'!CV18</f>
        <v>0</v>
      </c>
      <c r="CW36" s="71">
        <f ca="1">-'CF(Q)'!CW18</f>
        <v>0</v>
      </c>
      <c r="CX36" s="71">
        <f ca="1">-'CF(Q)'!CX18</f>
        <v>0</v>
      </c>
      <c r="CY36" s="71">
        <f ca="1">-'CF(Q)'!CY18</f>
        <v>0</v>
      </c>
      <c r="CZ36" s="71">
        <f ca="1">-'CF(Q)'!CZ18</f>
        <v>0</v>
      </c>
      <c r="DA36" s="71">
        <f ca="1">-'CF(Q)'!DA18</f>
        <v>0</v>
      </c>
      <c r="DB36" s="71">
        <f ca="1">-'CF(Q)'!DB18</f>
        <v>0</v>
      </c>
      <c r="DC36" s="71">
        <f ca="1">-'CF(Q)'!DC18</f>
        <v>0</v>
      </c>
      <c r="DD36" s="71">
        <f ca="1">-'CF(Q)'!DD18</f>
        <v>0</v>
      </c>
      <c r="DE36" s="71">
        <f ca="1">-'CF(Q)'!DE18</f>
        <v>0</v>
      </c>
      <c r="DF36" s="71">
        <f ca="1">-'CF(Q)'!DF18</f>
        <v>0</v>
      </c>
      <c r="DG36" s="71">
        <f ca="1">-'CF(Q)'!DG18</f>
        <v>0</v>
      </c>
      <c r="DH36" s="71">
        <f ca="1">-'CF(Q)'!DH18</f>
        <v>0</v>
      </c>
      <c r="DI36" s="71">
        <f ca="1">-'CF(Q)'!DI18</f>
        <v>0</v>
      </c>
      <c r="DJ36" s="71">
        <f ca="1">-'CF(Q)'!DJ18</f>
        <v>0</v>
      </c>
      <c r="DK36" s="71">
        <f ca="1">-'CF(Q)'!DK18</f>
        <v>0</v>
      </c>
      <c r="DL36" s="71">
        <f ca="1">-'CF(Q)'!DL18</f>
        <v>0</v>
      </c>
      <c r="DM36" s="71">
        <f ca="1">-'CF(Q)'!DM18</f>
        <v>0</v>
      </c>
      <c r="DN36" s="71">
        <f ca="1">-'CF(Q)'!DN18</f>
        <v>0</v>
      </c>
      <c r="DO36" s="71">
        <f ca="1">-'CF(Q)'!DO18</f>
        <v>0</v>
      </c>
      <c r="DP36" s="71">
        <f ca="1">-'CF(Q)'!DP18</f>
        <v>0</v>
      </c>
      <c r="DQ36" s="71">
        <f ca="1">-'CF(Q)'!DQ18</f>
        <v>0</v>
      </c>
      <c r="DR36" s="71">
        <f ca="1">-'CF(Q)'!DR18</f>
        <v>0</v>
      </c>
      <c r="DS36" s="71">
        <f ca="1">-'CF(Q)'!DS18</f>
        <v>0</v>
      </c>
      <c r="DT36" s="71">
        <f ca="1">-'CF(Q)'!DT18</f>
        <v>0</v>
      </c>
      <c r="DU36" s="71">
        <f ca="1">-'CF(Q)'!DU18</f>
        <v>0</v>
      </c>
      <c r="DV36" s="71">
        <f ca="1">-'CF(Q)'!DV18</f>
        <v>0</v>
      </c>
      <c r="DW36" s="71">
        <f ca="1">-'CF(Q)'!DW18</f>
        <v>0</v>
      </c>
      <c r="DX36" s="71">
        <f ca="1">-'CF(Q)'!DX18</f>
        <v>0</v>
      </c>
      <c r="DY36" s="71">
        <f ca="1">-'CF(Q)'!DY18</f>
        <v>0</v>
      </c>
      <c r="DZ36" s="71">
        <f ca="1">-'CF(Q)'!DZ18</f>
        <v>0</v>
      </c>
      <c r="EA36" s="71">
        <f ca="1">-'CF(Q)'!EA18</f>
        <v>0</v>
      </c>
      <c r="EB36" s="71">
        <f ca="1">-'CF(Q)'!EB18</f>
        <v>0</v>
      </c>
      <c r="EC36" s="71">
        <f ca="1">-'CF(Q)'!EC18</f>
        <v>0</v>
      </c>
      <c r="ED36" s="71">
        <f ca="1">-'CF(Q)'!ED18</f>
        <v>0</v>
      </c>
      <c r="EE36" s="71">
        <f ca="1">-'CF(Q)'!EE18</f>
        <v>0</v>
      </c>
      <c r="EF36" s="71">
        <f ca="1">-'CF(Q)'!EF18</f>
        <v>0</v>
      </c>
      <c r="EG36" s="71">
        <f ca="1">-'CF(Q)'!EG18</f>
        <v>0</v>
      </c>
      <c r="EH36" s="71">
        <f ca="1">-'CF(Q)'!EH18</f>
        <v>0</v>
      </c>
      <c r="EI36" s="71">
        <f ca="1">-'CF(Q)'!EI18</f>
        <v>0</v>
      </c>
      <c r="EJ36" s="71">
        <f ca="1">-'CF(Q)'!EJ18</f>
        <v>0</v>
      </c>
      <c r="EK36" s="71">
        <f ca="1">-'CF(Q)'!EK18</f>
        <v>0</v>
      </c>
      <c r="EL36" s="71">
        <f ca="1">-'CF(Q)'!EL18</f>
        <v>0</v>
      </c>
      <c r="EM36" s="71">
        <f ca="1">-'CF(Q)'!EM18</f>
        <v>0</v>
      </c>
      <c r="EN36" s="71">
        <f ca="1">-'CF(Q)'!EN18</f>
        <v>0</v>
      </c>
      <c r="EO36" s="71">
        <f ca="1">-'CF(Q)'!EO18</f>
        <v>0</v>
      </c>
      <c r="EP36" s="71">
        <f ca="1">-'CF(Q)'!EP18</f>
        <v>0</v>
      </c>
    </row>
    <row r="37" spans="1:146" ht="14.1" customHeight="1">
      <c r="B37" s="15" t="s">
        <v>1119</v>
      </c>
      <c r="C37" s="406"/>
      <c r="D37" s="8" t="s">
        <v>97</v>
      </c>
      <c r="E37" s="71">
        <f t="shared" ca="1" si="155"/>
        <v>-50000</v>
      </c>
      <c r="G37" s="22">
        <f>-'CF(Q)'!G19</f>
        <v>0</v>
      </c>
      <c r="H37" s="71">
        <f>-'CF(Q)'!H19</f>
        <v>0</v>
      </c>
      <c r="I37" s="71">
        <f>-'CF(Q)'!I19</f>
        <v>0</v>
      </c>
      <c r="J37" s="71">
        <f>-'CF(Q)'!J19</f>
        <v>0</v>
      </c>
      <c r="K37" s="71">
        <f ca="1">-'CF(Q)'!K19</f>
        <v>0</v>
      </c>
      <c r="L37" s="71">
        <f ca="1">-'CF(Q)'!L19</f>
        <v>-9935.1646120072437</v>
      </c>
      <c r="M37" s="71">
        <f ca="1">-'CF(Q)'!M19</f>
        <v>-5714.3729968578746</v>
      </c>
      <c r="N37" s="71">
        <f ca="1">-'CF(Q)'!N19</f>
        <v>-11330.80273569085</v>
      </c>
      <c r="O37" s="71">
        <f ca="1">-'CF(Q)'!O19</f>
        <v>-11493.862052108436</v>
      </c>
      <c r="P37" s="71">
        <f ca="1">-'CF(Q)'!P19</f>
        <v>-11525.797603335595</v>
      </c>
      <c r="Q37" s="71">
        <f ca="1">-'CF(Q)'!Q19</f>
        <v>0</v>
      </c>
      <c r="R37" s="71">
        <f ca="1">-'CF(Q)'!R19</f>
        <v>0</v>
      </c>
      <c r="S37" s="71">
        <f ca="1">-'CF(Q)'!S19</f>
        <v>0</v>
      </c>
      <c r="T37" s="71">
        <f ca="1">-'CF(Q)'!T19</f>
        <v>0</v>
      </c>
      <c r="U37" s="71">
        <f ca="1">-'CF(Q)'!U19</f>
        <v>0</v>
      </c>
      <c r="V37" s="71">
        <f ca="1">-'CF(Q)'!V19</f>
        <v>0</v>
      </c>
      <c r="W37" s="71">
        <f ca="1">-'CF(Q)'!W19</f>
        <v>0</v>
      </c>
      <c r="X37" s="71">
        <f ca="1">-'CF(Q)'!X19</f>
        <v>0</v>
      </c>
      <c r="Y37" s="71">
        <f ca="1">-'CF(Q)'!Y19</f>
        <v>0</v>
      </c>
      <c r="Z37" s="71">
        <f ca="1">-'CF(Q)'!Z19</f>
        <v>0</v>
      </c>
      <c r="AA37" s="71">
        <f ca="1">-'CF(Q)'!AA19</f>
        <v>0</v>
      </c>
      <c r="AB37" s="71">
        <f ca="1">-'CF(Q)'!AB19</f>
        <v>0</v>
      </c>
      <c r="AC37" s="71">
        <f ca="1">-'CF(Q)'!AC19</f>
        <v>0</v>
      </c>
      <c r="AD37" s="71">
        <f ca="1">-'CF(Q)'!AD19</f>
        <v>0</v>
      </c>
      <c r="AE37" s="71">
        <f ca="1">-'CF(Q)'!AE19</f>
        <v>0</v>
      </c>
      <c r="AF37" s="71">
        <f ca="1">-'CF(Q)'!AF19</f>
        <v>0</v>
      </c>
      <c r="AG37" s="71">
        <f ca="1">-'CF(Q)'!AG19</f>
        <v>0</v>
      </c>
      <c r="AH37" s="71">
        <f ca="1">-'CF(Q)'!AH19</f>
        <v>0</v>
      </c>
      <c r="AI37" s="71">
        <f ca="1">-'CF(Q)'!AI19</f>
        <v>0</v>
      </c>
      <c r="AJ37" s="71">
        <f ca="1">-'CF(Q)'!AJ19</f>
        <v>0</v>
      </c>
      <c r="AK37" s="71">
        <f ca="1">-'CF(Q)'!AK19</f>
        <v>0</v>
      </c>
      <c r="AL37" s="71">
        <f ca="1">-'CF(Q)'!AL19</f>
        <v>0</v>
      </c>
      <c r="AM37" s="71">
        <f ca="1">-'CF(Q)'!AM19</f>
        <v>0</v>
      </c>
      <c r="AN37" s="71">
        <f ca="1">-'CF(Q)'!AN19</f>
        <v>0</v>
      </c>
      <c r="AO37" s="71">
        <f ca="1">-'CF(Q)'!AO19</f>
        <v>0</v>
      </c>
      <c r="AP37" s="71">
        <f ca="1">-'CF(Q)'!AP19</f>
        <v>0</v>
      </c>
      <c r="AQ37" s="71">
        <f ca="1">-'CF(Q)'!AQ19</f>
        <v>0</v>
      </c>
      <c r="AR37" s="71">
        <f ca="1">-'CF(Q)'!AR19</f>
        <v>0</v>
      </c>
      <c r="AS37" s="71">
        <f ca="1">-'CF(Q)'!AS19</f>
        <v>0</v>
      </c>
      <c r="AT37" s="71">
        <f ca="1">-'CF(Q)'!AT19</f>
        <v>0</v>
      </c>
      <c r="AU37" s="71">
        <f ca="1">-'CF(Q)'!AU19</f>
        <v>0</v>
      </c>
      <c r="AV37" s="71">
        <f ca="1">-'CF(Q)'!AV19</f>
        <v>0</v>
      </c>
      <c r="AW37" s="71">
        <f ca="1">-'CF(Q)'!AW19</f>
        <v>0</v>
      </c>
      <c r="AX37" s="71">
        <f ca="1">-'CF(Q)'!AX19</f>
        <v>0</v>
      </c>
      <c r="AY37" s="71">
        <f ca="1">-'CF(Q)'!AY19</f>
        <v>0</v>
      </c>
      <c r="AZ37" s="71">
        <f ca="1">-'CF(Q)'!AZ19</f>
        <v>0</v>
      </c>
      <c r="BA37" s="71">
        <f ca="1">-'CF(Q)'!BA19</f>
        <v>0</v>
      </c>
      <c r="BB37" s="71">
        <f ca="1">-'CF(Q)'!BB19</f>
        <v>0</v>
      </c>
      <c r="BC37" s="71">
        <f ca="1">-'CF(Q)'!BC19</f>
        <v>0</v>
      </c>
      <c r="BD37" s="71">
        <f ca="1">-'CF(Q)'!BD19</f>
        <v>0</v>
      </c>
      <c r="BE37" s="71">
        <f ca="1">-'CF(Q)'!BE19</f>
        <v>0</v>
      </c>
      <c r="BF37" s="71">
        <f ca="1">-'CF(Q)'!BF19</f>
        <v>0</v>
      </c>
      <c r="BG37" s="71">
        <f ca="1">-'CF(Q)'!BG19</f>
        <v>0</v>
      </c>
      <c r="BH37" s="71">
        <f ca="1">-'CF(Q)'!BH19</f>
        <v>0</v>
      </c>
      <c r="BI37" s="71">
        <f ca="1">-'CF(Q)'!BI19</f>
        <v>0</v>
      </c>
      <c r="BJ37" s="71">
        <f ca="1">-'CF(Q)'!BJ19</f>
        <v>0</v>
      </c>
      <c r="BK37" s="71">
        <f ca="1">-'CF(Q)'!BK19</f>
        <v>0</v>
      </c>
      <c r="BL37" s="71">
        <f ca="1">-'CF(Q)'!BL19</f>
        <v>0</v>
      </c>
      <c r="BM37" s="71">
        <f ca="1">-'CF(Q)'!BM19</f>
        <v>0</v>
      </c>
      <c r="BN37" s="71">
        <f ca="1">-'CF(Q)'!BN19</f>
        <v>0</v>
      </c>
      <c r="BO37" s="71">
        <f ca="1">-'CF(Q)'!BO19</f>
        <v>0</v>
      </c>
      <c r="BP37" s="71">
        <f ca="1">-'CF(Q)'!BP19</f>
        <v>0</v>
      </c>
      <c r="BQ37" s="71">
        <f ca="1">-'CF(Q)'!BQ19</f>
        <v>0</v>
      </c>
      <c r="BR37" s="71">
        <f ca="1">-'CF(Q)'!BR19</f>
        <v>0</v>
      </c>
      <c r="BS37" s="71">
        <f ca="1">-'CF(Q)'!BS19</f>
        <v>0</v>
      </c>
      <c r="BT37" s="71">
        <f ca="1">-'CF(Q)'!BT19</f>
        <v>0</v>
      </c>
      <c r="BU37" s="71">
        <f ca="1">-'CF(Q)'!BU19</f>
        <v>0</v>
      </c>
      <c r="BV37" s="71">
        <f ca="1">-'CF(Q)'!BV19</f>
        <v>0</v>
      </c>
      <c r="BW37" s="71">
        <f ca="1">-'CF(Q)'!BW19</f>
        <v>0</v>
      </c>
      <c r="BX37" s="71">
        <f ca="1">-'CF(Q)'!BX19</f>
        <v>0</v>
      </c>
      <c r="BY37" s="71">
        <f ca="1">-'CF(Q)'!BY19</f>
        <v>0</v>
      </c>
      <c r="BZ37" s="71">
        <f ca="1">-'CF(Q)'!BZ19</f>
        <v>0</v>
      </c>
      <c r="CA37" s="71">
        <f ca="1">-'CF(Q)'!CA19</f>
        <v>0</v>
      </c>
      <c r="CB37" s="71">
        <f ca="1">-'CF(Q)'!CB19</f>
        <v>0</v>
      </c>
      <c r="CC37" s="71">
        <f ca="1">-'CF(Q)'!CC19</f>
        <v>0</v>
      </c>
      <c r="CD37" s="71">
        <f ca="1">-'CF(Q)'!CD19</f>
        <v>0</v>
      </c>
      <c r="CE37" s="71">
        <f ca="1">-'CF(Q)'!CE19</f>
        <v>0</v>
      </c>
      <c r="CF37" s="71">
        <f ca="1">-'CF(Q)'!CF19</f>
        <v>0</v>
      </c>
      <c r="CG37" s="71">
        <f ca="1">-'CF(Q)'!CG19</f>
        <v>0</v>
      </c>
      <c r="CH37" s="71">
        <f ca="1">-'CF(Q)'!CH19</f>
        <v>0</v>
      </c>
      <c r="CI37" s="71">
        <f ca="1">-'CF(Q)'!CI19</f>
        <v>0</v>
      </c>
      <c r="CJ37" s="71">
        <f ca="1">-'CF(Q)'!CJ19</f>
        <v>0</v>
      </c>
      <c r="CK37" s="71">
        <f ca="1">-'CF(Q)'!CK19</f>
        <v>0</v>
      </c>
      <c r="CL37" s="71">
        <f ca="1">-'CF(Q)'!CL19</f>
        <v>0</v>
      </c>
      <c r="CM37" s="71">
        <f ca="1">-'CF(Q)'!CM19</f>
        <v>0</v>
      </c>
      <c r="CN37" s="71">
        <f ca="1">-'CF(Q)'!CN19</f>
        <v>0</v>
      </c>
      <c r="CO37" s="71">
        <f ca="1">-'CF(Q)'!CO19</f>
        <v>0</v>
      </c>
      <c r="CP37" s="71">
        <f ca="1">-'CF(Q)'!CP19</f>
        <v>0</v>
      </c>
      <c r="CQ37" s="71">
        <f ca="1">-'CF(Q)'!CQ19</f>
        <v>0</v>
      </c>
      <c r="CR37" s="71">
        <f ca="1">-'CF(Q)'!CR19</f>
        <v>0</v>
      </c>
      <c r="CS37" s="71">
        <f ca="1">-'CF(Q)'!CS19</f>
        <v>0</v>
      </c>
      <c r="CT37" s="71">
        <f ca="1">-'CF(Q)'!CT19</f>
        <v>0</v>
      </c>
      <c r="CU37" s="71">
        <f ca="1">-'CF(Q)'!CU19</f>
        <v>0</v>
      </c>
      <c r="CV37" s="71">
        <f ca="1">-'CF(Q)'!CV19</f>
        <v>0</v>
      </c>
      <c r="CW37" s="71">
        <f ca="1">-'CF(Q)'!CW19</f>
        <v>0</v>
      </c>
      <c r="CX37" s="71">
        <f ca="1">-'CF(Q)'!CX19</f>
        <v>0</v>
      </c>
      <c r="CY37" s="71">
        <f ca="1">-'CF(Q)'!CY19</f>
        <v>0</v>
      </c>
      <c r="CZ37" s="71">
        <f ca="1">-'CF(Q)'!CZ19</f>
        <v>0</v>
      </c>
      <c r="DA37" s="71">
        <f ca="1">-'CF(Q)'!DA19</f>
        <v>0</v>
      </c>
      <c r="DB37" s="71">
        <f ca="1">-'CF(Q)'!DB19</f>
        <v>0</v>
      </c>
      <c r="DC37" s="71">
        <f ca="1">-'CF(Q)'!DC19</f>
        <v>0</v>
      </c>
      <c r="DD37" s="71">
        <f ca="1">-'CF(Q)'!DD19</f>
        <v>0</v>
      </c>
      <c r="DE37" s="71">
        <f ca="1">-'CF(Q)'!DE19</f>
        <v>0</v>
      </c>
      <c r="DF37" s="71">
        <f ca="1">-'CF(Q)'!DF19</f>
        <v>0</v>
      </c>
      <c r="DG37" s="71">
        <f ca="1">-'CF(Q)'!DG19</f>
        <v>0</v>
      </c>
      <c r="DH37" s="71">
        <f ca="1">-'CF(Q)'!DH19</f>
        <v>0</v>
      </c>
      <c r="DI37" s="71">
        <f ca="1">-'CF(Q)'!DI19</f>
        <v>0</v>
      </c>
      <c r="DJ37" s="71">
        <f ca="1">-'CF(Q)'!DJ19</f>
        <v>0</v>
      </c>
      <c r="DK37" s="71">
        <f ca="1">-'CF(Q)'!DK19</f>
        <v>0</v>
      </c>
      <c r="DL37" s="71">
        <f ca="1">-'CF(Q)'!DL19</f>
        <v>0</v>
      </c>
      <c r="DM37" s="71">
        <f ca="1">-'CF(Q)'!DM19</f>
        <v>0</v>
      </c>
      <c r="DN37" s="71">
        <f ca="1">-'CF(Q)'!DN19</f>
        <v>0</v>
      </c>
      <c r="DO37" s="71">
        <f ca="1">-'CF(Q)'!DO19</f>
        <v>0</v>
      </c>
      <c r="DP37" s="71">
        <f ca="1">-'CF(Q)'!DP19</f>
        <v>0</v>
      </c>
      <c r="DQ37" s="71">
        <f ca="1">-'CF(Q)'!DQ19</f>
        <v>0</v>
      </c>
      <c r="DR37" s="71">
        <f ca="1">-'CF(Q)'!DR19</f>
        <v>0</v>
      </c>
      <c r="DS37" s="71">
        <f ca="1">-'CF(Q)'!DS19</f>
        <v>0</v>
      </c>
      <c r="DT37" s="71">
        <f ca="1">-'CF(Q)'!DT19</f>
        <v>0</v>
      </c>
      <c r="DU37" s="71">
        <f ca="1">-'CF(Q)'!DU19</f>
        <v>0</v>
      </c>
      <c r="DV37" s="71">
        <f ca="1">-'CF(Q)'!DV19</f>
        <v>0</v>
      </c>
      <c r="DW37" s="71">
        <f ca="1">-'CF(Q)'!DW19</f>
        <v>0</v>
      </c>
      <c r="DX37" s="71">
        <f ca="1">-'CF(Q)'!DX19</f>
        <v>0</v>
      </c>
      <c r="DY37" s="71">
        <f ca="1">-'CF(Q)'!DY19</f>
        <v>0</v>
      </c>
      <c r="DZ37" s="71">
        <f ca="1">-'CF(Q)'!DZ19</f>
        <v>0</v>
      </c>
      <c r="EA37" s="71">
        <f ca="1">-'CF(Q)'!EA19</f>
        <v>0</v>
      </c>
      <c r="EB37" s="71">
        <f ca="1">-'CF(Q)'!EB19</f>
        <v>0</v>
      </c>
      <c r="EC37" s="71">
        <f ca="1">-'CF(Q)'!EC19</f>
        <v>0</v>
      </c>
      <c r="ED37" s="71">
        <f ca="1">-'CF(Q)'!ED19</f>
        <v>0</v>
      </c>
      <c r="EE37" s="71">
        <f ca="1">-'CF(Q)'!EE19</f>
        <v>0</v>
      </c>
      <c r="EF37" s="71">
        <f ca="1">-'CF(Q)'!EF19</f>
        <v>0</v>
      </c>
      <c r="EG37" s="71">
        <f ca="1">-'CF(Q)'!EG19</f>
        <v>0</v>
      </c>
      <c r="EH37" s="71">
        <f ca="1">-'CF(Q)'!EH19</f>
        <v>0</v>
      </c>
      <c r="EI37" s="71">
        <f ca="1">-'CF(Q)'!EI19</f>
        <v>0</v>
      </c>
      <c r="EJ37" s="71">
        <f ca="1">-'CF(Q)'!EJ19</f>
        <v>0</v>
      </c>
      <c r="EK37" s="71">
        <f ca="1">-'CF(Q)'!EK19</f>
        <v>0</v>
      </c>
      <c r="EL37" s="71">
        <f ca="1">-'CF(Q)'!EL19</f>
        <v>0</v>
      </c>
      <c r="EM37" s="71">
        <f ca="1">-'CF(Q)'!EM19</f>
        <v>0</v>
      </c>
      <c r="EN37" s="71">
        <f ca="1">-'CF(Q)'!EN19</f>
        <v>0</v>
      </c>
      <c r="EO37" s="71">
        <f ca="1">-'CF(Q)'!EO19</f>
        <v>0</v>
      </c>
      <c r="EP37" s="71">
        <f ca="1">-'CF(Q)'!EP19</f>
        <v>0</v>
      </c>
    </row>
    <row r="38" spans="1:146" ht="14.1" customHeight="1">
      <c r="B38" s="15" t="s">
        <v>1120</v>
      </c>
      <c r="C38" s="406"/>
      <c r="D38" s="8" t="s">
        <v>97</v>
      </c>
      <c r="E38" s="71">
        <f t="shared" ca="1" si="155"/>
        <v>-50000</v>
      </c>
      <c r="G38" s="22">
        <f>-'CF(Q)'!G20</f>
        <v>0</v>
      </c>
      <c r="H38" s="71">
        <f>-'CF(Q)'!H20</f>
        <v>0</v>
      </c>
      <c r="I38" s="71">
        <f>-'CF(Q)'!I20</f>
        <v>0</v>
      </c>
      <c r="J38" s="71">
        <f>-'CF(Q)'!J20</f>
        <v>0</v>
      </c>
      <c r="K38" s="71">
        <f ca="1">-'CF(Q)'!K20</f>
        <v>0</v>
      </c>
      <c r="L38" s="71">
        <f ca="1">-'CF(Q)'!L20</f>
        <v>-9935.1646120072437</v>
      </c>
      <c r="M38" s="71">
        <f ca="1">-'CF(Q)'!M20</f>
        <v>-5714.3729968578746</v>
      </c>
      <c r="N38" s="71">
        <f ca="1">-'CF(Q)'!N20</f>
        <v>-11330.80273569085</v>
      </c>
      <c r="O38" s="71">
        <f ca="1">-'CF(Q)'!O20</f>
        <v>-11493.862052108436</v>
      </c>
      <c r="P38" s="71">
        <f ca="1">-'CF(Q)'!P20</f>
        <v>-11525.797603335595</v>
      </c>
      <c r="Q38" s="71">
        <f ca="1">-'CF(Q)'!Q20</f>
        <v>0</v>
      </c>
      <c r="R38" s="71">
        <f ca="1">-'CF(Q)'!R20</f>
        <v>0</v>
      </c>
      <c r="S38" s="71">
        <f ca="1">-'CF(Q)'!S20</f>
        <v>0</v>
      </c>
      <c r="T38" s="71">
        <f ca="1">-'CF(Q)'!T20</f>
        <v>0</v>
      </c>
      <c r="U38" s="71">
        <f ca="1">-'CF(Q)'!U20</f>
        <v>0</v>
      </c>
      <c r="V38" s="71">
        <f ca="1">-'CF(Q)'!V20</f>
        <v>0</v>
      </c>
      <c r="W38" s="71">
        <f ca="1">-'CF(Q)'!W20</f>
        <v>0</v>
      </c>
      <c r="X38" s="71">
        <f ca="1">-'CF(Q)'!X20</f>
        <v>0</v>
      </c>
      <c r="Y38" s="71">
        <f ca="1">-'CF(Q)'!Y20</f>
        <v>0</v>
      </c>
      <c r="Z38" s="71">
        <f ca="1">-'CF(Q)'!Z20</f>
        <v>0</v>
      </c>
      <c r="AA38" s="71">
        <f ca="1">-'CF(Q)'!AA20</f>
        <v>0</v>
      </c>
      <c r="AB38" s="71">
        <f ca="1">-'CF(Q)'!AB20</f>
        <v>0</v>
      </c>
      <c r="AC38" s="71">
        <f ca="1">-'CF(Q)'!AC20</f>
        <v>0</v>
      </c>
      <c r="AD38" s="71">
        <f ca="1">-'CF(Q)'!AD20</f>
        <v>0</v>
      </c>
      <c r="AE38" s="71">
        <f ca="1">-'CF(Q)'!AE20</f>
        <v>0</v>
      </c>
      <c r="AF38" s="71">
        <f ca="1">-'CF(Q)'!AF20</f>
        <v>0</v>
      </c>
      <c r="AG38" s="71">
        <f ca="1">-'CF(Q)'!AG20</f>
        <v>0</v>
      </c>
      <c r="AH38" s="71">
        <f ca="1">-'CF(Q)'!AH20</f>
        <v>0</v>
      </c>
      <c r="AI38" s="71">
        <f ca="1">-'CF(Q)'!AI20</f>
        <v>0</v>
      </c>
      <c r="AJ38" s="71">
        <f ca="1">-'CF(Q)'!AJ20</f>
        <v>0</v>
      </c>
      <c r="AK38" s="71">
        <f ca="1">-'CF(Q)'!AK20</f>
        <v>0</v>
      </c>
      <c r="AL38" s="71">
        <f ca="1">-'CF(Q)'!AL20</f>
        <v>0</v>
      </c>
      <c r="AM38" s="71">
        <f ca="1">-'CF(Q)'!AM20</f>
        <v>0</v>
      </c>
      <c r="AN38" s="71">
        <f ca="1">-'CF(Q)'!AN20</f>
        <v>0</v>
      </c>
      <c r="AO38" s="71">
        <f ca="1">-'CF(Q)'!AO20</f>
        <v>0</v>
      </c>
      <c r="AP38" s="71">
        <f ca="1">-'CF(Q)'!AP20</f>
        <v>0</v>
      </c>
      <c r="AQ38" s="71">
        <f ca="1">-'CF(Q)'!AQ20</f>
        <v>0</v>
      </c>
      <c r="AR38" s="71">
        <f ca="1">-'CF(Q)'!AR20</f>
        <v>0</v>
      </c>
      <c r="AS38" s="71">
        <f ca="1">-'CF(Q)'!AS20</f>
        <v>0</v>
      </c>
      <c r="AT38" s="71">
        <f ca="1">-'CF(Q)'!AT20</f>
        <v>0</v>
      </c>
      <c r="AU38" s="71">
        <f ca="1">-'CF(Q)'!AU20</f>
        <v>0</v>
      </c>
      <c r="AV38" s="71">
        <f ca="1">-'CF(Q)'!AV20</f>
        <v>0</v>
      </c>
      <c r="AW38" s="71">
        <f ca="1">-'CF(Q)'!AW20</f>
        <v>0</v>
      </c>
      <c r="AX38" s="71">
        <f ca="1">-'CF(Q)'!AX20</f>
        <v>0</v>
      </c>
      <c r="AY38" s="71">
        <f ca="1">-'CF(Q)'!AY20</f>
        <v>0</v>
      </c>
      <c r="AZ38" s="71">
        <f ca="1">-'CF(Q)'!AZ20</f>
        <v>0</v>
      </c>
      <c r="BA38" s="71">
        <f ca="1">-'CF(Q)'!BA20</f>
        <v>0</v>
      </c>
      <c r="BB38" s="71">
        <f ca="1">-'CF(Q)'!BB20</f>
        <v>0</v>
      </c>
      <c r="BC38" s="71">
        <f ca="1">-'CF(Q)'!BC20</f>
        <v>0</v>
      </c>
      <c r="BD38" s="71">
        <f ca="1">-'CF(Q)'!BD20</f>
        <v>0</v>
      </c>
      <c r="BE38" s="71">
        <f ca="1">-'CF(Q)'!BE20</f>
        <v>0</v>
      </c>
      <c r="BF38" s="71">
        <f ca="1">-'CF(Q)'!BF20</f>
        <v>0</v>
      </c>
      <c r="BG38" s="71">
        <f ca="1">-'CF(Q)'!BG20</f>
        <v>0</v>
      </c>
      <c r="BH38" s="71">
        <f ca="1">-'CF(Q)'!BH20</f>
        <v>0</v>
      </c>
      <c r="BI38" s="71">
        <f ca="1">-'CF(Q)'!BI20</f>
        <v>0</v>
      </c>
      <c r="BJ38" s="71">
        <f ca="1">-'CF(Q)'!BJ20</f>
        <v>0</v>
      </c>
      <c r="BK38" s="71">
        <f ca="1">-'CF(Q)'!BK20</f>
        <v>0</v>
      </c>
      <c r="BL38" s="71">
        <f ca="1">-'CF(Q)'!BL20</f>
        <v>0</v>
      </c>
      <c r="BM38" s="71">
        <f ca="1">-'CF(Q)'!BM20</f>
        <v>0</v>
      </c>
      <c r="BN38" s="71">
        <f ca="1">-'CF(Q)'!BN20</f>
        <v>0</v>
      </c>
      <c r="BO38" s="71">
        <f ca="1">-'CF(Q)'!BO20</f>
        <v>0</v>
      </c>
      <c r="BP38" s="71">
        <f ca="1">-'CF(Q)'!BP20</f>
        <v>0</v>
      </c>
      <c r="BQ38" s="71">
        <f ca="1">-'CF(Q)'!BQ20</f>
        <v>0</v>
      </c>
      <c r="BR38" s="71">
        <f ca="1">-'CF(Q)'!BR20</f>
        <v>0</v>
      </c>
      <c r="BS38" s="71">
        <f ca="1">-'CF(Q)'!BS20</f>
        <v>0</v>
      </c>
      <c r="BT38" s="71">
        <f ca="1">-'CF(Q)'!BT20</f>
        <v>0</v>
      </c>
      <c r="BU38" s="71">
        <f ca="1">-'CF(Q)'!BU20</f>
        <v>0</v>
      </c>
      <c r="BV38" s="71">
        <f ca="1">-'CF(Q)'!BV20</f>
        <v>0</v>
      </c>
      <c r="BW38" s="71">
        <f ca="1">-'CF(Q)'!BW20</f>
        <v>0</v>
      </c>
      <c r="BX38" s="71">
        <f ca="1">-'CF(Q)'!BX20</f>
        <v>0</v>
      </c>
      <c r="BY38" s="71">
        <f ca="1">-'CF(Q)'!BY20</f>
        <v>0</v>
      </c>
      <c r="BZ38" s="71">
        <f ca="1">-'CF(Q)'!BZ20</f>
        <v>0</v>
      </c>
      <c r="CA38" s="71">
        <f ca="1">-'CF(Q)'!CA20</f>
        <v>0</v>
      </c>
      <c r="CB38" s="71">
        <f ca="1">-'CF(Q)'!CB20</f>
        <v>0</v>
      </c>
      <c r="CC38" s="71">
        <f ca="1">-'CF(Q)'!CC20</f>
        <v>0</v>
      </c>
      <c r="CD38" s="71">
        <f ca="1">-'CF(Q)'!CD20</f>
        <v>0</v>
      </c>
      <c r="CE38" s="71">
        <f ca="1">-'CF(Q)'!CE20</f>
        <v>0</v>
      </c>
      <c r="CF38" s="71">
        <f ca="1">-'CF(Q)'!CF20</f>
        <v>0</v>
      </c>
      <c r="CG38" s="71">
        <f ca="1">-'CF(Q)'!CG20</f>
        <v>0</v>
      </c>
      <c r="CH38" s="71">
        <f ca="1">-'CF(Q)'!CH20</f>
        <v>0</v>
      </c>
      <c r="CI38" s="71">
        <f ca="1">-'CF(Q)'!CI20</f>
        <v>0</v>
      </c>
      <c r="CJ38" s="71">
        <f ca="1">-'CF(Q)'!CJ20</f>
        <v>0</v>
      </c>
      <c r="CK38" s="71">
        <f ca="1">-'CF(Q)'!CK20</f>
        <v>0</v>
      </c>
      <c r="CL38" s="71">
        <f ca="1">-'CF(Q)'!CL20</f>
        <v>0</v>
      </c>
      <c r="CM38" s="71">
        <f ca="1">-'CF(Q)'!CM20</f>
        <v>0</v>
      </c>
      <c r="CN38" s="71">
        <f ca="1">-'CF(Q)'!CN20</f>
        <v>0</v>
      </c>
      <c r="CO38" s="71">
        <f ca="1">-'CF(Q)'!CO20</f>
        <v>0</v>
      </c>
      <c r="CP38" s="71">
        <f ca="1">-'CF(Q)'!CP20</f>
        <v>0</v>
      </c>
      <c r="CQ38" s="71">
        <f ca="1">-'CF(Q)'!CQ20</f>
        <v>0</v>
      </c>
      <c r="CR38" s="71">
        <f ca="1">-'CF(Q)'!CR20</f>
        <v>0</v>
      </c>
      <c r="CS38" s="71">
        <f ca="1">-'CF(Q)'!CS20</f>
        <v>0</v>
      </c>
      <c r="CT38" s="71">
        <f ca="1">-'CF(Q)'!CT20</f>
        <v>0</v>
      </c>
      <c r="CU38" s="71">
        <f ca="1">-'CF(Q)'!CU20</f>
        <v>0</v>
      </c>
      <c r="CV38" s="71">
        <f ca="1">-'CF(Q)'!CV20</f>
        <v>0</v>
      </c>
      <c r="CW38" s="71">
        <f ca="1">-'CF(Q)'!CW20</f>
        <v>0</v>
      </c>
      <c r="CX38" s="71">
        <f ca="1">-'CF(Q)'!CX20</f>
        <v>0</v>
      </c>
      <c r="CY38" s="71">
        <f ca="1">-'CF(Q)'!CY20</f>
        <v>0</v>
      </c>
      <c r="CZ38" s="71">
        <f ca="1">-'CF(Q)'!CZ20</f>
        <v>0</v>
      </c>
      <c r="DA38" s="71">
        <f ca="1">-'CF(Q)'!DA20</f>
        <v>0</v>
      </c>
      <c r="DB38" s="71">
        <f ca="1">-'CF(Q)'!DB20</f>
        <v>0</v>
      </c>
      <c r="DC38" s="71">
        <f ca="1">-'CF(Q)'!DC20</f>
        <v>0</v>
      </c>
      <c r="DD38" s="71">
        <f ca="1">-'CF(Q)'!DD20</f>
        <v>0</v>
      </c>
      <c r="DE38" s="71">
        <f ca="1">-'CF(Q)'!DE20</f>
        <v>0</v>
      </c>
      <c r="DF38" s="71">
        <f ca="1">-'CF(Q)'!DF20</f>
        <v>0</v>
      </c>
      <c r="DG38" s="71">
        <f ca="1">-'CF(Q)'!DG20</f>
        <v>0</v>
      </c>
      <c r="DH38" s="71">
        <f ca="1">-'CF(Q)'!DH20</f>
        <v>0</v>
      </c>
      <c r="DI38" s="71">
        <f ca="1">-'CF(Q)'!DI20</f>
        <v>0</v>
      </c>
      <c r="DJ38" s="71">
        <f ca="1">-'CF(Q)'!DJ20</f>
        <v>0</v>
      </c>
      <c r="DK38" s="71">
        <f ca="1">-'CF(Q)'!DK20</f>
        <v>0</v>
      </c>
      <c r="DL38" s="71">
        <f ca="1">-'CF(Q)'!DL20</f>
        <v>0</v>
      </c>
      <c r="DM38" s="71">
        <f ca="1">-'CF(Q)'!DM20</f>
        <v>0</v>
      </c>
      <c r="DN38" s="71">
        <f ca="1">-'CF(Q)'!DN20</f>
        <v>0</v>
      </c>
      <c r="DO38" s="71">
        <f ca="1">-'CF(Q)'!DO20</f>
        <v>0</v>
      </c>
      <c r="DP38" s="71">
        <f ca="1">-'CF(Q)'!DP20</f>
        <v>0</v>
      </c>
      <c r="DQ38" s="71">
        <f ca="1">-'CF(Q)'!DQ20</f>
        <v>0</v>
      </c>
      <c r="DR38" s="71">
        <f ca="1">-'CF(Q)'!DR20</f>
        <v>0</v>
      </c>
      <c r="DS38" s="71">
        <f ca="1">-'CF(Q)'!DS20</f>
        <v>0</v>
      </c>
      <c r="DT38" s="71">
        <f ca="1">-'CF(Q)'!DT20</f>
        <v>0</v>
      </c>
      <c r="DU38" s="71">
        <f ca="1">-'CF(Q)'!DU20</f>
        <v>0</v>
      </c>
      <c r="DV38" s="71">
        <f ca="1">-'CF(Q)'!DV20</f>
        <v>0</v>
      </c>
      <c r="DW38" s="71">
        <f ca="1">-'CF(Q)'!DW20</f>
        <v>0</v>
      </c>
      <c r="DX38" s="71">
        <f ca="1">-'CF(Q)'!DX20</f>
        <v>0</v>
      </c>
      <c r="DY38" s="71">
        <f ca="1">-'CF(Q)'!DY20</f>
        <v>0</v>
      </c>
      <c r="DZ38" s="71">
        <f ca="1">-'CF(Q)'!DZ20</f>
        <v>0</v>
      </c>
      <c r="EA38" s="71">
        <f ca="1">-'CF(Q)'!EA20</f>
        <v>0</v>
      </c>
      <c r="EB38" s="71">
        <f ca="1">-'CF(Q)'!EB20</f>
        <v>0</v>
      </c>
      <c r="EC38" s="71">
        <f ca="1">-'CF(Q)'!EC20</f>
        <v>0</v>
      </c>
      <c r="ED38" s="71">
        <f ca="1">-'CF(Q)'!ED20</f>
        <v>0</v>
      </c>
      <c r="EE38" s="71">
        <f ca="1">-'CF(Q)'!EE20</f>
        <v>0</v>
      </c>
      <c r="EF38" s="71">
        <f ca="1">-'CF(Q)'!EF20</f>
        <v>0</v>
      </c>
      <c r="EG38" s="71">
        <f ca="1">-'CF(Q)'!EG20</f>
        <v>0</v>
      </c>
      <c r="EH38" s="71">
        <f ca="1">-'CF(Q)'!EH20</f>
        <v>0</v>
      </c>
      <c r="EI38" s="71">
        <f ca="1">-'CF(Q)'!EI20</f>
        <v>0</v>
      </c>
      <c r="EJ38" s="71">
        <f ca="1">-'CF(Q)'!EJ20</f>
        <v>0</v>
      </c>
      <c r="EK38" s="71">
        <f ca="1">-'CF(Q)'!EK20</f>
        <v>0</v>
      </c>
      <c r="EL38" s="71">
        <f ca="1">-'CF(Q)'!EL20</f>
        <v>0</v>
      </c>
      <c r="EM38" s="71">
        <f ca="1">-'CF(Q)'!EM20</f>
        <v>0</v>
      </c>
      <c r="EN38" s="71">
        <f ca="1">-'CF(Q)'!EN20</f>
        <v>0</v>
      </c>
      <c r="EO38" s="71">
        <f ca="1">-'CF(Q)'!EO20</f>
        <v>0</v>
      </c>
      <c r="EP38" s="71">
        <f ca="1">-'CF(Q)'!EP20</f>
        <v>0</v>
      </c>
    </row>
    <row r="39" spans="1:146" ht="14.1" customHeight="1">
      <c r="B39" s="15" t="s">
        <v>1121</v>
      </c>
      <c r="C39" s="406"/>
      <c r="D39" s="8" t="s">
        <v>97</v>
      </c>
      <c r="E39" s="71">
        <f t="shared" ca="1" si="155"/>
        <v>-35000</v>
      </c>
      <c r="G39" s="22">
        <f>-'CF(Q)'!G21</f>
        <v>0</v>
      </c>
      <c r="H39" s="71">
        <f>-'CF(Q)'!H21</f>
        <v>0</v>
      </c>
      <c r="I39" s="71">
        <f>-'CF(Q)'!I21</f>
        <v>0</v>
      </c>
      <c r="J39" s="71">
        <f>-'CF(Q)'!J21</f>
        <v>0</v>
      </c>
      <c r="K39" s="71">
        <f ca="1">-'CF(Q)'!K21</f>
        <v>0</v>
      </c>
      <c r="L39" s="71">
        <f ca="1">-'CF(Q)'!L21</f>
        <v>0</v>
      </c>
      <c r="M39" s="71">
        <f ca="1">-'CF(Q)'!M21</f>
        <v>0</v>
      </c>
      <c r="N39" s="71">
        <f ca="1">-'CF(Q)'!N21</f>
        <v>0</v>
      </c>
      <c r="O39" s="71">
        <f ca="1">-'CF(Q)'!O21</f>
        <v>0</v>
      </c>
      <c r="P39" s="71">
        <f ca="1">-'CF(Q)'!P21</f>
        <v>-1261.0897074395834</v>
      </c>
      <c r="Q39" s="71">
        <f ca="1">-'CF(Q)'!Q21</f>
        <v>-33738.910292560417</v>
      </c>
      <c r="R39" s="71">
        <f ca="1">-'CF(Q)'!R21</f>
        <v>0</v>
      </c>
      <c r="S39" s="71">
        <f ca="1">-'CF(Q)'!S21</f>
        <v>0</v>
      </c>
      <c r="T39" s="71">
        <f ca="1">-'CF(Q)'!T21</f>
        <v>0</v>
      </c>
      <c r="U39" s="71">
        <f ca="1">-'CF(Q)'!U21</f>
        <v>0</v>
      </c>
      <c r="V39" s="71">
        <f ca="1">-'CF(Q)'!V21</f>
        <v>0</v>
      </c>
      <c r="W39" s="71">
        <f ca="1">-'CF(Q)'!W21</f>
        <v>0</v>
      </c>
      <c r="X39" s="71">
        <f ca="1">-'CF(Q)'!X21</f>
        <v>0</v>
      </c>
      <c r="Y39" s="71">
        <f ca="1">-'CF(Q)'!Y21</f>
        <v>0</v>
      </c>
      <c r="Z39" s="71">
        <f ca="1">-'CF(Q)'!Z21</f>
        <v>0</v>
      </c>
      <c r="AA39" s="71">
        <f ca="1">-'CF(Q)'!AA21</f>
        <v>0</v>
      </c>
      <c r="AB39" s="71">
        <f ca="1">-'CF(Q)'!AB21</f>
        <v>0</v>
      </c>
      <c r="AC39" s="71">
        <f ca="1">-'CF(Q)'!AC21</f>
        <v>0</v>
      </c>
      <c r="AD39" s="71">
        <f ca="1">-'CF(Q)'!AD21</f>
        <v>0</v>
      </c>
      <c r="AE39" s="71">
        <f ca="1">-'CF(Q)'!AE21</f>
        <v>0</v>
      </c>
      <c r="AF39" s="71">
        <f ca="1">-'CF(Q)'!AF21</f>
        <v>0</v>
      </c>
      <c r="AG39" s="71">
        <f ca="1">-'CF(Q)'!AG21</f>
        <v>0</v>
      </c>
      <c r="AH39" s="71">
        <f ca="1">-'CF(Q)'!AH21</f>
        <v>0</v>
      </c>
      <c r="AI39" s="71">
        <f ca="1">-'CF(Q)'!AI21</f>
        <v>0</v>
      </c>
      <c r="AJ39" s="71">
        <f ca="1">-'CF(Q)'!AJ21</f>
        <v>0</v>
      </c>
      <c r="AK39" s="71">
        <f ca="1">-'CF(Q)'!AK21</f>
        <v>0</v>
      </c>
      <c r="AL39" s="71">
        <f ca="1">-'CF(Q)'!AL21</f>
        <v>0</v>
      </c>
      <c r="AM39" s="71">
        <f ca="1">-'CF(Q)'!AM21</f>
        <v>0</v>
      </c>
      <c r="AN39" s="71">
        <f ca="1">-'CF(Q)'!AN21</f>
        <v>0</v>
      </c>
      <c r="AO39" s="71">
        <f ca="1">-'CF(Q)'!AO21</f>
        <v>0</v>
      </c>
      <c r="AP39" s="71">
        <f ca="1">-'CF(Q)'!AP21</f>
        <v>0</v>
      </c>
      <c r="AQ39" s="71">
        <f ca="1">-'CF(Q)'!AQ21</f>
        <v>0</v>
      </c>
      <c r="AR39" s="71">
        <f ca="1">-'CF(Q)'!AR21</f>
        <v>0</v>
      </c>
      <c r="AS39" s="71">
        <f ca="1">-'CF(Q)'!AS21</f>
        <v>0</v>
      </c>
      <c r="AT39" s="71">
        <f ca="1">-'CF(Q)'!AT21</f>
        <v>0</v>
      </c>
      <c r="AU39" s="71">
        <f ca="1">-'CF(Q)'!AU21</f>
        <v>0</v>
      </c>
      <c r="AV39" s="71">
        <f ca="1">-'CF(Q)'!AV21</f>
        <v>0</v>
      </c>
      <c r="AW39" s="71">
        <f ca="1">-'CF(Q)'!AW21</f>
        <v>0</v>
      </c>
      <c r="AX39" s="71">
        <f ca="1">-'CF(Q)'!AX21</f>
        <v>0</v>
      </c>
      <c r="AY39" s="71">
        <f ca="1">-'CF(Q)'!AY21</f>
        <v>0</v>
      </c>
      <c r="AZ39" s="71">
        <f ca="1">-'CF(Q)'!AZ21</f>
        <v>0</v>
      </c>
      <c r="BA39" s="71">
        <f ca="1">-'CF(Q)'!BA21</f>
        <v>0</v>
      </c>
      <c r="BB39" s="71">
        <f ca="1">-'CF(Q)'!BB21</f>
        <v>0</v>
      </c>
      <c r="BC39" s="71">
        <f ca="1">-'CF(Q)'!BC21</f>
        <v>0</v>
      </c>
      <c r="BD39" s="71">
        <f ca="1">-'CF(Q)'!BD21</f>
        <v>0</v>
      </c>
      <c r="BE39" s="71">
        <f ca="1">-'CF(Q)'!BE21</f>
        <v>0</v>
      </c>
      <c r="BF39" s="71">
        <f ca="1">-'CF(Q)'!BF21</f>
        <v>0</v>
      </c>
      <c r="BG39" s="71">
        <f ca="1">-'CF(Q)'!BG21</f>
        <v>0</v>
      </c>
      <c r="BH39" s="71">
        <f ca="1">-'CF(Q)'!BH21</f>
        <v>0</v>
      </c>
      <c r="BI39" s="71">
        <f ca="1">-'CF(Q)'!BI21</f>
        <v>0</v>
      </c>
      <c r="BJ39" s="71">
        <f ca="1">-'CF(Q)'!BJ21</f>
        <v>0</v>
      </c>
      <c r="BK39" s="71">
        <f ca="1">-'CF(Q)'!BK21</f>
        <v>0</v>
      </c>
      <c r="BL39" s="71">
        <f ca="1">-'CF(Q)'!BL21</f>
        <v>0</v>
      </c>
      <c r="BM39" s="71">
        <f ca="1">-'CF(Q)'!BM21</f>
        <v>0</v>
      </c>
      <c r="BN39" s="71">
        <f ca="1">-'CF(Q)'!BN21</f>
        <v>0</v>
      </c>
      <c r="BO39" s="71">
        <f ca="1">-'CF(Q)'!BO21</f>
        <v>0</v>
      </c>
      <c r="BP39" s="71">
        <f ca="1">-'CF(Q)'!BP21</f>
        <v>0</v>
      </c>
      <c r="BQ39" s="71">
        <f ca="1">-'CF(Q)'!BQ21</f>
        <v>0</v>
      </c>
      <c r="BR39" s="71">
        <f ca="1">-'CF(Q)'!BR21</f>
        <v>0</v>
      </c>
      <c r="BS39" s="71">
        <f ca="1">-'CF(Q)'!BS21</f>
        <v>0</v>
      </c>
      <c r="BT39" s="71">
        <f ca="1">-'CF(Q)'!BT21</f>
        <v>0</v>
      </c>
      <c r="BU39" s="71">
        <f ca="1">-'CF(Q)'!BU21</f>
        <v>0</v>
      </c>
      <c r="BV39" s="71">
        <f ca="1">-'CF(Q)'!BV21</f>
        <v>0</v>
      </c>
      <c r="BW39" s="71">
        <f ca="1">-'CF(Q)'!BW21</f>
        <v>0</v>
      </c>
      <c r="BX39" s="71">
        <f ca="1">-'CF(Q)'!BX21</f>
        <v>0</v>
      </c>
      <c r="BY39" s="71">
        <f ca="1">-'CF(Q)'!BY21</f>
        <v>0</v>
      </c>
      <c r="BZ39" s="71">
        <f ca="1">-'CF(Q)'!BZ21</f>
        <v>0</v>
      </c>
      <c r="CA39" s="71">
        <f ca="1">-'CF(Q)'!CA21</f>
        <v>0</v>
      </c>
      <c r="CB39" s="71">
        <f ca="1">-'CF(Q)'!CB21</f>
        <v>0</v>
      </c>
      <c r="CC39" s="71">
        <f ca="1">-'CF(Q)'!CC21</f>
        <v>0</v>
      </c>
      <c r="CD39" s="71">
        <f ca="1">-'CF(Q)'!CD21</f>
        <v>0</v>
      </c>
      <c r="CE39" s="71">
        <f ca="1">-'CF(Q)'!CE21</f>
        <v>0</v>
      </c>
      <c r="CF39" s="71">
        <f ca="1">-'CF(Q)'!CF21</f>
        <v>0</v>
      </c>
      <c r="CG39" s="71">
        <f ca="1">-'CF(Q)'!CG21</f>
        <v>0</v>
      </c>
      <c r="CH39" s="71">
        <f ca="1">-'CF(Q)'!CH21</f>
        <v>0</v>
      </c>
      <c r="CI39" s="71">
        <f ca="1">-'CF(Q)'!CI21</f>
        <v>0</v>
      </c>
      <c r="CJ39" s="71">
        <f ca="1">-'CF(Q)'!CJ21</f>
        <v>0</v>
      </c>
      <c r="CK39" s="71">
        <f ca="1">-'CF(Q)'!CK21</f>
        <v>0</v>
      </c>
      <c r="CL39" s="71">
        <f ca="1">-'CF(Q)'!CL21</f>
        <v>0</v>
      </c>
      <c r="CM39" s="71">
        <f ca="1">-'CF(Q)'!CM21</f>
        <v>0</v>
      </c>
      <c r="CN39" s="71">
        <f ca="1">-'CF(Q)'!CN21</f>
        <v>0</v>
      </c>
      <c r="CO39" s="71">
        <f ca="1">-'CF(Q)'!CO21</f>
        <v>0</v>
      </c>
      <c r="CP39" s="71">
        <f ca="1">-'CF(Q)'!CP21</f>
        <v>0</v>
      </c>
      <c r="CQ39" s="71">
        <f ca="1">-'CF(Q)'!CQ21</f>
        <v>0</v>
      </c>
      <c r="CR39" s="71">
        <f ca="1">-'CF(Q)'!CR21</f>
        <v>0</v>
      </c>
      <c r="CS39" s="71">
        <f ca="1">-'CF(Q)'!CS21</f>
        <v>0</v>
      </c>
      <c r="CT39" s="71">
        <f ca="1">-'CF(Q)'!CT21</f>
        <v>0</v>
      </c>
      <c r="CU39" s="71">
        <f ca="1">-'CF(Q)'!CU21</f>
        <v>0</v>
      </c>
      <c r="CV39" s="71">
        <f ca="1">-'CF(Q)'!CV21</f>
        <v>0</v>
      </c>
      <c r="CW39" s="71">
        <f ca="1">-'CF(Q)'!CW21</f>
        <v>0</v>
      </c>
      <c r="CX39" s="71">
        <f ca="1">-'CF(Q)'!CX21</f>
        <v>0</v>
      </c>
      <c r="CY39" s="71">
        <f ca="1">-'CF(Q)'!CY21</f>
        <v>0</v>
      </c>
      <c r="CZ39" s="71">
        <f ca="1">-'CF(Q)'!CZ21</f>
        <v>0</v>
      </c>
      <c r="DA39" s="71">
        <f ca="1">-'CF(Q)'!DA21</f>
        <v>0</v>
      </c>
      <c r="DB39" s="71">
        <f ca="1">-'CF(Q)'!DB21</f>
        <v>0</v>
      </c>
      <c r="DC39" s="71">
        <f ca="1">-'CF(Q)'!DC21</f>
        <v>0</v>
      </c>
      <c r="DD39" s="71">
        <f ca="1">-'CF(Q)'!DD21</f>
        <v>0</v>
      </c>
      <c r="DE39" s="71">
        <f ca="1">-'CF(Q)'!DE21</f>
        <v>0</v>
      </c>
      <c r="DF39" s="71">
        <f ca="1">-'CF(Q)'!DF21</f>
        <v>0</v>
      </c>
      <c r="DG39" s="71">
        <f ca="1">-'CF(Q)'!DG21</f>
        <v>0</v>
      </c>
      <c r="DH39" s="71">
        <f ca="1">-'CF(Q)'!DH21</f>
        <v>0</v>
      </c>
      <c r="DI39" s="71">
        <f ca="1">-'CF(Q)'!DI21</f>
        <v>0</v>
      </c>
      <c r="DJ39" s="71">
        <f ca="1">-'CF(Q)'!DJ21</f>
        <v>0</v>
      </c>
      <c r="DK39" s="71">
        <f ca="1">-'CF(Q)'!DK21</f>
        <v>0</v>
      </c>
      <c r="DL39" s="71">
        <f ca="1">-'CF(Q)'!DL21</f>
        <v>0</v>
      </c>
      <c r="DM39" s="71">
        <f ca="1">-'CF(Q)'!DM21</f>
        <v>0</v>
      </c>
      <c r="DN39" s="71">
        <f ca="1">-'CF(Q)'!DN21</f>
        <v>0</v>
      </c>
      <c r="DO39" s="71">
        <f ca="1">-'CF(Q)'!DO21</f>
        <v>0</v>
      </c>
      <c r="DP39" s="71">
        <f ca="1">-'CF(Q)'!DP21</f>
        <v>0</v>
      </c>
      <c r="DQ39" s="71">
        <f ca="1">-'CF(Q)'!DQ21</f>
        <v>0</v>
      </c>
      <c r="DR39" s="71">
        <f ca="1">-'CF(Q)'!DR21</f>
        <v>0</v>
      </c>
      <c r="DS39" s="71">
        <f ca="1">-'CF(Q)'!DS21</f>
        <v>0</v>
      </c>
      <c r="DT39" s="71">
        <f ca="1">-'CF(Q)'!DT21</f>
        <v>0</v>
      </c>
      <c r="DU39" s="71">
        <f ca="1">-'CF(Q)'!DU21</f>
        <v>0</v>
      </c>
      <c r="DV39" s="71">
        <f ca="1">-'CF(Q)'!DV21</f>
        <v>0</v>
      </c>
      <c r="DW39" s="71">
        <f ca="1">-'CF(Q)'!DW21</f>
        <v>0</v>
      </c>
      <c r="DX39" s="71">
        <f ca="1">-'CF(Q)'!DX21</f>
        <v>0</v>
      </c>
      <c r="DY39" s="71">
        <f ca="1">-'CF(Q)'!DY21</f>
        <v>0</v>
      </c>
      <c r="DZ39" s="71">
        <f ca="1">-'CF(Q)'!DZ21</f>
        <v>0</v>
      </c>
      <c r="EA39" s="71">
        <f ca="1">-'CF(Q)'!EA21</f>
        <v>0</v>
      </c>
      <c r="EB39" s="71">
        <f ca="1">-'CF(Q)'!EB21</f>
        <v>0</v>
      </c>
      <c r="EC39" s="71">
        <f ca="1">-'CF(Q)'!EC21</f>
        <v>0</v>
      </c>
      <c r="ED39" s="71">
        <f ca="1">-'CF(Q)'!ED21</f>
        <v>0</v>
      </c>
      <c r="EE39" s="71">
        <f ca="1">-'CF(Q)'!EE21</f>
        <v>0</v>
      </c>
      <c r="EF39" s="71">
        <f ca="1">-'CF(Q)'!EF21</f>
        <v>0</v>
      </c>
      <c r="EG39" s="71">
        <f ca="1">-'CF(Q)'!EG21</f>
        <v>0</v>
      </c>
      <c r="EH39" s="71">
        <f ca="1">-'CF(Q)'!EH21</f>
        <v>0</v>
      </c>
      <c r="EI39" s="71">
        <f ca="1">-'CF(Q)'!EI21</f>
        <v>0</v>
      </c>
      <c r="EJ39" s="71">
        <f ca="1">-'CF(Q)'!EJ21</f>
        <v>0</v>
      </c>
      <c r="EK39" s="71">
        <f ca="1">-'CF(Q)'!EK21</f>
        <v>0</v>
      </c>
      <c r="EL39" s="71">
        <f ca="1">-'CF(Q)'!EL21</f>
        <v>0</v>
      </c>
      <c r="EM39" s="71">
        <f ca="1">-'CF(Q)'!EM21</f>
        <v>0</v>
      </c>
      <c r="EN39" s="71">
        <f ca="1">-'CF(Q)'!EN21</f>
        <v>0</v>
      </c>
      <c r="EO39" s="71">
        <f ca="1">-'CF(Q)'!EO21</f>
        <v>0</v>
      </c>
      <c r="EP39" s="71">
        <f ca="1">-'CF(Q)'!EP21</f>
        <v>0</v>
      </c>
    </row>
    <row r="40" spans="1:146" ht="14.1" customHeight="1">
      <c r="B40" s="15" t="s">
        <v>1189</v>
      </c>
      <c r="C40" s="406"/>
      <c r="D40" s="8" t="s">
        <v>97</v>
      </c>
      <c r="E40" s="71">
        <f t="shared" ref="E40" ca="1" si="156">SUM(G40:EP40)</f>
        <v>0</v>
      </c>
      <c r="G40" s="22">
        <f>-'CF(Q)'!G22</f>
        <v>0</v>
      </c>
      <c r="H40" s="71">
        <f>-'CF(Q)'!H22</f>
        <v>0</v>
      </c>
      <c r="I40" s="71">
        <f>-'CF(Q)'!I22</f>
        <v>0</v>
      </c>
      <c r="J40" s="71">
        <f>-'CF(Q)'!J22</f>
        <v>0</v>
      </c>
      <c r="K40" s="71">
        <f ca="1">-'CF(Q)'!K22</f>
        <v>0</v>
      </c>
      <c r="L40" s="71">
        <f ca="1">-'CF(Q)'!L22</f>
        <v>0</v>
      </c>
      <c r="M40" s="71">
        <f ca="1">-'CF(Q)'!M22</f>
        <v>0</v>
      </c>
      <c r="N40" s="71">
        <f ca="1">-'CF(Q)'!N22</f>
        <v>0</v>
      </c>
      <c r="O40" s="71">
        <f ca="1">-'CF(Q)'!O22</f>
        <v>0</v>
      </c>
      <c r="P40" s="71">
        <f ca="1">-'CF(Q)'!P22</f>
        <v>0</v>
      </c>
      <c r="Q40" s="71">
        <f ca="1">-'CF(Q)'!Q22</f>
        <v>0</v>
      </c>
      <c r="R40" s="71">
        <f ca="1">-'CF(Q)'!R22</f>
        <v>0</v>
      </c>
      <c r="S40" s="71">
        <f ca="1">-'CF(Q)'!S22</f>
        <v>0</v>
      </c>
      <c r="T40" s="71">
        <f ca="1">-'CF(Q)'!T22</f>
        <v>0</v>
      </c>
      <c r="U40" s="71">
        <f ca="1">-'CF(Q)'!U22</f>
        <v>0</v>
      </c>
      <c r="V40" s="71">
        <f ca="1">-'CF(Q)'!V22</f>
        <v>0</v>
      </c>
      <c r="W40" s="71">
        <f ca="1">-'CF(Q)'!W22</f>
        <v>0</v>
      </c>
      <c r="X40" s="71">
        <f ca="1">-'CF(Q)'!X22</f>
        <v>0</v>
      </c>
      <c r="Y40" s="71">
        <f ca="1">-'CF(Q)'!Y22</f>
        <v>0</v>
      </c>
      <c r="Z40" s="71">
        <f ca="1">-'CF(Q)'!Z22</f>
        <v>0</v>
      </c>
      <c r="AA40" s="71">
        <f ca="1">-'CF(Q)'!AA22</f>
        <v>0</v>
      </c>
      <c r="AB40" s="71">
        <f ca="1">-'CF(Q)'!AB22</f>
        <v>0</v>
      </c>
      <c r="AC40" s="71">
        <f ca="1">-'CF(Q)'!AC22</f>
        <v>0</v>
      </c>
      <c r="AD40" s="71">
        <f ca="1">-'CF(Q)'!AD22</f>
        <v>0</v>
      </c>
      <c r="AE40" s="71">
        <f ca="1">-'CF(Q)'!AE22</f>
        <v>0</v>
      </c>
      <c r="AF40" s="71">
        <f ca="1">-'CF(Q)'!AF22</f>
        <v>0</v>
      </c>
      <c r="AG40" s="71">
        <f ca="1">-'CF(Q)'!AG22</f>
        <v>0</v>
      </c>
      <c r="AH40" s="71">
        <f ca="1">-'CF(Q)'!AH22</f>
        <v>0</v>
      </c>
      <c r="AI40" s="71">
        <f ca="1">-'CF(Q)'!AI22</f>
        <v>0</v>
      </c>
      <c r="AJ40" s="71">
        <f ca="1">-'CF(Q)'!AJ22</f>
        <v>0</v>
      </c>
      <c r="AK40" s="71">
        <f ca="1">-'CF(Q)'!AK22</f>
        <v>0</v>
      </c>
      <c r="AL40" s="71">
        <f ca="1">-'CF(Q)'!AL22</f>
        <v>0</v>
      </c>
      <c r="AM40" s="71">
        <f ca="1">-'CF(Q)'!AM22</f>
        <v>0</v>
      </c>
      <c r="AN40" s="71">
        <f ca="1">-'CF(Q)'!AN22</f>
        <v>0</v>
      </c>
      <c r="AO40" s="71">
        <f ca="1">-'CF(Q)'!AO22</f>
        <v>0</v>
      </c>
      <c r="AP40" s="71">
        <f ca="1">-'CF(Q)'!AP22</f>
        <v>0</v>
      </c>
      <c r="AQ40" s="71">
        <f ca="1">-'CF(Q)'!AQ22</f>
        <v>0</v>
      </c>
      <c r="AR40" s="71">
        <f ca="1">-'CF(Q)'!AR22</f>
        <v>0</v>
      </c>
      <c r="AS40" s="71">
        <f ca="1">-'CF(Q)'!AS22</f>
        <v>0</v>
      </c>
      <c r="AT40" s="71">
        <f ca="1">-'CF(Q)'!AT22</f>
        <v>0</v>
      </c>
      <c r="AU40" s="71">
        <f ca="1">-'CF(Q)'!AU22</f>
        <v>0</v>
      </c>
      <c r="AV40" s="71">
        <f ca="1">-'CF(Q)'!AV22</f>
        <v>0</v>
      </c>
      <c r="AW40" s="71">
        <f ca="1">-'CF(Q)'!AW22</f>
        <v>0</v>
      </c>
      <c r="AX40" s="71">
        <f ca="1">-'CF(Q)'!AX22</f>
        <v>0</v>
      </c>
      <c r="AY40" s="71">
        <f ca="1">-'CF(Q)'!AY22</f>
        <v>0</v>
      </c>
      <c r="AZ40" s="71">
        <f ca="1">-'CF(Q)'!AZ22</f>
        <v>0</v>
      </c>
      <c r="BA40" s="71">
        <f ca="1">-'CF(Q)'!BA22</f>
        <v>0</v>
      </c>
      <c r="BB40" s="71">
        <f ca="1">-'CF(Q)'!BB22</f>
        <v>0</v>
      </c>
      <c r="BC40" s="71">
        <f ca="1">-'CF(Q)'!BC22</f>
        <v>0</v>
      </c>
      <c r="BD40" s="71">
        <f ca="1">-'CF(Q)'!BD22</f>
        <v>0</v>
      </c>
      <c r="BE40" s="71">
        <f ca="1">-'CF(Q)'!BE22</f>
        <v>0</v>
      </c>
      <c r="BF40" s="71">
        <f ca="1">-'CF(Q)'!BF22</f>
        <v>0</v>
      </c>
      <c r="BG40" s="71">
        <f ca="1">-'CF(Q)'!BG22</f>
        <v>0</v>
      </c>
      <c r="BH40" s="71">
        <f ca="1">-'CF(Q)'!BH22</f>
        <v>0</v>
      </c>
      <c r="BI40" s="71">
        <f ca="1">-'CF(Q)'!BI22</f>
        <v>0</v>
      </c>
      <c r="BJ40" s="71">
        <f ca="1">-'CF(Q)'!BJ22</f>
        <v>0</v>
      </c>
      <c r="BK40" s="71">
        <f ca="1">-'CF(Q)'!BK22</f>
        <v>0</v>
      </c>
      <c r="BL40" s="71">
        <f ca="1">-'CF(Q)'!BL22</f>
        <v>0</v>
      </c>
      <c r="BM40" s="71">
        <f ca="1">-'CF(Q)'!BM22</f>
        <v>0</v>
      </c>
      <c r="BN40" s="71">
        <f ca="1">-'CF(Q)'!BN22</f>
        <v>0</v>
      </c>
      <c r="BO40" s="71">
        <f ca="1">-'CF(Q)'!BO22</f>
        <v>0</v>
      </c>
      <c r="BP40" s="71">
        <f ca="1">-'CF(Q)'!BP22</f>
        <v>0</v>
      </c>
      <c r="BQ40" s="71">
        <f ca="1">-'CF(Q)'!BQ22</f>
        <v>0</v>
      </c>
      <c r="BR40" s="71">
        <f ca="1">-'CF(Q)'!BR22</f>
        <v>0</v>
      </c>
      <c r="BS40" s="71">
        <f ca="1">-'CF(Q)'!BS22</f>
        <v>0</v>
      </c>
      <c r="BT40" s="71">
        <f ca="1">-'CF(Q)'!BT22</f>
        <v>0</v>
      </c>
      <c r="BU40" s="71">
        <f ca="1">-'CF(Q)'!BU22</f>
        <v>0</v>
      </c>
      <c r="BV40" s="71">
        <f ca="1">-'CF(Q)'!BV22</f>
        <v>0</v>
      </c>
      <c r="BW40" s="71">
        <f ca="1">-'CF(Q)'!BW22</f>
        <v>0</v>
      </c>
      <c r="BX40" s="71">
        <f ca="1">-'CF(Q)'!BX22</f>
        <v>0</v>
      </c>
      <c r="BY40" s="71">
        <f ca="1">-'CF(Q)'!BY22</f>
        <v>0</v>
      </c>
      <c r="BZ40" s="71">
        <f ca="1">-'CF(Q)'!BZ22</f>
        <v>0</v>
      </c>
      <c r="CA40" s="71">
        <f ca="1">-'CF(Q)'!CA22</f>
        <v>0</v>
      </c>
      <c r="CB40" s="71">
        <f ca="1">-'CF(Q)'!CB22</f>
        <v>0</v>
      </c>
      <c r="CC40" s="71">
        <f ca="1">-'CF(Q)'!CC22</f>
        <v>0</v>
      </c>
      <c r="CD40" s="71">
        <f ca="1">-'CF(Q)'!CD22</f>
        <v>0</v>
      </c>
      <c r="CE40" s="71">
        <f ca="1">-'CF(Q)'!CE22</f>
        <v>0</v>
      </c>
      <c r="CF40" s="71">
        <f ca="1">-'CF(Q)'!CF22</f>
        <v>0</v>
      </c>
      <c r="CG40" s="71">
        <f ca="1">-'CF(Q)'!CG22</f>
        <v>0</v>
      </c>
      <c r="CH40" s="71">
        <f ca="1">-'CF(Q)'!CH22</f>
        <v>0</v>
      </c>
      <c r="CI40" s="71">
        <f ca="1">-'CF(Q)'!CI22</f>
        <v>0</v>
      </c>
      <c r="CJ40" s="71">
        <f ca="1">-'CF(Q)'!CJ22</f>
        <v>0</v>
      </c>
      <c r="CK40" s="71">
        <f ca="1">-'CF(Q)'!CK22</f>
        <v>0</v>
      </c>
      <c r="CL40" s="71">
        <f ca="1">-'CF(Q)'!CL22</f>
        <v>0</v>
      </c>
      <c r="CM40" s="71">
        <f ca="1">-'CF(Q)'!CM22</f>
        <v>0</v>
      </c>
      <c r="CN40" s="71">
        <f ca="1">-'CF(Q)'!CN22</f>
        <v>0</v>
      </c>
      <c r="CO40" s="71">
        <f ca="1">-'CF(Q)'!CO22</f>
        <v>0</v>
      </c>
      <c r="CP40" s="71">
        <f ca="1">-'CF(Q)'!CP22</f>
        <v>0</v>
      </c>
      <c r="CQ40" s="71">
        <f ca="1">-'CF(Q)'!CQ22</f>
        <v>0</v>
      </c>
      <c r="CR40" s="71">
        <f ca="1">-'CF(Q)'!CR22</f>
        <v>0</v>
      </c>
      <c r="CS40" s="71">
        <f ca="1">-'CF(Q)'!CS22</f>
        <v>0</v>
      </c>
      <c r="CT40" s="71">
        <f ca="1">-'CF(Q)'!CT22</f>
        <v>0</v>
      </c>
      <c r="CU40" s="71">
        <f ca="1">-'CF(Q)'!CU22</f>
        <v>0</v>
      </c>
      <c r="CV40" s="71">
        <f ca="1">-'CF(Q)'!CV22</f>
        <v>0</v>
      </c>
      <c r="CW40" s="71">
        <f ca="1">-'CF(Q)'!CW22</f>
        <v>0</v>
      </c>
      <c r="CX40" s="71">
        <f ca="1">-'CF(Q)'!CX22</f>
        <v>0</v>
      </c>
      <c r="CY40" s="71">
        <f ca="1">-'CF(Q)'!CY22</f>
        <v>0</v>
      </c>
      <c r="CZ40" s="71">
        <f ca="1">-'CF(Q)'!CZ22</f>
        <v>0</v>
      </c>
      <c r="DA40" s="71">
        <f ca="1">-'CF(Q)'!DA22</f>
        <v>0</v>
      </c>
      <c r="DB40" s="71">
        <f ca="1">-'CF(Q)'!DB22</f>
        <v>0</v>
      </c>
      <c r="DC40" s="71">
        <f ca="1">-'CF(Q)'!DC22</f>
        <v>0</v>
      </c>
      <c r="DD40" s="71">
        <f ca="1">-'CF(Q)'!DD22</f>
        <v>0</v>
      </c>
      <c r="DE40" s="71">
        <f ca="1">-'CF(Q)'!DE22</f>
        <v>0</v>
      </c>
      <c r="DF40" s="71">
        <f ca="1">-'CF(Q)'!DF22</f>
        <v>0</v>
      </c>
      <c r="DG40" s="71">
        <f ca="1">-'CF(Q)'!DG22</f>
        <v>0</v>
      </c>
      <c r="DH40" s="71">
        <f ca="1">-'CF(Q)'!DH22</f>
        <v>0</v>
      </c>
      <c r="DI40" s="71">
        <f ca="1">-'CF(Q)'!DI22</f>
        <v>0</v>
      </c>
      <c r="DJ40" s="71">
        <f ca="1">-'CF(Q)'!DJ22</f>
        <v>0</v>
      </c>
      <c r="DK40" s="71">
        <f ca="1">-'CF(Q)'!DK22</f>
        <v>0</v>
      </c>
      <c r="DL40" s="71">
        <f ca="1">-'CF(Q)'!DL22</f>
        <v>0</v>
      </c>
      <c r="DM40" s="71">
        <f ca="1">-'CF(Q)'!DM22</f>
        <v>0</v>
      </c>
      <c r="DN40" s="71">
        <f ca="1">-'CF(Q)'!DN22</f>
        <v>0</v>
      </c>
      <c r="DO40" s="71">
        <f ca="1">-'CF(Q)'!DO22</f>
        <v>0</v>
      </c>
      <c r="DP40" s="71">
        <f ca="1">-'CF(Q)'!DP22</f>
        <v>0</v>
      </c>
      <c r="DQ40" s="71">
        <f ca="1">-'CF(Q)'!DQ22</f>
        <v>0</v>
      </c>
      <c r="DR40" s="71">
        <f ca="1">-'CF(Q)'!DR22</f>
        <v>0</v>
      </c>
      <c r="DS40" s="71">
        <f ca="1">-'CF(Q)'!DS22</f>
        <v>0</v>
      </c>
      <c r="DT40" s="71">
        <f ca="1">-'CF(Q)'!DT22</f>
        <v>0</v>
      </c>
      <c r="DU40" s="71">
        <f ca="1">-'CF(Q)'!DU22</f>
        <v>0</v>
      </c>
      <c r="DV40" s="71">
        <f ca="1">-'CF(Q)'!DV22</f>
        <v>0</v>
      </c>
      <c r="DW40" s="71">
        <f ca="1">-'CF(Q)'!DW22</f>
        <v>0</v>
      </c>
      <c r="DX40" s="71">
        <f ca="1">-'CF(Q)'!DX22</f>
        <v>0</v>
      </c>
      <c r="DY40" s="71">
        <f ca="1">-'CF(Q)'!DY22</f>
        <v>0</v>
      </c>
      <c r="DZ40" s="71">
        <f ca="1">-'CF(Q)'!DZ22</f>
        <v>0</v>
      </c>
      <c r="EA40" s="71">
        <f ca="1">-'CF(Q)'!EA22</f>
        <v>0</v>
      </c>
      <c r="EB40" s="71">
        <f ca="1">-'CF(Q)'!EB22</f>
        <v>0</v>
      </c>
      <c r="EC40" s="71">
        <f ca="1">-'CF(Q)'!EC22</f>
        <v>0</v>
      </c>
      <c r="ED40" s="71">
        <f ca="1">-'CF(Q)'!ED22</f>
        <v>0</v>
      </c>
      <c r="EE40" s="71">
        <f ca="1">-'CF(Q)'!EE22</f>
        <v>0</v>
      </c>
      <c r="EF40" s="71">
        <f ca="1">-'CF(Q)'!EF22</f>
        <v>0</v>
      </c>
      <c r="EG40" s="71">
        <f ca="1">-'CF(Q)'!EG22</f>
        <v>0</v>
      </c>
      <c r="EH40" s="71">
        <f ca="1">-'CF(Q)'!EH22</f>
        <v>0</v>
      </c>
      <c r="EI40" s="71">
        <f ca="1">-'CF(Q)'!EI22</f>
        <v>0</v>
      </c>
      <c r="EJ40" s="71">
        <f ca="1">-'CF(Q)'!EJ22</f>
        <v>0</v>
      </c>
      <c r="EK40" s="71">
        <f ca="1">-'CF(Q)'!EK22</f>
        <v>0</v>
      </c>
      <c r="EL40" s="71">
        <f ca="1">-'CF(Q)'!EL22</f>
        <v>0</v>
      </c>
      <c r="EM40" s="71">
        <f ca="1">-'CF(Q)'!EM22</f>
        <v>0</v>
      </c>
      <c r="EN40" s="71">
        <f ca="1">-'CF(Q)'!EN22</f>
        <v>0</v>
      </c>
      <c r="EO40" s="71">
        <f ca="1">-'CF(Q)'!EO22</f>
        <v>0</v>
      </c>
      <c r="EP40" s="71">
        <f ca="1">-'CF(Q)'!EP22</f>
        <v>0</v>
      </c>
    </row>
    <row r="41" spans="1:146" ht="14.1" customHeight="1">
      <c r="B41" s="46" t="s">
        <v>1190</v>
      </c>
      <c r="C41" s="407"/>
      <c r="D41" s="233" t="s">
        <v>97</v>
      </c>
      <c r="E41" s="237">
        <f t="shared" ref="E41" ca="1" si="157">SUM(G41:EP41)</f>
        <v>0</v>
      </c>
      <c r="F41" s="46"/>
      <c r="G41" s="403">
        <f>-'CF(Q)'!G23</f>
        <v>0</v>
      </c>
      <c r="H41" s="237">
        <f>-'CF(Q)'!H23</f>
        <v>0</v>
      </c>
      <c r="I41" s="237">
        <f>-'CF(Q)'!I23</f>
        <v>0</v>
      </c>
      <c r="J41" s="237">
        <f>-'CF(Q)'!J23</f>
        <v>0</v>
      </c>
      <c r="K41" s="237">
        <f ca="1">-'CF(Q)'!K23</f>
        <v>0</v>
      </c>
      <c r="L41" s="237">
        <f ca="1">-'CF(Q)'!L23</f>
        <v>0</v>
      </c>
      <c r="M41" s="237">
        <f ca="1">-'CF(Q)'!M23</f>
        <v>0</v>
      </c>
      <c r="N41" s="237">
        <f ca="1">-'CF(Q)'!N23</f>
        <v>0</v>
      </c>
      <c r="O41" s="237">
        <f ca="1">-'CF(Q)'!O23</f>
        <v>0</v>
      </c>
      <c r="P41" s="237">
        <f ca="1">-'CF(Q)'!P23</f>
        <v>0</v>
      </c>
      <c r="Q41" s="237">
        <f ca="1">-'CF(Q)'!Q23</f>
        <v>0</v>
      </c>
      <c r="R41" s="237">
        <f ca="1">-'CF(Q)'!R23</f>
        <v>0</v>
      </c>
      <c r="S41" s="237">
        <f ca="1">-'CF(Q)'!S23</f>
        <v>0</v>
      </c>
      <c r="T41" s="237">
        <f ca="1">-'CF(Q)'!T23</f>
        <v>0</v>
      </c>
      <c r="U41" s="237">
        <f ca="1">-'CF(Q)'!U23</f>
        <v>0</v>
      </c>
      <c r="V41" s="237">
        <f ca="1">-'CF(Q)'!V23</f>
        <v>0</v>
      </c>
      <c r="W41" s="237">
        <f ca="1">-'CF(Q)'!W23</f>
        <v>0</v>
      </c>
      <c r="X41" s="237">
        <f ca="1">-'CF(Q)'!X23</f>
        <v>0</v>
      </c>
      <c r="Y41" s="237">
        <f ca="1">-'CF(Q)'!Y23</f>
        <v>0</v>
      </c>
      <c r="Z41" s="237">
        <f ca="1">-'CF(Q)'!Z23</f>
        <v>0</v>
      </c>
      <c r="AA41" s="237">
        <f ca="1">-'CF(Q)'!AA23</f>
        <v>0</v>
      </c>
      <c r="AB41" s="237">
        <f ca="1">-'CF(Q)'!AB23</f>
        <v>0</v>
      </c>
      <c r="AC41" s="237">
        <f ca="1">-'CF(Q)'!AC23</f>
        <v>0</v>
      </c>
      <c r="AD41" s="237">
        <f ca="1">-'CF(Q)'!AD23</f>
        <v>0</v>
      </c>
      <c r="AE41" s="237">
        <f ca="1">-'CF(Q)'!AE23</f>
        <v>0</v>
      </c>
      <c r="AF41" s="237">
        <f ca="1">-'CF(Q)'!AF23</f>
        <v>0</v>
      </c>
      <c r="AG41" s="237">
        <f ca="1">-'CF(Q)'!AG23</f>
        <v>0</v>
      </c>
      <c r="AH41" s="237">
        <f ca="1">-'CF(Q)'!AH23</f>
        <v>0</v>
      </c>
      <c r="AI41" s="237">
        <f ca="1">-'CF(Q)'!AI23</f>
        <v>0</v>
      </c>
      <c r="AJ41" s="237">
        <f ca="1">-'CF(Q)'!AJ23</f>
        <v>0</v>
      </c>
      <c r="AK41" s="237">
        <f ca="1">-'CF(Q)'!AK23</f>
        <v>0</v>
      </c>
      <c r="AL41" s="237">
        <f ca="1">-'CF(Q)'!AL23</f>
        <v>0</v>
      </c>
      <c r="AM41" s="237">
        <f ca="1">-'CF(Q)'!AM23</f>
        <v>0</v>
      </c>
      <c r="AN41" s="237">
        <f ca="1">-'CF(Q)'!AN23</f>
        <v>0</v>
      </c>
      <c r="AO41" s="237">
        <f ca="1">-'CF(Q)'!AO23</f>
        <v>0</v>
      </c>
      <c r="AP41" s="237">
        <f ca="1">-'CF(Q)'!AP23</f>
        <v>0</v>
      </c>
      <c r="AQ41" s="237">
        <f ca="1">-'CF(Q)'!AQ23</f>
        <v>0</v>
      </c>
      <c r="AR41" s="237">
        <f ca="1">-'CF(Q)'!AR23</f>
        <v>0</v>
      </c>
      <c r="AS41" s="237">
        <f ca="1">-'CF(Q)'!AS23</f>
        <v>0</v>
      </c>
      <c r="AT41" s="237">
        <f ca="1">-'CF(Q)'!AT23</f>
        <v>0</v>
      </c>
      <c r="AU41" s="237">
        <f ca="1">-'CF(Q)'!AU23</f>
        <v>0</v>
      </c>
      <c r="AV41" s="237">
        <f ca="1">-'CF(Q)'!AV23</f>
        <v>0</v>
      </c>
      <c r="AW41" s="237">
        <f ca="1">-'CF(Q)'!AW23</f>
        <v>0</v>
      </c>
      <c r="AX41" s="237">
        <f ca="1">-'CF(Q)'!AX23</f>
        <v>0</v>
      </c>
      <c r="AY41" s="237">
        <f ca="1">-'CF(Q)'!AY23</f>
        <v>0</v>
      </c>
      <c r="AZ41" s="237">
        <f ca="1">-'CF(Q)'!AZ23</f>
        <v>0</v>
      </c>
      <c r="BA41" s="237">
        <f ca="1">-'CF(Q)'!BA23</f>
        <v>0</v>
      </c>
      <c r="BB41" s="237">
        <f ca="1">-'CF(Q)'!BB23</f>
        <v>0</v>
      </c>
      <c r="BC41" s="237">
        <f ca="1">-'CF(Q)'!BC23</f>
        <v>0</v>
      </c>
      <c r="BD41" s="237">
        <f ca="1">-'CF(Q)'!BD23</f>
        <v>0</v>
      </c>
      <c r="BE41" s="237">
        <f ca="1">-'CF(Q)'!BE23</f>
        <v>0</v>
      </c>
      <c r="BF41" s="237">
        <f ca="1">-'CF(Q)'!BF23</f>
        <v>0</v>
      </c>
      <c r="BG41" s="237">
        <f ca="1">-'CF(Q)'!BG23</f>
        <v>0</v>
      </c>
      <c r="BH41" s="237">
        <f ca="1">-'CF(Q)'!BH23</f>
        <v>0</v>
      </c>
      <c r="BI41" s="237">
        <f ca="1">-'CF(Q)'!BI23</f>
        <v>0</v>
      </c>
      <c r="BJ41" s="237">
        <f ca="1">-'CF(Q)'!BJ23</f>
        <v>0</v>
      </c>
      <c r="BK41" s="237">
        <f ca="1">-'CF(Q)'!BK23</f>
        <v>0</v>
      </c>
      <c r="BL41" s="237">
        <f ca="1">-'CF(Q)'!BL23</f>
        <v>0</v>
      </c>
      <c r="BM41" s="237">
        <f ca="1">-'CF(Q)'!BM23</f>
        <v>0</v>
      </c>
      <c r="BN41" s="237">
        <f ca="1">-'CF(Q)'!BN23</f>
        <v>0</v>
      </c>
      <c r="BO41" s="237">
        <f ca="1">-'CF(Q)'!BO23</f>
        <v>0</v>
      </c>
      <c r="BP41" s="237">
        <f ca="1">-'CF(Q)'!BP23</f>
        <v>0</v>
      </c>
      <c r="BQ41" s="237">
        <f ca="1">-'CF(Q)'!BQ23</f>
        <v>0</v>
      </c>
      <c r="BR41" s="237">
        <f ca="1">-'CF(Q)'!BR23</f>
        <v>0</v>
      </c>
      <c r="BS41" s="237">
        <f ca="1">-'CF(Q)'!BS23</f>
        <v>0</v>
      </c>
      <c r="BT41" s="237">
        <f ca="1">-'CF(Q)'!BT23</f>
        <v>0</v>
      </c>
      <c r="BU41" s="237">
        <f ca="1">-'CF(Q)'!BU23</f>
        <v>0</v>
      </c>
      <c r="BV41" s="237">
        <f ca="1">-'CF(Q)'!BV23</f>
        <v>0</v>
      </c>
      <c r="BW41" s="237">
        <f ca="1">-'CF(Q)'!BW23</f>
        <v>0</v>
      </c>
      <c r="BX41" s="237">
        <f ca="1">-'CF(Q)'!BX23</f>
        <v>0</v>
      </c>
      <c r="BY41" s="237">
        <f ca="1">-'CF(Q)'!BY23</f>
        <v>0</v>
      </c>
      <c r="BZ41" s="237">
        <f ca="1">-'CF(Q)'!BZ23</f>
        <v>0</v>
      </c>
      <c r="CA41" s="237">
        <f ca="1">-'CF(Q)'!CA23</f>
        <v>0</v>
      </c>
      <c r="CB41" s="237">
        <f ca="1">-'CF(Q)'!CB23</f>
        <v>0</v>
      </c>
      <c r="CC41" s="237">
        <f ca="1">-'CF(Q)'!CC23</f>
        <v>0</v>
      </c>
      <c r="CD41" s="237">
        <f ca="1">-'CF(Q)'!CD23</f>
        <v>0</v>
      </c>
      <c r="CE41" s="237">
        <f ca="1">-'CF(Q)'!CE23</f>
        <v>0</v>
      </c>
      <c r="CF41" s="237">
        <f ca="1">-'CF(Q)'!CF23</f>
        <v>0</v>
      </c>
      <c r="CG41" s="237">
        <f ca="1">-'CF(Q)'!CG23</f>
        <v>0</v>
      </c>
      <c r="CH41" s="237">
        <f ca="1">-'CF(Q)'!CH23</f>
        <v>0</v>
      </c>
      <c r="CI41" s="237">
        <f ca="1">-'CF(Q)'!CI23</f>
        <v>0</v>
      </c>
      <c r="CJ41" s="237">
        <f ca="1">-'CF(Q)'!CJ23</f>
        <v>0</v>
      </c>
      <c r="CK41" s="237">
        <f ca="1">-'CF(Q)'!CK23</f>
        <v>0</v>
      </c>
      <c r="CL41" s="237">
        <f ca="1">-'CF(Q)'!CL23</f>
        <v>0</v>
      </c>
      <c r="CM41" s="237">
        <f ca="1">-'CF(Q)'!CM23</f>
        <v>0</v>
      </c>
      <c r="CN41" s="237">
        <f ca="1">-'CF(Q)'!CN23</f>
        <v>0</v>
      </c>
      <c r="CO41" s="237">
        <f ca="1">-'CF(Q)'!CO23</f>
        <v>0</v>
      </c>
      <c r="CP41" s="237">
        <f ca="1">-'CF(Q)'!CP23</f>
        <v>0</v>
      </c>
      <c r="CQ41" s="237">
        <f ca="1">-'CF(Q)'!CQ23</f>
        <v>0</v>
      </c>
      <c r="CR41" s="237">
        <f ca="1">-'CF(Q)'!CR23</f>
        <v>0</v>
      </c>
      <c r="CS41" s="237">
        <f ca="1">-'CF(Q)'!CS23</f>
        <v>0</v>
      </c>
      <c r="CT41" s="237">
        <f ca="1">-'CF(Q)'!CT23</f>
        <v>0</v>
      </c>
      <c r="CU41" s="237">
        <f ca="1">-'CF(Q)'!CU23</f>
        <v>0</v>
      </c>
      <c r="CV41" s="237">
        <f ca="1">-'CF(Q)'!CV23</f>
        <v>0</v>
      </c>
      <c r="CW41" s="237">
        <f ca="1">-'CF(Q)'!CW23</f>
        <v>0</v>
      </c>
      <c r="CX41" s="237">
        <f ca="1">-'CF(Q)'!CX23</f>
        <v>0</v>
      </c>
      <c r="CY41" s="237">
        <f ca="1">-'CF(Q)'!CY23</f>
        <v>0</v>
      </c>
      <c r="CZ41" s="237">
        <f ca="1">-'CF(Q)'!CZ23</f>
        <v>0</v>
      </c>
      <c r="DA41" s="237">
        <f ca="1">-'CF(Q)'!DA23</f>
        <v>0</v>
      </c>
      <c r="DB41" s="237">
        <f ca="1">-'CF(Q)'!DB23</f>
        <v>0</v>
      </c>
      <c r="DC41" s="237">
        <f ca="1">-'CF(Q)'!DC23</f>
        <v>0</v>
      </c>
      <c r="DD41" s="237">
        <f ca="1">-'CF(Q)'!DD23</f>
        <v>0</v>
      </c>
      <c r="DE41" s="237">
        <f ca="1">-'CF(Q)'!DE23</f>
        <v>0</v>
      </c>
      <c r="DF41" s="237">
        <f ca="1">-'CF(Q)'!DF23</f>
        <v>0</v>
      </c>
      <c r="DG41" s="237">
        <f ca="1">-'CF(Q)'!DG23</f>
        <v>0</v>
      </c>
      <c r="DH41" s="237">
        <f ca="1">-'CF(Q)'!DH23</f>
        <v>0</v>
      </c>
      <c r="DI41" s="237">
        <f ca="1">-'CF(Q)'!DI23</f>
        <v>0</v>
      </c>
      <c r="DJ41" s="237">
        <f ca="1">-'CF(Q)'!DJ23</f>
        <v>0</v>
      </c>
      <c r="DK41" s="237">
        <f ca="1">-'CF(Q)'!DK23</f>
        <v>0</v>
      </c>
      <c r="DL41" s="237">
        <f ca="1">-'CF(Q)'!DL23</f>
        <v>0</v>
      </c>
      <c r="DM41" s="237">
        <f ca="1">-'CF(Q)'!DM23</f>
        <v>0</v>
      </c>
      <c r="DN41" s="237">
        <f ca="1">-'CF(Q)'!DN23</f>
        <v>0</v>
      </c>
      <c r="DO41" s="237">
        <f ca="1">-'CF(Q)'!DO23</f>
        <v>0</v>
      </c>
      <c r="DP41" s="237">
        <f ca="1">-'CF(Q)'!DP23</f>
        <v>0</v>
      </c>
      <c r="DQ41" s="237">
        <f ca="1">-'CF(Q)'!DQ23</f>
        <v>0</v>
      </c>
      <c r="DR41" s="237">
        <f ca="1">-'CF(Q)'!DR23</f>
        <v>0</v>
      </c>
      <c r="DS41" s="237">
        <f ca="1">-'CF(Q)'!DS23</f>
        <v>0</v>
      </c>
      <c r="DT41" s="237">
        <f ca="1">-'CF(Q)'!DT23</f>
        <v>0</v>
      </c>
      <c r="DU41" s="237">
        <f ca="1">-'CF(Q)'!DU23</f>
        <v>0</v>
      </c>
      <c r="DV41" s="237">
        <f ca="1">-'CF(Q)'!DV23</f>
        <v>0</v>
      </c>
      <c r="DW41" s="237">
        <f ca="1">-'CF(Q)'!DW23</f>
        <v>0</v>
      </c>
      <c r="DX41" s="237">
        <f ca="1">-'CF(Q)'!DX23</f>
        <v>0</v>
      </c>
      <c r="DY41" s="237">
        <f ca="1">-'CF(Q)'!DY23</f>
        <v>0</v>
      </c>
      <c r="DZ41" s="237">
        <f ca="1">-'CF(Q)'!DZ23</f>
        <v>0</v>
      </c>
      <c r="EA41" s="237">
        <f ca="1">-'CF(Q)'!EA23</f>
        <v>0</v>
      </c>
      <c r="EB41" s="237">
        <f ca="1">-'CF(Q)'!EB23</f>
        <v>0</v>
      </c>
      <c r="EC41" s="237">
        <f ca="1">-'CF(Q)'!EC23</f>
        <v>0</v>
      </c>
      <c r="ED41" s="237">
        <f ca="1">-'CF(Q)'!ED23</f>
        <v>0</v>
      </c>
      <c r="EE41" s="237">
        <f ca="1">-'CF(Q)'!EE23</f>
        <v>0</v>
      </c>
      <c r="EF41" s="237">
        <f ca="1">-'CF(Q)'!EF23</f>
        <v>0</v>
      </c>
      <c r="EG41" s="237">
        <f ca="1">-'CF(Q)'!EG23</f>
        <v>0</v>
      </c>
      <c r="EH41" s="237">
        <f ca="1">-'CF(Q)'!EH23</f>
        <v>0</v>
      </c>
      <c r="EI41" s="237">
        <f ca="1">-'CF(Q)'!EI23</f>
        <v>0</v>
      </c>
      <c r="EJ41" s="237">
        <f ca="1">-'CF(Q)'!EJ23</f>
        <v>0</v>
      </c>
      <c r="EK41" s="237">
        <f ca="1">-'CF(Q)'!EK23</f>
        <v>0</v>
      </c>
      <c r="EL41" s="237">
        <f ca="1">-'CF(Q)'!EL23</f>
        <v>0</v>
      </c>
      <c r="EM41" s="237">
        <f ca="1">-'CF(Q)'!EM23</f>
        <v>0</v>
      </c>
      <c r="EN41" s="237">
        <f ca="1">-'CF(Q)'!EN23</f>
        <v>0</v>
      </c>
      <c r="EO41" s="237">
        <f ca="1">-'CF(Q)'!EO23</f>
        <v>0</v>
      </c>
      <c r="EP41" s="237">
        <f ca="1">-'CF(Q)'!EP23</f>
        <v>0</v>
      </c>
    </row>
    <row r="42" spans="1:146" ht="14.1" customHeight="1">
      <c r="B42" s="15" t="s">
        <v>492</v>
      </c>
      <c r="C42" s="406"/>
      <c r="D42" s="8" t="s">
        <v>97</v>
      </c>
      <c r="E42" s="71">
        <f t="shared" ca="1" si="155"/>
        <v>-150000</v>
      </c>
      <c r="G42" s="22">
        <f t="shared" ref="G42:AL42" si="158">SUM(G36:G41)</f>
        <v>0</v>
      </c>
      <c r="H42" s="71">
        <f t="shared" si="158"/>
        <v>0</v>
      </c>
      <c r="I42" s="71">
        <f t="shared" si="158"/>
        <v>0</v>
      </c>
      <c r="J42" s="71">
        <f t="shared" si="158"/>
        <v>0</v>
      </c>
      <c r="K42" s="71">
        <f t="shared" ca="1" si="158"/>
        <v>0</v>
      </c>
      <c r="L42" s="71">
        <f t="shared" ca="1" si="158"/>
        <v>-34870.329224014487</v>
      </c>
      <c r="M42" s="71">
        <f t="shared" ca="1" si="158"/>
        <v>-11428.745993715749</v>
      </c>
      <c r="N42" s="71">
        <f t="shared" ca="1" si="158"/>
        <v>-22661.605471381699</v>
      </c>
      <c r="O42" s="71">
        <f t="shared" ca="1" si="158"/>
        <v>-22987.724104216872</v>
      </c>
      <c r="P42" s="71">
        <f t="shared" ca="1" si="158"/>
        <v>-24312.684914110774</v>
      </c>
      <c r="Q42" s="71">
        <f t="shared" ca="1" si="158"/>
        <v>-33738.910292560417</v>
      </c>
      <c r="R42" s="71">
        <f t="shared" ca="1" si="158"/>
        <v>0</v>
      </c>
      <c r="S42" s="71">
        <f t="shared" ca="1" si="158"/>
        <v>0</v>
      </c>
      <c r="T42" s="71">
        <f t="shared" ca="1" si="158"/>
        <v>0</v>
      </c>
      <c r="U42" s="71">
        <f t="shared" ca="1" si="158"/>
        <v>0</v>
      </c>
      <c r="V42" s="71">
        <f t="shared" ca="1" si="158"/>
        <v>0</v>
      </c>
      <c r="W42" s="71">
        <f t="shared" ca="1" si="158"/>
        <v>0</v>
      </c>
      <c r="X42" s="71">
        <f t="shared" ca="1" si="158"/>
        <v>0</v>
      </c>
      <c r="Y42" s="71">
        <f t="shared" ca="1" si="158"/>
        <v>0</v>
      </c>
      <c r="Z42" s="71">
        <f t="shared" ca="1" si="158"/>
        <v>0</v>
      </c>
      <c r="AA42" s="71">
        <f t="shared" ca="1" si="158"/>
        <v>0</v>
      </c>
      <c r="AB42" s="71">
        <f t="shared" ca="1" si="158"/>
        <v>0</v>
      </c>
      <c r="AC42" s="71">
        <f t="shared" ca="1" si="158"/>
        <v>0</v>
      </c>
      <c r="AD42" s="71">
        <f t="shared" ca="1" si="158"/>
        <v>0</v>
      </c>
      <c r="AE42" s="71">
        <f t="shared" ca="1" si="158"/>
        <v>0</v>
      </c>
      <c r="AF42" s="71">
        <f t="shared" ca="1" si="158"/>
        <v>0</v>
      </c>
      <c r="AG42" s="71">
        <f t="shared" ca="1" si="158"/>
        <v>0</v>
      </c>
      <c r="AH42" s="71">
        <f t="shared" ca="1" si="158"/>
        <v>0</v>
      </c>
      <c r="AI42" s="71">
        <f t="shared" ca="1" si="158"/>
        <v>0</v>
      </c>
      <c r="AJ42" s="71">
        <f t="shared" ca="1" si="158"/>
        <v>0</v>
      </c>
      <c r="AK42" s="71">
        <f t="shared" ca="1" si="158"/>
        <v>0</v>
      </c>
      <c r="AL42" s="71">
        <f t="shared" ca="1" si="158"/>
        <v>0</v>
      </c>
      <c r="AM42" s="71">
        <f t="shared" ref="AM42:BR42" ca="1" si="159">SUM(AM36:AM41)</f>
        <v>0</v>
      </c>
      <c r="AN42" s="71">
        <f t="shared" ca="1" si="159"/>
        <v>0</v>
      </c>
      <c r="AO42" s="71">
        <f t="shared" ca="1" si="159"/>
        <v>0</v>
      </c>
      <c r="AP42" s="71">
        <f t="shared" ca="1" si="159"/>
        <v>0</v>
      </c>
      <c r="AQ42" s="71">
        <f t="shared" ca="1" si="159"/>
        <v>0</v>
      </c>
      <c r="AR42" s="71">
        <f t="shared" ca="1" si="159"/>
        <v>0</v>
      </c>
      <c r="AS42" s="71">
        <f t="shared" ca="1" si="159"/>
        <v>0</v>
      </c>
      <c r="AT42" s="71">
        <f t="shared" ca="1" si="159"/>
        <v>0</v>
      </c>
      <c r="AU42" s="71">
        <f t="shared" ca="1" si="159"/>
        <v>0</v>
      </c>
      <c r="AV42" s="71">
        <f t="shared" ca="1" si="159"/>
        <v>0</v>
      </c>
      <c r="AW42" s="71">
        <f t="shared" ca="1" si="159"/>
        <v>0</v>
      </c>
      <c r="AX42" s="71">
        <f t="shared" ca="1" si="159"/>
        <v>0</v>
      </c>
      <c r="AY42" s="71">
        <f t="shared" ca="1" si="159"/>
        <v>0</v>
      </c>
      <c r="AZ42" s="71">
        <f t="shared" ca="1" si="159"/>
        <v>0</v>
      </c>
      <c r="BA42" s="71">
        <f t="shared" ca="1" si="159"/>
        <v>0</v>
      </c>
      <c r="BB42" s="71">
        <f t="shared" ca="1" si="159"/>
        <v>0</v>
      </c>
      <c r="BC42" s="71">
        <f t="shared" ca="1" si="159"/>
        <v>0</v>
      </c>
      <c r="BD42" s="71">
        <f t="shared" ca="1" si="159"/>
        <v>0</v>
      </c>
      <c r="BE42" s="71">
        <f t="shared" ca="1" si="159"/>
        <v>0</v>
      </c>
      <c r="BF42" s="71">
        <f t="shared" ca="1" si="159"/>
        <v>0</v>
      </c>
      <c r="BG42" s="71">
        <f t="shared" ca="1" si="159"/>
        <v>0</v>
      </c>
      <c r="BH42" s="71">
        <f t="shared" ca="1" si="159"/>
        <v>0</v>
      </c>
      <c r="BI42" s="71">
        <f t="shared" ca="1" si="159"/>
        <v>0</v>
      </c>
      <c r="BJ42" s="71">
        <f t="shared" ca="1" si="159"/>
        <v>0</v>
      </c>
      <c r="BK42" s="71">
        <f t="shared" ca="1" si="159"/>
        <v>0</v>
      </c>
      <c r="BL42" s="71">
        <f t="shared" ca="1" si="159"/>
        <v>0</v>
      </c>
      <c r="BM42" s="71">
        <f t="shared" ca="1" si="159"/>
        <v>0</v>
      </c>
      <c r="BN42" s="71">
        <f t="shared" ca="1" si="159"/>
        <v>0</v>
      </c>
      <c r="BO42" s="71">
        <f t="shared" ca="1" si="159"/>
        <v>0</v>
      </c>
      <c r="BP42" s="71">
        <f t="shared" ca="1" si="159"/>
        <v>0</v>
      </c>
      <c r="BQ42" s="71">
        <f t="shared" ca="1" si="159"/>
        <v>0</v>
      </c>
      <c r="BR42" s="71">
        <f t="shared" ca="1" si="159"/>
        <v>0</v>
      </c>
      <c r="BS42" s="71">
        <f t="shared" ref="BS42:CX42" ca="1" si="160">SUM(BS36:BS41)</f>
        <v>0</v>
      </c>
      <c r="BT42" s="71">
        <f t="shared" ca="1" si="160"/>
        <v>0</v>
      </c>
      <c r="BU42" s="71">
        <f t="shared" ca="1" si="160"/>
        <v>0</v>
      </c>
      <c r="BV42" s="71">
        <f t="shared" ca="1" si="160"/>
        <v>0</v>
      </c>
      <c r="BW42" s="71">
        <f t="shared" ca="1" si="160"/>
        <v>0</v>
      </c>
      <c r="BX42" s="71">
        <f t="shared" ca="1" si="160"/>
        <v>0</v>
      </c>
      <c r="BY42" s="71">
        <f t="shared" ca="1" si="160"/>
        <v>0</v>
      </c>
      <c r="BZ42" s="71">
        <f t="shared" ca="1" si="160"/>
        <v>0</v>
      </c>
      <c r="CA42" s="71">
        <f t="shared" ca="1" si="160"/>
        <v>0</v>
      </c>
      <c r="CB42" s="71">
        <f t="shared" ca="1" si="160"/>
        <v>0</v>
      </c>
      <c r="CC42" s="71">
        <f t="shared" ca="1" si="160"/>
        <v>0</v>
      </c>
      <c r="CD42" s="71">
        <f t="shared" ca="1" si="160"/>
        <v>0</v>
      </c>
      <c r="CE42" s="71">
        <f t="shared" ca="1" si="160"/>
        <v>0</v>
      </c>
      <c r="CF42" s="71">
        <f t="shared" ca="1" si="160"/>
        <v>0</v>
      </c>
      <c r="CG42" s="71">
        <f t="shared" ca="1" si="160"/>
        <v>0</v>
      </c>
      <c r="CH42" s="71">
        <f t="shared" ca="1" si="160"/>
        <v>0</v>
      </c>
      <c r="CI42" s="71">
        <f t="shared" ca="1" si="160"/>
        <v>0</v>
      </c>
      <c r="CJ42" s="71">
        <f t="shared" ca="1" si="160"/>
        <v>0</v>
      </c>
      <c r="CK42" s="71">
        <f t="shared" ca="1" si="160"/>
        <v>0</v>
      </c>
      <c r="CL42" s="71">
        <f t="shared" ca="1" si="160"/>
        <v>0</v>
      </c>
      <c r="CM42" s="71">
        <f t="shared" ca="1" si="160"/>
        <v>0</v>
      </c>
      <c r="CN42" s="71">
        <f t="shared" ca="1" si="160"/>
        <v>0</v>
      </c>
      <c r="CO42" s="71">
        <f t="shared" ca="1" si="160"/>
        <v>0</v>
      </c>
      <c r="CP42" s="71">
        <f t="shared" ca="1" si="160"/>
        <v>0</v>
      </c>
      <c r="CQ42" s="71">
        <f t="shared" ca="1" si="160"/>
        <v>0</v>
      </c>
      <c r="CR42" s="71">
        <f t="shared" ca="1" si="160"/>
        <v>0</v>
      </c>
      <c r="CS42" s="71">
        <f t="shared" ca="1" si="160"/>
        <v>0</v>
      </c>
      <c r="CT42" s="71">
        <f t="shared" ca="1" si="160"/>
        <v>0</v>
      </c>
      <c r="CU42" s="71">
        <f t="shared" ca="1" si="160"/>
        <v>0</v>
      </c>
      <c r="CV42" s="71">
        <f t="shared" ca="1" si="160"/>
        <v>0</v>
      </c>
      <c r="CW42" s="71">
        <f t="shared" ca="1" si="160"/>
        <v>0</v>
      </c>
      <c r="CX42" s="71">
        <f t="shared" ca="1" si="160"/>
        <v>0</v>
      </c>
      <c r="CY42" s="71">
        <f t="shared" ref="CY42:ED42" ca="1" si="161">SUM(CY36:CY41)</f>
        <v>0</v>
      </c>
      <c r="CZ42" s="71">
        <f t="shared" ca="1" si="161"/>
        <v>0</v>
      </c>
      <c r="DA42" s="71">
        <f t="shared" ca="1" si="161"/>
        <v>0</v>
      </c>
      <c r="DB42" s="71">
        <f t="shared" ca="1" si="161"/>
        <v>0</v>
      </c>
      <c r="DC42" s="71">
        <f t="shared" ca="1" si="161"/>
        <v>0</v>
      </c>
      <c r="DD42" s="71">
        <f t="shared" ca="1" si="161"/>
        <v>0</v>
      </c>
      <c r="DE42" s="71">
        <f t="shared" ca="1" si="161"/>
        <v>0</v>
      </c>
      <c r="DF42" s="71">
        <f t="shared" ca="1" si="161"/>
        <v>0</v>
      </c>
      <c r="DG42" s="71">
        <f t="shared" ca="1" si="161"/>
        <v>0</v>
      </c>
      <c r="DH42" s="71">
        <f t="shared" ca="1" si="161"/>
        <v>0</v>
      </c>
      <c r="DI42" s="71">
        <f t="shared" ca="1" si="161"/>
        <v>0</v>
      </c>
      <c r="DJ42" s="71">
        <f t="shared" ca="1" si="161"/>
        <v>0</v>
      </c>
      <c r="DK42" s="71">
        <f t="shared" ca="1" si="161"/>
        <v>0</v>
      </c>
      <c r="DL42" s="71">
        <f t="shared" ca="1" si="161"/>
        <v>0</v>
      </c>
      <c r="DM42" s="71">
        <f t="shared" ca="1" si="161"/>
        <v>0</v>
      </c>
      <c r="DN42" s="71">
        <f t="shared" ca="1" si="161"/>
        <v>0</v>
      </c>
      <c r="DO42" s="71">
        <f t="shared" ca="1" si="161"/>
        <v>0</v>
      </c>
      <c r="DP42" s="71">
        <f t="shared" ca="1" si="161"/>
        <v>0</v>
      </c>
      <c r="DQ42" s="71">
        <f t="shared" ca="1" si="161"/>
        <v>0</v>
      </c>
      <c r="DR42" s="71">
        <f t="shared" ca="1" si="161"/>
        <v>0</v>
      </c>
      <c r="DS42" s="71">
        <f t="shared" ca="1" si="161"/>
        <v>0</v>
      </c>
      <c r="DT42" s="71">
        <f t="shared" ca="1" si="161"/>
        <v>0</v>
      </c>
      <c r="DU42" s="71">
        <f t="shared" ca="1" si="161"/>
        <v>0</v>
      </c>
      <c r="DV42" s="71">
        <f t="shared" ca="1" si="161"/>
        <v>0</v>
      </c>
      <c r="DW42" s="71">
        <f t="shared" ca="1" si="161"/>
        <v>0</v>
      </c>
      <c r="DX42" s="71">
        <f t="shared" ca="1" si="161"/>
        <v>0</v>
      </c>
      <c r="DY42" s="71">
        <f t="shared" ca="1" si="161"/>
        <v>0</v>
      </c>
      <c r="DZ42" s="71">
        <f t="shared" ca="1" si="161"/>
        <v>0</v>
      </c>
      <c r="EA42" s="71">
        <f t="shared" ca="1" si="161"/>
        <v>0</v>
      </c>
      <c r="EB42" s="71">
        <f t="shared" ca="1" si="161"/>
        <v>0</v>
      </c>
      <c r="EC42" s="71">
        <f t="shared" ca="1" si="161"/>
        <v>0</v>
      </c>
      <c r="ED42" s="71">
        <f t="shared" ca="1" si="161"/>
        <v>0</v>
      </c>
      <c r="EE42" s="71">
        <f t="shared" ref="EE42:EP42" ca="1" si="162">SUM(EE36:EE41)</f>
        <v>0</v>
      </c>
      <c r="EF42" s="71">
        <f t="shared" ca="1" si="162"/>
        <v>0</v>
      </c>
      <c r="EG42" s="71">
        <f t="shared" ca="1" si="162"/>
        <v>0</v>
      </c>
      <c r="EH42" s="71">
        <f t="shared" ca="1" si="162"/>
        <v>0</v>
      </c>
      <c r="EI42" s="71">
        <f t="shared" ca="1" si="162"/>
        <v>0</v>
      </c>
      <c r="EJ42" s="71">
        <f t="shared" ca="1" si="162"/>
        <v>0</v>
      </c>
      <c r="EK42" s="71">
        <f t="shared" ca="1" si="162"/>
        <v>0</v>
      </c>
      <c r="EL42" s="71">
        <f t="shared" ca="1" si="162"/>
        <v>0</v>
      </c>
      <c r="EM42" s="71">
        <f t="shared" ca="1" si="162"/>
        <v>0</v>
      </c>
      <c r="EN42" s="71">
        <f t="shared" ca="1" si="162"/>
        <v>0</v>
      </c>
      <c r="EO42" s="71">
        <f t="shared" ca="1" si="162"/>
        <v>0</v>
      </c>
      <c r="EP42" s="71">
        <f t="shared" ca="1" si="162"/>
        <v>0</v>
      </c>
    </row>
    <row r="43" spans="1:146" ht="14.1" customHeight="1">
      <c r="C43" s="129"/>
      <c r="E43" s="10"/>
      <c r="H43" s="9"/>
      <c r="I43" s="72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</row>
    <row r="44" spans="1:146" ht="14.1" customHeight="1">
      <c r="A44" s="129"/>
      <c r="B44" s="34" t="s">
        <v>201</v>
      </c>
      <c r="C44" s="129"/>
      <c r="E44" s="10"/>
      <c r="H44" s="9"/>
      <c r="I44" s="72"/>
      <c r="J44" s="9"/>
      <c r="K44" s="781"/>
      <c r="L44" s="781"/>
      <c r="M44" s="781"/>
      <c r="N44" s="781"/>
      <c r="O44" s="781"/>
      <c r="P44" s="781"/>
      <c r="Q44" s="781"/>
      <c r="R44" s="781"/>
      <c r="S44" s="781"/>
      <c r="T44" s="781"/>
      <c r="U44" s="781"/>
      <c r="V44" s="781"/>
      <c r="W44" s="781"/>
      <c r="X44" s="781"/>
      <c r="Y44" s="781"/>
      <c r="Z44" s="781"/>
      <c r="AA44" s="781"/>
      <c r="AB44" s="781"/>
      <c r="AC44" s="781"/>
      <c r="AD44" s="781"/>
      <c r="AE44" s="781"/>
      <c r="AF44" s="781"/>
      <c r="AG44" s="781"/>
      <c r="AH44" s="781"/>
      <c r="AI44" s="781"/>
      <c r="AJ44" s="781"/>
      <c r="AK44" s="781"/>
      <c r="AL44" s="781"/>
      <c r="AM44" s="781"/>
      <c r="AN44" s="781"/>
      <c r="AO44" s="781"/>
      <c r="AP44" s="781"/>
      <c r="AQ44" s="781"/>
      <c r="AR44" s="781"/>
      <c r="AS44" s="781"/>
      <c r="AT44" s="781"/>
      <c r="AU44" s="781"/>
      <c r="AV44" s="781"/>
      <c r="AW44" s="781"/>
      <c r="AX44" s="781"/>
      <c r="AY44" s="781"/>
      <c r="AZ44" s="781"/>
      <c r="BA44" s="781"/>
      <c r="BB44" s="781"/>
      <c r="BC44" s="781"/>
      <c r="BD44" s="781"/>
      <c r="BE44" s="781"/>
      <c r="BF44" s="781"/>
      <c r="BG44" s="781"/>
      <c r="BH44" s="781"/>
      <c r="BI44" s="781"/>
      <c r="BJ44" s="781"/>
      <c r="BK44" s="781"/>
      <c r="BL44" s="781"/>
      <c r="BM44" s="781"/>
      <c r="BN44" s="781"/>
      <c r="BO44" s="781"/>
      <c r="BP44" s="781"/>
      <c r="BQ44" s="781"/>
      <c r="BR44" s="781"/>
      <c r="BS44" s="781"/>
      <c r="BT44" s="781"/>
      <c r="BU44" s="781"/>
      <c r="BV44" s="781"/>
      <c r="BW44" s="781"/>
      <c r="BX44" s="781"/>
      <c r="BY44" s="781"/>
      <c r="BZ44" s="781"/>
      <c r="CA44" s="781"/>
      <c r="CB44" s="781"/>
      <c r="CC44" s="781"/>
      <c r="CD44" s="781"/>
      <c r="CE44" s="781"/>
      <c r="CF44" s="781"/>
      <c r="CG44" s="781"/>
      <c r="CH44" s="781"/>
      <c r="CI44" s="781"/>
      <c r="CJ44" s="781"/>
      <c r="CK44" s="781"/>
      <c r="CL44" s="781"/>
      <c r="CM44" s="781"/>
      <c r="CN44" s="781"/>
      <c r="CO44" s="781"/>
      <c r="CP44" s="781"/>
      <c r="CQ44" s="781"/>
      <c r="CR44" s="781"/>
      <c r="CS44" s="781"/>
      <c r="CT44" s="781"/>
      <c r="CU44" s="781"/>
      <c r="CV44" s="781"/>
      <c r="CW44" s="781"/>
      <c r="CX44" s="781"/>
      <c r="CY44" s="781"/>
      <c r="CZ44" s="781"/>
      <c r="DA44" s="781"/>
      <c r="DB44" s="781"/>
      <c r="DC44" s="781"/>
      <c r="DD44" s="781"/>
      <c r="DE44" s="781"/>
      <c r="DF44" s="781"/>
      <c r="DG44" s="781"/>
      <c r="DH44" s="781"/>
      <c r="DI44" s="781"/>
      <c r="DJ44" s="781"/>
      <c r="DK44" s="781"/>
      <c r="DL44" s="781"/>
      <c r="DM44" s="781"/>
      <c r="DN44" s="781"/>
      <c r="DO44" s="781"/>
      <c r="DP44" s="781"/>
      <c r="DQ44" s="781"/>
      <c r="DR44" s="781"/>
      <c r="DS44" s="781"/>
      <c r="DT44" s="781"/>
      <c r="DU44" s="781"/>
      <c r="DV44" s="781"/>
      <c r="DW44" s="781"/>
      <c r="DX44" s="781"/>
      <c r="DY44" s="781"/>
      <c r="DZ44" s="781"/>
      <c r="EA44" s="781"/>
      <c r="EB44" s="781"/>
      <c r="EC44" s="781"/>
      <c r="ED44" s="781"/>
      <c r="EE44" s="781"/>
      <c r="EF44" s="781"/>
      <c r="EG44" s="781"/>
      <c r="EH44" s="781"/>
      <c r="EI44" s="781"/>
      <c r="EJ44" s="781"/>
      <c r="EK44" s="781"/>
      <c r="EL44" s="781"/>
      <c r="EM44" s="781"/>
      <c r="EN44" s="781"/>
      <c r="EO44" s="781"/>
      <c r="EP44" s="781"/>
    </row>
    <row r="45" spans="1:146" ht="14.1" customHeight="1">
      <c r="A45" s="129"/>
      <c r="B45" s="15" t="s">
        <v>580</v>
      </c>
      <c r="C45" s="290"/>
      <c r="D45" s="8" t="s">
        <v>97</v>
      </c>
      <c r="E45" s="10">
        <f>SUM(G45:EP45)</f>
        <v>3931.1790311753675</v>
      </c>
      <c r="G45" s="10"/>
      <c r="H45" s="71">
        <f>TIC!H22</f>
        <v>0</v>
      </c>
      <c r="I45" s="71">
        <f>TIC!I22</f>
        <v>0</v>
      </c>
      <c r="J45" s="71">
        <f>TIC!J22</f>
        <v>0</v>
      </c>
      <c r="K45" s="71">
        <f>TIC!K22</f>
        <v>0</v>
      </c>
      <c r="L45" s="71">
        <f>TIC!L22</f>
        <v>0</v>
      </c>
      <c r="M45" s="71">
        <f>TIC!M22</f>
        <v>275.70081798320098</v>
      </c>
      <c r="N45" s="71">
        <f>TIC!N22</f>
        <v>434.274668646007</v>
      </c>
      <c r="O45" s="71">
        <f>TIC!O22</f>
        <v>748.70444456142809</v>
      </c>
      <c r="P45" s="71">
        <f>TIC!P22</f>
        <v>1067.6591165074374</v>
      </c>
      <c r="Q45" s="71">
        <f>TIC!Q22</f>
        <v>1404.8399834772943</v>
      </c>
      <c r="R45" s="71">
        <f>TIC!R22</f>
        <v>0</v>
      </c>
      <c r="S45" s="71">
        <f>TIC!S22</f>
        <v>0</v>
      </c>
      <c r="T45" s="71">
        <f>TIC!T22</f>
        <v>0</v>
      </c>
      <c r="U45" s="71">
        <f>TIC!U22</f>
        <v>0</v>
      </c>
      <c r="V45" s="71">
        <f>TIC!V22</f>
        <v>0</v>
      </c>
      <c r="W45" s="71">
        <f>TIC!W22</f>
        <v>0</v>
      </c>
      <c r="X45" s="71">
        <f>TIC!X22</f>
        <v>0</v>
      </c>
      <c r="Y45" s="71">
        <f>TIC!Y22</f>
        <v>0</v>
      </c>
      <c r="Z45" s="71">
        <f>TIC!Z22</f>
        <v>0</v>
      </c>
      <c r="AA45" s="71">
        <f>TIC!AA22</f>
        <v>0</v>
      </c>
      <c r="AB45" s="71">
        <f>TIC!AB22</f>
        <v>0</v>
      </c>
      <c r="AC45" s="71">
        <f>TIC!AC22</f>
        <v>0</v>
      </c>
      <c r="AD45" s="71">
        <f>TIC!AD22</f>
        <v>0</v>
      </c>
      <c r="AE45" s="71">
        <f>TIC!AE22</f>
        <v>0</v>
      </c>
      <c r="AF45" s="71">
        <f>TIC!AF22</f>
        <v>0</v>
      </c>
      <c r="AG45" s="71">
        <f>TIC!AG22</f>
        <v>0</v>
      </c>
      <c r="AH45" s="71">
        <f>TIC!AH22</f>
        <v>0</v>
      </c>
      <c r="AI45" s="71">
        <f>TIC!AI22</f>
        <v>0</v>
      </c>
      <c r="AJ45" s="71">
        <f>TIC!AJ22</f>
        <v>0</v>
      </c>
      <c r="AK45" s="71">
        <f>TIC!AK22</f>
        <v>0</v>
      </c>
      <c r="AL45" s="71">
        <f>TIC!AL22</f>
        <v>0</v>
      </c>
      <c r="AM45" s="71">
        <f>TIC!AM22</f>
        <v>0</v>
      </c>
      <c r="AN45" s="71">
        <f>TIC!AN22</f>
        <v>0</v>
      </c>
      <c r="AO45" s="71">
        <f>TIC!AO22</f>
        <v>0</v>
      </c>
      <c r="AP45" s="71">
        <f>TIC!AP22</f>
        <v>0</v>
      </c>
      <c r="AQ45" s="71">
        <f>TIC!AQ22</f>
        <v>0</v>
      </c>
      <c r="AR45" s="71">
        <f>TIC!AR22</f>
        <v>0</v>
      </c>
      <c r="AS45" s="71">
        <f>TIC!AS22</f>
        <v>0</v>
      </c>
      <c r="AT45" s="71">
        <f>TIC!AT22</f>
        <v>0</v>
      </c>
      <c r="AU45" s="71">
        <f>TIC!AU22</f>
        <v>0</v>
      </c>
      <c r="AV45" s="71">
        <f>TIC!AV22</f>
        <v>0</v>
      </c>
      <c r="AW45" s="71">
        <f>TIC!AW22</f>
        <v>0</v>
      </c>
      <c r="AX45" s="71">
        <f>TIC!AX22</f>
        <v>0</v>
      </c>
      <c r="AY45" s="71">
        <f>TIC!AY22</f>
        <v>0</v>
      </c>
      <c r="AZ45" s="71">
        <f>TIC!AZ22</f>
        <v>0</v>
      </c>
      <c r="BA45" s="71">
        <f>TIC!BA22</f>
        <v>0</v>
      </c>
      <c r="BB45" s="71">
        <f>TIC!BB22</f>
        <v>0</v>
      </c>
      <c r="BC45" s="71">
        <f>TIC!BC22</f>
        <v>0</v>
      </c>
      <c r="BD45" s="71">
        <f>TIC!BD22</f>
        <v>0</v>
      </c>
      <c r="BE45" s="71">
        <f>TIC!BE22</f>
        <v>0</v>
      </c>
      <c r="BF45" s="71">
        <f>TIC!BF22</f>
        <v>0</v>
      </c>
      <c r="BG45" s="71">
        <f>TIC!BG22</f>
        <v>0</v>
      </c>
      <c r="BH45" s="71">
        <f>TIC!BH22</f>
        <v>0</v>
      </c>
      <c r="BI45" s="71">
        <f>TIC!BI22</f>
        <v>0</v>
      </c>
      <c r="BJ45" s="71">
        <f>TIC!BJ22</f>
        <v>0</v>
      </c>
      <c r="BK45" s="71">
        <f>TIC!BK22</f>
        <v>0</v>
      </c>
      <c r="BL45" s="71">
        <f>TIC!BL22</f>
        <v>0</v>
      </c>
      <c r="BM45" s="71">
        <f>TIC!BM22</f>
        <v>0</v>
      </c>
      <c r="BN45" s="71">
        <f>TIC!BN22</f>
        <v>0</v>
      </c>
      <c r="BO45" s="71">
        <f>TIC!BO22</f>
        <v>0</v>
      </c>
      <c r="BP45" s="71">
        <f>TIC!BP22</f>
        <v>0</v>
      </c>
      <c r="BQ45" s="71">
        <f>TIC!BQ22</f>
        <v>0</v>
      </c>
      <c r="BR45" s="71">
        <f>TIC!BR22</f>
        <v>0</v>
      </c>
      <c r="BS45" s="71">
        <f>TIC!BS22</f>
        <v>0</v>
      </c>
      <c r="BT45" s="71">
        <f>TIC!BT22</f>
        <v>0</v>
      </c>
      <c r="BU45" s="71">
        <f>TIC!BU22</f>
        <v>0</v>
      </c>
      <c r="BV45" s="71">
        <f>TIC!BV22</f>
        <v>0</v>
      </c>
      <c r="BW45" s="71">
        <f>TIC!BW22</f>
        <v>0</v>
      </c>
      <c r="BX45" s="71">
        <f>TIC!BX22</f>
        <v>0</v>
      </c>
      <c r="BY45" s="71">
        <f>TIC!BY22</f>
        <v>0</v>
      </c>
      <c r="BZ45" s="71">
        <f>TIC!BZ22</f>
        <v>0</v>
      </c>
      <c r="CA45" s="71">
        <f>TIC!CA22</f>
        <v>0</v>
      </c>
      <c r="CB45" s="71">
        <f>TIC!CB22</f>
        <v>0</v>
      </c>
      <c r="CC45" s="71">
        <f>TIC!CC22</f>
        <v>0</v>
      </c>
      <c r="CD45" s="71">
        <f>TIC!CD22</f>
        <v>0</v>
      </c>
      <c r="CE45" s="71">
        <f>TIC!CE22</f>
        <v>0</v>
      </c>
      <c r="CF45" s="71">
        <f>TIC!CF22</f>
        <v>0</v>
      </c>
      <c r="CG45" s="71">
        <f>TIC!CG22</f>
        <v>0</v>
      </c>
      <c r="CH45" s="71">
        <f>TIC!CH22</f>
        <v>0</v>
      </c>
      <c r="CI45" s="71">
        <f>TIC!CI22</f>
        <v>0</v>
      </c>
      <c r="CJ45" s="71">
        <f>TIC!CJ22</f>
        <v>0</v>
      </c>
      <c r="CK45" s="71">
        <f>TIC!CK22</f>
        <v>0</v>
      </c>
      <c r="CL45" s="71">
        <f>TIC!CL22</f>
        <v>0</v>
      </c>
      <c r="CM45" s="71">
        <f>TIC!CM22</f>
        <v>0</v>
      </c>
      <c r="CN45" s="71">
        <f>TIC!CN22</f>
        <v>0</v>
      </c>
      <c r="CO45" s="71">
        <f>TIC!CO22</f>
        <v>0</v>
      </c>
      <c r="CP45" s="71">
        <f>TIC!CP22</f>
        <v>0</v>
      </c>
      <c r="CQ45" s="71">
        <f>TIC!CQ22</f>
        <v>0</v>
      </c>
      <c r="CR45" s="71">
        <f>TIC!CR22</f>
        <v>0</v>
      </c>
      <c r="CS45" s="71">
        <f>TIC!CS22</f>
        <v>0</v>
      </c>
      <c r="CT45" s="71">
        <f>TIC!CT22</f>
        <v>0</v>
      </c>
      <c r="CU45" s="71">
        <f>TIC!CU22</f>
        <v>0</v>
      </c>
      <c r="CV45" s="71">
        <f>TIC!CV22</f>
        <v>0</v>
      </c>
      <c r="CW45" s="71">
        <f>TIC!CW22</f>
        <v>0</v>
      </c>
      <c r="CX45" s="71">
        <f>TIC!CX22</f>
        <v>0</v>
      </c>
      <c r="CY45" s="71">
        <f>TIC!CY22</f>
        <v>0</v>
      </c>
      <c r="CZ45" s="71">
        <f>TIC!CZ22</f>
        <v>0</v>
      </c>
      <c r="DA45" s="71">
        <f>TIC!DA22</f>
        <v>0</v>
      </c>
      <c r="DB45" s="71">
        <f>TIC!DB22</f>
        <v>0</v>
      </c>
      <c r="DC45" s="71">
        <f>TIC!DC22</f>
        <v>0</v>
      </c>
      <c r="DD45" s="71">
        <f>TIC!DD22</f>
        <v>0</v>
      </c>
      <c r="DE45" s="71">
        <f>TIC!DE22</f>
        <v>0</v>
      </c>
      <c r="DF45" s="71">
        <f>TIC!DF22</f>
        <v>0</v>
      </c>
      <c r="DG45" s="71">
        <f>TIC!DG22</f>
        <v>0</v>
      </c>
      <c r="DH45" s="71">
        <f>TIC!DH22</f>
        <v>0</v>
      </c>
      <c r="DI45" s="71">
        <f>TIC!DI22</f>
        <v>0</v>
      </c>
      <c r="DJ45" s="71">
        <f>TIC!DJ22</f>
        <v>0</v>
      </c>
      <c r="DK45" s="71">
        <f>TIC!DK22</f>
        <v>0</v>
      </c>
      <c r="DL45" s="71">
        <f>TIC!DL22</f>
        <v>0</v>
      </c>
      <c r="DM45" s="71">
        <f>TIC!DM22</f>
        <v>0</v>
      </c>
      <c r="DN45" s="71">
        <f>TIC!DN22</f>
        <v>0</v>
      </c>
      <c r="DO45" s="71">
        <f>TIC!DO22</f>
        <v>0</v>
      </c>
      <c r="DP45" s="71">
        <f>TIC!DP22</f>
        <v>0</v>
      </c>
      <c r="DQ45" s="71">
        <f>TIC!DQ22</f>
        <v>0</v>
      </c>
      <c r="DR45" s="71">
        <f>TIC!DR22</f>
        <v>0</v>
      </c>
      <c r="DS45" s="71">
        <f>TIC!DS22</f>
        <v>0</v>
      </c>
      <c r="DT45" s="71">
        <f>TIC!DT22</f>
        <v>0</v>
      </c>
      <c r="DU45" s="71">
        <f>TIC!DU22</f>
        <v>0</v>
      </c>
      <c r="DV45" s="71">
        <f>TIC!DV22</f>
        <v>0</v>
      </c>
      <c r="DW45" s="71">
        <f>TIC!DW22</f>
        <v>0</v>
      </c>
      <c r="DX45" s="71">
        <f>TIC!DX22</f>
        <v>0</v>
      </c>
      <c r="DY45" s="71">
        <f>TIC!DY22</f>
        <v>0</v>
      </c>
      <c r="DZ45" s="71">
        <f>TIC!DZ22</f>
        <v>0</v>
      </c>
      <c r="EA45" s="71">
        <f>TIC!EA22</f>
        <v>0</v>
      </c>
      <c r="EB45" s="71">
        <f>TIC!EB22</f>
        <v>0</v>
      </c>
      <c r="EC45" s="71">
        <f>TIC!EC22</f>
        <v>0</v>
      </c>
      <c r="ED45" s="71">
        <f>TIC!ED22</f>
        <v>0</v>
      </c>
      <c r="EE45" s="71">
        <f>TIC!EE22</f>
        <v>0</v>
      </c>
      <c r="EF45" s="71">
        <f>TIC!EF22</f>
        <v>0</v>
      </c>
      <c r="EG45" s="71">
        <f>TIC!EG22</f>
        <v>0</v>
      </c>
      <c r="EH45" s="71">
        <f>TIC!EH22</f>
        <v>0</v>
      </c>
      <c r="EI45" s="71">
        <f>TIC!EI22</f>
        <v>0</v>
      </c>
      <c r="EJ45" s="71">
        <f>TIC!EJ22</f>
        <v>0</v>
      </c>
      <c r="EK45" s="71">
        <f>TIC!EK22</f>
        <v>0</v>
      </c>
      <c r="EL45" s="71">
        <f>TIC!EL22</f>
        <v>0</v>
      </c>
      <c r="EM45" s="71">
        <f>TIC!EM22</f>
        <v>0</v>
      </c>
      <c r="EN45" s="71">
        <f>TIC!EN22</f>
        <v>0</v>
      </c>
      <c r="EO45" s="71">
        <f>TIC!EO22</f>
        <v>0</v>
      </c>
      <c r="EP45" s="71">
        <f>TIC!EP22</f>
        <v>0</v>
      </c>
    </row>
    <row r="46" spans="1:146" ht="14.1" customHeight="1">
      <c r="A46" s="129">
        <v>1</v>
      </c>
      <c r="B46" s="56" t="s">
        <v>1071</v>
      </c>
      <c r="C46" s="290"/>
      <c r="D46" s="8" t="s">
        <v>97</v>
      </c>
      <c r="E46" s="10">
        <f t="shared" ref="E46:E50" ca="1" si="163">SUM(G46:EP46)</f>
        <v>24753.4</v>
      </c>
      <c r="G46" s="10"/>
      <c r="H46" s="71">
        <f>-SUMIF('CF(Q)'!$B$12:$B$72,IRR!$B46,'CF(Q)'!H$12:H$72)</f>
        <v>0</v>
      </c>
      <c r="I46" s="71">
        <f>-SUMIF('CF(Q)'!$B$12:$B$72,IRR!$B46,'CF(Q)'!I$12:I$72)</f>
        <v>0</v>
      </c>
      <c r="J46" s="71">
        <f>-SUMIF('CF(Q)'!$B$12:$B$72,IRR!$B46,'CF(Q)'!J$12:J$72)</f>
        <v>0</v>
      </c>
      <c r="K46" s="71">
        <f ca="1">-SUMIF('CF(Q)'!$B$12:$B$72,IRR!$B46,'CF(Q)'!K$12:K$72)</f>
        <v>0</v>
      </c>
      <c r="L46" s="71">
        <f ca="1">-SUMIF('CF(Q)'!$B$12:$B$72,IRR!$B46,'CF(Q)'!L$12:L$72)</f>
        <v>0</v>
      </c>
      <c r="M46" s="71">
        <f ca="1">-SUMIF('CF(Q)'!$B$12:$B$72,IRR!$B46,'CF(Q)'!M$12:M$72)</f>
        <v>0</v>
      </c>
      <c r="N46" s="71">
        <f ca="1">-SUMIF('CF(Q)'!$B$12:$B$72,IRR!$B46,'CF(Q)'!N$12:N$72)</f>
        <v>0</v>
      </c>
      <c r="O46" s="71">
        <f ca="1">-SUMIF('CF(Q)'!$B$12:$B$72,IRR!$B46,'CF(Q)'!O$12:O$72)</f>
        <v>0</v>
      </c>
      <c r="P46" s="71">
        <f ca="1">-SUMIF('CF(Q)'!$B$12:$B$72,IRR!$B46,'CF(Q)'!P$12:P$72)</f>
        <v>0</v>
      </c>
      <c r="Q46" s="71">
        <f ca="1">-SUMIF('CF(Q)'!$B$12:$B$72,IRR!$B46,'CF(Q)'!Q$12:Q$72)</f>
        <v>0</v>
      </c>
      <c r="R46" s="71">
        <f ca="1">-SUMIF('CF(Q)'!$B$12:$B$72,IRR!$B46,'CF(Q)'!R$12:R$72)</f>
        <v>700</v>
      </c>
      <c r="S46" s="71">
        <f ca="1">-SUMIF('CF(Q)'!$B$12:$B$72,IRR!$B46,'CF(Q)'!S$12:S$72)</f>
        <v>700</v>
      </c>
      <c r="T46" s="71">
        <f ca="1">-SUMIF('CF(Q)'!$B$12:$B$72,IRR!$B46,'CF(Q)'!T$12:T$72)</f>
        <v>700</v>
      </c>
      <c r="U46" s="71">
        <f ca="1">-SUMIF('CF(Q)'!$B$12:$B$72,IRR!$B46,'CF(Q)'!U$12:U$72)</f>
        <v>700</v>
      </c>
      <c r="V46" s="71">
        <f ca="1">-SUMIF('CF(Q)'!$B$12:$B$72,IRR!$B46,'CF(Q)'!V$12:V$72)</f>
        <v>678.56250000000011</v>
      </c>
      <c r="W46" s="71">
        <f ca="1">-SUMIF('CF(Q)'!$B$12:$B$72,IRR!$B46,'CF(Q)'!W$12:W$72)</f>
        <v>663.86250000000007</v>
      </c>
      <c r="X46" s="71">
        <f ca="1">-SUMIF('CF(Q)'!$B$12:$B$72,IRR!$B46,'CF(Q)'!X$12:X$72)</f>
        <v>654.76250000000016</v>
      </c>
      <c r="Y46" s="71">
        <f ca="1">-SUMIF('CF(Q)'!$B$12:$B$72,IRR!$B46,'CF(Q)'!Y$12:Y$72)</f>
        <v>645.66250000000014</v>
      </c>
      <c r="Z46" s="71">
        <f ca="1">-SUMIF('CF(Q)'!$B$12:$B$72,IRR!$B46,'CF(Q)'!Z$12:Z$72)</f>
        <v>635.86250000000007</v>
      </c>
      <c r="AA46" s="71">
        <f ca="1">-SUMIF('CF(Q)'!$B$12:$B$72,IRR!$B46,'CF(Q)'!AA$12:AA$72)</f>
        <v>626.06250000000011</v>
      </c>
      <c r="AB46" s="71">
        <f ca="1">-SUMIF('CF(Q)'!$B$12:$B$72,IRR!$B46,'CF(Q)'!AB$12:AB$72)</f>
        <v>616.26250000000016</v>
      </c>
      <c r="AC46" s="71">
        <f ca="1">-SUMIF('CF(Q)'!$B$12:$B$72,IRR!$B46,'CF(Q)'!AC$12:AC$72)</f>
        <v>606.46250000000009</v>
      </c>
      <c r="AD46" s="71">
        <f ca="1">-SUMIF('CF(Q)'!$B$12:$B$72,IRR!$B46,'CF(Q)'!AD$12:AD$72)</f>
        <v>596.66250000000014</v>
      </c>
      <c r="AE46" s="71">
        <f ca="1">-SUMIF('CF(Q)'!$B$12:$B$72,IRR!$B46,'CF(Q)'!AE$12:AE$72)</f>
        <v>586.86250000000007</v>
      </c>
      <c r="AF46" s="71">
        <f ca="1">-SUMIF('CF(Q)'!$B$12:$B$72,IRR!$B46,'CF(Q)'!AF$12:AF$72)</f>
        <v>577.06250000000011</v>
      </c>
      <c r="AG46" s="71">
        <f ca="1">-SUMIF('CF(Q)'!$B$12:$B$72,IRR!$B46,'CF(Q)'!AG$12:AG$72)</f>
        <v>566.56250000000011</v>
      </c>
      <c r="AH46" s="71">
        <f ca="1">-SUMIF('CF(Q)'!$B$12:$B$72,IRR!$B46,'CF(Q)'!AH$12:AH$72)</f>
        <v>556.06250000000011</v>
      </c>
      <c r="AI46" s="71">
        <f ca="1">-SUMIF('CF(Q)'!$B$12:$B$72,IRR!$B46,'CF(Q)'!AI$12:AI$72)</f>
        <v>545.56250000000011</v>
      </c>
      <c r="AJ46" s="71">
        <f ca="1">-SUMIF('CF(Q)'!$B$12:$B$72,IRR!$B46,'CF(Q)'!AJ$12:AJ$72)</f>
        <v>535.06250000000011</v>
      </c>
      <c r="AK46" s="71">
        <f ca="1">-SUMIF('CF(Q)'!$B$12:$B$72,IRR!$B46,'CF(Q)'!AK$12:AK$72)</f>
        <v>524.56250000000011</v>
      </c>
      <c r="AL46" s="71">
        <f ca="1">-SUMIF('CF(Q)'!$B$12:$B$72,IRR!$B46,'CF(Q)'!AL$12:AL$72)</f>
        <v>514.06250000000011</v>
      </c>
      <c r="AM46" s="71">
        <f ca="1">-SUMIF('CF(Q)'!$B$12:$B$72,IRR!$B46,'CF(Q)'!AM$12:AM$72)</f>
        <v>503.12500000000017</v>
      </c>
      <c r="AN46" s="71">
        <f ca="1">-SUMIF('CF(Q)'!$B$12:$B$72,IRR!$B46,'CF(Q)'!AN$12:AN$72)</f>
        <v>492.18750000000017</v>
      </c>
      <c r="AO46" s="71">
        <f ca="1">-SUMIF('CF(Q)'!$B$12:$B$72,IRR!$B46,'CF(Q)'!AO$12:AO$72)</f>
        <v>481.25000000000017</v>
      </c>
      <c r="AP46" s="71">
        <f ca="1">-SUMIF('CF(Q)'!$B$12:$B$72,IRR!$B46,'CF(Q)'!AP$12:AP$72)</f>
        <v>470.31250000000017</v>
      </c>
      <c r="AQ46" s="71">
        <f ca="1">-SUMIF('CF(Q)'!$B$12:$B$72,IRR!$B46,'CF(Q)'!AQ$12:AQ$72)</f>
        <v>459.37500000000017</v>
      </c>
      <c r="AR46" s="71">
        <f ca="1">-SUMIF('CF(Q)'!$B$12:$B$72,IRR!$B46,'CF(Q)'!AR$12:AR$72)</f>
        <v>448.43750000000017</v>
      </c>
      <c r="AS46" s="71">
        <f ca="1">-SUMIF('CF(Q)'!$B$12:$B$72,IRR!$B46,'CF(Q)'!AS$12:AS$72)</f>
        <v>437.50000000000017</v>
      </c>
      <c r="AT46" s="71">
        <f ca="1">-SUMIF('CF(Q)'!$B$12:$B$72,IRR!$B46,'CF(Q)'!AT$12:AT$72)</f>
        <v>426.56250000000017</v>
      </c>
      <c r="AU46" s="71">
        <f ca="1">-SUMIF('CF(Q)'!$B$12:$B$72,IRR!$B46,'CF(Q)'!AU$12:AU$72)</f>
        <v>415.62500000000017</v>
      </c>
      <c r="AV46" s="71">
        <f ca="1">-SUMIF('CF(Q)'!$B$12:$B$72,IRR!$B46,'CF(Q)'!AV$12:AV$72)</f>
        <v>404.68750000000017</v>
      </c>
      <c r="AW46" s="71">
        <f ca="1">-SUMIF('CF(Q)'!$B$12:$B$72,IRR!$B46,'CF(Q)'!AW$12:AW$72)</f>
        <v>393.75000000000017</v>
      </c>
      <c r="AX46" s="71">
        <f ca="1">-SUMIF('CF(Q)'!$B$12:$B$72,IRR!$B46,'CF(Q)'!AX$12:AX$72)</f>
        <v>382.81250000000017</v>
      </c>
      <c r="AY46" s="71">
        <f ca="1">-SUMIF('CF(Q)'!$B$12:$B$72,IRR!$B46,'CF(Q)'!AY$12:AY$72)</f>
        <v>371.87500000000017</v>
      </c>
      <c r="AZ46" s="71">
        <f ca="1">-SUMIF('CF(Q)'!$B$12:$B$72,IRR!$B46,'CF(Q)'!AZ$12:AZ$72)</f>
        <v>360.93750000000017</v>
      </c>
      <c r="BA46" s="71">
        <f ca="1">-SUMIF('CF(Q)'!$B$12:$B$72,IRR!$B46,'CF(Q)'!BA$12:BA$72)</f>
        <v>350.00000000000017</v>
      </c>
      <c r="BB46" s="71">
        <f ca="1">-SUMIF('CF(Q)'!$B$12:$B$72,IRR!$B46,'CF(Q)'!BB$12:BB$72)</f>
        <v>339.06250000000011</v>
      </c>
      <c r="BC46" s="71">
        <f ca="1">-SUMIF('CF(Q)'!$B$12:$B$72,IRR!$B46,'CF(Q)'!BC$12:BC$72)</f>
        <v>328.12500000000011</v>
      </c>
      <c r="BD46" s="71">
        <f ca="1">-SUMIF('CF(Q)'!$B$12:$B$72,IRR!$B46,'CF(Q)'!BD$12:BD$72)</f>
        <v>317.18750000000011</v>
      </c>
      <c r="BE46" s="71">
        <f ca="1">-SUMIF('CF(Q)'!$B$12:$B$72,IRR!$B46,'CF(Q)'!BE$12:BE$72)</f>
        <v>306.25000000000011</v>
      </c>
      <c r="BF46" s="71">
        <f ca="1">-SUMIF('CF(Q)'!$B$12:$B$72,IRR!$B46,'CF(Q)'!BF$12:BF$72)</f>
        <v>295.31250000000011</v>
      </c>
      <c r="BG46" s="71">
        <f ca="1">-SUMIF('CF(Q)'!$B$12:$B$72,IRR!$B46,'CF(Q)'!BG$12:BG$72)</f>
        <v>284.37500000000011</v>
      </c>
      <c r="BH46" s="71">
        <f ca="1">-SUMIF('CF(Q)'!$B$12:$B$72,IRR!$B46,'CF(Q)'!BH$12:BH$72)</f>
        <v>273.43750000000011</v>
      </c>
      <c r="BI46" s="71">
        <f ca="1">-SUMIF('CF(Q)'!$B$12:$B$72,IRR!$B46,'CF(Q)'!BI$12:BI$72)</f>
        <v>262.50000000000011</v>
      </c>
      <c r="BJ46" s="71">
        <f ca="1">-SUMIF('CF(Q)'!$B$12:$B$72,IRR!$B46,'CF(Q)'!BJ$12:BJ$72)</f>
        <v>251.56250000000011</v>
      </c>
      <c r="BK46" s="71">
        <f ca="1">-SUMIF('CF(Q)'!$B$12:$B$72,IRR!$B46,'CF(Q)'!BK$12:BK$72)</f>
        <v>240.62500000000011</v>
      </c>
      <c r="BL46" s="71">
        <f ca="1">-SUMIF('CF(Q)'!$B$12:$B$72,IRR!$B46,'CF(Q)'!BL$12:BL$72)</f>
        <v>229.68750000000011</v>
      </c>
      <c r="BM46" s="71">
        <f ca="1">-SUMIF('CF(Q)'!$B$12:$B$72,IRR!$B46,'CF(Q)'!BM$12:BM$72)</f>
        <v>218.75000000000011</v>
      </c>
      <c r="BN46" s="71">
        <f ca="1">-SUMIF('CF(Q)'!$B$12:$B$72,IRR!$B46,'CF(Q)'!BN$12:BN$72)</f>
        <v>207.81250000000011</v>
      </c>
      <c r="BO46" s="71">
        <f ca="1">-SUMIF('CF(Q)'!$B$12:$B$72,IRR!$B46,'CF(Q)'!BO$12:BO$72)</f>
        <v>196.87500000000011</v>
      </c>
      <c r="BP46" s="71">
        <f ca="1">-SUMIF('CF(Q)'!$B$12:$B$72,IRR!$B46,'CF(Q)'!BP$12:BP$72)</f>
        <v>185.93750000000011</v>
      </c>
      <c r="BQ46" s="71">
        <f ca="1">-SUMIF('CF(Q)'!$B$12:$B$72,IRR!$B46,'CF(Q)'!BQ$12:BQ$72)</f>
        <v>175.00000000000011</v>
      </c>
      <c r="BR46" s="71">
        <f ca="1">-SUMIF('CF(Q)'!$B$12:$B$72,IRR!$B46,'CF(Q)'!BR$12:BR$72)</f>
        <v>164.06250000000011</v>
      </c>
      <c r="BS46" s="71">
        <f ca="1">-SUMIF('CF(Q)'!$B$12:$B$72,IRR!$B46,'CF(Q)'!BS$12:BS$72)</f>
        <v>153.12500000000011</v>
      </c>
      <c r="BT46" s="71">
        <f ca="1">-SUMIF('CF(Q)'!$B$12:$B$72,IRR!$B46,'CF(Q)'!BT$12:BT$72)</f>
        <v>142.18750000000011</v>
      </c>
      <c r="BU46" s="71">
        <f ca="1">-SUMIF('CF(Q)'!$B$12:$B$72,IRR!$B46,'CF(Q)'!BU$12:BU$72)</f>
        <v>131.25000000000011</v>
      </c>
      <c r="BV46" s="71">
        <f ca="1">-SUMIF('CF(Q)'!$B$12:$B$72,IRR!$B46,'CF(Q)'!BV$12:BV$72)</f>
        <v>120.3125000000001</v>
      </c>
      <c r="BW46" s="71">
        <f ca="1">-SUMIF('CF(Q)'!$B$12:$B$72,IRR!$B46,'CF(Q)'!BW$12:BW$72)</f>
        <v>109.3750000000001</v>
      </c>
      <c r="BX46" s="71">
        <f ca="1">-SUMIF('CF(Q)'!$B$12:$B$72,IRR!$B46,'CF(Q)'!BX$12:BX$72)</f>
        <v>98.437500000000099</v>
      </c>
      <c r="BY46" s="71">
        <f ca="1">-SUMIF('CF(Q)'!$B$12:$B$72,IRR!$B46,'CF(Q)'!BY$12:BY$72)</f>
        <v>87.500000000000099</v>
      </c>
      <c r="BZ46" s="71">
        <f ca="1">-SUMIF('CF(Q)'!$B$12:$B$72,IRR!$B46,'CF(Q)'!BZ$12:BZ$72)</f>
        <v>76.562500000000099</v>
      </c>
      <c r="CA46" s="71">
        <f ca="1">-SUMIF('CF(Q)'!$B$12:$B$72,IRR!$B46,'CF(Q)'!CA$12:CA$72)</f>
        <v>65.625000000000099</v>
      </c>
      <c r="CB46" s="71">
        <f ca="1">-SUMIF('CF(Q)'!$B$12:$B$72,IRR!$B46,'CF(Q)'!CB$12:CB$72)</f>
        <v>54.687500000000092</v>
      </c>
      <c r="CC46" s="71">
        <f ca="1">-SUMIF('CF(Q)'!$B$12:$B$72,IRR!$B46,'CF(Q)'!CC$12:CC$72)</f>
        <v>43.750000000000092</v>
      </c>
      <c r="CD46" s="71">
        <f ca="1">-SUMIF('CF(Q)'!$B$12:$B$72,IRR!$B46,'CF(Q)'!CD$12:CD$72)</f>
        <v>32.812500000000099</v>
      </c>
      <c r="CE46" s="71">
        <f ca="1">-SUMIF('CF(Q)'!$B$12:$B$72,IRR!$B46,'CF(Q)'!CE$12:CE$72)</f>
        <v>21.875000000000103</v>
      </c>
      <c r="CF46" s="71">
        <f ca="1">-SUMIF('CF(Q)'!$B$12:$B$72,IRR!$B46,'CF(Q)'!CF$12:CF$72)</f>
        <v>10.937500000000101</v>
      </c>
      <c r="CG46" s="71">
        <f ca="1">-SUMIF('CF(Q)'!$B$12:$B$72,IRR!$B46,'CF(Q)'!CG$12:CG$72)</f>
        <v>0</v>
      </c>
      <c r="CH46" s="71">
        <f ca="1">-SUMIF('CF(Q)'!$B$12:$B$72,IRR!$B46,'CF(Q)'!CH$12:CH$72)</f>
        <v>0</v>
      </c>
      <c r="CI46" s="71">
        <f ca="1">-SUMIF('CF(Q)'!$B$12:$B$72,IRR!$B46,'CF(Q)'!CI$12:CI$72)</f>
        <v>0</v>
      </c>
      <c r="CJ46" s="71">
        <f ca="1">-SUMIF('CF(Q)'!$B$12:$B$72,IRR!$B46,'CF(Q)'!CJ$12:CJ$72)</f>
        <v>0</v>
      </c>
      <c r="CK46" s="71">
        <f ca="1">-SUMIF('CF(Q)'!$B$12:$B$72,IRR!$B46,'CF(Q)'!CK$12:CK$72)</f>
        <v>0</v>
      </c>
      <c r="CL46" s="71">
        <f ca="1">-SUMIF('CF(Q)'!$B$12:$B$72,IRR!$B46,'CF(Q)'!CL$12:CL$72)</f>
        <v>0</v>
      </c>
      <c r="CM46" s="71">
        <f ca="1">-SUMIF('CF(Q)'!$B$12:$B$72,IRR!$B46,'CF(Q)'!CM$12:CM$72)</f>
        <v>0</v>
      </c>
      <c r="CN46" s="71">
        <f ca="1">-SUMIF('CF(Q)'!$B$12:$B$72,IRR!$B46,'CF(Q)'!CN$12:CN$72)</f>
        <v>0</v>
      </c>
      <c r="CO46" s="71">
        <f ca="1">-SUMIF('CF(Q)'!$B$12:$B$72,IRR!$B46,'CF(Q)'!CO$12:CO$72)</f>
        <v>0</v>
      </c>
      <c r="CP46" s="71">
        <f ca="1">-SUMIF('CF(Q)'!$B$12:$B$72,IRR!$B46,'CF(Q)'!CP$12:CP$72)</f>
        <v>0</v>
      </c>
      <c r="CQ46" s="71">
        <f ca="1">-SUMIF('CF(Q)'!$B$12:$B$72,IRR!$B46,'CF(Q)'!CQ$12:CQ$72)</f>
        <v>0</v>
      </c>
      <c r="CR46" s="71">
        <f ca="1">-SUMIF('CF(Q)'!$B$12:$B$72,IRR!$B46,'CF(Q)'!CR$12:CR$72)</f>
        <v>0</v>
      </c>
      <c r="CS46" s="71">
        <f ca="1">-SUMIF('CF(Q)'!$B$12:$B$72,IRR!$B46,'CF(Q)'!CS$12:CS$72)</f>
        <v>0</v>
      </c>
      <c r="CT46" s="71">
        <f ca="1">-SUMIF('CF(Q)'!$B$12:$B$72,IRR!$B46,'CF(Q)'!CT$12:CT$72)</f>
        <v>0</v>
      </c>
      <c r="CU46" s="71">
        <f ca="1">-SUMIF('CF(Q)'!$B$12:$B$72,IRR!$B46,'CF(Q)'!CU$12:CU$72)</f>
        <v>0</v>
      </c>
      <c r="CV46" s="71">
        <f ca="1">-SUMIF('CF(Q)'!$B$12:$B$72,IRR!$B46,'CF(Q)'!CV$12:CV$72)</f>
        <v>0</v>
      </c>
      <c r="CW46" s="71">
        <f ca="1">-SUMIF('CF(Q)'!$B$12:$B$72,IRR!$B46,'CF(Q)'!CW$12:CW$72)</f>
        <v>0</v>
      </c>
      <c r="CX46" s="71">
        <f ca="1">-SUMIF('CF(Q)'!$B$12:$B$72,IRR!$B46,'CF(Q)'!CX$12:CX$72)</f>
        <v>0</v>
      </c>
      <c r="CY46" s="71">
        <f ca="1">-SUMIF('CF(Q)'!$B$12:$B$72,IRR!$B46,'CF(Q)'!CY$12:CY$72)</f>
        <v>0</v>
      </c>
      <c r="CZ46" s="71">
        <f ca="1">-SUMIF('CF(Q)'!$B$12:$B$72,IRR!$B46,'CF(Q)'!CZ$12:CZ$72)</f>
        <v>0</v>
      </c>
      <c r="DA46" s="71">
        <f ca="1">-SUMIF('CF(Q)'!$B$12:$B$72,IRR!$B46,'CF(Q)'!DA$12:DA$72)</f>
        <v>0</v>
      </c>
      <c r="DB46" s="71">
        <f ca="1">-SUMIF('CF(Q)'!$B$12:$B$72,IRR!$B46,'CF(Q)'!DB$12:DB$72)</f>
        <v>0</v>
      </c>
      <c r="DC46" s="71">
        <f ca="1">-SUMIF('CF(Q)'!$B$12:$B$72,IRR!$B46,'CF(Q)'!DC$12:DC$72)</f>
        <v>0</v>
      </c>
      <c r="DD46" s="71">
        <f ca="1">-SUMIF('CF(Q)'!$B$12:$B$72,IRR!$B46,'CF(Q)'!DD$12:DD$72)</f>
        <v>0</v>
      </c>
      <c r="DE46" s="71">
        <f ca="1">-SUMIF('CF(Q)'!$B$12:$B$72,IRR!$B46,'CF(Q)'!DE$12:DE$72)</f>
        <v>0</v>
      </c>
      <c r="DF46" s="71">
        <f ca="1">-SUMIF('CF(Q)'!$B$12:$B$72,IRR!$B46,'CF(Q)'!DF$12:DF$72)</f>
        <v>0</v>
      </c>
      <c r="DG46" s="71">
        <f ca="1">-SUMIF('CF(Q)'!$B$12:$B$72,IRR!$B46,'CF(Q)'!DG$12:DG$72)</f>
        <v>0</v>
      </c>
      <c r="DH46" s="71">
        <f ca="1">-SUMIF('CF(Q)'!$B$12:$B$72,IRR!$B46,'CF(Q)'!DH$12:DH$72)</f>
        <v>0</v>
      </c>
      <c r="DI46" s="71">
        <f ca="1">-SUMIF('CF(Q)'!$B$12:$B$72,IRR!$B46,'CF(Q)'!DI$12:DI$72)</f>
        <v>0</v>
      </c>
      <c r="DJ46" s="71">
        <f ca="1">-SUMIF('CF(Q)'!$B$12:$B$72,IRR!$B46,'CF(Q)'!DJ$12:DJ$72)</f>
        <v>0</v>
      </c>
      <c r="DK46" s="71">
        <f ca="1">-SUMIF('CF(Q)'!$B$12:$B$72,IRR!$B46,'CF(Q)'!DK$12:DK$72)</f>
        <v>0</v>
      </c>
      <c r="DL46" s="71">
        <f ca="1">-SUMIF('CF(Q)'!$B$12:$B$72,IRR!$B46,'CF(Q)'!DL$12:DL$72)</f>
        <v>0</v>
      </c>
      <c r="DM46" s="71">
        <f ca="1">-SUMIF('CF(Q)'!$B$12:$B$72,IRR!$B46,'CF(Q)'!DM$12:DM$72)</f>
        <v>0</v>
      </c>
      <c r="DN46" s="71">
        <f ca="1">-SUMIF('CF(Q)'!$B$12:$B$72,IRR!$B46,'CF(Q)'!DN$12:DN$72)</f>
        <v>0</v>
      </c>
      <c r="DO46" s="71">
        <f ca="1">-SUMIF('CF(Q)'!$B$12:$B$72,IRR!$B46,'CF(Q)'!DO$12:DO$72)</f>
        <v>0</v>
      </c>
      <c r="DP46" s="71">
        <f ca="1">-SUMIF('CF(Q)'!$B$12:$B$72,IRR!$B46,'CF(Q)'!DP$12:DP$72)</f>
        <v>0</v>
      </c>
      <c r="DQ46" s="71">
        <f ca="1">-SUMIF('CF(Q)'!$B$12:$B$72,IRR!$B46,'CF(Q)'!DQ$12:DQ$72)</f>
        <v>0</v>
      </c>
      <c r="DR46" s="71">
        <f ca="1">-SUMIF('CF(Q)'!$B$12:$B$72,IRR!$B46,'CF(Q)'!DR$12:DR$72)</f>
        <v>0</v>
      </c>
      <c r="DS46" s="71">
        <f ca="1">-SUMIF('CF(Q)'!$B$12:$B$72,IRR!$B46,'CF(Q)'!DS$12:DS$72)</f>
        <v>0</v>
      </c>
      <c r="DT46" s="71">
        <f ca="1">-SUMIF('CF(Q)'!$B$12:$B$72,IRR!$B46,'CF(Q)'!DT$12:DT$72)</f>
        <v>0</v>
      </c>
      <c r="DU46" s="71">
        <f ca="1">-SUMIF('CF(Q)'!$B$12:$B$72,IRR!$B46,'CF(Q)'!DU$12:DU$72)</f>
        <v>0</v>
      </c>
      <c r="DV46" s="71">
        <f ca="1">-SUMIF('CF(Q)'!$B$12:$B$72,IRR!$B46,'CF(Q)'!DV$12:DV$72)</f>
        <v>0</v>
      </c>
      <c r="DW46" s="71">
        <f ca="1">-SUMIF('CF(Q)'!$B$12:$B$72,IRR!$B46,'CF(Q)'!DW$12:DW$72)</f>
        <v>0</v>
      </c>
      <c r="DX46" s="71">
        <f ca="1">-SUMIF('CF(Q)'!$B$12:$B$72,IRR!$B46,'CF(Q)'!DX$12:DX$72)</f>
        <v>0</v>
      </c>
      <c r="DY46" s="71">
        <f ca="1">-SUMIF('CF(Q)'!$B$12:$B$72,IRR!$B46,'CF(Q)'!DY$12:DY$72)</f>
        <v>0</v>
      </c>
      <c r="DZ46" s="71">
        <f ca="1">-SUMIF('CF(Q)'!$B$12:$B$72,IRR!$B46,'CF(Q)'!DZ$12:DZ$72)</f>
        <v>0</v>
      </c>
      <c r="EA46" s="71">
        <f ca="1">-SUMIF('CF(Q)'!$B$12:$B$72,IRR!$B46,'CF(Q)'!EA$12:EA$72)</f>
        <v>0</v>
      </c>
      <c r="EB46" s="71">
        <f ca="1">-SUMIF('CF(Q)'!$B$12:$B$72,IRR!$B46,'CF(Q)'!EB$12:EB$72)</f>
        <v>0</v>
      </c>
      <c r="EC46" s="71">
        <f ca="1">-SUMIF('CF(Q)'!$B$12:$B$72,IRR!$B46,'CF(Q)'!EC$12:EC$72)</f>
        <v>0</v>
      </c>
      <c r="ED46" s="71">
        <f ca="1">-SUMIF('CF(Q)'!$B$12:$B$72,IRR!$B46,'CF(Q)'!ED$12:ED$72)</f>
        <v>0</v>
      </c>
      <c r="EE46" s="71">
        <f ca="1">-SUMIF('CF(Q)'!$B$12:$B$72,IRR!$B46,'CF(Q)'!EE$12:EE$72)</f>
        <v>0</v>
      </c>
      <c r="EF46" s="71">
        <f ca="1">-SUMIF('CF(Q)'!$B$12:$B$72,IRR!$B46,'CF(Q)'!EF$12:EF$72)</f>
        <v>0</v>
      </c>
      <c r="EG46" s="71">
        <f ca="1">-SUMIF('CF(Q)'!$B$12:$B$72,IRR!$B46,'CF(Q)'!EG$12:EG$72)</f>
        <v>0</v>
      </c>
      <c r="EH46" s="71">
        <f ca="1">-SUMIF('CF(Q)'!$B$12:$B$72,IRR!$B46,'CF(Q)'!EH$12:EH$72)</f>
        <v>0</v>
      </c>
      <c r="EI46" s="71">
        <f ca="1">-SUMIF('CF(Q)'!$B$12:$B$72,IRR!$B46,'CF(Q)'!EI$12:EI$72)</f>
        <v>0</v>
      </c>
      <c r="EJ46" s="71">
        <f ca="1">-SUMIF('CF(Q)'!$B$12:$B$72,IRR!$B46,'CF(Q)'!EJ$12:EJ$72)</f>
        <v>0</v>
      </c>
      <c r="EK46" s="71">
        <f ca="1">-SUMIF('CF(Q)'!$B$12:$B$72,IRR!$B46,'CF(Q)'!EK$12:EK$72)</f>
        <v>0</v>
      </c>
      <c r="EL46" s="71">
        <f ca="1">-SUMIF('CF(Q)'!$B$12:$B$72,IRR!$B46,'CF(Q)'!EL$12:EL$72)</f>
        <v>0</v>
      </c>
      <c r="EM46" s="71">
        <f ca="1">-SUMIF('CF(Q)'!$B$12:$B$72,IRR!$B46,'CF(Q)'!EM$12:EM$72)</f>
        <v>0</v>
      </c>
      <c r="EN46" s="71">
        <f ca="1">-SUMIF('CF(Q)'!$B$12:$B$72,IRR!$B46,'CF(Q)'!EN$12:EN$72)</f>
        <v>0</v>
      </c>
      <c r="EO46" s="71">
        <f ca="1">-SUMIF('CF(Q)'!$B$12:$B$72,IRR!$B46,'CF(Q)'!EO$12:EO$72)</f>
        <v>0</v>
      </c>
      <c r="EP46" s="71">
        <f ca="1">-SUMIF('CF(Q)'!$B$12:$B$72,IRR!$B46,'CF(Q)'!EP$12:EP$72)</f>
        <v>0</v>
      </c>
    </row>
    <row r="47" spans="1:146" ht="14.1" customHeight="1">
      <c r="A47" s="129">
        <v>1</v>
      </c>
      <c r="B47" s="56" t="s">
        <v>1072</v>
      </c>
      <c r="C47" s="290"/>
      <c r="D47" s="8" t="s">
        <v>97</v>
      </c>
      <c r="E47" s="10">
        <f t="shared" ca="1" si="163"/>
        <v>24311.375</v>
      </c>
      <c r="G47" s="10"/>
      <c r="H47" s="71">
        <f>-SUMIF('CF(Q)'!$B$12:$B$72,IRR!$B47,'CF(Q)'!H$12:H$72)</f>
        <v>0</v>
      </c>
      <c r="I47" s="71">
        <f>-SUMIF('CF(Q)'!$B$12:$B$72,IRR!$B47,'CF(Q)'!I$12:I$72)</f>
        <v>0</v>
      </c>
      <c r="J47" s="71">
        <f>-SUMIF('CF(Q)'!$B$12:$B$72,IRR!$B47,'CF(Q)'!J$12:J$72)</f>
        <v>0</v>
      </c>
      <c r="K47" s="71">
        <f ca="1">-SUMIF('CF(Q)'!$B$12:$B$72,IRR!$B47,'CF(Q)'!K$12:K$72)</f>
        <v>0</v>
      </c>
      <c r="L47" s="71">
        <f ca="1">-SUMIF('CF(Q)'!$B$12:$B$72,IRR!$B47,'CF(Q)'!L$12:L$72)</f>
        <v>0</v>
      </c>
      <c r="M47" s="71">
        <f ca="1">-SUMIF('CF(Q)'!$B$12:$B$72,IRR!$B47,'CF(Q)'!M$12:M$72)</f>
        <v>0</v>
      </c>
      <c r="N47" s="71">
        <f ca="1">-SUMIF('CF(Q)'!$B$12:$B$72,IRR!$B47,'CF(Q)'!N$12:N$72)</f>
        <v>0</v>
      </c>
      <c r="O47" s="71">
        <f ca="1">-SUMIF('CF(Q)'!$B$12:$B$72,IRR!$B47,'CF(Q)'!O$12:O$72)</f>
        <v>0</v>
      </c>
      <c r="P47" s="71">
        <f ca="1">-SUMIF('CF(Q)'!$B$12:$B$72,IRR!$B47,'CF(Q)'!P$12:P$72)</f>
        <v>0</v>
      </c>
      <c r="Q47" s="71">
        <f ca="1">-SUMIF('CF(Q)'!$B$12:$B$72,IRR!$B47,'CF(Q)'!Q$12:Q$72)</f>
        <v>0</v>
      </c>
      <c r="R47" s="71">
        <f ca="1">-SUMIF('CF(Q)'!$B$12:$B$72,IRR!$B47,'CF(Q)'!R$12:R$72)</f>
        <v>687.5</v>
      </c>
      <c r="S47" s="71">
        <f ca="1">-SUMIF('CF(Q)'!$B$12:$B$72,IRR!$B47,'CF(Q)'!S$12:S$72)</f>
        <v>687.5</v>
      </c>
      <c r="T47" s="71">
        <f ca="1">-SUMIF('CF(Q)'!$B$12:$B$72,IRR!$B47,'CF(Q)'!T$12:T$72)</f>
        <v>687.5</v>
      </c>
      <c r="U47" s="71">
        <f ca="1">-SUMIF('CF(Q)'!$B$12:$B$72,IRR!$B47,'CF(Q)'!U$12:U$72)</f>
        <v>687.5</v>
      </c>
      <c r="V47" s="71">
        <f ca="1">-SUMIF('CF(Q)'!$B$12:$B$72,IRR!$B47,'CF(Q)'!V$12:V$72)</f>
        <v>666.44531250000011</v>
      </c>
      <c r="W47" s="71">
        <f ca="1">-SUMIF('CF(Q)'!$B$12:$B$72,IRR!$B47,'CF(Q)'!W$12:W$72)</f>
        <v>652.00781250000011</v>
      </c>
      <c r="X47" s="71">
        <f ca="1">-SUMIF('CF(Q)'!$B$12:$B$72,IRR!$B47,'CF(Q)'!X$12:X$72)</f>
        <v>643.07031250000011</v>
      </c>
      <c r="Y47" s="71">
        <f ca="1">-SUMIF('CF(Q)'!$B$12:$B$72,IRR!$B47,'CF(Q)'!Y$12:Y$72)</f>
        <v>634.13281250000011</v>
      </c>
      <c r="Z47" s="71">
        <f ca="1">-SUMIF('CF(Q)'!$B$12:$B$72,IRR!$B47,'CF(Q)'!Z$12:Z$72)</f>
        <v>624.50781250000011</v>
      </c>
      <c r="AA47" s="71">
        <f ca="1">-SUMIF('CF(Q)'!$B$12:$B$72,IRR!$B47,'CF(Q)'!AA$12:AA$72)</f>
        <v>614.88281250000011</v>
      </c>
      <c r="AB47" s="71">
        <f ca="1">-SUMIF('CF(Q)'!$B$12:$B$72,IRR!$B47,'CF(Q)'!AB$12:AB$72)</f>
        <v>605.25781250000011</v>
      </c>
      <c r="AC47" s="71">
        <f ca="1">-SUMIF('CF(Q)'!$B$12:$B$72,IRR!$B47,'CF(Q)'!AC$12:AC$72)</f>
        <v>595.63281250000011</v>
      </c>
      <c r="AD47" s="71">
        <f ca="1">-SUMIF('CF(Q)'!$B$12:$B$72,IRR!$B47,'CF(Q)'!AD$12:AD$72)</f>
        <v>586.00781250000011</v>
      </c>
      <c r="AE47" s="71">
        <f ca="1">-SUMIF('CF(Q)'!$B$12:$B$72,IRR!$B47,'CF(Q)'!AE$12:AE$72)</f>
        <v>576.38281250000011</v>
      </c>
      <c r="AF47" s="71">
        <f ca="1">-SUMIF('CF(Q)'!$B$12:$B$72,IRR!$B47,'CF(Q)'!AF$12:AF$72)</f>
        <v>566.75781250000011</v>
      </c>
      <c r="AG47" s="71">
        <f ca="1">-SUMIF('CF(Q)'!$B$12:$B$72,IRR!$B47,'CF(Q)'!AG$12:AG$72)</f>
        <v>556.44531250000011</v>
      </c>
      <c r="AH47" s="71">
        <f ca="1">-SUMIF('CF(Q)'!$B$12:$B$72,IRR!$B47,'CF(Q)'!AH$12:AH$72)</f>
        <v>546.13281250000011</v>
      </c>
      <c r="AI47" s="71">
        <f ca="1">-SUMIF('CF(Q)'!$B$12:$B$72,IRR!$B47,'CF(Q)'!AI$12:AI$72)</f>
        <v>535.82031250000011</v>
      </c>
      <c r="AJ47" s="71">
        <f ca="1">-SUMIF('CF(Q)'!$B$12:$B$72,IRR!$B47,'CF(Q)'!AJ$12:AJ$72)</f>
        <v>525.50781250000011</v>
      </c>
      <c r="AK47" s="71">
        <f ca="1">-SUMIF('CF(Q)'!$B$12:$B$72,IRR!$B47,'CF(Q)'!AK$12:AK$72)</f>
        <v>515.19531250000011</v>
      </c>
      <c r="AL47" s="71">
        <f ca="1">-SUMIF('CF(Q)'!$B$12:$B$72,IRR!$B47,'CF(Q)'!AL$12:AL$72)</f>
        <v>504.88281250000017</v>
      </c>
      <c r="AM47" s="71">
        <f ca="1">-SUMIF('CF(Q)'!$B$12:$B$72,IRR!$B47,'CF(Q)'!AM$12:AM$72)</f>
        <v>494.14062500000017</v>
      </c>
      <c r="AN47" s="71">
        <f ca="1">-SUMIF('CF(Q)'!$B$12:$B$72,IRR!$B47,'CF(Q)'!AN$12:AN$72)</f>
        <v>483.39843750000017</v>
      </c>
      <c r="AO47" s="71">
        <f ca="1">-SUMIF('CF(Q)'!$B$12:$B$72,IRR!$B47,'CF(Q)'!AO$12:AO$72)</f>
        <v>472.65625000000017</v>
      </c>
      <c r="AP47" s="71">
        <f ca="1">-SUMIF('CF(Q)'!$B$12:$B$72,IRR!$B47,'CF(Q)'!AP$12:AP$72)</f>
        <v>461.91406250000017</v>
      </c>
      <c r="AQ47" s="71">
        <f ca="1">-SUMIF('CF(Q)'!$B$12:$B$72,IRR!$B47,'CF(Q)'!AQ$12:AQ$72)</f>
        <v>451.17187500000017</v>
      </c>
      <c r="AR47" s="71">
        <f ca="1">-SUMIF('CF(Q)'!$B$12:$B$72,IRR!$B47,'CF(Q)'!AR$12:AR$72)</f>
        <v>440.42968750000017</v>
      </c>
      <c r="AS47" s="71">
        <f ca="1">-SUMIF('CF(Q)'!$B$12:$B$72,IRR!$B47,'CF(Q)'!AS$12:AS$72)</f>
        <v>429.68750000000017</v>
      </c>
      <c r="AT47" s="71">
        <f ca="1">-SUMIF('CF(Q)'!$B$12:$B$72,IRR!$B47,'CF(Q)'!AT$12:AT$72)</f>
        <v>418.94531250000017</v>
      </c>
      <c r="AU47" s="71">
        <f ca="1">-SUMIF('CF(Q)'!$B$12:$B$72,IRR!$B47,'CF(Q)'!AU$12:AU$72)</f>
        <v>408.20312500000017</v>
      </c>
      <c r="AV47" s="71">
        <f ca="1">-SUMIF('CF(Q)'!$B$12:$B$72,IRR!$B47,'CF(Q)'!AV$12:AV$72)</f>
        <v>397.46093750000017</v>
      </c>
      <c r="AW47" s="71">
        <f ca="1">-SUMIF('CF(Q)'!$B$12:$B$72,IRR!$B47,'CF(Q)'!AW$12:AW$72)</f>
        <v>386.71875000000017</v>
      </c>
      <c r="AX47" s="71">
        <f ca="1">-SUMIF('CF(Q)'!$B$12:$B$72,IRR!$B47,'CF(Q)'!AX$12:AX$72)</f>
        <v>375.97656250000017</v>
      </c>
      <c r="AY47" s="71">
        <f ca="1">-SUMIF('CF(Q)'!$B$12:$B$72,IRR!$B47,'CF(Q)'!AY$12:AY$72)</f>
        <v>365.23437500000017</v>
      </c>
      <c r="AZ47" s="71">
        <f ca="1">-SUMIF('CF(Q)'!$B$12:$B$72,IRR!$B47,'CF(Q)'!AZ$12:AZ$72)</f>
        <v>354.49218750000017</v>
      </c>
      <c r="BA47" s="71">
        <f ca="1">-SUMIF('CF(Q)'!$B$12:$B$72,IRR!$B47,'CF(Q)'!BA$12:BA$72)</f>
        <v>343.75000000000017</v>
      </c>
      <c r="BB47" s="71">
        <f ca="1">-SUMIF('CF(Q)'!$B$12:$B$72,IRR!$B47,'CF(Q)'!BB$12:BB$72)</f>
        <v>333.00781250000011</v>
      </c>
      <c r="BC47" s="71">
        <f ca="1">-SUMIF('CF(Q)'!$B$12:$B$72,IRR!$B47,'CF(Q)'!BC$12:BC$72)</f>
        <v>322.26562500000011</v>
      </c>
      <c r="BD47" s="71">
        <f ca="1">-SUMIF('CF(Q)'!$B$12:$B$72,IRR!$B47,'CF(Q)'!BD$12:BD$72)</f>
        <v>311.52343750000011</v>
      </c>
      <c r="BE47" s="71">
        <f ca="1">-SUMIF('CF(Q)'!$B$12:$B$72,IRR!$B47,'CF(Q)'!BE$12:BE$72)</f>
        <v>300.78125000000011</v>
      </c>
      <c r="BF47" s="71">
        <f ca="1">-SUMIF('CF(Q)'!$B$12:$B$72,IRR!$B47,'CF(Q)'!BF$12:BF$72)</f>
        <v>290.03906250000011</v>
      </c>
      <c r="BG47" s="71">
        <f ca="1">-SUMIF('CF(Q)'!$B$12:$B$72,IRR!$B47,'CF(Q)'!BG$12:BG$72)</f>
        <v>279.29687500000011</v>
      </c>
      <c r="BH47" s="71">
        <f ca="1">-SUMIF('CF(Q)'!$B$12:$B$72,IRR!$B47,'CF(Q)'!BH$12:BH$72)</f>
        <v>268.55468750000011</v>
      </c>
      <c r="BI47" s="71">
        <f ca="1">-SUMIF('CF(Q)'!$B$12:$B$72,IRR!$B47,'CF(Q)'!BI$12:BI$72)</f>
        <v>257.81250000000011</v>
      </c>
      <c r="BJ47" s="71">
        <f ca="1">-SUMIF('CF(Q)'!$B$12:$B$72,IRR!$B47,'CF(Q)'!BJ$12:BJ$72)</f>
        <v>247.07031250000011</v>
      </c>
      <c r="BK47" s="71">
        <f ca="1">-SUMIF('CF(Q)'!$B$12:$B$72,IRR!$B47,'CF(Q)'!BK$12:BK$72)</f>
        <v>236.32812500000011</v>
      </c>
      <c r="BL47" s="71">
        <f ca="1">-SUMIF('CF(Q)'!$B$12:$B$72,IRR!$B47,'CF(Q)'!BL$12:BL$72)</f>
        <v>225.58593750000011</v>
      </c>
      <c r="BM47" s="71">
        <f ca="1">-SUMIF('CF(Q)'!$B$12:$B$72,IRR!$B47,'CF(Q)'!BM$12:BM$72)</f>
        <v>214.84375000000011</v>
      </c>
      <c r="BN47" s="71">
        <f ca="1">-SUMIF('CF(Q)'!$B$12:$B$72,IRR!$B47,'CF(Q)'!BN$12:BN$72)</f>
        <v>204.10156250000011</v>
      </c>
      <c r="BO47" s="71">
        <f ca="1">-SUMIF('CF(Q)'!$B$12:$B$72,IRR!$B47,'CF(Q)'!BO$12:BO$72)</f>
        <v>193.35937500000011</v>
      </c>
      <c r="BP47" s="71">
        <f ca="1">-SUMIF('CF(Q)'!$B$12:$B$72,IRR!$B47,'CF(Q)'!BP$12:BP$72)</f>
        <v>182.61718750000011</v>
      </c>
      <c r="BQ47" s="71">
        <f ca="1">-SUMIF('CF(Q)'!$B$12:$B$72,IRR!$B47,'CF(Q)'!BQ$12:BQ$72)</f>
        <v>171.87500000000011</v>
      </c>
      <c r="BR47" s="71">
        <f ca="1">-SUMIF('CF(Q)'!$B$12:$B$72,IRR!$B47,'CF(Q)'!BR$12:BR$72)</f>
        <v>161.13281250000011</v>
      </c>
      <c r="BS47" s="71">
        <f ca="1">-SUMIF('CF(Q)'!$B$12:$B$72,IRR!$B47,'CF(Q)'!BS$12:BS$72)</f>
        <v>150.39062500000011</v>
      </c>
      <c r="BT47" s="71">
        <f ca="1">-SUMIF('CF(Q)'!$B$12:$B$72,IRR!$B47,'CF(Q)'!BT$12:BT$72)</f>
        <v>139.64843750000011</v>
      </c>
      <c r="BU47" s="71">
        <f ca="1">-SUMIF('CF(Q)'!$B$12:$B$72,IRR!$B47,'CF(Q)'!BU$12:BU$72)</f>
        <v>128.90625000000011</v>
      </c>
      <c r="BV47" s="71">
        <f ca="1">-SUMIF('CF(Q)'!$B$12:$B$72,IRR!$B47,'CF(Q)'!BV$12:BV$72)</f>
        <v>118.1640625000001</v>
      </c>
      <c r="BW47" s="71">
        <f ca="1">-SUMIF('CF(Q)'!$B$12:$B$72,IRR!$B47,'CF(Q)'!BW$12:BW$72)</f>
        <v>107.4218750000001</v>
      </c>
      <c r="BX47" s="71">
        <f ca="1">-SUMIF('CF(Q)'!$B$12:$B$72,IRR!$B47,'CF(Q)'!BX$12:BX$72)</f>
        <v>96.679687500000099</v>
      </c>
      <c r="BY47" s="71">
        <f ca="1">-SUMIF('CF(Q)'!$B$12:$B$72,IRR!$B47,'CF(Q)'!BY$12:BY$72)</f>
        <v>85.937500000000099</v>
      </c>
      <c r="BZ47" s="71">
        <f ca="1">-SUMIF('CF(Q)'!$B$12:$B$72,IRR!$B47,'CF(Q)'!BZ$12:BZ$72)</f>
        <v>75.195312500000099</v>
      </c>
      <c r="CA47" s="71">
        <f ca="1">-SUMIF('CF(Q)'!$B$12:$B$72,IRR!$B47,'CF(Q)'!CA$12:CA$72)</f>
        <v>64.453125000000099</v>
      </c>
      <c r="CB47" s="71">
        <f ca="1">-SUMIF('CF(Q)'!$B$12:$B$72,IRR!$B47,'CF(Q)'!CB$12:CB$72)</f>
        <v>53.710937500000092</v>
      </c>
      <c r="CC47" s="71">
        <f ca="1">-SUMIF('CF(Q)'!$B$12:$B$72,IRR!$B47,'CF(Q)'!CC$12:CC$72)</f>
        <v>42.968750000000092</v>
      </c>
      <c r="CD47" s="71">
        <f ca="1">-SUMIF('CF(Q)'!$B$12:$B$72,IRR!$B47,'CF(Q)'!CD$12:CD$72)</f>
        <v>32.226562500000099</v>
      </c>
      <c r="CE47" s="71">
        <f ca="1">-SUMIF('CF(Q)'!$B$12:$B$72,IRR!$B47,'CF(Q)'!CE$12:CE$72)</f>
        <v>21.484375000000099</v>
      </c>
      <c r="CF47" s="71">
        <f ca="1">-SUMIF('CF(Q)'!$B$12:$B$72,IRR!$B47,'CF(Q)'!CF$12:CF$72)</f>
        <v>10.742187500000099</v>
      </c>
      <c r="CG47" s="71">
        <f ca="1">-SUMIF('CF(Q)'!$B$12:$B$72,IRR!$B47,'CF(Q)'!CG$12:CG$72)</f>
        <v>0</v>
      </c>
      <c r="CH47" s="71">
        <f ca="1">-SUMIF('CF(Q)'!$B$12:$B$72,IRR!$B47,'CF(Q)'!CH$12:CH$72)</f>
        <v>0</v>
      </c>
      <c r="CI47" s="71">
        <f ca="1">-SUMIF('CF(Q)'!$B$12:$B$72,IRR!$B47,'CF(Q)'!CI$12:CI$72)</f>
        <v>0</v>
      </c>
      <c r="CJ47" s="71">
        <f ca="1">-SUMIF('CF(Q)'!$B$12:$B$72,IRR!$B47,'CF(Q)'!CJ$12:CJ$72)</f>
        <v>0</v>
      </c>
      <c r="CK47" s="71">
        <f ca="1">-SUMIF('CF(Q)'!$B$12:$B$72,IRR!$B47,'CF(Q)'!CK$12:CK$72)</f>
        <v>0</v>
      </c>
      <c r="CL47" s="71">
        <f ca="1">-SUMIF('CF(Q)'!$B$12:$B$72,IRR!$B47,'CF(Q)'!CL$12:CL$72)</f>
        <v>0</v>
      </c>
      <c r="CM47" s="71">
        <f ca="1">-SUMIF('CF(Q)'!$B$12:$B$72,IRR!$B47,'CF(Q)'!CM$12:CM$72)</f>
        <v>0</v>
      </c>
      <c r="CN47" s="71">
        <f ca="1">-SUMIF('CF(Q)'!$B$12:$B$72,IRR!$B47,'CF(Q)'!CN$12:CN$72)</f>
        <v>0</v>
      </c>
      <c r="CO47" s="71">
        <f ca="1">-SUMIF('CF(Q)'!$B$12:$B$72,IRR!$B47,'CF(Q)'!CO$12:CO$72)</f>
        <v>0</v>
      </c>
      <c r="CP47" s="71">
        <f ca="1">-SUMIF('CF(Q)'!$B$12:$B$72,IRR!$B47,'CF(Q)'!CP$12:CP$72)</f>
        <v>0</v>
      </c>
      <c r="CQ47" s="71">
        <f ca="1">-SUMIF('CF(Q)'!$B$12:$B$72,IRR!$B47,'CF(Q)'!CQ$12:CQ$72)</f>
        <v>0</v>
      </c>
      <c r="CR47" s="71">
        <f ca="1">-SUMIF('CF(Q)'!$B$12:$B$72,IRR!$B47,'CF(Q)'!CR$12:CR$72)</f>
        <v>0</v>
      </c>
      <c r="CS47" s="71">
        <f ca="1">-SUMIF('CF(Q)'!$B$12:$B$72,IRR!$B47,'CF(Q)'!CS$12:CS$72)</f>
        <v>0</v>
      </c>
      <c r="CT47" s="71">
        <f ca="1">-SUMIF('CF(Q)'!$B$12:$B$72,IRR!$B47,'CF(Q)'!CT$12:CT$72)</f>
        <v>0</v>
      </c>
      <c r="CU47" s="71">
        <f ca="1">-SUMIF('CF(Q)'!$B$12:$B$72,IRR!$B47,'CF(Q)'!CU$12:CU$72)</f>
        <v>0</v>
      </c>
      <c r="CV47" s="71">
        <f ca="1">-SUMIF('CF(Q)'!$B$12:$B$72,IRR!$B47,'CF(Q)'!CV$12:CV$72)</f>
        <v>0</v>
      </c>
      <c r="CW47" s="71">
        <f ca="1">-SUMIF('CF(Q)'!$B$12:$B$72,IRR!$B47,'CF(Q)'!CW$12:CW$72)</f>
        <v>0</v>
      </c>
      <c r="CX47" s="71">
        <f ca="1">-SUMIF('CF(Q)'!$B$12:$B$72,IRR!$B47,'CF(Q)'!CX$12:CX$72)</f>
        <v>0</v>
      </c>
      <c r="CY47" s="71">
        <f ca="1">-SUMIF('CF(Q)'!$B$12:$B$72,IRR!$B47,'CF(Q)'!CY$12:CY$72)</f>
        <v>0</v>
      </c>
      <c r="CZ47" s="71">
        <f ca="1">-SUMIF('CF(Q)'!$B$12:$B$72,IRR!$B47,'CF(Q)'!CZ$12:CZ$72)</f>
        <v>0</v>
      </c>
      <c r="DA47" s="71">
        <f ca="1">-SUMIF('CF(Q)'!$B$12:$B$72,IRR!$B47,'CF(Q)'!DA$12:DA$72)</f>
        <v>0</v>
      </c>
      <c r="DB47" s="71">
        <f ca="1">-SUMIF('CF(Q)'!$B$12:$B$72,IRR!$B47,'CF(Q)'!DB$12:DB$72)</f>
        <v>0</v>
      </c>
      <c r="DC47" s="71">
        <f ca="1">-SUMIF('CF(Q)'!$B$12:$B$72,IRR!$B47,'CF(Q)'!DC$12:DC$72)</f>
        <v>0</v>
      </c>
      <c r="DD47" s="71">
        <f ca="1">-SUMIF('CF(Q)'!$B$12:$B$72,IRR!$B47,'CF(Q)'!DD$12:DD$72)</f>
        <v>0</v>
      </c>
      <c r="DE47" s="71">
        <f ca="1">-SUMIF('CF(Q)'!$B$12:$B$72,IRR!$B47,'CF(Q)'!DE$12:DE$72)</f>
        <v>0</v>
      </c>
      <c r="DF47" s="71">
        <f ca="1">-SUMIF('CF(Q)'!$B$12:$B$72,IRR!$B47,'CF(Q)'!DF$12:DF$72)</f>
        <v>0</v>
      </c>
      <c r="DG47" s="71">
        <f ca="1">-SUMIF('CF(Q)'!$B$12:$B$72,IRR!$B47,'CF(Q)'!DG$12:DG$72)</f>
        <v>0</v>
      </c>
      <c r="DH47" s="71">
        <f ca="1">-SUMIF('CF(Q)'!$B$12:$B$72,IRR!$B47,'CF(Q)'!DH$12:DH$72)</f>
        <v>0</v>
      </c>
      <c r="DI47" s="71">
        <f ca="1">-SUMIF('CF(Q)'!$B$12:$B$72,IRR!$B47,'CF(Q)'!DI$12:DI$72)</f>
        <v>0</v>
      </c>
      <c r="DJ47" s="71">
        <f ca="1">-SUMIF('CF(Q)'!$B$12:$B$72,IRR!$B47,'CF(Q)'!DJ$12:DJ$72)</f>
        <v>0</v>
      </c>
      <c r="DK47" s="71">
        <f ca="1">-SUMIF('CF(Q)'!$B$12:$B$72,IRR!$B47,'CF(Q)'!DK$12:DK$72)</f>
        <v>0</v>
      </c>
      <c r="DL47" s="71">
        <f ca="1">-SUMIF('CF(Q)'!$B$12:$B$72,IRR!$B47,'CF(Q)'!DL$12:DL$72)</f>
        <v>0</v>
      </c>
      <c r="DM47" s="71">
        <f ca="1">-SUMIF('CF(Q)'!$B$12:$B$72,IRR!$B47,'CF(Q)'!DM$12:DM$72)</f>
        <v>0</v>
      </c>
      <c r="DN47" s="71">
        <f ca="1">-SUMIF('CF(Q)'!$B$12:$B$72,IRR!$B47,'CF(Q)'!DN$12:DN$72)</f>
        <v>0</v>
      </c>
      <c r="DO47" s="71">
        <f ca="1">-SUMIF('CF(Q)'!$B$12:$B$72,IRR!$B47,'CF(Q)'!DO$12:DO$72)</f>
        <v>0</v>
      </c>
      <c r="DP47" s="71">
        <f ca="1">-SUMIF('CF(Q)'!$B$12:$B$72,IRR!$B47,'CF(Q)'!DP$12:DP$72)</f>
        <v>0</v>
      </c>
      <c r="DQ47" s="71">
        <f ca="1">-SUMIF('CF(Q)'!$B$12:$B$72,IRR!$B47,'CF(Q)'!DQ$12:DQ$72)</f>
        <v>0</v>
      </c>
      <c r="DR47" s="71">
        <f ca="1">-SUMIF('CF(Q)'!$B$12:$B$72,IRR!$B47,'CF(Q)'!DR$12:DR$72)</f>
        <v>0</v>
      </c>
      <c r="DS47" s="71">
        <f ca="1">-SUMIF('CF(Q)'!$B$12:$B$72,IRR!$B47,'CF(Q)'!DS$12:DS$72)</f>
        <v>0</v>
      </c>
      <c r="DT47" s="71">
        <f ca="1">-SUMIF('CF(Q)'!$B$12:$B$72,IRR!$B47,'CF(Q)'!DT$12:DT$72)</f>
        <v>0</v>
      </c>
      <c r="DU47" s="71">
        <f ca="1">-SUMIF('CF(Q)'!$B$12:$B$72,IRR!$B47,'CF(Q)'!DU$12:DU$72)</f>
        <v>0</v>
      </c>
      <c r="DV47" s="71">
        <f ca="1">-SUMIF('CF(Q)'!$B$12:$B$72,IRR!$B47,'CF(Q)'!DV$12:DV$72)</f>
        <v>0</v>
      </c>
      <c r="DW47" s="71">
        <f ca="1">-SUMIF('CF(Q)'!$B$12:$B$72,IRR!$B47,'CF(Q)'!DW$12:DW$72)</f>
        <v>0</v>
      </c>
      <c r="DX47" s="71">
        <f ca="1">-SUMIF('CF(Q)'!$B$12:$B$72,IRR!$B47,'CF(Q)'!DX$12:DX$72)</f>
        <v>0</v>
      </c>
      <c r="DY47" s="71">
        <f ca="1">-SUMIF('CF(Q)'!$B$12:$B$72,IRR!$B47,'CF(Q)'!DY$12:DY$72)</f>
        <v>0</v>
      </c>
      <c r="DZ47" s="71">
        <f ca="1">-SUMIF('CF(Q)'!$B$12:$B$72,IRR!$B47,'CF(Q)'!DZ$12:DZ$72)</f>
        <v>0</v>
      </c>
      <c r="EA47" s="71">
        <f ca="1">-SUMIF('CF(Q)'!$B$12:$B$72,IRR!$B47,'CF(Q)'!EA$12:EA$72)</f>
        <v>0</v>
      </c>
      <c r="EB47" s="71">
        <f ca="1">-SUMIF('CF(Q)'!$B$12:$B$72,IRR!$B47,'CF(Q)'!EB$12:EB$72)</f>
        <v>0</v>
      </c>
      <c r="EC47" s="71">
        <f ca="1">-SUMIF('CF(Q)'!$B$12:$B$72,IRR!$B47,'CF(Q)'!EC$12:EC$72)</f>
        <v>0</v>
      </c>
      <c r="ED47" s="71">
        <f ca="1">-SUMIF('CF(Q)'!$B$12:$B$72,IRR!$B47,'CF(Q)'!ED$12:ED$72)</f>
        <v>0</v>
      </c>
      <c r="EE47" s="71">
        <f ca="1">-SUMIF('CF(Q)'!$B$12:$B$72,IRR!$B47,'CF(Q)'!EE$12:EE$72)</f>
        <v>0</v>
      </c>
      <c r="EF47" s="71">
        <f ca="1">-SUMIF('CF(Q)'!$B$12:$B$72,IRR!$B47,'CF(Q)'!EF$12:EF$72)</f>
        <v>0</v>
      </c>
      <c r="EG47" s="71">
        <f ca="1">-SUMIF('CF(Q)'!$B$12:$B$72,IRR!$B47,'CF(Q)'!EG$12:EG$72)</f>
        <v>0</v>
      </c>
      <c r="EH47" s="71">
        <f ca="1">-SUMIF('CF(Q)'!$B$12:$B$72,IRR!$B47,'CF(Q)'!EH$12:EH$72)</f>
        <v>0</v>
      </c>
      <c r="EI47" s="71">
        <f ca="1">-SUMIF('CF(Q)'!$B$12:$B$72,IRR!$B47,'CF(Q)'!EI$12:EI$72)</f>
        <v>0</v>
      </c>
      <c r="EJ47" s="71">
        <f ca="1">-SUMIF('CF(Q)'!$B$12:$B$72,IRR!$B47,'CF(Q)'!EJ$12:EJ$72)</f>
        <v>0</v>
      </c>
      <c r="EK47" s="71">
        <f ca="1">-SUMIF('CF(Q)'!$B$12:$B$72,IRR!$B47,'CF(Q)'!EK$12:EK$72)</f>
        <v>0</v>
      </c>
      <c r="EL47" s="71">
        <f ca="1">-SUMIF('CF(Q)'!$B$12:$B$72,IRR!$B47,'CF(Q)'!EL$12:EL$72)</f>
        <v>0</v>
      </c>
      <c r="EM47" s="71">
        <f ca="1">-SUMIF('CF(Q)'!$B$12:$B$72,IRR!$B47,'CF(Q)'!EM$12:EM$72)</f>
        <v>0</v>
      </c>
      <c r="EN47" s="71">
        <f ca="1">-SUMIF('CF(Q)'!$B$12:$B$72,IRR!$B47,'CF(Q)'!EN$12:EN$72)</f>
        <v>0</v>
      </c>
      <c r="EO47" s="71">
        <f ca="1">-SUMIF('CF(Q)'!$B$12:$B$72,IRR!$B47,'CF(Q)'!EO$12:EO$72)</f>
        <v>0</v>
      </c>
      <c r="EP47" s="71">
        <f ca="1">-SUMIF('CF(Q)'!$B$12:$B$72,IRR!$B47,'CF(Q)'!EP$12:EP$72)</f>
        <v>0</v>
      </c>
    </row>
    <row r="48" spans="1:146" ht="14.1" customHeight="1">
      <c r="A48" s="129">
        <v>1</v>
      </c>
      <c r="B48" s="66" t="s">
        <v>1073</v>
      </c>
      <c r="C48" s="290"/>
      <c r="D48" s="8" t="s">
        <v>97</v>
      </c>
      <c r="E48" s="10">
        <f t="shared" ref="E48" ca="1" si="164">SUM(G48:EP48)</f>
        <v>17017.962500000001</v>
      </c>
      <c r="G48" s="10"/>
      <c r="H48" s="71">
        <f>-SUMIF('CF(Q)'!$B$12:$B$72,IRR!$B48,'CF(Q)'!H$12:H$72)</f>
        <v>0</v>
      </c>
      <c r="I48" s="71">
        <f>-SUMIF('CF(Q)'!$B$12:$B$72,IRR!$B48,'CF(Q)'!I$12:I$72)</f>
        <v>0</v>
      </c>
      <c r="J48" s="71">
        <f>-SUMIF('CF(Q)'!$B$12:$B$72,IRR!$B48,'CF(Q)'!J$12:J$72)</f>
        <v>0</v>
      </c>
      <c r="K48" s="71">
        <f ca="1">-SUMIF('CF(Q)'!$B$12:$B$72,IRR!$B48,'CF(Q)'!K$12:K$72)</f>
        <v>0</v>
      </c>
      <c r="L48" s="71">
        <f ca="1">-SUMIF('CF(Q)'!$B$12:$B$72,IRR!$B48,'CF(Q)'!L$12:L$72)</f>
        <v>0</v>
      </c>
      <c r="M48" s="71">
        <f ca="1">-SUMIF('CF(Q)'!$B$12:$B$72,IRR!$B48,'CF(Q)'!M$12:M$72)</f>
        <v>0</v>
      </c>
      <c r="N48" s="71">
        <f ca="1">-SUMIF('CF(Q)'!$B$12:$B$72,IRR!$B48,'CF(Q)'!N$12:N$72)</f>
        <v>0</v>
      </c>
      <c r="O48" s="71">
        <f ca="1">-SUMIF('CF(Q)'!$B$12:$B$72,IRR!$B48,'CF(Q)'!O$12:O$72)</f>
        <v>0</v>
      </c>
      <c r="P48" s="71">
        <f ca="1">-SUMIF('CF(Q)'!$B$12:$B$72,IRR!$B48,'CF(Q)'!P$12:P$72)</f>
        <v>0</v>
      </c>
      <c r="Q48" s="71">
        <f ca="1">-SUMIF('CF(Q)'!$B$12:$B$72,IRR!$B48,'CF(Q)'!Q$12:Q$72)</f>
        <v>0</v>
      </c>
      <c r="R48" s="71">
        <f ca="1">-SUMIF('CF(Q)'!$B$12:$B$72,IRR!$B48,'CF(Q)'!R$12:R$72)</f>
        <v>481.25</v>
      </c>
      <c r="S48" s="71">
        <f ca="1">-SUMIF('CF(Q)'!$B$12:$B$72,IRR!$B48,'CF(Q)'!S$12:S$72)</f>
        <v>481.25</v>
      </c>
      <c r="T48" s="71">
        <f ca="1">-SUMIF('CF(Q)'!$B$12:$B$72,IRR!$B48,'CF(Q)'!T$12:T$72)</f>
        <v>481.25</v>
      </c>
      <c r="U48" s="71">
        <f ca="1">-SUMIF('CF(Q)'!$B$12:$B$72,IRR!$B48,'CF(Q)'!U$12:U$72)</f>
        <v>481.25</v>
      </c>
      <c r="V48" s="71">
        <f ca="1">-SUMIF('CF(Q)'!$B$12:$B$72,IRR!$B48,'CF(Q)'!V$12:V$72)</f>
        <v>466.51171875</v>
      </c>
      <c r="W48" s="71">
        <f ca="1">-SUMIF('CF(Q)'!$B$12:$B$72,IRR!$B48,'CF(Q)'!W$12:W$72)</f>
        <v>456.40546875000001</v>
      </c>
      <c r="X48" s="71">
        <f ca="1">-SUMIF('CF(Q)'!$B$12:$B$72,IRR!$B48,'CF(Q)'!X$12:X$72)</f>
        <v>450.14921874999999</v>
      </c>
      <c r="Y48" s="71">
        <f ca="1">-SUMIF('CF(Q)'!$B$12:$B$72,IRR!$B48,'CF(Q)'!Y$12:Y$72)</f>
        <v>443.89296875000008</v>
      </c>
      <c r="Z48" s="71">
        <f ca="1">-SUMIF('CF(Q)'!$B$12:$B$72,IRR!$B48,'CF(Q)'!Z$12:Z$72)</f>
        <v>437.15546875000001</v>
      </c>
      <c r="AA48" s="71">
        <f ca="1">-SUMIF('CF(Q)'!$B$12:$B$72,IRR!$B48,'CF(Q)'!AA$12:AA$72)</f>
        <v>430.41796875</v>
      </c>
      <c r="AB48" s="71">
        <f ca="1">-SUMIF('CF(Q)'!$B$12:$B$72,IRR!$B48,'CF(Q)'!AB$12:AB$72)</f>
        <v>423.68046874999999</v>
      </c>
      <c r="AC48" s="71">
        <f ca="1">-SUMIF('CF(Q)'!$B$12:$B$72,IRR!$B48,'CF(Q)'!AC$12:AC$72)</f>
        <v>416.94296874999992</v>
      </c>
      <c r="AD48" s="71">
        <f ca="1">-SUMIF('CF(Q)'!$B$12:$B$72,IRR!$B48,'CF(Q)'!AD$12:AD$72)</f>
        <v>410.20546875000008</v>
      </c>
      <c r="AE48" s="71">
        <f ca="1">-SUMIF('CF(Q)'!$B$12:$B$72,IRR!$B48,'CF(Q)'!AE$12:AE$72)</f>
        <v>403.46796875000001</v>
      </c>
      <c r="AF48" s="71">
        <f ca="1">-SUMIF('CF(Q)'!$B$12:$B$72,IRR!$B48,'CF(Q)'!AF$12:AF$72)</f>
        <v>396.73046875</v>
      </c>
      <c r="AG48" s="71">
        <f ca="1">-SUMIF('CF(Q)'!$B$12:$B$72,IRR!$B48,'CF(Q)'!AG$12:AG$72)</f>
        <v>389.51171875</v>
      </c>
      <c r="AH48" s="71">
        <f ca="1">-SUMIF('CF(Q)'!$B$12:$B$72,IRR!$B48,'CF(Q)'!AH$12:AH$72)</f>
        <v>382.29296875</v>
      </c>
      <c r="AI48" s="71">
        <f ca="1">-SUMIF('CF(Q)'!$B$12:$B$72,IRR!$B48,'CF(Q)'!AI$12:AI$72)</f>
        <v>375.07421875</v>
      </c>
      <c r="AJ48" s="71">
        <f ca="1">-SUMIF('CF(Q)'!$B$12:$B$72,IRR!$B48,'CF(Q)'!AJ$12:AJ$72)</f>
        <v>367.85546875</v>
      </c>
      <c r="AK48" s="71">
        <f ca="1">-SUMIF('CF(Q)'!$B$12:$B$72,IRR!$B48,'CF(Q)'!AK$12:AK$72)</f>
        <v>360.63671875</v>
      </c>
      <c r="AL48" s="71">
        <f ca="1">-SUMIF('CF(Q)'!$B$12:$B$72,IRR!$B48,'CF(Q)'!AL$12:AL$72)</f>
        <v>353.41796875</v>
      </c>
      <c r="AM48" s="71">
        <f ca="1">-SUMIF('CF(Q)'!$B$12:$B$72,IRR!$B48,'CF(Q)'!AM$12:AM$72)</f>
        <v>345.8984375</v>
      </c>
      <c r="AN48" s="71">
        <f ca="1">-SUMIF('CF(Q)'!$B$12:$B$72,IRR!$B48,'CF(Q)'!AN$12:AN$72)</f>
        <v>338.37890625</v>
      </c>
      <c r="AO48" s="71">
        <f ca="1">-SUMIF('CF(Q)'!$B$12:$B$72,IRR!$B48,'CF(Q)'!AO$12:AO$72)</f>
        <v>330.859375</v>
      </c>
      <c r="AP48" s="71">
        <f ca="1">-SUMIF('CF(Q)'!$B$12:$B$72,IRR!$B48,'CF(Q)'!AP$12:AP$72)</f>
        <v>323.33984375</v>
      </c>
      <c r="AQ48" s="71">
        <f ca="1">-SUMIF('CF(Q)'!$B$12:$B$72,IRR!$B48,'CF(Q)'!AQ$12:AQ$72)</f>
        <v>315.8203125</v>
      </c>
      <c r="AR48" s="71">
        <f ca="1">-SUMIF('CF(Q)'!$B$12:$B$72,IRR!$B48,'CF(Q)'!AR$12:AR$72)</f>
        <v>308.30078125</v>
      </c>
      <c r="AS48" s="71">
        <f ca="1">-SUMIF('CF(Q)'!$B$12:$B$72,IRR!$B48,'CF(Q)'!AS$12:AS$72)</f>
        <v>300.78125</v>
      </c>
      <c r="AT48" s="71">
        <f ca="1">-SUMIF('CF(Q)'!$B$12:$B$72,IRR!$B48,'CF(Q)'!AT$12:AT$72)</f>
        <v>293.26171875</v>
      </c>
      <c r="AU48" s="71">
        <f ca="1">-SUMIF('CF(Q)'!$B$12:$B$72,IRR!$B48,'CF(Q)'!AU$12:AU$72)</f>
        <v>285.7421875</v>
      </c>
      <c r="AV48" s="71">
        <f ca="1">-SUMIF('CF(Q)'!$B$12:$B$72,IRR!$B48,'CF(Q)'!AV$12:AV$72)</f>
        <v>278.22265625</v>
      </c>
      <c r="AW48" s="71">
        <f ca="1">-SUMIF('CF(Q)'!$B$12:$B$72,IRR!$B48,'CF(Q)'!AW$12:AW$72)</f>
        <v>270.703125</v>
      </c>
      <c r="AX48" s="71">
        <f ca="1">-SUMIF('CF(Q)'!$B$12:$B$72,IRR!$B48,'CF(Q)'!AX$12:AX$72)</f>
        <v>263.18359375</v>
      </c>
      <c r="AY48" s="71">
        <f ca="1">-SUMIF('CF(Q)'!$B$12:$B$72,IRR!$B48,'CF(Q)'!AY$12:AY$72)</f>
        <v>255.6640625</v>
      </c>
      <c r="AZ48" s="71">
        <f ca="1">-SUMIF('CF(Q)'!$B$12:$B$72,IRR!$B48,'CF(Q)'!AZ$12:AZ$72)</f>
        <v>248.14453125</v>
      </c>
      <c r="BA48" s="71">
        <f ca="1">-SUMIF('CF(Q)'!$B$12:$B$72,IRR!$B48,'CF(Q)'!BA$12:BA$72)</f>
        <v>240.625</v>
      </c>
      <c r="BB48" s="71">
        <f ca="1">-SUMIF('CF(Q)'!$B$12:$B$72,IRR!$B48,'CF(Q)'!BB$12:BB$72)</f>
        <v>233.10546875</v>
      </c>
      <c r="BC48" s="71">
        <f ca="1">-SUMIF('CF(Q)'!$B$12:$B$72,IRR!$B48,'CF(Q)'!BC$12:BC$72)</f>
        <v>225.5859375</v>
      </c>
      <c r="BD48" s="71">
        <f ca="1">-SUMIF('CF(Q)'!$B$12:$B$72,IRR!$B48,'CF(Q)'!BD$12:BD$72)</f>
        <v>218.06640625</v>
      </c>
      <c r="BE48" s="71">
        <f ca="1">-SUMIF('CF(Q)'!$B$12:$B$72,IRR!$B48,'CF(Q)'!BE$12:BE$72)</f>
        <v>210.546875</v>
      </c>
      <c r="BF48" s="71">
        <f ca="1">-SUMIF('CF(Q)'!$B$12:$B$72,IRR!$B48,'CF(Q)'!BF$12:BF$72)</f>
        <v>203.02734375</v>
      </c>
      <c r="BG48" s="71">
        <f ca="1">-SUMIF('CF(Q)'!$B$12:$B$72,IRR!$B48,'CF(Q)'!BG$12:BG$72)</f>
        <v>195.5078125</v>
      </c>
      <c r="BH48" s="71">
        <f ca="1">-SUMIF('CF(Q)'!$B$12:$B$72,IRR!$B48,'CF(Q)'!BH$12:BH$72)</f>
        <v>187.98828125</v>
      </c>
      <c r="BI48" s="71">
        <f ca="1">-SUMIF('CF(Q)'!$B$12:$B$72,IRR!$B48,'CF(Q)'!BI$12:BI$72)</f>
        <v>180.46875</v>
      </c>
      <c r="BJ48" s="71">
        <f ca="1">-SUMIF('CF(Q)'!$B$12:$B$72,IRR!$B48,'CF(Q)'!BJ$12:BJ$72)</f>
        <v>172.94921875</v>
      </c>
      <c r="BK48" s="71">
        <f ca="1">-SUMIF('CF(Q)'!$B$12:$B$72,IRR!$B48,'CF(Q)'!BK$12:BK$72)</f>
        <v>165.4296875</v>
      </c>
      <c r="BL48" s="71">
        <f ca="1">-SUMIF('CF(Q)'!$B$12:$B$72,IRR!$B48,'CF(Q)'!BL$12:BL$72)</f>
        <v>157.91015625</v>
      </c>
      <c r="BM48" s="71">
        <f ca="1">-SUMIF('CF(Q)'!$B$12:$B$72,IRR!$B48,'CF(Q)'!BM$12:BM$72)</f>
        <v>150.390625</v>
      </c>
      <c r="BN48" s="71">
        <f ca="1">-SUMIF('CF(Q)'!$B$12:$B$72,IRR!$B48,'CF(Q)'!BN$12:BN$72)</f>
        <v>142.87109375</v>
      </c>
      <c r="BO48" s="71">
        <f ca="1">-SUMIF('CF(Q)'!$B$12:$B$72,IRR!$B48,'CF(Q)'!BO$12:BO$72)</f>
        <v>135.3515625</v>
      </c>
      <c r="BP48" s="71">
        <f ca="1">-SUMIF('CF(Q)'!$B$12:$B$72,IRR!$B48,'CF(Q)'!BP$12:BP$72)</f>
        <v>127.83203125</v>
      </c>
      <c r="BQ48" s="71">
        <f ca="1">-SUMIF('CF(Q)'!$B$12:$B$72,IRR!$B48,'CF(Q)'!BQ$12:BQ$72)</f>
        <v>120.3125</v>
      </c>
      <c r="BR48" s="71">
        <f ca="1">-SUMIF('CF(Q)'!$B$12:$B$72,IRR!$B48,'CF(Q)'!BR$12:BR$72)</f>
        <v>112.79296875</v>
      </c>
      <c r="BS48" s="71">
        <f ca="1">-SUMIF('CF(Q)'!$B$12:$B$72,IRR!$B48,'CF(Q)'!BS$12:BS$72)</f>
        <v>105.2734375</v>
      </c>
      <c r="BT48" s="71">
        <f ca="1">-SUMIF('CF(Q)'!$B$12:$B$72,IRR!$B48,'CF(Q)'!BT$12:BT$72)</f>
        <v>97.75390625</v>
      </c>
      <c r="BU48" s="71">
        <f ca="1">-SUMIF('CF(Q)'!$B$12:$B$72,IRR!$B48,'CF(Q)'!BU$12:BU$72)</f>
        <v>90.234375</v>
      </c>
      <c r="BV48" s="71">
        <f ca="1">-SUMIF('CF(Q)'!$B$12:$B$72,IRR!$B48,'CF(Q)'!BV$12:BV$72)</f>
        <v>82.71484375</v>
      </c>
      <c r="BW48" s="71">
        <f ca="1">-SUMIF('CF(Q)'!$B$12:$B$72,IRR!$B48,'CF(Q)'!BW$12:BW$72)</f>
        <v>75.1953125</v>
      </c>
      <c r="BX48" s="71">
        <f ca="1">-SUMIF('CF(Q)'!$B$12:$B$72,IRR!$B48,'CF(Q)'!BX$12:BX$72)</f>
        <v>67.67578125</v>
      </c>
      <c r="BY48" s="71">
        <f ca="1">-SUMIF('CF(Q)'!$B$12:$B$72,IRR!$B48,'CF(Q)'!BY$12:BY$72)</f>
        <v>60.15625</v>
      </c>
      <c r="BZ48" s="71">
        <f ca="1">-SUMIF('CF(Q)'!$B$12:$B$72,IRR!$B48,'CF(Q)'!BZ$12:BZ$72)</f>
        <v>52.63671875</v>
      </c>
      <c r="CA48" s="71">
        <f ca="1">-SUMIF('CF(Q)'!$B$12:$B$72,IRR!$B48,'CF(Q)'!CA$12:CA$72)</f>
        <v>45.1171875</v>
      </c>
      <c r="CB48" s="71">
        <f ca="1">-SUMIF('CF(Q)'!$B$12:$B$72,IRR!$B48,'CF(Q)'!CB$12:CB$72)</f>
        <v>37.59765625</v>
      </c>
      <c r="CC48" s="71">
        <f ca="1">-SUMIF('CF(Q)'!$B$12:$B$72,IRR!$B48,'CF(Q)'!CC$12:CC$72)</f>
        <v>30.078125</v>
      </c>
      <c r="CD48" s="71">
        <f ca="1">-SUMIF('CF(Q)'!$B$12:$B$72,IRR!$B48,'CF(Q)'!CD$12:CD$72)</f>
        <v>22.55859375</v>
      </c>
      <c r="CE48" s="71">
        <f ca="1">-SUMIF('CF(Q)'!$B$12:$B$72,IRR!$B48,'CF(Q)'!CE$12:CE$72)</f>
        <v>15.0390625</v>
      </c>
      <c r="CF48" s="71">
        <f ca="1">-SUMIF('CF(Q)'!$B$12:$B$72,IRR!$B48,'CF(Q)'!CF$12:CF$72)</f>
        <v>7.51953125</v>
      </c>
      <c r="CG48" s="71">
        <f ca="1">-SUMIF('CF(Q)'!$B$12:$B$72,IRR!$B48,'CF(Q)'!CG$12:CG$72)</f>
        <v>0</v>
      </c>
      <c r="CH48" s="71">
        <f ca="1">-SUMIF('CF(Q)'!$B$12:$B$72,IRR!$B48,'CF(Q)'!CH$12:CH$72)</f>
        <v>0</v>
      </c>
      <c r="CI48" s="71">
        <f ca="1">-SUMIF('CF(Q)'!$B$12:$B$72,IRR!$B48,'CF(Q)'!CI$12:CI$72)</f>
        <v>0</v>
      </c>
      <c r="CJ48" s="71">
        <f ca="1">-SUMIF('CF(Q)'!$B$12:$B$72,IRR!$B48,'CF(Q)'!CJ$12:CJ$72)</f>
        <v>0</v>
      </c>
      <c r="CK48" s="71">
        <f ca="1">-SUMIF('CF(Q)'!$B$12:$B$72,IRR!$B48,'CF(Q)'!CK$12:CK$72)</f>
        <v>0</v>
      </c>
      <c r="CL48" s="71">
        <f ca="1">-SUMIF('CF(Q)'!$B$12:$B$72,IRR!$B48,'CF(Q)'!CL$12:CL$72)</f>
        <v>0</v>
      </c>
      <c r="CM48" s="71">
        <f ca="1">-SUMIF('CF(Q)'!$B$12:$B$72,IRR!$B48,'CF(Q)'!CM$12:CM$72)</f>
        <v>0</v>
      </c>
      <c r="CN48" s="71">
        <f ca="1">-SUMIF('CF(Q)'!$B$12:$B$72,IRR!$B48,'CF(Q)'!CN$12:CN$72)</f>
        <v>0</v>
      </c>
      <c r="CO48" s="71">
        <f ca="1">-SUMIF('CF(Q)'!$B$12:$B$72,IRR!$B48,'CF(Q)'!CO$12:CO$72)</f>
        <v>0</v>
      </c>
      <c r="CP48" s="71">
        <f ca="1">-SUMIF('CF(Q)'!$B$12:$B$72,IRR!$B48,'CF(Q)'!CP$12:CP$72)</f>
        <v>0</v>
      </c>
      <c r="CQ48" s="71">
        <f ca="1">-SUMIF('CF(Q)'!$B$12:$B$72,IRR!$B48,'CF(Q)'!CQ$12:CQ$72)</f>
        <v>0</v>
      </c>
      <c r="CR48" s="71">
        <f ca="1">-SUMIF('CF(Q)'!$B$12:$B$72,IRR!$B48,'CF(Q)'!CR$12:CR$72)</f>
        <v>0</v>
      </c>
      <c r="CS48" s="71">
        <f ca="1">-SUMIF('CF(Q)'!$B$12:$B$72,IRR!$B48,'CF(Q)'!CS$12:CS$72)</f>
        <v>0</v>
      </c>
      <c r="CT48" s="71">
        <f ca="1">-SUMIF('CF(Q)'!$B$12:$B$72,IRR!$B48,'CF(Q)'!CT$12:CT$72)</f>
        <v>0</v>
      </c>
      <c r="CU48" s="71">
        <f ca="1">-SUMIF('CF(Q)'!$B$12:$B$72,IRR!$B48,'CF(Q)'!CU$12:CU$72)</f>
        <v>0</v>
      </c>
      <c r="CV48" s="71">
        <f ca="1">-SUMIF('CF(Q)'!$B$12:$B$72,IRR!$B48,'CF(Q)'!CV$12:CV$72)</f>
        <v>0</v>
      </c>
      <c r="CW48" s="71">
        <f ca="1">-SUMIF('CF(Q)'!$B$12:$B$72,IRR!$B48,'CF(Q)'!CW$12:CW$72)</f>
        <v>0</v>
      </c>
      <c r="CX48" s="71">
        <f ca="1">-SUMIF('CF(Q)'!$B$12:$B$72,IRR!$B48,'CF(Q)'!CX$12:CX$72)</f>
        <v>0</v>
      </c>
      <c r="CY48" s="71">
        <f ca="1">-SUMIF('CF(Q)'!$B$12:$B$72,IRR!$B48,'CF(Q)'!CY$12:CY$72)</f>
        <v>0</v>
      </c>
      <c r="CZ48" s="71">
        <f ca="1">-SUMIF('CF(Q)'!$B$12:$B$72,IRR!$B48,'CF(Q)'!CZ$12:CZ$72)</f>
        <v>0</v>
      </c>
      <c r="DA48" s="71">
        <f ca="1">-SUMIF('CF(Q)'!$B$12:$B$72,IRR!$B48,'CF(Q)'!DA$12:DA$72)</f>
        <v>0</v>
      </c>
      <c r="DB48" s="71">
        <f ca="1">-SUMIF('CF(Q)'!$B$12:$B$72,IRR!$B48,'CF(Q)'!DB$12:DB$72)</f>
        <v>0</v>
      </c>
      <c r="DC48" s="71">
        <f ca="1">-SUMIF('CF(Q)'!$B$12:$B$72,IRR!$B48,'CF(Q)'!DC$12:DC$72)</f>
        <v>0</v>
      </c>
      <c r="DD48" s="71">
        <f ca="1">-SUMIF('CF(Q)'!$B$12:$B$72,IRR!$B48,'CF(Q)'!DD$12:DD$72)</f>
        <v>0</v>
      </c>
      <c r="DE48" s="71">
        <f ca="1">-SUMIF('CF(Q)'!$B$12:$B$72,IRR!$B48,'CF(Q)'!DE$12:DE$72)</f>
        <v>0</v>
      </c>
      <c r="DF48" s="71">
        <f ca="1">-SUMIF('CF(Q)'!$B$12:$B$72,IRR!$B48,'CF(Q)'!DF$12:DF$72)</f>
        <v>0</v>
      </c>
      <c r="DG48" s="71">
        <f ca="1">-SUMIF('CF(Q)'!$B$12:$B$72,IRR!$B48,'CF(Q)'!DG$12:DG$72)</f>
        <v>0</v>
      </c>
      <c r="DH48" s="71">
        <f ca="1">-SUMIF('CF(Q)'!$B$12:$B$72,IRR!$B48,'CF(Q)'!DH$12:DH$72)</f>
        <v>0</v>
      </c>
      <c r="DI48" s="71">
        <f ca="1">-SUMIF('CF(Q)'!$B$12:$B$72,IRR!$B48,'CF(Q)'!DI$12:DI$72)</f>
        <v>0</v>
      </c>
      <c r="DJ48" s="71">
        <f ca="1">-SUMIF('CF(Q)'!$B$12:$B$72,IRR!$B48,'CF(Q)'!DJ$12:DJ$72)</f>
        <v>0</v>
      </c>
      <c r="DK48" s="71">
        <f ca="1">-SUMIF('CF(Q)'!$B$12:$B$72,IRR!$B48,'CF(Q)'!DK$12:DK$72)</f>
        <v>0</v>
      </c>
      <c r="DL48" s="71">
        <f ca="1">-SUMIF('CF(Q)'!$B$12:$B$72,IRR!$B48,'CF(Q)'!DL$12:DL$72)</f>
        <v>0</v>
      </c>
      <c r="DM48" s="71">
        <f ca="1">-SUMIF('CF(Q)'!$B$12:$B$72,IRR!$B48,'CF(Q)'!DM$12:DM$72)</f>
        <v>0</v>
      </c>
      <c r="DN48" s="71">
        <f ca="1">-SUMIF('CF(Q)'!$B$12:$B$72,IRR!$B48,'CF(Q)'!DN$12:DN$72)</f>
        <v>0</v>
      </c>
      <c r="DO48" s="71">
        <f ca="1">-SUMIF('CF(Q)'!$B$12:$B$72,IRR!$B48,'CF(Q)'!DO$12:DO$72)</f>
        <v>0</v>
      </c>
      <c r="DP48" s="71">
        <f ca="1">-SUMIF('CF(Q)'!$B$12:$B$72,IRR!$B48,'CF(Q)'!DP$12:DP$72)</f>
        <v>0</v>
      </c>
      <c r="DQ48" s="71">
        <f ca="1">-SUMIF('CF(Q)'!$B$12:$B$72,IRR!$B48,'CF(Q)'!DQ$12:DQ$72)</f>
        <v>0</v>
      </c>
      <c r="DR48" s="71">
        <f ca="1">-SUMIF('CF(Q)'!$B$12:$B$72,IRR!$B48,'CF(Q)'!DR$12:DR$72)</f>
        <v>0</v>
      </c>
      <c r="DS48" s="71">
        <f ca="1">-SUMIF('CF(Q)'!$B$12:$B$72,IRR!$B48,'CF(Q)'!DS$12:DS$72)</f>
        <v>0</v>
      </c>
      <c r="DT48" s="71">
        <f ca="1">-SUMIF('CF(Q)'!$B$12:$B$72,IRR!$B48,'CF(Q)'!DT$12:DT$72)</f>
        <v>0</v>
      </c>
      <c r="DU48" s="71">
        <f ca="1">-SUMIF('CF(Q)'!$B$12:$B$72,IRR!$B48,'CF(Q)'!DU$12:DU$72)</f>
        <v>0</v>
      </c>
      <c r="DV48" s="71">
        <f ca="1">-SUMIF('CF(Q)'!$B$12:$B$72,IRR!$B48,'CF(Q)'!DV$12:DV$72)</f>
        <v>0</v>
      </c>
      <c r="DW48" s="71">
        <f ca="1">-SUMIF('CF(Q)'!$B$12:$B$72,IRR!$B48,'CF(Q)'!DW$12:DW$72)</f>
        <v>0</v>
      </c>
      <c r="DX48" s="71">
        <f ca="1">-SUMIF('CF(Q)'!$B$12:$B$72,IRR!$B48,'CF(Q)'!DX$12:DX$72)</f>
        <v>0</v>
      </c>
      <c r="DY48" s="71">
        <f ca="1">-SUMIF('CF(Q)'!$B$12:$B$72,IRR!$B48,'CF(Q)'!DY$12:DY$72)</f>
        <v>0</v>
      </c>
      <c r="DZ48" s="71">
        <f ca="1">-SUMIF('CF(Q)'!$B$12:$B$72,IRR!$B48,'CF(Q)'!DZ$12:DZ$72)</f>
        <v>0</v>
      </c>
      <c r="EA48" s="71">
        <f ca="1">-SUMIF('CF(Q)'!$B$12:$B$72,IRR!$B48,'CF(Q)'!EA$12:EA$72)</f>
        <v>0</v>
      </c>
      <c r="EB48" s="71">
        <f ca="1">-SUMIF('CF(Q)'!$B$12:$B$72,IRR!$B48,'CF(Q)'!EB$12:EB$72)</f>
        <v>0</v>
      </c>
      <c r="EC48" s="71">
        <f ca="1">-SUMIF('CF(Q)'!$B$12:$B$72,IRR!$B48,'CF(Q)'!EC$12:EC$72)</f>
        <v>0</v>
      </c>
      <c r="ED48" s="71">
        <f ca="1">-SUMIF('CF(Q)'!$B$12:$B$72,IRR!$B48,'CF(Q)'!ED$12:ED$72)</f>
        <v>0</v>
      </c>
      <c r="EE48" s="71">
        <f ca="1">-SUMIF('CF(Q)'!$B$12:$B$72,IRR!$B48,'CF(Q)'!EE$12:EE$72)</f>
        <v>0</v>
      </c>
      <c r="EF48" s="71">
        <f ca="1">-SUMIF('CF(Q)'!$B$12:$B$72,IRR!$B48,'CF(Q)'!EF$12:EF$72)</f>
        <v>0</v>
      </c>
      <c r="EG48" s="71">
        <f ca="1">-SUMIF('CF(Q)'!$B$12:$B$72,IRR!$B48,'CF(Q)'!EG$12:EG$72)</f>
        <v>0</v>
      </c>
      <c r="EH48" s="71">
        <f ca="1">-SUMIF('CF(Q)'!$B$12:$B$72,IRR!$B48,'CF(Q)'!EH$12:EH$72)</f>
        <v>0</v>
      </c>
      <c r="EI48" s="71">
        <f ca="1">-SUMIF('CF(Q)'!$B$12:$B$72,IRR!$B48,'CF(Q)'!EI$12:EI$72)</f>
        <v>0</v>
      </c>
      <c r="EJ48" s="71">
        <f ca="1">-SUMIF('CF(Q)'!$B$12:$B$72,IRR!$B48,'CF(Q)'!EJ$12:EJ$72)</f>
        <v>0</v>
      </c>
      <c r="EK48" s="71">
        <f ca="1">-SUMIF('CF(Q)'!$B$12:$B$72,IRR!$B48,'CF(Q)'!EK$12:EK$72)</f>
        <v>0</v>
      </c>
      <c r="EL48" s="71">
        <f ca="1">-SUMIF('CF(Q)'!$B$12:$B$72,IRR!$B48,'CF(Q)'!EL$12:EL$72)</f>
        <v>0</v>
      </c>
      <c r="EM48" s="71">
        <f ca="1">-SUMIF('CF(Q)'!$B$12:$B$72,IRR!$B48,'CF(Q)'!EM$12:EM$72)</f>
        <v>0</v>
      </c>
      <c r="EN48" s="71">
        <f ca="1">-SUMIF('CF(Q)'!$B$12:$B$72,IRR!$B48,'CF(Q)'!EN$12:EN$72)</f>
        <v>0</v>
      </c>
      <c r="EO48" s="71">
        <f ca="1">-SUMIF('CF(Q)'!$B$12:$B$72,IRR!$B48,'CF(Q)'!EO$12:EO$72)</f>
        <v>0</v>
      </c>
      <c r="EP48" s="71">
        <f ca="1">-SUMIF('CF(Q)'!$B$12:$B$72,IRR!$B48,'CF(Q)'!EP$12:EP$72)</f>
        <v>0</v>
      </c>
    </row>
    <row r="49" spans="1:146" ht="14.1" customHeight="1">
      <c r="A49" s="129">
        <v>1</v>
      </c>
      <c r="B49" s="66" t="s">
        <v>1074</v>
      </c>
      <c r="C49" s="290"/>
      <c r="D49" s="8" t="s">
        <v>97</v>
      </c>
      <c r="E49" s="10">
        <f t="shared" ca="1" si="163"/>
        <v>0</v>
      </c>
      <c r="G49" s="10"/>
      <c r="H49" s="71">
        <f>-SUMIF('CF(Q)'!$B$12:$B$72,IRR!$B49,'CF(Q)'!H$12:H$72)</f>
        <v>0</v>
      </c>
      <c r="I49" s="71">
        <f>-SUMIF('CF(Q)'!$B$12:$B$72,IRR!$B49,'CF(Q)'!I$12:I$72)</f>
        <v>0</v>
      </c>
      <c r="J49" s="71">
        <f>-SUMIF('CF(Q)'!$B$12:$B$72,IRR!$B49,'CF(Q)'!J$12:J$72)</f>
        <v>0</v>
      </c>
      <c r="K49" s="71">
        <f ca="1">-SUMIF('CF(Q)'!$B$12:$B$72,IRR!$B49,'CF(Q)'!K$12:K$72)</f>
        <v>0</v>
      </c>
      <c r="L49" s="71">
        <f ca="1">-SUMIF('CF(Q)'!$B$12:$B$72,IRR!$B49,'CF(Q)'!L$12:L$72)</f>
        <v>0</v>
      </c>
      <c r="M49" s="71">
        <f ca="1">-SUMIF('CF(Q)'!$B$12:$B$72,IRR!$B49,'CF(Q)'!M$12:M$72)</f>
        <v>0</v>
      </c>
      <c r="N49" s="71">
        <f ca="1">-SUMIF('CF(Q)'!$B$12:$B$72,IRR!$B49,'CF(Q)'!N$12:N$72)</f>
        <v>0</v>
      </c>
      <c r="O49" s="71">
        <f ca="1">-SUMIF('CF(Q)'!$B$12:$B$72,IRR!$B49,'CF(Q)'!O$12:O$72)</f>
        <v>0</v>
      </c>
      <c r="P49" s="71">
        <f ca="1">-SUMIF('CF(Q)'!$B$12:$B$72,IRR!$B49,'CF(Q)'!P$12:P$72)</f>
        <v>0</v>
      </c>
      <c r="Q49" s="71">
        <f ca="1">-SUMIF('CF(Q)'!$B$12:$B$72,IRR!$B49,'CF(Q)'!Q$12:Q$72)</f>
        <v>0</v>
      </c>
      <c r="R49" s="71">
        <f ca="1">-SUMIF('CF(Q)'!$B$12:$B$72,IRR!$B49,'CF(Q)'!R$12:R$72)</f>
        <v>0</v>
      </c>
      <c r="S49" s="71">
        <f ca="1">-SUMIF('CF(Q)'!$B$12:$B$72,IRR!$B49,'CF(Q)'!S$12:S$72)</f>
        <v>0</v>
      </c>
      <c r="T49" s="71">
        <f ca="1">-SUMIF('CF(Q)'!$B$12:$B$72,IRR!$B49,'CF(Q)'!T$12:T$72)</f>
        <v>0</v>
      </c>
      <c r="U49" s="71">
        <f ca="1">-SUMIF('CF(Q)'!$B$12:$B$72,IRR!$B49,'CF(Q)'!U$12:U$72)</f>
        <v>0</v>
      </c>
      <c r="V49" s="71">
        <f ca="1">-SUMIF('CF(Q)'!$B$12:$B$72,IRR!$B49,'CF(Q)'!V$12:V$72)</f>
        <v>0</v>
      </c>
      <c r="W49" s="71">
        <f ca="1">-SUMIF('CF(Q)'!$B$12:$B$72,IRR!$B49,'CF(Q)'!W$12:W$72)</f>
        <v>0</v>
      </c>
      <c r="X49" s="71">
        <f ca="1">-SUMIF('CF(Q)'!$B$12:$B$72,IRR!$B49,'CF(Q)'!X$12:X$72)</f>
        <v>0</v>
      </c>
      <c r="Y49" s="71">
        <f ca="1">-SUMIF('CF(Q)'!$B$12:$B$72,IRR!$B49,'CF(Q)'!Y$12:Y$72)</f>
        <v>0</v>
      </c>
      <c r="Z49" s="71">
        <f ca="1">-SUMIF('CF(Q)'!$B$12:$B$72,IRR!$B49,'CF(Q)'!Z$12:Z$72)</f>
        <v>0</v>
      </c>
      <c r="AA49" s="71">
        <f ca="1">-SUMIF('CF(Q)'!$B$12:$B$72,IRR!$B49,'CF(Q)'!AA$12:AA$72)</f>
        <v>0</v>
      </c>
      <c r="AB49" s="71">
        <f ca="1">-SUMIF('CF(Q)'!$B$12:$B$72,IRR!$B49,'CF(Q)'!AB$12:AB$72)</f>
        <v>0</v>
      </c>
      <c r="AC49" s="71">
        <f ca="1">-SUMIF('CF(Q)'!$B$12:$B$72,IRR!$B49,'CF(Q)'!AC$12:AC$72)</f>
        <v>0</v>
      </c>
      <c r="AD49" s="71">
        <f ca="1">-SUMIF('CF(Q)'!$B$12:$B$72,IRR!$B49,'CF(Q)'!AD$12:AD$72)</f>
        <v>0</v>
      </c>
      <c r="AE49" s="71">
        <f ca="1">-SUMIF('CF(Q)'!$B$12:$B$72,IRR!$B49,'CF(Q)'!AE$12:AE$72)</f>
        <v>0</v>
      </c>
      <c r="AF49" s="71">
        <f ca="1">-SUMIF('CF(Q)'!$B$12:$B$72,IRR!$B49,'CF(Q)'!AF$12:AF$72)</f>
        <v>0</v>
      </c>
      <c r="AG49" s="71">
        <f ca="1">-SUMIF('CF(Q)'!$B$12:$B$72,IRR!$B49,'CF(Q)'!AG$12:AG$72)</f>
        <v>0</v>
      </c>
      <c r="AH49" s="71">
        <f ca="1">-SUMIF('CF(Q)'!$B$12:$B$72,IRR!$B49,'CF(Q)'!AH$12:AH$72)</f>
        <v>0</v>
      </c>
      <c r="AI49" s="71">
        <f ca="1">-SUMIF('CF(Q)'!$B$12:$B$72,IRR!$B49,'CF(Q)'!AI$12:AI$72)</f>
        <v>0</v>
      </c>
      <c r="AJ49" s="71">
        <f ca="1">-SUMIF('CF(Q)'!$B$12:$B$72,IRR!$B49,'CF(Q)'!AJ$12:AJ$72)</f>
        <v>0</v>
      </c>
      <c r="AK49" s="71">
        <f ca="1">-SUMIF('CF(Q)'!$B$12:$B$72,IRR!$B49,'CF(Q)'!AK$12:AK$72)</f>
        <v>0</v>
      </c>
      <c r="AL49" s="71">
        <f ca="1">-SUMIF('CF(Q)'!$B$12:$B$72,IRR!$B49,'CF(Q)'!AL$12:AL$72)</f>
        <v>0</v>
      </c>
      <c r="AM49" s="71">
        <f ca="1">-SUMIF('CF(Q)'!$B$12:$B$72,IRR!$B49,'CF(Q)'!AM$12:AM$72)</f>
        <v>0</v>
      </c>
      <c r="AN49" s="71">
        <f ca="1">-SUMIF('CF(Q)'!$B$12:$B$72,IRR!$B49,'CF(Q)'!AN$12:AN$72)</f>
        <v>0</v>
      </c>
      <c r="AO49" s="71">
        <f ca="1">-SUMIF('CF(Q)'!$B$12:$B$72,IRR!$B49,'CF(Q)'!AO$12:AO$72)</f>
        <v>0</v>
      </c>
      <c r="AP49" s="71">
        <f ca="1">-SUMIF('CF(Q)'!$B$12:$B$72,IRR!$B49,'CF(Q)'!AP$12:AP$72)</f>
        <v>0</v>
      </c>
      <c r="AQ49" s="71">
        <f ca="1">-SUMIF('CF(Q)'!$B$12:$B$72,IRR!$B49,'CF(Q)'!AQ$12:AQ$72)</f>
        <v>0</v>
      </c>
      <c r="AR49" s="71">
        <f ca="1">-SUMIF('CF(Q)'!$B$12:$B$72,IRR!$B49,'CF(Q)'!AR$12:AR$72)</f>
        <v>0</v>
      </c>
      <c r="AS49" s="71">
        <f ca="1">-SUMIF('CF(Q)'!$B$12:$B$72,IRR!$B49,'CF(Q)'!AS$12:AS$72)</f>
        <v>0</v>
      </c>
      <c r="AT49" s="71">
        <f ca="1">-SUMIF('CF(Q)'!$B$12:$B$72,IRR!$B49,'CF(Q)'!AT$12:AT$72)</f>
        <v>0</v>
      </c>
      <c r="AU49" s="71">
        <f ca="1">-SUMIF('CF(Q)'!$B$12:$B$72,IRR!$B49,'CF(Q)'!AU$12:AU$72)</f>
        <v>0</v>
      </c>
      <c r="AV49" s="71">
        <f ca="1">-SUMIF('CF(Q)'!$B$12:$B$72,IRR!$B49,'CF(Q)'!AV$12:AV$72)</f>
        <v>0</v>
      </c>
      <c r="AW49" s="71">
        <f ca="1">-SUMIF('CF(Q)'!$B$12:$B$72,IRR!$B49,'CF(Q)'!AW$12:AW$72)</f>
        <v>0</v>
      </c>
      <c r="AX49" s="71">
        <f ca="1">-SUMIF('CF(Q)'!$B$12:$B$72,IRR!$B49,'CF(Q)'!AX$12:AX$72)</f>
        <v>0</v>
      </c>
      <c r="AY49" s="71">
        <f ca="1">-SUMIF('CF(Q)'!$B$12:$B$72,IRR!$B49,'CF(Q)'!AY$12:AY$72)</f>
        <v>0</v>
      </c>
      <c r="AZ49" s="71">
        <f ca="1">-SUMIF('CF(Q)'!$B$12:$B$72,IRR!$B49,'CF(Q)'!AZ$12:AZ$72)</f>
        <v>0</v>
      </c>
      <c r="BA49" s="71">
        <f ca="1">-SUMIF('CF(Q)'!$B$12:$B$72,IRR!$B49,'CF(Q)'!BA$12:BA$72)</f>
        <v>0</v>
      </c>
      <c r="BB49" s="71">
        <f ca="1">-SUMIF('CF(Q)'!$B$12:$B$72,IRR!$B49,'CF(Q)'!BB$12:BB$72)</f>
        <v>0</v>
      </c>
      <c r="BC49" s="71">
        <f ca="1">-SUMIF('CF(Q)'!$B$12:$B$72,IRR!$B49,'CF(Q)'!BC$12:BC$72)</f>
        <v>0</v>
      </c>
      <c r="BD49" s="71">
        <f ca="1">-SUMIF('CF(Q)'!$B$12:$B$72,IRR!$B49,'CF(Q)'!BD$12:BD$72)</f>
        <v>0</v>
      </c>
      <c r="BE49" s="71">
        <f ca="1">-SUMIF('CF(Q)'!$B$12:$B$72,IRR!$B49,'CF(Q)'!BE$12:BE$72)</f>
        <v>0</v>
      </c>
      <c r="BF49" s="71">
        <f ca="1">-SUMIF('CF(Q)'!$B$12:$B$72,IRR!$B49,'CF(Q)'!BF$12:BF$72)</f>
        <v>0</v>
      </c>
      <c r="BG49" s="71">
        <f ca="1">-SUMIF('CF(Q)'!$B$12:$B$72,IRR!$B49,'CF(Q)'!BG$12:BG$72)</f>
        <v>0</v>
      </c>
      <c r="BH49" s="71">
        <f ca="1">-SUMIF('CF(Q)'!$B$12:$B$72,IRR!$B49,'CF(Q)'!BH$12:BH$72)</f>
        <v>0</v>
      </c>
      <c r="BI49" s="71">
        <f ca="1">-SUMIF('CF(Q)'!$B$12:$B$72,IRR!$B49,'CF(Q)'!BI$12:BI$72)</f>
        <v>0</v>
      </c>
      <c r="BJ49" s="71">
        <f ca="1">-SUMIF('CF(Q)'!$B$12:$B$72,IRR!$B49,'CF(Q)'!BJ$12:BJ$72)</f>
        <v>0</v>
      </c>
      <c r="BK49" s="71">
        <f ca="1">-SUMIF('CF(Q)'!$B$12:$B$72,IRR!$B49,'CF(Q)'!BK$12:BK$72)</f>
        <v>0</v>
      </c>
      <c r="BL49" s="71">
        <f ca="1">-SUMIF('CF(Q)'!$B$12:$B$72,IRR!$B49,'CF(Q)'!BL$12:BL$72)</f>
        <v>0</v>
      </c>
      <c r="BM49" s="71">
        <f ca="1">-SUMIF('CF(Q)'!$B$12:$B$72,IRR!$B49,'CF(Q)'!BM$12:BM$72)</f>
        <v>0</v>
      </c>
      <c r="BN49" s="71">
        <f ca="1">-SUMIF('CF(Q)'!$B$12:$B$72,IRR!$B49,'CF(Q)'!BN$12:BN$72)</f>
        <v>0</v>
      </c>
      <c r="BO49" s="71">
        <f ca="1">-SUMIF('CF(Q)'!$B$12:$B$72,IRR!$B49,'CF(Q)'!BO$12:BO$72)</f>
        <v>0</v>
      </c>
      <c r="BP49" s="71">
        <f ca="1">-SUMIF('CF(Q)'!$B$12:$B$72,IRR!$B49,'CF(Q)'!BP$12:BP$72)</f>
        <v>0</v>
      </c>
      <c r="BQ49" s="71">
        <f ca="1">-SUMIF('CF(Q)'!$B$12:$B$72,IRR!$B49,'CF(Q)'!BQ$12:BQ$72)</f>
        <v>0</v>
      </c>
      <c r="BR49" s="71">
        <f ca="1">-SUMIF('CF(Q)'!$B$12:$B$72,IRR!$B49,'CF(Q)'!BR$12:BR$72)</f>
        <v>0</v>
      </c>
      <c r="BS49" s="71">
        <f ca="1">-SUMIF('CF(Q)'!$B$12:$B$72,IRR!$B49,'CF(Q)'!BS$12:BS$72)</f>
        <v>0</v>
      </c>
      <c r="BT49" s="71">
        <f ca="1">-SUMIF('CF(Q)'!$B$12:$B$72,IRR!$B49,'CF(Q)'!BT$12:BT$72)</f>
        <v>0</v>
      </c>
      <c r="BU49" s="71">
        <f ca="1">-SUMIF('CF(Q)'!$B$12:$B$72,IRR!$B49,'CF(Q)'!BU$12:BU$72)</f>
        <v>0</v>
      </c>
      <c r="BV49" s="71">
        <f ca="1">-SUMIF('CF(Q)'!$B$12:$B$72,IRR!$B49,'CF(Q)'!BV$12:BV$72)</f>
        <v>0</v>
      </c>
      <c r="BW49" s="71">
        <f ca="1">-SUMIF('CF(Q)'!$B$12:$B$72,IRR!$B49,'CF(Q)'!BW$12:BW$72)</f>
        <v>0</v>
      </c>
      <c r="BX49" s="71">
        <f ca="1">-SUMIF('CF(Q)'!$B$12:$B$72,IRR!$B49,'CF(Q)'!BX$12:BX$72)</f>
        <v>0</v>
      </c>
      <c r="BY49" s="71">
        <f ca="1">-SUMIF('CF(Q)'!$B$12:$B$72,IRR!$B49,'CF(Q)'!BY$12:BY$72)</f>
        <v>0</v>
      </c>
      <c r="BZ49" s="71">
        <f ca="1">-SUMIF('CF(Q)'!$B$12:$B$72,IRR!$B49,'CF(Q)'!BZ$12:BZ$72)</f>
        <v>0</v>
      </c>
      <c r="CA49" s="71">
        <f ca="1">-SUMIF('CF(Q)'!$B$12:$B$72,IRR!$B49,'CF(Q)'!CA$12:CA$72)</f>
        <v>0</v>
      </c>
      <c r="CB49" s="71">
        <f ca="1">-SUMIF('CF(Q)'!$B$12:$B$72,IRR!$B49,'CF(Q)'!CB$12:CB$72)</f>
        <v>0</v>
      </c>
      <c r="CC49" s="71">
        <f ca="1">-SUMIF('CF(Q)'!$B$12:$B$72,IRR!$B49,'CF(Q)'!CC$12:CC$72)</f>
        <v>0</v>
      </c>
      <c r="CD49" s="71">
        <f ca="1">-SUMIF('CF(Q)'!$B$12:$B$72,IRR!$B49,'CF(Q)'!CD$12:CD$72)</f>
        <v>0</v>
      </c>
      <c r="CE49" s="71">
        <f ca="1">-SUMIF('CF(Q)'!$B$12:$B$72,IRR!$B49,'CF(Q)'!CE$12:CE$72)</f>
        <v>0</v>
      </c>
      <c r="CF49" s="71">
        <f ca="1">-SUMIF('CF(Q)'!$B$12:$B$72,IRR!$B49,'CF(Q)'!CF$12:CF$72)</f>
        <v>0</v>
      </c>
      <c r="CG49" s="71">
        <f ca="1">-SUMIF('CF(Q)'!$B$12:$B$72,IRR!$B49,'CF(Q)'!CG$12:CG$72)</f>
        <v>0</v>
      </c>
      <c r="CH49" s="71">
        <f ca="1">-SUMIF('CF(Q)'!$B$12:$B$72,IRR!$B49,'CF(Q)'!CH$12:CH$72)</f>
        <v>0</v>
      </c>
      <c r="CI49" s="71">
        <f ca="1">-SUMIF('CF(Q)'!$B$12:$B$72,IRR!$B49,'CF(Q)'!CI$12:CI$72)</f>
        <v>0</v>
      </c>
      <c r="CJ49" s="71">
        <f ca="1">-SUMIF('CF(Q)'!$B$12:$B$72,IRR!$B49,'CF(Q)'!CJ$12:CJ$72)</f>
        <v>0</v>
      </c>
      <c r="CK49" s="71">
        <f ca="1">-SUMIF('CF(Q)'!$B$12:$B$72,IRR!$B49,'CF(Q)'!CK$12:CK$72)</f>
        <v>0</v>
      </c>
      <c r="CL49" s="71">
        <f ca="1">-SUMIF('CF(Q)'!$B$12:$B$72,IRR!$B49,'CF(Q)'!CL$12:CL$72)</f>
        <v>0</v>
      </c>
      <c r="CM49" s="71">
        <f ca="1">-SUMIF('CF(Q)'!$B$12:$B$72,IRR!$B49,'CF(Q)'!CM$12:CM$72)</f>
        <v>0</v>
      </c>
      <c r="CN49" s="71">
        <f ca="1">-SUMIF('CF(Q)'!$B$12:$B$72,IRR!$B49,'CF(Q)'!CN$12:CN$72)</f>
        <v>0</v>
      </c>
      <c r="CO49" s="71">
        <f ca="1">-SUMIF('CF(Q)'!$B$12:$B$72,IRR!$B49,'CF(Q)'!CO$12:CO$72)</f>
        <v>0</v>
      </c>
      <c r="CP49" s="71">
        <f ca="1">-SUMIF('CF(Q)'!$B$12:$B$72,IRR!$B49,'CF(Q)'!CP$12:CP$72)</f>
        <v>0</v>
      </c>
      <c r="CQ49" s="71">
        <f ca="1">-SUMIF('CF(Q)'!$B$12:$B$72,IRR!$B49,'CF(Q)'!CQ$12:CQ$72)</f>
        <v>0</v>
      </c>
      <c r="CR49" s="71">
        <f ca="1">-SUMIF('CF(Q)'!$B$12:$B$72,IRR!$B49,'CF(Q)'!CR$12:CR$72)</f>
        <v>0</v>
      </c>
      <c r="CS49" s="71">
        <f ca="1">-SUMIF('CF(Q)'!$B$12:$B$72,IRR!$B49,'CF(Q)'!CS$12:CS$72)</f>
        <v>0</v>
      </c>
      <c r="CT49" s="71">
        <f ca="1">-SUMIF('CF(Q)'!$B$12:$B$72,IRR!$B49,'CF(Q)'!CT$12:CT$72)</f>
        <v>0</v>
      </c>
      <c r="CU49" s="71">
        <f ca="1">-SUMIF('CF(Q)'!$B$12:$B$72,IRR!$B49,'CF(Q)'!CU$12:CU$72)</f>
        <v>0</v>
      </c>
      <c r="CV49" s="71">
        <f ca="1">-SUMIF('CF(Q)'!$B$12:$B$72,IRR!$B49,'CF(Q)'!CV$12:CV$72)</f>
        <v>0</v>
      </c>
      <c r="CW49" s="71">
        <f ca="1">-SUMIF('CF(Q)'!$B$12:$B$72,IRR!$B49,'CF(Q)'!CW$12:CW$72)</f>
        <v>0</v>
      </c>
      <c r="CX49" s="71">
        <f ca="1">-SUMIF('CF(Q)'!$B$12:$B$72,IRR!$B49,'CF(Q)'!CX$12:CX$72)</f>
        <v>0</v>
      </c>
      <c r="CY49" s="71">
        <f ca="1">-SUMIF('CF(Q)'!$B$12:$B$72,IRR!$B49,'CF(Q)'!CY$12:CY$72)</f>
        <v>0</v>
      </c>
      <c r="CZ49" s="71">
        <f ca="1">-SUMIF('CF(Q)'!$B$12:$B$72,IRR!$B49,'CF(Q)'!CZ$12:CZ$72)</f>
        <v>0</v>
      </c>
      <c r="DA49" s="71">
        <f ca="1">-SUMIF('CF(Q)'!$B$12:$B$72,IRR!$B49,'CF(Q)'!DA$12:DA$72)</f>
        <v>0</v>
      </c>
      <c r="DB49" s="71">
        <f ca="1">-SUMIF('CF(Q)'!$B$12:$B$72,IRR!$B49,'CF(Q)'!DB$12:DB$72)</f>
        <v>0</v>
      </c>
      <c r="DC49" s="71">
        <f ca="1">-SUMIF('CF(Q)'!$B$12:$B$72,IRR!$B49,'CF(Q)'!DC$12:DC$72)</f>
        <v>0</v>
      </c>
      <c r="DD49" s="71">
        <f ca="1">-SUMIF('CF(Q)'!$B$12:$B$72,IRR!$B49,'CF(Q)'!DD$12:DD$72)</f>
        <v>0</v>
      </c>
      <c r="DE49" s="71">
        <f ca="1">-SUMIF('CF(Q)'!$B$12:$B$72,IRR!$B49,'CF(Q)'!DE$12:DE$72)</f>
        <v>0</v>
      </c>
      <c r="DF49" s="71">
        <f ca="1">-SUMIF('CF(Q)'!$B$12:$B$72,IRR!$B49,'CF(Q)'!DF$12:DF$72)</f>
        <v>0</v>
      </c>
      <c r="DG49" s="71">
        <f ca="1">-SUMIF('CF(Q)'!$B$12:$B$72,IRR!$B49,'CF(Q)'!DG$12:DG$72)</f>
        <v>0</v>
      </c>
      <c r="DH49" s="71">
        <f ca="1">-SUMIF('CF(Q)'!$B$12:$B$72,IRR!$B49,'CF(Q)'!DH$12:DH$72)</f>
        <v>0</v>
      </c>
      <c r="DI49" s="71">
        <f ca="1">-SUMIF('CF(Q)'!$B$12:$B$72,IRR!$B49,'CF(Q)'!DI$12:DI$72)</f>
        <v>0</v>
      </c>
      <c r="DJ49" s="71">
        <f ca="1">-SUMIF('CF(Q)'!$B$12:$B$72,IRR!$B49,'CF(Q)'!DJ$12:DJ$72)</f>
        <v>0</v>
      </c>
      <c r="DK49" s="71">
        <f ca="1">-SUMIF('CF(Q)'!$B$12:$B$72,IRR!$B49,'CF(Q)'!DK$12:DK$72)</f>
        <v>0</v>
      </c>
      <c r="DL49" s="71">
        <f ca="1">-SUMIF('CF(Q)'!$B$12:$B$72,IRR!$B49,'CF(Q)'!DL$12:DL$72)</f>
        <v>0</v>
      </c>
      <c r="DM49" s="71">
        <f ca="1">-SUMIF('CF(Q)'!$B$12:$B$72,IRR!$B49,'CF(Q)'!DM$12:DM$72)</f>
        <v>0</v>
      </c>
      <c r="DN49" s="71">
        <f ca="1">-SUMIF('CF(Q)'!$B$12:$B$72,IRR!$B49,'CF(Q)'!DN$12:DN$72)</f>
        <v>0</v>
      </c>
      <c r="DO49" s="71">
        <f ca="1">-SUMIF('CF(Q)'!$B$12:$B$72,IRR!$B49,'CF(Q)'!DO$12:DO$72)</f>
        <v>0</v>
      </c>
      <c r="DP49" s="71">
        <f ca="1">-SUMIF('CF(Q)'!$B$12:$B$72,IRR!$B49,'CF(Q)'!DP$12:DP$72)</f>
        <v>0</v>
      </c>
      <c r="DQ49" s="71">
        <f ca="1">-SUMIF('CF(Q)'!$B$12:$B$72,IRR!$B49,'CF(Q)'!DQ$12:DQ$72)</f>
        <v>0</v>
      </c>
      <c r="DR49" s="71">
        <f ca="1">-SUMIF('CF(Q)'!$B$12:$B$72,IRR!$B49,'CF(Q)'!DR$12:DR$72)</f>
        <v>0</v>
      </c>
      <c r="DS49" s="71">
        <f ca="1">-SUMIF('CF(Q)'!$B$12:$B$72,IRR!$B49,'CF(Q)'!DS$12:DS$72)</f>
        <v>0</v>
      </c>
      <c r="DT49" s="71">
        <f ca="1">-SUMIF('CF(Q)'!$B$12:$B$72,IRR!$B49,'CF(Q)'!DT$12:DT$72)</f>
        <v>0</v>
      </c>
      <c r="DU49" s="71">
        <f ca="1">-SUMIF('CF(Q)'!$B$12:$B$72,IRR!$B49,'CF(Q)'!DU$12:DU$72)</f>
        <v>0</v>
      </c>
      <c r="DV49" s="71">
        <f ca="1">-SUMIF('CF(Q)'!$B$12:$B$72,IRR!$B49,'CF(Q)'!DV$12:DV$72)</f>
        <v>0</v>
      </c>
      <c r="DW49" s="71">
        <f ca="1">-SUMIF('CF(Q)'!$B$12:$B$72,IRR!$B49,'CF(Q)'!DW$12:DW$72)</f>
        <v>0</v>
      </c>
      <c r="DX49" s="71">
        <f ca="1">-SUMIF('CF(Q)'!$B$12:$B$72,IRR!$B49,'CF(Q)'!DX$12:DX$72)</f>
        <v>0</v>
      </c>
      <c r="DY49" s="71">
        <f ca="1">-SUMIF('CF(Q)'!$B$12:$B$72,IRR!$B49,'CF(Q)'!DY$12:DY$72)</f>
        <v>0</v>
      </c>
      <c r="DZ49" s="71">
        <f ca="1">-SUMIF('CF(Q)'!$B$12:$B$72,IRR!$B49,'CF(Q)'!DZ$12:DZ$72)</f>
        <v>0</v>
      </c>
      <c r="EA49" s="71">
        <f ca="1">-SUMIF('CF(Q)'!$B$12:$B$72,IRR!$B49,'CF(Q)'!EA$12:EA$72)</f>
        <v>0</v>
      </c>
      <c r="EB49" s="71">
        <f ca="1">-SUMIF('CF(Q)'!$B$12:$B$72,IRR!$B49,'CF(Q)'!EB$12:EB$72)</f>
        <v>0</v>
      </c>
      <c r="EC49" s="71">
        <f ca="1">-SUMIF('CF(Q)'!$B$12:$B$72,IRR!$B49,'CF(Q)'!EC$12:EC$72)</f>
        <v>0</v>
      </c>
      <c r="ED49" s="71">
        <f ca="1">-SUMIF('CF(Q)'!$B$12:$B$72,IRR!$B49,'CF(Q)'!ED$12:ED$72)</f>
        <v>0</v>
      </c>
      <c r="EE49" s="71">
        <f ca="1">-SUMIF('CF(Q)'!$B$12:$B$72,IRR!$B49,'CF(Q)'!EE$12:EE$72)</f>
        <v>0</v>
      </c>
      <c r="EF49" s="71">
        <f ca="1">-SUMIF('CF(Q)'!$B$12:$B$72,IRR!$B49,'CF(Q)'!EF$12:EF$72)</f>
        <v>0</v>
      </c>
      <c r="EG49" s="71">
        <f ca="1">-SUMIF('CF(Q)'!$B$12:$B$72,IRR!$B49,'CF(Q)'!EG$12:EG$72)</f>
        <v>0</v>
      </c>
      <c r="EH49" s="71">
        <f ca="1">-SUMIF('CF(Q)'!$B$12:$B$72,IRR!$B49,'CF(Q)'!EH$12:EH$72)</f>
        <v>0</v>
      </c>
      <c r="EI49" s="71">
        <f ca="1">-SUMIF('CF(Q)'!$B$12:$B$72,IRR!$B49,'CF(Q)'!EI$12:EI$72)</f>
        <v>0</v>
      </c>
      <c r="EJ49" s="71">
        <f ca="1">-SUMIF('CF(Q)'!$B$12:$B$72,IRR!$B49,'CF(Q)'!EJ$12:EJ$72)</f>
        <v>0</v>
      </c>
      <c r="EK49" s="71">
        <f ca="1">-SUMIF('CF(Q)'!$B$12:$B$72,IRR!$B49,'CF(Q)'!EK$12:EK$72)</f>
        <v>0</v>
      </c>
      <c r="EL49" s="71">
        <f ca="1">-SUMIF('CF(Q)'!$B$12:$B$72,IRR!$B49,'CF(Q)'!EL$12:EL$72)</f>
        <v>0</v>
      </c>
      <c r="EM49" s="71">
        <f ca="1">-SUMIF('CF(Q)'!$B$12:$B$72,IRR!$B49,'CF(Q)'!EM$12:EM$72)</f>
        <v>0</v>
      </c>
      <c r="EN49" s="71">
        <f ca="1">-SUMIF('CF(Q)'!$B$12:$B$72,IRR!$B49,'CF(Q)'!EN$12:EN$72)</f>
        <v>0</v>
      </c>
      <c r="EO49" s="71">
        <f ca="1">-SUMIF('CF(Q)'!$B$12:$B$72,IRR!$B49,'CF(Q)'!EO$12:EO$72)</f>
        <v>0</v>
      </c>
      <c r="EP49" s="71">
        <f ca="1">-SUMIF('CF(Q)'!$B$12:$B$72,IRR!$B49,'CF(Q)'!EP$12:EP$72)</f>
        <v>0</v>
      </c>
    </row>
    <row r="50" spans="1:146" ht="14.1" customHeight="1">
      <c r="A50" s="129">
        <v>1</v>
      </c>
      <c r="B50" s="56" t="s">
        <v>1075</v>
      </c>
      <c r="C50" s="134"/>
      <c r="D50" s="8" t="s">
        <v>97</v>
      </c>
      <c r="E50" s="12">
        <f t="shared" ca="1" si="163"/>
        <v>50000</v>
      </c>
      <c r="G50" s="12"/>
      <c r="H50" s="82">
        <f>-SUMIF('CF(Q)'!$B$12:$B$72,IRR!$B50,'CF(Q)'!H$12:H$72)</f>
        <v>0</v>
      </c>
      <c r="I50" s="82">
        <f>-SUMIF('CF(Q)'!$B$12:$B$72,IRR!$B50,'CF(Q)'!I$12:I$72)</f>
        <v>0</v>
      </c>
      <c r="J50" s="82">
        <f>-SUMIF('CF(Q)'!$B$12:$B$72,IRR!$B50,'CF(Q)'!J$12:J$72)</f>
        <v>0</v>
      </c>
      <c r="K50" s="82">
        <f ca="1">-SUMIF('CF(Q)'!$B$12:$B$72,IRR!$B50,'CF(Q)'!K$12:K$72)</f>
        <v>0</v>
      </c>
      <c r="L50" s="82">
        <f ca="1">-SUMIF('CF(Q)'!$B$12:$B$72,IRR!$B50,'CF(Q)'!L$12:L$72)</f>
        <v>0</v>
      </c>
      <c r="M50" s="82">
        <f ca="1">-SUMIF('CF(Q)'!$B$12:$B$72,IRR!$B50,'CF(Q)'!M$12:M$72)</f>
        <v>0</v>
      </c>
      <c r="N50" s="82">
        <f ca="1">-SUMIF('CF(Q)'!$B$12:$B$72,IRR!$B50,'CF(Q)'!N$12:N$72)</f>
        <v>0</v>
      </c>
      <c r="O50" s="82">
        <f ca="1">-SUMIF('CF(Q)'!$B$12:$B$72,IRR!$B50,'CF(Q)'!O$12:O$72)</f>
        <v>0</v>
      </c>
      <c r="P50" s="82">
        <f ca="1">-SUMIF('CF(Q)'!$B$12:$B$72,IRR!$B50,'CF(Q)'!P$12:P$72)</f>
        <v>0</v>
      </c>
      <c r="Q50" s="82">
        <f ca="1">-SUMIF('CF(Q)'!$B$12:$B$72,IRR!$B50,'CF(Q)'!Q$12:Q$72)</f>
        <v>0</v>
      </c>
      <c r="R50" s="82">
        <f ca="1">-SUMIF('CF(Q)'!$B$12:$B$72,IRR!$B50,'CF(Q)'!R$12:R$72)</f>
        <v>0</v>
      </c>
      <c r="S50" s="82">
        <f ca="1">-SUMIF('CF(Q)'!$B$12:$B$72,IRR!$B50,'CF(Q)'!S$12:S$72)</f>
        <v>0</v>
      </c>
      <c r="T50" s="82">
        <f ca="1">-SUMIF('CF(Q)'!$B$12:$B$72,IRR!$B50,'CF(Q)'!T$12:T$72)</f>
        <v>0</v>
      </c>
      <c r="U50" s="82">
        <f ca="1">-SUMIF('CF(Q)'!$B$12:$B$72,IRR!$B50,'CF(Q)'!U$12:U$72)</f>
        <v>1531.2499999999952</v>
      </c>
      <c r="V50" s="82">
        <f ca="1">-SUMIF('CF(Q)'!$B$12:$B$72,IRR!$B50,'CF(Q)'!V$12:V$72)</f>
        <v>1050</v>
      </c>
      <c r="W50" s="82">
        <f ca="1">-SUMIF('CF(Q)'!$B$12:$B$72,IRR!$B50,'CF(Q)'!W$12:W$72)</f>
        <v>650</v>
      </c>
      <c r="X50" s="82">
        <f ca="1">-SUMIF('CF(Q)'!$B$12:$B$72,IRR!$B50,'CF(Q)'!X$12:X$72)</f>
        <v>650</v>
      </c>
      <c r="Y50" s="82">
        <f ca="1">-SUMIF('CF(Q)'!$B$12:$B$72,IRR!$B50,'CF(Q)'!Y$12:Y$72)</f>
        <v>700</v>
      </c>
      <c r="Z50" s="82">
        <f ca="1">-SUMIF('CF(Q)'!$B$12:$B$72,IRR!$B50,'CF(Q)'!Z$12:Z$72)</f>
        <v>700</v>
      </c>
      <c r="AA50" s="82">
        <f ca="1">-SUMIF('CF(Q)'!$B$12:$B$72,IRR!$B50,'CF(Q)'!AA$12:AA$72)</f>
        <v>700</v>
      </c>
      <c r="AB50" s="82">
        <f ca="1">-SUMIF('CF(Q)'!$B$12:$B$72,IRR!$B50,'CF(Q)'!AB$12:AB$72)</f>
        <v>700</v>
      </c>
      <c r="AC50" s="82">
        <f ca="1">-SUMIF('CF(Q)'!$B$12:$B$72,IRR!$B50,'CF(Q)'!AC$12:AC$72)</f>
        <v>700</v>
      </c>
      <c r="AD50" s="82">
        <f ca="1">-SUMIF('CF(Q)'!$B$12:$B$72,IRR!$B50,'CF(Q)'!AD$12:AD$72)</f>
        <v>700</v>
      </c>
      <c r="AE50" s="82">
        <f ca="1">-SUMIF('CF(Q)'!$B$12:$B$72,IRR!$B50,'CF(Q)'!AE$12:AE$72)</f>
        <v>700</v>
      </c>
      <c r="AF50" s="82">
        <f ca="1">-SUMIF('CF(Q)'!$B$12:$B$72,IRR!$B50,'CF(Q)'!AF$12:AF$72)</f>
        <v>750</v>
      </c>
      <c r="AG50" s="82">
        <f ca="1">-SUMIF('CF(Q)'!$B$12:$B$72,IRR!$B50,'CF(Q)'!AG$12:AG$72)</f>
        <v>750</v>
      </c>
      <c r="AH50" s="82">
        <f ca="1">-SUMIF('CF(Q)'!$B$12:$B$72,IRR!$B50,'CF(Q)'!AH$12:AH$72)</f>
        <v>750</v>
      </c>
      <c r="AI50" s="82">
        <f ca="1">-SUMIF('CF(Q)'!$B$12:$B$72,IRR!$B50,'CF(Q)'!AI$12:AI$72)</f>
        <v>750</v>
      </c>
      <c r="AJ50" s="82">
        <f ca="1">-SUMIF('CF(Q)'!$B$12:$B$72,IRR!$B50,'CF(Q)'!AJ$12:AJ$72)</f>
        <v>750</v>
      </c>
      <c r="AK50" s="82">
        <f ca="1">-SUMIF('CF(Q)'!$B$12:$B$72,IRR!$B50,'CF(Q)'!AK$12:AK$72)</f>
        <v>750</v>
      </c>
      <c r="AL50" s="82">
        <f ca="1">-SUMIF('CF(Q)'!$B$12:$B$72,IRR!$B50,'CF(Q)'!AL$12:AL$72)</f>
        <v>781.25</v>
      </c>
      <c r="AM50" s="82">
        <f ca="1">-SUMIF('CF(Q)'!$B$12:$B$72,IRR!$B50,'CF(Q)'!AM$12:AM$72)</f>
        <v>781.25</v>
      </c>
      <c r="AN50" s="82">
        <f ca="1">-SUMIF('CF(Q)'!$B$12:$B$72,IRR!$B50,'CF(Q)'!AN$12:AN$72)</f>
        <v>781.25</v>
      </c>
      <c r="AO50" s="82">
        <f ca="1">-SUMIF('CF(Q)'!$B$12:$B$72,IRR!$B50,'CF(Q)'!AO$12:AO$72)</f>
        <v>781.25</v>
      </c>
      <c r="AP50" s="82">
        <f ca="1">-SUMIF('CF(Q)'!$B$12:$B$72,IRR!$B50,'CF(Q)'!AP$12:AP$72)</f>
        <v>781.25</v>
      </c>
      <c r="AQ50" s="82">
        <f ca="1">-SUMIF('CF(Q)'!$B$12:$B$72,IRR!$B50,'CF(Q)'!AQ$12:AQ$72)</f>
        <v>781.25</v>
      </c>
      <c r="AR50" s="82">
        <f ca="1">-SUMIF('CF(Q)'!$B$12:$B$72,IRR!$B50,'CF(Q)'!AR$12:AR$72)</f>
        <v>781.25</v>
      </c>
      <c r="AS50" s="82">
        <f ca="1">-SUMIF('CF(Q)'!$B$12:$B$72,IRR!$B50,'CF(Q)'!AS$12:AS$72)</f>
        <v>781.25</v>
      </c>
      <c r="AT50" s="82">
        <f ca="1">-SUMIF('CF(Q)'!$B$12:$B$72,IRR!$B50,'CF(Q)'!AT$12:AT$72)</f>
        <v>781.25</v>
      </c>
      <c r="AU50" s="82">
        <f ca="1">-SUMIF('CF(Q)'!$B$12:$B$72,IRR!$B50,'CF(Q)'!AU$12:AU$72)</f>
        <v>781.25</v>
      </c>
      <c r="AV50" s="82">
        <f ca="1">-SUMIF('CF(Q)'!$B$12:$B$72,IRR!$B50,'CF(Q)'!AV$12:AV$72)</f>
        <v>781.25</v>
      </c>
      <c r="AW50" s="82">
        <f ca="1">-SUMIF('CF(Q)'!$B$12:$B$72,IRR!$B50,'CF(Q)'!AW$12:AW$72)</f>
        <v>781.25</v>
      </c>
      <c r="AX50" s="82">
        <f ca="1">-SUMIF('CF(Q)'!$B$12:$B$72,IRR!$B50,'CF(Q)'!AX$12:AX$72)</f>
        <v>781.25</v>
      </c>
      <c r="AY50" s="82">
        <f ca="1">-SUMIF('CF(Q)'!$B$12:$B$72,IRR!$B50,'CF(Q)'!AY$12:AY$72)</f>
        <v>781.25</v>
      </c>
      <c r="AZ50" s="82">
        <f ca="1">-SUMIF('CF(Q)'!$B$12:$B$72,IRR!$B50,'CF(Q)'!AZ$12:AZ$72)</f>
        <v>781.25</v>
      </c>
      <c r="BA50" s="82">
        <f ca="1">-SUMIF('CF(Q)'!$B$12:$B$72,IRR!$B50,'CF(Q)'!BA$12:BA$72)</f>
        <v>781.25</v>
      </c>
      <c r="BB50" s="82">
        <f ca="1">-SUMIF('CF(Q)'!$B$12:$B$72,IRR!$B50,'CF(Q)'!BB$12:BB$72)</f>
        <v>781.25</v>
      </c>
      <c r="BC50" s="82">
        <f ca="1">-SUMIF('CF(Q)'!$B$12:$B$72,IRR!$B50,'CF(Q)'!BC$12:BC$72)</f>
        <v>781.25</v>
      </c>
      <c r="BD50" s="82">
        <f ca="1">-SUMIF('CF(Q)'!$B$12:$B$72,IRR!$B50,'CF(Q)'!BD$12:BD$72)</f>
        <v>781.25</v>
      </c>
      <c r="BE50" s="82">
        <f ca="1">-SUMIF('CF(Q)'!$B$12:$B$72,IRR!$B50,'CF(Q)'!BE$12:BE$72)</f>
        <v>781.25</v>
      </c>
      <c r="BF50" s="82">
        <f ca="1">-SUMIF('CF(Q)'!$B$12:$B$72,IRR!$B50,'CF(Q)'!BF$12:BF$72)</f>
        <v>781.25</v>
      </c>
      <c r="BG50" s="82">
        <f ca="1">-SUMIF('CF(Q)'!$B$12:$B$72,IRR!$B50,'CF(Q)'!BG$12:BG$72)</f>
        <v>781.25</v>
      </c>
      <c r="BH50" s="82">
        <f ca="1">-SUMIF('CF(Q)'!$B$12:$B$72,IRR!$B50,'CF(Q)'!BH$12:BH$72)</f>
        <v>781.25</v>
      </c>
      <c r="BI50" s="82">
        <f ca="1">-SUMIF('CF(Q)'!$B$12:$B$72,IRR!$B50,'CF(Q)'!BI$12:BI$72)</f>
        <v>781.25</v>
      </c>
      <c r="BJ50" s="82">
        <f ca="1">-SUMIF('CF(Q)'!$B$12:$B$72,IRR!$B50,'CF(Q)'!BJ$12:BJ$72)</f>
        <v>781.25</v>
      </c>
      <c r="BK50" s="82">
        <f ca="1">-SUMIF('CF(Q)'!$B$12:$B$72,IRR!$B50,'CF(Q)'!BK$12:BK$72)</f>
        <v>781.25</v>
      </c>
      <c r="BL50" s="82">
        <f ca="1">-SUMIF('CF(Q)'!$B$12:$B$72,IRR!$B50,'CF(Q)'!BL$12:BL$72)</f>
        <v>781.25</v>
      </c>
      <c r="BM50" s="82">
        <f ca="1">-SUMIF('CF(Q)'!$B$12:$B$72,IRR!$B50,'CF(Q)'!BM$12:BM$72)</f>
        <v>781.25</v>
      </c>
      <c r="BN50" s="82">
        <f ca="1">-SUMIF('CF(Q)'!$B$12:$B$72,IRR!$B50,'CF(Q)'!BN$12:BN$72)</f>
        <v>781.25</v>
      </c>
      <c r="BO50" s="82">
        <f ca="1">-SUMIF('CF(Q)'!$B$12:$B$72,IRR!$B50,'CF(Q)'!BO$12:BO$72)</f>
        <v>781.25</v>
      </c>
      <c r="BP50" s="82">
        <f ca="1">-SUMIF('CF(Q)'!$B$12:$B$72,IRR!$B50,'CF(Q)'!BP$12:BP$72)</f>
        <v>781.25</v>
      </c>
      <c r="BQ50" s="82">
        <f ca="1">-SUMIF('CF(Q)'!$B$12:$B$72,IRR!$B50,'CF(Q)'!BQ$12:BQ$72)</f>
        <v>781.25</v>
      </c>
      <c r="BR50" s="82">
        <f ca="1">-SUMIF('CF(Q)'!$B$12:$B$72,IRR!$B50,'CF(Q)'!BR$12:BR$72)</f>
        <v>781.25</v>
      </c>
      <c r="BS50" s="82">
        <f ca="1">-SUMIF('CF(Q)'!$B$12:$B$72,IRR!$B50,'CF(Q)'!BS$12:BS$72)</f>
        <v>781.25</v>
      </c>
      <c r="BT50" s="82">
        <f ca="1">-SUMIF('CF(Q)'!$B$12:$B$72,IRR!$B50,'CF(Q)'!BT$12:BT$72)</f>
        <v>781.25</v>
      </c>
      <c r="BU50" s="82">
        <f ca="1">-SUMIF('CF(Q)'!$B$12:$B$72,IRR!$B50,'CF(Q)'!BU$12:BU$72)</f>
        <v>781.25</v>
      </c>
      <c r="BV50" s="82">
        <f ca="1">-SUMIF('CF(Q)'!$B$12:$B$72,IRR!$B50,'CF(Q)'!BV$12:BV$72)</f>
        <v>781.25</v>
      </c>
      <c r="BW50" s="82">
        <f ca="1">-SUMIF('CF(Q)'!$B$12:$B$72,IRR!$B50,'CF(Q)'!BW$12:BW$72)</f>
        <v>781.25</v>
      </c>
      <c r="BX50" s="82">
        <f ca="1">-SUMIF('CF(Q)'!$B$12:$B$72,IRR!$B50,'CF(Q)'!BX$12:BX$72)</f>
        <v>781.25</v>
      </c>
      <c r="BY50" s="82">
        <f ca="1">-SUMIF('CF(Q)'!$B$12:$B$72,IRR!$B50,'CF(Q)'!BY$12:BY$72)</f>
        <v>781.25</v>
      </c>
      <c r="BZ50" s="82">
        <f ca="1">-SUMIF('CF(Q)'!$B$12:$B$72,IRR!$B50,'CF(Q)'!BZ$12:BZ$72)</f>
        <v>781.25</v>
      </c>
      <c r="CA50" s="82">
        <f ca="1">-SUMIF('CF(Q)'!$B$12:$B$72,IRR!$B50,'CF(Q)'!CA$12:CA$72)</f>
        <v>781.25</v>
      </c>
      <c r="CB50" s="82">
        <f ca="1">-SUMIF('CF(Q)'!$B$12:$B$72,IRR!$B50,'CF(Q)'!CB$12:CB$72)</f>
        <v>781.25</v>
      </c>
      <c r="CC50" s="82">
        <f ca="1">-SUMIF('CF(Q)'!$B$12:$B$72,IRR!$B50,'CF(Q)'!CC$12:CC$72)</f>
        <v>781.25</v>
      </c>
      <c r="CD50" s="82">
        <f ca="1">-SUMIF('CF(Q)'!$B$12:$B$72,IRR!$B50,'CF(Q)'!CD$12:CD$72)</f>
        <v>781.25</v>
      </c>
      <c r="CE50" s="82">
        <f ca="1">-SUMIF('CF(Q)'!$B$12:$B$72,IRR!$B50,'CF(Q)'!CE$12:CE$72)</f>
        <v>781.25</v>
      </c>
      <c r="CF50" s="82">
        <f ca="1">-SUMIF('CF(Q)'!$B$12:$B$72,IRR!$B50,'CF(Q)'!CF$12:CF$72)</f>
        <v>781.25</v>
      </c>
      <c r="CG50" s="82">
        <f ca="1">-SUMIF('CF(Q)'!$B$12:$B$72,IRR!$B50,'CF(Q)'!CG$12:CG$72)</f>
        <v>0</v>
      </c>
      <c r="CH50" s="82">
        <f ca="1">-SUMIF('CF(Q)'!$B$12:$B$72,IRR!$B50,'CF(Q)'!CH$12:CH$72)</f>
        <v>0</v>
      </c>
      <c r="CI50" s="82">
        <f ca="1">-SUMIF('CF(Q)'!$B$12:$B$72,IRR!$B50,'CF(Q)'!CI$12:CI$72)</f>
        <v>0</v>
      </c>
      <c r="CJ50" s="82">
        <f ca="1">-SUMIF('CF(Q)'!$B$12:$B$72,IRR!$B50,'CF(Q)'!CJ$12:CJ$72)</f>
        <v>0</v>
      </c>
      <c r="CK50" s="82">
        <f ca="1">-SUMIF('CF(Q)'!$B$12:$B$72,IRR!$B50,'CF(Q)'!CK$12:CK$72)</f>
        <v>0</v>
      </c>
      <c r="CL50" s="82">
        <f ca="1">-SUMIF('CF(Q)'!$B$12:$B$72,IRR!$B50,'CF(Q)'!CL$12:CL$72)</f>
        <v>0</v>
      </c>
      <c r="CM50" s="82">
        <f ca="1">-SUMIF('CF(Q)'!$B$12:$B$72,IRR!$B50,'CF(Q)'!CM$12:CM$72)</f>
        <v>0</v>
      </c>
      <c r="CN50" s="82">
        <f ca="1">-SUMIF('CF(Q)'!$B$12:$B$72,IRR!$B50,'CF(Q)'!CN$12:CN$72)</f>
        <v>0</v>
      </c>
      <c r="CO50" s="82">
        <f ca="1">-SUMIF('CF(Q)'!$B$12:$B$72,IRR!$B50,'CF(Q)'!CO$12:CO$72)</f>
        <v>0</v>
      </c>
      <c r="CP50" s="82">
        <f ca="1">-SUMIF('CF(Q)'!$B$12:$B$72,IRR!$B50,'CF(Q)'!CP$12:CP$72)</f>
        <v>0</v>
      </c>
      <c r="CQ50" s="82">
        <f ca="1">-SUMIF('CF(Q)'!$B$12:$B$72,IRR!$B50,'CF(Q)'!CQ$12:CQ$72)</f>
        <v>0</v>
      </c>
      <c r="CR50" s="82">
        <f ca="1">-SUMIF('CF(Q)'!$B$12:$B$72,IRR!$B50,'CF(Q)'!CR$12:CR$72)</f>
        <v>0</v>
      </c>
      <c r="CS50" s="82">
        <f ca="1">-SUMIF('CF(Q)'!$B$12:$B$72,IRR!$B50,'CF(Q)'!CS$12:CS$72)</f>
        <v>0</v>
      </c>
      <c r="CT50" s="82">
        <f ca="1">-SUMIF('CF(Q)'!$B$12:$B$72,IRR!$B50,'CF(Q)'!CT$12:CT$72)</f>
        <v>0</v>
      </c>
      <c r="CU50" s="82">
        <f ca="1">-SUMIF('CF(Q)'!$B$12:$B$72,IRR!$B50,'CF(Q)'!CU$12:CU$72)</f>
        <v>0</v>
      </c>
      <c r="CV50" s="82">
        <f ca="1">-SUMIF('CF(Q)'!$B$12:$B$72,IRR!$B50,'CF(Q)'!CV$12:CV$72)</f>
        <v>0</v>
      </c>
      <c r="CW50" s="82">
        <f ca="1">-SUMIF('CF(Q)'!$B$12:$B$72,IRR!$B50,'CF(Q)'!CW$12:CW$72)</f>
        <v>0</v>
      </c>
      <c r="CX50" s="82">
        <f ca="1">-SUMIF('CF(Q)'!$B$12:$B$72,IRR!$B50,'CF(Q)'!CX$12:CX$72)</f>
        <v>0</v>
      </c>
      <c r="CY50" s="82">
        <f ca="1">-SUMIF('CF(Q)'!$B$12:$B$72,IRR!$B50,'CF(Q)'!CY$12:CY$72)</f>
        <v>0</v>
      </c>
      <c r="CZ50" s="82">
        <f ca="1">-SUMIF('CF(Q)'!$B$12:$B$72,IRR!$B50,'CF(Q)'!CZ$12:CZ$72)</f>
        <v>0</v>
      </c>
      <c r="DA50" s="82">
        <f ca="1">-SUMIF('CF(Q)'!$B$12:$B$72,IRR!$B50,'CF(Q)'!DA$12:DA$72)</f>
        <v>0</v>
      </c>
      <c r="DB50" s="82">
        <f ca="1">-SUMIF('CF(Q)'!$B$12:$B$72,IRR!$B50,'CF(Q)'!DB$12:DB$72)</f>
        <v>0</v>
      </c>
      <c r="DC50" s="82">
        <f ca="1">-SUMIF('CF(Q)'!$B$12:$B$72,IRR!$B50,'CF(Q)'!DC$12:DC$72)</f>
        <v>0</v>
      </c>
      <c r="DD50" s="82">
        <f ca="1">-SUMIF('CF(Q)'!$B$12:$B$72,IRR!$B50,'CF(Q)'!DD$12:DD$72)</f>
        <v>0</v>
      </c>
      <c r="DE50" s="82">
        <f ca="1">-SUMIF('CF(Q)'!$B$12:$B$72,IRR!$B50,'CF(Q)'!DE$12:DE$72)</f>
        <v>0</v>
      </c>
      <c r="DF50" s="82">
        <f ca="1">-SUMIF('CF(Q)'!$B$12:$B$72,IRR!$B50,'CF(Q)'!DF$12:DF$72)</f>
        <v>0</v>
      </c>
      <c r="DG50" s="82">
        <f ca="1">-SUMIF('CF(Q)'!$B$12:$B$72,IRR!$B50,'CF(Q)'!DG$12:DG$72)</f>
        <v>0</v>
      </c>
      <c r="DH50" s="82">
        <f ca="1">-SUMIF('CF(Q)'!$B$12:$B$72,IRR!$B50,'CF(Q)'!DH$12:DH$72)</f>
        <v>0</v>
      </c>
      <c r="DI50" s="82">
        <f ca="1">-SUMIF('CF(Q)'!$B$12:$B$72,IRR!$B50,'CF(Q)'!DI$12:DI$72)</f>
        <v>0</v>
      </c>
      <c r="DJ50" s="82">
        <f ca="1">-SUMIF('CF(Q)'!$B$12:$B$72,IRR!$B50,'CF(Q)'!DJ$12:DJ$72)</f>
        <v>0</v>
      </c>
      <c r="DK50" s="82">
        <f ca="1">-SUMIF('CF(Q)'!$B$12:$B$72,IRR!$B50,'CF(Q)'!DK$12:DK$72)</f>
        <v>0</v>
      </c>
      <c r="DL50" s="82">
        <f ca="1">-SUMIF('CF(Q)'!$B$12:$B$72,IRR!$B50,'CF(Q)'!DL$12:DL$72)</f>
        <v>0</v>
      </c>
      <c r="DM50" s="82">
        <f ca="1">-SUMIF('CF(Q)'!$B$12:$B$72,IRR!$B50,'CF(Q)'!DM$12:DM$72)</f>
        <v>0</v>
      </c>
      <c r="DN50" s="82">
        <f ca="1">-SUMIF('CF(Q)'!$B$12:$B$72,IRR!$B50,'CF(Q)'!DN$12:DN$72)</f>
        <v>0</v>
      </c>
      <c r="DO50" s="82">
        <f ca="1">-SUMIF('CF(Q)'!$B$12:$B$72,IRR!$B50,'CF(Q)'!DO$12:DO$72)</f>
        <v>0</v>
      </c>
      <c r="DP50" s="82">
        <f ca="1">-SUMIF('CF(Q)'!$B$12:$B$72,IRR!$B50,'CF(Q)'!DP$12:DP$72)</f>
        <v>0</v>
      </c>
      <c r="DQ50" s="82">
        <f ca="1">-SUMIF('CF(Q)'!$B$12:$B$72,IRR!$B50,'CF(Q)'!DQ$12:DQ$72)</f>
        <v>0</v>
      </c>
      <c r="DR50" s="82">
        <f ca="1">-SUMIF('CF(Q)'!$B$12:$B$72,IRR!$B50,'CF(Q)'!DR$12:DR$72)</f>
        <v>0</v>
      </c>
      <c r="DS50" s="82">
        <f ca="1">-SUMIF('CF(Q)'!$B$12:$B$72,IRR!$B50,'CF(Q)'!DS$12:DS$72)</f>
        <v>0</v>
      </c>
      <c r="DT50" s="82">
        <f ca="1">-SUMIF('CF(Q)'!$B$12:$B$72,IRR!$B50,'CF(Q)'!DT$12:DT$72)</f>
        <v>0</v>
      </c>
      <c r="DU50" s="82">
        <f ca="1">-SUMIF('CF(Q)'!$B$12:$B$72,IRR!$B50,'CF(Q)'!DU$12:DU$72)</f>
        <v>0</v>
      </c>
      <c r="DV50" s="82">
        <f ca="1">-SUMIF('CF(Q)'!$B$12:$B$72,IRR!$B50,'CF(Q)'!DV$12:DV$72)</f>
        <v>0</v>
      </c>
      <c r="DW50" s="82">
        <f ca="1">-SUMIF('CF(Q)'!$B$12:$B$72,IRR!$B50,'CF(Q)'!DW$12:DW$72)</f>
        <v>0</v>
      </c>
      <c r="DX50" s="82">
        <f ca="1">-SUMIF('CF(Q)'!$B$12:$B$72,IRR!$B50,'CF(Q)'!DX$12:DX$72)</f>
        <v>0</v>
      </c>
      <c r="DY50" s="82">
        <f ca="1">-SUMIF('CF(Q)'!$B$12:$B$72,IRR!$B50,'CF(Q)'!DY$12:DY$72)</f>
        <v>0</v>
      </c>
      <c r="DZ50" s="82">
        <f ca="1">-SUMIF('CF(Q)'!$B$12:$B$72,IRR!$B50,'CF(Q)'!DZ$12:DZ$72)</f>
        <v>0</v>
      </c>
      <c r="EA50" s="82">
        <f ca="1">-SUMIF('CF(Q)'!$B$12:$B$72,IRR!$B50,'CF(Q)'!EA$12:EA$72)</f>
        <v>0</v>
      </c>
      <c r="EB50" s="82">
        <f ca="1">-SUMIF('CF(Q)'!$B$12:$B$72,IRR!$B50,'CF(Q)'!EB$12:EB$72)</f>
        <v>0</v>
      </c>
      <c r="EC50" s="82">
        <f ca="1">-SUMIF('CF(Q)'!$B$12:$B$72,IRR!$B50,'CF(Q)'!EC$12:EC$72)</f>
        <v>0</v>
      </c>
      <c r="ED50" s="82">
        <f ca="1">-SUMIF('CF(Q)'!$B$12:$B$72,IRR!$B50,'CF(Q)'!ED$12:ED$72)</f>
        <v>0</v>
      </c>
      <c r="EE50" s="82">
        <f ca="1">-SUMIF('CF(Q)'!$B$12:$B$72,IRR!$B50,'CF(Q)'!EE$12:EE$72)</f>
        <v>0</v>
      </c>
      <c r="EF50" s="82">
        <f ca="1">-SUMIF('CF(Q)'!$B$12:$B$72,IRR!$B50,'CF(Q)'!EF$12:EF$72)</f>
        <v>0</v>
      </c>
      <c r="EG50" s="82">
        <f ca="1">-SUMIF('CF(Q)'!$B$12:$B$72,IRR!$B50,'CF(Q)'!EG$12:EG$72)</f>
        <v>0</v>
      </c>
      <c r="EH50" s="82">
        <f ca="1">-SUMIF('CF(Q)'!$B$12:$B$72,IRR!$B50,'CF(Q)'!EH$12:EH$72)</f>
        <v>0</v>
      </c>
      <c r="EI50" s="82">
        <f ca="1">-SUMIF('CF(Q)'!$B$12:$B$72,IRR!$B50,'CF(Q)'!EI$12:EI$72)</f>
        <v>0</v>
      </c>
      <c r="EJ50" s="82">
        <f ca="1">-SUMIF('CF(Q)'!$B$12:$B$72,IRR!$B50,'CF(Q)'!EJ$12:EJ$72)</f>
        <v>0</v>
      </c>
      <c r="EK50" s="82">
        <f ca="1">-SUMIF('CF(Q)'!$B$12:$B$72,IRR!$B50,'CF(Q)'!EK$12:EK$72)</f>
        <v>0</v>
      </c>
      <c r="EL50" s="82">
        <f ca="1">-SUMIF('CF(Q)'!$B$12:$B$72,IRR!$B50,'CF(Q)'!EL$12:EL$72)</f>
        <v>0</v>
      </c>
      <c r="EM50" s="82">
        <f ca="1">-SUMIF('CF(Q)'!$B$12:$B$72,IRR!$B50,'CF(Q)'!EM$12:EM$72)</f>
        <v>0</v>
      </c>
      <c r="EN50" s="82">
        <f ca="1">-SUMIF('CF(Q)'!$B$12:$B$72,IRR!$B50,'CF(Q)'!EN$12:EN$72)</f>
        <v>0</v>
      </c>
      <c r="EO50" s="82">
        <f ca="1">-SUMIF('CF(Q)'!$B$12:$B$72,IRR!$B50,'CF(Q)'!EO$12:EO$72)</f>
        <v>0</v>
      </c>
      <c r="EP50" s="82">
        <f ca="1">-SUMIF('CF(Q)'!$B$12:$B$72,IRR!$B50,'CF(Q)'!EP$12:EP$72)</f>
        <v>0</v>
      </c>
    </row>
    <row r="51" spans="1:146" ht="14.1" customHeight="1">
      <c r="A51" s="129">
        <v>1</v>
      </c>
      <c r="B51" s="56" t="s">
        <v>1076</v>
      </c>
      <c r="C51" s="134"/>
      <c r="D51" s="8" t="s">
        <v>97</v>
      </c>
      <c r="E51" s="12">
        <f t="shared" ref="E51" ca="1" si="165">SUM(G51:EP51)</f>
        <v>50000</v>
      </c>
      <c r="G51" s="12"/>
      <c r="H51" s="82">
        <f>-SUMIF('CF(Q)'!$B$12:$B$72,IRR!$B51,'CF(Q)'!H$12:H$72)</f>
        <v>0</v>
      </c>
      <c r="I51" s="82">
        <f>-SUMIF('CF(Q)'!$B$12:$B$72,IRR!$B51,'CF(Q)'!I$12:I$72)</f>
        <v>0</v>
      </c>
      <c r="J51" s="82">
        <f>-SUMIF('CF(Q)'!$B$12:$B$72,IRR!$B51,'CF(Q)'!J$12:J$72)</f>
        <v>0</v>
      </c>
      <c r="K51" s="82">
        <f ca="1">-SUMIF('CF(Q)'!$B$12:$B$72,IRR!$B51,'CF(Q)'!K$12:K$72)</f>
        <v>0</v>
      </c>
      <c r="L51" s="82">
        <f ca="1">-SUMIF('CF(Q)'!$B$12:$B$72,IRR!$B51,'CF(Q)'!L$12:L$72)</f>
        <v>0</v>
      </c>
      <c r="M51" s="82">
        <f ca="1">-SUMIF('CF(Q)'!$B$12:$B$72,IRR!$B51,'CF(Q)'!M$12:M$72)</f>
        <v>0</v>
      </c>
      <c r="N51" s="82">
        <f ca="1">-SUMIF('CF(Q)'!$B$12:$B$72,IRR!$B51,'CF(Q)'!N$12:N$72)</f>
        <v>0</v>
      </c>
      <c r="O51" s="82">
        <f ca="1">-SUMIF('CF(Q)'!$B$12:$B$72,IRR!$B51,'CF(Q)'!O$12:O$72)</f>
        <v>0</v>
      </c>
      <c r="P51" s="82">
        <f ca="1">-SUMIF('CF(Q)'!$B$12:$B$72,IRR!$B51,'CF(Q)'!P$12:P$72)</f>
        <v>0</v>
      </c>
      <c r="Q51" s="82">
        <f ca="1">-SUMIF('CF(Q)'!$B$12:$B$72,IRR!$B51,'CF(Q)'!Q$12:Q$72)</f>
        <v>0</v>
      </c>
      <c r="R51" s="82">
        <f ca="1">-SUMIF('CF(Q)'!$B$12:$B$72,IRR!$B51,'CF(Q)'!R$12:R$72)</f>
        <v>0</v>
      </c>
      <c r="S51" s="82">
        <f ca="1">-SUMIF('CF(Q)'!$B$12:$B$72,IRR!$B51,'CF(Q)'!S$12:S$72)</f>
        <v>0</v>
      </c>
      <c r="T51" s="82">
        <f ca="1">-SUMIF('CF(Q)'!$B$12:$B$72,IRR!$B51,'CF(Q)'!T$12:T$72)</f>
        <v>0</v>
      </c>
      <c r="U51" s="82">
        <f ca="1">-SUMIF('CF(Q)'!$B$12:$B$72,IRR!$B51,'CF(Q)'!U$12:U$72)</f>
        <v>1531.2499999999952</v>
      </c>
      <c r="V51" s="82">
        <f ca="1">-SUMIF('CF(Q)'!$B$12:$B$72,IRR!$B51,'CF(Q)'!V$12:V$72)</f>
        <v>1050</v>
      </c>
      <c r="W51" s="82">
        <f ca="1">-SUMIF('CF(Q)'!$B$12:$B$72,IRR!$B51,'CF(Q)'!W$12:W$72)</f>
        <v>650</v>
      </c>
      <c r="X51" s="82">
        <f ca="1">-SUMIF('CF(Q)'!$B$12:$B$72,IRR!$B51,'CF(Q)'!X$12:X$72)</f>
        <v>650</v>
      </c>
      <c r="Y51" s="82">
        <f ca="1">-SUMIF('CF(Q)'!$B$12:$B$72,IRR!$B51,'CF(Q)'!Y$12:Y$72)</f>
        <v>700</v>
      </c>
      <c r="Z51" s="82">
        <f ca="1">-SUMIF('CF(Q)'!$B$12:$B$72,IRR!$B51,'CF(Q)'!Z$12:Z$72)</f>
        <v>700</v>
      </c>
      <c r="AA51" s="82">
        <f ca="1">-SUMIF('CF(Q)'!$B$12:$B$72,IRR!$B51,'CF(Q)'!AA$12:AA$72)</f>
        <v>700</v>
      </c>
      <c r="AB51" s="82">
        <f ca="1">-SUMIF('CF(Q)'!$B$12:$B$72,IRR!$B51,'CF(Q)'!AB$12:AB$72)</f>
        <v>700</v>
      </c>
      <c r="AC51" s="82">
        <f ca="1">-SUMIF('CF(Q)'!$B$12:$B$72,IRR!$B51,'CF(Q)'!AC$12:AC$72)</f>
        <v>700</v>
      </c>
      <c r="AD51" s="82">
        <f ca="1">-SUMIF('CF(Q)'!$B$12:$B$72,IRR!$B51,'CF(Q)'!AD$12:AD$72)</f>
        <v>700</v>
      </c>
      <c r="AE51" s="82">
        <f ca="1">-SUMIF('CF(Q)'!$B$12:$B$72,IRR!$B51,'CF(Q)'!AE$12:AE$72)</f>
        <v>700</v>
      </c>
      <c r="AF51" s="82">
        <f ca="1">-SUMIF('CF(Q)'!$B$12:$B$72,IRR!$B51,'CF(Q)'!AF$12:AF$72)</f>
        <v>750</v>
      </c>
      <c r="AG51" s="82">
        <f ca="1">-SUMIF('CF(Q)'!$B$12:$B$72,IRR!$B51,'CF(Q)'!AG$12:AG$72)</f>
        <v>750</v>
      </c>
      <c r="AH51" s="82">
        <f ca="1">-SUMIF('CF(Q)'!$B$12:$B$72,IRR!$B51,'CF(Q)'!AH$12:AH$72)</f>
        <v>750</v>
      </c>
      <c r="AI51" s="82">
        <f ca="1">-SUMIF('CF(Q)'!$B$12:$B$72,IRR!$B51,'CF(Q)'!AI$12:AI$72)</f>
        <v>750</v>
      </c>
      <c r="AJ51" s="82">
        <f ca="1">-SUMIF('CF(Q)'!$B$12:$B$72,IRR!$B51,'CF(Q)'!AJ$12:AJ$72)</f>
        <v>750</v>
      </c>
      <c r="AK51" s="82">
        <f ca="1">-SUMIF('CF(Q)'!$B$12:$B$72,IRR!$B51,'CF(Q)'!AK$12:AK$72)</f>
        <v>750</v>
      </c>
      <c r="AL51" s="82">
        <f ca="1">-SUMIF('CF(Q)'!$B$12:$B$72,IRR!$B51,'CF(Q)'!AL$12:AL$72)</f>
        <v>781.25</v>
      </c>
      <c r="AM51" s="82">
        <f ca="1">-SUMIF('CF(Q)'!$B$12:$B$72,IRR!$B51,'CF(Q)'!AM$12:AM$72)</f>
        <v>781.25</v>
      </c>
      <c r="AN51" s="82">
        <f ca="1">-SUMIF('CF(Q)'!$B$12:$B$72,IRR!$B51,'CF(Q)'!AN$12:AN$72)</f>
        <v>781.25</v>
      </c>
      <c r="AO51" s="82">
        <f ca="1">-SUMIF('CF(Q)'!$B$12:$B$72,IRR!$B51,'CF(Q)'!AO$12:AO$72)</f>
        <v>781.25</v>
      </c>
      <c r="AP51" s="82">
        <f ca="1">-SUMIF('CF(Q)'!$B$12:$B$72,IRR!$B51,'CF(Q)'!AP$12:AP$72)</f>
        <v>781.25</v>
      </c>
      <c r="AQ51" s="82">
        <f ca="1">-SUMIF('CF(Q)'!$B$12:$B$72,IRR!$B51,'CF(Q)'!AQ$12:AQ$72)</f>
        <v>781.25</v>
      </c>
      <c r="AR51" s="82">
        <f ca="1">-SUMIF('CF(Q)'!$B$12:$B$72,IRR!$B51,'CF(Q)'!AR$12:AR$72)</f>
        <v>781.25</v>
      </c>
      <c r="AS51" s="82">
        <f ca="1">-SUMIF('CF(Q)'!$B$12:$B$72,IRR!$B51,'CF(Q)'!AS$12:AS$72)</f>
        <v>781.25</v>
      </c>
      <c r="AT51" s="82">
        <f ca="1">-SUMIF('CF(Q)'!$B$12:$B$72,IRR!$B51,'CF(Q)'!AT$12:AT$72)</f>
        <v>781.25</v>
      </c>
      <c r="AU51" s="82">
        <f ca="1">-SUMIF('CF(Q)'!$B$12:$B$72,IRR!$B51,'CF(Q)'!AU$12:AU$72)</f>
        <v>781.25</v>
      </c>
      <c r="AV51" s="82">
        <f ca="1">-SUMIF('CF(Q)'!$B$12:$B$72,IRR!$B51,'CF(Q)'!AV$12:AV$72)</f>
        <v>781.25</v>
      </c>
      <c r="AW51" s="82">
        <f ca="1">-SUMIF('CF(Q)'!$B$12:$B$72,IRR!$B51,'CF(Q)'!AW$12:AW$72)</f>
        <v>781.25</v>
      </c>
      <c r="AX51" s="82">
        <f ca="1">-SUMIF('CF(Q)'!$B$12:$B$72,IRR!$B51,'CF(Q)'!AX$12:AX$72)</f>
        <v>781.25</v>
      </c>
      <c r="AY51" s="82">
        <f ca="1">-SUMIF('CF(Q)'!$B$12:$B$72,IRR!$B51,'CF(Q)'!AY$12:AY$72)</f>
        <v>781.25</v>
      </c>
      <c r="AZ51" s="82">
        <f ca="1">-SUMIF('CF(Q)'!$B$12:$B$72,IRR!$B51,'CF(Q)'!AZ$12:AZ$72)</f>
        <v>781.25</v>
      </c>
      <c r="BA51" s="82">
        <f ca="1">-SUMIF('CF(Q)'!$B$12:$B$72,IRR!$B51,'CF(Q)'!BA$12:BA$72)</f>
        <v>781.25</v>
      </c>
      <c r="BB51" s="82">
        <f ca="1">-SUMIF('CF(Q)'!$B$12:$B$72,IRR!$B51,'CF(Q)'!BB$12:BB$72)</f>
        <v>781.25</v>
      </c>
      <c r="BC51" s="82">
        <f ca="1">-SUMIF('CF(Q)'!$B$12:$B$72,IRR!$B51,'CF(Q)'!BC$12:BC$72)</f>
        <v>781.25</v>
      </c>
      <c r="BD51" s="82">
        <f ca="1">-SUMIF('CF(Q)'!$B$12:$B$72,IRR!$B51,'CF(Q)'!BD$12:BD$72)</f>
        <v>781.25</v>
      </c>
      <c r="BE51" s="82">
        <f ca="1">-SUMIF('CF(Q)'!$B$12:$B$72,IRR!$B51,'CF(Q)'!BE$12:BE$72)</f>
        <v>781.25</v>
      </c>
      <c r="BF51" s="82">
        <f ca="1">-SUMIF('CF(Q)'!$B$12:$B$72,IRR!$B51,'CF(Q)'!BF$12:BF$72)</f>
        <v>781.25</v>
      </c>
      <c r="BG51" s="82">
        <f ca="1">-SUMIF('CF(Q)'!$B$12:$B$72,IRR!$B51,'CF(Q)'!BG$12:BG$72)</f>
        <v>781.25</v>
      </c>
      <c r="BH51" s="82">
        <f ca="1">-SUMIF('CF(Q)'!$B$12:$B$72,IRR!$B51,'CF(Q)'!BH$12:BH$72)</f>
        <v>781.25</v>
      </c>
      <c r="BI51" s="82">
        <f ca="1">-SUMIF('CF(Q)'!$B$12:$B$72,IRR!$B51,'CF(Q)'!BI$12:BI$72)</f>
        <v>781.25</v>
      </c>
      <c r="BJ51" s="82">
        <f ca="1">-SUMIF('CF(Q)'!$B$12:$B$72,IRR!$B51,'CF(Q)'!BJ$12:BJ$72)</f>
        <v>781.25</v>
      </c>
      <c r="BK51" s="82">
        <f ca="1">-SUMIF('CF(Q)'!$B$12:$B$72,IRR!$B51,'CF(Q)'!BK$12:BK$72)</f>
        <v>781.25</v>
      </c>
      <c r="BL51" s="82">
        <f ca="1">-SUMIF('CF(Q)'!$B$12:$B$72,IRR!$B51,'CF(Q)'!BL$12:BL$72)</f>
        <v>781.25</v>
      </c>
      <c r="BM51" s="82">
        <f ca="1">-SUMIF('CF(Q)'!$B$12:$B$72,IRR!$B51,'CF(Q)'!BM$12:BM$72)</f>
        <v>781.25</v>
      </c>
      <c r="BN51" s="82">
        <f ca="1">-SUMIF('CF(Q)'!$B$12:$B$72,IRR!$B51,'CF(Q)'!BN$12:BN$72)</f>
        <v>781.25</v>
      </c>
      <c r="BO51" s="82">
        <f ca="1">-SUMIF('CF(Q)'!$B$12:$B$72,IRR!$B51,'CF(Q)'!BO$12:BO$72)</f>
        <v>781.25</v>
      </c>
      <c r="BP51" s="82">
        <f ca="1">-SUMIF('CF(Q)'!$B$12:$B$72,IRR!$B51,'CF(Q)'!BP$12:BP$72)</f>
        <v>781.25</v>
      </c>
      <c r="BQ51" s="82">
        <f ca="1">-SUMIF('CF(Q)'!$B$12:$B$72,IRR!$B51,'CF(Q)'!BQ$12:BQ$72)</f>
        <v>781.25</v>
      </c>
      <c r="BR51" s="82">
        <f ca="1">-SUMIF('CF(Q)'!$B$12:$B$72,IRR!$B51,'CF(Q)'!BR$12:BR$72)</f>
        <v>781.25</v>
      </c>
      <c r="BS51" s="82">
        <f ca="1">-SUMIF('CF(Q)'!$B$12:$B$72,IRR!$B51,'CF(Q)'!BS$12:BS$72)</f>
        <v>781.25</v>
      </c>
      <c r="BT51" s="82">
        <f ca="1">-SUMIF('CF(Q)'!$B$12:$B$72,IRR!$B51,'CF(Q)'!BT$12:BT$72)</f>
        <v>781.25</v>
      </c>
      <c r="BU51" s="82">
        <f ca="1">-SUMIF('CF(Q)'!$B$12:$B$72,IRR!$B51,'CF(Q)'!BU$12:BU$72)</f>
        <v>781.25</v>
      </c>
      <c r="BV51" s="82">
        <f ca="1">-SUMIF('CF(Q)'!$B$12:$B$72,IRR!$B51,'CF(Q)'!BV$12:BV$72)</f>
        <v>781.25</v>
      </c>
      <c r="BW51" s="82">
        <f ca="1">-SUMIF('CF(Q)'!$B$12:$B$72,IRR!$B51,'CF(Q)'!BW$12:BW$72)</f>
        <v>781.25</v>
      </c>
      <c r="BX51" s="82">
        <f ca="1">-SUMIF('CF(Q)'!$B$12:$B$72,IRR!$B51,'CF(Q)'!BX$12:BX$72)</f>
        <v>781.25</v>
      </c>
      <c r="BY51" s="82">
        <f ca="1">-SUMIF('CF(Q)'!$B$12:$B$72,IRR!$B51,'CF(Q)'!BY$12:BY$72)</f>
        <v>781.25</v>
      </c>
      <c r="BZ51" s="82">
        <f ca="1">-SUMIF('CF(Q)'!$B$12:$B$72,IRR!$B51,'CF(Q)'!BZ$12:BZ$72)</f>
        <v>781.25</v>
      </c>
      <c r="CA51" s="82">
        <f ca="1">-SUMIF('CF(Q)'!$B$12:$B$72,IRR!$B51,'CF(Q)'!CA$12:CA$72)</f>
        <v>781.25</v>
      </c>
      <c r="CB51" s="82">
        <f ca="1">-SUMIF('CF(Q)'!$B$12:$B$72,IRR!$B51,'CF(Q)'!CB$12:CB$72)</f>
        <v>781.25</v>
      </c>
      <c r="CC51" s="82">
        <f ca="1">-SUMIF('CF(Q)'!$B$12:$B$72,IRR!$B51,'CF(Q)'!CC$12:CC$72)</f>
        <v>781.25</v>
      </c>
      <c r="CD51" s="82">
        <f ca="1">-SUMIF('CF(Q)'!$B$12:$B$72,IRR!$B51,'CF(Q)'!CD$12:CD$72)</f>
        <v>781.25</v>
      </c>
      <c r="CE51" s="82">
        <f ca="1">-SUMIF('CF(Q)'!$B$12:$B$72,IRR!$B51,'CF(Q)'!CE$12:CE$72)</f>
        <v>781.25</v>
      </c>
      <c r="CF51" s="82">
        <f ca="1">-SUMIF('CF(Q)'!$B$12:$B$72,IRR!$B51,'CF(Q)'!CF$12:CF$72)</f>
        <v>781.25</v>
      </c>
      <c r="CG51" s="82">
        <f ca="1">-SUMIF('CF(Q)'!$B$12:$B$72,IRR!$B51,'CF(Q)'!CG$12:CG$72)</f>
        <v>0</v>
      </c>
      <c r="CH51" s="82">
        <f ca="1">-SUMIF('CF(Q)'!$B$12:$B$72,IRR!$B51,'CF(Q)'!CH$12:CH$72)</f>
        <v>0</v>
      </c>
      <c r="CI51" s="82">
        <f ca="1">-SUMIF('CF(Q)'!$B$12:$B$72,IRR!$B51,'CF(Q)'!CI$12:CI$72)</f>
        <v>0</v>
      </c>
      <c r="CJ51" s="82">
        <f ca="1">-SUMIF('CF(Q)'!$B$12:$B$72,IRR!$B51,'CF(Q)'!CJ$12:CJ$72)</f>
        <v>0</v>
      </c>
      <c r="CK51" s="82">
        <f ca="1">-SUMIF('CF(Q)'!$B$12:$B$72,IRR!$B51,'CF(Q)'!CK$12:CK$72)</f>
        <v>0</v>
      </c>
      <c r="CL51" s="82">
        <f ca="1">-SUMIF('CF(Q)'!$B$12:$B$72,IRR!$B51,'CF(Q)'!CL$12:CL$72)</f>
        <v>0</v>
      </c>
      <c r="CM51" s="82">
        <f ca="1">-SUMIF('CF(Q)'!$B$12:$B$72,IRR!$B51,'CF(Q)'!CM$12:CM$72)</f>
        <v>0</v>
      </c>
      <c r="CN51" s="82">
        <f ca="1">-SUMIF('CF(Q)'!$B$12:$B$72,IRR!$B51,'CF(Q)'!CN$12:CN$72)</f>
        <v>0</v>
      </c>
      <c r="CO51" s="82">
        <f ca="1">-SUMIF('CF(Q)'!$B$12:$B$72,IRR!$B51,'CF(Q)'!CO$12:CO$72)</f>
        <v>0</v>
      </c>
      <c r="CP51" s="82">
        <f ca="1">-SUMIF('CF(Q)'!$B$12:$B$72,IRR!$B51,'CF(Q)'!CP$12:CP$72)</f>
        <v>0</v>
      </c>
      <c r="CQ51" s="82">
        <f ca="1">-SUMIF('CF(Q)'!$B$12:$B$72,IRR!$B51,'CF(Q)'!CQ$12:CQ$72)</f>
        <v>0</v>
      </c>
      <c r="CR51" s="82">
        <f ca="1">-SUMIF('CF(Q)'!$B$12:$B$72,IRR!$B51,'CF(Q)'!CR$12:CR$72)</f>
        <v>0</v>
      </c>
      <c r="CS51" s="82">
        <f ca="1">-SUMIF('CF(Q)'!$B$12:$B$72,IRR!$B51,'CF(Q)'!CS$12:CS$72)</f>
        <v>0</v>
      </c>
      <c r="CT51" s="82">
        <f ca="1">-SUMIF('CF(Q)'!$B$12:$B$72,IRR!$B51,'CF(Q)'!CT$12:CT$72)</f>
        <v>0</v>
      </c>
      <c r="CU51" s="82">
        <f ca="1">-SUMIF('CF(Q)'!$B$12:$B$72,IRR!$B51,'CF(Q)'!CU$12:CU$72)</f>
        <v>0</v>
      </c>
      <c r="CV51" s="82">
        <f ca="1">-SUMIF('CF(Q)'!$B$12:$B$72,IRR!$B51,'CF(Q)'!CV$12:CV$72)</f>
        <v>0</v>
      </c>
      <c r="CW51" s="82">
        <f ca="1">-SUMIF('CF(Q)'!$B$12:$B$72,IRR!$B51,'CF(Q)'!CW$12:CW$72)</f>
        <v>0</v>
      </c>
      <c r="CX51" s="82">
        <f ca="1">-SUMIF('CF(Q)'!$B$12:$B$72,IRR!$B51,'CF(Q)'!CX$12:CX$72)</f>
        <v>0</v>
      </c>
      <c r="CY51" s="82">
        <f ca="1">-SUMIF('CF(Q)'!$B$12:$B$72,IRR!$B51,'CF(Q)'!CY$12:CY$72)</f>
        <v>0</v>
      </c>
      <c r="CZ51" s="82">
        <f ca="1">-SUMIF('CF(Q)'!$B$12:$B$72,IRR!$B51,'CF(Q)'!CZ$12:CZ$72)</f>
        <v>0</v>
      </c>
      <c r="DA51" s="82">
        <f ca="1">-SUMIF('CF(Q)'!$B$12:$B$72,IRR!$B51,'CF(Q)'!DA$12:DA$72)</f>
        <v>0</v>
      </c>
      <c r="DB51" s="82">
        <f ca="1">-SUMIF('CF(Q)'!$B$12:$B$72,IRR!$B51,'CF(Q)'!DB$12:DB$72)</f>
        <v>0</v>
      </c>
      <c r="DC51" s="82">
        <f ca="1">-SUMIF('CF(Q)'!$B$12:$B$72,IRR!$B51,'CF(Q)'!DC$12:DC$72)</f>
        <v>0</v>
      </c>
      <c r="DD51" s="82">
        <f ca="1">-SUMIF('CF(Q)'!$B$12:$B$72,IRR!$B51,'CF(Q)'!DD$12:DD$72)</f>
        <v>0</v>
      </c>
      <c r="DE51" s="82">
        <f ca="1">-SUMIF('CF(Q)'!$B$12:$B$72,IRR!$B51,'CF(Q)'!DE$12:DE$72)</f>
        <v>0</v>
      </c>
      <c r="DF51" s="82">
        <f ca="1">-SUMIF('CF(Q)'!$B$12:$B$72,IRR!$B51,'CF(Q)'!DF$12:DF$72)</f>
        <v>0</v>
      </c>
      <c r="DG51" s="82">
        <f ca="1">-SUMIF('CF(Q)'!$B$12:$B$72,IRR!$B51,'CF(Q)'!DG$12:DG$72)</f>
        <v>0</v>
      </c>
      <c r="DH51" s="82">
        <f ca="1">-SUMIF('CF(Q)'!$B$12:$B$72,IRR!$B51,'CF(Q)'!DH$12:DH$72)</f>
        <v>0</v>
      </c>
      <c r="DI51" s="82">
        <f ca="1">-SUMIF('CF(Q)'!$B$12:$B$72,IRR!$B51,'CF(Q)'!DI$12:DI$72)</f>
        <v>0</v>
      </c>
      <c r="DJ51" s="82">
        <f ca="1">-SUMIF('CF(Q)'!$B$12:$B$72,IRR!$B51,'CF(Q)'!DJ$12:DJ$72)</f>
        <v>0</v>
      </c>
      <c r="DK51" s="82">
        <f ca="1">-SUMIF('CF(Q)'!$B$12:$B$72,IRR!$B51,'CF(Q)'!DK$12:DK$72)</f>
        <v>0</v>
      </c>
      <c r="DL51" s="82">
        <f ca="1">-SUMIF('CF(Q)'!$B$12:$B$72,IRR!$B51,'CF(Q)'!DL$12:DL$72)</f>
        <v>0</v>
      </c>
      <c r="DM51" s="82">
        <f ca="1">-SUMIF('CF(Q)'!$B$12:$B$72,IRR!$B51,'CF(Q)'!DM$12:DM$72)</f>
        <v>0</v>
      </c>
      <c r="DN51" s="82">
        <f ca="1">-SUMIF('CF(Q)'!$B$12:$B$72,IRR!$B51,'CF(Q)'!DN$12:DN$72)</f>
        <v>0</v>
      </c>
      <c r="DO51" s="82">
        <f ca="1">-SUMIF('CF(Q)'!$B$12:$B$72,IRR!$B51,'CF(Q)'!DO$12:DO$72)</f>
        <v>0</v>
      </c>
      <c r="DP51" s="82">
        <f ca="1">-SUMIF('CF(Q)'!$B$12:$B$72,IRR!$B51,'CF(Q)'!DP$12:DP$72)</f>
        <v>0</v>
      </c>
      <c r="DQ51" s="82">
        <f ca="1">-SUMIF('CF(Q)'!$B$12:$B$72,IRR!$B51,'CF(Q)'!DQ$12:DQ$72)</f>
        <v>0</v>
      </c>
      <c r="DR51" s="82">
        <f ca="1">-SUMIF('CF(Q)'!$B$12:$B$72,IRR!$B51,'CF(Q)'!DR$12:DR$72)</f>
        <v>0</v>
      </c>
      <c r="DS51" s="82">
        <f ca="1">-SUMIF('CF(Q)'!$B$12:$B$72,IRR!$B51,'CF(Q)'!DS$12:DS$72)</f>
        <v>0</v>
      </c>
      <c r="DT51" s="82">
        <f ca="1">-SUMIF('CF(Q)'!$B$12:$B$72,IRR!$B51,'CF(Q)'!DT$12:DT$72)</f>
        <v>0</v>
      </c>
      <c r="DU51" s="82">
        <f ca="1">-SUMIF('CF(Q)'!$B$12:$B$72,IRR!$B51,'CF(Q)'!DU$12:DU$72)</f>
        <v>0</v>
      </c>
      <c r="DV51" s="82">
        <f ca="1">-SUMIF('CF(Q)'!$B$12:$B$72,IRR!$B51,'CF(Q)'!DV$12:DV$72)</f>
        <v>0</v>
      </c>
      <c r="DW51" s="82">
        <f ca="1">-SUMIF('CF(Q)'!$B$12:$B$72,IRR!$B51,'CF(Q)'!DW$12:DW$72)</f>
        <v>0</v>
      </c>
      <c r="DX51" s="82">
        <f ca="1">-SUMIF('CF(Q)'!$B$12:$B$72,IRR!$B51,'CF(Q)'!DX$12:DX$72)</f>
        <v>0</v>
      </c>
      <c r="DY51" s="82">
        <f ca="1">-SUMIF('CF(Q)'!$B$12:$B$72,IRR!$B51,'CF(Q)'!DY$12:DY$72)</f>
        <v>0</v>
      </c>
      <c r="DZ51" s="82">
        <f ca="1">-SUMIF('CF(Q)'!$B$12:$B$72,IRR!$B51,'CF(Q)'!DZ$12:DZ$72)</f>
        <v>0</v>
      </c>
      <c r="EA51" s="82">
        <f ca="1">-SUMIF('CF(Q)'!$B$12:$B$72,IRR!$B51,'CF(Q)'!EA$12:EA$72)</f>
        <v>0</v>
      </c>
      <c r="EB51" s="82">
        <f ca="1">-SUMIF('CF(Q)'!$B$12:$B$72,IRR!$B51,'CF(Q)'!EB$12:EB$72)</f>
        <v>0</v>
      </c>
      <c r="EC51" s="82">
        <f ca="1">-SUMIF('CF(Q)'!$B$12:$B$72,IRR!$B51,'CF(Q)'!EC$12:EC$72)</f>
        <v>0</v>
      </c>
      <c r="ED51" s="82">
        <f ca="1">-SUMIF('CF(Q)'!$B$12:$B$72,IRR!$B51,'CF(Q)'!ED$12:ED$72)</f>
        <v>0</v>
      </c>
      <c r="EE51" s="82">
        <f ca="1">-SUMIF('CF(Q)'!$B$12:$B$72,IRR!$B51,'CF(Q)'!EE$12:EE$72)</f>
        <v>0</v>
      </c>
      <c r="EF51" s="82">
        <f ca="1">-SUMIF('CF(Q)'!$B$12:$B$72,IRR!$B51,'CF(Q)'!EF$12:EF$72)</f>
        <v>0</v>
      </c>
      <c r="EG51" s="82">
        <f ca="1">-SUMIF('CF(Q)'!$B$12:$B$72,IRR!$B51,'CF(Q)'!EG$12:EG$72)</f>
        <v>0</v>
      </c>
      <c r="EH51" s="82">
        <f ca="1">-SUMIF('CF(Q)'!$B$12:$B$72,IRR!$B51,'CF(Q)'!EH$12:EH$72)</f>
        <v>0</v>
      </c>
      <c r="EI51" s="82">
        <f ca="1">-SUMIF('CF(Q)'!$B$12:$B$72,IRR!$B51,'CF(Q)'!EI$12:EI$72)</f>
        <v>0</v>
      </c>
      <c r="EJ51" s="82">
        <f ca="1">-SUMIF('CF(Q)'!$B$12:$B$72,IRR!$B51,'CF(Q)'!EJ$12:EJ$72)</f>
        <v>0</v>
      </c>
      <c r="EK51" s="82">
        <f ca="1">-SUMIF('CF(Q)'!$B$12:$B$72,IRR!$B51,'CF(Q)'!EK$12:EK$72)</f>
        <v>0</v>
      </c>
      <c r="EL51" s="82">
        <f ca="1">-SUMIF('CF(Q)'!$B$12:$B$72,IRR!$B51,'CF(Q)'!EL$12:EL$72)</f>
        <v>0</v>
      </c>
      <c r="EM51" s="82">
        <f ca="1">-SUMIF('CF(Q)'!$B$12:$B$72,IRR!$B51,'CF(Q)'!EM$12:EM$72)</f>
        <v>0</v>
      </c>
      <c r="EN51" s="82">
        <f ca="1">-SUMIF('CF(Q)'!$B$12:$B$72,IRR!$B51,'CF(Q)'!EN$12:EN$72)</f>
        <v>0</v>
      </c>
      <c r="EO51" s="82">
        <f ca="1">-SUMIF('CF(Q)'!$B$12:$B$72,IRR!$B51,'CF(Q)'!EO$12:EO$72)</f>
        <v>0</v>
      </c>
      <c r="EP51" s="82">
        <f ca="1">-SUMIF('CF(Q)'!$B$12:$B$72,IRR!$B51,'CF(Q)'!EP$12:EP$72)</f>
        <v>0</v>
      </c>
    </row>
    <row r="52" spans="1:146" ht="14.1" customHeight="1">
      <c r="A52" s="129">
        <v>1</v>
      </c>
      <c r="B52" s="66" t="s">
        <v>1077</v>
      </c>
      <c r="C52" s="134"/>
      <c r="D52" s="8" t="s">
        <v>97</v>
      </c>
      <c r="E52" s="12">
        <f t="shared" ref="E52:E54" ca="1" si="166">SUM(G52:EP52)</f>
        <v>35000</v>
      </c>
      <c r="G52" s="12"/>
      <c r="H52" s="82">
        <f>-SUMIF('CF(Q)'!$B$12:$B$72,IRR!$B52,'CF(Q)'!H$12:H$72)</f>
        <v>0</v>
      </c>
      <c r="I52" s="82">
        <f>-SUMIF('CF(Q)'!$B$12:$B$72,IRR!$B52,'CF(Q)'!I$12:I$72)</f>
        <v>0</v>
      </c>
      <c r="J52" s="82">
        <f>-SUMIF('CF(Q)'!$B$12:$B$72,IRR!$B52,'CF(Q)'!J$12:J$72)</f>
        <v>0</v>
      </c>
      <c r="K52" s="82">
        <f ca="1">-SUMIF('CF(Q)'!$B$12:$B$72,IRR!$B52,'CF(Q)'!K$12:K$72)</f>
        <v>0</v>
      </c>
      <c r="L52" s="82">
        <f ca="1">-SUMIF('CF(Q)'!$B$12:$B$72,IRR!$B52,'CF(Q)'!L$12:L$72)</f>
        <v>0</v>
      </c>
      <c r="M52" s="82">
        <f ca="1">-SUMIF('CF(Q)'!$B$12:$B$72,IRR!$B52,'CF(Q)'!M$12:M$72)</f>
        <v>0</v>
      </c>
      <c r="N52" s="82">
        <f ca="1">-SUMIF('CF(Q)'!$B$12:$B$72,IRR!$B52,'CF(Q)'!N$12:N$72)</f>
        <v>0</v>
      </c>
      <c r="O52" s="82">
        <f ca="1">-SUMIF('CF(Q)'!$B$12:$B$72,IRR!$B52,'CF(Q)'!O$12:O$72)</f>
        <v>0</v>
      </c>
      <c r="P52" s="82">
        <f ca="1">-SUMIF('CF(Q)'!$B$12:$B$72,IRR!$B52,'CF(Q)'!P$12:P$72)</f>
        <v>0</v>
      </c>
      <c r="Q52" s="82">
        <f ca="1">-SUMIF('CF(Q)'!$B$12:$B$72,IRR!$B52,'CF(Q)'!Q$12:Q$72)</f>
        <v>0</v>
      </c>
      <c r="R52" s="82">
        <f ca="1">-SUMIF('CF(Q)'!$B$12:$B$72,IRR!$B52,'CF(Q)'!R$12:R$72)</f>
        <v>0</v>
      </c>
      <c r="S52" s="82">
        <f ca="1">-SUMIF('CF(Q)'!$B$12:$B$72,IRR!$B52,'CF(Q)'!S$12:S$72)</f>
        <v>0</v>
      </c>
      <c r="T52" s="82">
        <f ca="1">-SUMIF('CF(Q)'!$B$12:$B$72,IRR!$B52,'CF(Q)'!T$12:T$72)</f>
        <v>0</v>
      </c>
      <c r="U52" s="82">
        <f ca="1">-SUMIF('CF(Q)'!$B$12:$B$72,IRR!$B52,'CF(Q)'!U$12:U$72)</f>
        <v>1071.8749999999966</v>
      </c>
      <c r="V52" s="82">
        <f ca="1">-SUMIF('CF(Q)'!$B$12:$B$72,IRR!$B52,'CF(Q)'!V$12:V$72)</f>
        <v>735</v>
      </c>
      <c r="W52" s="82">
        <f ca="1">-SUMIF('CF(Q)'!$B$12:$B$72,IRR!$B52,'CF(Q)'!W$12:W$72)</f>
        <v>455</v>
      </c>
      <c r="X52" s="82">
        <f ca="1">-SUMIF('CF(Q)'!$B$12:$B$72,IRR!$B52,'CF(Q)'!X$12:X$72)</f>
        <v>455</v>
      </c>
      <c r="Y52" s="82">
        <f ca="1">-SUMIF('CF(Q)'!$B$12:$B$72,IRR!$B52,'CF(Q)'!Y$12:Y$72)</f>
        <v>490</v>
      </c>
      <c r="Z52" s="82">
        <f ca="1">-SUMIF('CF(Q)'!$B$12:$B$72,IRR!$B52,'CF(Q)'!Z$12:Z$72)</f>
        <v>490</v>
      </c>
      <c r="AA52" s="82">
        <f ca="1">-SUMIF('CF(Q)'!$B$12:$B$72,IRR!$B52,'CF(Q)'!AA$12:AA$72)</f>
        <v>490</v>
      </c>
      <c r="AB52" s="82">
        <f ca="1">-SUMIF('CF(Q)'!$B$12:$B$72,IRR!$B52,'CF(Q)'!AB$12:AB$72)</f>
        <v>490</v>
      </c>
      <c r="AC52" s="82">
        <f ca="1">-SUMIF('CF(Q)'!$B$12:$B$72,IRR!$B52,'CF(Q)'!AC$12:AC$72)</f>
        <v>490</v>
      </c>
      <c r="AD52" s="82">
        <f ca="1">-SUMIF('CF(Q)'!$B$12:$B$72,IRR!$B52,'CF(Q)'!AD$12:AD$72)</f>
        <v>490</v>
      </c>
      <c r="AE52" s="82">
        <f ca="1">-SUMIF('CF(Q)'!$B$12:$B$72,IRR!$B52,'CF(Q)'!AE$12:AE$72)</f>
        <v>490</v>
      </c>
      <c r="AF52" s="82">
        <f ca="1">-SUMIF('CF(Q)'!$B$12:$B$72,IRR!$B52,'CF(Q)'!AF$12:AF$72)</f>
        <v>525</v>
      </c>
      <c r="AG52" s="82">
        <f ca="1">-SUMIF('CF(Q)'!$B$12:$B$72,IRR!$B52,'CF(Q)'!AG$12:AG$72)</f>
        <v>525</v>
      </c>
      <c r="AH52" s="82">
        <f ca="1">-SUMIF('CF(Q)'!$B$12:$B$72,IRR!$B52,'CF(Q)'!AH$12:AH$72)</f>
        <v>525</v>
      </c>
      <c r="AI52" s="82">
        <f ca="1">-SUMIF('CF(Q)'!$B$12:$B$72,IRR!$B52,'CF(Q)'!AI$12:AI$72)</f>
        <v>525</v>
      </c>
      <c r="AJ52" s="82">
        <f ca="1">-SUMIF('CF(Q)'!$B$12:$B$72,IRR!$B52,'CF(Q)'!AJ$12:AJ$72)</f>
        <v>525</v>
      </c>
      <c r="AK52" s="82">
        <f ca="1">-SUMIF('CF(Q)'!$B$12:$B$72,IRR!$B52,'CF(Q)'!AK$12:AK$72)</f>
        <v>525</v>
      </c>
      <c r="AL52" s="82">
        <f ca="1">-SUMIF('CF(Q)'!$B$12:$B$72,IRR!$B52,'CF(Q)'!AL$12:AL$72)</f>
        <v>546.875</v>
      </c>
      <c r="AM52" s="82">
        <f ca="1">-SUMIF('CF(Q)'!$B$12:$B$72,IRR!$B52,'CF(Q)'!AM$12:AM$72)</f>
        <v>546.875</v>
      </c>
      <c r="AN52" s="82">
        <f ca="1">-SUMIF('CF(Q)'!$B$12:$B$72,IRR!$B52,'CF(Q)'!AN$12:AN$72)</f>
        <v>546.875</v>
      </c>
      <c r="AO52" s="82">
        <f ca="1">-SUMIF('CF(Q)'!$B$12:$B$72,IRR!$B52,'CF(Q)'!AO$12:AO$72)</f>
        <v>546.875</v>
      </c>
      <c r="AP52" s="82">
        <f ca="1">-SUMIF('CF(Q)'!$B$12:$B$72,IRR!$B52,'CF(Q)'!AP$12:AP$72)</f>
        <v>546.875</v>
      </c>
      <c r="AQ52" s="82">
        <f ca="1">-SUMIF('CF(Q)'!$B$12:$B$72,IRR!$B52,'CF(Q)'!AQ$12:AQ$72)</f>
        <v>546.875</v>
      </c>
      <c r="AR52" s="82">
        <f ca="1">-SUMIF('CF(Q)'!$B$12:$B$72,IRR!$B52,'CF(Q)'!AR$12:AR$72)</f>
        <v>546.875</v>
      </c>
      <c r="AS52" s="82">
        <f ca="1">-SUMIF('CF(Q)'!$B$12:$B$72,IRR!$B52,'CF(Q)'!AS$12:AS$72)</f>
        <v>546.875</v>
      </c>
      <c r="AT52" s="82">
        <f ca="1">-SUMIF('CF(Q)'!$B$12:$B$72,IRR!$B52,'CF(Q)'!AT$12:AT$72)</f>
        <v>546.875</v>
      </c>
      <c r="AU52" s="82">
        <f ca="1">-SUMIF('CF(Q)'!$B$12:$B$72,IRR!$B52,'CF(Q)'!AU$12:AU$72)</f>
        <v>546.875</v>
      </c>
      <c r="AV52" s="82">
        <f ca="1">-SUMIF('CF(Q)'!$B$12:$B$72,IRR!$B52,'CF(Q)'!AV$12:AV$72)</f>
        <v>546.875</v>
      </c>
      <c r="AW52" s="82">
        <f ca="1">-SUMIF('CF(Q)'!$B$12:$B$72,IRR!$B52,'CF(Q)'!AW$12:AW$72)</f>
        <v>546.875</v>
      </c>
      <c r="AX52" s="82">
        <f ca="1">-SUMIF('CF(Q)'!$B$12:$B$72,IRR!$B52,'CF(Q)'!AX$12:AX$72)</f>
        <v>546.875</v>
      </c>
      <c r="AY52" s="82">
        <f ca="1">-SUMIF('CF(Q)'!$B$12:$B$72,IRR!$B52,'CF(Q)'!AY$12:AY$72)</f>
        <v>546.875</v>
      </c>
      <c r="AZ52" s="82">
        <f ca="1">-SUMIF('CF(Q)'!$B$12:$B$72,IRR!$B52,'CF(Q)'!AZ$12:AZ$72)</f>
        <v>546.875</v>
      </c>
      <c r="BA52" s="82">
        <f ca="1">-SUMIF('CF(Q)'!$B$12:$B$72,IRR!$B52,'CF(Q)'!BA$12:BA$72)</f>
        <v>546.875</v>
      </c>
      <c r="BB52" s="82">
        <f ca="1">-SUMIF('CF(Q)'!$B$12:$B$72,IRR!$B52,'CF(Q)'!BB$12:BB$72)</f>
        <v>546.875</v>
      </c>
      <c r="BC52" s="82">
        <f ca="1">-SUMIF('CF(Q)'!$B$12:$B$72,IRR!$B52,'CF(Q)'!BC$12:BC$72)</f>
        <v>546.875</v>
      </c>
      <c r="BD52" s="82">
        <f ca="1">-SUMIF('CF(Q)'!$B$12:$B$72,IRR!$B52,'CF(Q)'!BD$12:BD$72)</f>
        <v>546.875</v>
      </c>
      <c r="BE52" s="82">
        <f ca="1">-SUMIF('CF(Q)'!$B$12:$B$72,IRR!$B52,'CF(Q)'!BE$12:BE$72)</f>
        <v>546.875</v>
      </c>
      <c r="BF52" s="82">
        <f ca="1">-SUMIF('CF(Q)'!$B$12:$B$72,IRR!$B52,'CF(Q)'!BF$12:BF$72)</f>
        <v>546.875</v>
      </c>
      <c r="BG52" s="82">
        <f ca="1">-SUMIF('CF(Q)'!$B$12:$B$72,IRR!$B52,'CF(Q)'!BG$12:BG$72)</f>
        <v>546.875</v>
      </c>
      <c r="BH52" s="82">
        <f ca="1">-SUMIF('CF(Q)'!$B$12:$B$72,IRR!$B52,'CF(Q)'!BH$12:BH$72)</f>
        <v>546.875</v>
      </c>
      <c r="BI52" s="82">
        <f ca="1">-SUMIF('CF(Q)'!$B$12:$B$72,IRR!$B52,'CF(Q)'!BI$12:BI$72)</f>
        <v>546.875</v>
      </c>
      <c r="BJ52" s="82">
        <f ca="1">-SUMIF('CF(Q)'!$B$12:$B$72,IRR!$B52,'CF(Q)'!BJ$12:BJ$72)</f>
        <v>546.875</v>
      </c>
      <c r="BK52" s="82">
        <f ca="1">-SUMIF('CF(Q)'!$B$12:$B$72,IRR!$B52,'CF(Q)'!BK$12:BK$72)</f>
        <v>546.875</v>
      </c>
      <c r="BL52" s="82">
        <f ca="1">-SUMIF('CF(Q)'!$B$12:$B$72,IRR!$B52,'CF(Q)'!BL$12:BL$72)</f>
        <v>546.875</v>
      </c>
      <c r="BM52" s="82">
        <f ca="1">-SUMIF('CF(Q)'!$B$12:$B$72,IRR!$B52,'CF(Q)'!BM$12:BM$72)</f>
        <v>546.875</v>
      </c>
      <c r="BN52" s="82">
        <f ca="1">-SUMIF('CF(Q)'!$B$12:$B$72,IRR!$B52,'CF(Q)'!BN$12:BN$72)</f>
        <v>546.875</v>
      </c>
      <c r="BO52" s="82">
        <f ca="1">-SUMIF('CF(Q)'!$B$12:$B$72,IRR!$B52,'CF(Q)'!BO$12:BO$72)</f>
        <v>546.875</v>
      </c>
      <c r="BP52" s="82">
        <f ca="1">-SUMIF('CF(Q)'!$B$12:$B$72,IRR!$B52,'CF(Q)'!BP$12:BP$72)</f>
        <v>546.875</v>
      </c>
      <c r="BQ52" s="82">
        <f ca="1">-SUMIF('CF(Q)'!$B$12:$B$72,IRR!$B52,'CF(Q)'!BQ$12:BQ$72)</f>
        <v>546.875</v>
      </c>
      <c r="BR52" s="82">
        <f ca="1">-SUMIF('CF(Q)'!$B$12:$B$72,IRR!$B52,'CF(Q)'!BR$12:BR$72)</f>
        <v>546.875</v>
      </c>
      <c r="BS52" s="82">
        <f ca="1">-SUMIF('CF(Q)'!$B$12:$B$72,IRR!$B52,'CF(Q)'!BS$12:BS$72)</f>
        <v>546.875</v>
      </c>
      <c r="BT52" s="82">
        <f ca="1">-SUMIF('CF(Q)'!$B$12:$B$72,IRR!$B52,'CF(Q)'!BT$12:BT$72)</f>
        <v>546.875</v>
      </c>
      <c r="BU52" s="82">
        <f ca="1">-SUMIF('CF(Q)'!$B$12:$B$72,IRR!$B52,'CF(Q)'!BU$12:BU$72)</f>
        <v>546.875</v>
      </c>
      <c r="BV52" s="82">
        <f ca="1">-SUMIF('CF(Q)'!$B$12:$B$72,IRR!$B52,'CF(Q)'!BV$12:BV$72)</f>
        <v>546.875</v>
      </c>
      <c r="BW52" s="82">
        <f ca="1">-SUMIF('CF(Q)'!$B$12:$B$72,IRR!$B52,'CF(Q)'!BW$12:BW$72)</f>
        <v>546.875</v>
      </c>
      <c r="BX52" s="82">
        <f ca="1">-SUMIF('CF(Q)'!$B$12:$B$72,IRR!$B52,'CF(Q)'!BX$12:BX$72)</f>
        <v>546.875</v>
      </c>
      <c r="BY52" s="82">
        <f ca="1">-SUMIF('CF(Q)'!$B$12:$B$72,IRR!$B52,'CF(Q)'!BY$12:BY$72)</f>
        <v>546.875</v>
      </c>
      <c r="BZ52" s="82">
        <f ca="1">-SUMIF('CF(Q)'!$B$12:$B$72,IRR!$B52,'CF(Q)'!BZ$12:BZ$72)</f>
        <v>546.875</v>
      </c>
      <c r="CA52" s="82">
        <f ca="1">-SUMIF('CF(Q)'!$B$12:$B$72,IRR!$B52,'CF(Q)'!CA$12:CA$72)</f>
        <v>546.875</v>
      </c>
      <c r="CB52" s="82">
        <f ca="1">-SUMIF('CF(Q)'!$B$12:$B$72,IRR!$B52,'CF(Q)'!CB$12:CB$72)</f>
        <v>546.875</v>
      </c>
      <c r="CC52" s="82">
        <f ca="1">-SUMIF('CF(Q)'!$B$12:$B$72,IRR!$B52,'CF(Q)'!CC$12:CC$72)</f>
        <v>546.875</v>
      </c>
      <c r="CD52" s="82">
        <f ca="1">-SUMIF('CF(Q)'!$B$12:$B$72,IRR!$B52,'CF(Q)'!CD$12:CD$72)</f>
        <v>546.875</v>
      </c>
      <c r="CE52" s="82">
        <f ca="1">-SUMIF('CF(Q)'!$B$12:$B$72,IRR!$B52,'CF(Q)'!CE$12:CE$72)</f>
        <v>546.875</v>
      </c>
      <c r="CF52" s="82">
        <f ca="1">-SUMIF('CF(Q)'!$B$12:$B$72,IRR!$B52,'CF(Q)'!CF$12:CF$72)</f>
        <v>546.875</v>
      </c>
      <c r="CG52" s="82">
        <f ca="1">-SUMIF('CF(Q)'!$B$12:$B$72,IRR!$B52,'CF(Q)'!CG$12:CG$72)</f>
        <v>0</v>
      </c>
      <c r="CH52" s="82">
        <f ca="1">-SUMIF('CF(Q)'!$B$12:$B$72,IRR!$B52,'CF(Q)'!CH$12:CH$72)</f>
        <v>0</v>
      </c>
      <c r="CI52" s="82">
        <f ca="1">-SUMIF('CF(Q)'!$B$12:$B$72,IRR!$B52,'CF(Q)'!CI$12:CI$72)</f>
        <v>0</v>
      </c>
      <c r="CJ52" s="82">
        <f ca="1">-SUMIF('CF(Q)'!$B$12:$B$72,IRR!$B52,'CF(Q)'!CJ$12:CJ$72)</f>
        <v>0</v>
      </c>
      <c r="CK52" s="82">
        <f ca="1">-SUMIF('CF(Q)'!$B$12:$B$72,IRR!$B52,'CF(Q)'!CK$12:CK$72)</f>
        <v>0</v>
      </c>
      <c r="CL52" s="82">
        <f ca="1">-SUMIF('CF(Q)'!$B$12:$B$72,IRR!$B52,'CF(Q)'!CL$12:CL$72)</f>
        <v>0</v>
      </c>
      <c r="CM52" s="82">
        <f ca="1">-SUMIF('CF(Q)'!$B$12:$B$72,IRR!$B52,'CF(Q)'!CM$12:CM$72)</f>
        <v>0</v>
      </c>
      <c r="CN52" s="82">
        <f ca="1">-SUMIF('CF(Q)'!$B$12:$B$72,IRR!$B52,'CF(Q)'!CN$12:CN$72)</f>
        <v>0</v>
      </c>
      <c r="CO52" s="82">
        <f ca="1">-SUMIF('CF(Q)'!$B$12:$B$72,IRR!$B52,'CF(Q)'!CO$12:CO$72)</f>
        <v>0</v>
      </c>
      <c r="CP52" s="82">
        <f ca="1">-SUMIF('CF(Q)'!$B$12:$B$72,IRR!$B52,'CF(Q)'!CP$12:CP$72)</f>
        <v>0</v>
      </c>
      <c r="CQ52" s="82">
        <f ca="1">-SUMIF('CF(Q)'!$B$12:$B$72,IRR!$B52,'CF(Q)'!CQ$12:CQ$72)</f>
        <v>0</v>
      </c>
      <c r="CR52" s="82">
        <f ca="1">-SUMIF('CF(Q)'!$B$12:$B$72,IRR!$B52,'CF(Q)'!CR$12:CR$72)</f>
        <v>0</v>
      </c>
      <c r="CS52" s="82">
        <f ca="1">-SUMIF('CF(Q)'!$B$12:$B$72,IRR!$B52,'CF(Q)'!CS$12:CS$72)</f>
        <v>0</v>
      </c>
      <c r="CT52" s="82">
        <f ca="1">-SUMIF('CF(Q)'!$B$12:$B$72,IRR!$B52,'CF(Q)'!CT$12:CT$72)</f>
        <v>0</v>
      </c>
      <c r="CU52" s="82">
        <f ca="1">-SUMIF('CF(Q)'!$B$12:$B$72,IRR!$B52,'CF(Q)'!CU$12:CU$72)</f>
        <v>0</v>
      </c>
      <c r="CV52" s="82">
        <f ca="1">-SUMIF('CF(Q)'!$B$12:$B$72,IRR!$B52,'CF(Q)'!CV$12:CV$72)</f>
        <v>0</v>
      </c>
      <c r="CW52" s="82">
        <f ca="1">-SUMIF('CF(Q)'!$B$12:$B$72,IRR!$B52,'CF(Q)'!CW$12:CW$72)</f>
        <v>0</v>
      </c>
      <c r="CX52" s="82">
        <f ca="1">-SUMIF('CF(Q)'!$B$12:$B$72,IRR!$B52,'CF(Q)'!CX$12:CX$72)</f>
        <v>0</v>
      </c>
      <c r="CY52" s="82">
        <f ca="1">-SUMIF('CF(Q)'!$B$12:$B$72,IRR!$B52,'CF(Q)'!CY$12:CY$72)</f>
        <v>0</v>
      </c>
      <c r="CZ52" s="82">
        <f ca="1">-SUMIF('CF(Q)'!$B$12:$B$72,IRR!$B52,'CF(Q)'!CZ$12:CZ$72)</f>
        <v>0</v>
      </c>
      <c r="DA52" s="82">
        <f ca="1">-SUMIF('CF(Q)'!$B$12:$B$72,IRR!$B52,'CF(Q)'!DA$12:DA$72)</f>
        <v>0</v>
      </c>
      <c r="DB52" s="82">
        <f ca="1">-SUMIF('CF(Q)'!$B$12:$B$72,IRR!$B52,'CF(Q)'!DB$12:DB$72)</f>
        <v>0</v>
      </c>
      <c r="DC52" s="82">
        <f ca="1">-SUMIF('CF(Q)'!$B$12:$B$72,IRR!$B52,'CF(Q)'!DC$12:DC$72)</f>
        <v>0</v>
      </c>
      <c r="DD52" s="82">
        <f ca="1">-SUMIF('CF(Q)'!$B$12:$B$72,IRR!$B52,'CF(Q)'!DD$12:DD$72)</f>
        <v>0</v>
      </c>
      <c r="DE52" s="82">
        <f ca="1">-SUMIF('CF(Q)'!$B$12:$B$72,IRR!$B52,'CF(Q)'!DE$12:DE$72)</f>
        <v>0</v>
      </c>
      <c r="DF52" s="82">
        <f ca="1">-SUMIF('CF(Q)'!$B$12:$B$72,IRR!$B52,'CF(Q)'!DF$12:DF$72)</f>
        <v>0</v>
      </c>
      <c r="DG52" s="82">
        <f ca="1">-SUMIF('CF(Q)'!$B$12:$B$72,IRR!$B52,'CF(Q)'!DG$12:DG$72)</f>
        <v>0</v>
      </c>
      <c r="DH52" s="82">
        <f ca="1">-SUMIF('CF(Q)'!$B$12:$B$72,IRR!$B52,'CF(Q)'!DH$12:DH$72)</f>
        <v>0</v>
      </c>
      <c r="DI52" s="82">
        <f ca="1">-SUMIF('CF(Q)'!$B$12:$B$72,IRR!$B52,'CF(Q)'!DI$12:DI$72)</f>
        <v>0</v>
      </c>
      <c r="DJ52" s="82">
        <f ca="1">-SUMIF('CF(Q)'!$B$12:$B$72,IRR!$B52,'CF(Q)'!DJ$12:DJ$72)</f>
        <v>0</v>
      </c>
      <c r="DK52" s="82">
        <f ca="1">-SUMIF('CF(Q)'!$B$12:$B$72,IRR!$B52,'CF(Q)'!DK$12:DK$72)</f>
        <v>0</v>
      </c>
      <c r="DL52" s="82">
        <f ca="1">-SUMIF('CF(Q)'!$B$12:$B$72,IRR!$B52,'CF(Q)'!DL$12:DL$72)</f>
        <v>0</v>
      </c>
      <c r="DM52" s="82">
        <f ca="1">-SUMIF('CF(Q)'!$B$12:$B$72,IRR!$B52,'CF(Q)'!DM$12:DM$72)</f>
        <v>0</v>
      </c>
      <c r="DN52" s="82">
        <f ca="1">-SUMIF('CF(Q)'!$B$12:$B$72,IRR!$B52,'CF(Q)'!DN$12:DN$72)</f>
        <v>0</v>
      </c>
      <c r="DO52" s="82">
        <f ca="1">-SUMIF('CF(Q)'!$B$12:$B$72,IRR!$B52,'CF(Q)'!DO$12:DO$72)</f>
        <v>0</v>
      </c>
      <c r="DP52" s="82">
        <f ca="1">-SUMIF('CF(Q)'!$B$12:$B$72,IRR!$B52,'CF(Q)'!DP$12:DP$72)</f>
        <v>0</v>
      </c>
      <c r="DQ52" s="82">
        <f ca="1">-SUMIF('CF(Q)'!$B$12:$B$72,IRR!$B52,'CF(Q)'!DQ$12:DQ$72)</f>
        <v>0</v>
      </c>
      <c r="DR52" s="82">
        <f ca="1">-SUMIF('CF(Q)'!$B$12:$B$72,IRR!$B52,'CF(Q)'!DR$12:DR$72)</f>
        <v>0</v>
      </c>
      <c r="DS52" s="82">
        <f ca="1">-SUMIF('CF(Q)'!$B$12:$B$72,IRR!$B52,'CF(Q)'!DS$12:DS$72)</f>
        <v>0</v>
      </c>
      <c r="DT52" s="82">
        <f ca="1">-SUMIF('CF(Q)'!$B$12:$B$72,IRR!$B52,'CF(Q)'!DT$12:DT$72)</f>
        <v>0</v>
      </c>
      <c r="DU52" s="82">
        <f ca="1">-SUMIF('CF(Q)'!$B$12:$B$72,IRR!$B52,'CF(Q)'!DU$12:DU$72)</f>
        <v>0</v>
      </c>
      <c r="DV52" s="82">
        <f ca="1">-SUMIF('CF(Q)'!$B$12:$B$72,IRR!$B52,'CF(Q)'!DV$12:DV$72)</f>
        <v>0</v>
      </c>
      <c r="DW52" s="82">
        <f ca="1">-SUMIF('CF(Q)'!$B$12:$B$72,IRR!$B52,'CF(Q)'!DW$12:DW$72)</f>
        <v>0</v>
      </c>
      <c r="DX52" s="82">
        <f ca="1">-SUMIF('CF(Q)'!$B$12:$B$72,IRR!$B52,'CF(Q)'!DX$12:DX$72)</f>
        <v>0</v>
      </c>
      <c r="DY52" s="82">
        <f ca="1">-SUMIF('CF(Q)'!$B$12:$B$72,IRR!$B52,'CF(Q)'!DY$12:DY$72)</f>
        <v>0</v>
      </c>
      <c r="DZ52" s="82">
        <f ca="1">-SUMIF('CF(Q)'!$B$12:$B$72,IRR!$B52,'CF(Q)'!DZ$12:DZ$72)</f>
        <v>0</v>
      </c>
      <c r="EA52" s="82">
        <f ca="1">-SUMIF('CF(Q)'!$B$12:$B$72,IRR!$B52,'CF(Q)'!EA$12:EA$72)</f>
        <v>0</v>
      </c>
      <c r="EB52" s="82">
        <f ca="1">-SUMIF('CF(Q)'!$B$12:$B$72,IRR!$B52,'CF(Q)'!EB$12:EB$72)</f>
        <v>0</v>
      </c>
      <c r="EC52" s="82">
        <f ca="1">-SUMIF('CF(Q)'!$B$12:$B$72,IRR!$B52,'CF(Q)'!EC$12:EC$72)</f>
        <v>0</v>
      </c>
      <c r="ED52" s="82">
        <f ca="1">-SUMIF('CF(Q)'!$B$12:$B$72,IRR!$B52,'CF(Q)'!ED$12:ED$72)</f>
        <v>0</v>
      </c>
      <c r="EE52" s="82">
        <f ca="1">-SUMIF('CF(Q)'!$B$12:$B$72,IRR!$B52,'CF(Q)'!EE$12:EE$72)</f>
        <v>0</v>
      </c>
      <c r="EF52" s="82">
        <f ca="1">-SUMIF('CF(Q)'!$B$12:$B$72,IRR!$B52,'CF(Q)'!EF$12:EF$72)</f>
        <v>0</v>
      </c>
      <c r="EG52" s="82">
        <f ca="1">-SUMIF('CF(Q)'!$B$12:$B$72,IRR!$B52,'CF(Q)'!EG$12:EG$72)</f>
        <v>0</v>
      </c>
      <c r="EH52" s="82">
        <f ca="1">-SUMIF('CF(Q)'!$B$12:$B$72,IRR!$B52,'CF(Q)'!EH$12:EH$72)</f>
        <v>0</v>
      </c>
      <c r="EI52" s="82">
        <f ca="1">-SUMIF('CF(Q)'!$B$12:$B$72,IRR!$B52,'CF(Q)'!EI$12:EI$72)</f>
        <v>0</v>
      </c>
      <c r="EJ52" s="82">
        <f ca="1">-SUMIF('CF(Q)'!$B$12:$B$72,IRR!$B52,'CF(Q)'!EJ$12:EJ$72)</f>
        <v>0</v>
      </c>
      <c r="EK52" s="82">
        <f ca="1">-SUMIF('CF(Q)'!$B$12:$B$72,IRR!$B52,'CF(Q)'!EK$12:EK$72)</f>
        <v>0</v>
      </c>
      <c r="EL52" s="82">
        <f ca="1">-SUMIF('CF(Q)'!$B$12:$B$72,IRR!$B52,'CF(Q)'!EL$12:EL$72)</f>
        <v>0</v>
      </c>
      <c r="EM52" s="82">
        <f ca="1">-SUMIF('CF(Q)'!$B$12:$B$72,IRR!$B52,'CF(Q)'!EM$12:EM$72)</f>
        <v>0</v>
      </c>
      <c r="EN52" s="82">
        <f ca="1">-SUMIF('CF(Q)'!$B$12:$B$72,IRR!$B52,'CF(Q)'!EN$12:EN$72)</f>
        <v>0</v>
      </c>
      <c r="EO52" s="82">
        <f ca="1">-SUMIF('CF(Q)'!$B$12:$B$72,IRR!$B52,'CF(Q)'!EO$12:EO$72)</f>
        <v>0</v>
      </c>
      <c r="EP52" s="82">
        <f ca="1">-SUMIF('CF(Q)'!$B$12:$B$72,IRR!$B52,'CF(Q)'!EP$12:EP$72)</f>
        <v>0</v>
      </c>
    </row>
    <row r="53" spans="1:146" ht="14.1" customHeight="1">
      <c r="A53" s="129">
        <v>1</v>
      </c>
      <c r="B53" s="66" t="s">
        <v>1078</v>
      </c>
      <c r="C53" s="134"/>
      <c r="D53" s="8" t="s">
        <v>97</v>
      </c>
      <c r="E53" s="12">
        <f t="shared" ca="1" si="166"/>
        <v>0</v>
      </c>
      <c r="G53" s="12"/>
      <c r="H53" s="82">
        <f>-SUMIF('CF(Q)'!$B$12:$B$72,IRR!$B53,'CF(Q)'!H$12:H$72)</f>
        <v>0</v>
      </c>
      <c r="I53" s="82">
        <f>-SUMIF('CF(Q)'!$B$12:$B$72,IRR!$B53,'CF(Q)'!I$12:I$72)</f>
        <v>0</v>
      </c>
      <c r="J53" s="82">
        <f>-SUMIF('CF(Q)'!$B$12:$B$72,IRR!$B53,'CF(Q)'!J$12:J$72)</f>
        <v>0</v>
      </c>
      <c r="K53" s="82">
        <f ca="1">-SUMIF('CF(Q)'!$B$12:$B$72,IRR!$B53,'CF(Q)'!K$12:K$72)</f>
        <v>0</v>
      </c>
      <c r="L53" s="82">
        <f ca="1">-SUMIF('CF(Q)'!$B$12:$B$72,IRR!$B53,'CF(Q)'!L$12:L$72)</f>
        <v>0</v>
      </c>
      <c r="M53" s="82">
        <f ca="1">-SUMIF('CF(Q)'!$B$12:$B$72,IRR!$B53,'CF(Q)'!M$12:M$72)</f>
        <v>0</v>
      </c>
      <c r="N53" s="82">
        <f ca="1">-SUMIF('CF(Q)'!$B$12:$B$72,IRR!$B53,'CF(Q)'!N$12:N$72)</f>
        <v>0</v>
      </c>
      <c r="O53" s="82">
        <f ca="1">-SUMIF('CF(Q)'!$B$12:$B$72,IRR!$B53,'CF(Q)'!O$12:O$72)</f>
        <v>0</v>
      </c>
      <c r="P53" s="82">
        <f ca="1">-SUMIF('CF(Q)'!$B$12:$B$72,IRR!$B53,'CF(Q)'!P$12:P$72)</f>
        <v>0</v>
      </c>
      <c r="Q53" s="82">
        <f ca="1">-SUMIF('CF(Q)'!$B$12:$B$72,IRR!$B53,'CF(Q)'!Q$12:Q$72)</f>
        <v>0</v>
      </c>
      <c r="R53" s="82">
        <f ca="1">-SUMIF('CF(Q)'!$B$12:$B$72,IRR!$B53,'CF(Q)'!R$12:R$72)</f>
        <v>0</v>
      </c>
      <c r="S53" s="82">
        <f ca="1">-SUMIF('CF(Q)'!$B$12:$B$72,IRR!$B53,'CF(Q)'!S$12:S$72)</f>
        <v>0</v>
      </c>
      <c r="T53" s="82">
        <f ca="1">-SUMIF('CF(Q)'!$B$12:$B$72,IRR!$B53,'CF(Q)'!T$12:T$72)</f>
        <v>0</v>
      </c>
      <c r="U53" s="82">
        <f ca="1">-SUMIF('CF(Q)'!$B$12:$B$72,IRR!$B53,'CF(Q)'!U$12:U$72)</f>
        <v>0</v>
      </c>
      <c r="V53" s="82">
        <f ca="1">-SUMIF('CF(Q)'!$B$12:$B$72,IRR!$B53,'CF(Q)'!V$12:V$72)</f>
        <v>0</v>
      </c>
      <c r="W53" s="82">
        <f ca="1">-SUMIF('CF(Q)'!$B$12:$B$72,IRR!$B53,'CF(Q)'!W$12:W$72)</f>
        <v>0</v>
      </c>
      <c r="X53" s="82">
        <f ca="1">-SUMIF('CF(Q)'!$B$12:$B$72,IRR!$B53,'CF(Q)'!X$12:X$72)</f>
        <v>0</v>
      </c>
      <c r="Y53" s="82">
        <f ca="1">-SUMIF('CF(Q)'!$B$12:$B$72,IRR!$B53,'CF(Q)'!Y$12:Y$72)</f>
        <v>0</v>
      </c>
      <c r="Z53" s="82">
        <f ca="1">-SUMIF('CF(Q)'!$B$12:$B$72,IRR!$B53,'CF(Q)'!Z$12:Z$72)</f>
        <v>0</v>
      </c>
      <c r="AA53" s="82">
        <f ca="1">-SUMIF('CF(Q)'!$B$12:$B$72,IRR!$B53,'CF(Q)'!AA$12:AA$72)</f>
        <v>0</v>
      </c>
      <c r="AB53" s="82">
        <f ca="1">-SUMIF('CF(Q)'!$B$12:$B$72,IRR!$B53,'CF(Q)'!AB$12:AB$72)</f>
        <v>0</v>
      </c>
      <c r="AC53" s="82">
        <f ca="1">-SUMIF('CF(Q)'!$B$12:$B$72,IRR!$B53,'CF(Q)'!AC$12:AC$72)</f>
        <v>0</v>
      </c>
      <c r="AD53" s="82">
        <f ca="1">-SUMIF('CF(Q)'!$B$12:$B$72,IRR!$B53,'CF(Q)'!AD$12:AD$72)</f>
        <v>0</v>
      </c>
      <c r="AE53" s="82">
        <f ca="1">-SUMIF('CF(Q)'!$B$12:$B$72,IRR!$B53,'CF(Q)'!AE$12:AE$72)</f>
        <v>0</v>
      </c>
      <c r="AF53" s="82">
        <f ca="1">-SUMIF('CF(Q)'!$B$12:$B$72,IRR!$B53,'CF(Q)'!AF$12:AF$72)</f>
        <v>0</v>
      </c>
      <c r="AG53" s="82">
        <f ca="1">-SUMIF('CF(Q)'!$B$12:$B$72,IRR!$B53,'CF(Q)'!AG$12:AG$72)</f>
        <v>0</v>
      </c>
      <c r="AH53" s="82">
        <f ca="1">-SUMIF('CF(Q)'!$B$12:$B$72,IRR!$B53,'CF(Q)'!AH$12:AH$72)</f>
        <v>0</v>
      </c>
      <c r="AI53" s="82">
        <f ca="1">-SUMIF('CF(Q)'!$B$12:$B$72,IRR!$B53,'CF(Q)'!AI$12:AI$72)</f>
        <v>0</v>
      </c>
      <c r="AJ53" s="82">
        <f ca="1">-SUMIF('CF(Q)'!$B$12:$B$72,IRR!$B53,'CF(Q)'!AJ$12:AJ$72)</f>
        <v>0</v>
      </c>
      <c r="AK53" s="82">
        <f ca="1">-SUMIF('CF(Q)'!$B$12:$B$72,IRR!$B53,'CF(Q)'!AK$12:AK$72)</f>
        <v>0</v>
      </c>
      <c r="AL53" s="82">
        <f ca="1">-SUMIF('CF(Q)'!$B$12:$B$72,IRR!$B53,'CF(Q)'!AL$12:AL$72)</f>
        <v>0</v>
      </c>
      <c r="AM53" s="82">
        <f ca="1">-SUMIF('CF(Q)'!$B$12:$B$72,IRR!$B53,'CF(Q)'!AM$12:AM$72)</f>
        <v>0</v>
      </c>
      <c r="AN53" s="82">
        <f ca="1">-SUMIF('CF(Q)'!$B$12:$B$72,IRR!$B53,'CF(Q)'!AN$12:AN$72)</f>
        <v>0</v>
      </c>
      <c r="AO53" s="82">
        <f ca="1">-SUMIF('CF(Q)'!$B$12:$B$72,IRR!$B53,'CF(Q)'!AO$12:AO$72)</f>
        <v>0</v>
      </c>
      <c r="AP53" s="82">
        <f ca="1">-SUMIF('CF(Q)'!$B$12:$B$72,IRR!$B53,'CF(Q)'!AP$12:AP$72)</f>
        <v>0</v>
      </c>
      <c r="AQ53" s="82">
        <f ca="1">-SUMIF('CF(Q)'!$B$12:$B$72,IRR!$B53,'CF(Q)'!AQ$12:AQ$72)</f>
        <v>0</v>
      </c>
      <c r="AR53" s="82">
        <f ca="1">-SUMIF('CF(Q)'!$B$12:$B$72,IRR!$B53,'CF(Q)'!AR$12:AR$72)</f>
        <v>0</v>
      </c>
      <c r="AS53" s="82">
        <f ca="1">-SUMIF('CF(Q)'!$B$12:$B$72,IRR!$B53,'CF(Q)'!AS$12:AS$72)</f>
        <v>0</v>
      </c>
      <c r="AT53" s="82">
        <f ca="1">-SUMIF('CF(Q)'!$B$12:$B$72,IRR!$B53,'CF(Q)'!AT$12:AT$72)</f>
        <v>0</v>
      </c>
      <c r="AU53" s="82">
        <f ca="1">-SUMIF('CF(Q)'!$B$12:$B$72,IRR!$B53,'CF(Q)'!AU$12:AU$72)</f>
        <v>0</v>
      </c>
      <c r="AV53" s="82">
        <f ca="1">-SUMIF('CF(Q)'!$B$12:$B$72,IRR!$B53,'CF(Q)'!AV$12:AV$72)</f>
        <v>0</v>
      </c>
      <c r="AW53" s="82">
        <f ca="1">-SUMIF('CF(Q)'!$B$12:$B$72,IRR!$B53,'CF(Q)'!AW$12:AW$72)</f>
        <v>0</v>
      </c>
      <c r="AX53" s="82">
        <f ca="1">-SUMIF('CF(Q)'!$B$12:$B$72,IRR!$B53,'CF(Q)'!AX$12:AX$72)</f>
        <v>0</v>
      </c>
      <c r="AY53" s="82">
        <f ca="1">-SUMIF('CF(Q)'!$B$12:$B$72,IRR!$B53,'CF(Q)'!AY$12:AY$72)</f>
        <v>0</v>
      </c>
      <c r="AZ53" s="82">
        <f ca="1">-SUMIF('CF(Q)'!$B$12:$B$72,IRR!$B53,'CF(Q)'!AZ$12:AZ$72)</f>
        <v>0</v>
      </c>
      <c r="BA53" s="82">
        <f ca="1">-SUMIF('CF(Q)'!$B$12:$B$72,IRR!$B53,'CF(Q)'!BA$12:BA$72)</f>
        <v>0</v>
      </c>
      <c r="BB53" s="82">
        <f ca="1">-SUMIF('CF(Q)'!$B$12:$B$72,IRR!$B53,'CF(Q)'!BB$12:BB$72)</f>
        <v>0</v>
      </c>
      <c r="BC53" s="82">
        <f ca="1">-SUMIF('CF(Q)'!$B$12:$B$72,IRR!$B53,'CF(Q)'!BC$12:BC$72)</f>
        <v>0</v>
      </c>
      <c r="BD53" s="82">
        <f ca="1">-SUMIF('CF(Q)'!$B$12:$B$72,IRR!$B53,'CF(Q)'!BD$12:BD$72)</f>
        <v>0</v>
      </c>
      <c r="BE53" s="82">
        <f ca="1">-SUMIF('CF(Q)'!$B$12:$B$72,IRR!$B53,'CF(Q)'!BE$12:BE$72)</f>
        <v>0</v>
      </c>
      <c r="BF53" s="82">
        <f ca="1">-SUMIF('CF(Q)'!$B$12:$B$72,IRR!$B53,'CF(Q)'!BF$12:BF$72)</f>
        <v>0</v>
      </c>
      <c r="BG53" s="82">
        <f ca="1">-SUMIF('CF(Q)'!$B$12:$B$72,IRR!$B53,'CF(Q)'!BG$12:BG$72)</f>
        <v>0</v>
      </c>
      <c r="BH53" s="82">
        <f ca="1">-SUMIF('CF(Q)'!$B$12:$B$72,IRR!$B53,'CF(Q)'!BH$12:BH$72)</f>
        <v>0</v>
      </c>
      <c r="BI53" s="82">
        <f ca="1">-SUMIF('CF(Q)'!$B$12:$B$72,IRR!$B53,'CF(Q)'!BI$12:BI$72)</f>
        <v>0</v>
      </c>
      <c r="BJ53" s="82">
        <f ca="1">-SUMIF('CF(Q)'!$B$12:$B$72,IRR!$B53,'CF(Q)'!BJ$12:BJ$72)</f>
        <v>0</v>
      </c>
      <c r="BK53" s="82">
        <f ca="1">-SUMIF('CF(Q)'!$B$12:$B$72,IRR!$B53,'CF(Q)'!BK$12:BK$72)</f>
        <v>0</v>
      </c>
      <c r="BL53" s="82">
        <f ca="1">-SUMIF('CF(Q)'!$B$12:$B$72,IRR!$B53,'CF(Q)'!BL$12:BL$72)</f>
        <v>0</v>
      </c>
      <c r="BM53" s="82">
        <f ca="1">-SUMIF('CF(Q)'!$B$12:$B$72,IRR!$B53,'CF(Q)'!BM$12:BM$72)</f>
        <v>0</v>
      </c>
      <c r="BN53" s="82">
        <f ca="1">-SUMIF('CF(Q)'!$B$12:$B$72,IRR!$B53,'CF(Q)'!BN$12:BN$72)</f>
        <v>0</v>
      </c>
      <c r="BO53" s="82">
        <f ca="1">-SUMIF('CF(Q)'!$B$12:$B$72,IRR!$B53,'CF(Q)'!BO$12:BO$72)</f>
        <v>0</v>
      </c>
      <c r="BP53" s="82">
        <f ca="1">-SUMIF('CF(Q)'!$B$12:$B$72,IRR!$B53,'CF(Q)'!BP$12:BP$72)</f>
        <v>0</v>
      </c>
      <c r="BQ53" s="82">
        <f ca="1">-SUMIF('CF(Q)'!$B$12:$B$72,IRR!$B53,'CF(Q)'!BQ$12:BQ$72)</f>
        <v>0</v>
      </c>
      <c r="BR53" s="82">
        <f ca="1">-SUMIF('CF(Q)'!$B$12:$B$72,IRR!$B53,'CF(Q)'!BR$12:BR$72)</f>
        <v>0</v>
      </c>
      <c r="BS53" s="82">
        <f ca="1">-SUMIF('CF(Q)'!$B$12:$B$72,IRR!$B53,'CF(Q)'!BS$12:BS$72)</f>
        <v>0</v>
      </c>
      <c r="BT53" s="82">
        <f ca="1">-SUMIF('CF(Q)'!$B$12:$B$72,IRR!$B53,'CF(Q)'!BT$12:BT$72)</f>
        <v>0</v>
      </c>
      <c r="BU53" s="82">
        <f ca="1">-SUMIF('CF(Q)'!$B$12:$B$72,IRR!$B53,'CF(Q)'!BU$12:BU$72)</f>
        <v>0</v>
      </c>
      <c r="BV53" s="82">
        <f ca="1">-SUMIF('CF(Q)'!$B$12:$B$72,IRR!$B53,'CF(Q)'!BV$12:BV$72)</f>
        <v>0</v>
      </c>
      <c r="BW53" s="82">
        <f ca="1">-SUMIF('CF(Q)'!$B$12:$B$72,IRR!$B53,'CF(Q)'!BW$12:BW$72)</f>
        <v>0</v>
      </c>
      <c r="BX53" s="82">
        <f ca="1">-SUMIF('CF(Q)'!$B$12:$B$72,IRR!$B53,'CF(Q)'!BX$12:BX$72)</f>
        <v>0</v>
      </c>
      <c r="BY53" s="82">
        <f ca="1">-SUMIF('CF(Q)'!$B$12:$B$72,IRR!$B53,'CF(Q)'!BY$12:BY$72)</f>
        <v>0</v>
      </c>
      <c r="BZ53" s="82">
        <f ca="1">-SUMIF('CF(Q)'!$B$12:$B$72,IRR!$B53,'CF(Q)'!BZ$12:BZ$72)</f>
        <v>0</v>
      </c>
      <c r="CA53" s="82">
        <f ca="1">-SUMIF('CF(Q)'!$B$12:$B$72,IRR!$B53,'CF(Q)'!CA$12:CA$72)</f>
        <v>0</v>
      </c>
      <c r="CB53" s="82">
        <f ca="1">-SUMIF('CF(Q)'!$B$12:$B$72,IRR!$B53,'CF(Q)'!CB$12:CB$72)</f>
        <v>0</v>
      </c>
      <c r="CC53" s="82">
        <f ca="1">-SUMIF('CF(Q)'!$B$12:$B$72,IRR!$B53,'CF(Q)'!CC$12:CC$72)</f>
        <v>0</v>
      </c>
      <c r="CD53" s="82">
        <f ca="1">-SUMIF('CF(Q)'!$B$12:$B$72,IRR!$B53,'CF(Q)'!CD$12:CD$72)</f>
        <v>0</v>
      </c>
      <c r="CE53" s="82">
        <f ca="1">-SUMIF('CF(Q)'!$B$12:$B$72,IRR!$B53,'CF(Q)'!CE$12:CE$72)</f>
        <v>0</v>
      </c>
      <c r="CF53" s="82">
        <f ca="1">-SUMIF('CF(Q)'!$B$12:$B$72,IRR!$B53,'CF(Q)'!CF$12:CF$72)</f>
        <v>0</v>
      </c>
      <c r="CG53" s="82">
        <f ca="1">-SUMIF('CF(Q)'!$B$12:$B$72,IRR!$B53,'CF(Q)'!CG$12:CG$72)</f>
        <v>0</v>
      </c>
      <c r="CH53" s="82">
        <f ca="1">-SUMIF('CF(Q)'!$B$12:$B$72,IRR!$B53,'CF(Q)'!CH$12:CH$72)</f>
        <v>0</v>
      </c>
      <c r="CI53" s="82">
        <f ca="1">-SUMIF('CF(Q)'!$B$12:$B$72,IRR!$B53,'CF(Q)'!CI$12:CI$72)</f>
        <v>0</v>
      </c>
      <c r="CJ53" s="82">
        <f ca="1">-SUMIF('CF(Q)'!$B$12:$B$72,IRR!$B53,'CF(Q)'!CJ$12:CJ$72)</f>
        <v>0</v>
      </c>
      <c r="CK53" s="82">
        <f ca="1">-SUMIF('CF(Q)'!$B$12:$B$72,IRR!$B53,'CF(Q)'!CK$12:CK$72)</f>
        <v>0</v>
      </c>
      <c r="CL53" s="82">
        <f ca="1">-SUMIF('CF(Q)'!$B$12:$B$72,IRR!$B53,'CF(Q)'!CL$12:CL$72)</f>
        <v>0</v>
      </c>
      <c r="CM53" s="82">
        <f ca="1">-SUMIF('CF(Q)'!$B$12:$B$72,IRR!$B53,'CF(Q)'!CM$12:CM$72)</f>
        <v>0</v>
      </c>
      <c r="CN53" s="82">
        <f ca="1">-SUMIF('CF(Q)'!$B$12:$B$72,IRR!$B53,'CF(Q)'!CN$12:CN$72)</f>
        <v>0</v>
      </c>
      <c r="CO53" s="82">
        <f ca="1">-SUMIF('CF(Q)'!$B$12:$B$72,IRR!$B53,'CF(Q)'!CO$12:CO$72)</f>
        <v>0</v>
      </c>
      <c r="CP53" s="82">
        <f ca="1">-SUMIF('CF(Q)'!$B$12:$B$72,IRR!$B53,'CF(Q)'!CP$12:CP$72)</f>
        <v>0</v>
      </c>
      <c r="CQ53" s="82">
        <f ca="1">-SUMIF('CF(Q)'!$B$12:$B$72,IRR!$B53,'CF(Q)'!CQ$12:CQ$72)</f>
        <v>0</v>
      </c>
      <c r="CR53" s="82">
        <f ca="1">-SUMIF('CF(Q)'!$B$12:$B$72,IRR!$B53,'CF(Q)'!CR$12:CR$72)</f>
        <v>0</v>
      </c>
      <c r="CS53" s="82">
        <f ca="1">-SUMIF('CF(Q)'!$B$12:$B$72,IRR!$B53,'CF(Q)'!CS$12:CS$72)</f>
        <v>0</v>
      </c>
      <c r="CT53" s="82">
        <f ca="1">-SUMIF('CF(Q)'!$B$12:$B$72,IRR!$B53,'CF(Q)'!CT$12:CT$72)</f>
        <v>0</v>
      </c>
      <c r="CU53" s="82">
        <f ca="1">-SUMIF('CF(Q)'!$B$12:$B$72,IRR!$B53,'CF(Q)'!CU$12:CU$72)</f>
        <v>0</v>
      </c>
      <c r="CV53" s="82">
        <f ca="1">-SUMIF('CF(Q)'!$B$12:$B$72,IRR!$B53,'CF(Q)'!CV$12:CV$72)</f>
        <v>0</v>
      </c>
      <c r="CW53" s="82">
        <f ca="1">-SUMIF('CF(Q)'!$B$12:$B$72,IRR!$B53,'CF(Q)'!CW$12:CW$72)</f>
        <v>0</v>
      </c>
      <c r="CX53" s="82">
        <f ca="1">-SUMIF('CF(Q)'!$B$12:$B$72,IRR!$B53,'CF(Q)'!CX$12:CX$72)</f>
        <v>0</v>
      </c>
      <c r="CY53" s="82">
        <f ca="1">-SUMIF('CF(Q)'!$B$12:$B$72,IRR!$B53,'CF(Q)'!CY$12:CY$72)</f>
        <v>0</v>
      </c>
      <c r="CZ53" s="82">
        <f ca="1">-SUMIF('CF(Q)'!$B$12:$B$72,IRR!$B53,'CF(Q)'!CZ$12:CZ$72)</f>
        <v>0</v>
      </c>
      <c r="DA53" s="82">
        <f ca="1">-SUMIF('CF(Q)'!$B$12:$B$72,IRR!$B53,'CF(Q)'!DA$12:DA$72)</f>
        <v>0</v>
      </c>
      <c r="DB53" s="82">
        <f ca="1">-SUMIF('CF(Q)'!$B$12:$B$72,IRR!$B53,'CF(Q)'!DB$12:DB$72)</f>
        <v>0</v>
      </c>
      <c r="DC53" s="82">
        <f ca="1">-SUMIF('CF(Q)'!$B$12:$B$72,IRR!$B53,'CF(Q)'!DC$12:DC$72)</f>
        <v>0</v>
      </c>
      <c r="DD53" s="82">
        <f ca="1">-SUMIF('CF(Q)'!$B$12:$B$72,IRR!$B53,'CF(Q)'!DD$12:DD$72)</f>
        <v>0</v>
      </c>
      <c r="DE53" s="82">
        <f ca="1">-SUMIF('CF(Q)'!$B$12:$B$72,IRR!$B53,'CF(Q)'!DE$12:DE$72)</f>
        <v>0</v>
      </c>
      <c r="DF53" s="82">
        <f ca="1">-SUMIF('CF(Q)'!$B$12:$B$72,IRR!$B53,'CF(Q)'!DF$12:DF$72)</f>
        <v>0</v>
      </c>
      <c r="DG53" s="82">
        <f ca="1">-SUMIF('CF(Q)'!$B$12:$B$72,IRR!$B53,'CF(Q)'!DG$12:DG$72)</f>
        <v>0</v>
      </c>
      <c r="DH53" s="82">
        <f ca="1">-SUMIF('CF(Q)'!$B$12:$B$72,IRR!$B53,'CF(Q)'!DH$12:DH$72)</f>
        <v>0</v>
      </c>
      <c r="DI53" s="82">
        <f ca="1">-SUMIF('CF(Q)'!$B$12:$B$72,IRR!$B53,'CF(Q)'!DI$12:DI$72)</f>
        <v>0</v>
      </c>
      <c r="DJ53" s="82">
        <f ca="1">-SUMIF('CF(Q)'!$B$12:$B$72,IRR!$B53,'CF(Q)'!DJ$12:DJ$72)</f>
        <v>0</v>
      </c>
      <c r="DK53" s="82">
        <f ca="1">-SUMIF('CF(Q)'!$B$12:$B$72,IRR!$B53,'CF(Q)'!DK$12:DK$72)</f>
        <v>0</v>
      </c>
      <c r="DL53" s="82">
        <f ca="1">-SUMIF('CF(Q)'!$B$12:$B$72,IRR!$B53,'CF(Q)'!DL$12:DL$72)</f>
        <v>0</v>
      </c>
      <c r="DM53" s="82">
        <f ca="1">-SUMIF('CF(Q)'!$B$12:$B$72,IRR!$B53,'CF(Q)'!DM$12:DM$72)</f>
        <v>0</v>
      </c>
      <c r="DN53" s="82">
        <f ca="1">-SUMIF('CF(Q)'!$B$12:$B$72,IRR!$B53,'CF(Q)'!DN$12:DN$72)</f>
        <v>0</v>
      </c>
      <c r="DO53" s="82">
        <f ca="1">-SUMIF('CF(Q)'!$B$12:$B$72,IRR!$B53,'CF(Q)'!DO$12:DO$72)</f>
        <v>0</v>
      </c>
      <c r="DP53" s="82">
        <f ca="1">-SUMIF('CF(Q)'!$B$12:$B$72,IRR!$B53,'CF(Q)'!DP$12:DP$72)</f>
        <v>0</v>
      </c>
      <c r="DQ53" s="82">
        <f ca="1">-SUMIF('CF(Q)'!$B$12:$B$72,IRR!$B53,'CF(Q)'!DQ$12:DQ$72)</f>
        <v>0</v>
      </c>
      <c r="DR53" s="82">
        <f ca="1">-SUMIF('CF(Q)'!$B$12:$B$72,IRR!$B53,'CF(Q)'!DR$12:DR$72)</f>
        <v>0</v>
      </c>
      <c r="DS53" s="82">
        <f ca="1">-SUMIF('CF(Q)'!$B$12:$B$72,IRR!$B53,'CF(Q)'!DS$12:DS$72)</f>
        <v>0</v>
      </c>
      <c r="DT53" s="82">
        <f ca="1">-SUMIF('CF(Q)'!$B$12:$B$72,IRR!$B53,'CF(Q)'!DT$12:DT$72)</f>
        <v>0</v>
      </c>
      <c r="DU53" s="82">
        <f ca="1">-SUMIF('CF(Q)'!$B$12:$B$72,IRR!$B53,'CF(Q)'!DU$12:DU$72)</f>
        <v>0</v>
      </c>
      <c r="DV53" s="82">
        <f ca="1">-SUMIF('CF(Q)'!$B$12:$B$72,IRR!$B53,'CF(Q)'!DV$12:DV$72)</f>
        <v>0</v>
      </c>
      <c r="DW53" s="82">
        <f ca="1">-SUMIF('CF(Q)'!$B$12:$B$72,IRR!$B53,'CF(Q)'!DW$12:DW$72)</f>
        <v>0</v>
      </c>
      <c r="DX53" s="82">
        <f ca="1">-SUMIF('CF(Q)'!$B$12:$B$72,IRR!$B53,'CF(Q)'!DX$12:DX$72)</f>
        <v>0</v>
      </c>
      <c r="DY53" s="82">
        <f ca="1">-SUMIF('CF(Q)'!$B$12:$B$72,IRR!$B53,'CF(Q)'!DY$12:DY$72)</f>
        <v>0</v>
      </c>
      <c r="DZ53" s="82">
        <f ca="1">-SUMIF('CF(Q)'!$B$12:$B$72,IRR!$B53,'CF(Q)'!DZ$12:DZ$72)</f>
        <v>0</v>
      </c>
      <c r="EA53" s="82">
        <f ca="1">-SUMIF('CF(Q)'!$B$12:$B$72,IRR!$B53,'CF(Q)'!EA$12:EA$72)</f>
        <v>0</v>
      </c>
      <c r="EB53" s="82">
        <f ca="1">-SUMIF('CF(Q)'!$B$12:$B$72,IRR!$B53,'CF(Q)'!EB$12:EB$72)</f>
        <v>0</v>
      </c>
      <c r="EC53" s="82">
        <f ca="1">-SUMIF('CF(Q)'!$B$12:$B$72,IRR!$B53,'CF(Q)'!EC$12:EC$72)</f>
        <v>0</v>
      </c>
      <c r="ED53" s="82">
        <f ca="1">-SUMIF('CF(Q)'!$B$12:$B$72,IRR!$B53,'CF(Q)'!ED$12:ED$72)</f>
        <v>0</v>
      </c>
      <c r="EE53" s="82">
        <f ca="1">-SUMIF('CF(Q)'!$B$12:$B$72,IRR!$B53,'CF(Q)'!EE$12:EE$72)</f>
        <v>0</v>
      </c>
      <c r="EF53" s="82">
        <f ca="1">-SUMIF('CF(Q)'!$B$12:$B$72,IRR!$B53,'CF(Q)'!EF$12:EF$72)</f>
        <v>0</v>
      </c>
      <c r="EG53" s="82">
        <f ca="1">-SUMIF('CF(Q)'!$B$12:$B$72,IRR!$B53,'CF(Q)'!EG$12:EG$72)</f>
        <v>0</v>
      </c>
      <c r="EH53" s="82">
        <f ca="1">-SUMIF('CF(Q)'!$B$12:$B$72,IRR!$B53,'CF(Q)'!EH$12:EH$72)</f>
        <v>0</v>
      </c>
      <c r="EI53" s="82">
        <f ca="1">-SUMIF('CF(Q)'!$B$12:$B$72,IRR!$B53,'CF(Q)'!EI$12:EI$72)</f>
        <v>0</v>
      </c>
      <c r="EJ53" s="82">
        <f ca="1">-SUMIF('CF(Q)'!$B$12:$B$72,IRR!$B53,'CF(Q)'!EJ$12:EJ$72)</f>
        <v>0</v>
      </c>
      <c r="EK53" s="82">
        <f ca="1">-SUMIF('CF(Q)'!$B$12:$B$72,IRR!$B53,'CF(Q)'!EK$12:EK$72)</f>
        <v>0</v>
      </c>
      <c r="EL53" s="82">
        <f ca="1">-SUMIF('CF(Q)'!$B$12:$B$72,IRR!$B53,'CF(Q)'!EL$12:EL$72)</f>
        <v>0</v>
      </c>
      <c r="EM53" s="82">
        <f ca="1">-SUMIF('CF(Q)'!$B$12:$B$72,IRR!$B53,'CF(Q)'!EM$12:EM$72)</f>
        <v>0</v>
      </c>
      <c r="EN53" s="82">
        <f ca="1">-SUMIF('CF(Q)'!$B$12:$B$72,IRR!$B53,'CF(Q)'!EN$12:EN$72)</f>
        <v>0</v>
      </c>
      <c r="EO53" s="82">
        <f ca="1">-SUMIF('CF(Q)'!$B$12:$B$72,IRR!$B53,'CF(Q)'!EO$12:EO$72)</f>
        <v>0</v>
      </c>
      <c r="EP53" s="82">
        <f ca="1">-SUMIF('CF(Q)'!$B$12:$B$72,IRR!$B53,'CF(Q)'!EP$12:EP$72)</f>
        <v>0</v>
      </c>
    </row>
    <row r="54" spans="1:146" ht="14.1" customHeight="1">
      <c r="A54" s="129">
        <v>1</v>
      </c>
      <c r="B54" s="66" t="s">
        <v>1079</v>
      </c>
      <c r="C54" s="134"/>
      <c r="D54" s="8" t="s">
        <v>97</v>
      </c>
      <c r="E54" s="12">
        <f t="shared" ca="1" si="166"/>
        <v>0</v>
      </c>
      <c r="G54" s="12"/>
      <c r="H54" s="82">
        <f>-SUMIF('CF(Q)'!$B$12:$B$72,IRR!$B54,'CF(Q)'!H$12:H$72)</f>
        <v>0</v>
      </c>
      <c r="I54" s="82">
        <f>-SUMIF('CF(Q)'!$B$12:$B$72,IRR!$B54,'CF(Q)'!I$12:I$72)</f>
        <v>0</v>
      </c>
      <c r="J54" s="82">
        <f>-SUMIF('CF(Q)'!$B$12:$B$72,IRR!$B54,'CF(Q)'!J$12:J$72)</f>
        <v>0</v>
      </c>
      <c r="K54" s="82">
        <f ca="1">-SUMIF('CF(Q)'!$B$12:$B$72,IRR!$B54,'CF(Q)'!K$12:K$72)</f>
        <v>0</v>
      </c>
      <c r="L54" s="82">
        <f ca="1">-SUMIF('CF(Q)'!$B$12:$B$72,IRR!$B54,'CF(Q)'!L$12:L$72)</f>
        <v>0</v>
      </c>
      <c r="M54" s="82">
        <f ca="1">-SUMIF('CF(Q)'!$B$12:$B$72,IRR!$B54,'CF(Q)'!M$12:M$72)</f>
        <v>0</v>
      </c>
      <c r="N54" s="82">
        <f ca="1">-SUMIF('CF(Q)'!$B$12:$B$72,IRR!$B54,'CF(Q)'!N$12:N$72)</f>
        <v>0</v>
      </c>
      <c r="O54" s="82">
        <f ca="1">-SUMIF('CF(Q)'!$B$12:$B$72,IRR!$B54,'CF(Q)'!O$12:O$72)</f>
        <v>0</v>
      </c>
      <c r="P54" s="82">
        <f ca="1">-SUMIF('CF(Q)'!$B$12:$B$72,IRR!$B54,'CF(Q)'!P$12:P$72)</f>
        <v>0</v>
      </c>
      <c r="Q54" s="82">
        <f ca="1">-SUMIF('CF(Q)'!$B$12:$B$72,IRR!$B54,'CF(Q)'!Q$12:Q$72)</f>
        <v>0</v>
      </c>
      <c r="R54" s="82">
        <f ca="1">-SUMIF('CF(Q)'!$B$12:$B$72,IRR!$B54,'CF(Q)'!R$12:R$72)</f>
        <v>0</v>
      </c>
      <c r="S54" s="82">
        <f ca="1">-SUMIF('CF(Q)'!$B$12:$B$72,IRR!$B54,'CF(Q)'!S$12:S$72)</f>
        <v>0</v>
      </c>
      <c r="T54" s="82">
        <f ca="1">-SUMIF('CF(Q)'!$B$12:$B$72,IRR!$B54,'CF(Q)'!T$12:T$72)</f>
        <v>0</v>
      </c>
      <c r="U54" s="82">
        <f ca="1">-SUMIF('CF(Q)'!$B$12:$B$72,IRR!$B54,'CF(Q)'!U$12:U$72)</f>
        <v>0</v>
      </c>
      <c r="V54" s="82">
        <f ca="1">-SUMIF('CF(Q)'!$B$12:$B$72,IRR!$B54,'CF(Q)'!V$12:V$72)</f>
        <v>0</v>
      </c>
      <c r="W54" s="82">
        <f ca="1">-SUMIF('CF(Q)'!$B$12:$B$72,IRR!$B54,'CF(Q)'!W$12:W$72)</f>
        <v>0</v>
      </c>
      <c r="X54" s="82">
        <f ca="1">-SUMIF('CF(Q)'!$B$12:$B$72,IRR!$B54,'CF(Q)'!X$12:X$72)</f>
        <v>0</v>
      </c>
      <c r="Y54" s="82">
        <f ca="1">-SUMIF('CF(Q)'!$B$12:$B$72,IRR!$B54,'CF(Q)'!Y$12:Y$72)</f>
        <v>0</v>
      </c>
      <c r="Z54" s="82">
        <f ca="1">-SUMIF('CF(Q)'!$B$12:$B$72,IRR!$B54,'CF(Q)'!Z$12:Z$72)</f>
        <v>0</v>
      </c>
      <c r="AA54" s="82">
        <f ca="1">-SUMIF('CF(Q)'!$B$12:$B$72,IRR!$B54,'CF(Q)'!AA$12:AA$72)</f>
        <v>0</v>
      </c>
      <c r="AB54" s="82">
        <f ca="1">-SUMIF('CF(Q)'!$B$12:$B$72,IRR!$B54,'CF(Q)'!AB$12:AB$72)</f>
        <v>0</v>
      </c>
      <c r="AC54" s="82">
        <f ca="1">-SUMIF('CF(Q)'!$B$12:$B$72,IRR!$B54,'CF(Q)'!AC$12:AC$72)</f>
        <v>0</v>
      </c>
      <c r="AD54" s="82">
        <f ca="1">-SUMIF('CF(Q)'!$B$12:$B$72,IRR!$B54,'CF(Q)'!AD$12:AD$72)</f>
        <v>0</v>
      </c>
      <c r="AE54" s="82">
        <f ca="1">-SUMIF('CF(Q)'!$B$12:$B$72,IRR!$B54,'CF(Q)'!AE$12:AE$72)</f>
        <v>0</v>
      </c>
      <c r="AF54" s="82">
        <f ca="1">-SUMIF('CF(Q)'!$B$12:$B$72,IRR!$B54,'CF(Q)'!AF$12:AF$72)</f>
        <v>0</v>
      </c>
      <c r="AG54" s="82">
        <f ca="1">-SUMIF('CF(Q)'!$B$12:$B$72,IRR!$B54,'CF(Q)'!AG$12:AG$72)</f>
        <v>0</v>
      </c>
      <c r="AH54" s="82">
        <f ca="1">-SUMIF('CF(Q)'!$B$12:$B$72,IRR!$B54,'CF(Q)'!AH$12:AH$72)</f>
        <v>0</v>
      </c>
      <c r="AI54" s="82">
        <f ca="1">-SUMIF('CF(Q)'!$B$12:$B$72,IRR!$B54,'CF(Q)'!AI$12:AI$72)</f>
        <v>0</v>
      </c>
      <c r="AJ54" s="82">
        <f ca="1">-SUMIF('CF(Q)'!$B$12:$B$72,IRR!$B54,'CF(Q)'!AJ$12:AJ$72)</f>
        <v>0</v>
      </c>
      <c r="AK54" s="82">
        <f ca="1">-SUMIF('CF(Q)'!$B$12:$B$72,IRR!$B54,'CF(Q)'!AK$12:AK$72)</f>
        <v>0</v>
      </c>
      <c r="AL54" s="82">
        <f ca="1">-SUMIF('CF(Q)'!$B$12:$B$72,IRR!$B54,'CF(Q)'!AL$12:AL$72)</f>
        <v>0</v>
      </c>
      <c r="AM54" s="82">
        <f ca="1">-SUMIF('CF(Q)'!$B$12:$B$72,IRR!$B54,'CF(Q)'!AM$12:AM$72)</f>
        <v>0</v>
      </c>
      <c r="AN54" s="82">
        <f ca="1">-SUMIF('CF(Q)'!$B$12:$B$72,IRR!$B54,'CF(Q)'!AN$12:AN$72)</f>
        <v>0</v>
      </c>
      <c r="AO54" s="82">
        <f ca="1">-SUMIF('CF(Q)'!$B$12:$B$72,IRR!$B54,'CF(Q)'!AO$12:AO$72)</f>
        <v>0</v>
      </c>
      <c r="AP54" s="82">
        <f ca="1">-SUMIF('CF(Q)'!$B$12:$B$72,IRR!$B54,'CF(Q)'!AP$12:AP$72)</f>
        <v>0</v>
      </c>
      <c r="AQ54" s="82">
        <f ca="1">-SUMIF('CF(Q)'!$B$12:$B$72,IRR!$B54,'CF(Q)'!AQ$12:AQ$72)</f>
        <v>0</v>
      </c>
      <c r="AR54" s="82">
        <f ca="1">-SUMIF('CF(Q)'!$B$12:$B$72,IRR!$B54,'CF(Q)'!AR$12:AR$72)</f>
        <v>0</v>
      </c>
      <c r="AS54" s="82">
        <f ca="1">-SUMIF('CF(Q)'!$B$12:$B$72,IRR!$B54,'CF(Q)'!AS$12:AS$72)</f>
        <v>0</v>
      </c>
      <c r="AT54" s="82">
        <f ca="1">-SUMIF('CF(Q)'!$B$12:$B$72,IRR!$B54,'CF(Q)'!AT$12:AT$72)</f>
        <v>0</v>
      </c>
      <c r="AU54" s="82">
        <f ca="1">-SUMIF('CF(Q)'!$B$12:$B$72,IRR!$B54,'CF(Q)'!AU$12:AU$72)</f>
        <v>0</v>
      </c>
      <c r="AV54" s="82">
        <f ca="1">-SUMIF('CF(Q)'!$B$12:$B$72,IRR!$B54,'CF(Q)'!AV$12:AV$72)</f>
        <v>0</v>
      </c>
      <c r="AW54" s="82">
        <f ca="1">-SUMIF('CF(Q)'!$B$12:$B$72,IRR!$B54,'CF(Q)'!AW$12:AW$72)</f>
        <v>0</v>
      </c>
      <c r="AX54" s="82">
        <f ca="1">-SUMIF('CF(Q)'!$B$12:$B$72,IRR!$B54,'CF(Q)'!AX$12:AX$72)</f>
        <v>0</v>
      </c>
      <c r="AY54" s="82">
        <f ca="1">-SUMIF('CF(Q)'!$B$12:$B$72,IRR!$B54,'CF(Q)'!AY$12:AY$72)</f>
        <v>0</v>
      </c>
      <c r="AZ54" s="82">
        <f ca="1">-SUMIF('CF(Q)'!$B$12:$B$72,IRR!$B54,'CF(Q)'!AZ$12:AZ$72)</f>
        <v>0</v>
      </c>
      <c r="BA54" s="82">
        <f ca="1">-SUMIF('CF(Q)'!$B$12:$B$72,IRR!$B54,'CF(Q)'!BA$12:BA$72)</f>
        <v>0</v>
      </c>
      <c r="BB54" s="82">
        <f ca="1">-SUMIF('CF(Q)'!$B$12:$B$72,IRR!$B54,'CF(Q)'!BB$12:BB$72)</f>
        <v>0</v>
      </c>
      <c r="BC54" s="82">
        <f ca="1">-SUMIF('CF(Q)'!$B$12:$B$72,IRR!$B54,'CF(Q)'!BC$12:BC$72)</f>
        <v>0</v>
      </c>
      <c r="BD54" s="82">
        <f ca="1">-SUMIF('CF(Q)'!$B$12:$B$72,IRR!$B54,'CF(Q)'!BD$12:BD$72)</f>
        <v>0</v>
      </c>
      <c r="BE54" s="82">
        <f ca="1">-SUMIF('CF(Q)'!$B$12:$B$72,IRR!$B54,'CF(Q)'!BE$12:BE$72)</f>
        <v>0</v>
      </c>
      <c r="BF54" s="82">
        <f ca="1">-SUMIF('CF(Q)'!$B$12:$B$72,IRR!$B54,'CF(Q)'!BF$12:BF$72)</f>
        <v>0</v>
      </c>
      <c r="BG54" s="82">
        <f ca="1">-SUMIF('CF(Q)'!$B$12:$B$72,IRR!$B54,'CF(Q)'!BG$12:BG$72)</f>
        <v>0</v>
      </c>
      <c r="BH54" s="82">
        <f ca="1">-SUMIF('CF(Q)'!$B$12:$B$72,IRR!$B54,'CF(Q)'!BH$12:BH$72)</f>
        <v>0</v>
      </c>
      <c r="BI54" s="82">
        <f ca="1">-SUMIF('CF(Q)'!$B$12:$B$72,IRR!$B54,'CF(Q)'!BI$12:BI$72)</f>
        <v>0</v>
      </c>
      <c r="BJ54" s="82">
        <f ca="1">-SUMIF('CF(Q)'!$B$12:$B$72,IRR!$B54,'CF(Q)'!BJ$12:BJ$72)</f>
        <v>0</v>
      </c>
      <c r="BK54" s="82">
        <f ca="1">-SUMIF('CF(Q)'!$B$12:$B$72,IRR!$B54,'CF(Q)'!BK$12:BK$72)</f>
        <v>0</v>
      </c>
      <c r="BL54" s="82">
        <f ca="1">-SUMIF('CF(Q)'!$B$12:$B$72,IRR!$B54,'CF(Q)'!BL$12:BL$72)</f>
        <v>0</v>
      </c>
      <c r="BM54" s="82">
        <f ca="1">-SUMIF('CF(Q)'!$B$12:$B$72,IRR!$B54,'CF(Q)'!BM$12:BM$72)</f>
        <v>0</v>
      </c>
      <c r="BN54" s="82">
        <f ca="1">-SUMIF('CF(Q)'!$B$12:$B$72,IRR!$B54,'CF(Q)'!BN$12:BN$72)</f>
        <v>0</v>
      </c>
      <c r="BO54" s="82">
        <f ca="1">-SUMIF('CF(Q)'!$B$12:$B$72,IRR!$B54,'CF(Q)'!BO$12:BO$72)</f>
        <v>0</v>
      </c>
      <c r="BP54" s="82">
        <f ca="1">-SUMIF('CF(Q)'!$B$12:$B$72,IRR!$B54,'CF(Q)'!BP$12:BP$72)</f>
        <v>0</v>
      </c>
      <c r="BQ54" s="82">
        <f ca="1">-SUMIF('CF(Q)'!$B$12:$B$72,IRR!$B54,'CF(Q)'!BQ$12:BQ$72)</f>
        <v>0</v>
      </c>
      <c r="BR54" s="82">
        <f ca="1">-SUMIF('CF(Q)'!$B$12:$B$72,IRR!$B54,'CF(Q)'!BR$12:BR$72)</f>
        <v>0</v>
      </c>
      <c r="BS54" s="82">
        <f ca="1">-SUMIF('CF(Q)'!$B$12:$B$72,IRR!$B54,'CF(Q)'!BS$12:BS$72)</f>
        <v>0</v>
      </c>
      <c r="BT54" s="82">
        <f ca="1">-SUMIF('CF(Q)'!$B$12:$B$72,IRR!$B54,'CF(Q)'!BT$12:BT$72)</f>
        <v>0</v>
      </c>
      <c r="BU54" s="82">
        <f ca="1">-SUMIF('CF(Q)'!$B$12:$B$72,IRR!$B54,'CF(Q)'!BU$12:BU$72)</f>
        <v>0</v>
      </c>
      <c r="BV54" s="82">
        <f ca="1">-SUMIF('CF(Q)'!$B$12:$B$72,IRR!$B54,'CF(Q)'!BV$12:BV$72)</f>
        <v>0</v>
      </c>
      <c r="BW54" s="82">
        <f ca="1">-SUMIF('CF(Q)'!$B$12:$B$72,IRR!$B54,'CF(Q)'!BW$12:BW$72)</f>
        <v>0</v>
      </c>
      <c r="BX54" s="82">
        <f ca="1">-SUMIF('CF(Q)'!$B$12:$B$72,IRR!$B54,'CF(Q)'!BX$12:BX$72)</f>
        <v>0</v>
      </c>
      <c r="BY54" s="82">
        <f ca="1">-SUMIF('CF(Q)'!$B$12:$B$72,IRR!$B54,'CF(Q)'!BY$12:BY$72)</f>
        <v>0</v>
      </c>
      <c r="BZ54" s="82">
        <f ca="1">-SUMIF('CF(Q)'!$B$12:$B$72,IRR!$B54,'CF(Q)'!BZ$12:BZ$72)</f>
        <v>0</v>
      </c>
      <c r="CA54" s="82">
        <f ca="1">-SUMIF('CF(Q)'!$B$12:$B$72,IRR!$B54,'CF(Q)'!CA$12:CA$72)</f>
        <v>0</v>
      </c>
      <c r="CB54" s="82">
        <f ca="1">-SUMIF('CF(Q)'!$B$12:$B$72,IRR!$B54,'CF(Q)'!CB$12:CB$72)</f>
        <v>0</v>
      </c>
      <c r="CC54" s="82">
        <f ca="1">-SUMIF('CF(Q)'!$B$12:$B$72,IRR!$B54,'CF(Q)'!CC$12:CC$72)</f>
        <v>0</v>
      </c>
      <c r="CD54" s="82">
        <f ca="1">-SUMIF('CF(Q)'!$B$12:$B$72,IRR!$B54,'CF(Q)'!CD$12:CD$72)</f>
        <v>0</v>
      </c>
      <c r="CE54" s="82">
        <f ca="1">-SUMIF('CF(Q)'!$B$12:$B$72,IRR!$B54,'CF(Q)'!CE$12:CE$72)</f>
        <v>0</v>
      </c>
      <c r="CF54" s="82">
        <f ca="1">-SUMIF('CF(Q)'!$B$12:$B$72,IRR!$B54,'CF(Q)'!CF$12:CF$72)</f>
        <v>0</v>
      </c>
      <c r="CG54" s="82">
        <f ca="1">-SUMIF('CF(Q)'!$B$12:$B$72,IRR!$B54,'CF(Q)'!CG$12:CG$72)</f>
        <v>0</v>
      </c>
      <c r="CH54" s="82">
        <f ca="1">-SUMIF('CF(Q)'!$B$12:$B$72,IRR!$B54,'CF(Q)'!CH$12:CH$72)</f>
        <v>0</v>
      </c>
      <c r="CI54" s="82">
        <f ca="1">-SUMIF('CF(Q)'!$B$12:$B$72,IRR!$B54,'CF(Q)'!CI$12:CI$72)</f>
        <v>0</v>
      </c>
      <c r="CJ54" s="82">
        <f ca="1">-SUMIF('CF(Q)'!$B$12:$B$72,IRR!$B54,'CF(Q)'!CJ$12:CJ$72)</f>
        <v>0</v>
      </c>
      <c r="CK54" s="82">
        <f ca="1">-SUMIF('CF(Q)'!$B$12:$B$72,IRR!$B54,'CF(Q)'!CK$12:CK$72)</f>
        <v>0</v>
      </c>
      <c r="CL54" s="82">
        <f ca="1">-SUMIF('CF(Q)'!$B$12:$B$72,IRR!$B54,'CF(Q)'!CL$12:CL$72)</f>
        <v>0</v>
      </c>
      <c r="CM54" s="82">
        <f ca="1">-SUMIF('CF(Q)'!$B$12:$B$72,IRR!$B54,'CF(Q)'!CM$12:CM$72)</f>
        <v>0</v>
      </c>
      <c r="CN54" s="82">
        <f ca="1">-SUMIF('CF(Q)'!$B$12:$B$72,IRR!$B54,'CF(Q)'!CN$12:CN$72)</f>
        <v>0</v>
      </c>
      <c r="CO54" s="82">
        <f ca="1">-SUMIF('CF(Q)'!$B$12:$B$72,IRR!$B54,'CF(Q)'!CO$12:CO$72)</f>
        <v>0</v>
      </c>
      <c r="CP54" s="82">
        <f ca="1">-SUMIF('CF(Q)'!$B$12:$B$72,IRR!$B54,'CF(Q)'!CP$12:CP$72)</f>
        <v>0</v>
      </c>
      <c r="CQ54" s="82">
        <f ca="1">-SUMIF('CF(Q)'!$B$12:$B$72,IRR!$B54,'CF(Q)'!CQ$12:CQ$72)</f>
        <v>0</v>
      </c>
      <c r="CR54" s="82">
        <f ca="1">-SUMIF('CF(Q)'!$B$12:$B$72,IRR!$B54,'CF(Q)'!CR$12:CR$72)</f>
        <v>0</v>
      </c>
      <c r="CS54" s="82">
        <f ca="1">-SUMIF('CF(Q)'!$B$12:$B$72,IRR!$B54,'CF(Q)'!CS$12:CS$72)</f>
        <v>0</v>
      </c>
      <c r="CT54" s="82">
        <f ca="1">-SUMIF('CF(Q)'!$B$12:$B$72,IRR!$B54,'CF(Q)'!CT$12:CT$72)</f>
        <v>0</v>
      </c>
      <c r="CU54" s="82">
        <f ca="1">-SUMIF('CF(Q)'!$B$12:$B$72,IRR!$B54,'CF(Q)'!CU$12:CU$72)</f>
        <v>0</v>
      </c>
      <c r="CV54" s="82">
        <f ca="1">-SUMIF('CF(Q)'!$B$12:$B$72,IRR!$B54,'CF(Q)'!CV$12:CV$72)</f>
        <v>0</v>
      </c>
      <c r="CW54" s="82">
        <f ca="1">-SUMIF('CF(Q)'!$B$12:$B$72,IRR!$B54,'CF(Q)'!CW$12:CW$72)</f>
        <v>0</v>
      </c>
      <c r="CX54" s="82">
        <f ca="1">-SUMIF('CF(Q)'!$B$12:$B$72,IRR!$B54,'CF(Q)'!CX$12:CX$72)</f>
        <v>0</v>
      </c>
      <c r="CY54" s="82">
        <f ca="1">-SUMIF('CF(Q)'!$B$12:$B$72,IRR!$B54,'CF(Q)'!CY$12:CY$72)</f>
        <v>0</v>
      </c>
      <c r="CZ54" s="82">
        <f ca="1">-SUMIF('CF(Q)'!$B$12:$B$72,IRR!$B54,'CF(Q)'!CZ$12:CZ$72)</f>
        <v>0</v>
      </c>
      <c r="DA54" s="82">
        <f ca="1">-SUMIF('CF(Q)'!$B$12:$B$72,IRR!$B54,'CF(Q)'!DA$12:DA$72)</f>
        <v>0</v>
      </c>
      <c r="DB54" s="82">
        <f ca="1">-SUMIF('CF(Q)'!$B$12:$B$72,IRR!$B54,'CF(Q)'!DB$12:DB$72)</f>
        <v>0</v>
      </c>
      <c r="DC54" s="82">
        <f ca="1">-SUMIF('CF(Q)'!$B$12:$B$72,IRR!$B54,'CF(Q)'!DC$12:DC$72)</f>
        <v>0</v>
      </c>
      <c r="DD54" s="82">
        <f ca="1">-SUMIF('CF(Q)'!$B$12:$B$72,IRR!$B54,'CF(Q)'!DD$12:DD$72)</f>
        <v>0</v>
      </c>
      <c r="DE54" s="82">
        <f ca="1">-SUMIF('CF(Q)'!$B$12:$B$72,IRR!$B54,'CF(Q)'!DE$12:DE$72)</f>
        <v>0</v>
      </c>
      <c r="DF54" s="82">
        <f ca="1">-SUMIF('CF(Q)'!$B$12:$B$72,IRR!$B54,'CF(Q)'!DF$12:DF$72)</f>
        <v>0</v>
      </c>
      <c r="DG54" s="82">
        <f ca="1">-SUMIF('CF(Q)'!$B$12:$B$72,IRR!$B54,'CF(Q)'!DG$12:DG$72)</f>
        <v>0</v>
      </c>
      <c r="DH54" s="82">
        <f ca="1">-SUMIF('CF(Q)'!$B$12:$B$72,IRR!$B54,'CF(Q)'!DH$12:DH$72)</f>
        <v>0</v>
      </c>
      <c r="DI54" s="82">
        <f ca="1">-SUMIF('CF(Q)'!$B$12:$B$72,IRR!$B54,'CF(Q)'!DI$12:DI$72)</f>
        <v>0</v>
      </c>
      <c r="DJ54" s="82">
        <f ca="1">-SUMIF('CF(Q)'!$B$12:$B$72,IRR!$B54,'CF(Q)'!DJ$12:DJ$72)</f>
        <v>0</v>
      </c>
      <c r="DK54" s="82">
        <f ca="1">-SUMIF('CF(Q)'!$B$12:$B$72,IRR!$B54,'CF(Q)'!DK$12:DK$72)</f>
        <v>0</v>
      </c>
      <c r="DL54" s="82">
        <f ca="1">-SUMIF('CF(Q)'!$B$12:$B$72,IRR!$B54,'CF(Q)'!DL$12:DL$72)</f>
        <v>0</v>
      </c>
      <c r="DM54" s="82">
        <f ca="1">-SUMIF('CF(Q)'!$B$12:$B$72,IRR!$B54,'CF(Q)'!DM$12:DM$72)</f>
        <v>0</v>
      </c>
      <c r="DN54" s="82">
        <f ca="1">-SUMIF('CF(Q)'!$B$12:$B$72,IRR!$B54,'CF(Q)'!DN$12:DN$72)</f>
        <v>0</v>
      </c>
      <c r="DO54" s="82">
        <f ca="1">-SUMIF('CF(Q)'!$B$12:$B$72,IRR!$B54,'CF(Q)'!DO$12:DO$72)</f>
        <v>0</v>
      </c>
      <c r="DP54" s="82">
        <f ca="1">-SUMIF('CF(Q)'!$B$12:$B$72,IRR!$B54,'CF(Q)'!DP$12:DP$72)</f>
        <v>0</v>
      </c>
      <c r="DQ54" s="82">
        <f ca="1">-SUMIF('CF(Q)'!$B$12:$B$72,IRR!$B54,'CF(Q)'!DQ$12:DQ$72)</f>
        <v>0</v>
      </c>
      <c r="DR54" s="82">
        <f ca="1">-SUMIF('CF(Q)'!$B$12:$B$72,IRR!$B54,'CF(Q)'!DR$12:DR$72)</f>
        <v>0</v>
      </c>
      <c r="DS54" s="82">
        <f ca="1">-SUMIF('CF(Q)'!$B$12:$B$72,IRR!$B54,'CF(Q)'!DS$12:DS$72)</f>
        <v>0</v>
      </c>
      <c r="DT54" s="82">
        <f ca="1">-SUMIF('CF(Q)'!$B$12:$B$72,IRR!$B54,'CF(Q)'!DT$12:DT$72)</f>
        <v>0</v>
      </c>
      <c r="DU54" s="82">
        <f ca="1">-SUMIF('CF(Q)'!$B$12:$B$72,IRR!$B54,'CF(Q)'!DU$12:DU$72)</f>
        <v>0</v>
      </c>
      <c r="DV54" s="82">
        <f ca="1">-SUMIF('CF(Q)'!$B$12:$B$72,IRR!$B54,'CF(Q)'!DV$12:DV$72)</f>
        <v>0</v>
      </c>
      <c r="DW54" s="82">
        <f ca="1">-SUMIF('CF(Q)'!$B$12:$B$72,IRR!$B54,'CF(Q)'!DW$12:DW$72)</f>
        <v>0</v>
      </c>
      <c r="DX54" s="82">
        <f ca="1">-SUMIF('CF(Q)'!$B$12:$B$72,IRR!$B54,'CF(Q)'!DX$12:DX$72)</f>
        <v>0</v>
      </c>
      <c r="DY54" s="82">
        <f ca="1">-SUMIF('CF(Q)'!$B$12:$B$72,IRR!$B54,'CF(Q)'!DY$12:DY$72)</f>
        <v>0</v>
      </c>
      <c r="DZ54" s="82">
        <f ca="1">-SUMIF('CF(Q)'!$B$12:$B$72,IRR!$B54,'CF(Q)'!DZ$12:DZ$72)</f>
        <v>0</v>
      </c>
      <c r="EA54" s="82">
        <f ca="1">-SUMIF('CF(Q)'!$B$12:$B$72,IRR!$B54,'CF(Q)'!EA$12:EA$72)</f>
        <v>0</v>
      </c>
      <c r="EB54" s="82">
        <f ca="1">-SUMIF('CF(Q)'!$B$12:$B$72,IRR!$B54,'CF(Q)'!EB$12:EB$72)</f>
        <v>0</v>
      </c>
      <c r="EC54" s="82">
        <f ca="1">-SUMIF('CF(Q)'!$B$12:$B$72,IRR!$B54,'CF(Q)'!EC$12:EC$72)</f>
        <v>0</v>
      </c>
      <c r="ED54" s="82">
        <f ca="1">-SUMIF('CF(Q)'!$B$12:$B$72,IRR!$B54,'CF(Q)'!ED$12:ED$72)</f>
        <v>0</v>
      </c>
      <c r="EE54" s="82">
        <f ca="1">-SUMIF('CF(Q)'!$B$12:$B$72,IRR!$B54,'CF(Q)'!EE$12:EE$72)</f>
        <v>0</v>
      </c>
      <c r="EF54" s="82">
        <f ca="1">-SUMIF('CF(Q)'!$B$12:$B$72,IRR!$B54,'CF(Q)'!EF$12:EF$72)</f>
        <v>0</v>
      </c>
      <c r="EG54" s="82">
        <f ca="1">-SUMIF('CF(Q)'!$B$12:$B$72,IRR!$B54,'CF(Q)'!EG$12:EG$72)</f>
        <v>0</v>
      </c>
      <c r="EH54" s="82">
        <f ca="1">-SUMIF('CF(Q)'!$B$12:$B$72,IRR!$B54,'CF(Q)'!EH$12:EH$72)</f>
        <v>0</v>
      </c>
      <c r="EI54" s="82">
        <f ca="1">-SUMIF('CF(Q)'!$B$12:$B$72,IRR!$B54,'CF(Q)'!EI$12:EI$72)</f>
        <v>0</v>
      </c>
      <c r="EJ54" s="82">
        <f ca="1">-SUMIF('CF(Q)'!$B$12:$B$72,IRR!$B54,'CF(Q)'!EJ$12:EJ$72)</f>
        <v>0</v>
      </c>
      <c r="EK54" s="82">
        <f ca="1">-SUMIF('CF(Q)'!$B$12:$B$72,IRR!$B54,'CF(Q)'!EK$12:EK$72)</f>
        <v>0</v>
      </c>
      <c r="EL54" s="82">
        <f ca="1">-SUMIF('CF(Q)'!$B$12:$B$72,IRR!$B54,'CF(Q)'!EL$12:EL$72)</f>
        <v>0</v>
      </c>
      <c r="EM54" s="82">
        <f ca="1">-SUMIF('CF(Q)'!$B$12:$B$72,IRR!$B54,'CF(Q)'!EM$12:EM$72)</f>
        <v>0</v>
      </c>
      <c r="EN54" s="82">
        <f ca="1">-SUMIF('CF(Q)'!$B$12:$B$72,IRR!$B54,'CF(Q)'!EN$12:EN$72)</f>
        <v>0</v>
      </c>
      <c r="EO54" s="82">
        <f ca="1">-SUMIF('CF(Q)'!$B$12:$B$72,IRR!$B54,'CF(Q)'!EO$12:EO$72)</f>
        <v>0</v>
      </c>
      <c r="EP54" s="82">
        <f ca="1">-SUMIF('CF(Q)'!$B$12:$B$72,IRR!$B54,'CF(Q)'!EP$12:EP$72)</f>
        <v>0</v>
      </c>
    </row>
    <row r="55" spans="1:146" ht="14.1" customHeight="1">
      <c r="A55" s="129">
        <v>1</v>
      </c>
      <c r="B55" s="66" t="s">
        <v>1080</v>
      </c>
      <c r="C55" s="134"/>
      <c r="D55" s="8" t="s">
        <v>97</v>
      </c>
      <c r="E55" s="12">
        <f t="shared" ref="E55:E57" ca="1" si="167">SUM(G55:EP55)</f>
        <v>0</v>
      </c>
      <c r="G55" s="12"/>
      <c r="H55" s="82">
        <f>-SUMIF('CF(Q)'!$B$12:$B$72,IRR!$B55,'CF(Q)'!H$12:H$72)</f>
        <v>0</v>
      </c>
      <c r="I55" s="82">
        <f>-SUMIF('CF(Q)'!$B$12:$B$72,IRR!$B55,'CF(Q)'!I$12:I$72)</f>
        <v>0</v>
      </c>
      <c r="J55" s="82">
        <f>-SUMIF('CF(Q)'!$B$12:$B$72,IRR!$B55,'CF(Q)'!J$12:J$72)</f>
        <v>0</v>
      </c>
      <c r="K55" s="82">
        <f ca="1">-SUMIF('CF(Q)'!$B$12:$B$72,IRR!$B55,'CF(Q)'!K$12:K$72)</f>
        <v>0</v>
      </c>
      <c r="L55" s="82">
        <f ca="1">-SUMIF('CF(Q)'!$B$12:$B$72,IRR!$B55,'CF(Q)'!L$12:L$72)</f>
        <v>0</v>
      </c>
      <c r="M55" s="82">
        <f ca="1">-SUMIF('CF(Q)'!$B$12:$B$72,IRR!$B55,'CF(Q)'!M$12:M$72)</f>
        <v>0</v>
      </c>
      <c r="N55" s="82">
        <f ca="1">-SUMIF('CF(Q)'!$B$12:$B$72,IRR!$B55,'CF(Q)'!N$12:N$72)</f>
        <v>0</v>
      </c>
      <c r="O55" s="82">
        <f ca="1">-SUMIF('CF(Q)'!$B$12:$B$72,IRR!$B55,'CF(Q)'!O$12:O$72)</f>
        <v>0</v>
      </c>
      <c r="P55" s="82">
        <f ca="1">-SUMIF('CF(Q)'!$B$12:$B$72,IRR!$B55,'CF(Q)'!P$12:P$72)</f>
        <v>0</v>
      </c>
      <c r="Q55" s="82">
        <f ca="1">-SUMIF('CF(Q)'!$B$12:$B$72,IRR!$B55,'CF(Q)'!Q$12:Q$72)</f>
        <v>0</v>
      </c>
      <c r="R55" s="82">
        <f ca="1">-SUMIF('CF(Q)'!$B$12:$B$72,IRR!$B55,'CF(Q)'!R$12:R$72)</f>
        <v>0</v>
      </c>
      <c r="S55" s="82">
        <f ca="1">-SUMIF('CF(Q)'!$B$12:$B$72,IRR!$B55,'CF(Q)'!S$12:S$72)</f>
        <v>0</v>
      </c>
      <c r="T55" s="82">
        <f ca="1">-SUMIF('CF(Q)'!$B$12:$B$72,IRR!$B55,'CF(Q)'!T$12:T$72)</f>
        <v>0</v>
      </c>
      <c r="U55" s="82">
        <f ca="1">-SUMIF('CF(Q)'!$B$12:$B$72,IRR!$B55,'CF(Q)'!U$12:U$72)</f>
        <v>0</v>
      </c>
      <c r="V55" s="82">
        <f ca="1">-SUMIF('CF(Q)'!$B$12:$B$72,IRR!$B55,'CF(Q)'!V$12:V$72)</f>
        <v>0</v>
      </c>
      <c r="W55" s="82">
        <f ca="1">-SUMIF('CF(Q)'!$B$12:$B$72,IRR!$B55,'CF(Q)'!W$12:W$72)</f>
        <v>0</v>
      </c>
      <c r="X55" s="82">
        <f ca="1">-SUMIF('CF(Q)'!$B$12:$B$72,IRR!$B55,'CF(Q)'!X$12:X$72)</f>
        <v>0</v>
      </c>
      <c r="Y55" s="82">
        <f ca="1">-SUMIF('CF(Q)'!$B$12:$B$72,IRR!$B55,'CF(Q)'!Y$12:Y$72)</f>
        <v>0</v>
      </c>
      <c r="Z55" s="82">
        <f ca="1">-SUMIF('CF(Q)'!$B$12:$B$72,IRR!$B55,'CF(Q)'!Z$12:Z$72)</f>
        <v>0</v>
      </c>
      <c r="AA55" s="82">
        <f ca="1">-SUMIF('CF(Q)'!$B$12:$B$72,IRR!$B55,'CF(Q)'!AA$12:AA$72)</f>
        <v>0</v>
      </c>
      <c r="AB55" s="82">
        <f ca="1">-SUMIF('CF(Q)'!$B$12:$B$72,IRR!$B55,'CF(Q)'!AB$12:AB$72)</f>
        <v>0</v>
      </c>
      <c r="AC55" s="82">
        <f ca="1">-SUMIF('CF(Q)'!$B$12:$B$72,IRR!$B55,'CF(Q)'!AC$12:AC$72)</f>
        <v>0</v>
      </c>
      <c r="AD55" s="82">
        <f ca="1">-SUMIF('CF(Q)'!$B$12:$B$72,IRR!$B55,'CF(Q)'!AD$12:AD$72)</f>
        <v>0</v>
      </c>
      <c r="AE55" s="82">
        <f ca="1">-SUMIF('CF(Q)'!$B$12:$B$72,IRR!$B55,'CF(Q)'!AE$12:AE$72)</f>
        <v>0</v>
      </c>
      <c r="AF55" s="82">
        <f ca="1">-SUMIF('CF(Q)'!$B$12:$B$72,IRR!$B55,'CF(Q)'!AF$12:AF$72)</f>
        <v>0</v>
      </c>
      <c r="AG55" s="82">
        <f ca="1">-SUMIF('CF(Q)'!$B$12:$B$72,IRR!$B55,'CF(Q)'!AG$12:AG$72)</f>
        <v>0</v>
      </c>
      <c r="AH55" s="82">
        <f ca="1">-SUMIF('CF(Q)'!$B$12:$B$72,IRR!$B55,'CF(Q)'!AH$12:AH$72)</f>
        <v>0</v>
      </c>
      <c r="AI55" s="82">
        <f ca="1">-SUMIF('CF(Q)'!$B$12:$B$72,IRR!$B55,'CF(Q)'!AI$12:AI$72)</f>
        <v>0</v>
      </c>
      <c r="AJ55" s="82">
        <f ca="1">-SUMIF('CF(Q)'!$B$12:$B$72,IRR!$B55,'CF(Q)'!AJ$12:AJ$72)</f>
        <v>0</v>
      </c>
      <c r="AK55" s="82">
        <f ca="1">-SUMIF('CF(Q)'!$B$12:$B$72,IRR!$B55,'CF(Q)'!AK$12:AK$72)</f>
        <v>0</v>
      </c>
      <c r="AL55" s="82">
        <f ca="1">-SUMIF('CF(Q)'!$B$12:$B$72,IRR!$B55,'CF(Q)'!AL$12:AL$72)</f>
        <v>0</v>
      </c>
      <c r="AM55" s="82">
        <f ca="1">-SUMIF('CF(Q)'!$B$12:$B$72,IRR!$B55,'CF(Q)'!AM$12:AM$72)</f>
        <v>0</v>
      </c>
      <c r="AN55" s="82">
        <f ca="1">-SUMIF('CF(Q)'!$B$12:$B$72,IRR!$B55,'CF(Q)'!AN$12:AN$72)</f>
        <v>0</v>
      </c>
      <c r="AO55" s="82">
        <f ca="1">-SUMIF('CF(Q)'!$B$12:$B$72,IRR!$B55,'CF(Q)'!AO$12:AO$72)</f>
        <v>0</v>
      </c>
      <c r="AP55" s="82">
        <f ca="1">-SUMIF('CF(Q)'!$B$12:$B$72,IRR!$B55,'CF(Q)'!AP$12:AP$72)</f>
        <v>0</v>
      </c>
      <c r="AQ55" s="82">
        <f ca="1">-SUMIF('CF(Q)'!$B$12:$B$72,IRR!$B55,'CF(Q)'!AQ$12:AQ$72)</f>
        <v>0</v>
      </c>
      <c r="AR55" s="82">
        <f ca="1">-SUMIF('CF(Q)'!$B$12:$B$72,IRR!$B55,'CF(Q)'!AR$12:AR$72)</f>
        <v>0</v>
      </c>
      <c r="AS55" s="82">
        <f ca="1">-SUMIF('CF(Q)'!$B$12:$B$72,IRR!$B55,'CF(Q)'!AS$12:AS$72)</f>
        <v>0</v>
      </c>
      <c r="AT55" s="82">
        <f ca="1">-SUMIF('CF(Q)'!$B$12:$B$72,IRR!$B55,'CF(Q)'!AT$12:AT$72)</f>
        <v>0</v>
      </c>
      <c r="AU55" s="82">
        <f ca="1">-SUMIF('CF(Q)'!$B$12:$B$72,IRR!$B55,'CF(Q)'!AU$12:AU$72)</f>
        <v>0</v>
      </c>
      <c r="AV55" s="82">
        <f ca="1">-SUMIF('CF(Q)'!$B$12:$B$72,IRR!$B55,'CF(Q)'!AV$12:AV$72)</f>
        <v>0</v>
      </c>
      <c r="AW55" s="82">
        <f ca="1">-SUMIF('CF(Q)'!$B$12:$B$72,IRR!$B55,'CF(Q)'!AW$12:AW$72)</f>
        <v>0</v>
      </c>
      <c r="AX55" s="82">
        <f ca="1">-SUMIF('CF(Q)'!$B$12:$B$72,IRR!$B55,'CF(Q)'!AX$12:AX$72)</f>
        <v>0</v>
      </c>
      <c r="AY55" s="82">
        <f ca="1">-SUMIF('CF(Q)'!$B$12:$B$72,IRR!$B55,'CF(Q)'!AY$12:AY$72)</f>
        <v>0</v>
      </c>
      <c r="AZ55" s="82">
        <f ca="1">-SUMIF('CF(Q)'!$B$12:$B$72,IRR!$B55,'CF(Q)'!AZ$12:AZ$72)</f>
        <v>0</v>
      </c>
      <c r="BA55" s="82">
        <f ca="1">-SUMIF('CF(Q)'!$B$12:$B$72,IRR!$B55,'CF(Q)'!BA$12:BA$72)</f>
        <v>0</v>
      </c>
      <c r="BB55" s="82">
        <f ca="1">-SUMIF('CF(Q)'!$B$12:$B$72,IRR!$B55,'CF(Q)'!BB$12:BB$72)</f>
        <v>0</v>
      </c>
      <c r="BC55" s="82">
        <f ca="1">-SUMIF('CF(Q)'!$B$12:$B$72,IRR!$B55,'CF(Q)'!BC$12:BC$72)</f>
        <v>0</v>
      </c>
      <c r="BD55" s="82">
        <f ca="1">-SUMIF('CF(Q)'!$B$12:$B$72,IRR!$B55,'CF(Q)'!BD$12:BD$72)</f>
        <v>0</v>
      </c>
      <c r="BE55" s="82">
        <f ca="1">-SUMIF('CF(Q)'!$B$12:$B$72,IRR!$B55,'CF(Q)'!BE$12:BE$72)</f>
        <v>0</v>
      </c>
      <c r="BF55" s="82">
        <f ca="1">-SUMIF('CF(Q)'!$B$12:$B$72,IRR!$B55,'CF(Q)'!BF$12:BF$72)</f>
        <v>0</v>
      </c>
      <c r="BG55" s="82">
        <f ca="1">-SUMIF('CF(Q)'!$B$12:$B$72,IRR!$B55,'CF(Q)'!BG$12:BG$72)</f>
        <v>0</v>
      </c>
      <c r="BH55" s="82">
        <f ca="1">-SUMIF('CF(Q)'!$B$12:$B$72,IRR!$B55,'CF(Q)'!BH$12:BH$72)</f>
        <v>0</v>
      </c>
      <c r="BI55" s="82">
        <f ca="1">-SUMIF('CF(Q)'!$B$12:$B$72,IRR!$B55,'CF(Q)'!BI$12:BI$72)</f>
        <v>0</v>
      </c>
      <c r="BJ55" s="82">
        <f ca="1">-SUMIF('CF(Q)'!$B$12:$B$72,IRR!$B55,'CF(Q)'!BJ$12:BJ$72)</f>
        <v>0</v>
      </c>
      <c r="BK55" s="82">
        <f ca="1">-SUMIF('CF(Q)'!$B$12:$B$72,IRR!$B55,'CF(Q)'!BK$12:BK$72)</f>
        <v>0</v>
      </c>
      <c r="BL55" s="82">
        <f ca="1">-SUMIF('CF(Q)'!$B$12:$B$72,IRR!$B55,'CF(Q)'!BL$12:BL$72)</f>
        <v>0</v>
      </c>
      <c r="BM55" s="82">
        <f ca="1">-SUMIF('CF(Q)'!$B$12:$B$72,IRR!$B55,'CF(Q)'!BM$12:BM$72)</f>
        <v>0</v>
      </c>
      <c r="BN55" s="82">
        <f ca="1">-SUMIF('CF(Q)'!$B$12:$B$72,IRR!$B55,'CF(Q)'!BN$12:BN$72)</f>
        <v>0</v>
      </c>
      <c r="BO55" s="82">
        <f ca="1">-SUMIF('CF(Q)'!$B$12:$B$72,IRR!$B55,'CF(Q)'!BO$12:BO$72)</f>
        <v>0</v>
      </c>
      <c r="BP55" s="82">
        <f ca="1">-SUMIF('CF(Q)'!$B$12:$B$72,IRR!$B55,'CF(Q)'!BP$12:BP$72)</f>
        <v>0</v>
      </c>
      <c r="BQ55" s="82">
        <f ca="1">-SUMIF('CF(Q)'!$B$12:$B$72,IRR!$B55,'CF(Q)'!BQ$12:BQ$72)</f>
        <v>0</v>
      </c>
      <c r="BR55" s="82">
        <f ca="1">-SUMIF('CF(Q)'!$B$12:$B$72,IRR!$B55,'CF(Q)'!BR$12:BR$72)</f>
        <v>0</v>
      </c>
      <c r="BS55" s="82">
        <f ca="1">-SUMIF('CF(Q)'!$B$12:$B$72,IRR!$B55,'CF(Q)'!BS$12:BS$72)</f>
        <v>0</v>
      </c>
      <c r="BT55" s="82">
        <f ca="1">-SUMIF('CF(Q)'!$B$12:$B$72,IRR!$B55,'CF(Q)'!BT$12:BT$72)</f>
        <v>0</v>
      </c>
      <c r="BU55" s="82">
        <f ca="1">-SUMIF('CF(Q)'!$B$12:$B$72,IRR!$B55,'CF(Q)'!BU$12:BU$72)</f>
        <v>0</v>
      </c>
      <c r="BV55" s="82">
        <f ca="1">-SUMIF('CF(Q)'!$B$12:$B$72,IRR!$B55,'CF(Q)'!BV$12:BV$72)</f>
        <v>0</v>
      </c>
      <c r="BW55" s="82">
        <f ca="1">-SUMIF('CF(Q)'!$B$12:$B$72,IRR!$B55,'CF(Q)'!BW$12:BW$72)</f>
        <v>0</v>
      </c>
      <c r="BX55" s="82">
        <f ca="1">-SUMIF('CF(Q)'!$B$12:$B$72,IRR!$B55,'CF(Q)'!BX$12:BX$72)</f>
        <v>0</v>
      </c>
      <c r="BY55" s="82">
        <f ca="1">-SUMIF('CF(Q)'!$B$12:$B$72,IRR!$B55,'CF(Q)'!BY$12:BY$72)</f>
        <v>0</v>
      </c>
      <c r="BZ55" s="82">
        <f ca="1">-SUMIF('CF(Q)'!$B$12:$B$72,IRR!$B55,'CF(Q)'!BZ$12:BZ$72)</f>
        <v>0</v>
      </c>
      <c r="CA55" s="82">
        <f ca="1">-SUMIF('CF(Q)'!$B$12:$B$72,IRR!$B55,'CF(Q)'!CA$12:CA$72)</f>
        <v>0</v>
      </c>
      <c r="CB55" s="82">
        <f ca="1">-SUMIF('CF(Q)'!$B$12:$B$72,IRR!$B55,'CF(Q)'!CB$12:CB$72)</f>
        <v>0</v>
      </c>
      <c r="CC55" s="82">
        <f ca="1">-SUMIF('CF(Q)'!$B$12:$B$72,IRR!$B55,'CF(Q)'!CC$12:CC$72)</f>
        <v>0</v>
      </c>
      <c r="CD55" s="82">
        <f ca="1">-SUMIF('CF(Q)'!$B$12:$B$72,IRR!$B55,'CF(Q)'!CD$12:CD$72)</f>
        <v>0</v>
      </c>
      <c r="CE55" s="82">
        <f ca="1">-SUMIF('CF(Q)'!$B$12:$B$72,IRR!$B55,'CF(Q)'!CE$12:CE$72)</f>
        <v>0</v>
      </c>
      <c r="CF55" s="82">
        <f ca="1">-SUMIF('CF(Q)'!$B$12:$B$72,IRR!$B55,'CF(Q)'!CF$12:CF$72)</f>
        <v>0</v>
      </c>
      <c r="CG55" s="82">
        <f ca="1">-SUMIF('CF(Q)'!$B$12:$B$72,IRR!$B55,'CF(Q)'!CG$12:CG$72)</f>
        <v>0</v>
      </c>
      <c r="CH55" s="82">
        <f ca="1">-SUMIF('CF(Q)'!$B$12:$B$72,IRR!$B55,'CF(Q)'!CH$12:CH$72)</f>
        <v>0</v>
      </c>
      <c r="CI55" s="82">
        <f ca="1">-SUMIF('CF(Q)'!$B$12:$B$72,IRR!$B55,'CF(Q)'!CI$12:CI$72)</f>
        <v>0</v>
      </c>
      <c r="CJ55" s="82">
        <f ca="1">-SUMIF('CF(Q)'!$B$12:$B$72,IRR!$B55,'CF(Q)'!CJ$12:CJ$72)</f>
        <v>0</v>
      </c>
      <c r="CK55" s="82">
        <f ca="1">-SUMIF('CF(Q)'!$B$12:$B$72,IRR!$B55,'CF(Q)'!CK$12:CK$72)</f>
        <v>0</v>
      </c>
      <c r="CL55" s="82">
        <f ca="1">-SUMIF('CF(Q)'!$B$12:$B$72,IRR!$B55,'CF(Q)'!CL$12:CL$72)</f>
        <v>0</v>
      </c>
      <c r="CM55" s="82">
        <f ca="1">-SUMIF('CF(Q)'!$B$12:$B$72,IRR!$B55,'CF(Q)'!CM$12:CM$72)</f>
        <v>0</v>
      </c>
      <c r="CN55" s="82">
        <f ca="1">-SUMIF('CF(Q)'!$B$12:$B$72,IRR!$B55,'CF(Q)'!CN$12:CN$72)</f>
        <v>0</v>
      </c>
      <c r="CO55" s="82">
        <f ca="1">-SUMIF('CF(Q)'!$B$12:$B$72,IRR!$B55,'CF(Q)'!CO$12:CO$72)</f>
        <v>0</v>
      </c>
      <c r="CP55" s="82">
        <f ca="1">-SUMIF('CF(Q)'!$B$12:$B$72,IRR!$B55,'CF(Q)'!CP$12:CP$72)</f>
        <v>0</v>
      </c>
      <c r="CQ55" s="82">
        <f ca="1">-SUMIF('CF(Q)'!$B$12:$B$72,IRR!$B55,'CF(Q)'!CQ$12:CQ$72)</f>
        <v>0</v>
      </c>
      <c r="CR55" s="82">
        <f ca="1">-SUMIF('CF(Q)'!$B$12:$B$72,IRR!$B55,'CF(Q)'!CR$12:CR$72)</f>
        <v>0</v>
      </c>
      <c r="CS55" s="82">
        <f ca="1">-SUMIF('CF(Q)'!$B$12:$B$72,IRR!$B55,'CF(Q)'!CS$12:CS$72)</f>
        <v>0</v>
      </c>
      <c r="CT55" s="82">
        <f ca="1">-SUMIF('CF(Q)'!$B$12:$B$72,IRR!$B55,'CF(Q)'!CT$12:CT$72)</f>
        <v>0</v>
      </c>
      <c r="CU55" s="82">
        <f ca="1">-SUMIF('CF(Q)'!$B$12:$B$72,IRR!$B55,'CF(Q)'!CU$12:CU$72)</f>
        <v>0</v>
      </c>
      <c r="CV55" s="82">
        <f ca="1">-SUMIF('CF(Q)'!$B$12:$B$72,IRR!$B55,'CF(Q)'!CV$12:CV$72)</f>
        <v>0</v>
      </c>
      <c r="CW55" s="82">
        <f ca="1">-SUMIF('CF(Q)'!$B$12:$B$72,IRR!$B55,'CF(Q)'!CW$12:CW$72)</f>
        <v>0</v>
      </c>
      <c r="CX55" s="82">
        <f ca="1">-SUMIF('CF(Q)'!$B$12:$B$72,IRR!$B55,'CF(Q)'!CX$12:CX$72)</f>
        <v>0</v>
      </c>
      <c r="CY55" s="82">
        <f ca="1">-SUMIF('CF(Q)'!$B$12:$B$72,IRR!$B55,'CF(Q)'!CY$12:CY$72)</f>
        <v>0</v>
      </c>
      <c r="CZ55" s="82">
        <f ca="1">-SUMIF('CF(Q)'!$B$12:$B$72,IRR!$B55,'CF(Q)'!CZ$12:CZ$72)</f>
        <v>0</v>
      </c>
      <c r="DA55" s="82">
        <f ca="1">-SUMIF('CF(Q)'!$B$12:$B$72,IRR!$B55,'CF(Q)'!DA$12:DA$72)</f>
        <v>0</v>
      </c>
      <c r="DB55" s="82">
        <f ca="1">-SUMIF('CF(Q)'!$B$12:$B$72,IRR!$B55,'CF(Q)'!DB$12:DB$72)</f>
        <v>0</v>
      </c>
      <c r="DC55" s="82">
        <f ca="1">-SUMIF('CF(Q)'!$B$12:$B$72,IRR!$B55,'CF(Q)'!DC$12:DC$72)</f>
        <v>0</v>
      </c>
      <c r="DD55" s="82">
        <f ca="1">-SUMIF('CF(Q)'!$B$12:$B$72,IRR!$B55,'CF(Q)'!DD$12:DD$72)</f>
        <v>0</v>
      </c>
      <c r="DE55" s="82">
        <f ca="1">-SUMIF('CF(Q)'!$B$12:$B$72,IRR!$B55,'CF(Q)'!DE$12:DE$72)</f>
        <v>0</v>
      </c>
      <c r="DF55" s="82">
        <f ca="1">-SUMIF('CF(Q)'!$B$12:$B$72,IRR!$B55,'CF(Q)'!DF$12:DF$72)</f>
        <v>0</v>
      </c>
      <c r="DG55" s="82">
        <f ca="1">-SUMIF('CF(Q)'!$B$12:$B$72,IRR!$B55,'CF(Q)'!DG$12:DG$72)</f>
        <v>0</v>
      </c>
      <c r="DH55" s="82">
        <f ca="1">-SUMIF('CF(Q)'!$B$12:$B$72,IRR!$B55,'CF(Q)'!DH$12:DH$72)</f>
        <v>0</v>
      </c>
      <c r="DI55" s="82">
        <f ca="1">-SUMIF('CF(Q)'!$B$12:$B$72,IRR!$B55,'CF(Q)'!DI$12:DI$72)</f>
        <v>0</v>
      </c>
      <c r="DJ55" s="82">
        <f ca="1">-SUMIF('CF(Q)'!$B$12:$B$72,IRR!$B55,'CF(Q)'!DJ$12:DJ$72)</f>
        <v>0</v>
      </c>
      <c r="DK55" s="82">
        <f ca="1">-SUMIF('CF(Q)'!$B$12:$B$72,IRR!$B55,'CF(Q)'!DK$12:DK$72)</f>
        <v>0</v>
      </c>
      <c r="DL55" s="82">
        <f ca="1">-SUMIF('CF(Q)'!$B$12:$B$72,IRR!$B55,'CF(Q)'!DL$12:DL$72)</f>
        <v>0</v>
      </c>
      <c r="DM55" s="82">
        <f ca="1">-SUMIF('CF(Q)'!$B$12:$B$72,IRR!$B55,'CF(Q)'!DM$12:DM$72)</f>
        <v>0</v>
      </c>
      <c r="DN55" s="82">
        <f ca="1">-SUMIF('CF(Q)'!$B$12:$B$72,IRR!$B55,'CF(Q)'!DN$12:DN$72)</f>
        <v>0</v>
      </c>
      <c r="DO55" s="82">
        <f ca="1">-SUMIF('CF(Q)'!$B$12:$B$72,IRR!$B55,'CF(Q)'!DO$12:DO$72)</f>
        <v>0</v>
      </c>
      <c r="DP55" s="82">
        <f ca="1">-SUMIF('CF(Q)'!$B$12:$B$72,IRR!$B55,'CF(Q)'!DP$12:DP$72)</f>
        <v>0</v>
      </c>
      <c r="DQ55" s="82">
        <f ca="1">-SUMIF('CF(Q)'!$B$12:$B$72,IRR!$B55,'CF(Q)'!DQ$12:DQ$72)</f>
        <v>0</v>
      </c>
      <c r="DR55" s="82">
        <f ca="1">-SUMIF('CF(Q)'!$B$12:$B$72,IRR!$B55,'CF(Q)'!DR$12:DR$72)</f>
        <v>0</v>
      </c>
      <c r="DS55" s="82">
        <f ca="1">-SUMIF('CF(Q)'!$B$12:$B$72,IRR!$B55,'CF(Q)'!DS$12:DS$72)</f>
        <v>0</v>
      </c>
      <c r="DT55" s="82">
        <f ca="1">-SUMIF('CF(Q)'!$B$12:$B$72,IRR!$B55,'CF(Q)'!DT$12:DT$72)</f>
        <v>0</v>
      </c>
      <c r="DU55" s="82">
        <f ca="1">-SUMIF('CF(Q)'!$B$12:$B$72,IRR!$B55,'CF(Q)'!DU$12:DU$72)</f>
        <v>0</v>
      </c>
      <c r="DV55" s="82">
        <f ca="1">-SUMIF('CF(Q)'!$B$12:$B$72,IRR!$B55,'CF(Q)'!DV$12:DV$72)</f>
        <v>0</v>
      </c>
      <c r="DW55" s="82">
        <f ca="1">-SUMIF('CF(Q)'!$B$12:$B$72,IRR!$B55,'CF(Q)'!DW$12:DW$72)</f>
        <v>0</v>
      </c>
      <c r="DX55" s="82">
        <f ca="1">-SUMIF('CF(Q)'!$B$12:$B$72,IRR!$B55,'CF(Q)'!DX$12:DX$72)</f>
        <v>0</v>
      </c>
      <c r="DY55" s="82">
        <f ca="1">-SUMIF('CF(Q)'!$B$12:$B$72,IRR!$B55,'CF(Q)'!DY$12:DY$72)</f>
        <v>0</v>
      </c>
      <c r="DZ55" s="82">
        <f ca="1">-SUMIF('CF(Q)'!$B$12:$B$72,IRR!$B55,'CF(Q)'!DZ$12:DZ$72)</f>
        <v>0</v>
      </c>
      <c r="EA55" s="82">
        <f ca="1">-SUMIF('CF(Q)'!$B$12:$B$72,IRR!$B55,'CF(Q)'!EA$12:EA$72)</f>
        <v>0</v>
      </c>
      <c r="EB55" s="82">
        <f ca="1">-SUMIF('CF(Q)'!$B$12:$B$72,IRR!$B55,'CF(Q)'!EB$12:EB$72)</f>
        <v>0</v>
      </c>
      <c r="EC55" s="82">
        <f ca="1">-SUMIF('CF(Q)'!$B$12:$B$72,IRR!$B55,'CF(Q)'!EC$12:EC$72)</f>
        <v>0</v>
      </c>
      <c r="ED55" s="82">
        <f ca="1">-SUMIF('CF(Q)'!$B$12:$B$72,IRR!$B55,'CF(Q)'!ED$12:ED$72)</f>
        <v>0</v>
      </c>
      <c r="EE55" s="82">
        <f ca="1">-SUMIF('CF(Q)'!$B$12:$B$72,IRR!$B55,'CF(Q)'!EE$12:EE$72)</f>
        <v>0</v>
      </c>
      <c r="EF55" s="82">
        <f ca="1">-SUMIF('CF(Q)'!$B$12:$B$72,IRR!$B55,'CF(Q)'!EF$12:EF$72)</f>
        <v>0</v>
      </c>
      <c r="EG55" s="82">
        <f ca="1">-SUMIF('CF(Q)'!$B$12:$B$72,IRR!$B55,'CF(Q)'!EG$12:EG$72)</f>
        <v>0</v>
      </c>
      <c r="EH55" s="82">
        <f ca="1">-SUMIF('CF(Q)'!$B$12:$B$72,IRR!$B55,'CF(Q)'!EH$12:EH$72)</f>
        <v>0</v>
      </c>
      <c r="EI55" s="82">
        <f ca="1">-SUMIF('CF(Q)'!$B$12:$B$72,IRR!$B55,'CF(Q)'!EI$12:EI$72)</f>
        <v>0</v>
      </c>
      <c r="EJ55" s="82">
        <f ca="1">-SUMIF('CF(Q)'!$B$12:$B$72,IRR!$B55,'CF(Q)'!EJ$12:EJ$72)</f>
        <v>0</v>
      </c>
      <c r="EK55" s="82">
        <f ca="1">-SUMIF('CF(Q)'!$B$12:$B$72,IRR!$B55,'CF(Q)'!EK$12:EK$72)</f>
        <v>0</v>
      </c>
      <c r="EL55" s="82">
        <f ca="1">-SUMIF('CF(Q)'!$B$12:$B$72,IRR!$B55,'CF(Q)'!EL$12:EL$72)</f>
        <v>0</v>
      </c>
      <c r="EM55" s="82">
        <f ca="1">-SUMIF('CF(Q)'!$B$12:$B$72,IRR!$B55,'CF(Q)'!EM$12:EM$72)</f>
        <v>0</v>
      </c>
      <c r="EN55" s="82">
        <f ca="1">-SUMIF('CF(Q)'!$B$12:$B$72,IRR!$B55,'CF(Q)'!EN$12:EN$72)</f>
        <v>0</v>
      </c>
      <c r="EO55" s="82">
        <f ca="1">-SUMIF('CF(Q)'!$B$12:$B$72,IRR!$B55,'CF(Q)'!EO$12:EO$72)</f>
        <v>0</v>
      </c>
      <c r="EP55" s="82">
        <f ca="1">-SUMIF('CF(Q)'!$B$12:$B$72,IRR!$B55,'CF(Q)'!EP$12:EP$72)</f>
        <v>0</v>
      </c>
    </row>
    <row r="56" spans="1:146" ht="14.1" customHeight="1">
      <c r="A56" s="129">
        <v>1</v>
      </c>
      <c r="B56" s="66" t="s">
        <v>1081</v>
      </c>
      <c r="C56" s="134"/>
      <c r="D56" s="8" t="s">
        <v>97</v>
      </c>
      <c r="E56" s="12">
        <f t="shared" ca="1" si="167"/>
        <v>0</v>
      </c>
      <c r="G56" s="12"/>
      <c r="H56" s="82">
        <f>-SUMIF('CF(Q)'!$B$12:$B$72,IRR!$B56,'CF(Q)'!H$12:H$72)</f>
        <v>0</v>
      </c>
      <c r="I56" s="82">
        <f>-SUMIF('CF(Q)'!$B$12:$B$72,IRR!$B56,'CF(Q)'!I$12:I$72)</f>
        <v>0</v>
      </c>
      <c r="J56" s="82">
        <f>-SUMIF('CF(Q)'!$B$12:$B$72,IRR!$B56,'CF(Q)'!J$12:J$72)</f>
        <v>0</v>
      </c>
      <c r="K56" s="82">
        <f ca="1">-SUMIF('CF(Q)'!$B$12:$B$72,IRR!$B56,'CF(Q)'!K$12:K$72)</f>
        <v>0</v>
      </c>
      <c r="L56" s="82">
        <f ca="1">-SUMIF('CF(Q)'!$B$12:$B$72,IRR!$B56,'CF(Q)'!L$12:L$72)</f>
        <v>0</v>
      </c>
      <c r="M56" s="82">
        <f ca="1">-SUMIF('CF(Q)'!$B$12:$B$72,IRR!$B56,'CF(Q)'!M$12:M$72)</f>
        <v>0</v>
      </c>
      <c r="N56" s="82">
        <f ca="1">-SUMIF('CF(Q)'!$B$12:$B$72,IRR!$B56,'CF(Q)'!N$12:N$72)</f>
        <v>0</v>
      </c>
      <c r="O56" s="82">
        <f ca="1">-SUMIF('CF(Q)'!$B$12:$B$72,IRR!$B56,'CF(Q)'!O$12:O$72)</f>
        <v>0</v>
      </c>
      <c r="P56" s="82">
        <f ca="1">-SUMIF('CF(Q)'!$B$12:$B$72,IRR!$B56,'CF(Q)'!P$12:P$72)</f>
        <v>0</v>
      </c>
      <c r="Q56" s="82">
        <f ca="1">-SUMIF('CF(Q)'!$B$12:$B$72,IRR!$B56,'CF(Q)'!Q$12:Q$72)</f>
        <v>0</v>
      </c>
      <c r="R56" s="82">
        <f ca="1">-SUMIF('CF(Q)'!$B$12:$B$72,IRR!$B56,'CF(Q)'!R$12:R$72)</f>
        <v>0</v>
      </c>
      <c r="S56" s="82">
        <f ca="1">-SUMIF('CF(Q)'!$B$12:$B$72,IRR!$B56,'CF(Q)'!S$12:S$72)</f>
        <v>0</v>
      </c>
      <c r="T56" s="82">
        <f ca="1">-SUMIF('CF(Q)'!$B$12:$B$72,IRR!$B56,'CF(Q)'!T$12:T$72)</f>
        <v>0</v>
      </c>
      <c r="U56" s="82">
        <f ca="1">-SUMIF('CF(Q)'!$B$12:$B$72,IRR!$B56,'CF(Q)'!U$12:U$72)</f>
        <v>0</v>
      </c>
      <c r="V56" s="82">
        <f ca="1">-SUMIF('CF(Q)'!$B$12:$B$72,IRR!$B56,'CF(Q)'!V$12:V$72)</f>
        <v>0</v>
      </c>
      <c r="W56" s="82">
        <f ca="1">-SUMIF('CF(Q)'!$B$12:$B$72,IRR!$B56,'CF(Q)'!W$12:W$72)</f>
        <v>0</v>
      </c>
      <c r="X56" s="82">
        <f ca="1">-SUMIF('CF(Q)'!$B$12:$B$72,IRR!$B56,'CF(Q)'!X$12:X$72)</f>
        <v>0</v>
      </c>
      <c r="Y56" s="82">
        <f ca="1">-SUMIF('CF(Q)'!$B$12:$B$72,IRR!$B56,'CF(Q)'!Y$12:Y$72)</f>
        <v>0</v>
      </c>
      <c r="Z56" s="82">
        <f ca="1">-SUMIF('CF(Q)'!$B$12:$B$72,IRR!$B56,'CF(Q)'!Z$12:Z$72)</f>
        <v>0</v>
      </c>
      <c r="AA56" s="82">
        <f ca="1">-SUMIF('CF(Q)'!$B$12:$B$72,IRR!$B56,'CF(Q)'!AA$12:AA$72)</f>
        <v>0</v>
      </c>
      <c r="AB56" s="82">
        <f ca="1">-SUMIF('CF(Q)'!$B$12:$B$72,IRR!$B56,'CF(Q)'!AB$12:AB$72)</f>
        <v>0</v>
      </c>
      <c r="AC56" s="82">
        <f ca="1">-SUMIF('CF(Q)'!$B$12:$B$72,IRR!$B56,'CF(Q)'!AC$12:AC$72)</f>
        <v>0</v>
      </c>
      <c r="AD56" s="82">
        <f ca="1">-SUMIF('CF(Q)'!$B$12:$B$72,IRR!$B56,'CF(Q)'!AD$12:AD$72)</f>
        <v>0</v>
      </c>
      <c r="AE56" s="82">
        <f ca="1">-SUMIF('CF(Q)'!$B$12:$B$72,IRR!$B56,'CF(Q)'!AE$12:AE$72)</f>
        <v>0</v>
      </c>
      <c r="AF56" s="82">
        <f ca="1">-SUMIF('CF(Q)'!$B$12:$B$72,IRR!$B56,'CF(Q)'!AF$12:AF$72)</f>
        <v>0</v>
      </c>
      <c r="AG56" s="82">
        <f ca="1">-SUMIF('CF(Q)'!$B$12:$B$72,IRR!$B56,'CF(Q)'!AG$12:AG$72)</f>
        <v>0</v>
      </c>
      <c r="AH56" s="82">
        <f ca="1">-SUMIF('CF(Q)'!$B$12:$B$72,IRR!$B56,'CF(Q)'!AH$12:AH$72)</f>
        <v>0</v>
      </c>
      <c r="AI56" s="82">
        <f ca="1">-SUMIF('CF(Q)'!$B$12:$B$72,IRR!$B56,'CF(Q)'!AI$12:AI$72)</f>
        <v>0</v>
      </c>
      <c r="AJ56" s="82">
        <f ca="1">-SUMIF('CF(Q)'!$B$12:$B$72,IRR!$B56,'CF(Q)'!AJ$12:AJ$72)</f>
        <v>0</v>
      </c>
      <c r="AK56" s="82">
        <f ca="1">-SUMIF('CF(Q)'!$B$12:$B$72,IRR!$B56,'CF(Q)'!AK$12:AK$72)</f>
        <v>0</v>
      </c>
      <c r="AL56" s="82">
        <f ca="1">-SUMIF('CF(Q)'!$B$12:$B$72,IRR!$B56,'CF(Q)'!AL$12:AL$72)</f>
        <v>0</v>
      </c>
      <c r="AM56" s="82">
        <f ca="1">-SUMIF('CF(Q)'!$B$12:$B$72,IRR!$B56,'CF(Q)'!AM$12:AM$72)</f>
        <v>0</v>
      </c>
      <c r="AN56" s="82">
        <f ca="1">-SUMIF('CF(Q)'!$B$12:$B$72,IRR!$B56,'CF(Q)'!AN$12:AN$72)</f>
        <v>0</v>
      </c>
      <c r="AO56" s="82">
        <f ca="1">-SUMIF('CF(Q)'!$B$12:$B$72,IRR!$B56,'CF(Q)'!AO$12:AO$72)</f>
        <v>0</v>
      </c>
      <c r="AP56" s="82">
        <f ca="1">-SUMIF('CF(Q)'!$B$12:$B$72,IRR!$B56,'CF(Q)'!AP$12:AP$72)</f>
        <v>0</v>
      </c>
      <c r="AQ56" s="82">
        <f ca="1">-SUMIF('CF(Q)'!$B$12:$B$72,IRR!$B56,'CF(Q)'!AQ$12:AQ$72)</f>
        <v>0</v>
      </c>
      <c r="AR56" s="82">
        <f ca="1">-SUMIF('CF(Q)'!$B$12:$B$72,IRR!$B56,'CF(Q)'!AR$12:AR$72)</f>
        <v>0</v>
      </c>
      <c r="AS56" s="82">
        <f ca="1">-SUMIF('CF(Q)'!$B$12:$B$72,IRR!$B56,'CF(Q)'!AS$12:AS$72)</f>
        <v>0</v>
      </c>
      <c r="AT56" s="82">
        <f ca="1">-SUMIF('CF(Q)'!$B$12:$B$72,IRR!$B56,'CF(Q)'!AT$12:AT$72)</f>
        <v>0</v>
      </c>
      <c r="AU56" s="82">
        <f ca="1">-SUMIF('CF(Q)'!$B$12:$B$72,IRR!$B56,'CF(Q)'!AU$12:AU$72)</f>
        <v>0</v>
      </c>
      <c r="AV56" s="82">
        <f ca="1">-SUMIF('CF(Q)'!$B$12:$B$72,IRR!$B56,'CF(Q)'!AV$12:AV$72)</f>
        <v>0</v>
      </c>
      <c r="AW56" s="82">
        <f ca="1">-SUMIF('CF(Q)'!$B$12:$B$72,IRR!$B56,'CF(Q)'!AW$12:AW$72)</f>
        <v>0</v>
      </c>
      <c r="AX56" s="82">
        <f ca="1">-SUMIF('CF(Q)'!$B$12:$B$72,IRR!$B56,'CF(Q)'!AX$12:AX$72)</f>
        <v>0</v>
      </c>
      <c r="AY56" s="82">
        <f ca="1">-SUMIF('CF(Q)'!$B$12:$B$72,IRR!$B56,'CF(Q)'!AY$12:AY$72)</f>
        <v>0</v>
      </c>
      <c r="AZ56" s="82">
        <f ca="1">-SUMIF('CF(Q)'!$B$12:$B$72,IRR!$B56,'CF(Q)'!AZ$12:AZ$72)</f>
        <v>0</v>
      </c>
      <c r="BA56" s="82">
        <f ca="1">-SUMIF('CF(Q)'!$B$12:$B$72,IRR!$B56,'CF(Q)'!BA$12:BA$72)</f>
        <v>0</v>
      </c>
      <c r="BB56" s="82">
        <f ca="1">-SUMIF('CF(Q)'!$B$12:$B$72,IRR!$B56,'CF(Q)'!BB$12:BB$72)</f>
        <v>0</v>
      </c>
      <c r="BC56" s="82">
        <f ca="1">-SUMIF('CF(Q)'!$B$12:$B$72,IRR!$B56,'CF(Q)'!BC$12:BC$72)</f>
        <v>0</v>
      </c>
      <c r="BD56" s="82">
        <f ca="1">-SUMIF('CF(Q)'!$B$12:$B$72,IRR!$B56,'CF(Q)'!BD$12:BD$72)</f>
        <v>0</v>
      </c>
      <c r="BE56" s="82">
        <f ca="1">-SUMIF('CF(Q)'!$B$12:$B$72,IRR!$B56,'CF(Q)'!BE$12:BE$72)</f>
        <v>0</v>
      </c>
      <c r="BF56" s="82">
        <f ca="1">-SUMIF('CF(Q)'!$B$12:$B$72,IRR!$B56,'CF(Q)'!BF$12:BF$72)</f>
        <v>0</v>
      </c>
      <c r="BG56" s="82">
        <f ca="1">-SUMIF('CF(Q)'!$B$12:$B$72,IRR!$B56,'CF(Q)'!BG$12:BG$72)</f>
        <v>0</v>
      </c>
      <c r="BH56" s="82">
        <f ca="1">-SUMIF('CF(Q)'!$B$12:$B$72,IRR!$B56,'CF(Q)'!BH$12:BH$72)</f>
        <v>0</v>
      </c>
      <c r="BI56" s="82">
        <f ca="1">-SUMIF('CF(Q)'!$B$12:$B$72,IRR!$B56,'CF(Q)'!BI$12:BI$72)</f>
        <v>0</v>
      </c>
      <c r="BJ56" s="82">
        <f ca="1">-SUMIF('CF(Q)'!$B$12:$B$72,IRR!$B56,'CF(Q)'!BJ$12:BJ$72)</f>
        <v>0</v>
      </c>
      <c r="BK56" s="82">
        <f ca="1">-SUMIF('CF(Q)'!$B$12:$B$72,IRR!$B56,'CF(Q)'!BK$12:BK$72)</f>
        <v>0</v>
      </c>
      <c r="BL56" s="82">
        <f ca="1">-SUMIF('CF(Q)'!$B$12:$B$72,IRR!$B56,'CF(Q)'!BL$12:BL$72)</f>
        <v>0</v>
      </c>
      <c r="BM56" s="82">
        <f ca="1">-SUMIF('CF(Q)'!$B$12:$B$72,IRR!$B56,'CF(Q)'!BM$12:BM$72)</f>
        <v>0</v>
      </c>
      <c r="BN56" s="82">
        <f ca="1">-SUMIF('CF(Q)'!$B$12:$B$72,IRR!$B56,'CF(Q)'!BN$12:BN$72)</f>
        <v>0</v>
      </c>
      <c r="BO56" s="82">
        <f ca="1">-SUMIF('CF(Q)'!$B$12:$B$72,IRR!$B56,'CF(Q)'!BO$12:BO$72)</f>
        <v>0</v>
      </c>
      <c r="BP56" s="82">
        <f ca="1">-SUMIF('CF(Q)'!$B$12:$B$72,IRR!$B56,'CF(Q)'!BP$12:BP$72)</f>
        <v>0</v>
      </c>
      <c r="BQ56" s="82">
        <f ca="1">-SUMIF('CF(Q)'!$B$12:$B$72,IRR!$B56,'CF(Q)'!BQ$12:BQ$72)</f>
        <v>0</v>
      </c>
      <c r="BR56" s="82">
        <f ca="1">-SUMIF('CF(Q)'!$B$12:$B$72,IRR!$B56,'CF(Q)'!BR$12:BR$72)</f>
        <v>0</v>
      </c>
      <c r="BS56" s="82">
        <f ca="1">-SUMIF('CF(Q)'!$B$12:$B$72,IRR!$B56,'CF(Q)'!BS$12:BS$72)</f>
        <v>0</v>
      </c>
      <c r="BT56" s="82">
        <f ca="1">-SUMIF('CF(Q)'!$B$12:$B$72,IRR!$B56,'CF(Q)'!BT$12:BT$72)</f>
        <v>0</v>
      </c>
      <c r="BU56" s="82">
        <f ca="1">-SUMIF('CF(Q)'!$B$12:$B$72,IRR!$B56,'CF(Q)'!BU$12:BU$72)</f>
        <v>0</v>
      </c>
      <c r="BV56" s="82">
        <f ca="1">-SUMIF('CF(Q)'!$B$12:$B$72,IRR!$B56,'CF(Q)'!BV$12:BV$72)</f>
        <v>0</v>
      </c>
      <c r="BW56" s="82">
        <f ca="1">-SUMIF('CF(Q)'!$B$12:$B$72,IRR!$B56,'CF(Q)'!BW$12:BW$72)</f>
        <v>0</v>
      </c>
      <c r="BX56" s="82">
        <f ca="1">-SUMIF('CF(Q)'!$B$12:$B$72,IRR!$B56,'CF(Q)'!BX$12:BX$72)</f>
        <v>0</v>
      </c>
      <c r="BY56" s="82">
        <f ca="1">-SUMIF('CF(Q)'!$B$12:$B$72,IRR!$B56,'CF(Q)'!BY$12:BY$72)</f>
        <v>0</v>
      </c>
      <c r="BZ56" s="82">
        <f ca="1">-SUMIF('CF(Q)'!$B$12:$B$72,IRR!$B56,'CF(Q)'!BZ$12:BZ$72)</f>
        <v>0</v>
      </c>
      <c r="CA56" s="82">
        <f ca="1">-SUMIF('CF(Q)'!$B$12:$B$72,IRR!$B56,'CF(Q)'!CA$12:CA$72)</f>
        <v>0</v>
      </c>
      <c r="CB56" s="82">
        <f ca="1">-SUMIF('CF(Q)'!$B$12:$B$72,IRR!$B56,'CF(Q)'!CB$12:CB$72)</f>
        <v>0</v>
      </c>
      <c r="CC56" s="82">
        <f ca="1">-SUMIF('CF(Q)'!$B$12:$B$72,IRR!$B56,'CF(Q)'!CC$12:CC$72)</f>
        <v>0</v>
      </c>
      <c r="CD56" s="82">
        <f ca="1">-SUMIF('CF(Q)'!$B$12:$B$72,IRR!$B56,'CF(Q)'!CD$12:CD$72)</f>
        <v>0</v>
      </c>
      <c r="CE56" s="82">
        <f ca="1">-SUMIF('CF(Q)'!$B$12:$B$72,IRR!$B56,'CF(Q)'!CE$12:CE$72)</f>
        <v>0</v>
      </c>
      <c r="CF56" s="82">
        <f ca="1">-SUMIF('CF(Q)'!$B$12:$B$72,IRR!$B56,'CF(Q)'!CF$12:CF$72)</f>
        <v>0</v>
      </c>
      <c r="CG56" s="82">
        <f ca="1">-SUMIF('CF(Q)'!$B$12:$B$72,IRR!$B56,'CF(Q)'!CG$12:CG$72)</f>
        <v>0</v>
      </c>
      <c r="CH56" s="82">
        <f ca="1">-SUMIF('CF(Q)'!$B$12:$B$72,IRR!$B56,'CF(Q)'!CH$12:CH$72)</f>
        <v>0</v>
      </c>
      <c r="CI56" s="82">
        <f ca="1">-SUMIF('CF(Q)'!$B$12:$B$72,IRR!$B56,'CF(Q)'!CI$12:CI$72)</f>
        <v>0</v>
      </c>
      <c r="CJ56" s="82">
        <f ca="1">-SUMIF('CF(Q)'!$B$12:$B$72,IRR!$B56,'CF(Q)'!CJ$12:CJ$72)</f>
        <v>0</v>
      </c>
      <c r="CK56" s="82">
        <f ca="1">-SUMIF('CF(Q)'!$B$12:$B$72,IRR!$B56,'CF(Q)'!CK$12:CK$72)</f>
        <v>0</v>
      </c>
      <c r="CL56" s="82">
        <f ca="1">-SUMIF('CF(Q)'!$B$12:$B$72,IRR!$B56,'CF(Q)'!CL$12:CL$72)</f>
        <v>0</v>
      </c>
      <c r="CM56" s="82">
        <f ca="1">-SUMIF('CF(Q)'!$B$12:$B$72,IRR!$B56,'CF(Q)'!CM$12:CM$72)</f>
        <v>0</v>
      </c>
      <c r="CN56" s="82">
        <f ca="1">-SUMIF('CF(Q)'!$B$12:$B$72,IRR!$B56,'CF(Q)'!CN$12:CN$72)</f>
        <v>0</v>
      </c>
      <c r="CO56" s="82">
        <f ca="1">-SUMIF('CF(Q)'!$B$12:$B$72,IRR!$B56,'CF(Q)'!CO$12:CO$72)</f>
        <v>0</v>
      </c>
      <c r="CP56" s="82">
        <f ca="1">-SUMIF('CF(Q)'!$B$12:$B$72,IRR!$B56,'CF(Q)'!CP$12:CP$72)</f>
        <v>0</v>
      </c>
      <c r="CQ56" s="82">
        <f ca="1">-SUMIF('CF(Q)'!$B$12:$B$72,IRR!$B56,'CF(Q)'!CQ$12:CQ$72)</f>
        <v>0</v>
      </c>
      <c r="CR56" s="82">
        <f ca="1">-SUMIF('CF(Q)'!$B$12:$B$72,IRR!$B56,'CF(Q)'!CR$12:CR$72)</f>
        <v>0</v>
      </c>
      <c r="CS56" s="82">
        <f ca="1">-SUMIF('CF(Q)'!$B$12:$B$72,IRR!$B56,'CF(Q)'!CS$12:CS$72)</f>
        <v>0</v>
      </c>
      <c r="CT56" s="82">
        <f ca="1">-SUMIF('CF(Q)'!$B$12:$B$72,IRR!$B56,'CF(Q)'!CT$12:CT$72)</f>
        <v>0</v>
      </c>
      <c r="CU56" s="82">
        <f ca="1">-SUMIF('CF(Q)'!$B$12:$B$72,IRR!$B56,'CF(Q)'!CU$12:CU$72)</f>
        <v>0</v>
      </c>
      <c r="CV56" s="82">
        <f ca="1">-SUMIF('CF(Q)'!$B$12:$B$72,IRR!$B56,'CF(Q)'!CV$12:CV$72)</f>
        <v>0</v>
      </c>
      <c r="CW56" s="82">
        <f ca="1">-SUMIF('CF(Q)'!$B$12:$B$72,IRR!$B56,'CF(Q)'!CW$12:CW$72)</f>
        <v>0</v>
      </c>
      <c r="CX56" s="82">
        <f ca="1">-SUMIF('CF(Q)'!$B$12:$B$72,IRR!$B56,'CF(Q)'!CX$12:CX$72)</f>
        <v>0</v>
      </c>
      <c r="CY56" s="82">
        <f ca="1">-SUMIF('CF(Q)'!$B$12:$B$72,IRR!$B56,'CF(Q)'!CY$12:CY$72)</f>
        <v>0</v>
      </c>
      <c r="CZ56" s="82">
        <f ca="1">-SUMIF('CF(Q)'!$B$12:$B$72,IRR!$B56,'CF(Q)'!CZ$12:CZ$72)</f>
        <v>0</v>
      </c>
      <c r="DA56" s="82">
        <f ca="1">-SUMIF('CF(Q)'!$B$12:$B$72,IRR!$B56,'CF(Q)'!DA$12:DA$72)</f>
        <v>0</v>
      </c>
      <c r="DB56" s="82">
        <f ca="1">-SUMIF('CF(Q)'!$B$12:$B$72,IRR!$B56,'CF(Q)'!DB$12:DB$72)</f>
        <v>0</v>
      </c>
      <c r="DC56" s="82">
        <f ca="1">-SUMIF('CF(Q)'!$B$12:$B$72,IRR!$B56,'CF(Q)'!DC$12:DC$72)</f>
        <v>0</v>
      </c>
      <c r="DD56" s="82">
        <f ca="1">-SUMIF('CF(Q)'!$B$12:$B$72,IRR!$B56,'CF(Q)'!DD$12:DD$72)</f>
        <v>0</v>
      </c>
      <c r="DE56" s="82">
        <f ca="1">-SUMIF('CF(Q)'!$B$12:$B$72,IRR!$B56,'CF(Q)'!DE$12:DE$72)</f>
        <v>0</v>
      </c>
      <c r="DF56" s="82">
        <f ca="1">-SUMIF('CF(Q)'!$B$12:$B$72,IRR!$B56,'CF(Q)'!DF$12:DF$72)</f>
        <v>0</v>
      </c>
      <c r="DG56" s="82">
        <f ca="1">-SUMIF('CF(Q)'!$B$12:$B$72,IRR!$B56,'CF(Q)'!DG$12:DG$72)</f>
        <v>0</v>
      </c>
      <c r="DH56" s="82">
        <f ca="1">-SUMIF('CF(Q)'!$B$12:$B$72,IRR!$B56,'CF(Q)'!DH$12:DH$72)</f>
        <v>0</v>
      </c>
      <c r="DI56" s="82">
        <f ca="1">-SUMIF('CF(Q)'!$B$12:$B$72,IRR!$B56,'CF(Q)'!DI$12:DI$72)</f>
        <v>0</v>
      </c>
      <c r="DJ56" s="82">
        <f ca="1">-SUMIF('CF(Q)'!$B$12:$B$72,IRR!$B56,'CF(Q)'!DJ$12:DJ$72)</f>
        <v>0</v>
      </c>
      <c r="DK56" s="82">
        <f ca="1">-SUMIF('CF(Q)'!$B$12:$B$72,IRR!$B56,'CF(Q)'!DK$12:DK$72)</f>
        <v>0</v>
      </c>
      <c r="DL56" s="82">
        <f ca="1">-SUMIF('CF(Q)'!$B$12:$B$72,IRR!$B56,'CF(Q)'!DL$12:DL$72)</f>
        <v>0</v>
      </c>
      <c r="DM56" s="82">
        <f ca="1">-SUMIF('CF(Q)'!$B$12:$B$72,IRR!$B56,'CF(Q)'!DM$12:DM$72)</f>
        <v>0</v>
      </c>
      <c r="DN56" s="82">
        <f ca="1">-SUMIF('CF(Q)'!$B$12:$B$72,IRR!$B56,'CF(Q)'!DN$12:DN$72)</f>
        <v>0</v>
      </c>
      <c r="DO56" s="82">
        <f ca="1">-SUMIF('CF(Q)'!$B$12:$B$72,IRR!$B56,'CF(Q)'!DO$12:DO$72)</f>
        <v>0</v>
      </c>
      <c r="DP56" s="82">
        <f ca="1">-SUMIF('CF(Q)'!$B$12:$B$72,IRR!$B56,'CF(Q)'!DP$12:DP$72)</f>
        <v>0</v>
      </c>
      <c r="DQ56" s="82">
        <f ca="1">-SUMIF('CF(Q)'!$B$12:$B$72,IRR!$B56,'CF(Q)'!DQ$12:DQ$72)</f>
        <v>0</v>
      </c>
      <c r="DR56" s="82">
        <f ca="1">-SUMIF('CF(Q)'!$B$12:$B$72,IRR!$B56,'CF(Q)'!DR$12:DR$72)</f>
        <v>0</v>
      </c>
      <c r="DS56" s="82">
        <f ca="1">-SUMIF('CF(Q)'!$B$12:$B$72,IRR!$B56,'CF(Q)'!DS$12:DS$72)</f>
        <v>0</v>
      </c>
      <c r="DT56" s="82">
        <f ca="1">-SUMIF('CF(Q)'!$B$12:$B$72,IRR!$B56,'CF(Q)'!DT$12:DT$72)</f>
        <v>0</v>
      </c>
      <c r="DU56" s="82">
        <f ca="1">-SUMIF('CF(Q)'!$B$12:$B$72,IRR!$B56,'CF(Q)'!DU$12:DU$72)</f>
        <v>0</v>
      </c>
      <c r="DV56" s="82">
        <f ca="1">-SUMIF('CF(Q)'!$B$12:$B$72,IRR!$B56,'CF(Q)'!DV$12:DV$72)</f>
        <v>0</v>
      </c>
      <c r="DW56" s="82">
        <f ca="1">-SUMIF('CF(Q)'!$B$12:$B$72,IRR!$B56,'CF(Q)'!DW$12:DW$72)</f>
        <v>0</v>
      </c>
      <c r="DX56" s="82">
        <f ca="1">-SUMIF('CF(Q)'!$B$12:$B$72,IRR!$B56,'CF(Q)'!DX$12:DX$72)</f>
        <v>0</v>
      </c>
      <c r="DY56" s="82">
        <f ca="1">-SUMIF('CF(Q)'!$B$12:$B$72,IRR!$B56,'CF(Q)'!DY$12:DY$72)</f>
        <v>0</v>
      </c>
      <c r="DZ56" s="82">
        <f ca="1">-SUMIF('CF(Q)'!$B$12:$B$72,IRR!$B56,'CF(Q)'!DZ$12:DZ$72)</f>
        <v>0</v>
      </c>
      <c r="EA56" s="82">
        <f ca="1">-SUMIF('CF(Q)'!$B$12:$B$72,IRR!$B56,'CF(Q)'!EA$12:EA$72)</f>
        <v>0</v>
      </c>
      <c r="EB56" s="82">
        <f ca="1">-SUMIF('CF(Q)'!$B$12:$B$72,IRR!$B56,'CF(Q)'!EB$12:EB$72)</f>
        <v>0</v>
      </c>
      <c r="EC56" s="82">
        <f ca="1">-SUMIF('CF(Q)'!$B$12:$B$72,IRR!$B56,'CF(Q)'!EC$12:EC$72)</f>
        <v>0</v>
      </c>
      <c r="ED56" s="82">
        <f ca="1">-SUMIF('CF(Q)'!$B$12:$B$72,IRR!$B56,'CF(Q)'!ED$12:ED$72)</f>
        <v>0</v>
      </c>
      <c r="EE56" s="82">
        <f ca="1">-SUMIF('CF(Q)'!$B$12:$B$72,IRR!$B56,'CF(Q)'!EE$12:EE$72)</f>
        <v>0</v>
      </c>
      <c r="EF56" s="82">
        <f ca="1">-SUMIF('CF(Q)'!$B$12:$B$72,IRR!$B56,'CF(Q)'!EF$12:EF$72)</f>
        <v>0</v>
      </c>
      <c r="EG56" s="82">
        <f ca="1">-SUMIF('CF(Q)'!$B$12:$B$72,IRR!$B56,'CF(Q)'!EG$12:EG$72)</f>
        <v>0</v>
      </c>
      <c r="EH56" s="82">
        <f ca="1">-SUMIF('CF(Q)'!$B$12:$B$72,IRR!$B56,'CF(Q)'!EH$12:EH$72)</f>
        <v>0</v>
      </c>
      <c r="EI56" s="82">
        <f ca="1">-SUMIF('CF(Q)'!$B$12:$B$72,IRR!$B56,'CF(Q)'!EI$12:EI$72)</f>
        <v>0</v>
      </c>
      <c r="EJ56" s="82">
        <f ca="1">-SUMIF('CF(Q)'!$B$12:$B$72,IRR!$B56,'CF(Q)'!EJ$12:EJ$72)</f>
        <v>0</v>
      </c>
      <c r="EK56" s="82">
        <f ca="1">-SUMIF('CF(Q)'!$B$12:$B$72,IRR!$B56,'CF(Q)'!EK$12:EK$72)</f>
        <v>0</v>
      </c>
      <c r="EL56" s="82">
        <f ca="1">-SUMIF('CF(Q)'!$B$12:$B$72,IRR!$B56,'CF(Q)'!EL$12:EL$72)</f>
        <v>0</v>
      </c>
      <c r="EM56" s="82">
        <f ca="1">-SUMIF('CF(Q)'!$B$12:$B$72,IRR!$B56,'CF(Q)'!EM$12:EM$72)</f>
        <v>0</v>
      </c>
      <c r="EN56" s="82">
        <f ca="1">-SUMIF('CF(Q)'!$B$12:$B$72,IRR!$B56,'CF(Q)'!EN$12:EN$72)</f>
        <v>0</v>
      </c>
      <c r="EO56" s="82">
        <f ca="1">-SUMIF('CF(Q)'!$B$12:$B$72,IRR!$B56,'CF(Q)'!EO$12:EO$72)</f>
        <v>0</v>
      </c>
      <c r="EP56" s="82">
        <f ca="1">-SUMIF('CF(Q)'!$B$12:$B$72,IRR!$B56,'CF(Q)'!EP$12:EP$72)</f>
        <v>0</v>
      </c>
    </row>
    <row r="57" spans="1:146" ht="14.1" customHeight="1">
      <c r="A57" s="129">
        <v>1</v>
      </c>
      <c r="B57" s="66" t="s">
        <v>1082</v>
      </c>
      <c r="C57" s="134"/>
      <c r="D57" s="8" t="s">
        <v>97</v>
      </c>
      <c r="E57" s="12">
        <f t="shared" ca="1" si="167"/>
        <v>0</v>
      </c>
      <c r="G57" s="12"/>
      <c r="H57" s="82">
        <f>-SUMIF('CF(Q)'!$B$12:$B$72,IRR!$B57,'CF(Q)'!H$12:H$72)</f>
        <v>0</v>
      </c>
      <c r="I57" s="82">
        <f>-SUMIF('CF(Q)'!$B$12:$B$72,IRR!$B57,'CF(Q)'!I$12:I$72)</f>
        <v>0</v>
      </c>
      <c r="J57" s="82">
        <f>-SUMIF('CF(Q)'!$B$12:$B$72,IRR!$B57,'CF(Q)'!J$12:J$72)</f>
        <v>0</v>
      </c>
      <c r="K57" s="82">
        <f ca="1">-SUMIF('CF(Q)'!$B$12:$B$72,IRR!$B57,'CF(Q)'!K$12:K$72)</f>
        <v>0</v>
      </c>
      <c r="L57" s="82">
        <f ca="1">-SUMIF('CF(Q)'!$B$12:$B$72,IRR!$B57,'CF(Q)'!L$12:L$72)</f>
        <v>0</v>
      </c>
      <c r="M57" s="82">
        <f ca="1">-SUMIF('CF(Q)'!$B$12:$B$72,IRR!$B57,'CF(Q)'!M$12:M$72)</f>
        <v>0</v>
      </c>
      <c r="N57" s="82">
        <f ca="1">-SUMIF('CF(Q)'!$B$12:$B$72,IRR!$B57,'CF(Q)'!N$12:N$72)</f>
        <v>0</v>
      </c>
      <c r="O57" s="82">
        <f ca="1">-SUMIF('CF(Q)'!$B$12:$B$72,IRR!$B57,'CF(Q)'!O$12:O$72)</f>
        <v>0</v>
      </c>
      <c r="P57" s="82">
        <f ca="1">-SUMIF('CF(Q)'!$B$12:$B$72,IRR!$B57,'CF(Q)'!P$12:P$72)</f>
        <v>0</v>
      </c>
      <c r="Q57" s="82">
        <f ca="1">-SUMIF('CF(Q)'!$B$12:$B$72,IRR!$B57,'CF(Q)'!Q$12:Q$72)</f>
        <v>0</v>
      </c>
      <c r="R57" s="82">
        <f ca="1">-SUMIF('CF(Q)'!$B$12:$B$72,IRR!$B57,'CF(Q)'!R$12:R$72)</f>
        <v>0</v>
      </c>
      <c r="S57" s="82">
        <f ca="1">-SUMIF('CF(Q)'!$B$12:$B$72,IRR!$B57,'CF(Q)'!S$12:S$72)</f>
        <v>0</v>
      </c>
      <c r="T57" s="82">
        <f ca="1">-SUMIF('CF(Q)'!$B$12:$B$72,IRR!$B57,'CF(Q)'!T$12:T$72)</f>
        <v>0</v>
      </c>
      <c r="U57" s="82">
        <f ca="1">-SUMIF('CF(Q)'!$B$12:$B$72,IRR!$B57,'CF(Q)'!U$12:U$72)</f>
        <v>0</v>
      </c>
      <c r="V57" s="82">
        <f ca="1">-SUMIF('CF(Q)'!$B$12:$B$72,IRR!$B57,'CF(Q)'!V$12:V$72)</f>
        <v>0</v>
      </c>
      <c r="W57" s="82">
        <f ca="1">-SUMIF('CF(Q)'!$B$12:$B$72,IRR!$B57,'CF(Q)'!W$12:W$72)</f>
        <v>0</v>
      </c>
      <c r="X57" s="82">
        <f ca="1">-SUMIF('CF(Q)'!$B$12:$B$72,IRR!$B57,'CF(Q)'!X$12:X$72)</f>
        <v>0</v>
      </c>
      <c r="Y57" s="82">
        <f ca="1">-SUMIF('CF(Q)'!$B$12:$B$72,IRR!$B57,'CF(Q)'!Y$12:Y$72)</f>
        <v>0</v>
      </c>
      <c r="Z57" s="82">
        <f ca="1">-SUMIF('CF(Q)'!$B$12:$B$72,IRR!$B57,'CF(Q)'!Z$12:Z$72)</f>
        <v>0</v>
      </c>
      <c r="AA57" s="82">
        <f ca="1">-SUMIF('CF(Q)'!$B$12:$B$72,IRR!$B57,'CF(Q)'!AA$12:AA$72)</f>
        <v>0</v>
      </c>
      <c r="AB57" s="82">
        <f ca="1">-SUMIF('CF(Q)'!$B$12:$B$72,IRR!$B57,'CF(Q)'!AB$12:AB$72)</f>
        <v>0</v>
      </c>
      <c r="AC57" s="82">
        <f ca="1">-SUMIF('CF(Q)'!$B$12:$B$72,IRR!$B57,'CF(Q)'!AC$12:AC$72)</f>
        <v>0</v>
      </c>
      <c r="AD57" s="82">
        <f ca="1">-SUMIF('CF(Q)'!$B$12:$B$72,IRR!$B57,'CF(Q)'!AD$12:AD$72)</f>
        <v>0</v>
      </c>
      <c r="AE57" s="82">
        <f ca="1">-SUMIF('CF(Q)'!$B$12:$B$72,IRR!$B57,'CF(Q)'!AE$12:AE$72)</f>
        <v>0</v>
      </c>
      <c r="AF57" s="82">
        <f ca="1">-SUMIF('CF(Q)'!$B$12:$B$72,IRR!$B57,'CF(Q)'!AF$12:AF$72)</f>
        <v>0</v>
      </c>
      <c r="AG57" s="82">
        <f ca="1">-SUMIF('CF(Q)'!$B$12:$B$72,IRR!$B57,'CF(Q)'!AG$12:AG$72)</f>
        <v>0</v>
      </c>
      <c r="AH57" s="82">
        <f ca="1">-SUMIF('CF(Q)'!$B$12:$B$72,IRR!$B57,'CF(Q)'!AH$12:AH$72)</f>
        <v>0</v>
      </c>
      <c r="AI57" s="82">
        <f ca="1">-SUMIF('CF(Q)'!$B$12:$B$72,IRR!$B57,'CF(Q)'!AI$12:AI$72)</f>
        <v>0</v>
      </c>
      <c r="AJ57" s="82">
        <f ca="1">-SUMIF('CF(Q)'!$B$12:$B$72,IRR!$B57,'CF(Q)'!AJ$12:AJ$72)</f>
        <v>0</v>
      </c>
      <c r="AK57" s="82">
        <f ca="1">-SUMIF('CF(Q)'!$B$12:$B$72,IRR!$B57,'CF(Q)'!AK$12:AK$72)</f>
        <v>0</v>
      </c>
      <c r="AL57" s="82">
        <f ca="1">-SUMIF('CF(Q)'!$B$12:$B$72,IRR!$B57,'CF(Q)'!AL$12:AL$72)</f>
        <v>0</v>
      </c>
      <c r="AM57" s="82">
        <f ca="1">-SUMIF('CF(Q)'!$B$12:$B$72,IRR!$B57,'CF(Q)'!AM$12:AM$72)</f>
        <v>0</v>
      </c>
      <c r="AN57" s="82">
        <f ca="1">-SUMIF('CF(Q)'!$B$12:$B$72,IRR!$B57,'CF(Q)'!AN$12:AN$72)</f>
        <v>0</v>
      </c>
      <c r="AO57" s="82">
        <f ca="1">-SUMIF('CF(Q)'!$B$12:$B$72,IRR!$B57,'CF(Q)'!AO$12:AO$72)</f>
        <v>0</v>
      </c>
      <c r="AP57" s="82">
        <f ca="1">-SUMIF('CF(Q)'!$B$12:$B$72,IRR!$B57,'CF(Q)'!AP$12:AP$72)</f>
        <v>0</v>
      </c>
      <c r="AQ57" s="82">
        <f ca="1">-SUMIF('CF(Q)'!$B$12:$B$72,IRR!$B57,'CF(Q)'!AQ$12:AQ$72)</f>
        <v>0</v>
      </c>
      <c r="AR57" s="82">
        <f ca="1">-SUMIF('CF(Q)'!$B$12:$B$72,IRR!$B57,'CF(Q)'!AR$12:AR$72)</f>
        <v>0</v>
      </c>
      <c r="AS57" s="82">
        <f ca="1">-SUMIF('CF(Q)'!$B$12:$B$72,IRR!$B57,'CF(Q)'!AS$12:AS$72)</f>
        <v>0</v>
      </c>
      <c r="AT57" s="82">
        <f ca="1">-SUMIF('CF(Q)'!$B$12:$B$72,IRR!$B57,'CF(Q)'!AT$12:AT$72)</f>
        <v>0</v>
      </c>
      <c r="AU57" s="82">
        <f ca="1">-SUMIF('CF(Q)'!$B$12:$B$72,IRR!$B57,'CF(Q)'!AU$12:AU$72)</f>
        <v>0</v>
      </c>
      <c r="AV57" s="82">
        <f ca="1">-SUMIF('CF(Q)'!$B$12:$B$72,IRR!$B57,'CF(Q)'!AV$12:AV$72)</f>
        <v>0</v>
      </c>
      <c r="AW57" s="82">
        <f ca="1">-SUMIF('CF(Q)'!$B$12:$B$72,IRR!$B57,'CF(Q)'!AW$12:AW$72)</f>
        <v>0</v>
      </c>
      <c r="AX57" s="82">
        <f ca="1">-SUMIF('CF(Q)'!$B$12:$B$72,IRR!$B57,'CF(Q)'!AX$12:AX$72)</f>
        <v>0</v>
      </c>
      <c r="AY57" s="82">
        <f ca="1">-SUMIF('CF(Q)'!$B$12:$B$72,IRR!$B57,'CF(Q)'!AY$12:AY$72)</f>
        <v>0</v>
      </c>
      <c r="AZ57" s="82">
        <f ca="1">-SUMIF('CF(Q)'!$B$12:$B$72,IRR!$B57,'CF(Q)'!AZ$12:AZ$72)</f>
        <v>0</v>
      </c>
      <c r="BA57" s="82">
        <f ca="1">-SUMIF('CF(Q)'!$B$12:$B$72,IRR!$B57,'CF(Q)'!BA$12:BA$72)</f>
        <v>0</v>
      </c>
      <c r="BB57" s="82">
        <f ca="1">-SUMIF('CF(Q)'!$B$12:$B$72,IRR!$B57,'CF(Q)'!BB$12:BB$72)</f>
        <v>0</v>
      </c>
      <c r="BC57" s="82">
        <f ca="1">-SUMIF('CF(Q)'!$B$12:$B$72,IRR!$B57,'CF(Q)'!BC$12:BC$72)</f>
        <v>0</v>
      </c>
      <c r="BD57" s="82">
        <f ca="1">-SUMIF('CF(Q)'!$B$12:$B$72,IRR!$B57,'CF(Q)'!BD$12:BD$72)</f>
        <v>0</v>
      </c>
      <c r="BE57" s="82">
        <f ca="1">-SUMIF('CF(Q)'!$B$12:$B$72,IRR!$B57,'CF(Q)'!BE$12:BE$72)</f>
        <v>0</v>
      </c>
      <c r="BF57" s="82">
        <f ca="1">-SUMIF('CF(Q)'!$B$12:$B$72,IRR!$B57,'CF(Q)'!BF$12:BF$72)</f>
        <v>0</v>
      </c>
      <c r="BG57" s="82">
        <f ca="1">-SUMIF('CF(Q)'!$B$12:$B$72,IRR!$B57,'CF(Q)'!BG$12:BG$72)</f>
        <v>0</v>
      </c>
      <c r="BH57" s="82">
        <f ca="1">-SUMIF('CF(Q)'!$B$12:$B$72,IRR!$B57,'CF(Q)'!BH$12:BH$72)</f>
        <v>0</v>
      </c>
      <c r="BI57" s="82">
        <f ca="1">-SUMIF('CF(Q)'!$B$12:$B$72,IRR!$B57,'CF(Q)'!BI$12:BI$72)</f>
        <v>0</v>
      </c>
      <c r="BJ57" s="82">
        <f ca="1">-SUMIF('CF(Q)'!$B$12:$B$72,IRR!$B57,'CF(Q)'!BJ$12:BJ$72)</f>
        <v>0</v>
      </c>
      <c r="BK57" s="82">
        <f ca="1">-SUMIF('CF(Q)'!$B$12:$B$72,IRR!$B57,'CF(Q)'!BK$12:BK$72)</f>
        <v>0</v>
      </c>
      <c r="BL57" s="82">
        <f ca="1">-SUMIF('CF(Q)'!$B$12:$B$72,IRR!$B57,'CF(Q)'!BL$12:BL$72)</f>
        <v>0</v>
      </c>
      <c r="BM57" s="82">
        <f ca="1">-SUMIF('CF(Q)'!$B$12:$B$72,IRR!$B57,'CF(Q)'!BM$12:BM$72)</f>
        <v>0</v>
      </c>
      <c r="BN57" s="82">
        <f ca="1">-SUMIF('CF(Q)'!$B$12:$B$72,IRR!$B57,'CF(Q)'!BN$12:BN$72)</f>
        <v>0</v>
      </c>
      <c r="BO57" s="82">
        <f ca="1">-SUMIF('CF(Q)'!$B$12:$B$72,IRR!$B57,'CF(Q)'!BO$12:BO$72)</f>
        <v>0</v>
      </c>
      <c r="BP57" s="82">
        <f ca="1">-SUMIF('CF(Q)'!$B$12:$B$72,IRR!$B57,'CF(Q)'!BP$12:BP$72)</f>
        <v>0</v>
      </c>
      <c r="BQ57" s="82">
        <f ca="1">-SUMIF('CF(Q)'!$B$12:$B$72,IRR!$B57,'CF(Q)'!BQ$12:BQ$72)</f>
        <v>0</v>
      </c>
      <c r="BR57" s="82">
        <f ca="1">-SUMIF('CF(Q)'!$B$12:$B$72,IRR!$B57,'CF(Q)'!BR$12:BR$72)</f>
        <v>0</v>
      </c>
      <c r="BS57" s="82">
        <f ca="1">-SUMIF('CF(Q)'!$B$12:$B$72,IRR!$B57,'CF(Q)'!BS$12:BS$72)</f>
        <v>0</v>
      </c>
      <c r="BT57" s="82">
        <f ca="1">-SUMIF('CF(Q)'!$B$12:$B$72,IRR!$B57,'CF(Q)'!BT$12:BT$72)</f>
        <v>0</v>
      </c>
      <c r="BU57" s="82">
        <f ca="1">-SUMIF('CF(Q)'!$B$12:$B$72,IRR!$B57,'CF(Q)'!BU$12:BU$72)</f>
        <v>0</v>
      </c>
      <c r="BV57" s="82">
        <f ca="1">-SUMIF('CF(Q)'!$B$12:$B$72,IRR!$B57,'CF(Q)'!BV$12:BV$72)</f>
        <v>0</v>
      </c>
      <c r="BW57" s="82">
        <f ca="1">-SUMIF('CF(Q)'!$B$12:$B$72,IRR!$B57,'CF(Q)'!BW$12:BW$72)</f>
        <v>0</v>
      </c>
      <c r="BX57" s="82">
        <f ca="1">-SUMIF('CF(Q)'!$B$12:$B$72,IRR!$B57,'CF(Q)'!BX$12:BX$72)</f>
        <v>0</v>
      </c>
      <c r="BY57" s="82">
        <f ca="1">-SUMIF('CF(Q)'!$B$12:$B$72,IRR!$B57,'CF(Q)'!BY$12:BY$72)</f>
        <v>0</v>
      </c>
      <c r="BZ57" s="82">
        <f ca="1">-SUMIF('CF(Q)'!$B$12:$B$72,IRR!$B57,'CF(Q)'!BZ$12:BZ$72)</f>
        <v>0</v>
      </c>
      <c r="CA57" s="82">
        <f ca="1">-SUMIF('CF(Q)'!$B$12:$B$72,IRR!$B57,'CF(Q)'!CA$12:CA$72)</f>
        <v>0</v>
      </c>
      <c r="CB57" s="82">
        <f ca="1">-SUMIF('CF(Q)'!$B$12:$B$72,IRR!$B57,'CF(Q)'!CB$12:CB$72)</f>
        <v>0</v>
      </c>
      <c r="CC57" s="82">
        <f ca="1">-SUMIF('CF(Q)'!$B$12:$B$72,IRR!$B57,'CF(Q)'!CC$12:CC$72)</f>
        <v>0</v>
      </c>
      <c r="CD57" s="82">
        <f ca="1">-SUMIF('CF(Q)'!$B$12:$B$72,IRR!$B57,'CF(Q)'!CD$12:CD$72)</f>
        <v>0</v>
      </c>
      <c r="CE57" s="82">
        <f ca="1">-SUMIF('CF(Q)'!$B$12:$B$72,IRR!$B57,'CF(Q)'!CE$12:CE$72)</f>
        <v>0</v>
      </c>
      <c r="CF57" s="82">
        <f ca="1">-SUMIF('CF(Q)'!$B$12:$B$72,IRR!$B57,'CF(Q)'!CF$12:CF$72)</f>
        <v>0</v>
      </c>
      <c r="CG57" s="82">
        <f ca="1">-SUMIF('CF(Q)'!$B$12:$B$72,IRR!$B57,'CF(Q)'!CG$12:CG$72)</f>
        <v>0</v>
      </c>
      <c r="CH57" s="82">
        <f ca="1">-SUMIF('CF(Q)'!$B$12:$B$72,IRR!$B57,'CF(Q)'!CH$12:CH$72)</f>
        <v>0</v>
      </c>
      <c r="CI57" s="82">
        <f ca="1">-SUMIF('CF(Q)'!$B$12:$B$72,IRR!$B57,'CF(Q)'!CI$12:CI$72)</f>
        <v>0</v>
      </c>
      <c r="CJ57" s="82">
        <f ca="1">-SUMIF('CF(Q)'!$B$12:$B$72,IRR!$B57,'CF(Q)'!CJ$12:CJ$72)</f>
        <v>0</v>
      </c>
      <c r="CK57" s="82">
        <f ca="1">-SUMIF('CF(Q)'!$B$12:$B$72,IRR!$B57,'CF(Q)'!CK$12:CK$72)</f>
        <v>0</v>
      </c>
      <c r="CL57" s="82">
        <f ca="1">-SUMIF('CF(Q)'!$B$12:$B$72,IRR!$B57,'CF(Q)'!CL$12:CL$72)</f>
        <v>0</v>
      </c>
      <c r="CM57" s="82">
        <f ca="1">-SUMIF('CF(Q)'!$B$12:$B$72,IRR!$B57,'CF(Q)'!CM$12:CM$72)</f>
        <v>0</v>
      </c>
      <c r="CN57" s="82">
        <f ca="1">-SUMIF('CF(Q)'!$B$12:$B$72,IRR!$B57,'CF(Q)'!CN$12:CN$72)</f>
        <v>0</v>
      </c>
      <c r="CO57" s="82">
        <f ca="1">-SUMIF('CF(Q)'!$B$12:$B$72,IRR!$B57,'CF(Q)'!CO$12:CO$72)</f>
        <v>0</v>
      </c>
      <c r="CP57" s="82">
        <f ca="1">-SUMIF('CF(Q)'!$B$12:$B$72,IRR!$B57,'CF(Q)'!CP$12:CP$72)</f>
        <v>0</v>
      </c>
      <c r="CQ57" s="82">
        <f ca="1">-SUMIF('CF(Q)'!$B$12:$B$72,IRR!$B57,'CF(Q)'!CQ$12:CQ$72)</f>
        <v>0</v>
      </c>
      <c r="CR57" s="82">
        <f ca="1">-SUMIF('CF(Q)'!$B$12:$B$72,IRR!$B57,'CF(Q)'!CR$12:CR$72)</f>
        <v>0</v>
      </c>
      <c r="CS57" s="82">
        <f ca="1">-SUMIF('CF(Q)'!$B$12:$B$72,IRR!$B57,'CF(Q)'!CS$12:CS$72)</f>
        <v>0</v>
      </c>
      <c r="CT57" s="82">
        <f ca="1">-SUMIF('CF(Q)'!$B$12:$B$72,IRR!$B57,'CF(Q)'!CT$12:CT$72)</f>
        <v>0</v>
      </c>
      <c r="CU57" s="82">
        <f ca="1">-SUMIF('CF(Q)'!$B$12:$B$72,IRR!$B57,'CF(Q)'!CU$12:CU$72)</f>
        <v>0</v>
      </c>
      <c r="CV57" s="82">
        <f ca="1">-SUMIF('CF(Q)'!$B$12:$B$72,IRR!$B57,'CF(Q)'!CV$12:CV$72)</f>
        <v>0</v>
      </c>
      <c r="CW57" s="82">
        <f ca="1">-SUMIF('CF(Q)'!$B$12:$B$72,IRR!$B57,'CF(Q)'!CW$12:CW$72)</f>
        <v>0</v>
      </c>
      <c r="CX57" s="82">
        <f ca="1">-SUMIF('CF(Q)'!$B$12:$B$72,IRR!$B57,'CF(Q)'!CX$12:CX$72)</f>
        <v>0</v>
      </c>
      <c r="CY57" s="82">
        <f ca="1">-SUMIF('CF(Q)'!$B$12:$B$72,IRR!$B57,'CF(Q)'!CY$12:CY$72)</f>
        <v>0</v>
      </c>
      <c r="CZ57" s="82">
        <f ca="1">-SUMIF('CF(Q)'!$B$12:$B$72,IRR!$B57,'CF(Q)'!CZ$12:CZ$72)</f>
        <v>0</v>
      </c>
      <c r="DA57" s="82">
        <f ca="1">-SUMIF('CF(Q)'!$B$12:$B$72,IRR!$B57,'CF(Q)'!DA$12:DA$72)</f>
        <v>0</v>
      </c>
      <c r="DB57" s="82">
        <f ca="1">-SUMIF('CF(Q)'!$B$12:$B$72,IRR!$B57,'CF(Q)'!DB$12:DB$72)</f>
        <v>0</v>
      </c>
      <c r="DC57" s="82">
        <f ca="1">-SUMIF('CF(Q)'!$B$12:$B$72,IRR!$B57,'CF(Q)'!DC$12:DC$72)</f>
        <v>0</v>
      </c>
      <c r="DD57" s="82">
        <f ca="1">-SUMIF('CF(Q)'!$B$12:$B$72,IRR!$B57,'CF(Q)'!DD$12:DD$72)</f>
        <v>0</v>
      </c>
      <c r="DE57" s="82">
        <f ca="1">-SUMIF('CF(Q)'!$B$12:$B$72,IRR!$B57,'CF(Q)'!DE$12:DE$72)</f>
        <v>0</v>
      </c>
      <c r="DF57" s="82">
        <f ca="1">-SUMIF('CF(Q)'!$B$12:$B$72,IRR!$B57,'CF(Q)'!DF$12:DF$72)</f>
        <v>0</v>
      </c>
      <c r="DG57" s="82">
        <f ca="1">-SUMIF('CF(Q)'!$B$12:$B$72,IRR!$B57,'CF(Q)'!DG$12:DG$72)</f>
        <v>0</v>
      </c>
      <c r="DH57" s="82">
        <f ca="1">-SUMIF('CF(Q)'!$B$12:$B$72,IRR!$B57,'CF(Q)'!DH$12:DH$72)</f>
        <v>0</v>
      </c>
      <c r="DI57" s="82">
        <f ca="1">-SUMIF('CF(Q)'!$B$12:$B$72,IRR!$B57,'CF(Q)'!DI$12:DI$72)</f>
        <v>0</v>
      </c>
      <c r="DJ57" s="82">
        <f ca="1">-SUMIF('CF(Q)'!$B$12:$B$72,IRR!$B57,'CF(Q)'!DJ$12:DJ$72)</f>
        <v>0</v>
      </c>
      <c r="DK57" s="82">
        <f ca="1">-SUMIF('CF(Q)'!$B$12:$B$72,IRR!$B57,'CF(Q)'!DK$12:DK$72)</f>
        <v>0</v>
      </c>
      <c r="DL57" s="82">
        <f ca="1">-SUMIF('CF(Q)'!$B$12:$B$72,IRR!$B57,'CF(Q)'!DL$12:DL$72)</f>
        <v>0</v>
      </c>
      <c r="DM57" s="82">
        <f ca="1">-SUMIF('CF(Q)'!$B$12:$B$72,IRR!$B57,'CF(Q)'!DM$12:DM$72)</f>
        <v>0</v>
      </c>
      <c r="DN57" s="82">
        <f ca="1">-SUMIF('CF(Q)'!$B$12:$B$72,IRR!$B57,'CF(Q)'!DN$12:DN$72)</f>
        <v>0</v>
      </c>
      <c r="DO57" s="82">
        <f ca="1">-SUMIF('CF(Q)'!$B$12:$B$72,IRR!$B57,'CF(Q)'!DO$12:DO$72)</f>
        <v>0</v>
      </c>
      <c r="DP57" s="82">
        <f ca="1">-SUMIF('CF(Q)'!$B$12:$B$72,IRR!$B57,'CF(Q)'!DP$12:DP$72)</f>
        <v>0</v>
      </c>
      <c r="DQ57" s="82">
        <f ca="1">-SUMIF('CF(Q)'!$B$12:$B$72,IRR!$B57,'CF(Q)'!DQ$12:DQ$72)</f>
        <v>0</v>
      </c>
      <c r="DR57" s="82">
        <f ca="1">-SUMIF('CF(Q)'!$B$12:$B$72,IRR!$B57,'CF(Q)'!DR$12:DR$72)</f>
        <v>0</v>
      </c>
      <c r="DS57" s="82">
        <f ca="1">-SUMIF('CF(Q)'!$B$12:$B$72,IRR!$B57,'CF(Q)'!DS$12:DS$72)</f>
        <v>0</v>
      </c>
      <c r="DT57" s="82">
        <f ca="1">-SUMIF('CF(Q)'!$B$12:$B$72,IRR!$B57,'CF(Q)'!DT$12:DT$72)</f>
        <v>0</v>
      </c>
      <c r="DU57" s="82">
        <f ca="1">-SUMIF('CF(Q)'!$B$12:$B$72,IRR!$B57,'CF(Q)'!DU$12:DU$72)</f>
        <v>0</v>
      </c>
      <c r="DV57" s="82">
        <f ca="1">-SUMIF('CF(Q)'!$B$12:$B$72,IRR!$B57,'CF(Q)'!DV$12:DV$72)</f>
        <v>0</v>
      </c>
      <c r="DW57" s="82">
        <f ca="1">-SUMIF('CF(Q)'!$B$12:$B$72,IRR!$B57,'CF(Q)'!DW$12:DW$72)</f>
        <v>0</v>
      </c>
      <c r="DX57" s="82">
        <f ca="1">-SUMIF('CF(Q)'!$B$12:$B$72,IRR!$B57,'CF(Q)'!DX$12:DX$72)</f>
        <v>0</v>
      </c>
      <c r="DY57" s="82">
        <f ca="1">-SUMIF('CF(Q)'!$B$12:$B$72,IRR!$B57,'CF(Q)'!DY$12:DY$72)</f>
        <v>0</v>
      </c>
      <c r="DZ57" s="82">
        <f ca="1">-SUMIF('CF(Q)'!$B$12:$B$72,IRR!$B57,'CF(Q)'!DZ$12:DZ$72)</f>
        <v>0</v>
      </c>
      <c r="EA57" s="82">
        <f ca="1">-SUMIF('CF(Q)'!$B$12:$B$72,IRR!$B57,'CF(Q)'!EA$12:EA$72)</f>
        <v>0</v>
      </c>
      <c r="EB57" s="82">
        <f ca="1">-SUMIF('CF(Q)'!$B$12:$B$72,IRR!$B57,'CF(Q)'!EB$12:EB$72)</f>
        <v>0</v>
      </c>
      <c r="EC57" s="82">
        <f ca="1">-SUMIF('CF(Q)'!$B$12:$B$72,IRR!$B57,'CF(Q)'!EC$12:EC$72)</f>
        <v>0</v>
      </c>
      <c r="ED57" s="82">
        <f ca="1">-SUMIF('CF(Q)'!$B$12:$B$72,IRR!$B57,'CF(Q)'!ED$12:ED$72)</f>
        <v>0</v>
      </c>
      <c r="EE57" s="82">
        <f ca="1">-SUMIF('CF(Q)'!$B$12:$B$72,IRR!$B57,'CF(Q)'!EE$12:EE$72)</f>
        <v>0</v>
      </c>
      <c r="EF57" s="82">
        <f ca="1">-SUMIF('CF(Q)'!$B$12:$B$72,IRR!$B57,'CF(Q)'!EF$12:EF$72)</f>
        <v>0</v>
      </c>
      <c r="EG57" s="82">
        <f ca="1">-SUMIF('CF(Q)'!$B$12:$B$72,IRR!$B57,'CF(Q)'!EG$12:EG$72)</f>
        <v>0</v>
      </c>
      <c r="EH57" s="82">
        <f ca="1">-SUMIF('CF(Q)'!$B$12:$B$72,IRR!$B57,'CF(Q)'!EH$12:EH$72)</f>
        <v>0</v>
      </c>
      <c r="EI57" s="82">
        <f ca="1">-SUMIF('CF(Q)'!$B$12:$B$72,IRR!$B57,'CF(Q)'!EI$12:EI$72)</f>
        <v>0</v>
      </c>
      <c r="EJ57" s="82">
        <f ca="1">-SUMIF('CF(Q)'!$B$12:$B$72,IRR!$B57,'CF(Q)'!EJ$12:EJ$72)</f>
        <v>0</v>
      </c>
      <c r="EK57" s="82">
        <f ca="1">-SUMIF('CF(Q)'!$B$12:$B$72,IRR!$B57,'CF(Q)'!EK$12:EK$72)</f>
        <v>0</v>
      </c>
      <c r="EL57" s="82">
        <f ca="1">-SUMIF('CF(Q)'!$B$12:$B$72,IRR!$B57,'CF(Q)'!EL$12:EL$72)</f>
        <v>0</v>
      </c>
      <c r="EM57" s="82">
        <f ca="1">-SUMIF('CF(Q)'!$B$12:$B$72,IRR!$B57,'CF(Q)'!EM$12:EM$72)</f>
        <v>0</v>
      </c>
      <c r="EN57" s="82">
        <f ca="1">-SUMIF('CF(Q)'!$B$12:$B$72,IRR!$B57,'CF(Q)'!EN$12:EN$72)</f>
        <v>0</v>
      </c>
      <c r="EO57" s="82">
        <f ca="1">-SUMIF('CF(Q)'!$B$12:$B$72,IRR!$B57,'CF(Q)'!EO$12:EO$72)</f>
        <v>0</v>
      </c>
      <c r="EP57" s="82">
        <f ca="1">-SUMIF('CF(Q)'!$B$12:$B$72,IRR!$B57,'CF(Q)'!EP$12:EP$72)</f>
        <v>0</v>
      </c>
    </row>
    <row r="58" spans="1:146" ht="14.1" customHeight="1">
      <c r="A58" s="15">
        <v>1</v>
      </c>
      <c r="B58" s="15" t="s">
        <v>845</v>
      </c>
      <c r="C58" s="406"/>
      <c r="D58" s="8" t="s">
        <v>97</v>
      </c>
      <c r="E58" s="71">
        <f t="shared" ref="E58:E60" ca="1" si="168">SUM(G58:EP58)</f>
        <v>0</v>
      </c>
      <c r="G58" s="22"/>
      <c r="H58" s="71">
        <f>-SUMIF('CF(Q)'!$B$12:$B$72,IRR!$B58,'CF(Q)'!H$12:H$72)</f>
        <v>0</v>
      </c>
      <c r="I58" s="71">
        <f>-SUMIF('CF(Q)'!$B$12:$B$72,IRR!$B58,'CF(Q)'!I$12:I$72)</f>
        <v>0</v>
      </c>
      <c r="J58" s="71">
        <f>-SUMIF('CF(Q)'!$B$12:$B$72,IRR!$B58,'CF(Q)'!J$12:J$72)</f>
        <v>0</v>
      </c>
      <c r="K58" s="71">
        <f ca="1">-SUMIF('CF(Q)'!$B$12:$B$72,IRR!$B58,'CF(Q)'!K$12:K$72)</f>
        <v>0</v>
      </c>
      <c r="L58" s="71">
        <f ca="1">-SUMIF('CF(Q)'!$B$12:$B$72,IRR!$B58,'CF(Q)'!L$12:L$72)</f>
        <v>0</v>
      </c>
      <c r="M58" s="71">
        <f ca="1">-SUMIF('CF(Q)'!$B$12:$B$72,IRR!$B58,'CF(Q)'!M$12:M$72)</f>
        <v>0</v>
      </c>
      <c r="N58" s="71">
        <f ca="1">-SUMIF('CF(Q)'!$B$12:$B$72,IRR!$B58,'CF(Q)'!N$12:N$72)</f>
        <v>0</v>
      </c>
      <c r="O58" s="71">
        <f ca="1">-SUMIF('CF(Q)'!$B$12:$B$72,IRR!$B58,'CF(Q)'!O$12:O$72)</f>
        <v>0</v>
      </c>
      <c r="P58" s="71">
        <f ca="1">-SUMIF('CF(Q)'!$B$12:$B$72,IRR!$B58,'CF(Q)'!P$12:P$72)</f>
        <v>0</v>
      </c>
      <c r="Q58" s="71">
        <f ca="1">-SUMIF('CF(Q)'!$B$12:$B$72,IRR!$B58,'CF(Q)'!Q$12:Q$72)</f>
        <v>0</v>
      </c>
      <c r="R58" s="71">
        <f ca="1">-SUMIF('CF(Q)'!$B$12:$B$72,IRR!$B58,'CF(Q)'!R$12:R$72)</f>
        <v>0</v>
      </c>
      <c r="S58" s="71">
        <f ca="1">-SUMIF('CF(Q)'!$B$12:$B$72,IRR!$B58,'CF(Q)'!S$12:S$72)</f>
        <v>0</v>
      </c>
      <c r="T58" s="71">
        <f ca="1">-SUMIF('CF(Q)'!$B$12:$B$72,IRR!$B58,'CF(Q)'!T$12:T$72)</f>
        <v>0</v>
      </c>
      <c r="U58" s="71">
        <f ca="1">-SUMIF('CF(Q)'!$B$12:$B$72,IRR!$B58,'CF(Q)'!U$12:U$72)</f>
        <v>0</v>
      </c>
      <c r="V58" s="71">
        <f ca="1">-SUMIF('CF(Q)'!$B$12:$B$72,IRR!$B58,'CF(Q)'!V$12:V$72)</f>
        <v>0</v>
      </c>
      <c r="W58" s="71">
        <f ca="1">-SUMIF('CF(Q)'!$B$12:$B$72,IRR!$B58,'CF(Q)'!W$12:W$72)</f>
        <v>0</v>
      </c>
      <c r="X58" s="71">
        <f ca="1">-SUMIF('CF(Q)'!$B$12:$B$72,IRR!$B58,'CF(Q)'!X$12:X$72)</f>
        <v>0</v>
      </c>
      <c r="Y58" s="71">
        <f ca="1">-SUMIF('CF(Q)'!$B$12:$B$72,IRR!$B58,'CF(Q)'!Y$12:Y$72)</f>
        <v>0</v>
      </c>
      <c r="Z58" s="71">
        <f ca="1">-SUMIF('CF(Q)'!$B$12:$B$72,IRR!$B58,'CF(Q)'!Z$12:Z$72)</f>
        <v>0</v>
      </c>
      <c r="AA58" s="71">
        <f ca="1">-SUMIF('CF(Q)'!$B$12:$B$72,IRR!$B58,'CF(Q)'!AA$12:AA$72)</f>
        <v>0</v>
      </c>
      <c r="AB58" s="71">
        <f ca="1">-SUMIF('CF(Q)'!$B$12:$B$72,IRR!$B58,'CF(Q)'!AB$12:AB$72)</f>
        <v>0</v>
      </c>
      <c r="AC58" s="71">
        <f ca="1">-SUMIF('CF(Q)'!$B$12:$B$72,IRR!$B58,'CF(Q)'!AC$12:AC$72)</f>
        <v>0</v>
      </c>
      <c r="AD58" s="71">
        <f ca="1">-SUMIF('CF(Q)'!$B$12:$B$72,IRR!$B58,'CF(Q)'!AD$12:AD$72)</f>
        <v>0</v>
      </c>
      <c r="AE58" s="71">
        <f ca="1">-SUMIF('CF(Q)'!$B$12:$B$72,IRR!$B58,'CF(Q)'!AE$12:AE$72)</f>
        <v>0</v>
      </c>
      <c r="AF58" s="71">
        <f ca="1">-SUMIF('CF(Q)'!$B$12:$B$72,IRR!$B58,'CF(Q)'!AF$12:AF$72)</f>
        <v>0</v>
      </c>
      <c r="AG58" s="71">
        <f ca="1">-SUMIF('CF(Q)'!$B$12:$B$72,IRR!$B58,'CF(Q)'!AG$12:AG$72)</f>
        <v>0</v>
      </c>
      <c r="AH58" s="71">
        <f ca="1">-SUMIF('CF(Q)'!$B$12:$B$72,IRR!$B58,'CF(Q)'!AH$12:AH$72)</f>
        <v>0</v>
      </c>
      <c r="AI58" s="71">
        <f ca="1">-SUMIF('CF(Q)'!$B$12:$B$72,IRR!$B58,'CF(Q)'!AI$12:AI$72)</f>
        <v>0</v>
      </c>
      <c r="AJ58" s="71">
        <f ca="1">-SUMIF('CF(Q)'!$B$12:$B$72,IRR!$B58,'CF(Q)'!AJ$12:AJ$72)</f>
        <v>0</v>
      </c>
      <c r="AK58" s="71">
        <f ca="1">-SUMIF('CF(Q)'!$B$12:$B$72,IRR!$B58,'CF(Q)'!AK$12:AK$72)</f>
        <v>0</v>
      </c>
      <c r="AL58" s="71">
        <f ca="1">-SUMIF('CF(Q)'!$B$12:$B$72,IRR!$B58,'CF(Q)'!AL$12:AL$72)</f>
        <v>0</v>
      </c>
      <c r="AM58" s="71">
        <f ca="1">-SUMIF('CF(Q)'!$B$12:$B$72,IRR!$B58,'CF(Q)'!AM$12:AM$72)</f>
        <v>0</v>
      </c>
      <c r="AN58" s="71">
        <f ca="1">-SUMIF('CF(Q)'!$B$12:$B$72,IRR!$B58,'CF(Q)'!AN$12:AN$72)</f>
        <v>0</v>
      </c>
      <c r="AO58" s="71">
        <f ca="1">-SUMIF('CF(Q)'!$B$12:$B$72,IRR!$B58,'CF(Q)'!AO$12:AO$72)</f>
        <v>0</v>
      </c>
      <c r="AP58" s="71">
        <f ca="1">-SUMIF('CF(Q)'!$B$12:$B$72,IRR!$B58,'CF(Q)'!AP$12:AP$72)</f>
        <v>0</v>
      </c>
      <c r="AQ58" s="71">
        <f ca="1">-SUMIF('CF(Q)'!$B$12:$B$72,IRR!$B58,'CF(Q)'!AQ$12:AQ$72)</f>
        <v>0</v>
      </c>
      <c r="AR58" s="71">
        <f ca="1">-SUMIF('CF(Q)'!$B$12:$B$72,IRR!$B58,'CF(Q)'!AR$12:AR$72)</f>
        <v>0</v>
      </c>
      <c r="AS58" s="71">
        <f ca="1">-SUMIF('CF(Q)'!$B$12:$B$72,IRR!$B58,'CF(Q)'!AS$12:AS$72)</f>
        <v>0</v>
      </c>
      <c r="AT58" s="71">
        <f ca="1">-SUMIF('CF(Q)'!$B$12:$B$72,IRR!$B58,'CF(Q)'!AT$12:AT$72)</f>
        <v>0</v>
      </c>
      <c r="AU58" s="71">
        <f ca="1">-SUMIF('CF(Q)'!$B$12:$B$72,IRR!$B58,'CF(Q)'!AU$12:AU$72)</f>
        <v>0</v>
      </c>
      <c r="AV58" s="71">
        <f ca="1">-SUMIF('CF(Q)'!$B$12:$B$72,IRR!$B58,'CF(Q)'!AV$12:AV$72)</f>
        <v>0</v>
      </c>
      <c r="AW58" s="71">
        <f ca="1">-SUMIF('CF(Q)'!$B$12:$B$72,IRR!$B58,'CF(Q)'!AW$12:AW$72)</f>
        <v>0</v>
      </c>
      <c r="AX58" s="71">
        <f ca="1">-SUMIF('CF(Q)'!$B$12:$B$72,IRR!$B58,'CF(Q)'!AX$12:AX$72)</f>
        <v>0</v>
      </c>
      <c r="AY58" s="71">
        <f ca="1">-SUMIF('CF(Q)'!$B$12:$B$72,IRR!$B58,'CF(Q)'!AY$12:AY$72)</f>
        <v>0</v>
      </c>
      <c r="AZ58" s="71">
        <f ca="1">-SUMIF('CF(Q)'!$B$12:$B$72,IRR!$B58,'CF(Q)'!AZ$12:AZ$72)</f>
        <v>0</v>
      </c>
      <c r="BA58" s="71">
        <f ca="1">-SUMIF('CF(Q)'!$B$12:$B$72,IRR!$B58,'CF(Q)'!BA$12:BA$72)</f>
        <v>0</v>
      </c>
      <c r="BB58" s="71">
        <f ca="1">-SUMIF('CF(Q)'!$B$12:$B$72,IRR!$B58,'CF(Q)'!BB$12:BB$72)</f>
        <v>0</v>
      </c>
      <c r="BC58" s="71">
        <f ca="1">-SUMIF('CF(Q)'!$B$12:$B$72,IRR!$B58,'CF(Q)'!BC$12:BC$72)</f>
        <v>0</v>
      </c>
      <c r="BD58" s="71">
        <f ca="1">-SUMIF('CF(Q)'!$B$12:$B$72,IRR!$B58,'CF(Q)'!BD$12:BD$72)</f>
        <v>0</v>
      </c>
      <c r="BE58" s="71">
        <f ca="1">-SUMIF('CF(Q)'!$B$12:$B$72,IRR!$B58,'CF(Q)'!BE$12:BE$72)</f>
        <v>0</v>
      </c>
      <c r="BF58" s="71">
        <f ca="1">-SUMIF('CF(Q)'!$B$12:$B$72,IRR!$B58,'CF(Q)'!BF$12:BF$72)</f>
        <v>0</v>
      </c>
      <c r="BG58" s="71">
        <f ca="1">-SUMIF('CF(Q)'!$B$12:$B$72,IRR!$B58,'CF(Q)'!BG$12:BG$72)</f>
        <v>0</v>
      </c>
      <c r="BH58" s="71">
        <f ca="1">-SUMIF('CF(Q)'!$B$12:$B$72,IRR!$B58,'CF(Q)'!BH$12:BH$72)</f>
        <v>0</v>
      </c>
      <c r="BI58" s="71">
        <f ca="1">-SUMIF('CF(Q)'!$B$12:$B$72,IRR!$B58,'CF(Q)'!BI$12:BI$72)</f>
        <v>0</v>
      </c>
      <c r="BJ58" s="71">
        <f ca="1">-SUMIF('CF(Q)'!$B$12:$B$72,IRR!$B58,'CF(Q)'!BJ$12:BJ$72)</f>
        <v>0</v>
      </c>
      <c r="BK58" s="71">
        <f ca="1">-SUMIF('CF(Q)'!$B$12:$B$72,IRR!$B58,'CF(Q)'!BK$12:BK$72)</f>
        <v>0</v>
      </c>
      <c r="BL58" s="71">
        <f ca="1">-SUMIF('CF(Q)'!$B$12:$B$72,IRR!$B58,'CF(Q)'!BL$12:BL$72)</f>
        <v>0</v>
      </c>
      <c r="BM58" s="71">
        <f ca="1">-SUMIF('CF(Q)'!$B$12:$B$72,IRR!$B58,'CF(Q)'!BM$12:BM$72)</f>
        <v>0</v>
      </c>
      <c r="BN58" s="71">
        <f ca="1">-SUMIF('CF(Q)'!$B$12:$B$72,IRR!$B58,'CF(Q)'!BN$12:BN$72)</f>
        <v>0</v>
      </c>
      <c r="BO58" s="71">
        <f ca="1">-SUMIF('CF(Q)'!$B$12:$B$72,IRR!$B58,'CF(Q)'!BO$12:BO$72)</f>
        <v>0</v>
      </c>
      <c r="BP58" s="71">
        <f ca="1">-SUMIF('CF(Q)'!$B$12:$B$72,IRR!$B58,'CF(Q)'!BP$12:BP$72)</f>
        <v>0</v>
      </c>
      <c r="BQ58" s="71">
        <f ca="1">-SUMIF('CF(Q)'!$B$12:$B$72,IRR!$B58,'CF(Q)'!BQ$12:BQ$72)</f>
        <v>0</v>
      </c>
      <c r="BR58" s="71">
        <f ca="1">-SUMIF('CF(Q)'!$B$12:$B$72,IRR!$B58,'CF(Q)'!BR$12:BR$72)</f>
        <v>0</v>
      </c>
      <c r="BS58" s="71">
        <f ca="1">-SUMIF('CF(Q)'!$B$12:$B$72,IRR!$B58,'CF(Q)'!BS$12:BS$72)</f>
        <v>0</v>
      </c>
      <c r="BT58" s="71">
        <f ca="1">-SUMIF('CF(Q)'!$B$12:$B$72,IRR!$B58,'CF(Q)'!BT$12:BT$72)</f>
        <v>0</v>
      </c>
      <c r="BU58" s="71">
        <f ca="1">-SUMIF('CF(Q)'!$B$12:$B$72,IRR!$B58,'CF(Q)'!BU$12:BU$72)</f>
        <v>0</v>
      </c>
      <c r="BV58" s="71">
        <f ca="1">-SUMIF('CF(Q)'!$B$12:$B$72,IRR!$B58,'CF(Q)'!BV$12:BV$72)</f>
        <v>0</v>
      </c>
      <c r="BW58" s="71">
        <f ca="1">-SUMIF('CF(Q)'!$B$12:$B$72,IRR!$B58,'CF(Q)'!BW$12:BW$72)</f>
        <v>0</v>
      </c>
      <c r="BX58" s="71">
        <f ca="1">-SUMIF('CF(Q)'!$B$12:$B$72,IRR!$B58,'CF(Q)'!BX$12:BX$72)</f>
        <v>0</v>
      </c>
      <c r="BY58" s="71">
        <f ca="1">-SUMIF('CF(Q)'!$B$12:$B$72,IRR!$B58,'CF(Q)'!BY$12:BY$72)</f>
        <v>0</v>
      </c>
      <c r="BZ58" s="71">
        <f ca="1">-SUMIF('CF(Q)'!$B$12:$B$72,IRR!$B58,'CF(Q)'!BZ$12:BZ$72)</f>
        <v>0</v>
      </c>
      <c r="CA58" s="71">
        <f ca="1">-SUMIF('CF(Q)'!$B$12:$B$72,IRR!$B58,'CF(Q)'!CA$12:CA$72)</f>
        <v>0</v>
      </c>
      <c r="CB58" s="71">
        <f ca="1">-SUMIF('CF(Q)'!$B$12:$B$72,IRR!$B58,'CF(Q)'!CB$12:CB$72)</f>
        <v>0</v>
      </c>
      <c r="CC58" s="71">
        <f ca="1">-SUMIF('CF(Q)'!$B$12:$B$72,IRR!$B58,'CF(Q)'!CC$12:CC$72)</f>
        <v>0</v>
      </c>
      <c r="CD58" s="71">
        <f ca="1">-SUMIF('CF(Q)'!$B$12:$B$72,IRR!$B58,'CF(Q)'!CD$12:CD$72)</f>
        <v>0</v>
      </c>
      <c r="CE58" s="71">
        <f ca="1">-SUMIF('CF(Q)'!$B$12:$B$72,IRR!$B58,'CF(Q)'!CE$12:CE$72)</f>
        <v>0</v>
      </c>
      <c r="CF58" s="71">
        <f ca="1">-SUMIF('CF(Q)'!$B$12:$B$72,IRR!$B58,'CF(Q)'!CF$12:CF$72)</f>
        <v>0</v>
      </c>
      <c r="CG58" s="71">
        <f ca="1">-SUMIF('CF(Q)'!$B$12:$B$72,IRR!$B58,'CF(Q)'!CG$12:CG$72)</f>
        <v>0</v>
      </c>
      <c r="CH58" s="71">
        <f ca="1">-SUMIF('CF(Q)'!$B$12:$B$72,IRR!$B58,'CF(Q)'!CH$12:CH$72)</f>
        <v>0</v>
      </c>
      <c r="CI58" s="71">
        <f ca="1">-SUMIF('CF(Q)'!$B$12:$B$72,IRR!$B58,'CF(Q)'!CI$12:CI$72)</f>
        <v>0</v>
      </c>
      <c r="CJ58" s="71">
        <f ca="1">-SUMIF('CF(Q)'!$B$12:$B$72,IRR!$B58,'CF(Q)'!CJ$12:CJ$72)</f>
        <v>0</v>
      </c>
      <c r="CK58" s="71">
        <f ca="1">-SUMIF('CF(Q)'!$B$12:$B$72,IRR!$B58,'CF(Q)'!CK$12:CK$72)</f>
        <v>0</v>
      </c>
      <c r="CL58" s="71">
        <f ca="1">-SUMIF('CF(Q)'!$B$12:$B$72,IRR!$B58,'CF(Q)'!CL$12:CL$72)</f>
        <v>0</v>
      </c>
      <c r="CM58" s="71">
        <f ca="1">-SUMIF('CF(Q)'!$B$12:$B$72,IRR!$B58,'CF(Q)'!CM$12:CM$72)</f>
        <v>0</v>
      </c>
      <c r="CN58" s="71">
        <f ca="1">-SUMIF('CF(Q)'!$B$12:$B$72,IRR!$B58,'CF(Q)'!CN$12:CN$72)</f>
        <v>0</v>
      </c>
      <c r="CO58" s="71">
        <f ca="1">-SUMIF('CF(Q)'!$B$12:$B$72,IRR!$B58,'CF(Q)'!CO$12:CO$72)</f>
        <v>0</v>
      </c>
      <c r="CP58" s="71">
        <f ca="1">-SUMIF('CF(Q)'!$B$12:$B$72,IRR!$B58,'CF(Q)'!CP$12:CP$72)</f>
        <v>0</v>
      </c>
      <c r="CQ58" s="71">
        <f ca="1">-SUMIF('CF(Q)'!$B$12:$B$72,IRR!$B58,'CF(Q)'!CQ$12:CQ$72)</f>
        <v>0</v>
      </c>
      <c r="CR58" s="71">
        <f ca="1">-SUMIF('CF(Q)'!$B$12:$B$72,IRR!$B58,'CF(Q)'!CR$12:CR$72)</f>
        <v>0</v>
      </c>
      <c r="CS58" s="71">
        <f ca="1">-SUMIF('CF(Q)'!$B$12:$B$72,IRR!$B58,'CF(Q)'!CS$12:CS$72)</f>
        <v>0</v>
      </c>
      <c r="CT58" s="71">
        <f ca="1">-SUMIF('CF(Q)'!$B$12:$B$72,IRR!$B58,'CF(Q)'!CT$12:CT$72)</f>
        <v>0</v>
      </c>
      <c r="CU58" s="71">
        <f ca="1">-SUMIF('CF(Q)'!$B$12:$B$72,IRR!$B58,'CF(Q)'!CU$12:CU$72)</f>
        <v>0</v>
      </c>
      <c r="CV58" s="71">
        <f ca="1">-SUMIF('CF(Q)'!$B$12:$B$72,IRR!$B58,'CF(Q)'!CV$12:CV$72)</f>
        <v>0</v>
      </c>
      <c r="CW58" s="71">
        <f ca="1">-SUMIF('CF(Q)'!$B$12:$B$72,IRR!$B58,'CF(Q)'!CW$12:CW$72)</f>
        <v>0</v>
      </c>
      <c r="CX58" s="71">
        <f ca="1">-SUMIF('CF(Q)'!$B$12:$B$72,IRR!$B58,'CF(Q)'!CX$12:CX$72)</f>
        <v>0</v>
      </c>
      <c r="CY58" s="71">
        <f ca="1">-SUMIF('CF(Q)'!$B$12:$B$72,IRR!$B58,'CF(Q)'!CY$12:CY$72)</f>
        <v>0</v>
      </c>
      <c r="CZ58" s="71">
        <f ca="1">-SUMIF('CF(Q)'!$B$12:$B$72,IRR!$B58,'CF(Q)'!CZ$12:CZ$72)</f>
        <v>0</v>
      </c>
      <c r="DA58" s="71">
        <f ca="1">-SUMIF('CF(Q)'!$B$12:$B$72,IRR!$B58,'CF(Q)'!DA$12:DA$72)</f>
        <v>0</v>
      </c>
      <c r="DB58" s="71">
        <f ca="1">-SUMIF('CF(Q)'!$B$12:$B$72,IRR!$B58,'CF(Q)'!DB$12:DB$72)</f>
        <v>0</v>
      </c>
      <c r="DC58" s="71">
        <f ca="1">-SUMIF('CF(Q)'!$B$12:$B$72,IRR!$B58,'CF(Q)'!DC$12:DC$72)</f>
        <v>0</v>
      </c>
      <c r="DD58" s="71">
        <f ca="1">-SUMIF('CF(Q)'!$B$12:$B$72,IRR!$B58,'CF(Q)'!DD$12:DD$72)</f>
        <v>0</v>
      </c>
      <c r="DE58" s="71">
        <f ca="1">-SUMIF('CF(Q)'!$B$12:$B$72,IRR!$B58,'CF(Q)'!DE$12:DE$72)</f>
        <v>0</v>
      </c>
      <c r="DF58" s="71">
        <f ca="1">-SUMIF('CF(Q)'!$B$12:$B$72,IRR!$B58,'CF(Q)'!DF$12:DF$72)</f>
        <v>0</v>
      </c>
      <c r="DG58" s="71">
        <f ca="1">-SUMIF('CF(Q)'!$B$12:$B$72,IRR!$B58,'CF(Q)'!DG$12:DG$72)</f>
        <v>0</v>
      </c>
      <c r="DH58" s="71">
        <f ca="1">-SUMIF('CF(Q)'!$B$12:$B$72,IRR!$B58,'CF(Q)'!DH$12:DH$72)</f>
        <v>0</v>
      </c>
      <c r="DI58" s="71">
        <f ca="1">-SUMIF('CF(Q)'!$B$12:$B$72,IRR!$B58,'CF(Q)'!DI$12:DI$72)</f>
        <v>0</v>
      </c>
      <c r="DJ58" s="71">
        <f ca="1">-SUMIF('CF(Q)'!$B$12:$B$72,IRR!$B58,'CF(Q)'!DJ$12:DJ$72)</f>
        <v>0</v>
      </c>
      <c r="DK58" s="71">
        <f ca="1">-SUMIF('CF(Q)'!$B$12:$B$72,IRR!$B58,'CF(Q)'!DK$12:DK$72)</f>
        <v>0</v>
      </c>
      <c r="DL58" s="71">
        <f ca="1">-SUMIF('CF(Q)'!$B$12:$B$72,IRR!$B58,'CF(Q)'!DL$12:DL$72)</f>
        <v>0</v>
      </c>
      <c r="DM58" s="71">
        <f ca="1">-SUMIF('CF(Q)'!$B$12:$B$72,IRR!$B58,'CF(Q)'!DM$12:DM$72)</f>
        <v>0</v>
      </c>
      <c r="DN58" s="71">
        <f ca="1">-SUMIF('CF(Q)'!$B$12:$B$72,IRR!$B58,'CF(Q)'!DN$12:DN$72)</f>
        <v>0</v>
      </c>
      <c r="DO58" s="71">
        <f ca="1">-SUMIF('CF(Q)'!$B$12:$B$72,IRR!$B58,'CF(Q)'!DO$12:DO$72)</f>
        <v>0</v>
      </c>
      <c r="DP58" s="71">
        <f ca="1">-SUMIF('CF(Q)'!$B$12:$B$72,IRR!$B58,'CF(Q)'!DP$12:DP$72)</f>
        <v>0</v>
      </c>
      <c r="DQ58" s="71">
        <f ca="1">-SUMIF('CF(Q)'!$B$12:$B$72,IRR!$B58,'CF(Q)'!DQ$12:DQ$72)</f>
        <v>0</v>
      </c>
      <c r="DR58" s="71">
        <f ca="1">-SUMIF('CF(Q)'!$B$12:$B$72,IRR!$B58,'CF(Q)'!DR$12:DR$72)</f>
        <v>0</v>
      </c>
      <c r="DS58" s="71">
        <f ca="1">-SUMIF('CF(Q)'!$B$12:$B$72,IRR!$B58,'CF(Q)'!DS$12:DS$72)</f>
        <v>0</v>
      </c>
      <c r="DT58" s="71">
        <f ca="1">-SUMIF('CF(Q)'!$B$12:$B$72,IRR!$B58,'CF(Q)'!DT$12:DT$72)</f>
        <v>0</v>
      </c>
      <c r="DU58" s="71">
        <f ca="1">-SUMIF('CF(Q)'!$B$12:$B$72,IRR!$B58,'CF(Q)'!DU$12:DU$72)</f>
        <v>0</v>
      </c>
      <c r="DV58" s="71">
        <f ca="1">-SUMIF('CF(Q)'!$B$12:$B$72,IRR!$B58,'CF(Q)'!DV$12:DV$72)</f>
        <v>0</v>
      </c>
      <c r="DW58" s="71">
        <f ca="1">-SUMIF('CF(Q)'!$B$12:$B$72,IRR!$B58,'CF(Q)'!DW$12:DW$72)</f>
        <v>0</v>
      </c>
      <c r="DX58" s="71">
        <f ca="1">-SUMIF('CF(Q)'!$B$12:$B$72,IRR!$B58,'CF(Q)'!DX$12:DX$72)</f>
        <v>0</v>
      </c>
      <c r="DY58" s="71">
        <f ca="1">-SUMIF('CF(Q)'!$B$12:$B$72,IRR!$B58,'CF(Q)'!DY$12:DY$72)</f>
        <v>0</v>
      </c>
      <c r="DZ58" s="71">
        <f ca="1">-SUMIF('CF(Q)'!$B$12:$B$72,IRR!$B58,'CF(Q)'!DZ$12:DZ$72)</f>
        <v>0</v>
      </c>
      <c r="EA58" s="71">
        <f ca="1">-SUMIF('CF(Q)'!$B$12:$B$72,IRR!$B58,'CF(Q)'!EA$12:EA$72)</f>
        <v>0</v>
      </c>
      <c r="EB58" s="71">
        <f ca="1">-SUMIF('CF(Q)'!$B$12:$B$72,IRR!$B58,'CF(Q)'!EB$12:EB$72)</f>
        <v>0</v>
      </c>
      <c r="EC58" s="71">
        <f ca="1">-SUMIF('CF(Q)'!$B$12:$B$72,IRR!$B58,'CF(Q)'!EC$12:EC$72)</f>
        <v>0</v>
      </c>
      <c r="ED58" s="71">
        <f ca="1">-SUMIF('CF(Q)'!$B$12:$B$72,IRR!$B58,'CF(Q)'!ED$12:ED$72)</f>
        <v>0</v>
      </c>
      <c r="EE58" s="71">
        <f ca="1">-SUMIF('CF(Q)'!$B$12:$B$72,IRR!$B58,'CF(Q)'!EE$12:EE$72)</f>
        <v>0</v>
      </c>
      <c r="EF58" s="71">
        <f ca="1">-SUMIF('CF(Q)'!$B$12:$B$72,IRR!$B58,'CF(Q)'!EF$12:EF$72)</f>
        <v>0</v>
      </c>
      <c r="EG58" s="71">
        <f ca="1">-SUMIF('CF(Q)'!$B$12:$B$72,IRR!$B58,'CF(Q)'!EG$12:EG$72)</f>
        <v>0</v>
      </c>
      <c r="EH58" s="71">
        <f ca="1">-SUMIF('CF(Q)'!$B$12:$B$72,IRR!$B58,'CF(Q)'!EH$12:EH$72)</f>
        <v>0</v>
      </c>
      <c r="EI58" s="71">
        <f ca="1">-SUMIF('CF(Q)'!$B$12:$B$72,IRR!$B58,'CF(Q)'!EI$12:EI$72)</f>
        <v>0</v>
      </c>
      <c r="EJ58" s="71">
        <f ca="1">-SUMIF('CF(Q)'!$B$12:$B$72,IRR!$B58,'CF(Q)'!EJ$12:EJ$72)</f>
        <v>0</v>
      </c>
      <c r="EK58" s="71">
        <f ca="1">-SUMIF('CF(Q)'!$B$12:$B$72,IRR!$B58,'CF(Q)'!EK$12:EK$72)</f>
        <v>0</v>
      </c>
      <c r="EL58" s="71">
        <f ca="1">-SUMIF('CF(Q)'!$B$12:$B$72,IRR!$B58,'CF(Q)'!EL$12:EL$72)</f>
        <v>0</v>
      </c>
      <c r="EM58" s="71">
        <f ca="1">-SUMIF('CF(Q)'!$B$12:$B$72,IRR!$B58,'CF(Q)'!EM$12:EM$72)</f>
        <v>0</v>
      </c>
      <c r="EN58" s="71">
        <f ca="1">-SUMIF('CF(Q)'!$B$12:$B$72,IRR!$B58,'CF(Q)'!EN$12:EN$72)</f>
        <v>0</v>
      </c>
      <c r="EO58" s="71">
        <f ca="1">-SUMIF('CF(Q)'!$B$12:$B$72,IRR!$B58,'CF(Q)'!EO$12:EO$72)</f>
        <v>0</v>
      </c>
      <c r="EP58" s="71">
        <f ca="1">-SUMIF('CF(Q)'!$B$12:$B$72,IRR!$B58,'CF(Q)'!EP$12:EP$72)</f>
        <v>0</v>
      </c>
    </row>
    <row r="59" spans="1:146" ht="14.1" customHeight="1">
      <c r="A59" s="129">
        <v>1</v>
      </c>
      <c r="B59" s="15" t="s">
        <v>583</v>
      </c>
      <c r="C59" s="134"/>
      <c r="D59" s="8" t="s">
        <v>97</v>
      </c>
      <c r="E59" s="12">
        <f t="shared" ca="1" si="168"/>
        <v>0</v>
      </c>
      <c r="G59" s="12"/>
      <c r="H59" s="82">
        <f>-SUMIF('CF(Q)'!$B$12:$B$72,IRR!$B59,'CF(Q)'!H$12:H$72)</f>
        <v>0</v>
      </c>
      <c r="I59" s="82">
        <f>-SUMIF('CF(Q)'!$B$12:$B$72,IRR!$B59,'CF(Q)'!I$12:I$72)</f>
        <v>0</v>
      </c>
      <c r="J59" s="82">
        <f>-SUMIF('CF(Q)'!$B$12:$B$72,IRR!$B59,'CF(Q)'!J$12:J$72)</f>
        <v>0</v>
      </c>
      <c r="K59" s="82">
        <f ca="1">-SUMIF('CF(Q)'!$B$12:$B$72,IRR!$B59,'CF(Q)'!K$12:K$72)</f>
        <v>0</v>
      </c>
      <c r="L59" s="82">
        <f ca="1">-SUMIF('CF(Q)'!$B$12:$B$72,IRR!$B59,'CF(Q)'!L$12:L$72)</f>
        <v>0</v>
      </c>
      <c r="M59" s="82">
        <f ca="1">-SUMIF('CF(Q)'!$B$12:$B$72,IRR!$B59,'CF(Q)'!M$12:M$72)</f>
        <v>0</v>
      </c>
      <c r="N59" s="82">
        <f ca="1">-SUMIF('CF(Q)'!$B$12:$B$72,IRR!$B59,'CF(Q)'!N$12:N$72)</f>
        <v>0</v>
      </c>
      <c r="O59" s="82">
        <f ca="1">-SUMIF('CF(Q)'!$B$12:$B$72,IRR!$B59,'CF(Q)'!O$12:O$72)</f>
        <v>0</v>
      </c>
      <c r="P59" s="82">
        <f ca="1">-SUMIF('CF(Q)'!$B$12:$B$72,IRR!$B59,'CF(Q)'!P$12:P$72)</f>
        <v>0</v>
      </c>
      <c r="Q59" s="82">
        <f ca="1">-SUMIF('CF(Q)'!$B$12:$B$72,IRR!$B59,'CF(Q)'!Q$12:Q$72)</f>
        <v>0</v>
      </c>
      <c r="R59" s="82">
        <f ca="1">-SUMIF('CF(Q)'!$B$12:$B$72,IRR!$B59,'CF(Q)'!R$12:R$72)</f>
        <v>0</v>
      </c>
      <c r="S59" s="82">
        <f ca="1">-SUMIF('CF(Q)'!$B$12:$B$72,IRR!$B59,'CF(Q)'!S$12:S$72)</f>
        <v>0</v>
      </c>
      <c r="T59" s="82">
        <f ca="1">-SUMIF('CF(Q)'!$B$12:$B$72,IRR!$B59,'CF(Q)'!T$12:T$72)</f>
        <v>0</v>
      </c>
      <c r="U59" s="82">
        <f ca="1">-SUMIF('CF(Q)'!$B$12:$B$72,IRR!$B59,'CF(Q)'!U$12:U$72)</f>
        <v>0</v>
      </c>
      <c r="V59" s="82">
        <f ca="1">-SUMIF('CF(Q)'!$B$12:$B$72,IRR!$B59,'CF(Q)'!V$12:V$72)</f>
        <v>0</v>
      </c>
      <c r="W59" s="82">
        <f ca="1">-SUMIF('CF(Q)'!$B$12:$B$72,IRR!$B59,'CF(Q)'!W$12:W$72)</f>
        <v>0</v>
      </c>
      <c r="X59" s="82">
        <f ca="1">-SUMIF('CF(Q)'!$B$12:$B$72,IRR!$B59,'CF(Q)'!X$12:X$72)</f>
        <v>0</v>
      </c>
      <c r="Y59" s="82">
        <f ca="1">-SUMIF('CF(Q)'!$B$12:$B$72,IRR!$B59,'CF(Q)'!Y$12:Y$72)</f>
        <v>0</v>
      </c>
      <c r="Z59" s="82">
        <f ca="1">-SUMIF('CF(Q)'!$B$12:$B$72,IRR!$B59,'CF(Q)'!Z$12:Z$72)</f>
        <v>0</v>
      </c>
      <c r="AA59" s="82">
        <f ca="1">-SUMIF('CF(Q)'!$B$12:$B$72,IRR!$B59,'CF(Q)'!AA$12:AA$72)</f>
        <v>0</v>
      </c>
      <c r="AB59" s="82">
        <f ca="1">-SUMIF('CF(Q)'!$B$12:$B$72,IRR!$B59,'CF(Q)'!AB$12:AB$72)</f>
        <v>0</v>
      </c>
      <c r="AC59" s="82">
        <f ca="1">-SUMIF('CF(Q)'!$B$12:$B$72,IRR!$B59,'CF(Q)'!AC$12:AC$72)</f>
        <v>0</v>
      </c>
      <c r="AD59" s="82">
        <f ca="1">-SUMIF('CF(Q)'!$B$12:$B$72,IRR!$B59,'CF(Q)'!AD$12:AD$72)</f>
        <v>0</v>
      </c>
      <c r="AE59" s="82">
        <f ca="1">-SUMIF('CF(Q)'!$B$12:$B$72,IRR!$B59,'CF(Q)'!AE$12:AE$72)</f>
        <v>0</v>
      </c>
      <c r="AF59" s="82">
        <f ca="1">-SUMIF('CF(Q)'!$B$12:$B$72,IRR!$B59,'CF(Q)'!AF$12:AF$72)</f>
        <v>0</v>
      </c>
      <c r="AG59" s="82">
        <f ca="1">-SUMIF('CF(Q)'!$B$12:$B$72,IRR!$B59,'CF(Q)'!AG$12:AG$72)</f>
        <v>0</v>
      </c>
      <c r="AH59" s="82">
        <f ca="1">-SUMIF('CF(Q)'!$B$12:$B$72,IRR!$B59,'CF(Q)'!AH$12:AH$72)</f>
        <v>0</v>
      </c>
      <c r="AI59" s="82">
        <f ca="1">-SUMIF('CF(Q)'!$B$12:$B$72,IRR!$B59,'CF(Q)'!AI$12:AI$72)</f>
        <v>0</v>
      </c>
      <c r="AJ59" s="82">
        <f ca="1">-SUMIF('CF(Q)'!$B$12:$B$72,IRR!$B59,'CF(Q)'!AJ$12:AJ$72)</f>
        <v>0</v>
      </c>
      <c r="AK59" s="82">
        <f ca="1">-SUMIF('CF(Q)'!$B$12:$B$72,IRR!$B59,'CF(Q)'!AK$12:AK$72)</f>
        <v>0</v>
      </c>
      <c r="AL59" s="82">
        <f ca="1">-SUMIF('CF(Q)'!$B$12:$B$72,IRR!$B59,'CF(Q)'!AL$12:AL$72)</f>
        <v>0</v>
      </c>
      <c r="AM59" s="82">
        <f ca="1">-SUMIF('CF(Q)'!$B$12:$B$72,IRR!$B59,'CF(Q)'!AM$12:AM$72)</f>
        <v>0</v>
      </c>
      <c r="AN59" s="82">
        <f ca="1">-SUMIF('CF(Q)'!$B$12:$B$72,IRR!$B59,'CF(Q)'!AN$12:AN$72)</f>
        <v>0</v>
      </c>
      <c r="AO59" s="82">
        <f ca="1">-SUMIF('CF(Q)'!$B$12:$B$72,IRR!$B59,'CF(Q)'!AO$12:AO$72)</f>
        <v>0</v>
      </c>
      <c r="AP59" s="82">
        <f ca="1">-SUMIF('CF(Q)'!$B$12:$B$72,IRR!$B59,'CF(Q)'!AP$12:AP$72)</f>
        <v>0</v>
      </c>
      <c r="AQ59" s="82">
        <f ca="1">-SUMIF('CF(Q)'!$B$12:$B$72,IRR!$B59,'CF(Q)'!AQ$12:AQ$72)</f>
        <v>0</v>
      </c>
      <c r="AR59" s="82">
        <f ca="1">-SUMIF('CF(Q)'!$B$12:$B$72,IRR!$B59,'CF(Q)'!AR$12:AR$72)</f>
        <v>0</v>
      </c>
      <c r="AS59" s="82">
        <f ca="1">-SUMIF('CF(Q)'!$B$12:$B$72,IRR!$B59,'CF(Q)'!AS$12:AS$72)</f>
        <v>0</v>
      </c>
      <c r="AT59" s="82">
        <f ca="1">-SUMIF('CF(Q)'!$B$12:$B$72,IRR!$B59,'CF(Q)'!AT$12:AT$72)</f>
        <v>0</v>
      </c>
      <c r="AU59" s="82">
        <f ca="1">-SUMIF('CF(Q)'!$B$12:$B$72,IRR!$B59,'CF(Q)'!AU$12:AU$72)</f>
        <v>0</v>
      </c>
      <c r="AV59" s="82">
        <f ca="1">-SUMIF('CF(Q)'!$B$12:$B$72,IRR!$B59,'CF(Q)'!AV$12:AV$72)</f>
        <v>0</v>
      </c>
      <c r="AW59" s="82">
        <f ca="1">-SUMIF('CF(Q)'!$B$12:$B$72,IRR!$B59,'CF(Q)'!AW$12:AW$72)</f>
        <v>0</v>
      </c>
      <c r="AX59" s="82">
        <f ca="1">-SUMIF('CF(Q)'!$B$12:$B$72,IRR!$B59,'CF(Q)'!AX$12:AX$72)</f>
        <v>0</v>
      </c>
      <c r="AY59" s="82">
        <f ca="1">-SUMIF('CF(Q)'!$B$12:$B$72,IRR!$B59,'CF(Q)'!AY$12:AY$72)</f>
        <v>0</v>
      </c>
      <c r="AZ59" s="82">
        <f ca="1">-SUMIF('CF(Q)'!$B$12:$B$72,IRR!$B59,'CF(Q)'!AZ$12:AZ$72)</f>
        <v>0</v>
      </c>
      <c r="BA59" s="82">
        <f ca="1">-SUMIF('CF(Q)'!$B$12:$B$72,IRR!$B59,'CF(Q)'!BA$12:BA$72)</f>
        <v>0</v>
      </c>
      <c r="BB59" s="82">
        <f ca="1">-SUMIF('CF(Q)'!$B$12:$B$72,IRR!$B59,'CF(Q)'!BB$12:BB$72)</f>
        <v>0</v>
      </c>
      <c r="BC59" s="82">
        <f ca="1">-SUMIF('CF(Q)'!$B$12:$B$72,IRR!$B59,'CF(Q)'!BC$12:BC$72)</f>
        <v>0</v>
      </c>
      <c r="BD59" s="82">
        <f ca="1">-SUMIF('CF(Q)'!$B$12:$B$72,IRR!$B59,'CF(Q)'!BD$12:BD$72)</f>
        <v>0</v>
      </c>
      <c r="BE59" s="82">
        <f ca="1">-SUMIF('CF(Q)'!$B$12:$B$72,IRR!$B59,'CF(Q)'!BE$12:BE$72)</f>
        <v>0</v>
      </c>
      <c r="BF59" s="82">
        <f ca="1">-SUMIF('CF(Q)'!$B$12:$B$72,IRR!$B59,'CF(Q)'!BF$12:BF$72)</f>
        <v>0</v>
      </c>
      <c r="BG59" s="82">
        <f ca="1">-SUMIF('CF(Q)'!$B$12:$B$72,IRR!$B59,'CF(Q)'!BG$12:BG$72)</f>
        <v>0</v>
      </c>
      <c r="BH59" s="82">
        <f ca="1">-SUMIF('CF(Q)'!$B$12:$B$72,IRR!$B59,'CF(Q)'!BH$12:BH$72)</f>
        <v>0</v>
      </c>
      <c r="BI59" s="82">
        <f ca="1">-SUMIF('CF(Q)'!$B$12:$B$72,IRR!$B59,'CF(Q)'!BI$12:BI$72)</f>
        <v>0</v>
      </c>
      <c r="BJ59" s="82">
        <f ca="1">-SUMIF('CF(Q)'!$B$12:$B$72,IRR!$B59,'CF(Q)'!BJ$12:BJ$72)</f>
        <v>0</v>
      </c>
      <c r="BK59" s="82">
        <f ca="1">-SUMIF('CF(Q)'!$B$12:$B$72,IRR!$B59,'CF(Q)'!BK$12:BK$72)</f>
        <v>0</v>
      </c>
      <c r="BL59" s="82">
        <f ca="1">-SUMIF('CF(Q)'!$B$12:$B$72,IRR!$B59,'CF(Q)'!BL$12:BL$72)</f>
        <v>0</v>
      </c>
      <c r="BM59" s="82">
        <f ca="1">-SUMIF('CF(Q)'!$B$12:$B$72,IRR!$B59,'CF(Q)'!BM$12:BM$72)</f>
        <v>0</v>
      </c>
      <c r="BN59" s="82">
        <f ca="1">-SUMIF('CF(Q)'!$B$12:$B$72,IRR!$B59,'CF(Q)'!BN$12:BN$72)</f>
        <v>0</v>
      </c>
      <c r="BO59" s="82">
        <f ca="1">-SUMIF('CF(Q)'!$B$12:$B$72,IRR!$B59,'CF(Q)'!BO$12:BO$72)</f>
        <v>0</v>
      </c>
      <c r="BP59" s="82">
        <f ca="1">-SUMIF('CF(Q)'!$B$12:$B$72,IRR!$B59,'CF(Q)'!BP$12:BP$72)</f>
        <v>0</v>
      </c>
      <c r="BQ59" s="82">
        <f ca="1">-SUMIF('CF(Q)'!$B$12:$B$72,IRR!$B59,'CF(Q)'!BQ$12:BQ$72)</f>
        <v>0</v>
      </c>
      <c r="BR59" s="82">
        <f ca="1">-SUMIF('CF(Q)'!$B$12:$B$72,IRR!$B59,'CF(Q)'!BR$12:BR$72)</f>
        <v>0</v>
      </c>
      <c r="BS59" s="82">
        <f ca="1">-SUMIF('CF(Q)'!$B$12:$B$72,IRR!$B59,'CF(Q)'!BS$12:BS$72)</f>
        <v>0</v>
      </c>
      <c r="BT59" s="82">
        <f ca="1">-SUMIF('CF(Q)'!$B$12:$B$72,IRR!$B59,'CF(Q)'!BT$12:BT$72)</f>
        <v>0</v>
      </c>
      <c r="BU59" s="82">
        <f ca="1">-SUMIF('CF(Q)'!$B$12:$B$72,IRR!$B59,'CF(Q)'!BU$12:BU$72)</f>
        <v>0</v>
      </c>
      <c r="BV59" s="82">
        <f ca="1">-SUMIF('CF(Q)'!$B$12:$B$72,IRR!$B59,'CF(Q)'!BV$12:BV$72)</f>
        <v>0</v>
      </c>
      <c r="BW59" s="82">
        <f ca="1">-SUMIF('CF(Q)'!$B$12:$B$72,IRR!$B59,'CF(Q)'!BW$12:BW$72)</f>
        <v>0</v>
      </c>
      <c r="BX59" s="82">
        <f ca="1">-SUMIF('CF(Q)'!$B$12:$B$72,IRR!$B59,'CF(Q)'!BX$12:BX$72)</f>
        <v>0</v>
      </c>
      <c r="BY59" s="82">
        <f ca="1">-SUMIF('CF(Q)'!$B$12:$B$72,IRR!$B59,'CF(Q)'!BY$12:BY$72)</f>
        <v>0</v>
      </c>
      <c r="BZ59" s="82">
        <f ca="1">-SUMIF('CF(Q)'!$B$12:$B$72,IRR!$B59,'CF(Q)'!BZ$12:BZ$72)</f>
        <v>0</v>
      </c>
      <c r="CA59" s="82">
        <f ca="1">-SUMIF('CF(Q)'!$B$12:$B$72,IRR!$B59,'CF(Q)'!CA$12:CA$72)</f>
        <v>0</v>
      </c>
      <c r="CB59" s="82">
        <f ca="1">-SUMIF('CF(Q)'!$B$12:$B$72,IRR!$B59,'CF(Q)'!CB$12:CB$72)</f>
        <v>0</v>
      </c>
      <c r="CC59" s="82">
        <f ca="1">-SUMIF('CF(Q)'!$B$12:$B$72,IRR!$B59,'CF(Q)'!CC$12:CC$72)</f>
        <v>0</v>
      </c>
      <c r="CD59" s="82">
        <f ca="1">-SUMIF('CF(Q)'!$B$12:$B$72,IRR!$B59,'CF(Q)'!CD$12:CD$72)</f>
        <v>0</v>
      </c>
      <c r="CE59" s="82">
        <f ca="1">-SUMIF('CF(Q)'!$B$12:$B$72,IRR!$B59,'CF(Q)'!CE$12:CE$72)</f>
        <v>0</v>
      </c>
      <c r="CF59" s="82">
        <f ca="1">-SUMIF('CF(Q)'!$B$12:$B$72,IRR!$B59,'CF(Q)'!CF$12:CF$72)</f>
        <v>0</v>
      </c>
      <c r="CG59" s="82">
        <f ca="1">-SUMIF('CF(Q)'!$B$12:$B$72,IRR!$B59,'CF(Q)'!CG$12:CG$72)</f>
        <v>0</v>
      </c>
      <c r="CH59" s="82">
        <f ca="1">-SUMIF('CF(Q)'!$B$12:$B$72,IRR!$B59,'CF(Q)'!CH$12:CH$72)</f>
        <v>0</v>
      </c>
      <c r="CI59" s="82">
        <f ca="1">-SUMIF('CF(Q)'!$B$12:$B$72,IRR!$B59,'CF(Q)'!CI$12:CI$72)</f>
        <v>0</v>
      </c>
      <c r="CJ59" s="82">
        <f ca="1">-SUMIF('CF(Q)'!$B$12:$B$72,IRR!$B59,'CF(Q)'!CJ$12:CJ$72)</f>
        <v>0</v>
      </c>
      <c r="CK59" s="82">
        <f ca="1">-SUMIF('CF(Q)'!$B$12:$B$72,IRR!$B59,'CF(Q)'!CK$12:CK$72)</f>
        <v>0</v>
      </c>
      <c r="CL59" s="82">
        <f ca="1">-SUMIF('CF(Q)'!$B$12:$B$72,IRR!$B59,'CF(Q)'!CL$12:CL$72)</f>
        <v>0</v>
      </c>
      <c r="CM59" s="82">
        <f ca="1">-SUMIF('CF(Q)'!$B$12:$B$72,IRR!$B59,'CF(Q)'!CM$12:CM$72)</f>
        <v>0</v>
      </c>
      <c r="CN59" s="82">
        <f ca="1">-SUMIF('CF(Q)'!$B$12:$B$72,IRR!$B59,'CF(Q)'!CN$12:CN$72)</f>
        <v>0</v>
      </c>
      <c r="CO59" s="82">
        <f ca="1">-SUMIF('CF(Q)'!$B$12:$B$72,IRR!$B59,'CF(Q)'!CO$12:CO$72)</f>
        <v>0</v>
      </c>
      <c r="CP59" s="82">
        <f ca="1">-SUMIF('CF(Q)'!$B$12:$B$72,IRR!$B59,'CF(Q)'!CP$12:CP$72)</f>
        <v>0</v>
      </c>
      <c r="CQ59" s="82">
        <f ca="1">-SUMIF('CF(Q)'!$B$12:$B$72,IRR!$B59,'CF(Q)'!CQ$12:CQ$72)</f>
        <v>0</v>
      </c>
      <c r="CR59" s="82">
        <f ca="1">-SUMIF('CF(Q)'!$B$12:$B$72,IRR!$B59,'CF(Q)'!CR$12:CR$72)</f>
        <v>0</v>
      </c>
      <c r="CS59" s="82">
        <f ca="1">-SUMIF('CF(Q)'!$B$12:$B$72,IRR!$B59,'CF(Q)'!CS$12:CS$72)</f>
        <v>0</v>
      </c>
      <c r="CT59" s="82">
        <f ca="1">-SUMIF('CF(Q)'!$B$12:$B$72,IRR!$B59,'CF(Q)'!CT$12:CT$72)</f>
        <v>0</v>
      </c>
      <c r="CU59" s="82">
        <f ca="1">-SUMIF('CF(Q)'!$B$12:$B$72,IRR!$B59,'CF(Q)'!CU$12:CU$72)</f>
        <v>0</v>
      </c>
      <c r="CV59" s="82">
        <f ca="1">-SUMIF('CF(Q)'!$B$12:$B$72,IRR!$B59,'CF(Q)'!CV$12:CV$72)</f>
        <v>0</v>
      </c>
      <c r="CW59" s="82">
        <f ca="1">-SUMIF('CF(Q)'!$B$12:$B$72,IRR!$B59,'CF(Q)'!CW$12:CW$72)</f>
        <v>0</v>
      </c>
      <c r="CX59" s="82">
        <f ca="1">-SUMIF('CF(Q)'!$B$12:$B$72,IRR!$B59,'CF(Q)'!CX$12:CX$72)</f>
        <v>0</v>
      </c>
      <c r="CY59" s="82">
        <f ca="1">-SUMIF('CF(Q)'!$B$12:$B$72,IRR!$B59,'CF(Q)'!CY$12:CY$72)</f>
        <v>0</v>
      </c>
      <c r="CZ59" s="82">
        <f ca="1">-SUMIF('CF(Q)'!$B$12:$B$72,IRR!$B59,'CF(Q)'!CZ$12:CZ$72)</f>
        <v>0</v>
      </c>
      <c r="DA59" s="82">
        <f ca="1">-SUMIF('CF(Q)'!$B$12:$B$72,IRR!$B59,'CF(Q)'!DA$12:DA$72)</f>
        <v>0</v>
      </c>
      <c r="DB59" s="82">
        <f ca="1">-SUMIF('CF(Q)'!$B$12:$B$72,IRR!$B59,'CF(Q)'!DB$12:DB$72)</f>
        <v>0</v>
      </c>
      <c r="DC59" s="82">
        <f ca="1">-SUMIF('CF(Q)'!$B$12:$B$72,IRR!$B59,'CF(Q)'!DC$12:DC$72)</f>
        <v>0</v>
      </c>
      <c r="DD59" s="82">
        <f ca="1">-SUMIF('CF(Q)'!$B$12:$B$72,IRR!$B59,'CF(Q)'!DD$12:DD$72)</f>
        <v>0</v>
      </c>
      <c r="DE59" s="82">
        <f ca="1">-SUMIF('CF(Q)'!$B$12:$B$72,IRR!$B59,'CF(Q)'!DE$12:DE$72)</f>
        <v>0</v>
      </c>
      <c r="DF59" s="82">
        <f ca="1">-SUMIF('CF(Q)'!$B$12:$B$72,IRR!$B59,'CF(Q)'!DF$12:DF$72)</f>
        <v>0</v>
      </c>
      <c r="DG59" s="82">
        <f ca="1">-SUMIF('CF(Q)'!$B$12:$B$72,IRR!$B59,'CF(Q)'!DG$12:DG$72)</f>
        <v>0</v>
      </c>
      <c r="DH59" s="82">
        <f ca="1">-SUMIF('CF(Q)'!$B$12:$B$72,IRR!$B59,'CF(Q)'!DH$12:DH$72)</f>
        <v>0</v>
      </c>
      <c r="DI59" s="82">
        <f ca="1">-SUMIF('CF(Q)'!$B$12:$B$72,IRR!$B59,'CF(Q)'!DI$12:DI$72)</f>
        <v>0</v>
      </c>
      <c r="DJ59" s="82">
        <f ca="1">-SUMIF('CF(Q)'!$B$12:$B$72,IRR!$B59,'CF(Q)'!DJ$12:DJ$72)</f>
        <v>0</v>
      </c>
      <c r="DK59" s="82">
        <f ca="1">-SUMIF('CF(Q)'!$B$12:$B$72,IRR!$B59,'CF(Q)'!DK$12:DK$72)</f>
        <v>0</v>
      </c>
      <c r="DL59" s="82">
        <f ca="1">-SUMIF('CF(Q)'!$B$12:$B$72,IRR!$B59,'CF(Q)'!DL$12:DL$72)</f>
        <v>0</v>
      </c>
      <c r="DM59" s="82">
        <f ca="1">-SUMIF('CF(Q)'!$B$12:$B$72,IRR!$B59,'CF(Q)'!DM$12:DM$72)</f>
        <v>0</v>
      </c>
      <c r="DN59" s="82">
        <f ca="1">-SUMIF('CF(Q)'!$B$12:$B$72,IRR!$B59,'CF(Q)'!DN$12:DN$72)</f>
        <v>0</v>
      </c>
      <c r="DO59" s="82">
        <f ca="1">-SUMIF('CF(Q)'!$B$12:$B$72,IRR!$B59,'CF(Q)'!DO$12:DO$72)</f>
        <v>0</v>
      </c>
      <c r="DP59" s="82">
        <f ca="1">-SUMIF('CF(Q)'!$B$12:$B$72,IRR!$B59,'CF(Q)'!DP$12:DP$72)</f>
        <v>0</v>
      </c>
      <c r="DQ59" s="82">
        <f ca="1">-SUMIF('CF(Q)'!$B$12:$B$72,IRR!$B59,'CF(Q)'!DQ$12:DQ$72)</f>
        <v>0</v>
      </c>
      <c r="DR59" s="82">
        <f ca="1">-SUMIF('CF(Q)'!$B$12:$B$72,IRR!$B59,'CF(Q)'!DR$12:DR$72)</f>
        <v>0</v>
      </c>
      <c r="DS59" s="82">
        <f ca="1">-SUMIF('CF(Q)'!$B$12:$B$72,IRR!$B59,'CF(Q)'!DS$12:DS$72)</f>
        <v>0</v>
      </c>
      <c r="DT59" s="82">
        <f ca="1">-SUMIF('CF(Q)'!$B$12:$B$72,IRR!$B59,'CF(Q)'!DT$12:DT$72)</f>
        <v>0</v>
      </c>
      <c r="DU59" s="82">
        <f ca="1">-SUMIF('CF(Q)'!$B$12:$B$72,IRR!$B59,'CF(Q)'!DU$12:DU$72)</f>
        <v>0</v>
      </c>
      <c r="DV59" s="82">
        <f ca="1">-SUMIF('CF(Q)'!$B$12:$B$72,IRR!$B59,'CF(Q)'!DV$12:DV$72)</f>
        <v>0</v>
      </c>
      <c r="DW59" s="82">
        <f ca="1">-SUMIF('CF(Q)'!$B$12:$B$72,IRR!$B59,'CF(Q)'!DW$12:DW$72)</f>
        <v>0</v>
      </c>
      <c r="DX59" s="82">
        <f ca="1">-SUMIF('CF(Q)'!$B$12:$B$72,IRR!$B59,'CF(Q)'!DX$12:DX$72)</f>
        <v>0</v>
      </c>
      <c r="DY59" s="82">
        <f ca="1">-SUMIF('CF(Q)'!$B$12:$B$72,IRR!$B59,'CF(Q)'!DY$12:DY$72)</f>
        <v>0</v>
      </c>
      <c r="DZ59" s="82">
        <f ca="1">-SUMIF('CF(Q)'!$B$12:$B$72,IRR!$B59,'CF(Q)'!DZ$12:DZ$72)</f>
        <v>0</v>
      </c>
      <c r="EA59" s="82">
        <f ca="1">-SUMIF('CF(Q)'!$B$12:$B$72,IRR!$B59,'CF(Q)'!EA$12:EA$72)</f>
        <v>0</v>
      </c>
      <c r="EB59" s="82">
        <f ca="1">-SUMIF('CF(Q)'!$B$12:$B$72,IRR!$B59,'CF(Q)'!EB$12:EB$72)</f>
        <v>0</v>
      </c>
      <c r="EC59" s="82">
        <f ca="1">-SUMIF('CF(Q)'!$B$12:$B$72,IRR!$B59,'CF(Q)'!EC$12:EC$72)</f>
        <v>0</v>
      </c>
      <c r="ED59" s="82">
        <f ca="1">-SUMIF('CF(Q)'!$B$12:$B$72,IRR!$B59,'CF(Q)'!ED$12:ED$72)</f>
        <v>0</v>
      </c>
      <c r="EE59" s="82">
        <f ca="1">-SUMIF('CF(Q)'!$B$12:$B$72,IRR!$B59,'CF(Q)'!EE$12:EE$72)</f>
        <v>0</v>
      </c>
      <c r="EF59" s="82">
        <f ca="1">-SUMIF('CF(Q)'!$B$12:$B$72,IRR!$B59,'CF(Q)'!EF$12:EF$72)</f>
        <v>0</v>
      </c>
      <c r="EG59" s="82">
        <f ca="1">-SUMIF('CF(Q)'!$B$12:$B$72,IRR!$B59,'CF(Q)'!EG$12:EG$72)</f>
        <v>0</v>
      </c>
      <c r="EH59" s="82">
        <f ca="1">-SUMIF('CF(Q)'!$B$12:$B$72,IRR!$B59,'CF(Q)'!EH$12:EH$72)</f>
        <v>0</v>
      </c>
      <c r="EI59" s="82">
        <f ca="1">-SUMIF('CF(Q)'!$B$12:$B$72,IRR!$B59,'CF(Q)'!EI$12:EI$72)</f>
        <v>0</v>
      </c>
      <c r="EJ59" s="82">
        <f ca="1">-SUMIF('CF(Q)'!$B$12:$B$72,IRR!$B59,'CF(Q)'!EJ$12:EJ$72)</f>
        <v>0</v>
      </c>
      <c r="EK59" s="82">
        <f ca="1">-SUMIF('CF(Q)'!$B$12:$B$72,IRR!$B59,'CF(Q)'!EK$12:EK$72)</f>
        <v>0</v>
      </c>
      <c r="EL59" s="82">
        <f ca="1">-SUMIF('CF(Q)'!$B$12:$B$72,IRR!$B59,'CF(Q)'!EL$12:EL$72)</f>
        <v>0</v>
      </c>
      <c r="EM59" s="82">
        <f ca="1">-SUMIF('CF(Q)'!$B$12:$B$72,IRR!$B59,'CF(Q)'!EM$12:EM$72)</f>
        <v>0</v>
      </c>
      <c r="EN59" s="82">
        <f ca="1">-SUMIF('CF(Q)'!$B$12:$B$72,IRR!$B59,'CF(Q)'!EN$12:EN$72)</f>
        <v>0</v>
      </c>
      <c r="EO59" s="82">
        <f ca="1">-SUMIF('CF(Q)'!$B$12:$B$72,IRR!$B59,'CF(Q)'!EO$12:EO$72)</f>
        <v>0</v>
      </c>
      <c r="EP59" s="82">
        <f ca="1">-SUMIF('CF(Q)'!$B$12:$B$72,IRR!$B59,'CF(Q)'!EP$12:EP$72)</f>
        <v>0</v>
      </c>
    </row>
    <row r="60" spans="1:146" ht="14.1" customHeight="1">
      <c r="A60" s="129">
        <v>1</v>
      </c>
      <c r="B60" s="15" t="s">
        <v>584</v>
      </c>
      <c r="C60" s="134"/>
      <c r="D60" s="8" t="s">
        <v>97</v>
      </c>
      <c r="E60" s="12">
        <f t="shared" ca="1" si="168"/>
        <v>0</v>
      </c>
      <c r="G60" s="12"/>
      <c r="H60" s="82">
        <f>-SUMIF('CF(Q)'!$B$12:$B$72,IRR!$B60,'CF(Q)'!H$12:H$72)</f>
        <v>0</v>
      </c>
      <c r="I60" s="82">
        <f>-SUMIF('CF(Q)'!$B$12:$B$72,IRR!$B60,'CF(Q)'!I$12:I$72)</f>
        <v>0</v>
      </c>
      <c r="J60" s="82">
        <f>-SUMIF('CF(Q)'!$B$12:$B$72,IRR!$B60,'CF(Q)'!J$12:J$72)</f>
        <v>0</v>
      </c>
      <c r="K60" s="82">
        <f ca="1">-SUMIF('CF(Q)'!$B$12:$B$72,IRR!$B60,'CF(Q)'!K$12:K$72)</f>
        <v>0</v>
      </c>
      <c r="L60" s="82">
        <f ca="1">-SUMIF('CF(Q)'!$B$12:$B$72,IRR!$B60,'CF(Q)'!L$12:L$72)</f>
        <v>0</v>
      </c>
      <c r="M60" s="82">
        <f ca="1">-SUMIF('CF(Q)'!$B$12:$B$72,IRR!$B60,'CF(Q)'!M$12:M$72)</f>
        <v>0</v>
      </c>
      <c r="N60" s="82">
        <f ca="1">-SUMIF('CF(Q)'!$B$12:$B$72,IRR!$B60,'CF(Q)'!N$12:N$72)</f>
        <v>0</v>
      </c>
      <c r="O60" s="82">
        <f ca="1">-SUMIF('CF(Q)'!$B$12:$B$72,IRR!$B60,'CF(Q)'!O$12:O$72)</f>
        <v>0</v>
      </c>
      <c r="P60" s="82">
        <f ca="1">-SUMIF('CF(Q)'!$B$12:$B$72,IRR!$B60,'CF(Q)'!P$12:P$72)</f>
        <v>0</v>
      </c>
      <c r="Q60" s="82">
        <f ca="1">-SUMIF('CF(Q)'!$B$12:$B$72,IRR!$B60,'CF(Q)'!Q$12:Q$72)</f>
        <v>0</v>
      </c>
      <c r="R60" s="82">
        <f ca="1">-SUMIF('CF(Q)'!$B$12:$B$72,IRR!$B60,'CF(Q)'!R$12:R$72)</f>
        <v>0</v>
      </c>
      <c r="S60" s="82">
        <f ca="1">-SUMIF('CF(Q)'!$B$12:$B$72,IRR!$B60,'CF(Q)'!S$12:S$72)</f>
        <v>0</v>
      </c>
      <c r="T60" s="82">
        <f ca="1">-SUMIF('CF(Q)'!$B$12:$B$72,IRR!$B60,'CF(Q)'!T$12:T$72)</f>
        <v>0</v>
      </c>
      <c r="U60" s="82">
        <f ca="1">-SUMIF('CF(Q)'!$B$12:$B$72,IRR!$B60,'CF(Q)'!U$12:U$72)</f>
        <v>0</v>
      </c>
      <c r="V60" s="82">
        <f ca="1">-SUMIF('CF(Q)'!$B$12:$B$72,IRR!$B60,'CF(Q)'!V$12:V$72)</f>
        <v>0</v>
      </c>
      <c r="W60" s="82">
        <f ca="1">-SUMIF('CF(Q)'!$B$12:$B$72,IRR!$B60,'CF(Q)'!W$12:W$72)</f>
        <v>0</v>
      </c>
      <c r="X60" s="82">
        <f ca="1">-SUMIF('CF(Q)'!$B$12:$B$72,IRR!$B60,'CF(Q)'!X$12:X$72)</f>
        <v>0</v>
      </c>
      <c r="Y60" s="82">
        <f ca="1">-SUMIF('CF(Q)'!$B$12:$B$72,IRR!$B60,'CF(Q)'!Y$12:Y$72)</f>
        <v>0</v>
      </c>
      <c r="Z60" s="82">
        <f ca="1">-SUMIF('CF(Q)'!$B$12:$B$72,IRR!$B60,'CF(Q)'!Z$12:Z$72)</f>
        <v>0</v>
      </c>
      <c r="AA60" s="82">
        <f ca="1">-SUMIF('CF(Q)'!$B$12:$B$72,IRR!$B60,'CF(Q)'!AA$12:AA$72)</f>
        <v>0</v>
      </c>
      <c r="AB60" s="82">
        <f ca="1">-SUMIF('CF(Q)'!$B$12:$B$72,IRR!$B60,'CF(Q)'!AB$12:AB$72)</f>
        <v>0</v>
      </c>
      <c r="AC60" s="82">
        <f ca="1">-SUMIF('CF(Q)'!$B$12:$B$72,IRR!$B60,'CF(Q)'!AC$12:AC$72)</f>
        <v>0</v>
      </c>
      <c r="AD60" s="82">
        <f ca="1">-SUMIF('CF(Q)'!$B$12:$B$72,IRR!$B60,'CF(Q)'!AD$12:AD$72)</f>
        <v>0</v>
      </c>
      <c r="AE60" s="82">
        <f ca="1">-SUMIF('CF(Q)'!$B$12:$B$72,IRR!$B60,'CF(Q)'!AE$12:AE$72)</f>
        <v>0</v>
      </c>
      <c r="AF60" s="82">
        <f ca="1">-SUMIF('CF(Q)'!$B$12:$B$72,IRR!$B60,'CF(Q)'!AF$12:AF$72)</f>
        <v>0</v>
      </c>
      <c r="AG60" s="82">
        <f ca="1">-SUMIF('CF(Q)'!$B$12:$B$72,IRR!$B60,'CF(Q)'!AG$12:AG$72)</f>
        <v>0</v>
      </c>
      <c r="AH60" s="82">
        <f ca="1">-SUMIF('CF(Q)'!$B$12:$B$72,IRR!$B60,'CF(Q)'!AH$12:AH$72)</f>
        <v>0</v>
      </c>
      <c r="AI60" s="82">
        <f ca="1">-SUMIF('CF(Q)'!$B$12:$B$72,IRR!$B60,'CF(Q)'!AI$12:AI$72)</f>
        <v>0</v>
      </c>
      <c r="AJ60" s="82">
        <f ca="1">-SUMIF('CF(Q)'!$B$12:$B$72,IRR!$B60,'CF(Q)'!AJ$12:AJ$72)</f>
        <v>0</v>
      </c>
      <c r="AK60" s="82">
        <f ca="1">-SUMIF('CF(Q)'!$B$12:$B$72,IRR!$B60,'CF(Q)'!AK$12:AK$72)</f>
        <v>0</v>
      </c>
      <c r="AL60" s="82">
        <f ca="1">-SUMIF('CF(Q)'!$B$12:$B$72,IRR!$B60,'CF(Q)'!AL$12:AL$72)</f>
        <v>0</v>
      </c>
      <c r="AM60" s="82">
        <f ca="1">-SUMIF('CF(Q)'!$B$12:$B$72,IRR!$B60,'CF(Q)'!AM$12:AM$72)</f>
        <v>0</v>
      </c>
      <c r="AN60" s="82">
        <f ca="1">-SUMIF('CF(Q)'!$B$12:$B$72,IRR!$B60,'CF(Q)'!AN$12:AN$72)</f>
        <v>0</v>
      </c>
      <c r="AO60" s="82">
        <f ca="1">-SUMIF('CF(Q)'!$B$12:$B$72,IRR!$B60,'CF(Q)'!AO$12:AO$72)</f>
        <v>0</v>
      </c>
      <c r="AP60" s="82">
        <f ca="1">-SUMIF('CF(Q)'!$B$12:$B$72,IRR!$B60,'CF(Q)'!AP$12:AP$72)</f>
        <v>0</v>
      </c>
      <c r="AQ60" s="82">
        <f ca="1">-SUMIF('CF(Q)'!$B$12:$B$72,IRR!$B60,'CF(Q)'!AQ$12:AQ$72)</f>
        <v>0</v>
      </c>
      <c r="AR60" s="82">
        <f ca="1">-SUMIF('CF(Q)'!$B$12:$B$72,IRR!$B60,'CF(Q)'!AR$12:AR$72)</f>
        <v>0</v>
      </c>
      <c r="AS60" s="82">
        <f ca="1">-SUMIF('CF(Q)'!$B$12:$B$72,IRR!$B60,'CF(Q)'!AS$12:AS$72)</f>
        <v>0</v>
      </c>
      <c r="AT60" s="82">
        <f ca="1">-SUMIF('CF(Q)'!$B$12:$B$72,IRR!$B60,'CF(Q)'!AT$12:AT$72)</f>
        <v>0</v>
      </c>
      <c r="AU60" s="82">
        <f ca="1">-SUMIF('CF(Q)'!$B$12:$B$72,IRR!$B60,'CF(Q)'!AU$12:AU$72)</f>
        <v>0</v>
      </c>
      <c r="AV60" s="82">
        <f ca="1">-SUMIF('CF(Q)'!$B$12:$B$72,IRR!$B60,'CF(Q)'!AV$12:AV$72)</f>
        <v>0</v>
      </c>
      <c r="AW60" s="82">
        <f ca="1">-SUMIF('CF(Q)'!$B$12:$B$72,IRR!$B60,'CF(Q)'!AW$12:AW$72)</f>
        <v>0</v>
      </c>
      <c r="AX60" s="82">
        <f ca="1">-SUMIF('CF(Q)'!$B$12:$B$72,IRR!$B60,'CF(Q)'!AX$12:AX$72)</f>
        <v>0</v>
      </c>
      <c r="AY60" s="82">
        <f ca="1">-SUMIF('CF(Q)'!$B$12:$B$72,IRR!$B60,'CF(Q)'!AY$12:AY$72)</f>
        <v>0</v>
      </c>
      <c r="AZ60" s="82">
        <f ca="1">-SUMIF('CF(Q)'!$B$12:$B$72,IRR!$B60,'CF(Q)'!AZ$12:AZ$72)</f>
        <v>0</v>
      </c>
      <c r="BA60" s="82">
        <f ca="1">-SUMIF('CF(Q)'!$B$12:$B$72,IRR!$B60,'CF(Q)'!BA$12:BA$72)</f>
        <v>0</v>
      </c>
      <c r="BB60" s="82">
        <f ca="1">-SUMIF('CF(Q)'!$B$12:$B$72,IRR!$B60,'CF(Q)'!BB$12:BB$72)</f>
        <v>0</v>
      </c>
      <c r="BC60" s="82">
        <f ca="1">-SUMIF('CF(Q)'!$B$12:$B$72,IRR!$B60,'CF(Q)'!BC$12:BC$72)</f>
        <v>0</v>
      </c>
      <c r="BD60" s="82">
        <f ca="1">-SUMIF('CF(Q)'!$B$12:$B$72,IRR!$B60,'CF(Q)'!BD$12:BD$72)</f>
        <v>0</v>
      </c>
      <c r="BE60" s="82">
        <f ca="1">-SUMIF('CF(Q)'!$B$12:$B$72,IRR!$B60,'CF(Q)'!BE$12:BE$72)</f>
        <v>0</v>
      </c>
      <c r="BF60" s="82">
        <f ca="1">-SUMIF('CF(Q)'!$B$12:$B$72,IRR!$B60,'CF(Q)'!BF$12:BF$72)</f>
        <v>0</v>
      </c>
      <c r="BG60" s="82">
        <f ca="1">-SUMIF('CF(Q)'!$B$12:$B$72,IRR!$B60,'CF(Q)'!BG$12:BG$72)</f>
        <v>0</v>
      </c>
      <c r="BH60" s="82">
        <f ca="1">-SUMIF('CF(Q)'!$B$12:$B$72,IRR!$B60,'CF(Q)'!BH$12:BH$72)</f>
        <v>0</v>
      </c>
      <c r="BI60" s="82">
        <f ca="1">-SUMIF('CF(Q)'!$B$12:$B$72,IRR!$B60,'CF(Q)'!BI$12:BI$72)</f>
        <v>0</v>
      </c>
      <c r="BJ60" s="82">
        <f ca="1">-SUMIF('CF(Q)'!$B$12:$B$72,IRR!$B60,'CF(Q)'!BJ$12:BJ$72)</f>
        <v>0</v>
      </c>
      <c r="BK60" s="82">
        <f ca="1">-SUMIF('CF(Q)'!$B$12:$B$72,IRR!$B60,'CF(Q)'!BK$12:BK$72)</f>
        <v>0</v>
      </c>
      <c r="BL60" s="82">
        <f ca="1">-SUMIF('CF(Q)'!$B$12:$B$72,IRR!$B60,'CF(Q)'!BL$12:BL$72)</f>
        <v>0</v>
      </c>
      <c r="BM60" s="82">
        <f ca="1">-SUMIF('CF(Q)'!$B$12:$B$72,IRR!$B60,'CF(Q)'!BM$12:BM$72)</f>
        <v>0</v>
      </c>
      <c r="BN60" s="82">
        <f ca="1">-SUMIF('CF(Q)'!$B$12:$B$72,IRR!$B60,'CF(Q)'!BN$12:BN$72)</f>
        <v>0</v>
      </c>
      <c r="BO60" s="82">
        <f ca="1">-SUMIF('CF(Q)'!$B$12:$B$72,IRR!$B60,'CF(Q)'!BO$12:BO$72)</f>
        <v>0</v>
      </c>
      <c r="BP60" s="82">
        <f ca="1">-SUMIF('CF(Q)'!$B$12:$B$72,IRR!$B60,'CF(Q)'!BP$12:BP$72)</f>
        <v>0</v>
      </c>
      <c r="BQ60" s="82">
        <f ca="1">-SUMIF('CF(Q)'!$B$12:$B$72,IRR!$B60,'CF(Q)'!BQ$12:BQ$72)</f>
        <v>0</v>
      </c>
      <c r="BR60" s="82">
        <f ca="1">-SUMIF('CF(Q)'!$B$12:$B$72,IRR!$B60,'CF(Q)'!BR$12:BR$72)</f>
        <v>0</v>
      </c>
      <c r="BS60" s="82">
        <f ca="1">-SUMIF('CF(Q)'!$B$12:$B$72,IRR!$B60,'CF(Q)'!BS$12:BS$72)</f>
        <v>0</v>
      </c>
      <c r="BT60" s="82">
        <f ca="1">-SUMIF('CF(Q)'!$B$12:$B$72,IRR!$B60,'CF(Q)'!BT$12:BT$72)</f>
        <v>0</v>
      </c>
      <c r="BU60" s="82">
        <f ca="1">-SUMIF('CF(Q)'!$B$12:$B$72,IRR!$B60,'CF(Q)'!BU$12:BU$72)</f>
        <v>0</v>
      </c>
      <c r="BV60" s="82">
        <f ca="1">-SUMIF('CF(Q)'!$B$12:$B$72,IRR!$B60,'CF(Q)'!BV$12:BV$72)</f>
        <v>0</v>
      </c>
      <c r="BW60" s="82">
        <f ca="1">-SUMIF('CF(Q)'!$B$12:$B$72,IRR!$B60,'CF(Q)'!BW$12:BW$72)</f>
        <v>0</v>
      </c>
      <c r="BX60" s="82">
        <f ca="1">-SUMIF('CF(Q)'!$B$12:$B$72,IRR!$B60,'CF(Q)'!BX$12:BX$72)</f>
        <v>0</v>
      </c>
      <c r="BY60" s="82">
        <f ca="1">-SUMIF('CF(Q)'!$B$12:$B$72,IRR!$B60,'CF(Q)'!BY$12:BY$72)</f>
        <v>0</v>
      </c>
      <c r="BZ60" s="82">
        <f ca="1">-SUMIF('CF(Q)'!$B$12:$B$72,IRR!$B60,'CF(Q)'!BZ$12:BZ$72)</f>
        <v>0</v>
      </c>
      <c r="CA60" s="82">
        <f ca="1">-SUMIF('CF(Q)'!$B$12:$B$72,IRR!$B60,'CF(Q)'!CA$12:CA$72)</f>
        <v>0</v>
      </c>
      <c r="CB60" s="82">
        <f ca="1">-SUMIF('CF(Q)'!$B$12:$B$72,IRR!$B60,'CF(Q)'!CB$12:CB$72)</f>
        <v>0</v>
      </c>
      <c r="CC60" s="82">
        <f ca="1">-SUMIF('CF(Q)'!$B$12:$B$72,IRR!$B60,'CF(Q)'!CC$12:CC$72)</f>
        <v>0</v>
      </c>
      <c r="CD60" s="82">
        <f ca="1">-SUMIF('CF(Q)'!$B$12:$B$72,IRR!$B60,'CF(Q)'!CD$12:CD$72)</f>
        <v>0</v>
      </c>
      <c r="CE60" s="82">
        <f ca="1">-SUMIF('CF(Q)'!$B$12:$B$72,IRR!$B60,'CF(Q)'!CE$12:CE$72)</f>
        <v>0</v>
      </c>
      <c r="CF60" s="82">
        <f ca="1">-SUMIF('CF(Q)'!$B$12:$B$72,IRR!$B60,'CF(Q)'!CF$12:CF$72)</f>
        <v>0</v>
      </c>
      <c r="CG60" s="82">
        <f ca="1">-SUMIF('CF(Q)'!$B$12:$B$72,IRR!$B60,'CF(Q)'!CG$12:CG$72)</f>
        <v>0</v>
      </c>
      <c r="CH60" s="82">
        <f ca="1">-SUMIF('CF(Q)'!$B$12:$B$72,IRR!$B60,'CF(Q)'!CH$12:CH$72)</f>
        <v>0</v>
      </c>
      <c r="CI60" s="82">
        <f ca="1">-SUMIF('CF(Q)'!$B$12:$B$72,IRR!$B60,'CF(Q)'!CI$12:CI$72)</f>
        <v>0</v>
      </c>
      <c r="CJ60" s="82">
        <f ca="1">-SUMIF('CF(Q)'!$B$12:$B$72,IRR!$B60,'CF(Q)'!CJ$12:CJ$72)</f>
        <v>0</v>
      </c>
      <c r="CK60" s="82">
        <f ca="1">-SUMIF('CF(Q)'!$B$12:$B$72,IRR!$B60,'CF(Q)'!CK$12:CK$72)</f>
        <v>0</v>
      </c>
      <c r="CL60" s="82">
        <f ca="1">-SUMIF('CF(Q)'!$B$12:$B$72,IRR!$B60,'CF(Q)'!CL$12:CL$72)</f>
        <v>0</v>
      </c>
      <c r="CM60" s="82">
        <f ca="1">-SUMIF('CF(Q)'!$B$12:$B$72,IRR!$B60,'CF(Q)'!CM$12:CM$72)</f>
        <v>0</v>
      </c>
      <c r="CN60" s="82">
        <f ca="1">-SUMIF('CF(Q)'!$B$12:$B$72,IRR!$B60,'CF(Q)'!CN$12:CN$72)</f>
        <v>0</v>
      </c>
      <c r="CO60" s="82">
        <f ca="1">-SUMIF('CF(Q)'!$B$12:$B$72,IRR!$B60,'CF(Q)'!CO$12:CO$72)</f>
        <v>0</v>
      </c>
      <c r="CP60" s="82">
        <f ca="1">-SUMIF('CF(Q)'!$B$12:$B$72,IRR!$B60,'CF(Q)'!CP$12:CP$72)</f>
        <v>0</v>
      </c>
      <c r="CQ60" s="82">
        <f ca="1">-SUMIF('CF(Q)'!$B$12:$B$72,IRR!$B60,'CF(Q)'!CQ$12:CQ$72)</f>
        <v>0</v>
      </c>
      <c r="CR60" s="82">
        <f ca="1">-SUMIF('CF(Q)'!$B$12:$B$72,IRR!$B60,'CF(Q)'!CR$12:CR$72)</f>
        <v>0</v>
      </c>
      <c r="CS60" s="82">
        <f ca="1">-SUMIF('CF(Q)'!$B$12:$B$72,IRR!$B60,'CF(Q)'!CS$12:CS$72)</f>
        <v>0</v>
      </c>
      <c r="CT60" s="82">
        <f ca="1">-SUMIF('CF(Q)'!$B$12:$B$72,IRR!$B60,'CF(Q)'!CT$12:CT$72)</f>
        <v>0</v>
      </c>
      <c r="CU60" s="82">
        <f ca="1">-SUMIF('CF(Q)'!$B$12:$B$72,IRR!$B60,'CF(Q)'!CU$12:CU$72)</f>
        <v>0</v>
      </c>
      <c r="CV60" s="82">
        <f ca="1">-SUMIF('CF(Q)'!$B$12:$B$72,IRR!$B60,'CF(Q)'!CV$12:CV$72)</f>
        <v>0</v>
      </c>
      <c r="CW60" s="82">
        <f ca="1">-SUMIF('CF(Q)'!$B$12:$B$72,IRR!$B60,'CF(Q)'!CW$12:CW$72)</f>
        <v>0</v>
      </c>
      <c r="CX60" s="82">
        <f ca="1">-SUMIF('CF(Q)'!$B$12:$B$72,IRR!$B60,'CF(Q)'!CX$12:CX$72)</f>
        <v>0</v>
      </c>
      <c r="CY60" s="82">
        <f ca="1">-SUMIF('CF(Q)'!$B$12:$B$72,IRR!$B60,'CF(Q)'!CY$12:CY$72)</f>
        <v>0</v>
      </c>
      <c r="CZ60" s="82">
        <f ca="1">-SUMIF('CF(Q)'!$B$12:$B$72,IRR!$B60,'CF(Q)'!CZ$12:CZ$72)</f>
        <v>0</v>
      </c>
      <c r="DA60" s="82">
        <f ca="1">-SUMIF('CF(Q)'!$B$12:$B$72,IRR!$B60,'CF(Q)'!DA$12:DA$72)</f>
        <v>0</v>
      </c>
      <c r="DB60" s="82">
        <f ca="1">-SUMIF('CF(Q)'!$B$12:$B$72,IRR!$B60,'CF(Q)'!DB$12:DB$72)</f>
        <v>0</v>
      </c>
      <c r="DC60" s="82">
        <f ca="1">-SUMIF('CF(Q)'!$B$12:$B$72,IRR!$B60,'CF(Q)'!DC$12:DC$72)</f>
        <v>0</v>
      </c>
      <c r="DD60" s="82">
        <f ca="1">-SUMIF('CF(Q)'!$B$12:$B$72,IRR!$B60,'CF(Q)'!DD$12:DD$72)</f>
        <v>0</v>
      </c>
      <c r="DE60" s="82">
        <f ca="1">-SUMIF('CF(Q)'!$B$12:$B$72,IRR!$B60,'CF(Q)'!DE$12:DE$72)</f>
        <v>0</v>
      </c>
      <c r="DF60" s="82">
        <f ca="1">-SUMIF('CF(Q)'!$B$12:$B$72,IRR!$B60,'CF(Q)'!DF$12:DF$72)</f>
        <v>0</v>
      </c>
      <c r="DG60" s="82">
        <f ca="1">-SUMIF('CF(Q)'!$B$12:$B$72,IRR!$B60,'CF(Q)'!DG$12:DG$72)</f>
        <v>0</v>
      </c>
      <c r="DH60" s="82">
        <f ca="1">-SUMIF('CF(Q)'!$B$12:$B$72,IRR!$B60,'CF(Q)'!DH$12:DH$72)</f>
        <v>0</v>
      </c>
      <c r="DI60" s="82">
        <f ca="1">-SUMIF('CF(Q)'!$B$12:$B$72,IRR!$B60,'CF(Q)'!DI$12:DI$72)</f>
        <v>0</v>
      </c>
      <c r="DJ60" s="82">
        <f ca="1">-SUMIF('CF(Q)'!$B$12:$B$72,IRR!$B60,'CF(Q)'!DJ$12:DJ$72)</f>
        <v>0</v>
      </c>
      <c r="DK60" s="82">
        <f ca="1">-SUMIF('CF(Q)'!$B$12:$B$72,IRR!$B60,'CF(Q)'!DK$12:DK$72)</f>
        <v>0</v>
      </c>
      <c r="DL60" s="82">
        <f ca="1">-SUMIF('CF(Q)'!$B$12:$B$72,IRR!$B60,'CF(Q)'!DL$12:DL$72)</f>
        <v>0</v>
      </c>
      <c r="DM60" s="82">
        <f ca="1">-SUMIF('CF(Q)'!$B$12:$B$72,IRR!$B60,'CF(Q)'!DM$12:DM$72)</f>
        <v>0</v>
      </c>
      <c r="DN60" s="82">
        <f ca="1">-SUMIF('CF(Q)'!$B$12:$B$72,IRR!$B60,'CF(Q)'!DN$12:DN$72)</f>
        <v>0</v>
      </c>
      <c r="DO60" s="82">
        <f ca="1">-SUMIF('CF(Q)'!$B$12:$B$72,IRR!$B60,'CF(Q)'!DO$12:DO$72)</f>
        <v>0</v>
      </c>
      <c r="DP60" s="82">
        <f ca="1">-SUMIF('CF(Q)'!$B$12:$B$72,IRR!$B60,'CF(Q)'!DP$12:DP$72)</f>
        <v>0</v>
      </c>
      <c r="DQ60" s="82">
        <f ca="1">-SUMIF('CF(Q)'!$B$12:$B$72,IRR!$B60,'CF(Q)'!DQ$12:DQ$72)</f>
        <v>0</v>
      </c>
      <c r="DR60" s="82">
        <f ca="1">-SUMIF('CF(Q)'!$B$12:$B$72,IRR!$B60,'CF(Q)'!DR$12:DR$72)</f>
        <v>0</v>
      </c>
      <c r="DS60" s="82">
        <f ca="1">-SUMIF('CF(Q)'!$B$12:$B$72,IRR!$B60,'CF(Q)'!DS$12:DS$72)</f>
        <v>0</v>
      </c>
      <c r="DT60" s="82">
        <f ca="1">-SUMIF('CF(Q)'!$B$12:$B$72,IRR!$B60,'CF(Q)'!DT$12:DT$72)</f>
        <v>0</v>
      </c>
      <c r="DU60" s="82">
        <f ca="1">-SUMIF('CF(Q)'!$B$12:$B$72,IRR!$B60,'CF(Q)'!DU$12:DU$72)</f>
        <v>0</v>
      </c>
      <c r="DV60" s="82">
        <f ca="1">-SUMIF('CF(Q)'!$B$12:$B$72,IRR!$B60,'CF(Q)'!DV$12:DV$72)</f>
        <v>0</v>
      </c>
      <c r="DW60" s="82">
        <f ca="1">-SUMIF('CF(Q)'!$B$12:$B$72,IRR!$B60,'CF(Q)'!DW$12:DW$72)</f>
        <v>0</v>
      </c>
      <c r="DX60" s="82">
        <f ca="1">-SUMIF('CF(Q)'!$B$12:$B$72,IRR!$B60,'CF(Q)'!DX$12:DX$72)</f>
        <v>0</v>
      </c>
      <c r="DY60" s="82">
        <f ca="1">-SUMIF('CF(Q)'!$B$12:$B$72,IRR!$B60,'CF(Q)'!DY$12:DY$72)</f>
        <v>0</v>
      </c>
      <c r="DZ60" s="82">
        <f ca="1">-SUMIF('CF(Q)'!$B$12:$B$72,IRR!$B60,'CF(Q)'!DZ$12:DZ$72)</f>
        <v>0</v>
      </c>
      <c r="EA60" s="82">
        <f ca="1">-SUMIF('CF(Q)'!$B$12:$B$72,IRR!$B60,'CF(Q)'!EA$12:EA$72)</f>
        <v>0</v>
      </c>
      <c r="EB60" s="82">
        <f ca="1">-SUMIF('CF(Q)'!$B$12:$B$72,IRR!$B60,'CF(Q)'!EB$12:EB$72)</f>
        <v>0</v>
      </c>
      <c r="EC60" s="82">
        <f ca="1">-SUMIF('CF(Q)'!$B$12:$B$72,IRR!$B60,'CF(Q)'!EC$12:EC$72)</f>
        <v>0</v>
      </c>
      <c r="ED60" s="82">
        <f ca="1">-SUMIF('CF(Q)'!$B$12:$B$72,IRR!$B60,'CF(Q)'!ED$12:ED$72)</f>
        <v>0</v>
      </c>
      <c r="EE60" s="82">
        <f ca="1">-SUMIF('CF(Q)'!$B$12:$B$72,IRR!$B60,'CF(Q)'!EE$12:EE$72)</f>
        <v>0</v>
      </c>
      <c r="EF60" s="82">
        <f ca="1">-SUMIF('CF(Q)'!$B$12:$B$72,IRR!$B60,'CF(Q)'!EF$12:EF$72)</f>
        <v>0</v>
      </c>
      <c r="EG60" s="82">
        <f ca="1">-SUMIF('CF(Q)'!$B$12:$B$72,IRR!$B60,'CF(Q)'!EG$12:EG$72)</f>
        <v>0</v>
      </c>
      <c r="EH60" s="82">
        <f ca="1">-SUMIF('CF(Q)'!$B$12:$B$72,IRR!$B60,'CF(Q)'!EH$12:EH$72)</f>
        <v>0</v>
      </c>
      <c r="EI60" s="82">
        <f ca="1">-SUMIF('CF(Q)'!$B$12:$B$72,IRR!$B60,'CF(Q)'!EI$12:EI$72)</f>
        <v>0</v>
      </c>
      <c r="EJ60" s="82">
        <f ca="1">-SUMIF('CF(Q)'!$B$12:$B$72,IRR!$B60,'CF(Q)'!EJ$12:EJ$72)</f>
        <v>0</v>
      </c>
      <c r="EK60" s="82">
        <f ca="1">-SUMIF('CF(Q)'!$B$12:$B$72,IRR!$B60,'CF(Q)'!EK$12:EK$72)</f>
        <v>0</v>
      </c>
      <c r="EL60" s="82">
        <f ca="1">-SUMIF('CF(Q)'!$B$12:$B$72,IRR!$B60,'CF(Q)'!EL$12:EL$72)</f>
        <v>0</v>
      </c>
      <c r="EM60" s="82">
        <f ca="1">-SUMIF('CF(Q)'!$B$12:$B$72,IRR!$B60,'CF(Q)'!EM$12:EM$72)</f>
        <v>0</v>
      </c>
      <c r="EN60" s="82">
        <f ca="1">-SUMIF('CF(Q)'!$B$12:$B$72,IRR!$B60,'CF(Q)'!EN$12:EN$72)</f>
        <v>0</v>
      </c>
      <c r="EO60" s="82">
        <f ca="1">-SUMIF('CF(Q)'!$B$12:$B$72,IRR!$B60,'CF(Q)'!EO$12:EO$72)</f>
        <v>0</v>
      </c>
      <c r="EP60" s="82">
        <f ca="1">-SUMIF('CF(Q)'!$B$12:$B$72,IRR!$B60,'CF(Q)'!EP$12:EP$72)</f>
        <v>0</v>
      </c>
    </row>
    <row r="61" spans="1:146" ht="14.1" customHeight="1">
      <c r="A61" s="129">
        <v>1</v>
      </c>
      <c r="B61" s="15" t="s">
        <v>1032</v>
      </c>
      <c r="C61" s="134"/>
      <c r="D61" s="8" t="s">
        <v>97</v>
      </c>
      <c r="E61" s="12">
        <f t="shared" ref="E61:E62" ca="1" si="169">SUM(G61:EP61)</f>
        <v>0</v>
      </c>
      <c r="G61" s="12"/>
      <c r="H61" s="82">
        <f>-SUMIF('CF(Q)'!$B$12:$B$72,IRR!$B61,'CF(Q)'!H$12:H$72)</f>
        <v>0</v>
      </c>
      <c r="I61" s="82">
        <f>-SUMIF('CF(Q)'!$B$12:$B$72,IRR!$B61,'CF(Q)'!I$12:I$72)</f>
        <v>0</v>
      </c>
      <c r="J61" s="82">
        <f>-SUMIF('CF(Q)'!$B$12:$B$72,IRR!$B61,'CF(Q)'!J$12:J$72)</f>
        <v>0</v>
      </c>
      <c r="K61" s="82">
        <f ca="1">-SUMIF('CF(Q)'!$B$12:$B$72,IRR!$B61,'CF(Q)'!K$12:K$72)</f>
        <v>0</v>
      </c>
      <c r="L61" s="82">
        <f ca="1">-SUMIF('CF(Q)'!$B$12:$B$72,IRR!$B61,'CF(Q)'!L$12:L$72)</f>
        <v>0</v>
      </c>
      <c r="M61" s="82">
        <f ca="1">-SUMIF('CF(Q)'!$B$12:$B$72,IRR!$B61,'CF(Q)'!M$12:M$72)</f>
        <v>0</v>
      </c>
      <c r="N61" s="82">
        <f ca="1">-SUMIF('CF(Q)'!$B$12:$B$72,IRR!$B61,'CF(Q)'!N$12:N$72)</f>
        <v>0</v>
      </c>
      <c r="O61" s="82">
        <f ca="1">-SUMIF('CF(Q)'!$B$12:$B$72,IRR!$B61,'CF(Q)'!O$12:O$72)</f>
        <v>0</v>
      </c>
      <c r="P61" s="82">
        <f ca="1">-SUMIF('CF(Q)'!$B$12:$B$72,IRR!$B61,'CF(Q)'!P$12:P$72)</f>
        <v>0</v>
      </c>
      <c r="Q61" s="82">
        <f ca="1">-SUMIF('CF(Q)'!$B$12:$B$72,IRR!$B61,'CF(Q)'!Q$12:Q$72)</f>
        <v>0</v>
      </c>
      <c r="R61" s="82">
        <f ca="1">-SUMIF('CF(Q)'!$B$12:$B$72,IRR!$B61,'CF(Q)'!R$12:R$72)</f>
        <v>0</v>
      </c>
      <c r="S61" s="82">
        <f ca="1">-SUMIF('CF(Q)'!$B$12:$B$72,IRR!$B61,'CF(Q)'!S$12:S$72)</f>
        <v>0</v>
      </c>
      <c r="T61" s="82">
        <f ca="1">-SUMIF('CF(Q)'!$B$12:$B$72,IRR!$B61,'CF(Q)'!T$12:T$72)</f>
        <v>0</v>
      </c>
      <c r="U61" s="82">
        <f ca="1">-SUMIF('CF(Q)'!$B$12:$B$72,IRR!$B61,'CF(Q)'!U$12:U$72)</f>
        <v>0</v>
      </c>
      <c r="V61" s="82">
        <f ca="1">-SUMIF('CF(Q)'!$B$12:$B$72,IRR!$B61,'CF(Q)'!V$12:V$72)</f>
        <v>0</v>
      </c>
      <c r="W61" s="82">
        <f ca="1">-SUMIF('CF(Q)'!$B$12:$B$72,IRR!$B61,'CF(Q)'!W$12:W$72)</f>
        <v>0</v>
      </c>
      <c r="X61" s="82">
        <f ca="1">-SUMIF('CF(Q)'!$B$12:$B$72,IRR!$B61,'CF(Q)'!X$12:X$72)</f>
        <v>0</v>
      </c>
      <c r="Y61" s="82">
        <f ca="1">-SUMIF('CF(Q)'!$B$12:$B$72,IRR!$B61,'CF(Q)'!Y$12:Y$72)</f>
        <v>0</v>
      </c>
      <c r="Z61" s="82">
        <f ca="1">-SUMIF('CF(Q)'!$B$12:$B$72,IRR!$B61,'CF(Q)'!Z$12:Z$72)</f>
        <v>0</v>
      </c>
      <c r="AA61" s="82">
        <f ca="1">-SUMIF('CF(Q)'!$B$12:$B$72,IRR!$B61,'CF(Q)'!AA$12:AA$72)</f>
        <v>0</v>
      </c>
      <c r="AB61" s="82">
        <f ca="1">-SUMIF('CF(Q)'!$B$12:$B$72,IRR!$B61,'CF(Q)'!AB$12:AB$72)</f>
        <v>0</v>
      </c>
      <c r="AC61" s="82">
        <f ca="1">-SUMIF('CF(Q)'!$B$12:$B$72,IRR!$B61,'CF(Q)'!AC$12:AC$72)</f>
        <v>0</v>
      </c>
      <c r="AD61" s="82">
        <f ca="1">-SUMIF('CF(Q)'!$B$12:$B$72,IRR!$B61,'CF(Q)'!AD$12:AD$72)</f>
        <v>0</v>
      </c>
      <c r="AE61" s="82">
        <f ca="1">-SUMIF('CF(Q)'!$B$12:$B$72,IRR!$B61,'CF(Q)'!AE$12:AE$72)</f>
        <v>0</v>
      </c>
      <c r="AF61" s="82">
        <f ca="1">-SUMIF('CF(Q)'!$B$12:$B$72,IRR!$B61,'CF(Q)'!AF$12:AF$72)</f>
        <v>0</v>
      </c>
      <c r="AG61" s="82">
        <f ca="1">-SUMIF('CF(Q)'!$B$12:$B$72,IRR!$B61,'CF(Q)'!AG$12:AG$72)</f>
        <v>0</v>
      </c>
      <c r="AH61" s="82">
        <f ca="1">-SUMIF('CF(Q)'!$B$12:$B$72,IRR!$B61,'CF(Q)'!AH$12:AH$72)</f>
        <v>0</v>
      </c>
      <c r="AI61" s="82">
        <f ca="1">-SUMIF('CF(Q)'!$B$12:$B$72,IRR!$B61,'CF(Q)'!AI$12:AI$72)</f>
        <v>0</v>
      </c>
      <c r="AJ61" s="82">
        <f ca="1">-SUMIF('CF(Q)'!$B$12:$B$72,IRR!$B61,'CF(Q)'!AJ$12:AJ$72)</f>
        <v>0</v>
      </c>
      <c r="AK61" s="82">
        <f ca="1">-SUMIF('CF(Q)'!$B$12:$B$72,IRR!$B61,'CF(Q)'!AK$12:AK$72)</f>
        <v>0</v>
      </c>
      <c r="AL61" s="82">
        <f ca="1">-SUMIF('CF(Q)'!$B$12:$B$72,IRR!$B61,'CF(Q)'!AL$12:AL$72)</f>
        <v>0</v>
      </c>
      <c r="AM61" s="82">
        <f ca="1">-SUMIF('CF(Q)'!$B$12:$B$72,IRR!$B61,'CF(Q)'!AM$12:AM$72)</f>
        <v>0</v>
      </c>
      <c r="AN61" s="82">
        <f ca="1">-SUMIF('CF(Q)'!$B$12:$B$72,IRR!$B61,'CF(Q)'!AN$12:AN$72)</f>
        <v>0</v>
      </c>
      <c r="AO61" s="82">
        <f ca="1">-SUMIF('CF(Q)'!$B$12:$B$72,IRR!$B61,'CF(Q)'!AO$12:AO$72)</f>
        <v>0</v>
      </c>
      <c r="AP61" s="82">
        <f ca="1">-SUMIF('CF(Q)'!$B$12:$B$72,IRR!$B61,'CF(Q)'!AP$12:AP$72)</f>
        <v>0</v>
      </c>
      <c r="AQ61" s="82">
        <f ca="1">-SUMIF('CF(Q)'!$B$12:$B$72,IRR!$B61,'CF(Q)'!AQ$12:AQ$72)</f>
        <v>0</v>
      </c>
      <c r="AR61" s="82">
        <f ca="1">-SUMIF('CF(Q)'!$B$12:$B$72,IRR!$B61,'CF(Q)'!AR$12:AR$72)</f>
        <v>0</v>
      </c>
      <c r="AS61" s="82">
        <f ca="1">-SUMIF('CF(Q)'!$B$12:$B$72,IRR!$B61,'CF(Q)'!AS$12:AS$72)</f>
        <v>0</v>
      </c>
      <c r="AT61" s="82">
        <f ca="1">-SUMIF('CF(Q)'!$B$12:$B$72,IRR!$B61,'CF(Q)'!AT$12:AT$72)</f>
        <v>0</v>
      </c>
      <c r="AU61" s="82">
        <f ca="1">-SUMIF('CF(Q)'!$B$12:$B$72,IRR!$B61,'CF(Q)'!AU$12:AU$72)</f>
        <v>0</v>
      </c>
      <c r="AV61" s="82">
        <f ca="1">-SUMIF('CF(Q)'!$B$12:$B$72,IRR!$B61,'CF(Q)'!AV$12:AV$72)</f>
        <v>0</v>
      </c>
      <c r="AW61" s="82">
        <f ca="1">-SUMIF('CF(Q)'!$B$12:$B$72,IRR!$B61,'CF(Q)'!AW$12:AW$72)</f>
        <v>0</v>
      </c>
      <c r="AX61" s="82">
        <f ca="1">-SUMIF('CF(Q)'!$B$12:$B$72,IRR!$B61,'CF(Q)'!AX$12:AX$72)</f>
        <v>0</v>
      </c>
      <c r="AY61" s="82">
        <f ca="1">-SUMIF('CF(Q)'!$B$12:$B$72,IRR!$B61,'CF(Q)'!AY$12:AY$72)</f>
        <v>0</v>
      </c>
      <c r="AZ61" s="82">
        <f ca="1">-SUMIF('CF(Q)'!$B$12:$B$72,IRR!$B61,'CF(Q)'!AZ$12:AZ$72)</f>
        <v>0</v>
      </c>
      <c r="BA61" s="82">
        <f ca="1">-SUMIF('CF(Q)'!$B$12:$B$72,IRR!$B61,'CF(Q)'!BA$12:BA$72)</f>
        <v>0</v>
      </c>
      <c r="BB61" s="82">
        <f ca="1">-SUMIF('CF(Q)'!$B$12:$B$72,IRR!$B61,'CF(Q)'!BB$12:BB$72)</f>
        <v>0</v>
      </c>
      <c r="BC61" s="82">
        <f ca="1">-SUMIF('CF(Q)'!$B$12:$B$72,IRR!$B61,'CF(Q)'!BC$12:BC$72)</f>
        <v>0</v>
      </c>
      <c r="BD61" s="82">
        <f ca="1">-SUMIF('CF(Q)'!$B$12:$B$72,IRR!$B61,'CF(Q)'!BD$12:BD$72)</f>
        <v>0</v>
      </c>
      <c r="BE61" s="82">
        <f ca="1">-SUMIF('CF(Q)'!$B$12:$B$72,IRR!$B61,'CF(Q)'!BE$12:BE$72)</f>
        <v>0</v>
      </c>
      <c r="BF61" s="82">
        <f ca="1">-SUMIF('CF(Q)'!$B$12:$B$72,IRR!$B61,'CF(Q)'!BF$12:BF$72)</f>
        <v>0</v>
      </c>
      <c r="BG61" s="82">
        <f ca="1">-SUMIF('CF(Q)'!$B$12:$B$72,IRR!$B61,'CF(Q)'!BG$12:BG$72)</f>
        <v>0</v>
      </c>
      <c r="BH61" s="82">
        <f ca="1">-SUMIF('CF(Q)'!$B$12:$B$72,IRR!$B61,'CF(Q)'!BH$12:BH$72)</f>
        <v>0</v>
      </c>
      <c r="BI61" s="82">
        <f ca="1">-SUMIF('CF(Q)'!$B$12:$B$72,IRR!$B61,'CF(Q)'!BI$12:BI$72)</f>
        <v>0</v>
      </c>
      <c r="BJ61" s="82">
        <f ca="1">-SUMIF('CF(Q)'!$B$12:$B$72,IRR!$B61,'CF(Q)'!BJ$12:BJ$72)</f>
        <v>0</v>
      </c>
      <c r="BK61" s="82">
        <f ca="1">-SUMIF('CF(Q)'!$B$12:$B$72,IRR!$B61,'CF(Q)'!BK$12:BK$72)</f>
        <v>0</v>
      </c>
      <c r="BL61" s="82">
        <f ca="1">-SUMIF('CF(Q)'!$B$12:$B$72,IRR!$B61,'CF(Q)'!BL$12:BL$72)</f>
        <v>0</v>
      </c>
      <c r="BM61" s="82">
        <f ca="1">-SUMIF('CF(Q)'!$B$12:$B$72,IRR!$B61,'CF(Q)'!BM$12:BM$72)</f>
        <v>0</v>
      </c>
      <c r="BN61" s="82">
        <f ca="1">-SUMIF('CF(Q)'!$B$12:$B$72,IRR!$B61,'CF(Q)'!BN$12:BN$72)</f>
        <v>0</v>
      </c>
      <c r="BO61" s="82">
        <f ca="1">-SUMIF('CF(Q)'!$B$12:$B$72,IRR!$B61,'CF(Q)'!BO$12:BO$72)</f>
        <v>0</v>
      </c>
      <c r="BP61" s="82">
        <f ca="1">-SUMIF('CF(Q)'!$B$12:$B$72,IRR!$B61,'CF(Q)'!BP$12:BP$72)</f>
        <v>0</v>
      </c>
      <c r="BQ61" s="82">
        <f ca="1">-SUMIF('CF(Q)'!$B$12:$B$72,IRR!$B61,'CF(Q)'!BQ$12:BQ$72)</f>
        <v>0</v>
      </c>
      <c r="BR61" s="82">
        <f ca="1">-SUMIF('CF(Q)'!$B$12:$B$72,IRR!$B61,'CF(Q)'!BR$12:BR$72)</f>
        <v>0</v>
      </c>
      <c r="BS61" s="82">
        <f ca="1">-SUMIF('CF(Q)'!$B$12:$B$72,IRR!$B61,'CF(Q)'!BS$12:BS$72)</f>
        <v>0</v>
      </c>
      <c r="BT61" s="82">
        <f ca="1">-SUMIF('CF(Q)'!$B$12:$B$72,IRR!$B61,'CF(Q)'!BT$12:BT$72)</f>
        <v>0</v>
      </c>
      <c r="BU61" s="82">
        <f ca="1">-SUMIF('CF(Q)'!$B$12:$B$72,IRR!$B61,'CF(Q)'!BU$12:BU$72)</f>
        <v>0</v>
      </c>
      <c r="BV61" s="82">
        <f ca="1">-SUMIF('CF(Q)'!$B$12:$B$72,IRR!$B61,'CF(Q)'!BV$12:BV$72)</f>
        <v>0</v>
      </c>
      <c r="BW61" s="82">
        <f ca="1">-SUMIF('CF(Q)'!$B$12:$B$72,IRR!$B61,'CF(Q)'!BW$12:BW$72)</f>
        <v>0</v>
      </c>
      <c r="BX61" s="82">
        <f ca="1">-SUMIF('CF(Q)'!$B$12:$B$72,IRR!$B61,'CF(Q)'!BX$12:BX$72)</f>
        <v>0</v>
      </c>
      <c r="BY61" s="82">
        <f ca="1">-SUMIF('CF(Q)'!$B$12:$B$72,IRR!$B61,'CF(Q)'!BY$12:BY$72)</f>
        <v>0</v>
      </c>
      <c r="BZ61" s="82">
        <f ca="1">-SUMIF('CF(Q)'!$B$12:$B$72,IRR!$B61,'CF(Q)'!BZ$12:BZ$72)</f>
        <v>0</v>
      </c>
      <c r="CA61" s="82">
        <f ca="1">-SUMIF('CF(Q)'!$B$12:$B$72,IRR!$B61,'CF(Q)'!CA$12:CA$72)</f>
        <v>0</v>
      </c>
      <c r="CB61" s="82">
        <f ca="1">-SUMIF('CF(Q)'!$B$12:$B$72,IRR!$B61,'CF(Q)'!CB$12:CB$72)</f>
        <v>0</v>
      </c>
      <c r="CC61" s="82">
        <f ca="1">-SUMIF('CF(Q)'!$B$12:$B$72,IRR!$B61,'CF(Q)'!CC$12:CC$72)</f>
        <v>0</v>
      </c>
      <c r="CD61" s="82">
        <f ca="1">-SUMIF('CF(Q)'!$B$12:$B$72,IRR!$B61,'CF(Q)'!CD$12:CD$72)</f>
        <v>0</v>
      </c>
      <c r="CE61" s="82">
        <f ca="1">-SUMIF('CF(Q)'!$B$12:$B$72,IRR!$B61,'CF(Q)'!CE$12:CE$72)</f>
        <v>0</v>
      </c>
      <c r="CF61" s="82">
        <f ca="1">-SUMIF('CF(Q)'!$B$12:$B$72,IRR!$B61,'CF(Q)'!CF$12:CF$72)</f>
        <v>0</v>
      </c>
      <c r="CG61" s="82">
        <f ca="1">-SUMIF('CF(Q)'!$B$12:$B$72,IRR!$B61,'CF(Q)'!CG$12:CG$72)</f>
        <v>0</v>
      </c>
      <c r="CH61" s="82">
        <f ca="1">-SUMIF('CF(Q)'!$B$12:$B$72,IRR!$B61,'CF(Q)'!CH$12:CH$72)</f>
        <v>0</v>
      </c>
      <c r="CI61" s="82">
        <f ca="1">-SUMIF('CF(Q)'!$B$12:$B$72,IRR!$B61,'CF(Q)'!CI$12:CI$72)</f>
        <v>0</v>
      </c>
      <c r="CJ61" s="82">
        <f ca="1">-SUMIF('CF(Q)'!$B$12:$B$72,IRR!$B61,'CF(Q)'!CJ$12:CJ$72)</f>
        <v>0</v>
      </c>
      <c r="CK61" s="82">
        <f ca="1">-SUMIF('CF(Q)'!$B$12:$B$72,IRR!$B61,'CF(Q)'!CK$12:CK$72)</f>
        <v>0</v>
      </c>
      <c r="CL61" s="82">
        <f ca="1">-SUMIF('CF(Q)'!$B$12:$B$72,IRR!$B61,'CF(Q)'!CL$12:CL$72)</f>
        <v>0</v>
      </c>
      <c r="CM61" s="82">
        <f ca="1">-SUMIF('CF(Q)'!$B$12:$B$72,IRR!$B61,'CF(Q)'!CM$12:CM$72)</f>
        <v>0</v>
      </c>
      <c r="CN61" s="82">
        <f ca="1">-SUMIF('CF(Q)'!$B$12:$B$72,IRR!$B61,'CF(Q)'!CN$12:CN$72)</f>
        <v>0</v>
      </c>
      <c r="CO61" s="82">
        <f ca="1">-SUMIF('CF(Q)'!$B$12:$B$72,IRR!$B61,'CF(Q)'!CO$12:CO$72)</f>
        <v>0</v>
      </c>
      <c r="CP61" s="82">
        <f ca="1">-SUMIF('CF(Q)'!$B$12:$B$72,IRR!$B61,'CF(Q)'!CP$12:CP$72)</f>
        <v>0</v>
      </c>
      <c r="CQ61" s="82">
        <f ca="1">-SUMIF('CF(Q)'!$B$12:$B$72,IRR!$B61,'CF(Q)'!CQ$12:CQ$72)</f>
        <v>0</v>
      </c>
      <c r="CR61" s="82">
        <f ca="1">-SUMIF('CF(Q)'!$B$12:$B$72,IRR!$B61,'CF(Q)'!CR$12:CR$72)</f>
        <v>0</v>
      </c>
      <c r="CS61" s="82">
        <f ca="1">-SUMIF('CF(Q)'!$B$12:$B$72,IRR!$B61,'CF(Q)'!CS$12:CS$72)</f>
        <v>0</v>
      </c>
      <c r="CT61" s="82">
        <f ca="1">-SUMIF('CF(Q)'!$B$12:$B$72,IRR!$B61,'CF(Q)'!CT$12:CT$72)</f>
        <v>0</v>
      </c>
      <c r="CU61" s="82">
        <f ca="1">-SUMIF('CF(Q)'!$B$12:$B$72,IRR!$B61,'CF(Q)'!CU$12:CU$72)</f>
        <v>0</v>
      </c>
      <c r="CV61" s="82">
        <f ca="1">-SUMIF('CF(Q)'!$B$12:$B$72,IRR!$B61,'CF(Q)'!CV$12:CV$72)</f>
        <v>0</v>
      </c>
      <c r="CW61" s="82">
        <f ca="1">-SUMIF('CF(Q)'!$B$12:$B$72,IRR!$B61,'CF(Q)'!CW$12:CW$72)</f>
        <v>0</v>
      </c>
      <c r="CX61" s="82">
        <f ca="1">-SUMIF('CF(Q)'!$B$12:$B$72,IRR!$B61,'CF(Q)'!CX$12:CX$72)</f>
        <v>0</v>
      </c>
      <c r="CY61" s="82">
        <f ca="1">-SUMIF('CF(Q)'!$B$12:$B$72,IRR!$B61,'CF(Q)'!CY$12:CY$72)</f>
        <v>0</v>
      </c>
      <c r="CZ61" s="82">
        <f ca="1">-SUMIF('CF(Q)'!$B$12:$B$72,IRR!$B61,'CF(Q)'!CZ$12:CZ$72)</f>
        <v>0</v>
      </c>
      <c r="DA61" s="82">
        <f ca="1">-SUMIF('CF(Q)'!$B$12:$B$72,IRR!$B61,'CF(Q)'!DA$12:DA$72)</f>
        <v>0</v>
      </c>
      <c r="DB61" s="82">
        <f ca="1">-SUMIF('CF(Q)'!$B$12:$B$72,IRR!$B61,'CF(Q)'!DB$12:DB$72)</f>
        <v>0</v>
      </c>
      <c r="DC61" s="82">
        <f ca="1">-SUMIF('CF(Q)'!$B$12:$B$72,IRR!$B61,'CF(Q)'!DC$12:DC$72)</f>
        <v>0</v>
      </c>
      <c r="DD61" s="82">
        <f ca="1">-SUMIF('CF(Q)'!$B$12:$B$72,IRR!$B61,'CF(Q)'!DD$12:DD$72)</f>
        <v>0</v>
      </c>
      <c r="DE61" s="82">
        <f ca="1">-SUMIF('CF(Q)'!$B$12:$B$72,IRR!$B61,'CF(Q)'!DE$12:DE$72)</f>
        <v>0</v>
      </c>
      <c r="DF61" s="82">
        <f ca="1">-SUMIF('CF(Q)'!$B$12:$B$72,IRR!$B61,'CF(Q)'!DF$12:DF$72)</f>
        <v>0</v>
      </c>
      <c r="DG61" s="82">
        <f ca="1">-SUMIF('CF(Q)'!$B$12:$B$72,IRR!$B61,'CF(Q)'!DG$12:DG$72)</f>
        <v>0</v>
      </c>
      <c r="DH61" s="82">
        <f ca="1">-SUMIF('CF(Q)'!$B$12:$B$72,IRR!$B61,'CF(Q)'!DH$12:DH$72)</f>
        <v>0</v>
      </c>
      <c r="DI61" s="82">
        <f ca="1">-SUMIF('CF(Q)'!$B$12:$B$72,IRR!$B61,'CF(Q)'!DI$12:DI$72)</f>
        <v>0</v>
      </c>
      <c r="DJ61" s="82">
        <f ca="1">-SUMIF('CF(Q)'!$B$12:$B$72,IRR!$B61,'CF(Q)'!DJ$12:DJ$72)</f>
        <v>0</v>
      </c>
      <c r="DK61" s="82">
        <f ca="1">-SUMIF('CF(Q)'!$B$12:$B$72,IRR!$B61,'CF(Q)'!DK$12:DK$72)</f>
        <v>0</v>
      </c>
      <c r="DL61" s="82">
        <f ca="1">-SUMIF('CF(Q)'!$B$12:$B$72,IRR!$B61,'CF(Q)'!DL$12:DL$72)</f>
        <v>0</v>
      </c>
      <c r="DM61" s="82">
        <f ca="1">-SUMIF('CF(Q)'!$B$12:$B$72,IRR!$B61,'CF(Q)'!DM$12:DM$72)</f>
        <v>0</v>
      </c>
      <c r="DN61" s="82">
        <f ca="1">-SUMIF('CF(Q)'!$B$12:$B$72,IRR!$B61,'CF(Q)'!DN$12:DN$72)</f>
        <v>0</v>
      </c>
      <c r="DO61" s="82">
        <f ca="1">-SUMIF('CF(Q)'!$B$12:$B$72,IRR!$B61,'CF(Q)'!DO$12:DO$72)</f>
        <v>0</v>
      </c>
      <c r="DP61" s="82">
        <f ca="1">-SUMIF('CF(Q)'!$B$12:$B$72,IRR!$B61,'CF(Q)'!DP$12:DP$72)</f>
        <v>0</v>
      </c>
      <c r="DQ61" s="82">
        <f ca="1">-SUMIF('CF(Q)'!$B$12:$B$72,IRR!$B61,'CF(Q)'!DQ$12:DQ$72)</f>
        <v>0</v>
      </c>
      <c r="DR61" s="82">
        <f ca="1">-SUMIF('CF(Q)'!$B$12:$B$72,IRR!$B61,'CF(Q)'!DR$12:DR$72)</f>
        <v>0</v>
      </c>
      <c r="DS61" s="82">
        <f ca="1">-SUMIF('CF(Q)'!$B$12:$B$72,IRR!$B61,'CF(Q)'!DS$12:DS$72)</f>
        <v>0</v>
      </c>
      <c r="DT61" s="82">
        <f ca="1">-SUMIF('CF(Q)'!$B$12:$B$72,IRR!$B61,'CF(Q)'!DT$12:DT$72)</f>
        <v>0</v>
      </c>
      <c r="DU61" s="82">
        <f ca="1">-SUMIF('CF(Q)'!$B$12:$B$72,IRR!$B61,'CF(Q)'!DU$12:DU$72)</f>
        <v>0</v>
      </c>
      <c r="DV61" s="82">
        <f ca="1">-SUMIF('CF(Q)'!$B$12:$B$72,IRR!$B61,'CF(Q)'!DV$12:DV$72)</f>
        <v>0</v>
      </c>
      <c r="DW61" s="82">
        <f ca="1">-SUMIF('CF(Q)'!$B$12:$B$72,IRR!$B61,'CF(Q)'!DW$12:DW$72)</f>
        <v>0</v>
      </c>
      <c r="DX61" s="82">
        <f ca="1">-SUMIF('CF(Q)'!$B$12:$B$72,IRR!$B61,'CF(Q)'!DX$12:DX$72)</f>
        <v>0</v>
      </c>
      <c r="DY61" s="82">
        <f ca="1">-SUMIF('CF(Q)'!$B$12:$B$72,IRR!$B61,'CF(Q)'!DY$12:DY$72)</f>
        <v>0</v>
      </c>
      <c r="DZ61" s="82">
        <f ca="1">-SUMIF('CF(Q)'!$B$12:$B$72,IRR!$B61,'CF(Q)'!DZ$12:DZ$72)</f>
        <v>0</v>
      </c>
      <c r="EA61" s="82">
        <f ca="1">-SUMIF('CF(Q)'!$B$12:$B$72,IRR!$B61,'CF(Q)'!EA$12:EA$72)</f>
        <v>0</v>
      </c>
      <c r="EB61" s="82">
        <f ca="1">-SUMIF('CF(Q)'!$B$12:$B$72,IRR!$B61,'CF(Q)'!EB$12:EB$72)</f>
        <v>0</v>
      </c>
      <c r="EC61" s="82">
        <f ca="1">-SUMIF('CF(Q)'!$B$12:$B$72,IRR!$B61,'CF(Q)'!EC$12:EC$72)</f>
        <v>0</v>
      </c>
      <c r="ED61" s="82">
        <f ca="1">-SUMIF('CF(Q)'!$B$12:$B$72,IRR!$B61,'CF(Q)'!ED$12:ED$72)</f>
        <v>0</v>
      </c>
      <c r="EE61" s="82">
        <f ca="1">-SUMIF('CF(Q)'!$B$12:$B$72,IRR!$B61,'CF(Q)'!EE$12:EE$72)</f>
        <v>0</v>
      </c>
      <c r="EF61" s="82">
        <f ca="1">-SUMIF('CF(Q)'!$B$12:$B$72,IRR!$B61,'CF(Q)'!EF$12:EF$72)</f>
        <v>0</v>
      </c>
      <c r="EG61" s="82">
        <f ca="1">-SUMIF('CF(Q)'!$B$12:$B$72,IRR!$B61,'CF(Q)'!EG$12:EG$72)</f>
        <v>0</v>
      </c>
      <c r="EH61" s="82">
        <f ca="1">-SUMIF('CF(Q)'!$B$12:$B$72,IRR!$B61,'CF(Q)'!EH$12:EH$72)</f>
        <v>0</v>
      </c>
      <c r="EI61" s="82">
        <f ca="1">-SUMIF('CF(Q)'!$B$12:$B$72,IRR!$B61,'CF(Q)'!EI$12:EI$72)</f>
        <v>0</v>
      </c>
      <c r="EJ61" s="82">
        <f ca="1">-SUMIF('CF(Q)'!$B$12:$B$72,IRR!$B61,'CF(Q)'!EJ$12:EJ$72)</f>
        <v>0</v>
      </c>
      <c r="EK61" s="82">
        <f ca="1">-SUMIF('CF(Q)'!$B$12:$B$72,IRR!$B61,'CF(Q)'!EK$12:EK$72)</f>
        <v>0</v>
      </c>
      <c r="EL61" s="82">
        <f ca="1">-SUMIF('CF(Q)'!$B$12:$B$72,IRR!$B61,'CF(Q)'!EL$12:EL$72)</f>
        <v>0</v>
      </c>
      <c r="EM61" s="82">
        <f ca="1">-SUMIF('CF(Q)'!$B$12:$B$72,IRR!$B61,'CF(Q)'!EM$12:EM$72)</f>
        <v>0</v>
      </c>
      <c r="EN61" s="82">
        <f ca="1">-SUMIF('CF(Q)'!$B$12:$B$72,IRR!$B61,'CF(Q)'!EN$12:EN$72)</f>
        <v>0</v>
      </c>
      <c r="EO61" s="82">
        <f ca="1">-SUMIF('CF(Q)'!$B$12:$B$72,IRR!$B61,'CF(Q)'!EO$12:EO$72)</f>
        <v>0</v>
      </c>
      <c r="EP61" s="82">
        <f ca="1">-SUMIF('CF(Q)'!$B$12:$B$72,IRR!$B61,'CF(Q)'!EP$12:EP$72)</f>
        <v>0</v>
      </c>
    </row>
    <row r="62" spans="1:146" ht="14.1" customHeight="1">
      <c r="A62" s="129">
        <v>1</v>
      </c>
      <c r="B62" s="15" t="s">
        <v>1033</v>
      </c>
      <c r="C62" s="134"/>
      <c r="D62" s="8" t="s">
        <v>97</v>
      </c>
      <c r="E62" s="12">
        <f t="shared" ca="1" si="169"/>
        <v>0</v>
      </c>
      <c r="G62" s="12"/>
      <c r="H62" s="82">
        <f>-SUMIF('CF(Q)'!$B$12:$B$72,IRR!$B62,'CF(Q)'!H$12:H$72)</f>
        <v>0</v>
      </c>
      <c r="I62" s="82">
        <f>-SUMIF('CF(Q)'!$B$12:$B$72,IRR!$B62,'CF(Q)'!I$12:I$72)</f>
        <v>0</v>
      </c>
      <c r="J62" s="82">
        <f>-SUMIF('CF(Q)'!$B$12:$B$72,IRR!$B62,'CF(Q)'!J$12:J$72)</f>
        <v>0</v>
      </c>
      <c r="K62" s="82">
        <f ca="1">-SUMIF('CF(Q)'!$B$12:$B$72,IRR!$B62,'CF(Q)'!K$12:K$72)</f>
        <v>0</v>
      </c>
      <c r="L62" s="82">
        <f ca="1">-SUMIF('CF(Q)'!$B$12:$B$72,IRR!$B62,'CF(Q)'!L$12:L$72)</f>
        <v>0</v>
      </c>
      <c r="M62" s="82">
        <f ca="1">-SUMIF('CF(Q)'!$B$12:$B$72,IRR!$B62,'CF(Q)'!M$12:M$72)</f>
        <v>0</v>
      </c>
      <c r="N62" s="82">
        <f ca="1">-SUMIF('CF(Q)'!$B$12:$B$72,IRR!$B62,'CF(Q)'!N$12:N$72)</f>
        <v>0</v>
      </c>
      <c r="O62" s="82">
        <f ca="1">-SUMIF('CF(Q)'!$B$12:$B$72,IRR!$B62,'CF(Q)'!O$12:O$72)</f>
        <v>0</v>
      </c>
      <c r="P62" s="82">
        <f ca="1">-SUMIF('CF(Q)'!$B$12:$B$72,IRR!$B62,'CF(Q)'!P$12:P$72)</f>
        <v>0</v>
      </c>
      <c r="Q62" s="82">
        <f ca="1">-SUMIF('CF(Q)'!$B$12:$B$72,IRR!$B62,'CF(Q)'!Q$12:Q$72)</f>
        <v>0</v>
      </c>
      <c r="R62" s="82">
        <f ca="1">-SUMIF('CF(Q)'!$B$12:$B$72,IRR!$B62,'CF(Q)'!R$12:R$72)</f>
        <v>0</v>
      </c>
      <c r="S62" s="82">
        <f ca="1">-SUMIF('CF(Q)'!$B$12:$B$72,IRR!$B62,'CF(Q)'!S$12:S$72)</f>
        <v>0</v>
      </c>
      <c r="T62" s="82">
        <f ca="1">-SUMIF('CF(Q)'!$B$12:$B$72,IRR!$B62,'CF(Q)'!T$12:T$72)</f>
        <v>0</v>
      </c>
      <c r="U62" s="82">
        <f ca="1">-SUMIF('CF(Q)'!$B$12:$B$72,IRR!$B62,'CF(Q)'!U$12:U$72)</f>
        <v>0</v>
      </c>
      <c r="V62" s="82">
        <f ca="1">-SUMIF('CF(Q)'!$B$12:$B$72,IRR!$B62,'CF(Q)'!V$12:V$72)</f>
        <v>0</v>
      </c>
      <c r="W62" s="82">
        <f ca="1">-SUMIF('CF(Q)'!$B$12:$B$72,IRR!$B62,'CF(Q)'!W$12:W$72)</f>
        <v>0</v>
      </c>
      <c r="X62" s="82">
        <f ca="1">-SUMIF('CF(Q)'!$B$12:$B$72,IRR!$B62,'CF(Q)'!X$12:X$72)</f>
        <v>0</v>
      </c>
      <c r="Y62" s="82">
        <f ca="1">-SUMIF('CF(Q)'!$B$12:$B$72,IRR!$B62,'CF(Q)'!Y$12:Y$72)</f>
        <v>0</v>
      </c>
      <c r="Z62" s="82">
        <f ca="1">-SUMIF('CF(Q)'!$B$12:$B$72,IRR!$B62,'CF(Q)'!Z$12:Z$72)</f>
        <v>0</v>
      </c>
      <c r="AA62" s="82">
        <f ca="1">-SUMIF('CF(Q)'!$B$12:$B$72,IRR!$B62,'CF(Q)'!AA$12:AA$72)</f>
        <v>0</v>
      </c>
      <c r="AB62" s="82">
        <f ca="1">-SUMIF('CF(Q)'!$B$12:$B$72,IRR!$B62,'CF(Q)'!AB$12:AB$72)</f>
        <v>0</v>
      </c>
      <c r="AC62" s="82">
        <f ca="1">-SUMIF('CF(Q)'!$B$12:$B$72,IRR!$B62,'CF(Q)'!AC$12:AC$72)</f>
        <v>0</v>
      </c>
      <c r="AD62" s="82">
        <f ca="1">-SUMIF('CF(Q)'!$B$12:$B$72,IRR!$B62,'CF(Q)'!AD$12:AD$72)</f>
        <v>0</v>
      </c>
      <c r="AE62" s="82">
        <f ca="1">-SUMIF('CF(Q)'!$B$12:$B$72,IRR!$B62,'CF(Q)'!AE$12:AE$72)</f>
        <v>0</v>
      </c>
      <c r="AF62" s="82">
        <f ca="1">-SUMIF('CF(Q)'!$B$12:$B$72,IRR!$B62,'CF(Q)'!AF$12:AF$72)</f>
        <v>0</v>
      </c>
      <c r="AG62" s="82">
        <f ca="1">-SUMIF('CF(Q)'!$B$12:$B$72,IRR!$B62,'CF(Q)'!AG$12:AG$72)</f>
        <v>0</v>
      </c>
      <c r="AH62" s="82">
        <f ca="1">-SUMIF('CF(Q)'!$B$12:$B$72,IRR!$B62,'CF(Q)'!AH$12:AH$72)</f>
        <v>0</v>
      </c>
      <c r="AI62" s="82">
        <f ca="1">-SUMIF('CF(Q)'!$B$12:$B$72,IRR!$B62,'CF(Q)'!AI$12:AI$72)</f>
        <v>0</v>
      </c>
      <c r="AJ62" s="82">
        <f ca="1">-SUMIF('CF(Q)'!$B$12:$B$72,IRR!$B62,'CF(Q)'!AJ$12:AJ$72)</f>
        <v>0</v>
      </c>
      <c r="AK62" s="82">
        <f ca="1">-SUMIF('CF(Q)'!$B$12:$B$72,IRR!$B62,'CF(Q)'!AK$12:AK$72)</f>
        <v>0</v>
      </c>
      <c r="AL62" s="82">
        <f ca="1">-SUMIF('CF(Q)'!$B$12:$B$72,IRR!$B62,'CF(Q)'!AL$12:AL$72)</f>
        <v>0</v>
      </c>
      <c r="AM62" s="82">
        <f ca="1">-SUMIF('CF(Q)'!$B$12:$B$72,IRR!$B62,'CF(Q)'!AM$12:AM$72)</f>
        <v>0</v>
      </c>
      <c r="AN62" s="82">
        <f ca="1">-SUMIF('CF(Q)'!$B$12:$B$72,IRR!$B62,'CF(Q)'!AN$12:AN$72)</f>
        <v>0</v>
      </c>
      <c r="AO62" s="82">
        <f ca="1">-SUMIF('CF(Q)'!$B$12:$B$72,IRR!$B62,'CF(Q)'!AO$12:AO$72)</f>
        <v>0</v>
      </c>
      <c r="AP62" s="82">
        <f ca="1">-SUMIF('CF(Q)'!$B$12:$B$72,IRR!$B62,'CF(Q)'!AP$12:AP$72)</f>
        <v>0</v>
      </c>
      <c r="AQ62" s="82">
        <f ca="1">-SUMIF('CF(Q)'!$B$12:$B$72,IRR!$B62,'CF(Q)'!AQ$12:AQ$72)</f>
        <v>0</v>
      </c>
      <c r="AR62" s="82">
        <f ca="1">-SUMIF('CF(Q)'!$B$12:$B$72,IRR!$B62,'CF(Q)'!AR$12:AR$72)</f>
        <v>0</v>
      </c>
      <c r="AS62" s="82">
        <f ca="1">-SUMIF('CF(Q)'!$B$12:$B$72,IRR!$B62,'CF(Q)'!AS$12:AS$72)</f>
        <v>0</v>
      </c>
      <c r="AT62" s="82">
        <f ca="1">-SUMIF('CF(Q)'!$B$12:$B$72,IRR!$B62,'CF(Q)'!AT$12:AT$72)</f>
        <v>0</v>
      </c>
      <c r="AU62" s="82">
        <f ca="1">-SUMIF('CF(Q)'!$B$12:$B$72,IRR!$B62,'CF(Q)'!AU$12:AU$72)</f>
        <v>0</v>
      </c>
      <c r="AV62" s="82">
        <f ca="1">-SUMIF('CF(Q)'!$B$12:$B$72,IRR!$B62,'CF(Q)'!AV$12:AV$72)</f>
        <v>0</v>
      </c>
      <c r="AW62" s="82">
        <f ca="1">-SUMIF('CF(Q)'!$B$12:$B$72,IRR!$B62,'CF(Q)'!AW$12:AW$72)</f>
        <v>0</v>
      </c>
      <c r="AX62" s="82">
        <f ca="1">-SUMIF('CF(Q)'!$B$12:$B$72,IRR!$B62,'CF(Q)'!AX$12:AX$72)</f>
        <v>0</v>
      </c>
      <c r="AY62" s="82">
        <f ca="1">-SUMIF('CF(Q)'!$B$12:$B$72,IRR!$B62,'CF(Q)'!AY$12:AY$72)</f>
        <v>0</v>
      </c>
      <c r="AZ62" s="82">
        <f ca="1">-SUMIF('CF(Q)'!$B$12:$B$72,IRR!$B62,'CF(Q)'!AZ$12:AZ$72)</f>
        <v>0</v>
      </c>
      <c r="BA62" s="82">
        <f ca="1">-SUMIF('CF(Q)'!$B$12:$B$72,IRR!$B62,'CF(Q)'!BA$12:BA$72)</f>
        <v>0</v>
      </c>
      <c r="BB62" s="82">
        <f ca="1">-SUMIF('CF(Q)'!$B$12:$B$72,IRR!$B62,'CF(Q)'!BB$12:BB$72)</f>
        <v>0</v>
      </c>
      <c r="BC62" s="82">
        <f ca="1">-SUMIF('CF(Q)'!$B$12:$B$72,IRR!$B62,'CF(Q)'!BC$12:BC$72)</f>
        <v>0</v>
      </c>
      <c r="BD62" s="82">
        <f ca="1">-SUMIF('CF(Q)'!$B$12:$B$72,IRR!$B62,'CF(Q)'!BD$12:BD$72)</f>
        <v>0</v>
      </c>
      <c r="BE62" s="82">
        <f ca="1">-SUMIF('CF(Q)'!$B$12:$B$72,IRR!$B62,'CF(Q)'!BE$12:BE$72)</f>
        <v>0</v>
      </c>
      <c r="BF62" s="82">
        <f ca="1">-SUMIF('CF(Q)'!$B$12:$B$72,IRR!$B62,'CF(Q)'!BF$12:BF$72)</f>
        <v>0</v>
      </c>
      <c r="BG62" s="82">
        <f ca="1">-SUMIF('CF(Q)'!$B$12:$B$72,IRR!$B62,'CF(Q)'!BG$12:BG$72)</f>
        <v>0</v>
      </c>
      <c r="BH62" s="82">
        <f ca="1">-SUMIF('CF(Q)'!$B$12:$B$72,IRR!$B62,'CF(Q)'!BH$12:BH$72)</f>
        <v>0</v>
      </c>
      <c r="BI62" s="82">
        <f ca="1">-SUMIF('CF(Q)'!$B$12:$B$72,IRR!$B62,'CF(Q)'!BI$12:BI$72)</f>
        <v>0</v>
      </c>
      <c r="BJ62" s="82">
        <f ca="1">-SUMIF('CF(Q)'!$B$12:$B$72,IRR!$B62,'CF(Q)'!BJ$12:BJ$72)</f>
        <v>0</v>
      </c>
      <c r="BK62" s="82">
        <f ca="1">-SUMIF('CF(Q)'!$B$12:$B$72,IRR!$B62,'CF(Q)'!BK$12:BK$72)</f>
        <v>0</v>
      </c>
      <c r="BL62" s="82">
        <f ca="1">-SUMIF('CF(Q)'!$B$12:$B$72,IRR!$B62,'CF(Q)'!BL$12:BL$72)</f>
        <v>0</v>
      </c>
      <c r="BM62" s="82">
        <f ca="1">-SUMIF('CF(Q)'!$B$12:$B$72,IRR!$B62,'CF(Q)'!BM$12:BM$72)</f>
        <v>0</v>
      </c>
      <c r="BN62" s="82">
        <f ca="1">-SUMIF('CF(Q)'!$B$12:$B$72,IRR!$B62,'CF(Q)'!BN$12:BN$72)</f>
        <v>0</v>
      </c>
      <c r="BO62" s="82">
        <f ca="1">-SUMIF('CF(Q)'!$B$12:$B$72,IRR!$B62,'CF(Q)'!BO$12:BO$72)</f>
        <v>0</v>
      </c>
      <c r="BP62" s="82">
        <f ca="1">-SUMIF('CF(Q)'!$B$12:$B$72,IRR!$B62,'CF(Q)'!BP$12:BP$72)</f>
        <v>0</v>
      </c>
      <c r="BQ62" s="82">
        <f ca="1">-SUMIF('CF(Q)'!$B$12:$B$72,IRR!$B62,'CF(Q)'!BQ$12:BQ$72)</f>
        <v>0</v>
      </c>
      <c r="BR62" s="82">
        <f ca="1">-SUMIF('CF(Q)'!$B$12:$B$72,IRR!$B62,'CF(Q)'!BR$12:BR$72)</f>
        <v>0</v>
      </c>
      <c r="BS62" s="82">
        <f ca="1">-SUMIF('CF(Q)'!$B$12:$B$72,IRR!$B62,'CF(Q)'!BS$12:BS$72)</f>
        <v>0</v>
      </c>
      <c r="BT62" s="82">
        <f ca="1">-SUMIF('CF(Q)'!$B$12:$B$72,IRR!$B62,'CF(Q)'!BT$12:BT$72)</f>
        <v>0</v>
      </c>
      <c r="BU62" s="82">
        <f ca="1">-SUMIF('CF(Q)'!$B$12:$B$72,IRR!$B62,'CF(Q)'!BU$12:BU$72)</f>
        <v>0</v>
      </c>
      <c r="BV62" s="82">
        <f ca="1">-SUMIF('CF(Q)'!$B$12:$B$72,IRR!$B62,'CF(Q)'!BV$12:BV$72)</f>
        <v>0</v>
      </c>
      <c r="BW62" s="82">
        <f ca="1">-SUMIF('CF(Q)'!$B$12:$B$72,IRR!$B62,'CF(Q)'!BW$12:BW$72)</f>
        <v>0</v>
      </c>
      <c r="BX62" s="82">
        <f ca="1">-SUMIF('CF(Q)'!$B$12:$B$72,IRR!$B62,'CF(Q)'!BX$12:BX$72)</f>
        <v>0</v>
      </c>
      <c r="BY62" s="82">
        <f ca="1">-SUMIF('CF(Q)'!$B$12:$B$72,IRR!$B62,'CF(Q)'!BY$12:BY$72)</f>
        <v>0</v>
      </c>
      <c r="BZ62" s="82">
        <f ca="1">-SUMIF('CF(Q)'!$B$12:$B$72,IRR!$B62,'CF(Q)'!BZ$12:BZ$72)</f>
        <v>0</v>
      </c>
      <c r="CA62" s="82">
        <f ca="1">-SUMIF('CF(Q)'!$B$12:$B$72,IRR!$B62,'CF(Q)'!CA$12:CA$72)</f>
        <v>0</v>
      </c>
      <c r="CB62" s="82">
        <f ca="1">-SUMIF('CF(Q)'!$B$12:$B$72,IRR!$B62,'CF(Q)'!CB$12:CB$72)</f>
        <v>0</v>
      </c>
      <c r="CC62" s="82">
        <f ca="1">-SUMIF('CF(Q)'!$B$12:$B$72,IRR!$B62,'CF(Q)'!CC$12:CC$72)</f>
        <v>0</v>
      </c>
      <c r="CD62" s="82">
        <f ca="1">-SUMIF('CF(Q)'!$B$12:$B$72,IRR!$B62,'CF(Q)'!CD$12:CD$72)</f>
        <v>0</v>
      </c>
      <c r="CE62" s="82">
        <f ca="1">-SUMIF('CF(Q)'!$B$12:$B$72,IRR!$B62,'CF(Q)'!CE$12:CE$72)</f>
        <v>0</v>
      </c>
      <c r="CF62" s="82">
        <f ca="1">-SUMIF('CF(Q)'!$B$12:$B$72,IRR!$B62,'CF(Q)'!CF$12:CF$72)</f>
        <v>0</v>
      </c>
      <c r="CG62" s="82">
        <f ca="1">-SUMIF('CF(Q)'!$B$12:$B$72,IRR!$B62,'CF(Q)'!CG$12:CG$72)</f>
        <v>0</v>
      </c>
      <c r="CH62" s="82">
        <f ca="1">-SUMIF('CF(Q)'!$B$12:$B$72,IRR!$B62,'CF(Q)'!CH$12:CH$72)</f>
        <v>0</v>
      </c>
      <c r="CI62" s="82">
        <f ca="1">-SUMIF('CF(Q)'!$B$12:$B$72,IRR!$B62,'CF(Q)'!CI$12:CI$72)</f>
        <v>0</v>
      </c>
      <c r="CJ62" s="82">
        <f ca="1">-SUMIF('CF(Q)'!$B$12:$B$72,IRR!$B62,'CF(Q)'!CJ$12:CJ$72)</f>
        <v>0</v>
      </c>
      <c r="CK62" s="82">
        <f ca="1">-SUMIF('CF(Q)'!$B$12:$B$72,IRR!$B62,'CF(Q)'!CK$12:CK$72)</f>
        <v>0</v>
      </c>
      <c r="CL62" s="82">
        <f ca="1">-SUMIF('CF(Q)'!$B$12:$B$72,IRR!$B62,'CF(Q)'!CL$12:CL$72)</f>
        <v>0</v>
      </c>
      <c r="CM62" s="82">
        <f ca="1">-SUMIF('CF(Q)'!$B$12:$B$72,IRR!$B62,'CF(Q)'!CM$12:CM$72)</f>
        <v>0</v>
      </c>
      <c r="CN62" s="82">
        <f ca="1">-SUMIF('CF(Q)'!$B$12:$B$72,IRR!$B62,'CF(Q)'!CN$12:CN$72)</f>
        <v>0</v>
      </c>
      <c r="CO62" s="82">
        <f ca="1">-SUMIF('CF(Q)'!$B$12:$B$72,IRR!$B62,'CF(Q)'!CO$12:CO$72)</f>
        <v>0</v>
      </c>
      <c r="CP62" s="82">
        <f ca="1">-SUMIF('CF(Q)'!$B$12:$B$72,IRR!$B62,'CF(Q)'!CP$12:CP$72)</f>
        <v>0</v>
      </c>
      <c r="CQ62" s="82">
        <f ca="1">-SUMIF('CF(Q)'!$B$12:$B$72,IRR!$B62,'CF(Q)'!CQ$12:CQ$72)</f>
        <v>0</v>
      </c>
      <c r="CR62" s="82">
        <f ca="1">-SUMIF('CF(Q)'!$B$12:$B$72,IRR!$B62,'CF(Q)'!CR$12:CR$72)</f>
        <v>0</v>
      </c>
      <c r="CS62" s="82">
        <f ca="1">-SUMIF('CF(Q)'!$B$12:$B$72,IRR!$B62,'CF(Q)'!CS$12:CS$72)</f>
        <v>0</v>
      </c>
      <c r="CT62" s="82">
        <f ca="1">-SUMIF('CF(Q)'!$B$12:$B$72,IRR!$B62,'CF(Q)'!CT$12:CT$72)</f>
        <v>0</v>
      </c>
      <c r="CU62" s="82">
        <f ca="1">-SUMIF('CF(Q)'!$B$12:$B$72,IRR!$B62,'CF(Q)'!CU$12:CU$72)</f>
        <v>0</v>
      </c>
      <c r="CV62" s="82">
        <f ca="1">-SUMIF('CF(Q)'!$B$12:$B$72,IRR!$B62,'CF(Q)'!CV$12:CV$72)</f>
        <v>0</v>
      </c>
      <c r="CW62" s="82">
        <f ca="1">-SUMIF('CF(Q)'!$B$12:$B$72,IRR!$B62,'CF(Q)'!CW$12:CW$72)</f>
        <v>0</v>
      </c>
      <c r="CX62" s="82">
        <f ca="1">-SUMIF('CF(Q)'!$B$12:$B$72,IRR!$B62,'CF(Q)'!CX$12:CX$72)</f>
        <v>0</v>
      </c>
      <c r="CY62" s="82">
        <f ca="1">-SUMIF('CF(Q)'!$B$12:$B$72,IRR!$B62,'CF(Q)'!CY$12:CY$72)</f>
        <v>0</v>
      </c>
      <c r="CZ62" s="82">
        <f ca="1">-SUMIF('CF(Q)'!$B$12:$B$72,IRR!$B62,'CF(Q)'!CZ$12:CZ$72)</f>
        <v>0</v>
      </c>
      <c r="DA62" s="82">
        <f ca="1">-SUMIF('CF(Q)'!$B$12:$B$72,IRR!$B62,'CF(Q)'!DA$12:DA$72)</f>
        <v>0</v>
      </c>
      <c r="DB62" s="82">
        <f ca="1">-SUMIF('CF(Q)'!$B$12:$B$72,IRR!$B62,'CF(Q)'!DB$12:DB$72)</f>
        <v>0</v>
      </c>
      <c r="DC62" s="82">
        <f ca="1">-SUMIF('CF(Q)'!$B$12:$B$72,IRR!$B62,'CF(Q)'!DC$12:DC$72)</f>
        <v>0</v>
      </c>
      <c r="DD62" s="82">
        <f ca="1">-SUMIF('CF(Q)'!$B$12:$B$72,IRR!$B62,'CF(Q)'!DD$12:DD$72)</f>
        <v>0</v>
      </c>
      <c r="DE62" s="82">
        <f ca="1">-SUMIF('CF(Q)'!$B$12:$B$72,IRR!$B62,'CF(Q)'!DE$12:DE$72)</f>
        <v>0</v>
      </c>
      <c r="DF62" s="82">
        <f ca="1">-SUMIF('CF(Q)'!$B$12:$B$72,IRR!$B62,'CF(Q)'!DF$12:DF$72)</f>
        <v>0</v>
      </c>
      <c r="DG62" s="82">
        <f ca="1">-SUMIF('CF(Q)'!$B$12:$B$72,IRR!$B62,'CF(Q)'!DG$12:DG$72)</f>
        <v>0</v>
      </c>
      <c r="DH62" s="82">
        <f ca="1">-SUMIF('CF(Q)'!$B$12:$B$72,IRR!$B62,'CF(Q)'!DH$12:DH$72)</f>
        <v>0</v>
      </c>
      <c r="DI62" s="82">
        <f ca="1">-SUMIF('CF(Q)'!$B$12:$B$72,IRR!$B62,'CF(Q)'!DI$12:DI$72)</f>
        <v>0</v>
      </c>
      <c r="DJ62" s="82">
        <f ca="1">-SUMIF('CF(Q)'!$B$12:$B$72,IRR!$B62,'CF(Q)'!DJ$12:DJ$72)</f>
        <v>0</v>
      </c>
      <c r="DK62" s="82">
        <f ca="1">-SUMIF('CF(Q)'!$B$12:$B$72,IRR!$B62,'CF(Q)'!DK$12:DK$72)</f>
        <v>0</v>
      </c>
      <c r="DL62" s="82">
        <f ca="1">-SUMIF('CF(Q)'!$B$12:$B$72,IRR!$B62,'CF(Q)'!DL$12:DL$72)</f>
        <v>0</v>
      </c>
      <c r="DM62" s="82">
        <f ca="1">-SUMIF('CF(Q)'!$B$12:$B$72,IRR!$B62,'CF(Q)'!DM$12:DM$72)</f>
        <v>0</v>
      </c>
      <c r="DN62" s="82">
        <f ca="1">-SUMIF('CF(Q)'!$B$12:$B$72,IRR!$B62,'CF(Q)'!DN$12:DN$72)</f>
        <v>0</v>
      </c>
      <c r="DO62" s="82">
        <f ca="1">-SUMIF('CF(Q)'!$B$12:$B$72,IRR!$B62,'CF(Q)'!DO$12:DO$72)</f>
        <v>0</v>
      </c>
      <c r="DP62" s="82">
        <f ca="1">-SUMIF('CF(Q)'!$B$12:$B$72,IRR!$B62,'CF(Q)'!DP$12:DP$72)</f>
        <v>0</v>
      </c>
      <c r="DQ62" s="82">
        <f ca="1">-SUMIF('CF(Q)'!$B$12:$B$72,IRR!$B62,'CF(Q)'!DQ$12:DQ$72)</f>
        <v>0</v>
      </c>
      <c r="DR62" s="82">
        <f ca="1">-SUMIF('CF(Q)'!$B$12:$B$72,IRR!$B62,'CF(Q)'!DR$12:DR$72)</f>
        <v>0</v>
      </c>
      <c r="DS62" s="82">
        <f ca="1">-SUMIF('CF(Q)'!$B$12:$B$72,IRR!$B62,'CF(Q)'!DS$12:DS$72)</f>
        <v>0</v>
      </c>
      <c r="DT62" s="82">
        <f ca="1">-SUMIF('CF(Q)'!$B$12:$B$72,IRR!$B62,'CF(Q)'!DT$12:DT$72)</f>
        <v>0</v>
      </c>
      <c r="DU62" s="82">
        <f ca="1">-SUMIF('CF(Q)'!$B$12:$B$72,IRR!$B62,'CF(Q)'!DU$12:DU$72)</f>
        <v>0</v>
      </c>
      <c r="DV62" s="82">
        <f ca="1">-SUMIF('CF(Q)'!$B$12:$B$72,IRR!$B62,'CF(Q)'!DV$12:DV$72)</f>
        <v>0</v>
      </c>
      <c r="DW62" s="82">
        <f ca="1">-SUMIF('CF(Q)'!$B$12:$B$72,IRR!$B62,'CF(Q)'!DW$12:DW$72)</f>
        <v>0</v>
      </c>
      <c r="DX62" s="82">
        <f ca="1">-SUMIF('CF(Q)'!$B$12:$B$72,IRR!$B62,'CF(Q)'!DX$12:DX$72)</f>
        <v>0</v>
      </c>
      <c r="DY62" s="82">
        <f ca="1">-SUMIF('CF(Q)'!$B$12:$B$72,IRR!$B62,'CF(Q)'!DY$12:DY$72)</f>
        <v>0</v>
      </c>
      <c r="DZ62" s="82">
        <f ca="1">-SUMIF('CF(Q)'!$B$12:$B$72,IRR!$B62,'CF(Q)'!DZ$12:DZ$72)</f>
        <v>0</v>
      </c>
      <c r="EA62" s="82">
        <f ca="1">-SUMIF('CF(Q)'!$B$12:$B$72,IRR!$B62,'CF(Q)'!EA$12:EA$72)</f>
        <v>0</v>
      </c>
      <c r="EB62" s="82">
        <f ca="1">-SUMIF('CF(Q)'!$B$12:$B$72,IRR!$B62,'CF(Q)'!EB$12:EB$72)</f>
        <v>0</v>
      </c>
      <c r="EC62" s="82">
        <f ca="1">-SUMIF('CF(Q)'!$B$12:$B$72,IRR!$B62,'CF(Q)'!EC$12:EC$72)</f>
        <v>0</v>
      </c>
      <c r="ED62" s="82">
        <f ca="1">-SUMIF('CF(Q)'!$B$12:$B$72,IRR!$B62,'CF(Q)'!ED$12:ED$72)</f>
        <v>0</v>
      </c>
      <c r="EE62" s="82">
        <f ca="1">-SUMIF('CF(Q)'!$B$12:$B$72,IRR!$B62,'CF(Q)'!EE$12:EE$72)</f>
        <v>0</v>
      </c>
      <c r="EF62" s="82">
        <f ca="1">-SUMIF('CF(Q)'!$B$12:$B$72,IRR!$B62,'CF(Q)'!EF$12:EF$72)</f>
        <v>0</v>
      </c>
      <c r="EG62" s="82">
        <f ca="1">-SUMIF('CF(Q)'!$B$12:$B$72,IRR!$B62,'CF(Q)'!EG$12:EG$72)</f>
        <v>0</v>
      </c>
      <c r="EH62" s="82">
        <f ca="1">-SUMIF('CF(Q)'!$B$12:$B$72,IRR!$B62,'CF(Q)'!EH$12:EH$72)</f>
        <v>0</v>
      </c>
      <c r="EI62" s="82">
        <f ca="1">-SUMIF('CF(Q)'!$B$12:$B$72,IRR!$B62,'CF(Q)'!EI$12:EI$72)</f>
        <v>0</v>
      </c>
      <c r="EJ62" s="82">
        <f ca="1">-SUMIF('CF(Q)'!$B$12:$B$72,IRR!$B62,'CF(Q)'!EJ$12:EJ$72)</f>
        <v>0</v>
      </c>
      <c r="EK62" s="82">
        <f ca="1">-SUMIF('CF(Q)'!$B$12:$B$72,IRR!$B62,'CF(Q)'!EK$12:EK$72)</f>
        <v>0</v>
      </c>
      <c r="EL62" s="82">
        <f ca="1">-SUMIF('CF(Q)'!$B$12:$B$72,IRR!$B62,'CF(Q)'!EL$12:EL$72)</f>
        <v>0</v>
      </c>
      <c r="EM62" s="82">
        <f ca="1">-SUMIF('CF(Q)'!$B$12:$B$72,IRR!$B62,'CF(Q)'!EM$12:EM$72)</f>
        <v>0</v>
      </c>
      <c r="EN62" s="82">
        <f ca="1">-SUMIF('CF(Q)'!$B$12:$B$72,IRR!$B62,'CF(Q)'!EN$12:EN$72)</f>
        <v>0</v>
      </c>
      <c r="EO62" s="82">
        <f ca="1">-SUMIF('CF(Q)'!$B$12:$B$72,IRR!$B62,'CF(Q)'!EO$12:EO$72)</f>
        <v>0</v>
      </c>
      <c r="EP62" s="82">
        <f ca="1">-SUMIF('CF(Q)'!$B$12:$B$72,IRR!$B62,'CF(Q)'!EP$12:EP$72)</f>
        <v>0</v>
      </c>
    </row>
    <row r="63" spans="1:146" ht="14.1" customHeight="1">
      <c r="A63" s="129"/>
      <c r="B63" s="15" t="s">
        <v>581</v>
      </c>
      <c r="C63" s="134"/>
      <c r="D63" s="8" t="s">
        <v>97</v>
      </c>
      <c r="E63" s="12">
        <f>SUM(G63:EP63)</f>
        <v>0</v>
      </c>
      <c r="G63" s="12"/>
      <c r="H63" s="82">
        <f>-SUMIF('CF(Q)'!$B$12:$B$72,IRR!$B63,'CF(Q)'!H$12:H$72)</f>
        <v>0</v>
      </c>
      <c r="I63" s="82">
        <f>-SUMIF('CF(Q)'!$B$12:$B$72,IRR!$B63,'CF(Q)'!I$12:I$72)</f>
        <v>0</v>
      </c>
      <c r="J63" s="82">
        <f>-SUMIF('CF(Q)'!$B$12:$B$72,IRR!$B63,'CF(Q)'!J$12:J$72)</f>
        <v>0</v>
      </c>
      <c r="K63" s="82">
        <f>-SUMIF('CF(Q)'!$B$12:$B$72,IRR!$B63,'CF(Q)'!K$12:K$72)</f>
        <v>0</v>
      </c>
      <c r="L63" s="82">
        <f>-SUMIF('CF(Q)'!$B$12:$B$72,IRR!$B63,'CF(Q)'!L$12:L$72)</f>
        <v>0</v>
      </c>
      <c r="M63" s="82">
        <f>-SUMIF('CF(Q)'!$B$12:$B$72,IRR!$B63,'CF(Q)'!M$12:M$72)</f>
        <v>0</v>
      </c>
      <c r="N63" s="82">
        <f>-SUMIF('CF(Q)'!$B$12:$B$72,IRR!$B63,'CF(Q)'!N$12:N$72)</f>
        <v>0</v>
      </c>
      <c r="O63" s="82">
        <f>-SUMIF('CF(Q)'!$B$12:$B$72,IRR!$B63,'CF(Q)'!O$12:O$72)</f>
        <v>0</v>
      </c>
      <c r="P63" s="82">
        <f>-SUMIF('CF(Q)'!$B$12:$B$72,IRR!$B63,'CF(Q)'!P$12:P$72)</f>
        <v>0</v>
      </c>
      <c r="Q63" s="82">
        <f>-SUMIF('CF(Q)'!$B$12:$B$72,IRR!$B63,'CF(Q)'!Q$12:Q$72)</f>
        <v>0</v>
      </c>
      <c r="R63" s="82">
        <f>-SUMIF('CF(Q)'!$B$12:$B$72,IRR!$B63,'CF(Q)'!R$12:R$72)</f>
        <v>0</v>
      </c>
      <c r="S63" s="82">
        <f>-SUMIF('CF(Q)'!$B$12:$B$72,IRR!$B63,'CF(Q)'!S$12:S$72)</f>
        <v>0</v>
      </c>
      <c r="T63" s="82">
        <f>-SUMIF('CF(Q)'!$B$12:$B$72,IRR!$B63,'CF(Q)'!T$12:T$72)</f>
        <v>0</v>
      </c>
      <c r="U63" s="82">
        <f>-SUMIF('CF(Q)'!$B$12:$B$72,IRR!$B63,'CF(Q)'!U$12:U$72)</f>
        <v>0</v>
      </c>
      <c r="V63" s="82">
        <f>-SUMIF('CF(Q)'!$B$12:$B$72,IRR!$B63,'CF(Q)'!V$12:V$72)</f>
        <v>0</v>
      </c>
      <c r="W63" s="82">
        <f>-SUMIF('CF(Q)'!$B$12:$B$72,IRR!$B63,'CF(Q)'!W$12:W$72)</f>
        <v>0</v>
      </c>
      <c r="X63" s="82">
        <f>-SUMIF('CF(Q)'!$B$12:$B$72,IRR!$B63,'CF(Q)'!X$12:X$72)</f>
        <v>0</v>
      </c>
      <c r="Y63" s="82">
        <f>-SUMIF('CF(Q)'!$B$12:$B$72,IRR!$B63,'CF(Q)'!Y$12:Y$72)</f>
        <v>0</v>
      </c>
      <c r="Z63" s="82">
        <f>-SUMIF('CF(Q)'!$B$12:$B$72,IRR!$B63,'CF(Q)'!Z$12:Z$72)</f>
        <v>0</v>
      </c>
      <c r="AA63" s="82">
        <f>-SUMIF('CF(Q)'!$B$12:$B$72,IRR!$B63,'CF(Q)'!AA$12:AA$72)</f>
        <v>0</v>
      </c>
      <c r="AB63" s="82">
        <f>-SUMIF('CF(Q)'!$B$12:$B$72,IRR!$B63,'CF(Q)'!AB$12:AB$72)</f>
        <v>0</v>
      </c>
      <c r="AC63" s="82">
        <f>-SUMIF('CF(Q)'!$B$12:$B$72,IRR!$B63,'CF(Q)'!AC$12:AC$72)</f>
        <v>0</v>
      </c>
      <c r="AD63" s="82">
        <f>-SUMIF('CF(Q)'!$B$12:$B$72,IRR!$B63,'CF(Q)'!AD$12:AD$72)</f>
        <v>0</v>
      </c>
      <c r="AE63" s="82">
        <f>-SUMIF('CF(Q)'!$B$12:$B$72,IRR!$B63,'CF(Q)'!AE$12:AE$72)</f>
        <v>0</v>
      </c>
      <c r="AF63" s="82">
        <f>-SUMIF('CF(Q)'!$B$12:$B$72,IRR!$B63,'CF(Q)'!AF$12:AF$72)</f>
        <v>0</v>
      </c>
      <c r="AG63" s="82">
        <f>-SUMIF('CF(Q)'!$B$12:$B$72,IRR!$B63,'CF(Q)'!AG$12:AG$72)</f>
        <v>0</v>
      </c>
      <c r="AH63" s="82">
        <f>-SUMIF('CF(Q)'!$B$12:$B$72,IRR!$B63,'CF(Q)'!AH$12:AH$72)</f>
        <v>0</v>
      </c>
      <c r="AI63" s="82">
        <f>-SUMIF('CF(Q)'!$B$12:$B$72,IRR!$B63,'CF(Q)'!AI$12:AI$72)</f>
        <v>0</v>
      </c>
      <c r="AJ63" s="82">
        <f>-SUMIF('CF(Q)'!$B$12:$B$72,IRR!$B63,'CF(Q)'!AJ$12:AJ$72)</f>
        <v>0</v>
      </c>
      <c r="AK63" s="82">
        <f>-SUMIF('CF(Q)'!$B$12:$B$72,IRR!$B63,'CF(Q)'!AK$12:AK$72)</f>
        <v>0</v>
      </c>
      <c r="AL63" s="82">
        <f>-SUMIF('CF(Q)'!$B$12:$B$72,IRR!$B63,'CF(Q)'!AL$12:AL$72)</f>
        <v>0</v>
      </c>
      <c r="AM63" s="82">
        <f>-SUMIF('CF(Q)'!$B$12:$B$72,IRR!$B63,'CF(Q)'!AM$12:AM$72)</f>
        <v>0</v>
      </c>
      <c r="AN63" s="82">
        <f>-SUMIF('CF(Q)'!$B$12:$B$72,IRR!$B63,'CF(Q)'!AN$12:AN$72)</f>
        <v>0</v>
      </c>
      <c r="AO63" s="82">
        <f>-SUMIF('CF(Q)'!$B$12:$B$72,IRR!$B63,'CF(Q)'!AO$12:AO$72)</f>
        <v>0</v>
      </c>
      <c r="AP63" s="82">
        <f>-SUMIF('CF(Q)'!$B$12:$B$72,IRR!$B63,'CF(Q)'!AP$12:AP$72)</f>
        <v>0</v>
      </c>
      <c r="AQ63" s="82">
        <f>-SUMIF('CF(Q)'!$B$12:$B$72,IRR!$B63,'CF(Q)'!AQ$12:AQ$72)</f>
        <v>0</v>
      </c>
      <c r="AR63" s="82">
        <f>-SUMIF('CF(Q)'!$B$12:$B$72,IRR!$B63,'CF(Q)'!AR$12:AR$72)</f>
        <v>0</v>
      </c>
      <c r="AS63" s="82">
        <f>-SUMIF('CF(Q)'!$B$12:$B$72,IRR!$B63,'CF(Q)'!AS$12:AS$72)</f>
        <v>0</v>
      </c>
      <c r="AT63" s="82">
        <f>-SUMIF('CF(Q)'!$B$12:$B$72,IRR!$B63,'CF(Q)'!AT$12:AT$72)</f>
        <v>0</v>
      </c>
      <c r="AU63" s="82">
        <f>-SUMIF('CF(Q)'!$B$12:$B$72,IRR!$B63,'CF(Q)'!AU$12:AU$72)</f>
        <v>0</v>
      </c>
      <c r="AV63" s="82">
        <f>-SUMIF('CF(Q)'!$B$12:$B$72,IRR!$B63,'CF(Q)'!AV$12:AV$72)</f>
        <v>0</v>
      </c>
      <c r="AW63" s="82">
        <f>-SUMIF('CF(Q)'!$B$12:$B$72,IRR!$B63,'CF(Q)'!AW$12:AW$72)</f>
        <v>0</v>
      </c>
      <c r="AX63" s="82">
        <f>-SUMIF('CF(Q)'!$B$12:$B$72,IRR!$B63,'CF(Q)'!AX$12:AX$72)</f>
        <v>0</v>
      </c>
      <c r="AY63" s="82">
        <f>-SUMIF('CF(Q)'!$B$12:$B$72,IRR!$B63,'CF(Q)'!AY$12:AY$72)</f>
        <v>0</v>
      </c>
      <c r="AZ63" s="82">
        <f>-SUMIF('CF(Q)'!$B$12:$B$72,IRR!$B63,'CF(Q)'!AZ$12:AZ$72)</f>
        <v>0</v>
      </c>
      <c r="BA63" s="82">
        <f>-SUMIF('CF(Q)'!$B$12:$B$72,IRR!$B63,'CF(Q)'!BA$12:BA$72)</f>
        <v>0</v>
      </c>
      <c r="BB63" s="82">
        <f>-SUMIF('CF(Q)'!$B$12:$B$72,IRR!$B63,'CF(Q)'!BB$12:BB$72)</f>
        <v>0</v>
      </c>
      <c r="BC63" s="82">
        <f>-SUMIF('CF(Q)'!$B$12:$B$72,IRR!$B63,'CF(Q)'!BC$12:BC$72)</f>
        <v>0</v>
      </c>
      <c r="BD63" s="82">
        <f>-SUMIF('CF(Q)'!$B$12:$B$72,IRR!$B63,'CF(Q)'!BD$12:BD$72)</f>
        <v>0</v>
      </c>
      <c r="BE63" s="82">
        <f>-SUMIF('CF(Q)'!$B$12:$B$72,IRR!$B63,'CF(Q)'!BE$12:BE$72)</f>
        <v>0</v>
      </c>
      <c r="BF63" s="82">
        <f>-SUMIF('CF(Q)'!$B$12:$B$72,IRR!$B63,'CF(Q)'!BF$12:BF$72)</f>
        <v>0</v>
      </c>
      <c r="BG63" s="82">
        <f>-SUMIF('CF(Q)'!$B$12:$B$72,IRR!$B63,'CF(Q)'!BG$12:BG$72)</f>
        <v>0</v>
      </c>
      <c r="BH63" s="82">
        <f>-SUMIF('CF(Q)'!$B$12:$B$72,IRR!$B63,'CF(Q)'!BH$12:BH$72)</f>
        <v>0</v>
      </c>
      <c r="BI63" s="82">
        <f>-SUMIF('CF(Q)'!$B$12:$B$72,IRR!$B63,'CF(Q)'!BI$12:BI$72)</f>
        <v>0</v>
      </c>
      <c r="BJ63" s="82">
        <f>-SUMIF('CF(Q)'!$B$12:$B$72,IRR!$B63,'CF(Q)'!BJ$12:BJ$72)</f>
        <v>0</v>
      </c>
      <c r="BK63" s="82">
        <f>-SUMIF('CF(Q)'!$B$12:$B$72,IRR!$B63,'CF(Q)'!BK$12:BK$72)</f>
        <v>0</v>
      </c>
      <c r="BL63" s="82">
        <f>-SUMIF('CF(Q)'!$B$12:$B$72,IRR!$B63,'CF(Q)'!BL$12:BL$72)</f>
        <v>0</v>
      </c>
      <c r="BM63" s="82">
        <f>-SUMIF('CF(Q)'!$B$12:$B$72,IRR!$B63,'CF(Q)'!BM$12:BM$72)</f>
        <v>0</v>
      </c>
      <c r="BN63" s="82">
        <f>-SUMIF('CF(Q)'!$B$12:$B$72,IRR!$B63,'CF(Q)'!BN$12:BN$72)</f>
        <v>0</v>
      </c>
      <c r="BO63" s="82">
        <f>-SUMIF('CF(Q)'!$B$12:$B$72,IRR!$B63,'CF(Q)'!BO$12:BO$72)</f>
        <v>0</v>
      </c>
      <c r="BP63" s="82">
        <f>-SUMIF('CF(Q)'!$B$12:$B$72,IRR!$B63,'CF(Q)'!BP$12:BP$72)</f>
        <v>0</v>
      </c>
      <c r="BQ63" s="82">
        <f>-SUMIF('CF(Q)'!$B$12:$B$72,IRR!$B63,'CF(Q)'!BQ$12:BQ$72)</f>
        <v>0</v>
      </c>
      <c r="BR63" s="82">
        <f>-SUMIF('CF(Q)'!$B$12:$B$72,IRR!$B63,'CF(Q)'!BR$12:BR$72)</f>
        <v>0</v>
      </c>
      <c r="BS63" s="82">
        <f>-SUMIF('CF(Q)'!$B$12:$B$72,IRR!$B63,'CF(Q)'!BS$12:BS$72)</f>
        <v>0</v>
      </c>
      <c r="BT63" s="82">
        <f>-SUMIF('CF(Q)'!$B$12:$B$72,IRR!$B63,'CF(Q)'!BT$12:BT$72)</f>
        <v>0</v>
      </c>
      <c r="BU63" s="82">
        <f>-SUMIF('CF(Q)'!$B$12:$B$72,IRR!$B63,'CF(Q)'!BU$12:BU$72)</f>
        <v>0</v>
      </c>
      <c r="BV63" s="82">
        <f>-SUMIF('CF(Q)'!$B$12:$B$72,IRR!$B63,'CF(Q)'!BV$12:BV$72)</f>
        <v>0</v>
      </c>
      <c r="BW63" s="82">
        <f>-SUMIF('CF(Q)'!$B$12:$B$72,IRR!$B63,'CF(Q)'!BW$12:BW$72)</f>
        <v>0</v>
      </c>
      <c r="BX63" s="82">
        <f>-SUMIF('CF(Q)'!$B$12:$B$72,IRR!$B63,'CF(Q)'!BX$12:BX$72)</f>
        <v>0</v>
      </c>
      <c r="BY63" s="82">
        <f>-SUMIF('CF(Q)'!$B$12:$B$72,IRR!$B63,'CF(Q)'!BY$12:BY$72)</f>
        <v>0</v>
      </c>
      <c r="BZ63" s="82">
        <f>-SUMIF('CF(Q)'!$B$12:$B$72,IRR!$B63,'CF(Q)'!BZ$12:BZ$72)</f>
        <v>0</v>
      </c>
      <c r="CA63" s="82">
        <f>-SUMIF('CF(Q)'!$B$12:$B$72,IRR!$B63,'CF(Q)'!CA$12:CA$72)</f>
        <v>0</v>
      </c>
      <c r="CB63" s="82">
        <f>-SUMIF('CF(Q)'!$B$12:$B$72,IRR!$B63,'CF(Q)'!CB$12:CB$72)</f>
        <v>0</v>
      </c>
      <c r="CC63" s="82">
        <f>-SUMIF('CF(Q)'!$B$12:$B$72,IRR!$B63,'CF(Q)'!CC$12:CC$72)</f>
        <v>0</v>
      </c>
      <c r="CD63" s="82">
        <f>-SUMIF('CF(Q)'!$B$12:$B$72,IRR!$B63,'CF(Q)'!CD$12:CD$72)</f>
        <v>0</v>
      </c>
      <c r="CE63" s="82">
        <f>-SUMIF('CF(Q)'!$B$12:$B$72,IRR!$B63,'CF(Q)'!CE$12:CE$72)</f>
        <v>0</v>
      </c>
      <c r="CF63" s="82">
        <f>-SUMIF('CF(Q)'!$B$12:$B$72,IRR!$B63,'CF(Q)'!CF$12:CF$72)</f>
        <v>0</v>
      </c>
      <c r="CG63" s="82">
        <f>-SUMIF('CF(Q)'!$B$12:$B$72,IRR!$B63,'CF(Q)'!CG$12:CG$72)</f>
        <v>0</v>
      </c>
      <c r="CH63" s="82">
        <f>-SUMIF('CF(Q)'!$B$12:$B$72,IRR!$B63,'CF(Q)'!CH$12:CH$72)</f>
        <v>0</v>
      </c>
      <c r="CI63" s="82">
        <f>-SUMIF('CF(Q)'!$B$12:$B$72,IRR!$B63,'CF(Q)'!CI$12:CI$72)</f>
        <v>0</v>
      </c>
      <c r="CJ63" s="82">
        <f>-SUMIF('CF(Q)'!$B$12:$B$72,IRR!$B63,'CF(Q)'!CJ$12:CJ$72)</f>
        <v>0</v>
      </c>
      <c r="CK63" s="82">
        <f>-SUMIF('CF(Q)'!$B$12:$B$72,IRR!$B63,'CF(Q)'!CK$12:CK$72)</f>
        <v>0</v>
      </c>
      <c r="CL63" s="82">
        <f>-SUMIF('CF(Q)'!$B$12:$B$72,IRR!$B63,'CF(Q)'!CL$12:CL$72)</f>
        <v>0</v>
      </c>
      <c r="CM63" s="82">
        <f>-SUMIF('CF(Q)'!$B$12:$B$72,IRR!$B63,'CF(Q)'!CM$12:CM$72)</f>
        <v>0</v>
      </c>
      <c r="CN63" s="82">
        <f>-SUMIF('CF(Q)'!$B$12:$B$72,IRR!$B63,'CF(Q)'!CN$12:CN$72)</f>
        <v>0</v>
      </c>
      <c r="CO63" s="82">
        <f>-SUMIF('CF(Q)'!$B$12:$B$72,IRR!$B63,'CF(Q)'!CO$12:CO$72)</f>
        <v>0</v>
      </c>
      <c r="CP63" s="82">
        <f>-SUMIF('CF(Q)'!$B$12:$B$72,IRR!$B63,'CF(Q)'!CP$12:CP$72)</f>
        <v>0</v>
      </c>
      <c r="CQ63" s="82">
        <f>-SUMIF('CF(Q)'!$B$12:$B$72,IRR!$B63,'CF(Q)'!CQ$12:CQ$72)</f>
        <v>0</v>
      </c>
      <c r="CR63" s="82">
        <f>-SUMIF('CF(Q)'!$B$12:$B$72,IRR!$B63,'CF(Q)'!CR$12:CR$72)</f>
        <v>0</v>
      </c>
      <c r="CS63" s="82">
        <f>-SUMIF('CF(Q)'!$B$12:$B$72,IRR!$B63,'CF(Q)'!CS$12:CS$72)</f>
        <v>0</v>
      </c>
      <c r="CT63" s="82">
        <f>-SUMIF('CF(Q)'!$B$12:$B$72,IRR!$B63,'CF(Q)'!CT$12:CT$72)</f>
        <v>0</v>
      </c>
      <c r="CU63" s="82">
        <f>-SUMIF('CF(Q)'!$B$12:$B$72,IRR!$B63,'CF(Q)'!CU$12:CU$72)</f>
        <v>0</v>
      </c>
      <c r="CV63" s="82">
        <f>-SUMIF('CF(Q)'!$B$12:$B$72,IRR!$B63,'CF(Q)'!CV$12:CV$72)</f>
        <v>0</v>
      </c>
      <c r="CW63" s="82">
        <f>-SUMIF('CF(Q)'!$B$12:$B$72,IRR!$B63,'CF(Q)'!CW$12:CW$72)</f>
        <v>0</v>
      </c>
      <c r="CX63" s="82">
        <f>-SUMIF('CF(Q)'!$B$12:$B$72,IRR!$B63,'CF(Q)'!CX$12:CX$72)</f>
        <v>0</v>
      </c>
      <c r="CY63" s="82">
        <f>-SUMIF('CF(Q)'!$B$12:$B$72,IRR!$B63,'CF(Q)'!CY$12:CY$72)</f>
        <v>0</v>
      </c>
      <c r="CZ63" s="82">
        <f>-SUMIF('CF(Q)'!$B$12:$B$72,IRR!$B63,'CF(Q)'!CZ$12:CZ$72)</f>
        <v>0</v>
      </c>
      <c r="DA63" s="82">
        <f>-SUMIF('CF(Q)'!$B$12:$B$72,IRR!$B63,'CF(Q)'!DA$12:DA$72)</f>
        <v>0</v>
      </c>
      <c r="DB63" s="82">
        <f>-SUMIF('CF(Q)'!$B$12:$B$72,IRR!$B63,'CF(Q)'!DB$12:DB$72)</f>
        <v>0</v>
      </c>
      <c r="DC63" s="82">
        <f>-SUMIF('CF(Q)'!$B$12:$B$72,IRR!$B63,'CF(Q)'!DC$12:DC$72)</f>
        <v>0</v>
      </c>
      <c r="DD63" s="82">
        <f>-SUMIF('CF(Q)'!$B$12:$B$72,IRR!$B63,'CF(Q)'!DD$12:DD$72)</f>
        <v>0</v>
      </c>
      <c r="DE63" s="82">
        <f>-SUMIF('CF(Q)'!$B$12:$B$72,IRR!$B63,'CF(Q)'!DE$12:DE$72)</f>
        <v>0</v>
      </c>
      <c r="DF63" s="82">
        <f>-SUMIF('CF(Q)'!$B$12:$B$72,IRR!$B63,'CF(Q)'!DF$12:DF$72)</f>
        <v>0</v>
      </c>
      <c r="DG63" s="82">
        <f>-SUMIF('CF(Q)'!$B$12:$B$72,IRR!$B63,'CF(Q)'!DG$12:DG$72)</f>
        <v>0</v>
      </c>
      <c r="DH63" s="82">
        <f>-SUMIF('CF(Q)'!$B$12:$B$72,IRR!$B63,'CF(Q)'!DH$12:DH$72)</f>
        <v>0</v>
      </c>
      <c r="DI63" s="82">
        <f>-SUMIF('CF(Q)'!$B$12:$B$72,IRR!$B63,'CF(Q)'!DI$12:DI$72)</f>
        <v>0</v>
      </c>
      <c r="DJ63" s="82">
        <f>-SUMIF('CF(Q)'!$B$12:$B$72,IRR!$B63,'CF(Q)'!DJ$12:DJ$72)</f>
        <v>0</v>
      </c>
      <c r="DK63" s="82">
        <f>-SUMIF('CF(Q)'!$B$12:$B$72,IRR!$B63,'CF(Q)'!DK$12:DK$72)</f>
        <v>0</v>
      </c>
      <c r="DL63" s="82">
        <f>-SUMIF('CF(Q)'!$B$12:$B$72,IRR!$B63,'CF(Q)'!DL$12:DL$72)</f>
        <v>0</v>
      </c>
      <c r="DM63" s="82">
        <f>-SUMIF('CF(Q)'!$B$12:$B$72,IRR!$B63,'CF(Q)'!DM$12:DM$72)</f>
        <v>0</v>
      </c>
      <c r="DN63" s="82">
        <f>-SUMIF('CF(Q)'!$B$12:$B$72,IRR!$B63,'CF(Q)'!DN$12:DN$72)</f>
        <v>0</v>
      </c>
      <c r="DO63" s="82">
        <f>-SUMIF('CF(Q)'!$B$12:$B$72,IRR!$B63,'CF(Q)'!DO$12:DO$72)</f>
        <v>0</v>
      </c>
      <c r="DP63" s="82">
        <f>-SUMIF('CF(Q)'!$B$12:$B$72,IRR!$B63,'CF(Q)'!DP$12:DP$72)</f>
        <v>0</v>
      </c>
      <c r="DQ63" s="82">
        <f>-SUMIF('CF(Q)'!$B$12:$B$72,IRR!$B63,'CF(Q)'!DQ$12:DQ$72)</f>
        <v>0</v>
      </c>
      <c r="DR63" s="82">
        <f>-SUMIF('CF(Q)'!$B$12:$B$72,IRR!$B63,'CF(Q)'!DR$12:DR$72)</f>
        <v>0</v>
      </c>
      <c r="DS63" s="82">
        <f>-SUMIF('CF(Q)'!$B$12:$B$72,IRR!$B63,'CF(Q)'!DS$12:DS$72)</f>
        <v>0</v>
      </c>
      <c r="DT63" s="82">
        <f>-SUMIF('CF(Q)'!$B$12:$B$72,IRR!$B63,'CF(Q)'!DT$12:DT$72)</f>
        <v>0</v>
      </c>
      <c r="DU63" s="82">
        <f>-SUMIF('CF(Q)'!$B$12:$B$72,IRR!$B63,'CF(Q)'!DU$12:DU$72)</f>
        <v>0</v>
      </c>
      <c r="DV63" s="82">
        <f>-SUMIF('CF(Q)'!$B$12:$B$72,IRR!$B63,'CF(Q)'!DV$12:DV$72)</f>
        <v>0</v>
      </c>
      <c r="DW63" s="82">
        <f>-SUMIF('CF(Q)'!$B$12:$B$72,IRR!$B63,'CF(Q)'!DW$12:DW$72)</f>
        <v>0</v>
      </c>
      <c r="DX63" s="82">
        <f>-SUMIF('CF(Q)'!$B$12:$B$72,IRR!$B63,'CF(Q)'!DX$12:DX$72)</f>
        <v>0</v>
      </c>
      <c r="DY63" s="82">
        <f>-SUMIF('CF(Q)'!$B$12:$B$72,IRR!$B63,'CF(Q)'!DY$12:DY$72)</f>
        <v>0</v>
      </c>
      <c r="DZ63" s="82">
        <f>-SUMIF('CF(Q)'!$B$12:$B$72,IRR!$B63,'CF(Q)'!DZ$12:DZ$72)</f>
        <v>0</v>
      </c>
      <c r="EA63" s="82">
        <f>-SUMIF('CF(Q)'!$B$12:$B$72,IRR!$B63,'CF(Q)'!EA$12:EA$72)</f>
        <v>0</v>
      </c>
      <c r="EB63" s="82">
        <f>-SUMIF('CF(Q)'!$B$12:$B$72,IRR!$B63,'CF(Q)'!EB$12:EB$72)</f>
        <v>0</v>
      </c>
      <c r="EC63" s="82">
        <f>-SUMIF('CF(Q)'!$B$12:$B$72,IRR!$B63,'CF(Q)'!EC$12:EC$72)</f>
        <v>0</v>
      </c>
      <c r="ED63" s="82">
        <f>-SUMIF('CF(Q)'!$B$12:$B$72,IRR!$B63,'CF(Q)'!ED$12:ED$72)</f>
        <v>0</v>
      </c>
      <c r="EE63" s="82">
        <f>-SUMIF('CF(Q)'!$B$12:$B$72,IRR!$B63,'CF(Q)'!EE$12:EE$72)</f>
        <v>0</v>
      </c>
      <c r="EF63" s="82">
        <f>-SUMIF('CF(Q)'!$B$12:$B$72,IRR!$B63,'CF(Q)'!EF$12:EF$72)</f>
        <v>0</v>
      </c>
      <c r="EG63" s="82">
        <f>-SUMIF('CF(Q)'!$B$12:$B$72,IRR!$B63,'CF(Q)'!EG$12:EG$72)</f>
        <v>0</v>
      </c>
      <c r="EH63" s="82">
        <f>-SUMIF('CF(Q)'!$B$12:$B$72,IRR!$B63,'CF(Q)'!EH$12:EH$72)</f>
        <v>0</v>
      </c>
      <c r="EI63" s="82">
        <f>-SUMIF('CF(Q)'!$B$12:$B$72,IRR!$B63,'CF(Q)'!EI$12:EI$72)</f>
        <v>0</v>
      </c>
      <c r="EJ63" s="82">
        <f>-SUMIF('CF(Q)'!$B$12:$B$72,IRR!$B63,'CF(Q)'!EJ$12:EJ$72)</f>
        <v>0</v>
      </c>
      <c r="EK63" s="82">
        <f>-SUMIF('CF(Q)'!$B$12:$B$72,IRR!$B63,'CF(Q)'!EK$12:EK$72)</f>
        <v>0</v>
      </c>
      <c r="EL63" s="82">
        <f>-SUMIF('CF(Q)'!$B$12:$B$72,IRR!$B63,'CF(Q)'!EL$12:EL$72)</f>
        <v>0</v>
      </c>
      <c r="EM63" s="82">
        <f>-SUMIF('CF(Q)'!$B$12:$B$72,IRR!$B63,'CF(Q)'!EM$12:EM$72)</f>
        <v>0</v>
      </c>
      <c r="EN63" s="82">
        <f>-SUMIF('CF(Q)'!$B$12:$B$72,IRR!$B63,'CF(Q)'!EN$12:EN$72)</f>
        <v>0</v>
      </c>
      <c r="EO63" s="82">
        <f>-SUMIF('CF(Q)'!$B$12:$B$72,IRR!$B63,'CF(Q)'!EO$12:EO$72)</f>
        <v>0</v>
      </c>
      <c r="EP63" s="82">
        <f>-SUMIF('CF(Q)'!$B$12:$B$72,IRR!$B63,'CF(Q)'!EP$12:EP$72)</f>
        <v>0</v>
      </c>
    </row>
    <row r="64" spans="1:146" ht="14.1" customHeight="1">
      <c r="A64" s="129"/>
      <c r="B64" s="15" t="s">
        <v>566</v>
      </c>
      <c r="C64" s="290"/>
      <c r="D64" s="8" t="s">
        <v>97</v>
      </c>
      <c r="E64" s="10">
        <f>SUM(G64:EP64)</f>
        <v>59692.907225876901</v>
      </c>
      <c r="G64" s="10"/>
      <c r="H64" s="71">
        <f>-SUMIF('CF(Q)'!$B$12:$B$72,IRR!$B64,'CF(Q)'!H$12:H$72)</f>
        <v>0</v>
      </c>
      <c r="I64" s="71">
        <f>-SUMIF('CF(Q)'!$B$12:$B$72,IRR!$B64,'CF(Q)'!I$12:I$72)</f>
        <v>0</v>
      </c>
      <c r="J64" s="71">
        <f>-SUMIF('CF(Q)'!$B$12:$B$72,IRR!$B64,'CF(Q)'!J$12:J$72)</f>
        <v>0</v>
      </c>
      <c r="K64" s="71">
        <f>-SUMIF('CF(Q)'!$B$12:$B$72,IRR!$B64,'CF(Q)'!K$12:K$72)</f>
        <v>0</v>
      </c>
      <c r="L64" s="71">
        <f>-SUMIF('CF(Q)'!$B$12:$B$72,IRR!$B64,'CF(Q)'!L$12:L$72)</f>
        <v>0</v>
      </c>
      <c r="M64" s="71">
        <f>-SUMIF('CF(Q)'!$B$12:$B$72,IRR!$B64,'CF(Q)'!M$12:M$72)</f>
        <v>0</v>
      </c>
      <c r="N64" s="71">
        <f>-SUMIF('CF(Q)'!$B$12:$B$72,IRR!$B64,'CF(Q)'!N$12:N$72)</f>
        <v>0</v>
      </c>
      <c r="O64" s="71">
        <f>-SUMIF('CF(Q)'!$B$12:$B$72,IRR!$B64,'CF(Q)'!O$12:O$72)</f>
        <v>0</v>
      </c>
      <c r="P64" s="71">
        <f>-SUMIF('CF(Q)'!$B$12:$B$72,IRR!$B64,'CF(Q)'!P$12:P$72)</f>
        <v>0</v>
      </c>
      <c r="Q64" s="71">
        <f>-SUMIF('CF(Q)'!$B$12:$B$72,IRR!$B64,'CF(Q)'!Q$12:Q$72)</f>
        <v>0</v>
      </c>
      <c r="R64" s="71">
        <f>-SUMIF('CF(Q)'!$B$12:$B$72,IRR!$B64,'CF(Q)'!R$12:R$72)</f>
        <v>0</v>
      </c>
      <c r="S64" s="71">
        <f>-SUMIF('CF(Q)'!$B$12:$B$72,IRR!$B64,'CF(Q)'!S$12:S$72)</f>
        <v>0</v>
      </c>
      <c r="T64" s="71">
        <f>-SUMIF('CF(Q)'!$B$12:$B$72,IRR!$B64,'CF(Q)'!T$12:T$72)</f>
        <v>0</v>
      </c>
      <c r="U64" s="71">
        <f>-SUMIF('CF(Q)'!$B$12:$B$72,IRR!$B64,'CF(Q)'!U$12:U$72)</f>
        <v>0</v>
      </c>
      <c r="V64" s="71">
        <f>-SUMIF('CF(Q)'!$B$12:$B$72,IRR!$B64,'CF(Q)'!V$12:V$72)</f>
        <v>0</v>
      </c>
      <c r="W64" s="71">
        <f>-SUMIF('CF(Q)'!$B$12:$B$72,IRR!$B64,'CF(Q)'!W$12:W$72)</f>
        <v>0</v>
      </c>
      <c r="X64" s="71">
        <f>-SUMIF('CF(Q)'!$B$12:$B$72,IRR!$B64,'CF(Q)'!X$12:X$72)</f>
        <v>0</v>
      </c>
      <c r="Y64" s="71">
        <f>-SUMIF('CF(Q)'!$B$12:$B$72,IRR!$B64,'CF(Q)'!Y$12:Y$72)</f>
        <v>0</v>
      </c>
      <c r="Z64" s="71">
        <f>-SUMIF('CF(Q)'!$B$12:$B$72,IRR!$B64,'CF(Q)'!Z$12:Z$72)</f>
        <v>0</v>
      </c>
      <c r="AA64" s="71">
        <f>-SUMIF('CF(Q)'!$B$12:$B$72,IRR!$B64,'CF(Q)'!AA$12:AA$72)</f>
        <v>978.82766961520383</v>
      </c>
      <c r="AB64" s="71">
        <f>-SUMIF('CF(Q)'!$B$12:$B$72,IRR!$B64,'CF(Q)'!AB$12:AB$72)</f>
        <v>0</v>
      </c>
      <c r="AC64" s="71">
        <f>-SUMIF('CF(Q)'!$B$12:$B$72,IRR!$B64,'CF(Q)'!AC$12:AC$72)</f>
        <v>0</v>
      </c>
      <c r="AD64" s="71">
        <f>-SUMIF('CF(Q)'!$B$12:$B$72,IRR!$B64,'CF(Q)'!AD$12:AD$72)</f>
        <v>0</v>
      </c>
      <c r="AE64" s="71">
        <f>-SUMIF('CF(Q)'!$B$12:$B$72,IRR!$B64,'CF(Q)'!AE$12:AE$72)</f>
        <v>1740.4923538392354</v>
      </c>
      <c r="AF64" s="71">
        <f>-SUMIF('CF(Q)'!$B$12:$B$72,IRR!$B64,'CF(Q)'!AF$12:AF$72)</f>
        <v>0</v>
      </c>
      <c r="AG64" s="71">
        <f>-SUMIF('CF(Q)'!$B$12:$B$72,IRR!$B64,'CF(Q)'!AG$12:AG$72)</f>
        <v>0</v>
      </c>
      <c r="AH64" s="71">
        <f>-SUMIF('CF(Q)'!$B$12:$B$72,IRR!$B64,'CF(Q)'!AH$12:AH$72)</f>
        <v>0</v>
      </c>
      <c r="AI64" s="71">
        <f>-SUMIF('CF(Q)'!$B$12:$B$72,IRR!$B64,'CF(Q)'!AI$12:AI$72)</f>
        <v>1618.2918752046062</v>
      </c>
      <c r="AJ64" s="71">
        <f>-SUMIF('CF(Q)'!$B$12:$B$72,IRR!$B64,'CF(Q)'!AJ$12:AJ$72)</f>
        <v>0</v>
      </c>
      <c r="AK64" s="71">
        <f>-SUMIF('CF(Q)'!$B$12:$B$72,IRR!$B64,'CF(Q)'!AK$12:AK$72)</f>
        <v>0</v>
      </c>
      <c r="AL64" s="71">
        <f>-SUMIF('CF(Q)'!$B$12:$B$72,IRR!$B64,'CF(Q)'!AL$12:AL$72)</f>
        <v>0</v>
      </c>
      <c r="AM64" s="71">
        <f>-SUMIF('CF(Q)'!$B$12:$B$72,IRR!$B64,'CF(Q)'!AM$12:AM$72)</f>
        <v>1641.321444809957</v>
      </c>
      <c r="AN64" s="71">
        <f>-SUMIF('CF(Q)'!$B$12:$B$72,IRR!$B64,'CF(Q)'!AN$12:AN$72)</f>
        <v>0</v>
      </c>
      <c r="AO64" s="71">
        <f>-SUMIF('CF(Q)'!$B$12:$B$72,IRR!$B64,'CF(Q)'!AO$12:AO$72)</f>
        <v>0</v>
      </c>
      <c r="AP64" s="71">
        <f>-SUMIF('CF(Q)'!$B$12:$B$72,IRR!$B64,'CF(Q)'!AP$12:AP$72)</f>
        <v>0</v>
      </c>
      <c r="AQ64" s="71">
        <f>-SUMIF('CF(Q)'!$B$12:$B$72,IRR!$B64,'CF(Q)'!AQ$12:AQ$72)</f>
        <v>1855.9714832070149</v>
      </c>
      <c r="AR64" s="71">
        <f>-SUMIF('CF(Q)'!$B$12:$B$72,IRR!$B64,'CF(Q)'!AR$12:AR$72)</f>
        <v>0</v>
      </c>
      <c r="AS64" s="71">
        <f>-SUMIF('CF(Q)'!$B$12:$B$72,IRR!$B64,'CF(Q)'!AS$12:AS$72)</f>
        <v>0</v>
      </c>
      <c r="AT64" s="71">
        <f>-SUMIF('CF(Q)'!$B$12:$B$72,IRR!$B64,'CF(Q)'!AT$12:AT$72)</f>
        <v>0</v>
      </c>
      <c r="AU64" s="71">
        <f>-SUMIF('CF(Q)'!$B$12:$B$72,IRR!$B64,'CF(Q)'!AU$12:AU$72)</f>
        <v>2080.6764868372384</v>
      </c>
      <c r="AV64" s="71">
        <f>-SUMIF('CF(Q)'!$B$12:$B$72,IRR!$B64,'CF(Q)'!AV$12:AV$72)</f>
        <v>0</v>
      </c>
      <c r="AW64" s="71">
        <f>-SUMIF('CF(Q)'!$B$12:$B$72,IRR!$B64,'CF(Q)'!AW$12:AW$72)</f>
        <v>0</v>
      </c>
      <c r="AX64" s="71">
        <f>-SUMIF('CF(Q)'!$B$12:$B$72,IRR!$B64,'CF(Q)'!AX$12:AX$72)</f>
        <v>0</v>
      </c>
      <c r="AY64" s="71">
        <f>-SUMIF('CF(Q)'!$B$12:$B$72,IRR!$B64,'CF(Q)'!AY$12:AY$72)</f>
        <v>2154.0998118206494</v>
      </c>
      <c r="AZ64" s="71">
        <f>-SUMIF('CF(Q)'!$B$12:$B$72,IRR!$B64,'CF(Q)'!AZ$12:AZ$72)</f>
        <v>0</v>
      </c>
      <c r="BA64" s="71">
        <f>-SUMIF('CF(Q)'!$B$12:$B$72,IRR!$B64,'CF(Q)'!BA$12:BA$72)</f>
        <v>0</v>
      </c>
      <c r="BB64" s="71">
        <f>-SUMIF('CF(Q)'!$B$12:$B$72,IRR!$B64,'CF(Q)'!BB$12:BB$72)</f>
        <v>0</v>
      </c>
      <c r="BC64" s="71">
        <f>-SUMIF('CF(Q)'!$B$12:$B$72,IRR!$B64,'CF(Q)'!BC$12:BC$72)</f>
        <v>2409.4885084887446</v>
      </c>
      <c r="BD64" s="71">
        <f>-SUMIF('CF(Q)'!$B$12:$B$72,IRR!$B64,'CF(Q)'!BD$12:BD$72)</f>
        <v>0</v>
      </c>
      <c r="BE64" s="71">
        <f>-SUMIF('CF(Q)'!$B$12:$B$72,IRR!$B64,'CF(Q)'!BE$12:BE$72)</f>
        <v>0</v>
      </c>
      <c r="BF64" s="71">
        <f>-SUMIF('CF(Q)'!$B$12:$B$72,IRR!$B64,'CF(Q)'!BF$12:BF$72)</f>
        <v>0</v>
      </c>
      <c r="BG64" s="71">
        <f>-SUMIF('CF(Q)'!$B$12:$B$72,IRR!$B64,'CF(Q)'!BG$12:BG$72)</f>
        <v>2664.376711289995</v>
      </c>
      <c r="BH64" s="71">
        <f>-SUMIF('CF(Q)'!$B$12:$B$72,IRR!$B64,'CF(Q)'!BH$12:BH$72)</f>
        <v>0</v>
      </c>
      <c r="BI64" s="71">
        <f>-SUMIF('CF(Q)'!$B$12:$B$72,IRR!$B64,'CF(Q)'!BI$12:BI$72)</f>
        <v>0</v>
      </c>
      <c r="BJ64" s="71">
        <f>-SUMIF('CF(Q)'!$B$12:$B$72,IRR!$B64,'CF(Q)'!BJ$12:BJ$72)</f>
        <v>0</v>
      </c>
      <c r="BK64" s="71">
        <f>-SUMIF('CF(Q)'!$B$12:$B$72,IRR!$B64,'CF(Q)'!BK$12:BK$72)</f>
        <v>2918.7559031436358</v>
      </c>
      <c r="BL64" s="71">
        <f>-SUMIF('CF(Q)'!$B$12:$B$72,IRR!$B64,'CF(Q)'!BL$12:BL$72)</f>
        <v>0</v>
      </c>
      <c r="BM64" s="71">
        <f>-SUMIF('CF(Q)'!$B$12:$B$72,IRR!$B64,'CF(Q)'!BM$12:BM$72)</f>
        <v>0</v>
      </c>
      <c r="BN64" s="71">
        <f>-SUMIF('CF(Q)'!$B$12:$B$72,IRR!$B64,'CF(Q)'!BN$12:BN$72)</f>
        <v>0</v>
      </c>
      <c r="BO64" s="71">
        <f>-SUMIF('CF(Q)'!$B$12:$B$72,IRR!$B64,'CF(Q)'!BO$12:BO$72)</f>
        <v>3172.6174190192742</v>
      </c>
      <c r="BP64" s="71">
        <f>-SUMIF('CF(Q)'!$B$12:$B$72,IRR!$B64,'CF(Q)'!BP$12:BP$72)</f>
        <v>0</v>
      </c>
      <c r="BQ64" s="71">
        <f>-SUMIF('CF(Q)'!$B$12:$B$72,IRR!$B64,'CF(Q)'!BQ$12:BQ$72)</f>
        <v>0</v>
      </c>
      <c r="BR64" s="71">
        <f>-SUMIF('CF(Q)'!$B$12:$B$72,IRR!$B64,'CF(Q)'!BR$12:BR$72)</f>
        <v>0</v>
      </c>
      <c r="BS64" s="71">
        <f>-SUMIF('CF(Q)'!$B$12:$B$72,IRR!$B64,'CF(Q)'!BS$12:BS$72)</f>
        <v>3425.9524433137194</v>
      </c>
      <c r="BT64" s="71">
        <f>-SUMIF('CF(Q)'!$B$12:$B$72,IRR!$B64,'CF(Q)'!BT$12:BT$72)</f>
        <v>0</v>
      </c>
      <c r="BU64" s="71">
        <f>-SUMIF('CF(Q)'!$B$12:$B$72,IRR!$B64,'CF(Q)'!BU$12:BU$72)</f>
        <v>0</v>
      </c>
      <c r="BV64" s="71">
        <f>-SUMIF('CF(Q)'!$B$12:$B$72,IRR!$B64,'CF(Q)'!BV$12:BV$72)</f>
        <v>0</v>
      </c>
      <c r="BW64" s="71">
        <f>-SUMIF('CF(Q)'!$B$12:$B$72,IRR!$B64,'CF(Q)'!BW$12:BW$72)</f>
        <v>3678.7520071804529</v>
      </c>
      <c r="BX64" s="71">
        <f>-SUMIF('CF(Q)'!$B$12:$B$72,IRR!$B64,'CF(Q)'!BX$12:BX$72)</f>
        <v>0</v>
      </c>
      <c r="BY64" s="71">
        <f>-SUMIF('CF(Q)'!$B$12:$B$72,IRR!$B64,'CF(Q)'!BY$12:BY$72)</f>
        <v>0</v>
      </c>
      <c r="BZ64" s="71">
        <f>-SUMIF('CF(Q)'!$B$12:$B$72,IRR!$B64,'CF(Q)'!BZ$12:BZ$72)</f>
        <v>0</v>
      </c>
      <c r="CA64" s="71">
        <f>-SUMIF('CF(Q)'!$B$12:$B$72,IRR!$B64,'CF(Q)'!CA$12:CA$72)</f>
        <v>3931.0069858108145</v>
      </c>
      <c r="CB64" s="71">
        <f>-SUMIF('CF(Q)'!$B$12:$B$72,IRR!$B64,'CF(Q)'!CB$12:CB$72)</f>
        <v>0</v>
      </c>
      <c r="CC64" s="71">
        <f>-SUMIF('CF(Q)'!$B$12:$B$72,IRR!$B64,'CF(Q)'!CC$12:CC$72)</f>
        <v>0</v>
      </c>
      <c r="CD64" s="71">
        <f>-SUMIF('CF(Q)'!$B$12:$B$72,IRR!$B64,'CF(Q)'!CD$12:CD$72)</f>
        <v>0</v>
      </c>
      <c r="CE64" s="71">
        <f>-SUMIF('CF(Q)'!$B$12:$B$72,IRR!$B64,'CF(Q)'!CE$12:CE$72)</f>
        <v>4182.7080956659711</v>
      </c>
      <c r="CF64" s="71">
        <f>-SUMIF('CF(Q)'!$B$12:$B$72,IRR!$B64,'CF(Q)'!CF$12:CF$72)</f>
        <v>0</v>
      </c>
      <c r="CG64" s="71">
        <f>-SUMIF('CF(Q)'!$B$12:$B$72,IRR!$B64,'CF(Q)'!CG$12:CG$72)</f>
        <v>0</v>
      </c>
      <c r="CH64" s="71">
        <f>-SUMIF('CF(Q)'!$B$12:$B$72,IRR!$B64,'CF(Q)'!CH$12:CH$72)</f>
        <v>0</v>
      </c>
      <c r="CI64" s="71">
        <f>-SUMIF('CF(Q)'!$B$12:$B$72,IRR!$B64,'CF(Q)'!CI$12:CI$72)</f>
        <v>2649.3126737312323</v>
      </c>
      <c r="CJ64" s="71">
        <f>-SUMIF('CF(Q)'!$B$12:$B$72,IRR!$B64,'CF(Q)'!CJ$12:CJ$72)</f>
        <v>0</v>
      </c>
      <c r="CK64" s="71">
        <f>-SUMIF('CF(Q)'!$B$12:$B$72,IRR!$B64,'CF(Q)'!CK$12:CK$72)</f>
        <v>0</v>
      </c>
      <c r="CL64" s="71">
        <f>-SUMIF('CF(Q)'!$B$12:$B$72,IRR!$B64,'CF(Q)'!CL$12:CL$72)</f>
        <v>0</v>
      </c>
      <c r="CM64" s="71">
        <f>-SUMIF('CF(Q)'!$B$12:$B$72,IRR!$B64,'CF(Q)'!CM$12:CM$72)</f>
        <v>11066.837905427574</v>
      </c>
      <c r="CN64" s="71">
        <f>-SUMIF('CF(Q)'!$B$12:$B$72,IRR!$B64,'CF(Q)'!CN$12:CN$72)</f>
        <v>0</v>
      </c>
      <c r="CO64" s="71">
        <f>-SUMIF('CF(Q)'!$B$12:$B$72,IRR!$B64,'CF(Q)'!CO$12:CO$72)</f>
        <v>0</v>
      </c>
      <c r="CP64" s="71">
        <f>-SUMIF('CF(Q)'!$B$12:$B$72,IRR!$B64,'CF(Q)'!CP$12:CP$72)</f>
        <v>0</v>
      </c>
      <c r="CQ64" s="71">
        <f>-SUMIF('CF(Q)'!$B$12:$B$72,IRR!$B64,'CF(Q)'!CQ$12:CQ$72)</f>
        <v>7523.4174474715801</v>
      </c>
      <c r="CR64" s="71">
        <f>-SUMIF('CF(Q)'!$B$12:$B$72,IRR!$B64,'CF(Q)'!CR$12:CR$72)</f>
        <v>0</v>
      </c>
      <c r="CS64" s="71">
        <f>-SUMIF('CF(Q)'!$B$12:$B$72,IRR!$B64,'CF(Q)'!CS$12:CS$72)</f>
        <v>0</v>
      </c>
      <c r="CT64" s="71">
        <f>-SUMIF('CF(Q)'!$B$12:$B$72,IRR!$B64,'CF(Q)'!CT$12:CT$72)</f>
        <v>0</v>
      </c>
      <c r="CU64" s="71">
        <f>-SUMIF('CF(Q)'!$B$12:$B$72,IRR!$B64,'CF(Q)'!CU$12:CU$72)</f>
        <v>0</v>
      </c>
      <c r="CV64" s="71">
        <f>-SUMIF('CF(Q)'!$B$12:$B$72,IRR!$B64,'CF(Q)'!CV$12:CV$72)</f>
        <v>0</v>
      </c>
      <c r="CW64" s="71">
        <f>-SUMIF('CF(Q)'!$B$12:$B$72,IRR!$B64,'CF(Q)'!CW$12:CW$72)</f>
        <v>0</v>
      </c>
      <c r="CX64" s="71">
        <f>-SUMIF('CF(Q)'!$B$12:$B$72,IRR!$B64,'CF(Q)'!CX$12:CX$72)</f>
        <v>0</v>
      </c>
      <c r="CY64" s="71">
        <f>-SUMIF('CF(Q)'!$B$12:$B$72,IRR!$B64,'CF(Q)'!CY$12:CY$72)</f>
        <v>0</v>
      </c>
      <c r="CZ64" s="71">
        <f>-SUMIF('CF(Q)'!$B$12:$B$72,IRR!$B64,'CF(Q)'!CZ$12:CZ$72)</f>
        <v>0</v>
      </c>
      <c r="DA64" s="71">
        <f>-SUMIF('CF(Q)'!$B$12:$B$72,IRR!$B64,'CF(Q)'!DA$12:DA$72)</f>
        <v>0</v>
      </c>
      <c r="DB64" s="71">
        <f>-SUMIF('CF(Q)'!$B$12:$B$72,IRR!$B64,'CF(Q)'!DB$12:DB$72)</f>
        <v>0</v>
      </c>
      <c r="DC64" s="71">
        <f>-SUMIF('CF(Q)'!$B$12:$B$72,IRR!$B64,'CF(Q)'!DC$12:DC$72)</f>
        <v>0</v>
      </c>
      <c r="DD64" s="71">
        <f>-SUMIF('CF(Q)'!$B$12:$B$72,IRR!$B64,'CF(Q)'!DD$12:DD$72)</f>
        <v>0</v>
      </c>
      <c r="DE64" s="71">
        <f>-SUMIF('CF(Q)'!$B$12:$B$72,IRR!$B64,'CF(Q)'!DE$12:DE$72)</f>
        <v>0</v>
      </c>
      <c r="DF64" s="71">
        <f>-SUMIF('CF(Q)'!$B$12:$B$72,IRR!$B64,'CF(Q)'!DF$12:DF$72)</f>
        <v>0</v>
      </c>
      <c r="DG64" s="71">
        <f>-SUMIF('CF(Q)'!$B$12:$B$72,IRR!$B64,'CF(Q)'!DG$12:DG$72)</f>
        <v>0</v>
      </c>
      <c r="DH64" s="71">
        <f>-SUMIF('CF(Q)'!$B$12:$B$72,IRR!$B64,'CF(Q)'!DH$12:DH$72)</f>
        <v>0</v>
      </c>
      <c r="DI64" s="71">
        <f>-SUMIF('CF(Q)'!$B$12:$B$72,IRR!$B64,'CF(Q)'!DI$12:DI$72)</f>
        <v>0</v>
      </c>
      <c r="DJ64" s="71">
        <f>-SUMIF('CF(Q)'!$B$12:$B$72,IRR!$B64,'CF(Q)'!DJ$12:DJ$72)</f>
        <v>0</v>
      </c>
      <c r="DK64" s="71">
        <f>-SUMIF('CF(Q)'!$B$12:$B$72,IRR!$B64,'CF(Q)'!DK$12:DK$72)</f>
        <v>0</v>
      </c>
      <c r="DL64" s="71">
        <f>-SUMIF('CF(Q)'!$B$12:$B$72,IRR!$B64,'CF(Q)'!DL$12:DL$72)</f>
        <v>0</v>
      </c>
      <c r="DM64" s="71">
        <f>-SUMIF('CF(Q)'!$B$12:$B$72,IRR!$B64,'CF(Q)'!DM$12:DM$72)</f>
        <v>0</v>
      </c>
      <c r="DN64" s="71">
        <f>-SUMIF('CF(Q)'!$B$12:$B$72,IRR!$B64,'CF(Q)'!DN$12:DN$72)</f>
        <v>0</v>
      </c>
      <c r="DO64" s="71">
        <f>-SUMIF('CF(Q)'!$B$12:$B$72,IRR!$B64,'CF(Q)'!DO$12:DO$72)</f>
        <v>0</v>
      </c>
      <c r="DP64" s="71">
        <f>-SUMIF('CF(Q)'!$B$12:$B$72,IRR!$B64,'CF(Q)'!DP$12:DP$72)</f>
        <v>0</v>
      </c>
      <c r="DQ64" s="71">
        <f>-SUMIF('CF(Q)'!$B$12:$B$72,IRR!$B64,'CF(Q)'!DQ$12:DQ$72)</f>
        <v>0</v>
      </c>
      <c r="DR64" s="71">
        <f>-SUMIF('CF(Q)'!$B$12:$B$72,IRR!$B64,'CF(Q)'!DR$12:DR$72)</f>
        <v>0</v>
      </c>
      <c r="DS64" s="71">
        <f>-SUMIF('CF(Q)'!$B$12:$B$72,IRR!$B64,'CF(Q)'!DS$12:DS$72)</f>
        <v>0</v>
      </c>
      <c r="DT64" s="71">
        <f>-SUMIF('CF(Q)'!$B$12:$B$72,IRR!$B64,'CF(Q)'!DT$12:DT$72)</f>
        <v>0</v>
      </c>
      <c r="DU64" s="71">
        <f>-SUMIF('CF(Q)'!$B$12:$B$72,IRR!$B64,'CF(Q)'!DU$12:DU$72)</f>
        <v>0</v>
      </c>
      <c r="DV64" s="71">
        <f>-SUMIF('CF(Q)'!$B$12:$B$72,IRR!$B64,'CF(Q)'!DV$12:DV$72)</f>
        <v>0</v>
      </c>
      <c r="DW64" s="71">
        <f>-SUMIF('CF(Q)'!$B$12:$B$72,IRR!$B64,'CF(Q)'!DW$12:DW$72)</f>
        <v>0</v>
      </c>
      <c r="DX64" s="71">
        <f>-SUMIF('CF(Q)'!$B$12:$B$72,IRR!$B64,'CF(Q)'!DX$12:DX$72)</f>
        <v>0</v>
      </c>
      <c r="DY64" s="71">
        <f>-SUMIF('CF(Q)'!$B$12:$B$72,IRR!$B64,'CF(Q)'!DY$12:DY$72)</f>
        <v>0</v>
      </c>
      <c r="DZ64" s="71">
        <f>-SUMIF('CF(Q)'!$B$12:$B$72,IRR!$B64,'CF(Q)'!DZ$12:DZ$72)</f>
        <v>0</v>
      </c>
      <c r="EA64" s="71">
        <f>-SUMIF('CF(Q)'!$B$12:$B$72,IRR!$B64,'CF(Q)'!EA$12:EA$72)</f>
        <v>0</v>
      </c>
      <c r="EB64" s="71">
        <f>-SUMIF('CF(Q)'!$B$12:$B$72,IRR!$B64,'CF(Q)'!EB$12:EB$72)</f>
        <v>0</v>
      </c>
      <c r="EC64" s="71">
        <f>-SUMIF('CF(Q)'!$B$12:$B$72,IRR!$B64,'CF(Q)'!EC$12:EC$72)</f>
        <v>0</v>
      </c>
      <c r="ED64" s="71">
        <f>-SUMIF('CF(Q)'!$B$12:$B$72,IRR!$B64,'CF(Q)'!ED$12:ED$72)</f>
        <v>0</v>
      </c>
      <c r="EE64" s="71">
        <f>-SUMIF('CF(Q)'!$B$12:$B$72,IRR!$B64,'CF(Q)'!EE$12:EE$72)</f>
        <v>0</v>
      </c>
      <c r="EF64" s="71">
        <f>-SUMIF('CF(Q)'!$B$12:$B$72,IRR!$B64,'CF(Q)'!EF$12:EF$72)</f>
        <v>0</v>
      </c>
      <c r="EG64" s="71">
        <f>-SUMIF('CF(Q)'!$B$12:$B$72,IRR!$B64,'CF(Q)'!EG$12:EG$72)</f>
        <v>0</v>
      </c>
      <c r="EH64" s="71">
        <f>-SUMIF('CF(Q)'!$B$12:$B$72,IRR!$B64,'CF(Q)'!EH$12:EH$72)</f>
        <v>0</v>
      </c>
      <c r="EI64" s="71">
        <f>-SUMIF('CF(Q)'!$B$12:$B$72,IRR!$B64,'CF(Q)'!EI$12:EI$72)</f>
        <v>0</v>
      </c>
      <c r="EJ64" s="71">
        <f>-SUMIF('CF(Q)'!$B$12:$B$72,IRR!$B64,'CF(Q)'!EJ$12:EJ$72)</f>
        <v>0</v>
      </c>
      <c r="EK64" s="71">
        <f>-SUMIF('CF(Q)'!$B$12:$B$72,IRR!$B64,'CF(Q)'!EK$12:EK$72)</f>
        <v>0</v>
      </c>
      <c r="EL64" s="71">
        <f>-SUMIF('CF(Q)'!$B$12:$B$72,IRR!$B64,'CF(Q)'!EL$12:EL$72)</f>
        <v>0</v>
      </c>
      <c r="EM64" s="71">
        <f>-SUMIF('CF(Q)'!$B$12:$B$72,IRR!$B64,'CF(Q)'!EM$12:EM$72)</f>
        <v>0</v>
      </c>
      <c r="EN64" s="71">
        <f>-SUMIF('CF(Q)'!$B$12:$B$72,IRR!$B64,'CF(Q)'!EN$12:EN$72)</f>
        <v>0</v>
      </c>
      <c r="EO64" s="71">
        <f>-SUMIF('CF(Q)'!$B$12:$B$72,IRR!$B64,'CF(Q)'!EO$12:EO$72)</f>
        <v>0</v>
      </c>
      <c r="EP64" s="71">
        <f>-SUMIF('CF(Q)'!$B$12:$B$72,IRR!$B64,'CF(Q)'!EP$12:EP$72)</f>
        <v>0</v>
      </c>
    </row>
    <row r="65" spans="1:146" ht="14.1" customHeight="1">
      <c r="A65" s="129"/>
      <c r="B65" s="15" t="s">
        <v>303</v>
      </c>
      <c r="C65" s="290">
        <f ca="1">'CF(Q)'!E77</f>
        <v>25545.933620972479</v>
      </c>
      <c r="D65" s="8" t="s">
        <v>97</v>
      </c>
      <c r="E65" s="10">
        <f ca="1">SUM(G65:EP65)</f>
        <v>25545.933620972479</v>
      </c>
      <c r="G65" s="10"/>
      <c r="H65" s="71">
        <f t="shared" ref="H65:AM65" ca="1" si="170">(H$4=운영종료분기)*$C$65</f>
        <v>0</v>
      </c>
      <c r="I65" s="71">
        <f t="shared" ca="1" si="170"/>
        <v>0</v>
      </c>
      <c r="J65" s="71">
        <f t="shared" ca="1" si="170"/>
        <v>0</v>
      </c>
      <c r="K65" s="71">
        <f t="shared" ca="1" si="170"/>
        <v>0</v>
      </c>
      <c r="L65" s="71">
        <f t="shared" ca="1" si="170"/>
        <v>0</v>
      </c>
      <c r="M65" s="71">
        <f t="shared" ca="1" si="170"/>
        <v>0</v>
      </c>
      <c r="N65" s="71">
        <f t="shared" ca="1" si="170"/>
        <v>0</v>
      </c>
      <c r="O65" s="71">
        <f t="shared" ca="1" si="170"/>
        <v>0</v>
      </c>
      <c r="P65" s="71">
        <f t="shared" ca="1" si="170"/>
        <v>0</v>
      </c>
      <c r="Q65" s="71">
        <f t="shared" ca="1" si="170"/>
        <v>0</v>
      </c>
      <c r="R65" s="71">
        <f t="shared" ca="1" si="170"/>
        <v>0</v>
      </c>
      <c r="S65" s="71">
        <f t="shared" ca="1" si="170"/>
        <v>0</v>
      </c>
      <c r="T65" s="71">
        <f t="shared" ca="1" si="170"/>
        <v>0</v>
      </c>
      <c r="U65" s="71">
        <f t="shared" ca="1" si="170"/>
        <v>0</v>
      </c>
      <c r="V65" s="71">
        <f t="shared" ca="1" si="170"/>
        <v>0</v>
      </c>
      <c r="W65" s="71">
        <f t="shared" ca="1" si="170"/>
        <v>0</v>
      </c>
      <c r="X65" s="71">
        <f t="shared" ca="1" si="170"/>
        <v>0</v>
      </c>
      <c r="Y65" s="71">
        <f t="shared" ca="1" si="170"/>
        <v>0</v>
      </c>
      <c r="Z65" s="71">
        <f t="shared" ca="1" si="170"/>
        <v>0</v>
      </c>
      <c r="AA65" s="71">
        <f t="shared" ca="1" si="170"/>
        <v>0</v>
      </c>
      <c r="AB65" s="71">
        <f t="shared" ca="1" si="170"/>
        <v>0</v>
      </c>
      <c r="AC65" s="71">
        <f t="shared" ca="1" si="170"/>
        <v>0</v>
      </c>
      <c r="AD65" s="71">
        <f t="shared" ca="1" si="170"/>
        <v>0</v>
      </c>
      <c r="AE65" s="71">
        <f t="shared" ca="1" si="170"/>
        <v>0</v>
      </c>
      <c r="AF65" s="71">
        <f t="shared" ca="1" si="170"/>
        <v>0</v>
      </c>
      <c r="AG65" s="71">
        <f t="shared" ca="1" si="170"/>
        <v>0</v>
      </c>
      <c r="AH65" s="71">
        <f t="shared" ca="1" si="170"/>
        <v>0</v>
      </c>
      <c r="AI65" s="71">
        <f t="shared" ca="1" si="170"/>
        <v>0</v>
      </c>
      <c r="AJ65" s="71">
        <f t="shared" ca="1" si="170"/>
        <v>0</v>
      </c>
      <c r="AK65" s="71">
        <f t="shared" ca="1" si="170"/>
        <v>0</v>
      </c>
      <c r="AL65" s="71">
        <f t="shared" ca="1" si="170"/>
        <v>0</v>
      </c>
      <c r="AM65" s="71">
        <f t="shared" ca="1" si="170"/>
        <v>0</v>
      </c>
      <c r="AN65" s="71">
        <f t="shared" ref="AN65:BS65" ca="1" si="171">(AN$4=운영종료분기)*$C$65</f>
        <v>0</v>
      </c>
      <c r="AO65" s="71">
        <f t="shared" ca="1" si="171"/>
        <v>0</v>
      </c>
      <c r="AP65" s="71">
        <f t="shared" ca="1" si="171"/>
        <v>0</v>
      </c>
      <c r="AQ65" s="71">
        <f t="shared" ca="1" si="171"/>
        <v>0</v>
      </c>
      <c r="AR65" s="71">
        <f t="shared" ca="1" si="171"/>
        <v>0</v>
      </c>
      <c r="AS65" s="71">
        <f t="shared" ca="1" si="171"/>
        <v>0</v>
      </c>
      <c r="AT65" s="71">
        <f t="shared" ca="1" si="171"/>
        <v>0</v>
      </c>
      <c r="AU65" s="71">
        <f t="shared" ca="1" si="171"/>
        <v>0</v>
      </c>
      <c r="AV65" s="71">
        <f t="shared" ca="1" si="171"/>
        <v>0</v>
      </c>
      <c r="AW65" s="71">
        <f t="shared" ca="1" si="171"/>
        <v>0</v>
      </c>
      <c r="AX65" s="71">
        <f t="shared" ca="1" si="171"/>
        <v>0</v>
      </c>
      <c r="AY65" s="71">
        <f t="shared" ca="1" si="171"/>
        <v>0</v>
      </c>
      <c r="AZ65" s="71">
        <f t="shared" ca="1" si="171"/>
        <v>0</v>
      </c>
      <c r="BA65" s="71">
        <f t="shared" ca="1" si="171"/>
        <v>0</v>
      </c>
      <c r="BB65" s="71">
        <f t="shared" ca="1" si="171"/>
        <v>0</v>
      </c>
      <c r="BC65" s="71">
        <f t="shared" ca="1" si="171"/>
        <v>0</v>
      </c>
      <c r="BD65" s="71">
        <f t="shared" ca="1" si="171"/>
        <v>0</v>
      </c>
      <c r="BE65" s="71">
        <f t="shared" ca="1" si="171"/>
        <v>0</v>
      </c>
      <c r="BF65" s="71">
        <f t="shared" ca="1" si="171"/>
        <v>0</v>
      </c>
      <c r="BG65" s="71">
        <f t="shared" ca="1" si="171"/>
        <v>0</v>
      </c>
      <c r="BH65" s="71">
        <f t="shared" ca="1" si="171"/>
        <v>0</v>
      </c>
      <c r="BI65" s="71">
        <f t="shared" ca="1" si="171"/>
        <v>0</v>
      </c>
      <c r="BJ65" s="71">
        <f t="shared" ca="1" si="171"/>
        <v>0</v>
      </c>
      <c r="BK65" s="71">
        <f t="shared" ca="1" si="171"/>
        <v>0</v>
      </c>
      <c r="BL65" s="71">
        <f t="shared" ca="1" si="171"/>
        <v>0</v>
      </c>
      <c r="BM65" s="71">
        <f t="shared" ca="1" si="171"/>
        <v>0</v>
      </c>
      <c r="BN65" s="71">
        <f t="shared" ca="1" si="171"/>
        <v>0</v>
      </c>
      <c r="BO65" s="71">
        <f t="shared" ca="1" si="171"/>
        <v>0</v>
      </c>
      <c r="BP65" s="71">
        <f t="shared" ca="1" si="171"/>
        <v>0</v>
      </c>
      <c r="BQ65" s="71">
        <f t="shared" ca="1" si="171"/>
        <v>0</v>
      </c>
      <c r="BR65" s="71">
        <f t="shared" ca="1" si="171"/>
        <v>0</v>
      </c>
      <c r="BS65" s="71">
        <f t="shared" ca="1" si="171"/>
        <v>0</v>
      </c>
      <c r="BT65" s="71">
        <f t="shared" ref="BT65:CY65" ca="1" si="172">(BT$4=운영종료분기)*$C$65</f>
        <v>0</v>
      </c>
      <c r="BU65" s="71">
        <f t="shared" ca="1" si="172"/>
        <v>0</v>
      </c>
      <c r="BV65" s="71">
        <f t="shared" ca="1" si="172"/>
        <v>0</v>
      </c>
      <c r="BW65" s="71">
        <f t="shared" ca="1" si="172"/>
        <v>0</v>
      </c>
      <c r="BX65" s="71">
        <f t="shared" ca="1" si="172"/>
        <v>0</v>
      </c>
      <c r="BY65" s="71">
        <f t="shared" ca="1" si="172"/>
        <v>0</v>
      </c>
      <c r="BZ65" s="71">
        <f t="shared" ca="1" si="172"/>
        <v>0</v>
      </c>
      <c r="CA65" s="71">
        <f t="shared" ca="1" si="172"/>
        <v>0</v>
      </c>
      <c r="CB65" s="71">
        <f t="shared" ca="1" si="172"/>
        <v>0</v>
      </c>
      <c r="CC65" s="71">
        <f t="shared" ca="1" si="172"/>
        <v>0</v>
      </c>
      <c r="CD65" s="71">
        <f t="shared" ca="1" si="172"/>
        <v>0</v>
      </c>
      <c r="CE65" s="71">
        <f t="shared" ca="1" si="172"/>
        <v>0</v>
      </c>
      <c r="CF65" s="71">
        <f t="shared" ca="1" si="172"/>
        <v>0</v>
      </c>
      <c r="CG65" s="71">
        <f t="shared" ca="1" si="172"/>
        <v>0</v>
      </c>
      <c r="CH65" s="71">
        <f t="shared" ca="1" si="172"/>
        <v>0</v>
      </c>
      <c r="CI65" s="71">
        <f t="shared" ca="1" si="172"/>
        <v>0</v>
      </c>
      <c r="CJ65" s="71">
        <f t="shared" ca="1" si="172"/>
        <v>0</v>
      </c>
      <c r="CK65" s="71">
        <f t="shared" ca="1" si="172"/>
        <v>0</v>
      </c>
      <c r="CL65" s="71">
        <f t="shared" ca="1" si="172"/>
        <v>0</v>
      </c>
      <c r="CM65" s="71">
        <f t="shared" ca="1" si="172"/>
        <v>0</v>
      </c>
      <c r="CN65" s="71">
        <f t="shared" ca="1" si="172"/>
        <v>0</v>
      </c>
      <c r="CO65" s="71">
        <f t="shared" ca="1" si="172"/>
        <v>0</v>
      </c>
      <c r="CP65" s="71">
        <f t="shared" ca="1" si="172"/>
        <v>0</v>
      </c>
      <c r="CQ65" s="71">
        <f t="shared" ca="1" si="172"/>
        <v>0</v>
      </c>
      <c r="CR65" s="71">
        <f t="shared" ca="1" si="172"/>
        <v>0</v>
      </c>
      <c r="CS65" s="71">
        <f t="shared" ca="1" si="172"/>
        <v>25545.933620972479</v>
      </c>
      <c r="CT65" s="71">
        <f t="shared" ca="1" si="172"/>
        <v>0</v>
      </c>
      <c r="CU65" s="71">
        <f t="shared" ca="1" si="172"/>
        <v>0</v>
      </c>
      <c r="CV65" s="71">
        <f t="shared" ca="1" si="172"/>
        <v>0</v>
      </c>
      <c r="CW65" s="71">
        <f t="shared" ca="1" si="172"/>
        <v>0</v>
      </c>
      <c r="CX65" s="71">
        <f t="shared" ca="1" si="172"/>
        <v>0</v>
      </c>
      <c r="CY65" s="71">
        <f t="shared" ca="1" si="172"/>
        <v>0</v>
      </c>
      <c r="CZ65" s="71">
        <f t="shared" ref="CZ65:EE65" ca="1" si="173">(CZ$4=운영종료분기)*$C$65</f>
        <v>0</v>
      </c>
      <c r="DA65" s="71">
        <f t="shared" ca="1" si="173"/>
        <v>0</v>
      </c>
      <c r="DB65" s="71">
        <f t="shared" ca="1" si="173"/>
        <v>0</v>
      </c>
      <c r="DC65" s="71">
        <f t="shared" ca="1" si="173"/>
        <v>0</v>
      </c>
      <c r="DD65" s="71">
        <f t="shared" ca="1" si="173"/>
        <v>0</v>
      </c>
      <c r="DE65" s="71">
        <f t="shared" ca="1" si="173"/>
        <v>0</v>
      </c>
      <c r="DF65" s="71">
        <f t="shared" ca="1" si="173"/>
        <v>0</v>
      </c>
      <c r="DG65" s="71">
        <f t="shared" ca="1" si="173"/>
        <v>0</v>
      </c>
      <c r="DH65" s="71">
        <f t="shared" ca="1" si="173"/>
        <v>0</v>
      </c>
      <c r="DI65" s="71">
        <f t="shared" ca="1" si="173"/>
        <v>0</v>
      </c>
      <c r="DJ65" s="71">
        <f t="shared" ca="1" si="173"/>
        <v>0</v>
      </c>
      <c r="DK65" s="71">
        <f t="shared" ca="1" si="173"/>
        <v>0</v>
      </c>
      <c r="DL65" s="71">
        <f t="shared" ca="1" si="173"/>
        <v>0</v>
      </c>
      <c r="DM65" s="71">
        <f t="shared" ca="1" si="173"/>
        <v>0</v>
      </c>
      <c r="DN65" s="71">
        <f t="shared" ca="1" si="173"/>
        <v>0</v>
      </c>
      <c r="DO65" s="71">
        <f t="shared" ca="1" si="173"/>
        <v>0</v>
      </c>
      <c r="DP65" s="71">
        <f t="shared" ca="1" si="173"/>
        <v>0</v>
      </c>
      <c r="DQ65" s="71">
        <f t="shared" ca="1" si="173"/>
        <v>0</v>
      </c>
      <c r="DR65" s="71">
        <f t="shared" ca="1" si="173"/>
        <v>0</v>
      </c>
      <c r="DS65" s="71">
        <f t="shared" ca="1" si="173"/>
        <v>0</v>
      </c>
      <c r="DT65" s="71">
        <f t="shared" ca="1" si="173"/>
        <v>0</v>
      </c>
      <c r="DU65" s="71">
        <f t="shared" ca="1" si="173"/>
        <v>0</v>
      </c>
      <c r="DV65" s="71">
        <f t="shared" ca="1" si="173"/>
        <v>0</v>
      </c>
      <c r="DW65" s="71">
        <f t="shared" ca="1" si="173"/>
        <v>0</v>
      </c>
      <c r="DX65" s="71">
        <f t="shared" ca="1" si="173"/>
        <v>0</v>
      </c>
      <c r="DY65" s="71">
        <f t="shared" ca="1" si="173"/>
        <v>0</v>
      </c>
      <c r="DZ65" s="71">
        <f t="shared" ca="1" si="173"/>
        <v>0</v>
      </c>
      <c r="EA65" s="71">
        <f t="shared" ca="1" si="173"/>
        <v>0</v>
      </c>
      <c r="EB65" s="71">
        <f t="shared" ca="1" si="173"/>
        <v>0</v>
      </c>
      <c r="EC65" s="71">
        <f t="shared" ca="1" si="173"/>
        <v>0</v>
      </c>
      <c r="ED65" s="71">
        <f t="shared" ca="1" si="173"/>
        <v>0</v>
      </c>
      <c r="EE65" s="71">
        <f t="shared" ca="1" si="173"/>
        <v>0</v>
      </c>
      <c r="EF65" s="71">
        <f t="shared" ref="EF65:EP65" ca="1" si="174">(EF$4=운영종료분기)*$C$65</f>
        <v>0</v>
      </c>
      <c r="EG65" s="71">
        <f t="shared" ca="1" si="174"/>
        <v>0</v>
      </c>
      <c r="EH65" s="71">
        <f t="shared" ca="1" si="174"/>
        <v>0</v>
      </c>
      <c r="EI65" s="71">
        <f t="shared" ca="1" si="174"/>
        <v>0</v>
      </c>
      <c r="EJ65" s="71">
        <f t="shared" ca="1" si="174"/>
        <v>0</v>
      </c>
      <c r="EK65" s="71">
        <f t="shared" ca="1" si="174"/>
        <v>0</v>
      </c>
      <c r="EL65" s="71">
        <f t="shared" ca="1" si="174"/>
        <v>0</v>
      </c>
      <c r="EM65" s="71">
        <f t="shared" ca="1" si="174"/>
        <v>0</v>
      </c>
      <c r="EN65" s="71">
        <f t="shared" ca="1" si="174"/>
        <v>0</v>
      </c>
      <c r="EO65" s="71">
        <f t="shared" ca="1" si="174"/>
        <v>0</v>
      </c>
      <c r="EP65" s="71">
        <f t="shared" ca="1" si="174"/>
        <v>0</v>
      </c>
    </row>
    <row r="66" spans="1:146" ht="14.1" customHeight="1">
      <c r="A66" s="129"/>
      <c r="B66" s="141" t="s">
        <v>492</v>
      </c>
      <c r="C66" s="788"/>
      <c r="D66" s="296" t="s">
        <v>97</v>
      </c>
      <c r="E66" s="205">
        <f ca="1">SUM(G66:EP66)</f>
        <v>290252.75737802481</v>
      </c>
      <c r="F66" s="141"/>
      <c r="G66" s="404">
        <f t="shared" ref="G66:AL66" si="175">SUM(G45:G65)</f>
        <v>0</v>
      </c>
      <c r="H66" s="404">
        <f t="shared" ca="1" si="175"/>
        <v>0</v>
      </c>
      <c r="I66" s="404">
        <f t="shared" ca="1" si="175"/>
        <v>0</v>
      </c>
      <c r="J66" s="404">
        <f t="shared" ca="1" si="175"/>
        <v>0</v>
      </c>
      <c r="K66" s="404">
        <f t="shared" ca="1" si="175"/>
        <v>0</v>
      </c>
      <c r="L66" s="404">
        <f t="shared" ca="1" si="175"/>
        <v>0</v>
      </c>
      <c r="M66" s="404">
        <f t="shared" ca="1" si="175"/>
        <v>275.70081798320098</v>
      </c>
      <c r="N66" s="404">
        <f t="shared" ca="1" si="175"/>
        <v>434.274668646007</v>
      </c>
      <c r="O66" s="404">
        <f t="shared" ca="1" si="175"/>
        <v>748.70444456142809</v>
      </c>
      <c r="P66" s="404">
        <f t="shared" ca="1" si="175"/>
        <v>1067.6591165074374</v>
      </c>
      <c r="Q66" s="404">
        <f t="shared" ca="1" si="175"/>
        <v>1404.8399834772943</v>
      </c>
      <c r="R66" s="404">
        <f t="shared" ca="1" si="175"/>
        <v>1868.75</v>
      </c>
      <c r="S66" s="404">
        <f t="shared" ca="1" si="175"/>
        <v>1868.75</v>
      </c>
      <c r="T66" s="404">
        <f t="shared" ca="1" si="175"/>
        <v>1868.75</v>
      </c>
      <c r="U66" s="404">
        <f t="shared" ca="1" si="175"/>
        <v>6003.1249999999873</v>
      </c>
      <c r="V66" s="404">
        <f t="shared" ca="1" si="175"/>
        <v>4646.51953125</v>
      </c>
      <c r="W66" s="404">
        <f t="shared" ca="1" si="175"/>
        <v>3527.2757812500004</v>
      </c>
      <c r="X66" s="404">
        <f t="shared" ca="1" si="175"/>
        <v>3502.9820312500005</v>
      </c>
      <c r="Y66" s="404">
        <f t="shared" ca="1" si="175"/>
        <v>3613.6882812500007</v>
      </c>
      <c r="Z66" s="404">
        <f t="shared" ca="1" si="175"/>
        <v>3587.5257812500004</v>
      </c>
      <c r="AA66" s="404">
        <f t="shared" ca="1" si="175"/>
        <v>4540.1909508652043</v>
      </c>
      <c r="AB66" s="404">
        <f t="shared" ca="1" si="175"/>
        <v>3535.2007812500005</v>
      </c>
      <c r="AC66" s="404">
        <f t="shared" ca="1" si="175"/>
        <v>3509.0382812500002</v>
      </c>
      <c r="AD66" s="404">
        <f t="shared" ca="1" si="175"/>
        <v>3482.8757812500007</v>
      </c>
      <c r="AE66" s="404">
        <f t="shared" ca="1" si="175"/>
        <v>5197.2056350892362</v>
      </c>
      <c r="AF66" s="404">
        <f t="shared" ca="1" si="175"/>
        <v>3565.55078125</v>
      </c>
      <c r="AG66" s="404">
        <f t="shared" ca="1" si="175"/>
        <v>3537.51953125</v>
      </c>
      <c r="AH66" s="404">
        <f t="shared" ca="1" si="175"/>
        <v>3509.48828125</v>
      </c>
      <c r="AI66" s="404">
        <f t="shared" ca="1" si="175"/>
        <v>5099.7489064546062</v>
      </c>
      <c r="AJ66" s="404">
        <f t="shared" ca="1" si="175"/>
        <v>3453.42578125</v>
      </c>
      <c r="AK66" s="404">
        <f t="shared" ca="1" si="175"/>
        <v>3425.39453125</v>
      </c>
      <c r="AL66" s="404">
        <f t="shared" ca="1" si="175"/>
        <v>3481.73828125</v>
      </c>
      <c r="AM66" s="404">
        <f t="shared" ref="AM66:BR66" ca="1" si="176">SUM(AM45:AM65)</f>
        <v>5093.860507309957</v>
      </c>
      <c r="AN66" s="404">
        <f t="shared" ca="1" si="176"/>
        <v>3423.3398437500005</v>
      </c>
      <c r="AO66" s="404">
        <f t="shared" ca="1" si="176"/>
        <v>3394.1406250000005</v>
      </c>
      <c r="AP66" s="404">
        <f t="shared" ca="1" si="176"/>
        <v>3364.9414062500005</v>
      </c>
      <c r="AQ66" s="404">
        <f t="shared" ca="1" si="176"/>
        <v>5191.7136707070149</v>
      </c>
      <c r="AR66" s="404">
        <f t="shared" ca="1" si="176"/>
        <v>3306.5429687500005</v>
      </c>
      <c r="AS66" s="404">
        <f t="shared" ca="1" si="176"/>
        <v>3277.3437500000005</v>
      </c>
      <c r="AT66" s="404">
        <f t="shared" ca="1" si="176"/>
        <v>3248.1445312500005</v>
      </c>
      <c r="AU66" s="404">
        <f t="shared" ca="1" si="176"/>
        <v>5299.6217993372393</v>
      </c>
      <c r="AV66" s="404">
        <f t="shared" ca="1" si="176"/>
        <v>3189.7460937500005</v>
      </c>
      <c r="AW66" s="404">
        <f t="shared" ca="1" si="176"/>
        <v>3160.5468750000005</v>
      </c>
      <c r="AX66" s="404">
        <f t="shared" ca="1" si="176"/>
        <v>3131.3476562500005</v>
      </c>
      <c r="AY66" s="404">
        <f t="shared" ca="1" si="176"/>
        <v>5256.2482493206498</v>
      </c>
      <c r="AZ66" s="404">
        <f t="shared" ca="1" si="176"/>
        <v>3072.9492187500005</v>
      </c>
      <c r="BA66" s="404">
        <f t="shared" ca="1" si="176"/>
        <v>3043.7500000000005</v>
      </c>
      <c r="BB66" s="404">
        <f t="shared" ca="1" si="176"/>
        <v>3014.55078125</v>
      </c>
      <c r="BC66" s="404">
        <f t="shared" ca="1" si="176"/>
        <v>5394.8400709887446</v>
      </c>
      <c r="BD66" s="404">
        <f t="shared" ca="1" si="176"/>
        <v>2956.15234375</v>
      </c>
      <c r="BE66" s="404">
        <f t="shared" ca="1" si="176"/>
        <v>2926.953125</v>
      </c>
      <c r="BF66" s="404">
        <f t="shared" ca="1" si="176"/>
        <v>2897.75390625</v>
      </c>
      <c r="BG66" s="404">
        <f t="shared" ca="1" si="176"/>
        <v>5532.931398789995</v>
      </c>
      <c r="BH66" s="404">
        <f t="shared" ca="1" si="176"/>
        <v>2839.35546875</v>
      </c>
      <c r="BI66" s="404">
        <f t="shared" ca="1" si="176"/>
        <v>2810.15625</v>
      </c>
      <c r="BJ66" s="404">
        <f t="shared" ca="1" si="176"/>
        <v>2780.95703125</v>
      </c>
      <c r="BK66" s="404">
        <f t="shared" ca="1" si="176"/>
        <v>5670.5137156436358</v>
      </c>
      <c r="BL66" s="404">
        <f t="shared" ca="1" si="176"/>
        <v>2722.55859375</v>
      </c>
      <c r="BM66" s="404">
        <f t="shared" ca="1" si="176"/>
        <v>2693.359375</v>
      </c>
      <c r="BN66" s="404">
        <f t="shared" ca="1" si="176"/>
        <v>2664.16015625</v>
      </c>
      <c r="BO66" s="404">
        <f t="shared" ca="1" si="176"/>
        <v>5807.5783565192742</v>
      </c>
      <c r="BP66" s="404">
        <f t="shared" ca="1" si="176"/>
        <v>2605.76171875</v>
      </c>
      <c r="BQ66" s="404">
        <f t="shared" ca="1" si="176"/>
        <v>2576.5625</v>
      </c>
      <c r="BR66" s="404">
        <f t="shared" ca="1" si="176"/>
        <v>2547.36328125</v>
      </c>
      <c r="BS66" s="404">
        <f t="shared" ref="BS66:CX66" ca="1" si="177">SUM(BS45:BS65)</f>
        <v>5944.1165058137194</v>
      </c>
      <c r="BT66" s="404">
        <f t="shared" ca="1" si="177"/>
        <v>2488.96484375</v>
      </c>
      <c r="BU66" s="404">
        <f t="shared" ca="1" si="177"/>
        <v>2459.765625</v>
      </c>
      <c r="BV66" s="404">
        <f t="shared" ca="1" si="177"/>
        <v>2430.56640625</v>
      </c>
      <c r="BW66" s="404">
        <f t="shared" ca="1" si="177"/>
        <v>6080.1191946804529</v>
      </c>
      <c r="BX66" s="404">
        <f t="shared" ca="1" si="177"/>
        <v>2372.16796875</v>
      </c>
      <c r="BY66" s="404">
        <f t="shared" ca="1" si="177"/>
        <v>2342.96875</v>
      </c>
      <c r="BZ66" s="404">
        <f t="shared" ca="1" si="177"/>
        <v>2313.76953125</v>
      </c>
      <c r="CA66" s="404">
        <f t="shared" ca="1" si="177"/>
        <v>6215.5772983108145</v>
      </c>
      <c r="CB66" s="404">
        <f t="shared" ca="1" si="177"/>
        <v>2255.37109375</v>
      </c>
      <c r="CC66" s="404">
        <f t="shared" ca="1" si="177"/>
        <v>2226.171875</v>
      </c>
      <c r="CD66" s="404">
        <f t="shared" ca="1" si="177"/>
        <v>2196.97265625</v>
      </c>
      <c r="CE66" s="404">
        <f t="shared" ca="1" si="177"/>
        <v>6350.4815331659711</v>
      </c>
      <c r="CF66" s="404">
        <f t="shared" ca="1" si="177"/>
        <v>2138.57421875</v>
      </c>
      <c r="CG66" s="404">
        <f t="shared" ca="1" si="177"/>
        <v>0</v>
      </c>
      <c r="CH66" s="404">
        <f t="shared" ca="1" si="177"/>
        <v>0</v>
      </c>
      <c r="CI66" s="404">
        <f t="shared" ca="1" si="177"/>
        <v>2649.3126737312323</v>
      </c>
      <c r="CJ66" s="404">
        <f t="shared" ca="1" si="177"/>
        <v>0</v>
      </c>
      <c r="CK66" s="404">
        <f t="shared" ca="1" si="177"/>
        <v>0</v>
      </c>
      <c r="CL66" s="404">
        <f t="shared" ca="1" si="177"/>
        <v>0</v>
      </c>
      <c r="CM66" s="404">
        <f t="shared" ca="1" si="177"/>
        <v>11066.837905427574</v>
      </c>
      <c r="CN66" s="404">
        <f t="shared" ca="1" si="177"/>
        <v>0</v>
      </c>
      <c r="CO66" s="404">
        <f t="shared" ca="1" si="177"/>
        <v>0</v>
      </c>
      <c r="CP66" s="404">
        <f t="shared" ca="1" si="177"/>
        <v>0</v>
      </c>
      <c r="CQ66" s="404">
        <f t="shared" ca="1" si="177"/>
        <v>7523.4174474715801</v>
      </c>
      <c r="CR66" s="404">
        <f t="shared" ca="1" si="177"/>
        <v>0</v>
      </c>
      <c r="CS66" s="404">
        <f t="shared" ca="1" si="177"/>
        <v>25545.933620972479</v>
      </c>
      <c r="CT66" s="404">
        <f t="shared" ca="1" si="177"/>
        <v>0</v>
      </c>
      <c r="CU66" s="404">
        <f t="shared" ca="1" si="177"/>
        <v>0</v>
      </c>
      <c r="CV66" s="404">
        <f t="shared" ca="1" si="177"/>
        <v>0</v>
      </c>
      <c r="CW66" s="404">
        <f t="shared" ca="1" si="177"/>
        <v>0</v>
      </c>
      <c r="CX66" s="404">
        <f t="shared" ca="1" si="177"/>
        <v>0</v>
      </c>
      <c r="CY66" s="404">
        <f t="shared" ref="CY66:ED66" ca="1" si="178">SUM(CY45:CY65)</f>
        <v>0</v>
      </c>
      <c r="CZ66" s="404">
        <f t="shared" ca="1" si="178"/>
        <v>0</v>
      </c>
      <c r="DA66" s="404">
        <f t="shared" ca="1" si="178"/>
        <v>0</v>
      </c>
      <c r="DB66" s="404">
        <f t="shared" ca="1" si="178"/>
        <v>0</v>
      </c>
      <c r="DC66" s="404">
        <f t="shared" ca="1" si="178"/>
        <v>0</v>
      </c>
      <c r="DD66" s="404">
        <f t="shared" ca="1" si="178"/>
        <v>0</v>
      </c>
      <c r="DE66" s="404">
        <f t="shared" ca="1" si="178"/>
        <v>0</v>
      </c>
      <c r="DF66" s="404">
        <f t="shared" ca="1" si="178"/>
        <v>0</v>
      </c>
      <c r="DG66" s="404">
        <f t="shared" ca="1" si="178"/>
        <v>0</v>
      </c>
      <c r="DH66" s="404">
        <f t="shared" ca="1" si="178"/>
        <v>0</v>
      </c>
      <c r="DI66" s="404">
        <f t="shared" ca="1" si="178"/>
        <v>0</v>
      </c>
      <c r="DJ66" s="404">
        <f t="shared" ca="1" si="178"/>
        <v>0</v>
      </c>
      <c r="DK66" s="404">
        <f t="shared" ca="1" si="178"/>
        <v>0</v>
      </c>
      <c r="DL66" s="404">
        <f t="shared" ca="1" si="178"/>
        <v>0</v>
      </c>
      <c r="DM66" s="404">
        <f t="shared" ca="1" si="178"/>
        <v>0</v>
      </c>
      <c r="DN66" s="404">
        <f t="shared" ca="1" si="178"/>
        <v>0</v>
      </c>
      <c r="DO66" s="404">
        <f t="shared" ca="1" si="178"/>
        <v>0</v>
      </c>
      <c r="DP66" s="404">
        <f t="shared" ca="1" si="178"/>
        <v>0</v>
      </c>
      <c r="DQ66" s="404">
        <f t="shared" ca="1" si="178"/>
        <v>0</v>
      </c>
      <c r="DR66" s="404">
        <f t="shared" ca="1" si="178"/>
        <v>0</v>
      </c>
      <c r="DS66" s="404">
        <f t="shared" ca="1" si="178"/>
        <v>0</v>
      </c>
      <c r="DT66" s="404">
        <f t="shared" ca="1" si="178"/>
        <v>0</v>
      </c>
      <c r="DU66" s="404">
        <f t="shared" ca="1" si="178"/>
        <v>0</v>
      </c>
      <c r="DV66" s="404">
        <f t="shared" ca="1" si="178"/>
        <v>0</v>
      </c>
      <c r="DW66" s="404">
        <f t="shared" ca="1" si="178"/>
        <v>0</v>
      </c>
      <c r="DX66" s="404">
        <f t="shared" ca="1" si="178"/>
        <v>0</v>
      </c>
      <c r="DY66" s="404">
        <f t="shared" ca="1" si="178"/>
        <v>0</v>
      </c>
      <c r="DZ66" s="404">
        <f t="shared" ca="1" si="178"/>
        <v>0</v>
      </c>
      <c r="EA66" s="404">
        <f t="shared" ca="1" si="178"/>
        <v>0</v>
      </c>
      <c r="EB66" s="404">
        <f t="shared" ca="1" si="178"/>
        <v>0</v>
      </c>
      <c r="EC66" s="404">
        <f t="shared" ca="1" si="178"/>
        <v>0</v>
      </c>
      <c r="ED66" s="404">
        <f t="shared" ca="1" si="178"/>
        <v>0</v>
      </c>
      <c r="EE66" s="404">
        <f t="shared" ref="EE66:EP66" ca="1" si="179">SUM(EE45:EE65)</f>
        <v>0</v>
      </c>
      <c r="EF66" s="404">
        <f t="shared" ca="1" si="179"/>
        <v>0</v>
      </c>
      <c r="EG66" s="404">
        <f t="shared" ca="1" si="179"/>
        <v>0</v>
      </c>
      <c r="EH66" s="404">
        <f t="shared" ca="1" si="179"/>
        <v>0</v>
      </c>
      <c r="EI66" s="404">
        <f t="shared" ca="1" si="179"/>
        <v>0</v>
      </c>
      <c r="EJ66" s="404">
        <f t="shared" ca="1" si="179"/>
        <v>0</v>
      </c>
      <c r="EK66" s="404">
        <f t="shared" ca="1" si="179"/>
        <v>0</v>
      </c>
      <c r="EL66" s="404">
        <f t="shared" ca="1" si="179"/>
        <v>0</v>
      </c>
      <c r="EM66" s="404">
        <f t="shared" ca="1" si="179"/>
        <v>0</v>
      </c>
      <c r="EN66" s="404">
        <f t="shared" ca="1" si="179"/>
        <v>0</v>
      </c>
      <c r="EO66" s="404">
        <f t="shared" ca="1" si="179"/>
        <v>0</v>
      </c>
      <c r="EP66" s="404">
        <f t="shared" ca="1" si="179"/>
        <v>0</v>
      </c>
    </row>
    <row r="67" spans="1:146" ht="14.1" customHeight="1">
      <c r="A67" s="129"/>
      <c r="C67" s="44"/>
      <c r="E67" s="10"/>
      <c r="H67" s="9"/>
      <c r="I67" s="72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</row>
    <row r="68" spans="1:146" ht="14.1" customHeight="1" thickBot="1">
      <c r="B68" s="245" t="s">
        <v>202</v>
      </c>
      <c r="C68" s="413"/>
      <c r="D68" s="414" t="s">
        <v>97</v>
      </c>
      <c r="E68" s="415">
        <f ca="1">E42+E66</f>
        <v>140252.75737802481</v>
      </c>
      <c r="F68" s="413"/>
      <c r="G68" s="553">
        <v>-9.9999999999999995E-7</v>
      </c>
      <c r="H68" s="553">
        <f t="shared" ref="H68:AM68" ca="1" si="180">H42+H66</f>
        <v>0</v>
      </c>
      <c r="I68" s="553">
        <f t="shared" ca="1" si="180"/>
        <v>0</v>
      </c>
      <c r="J68" s="553">
        <f t="shared" ca="1" si="180"/>
        <v>0</v>
      </c>
      <c r="K68" s="553">
        <f t="shared" ca="1" si="180"/>
        <v>0</v>
      </c>
      <c r="L68" s="553">
        <f t="shared" ca="1" si="180"/>
        <v>-34870.329224014487</v>
      </c>
      <c r="M68" s="553">
        <f t="shared" ca="1" si="180"/>
        <v>-11153.045175732548</v>
      </c>
      <c r="N68" s="553">
        <f t="shared" ca="1" si="180"/>
        <v>-22227.330802735691</v>
      </c>
      <c r="O68" s="553">
        <f t="shared" ca="1" si="180"/>
        <v>-22239.019659655445</v>
      </c>
      <c r="P68" s="553">
        <f t="shared" ca="1" si="180"/>
        <v>-23245.025797603335</v>
      </c>
      <c r="Q68" s="553">
        <f t="shared" ca="1" si="180"/>
        <v>-32334.070309083123</v>
      </c>
      <c r="R68" s="553">
        <f t="shared" ca="1" si="180"/>
        <v>1868.75</v>
      </c>
      <c r="S68" s="553">
        <f t="shared" ca="1" si="180"/>
        <v>1868.75</v>
      </c>
      <c r="T68" s="553">
        <f t="shared" ca="1" si="180"/>
        <v>1868.75</v>
      </c>
      <c r="U68" s="553">
        <f t="shared" ca="1" si="180"/>
        <v>6003.1249999999873</v>
      </c>
      <c r="V68" s="553">
        <f t="shared" ca="1" si="180"/>
        <v>4646.51953125</v>
      </c>
      <c r="W68" s="553">
        <f t="shared" ca="1" si="180"/>
        <v>3527.2757812500004</v>
      </c>
      <c r="X68" s="553">
        <f t="shared" ca="1" si="180"/>
        <v>3502.9820312500005</v>
      </c>
      <c r="Y68" s="553">
        <f t="shared" ca="1" si="180"/>
        <v>3613.6882812500007</v>
      </c>
      <c r="Z68" s="553">
        <f t="shared" ca="1" si="180"/>
        <v>3587.5257812500004</v>
      </c>
      <c r="AA68" s="553">
        <f t="shared" ca="1" si="180"/>
        <v>4540.1909508652043</v>
      </c>
      <c r="AB68" s="553">
        <f t="shared" ca="1" si="180"/>
        <v>3535.2007812500005</v>
      </c>
      <c r="AC68" s="553">
        <f t="shared" ca="1" si="180"/>
        <v>3509.0382812500002</v>
      </c>
      <c r="AD68" s="553">
        <f t="shared" ca="1" si="180"/>
        <v>3482.8757812500007</v>
      </c>
      <c r="AE68" s="553">
        <f t="shared" ca="1" si="180"/>
        <v>5197.2056350892362</v>
      </c>
      <c r="AF68" s="553">
        <f t="shared" ca="1" si="180"/>
        <v>3565.55078125</v>
      </c>
      <c r="AG68" s="553">
        <f t="shared" ca="1" si="180"/>
        <v>3537.51953125</v>
      </c>
      <c r="AH68" s="553">
        <f t="shared" ca="1" si="180"/>
        <v>3509.48828125</v>
      </c>
      <c r="AI68" s="553">
        <f t="shared" ca="1" si="180"/>
        <v>5099.7489064546062</v>
      </c>
      <c r="AJ68" s="553">
        <f t="shared" ca="1" si="180"/>
        <v>3453.42578125</v>
      </c>
      <c r="AK68" s="553">
        <f t="shared" ca="1" si="180"/>
        <v>3425.39453125</v>
      </c>
      <c r="AL68" s="553">
        <f t="shared" ca="1" si="180"/>
        <v>3481.73828125</v>
      </c>
      <c r="AM68" s="553">
        <f t="shared" ca="1" si="180"/>
        <v>5093.860507309957</v>
      </c>
      <c r="AN68" s="553">
        <f t="shared" ref="AN68:BS68" ca="1" si="181">AN42+AN66</f>
        <v>3423.3398437500005</v>
      </c>
      <c r="AO68" s="553">
        <f t="shared" ca="1" si="181"/>
        <v>3394.1406250000005</v>
      </c>
      <c r="AP68" s="553">
        <f t="shared" ca="1" si="181"/>
        <v>3364.9414062500005</v>
      </c>
      <c r="AQ68" s="553">
        <f t="shared" ca="1" si="181"/>
        <v>5191.7136707070149</v>
      </c>
      <c r="AR68" s="553">
        <f t="shared" ca="1" si="181"/>
        <v>3306.5429687500005</v>
      </c>
      <c r="AS68" s="553">
        <f t="shared" ca="1" si="181"/>
        <v>3277.3437500000005</v>
      </c>
      <c r="AT68" s="553">
        <f t="shared" ca="1" si="181"/>
        <v>3248.1445312500005</v>
      </c>
      <c r="AU68" s="553">
        <f t="shared" ca="1" si="181"/>
        <v>5299.6217993372393</v>
      </c>
      <c r="AV68" s="553">
        <f t="shared" ca="1" si="181"/>
        <v>3189.7460937500005</v>
      </c>
      <c r="AW68" s="553">
        <f t="shared" ca="1" si="181"/>
        <v>3160.5468750000005</v>
      </c>
      <c r="AX68" s="553">
        <f t="shared" ca="1" si="181"/>
        <v>3131.3476562500005</v>
      </c>
      <c r="AY68" s="553">
        <f t="shared" ca="1" si="181"/>
        <v>5256.2482493206498</v>
      </c>
      <c r="AZ68" s="553">
        <f t="shared" ca="1" si="181"/>
        <v>3072.9492187500005</v>
      </c>
      <c r="BA68" s="553">
        <f t="shared" ca="1" si="181"/>
        <v>3043.7500000000005</v>
      </c>
      <c r="BB68" s="553">
        <f t="shared" ca="1" si="181"/>
        <v>3014.55078125</v>
      </c>
      <c r="BC68" s="553">
        <f t="shared" ca="1" si="181"/>
        <v>5394.8400709887446</v>
      </c>
      <c r="BD68" s="553">
        <f t="shared" ca="1" si="181"/>
        <v>2956.15234375</v>
      </c>
      <c r="BE68" s="553">
        <f t="shared" ca="1" si="181"/>
        <v>2926.953125</v>
      </c>
      <c r="BF68" s="553">
        <f t="shared" ca="1" si="181"/>
        <v>2897.75390625</v>
      </c>
      <c r="BG68" s="553">
        <f t="shared" ca="1" si="181"/>
        <v>5532.931398789995</v>
      </c>
      <c r="BH68" s="553">
        <f t="shared" ca="1" si="181"/>
        <v>2839.35546875</v>
      </c>
      <c r="BI68" s="553">
        <f t="shared" ca="1" si="181"/>
        <v>2810.15625</v>
      </c>
      <c r="BJ68" s="553">
        <f t="shared" ca="1" si="181"/>
        <v>2780.95703125</v>
      </c>
      <c r="BK68" s="553">
        <f t="shared" ca="1" si="181"/>
        <v>5670.5137156436358</v>
      </c>
      <c r="BL68" s="553">
        <f t="shared" ca="1" si="181"/>
        <v>2722.55859375</v>
      </c>
      <c r="BM68" s="553">
        <f t="shared" ca="1" si="181"/>
        <v>2693.359375</v>
      </c>
      <c r="BN68" s="553">
        <f t="shared" ca="1" si="181"/>
        <v>2664.16015625</v>
      </c>
      <c r="BO68" s="553">
        <f t="shared" ca="1" si="181"/>
        <v>5807.5783565192742</v>
      </c>
      <c r="BP68" s="553">
        <f t="shared" ca="1" si="181"/>
        <v>2605.76171875</v>
      </c>
      <c r="BQ68" s="553">
        <f t="shared" ca="1" si="181"/>
        <v>2576.5625</v>
      </c>
      <c r="BR68" s="553">
        <f t="shared" ca="1" si="181"/>
        <v>2547.36328125</v>
      </c>
      <c r="BS68" s="553">
        <f t="shared" ca="1" si="181"/>
        <v>5944.1165058137194</v>
      </c>
      <c r="BT68" s="553">
        <f t="shared" ref="BT68:CY68" ca="1" si="182">BT42+BT66</f>
        <v>2488.96484375</v>
      </c>
      <c r="BU68" s="553">
        <f t="shared" ca="1" si="182"/>
        <v>2459.765625</v>
      </c>
      <c r="BV68" s="553">
        <f t="shared" ca="1" si="182"/>
        <v>2430.56640625</v>
      </c>
      <c r="BW68" s="553">
        <f t="shared" ca="1" si="182"/>
        <v>6080.1191946804529</v>
      </c>
      <c r="BX68" s="553">
        <f t="shared" ca="1" si="182"/>
        <v>2372.16796875</v>
      </c>
      <c r="BY68" s="553">
        <f t="shared" ca="1" si="182"/>
        <v>2342.96875</v>
      </c>
      <c r="BZ68" s="553">
        <f t="shared" ca="1" si="182"/>
        <v>2313.76953125</v>
      </c>
      <c r="CA68" s="553">
        <f t="shared" ca="1" si="182"/>
        <v>6215.5772983108145</v>
      </c>
      <c r="CB68" s="553">
        <f t="shared" ca="1" si="182"/>
        <v>2255.37109375</v>
      </c>
      <c r="CC68" s="553">
        <f t="shared" ca="1" si="182"/>
        <v>2226.171875</v>
      </c>
      <c r="CD68" s="553">
        <f t="shared" ca="1" si="182"/>
        <v>2196.97265625</v>
      </c>
      <c r="CE68" s="553">
        <f t="shared" ca="1" si="182"/>
        <v>6350.4815331659711</v>
      </c>
      <c r="CF68" s="553">
        <f t="shared" ca="1" si="182"/>
        <v>2138.57421875</v>
      </c>
      <c r="CG68" s="553">
        <f t="shared" ca="1" si="182"/>
        <v>0</v>
      </c>
      <c r="CH68" s="553">
        <f t="shared" ca="1" si="182"/>
        <v>0</v>
      </c>
      <c r="CI68" s="553">
        <f t="shared" ca="1" si="182"/>
        <v>2649.3126737312323</v>
      </c>
      <c r="CJ68" s="553">
        <f t="shared" ca="1" si="182"/>
        <v>0</v>
      </c>
      <c r="CK68" s="553">
        <f t="shared" ca="1" si="182"/>
        <v>0</v>
      </c>
      <c r="CL68" s="553">
        <f t="shared" ca="1" si="182"/>
        <v>0</v>
      </c>
      <c r="CM68" s="553">
        <f t="shared" ca="1" si="182"/>
        <v>11066.837905427574</v>
      </c>
      <c r="CN68" s="553">
        <f t="shared" ca="1" si="182"/>
        <v>0</v>
      </c>
      <c r="CO68" s="553">
        <f t="shared" ca="1" si="182"/>
        <v>0</v>
      </c>
      <c r="CP68" s="553">
        <f t="shared" ca="1" si="182"/>
        <v>0</v>
      </c>
      <c r="CQ68" s="553">
        <f t="shared" ca="1" si="182"/>
        <v>7523.4174474715801</v>
      </c>
      <c r="CR68" s="553">
        <f t="shared" ca="1" si="182"/>
        <v>0</v>
      </c>
      <c r="CS68" s="553">
        <f t="shared" ca="1" si="182"/>
        <v>25545.933620972479</v>
      </c>
      <c r="CT68" s="553">
        <f t="shared" ca="1" si="182"/>
        <v>0</v>
      </c>
      <c r="CU68" s="553">
        <f t="shared" ca="1" si="182"/>
        <v>0</v>
      </c>
      <c r="CV68" s="553">
        <f t="shared" ca="1" si="182"/>
        <v>0</v>
      </c>
      <c r="CW68" s="553">
        <f t="shared" ca="1" si="182"/>
        <v>0</v>
      </c>
      <c r="CX68" s="553">
        <f t="shared" ca="1" si="182"/>
        <v>0</v>
      </c>
      <c r="CY68" s="553">
        <f t="shared" ca="1" si="182"/>
        <v>0</v>
      </c>
      <c r="CZ68" s="553">
        <f t="shared" ref="CZ68:EE68" ca="1" si="183">CZ42+CZ66</f>
        <v>0</v>
      </c>
      <c r="DA68" s="553">
        <f t="shared" ca="1" si="183"/>
        <v>0</v>
      </c>
      <c r="DB68" s="553">
        <f t="shared" ca="1" si="183"/>
        <v>0</v>
      </c>
      <c r="DC68" s="553">
        <f t="shared" ca="1" si="183"/>
        <v>0</v>
      </c>
      <c r="DD68" s="553">
        <f t="shared" ca="1" si="183"/>
        <v>0</v>
      </c>
      <c r="DE68" s="553">
        <f t="shared" ca="1" si="183"/>
        <v>0</v>
      </c>
      <c r="DF68" s="553">
        <f t="shared" ca="1" si="183"/>
        <v>0</v>
      </c>
      <c r="DG68" s="553">
        <f t="shared" ca="1" si="183"/>
        <v>0</v>
      </c>
      <c r="DH68" s="553">
        <f t="shared" ca="1" si="183"/>
        <v>0</v>
      </c>
      <c r="DI68" s="553">
        <f t="shared" ca="1" si="183"/>
        <v>0</v>
      </c>
      <c r="DJ68" s="553">
        <f t="shared" ca="1" si="183"/>
        <v>0</v>
      </c>
      <c r="DK68" s="553">
        <f t="shared" ca="1" si="183"/>
        <v>0</v>
      </c>
      <c r="DL68" s="553">
        <f t="shared" ca="1" si="183"/>
        <v>0</v>
      </c>
      <c r="DM68" s="553">
        <f t="shared" ca="1" si="183"/>
        <v>0</v>
      </c>
      <c r="DN68" s="553">
        <f t="shared" ca="1" si="183"/>
        <v>0</v>
      </c>
      <c r="DO68" s="553">
        <f t="shared" ca="1" si="183"/>
        <v>0</v>
      </c>
      <c r="DP68" s="553">
        <f t="shared" ca="1" si="183"/>
        <v>0</v>
      </c>
      <c r="DQ68" s="553">
        <f t="shared" ca="1" si="183"/>
        <v>0</v>
      </c>
      <c r="DR68" s="553">
        <f t="shared" ca="1" si="183"/>
        <v>0</v>
      </c>
      <c r="DS68" s="553">
        <f t="shared" ca="1" si="183"/>
        <v>0</v>
      </c>
      <c r="DT68" s="553">
        <f t="shared" ca="1" si="183"/>
        <v>0</v>
      </c>
      <c r="DU68" s="553">
        <f t="shared" ca="1" si="183"/>
        <v>0</v>
      </c>
      <c r="DV68" s="553">
        <f t="shared" ca="1" si="183"/>
        <v>0</v>
      </c>
      <c r="DW68" s="553">
        <f t="shared" ca="1" si="183"/>
        <v>0</v>
      </c>
      <c r="DX68" s="553">
        <f t="shared" ca="1" si="183"/>
        <v>0</v>
      </c>
      <c r="DY68" s="553">
        <f t="shared" ca="1" si="183"/>
        <v>0</v>
      </c>
      <c r="DZ68" s="553">
        <f t="shared" ca="1" si="183"/>
        <v>0</v>
      </c>
      <c r="EA68" s="553">
        <f t="shared" ca="1" si="183"/>
        <v>0</v>
      </c>
      <c r="EB68" s="553">
        <f t="shared" ca="1" si="183"/>
        <v>0</v>
      </c>
      <c r="EC68" s="553">
        <f t="shared" ca="1" si="183"/>
        <v>0</v>
      </c>
      <c r="ED68" s="553">
        <f t="shared" ca="1" si="183"/>
        <v>0</v>
      </c>
      <c r="EE68" s="553">
        <f t="shared" ca="1" si="183"/>
        <v>0</v>
      </c>
      <c r="EF68" s="553">
        <f t="shared" ref="EF68:EP68" ca="1" si="184">EF42+EF66</f>
        <v>0</v>
      </c>
      <c r="EG68" s="553">
        <f t="shared" ca="1" si="184"/>
        <v>0</v>
      </c>
      <c r="EH68" s="553">
        <f t="shared" ca="1" si="184"/>
        <v>0</v>
      </c>
      <c r="EI68" s="553">
        <f t="shared" ca="1" si="184"/>
        <v>0</v>
      </c>
      <c r="EJ68" s="553">
        <f t="shared" ca="1" si="184"/>
        <v>0</v>
      </c>
      <c r="EK68" s="553">
        <f t="shared" ca="1" si="184"/>
        <v>0</v>
      </c>
      <c r="EL68" s="553">
        <f t="shared" ca="1" si="184"/>
        <v>0</v>
      </c>
      <c r="EM68" s="553">
        <f t="shared" ca="1" si="184"/>
        <v>0</v>
      </c>
      <c r="EN68" s="553">
        <f t="shared" ca="1" si="184"/>
        <v>0</v>
      </c>
      <c r="EO68" s="553">
        <f t="shared" ca="1" si="184"/>
        <v>0</v>
      </c>
      <c r="EP68" s="553">
        <f t="shared" ca="1" si="184"/>
        <v>0</v>
      </c>
    </row>
    <row r="69" spans="1:146" ht="14.1" customHeight="1" thickTop="1">
      <c r="B69" s="34"/>
      <c r="H69" s="9"/>
      <c r="I69" s="72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</row>
    <row r="70" spans="1:146" ht="14.1" customHeight="1">
      <c r="B70" s="676" t="s">
        <v>567</v>
      </c>
      <c r="C70" s="677"/>
      <c r="D70" s="1093" t="s">
        <v>93</v>
      </c>
      <c r="E70" s="678">
        <f ca="1">XIRR($G$68:$EP$68,$G$4:$EP$4)</f>
        <v>7.287810742855072E-2</v>
      </c>
      <c r="F70" s="641"/>
      <c r="H70" s="9"/>
      <c r="I70" s="72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</row>
    <row r="71" spans="1:146" ht="14.1" customHeight="1"/>
    <row r="72" spans="1:146" ht="14.1" customHeight="1"/>
    <row r="73" spans="1:146" s="674" customFormat="1" ht="14.1" customHeight="1">
      <c r="A73" s="15"/>
      <c r="B73" s="673" t="s">
        <v>568</v>
      </c>
      <c r="C73" s="673"/>
      <c r="D73" s="673"/>
      <c r="G73" s="675"/>
      <c r="H73" s="675"/>
      <c r="I73" s="675"/>
      <c r="J73" s="675"/>
      <c r="K73" s="675"/>
      <c r="L73" s="675"/>
      <c r="M73" s="675"/>
      <c r="N73" s="675"/>
      <c r="O73" s="675"/>
      <c r="P73" s="675"/>
      <c r="Q73" s="675"/>
      <c r="R73" s="675"/>
      <c r="S73" s="675"/>
      <c r="T73" s="675"/>
      <c r="U73" s="675"/>
      <c r="V73" s="675"/>
      <c r="W73" s="675"/>
      <c r="X73" s="675"/>
      <c r="Y73" s="675"/>
      <c r="Z73" s="675"/>
      <c r="AA73" s="675"/>
      <c r="AB73" s="675"/>
      <c r="AC73" s="675"/>
      <c r="AD73" s="675"/>
      <c r="AE73" s="675"/>
      <c r="AF73" s="675"/>
      <c r="AG73" s="675"/>
      <c r="AH73" s="675"/>
      <c r="AI73" s="675"/>
      <c r="AJ73" s="675"/>
      <c r="AK73" s="675"/>
      <c r="AL73" s="675"/>
      <c r="AM73" s="675"/>
      <c r="AN73" s="675"/>
      <c r="AO73" s="675"/>
      <c r="AP73" s="675"/>
      <c r="AQ73" s="675"/>
      <c r="AR73" s="675"/>
      <c r="AS73" s="675"/>
      <c r="AT73" s="675"/>
      <c r="AU73" s="675"/>
      <c r="AV73" s="675"/>
      <c r="AW73" s="675"/>
      <c r="AX73" s="675"/>
      <c r="AY73" s="675"/>
      <c r="AZ73" s="675"/>
      <c r="BA73" s="675"/>
      <c r="BB73" s="675"/>
      <c r="BC73" s="675"/>
      <c r="BD73" s="675"/>
      <c r="BE73" s="675"/>
      <c r="BF73" s="675"/>
      <c r="BG73" s="675"/>
      <c r="BH73" s="675"/>
      <c r="BI73" s="675"/>
      <c r="BJ73" s="675"/>
      <c r="BK73" s="675"/>
      <c r="BL73" s="675"/>
      <c r="BM73" s="675"/>
      <c r="BN73" s="675"/>
      <c r="BO73" s="675"/>
      <c r="BP73" s="675"/>
      <c r="BQ73" s="675"/>
      <c r="BR73" s="675"/>
      <c r="BS73" s="675"/>
      <c r="BT73" s="675"/>
      <c r="BU73" s="675"/>
      <c r="BV73" s="675"/>
      <c r="BW73" s="675"/>
      <c r="BX73" s="675"/>
      <c r="BY73" s="675"/>
      <c r="BZ73" s="675"/>
      <c r="CA73" s="675"/>
      <c r="CB73" s="675"/>
      <c r="CC73" s="675"/>
      <c r="CD73" s="675"/>
      <c r="CE73" s="675"/>
      <c r="CF73" s="675"/>
      <c r="CG73" s="675"/>
      <c r="CH73" s="675"/>
      <c r="CI73" s="675"/>
      <c r="CJ73" s="675"/>
      <c r="CK73" s="675"/>
      <c r="CL73" s="675"/>
      <c r="CM73" s="675"/>
      <c r="CN73" s="675"/>
      <c r="CO73" s="675"/>
      <c r="CP73" s="675"/>
      <c r="CQ73" s="675"/>
      <c r="CR73" s="675"/>
      <c r="CS73" s="675"/>
      <c r="CT73" s="675"/>
      <c r="CU73" s="675"/>
      <c r="CV73" s="675"/>
      <c r="CW73" s="675"/>
      <c r="CX73" s="675"/>
      <c r="CY73" s="675"/>
      <c r="CZ73" s="675"/>
      <c r="DA73" s="675"/>
      <c r="DB73" s="675"/>
      <c r="DC73" s="675"/>
      <c r="DD73" s="675"/>
      <c r="DE73" s="675"/>
      <c r="DF73" s="675"/>
      <c r="DG73" s="675"/>
      <c r="DH73" s="675"/>
      <c r="DI73" s="675"/>
      <c r="DJ73" s="675"/>
      <c r="DK73" s="675"/>
      <c r="DL73" s="675"/>
      <c r="DM73" s="675"/>
      <c r="DN73" s="675"/>
      <c r="DO73" s="675"/>
      <c r="DP73" s="675"/>
      <c r="DQ73" s="675"/>
      <c r="DR73" s="675"/>
      <c r="DS73" s="675"/>
      <c r="DT73" s="675"/>
      <c r="DU73" s="675"/>
      <c r="DV73" s="675"/>
      <c r="DW73" s="675"/>
      <c r="DX73" s="675"/>
      <c r="DY73" s="675"/>
      <c r="DZ73" s="675"/>
      <c r="EA73" s="675"/>
      <c r="EB73" s="675"/>
      <c r="EC73" s="675"/>
      <c r="ED73" s="675"/>
      <c r="EE73" s="675"/>
      <c r="EF73" s="675"/>
      <c r="EG73" s="675"/>
      <c r="EH73" s="675"/>
      <c r="EI73" s="675"/>
      <c r="EJ73" s="675"/>
      <c r="EK73" s="675"/>
      <c r="EL73" s="675"/>
      <c r="EM73" s="675"/>
      <c r="EN73" s="675"/>
      <c r="EO73" s="675"/>
      <c r="EP73" s="675"/>
    </row>
    <row r="74" spans="1:146" ht="14.1" customHeight="1">
      <c r="E74" s="10"/>
      <c r="H74" s="9"/>
      <c r="I74" s="72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</row>
    <row r="75" spans="1:146" ht="14.1" customHeight="1">
      <c r="B75" s="832" t="s">
        <v>682</v>
      </c>
      <c r="E75" s="10"/>
      <c r="H75" s="9"/>
      <c r="I75" s="72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</row>
    <row r="76" spans="1:146" ht="14.1" customHeight="1">
      <c r="E76" s="10"/>
      <c r="H76" s="9"/>
      <c r="I76" s="72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</row>
    <row r="77" spans="1:146" ht="14.1" customHeight="1">
      <c r="B77" s="34" t="s">
        <v>200</v>
      </c>
      <c r="C77" s="8"/>
      <c r="E77" s="10"/>
      <c r="H77" s="9"/>
      <c r="I77" s="72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</row>
    <row r="78" spans="1:146" ht="14.1" customHeight="1">
      <c r="B78" s="15" t="s">
        <v>585</v>
      </c>
      <c r="C78" s="406"/>
      <c r="D78" s="8" t="s">
        <v>97</v>
      </c>
      <c r="E78" s="71">
        <f t="shared" ref="E78" ca="1" si="185">SUM(G78:EP78)</f>
        <v>-15000</v>
      </c>
      <c r="G78" s="71"/>
      <c r="H78" s="71">
        <f t="shared" ref="H78:AM78" si="186">H36</f>
        <v>0</v>
      </c>
      <c r="I78" s="71">
        <f t="shared" si="186"/>
        <v>0</v>
      </c>
      <c r="J78" s="71">
        <f t="shared" si="186"/>
        <v>0</v>
      </c>
      <c r="K78" s="71">
        <f t="shared" ca="1" si="186"/>
        <v>0</v>
      </c>
      <c r="L78" s="71">
        <f t="shared" ca="1" si="186"/>
        <v>-15000</v>
      </c>
      <c r="M78" s="71">
        <f t="shared" ca="1" si="186"/>
        <v>0</v>
      </c>
      <c r="N78" s="71">
        <f t="shared" ca="1" si="186"/>
        <v>0</v>
      </c>
      <c r="O78" s="71">
        <f t="shared" ca="1" si="186"/>
        <v>0</v>
      </c>
      <c r="P78" s="71">
        <f t="shared" ca="1" si="186"/>
        <v>0</v>
      </c>
      <c r="Q78" s="71">
        <f t="shared" ca="1" si="186"/>
        <v>0</v>
      </c>
      <c r="R78" s="71">
        <f t="shared" ca="1" si="186"/>
        <v>0</v>
      </c>
      <c r="S78" s="71">
        <f t="shared" ca="1" si="186"/>
        <v>0</v>
      </c>
      <c r="T78" s="71">
        <f t="shared" ca="1" si="186"/>
        <v>0</v>
      </c>
      <c r="U78" s="71">
        <f t="shared" ca="1" si="186"/>
        <v>0</v>
      </c>
      <c r="V78" s="71">
        <f t="shared" ca="1" si="186"/>
        <v>0</v>
      </c>
      <c r="W78" s="71">
        <f t="shared" ca="1" si="186"/>
        <v>0</v>
      </c>
      <c r="X78" s="71">
        <f t="shared" ca="1" si="186"/>
        <v>0</v>
      </c>
      <c r="Y78" s="71">
        <f t="shared" ca="1" si="186"/>
        <v>0</v>
      </c>
      <c r="Z78" s="71">
        <f t="shared" ca="1" si="186"/>
        <v>0</v>
      </c>
      <c r="AA78" s="71">
        <f t="shared" ca="1" si="186"/>
        <v>0</v>
      </c>
      <c r="AB78" s="71">
        <f t="shared" ca="1" si="186"/>
        <v>0</v>
      </c>
      <c r="AC78" s="71">
        <f t="shared" ca="1" si="186"/>
        <v>0</v>
      </c>
      <c r="AD78" s="71">
        <f t="shared" ca="1" si="186"/>
        <v>0</v>
      </c>
      <c r="AE78" s="71">
        <f t="shared" ca="1" si="186"/>
        <v>0</v>
      </c>
      <c r="AF78" s="71">
        <f t="shared" ca="1" si="186"/>
        <v>0</v>
      </c>
      <c r="AG78" s="71">
        <f t="shared" ca="1" si="186"/>
        <v>0</v>
      </c>
      <c r="AH78" s="71">
        <f t="shared" ca="1" si="186"/>
        <v>0</v>
      </c>
      <c r="AI78" s="71">
        <f t="shared" ca="1" si="186"/>
        <v>0</v>
      </c>
      <c r="AJ78" s="71">
        <f t="shared" ca="1" si="186"/>
        <v>0</v>
      </c>
      <c r="AK78" s="71">
        <f t="shared" ca="1" si="186"/>
        <v>0</v>
      </c>
      <c r="AL78" s="71">
        <f t="shared" ca="1" si="186"/>
        <v>0</v>
      </c>
      <c r="AM78" s="71">
        <f t="shared" ca="1" si="186"/>
        <v>0</v>
      </c>
      <c r="AN78" s="71">
        <f t="shared" ref="AN78:BS78" ca="1" si="187">AN36</f>
        <v>0</v>
      </c>
      <c r="AO78" s="71">
        <f t="shared" ca="1" si="187"/>
        <v>0</v>
      </c>
      <c r="AP78" s="71">
        <f t="shared" ca="1" si="187"/>
        <v>0</v>
      </c>
      <c r="AQ78" s="71">
        <f t="shared" ca="1" si="187"/>
        <v>0</v>
      </c>
      <c r="AR78" s="71">
        <f t="shared" ca="1" si="187"/>
        <v>0</v>
      </c>
      <c r="AS78" s="71">
        <f t="shared" ca="1" si="187"/>
        <v>0</v>
      </c>
      <c r="AT78" s="71">
        <f t="shared" ca="1" si="187"/>
        <v>0</v>
      </c>
      <c r="AU78" s="71">
        <f t="shared" ca="1" si="187"/>
        <v>0</v>
      </c>
      <c r="AV78" s="71">
        <f t="shared" ca="1" si="187"/>
        <v>0</v>
      </c>
      <c r="AW78" s="71">
        <f t="shared" ca="1" si="187"/>
        <v>0</v>
      </c>
      <c r="AX78" s="71">
        <f t="shared" ca="1" si="187"/>
        <v>0</v>
      </c>
      <c r="AY78" s="71">
        <f t="shared" ca="1" si="187"/>
        <v>0</v>
      </c>
      <c r="AZ78" s="71">
        <f t="shared" ca="1" si="187"/>
        <v>0</v>
      </c>
      <c r="BA78" s="71">
        <f t="shared" ca="1" si="187"/>
        <v>0</v>
      </c>
      <c r="BB78" s="71">
        <f t="shared" ca="1" si="187"/>
        <v>0</v>
      </c>
      <c r="BC78" s="71">
        <f t="shared" ca="1" si="187"/>
        <v>0</v>
      </c>
      <c r="BD78" s="71">
        <f t="shared" ca="1" si="187"/>
        <v>0</v>
      </c>
      <c r="BE78" s="71">
        <f t="shared" ca="1" si="187"/>
        <v>0</v>
      </c>
      <c r="BF78" s="71">
        <f t="shared" ca="1" si="187"/>
        <v>0</v>
      </c>
      <c r="BG78" s="71">
        <f t="shared" ca="1" si="187"/>
        <v>0</v>
      </c>
      <c r="BH78" s="71">
        <f t="shared" ca="1" si="187"/>
        <v>0</v>
      </c>
      <c r="BI78" s="71">
        <f t="shared" ca="1" si="187"/>
        <v>0</v>
      </c>
      <c r="BJ78" s="71">
        <f t="shared" ca="1" si="187"/>
        <v>0</v>
      </c>
      <c r="BK78" s="71">
        <f t="shared" ca="1" si="187"/>
        <v>0</v>
      </c>
      <c r="BL78" s="71">
        <f t="shared" ca="1" si="187"/>
        <v>0</v>
      </c>
      <c r="BM78" s="71">
        <f t="shared" ca="1" si="187"/>
        <v>0</v>
      </c>
      <c r="BN78" s="71">
        <f t="shared" ca="1" si="187"/>
        <v>0</v>
      </c>
      <c r="BO78" s="71">
        <f t="shared" ca="1" si="187"/>
        <v>0</v>
      </c>
      <c r="BP78" s="71">
        <f t="shared" ca="1" si="187"/>
        <v>0</v>
      </c>
      <c r="BQ78" s="71">
        <f t="shared" ca="1" si="187"/>
        <v>0</v>
      </c>
      <c r="BR78" s="71">
        <f t="shared" ca="1" si="187"/>
        <v>0</v>
      </c>
      <c r="BS78" s="71">
        <f t="shared" ca="1" si="187"/>
        <v>0</v>
      </c>
      <c r="BT78" s="71">
        <f t="shared" ref="BT78:CY78" ca="1" si="188">BT36</f>
        <v>0</v>
      </c>
      <c r="BU78" s="71">
        <f t="shared" ca="1" si="188"/>
        <v>0</v>
      </c>
      <c r="BV78" s="71">
        <f t="shared" ca="1" si="188"/>
        <v>0</v>
      </c>
      <c r="BW78" s="71">
        <f t="shared" ca="1" si="188"/>
        <v>0</v>
      </c>
      <c r="BX78" s="71">
        <f t="shared" ca="1" si="188"/>
        <v>0</v>
      </c>
      <c r="BY78" s="71">
        <f t="shared" ca="1" si="188"/>
        <v>0</v>
      </c>
      <c r="BZ78" s="71">
        <f t="shared" ca="1" si="188"/>
        <v>0</v>
      </c>
      <c r="CA78" s="71">
        <f t="shared" ca="1" si="188"/>
        <v>0</v>
      </c>
      <c r="CB78" s="71">
        <f t="shared" ca="1" si="188"/>
        <v>0</v>
      </c>
      <c r="CC78" s="71">
        <f t="shared" ca="1" si="188"/>
        <v>0</v>
      </c>
      <c r="CD78" s="71">
        <f t="shared" ca="1" si="188"/>
        <v>0</v>
      </c>
      <c r="CE78" s="71">
        <f t="shared" ca="1" si="188"/>
        <v>0</v>
      </c>
      <c r="CF78" s="71">
        <f t="shared" ca="1" si="188"/>
        <v>0</v>
      </c>
      <c r="CG78" s="71">
        <f t="shared" ca="1" si="188"/>
        <v>0</v>
      </c>
      <c r="CH78" s="71">
        <f t="shared" ca="1" si="188"/>
        <v>0</v>
      </c>
      <c r="CI78" s="71">
        <f t="shared" ca="1" si="188"/>
        <v>0</v>
      </c>
      <c r="CJ78" s="71">
        <f t="shared" ca="1" si="188"/>
        <v>0</v>
      </c>
      <c r="CK78" s="71">
        <f t="shared" ca="1" si="188"/>
        <v>0</v>
      </c>
      <c r="CL78" s="71">
        <f t="shared" ca="1" si="188"/>
        <v>0</v>
      </c>
      <c r="CM78" s="71">
        <f t="shared" ca="1" si="188"/>
        <v>0</v>
      </c>
      <c r="CN78" s="71">
        <f t="shared" ca="1" si="188"/>
        <v>0</v>
      </c>
      <c r="CO78" s="71">
        <f t="shared" ca="1" si="188"/>
        <v>0</v>
      </c>
      <c r="CP78" s="71">
        <f t="shared" ca="1" si="188"/>
        <v>0</v>
      </c>
      <c r="CQ78" s="71">
        <f t="shared" ca="1" si="188"/>
        <v>0</v>
      </c>
      <c r="CR78" s="71">
        <f t="shared" ca="1" si="188"/>
        <v>0</v>
      </c>
      <c r="CS78" s="71">
        <f t="shared" ca="1" si="188"/>
        <v>0</v>
      </c>
      <c r="CT78" s="71">
        <f t="shared" ca="1" si="188"/>
        <v>0</v>
      </c>
      <c r="CU78" s="71">
        <f t="shared" ca="1" si="188"/>
        <v>0</v>
      </c>
      <c r="CV78" s="71">
        <f t="shared" ca="1" si="188"/>
        <v>0</v>
      </c>
      <c r="CW78" s="71">
        <f t="shared" ca="1" si="188"/>
        <v>0</v>
      </c>
      <c r="CX78" s="71">
        <f t="shared" ca="1" si="188"/>
        <v>0</v>
      </c>
      <c r="CY78" s="71">
        <f t="shared" ca="1" si="188"/>
        <v>0</v>
      </c>
      <c r="CZ78" s="71">
        <f t="shared" ref="CZ78:EE78" ca="1" si="189">CZ36</f>
        <v>0</v>
      </c>
      <c r="DA78" s="71">
        <f t="shared" ca="1" si="189"/>
        <v>0</v>
      </c>
      <c r="DB78" s="71">
        <f t="shared" ca="1" si="189"/>
        <v>0</v>
      </c>
      <c r="DC78" s="71">
        <f t="shared" ca="1" si="189"/>
        <v>0</v>
      </c>
      <c r="DD78" s="71">
        <f t="shared" ca="1" si="189"/>
        <v>0</v>
      </c>
      <c r="DE78" s="71">
        <f t="shared" ca="1" si="189"/>
        <v>0</v>
      </c>
      <c r="DF78" s="71">
        <f t="shared" ca="1" si="189"/>
        <v>0</v>
      </c>
      <c r="DG78" s="71">
        <f t="shared" ca="1" si="189"/>
        <v>0</v>
      </c>
      <c r="DH78" s="71">
        <f t="shared" ca="1" si="189"/>
        <v>0</v>
      </c>
      <c r="DI78" s="71">
        <f t="shared" ca="1" si="189"/>
        <v>0</v>
      </c>
      <c r="DJ78" s="71">
        <f t="shared" ca="1" si="189"/>
        <v>0</v>
      </c>
      <c r="DK78" s="71">
        <f t="shared" ca="1" si="189"/>
        <v>0</v>
      </c>
      <c r="DL78" s="71">
        <f t="shared" ca="1" si="189"/>
        <v>0</v>
      </c>
      <c r="DM78" s="71">
        <f t="shared" ca="1" si="189"/>
        <v>0</v>
      </c>
      <c r="DN78" s="71">
        <f t="shared" ca="1" si="189"/>
        <v>0</v>
      </c>
      <c r="DO78" s="71">
        <f t="shared" ca="1" si="189"/>
        <v>0</v>
      </c>
      <c r="DP78" s="71">
        <f t="shared" ca="1" si="189"/>
        <v>0</v>
      </c>
      <c r="DQ78" s="71">
        <f t="shared" ca="1" si="189"/>
        <v>0</v>
      </c>
      <c r="DR78" s="71">
        <f t="shared" ca="1" si="189"/>
        <v>0</v>
      </c>
      <c r="DS78" s="71">
        <f t="shared" ca="1" si="189"/>
        <v>0</v>
      </c>
      <c r="DT78" s="71">
        <f t="shared" ca="1" si="189"/>
        <v>0</v>
      </c>
      <c r="DU78" s="71">
        <f t="shared" ca="1" si="189"/>
        <v>0</v>
      </c>
      <c r="DV78" s="71">
        <f t="shared" ca="1" si="189"/>
        <v>0</v>
      </c>
      <c r="DW78" s="71">
        <f t="shared" ca="1" si="189"/>
        <v>0</v>
      </c>
      <c r="DX78" s="71">
        <f t="shared" ca="1" si="189"/>
        <v>0</v>
      </c>
      <c r="DY78" s="71">
        <f t="shared" ca="1" si="189"/>
        <v>0</v>
      </c>
      <c r="DZ78" s="71">
        <f t="shared" ca="1" si="189"/>
        <v>0</v>
      </c>
      <c r="EA78" s="71">
        <f t="shared" ca="1" si="189"/>
        <v>0</v>
      </c>
      <c r="EB78" s="71">
        <f t="shared" ca="1" si="189"/>
        <v>0</v>
      </c>
      <c r="EC78" s="71">
        <f t="shared" ca="1" si="189"/>
        <v>0</v>
      </c>
      <c r="ED78" s="71">
        <f t="shared" ca="1" si="189"/>
        <v>0</v>
      </c>
      <c r="EE78" s="71">
        <f t="shared" ca="1" si="189"/>
        <v>0</v>
      </c>
      <c r="EF78" s="71">
        <f t="shared" ref="EF78:EP78" ca="1" si="190">EF36</f>
        <v>0</v>
      </c>
      <c r="EG78" s="71">
        <f t="shared" ca="1" si="190"/>
        <v>0</v>
      </c>
      <c r="EH78" s="71">
        <f t="shared" ca="1" si="190"/>
        <v>0</v>
      </c>
      <c r="EI78" s="71">
        <f t="shared" ca="1" si="190"/>
        <v>0</v>
      </c>
      <c r="EJ78" s="71">
        <f t="shared" ca="1" si="190"/>
        <v>0</v>
      </c>
      <c r="EK78" s="71">
        <f t="shared" ca="1" si="190"/>
        <v>0</v>
      </c>
      <c r="EL78" s="71">
        <f t="shared" ca="1" si="190"/>
        <v>0</v>
      </c>
      <c r="EM78" s="71">
        <f t="shared" ca="1" si="190"/>
        <v>0</v>
      </c>
      <c r="EN78" s="71">
        <f t="shared" ca="1" si="190"/>
        <v>0</v>
      </c>
      <c r="EO78" s="71">
        <f t="shared" ca="1" si="190"/>
        <v>0</v>
      </c>
      <c r="EP78" s="71">
        <f t="shared" ca="1" si="190"/>
        <v>0</v>
      </c>
    </row>
    <row r="79" spans="1:146" ht="14.1" customHeight="1">
      <c r="C79" s="129"/>
      <c r="E79" s="10"/>
      <c r="H79" s="9"/>
      <c r="I79" s="72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</row>
    <row r="80" spans="1:146" ht="14.1" customHeight="1">
      <c r="B80" s="34" t="s">
        <v>201</v>
      </c>
      <c r="C80" s="129"/>
      <c r="E80" s="10"/>
      <c r="H80" s="9"/>
      <c r="I80" s="72"/>
      <c r="J80" s="9"/>
      <c r="K80" s="781"/>
      <c r="L80" s="781"/>
      <c r="M80" s="781"/>
      <c r="N80" s="781"/>
      <c r="O80" s="781"/>
      <c r="P80" s="781"/>
      <c r="Q80" s="781"/>
      <c r="R80" s="781"/>
      <c r="S80" s="781"/>
      <c r="T80" s="781"/>
      <c r="U80" s="781"/>
      <c r="V80" s="781"/>
      <c r="W80" s="781"/>
      <c r="X80" s="781"/>
      <c r="Y80" s="781"/>
      <c r="Z80" s="781"/>
      <c r="AA80" s="781"/>
      <c r="AB80" s="781"/>
      <c r="AC80" s="781"/>
      <c r="AD80" s="781"/>
      <c r="AE80" s="781"/>
      <c r="AF80" s="781"/>
      <c r="AG80" s="781"/>
      <c r="AH80" s="781"/>
      <c r="AI80" s="781"/>
      <c r="AJ80" s="781"/>
      <c r="AK80" s="781"/>
      <c r="AL80" s="781"/>
      <c r="AM80" s="781"/>
      <c r="AN80" s="781"/>
      <c r="AO80" s="781"/>
      <c r="AP80" s="781"/>
      <c r="AQ80" s="781"/>
      <c r="AR80" s="781"/>
      <c r="AS80" s="781"/>
      <c r="AT80" s="781"/>
      <c r="AU80" s="781"/>
      <c r="AV80" s="781"/>
      <c r="AW80" s="781"/>
      <c r="AX80" s="781"/>
      <c r="AY80" s="781"/>
      <c r="AZ80" s="781"/>
      <c r="BA80" s="781"/>
      <c r="BB80" s="781"/>
      <c r="BC80" s="781"/>
      <c r="BD80" s="781"/>
      <c r="BE80" s="781"/>
      <c r="BF80" s="781"/>
      <c r="BG80" s="781"/>
      <c r="BH80" s="781"/>
      <c r="BI80" s="781"/>
      <c r="BJ80" s="781"/>
      <c r="BK80" s="781"/>
      <c r="BL80" s="781"/>
      <c r="BM80" s="781"/>
      <c r="BN80" s="781"/>
      <c r="BO80" s="781"/>
      <c r="BP80" s="781"/>
      <c r="BQ80" s="781"/>
      <c r="BR80" s="781"/>
      <c r="BS80" s="781"/>
      <c r="BT80" s="781"/>
      <c r="BU80" s="781"/>
      <c r="BV80" s="781"/>
      <c r="BW80" s="781"/>
      <c r="BX80" s="781"/>
      <c r="BY80" s="781"/>
      <c r="BZ80" s="781"/>
      <c r="CA80" s="781"/>
      <c r="CB80" s="781"/>
      <c r="CC80" s="781"/>
      <c r="CD80" s="781"/>
      <c r="CE80" s="781"/>
      <c r="CF80" s="781"/>
      <c r="CG80" s="781"/>
      <c r="CH80" s="781"/>
      <c r="CI80" s="781"/>
      <c r="CJ80" s="781"/>
      <c r="CK80" s="781"/>
      <c r="CL80" s="781"/>
      <c r="CM80" s="781"/>
      <c r="CN80" s="781"/>
      <c r="CO80" s="781"/>
      <c r="CP80" s="781"/>
      <c r="CQ80" s="781"/>
      <c r="CR80" s="781"/>
      <c r="CS80" s="781"/>
      <c r="CT80" s="781"/>
      <c r="CU80" s="781"/>
      <c r="CV80" s="781"/>
      <c r="CW80" s="781"/>
      <c r="CX80" s="781"/>
      <c r="CY80" s="781"/>
      <c r="CZ80" s="781"/>
      <c r="DA80" s="781"/>
      <c r="DB80" s="781"/>
      <c r="DC80" s="781"/>
      <c r="DD80" s="781"/>
      <c r="DE80" s="781"/>
      <c r="DF80" s="781"/>
      <c r="DG80" s="781"/>
      <c r="DH80" s="781"/>
      <c r="DI80" s="781"/>
      <c r="DJ80" s="781"/>
      <c r="DK80" s="781"/>
      <c r="DL80" s="781"/>
      <c r="DM80" s="781"/>
      <c r="DN80" s="781"/>
      <c r="DO80" s="781"/>
      <c r="DP80" s="781"/>
      <c r="DQ80" s="781"/>
      <c r="DR80" s="781"/>
      <c r="DS80" s="781"/>
      <c r="DT80" s="781"/>
      <c r="DU80" s="781"/>
      <c r="DV80" s="781"/>
      <c r="DW80" s="781"/>
      <c r="DX80" s="781"/>
      <c r="DY80" s="781"/>
      <c r="DZ80" s="781"/>
      <c r="EA80" s="781"/>
      <c r="EB80" s="781"/>
      <c r="EC80" s="781"/>
      <c r="ED80" s="781"/>
      <c r="EE80" s="781"/>
      <c r="EF80" s="781"/>
      <c r="EG80" s="781"/>
      <c r="EH80" s="781"/>
      <c r="EI80" s="781"/>
      <c r="EJ80" s="781"/>
      <c r="EK80" s="781"/>
      <c r="EL80" s="781"/>
      <c r="EM80" s="781"/>
      <c r="EN80" s="781"/>
      <c r="EO80" s="781"/>
      <c r="EP80" s="781"/>
    </row>
    <row r="81" spans="2:146" ht="14.1" customHeight="1">
      <c r="B81" s="15" t="s">
        <v>716</v>
      </c>
      <c r="C81" s="8"/>
      <c r="D81" s="8" t="s">
        <v>97</v>
      </c>
      <c r="E81" s="71">
        <f t="shared" ref="E81" ca="1" si="191">SUM(G81:EP81)</f>
        <v>281321.57834684948</v>
      </c>
      <c r="H81" s="225">
        <f t="shared" ref="H81:AM81" ca="1" si="192">H23+H26</f>
        <v>0</v>
      </c>
      <c r="I81" s="225">
        <f t="shared" ca="1" si="192"/>
        <v>0</v>
      </c>
      <c r="J81" s="225">
        <f t="shared" ca="1" si="192"/>
        <v>0</v>
      </c>
      <c r="K81" s="225">
        <f t="shared" ca="1" si="192"/>
        <v>0</v>
      </c>
      <c r="L81" s="225">
        <f t="shared" ca="1" si="192"/>
        <v>0</v>
      </c>
      <c r="M81" s="225">
        <f t="shared" ca="1" si="192"/>
        <v>0</v>
      </c>
      <c r="N81" s="225">
        <f t="shared" ca="1" si="192"/>
        <v>0</v>
      </c>
      <c r="O81" s="225">
        <f t="shared" ca="1" si="192"/>
        <v>0</v>
      </c>
      <c r="P81" s="225">
        <f t="shared" ca="1" si="192"/>
        <v>0</v>
      </c>
      <c r="Q81" s="225">
        <f t="shared" ca="1" si="192"/>
        <v>0</v>
      </c>
      <c r="R81" s="225">
        <f t="shared" ca="1" si="192"/>
        <v>2332.5958270387478</v>
      </c>
      <c r="S81" s="225">
        <f t="shared" ca="1" si="192"/>
        <v>4069.9226912719532</v>
      </c>
      <c r="T81" s="225">
        <f t="shared" ca="1" si="192"/>
        <v>4041.1775138440844</v>
      </c>
      <c r="U81" s="225">
        <f t="shared" ca="1" si="192"/>
        <v>4293.3167726650645</v>
      </c>
      <c r="V81" s="225">
        <f t="shared" ca="1" si="192"/>
        <v>3868.9351119508437</v>
      </c>
      <c r="W81" s="225">
        <f t="shared" ca="1" si="192"/>
        <v>3859.7124100225101</v>
      </c>
      <c r="X81" s="225">
        <f t="shared" ca="1" si="192"/>
        <v>4002.621626274864</v>
      </c>
      <c r="Y81" s="225">
        <f t="shared" ca="1" si="192"/>
        <v>4258.5001888017396</v>
      </c>
      <c r="Z81" s="225">
        <f t="shared" ca="1" si="192"/>
        <v>3835.9759964954137</v>
      </c>
      <c r="AA81" s="225">
        <f t="shared" ca="1" si="192"/>
        <v>3756.8247447801982</v>
      </c>
      <c r="AB81" s="225">
        <f t="shared" ca="1" si="192"/>
        <v>3963.9263637056438</v>
      </c>
      <c r="AC81" s="225">
        <f t="shared" ca="1" si="192"/>
        <v>4223.544229938414</v>
      </c>
      <c r="AD81" s="225">
        <f t="shared" ca="1" si="192"/>
        <v>3810.3751404149834</v>
      </c>
      <c r="AE81" s="225">
        <f t="shared" ca="1" si="192"/>
        <v>3694.5164721429146</v>
      </c>
      <c r="AF81" s="225">
        <f t="shared" ca="1" si="192"/>
        <v>3932.5893605114225</v>
      </c>
      <c r="AG81" s="225">
        <f t="shared" ca="1" si="192"/>
        <v>4195.9465304500882</v>
      </c>
      <c r="AH81" s="225">
        <f t="shared" ca="1" si="192"/>
        <v>3777.1301371001791</v>
      </c>
      <c r="AI81" s="225">
        <f t="shared" ca="1" si="192"/>
        <v>3621.2817315172551</v>
      </c>
      <c r="AJ81" s="225">
        <f t="shared" ca="1" si="192"/>
        <v>3893.608210082828</v>
      </c>
      <c r="AK81" s="225">
        <f t="shared" ca="1" si="192"/>
        <v>4160.7046837273883</v>
      </c>
      <c r="AL81" s="225">
        <f t="shared" ca="1" si="192"/>
        <v>3748.7385382324842</v>
      </c>
      <c r="AM81" s="225">
        <f t="shared" ca="1" si="192"/>
        <v>3552.3441121074738</v>
      </c>
      <c r="AN81" s="225">
        <f t="shared" ref="AN81:BS81" ca="1" si="193">AN23+AN26</f>
        <v>3859.4804641013443</v>
      </c>
      <c r="AO81" s="225">
        <f t="shared" ca="1" si="193"/>
        <v>4130.3162414517983</v>
      </c>
      <c r="AP81" s="225">
        <f t="shared" ca="1" si="193"/>
        <v>3715.1978530464044</v>
      </c>
      <c r="AQ81" s="225">
        <f t="shared" ca="1" si="193"/>
        <v>3418.3682820996305</v>
      </c>
      <c r="AR81" s="225">
        <f t="shared" ca="1" si="193"/>
        <v>3820.2036318014725</v>
      </c>
      <c r="AS81" s="225">
        <f t="shared" ca="1" si="193"/>
        <v>4094.778712857822</v>
      </c>
      <c r="AT81" s="225">
        <f t="shared" ca="1" si="193"/>
        <v>3681.5055475783201</v>
      </c>
      <c r="AU81" s="225">
        <f t="shared" ca="1" si="193"/>
        <v>3133.5682122174262</v>
      </c>
      <c r="AV81" s="225">
        <f t="shared" ca="1" si="193"/>
        <v>3780.7751792195995</v>
      </c>
      <c r="AW81" s="225">
        <f t="shared" ca="1" si="193"/>
        <v>4059.089563981845</v>
      </c>
      <c r="AX81" s="225">
        <f t="shared" ca="1" si="193"/>
        <v>3647.6590439017809</v>
      </c>
      <c r="AY81" s="225">
        <f t="shared" ca="1" si="193"/>
        <v>3031.1987313130694</v>
      </c>
      <c r="AZ81" s="225">
        <f t="shared" ca="1" si="193"/>
        <v>3741.1925284292702</v>
      </c>
      <c r="BA81" s="225">
        <f t="shared" ca="1" si="193"/>
        <v>4023.2462168974098</v>
      </c>
      <c r="BB81" s="225">
        <f t="shared" ca="1" si="193"/>
        <v>3613.6557193489962</v>
      </c>
      <c r="BC81" s="225">
        <f t="shared" ca="1" si="193"/>
        <v>2928.801887372304</v>
      </c>
      <c r="BD81" s="225">
        <f t="shared" ca="1" si="193"/>
        <v>3701.4530567626953</v>
      </c>
      <c r="BE81" s="225">
        <f t="shared" ca="1" si="193"/>
        <v>3987.2460489367318</v>
      </c>
      <c r="BF81" s="225">
        <f t="shared" ca="1" si="193"/>
        <v>3579.4929057182626</v>
      </c>
      <c r="BG81" s="225">
        <f t="shared" ca="1" si="193"/>
        <v>2826.3772142602847</v>
      </c>
      <c r="BH81" s="225">
        <f t="shared" ca="1" si="193"/>
        <v>3661.5540960181706</v>
      </c>
      <c r="BI81" s="225">
        <f t="shared" ca="1" si="193"/>
        <v>3951.0863918981008</v>
      </c>
      <c r="BJ81" s="225">
        <f t="shared" ca="1" si="193"/>
        <v>3545.1678884670805</v>
      </c>
      <c r="BK81" s="225">
        <f t="shared" ca="1" si="193"/>
        <v>2723.9242377363671</v>
      </c>
      <c r="BL81" s="225">
        <f t="shared" ca="1" si="193"/>
        <v>3621.492931653198</v>
      </c>
      <c r="BM81" s="225">
        <f t="shared" ca="1" si="193"/>
        <v>3914.7645312390241</v>
      </c>
      <c r="BN81" s="225">
        <f t="shared" ca="1" si="193"/>
        <v>3510.6779058906868</v>
      </c>
      <c r="BO81" s="225">
        <f t="shared" ca="1" si="193"/>
        <v>2621.4424753102289</v>
      </c>
      <c r="BP81" s="225">
        <f t="shared" ca="1" si="193"/>
        <v>3581.2668019630155</v>
      </c>
      <c r="BQ81" s="225">
        <f t="shared" ca="1" si="193"/>
        <v>3878.2777052547349</v>
      </c>
      <c r="BR81" s="225">
        <f t="shared" ca="1" si="193"/>
        <v>3476.0201482857387</v>
      </c>
      <c r="BS81" s="225">
        <f t="shared" ca="1" si="193"/>
        <v>2518.9314360954108</v>
      </c>
      <c r="BT81" s="225">
        <f t="shared" ref="BT81:CY81" ca="1" si="194">BT23+BT26</f>
        <v>3540.8728972442786</v>
      </c>
      <c r="BU81" s="225">
        <f t="shared" ca="1" si="194"/>
        <v>3841.6231042418931</v>
      </c>
      <c r="BV81" s="225">
        <f t="shared" ca="1" si="194"/>
        <v>3441.1917570988717</v>
      </c>
      <c r="BW81" s="225">
        <f t="shared" ca="1" si="194"/>
        <v>2416.3906206601978</v>
      </c>
      <c r="BX81" s="225">
        <f t="shared" ca="1" si="194"/>
        <v>3500.3083589436201</v>
      </c>
      <c r="BY81" s="225">
        <f t="shared" ca="1" si="194"/>
        <v>3804.7978696471309</v>
      </c>
      <c r="BZ81" s="225">
        <f t="shared" ca="1" si="194"/>
        <v>3406.1898240598657</v>
      </c>
      <c r="CA81" s="225">
        <f t="shared" ca="1" si="194"/>
        <v>2313.8195208758061</v>
      </c>
      <c r="CB81" s="225">
        <f t="shared" ca="1" si="194"/>
        <v>3459.5702787908235</v>
      </c>
      <c r="CC81" s="225">
        <f t="shared" ca="1" si="194"/>
        <v>3767.7990932002285</v>
      </c>
      <c r="CD81" s="225">
        <f t="shared" ca="1" si="194"/>
        <v>3371.0113902991125</v>
      </c>
      <c r="CE81" s="225">
        <f t="shared" ca="1" si="194"/>
        <v>2211.2176197618046</v>
      </c>
      <c r="CF81" s="225">
        <f t="shared" ca="1" si="194"/>
        <v>3438.6556979162797</v>
      </c>
      <c r="CG81" s="225">
        <f t="shared" ca="1" si="194"/>
        <v>3730.6238160315816</v>
      </c>
      <c r="CH81" s="225">
        <f t="shared" ca="1" si="194"/>
        <v>3335.6534454491293</v>
      </c>
      <c r="CI81" s="225">
        <f t="shared" ca="1" si="194"/>
        <v>2110.5070280475065</v>
      </c>
      <c r="CJ81" s="225">
        <f t="shared" ca="1" si="194"/>
        <v>3397.5616059525069</v>
      </c>
      <c r="CK81" s="225">
        <f t="shared" ca="1" si="194"/>
        <v>3693.269027773702</v>
      </c>
      <c r="CL81" s="225">
        <f t="shared" ca="1" si="194"/>
        <v>3300.1129267297811</v>
      </c>
      <c r="CM81" s="225">
        <f t="shared" ca="1" si="194"/>
        <v>2087.1762144804907</v>
      </c>
      <c r="CN81" s="225">
        <f t="shared" ca="1" si="194"/>
        <v>3356.2849401193685</v>
      </c>
      <c r="CO81" s="225">
        <f t="shared" ca="1" si="194"/>
        <v>3655.7316656464591</v>
      </c>
      <c r="CP81" s="225">
        <f t="shared" ca="1" si="194"/>
        <v>3264.3867180169627</v>
      </c>
      <c r="CQ81" s="225">
        <f t="shared" ca="1" si="194"/>
        <v>2041.2767739255946</v>
      </c>
      <c r="CR81" s="225">
        <f t="shared" ca="1" si="194"/>
        <v>3804.8225842927586</v>
      </c>
      <c r="CS81" s="225">
        <f t="shared" ca="1" si="194"/>
        <v>2358.221583458941</v>
      </c>
      <c r="CT81" s="225">
        <f t="shared" ca="1" si="194"/>
        <v>0</v>
      </c>
      <c r="CU81" s="225">
        <f t="shared" ca="1" si="194"/>
        <v>0</v>
      </c>
      <c r="CV81" s="225">
        <f t="shared" ca="1" si="194"/>
        <v>0</v>
      </c>
      <c r="CW81" s="225">
        <f t="shared" ca="1" si="194"/>
        <v>0</v>
      </c>
      <c r="CX81" s="225">
        <f t="shared" ca="1" si="194"/>
        <v>0</v>
      </c>
      <c r="CY81" s="225">
        <f t="shared" ca="1" si="194"/>
        <v>0</v>
      </c>
      <c r="CZ81" s="225">
        <f t="shared" ref="CZ81:EE81" ca="1" si="195">CZ23+CZ26</f>
        <v>0</v>
      </c>
      <c r="DA81" s="225">
        <f t="shared" ca="1" si="195"/>
        <v>0</v>
      </c>
      <c r="DB81" s="225">
        <f t="shared" ca="1" si="195"/>
        <v>0</v>
      </c>
      <c r="DC81" s="225">
        <f t="shared" ca="1" si="195"/>
        <v>0</v>
      </c>
      <c r="DD81" s="225">
        <f t="shared" ca="1" si="195"/>
        <v>0</v>
      </c>
      <c r="DE81" s="225">
        <f t="shared" ca="1" si="195"/>
        <v>0</v>
      </c>
      <c r="DF81" s="225">
        <f t="shared" ca="1" si="195"/>
        <v>0</v>
      </c>
      <c r="DG81" s="225">
        <f t="shared" ca="1" si="195"/>
        <v>0</v>
      </c>
      <c r="DH81" s="225">
        <f t="shared" ca="1" si="195"/>
        <v>0</v>
      </c>
      <c r="DI81" s="225">
        <f t="shared" ca="1" si="195"/>
        <v>0</v>
      </c>
      <c r="DJ81" s="225">
        <f t="shared" ca="1" si="195"/>
        <v>0</v>
      </c>
      <c r="DK81" s="225">
        <f t="shared" ca="1" si="195"/>
        <v>0</v>
      </c>
      <c r="DL81" s="225">
        <f t="shared" ca="1" si="195"/>
        <v>0</v>
      </c>
      <c r="DM81" s="225">
        <f t="shared" ca="1" si="195"/>
        <v>0</v>
      </c>
      <c r="DN81" s="225">
        <f t="shared" ca="1" si="195"/>
        <v>0</v>
      </c>
      <c r="DO81" s="225">
        <f t="shared" ca="1" si="195"/>
        <v>0</v>
      </c>
      <c r="DP81" s="225">
        <f t="shared" ca="1" si="195"/>
        <v>0</v>
      </c>
      <c r="DQ81" s="225">
        <f t="shared" ca="1" si="195"/>
        <v>0</v>
      </c>
      <c r="DR81" s="225">
        <f t="shared" ca="1" si="195"/>
        <v>0</v>
      </c>
      <c r="DS81" s="225">
        <f t="shared" ca="1" si="195"/>
        <v>0</v>
      </c>
      <c r="DT81" s="225">
        <f t="shared" ca="1" si="195"/>
        <v>0</v>
      </c>
      <c r="DU81" s="225">
        <f t="shared" ca="1" si="195"/>
        <v>0</v>
      </c>
      <c r="DV81" s="225">
        <f t="shared" ca="1" si="195"/>
        <v>0</v>
      </c>
      <c r="DW81" s="225">
        <f t="shared" ca="1" si="195"/>
        <v>0</v>
      </c>
      <c r="DX81" s="225">
        <f t="shared" ca="1" si="195"/>
        <v>0</v>
      </c>
      <c r="DY81" s="225">
        <f t="shared" ca="1" si="195"/>
        <v>0</v>
      </c>
      <c r="DZ81" s="225">
        <f t="shared" ca="1" si="195"/>
        <v>0</v>
      </c>
      <c r="EA81" s="225">
        <f t="shared" ca="1" si="195"/>
        <v>0</v>
      </c>
      <c r="EB81" s="225">
        <f t="shared" ca="1" si="195"/>
        <v>0</v>
      </c>
      <c r="EC81" s="225">
        <f t="shared" ca="1" si="195"/>
        <v>0</v>
      </c>
      <c r="ED81" s="225">
        <f t="shared" ca="1" si="195"/>
        <v>0</v>
      </c>
      <c r="EE81" s="225">
        <f t="shared" ca="1" si="195"/>
        <v>0</v>
      </c>
      <c r="EF81" s="225">
        <f t="shared" ref="EF81:EP81" ca="1" si="196">EF23+EF26</f>
        <v>0</v>
      </c>
      <c r="EG81" s="225">
        <f t="shared" ca="1" si="196"/>
        <v>0</v>
      </c>
      <c r="EH81" s="225">
        <f t="shared" ca="1" si="196"/>
        <v>0</v>
      </c>
      <c r="EI81" s="225">
        <f t="shared" ca="1" si="196"/>
        <v>0</v>
      </c>
      <c r="EJ81" s="225">
        <f t="shared" ca="1" si="196"/>
        <v>0</v>
      </c>
      <c r="EK81" s="225">
        <f t="shared" ca="1" si="196"/>
        <v>0</v>
      </c>
      <c r="EL81" s="225">
        <f t="shared" ca="1" si="196"/>
        <v>0</v>
      </c>
      <c r="EM81" s="225">
        <f t="shared" ca="1" si="196"/>
        <v>0</v>
      </c>
      <c r="EN81" s="225">
        <f t="shared" ca="1" si="196"/>
        <v>0</v>
      </c>
      <c r="EO81" s="225">
        <f t="shared" ca="1" si="196"/>
        <v>0</v>
      </c>
      <c r="EP81" s="225">
        <f t="shared" ca="1" si="196"/>
        <v>0</v>
      </c>
    </row>
    <row r="82" spans="2:146" ht="14.1" customHeight="1">
      <c r="B82" s="15" t="s">
        <v>717</v>
      </c>
      <c r="C82" s="406"/>
      <c r="D82" s="8" t="s">
        <v>97</v>
      </c>
      <c r="E82" s="71">
        <f t="shared" ref="E82" ca="1" si="197">SUM(G82:EP82)</f>
        <v>-201082.73749999999</v>
      </c>
      <c r="G82" s="71"/>
      <c r="H82" s="71">
        <f t="shared" ref="H82:AM82" ca="1" si="198">-SUMPRODUCT($A$45:$A$65,H45:H65)</f>
        <v>0</v>
      </c>
      <c r="I82" s="71">
        <f t="shared" ca="1" si="198"/>
        <v>0</v>
      </c>
      <c r="J82" s="71">
        <f t="shared" ca="1" si="198"/>
        <v>0</v>
      </c>
      <c r="K82" s="71">
        <f t="shared" ca="1" si="198"/>
        <v>0</v>
      </c>
      <c r="L82" s="71">
        <f t="shared" ca="1" si="198"/>
        <v>0</v>
      </c>
      <c r="M82" s="71">
        <f t="shared" ca="1" si="198"/>
        <v>0</v>
      </c>
      <c r="N82" s="71">
        <f t="shared" ca="1" si="198"/>
        <v>0</v>
      </c>
      <c r="O82" s="71">
        <f t="shared" ca="1" si="198"/>
        <v>0</v>
      </c>
      <c r="P82" s="71">
        <f t="shared" ca="1" si="198"/>
        <v>0</v>
      </c>
      <c r="Q82" s="71">
        <f t="shared" ca="1" si="198"/>
        <v>0</v>
      </c>
      <c r="R82" s="71">
        <f t="shared" ca="1" si="198"/>
        <v>-1868.75</v>
      </c>
      <c r="S82" s="71">
        <f t="shared" ca="1" si="198"/>
        <v>-1868.75</v>
      </c>
      <c r="T82" s="71">
        <f t="shared" ca="1" si="198"/>
        <v>-1868.75</v>
      </c>
      <c r="U82" s="71">
        <f t="shared" ca="1" si="198"/>
        <v>-6003.1249999999873</v>
      </c>
      <c r="V82" s="71">
        <f t="shared" ca="1" si="198"/>
        <v>-4646.51953125</v>
      </c>
      <c r="W82" s="71">
        <f t="shared" ca="1" si="198"/>
        <v>-3527.2757812500004</v>
      </c>
      <c r="X82" s="71">
        <f t="shared" ca="1" si="198"/>
        <v>-3502.9820312500005</v>
      </c>
      <c r="Y82" s="71">
        <f t="shared" ca="1" si="198"/>
        <v>-3613.6882812500007</v>
      </c>
      <c r="Z82" s="71">
        <f t="shared" ca="1" si="198"/>
        <v>-3587.5257812500004</v>
      </c>
      <c r="AA82" s="71">
        <f t="shared" ca="1" si="198"/>
        <v>-3561.36328125</v>
      </c>
      <c r="AB82" s="71">
        <f t="shared" ca="1" si="198"/>
        <v>-3535.2007812500005</v>
      </c>
      <c r="AC82" s="71">
        <f t="shared" ca="1" si="198"/>
        <v>-3509.0382812500002</v>
      </c>
      <c r="AD82" s="71">
        <f t="shared" ca="1" si="198"/>
        <v>-3482.8757812500007</v>
      </c>
      <c r="AE82" s="71">
        <f t="shared" ca="1" si="198"/>
        <v>-3456.7132812500004</v>
      </c>
      <c r="AF82" s="71">
        <f t="shared" ca="1" si="198"/>
        <v>-3565.55078125</v>
      </c>
      <c r="AG82" s="71">
        <f t="shared" ca="1" si="198"/>
        <v>-3537.51953125</v>
      </c>
      <c r="AH82" s="71">
        <f t="shared" ca="1" si="198"/>
        <v>-3509.48828125</v>
      </c>
      <c r="AI82" s="71">
        <f t="shared" ca="1" si="198"/>
        <v>-3481.45703125</v>
      </c>
      <c r="AJ82" s="71">
        <f t="shared" ca="1" si="198"/>
        <v>-3453.42578125</v>
      </c>
      <c r="AK82" s="71">
        <f t="shared" ca="1" si="198"/>
        <v>-3425.39453125</v>
      </c>
      <c r="AL82" s="71">
        <f t="shared" ca="1" si="198"/>
        <v>-3481.73828125</v>
      </c>
      <c r="AM82" s="71">
        <f t="shared" ca="1" si="198"/>
        <v>-3452.5390625000005</v>
      </c>
      <c r="AN82" s="71">
        <f t="shared" ref="AN82:BS82" ca="1" si="199">-SUMPRODUCT($A$45:$A$65,AN45:AN65)</f>
        <v>-3423.3398437500005</v>
      </c>
      <c r="AO82" s="71">
        <f t="shared" ca="1" si="199"/>
        <v>-3394.1406250000005</v>
      </c>
      <c r="AP82" s="71">
        <f t="shared" ca="1" si="199"/>
        <v>-3364.9414062500005</v>
      </c>
      <c r="AQ82" s="71">
        <f t="shared" ca="1" si="199"/>
        <v>-3335.7421875000005</v>
      </c>
      <c r="AR82" s="71">
        <f t="shared" ca="1" si="199"/>
        <v>-3306.5429687500005</v>
      </c>
      <c r="AS82" s="71">
        <f t="shared" ca="1" si="199"/>
        <v>-3277.3437500000005</v>
      </c>
      <c r="AT82" s="71">
        <f t="shared" ca="1" si="199"/>
        <v>-3248.1445312500005</v>
      </c>
      <c r="AU82" s="71">
        <f t="shared" ca="1" si="199"/>
        <v>-3218.9453125000005</v>
      </c>
      <c r="AV82" s="71">
        <f t="shared" ca="1" si="199"/>
        <v>-3189.7460937500005</v>
      </c>
      <c r="AW82" s="71">
        <f t="shared" ca="1" si="199"/>
        <v>-3160.5468750000005</v>
      </c>
      <c r="AX82" s="71">
        <f t="shared" ca="1" si="199"/>
        <v>-3131.3476562500005</v>
      </c>
      <c r="AY82" s="71">
        <f t="shared" ca="1" si="199"/>
        <v>-3102.1484375000005</v>
      </c>
      <c r="AZ82" s="71">
        <f t="shared" ca="1" si="199"/>
        <v>-3072.9492187500005</v>
      </c>
      <c r="BA82" s="71">
        <f t="shared" ca="1" si="199"/>
        <v>-3043.7500000000005</v>
      </c>
      <c r="BB82" s="71">
        <f t="shared" ca="1" si="199"/>
        <v>-3014.55078125</v>
      </c>
      <c r="BC82" s="71">
        <f t="shared" ca="1" si="199"/>
        <v>-2985.3515625</v>
      </c>
      <c r="BD82" s="71">
        <f t="shared" ca="1" si="199"/>
        <v>-2956.15234375</v>
      </c>
      <c r="BE82" s="71">
        <f t="shared" ca="1" si="199"/>
        <v>-2926.953125</v>
      </c>
      <c r="BF82" s="71">
        <f t="shared" ca="1" si="199"/>
        <v>-2897.75390625</v>
      </c>
      <c r="BG82" s="71">
        <f t="shared" ca="1" si="199"/>
        <v>-2868.5546875</v>
      </c>
      <c r="BH82" s="71">
        <f t="shared" ca="1" si="199"/>
        <v>-2839.35546875</v>
      </c>
      <c r="BI82" s="71">
        <f t="shared" ca="1" si="199"/>
        <v>-2810.15625</v>
      </c>
      <c r="BJ82" s="71">
        <f t="shared" ca="1" si="199"/>
        <v>-2780.95703125</v>
      </c>
      <c r="BK82" s="71">
        <f t="shared" ca="1" si="199"/>
        <v>-2751.7578125</v>
      </c>
      <c r="BL82" s="71">
        <f t="shared" ca="1" si="199"/>
        <v>-2722.55859375</v>
      </c>
      <c r="BM82" s="71">
        <f t="shared" ca="1" si="199"/>
        <v>-2693.359375</v>
      </c>
      <c r="BN82" s="71">
        <f t="shared" ca="1" si="199"/>
        <v>-2664.16015625</v>
      </c>
      <c r="BO82" s="71">
        <f t="shared" ca="1" si="199"/>
        <v>-2634.9609375</v>
      </c>
      <c r="BP82" s="71">
        <f t="shared" ca="1" si="199"/>
        <v>-2605.76171875</v>
      </c>
      <c r="BQ82" s="71">
        <f t="shared" ca="1" si="199"/>
        <v>-2576.5625</v>
      </c>
      <c r="BR82" s="71">
        <f t="shared" ca="1" si="199"/>
        <v>-2547.36328125</v>
      </c>
      <c r="BS82" s="71">
        <f t="shared" ca="1" si="199"/>
        <v>-2518.1640625</v>
      </c>
      <c r="BT82" s="71">
        <f t="shared" ref="BT82:CY82" ca="1" si="200">-SUMPRODUCT($A$45:$A$65,BT45:BT65)</f>
        <v>-2488.96484375</v>
      </c>
      <c r="BU82" s="71">
        <f t="shared" ca="1" si="200"/>
        <v>-2459.765625</v>
      </c>
      <c r="BV82" s="71">
        <f t="shared" ca="1" si="200"/>
        <v>-2430.56640625</v>
      </c>
      <c r="BW82" s="71">
        <f t="shared" ca="1" si="200"/>
        <v>-2401.3671875</v>
      </c>
      <c r="BX82" s="71">
        <f t="shared" ca="1" si="200"/>
        <v>-2372.16796875</v>
      </c>
      <c r="BY82" s="71">
        <f t="shared" ca="1" si="200"/>
        <v>-2342.96875</v>
      </c>
      <c r="BZ82" s="71">
        <f t="shared" ca="1" si="200"/>
        <v>-2313.76953125</v>
      </c>
      <c r="CA82" s="71">
        <f t="shared" ca="1" si="200"/>
        <v>-2284.5703125</v>
      </c>
      <c r="CB82" s="71">
        <f t="shared" ca="1" si="200"/>
        <v>-2255.37109375</v>
      </c>
      <c r="CC82" s="71">
        <f t="shared" ca="1" si="200"/>
        <v>-2226.171875</v>
      </c>
      <c r="CD82" s="71">
        <f t="shared" ca="1" si="200"/>
        <v>-2196.97265625</v>
      </c>
      <c r="CE82" s="71">
        <f t="shared" ca="1" si="200"/>
        <v>-2167.7734375</v>
      </c>
      <c r="CF82" s="71">
        <f t="shared" ca="1" si="200"/>
        <v>-2138.57421875</v>
      </c>
      <c r="CG82" s="71">
        <f t="shared" ca="1" si="200"/>
        <v>0</v>
      </c>
      <c r="CH82" s="71">
        <f t="shared" ca="1" si="200"/>
        <v>0</v>
      </c>
      <c r="CI82" s="71">
        <f t="shared" ca="1" si="200"/>
        <v>0</v>
      </c>
      <c r="CJ82" s="71">
        <f t="shared" ca="1" si="200"/>
        <v>0</v>
      </c>
      <c r="CK82" s="71">
        <f t="shared" ca="1" si="200"/>
        <v>0</v>
      </c>
      <c r="CL82" s="71">
        <f t="shared" ca="1" si="200"/>
        <v>0</v>
      </c>
      <c r="CM82" s="71">
        <f t="shared" ca="1" si="200"/>
        <v>0</v>
      </c>
      <c r="CN82" s="71">
        <f t="shared" ca="1" si="200"/>
        <v>0</v>
      </c>
      <c r="CO82" s="71">
        <f t="shared" ca="1" si="200"/>
        <v>0</v>
      </c>
      <c r="CP82" s="71">
        <f t="shared" ca="1" si="200"/>
        <v>0</v>
      </c>
      <c r="CQ82" s="71">
        <f t="shared" ca="1" si="200"/>
        <v>0</v>
      </c>
      <c r="CR82" s="71">
        <f t="shared" ca="1" si="200"/>
        <v>0</v>
      </c>
      <c r="CS82" s="71">
        <f t="shared" ca="1" si="200"/>
        <v>0</v>
      </c>
      <c r="CT82" s="71">
        <f t="shared" ca="1" si="200"/>
        <v>0</v>
      </c>
      <c r="CU82" s="71">
        <f t="shared" ca="1" si="200"/>
        <v>0</v>
      </c>
      <c r="CV82" s="71">
        <f t="shared" ca="1" si="200"/>
        <v>0</v>
      </c>
      <c r="CW82" s="71">
        <f t="shared" ca="1" si="200"/>
        <v>0</v>
      </c>
      <c r="CX82" s="71">
        <f t="shared" ca="1" si="200"/>
        <v>0</v>
      </c>
      <c r="CY82" s="71">
        <f t="shared" ca="1" si="200"/>
        <v>0</v>
      </c>
      <c r="CZ82" s="71">
        <f t="shared" ref="CZ82:EE82" ca="1" si="201">-SUMPRODUCT($A$45:$A$65,CZ45:CZ65)</f>
        <v>0</v>
      </c>
      <c r="DA82" s="71">
        <f t="shared" ca="1" si="201"/>
        <v>0</v>
      </c>
      <c r="DB82" s="71">
        <f t="shared" ca="1" si="201"/>
        <v>0</v>
      </c>
      <c r="DC82" s="71">
        <f t="shared" ca="1" si="201"/>
        <v>0</v>
      </c>
      <c r="DD82" s="71">
        <f t="shared" ca="1" si="201"/>
        <v>0</v>
      </c>
      <c r="DE82" s="71">
        <f t="shared" ca="1" si="201"/>
        <v>0</v>
      </c>
      <c r="DF82" s="71">
        <f t="shared" ca="1" si="201"/>
        <v>0</v>
      </c>
      <c r="DG82" s="71">
        <f t="shared" ca="1" si="201"/>
        <v>0</v>
      </c>
      <c r="DH82" s="71">
        <f t="shared" ca="1" si="201"/>
        <v>0</v>
      </c>
      <c r="DI82" s="71">
        <f t="shared" ca="1" si="201"/>
        <v>0</v>
      </c>
      <c r="DJ82" s="71">
        <f t="shared" ca="1" si="201"/>
        <v>0</v>
      </c>
      <c r="DK82" s="71">
        <f t="shared" ca="1" si="201"/>
        <v>0</v>
      </c>
      <c r="DL82" s="71">
        <f t="shared" ca="1" si="201"/>
        <v>0</v>
      </c>
      <c r="DM82" s="71">
        <f t="shared" ca="1" si="201"/>
        <v>0</v>
      </c>
      <c r="DN82" s="71">
        <f t="shared" ca="1" si="201"/>
        <v>0</v>
      </c>
      <c r="DO82" s="71">
        <f t="shared" ca="1" si="201"/>
        <v>0</v>
      </c>
      <c r="DP82" s="71">
        <f t="shared" ca="1" si="201"/>
        <v>0</v>
      </c>
      <c r="DQ82" s="71">
        <f t="shared" ca="1" si="201"/>
        <v>0</v>
      </c>
      <c r="DR82" s="71">
        <f t="shared" ca="1" si="201"/>
        <v>0</v>
      </c>
      <c r="DS82" s="71">
        <f t="shared" ca="1" si="201"/>
        <v>0</v>
      </c>
      <c r="DT82" s="71">
        <f t="shared" ca="1" si="201"/>
        <v>0</v>
      </c>
      <c r="DU82" s="71">
        <f t="shared" ca="1" si="201"/>
        <v>0</v>
      </c>
      <c r="DV82" s="71">
        <f t="shared" ca="1" si="201"/>
        <v>0</v>
      </c>
      <c r="DW82" s="71">
        <f t="shared" ca="1" si="201"/>
        <v>0</v>
      </c>
      <c r="DX82" s="71">
        <f t="shared" ca="1" si="201"/>
        <v>0</v>
      </c>
      <c r="DY82" s="71">
        <f t="shared" ca="1" si="201"/>
        <v>0</v>
      </c>
      <c r="DZ82" s="71">
        <f t="shared" ca="1" si="201"/>
        <v>0</v>
      </c>
      <c r="EA82" s="71">
        <f t="shared" ca="1" si="201"/>
        <v>0</v>
      </c>
      <c r="EB82" s="71">
        <f t="shared" ca="1" si="201"/>
        <v>0</v>
      </c>
      <c r="EC82" s="71">
        <f t="shared" ca="1" si="201"/>
        <v>0</v>
      </c>
      <c r="ED82" s="71">
        <f t="shared" ca="1" si="201"/>
        <v>0</v>
      </c>
      <c r="EE82" s="71">
        <f t="shared" ca="1" si="201"/>
        <v>0</v>
      </c>
      <c r="EF82" s="71">
        <f t="shared" ref="EF82:EP82" ca="1" si="202">-SUMPRODUCT($A$45:$A$65,EF45:EF65)</f>
        <v>0</v>
      </c>
      <c r="EG82" s="71">
        <f t="shared" ca="1" si="202"/>
        <v>0</v>
      </c>
      <c r="EH82" s="71">
        <f t="shared" ca="1" si="202"/>
        <v>0</v>
      </c>
      <c r="EI82" s="71">
        <f t="shared" ca="1" si="202"/>
        <v>0</v>
      </c>
      <c r="EJ82" s="71">
        <f t="shared" ca="1" si="202"/>
        <v>0</v>
      </c>
      <c r="EK82" s="71">
        <f t="shared" ca="1" si="202"/>
        <v>0</v>
      </c>
      <c r="EL82" s="71">
        <f t="shared" ca="1" si="202"/>
        <v>0</v>
      </c>
      <c r="EM82" s="71">
        <f t="shared" ca="1" si="202"/>
        <v>0</v>
      </c>
      <c r="EN82" s="71">
        <f t="shared" ca="1" si="202"/>
        <v>0</v>
      </c>
      <c r="EO82" s="71">
        <f t="shared" ca="1" si="202"/>
        <v>0</v>
      </c>
      <c r="EP82" s="71">
        <f t="shared" ca="1" si="202"/>
        <v>0</v>
      </c>
    </row>
    <row r="83" spans="2:146" ht="14.1" customHeight="1">
      <c r="B83" s="46" t="s">
        <v>718</v>
      </c>
      <c r="C83" s="407">
        <f>'CF(Q)'!E102</f>
        <v>5000</v>
      </c>
      <c r="D83" s="233" t="s">
        <v>97</v>
      </c>
      <c r="E83" s="237">
        <f t="shared" ref="E83" ca="1" si="203">SUM(G83:EP83)</f>
        <v>4999.9999999999609</v>
      </c>
      <c r="F83" s="46"/>
      <c r="G83" s="237"/>
      <c r="H83" s="1282">
        <f ca="1">+'CF(Q)'!H24+'CF(Q)'!H35+'CF(Q)'!H63</f>
        <v>0</v>
      </c>
      <c r="I83" s="1282">
        <f ca="1">+'CF(Q)'!I24+'CF(Q)'!I35+'CF(Q)'!I63</f>
        <v>0</v>
      </c>
      <c r="J83" s="1282">
        <f ca="1">+'CF(Q)'!J24+'CF(Q)'!J35+'CF(Q)'!J63</f>
        <v>0</v>
      </c>
      <c r="K83" s="1282">
        <f ca="1">+'CF(Q)'!K24+'CF(Q)'!K35+'CF(Q)'!K63</f>
        <v>0</v>
      </c>
      <c r="L83" s="1282">
        <f ca="1">+'CF(Q)'!L24+'CF(Q)'!L35+'CF(Q)'!L63</f>
        <v>0</v>
      </c>
      <c r="M83" s="1282">
        <f ca="1">+'CF(Q)'!M24+'CF(Q)'!M35+'CF(Q)'!M63</f>
        <v>0</v>
      </c>
      <c r="N83" s="1282">
        <f ca="1">+'CF(Q)'!N24+'CF(Q)'!N35+'CF(Q)'!N63</f>
        <v>0</v>
      </c>
      <c r="O83" s="1282">
        <f ca="1">+'CF(Q)'!O24+'CF(Q)'!O35+'CF(Q)'!O63</f>
        <v>0</v>
      </c>
      <c r="P83" s="1282">
        <f ca="1">+'CF(Q)'!P24+'CF(Q)'!P35+'CF(Q)'!P63</f>
        <v>0</v>
      </c>
      <c r="Q83" s="1282">
        <f ca="1">+'CF(Q)'!Q24+'CF(Q)'!Q35+'CF(Q)'!Q63</f>
        <v>0</v>
      </c>
      <c r="R83" s="1282">
        <f ca="1">+'CF(Q)'!R24+'CF(Q)'!R35+'CF(Q)'!R63</f>
        <v>-2.5465851649641991E-11</v>
      </c>
      <c r="S83" s="1282">
        <f ca="1">+'CF(Q)'!S24+'CF(Q)'!S35+'CF(Q)'!S63</f>
        <v>-2000</v>
      </c>
      <c r="T83" s="1282">
        <f ca="1">+'CF(Q)'!T24+'CF(Q)'!T35+'CF(Q)'!T63</f>
        <v>0</v>
      </c>
      <c r="U83" s="1282">
        <f ca="1">+'CF(Q)'!U24+'CF(Q)'!U35+'CF(Q)'!U63</f>
        <v>0</v>
      </c>
      <c r="V83" s="1282">
        <f ca="1">+'CF(Q)'!V24+'CF(Q)'!V35+'CF(Q)'!V63</f>
        <v>0</v>
      </c>
      <c r="W83" s="1282">
        <f ca="1">+'CF(Q)'!W24+'CF(Q)'!W35+'CF(Q)'!W63</f>
        <v>-116.67031250000036</v>
      </c>
      <c r="X83" s="1282">
        <f ca="1">+'CF(Q)'!X24+'CF(Q)'!X35+'CF(Q)'!X63</f>
        <v>-84.543750000000728</v>
      </c>
      <c r="Y83" s="1282">
        <f ca="1">+'CF(Q)'!Y24+'CF(Q)'!Y35+'CF(Q)'!Y63</f>
        <v>52.325000000000728</v>
      </c>
      <c r="Z83" s="1282">
        <f ca="1">+'CF(Q)'!Z24+'CF(Q)'!Z35+'CF(Q)'!Z63</f>
        <v>52.324999999999818</v>
      </c>
      <c r="AA83" s="1282">
        <f ca="1">+'CF(Q)'!AA24+'CF(Q)'!AA35+'CF(Q)'!AA63</f>
        <v>52.324999999998909</v>
      </c>
      <c r="AB83" s="1282">
        <f ca="1">+'CF(Q)'!AB24+'CF(Q)'!AB35+'CF(Q)'!AB63</f>
        <v>52.325000000000728</v>
      </c>
      <c r="AC83" s="1282">
        <f ca="1">+'CF(Q)'!AC24+'CF(Q)'!AC35+'CF(Q)'!AC63</f>
        <v>52.324999999998909</v>
      </c>
      <c r="AD83" s="1282">
        <f ca="1">+'CF(Q)'!AD24+'CF(Q)'!AD35+'CF(Q)'!AD63</f>
        <v>-82.674999999999272</v>
      </c>
      <c r="AE83" s="1282">
        <f ca="1">+'CF(Q)'!AE24+'CF(Q)'!AE35+'CF(Q)'!AE63</f>
        <v>-80.806249999999636</v>
      </c>
      <c r="AF83" s="1282">
        <f ca="1">+'CF(Q)'!AF24+'CF(Q)'!AF35+'CF(Q)'!AF63</f>
        <v>56.0625</v>
      </c>
      <c r="AG83" s="1282">
        <f ca="1">+'CF(Q)'!AG24+'CF(Q)'!AG35+'CF(Q)'!AG63</f>
        <v>56.0625</v>
      </c>
      <c r="AH83" s="1282">
        <f ca="1">+'CF(Q)'!AH24+'CF(Q)'!AH35+'CF(Q)'!AH63</f>
        <v>56.0625</v>
      </c>
      <c r="AI83" s="1282">
        <f ca="1">+'CF(Q)'!AI24+'CF(Q)'!AI35+'CF(Q)'!AI63</f>
        <v>56.0625</v>
      </c>
      <c r="AJ83" s="1282">
        <f ca="1">+'CF(Q)'!AJ24+'CF(Q)'!AJ35+'CF(Q)'!AJ63</f>
        <v>-28.3125</v>
      </c>
      <c r="AK83" s="1282">
        <f ca="1">+'CF(Q)'!AK24+'CF(Q)'!AK35+'CF(Q)'!AK63</f>
        <v>-27.14453125</v>
      </c>
      <c r="AL83" s="1282">
        <f ca="1">+'CF(Q)'!AL24+'CF(Q)'!AL35+'CF(Q)'!AL63</f>
        <v>58.398437499999091</v>
      </c>
      <c r="AM83" s="1282">
        <f ca="1">+'CF(Q)'!AM24+'CF(Q)'!AM35+'CF(Q)'!AM63</f>
        <v>58.398437499999091</v>
      </c>
      <c r="AN83" s="1282">
        <f ca="1">+'CF(Q)'!AN24+'CF(Q)'!AN35+'CF(Q)'!AN63</f>
        <v>58.398437499999091</v>
      </c>
      <c r="AO83" s="1282">
        <f ca="1">+'CF(Q)'!AO24+'CF(Q)'!AO35+'CF(Q)'!AO63</f>
        <v>58.398437499999091</v>
      </c>
      <c r="AP83" s="1282">
        <f ca="1">+'CF(Q)'!AP24+'CF(Q)'!AP35+'CF(Q)'!AP63</f>
        <v>58.398437499999091</v>
      </c>
      <c r="AQ83" s="1282">
        <f ca="1">+'CF(Q)'!AQ24+'CF(Q)'!AQ35+'CF(Q)'!AQ63</f>
        <v>58.398437499999091</v>
      </c>
      <c r="AR83" s="1282">
        <f ca="1">+'CF(Q)'!AR24+'CF(Q)'!AR35+'CF(Q)'!AR63</f>
        <v>58.398437499999091</v>
      </c>
      <c r="AS83" s="1282">
        <f ca="1">+'CF(Q)'!AS24+'CF(Q)'!AS35+'CF(Q)'!AS63</f>
        <v>58.398437499999091</v>
      </c>
      <c r="AT83" s="1282">
        <f ca="1">+'CF(Q)'!AT24+'CF(Q)'!AT35+'CF(Q)'!AT63</f>
        <v>58.398437499999091</v>
      </c>
      <c r="AU83" s="1282">
        <f ca="1">+'CF(Q)'!AU24+'CF(Q)'!AU35+'CF(Q)'!AU63</f>
        <v>58.398437499999091</v>
      </c>
      <c r="AV83" s="1282">
        <f ca="1">+'CF(Q)'!AV24+'CF(Q)'!AV35+'CF(Q)'!AV63</f>
        <v>58.398437499999091</v>
      </c>
      <c r="AW83" s="1282">
        <f ca="1">+'CF(Q)'!AW24+'CF(Q)'!AW35+'CF(Q)'!AW63</f>
        <v>58.398437499999091</v>
      </c>
      <c r="AX83" s="1282">
        <f ca="1">+'CF(Q)'!AX24+'CF(Q)'!AX35+'CF(Q)'!AX63</f>
        <v>58.398437499999091</v>
      </c>
      <c r="AY83" s="1282">
        <f ca="1">+'CF(Q)'!AY24+'CF(Q)'!AY35+'CF(Q)'!AY63</f>
        <v>58.398437499999091</v>
      </c>
      <c r="AZ83" s="1282">
        <f ca="1">+'CF(Q)'!AZ24+'CF(Q)'!AZ35+'CF(Q)'!AZ63</f>
        <v>58.3984375</v>
      </c>
      <c r="BA83" s="1282">
        <f ca="1">+'CF(Q)'!BA24+'CF(Q)'!BA35+'CF(Q)'!BA63</f>
        <v>58.3984375</v>
      </c>
      <c r="BB83" s="1282">
        <f ca="1">+'CF(Q)'!BB24+'CF(Q)'!BB35+'CF(Q)'!BB63</f>
        <v>58.3984375</v>
      </c>
      <c r="BC83" s="1282">
        <f ca="1">+'CF(Q)'!BC24+'CF(Q)'!BC35+'CF(Q)'!BC63</f>
        <v>58.3984375</v>
      </c>
      <c r="BD83" s="1282">
        <f ca="1">+'CF(Q)'!BD24+'CF(Q)'!BD35+'CF(Q)'!BD63</f>
        <v>58.3984375</v>
      </c>
      <c r="BE83" s="1282">
        <f ca="1">+'CF(Q)'!BE24+'CF(Q)'!BE35+'CF(Q)'!BE63</f>
        <v>58.3984375</v>
      </c>
      <c r="BF83" s="1282">
        <f ca="1">+'CF(Q)'!BF24+'CF(Q)'!BF35+'CF(Q)'!BF63</f>
        <v>58.3984375</v>
      </c>
      <c r="BG83" s="1282">
        <f ca="1">+'CF(Q)'!BG24+'CF(Q)'!BG35+'CF(Q)'!BG63</f>
        <v>58.3984375</v>
      </c>
      <c r="BH83" s="1282">
        <f ca="1">+'CF(Q)'!BH24+'CF(Q)'!BH35+'CF(Q)'!BH63</f>
        <v>58.3984375</v>
      </c>
      <c r="BI83" s="1282">
        <f ca="1">+'CF(Q)'!BI24+'CF(Q)'!BI35+'CF(Q)'!BI63</f>
        <v>58.3984375</v>
      </c>
      <c r="BJ83" s="1282">
        <f ca="1">+'CF(Q)'!BJ24+'CF(Q)'!BJ35+'CF(Q)'!BJ63</f>
        <v>58.3984375</v>
      </c>
      <c r="BK83" s="1282">
        <f ca="1">+'CF(Q)'!BK24+'CF(Q)'!BK35+'CF(Q)'!BK63</f>
        <v>58.3984375</v>
      </c>
      <c r="BL83" s="1282">
        <f ca="1">+'CF(Q)'!BL24+'CF(Q)'!BL35+'CF(Q)'!BL63</f>
        <v>58.3984375</v>
      </c>
      <c r="BM83" s="1282">
        <f ca="1">+'CF(Q)'!BM24+'CF(Q)'!BM35+'CF(Q)'!BM63</f>
        <v>58.3984375</v>
      </c>
      <c r="BN83" s="1282">
        <f ca="1">+'CF(Q)'!BN24+'CF(Q)'!BN35+'CF(Q)'!BN63</f>
        <v>58.3984375</v>
      </c>
      <c r="BO83" s="1282">
        <f ca="1">+'CF(Q)'!BO24+'CF(Q)'!BO35+'CF(Q)'!BO63</f>
        <v>58.3984375</v>
      </c>
      <c r="BP83" s="1282">
        <f ca="1">+'CF(Q)'!BP24+'CF(Q)'!BP35+'CF(Q)'!BP63</f>
        <v>58.3984375</v>
      </c>
      <c r="BQ83" s="1282">
        <f ca="1">+'CF(Q)'!BQ24+'CF(Q)'!BQ35+'CF(Q)'!BQ63</f>
        <v>58.3984375</v>
      </c>
      <c r="BR83" s="1282">
        <f ca="1">+'CF(Q)'!BR24+'CF(Q)'!BR35+'CF(Q)'!BR63</f>
        <v>58.3984375</v>
      </c>
      <c r="BS83" s="1282">
        <f ca="1">+'CF(Q)'!BS24+'CF(Q)'!BS35+'CF(Q)'!BS63</f>
        <v>58.3984375</v>
      </c>
      <c r="BT83" s="1282">
        <f ca="1">+'CF(Q)'!BT24+'CF(Q)'!BT35+'CF(Q)'!BT63</f>
        <v>58.3984375</v>
      </c>
      <c r="BU83" s="1282">
        <f ca="1">+'CF(Q)'!BU24+'CF(Q)'!BU35+'CF(Q)'!BU63</f>
        <v>58.3984375</v>
      </c>
      <c r="BV83" s="1282">
        <f ca="1">+'CF(Q)'!BV24+'CF(Q)'!BV35+'CF(Q)'!BV63</f>
        <v>58.3984375</v>
      </c>
      <c r="BW83" s="1282">
        <f ca="1">+'CF(Q)'!BW24+'CF(Q)'!BW35+'CF(Q)'!BW63</f>
        <v>58.3984375</v>
      </c>
      <c r="BX83" s="1282">
        <f ca="1">+'CF(Q)'!BX24+'CF(Q)'!BX35+'CF(Q)'!BX63</f>
        <v>58.3984375</v>
      </c>
      <c r="BY83" s="1282">
        <f ca="1">+'CF(Q)'!BY24+'CF(Q)'!BY35+'CF(Q)'!BY63</f>
        <v>58.3984375</v>
      </c>
      <c r="BZ83" s="1282">
        <f ca="1">+'CF(Q)'!BZ24+'CF(Q)'!BZ35+'CF(Q)'!BZ63</f>
        <v>58.3984375</v>
      </c>
      <c r="CA83" s="1282">
        <f ca="1">+'CF(Q)'!CA24+'CF(Q)'!CA35+'CF(Q)'!CA63</f>
        <v>58.3984375</v>
      </c>
      <c r="CB83" s="1282">
        <f ca="1">+'CF(Q)'!CB24+'CF(Q)'!CB35+'CF(Q)'!CB63</f>
        <v>58.3984375</v>
      </c>
      <c r="CC83" s="1282">
        <f ca="1">+'CF(Q)'!CC24+'CF(Q)'!CC35+'CF(Q)'!CC63</f>
        <v>58.3984375</v>
      </c>
      <c r="CD83" s="1282">
        <f ca="1">+'CF(Q)'!CD24+'CF(Q)'!CD35+'CF(Q)'!CD63</f>
        <v>58.3984375</v>
      </c>
      <c r="CE83" s="1282">
        <f ca="1">+'CF(Q)'!CE24+'CF(Q)'!CE35+'CF(Q)'!CE63</f>
        <v>2167.7734375</v>
      </c>
      <c r="CF83" s="1282">
        <f ca="1">+'CF(Q)'!CF24+'CF(Q)'!CF35+'CF(Q)'!CF63</f>
        <v>2138.57421875</v>
      </c>
      <c r="CG83" s="1282">
        <f ca="1">+'CF(Q)'!CG24+'CF(Q)'!CG35+'CF(Q)'!CG63</f>
        <v>0</v>
      </c>
      <c r="CH83" s="1282">
        <f ca="1">+'CF(Q)'!CH24+'CF(Q)'!CH35+'CF(Q)'!CH63</f>
        <v>0</v>
      </c>
      <c r="CI83" s="1282">
        <f ca="1">+'CF(Q)'!CI24+'CF(Q)'!CI35+'CF(Q)'!CI63</f>
        <v>0</v>
      </c>
      <c r="CJ83" s="1282">
        <f ca="1">+'CF(Q)'!CJ24+'CF(Q)'!CJ35+'CF(Q)'!CJ63</f>
        <v>0</v>
      </c>
      <c r="CK83" s="1282">
        <f ca="1">+'CF(Q)'!CK24+'CF(Q)'!CK35+'CF(Q)'!CK63</f>
        <v>0</v>
      </c>
      <c r="CL83" s="1282">
        <f ca="1">+'CF(Q)'!CL24+'CF(Q)'!CL35+'CF(Q)'!CL63</f>
        <v>0</v>
      </c>
      <c r="CM83" s="1282">
        <f ca="1">+'CF(Q)'!CM24+'CF(Q)'!CM35+'CF(Q)'!CM63</f>
        <v>0</v>
      </c>
      <c r="CN83" s="1282">
        <f ca="1">+'CF(Q)'!CN24+'CF(Q)'!CN35+'CF(Q)'!CN63</f>
        <v>0</v>
      </c>
      <c r="CO83" s="1282">
        <f ca="1">+'CF(Q)'!CO24+'CF(Q)'!CO35+'CF(Q)'!CO63</f>
        <v>0</v>
      </c>
      <c r="CP83" s="1282">
        <f ca="1">+'CF(Q)'!CP24+'CF(Q)'!CP35+'CF(Q)'!CP63</f>
        <v>0</v>
      </c>
      <c r="CQ83" s="1282">
        <f ca="1">+'CF(Q)'!CQ24+'CF(Q)'!CQ35+'CF(Q)'!CQ63</f>
        <v>0</v>
      </c>
      <c r="CR83" s="1282">
        <f ca="1">+'CF(Q)'!CR24+'CF(Q)'!CR35+'CF(Q)'!CR63</f>
        <v>0</v>
      </c>
      <c r="CS83" s="1282">
        <f ca="1">+'CF(Q)'!CS24+'CF(Q)'!CS35+'CF(Q)'!CS63</f>
        <v>0</v>
      </c>
      <c r="CT83" s="1282">
        <f ca="1">+'CF(Q)'!CT24+'CF(Q)'!CT35+'CF(Q)'!CT63</f>
        <v>0</v>
      </c>
      <c r="CU83" s="1282">
        <f ca="1">+'CF(Q)'!CU24+'CF(Q)'!CU35+'CF(Q)'!CU63</f>
        <v>0</v>
      </c>
      <c r="CV83" s="1282">
        <f ca="1">+'CF(Q)'!CV24+'CF(Q)'!CV35+'CF(Q)'!CV63</f>
        <v>0</v>
      </c>
      <c r="CW83" s="1282">
        <f ca="1">+'CF(Q)'!CW24+'CF(Q)'!CW35+'CF(Q)'!CW63</f>
        <v>0</v>
      </c>
      <c r="CX83" s="1282">
        <f ca="1">+'CF(Q)'!CX24+'CF(Q)'!CX35+'CF(Q)'!CX63</f>
        <v>0</v>
      </c>
      <c r="CY83" s="1282">
        <f ca="1">+'CF(Q)'!CY24+'CF(Q)'!CY35+'CF(Q)'!CY63</f>
        <v>0</v>
      </c>
      <c r="CZ83" s="1282">
        <f ca="1">+'CF(Q)'!CZ24+'CF(Q)'!CZ35+'CF(Q)'!CZ63</f>
        <v>0</v>
      </c>
      <c r="DA83" s="1282">
        <f ca="1">+'CF(Q)'!DA24+'CF(Q)'!DA35+'CF(Q)'!DA63</f>
        <v>0</v>
      </c>
      <c r="DB83" s="1282">
        <f ca="1">+'CF(Q)'!DB24+'CF(Q)'!DB35+'CF(Q)'!DB63</f>
        <v>0</v>
      </c>
      <c r="DC83" s="1282">
        <f ca="1">+'CF(Q)'!DC24+'CF(Q)'!DC35+'CF(Q)'!DC63</f>
        <v>0</v>
      </c>
      <c r="DD83" s="1282">
        <f ca="1">+'CF(Q)'!DD24+'CF(Q)'!DD35+'CF(Q)'!DD63</f>
        <v>0</v>
      </c>
      <c r="DE83" s="1282">
        <f ca="1">+'CF(Q)'!DE24+'CF(Q)'!DE35+'CF(Q)'!DE63</f>
        <v>0</v>
      </c>
      <c r="DF83" s="1282">
        <f ca="1">+'CF(Q)'!DF24+'CF(Q)'!DF35+'CF(Q)'!DF63</f>
        <v>0</v>
      </c>
      <c r="DG83" s="1282">
        <f ca="1">+'CF(Q)'!DG24+'CF(Q)'!DG35+'CF(Q)'!DG63</f>
        <v>0</v>
      </c>
      <c r="DH83" s="1282">
        <f ca="1">+'CF(Q)'!DH24+'CF(Q)'!DH35+'CF(Q)'!DH63</f>
        <v>0</v>
      </c>
      <c r="DI83" s="1282">
        <f ca="1">+'CF(Q)'!DI24+'CF(Q)'!DI35+'CF(Q)'!DI63</f>
        <v>0</v>
      </c>
      <c r="DJ83" s="1282">
        <f ca="1">+'CF(Q)'!DJ24+'CF(Q)'!DJ35+'CF(Q)'!DJ63</f>
        <v>0</v>
      </c>
      <c r="DK83" s="1282">
        <f ca="1">+'CF(Q)'!DK24+'CF(Q)'!DK35+'CF(Q)'!DK63</f>
        <v>0</v>
      </c>
      <c r="DL83" s="1282">
        <f ca="1">+'CF(Q)'!DL24+'CF(Q)'!DL35+'CF(Q)'!DL63</f>
        <v>0</v>
      </c>
      <c r="DM83" s="1282">
        <f ca="1">+'CF(Q)'!DM24+'CF(Q)'!DM35+'CF(Q)'!DM63</f>
        <v>0</v>
      </c>
      <c r="DN83" s="1282">
        <f ca="1">+'CF(Q)'!DN24+'CF(Q)'!DN35+'CF(Q)'!DN63</f>
        <v>0</v>
      </c>
      <c r="DO83" s="1282">
        <f ca="1">+'CF(Q)'!DO24+'CF(Q)'!DO35+'CF(Q)'!DO63</f>
        <v>0</v>
      </c>
      <c r="DP83" s="1282">
        <f ca="1">+'CF(Q)'!DP24+'CF(Q)'!DP35+'CF(Q)'!DP63</f>
        <v>0</v>
      </c>
      <c r="DQ83" s="1282">
        <f ca="1">+'CF(Q)'!DQ24+'CF(Q)'!DQ35+'CF(Q)'!DQ63</f>
        <v>0</v>
      </c>
      <c r="DR83" s="1282">
        <f ca="1">+'CF(Q)'!DR24+'CF(Q)'!DR35+'CF(Q)'!DR63</f>
        <v>0</v>
      </c>
      <c r="DS83" s="1282">
        <f ca="1">+'CF(Q)'!DS24+'CF(Q)'!DS35+'CF(Q)'!DS63</f>
        <v>0</v>
      </c>
      <c r="DT83" s="1282">
        <f ca="1">+'CF(Q)'!DT24+'CF(Q)'!DT35+'CF(Q)'!DT63</f>
        <v>0</v>
      </c>
      <c r="DU83" s="1282">
        <f ca="1">+'CF(Q)'!DU24+'CF(Q)'!DU35+'CF(Q)'!DU63</f>
        <v>0</v>
      </c>
      <c r="DV83" s="1282">
        <f ca="1">+'CF(Q)'!DV24+'CF(Q)'!DV35+'CF(Q)'!DV63</f>
        <v>0</v>
      </c>
      <c r="DW83" s="1282">
        <f ca="1">+'CF(Q)'!DW24+'CF(Q)'!DW35+'CF(Q)'!DW63</f>
        <v>0</v>
      </c>
      <c r="DX83" s="1282">
        <f ca="1">+'CF(Q)'!DX24+'CF(Q)'!DX35+'CF(Q)'!DX63</f>
        <v>0</v>
      </c>
      <c r="DY83" s="1282">
        <f ca="1">+'CF(Q)'!DY24+'CF(Q)'!DY35+'CF(Q)'!DY63</f>
        <v>0</v>
      </c>
      <c r="DZ83" s="1282">
        <f ca="1">+'CF(Q)'!DZ24+'CF(Q)'!DZ35+'CF(Q)'!DZ63</f>
        <v>0</v>
      </c>
      <c r="EA83" s="1282">
        <f ca="1">+'CF(Q)'!EA24+'CF(Q)'!EA35+'CF(Q)'!EA63</f>
        <v>0</v>
      </c>
      <c r="EB83" s="1282">
        <f ca="1">+'CF(Q)'!EB24+'CF(Q)'!EB35+'CF(Q)'!EB63</f>
        <v>0</v>
      </c>
      <c r="EC83" s="1282">
        <f ca="1">+'CF(Q)'!EC24+'CF(Q)'!EC35+'CF(Q)'!EC63</f>
        <v>0</v>
      </c>
      <c r="ED83" s="1282">
        <f ca="1">+'CF(Q)'!ED24+'CF(Q)'!ED35+'CF(Q)'!ED63</f>
        <v>0</v>
      </c>
      <c r="EE83" s="1282">
        <f ca="1">+'CF(Q)'!EE24+'CF(Q)'!EE35+'CF(Q)'!EE63</f>
        <v>0</v>
      </c>
      <c r="EF83" s="1282">
        <f ca="1">+'CF(Q)'!EF24+'CF(Q)'!EF35+'CF(Q)'!EF63</f>
        <v>0</v>
      </c>
      <c r="EG83" s="1282">
        <f ca="1">+'CF(Q)'!EG24+'CF(Q)'!EG35+'CF(Q)'!EG63</f>
        <v>0</v>
      </c>
      <c r="EH83" s="1282">
        <f ca="1">+'CF(Q)'!EH24+'CF(Q)'!EH35+'CF(Q)'!EH63</f>
        <v>0</v>
      </c>
      <c r="EI83" s="1282">
        <f ca="1">+'CF(Q)'!EI24+'CF(Q)'!EI35+'CF(Q)'!EI63</f>
        <v>0</v>
      </c>
      <c r="EJ83" s="1282">
        <f ca="1">+'CF(Q)'!EJ24+'CF(Q)'!EJ35+'CF(Q)'!EJ63</f>
        <v>0</v>
      </c>
      <c r="EK83" s="1282">
        <f ca="1">+'CF(Q)'!EK24+'CF(Q)'!EK35+'CF(Q)'!EK63</f>
        <v>0</v>
      </c>
      <c r="EL83" s="1282">
        <f ca="1">+'CF(Q)'!EL24+'CF(Q)'!EL35+'CF(Q)'!EL63</f>
        <v>0</v>
      </c>
      <c r="EM83" s="1282">
        <f ca="1">+'CF(Q)'!EM24+'CF(Q)'!EM35+'CF(Q)'!EM63</f>
        <v>0</v>
      </c>
      <c r="EN83" s="1282">
        <f ca="1">+'CF(Q)'!EN24+'CF(Q)'!EN35+'CF(Q)'!EN63</f>
        <v>0</v>
      </c>
      <c r="EO83" s="1282">
        <f ca="1">+'CF(Q)'!EO24+'CF(Q)'!EO35+'CF(Q)'!EO63</f>
        <v>0</v>
      </c>
      <c r="EP83" s="1282">
        <f ca="1">+'CF(Q)'!EP24+'CF(Q)'!EP35+'CF(Q)'!EP63</f>
        <v>0</v>
      </c>
    </row>
    <row r="84" spans="2:146" ht="14.1" customHeight="1">
      <c r="B84" s="15" t="s">
        <v>492</v>
      </c>
      <c r="C84" s="406"/>
      <c r="D84" s="8" t="s">
        <v>97</v>
      </c>
      <c r="E84" s="71">
        <f ca="1">SUM(G84:EP84)</f>
        <v>85238.840846849387</v>
      </c>
      <c r="G84" s="71">
        <f t="shared" ref="G84:H84" si="204">SUM(G81:G83)</f>
        <v>0</v>
      </c>
      <c r="H84" s="225">
        <f t="shared" ca="1" si="204"/>
        <v>0</v>
      </c>
      <c r="I84" s="225">
        <f t="shared" ref="I84" ca="1" si="205">SUM(I81:I83)</f>
        <v>0</v>
      </c>
      <c r="J84" s="225">
        <f t="shared" ref="J84:Q84" ca="1" si="206">SUM(J81:J83)</f>
        <v>0</v>
      </c>
      <c r="K84" s="225">
        <f t="shared" ca="1" si="206"/>
        <v>0</v>
      </c>
      <c r="L84" s="225">
        <f t="shared" ca="1" si="206"/>
        <v>0</v>
      </c>
      <c r="M84" s="225">
        <f t="shared" ca="1" si="206"/>
        <v>0</v>
      </c>
      <c r="N84" s="225">
        <f t="shared" ca="1" si="206"/>
        <v>0</v>
      </c>
      <c r="O84" s="225">
        <f t="shared" ca="1" si="206"/>
        <v>0</v>
      </c>
      <c r="P84" s="225">
        <f t="shared" ca="1" si="206"/>
        <v>0</v>
      </c>
      <c r="Q84" s="225">
        <f t="shared" ca="1" si="206"/>
        <v>0</v>
      </c>
      <c r="R84" s="225">
        <f t="shared" ref="R84:CC84" ca="1" si="207">SUM(R81:R83)</f>
        <v>463.84582703872229</v>
      </c>
      <c r="S84" s="225">
        <f t="shared" ca="1" si="207"/>
        <v>201.17269127195323</v>
      </c>
      <c r="T84" s="225">
        <f t="shared" ca="1" si="207"/>
        <v>2172.4275138440844</v>
      </c>
      <c r="U84" s="225">
        <f t="shared" ca="1" si="207"/>
        <v>-1709.8082273349228</v>
      </c>
      <c r="V84" s="225">
        <f t="shared" ca="1" si="207"/>
        <v>-777.58441929915625</v>
      </c>
      <c r="W84" s="225">
        <f t="shared" ca="1" si="207"/>
        <v>215.76631627250936</v>
      </c>
      <c r="X84" s="225">
        <f t="shared" ca="1" si="207"/>
        <v>415.09584502486268</v>
      </c>
      <c r="Y84" s="225">
        <f t="shared" ca="1" si="207"/>
        <v>697.13690755173957</v>
      </c>
      <c r="Z84" s="225">
        <f t="shared" ca="1" si="207"/>
        <v>300.77521524541316</v>
      </c>
      <c r="AA84" s="225">
        <f t="shared" ca="1" si="207"/>
        <v>247.78646353019712</v>
      </c>
      <c r="AB84" s="225">
        <f t="shared" ca="1" si="207"/>
        <v>481.05058245564396</v>
      </c>
      <c r="AC84" s="225">
        <f t="shared" ca="1" si="207"/>
        <v>766.83094868841272</v>
      </c>
      <c r="AD84" s="225">
        <f t="shared" ca="1" si="207"/>
        <v>244.82435916498343</v>
      </c>
      <c r="AE84" s="225">
        <f t="shared" ca="1" si="207"/>
        <v>156.99694089291461</v>
      </c>
      <c r="AF84" s="225">
        <f t="shared" ca="1" si="207"/>
        <v>423.10107926142246</v>
      </c>
      <c r="AG84" s="225">
        <f t="shared" ca="1" si="207"/>
        <v>714.48949920008818</v>
      </c>
      <c r="AH84" s="225">
        <f t="shared" ca="1" si="207"/>
        <v>323.70435585017913</v>
      </c>
      <c r="AI84" s="225">
        <f t="shared" ca="1" si="207"/>
        <v>195.88720026725514</v>
      </c>
      <c r="AJ84" s="225">
        <f t="shared" ca="1" si="207"/>
        <v>411.86992883282801</v>
      </c>
      <c r="AK84" s="225">
        <f t="shared" ca="1" si="207"/>
        <v>708.16562122738833</v>
      </c>
      <c r="AL84" s="225">
        <f t="shared" ca="1" si="207"/>
        <v>325.39869448248328</v>
      </c>
      <c r="AM84" s="225">
        <f t="shared" ca="1" si="207"/>
        <v>158.20348710747248</v>
      </c>
      <c r="AN84" s="225">
        <f t="shared" ca="1" si="207"/>
        <v>494.53905785134293</v>
      </c>
      <c r="AO84" s="225">
        <f t="shared" ca="1" si="207"/>
        <v>794.57405395179694</v>
      </c>
      <c r="AP84" s="225">
        <f t="shared" ca="1" si="207"/>
        <v>408.654884296403</v>
      </c>
      <c r="AQ84" s="225">
        <f t="shared" ca="1" si="207"/>
        <v>141.02453209962914</v>
      </c>
      <c r="AR84" s="225">
        <f t="shared" ca="1" si="207"/>
        <v>572.05910055147115</v>
      </c>
      <c r="AS84" s="225">
        <f t="shared" ca="1" si="207"/>
        <v>875.83340035782066</v>
      </c>
      <c r="AT84" s="225">
        <f t="shared" ca="1" si="207"/>
        <v>491.75945382831878</v>
      </c>
      <c r="AU84" s="225">
        <f t="shared" ca="1" si="207"/>
        <v>-26.978662782575157</v>
      </c>
      <c r="AV84" s="225">
        <f t="shared" ca="1" si="207"/>
        <v>649.42752296959816</v>
      </c>
      <c r="AW84" s="225">
        <f t="shared" ca="1" si="207"/>
        <v>956.94112648184364</v>
      </c>
      <c r="AX84" s="225">
        <f t="shared" ca="1" si="207"/>
        <v>574.70982515177957</v>
      </c>
      <c r="AY84" s="225">
        <f t="shared" ca="1" si="207"/>
        <v>-12.551268686931962</v>
      </c>
      <c r="AZ84" s="225">
        <f t="shared" ca="1" si="207"/>
        <v>726.64174717926971</v>
      </c>
      <c r="BA84" s="225">
        <f t="shared" ca="1" si="207"/>
        <v>1037.8946543974093</v>
      </c>
      <c r="BB84" s="225">
        <f t="shared" ca="1" si="207"/>
        <v>657.50337559899617</v>
      </c>
      <c r="BC84" s="225">
        <f t="shared" ca="1" si="207"/>
        <v>1.8487623723040087</v>
      </c>
      <c r="BD84" s="225">
        <f t="shared" ca="1" si="207"/>
        <v>803.69915051269527</v>
      </c>
      <c r="BE84" s="225">
        <f t="shared" ca="1" si="207"/>
        <v>1118.6913614367318</v>
      </c>
      <c r="BF84" s="225">
        <f t="shared" ca="1" si="207"/>
        <v>740.13743696826259</v>
      </c>
      <c r="BG84" s="225">
        <f t="shared" ca="1" si="207"/>
        <v>16.220964260284745</v>
      </c>
      <c r="BH84" s="225">
        <f t="shared" ca="1" si="207"/>
        <v>880.59706476817064</v>
      </c>
      <c r="BI84" s="225">
        <f t="shared" ca="1" si="207"/>
        <v>1199.3285793981008</v>
      </c>
      <c r="BJ84" s="225">
        <f t="shared" ca="1" si="207"/>
        <v>822.6092947170805</v>
      </c>
      <c r="BK84" s="225">
        <f t="shared" ca="1" si="207"/>
        <v>30.564862736367104</v>
      </c>
      <c r="BL84" s="225">
        <f t="shared" ca="1" si="207"/>
        <v>957.33277540319796</v>
      </c>
      <c r="BM84" s="225">
        <f t="shared" ca="1" si="207"/>
        <v>1279.8035937390241</v>
      </c>
      <c r="BN84" s="225">
        <f t="shared" ca="1" si="207"/>
        <v>904.91618714068682</v>
      </c>
      <c r="BO84" s="225">
        <f t="shared" ca="1" si="207"/>
        <v>44.879975310228929</v>
      </c>
      <c r="BP84" s="225">
        <f t="shared" ca="1" si="207"/>
        <v>1033.9035207130155</v>
      </c>
      <c r="BQ84" s="225">
        <f t="shared" ca="1" si="207"/>
        <v>1360.1136427547349</v>
      </c>
      <c r="BR84" s="225">
        <f t="shared" ca="1" si="207"/>
        <v>987.05530453573874</v>
      </c>
      <c r="BS84" s="225">
        <f t="shared" ca="1" si="207"/>
        <v>59.165811095410845</v>
      </c>
      <c r="BT84" s="225">
        <f t="shared" ca="1" si="207"/>
        <v>1110.3064909942786</v>
      </c>
      <c r="BU84" s="225">
        <f t="shared" ca="1" si="207"/>
        <v>1440.2559167418931</v>
      </c>
      <c r="BV84" s="225">
        <f t="shared" ca="1" si="207"/>
        <v>1069.0237883488717</v>
      </c>
      <c r="BW84" s="225">
        <f t="shared" ca="1" si="207"/>
        <v>73.421870660197783</v>
      </c>
      <c r="BX84" s="225">
        <f t="shared" ca="1" si="207"/>
        <v>1186.5388276936201</v>
      </c>
      <c r="BY84" s="225">
        <f t="shared" ca="1" si="207"/>
        <v>1520.2275571471309</v>
      </c>
      <c r="BZ84" s="225">
        <f t="shared" ca="1" si="207"/>
        <v>1150.8187303098657</v>
      </c>
      <c r="CA84" s="225">
        <f t="shared" ca="1" si="207"/>
        <v>87.64764587580612</v>
      </c>
      <c r="CB84" s="225">
        <f t="shared" ca="1" si="207"/>
        <v>1262.5976225408235</v>
      </c>
      <c r="CC84" s="225">
        <f t="shared" ca="1" si="207"/>
        <v>1600.0256557002285</v>
      </c>
      <c r="CD84" s="225">
        <f t="shared" ref="CD84:EO84" ca="1" si="208">SUM(CD81:CD83)</f>
        <v>1232.4371715491125</v>
      </c>
      <c r="CE84" s="225">
        <f t="shared" ca="1" si="208"/>
        <v>2211.2176197618046</v>
      </c>
      <c r="CF84" s="225">
        <f t="shared" ca="1" si="208"/>
        <v>3438.6556979162797</v>
      </c>
      <c r="CG84" s="225">
        <f t="shared" ca="1" si="208"/>
        <v>3730.6238160315816</v>
      </c>
      <c r="CH84" s="225">
        <f t="shared" ca="1" si="208"/>
        <v>3335.6534454491293</v>
      </c>
      <c r="CI84" s="225">
        <f t="shared" ca="1" si="208"/>
        <v>2110.5070280475065</v>
      </c>
      <c r="CJ84" s="225">
        <f t="shared" ca="1" si="208"/>
        <v>3397.5616059525069</v>
      </c>
      <c r="CK84" s="225">
        <f t="shared" ca="1" si="208"/>
        <v>3693.269027773702</v>
      </c>
      <c r="CL84" s="225">
        <f t="shared" ca="1" si="208"/>
        <v>3300.1129267297811</v>
      </c>
      <c r="CM84" s="225">
        <f t="shared" ca="1" si="208"/>
        <v>2087.1762144804907</v>
      </c>
      <c r="CN84" s="225">
        <f t="shared" ca="1" si="208"/>
        <v>3356.2849401193685</v>
      </c>
      <c r="CO84" s="225">
        <f t="shared" ca="1" si="208"/>
        <v>3655.7316656464591</v>
      </c>
      <c r="CP84" s="225">
        <f t="shared" ca="1" si="208"/>
        <v>3264.3867180169627</v>
      </c>
      <c r="CQ84" s="225">
        <f t="shared" ca="1" si="208"/>
        <v>2041.2767739255946</v>
      </c>
      <c r="CR84" s="225">
        <f t="shared" ca="1" si="208"/>
        <v>3804.8225842927586</v>
      </c>
      <c r="CS84" s="225">
        <f t="shared" ca="1" si="208"/>
        <v>2358.221583458941</v>
      </c>
      <c r="CT84" s="225">
        <f t="shared" ca="1" si="208"/>
        <v>0</v>
      </c>
      <c r="CU84" s="225">
        <f t="shared" ca="1" si="208"/>
        <v>0</v>
      </c>
      <c r="CV84" s="225">
        <f t="shared" ca="1" si="208"/>
        <v>0</v>
      </c>
      <c r="CW84" s="225">
        <f t="shared" ca="1" si="208"/>
        <v>0</v>
      </c>
      <c r="CX84" s="225">
        <f t="shared" ca="1" si="208"/>
        <v>0</v>
      </c>
      <c r="CY84" s="225">
        <f t="shared" ca="1" si="208"/>
        <v>0</v>
      </c>
      <c r="CZ84" s="225">
        <f t="shared" ca="1" si="208"/>
        <v>0</v>
      </c>
      <c r="DA84" s="225">
        <f t="shared" ca="1" si="208"/>
        <v>0</v>
      </c>
      <c r="DB84" s="225">
        <f t="shared" ca="1" si="208"/>
        <v>0</v>
      </c>
      <c r="DC84" s="225">
        <f t="shared" ca="1" si="208"/>
        <v>0</v>
      </c>
      <c r="DD84" s="225">
        <f t="shared" ca="1" si="208"/>
        <v>0</v>
      </c>
      <c r="DE84" s="225">
        <f t="shared" ca="1" si="208"/>
        <v>0</v>
      </c>
      <c r="DF84" s="225">
        <f t="shared" ca="1" si="208"/>
        <v>0</v>
      </c>
      <c r="DG84" s="225">
        <f t="shared" ca="1" si="208"/>
        <v>0</v>
      </c>
      <c r="DH84" s="225">
        <f t="shared" ca="1" si="208"/>
        <v>0</v>
      </c>
      <c r="DI84" s="225">
        <f t="shared" ca="1" si="208"/>
        <v>0</v>
      </c>
      <c r="DJ84" s="225">
        <f t="shared" ca="1" si="208"/>
        <v>0</v>
      </c>
      <c r="DK84" s="225">
        <f t="shared" ca="1" si="208"/>
        <v>0</v>
      </c>
      <c r="DL84" s="225">
        <f t="shared" ca="1" si="208"/>
        <v>0</v>
      </c>
      <c r="DM84" s="225">
        <f t="shared" ca="1" si="208"/>
        <v>0</v>
      </c>
      <c r="DN84" s="225">
        <f t="shared" ca="1" si="208"/>
        <v>0</v>
      </c>
      <c r="DO84" s="225">
        <f t="shared" ca="1" si="208"/>
        <v>0</v>
      </c>
      <c r="DP84" s="225">
        <f t="shared" ca="1" si="208"/>
        <v>0</v>
      </c>
      <c r="DQ84" s="225">
        <f t="shared" ca="1" si="208"/>
        <v>0</v>
      </c>
      <c r="DR84" s="225">
        <f t="shared" ca="1" si="208"/>
        <v>0</v>
      </c>
      <c r="DS84" s="225">
        <f t="shared" ca="1" si="208"/>
        <v>0</v>
      </c>
      <c r="DT84" s="225">
        <f t="shared" ca="1" si="208"/>
        <v>0</v>
      </c>
      <c r="DU84" s="225">
        <f t="shared" ca="1" si="208"/>
        <v>0</v>
      </c>
      <c r="DV84" s="225">
        <f t="shared" ca="1" si="208"/>
        <v>0</v>
      </c>
      <c r="DW84" s="225">
        <f t="shared" ca="1" si="208"/>
        <v>0</v>
      </c>
      <c r="DX84" s="225">
        <f t="shared" ca="1" si="208"/>
        <v>0</v>
      </c>
      <c r="DY84" s="225">
        <f t="shared" ca="1" si="208"/>
        <v>0</v>
      </c>
      <c r="DZ84" s="225">
        <f t="shared" ca="1" si="208"/>
        <v>0</v>
      </c>
      <c r="EA84" s="225">
        <f t="shared" ca="1" si="208"/>
        <v>0</v>
      </c>
      <c r="EB84" s="225">
        <f t="shared" ca="1" si="208"/>
        <v>0</v>
      </c>
      <c r="EC84" s="225">
        <f t="shared" ca="1" si="208"/>
        <v>0</v>
      </c>
      <c r="ED84" s="225">
        <f t="shared" ca="1" si="208"/>
        <v>0</v>
      </c>
      <c r="EE84" s="225">
        <f t="shared" ca="1" si="208"/>
        <v>0</v>
      </c>
      <c r="EF84" s="225">
        <f t="shared" ca="1" si="208"/>
        <v>0</v>
      </c>
      <c r="EG84" s="225">
        <f t="shared" ca="1" si="208"/>
        <v>0</v>
      </c>
      <c r="EH84" s="225">
        <f t="shared" ca="1" si="208"/>
        <v>0</v>
      </c>
      <c r="EI84" s="225">
        <f t="shared" ca="1" si="208"/>
        <v>0</v>
      </c>
      <c r="EJ84" s="225">
        <f t="shared" ca="1" si="208"/>
        <v>0</v>
      </c>
      <c r="EK84" s="225">
        <f t="shared" ca="1" si="208"/>
        <v>0</v>
      </c>
      <c r="EL84" s="225">
        <f t="shared" ca="1" si="208"/>
        <v>0</v>
      </c>
      <c r="EM84" s="225">
        <f t="shared" ca="1" si="208"/>
        <v>0</v>
      </c>
      <c r="EN84" s="225">
        <f t="shared" ca="1" si="208"/>
        <v>0</v>
      </c>
      <c r="EO84" s="225">
        <f t="shared" ca="1" si="208"/>
        <v>0</v>
      </c>
      <c r="EP84" s="225">
        <f t="shared" ref="EP84" ca="1" si="209">SUM(EP81:EP83)</f>
        <v>0</v>
      </c>
    </row>
    <row r="85" spans="2:146" ht="14.1" customHeight="1">
      <c r="C85" s="406"/>
      <c r="E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  <c r="EI85" s="71"/>
      <c r="EJ85" s="71"/>
      <c r="EK85" s="71"/>
      <c r="EL85" s="71"/>
      <c r="EM85" s="71"/>
      <c r="EN85" s="71"/>
      <c r="EO85" s="71"/>
      <c r="EP85" s="71"/>
    </row>
    <row r="86" spans="2:146" ht="14.1" customHeight="1" thickBot="1">
      <c r="B86" s="245" t="s">
        <v>202</v>
      </c>
      <c r="C86" s="413"/>
      <c r="D86" s="414" t="s">
        <v>97</v>
      </c>
      <c r="E86" s="553">
        <f ca="1">SUM(G86:EP86)</f>
        <v>70238.84084584938</v>
      </c>
      <c r="F86" s="413"/>
      <c r="G86" s="553">
        <v>-9.9999999999999995E-7</v>
      </c>
      <c r="H86" s="553">
        <f ca="1">H78+H84</f>
        <v>0</v>
      </c>
      <c r="I86" s="553">
        <f t="shared" ref="I86:Q86" ca="1" si="210">I78+I84</f>
        <v>0</v>
      </c>
      <c r="J86" s="553">
        <f t="shared" ca="1" si="210"/>
        <v>0</v>
      </c>
      <c r="K86" s="553">
        <f t="shared" ca="1" si="210"/>
        <v>0</v>
      </c>
      <c r="L86" s="553">
        <f t="shared" ca="1" si="210"/>
        <v>-15000</v>
      </c>
      <c r="M86" s="553">
        <f t="shared" ca="1" si="210"/>
        <v>0</v>
      </c>
      <c r="N86" s="553">
        <f t="shared" ca="1" si="210"/>
        <v>0</v>
      </c>
      <c r="O86" s="553">
        <f t="shared" ca="1" si="210"/>
        <v>0</v>
      </c>
      <c r="P86" s="553">
        <f t="shared" ca="1" si="210"/>
        <v>0</v>
      </c>
      <c r="Q86" s="553">
        <f t="shared" ca="1" si="210"/>
        <v>0</v>
      </c>
      <c r="R86" s="553">
        <f t="shared" ref="R86:CC86" ca="1" si="211">R78+R84</f>
        <v>463.84582703872229</v>
      </c>
      <c r="S86" s="553">
        <f t="shared" ca="1" si="211"/>
        <v>201.17269127195323</v>
      </c>
      <c r="T86" s="553">
        <f t="shared" ca="1" si="211"/>
        <v>2172.4275138440844</v>
      </c>
      <c r="U86" s="553">
        <f t="shared" ca="1" si="211"/>
        <v>-1709.8082273349228</v>
      </c>
      <c r="V86" s="553">
        <f t="shared" ca="1" si="211"/>
        <v>-777.58441929915625</v>
      </c>
      <c r="W86" s="553">
        <f t="shared" ca="1" si="211"/>
        <v>215.76631627250936</v>
      </c>
      <c r="X86" s="553">
        <f t="shared" ca="1" si="211"/>
        <v>415.09584502486268</v>
      </c>
      <c r="Y86" s="553">
        <f t="shared" ca="1" si="211"/>
        <v>697.13690755173957</v>
      </c>
      <c r="Z86" s="553">
        <f t="shared" ca="1" si="211"/>
        <v>300.77521524541316</v>
      </c>
      <c r="AA86" s="553">
        <f t="shared" ca="1" si="211"/>
        <v>247.78646353019712</v>
      </c>
      <c r="AB86" s="553">
        <f t="shared" ca="1" si="211"/>
        <v>481.05058245564396</v>
      </c>
      <c r="AC86" s="553">
        <f t="shared" ca="1" si="211"/>
        <v>766.83094868841272</v>
      </c>
      <c r="AD86" s="553">
        <f t="shared" ca="1" si="211"/>
        <v>244.82435916498343</v>
      </c>
      <c r="AE86" s="553">
        <f t="shared" ca="1" si="211"/>
        <v>156.99694089291461</v>
      </c>
      <c r="AF86" s="553">
        <f t="shared" ca="1" si="211"/>
        <v>423.10107926142246</v>
      </c>
      <c r="AG86" s="553">
        <f t="shared" ca="1" si="211"/>
        <v>714.48949920008818</v>
      </c>
      <c r="AH86" s="553">
        <f t="shared" ca="1" si="211"/>
        <v>323.70435585017913</v>
      </c>
      <c r="AI86" s="553">
        <f t="shared" ca="1" si="211"/>
        <v>195.88720026725514</v>
      </c>
      <c r="AJ86" s="553">
        <f t="shared" ca="1" si="211"/>
        <v>411.86992883282801</v>
      </c>
      <c r="AK86" s="553">
        <f t="shared" ca="1" si="211"/>
        <v>708.16562122738833</v>
      </c>
      <c r="AL86" s="553">
        <f t="shared" ca="1" si="211"/>
        <v>325.39869448248328</v>
      </c>
      <c r="AM86" s="553">
        <f t="shared" ca="1" si="211"/>
        <v>158.20348710747248</v>
      </c>
      <c r="AN86" s="553">
        <f t="shared" ca="1" si="211"/>
        <v>494.53905785134293</v>
      </c>
      <c r="AO86" s="553">
        <f t="shared" ca="1" si="211"/>
        <v>794.57405395179694</v>
      </c>
      <c r="AP86" s="553">
        <f t="shared" ca="1" si="211"/>
        <v>408.654884296403</v>
      </c>
      <c r="AQ86" s="553">
        <f t="shared" ca="1" si="211"/>
        <v>141.02453209962914</v>
      </c>
      <c r="AR86" s="553">
        <f t="shared" ca="1" si="211"/>
        <v>572.05910055147115</v>
      </c>
      <c r="AS86" s="553">
        <f t="shared" ca="1" si="211"/>
        <v>875.83340035782066</v>
      </c>
      <c r="AT86" s="553">
        <f t="shared" ca="1" si="211"/>
        <v>491.75945382831878</v>
      </c>
      <c r="AU86" s="553">
        <f t="shared" ca="1" si="211"/>
        <v>-26.978662782575157</v>
      </c>
      <c r="AV86" s="553">
        <f t="shared" ca="1" si="211"/>
        <v>649.42752296959816</v>
      </c>
      <c r="AW86" s="553">
        <f t="shared" ca="1" si="211"/>
        <v>956.94112648184364</v>
      </c>
      <c r="AX86" s="553">
        <f t="shared" ca="1" si="211"/>
        <v>574.70982515177957</v>
      </c>
      <c r="AY86" s="553">
        <f t="shared" ca="1" si="211"/>
        <v>-12.551268686931962</v>
      </c>
      <c r="AZ86" s="553">
        <f t="shared" ca="1" si="211"/>
        <v>726.64174717926971</v>
      </c>
      <c r="BA86" s="553">
        <f t="shared" ca="1" si="211"/>
        <v>1037.8946543974093</v>
      </c>
      <c r="BB86" s="553">
        <f t="shared" ca="1" si="211"/>
        <v>657.50337559899617</v>
      </c>
      <c r="BC86" s="553">
        <f t="shared" ca="1" si="211"/>
        <v>1.8487623723040087</v>
      </c>
      <c r="BD86" s="553">
        <f t="shared" ca="1" si="211"/>
        <v>803.69915051269527</v>
      </c>
      <c r="BE86" s="553">
        <f t="shared" ca="1" si="211"/>
        <v>1118.6913614367318</v>
      </c>
      <c r="BF86" s="553">
        <f t="shared" ca="1" si="211"/>
        <v>740.13743696826259</v>
      </c>
      <c r="BG86" s="553">
        <f t="shared" ca="1" si="211"/>
        <v>16.220964260284745</v>
      </c>
      <c r="BH86" s="553">
        <f t="shared" ca="1" si="211"/>
        <v>880.59706476817064</v>
      </c>
      <c r="BI86" s="553">
        <f t="shared" ca="1" si="211"/>
        <v>1199.3285793981008</v>
      </c>
      <c r="BJ86" s="553">
        <f t="shared" ca="1" si="211"/>
        <v>822.6092947170805</v>
      </c>
      <c r="BK86" s="553">
        <f t="shared" ca="1" si="211"/>
        <v>30.564862736367104</v>
      </c>
      <c r="BL86" s="553">
        <f t="shared" ca="1" si="211"/>
        <v>957.33277540319796</v>
      </c>
      <c r="BM86" s="553">
        <f t="shared" ca="1" si="211"/>
        <v>1279.8035937390241</v>
      </c>
      <c r="BN86" s="553">
        <f t="shared" ca="1" si="211"/>
        <v>904.91618714068682</v>
      </c>
      <c r="BO86" s="553">
        <f t="shared" ca="1" si="211"/>
        <v>44.879975310228929</v>
      </c>
      <c r="BP86" s="553">
        <f t="shared" ca="1" si="211"/>
        <v>1033.9035207130155</v>
      </c>
      <c r="BQ86" s="553">
        <f t="shared" ca="1" si="211"/>
        <v>1360.1136427547349</v>
      </c>
      <c r="BR86" s="553">
        <f t="shared" ca="1" si="211"/>
        <v>987.05530453573874</v>
      </c>
      <c r="BS86" s="553">
        <f t="shared" ca="1" si="211"/>
        <v>59.165811095410845</v>
      </c>
      <c r="BT86" s="553">
        <f t="shared" ca="1" si="211"/>
        <v>1110.3064909942786</v>
      </c>
      <c r="BU86" s="553">
        <f t="shared" ca="1" si="211"/>
        <v>1440.2559167418931</v>
      </c>
      <c r="BV86" s="553">
        <f t="shared" ca="1" si="211"/>
        <v>1069.0237883488717</v>
      </c>
      <c r="BW86" s="553">
        <f t="shared" ca="1" si="211"/>
        <v>73.421870660197783</v>
      </c>
      <c r="BX86" s="553">
        <f t="shared" ca="1" si="211"/>
        <v>1186.5388276936201</v>
      </c>
      <c r="BY86" s="553">
        <f t="shared" ca="1" si="211"/>
        <v>1520.2275571471309</v>
      </c>
      <c r="BZ86" s="553">
        <f t="shared" ca="1" si="211"/>
        <v>1150.8187303098657</v>
      </c>
      <c r="CA86" s="553">
        <f t="shared" ca="1" si="211"/>
        <v>87.64764587580612</v>
      </c>
      <c r="CB86" s="553">
        <f t="shared" ca="1" si="211"/>
        <v>1262.5976225408235</v>
      </c>
      <c r="CC86" s="553">
        <f t="shared" ca="1" si="211"/>
        <v>1600.0256557002285</v>
      </c>
      <c r="CD86" s="553">
        <f t="shared" ref="CD86:EO86" ca="1" si="212">CD78+CD84</f>
        <v>1232.4371715491125</v>
      </c>
      <c r="CE86" s="553">
        <f t="shared" ca="1" si="212"/>
        <v>2211.2176197618046</v>
      </c>
      <c r="CF86" s="553">
        <f t="shared" ca="1" si="212"/>
        <v>3438.6556979162797</v>
      </c>
      <c r="CG86" s="553">
        <f t="shared" ca="1" si="212"/>
        <v>3730.6238160315816</v>
      </c>
      <c r="CH86" s="553">
        <f t="shared" ca="1" si="212"/>
        <v>3335.6534454491293</v>
      </c>
      <c r="CI86" s="553">
        <f t="shared" ca="1" si="212"/>
        <v>2110.5070280475065</v>
      </c>
      <c r="CJ86" s="553">
        <f t="shared" ca="1" si="212"/>
        <v>3397.5616059525069</v>
      </c>
      <c r="CK86" s="553">
        <f t="shared" ca="1" si="212"/>
        <v>3693.269027773702</v>
      </c>
      <c r="CL86" s="553">
        <f t="shared" ca="1" si="212"/>
        <v>3300.1129267297811</v>
      </c>
      <c r="CM86" s="553">
        <f t="shared" ca="1" si="212"/>
        <v>2087.1762144804907</v>
      </c>
      <c r="CN86" s="553">
        <f t="shared" ca="1" si="212"/>
        <v>3356.2849401193685</v>
      </c>
      <c r="CO86" s="553">
        <f t="shared" ca="1" si="212"/>
        <v>3655.7316656464591</v>
      </c>
      <c r="CP86" s="553">
        <f t="shared" ca="1" si="212"/>
        <v>3264.3867180169627</v>
      </c>
      <c r="CQ86" s="553">
        <f t="shared" ca="1" si="212"/>
        <v>2041.2767739255946</v>
      </c>
      <c r="CR86" s="553">
        <f t="shared" ca="1" si="212"/>
        <v>3804.8225842927586</v>
      </c>
      <c r="CS86" s="553">
        <f t="shared" ca="1" si="212"/>
        <v>2358.221583458941</v>
      </c>
      <c r="CT86" s="553">
        <f t="shared" ca="1" si="212"/>
        <v>0</v>
      </c>
      <c r="CU86" s="553">
        <f t="shared" ca="1" si="212"/>
        <v>0</v>
      </c>
      <c r="CV86" s="553">
        <f t="shared" ca="1" si="212"/>
        <v>0</v>
      </c>
      <c r="CW86" s="553">
        <f t="shared" ca="1" si="212"/>
        <v>0</v>
      </c>
      <c r="CX86" s="553">
        <f t="shared" ca="1" si="212"/>
        <v>0</v>
      </c>
      <c r="CY86" s="553">
        <f t="shared" ca="1" si="212"/>
        <v>0</v>
      </c>
      <c r="CZ86" s="553">
        <f t="shared" ca="1" si="212"/>
        <v>0</v>
      </c>
      <c r="DA86" s="553">
        <f t="shared" ca="1" si="212"/>
        <v>0</v>
      </c>
      <c r="DB86" s="553">
        <f t="shared" ca="1" si="212"/>
        <v>0</v>
      </c>
      <c r="DC86" s="553">
        <f t="shared" ca="1" si="212"/>
        <v>0</v>
      </c>
      <c r="DD86" s="553">
        <f t="shared" ca="1" si="212"/>
        <v>0</v>
      </c>
      <c r="DE86" s="553">
        <f t="shared" ca="1" si="212"/>
        <v>0</v>
      </c>
      <c r="DF86" s="553">
        <f t="shared" ca="1" si="212"/>
        <v>0</v>
      </c>
      <c r="DG86" s="553">
        <f t="shared" ca="1" si="212"/>
        <v>0</v>
      </c>
      <c r="DH86" s="553">
        <f t="shared" ca="1" si="212"/>
        <v>0</v>
      </c>
      <c r="DI86" s="553">
        <f t="shared" ca="1" si="212"/>
        <v>0</v>
      </c>
      <c r="DJ86" s="553">
        <f t="shared" ca="1" si="212"/>
        <v>0</v>
      </c>
      <c r="DK86" s="553">
        <f t="shared" ca="1" si="212"/>
        <v>0</v>
      </c>
      <c r="DL86" s="553">
        <f t="shared" ca="1" si="212"/>
        <v>0</v>
      </c>
      <c r="DM86" s="553">
        <f t="shared" ca="1" si="212"/>
        <v>0</v>
      </c>
      <c r="DN86" s="553">
        <f t="shared" ca="1" si="212"/>
        <v>0</v>
      </c>
      <c r="DO86" s="553">
        <f t="shared" ca="1" si="212"/>
        <v>0</v>
      </c>
      <c r="DP86" s="553">
        <f t="shared" ca="1" si="212"/>
        <v>0</v>
      </c>
      <c r="DQ86" s="553">
        <f t="shared" ca="1" si="212"/>
        <v>0</v>
      </c>
      <c r="DR86" s="553">
        <f t="shared" ca="1" si="212"/>
        <v>0</v>
      </c>
      <c r="DS86" s="553">
        <f t="shared" ca="1" si="212"/>
        <v>0</v>
      </c>
      <c r="DT86" s="553">
        <f t="shared" ca="1" si="212"/>
        <v>0</v>
      </c>
      <c r="DU86" s="553">
        <f t="shared" ca="1" si="212"/>
        <v>0</v>
      </c>
      <c r="DV86" s="553">
        <f t="shared" ca="1" si="212"/>
        <v>0</v>
      </c>
      <c r="DW86" s="553">
        <f t="shared" ca="1" si="212"/>
        <v>0</v>
      </c>
      <c r="DX86" s="553">
        <f t="shared" ca="1" si="212"/>
        <v>0</v>
      </c>
      <c r="DY86" s="553">
        <f t="shared" ca="1" si="212"/>
        <v>0</v>
      </c>
      <c r="DZ86" s="553">
        <f t="shared" ca="1" si="212"/>
        <v>0</v>
      </c>
      <c r="EA86" s="553">
        <f t="shared" ca="1" si="212"/>
        <v>0</v>
      </c>
      <c r="EB86" s="553">
        <f t="shared" ca="1" si="212"/>
        <v>0</v>
      </c>
      <c r="EC86" s="553">
        <f t="shared" ca="1" si="212"/>
        <v>0</v>
      </c>
      <c r="ED86" s="553">
        <f t="shared" ca="1" si="212"/>
        <v>0</v>
      </c>
      <c r="EE86" s="553">
        <f t="shared" ca="1" si="212"/>
        <v>0</v>
      </c>
      <c r="EF86" s="553">
        <f t="shared" ca="1" si="212"/>
        <v>0</v>
      </c>
      <c r="EG86" s="553">
        <f t="shared" ca="1" si="212"/>
        <v>0</v>
      </c>
      <c r="EH86" s="553">
        <f t="shared" ca="1" si="212"/>
        <v>0</v>
      </c>
      <c r="EI86" s="553">
        <f t="shared" ca="1" si="212"/>
        <v>0</v>
      </c>
      <c r="EJ86" s="553">
        <f t="shared" ca="1" si="212"/>
        <v>0</v>
      </c>
      <c r="EK86" s="553">
        <f t="shared" ca="1" si="212"/>
        <v>0</v>
      </c>
      <c r="EL86" s="553">
        <f t="shared" ca="1" si="212"/>
        <v>0</v>
      </c>
      <c r="EM86" s="553">
        <f t="shared" ca="1" si="212"/>
        <v>0</v>
      </c>
      <c r="EN86" s="553">
        <f t="shared" ca="1" si="212"/>
        <v>0</v>
      </c>
      <c r="EO86" s="553">
        <f t="shared" ca="1" si="212"/>
        <v>0</v>
      </c>
      <c r="EP86" s="553">
        <f t="shared" ref="EP86" ca="1" si="213">EP78+EP84</f>
        <v>0</v>
      </c>
    </row>
    <row r="87" spans="2:146" ht="14.1" customHeight="1" thickTop="1">
      <c r="B87" s="34"/>
      <c r="H87" s="9"/>
      <c r="I87" s="72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</row>
    <row r="88" spans="2:146" ht="14.1" customHeight="1">
      <c r="B88" s="676" t="s">
        <v>599</v>
      </c>
      <c r="C88" s="677"/>
      <c r="D88" s="1093" t="s">
        <v>93</v>
      </c>
      <c r="E88" s="678">
        <f ca="1">XIRR($G$86:$EP$86,$G$4:$EP$4)</f>
        <v>0.13323492407798768</v>
      </c>
      <c r="F88" s="641"/>
      <c r="H88" s="9"/>
      <c r="I88" s="72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</row>
    <row r="89" spans="2:146" ht="14.1" customHeight="1">
      <c r="E89" s="10"/>
      <c r="H89" s="9"/>
      <c r="I89" s="72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</row>
    <row r="90" spans="2:146" ht="14.1" customHeight="1">
      <c r="E90" s="10"/>
      <c r="H90" s="9"/>
      <c r="I90" s="72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</row>
    <row r="91" spans="2:146" ht="14.1" customHeight="1">
      <c r="B91" s="832" t="s">
        <v>681</v>
      </c>
      <c r="E91" s="10"/>
      <c r="H91" s="9"/>
      <c r="I91" s="72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</row>
    <row r="92" spans="2:146" ht="14.1" customHeight="1">
      <c r="E92" s="10"/>
      <c r="H92" s="9"/>
      <c r="I92" s="72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</row>
    <row r="93" spans="2:146" ht="14.1" customHeight="1">
      <c r="B93" s="34" t="s">
        <v>200</v>
      </c>
      <c r="C93" s="8"/>
      <c r="E93" s="10"/>
      <c r="H93" s="9"/>
      <c r="I93" s="72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</row>
    <row r="94" spans="2:146" ht="14.1" customHeight="1">
      <c r="B94" s="15" t="s">
        <v>585</v>
      </c>
      <c r="C94" s="406"/>
      <c r="D94" s="8" t="s">
        <v>97</v>
      </c>
      <c r="E94" s="71">
        <f t="shared" ref="E94" ca="1" si="214">SUM(G94:EP94)</f>
        <v>-15000</v>
      </c>
      <c r="G94" s="71">
        <f t="shared" ref="G94:AL94" si="215">G36</f>
        <v>0</v>
      </c>
      <c r="H94" s="71">
        <f t="shared" si="215"/>
        <v>0</v>
      </c>
      <c r="I94" s="71">
        <f t="shared" si="215"/>
        <v>0</v>
      </c>
      <c r="J94" s="71">
        <f t="shared" si="215"/>
        <v>0</v>
      </c>
      <c r="K94" s="71">
        <f t="shared" ca="1" si="215"/>
        <v>0</v>
      </c>
      <c r="L94" s="71">
        <f t="shared" ca="1" si="215"/>
        <v>-15000</v>
      </c>
      <c r="M94" s="71">
        <f t="shared" ca="1" si="215"/>
        <v>0</v>
      </c>
      <c r="N94" s="71">
        <f t="shared" ca="1" si="215"/>
        <v>0</v>
      </c>
      <c r="O94" s="71">
        <f t="shared" ca="1" si="215"/>
        <v>0</v>
      </c>
      <c r="P94" s="71">
        <f t="shared" ca="1" si="215"/>
        <v>0</v>
      </c>
      <c r="Q94" s="71">
        <f t="shared" ca="1" si="215"/>
        <v>0</v>
      </c>
      <c r="R94" s="71">
        <f t="shared" ca="1" si="215"/>
        <v>0</v>
      </c>
      <c r="S94" s="71">
        <f t="shared" ca="1" si="215"/>
        <v>0</v>
      </c>
      <c r="T94" s="71">
        <f t="shared" ca="1" si="215"/>
        <v>0</v>
      </c>
      <c r="U94" s="71">
        <f t="shared" ca="1" si="215"/>
        <v>0</v>
      </c>
      <c r="V94" s="71">
        <f t="shared" ca="1" si="215"/>
        <v>0</v>
      </c>
      <c r="W94" s="71">
        <f t="shared" ca="1" si="215"/>
        <v>0</v>
      </c>
      <c r="X94" s="71">
        <f t="shared" ca="1" si="215"/>
        <v>0</v>
      </c>
      <c r="Y94" s="71">
        <f t="shared" ca="1" si="215"/>
        <v>0</v>
      </c>
      <c r="Z94" s="71">
        <f t="shared" ca="1" si="215"/>
        <v>0</v>
      </c>
      <c r="AA94" s="71">
        <f t="shared" ca="1" si="215"/>
        <v>0</v>
      </c>
      <c r="AB94" s="71">
        <f t="shared" ca="1" si="215"/>
        <v>0</v>
      </c>
      <c r="AC94" s="71">
        <f t="shared" ca="1" si="215"/>
        <v>0</v>
      </c>
      <c r="AD94" s="71">
        <f t="shared" ca="1" si="215"/>
        <v>0</v>
      </c>
      <c r="AE94" s="71">
        <f t="shared" ca="1" si="215"/>
        <v>0</v>
      </c>
      <c r="AF94" s="71">
        <f t="shared" ca="1" si="215"/>
        <v>0</v>
      </c>
      <c r="AG94" s="71">
        <f t="shared" ca="1" si="215"/>
        <v>0</v>
      </c>
      <c r="AH94" s="71">
        <f t="shared" ca="1" si="215"/>
        <v>0</v>
      </c>
      <c r="AI94" s="71">
        <f t="shared" ca="1" si="215"/>
        <v>0</v>
      </c>
      <c r="AJ94" s="71">
        <f t="shared" ca="1" si="215"/>
        <v>0</v>
      </c>
      <c r="AK94" s="71">
        <f t="shared" ca="1" si="215"/>
        <v>0</v>
      </c>
      <c r="AL94" s="71">
        <f t="shared" ca="1" si="215"/>
        <v>0</v>
      </c>
      <c r="AM94" s="71">
        <f t="shared" ref="AM94:BR94" ca="1" si="216">AM36</f>
        <v>0</v>
      </c>
      <c r="AN94" s="71">
        <f t="shared" ca="1" si="216"/>
        <v>0</v>
      </c>
      <c r="AO94" s="71">
        <f t="shared" ca="1" si="216"/>
        <v>0</v>
      </c>
      <c r="AP94" s="71">
        <f t="shared" ca="1" si="216"/>
        <v>0</v>
      </c>
      <c r="AQ94" s="71">
        <f t="shared" ca="1" si="216"/>
        <v>0</v>
      </c>
      <c r="AR94" s="71">
        <f t="shared" ca="1" si="216"/>
        <v>0</v>
      </c>
      <c r="AS94" s="71">
        <f t="shared" ca="1" si="216"/>
        <v>0</v>
      </c>
      <c r="AT94" s="71">
        <f t="shared" ca="1" si="216"/>
        <v>0</v>
      </c>
      <c r="AU94" s="71">
        <f t="shared" ca="1" si="216"/>
        <v>0</v>
      </c>
      <c r="AV94" s="71">
        <f t="shared" ca="1" si="216"/>
        <v>0</v>
      </c>
      <c r="AW94" s="71">
        <f t="shared" ca="1" si="216"/>
        <v>0</v>
      </c>
      <c r="AX94" s="71">
        <f t="shared" ca="1" si="216"/>
        <v>0</v>
      </c>
      <c r="AY94" s="71">
        <f t="shared" ca="1" si="216"/>
        <v>0</v>
      </c>
      <c r="AZ94" s="71">
        <f t="shared" ca="1" si="216"/>
        <v>0</v>
      </c>
      <c r="BA94" s="71">
        <f t="shared" ca="1" si="216"/>
        <v>0</v>
      </c>
      <c r="BB94" s="71">
        <f t="shared" ca="1" si="216"/>
        <v>0</v>
      </c>
      <c r="BC94" s="71">
        <f t="shared" ca="1" si="216"/>
        <v>0</v>
      </c>
      <c r="BD94" s="71">
        <f t="shared" ca="1" si="216"/>
        <v>0</v>
      </c>
      <c r="BE94" s="71">
        <f t="shared" ca="1" si="216"/>
        <v>0</v>
      </c>
      <c r="BF94" s="71">
        <f t="shared" ca="1" si="216"/>
        <v>0</v>
      </c>
      <c r="BG94" s="71">
        <f t="shared" ca="1" si="216"/>
        <v>0</v>
      </c>
      <c r="BH94" s="71">
        <f t="shared" ca="1" si="216"/>
        <v>0</v>
      </c>
      <c r="BI94" s="71">
        <f t="shared" ca="1" si="216"/>
        <v>0</v>
      </c>
      <c r="BJ94" s="71">
        <f t="shared" ca="1" si="216"/>
        <v>0</v>
      </c>
      <c r="BK94" s="71">
        <f t="shared" ca="1" si="216"/>
        <v>0</v>
      </c>
      <c r="BL94" s="71">
        <f t="shared" ca="1" si="216"/>
        <v>0</v>
      </c>
      <c r="BM94" s="71">
        <f t="shared" ca="1" si="216"/>
        <v>0</v>
      </c>
      <c r="BN94" s="71">
        <f t="shared" ca="1" si="216"/>
        <v>0</v>
      </c>
      <c r="BO94" s="71">
        <f t="shared" ca="1" si="216"/>
        <v>0</v>
      </c>
      <c r="BP94" s="71">
        <f t="shared" ca="1" si="216"/>
        <v>0</v>
      </c>
      <c r="BQ94" s="71">
        <f t="shared" ca="1" si="216"/>
        <v>0</v>
      </c>
      <c r="BR94" s="71">
        <f t="shared" ca="1" si="216"/>
        <v>0</v>
      </c>
      <c r="BS94" s="71">
        <f t="shared" ref="BS94:CX94" ca="1" si="217">BS36</f>
        <v>0</v>
      </c>
      <c r="BT94" s="71">
        <f t="shared" ca="1" si="217"/>
        <v>0</v>
      </c>
      <c r="BU94" s="71">
        <f t="shared" ca="1" si="217"/>
        <v>0</v>
      </c>
      <c r="BV94" s="71">
        <f t="shared" ca="1" si="217"/>
        <v>0</v>
      </c>
      <c r="BW94" s="71">
        <f t="shared" ca="1" si="217"/>
        <v>0</v>
      </c>
      <c r="BX94" s="71">
        <f t="shared" ca="1" si="217"/>
        <v>0</v>
      </c>
      <c r="BY94" s="71">
        <f t="shared" ca="1" si="217"/>
        <v>0</v>
      </c>
      <c r="BZ94" s="71">
        <f t="shared" ca="1" si="217"/>
        <v>0</v>
      </c>
      <c r="CA94" s="71">
        <f t="shared" ca="1" si="217"/>
        <v>0</v>
      </c>
      <c r="CB94" s="71">
        <f t="shared" ca="1" si="217"/>
        <v>0</v>
      </c>
      <c r="CC94" s="71">
        <f t="shared" ca="1" si="217"/>
        <v>0</v>
      </c>
      <c r="CD94" s="71">
        <f t="shared" ca="1" si="217"/>
        <v>0</v>
      </c>
      <c r="CE94" s="71">
        <f t="shared" ca="1" si="217"/>
        <v>0</v>
      </c>
      <c r="CF94" s="71">
        <f t="shared" ca="1" si="217"/>
        <v>0</v>
      </c>
      <c r="CG94" s="71">
        <f t="shared" ca="1" si="217"/>
        <v>0</v>
      </c>
      <c r="CH94" s="71">
        <f t="shared" ca="1" si="217"/>
        <v>0</v>
      </c>
      <c r="CI94" s="71">
        <f t="shared" ca="1" si="217"/>
        <v>0</v>
      </c>
      <c r="CJ94" s="71">
        <f t="shared" ca="1" si="217"/>
        <v>0</v>
      </c>
      <c r="CK94" s="71">
        <f t="shared" ca="1" si="217"/>
        <v>0</v>
      </c>
      <c r="CL94" s="71">
        <f t="shared" ca="1" si="217"/>
        <v>0</v>
      </c>
      <c r="CM94" s="71">
        <f t="shared" ca="1" si="217"/>
        <v>0</v>
      </c>
      <c r="CN94" s="71">
        <f t="shared" ca="1" si="217"/>
        <v>0</v>
      </c>
      <c r="CO94" s="71">
        <f t="shared" ca="1" si="217"/>
        <v>0</v>
      </c>
      <c r="CP94" s="71">
        <f t="shared" ca="1" si="217"/>
        <v>0</v>
      </c>
      <c r="CQ94" s="71">
        <f t="shared" ca="1" si="217"/>
        <v>0</v>
      </c>
      <c r="CR94" s="71">
        <f t="shared" ca="1" si="217"/>
        <v>0</v>
      </c>
      <c r="CS94" s="71">
        <f t="shared" ca="1" si="217"/>
        <v>0</v>
      </c>
      <c r="CT94" s="71">
        <f t="shared" ca="1" si="217"/>
        <v>0</v>
      </c>
      <c r="CU94" s="71">
        <f t="shared" ca="1" si="217"/>
        <v>0</v>
      </c>
      <c r="CV94" s="71">
        <f t="shared" ca="1" si="217"/>
        <v>0</v>
      </c>
      <c r="CW94" s="71">
        <f t="shared" ca="1" si="217"/>
        <v>0</v>
      </c>
      <c r="CX94" s="71">
        <f t="shared" ca="1" si="217"/>
        <v>0</v>
      </c>
      <c r="CY94" s="71">
        <f t="shared" ref="CY94:ED94" ca="1" si="218">CY36</f>
        <v>0</v>
      </c>
      <c r="CZ94" s="71">
        <f t="shared" ca="1" si="218"/>
        <v>0</v>
      </c>
      <c r="DA94" s="71">
        <f t="shared" ca="1" si="218"/>
        <v>0</v>
      </c>
      <c r="DB94" s="71">
        <f t="shared" ca="1" si="218"/>
        <v>0</v>
      </c>
      <c r="DC94" s="71">
        <f t="shared" ca="1" si="218"/>
        <v>0</v>
      </c>
      <c r="DD94" s="71">
        <f t="shared" ca="1" si="218"/>
        <v>0</v>
      </c>
      <c r="DE94" s="71">
        <f t="shared" ca="1" si="218"/>
        <v>0</v>
      </c>
      <c r="DF94" s="71">
        <f t="shared" ca="1" si="218"/>
        <v>0</v>
      </c>
      <c r="DG94" s="71">
        <f t="shared" ca="1" si="218"/>
        <v>0</v>
      </c>
      <c r="DH94" s="71">
        <f t="shared" ca="1" si="218"/>
        <v>0</v>
      </c>
      <c r="DI94" s="71">
        <f t="shared" ca="1" si="218"/>
        <v>0</v>
      </c>
      <c r="DJ94" s="71">
        <f t="shared" ca="1" si="218"/>
        <v>0</v>
      </c>
      <c r="DK94" s="71">
        <f t="shared" ca="1" si="218"/>
        <v>0</v>
      </c>
      <c r="DL94" s="71">
        <f t="shared" ca="1" si="218"/>
        <v>0</v>
      </c>
      <c r="DM94" s="71">
        <f t="shared" ca="1" si="218"/>
        <v>0</v>
      </c>
      <c r="DN94" s="71">
        <f t="shared" ca="1" si="218"/>
        <v>0</v>
      </c>
      <c r="DO94" s="71">
        <f t="shared" ca="1" si="218"/>
        <v>0</v>
      </c>
      <c r="DP94" s="71">
        <f t="shared" ca="1" si="218"/>
        <v>0</v>
      </c>
      <c r="DQ94" s="71">
        <f t="shared" ca="1" si="218"/>
        <v>0</v>
      </c>
      <c r="DR94" s="71">
        <f t="shared" ca="1" si="218"/>
        <v>0</v>
      </c>
      <c r="DS94" s="71">
        <f t="shared" ca="1" si="218"/>
        <v>0</v>
      </c>
      <c r="DT94" s="71">
        <f t="shared" ca="1" si="218"/>
        <v>0</v>
      </c>
      <c r="DU94" s="71">
        <f t="shared" ca="1" si="218"/>
        <v>0</v>
      </c>
      <c r="DV94" s="71">
        <f t="shared" ca="1" si="218"/>
        <v>0</v>
      </c>
      <c r="DW94" s="71">
        <f t="shared" ca="1" si="218"/>
        <v>0</v>
      </c>
      <c r="DX94" s="71">
        <f t="shared" ca="1" si="218"/>
        <v>0</v>
      </c>
      <c r="DY94" s="71">
        <f t="shared" ca="1" si="218"/>
        <v>0</v>
      </c>
      <c r="DZ94" s="71">
        <f t="shared" ca="1" si="218"/>
        <v>0</v>
      </c>
      <c r="EA94" s="71">
        <f t="shared" ca="1" si="218"/>
        <v>0</v>
      </c>
      <c r="EB94" s="71">
        <f t="shared" ca="1" si="218"/>
        <v>0</v>
      </c>
      <c r="EC94" s="71">
        <f t="shared" ca="1" si="218"/>
        <v>0</v>
      </c>
      <c r="ED94" s="71">
        <f t="shared" ca="1" si="218"/>
        <v>0</v>
      </c>
      <c r="EE94" s="71">
        <f t="shared" ref="EE94:EP94" ca="1" si="219">EE36</f>
        <v>0</v>
      </c>
      <c r="EF94" s="71">
        <f t="shared" ca="1" si="219"/>
        <v>0</v>
      </c>
      <c r="EG94" s="71">
        <f t="shared" ca="1" si="219"/>
        <v>0</v>
      </c>
      <c r="EH94" s="71">
        <f t="shared" ca="1" si="219"/>
        <v>0</v>
      </c>
      <c r="EI94" s="71">
        <f t="shared" ca="1" si="219"/>
        <v>0</v>
      </c>
      <c r="EJ94" s="71">
        <f t="shared" ca="1" si="219"/>
        <v>0</v>
      </c>
      <c r="EK94" s="71">
        <f t="shared" ca="1" si="219"/>
        <v>0</v>
      </c>
      <c r="EL94" s="71">
        <f t="shared" ca="1" si="219"/>
        <v>0</v>
      </c>
      <c r="EM94" s="71">
        <f t="shared" ca="1" si="219"/>
        <v>0</v>
      </c>
      <c r="EN94" s="71">
        <f t="shared" ca="1" si="219"/>
        <v>0</v>
      </c>
      <c r="EO94" s="71">
        <f t="shared" ca="1" si="219"/>
        <v>0</v>
      </c>
      <c r="EP94" s="71">
        <f t="shared" ca="1" si="219"/>
        <v>0</v>
      </c>
    </row>
    <row r="95" spans="2:146" ht="14.1" customHeight="1">
      <c r="C95" s="129"/>
      <c r="E95" s="10"/>
      <c r="H95" s="9"/>
      <c r="I95" s="72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</row>
    <row r="96" spans="2:146" ht="14.1" customHeight="1">
      <c r="B96" s="34" t="s">
        <v>201</v>
      </c>
      <c r="C96" s="129"/>
      <c r="E96" s="10"/>
      <c r="H96" s="9"/>
      <c r="I96" s="72"/>
      <c r="J96" s="9"/>
      <c r="K96" s="781"/>
      <c r="L96" s="781"/>
      <c r="M96" s="781"/>
      <c r="N96" s="781"/>
      <c r="O96" s="781"/>
      <c r="P96" s="781"/>
      <c r="Q96" s="781"/>
      <c r="R96" s="781"/>
      <c r="S96" s="781"/>
      <c r="T96" s="781"/>
      <c r="U96" s="781"/>
      <c r="V96" s="781"/>
      <c r="W96" s="781"/>
      <c r="X96" s="781"/>
      <c r="Y96" s="781"/>
      <c r="Z96" s="781"/>
      <c r="AA96" s="781"/>
      <c r="AB96" s="781"/>
      <c r="AC96" s="781"/>
      <c r="AD96" s="781"/>
      <c r="AE96" s="781"/>
      <c r="AF96" s="781"/>
      <c r="AG96" s="781"/>
      <c r="AH96" s="781"/>
      <c r="AI96" s="781"/>
      <c r="AJ96" s="781"/>
      <c r="AK96" s="781"/>
      <c r="AL96" s="781"/>
      <c r="AM96" s="781"/>
      <c r="AN96" s="781"/>
      <c r="AO96" s="781"/>
      <c r="AP96" s="781"/>
      <c r="AQ96" s="781"/>
      <c r="AR96" s="781"/>
      <c r="AS96" s="781"/>
      <c r="AT96" s="781"/>
      <c r="AU96" s="781"/>
      <c r="AV96" s="781"/>
      <c r="AW96" s="781"/>
      <c r="AX96" s="781"/>
      <c r="AY96" s="781"/>
      <c r="AZ96" s="781"/>
      <c r="BA96" s="781"/>
      <c r="BB96" s="781"/>
      <c r="BC96" s="781"/>
      <c r="BD96" s="781"/>
      <c r="BE96" s="781"/>
      <c r="BF96" s="781"/>
      <c r="BG96" s="781"/>
      <c r="BH96" s="781"/>
      <c r="BI96" s="781"/>
      <c r="BJ96" s="781"/>
      <c r="BK96" s="781"/>
      <c r="BL96" s="781"/>
      <c r="BM96" s="781"/>
      <c r="BN96" s="781"/>
      <c r="BO96" s="781"/>
      <c r="BP96" s="781"/>
      <c r="BQ96" s="781"/>
      <c r="BR96" s="781"/>
      <c r="BS96" s="781"/>
      <c r="BT96" s="781"/>
      <c r="BU96" s="781"/>
      <c r="BV96" s="781"/>
      <c r="BW96" s="781"/>
      <c r="BX96" s="781"/>
      <c r="BY96" s="781"/>
      <c r="BZ96" s="781"/>
      <c r="CA96" s="781"/>
      <c r="CB96" s="781"/>
      <c r="CC96" s="781"/>
      <c r="CD96" s="781"/>
      <c r="CE96" s="781"/>
      <c r="CF96" s="781"/>
      <c r="CG96" s="781"/>
      <c r="CH96" s="781"/>
      <c r="CI96" s="781"/>
      <c r="CJ96" s="781"/>
      <c r="CK96" s="781"/>
      <c r="CL96" s="781"/>
      <c r="CM96" s="781"/>
      <c r="CN96" s="781"/>
      <c r="CO96" s="781"/>
      <c r="CP96" s="781"/>
      <c r="CQ96" s="781"/>
      <c r="CR96" s="781"/>
      <c r="CS96" s="781"/>
      <c r="CT96" s="781"/>
      <c r="CU96" s="781"/>
      <c r="CV96" s="781"/>
      <c r="CW96" s="781"/>
      <c r="CX96" s="781"/>
      <c r="CY96" s="781"/>
      <c r="CZ96" s="781"/>
      <c r="DA96" s="781"/>
      <c r="DB96" s="781"/>
      <c r="DC96" s="781"/>
      <c r="DD96" s="781"/>
      <c r="DE96" s="781"/>
      <c r="DF96" s="781"/>
      <c r="DG96" s="781"/>
      <c r="DH96" s="781"/>
      <c r="DI96" s="781"/>
      <c r="DJ96" s="781"/>
      <c r="DK96" s="781"/>
      <c r="DL96" s="781"/>
      <c r="DM96" s="781"/>
      <c r="DN96" s="781"/>
      <c r="DO96" s="781"/>
      <c r="DP96" s="781"/>
      <c r="DQ96" s="781"/>
      <c r="DR96" s="781"/>
      <c r="DS96" s="781"/>
      <c r="DT96" s="781"/>
      <c r="DU96" s="781"/>
      <c r="DV96" s="781"/>
      <c r="DW96" s="781"/>
      <c r="DX96" s="781"/>
      <c r="DY96" s="781"/>
      <c r="DZ96" s="781"/>
      <c r="EA96" s="781"/>
      <c r="EB96" s="781"/>
      <c r="EC96" s="781"/>
      <c r="ED96" s="781"/>
      <c r="EE96" s="781"/>
      <c r="EF96" s="781"/>
      <c r="EG96" s="781"/>
      <c r="EH96" s="781"/>
      <c r="EI96" s="781"/>
      <c r="EJ96" s="781"/>
      <c r="EK96" s="781"/>
      <c r="EL96" s="781"/>
      <c r="EM96" s="781"/>
      <c r="EN96" s="781"/>
      <c r="EO96" s="781"/>
      <c r="EP96" s="781"/>
    </row>
    <row r="97" spans="2:146" ht="14.1" customHeight="1">
      <c r="B97" s="15" t="s">
        <v>581</v>
      </c>
      <c r="C97" s="290"/>
      <c r="D97" s="8" t="s">
        <v>97</v>
      </c>
      <c r="E97" s="10">
        <f>SUM(G97:EP97)</f>
        <v>0</v>
      </c>
      <c r="G97" s="10"/>
      <c r="H97" s="10">
        <f t="shared" ref="H97:AM97" si="220">H63</f>
        <v>0</v>
      </c>
      <c r="I97" s="10">
        <f t="shared" si="220"/>
        <v>0</v>
      </c>
      <c r="J97" s="10">
        <f t="shared" si="220"/>
        <v>0</v>
      </c>
      <c r="K97" s="10">
        <f t="shared" si="220"/>
        <v>0</v>
      </c>
      <c r="L97" s="10">
        <f t="shared" si="220"/>
        <v>0</v>
      </c>
      <c r="M97" s="10">
        <f t="shared" si="220"/>
        <v>0</v>
      </c>
      <c r="N97" s="10">
        <f t="shared" si="220"/>
        <v>0</v>
      </c>
      <c r="O97" s="10">
        <f t="shared" si="220"/>
        <v>0</v>
      </c>
      <c r="P97" s="10">
        <f t="shared" si="220"/>
        <v>0</v>
      </c>
      <c r="Q97" s="10">
        <f t="shared" si="220"/>
        <v>0</v>
      </c>
      <c r="R97" s="10">
        <f t="shared" si="220"/>
        <v>0</v>
      </c>
      <c r="S97" s="10">
        <f t="shared" si="220"/>
        <v>0</v>
      </c>
      <c r="T97" s="10">
        <f t="shared" si="220"/>
        <v>0</v>
      </c>
      <c r="U97" s="10">
        <f t="shared" si="220"/>
        <v>0</v>
      </c>
      <c r="V97" s="10">
        <f t="shared" si="220"/>
        <v>0</v>
      </c>
      <c r="W97" s="10">
        <f t="shared" si="220"/>
        <v>0</v>
      </c>
      <c r="X97" s="10">
        <f t="shared" si="220"/>
        <v>0</v>
      </c>
      <c r="Y97" s="10">
        <f t="shared" si="220"/>
        <v>0</v>
      </c>
      <c r="Z97" s="10">
        <f t="shared" si="220"/>
        <v>0</v>
      </c>
      <c r="AA97" s="10">
        <f t="shared" si="220"/>
        <v>0</v>
      </c>
      <c r="AB97" s="10">
        <f t="shared" si="220"/>
        <v>0</v>
      </c>
      <c r="AC97" s="10">
        <f t="shared" si="220"/>
        <v>0</v>
      </c>
      <c r="AD97" s="10">
        <f t="shared" si="220"/>
        <v>0</v>
      </c>
      <c r="AE97" s="10">
        <f t="shared" si="220"/>
        <v>0</v>
      </c>
      <c r="AF97" s="10">
        <f t="shared" si="220"/>
        <v>0</v>
      </c>
      <c r="AG97" s="10">
        <f t="shared" si="220"/>
        <v>0</v>
      </c>
      <c r="AH97" s="10">
        <f t="shared" si="220"/>
        <v>0</v>
      </c>
      <c r="AI97" s="10">
        <f t="shared" si="220"/>
        <v>0</v>
      </c>
      <c r="AJ97" s="10">
        <f t="shared" si="220"/>
        <v>0</v>
      </c>
      <c r="AK97" s="10">
        <f t="shared" si="220"/>
        <v>0</v>
      </c>
      <c r="AL97" s="10">
        <f t="shared" si="220"/>
        <v>0</v>
      </c>
      <c r="AM97" s="10">
        <f t="shared" si="220"/>
        <v>0</v>
      </c>
      <c r="AN97" s="10">
        <f t="shared" ref="AN97:BS97" si="221">AN63</f>
        <v>0</v>
      </c>
      <c r="AO97" s="10">
        <f t="shared" si="221"/>
        <v>0</v>
      </c>
      <c r="AP97" s="10">
        <f t="shared" si="221"/>
        <v>0</v>
      </c>
      <c r="AQ97" s="10">
        <f t="shared" si="221"/>
        <v>0</v>
      </c>
      <c r="AR97" s="10">
        <f t="shared" si="221"/>
        <v>0</v>
      </c>
      <c r="AS97" s="10">
        <f t="shared" si="221"/>
        <v>0</v>
      </c>
      <c r="AT97" s="10">
        <f t="shared" si="221"/>
        <v>0</v>
      </c>
      <c r="AU97" s="10">
        <f t="shared" si="221"/>
        <v>0</v>
      </c>
      <c r="AV97" s="10">
        <f t="shared" si="221"/>
        <v>0</v>
      </c>
      <c r="AW97" s="10">
        <f t="shared" si="221"/>
        <v>0</v>
      </c>
      <c r="AX97" s="10">
        <f t="shared" si="221"/>
        <v>0</v>
      </c>
      <c r="AY97" s="10">
        <f t="shared" si="221"/>
        <v>0</v>
      </c>
      <c r="AZ97" s="10">
        <f t="shared" si="221"/>
        <v>0</v>
      </c>
      <c r="BA97" s="10">
        <f t="shared" si="221"/>
        <v>0</v>
      </c>
      <c r="BB97" s="10">
        <f t="shared" si="221"/>
        <v>0</v>
      </c>
      <c r="BC97" s="10">
        <f t="shared" si="221"/>
        <v>0</v>
      </c>
      <c r="BD97" s="10">
        <f t="shared" si="221"/>
        <v>0</v>
      </c>
      <c r="BE97" s="10">
        <f t="shared" si="221"/>
        <v>0</v>
      </c>
      <c r="BF97" s="10">
        <f t="shared" si="221"/>
        <v>0</v>
      </c>
      <c r="BG97" s="10">
        <f t="shared" si="221"/>
        <v>0</v>
      </c>
      <c r="BH97" s="10">
        <f t="shared" si="221"/>
        <v>0</v>
      </c>
      <c r="BI97" s="10">
        <f t="shared" si="221"/>
        <v>0</v>
      </c>
      <c r="BJ97" s="10">
        <f t="shared" si="221"/>
        <v>0</v>
      </c>
      <c r="BK97" s="10">
        <f t="shared" si="221"/>
        <v>0</v>
      </c>
      <c r="BL97" s="10">
        <f t="shared" si="221"/>
        <v>0</v>
      </c>
      <c r="BM97" s="10">
        <f t="shared" si="221"/>
        <v>0</v>
      </c>
      <c r="BN97" s="10">
        <f t="shared" si="221"/>
        <v>0</v>
      </c>
      <c r="BO97" s="10">
        <f t="shared" si="221"/>
        <v>0</v>
      </c>
      <c r="BP97" s="10">
        <f t="shared" si="221"/>
        <v>0</v>
      </c>
      <c r="BQ97" s="10">
        <f t="shared" si="221"/>
        <v>0</v>
      </c>
      <c r="BR97" s="10">
        <f t="shared" si="221"/>
        <v>0</v>
      </c>
      <c r="BS97" s="10">
        <f t="shared" si="221"/>
        <v>0</v>
      </c>
      <c r="BT97" s="10">
        <f t="shared" ref="BT97:CY97" si="222">BT63</f>
        <v>0</v>
      </c>
      <c r="BU97" s="10">
        <f t="shared" si="222"/>
        <v>0</v>
      </c>
      <c r="BV97" s="10">
        <f t="shared" si="222"/>
        <v>0</v>
      </c>
      <c r="BW97" s="10">
        <f t="shared" si="222"/>
        <v>0</v>
      </c>
      <c r="BX97" s="10">
        <f t="shared" si="222"/>
        <v>0</v>
      </c>
      <c r="BY97" s="10">
        <f t="shared" si="222"/>
        <v>0</v>
      </c>
      <c r="BZ97" s="10">
        <f t="shared" si="222"/>
        <v>0</v>
      </c>
      <c r="CA97" s="10">
        <f t="shared" si="222"/>
        <v>0</v>
      </c>
      <c r="CB97" s="10">
        <f t="shared" si="222"/>
        <v>0</v>
      </c>
      <c r="CC97" s="10">
        <f t="shared" si="222"/>
        <v>0</v>
      </c>
      <c r="CD97" s="10">
        <f t="shared" si="222"/>
        <v>0</v>
      </c>
      <c r="CE97" s="10">
        <f t="shared" si="222"/>
        <v>0</v>
      </c>
      <c r="CF97" s="10">
        <f t="shared" si="222"/>
        <v>0</v>
      </c>
      <c r="CG97" s="10">
        <f t="shared" si="222"/>
        <v>0</v>
      </c>
      <c r="CH97" s="10">
        <f t="shared" si="222"/>
        <v>0</v>
      </c>
      <c r="CI97" s="10">
        <f t="shared" si="222"/>
        <v>0</v>
      </c>
      <c r="CJ97" s="10">
        <f t="shared" si="222"/>
        <v>0</v>
      </c>
      <c r="CK97" s="10">
        <f t="shared" si="222"/>
        <v>0</v>
      </c>
      <c r="CL97" s="10">
        <f t="shared" si="222"/>
        <v>0</v>
      </c>
      <c r="CM97" s="10">
        <f t="shared" si="222"/>
        <v>0</v>
      </c>
      <c r="CN97" s="10">
        <f t="shared" si="222"/>
        <v>0</v>
      </c>
      <c r="CO97" s="10">
        <f t="shared" si="222"/>
        <v>0</v>
      </c>
      <c r="CP97" s="10">
        <f t="shared" si="222"/>
        <v>0</v>
      </c>
      <c r="CQ97" s="10">
        <f t="shared" si="222"/>
        <v>0</v>
      </c>
      <c r="CR97" s="10">
        <f t="shared" si="222"/>
        <v>0</v>
      </c>
      <c r="CS97" s="10">
        <f t="shared" si="222"/>
        <v>0</v>
      </c>
      <c r="CT97" s="10">
        <f t="shared" si="222"/>
        <v>0</v>
      </c>
      <c r="CU97" s="10">
        <f t="shared" si="222"/>
        <v>0</v>
      </c>
      <c r="CV97" s="10">
        <f t="shared" si="222"/>
        <v>0</v>
      </c>
      <c r="CW97" s="10">
        <f t="shared" si="222"/>
        <v>0</v>
      </c>
      <c r="CX97" s="10">
        <f t="shared" si="222"/>
        <v>0</v>
      </c>
      <c r="CY97" s="10">
        <f t="shared" si="222"/>
        <v>0</v>
      </c>
      <c r="CZ97" s="10">
        <f t="shared" ref="CZ97:EE97" si="223">CZ63</f>
        <v>0</v>
      </c>
      <c r="DA97" s="10">
        <f t="shared" si="223"/>
        <v>0</v>
      </c>
      <c r="DB97" s="10">
        <f t="shared" si="223"/>
        <v>0</v>
      </c>
      <c r="DC97" s="10">
        <f t="shared" si="223"/>
        <v>0</v>
      </c>
      <c r="DD97" s="10">
        <f t="shared" si="223"/>
        <v>0</v>
      </c>
      <c r="DE97" s="10">
        <f t="shared" si="223"/>
        <v>0</v>
      </c>
      <c r="DF97" s="10">
        <f t="shared" si="223"/>
        <v>0</v>
      </c>
      <c r="DG97" s="10">
        <f t="shared" si="223"/>
        <v>0</v>
      </c>
      <c r="DH97" s="10">
        <f t="shared" si="223"/>
        <v>0</v>
      </c>
      <c r="DI97" s="10">
        <f t="shared" si="223"/>
        <v>0</v>
      </c>
      <c r="DJ97" s="10">
        <f t="shared" si="223"/>
        <v>0</v>
      </c>
      <c r="DK97" s="10">
        <f t="shared" si="223"/>
        <v>0</v>
      </c>
      <c r="DL97" s="10">
        <f t="shared" si="223"/>
        <v>0</v>
      </c>
      <c r="DM97" s="10">
        <f t="shared" si="223"/>
        <v>0</v>
      </c>
      <c r="DN97" s="10">
        <f t="shared" si="223"/>
        <v>0</v>
      </c>
      <c r="DO97" s="10">
        <f t="shared" si="223"/>
        <v>0</v>
      </c>
      <c r="DP97" s="10">
        <f t="shared" si="223"/>
        <v>0</v>
      </c>
      <c r="DQ97" s="10">
        <f t="shared" si="223"/>
        <v>0</v>
      </c>
      <c r="DR97" s="10">
        <f t="shared" si="223"/>
        <v>0</v>
      </c>
      <c r="DS97" s="10">
        <f t="shared" si="223"/>
        <v>0</v>
      </c>
      <c r="DT97" s="10">
        <f t="shared" si="223"/>
        <v>0</v>
      </c>
      <c r="DU97" s="10">
        <f t="shared" si="223"/>
        <v>0</v>
      </c>
      <c r="DV97" s="10">
        <f t="shared" si="223"/>
        <v>0</v>
      </c>
      <c r="DW97" s="10">
        <f t="shared" si="223"/>
        <v>0</v>
      </c>
      <c r="DX97" s="10">
        <f t="shared" si="223"/>
        <v>0</v>
      </c>
      <c r="DY97" s="10">
        <f t="shared" si="223"/>
        <v>0</v>
      </c>
      <c r="DZ97" s="10">
        <f t="shared" si="223"/>
        <v>0</v>
      </c>
      <c r="EA97" s="10">
        <f t="shared" si="223"/>
        <v>0</v>
      </c>
      <c r="EB97" s="10">
        <f t="shared" si="223"/>
        <v>0</v>
      </c>
      <c r="EC97" s="10">
        <f t="shared" si="223"/>
        <v>0</v>
      </c>
      <c r="ED97" s="10">
        <f t="shared" si="223"/>
        <v>0</v>
      </c>
      <c r="EE97" s="10">
        <f t="shared" si="223"/>
        <v>0</v>
      </c>
      <c r="EF97" s="10">
        <f t="shared" ref="EF97:EP97" si="224">EF63</f>
        <v>0</v>
      </c>
      <c r="EG97" s="10">
        <f t="shared" si="224"/>
        <v>0</v>
      </c>
      <c r="EH97" s="10">
        <f t="shared" si="224"/>
        <v>0</v>
      </c>
      <c r="EI97" s="10">
        <f t="shared" si="224"/>
        <v>0</v>
      </c>
      <c r="EJ97" s="10">
        <f t="shared" si="224"/>
        <v>0</v>
      </c>
      <c r="EK97" s="10">
        <f t="shared" si="224"/>
        <v>0</v>
      </c>
      <c r="EL97" s="10">
        <f t="shared" si="224"/>
        <v>0</v>
      </c>
      <c r="EM97" s="10">
        <f t="shared" si="224"/>
        <v>0</v>
      </c>
      <c r="EN97" s="10">
        <f t="shared" si="224"/>
        <v>0</v>
      </c>
      <c r="EO97" s="10">
        <f t="shared" si="224"/>
        <v>0</v>
      </c>
      <c r="EP97" s="10">
        <f t="shared" si="224"/>
        <v>0</v>
      </c>
    </row>
    <row r="98" spans="2:146" ht="14.1" customHeight="1">
      <c r="B98" s="15" t="s">
        <v>566</v>
      </c>
      <c r="C98" s="290"/>
      <c r="D98" s="8" t="s">
        <v>97</v>
      </c>
      <c r="E98" s="10">
        <f>SUM(G98:EP98)</f>
        <v>59692.907225876901</v>
      </c>
      <c r="G98" s="10"/>
      <c r="H98" s="10">
        <f t="shared" ref="H98:AM98" si="225">H64</f>
        <v>0</v>
      </c>
      <c r="I98" s="10">
        <f t="shared" si="225"/>
        <v>0</v>
      </c>
      <c r="J98" s="10">
        <f t="shared" si="225"/>
        <v>0</v>
      </c>
      <c r="K98" s="10">
        <f t="shared" si="225"/>
        <v>0</v>
      </c>
      <c r="L98" s="10">
        <f t="shared" si="225"/>
        <v>0</v>
      </c>
      <c r="M98" s="10">
        <f t="shared" si="225"/>
        <v>0</v>
      </c>
      <c r="N98" s="10">
        <f t="shared" si="225"/>
        <v>0</v>
      </c>
      <c r="O98" s="10">
        <f t="shared" si="225"/>
        <v>0</v>
      </c>
      <c r="P98" s="10">
        <f t="shared" si="225"/>
        <v>0</v>
      </c>
      <c r="Q98" s="10">
        <f t="shared" si="225"/>
        <v>0</v>
      </c>
      <c r="R98" s="10">
        <f t="shared" si="225"/>
        <v>0</v>
      </c>
      <c r="S98" s="10">
        <f t="shared" si="225"/>
        <v>0</v>
      </c>
      <c r="T98" s="10">
        <f t="shared" si="225"/>
        <v>0</v>
      </c>
      <c r="U98" s="10">
        <f t="shared" si="225"/>
        <v>0</v>
      </c>
      <c r="V98" s="10">
        <f t="shared" si="225"/>
        <v>0</v>
      </c>
      <c r="W98" s="10">
        <f t="shared" si="225"/>
        <v>0</v>
      </c>
      <c r="X98" s="10">
        <f t="shared" si="225"/>
        <v>0</v>
      </c>
      <c r="Y98" s="10">
        <f t="shared" si="225"/>
        <v>0</v>
      </c>
      <c r="Z98" s="10">
        <f t="shared" si="225"/>
        <v>0</v>
      </c>
      <c r="AA98" s="10">
        <f t="shared" si="225"/>
        <v>978.82766961520383</v>
      </c>
      <c r="AB98" s="10">
        <f t="shared" si="225"/>
        <v>0</v>
      </c>
      <c r="AC98" s="10">
        <f t="shared" si="225"/>
        <v>0</v>
      </c>
      <c r="AD98" s="10">
        <f t="shared" si="225"/>
        <v>0</v>
      </c>
      <c r="AE98" s="10">
        <f t="shared" si="225"/>
        <v>1740.4923538392354</v>
      </c>
      <c r="AF98" s="10">
        <f t="shared" si="225"/>
        <v>0</v>
      </c>
      <c r="AG98" s="10">
        <f t="shared" si="225"/>
        <v>0</v>
      </c>
      <c r="AH98" s="10">
        <f t="shared" si="225"/>
        <v>0</v>
      </c>
      <c r="AI98" s="10">
        <f t="shared" si="225"/>
        <v>1618.2918752046062</v>
      </c>
      <c r="AJ98" s="10">
        <f t="shared" si="225"/>
        <v>0</v>
      </c>
      <c r="AK98" s="10">
        <f t="shared" si="225"/>
        <v>0</v>
      </c>
      <c r="AL98" s="10">
        <f t="shared" si="225"/>
        <v>0</v>
      </c>
      <c r="AM98" s="10">
        <f t="shared" si="225"/>
        <v>1641.321444809957</v>
      </c>
      <c r="AN98" s="10">
        <f t="shared" ref="AN98:BS98" si="226">AN64</f>
        <v>0</v>
      </c>
      <c r="AO98" s="10">
        <f t="shared" si="226"/>
        <v>0</v>
      </c>
      <c r="AP98" s="10">
        <f t="shared" si="226"/>
        <v>0</v>
      </c>
      <c r="AQ98" s="10">
        <f t="shared" si="226"/>
        <v>1855.9714832070149</v>
      </c>
      <c r="AR98" s="10">
        <f t="shared" si="226"/>
        <v>0</v>
      </c>
      <c r="AS98" s="10">
        <f t="shared" si="226"/>
        <v>0</v>
      </c>
      <c r="AT98" s="10">
        <f t="shared" si="226"/>
        <v>0</v>
      </c>
      <c r="AU98" s="10">
        <f t="shared" si="226"/>
        <v>2080.6764868372384</v>
      </c>
      <c r="AV98" s="10">
        <f t="shared" si="226"/>
        <v>0</v>
      </c>
      <c r="AW98" s="10">
        <f t="shared" si="226"/>
        <v>0</v>
      </c>
      <c r="AX98" s="10">
        <f t="shared" si="226"/>
        <v>0</v>
      </c>
      <c r="AY98" s="10">
        <f t="shared" si="226"/>
        <v>2154.0998118206494</v>
      </c>
      <c r="AZ98" s="10">
        <f t="shared" si="226"/>
        <v>0</v>
      </c>
      <c r="BA98" s="10">
        <f t="shared" si="226"/>
        <v>0</v>
      </c>
      <c r="BB98" s="10">
        <f t="shared" si="226"/>
        <v>0</v>
      </c>
      <c r="BC98" s="10">
        <f t="shared" si="226"/>
        <v>2409.4885084887446</v>
      </c>
      <c r="BD98" s="10">
        <f t="shared" si="226"/>
        <v>0</v>
      </c>
      <c r="BE98" s="10">
        <f t="shared" si="226"/>
        <v>0</v>
      </c>
      <c r="BF98" s="10">
        <f t="shared" si="226"/>
        <v>0</v>
      </c>
      <c r="BG98" s="10">
        <f t="shared" si="226"/>
        <v>2664.376711289995</v>
      </c>
      <c r="BH98" s="10">
        <f t="shared" si="226"/>
        <v>0</v>
      </c>
      <c r="BI98" s="10">
        <f t="shared" si="226"/>
        <v>0</v>
      </c>
      <c r="BJ98" s="10">
        <f t="shared" si="226"/>
        <v>0</v>
      </c>
      <c r="BK98" s="10">
        <f t="shared" si="226"/>
        <v>2918.7559031436358</v>
      </c>
      <c r="BL98" s="10">
        <f t="shared" si="226"/>
        <v>0</v>
      </c>
      <c r="BM98" s="10">
        <f t="shared" si="226"/>
        <v>0</v>
      </c>
      <c r="BN98" s="10">
        <f t="shared" si="226"/>
        <v>0</v>
      </c>
      <c r="BO98" s="10">
        <f t="shared" si="226"/>
        <v>3172.6174190192742</v>
      </c>
      <c r="BP98" s="10">
        <f t="shared" si="226"/>
        <v>0</v>
      </c>
      <c r="BQ98" s="10">
        <f t="shared" si="226"/>
        <v>0</v>
      </c>
      <c r="BR98" s="10">
        <f t="shared" si="226"/>
        <v>0</v>
      </c>
      <c r="BS98" s="10">
        <f t="shared" si="226"/>
        <v>3425.9524433137194</v>
      </c>
      <c r="BT98" s="10">
        <f t="shared" ref="BT98:CY98" si="227">BT64</f>
        <v>0</v>
      </c>
      <c r="BU98" s="10">
        <f t="shared" si="227"/>
        <v>0</v>
      </c>
      <c r="BV98" s="10">
        <f t="shared" si="227"/>
        <v>0</v>
      </c>
      <c r="BW98" s="10">
        <f t="shared" si="227"/>
        <v>3678.7520071804529</v>
      </c>
      <c r="BX98" s="10">
        <f t="shared" si="227"/>
        <v>0</v>
      </c>
      <c r="BY98" s="10">
        <f t="shared" si="227"/>
        <v>0</v>
      </c>
      <c r="BZ98" s="10">
        <f t="shared" si="227"/>
        <v>0</v>
      </c>
      <c r="CA98" s="10">
        <f t="shared" si="227"/>
        <v>3931.0069858108145</v>
      </c>
      <c r="CB98" s="10">
        <f t="shared" si="227"/>
        <v>0</v>
      </c>
      <c r="CC98" s="10">
        <f t="shared" si="227"/>
        <v>0</v>
      </c>
      <c r="CD98" s="10">
        <f t="shared" si="227"/>
        <v>0</v>
      </c>
      <c r="CE98" s="10">
        <f t="shared" si="227"/>
        <v>4182.7080956659711</v>
      </c>
      <c r="CF98" s="10">
        <f t="shared" si="227"/>
        <v>0</v>
      </c>
      <c r="CG98" s="10">
        <f t="shared" si="227"/>
        <v>0</v>
      </c>
      <c r="CH98" s="10">
        <f t="shared" si="227"/>
        <v>0</v>
      </c>
      <c r="CI98" s="10">
        <f t="shared" si="227"/>
        <v>2649.3126737312323</v>
      </c>
      <c r="CJ98" s="10">
        <f t="shared" si="227"/>
        <v>0</v>
      </c>
      <c r="CK98" s="10">
        <f t="shared" si="227"/>
        <v>0</v>
      </c>
      <c r="CL98" s="10">
        <f t="shared" si="227"/>
        <v>0</v>
      </c>
      <c r="CM98" s="10">
        <f t="shared" si="227"/>
        <v>11066.837905427574</v>
      </c>
      <c r="CN98" s="10">
        <f t="shared" si="227"/>
        <v>0</v>
      </c>
      <c r="CO98" s="10">
        <f t="shared" si="227"/>
        <v>0</v>
      </c>
      <c r="CP98" s="10">
        <f t="shared" si="227"/>
        <v>0</v>
      </c>
      <c r="CQ98" s="10">
        <f t="shared" si="227"/>
        <v>7523.4174474715801</v>
      </c>
      <c r="CR98" s="10">
        <f t="shared" si="227"/>
        <v>0</v>
      </c>
      <c r="CS98" s="10">
        <f t="shared" si="227"/>
        <v>0</v>
      </c>
      <c r="CT98" s="10">
        <f t="shared" si="227"/>
        <v>0</v>
      </c>
      <c r="CU98" s="10">
        <f t="shared" si="227"/>
        <v>0</v>
      </c>
      <c r="CV98" s="10">
        <f t="shared" si="227"/>
        <v>0</v>
      </c>
      <c r="CW98" s="10">
        <f t="shared" si="227"/>
        <v>0</v>
      </c>
      <c r="CX98" s="10">
        <f t="shared" si="227"/>
        <v>0</v>
      </c>
      <c r="CY98" s="10">
        <f t="shared" si="227"/>
        <v>0</v>
      </c>
      <c r="CZ98" s="10">
        <f t="shared" ref="CZ98:EE98" si="228">CZ64</f>
        <v>0</v>
      </c>
      <c r="DA98" s="10">
        <f t="shared" si="228"/>
        <v>0</v>
      </c>
      <c r="DB98" s="10">
        <f t="shared" si="228"/>
        <v>0</v>
      </c>
      <c r="DC98" s="10">
        <f t="shared" si="228"/>
        <v>0</v>
      </c>
      <c r="DD98" s="10">
        <f t="shared" si="228"/>
        <v>0</v>
      </c>
      <c r="DE98" s="10">
        <f t="shared" si="228"/>
        <v>0</v>
      </c>
      <c r="DF98" s="10">
        <f t="shared" si="228"/>
        <v>0</v>
      </c>
      <c r="DG98" s="10">
        <f t="shared" si="228"/>
        <v>0</v>
      </c>
      <c r="DH98" s="10">
        <f t="shared" si="228"/>
        <v>0</v>
      </c>
      <c r="DI98" s="10">
        <f t="shared" si="228"/>
        <v>0</v>
      </c>
      <c r="DJ98" s="10">
        <f t="shared" si="228"/>
        <v>0</v>
      </c>
      <c r="DK98" s="10">
        <f t="shared" si="228"/>
        <v>0</v>
      </c>
      <c r="DL98" s="10">
        <f t="shared" si="228"/>
        <v>0</v>
      </c>
      <c r="DM98" s="10">
        <f t="shared" si="228"/>
        <v>0</v>
      </c>
      <c r="DN98" s="10">
        <f t="shared" si="228"/>
        <v>0</v>
      </c>
      <c r="DO98" s="10">
        <f t="shared" si="228"/>
        <v>0</v>
      </c>
      <c r="DP98" s="10">
        <f t="shared" si="228"/>
        <v>0</v>
      </c>
      <c r="DQ98" s="10">
        <f t="shared" si="228"/>
        <v>0</v>
      </c>
      <c r="DR98" s="10">
        <f t="shared" si="228"/>
        <v>0</v>
      </c>
      <c r="DS98" s="10">
        <f t="shared" si="228"/>
        <v>0</v>
      </c>
      <c r="DT98" s="10">
        <f t="shared" si="228"/>
        <v>0</v>
      </c>
      <c r="DU98" s="10">
        <f t="shared" si="228"/>
        <v>0</v>
      </c>
      <c r="DV98" s="10">
        <f t="shared" si="228"/>
        <v>0</v>
      </c>
      <c r="DW98" s="10">
        <f t="shared" si="228"/>
        <v>0</v>
      </c>
      <c r="DX98" s="10">
        <f t="shared" si="228"/>
        <v>0</v>
      </c>
      <c r="DY98" s="10">
        <f t="shared" si="228"/>
        <v>0</v>
      </c>
      <c r="DZ98" s="10">
        <f t="shared" si="228"/>
        <v>0</v>
      </c>
      <c r="EA98" s="10">
        <f t="shared" si="228"/>
        <v>0</v>
      </c>
      <c r="EB98" s="10">
        <f t="shared" si="228"/>
        <v>0</v>
      </c>
      <c r="EC98" s="10">
        <f t="shared" si="228"/>
        <v>0</v>
      </c>
      <c r="ED98" s="10">
        <f t="shared" si="228"/>
        <v>0</v>
      </c>
      <c r="EE98" s="10">
        <f t="shared" si="228"/>
        <v>0</v>
      </c>
      <c r="EF98" s="10">
        <f t="shared" ref="EF98:EP98" si="229">EF64</f>
        <v>0</v>
      </c>
      <c r="EG98" s="10">
        <f t="shared" si="229"/>
        <v>0</v>
      </c>
      <c r="EH98" s="10">
        <f t="shared" si="229"/>
        <v>0</v>
      </c>
      <c r="EI98" s="10">
        <f t="shared" si="229"/>
        <v>0</v>
      </c>
      <c r="EJ98" s="10">
        <f t="shared" si="229"/>
        <v>0</v>
      </c>
      <c r="EK98" s="10">
        <f t="shared" si="229"/>
        <v>0</v>
      </c>
      <c r="EL98" s="10">
        <f t="shared" si="229"/>
        <v>0</v>
      </c>
      <c r="EM98" s="10">
        <f t="shared" si="229"/>
        <v>0</v>
      </c>
      <c r="EN98" s="10">
        <f t="shared" si="229"/>
        <v>0</v>
      </c>
      <c r="EO98" s="10">
        <f t="shared" si="229"/>
        <v>0</v>
      </c>
      <c r="EP98" s="10">
        <f t="shared" si="229"/>
        <v>0</v>
      </c>
    </row>
    <row r="99" spans="2:146" ht="14.1" customHeight="1">
      <c r="B99" s="15" t="s">
        <v>303</v>
      </c>
      <c r="C99" s="290"/>
      <c r="D99" s="8" t="s">
        <v>97</v>
      </c>
      <c r="E99" s="10">
        <f ca="1">SUM(G99:EP99)</f>
        <v>25545.933620972479</v>
      </c>
      <c r="G99" s="10"/>
      <c r="H99" s="10">
        <f t="shared" ref="H99:AM99" ca="1" si="230">H65</f>
        <v>0</v>
      </c>
      <c r="I99" s="10">
        <f t="shared" ca="1" si="230"/>
        <v>0</v>
      </c>
      <c r="J99" s="10">
        <f t="shared" ca="1" si="230"/>
        <v>0</v>
      </c>
      <c r="K99" s="10">
        <f t="shared" ca="1" si="230"/>
        <v>0</v>
      </c>
      <c r="L99" s="10">
        <f t="shared" ca="1" si="230"/>
        <v>0</v>
      </c>
      <c r="M99" s="10">
        <f t="shared" ca="1" si="230"/>
        <v>0</v>
      </c>
      <c r="N99" s="10">
        <f t="shared" ca="1" si="230"/>
        <v>0</v>
      </c>
      <c r="O99" s="10">
        <f t="shared" ca="1" si="230"/>
        <v>0</v>
      </c>
      <c r="P99" s="10">
        <f t="shared" ca="1" si="230"/>
        <v>0</v>
      </c>
      <c r="Q99" s="10">
        <f t="shared" ca="1" si="230"/>
        <v>0</v>
      </c>
      <c r="R99" s="10">
        <f t="shared" ca="1" si="230"/>
        <v>0</v>
      </c>
      <c r="S99" s="10">
        <f t="shared" ca="1" si="230"/>
        <v>0</v>
      </c>
      <c r="T99" s="10">
        <f t="shared" ca="1" si="230"/>
        <v>0</v>
      </c>
      <c r="U99" s="10">
        <f t="shared" ca="1" si="230"/>
        <v>0</v>
      </c>
      <c r="V99" s="10">
        <f t="shared" ca="1" si="230"/>
        <v>0</v>
      </c>
      <c r="W99" s="10">
        <f t="shared" ca="1" si="230"/>
        <v>0</v>
      </c>
      <c r="X99" s="10">
        <f t="shared" ca="1" si="230"/>
        <v>0</v>
      </c>
      <c r="Y99" s="10">
        <f t="shared" ca="1" si="230"/>
        <v>0</v>
      </c>
      <c r="Z99" s="10">
        <f t="shared" ca="1" si="230"/>
        <v>0</v>
      </c>
      <c r="AA99" s="10">
        <f t="shared" ca="1" si="230"/>
        <v>0</v>
      </c>
      <c r="AB99" s="10">
        <f t="shared" ca="1" si="230"/>
        <v>0</v>
      </c>
      <c r="AC99" s="10">
        <f t="shared" ca="1" si="230"/>
        <v>0</v>
      </c>
      <c r="AD99" s="10">
        <f t="shared" ca="1" si="230"/>
        <v>0</v>
      </c>
      <c r="AE99" s="10">
        <f t="shared" ca="1" si="230"/>
        <v>0</v>
      </c>
      <c r="AF99" s="10">
        <f t="shared" ca="1" si="230"/>
        <v>0</v>
      </c>
      <c r="AG99" s="10">
        <f t="shared" ca="1" si="230"/>
        <v>0</v>
      </c>
      <c r="AH99" s="10">
        <f t="shared" ca="1" si="230"/>
        <v>0</v>
      </c>
      <c r="AI99" s="10">
        <f t="shared" ca="1" si="230"/>
        <v>0</v>
      </c>
      <c r="AJ99" s="10">
        <f t="shared" ca="1" si="230"/>
        <v>0</v>
      </c>
      <c r="AK99" s="10">
        <f t="shared" ca="1" si="230"/>
        <v>0</v>
      </c>
      <c r="AL99" s="10">
        <f t="shared" ca="1" si="230"/>
        <v>0</v>
      </c>
      <c r="AM99" s="10">
        <f t="shared" ca="1" si="230"/>
        <v>0</v>
      </c>
      <c r="AN99" s="10">
        <f t="shared" ref="AN99:BS99" ca="1" si="231">AN65</f>
        <v>0</v>
      </c>
      <c r="AO99" s="10">
        <f t="shared" ca="1" si="231"/>
        <v>0</v>
      </c>
      <c r="AP99" s="10">
        <f t="shared" ca="1" si="231"/>
        <v>0</v>
      </c>
      <c r="AQ99" s="10">
        <f t="shared" ca="1" si="231"/>
        <v>0</v>
      </c>
      <c r="AR99" s="10">
        <f t="shared" ca="1" si="231"/>
        <v>0</v>
      </c>
      <c r="AS99" s="10">
        <f t="shared" ca="1" si="231"/>
        <v>0</v>
      </c>
      <c r="AT99" s="10">
        <f t="shared" ca="1" si="231"/>
        <v>0</v>
      </c>
      <c r="AU99" s="10">
        <f t="shared" ca="1" si="231"/>
        <v>0</v>
      </c>
      <c r="AV99" s="10">
        <f t="shared" ca="1" si="231"/>
        <v>0</v>
      </c>
      <c r="AW99" s="10">
        <f t="shared" ca="1" si="231"/>
        <v>0</v>
      </c>
      <c r="AX99" s="10">
        <f t="shared" ca="1" si="231"/>
        <v>0</v>
      </c>
      <c r="AY99" s="10">
        <f t="shared" ca="1" si="231"/>
        <v>0</v>
      </c>
      <c r="AZ99" s="10">
        <f t="shared" ca="1" si="231"/>
        <v>0</v>
      </c>
      <c r="BA99" s="10">
        <f t="shared" ca="1" si="231"/>
        <v>0</v>
      </c>
      <c r="BB99" s="10">
        <f t="shared" ca="1" si="231"/>
        <v>0</v>
      </c>
      <c r="BC99" s="10">
        <f t="shared" ca="1" si="231"/>
        <v>0</v>
      </c>
      <c r="BD99" s="10">
        <f t="shared" ca="1" si="231"/>
        <v>0</v>
      </c>
      <c r="BE99" s="10">
        <f t="shared" ca="1" si="231"/>
        <v>0</v>
      </c>
      <c r="BF99" s="10">
        <f t="shared" ca="1" si="231"/>
        <v>0</v>
      </c>
      <c r="BG99" s="10">
        <f t="shared" ca="1" si="231"/>
        <v>0</v>
      </c>
      <c r="BH99" s="10">
        <f t="shared" ca="1" si="231"/>
        <v>0</v>
      </c>
      <c r="BI99" s="10">
        <f t="shared" ca="1" si="231"/>
        <v>0</v>
      </c>
      <c r="BJ99" s="10">
        <f t="shared" ca="1" si="231"/>
        <v>0</v>
      </c>
      <c r="BK99" s="10">
        <f t="shared" ca="1" si="231"/>
        <v>0</v>
      </c>
      <c r="BL99" s="10">
        <f t="shared" ca="1" si="231"/>
        <v>0</v>
      </c>
      <c r="BM99" s="10">
        <f t="shared" ca="1" si="231"/>
        <v>0</v>
      </c>
      <c r="BN99" s="10">
        <f t="shared" ca="1" si="231"/>
        <v>0</v>
      </c>
      <c r="BO99" s="10">
        <f t="shared" ca="1" si="231"/>
        <v>0</v>
      </c>
      <c r="BP99" s="10">
        <f t="shared" ca="1" si="231"/>
        <v>0</v>
      </c>
      <c r="BQ99" s="10">
        <f t="shared" ca="1" si="231"/>
        <v>0</v>
      </c>
      <c r="BR99" s="10">
        <f t="shared" ca="1" si="231"/>
        <v>0</v>
      </c>
      <c r="BS99" s="10">
        <f t="shared" ca="1" si="231"/>
        <v>0</v>
      </c>
      <c r="BT99" s="10">
        <f t="shared" ref="BT99:CY99" ca="1" si="232">BT65</f>
        <v>0</v>
      </c>
      <c r="BU99" s="10">
        <f t="shared" ca="1" si="232"/>
        <v>0</v>
      </c>
      <c r="BV99" s="10">
        <f t="shared" ca="1" si="232"/>
        <v>0</v>
      </c>
      <c r="BW99" s="10">
        <f t="shared" ca="1" si="232"/>
        <v>0</v>
      </c>
      <c r="BX99" s="10">
        <f t="shared" ca="1" si="232"/>
        <v>0</v>
      </c>
      <c r="BY99" s="10">
        <f t="shared" ca="1" si="232"/>
        <v>0</v>
      </c>
      <c r="BZ99" s="10">
        <f t="shared" ca="1" si="232"/>
        <v>0</v>
      </c>
      <c r="CA99" s="10">
        <f t="shared" ca="1" si="232"/>
        <v>0</v>
      </c>
      <c r="CB99" s="10">
        <f t="shared" ca="1" si="232"/>
        <v>0</v>
      </c>
      <c r="CC99" s="10">
        <f t="shared" ca="1" si="232"/>
        <v>0</v>
      </c>
      <c r="CD99" s="10">
        <f t="shared" ca="1" si="232"/>
        <v>0</v>
      </c>
      <c r="CE99" s="10">
        <f t="shared" ca="1" si="232"/>
        <v>0</v>
      </c>
      <c r="CF99" s="10">
        <f t="shared" ca="1" si="232"/>
        <v>0</v>
      </c>
      <c r="CG99" s="10">
        <f t="shared" ca="1" si="232"/>
        <v>0</v>
      </c>
      <c r="CH99" s="10">
        <f t="shared" ca="1" si="232"/>
        <v>0</v>
      </c>
      <c r="CI99" s="10">
        <f t="shared" ca="1" si="232"/>
        <v>0</v>
      </c>
      <c r="CJ99" s="10">
        <f t="shared" ca="1" si="232"/>
        <v>0</v>
      </c>
      <c r="CK99" s="10">
        <f t="shared" ca="1" si="232"/>
        <v>0</v>
      </c>
      <c r="CL99" s="10">
        <f t="shared" ca="1" si="232"/>
        <v>0</v>
      </c>
      <c r="CM99" s="10">
        <f t="shared" ca="1" si="232"/>
        <v>0</v>
      </c>
      <c r="CN99" s="10">
        <f t="shared" ca="1" si="232"/>
        <v>0</v>
      </c>
      <c r="CO99" s="10">
        <f t="shared" ca="1" si="232"/>
        <v>0</v>
      </c>
      <c r="CP99" s="10">
        <f t="shared" ca="1" si="232"/>
        <v>0</v>
      </c>
      <c r="CQ99" s="10">
        <f t="shared" ca="1" si="232"/>
        <v>0</v>
      </c>
      <c r="CR99" s="10">
        <f t="shared" ca="1" si="232"/>
        <v>0</v>
      </c>
      <c r="CS99" s="10">
        <f t="shared" ca="1" si="232"/>
        <v>25545.933620972479</v>
      </c>
      <c r="CT99" s="10">
        <f t="shared" ca="1" si="232"/>
        <v>0</v>
      </c>
      <c r="CU99" s="10">
        <f t="shared" ca="1" si="232"/>
        <v>0</v>
      </c>
      <c r="CV99" s="10">
        <f t="shared" ca="1" si="232"/>
        <v>0</v>
      </c>
      <c r="CW99" s="10">
        <f t="shared" ca="1" si="232"/>
        <v>0</v>
      </c>
      <c r="CX99" s="10">
        <f t="shared" ca="1" si="232"/>
        <v>0</v>
      </c>
      <c r="CY99" s="10">
        <f t="shared" ca="1" si="232"/>
        <v>0</v>
      </c>
      <c r="CZ99" s="10">
        <f t="shared" ref="CZ99:EE99" ca="1" si="233">CZ65</f>
        <v>0</v>
      </c>
      <c r="DA99" s="10">
        <f t="shared" ca="1" si="233"/>
        <v>0</v>
      </c>
      <c r="DB99" s="10">
        <f t="shared" ca="1" si="233"/>
        <v>0</v>
      </c>
      <c r="DC99" s="10">
        <f t="shared" ca="1" si="233"/>
        <v>0</v>
      </c>
      <c r="DD99" s="10">
        <f t="shared" ca="1" si="233"/>
        <v>0</v>
      </c>
      <c r="DE99" s="10">
        <f t="shared" ca="1" si="233"/>
        <v>0</v>
      </c>
      <c r="DF99" s="10">
        <f t="shared" ca="1" si="233"/>
        <v>0</v>
      </c>
      <c r="DG99" s="10">
        <f t="shared" ca="1" si="233"/>
        <v>0</v>
      </c>
      <c r="DH99" s="10">
        <f t="shared" ca="1" si="233"/>
        <v>0</v>
      </c>
      <c r="DI99" s="10">
        <f t="shared" ca="1" si="233"/>
        <v>0</v>
      </c>
      <c r="DJ99" s="10">
        <f t="shared" ca="1" si="233"/>
        <v>0</v>
      </c>
      <c r="DK99" s="10">
        <f t="shared" ca="1" si="233"/>
        <v>0</v>
      </c>
      <c r="DL99" s="10">
        <f t="shared" ca="1" si="233"/>
        <v>0</v>
      </c>
      <c r="DM99" s="10">
        <f t="shared" ca="1" si="233"/>
        <v>0</v>
      </c>
      <c r="DN99" s="10">
        <f t="shared" ca="1" si="233"/>
        <v>0</v>
      </c>
      <c r="DO99" s="10">
        <f t="shared" ca="1" si="233"/>
        <v>0</v>
      </c>
      <c r="DP99" s="10">
        <f t="shared" ca="1" si="233"/>
        <v>0</v>
      </c>
      <c r="DQ99" s="10">
        <f t="shared" ca="1" si="233"/>
        <v>0</v>
      </c>
      <c r="DR99" s="10">
        <f t="shared" ca="1" si="233"/>
        <v>0</v>
      </c>
      <c r="DS99" s="10">
        <f t="shared" ca="1" si="233"/>
        <v>0</v>
      </c>
      <c r="DT99" s="10">
        <f t="shared" ca="1" si="233"/>
        <v>0</v>
      </c>
      <c r="DU99" s="10">
        <f t="shared" ca="1" si="233"/>
        <v>0</v>
      </c>
      <c r="DV99" s="10">
        <f t="shared" ca="1" si="233"/>
        <v>0</v>
      </c>
      <c r="DW99" s="10">
        <f t="shared" ca="1" si="233"/>
        <v>0</v>
      </c>
      <c r="DX99" s="10">
        <f t="shared" ca="1" si="233"/>
        <v>0</v>
      </c>
      <c r="DY99" s="10">
        <f t="shared" ca="1" si="233"/>
        <v>0</v>
      </c>
      <c r="DZ99" s="10">
        <f t="shared" ca="1" si="233"/>
        <v>0</v>
      </c>
      <c r="EA99" s="10">
        <f t="shared" ca="1" si="233"/>
        <v>0</v>
      </c>
      <c r="EB99" s="10">
        <f t="shared" ca="1" si="233"/>
        <v>0</v>
      </c>
      <c r="EC99" s="10">
        <f t="shared" ca="1" si="233"/>
        <v>0</v>
      </c>
      <c r="ED99" s="10">
        <f t="shared" ca="1" si="233"/>
        <v>0</v>
      </c>
      <c r="EE99" s="10">
        <f t="shared" ca="1" si="233"/>
        <v>0</v>
      </c>
      <c r="EF99" s="10">
        <f t="shared" ref="EF99:EP99" ca="1" si="234">EF65</f>
        <v>0</v>
      </c>
      <c r="EG99" s="10">
        <f t="shared" ca="1" si="234"/>
        <v>0</v>
      </c>
      <c r="EH99" s="10">
        <f t="shared" ca="1" si="234"/>
        <v>0</v>
      </c>
      <c r="EI99" s="10">
        <f t="shared" ca="1" si="234"/>
        <v>0</v>
      </c>
      <c r="EJ99" s="10">
        <f t="shared" ca="1" si="234"/>
        <v>0</v>
      </c>
      <c r="EK99" s="10">
        <f t="shared" ca="1" si="234"/>
        <v>0</v>
      </c>
      <c r="EL99" s="10">
        <f t="shared" ca="1" si="234"/>
        <v>0</v>
      </c>
      <c r="EM99" s="10">
        <f t="shared" ca="1" si="234"/>
        <v>0</v>
      </c>
      <c r="EN99" s="10">
        <f t="shared" ca="1" si="234"/>
        <v>0</v>
      </c>
      <c r="EO99" s="10">
        <f t="shared" ca="1" si="234"/>
        <v>0</v>
      </c>
      <c r="EP99" s="10">
        <f t="shared" ca="1" si="234"/>
        <v>0</v>
      </c>
    </row>
    <row r="100" spans="2:146" ht="14.1" customHeight="1">
      <c r="B100" s="141" t="s">
        <v>492</v>
      </c>
      <c r="C100" s="788"/>
      <c r="D100" s="296" t="s">
        <v>97</v>
      </c>
      <c r="E100" s="205">
        <f ca="1">SUM(G100:EP100)</f>
        <v>85238.840846849373</v>
      </c>
      <c r="F100" s="141"/>
      <c r="G100" s="404">
        <f t="shared" ref="G100:Q100" si="235">SUM(G97:G99)</f>
        <v>0</v>
      </c>
      <c r="H100" s="404">
        <f t="shared" ca="1" si="235"/>
        <v>0</v>
      </c>
      <c r="I100" s="404">
        <f t="shared" ca="1" si="235"/>
        <v>0</v>
      </c>
      <c r="J100" s="404">
        <f t="shared" ca="1" si="235"/>
        <v>0</v>
      </c>
      <c r="K100" s="404">
        <f t="shared" ca="1" si="235"/>
        <v>0</v>
      </c>
      <c r="L100" s="404">
        <f t="shared" ca="1" si="235"/>
        <v>0</v>
      </c>
      <c r="M100" s="404">
        <f t="shared" ca="1" si="235"/>
        <v>0</v>
      </c>
      <c r="N100" s="404">
        <f t="shared" ca="1" si="235"/>
        <v>0</v>
      </c>
      <c r="O100" s="404">
        <f t="shared" ca="1" si="235"/>
        <v>0</v>
      </c>
      <c r="P100" s="404">
        <f t="shared" ca="1" si="235"/>
        <v>0</v>
      </c>
      <c r="Q100" s="404">
        <f t="shared" ca="1" si="235"/>
        <v>0</v>
      </c>
      <c r="R100" s="404">
        <f t="shared" ref="R100:CC100" ca="1" si="236">SUM(R97:R99)</f>
        <v>0</v>
      </c>
      <c r="S100" s="404">
        <f t="shared" ca="1" si="236"/>
        <v>0</v>
      </c>
      <c r="T100" s="404">
        <f t="shared" ca="1" si="236"/>
        <v>0</v>
      </c>
      <c r="U100" s="404">
        <f t="shared" ca="1" si="236"/>
        <v>0</v>
      </c>
      <c r="V100" s="404">
        <f t="shared" ca="1" si="236"/>
        <v>0</v>
      </c>
      <c r="W100" s="404">
        <f t="shared" ca="1" si="236"/>
        <v>0</v>
      </c>
      <c r="X100" s="404">
        <f t="shared" ca="1" si="236"/>
        <v>0</v>
      </c>
      <c r="Y100" s="404">
        <f t="shared" ca="1" si="236"/>
        <v>0</v>
      </c>
      <c r="Z100" s="404">
        <f t="shared" ca="1" si="236"/>
        <v>0</v>
      </c>
      <c r="AA100" s="404">
        <f t="shared" ca="1" si="236"/>
        <v>978.82766961520383</v>
      </c>
      <c r="AB100" s="404">
        <f t="shared" ca="1" si="236"/>
        <v>0</v>
      </c>
      <c r="AC100" s="404">
        <f t="shared" ca="1" si="236"/>
        <v>0</v>
      </c>
      <c r="AD100" s="404">
        <f t="shared" ca="1" si="236"/>
        <v>0</v>
      </c>
      <c r="AE100" s="404">
        <f t="shared" ca="1" si="236"/>
        <v>1740.4923538392354</v>
      </c>
      <c r="AF100" s="404">
        <f t="shared" ca="1" si="236"/>
        <v>0</v>
      </c>
      <c r="AG100" s="404">
        <f t="shared" ca="1" si="236"/>
        <v>0</v>
      </c>
      <c r="AH100" s="404">
        <f t="shared" ca="1" si="236"/>
        <v>0</v>
      </c>
      <c r="AI100" s="404">
        <f t="shared" ca="1" si="236"/>
        <v>1618.2918752046062</v>
      </c>
      <c r="AJ100" s="404">
        <f t="shared" ca="1" si="236"/>
        <v>0</v>
      </c>
      <c r="AK100" s="404">
        <f t="shared" ca="1" si="236"/>
        <v>0</v>
      </c>
      <c r="AL100" s="404">
        <f t="shared" ca="1" si="236"/>
        <v>0</v>
      </c>
      <c r="AM100" s="404">
        <f t="shared" ca="1" si="236"/>
        <v>1641.321444809957</v>
      </c>
      <c r="AN100" s="404">
        <f t="shared" ca="1" si="236"/>
        <v>0</v>
      </c>
      <c r="AO100" s="404">
        <f t="shared" ca="1" si="236"/>
        <v>0</v>
      </c>
      <c r="AP100" s="404">
        <f t="shared" ca="1" si="236"/>
        <v>0</v>
      </c>
      <c r="AQ100" s="404">
        <f t="shared" ca="1" si="236"/>
        <v>1855.9714832070149</v>
      </c>
      <c r="AR100" s="404">
        <f t="shared" ca="1" si="236"/>
        <v>0</v>
      </c>
      <c r="AS100" s="404">
        <f t="shared" ca="1" si="236"/>
        <v>0</v>
      </c>
      <c r="AT100" s="404">
        <f t="shared" ca="1" si="236"/>
        <v>0</v>
      </c>
      <c r="AU100" s="404">
        <f t="shared" ca="1" si="236"/>
        <v>2080.6764868372384</v>
      </c>
      <c r="AV100" s="404">
        <f t="shared" ca="1" si="236"/>
        <v>0</v>
      </c>
      <c r="AW100" s="404">
        <f t="shared" ca="1" si="236"/>
        <v>0</v>
      </c>
      <c r="AX100" s="404">
        <f t="shared" ca="1" si="236"/>
        <v>0</v>
      </c>
      <c r="AY100" s="404">
        <f t="shared" ca="1" si="236"/>
        <v>2154.0998118206494</v>
      </c>
      <c r="AZ100" s="404">
        <f t="shared" ca="1" si="236"/>
        <v>0</v>
      </c>
      <c r="BA100" s="404">
        <f t="shared" ca="1" si="236"/>
        <v>0</v>
      </c>
      <c r="BB100" s="404">
        <f t="shared" ca="1" si="236"/>
        <v>0</v>
      </c>
      <c r="BC100" s="404">
        <f t="shared" ca="1" si="236"/>
        <v>2409.4885084887446</v>
      </c>
      <c r="BD100" s="404">
        <f t="shared" ca="1" si="236"/>
        <v>0</v>
      </c>
      <c r="BE100" s="404">
        <f t="shared" ca="1" si="236"/>
        <v>0</v>
      </c>
      <c r="BF100" s="404">
        <f t="shared" ca="1" si="236"/>
        <v>0</v>
      </c>
      <c r="BG100" s="404">
        <f t="shared" ca="1" si="236"/>
        <v>2664.376711289995</v>
      </c>
      <c r="BH100" s="404">
        <f t="shared" ca="1" si="236"/>
        <v>0</v>
      </c>
      <c r="BI100" s="404">
        <f t="shared" ca="1" si="236"/>
        <v>0</v>
      </c>
      <c r="BJ100" s="404">
        <f t="shared" ca="1" si="236"/>
        <v>0</v>
      </c>
      <c r="BK100" s="404">
        <f t="shared" ca="1" si="236"/>
        <v>2918.7559031436358</v>
      </c>
      <c r="BL100" s="404">
        <f t="shared" ca="1" si="236"/>
        <v>0</v>
      </c>
      <c r="BM100" s="404">
        <f t="shared" ca="1" si="236"/>
        <v>0</v>
      </c>
      <c r="BN100" s="404">
        <f t="shared" ca="1" si="236"/>
        <v>0</v>
      </c>
      <c r="BO100" s="404">
        <f t="shared" ca="1" si="236"/>
        <v>3172.6174190192742</v>
      </c>
      <c r="BP100" s="404">
        <f t="shared" ca="1" si="236"/>
        <v>0</v>
      </c>
      <c r="BQ100" s="404">
        <f t="shared" ca="1" si="236"/>
        <v>0</v>
      </c>
      <c r="BR100" s="404">
        <f t="shared" ca="1" si="236"/>
        <v>0</v>
      </c>
      <c r="BS100" s="404">
        <f t="shared" ca="1" si="236"/>
        <v>3425.9524433137194</v>
      </c>
      <c r="BT100" s="404">
        <f t="shared" ca="1" si="236"/>
        <v>0</v>
      </c>
      <c r="BU100" s="404">
        <f t="shared" ca="1" si="236"/>
        <v>0</v>
      </c>
      <c r="BV100" s="404">
        <f t="shared" ca="1" si="236"/>
        <v>0</v>
      </c>
      <c r="BW100" s="404">
        <f t="shared" ca="1" si="236"/>
        <v>3678.7520071804529</v>
      </c>
      <c r="BX100" s="404">
        <f t="shared" ca="1" si="236"/>
        <v>0</v>
      </c>
      <c r="BY100" s="404">
        <f t="shared" ca="1" si="236"/>
        <v>0</v>
      </c>
      <c r="BZ100" s="404">
        <f t="shared" ca="1" si="236"/>
        <v>0</v>
      </c>
      <c r="CA100" s="404">
        <f t="shared" ca="1" si="236"/>
        <v>3931.0069858108145</v>
      </c>
      <c r="CB100" s="404">
        <f t="shared" ca="1" si="236"/>
        <v>0</v>
      </c>
      <c r="CC100" s="404">
        <f t="shared" ca="1" si="236"/>
        <v>0</v>
      </c>
      <c r="CD100" s="404">
        <f t="shared" ref="CD100:EO100" ca="1" si="237">SUM(CD97:CD99)</f>
        <v>0</v>
      </c>
      <c r="CE100" s="404">
        <f t="shared" ca="1" si="237"/>
        <v>4182.7080956659711</v>
      </c>
      <c r="CF100" s="404">
        <f t="shared" ca="1" si="237"/>
        <v>0</v>
      </c>
      <c r="CG100" s="404">
        <f t="shared" ca="1" si="237"/>
        <v>0</v>
      </c>
      <c r="CH100" s="404">
        <f t="shared" ca="1" si="237"/>
        <v>0</v>
      </c>
      <c r="CI100" s="404">
        <f t="shared" ca="1" si="237"/>
        <v>2649.3126737312323</v>
      </c>
      <c r="CJ100" s="404">
        <f t="shared" ca="1" si="237"/>
        <v>0</v>
      </c>
      <c r="CK100" s="404">
        <f t="shared" ca="1" si="237"/>
        <v>0</v>
      </c>
      <c r="CL100" s="404">
        <f t="shared" ca="1" si="237"/>
        <v>0</v>
      </c>
      <c r="CM100" s="404">
        <f t="shared" ca="1" si="237"/>
        <v>11066.837905427574</v>
      </c>
      <c r="CN100" s="404">
        <f t="shared" ca="1" si="237"/>
        <v>0</v>
      </c>
      <c r="CO100" s="404">
        <f t="shared" ca="1" si="237"/>
        <v>0</v>
      </c>
      <c r="CP100" s="404">
        <f t="shared" ca="1" si="237"/>
        <v>0</v>
      </c>
      <c r="CQ100" s="404">
        <f t="shared" ca="1" si="237"/>
        <v>7523.4174474715801</v>
      </c>
      <c r="CR100" s="404">
        <f t="shared" ca="1" si="237"/>
        <v>0</v>
      </c>
      <c r="CS100" s="404">
        <f t="shared" ca="1" si="237"/>
        <v>25545.933620972479</v>
      </c>
      <c r="CT100" s="404">
        <f t="shared" ca="1" si="237"/>
        <v>0</v>
      </c>
      <c r="CU100" s="404">
        <f t="shared" ca="1" si="237"/>
        <v>0</v>
      </c>
      <c r="CV100" s="404">
        <f t="shared" ca="1" si="237"/>
        <v>0</v>
      </c>
      <c r="CW100" s="404">
        <f t="shared" ca="1" si="237"/>
        <v>0</v>
      </c>
      <c r="CX100" s="404">
        <f t="shared" ca="1" si="237"/>
        <v>0</v>
      </c>
      <c r="CY100" s="404">
        <f t="shared" ca="1" si="237"/>
        <v>0</v>
      </c>
      <c r="CZ100" s="404">
        <f t="shared" ca="1" si="237"/>
        <v>0</v>
      </c>
      <c r="DA100" s="404">
        <f t="shared" ca="1" si="237"/>
        <v>0</v>
      </c>
      <c r="DB100" s="404">
        <f t="shared" ca="1" si="237"/>
        <v>0</v>
      </c>
      <c r="DC100" s="404">
        <f t="shared" ca="1" si="237"/>
        <v>0</v>
      </c>
      <c r="DD100" s="404">
        <f t="shared" ca="1" si="237"/>
        <v>0</v>
      </c>
      <c r="DE100" s="404">
        <f t="shared" ca="1" si="237"/>
        <v>0</v>
      </c>
      <c r="DF100" s="404">
        <f t="shared" ca="1" si="237"/>
        <v>0</v>
      </c>
      <c r="DG100" s="404">
        <f t="shared" ca="1" si="237"/>
        <v>0</v>
      </c>
      <c r="DH100" s="404">
        <f t="shared" ca="1" si="237"/>
        <v>0</v>
      </c>
      <c r="DI100" s="404">
        <f t="shared" ca="1" si="237"/>
        <v>0</v>
      </c>
      <c r="DJ100" s="404">
        <f t="shared" ca="1" si="237"/>
        <v>0</v>
      </c>
      <c r="DK100" s="404">
        <f t="shared" ca="1" si="237"/>
        <v>0</v>
      </c>
      <c r="DL100" s="404">
        <f t="shared" ca="1" si="237"/>
        <v>0</v>
      </c>
      <c r="DM100" s="404">
        <f t="shared" ca="1" si="237"/>
        <v>0</v>
      </c>
      <c r="DN100" s="404">
        <f t="shared" ca="1" si="237"/>
        <v>0</v>
      </c>
      <c r="DO100" s="404">
        <f t="shared" ca="1" si="237"/>
        <v>0</v>
      </c>
      <c r="DP100" s="404">
        <f t="shared" ca="1" si="237"/>
        <v>0</v>
      </c>
      <c r="DQ100" s="404">
        <f t="shared" ca="1" si="237"/>
        <v>0</v>
      </c>
      <c r="DR100" s="404">
        <f t="shared" ca="1" si="237"/>
        <v>0</v>
      </c>
      <c r="DS100" s="404">
        <f t="shared" ca="1" si="237"/>
        <v>0</v>
      </c>
      <c r="DT100" s="404">
        <f t="shared" ca="1" si="237"/>
        <v>0</v>
      </c>
      <c r="DU100" s="404">
        <f t="shared" ca="1" si="237"/>
        <v>0</v>
      </c>
      <c r="DV100" s="404">
        <f t="shared" ca="1" si="237"/>
        <v>0</v>
      </c>
      <c r="DW100" s="404">
        <f t="shared" ca="1" si="237"/>
        <v>0</v>
      </c>
      <c r="DX100" s="404">
        <f t="shared" ca="1" si="237"/>
        <v>0</v>
      </c>
      <c r="DY100" s="404">
        <f t="shared" ca="1" si="237"/>
        <v>0</v>
      </c>
      <c r="DZ100" s="404">
        <f t="shared" ca="1" si="237"/>
        <v>0</v>
      </c>
      <c r="EA100" s="404">
        <f t="shared" ca="1" si="237"/>
        <v>0</v>
      </c>
      <c r="EB100" s="404">
        <f t="shared" ca="1" si="237"/>
        <v>0</v>
      </c>
      <c r="EC100" s="404">
        <f t="shared" ca="1" si="237"/>
        <v>0</v>
      </c>
      <c r="ED100" s="404">
        <f t="shared" ca="1" si="237"/>
        <v>0</v>
      </c>
      <c r="EE100" s="404">
        <f t="shared" ca="1" si="237"/>
        <v>0</v>
      </c>
      <c r="EF100" s="404">
        <f t="shared" ca="1" si="237"/>
        <v>0</v>
      </c>
      <c r="EG100" s="404">
        <f t="shared" ca="1" si="237"/>
        <v>0</v>
      </c>
      <c r="EH100" s="404">
        <f t="shared" ca="1" si="237"/>
        <v>0</v>
      </c>
      <c r="EI100" s="404">
        <f t="shared" ca="1" si="237"/>
        <v>0</v>
      </c>
      <c r="EJ100" s="404">
        <f t="shared" ca="1" si="237"/>
        <v>0</v>
      </c>
      <c r="EK100" s="404">
        <f t="shared" ca="1" si="237"/>
        <v>0</v>
      </c>
      <c r="EL100" s="404">
        <f t="shared" ca="1" si="237"/>
        <v>0</v>
      </c>
      <c r="EM100" s="404">
        <f t="shared" ca="1" si="237"/>
        <v>0</v>
      </c>
      <c r="EN100" s="404">
        <f t="shared" ca="1" si="237"/>
        <v>0</v>
      </c>
      <c r="EO100" s="404">
        <f t="shared" ca="1" si="237"/>
        <v>0</v>
      </c>
      <c r="EP100" s="404">
        <f t="shared" ref="EP100" ca="1" si="238">SUM(EP97:EP99)</f>
        <v>0</v>
      </c>
    </row>
    <row r="101" spans="2:146" ht="14.1" customHeight="1">
      <c r="C101" s="44"/>
      <c r="E101" s="10"/>
      <c r="H101" s="9"/>
      <c r="I101" s="72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</row>
    <row r="102" spans="2:146" ht="14.1" customHeight="1" thickBot="1">
      <c r="B102" s="245" t="s">
        <v>202</v>
      </c>
      <c r="C102" s="413"/>
      <c r="D102" s="414" t="s">
        <v>97</v>
      </c>
      <c r="E102" s="553">
        <f ca="1">E94+E100</f>
        <v>70238.840846849373</v>
      </c>
      <c r="F102" s="413"/>
      <c r="G102" s="553">
        <v>-9.9999999999999995E-7</v>
      </c>
      <c r="H102" s="553">
        <f t="shared" ref="H102:Q102" ca="1" si="239">H94+H100</f>
        <v>0</v>
      </c>
      <c r="I102" s="553">
        <f t="shared" ca="1" si="239"/>
        <v>0</v>
      </c>
      <c r="J102" s="553">
        <f t="shared" ca="1" si="239"/>
        <v>0</v>
      </c>
      <c r="K102" s="553">
        <f t="shared" ca="1" si="239"/>
        <v>0</v>
      </c>
      <c r="L102" s="553">
        <f t="shared" ca="1" si="239"/>
        <v>-15000</v>
      </c>
      <c r="M102" s="553">
        <f t="shared" ca="1" si="239"/>
        <v>0</v>
      </c>
      <c r="N102" s="553">
        <f t="shared" ca="1" si="239"/>
        <v>0</v>
      </c>
      <c r="O102" s="553">
        <f t="shared" ca="1" si="239"/>
        <v>0</v>
      </c>
      <c r="P102" s="553">
        <f t="shared" ca="1" si="239"/>
        <v>0</v>
      </c>
      <c r="Q102" s="553">
        <f t="shared" ca="1" si="239"/>
        <v>0</v>
      </c>
      <c r="R102" s="553">
        <f t="shared" ref="R102:CC102" ca="1" si="240">R94+R100</f>
        <v>0</v>
      </c>
      <c r="S102" s="553">
        <f t="shared" ca="1" si="240"/>
        <v>0</v>
      </c>
      <c r="T102" s="553">
        <f t="shared" ca="1" si="240"/>
        <v>0</v>
      </c>
      <c r="U102" s="553">
        <f t="shared" ca="1" si="240"/>
        <v>0</v>
      </c>
      <c r="V102" s="553">
        <f t="shared" ca="1" si="240"/>
        <v>0</v>
      </c>
      <c r="W102" s="553">
        <f t="shared" ca="1" si="240"/>
        <v>0</v>
      </c>
      <c r="X102" s="553">
        <f t="shared" ca="1" si="240"/>
        <v>0</v>
      </c>
      <c r="Y102" s="553">
        <f t="shared" ca="1" si="240"/>
        <v>0</v>
      </c>
      <c r="Z102" s="553">
        <f t="shared" ca="1" si="240"/>
        <v>0</v>
      </c>
      <c r="AA102" s="553">
        <f t="shared" ca="1" si="240"/>
        <v>978.82766961520383</v>
      </c>
      <c r="AB102" s="553">
        <f t="shared" ca="1" si="240"/>
        <v>0</v>
      </c>
      <c r="AC102" s="553">
        <f t="shared" ca="1" si="240"/>
        <v>0</v>
      </c>
      <c r="AD102" s="553">
        <f t="shared" ca="1" si="240"/>
        <v>0</v>
      </c>
      <c r="AE102" s="553">
        <f t="shared" ca="1" si="240"/>
        <v>1740.4923538392354</v>
      </c>
      <c r="AF102" s="553">
        <f t="shared" ca="1" si="240"/>
        <v>0</v>
      </c>
      <c r="AG102" s="553">
        <f t="shared" ca="1" si="240"/>
        <v>0</v>
      </c>
      <c r="AH102" s="553">
        <f t="shared" ca="1" si="240"/>
        <v>0</v>
      </c>
      <c r="AI102" s="553">
        <f t="shared" ca="1" si="240"/>
        <v>1618.2918752046062</v>
      </c>
      <c r="AJ102" s="553">
        <f t="shared" ca="1" si="240"/>
        <v>0</v>
      </c>
      <c r="AK102" s="553">
        <f t="shared" ca="1" si="240"/>
        <v>0</v>
      </c>
      <c r="AL102" s="553">
        <f t="shared" ca="1" si="240"/>
        <v>0</v>
      </c>
      <c r="AM102" s="553">
        <f t="shared" ca="1" si="240"/>
        <v>1641.321444809957</v>
      </c>
      <c r="AN102" s="553">
        <f t="shared" ca="1" si="240"/>
        <v>0</v>
      </c>
      <c r="AO102" s="553">
        <f t="shared" ca="1" si="240"/>
        <v>0</v>
      </c>
      <c r="AP102" s="553">
        <f t="shared" ca="1" si="240"/>
        <v>0</v>
      </c>
      <c r="AQ102" s="553">
        <f t="shared" ca="1" si="240"/>
        <v>1855.9714832070149</v>
      </c>
      <c r="AR102" s="553">
        <f t="shared" ca="1" si="240"/>
        <v>0</v>
      </c>
      <c r="AS102" s="553">
        <f t="shared" ca="1" si="240"/>
        <v>0</v>
      </c>
      <c r="AT102" s="553">
        <f t="shared" ca="1" si="240"/>
        <v>0</v>
      </c>
      <c r="AU102" s="553">
        <f t="shared" ca="1" si="240"/>
        <v>2080.6764868372384</v>
      </c>
      <c r="AV102" s="553">
        <f t="shared" ca="1" si="240"/>
        <v>0</v>
      </c>
      <c r="AW102" s="553">
        <f t="shared" ca="1" si="240"/>
        <v>0</v>
      </c>
      <c r="AX102" s="553">
        <f t="shared" ca="1" si="240"/>
        <v>0</v>
      </c>
      <c r="AY102" s="553">
        <f t="shared" ca="1" si="240"/>
        <v>2154.0998118206494</v>
      </c>
      <c r="AZ102" s="553">
        <f t="shared" ca="1" si="240"/>
        <v>0</v>
      </c>
      <c r="BA102" s="553">
        <f t="shared" ca="1" si="240"/>
        <v>0</v>
      </c>
      <c r="BB102" s="553">
        <f t="shared" ca="1" si="240"/>
        <v>0</v>
      </c>
      <c r="BC102" s="553">
        <f t="shared" ca="1" si="240"/>
        <v>2409.4885084887446</v>
      </c>
      <c r="BD102" s="553">
        <f t="shared" ca="1" si="240"/>
        <v>0</v>
      </c>
      <c r="BE102" s="553">
        <f t="shared" ca="1" si="240"/>
        <v>0</v>
      </c>
      <c r="BF102" s="553">
        <f t="shared" ca="1" si="240"/>
        <v>0</v>
      </c>
      <c r="BG102" s="553">
        <f t="shared" ca="1" si="240"/>
        <v>2664.376711289995</v>
      </c>
      <c r="BH102" s="553">
        <f t="shared" ca="1" si="240"/>
        <v>0</v>
      </c>
      <c r="BI102" s="553">
        <f t="shared" ca="1" si="240"/>
        <v>0</v>
      </c>
      <c r="BJ102" s="553">
        <f t="shared" ca="1" si="240"/>
        <v>0</v>
      </c>
      <c r="BK102" s="553">
        <f t="shared" ca="1" si="240"/>
        <v>2918.7559031436358</v>
      </c>
      <c r="BL102" s="553">
        <f t="shared" ca="1" si="240"/>
        <v>0</v>
      </c>
      <c r="BM102" s="553">
        <f t="shared" ca="1" si="240"/>
        <v>0</v>
      </c>
      <c r="BN102" s="553">
        <f t="shared" ca="1" si="240"/>
        <v>0</v>
      </c>
      <c r="BO102" s="553">
        <f t="shared" ca="1" si="240"/>
        <v>3172.6174190192742</v>
      </c>
      <c r="BP102" s="553">
        <f t="shared" ca="1" si="240"/>
        <v>0</v>
      </c>
      <c r="BQ102" s="553">
        <f t="shared" ca="1" si="240"/>
        <v>0</v>
      </c>
      <c r="BR102" s="553">
        <f t="shared" ca="1" si="240"/>
        <v>0</v>
      </c>
      <c r="BS102" s="553">
        <f t="shared" ca="1" si="240"/>
        <v>3425.9524433137194</v>
      </c>
      <c r="BT102" s="553">
        <f t="shared" ca="1" si="240"/>
        <v>0</v>
      </c>
      <c r="BU102" s="553">
        <f t="shared" ca="1" si="240"/>
        <v>0</v>
      </c>
      <c r="BV102" s="553">
        <f t="shared" ca="1" si="240"/>
        <v>0</v>
      </c>
      <c r="BW102" s="553">
        <f t="shared" ca="1" si="240"/>
        <v>3678.7520071804529</v>
      </c>
      <c r="BX102" s="553">
        <f t="shared" ca="1" si="240"/>
        <v>0</v>
      </c>
      <c r="BY102" s="553">
        <f t="shared" ca="1" si="240"/>
        <v>0</v>
      </c>
      <c r="BZ102" s="553">
        <f t="shared" ca="1" si="240"/>
        <v>0</v>
      </c>
      <c r="CA102" s="553">
        <f t="shared" ca="1" si="240"/>
        <v>3931.0069858108145</v>
      </c>
      <c r="CB102" s="553">
        <f t="shared" ca="1" si="240"/>
        <v>0</v>
      </c>
      <c r="CC102" s="553">
        <f t="shared" ca="1" si="240"/>
        <v>0</v>
      </c>
      <c r="CD102" s="553">
        <f t="shared" ref="CD102:EO102" ca="1" si="241">CD94+CD100</f>
        <v>0</v>
      </c>
      <c r="CE102" s="553">
        <f t="shared" ca="1" si="241"/>
        <v>4182.7080956659711</v>
      </c>
      <c r="CF102" s="553">
        <f t="shared" ca="1" si="241"/>
        <v>0</v>
      </c>
      <c r="CG102" s="553">
        <f t="shared" ca="1" si="241"/>
        <v>0</v>
      </c>
      <c r="CH102" s="553">
        <f t="shared" ca="1" si="241"/>
        <v>0</v>
      </c>
      <c r="CI102" s="553">
        <f t="shared" ca="1" si="241"/>
        <v>2649.3126737312323</v>
      </c>
      <c r="CJ102" s="553">
        <f t="shared" ca="1" si="241"/>
        <v>0</v>
      </c>
      <c r="CK102" s="553">
        <f t="shared" ca="1" si="241"/>
        <v>0</v>
      </c>
      <c r="CL102" s="553">
        <f t="shared" ca="1" si="241"/>
        <v>0</v>
      </c>
      <c r="CM102" s="553">
        <f t="shared" ca="1" si="241"/>
        <v>11066.837905427574</v>
      </c>
      <c r="CN102" s="553">
        <f t="shared" ca="1" si="241"/>
        <v>0</v>
      </c>
      <c r="CO102" s="553">
        <f t="shared" ca="1" si="241"/>
        <v>0</v>
      </c>
      <c r="CP102" s="553">
        <f t="shared" ca="1" si="241"/>
        <v>0</v>
      </c>
      <c r="CQ102" s="553">
        <f t="shared" ca="1" si="241"/>
        <v>7523.4174474715801</v>
      </c>
      <c r="CR102" s="553">
        <f t="shared" ca="1" si="241"/>
        <v>0</v>
      </c>
      <c r="CS102" s="553">
        <f t="shared" ca="1" si="241"/>
        <v>25545.933620972479</v>
      </c>
      <c r="CT102" s="553">
        <f t="shared" ca="1" si="241"/>
        <v>0</v>
      </c>
      <c r="CU102" s="553">
        <f t="shared" ca="1" si="241"/>
        <v>0</v>
      </c>
      <c r="CV102" s="553">
        <f t="shared" ca="1" si="241"/>
        <v>0</v>
      </c>
      <c r="CW102" s="553">
        <f t="shared" ca="1" si="241"/>
        <v>0</v>
      </c>
      <c r="CX102" s="553">
        <f t="shared" ca="1" si="241"/>
        <v>0</v>
      </c>
      <c r="CY102" s="553">
        <f t="shared" ca="1" si="241"/>
        <v>0</v>
      </c>
      <c r="CZ102" s="553">
        <f t="shared" ca="1" si="241"/>
        <v>0</v>
      </c>
      <c r="DA102" s="553">
        <f t="shared" ca="1" si="241"/>
        <v>0</v>
      </c>
      <c r="DB102" s="553">
        <f t="shared" ca="1" si="241"/>
        <v>0</v>
      </c>
      <c r="DC102" s="553">
        <f t="shared" ca="1" si="241"/>
        <v>0</v>
      </c>
      <c r="DD102" s="553">
        <f t="shared" ca="1" si="241"/>
        <v>0</v>
      </c>
      <c r="DE102" s="553">
        <f t="shared" ca="1" si="241"/>
        <v>0</v>
      </c>
      <c r="DF102" s="553">
        <f t="shared" ca="1" si="241"/>
        <v>0</v>
      </c>
      <c r="DG102" s="553">
        <f t="shared" ca="1" si="241"/>
        <v>0</v>
      </c>
      <c r="DH102" s="553">
        <f t="shared" ca="1" si="241"/>
        <v>0</v>
      </c>
      <c r="DI102" s="553">
        <f t="shared" ca="1" si="241"/>
        <v>0</v>
      </c>
      <c r="DJ102" s="553">
        <f t="shared" ca="1" si="241"/>
        <v>0</v>
      </c>
      <c r="DK102" s="553">
        <f t="shared" ca="1" si="241"/>
        <v>0</v>
      </c>
      <c r="DL102" s="553">
        <f t="shared" ca="1" si="241"/>
        <v>0</v>
      </c>
      <c r="DM102" s="553">
        <f t="shared" ca="1" si="241"/>
        <v>0</v>
      </c>
      <c r="DN102" s="553">
        <f t="shared" ca="1" si="241"/>
        <v>0</v>
      </c>
      <c r="DO102" s="553">
        <f t="shared" ca="1" si="241"/>
        <v>0</v>
      </c>
      <c r="DP102" s="553">
        <f t="shared" ca="1" si="241"/>
        <v>0</v>
      </c>
      <c r="DQ102" s="553">
        <f t="shared" ca="1" si="241"/>
        <v>0</v>
      </c>
      <c r="DR102" s="553">
        <f t="shared" ca="1" si="241"/>
        <v>0</v>
      </c>
      <c r="DS102" s="553">
        <f t="shared" ca="1" si="241"/>
        <v>0</v>
      </c>
      <c r="DT102" s="553">
        <f t="shared" ca="1" si="241"/>
        <v>0</v>
      </c>
      <c r="DU102" s="553">
        <f t="shared" ca="1" si="241"/>
        <v>0</v>
      </c>
      <c r="DV102" s="553">
        <f t="shared" ca="1" si="241"/>
        <v>0</v>
      </c>
      <c r="DW102" s="553">
        <f t="shared" ca="1" si="241"/>
        <v>0</v>
      </c>
      <c r="DX102" s="553">
        <f t="shared" ca="1" si="241"/>
        <v>0</v>
      </c>
      <c r="DY102" s="553">
        <f t="shared" ca="1" si="241"/>
        <v>0</v>
      </c>
      <c r="DZ102" s="553">
        <f t="shared" ca="1" si="241"/>
        <v>0</v>
      </c>
      <c r="EA102" s="553">
        <f t="shared" ca="1" si="241"/>
        <v>0</v>
      </c>
      <c r="EB102" s="553">
        <f t="shared" ca="1" si="241"/>
        <v>0</v>
      </c>
      <c r="EC102" s="553">
        <f t="shared" ca="1" si="241"/>
        <v>0</v>
      </c>
      <c r="ED102" s="553">
        <f t="shared" ca="1" si="241"/>
        <v>0</v>
      </c>
      <c r="EE102" s="553">
        <f t="shared" ca="1" si="241"/>
        <v>0</v>
      </c>
      <c r="EF102" s="553">
        <f t="shared" ca="1" si="241"/>
        <v>0</v>
      </c>
      <c r="EG102" s="553">
        <f t="shared" ca="1" si="241"/>
        <v>0</v>
      </c>
      <c r="EH102" s="553">
        <f t="shared" ca="1" si="241"/>
        <v>0</v>
      </c>
      <c r="EI102" s="553">
        <f t="shared" ca="1" si="241"/>
        <v>0</v>
      </c>
      <c r="EJ102" s="553">
        <f t="shared" ca="1" si="241"/>
        <v>0</v>
      </c>
      <c r="EK102" s="553">
        <f t="shared" ca="1" si="241"/>
        <v>0</v>
      </c>
      <c r="EL102" s="553">
        <f t="shared" ca="1" si="241"/>
        <v>0</v>
      </c>
      <c r="EM102" s="553">
        <f t="shared" ca="1" si="241"/>
        <v>0</v>
      </c>
      <c r="EN102" s="553">
        <f t="shared" ca="1" si="241"/>
        <v>0</v>
      </c>
      <c r="EO102" s="553">
        <f t="shared" ca="1" si="241"/>
        <v>0</v>
      </c>
      <c r="EP102" s="553">
        <f t="shared" ref="EP102" ca="1" si="242">EP94+EP100</f>
        <v>0</v>
      </c>
    </row>
    <row r="103" spans="2:146" ht="14.1" customHeight="1" thickTop="1">
      <c r="B103" s="34"/>
      <c r="H103" s="9"/>
      <c r="I103" s="72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</row>
    <row r="104" spans="2:146" ht="14.1" customHeight="1">
      <c r="B104" s="676" t="s">
        <v>599</v>
      </c>
      <c r="C104" s="677"/>
      <c r="D104" s="1093" t="s">
        <v>93</v>
      </c>
      <c r="E104" s="678">
        <f ca="1">XIRR($G$102:$EP$102,$G$4:$EP$4)</f>
        <v>0.12109783291816711</v>
      </c>
      <c r="F104" s="641"/>
      <c r="H104" s="9"/>
      <c r="I104" s="72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</row>
    <row r="105" spans="2:146" ht="14.1" customHeight="1"/>
    <row r="106" spans="2:146" ht="14.1" customHeight="1">
      <c r="B106" s="963" t="s">
        <v>714</v>
      </c>
      <c r="C106" s="963"/>
      <c r="D106" s="964" t="s">
        <v>97</v>
      </c>
      <c r="E106" s="965">
        <f ca="1">ROUND(E102-E86,)</f>
        <v>0</v>
      </c>
    </row>
    <row r="107" spans="2:146" ht="14.1" customHeight="1"/>
    <row r="108" spans="2:146" ht="14.1" customHeight="1"/>
    <row r="109" spans="2:146" ht="14.1" customHeight="1">
      <c r="E109" s="68"/>
    </row>
    <row r="110" spans="2:146" ht="14.1" customHeight="1"/>
    <row r="111" spans="2:146" ht="14.1" customHeight="1"/>
    <row r="112" spans="2:146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</sheetData>
  <phoneticPr fontId="117" type="noConversion"/>
  <conditionalFormatting sqref="G6:EP6">
    <cfRule type="cellIs" dxfId="22" priority="1" operator="greaterThan">
      <formula>0</formula>
    </cfRule>
  </conditionalFormatting>
  <pageMargins left="0.75" right="0.75" top="1" bottom="1" header="0.5" footer="0.5"/>
  <pageSetup paperSize="9" scale="32" fitToWidth="0" orientation="landscape" horizontalDpi="300" verticalDpi="300" r:id="rId1"/>
  <headerFooter alignWithMargins="0"/>
  <ignoredErrors>
    <ignoredError sqref="E83:E90 E19:E22 E91:E93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>
    <tabColor rgb="FF000000"/>
    <pageSetUpPr fitToPage="1"/>
  </sheetPr>
  <dimension ref="A1:GA210"/>
  <sheetViews>
    <sheetView zoomScale="115" zoomScaleNormal="115" workbookViewId="0">
      <pane xSplit="6" ySplit="6" topLeftCell="G7" activePane="bottomRight" state="frozen"/>
      <selection activeCell="C71" sqref="C71"/>
      <selection pane="topRight" activeCell="C71" sqref="C71"/>
      <selection pane="bottomLeft" activeCell="C71" sqref="C71"/>
      <selection pane="bottomRight" activeCell="H14" sqref="H14"/>
    </sheetView>
  </sheetViews>
  <sheetFormatPr defaultColWidth="8.88671875" defaultRowHeight="16.5" customHeight="1" outlineLevelRow="1"/>
  <cols>
    <col min="1" max="1" width="1.77734375" style="15" customWidth="1"/>
    <col min="2" max="2" width="30.77734375" style="15" customWidth="1"/>
    <col min="3" max="3" width="8.77734375" style="15" customWidth="1"/>
    <col min="4" max="4" width="8.77734375" style="8" customWidth="1"/>
    <col min="5" max="167" width="8.77734375" style="15" customWidth="1"/>
    <col min="168" max="16384" width="8.88671875" style="15"/>
  </cols>
  <sheetData>
    <row r="1" spans="1:183" s="157" customFormat="1" ht="20.100000000000001" customHeight="1">
      <c r="A1" s="226" t="str">
        <f>Projectname</f>
        <v>당진 태양광 FS 재무모델</v>
      </c>
      <c r="C1" s="179"/>
      <c r="D1" s="179"/>
    </row>
    <row r="2" spans="1:183" s="158" customFormat="1" ht="20.100000000000001" customHeight="1">
      <c r="A2" s="227" t="s">
        <v>586</v>
      </c>
      <c r="C2" s="193"/>
      <c r="D2" s="193"/>
      <c r="E2" s="193"/>
      <c r="F2" s="193"/>
    </row>
    <row r="3" spans="1:183" s="161" customFormat="1" ht="14.1" customHeight="1">
      <c r="A3" s="405"/>
      <c r="D3" s="327"/>
    </row>
    <row r="4" spans="1:183" s="35" customFormat="1" ht="14.1" customHeight="1">
      <c r="B4" s="687" t="s">
        <v>153</v>
      </c>
      <c r="C4" s="689"/>
      <c r="D4" s="690"/>
      <c r="E4" s="690"/>
      <c r="F4" s="689"/>
      <c r="G4" s="691">
        <f>기준분기</f>
        <v>45016</v>
      </c>
      <c r="H4" s="691">
        <f t="shared" ref="H4:BS4" si="0">EOMONTH(G4,3)</f>
        <v>45107</v>
      </c>
      <c r="I4" s="691">
        <f t="shared" si="0"/>
        <v>45199</v>
      </c>
      <c r="J4" s="691">
        <f t="shared" si="0"/>
        <v>45291</v>
      </c>
      <c r="K4" s="691">
        <f t="shared" si="0"/>
        <v>45382</v>
      </c>
      <c r="L4" s="691">
        <f t="shared" si="0"/>
        <v>45473</v>
      </c>
      <c r="M4" s="691">
        <f t="shared" si="0"/>
        <v>45565</v>
      </c>
      <c r="N4" s="691">
        <f t="shared" si="0"/>
        <v>45657</v>
      </c>
      <c r="O4" s="691">
        <f t="shared" si="0"/>
        <v>45747</v>
      </c>
      <c r="P4" s="691">
        <f t="shared" si="0"/>
        <v>45838</v>
      </c>
      <c r="Q4" s="691">
        <f t="shared" si="0"/>
        <v>45930</v>
      </c>
      <c r="R4" s="691">
        <f t="shared" si="0"/>
        <v>46022</v>
      </c>
      <c r="S4" s="691">
        <f t="shared" si="0"/>
        <v>46112</v>
      </c>
      <c r="T4" s="691">
        <f t="shared" si="0"/>
        <v>46203</v>
      </c>
      <c r="U4" s="691">
        <f t="shared" si="0"/>
        <v>46295</v>
      </c>
      <c r="V4" s="691">
        <f t="shared" si="0"/>
        <v>46387</v>
      </c>
      <c r="W4" s="691">
        <f t="shared" si="0"/>
        <v>46477</v>
      </c>
      <c r="X4" s="691">
        <f t="shared" si="0"/>
        <v>46568</v>
      </c>
      <c r="Y4" s="691">
        <f t="shared" si="0"/>
        <v>46660</v>
      </c>
      <c r="Z4" s="691">
        <f t="shared" si="0"/>
        <v>46752</v>
      </c>
      <c r="AA4" s="691">
        <f t="shared" si="0"/>
        <v>46843</v>
      </c>
      <c r="AB4" s="691">
        <f t="shared" si="0"/>
        <v>46934</v>
      </c>
      <c r="AC4" s="691">
        <f t="shared" si="0"/>
        <v>47026</v>
      </c>
      <c r="AD4" s="691">
        <f t="shared" si="0"/>
        <v>47118</v>
      </c>
      <c r="AE4" s="691">
        <f t="shared" si="0"/>
        <v>47208</v>
      </c>
      <c r="AF4" s="691">
        <f t="shared" si="0"/>
        <v>47299</v>
      </c>
      <c r="AG4" s="691">
        <f t="shared" si="0"/>
        <v>47391</v>
      </c>
      <c r="AH4" s="691">
        <f t="shared" si="0"/>
        <v>47483</v>
      </c>
      <c r="AI4" s="691">
        <f t="shared" si="0"/>
        <v>47573</v>
      </c>
      <c r="AJ4" s="691">
        <f t="shared" si="0"/>
        <v>47664</v>
      </c>
      <c r="AK4" s="691">
        <f t="shared" si="0"/>
        <v>47756</v>
      </c>
      <c r="AL4" s="691">
        <f t="shared" si="0"/>
        <v>47848</v>
      </c>
      <c r="AM4" s="691">
        <f t="shared" si="0"/>
        <v>47938</v>
      </c>
      <c r="AN4" s="691">
        <f t="shared" si="0"/>
        <v>48029</v>
      </c>
      <c r="AO4" s="691">
        <f t="shared" si="0"/>
        <v>48121</v>
      </c>
      <c r="AP4" s="691">
        <f t="shared" si="0"/>
        <v>48213</v>
      </c>
      <c r="AQ4" s="691">
        <f t="shared" si="0"/>
        <v>48304</v>
      </c>
      <c r="AR4" s="691">
        <f t="shared" si="0"/>
        <v>48395</v>
      </c>
      <c r="AS4" s="691">
        <f t="shared" si="0"/>
        <v>48487</v>
      </c>
      <c r="AT4" s="691">
        <f t="shared" si="0"/>
        <v>48579</v>
      </c>
      <c r="AU4" s="691">
        <f t="shared" si="0"/>
        <v>48669</v>
      </c>
      <c r="AV4" s="691">
        <f t="shared" si="0"/>
        <v>48760</v>
      </c>
      <c r="AW4" s="691">
        <f t="shared" si="0"/>
        <v>48852</v>
      </c>
      <c r="AX4" s="691">
        <f t="shared" si="0"/>
        <v>48944</v>
      </c>
      <c r="AY4" s="691">
        <f t="shared" si="0"/>
        <v>49034</v>
      </c>
      <c r="AZ4" s="691">
        <f t="shared" si="0"/>
        <v>49125</v>
      </c>
      <c r="BA4" s="691">
        <f t="shared" si="0"/>
        <v>49217</v>
      </c>
      <c r="BB4" s="691">
        <f t="shared" si="0"/>
        <v>49309</v>
      </c>
      <c r="BC4" s="691">
        <f t="shared" si="0"/>
        <v>49399</v>
      </c>
      <c r="BD4" s="691">
        <f t="shared" si="0"/>
        <v>49490</v>
      </c>
      <c r="BE4" s="691">
        <f t="shared" si="0"/>
        <v>49582</v>
      </c>
      <c r="BF4" s="691">
        <f t="shared" si="0"/>
        <v>49674</v>
      </c>
      <c r="BG4" s="691">
        <f t="shared" si="0"/>
        <v>49765</v>
      </c>
      <c r="BH4" s="691">
        <f t="shared" si="0"/>
        <v>49856</v>
      </c>
      <c r="BI4" s="691">
        <f t="shared" si="0"/>
        <v>49948</v>
      </c>
      <c r="BJ4" s="691">
        <f t="shared" si="0"/>
        <v>50040</v>
      </c>
      <c r="BK4" s="691">
        <f t="shared" si="0"/>
        <v>50130</v>
      </c>
      <c r="BL4" s="691">
        <f t="shared" si="0"/>
        <v>50221</v>
      </c>
      <c r="BM4" s="691">
        <f t="shared" si="0"/>
        <v>50313</v>
      </c>
      <c r="BN4" s="691">
        <f t="shared" si="0"/>
        <v>50405</v>
      </c>
      <c r="BO4" s="691">
        <f t="shared" si="0"/>
        <v>50495</v>
      </c>
      <c r="BP4" s="691">
        <f t="shared" si="0"/>
        <v>50586</v>
      </c>
      <c r="BQ4" s="691">
        <f t="shared" si="0"/>
        <v>50678</v>
      </c>
      <c r="BR4" s="691">
        <f t="shared" si="0"/>
        <v>50770</v>
      </c>
      <c r="BS4" s="691">
        <f t="shared" si="0"/>
        <v>50860</v>
      </c>
      <c r="BT4" s="691">
        <f t="shared" ref="BT4:DI4" si="1">EOMONTH(BS4,3)</f>
        <v>50951</v>
      </c>
      <c r="BU4" s="691">
        <f t="shared" si="1"/>
        <v>51043</v>
      </c>
      <c r="BV4" s="691">
        <f t="shared" si="1"/>
        <v>51135</v>
      </c>
      <c r="BW4" s="691">
        <f t="shared" si="1"/>
        <v>51226</v>
      </c>
      <c r="BX4" s="691">
        <f t="shared" si="1"/>
        <v>51317</v>
      </c>
      <c r="BY4" s="691">
        <f t="shared" si="1"/>
        <v>51409</v>
      </c>
      <c r="BZ4" s="691">
        <f t="shared" si="1"/>
        <v>51501</v>
      </c>
      <c r="CA4" s="691">
        <f t="shared" si="1"/>
        <v>51591</v>
      </c>
      <c r="CB4" s="691">
        <f t="shared" si="1"/>
        <v>51682</v>
      </c>
      <c r="CC4" s="691">
        <f t="shared" si="1"/>
        <v>51774</v>
      </c>
      <c r="CD4" s="691">
        <f t="shared" si="1"/>
        <v>51866</v>
      </c>
      <c r="CE4" s="691">
        <f t="shared" si="1"/>
        <v>51956</v>
      </c>
      <c r="CF4" s="691">
        <f t="shared" si="1"/>
        <v>52047</v>
      </c>
      <c r="CG4" s="691">
        <f t="shared" si="1"/>
        <v>52139</v>
      </c>
      <c r="CH4" s="691">
        <f t="shared" si="1"/>
        <v>52231</v>
      </c>
      <c r="CI4" s="691">
        <f t="shared" si="1"/>
        <v>52321</v>
      </c>
      <c r="CJ4" s="691">
        <f t="shared" si="1"/>
        <v>52412</v>
      </c>
      <c r="CK4" s="691">
        <f t="shared" si="1"/>
        <v>52504</v>
      </c>
      <c r="CL4" s="691">
        <f t="shared" si="1"/>
        <v>52596</v>
      </c>
      <c r="CM4" s="691">
        <f t="shared" si="1"/>
        <v>52687</v>
      </c>
      <c r="CN4" s="691">
        <f t="shared" si="1"/>
        <v>52778</v>
      </c>
      <c r="CO4" s="691">
        <f t="shared" si="1"/>
        <v>52870</v>
      </c>
      <c r="CP4" s="691">
        <f t="shared" si="1"/>
        <v>52962</v>
      </c>
      <c r="CQ4" s="691">
        <f t="shared" si="1"/>
        <v>53052</v>
      </c>
      <c r="CR4" s="691">
        <f t="shared" si="1"/>
        <v>53143</v>
      </c>
      <c r="CS4" s="691">
        <f t="shared" si="1"/>
        <v>53235</v>
      </c>
      <c r="CT4" s="691">
        <f t="shared" si="1"/>
        <v>53327</v>
      </c>
      <c r="CU4" s="691">
        <f t="shared" si="1"/>
        <v>53417</v>
      </c>
      <c r="CV4" s="691">
        <f t="shared" si="1"/>
        <v>53508</v>
      </c>
      <c r="CW4" s="691">
        <f t="shared" si="1"/>
        <v>53600</v>
      </c>
      <c r="CX4" s="691">
        <f t="shared" si="1"/>
        <v>53692</v>
      </c>
      <c r="CY4" s="691">
        <f t="shared" si="1"/>
        <v>53782</v>
      </c>
      <c r="CZ4" s="691">
        <f t="shared" si="1"/>
        <v>53873</v>
      </c>
      <c r="DA4" s="691">
        <f t="shared" si="1"/>
        <v>53965</v>
      </c>
      <c r="DB4" s="691">
        <f t="shared" si="1"/>
        <v>54057</v>
      </c>
      <c r="DC4" s="691">
        <f t="shared" si="1"/>
        <v>54148</v>
      </c>
      <c r="DD4" s="691">
        <f t="shared" si="1"/>
        <v>54239</v>
      </c>
      <c r="DE4" s="691">
        <f t="shared" si="1"/>
        <v>54331</v>
      </c>
      <c r="DF4" s="691">
        <f t="shared" si="1"/>
        <v>54423</v>
      </c>
      <c r="DG4" s="691">
        <f t="shared" si="1"/>
        <v>54513</v>
      </c>
      <c r="DH4" s="691">
        <f t="shared" si="1"/>
        <v>54604</v>
      </c>
      <c r="DI4" s="691">
        <f t="shared" si="1"/>
        <v>54696</v>
      </c>
      <c r="DJ4" s="691">
        <f t="shared" ref="DJ4" si="2">EOMONTH(DI4,3)</f>
        <v>54788</v>
      </c>
      <c r="DK4" s="691">
        <f t="shared" ref="DK4" si="3">EOMONTH(DJ4,3)</f>
        <v>54878</v>
      </c>
      <c r="DL4" s="691">
        <f t="shared" ref="DL4" si="4">EOMONTH(DK4,3)</f>
        <v>54969</v>
      </c>
      <c r="DM4" s="691">
        <f t="shared" ref="DM4" si="5">EOMONTH(DL4,3)</f>
        <v>55061</v>
      </c>
      <c r="DN4" s="691">
        <f t="shared" ref="DN4" si="6">EOMONTH(DM4,3)</f>
        <v>55153</v>
      </c>
      <c r="DO4" s="691">
        <f t="shared" ref="DO4" si="7">EOMONTH(DN4,3)</f>
        <v>55243</v>
      </c>
      <c r="DP4" s="691">
        <f t="shared" ref="DP4" si="8">EOMONTH(DO4,3)</f>
        <v>55334</v>
      </c>
      <c r="DQ4" s="691">
        <f t="shared" ref="DQ4" si="9">EOMONTH(DP4,3)</f>
        <v>55426</v>
      </c>
      <c r="DR4" s="691">
        <f t="shared" ref="DR4" si="10">EOMONTH(DQ4,3)</f>
        <v>55518</v>
      </c>
      <c r="DS4" s="691">
        <f t="shared" ref="DS4" si="11">EOMONTH(DR4,3)</f>
        <v>55609</v>
      </c>
      <c r="DT4" s="691">
        <f t="shared" ref="DT4" si="12">EOMONTH(DS4,3)</f>
        <v>55700</v>
      </c>
      <c r="DU4" s="691">
        <f t="shared" ref="DU4" si="13">EOMONTH(DT4,3)</f>
        <v>55792</v>
      </c>
      <c r="DV4" s="691">
        <f t="shared" ref="DV4" si="14">EOMONTH(DU4,3)</f>
        <v>55884</v>
      </c>
      <c r="DW4" s="691">
        <f t="shared" ref="DW4" si="15">EOMONTH(DV4,3)</f>
        <v>55974</v>
      </c>
      <c r="DX4" s="691">
        <f t="shared" ref="DX4" si="16">EOMONTH(DW4,3)</f>
        <v>56065</v>
      </c>
      <c r="DY4" s="691">
        <f t="shared" ref="DY4" si="17">EOMONTH(DX4,3)</f>
        <v>56157</v>
      </c>
      <c r="DZ4" s="691">
        <f t="shared" ref="DZ4" si="18">EOMONTH(DY4,3)</f>
        <v>56249</v>
      </c>
      <c r="EA4" s="691">
        <f t="shared" ref="EA4" si="19">EOMONTH(DZ4,3)</f>
        <v>56339</v>
      </c>
      <c r="EB4" s="691">
        <f t="shared" ref="EB4" si="20">EOMONTH(EA4,3)</f>
        <v>56430</v>
      </c>
      <c r="EC4" s="691">
        <f t="shared" ref="EC4" si="21">EOMONTH(EB4,3)</f>
        <v>56522</v>
      </c>
      <c r="ED4" s="691">
        <f t="shared" ref="ED4" si="22">EOMONTH(EC4,3)</f>
        <v>56614</v>
      </c>
      <c r="EE4" s="691">
        <f t="shared" ref="EE4" si="23">EOMONTH(ED4,3)</f>
        <v>56704</v>
      </c>
      <c r="EF4" s="691">
        <f t="shared" ref="EF4" si="24">EOMONTH(EE4,3)</f>
        <v>56795</v>
      </c>
      <c r="EG4" s="691">
        <f t="shared" ref="EG4" si="25">EOMONTH(EF4,3)</f>
        <v>56887</v>
      </c>
      <c r="EH4" s="691">
        <f t="shared" ref="EH4" si="26">EOMONTH(EG4,3)</f>
        <v>56979</v>
      </c>
      <c r="EI4" s="691">
        <f t="shared" ref="EI4" si="27">EOMONTH(EH4,3)</f>
        <v>57070</v>
      </c>
      <c r="EJ4" s="691">
        <f t="shared" ref="EJ4" si="28">EOMONTH(EI4,3)</f>
        <v>57161</v>
      </c>
      <c r="EK4" s="691">
        <f t="shared" ref="EK4" si="29">EOMONTH(EJ4,3)</f>
        <v>57253</v>
      </c>
      <c r="EL4" s="691">
        <f t="shared" ref="EL4" si="30">EOMONTH(EK4,3)</f>
        <v>57345</v>
      </c>
      <c r="EM4" s="691">
        <f t="shared" ref="EM4" si="31">EOMONTH(EL4,3)</f>
        <v>57435</v>
      </c>
      <c r="EN4" s="691">
        <f t="shared" ref="EN4" si="32">EOMONTH(EM4,3)</f>
        <v>57526</v>
      </c>
      <c r="EO4" s="691">
        <f t="shared" ref="EO4" si="33">EOMONTH(EN4,3)</f>
        <v>57618</v>
      </c>
      <c r="EP4" s="691">
        <f t="shared" ref="EP4" si="34">EOMONTH(EO4,3)</f>
        <v>57710</v>
      </c>
    </row>
    <row r="5" spans="1:183" s="43" customFormat="1" ht="14.1" customHeight="1">
      <c r="B5" s="89" t="s">
        <v>85</v>
      </c>
      <c r="C5" s="132"/>
      <c r="D5" s="167" t="s">
        <v>203</v>
      </c>
      <c r="E5" s="167" t="s">
        <v>204</v>
      </c>
      <c r="F5" s="132"/>
      <c r="G5" s="167">
        <f>YEAR(G4)</f>
        <v>2023</v>
      </c>
      <c r="H5" s="167">
        <f>YEAR(H4)</f>
        <v>2023</v>
      </c>
      <c r="I5" s="167">
        <f t="shared" ref="I5:BT5" si="35">YEAR(I4)</f>
        <v>2023</v>
      </c>
      <c r="J5" s="167">
        <f t="shared" si="35"/>
        <v>2023</v>
      </c>
      <c r="K5" s="167">
        <f t="shared" si="35"/>
        <v>2024</v>
      </c>
      <c r="L5" s="167">
        <f t="shared" si="35"/>
        <v>2024</v>
      </c>
      <c r="M5" s="167">
        <f t="shared" si="35"/>
        <v>2024</v>
      </c>
      <c r="N5" s="167">
        <f t="shared" si="35"/>
        <v>2024</v>
      </c>
      <c r="O5" s="167">
        <f t="shared" si="35"/>
        <v>2025</v>
      </c>
      <c r="P5" s="167">
        <f t="shared" si="35"/>
        <v>2025</v>
      </c>
      <c r="Q5" s="167">
        <f t="shared" si="35"/>
        <v>2025</v>
      </c>
      <c r="R5" s="167">
        <f t="shared" si="35"/>
        <v>2025</v>
      </c>
      <c r="S5" s="167">
        <f t="shared" si="35"/>
        <v>2026</v>
      </c>
      <c r="T5" s="167">
        <f t="shared" si="35"/>
        <v>2026</v>
      </c>
      <c r="U5" s="167">
        <f t="shared" si="35"/>
        <v>2026</v>
      </c>
      <c r="V5" s="167">
        <f t="shared" si="35"/>
        <v>2026</v>
      </c>
      <c r="W5" s="167">
        <f t="shared" si="35"/>
        <v>2027</v>
      </c>
      <c r="X5" s="167">
        <f t="shared" si="35"/>
        <v>2027</v>
      </c>
      <c r="Y5" s="167">
        <f t="shared" si="35"/>
        <v>2027</v>
      </c>
      <c r="Z5" s="167">
        <f t="shared" si="35"/>
        <v>2027</v>
      </c>
      <c r="AA5" s="167">
        <f t="shared" si="35"/>
        <v>2028</v>
      </c>
      <c r="AB5" s="167">
        <f t="shared" si="35"/>
        <v>2028</v>
      </c>
      <c r="AC5" s="167">
        <f t="shared" si="35"/>
        <v>2028</v>
      </c>
      <c r="AD5" s="167">
        <f t="shared" si="35"/>
        <v>2028</v>
      </c>
      <c r="AE5" s="167">
        <f t="shared" si="35"/>
        <v>2029</v>
      </c>
      <c r="AF5" s="167">
        <f t="shared" si="35"/>
        <v>2029</v>
      </c>
      <c r="AG5" s="167">
        <f t="shared" si="35"/>
        <v>2029</v>
      </c>
      <c r="AH5" s="167">
        <f t="shared" si="35"/>
        <v>2029</v>
      </c>
      <c r="AI5" s="167">
        <f t="shared" si="35"/>
        <v>2030</v>
      </c>
      <c r="AJ5" s="167">
        <f t="shared" si="35"/>
        <v>2030</v>
      </c>
      <c r="AK5" s="167">
        <f t="shared" si="35"/>
        <v>2030</v>
      </c>
      <c r="AL5" s="167">
        <f t="shared" si="35"/>
        <v>2030</v>
      </c>
      <c r="AM5" s="167">
        <f t="shared" si="35"/>
        <v>2031</v>
      </c>
      <c r="AN5" s="167">
        <f t="shared" si="35"/>
        <v>2031</v>
      </c>
      <c r="AO5" s="167">
        <f t="shared" si="35"/>
        <v>2031</v>
      </c>
      <c r="AP5" s="167">
        <f t="shared" si="35"/>
        <v>2031</v>
      </c>
      <c r="AQ5" s="167">
        <f t="shared" si="35"/>
        <v>2032</v>
      </c>
      <c r="AR5" s="167">
        <f t="shared" si="35"/>
        <v>2032</v>
      </c>
      <c r="AS5" s="167">
        <f t="shared" si="35"/>
        <v>2032</v>
      </c>
      <c r="AT5" s="167">
        <f t="shared" si="35"/>
        <v>2032</v>
      </c>
      <c r="AU5" s="167">
        <f t="shared" si="35"/>
        <v>2033</v>
      </c>
      <c r="AV5" s="167">
        <f t="shared" si="35"/>
        <v>2033</v>
      </c>
      <c r="AW5" s="167">
        <f t="shared" si="35"/>
        <v>2033</v>
      </c>
      <c r="AX5" s="167">
        <f t="shared" si="35"/>
        <v>2033</v>
      </c>
      <c r="AY5" s="167">
        <f t="shared" si="35"/>
        <v>2034</v>
      </c>
      <c r="AZ5" s="167">
        <f t="shared" si="35"/>
        <v>2034</v>
      </c>
      <c r="BA5" s="167">
        <f t="shared" si="35"/>
        <v>2034</v>
      </c>
      <c r="BB5" s="167">
        <f t="shared" si="35"/>
        <v>2034</v>
      </c>
      <c r="BC5" s="167">
        <f t="shared" si="35"/>
        <v>2035</v>
      </c>
      <c r="BD5" s="167">
        <f t="shared" si="35"/>
        <v>2035</v>
      </c>
      <c r="BE5" s="167">
        <f t="shared" si="35"/>
        <v>2035</v>
      </c>
      <c r="BF5" s="167">
        <f t="shared" si="35"/>
        <v>2035</v>
      </c>
      <c r="BG5" s="167">
        <f t="shared" si="35"/>
        <v>2036</v>
      </c>
      <c r="BH5" s="167">
        <f t="shared" si="35"/>
        <v>2036</v>
      </c>
      <c r="BI5" s="167">
        <f t="shared" si="35"/>
        <v>2036</v>
      </c>
      <c r="BJ5" s="167">
        <f t="shared" si="35"/>
        <v>2036</v>
      </c>
      <c r="BK5" s="167">
        <f t="shared" si="35"/>
        <v>2037</v>
      </c>
      <c r="BL5" s="167">
        <f t="shared" si="35"/>
        <v>2037</v>
      </c>
      <c r="BM5" s="167">
        <f t="shared" si="35"/>
        <v>2037</v>
      </c>
      <c r="BN5" s="167">
        <f t="shared" si="35"/>
        <v>2037</v>
      </c>
      <c r="BO5" s="167">
        <f t="shared" si="35"/>
        <v>2038</v>
      </c>
      <c r="BP5" s="167">
        <f t="shared" si="35"/>
        <v>2038</v>
      </c>
      <c r="BQ5" s="167">
        <f t="shared" si="35"/>
        <v>2038</v>
      </c>
      <c r="BR5" s="167">
        <f t="shared" si="35"/>
        <v>2038</v>
      </c>
      <c r="BS5" s="167">
        <f t="shared" si="35"/>
        <v>2039</v>
      </c>
      <c r="BT5" s="167">
        <f t="shared" si="35"/>
        <v>2039</v>
      </c>
      <c r="BU5" s="167">
        <f t="shared" ref="BU5:DI5" si="36">YEAR(BU4)</f>
        <v>2039</v>
      </c>
      <c r="BV5" s="167">
        <f t="shared" si="36"/>
        <v>2039</v>
      </c>
      <c r="BW5" s="167">
        <f t="shared" si="36"/>
        <v>2040</v>
      </c>
      <c r="BX5" s="167">
        <f t="shared" si="36"/>
        <v>2040</v>
      </c>
      <c r="BY5" s="167">
        <f t="shared" si="36"/>
        <v>2040</v>
      </c>
      <c r="BZ5" s="167">
        <f t="shared" si="36"/>
        <v>2040</v>
      </c>
      <c r="CA5" s="167">
        <f t="shared" si="36"/>
        <v>2041</v>
      </c>
      <c r="CB5" s="167">
        <f t="shared" si="36"/>
        <v>2041</v>
      </c>
      <c r="CC5" s="167">
        <f t="shared" si="36"/>
        <v>2041</v>
      </c>
      <c r="CD5" s="167">
        <f t="shared" si="36"/>
        <v>2041</v>
      </c>
      <c r="CE5" s="167">
        <f t="shared" si="36"/>
        <v>2042</v>
      </c>
      <c r="CF5" s="167">
        <f t="shared" si="36"/>
        <v>2042</v>
      </c>
      <c r="CG5" s="167">
        <f t="shared" si="36"/>
        <v>2042</v>
      </c>
      <c r="CH5" s="167">
        <f t="shared" si="36"/>
        <v>2042</v>
      </c>
      <c r="CI5" s="167">
        <f t="shared" si="36"/>
        <v>2043</v>
      </c>
      <c r="CJ5" s="167">
        <f t="shared" si="36"/>
        <v>2043</v>
      </c>
      <c r="CK5" s="167">
        <f t="shared" si="36"/>
        <v>2043</v>
      </c>
      <c r="CL5" s="167">
        <f t="shared" si="36"/>
        <v>2043</v>
      </c>
      <c r="CM5" s="167">
        <f t="shared" si="36"/>
        <v>2044</v>
      </c>
      <c r="CN5" s="167">
        <f t="shared" si="36"/>
        <v>2044</v>
      </c>
      <c r="CO5" s="167">
        <f t="shared" si="36"/>
        <v>2044</v>
      </c>
      <c r="CP5" s="167">
        <f t="shared" si="36"/>
        <v>2044</v>
      </c>
      <c r="CQ5" s="167">
        <f t="shared" si="36"/>
        <v>2045</v>
      </c>
      <c r="CR5" s="167">
        <f t="shared" si="36"/>
        <v>2045</v>
      </c>
      <c r="CS5" s="167">
        <f t="shared" si="36"/>
        <v>2045</v>
      </c>
      <c r="CT5" s="167">
        <f t="shared" si="36"/>
        <v>2045</v>
      </c>
      <c r="CU5" s="167">
        <f t="shared" si="36"/>
        <v>2046</v>
      </c>
      <c r="CV5" s="167">
        <f t="shared" si="36"/>
        <v>2046</v>
      </c>
      <c r="CW5" s="167">
        <f t="shared" si="36"/>
        <v>2046</v>
      </c>
      <c r="CX5" s="167">
        <f t="shared" si="36"/>
        <v>2046</v>
      </c>
      <c r="CY5" s="167">
        <f t="shared" si="36"/>
        <v>2047</v>
      </c>
      <c r="CZ5" s="167">
        <f t="shared" si="36"/>
        <v>2047</v>
      </c>
      <c r="DA5" s="167">
        <f t="shared" si="36"/>
        <v>2047</v>
      </c>
      <c r="DB5" s="167">
        <f t="shared" si="36"/>
        <v>2047</v>
      </c>
      <c r="DC5" s="167">
        <f t="shared" si="36"/>
        <v>2048</v>
      </c>
      <c r="DD5" s="167">
        <f t="shared" si="36"/>
        <v>2048</v>
      </c>
      <c r="DE5" s="167">
        <f t="shared" si="36"/>
        <v>2048</v>
      </c>
      <c r="DF5" s="167">
        <f t="shared" si="36"/>
        <v>2048</v>
      </c>
      <c r="DG5" s="167">
        <f t="shared" si="36"/>
        <v>2049</v>
      </c>
      <c r="DH5" s="167">
        <f t="shared" si="36"/>
        <v>2049</v>
      </c>
      <c r="DI5" s="167">
        <f t="shared" si="36"/>
        <v>2049</v>
      </c>
      <c r="DJ5" s="167">
        <f t="shared" ref="DJ5:EP5" si="37">YEAR(DJ4)</f>
        <v>2049</v>
      </c>
      <c r="DK5" s="167">
        <f t="shared" si="37"/>
        <v>2050</v>
      </c>
      <c r="DL5" s="167">
        <f t="shared" si="37"/>
        <v>2050</v>
      </c>
      <c r="DM5" s="167">
        <f t="shared" si="37"/>
        <v>2050</v>
      </c>
      <c r="DN5" s="167">
        <f t="shared" si="37"/>
        <v>2050</v>
      </c>
      <c r="DO5" s="167">
        <f t="shared" si="37"/>
        <v>2051</v>
      </c>
      <c r="DP5" s="167">
        <f t="shared" si="37"/>
        <v>2051</v>
      </c>
      <c r="DQ5" s="167">
        <f t="shared" si="37"/>
        <v>2051</v>
      </c>
      <c r="DR5" s="167">
        <f t="shared" si="37"/>
        <v>2051</v>
      </c>
      <c r="DS5" s="167">
        <f t="shared" si="37"/>
        <v>2052</v>
      </c>
      <c r="DT5" s="167">
        <f t="shared" si="37"/>
        <v>2052</v>
      </c>
      <c r="DU5" s="167">
        <f t="shared" si="37"/>
        <v>2052</v>
      </c>
      <c r="DV5" s="167">
        <f t="shared" si="37"/>
        <v>2052</v>
      </c>
      <c r="DW5" s="167">
        <f t="shared" si="37"/>
        <v>2053</v>
      </c>
      <c r="DX5" s="167">
        <f t="shared" si="37"/>
        <v>2053</v>
      </c>
      <c r="DY5" s="167">
        <f t="shared" si="37"/>
        <v>2053</v>
      </c>
      <c r="DZ5" s="167">
        <f t="shared" si="37"/>
        <v>2053</v>
      </c>
      <c r="EA5" s="167">
        <f t="shared" si="37"/>
        <v>2054</v>
      </c>
      <c r="EB5" s="167">
        <f t="shared" si="37"/>
        <v>2054</v>
      </c>
      <c r="EC5" s="167">
        <f t="shared" si="37"/>
        <v>2054</v>
      </c>
      <c r="ED5" s="167">
        <f t="shared" si="37"/>
        <v>2054</v>
      </c>
      <c r="EE5" s="167">
        <f t="shared" si="37"/>
        <v>2055</v>
      </c>
      <c r="EF5" s="167">
        <f t="shared" si="37"/>
        <v>2055</v>
      </c>
      <c r="EG5" s="167">
        <f t="shared" si="37"/>
        <v>2055</v>
      </c>
      <c r="EH5" s="167">
        <f t="shared" si="37"/>
        <v>2055</v>
      </c>
      <c r="EI5" s="167">
        <f t="shared" si="37"/>
        <v>2056</v>
      </c>
      <c r="EJ5" s="167">
        <f t="shared" si="37"/>
        <v>2056</v>
      </c>
      <c r="EK5" s="167">
        <f t="shared" si="37"/>
        <v>2056</v>
      </c>
      <c r="EL5" s="167">
        <f t="shared" si="37"/>
        <v>2056</v>
      </c>
      <c r="EM5" s="167">
        <f t="shared" si="37"/>
        <v>2057</v>
      </c>
      <c r="EN5" s="167">
        <f t="shared" si="37"/>
        <v>2057</v>
      </c>
      <c r="EO5" s="167">
        <f t="shared" si="37"/>
        <v>2057</v>
      </c>
      <c r="EP5" s="167">
        <f t="shared" si="37"/>
        <v>2057</v>
      </c>
    </row>
    <row r="6" spans="1:183" s="1" customFormat="1" ht="14.1" customHeight="1">
      <c r="B6" s="3" t="s">
        <v>490</v>
      </c>
      <c r="C6" s="184"/>
      <c r="D6" s="21"/>
      <c r="E6" s="110">
        <f ca="1">SUM(G6:EP6)</f>
        <v>240</v>
      </c>
      <c r="F6" s="110"/>
      <c r="G6" s="111">
        <f>Assum!G44</f>
        <v>0</v>
      </c>
      <c r="H6" s="111">
        <f ca="1">Assum!H44</f>
        <v>0</v>
      </c>
      <c r="I6" s="111">
        <f ca="1">Assum!I44</f>
        <v>0</v>
      </c>
      <c r="J6" s="111">
        <f ca="1">Assum!J44</f>
        <v>0</v>
      </c>
      <c r="K6" s="111">
        <f ca="1">Assum!K44</f>
        <v>0</v>
      </c>
      <c r="L6" s="111">
        <f ca="1">Assum!L44</f>
        <v>0</v>
      </c>
      <c r="M6" s="111">
        <f ca="1">Assum!M44</f>
        <v>0</v>
      </c>
      <c r="N6" s="111">
        <f ca="1">Assum!N44</f>
        <v>0</v>
      </c>
      <c r="O6" s="111">
        <f ca="1">Assum!O44</f>
        <v>0</v>
      </c>
      <c r="P6" s="111">
        <f ca="1">Assum!P44</f>
        <v>0</v>
      </c>
      <c r="Q6" s="111">
        <f ca="1">Assum!Q44</f>
        <v>0</v>
      </c>
      <c r="R6" s="111">
        <f ca="1">Assum!R44</f>
        <v>3</v>
      </c>
      <c r="S6" s="111">
        <f ca="1">Assum!S44</f>
        <v>3</v>
      </c>
      <c r="T6" s="111">
        <f ca="1">Assum!T44</f>
        <v>3</v>
      </c>
      <c r="U6" s="111">
        <f ca="1">Assum!U44</f>
        <v>3</v>
      </c>
      <c r="V6" s="111">
        <f ca="1">Assum!V44</f>
        <v>3</v>
      </c>
      <c r="W6" s="111">
        <f ca="1">Assum!W44</f>
        <v>3</v>
      </c>
      <c r="X6" s="111">
        <f ca="1">Assum!X44</f>
        <v>3</v>
      </c>
      <c r="Y6" s="111">
        <f ca="1">Assum!Y44</f>
        <v>3</v>
      </c>
      <c r="Z6" s="111">
        <f ca="1">Assum!Z44</f>
        <v>3</v>
      </c>
      <c r="AA6" s="111">
        <f ca="1">Assum!AA44</f>
        <v>3</v>
      </c>
      <c r="AB6" s="111">
        <f ca="1">Assum!AB44</f>
        <v>3</v>
      </c>
      <c r="AC6" s="111">
        <f ca="1">Assum!AC44</f>
        <v>3</v>
      </c>
      <c r="AD6" s="111">
        <f ca="1">Assum!AD44</f>
        <v>3</v>
      </c>
      <c r="AE6" s="111">
        <f ca="1">Assum!AE44</f>
        <v>3</v>
      </c>
      <c r="AF6" s="111">
        <f ca="1">Assum!AF44</f>
        <v>3</v>
      </c>
      <c r="AG6" s="111">
        <f ca="1">Assum!AG44</f>
        <v>3</v>
      </c>
      <c r="AH6" s="111">
        <f ca="1">Assum!AH44</f>
        <v>3</v>
      </c>
      <c r="AI6" s="111">
        <f ca="1">Assum!AI44</f>
        <v>3</v>
      </c>
      <c r="AJ6" s="111">
        <f ca="1">Assum!AJ44</f>
        <v>3</v>
      </c>
      <c r="AK6" s="111">
        <f ca="1">Assum!AK44</f>
        <v>3</v>
      </c>
      <c r="AL6" s="111">
        <f ca="1">Assum!AL44</f>
        <v>3</v>
      </c>
      <c r="AM6" s="111">
        <f ca="1">Assum!AM44</f>
        <v>3</v>
      </c>
      <c r="AN6" s="111">
        <f ca="1">Assum!AN44</f>
        <v>3</v>
      </c>
      <c r="AO6" s="111">
        <f ca="1">Assum!AO44</f>
        <v>3</v>
      </c>
      <c r="AP6" s="111">
        <f ca="1">Assum!AP44</f>
        <v>3</v>
      </c>
      <c r="AQ6" s="111">
        <f ca="1">Assum!AQ44</f>
        <v>3</v>
      </c>
      <c r="AR6" s="111">
        <f ca="1">Assum!AR44</f>
        <v>3</v>
      </c>
      <c r="AS6" s="111">
        <f ca="1">Assum!AS44</f>
        <v>3</v>
      </c>
      <c r="AT6" s="111">
        <f ca="1">Assum!AT44</f>
        <v>3</v>
      </c>
      <c r="AU6" s="111">
        <f ca="1">Assum!AU44</f>
        <v>3</v>
      </c>
      <c r="AV6" s="111">
        <f ca="1">Assum!AV44</f>
        <v>3</v>
      </c>
      <c r="AW6" s="111">
        <f ca="1">Assum!AW44</f>
        <v>3</v>
      </c>
      <c r="AX6" s="111">
        <f ca="1">Assum!AX44</f>
        <v>3</v>
      </c>
      <c r="AY6" s="111">
        <f ca="1">Assum!AY44</f>
        <v>3</v>
      </c>
      <c r="AZ6" s="111">
        <f ca="1">Assum!AZ44</f>
        <v>3</v>
      </c>
      <c r="BA6" s="111">
        <f ca="1">Assum!BA44</f>
        <v>3</v>
      </c>
      <c r="BB6" s="111">
        <f ca="1">Assum!BB44</f>
        <v>3</v>
      </c>
      <c r="BC6" s="111">
        <f ca="1">Assum!BC44</f>
        <v>3</v>
      </c>
      <c r="BD6" s="111">
        <f ca="1">Assum!BD44</f>
        <v>3</v>
      </c>
      <c r="BE6" s="111">
        <f ca="1">Assum!BE44</f>
        <v>3</v>
      </c>
      <c r="BF6" s="111">
        <f ca="1">Assum!BF44</f>
        <v>3</v>
      </c>
      <c r="BG6" s="111">
        <f ca="1">Assum!BG44</f>
        <v>3</v>
      </c>
      <c r="BH6" s="111">
        <f ca="1">Assum!BH44</f>
        <v>3</v>
      </c>
      <c r="BI6" s="111">
        <f ca="1">Assum!BI44</f>
        <v>3</v>
      </c>
      <c r="BJ6" s="111">
        <f ca="1">Assum!BJ44</f>
        <v>3</v>
      </c>
      <c r="BK6" s="111">
        <f ca="1">Assum!BK44</f>
        <v>3</v>
      </c>
      <c r="BL6" s="111">
        <f ca="1">Assum!BL44</f>
        <v>3</v>
      </c>
      <c r="BM6" s="111">
        <f ca="1">Assum!BM44</f>
        <v>3</v>
      </c>
      <c r="BN6" s="111">
        <f ca="1">Assum!BN44</f>
        <v>3</v>
      </c>
      <c r="BO6" s="111">
        <f ca="1">Assum!BO44</f>
        <v>3</v>
      </c>
      <c r="BP6" s="111">
        <f ca="1">Assum!BP44</f>
        <v>3</v>
      </c>
      <c r="BQ6" s="111">
        <f ca="1">Assum!BQ44</f>
        <v>3</v>
      </c>
      <c r="BR6" s="111">
        <f ca="1">Assum!BR44</f>
        <v>3</v>
      </c>
      <c r="BS6" s="111">
        <f ca="1">Assum!BS44</f>
        <v>3</v>
      </c>
      <c r="BT6" s="111">
        <f ca="1">Assum!BT44</f>
        <v>3</v>
      </c>
      <c r="BU6" s="111">
        <f ca="1">Assum!BU44</f>
        <v>3</v>
      </c>
      <c r="BV6" s="111">
        <f ca="1">Assum!BV44</f>
        <v>3</v>
      </c>
      <c r="BW6" s="111">
        <f ca="1">Assum!BW44</f>
        <v>3</v>
      </c>
      <c r="BX6" s="111">
        <f ca="1">Assum!BX44</f>
        <v>3</v>
      </c>
      <c r="BY6" s="111">
        <f ca="1">Assum!BY44</f>
        <v>3</v>
      </c>
      <c r="BZ6" s="111">
        <f ca="1">Assum!BZ44</f>
        <v>3</v>
      </c>
      <c r="CA6" s="111">
        <f ca="1">Assum!CA44</f>
        <v>3</v>
      </c>
      <c r="CB6" s="111">
        <f ca="1">Assum!CB44</f>
        <v>3</v>
      </c>
      <c r="CC6" s="111">
        <f ca="1">Assum!CC44</f>
        <v>3</v>
      </c>
      <c r="CD6" s="111">
        <f ca="1">Assum!CD44</f>
        <v>3</v>
      </c>
      <c r="CE6" s="111">
        <f ca="1">Assum!CE44</f>
        <v>3</v>
      </c>
      <c r="CF6" s="111">
        <f ca="1">Assum!CF44</f>
        <v>3</v>
      </c>
      <c r="CG6" s="111">
        <f ca="1">Assum!CG44</f>
        <v>3</v>
      </c>
      <c r="CH6" s="111">
        <f ca="1">Assum!CH44</f>
        <v>3</v>
      </c>
      <c r="CI6" s="111">
        <f ca="1">Assum!CI44</f>
        <v>3</v>
      </c>
      <c r="CJ6" s="111">
        <f ca="1">Assum!CJ44</f>
        <v>3</v>
      </c>
      <c r="CK6" s="111">
        <f ca="1">Assum!CK44</f>
        <v>3</v>
      </c>
      <c r="CL6" s="111">
        <f ca="1">Assum!CL44</f>
        <v>3</v>
      </c>
      <c r="CM6" s="111">
        <f ca="1">Assum!CM44</f>
        <v>3</v>
      </c>
      <c r="CN6" s="111">
        <f ca="1">Assum!CN44</f>
        <v>3</v>
      </c>
      <c r="CO6" s="111">
        <f ca="1">Assum!CO44</f>
        <v>3</v>
      </c>
      <c r="CP6" s="111">
        <f ca="1">Assum!CP44</f>
        <v>3</v>
      </c>
      <c r="CQ6" s="111">
        <f ca="1">Assum!CQ44</f>
        <v>3</v>
      </c>
      <c r="CR6" s="111">
        <f ca="1">Assum!CR44</f>
        <v>3</v>
      </c>
      <c r="CS6" s="111">
        <f ca="1">Assum!CS44</f>
        <v>3</v>
      </c>
      <c r="CT6" s="111">
        <f ca="1">Assum!CT44</f>
        <v>0</v>
      </c>
      <c r="CU6" s="111">
        <f ca="1">Assum!CU44</f>
        <v>0</v>
      </c>
      <c r="CV6" s="111">
        <f ca="1">Assum!CV44</f>
        <v>0</v>
      </c>
      <c r="CW6" s="111">
        <f ca="1">Assum!CW44</f>
        <v>0</v>
      </c>
      <c r="CX6" s="111">
        <f ca="1">Assum!CX44</f>
        <v>0</v>
      </c>
      <c r="CY6" s="111">
        <f ca="1">Assum!CY44</f>
        <v>0</v>
      </c>
      <c r="CZ6" s="111">
        <f ca="1">Assum!CZ44</f>
        <v>0</v>
      </c>
      <c r="DA6" s="111">
        <f ca="1">Assum!DA44</f>
        <v>0</v>
      </c>
      <c r="DB6" s="111">
        <f ca="1">Assum!DB44</f>
        <v>0</v>
      </c>
      <c r="DC6" s="111">
        <f ca="1">Assum!DC44</f>
        <v>0</v>
      </c>
      <c r="DD6" s="111">
        <f ca="1">Assum!DD44</f>
        <v>0</v>
      </c>
      <c r="DE6" s="111">
        <f ca="1">Assum!DE44</f>
        <v>0</v>
      </c>
      <c r="DF6" s="111">
        <f ca="1">Assum!DF44</f>
        <v>0</v>
      </c>
      <c r="DG6" s="111">
        <f ca="1">Assum!DG44</f>
        <v>0</v>
      </c>
      <c r="DH6" s="111">
        <f ca="1">Assum!DH44</f>
        <v>0</v>
      </c>
      <c r="DI6" s="111">
        <f ca="1">Assum!DI44</f>
        <v>0</v>
      </c>
      <c r="DJ6" s="111">
        <f ca="1">Assum!EP44</f>
        <v>0</v>
      </c>
      <c r="DK6" s="111">
        <f>Assum!EQ44</f>
        <v>0</v>
      </c>
      <c r="DL6" s="111">
        <f>Assum!ER44</f>
        <v>0</v>
      </c>
      <c r="DM6" s="111">
        <f>Assum!ES44</f>
        <v>0</v>
      </c>
      <c r="DN6" s="111">
        <f>Assum!ET44</f>
        <v>0</v>
      </c>
      <c r="DO6" s="111">
        <f>Assum!EU44</f>
        <v>0</v>
      </c>
      <c r="DP6" s="111">
        <f>Assum!EV44</f>
        <v>0</v>
      </c>
      <c r="DQ6" s="111">
        <f>Assum!EW44</f>
        <v>0</v>
      </c>
      <c r="DR6" s="111">
        <f>Assum!EX44</f>
        <v>0</v>
      </c>
      <c r="DS6" s="111">
        <f>Assum!EY44</f>
        <v>0</v>
      </c>
      <c r="DT6" s="111">
        <f>Assum!EZ44</f>
        <v>0</v>
      </c>
      <c r="DU6" s="111">
        <f>Assum!FA44</f>
        <v>0</v>
      </c>
      <c r="DV6" s="111">
        <f>Assum!FB44</f>
        <v>0</v>
      </c>
      <c r="DW6" s="111">
        <f>Assum!FC44</f>
        <v>0</v>
      </c>
      <c r="DX6" s="111">
        <f>Assum!FD44</f>
        <v>0</v>
      </c>
      <c r="DY6" s="111">
        <f>Assum!FE44</f>
        <v>0</v>
      </c>
      <c r="DZ6" s="111">
        <f>Assum!FF44</f>
        <v>0</v>
      </c>
      <c r="EA6" s="111">
        <f>Assum!FG44</f>
        <v>0</v>
      </c>
      <c r="EB6" s="111">
        <f>Assum!FH44</f>
        <v>0</v>
      </c>
      <c r="EC6" s="111">
        <f>Assum!FI44</f>
        <v>0</v>
      </c>
      <c r="ED6" s="111">
        <f>Assum!FJ44</f>
        <v>0</v>
      </c>
      <c r="EE6" s="111">
        <f>Assum!FK44</f>
        <v>0</v>
      </c>
      <c r="EF6" s="111">
        <f>Assum!FL44</f>
        <v>0</v>
      </c>
      <c r="EG6" s="111">
        <f>Assum!FM44</f>
        <v>0</v>
      </c>
      <c r="EH6" s="111">
        <f>Assum!FN44</f>
        <v>0</v>
      </c>
      <c r="EI6" s="111">
        <f>Assum!FO44</f>
        <v>0</v>
      </c>
      <c r="EJ6" s="111">
        <f>Assum!FP44</f>
        <v>0</v>
      </c>
      <c r="EK6" s="111">
        <f>Assum!FQ44</f>
        <v>0</v>
      </c>
      <c r="EL6" s="111">
        <f>Assum!FR44</f>
        <v>0</v>
      </c>
      <c r="EM6" s="111">
        <f>Assum!FS44</f>
        <v>0</v>
      </c>
      <c r="EN6" s="111">
        <f>Assum!FT44</f>
        <v>0</v>
      </c>
      <c r="EO6" s="111">
        <f>Assum!FU44</f>
        <v>0</v>
      </c>
      <c r="EP6" s="111">
        <f>Assum!FV44</f>
        <v>0</v>
      </c>
      <c r="EQ6" s="47"/>
      <c r="ER6" s="47"/>
      <c r="ES6" s="47"/>
      <c r="ET6" s="47"/>
      <c r="EU6" s="47"/>
      <c r="EV6" s="47"/>
    </row>
    <row r="7" spans="1:183" ht="14.1" customHeight="1">
      <c r="H7" s="9"/>
      <c r="I7" s="72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</row>
    <row r="8" spans="1:183" s="674" customFormat="1" ht="14.1" customHeight="1">
      <c r="A8" s="801"/>
      <c r="B8" s="673" t="s">
        <v>587</v>
      </c>
      <c r="D8" s="673"/>
      <c r="G8" s="675"/>
      <c r="H8" s="675"/>
      <c r="I8" s="675"/>
      <c r="J8" s="675"/>
      <c r="K8" s="675"/>
      <c r="L8" s="675"/>
      <c r="M8" s="675"/>
      <c r="N8" s="675"/>
      <c r="O8" s="675"/>
      <c r="P8" s="675"/>
      <c r="Q8" s="675"/>
      <c r="R8" s="675"/>
      <c r="S8" s="675"/>
      <c r="T8" s="675"/>
      <c r="U8" s="675"/>
      <c r="V8" s="675"/>
      <c r="W8" s="675"/>
      <c r="X8" s="675"/>
      <c r="Y8" s="675"/>
      <c r="Z8" s="675"/>
      <c r="AA8" s="675"/>
      <c r="AB8" s="675"/>
      <c r="AC8" s="675"/>
      <c r="AD8" s="675"/>
      <c r="AE8" s="675"/>
      <c r="AF8" s="675"/>
      <c r="AG8" s="675"/>
      <c r="AH8" s="675"/>
      <c r="AI8" s="675"/>
      <c r="AJ8" s="675"/>
      <c r="AK8" s="675"/>
      <c r="AL8" s="675"/>
      <c r="AM8" s="675"/>
      <c r="AN8" s="675"/>
      <c r="AO8" s="675"/>
      <c r="AP8" s="675"/>
      <c r="AQ8" s="675"/>
      <c r="AR8" s="675"/>
      <c r="AS8" s="675"/>
      <c r="AT8" s="675"/>
      <c r="AU8" s="675"/>
      <c r="AV8" s="675"/>
      <c r="AW8" s="675"/>
      <c r="AX8" s="675"/>
      <c r="AY8" s="675"/>
      <c r="AZ8" s="675"/>
      <c r="BA8" s="675"/>
      <c r="BB8" s="675"/>
      <c r="BC8" s="675"/>
      <c r="BD8" s="675"/>
      <c r="BE8" s="675"/>
      <c r="BF8" s="675"/>
      <c r="BG8" s="675"/>
      <c r="BH8" s="675"/>
      <c r="BI8" s="675"/>
      <c r="BJ8" s="675"/>
      <c r="BK8" s="675"/>
      <c r="BL8" s="675"/>
      <c r="BM8" s="675"/>
      <c r="BN8" s="675"/>
      <c r="BO8" s="675"/>
      <c r="BP8" s="675"/>
      <c r="BQ8" s="675"/>
      <c r="BR8" s="675"/>
      <c r="BS8" s="675"/>
      <c r="BT8" s="675"/>
      <c r="BU8" s="675"/>
      <c r="BV8" s="675"/>
      <c r="BW8" s="675"/>
      <c r="BX8" s="675"/>
      <c r="BY8" s="675"/>
      <c r="BZ8" s="675"/>
      <c r="CA8" s="675"/>
      <c r="CB8" s="675"/>
      <c r="CC8" s="675"/>
      <c r="CD8" s="675"/>
      <c r="CE8" s="675"/>
      <c r="CF8" s="675"/>
      <c r="CG8" s="675"/>
      <c r="CH8" s="675"/>
      <c r="CI8" s="675"/>
      <c r="CJ8" s="675"/>
      <c r="CK8" s="675"/>
      <c r="CL8" s="675"/>
      <c r="CM8" s="675"/>
      <c r="CN8" s="675"/>
      <c r="CO8" s="675"/>
      <c r="CP8" s="675"/>
      <c r="CQ8" s="675"/>
      <c r="CR8" s="675"/>
      <c r="CS8" s="675"/>
      <c r="CT8" s="675"/>
      <c r="CU8" s="675"/>
      <c r="CV8" s="675"/>
      <c r="CW8" s="675"/>
      <c r="CX8" s="675"/>
      <c r="CY8" s="675"/>
      <c r="CZ8" s="675"/>
      <c r="DA8" s="675"/>
      <c r="DB8" s="675"/>
      <c r="DC8" s="675"/>
      <c r="DD8" s="675"/>
      <c r="DE8" s="675"/>
      <c r="DF8" s="675"/>
      <c r="DG8" s="675"/>
      <c r="DH8" s="675"/>
      <c r="DI8" s="675"/>
      <c r="DJ8" s="675"/>
      <c r="DK8" s="675"/>
      <c r="DL8" s="675"/>
      <c r="DM8" s="675"/>
      <c r="DN8" s="675"/>
      <c r="DO8" s="675"/>
      <c r="DP8" s="675"/>
      <c r="DQ8" s="675"/>
      <c r="DR8" s="675"/>
      <c r="DS8" s="675"/>
      <c r="DT8" s="675"/>
      <c r="DU8" s="675"/>
      <c r="DV8" s="675"/>
      <c r="DW8" s="675"/>
      <c r="DX8" s="675"/>
      <c r="DY8" s="675"/>
      <c r="DZ8" s="675"/>
      <c r="EA8" s="675"/>
      <c r="EB8" s="675"/>
      <c r="EC8" s="675"/>
      <c r="ED8" s="675"/>
      <c r="EE8" s="675"/>
      <c r="EF8" s="675"/>
      <c r="EG8" s="675"/>
      <c r="EH8" s="675"/>
      <c r="EI8" s="675"/>
      <c r="EJ8" s="675"/>
      <c r="EK8" s="675"/>
      <c r="EL8" s="675"/>
      <c r="EM8" s="675"/>
      <c r="EN8" s="675"/>
      <c r="EO8" s="675"/>
      <c r="EP8" s="675"/>
    </row>
    <row r="9" spans="1:183" s="801" customFormat="1" ht="14.1" customHeight="1">
      <c r="B9" s="802"/>
      <c r="D9" s="803"/>
      <c r="E9" s="803"/>
      <c r="H9" s="804"/>
    </row>
    <row r="10" spans="1:183" s="801" customFormat="1" ht="14.1" customHeight="1">
      <c r="B10" s="805" t="s">
        <v>525</v>
      </c>
      <c r="C10" s="806"/>
      <c r="D10" s="807" t="s">
        <v>526</v>
      </c>
      <c r="E10" s="1171">
        <f>설비용량</f>
        <v>99.998000000000005</v>
      </c>
    </row>
    <row r="11" spans="1:183" s="801" customFormat="1" ht="14.1" customHeight="1">
      <c r="B11" s="805"/>
      <c r="C11" s="806"/>
      <c r="D11" s="807"/>
      <c r="E11" s="891"/>
    </row>
    <row r="12" spans="1:183" s="801" customFormat="1" ht="14.1" customHeight="1">
      <c r="B12" s="808" t="s">
        <v>588</v>
      </c>
      <c r="C12" s="806"/>
      <c r="D12" s="807" t="s">
        <v>100</v>
      </c>
      <c r="E12" s="1115">
        <v>0.15</v>
      </c>
    </row>
    <row r="13" spans="1:183" s="809" customFormat="1" ht="14.1" customHeight="1">
      <c r="B13" s="892"/>
      <c r="C13" s="893"/>
      <c r="D13" s="894"/>
      <c r="E13" s="895"/>
      <c r="G13" s="772"/>
      <c r="H13" s="810"/>
      <c r="I13" s="810"/>
      <c r="J13" s="811"/>
      <c r="K13" s="812"/>
      <c r="O13" s="813"/>
      <c r="U13" s="813"/>
      <c r="V13" s="811"/>
      <c r="W13" s="812"/>
      <c r="AA13" s="813"/>
      <c r="AB13" s="811"/>
      <c r="AC13" s="812"/>
      <c r="AG13" s="813"/>
      <c r="AH13" s="813"/>
      <c r="AI13" s="813"/>
      <c r="AJ13" s="813"/>
      <c r="AK13" s="813"/>
      <c r="AL13" s="813"/>
      <c r="AM13" s="813"/>
      <c r="AN13" s="813"/>
      <c r="AO13" s="813"/>
      <c r="AP13" s="813"/>
      <c r="AQ13" s="813"/>
      <c r="AR13" s="813"/>
      <c r="AS13" s="813"/>
      <c r="AT13" s="813"/>
      <c r="AU13" s="813"/>
      <c r="AV13" s="813"/>
      <c r="BE13" s="813"/>
      <c r="BF13" s="813"/>
      <c r="BG13" s="813"/>
      <c r="BH13" s="813"/>
      <c r="BI13" s="813"/>
      <c r="BJ13" s="813"/>
      <c r="BK13" s="813"/>
      <c r="BL13" s="813"/>
      <c r="BM13" s="813"/>
      <c r="BN13" s="813"/>
      <c r="BO13" s="813"/>
      <c r="BP13" s="813"/>
      <c r="BQ13" s="813"/>
      <c r="BR13" s="813"/>
      <c r="BS13" s="813"/>
      <c r="BT13" s="813"/>
      <c r="BU13" s="813"/>
      <c r="BV13" s="813"/>
      <c r="BW13" s="813"/>
      <c r="BX13" s="813"/>
      <c r="BY13" s="813"/>
      <c r="BZ13" s="813"/>
      <c r="CA13" s="813"/>
      <c r="CB13" s="813"/>
      <c r="CC13" s="813"/>
      <c r="CD13" s="813"/>
      <c r="CE13" s="813"/>
      <c r="CF13" s="813"/>
      <c r="CG13" s="813"/>
      <c r="CH13" s="813"/>
      <c r="CI13" s="813"/>
      <c r="CJ13" s="813"/>
      <c r="CK13" s="813"/>
      <c r="CL13" s="813"/>
      <c r="CM13" s="813"/>
      <c r="CN13" s="813"/>
      <c r="CO13" s="813"/>
      <c r="CP13" s="813"/>
      <c r="CQ13" s="813"/>
      <c r="CR13" s="813"/>
      <c r="CS13" s="813"/>
      <c r="CT13" s="813"/>
      <c r="CU13" s="813"/>
      <c r="CV13" s="813"/>
      <c r="CW13" s="813"/>
      <c r="CX13" s="813"/>
      <c r="CY13" s="813"/>
      <c r="CZ13" s="813"/>
      <c r="DA13" s="813"/>
      <c r="DB13" s="813"/>
      <c r="DC13" s="813"/>
      <c r="DD13" s="813"/>
      <c r="DE13" s="813"/>
      <c r="DF13" s="813"/>
      <c r="DG13" s="813"/>
      <c r="DH13" s="813"/>
      <c r="DI13" s="813"/>
      <c r="DJ13" s="813"/>
      <c r="DK13" s="813"/>
      <c r="DL13" s="813"/>
      <c r="DM13" s="813"/>
      <c r="DN13" s="813"/>
      <c r="DO13" s="813"/>
      <c r="DP13" s="813"/>
      <c r="DQ13" s="813"/>
      <c r="DR13" s="813"/>
      <c r="DS13" s="813"/>
      <c r="DT13" s="813"/>
      <c r="DU13" s="813"/>
      <c r="DV13" s="813"/>
      <c r="DW13" s="813"/>
      <c r="DX13" s="813"/>
      <c r="DY13" s="813"/>
      <c r="DZ13" s="813"/>
      <c r="EA13" s="813"/>
      <c r="EB13" s="813"/>
      <c r="EC13" s="813"/>
      <c r="ED13" s="813"/>
      <c r="EE13" s="813"/>
      <c r="EF13" s="813"/>
      <c r="EG13" s="813"/>
      <c r="EH13" s="813"/>
      <c r="EI13" s="813"/>
      <c r="EJ13" s="813"/>
      <c r="EK13" s="813"/>
      <c r="EL13" s="813"/>
      <c r="EM13" s="813"/>
      <c r="EN13" s="813"/>
      <c r="EO13" s="813"/>
      <c r="EP13" s="813"/>
      <c r="EQ13" s="813"/>
      <c r="ER13" s="813"/>
      <c r="ES13" s="813"/>
      <c r="ET13" s="813"/>
      <c r="EU13" s="813"/>
      <c r="EV13" s="813"/>
      <c r="EW13" s="813"/>
      <c r="EX13" s="813"/>
      <c r="EY13" s="813"/>
      <c r="EZ13" s="813"/>
      <c r="FA13" s="813"/>
      <c r="FB13" s="813"/>
      <c r="FC13" s="813"/>
      <c r="FD13" s="813"/>
      <c r="FE13" s="813"/>
      <c r="FF13" s="813"/>
      <c r="FG13" s="813"/>
      <c r="FH13" s="813"/>
      <c r="FI13" s="813"/>
      <c r="FJ13" s="813"/>
      <c r="FK13" s="813"/>
      <c r="FL13" s="813"/>
      <c r="FM13" s="813"/>
      <c r="FN13" s="813"/>
      <c r="FO13" s="813"/>
      <c r="FP13" s="813"/>
      <c r="FQ13" s="813"/>
      <c r="FR13" s="813"/>
      <c r="FS13" s="813"/>
      <c r="FT13" s="813"/>
      <c r="FU13" s="813"/>
      <c r="FV13" s="813"/>
      <c r="FW13" s="813"/>
      <c r="FX13" s="813"/>
      <c r="FY13" s="813"/>
      <c r="FZ13" s="813"/>
      <c r="GA13" s="813"/>
    </row>
    <row r="14" spans="1:183" s="809" customFormat="1" ht="14.1" customHeight="1">
      <c r="B14" s="901" t="s">
        <v>672</v>
      </c>
      <c r="C14" s="893"/>
      <c r="D14" s="894"/>
      <c r="E14" s="895"/>
      <c r="G14" s="772"/>
      <c r="H14" s="810"/>
      <c r="I14" s="810"/>
      <c r="J14" s="811"/>
      <c r="K14" s="812"/>
      <c r="O14" s="813"/>
      <c r="U14" s="813"/>
      <c r="V14" s="811"/>
      <c r="W14" s="812"/>
      <c r="AA14" s="813"/>
      <c r="AB14" s="811"/>
      <c r="AC14" s="812"/>
      <c r="AG14" s="813"/>
      <c r="AH14" s="813"/>
      <c r="AI14" s="813"/>
      <c r="AJ14" s="813"/>
      <c r="AK14" s="813"/>
      <c r="AL14" s="813"/>
      <c r="AM14" s="813"/>
      <c r="AN14" s="813"/>
      <c r="AO14" s="813"/>
      <c r="AP14" s="813"/>
      <c r="AQ14" s="813"/>
      <c r="AR14" s="813"/>
      <c r="AS14" s="813"/>
      <c r="AT14" s="813"/>
      <c r="AU14" s="813"/>
      <c r="AV14" s="813"/>
      <c r="BE14" s="813"/>
      <c r="BF14" s="813"/>
      <c r="BG14" s="813"/>
      <c r="BH14" s="813"/>
      <c r="BI14" s="813"/>
      <c r="BJ14" s="813"/>
      <c r="BK14" s="813"/>
      <c r="BL14" s="813"/>
      <c r="BM14" s="813"/>
      <c r="BN14" s="813"/>
      <c r="BO14" s="813"/>
      <c r="BP14" s="813"/>
      <c r="BQ14" s="813"/>
      <c r="BR14" s="813"/>
      <c r="BS14" s="813"/>
      <c r="BT14" s="813"/>
      <c r="BU14" s="813"/>
      <c r="BV14" s="813"/>
      <c r="BW14" s="813"/>
      <c r="BX14" s="813"/>
      <c r="BY14" s="813"/>
      <c r="BZ14" s="813"/>
      <c r="CA14" s="813"/>
      <c r="CB14" s="813"/>
      <c r="CC14" s="813"/>
      <c r="CD14" s="813"/>
      <c r="CE14" s="813"/>
      <c r="CF14" s="813"/>
      <c r="CG14" s="813"/>
      <c r="CH14" s="813"/>
      <c r="CI14" s="813"/>
      <c r="CJ14" s="813"/>
      <c r="CK14" s="813"/>
      <c r="CL14" s="813"/>
      <c r="CM14" s="813"/>
      <c r="CN14" s="813"/>
      <c r="CO14" s="813"/>
      <c r="CP14" s="813"/>
      <c r="CQ14" s="813"/>
      <c r="CR14" s="813"/>
      <c r="CS14" s="813"/>
      <c r="CT14" s="813"/>
      <c r="CU14" s="813"/>
      <c r="CV14" s="813"/>
      <c r="CW14" s="813"/>
      <c r="CX14" s="813"/>
      <c r="CY14" s="813"/>
      <c r="CZ14" s="813"/>
      <c r="DA14" s="813"/>
      <c r="DB14" s="813"/>
      <c r="DC14" s="813"/>
      <c r="DD14" s="813"/>
      <c r="DE14" s="813"/>
      <c r="DF14" s="813"/>
      <c r="DG14" s="813"/>
      <c r="DH14" s="813"/>
      <c r="DI14" s="813"/>
      <c r="DJ14" s="813"/>
      <c r="DK14" s="813"/>
      <c r="DL14" s="813"/>
      <c r="DM14" s="813"/>
      <c r="DN14" s="813"/>
      <c r="DO14" s="813"/>
      <c r="DP14" s="813"/>
      <c r="DQ14" s="813"/>
      <c r="DR14" s="813"/>
      <c r="DS14" s="813"/>
      <c r="DT14" s="813"/>
      <c r="DU14" s="813"/>
      <c r="DV14" s="813"/>
      <c r="DW14" s="813"/>
      <c r="DX14" s="813"/>
      <c r="DY14" s="813"/>
      <c r="DZ14" s="813"/>
      <c r="EA14" s="813"/>
      <c r="EB14" s="813"/>
      <c r="EC14" s="813"/>
      <c r="ED14" s="813"/>
      <c r="EE14" s="813"/>
      <c r="EF14" s="813"/>
      <c r="EG14" s="813"/>
      <c r="EH14" s="813"/>
      <c r="EI14" s="813"/>
      <c r="EJ14" s="813"/>
      <c r="EK14" s="813"/>
      <c r="EL14" s="813"/>
      <c r="EM14" s="813"/>
      <c r="EN14" s="813"/>
      <c r="EO14" s="813"/>
      <c r="EP14" s="813"/>
      <c r="EQ14" s="813"/>
      <c r="ER14" s="813"/>
      <c r="ES14" s="813"/>
      <c r="ET14" s="813"/>
      <c r="EU14" s="813"/>
      <c r="EV14" s="813"/>
      <c r="EW14" s="813"/>
      <c r="EX14" s="813"/>
      <c r="EY14" s="813"/>
      <c r="EZ14" s="813"/>
      <c r="FA14" s="813"/>
      <c r="FB14" s="813"/>
      <c r="FC14" s="813"/>
      <c r="FD14" s="813"/>
      <c r="FE14" s="813"/>
      <c r="FF14" s="813"/>
      <c r="FG14" s="813"/>
      <c r="FH14" s="813"/>
      <c r="FI14" s="813"/>
      <c r="FJ14" s="813"/>
      <c r="FK14" s="813"/>
      <c r="FL14" s="813"/>
      <c r="FM14" s="813"/>
      <c r="FN14" s="813"/>
      <c r="FO14" s="813"/>
      <c r="FP14" s="813"/>
      <c r="FQ14" s="813"/>
      <c r="FR14" s="813"/>
      <c r="FS14" s="813"/>
      <c r="FT14" s="813"/>
      <c r="FU14" s="813"/>
      <c r="FV14" s="813"/>
      <c r="FW14" s="813"/>
      <c r="FX14" s="813"/>
      <c r="FY14" s="813"/>
      <c r="FZ14" s="813"/>
      <c r="GA14" s="813"/>
    </row>
    <row r="15" spans="1:183" s="809" customFormat="1" ht="14.1" customHeight="1">
      <c r="B15" s="907" t="s">
        <v>632</v>
      </c>
      <c r="C15" s="893"/>
      <c r="D15" s="894" t="s">
        <v>93</v>
      </c>
      <c r="E15" s="1114">
        <v>1</v>
      </c>
      <c r="G15" s="772"/>
      <c r="H15" s="810"/>
      <c r="I15" s="810"/>
      <c r="J15" s="811"/>
      <c r="K15" s="812"/>
      <c r="O15" s="813"/>
      <c r="U15" s="813"/>
      <c r="V15" s="811"/>
      <c r="W15" s="812"/>
      <c r="AA15" s="813"/>
      <c r="AB15" s="811"/>
      <c r="AC15" s="812"/>
      <c r="AG15" s="813"/>
      <c r="AH15" s="813"/>
      <c r="AI15" s="813"/>
      <c r="AJ15" s="813"/>
      <c r="AK15" s="813"/>
      <c r="AL15" s="813"/>
      <c r="AM15" s="813"/>
      <c r="AN15" s="813"/>
      <c r="AO15" s="813"/>
      <c r="AP15" s="813"/>
      <c r="AQ15" s="813"/>
      <c r="AR15" s="813"/>
      <c r="AS15" s="813"/>
      <c r="AT15" s="813"/>
      <c r="AU15" s="813"/>
      <c r="AV15" s="813"/>
      <c r="BE15" s="813"/>
      <c r="BF15" s="813"/>
      <c r="BG15" s="813"/>
      <c r="BH15" s="813"/>
      <c r="BI15" s="813"/>
      <c r="BJ15" s="813"/>
      <c r="BK15" s="813"/>
      <c r="BL15" s="813"/>
      <c r="BM15" s="813"/>
      <c r="BN15" s="813"/>
      <c r="BO15" s="813"/>
      <c r="BP15" s="813"/>
      <c r="BQ15" s="813"/>
      <c r="BR15" s="813"/>
      <c r="BS15" s="813"/>
      <c r="BT15" s="813"/>
      <c r="BU15" s="813"/>
      <c r="BV15" s="813"/>
      <c r="BW15" s="813"/>
      <c r="BX15" s="813"/>
      <c r="BY15" s="813"/>
      <c r="BZ15" s="813"/>
      <c r="CA15" s="813"/>
      <c r="CB15" s="813"/>
      <c r="CC15" s="813"/>
      <c r="CD15" s="813"/>
      <c r="CE15" s="813"/>
      <c r="CF15" s="813"/>
      <c r="CG15" s="813"/>
      <c r="CH15" s="813"/>
      <c r="CI15" s="813"/>
      <c r="CJ15" s="813"/>
      <c r="CK15" s="813"/>
      <c r="CL15" s="813"/>
      <c r="CM15" s="813"/>
      <c r="CN15" s="813"/>
      <c r="CO15" s="813"/>
      <c r="CP15" s="813"/>
      <c r="CQ15" s="813"/>
      <c r="CR15" s="813"/>
      <c r="CS15" s="813"/>
      <c r="CT15" s="813"/>
      <c r="CU15" s="813"/>
      <c r="CV15" s="813"/>
      <c r="CW15" s="813"/>
      <c r="CX15" s="813"/>
      <c r="CY15" s="813"/>
      <c r="CZ15" s="813"/>
      <c r="DA15" s="813"/>
      <c r="DB15" s="813"/>
      <c r="DC15" s="813"/>
      <c r="DD15" s="813"/>
      <c r="DE15" s="813"/>
      <c r="DF15" s="813"/>
      <c r="DG15" s="813"/>
      <c r="DH15" s="813"/>
      <c r="DI15" s="813"/>
      <c r="DJ15" s="813"/>
      <c r="DK15" s="813"/>
      <c r="DL15" s="813"/>
      <c r="DM15" s="813"/>
      <c r="DN15" s="813"/>
      <c r="DO15" s="813"/>
      <c r="DP15" s="813"/>
      <c r="DQ15" s="813"/>
      <c r="DR15" s="813"/>
      <c r="DS15" s="813"/>
      <c r="DT15" s="813"/>
      <c r="DU15" s="813"/>
      <c r="DV15" s="813"/>
      <c r="DW15" s="813"/>
      <c r="DX15" s="813"/>
      <c r="DY15" s="813"/>
      <c r="DZ15" s="813"/>
      <c r="EA15" s="813"/>
      <c r="EB15" s="813"/>
      <c r="EC15" s="813"/>
      <c r="ED15" s="813"/>
      <c r="EE15" s="813"/>
      <c r="EF15" s="813"/>
      <c r="EG15" s="813"/>
      <c r="EH15" s="813"/>
      <c r="EI15" s="813"/>
      <c r="EJ15" s="813"/>
      <c r="EK15" s="813"/>
      <c r="EL15" s="813"/>
      <c r="EM15" s="813"/>
      <c r="EN15" s="813"/>
      <c r="EO15" s="813"/>
      <c r="EP15" s="813"/>
      <c r="EQ15" s="813"/>
      <c r="ER15" s="813"/>
      <c r="ES15" s="813"/>
      <c r="ET15" s="813"/>
      <c r="EU15" s="813"/>
      <c r="EV15" s="813"/>
      <c r="EW15" s="813"/>
      <c r="EX15" s="813"/>
      <c r="EY15" s="813"/>
      <c r="EZ15" s="813"/>
      <c r="FA15" s="813"/>
      <c r="FB15" s="813"/>
      <c r="FC15" s="813"/>
      <c r="FD15" s="813"/>
      <c r="FE15" s="813"/>
      <c r="FF15" s="813"/>
      <c r="FG15" s="813"/>
      <c r="FH15" s="813"/>
      <c r="FI15" s="813"/>
      <c r="FJ15" s="813"/>
      <c r="FK15" s="813"/>
      <c r="FL15" s="813"/>
      <c r="FM15" s="813"/>
      <c r="FN15" s="813"/>
      <c r="FO15" s="813"/>
      <c r="FP15" s="813"/>
      <c r="FQ15" s="813"/>
      <c r="FR15" s="813"/>
      <c r="FS15" s="813"/>
      <c r="FT15" s="813"/>
      <c r="FU15" s="813"/>
      <c r="FV15" s="813"/>
      <c r="FW15" s="813"/>
      <c r="FX15" s="813"/>
      <c r="FY15" s="813"/>
      <c r="FZ15" s="813"/>
      <c r="GA15" s="813"/>
    </row>
    <row r="16" spans="1:183" s="809" customFormat="1" ht="14.1" customHeight="1">
      <c r="B16" s="892"/>
      <c r="C16" s="893"/>
      <c r="D16" s="894"/>
      <c r="E16" s="895"/>
      <c r="G16" s="772"/>
      <c r="H16" s="810"/>
      <c r="I16" s="810"/>
      <c r="J16" s="811"/>
      <c r="K16" s="812"/>
      <c r="O16" s="813"/>
      <c r="U16" s="813"/>
      <c r="V16" s="811"/>
      <c r="W16" s="812"/>
      <c r="AA16" s="813"/>
      <c r="AB16" s="811"/>
      <c r="AC16" s="812"/>
      <c r="AG16" s="813"/>
      <c r="AH16" s="813"/>
      <c r="AI16" s="813"/>
      <c r="AJ16" s="813"/>
      <c r="AK16" s="813"/>
      <c r="AL16" s="813"/>
      <c r="AM16" s="813"/>
      <c r="AN16" s="813"/>
      <c r="AO16" s="813"/>
      <c r="AP16" s="813"/>
      <c r="AQ16" s="813"/>
      <c r="AR16" s="813"/>
      <c r="AS16" s="813"/>
      <c r="AT16" s="813"/>
      <c r="AU16" s="813"/>
      <c r="AV16" s="813"/>
      <c r="BE16" s="813"/>
      <c r="BF16" s="813"/>
      <c r="BG16" s="813"/>
      <c r="BH16" s="813"/>
      <c r="BI16" s="813"/>
      <c r="BJ16" s="813"/>
      <c r="BK16" s="813"/>
      <c r="BL16" s="813"/>
      <c r="BM16" s="813"/>
      <c r="BN16" s="813"/>
      <c r="BO16" s="813"/>
      <c r="BP16" s="813"/>
      <c r="BQ16" s="813"/>
      <c r="BR16" s="813"/>
      <c r="BS16" s="813"/>
      <c r="BT16" s="813"/>
      <c r="BU16" s="813"/>
      <c r="BV16" s="813"/>
      <c r="BW16" s="813"/>
      <c r="BX16" s="813"/>
      <c r="BY16" s="813"/>
      <c r="BZ16" s="813"/>
      <c r="CA16" s="813"/>
      <c r="CB16" s="813"/>
      <c r="CC16" s="813"/>
      <c r="CD16" s="813"/>
      <c r="CE16" s="813"/>
      <c r="CF16" s="813"/>
      <c r="CG16" s="813"/>
      <c r="CH16" s="813"/>
      <c r="CI16" s="813"/>
      <c r="CJ16" s="813"/>
      <c r="CK16" s="813"/>
      <c r="CL16" s="813"/>
      <c r="CM16" s="813"/>
      <c r="CN16" s="813"/>
      <c r="CO16" s="813"/>
      <c r="CP16" s="813"/>
      <c r="CQ16" s="813"/>
      <c r="CR16" s="813"/>
      <c r="CS16" s="813"/>
      <c r="CT16" s="813"/>
      <c r="CU16" s="813"/>
      <c r="CV16" s="813"/>
      <c r="CW16" s="813"/>
      <c r="CX16" s="813"/>
      <c r="CY16" s="813"/>
      <c r="CZ16" s="813"/>
      <c r="DA16" s="813"/>
      <c r="DB16" s="813"/>
      <c r="DC16" s="813"/>
      <c r="DD16" s="813"/>
      <c r="DE16" s="813"/>
      <c r="DF16" s="813"/>
      <c r="DG16" s="813"/>
      <c r="DH16" s="813"/>
      <c r="DI16" s="813"/>
      <c r="DJ16" s="813"/>
      <c r="DK16" s="813"/>
      <c r="DL16" s="813"/>
      <c r="DM16" s="813"/>
      <c r="DN16" s="813"/>
      <c r="DO16" s="813"/>
      <c r="DP16" s="813"/>
      <c r="DQ16" s="813"/>
      <c r="DR16" s="813"/>
      <c r="DS16" s="813"/>
      <c r="DT16" s="813"/>
      <c r="DU16" s="813"/>
      <c r="DV16" s="813"/>
      <c r="DW16" s="813"/>
      <c r="DX16" s="813"/>
      <c r="DY16" s="813"/>
      <c r="DZ16" s="813"/>
      <c r="EA16" s="813"/>
      <c r="EB16" s="813"/>
      <c r="EC16" s="813"/>
      <c r="ED16" s="813"/>
      <c r="EE16" s="813"/>
      <c r="EF16" s="813"/>
      <c r="EG16" s="813"/>
      <c r="EH16" s="813"/>
      <c r="EI16" s="813"/>
      <c r="EJ16" s="813"/>
      <c r="EK16" s="813"/>
      <c r="EL16" s="813"/>
      <c r="EM16" s="813"/>
      <c r="EN16" s="813"/>
      <c r="EO16" s="813"/>
      <c r="EP16" s="813"/>
      <c r="EQ16" s="813"/>
      <c r="ER16" s="813"/>
      <c r="ES16" s="813"/>
      <c r="ET16" s="813"/>
      <c r="EU16" s="813"/>
      <c r="EV16" s="813"/>
      <c r="EW16" s="813"/>
      <c r="EX16" s="813"/>
      <c r="EY16" s="813"/>
      <c r="EZ16" s="813"/>
      <c r="FA16" s="813"/>
      <c r="FB16" s="813"/>
      <c r="FC16" s="813"/>
      <c r="FD16" s="813"/>
      <c r="FE16" s="813"/>
      <c r="FF16" s="813"/>
      <c r="FG16" s="813"/>
      <c r="FH16" s="813"/>
      <c r="FI16" s="813"/>
      <c r="FJ16" s="813"/>
      <c r="FK16" s="813"/>
      <c r="FL16" s="813"/>
      <c r="FM16" s="813"/>
      <c r="FN16" s="813"/>
      <c r="FO16" s="813"/>
      <c r="FP16" s="813"/>
      <c r="FQ16" s="813"/>
      <c r="FR16" s="813"/>
      <c r="FS16" s="813"/>
      <c r="FT16" s="813"/>
      <c r="FU16" s="813"/>
      <c r="FV16" s="813"/>
      <c r="FW16" s="813"/>
      <c r="FX16" s="813"/>
      <c r="FY16" s="813"/>
      <c r="FZ16" s="813"/>
      <c r="GA16" s="813"/>
    </row>
    <row r="17" spans="2:183" s="809" customFormat="1" ht="14.1" customHeight="1">
      <c r="B17" s="808" t="s">
        <v>527</v>
      </c>
      <c r="C17" s="893"/>
      <c r="D17" s="894"/>
      <c r="E17" s="895"/>
      <c r="G17" s="772"/>
      <c r="H17" s="810"/>
      <c r="I17" s="810"/>
      <c r="J17" s="811"/>
      <c r="K17" s="812"/>
      <c r="O17" s="813"/>
      <c r="U17" s="813"/>
      <c r="V17" s="811"/>
      <c r="W17" s="812"/>
      <c r="AA17" s="813"/>
      <c r="AB17" s="811"/>
      <c r="AC17" s="812"/>
      <c r="AG17" s="813"/>
      <c r="AH17" s="813"/>
      <c r="AI17" s="813"/>
      <c r="AJ17" s="813"/>
      <c r="AK17" s="813"/>
      <c r="AL17" s="813"/>
      <c r="AM17" s="813"/>
      <c r="AN17" s="813"/>
      <c r="AO17" s="813"/>
      <c r="AP17" s="813"/>
      <c r="AQ17" s="813"/>
      <c r="AR17" s="813"/>
      <c r="AS17" s="813"/>
      <c r="AT17" s="813"/>
      <c r="AU17" s="813"/>
      <c r="AV17" s="813"/>
      <c r="BE17" s="813"/>
      <c r="BF17" s="813"/>
      <c r="BG17" s="813"/>
      <c r="BH17" s="813"/>
      <c r="BI17" s="813"/>
      <c r="BJ17" s="813"/>
      <c r="BK17" s="813"/>
      <c r="BL17" s="813"/>
      <c r="BM17" s="813"/>
      <c r="BN17" s="813"/>
      <c r="BO17" s="813"/>
      <c r="BP17" s="813"/>
      <c r="BQ17" s="813"/>
      <c r="BR17" s="813"/>
      <c r="BS17" s="813"/>
      <c r="BT17" s="813"/>
      <c r="BU17" s="813"/>
      <c r="BV17" s="813"/>
      <c r="BW17" s="813"/>
      <c r="BX17" s="813"/>
      <c r="BY17" s="813"/>
      <c r="BZ17" s="813"/>
      <c r="CA17" s="813"/>
      <c r="CB17" s="813"/>
      <c r="CC17" s="813"/>
      <c r="CD17" s="813"/>
      <c r="CE17" s="813"/>
      <c r="CF17" s="813"/>
      <c r="CG17" s="813"/>
      <c r="CH17" s="813"/>
      <c r="CI17" s="813"/>
      <c r="CJ17" s="813"/>
      <c r="CK17" s="813"/>
      <c r="CL17" s="813"/>
      <c r="CM17" s="813"/>
      <c r="CN17" s="813"/>
      <c r="CO17" s="813"/>
      <c r="CP17" s="813"/>
      <c r="CQ17" s="813"/>
      <c r="CR17" s="813"/>
      <c r="CS17" s="813"/>
      <c r="CT17" s="813"/>
      <c r="CU17" s="813"/>
      <c r="CV17" s="813"/>
      <c r="CW17" s="813"/>
      <c r="CX17" s="813"/>
      <c r="CY17" s="813"/>
      <c r="CZ17" s="813"/>
      <c r="DA17" s="813"/>
      <c r="DB17" s="813"/>
      <c r="DC17" s="813"/>
      <c r="DD17" s="813"/>
      <c r="DE17" s="813"/>
      <c r="DF17" s="813"/>
      <c r="DG17" s="813"/>
      <c r="DH17" s="813"/>
      <c r="DI17" s="813"/>
      <c r="DJ17" s="813"/>
      <c r="DK17" s="813"/>
      <c r="DL17" s="813"/>
      <c r="DM17" s="813"/>
      <c r="DN17" s="813"/>
      <c r="DO17" s="813"/>
      <c r="DP17" s="813"/>
      <c r="DQ17" s="813"/>
      <c r="DR17" s="813"/>
      <c r="DS17" s="813"/>
      <c r="DT17" s="813"/>
      <c r="DU17" s="813"/>
      <c r="DV17" s="813"/>
      <c r="DW17" s="813"/>
      <c r="DX17" s="813"/>
      <c r="DY17" s="813"/>
      <c r="DZ17" s="813"/>
      <c r="EA17" s="813"/>
      <c r="EB17" s="813"/>
      <c r="EC17" s="813"/>
      <c r="ED17" s="813"/>
      <c r="EE17" s="813"/>
      <c r="EF17" s="813"/>
      <c r="EG17" s="813"/>
      <c r="EH17" s="813"/>
      <c r="EI17" s="813"/>
      <c r="EJ17" s="813"/>
      <c r="EK17" s="813"/>
      <c r="EL17" s="813"/>
      <c r="EM17" s="813"/>
      <c r="EN17" s="813"/>
      <c r="EO17" s="813"/>
      <c r="EP17" s="813"/>
      <c r="EQ17" s="813"/>
      <c r="ER17" s="813"/>
      <c r="ES17" s="813"/>
      <c r="ET17" s="813"/>
      <c r="EU17" s="813"/>
      <c r="EV17" s="813"/>
      <c r="EW17" s="813"/>
      <c r="EX17" s="813"/>
      <c r="EY17" s="813"/>
      <c r="EZ17" s="813"/>
      <c r="FA17" s="813"/>
      <c r="FB17" s="813"/>
      <c r="FC17" s="813"/>
      <c r="FD17" s="813"/>
      <c r="FE17" s="813"/>
      <c r="FF17" s="813"/>
      <c r="FG17" s="813"/>
      <c r="FH17" s="813"/>
      <c r="FI17" s="813"/>
      <c r="FJ17" s="813"/>
      <c r="FK17" s="813"/>
      <c r="FL17" s="813"/>
      <c r="FM17" s="813"/>
      <c r="FN17" s="813"/>
      <c r="FO17" s="813"/>
      <c r="FP17" s="813"/>
      <c r="FQ17" s="813"/>
      <c r="FR17" s="813"/>
      <c r="FS17" s="813"/>
      <c r="FT17" s="813"/>
      <c r="FU17" s="813"/>
      <c r="FV17" s="813"/>
      <c r="FW17" s="813"/>
      <c r="FX17" s="813"/>
      <c r="FY17" s="813"/>
      <c r="FZ17" s="813"/>
      <c r="GA17" s="813"/>
    </row>
    <row r="18" spans="2:183" s="809" customFormat="1" ht="14.1" customHeight="1">
      <c r="B18" s="892" t="s">
        <v>528</v>
      </c>
      <c r="C18" s="893"/>
      <c r="D18" s="807" t="s">
        <v>100</v>
      </c>
      <c r="E18" s="896">
        <f>Assum!F329</f>
        <v>0.7</v>
      </c>
      <c r="G18" s="772"/>
      <c r="H18" s="810"/>
      <c r="I18" s="810"/>
      <c r="J18" s="811"/>
      <c r="K18" s="812"/>
      <c r="O18" s="813"/>
      <c r="U18" s="813"/>
      <c r="V18" s="811"/>
      <c r="W18" s="812"/>
      <c r="AA18" s="813"/>
      <c r="AB18" s="811"/>
      <c r="AC18" s="812"/>
      <c r="AG18" s="813"/>
      <c r="AH18" s="813"/>
      <c r="AI18" s="813"/>
      <c r="AJ18" s="813"/>
      <c r="AK18" s="813"/>
      <c r="AL18" s="813"/>
      <c r="AM18" s="813"/>
      <c r="AN18" s="813"/>
      <c r="AO18" s="813"/>
      <c r="AP18" s="813"/>
      <c r="AQ18" s="813"/>
      <c r="AR18" s="813"/>
      <c r="AS18" s="813"/>
      <c r="AT18" s="813"/>
      <c r="AU18" s="813"/>
      <c r="AV18" s="813"/>
      <c r="BE18" s="813"/>
      <c r="BF18" s="813"/>
      <c r="BG18" s="813"/>
      <c r="BH18" s="813"/>
      <c r="BI18" s="813"/>
      <c r="BJ18" s="813"/>
      <c r="BK18" s="813"/>
      <c r="BL18" s="813"/>
      <c r="BM18" s="813"/>
      <c r="BN18" s="813"/>
      <c r="BO18" s="813"/>
      <c r="BP18" s="813"/>
      <c r="BQ18" s="813"/>
      <c r="BR18" s="813"/>
      <c r="BS18" s="813"/>
      <c r="BT18" s="813"/>
      <c r="BU18" s="813"/>
      <c r="BV18" s="813"/>
      <c r="BW18" s="813"/>
      <c r="BX18" s="813"/>
      <c r="BY18" s="813"/>
      <c r="BZ18" s="813"/>
      <c r="CA18" s="813"/>
      <c r="CB18" s="813"/>
      <c r="CC18" s="813"/>
      <c r="CD18" s="813"/>
      <c r="CE18" s="813"/>
      <c r="CF18" s="813"/>
      <c r="CG18" s="813"/>
      <c r="CH18" s="813"/>
      <c r="CI18" s="813"/>
      <c r="CJ18" s="813"/>
      <c r="CK18" s="813"/>
      <c r="CL18" s="813"/>
      <c r="CM18" s="813"/>
      <c r="CN18" s="813"/>
      <c r="CO18" s="813"/>
      <c r="CP18" s="813"/>
      <c r="CQ18" s="813"/>
      <c r="CR18" s="813"/>
      <c r="CS18" s="813"/>
      <c r="CT18" s="813"/>
      <c r="CU18" s="813"/>
      <c r="CV18" s="813"/>
      <c r="CW18" s="813"/>
      <c r="CX18" s="813"/>
      <c r="CY18" s="813"/>
      <c r="CZ18" s="813"/>
      <c r="DA18" s="813"/>
      <c r="DB18" s="813"/>
      <c r="DC18" s="813"/>
      <c r="DD18" s="813"/>
      <c r="DE18" s="813"/>
      <c r="DF18" s="813"/>
      <c r="DG18" s="813"/>
      <c r="DH18" s="813"/>
      <c r="DI18" s="813"/>
      <c r="DJ18" s="813"/>
      <c r="DK18" s="813"/>
      <c r="DL18" s="813"/>
      <c r="DM18" s="813"/>
      <c r="DN18" s="813"/>
      <c r="DO18" s="813"/>
      <c r="DP18" s="813"/>
      <c r="DQ18" s="813"/>
      <c r="DR18" s="813"/>
      <c r="DS18" s="813"/>
      <c r="DT18" s="813"/>
      <c r="DU18" s="813"/>
      <c r="DV18" s="813"/>
      <c r="DW18" s="813"/>
      <c r="DX18" s="813"/>
      <c r="DY18" s="813"/>
      <c r="DZ18" s="813"/>
      <c r="EA18" s="813"/>
      <c r="EB18" s="813"/>
      <c r="EC18" s="813"/>
      <c r="ED18" s="813"/>
      <c r="EE18" s="813"/>
      <c r="EF18" s="813"/>
      <c r="EG18" s="813"/>
      <c r="EH18" s="813"/>
      <c r="EI18" s="813"/>
      <c r="EJ18" s="813"/>
      <c r="EK18" s="813"/>
      <c r="EL18" s="813"/>
      <c r="EM18" s="813"/>
      <c r="EN18" s="813"/>
      <c r="EO18" s="813"/>
      <c r="EP18" s="813"/>
      <c r="EQ18" s="813"/>
      <c r="ER18" s="813"/>
      <c r="ES18" s="813"/>
      <c r="ET18" s="813"/>
      <c r="EU18" s="813"/>
      <c r="EV18" s="813"/>
      <c r="EW18" s="813"/>
      <c r="EX18" s="813"/>
      <c r="EY18" s="813"/>
      <c r="EZ18" s="813"/>
      <c r="FA18" s="813"/>
      <c r="FB18" s="813"/>
      <c r="FC18" s="813"/>
      <c r="FD18" s="813"/>
      <c r="FE18" s="813"/>
      <c r="FF18" s="813"/>
      <c r="FG18" s="813"/>
      <c r="FH18" s="813"/>
      <c r="FI18" s="813"/>
      <c r="FJ18" s="813"/>
      <c r="FK18" s="813"/>
      <c r="FL18" s="813"/>
      <c r="FM18" s="813"/>
      <c r="FN18" s="813"/>
      <c r="FO18" s="813"/>
      <c r="FP18" s="813"/>
      <c r="FQ18" s="813"/>
      <c r="FR18" s="813"/>
      <c r="FS18" s="813"/>
      <c r="FT18" s="813"/>
      <c r="FU18" s="813"/>
      <c r="FV18" s="813"/>
      <c r="FW18" s="813"/>
      <c r="FX18" s="813"/>
      <c r="FY18" s="813"/>
      <c r="FZ18" s="813"/>
      <c r="GA18" s="813"/>
    </row>
    <row r="19" spans="2:183" s="809" customFormat="1" ht="14.1" customHeight="1">
      <c r="B19" s="892" t="s">
        <v>529</v>
      </c>
      <c r="C19" s="893"/>
      <c r="D19" s="807" t="s">
        <v>100</v>
      </c>
      <c r="E19" s="897">
        <f>1-E18</f>
        <v>0.30000000000000004</v>
      </c>
      <c r="G19" s="814"/>
      <c r="H19" s="810"/>
      <c r="I19" s="810"/>
      <c r="J19" s="811"/>
      <c r="K19" s="812"/>
      <c r="O19" s="813"/>
      <c r="U19" s="813"/>
      <c r="V19" s="811"/>
      <c r="W19" s="812"/>
      <c r="AA19" s="813"/>
      <c r="AB19" s="811"/>
      <c r="AC19" s="812"/>
      <c r="AG19" s="813"/>
      <c r="AH19" s="813"/>
      <c r="AI19" s="813"/>
      <c r="AJ19" s="813"/>
      <c r="AK19" s="813"/>
      <c r="AL19" s="813"/>
      <c r="AM19" s="813"/>
      <c r="AN19" s="813"/>
      <c r="AO19" s="813"/>
      <c r="AP19" s="813"/>
      <c r="AQ19" s="813"/>
      <c r="AR19" s="813"/>
      <c r="AS19" s="813"/>
      <c r="AT19" s="813"/>
      <c r="AU19" s="813"/>
      <c r="AV19" s="813"/>
      <c r="BE19" s="813"/>
      <c r="BF19" s="813"/>
      <c r="BG19" s="813"/>
      <c r="BH19" s="813"/>
      <c r="BI19" s="813"/>
      <c r="BJ19" s="813"/>
      <c r="BK19" s="813"/>
      <c r="BL19" s="813"/>
      <c r="BM19" s="813"/>
      <c r="BN19" s="813"/>
      <c r="BO19" s="813"/>
      <c r="BP19" s="813"/>
      <c r="BQ19" s="813"/>
      <c r="BR19" s="813"/>
      <c r="BS19" s="813"/>
      <c r="BT19" s="813"/>
      <c r="BU19" s="813"/>
      <c r="BV19" s="813"/>
      <c r="BW19" s="813"/>
      <c r="BX19" s="813"/>
      <c r="BY19" s="813"/>
      <c r="BZ19" s="813"/>
      <c r="CA19" s="813"/>
      <c r="CB19" s="813"/>
      <c r="CC19" s="813"/>
      <c r="CD19" s="813"/>
      <c r="CE19" s="813"/>
      <c r="CF19" s="813"/>
      <c r="CG19" s="813"/>
      <c r="CH19" s="813"/>
      <c r="CI19" s="813"/>
      <c r="CJ19" s="813"/>
      <c r="CK19" s="813"/>
      <c r="CL19" s="813"/>
      <c r="CM19" s="813"/>
      <c r="CN19" s="813"/>
      <c r="CO19" s="813"/>
      <c r="CP19" s="813"/>
      <c r="CQ19" s="813"/>
      <c r="CR19" s="813"/>
      <c r="CS19" s="813"/>
      <c r="CT19" s="813"/>
      <c r="CU19" s="813"/>
      <c r="CV19" s="813"/>
      <c r="CW19" s="813"/>
      <c r="CX19" s="813"/>
      <c r="CY19" s="813"/>
      <c r="CZ19" s="813"/>
      <c r="DA19" s="813"/>
      <c r="DB19" s="813"/>
      <c r="DC19" s="813"/>
      <c r="DD19" s="813"/>
      <c r="DE19" s="813"/>
      <c r="DF19" s="813"/>
      <c r="DG19" s="813"/>
      <c r="DH19" s="813"/>
      <c r="DI19" s="813"/>
      <c r="DJ19" s="813"/>
      <c r="DK19" s="813"/>
      <c r="DL19" s="813"/>
      <c r="DM19" s="813"/>
      <c r="DN19" s="813"/>
      <c r="DO19" s="813"/>
      <c r="DP19" s="813"/>
      <c r="DQ19" s="813"/>
      <c r="DR19" s="813"/>
      <c r="DS19" s="813"/>
      <c r="DT19" s="813"/>
      <c r="DU19" s="813"/>
      <c r="DV19" s="813"/>
      <c r="DW19" s="813"/>
      <c r="DX19" s="813"/>
      <c r="DY19" s="813"/>
      <c r="DZ19" s="813"/>
      <c r="EA19" s="813"/>
      <c r="EB19" s="813"/>
      <c r="EC19" s="813"/>
      <c r="ED19" s="813"/>
      <c r="EE19" s="813"/>
      <c r="EF19" s="813"/>
      <c r="EG19" s="813"/>
      <c r="EH19" s="813"/>
      <c r="EI19" s="813"/>
      <c r="EJ19" s="813"/>
      <c r="EK19" s="813"/>
      <c r="EL19" s="813"/>
      <c r="EM19" s="813"/>
      <c r="EN19" s="813"/>
      <c r="EO19" s="813"/>
      <c r="EP19" s="813"/>
      <c r="EQ19" s="813"/>
      <c r="ER19" s="813"/>
      <c r="ES19" s="813"/>
      <c r="ET19" s="813"/>
      <c r="EU19" s="813"/>
      <c r="EV19" s="813"/>
      <c r="EW19" s="813"/>
      <c r="EX19" s="813"/>
      <c r="EY19" s="813"/>
      <c r="EZ19" s="813"/>
      <c r="FA19" s="813"/>
      <c r="FB19" s="813"/>
      <c r="FC19" s="813"/>
      <c r="FD19" s="813"/>
      <c r="FE19" s="813"/>
      <c r="FF19" s="813"/>
      <c r="FG19" s="813"/>
      <c r="FH19" s="813"/>
      <c r="FI19" s="813"/>
      <c r="FJ19" s="813"/>
      <c r="FK19" s="813"/>
      <c r="FL19" s="813"/>
      <c r="FM19" s="813"/>
      <c r="FN19" s="813"/>
      <c r="FO19" s="813"/>
      <c r="FP19" s="813"/>
      <c r="FQ19" s="813"/>
      <c r="FR19" s="813"/>
      <c r="FS19" s="813"/>
      <c r="FT19" s="813"/>
      <c r="FU19" s="813"/>
      <c r="FV19" s="813"/>
      <c r="FW19" s="813"/>
      <c r="FX19" s="813"/>
      <c r="FY19" s="813"/>
      <c r="FZ19" s="813"/>
      <c r="GA19" s="813"/>
    </row>
    <row r="20" spans="2:183" s="809" customFormat="1" ht="14.1" customHeight="1">
      <c r="B20" s="892"/>
      <c r="C20" s="893"/>
      <c r="D20" s="807"/>
      <c r="E20" s="897"/>
      <c r="G20" s="772"/>
      <c r="H20" s="810"/>
      <c r="I20" s="810"/>
      <c r="J20" s="811"/>
      <c r="K20" s="812"/>
      <c r="O20" s="813"/>
      <c r="U20" s="813"/>
      <c r="V20" s="811"/>
      <c r="W20" s="812"/>
      <c r="AA20" s="813"/>
      <c r="AB20" s="811"/>
      <c r="AC20" s="812"/>
      <c r="AG20" s="813"/>
      <c r="AH20" s="813"/>
      <c r="AI20" s="813"/>
      <c r="AJ20" s="813"/>
      <c r="AK20" s="813"/>
      <c r="AL20" s="813"/>
      <c r="AM20" s="813"/>
      <c r="AN20" s="813"/>
      <c r="AO20" s="813"/>
      <c r="AP20" s="813"/>
      <c r="AQ20" s="813"/>
      <c r="AR20" s="813"/>
      <c r="AS20" s="813"/>
      <c r="AT20" s="813"/>
      <c r="AU20" s="813"/>
      <c r="AV20" s="813"/>
      <c r="BE20" s="813"/>
      <c r="BF20" s="813"/>
      <c r="BG20" s="813"/>
      <c r="BH20" s="813"/>
      <c r="BI20" s="813"/>
      <c r="BJ20" s="813"/>
      <c r="BK20" s="813"/>
      <c r="BL20" s="813"/>
      <c r="BM20" s="813"/>
      <c r="BN20" s="813"/>
      <c r="BO20" s="813"/>
      <c r="BP20" s="813"/>
      <c r="BQ20" s="813"/>
      <c r="BR20" s="813"/>
      <c r="BS20" s="813"/>
      <c r="BT20" s="813"/>
      <c r="BU20" s="813"/>
      <c r="BV20" s="813"/>
      <c r="BW20" s="813"/>
      <c r="BX20" s="813"/>
      <c r="BY20" s="813"/>
      <c r="BZ20" s="813"/>
      <c r="CA20" s="813"/>
      <c r="CB20" s="813"/>
      <c r="CC20" s="813"/>
      <c r="CD20" s="813"/>
      <c r="CE20" s="813"/>
      <c r="CF20" s="813"/>
      <c r="CG20" s="813"/>
      <c r="CH20" s="813"/>
      <c r="CI20" s="813"/>
      <c r="CJ20" s="813"/>
      <c r="CK20" s="813"/>
      <c r="CL20" s="813"/>
      <c r="CM20" s="813"/>
      <c r="CN20" s="813"/>
      <c r="CO20" s="813"/>
      <c r="CP20" s="813"/>
      <c r="CQ20" s="813"/>
      <c r="CR20" s="813"/>
      <c r="CS20" s="813"/>
      <c r="CT20" s="813"/>
      <c r="CU20" s="813"/>
      <c r="CV20" s="813"/>
      <c r="CW20" s="813"/>
      <c r="CX20" s="813"/>
      <c r="CY20" s="813"/>
      <c r="CZ20" s="813"/>
      <c r="DA20" s="813"/>
      <c r="DB20" s="813"/>
      <c r="DC20" s="813"/>
      <c r="DD20" s="813"/>
      <c r="DE20" s="813"/>
      <c r="DF20" s="813"/>
      <c r="DG20" s="813"/>
      <c r="DH20" s="813"/>
      <c r="DI20" s="813"/>
      <c r="DJ20" s="813"/>
      <c r="DK20" s="813"/>
      <c r="DL20" s="813"/>
      <c r="DM20" s="813"/>
      <c r="DN20" s="813"/>
      <c r="DO20" s="813"/>
      <c r="DP20" s="813"/>
      <c r="DQ20" s="813"/>
      <c r="DR20" s="813"/>
      <c r="DS20" s="813"/>
      <c r="DT20" s="813"/>
      <c r="DU20" s="813"/>
      <c r="DV20" s="813"/>
      <c r="DW20" s="813"/>
      <c r="DX20" s="813"/>
      <c r="DY20" s="813"/>
      <c r="DZ20" s="813"/>
      <c r="EA20" s="813"/>
      <c r="EB20" s="813"/>
      <c r="EC20" s="813"/>
      <c r="ED20" s="813"/>
      <c r="EE20" s="813"/>
      <c r="EF20" s="813"/>
      <c r="EG20" s="813"/>
      <c r="EH20" s="813"/>
      <c r="EI20" s="813"/>
      <c r="EJ20" s="813"/>
      <c r="EK20" s="813"/>
      <c r="EL20" s="813"/>
      <c r="EM20" s="813"/>
      <c r="EN20" s="813"/>
      <c r="EO20" s="813"/>
      <c r="EP20" s="813"/>
      <c r="EQ20" s="813"/>
      <c r="ER20" s="813"/>
      <c r="ES20" s="813"/>
      <c r="ET20" s="813"/>
      <c r="EU20" s="813"/>
      <c r="EV20" s="813"/>
      <c r="EW20" s="813"/>
      <c r="EX20" s="813"/>
      <c r="EY20" s="813"/>
      <c r="EZ20" s="813"/>
      <c r="FA20" s="813"/>
      <c r="FB20" s="813"/>
      <c r="FC20" s="813"/>
      <c r="FD20" s="813"/>
      <c r="FE20" s="813"/>
      <c r="FF20" s="813"/>
      <c r="FG20" s="813"/>
      <c r="FH20" s="813"/>
      <c r="FI20" s="813"/>
      <c r="FJ20" s="813"/>
      <c r="FK20" s="813"/>
      <c r="FL20" s="813"/>
      <c r="FM20" s="813"/>
      <c r="FN20" s="813"/>
      <c r="FO20" s="813"/>
      <c r="FP20" s="813"/>
      <c r="FQ20" s="813"/>
      <c r="FR20" s="813"/>
      <c r="FS20" s="813"/>
      <c r="FT20" s="813"/>
      <c r="FU20" s="813"/>
      <c r="FV20" s="813"/>
      <c r="FW20" s="813"/>
      <c r="FX20" s="813"/>
      <c r="FY20" s="813"/>
      <c r="FZ20" s="813"/>
      <c r="GA20" s="813"/>
    </row>
    <row r="21" spans="2:183" s="801" customFormat="1" ht="14.1" customHeight="1">
      <c r="B21" s="805" t="s">
        <v>589</v>
      </c>
      <c r="C21" s="806"/>
      <c r="D21" s="807"/>
      <c r="E21" s="806"/>
    </row>
    <row r="22" spans="2:183" s="809" customFormat="1" ht="14.1" customHeight="1">
      <c r="B22" s="892" t="s">
        <v>530</v>
      </c>
      <c r="C22" s="892"/>
      <c r="D22" s="894" t="s">
        <v>531</v>
      </c>
      <c r="E22" s="1113">
        <v>155</v>
      </c>
      <c r="G22" s="773"/>
      <c r="H22" s="810"/>
      <c r="I22" s="810"/>
      <c r="J22" s="811"/>
      <c r="K22" s="812"/>
      <c r="O22" s="813"/>
      <c r="U22" s="813"/>
      <c r="V22" s="811"/>
      <c r="W22" s="812"/>
      <c r="AA22" s="813"/>
      <c r="AB22" s="811"/>
      <c r="AC22" s="812"/>
      <c r="AG22" s="813"/>
      <c r="AH22" s="813"/>
      <c r="AI22" s="813"/>
      <c r="AJ22" s="813"/>
      <c r="AK22" s="813"/>
      <c r="AL22" s="813"/>
      <c r="AM22" s="813"/>
      <c r="AN22" s="813"/>
      <c r="AO22" s="813"/>
      <c r="AP22" s="813"/>
      <c r="AQ22" s="813"/>
      <c r="AR22" s="813"/>
      <c r="AS22" s="813"/>
      <c r="AT22" s="813"/>
      <c r="AU22" s="813"/>
      <c r="AV22" s="813"/>
      <c r="BE22" s="813"/>
      <c r="BF22" s="813"/>
      <c r="BG22" s="813"/>
      <c r="BH22" s="813"/>
      <c r="BI22" s="813"/>
      <c r="BJ22" s="813"/>
      <c r="BK22" s="813"/>
      <c r="BL22" s="813"/>
      <c r="BM22" s="813"/>
      <c r="BN22" s="813"/>
      <c r="BO22" s="813"/>
      <c r="BP22" s="813"/>
      <c r="BQ22" s="813"/>
      <c r="BR22" s="813"/>
      <c r="BS22" s="813"/>
      <c r="BT22" s="813"/>
      <c r="BU22" s="813"/>
      <c r="BV22" s="813"/>
      <c r="BW22" s="813"/>
      <c r="BX22" s="813"/>
      <c r="BY22" s="813"/>
      <c r="BZ22" s="813"/>
      <c r="CA22" s="813"/>
      <c r="CB22" s="813"/>
      <c r="CC22" s="813"/>
      <c r="CD22" s="813"/>
      <c r="CE22" s="813"/>
      <c r="CF22" s="813"/>
      <c r="CG22" s="813"/>
      <c r="CH22" s="813"/>
      <c r="CI22" s="813"/>
      <c r="CJ22" s="813"/>
      <c r="CK22" s="813"/>
      <c r="CL22" s="813"/>
      <c r="CM22" s="813"/>
      <c r="CN22" s="813"/>
      <c r="CO22" s="813"/>
      <c r="CP22" s="813"/>
      <c r="CQ22" s="813"/>
      <c r="CR22" s="813"/>
      <c r="CS22" s="813"/>
      <c r="CT22" s="813"/>
      <c r="CU22" s="813"/>
      <c r="CV22" s="813"/>
      <c r="CW22" s="813"/>
      <c r="CX22" s="813"/>
      <c r="CY22" s="813"/>
      <c r="CZ22" s="813"/>
      <c r="DA22" s="813"/>
      <c r="DB22" s="813"/>
      <c r="DC22" s="813"/>
      <c r="DD22" s="813"/>
      <c r="DE22" s="813"/>
      <c r="DF22" s="813"/>
      <c r="DG22" s="813"/>
      <c r="DH22" s="813"/>
      <c r="DI22" s="813"/>
      <c r="DJ22" s="813"/>
      <c r="DK22" s="813"/>
      <c r="DL22" s="813"/>
      <c r="DM22" s="813"/>
      <c r="DN22" s="813"/>
      <c r="DO22" s="813"/>
      <c r="DP22" s="813"/>
      <c r="DQ22" s="813"/>
      <c r="DR22" s="813"/>
      <c r="DS22" s="813"/>
      <c r="DT22" s="813"/>
      <c r="DU22" s="813"/>
      <c r="DV22" s="813"/>
      <c r="DW22" s="813"/>
      <c r="DX22" s="813"/>
      <c r="DY22" s="813"/>
      <c r="DZ22" s="813"/>
      <c r="EA22" s="813"/>
      <c r="EB22" s="813"/>
      <c r="EC22" s="813"/>
      <c r="ED22" s="813"/>
      <c r="EE22" s="813"/>
      <c r="EF22" s="813"/>
      <c r="EG22" s="813"/>
      <c r="EH22" s="813"/>
      <c r="EI22" s="813"/>
      <c r="EJ22" s="813"/>
      <c r="EK22" s="813"/>
      <c r="EL22" s="813"/>
      <c r="EM22" s="813"/>
      <c r="EN22" s="813"/>
      <c r="EO22" s="813"/>
      <c r="EP22" s="813"/>
      <c r="EQ22" s="813"/>
      <c r="ER22" s="813"/>
      <c r="ES22" s="813"/>
      <c r="ET22" s="813"/>
      <c r="EU22" s="813"/>
      <c r="EV22" s="813"/>
      <c r="EW22" s="813"/>
      <c r="EX22" s="813"/>
      <c r="EY22" s="813"/>
      <c r="EZ22" s="813"/>
      <c r="FA22" s="813"/>
      <c r="FB22" s="813"/>
      <c r="FC22" s="813"/>
      <c r="FD22" s="813"/>
      <c r="FE22" s="813"/>
      <c r="FF22" s="813"/>
      <c r="FG22" s="813"/>
      <c r="FH22" s="813"/>
      <c r="FI22" s="813"/>
      <c r="FJ22" s="813"/>
      <c r="FK22" s="813"/>
      <c r="FL22" s="813"/>
      <c r="FM22" s="813"/>
      <c r="FN22" s="813"/>
      <c r="FO22" s="813"/>
      <c r="FP22" s="813"/>
      <c r="FQ22" s="813"/>
      <c r="FR22" s="813"/>
      <c r="FS22" s="813"/>
      <c r="FT22" s="813"/>
      <c r="FU22" s="813"/>
      <c r="FV22" s="813"/>
      <c r="FW22" s="813"/>
      <c r="FX22" s="813"/>
      <c r="FY22" s="813"/>
      <c r="FZ22" s="813"/>
      <c r="GA22" s="813"/>
    </row>
    <row r="23" spans="2:183" s="809" customFormat="1" ht="14.1" customHeight="1">
      <c r="B23" s="898" t="s">
        <v>532</v>
      </c>
      <c r="C23" s="898"/>
      <c r="D23" s="899" t="s">
        <v>531</v>
      </c>
      <c r="E23" s="1036">
        <f ca="1">Assum!F311</f>
        <v>150</v>
      </c>
      <c r="G23" s="773"/>
      <c r="H23" s="810"/>
      <c r="I23" s="810"/>
      <c r="J23" s="811"/>
      <c r="K23" s="812"/>
      <c r="O23" s="813"/>
      <c r="U23" s="813"/>
      <c r="V23" s="811"/>
      <c r="W23" s="812"/>
      <c r="AA23" s="813"/>
      <c r="AB23" s="811"/>
      <c r="AC23" s="812"/>
      <c r="AG23" s="813"/>
      <c r="AH23" s="813"/>
      <c r="AI23" s="813"/>
      <c r="AJ23" s="813"/>
      <c r="AK23" s="813"/>
      <c r="AL23" s="813"/>
      <c r="AM23" s="813"/>
      <c r="AN23" s="813"/>
      <c r="AO23" s="813"/>
      <c r="AP23" s="813"/>
      <c r="AQ23" s="813"/>
      <c r="AR23" s="813"/>
      <c r="AS23" s="813"/>
      <c r="AT23" s="813"/>
      <c r="AU23" s="813"/>
      <c r="AV23" s="813"/>
      <c r="BE23" s="813"/>
      <c r="BF23" s="813"/>
      <c r="BG23" s="813"/>
      <c r="BH23" s="813"/>
      <c r="BI23" s="813"/>
      <c r="BJ23" s="813"/>
      <c r="BK23" s="813"/>
      <c r="BL23" s="813"/>
      <c r="BM23" s="813"/>
      <c r="BN23" s="813"/>
      <c r="BO23" s="813"/>
      <c r="BP23" s="813"/>
      <c r="BQ23" s="813"/>
      <c r="BR23" s="813"/>
      <c r="BS23" s="813"/>
      <c r="BT23" s="813"/>
      <c r="BU23" s="813"/>
      <c r="BV23" s="813"/>
      <c r="BW23" s="813"/>
      <c r="BX23" s="813"/>
      <c r="BY23" s="813"/>
      <c r="BZ23" s="813"/>
      <c r="CA23" s="813"/>
      <c r="CB23" s="813"/>
      <c r="CC23" s="813"/>
      <c r="CD23" s="813"/>
      <c r="CE23" s="813"/>
      <c r="CF23" s="813"/>
      <c r="CG23" s="813"/>
      <c r="CH23" s="813"/>
      <c r="CI23" s="813"/>
      <c r="CJ23" s="813"/>
      <c r="CK23" s="813"/>
      <c r="CL23" s="813"/>
      <c r="CM23" s="813"/>
      <c r="CN23" s="813"/>
      <c r="CO23" s="813"/>
      <c r="CP23" s="813"/>
      <c r="CQ23" s="813"/>
      <c r="CR23" s="813"/>
      <c r="CS23" s="813"/>
      <c r="CT23" s="813"/>
      <c r="CU23" s="813"/>
      <c r="CV23" s="813"/>
      <c r="CW23" s="813"/>
      <c r="CX23" s="813"/>
      <c r="CY23" s="813"/>
      <c r="CZ23" s="813"/>
      <c r="DA23" s="813"/>
      <c r="DB23" s="813"/>
      <c r="DC23" s="813"/>
      <c r="DD23" s="813"/>
      <c r="DE23" s="813"/>
      <c r="DF23" s="813"/>
      <c r="DG23" s="813"/>
      <c r="DH23" s="813"/>
      <c r="DI23" s="813"/>
      <c r="DJ23" s="813"/>
      <c r="DK23" s="813"/>
      <c r="DL23" s="813"/>
      <c r="DM23" s="813"/>
      <c r="DN23" s="813"/>
      <c r="DO23" s="813"/>
      <c r="DP23" s="813"/>
      <c r="DQ23" s="813"/>
      <c r="DR23" s="813"/>
      <c r="DS23" s="813"/>
      <c r="DT23" s="813"/>
      <c r="DU23" s="813"/>
      <c r="DV23" s="813"/>
      <c r="DW23" s="813"/>
      <c r="DX23" s="813"/>
      <c r="DY23" s="813"/>
      <c r="DZ23" s="813"/>
      <c r="EA23" s="813"/>
      <c r="EB23" s="813"/>
      <c r="EC23" s="813"/>
      <c r="ED23" s="813"/>
      <c r="EE23" s="813"/>
      <c r="EF23" s="813"/>
      <c r="EG23" s="813"/>
      <c r="EH23" s="813"/>
      <c r="EI23" s="813"/>
      <c r="EJ23" s="813"/>
      <c r="EK23" s="813"/>
      <c r="EL23" s="813"/>
      <c r="EM23" s="813"/>
      <c r="EN23" s="813"/>
      <c r="EO23" s="813"/>
      <c r="EP23" s="813"/>
      <c r="EQ23" s="813"/>
      <c r="ER23" s="813"/>
      <c r="ES23" s="813"/>
      <c r="ET23" s="813"/>
      <c r="EU23" s="813"/>
      <c r="EV23" s="813"/>
      <c r="EW23" s="813"/>
      <c r="EX23" s="813"/>
      <c r="EY23" s="813"/>
      <c r="EZ23" s="813"/>
      <c r="FA23" s="813"/>
      <c r="FB23" s="813"/>
      <c r="FC23" s="813"/>
      <c r="FD23" s="813"/>
      <c r="FE23" s="813"/>
      <c r="FF23" s="813"/>
      <c r="FG23" s="813"/>
      <c r="FH23" s="813"/>
      <c r="FI23" s="813"/>
      <c r="FJ23" s="813"/>
      <c r="FK23" s="813"/>
      <c r="FL23" s="813"/>
      <c r="FM23" s="813"/>
      <c r="FN23" s="813"/>
      <c r="FO23" s="813"/>
      <c r="FP23" s="813"/>
      <c r="FQ23" s="813"/>
      <c r="FR23" s="813"/>
      <c r="FS23" s="813"/>
      <c r="FT23" s="813"/>
      <c r="FU23" s="813"/>
      <c r="FV23" s="813"/>
      <c r="FW23" s="813"/>
      <c r="FX23" s="813"/>
      <c r="FY23" s="813"/>
      <c r="FZ23" s="813"/>
      <c r="GA23" s="813"/>
    </row>
    <row r="24" spans="2:183" s="809" customFormat="1" ht="14.1" customHeight="1">
      <c r="B24" s="892" t="s">
        <v>533</v>
      </c>
      <c r="C24" s="892"/>
      <c r="D24" s="894" t="s">
        <v>531</v>
      </c>
      <c r="E24" s="900">
        <f ca="1">E22-E23</f>
        <v>5</v>
      </c>
      <c r="G24" s="773"/>
      <c r="H24" s="810"/>
      <c r="I24" s="810"/>
      <c r="J24" s="811"/>
      <c r="K24" s="812"/>
      <c r="O24" s="813"/>
      <c r="U24" s="813"/>
      <c r="V24" s="811"/>
      <c r="W24" s="812"/>
      <c r="AA24" s="813"/>
      <c r="AB24" s="811"/>
      <c r="AC24" s="812"/>
      <c r="AG24" s="813"/>
      <c r="AH24" s="813"/>
      <c r="AI24" s="813"/>
      <c r="AJ24" s="813"/>
      <c r="AK24" s="813"/>
      <c r="AL24" s="813"/>
      <c r="AM24" s="813"/>
      <c r="AN24" s="813"/>
      <c r="AO24" s="813"/>
      <c r="AP24" s="813"/>
      <c r="AQ24" s="813"/>
      <c r="AR24" s="813"/>
      <c r="AS24" s="813"/>
      <c r="AT24" s="813"/>
      <c r="AU24" s="813"/>
      <c r="AV24" s="813"/>
      <c r="BE24" s="813"/>
      <c r="BF24" s="813"/>
      <c r="BG24" s="813"/>
      <c r="BH24" s="813"/>
      <c r="BI24" s="813"/>
      <c r="BJ24" s="813"/>
      <c r="BK24" s="813"/>
      <c r="BL24" s="813"/>
      <c r="BM24" s="813"/>
      <c r="BN24" s="813"/>
      <c r="BO24" s="813"/>
      <c r="BP24" s="813"/>
      <c r="BQ24" s="813"/>
      <c r="BR24" s="813"/>
      <c r="BS24" s="813"/>
      <c r="BT24" s="813"/>
      <c r="BU24" s="813"/>
      <c r="BV24" s="813"/>
      <c r="BW24" s="813"/>
      <c r="BX24" s="813"/>
      <c r="BY24" s="813"/>
      <c r="BZ24" s="813"/>
      <c r="CA24" s="813"/>
      <c r="CB24" s="813"/>
      <c r="CC24" s="813"/>
      <c r="CD24" s="813"/>
      <c r="CE24" s="813"/>
      <c r="CF24" s="813"/>
      <c r="CG24" s="813"/>
      <c r="CH24" s="813"/>
      <c r="CI24" s="813"/>
      <c r="CJ24" s="813"/>
      <c r="CK24" s="813"/>
      <c r="CL24" s="813"/>
      <c r="CM24" s="813"/>
      <c r="CN24" s="813"/>
      <c r="CO24" s="813"/>
      <c r="CP24" s="813"/>
      <c r="CQ24" s="813"/>
      <c r="CR24" s="813"/>
      <c r="CS24" s="813"/>
      <c r="CT24" s="813"/>
      <c r="CU24" s="813"/>
      <c r="CV24" s="813"/>
      <c r="CW24" s="813"/>
      <c r="CX24" s="813"/>
      <c r="CY24" s="813"/>
      <c r="CZ24" s="813"/>
      <c r="DA24" s="813"/>
      <c r="DB24" s="813"/>
      <c r="DC24" s="813"/>
      <c r="DD24" s="813"/>
      <c r="DE24" s="813"/>
      <c r="DF24" s="813"/>
      <c r="DG24" s="813"/>
      <c r="DH24" s="813"/>
      <c r="DI24" s="813"/>
      <c r="DJ24" s="813"/>
      <c r="DK24" s="813"/>
      <c r="DL24" s="813"/>
      <c r="DM24" s="813"/>
      <c r="DN24" s="813"/>
      <c r="DO24" s="813"/>
      <c r="DP24" s="813"/>
      <c r="DQ24" s="813"/>
      <c r="DR24" s="813"/>
      <c r="DS24" s="813"/>
      <c r="DT24" s="813"/>
      <c r="DU24" s="813"/>
      <c r="DV24" s="813"/>
      <c r="DW24" s="813"/>
      <c r="DX24" s="813"/>
      <c r="DY24" s="813"/>
      <c r="DZ24" s="813"/>
      <c r="EA24" s="813"/>
      <c r="EB24" s="813"/>
      <c r="EC24" s="813"/>
      <c r="ED24" s="813"/>
      <c r="EE24" s="813"/>
      <c r="EF24" s="813"/>
      <c r="EG24" s="813"/>
      <c r="EH24" s="813"/>
      <c r="EI24" s="813"/>
      <c r="EJ24" s="813"/>
      <c r="EK24" s="813"/>
      <c r="EL24" s="813"/>
      <c r="EM24" s="813"/>
      <c r="EN24" s="813"/>
      <c r="EO24" s="813"/>
      <c r="EP24" s="813"/>
      <c r="EQ24" s="813"/>
      <c r="ER24" s="813"/>
      <c r="ES24" s="813"/>
      <c r="ET24" s="813"/>
      <c r="EU24" s="813"/>
      <c r="EV24" s="813"/>
      <c r="EW24" s="813"/>
      <c r="EX24" s="813"/>
      <c r="EY24" s="813"/>
      <c r="EZ24" s="813"/>
      <c r="FA24" s="813"/>
      <c r="FB24" s="813"/>
      <c r="FC24" s="813"/>
      <c r="FD24" s="813"/>
      <c r="FE24" s="813"/>
      <c r="FF24" s="813"/>
      <c r="FG24" s="813"/>
      <c r="FH24" s="813"/>
      <c r="FI24" s="813"/>
      <c r="FJ24" s="813"/>
      <c r="FK24" s="813"/>
      <c r="FL24" s="813"/>
      <c r="FM24" s="813"/>
      <c r="FN24" s="813"/>
      <c r="FO24" s="813"/>
      <c r="FP24" s="813"/>
      <c r="FQ24" s="813"/>
      <c r="FR24" s="813"/>
      <c r="FS24" s="813"/>
      <c r="FT24" s="813"/>
      <c r="FU24" s="813"/>
      <c r="FV24" s="813"/>
      <c r="FW24" s="813"/>
      <c r="FX24" s="813"/>
      <c r="FY24" s="813"/>
      <c r="FZ24" s="813"/>
      <c r="GA24" s="813"/>
    </row>
    <row r="25" spans="2:183" s="809" customFormat="1" ht="14.1" customHeight="1">
      <c r="B25" s="892"/>
      <c r="C25" s="892"/>
      <c r="D25" s="894"/>
      <c r="E25" s="900"/>
      <c r="G25" s="773"/>
      <c r="H25" s="810"/>
      <c r="I25" s="810"/>
      <c r="J25" s="811"/>
      <c r="K25" s="812"/>
      <c r="O25" s="813"/>
      <c r="U25" s="813"/>
      <c r="V25" s="811"/>
      <c r="W25" s="812"/>
      <c r="AA25" s="813"/>
      <c r="AB25" s="811"/>
      <c r="AC25" s="812"/>
      <c r="AG25" s="813"/>
      <c r="AH25" s="813"/>
      <c r="AI25" s="813"/>
      <c r="AJ25" s="813"/>
      <c r="AK25" s="813"/>
      <c r="AL25" s="813"/>
      <c r="AM25" s="813"/>
      <c r="AN25" s="813"/>
      <c r="AO25" s="813"/>
      <c r="AP25" s="813"/>
      <c r="AQ25" s="813"/>
      <c r="AR25" s="813"/>
      <c r="AS25" s="813"/>
      <c r="AT25" s="813"/>
      <c r="AU25" s="813"/>
      <c r="AV25" s="813"/>
      <c r="BE25" s="813"/>
      <c r="BF25" s="813"/>
      <c r="BG25" s="813"/>
      <c r="BH25" s="813"/>
      <c r="BI25" s="813"/>
      <c r="BJ25" s="813"/>
      <c r="BK25" s="813"/>
      <c r="BL25" s="813"/>
      <c r="BM25" s="813"/>
      <c r="BN25" s="813"/>
      <c r="BO25" s="813"/>
      <c r="BP25" s="813"/>
      <c r="BQ25" s="813"/>
      <c r="BR25" s="813"/>
      <c r="BS25" s="813"/>
      <c r="BT25" s="813"/>
      <c r="BU25" s="813"/>
      <c r="BV25" s="813"/>
      <c r="BW25" s="813"/>
      <c r="BX25" s="813"/>
      <c r="BY25" s="813"/>
      <c r="BZ25" s="813"/>
      <c r="CA25" s="813"/>
      <c r="CB25" s="813"/>
      <c r="CC25" s="813"/>
      <c r="CD25" s="813"/>
      <c r="CE25" s="813"/>
      <c r="CF25" s="813"/>
      <c r="CG25" s="813"/>
      <c r="CH25" s="813"/>
      <c r="CI25" s="813"/>
      <c r="CJ25" s="813"/>
      <c r="CK25" s="813"/>
      <c r="CL25" s="813"/>
      <c r="CM25" s="813"/>
      <c r="CN25" s="813"/>
      <c r="CO25" s="813"/>
      <c r="CP25" s="813"/>
      <c r="CQ25" s="813"/>
      <c r="CR25" s="813"/>
      <c r="CS25" s="813"/>
      <c r="CT25" s="813"/>
      <c r="CU25" s="813"/>
      <c r="CV25" s="813"/>
      <c r="CW25" s="813"/>
      <c r="CX25" s="813"/>
      <c r="CY25" s="813"/>
      <c r="CZ25" s="813"/>
      <c r="DA25" s="813"/>
      <c r="DB25" s="813"/>
      <c r="DC25" s="813"/>
      <c r="DD25" s="813"/>
      <c r="DE25" s="813"/>
      <c r="DF25" s="813"/>
      <c r="DG25" s="813"/>
      <c r="DH25" s="813"/>
      <c r="DI25" s="813"/>
      <c r="DJ25" s="813"/>
      <c r="DK25" s="813"/>
      <c r="DL25" s="813"/>
      <c r="DM25" s="813"/>
      <c r="DN25" s="813"/>
      <c r="DO25" s="813"/>
      <c r="DP25" s="813"/>
      <c r="DQ25" s="813"/>
      <c r="DR25" s="813"/>
      <c r="DS25" s="813"/>
      <c r="DT25" s="813"/>
      <c r="DU25" s="813"/>
      <c r="DV25" s="813"/>
      <c r="DW25" s="813"/>
      <c r="DX25" s="813"/>
      <c r="DY25" s="813"/>
      <c r="DZ25" s="813"/>
      <c r="EA25" s="813"/>
      <c r="EB25" s="813"/>
      <c r="EC25" s="813"/>
      <c r="ED25" s="813"/>
      <c r="EE25" s="813"/>
      <c r="EF25" s="813"/>
      <c r="EG25" s="813"/>
      <c r="EH25" s="813"/>
      <c r="EI25" s="813"/>
      <c r="EJ25" s="813"/>
      <c r="EK25" s="813"/>
      <c r="EL25" s="813"/>
      <c r="EM25" s="813"/>
      <c r="EN25" s="813"/>
      <c r="EO25" s="813"/>
      <c r="EP25" s="813"/>
      <c r="EQ25" s="813"/>
      <c r="ER25" s="813"/>
      <c r="ES25" s="813"/>
      <c r="ET25" s="813"/>
      <c r="EU25" s="813"/>
      <c r="EV25" s="813"/>
      <c r="EW25" s="813"/>
      <c r="EX25" s="813"/>
      <c r="EY25" s="813"/>
      <c r="EZ25" s="813"/>
      <c r="FA25" s="813"/>
      <c r="FB25" s="813"/>
      <c r="FC25" s="813"/>
      <c r="FD25" s="813"/>
      <c r="FE25" s="813"/>
      <c r="FF25" s="813"/>
      <c r="FG25" s="813"/>
      <c r="FH25" s="813"/>
      <c r="FI25" s="813"/>
      <c r="FJ25" s="813"/>
      <c r="FK25" s="813"/>
      <c r="FL25" s="813"/>
      <c r="FM25" s="813"/>
      <c r="FN25" s="813"/>
      <c r="FO25" s="813"/>
      <c r="FP25" s="813"/>
      <c r="FQ25" s="813"/>
      <c r="FR25" s="813"/>
      <c r="FS25" s="813"/>
      <c r="FT25" s="813"/>
      <c r="FU25" s="813"/>
      <c r="FV25" s="813"/>
      <c r="FW25" s="813"/>
      <c r="FX25" s="813"/>
      <c r="FY25" s="813"/>
      <c r="FZ25" s="813"/>
      <c r="GA25" s="813"/>
    </row>
    <row r="26" spans="2:183" s="809" customFormat="1" ht="14.1" customHeight="1">
      <c r="B26" s="805" t="s">
        <v>711</v>
      </c>
      <c r="C26" s="806"/>
      <c r="D26" s="807"/>
      <c r="E26" s="892"/>
      <c r="G26" s="773"/>
      <c r="H26" s="810"/>
      <c r="I26" s="810"/>
      <c r="J26" s="811"/>
      <c r="K26" s="812"/>
      <c r="O26" s="813"/>
      <c r="U26" s="813"/>
      <c r="V26" s="811"/>
      <c r="W26" s="812"/>
      <c r="AA26" s="813"/>
      <c r="AB26" s="811"/>
      <c r="AC26" s="812"/>
      <c r="AG26" s="813"/>
      <c r="AH26" s="813"/>
      <c r="AI26" s="813"/>
      <c r="AJ26" s="813"/>
      <c r="AK26" s="813"/>
      <c r="AL26" s="813"/>
      <c r="AM26" s="813"/>
      <c r="AN26" s="813"/>
      <c r="AO26" s="813"/>
      <c r="AP26" s="813"/>
      <c r="AQ26" s="813"/>
      <c r="AR26" s="813"/>
      <c r="AS26" s="813"/>
      <c r="AT26" s="813"/>
      <c r="AU26" s="813"/>
      <c r="AV26" s="813"/>
      <c r="BE26" s="813"/>
      <c r="BF26" s="813"/>
      <c r="BG26" s="813"/>
      <c r="BH26" s="813"/>
      <c r="BI26" s="813"/>
      <c r="BJ26" s="813"/>
      <c r="BK26" s="813"/>
      <c r="BL26" s="813"/>
      <c r="BM26" s="813"/>
      <c r="BN26" s="813"/>
      <c r="BO26" s="813"/>
      <c r="BP26" s="813"/>
      <c r="BQ26" s="813"/>
      <c r="BR26" s="813"/>
      <c r="BS26" s="813"/>
      <c r="BT26" s="813"/>
      <c r="BU26" s="813"/>
      <c r="BV26" s="813"/>
      <c r="BW26" s="813"/>
      <c r="BX26" s="813"/>
      <c r="BY26" s="813"/>
      <c r="BZ26" s="813"/>
      <c r="CA26" s="813"/>
      <c r="CB26" s="813"/>
      <c r="CC26" s="813"/>
      <c r="CD26" s="813"/>
      <c r="CE26" s="813"/>
      <c r="CF26" s="813"/>
      <c r="CG26" s="813"/>
      <c r="CH26" s="813"/>
      <c r="CI26" s="813"/>
      <c r="CJ26" s="813"/>
      <c r="CK26" s="813"/>
      <c r="CL26" s="813"/>
      <c r="CM26" s="813"/>
      <c r="CN26" s="813"/>
      <c r="CO26" s="813"/>
      <c r="CP26" s="813"/>
      <c r="CQ26" s="813"/>
      <c r="CR26" s="813"/>
      <c r="CS26" s="813"/>
      <c r="CT26" s="813"/>
      <c r="CU26" s="813"/>
      <c r="CV26" s="813"/>
      <c r="CW26" s="813"/>
      <c r="CX26" s="813"/>
      <c r="CY26" s="813"/>
      <c r="CZ26" s="813"/>
      <c r="DA26" s="813"/>
      <c r="DB26" s="813"/>
      <c r="DC26" s="813"/>
      <c r="DD26" s="813"/>
      <c r="DE26" s="813"/>
      <c r="DF26" s="813"/>
      <c r="DG26" s="813"/>
      <c r="DH26" s="813"/>
      <c r="DI26" s="813"/>
      <c r="DJ26" s="813"/>
      <c r="DK26" s="813"/>
      <c r="DL26" s="813"/>
      <c r="DM26" s="813"/>
      <c r="DN26" s="813"/>
      <c r="DO26" s="813"/>
      <c r="DP26" s="813"/>
      <c r="DQ26" s="813"/>
      <c r="DR26" s="813"/>
      <c r="DS26" s="813"/>
      <c r="DT26" s="813"/>
      <c r="DU26" s="813"/>
      <c r="DV26" s="813"/>
      <c r="DW26" s="813"/>
      <c r="DX26" s="813"/>
      <c r="DY26" s="813"/>
      <c r="DZ26" s="813"/>
      <c r="EA26" s="813"/>
      <c r="EB26" s="813"/>
      <c r="EC26" s="813"/>
      <c r="ED26" s="813"/>
      <c r="EE26" s="813"/>
      <c r="EF26" s="813"/>
      <c r="EG26" s="813"/>
      <c r="EH26" s="813"/>
      <c r="EI26" s="813"/>
      <c r="EJ26" s="813"/>
      <c r="EK26" s="813"/>
      <c r="EL26" s="813"/>
      <c r="EM26" s="813"/>
      <c r="EN26" s="813"/>
      <c r="EO26" s="813"/>
      <c r="EP26" s="813"/>
      <c r="EQ26" s="813"/>
      <c r="ER26" s="813"/>
      <c r="ES26" s="813"/>
      <c r="ET26" s="813"/>
      <c r="EU26" s="813"/>
      <c r="EV26" s="813"/>
      <c r="EW26" s="813"/>
      <c r="EX26" s="813"/>
      <c r="EY26" s="813"/>
      <c r="EZ26" s="813"/>
      <c r="FA26" s="813"/>
      <c r="FB26" s="813"/>
      <c r="FC26" s="813"/>
      <c r="FD26" s="813"/>
      <c r="FE26" s="813"/>
      <c r="FF26" s="813"/>
      <c r="FG26" s="813"/>
      <c r="FH26" s="813"/>
      <c r="FI26" s="813"/>
      <c r="FJ26" s="813"/>
      <c r="FK26" s="813"/>
      <c r="FL26" s="813"/>
      <c r="FM26" s="813"/>
      <c r="FN26" s="813"/>
      <c r="FO26" s="813"/>
      <c r="FP26" s="813"/>
      <c r="FQ26" s="813"/>
      <c r="FR26" s="813"/>
      <c r="FS26" s="813"/>
      <c r="FT26" s="813"/>
      <c r="FU26" s="813"/>
      <c r="FV26" s="813"/>
      <c r="FW26" s="813"/>
      <c r="FX26" s="813"/>
      <c r="FY26" s="813"/>
      <c r="FZ26" s="813"/>
      <c r="GA26" s="813"/>
    </row>
    <row r="27" spans="2:183" s="809" customFormat="1" ht="14.1" customHeight="1">
      <c r="B27" s="892" t="s">
        <v>530</v>
      </c>
      <c r="C27" s="892"/>
      <c r="D27" s="894" t="s">
        <v>531</v>
      </c>
      <c r="E27" s="1113">
        <f ca="1">E28+5</f>
        <v>159.80015600312007</v>
      </c>
      <c r="G27" s="773"/>
      <c r="H27" s="810"/>
      <c r="I27" s="810"/>
      <c r="J27" s="811"/>
      <c r="K27" s="812"/>
      <c r="O27" s="813"/>
      <c r="U27" s="813"/>
      <c r="V27" s="811"/>
      <c r="W27" s="812"/>
      <c r="AA27" s="813"/>
      <c r="AB27" s="811"/>
      <c r="AC27" s="812"/>
      <c r="AG27" s="813"/>
      <c r="AH27" s="813"/>
      <c r="AI27" s="813"/>
      <c r="AJ27" s="813"/>
      <c r="AK27" s="813"/>
      <c r="AL27" s="813"/>
      <c r="AM27" s="813"/>
      <c r="AN27" s="813"/>
      <c r="AO27" s="813"/>
      <c r="AP27" s="813"/>
      <c r="AQ27" s="813"/>
      <c r="AR27" s="813"/>
      <c r="AS27" s="813"/>
      <c r="AT27" s="813"/>
      <c r="AU27" s="813"/>
      <c r="AV27" s="813"/>
      <c r="BE27" s="813"/>
      <c r="BF27" s="813"/>
      <c r="BG27" s="813"/>
      <c r="BH27" s="813"/>
      <c r="BI27" s="813"/>
      <c r="BJ27" s="813"/>
      <c r="BK27" s="813"/>
      <c r="BL27" s="813"/>
      <c r="BM27" s="813"/>
      <c r="BN27" s="813"/>
      <c r="BO27" s="813"/>
      <c r="BP27" s="813"/>
      <c r="BQ27" s="813"/>
      <c r="BR27" s="813"/>
      <c r="BS27" s="813"/>
      <c r="BT27" s="813"/>
      <c r="BU27" s="813"/>
      <c r="BV27" s="813"/>
      <c r="BW27" s="813"/>
      <c r="BX27" s="813"/>
      <c r="BY27" s="813"/>
      <c r="BZ27" s="813"/>
      <c r="CA27" s="813"/>
      <c r="CB27" s="813"/>
      <c r="CC27" s="813"/>
      <c r="CD27" s="813"/>
      <c r="CE27" s="813"/>
      <c r="CF27" s="813"/>
      <c r="CG27" s="813"/>
      <c r="CH27" s="813"/>
      <c r="CI27" s="813"/>
      <c r="CJ27" s="813"/>
      <c r="CK27" s="813"/>
      <c r="CL27" s="813"/>
      <c r="CM27" s="813"/>
      <c r="CN27" s="813"/>
      <c r="CO27" s="813"/>
      <c r="CP27" s="813"/>
      <c r="CQ27" s="813"/>
      <c r="CR27" s="813"/>
      <c r="CS27" s="813"/>
      <c r="CT27" s="813"/>
      <c r="CU27" s="813"/>
      <c r="CV27" s="813"/>
      <c r="CW27" s="813"/>
      <c r="CX27" s="813"/>
      <c r="CY27" s="813"/>
      <c r="CZ27" s="813"/>
      <c r="DA27" s="813"/>
      <c r="DB27" s="813"/>
      <c r="DC27" s="813"/>
      <c r="DD27" s="813"/>
      <c r="DE27" s="813"/>
      <c r="DF27" s="813"/>
      <c r="DG27" s="813"/>
      <c r="DH27" s="813"/>
      <c r="DI27" s="813"/>
      <c r="DJ27" s="813"/>
      <c r="DK27" s="813"/>
      <c r="DL27" s="813"/>
      <c r="DM27" s="813"/>
      <c r="DN27" s="813"/>
      <c r="DO27" s="813"/>
      <c r="DP27" s="813"/>
      <c r="DQ27" s="813"/>
      <c r="DR27" s="813"/>
      <c r="DS27" s="813"/>
      <c r="DT27" s="813"/>
      <c r="DU27" s="813"/>
      <c r="DV27" s="813"/>
      <c r="DW27" s="813"/>
      <c r="DX27" s="813"/>
      <c r="DY27" s="813"/>
      <c r="DZ27" s="813"/>
      <c r="EA27" s="813"/>
      <c r="EB27" s="813"/>
      <c r="EC27" s="813"/>
      <c r="ED27" s="813"/>
      <c r="EE27" s="813"/>
      <c r="EF27" s="813"/>
      <c r="EG27" s="813"/>
      <c r="EH27" s="813"/>
      <c r="EI27" s="813"/>
      <c r="EJ27" s="813"/>
      <c r="EK27" s="813"/>
      <c r="EL27" s="813"/>
      <c r="EM27" s="813"/>
      <c r="EN27" s="813"/>
      <c r="EO27" s="813"/>
      <c r="EP27" s="813"/>
      <c r="EQ27" s="813"/>
      <c r="ER27" s="813"/>
      <c r="ES27" s="813"/>
      <c r="ET27" s="813"/>
      <c r="EU27" s="813"/>
      <c r="EV27" s="813"/>
      <c r="EW27" s="813"/>
      <c r="EX27" s="813"/>
      <c r="EY27" s="813"/>
      <c r="EZ27" s="813"/>
      <c r="FA27" s="813"/>
      <c r="FB27" s="813"/>
      <c r="FC27" s="813"/>
      <c r="FD27" s="813"/>
      <c r="FE27" s="813"/>
      <c r="FF27" s="813"/>
      <c r="FG27" s="813"/>
      <c r="FH27" s="813"/>
      <c r="FI27" s="813"/>
      <c r="FJ27" s="813"/>
      <c r="FK27" s="813"/>
      <c r="FL27" s="813"/>
      <c r="FM27" s="813"/>
      <c r="FN27" s="813"/>
      <c r="FO27" s="813"/>
      <c r="FP27" s="813"/>
      <c r="FQ27" s="813"/>
      <c r="FR27" s="813"/>
      <c r="FS27" s="813"/>
      <c r="FT27" s="813"/>
      <c r="FU27" s="813"/>
      <c r="FV27" s="813"/>
      <c r="FW27" s="813"/>
      <c r="FX27" s="813"/>
      <c r="FY27" s="813"/>
      <c r="FZ27" s="813"/>
      <c r="GA27" s="813"/>
    </row>
    <row r="28" spans="2:183" s="809" customFormat="1" ht="14.1" customHeight="1">
      <c r="B28" s="898" t="s">
        <v>532</v>
      </c>
      <c r="C28" s="898"/>
      <c r="D28" s="899" t="s">
        <v>531</v>
      </c>
      <c r="E28" s="1036">
        <f ca="1">Assum!F334</f>
        <v>154.80015600312007</v>
      </c>
      <c r="G28" s="773"/>
      <c r="H28" s="810"/>
      <c r="I28" s="810"/>
      <c r="J28" s="811"/>
      <c r="K28" s="812"/>
      <c r="O28" s="813"/>
      <c r="U28" s="813"/>
      <c r="V28" s="811"/>
      <c r="W28" s="812"/>
      <c r="AA28" s="813"/>
      <c r="AB28" s="811"/>
      <c r="AC28" s="812"/>
      <c r="AG28" s="813"/>
      <c r="AH28" s="813"/>
      <c r="AI28" s="813"/>
      <c r="AJ28" s="813"/>
      <c r="AK28" s="813"/>
      <c r="AL28" s="813"/>
      <c r="AM28" s="813"/>
      <c r="AN28" s="813"/>
      <c r="AO28" s="813"/>
      <c r="AP28" s="813"/>
      <c r="AQ28" s="813"/>
      <c r="AR28" s="813"/>
      <c r="AS28" s="813"/>
      <c r="AT28" s="813"/>
      <c r="AU28" s="813"/>
      <c r="AV28" s="813"/>
      <c r="BE28" s="813"/>
      <c r="BF28" s="813"/>
      <c r="BG28" s="813"/>
      <c r="BH28" s="813"/>
      <c r="BI28" s="813"/>
      <c r="BJ28" s="813"/>
      <c r="BK28" s="813"/>
      <c r="BL28" s="813"/>
      <c r="BM28" s="813"/>
      <c r="BN28" s="813"/>
      <c r="BO28" s="813"/>
      <c r="BP28" s="813"/>
      <c r="BQ28" s="813"/>
      <c r="BR28" s="813"/>
      <c r="BS28" s="813"/>
      <c r="BT28" s="813"/>
      <c r="BU28" s="813"/>
      <c r="BV28" s="813"/>
      <c r="BW28" s="813"/>
      <c r="BX28" s="813"/>
      <c r="BY28" s="813"/>
      <c r="BZ28" s="813"/>
      <c r="CA28" s="813"/>
      <c r="CB28" s="813"/>
      <c r="CC28" s="813"/>
      <c r="CD28" s="813"/>
      <c r="CE28" s="813"/>
      <c r="CF28" s="813"/>
      <c r="CG28" s="813"/>
      <c r="CH28" s="813"/>
      <c r="CI28" s="813"/>
      <c r="CJ28" s="813"/>
      <c r="CK28" s="813"/>
      <c r="CL28" s="813"/>
      <c r="CM28" s="813"/>
      <c r="CN28" s="813"/>
      <c r="CO28" s="813"/>
      <c r="CP28" s="813"/>
      <c r="CQ28" s="813"/>
      <c r="CR28" s="813"/>
      <c r="CS28" s="813"/>
      <c r="CT28" s="813"/>
      <c r="CU28" s="813"/>
      <c r="CV28" s="813"/>
      <c r="CW28" s="813"/>
      <c r="CX28" s="813"/>
      <c r="CY28" s="813"/>
      <c r="CZ28" s="813"/>
      <c r="DA28" s="813"/>
      <c r="DB28" s="813"/>
      <c r="DC28" s="813"/>
      <c r="DD28" s="813"/>
      <c r="DE28" s="813"/>
      <c r="DF28" s="813"/>
      <c r="DG28" s="813"/>
      <c r="DH28" s="813"/>
      <c r="DI28" s="813"/>
      <c r="DJ28" s="813"/>
      <c r="DK28" s="813"/>
      <c r="DL28" s="813"/>
      <c r="DM28" s="813"/>
      <c r="DN28" s="813"/>
      <c r="DO28" s="813"/>
      <c r="DP28" s="813"/>
      <c r="DQ28" s="813"/>
      <c r="DR28" s="813"/>
      <c r="DS28" s="813"/>
      <c r="DT28" s="813"/>
      <c r="DU28" s="813"/>
      <c r="DV28" s="813"/>
      <c r="DW28" s="813"/>
      <c r="DX28" s="813"/>
      <c r="DY28" s="813"/>
      <c r="DZ28" s="813"/>
      <c r="EA28" s="813"/>
      <c r="EB28" s="813"/>
      <c r="EC28" s="813"/>
      <c r="ED28" s="813"/>
      <c r="EE28" s="813"/>
      <c r="EF28" s="813"/>
      <c r="EG28" s="813"/>
      <c r="EH28" s="813"/>
      <c r="EI28" s="813"/>
      <c r="EJ28" s="813"/>
      <c r="EK28" s="813"/>
      <c r="EL28" s="813"/>
      <c r="EM28" s="813"/>
      <c r="EN28" s="813"/>
      <c r="EO28" s="813"/>
      <c r="EP28" s="813"/>
      <c r="EQ28" s="813"/>
      <c r="ER28" s="813"/>
      <c r="ES28" s="813"/>
      <c r="ET28" s="813"/>
      <c r="EU28" s="813"/>
      <c r="EV28" s="813"/>
      <c r="EW28" s="813"/>
      <c r="EX28" s="813"/>
      <c r="EY28" s="813"/>
      <c r="EZ28" s="813"/>
      <c r="FA28" s="813"/>
      <c r="FB28" s="813"/>
      <c r="FC28" s="813"/>
      <c r="FD28" s="813"/>
      <c r="FE28" s="813"/>
      <c r="FF28" s="813"/>
      <c r="FG28" s="813"/>
      <c r="FH28" s="813"/>
      <c r="FI28" s="813"/>
      <c r="FJ28" s="813"/>
      <c r="FK28" s="813"/>
      <c r="FL28" s="813"/>
      <c r="FM28" s="813"/>
      <c r="FN28" s="813"/>
      <c r="FO28" s="813"/>
      <c r="FP28" s="813"/>
      <c r="FQ28" s="813"/>
      <c r="FR28" s="813"/>
      <c r="FS28" s="813"/>
      <c r="FT28" s="813"/>
      <c r="FU28" s="813"/>
      <c r="FV28" s="813"/>
      <c r="FW28" s="813"/>
      <c r="FX28" s="813"/>
      <c r="FY28" s="813"/>
      <c r="FZ28" s="813"/>
      <c r="GA28" s="813"/>
    </row>
    <row r="29" spans="2:183" s="809" customFormat="1" ht="14.1" customHeight="1">
      <c r="B29" s="892" t="s">
        <v>533</v>
      </c>
      <c r="C29" s="892"/>
      <c r="D29" s="894" t="s">
        <v>531</v>
      </c>
      <c r="E29" s="900">
        <f ca="1">E27-E28</f>
        <v>5</v>
      </c>
      <c r="G29" s="773"/>
      <c r="H29" s="810"/>
      <c r="I29" s="810"/>
      <c r="J29" s="811"/>
      <c r="K29" s="812"/>
      <c r="O29" s="813"/>
      <c r="U29" s="813"/>
      <c r="V29" s="811"/>
      <c r="W29" s="812"/>
      <c r="AA29" s="813"/>
      <c r="AB29" s="811"/>
      <c r="AC29" s="812"/>
      <c r="AG29" s="813"/>
      <c r="AH29" s="813"/>
      <c r="AI29" s="813"/>
      <c r="AJ29" s="813"/>
      <c r="AK29" s="813"/>
      <c r="AL29" s="813"/>
      <c r="AM29" s="813"/>
      <c r="AN29" s="813"/>
      <c r="AO29" s="813"/>
      <c r="AP29" s="813"/>
      <c r="AQ29" s="813"/>
      <c r="AR29" s="813"/>
      <c r="AS29" s="813"/>
      <c r="AT29" s="813"/>
      <c r="AU29" s="813"/>
      <c r="AV29" s="813"/>
      <c r="BE29" s="813"/>
      <c r="BF29" s="813"/>
      <c r="BG29" s="813"/>
      <c r="BH29" s="813"/>
      <c r="BI29" s="813"/>
      <c r="BJ29" s="813"/>
      <c r="BK29" s="813"/>
      <c r="BL29" s="813"/>
      <c r="BM29" s="813"/>
      <c r="BN29" s="813"/>
      <c r="BO29" s="813"/>
      <c r="BP29" s="813"/>
      <c r="BQ29" s="813"/>
      <c r="BR29" s="813"/>
      <c r="BS29" s="813"/>
      <c r="BT29" s="813"/>
      <c r="BU29" s="813"/>
      <c r="BV29" s="813"/>
      <c r="BW29" s="813"/>
      <c r="BX29" s="813"/>
      <c r="BY29" s="813"/>
      <c r="BZ29" s="813"/>
      <c r="CA29" s="813"/>
      <c r="CB29" s="813"/>
      <c r="CC29" s="813"/>
      <c r="CD29" s="813"/>
      <c r="CE29" s="813"/>
      <c r="CF29" s="813"/>
      <c r="CG29" s="813"/>
      <c r="CH29" s="813"/>
      <c r="CI29" s="813"/>
      <c r="CJ29" s="813"/>
      <c r="CK29" s="813"/>
      <c r="CL29" s="813"/>
      <c r="CM29" s="813"/>
      <c r="CN29" s="813"/>
      <c r="CO29" s="813"/>
      <c r="CP29" s="813"/>
      <c r="CQ29" s="813"/>
      <c r="CR29" s="813"/>
      <c r="CS29" s="813"/>
      <c r="CT29" s="813"/>
      <c r="CU29" s="813"/>
      <c r="CV29" s="813"/>
      <c r="CW29" s="813"/>
      <c r="CX29" s="813"/>
      <c r="CY29" s="813"/>
      <c r="CZ29" s="813"/>
      <c r="DA29" s="813"/>
      <c r="DB29" s="813"/>
      <c r="DC29" s="813"/>
      <c r="DD29" s="813"/>
      <c r="DE29" s="813"/>
      <c r="DF29" s="813"/>
      <c r="DG29" s="813"/>
      <c r="DH29" s="813"/>
      <c r="DI29" s="813"/>
      <c r="DJ29" s="813"/>
      <c r="DK29" s="813"/>
      <c r="DL29" s="813"/>
      <c r="DM29" s="813"/>
      <c r="DN29" s="813"/>
      <c r="DO29" s="813"/>
      <c r="DP29" s="813"/>
      <c r="DQ29" s="813"/>
      <c r="DR29" s="813"/>
      <c r="DS29" s="813"/>
      <c r="DT29" s="813"/>
      <c r="DU29" s="813"/>
      <c r="DV29" s="813"/>
      <c r="DW29" s="813"/>
      <c r="DX29" s="813"/>
      <c r="DY29" s="813"/>
      <c r="DZ29" s="813"/>
      <c r="EA29" s="813"/>
      <c r="EB29" s="813"/>
      <c r="EC29" s="813"/>
      <c r="ED29" s="813"/>
      <c r="EE29" s="813"/>
      <c r="EF29" s="813"/>
      <c r="EG29" s="813"/>
      <c r="EH29" s="813"/>
      <c r="EI29" s="813"/>
      <c r="EJ29" s="813"/>
      <c r="EK29" s="813"/>
      <c r="EL29" s="813"/>
      <c r="EM29" s="813"/>
      <c r="EN29" s="813"/>
      <c r="EO29" s="813"/>
      <c r="EP29" s="813"/>
      <c r="EQ29" s="813"/>
      <c r="ER29" s="813"/>
      <c r="ES29" s="813"/>
      <c r="ET29" s="813"/>
      <c r="EU29" s="813"/>
      <c r="EV29" s="813"/>
      <c r="EW29" s="813"/>
      <c r="EX29" s="813"/>
      <c r="EY29" s="813"/>
      <c r="EZ29" s="813"/>
      <c r="FA29" s="813"/>
      <c r="FB29" s="813"/>
      <c r="FC29" s="813"/>
      <c r="FD29" s="813"/>
      <c r="FE29" s="813"/>
      <c r="FF29" s="813"/>
      <c r="FG29" s="813"/>
      <c r="FH29" s="813"/>
      <c r="FI29" s="813"/>
      <c r="FJ29" s="813"/>
      <c r="FK29" s="813"/>
      <c r="FL29" s="813"/>
      <c r="FM29" s="813"/>
      <c r="FN29" s="813"/>
      <c r="FO29" s="813"/>
      <c r="FP29" s="813"/>
      <c r="FQ29" s="813"/>
      <c r="FR29" s="813"/>
      <c r="FS29" s="813"/>
      <c r="FT29" s="813"/>
      <c r="FU29" s="813"/>
      <c r="FV29" s="813"/>
      <c r="FW29" s="813"/>
      <c r="FX29" s="813"/>
      <c r="FY29" s="813"/>
      <c r="FZ29" s="813"/>
      <c r="GA29" s="813"/>
    </row>
    <row r="30" spans="2:183" s="809" customFormat="1" ht="14.1" customHeight="1">
      <c r="B30" s="892"/>
      <c r="C30" s="892"/>
      <c r="D30" s="894"/>
      <c r="E30" s="900"/>
      <c r="G30" s="773"/>
      <c r="H30" s="810"/>
      <c r="I30" s="810"/>
      <c r="J30" s="811"/>
      <c r="K30" s="812"/>
      <c r="O30" s="813"/>
      <c r="U30" s="813"/>
      <c r="V30" s="811"/>
      <c r="W30" s="812"/>
      <c r="AA30" s="813"/>
      <c r="AB30" s="811"/>
      <c r="AC30" s="812"/>
      <c r="AG30" s="813"/>
      <c r="AH30" s="813"/>
      <c r="AI30" s="813"/>
      <c r="AJ30" s="813"/>
      <c r="AK30" s="813"/>
      <c r="AL30" s="813"/>
      <c r="AM30" s="813"/>
      <c r="AN30" s="813"/>
      <c r="AO30" s="813"/>
      <c r="AP30" s="813"/>
      <c r="AQ30" s="813"/>
      <c r="AR30" s="813"/>
      <c r="AS30" s="813"/>
      <c r="AT30" s="813"/>
      <c r="AU30" s="813"/>
      <c r="AV30" s="813"/>
      <c r="BE30" s="813"/>
      <c r="BF30" s="813"/>
      <c r="BG30" s="813"/>
      <c r="BH30" s="813"/>
      <c r="BI30" s="813"/>
      <c r="BJ30" s="813"/>
      <c r="BK30" s="813"/>
      <c r="BL30" s="813"/>
      <c r="BM30" s="813"/>
      <c r="BN30" s="813"/>
      <c r="BO30" s="813"/>
      <c r="BP30" s="813"/>
      <c r="BQ30" s="813"/>
      <c r="BR30" s="813"/>
      <c r="BS30" s="813"/>
      <c r="BT30" s="813"/>
      <c r="BU30" s="813"/>
      <c r="BV30" s="813"/>
      <c r="BW30" s="813"/>
      <c r="BX30" s="813"/>
      <c r="BY30" s="813"/>
      <c r="BZ30" s="813"/>
      <c r="CA30" s="813"/>
      <c r="CB30" s="813"/>
      <c r="CC30" s="813"/>
      <c r="CD30" s="813"/>
      <c r="CE30" s="813"/>
      <c r="CF30" s="813"/>
      <c r="CG30" s="813"/>
      <c r="CH30" s="813"/>
      <c r="CI30" s="813"/>
      <c r="CJ30" s="813"/>
      <c r="CK30" s="813"/>
      <c r="CL30" s="813"/>
      <c r="CM30" s="813"/>
      <c r="CN30" s="813"/>
      <c r="CO30" s="813"/>
      <c r="CP30" s="813"/>
      <c r="CQ30" s="813"/>
      <c r="CR30" s="813"/>
      <c r="CS30" s="813"/>
      <c r="CT30" s="813"/>
      <c r="CU30" s="813"/>
      <c r="CV30" s="813"/>
      <c r="CW30" s="813"/>
      <c r="CX30" s="813"/>
      <c r="CY30" s="813"/>
      <c r="CZ30" s="813"/>
      <c r="DA30" s="813"/>
      <c r="DB30" s="813"/>
      <c r="DC30" s="813"/>
      <c r="DD30" s="813"/>
      <c r="DE30" s="813"/>
      <c r="DF30" s="813"/>
      <c r="DG30" s="813"/>
      <c r="DH30" s="813"/>
      <c r="DI30" s="813"/>
      <c r="DJ30" s="813"/>
      <c r="DK30" s="813"/>
      <c r="DL30" s="813"/>
      <c r="DM30" s="813"/>
      <c r="DN30" s="813"/>
      <c r="DO30" s="813"/>
      <c r="DP30" s="813"/>
      <c r="DQ30" s="813"/>
      <c r="DR30" s="813"/>
      <c r="DS30" s="813"/>
      <c r="DT30" s="813"/>
      <c r="DU30" s="813"/>
      <c r="DV30" s="813"/>
      <c r="DW30" s="813"/>
      <c r="DX30" s="813"/>
      <c r="DY30" s="813"/>
      <c r="DZ30" s="813"/>
      <c r="EA30" s="813"/>
      <c r="EB30" s="813"/>
      <c r="EC30" s="813"/>
      <c r="ED30" s="813"/>
      <c r="EE30" s="813"/>
      <c r="EF30" s="813"/>
      <c r="EG30" s="813"/>
      <c r="EH30" s="813"/>
      <c r="EI30" s="813"/>
      <c r="EJ30" s="813"/>
      <c r="EK30" s="813"/>
      <c r="EL30" s="813"/>
      <c r="EM30" s="813"/>
      <c r="EN30" s="813"/>
      <c r="EO30" s="813"/>
      <c r="EP30" s="813"/>
      <c r="EQ30" s="813"/>
      <c r="ER30" s="813"/>
      <c r="ES30" s="813"/>
      <c r="ET30" s="813"/>
      <c r="EU30" s="813"/>
      <c r="EV30" s="813"/>
      <c r="EW30" s="813"/>
      <c r="EX30" s="813"/>
      <c r="EY30" s="813"/>
      <c r="EZ30" s="813"/>
      <c r="FA30" s="813"/>
      <c r="FB30" s="813"/>
      <c r="FC30" s="813"/>
      <c r="FD30" s="813"/>
      <c r="FE30" s="813"/>
      <c r="FF30" s="813"/>
      <c r="FG30" s="813"/>
      <c r="FH30" s="813"/>
      <c r="FI30" s="813"/>
      <c r="FJ30" s="813"/>
      <c r="FK30" s="813"/>
      <c r="FL30" s="813"/>
      <c r="FM30" s="813"/>
      <c r="FN30" s="813"/>
      <c r="FO30" s="813"/>
      <c r="FP30" s="813"/>
      <c r="FQ30" s="813"/>
      <c r="FR30" s="813"/>
      <c r="FS30" s="813"/>
      <c r="FT30" s="813"/>
      <c r="FU30" s="813"/>
      <c r="FV30" s="813"/>
      <c r="FW30" s="813"/>
      <c r="FX30" s="813"/>
      <c r="FY30" s="813"/>
      <c r="FZ30" s="813"/>
      <c r="GA30" s="813"/>
    </row>
    <row r="31" spans="2:183" ht="15" customHeight="1">
      <c r="B31" s="901" t="s">
        <v>598</v>
      </c>
      <c r="C31" s="359"/>
      <c r="D31" s="363"/>
      <c r="E31" s="561"/>
    </row>
    <row r="32" spans="2:183" ht="15" customHeight="1">
      <c r="B32" s="561" t="s">
        <v>556</v>
      </c>
      <c r="C32" s="359"/>
      <c r="D32" s="363" t="s">
        <v>122</v>
      </c>
      <c r="E32" s="902">
        <v>46568</v>
      </c>
    </row>
    <row r="33" spans="1:183" ht="15" customHeight="1">
      <c r="B33" s="903"/>
      <c r="C33" s="359"/>
      <c r="D33" s="363"/>
      <c r="E33" s="561"/>
    </row>
    <row r="34" spans="1:183" ht="15" customHeight="1">
      <c r="B34" s="561" t="s">
        <v>644</v>
      </c>
      <c r="C34" s="359"/>
      <c r="D34" s="363" t="s">
        <v>97</v>
      </c>
      <c r="E34" s="904">
        <f ca="1">SUMIF('BS(Q)'!$4:$4,$E$32,'BS(Q)'!32:32)*E15</f>
        <v>15000</v>
      </c>
    </row>
    <row r="35" spans="1:183" ht="15" customHeight="1">
      <c r="B35" s="905" t="s">
        <v>633</v>
      </c>
      <c r="C35" s="906"/>
      <c r="D35" s="887" t="s">
        <v>93</v>
      </c>
      <c r="E35" s="1116">
        <v>1</v>
      </c>
    </row>
    <row r="36" spans="1:183" ht="15" customHeight="1">
      <c r="B36" s="907" t="s">
        <v>645</v>
      </c>
      <c r="C36" s="359"/>
      <c r="D36" s="908" t="s">
        <v>97</v>
      </c>
      <c r="E36" s="569">
        <f ca="1">E34*E35</f>
        <v>15000</v>
      </c>
    </row>
    <row r="37" spans="1:183" ht="15" customHeight="1">
      <c r="B37" s="905" t="s">
        <v>557</v>
      </c>
      <c r="C37" s="906"/>
      <c r="D37" s="887" t="s">
        <v>147</v>
      </c>
      <c r="E37" s="1117">
        <v>1.8</v>
      </c>
    </row>
    <row r="38" spans="1:183" ht="15" customHeight="1">
      <c r="B38" s="561" t="s">
        <v>646</v>
      </c>
      <c r="C38" s="561"/>
      <c r="D38" s="363" t="s">
        <v>97</v>
      </c>
      <c r="E38" s="909">
        <f ca="1">E36*E37</f>
        <v>27000</v>
      </c>
    </row>
    <row r="39" spans="1:183" s="809" customFormat="1" ht="14.1" customHeight="1">
      <c r="D39" s="815"/>
      <c r="E39" s="774"/>
      <c r="G39" s="773"/>
      <c r="H39" s="810"/>
      <c r="I39" s="810"/>
      <c r="J39" s="811"/>
      <c r="K39" s="812"/>
      <c r="O39" s="813"/>
      <c r="U39" s="813"/>
      <c r="V39" s="811"/>
      <c r="W39" s="812"/>
      <c r="AA39" s="813"/>
      <c r="AB39" s="811"/>
      <c r="AC39" s="812"/>
      <c r="AG39" s="813"/>
      <c r="AH39" s="813"/>
      <c r="AI39" s="813"/>
      <c r="AJ39" s="813"/>
      <c r="AK39" s="813"/>
      <c r="AL39" s="813"/>
      <c r="AM39" s="813"/>
      <c r="AN39" s="813"/>
      <c r="AO39" s="813"/>
      <c r="AP39" s="813"/>
      <c r="AQ39" s="813"/>
      <c r="AR39" s="813"/>
      <c r="AS39" s="813"/>
      <c r="AT39" s="813"/>
      <c r="AU39" s="813"/>
      <c r="AV39" s="813"/>
      <c r="BE39" s="813"/>
      <c r="BF39" s="813"/>
      <c r="BG39" s="813"/>
      <c r="BH39" s="813"/>
      <c r="BI39" s="813"/>
      <c r="BJ39" s="813"/>
      <c r="BK39" s="813"/>
      <c r="BL39" s="813"/>
      <c r="BM39" s="813"/>
      <c r="BN39" s="813"/>
      <c r="BO39" s="813"/>
      <c r="BP39" s="813"/>
      <c r="BQ39" s="813"/>
      <c r="BR39" s="813"/>
      <c r="BS39" s="813"/>
      <c r="BT39" s="813"/>
      <c r="BU39" s="813"/>
      <c r="BV39" s="813"/>
      <c r="BW39" s="813"/>
      <c r="BX39" s="813"/>
      <c r="BY39" s="813"/>
      <c r="BZ39" s="813"/>
      <c r="CA39" s="813"/>
      <c r="CB39" s="813"/>
      <c r="CC39" s="813"/>
      <c r="CD39" s="813"/>
      <c r="CE39" s="813"/>
      <c r="CF39" s="813"/>
      <c r="CG39" s="813"/>
      <c r="CH39" s="813"/>
      <c r="CI39" s="813"/>
      <c r="CJ39" s="813"/>
      <c r="CK39" s="813"/>
      <c r="CL39" s="813"/>
      <c r="CM39" s="813"/>
      <c r="CN39" s="813"/>
      <c r="CO39" s="813"/>
      <c r="CP39" s="813"/>
      <c r="CQ39" s="813"/>
      <c r="CR39" s="813"/>
      <c r="CS39" s="813"/>
      <c r="CT39" s="813"/>
      <c r="CU39" s="813"/>
      <c r="CV39" s="813"/>
      <c r="CW39" s="813"/>
      <c r="CX39" s="813"/>
      <c r="CY39" s="813"/>
      <c r="CZ39" s="813"/>
      <c r="DA39" s="813"/>
      <c r="DB39" s="813"/>
      <c r="DC39" s="813"/>
      <c r="DD39" s="813"/>
      <c r="DE39" s="813"/>
      <c r="DF39" s="813"/>
      <c r="DG39" s="813"/>
      <c r="DH39" s="813"/>
      <c r="DI39" s="813"/>
      <c r="DJ39" s="813"/>
      <c r="DK39" s="813"/>
      <c r="DL39" s="813"/>
      <c r="DM39" s="813"/>
      <c r="DN39" s="813"/>
      <c r="DO39" s="813"/>
      <c r="DP39" s="813"/>
      <c r="DQ39" s="813"/>
      <c r="DR39" s="813"/>
      <c r="DS39" s="813"/>
      <c r="DT39" s="813"/>
      <c r="DU39" s="813"/>
      <c r="DV39" s="813"/>
      <c r="DW39" s="813"/>
      <c r="DX39" s="813"/>
      <c r="DY39" s="813"/>
      <c r="DZ39" s="813"/>
      <c r="EA39" s="813"/>
      <c r="EB39" s="813"/>
      <c r="EC39" s="813"/>
      <c r="ED39" s="813"/>
      <c r="EE39" s="813"/>
      <c r="EF39" s="813"/>
      <c r="EG39" s="813"/>
      <c r="EH39" s="813"/>
      <c r="EI39" s="813"/>
      <c r="EJ39" s="813"/>
      <c r="EK39" s="813"/>
      <c r="EL39" s="813"/>
      <c r="EM39" s="813"/>
      <c r="EN39" s="813"/>
      <c r="EO39" s="813"/>
      <c r="EP39" s="813"/>
      <c r="EQ39" s="813"/>
      <c r="ER39" s="813"/>
      <c r="ES39" s="813"/>
      <c r="ET39" s="813"/>
      <c r="EU39" s="813"/>
      <c r="EV39" s="813"/>
      <c r="EW39" s="813"/>
      <c r="EX39" s="813"/>
      <c r="EY39" s="813"/>
      <c r="EZ39" s="813"/>
      <c r="FA39" s="813"/>
      <c r="FB39" s="813"/>
      <c r="FC39" s="813"/>
      <c r="FD39" s="813"/>
      <c r="FE39" s="813"/>
      <c r="FF39" s="813"/>
      <c r="FG39" s="813"/>
      <c r="FH39" s="813"/>
      <c r="FI39" s="813"/>
      <c r="FJ39" s="813"/>
      <c r="FK39" s="813"/>
      <c r="FL39" s="813"/>
      <c r="FM39" s="813"/>
      <c r="FN39" s="813"/>
      <c r="FO39" s="813"/>
      <c r="FP39" s="813"/>
      <c r="FQ39" s="813"/>
      <c r="FR39" s="813"/>
      <c r="FS39" s="813"/>
      <c r="FT39" s="813"/>
      <c r="FU39" s="813"/>
      <c r="FV39" s="813"/>
      <c r="FW39" s="813"/>
      <c r="FX39" s="813"/>
      <c r="FY39" s="813"/>
      <c r="FZ39" s="813"/>
      <c r="GA39" s="813"/>
    </row>
    <row r="40" spans="1:183" s="801" customFormat="1" ht="14.1" customHeight="1">
      <c r="B40" s="875" t="s">
        <v>590</v>
      </c>
      <c r="C40" s="15"/>
      <c r="D40" s="803" t="s">
        <v>99</v>
      </c>
      <c r="E40" s="876">
        <f ca="1">SUM(G40:DF40)</f>
        <v>0</v>
      </c>
      <c r="G40" s="877">
        <f>Revenue!G61</f>
        <v>0</v>
      </c>
      <c r="H40" s="877">
        <f>Revenue!H61</f>
        <v>0</v>
      </c>
      <c r="I40" s="877">
        <f>Revenue!I61</f>
        <v>0</v>
      </c>
      <c r="J40" s="877">
        <f>Revenue!J61</f>
        <v>0</v>
      </c>
      <c r="K40" s="877">
        <f ca="1">Revenue!K61</f>
        <v>0</v>
      </c>
      <c r="L40" s="877">
        <f ca="1">Revenue!L61</f>
        <v>0</v>
      </c>
      <c r="M40" s="877">
        <f ca="1">Revenue!M61</f>
        <v>0</v>
      </c>
      <c r="N40" s="877">
        <f ca="1">Revenue!N61</f>
        <v>0</v>
      </c>
      <c r="O40" s="877">
        <f ca="1">Revenue!O61</f>
        <v>0</v>
      </c>
      <c r="P40" s="877">
        <f ca="1">Revenue!P61</f>
        <v>0</v>
      </c>
      <c r="Q40" s="877">
        <f ca="1">Revenue!Q61</f>
        <v>0</v>
      </c>
      <c r="R40" s="877">
        <f ca="1">Revenue!R61</f>
        <v>0</v>
      </c>
      <c r="S40" s="877">
        <f ca="1">Revenue!S61</f>
        <v>0</v>
      </c>
      <c r="T40" s="877">
        <f ca="1">Revenue!T61</f>
        <v>0</v>
      </c>
      <c r="U40" s="877">
        <f ca="1">Revenue!U61</f>
        <v>0</v>
      </c>
      <c r="V40" s="877">
        <f ca="1">Revenue!V61</f>
        <v>0</v>
      </c>
      <c r="W40" s="877">
        <f ca="1">Revenue!W61</f>
        <v>0</v>
      </c>
      <c r="X40" s="877">
        <f ca="1">Revenue!X61</f>
        <v>0</v>
      </c>
      <c r="Y40" s="877">
        <f ca="1">Revenue!Y61</f>
        <v>0</v>
      </c>
      <c r="Z40" s="877">
        <f ca="1">Revenue!Z61</f>
        <v>0</v>
      </c>
      <c r="AA40" s="877">
        <f ca="1">Revenue!AA61</f>
        <v>0</v>
      </c>
      <c r="AB40" s="877">
        <f ca="1">Revenue!AB61</f>
        <v>0</v>
      </c>
      <c r="AC40" s="877">
        <f ca="1">Revenue!AC61</f>
        <v>0</v>
      </c>
      <c r="AD40" s="877">
        <f ca="1">Revenue!AD61</f>
        <v>0</v>
      </c>
      <c r="AE40" s="877">
        <f ca="1">Revenue!AE61</f>
        <v>0</v>
      </c>
      <c r="AF40" s="877">
        <f ca="1">Revenue!AF61</f>
        <v>0</v>
      </c>
      <c r="AG40" s="877">
        <f ca="1">Revenue!AG61</f>
        <v>0</v>
      </c>
      <c r="AH40" s="877">
        <f ca="1">Revenue!AH61</f>
        <v>0</v>
      </c>
      <c r="AI40" s="877">
        <f ca="1">Revenue!AI61</f>
        <v>0</v>
      </c>
      <c r="AJ40" s="877">
        <f ca="1">Revenue!AJ61</f>
        <v>0</v>
      </c>
      <c r="AK40" s="877">
        <f ca="1">Revenue!AK61</f>
        <v>0</v>
      </c>
      <c r="AL40" s="877">
        <f ca="1">Revenue!AL61</f>
        <v>0</v>
      </c>
      <c r="AM40" s="877">
        <f ca="1">Revenue!AM61</f>
        <v>0</v>
      </c>
      <c r="AN40" s="877">
        <f ca="1">Revenue!AN61</f>
        <v>0</v>
      </c>
      <c r="AO40" s="877">
        <f ca="1">Revenue!AO61</f>
        <v>0</v>
      </c>
      <c r="AP40" s="877">
        <f ca="1">Revenue!AP61</f>
        <v>0</v>
      </c>
      <c r="AQ40" s="877">
        <f ca="1">Revenue!AQ61</f>
        <v>0</v>
      </c>
      <c r="AR40" s="877">
        <f ca="1">Revenue!AR61</f>
        <v>0</v>
      </c>
      <c r="AS40" s="877">
        <f ca="1">Revenue!AS61</f>
        <v>0</v>
      </c>
      <c r="AT40" s="877">
        <f ca="1">Revenue!AT61</f>
        <v>0</v>
      </c>
      <c r="AU40" s="877">
        <f ca="1">Revenue!AU61</f>
        <v>0</v>
      </c>
      <c r="AV40" s="877">
        <f ca="1">Revenue!AV61</f>
        <v>0</v>
      </c>
      <c r="AW40" s="877">
        <f ca="1">Revenue!AW61</f>
        <v>0</v>
      </c>
      <c r="AX40" s="877">
        <f ca="1">Revenue!AX61</f>
        <v>0</v>
      </c>
      <c r="AY40" s="877">
        <f ca="1">Revenue!AY61</f>
        <v>0</v>
      </c>
      <c r="AZ40" s="877">
        <f ca="1">Revenue!AZ61</f>
        <v>0</v>
      </c>
      <c r="BA40" s="877">
        <f ca="1">Revenue!BA61</f>
        <v>0</v>
      </c>
      <c r="BB40" s="877">
        <f ca="1">Revenue!BB61</f>
        <v>0</v>
      </c>
      <c r="BC40" s="877">
        <f ca="1">Revenue!BC61</f>
        <v>0</v>
      </c>
      <c r="BD40" s="877">
        <f ca="1">Revenue!BD61</f>
        <v>0</v>
      </c>
      <c r="BE40" s="877">
        <f ca="1">Revenue!BE61</f>
        <v>0</v>
      </c>
      <c r="BF40" s="877">
        <f ca="1">Revenue!BF61</f>
        <v>0</v>
      </c>
      <c r="BG40" s="877">
        <f ca="1">Revenue!BG61</f>
        <v>0</v>
      </c>
      <c r="BH40" s="877">
        <f ca="1">Revenue!BH61</f>
        <v>0</v>
      </c>
      <c r="BI40" s="877">
        <f ca="1">Revenue!BI61</f>
        <v>0</v>
      </c>
      <c r="BJ40" s="877">
        <f ca="1">Revenue!BJ61</f>
        <v>0</v>
      </c>
      <c r="BK40" s="877">
        <f ca="1">Revenue!BK61</f>
        <v>0</v>
      </c>
      <c r="BL40" s="877">
        <f ca="1">Revenue!BL61</f>
        <v>0</v>
      </c>
      <c r="BM40" s="877">
        <f ca="1">Revenue!BM61</f>
        <v>0</v>
      </c>
      <c r="BN40" s="877">
        <f ca="1">Revenue!BN61</f>
        <v>0</v>
      </c>
      <c r="BO40" s="877">
        <f ca="1">Revenue!BO61</f>
        <v>0</v>
      </c>
      <c r="BP40" s="877">
        <f ca="1">Revenue!BP61</f>
        <v>0</v>
      </c>
      <c r="BQ40" s="877">
        <f ca="1">Revenue!BQ61</f>
        <v>0</v>
      </c>
      <c r="BR40" s="877">
        <f ca="1">Revenue!BR61</f>
        <v>0</v>
      </c>
      <c r="BS40" s="877">
        <f ca="1">Revenue!BS61</f>
        <v>0</v>
      </c>
      <c r="BT40" s="877">
        <f ca="1">Revenue!BT61</f>
        <v>0</v>
      </c>
      <c r="BU40" s="877">
        <f ca="1">Revenue!BU61</f>
        <v>0</v>
      </c>
      <c r="BV40" s="877">
        <f ca="1">Revenue!BV61</f>
        <v>0</v>
      </c>
      <c r="BW40" s="877">
        <f ca="1">Revenue!BW61</f>
        <v>0</v>
      </c>
      <c r="BX40" s="877">
        <f ca="1">Revenue!BX61</f>
        <v>0</v>
      </c>
      <c r="BY40" s="877">
        <f ca="1">Revenue!BY61</f>
        <v>0</v>
      </c>
      <c r="BZ40" s="877">
        <f ca="1">Revenue!BZ61</f>
        <v>0</v>
      </c>
      <c r="CA40" s="877">
        <f ca="1">Revenue!CA61</f>
        <v>0</v>
      </c>
      <c r="CB40" s="877">
        <f ca="1">Revenue!CB61</f>
        <v>0</v>
      </c>
      <c r="CC40" s="877">
        <f ca="1">Revenue!CC61</f>
        <v>0</v>
      </c>
      <c r="CD40" s="877">
        <f ca="1">Revenue!CD61</f>
        <v>0</v>
      </c>
      <c r="CE40" s="877">
        <f ca="1">Revenue!CE61</f>
        <v>0</v>
      </c>
      <c r="CF40" s="877">
        <f ca="1">Revenue!CF61</f>
        <v>0</v>
      </c>
      <c r="CG40" s="877">
        <f ca="1">Revenue!CG61</f>
        <v>0</v>
      </c>
      <c r="CH40" s="877">
        <f ca="1">Revenue!CH61</f>
        <v>0</v>
      </c>
      <c r="CI40" s="877">
        <f ca="1">Revenue!CI61</f>
        <v>0</v>
      </c>
      <c r="CJ40" s="877">
        <f ca="1">Revenue!CJ61</f>
        <v>0</v>
      </c>
      <c r="CK40" s="877">
        <f ca="1">Revenue!CK61</f>
        <v>0</v>
      </c>
      <c r="CL40" s="877">
        <f ca="1">Revenue!CL61</f>
        <v>0</v>
      </c>
      <c r="CM40" s="877">
        <f ca="1">Revenue!CM61</f>
        <v>0</v>
      </c>
      <c r="CN40" s="877">
        <f ca="1">Revenue!CN61</f>
        <v>0</v>
      </c>
      <c r="CO40" s="877">
        <f ca="1">Revenue!CO61</f>
        <v>0</v>
      </c>
      <c r="CP40" s="877">
        <f ca="1">Revenue!CP61</f>
        <v>0</v>
      </c>
      <c r="CQ40" s="877">
        <f ca="1">Revenue!CQ61</f>
        <v>0</v>
      </c>
      <c r="CR40" s="877">
        <f ca="1">Revenue!CR61</f>
        <v>0</v>
      </c>
      <c r="CS40" s="877">
        <f ca="1">Revenue!CS61</f>
        <v>0</v>
      </c>
      <c r="CT40" s="877">
        <f ca="1">Revenue!CT61</f>
        <v>0</v>
      </c>
      <c r="CU40" s="877">
        <f ca="1">Revenue!CU61</f>
        <v>0</v>
      </c>
      <c r="CV40" s="877">
        <f ca="1">Revenue!CV61</f>
        <v>0</v>
      </c>
      <c r="CW40" s="877">
        <f ca="1">Revenue!CW61</f>
        <v>0</v>
      </c>
      <c r="CX40" s="877">
        <f ca="1">Revenue!CX61</f>
        <v>0</v>
      </c>
      <c r="CY40" s="877">
        <f ca="1">Revenue!CY61</f>
        <v>0</v>
      </c>
      <c r="CZ40" s="877">
        <f ca="1">Revenue!CZ61</f>
        <v>0</v>
      </c>
      <c r="DA40" s="877">
        <f ca="1">Revenue!DA61</f>
        <v>0</v>
      </c>
      <c r="DB40" s="877">
        <f ca="1">Revenue!DB61</f>
        <v>0</v>
      </c>
      <c r="DC40" s="877">
        <f ca="1">Revenue!DC61</f>
        <v>0</v>
      </c>
      <c r="DD40" s="877">
        <f ca="1">Revenue!DD61</f>
        <v>0</v>
      </c>
      <c r="DE40" s="877">
        <f ca="1">Revenue!DE61</f>
        <v>0</v>
      </c>
      <c r="DF40" s="877">
        <f ca="1">Revenue!DF61</f>
        <v>0</v>
      </c>
      <c r="DG40" s="877">
        <f ca="1">Revenue!DG61</f>
        <v>0</v>
      </c>
      <c r="DH40" s="877">
        <f ca="1">Revenue!DH61</f>
        <v>0</v>
      </c>
      <c r="DI40" s="877">
        <f ca="1">Revenue!DI61</f>
        <v>0</v>
      </c>
      <c r="DJ40" s="877">
        <f ca="1">Revenue!DJ61</f>
        <v>0</v>
      </c>
      <c r="DK40" s="877">
        <f ca="1">Revenue!DK61</f>
        <v>0</v>
      </c>
      <c r="DL40" s="877">
        <f ca="1">Revenue!DL61</f>
        <v>0</v>
      </c>
      <c r="DM40" s="877">
        <f ca="1">Revenue!DM61</f>
        <v>0</v>
      </c>
      <c r="DN40" s="877">
        <f ca="1">Revenue!DN61</f>
        <v>0</v>
      </c>
      <c r="DO40" s="877">
        <f ca="1">Revenue!DO61</f>
        <v>0</v>
      </c>
      <c r="DP40" s="877">
        <f ca="1">Revenue!DP61</f>
        <v>0</v>
      </c>
      <c r="DQ40" s="877">
        <f ca="1">Revenue!DQ61</f>
        <v>0</v>
      </c>
      <c r="DR40" s="877">
        <f ca="1">Revenue!DR61</f>
        <v>0</v>
      </c>
      <c r="DS40" s="877">
        <f ca="1">Revenue!DS61</f>
        <v>0</v>
      </c>
      <c r="DT40" s="877">
        <f ca="1">Revenue!DT61</f>
        <v>0</v>
      </c>
      <c r="DU40" s="877">
        <f ca="1">Revenue!DU61</f>
        <v>0</v>
      </c>
      <c r="DV40" s="877">
        <f ca="1">Revenue!DV61</f>
        <v>0</v>
      </c>
      <c r="DW40" s="877">
        <f ca="1">Revenue!DW61</f>
        <v>0</v>
      </c>
      <c r="DX40" s="877">
        <f ca="1">Revenue!DX61</f>
        <v>0</v>
      </c>
      <c r="DY40" s="877">
        <f ca="1">Revenue!DY61</f>
        <v>0</v>
      </c>
      <c r="DZ40" s="877">
        <f ca="1">Revenue!DZ61</f>
        <v>0</v>
      </c>
      <c r="EA40" s="877">
        <f ca="1">Revenue!EA61</f>
        <v>0</v>
      </c>
      <c r="EB40" s="877">
        <f ca="1">Revenue!EB61</f>
        <v>0</v>
      </c>
      <c r="EC40" s="877">
        <f ca="1">Revenue!EC61</f>
        <v>0</v>
      </c>
      <c r="ED40" s="877">
        <f ca="1">Revenue!ED61</f>
        <v>0</v>
      </c>
      <c r="EE40" s="877">
        <f ca="1">Revenue!EE61</f>
        <v>0</v>
      </c>
      <c r="EF40" s="877">
        <f ca="1">Revenue!EF61</f>
        <v>0</v>
      </c>
      <c r="EG40" s="877">
        <f ca="1">Revenue!EG61</f>
        <v>0</v>
      </c>
      <c r="EH40" s="877">
        <f ca="1">Revenue!EH61</f>
        <v>0</v>
      </c>
      <c r="EI40" s="877">
        <f ca="1">Revenue!EI61</f>
        <v>0</v>
      </c>
      <c r="EJ40" s="877">
        <f ca="1">Revenue!EJ61</f>
        <v>0</v>
      </c>
      <c r="EK40" s="877">
        <f ca="1">Revenue!EK61</f>
        <v>0</v>
      </c>
      <c r="EL40" s="877">
        <f ca="1">Revenue!EL61</f>
        <v>0</v>
      </c>
      <c r="EM40" s="877">
        <f ca="1">Revenue!EM61</f>
        <v>0</v>
      </c>
      <c r="EN40" s="877">
        <f ca="1">Revenue!EN61</f>
        <v>0</v>
      </c>
      <c r="EO40" s="877">
        <f ca="1">Revenue!EO61</f>
        <v>0</v>
      </c>
      <c r="EP40" s="877">
        <f ca="1">Revenue!EP61</f>
        <v>0</v>
      </c>
    </row>
    <row r="41" spans="1:183" ht="14.1" customHeight="1">
      <c r="H41" s="9"/>
      <c r="I41" s="72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</row>
    <row r="42" spans="1:183" ht="14.1" customHeight="1">
      <c r="H42" s="9"/>
      <c r="I42" s="72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</row>
    <row r="43" spans="1:183" s="674" customFormat="1" ht="14.1" customHeight="1">
      <c r="A43" s="15"/>
      <c r="B43" s="673" t="s">
        <v>647</v>
      </c>
      <c r="D43" s="673"/>
      <c r="G43" s="675"/>
      <c r="H43" s="675"/>
      <c r="I43" s="675"/>
      <c r="J43" s="675"/>
      <c r="K43" s="675"/>
      <c r="L43" s="675"/>
      <c r="M43" s="675"/>
      <c r="N43" s="675"/>
      <c r="O43" s="675"/>
      <c r="P43" s="675"/>
      <c r="Q43" s="675"/>
      <c r="R43" s="675"/>
      <c r="S43" s="675"/>
      <c r="T43" s="675"/>
      <c r="U43" s="675"/>
      <c r="V43" s="675"/>
      <c r="W43" s="675"/>
      <c r="X43" s="675"/>
      <c r="Y43" s="675"/>
      <c r="Z43" s="675"/>
      <c r="AA43" s="675"/>
      <c r="AB43" s="675"/>
      <c r="AC43" s="675"/>
      <c r="AD43" s="675"/>
      <c r="AE43" s="675"/>
      <c r="AF43" s="675"/>
      <c r="AG43" s="675"/>
      <c r="AH43" s="675"/>
      <c r="AI43" s="675"/>
      <c r="AJ43" s="675"/>
      <c r="AK43" s="675"/>
      <c r="AL43" s="675"/>
      <c r="AM43" s="675"/>
      <c r="AN43" s="675"/>
      <c r="AO43" s="675"/>
      <c r="AP43" s="675"/>
      <c r="AQ43" s="675"/>
      <c r="AR43" s="675"/>
      <c r="AS43" s="675"/>
      <c r="AT43" s="675"/>
      <c r="AU43" s="675"/>
      <c r="AV43" s="675"/>
      <c r="AW43" s="675"/>
      <c r="AX43" s="675"/>
      <c r="AY43" s="675"/>
      <c r="AZ43" s="675"/>
      <c r="BA43" s="675"/>
      <c r="BB43" s="675"/>
      <c r="BC43" s="675"/>
      <c r="BD43" s="675"/>
      <c r="BE43" s="675"/>
      <c r="BF43" s="675"/>
      <c r="BG43" s="675"/>
      <c r="BH43" s="675"/>
      <c r="BI43" s="675"/>
      <c r="BJ43" s="675"/>
      <c r="BK43" s="675"/>
      <c r="BL43" s="675"/>
      <c r="BM43" s="675"/>
      <c r="BN43" s="675"/>
      <c r="BO43" s="675"/>
      <c r="BP43" s="675"/>
      <c r="BQ43" s="675"/>
      <c r="BR43" s="675"/>
      <c r="BS43" s="675"/>
      <c r="BT43" s="675"/>
      <c r="BU43" s="675"/>
      <c r="BV43" s="675"/>
      <c r="BW43" s="675"/>
      <c r="BX43" s="675"/>
      <c r="BY43" s="675"/>
      <c r="BZ43" s="675"/>
      <c r="CA43" s="675"/>
      <c r="CB43" s="675"/>
      <c r="CC43" s="675"/>
      <c r="CD43" s="675"/>
      <c r="CE43" s="675"/>
      <c r="CF43" s="675"/>
      <c r="CG43" s="675"/>
      <c r="CH43" s="675"/>
      <c r="CI43" s="675"/>
      <c r="CJ43" s="675"/>
      <c r="CK43" s="675"/>
      <c r="CL43" s="675"/>
      <c r="CM43" s="675"/>
      <c r="CN43" s="675"/>
      <c r="CO43" s="675"/>
      <c r="CP43" s="675"/>
      <c r="CQ43" s="675"/>
      <c r="CR43" s="675"/>
      <c r="CS43" s="675"/>
      <c r="CT43" s="675"/>
      <c r="CU43" s="675"/>
      <c r="CV43" s="675"/>
      <c r="CW43" s="675"/>
      <c r="CX43" s="675"/>
      <c r="CY43" s="675"/>
      <c r="CZ43" s="675"/>
      <c r="DA43" s="675"/>
      <c r="DB43" s="675"/>
      <c r="DC43" s="675"/>
      <c r="DD43" s="675"/>
      <c r="DE43" s="675"/>
      <c r="DF43" s="675"/>
      <c r="DG43" s="675"/>
      <c r="DH43" s="675"/>
      <c r="DI43" s="675"/>
      <c r="DJ43" s="675"/>
      <c r="DK43" s="675"/>
      <c r="DL43" s="675"/>
      <c r="DM43" s="675"/>
      <c r="DN43" s="675"/>
      <c r="DO43" s="675"/>
      <c r="DP43" s="675"/>
      <c r="DQ43" s="675"/>
      <c r="DR43" s="675"/>
      <c r="DS43" s="675"/>
      <c r="DT43" s="675"/>
      <c r="DU43" s="675"/>
      <c r="DV43" s="675"/>
      <c r="DW43" s="675"/>
      <c r="DX43" s="675"/>
      <c r="DY43" s="675"/>
      <c r="DZ43" s="675"/>
      <c r="EA43" s="675"/>
      <c r="EB43" s="675"/>
      <c r="EC43" s="675"/>
      <c r="ED43" s="675"/>
      <c r="EE43" s="675"/>
      <c r="EF43" s="675"/>
      <c r="EG43" s="675"/>
      <c r="EH43" s="675"/>
      <c r="EI43" s="675"/>
      <c r="EJ43" s="675"/>
      <c r="EK43" s="675"/>
      <c r="EL43" s="675"/>
      <c r="EM43" s="675"/>
      <c r="EN43" s="675"/>
      <c r="EO43" s="675"/>
      <c r="EP43" s="675"/>
    </row>
    <row r="44" spans="1:183" ht="14.1" customHeight="1">
      <c r="E44" s="78"/>
      <c r="F44" s="78"/>
      <c r="G44" s="78"/>
      <c r="H44" s="78"/>
      <c r="I44" s="72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</row>
    <row r="45" spans="1:183" ht="14.1" customHeight="1">
      <c r="B45" s="34" t="s">
        <v>591</v>
      </c>
      <c r="C45" s="816">
        <f>E15</f>
        <v>1</v>
      </c>
      <c r="D45" s="8" t="s">
        <v>93</v>
      </c>
      <c r="E45" s="78"/>
      <c r="F45" s="78"/>
      <c r="G45" s="78"/>
      <c r="H45" s="817">
        <f>$C$45</f>
        <v>1</v>
      </c>
      <c r="I45" s="817">
        <f t="shared" ref="I45:BT45" si="38">$C$45</f>
        <v>1</v>
      </c>
      <c r="J45" s="817">
        <f t="shared" si="38"/>
        <v>1</v>
      </c>
      <c r="K45" s="817">
        <f t="shared" si="38"/>
        <v>1</v>
      </c>
      <c r="L45" s="817">
        <f t="shared" si="38"/>
        <v>1</v>
      </c>
      <c r="M45" s="817">
        <f t="shared" si="38"/>
        <v>1</v>
      </c>
      <c r="N45" s="817">
        <f t="shared" si="38"/>
        <v>1</v>
      </c>
      <c r="O45" s="817">
        <f t="shared" si="38"/>
        <v>1</v>
      </c>
      <c r="P45" s="817">
        <f t="shared" si="38"/>
        <v>1</v>
      </c>
      <c r="Q45" s="817">
        <f t="shared" si="38"/>
        <v>1</v>
      </c>
      <c r="R45" s="817">
        <f t="shared" si="38"/>
        <v>1</v>
      </c>
      <c r="S45" s="817">
        <f t="shared" si="38"/>
        <v>1</v>
      </c>
      <c r="T45" s="817">
        <f t="shared" si="38"/>
        <v>1</v>
      </c>
      <c r="U45" s="817">
        <f t="shared" si="38"/>
        <v>1</v>
      </c>
      <c r="V45" s="817">
        <f t="shared" si="38"/>
        <v>1</v>
      </c>
      <c r="W45" s="817">
        <f t="shared" si="38"/>
        <v>1</v>
      </c>
      <c r="X45" s="817">
        <f t="shared" si="38"/>
        <v>1</v>
      </c>
      <c r="Y45" s="817">
        <f t="shared" si="38"/>
        <v>1</v>
      </c>
      <c r="Z45" s="817">
        <f t="shared" si="38"/>
        <v>1</v>
      </c>
      <c r="AA45" s="817">
        <f t="shared" si="38"/>
        <v>1</v>
      </c>
      <c r="AB45" s="817">
        <f t="shared" si="38"/>
        <v>1</v>
      </c>
      <c r="AC45" s="817">
        <f t="shared" si="38"/>
        <v>1</v>
      </c>
      <c r="AD45" s="817">
        <f t="shared" si="38"/>
        <v>1</v>
      </c>
      <c r="AE45" s="817">
        <f t="shared" si="38"/>
        <v>1</v>
      </c>
      <c r="AF45" s="817">
        <f t="shared" si="38"/>
        <v>1</v>
      </c>
      <c r="AG45" s="817">
        <f t="shared" si="38"/>
        <v>1</v>
      </c>
      <c r="AH45" s="817">
        <f t="shared" si="38"/>
        <v>1</v>
      </c>
      <c r="AI45" s="817">
        <f t="shared" si="38"/>
        <v>1</v>
      </c>
      <c r="AJ45" s="817">
        <f t="shared" si="38"/>
        <v>1</v>
      </c>
      <c r="AK45" s="817">
        <f t="shared" si="38"/>
        <v>1</v>
      </c>
      <c r="AL45" s="817">
        <f t="shared" si="38"/>
        <v>1</v>
      </c>
      <c r="AM45" s="817">
        <f t="shared" si="38"/>
        <v>1</v>
      </c>
      <c r="AN45" s="817">
        <f t="shared" si="38"/>
        <v>1</v>
      </c>
      <c r="AO45" s="817">
        <f t="shared" si="38"/>
        <v>1</v>
      </c>
      <c r="AP45" s="817">
        <f t="shared" si="38"/>
        <v>1</v>
      </c>
      <c r="AQ45" s="817">
        <f t="shared" si="38"/>
        <v>1</v>
      </c>
      <c r="AR45" s="817">
        <f t="shared" si="38"/>
        <v>1</v>
      </c>
      <c r="AS45" s="817">
        <f t="shared" si="38"/>
        <v>1</v>
      </c>
      <c r="AT45" s="817">
        <f t="shared" si="38"/>
        <v>1</v>
      </c>
      <c r="AU45" s="817">
        <f t="shared" si="38"/>
        <v>1</v>
      </c>
      <c r="AV45" s="817">
        <f t="shared" si="38"/>
        <v>1</v>
      </c>
      <c r="AW45" s="817">
        <f t="shared" si="38"/>
        <v>1</v>
      </c>
      <c r="AX45" s="817">
        <f t="shared" si="38"/>
        <v>1</v>
      </c>
      <c r="AY45" s="817">
        <f t="shared" si="38"/>
        <v>1</v>
      </c>
      <c r="AZ45" s="817">
        <f t="shared" si="38"/>
        <v>1</v>
      </c>
      <c r="BA45" s="817">
        <f t="shared" si="38"/>
        <v>1</v>
      </c>
      <c r="BB45" s="817">
        <f t="shared" si="38"/>
        <v>1</v>
      </c>
      <c r="BC45" s="817">
        <f t="shared" si="38"/>
        <v>1</v>
      </c>
      <c r="BD45" s="817">
        <f t="shared" si="38"/>
        <v>1</v>
      </c>
      <c r="BE45" s="817">
        <f t="shared" si="38"/>
        <v>1</v>
      </c>
      <c r="BF45" s="817">
        <f t="shared" si="38"/>
        <v>1</v>
      </c>
      <c r="BG45" s="817">
        <f t="shared" si="38"/>
        <v>1</v>
      </c>
      <c r="BH45" s="817">
        <f t="shared" si="38"/>
        <v>1</v>
      </c>
      <c r="BI45" s="817">
        <f t="shared" si="38"/>
        <v>1</v>
      </c>
      <c r="BJ45" s="817">
        <f t="shared" si="38"/>
        <v>1</v>
      </c>
      <c r="BK45" s="817">
        <f t="shared" si="38"/>
        <v>1</v>
      </c>
      <c r="BL45" s="817">
        <f t="shared" si="38"/>
        <v>1</v>
      </c>
      <c r="BM45" s="817">
        <f t="shared" si="38"/>
        <v>1</v>
      </c>
      <c r="BN45" s="817">
        <f t="shared" si="38"/>
        <v>1</v>
      </c>
      <c r="BO45" s="817">
        <f t="shared" si="38"/>
        <v>1</v>
      </c>
      <c r="BP45" s="817">
        <f t="shared" si="38"/>
        <v>1</v>
      </c>
      <c r="BQ45" s="817">
        <f t="shared" si="38"/>
        <v>1</v>
      </c>
      <c r="BR45" s="817">
        <f t="shared" si="38"/>
        <v>1</v>
      </c>
      <c r="BS45" s="817">
        <f t="shared" si="38"/>
        <v>1</v>
      </c>
      <c r="BT45" s="817">
        <f t="shared" si="38"/>
        <v>1</v>
      </c>
      <c r="BU45" s="817">
        <f t="shared" ref="BU45:EP45" si="39">$C$45</f>
        <v>1</v>
      </c>
      <c r="BV45" s="817">
        <f t="shared" si="39"/>
        <v>1</v>
      </c>
      <c r="BW45" s="817">
        <f t="shared" si="39"/>
        <v>1</v>
      </c>
      <c r="BX45" s="817">
        <f t="shared" si="39"/>
        <v>1</v>
      </c>
      <c r="BY45" s="817">
        <f t="shared" si="39"/>
        <v>1</v>
      </c>
      <c r="BZ45" s="817">
        <f t="shared" si="39"/>
        <v>1</v>
      </c>
      <c r="CA45" s="817">
        <f t="shared" si="39"/>
        <v>1</v>
      </c>
      <c r="CB45" s="817">
        <f t="shared" si="39"/>
        <v>1</v>
      </c>
      <c r="CC45" s="817">
        <f t="shared" si="39"/>
        <v>1</v>
      </c>
      <c r="CD45" s="817">
        <f t="shared" si="39"/>
        <v>1</v>
      </c>
      <c r="CE45" s="817">
        <f t="shared" si="39"/>
        <v>1</v>
      </c>
      <c r="CF45" s="817">
        <f t="shared" si="39"/>
        <v>1</v>
      </c>
      <c r="CG45" s="817">
        <f t="shared" si="39"/>
        <v>1</v>
      </c>
      <c r="CH45" s="817">
        <f t="shared" si="39"/>
        <v>1</v>
      </c>
      <c r="CI45" s="817">
        <f t="shared" si="39"/>
        <v>1</v>
      </c>
      <c r="CJ45" s="817">
        <f t="shared" si="39"/>
        <v>1</v>
      </c>
      <c r="CK45" s="817">
        <f t="shared" si="39"/>
        <v>1</v>
      </c>
      <c r="CL45" s="817">
        <f t="shared" si="39"/>
        <v>1</v>
      </c>
      <c r="CM45" s="817">
        <f t="shared" si="39"/>
        <v>1</v>
      </c>
      <c r="CN45" s="817">
        <f t="shared" si="39"/>
        <v>1</v>
      </c>
      <c r="CO45" s="817">
        <f t="shared" si="39"/>
        <v>1</v>
      </c>
      <c r="CP45" s="817">
        <f t="shared" si="39"/>
        <v>1</v>
      </c>
      <c r="CQ45" s="817">
        <f t="shared" si="39"/>
        <v>1</v>
      </c>
      <c r="CR45" s="817">
        <f t="shared" si="39"/>
        <v>1</v>
      </c>
      <c r="CS45" s="817">
        <f t="shared" si="39"/>
        <v>1</v>
      </c>
      <c r="CT45" s="817">
        <f t="shared" si="39"/>
        <v>1</v>
      </c>
      <c r="CU45" s="817">
        <f t="shared" si="39"/>
        <v>1</v>
      </c>
      <c r="CV45" s="817">
        <f t="shared" si="39"/>
        <v>1</v>
      </c>
      <c r="CW45" s="817">
        <f t="shared" si="39"/>
        <v>1</v>
      </c>
      <c r="CX45" s="817">
        <f t="shared" si="39"/>
        <v>1</v>
      </c>
      <c r="CY45" s="817">
        <f t="shared" si="39"/>
        <v>1</v>
      </c>
      <c r="CZ45" s="817">
        <f t="shared" si="39"/>
        <v>1</v>
      </c>
      <c r="DA45" s="817">
        <f t="shared" si="39"/>
        <v>1</v>
      </c>
      <c r="DB45" s="817">
        <f t="shared" si="39"/>
        <v>1</v>
      </c>
      <c r="DC45" s="817">
        <f t="shared" si="39"/>
        <v>1</v>
      </c>
      <c r="DD45" s="817">
        <f t="shared" si="39"/>
        <v>1</v>
      </c>
      <c r="DE45" s="817">
        <f t="shared" si="39"/>
        <v>1</v>
      </c>
      <c r="DF45" s="817">
        <f t="shared" si="39"/>
        <v>1</v>
      </c>
      <c r="DG45" s="817">
        <f t="shared" si="39"/>
        <v>1</v>
      </c>
      <c r="DH45" s="817">
        <f t="shared" si="39"/>
        <v>1</v>
      </c>
      <c r="DI45" s="817">
        <f t="shared" si="39"/>
        <v>1</v>
      </c>
      <c r="DJ45" s="817">
        <f t="shared" si="39"/>
        <v>1</v>
      </c>
      <c r="DK45" s="817">
        <f t="shared" si="39"/>
        <v>1</v>
      </c>
      <c r="DL45" s="817">
        <f t="shared" si="39"/>
        <v>1</v>
      </c>
      <c r="DM45" s="817">
        <f t="shared" si="39"/>
        <v>1</v>
      </c>
      <c r="DN45" s="817">
        <f t="shared" si="39"/>
        <v>1</v>
      </c>
      <c r="DO45" s="817">
        <f t="shared" si="39"/>
        <v>1</v>
      </c>
      <c r="DP45" s="817">
        <f t="shared" si="39"/>
        <v>1</v>
      </c>
      <c r="DQ45" s="817">
        <f t="shared" si="39"/>
        <v>1</v>
      </c>
      <c r="DR45" s="817">
        <f t="shared" si="39"/>
        <v>1</v>
      </c>
      <c r="DS45" s="817">
        <f t="shared" si="39"/>
        <v>1</v>
      </c>
      <c r="DT45" s="817">
        <f t="shared" si="39"/>
        <v>1</v>
      </c>
      <c r="DU45" s="817">
        <f t="shared" si="39"/>
        <v>1</v>
      </c>
      <c r="DV45" s="817">
        <f t="shared" si="39"/>
        <v>1</v>
      </c>
      <c r="DW45" s="817">
        <f t="shared" si="39"/>
        <v>1</v>
      </c>
      <c r="DX45" s="817">
        <f t="shared" si="39"/>
        <v>1</v>
      </c>
      <c r="DY45" s="817">
        <f t="shared" si="39"/>
        <v>1</v>
      </c>
      <c r="DZ45" s="817">
        <f t="shared" si="39"/>
        <v>1</v>
      </c>
      <c r="EA45" s="817">
        <f t="shared" si="39"/>
        <v>1</v>
      </c>
      <c r="EB45" s="817">
        <f t="shared" si="39"/>
        <v>1</v>
      </c>
      <c r="EC45" s="817">
        <f t="shared" si="39"/>
        <v>1</v>
      </c>
      <c r="ED45" s="817">
        <f t="shared" si="39"/>
        <v>1</v>
      </c>
      <c r="EE45" s="817">
        <f t="shared" si="39"/>
        <v>1</v>
      </c>
      <c r="EF45" s="817">
        <f t="shared" si="39"/>
        <v>1</v>
      </c>
      <c r="EG45" s="817">
        <f t="shared" si="39"/>
        <v>1</v>
      </c>
      <c r="EH45" s="817">
        <f t="shared" si="39"/>
        <v>1</v>
      </c>
      <c r="EI45" s="817">
        <f t="shared" si="39"/>
        <v>1</v>
      </c>
      <c r="EJ45" s="817">
        <f t="shared" si="39"/>
        <v>1</v>
      </c>
      <c r="EK45" s="817">
        <f t="shared" si="39"/>
        <v>1</v>
      </c>
      <c r="EL45" s="817">
        <f t="shared" si="39"/>
        <v>1</v>
      </c>
      <c r="EM45" s="817">
        <f t="shared" si="39"/>
        <v>1</v>
      </c>
      <c r="EN45" s="817">
        <f t="shared" si="39"/>
        <v>1</v>
      </c>
      <c r="EO45" s="817">
        <f t="shared" si="39"/>
        <v>1</v>
      </c>
      <c r="EP45" s="817">
        <f t="shared" si="39"/>
        <v>1</v>
      </c>
    </row>
    <row r="46" spans="1:183" ht="14.1" customHeight="1">
      <c r="C46" s="81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  <c r="BE46" s="78"/>
      <c r="BF46" s="78"/>
      <c r="BG46" s="78"/>
      <c r="BH46" s="78"/>
      <c r="BI46" s="78"/>
      <c r="BJ46" s="78"/>
      <c r="BK46" s="78"/>
      <c r="BL46" s="78"/>
      <c r="BM46" s="78"/>
      <c r="BN46" s="78"/>
      <c r="BO46" s="78"/>
      <c r="BP46" s="78"/>
      <c r="BQ46" s="78"/>
      <c r="BR46" s="78"/>
      <c r="BS46" s="78"/>
      <c r="BT46" s="78"/>
      <c r="BU46" s="78"/>
      <c r="BV46" s="78"/>
      <c r="BW46" s="78"/>
      <c r="BX46" s="78"/>
      <c r="BY46" s="78"/>
      <c r="BZ46" s="78"/>
      <c r="CA46" s="78"/>
      <c r="CB46" s="78"/>
      <c r="CC46" s="78"/>
      <c r="CD46" s="78"/>
      <c r="CE46" s="78"/>
      <c r="CF46" s="78"/>
      <c r="CG46" s="78"/>
      <c r="CH46" s="78"/>
      <c r="CI46" s="78"/>
      <c r="CJ46" s="78"/>
      <c r="CK46" s="78"/>
      <c r="CL46" s="78"/>
      <c r="CM46" s="78"/>
      <c r="CN46" s="78"/>
      <c r="CO46" s="78"/>
      <c r="CP46" s="78"/>
      <c r="CQ46" s="78"/>
      <c r="CR46" s="78"/>
      <c r="CS46" s="78"/>
      <c r="CT46" s="78"/>
      <c r="CU46" s="78"/>
      <c r="CV46" s="78"/>
      <c r="CW46" s="78"/>
      <c r="CX46" s="78"/>
      <c r="CY46" s="78"/>
      <c r="CZ46" s="78"/>
      <c r="DA46" s="78"/>
      <c r="DB46" s="78"/>
      <c r="DC46" s="78"/>
      <c r="DD46" s="78"/>
      <c r="DE46" s="78"/>
      <c r="DF46" s="78"/>
      <c r="DG46" s="78"/>
      <c r="DH46" s="78"/>
      <c r="DI46" s="78"/>
      <c r="DJ46" s="78"/>
      <c r="DK46" s="78"/>
      <c r="DL46" s="78"/>
      <c r="DM46" s="78"/>
      <c r="DN46" s="78"/>
      <c r="DO46" s="78"/>
      <c r="DP46" s="78"/>
      <c r="DQ46" s="78"/>
      <c r="DR46" s="78"/>
      <c r="DS46" s="78"/>
      <c r="DT46" s="78"/>
      <c r="DU46" s="78"/>
      <c r="DV46" s="78"/>
      <c r="DW46" s="78"/>
      <c r="DX46" s="78"/>
      <c r="DY46" s="78"/>
      <c r="DZ46" s="78"/>
      <c r="EA46" s="78"/>
      <c r="EB46" s="78"/>
      <c r="EC46" s="78"/>
      <c r="ED46" s="78"/>
      <c r="EE46" s="78"/>
      <c r="EF46" s="78"/>
      <c r="EG46" s="78"/>
      <c r="EH46" s="78"/>
      <c r="EI46" s="78"/>
      <c r="EJ46" s="78"/>
      <c r="EK46" s="78"/>
      <c r="EL46" s="78"/>
      <c r="EM46" s="78"/>
      <c r="EN46" s="78"/>
      <c r="EO46" s="78"/>
      <c r="EP46" s="78"/>
    </row>
    <row r="47" spans="1:183" ht="14.1" customHeight="1">
      <c r="B47" s="832" t="s">
        <v>596</v>
      </c>
      <c r="E47" s="819"/>
      <c r="F47" s="78"/>
      <c r="G47" s="78"/>
      <c r="H47" s="78"/>
      <c r="I47" s="72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</row>
    <row r="48" spans="1:183" ht="14.1" customHeight="1">
      <c r="E48" s="78"/>
      <c r="F48" s="78"/>
      <c r="G48" s="78"/>
      <c r="H48" s="78"/>
      <c r="I48" s="72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</row>
    <row r="49" spans="2:146" ht="14.1" customHeight="1">
      <c r="B49" s="34" t="s">
        <v>200</v>
      </c>
      <c r="C49" s="8"/>
      <c r="E49" s="10"/>
      <c r="H49" s="9"/>
      <c r="I49" s="72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</row>
    <row r="50" spans="2:146" ht="14.1" customHeight="1">
      <c r="B50" s="15" t="s">
        <v>648</v>
      </c>
      <c r="C50" s="868"/>
      <c r="D50" s="8" t="s">
        <v>97</v>
      </c>
      <c r="E50" s="71">
        <f ca="1">SUM(G50:EP50)</f>
        <v>-15000</v>
      </c>
      <c r="G50" s="71"/>
      <c r="H50" s="71">
        <f>H$45*IRR!H94</f>
        <v>0</v>
      </c>
      <c r="I50" s="71">
        <f>I$45*IRR!I94</f>
        <v>0</v>
      </c>
      <c r="J50" s="71">
        <f>J$45*IRR!J94</f>
        <v>0</v>
      </c>
      <c r="K50" s="71">
        <f ca="1">K$45*IRR!K94</f>
        <v>0</v>
      </c>
      <c r="L50" s="71">
        <f ca="1">L$45*IRR!L94</f>
        <v>-15000</v>
      </c>
      <c r="M50" s="71">
        <f ca="1">M$45*IRR!M94</f>
        <v>0</v>
      </c>
      <c r="N50" s="71">
        <f ca="1">N$45*IRR!N94</f>
        <v>0</v>
      </c>
      <c r="O50" s="71">
        <f ca="1">O$45*IRR!O94</f>
        <v>0</v>
      </c>
      <c r="P50" s="71">
        <f ca="1">P$45*IRR!P94</f>
        <v>0</v>
      </c>
      <c r="Q50" s="71">
        <f ca="1">Q$45*IRR!Q94</f>
        <v>0</v>
      </c>
      <c r="R50" s="71">
        <f ca="1">R$45*IRR!R94</f>
        <v>0</v>
      </c>
      <c r="S50" s="71">
        <f ca="1">S$45*IRR!S94</f>
        <v>0</v>
      </c>
      <c r="T50" s="71">
        <f ca="1">T$45*IRR!T94</f>
        <v>0</v>
      </c>
      <c r="U50" s="71">
        <f ca="1">U$45*IRR!U94</f>
        <v>0</v>
      </c>
      <c r="V50" s="71">
        <f ca="1">V$45*IRR!V94</f>
        <v>0</v>
      </c>
      <c r="W50" s="71">
        <f ca="1">W$45*IRR!W94</f>
        <v>0</v>
      </c>
      <c r="X50" s="71">
        <f ca="1">X$45*IRR!X94</f>
        <v>0</v>
      </c>
      <c r="Y50" s="71">
        <f ca="1">Y$45*IRR!Y94</f>
        <v>0</v>
      </c>
      <c r="Z50" s="71">
        <f ca="1">Z$45*IRR!Z94</f>
        <v>0</v>
      </c>
      <c r="AA50" s="71">
        <f ca="1">AA$45*IRR!AA94</f>
        <v>0</v>
      </c>
      <c r="AB50" s="71">
        <f ca="1">AB$45*IRR!AB94</f>
        <v>0</v>
      </c>
      <c r="AC50" s="71">
        <f ca="1">AC$45*IRR!AC94</f>
        <v>0</v>
      </c>
      <c r="AD50" s="71">
        <f ca="1">AD$45*IRR!AD94</f>
        <v>0</v>
      </c>
      <c r="AE50" s="71">
        <f ca="1">AE$45*IRR!AE94</f>
        <v>0</v>
      </c>
      <c r="AF50" s="71">
        <f ca="1">AF$45*IRR!AF94</f>
        <v>0</v>
      </c>
      <c r="AG50" s="71">
        <f ca="1">AG$45*IRR!AG94</f>
        <v>0</v>
      </c>
      <c r="AH50" s="71">
        <f ca="1">AH$45*IRR!AH94</f>
        <v>0</v>
      </c>
      <c r="AI50" s="71">
        <f ca="1">AI$45*IRR!AI94</f>
        <v>0</v>
      </c>
      <c r="AJ50" s="71">
        <f ca="1">AJ$45*IRR!AJ94</f>
        <v>0</v>
      </c>
      <c r="AK50" s="71">
        <f ca="1">AK$45*IRR!AK94</f>
        <v>0</v>
      </c>
      <c r="AL50" s="71">
        <f ca="1">AL$45*IRR!AL94</f>
        <v>0</v>
      </c>
      <c r="AM50" s="71">
        <f ca="1">AM$45*IRR!AM94</f>
        <v>0</v>
      </c>
      <c r="AN50" s="71">
        <f ca="1">AN$45*IRR!AN94</f>
        <v>0</v>
      </c>
      <c r="AO50" s="71">
        <f ca="1">AO$45*IRR!AO94</f>
        <v>0</v>
      </c>
      <c r="AP50" s="71">
        <f ca="1">AP$45*IRR!AP94</f>
        <v>0</v>
      </c>
      <c r="AQ50" s="71">
        <f ca="1">AQ$45*IRR!AQ94</f>
        <v>0</v>
      </c>
      <c r="AR50" s="71">
        <f ca="1">AR$45*IRR!AR94</f>
        <v>0</v>
      </c>
      <c r="AS50" s="71">
        <f ca="1">AS$45*IRR!AS94</f>
        <v>0</v>
      </c>
      <c r="AT50" s="71">
        <f ca="1">AT$45*IRR!AT94</f>
        <v>0</v>
      </c>
      <c r="AU50" s="71">
        <f ca="1">AU$45*IRR!AU94</f>
        <v>0</v>
      </c>
      <c r="AV50" s="71">
        <f ca="1">AV$45*IRR!AV94</f>
        <v>0</v>
      </c>
      <c r="AW50" s="71">
        <f ca="1">AW$45*IRR!AW94</f>
        <v>0</v>
      </c>
      <c r="AX50" s="71">
        <f ca="1">AX$45*IRR!AX94</f>
        <v>0</v>
      </c>
      <c r="AY50" s="71">
        <f ca="1">AY$45*IRR!AY94</f>
        <v>0</v>
      </c>
      <c r="AZ50" s="71">
        <f ca="1">AZ$45*IRR!AZ94</f>
        <v>0</v>
      </c>
      <c r="BA50" s="71">
        <f ca="1">BA$45*IRR!BA94</f>
        <v>0</v>
      </c>
      <c r="BB50" s="71">
        <f ca="1">BB$45*IRR!BB94</f>
        <v>0</v>
      </c>
      <c r="BC50" s="71">
        <f ca="1">BC$45*IRR!BC94</f>
        <v>0</v>
      </c>
      <c r="BD50" s="71">
        <f ca="1">BD$45*IRR!BD94</f>
        <v>0</v>
      </c>
      <c r="BE50" s="71">
        <f ca="1">BE$45*IRR!BE94</f>
        <v>0</v>
      </c>
      <c r="BF50" s="71">
        <f ca="1">BF$45*IRR!BF94</f>
        <v>0</v>
      </c>
      <c r="BG50" s="71">
        <f ca="1">BG$45*IRR!BG94</f>
        <v>0</v>
      </c>
      <c r="BH50" s="71">
        <f ca="1">BH$45*IRR!BH94</f>
        <v>0</v>
      </c>
      <c r="BI50" s="71">
        <f ca="1">BI$45*IRR!BI94</f>
        <v>0</v>
      </c>
      <c r="BJ50" s="71">
        <f ca="1">BJ$45*IRR!BJ94</f>
        <v>0</v>
      </c>
      <c r="BK50" s="71">
        <f ca="1">BK$45*IRR!BK94</f>
        <v>0</v>
      </c>
      <c r="BL50" s="71">
        <f ca="1">BL$45*IRR!BL94</f>
        <v>0</v>
      </c>
      <c r="BM50" s="71">
        <f ca="1">BM$45*IRR!BM94</f>
        <v>0</v>
      </c>
      <c r="BN50" s="71">
        <f ca="1">BN$45*IRR!BN94</f>
        <v>0</v>
      </c>
      <c r="BO50" s="71">
        <f ca="1">BO$45*IRR!BO94</f>
        <v>0</v>
      </c>
      <c r="BP50" s="71">
        <f ca="1">BP$45*IRR!BP94</f>
        <v>0</v>
      </c>
      <c r="BQ50" s="71">
        <f ca="1">BQ$45*IRR!BQ94</f>
        <v>0</v>
      </c>
      <c r="BR50" s="71">
        <f ca="1">BR$45*IRR!BR94</f>
        <v>0</v>
      </c>
      <c r="BS50" s="71">
        <f ca="1">BS$45*IRR!BS94</f>
        <v>0</v>
      </c>
      <c r="BT50" s="71">
        <f ca="1">BT$45*IRR!BT94</f>
        <v>0</v>
      </c>
      <c r="BU50" s="71">
        <f ca="1">BU$45*IRR!BU94</f>
        <v>0</v>
      </c>
      <c r="BV50" s="71">
        <f ca="1">BV$45*IRR!BV94</f>
        <v>0</v>
      </c>
      <c r="BW50" s="71">
        <f ca="1">BW$45*IRR!BW94</f>
        <v>0</v>
      </c>
      <c r="BX50" s="71">
        <f ca="1">BX$45*IRR!BX94</f>
        <v>0</v>
      </c>
      <c r="BY50" s="71">
        <f ca="1">BY$45*IRR!BY94</f>
        <v>0</v>
      </c>
      <c r="BZ50" s="71">
        <f ca="1">BZ$45*IRR!BZ94</f>
        <v>0</v>
      </c>
      <c r="CA50" s="71">
        <f ca="1">CA$45*IRR!CA94</f>
        <v>0</v>
      </c>
      <c r="CB50" s="71">
        <f ca="1">CB$45*IRR!CB94</f>
        <v>0</v>
      </c>
      <c r="CC50" s="71">
        <f ca="1">CC$45*IRR!CC94</f>
        <v>0</v>
      </c>
      <c r="CD50" s="71">
        <f ca="1">CD$45*IRR!CD94</f>
        <v>0</v>
      </c>
      <c r="CE50" s="71">
        <f ca="1">CE$45*IRR!CE94</f>
        <v>0</v>
      </c>
      <c r="CF50" s="71">
        <f ca="1">CF$45*IRR!CF94</f>
        <v>0</v>
      </c>
      <c r="CG50" s="71">
        <f ca="1">CG$45*IRR!CG94</f>
        <v>0</v>
      </c>
      <c r="CH50" s="71">
        <f ca="1">CH$45*IRR!CH94</f>
        <v>0</v>
      </c>
      <c r="CI50" s="71">
        <f ca="1">CI$45*IRR!CI94</f>
        <v>0</v>
      </c>
      <c r="CJ50" s="71">
        <f ca="1">CJ$45*IRR!CJ94</f>
        <v>0</v>
      </c>
      <c r="CK50" s="71">
        <f ca="1">CK$45*IRR!CK94</f>
        <v>0</v>
      </c>
      <c r="CL50" s="71">
        <f ca="1">CL$45*IRR!CL94</f>
        <v>0</v>
      </c>
      <c r="CM50" s="71">
        <f ca="1">CM$45*IRR!CM94</f>
        <v>0</v>
      </c>
      <c r="CN50" s="71">
        <f ca="1">CN$45*IRR!CN94</f>
        <v>0</v>
      </c>
      <c r="CO50" s="71">
        <f ca="1">CO$45*IRR!CO94</f>
        <v>0</v>
      </c>
      <c r="CP50" s="71">
        <f ca="1">CP$45*IRR!CP94</f>
        <v>0</v>
      </c>
      <c r="CQ50" s="71">
        <f ca="1">CQ$45*IRR!CQ94</f>
        <v>0</v>
      </c>
      <c r="CR50" s="71">
        <f ca="1">CR$45*IRR!CR94</f>
        <v>0</v>
      </c>
      <c r="CS50" s="71">
        <f ca="1">CS$45*IRR!CS94</f>
        <v>0</v>
      </c>
      <c r="CT50" s="71">
        <f ca="1">CT$45*IRR!CT94</f>
        <v>0</v>
      </c>
      <c r="CU50" s="71">
        <f ca="1">CU$45*IRR!CU94</f>
        <v>0</v>
      </c>
      <c r="CV50" s="71">
        <f ca="1">CV$45*IRR!CV94</f>
        <v>0</v>
      </c>
      <c r="CW50" s="71">
        <f ca="1">CW$45*IRR!CW94</f>
        <v>0</v>
      </c>
      <c r="CX50" s="71">
        <f ca="1">CX$45*IRR!CX94</f>
        <v>0</v>
      </c>
      <c r="CY50" s="71">
        <f ca="1">CY$45*IRR!CY94</f>
        <v>0</v>
      </c>
      <c r="CZ50" s="71">
        <f ca="1">CZ$45*IRR!CZ94</f>
        <v>0</v>
      </c>
      <c r="DA50" s="71">
        <f ca="1">DA$45*IRR!DA94</f>
        <v>0</v>
      </c>
      <c r="DB50" s="71">
        <f ca="1">DB$45*IRR!DB94</f>
        <v>0</v>
      </c>
      <c r="DC50" s="71">
        <f ca="1">DC$45*IRR!DC94</f>
        <v>0</v>
      </c>
      <c r="DD50" s="71">
        <f ca="1">DD$45*IRR!DD94</f>
        <v>0</v>
      </c>
      <c r="DE50" s="71">
        <f ca="1">DE$45*IRR!DE94</f>
        <v>0</v>
      </c>
      <c r="DF50" s="71">
        <f ca="1">DF$45*IRR!DF94</f>
        <v>0</v>
      </c>
      <c r="DG50" s="71">
        <f ca="1">DG$45*IRR!DG94</f>
        <v>0</v>
      </c>
      <c r="DH50" s="71">
        <f ca="1">DH$45*IRR!DH94</f>
        <v>0</v>
      </c>
      <c r="DI50" s="71">
        <f ca="1">DI$45*IRR!DI94</f>
        <v>0</v>
      </c>
      <c r="DJ50" s="71">
        <f ca="1">DJ$45*IRR!DJ94</f>
        <v>0</v>
      </c>
      <c r="DK50" s="71">
        <f ca="1">DK$45*IRR!DK94</f>
        <v>0</v>
      </c>
      <c r="DL50" s="71">
        <f ca="1">DL$45*IRR!DL94</f>
        <v>0</v>
      </c>
      <c r="DM50" s="71">
        <f ca="1">DM$45*IRR!DM94</f>
        <v>0</v>
      </c>
      <c r="DN50" s="71">
        <f ca="1">DN$45*IRR!DN94</f>
        <v>0</v>
      </c>
      <c r="DO50" s="71">
        <f ca="1">DO$45*IRR!DO94</f>
        <v>0</v>
      </c>
      <c r="DP50" s="71">
        <f ca="1">DP$45*IRR!DP94</f>
        <v>0</v>
      </c>
      <c r="DQ50" s="71">
        <f ca="1">DQ$45*IRR!DQ94</f>
        <v>0</v>
      </c>
      <c r="DR50" s="71">
        <f ca="1">DR$45*IRR!DR94</f>
        <v>0</v>
      </c>
      <c r="DS50" s="71">
        <f ca="1">DS$45*IRR!DS94</f>
        <v>0</v>
      </c>
      <c r="DT50" s="71">
        <f ca="1">DT$45*IRR!DT94</f>
        <v>0</v>
      </c>
      <c r="DU50" s="71">
        <f ca="1">DU$45*IRR!DU94</f>
        <v>0</v>
      </c>
      <c r="DV50" s="71">
        <f ca="1">DV$45*IRR!DV94</f>
        <v>0</v>
      </c>
      <c r="DW50" s="71">
        <f ca="1">DW$45*IRR!DW94</f>
        <v>0</v>
      </c>
      <c r="DX50" s="71">
        <f ca="1">DX$45*IRR!DX94</f>
        <v>0</v>
      </c>
      <c r="DY50" s="71">
        <f ca="1">DY$45*IRR!DY94</f>
        <v>0</v>
      </c>
      <c r="DZ50" s="71">
        <f ca="1">DZ$45*IRR!DZ94</f>
        <v>0</v>
      </c>
      <c r="EA50" s="71">
        <f ca="1">EA$45*IRR!EA94</f>
        <v>0</v>
      </c>
      <c r="EB50" s="71">
        <f ca="1">EB$45*IRR!EB94</f>
        <v>0</v>
      </c>
      <c r="EC50" s="71">
        <f ca="1">EC$45*IRR!EC94</f>
        <v>0</v>
      </c>
      <c r="ED50" s="71">
        <f ca="1">ED$45*IRR!ED94</f>
        <v>0</v>
      </c>
      <c r="EE50" s="71">
        <f ca="1">EE$45*IRR!EE94</f>
        <v>0</v>
      </c>
      <c r="EF50" s="71">
        <f ca="1">EF$45*IRR!EF94</f>
        <v>0</v>
      </c>
      <c r="EG50" s="71">
        <f ca="1">EG$45*IRR!EG94</f>
        <v>0</v>
      </c>
      <c r="EH50" s="71">
        <f ca="1">EH$45*IRR!EH94</f>
        <v>0</v>
      </c>
      <c r="EI50" s="71">
        <f ca="1">EI$45*IRR!EI94</f>
        <v>0</v>
      </c>
      <c r="EJ50" s="71">
        <f ca="1">EJ$45*IRR!EJ94</f>
        <v>0</v>
      </c>
      <c r="EK50" s="71">
        <f ca="1">EK$45*IRR!EK94</f>
        <v>0</v>
      </c>
      <c r="EL50" s="71">
        <f ca="1">EL$45*IRR!EL94</f>
        <v>0</v>
      </c>
      <c r="EM50" s="71">
        <f ca="1">EM$45*IRR!EM94</f>
        <v>0</v>
      </c>
      <c r="EN50" s="71">
        <f ca="1">EN$45*IRR!EN94</f>
        <v>0</v>
      </c>
      <c r="EO50" s="71">
        <f ca="1">EO$45*IRR!EO94</f>
        <v>0</v>
      </c>
      <c r="EP50" s="71">
        <f ca="1">EP$45*IRR!EP94</f>
        <v>0</v>
      </c>
    </row>
    <row r="51" spans="2:146" ht="14.1" customHeight="1">
      <c r="B51" s="141" t="s">
        <v>492</v>
      </c>
      <c r="C51" s="831"/>
      <c r="D51" s="296" t="s">
        <v>97</v>
      </c>
      <c r="E51" s="217">
        <f ca="1">SUM(G51:EP51)</f>
        <v>-15000</v>
      </c>
      <c r="F51" s="141"/>
      <c r="G51" s="205"/>
      <c r="H51" s="217">
        <f t="shared" ref="H51:AM51" si="40">SUM(H50:H50)</f>
        <v>0</v>
      </c>
      <c r="I51" s="217">
        <f t="shared" si="40"/>
        <v>0</v>
      </c>
      <c r="J51" s="217">
        <f t="shared" si="40"/>
        <v>0</v>
      </c>
      <c r="K51" s="217">
        <f t="shared" ca="1" si="40"/>
        <v>0</v>
      </c>
      <c r="L51" s="217">
        <f t="shared" ca="1" si="40"/>
        <v>-15000</v>
      </c>
      <c r="M51" s="217">
        <f t="shared" ca="1" si="40"/>
        <v>0</v>
      </c>
      <c r="N51" s="217">
        <f t="shared" ca="1" si="40"/>
        <v>0</v>
      </c>
      <c r="O51" s="217">
        <f t="shared" ca="1" si="40"/>
        <v>0</v>
      </c>
      <c r="P51" s="217">
        <f t="shared" ca="1" si="40"/>
        <v>0</v>
      </c>
      <c r="Q51" s="217">
        <f t="shared" ca="1" si="40"/>
        <v>0</v>
      </c>
      <c r="R51" s="217">
        <f t="shared" ca="1" si="40"/>
        <v>0</v>
      </c>
      <c r="S51" s="217">
        <f t="shared" ca="1" si="40"/>
        <v>0</v>
      </c>
      <c r="T51" s="217">
        <f t="shared" ca="1" si="40"/>
        <v>0</v>
      </c>
      <c r="U51" s="217">
        <f t="shared" ca="1" si="40"/>
        <v>0</v>
      </c>
      <c r="V51" s="217">
        <f t="shared" ca="1" si="40"/>
        <v>0</v>
      </c>
      <c r="W51" s="217">
        <f t="shared" ca="1" si="40"/>
        <v>0</v>
      </c>
      <c r="X51" s="217">
        <f t="shared" ca="1" si="40"/>
        <v>0</v>
      </c>
      <c r="Y51" s="217">
        <f t="shared" ca="1" si="40"/>
        <v>0</v>
      </c>
      <c r="Z51" s="217">
        <f t="shared" ca="1" si="40"/>
        <v>0</v>
      </c>
      <c r="AA51" s="217">
        <f t="shared" ca="1" si="40"/>
        <v>0</v>
      </c>
      <c r="AB51" s="217">
        <f t="shared" ca="1" si="40"/>
        <v>0</v>
      </c>
      <c r="AC51" s="217">
        <f t="shared" ca="1" si="40"/>
        <v>0</v>
      </c>
      <c r="AD51" s="217">
        <f t="shared" ca="1" si="40"/>
        <v>0</v>
      </c>
      <c r="AE51" s="217">
        <f t="shared" ca="1" si="40"/>
        <v>0</v>
      </c>
      <c r="AF51" s="217">
        <f t="shared" ca="1" si="40"/>
        <v>0</v>
      </c>
      <c r="AG51" s="217">
        <f t="shared" ca="1" si="40"/>
        <v>0</v>
      </c>
      <c r="AH51" s="217">
        <f t="shared" ca="1" si="40"/>
        <v>0</v>
      </c>
      <c r="AI51" s="217">
        <f t="shared" ca="1" si="40"/>
        <v>0</v>
      </c>
      <c r="AJ51" s="217">
        <f t="shared" ca="1" si="40"/>
        <v>0</v>
      </c>
      <c r="AK51" s="217">
        <f t="shared" ca="1" si="40"/>
        <v>0</v>
      </c>
      <c r="AL51" s="217">
        <f t="shared" ca="1" si="40"/>
        <v>0</v>
      </c>
      <c r="AM51" s="217">
        <f t="shared" ca="1" si="40"/>
        <v>0</v>
      </c>
      <c r="AN51" s="217">
        <f t="shared" ref="AN51:BS51" ca="1" si="41">SUM(AN50:AN50)</f>
        <v>0</v>
      </c>
      <c r="AO51" s="217">
        <f t="shared" ca="1" si="41"/>
        <v>0</v>
      </c>
      <c r="AP51" s="217">
        <f t="shared" ca="1" si="41"/>
        <v>0</v>
      </c>
      <c r="AQ51" s="217">
        <f t="shared" ca="1" si="41"/>
        <v>0</v>
      </c>
      <c r="AR51" s="217">
        <f t="shared" ca="1" si="41"/>
        <v>0</v>
      </c>
      <c r="AS51" s="217">
        <f t="shared" ca="1" si="41"/>
        <v>0</v>
      </c>
      <c r="AT51" s="217">
        <f t="shared" ca="1" si="41"/>
        <v>0</v>
      </c>
      <c r="AU51" s="217">
        <f t="shared" ca="1" si="41"/>
        <v>0</v>
      </c>
      <c r="AV51" s="217">
        <f t="shared" ca="1" si="41"/>
        <v>0</v>
      </c>
      <c r="AW51" s="217">
        <f t="shared" ca="1" si="41"/>
        <v>0</v>
      </c>
      <c r="AX51" s="217">
        <f t="shared" ca="1" si="41"/>
        <v>0</v>
      </c>
      <c r="AY51" s="217">
        <f t="shared" ca="1" si="41"/>
        <v>0</v>
      </c>
      <c r="AZ51" s="217">
        <f t="shared" ca="1" si="41"/>
        <v>0</v>
      </c>
      <c r="BA51" s="217">
        <f t="shared" ca="1" si="41"/>
        <v>0</v>
      </c>
      <c r="BB51" s="217">
        <f t="shared" ca="1" si="41"/>
        <v>0</v>
      </c>
      <c r="BC51" s="217">
        <f t="shared" ca="1" si="41"/>
        <v>0</v>
      </c>
      <c r="BD51" s="217">
        <f t="shared" ca="1" si="41"/>
        <v>0</v>
      </c>
      <c r="BE51" s="217">
        <f t="shared" ca="1" si="41"/>
        <v>0</v>
      </c>
      <c r="BF51" s="217">
        <f t="shared" ca="1" si="41"/>
        <v>0</v>
      </c>
      <c r="BG51" s="217">
        <f t="shared" ca="1" si="41"/>
        <v>0</v>
      </c>
      <c r="BH51" s="217">
        <f t="shared" ca="1" si="41"/>
        <v>0</v>
      </c>
      <c r="BI51" s="217">
        <f t="shared" ca="1" si="41"/>
        <v>0</v>
      </c>
      <c r="BJ51" s="217">
        <f t="shared" ca="1" si="41"/>
        <v>0</v>
      </c>
      <c r="BK51" s="217">
        <f t="shared" ca="1" si="41"/>
        <v>0</v>
      </c>
      <c r="BL51" s="217">
        <f t="shared" ca="1" si="41"/>
        <v>0</v>
      </c>
      <c r="BM51" s="217">
        <f t="shared" ca="1" si="41"/>
        <v>0</v>
      </c>
      <c r="BN51" s="217">
        <f t="shared" ca="1" si="41"/>
        <v>0</v>
      </c>
      <c r="BO51" s="217">
        <f t="shared" ca="1" si="41"/>
        <v>0</v>
      </c>
      <c r="BP51" s="217">
        <f t="shared" ca="1" si="41"/>
        <v>0</v>
      </c>
      <c r="BQ51" s="217">
        <f t="shared" ca="1" si="41"/>
        <v>0</v>
      </c>
      <c r="BR51" s="217">
        <f t="shared" ca="1" si="41"/>
        <v>0</v>
      </c>
      <c r="BS51" s="217">
        <f t="shared" ca="1" si="41"/>
        <v>0</v>
      </c>
      <c r="BT51" s="217">
        <f t="shared" ref="BT51:CY51" ca="1" si="42">SUM(BT50:BT50)</f>
        <v>0</v>
      </c>
      <c r="BU51" s="217">
        <f t="shared" ca="1" si="42"/>
        <v>0</v>
      </c>
      <c r="BV51" s="217">
        <f t="shared" ca="1" si="42"/>
        <v>0</v>
      </c>
      <c r="BW51" s="217">
        <f t="shared" ca="1" si="42"/>
        <v>0</v>
      </c>
      <c r="BX51" s="217">
        <f t="shared" ca="1" si="42"/>
        <v>0</v>
      </c>
      <c r="BY51" s="217">
        <f t="shared" ca="1" si="42"/>
        <v>0</v>
      </c>
      <c r="BZ51" s="217">
        <f t="shared" ca="1" si="42"/>
        <v>0</v>
      </c>
      <c r="CA51" s="217">
        <f t="shared" ca="1" si="42"/>
        <v>0</v>
      </c>
      <c r="CB51" s="217">
        <f t="shared" ca="1" si="42"/>
        <v>0</v>
      </c>
      <c r="CC51" s="217">
        <f t="shared" ca="1" si="42"/>
        <v>0</v>
      </c>
      <c r="CD51" s="217">
        <f t="shared" ca="1" si="42"/>
        <v>0</v>
      </c>
      <c r="CE51" s="217">
        <f t="shared" ca="1" si="42"/>
        <v>0</v>
      </c>
      <c r="CF51" s="217">
        <f t="shared" ca="1" si="42"/>
        <v>0</v>
      </c>
      <c r="CG51" s="217">
        <f t="shared" ca="1" si="42"/>
        <v>0</v>
      </c>
      <c r="CH51" s="217">
        <f t="shared" ca="1" si="42"/>
        <v>0</v>
      </c>
      <c r="CI51" s="217">
        <f t="shared" ca="1" si="42"/>
        <v>0</v>
      </c>
      <c r="CJ51" s="217">
        <f t="shared" ca="1" si="42"/>
        <v>0</v>
      </c>
      <c r="CK51" s="217">
        <f t="shared" ca="1" si="42"/>
        <v>0</v>
      </c>
      <c r="CL51" s="217">
        <f t="shared" ca="1" si="42"/>
        <v>0</v>
      </c>
      <c r="CM51" s="217">
        <f t="shared" ca="1" si="42"/>
        <v>0</v>
      </c>
      <c r="CN51" s="217">
        <f t="shared" ca="1" si="42"/>
        <v>0</v>
      </c>
      <c r="CO51" s="217">
        <f t="shared" ca="1" si="42"/>
        <v>0</v>
      </c>
      <c r="CP51" s="217">
        <f t="shared" ca="1" si="42"/>
        <v>0</v>
      </c>
      <c r="CQ51" s="217">
        <f t="shared" ca="1" si="42"/>
        <v>0</v>
      </c>
      <c r="CR51" s="217">
        <f t="shared" ca="1" si="42"/>
        <v>0</v>
      </c>
      <c r="CS51" s="217">
        <f t="shared" ca="1" si="42"/>
        <v>0</v>
      </c>
      <c r="CT51" s="217">
        <f t="shared" ca="1" si="42"/>
        <v>0</v>
      </c>
      <c r="CU51" s="217">
        <f t="shared" ca="1" si="42"/>
        <v>0</v>
      </c>
      <c r="CV51" s="217">
        <f t="shared" ca="1" si="42"/>
        <v>0</v>
      </c>
      <c r="CW51" s="217">
        <f t="shared" ca="1" si="42"/>
        <v>0</v>
      </c>
      <c r="CX51" s="217">
        <f t="shared" ca="1" si="42"/>
        <v>0</v>
      </c>
      <c r="CY51" s="217">
        <f t="shared" ca="1" si="42"/>
        <v>0</v>
      </c>
      <c r="CZ51" s="217">
        <f t="shared" ref="CZ51:DI51" ca="1" si="43">SUM(CZ50:CZ50)</f>
        <v>0</v>
      </c>
      <c r="DA51" s="217">
        <f t="shared" ca="1" si="43"/>
        <v>0</v>
      </c>
      <c r="DB51" s="217">
        <f t="shared" ca="1" si="43"/>
        <v>0</v>
      </c>
      <c r="DC51" s="217">
        <f t="shared" ca="1" si="43"/>
        <v>0</v>
      </c>
      <c r="DD51" s="217">
        <f t="shared" ca="1" si="43"/>
        <v>0</v>
      </c>
      <c r="DE51" s="217">
        <f t="shared" ca="1" si="43"/>
        <v>0</v>
      </c>
      <c r="DF51" s="217">
        <f t="shared" ca="1" si="43"/>
        <v>0</v>
      </c>
      <c r="DG51" s="217">
        <f t="shared" ca="1" si="43"/>
        <v>0</v>
      </c>
      <c r="DH51" s="217">
        <f t="shared" ca="1" si="43"/>
        <v>0</v>
      </c>
      <c r="DI51" s="217">
        <f t="shared" ca="1" si="43"/>
        <v>0</v>
      </c>
      <c r="DJ51" s="217">
        <f t="shared" ref="DJ51:EP51" ca="1" si="44">SUM(DJ50:DJ50)</f>
        <v>0</v>
      </c>
      <c r="DK51" s="217">
        <f t="shared" ca="1" si="44"/>
        <v>0</v>
      </c>
      <c r="DL51" s="217">
        <f t="shared" ca="1" si="44"/>
        <v>0</v>
      </c>
      <c r="DM51" s="217">
        <f t="shared" ca="1" si="44"/>
        <v>0</v>
      </c>
      <c r="DN51" s="217">
        <f t="shared" ca="1" si="44"/>
        <v>0</v>
      </c>
      <c r="DO51" s="217">
        <f t="shared" ca="1" si="44"/>
        <v>0</v>
      </c>
      <c r="DP51" s="217">
        <f t="shared" ca="1" si="44"/>
        <v>0</v>
      </c>
      <c r="DQ51" s="217">
        <f t="shared" ca="1" si="44"/>
        <v>0</v>
      </c>
      <c r="DR51" s="217">
        <f t="shared" ca="1" si="44"/>
        <v>0</v>
      </c>
      <c r="DS51" s="217">
        <f t="shared" ca="1" si="44"/>
        <v>0</v>
      </c>
      <c r="DT51" s="217">
        <f t="shared" ca="1" si="44"/>
        <v>0</v>
      </c>
      <c r="DU51" s="217">
        <f t="shared" ca="1" si="44"/>
        <v>0</v>
      </c>
      <c r="DV51" s="217">
        <f t="shared" ca="1" si="44"/>
        <v>0</v>
      </c>
      <c r="DW51" s="217">
        <f t="shared" ca="1" si="44"/>
        <v>0</v>
      </c>
      <c r="DX51" s="217">
        <f t="shared" ca="1" si="44"/>
        <v>0</v>
      </c>
      <c r="DY51" s="217">
        <f t="shared" ca="1" si="44"/>
        <v>0</v>
      </c>
      <c r="DZ51" s="217">
        <f t="shared" ca="1" si="44"/>
        <v>0</v>
      </c>
      <c r="EA51" s="217">
        <f t="shared" ca="1" si="44"/>
        <v>0</v>
      </c>
      <c r="EB51" s="217">
        <f t="shared" ca="1" si="44"/>
        <v>0</v>
      </c>
      <c r="EC51" s="217">
        <f t="shared" ca="1" si="44"/>
        <v>0</v>
      </c>
      <c r="ED51" s="217">
        <f t="shared" ca="1" si="44"/>
        <v>0</v>
      </c>
      <c r="EE51" s="217">
        <f t="shared" ca="1" si="44"/>
        <v>0</v>
      </c>
      <c r="EF51" s="217">
        <f t="shared" ca="1" si="44"/>
        <v>0</v>
      </c>
      <c r="EG51" s="217">
        <f t="shared" ca="1" si="44"/>
        <v>0</v>
      </c>
      <c r="EH51" s="217">
        <f t="shared" ca="1" si="44"/>
        <v>0</v>
      </c>
      <c r="EI51" s="217">
        <f t="shared" ca="1" si="44"/>
        <v>0</v>
      </c>
      <c r="EJ51" s="217">
        <f t="shared" ca="1" si="44"/>
        <v>0</v>
      </c>
      <c r="EK51" s="217">
        <f t="shared" ca="1" si="44"/>
        <v>0</v>
      </c>
      <c r="EL51" s="217">
        <f t="shared" ca="1" si="44"/>
        <v>0</v>
      </c>
      <c r="EM51" s="217">
        <f t="shared" ca="1" si="44"/>
        <v>0</v>
      </c>
      <c r="EN51" s="217">
        <f t="shared" ca="1" si="44"/>
        <v>0</v>
      </c>
      <c r="EO51" s="217">
        <f t="shared" ca="1" si="44"/>
        <v>0</v>
      </c>
      <c r="EP51" s="217">
        <f t="shared" ca="1" si="44"/>
        <v>0</v>
      </c>
    </row>
    <row r="52" spans="2:146" ht="14.1" customHeight="1">
      <c r="C52" s="8"/>
      <c r="E52" s="10"/>
      <c r="H52" s="9"/>
      <c r="I52" s="72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</row>
    <row r="53" spans="2:146" ht="14.1" customHeight="1">
      <c r="B53" s="34" t="s">
        <v>201</v>
      </c>
      <c r="C53" s="8"/>
      <c r="E53" s="10"/>
      <c r="H53" s="9"/>
      <c r="I53" s="72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</row>
    <row r="54" spans="2:146" ht="14.1" customHeight="1">
      <c r="B54" s="15" t="s">
        <v>581</v>
      </c>
      <c r="C54" s="8"/>
      <c r="D54" s="8" t="s">
        <v>97</v>
      </c>
      <c r="E54" s="10">
        <f t="shared" ref="E54:E56" si="45">SUM(G54:EP54)</f>
        <v>0</v>
      </c>
      <c r="H54" s="225">
        <f>IRR!H97*H$45</f>
        <v>0</v>
      </c>
      <c r="I54" s="225">
        <f>IRR!I97*I$45</f>
        <v>0</v>
      </c>
      <c r="J54" s="225">
        <f>IRR!J97*J$45</f>
        <v>0</v>
      </c>
      <c r="K54" s="225">
        <f>IRR!K97*K$45</f>
        <v>0</v>
      </c>
      <c r="L54" s="225">
        <f>IRR!L97*L$45</f>
        <v>0</v>
      </c>
      <c r="M54" s="225">
        <f>IRR!M97*M$45</f>
        <v>0</v>
      </c>
      <c r="N54" s="225">
        <f>IRR!N97*N$45</f>
        <v>0</v>
      </c>
      <c r="O54" s="225">
        <f>IRR!O97*O$45</f>
        <v>0</v>
      </c>
      <c r="P54" s="225">
        <f>IRR!P97*P$45</f>
        <v>0</v>
      </c>
      <c r="Q54" s="225">
        <f>IRR!Q97*Q$45</f>
        <v>0</v>
      </c>
      <c r="R54" s="225">
        <f>IRR!R97*R$45</f>
        <v>0</v>
      </c>
      <c r="S54" s="225">
        <f>IRR!S97*S$45</f>
        <v>0</v>
      </c>
      <c r="T54" s="225">
        <f>IRR!T97*T$45</f>
        <v>0</v>
      </c>
      <c r="U54" s="225">
        <f>IRR!U97*U$45</f>
        <v>0</v>
      </c>
      <c r="V54" s="225">
        <f>IRR!V97*V$45</f>
        <v>0</v>
      </c>
      <c r="W54" s="225">
        <f>IRR!W97*W$45</f>
        <v>0</v>
      </c>
      <c r="X54" s="225">
        <f>IRR!X97*X$45</f>
        <v>0</v>
      </c>
      <c r="Y54" s="225">
        <f>IRR!Y97*Y$45</f>
        <v>0</v>
      </c>
      <c r="Z54" s="225">
        <f>IRR!Z97*Z$45</f>
        <v>0</v>
      </c>
      <c r="AA54" s="225">
        <f>IRR!AA97*AA$45</f>
        <v>0</v>
      </c>
      <c r="AB54" s="225">
        <f>IRR!AB97*AB$45</f>
        <v>0</v>
      </c>
      <c r="AC54" s="225">
        <f>IRR!AC97*AC$45</f>
        <v>0</v>
      </c>
      <c r="AD54" s="225">
        <f>IRR!AD97*AD$45</f>
        <v>0</v>
      </c>
      <c r="AE54" s="225">
        <f>IRR!AE97*AE$45</f>
        <v>0</v>
      </c>
      <c r="AF54" s="225">
        <f>IRR!AF97*AF$45</f>
        <v>0</v>
      </c>
      <c r="AG54" s="225">
        <f>IRR!AG97*AG$45</f>
        <v>0</v>
      </c>
      <c r="AH54" s="225">
        <f>IRR!AH97*AH$45</f>
        <v>0</v>
      </c>
      <c r="AI54" s="225">
        <f>IRR!AI97*AI$45</f>
        <v>0</v>
      </c>
      <c r="AJ54" s="225">
        <f>IRR!AJ97*AJ$45</f>
        <v>0</v>
      </c>
      <c r="AK54" s="225">
        <f>IRR!AK97*AK$45</f>
        <v>0</v>
      </c>
      <c r="AL54" s="225">
        <f>IRR!AL97*AL$45</f>
        <v>0</v>
      </c>
      <c r="AM54" s="225">
        <f>IRR!AM97*AM$45</f>
        <v>0</v>
      </c>
      <c r="AN54" s="225">
        <f>IRR!AN97*AN$45</f>
        <v>0</v>
      </c>
      <c r="AO54" s="225">
        <f>IRR!AO97*AO$45</f>
        <v>0</v>
      </c>
      <c r="AP54" s="225">
        <f>IRR!AP97*AP$45</f>
        <v>0</v>
      </c>
      <c r="AQ54" s="225">
        <f>IRR!AQ97*AQ$45</f>
        <v>0</v>
      </c>
      <c r="AR54" s="225">
        <f>IRR!AR97*AR$45</f>
        <v>0</v>
      </c>
      <c r="AS54" s="225">
        <f>IRR!AS97*AS$45</f>
        <v>0</v>
      </c>
      <c r="AT54" s="225">
        <f>IRR!AT97*AT$45</f>
        <v>0</v>
      </c>
      <c r="AU54" s="225">
        <f>IRR!AU97*AU$45</f>
        <v>0</v>
      </c>
      <c r="AV54" s="225">
        <f>IRR!AV97*AV$45</f>
        <v>0</v>
      </c>
      <c r="AW54" s="225">
        <f>IRR!AW97*AW$45</f>
        <v>0</v>
      </c>
      <c r="AX54" s="225">
        <f>IRR!AX97*AX$45</f>
        <v>0</v>
      </c>
      <c r="AY54" s="225">
        <f>IRR!AY97*AY$45</f>
        <v>0</v>
      </c>
      <c r="AZ54" s="225">
        <f>IRR!AZ97*AZ$45</f>
        <v>0</v>
      </c>
      <c r="BA54" s="225">
        <f>IRR!BA97*BA$45</f>
        <v>0</v>
      </c>
      <c r="BB54" s="225">
        <f>IRR!BB97*BB$45</f>
        <v>0</v>
      </c>
      <c r="BC54" s="225">
        <f>IRR!BC97*BC$45</f>
        <v>0</v>
      </c>
      <c r="BD54" s="225">
        <f>IRR!BD97*BD$45</f>
        <v>0</v>
      </c>
      <c r="BE54" s="225">
        <f>IRR!BE97*BE$45</f>
        <v>0</v>
      </c>
      <c r="BF54" s="225">
        <f>IRR!BF97*BF$45</f>
        <v>0</v>
      </c>
      <c r="BG54" s="225">
        <f>IRR!BG97*BG$45</f>
        <v>0</v>
      </c>
      <c r="BH54" s="225">
        <f>IRR!BH97*BH$45</f>
        <v>0</v>
      </c>
      <c r="BI54" s="225">
        <f>IRR!BI97*BI$45</f>
        <v>0</v>
      </c>
      <c r="BJ54" s="225">
        <f>IRR!BJ97*BJ$45</f>
        <v>0</v>
      </c>
      <c r="BK54" s="225">
        <f>IRR!BK97*BK$45</f>
        <v>0</v>
      </c>
      <c r="BL54" s="225">
        <f>IRR!BL97*BL$45</f>
        <v>0</v>
      </c>
      <c r="BM54" s="225">
        <f>IRR!BM97*BM$45</f>
        <v>0</v>
      </c>
      <c r="BN54" s="225">
        <f>IRR!BN97*BN$45</f>
        <v>0</v>
      </c>
      <c r="BO54" s="225">
        <f>IRR!BO97*BO$45</f>
        <v>0</v>
      </c>
      <c r="BP54" s="225">
        <f>IRR!BP97*BP$45</f>
        <v>0</v>
      </c>
      <c r="BQ54" s="225">
        <f>IRR!BQ97*BQ$45</f>
        <v>0</v>
      </c>
      <c r="BR54" s="225">
        <f>IRR!BR97*BR$45</f>
        <v>0</v>
      </c>
      <c r="BS54" s="225">
        <f>IRR!BS97*BS$45</f>
        <v>0</v>
      </c>
      <c r="BT54" s="225">
        <f>IRR!BT97*BT$45</f>
        <v>0</v>
      </c>
      <c r="BU54" s="225">
        <f>IRR!BU97*BU$45</f>
        <v>0</v>
      </c>
      <c r="BV54" s="225">
        <f>IRR!BV97*BV$45</f>
        <v>0</v>
      </c>
      <c r="BW54" s="225">
        <f>IRR!BW97*BW$45</f>
        <v>0</v>
      </c>
      <c r="BX54" s="225">
        <f>IRR!BX97*BX$45</f>
        <v>0</v>
      </c>
      <c r="BY54" s="225">
        <f>IRR!BY97*BY$45</f>
        <v>0</v>
      </c>
      <c r="BZ54" s="225">
        <f>IRR!BZ97*BZ$45</f>
        <v>0</v>
      </c>
      <c r="CA54" s="225">
        <f>IRR!CA97*CA$45</f>
        <v>0</v>
      </c>
      <c r="CB54" s="225">
        <f>IRR!CB97*CB$45</f>
        <v>0</v>
      </c>
      <c r="CC54" s="225">
        <f>IRR!CC97*CC$45</f>
        <v>0</v>
      </c>
      <c r="CD54" s="225">
        <f>IRR!CD97*CD$45</f>
        <v>0</v>
      </c>
      <c r="CE54" s="225">
        <f>IRR!CE97*CE$45</f>
        <v>0</v>
      </c>
      <c r="CF54" s="225">
        <f>IRR!CF97*CF$45</f>
        <v>0</v>
      </c>
      <c r="CG54" s="225">
        <f>IRR!CG97*CG$45</f>
        <v>0</v>
      </c>
      <c r="CH54" s="225">
        <f>IRR!CH97*CH$45</f>
        <v>0</v>
      </c>
      <c r="CI54" s="225">
        <f>IRR!CI97*CI$45</f>
        <v>0</v>
      </c>
      <c r="CJ54" s="225">
        <f>IRR!CJ97*CJ$45</f>
        <v>0</v>
      </c>
      <c r="CK54" s="225">
        <f>IRR!CK97*CK$45</f>
        <v>0</v>
      </c>
      <c r="CL54" s="225">
        <f>IRR!CL97*CL$45</f>
        <v>0</v>
      </c>
      <c r="CM54" s="225">
        <f>IRR!CM97*CM$45</f>
        <v>0</v>
      </c>
      <c r="CN54" s="225">
        <f>IRR!CN97*CN$45</f>
        <v>0</v>
      </c>
      <c r="CO54" s="225">
        <f>IRR!CO97*CO$45</f>
        <v>0</v>
      </c>
      <c r="CP54" s="225">
        <f>IRR!CP97*CP$45</f>
        <v>0</v>
      </c>
      <c r="CQ54" s="225">
        <f>IRR!CQ97*CQ$45</f>
        <v>0</v>
      </c>
      <c r="CR54" s="225">
        <f>IRR!CR97*CR$45</f>
        <v>0</v>
      </c>
      <c r="CS54" s="225">
        <f>IRR!CS97*CS$45</f>
        <v>0</v>
      </c>
      <c r="CT54" s="225">
        <f>IRR!CT97*CT$45</f>
        <v>0</v>
      </c>
      <c r="CU54" s="225">
        <f>IRR!CU97*CU$45</f>
        <v>0</v>
      </c>
      <c r="CV54" s="225">
        <f>IRR!CV97*CV$45</f>
        <v>0</v>
      </c>
      <c r="CW54" s="225">
        <f>IRR!CW97*CW$45</f>
        <v>0</v>
      </c>
      <c r="CX54" s="225">
        <f>IRR!CX97*CX$45</f>
        <v>0</v>
      </c>
      <c r="CY54" s="225">
        <f>IRR!CY97*CY$45</f>
        <v>0</v>
      </c>
      <c r="CZ54" s="225">
        <f>IRR!CZ97*CZ$45</f>
        <v>0</v>
      </c>
      <c r="DA54" s="225">
        <f>IRR!DA97*DA$45</f>
        <v>0</v>
      </c>
      <c r="DB54" s="225">
        <f>IRR!DB97*DB$45</f>
        <v>0</v>
      </c>
      <c r="DC54" s="225">
        <f>IRR!DC97*DC$45</f>
        <v>0</v>
      </c>
      <c r="DD54" s="225">
        <f>IRR!DD97*DD$45</f>
        <v>0</v>
      </c>
      <c r="DE54" s="225">
        <f>IRR!DE97*DE$45</f>
        <v>0</v>
      </c>
      <c r="DF54" s="225">
        <f>IRR!DF97*DF$45</f>
        <v>0</v>
      </c>
      <c r="DG54" s="225">
        <f>IRR!DG97*DG$45</f>
        <v>0</v>
      </c>
      <c r="DH54" s="225">
        <f>IRR!DH97*DH$45</f>
        <v>0</v>
      </c>
      <c r="DI54" s="225">
        <f>IRR!DI97*DI$45</f>
        <v>0</v>
      </c>
      <c r="DJ54" s="225">
        <f>IRR!EP97*DJ$45</f>
        <v>0</v>
      </c>
      <c r="DK54" s="225">
        <f>IRR!EQ97*DK$45</f>
        <v>0</v>
      </c>
      <c r="DL54" s="225">
        <f>IRR!ER97*DL$45</f>
        <v>0</v>
      </c>
      <c r="DM54" s="225">
        <f>IRR!ES97*DM$45</f>
        <v>0</v>
      </c>
      <c r="DN54" s="225">
        <f>IRR!ET97*DN$45</f>
        <v>0</v>
      </c>
      <c r="DO54" s="225">
        <f>IRR!EU97*DO$45</f>
        <v>0</v>
      </c>
      <c r="DP54" s="225">
        <f>IRR!EV97*DP$45</f>
        <v>0</v>
      </c>
      <c r="DQ54" s="225">
        <f>IRR!EW97*DQ$45</f>
        <v>0</v>
      </c>
      <c r="DR54" s="225">
        <f>IRR!EX97*DR$45</f>
        <v>0</v>
      </c>
      <c r="DS54" s="225">
        <f>IRR!EY97*DS$45</f>
        <v>0</v>
      </c>
      <c r="DT54" s="225">
        <f>IRR!EZ97*DT$45</f>
        <v>0</v>
      </c>
      <c r="DU54" s="225">
        <f>IRR!FA97*DU$45</f>
        <v>0</v>
      </c>
      <c r="DV54" s="225">
        <f>IRR!FB97*DV$45</f>
        <v>0</v>
      </c>
      <c r="DW54" s="225">
        <f>IRR!FC97*DW$45</f>
        <v>0</v>
      </c>
      <c r="DX54" s="225">
        <f>IRR!FD97*DX$45</f>
        <v>0</v>
      </c>
      <c r="DY54" s="225">
        <f>IRR!FE97*DY$45</f>
        <v>0</v>
      </c>
      <c r="DZ54" s="225">
        <f>IRR!FF97*DZ$45</f>
        <v>0</v>
      </c>
      <c r="EA54" s="225">
        <f>IRR!FG97*EA$45</f>
        <v>0</v>
      </c>
      <c r="EB54" s="225">
        <f>IRR!FH97*EB$45</f>
        <v>0</v>
      </c>
      <c r="EC54" s="225">
        <f>IRR!FI97*EC$45</f>
        <v>0</v>
      </c>
      <c r="ED54" s="225">
        <f>IRR!FJ97*ED$45</f>
        <v>0</v>
      </c>
      <c r="EE54" s="225">
        <f>IRR!FK97*EE$45</f>
        <v>0</v>
      </c>
      <c r="EF54" s="225">
        <f>IRR!FL97*EF$45</f>
        <v>0</v>
      </c>
      <c r="EG54" s="225">
        <f>IRR!FM97*EG$45</f>
        <v>0</v>
      </c>
      <c r="EH54" s="225">
        <f>IRR!FN97*EH$45</f>
        <v>0</v>
      </c>
      <c r="EI54" s="225">
        <f>IRR!FO97*EI$45</f>
        <v>0</v>
      </c>
      <c r="EJ54" s="225">
        <f>IRR!FP97*EJ$45</f>
        <v>0</v>
      </c>
      <c r="EK54" s="225">
        <f>IRR!FQ97*EK$45</f>
        <v>0</v>
      </c>
      <c r="EL54" s="225">
        <f>IRR!FR97*EL$45</f>
        <v>0</v>
      </c>
      <c r="EM54" s="225">
        <f>IRR!FS97*EM$45</f>
        <v>0</v>
      </c>
      <c r="EN54" s="225">
        <f>IRR!FT97*EN$45</f>
        <v>0</v>
      </c>
      <c r="EO54" s="225">
        <f>IRR!FU97*EO$45</f>
        <v>0</v>
      </c>
      <c r="EP54" s="225">
        <f>IRR!FV97*EP$45</f>
        <v>0</v>
      </c>
    </row>
    <row r="55" spans="2:146" ht="14.1" customHeight="1">
      <c r="B55" s="15" t="s">
        <v>566</v>
      </c>
      <c r="C55" s="8"/>
      <c r="D55" s="8" t="s">
        <v>97</v>
      </c>
      <c r="E55" s="10">
        <f t="shared" si="45"/>
        <v>59692.907225876901</v>
      </c>
      <c r="H55" s="225">
        <f>IRR!H98*H$45</f>
        <v>0</v>
      </c>
      <c r="I55" s="225">
        <f>IRR!I98*I$45</f>
        <v>0</v>
      </c>
      <c r="J55" s="225">
        <f>IRR!J98*J$45</f>
        <v>0</v>
      </c>
      <c r="K55" s="225">
        <f>IRR!K98*K$45</f>
        <v>0</v>
      </c>
      <c r="L55" s="225">
        <f>IRR!L98*L$45</f>
        <v>0</v>
      </c>
      <c r="M55" s="225">
        <f>IRR!M98*M$45</f>
        <v>0</v>
      </c>
      <c r="N55" s="225">
        <f>IRR!N98*N$45</f>
        <v>0</v>
      </c>
      <c r="O55" s="225">
        <f>IRR!O98*O$45</f>
        <v>0</v>
      </c>
      <c r="P55" s="225">
        <f>IRR!P98*P$45</f>
        <v>0</v>
      </c>
      <c r="Q55" s="225">
        <f>IRR!Q98*Q$45</f>
        <v>0</v>
      </c>
      <c r="R55" s="225">
        <f>IRR!R98*R$45</f>
        <v>0</v>
      </c>
      <c r="S55" s="225">
        <f>IRR!S98*S$45</f>
        <v>0</v>
      </c>
      <c r="T55" s="225">
        <f>IRR!T98*T$45</f>
        <v>0</v>
      </c>
      <c r="U55" s="225">
        <f>IRR!U98*U$45</f>
        <v>0</v>
      </c>
      <c r="V55" s="225">
        <f>IRR!V98*V$45</f>
        <v>0</v>
      </c>
      <c r="W55" s="225">
        <f>IRR!W98*W$45</f>
        <v>0</v>
      </c>
      <c r="X55" s="225">
        <f>IRR!X98*X$45</f>
        <v>0</v>
      </c>
      <c r="Y55" s="225">
        <f>IRR!Y98*Y$45</f>
        <v>0</v>
      </c>
      <c r="Z55" s="225">
        <f>IRR!Z98*Z$45</f>
        <v>0</v>
      </c>
      <c r="AA55" s="225">
        <f>IRR!AA98*AA$45</f>
        <v>978.82766961520383</v>
      </c>
      <c r="AB55" s="225">
        <f>IRR!AB98*AB$45</f>
        <v>0</v>
      </c>
      <c r="AC55" s="225">
        <f>IRR!AC98*AC$45</f>
        <v>0</v>
      </c>
      <c r="AD55" s="225">
        <f>IRR!AD98*AD$45</f>
        <v>0</v>
      </c>
      <c r="AE55" s="225">
        <f>IRR!AE98*AE$45</f>
        <v>1740.4923538392354</v>
      </c>
      <c r="AF55" s="225">
        <f>IRR!AF98*AF$45</f>
        <v>0</v>
      </c>
      <c r="AG55" s="225">
        <f>IRR!AG98*AG$45</f>
        <v>0</v>
      </c>
      <c r="AH55" s="225">
        <f>IRR!AH98*AH$45</f>
        <v>0</v>
      </c>
      <c r="AI55" s="225">
        <f>IRR!AI98*AI$45</f>
        <v>1618.2918752046062</v>
      </c>
      <c r="AJ55" s="225">
        <f>IRR!AJ98*AJ$45</f>
        <v>0</v>
      </c>
      <c r="AK55" s="225">
        <f>IRR!AK98*AK$45</f>
        <v>0</v>
      </c>
      <c r="AL55" s="225">
        <f>IRR!AL98*AL$45</f>
        <v>0</v>
      </c>
      <c r="AM55" s="225">
        <f>IRR!AM98*AM$45</f>
        <v>1641.321444809957</v>
      </c>
      <c r="AN55" s="225">
        <f>IRR!AN98*AN$45</f>
        <v>0</v>
      </c>
      <c r="AO55" s="225">
        <f>IRR!AO98*AO$45</f>
        <v>0</v>
      </c>
      <c r="AP55" s="225">
        <f>IRR!AP98*AP$45</f>
        <v>0</v>
      </c>
      <c r="AQ55" s="225">
        <f>IRR!AQ98*AQ$45</f>
        <v>1855.9714832070149</v>
      </c>
      <c r="AR55" s="225">
        <f>IRR!AR98*AR$45</f>
        <v>0</v>
      </c>
      <c r="AS55" s="225">
        <f>IRR!AS98*AS$45</f>
        <v>0</v>
      </c>
      <c r="AT55" s="225">
        <f>IRR!AT98*AT$45</f>
        <v>0</v>
      </c>
      <c r="AU55" s="225">
        <f>IRR!AU98*AU$45</f>
        <v>2080.6764868372384</v>
      </c>
      <c r="AV55" s="225">
        <f>IRR!AV98*AV$45</f>
        <v>0</v>
      </c>
      <c r="AW55" s="225">
        <f>IRR!AW98*AW$45</f>
        <v>0</v>
      </c>
      <c r="AX55" s="225">
        <f>IRR!AX98*AX$45</f>
        <v>0</v>
      </c>
      <c r="AY55" s="225">
        <f>IRR!AY98*AY$45</f>
        <v>2154.0998118206494</v>
      </c>
      <c r="AZ55" s="225">
        <f>IRR!AZ98*AZ$45</f>
        <v>0</v>
      </c>
      <c r="BA55" s="225">
        <f>IRR!BA98*BA$45</f>
        <v>0</v>
      </c>
      <c r="BB55" s="225">
        <f>IRR!BB98*BB$45</f>
        <v>0</v>
      </c>
      <c r="BC55" s="225">
        <f>IRR!BC98*BC$45</f>
        <v>2409.4885084887446</v>
      </c>
      <c r="BD55" s="225">
        <f>IRR!BD98*BD$45</f>
        <v>0</v>
      </c>
      <c r="BE55" s="225">
        <f>IRR!BE98*BE$45</f>
        <v>0</v>
      </c>
      <c r="BF55" s="225">
        <f>IRR!BF98*BF$45</f>
        <v>0</v>
      </c>
      <c r="BG55" s="225">
        <f>IRR!BG98*BG$45</f>
        <v>2664.376711289995</v>
      </c>
      <c r="BH55" s="225">
        <f>IRR!BH98*BH$45</f>
        <v>0</v>
      </c>
      <c r="BI55" s="225">
        <f>IRR!BI98*BI$45</f>
        <v>0</v>
      </c>
      <c r="BJ55" s="225">
        <f>IRR!BJ98*BJ$45</f>
        <v>0</v>
      </c>
      <c r="BK55" s="225">
        <f>IRR!BK98*BK$45</f>
        <v>2918.7559031436358</v>
      </c>
      <c r="BL55" s="225">
        <f>IRR!BL98*BL$45</f>
        <v>0</v>
      </c>
      <c r="BM55" s="225">
        <f>IRR!BM98*BM$45</f>
        <v>0</v>
      </c>
      <c r="BN55" s="225">
        <f>IRR!BN98*BN$45</f>
        <v>0</v>
      </c>
      <c r="BO55" s="225">
        <f>IRR!BO98*BO$45</f>
        <v>3172.6174190192742</v>
      </c>
      <c r="BP55" s="225">
        <f>IRR!BP98*BP$45</f>
        <v>0</v>
      </c>
      <c r="BQ55" s="225">
        <f>IRR!BQ98*BQ$45</f>
        <v>0</v>
      </c>
      <c r="BR55" s="225">
        <f>IRR!BR98*BR$45</f>
        <v>0</v>
      </c>
      <c r="BS55" s="225">
        <f>IRR!BS98*BS$45</f>
        <v>3425.9524433137194</v>
      </c>
      <c r="BT55" s="225">
        <f>IRR!BT98*BT$45</f>
        <v>0</v>
      </c>
      <c r="BU55" s="225">
        <f>IRR!BU98*BU$45</f>
        <v>0</v>
      </c>
      <c r="BV55" s="225">
        <f>IRR!BV98*BV$45</f>
        <v>0</v>
      </c>
      <c r="BW55" s="225">
        <f>IRR!BW98*BW$45</f>
        <v>3678.7520071804529</v>
      </c>
      <c r="BX55" s="225">
        <f>IRR!BX98*BX$45</f>
        <v>0</v>
      </c>
      <c r="BY55" s="225">
        <f>IRR!BY98*BY$45</f>
        <v>0</v>
      </c>
      <c r="BZ55" s="225">
        <f>IRR!BZ98*BZ$45</f>
        <v>0</v>
      </c>
      <c r="CA55" s="225">
        <f>IRR!CA98*CA$45</f>
        <v>3931.0069858108145</v>
      </c>
      <c r="CB55" s="225">
        <f>IRR!CB98*CB$45</f>
        <v>0</v>
      </c>
      <c r="CC55" s="225">
        <f>IRR!CC98*CC$45</f>
        <v>0</v>
      </c>
      <c r="CD55" s="225">
        <f>IRR!CD98*CD$45</f>
        <v>0</v>
      </c>
      <c r="CE55" s="225">
        <f>IRR!CE98*CE$45</f>
        <v>4182.7080956659711</v>
      </c>
      <c r="CF55" s="225">
        <f>IRR!CF98*CF$45</f>
        <v>0</v>
      </c>
      <c r="CG55" s="225">
        <f>IRR!CG98*CG$45</f>
        <v>0</v>
      </c>
      <c r="CH55" s="225">
        <f>IRR!CH98*CH$45</f>
        <v>0</v>
      </c>
      <c r="CI55" s="225">
        <f>IRR!CI98*CI$45</f>
        <v>2649.3126737312323</v>
      </c>
      <c r="CJ55" s="225">
        <f>IRR!CJ98*CJ$45</f>
        <v>0</v>
      </c>
      <c r="CK55" s="225">
        <f>IRR!CK98*CK$45</f>
        <v>0</v>
      </c>
      <c r="CL55" s="225">
        <f>IRR!CL98*CL$45</f>
        <v>0</v>
      </c>
      <c r="CM55" s="225">
        <f>IRR!CM98*CM$45</f>
        <v>11066.837905427574</v>
      </c>
      <c r="CN55" s="225">
        <f>IRR!CN98*CN$45</f>
        <v>0</v>
      </c>
      <c r="CO55" s="225">
        <f>IRR!CO98*CO$45</f>
        <v>0</v>
      </c>
      <c r="CP55" s="225">
        <f>IRR!CP98*CP$45</f>
        <v>0</v>
      </c>
      <c r="CQ55" s="225">
        <f>IRR!CQ98*CQ$45</f>
        <v>7523.4174474715801</v>
      </c>
      <c r="CR55" s="225">
        <f>IRR!CR98*CR$45</f>
        <v>0</v>
      </c>
      <c r="CS55" s="225">
        <f>IRR!CS98*CS$45</f>
        <v>0</v>
      </c>
      <c r="CT55" s="225">
        <f>IRR!CT98*CT$45</f>
        <v>0</v>
      </c>
      <c r="CU55" s="225">
        <f>IRR!CU98*CU$45</f>
        <v>0</v>
      </c>
      <c r="CV55" s="225">
        <f>IRR!CV98*CV$45</f>
        <v>0</v>
      </c>
      <c r="CW55" s="225">
        <f>IRR!CW98*CW$45</f>
        <v>0</v>
      </c>
      <c r="CX55" s="225">
        <f>IRR!CX98*CX$45</f>
        <v>0</v>
      </c>
      <c r="CY55" s="225">
        <f>IRR!CY98*CY$45</f>
        <v>0</v>
      </c>
      <c r="CZ55" s="225">
        <f>IRR!CZ98*CZ$45</f>
        <v>0</v>
      </c>
      <c r="DA55" s="225">
        <f>IRR!DA98*DA$45</f>
        <v>0</v>
      </c>
      <c r="DB55" s="225">
        <f>IRR!DB98*DB$45</f>
        <v>0</v>
      </c>
      <c r="DC55" s="225">
        <f>IRR!DC98*DC$45</f>
        <v>0</v>
      </c>
      <c r="DD55" s="225">
        <f>IRR!DD98*DD$45</f>
        <v>0</v>
      </c>
      <c r="DE55" s="225">
        <f>IRR!DE98*DE$45</f>
        <v>0</v>
      </c>
      <c r="DF55" s="225">
        <f>IRR!DF98*DF$45</f>
        <v>0</v>
      </c>
      <c r="DG55" s="225">
        <f>IRR!DG98*DG$45</f>
        <v>0</v>
      </c>
      <c r="DH55" s="225">
        <f>IRR!DH98*DH$45</f>
        <v>0</v>
      </c>
      <c r="DI55" s="225">
        <f>IRR!DI98*DI$45</f>
        <v>0</v>
      </c>
      <c r="DJ55" s="225">
        <f>IRR!EP98*DJ$45</f>
        <v>0</v>
      </c>
      <c r="DK55" s="225">
        <f>IRR!EQ98*DK$45</f>
        <v>0</v>
      </c>
      <c r="DL55" s="225">
        <f>IRR!ER98*DL$45</f>
        <v>0</v>
      </c>
      <c r="DM55" s="225">
        <f>IRR!ES98*DM$45</f>
        <v>0</v>
      </c>
      <c r="DN55" s="225">
        <f>IRR!ET98*DN$45</f>
        <v>0</v>
      </c>
      <c r="DO55" s="225">
        <f>IRR!EU98*DO$45</f>
        <v>0</v>
      </c>
      <c r="DP55" s="225">
        <f>IRR!EV98*DP$45</f>
        <v>0</v>
      </c>
      <c r="DQ55" s="225">
        <f>IRR!EW98*DQ$45</f>
        <v>0</v>
      </c>
      <c r="DR55" s="225">
        <f>IRR!EX98*DR$45</f>
        <v>0</v>
      </c>
      <c r="DS55" s="225">
        <f>IRR!EY98*DS$45</f>
        <v>0</v>
      </c>
      <c r="DT55" s="225">
        <f>IRR!EZ98*DT$45</f>
        <v>0</v>
      </c>
      <c r="DU55" s="225">
        <f>IRR!FA98*DU$45</f>
        <v>0</v>
      </c>
      <c r="DV55" s="225">
        <f>IRR!FB98*DV$45</f>
        <v>0</v>
      </c>
      <c r="DW55" s="225">
        <f>IRR!FC98*DW$45</f>
        <v>0</v>
      </c>
      <c r="DX55" s="225">
        <f>IRR!FD98*DX$45</f>
        <v>0</v>
      </c>
      <c r="DY55" s="225">
        <f>IRR!FE98*DY$45</f>
        <v>0</v>
      </c>
      <c r="DZ55" s="225">
        <f>IRR!FF98*DZ$45</f>
        <v>0</v>
      </c>
      <c r="EA55" s="225">
        <f>IRR!FG98*EA$45</f>
        <v>0</v>
      </c>
      <c r="EB55" s="225">
        <f>IRR!FH98*EB$45</f>
        <v>0</v>
      </c>
      <c r="EC55" s="225">
        <f>IRR!FI98*EC$45</f>
        <v>0</v>
      </c>
      <c r="ED55" s="225">
        <f>IRR!FJ98*ED$45</f>
        <v>0</v>
      </c>
      <c r="EE55" s="225">
        <f>IRR!FK98*EE$45</f>
        <v>0</v>
      </c>
      <c r="EF55" s="225">
        <f>IRR!FL98*EF$45</f>
        <v>0</v>
      </c>
      <c r="EG55" s="225">
        <f>IRR!FM98*EG$45</f>
        <v>0</v>
      </c>
      <c r="EH55" s="225">
        <f>IRR!FN98*EH$45</f>
        <v>0</v>
      </c>
      <c r="EI55" s="225">
        <f>IRR!FO98*EI$45</f>
        <v>0</v>
      </c>
      <c r="EJ55" s="225">
        <f>IRR!FP98*EJ$45</f>
        <v>0</v>
      </c>
      <c r="EK55" s="225">
        <f>IRR!FQ98*EK$45</f>
        <v>0</v>
      </c>
      <c r="EL55" s="225">
        <f>IRR!FR98*EL$45</f>
        <v>0</v>
      </c>
      <c r="EM55" s="225">
        <f>IRR!FS98*EM$45</f>
        <v>0</v>
      </c>
      <c r="EN55" s="225">
        <f>IRR!FT98*EN$45</f>
        <v>0</v>
      </c>
      <c r="EO55" s="225">
        <f>IRR!FU98*EO$45</f>
        <v>0</v>
      </c>
      <c r="EP55" s="225">
        <f>IRR!FV98*EP$45</f>
        <v>0</v>
      </c>
    </row>
    <row r="56" spans="2:146" ht="14.1" customHeight="1">
      <c r="B56" s="15" t="s">
        <v>303</v>
      </c>
      <c r="C56" s="8"/>
      <c r="D56" s="8" t="s">
        <v>97</v>
      </c>
      <c r="E56" s="10">
        <f t="shared" ca="1" si="45"/>
        <v>25545.933620972479</v>
      </c>
      <c r="H56" s="225">
        <f ca="1">IRR!H99*H$45</f>
        <v>0</v>
      </c>
      <c r="I56" s="225">
        <f ca="1">IRR!I99*I$45</f>
        <v>0</v>
      </c>
      <c r="J56" s="225">
        <f ca="1">IRR!J99*J$45</f>
        <v>0</v>
      </c>
      <c r="K56" s="225">
        <f ca="1">IRR!K99*K$45</f>
        <v>0</v>
      </c>
      <c r="L56" s="225">
        <f ca="1">IRR!L99*L$45</f>
        <v>0</v>
      </c>
      <c r="M56" s="225">
        <f ca="1">IRR!M99*M$45</f>
        <v>0</v>
      </c>
      <c r="N56" s="225">
        <f ca="1">IRR!N99*N$45</f>
        <v>0</v>
      </c>
      <c r="O56" s="225">
        <f ca="1">IRR!O99*O$45</f>
        <v>0</v>
      </c>
      <c r="P56" s="225">
        <f ca="1">IRR!P99*P$45</f>
        <v>0</v>
      </c>
      <c r="Q56" s="225">
        <f ca="1">IRR!Q99*Q$45</f>
        <v>0</v>
      </c>
      <c r="R56" s="225">
        <f ca="1">IRR!R99*R$45</f>
        <v>0</v>
      </c>
      <c r="S56" s="225">
        <f ca="1">IRR!S99*S$45</f>
        <v>0</v>
      </c>
      <c r="T56" s="225">
        <f ca="1">IRR!T99*T$45</f>
        <v>0</v>
      </c>
      <c r="U56" s="225">
        <f ca="1">IRR!U99*U$45</f>
        <v>0</v>
      </c>
      <c r="V56" s="225">
        <f ca="1">IRR!V99*V$45</f>
        <v>0</v>
      </c>
      <c r="W56" s="225">
        <f ca="1">IRR!W99*W$45</f>
        <v>0</v>
      </c>
      <c r="X56" s="225">
        <f ca="1">IRR!X99*X$45</f>
        <v>0</v>
      </c>
      <c r="Y56" s="225">
        <f ca="1">IRR!Y99*Y$45</f>
        <v>0</v>
      </c>
      <c r="Z56" s="225">
        <f ca="1">IRR!Z99*Z$45</f>
        <v>0</v>
      </c>
      <c r="AA56" s="225">
        <f ca="1">IRR!AA99*AA$45</f>
        <v>0</v>
      </c>
      <c r="AB56" s="225">
        <f ca="1">IRR!AB99*AB$45</f>
        <v>0</v>
      </c>
      <c r="AC56" s="225">
        <f ca="1">IRR!AC99*AC$45</f>
        <v>0</v>
      </c>
      <c r="AD56" s="225">
        <f ca="1">IRR!AD99*AD$45</f>
        <v>0</v>
      </c>
      <c r="AE56" s="225">
        <f ca="1">IRR!AE99*AE$45</f>
        <v>0</v>
      </c>
      <c r="AF56" s="225">
        <f ca="1">IRR!AF99*AF$45</f>
        <v>0</v>
      </c>
      <c r="AG56" s="225">
        <f ca="1">IRR!AG99*AG$45</f>
        <v>0</v>
      </c>
      <c r="AH56" s="225">
        <f ca="1">IRR!AH99*AH$45</f>
        <v>0</v>
      </c>
      <c r="AI56" s="225">
        <f ca="1">IRR!AI99*AI$45</f>
        <v>0</v>
      </c>
      <c r="AJ56" s="225">
        <f ca="1">IRR!AJ99*AJ$45</f>
        <v>0</v>
      </c>
      <c r="AK56" s="225">
        <f ca="1">IRR!AK99*AK$45</f>
        <v>0</v>
      </c>
      <c r="AL56" s="225">
        <f ca="1">IRR!AL99*AL$45</f>
        <v>0</v>
      </c>
      <c r="AM56" s="225">
        <f ca="1">IRR!AM99*AM$45</f>
        <v>0</v>
      </c>
      <c r="AN56" s="225">
        <f ca="1">IRR!AN99*AN$45</f>
        <v>0</v>
      </c>
      <c r="AO56" s="225">
        <f ca="1">IRR!AO99*AO$45</f>
        <v>0</v>
      </c>
      <c r="AP56" s="225">
        <f ca="1">IRR!AP99*AP$45</f>
        <v>0</v>
      </c>
      <c r="AQ56" s="225">
        <f ca="1">IRR!AQ99*AQ$45</f>
        <v>0</v>
      </c>
      <c r="AR56" s="225">
        <f ca="1">IRR!AR99*AR$45</f>
        <v>0</v>
      </c>
      <c r="AS56" s="225">
        <f ca="1">IRR!AS99*AS$45</f>
        <v>0</v>
      </c>
      <c r="AT56" s="225">
        <f ca="1">IRR!AT99*AT$45</f>
        <v>0</v>
      </c>
      <c r="AU56" s="225">
        <f ca="1">IRR!AU99*AU$45</f>
        <v>0</v>
      </c>
      <c r="AV56" s="225">
        <f ca="1">IRR!AV99*AV$45</f>
        <v>0</v>
      </c>
      <c r="AW56" s="225">
        <f ca="1">IRR!AW99*AW$45</f>
        <v>0</v>
      </c>
      <c r="AX56" s="225">
        <f ca="1">IRR!AX99*AX$45</f>
        <v>0</v>
      </c>
      <c r="AY56" s="225">
        <f ca="1">IRR!AY99*AY$45</f>
        <v>0</v>
      </c>
      <c r="AZ56" s="225">
        <f ca="1">IRR!AZ99*AZ$45</f>
        <v>0</v>
      </c>
      <c r="BA56" s="225">
        <f ca="1">IRR!BA99*BA$45</f>
        <v>0</v>
      </c>
      <c r="BB56" s="225">
        <f ca="1">IRR!BB99*BB$45</f>
        <v>0</v>
      </c>
      <c r="BC56" s="225">
        <f ca="1">IRR!BC99*BC$45</f>
        <v>0</v>
      </c>
      <c r="BD56" s="225">
        <f ca="1">IRR!BD99*BD$45</f>
        <v>0</v>
      </c>
      <c r="BE56" s="225">
        <f ca="1">IRR!BE99*BE$45</f>
        <v>0</v>
      </c>
      <c r="BF56" s="225">
        <f ca="1">IRR!BF99*BF$45</f>
        <v>0</v>
      </c>
      <c r="BG56" s="225">
        <f ca="1">IRR!BG99*BG$45</f>
        <v>0</v>
      </c>
      <c r="BH56" s="225">
        <f ca="1">IRR!BH99*BH$45</f>
        <v>0</v>
      </c>
      <c r="BI56" s="225">
        <f ca="1">IRR!BI99*BI$45</f>
        <v>0</v>
      </c>
      <c r="BJ56" s="225">
        <f ca="1">IRR!BJ99*BJ$45</f>
        <v>0</v>
      </c>
      <c r="BK56" s="225">
        <f ca="1">IRR!BK99*BK$45</f>
        <v>0</v>
      </c>
      <c r="BL56" s="225">
        <f ca="1">IRR!BL99*BL$45</f>
        <v>0</v>
      </c>
      <c r="BM56" s="225">
        <f ca="1">IRR!BM99*BM$45</f>
        <v>0</v>
      </c>
      <c r="BN56" s="225">
        <f ca="1">IRR!BN99*BN$45</f>
        <v>0</v>
      </c>
      <c r="BO56" s="225">
        <f ca="1">IRR!BO99*BO$45</f>
        <v>0</v>
      </c>
      <c r="BP56" s="225">
        <f ca="1">IRR!BP99*BP$45</f>
        <v>0</v>
      </c>
      <c r="BQ56" s="225">
        <f ca="1">IRR!BQ99*BQ$45</f>
        <v>0</v>
      </c>
      <c r="BR56" s="225">
        <f ca="1">IRR!BR99*BR$45</f>
        <v>0</v>
      </c>
      <c r="BS56" s="225">
        <f ca="1">IRR!BS99*BS$45</f>
        <v>0</v>
      </c>
      <c r="BT56" s="225">
        <f ca="1">IRR!BT99*BT$45</f>
        <v>0</v>
      </c>
      <c r="BU56" s="225">
        <f ca="1">IRR!BU99*BU$45</f>
        <v>0</v>
      </c>
      <c r="BV56" s="225">
        <f ca="1">IRR!BV99*BV$45</f>
        <v>0</v>
      </c>
      <c r="BW56" s="225">
        <f ca="1">IRR!BW99*BW$45</f>
        <v>0</v>
      </c>
      <c r="BX56" s="225">
        <f ca="1">IRR!BX99*BX$45</f>
        <v>0</v>
      </c>
      <c r="BY56" s="225">
        <f ca="1">IRR!BY99*BY$45</f>
        <v>0</v>
      </c>
      <c r="BZ56" s="225">
        <f ca="1">IRR!BZ99*BZ$45</f>
        <v>0</v>
      </c>
      <c r="CA56" s="225">
        <f ca="1">IRR!CA99*CA$45</f>
        <v>0</v>
      </c>
      <c r="CB56" s="225">
        <f ca="1">IRR!CB99*CB$45</f>
        <v>0</v>
      </c>
      <c r="CC56" s="225">
        <f ca="1">IRR!CC99*CC$45</f>
        <v>0</v>
      </c>
      <c r="CD56" s="225">
        <f ca="1">IRR!CD99*CD$45</f>
        <v>0</v>
      </c>
      <c r="CE56" s="225">
        <f ca="1">IRR!CE99*CE$45</f>
        <v>0</v>
      </c>
      <c r="CF56" s="225">
        <f ca="1">IRR!CF99*CF$45</f>
        <v>0</v>
      </c>
      <c r="CG56" s="225">
        <f ca="1">IRR!CG99*CG$45</f>
        <v>0</v>
      </c>
      <c r="CH56" s="225">
        <f ca="1">IRR!CH99*CH$45</f>
        <v>0</v>
      </c>
      <c r="CI56" s="225">
        <f ca="1">IRR!CI99*CI$45</f>
        <v>0</v>
      </c>
      <c r="CJ56" s="225">
        <f ca="1">IRR!CJ99*CJ$45</f>
        <v>0</v>
      </c>
      <c r="CK56" s="225">
        <f ca="1">IRR!CK99*CK$45</f>
        <v>0</v>
      </c>
      <c r="CL56" s="225">
        <f ca="1">IRR!CL99*CL$45</f>
        <v>0</v>
      </c>
      <c r="CM56" s="225">
        <f ca="1">IRR!CM99*CM$45</f>
        <v>0</v>
      </c>
      <c r="CN56" s="225">
        <f ca="1">IRR!CN99*CN$45</f>
        <v>0</v>
      </c>
      <c r="CO56" s="225">
        <f ca="1">IRR!CO99*CO$45</f>
        <v>0</v>
      </c>
      <c r="CP56" s="225">
        <f ca="1">IRR!CP99*CP$45</f>
        <v>0</v>
      </c>
      <c r="CQ56" s="225">
        <f ca="1">IRR!CQ99*CQ$45</f>
        <v>0</v>
      </c>
      <c r="CR56" s="225">
        <f ca="1">IRR!CR99*CR$45</f>
        <v>0</v>
      </c>
      <c r="CS56" s="225">
        <f ca="1">IRR!CS99*CS$45</f>
        <v>25545.933620972479</v>
      </c>
      <c r="CT56" s="225">
        <f ca="1">IRR!CT99*CT$45</f>
        <v>0</v>
      </c>
      <c r="CU56" s="225">
        <f ca="1">IRR!CU99*CU$45</f>
        <v>0</v>
      </c>
      <c r="CV56" s="225">
        <f ca="1">IRR!CV99*CV$45</f>
        <v>0</v>
      </c>
      <c r="CW56" s="225">
        <f ca="1">IRR!CW99*CW$45</f>
        <v>0</v>
      </c>
      <c r="CX56" s="225">
        <f ca="1">IRR!CX99*CX$45</f>
        <v>0</v>
      </c>
      <c r="CY56" s="225">
        <f ca="1">IRR!CY99*CY$45</f>
        <v>0</v>
      </c>
      <c r="CZ56" s="225">
        <f ca="1">IRR!CZ99*CZ$45</f>
        <v>0</v>
      </c>
      <c r="DA56" s="225">
        <f ca="1">IRR!DA99*DA$45</f>
        <v>0</v>
      </c>
      <c r="DB56" s="225">
        <f ca="1">IRR!DB99*DB$45</f>
        <v>0</v>
      </c>
      <c r="DC56" s="225">
        <f ca="1">IRR!DC99*DC$45</f>
        <v>0</v>
      </c>
      <c r="DD56" s="225">
        <f ca="1">IRR!DD99*DD$45</f>
        <v>0</v>
      </c>
      <c r="DE56" s="225">
        <f ca="1">IRR!DE99*DE$45</f>
        <v>0</v>
      </c>
      <c r="DF56" s="225">
        <f ca="1">IRR!DF99*DF$45</f>
        <v>0</v>
      </c>
      <c r="DG56" s="225">
        <f ca="1">IRR!DG99*DG$45</f>
        <v>0</v>
      </c>
      <c r="DH56" s="225">
        <f ca="1">IRR!DH99*DH$45</f>
        <v>0</v>
      </c>
      <c r="DI56" s="225">
        <f ca="1">IRR!DI99*DI$45</f>
        <v>0</v>
      </c>
      <c r="DJ56" s="225">
        <f ca="1">IRR!EP99*DJ$45</f>
        <v>0</v>
      </c>
      <c r="DK56" s="225">
        <f>IRR!EQ99*DK$45</f>
        <v>0</v>
      </c>
      <c r="DL56" s="225">
        <f>IRR!ER99*DL$45</f>
        <v>0</v>
      </c>
      <c r="DM56" s="225">
        <f>IRR!ES99*DM$45</f>
        <v>0</v>
      </c>
      <c r="DN56" s="225">
        <f>IRR!ET99*DN$45</f>
        <v>0</v>
      </c>
      <c r="DO56" s="225">
        <f>IRR!EU99*DO$45</f>
        <v>0</v>
      </c>
      <c r="DP56" s="225">
        <f>IRR!EV99*DP$45</f>
        <v>0</v>
      </c>
      <c r="DQ56" s="225">
        <f>IRR!EW99*DQ$45</f>
        <v>0</v>
      </c>
      <c r="DR56" s="225">
        <f>IRR!EX99*DR$45</f>
        <v>0</v>
      </c>
      <c r="DS56" s="225">
        <f>IRR!EY99*DS$45</f>
        <v>0</v>
      </c>
      <c r="DT56" s="225">
        <f>IRR!EZ99*DT$45</f>
        <v>0</v>
      </c>
      <c r="DU56" s="225">
        <f>IRR!FA99*DU$45</f>
        <v>0</v>
      </c>
      <c r="DV56" s="225">
        <f>IRR!FB99*DV$45</f>
        <v>0</v>
      </c>
      <c r="DW56" s="225">
        <f>IRR!FC99*DW$45</f>
        <v>0</v>
      </c>
      <c r="DX56" s="225">
        <f>IRR!FD99*DX$45</f>
        <v>0</v>
      </c>
      <c r="DY56" s="225">
        <f>IRR!FE99*DY$45</f>
        <v>0</v>
      </c>
      <c r="DZ56" s="225">
        <f>IRR!FF99*DZ$45</f>
        <v>0</v>
      </c>
      <c r="EA56" s="225">
        <f>IRR!FG99*EA$45</f>
        <v>0</v>
      </c>
      <c r="EB56" s="225">
        <f>IRR!FH99*EB$45</f>
        <v>0</v>
      </c>
      <c r="EC56" s="225">
        <f>IRR!FI99*EC$45</f>
        <v>0</v>
      </c>
      <c r="ED56" s="225">
        <f>IRR!FJ99*ED$45</f>
        <v>0</v>
      </c>
      <c r="EE56" s="225">
        <f>IRR!FK99*EE$45</f>
        <v>0</v>
      </c>
      <c r="EF56" s="225">
        <f>IRR!FL99*EF$45</f>
        <v>0</v>
      </c>
      <c r="EG56" s="225">
        <f>IRR!FM99*EG$45</f>
        <v>0</v>
      </c>
      <c r="EH56" s="225">
        <f>IRR!FN99*EH$45</f>
        <v>0</v>
      </c>
      <c r="EI56" s="225">
        <f>IRR!FO99*EI$45</f>
        <v>0</v>
      </c>
      <c r="EJ56" s="225">
        <f>IRR!FP99*EJ$45</f>
        <v>0</v>
      </c>
      <c r="EK56" s="225">
        <f>IRR!FQ99*EK$45</f>
        <v>0</v>
      </c>
      <c r="EL56" s="225">
        <f>IRR!FR99*EL$45</f>
        <v>0</v>
      </c>
      <c r="EM56" s="225">
        <f>IRR!FS99*EM$45</f>
        <v>0</v>
      </c>
      <c r="EN56" s="225">
        <f>IRR!FT99*EN$45</f>
        <v>0</v>
      </c>
      <c r="EO56" s="225">
        <f>IRR!FU99*EO$45</f>
        <v>0</v>
      </c>
      <c r="EP56" s="225">
        <f>IRR!FV99*EP$45</f>
        <v>0</v>
      </c>
    </row>
    <row r="57" spans="2:146" ht="14.1" customHeight="1">
      <c r="B57" s="141" t="s">
        <v>492</v>
      </c>
      <c r="C57" s="831"/>
      <c r="D57" s="296" t="s">
        <v>97</v>
      </c>
      <c r="E57" s="205">
        <f ca="1">SUM(G57:EP57)</f>
        <v>85238.840846849373</v>
      </c>
      <c r="F57" s="141"/>
      <c r="G57" s="205"/>
      <c r="H57" s="217">
        <f t="shared" ref="H57:AM57" ca="1" si="46">SUM(H54:H56)</f>
        <v>0</v>
      </c>
      <c r="I57" s="217">
        <f t="shared" ca="1" si="46"/>
        <v>0</v>
      </c>
      <c r="J57" s="217">
        <f t="shared" ca="1" si="46"/>
        <v>0</v>
      </c>
      <c r="K57" s="217">
        <f t="shared" ca="1" si="46"/>
        <v>0</v>
      </c>
      <c r="L57" s="217">
        <f t="shared" ca="1" si="46"/>
        <v>0</v>
      </c>
      <c r="M57" s="217">
        <f t="shared" ca="1" si="46"/>
        <v>0</v>
      </c>
      <c r="N57" s="217">
        <f t="shared" ca="1" si="46"/>
        <v>0</v>
      </c>
      <c r="O57" s="217">
        <f t="shared" ca="1" si="46"/>
        <v>0</v>
      </c>
      <c r="P57" s="217">
        <f t="shared" ca="1" si="46"/>
        <v>0</v>
      </c>
      <c r="Q57" s="217">
        <f t="shared" ca="1" si="46"/>
        <v>0</v>
      </c>
      <c r="R57" s="217">
        <f t="shared" ca="1" si="46"/>
        <v>0</v>
      </c>
      <c r="S57" s="217">
        <f t="shared" ca="1" si="46"/>
        <v>0</v>
      </c>
      <c r="T57" s="217">
        <f t="shared" ca="1" si="46"/>
        <v>0</v>
      </c>
      <c r="U57" s="217">
        <f t="shared" ca="1" si="46"/>
        <v>0</v>
      </c>
      <c r="V57" s="217">
        <f t="shared" ca="1" si="46"/>
        <v>0</v>
      </c>
      <c r="W57" s="217">
        <f t="shared" ca="1" si="46"/>
        <v>0</v>
      </c>
      <c r="X57" s="217">
        <f t="shared" ca="1" si="46"/>
        <v>0</v>
      </c>
      <c r="Y57" s="217">
        <f t="shared" ca="1" si="46"/>
        <v>0</v>
      </c>
      <c r="Z57" s="217">
        <f t="shared" ca="1" si="46"/>
        <v>0</v>
      </c>
      <c r="AA57" s="217">
        <f t="shared" ca="1" si="46"/>
        <v>978.82766961520383</v>
      </c>
      <c r="AB57" s="217">
        <f t="shared" ca="1" si="46"/>
        <v>0</v>
      </c>
      <c r="AC57" s="217">
        <f t="shared" ca="1" si="46"/>
        <v>0</v>
      </c>
      <c r="AD57" s="217">
        <f t="shared" ca="1" si="46"/>
        <v>0</v>
      </c>
      <c r="AE57" s="217">
        <f t="shared" ca="1" si="46"/>
        <v>1740.4923538392354</v>
      </c>
      <c r="AF57" s="217">
        <f t="shared" ca="1" si="46"/>
        <v>0</v>
      </c>
      <c r="AG57" s="217">
        <f t="shared" ca="1" si="46"/>
        <v>0</v>
      </c>
      <c r="AH57" s="217">
        <f t="shared" ca="1" si="46"/>
        <v>0</v>
      </c>
      <c r="AI57" s="217">
        <f t="shared" ca="1" si="46"/>
        <v>1618.2918752046062</v>
      </c>
      <c r="AJ57" s="217">
        <f t="shared" ca="1" si="46"/>
        <v>0</v>
      </c>
      <c r="AK57" s="217">
        <f t="shared" ca="1" si="46"/>
        <v>0</v>
      </c>
      <c r="AL57" s="217">
        <f t="shared" ca="1" si="46"/>
        <v>0</v>
      </c>
      <c r="AM57" s="217">
        <f t="shared" ca="1" si="46"/>
        <v>1641.321444809957</v>
      </c>
      <c r="AN57" s="217">
        <f t="shared" ref="AN57:BS57" ca="1" si="47">SUM(AN54:AN56)</f>
        <v>0</v>
      </c>
      <c r="AO57" s="217">
        <f t="shared" ca="1" si="47"/>
        <v>0</v>
      </c>
      <c r="AP57" s="217">
        <f t="shared" ca="1" si="47"/>
        <v>0</v>
      </c>
      <c r="AQ57" s="217">
        <f t="shared" ca="1" si="47"/>
        <v>1855.9714832070149</v>
      </c>
      <c r="AR57" s="217">
        <f t="shared" ca="1" si="47"/>
        <v>0</v>
      </c>
      <c r="AS57" s="217">
        <f t="shared" ca="1" si="47"/>
        <v>0</v>
      </c>
      <c r="AT57" s="217">
        <f t="shared" ca="1" si="47"/>
        <v>0</v>
      </c>
      <c r="AU57" s="217">
        <f t="shared" ca="1" si="47"/>
        <v>2080.6764868372384</v>
      </c>
      <c r="AV57" s="217">
        <f t="shared" ca="1" si="47"/>
        <v>0</v>
      </c>
      <c r="AW57" s="217">
        <f t="shared" ca="1" si="47"/>
        <v>0</v>
      </c>
      <c r="AX57" s="217">
        <f t="shared" ca="1" si="47"/>
        <v>0</v>
      </c>
      <c r="AY57" s="217">
        <f t="shared" ca="1" si="47"/>
        <v>2154.0998118206494</v>
      </c>
      <c r="AZ57" s="217">
        <f t="shared" ca="1" si="47"/>
        <v>0</v>
      </c>
      <c r="BA57" s="217">
        <f t="shared" ca="1" si="47"/>
        <v>0</v>
      </c>
      <c r="BB57" s="217">
        <f t="shared" ca="1" si="47"/>
        <v>0</v>
      </c>
      <c r="BC57" s="217">
        <f t="shared" ca="1" si="47"/>
        <v>2409.4885084887446</v>
      </c>
      <c r="BD57" s="217">
        <f t="shared" ca="1" si="47"/>
        <v>0</v>
      </c>
      <c r="BE57" s="217">
        <f t="shared" ca="1" si="47"/>
        <v>0</v>
      </c>
      <c r="BF57" s="217">
        <f t="shared" ca="1" si="47"/>
        <v>0</v>
      </c>
      <c r="BG57" s="217">
        <f t="shared" ca="1" si="47"/>
        <v>2664.376711289995</v>
      </c>
      <c r="BH57" s="217">
        <f t="shared" ca="1" si="47"/>
        <v>0</v>
      </c>
      <c r="BI57" s="217">
        <f t="shared" ca="1" si="47"/>
        <v>0</v>
      </c>
      <c r="BJ57" s="217">
        <f t="shared" ca="1" si="47"/>
        <v>0</v>
      </c>
      <c r="BK57" s="217">
        <f t="shared" ca="1" si="47"/>
        <v>2918.7559031436358</v>
      </c>
      <c r="BL57" s="217">
        <f t="shared" ca="1" si="47"/>
        <v>0</v>
      </c>
      <c r="BM57" s="217">
        <f t="shared" ca="1" si="47"/>
        <v>0</v>
      </c>
      <c r="BN57" s="217">
        <f t="shared" ca="1" si="47"/>
        <v>0</v>
      </c>
      <c r="BO57" s="217">
        <f t="shared" ca="1" si="47"/>
        <v>3172.6174190192742</v>
      </c>
      <c r="BP57" s="217">
        <f t="shared" ca="1" si="47"/>
        <v>0</v>
      </c>
      <c r="BQ57" s="217">
        <f t="shared" ca="1" si="47"/>
        <v>0</v>
      </c>
      <c r="BR57" s="217">
        <f t="shared" ca="1" si="47"/>
        <v>0</v>
      </c>
      <c r="BS57" s="217">
        <f t="shared" ca="1" si="47"/>
        <v>3425.9524433137194</v>
      </c>
      <c r="BT57" s="217">
        <f t="shared" ref="BT57:CY57" ca="1" si="48">SUM(BT54:BT56)</f>
        <v>0</v>
      </c>
      <c r="BU57" s="217">
        <f t="shared" ca="1" si="48"/>
        <v>0</v>
      </c>
      <c r="BV57" s="217">
        <f t="shared" ca="1" si="48"/>
        <v>0</v>
      </c>
      <c r="BW57" s="217">
        <f t="shared" ca="1" si="48"/>
        <v>3678.7520071804529</v>
      </c>
      <c r="BX57" s="217">
        <f t="shared" ca="1" si="48"/>
        <v>0</v>
      </c>
      <c r="BY57" s="217">
        <f t="shared" ca="1" si="48"/>
        <v>0</v>
      </c>
      <c r="BZ57" s="217">
        <f t="shared" ca="1" si="48"/>
        <v>0</v>
      </c>
      <c r="CA57" s="217">
        <f t="shared" ca="1" si="48"/>
        <v>3931.0069858108145</v>
      </c>
      <c r="CB57" s="217">
        <f t="shared" ca="1" si="48"/>
        <v>0</v>
      </c>
      <c r="CC57" s="217">
        <f t="shared" ca="1" si="48"/>
        <v>0</v>
      </c>
      <c r="CD57" s="217">
        <f t="shared" ca="1" si="48"/>
        <v>0</v>
      </c>
      <c r="CE57" s="217">
        <f t="shared" ca="1" si="48"/>
        <v>4182.7080956659711</v>
      </c>
      <c r="CF57" s="217">
        <f t="shared" ca="1" si="48"/>
        <v>0</v>
      </c>
      <c r="CG57" s="217">
        <f t="shared" ca="1" si="48"/>
        <v>0</v>
      </c>
      <c r="CH57" s="217">
        <f t="shared" ca="1" si="48"/>
        <v>0</v>
      </c>
      <c r="CI57" s="217">
        <f t="shared" ca="1" si="48"/>
        <v>2649.3126737312323</v>
      </c>
      <c r="CJ57" s="217">
        <f t="shared" ca="1" si="48"/>
        <v>0</v>
      </c>
      <c r="CK57" s="217">
        <f t="shared" ca="1" si="48"/>
        <v>0</v>
      </c>
      <c r="CL57" s="217">
        <f t="shared" ca="1" si="48"/>
        <v>0</v>
      </c>
      <c r="CM57" s="217">
        <f t="shared" ca="1" si="48"/>
        <v>11066.837905427574</v>
      </c>
      <c r="CN57" s="217">
        <f t="shared" ca="1" si="48"/>
        <v>0</v>
      </c>
      <c r="CO57" s="217">
        <f t="shared" ca="1" si="48"/>
        <v>0</v>
      </c>
      <c r="CP57" s="217">
        <f t="shared" ca="1" si="48"/>
        <v>0</v>
      </c>
      <c r="CQ57" s="217">
        <f t="shared" ca="1" si="48"/>
        <v>7523.4174474715801</v>
      </c>
      <c r="CR57" s="217">
        <f t="shared" ca="1" si="48"/>
        <v>0</v>
      </c>
      <c r="CS57" s="217">
        <f t="shared" ca="1" si="48"/>
        <v>25545.933620972479</v>
      </c>
      <c r="CT57" s="217">
        <f t="shared" ca="1" si="48"/>
        <v>0</v>
      </c>
      <c r="CU57" s="217">
        <f t="shared" ca="1" si="48"/>
        <v>0</v>
      </c>
      <c r="CV57" s="217">
        <f t="shared" ca="1" si="48"/>
        <v>0</v>
      </c>
      <c r="CW57" s="217">
        <f t="shared" ca="1" si="48"/>
        <v>0</v>
      </c>
      <c r="CX57" s="217">
        <f t="shared" ca="1" si="48"/>
        <v>0</v>
      </c>
      <c r="CY57" s="217">
        <f t="shared" ca="1" si="48"/>
        <v>0</v>
      </c>
      <c r="CZ57" s="217">
        <f t="shared" ref="CZ57:DI57" ca="1" si="49">SUM(CZ54:CZ56)</f>
        <v>0</v>
      </c>
      <c r="DA57" s="217">
        <f t="shared" ca="1" si="49"/>
        <v>0</v>
      </c>
      <c r="DB57" s="217">
        <f t="shared" ca="1" si="49"/>
        <v>0</v>
      </c>
      <c r="DC57" s="217">
        <f t="shared" ca="1" si="49"/>
        <v>0</v>
      </c>
      <c r="DD57" s="217">
        <f t="shared" ca="1" si="49"/>
        <v>0</v>
      </c>
      <c r="DE57" s="217">
        <f t="shared" ca="1" si="49"/>
        <v>0</v>
      </c>
      <c r="DF57" s="217">
        <f t="shared" ca="1" si="49"/>
        <v>0</v>
      </c>
      <c r="DG57" s="217">
        <f t="shared" ca="1" si="49"/>
        <v>0</v>
      </c>
      <c r="DH57" s="217">
        <f t="shared" ca="1" si="49"/>
        <v>0</v>
      </c>
      <c r="DI57" s="217">
        <f t="shared" ca="1" si="49"/>
        <v>0</v>
      </c>
      <c r="DJ57" s="217">
        <f t="shared" ref="DJ57:EP57" ca="1" si="50">SUM(DJ54:DJ56)</f>
        <v>0</v>
      </c>
      <c r="DK57" s="217">
        <f t="shared" si="50"/>
        <v>0</v>
      </c>
      <c r="DL57" s="217">
        <f t="shared" si="50"/>
        <v>0</v>
      </c>
      <c r="DM57" s="217">
        <f t="shared" si="50"/>
        <v>0</v>
      </c>
      <c r="DN57" s="217">
        <f t="shared" si="50"/>
        <v>0</v>
      </c>
      <c r="DO57" s="217">
        <f t="shared" si="50"/>
        <v>0</v>
      </c>
      <c r="DP57" s="217">
        <f t="shared" si="50"/>
        <v>0</v>
      </c>
      <c r="DQ57" s="217">
        <f t="shared" si="50"/>
        <v>0</v>
      </c>
      <c r="DR57" s="217">
        <f t="shared" si="50"/>
        <v>0</v>
      </c>
      <c r="DS57" s="217">
        <f t="shared" si="50"/>
        <v>0</v>
      </c>
      <c r="DT57" s="217">
        <f t="shared" si="50"/>
        <v>0</v>
      </c>
      <c r="DU57" s="217">
        <f t="shared" si="50"/>
        <v>0</v>
      </c>
      <c r="DV57" s="217">
        <f t="shared" si="50"/>
        <v>0</v>
      </c>
      <c r="DW57" s="217">
        <f t="shared" si="50"/>
        <v>0</v>
      </c>
      <c r="DX57" s="217">
        <f t="shared" si="50"/>
        <v>0</v>
      </c>
      <c r="DY57" s="217">
        <f t="shared" si="50"/>
        <v>0</v>
      </c>
      <c r="DZ57" s="217">
        <f t="shared" si="50"/>
        <v>0</v>
      </c>
      <c r="EA57" s="217">
        <f t="shared" si="50"/>
        <v>0</v>
      </c>
      <c r="EB57" s="217">
        <f t="shared" si="50"/>
        <v>0</v>
      </c>
      <c r="EC57" s="217">
        <f t="shared" si="50"/>
        <v>0</v>
      </c>
      <c r="ED57" s="217">
        <f t="shared" si="50"/>
        <v>0</v>
      </c>
      <c r="EE57" s="217">
        <f t="shared" si="50"/>
        <v>0</v>
      </c>
      <c r="EF57" s="217">
        <f t="shared" si="50"/>
        <v>0</v>
      </c>
      <c r="EG57" s="217">
        <f t="shared" si="50"/>
        <v>0</v>
      </c>
      <c r="EH57" s="217">
        <f t="shared" si="50"/>
        <v>0</v>
      </c>
      <c r="EI57" s="217">
        <f t="shared" si="50"/>
        <v>0</v>
      </c>
      <c r="EJ57" s="217">
        <f t="shared" si="50"/>
        <v>0</v>
      </c>
      <c r="EK57" s="217">
        <f t="shared" si="50"/>
        <v>0</v>
      </c>
      <c r="EL57" s="217">
        <f t="shared" si="50"/>
        <v>0</v>
      </c>
      <c r="EM57" s="217">
        <f t="shared" si="50"/>
        <v>0</v>
      </c>
      <c r="EN57" s="217">
        <f t="shared" si="50"/>
        <v>0</v>
      </c>
      <c r="EO57" s="217">
        <f t="shared" si="50"/>
        <v>0</v>
      </c>
      <c r="EP57" s="217">
        <f t="shared" si="50"/>
        <v>0</v>
      </c>
    </row>
    <row r="58" spans="2:146" ht="14.1" customHeight="1">
      <c r="E58" s="10"/>
      <c r="H58" s="9"/>
      <c r="I58" s="72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</row>
    <row r="59" spans="2:146" ht="14.1" customHeight="1">
      <c r="B59" s="820" t="s">
        <v>592</v>
      </c>
      <c r="C59" s="821"/>
      <c r="D59" s="822" t="s">
        <v>97</v>
      </c>
      <c r="E59" s="823">
        <f ca="1">SUM(G59:EP59)</f>
        <v>70238.840746849368</v>
      </c>
      <c r="F59" s="821"/>
      <c r="G59" s="824">
        <v>-1E-4</v>
      </c>
      <c r="H59" s="824">
        <f t="shared" ref="H59:AM59" ca="1" si="51">H51+H57</f>
        <v>0</v>
      </c>
      <c r="I59" s="824">
        <f t="shared" ca="1" si="51"/>
        <v>0</v>
      </c>
      <c r="J59" s="824">
        <f t="shared" ca="1" si="51"/>
        <v>0</v>
      </c>
      <c r="K59" s="824">
        <f t="shared" ca="1" si="51"/>
        <v>0</v>
      </c>
      <c r="L59" s="824">
        <f t="shared" ca="1" si="51"/>
        <v>-15000</v>
      </c>
      <c r="M59" s="824">
        <f t="shared" ca="1" si="51"/>
        <v>0</v>
      </c>
      <c r="N59" s="824">
        <f t="shared" ca="1" si="51"/>
        <v>0</v>
      </c>
      <c r="O59" s="824">
        <f t="shared" ca="1" si="51"/>
        <v>0</v>
      </c>
      <c r="P59" s="824">
        <f t="shared" ca="1" si="51"/>
        <v>0</v>
      </c>
      <c r="Q59" s="824">
        <f t="shared" ca="1" si="51"/>
        <v>0</v>
      </c>
      <c r="R59" s="824">
        <f t="shared" ca="1" si="51"/>
        <v>0</v>
      </c>
      <c r="S59" s="824">
        <f t="shared" ca="1" si="51"/>
        <v>0</v>
      </c>
      <c r="T59" s="824">
        <f t="shared" ca="1" si="51"/>
        <v>0</v>
      </c>
      <c r="U59" s="824">
        <f t="shared" ca="1" si="51"/>
        <v>0</v>
      </c>
      <c r="V59" s="824">
        <f t="shared" ca="1" si="51"/>
        <v>0</v>
      </c>
      <c r="W59" s="824">
        <f t="shared" ca="1" si="51"/>
        <v>0</v>
      </c>
      <c r="X59" s="824">
        <f t="shared" ca="1" si="51"/>
        <v>0</v>
      </c>
      <c r="Y59" s="824">
        <f t="shared" ca="1" si="51"/>
        <v>0</v>
      </c>
      <c r="Z59" s="824">
        <f t="shared" ca="1" si="51"/>
        <v>0</v>
      </c>
      <c r="AA59" s="824">
        <f t="shared" ca="1" si="51"/>
        <v>978.82766961520383</v>
      </c>
      <c r="AB59" s="824">
        <f t="shared" ca="1" si="51"/>
        <v>0</v>
      </c>
      <c r="AC59" s="824">
        <f t="shared" ca="1" si="51"/>
        <v>0</v>
      </c>
      <c r="AD59" s="824">
        <f t="shared" ca="1" si="51"/>
        <v>0</v>
      </c>
      <c r="AE59" s="824">
        <f t="shared" ca="1" si="51"/>
        <v>1740.4923538392354</v>
      </c>
      <c r="AF59" s="824">
        <f t="shared" ca="1" si="51"/>
        <v>0</v>
      </c>
      <c r="AG59" s="824">
        <f t="shared" ca="1" si="51"/>
        <v>0</v>
      </c>
      <c r="AH59" s="824">
        <f t="shared" ca="1" si="51"/>
        <v>0</v>
      </c>
      <c r="AI59" s="824">
        <f t="shared" ca="1" si="51"/>
        <v>1618.2918752046062</v>
      </c>
      <c r="AJ59" s="824">
        <f t="shared" ca="1" si="51"/>
        <v>0</v>
      </c>
      <c r="AK59" s="824">
        <f t="shared" ca="1" si="51"/>
        <v>0</v>
      </c>
      <c r="AL59" s="824">
        <f t="shared" ca="1" si="51"/>
        <v>0</v>
      </c>
      <c r="AM59" s="824">
        <f t="shared" ca="1" si="51"/>
        <v>1641.321444809957</v>
      </c>
      <c r="AN59" s="824">
        <f t="shared" ref="AN59:BS59" ca="1" si="52">AN51+AN57</f>
        <v>0</v>
      </c>
      <c r="AO59" s="824">
        <f t="shared" ca="1" si="52"/>
        <v>0</v>
      </c>
      <c r="AP59" s="824">
        <f t="shared" ca="1" si="52"/>
        <v>0</v>
      </c>
      <c r="AQ59" s="824">
        <f t="shared" ca="1" si="52"/>
        <v>1855.9714832070149</v>
      </c>
      <c r="AR59" s="824">
        <f t="shared" ca="1" si="52"/>
        <v>0</v>
      </c>
      <c r="AS59" s="824">
        <f t="shared" ca="1" si="52"/>
        <v>0</v>
      </c>
      <c r="AT59" s="824">
        <f t="shared" ca="1" si="52"/>
        <v>0</v>
      </c>
      <c r="AU59" s="824">
        <f t="shared" ca="1" si="52"/>
        <v>2080.6764868372384</v>
      </c>
      <c r="AV59" s="824">
        <f t="shared" ca="1" si="52"/>
        <v>0</v>
      </c>
      <c r="AW59" s="824">
        <f t="shared" ca="1" si="52"/>
        <v>0</v>
      </c>
      <c r="AX59" s="824">
        <f t="shared" ca="1" si="52"/>
        <v>0</v>
      </c>
      <c r="AY59" s="824">
        <f t="shared" ca="1" si="52"/>
        <v>2154.0998118206494</v>
      </c>
      <c r="AZ59" s="824">
        <f t="shared" ca="1" si="52"/>
        <v>0</v>
      </c>
      <c r="BA59" s="824">
        <f t="shared" ca="1" si="52"/>
        <v>0</v>
      </c>
      <c r="BB59" s="824">
        <f t="shared" ca="1" si="52"/>
        <v>0</v>
      </c>
      <c r="BC59" s="824">
        <f t="shared" ca="1" si="52"/>
        <v>2409.4885084887446</v>
      </c>
      <c r="BD59" s="824">
        <f t="shared" ca="1" si="52"/>
        <v>0</v>
      </c>
      <c r="BE59" s="824">
        <f t="shared" ca="1" si="52"/>
        <v>0</v>
      </c>
      <c r="BF59" s="824">
        <f t="shared" ca="1" si="52"/>
        <v>0</v>
      </c>
      <c r="BG59" s="824">
        <f t="shared" ca="1" si="52"/>
        <v>2664.376711289995</v>
      </c>
      <c r="BH59" s="824">
        <f t="shared" ca="1" si="52"/>
        <v>0</v>
      </c>
      <c r="BI59" s="824">
        <f t="shared" ca="1" si="52"/>
        <v>0</v>
      </c>
      <c r="BJ59" s="824">
        <f t="shared" ca="1" si="52"/>
        <v>0</v>
      </c>
      <c r="BK59" s="824">
        <f t="shared" ca="1" si="52"/>
        <v>2918.7559031436358</v>
      </c>
      <c r="BL59" s="824">
        <f t="shared" ca="1" si="52"/>
        <v>0</v>
      </c>
      <c r="BM59" s="824">
        <f t="shared" ca="1" si="52"/>
        <v>0</v>
      </c>
      <c r="BN59" s="824">
        <f t="shared" ca="1" si="52"/>
        <v>0</v>
      </c>
      <c r="BO59" s="824">
        <f t="shared" ca="1" si="52"/>
        <v>3172.6174190192742</v>
      </c>
      <c r="BP59" s="824">
        <f t="shared" ca="1" si="52"/>
        <v>0</v>
      </c>
      <c r="BQ59" s="824">
        <f t="shared" ca="1" si="52"/>
        <v>0</v>
      </c>
      <c r="BR59" s="824">
        <f t="shared" ca="1" si="52"/>
        <v>0</v>
      </c>
      <c r="BS59" s="824">
        <f t="shared" ca="1" si="52"/>
        <v>3425.9524433137194</v>
      </c>
      <c r="BT59" s="824">
        <f t="shared" ref="BT59:CY59" ca="1" si="53">BT51+BT57</f>
        <v>0</v>
      </c>
      <c r="BU59" s="824">
        <f t="shared" ca="1" si="53"/>
        <v>0</v>
      </c>
      <c r="BV59" s="824">
        <f t="shared" ca="1" si="53"/>
        <v>0</v>
      </c>
      <c r="BW59" s="824">
        <f t="shared" ca="1" si="53"/>
        <v>3678.7520071804529</v>
      </c>
      <c r="BX59" s="824">
        <f t="shared" ca="1" si="53"/>
        <v>0</v>
      </c>
      <c r="BY59" s="824">
        <f t="shared" ca="1" si="53"/>
        <v>0</v>
      </c>
      <c r="BZ59" s="824">
        <f t="shared" ca="1" si="53"/>
        <v>0</v>
      </c>
      <c r="CA59" s="824">
        <f t="shared" ca="1" si="53"/>
        <v>3931.0069858108145</v>
      </c>
      <c r="CB59" s="824">
        <f t="shared" ca="1" si="53"/>
        <v>0</v>
      </c>
      <c r="CC59" s="824">
        <f t="shared" ca="1" si="53"/>
        <v>0</v>
      </c>
      <c r="CD59" s="824">
        <f t="shared" ca="1" si="53"/>
        <v>0</v>
      </c>
      <c r="CE59" s="824">
        <f t="shared" ca="1" si="53"/>
        <v>4182.7080956659711</v>
      </c>
      <c r="CF59" s="824">
        <f t="shared" ca="1" si="53"/>
        <v>0</v>
      </c>
      <c r="CG59" s="824">
        <f t="shared" ca="1" si="53"/>
        <v>0</v>
      </c>
      <c r="CH59" s="824">
        <f t="shared" ca="1" si="53"/>
        <v>0</v>
      </c>
      <c r="CI59" s="824">
        <f t="shared" ca="1" si="53"/>
        <v>2649.3126737312323</v>
      </c>
      <c r="CJ59" s="824">
        <f t="shared" ca="1" si="53"/>
        <v>0</v>
      </c>
      <c r="CK59" s="824">
        <f t="shared" ca="1" si="53"/>
        <v>0</v>
      </c>
      <c r="CL59" s="824">
        <f t="shared" ca="1" si="53"/>
        <v>0</v>
      </c>
      <c r="CM59" s="824">
        <f t="shared" ca="1" si="53"/>
        <v>11066.837905427574</v>
      </c>
      <c r="CN59" s="824">
        <f t="shared" ca="1" si="53"/>
        <v>0</v>
      </c>
      <c r="CO59" s="824">
        <f t="shared" ca="1" si="53"/>
        <v>0</v>
      </c>
      <c r="CP59" s="824">
        <f t="shared" ca="1" si="53"/>
        <v>0</v>
      </c>
      <c r="CQ59" s="824">
        <f t="shared" ca="1" si="53"/>
        <v>7523.4174474715801</v>
      </c>
      <c r="CR59" s="824">
        <f t="shared" ca="1" si="53"/>
        <v>0</v>
      </c>
      <c r="CS59" s="824">
        <f t="shared" ca="1" si="53"/>
        <v>25545.933620972479</v>
      </c>
      <c r="CT59" s="824">
        <f t="shared" ca="1" si="53"/>
        <v>0</v>
      </c>
      <c r="CU59" s="824">
        <f t="shared" ca="1" si="53"/>
        <v>0</v>
      </c>
      <c r="CV59" s="824">
        <f t="shared" ca="1" si="53"/>
        <v>0</v>
      </c>
      <c r="CW59" s="824">
        <f t="shared" ca="1" si="53"/>
        <v>0</v>
      </c>
      <c r="CX59" s="824">
        <f t="shared" ca="1" si="53"/>
        <v>0</v>
      </c>
      <c r="CY59" s="824">
        <f t="shared" ca="1" si="53"/>
        <v>0</v>
      </c>
      <c r="CZ59" s="824">
        <f t="shared" ref="CZ59:DI59" ca="1" si="54">CZ51+CZ57</f>
        <v>0</v>
      </c>
      <c r="DA59" s="824">
        <f t="shared" ca="1" si="54"/>
        <v>0</v>
      </c>
      <c r="DB59" s="824">
        <f t="shared" ca="1" si="54"/>
        <v>0</v>
      </c>
      <c r="DC59" s="824">
        <f t="shared" ca="1" si="54"/>
        <v>0</v>
      </c>
      <c r="DD59" s="824">
        <f t="shared" ca="1" si="54"/>
        <v>0</v>
      </c>
      <c r="DE59" s="824">
        <f t="shared" ca="1" si="54"/>
        <v>0</v>
      </c>
      <c r="DF59" s="824">
        <f t="shared" ca="1" si="54"/>
        <v>0</v>
      </c>
      <c r="DG59" s="824">
        <f t="shared" ca="1" si="54"/>
        <v>0</v>
      </c>
      <c r="DH59" s="824">
        <f t="shared" ca="1" si="54"/>
        <v>0</v>
      </c>
      <c r="DI59" s="824">
        <f t="shared" ca="1" si="54"/>
        <v>0</v>
      </c>
      <c r="DJ59" s="824">
        <f t="shared" ref="DJ59:EP59" ca="1" si="55">DJ51+DJ57</f>
        <v>0</v>
      </c>
      <c r="DK59" s="824">
        <f t="shared" ca="1" si="55"/>
        <v>0</v>
      </c>
      <c r="DL59" s="824">
        <f t="shared" ca="1" si="55"/>
        <v>0</v>
      </c>
      <c r="DM59" s="824">
        <f t="shared" ca="1" si="55"/>
        <v>0</v>
      </c>
      <c r="DN59" s="824">
        <f t="shared" ca="1" si="55"/>
        <v>0</v>
      </c>
      <c r="DO59" s="824">
        <f t="shared" ca="1" si="55"/>
        <v>0</v>
      </c>
      <c r="DP59" s="824">
        <f t="shared" ca="1" si="55"/>
        <v>0</v>
      </c>
      <c r="DQ59" s="824">
        <f t="shared" ca="1" si="55"/>
        <v>0</v>
      </c>
      <c r="DR59" s="824">
        <f t="shared" ca="1" si="55"/>
        <v>0</v>
      </c>
      <c r="DS59" s="824">
        <f t="shared" ca="1" si="55"/>
        <v>0</v>
      </c>
      <c r="DT59" s="824">
        <f t="shared" ca="1" si="55"/>
        <v>0</v>
      </c>
      <c r="DU59" s="824">
        <f t="shared" ca="1" si="55"/>
        <v>0</v>
      </c>
      <c r="DV59" s="824">
        <f t="shared" ca="1" si="55"/>
        <v>0</v>
      </c>
      <c r="DW59" s="824">
        <f t="shared" ca="1" si="55"/>
        <v>0</v>
      </c>
      <c r="DX59" s="824">
        <f t="shared" ca="1" si="55"/>
        <v>0</v>
      </c>
      <c r="DY59" s="824">
        <f t="shared" ca="1" si="55"/>
        <v>0</v>
      </c>
      <c r="DZ59" s="824">
        <f t="shared" ca="1" si="55"/>
        <v>0</v>
      </c>
      <c r="EA59" s="824">
        <f t="shared" ca="1" si="55"/>
        <v>0</v>
      </c>
      <c r="EB59" s="824">
        <f t="shared" ca="1" si="55"/>
        <v>0</v>
      </c>
      <c r="EC59" s="824">
        <f t="shared" ca="1" si="55"/>
        <v>0</v>
      </c>
      <c r="ED59" s="824">
        <f t="shared" ca="1" si="55"/>
        <v>0</v>
      </c>
      <c r="EE59" s="824">
        <f t="shared" ca="1" si="55"/>
        <v>0</v>
      </c>
      <c r="EF59" s="824">
        <f t="shared" ca="1" si="55"/>
        <v>0</v>
      </c>
      <c r="EG59" s="824">
        <f t="shared" ca="1" si="55"/>
        <v>0</v>
      </c>
      <c r="EH59" s="824">
        <f t="shared" ca="1" si="55"/>
        <v>0</v>
      </c>
      <c r="EI59" s="824">
        <f t="shared" ca="1" si="55"/>
        <v>0</v>
      </c>
      <c r="EJ59" s="824">
        <f t="shared" ca="1" si="55"/>
        <v>0</v>
      </c>
      <c r="EK59" s="824">
        <f t="shared" ca="1" si="55"/>
        <v>0</v>
      </c>
      <c r="EL59" s="824">
        <f t="shared" ca="1" si="55"/>
        <v>0</v>
      </c>
      <c r="EM59" s="824">
        <f t="shared" ca="1" si="55"/>
        <v>0</v>
      </c>
      <c r="EN59" s="824">
        <f t="shared" ca="1" si="55"/>
        <v>0</v>
      </c>
      <c r="EO59" s="824">
        <f t="shared" ca="1" si="55"/>
        <v>0</v>
      </c>
      <c r="EP59" s="824">
        <f t="shared" ca="1" si="55"/>
        <v>0</v>
      </c>
    </row>
    <row r="60" spans="2:146" ht="14.1" customHeight="1">
      <c r="B60" s="801" t="s">
        <v>524</v>
      </c>
      <c r="C60" s="825">
        <f>E12</f>
        <v>0.15</v>
      </c>
      <c r="D60" s="803" t="s">
        <v>97</v>
      </c>
      <c r="E60" s="71">
        <f t="shared" ref="E60:E78" ca="1" si="56">SUM(G60:EP60)</f>
        <v>5202.8250982508353</v>
      </c>
      <c r="F60" s="770"/>
      <c r="G60" s="770"/>
      <c r="H60" s="770">
        <f ca="1">'Opex &amp; Capex'!H17*$E$12</f>
        <v>0</v>
      </c>
      <c r="I60" s="770">
        <f ca="1">'Opex &amp; Capex'!I17*$E$12</f>
        <v>0</v>
      </c>
      <c r="J60" s="770">
        <f ca="1">'Opex &amp; Capex'!J17*$E$12</f>
        <v>0</v>
      </c>
      <c r="K60" s="770">
        <f ca="1">'Opex &amp; Capex'!K17*$E$12</f>
        <v>0</v>
      </c>
      <c r="L60" s="770">
        <f ca="1">'Opex &amp; Capex'!L17*$E$12</f>
        <v>0</v>
      </c>
      <c r="M60" s="770">
        <f ca="1">'Opex &amp; Capex'!M17*$E$12</f>
        <v>0</v>
      </c>
      <c r="N60" s="770">
        <f ca="1">'Opex &amp; Capex'!N17*$E$12</f>
        <v>0</v>
      </c>
      <c r="O60" s="770">
        <f ca="1">'Opex &amp; Capex'!O17*$E$12</f>
        <v>0</v>
      </c>
      <c r="P60" s="770">
        <f ca="1">'Opex &amp; Capex'!P17*$E$12</f>
        <v>0</v>
      </c>
      <c r="Q60" s="770">
        <f ca="1">'Opex &amp; Capex'!Q17*$E$12</f>
        <v>0</v>
      </c>
      <c r="R60" s="770">
        <f ca="1">'Opex &amp; Capex'!R17*$E$12</f>
        <v>56.25</v>
      </c>
      <c r="S60" s="770">
        <f ca="1">'Opex &amp; Capex'!S17*$E$12</f>
        <v>56.25</v>
      </c>
      <c r="T60" s="770">
        <f ca="1">'Opex &amp; Capex'!T17*$E$12</f>
        <v>56.25</v>
      </c>
      <c r="U60" s="770">
        <f ca="1">'Opex &amp; Capex'!U17*$E$12</f>
        <v>56.25</v>
      </c>
      <c r="V60" s="770">
        <f ca="1">'Opex &amp; Capex'!V17*$E$12</f>
        <v>57.093749999999993</v>
      </c>
      <c r="W60" s="770">
        <f ca="1">'Opex &amp; Capex'!W17*$E$12</f>
        <v>57.093749999999993</v>
      </c>
      <c r="X60" s="770">
        <f ca="1">'Opex &amp; Capex'!X17*$E$12</f>
        <v>57.093749999999993</v>
      </c>
      <c r="Y60" s="770">
        <f ca="1">'Opex &amp; Capex'!Y17*$E$12</f>
        <v>57.093749999999993</v>
      </c>
      <c r="Z60" s="770">
        <f ca="1">'Opex &amp; Capex'!Z17*$E$12</f>
        <v>57.950156249999985</v>
      </c>
      <c r="AA60" s="770">
        <f ca="1">'Opex &amp; Capex'!AA17*$E$12</f>
        <v>57.950156249999985</v>
      </c>
      <c r="AB60" s="770">
        <f ca="1">'Opex &amp; Capex'!AB17*$E$12</f>
        <v>57.950156249999985</v>
      </c>
      <c r="AC60" s="770">
        <f ca="1">'Opex &amp; Capex'!AC17*$E$12</f>
        <v>57.950156249999985</v>
      </c>
      <c r="AD60" s="770">
        <f ca="1">'Opex &amp; Capex'!AD17*$E$12</f>
        <v>58.819408593749976</v>
      </c>
      <c r="AE60" s="770">
        <f ca="1">'Opex &amp; Capex'!AE17*$E$12</f>
        <v>58.819408593749976</v>
      </c>
      <c r="AF60" s="770">
        <f ca="1">'Opex &amp; Capex'!AF17*$E$12</f>
        <v>58.819408593749976</v>
      </c>
      <c r="AG60" s="770">
        <f ca="1">'Opex &amp; Capex'!AG17*$E$12</f>
        <v>58.819408593749976</v>
      </c>
      <c r="AH60" s="770">
        <f ca="1">'Opex &amp; Capex'!AH17*$E$12</f>
        <v>59.701699722656215</v>
      </c>
      <c r="AI60" s="770">
        <f ca="1">'Opex &amp; Capex'!AI17*$E$12</f>
        <v>59.701699722656215</v>
      </c>
      <c r="AJ60" s="770">
        <f ca="1">'Opex &amp; Capex'!AJ17*$E$12</f>
        <v>59.701699722656215</v>
      </c>
      <c r="AK60" s="770">
        <f ca="1">'Opex &amp; Capex'!AK17*$E$12</f>
        <v>59.701699722656215</v>
      </c>
      <c r="AL60" s="770">
        <f ca="1">'Opex &amp; Capex'!AL17*$E$12</f>
        <v>60.59722521849605</v>
      </c>
      <c r="AM60" s="770">
        <f ca="1">'Opex &amp; Capex'!AM17*$E$12</f>
        <v>60.59722521849605</v>
      </c>
      <c r="AN60" s="770">
        <f ca="1">'Opex &amp; Capex'!AN17*$E$12</f>
        <v>60.59722521849605</v>
      </c>
      <c r="AO60" s="770">
        <f ca="1">'Opex &amp; Capex'!AO17*$E$12</f>
        <v>60.59722521849605</v>
      </c>
      <c r="AP60" s="770">
        <f ca="1">'Opex &amp; Capex'!AP17*$E$12</f>
        <v>61.506183596773482</v>
      </c>
      <c r="AQ60" s="770">
        <f ca="1">'Opex &amp; Capex'!AQ17*$E$12</f>
        <v>61.506183596773482</v>
      </c>
      <c r="AR60" s="770">
        <f ca="1">'Opex &amp; Capex'!AR17*$E$12</f>
        <v>61.506183596773482</v>
      </c>
      <c r="AS60" s="770">
        <f ca="1">'Opex &amp; Capex'!AS17*$E$12</f>
        <v>61.506183596773482</v>
      </c>
      <c r="AT60" s="770">
        <f ca="1">'Opex &amp; Capex'!AT17*$E$12</f>
        <v>62.428776350725073</v>
      </c>
      <c r="AU60" s="770">
        <f ca="1">'Opex &amp; Capex'!AU17*$E$12</f>
        <v>62.428776350725073</v>
      </c>
      <c r="AV60" s="770">
        <f ca="1">'Opex &amp; Capex'!AV17*$E$12</f>
        <v>62.428776350725073</v>
      </c>
      <c r="AW60" s="770">
        <f ca="1">'Opex &amp; Capex'!AW17*$E$12</f>
        <v>62.428776350725073</v>
      </c>
      <c r="AX60" s="770">
        <f ca="1">'Opex &amp; Capex'!AX17*$E$12</f>
        <v>63.365207995985941</v>
      </c>
      <c r="AY60" s="770">
        <f ca="1">'Opex &amp; Capex'!AY17*$E$12</f>
        <v>63.365207995985941</v>
      </c>
      <c r="AZ60" s="770">
        <f ca="1">'Opex &amp; Capex'!AZ17*$E$12</f>
        <v>63.365207995985941</v>
      </c>
      <c r="BA60" s="770">
        <f ca="1">'Opex &amp; Capex'!BA17*$E$12</f>
        <v>63.365207995985941</v>
      </c>
      <c r="BB60" s="770">
        <f ca="1">'Opex &amp; Capex'!BB17*$E$12</f>
        <v>64.315686115925715</v>
      </c>
      <c r="BC60" s="770">
        <f ca="1">'Opex &amp; Capex'!BC17*$E$12</f>
        <v>64.315686115925715</v>
      </c>
      <c r="BD60" s="770">
        <f ca="1">'Opex &amp; Capex'!BD17*$E$12</f>
        <v>64.315686115925715</v>
      </c>
      <c r="BE60" s="770">
        <f ca="1">'Opex &amp; Capex'!BE17*$E$12</f>
        <v>64.315686115925715</v>
      </c>
      <c r="BF60" s="770">
        <f ca="1">'Opex &amp; Capex'!BF17*$E$12</f>
        <v>65.280421407664605</v>
      </c>
      <c r="BG60" s="770">
        <f ca="1">'Opex &amp; Capex'!BG17*$E$12</f>
        <v>65.280421407664605</v>
      </c>
      <c r="BH60" s="770">
        <f ca="1">'Opex &amp; Capex'!BH17*$E$12</f>
        <v>65.280421407664605</v>
      </c>
      <c r="BI60" s="770">
        <f ca="1">'Opex &amp; Capex'!BI17*$E$12</f>
        <v>65.280421407664605</v>
      </c>
      <c r="BJ60" s="770">
        <f ca="1">'Opex &amp; Capex'!BJ17*$E$12</f>
        <v>66.259627728779563</v>
      </c>
      <c r="BK60" s="770">
        <f ca="1">'Opex &amp; Capex'!BK17*$E$12</f>
        <v>66.259627728779563</v>
      </c>
      <c r="BL60" s="770">
        <f ca="1">'Opex &amp; Capex'!BL17*$E$12</f>
        <v>66.259627728779563</v>
      </c>
      <c r="BM60" s="770">
        <f ca="1">'Opex &amp; Capex'!BM17*$E$12</f>
        <v>66.259627728779563</v>
      </c>
      <c r="BN60" s="770">
        <f ca="1">'Opex &amp; Capex'!BN17*$E$12</f>
        <v>67.253522144711255</v>
      </c>
      <c r="BO60" s="770">
        <f ca="1">'Opex &amp; Capex'!BO17*$E$12</f>
        <v>67.253522144711255</v>
      </c>
      <c r="BP60" s="770">
        <f ca="1">'Opex &amp; Capex'!BP17*$E$12</f>
        <v>67.253522144711255</v>
      </c>
      <c r="BQ60" s="770">
        <f ca="1">'Opex &amp; Capex'!BQ17*$E$12</f>
        <v>67.253522144711255</v>
      </c>
      <c r="BR60" s="770">
        <f ca="1">'Opex &amp; Capex'!BR17*$E$12</f>
        <v>68.262324976881928</v>
      </c>
      <c r="BS60" s="770">
        <f ca="1">'Opex &amp; Capex'!BS17*$E$12</f>
        <v>68.262324976881928</v>
      </c>
      <c r="BT60" s="770">
        <f ca="1">'Opex &amp; Capex'!BT17*$E$12</f>
        <v>68.262324976881928</v>
      </c>
      <c r="BU60" s="770">
        <f ca="1">'Opex &amp; Capex'!BU17*$E$12</f>
        <v>68.262324976881928</v>
      </c>
      <c r="BV60" s="770">
        <f ca="1">'Opex &amp; Capex'!BV17*$E$12</f>
        <v>69.286259851535135</v>
      </c>
      <c r="BW60" s="770">
        <f ca="1">'Opex &amp; Capex'!BW17*$E$12</f>
        <v>69.286259851535135</v>
      </c>
      <c r="BX60" s="770">
        <f ca="1">'Opex &amp; Capex'!BX17*$E$12</f>
        <v>69.286259851535135</v>
      </c>
      <c r="BY60" s="770">
        <f ca="1">'Opex &amp; Capex'!BY17*$E$12</f>
        <v>69.286259851535135</v>
      </c>
      <c r="BZ60" s="770">
        <f ca="1">'Opex &amp; Capex'!BZ17*$E$12</f>
        <v>70.325553749308156</v>
      </c>
      <c r="CA60" s="770">
        <f ca="1">'Opex &amp; Capex'!CA17*$E$12</f>
        <v>70.325553749308156</v>
      </c>
      <c r="CB60" s="770">
        <f ca="1">'Opex &amp; Capex'!CB17*$E$12</f>
        <v>70.325553749308156</v>
      </c>
      <c r="CC60" s="770">
        <f ca="1">'Opex &amp; Capex'!CC17*$E$12</f>
        <v>70.325553749308156</v>
      </c>
      <c r="CD60" s="770">
        <f ca="1">'Opex &amp; Capex'!CD17*$E$12</f>
        <v>71.380437055547773</v>
      </c>
      <c r="CE60" s="770">
        <f ca="1">'Opex &amp; Capex'!CE17*$E$12</f>
        <v>71.380437055547773</v>
      </c>
      <c r="CF60" s="770">
        <f ca="1">'Opex &amp; Capex'!CF17*$E$12</f>
        <v>71.380437055547773</v>
      </c>
      <c r="CG60" s="770">
        <f ca="1">'Opex &amp; Capex'!CG17*$E$12</f>
        <v>71.380437055547773</v>
      </c>
      <c r="CH60" s="770">
        <f ca="1">'Opex &amp; Capex'!CH17*$E$12</f>
        <v>72.451143611380971</v>
      </c>
      <c r="CI60" s="770">
        <f ca="1">'Opex &amp; Capex'!CI17*$E$12</f>
        <v>72.451143611380971</v>
      </c>
      <c r="CJ60" s="770">
        <f ca="1">'Opex &amp; Capex'!CJ17*$E$12</f>
        <v>72.451143611380971</v>
      </c>
      <c r="CK60" s="770">
        <f ca="1">'Opex &amp; Capex'!CK17*$E$12</f>
        <v>72.451143611380971</v>
      </c>
      <c r="CL60" s="770">
        <f ca="1">'Opex &amp; Capex'!CL17*$E$12</f>
        <v>73.537910765551686</v>
      </c>
      <c r="CM60" s="770">
        <f ca="1">'Opex &amp; Capex'!CM17*$E$12</f>
        <v>73.537910765551686</v>
      </c>
      <c r="CN60" s="770">
        <f ca="1">'Opex &amp; Capex'!CN17*$E$12</f>
        <v>73.537910765551686</v>
      </c>
      <c r="CO60" s="770">
        <f ca="1">'Opex &amp; Capex'!CO17*$E$12</f>
        <v>73.537910765551686</v>
      </c>
      <c r="CP60" s="770">
        <f ca="1">'Opex &amp; Capex'!CP17*$E$12</f>
        <v>74.640979427034949</v>
      </c>
      <c r="CQ60" s="770">
        <f ca="1">'Opex &amp; Capex'!CQ17*$E$12</f>
        <v>74.640979427034949</v>
      </c>
      <c r="CR60" s="770">
        <f ca="1">'Opex &amp; Capex'!CR17*$E$12</f>
        <v>74.640979427034949</v>
      </c>
      <c r="CS60" s="770">
        <f ca="1">'Opex &amp; Capex'!CS17*$E$12</f>
        <v>74.640979427034949</v>
      </c>
      <c r="CT60" s="770">
        <f ca="1">'Opex &amp; Capex'!CT17*$E$12</f>
        <v>0</v>
      </c>
      <c r="CU60" s="770">
        <f ca="1">'Opex &amp; Capex'!CU17*$E$12</f>
        <v>0</v>
      </c>
      <c r="CV60" s="770">
        <f ca="1">'Opex &amp; Capex'!CV17*$E$12</f>
        <v>0</v>
      </c>
      <c r="CW60" s="770">
        <f ca="1">'Opex &amp; Capex'!CW17*$E$12</f>
        <v>0</v>
      </c>
      <c r="CX60" s="770">
        <f ca="1">'Opex &amp; Capex'!CX17*$E$12</f>
        <v>0</v>
      </c>
      <c r="CY60" s="770">
        <f ca="1">'Opex &amp; Capex'!CY17*$E$12</f>
        <v>0</v>
      </c>
      <c r="CZ60" s="770">
        <f ca="1">'Opex &amp; Capex'!CZ17*$E$12</f>
        <v>0</v>
      </c>
      <c r="DA60" s="770">
        <f ca="1">'Opex &amp; Capex'!DA17*$E$12</f>
        <v>0</v>
      </c>
      <c r="DB60" s="770">
        <f ca="1">'Opex &amp; Capex'!DB17*$E$12</f>
        <v>0</v>
      </c>
      <c r="DC60" s="770">
        <f ca="1">'Opex &amp; Capex'!DC17*$E$12</f>
        <v>0</v>
      </c>
      <c r="DD60" s="770">
        <f ca="1">'Opex &amp; Capex'!DD17*$E$12</f>
        <v>0</v>
      </c>
      <c r="DE60" s="770">
        <f ca="1">'Opex &amp; Capex'!DE17*$E$12</f>
        <v>0</v>
      </c>
      <c r="DF60" s="770">
        <f ca="1">'Opex &amp; Capex'!DF17*$E$12</f>
        <v>0</v>
      </c>
      <c r="DG60" s="770">
        <f ca="1">'Opex &amp; Capex'!DG17*$E$12</f>
        <v>0</v>
      </c>
      <c r="DH60" s="770">
        <f ca="1">'Opex &amp; Capex'!DH17*$E$12</f>
        <v>0</v>
      </c>
      <c r="DI60" s="770">
        <f ca="1">'Opex &amp; Capex'!DI17*$E$12</f>
        <v>0</v>
      </c>
      <c r="DJ60" s="770">
        <f ca="1">'Opex &amp; Capex'!DJ17*$E$12</f>
        <v>0</v>
      </c>
      <c r="DK60" s="770">
        <f ca="1">'Opex &amp; Capex'!DK17*$E$12</f>
        <v>0</v>
      </c>
      <c r="DL60" s="770">
        <f ca="1">'Opex &amp; Capex'!DL17*$E$12</f>
        <v>0</v>
      </c>
      <c r="DM60" s="770">
        <f ca="1">'Opex &amp; Capex'!DM17*$E$12</f>
        <v>0</v>
      </c>
      <c r="DN60" s="770">
        <f ca="1">'Opex &amp; Capex'!DN17*$E$12</f>
        <v>0</v>
      </c>
      <c r="DO60" s="770">
        <f ca="1">'Opex &amp; Capex'!DO17*$E$12</f>
        <v>0</v>
      </c>
      <c r="DP60" s="770">
        <f ca="1">'Opex &amp; Capex'!DP17*$E$12</f>
        <v>0</v>
      </c>
      <c r="DQ60" s="770">
        <f ca="1">'Opex &amp; Capex'!DQ17*$E$12</f>
        <v>0</v>
      </c>
      <c r="DR60" s="770">
        <f ca="1">'Opex &amp; Capex'!DR17*$E$12</f>
        <v>0</v>
      </c>
      <c r="DS60" s="770">
        <f ca="1">'Opex &amp; Capex'!DS17*$E$12</f>
        <v>0</v>
      </c>
      <c r="DT60" s="770">
        <f ca="1">'Opex &amp; Capex'!DT17*$E$12</f>
        <v>0</v>
      </c>
      <c r="DU60" s="770">
        <f ca="1">'Opex &amp; Capex'!DU17*$E$12</f>
        <v>0</v>
      </c>
      <c r="DV60" s="770">
        <f ca="1">'Opex &amp; Capex'!DV17*$E$12</f>
        <v>0</v>
      </c>
      <c r="DW60" s="770">
        <f ca="1">'Opex &amp; Capex'!DW17*$E$12</f>
        <v>0</v>
      </c>
      <c r="DX60" s="770">
        <f ca="1">'Opex &amp; Capex'!DX17*$E$12</f>
        <v>0</v>
      </c>
      <c r="DY60" s="770">
        <f ca="1">'Opex &amp; Capex'!DY17*$E$12</f>
        <v>0</v>
      </c>
      <c r="DZ60" s="770">
        <f ca="1">'Opex &amp; Capex'!DZ17*$E$12</f>
        <v>0</v>
      </c>
      <c r="EA60" s="770">
        <f ca="1">'Opex &amp; Capex'!EA17*$E$12</f>
        <v>0</v>
      </c>
      <c r="EB60" s="770">
        <f ca="1">'Opex &amp; Capex'!EB17*$E$12</f>
        <v>0</v>
      </c>
      <c r="EC60" s="770">
        <f ca="1">'Opex &amp; Capex'!EC17*$E$12</f>
        <v>0</v>
      </c>
      <c r="ED60" s="770">
        <f ca="1">'Opex &amp; Capex'!ED17*$E$12</f>
        <v>0</v>
      </c>
      <c r="EE60" s="770">
        <f ca="1">'Opex &amp; Capex'!EE17*$E$12</f>
        <v>0</v>
      </c>
      <c r="EF60" s="770">
        <f ca="1">'Opex &amp; Capex'!EF17*$E$12</f>
        <v>0</v>
      </c>
      <c r="EG60" s="770">
        <f ca="1">'Opex &amp; Capex'!EG17*$E$12</f>
        <v>0</v>
      </c>
      <c r="EH60" s="770">
        <f ca="1">'Opex &amp; Capex'!EH17*$E$12</f>
        <v>0</v>
      </c>
      <c r="EI60" s="770">
        <f ca="1">'Opex &amp; Capex'!EI17*$E$12</f>
        <v>0</v>
      </c>
      <c r="EJ60" s="770">
        <f ca="1">'Opex &amp; Capex'!EJ17*$E$12</f>
        <v>0</v>
      </c>
      <c r="EK60" s="770">
        <f ca="1">'Opex &amp; Capex'!EK17*$E$12</f>
        <v>0</v>
      </c>
      <c r="EL60" s="770">
        <f ca="1">'Opex &amp; Capex'!EL17*$E$12</f>
        <v>0</v>
      </c>
      <c r="EM60" s="770">
        <f ca="1">'Opex &amp; Capex'!EM17*$E$12</f>
        <v>0</v>
      </c>
      <c r="EN60" s="770">
        <f ca="1">'Opex &amp; Capex'!EN17*$E$12</f>
        <v>0</v>
      </c>
      <c r="EO60" s="770">
        <f ca="1">'Opex &amp; Capex'!EO17*$E$12</f>
        <v>0</v>
      </c>
      <c r="EP60" s="770">
        <f ca="1">'Opex &amp; Capex'!EP17*$E$12</f>
        <v>0</v>
      </c>
    </row>
    <row r="61" spans="2:146" ht="14.1" customHeight="1">
      <c r="B61" s="801" t="s">
        <v>685</v>
      </c>
      <c r="C61" s="826"/>
      <c r="D61" s="803" t="s">
        <v>97</v>
      </c>
      <c r="E61" s="71">
        <f ca="1">SUM(G61:EP61)</f>
        <v>0</v>
      </c>
      <c r="F61" s="770"/>
      <c r="G61" s="770"/>
      <c r="H61" s="770">
        <f>Revenue!H88*$E$19</f>
        <v>0</v>
      </c>
      <c r="I61" s="770">
        <f>Revenue!I88*$E$19</f>
        <v>0</v>
      </c>
      <c r="J61" s="770">
        <f>Revenue!J88*$E$19</f>
        <v>0</v>
      </c>
      <c r="K61" s="770">
        <f ca="1">Revenue!K88*$E$19</f>
        <v>0</v>
      </c>
      <c r="L61" s="770">
        <f ca="1">Revenue!L88*$E$19</f>
        <v>0</v>
      </c>
      <c r="M61" s="770">
        <f ca="1">Revenue!M88*$E$19</f>
        <v>0</v>
      </c>
      <c r="N61" s="770">
        <f ca="1">Revenue!N88*$E$19</f>
        <v>0</v>
      </c>
      <c r="O61" s="770">
        <f ca="1">Revenue!O88*$E$19</f>
        <v>0</v>
      </c>
      <c r="P61" s="770">
        <f ca="1">Revenue!P88*$E$19</f>
        <v>0</v>
      </c>
      <c r="Q61" s="770">
        <f ca="1">Revenue!Q88*$E$19</f>
        <v>0</v>
      </c>
      <c r="R61" s="770">
        <f ca="1">Revenue!R88*$E$19</f>
        <v>0</v>
      </c>
      <c r="S61" s="770">
        <f ca="1">Revenue!S88*$E$19</f>
        <v>0</v>
      </c>
      <c r="T61" s="770">
        <f ca="1">Revenue!T88*$E$19</f>
        <v>0</v>
      </c>
      <c r="U61" s="770">
        <f ca="1">Revenue!U88*$E$19</f>
        <v>0</v>
      </c>
      <c r="V61" s="770">
        <f ca="1">Revenue!V88*$E$19</f>
        <v>0</v>
      </c>
      <c r="W61" s="770">
        <f ca="1">Revenue!W88*$E$19</f>
        <v>0</v>
      </c>
      <c r="X61" s="770">
        <f ca="1">Revenue!X88*$E$19</f>
        <v>0</v>
      </c>
      <c r="Y61" s="770">
        <f ca="1">Revenue!Y88*$E$19</f>
        <v>0</v>
      </c>
      <c r="Z61" s="770">
        <f ca="1">Revenue!Z88*$E$19</f>
        <v>0</v>
      </c>
      <c r="AA61" s="770">
        <f ca="1">Revenue!AA88*$E$19</f>
        <v>0</v>
      </c>
      <c r="AB61" s="770">
        <f ca="1">Revenue!AB88*$E$19</f>
        <v>0</v>
      </c>
      <c r="AC61" s="770">
        <f ca="1">Revenue!AC88*$E$19</f>
        <v>0</v>
      </c>
      <c r="AD61" s="770">
        <f ca="1">Revenue!AD88*$E$19</f>
        <v>0</v>
      </c>
      <c r="AE61" s="770">
        <f ca="1">Revenue!AE88*$E$19</f>
        <v>0</v>
      </c>
      <c r="AF61" s="770">
        <f ca="1">Revenue!AF88*$E$19</f>
        <v>0</v>
      </c>
      <c r="AG61" s="770">
        <f ca="1">Revenue!AG88*$E$19</f>
        <v>0</v>
      </c>
      <c r="AH61" s="770">
        <f ca="1">Revenue!AH88*$E$19</f>
        <v>0</v>
      </c>
      <c r="AI61" s="770">
        <f ca="1">Revenue!AI88*$E$19</f>
        <v>0</v>
      </c>
      <c r="AJ61" s="770">
        <f ca="1">Revenue!AJ88*$E$19</f>
        <v>0</v>
      </c>
      <c r="AK61" s="770">
        <f ca="1">Revenue!AK88*$E$19</f>
        <v>0</v>
      </c>
      <c r="AL61" s="770">
        <f ca="1">Revenue!AL88*$E$19</f>
        <v>0</v>
      </c>
      <c r="AM61" s="770">
        <f ca="1">Revenue!AM88*$E$19</f>
        <v>0</v>
      </c>
      <c r="AN61" s="770">
        <f ca="1">Revenue!AN88*$E$19</f>
        <v>0</v>
      </c>
      <c r="AO61" s="770">
        <f ca="1">Revenue!AO88*$E$19</f>
        <v>0</v>
      </c>
      <c r="AP61" s="770">
        <f ca="1">Revenue!AP88*$E$19</f>
        <v>0</v>
      </c>
      <c r="AQ61" s="770">
        <f ca="1">Revenue!AQ88*$E$19</f>
        <v>0</v>
      </c>
      <c r="AR61" s="770">
        <f ca="1">Revenue!AR88*$E$19</f>
        <v>0</v>
      </c>
      <c r="AS61" s="770">
        <f ca="1">Revenue!AS88*$E$19</f>
        <v>0</v>
      </c>
      <c r="AT61" s="770">
        <f ca="1">Revenue!AT88*$E$19</f>
        <v>0</v>
      </c>
      <c r="AU61" s="770">
        <f ca="1">Revenue!AU88*$E$19</f>
        <v>0</v>
      </c>
      <c r="AV61" s="770">
        <f ca="1">Revenue!AV88*$E$19</f>
        <v>0</v>
      </c>
      <c r="AW61" s="770">
        <f ca="1">Revenue!AW88*$E$19</f>
        <v>0</v>
      </c>
      <c r="AX61" s="770">
        <f ca="1">Revenue!AX88*$E$19</f>
        <v>0</v>
      </c>
      <c r="AY61" s="770">
        <f ca="1">Revenue!AY88*$E$19</f>
        <v>0</v>
      </c>
      <c r="AZ61" s="770">
        <f ca="1">Revenue!AZ88*$E$19</f>
        <v>0</v>
      </c>
      <c r="BA61" s="770">
        <f ca="1">Revenue!BA88*$E$19</f>
        <v>0</v>
      </c>
      <c r="BB61" s="770">
        <f ca="1">Revenue!BB88*$E$19</f>
        <v>0</v>
      </c>
      <c r="BC61" s="770">
        <f ca="1">Revenue!BC88*$E$19</f>
        <v>0</v>
      </c>
      <c r="BD61" s="770">
        <f ca="1">Revenue!BD88*$E$19</f>
        <v>0</v>
      </c>
      <c r="BE61" s="770">
        <f ca="1">Revenue!BE88*$E$19</f>
        <v>0</v>
      </c>
      <c r="BF61" s="770">
        <f ca="1">Revenue!BF88*$E$19</f>
        <v>0</v>
      </c>
      <c r="BG61" s="770">
        <f ca="1">Revenue!BG88*$E$19</f>
        <v>0</v>
      </c>
      <c r="BH61" s="770">
        <f ca="1">Revenue!BH88*$E$19</f>
        <v>0</v>
      </c>
      <c r="BI61" s="770">
        <f ca="1">Revenue!BI88*$E$19</f>
        <v>0</v>
      </c>
      <c r="BJ61" s="770">
        <f ca="1">Revenue!BJ88*$E$19</f>
        <v>0</v>
      </c>
      <c r="BK61" s="770">
        <f ca="1">Revenue!BK88*$E$19</f>
        <v>0</v>
      </c>
      <c r="BL61" s="770">
        <f ca="1">Revenue!BL88*$E$19</f>
        <v>0</v>
      </c>
      <c r="BM61" s="770">
        <f ca="1">Revenue!BM88*$E$19</f>
        <v>0</v>
      </c>
      <c r="BN61" s="770">
        <f ca="1">Revenue!BN88*$E$19</f>
        <v>0</v>
      </c>
      <c r="BO61" s="770">
        <f ca="1">Revenue!BO88*$E$19</f>
        <v>0</v>
      </c>
      <c r="BP61" s="770">
        <f ca="1">Revenue!BP88*$E$19</f>
        <v>0</v>
      </c>
      <c r="BQ61" s="770">
        <f ca="1">Revenue!BQ88*$E$19</f>
        <v>0</v>
      </c>
      <c r="BR61" s="770">
        <f ca="1">Revenue!BR88*$E$19</f>
        <v>0</v>
      </c>
      <c r="BS61" s="770">
        <f ca="1">Revenue!BS88*$E$19</f>
        <v>0</v>
      </c>
      <c r="BT61" s="770">
        <f ca="1">Revenue!BT88*$E$19</f>
        <v>0</v>
      </c>
      <c r="BU61" s="770">
        <f ca="1">Revenue!BU88*$E$19</f>
        <v>0</v>
      </c>
      <c r="BV61" s="770">
        <f ca="1">Revenue!BV88*$E$19</f>
        <v>0</v>
      </c>
      <c r="BW61" s="770">
        <f ca="1">Revenue!BW88*$E$19</f>
        <v>0</v>
      </c>
      <c r="BX61" s="770">
        <f ca="1">Revenue!BX88*$E$19</f>
        <v>0</v>
      </c>
      <c r="BY61" s="770">
        <f ca="1">Revenue!BY88*$E$19</f>
        <v>0</v>
      </c>
      <c r="BZ61" s="770">
        <f ca="1">Revenue!BZ88*$E$19</f>
        <v>0</v>
      </c>
      <c r="CA61" s="770">
        <f ca="1">Revenue!CA88*$E$19</f>
        <v>0</v>
      </c>
      <c r="CB61" s="770">
        <f ca="1">Revenue!CB88*$E$19</f>
        <v>0</v>
      </c>
      <c r="CC61" s="770">
        <f ca="1">Revenue!CC88*$E$19</f>
        <v>0</v>
      </c>
      <c r="CD61" s="770">
        <f ca="1">Revenue!CD88*$E$19</f>
        <v>0</v>
      </c>
      <c r="CE61" s="770">
        <f ca="1">Revenue!CE88*$E$19</f>
        <v>0</v>
      </c>
      <c r="CF61" s="770">
        <f ca="1">Revenue!CF88*$E$19</f>
        <v>0</v>
      </c>
      <c r="CG61" s="770">
        <f ca="1">Revenue!CG88*$E$19</f>
        <v>0</v>
      </c>
      <c r="CH61" s="770">
        <f ca="1">Revenue!CH88*$E$19</f>
        <v>0</v>
      </c>
      <c r="CI61" s="770">
        <f ca="1">Revenue!CI88*$E$19</f>
        <v>0</v>
      </c>
      <c r="CJ61" s="770">
        <f ca="1">Revenue!CJ88*$E$19</f>
        <v>0</v>
      </c>
      <c r="CK61" s="770">
        <f ca="1">Revenue!CK88*$E$19</f>
        <v>0</v>
      </c>
      <c r="CL61" s="770">
        <f ca="1">Revenue!CL88*$E$19</f>
        <v>0</v>
      </c>
      <c r="CM61" s="770">
        <f ca="1">Revenue!CM88*$E$19</f>
        <v>0</v>
      </c>
      <c r="CN61" s="770">
        <f ca="1">Revenue!CN88*$E$19</f>
        <v>0</v>
      </c>
      <c r="CO61" s="770">
        <f ca="1">Revenue!CO88*$E$19</f>
        <v>0</v>
      </c>
      <c r="CP61" s="770">
        <f ca="1">Revenue!CP88*$E$19</f>
        <v>0</v>
      </c>
      <c r="CQ61" s="770">
        <f ca="1">Revenue!CQ88*$E$19</f>
        <v>0</v>
      </c>
      <c r="CR61" s="770">
        <f ca="1">Revenue!CR88*$E$19</f>
        <v>0</v>
      </c>
      <c r="CS61" s="770">
        <f ca="1">Revenue!CS88*$E$19</f>
        <v>0</v>
      </c>
      <c r="CT61" s="770">
        <f ca="1">Revenue!CT88*$E$19</f>
        <v>0</v>
      </c>
      <c r="CU61" s="770">
        <f ca="1">Revenue!CU88*$E$19</f>
        <v>0</v>
      </c>
      <c r="CV61" s="770">
        <f ca="1">Revenue!CV88*$E$19</f>
        <v>0</v>
      </c>
      <c r="CW61" s="770">
        <f ca="1">Revenue!CW88*$E$19</f>
        <v>0</v>
      </c>
      <c r="CX61" s="770">
        <f ca="1">Revenue!CX88*$E$19</f>
        <v>0</v>
      </c>
      <c r="CY61" s="770">
        <f ca="1">Revenue!CY88*$E$19</f>
        <v>0</v>
      </c>
      <c r="CZ61" s="770">
        <f ca="1">Revenue!CZ88*$E$19</f>
        <v>0</v>
      </c>
      <c r="DA61" s="770">
        <f ca="1">Revenue!DA88*$E$19</f>
        <v>0</v>
      </c>
      <c r="DB61" s="770">
        <f ca="1">Revenue!DB88*$E$19</f>
        <v>0</v>
      </c>
      <c r="DC61" s="770">
        <f ca="1">Revenue!DC88*$E$19</f>
        <v>0</v>
      </c>
      <c r="DD61" s="770">
        <f ca="1">Revenue!DD88*$E$19</f>
        <v>0</v>
      </c>
      <c r="DE61" s="770">
        <f ca="1">Revenue!DE88*$E$19</f>
        <v>0</v>
      </c>
      <c r="DF61" s="770">
        <f ca="1">Revenue!DF88*$E$19</f>
        <v>0</v>
      </c>
      <c r="DG61" s="770">
        <f ca="1">Revenue!DG88*$E$19</f>
        <v>0</v>
      </c>
      <c r="DH61" s="770">
        <f ca="1">Revenue!DH88*$E$19</f>
        <v>0</v>
      </c>
      <c r="DI61" s="770">
        <f ca="1">Revenue!DI88*$E$19</f>
        <v>0</v>
      </c>
      <c r="DJ61" s="770">
        <f ca="1">Revenue!DJ88*$E$19</f>
        <v>0</v>
      </c>
      <c r="DK61" s="770">
        <f ca="1">Revenue!DK88*$E$19</f>
        <v>0</v>
      </c>
      <c r="DL61" s="770">
        <f ca="1">Revenue!DL88*$E$19</f>
        <v>0</v>
      </c>
      <c r="DM61" s="770">
        <f ca="1">Revenue!DM88*$E$19</f>
        <v>0</v>
      </c>
      <c r="DN61" s="770">
        <f ca="1">Revenue!DN88*$E$19</f>
        <v>0</v>
      </c>
      <c r="DO61" s="770">
        <f ca="1">Revenue!DO88*$E$19</f>
        <v>0</v>
      </c>
      <c r="DP61" s="770">
        <f ca="1">Revenue!DP88*$E$19</f>
        <v>0</v>
      </c>
      <c r="DQ61" s="770">
        <f ca="1">Revenue!DQ88*$E$19</f>
        <v>0</v>
      </c>
      <c r="DR61" s="770">
        <f ca="1">Revenue!DR88*$E$19</f>
        <v>0</v>
      </c>
      <c r="DS61" s="770">
        <f ca="1">Revenue!DS88*$E$19</f>
        <v>0</v>
      </c>
      <c r="DT61" s="770">
        <f ca="1">Revenue!DT88*$E$19</f>
        <v>0</v>
      </c>
      <c r="DU61" s="770">
        <f ca="1">Revenue!DU88*$E$19</f>
        <v>0</v>
      </c>
      <c r="DV61" s="770">
        <f ca="1">Revenue!DV88*$E$19</f>
        <v>0</v>
      </c>
      <c r="DW61" s="770">
        <f ca="1">Revenue!DW88*$E$19</f>
        <v>0</v>
      </c>
      <c r="DX61" s="770">
        <f ca="1">Revenue!DX88*$E$19</f>
        <v>0</v>
      </c>
      <c r="DY61" s="770">
        <f ca="1">Revenue!DY88*$E$19</f>
        <v>0</v>
      </c>
      <c r="DZ61" s="770">
        <f ca="1">Revenue!DZ88*$E$19</f>
        <v>0</v>
      </c>
      <c r="EA61" s="770">
        <f ca="1">Revenue!EA88*$E$19</f>
        <v>0</v>
      </c>
      <c r="EB61" s="770">
        <f ca="1">Revenue!EB88*$E$19</f>
        <v>0</v>
      </c>
      <c r="EC61" s="770">
        <f ca="1">Revenue!EC88*$E$19</f>
        <v>0</v>
      </c>
      <c r="ED61" s="770">
        <f ca="1">Revenue!ED88*$E$19</f>
        <v>0</v>
      </c>
      <c r="EE61" s="770">
        <f ca="1">Revenue!EE88*$E$19</f>
        <v>0</v>
      </c>
      <c r="EF61" s="770">
        <f ca="1">Revenue!EF88*$E$19</f>
        <v>0</v>
      </c>
      <c r="EG61" s="770">
        <f ca="1">Revenue!EG88*$E$19</f>
        <v>0</v>
      </c>
      <c r="EH61" s="770">
        <f ca="1">Revenue!EH88*$E$19</f>
        <v>0</v>
      </c>
      <c r="EI61" s="770">
        <f ca="1">Revenue!EI88*$E$19</f>
        <v>0</v>
      </c>
      <c r="EJ61" s="770">
        <f ca="1">Revenue!EJ88*$E$19</f>
        <v>0</v>
      </c>
      <c r="EK61" s="770">
        <f ca="1">Revenue!EK88*$E$19</f>
        <v>0</v>
      </c>
      <c r="EL61" s="770">
        <f ca="1">Revenue!EL88*$E$19</f>
        <v>0</v>
      </c>
      <c r="EM61" s="770">
        <f ca="1">Revenue!EM88*$E$19</f>
        <v>0</v>
      </c>
      <c r="EN61" s="770">
        <f ca="1">Revenue!EN88*$E$19</f>
        <v>0</v>
      </c>
      <c r="EO61" s="770">
        <f ca="1">Revenue!EO88*$E$19</f>
        <v>0</v>
      </c>
      <c r="EP61" s="770">
        <f ca="1">Revenue!EP88*$E$19</f>
        <v>0</v>
      </c>
    </row>
    <row r="62" spans="2:146" ht="14.1" customHeight="1">
      <c r="B62" s="801" t="s">
        <v>686</v>
      </c>
      <c r="C62" s="826"/>
      <c r="D62" s="803" t="s">
        <v>97</v>
      </c>
      <c r="E62" s="71">
        <f t="shared" ca="1" si="56"/>
        <v>0</v>
      </c>
      <c r="F62" s="770"/>
      <c r="G62" s="770"/>
      <c r="H62" s="770">
        <f t="shared" ref="H62:AM62" ca="1" si="57">H40*1000*$E$24/단위</f>
        <v>0</v>
      </c>
      <c r="I62" s="770">
        <f t="shared" ca="1" si="57"/>
        <v>0</v>
      </c>
      <c r="J62" s="770">
        <f t="shared" ca="1" si="57"/>
        <v>0</v>
      </c>
      <c r="K62" s="770">
        <f t="shared" ca="1" si="57"/>
        <v>0</v>
      </c>
      <c r="L62" s="770">
        <f t="shared" ca="1" si="57"/>
        <v>0</v>
      </c>
      <c r="M62" s="770">
        <f t="shared" ca="1" si="57"/>
        <v>0</v>
      </c>
      <c r="N62" s="770">
        <f t="shared" ca="1" si="57"/>
        <v>0</v>
      </c>
      <c r="O62" s="770">
        <f t="shared" ca="1" si="57"/>
        <v>0</v>
      </c>
      <c r="P62" s="770">
        <f t="shared" ca="1" si="57"/>
        <v>0</v>
      </c>
      <c r="Q62" s="770">
        <f t="shared" ca="1" si="57"/>
        <v>0</v>
      </c>
      <c r="R62" s="770">
        <f t="shared" ca="1" si="57"/>
        <v>0</v>
      </c>
      <c r="S62" s="770">
        <f t="shared" ca="1" si="57"/>
        <v>0</v>
      </c>
      <c r="T62" s="770">
        <f t="shared" ca="1" si="57"/>
        <v>0</v>
      </c>
      <c r="U62" s="770">
        <f t="shared" ca="1" si="57"/>
        <v>0</v>
      </c>
      <c r="V62" s="770">
        <f t="shared" ca="1" si="57"/>
        <v>0</v>
      </c>
      <c r="W62" s="770">
        <f t="shared" ca="1" si="57"/>
        <v>0</v>
      </c>
      <c r="X62" s="770">
        <f t="shared" ca="1" si="57"/>
        <v>0</v>
      </c>
      <c r="Y62" s="770">
        <f t="shared" ca="1" si="57"/>
        <v>0</v>
      </c>
      <c r="Z62" s="770">
        <f t="shared" ca="1" si="57"/>
        <v>0</v>
      </c>
      <c r="AA62" s="770">
        <f t="shared" ca="1" si="57"/>
        <v>0</v>
      </c>
      <c r="AB62" s="770">
        <f t="shared" ca="1" si="57"/>
        <v>0</v>
      </c>
      <c r="AC62" s="770">
        <f t="shared" ca="1" si="57"/>
        <v>0</v>
      </c>
      <c r="AD62" s="770">
        <f t="shared" ca="1" si="57"/>
        <v>0</v>
      </c>
      <c r="AE62" s="770">
        <f t="shared" ca="1" si="57"/>
        <v>0</v>
      </c>
      <c r="AF62" s="770">
        <f t="shared" ca="1" si="57"/>
        <v>0</v>
      </c>
      <c r="AG62" s="770">
        <f t="shared" ca="1" si="57"/>
        <v>0</v>
      </c>
      <c r="AH62" s="770">
        <f t="shared" ca="1" si="57"/>
        <v>0</v>
      </c>
      <c r="AI62" s="770">
        <f t="shared" ca="1" si="57"/>
        <v>0</v>
      </c>
      <c r="AJ62" s="770">
        <f t="shared" ca="1" si="57"/>
        <v>0</v>
      </c>
      <c r="AK62" s="770">
        <f t="shared" ca="1" si="57"/>
        <v>0</v>
      </c>
      <c r="AL62" s="770">
        <f t="shared" ca="1" si="57"/>
        <v>0</v>
      </c>
      <c r="AM62" s="770">
        <f t="shared" ca="1" si="57"/>
        <v>0</v>
      </c>
      <c r="AN62" s="770">
        <f t="shared" ref="AN62:BS62" ca="1" si="58">AN40*1000*$E$24/단위</f>
        <v>0</v>
      </c>
      <c r="AO62" s="770">
        <f t="shared" ca="1" si="58"/>
        <v>0</v>
      </c>
      <c r="AP62" s="770">
        <f t="shared" ca="1" si="58"/>
        <v>0</v>
      </c>
      <c r="AQ62" s="770">
        <f t="shared" ca="1" si="58"/>
        <v>0</v>
      </c>
      <c r="AR62" s="770">
        <f t="shared" ca="1" si="58"/>
        <v>0</v>
      </c>
      <c r="AS62" s="770">
        <f t="shared" ca="1" si="58"/>
        <v>0</v>
      </c>
      <c r="AT62" s="770">
        <f t="shared" ca="1" si="58"/>
        <v>0</v>
      </c>
      <c r="AU62" s="770">
        <f t="shared" ca="1" si="58"/>
        <v>0</v>
      </c>
      <c r="AV62" s="770">
        <f t="shared" ca="1" si="58"/>
        <v>0</v>
      </c>
      <c r="AW62" s="770">
        <f t="shared" ca="1" si="58"/>
        <v>0</v>
      </c>
      <c r="AX62" s="770">
        <f t="shared" ca="1" si="58"/>
        <v>0</v>
      </c>
      <c r="AY62" s="770">
        <f t="shared" ca="1" si="58"/>
        <v>0</v>
      </c>
      <c r="AZ62" s="770">
        <f t="shared" ca="1" si="58"/>
        <v>0</v>
      </c>
      <c r="BA62" s="770">
        <f t="shared" ca="1" si="58"/>
        <v>0</v>
      </c>
      <c r="BB62" s="770">
        <f t="shared" ca="1" si="58"/>
        <v>0</v>
      </c>
      <c r="BC62" s="770">
        <f t="shared" ca="1" si="58"/>
        <v>0</v>
      </c>
      <c r="BD62" s="770">
        <f t="shared" ca="1" si="58"/>
        <v>0</v>
      </c>
      <c r="BE62" s="770">
        <f t="shared" ca="1" si="58"/>
        <v>0</v>
      </c>
      <c r="BF62" s="770">
        <f t="shared" ca="1" si="58"/>
        <v>0</v>
      </c>
      <c r="BG62" s="770">
        <f t="shared" ca="1" si="58"/>
        <v>0</v>
      </c>
      <c r="BH62" s="770">
        <f t="shared" ca="1" si="58"/>
        <v>0</v>
      </c>
      <c r="BI62" s="770">
        <f t="shared" ca="1" si="58"/>
        <v>0</v>
      </c>
      <c r="BJ62" s="770">
        <f t="shared" ca="1" si="58"/>
        <v>0</v>
      </c>
      <c r="BK62" s="770">
        <f t="shared" ca="1" si="58"/>
        <v>0</v>
      </c>
      <c r="BL62" s="770">
        <f t="shared" ca="1" si="58"/>
        <v>0</v>
      </c>
      <c r="BM62" s="770">
        <f t="shared" ca="1" si="58"/>
        <v>0</v>
      </c>
      <c r="BN62" s="770">
        <f t="shared" ca="1" si="58"/>
        <v>0</v>
      </c>
      <c r="BO62" s="770">
        <f t="shared" ca="1" si="58"/>
        <v>0</v>
      </c>
      <c r="BP62" s="770">
        <f t="shared" ca="1" si="58"/>
        <v>0</v>
      </c>
      <c r="BQ62" s="770">
        <f t="shared" ca="1" si="58"/>
        <v>0</v>
      </c>
      <c r="BR62" s="770">
        <f t="shared" ca="1" si="58"/>
        <v>0</v>
      </c>
      <c r="BS62" s="770">
        <f t="shared" ca="1" si="58"/>
        <v>0</v>
      </c>
      <c r="BT62" s="770">
        <f t="shared" ref="BT62:CY62" ca="1" si="59">BT40*1000*$E$24/단위</f>
        <v>0</v>
      </c>
      <c r="BU62" s="770">
        <f t="shared" ca="1" si="59"/>
        <v>0</v>
      </c>
      <c r="BV62" s="770">
        <f t="shared" ca="1" si="59"/>
        <v>0</v>
      </c>
      <c r="BW62" s="770">
        <f t="shared" ca="1" si="59"/>
        <v>0</v>
      </c>
      <c r="BX62" s="770">
        <f t="shared" ca="1" si="59"/>
        <v>0</v>
      </c>
      <c r="BY62" s="770">
        <f t="shared" ca="1" si="59"/>
        <v>0</v>
      </c>
      <c r="BZ62" s="770">
        <f t="shared" ca="1" si="59"/>
        <v>0</v>
      </c>
      <c r="CA62" s="770">
        <f t="shared" ca="1" si="59"/>
        <v>0</v>
      </c>
      <c r="CB62" s="770">
        <f t="shared" ca="1" si="59"/>
        <v>0</v>
      </c>
      <c r="CC62" s="770">
        <f t="shared" ca="1" si="59"/>
        <v>0</v>
      </c>
      <c r="CD62" s="770">
        <f t="shared" ca="1" si="59"/>
        <v>0</v>
      </c>
      <c r="CE62" s="770">
        <f t="shared" ca="1" si="59"/>
        <v>0</v>
      </c>
      <c r="CF62" s="770">
        <f t="shared" ca="1" si="59"/>
        <v>0</v>
      </c>
      <c r="CG62" s="770">
        <f t="shared" ca="1" si="59"/>
        <v>0</v>
      </c>
      <c r="CH62" s="770">
        <f t="shared" ca="1" si="59"/>
        <v>0</v>
      </c>
      <c r="CI62" s="770">
        <f t="shared" ca="1" si="59"/>
        <v>0</v>
      </c>
      <c r="CJ62" s="770">
        <f t="shared" ca="1" si="59"/>
        <v>0</v>
      </c>
      <c r="CK62" s="770">
        <f t="shared" ca="1" si="59"/>
        <v>0</v>
      </c>
      <c r="CL62" s="770">
        <f t="shared" ca="1" si="59"/>
        <v>0</v>
      </c>
      <c r="CM62" s="770">
        <f t="shared" ca="1" si="59"/>
        <v>0</v>
      </c>
      <c r="CN62" s="770">
        <f t="shared" ca="1" si="59"/>
        <v>0</v>
      </c>
      <c r="CO62" s="770">
        <f t="shared" ca="1" si="59"/>
        <v>0</v>
      </c>
      <c r="CP62" s="770">
        <f t="shared" ca="1" si="59"/>
        <v>0</v>
      </c>
      <c r="CQ62" s="770">
        <f t="shared" ca="1" si="59"/>
        <v>0</v>
      </c>
      <c r="CR62" s="770">
        <f t="shared" ca="1" si="59"/>
        <v>0</v>
      </c>
      <c r="CS62" s="770">
        <f t="shared" ca="1" si="59"/>
        <v>0</v>
      </c>
      <c r="CT62" s="770">
        <f t="shared" ca="1" si="59"/>
        <v>0</v>
      </c>
      <c r="CU62" s="770">
        <f t="shared" ca="1" si="59"/>
        <v>0</v>
      </c>
      <c r="CV62" s="770">
        <f t="shared" ca="1" si="59"/>
        <v>0</v>
      </c>
      <c r="CW62" s="770">
        <f t="shared" ca="1" si="59"/>
        <v>0</v>
      </c>
      <c r="CX62" s="770">
        <f t="shared" ca="1" si="59"/>
        <v>0</v>
      </c>
      <c r="CY62" s="770">
        <f t="shared" ca="1" si="59"/>
        <v>0</v>
      </c>
      <c r="CZ62" s="770">
        <f t="shared" ref="CZ62:DI62" ca="1" si="60">CZ40*1000*$E$24/단위</f>
        <v>0</v>
      </c>
      <c r="DA62" s="770">
        <f t="shared" ca="1" si="60"/>
        <v>0</v>
      </c>
      <c r="DB62" s="770">
        <f t="shared" ca="1" si="60"/>
        <v>0</v>
      </c>
      <c r="DC62" s="770">
        <f t="shared" ca="1" si="60"/>
        <v>0</v>
      </c>
      <c r="DD62" s="770">
        <f t="shared" ca="1" si="60"/>
        <v>0</v>
      </c>
      <c r="DE62" s="770">
        <f t="shared" ca="1" si="60"/>
        <v>0</v>
      </c>
      <c r="DF62" s="770">
        <f t="shared" ca="1" si="60"/>
        <v>0</v>
      </c>
      <c r="DG62" s="770">
        <f t="shared" ca="1" si="60"/>
        <v>0</v>
      </c>
      <c r="DH62" s="770">
        <f t="shared" ca="1" si="60"/>
        <v>0</v>
      </c>
      <c r="DI62" s="770">
        <f t="shared" ca="1" si="60"/>
        <v>0</v>
      </c>
      <c r="DJ62" s="770">
        <f t="shared" ref="DJ62:EP62" ca="1" si="61">DJ40*1000*$E$24/단위</f>
        <v>0</v>
      </c>
      <c r="DK62" s="770">
        <f t="shared" ca="1" si="61"/>
        <v>0</v>
      </c>
      <c r="DL62" s="770">
        <f t="shared" ca="1" si="61"/>
        <v>0</v>
      </c>
      <c r="DM62" s="770">
        <f t="shared" ca="1" si="61"/>
        <v>0</v>
      </c>
      <c r="DN62" s="770">
        <f t="shared" ca="1" si="61"/>
        <v>0</v>
      </c>
      <c r="DO62" s="770">
        <f t="shared" ca="1" si="61"/>
        <v>0</v>
      </c>
      <c r="DP62" s="770">
        <f t="shared" ca="1" si="61"/>
        <v>0</v>
      </c>
      <c r="DQ62" s="770">
        <f t="shared" ca="1" si="61"/>
        <v>0</v>
      </c>
      <c r="DR62" s="770">
        <f t="shared" ca="1" si="61"/>
        <v>0</v>
      </c>
      <c r="DS62" s="770">
        <f t="shared" ca="1" si="61"/>
        <v>0</v>
      </c>
      <c r="DT62" s="770">
        <f t="shared" ca="1" si="61"/>
        <v>0</v>
      </c>
      <c r="DU62" s="770">
        <f t="shared" ca="1" si="61"/>
        <v>0</v>
      </c>
      <c r="DV62" s="770">
        <f t="shared" ca="1" si="61"/>
        <v>0</v>
      </c>
      <c r="DW62" s="770">
        <f t="shared" ca="1" si="61"/>
        <v>0</v>
      </c>
      <c r="DX62" s="770">
        <f t="shared" ca="1" si="61"/>
        <v>0</v>
      </c>
      <c r="DY62" s="770">
        <f t="shared" ca="1" si="61"/>
        <v>0</v>
      </c>
      <c r="DZ62" s="770">
        <f t="shared" ca="1" si="61"/>
        <v>0</v>
      </c>
      <c r="EA62" s="770">
        <f t="shared" ca="1" si="61"/>
        <v>0</v>
      </c>
      <c r="EB62" s="770">
        <f t="shared" ca="1" si="61"/>
        <v>0</v>
      </c>
      <c r="EC62" s="770">
        <f t="shared" ca="1" si="61"/>
        <v>0</v>
      </c>
      <c r="ED62" s="770">
        <f t="shared" ca="1" si="61"/>
        <v>0</v>
      </c>
      <c r="EE62" s="770">
        <f t="shared" ca="1" si="61"/>
        <v>0</v>
      </c>
      <c r="EF62" s="770">
        <f t="shared" ca="1" si="61"/>
        <v>0</v>
      </c>
      <c r="EG62" s="770">
        <f t="shared" ca="1" si="61"/>
        <v>0</v>
      </c>
      <c r="EH62" s="770">
        <f t="shared" ca="1" si="61"/>
        <v>0</v>
      </c>
      <c r="EI62" s="770">
        <f t="shared" ca="1" si="61"/>
        <v>0</v>
      </c>
      <c r="EJ62" s="770">
        <f t="shared" ca="1" si="61"/>
        <v>0</v>
      </c>
      <c r="EK62" s="770">
        <f t="shared" ca="1" si="61"/>
        <v>0</v>
      </c>
      <c r="EL62" s="770">
        <f t="shared" ca="1" si="61"/>
        <v>0</v>
      </c>
      <c r="EM62" s="770">
        <f t="shared" ca="1" si="61"/>
        <v>0</v>
      </c>
      <c r="EN62" s="770">
        <f t="shared" ca="1" si="61"/>
        <v>0</v>
      </c>
      <c r="EO62" s="770">
        <f t="shared" ca="1" si="61"/>
        <v>0</v>
      </c>
      <c r="EP62" s="770">
        <f t="shared" ca="1" si="61"/>
        <v>0</v>
      </c>
    </row>
    <row r="63" spans="2:146" ht="14.1" customHeight="1">
      <c r="B63" s="801" t="s">
        <v>687</v>
      </c>
      <c r="C63" s="767">
        <f ca="1">E29</f>
        <v>5</v>
      </c>
      <c r="D63" s="803" t="s">
        <v>97</v>
      </c>
      <c r="E63" s="82">
        <f t="shared" ref="E63" ca="1" si="62">SUM(G63:EP63)</f>
        <v>13106.614112474996</v>
      </c>
      <c r="F63" s="917"/>
      <c r="G63" s="917"/>
      <c r="H63" s="917">
        <f ca="1">(SUM(Revenue!H71,Revenue!H76)*1000)*$C63/단위</f>
        <v>0</v>
      </c>
      <c r="I63" s="917">
        <f ca="1">(SUM(Revenue!I71,Revenue!I76)*1000)*$C63/단위</f>
        <v>0</v>
      </c>
      <c r="J63" s="917">
        <f ca="1">(SUM(Revenue!J71,Revenue!J76)*1000)*$C63/단위</f>
        <v>0</v>
      </c>
      <c r="K63" s="917">
        <f ca="1">(SUM(Revenue!K71,Revenue!K76)*1000)*$C63/단위</f>
        <v>0</v>
      </c>
      <c r="L63" s="917">
        <f ca="1">(SUM(Revenue!L71,Revenue!L76)*1000)*$C63/단위</f>
        <v>0</v>
      </c>
      <c r="M63" s="917">
        <f ca="1">(SUM(Revenue!M71,Revenue!M76)*1000)*$C63/단위</f>
        <v>0</v>
      </c>
      <c r="N63" s="917">
        <f ca="1">(SUM(Revenue!N71,Revenue!N76)*1000)*$C63/단위</f>
        <v>0</v>
      </c>
      <c r="O63" s="917">
        <f ca="1">(SUM(Revenue!O71,Revenue!O76)*1000)*$C63/단위</f>
        <v>0</v>
      </c>
      <c r="P63" s="917">
        <f ca="1">(SUM(Revenue!P71,Revenue!P76)*1000)*$C63/단위</f>
        <v>0</v>
      </c>
      <c r="Q63" s="917">
        <f ca="1">(SUM(Revenue!Q71,Revenue!Q76)*1000)*$C63/단위</f>
        <v>0</v>
      </c>
      <c r="R63" s="917">
        <f ca="1">(SUM(Revenue!R71,Revenue!R76)*1000)*$C63/단위</f>
        <v>161.47623791064998</v>
      </c>
      <c r="S63" s="917">
        <f ca="1">(SUM(Revenue!S71,Revenue!S76)*1000)*$C63/단위</f>
        <v>164.91629410814997</v>
      </c>
      <c r="T63" s="917">
        <f ca="1">(SUM(Revenue!T71,Revenue!T76)*1000)*$C63/단위</f>
        <v>210.32503591515001</v>
      </c>
      <c r="U63" s="917">
        <f ca="1">(SUM(Revenue!U71,Revenue!U76)*1000)*$C63/단위</f>
        <v>151.29367156604999</v>
      </c>
      <c r="V63" s="917">
        <f ca="1">(SUM(Revenue!V71,Revenue!V76)*1000)*$C63/단위</f>
        <v>160.66885672109674</v>
      </c>
      <c r="W63" s="917">
        <f ca="1">(SUM(Revenue!W71,Revenue!W76)*1000)*$C63/단위</f>
        <v>164.09171263760925</v>
      </c>
      <c r="X63" s="917">
        <f ca="1">(SUM(Revenue!X71,Revenue!X76)*1000)*$C63/단위</f>
        <v>209.27341073557426</v>
      </c>
      <c r="Y63" s="917">
        <f ca="1">(SUM(Revenue!Y71,Revenue!Y76)*1000)*$C63/단위</f>
        <v>150.53720320821978</v>
      </c>
      <c r="Z63" s="917">
        <f ca="1">(SUM(Revenue!Z71,Revenue!Z76)*1000)*$C63/단위</f>
        <v>159.86147553154348</v>
      </c>
      <c r="AA63" s="917">
        <f ca="1">(SUM(Revenue!AA71,Revenue!AA76)*1000)*$C63/단위</f>
        <v>163.26713116706847</v>
      </c>
      <c r="AB63" s="917">
        <f ca="1">(SUM(Revenue!AB71,Revenue!AB76)*1000)*$C63/단위</f>
        <v>208.22178555599851</v>
      </c>
      <c r="AC63" s="917">
        <f ca="1">(SUM(Revenue!AC71,Revenue!AC76)*1000)*$C63/단위</f>
        <v>149.78073485038948</v>
      </c>
      <c r="AD63" s="917">
        <f ca="1">(SUM(Revenue!AD71,Revenue!AD76)*1000)*$C63/단위</f>
        <v>159.05409434199024</v>
      </c>
      <c r="AE63" s="917">
        <f ca="1">(SUM(Revenue!AE71,Revenue!AE76)*1000)*$C63/단위</f>
        <v>162.44254969652775</v>
      </c>
      <c r="AF63" s="917">
        <f ca="1">(SUM(Revenue!AF71,Revenue!AF76)*1000)*$C63/단위</f>
        <v>207.17016037642273</v>
      </c>
      <c r="AG63" s="917">
        <f ca="1">(SUM(Revenue!AG71,Revenue!AG76)*1000)*$C63/단위</f>
        <v>149.02426649255926</v>
      </c>
      <c r="AH63" s="917">
        <f ca="1">(SUM(Revenue!AH71,Revenue!AH76)*1000)*$C63/단위</f>
        <v>158.246713152437</v>
      </c>
      <c r="AI63" s="917">
        <f ca="1">(SUM(Revenue!AI71,Revenue!AI76)*1000)*$C63/단위</f>
        <v>161.617968225987</v>
      </c>
      <c r="AJ63" s="917">
        <f ca="1">(SUM(Revenue!AJ71,Revenue!AJ76)*1000)*$C63/단위</f>
        <v>206.11853519684703</v>
      </c>
      <c r="AK63" s="917">
        <f ca="1">(SUM(Revenue!AK71,Revenue!AK76)*1000)*$C63/단위</f>
        <v>148.26779813472902</v>
      </c>
      <c r="AL63" s="917">
        <f ca="1">(SUM(Revenue!AL71,Revenue!AL76)*1000)*$C63/단위</f>
        <v>157.43933196288378</v>
      </c>
      <c r="AM63" s="917">
        <f ca="1">(SUM(Revenue!AM71,Revenue!AM76)*1000)*$C63/단위</f>
        <v>160.79338675544625</v>
      </c>
      <c r="AN63" s="917">
        <f ca="1">(SUM(Revenue!AN71,Revenue!AN76)*1000)*$C63/단위</f>
        <v>205.06691001727131</v>
      </c>
      <c r="AO63" s="917">
        <f ca="1">(SUM(Revenue!AO71,Revenue!AO76)*1000)*$C63/단위</f>
        <v>147.5113297768988</v>
      </c>
      <c r="AP63" s="917">
        <f ca="1">(SUM(Revenue!AP71,Revenue!AP76)*1000)*$C63/단위</f>
        <v>156.63195077333052</v>
      </c>
      <c r="AQ63" s="917">
        <f ca="1">(SUM(Revenue!AQ71,Revenue!AQ76)*1000)*$C63/단위</f>
        <v>159.9688052849055</v>
      </c>
      <c r="AR63" s="917">
        <f ca="1">(SUM(Revenue!AR71,Revenue!AR76)*1000)*$C63/단위</f>
        <v>204.0152848376955</v>
      </c>
      <c r="AS63" s="917">
        <f ca="1">(SUM(Revenue!AS71,Revenue!AS76)*1000)*$C63/단위</f>
        <v>146.7548614190685</v>
      </c>
      <c r="AT63" s="917">
        <f ca="1">(SUM(Revenue!AT71,Revenue!AT76)*1000)*$C63/단위</f>
        <v>155.82456958377722</v>
      </c>
      <c r="AU63" s="917">
        <f ca="1">(SUM(Revenue!AU71,Revenue!AU76)*1000)*$C63/단위</f>
        <v>159.14422381436475</v>
      </c>
      <c r="AV63" s="917">
        <f ca="1">(SUM(Revenue!AV71,Revenue!AV76)*1000)*$C63/단위</f>
        <v>202.96365965811981</v>
      </c>
      <c r="AW63" s="917">
        <f ca="1">(SUM(Revenue!AW71,Revenue!AW76)*1000)*$C63/단위</f>
        <v>145.99839306123826</v>
      </c>
      <c r="AX63" s="917">
        <f ca="1">(SUM(Revenue!AX71,Revenue!AX76)*1000)*$C63/단위</f>
        <v>155.01718839422398</v>
      </c>
      <c r="AY63" s="917">
        <f ca="1">(SUM(Revenue!AY71,Revenue!AY76)*1000)*$C63/단위</f>
        <v>158.31964234382397</v>
      </c>
      <c r="AZ63" s="917">
        <f ca="1">(SUM(Revenue!AZ71,Revenue!AZ76)*1000)*$C63/단위</f>
        <v>201.912034478544</v>
      </c>
      <c r="BA63" s="917">
        <f ca="1">(SUM(Revenue!BA71,Revenue!BA76)*1000)*$C63/단위</f>
        <v>145.24192470340799</v>
      </c>
      <c r="BB63" s="917">
        <f ca="1">(SUM(Revenue!BB71,Revenue!BB76)*1000)*$C63/단위</f>
        <v>154.20980720467074</v>
      </c>
      <c r="BC63" s="917">
        <f ca="1">(SUM(Revenue!BC71,Revenue!BC76)*1000)*$C63/단위</f>
        <v>157.49506087328328</v>
      </c>
      <c r="BD63" s="917">
        <f ca="1">(SUM(Revenue!BD71,Revenue!BD76)*1000)*$C63/단위</f>
        <v>200.86040929896828</v>
      </c>
      <c r="BE63" s="917">
        <f ca="1">(SUM(Revenue!BE71,Revenue!BE76)*1000)*$C63/단위</f>
        <v>144.48545634557777</v>
      </c>
      <c r="BF63" s="917">
        <f ca="1">(SUM(Revenue!BF71,Revenue!BF76)*1000)*$C63/단위</f>
        <v>153.4024260151175</v>
      </c>
      <c r="BG63" s="917">
        <f ca="1">(SUM(Revenue!BG71,Revenue!BG76)*1000)*$C63/단위</f>
        <v>156.6704794027425</v>
      </c>
      <c r="BH63" s="917">
        <f ca="1">(SUM(Revenue!BH71,Revenue!BH76)*1000)*$C63/단위</f>
        <v>199.80878411939253</v>
      </c>
      <c r="BI63" s="917">
        <f ca="1">(SUM(Revenue!BI71,Revenue!BI76)*1000)*$C63/단위</f>
        <v>143.7289879877475</v>
      </c>
      <c r="BJ63" s="917">
        <f ca="1">(SUM(Revenue!BJ71,Revenue!BJ76)*1000)*$C63/단위</f>
        <v>152.59504482556423</v>
      </c>
      <c r="BK63" s="917">
        <f ca="1">(SUM(Revenue!BK71,Revenue!BK76)*1000)*$C63/단위</f>
        <v>155.84589793220175</v>
      </c>
      <c r="BL63" s="917">
        <f ca="1">(SUM(Revenue!BL71,Revenue!BL76)*1000)*$C63/단위</f>
        <v>198.75715893981678</v>
      </c>
      <c r="BM63" s="917">
        <f ca="1">(SUM(Revenue!BM71,Revenue!BM76)*1000)*$C63/단위</f>
        <v>142.97251962991726</v>
      </c>
      <c r="BN63" s="917">
        <f ca="1">(SUM(Revenue!BN71,Revenue!BN76)*1000)*$C63/단위</f>
        <v>151.78766363601102</v>
      </c>
      <c r="BO63" s="917">
        <f ca="1">(SUM(Revenue!BO71,Revenue!BO76)*1000)*$C63/단위</f>
        <v>155.021316461661</v>
      </c>
      <c r="BP63" s="917">
        <f ca="1">(SUM(Revenue!BP71,Revenue!BP76)*1000)*$C63/단위</f>
        <v>197.705533760241</v>
      </c>
      <c r="BQ63" s="917">
        <f ca="1">(SUM(Revenue!BQ71,Revenue!BQ76)*1000)*$C63/단위</f>
        <v>142.21605127208704</v>
      </c>
      <c r="BR63" s="917">
        <f ca="1">(SUM(Revenue!BR71,Revenue!BR76)*1000)*$C63/단위</f>
        <v>150.98028244645778</v>
      </c>
      <c r="BS63" s="917">
        <f ca="1">(SUM(Revenue!BS71,Revenue!BS76)*1000)*$C63/단위</f>
        <v>154.19673499112028</v>
      </c>
      <c r="BT63" s="917">
        <f ca="1">(SUM(Revenue!BT71,Revenue!BT76)*1000)*$C63/단위</f>
        <v>196.6539085806653</v>
      </c>
      <c r="BU63" s="917">
        <f ca="1">(SUM(Revenue!BU71,Revenue!BU76)*1000)*$C63/단위</f>
        <v>141.45958291425674</v>
      </c>
      <c r="BV63" s="917">
        <f ca="1">(SUM(Revenue!BV71,Revenue!BV76)*1000)*$C63/단위</f>
        <v>150.17290125690448</v>
      </c>
      <c r="BW63" s="917">
        <f ca="1">(SUM(Revenue!BW71,Revenue!BW76)*1000)*$C63/단위</f>
        <v>153.37215352057953</v>
      </c>
      <c r="BX63" s="917">
        <f ca="1">(SUM(Revenue!BX71,Revenue!BX76)*1000)*$C63/단위</f>
        <v>195.60228340108955</v>
      </c>
      <c r="BY63" s="917">
        <f ca="1">(SUM(Revenue!BY71,Revenue!BY76)*1000)*$C63/단위</f>
        <v>140.7031145564265</v>
      </c>
      <c r="BZ63" s="917">
        <f ca="1">(SUM(Revenue!BZ71,Revenue!BZ76)*1000)*$C63/단위</f>
        <v>149.36552006735121</v>
      </c>
      <c r="CA63" s="917">
        <f ca="1">(SUM(Revenue!CA71,Revenue!CA76)*1000)*$C63/단위</f>
        <v>152.54757205003875</v>
      </c>
      <c r="CB63" s="917">
        <f ca="1">(SUM(Revenue!CB71,Revenue!CB76)*1000)*$C63/단위</f>
        <v>194.55065822151377</v>
      </c>
      <c r="CC63" s="917">
        <f ca="1">(SUM(Revenue!CC71,Revenue!CC76)*1000)*$C63/단위</f>
        <v>139.94664619859623</v>
      </c>
      <c r="CD63" s="917">
        <f ca="1">(SUM(Revenue!CD71,Revenue!CD76)*1000)*$C63/단위</f>
        <v>148.558138877798</v>
      </c>
      <c r="CE63" s="917">
        <f ca="1">(SUM(Revenue!CE71,Revenue!CE76)*1000)*$C63/단위</f>
        <v>151.722990579498</v>
      </c>
      <c r="CF63" s="917">
        <f ca="1">(SUM(Revenue!CF71,Revenue!CF76)*1000)*$C63/단위</f>
        <v>193.49903304193802</v>
      </c>
      <c r="CG63" s="917">
        <f ca="1">(SUM(Revenue!CG71,Revenue!CG76)*1000)*$C63/단위</f>
        <v>139.19017784076601</v>
      </c>
      <c r="CH63" s="917">
        <f ca="1">(SUM(Revenue!CH71,Revenue!CH76)*1000)*$C63/단위</f>
        <v>147.75075768824473</v>
      </c>
      <c r="CI63" s="917">
        <f ca="1">(SUM(Revenue!CI71,Revenue!CI76)*1000)*$C63/단위</f>
        <v>150.89840910895722</v>
      </c>
      <c r="CJ63" s="917">
        <f ca="1">(SUM(Revenue!CJ71,Revenue!CJ76)*1000)*$C63/단위</f>
        <v>192.44740786236227</v>
      </c>
      <c r="CK63" s="917">
        <f ca="1">(SUM(Revenue!CK71,Revenue!CK76)*1000)*$C63/단위</f>
        <v>138.43370948293574</v>
      </c>
      <c r="CL63" s="917">
        <f ca="1">(SUM(Revenue!CL71,Revenue!CL76)*1000)*$C63/단위</f>
        <v>146.94337649869149</v>
      </c>
      <c r="CM63" s="917">
        <f ca="1">(SUM(Revenue!CM71,Revenue!CM76)*1000)*$C63/단위</f>
        <v>150.0738276384165</v>
      </c>
      <c r="CN63" s="917">
        <f ca="1">(SUM(Revenue!CN71,Revenue!CN76)*1000)*$C63/단위</f>
        <v>191.39578268278652</v>
      </c>
      <c r="CO63" s="917">
        <f ca="1">(SUM(Revenue!CO71,Revenue!CO76)*1000)*$C63/단위</f>
        <v>137.6772411251055</v>
      </c>
      <c r="CP63" s="917">
        <f ca="1">(SUM(Revenue!CP71,Revenue!CP76)*1000)*$C63/단위</f>
        <v>146.13599530913828</v>
      </c>
      <c r="CQ63" s="917">
        <f ca="1">(SUM(Revenue!CQ71,Revenue!CQ76)*1000)*$C63/단위</f>
        <v>149.24924616787575</v>
      </c>
      <c r="CR63" s="917">
        <f ca="1">(SUM(Revenue!CR71,Revenue!CR76)*1000)*$C63/단위</f>
        <v>190.34415750321079</v>
      </c>
      <c r="CS63" s="917">
        <f ca="1">(SUM(Revenue!CS71,Revenue!CS76)*1000)*$C63/단위</f>
        <v>136.92077276727528</v>
      </c>
      <c r="CT63" s="917">
        <f ca="1">(SUM(Revenue!CT71,Revenue!CT76)*1000)*$C63/단위</f>
        <v>0</v>
      </c>
      <c r="CU63" s="917">
        <f ca="1">(SUM(Revenue!CU71,Revenue!CU76)*1000)*$C63/단위</f>
        <v>0</v>
      </c>
      <c r="CV63" s="917">
        <f ca="1">(SUM(Revenue!CV71,Revenue!CV76)*1000)*$C63/단위</f>
        <v>0</v>
      </c>
      <c r="CW63" s="917">
        <f ca="1">(SUM(Revenue!CW71,Revenue!CW76)*1000)*$C63/단위</f>
        <v>0</v>
      </c>
      <c r="CX63" s="917">
        <f ca="1">(SUM(Revenue!CX71,Revenue!CX76)*1000)*$C63/단위</f>
        <v>0</v>
      </c>
      <c r="CY63" s="917">
        <f ca="1">(SUM(Revenue!CY71,Revenue!CY76)*1000)*$C63/단위</f>
        <v>0</v>
      </c>
      <c r="CZ63" s="917">
        <f ca="1">(SUM(Revenue!CZ71,Revenue!CZ76)*1000)*$C63/단위</f>
        <v>0</v>
      </c>
      <c r="DA63" s="917">
        <f ca="1">(SUM(Revenue!DA71,Revenue!DA76)*1000)*$C63/단위</f>
        <v>0</v>
      </c>
      <c r="DB63" s="917">
        <f ca="1">(SUM(Revenue!DB71,Revenue!DB76)*1000)*$C63/단위</f>
        <v>0</v>
      </c>
      <c r="DC63" s="917">
        <f ca="1">(SUM(Revenue!DC71,Revenue!DC76)*1000)*$C63/단위</f>
        <v>0</v>
      </c>
      <c r="DD63" s="917">
        <f ca="1">(SUM(Revenue!DD71,Revenue!DD76)*1000)*$C63/단위</f>
        <v>0</v>
      </c>
      <c r="DE63" s="917">
        <f ca="1">(SUM(Revenue!DE71,Revenue!DE76)*1000)*$C63/단위</f>
        <v>0</v>
      </c>
      <c r="DF63" s="917">
        <f ca="1">(SUM(Revenue!DF71,Revenue!DF76)*1000)*$C63/단위</f>
        <v>0</v>
      </c>
      <c r="DG63" s="917">
        <f ca="1">(SUM(Revenue!DG71,Revenue!DG76)*1000)*$C63/단위</f>
        <v>0</v>
      </c>
      <c r="DH63" s="917">
        <f ca="1">(SUM(Revenue!DH71,Revenue!DH76)*1000)*$C63/단위</f>
        <v>0</v>
      </c>
      <c r="DI63" s="917">
        <f ca="1">(SUM(Revenue!DI71,Revenue!DI76)*1000)*$C63/단위</f>
        <v>0</v>
      </c>
      <c r="DJ63" s="917">
        <f ca="1">(SUM(Revenue!DJ71,Revenue!DJ76)*1000)*$C63/단위</f>
        <v>0</v>
      </c>
      <c r="DK63" s="917">
        <f ca="1">(SUM(Revenue!DK71,Revenue!DK76)*1000)*$C63/단위</f>
        <v>0</v>
      </c>
      <c r="DL63" s="917">
        <f ca="1">(SUM(Revenue!DL71,Revenue!DL76)*1000)*$C63/단위</f>
        <v>0</v>
      </c>
      <c r="DM63" s="917">
        <f ca="1">(SUM(Revenue!DM71,Revenue!DM76)*1000)*$C63/단위</f>
        <v>0</v>
      </c>
      <c r="DN63" s="917">
        <f ca="1">(SUM(Revenue!DN71,Revenue!DN76)*1000)*$C63/단위</f>
        <v>0</v>
      </c>
      <c r="DO63" s="917">
        <f ca="1">(SUM(Revenue!DO71,Revenue!DO76)*1000)*$C63/단위</f>
        <v>0</v>
      </c>
      <c r="DP63" s="917">
        <f ca="1">(SUM(Revenue!DP71,Revenue!DP76)*1000)*$C63/단위</f>
        <v>0</v>
      </c>
      <c r="DQ63" s="917">
        <f ca="1">(SUM(Revenue!DQ71,Revenue!DQ76)*1000)*$C63/단위</f>
        <v>0</v>
      </c>
      <c r="DR63" s="917">
        <f ca="1">(SUM(Revenue!DR71,Revenue!DR76)*1000)*$C63/단위</f>
        <v>0</v>
      </c>
      <c r="DS63" s="917">
        <f ca="1">(SUM(Revenue!DS71,Revenue!DS76)*1000)*$C63/단위</f>
        <v>0</v>
      </c>
      <c r="DT63" s="917">
        <f ca="1">(SUM(Revenue!DT71,Revenue!DT76)*1000)*$C63/단위</f>
        <v>0</v>
      </c>
      <c r="DU63" s="917">
        <f ca="1">(SUM(Revenue!DU71,Revenue!DU76)*1000)*$C63/단위</f>
        <v>0</v>
      </c>
      <c r="DV63" s="917">
        <f ca="1">(SUM(Revenue!DV71,Revenue!DV76)*1000)*$C63/단위</f>
        <v>0</v>
      </c>
      <c r="DW63" s="917">
        <f ca="1">(SUM(Revenue!DW71,Revenue!DW76)*1000)*$C63/단위</f>
        <v>0</v>
      </c>
      <c r="DX63" s="917">
        <f ca="1">(SUM(Revenue!DX71,Revenue!DX76)*1000)*$C63/단위</f>
        <v>0</v>
      </c>
      <c r="DY63" s="917">
        <f ca="1">(SUM(Revenue!DY71,Revenue!DY76)*1000)*$C63/단위</f>
        <v>0</v>
      </c>
      <c r="DZ63" s="917">
        <f ca="1">(SUM(Revenue!DZ71,Revenue!DZ76)*1000)*$C63/단위</f>
        <v>0</v>
      </c>
      <c r="EA63" s="917">
        <f ca="1">(SUM(Revenue!EA71,Revenue!EA76)*1000)*$C63/단위</f>
        <v>0</v>
      </c>
      <c r="EB63" s="917">
        <f ca="1">(SUM(Revenue!EB71,Revenue!EB76)*1000)*$C63/단위</f>
        <v>0</v>
      </c>
      <c r="EC63" s="917">
        <f ca="1">(SUM(Revenue!EC71,Revenue!EC76)*1000)*$C63/단위</f>
        <v>0</v>
      </c>
      <c r="ED63" s="917">
        <f ca="1">(SUM(Revenue!ED71,Revenue!ED76)*1000)*$C63/단위</f>
        <v>0</v>
      </c>
      <c r="EE63" s="917">
        <f ca="1">(SUM(Revenue!EE71,Revenue!EE76)*1000)*$C63/단위</f>
        <v>0</v>
      </c>
      <c r="EF63" s="917">
        <f ca="1">(SUM(Revenue!EF71,Revenue!EF76)*1000)*$C63/단위</f>
        <v>0</v>
      </c>
      <c r="EG63" s="917">
        <f ca="1">(SUM(Revenue!EG71,Revenue!EG76)*1000)*$C63/단위</f>
        <v>0</v>
      </c>
      <c r="EH63" s="917">
        <f ca="1">(SUM(Revenue!EH71,Revenue!EH76)*1000)*$C63/단위</f>
        <v>0</v>
      </c>
      <c r="EI63" s="917">
        <f ca="1">(SUM(Revenue!EI71,Revenue!EI76)*1000)*$C63/단위</f>
        <v>0</v>
      </c>
      <c r="EJ63" s="917">
        <f ca="1">(SUM(Revenue!EJ71,Revenue!EJ76)*1000)*$C63/단위</f>
        <v>0</v>
      </c>
      <c r="EK63" s="917">
        <f ca="1">(SUM(Revenue!EK71,Revenue!EK76)*1000)*$C63/단위</f>
        <v>0</v>
      </c>
      <c r="EL63" s="917">
        <f ca="1">(SUM(Revenue!EL71,Revenue!EL76)*1000)*$C63/단위</f>
        <v>0</v>
      </c>
      <c r="EM63" s="917">
        <f ca="1">(SUM(Revenue!EM71,Revenue!EM76)*1000)*$C63/단위</f>
        <v>0</v>
      </c>
      <c r="EN63" s="917">
        <f ca="1">(SUM(Revenue!EN71,Revenue!EN76)*1000)*$C63/단위</f>
        <v>0</v>
      </c>
      <c r="EO63" s="917">
        <f ca="1">(SUM(Revenue!EO71,Revenue!EO76)*1000)*$C63/단위</f>
        <v>0</v>
      </c>
      <c r="EP63" s="917">
        <f ca="1">(SUM(Revenue!EP71,Revenue!EP76)*1000)*$C63/단위</f>
        <v>0</v>
      </c>
    </row>
    <row r="64" spans="2:146" ht="14.1" customHeight="1" outlineLevel="1">
      <c r="B64" s="918" t="s">
        <v>688</v>
      </c>
      <c r="C64" s="870"/>
      <c r="D64" s="870" t="s">
        <v>97</v>
      </c>
      <c r="E64" s="835">
        <f t="shared" ref="E64:E72" ca="1" si="63">SUM(G64:EP64)</f>
        <v>75441.665845100229</v>
      </c>
      <c r="F64" s="871"/>
      <c r="G64" s="871">
        <f>G59+G60</f>
        <v>-1E-4</v>
      </c>
      <c r="H64" s="871">
        <f t="shared" ref="H64:BS64" ca="1" si="64">H59+H60</f>
        <v>0</v>
      </c>
      <c r="I64" s="871">
        <f t="shared" ca="1" si="64"/>
        <v>0</v>
      </c>
      <c r="J64" s="871">
        <f t="shared" ca="1" si="64"/>
        <v>0</v>
      </c>
      <c r="K64" s="871">
        <f t="shared" ca="1" si="64"/>
        <v>0</v>
      </c>
      <c r="L64" s="871">
        <f t="shared" ca="1" si="64"/>
        <v>-15000</v>
      </c>
      <c r="M64" s="871">
        <f t="shared" ca="1" si="64"/>
        <v>0</v>
      </c>
      <c r="N64" s="871">
        <f t="shared" ca="1" si="64"/>
        <v>0</v>
      </c>
      <c r="O64" s="871">
        <f t="shared" ca="1" si="64"/>
        <v>0</v>
      </c>
      <c r="P64" s="871">
        <f t="shared" ca="1" si="64"/>
        <v>0</v>
      </c>
      <c r="Q64" s="871">
        <f t="shared" ca="1" si="64"/>
        <v>0</v>
      </c>
      <c r="R64" s="871">
        <f t="shared" ca="1" si="64"/>
        <v>56.25</v>
      </c>
      <c r="S64" s="871">
        <f t="shared" ca="1" si="64"/>
        <v>56.25</v>
      </c>
      <c r="T64" s="871">
        <f t="shared" ca="1" si="64"/>
        <v>56.25</v>
      </c>
      <c r="U64" s="871">
        <f t="shared" ca="1" si="64"/>
        <v>56.25</v>
      </c>
      <c r="V64" s="871">
        <f t="shared" ca="1" si="64"/>
        <v>57.093749999999993</v>
      </c>
      <c r="W64" s="871">
        <f t="shared" ca="1" si="64"/>
        <v>57.093749999999993</v>
      </c>
      <c r="X64" s="871">
        <f t="shared" ca="1" si="64"/>
        <v>57.093749999999993</v>
      </c>
      <c r="Y64" s="871">
        <f t="shared" ca="1" si="64"/>
        <v>57.093749999999993</v>
      </c>
      <c r="Z64" s="871">
        <f t="shared" ca="1" si="64"/>
        <v>57.950156249999985</v>
      </c>
      <c r="AA64" s="871">
        <f t="shared" ca="1" si="64"/>
        <v>1036.7778258652038</v>
      </c>
      <c r="AB64" s="871">
        <f t="shared" ca="1" si="64"/>
        <v>57.950156249999985</v>
      </c>
      <c r="AC64" s="871">
        <f t="shared" ca="1" si="64"/>
        <v>57.950156249999985</v>
      </c>
      <c r="AD64" s="871">
        <f t="shared" ca="1" si="64"/>
        <v>58.819408593749976</v>
      </c>
      <c r="AE64" s="871">
        <f t="shared" ca="1" si="64"/>
        <v>1799.3117624329855</v>
      </c>
      <c r="AF64" s="871">
        <f t="shared" ca="1" si="64"/>
        <v>58.819408593749976</v>
      </c>
      <c r="AG64" s="871">
        <f t="shared" ca="1" si="64"/>
        <v>58.819408593749976</v>
      </c>
      <c r="AH64" s="871">
        <f t="shared" ca="1" si="64"/>
        <v>59.701699722656215</v>
      </c>
      <c r="AI64" s="871">
        <f t="shared" ca="1" si="64"/>
        <v>1677.9935749272624</v>
      </c>
      <c r="AJ64" s="871">
        <f t="shared" ca="1" si="64"/>
        <v>59.701699722656215</v>
      </c>
      <c r="AK64" s="871">
        <f t="shared" ca="1" si="64"/>
        <v>59.701699722656215</v>
      </c>
      <c r="AL64" s="871">
        <f t="shared" ca="1" si="64"/>
        <v>60.59722521849605</v>
      </c>
      <c r="AM64" s="871">
        <f t="shared" ca="1" si="64"/>
        <v>1701.9186700284531</v>
      </c>
      <c r="AN64" s="871">
        <f t="shared" ca="1" si="64"/>
        <v>60.59722521849605</v>
      </c>
      <c r="AO64" s="871">
        <f t="shared" ca="1" si="64"/>
        <v>60.59722521849605</v>
      </c>
      <c r="AP64" s="871">
        <f t="shared" ca="1" si="64"/>
        <v>61.506183596773482</v>
      </c>
      <c r="AQ64" s="871">
        <f t="shared" ca="1" si="64"/>
        <v>1917.4776668037885</v>
      </c>
      <c r="AR64" s="871">
        <f t="shared" ca="1" si="64"/>
        <v>61.506183596773482</v>
      </c>
      <c r="AS64" s="871">
        <f t="shared" ca="1" si="64"/>
        <v>61.506183596773482</v>
      </c>
      <c r="AT64" s="871">
        <f t="shared" ca="1" si="64"/>
        <v>62.428776350725073</v>
      </c>
      <c r="AU64" s="871">
        <f t="shared" ca="1" si="64"/>
        <v>2143.1052631879634</v>
      </c>
      <c r="AV64" s="871">
        <f t="shared" ca="1" si="64"/>
        <v>62.428776350725073</v>
      </c>
      <c r="AW64" s="871">
        <f t="shared" ca="1" si="64"/>
        <v>62.428776350725073</v>
      </c>
      <c r="AX64" s="871">
        <f t="shared" ca="1" si="64"/>
        <v>63.365207995985941</v>
      </c>
      <c r="AY64" s="871">
        <f t="shared" ca="1" si="64"/>
        <v>2217.4650198166355</v>
      </c>
      <c r="AZ64" s="871">
        <f t="shared" ca="1" si="64"/>
        <v>63.365207995985941</v>
      </c>
      <c r="BA64" s="871">
        <f t="shared" ca="1" si="64"/>
        <v>63.365207995985941</v>
      </c>
      <c r="BB64" s="871">
        <f t="shared" ca="1" si="64"/>
        <v>64.315686115925715</v>
      </c>
      <c r="BC64" s="871">
        <f t="shared" ca="1" si="64"/>
        <v>2473.8041946046706</v>
      </c>
      <c r="BD64" s="871">
        <f t="shared" ca="1" si="64"/>
        <v>64.315686115925715</v>
      </c>
      <c r="BE64" s="871">
        <f t="shared" ca="1" si="64"/>
        <v>64.315686115925715</v>
      </c>
      <c r="BF64" s="871">
        <f t="shared" ca="1" si="64"/>
        <v>65.280421407664605</v>
      </c>
      <c r="BG64" s="871">
        <f t="shared" ca="1" si="64"/>
        <v>2729.6571326976596</v>
      </c>
      <c r="BH64" s="871">
        <f t="shared" ca="1" si="64"/>
        <v>65.280421407664605</v>
      </c>
      <c r="BI64" s="871">
        <f t="shared" ca="1" si="64"/>
        <v>65.280421407664605</v>
      </c>
      <c r="BJ64" s="871">
        <f t="shared" ca="1" si="64"/>
        <v>66.259627728779563</v>
      </c>
      <c r="BK64" s="871">
        <f t="shared" ca="1" si="64"/>
        <v>2985.0155308724152</v>
      </c>
      <c r="BL64" s="871">
        <f t="shared" ca="1" si="64"/>
        <v>66.259627728779563</v>
      </c>
      <c r="BM64" s="871">
        <f t="shared" ca="1" si="64"/>
        <v>66.259627728779563</v>
      </c>
      <c r="BN64" s="871">
        <f t="shared" ca="1" si="64"/>
        <v>67.253522144711255</v>
      </c>
      <c r="BO64" s="871">
        <f t="shared" ca="1" si="64"/>
        <v>3239.8709411639852</v>
      </c>
      <c r="BP64" s="871">
        <f t="shared" ca="1" si="64"/>
        <v>67.253522144711255</v>
      </c>
      <c r="BQ64" s="871">
        <f t="shared" ca="1" si="64"/>
        <v>67.253522144711255</v>
      </c>
      <c r="BR64" s="871">
        <f t="shared" ca="1" si="64"/>
        <v>68.262324976881928</v>
      </c>
      <c r="BS64" s="871">
        <f t="shared" ca="1" si="64"/>
        <v>3494.2147682906016</v>
      </c>
      <c r="BT64" s="871">
        <f t="shared" ref="BT64:DI64" ca="1" si="65">BT59+BT60</f>
        <v>68.262324976881928</v>
      </c>
      <c r="BU64" s="871">
        <f t="shared" ca="1" si="65"/>
        <v>68.262324976881928</v>
      </c>
      <c r="BV64" s="871">
        <f t="shared" ca="1" si="65"/>
        <v>69.286259851535135</v>
      </c>
      <c r="BW64" s="871">
        <f t="shared" ca="1" si="65"/>
        <v>3748.0382670319882</v>
      </c>
      <c r="BX64" s="871">
        <f t="shared" ca="1" si="65"/>
        <v>69.286259851535135</v>
      </c>
      <c r="BY64" s="871">
        <f t="shared" ca="1" si="65"/>
        <v>69.286259851535135</v>
      </c>
      <c r="BZ64" s="871">
        <f t="shared" ca="1" si="65"/>
        <v>70.325553749308156</v>
      </c>
      <c r="CA64" s="871">
        <f t="shared" ca="1" si="65"/>
        <v>4001.3325395601228</v>
      </c>
      <c r="CB64" s="871">
        <f t="shared" ca="1" si="65"/>
        <v>70.325553749308156</v>
      </c>
      <c r="CC64" s="871">
        <f t="shared" ca="1" si="65"/>
        <v>70.325553749308156</v>
      </c>
      <c r="CD64" s="871">
        <f t="shared" ca="1" si="65"/>
        <v>71.380437055547773</v>
      </c>
      <c r="CE64" s="871">
        <f t="shared" ca="1" si="65"/>
        <v>4254.0885327215192</v>
      </c>
      <c r="CF64" s="871">
        <f t="shared" ca="1" si="65"/>
        <v>71.380437055547773</v>
      </c>
      <c r="CG64" s="871">
        <f t="shared" ca="1" si="65"/>
        <v>71.380437055547773</v>
      </c>
      <c r="CH64" s="871">
        <f t="shared" ca="1" si="65"/>
        <v>72.451143611380971</v>
      </c>
      <c r="CI64" s="871">
        <f t="shared" ca="1" si="65"/>
        <v>2721.763817342613</v>
      </c>
      <c r="CJ64" s="871">
        <f t="shared" ca="1" si="65"/>
        <v>72.451143611380971</v>
      </c>
      <c r="CK64" s="871">
        <f t="shared" ca="1" si="65"/>
        <v>72.451143611380971</v>
      </c>
      <c r="CL64" s="871">
        <f t="shared" ca="1" si="65"/>
        <v>73.537910765551686</v>
      </c>
      <c r="CM64" s="871">
        <f t="shared" ca="1" si="65"/>
        <v>11140.375816193126</v>
      </c>
      <c r="CN64" s="871">
        <f t="shared" ca="1" si="65"/>
        <v>73.537910765551686</v>
      </c>
      <c r="CO64" s="871">
        <f t="shared" ca="1" si="65"/>
        <v>73.537910765551686</v>
      </c>
      <c r="CP64" s="871">
        <f t="shared" ca="1" si="65"/>
        <v>74.640979427034949</v>
      </c>
      <c r="CQ64" s="871">
        <f t="shared" ca="1" si="65"/>
        <v>7598.0584268986149</v>
      </c>
      <c r="CR64" s="871">
        <f t="shared" ca="1" si="65"/>
        <v>74.640979427034949</v>
      </c>
      <c r="CS64" s="871">
        <f t="shared" ca="1" si="65"/>
        <v>25620.574600399515</v>
      </c>
      <c r="CT64" s="871">
        <f t="shared" ca="1" si="65"/>
        <v>0</v>
      </c>
      <c r="CU64" s="871">
        <f t="shared" ca="1" si="65"/>
        <v>0</v>
      </c>
      <c r="CV64" s="871">
        <f t="shared" ca="1" si="65"/>
        <v>0</v>
      </c>
      <c r="CW64" s="871">
        <f t="shared" ca="1" si="65"/>
        <v>0</v>
      </c>
      <c r="CX64" s="871">
        <f t="shared" ca="1" si="65"/>
        <v>0</v>
      </c>
      <c r="CY64" s="871">
        <f t="shared" ca="1" si="65"/>
        <v>0</v>
      </c>
      <c r="CZ64" s="871">
        <f t="shared" ca="1" si="65"/>
        <v>0</v>
      </c>
      <c r="DA64" s="871">
        <f t="shared" ca="1" si="65"/>
        <v>0</v>
      </c>
      <c r="DB64" s="871">
        <f t="shared" ca="1" si="65"/>
        <v>0</v>
      </c>
      <c r="DC64" s="871">
        <f t="shared" ca="1" si="65"/>
        <v>0</v>
      </c>
      <c r="DD64" s="871">
        <f t="shared" ca="1" si="65"/>
        <v>0</v>
      </c>
      <c r="DE64" s="871">
        <f t="shared" ca="1" si="65"/>
        <v>0</v>
      </c>
      <c r="DF64" s="871">
        <f t="shared" ca="1" si="65"/>
        <v>0</v>
      </c>
      <c r="DG64" s="871">
        <f t="shared" ca="1" si="65"/>
        <v>0</v>
      </c>
      <c r="DH64" s="871">
        <f t="shared" ca="1" si="65"/>
        <v>0</v>
      </c>
      <c r="DI64" s="871">
        <f t="shared" ca="1" si="65"/>
        <v>0</v>
      </c>
      <c r="DJ64" s="871">
        <f t="shared" ref="DJ64:EP64" ca="1" si="66">DJ59+DJ60</f>
        <v>0</v>
      </c>
      <c r="DK64" s="871">
        <f t="shared" ca="1" si="66"/>
        <v>0</v>
      </c>
      <c r="DL64" s="871">
        <f t="shared" ca="1" si="66"/>
        <v>0</v>
      </c>
      <c r="DM64" s="871">
        <f t="shared" ca="1" si="66"/>
        <v>0</v>
      </c>
      <c r="DN64" s="871">
        <f t="shared" ca="1" si="66"/>
        <v>0</v>
      </c>
      <c r="DO64" s="871">
        <f t="shared" ca="1" si="66"/>
        <v>0</v>
      </c>
      <c r="DP64" s="871">
        <f t="shared" ca="1" si="66"/>
        <v>0</v>
      </c>
      <c r="DQ64" s="871">
        <f t="shared" ca="1" si="66"/>
        <v>0</v>
      </c>
      <c r="DR64" s="871">
        <f t="shared" ca="1" si="66"/>
        <v>0</v>
      </c>
      <c r="DS64" s="871">
        <f t="shared" ca="1" si="66"/>
        <v>0</v>
      </c>
      <c r="DT64" s="871">
        <f t="shared" ca="1" si="66"/>
        <v>0</v>
      </c>
      <c r="DU64" s="871">
        <f t="shared" ca="1" si="66"/>
        <v>0</v>
      </c>
      <c r="DV64" s="871">
        <f t="shared" ca="1" si="66"/>
        <v>0</v>
      </c>
      <c r="DW64" s="871">
        <f t="shared" ca="1" si="66"/>
        <v>0</v>
      </c>
      <c r="DX64" s="871">
        <f t="shared" ca="1" si="66"/>
        <v>0</v>
      </c>
      <c r="DY64" s="871">
        <f t="shared" ca="1" si="66"/>
        <v>0</v>
      </c>
      <c r="DZ64" s="871">
        <f t="shared" ca="1" si="66"/>
        <v>0</v>
      </c>
      <c r="EA64" s="871">
        <f t="shared" ca="1" si="66"/>
        <v>0</v>
      </c>
      <c r="EB64" s="871">
        <f t="shared" ca="1" si="66"/>
        <v>0</v>
      </c>
      <c r="EC64" s="871">
        <f t="shared" ca="1" si="66"/>
        <v>0</v>
      </c>
      <c r="ED64" s="871">
        <f t="shared" ca="1" si="66"/>
        <v>0</v>
      </c>
      <c r="EE64" s="871">
        <f t="shared" ca="1" si="66"/>
        <v>0</v>
      </c>
      <c r="EF64" s="871">
        <f t="shared" ca="1" si="66"/>
        <v>0</v>
      </c>
      <c r="EG64" s="871">
        <f t="shared" ca="1" si="66"/>
        <v>0</v>
      </c>
      <c r="EH64" s="871">
        <f t="shared" ca="1" si="66"/>
        <v>0</v>
      </c>
      <c r="EI64" s="871">
        <f t="shared" ca="1" si="66"/>
        <v>0</v>
      </c>
      <c r="EJ64" s="871">
        <f t="shared" ca="1" si="66"/>
        <v>0</v>
      </c>
      <c r="EK64" s="871">
        <f t="shared" ca="1" si="66"/>
        <v>0</v>
      </c>
      <c r="EL64" s="871">
        <f t="shared" ca="1" si="66"/>
        <v>0</v>
      </c>
      <c r="EM64" s="871">
        <f t="shared" ca="1" si="66"/>
        <v>0</v>
      </c>
      <c r="EN64" s="871">
        <f t="shared" ca="1" si="66"/>
        <v>0</v>
      </c>
      <c r="EO64" s="871">
        <f t="shared" ca="1" si="66"/>
        <v>0</v>
      </c>
      <c r="EP64" s="871">
        <f t="shared" ca="1" si="66"/>
        <v>0</v>
      </c>
    </row>
    <row r="65" spans="2:146" ht="14.1" customHeight="1" outlineLevel="1">
      <c r="B65" s="919" t="s">
        <v>689</v>
      </c>
      <c r="C65" s="833"/>
      <c r="D65" s="833" t="s">
        <v>97</v>
      </c>
      <c r="E65" s="834">
        <f t="shared" ca="1" si="63"/>
        <v>70238.840746849368</v>
      </c>
      <c r="F65" s="872"/>
      <c r="G65" s="872">
        <f>G59+G61</f>
        <v>-1E-4</v>
      </c>
      <c r="H65" s="872">
        <f t="shared" ref="H65:BS65" ca="1" si="67">H59+H61</f>
        <v>0</v>
      </c>
      <c r="I65" s="872">
        <f t="shared" ca="1" si="67"/>
        <v>0</v>
      </c>
      <c r="J65" s="872">
        <f t="shared" ca="1" si="67"/>
        <v>0</v>
      </c>
      <c r="K65" s="872">
        <f t="shared" ca="1" si="67"/>
        <v>0</v>
      </c>
      <c r="L65" s="872">
        <f t="shared" ca="1" si="67"/>
        <v>-15000</v>
      </c>
      <c r="M65" s="872">
        <f t="shared" ca="1" si="67"/>
        <v>0</v>
      </c>
      <c r="N65" s="872">
        <f t="shared" ca="1" si="67"/>
        <v>0</v>
      </c>
      <c r="O65" s="872">
        <f t="shared" ca="1" si="67"/>
        <v>0</v>
      </c>
      <c r="P65" s="872">
        <f t="shared" ca="1" si="67"/>
        <v>0</v>
      </c>
      <c r="Q65" s="872">
        <f t="shared" ca="1" si="67"/>
        <v>0</v>
      </c>
      <c r="R65" s="872">
        <f t="shared" ca="1" si="67"/>
        <v>0</v>
      </c>
      <c r="S65" s="872">
        <f t="shared" ca="1" si="67"/>
        <v>0</v>
      </c>
      <c r="T65" s="872">
        <f t="shared" ca="1" si="67"/>
        <v>0</v>
      </c>
      <c r="U65" s="872">
        <f t="shared" ca="1" si="67"/>
        <v>0</v>
      </c>
      <c r="V65" s="872">
        <f t="shared" ca="1" si="67"/>
        <v>0</v>
      </c>
      <c r="W65" s="872">
        <f t="shared" ca="1" si="67"/>
        <v>0</v>
      </c>
      <c r="X65" s="872">
        <f t="shared" ca="1" si="67"/>
        <v>0</v>
      </c>
      <c r="Y65" s="872">
        <f t="shared" ca="1" si="67"/>
        <v>0</v>
      </c>
      <c r="Z65" s="872">
        <f t="shared" ca="1" si="67"/>
        <v>0</v>
      </c>
      <c r="AA65" s="872">
        <f t="shared" ca="1" si="67"/>
        <v>978.82766961520383</v>
      </c>
      <c r="AB65" s="872">
        <f t="shared" ca="1" si="67"/>
        <v>0</v>
      </c>
      <c r="AC65" s="872">
        <f t="shared" ca="1" si="67"/>
        <v>0</v>
      </c>
      <c r="AD65" s="872">
        <f t="shared" ca="1" si="67"/>
        <v>0</v>
      </c>
      <c r="AE65" s="872">
        <f t="shared" ca="1" si="67"/>
        <v>1740.4923538392354</v>
      </c>
      <c r="AF65" s="872">
        <f t="shared" ca="1" si="67"/>
        <v>0</v>
      </c>
      <c r="AG65" s="872">
        <f t="shared" ca="1" si="67"/>
        <v>0</v>
      </c>
      <c r="AH65" s="872">
        <f t="shared" ca="1" si="67"/>
        <v>0</v>
      </c>
      <c r="AI65" s="872">
        <f t="shared" ca="1" si="67"/>
        <v>1618.2918752046062</v>
      </c>
      <c r="AJ65" s="872">
        <f t="shared" ca="1" si="67"/>
        <v>0</v>
      </c>
      <c r="AK65" s="872">
        <f t="shared" ca="1" si="67"/>
        <v>0</v>
      </c>
      <c r="AL65" s="872">
        <f t="shared" ca="1" si="67"/>
        <v>0</v>
      </c>
      <c r="AM65" s="872">
        <f t="shared" ca="1" si="67"/>
        <v>1641.321444809957</v>
      </c>
      <c r="AN65" s="872">
        <f t="shared" ca="1" si="67"/>
        <v>0</v>
      </c>
      <c r="AO65" s="872">
        <f t="shared" ca="1" si="67"/>
        <v>0</v>
      </c>
      <c r="AP65" s="872">
        <f t="shared" ca="1" si="67"/>
        <v>0</v>
      </c>
      <c r="AQ65" s="872">
        <f t="shared" ca="1" si="67"/>
        <v>1855.9714832070149</v>
      </c>
      <c r="AR65" s="872">
        <f t="shared" ca="1" si="67"/>
        <v>0</v>
      </c>
      <c r="AS65" s="872">
        <f t="shared" ca="1" si="67"/>
        <v>0</v>
      </c>
      <c r="AT65" s="872">
        <f t="shared" ca="1" si="67"/>
        <v>0</v>
      </c>
      <c r="AU65" s="872">
        <f t="shared" ca="1" si="67"/>
        <v>2080.6764868372384</v>
      </c>
      <c r="AV65" s="872">
        <f t="shared" ca="1" si="67"/>
        <v>0</v>
      </c>
      <c r="AW65" s="872">
        <f t="shared" ca="1" si="67"/>
        <v>0</v>
      </c>
      <c r="AX65" s="872">
        <f t="shared" ca="1" si="67"/>
        <v>0</v>
      </c>
      <c r="AY65" s="872">
        <f t="shared" ca="1" si="67"/>
        <v>2154.0998118206494</v>
      </c>
      <c r="AZ65" s="872">
        <f t="shared" ca="1" si="67"/>
        <v>0</v>
      </c>
      <c r="BA65" s="872">
        <f t="shared" ca="1" si="67"/>
        <v>0</v>
      </c>
      <c r="BB65" s="872">
        <f t="shared" ca="1" si="67"/>
        <v>0</v>
      </c>
      <c r="BC65" s="872">
        <f t="shared" ca="1" si="67"/>
        <v>2409.4885084887446</v>
      </c>
      <c r="BD65" s="872">
        <f t="shared" ca="1" si="67"/>
        <v>0</v>
      </c>
      <c r="BE65" s="872">
        <f t="shared" ca="1" si="67"/>
        <v>0</v>
      </c>
      <c r="BF65" s="872">
        <f t="shared" ca="1" si="67"/>
        <v>0</v>
      </c>
      <c r="BG65" s="872">
        <f t="shared" ca="1" si="67"/>
        <v>2664.376711289995</v>
      </c>
      <c r="BH65" s="872">
        <f t="shared" ca="1" si="67"/>
        <v>0</v>
      </c>
      <c r="BI65" s="872">
        <f t="shared" ca="1" si="67"/>
        <v>0</v>
      </c>
      <c r="BJ65" s="872">
        <f t="shared" ca="1" si="67"/>
        <v>0</v>
      </c>
      <c r="BK65" s="872">
        <f t="shared" ca="1" si="67"/>
        <v>2918.7559031436358</v>
      </c>
      <c r="BL65" s="872">
        <f t="shared" ca="1" si="67"/>
        <v>0</v>
      </c>
      <c r="BM65" s="872">
        <f t="shared" ca="1" si="67"/>
        <v>0</v>
      </c>
      <c r="BN65" s="872">
        <f t="shared" ca="1" si="67"/>
        <v>0</v>
      </c>
      <c r="BO65" s="872">
        <f t="shared" ca="1" si="67"/>
        <v>3172.6174190192742</v>
      </c>
      <c r="BP65" s="872">
        <f t="shared" ca="1" si="67"/>
        <v>0</v>
      </c>
      <c r="BQ65" s="872">
        <f t="shared" ca="1" si="67"/>
        <v>0</v>
      </c>
      <c r="BR65" s="872">
        <f t="shared" ca="1" si="67"/>
        <v>0</v>
      </c>
      <c r="BS65" s="872">
        <f t="shared" ca="1" si="67"/>
        <v>3425.9524433137194</v>
      </c>
      <c r="BT65" s="872">
        <f t="shared" ref="BT65:DI65" ca="1" si="68">BT59+BT61</f>
        <v>0</v>
      </c>
      <c r="BU65" s="872">
        <f t="shared" ca="1" si="68"/>
        <v>0</v>
      </c>
      <c r="BV65" s="872">
        <f t="shared" ca="1" si="68"/>
        <v>0</v>
      </c>
      <c r="BW65" s="872">
        <f t="shared" ca="1" si="68"/>
        <v>3678.7520071804529</v>
      </c>
      <c r="BX65" s="872">
        <f t="shared" ca="1" si="68"/>
        <v>0</v>
      </c>
      <c r="BY65" s="872">
        <f t="shared" ca="1" si="68"/>
        <v>0</v>
      </c>
      <c r="BZ65" s="872">
        <f t="shared" ca="1" si="68"/>
        <v>0</v>
      </c>
      <c r="CA65" s="872">
        <f t="shared" ca="1" si="68"/>
        <v>3931.0069858108145</v>
      </c>
      <c r="CB65" s="872">
        <f t="shared" ca="1" si="68"/>
        <v>0</v>
      </c>
      <c r="CC65" s="872">
        <f t="shared" ca="1" si="68"/>
        <v>0</v>
      </c>
      <c r="CD65" s="872">
        <f t="shared" ca="1" si="68"/>
        <v>0</v>
      </c>
      <c r="CE65" s="872">
        <f t="shared" ca="1" si="68"/>
        <v>4182.7080956659711</v>
      </c>
      <c r="CF65" s="872">
        <f t="shared" ca="1" si="68"/>
        <v>0</v>
      </c>
      <c r="CG65" s="872">
        <f t="shared" ca="1" si="68"/>
        <v>0</v>
      </c>
      <c r="CH65" s="872">
        <f t="shared" ca="1" si="68"/>
        <v>0</v>
      </c>
      <c r="CI65" s="872">
        <f t="shared" ca="1" si="68"/>
        <v>2649.3126737312323</v>
      </c>
      <c r="CJ65" s="872">
        <f t="shared" ca="1" si="68"/>
        <v>0</v>
      </c>
      <c r="CK65" s="872">
        <f t="shared" ca="1" si="68"/>
        <v>0</v>
      </c>
      <c r="CL65" s="872">
        <f t="shared" ca="1" si="68"/>
        <v>0</v>
      </c>
      <c r="CM65" s="872">
        <f t="shared" ca="1" si="68"/>
        <v>11066.837905427574</v>
      </c>
      <c r="CN65" s="872">
        <f t="shared" ca="1" si="68"/>
        <v>0</v>
      </c>
      <c r="CO65" s="872">
        <f t="shared" ca="1" si="68"/>
        <v>0</v>
      </c>
      <c r="CP65" s="872">
        <f t="shared" ca="1" si="68"/>
        <v>0</v>
      </c>
      <c r="CQ65" s="872">
        <f t="shared" ca="1" si="68"/>
        <v>7523.4174474715801</v>
      </c>
      <c r="CR65" s="872">
        <f t="shared" ca="1" si="68"/>
        <v>0</v>
      </c>
      <c r="CS65" s="872">
        <f t="shared" ca="1" si="68"/>
        <v>25545.933620972479</v>
      </c>
      <c r="CT65" s="872">
        <f t="shared" ca="1" si="68"/>
        <v>0</v>
      </c>
      <c r="CU65" s="872">
        <f t="shared" ca="1" si="68"/>
        <v>0</v>
      </c>
      <c r="CV65" s="872">
        <f t="shared" ca="1" si="68"/>
        <v>0</v>
      </c>
      <c r="CW65" s="872">
        <f t="shared" ca="1" si="68"/>
        <v>0</v>
      </c>
      <c r="CX65" s="872">
        <f t="shared" ca="1" si="68"/>
        <v>0</v>
      </c>
      <c r="CY65" s="872">
        <f t="shared" ca="1" si="68"/>
        <v>0</v>
      </c>
      <c r="CZ65" s="872">
        <f t="shared" ca="1" si="68"/>
        <v>0</v>
      </c>
      <c r="DA65" s="872">
        <f t="shared" ca="1" si="68"/>
        <v>0</v>
      </c>
      <c r="DB65" s="872">
        <f t="shared" ca="1" si="68"/>
        <v>0</v>
      </c>
      <c r="DC65" s="872">
        <f t="shared" ca="1" si="68"/>
        <v>0</v>
      </c>
      <c r="DD65" s="872">
        <f t="shared" ca="1" si="68"/>
        <v>0</v>
      </c>
      <c r="DE65" s="872">
        <f t="shared" ca="1" si="68"/>
        <v>0</v>
      </c>
      <c r="DF65" s="872">
        <f t="shared" ca="1" si="68"/>
        <v>0</v>
      </c>
      <c r="DG65" s="872">
        <f t="shared" ca="1" si="68"/>
        <v>0</v>
      </c>
      <c r="DH65" s="872">
        <f t="shared" ca="1" si="68"/>
        <v>0</v>
      </c>
      <c r="DI65" s="872">
        <f t="shared" ca="1" si="68"/>
        <v>0</v>
      </c>
      <c r="DJ65" s="872">
        <f t="shared" ref="DJ65:EP65" ca="1" si="69">DJ59+DJ61</f>
        <v>0</v>
      </c>
      <c r="DK65" s="872">
        <f t="shared" ca="1" si="69"/>
        <v>0</v>
      </c>
      <c r="DL65" s="872">
        <f t="shared" ca="1" si="69"/>
        <v>0</v>
      </c>
      <c r="DM65" s="872">
        <f t="shared" ca="1" si="69"/>
        <v>0</v>
      </c>
      <c r="DN65" s="872">
        <f t="shared" ca="1" si="69"/>
        <v>0</v>
      </c>
      <c r="DO65" s="872">
        <f t="shared" ca="1" si="69"/>
        <v>0</v>
      </c>
      <c r="DP65" s="872">
        <f t="shared" ca="1" si="69"/>
        <v>0</v>
      </c>
      <c r="DQ65" s="872">
        <f t="shared" ca="1" si="69"/>
        <v>0</v>
      </c>
      <c r="DR65" s="872">
        <f t="shared" ca="1" si="69"/>
        <v>0</v>
      </c>
      <c r="DS65" s="872">
        <f t="shared" ca="1" si="69"/>
        <v>0</v>
      </c>
      <c r="DT65" s="872">
        <f t="shared" ca="1" si="69"/>
        <v>0</v>
      </c>
      <c r="DU65" s="872">
        <f t="shared" ca="1" si="69"/>
        <v>0</v>
      </c>
      <c r="DV65" s="872">
        <f t="shared" ca="1" si="69"/>
        <v>0</v>
      </c>
      <c r="DW65" s="872">
        <f t="shared" ca="1" si="69"/>
        <v>0</v>
      </c>
      <c r="DX65" s="872">
        <f t="shared" ca="1" si="69"/>
        <v>0</v>
      </c>
      <c r="DY65" s="872">
        <f t="shared" ca="1" si="69"/>
        <v>0</v>
      </c>
      <c r="DZ65" s="872">
        <f t="shared" ca="1" si="69"/>
        <v>0</v>
      </c>
      <c r="EA65" s="872">
        <f t="shared" ca="1" si="69"/>
        <v>0</v>
      </c>
      <c r="EB65" s="872">
        <f t="shared" ca="1" si="69"/>
        <v>0</v>
      </c>
      <c r="EC65" s="872">
        <f t="shared" ca="1" si="69"/>
        <v>0</v>
      </c>
      <c r="ED65" s="872">
        <f t="shared" ca="1" si="69"/>
        <v>0</v>
      </c>
      <c r="EE65" s="872">
        <f t="shared" ca="1" si="69"/>
        <v>0</v>
      </c>
      <c r="EF65" s="872">
        <f t="shared" ca="1" si="69"/>
        <v>0</v>
      </c>
      <c r="EG65" s="872">
        <f t="shared" ca="1" si="69"/>
        <v>0</v>
      </c>
      <c r="EH65" s="872">
        <f t="shared" ca="1" si="69"/>
        <v>0</v>
      </c>
      <c r="EI65" s="872">
        <f t="shared" ca="1" si="69"/>
        <v>0</v>
      </c>
      <c r="EJ65" s="872">
        <f t="shared" ca="1" si="69"/>
        <v>0</v>
      </c>
      <c r="EK65" s="872">
        <f t="shared" ca="1" si="69"/>
        <v>0</v>
      </c>
      <c r="EL65" s="872">
        <f t="shared" ca="1" si="69"/>
        <v>0</v>
      </c>
      <c r="EM65" s="872">
        <f t="shared" ca="1" si="69"/>
        <v>0</v>
      </c>
      <c r="EN65" s="872">
        <f t="shared" ca="1" si="69"/>
        <v>0</v>
      </c>
      <c r="EO65" s="872">
        <f t="shared" ca="1" si="69"/>
        <v>0</v>
      </c>
      <c r="EP65" s="872">
        <f t="shared" ca="1" si="69"/>
        <v>0</v>
      </c>
    </row>
    <row r="66" spans="2:146" ht="14.1" customHeight="1" outlineLevel="1">
      <c r="B66" s="919" t="s">
        <v>690</v>
      </c>
      <c r="C66" s="833"/>
      <c r="D66" s="833" t="s">
        <v>97</v>
      </c>
      <c r="E66" s="834">
        <f t="shared" ca="1" si="63"/>
        <v>70238.840746849368</v>
      </c>
      <c r="F66" s="872"/>
      <c r="G66" s="872">
        <f>G59+G62</f>
        <v>-1E-4</v>
      </c>
      <c r="H66" s="872">
        <f t="shared" ref="H66:BS66" ca="1" si="70">H59+H62</f>
        <v>0</v>
      </c>
      <c r="I66" s="872">
        <f t="shared" ca="1" si="70"/>
        <v>0</v>
      </c>
      <c r="J66" s="872">
        <f t="shared" ca="1" si="70"/>
        <v>0</v>
      </c>
      <c r="K66" s="872">
        <f t="shared" ca="1" si="70"/>
        <v>0</v>
      </c>
      <c r="L66" s="872">
        <f t="shared" ca="1" si="70"/>
        <v>-15000</v>
      </c>
      <c r="M66" s="872">
        <f t="shared" ca="1" si="70"/>
        <v>0</v>
      </c>
      <c r="N66" s="872">
        <f t="shared" ca="1" si="70"/>
        <v>0</v>
      </c>
      <c r="O66" s="872">
        <f t="shared" ca="1" si="70"/>
        <v>0</v>
      </c>
      <c r="P66" s="872">
        <f t="shared" ca="1" si="70"/>
        <v>0</v>
      </c>
      <c r="Q66" s="872">
        <f t="shared" ca="1" si="70"/>
        <v>0</v>
      </c>
      <c r="R66" s="872">
        <f t="shared" ca="1" si="70"/>
        <v>0</v>
      </c>
      <c r="S66" s="872">
        <f t="shared" ca="1" si="70"/>
        <v>0</v>
      </c>
      <c r="T66" s="872">
        <f t="shared" ca="1" si="70"/>
        <v>0</v>
      </c>
      <c r="U66" s="872">
        <f t="shared" ca="1" si="70"/>
        <v>0</v>
      </c>
      <c r="V66" s="872">
        <f t="shared" ca="1" si="70"/>
        <v>0</v>
      </c>
      <c r="W66" s="872">
        <f t="shared" ca="1" si="70"/>
        <v>0</v>
      </c>
      <c r="X66" s="872">
        <f t="shared" ca="1" si="70"/>
        <v>0</v>
      </c>
      <c r="Y66" s="872">
        <f t="shared" ca="1" si="70"/>
        <v>0</v>
      </c>
      <c r="Z66" s="872">
        <f t="shared" ca="1" si="70"/>
        <v>0</v>
      </c>
      <c r="AA66" s="872">
        <f t="shared" ca="1" si="70"/>
        <v>978.82766961520383</v>
      </c>
      <c r="AB66" s="872">
        <f t="shared" ca="1" si="70"/>
        <v>0</v>
      </c>
      <c r="AC66" s="872">
        <f t="shared" ca="1" si="70"/>
        <v>0</v>
      </c>
      <c r="AD66" s="872">
        <f t="shared" ca="1" si="70"/>
        <v>0</v>
      </c>
      <c r="AE66" s="872">
        <f t="shared" ca="1" si="70"/>
        <v>1740.4923538392354</v>
      </c>
      <c r="AF66" s="872">
        <f t="shared" ca="1" si="70"/>
        <v>0</v>
      </c>
      <c r="AG66" s="872">
        <f t="shared" ca="1" si="70"/>
        <v>0</v>
      </c>
      <c r="AH66" s="872">
        <f t="shared" ca="1" si="70"/>
        <v>0</v>
      </c>
      <c r="AI66" s="872">
        <f t="shared" ca="1" si="70"/>
        <v>1618.2918752046062</v>
      </c>
      <c r="AJ66" s="872">
        <f t="shared" ca="1" si="70"/>
        <v>0</v>
      </c>
      <c r="AK66" s="872">
        <f t="shared" ca="1" si="70"/>
        <v>0</v>
      </c>
      <c r="AL66" s="872">
        <f t="shared" ca="1" si="70"/>
        <v>0</v>
      </c>
      <c r="AM66" s="872">
        <f t="shared" ca="1" si="70"/>
        <v>1641.321444809957</v>
      </c>
      <c r="AN66" s="872">
        <f t="shared" ca="1" si="70"/>
        <v>0</v>
      </c>
      <c r="AO66" s="872">
        <f t="shared" ca="1" si="70"/>
        <v>0</v>
      </c>
      <c r="AP66" s="872">
        <f t="shared" ca="1" si="70"/>
        <v>0</v>
      </c>
      <c r="AQ66" s="872">
        <f t="shared" ca="1" si="70"/>
        <v>1855.9714832070149</v>
      </c>
      <c r="AR66" s="872">
        <f t="shared" ca="1" si="70"/>
        <v>0</v>
      </c>
      <c r="AS66" s="872">
        <f t="shared" ca="1" si="70"/>
        <v>0</v>
      </c>
      <c r="AT66" s="872">
        <f t="shared" ca="1" si="70"/>
        <v>0</v>
      </c>
      <c r="AU66" s="872">
        <f t="shared" ca="1" si="70"/>
        <v>2080.6764868372384</v>
      </c>
      <c r="AV66" s="872">
        <f t="shared" ca="1" si="70"/>
        <v>0</v>
      </c>
      <c r="AW66" s="872">
        <f t="shared" ca="1" si="70"/>
        <v>0</v>
      </c>
      <c r="AX66" s="872">
        <f t="shared" ca="1" si="70"/>
        <v>0</v>
      </c>
      <c r="AY66" s="872">
        <f t="shared" ca="1" si="70"/>
        <v>2154.0998118206494</v>
      </c>
      <c r="AZ66" s="872">
        <f t="shared" ca="1" si="70"/>
        <v>0</v>
      </c>
      <c r="BA66" s="872">
        <f t="shared" ca="1" si="70"/>
        <v>0</v>
      </c>
      <c r="BB66" s="872">
        <f t="shared" ca="1" si="70"/>
        <v>0</v>
      </c>
      <c r="BC66" s="872">
        <f t="shared" ca="1" si="70"/>
        <v>2409.4885084887446</v>
      </c>
      <c r="BD66" s="872">
        <f t="shared" ca="1" si="70"/>
        <v>0</v>
      </c>
      <c r="BE66" s="872">
        <f t="shared" ca="1" si="70"/>
        <v>0</v>
      </c>
      <c r="BF66" s="872">
        <f t="shared" ca="1" si="70"/>
        <v>0</v>
      </c>
      <c r="BG66" s="872">
        <f t="shared" ca="1" si="70"/>
        <v>2664.376711289995</v>
      </c>
      <c r="BH66" s="872">
        <f t="shared" ca="1" si="70"/>
        <v>0</v>
      </c>
      <c r="BI66" s="872">
        <f t="shared" ca="1" si="70"/>
        <v>0</v>
      </c>
      <c r="BJ66" s="872">
        <f t="shared" ca="1" si="70"/>
        <v>0</v>
      </c>
      <c r="BK66" s="872">
        <f t="shared" ca="1" si="70"/>
        <v>2918.7559031436358</v>
      </c>
      <c r="BL66" s="872">
        <f t="shared" ca="1" si="70"/>
        <v>0</v>
      </c>
      <c r="BM66" s="872">
        <f t="shared" ca="1" si="70"/>
        <v>0</v>
      </c>
      <c r="BN66" s="872">
        <f t="shared" ca="1" si="70"/>
        <v>0</v>
      </c>
      <c r="BO66" s="872">
        <f t="shared" ca="1" si="70"/>
        <v>3172.6174190192742</v>
      </c>
      <c r="BP66" s="872">
        <f t="shared" ca="1" si="70"/>
        <v>0</v>
      </c>
      <c r="BQ66" s="872">
        <f t="shared" ca="1" si="70"/>
        <v>0</v>
      </c>
      <c r="BR66" s="872">
        <f t="shared" ca="1" si="70"/>
        <v>0</v>
      </c>
      <c r="BS66" s="872">
        <f t="shared" ca="1" si="70"/>
        <v>3425.9524433137194</v>
      </c>
      <c r="BT66" s="872">
        <f t="shared" ref="BT66:DI66" ca="1" si="71">BT59+BT62</f>
        <v>0</v>
      </c>
      <c r="BU66" s="872">
        <f t="shared" ca="1" si="71"/>
        <v>0</v>
      </c>
      <c r="BV66" s="872">
        <f t="shared" ca="1" si="71"/>
        <v>0</v>
      </c>
      <c r="BW66" s="872">
        <f t="shared" ca="1" si="71"/>
        <v>3678.7520071804529</v>
      </c>
      <c r="BX66" s="872">
        <f t="shared" ca="1" si="71"/>
        <v>0</v>
      </c>
      <c r="BY66" s="872">
        <f t="shared" ca="1" si="71"/>
        <v>0</v>
      </c>
      <c r="BZ66" s="872">
        <f t="shared" ca="1" si="71"/>
        <v>0</v>
      </c>
      <c r="CA66" s="872">
        <f t="shared" ca="1" si="71"/>
        <v>3931.0069858108145</v>
      </c>
      <c r="CB66" s="872">
        <f t="shared" ca="1" si="71"/>
        <v>0</v>
      </c>
      <c r="CC66" s="872">
        <f t="shared" ca="1" si="71"/>
        <v>0</v>
      </c>
      <c r="CD66" s="872">
        <f t="shared" ca="1" si="71"/>
        <v>0</v>
      </c>
      <c r="CE66" s="872">
        <f t="shared" ca="1" si="71"/>
        <v>4182.7080956659711</v>
      </c>
      <c r="CF66" s="872">
        <f t="shared" ca="1" si="71"/>
        <v>0</v>
      </c>
      <c r="CG66" s="872">
        <f t="shared" ca="1" si="71"/>
        <v>0</v>
      </c>
      <c r="CH66" s="872">
        <f t="shared" ca="1" si="71"/>
        <v>0</v>
      </c>
      <c r="CI66" s="872">
        <f t="shared" ca="1" si="71"/>
        <v>2649.3126737312323</v>
      </c>
      <c r="CJ66" s="872">
        <f t="shared" ca="1" si="71"/>
        <v>0</v>
      </c>
      <c r="CK66" s="872">
        <f t="shared" ca="1" si="71"/>
        <v>0</v>
      </c>
      <c r="CL66" s="872">
        <f t="shared" ca="1" si="71"/>
        <v>0</v>
      </c>
      <c r="CM66" s="872">
        <f t="shared" ca="1" si="71"/>
        <v>11066.837905427574</v>
      </c>
      <c r="CN66" s="872">
        <f t="shared" ca="1" si="71"/>
        <v>0</v>
      </c>
      <c r="CO66" s="872">
        <f t="shared" ca="1" si="71"/>
        <v>0</v>
      </c>
      <c r="CP66" s="872">
        <f t="shared" ca="1" si="71"/>
        <v>0</v>
      </c>
      <c r="CQ66" s="872">
        <f t="shared" ca="1" si="71"/>
        <v>7523.4174474715801</v>
      </c>
      <c r="CR66" s="872">
        <f t="shared" ca="1" si="71"/>
        <v>0</v>
      </c>
      <c r="CS66" s="872">
        <f t="shared" ca="1" si="71"/>
        <v>25545.933620972479</v>
      </c>
      <c r="CT66" s="872">
        <f t="shared" ca="1" si="71"/>
        <v>0</v>
      </c>
      <c r="CU66" s="872">
        <f t="shared" ca="1" si="71"/>
        <v>0</v>
      </c>
      <c r="CV66" s="872">
        <f t="shared" ca="1" si="71"/>
        <v>0</v>
      </c>
      <c r="CW66" s="872">
        <f t="shared" ca="1" si="71"/>
        <v>0</v>
      </c>
      <c r="CX66" s="872">
        <f t="shared" ca="1" si="71"/>
        <v>0</v>
      </c>
      <c r="CY66" s="872">
        <f t="shared" ca="1" si="71"/>
        <v>0</v>
      </c>
      <c r="CZ66" s="872">
        <f t="shared" ca="1" si="71"/>
        <v>0</v>
      </c>
      <c r="DA66" s="872">
        <f t="shared" ca="1" si="71"/>
        <v>0</v>
      </c>
      <c r="DB66" s="872">
        <f t="shared" ca="1" si="71"/>
        <v>0</v>
      </c>
      <c r="DC66" s="872">
        <f t="shared" ca="1" si="71"/>
        <v>0</v>
      </c>
      <c r="DD66" s="872">
        <f t="shared" ca="1" si="71"/>
        <v>0</v>
      </c>
      <c r="DE66" s="872">
        <f t="shared" ca="1" si="71"/>
        <v>0</v>
      </c>
      <c r="DF66" s="872">
        <f t="shared" ca="1" si="71"/>
        <v>0</v>
      </c>
      <c r="DG66" s="872">
        <f t="shared" ca="1" si="71"/>
        <v>0</v>
      </c>
      <c r="DH66" s="872">
        <f t="shared" ca="1" si="71"/>
        <v>0</v>
      </c>
      <c r="DI66" s="872">
        <f t="shared" ca="1" si="71"/>
        <v>0</v>
      </c>
      <c r="DJ66" s="872">
        <f t="shared" ref="DJ66:EP66" ca="1" si="72">DJ59+DJ62</f>
        <v>0</v>
      </c>
      <c r="DK66" s="872">
        <f t="shared" ca="1" si="72"/>
        <v>0</v>
      </c>
      <c r="DL66" s="872">
        <f t="shared" ca="1" si="72"/>
        <v>0</v>
      </c>
      <c r="DM66" s="872">
        <f t="shared" ca="1" si="72"/>
        <v>0</v>
      </c>
      <c r="DN66" s="872">
        <f t="shared" ca="1" si="72"/>
        <v>0</v>
      </c>
      <c r="DO66" s="872">
        <f t="shared" ca="1" si="72"/>
        <v>0</v>
      </c>
      <c r="DP66" s="872">
        <f t="shared" ca="1" si="72"/>
        <v>0</v>
      </c>
      <c r="DQ66" s="872">
        <f t="shared" ca="1" si="72"/>
        <v>0</v>
      </c>
      <c r="DR66" s="872">
        <f t="shared" ca="1" si="72"/>
        <v>0</v>
      </c>
      <c r="DS66" s="872">
        <f t="shared" ca="1" si="72"/>
        <v>0</v>
      </c>
      <c r="DT66" s="872">
        <f t="shared" ca="1" si="72"/>
        <v>0</v>
      </c>
      <c r="DU66" s="872">
        <f t="shared" ca="1" si="72"/>
        <v>0</v>
      </c>
      <c r="DV66" s="872">
        <f t="shared" ca="1" si="72"/>
        <v>0</v>
      </c>
      <c r="DW66" s="872">
        <f t="shared" ca="1" si="72"/>
        <v>0</v>
      </c>
      <c r="DX66" s="872">
        <f t="shared" ca="1" si="72"/>
        <v>0</v>
      </c>
      <c r="DY66" s="872">
        <f t="shared" ca="1" si="72"/>
        <v>0</v>
      </c>
      <c r="DZ66" s="872">
        <f t="shared" ca="1" si="72"/>
        <v>0</v>
      </c>
      <c r="EA66" s="872">
        <f t="shared" ca="1" si="72"/>
        <v>0</v>
      </c>
      <c r="EB66" s="872">
        <f t="shared" ca="1" si="72"/>
        <v>0</v>
      </c>
      <c r="EC66" s="872">
        <f t="shared" ca="1" si="72"/>
        <v>0</v>
      </c>
      <c r="ED66" s="872">
        <f t="shared" ca="1" si="72"/>
        <v>0</v>
      </c>
      <c r="EE66" s="872">
        <f t="shared" ca="1" si="72"/>
        <v>0</v>
      </c>
      <c r="EF66" s="872">
        <f t="shared" ca="1" si="72"/>
        <v>0</v>
      </c>
      <c r="EG66" s="872">
        <f t="shared" ca="1" si="72"/>
        <v>0</v>
      </c>
      <c r="EH66" s="872">
        <f t="shared" ca="1" si="72"/>
        <v>0</v>
      </c>
      <c r="EI66" s="872">
        <f t="shared" ca="1" si="72"/>
        <v>0</v>
      </c>
      <c r="EJ66" s="872">
        <f t="shared" ca="1" si="72"/>
        <v>0</v>
      </c>
      <c r="EK66" s="872">
        <f t="shared" ca="1" si="72"/>
        <v>0</v>
      </c>
      <c r="EL66" s="872">
        <f t="shared" ca="1" si="72"/>
        <v>0</v>
      </c>
      <c r="EM66" s="872">
        <f t="shared" ca="1" si="72"/>
        <v>0</v>
      </c>
      <c r="EN66" s="872">
        <f t="shared" ca="1" si="72"/>
        <v>0</v>
      </c>
      <c r="EO66" s="872">
        <f t="shared" ca="1" si="72"/>
        <v>0</v>
      </c>
      <c r="EP66" s="872">
        <f t="shared" ca="1" si="72"/>
        <v>0</v>
      </c>
    </row>
    <row r="67" spans="2:146" ht="14.1" customHeight="1" outlineLevel="1">
      <c r="B67" s="919" t="s">
        <v>691</v>
      </c>
      <c r="C67" s="833"/>
      <c r="D67" s="833" t="s">
        <v>97</v>
      </c>
      <c r="E67" s="834">
        <f t="shared" ca="1" si="63"/>
        <v>83345.454859324382</v>
      </c>
      <c r="F67" s="872"/>
      <c r="G67" s="872">
        <f>G59+G63</f>
        <v>-1E-4</v>
      </c>
      <c r="H67" s="872">
        <f t="shared" ref="H67:BS67" ca="1" si="73">H59+H63</f>
        <v>0</v>
      </c>
      <c r="I67" s="872">
        <f t="shared" ca="1" si="73"/>
        <v>0</v>
      </c>
      <c r="J67" s="872">
        <f t="shared" ca="1" si="73"/>
        <v>0</v>
      </c>
      <c r="K67" s="872">
        <f t="shared" ca="1" si="73"/>
        <v>0</v>
      </c>
      <c r="L67" s="872">
        <f t="shared" ca="1" si="73"/>
        <v>-15000</v>
      </c>
      <c r="M67" s="872">
        <f t="shared" ca="1" si="73"/>
        <v>0</v>
      </c>
      <c r="N67" s="872">
        <f t="shared" ca="1" si="73"/>
        <v>0</v>
      </c>
      <c r="O67" s="872">
        <f t="shared" ca="1" si="73"/>
        <v>0</v>
      </c>
      <c r="P67" s="872">
        <f t="shared" ca="1" si="73"/>
        <v>0</v>
      </c>
      <c r="Q67" s="872">
        <f t="shared" ca="1" si="73"/>
        <v>0</v>
      </c>
      <c r="R67" s="872">
        <f t="shared" ca="1" si="73"/>
        <v>161.47623791064998</v>
      </c>
      <c r="S67" s="872">
        <f t="shared" ca="1" si="73"/>
        <v>164.91629410814997</v>
      </c>
      <c r="T67" s="872">
        <f t="shared" ca="1" si="73"/>
        <v>210.32503591515001</v>
      </c>
      <c r="U67" s="872">
        <f t="shared" ca="1" si="73"/>
        <v>151.29367156604999</v>
      </c>
      <c r="V67" s="872">
        <f t="shared" ca="1" si="73"/>
        <v>160.66885672109674</v>
      </c>
      <c r="W67" s="872">
        <f t="shared" ca="1" si="73"/>
        <v>164.09171263760925</v>
      </c>
      <c r="X67" s="872">
        <f t="shared" ca="1" si="73"/>
        <v>209.27341073557426</v>
      </c>
      <c r="Y67" s="872">
        <f t="shared" ca="1" si="73"/>
        <v>150.53720320821978</v>
      </c>
      <c r="Z67" s="872">
        <f t="shared" ca="1" si="73"/>
        <v>159.86147553154348</v>
      </c>
      <c r="AA67" s="872">
        <f t="shared" ca="1" si="73"/>
        <v>1142.0948007822724</v>
      </c>
      <c r="AB67" s="872">
        <f t="shared" ca="1" si="73"/>
        <v>208.22178555599851</v>
      </c>
      <c r="AC67" s="872">
        <f t="shared" ca="1" si="73"/>
        <v>149.78073485038948</v>
      </c>
      <c r="AD67" s="872">
        <f t="shared" ca="1" si="73"/>
        <v>159.05409434199024</v>
      </c>
      <c r="AE67" s="872">
        <f t="shared" ca="1" si="73"/>
        <v>1902.9349035357632</v>
      </c>
      <c r="AF67" s="872">
        <f t="shared" ca="1" si="73"/>
        <v>207.17016037642273</v>
      </c>
      <c r="AG67" s="872">
        <f t="shared" ca="1" si="73"/>
        <v>149.02426649255926</v>
      </c>
      <c r="AH67" s="872">
        <f t="shared" ca="1" si="73"/>
        <v>158.246713152437</v>
      </c>
      <c r="AI67" s="872">
        <f t="shared" ca="1" si="73"/>
        <v>1779.9098434305931</v>
      </c>
      <c r="AJ67" s="872">
        <f t="shared" ca="1" si="73"/>
        <v>206.11853519684703</v>
      </c>
      <c r="AK67" s="872">
        <f t="shared" ca="1" si="73"/>
        <v>148.26779813472902</v>
      </c>
      <c r="AL67" s="872">
        <f t="shared" ca="1" si="73"/>
        <v>157.43933196288378</v>
      </c>
      <c r="AM67" s="872">
        <f t="shared" ca="1" si="73"/>
        <v>1802.1148315654032</v>
      </c>
      <c r="AN67" s="872">
        <f t="shared" ca="1" si="73"/>
        <v>205.06691001727131</v>
      </c>
      <c r="AO67" s="872">
        <f t="shared" ca="1" si="73"/>
        <v>147.5113297768988</v>
      </c>
      <c r="AP67" s="872">
        <f t="shared" ca="1" si="73"/>
        <v>156.63195077333052</v>
      </c>
      <c r="AQ67" s="872">
        <f t="shared" ca="1" si="73"/>
        <v>2015.9402884919205</v>
      </c>
      <c r="AR67" s="872">
        <f t="shared" ca="1" si="73"/>
        <v>204.0152848376955</v>
      </c>
      <c r="AS67" s="872">
        <f t="shared" ca="1" si="73"/>
        <v>146.7548614190685</v>
      </c>
      <c r="AT67" s="872">
        <f t="shared" ca="1" si="73"/>
        <v>155.82456958377722</v>
      </c>
      <c r="AU67" s="872">
        <f t="shared" ca="1" si="73"/>
        <v>2239.8207106516029</v>
      </c>
      <c r="AV67" s="872">
        <f t="shared" ca="1" si="73"/>
        <v>202.96365965811981</v>
      </c>
      <c r="AW67" s="872">
        <f t="shared" ca="1" si="73"/>
        <v>145.99839306123826</v>
      </c>
      <c r="AX67" s="872">
        <f t="shared" ca="1" si="73"/>
        <v>155.01718839422398</v>
      </c>
      <c r="AY67" s="872">
        <f t="shared" ca="1" si="73"/>
        <v>2312.4194541644733</v>
      </c>
      <c r="AZ67" s="872">
        <f t="shared" ca="1" si="73"/>
        <v>201.912034478544</v>
      </c>
      <c r="BA67" s="872">
        <f t="shared" ca="1" si="73"/>
        <v>145.24192470340799</v>
      </c>
      <c r="BB67" s="872">
        <f t="shared" ca="1" si="73"/>
        <v>154.20980720467074</v>
      </c>
      <c r="BC67" s="872">
        <f t="shared" ca="1" si="73"/>
        <v>2566.983569362028</v>
      </c>
      <c r="BD67" s="872">
        <f t="shared" ca="1" si="73"/>
        <v>200.86040929896828</v>
      </c>
      <c r="BE67" s="872">
        <f t="shared" ca="1" si="73"/>
        <v>144.48545634557777</v>
      </c>
      <c r="BF67" s="872">
        <f t="shared" ca="1" si="73"/>
        <v>153.4024260151175</v>
      </c>
      <c r="BG67" s="872">
        <f t="shared" ca="1" si="73"/>
        <v>2821.0471906927373</v>
      </c>
      <c r="BH67" s="872">
        <f t="shared" ca="1" si="73"/>
        <v>199.80878411939253</v>
      </c>
      <c r="BI67" s="872">
        <f t="shared" ca="1" si="73"/>
        <v>143.7289879877475</v>
      </c>
      <c r="BJ67" s="872">
        <f t="shared" ca="1" si="73"/>
        <v>152.59504482556423</v>
      </c>
      <c r="BK67" s="872">
        <f t="shared" ca="1" si="73"/>
        <v>3074.6018010758376</v>
      </c>
      <c r="BL67" s="872">
        <f t="shared" ca="1" si="73"/>
        <v>198.75715893981678</v>
      </c>
      <c r="BM67" s="872">
        <f t="shared" ca="1" si="73"/>
        <v>142.97251962991726</v>
      </c>
      <c r="BN67" s="872">
        <f t="shared" ca="1" si="73"/>
        <v>151.78766363601102</v>
      </c>
      <c r="BO67" s="872">
        <f t="shared" ca="1" si="73"/>
        <v>3327.6387354809353</v>
      </c>
      <c r="BP67" s="872">
        <f t="shared" ca="1" si="73"/>
        <v>197.705533760241</v>
      </c>
      <c r="BQ67" s="872">
        <f t="shared" ca="1" si="73"/>
        <v>142.21605127208704</v>
      </c>
      <c r="BR67" s="872">
        <f t="shared" ca="1" si="73"/>
        <v>150.98028244645778</v>
      </c>
      <c r="BS67" s="872">
        <f t="shared" ca="1" si="73"/>
        <v>3580.1491783048396</v>
      </c>
      <c r="BT67" s="872">
        <f t="shared" ref="BT67:DI67" ca="1" si="74">BT59+BT63</f>
        <v>196.6539085806653</v>
      </c>
      <c r="BU67" s="872">
        <f t="shared" ca="1" si="74"/>
        <v>141.45958291425674</v>
      </c>
      <c r="BV67" s="872">
        <f t="shared" ca="1" si="74"/>
        <v>150.17290125690448</v>
      </c>
      <c r="BW67" s="872">
        <f t="shared" ca="1" si="74"/>
        <v>3832.1241607010325</v>
      </c>
      <c r="BX67" s="872">
        <f t="shared" ca="1" si="74"/>
        <v>195.60228340108955</v>
      </c>
      <c r="BY67" s="872">
        <f t="shared" ca="1" si="74"/>
        <v>140.7031145564265</v>
      </c>
      <c r="BZ67" s="872">
        <f t="shared" ca="1" si="74"/>
        <v>149.36552006735121</v>
      </c>
      <c r="CA67" s="872">
        <f t="shared" ca="1" si="74"/>
        <v>4083.5545578608535</v>
      </c>
      <c r="CB67" s="872">
        <f t="shared" ca="1" si="74"/>
        <v>194.55065822151377</v>
      </c>
      <c r="CC67" s="872">
        <f t="shared" ca="1" si="74"/>
        <v>139.94664619859623</v>
      </c>
      <c r="CD67" s="872">
        <f t="shared" ca="1" si="74"/>
        <v>148.558138877798</v>
      </c>
      <c r="CE67" s="872">
        <f t="shared" ca="1" si="74"/>
        <v>4334.4310862454695</v>
      </c>
      <c r="CF67" s="872">
        <f t="shared" ca="1" si="74"/>
        <v>193.49903304193802</v>
      </c>
      <c r="CG67" s="872">
        <f t="shared" ca="1" si="74"/>
        <v>139.19017784076601</v>
      </c>
      <c r="CH67" s="872">
        <f t="shared" ca="1" si="74"/>
        <v>147.75075768824473</v>
      </c>
      <c r="CI67" s="872">
        <f t="shared" ca="1" si="74"/>
        <v>2800.2110828401896</v>
      </c>
      <c r="CJ67" s="872">
        <f t="shared" ca="1" si="74"/>
        <v>192.44740786236227</v>
      </c>
      <c r="CK67" s="872">
        <f t="shared" ca="1" si="74"/>
        <v>138.43370948293574</v>
      </c>
      <c r="CL67" s="872">
        <f t="shared" ca="1" si="74"/>
        <v>146.94337649869149</v>
      </c>
      <c r="CM67" s="872">
        <f t="shared" ca="1" si="74"/>
        <v>11216.91173306599</v>
      </c>
      <c r="CN67" s="872">
        <f t="shared" ca="1" si="74"/>
        <v>191.39578268278652</v>
      </c>
      <c r="CO67" s="872">
        <f t="shared" ca="1" si="74"/>
        <v>137.6772411251055</v>
      </c>
      <c r="CP67" s="872">
        <f t="shared" ca="1" si="74"/>
        <v>146.13599530913828</v>
      </c>
      <c r="CQ67" s="872">
        <f t="shared" ca="1" si="74"/>
        <v>7672.6666936394558</v>
      </c>
      <c r="CR67" s="872">
        <f t="shared" ca="1" si="74"/>
        <v>190.34415750321079</v>
      </c>
      <c r="CS67" s="872">
        <f t="shared" ca="1" si="74"/>
        <v>25682.854393739755</v>
      </c>
      <c r="CT67" s="872">
        <f t="shared" ca="1" si="74"/>
        <v>0</v>
      </c>
      <c r="CU67" s="872">
        <f t="shared" ca="1" si="74"/>
        <v>0</v>
      </c>
      <c r="CV67" s="872">
        <f t="shared" ca="1" si="74"/>
        <v>0</v>
      </c>
      <c r="CW67" s="872">
        <f t="shared" ca="1" si="74"/>
        <v>0</v>
      </c>
      <c r="CX67" s="872">
        <f t="shared" ca="1" si="74"/>
        <v>0</v>
      </c>
      <c r="CY67" s="872">
        <f t="shared" ca="1" si="74"/>
        <v>0</v>
      </c>
      <c r="CZ67" s="872">
        <f t="shared" ca="1" si="74"/>
        <v>0</v>
      </c>
      <c r="DA67" s="872">
        <f t="shared" ca="1" si="74"/>
        <v>0</v>
      </c>
      <c r="DB67" s="872">
        <f t="shared" ca="1" si="74"/>
        <v>0</v>
      </c>
      <c r="DC67" s="872">
        <f t="shared" ca="1" si="74"/>
        <v>0</v>
      </c>
      <c r="DD67" s="872">
        <f t="shared" ca="1" si="74"/>
        <v>0</v>
      </c>
      <c r="DE67" s="872">
        <f t="shared" ca="1" si="74"/>
        <v>0</v>
      </c>
      <c r="DF67" s="872">
        <f t="shared" ca="1" si="74"/>
        <v>0</v>
      </c>
      <c r="DG67" s="872">
        <f t="shared" ca="1" si="74"/>
        <v>0</v>
      </c>
      <c r="DH67" s="872">
        <f t="shared" ca="1" si="74"/>
        <v>0</v>
      </c>
      <c r="DI67" s="872">
        <f t="shared" ca="1" si="74"/>
        <v>0</v>
      </c>
      <c r="DJ67" s="872">
        <f t="shared" ref="DJ67:EP67" ca="1" si="75">DJ59+DJ63</f>
        <v>0</v>
      </c>
      <c r="DK67" s="872">
        <f t="shared" ca="1" si="75"/>
        <v>0</v>
      </c>
      <c r="DL67" s="872">
        <f t="shared" ca="1" si="75"/>
        <v>0</v>
      </c>
      <c r="DM67" s="872">
        <f t="shared" ca="1" si="75"/>
        <v>0</v>
      </c>
      <c r="DN67" s="872">
        <f t="shared" ca="1" si="75"/>
        <v>0</v>
      </c>
      <c r="DO67" s="872">
        <f t="shared" ca="1" si="75"/>
        <v>0</v>
      </c>
      <c r="DP67" s="872">
        <f t="shared" ca="1" si="75"/>
        <v>0</v>
      </c>
      <c r="DQ67" s="872">
        <f t="shared" ca="1" si="75"/>
        <v>0</v>
      </c>
      <c r="DR67" s="872">
        <f t="shared" ca="1" si="75"/>
        <v>0</v>
      </c>
      <c r="DS67" s="872">
        <f t="shared" ca="1" si="75"/>
        <v>0</v>
      </c>
      <c r="DT67" s="872">
        <f t="shared" ca="1" si="75"/>
        <v>0</v>
      </c>
      <c r="DU67" s="872">
        <f t="shared" ca="1" si="75"/>
        <v>0</v>
      </c>
      <c r="DV67" s="872">
        <f t="shared" ca="1" si="75"/>
        <v>0</v>
      </c>
      <c r="DW67" s="872">
        <f t="shared" ca="1" si="75"/>
        <v>0</v>
      </c>
      <c r="DX67" s="872">
        <f t="shared" ca="1" si="75"/>
        <v>0</v>
      </c>
      <c r="DY67" s="872">
        <f t="shared" ca="1" si="75"/>
        <v>0</v>
      </c>
      <c r="DZ67" s="872">
        <f t="shared" ca="1" si="75"/>
        <v>0</v>
      </c>
      <c r="EA67" s="872">
        <f t="shared" ca="1" si="75"/>
        <v>0</v>
      </c>
      <c r="EB67" s="872">
        <f t="shared" ca="1" si="75"/>
        <v>0</v>
      </c>
      <c r="EC67" s="872">
        <f t="shared" ca="1" si="75"/>
        <v>0</v>
      </c>
      <c r="ED67" s="872">
        <f t="shared" ca="1" si="75"/>
        <v>0</v>
      </c>
      <c r="EE67" s="872">
        <f t="shared" ca="1" si="75"/>
        <v>0</v>
      </c>
      <c r="EF67" s="872">
        <f t="shared" ca="1" si="75"/>
        <v>0</v>
      </c>
      <c r="EG67" s="872">
        <f t="shared" ca="1" si="75"/>
        <v>0</v>
      </c>
      <c r="EH67" s="872">
        <f t="shared" ca="1" si="75"/>
        <v>0</v>
      </c>
      <c r="EI67" s="872">
        <f t="shared" ca="1" si="75"/>
        <v>0</v>
      </c>
      <c r="EJ67" s="872">
        <f t="shared" ca="1" si="75"/>
        <v>0</v>
      </c>
      <c r="EK67" s="872">
        <f t="shared" ca="1" si="75"/>
        <v>0</v>
      </c>
      <c r="EL67" s="872">
        <f t="shared" ca="1" si="75"/>
        <v>0</v>
      </c>
      <c r="EM67" s="872">
        <f t="shared" ca="1" si="75"/>
        <v>0</v>
      </c>
      <c r="EN67" s="872">
        <f t="shared" ca="1" si="75"/>
        <v>0</v>
      </c>
      <c r="EO67" s="872">
        <f t="shared" ca="1" si="75"/>
        <v>0</v>
      </c>
      <c r="EP67" s="872">
        <f t="shared" ca="1" si="75"/>
        <v>0</v>
      </c>
    </row>
    <row r="68" spans="2:146" ht="14.1" customHeight="1" outlineLevel="1">
      <c r="B68" s="919" t="s">
        <v>692</v>
      </c>
      <c r="C68" s="833"/>
      <c r="D68" s="833" t="s">
        <v>97</v>
      </c>
      <c r="E68" s="834">
        <f t="shared" ca="1" si="63"/>
        <v>75441.665845100229</v>
      </c>
      <c r="F68" s="872"/>
      <c r="G68" s="872">
        <f>G59+G60+G61</f>
        <v>-1E-4</v>
      </c>
      <c r="H68" s="872">
        <f t="shared" ref="H68:BS68" ca="1" si="76">H59+H60+H61</f>
        <v>0</v>
      </c>
      <c r="I68" s="872">
        <f t="shared" ca="1" si="76"/>
        <v>0</v>
      </c>
      <c r="J68" s="872">
        <f t="shared" ca="1" si="76"/>
        <v>0</v>
      </c>
      <c r="K68" s="872">
        <f t="shared" ca="1" si="76"/>
        <v>0</v>
      </c>
      <c r="L68" s="872">
        <f t="shared" ca="1" si="76"/>
        <v>-15000</v>
      </c>
      <c r="M68" s="872">
        <f t="shared" ca="1" si="76"/>
        <v>0</v>
      </c>
      <c r="N68" s="872">
        <f t="shared" ca="1" si="76"/>
        <v>0</v>
      </c>
      <c r="O68" s="872">
        <f t="shared" ca="1" si="76"/>
        <v>0</v>
      </c>
      <c r="P68" s="872">
        <f t="shared" ca="1" si="76"/>
        <v>0</v>
      </c>
      <c r="Q68" s="872">
        <f t="shared" ca="1" si="76"/>
        <v>0</v>
      </c>
      <c r="R68" s="872">
        <f t="shared" ca="1" si="76"/>
        <v>56.25</v>
      </c>
      <c r="S68" s="872">
        <f t="shared" ca="1" si="76"/>
        <v>56.25</v>
      </c>
      <c r="T68" s="872">
        <f t="shared" ca="1" si="76"/>
        <v>56.25</v>
      </c>
      <c r="U68" s="872">
        <f t="shared" ca="1" si="76"/>
        <v>56.25</v>
      </c>
      <c r="V68" s="872">
        <f t="shared" ca="1" si="76"/>
        <v>57.093749999999993</v>
      </c>
      <c r="W68" s="872">
        <f t="shared" ca="1" si="76"/>
        <v>57.093749999999993</v>
      </c>
      <c r="X68" s="872">
        <f t="shared" ca="1" si="76"/>
        <v>57.093749999999993</v>
      </c>
      <c r="Y68" s="872">
        <f t="shared" ca="1" si="76"/>
        <v>57.093749999999993</v>
      </c>
      <c r="Z68" s="872">
        <f t="shared" ca="1" si="76"/>
        <v>57.950156249999985</v>
      </c>
      <c r="AA68" s="872">
        <f t="shared" ca="1" si="76"/>
        <v>1036.7778258652038</v>
      </c>
      <c r="AB68" s="872">
        <f t="shared" ca="1" si="76"/>
        <v>57.950156249999985</v>
      </c>
      <c r="AC68" s="872">
        <f t="shared" ca="1" si="76"/>
        <v>57.950156249999985</v>
      </c>
      <c r="AD68" s="872">
        <f t="shared" ca="1" si="76"/>
        <v>58.819408593749976</v>
      </c>
      <c r="AE68" s="872">
        <f t="shared" ca="1" si="76"/>
        <v>1799.3117624329855</v>
      </c>
      <c r="AF68" s="872">
        <f t="shared" ca="1" si="76"/>
        <v>58.819408593749976</v>
      </c>
      <c r="AG68" s="872">
        <f t="shared" ca="1" si="76"/>
        <v>58.819408593749976</v>
      </c>
      <c r="AH68" s="872">
        <f t="shared" ca="1" si="76"/>
        <v>59.701699722656215</v>
      </c>
      <c r="AI68" s="872">
        <f t="shared" ca="1" si="76"/>
        <v>1677.9935749272624</v>
      </c>
      <c r="AJ68" s="872">
        <f t="shared" ca="1" si="76"/>
        <v>59.701699722656215</v>
      </c>
      <c r="AK68" s="872">
        <f t="shared" ca="1" si="76"/>
        <v>59.701699722656215</v>
      </c>
      <c r="AL68" s="872">
        <f t="shared" ca="1" si="76"/>
        <v>60.59722521849605</v>
      </c>
      <c r="AM68" s="872">
        <f t="shared" ca="1" si="76"/>
        <v>1701.9186700284531</v>
      </c>
      <c r="AN68" s="872">
        <f t="shared" ca="1" si="76"/>
        <v>60.59722521849605</v>
      </c>
      <c r="AO68" s="872">
        <f t="shared" ca="1" si="76"/>
        <v>60.59722521849605</v>
      </c>
      <c r="AP68" s="872">
        <f t="shared" ca="1" si="76"/>
        <v>61.506183596773482</v>
      </c>
      <c r="AQ68" s="872">
        <f t="shared" ca="1" si="76"/>
        <v>1917.4776668037885</v>
      </c>
      <c r="AR68" s="872">
        <f t="shared" ca="1" si="76"/>
        <v>61.506183596773482</v>
      </c>
      <c r="AS68" s="872">
        <f t="shared" ca="1" si="76"/>
        <v>61.506183596773482</v>
      </c>
      <c r="AT68" s="872">
        <f t="shared" ca="1" si="76"/>
        <v>62.428776350725073</v>
      </c>
      <c r="AU68" s="872">
        <f t="shared" ca="1" si="76"/>
        <v>2143.1052631879634</v>
      </c>
      <c r="AV68" s="872">
        <f t="shared" ca="1" si="76"/>
        <v>62.428776350725073</v>
      </c>
      <c r="AW68" s="872">
        <f t="shared" ca="1" si="76"/>
        <v>62.428776350725073</v>
      </c>
      <c r="AX68" s="872">
        <f t="shared" ca="1" si="76"/>
        <v>63.365207995985941</v>
      </c>
      <c r="AY68" s="872">
        <f t="shared" ca="1" si="76"/>
        <v>2217.4650198166355</v>
      </c>
      <c r="AZ68" s="872">
        <f t="shared" ca="1" si="76"/>
        <v>63.365207995985941</v>
      </c>
      <c r="BA68" s="872">
        <f t="shared" ca="1" si="76"/>
        <v>63.365207995985941</v>
      </c>
      <c r="BB68" s="872">
        <f t="shared" ca="1" si="76"/>
        <v>64.315686115925715</v>
      </c>
      <c r="BC68" s="872">
        <f t="shared" ca="1" si="76"/>
        <v>2473.8041946046706</v>
      </c>
      <c r="BD68" s="872">
        <f t="shared" ca="1" si="76"/>
        <v>64.315686115925715</v>
      </c>
      <c r="BE68" s="872">
        <f t="shared" ca="1" si="76"/>
        <v>64.315686115925715</v>
      </c>
      <c r="BF68" s="872">
        <f t="shared" ca="1" si="76"/>
        <v>65.280421407664605</v>
      </c>
      <c r="BG68" s="872">
        <f t="shared" ca="1" si="76"/>
        <v>2729.6571326976596</v>
      </c>
      <c r="BH68" s="872">
        <f t="shared" ca="1" si="76"/>
        <v>65.280421407664605</v>
      </c>
      <c r="BI68" s="872">
        <f t="shared" ca="1" si="76"/>
        <v>65.280421407664605</v>
      </c>
      <c r="BJ68" s="872">
        <f t="shared" ca="1" si="76"/>
        <v>66.259627728779563</v>
      </c>
      <c r="BK68" s="872">
        <f t="shared" ca="1" si="76"/>
        <v>2985.0155308724152</v>
      </c>
      <c r="BL68" s="872">
        <f t="shared" ca="1" si="76"/>
        <v>66.259627728779563</v>
      </c>
      <c r="BM68" s="872">
        <f t="shared" ca="1" si="76"/>
        <v>66.259627728779563</v>
      </c>
      <c r="BN68" s="872">
        <f t="shared" ca="1" si="76"/>
        <v>67.253522144711255</v>
      </c>
      <c r="BO68" s="872">
        <f t="shared" ca="1" si="76"/>
        <v>3239.8709411639852</v>
      </c>
      <c r="BP68" s="872">
        <f t="shared" ca="1" si="76"/>
        <v>67.253522144711255</v>
      </c>
      <c r="BQ68" s="872">
        <f t="shared" ca="1" si="76"/>
        <v>67.253522144711255</v>
      </c>
      <c r="BR68" s="872">
        <f t="shared" ca="1" si="76"/>
        <v>68.262324976881928</v>
      </c>
      <c r="BS68" s="872">
        <f t="shared" ca="1" si="76"/>
        <v>3494.2147682906016</v>
      </c>
      <c r="BT68" s="872">
        <f t="shared" ref="BT68:DI68" ca="1" si="77">BT59+BT60+BT61</f>
        <v>68.262324976881928</v>
      </c>
      <c r="BU68" s="872">
        <f t="shared" ca="1" si="77"/>
        <v>68.262324976881928</v>
      </c>
      <c r="BV68" s="872">
        <f t="shared" ca="1" si="77"/>
        <v>69.286259851535135</v>
      </c>
      <c r="BW68" s="872">
        <f t="shared" ca="1" si="77"/>
        <v>3748.0382670319882</v>
      </c>
      <c r="BX68" s="872">
        <f t="shared" ca="1" si="77"/>
        <v>69.286259851535135</v>
      </c>
      <c r="BY68" s="872">
        <f t="shared" ca="1" si="77"/>
        <v>69.286259851535135</v>
      </c>
      <c r="BZ68" s="872">
        <f t="shared" ca="1" si="77"/>
        <v>70.325553749308156</v>
      </c>
      <c r="CA68" s="872">
        <f t="shared" ca="1" si="77"/>
        <v>4001.3325395601228</v>
      </c>
      <c r="CB68" s="872">
        <f t="shared" ca="1" si="77"/>
        <v>70.325553749308156</v>
      </c>
      <c r="CC68" s="872">
        <f t="shared" ca="1" si="77"/>
        <v>70.325553749308156</v>
      </c>
      <c r="CD68" s="872">
        <f t="shared" ca="1" si="77"/>
        <v>71.380437055547773</v>
      </c>
      <c r="CE68" s="872">
        <f t="shared" ca="1" si="77"/>
        <v>4254.0885327215192</v>
      </c>
      <c r="CF68" s="872">
        <f t="shared" ca="1" si="77"/>
        <v>71.380437055547773</v>
      </c>
      <c r="CG68" s="872">
        <f t="shared" ca="1" si="77"/>
        <v>71.380437055547773</v>
      </c>
      <c r="CH68" s="872">
        <f t="shared" ca="1" si="77"/>
        <v>72.451143611380971</v>
      </c>
      <c r="CI68" s="872">
        <f t="shared" ca="1" si="77"/>
        <v>2721.763817342613</v>
      </c>
      <c r="CJ68" s="872">
        <f t="shared" ca="1" si="77"/>
        <v>72.451143611380971</v>
      </c>
      <c r="CK68" s="872">
        <f t="shared" ca="1" si="77"/>
        <v>72.451143611380971</v>
      </c>
      <c r="CL68" s="872">
        <f t="shared" ca="1" si="77"/>
        <v>73.537910765551686</v>
      </c>
      <c r="CM68" s="872">
        <f t="shared" ca="1" si="77"/>
        <v>11140.375816193126</v>
      </c>
      <c r="CN68" s="872">
        <f t="shared" ca="1" si="77"/>
        <v>73.537910765551686</v>
      </c>
      <c r="CO68" s="872">
        <f t="shared" ca="1" si="77"/>
        <v>73.537910765551686</v>
      </c>
      <c r="CP68" s="872">
        <f t="shared" ca="1" si="77"/>
        <v>74.640979427034949</v>
      </c>
      <c r="CQ68" s="872">
        <f t="shared" ca="1" si="77"/>
        <v>7598.0584268986149</v>
      </c>
      <c r="CR68" s="872">
        <f t="shared" ca="1" si="77"/>
        <v>74.640979427034949</v>
      </c>
      <c r="CS68" s="872">
        <f t="shared" ca="1" si="77"/>
        <v>25620.574600399515</v>
      </c>
      <c r="CT68" s="872">
        <f t="shared" ca="1" si="77"/>
        <v>0</v>
      </c>
      <c r="CU68" s="872">
        <f t="shared" ca="1" si="77"/>
        <v>0</v>
      </c>
      <c r="CV68" s="872">
        <f t="shared" ca="1" si="77"/>
        <v>0</v>
      </c>
      <c r="CW68" s="872">
        <f t="shared" ca="1" si="77"/>
        <v>0</v>
      </c>
      <c r="CX68" s="872">
        <f t="shared" ca="1" si="77"/>
        <v>0</v>
      </c>
      <c r="CY68" s="872">
        <f t="shared" ca="1" si="77"/>
        <v>0</v>
      </c>
      <c r="CZ68" s="872">
        <f t="shared" ca="1" si="77"/>
        <v>0</v>
      </c>
      <c r="DA68" s="872">
        <f t="shared" ca="1" si="77"/>
        <v>0</v>
      </c>
      <c r="DB68" s="872">
        <f t="shared" ca="1" si="77"/>
        <v>0</v>
      </c>
      <c r="DC68" s="872">
        <f t="shared" ca="1" si="77"/>
        <v>0</v>
      </c>
      <c r="DD68" s="872">
        <f t="shared" ca="1" si="77"/>
        <v>0</v>
      </c>
      <c r="DE68" s="872">
        <f t="shared" ca="1" si="77"/>
        <v>0</v>
      </c>
      <c r="DF68" s="872">
        <f t="shared" ca="1" si="77"/>
        <v>0</v>
      </c>
      <c r="DG68" s="872">
        <f t="shared" ca="1" si="77"/>
        <v>0</v>
      </c>
      <c r="DH68" s="872">
        <f t="shared" ca="1" si="77"/>
        <v>0</v>
      </c>
      <c r="DI68" s="872">
        <f t="shared" ca="1" si="77"/>
        <v>0</v>
      </c>
      <c r="DJ68" s="872">
        <f t="shared" ref="DJ68:EP68" ca="1" si="78">DJ59+DJ60+DJ61</f>
        <v>0</v>
      </c>
      <c r="DK68" s="872">
        <f t="shared" ca="1" si="78"/>
        <v>0</v>
      </c>
      <c r="DL68" s="872">
        <f t="shared" ca="1" si="78"/>
        <v>0</v>
      </c>
      <c r="DM68" s="872">
        <f t="shared" ca="1" si="78"/>
        <v>0</v>
      </c>
      <c r="DN68" s="872">
        <f t="shared" ca="1" si="78"/>
        <v>0</v>
      </c>
      <c r="DO68" s="872">
        <f t="shared" ca="1" si="78"/>
        <v>0</v>
      </c>
      <c r="DP68" s="872">
        <f t="shared" ca="1" si="78"/>
        <v>0</v>
      </c>
      <c r="DQ68" s="872">
        <f t="shared" ca="1" si="78"/>
        <v>0</v>
      </c>
      <c r="DR68" s="872">
        <f t="shared" ca="1" si="78"/>
        <v>0</v>
      </c>
      <c r="DS68" s="872">
        <f t="shared" ca="1" si="78"/>
        <v>0</v>
      </c>
      <c r="DT68" s="872">
        <f t="shared" ca="1" si="78"/>
        <v>0</v>
      </c>
      <c r="DU68" s="872">
        <f t="shared" ca="1" si="78"/>
        <v>0</v>
      </c>
      <c r="DV68" s="872">
        <f t="shared" ca="1" si="78"/>
        <v>0</v>
      </c>
      <c r="DW68" s="872">
        <f t="shared" ca="1" si="78"/>
        <v>0</v>
      </c>
      <c r="DX68" s="872">
        <f t="shared" ca="1" si="78"/>
        <v>0</v>
      </c>
      <c r="DY68" s="872">
        <f t="shared" ca="1" si="78"/>
        <v>0</v>
      </c>
      <c r="DZ68" s="872">
        <f t="shared" ca="1" si="78"/>
        <v>0</v>
      </c>
      <c r="EA68" s="872">
        <f t="shared" ca="1" si="78"/>
        <v>0</v>
      </c>
      <c r="EB68" s="872">
        <f t="shared" ca="1" si="78"/>
        <v>0</v>
      </c>
      <c r="EC68" s="872">
        <f t="shared" ca="1" si="78"/>
        <v>0</v>
      </c>
      <c r="ED68" s="872">
        <f t="shared" ca="1" si="78"/>
        <v>0</v>
      </c>
      <c r="EE68" s="872">
        <f t="shared" ca="1" si="78"/>
        <v>0</v>
      </c>
      <c r="EF68" s="872">
        <f t="shared" ca="1" si="78"/>
        <v>0</v>
      </c>
      <c r="EG68" s="872">
        <f t="shared" ca="1" si="78"/>
        <v>0</v>
      </c>
      <c r="EH68" s="872">
        <f t="shared" ca="1" si="78"/>
        <v>0</v>
      </c>
      <c r="EI68" s="872">
        <f t="shared" ca="1" si="78"/>
        <v>0</v>
      </c>
      <c r="EJ68" s="872">
        <f t="shared" ca="1" si="78"/>
        <v>0</v>
      </c>
      <c r="EK68" s="872">
        <f t="shared" ca="1" si="78"/>
        <v>0</v>
      </c>
      <c r="EL68" s="872">
        <f t="shared" ca="1" si="78"/>
        <v>0</v>
      </c>
      <c r="EM68" s="872">
        <f t="shared" ca="1" si="78"/>
        <v>0</v>
      </c>
      <c r="EN68" s="872">
        <f t="shared" ca="1" si="78"/>
        <v>0</v>
      </c>
      <c r="EO68" s="872">
        <f t="shared" ca="1" si="78"/>
        <v>0</v>
      </c>
      <c r="EP68" s="872">
        <f t="shared" ca="1" si="78"/>
        <v>0</v>
      </c>
    </row>
    <row r="69" spans="2:146" ht="14.1" customHeight="1" outlineLevel="1">
      <c r="B69" s="919" t="s">
        <v>693</v>
      </c>
      <c r="C69" s="833"/>
      <c r="D69" s="833" t="s">
        <v>97</v>
      </c>
      <c r="E69" s="834">
        <f t="shared" ca="1" si="63"/>
        <v>75441.665845100229</v>
      </c>
      <c r="F69" s="872"/>
      <c r="G69" s="872">
        <f>G59+G60+G62</f>
        <v>-1E-4</v>
      </c>
      <c r="H69" s="872">
        <f t="shared" ref="H69:BS69" ca="1" si="79">H59+H60+H62</f>
        <v>0</v>
      </c>
      <c r="I69" s="872">
        <f t="shared" ca="1" si="79"/>
        <v>0</v>
      </c>
      <c r="J69" s="872">
        <f t="shared" ca="1" si="79"/>
        <v>0</v>
      </c>
      <c r="K69" s="872">
        <f t="shared" ca="1" si="79"/>
        <v>0</v>
      </c>
      <c r="L69" s="872">
        <f t="shared" ca="1" si="79"/>
        <v>-15000</v>
      </c>
      <c r="M69" s="872">
        <f t="shared" ca="1" si="79"/>
        <v>0</v>
      </c>
      <c r="N69" s="872">
        <f t="shared" ca="1" si="79"/>
        <v>0</v>
      </c>
      <c r="O69" s="872">
        <f t="shared" ca="1" si="79"/>
        <v>0</v>
      </c>
      <c r="P69" s="872">
        <f t="shared" ca="1" si="79"/>
        <v>0</v>
      </c>
      <c r="Q69" s="872">
        <f t="shared" ca="1" si="79"/>
        <v>0</v>
      </c>
      <c r="R69" s="872">
        <f t="shared" ca="1" si="79"/>
        <v>56.25</v>
      </c>
      <c r="S69" s="872">
        <f t="shared" ca="1" si="79"/>
        <v>56.25</v>
      </c>
      <c r="T69" s="872">
        <f t="shared" ca="1" si="79"/>
        <v>56.25</v>
      </c>
      <c r="U69" s="872">
        <f t="shared" ca="1" si="79"/>
        <v>56.25</v>
      </c>
      <c r="V69" s="872">
        <f t="shared" ca="1" si="79"/>
        <v>57.093749999999993</v>
      </c>
      <c r="W69" s="872">
        <f t="shared" ca="1" si="79"/>
        <v>57.093749999999993</v>
      </c>
      <c r="X69" s="872">
        <f t="shared" ca="1" si="79"/>
        <v>57.093749999999993</v>
      </c>
      <c r="Y69" s="872">
        <f t="shared" ca="1" si="79"/>
        <v>57.093749999999993</v>
      </c>
      <c r="Z69" s="872">
        <f t="shared" ca="1" si="79"/>
        <v>57.950156249999985</v>
      </c>
      <c r="AA69" s="872">
        <f t="shared" ca="1" si="79"/>
        <v>1036.7778258652038</v>
      </c>
      <c r="AB69" s="872">
        <f t="shared" ca="1" si="79"/>
        <v>57.950156249999985</v>
      </c>
      <c r="AC69" s="872">
        <f t="shared" ca="1" si="79"/>
        <v>57.950156249999985</v>
      </c>
      <c r="AD69" s="872">
        <f t="shared" ca="1" si="79"/>
        <v>58.819408593749976</v>
      </c>
      <c r="AE69" s="872">
        <f t="shared" ca="1" si="79"/>
        <v>1799.3117624329855</v>
      </c>
      <c r="AF69" s="872">
        <f t="shared" ca="1" si="79"/>
        <v>58.819408593749976</v>
      </c>
      <c r="AG69" s="872">
        <f t="shared" ca="1" si="79"/>
        <v>58.819408593749976</v>
      </c>
      <c r="AH69" s="872">
        <f t="shared" ca="1" si="79"/>
        <v>59.701699722656215</v>
      </c>
      <c r="AI69" s="872">
        <f t="shared" ca="1" si="79"/>
        <v>1677.9935749272624</v>
      </c>
      <c r="AJ69" s="872">
        <f t="shared" ca="1" si="79"/>
        <v>59.701699722656215</v>
      </c>
      <c r="AK69" s="872">
        <f t="shared" ca="1" si="79"/>
        <v>59.701699722656215</v>
      </c>
      <c r="AL69" s="872">
        <f t="shared" ca="1" si="79"/>
        <v>60.59722521849605</v>
      </c>
      <c r="AM69" s="872">
        <f t="shared" ca="1" si="79"/>
        <v>1701.9186700284531</v>
      </c>
      <c r="AN69" s="872">
        <f t="shared" ca="1" si="79"/>
        <v>60.59722521849605</v>
      </c>
      <c r="AO69" s="872">
        <f t="shared" ca="1" si="79"/>
        <v>60.59722521849605</v>
      </c>
      <c r="AP69" s="872">
        <f t="shared" ca="1" si="79"/>
        <v>61.506183596773482</v>
      </c>
      <c r="AQ69" s="872">
        <f t="shared" ca="1" si="79"/>
        <v>1917.4776668037885</v>
      </c>
      <c r="AR69" s="872">
        <f t="shared" ca="1" si="79"/>
        <v>61.506183596773482</v>
      </c>
      <c r="AS69" s="872">
        <f t="shared" ca="1" si="79"/>
        <v>61.506183596773482</v>
      </c>
      <c r="AT69" s="872">
        <f t="shared" ca="1" si="79"/>
        <v>62.428776350725073</v>
      </c>
      <c r="AU69" s="872">
        <f t="shared" ca="1" si="79"/>
        <v>2143.1052631879634</v>
      </c>
      <c r="AV69" s="872">
        <f t="shared" ca="1" si="79"/>
        <v>62.428776350725073</v>
      </c>
      <c r="AW69" s="872">
        <f t="shared" ca="1" si="79"/>
        <v>62.428776350725073</v>
      </c>
      <c r="AX69" s="872">
        <f t="shared" ca="1" si="79"/>
        <v>63.365207995985941</v>
      </c>
      <c r="AY69" s="872">
        <f t="shared" ca="1" si="79"/>
        <v>2217.4650198166355</v>
      </c>
      <c r="AZ69" s="872">
        <f t="shared" ca="1" si="79"/>
        <v>63.365207995985941</v>
      </c>
      <c r="BA69" s="872">
        <f t="shared" ca="1" si="79"/>
        <v>63.365207995985941</v>
      </c>
      <c r="BB69" s="872">
        <f t="shared" ca="1" si="79"/>
        <v>64.315686115925715</v>
      </c>
      <c r="BC69" s="872">
        <f t="shared" ca="1" si="79"/>
        <v>2473.8041946046706</v>
      </c>
      <c r="BD69" s="872">
        <f t="shared" ca="1" si="79"/>
        <v>64.315686115925715</v>
      </c>
      <c r="BE69" s="872">
        <f t="shared" ca="1" si="79"/>
        <v>64.315686115925715</v>
      </c>
      <c r="BF69" s="872">
        <f t="shared" ca="1" si="79"/>
        <v>65.280421407664605</v>
      </c>
      <c r="BG69" s="872">
        <f t="shared" ca="1" si="79"/>
        <v>2729.6571326976596</v>
      </c>
      <c r="BH69" s="872">
        <f t="shared" ca="1" si="79"/>
        <v>65.280421407664605</v>
      </c>
      <c r="BI69" s="872">
        <f t="shared" ca="1" si="79"/>
        <v>65.280421407664605</v>
      </c>
      <c r="BJ69" s="872">
        <f t="shared" ca="1" si="79"/>
        <v>66.259627728779563</v>
      </c>
      <c r="BK69" s="872">
        <f t="shared" ca="1" si="79"/>
        <v>2985.0155308724152</v>
      </c>
      <c r="BL69" s="872">
        <f t="shared" ca="1" si="79"/>
        <v>66.259627728779563</v>
      </c>
      <c r="BM69" s="872">
        <f t="shared" ca="1" si="79"/>
        <v>66.259627728779563</v>
      </c>
      <c r="BN69" s="872">
        <f t="shared" ca="1" si="79"/>
        <v>67.253522144711255</v>
      </c>
      <c r="BO69" s="872">
        <f t="shared" ca="1" si="79"/>
        <v>3239.8709411639852</v>
      </c>
      <c r="BP69" s="872">
        <f t="shared" ca="1" si="79"/>
        <v>67.253522144711255</v>
      </c>
      <c r="BQ69" s="872">
        <f t="shared" ca="1" si="79"/>
        <v>67.253522144711255</v>
      </c>
      <c r="BR69" s="872">
        <f t="shared" ca="1" si="79"/>
        <v>68.262324976881928</v>
      </c>
      <c r="BS69" s="872">
        <f t="shared" ca="1" si="79"/>
        <v>3494.2147682906016</v>
      </c>
      <c r="BT69" s="872">
        <f t="shared" ref="BT69:DI69" ca="1" si="80">BT59+BT60+BT62</f>
        <v>68.262324976881928</v>
      </c>
      <c r="BU69" s="872">
        <f t="shared" ca="1" si="80"/>
        <v>68.262324976881928</v>
      </c>
      <c r="BV69" s="872">
        <f t="shared" ca="1" si="80"/>
        <v>69.286259851535135</v>
      </c>
      <c r="BW69" s="872">
        <f t="shared" ca="1" si="80"/>
        <v>3748.0382670319882</v>
      </c>
      <c r="BX69" s="872">
        <f t="shared" ca="1" si="80"/>
        <v>69.286259851535135</v>
      </c>
      <c r="BY69" s="872">
        <f t="shared" ca="1" si="80"/>
        <v>69.286259851535135</v>
      </c>
      <c r="BZ69" s="872">
        <f t="shared" ca="1" si="80"/>
        <v>70.325553749308156</v>
      </c>
      <c r="CA69" s="872">
        <f t="shared" ca="1" si="80"/>
        <v>4001.3325395601228</v>
      </c>
      <c r="CB69" s="872">
        <f t="shared" ca="1" si="80"/>
        <v>70.325553749308156</v>
      </c>
      <c r="CC69" s="872">
        <f t="shared" ca="1" si="80"/>
        <v>70.325553749308156</v>
      </c>
      <c r="CD69" s="872">
        <f t="shared" ca="1" si="80"/>
        <v>71.380437055547773</v>
      </c>
      <c r="CE69" s="872">
        <f t="shared" ca="1" si="80"/>
        <v>4254.0885327215192</v>
      </c>
      <c r="CF69" s="872">
        <f t="shared" ca="1" si="80"/>
        <v>71.380437055547773</v>
      </c>
      <c r="CG69" s="872">
        <f t="shared" ca="1" si="80"/>
        <v>71.380437055547773</v>
      </c>
      <c r="CH69" s="872">
        <f t="shared" ca="1" si="80"/>
        <v>72.451143611380971</v>
      </c>
      <c r="CI69" s="872">
        <f t="shared" ca="1" si="80"/>
        <v>2721.763817342613</v>
      </c>
      <c r="CJ69" s="872">
        <f t="shared" ca="1" si="80"/>
        <v>72.451143611380971</v>
      </c>
      <c r="CK69" s="872">
        <f t="shared" ca="1" si="80"/>
        <v>72.451143611380971</v>
      </c>
      <c r="CL69" s="872">
        <f t="shared" ca="1" si="80"/>
        <v>73.537910765551686</v>
      </c>
      <c r="CM69" s="872">
        <f t="shared" ca="1" si="80"/>
        <v>11140.375816193126</v>
      </c>
      <c r="CN69" s="872">
        <f t="shared" ca="1" si="80"/>
        <v>73.537910765551686</v>
      </c>
      <c r="CO69" s="872">
        <f t="shared" ca="1" si="80"/>
        <v>73.537910765551686</v>
      </c>
      <c r="CP69" s="872">
        <f t="shared" ca="1" si="80"/>
        <v>74.640979427034949</v>
      </c>
      <c r="CQ69" s="872">
        <f t="shared" ca="1" si="80"/>
        <v>7598.0584268986149</v>
      </c>
      <c r="CR69" s="872">
        <f t="shared" ca="1" si="80"/>
        <v>74.640979427034949</v>
      </c>
      <c r="CS69" s="872">
        <f t="shared" ca="1" si="80"/>
        <v>25620.574600399515</v>
      </c>
      <c r="CT69" s="872">
        <f t="shared" ca="1" si="80"/>
        <v>0</v>
      </c>
      <c r="CU69" s="872">
        <f t="shared" ca="1" si="80"/>
        <v>0</v>
      </c>
      <c r="CV69" s="872">
        <f t="shared" ca="1" si="80"/>
        <v>0</v>
      </c>
      <c r="CW69" s="872">
        <f t="shared" ca="1" si="80"/>
        <v>0</v>
      </c>
      <c r="CX69" s="872">
        <f t="shared" ca="1" si="80"/>
        <v>0</v>
      </c>
      <c r="CY69" s="872">
        <f t="shared" ca="1" si="80"/>
        <v>0</v>
      </c>
      <c r="CZ69" s="872">
        <f t="shared" ca="1" si="80"/>
        <v>0</v>
      </c>
      <c r="DA69" s="872">
        <f t="shared" ca="1" si="80"/>
        <v>0</v>
      </c>
      <c r="DB69" s="872">
        <f t="shared" ca="1" si="80"/>
        <v>0</v>
      </c>
      <c r="DC69" s="872">
        <f t="shared" ca="1" si="80"/>
        <v>0</v>
      </c>
      <c r="DD69" s="872">
        <f t="shared" ca="1" si="80"/>
        <v>0</v>
      </c>
      <c r="DE69" s="872">
        <f t="shared" ca="1" si="80"/>
        <v>0</v>
      </c>
      <c r="DF69" s="872">
        <f t="shared" ca="1" si="80"/>
        <v>0</v>
      </c>
      <c r="DG69" s="872">
        <f t="shared" ca="1" si="80"/>
        <v>0</v>
      </c>
      <c r="DH69" s="872">
        <f t="shared" ca="1" si="80"/>
        <v>0</v>
      </c>
      <c r="DI69" s="872">
        <f t="shared" ca="1" si="80"/>
        <v>0</v>
      </c>
      <c r="DJ69" s="872">
        <f t="shared" ref="DJ69:EP69" ca="1" si="81">DJ59+DJ60+DJ62</f>
        <v>0</v>
      </c>
      <c r="DK69" s="872">
        <f t="shared" ca="1" si="81"/>
        <v>0</v>
      </c>
      <c r="DL69" s="872">
        <f t="shared" ca="1" si="81"/>
        <v>0</v>
      </c>
      <c r="DM69" s="872">
        <f t="shared" ca="1" si="81"/>
        <v>0</v>
      </c>
      <c r="DN69" s="872">
        <f t="shared" ca="1" si="81"/>
        <v>0</v>
      </c>
      <c r="DO69" s="872">
        <f t="shared" ca="1" si="81"/>
        <v>0</v>
      </c>
      <c r="DP69" s="872">
        <f t="shared" ca="1" si="81"/>
        <v>0</v>
      </c>
      <c r="DQ69" s="872">
        <f t="shared" ca="1" si="81"/>
        <v>0</v>
      </c>
      <c r="DR69" s="872">
        <f t="shared" ca="1" si="81"/>
        <v>0</v>
      </c>
      <c r="DS69" s="872">
        <f t="shared" ca="1" si="81"/>
        <v>0</v>
      </c>
      <c r="DT69" s="872">
        <f t="shared" ca="1" si="81"/>
        <v>0</v>
      </c>
      <c r="DU69" s="872">
        <f t="shared" ca="1" si="81"/>
        <v>0</v>
      </c>
      <c r="DV69" s="872">
        <f t="shared" ca="1" si="81"/>
        <v>0</v>
      </c>
      <c r="DW69" s="872">
        <f t="shared" ca="1" si="81"/>
        <v>0</v>
      </c>
      <c r="DX69" s="872">
        <f t="shared" ca="1" si="81"/>
        <v>0</v>
      </c>
      <c r="DY69" s="872">
        <f t="shared" ca="1" si="81"/>
        <v>0</v>
      </c>
      <c r="DZ69" s="872">
        <f t="shared" ca="1" si="81"/>
        <v>0</v>
      </c>
      <c r="EA69" s="872">
        <f t="shared" ca="1" si="81"/>
        <v>0</v>
      </c>
      <c r="EB69" s="872">
        <f t="shared" ca="1" si="81"/>
        <v>0</v>
      </c>
      <c r="EC69" s="872">
        <f t="shared" ca="1" si="81"/>
        <v>0</v>
      </c>
      <c r="ED69" s="872">
        <f t="shared" ca="1" si="81"/>
        <v>0</v>
      </c>
      <c r="EE69" s="872">
        <f t="shared" ca="1" si="81"/>
        <v>0</v>
      </c>
      <c r="EF69" s="872">
        <f t="shared" ca="1" si="81"/>
        <v>0</v>
      </c>
      <c r="EG69" s="872">
        <f t="shared" ca="1" si="81"/>
        <v>0</v>
      </c>
      <c r="EH69" s="872">
        <f t="shared" ca="1" si="81"/>
        <v>0</v>
      </c>
      <c r="EI69" s="872">
        <f t="shared" ca="1" si="81"/>
        <v>0</v>
      </c>
      <c r="EJ69" s="872">
        <f t="shared" ca="1" si="81"/>
        <v>0</v>
      </c>
      <c r="EK69" s="872">
        <f t="shared" ca="1" si="81"/>
        <v>0</v>
      </c>
      <c r="EL69" s="872">
        <f t="shared" ca="1" si="81"/>
        <v>0</v>
      </c>
      <c r="EM69" s="872">
        <f t="shared" ca="1" si="81"/>
        <v>0</v>
      </c>
      <c r="EN69" s="872">
        <f t="shared" ca="1" si="81"/>
        <v>0</v>
      </c>
      <c r="EO69" s="872">
        <f t="shared" ca="1" si="81"/>
        <v>0</v>
      </c>
      <c r="EP69" s="872">
        <f t="shared" ca="1" si="81"/>
        <v>0</v>
      </c>
    </row>
    <row r="70" spans="2:146" ht="14.1" customHeight="1" outlineLevel="1">
      <c r="B70" s="919" t="s">
        <v>694</v>
      </c>
      <c r="C70" s="833"/>
      <c r="D70" s="833" t="s">
        <v>97</v>
      </c>
      <c r="E70" s="834">
        <f t="shared" ca="1" si="63"/>
        <v>88548.2799575752</v>
      </c>
      <c r="F70" s="872"/>
      <c r="G70" s="872">
        <f>G59+G60+G63</f>
        <v>-1E-4</v>
      </c>
      <c r="H70" s="872">
        <f t="shared" ref="H70:BS70" ca="1" si="82">H59+H60+H63</f>
        <v>0</v>
      </c>
      <c r="I70" s="872">
        <f t="shared" ca="1" si="82"/>
        <v>0</v>
      </c>
      <c r="J70" s="872">
        <f t="shared" ca="1" si="82"/>
        <v>0</v>
      </c>
      <c r="K70" s="872">
        <f t="shared" ca="1" si="82"/>
        <v>0</v>
      </c>
      <c r="L70" s="872">
        <f t="shared" ca="1" si="82"/>
        <v>-15000</v>
      </c>
      <c r="M70" s="872">
        <f t="shared" ca="1" si="82"/>
        <v>0</v>
      </c>
      <c r="N70" s="872">
        <f t="shared" ca="1" si="82"/>
        <v>0</v>
      </c>
      <c r="O70" s="872">
        <f t="shared" ca="1" si="82"/>
        <v>0</v>
      </c>
      <c r="P70" s="872">
        <f t="shared" ca="1" si="82"/>
        <v>0</v>
      </c>
      <c r="Q70" s="872">
        <f t="shared" ca="1" si="82"/>
        <v>0</v>
      </c>
      <c r="R70" s="872">
        <f t="shared" ca="1" si="82"/>
        <v>217.72623791064998</v>
      </c>
      <c r="S70" s="872">
        <f t="shared" ca="1" si="82"/>
        <v>221.16629410814997</v>
      </c>
      <c r="T70" s="872">
        <f t="shared" ca="1" si="82"/>
        <v>266.57503591515001</v>
      </c>
      <c r="U70" s="872">
        <f t="shared" ca="1" si="82"/>
        <v>207.54367156604999</v>
      </c>
      <c r="V70" s="872">
        <f t="shared" ca="1" si="82"/>
        <v>217.76260672109674</v>
      </c>
      <c r="W70" s="872">
        <f t="shared" ca="1" si="82"/>
        <v>221.18546263760925</v>
      </c>
      <c r="X70" s="872">
        <f t="shared" ca="1" si="82"/>
        <v>266.36716073557426</v>
      </c>
      <c r="Y70" s="872">
        <f t="shared" ca="1" si="82"/>
        <v>207.63095320821978</v>
      </c>
      <c r="Z70" s="872">
        <f t="shared" ca="1" si="82"/>
        <v>217.81163178154347</v>
      </c>
      <c r="AA70" s="872">
        <f t="shared" ca="1" si="82"/>
        <v>1200.0449570322724</v>
      </c>
      <c r="AB70" s="872">
        <f t="shared" ca="1" si="82"/>
        <v>266.17194180599847</v>
      </c>
      <c r="AC70" s="872">
        <f t="shared" ca="1" si="82"/>
        <v>207.73089110038947</v>
      </c>
      <c r="AD70" s="872">
        <f t="shared" ca="1" si="82"/>
        <v>217.87350293574022</v>
      </c>
      <c r="AE70" s="872">
        <f t="shared" ca="1" si="82"/>
        <v>1961.7543121295132</v>
      </c>
      <c r="AF70" s="872">
        <f t="shared" ca="1" si="82"/>
        <v>265.98956897017268</v>
      </c>
      <c r="AG70" s="872">
        <f t="shared" ca="1" si="82"/>
        <v>207.84367508630925</v>
      </c>
      <c r="AH70" s="872">
        <f t="shared" ca="1" si="82"/>
        <v>217.9484128750932</v>
      </c>
      <c r="AI70" s="872">
        <f t="shared" ca="1" si="82"/>
        <v>1839.6115431532494</v>
      </c>
      <c r="AJ70" s="872">
        <f t="shared" ca="1" si="82"/>
        <v>265.82023491950326</v>
      </c>
      <c r="AK70" s="872">
        <f t="shared" ca="1" si="82"/>
        <v>207.96949785738525</v>
      </c>
      <c r="AL70" s="872">
        <f t="shared" ca="1" si="82"/>
        <v>218.03655718137983</v>
      </c>
      <c r="AM70" s="872">
        <f t="shared" ca="1" si="82"/>
        <v>1862.7120567838992</v>
      </c>
      <c r="AN70" s="872">
        <f t="shared" ca="1" si="82"/>
        <v>265.66413523576739</v>
      </c>
      <c r="AO70" s="872">
        <f t="shared" ca="1" si="82"/>
        <v>208.10855499539485</v>
      </c>
      <c r="AP70" s="872">
        <f t="shared" ca="1" si="82"/>
        <v>218.13813437010401</v>
      </c>
      <c r="AQ70" s="872">
        <f t="shared" ca="1" si="82"/>
        <v>2077.446472088694</v>
      </c>
      <c r="AR70" s="872">
        <f t="shared" ca="1" si="82"/>
        <v>265.521468434469</v>
      </c>
      <c r="AS70" s="872">
        <f t="shared" ca="1" si="82"/>
        <v>208.261045015842</v>
      </c>
      <c r="AT70" s="872">
        <f t="shared" ca="1" si="82"/>
        <v>218.25334593450231</v>
      </c>
      <c r="AU70" s="872">
        <f t="shared" ca="1" si="82"/>
        <v>2302.2494870023284</v>
      </c>
      <c r="AV70" s="872">
        <f t="shared" ca="1" si="82"/>
        <v>265.39243600884487</v>
      </c>
      <c r="AW70" s="872">
        <f t="shared" ca="1" si="82"/>
        <v>208.42716941196335</v>
      </c>
      <c r="AX70" s="872">
        <f t="shared" ca="1" si="82"/>
        <v>218.38239639020992</v>
      </c>
      <c r="AY70" s="872">
        <f t="shared" ca="1" si="82"/>
        <v>2375.7846621604594</v>
      </c>
      <c r="AZ70" s="872">
        <f t="shared" ca="1" si="82"/>
        <v>265.27724247452994</v>
      </c>
      <c r="BA70" s="872">
        <f t="shared" ca="1" si="82"/>
        <v>208.60713269939393</v>
      </c>
      <c r="BB70" s="872">
        <f t="shared" ca="1" si="82"/>
        <v>218.52549332059647</v>
      </c>
      <c r="BC70" s="872">
        <f t="shared" ca="1" si="82"/>
        <v>2631.2992554779539</v>
      </c>
      <c r="BD70" s="872">
        <f t="shared" ca="1" si="82"/>
        <v>265.17609541489401</v>
      </c>
      <c r="BE70" s="872">
        <f t="shared" ca="1" si="82"/>
        <v>208.8011424615035</v>
      </c>
      <c r="BF70" s="872">
        <f t="shared" ca="1" si="82"/>
        <v>218.68284742278212</v>
      </c>
      <c r="BG70" s="872">
        <f t="shared" ca="1" si="82"/>
        <v>2886.3276121004019</v>
      </c>
      <c r="BH70" s="872">
        <f t="shared" ca="1" si="82"/>
        <v>265.08920552705712</v>
      </c>
      <c r="BI70" s="872">
        <f t="shared" ca="1" si="82"/>
        <v>209.00940939541209</v>
      </c>
      <c r="BJ70" s="872">
        <f t="shared" ca="1" si="82"/>
        <v>218.85467255434378</v>
      </c>
      <c r="BK70" s="872">
        <f t="shared" ca="1" si="82"/>
        <v>3140.8614288046169</v>
      </c>
      <c r="BL70" s="872">
        <f t="shared" ca="1" si="82"/>
        <v>265.01678666859635</v>
      </c>
      <c r="BM70" s="872">
        <f t="shared" ca="1" si="82"/>
        <v>209.23214735869681</v>
      </c>
      <c r="BN70" s="872">
        <f t="shared" ca="1" si="82"/>
        <v>219.04118578072229</v>
      </c>
      <c r="BO70" s="872">
        <f t="shared" ca="1" si="82"/>
        <v>3394.8922576256464</v>
      </c>
      <c r="BP70" s="872">
        <f t="shared" ca="1" si="82"/>
        <v>264.95905590495227</v>
      </c>
      <c r="BQ70" s="872">
        <f t="shared" ca="1" si="82"/>
        <v>209.46957341679831</v>
      </c>
      <c r="BR70" s="872">
        <f t="shared" ca="1" si="82"/>
        <v>219.24260742333971</v>
      </c>
      <c r="BS70" s="872">
        <f t="shared" ca="1" si="82"/>
        <v>3648.4115032817217</v>
      </c>
      <c r="BT70" s="872">
        <f t="shared" ref="BT70:DI70" ca="1" si="83">BT59+BT60+BT63</f>
        <v>264.91623355754723</v>
      </c>
      <c r="BU70" s="872">
        <f t="shared" ca="1" si="83"/>
        <v>209.72190789113867</v>
      </c>
      <c r="BV70" s="872">
        <f t="shared" ca="1" si="83"/>
        <v>219.45916110843962</v>
      </c>
      <c r="BW70" s="872">
        <f t="shared" ca="1" si="83"/>
        <v>3901.4104205525678</v>
      </c>
      <c r="BX70" s="872">
        <f t="shared" ca="1" si="83"/>
        <v>264.88854325262469</v>
      </c>
      <c r="BY70" s="872">
        <f t="shared" ca="1" si="83"/>
        <v>209.98937440796163</v>
      </c>
      <c r="BZ70" s="872">
        <f t="shared" ca="1" si="83"/>
        <v>219.69107381665935</v>
      </c>
      <c r="CA70" s="872">
        <f t="shared" ca="1" si="83"/>
        <v>4153.8801116101613</v>
      </c>
      <c r="CB70" s="872">
        <f t="shared" ca="1" si="83"/>
        <v>264.87621197082194</v>
      </c>
      <c r="CC70" s="872">
        <f t="shared" ca="1" si="83"/>
        <v>210.27219994790437</v>
      </c>
      <c r="CD70" s="872">
        <f t="shared" ca="1" si="83"/>
        <v>219.93857593334576</v>
      </c>
      <c r="CE70" s="872">
        <f t="shared" ca="1" si="83"/>
        <v>4405.8115233010176</v>
      </c>
      <c r="CF70" s="872">
        <f t="shared" ca="1" si="83"/>
        <v>264.87947009748581</v>
      </c>
      <c r="CG70" s="872">
        <f t="shared" ca="1" si="83"/>
        <v>210.57061489631377</v>
      </c>
      <c r="CH70" s="872">
        <f t="shared" ca="1" si="83"/>
        <v>220.20190129962572</v>
      </c>
      <c r="CI70" s="872">
        <f t="shared" ca="1" si="83"/>
        <v>2872.6622264515704</v>
      </c>
      <c r="CJ70" s="872">
        <f t="shared" ca="1" si="83"/>
        <v>264.89855147374323</v>
      </c>
      <c r="CK70" s="872">
        <f t="shared" ca="1" si="83"/>
        <v>210.88485309431672</v>
      </c>
      <c r="CL70" s="872">
        <f t="shared" ca="1" si="83"/>
        <v>220.48128726424318</v>
      </c>
      <c r="CM70" s="872">
        <f t="shared" ca="1" si="83"/>
        <v>11290.449643831542</v>
      </c>
      <c r="CN70" s="872">
        <f t="shared" ca="1" si="83"/>
        <v>264.9336934483382</v>
      </c>
      <c r="CO70" s="872">
        <f t="shared" ca="1" si="83"/>
        <v>211.21515189065718</v>
      </c>
      <c r="CP70" s="872">
        <f t="shared" ca="1" si="83"/>
        <v>220.77697473617323</v>
      </c>
      <c r="CQ70" s="872">
        <f t="shared" ca="1" si="83"/>
        <v>7747.3076730664907</v>
      </c>
      <c r="CR70" s="872">
        <f t="shared" ca="1" si="83"/>
        <v>264.98513693024574</v>
      </c>
      <c r="CS70" s="872">
        <f t="shared" ca="1" si="83"/>
        <v>25757.495373166792</v>
      </c>
      <c r="CT70" s="872">
        <f t="shared" ca="1" si="83"/>
        <v>0</v>
      </c>
      <c r="CU70" s="872">
        <f t="shared" ca="1" si="83"/>
        <v>0</v>
      </c>
      <c r="CV70" s="872">
        <f t="shared" ca="1" si="83"/>
        <v>0</v>
      </c>
      <c r="CW70" s="872">
        <f t="shared" ca="1" si="83"/>
        <v>0</v>
      </c>
      <c r="CX70" s="872">
        <f t="shared" ca="1" si="83"/>
        <v>0</v>
      </c>
      <c r="CY70" s="872">
        <f t="shared" ca="1" si="83"/>
        <v>0</v>
      </c>
      <c r="CZ70" s="872">
        <f t="shared" ca="1" si="83"/>
        <v>0</v>
      </c>
      <c r="DA70" s="872">
        <f t="shared" ca="1" si="83"/>
        <v>0</v>
      </c>
      <c r="DB70" s="872">
        <f t="shared" ca="1" si="83"/>
        <v>0</v>
      </c>
      <c r="DC70" s="872">
        <f t="shared" ca="1" si="83"/>
        <v>0</v>
      </c>
      <c r="DD70" s="872">
        <f t="shared" ca="1" si="83"/>
        <v>0</v>
      </c>
      <c r="DE70" s="872">
        <f t="shared" ca="1" si="83"/>
        <v>0</v>
      </c>
      <c r="DF70" s="872">
        <f t="shared" ca="1" si="83"/>
        <v>0</v>
      </c>
      <c r="DG70" s="872">
        <f t="shared" ca="1" si="83"/>
        <v>0</v>
      </c>
      <c r="DH70" s="872">
        <f t="shared" ca="1" si="83"/>
        <v>0</v>
      </c>
      <c r="DI70" s="872">
        <f t="shared" ca="1" si="83"/>
        <v>0</v>
      </c>
      <c r="DJ70" s="872">
        <f t="shared" ref="DJ70:EP70" ca="1" si="84">DJ59+DJ60+DJ63</f>
        <v>0</v>
      </c>
      <c r="DK70" s="872">
        <f t="shared" ca="1" si="84"/>
        <v>0</v>
      </c>
      <c r="DL70" s="872">
        <f t="shared" ca="1" si="84"/>
        <v>0</v>
      </c>
      <c r="DM70" s="872">
        <f t="shared" ca="1" si="84"/>
        <v>0</v>
      </c>
      <c r="DN70" s="872">
        <f t="shared" ca="1" si="84"/>
        <v>0</v>
      </c>
      <c r="DO70" s="872">
        <f t="shared" ca="1" si="84"/>
        <v>0</v>
      </c>
      <c r="DP70" s="872">
        <f t="shared" ca="1" si="84"/>
        <v>0</v>
      </c>
      <c r="DQ70" s="872">
        <f t="shared" ca="1" si="84"/>
        <v>0</v>
      </c>
      <c r="DR70" s="872">
        <f t="shared" ca="1" si="84"/>
        <v>0</v>
      </c>
      <c r="DS70" s="872">
        <f t="shared" ca="1" si="84"/>
        <v>0</v>
      </c>
      <c r="DT70" s="872">
        <f t="shared" ca="1" si="84"/>
        <v>0</v>
      </c>
      <c r="DU70" s="872">
        <f t="shared" ca="1" si="84"/>
        <v>0</v>
      </c>
      <c r="DV70" s="872">
        <f t="shared" ca="1" si="84"/>
        <v>0</v>
      </c>
      <c r="DW70" s="872">
        <f t="shared" ca="1" si="84"/>
        <v>0</v>
      </c>
      <c r="DX70" s="872">
        <f t="shared" ca="1" si="84"/>
        <v>0</v>
      </c>
      <c r="DY70" s="872">
        <f t="shared" ca="1" si="84"/>
        <v>0</v>
      </c>
      <c r="DZ70" s="872">
        <f t="shared" ca="1" si="84"/>
        <v>0</v>
      </c>
      <c r="EA70" s="872">
        <f t="shared" ca="1" si="84"/>
        <v>0</v>
      </c>
      <c r="EB70" s="872">
        <f t="shared" ca="1" si="84"/>
        <v>0</v>
      </c>
      <c r="EC70" s="872">
        <f t="shared" ca="1" si="84"/>
        <v>0</v>
      </c>
      <c r="ED70" s="872">
        <f t="shared" ca="1" si="84"/>
        <v>0</v>
      </c>
      <c r="EE70" s="872">
        <f t="shared" ca="1" si="84"/>
        <v>0</v>
      </c>
      <c r="EF70" s="872">
        <f t="shared" ca="1" si="84"/>
        <v>0</v>
      </c>
      <c r="EG70" s="872">
        <f t="shared" ca="1" si="84"/>
        <v>0</v>
      </c>
      <c r="EH70" s="872">
        <f t="shared" ca="1" si="84"/>
        <v>0</v>
      </c>
      <c r="EI70" s="872">
        <f t="shared" ca="1" si="84"/>
        <v>0</v>
      </c>
      <c r="EJ70" s="872">
        <f t="shared" ca="1" si="84"/>
        <v>0</v>
      </c>
      <c r="EK70" s="872">
        <f t="shared" ca="1" si="84"/>
        <v>0</v>
      </c>
      <c r="EL70" s="872">
        <f t="shared" ca="1" si="84"/>
        <v>0</v>
      </c>
      <c r="EM70" s="872">
        <f t="shared" ca="1" si="84"/>
        <v>0</v>
      </c>
      <c r="EN70" s="872">
        <f t="shared" ca="1" si="84"/>
        <v>0</v>
      </c>
      <c r="EO70" s="872">
        <f t="shared" ca="1" si="84"/>
        <v>0</v>
      </c>
      <c r="EP70" s="872">
        <f t="shared" ca="1" si="84"/>
        <v>0</v>
      </c>
    </row>
    <row r="71" spans="2:146" ht="14.1" customHeight="1" outlineLevel="1">
      <c r="B71" s="919" t="s">
        <v>695</v>
      </c>
      <c r="C71" s="833"/>
      <c r="D71" s="833" t="s">
        <v>97</v>
      </c>
      <c r="E71" s="834">
        <f t="shared" ca="1" si="63"/>
        <v>70238.840746849368</v>
      </c>
      <c r="F71" s="872"/>
      <c r="G71" s="872">
        <f>G59+G61+G62</f>
        <v>-1E-4</v>
      </c>
      <c r="H71" s="872">
        <f t="shared" ref="H71:BS71" ca="1" si="85">H59+H61+H62</f>
        <v>0</v>
      </c>
      <c r="I71" s="872">
        <f t="shared" ca="1" si="85"/>
        <v>0</v>
      </c>
      <c r="J71" s="872">
        <f t="shared" ca="1" si="85"/>
        <v>0</v>
      </c>
      <c r="K71" s="872">
        <f t="shared" ca="1" si="85"/>
        <v>0</v>
      </c>
      <c r="L71" s="872">
        <f t="shared" ca="1" si="85"/>
        <v>-15000</v>
      </c>
      <c r="M71" s="872">
        <f t="shared" ca="1" si="85"/>
        <v>0</v>
      </c>
      <c r="N71" s="872">
        <f t="shared" ca="1" si="85"/>
        <v>0</v>
      </c>
      <c r="O71" s="872">
        <f t="shared" ca="1" si="85"/>
        <v>0</v>
      </c>
      <c r="P71" s="872">
        <f t="shared" ca="1" si="85"/>
        <v>0</v>
      </c>
      <c r="Q71" s="872">
        <f t="shared" ca="1" si="85"/>
        <v>0</v>
      </c>
      <c r="R71" s="872">
        <f t="shared" ca="1" si="85"/>
        <v>0</v>
      </c>
      <c r="S71" s="872">
        <f t="shared" ca="1" si="85"/>
        <v>0</v>
      </c>
      <c r="T71" s="872">
        <f t="shared" ca="1" si="85"/>
        <v>0</v>
      </c>
      <c r="U71" s="872">
        <f t="shared" ca="1" si="85"/>
        <v>0</v>
      </c>
      <c r="V71" s="872">
        <f t="shared" ca="1" si="85"/>
        <v>0</v>
      </c>
      <c r="W71" s="872">
        <f t="shared" ca="1" si="85"/>
        <v>0</v>
      </c>
      <c r="X71" s="872">
        <f t="shared" ca="1" si="85"/>
        <v>0</v>
      </c>
      <c r="Y71" s="872">
        <f t="shared" ca="1" si="85"/>
        <v>0</v>
      </c>
      <c r="Z71" s="872">
        <f t="shared" ca="1" si="85"/>
        <v>0</v>
      </c>
      <c r="AA71" s="872">
        <f t="shared" ca="1" si="85"/>
        <v>978.82766961520383</v>
      </c>
      <c r="AB71" s="872">
        <f t="shared" ca="1" si="85"/>
        <v>0</v>
      </c>
      <c r="AC71" s="872">
        <f t="shared" ca="1" si="85"/>
        <v>0</v>
      </c>
      <c r="AD71" s="872">
        <f t="shared" ca="1" si="85"/>
        <v>0</v>
      </c>
      <c r="AE71" s="872">
        <f t="shared" ca="1" si="85"/>
        <v>1740.4923538392354</v>
      </c>
      <c r="AF71" s="872">
        <f t="shared" ca="1" si="85"/>
        <v>0</v>
      </c>
      <c r="AG71" s="872">
        <f t="shared" ca="1" si="85"/>
        <v>0</v>
      </c>
      <c r="AH71" s="872">
        <f t="shared" ca="1" si="85"/>
        <v>0</v>
      </c>
      <c r="AI71" s="872">
        <f t="shared" ca="1" si="85"/>
        <v>1618.2918752046062</v>
      </c>
      <c r="AJ71" s="872">
        <f t="shared" ca="1" si="85"/>
        <v>0</v>
      </c>
      <c r="AK71" s="872">
        <f t="shared" ca="1" si="85"/>
        <v>0</v>
      </c>
      <c r="AL71" s="872">
        <f t="shared" ca="1" si="85"/>
        <v>0</v>
      </c>
      <c r="AM71" s="872">
        <f t="shared" ca="1" si="85"/>
        <v>1641.321444809957</v>
      </c>
      <c r="AN71" s="872">
        <f t="shared" ca="1" si="85"/>
        <v>0</v>
      </c>
      <c r="AO71" s="872">
        <f t="shared" ca="1" si="85"/>
        <v>0</v>
      </c>
      <c r="AP71" s="872">
        <f t="shared" ca="1" si="85"/>
        <v>0</v>
      </c>
      <c r="AQ71" s="872">
        <f t="shared" ca="1" si="85"/>
        <v>1855.9714832070149</v>
      </c>
      <c r="AR71" s="872">
        <f t="shared" ca="1" si="85"/>
        <v>0</v>
      </c>
      <c r="AS71" s="872">
        <f t="shared" ca="1" si="85"/>
        <v>0</v>
      </c>
      <c r="AT71" s="872">
        <f t="shared" ca="1" si="85"/>
        <v>0</v>
      </c>
      <c r="AU71" s="872">
        <f t="shared" ca="1" si="85"/>
        <v>2080.6764868372384</v>
      </c>
      <c r="AV71" s="872">
        <f t="shared" ca="1" si="85"/>
        <v>0</v>
      </c>
      <c r="AW71" s="872">
        <f t="shared" ca="1" si="85"/>
        <v>0</v>
      </c>
      <c r="AX71" s="872">
        <f t="shared" ca="1" si="85"/>
        <v>0</v>
      </c>
      <c r="AY71" s="872">
        <f t="shared" ca="1" si="85"/>
        <v>2154.0998118206494</v>
      </c>
      <c r="AZ71" s="872">
        <f t="shared" ca="1" si="85"/>
        <v>0</v>
      </c>
      <c r="BA71" s="872">
        <f t="shared" ca="1" si="85"/>
        <v>0</v>
      </c>
      <c r="BB71" s="872">
        <f t="shared" ca="1" si="85"/>
        <v>0</v>
      </c>
      <c r="BC71" s="872">
        <f t="shared" ca="1" si="85"/>
        <v>2409.4885084887446</v>
      </c>
      <c r="BD71" s="872">
        <f t="shared" ca="1" si="85"/>
        <v>0</v>
      </c>
      <c r="BE71" s="872">
        <f t="shared" ca="1" si="85"/>
        <v>0</v>
      </c>
      <c r="BF71" s="872">
        <f t="shared" ca="1" si="85"/>
        <v>0</v>
      </c>
      <c r="BG71" s="872">
        <f t="shared" ca="1" si="85"/>
        <v>2664.376711289995</v>
      </c>
      <c r="BH71" s="872">
        <f t="shared" ca="1" si="85"/>
        <v>0</v>
      </c>
      <c r="BI71" s="872">
        <f t="shared" ca="1" si="85"/>
        <v>0</v>
      </c>
      <c r="BJ71" s="872">
        <f t="shared" ca="1" si="85"/>
        <v>0</v>
      </c>
      <c r="BK71" s="872">
        <f t="shared" ca="1" si="85"/>
        <v>2918.7559031436358</v>
      </c>
      <c r="BL71" s="872">
        <f t="shared" ca="1" si="85"/>
        <v>0</v>
      </c>
      <c r="BM71" s="872">
        <f t="shared" ca="1" si="85"/>
        <v>0</v>
      </c>
      <c r="BN71" s="872">
        <f t="shared" ca="1" si="85"/>
        <v>0</v>
      </c>
      <c r="BO71" s="872">
        <f t="shared" ca="1" si="85"/>
        <v>3172.6174190192742</v>
      </c>
      <c r="BP71" s="872">
        <f t="shared" ca="1" si="85"/>
        <v>0</v>
      </c>
      <c r="BQ71" s="872">
        <f t="shared" ca="1" si="85"/>
        <v>0</v>
      </c>
      <c r="BR71" s="872">
        <f t="shared" ca="1" si="85"/>
        <v>0</v>
      </c>
      <c r="BS71" s="872">
        <f t="shared" ca="1" si="85"/>
        <v>3425.9524433137194</v>
      </c>
      <c r="BT71" s="872">
        <f t="shared" ref="BT71:DI71" ca="1" si="86">BT59+BT61+BT62</f>
        <v>0</v>
      </c>
      <c r="BU71" s="872">
        <f t="shared" ca="1" si="86"/>
        <v>0</v>
      </c>
      <c r="BV71" s="872">
        <f t="shared" ca="1" si="86"/>
        <v>0</v>
      </c>
      <c r="BW71" s="872">
        <f t="shared" ca="1" si="86"/>
        <v>3678.7520071804529</v>
      </c>
      <c r="BX71" s="872">
        <f t="shared" ca="1" si="86"/>
        <v>0</v>
      </c>
      <c r="BY71" s="872">
        <f t="shared" ca="1" si="86"/>
        <v>0</v>
      </c>
      <c r="BZ71" s="872">
        <f t="shared" ca="1" si="86"/>
        <v>0</v>
      </c>
      <c r="CA71" s="872">
        <f t="shared" ca="1" si="86"/>
        <v>3931.0069858108145</v>
      </c>
      <c r="CB71" s="872">
        <f t="shared" ca="1" si="86"/>
        <v>0</v>
      </c>
      <c r="CC71" s="872">
        <f t="shared" ca="1" si="86"/>
        <v>0</v>
      </c>
      <c r="CD71" s="872">
        <f t="shared" ca="1" si="86"/>
        <v>0</v>
      </c>
      <c r="CE71" s="872">
        <f t="shared" ca="1" si="86"/>
        <v>4182.7080956659711</v>
      </c>
      <c r="CF71" s="872">
        <f t="shared" ca="1" si="86"/>
        <v>0</v>
      </c>
      <c r="CG71" s="872">
        <f t="shared" ca="1" si="86"/>
        <v>0</v>
      </c>
      <c r="CH71" s="872">
        <f t="shared" ca="1" si="86"/>
        <v>0</v>
      </c>
      <c r="CI71" s="872">
        <f t="shared" ca="1" si="86"/>
        <v>2649.3126737312323</v>
      </c>
      <c r="CJ71" s="872">
        <f t="shared" ca="1" si="86"/>
        <v>0</v>
      </c>
      <c r="CK71" s="872">
        <f t="shared" ca="1" si="86"/>
        <v>0</v>
      </c>
      <c r="CL71" s="872">
        <f t="shared" ca="1" si="86"/>
        <v>0</v>
      </c>
      <c r="CM71" s="872">
        <f t="shared" ca="1" si="86"/>
        <v>11066.837905427574</v>
      </c>
      <c r="CN71" s="872">
        <f t="shared" ca="1" si="86"/>
        <v>0</v>
      </c>
      <c r="CO71" s="872">
        <f t="shared" ca="1" si="86"/>
        <v>0</v>
      </c>
      <c r="CP71" s="872">
        <f t="shared" ca="1" si="86"/>
        <v>0</v>
      </c>
      <c r="CQ71" s="872">
        <f t="shared" ca="1" si="86"/>
        <v>7523.4174474715801</v>
      </c>
      <c r="CR71" s="872">
        <f t="shared" ca="1" si="86"/>
        <v>0</v>
      </c>
      <c r="CS71" s="872">
        <f t="shared" ca="1" si="86"/>
        <v>25545.933620972479</v>
      </c>
      <c r="CT71" s="872">
        <f t="shared" ca="1" si="86"/>
        <v>0</v>
      </c>
      <c r="CU71" s="872">
        <f t="shared" ca="1" si="86"/>
        <v>0</v>
      </c>
      <c r="CV71" s="872">
        <f t="shared" ca="1" si="86"/>
        <v>0</v>
      </c>
      <c r="CW71" s="872">
        <f t="shared" ca="1" si="86"/>
        <v>0</v>
      </c>
      <c r="CX71" s="872">
        <f t="shared" ca="1" si="86"/>
        <v>0</v>
      </c>
      <c r="CY71" s="872">
        <f t="shared" ca="1" si="86"/>
        <v>0</v>
      </c>
      <c r="CZ71" s="872">
        <f t="shared" ca="1" si="86"/>
        <v>0</v>
      </c>
      <c r="DA71" s="872">
        <f t="shared" ca="1" si="86"/>
        <v>0</v>
      </c>
      <c r="DB71" s="872">
        <f t="shared" ca="1" si="86"/>
        <v>0</v>
      </c>
      <c r="DC71" s="872">
        <f t="shared" ca="1" si="86"/>
        <v>0</v>
      </c>
      <c r="DD71" s="872">
        <f t="shared" ca="1" si="86"/>
        <v>0</v>
      </c>
      <c r="DE71" s="872">
        <f t="shared" ca="1" si="86"/>
        <v>0</v>
      </c>
      <c r="DF71" s="872">
        <f t="shared" ca="1" si="86"/>
        <v>0</v>
      </c>
      <c r="DG71" s="872">
        <f t="shared" ca="1" si="86"/>
        <v>0</v>
      </c>
      <c r="DH71" s="872">
        <f t="shared" ca="1" si="86"/>
        <v>0</v>
      </c>
      <c r="DI71" s="872">
        <f t="shared" ca="1" si="86"/>
        <v>0</v>
      </c>
      <c r="DJ71" s="872">
        <f t="shared" ref="DJ71:EP71" ca="1" si="87">DJ59+DJ61+DJ62</f>
        <v>0</v>
      </c>
      <c r="DK71" s="872">
        <f t="shared" ca="1" si="87"/>
        <v>0</v>
      </c>
      <c r="DL71" s="872">
        <f t="shared" ca="1" si="87"/>
        <v>0</v>
      </c>
      <c r="DM71" s="872">
        <f t="shared" ca="1" si="87"/>
        <v>0</v>
      </c>
      <c r="DN71" s="872">
        <f t="shared" ca="1" si="87"/>
        <v>0</v>
      </c>
      <c r="DO71" s="872">
        <f t="shared" ca="1" si="87"/>
        <v>0</v>
      </c>
      <c r="DP71" s="872">
        <f t="shared" ca="1" si="87"/>
        <v>0</v>
      </c>
      <c r="DQ71" s="872">
        <f t="shared" ca="1" si="87"/>
        <v>0</v>
      </c>
      <c r="DR71" s="872">
        <f t="shared" ca="1" si="87"/>
        <v>0</v>
      </c>
      <c r="DS71" s="872">
        <f t="shared" ca="1" si="87"/>
        <v>0</v>
      </c>
      <c r="DT71" s="872">
        <f t="shared" ca="1" si="87"/>
        <v>0</v>
      </c>
      <c r="DU71" s="872">
        <f t="shared" ca="1" si="87"/>
        <v>0</v>
      </c>
      <c r="DV71" s="872">
        <f t="shared" ca="1" si="87"/>
        <v>0</v>
      </c>
      <c r="DW71" s="872">
        <f t="shared" ca="1" si="87"/>
        <v>0</v>
      </c>
      <c r="DX71" s="872">
        <f t="shared" ca="1" si="87"/>
        <v>0</v>
      </c>
      <c r="DY71" s="872">
        <f t="shared" ca="1" si="87"/>
        <v>0</v>
      </c>
      <c r="DZ71" s="872">
        <f t="shared" ca="1" si="87"/>
        <v>0</v>
      </c>
      <c r="EA71" s="872">
        <f t="shared" ca="1" si="87"/>
        <v>0</v>
      </c>
      <c r="EB71" s="872">
        <f t="shared" ca="1" si="87"/>
        <v>0</v>
      </c>
      <c r="EC71" s="872">
        <f t="shared" ca="1" si="87"/>
        <v>0</v>
      </c>
      <c r="ED71" s="872">
        <f t="shared" ca="1" si="87"/>
        <v>0</v>
      </c>
      <c r="EE71" s="872">
        <f t="shared" ca="1" si="87"/>
        <v>0</v>
      </c>
      <c r="EF71" s="872">
        <f t="shared" ca="1" si="87"/>
        <v>0</v>
      </c>
      <c r="EG71" s="872">
        <f t="shared" ca="1" si="87"/>
        <v>0</v>
      </c>
      <c r="EH71" s="872">
        <f t="shared" ca="1" si="87"/>
        <v>0</v>
      </c>
      <c r="EI71" s="872">
        <f t="shared" ca="1" si="87"/>
        <v>0</v>
      </c>
      <c r="EJ71" s="872">
        <f t="shared" ca="1" si="87"/>
        <v>0</v>
      </c>
      <c r="EK71" s="872">
        <f t="shared" ca="1" si="87"/>
        <v>0</v>
      </c>
      <c r="EL71" s="872">
        <f t="shared" ca="1" si="87"/>
        <v>0</v>
      </c>
      <c r="EM71" s="872">
        <f t="shared" ca="1" si="87"/>
        <v>0</v>
      </c>
      <c r="EN71" s="872">
        <f t="shared" ca="1" si="87"/>
        <v>0</v>
      </c>
      <c r="EO71" s="872">
        <f t="shared" ca="1" si="87"/>
        <v>0</v>
      </c>
      <c r="EP71" s="872">
        <f t="shared" ca="1" si="87"/>
        <v>0</v>
      </c>
    </row>
    <row r="72" spans="2:146" ht="14.1" customHeight="1" outlineLevel="1">
      <c r="B72" s="919" t="s">
        <v>696</v>
      </c>
      <c r="C72" s="833"/>
      <c r="D72" s="833" t="s">
        <v>97</v>
      </c>
      <c r="E72" s="834">
        <f t="shared" ca="1" si="63"/>
        <v>83345.454859324382</v>
      </c>
      <c r="F72" s="872"/>
      <c r="G72" s="872">
        <f>G59+G61+G63</f>
        <v>-1E-4</v>
      </c>
      <c r="H72" s="872">
        <f t="shared" ref="H72:BS72" ca="1" si="88">H59+H61+H63</f>
        <v>0</v>
      </c>
      <c r="I72" s="872">
        <f t="shared" ca="1" si="88"/>
        <v>0</v>
      </c>
      <c r="J72" s="872">
        <f t="shared" ca="1" si="88"/>
        <v>0</v>
      </c>
      <c r="K72" s="872">
        <f t="shared" ca="1" si="88"/>
        <v>0</v>
      </c>
      <c r="L72" s="872">
        <f t="shared" ca="1" si="88"/>
        <v>-15000</v>
      </c>
      <c r="M72" s="872">
        <f t="shared" ca="1" si="88"/>
        <v>0</v>
      </c>
      <c r="N72" s="872">
        <f t="shared" ca="1" si="88"/>
        <v>0</v>
      </c>
      <c r="O72" s="872">
        <f t="shared" ca="1" si="88"/>
        <v>0</v>
      </c>
      <c r="P72" s="872">
        <f t="shared" ca="1" si="88"/>
        <v>0</v>
      </c>
      <c r="Q72" s="872">
        <f t="shared" ca="1" si="88"/>
        <v>0</v>
      </c>
      <c r="R72" s="872">
        <f t="shared" ca="1" si="88"/>
        <v>161.47623791064998</v>
      </c>
      <c r="S72" s="872">
        <f t="shared" ca="1" si="88"/>
        <v>164.91629410814997</v>
      </c>
      <c r="T72" s="872">
        <f t="shared" ca="1" si="88"/>
        <v>210.32503591515001</v>
      </c>
      <c r="U72" s="872">
        <f t="shared" ca="1" si="88"/>
        <v>151.29367156604999</v>
      </c>
      <c r="V72" s="872">
        <f t="shared" ca="1" si="88"/>
        <v>160.66885672109674</v>
      </c>
      <c r="W72" s="872">
        <f t="shared" ca="1" si="88"/>
        <v>164.09171263760925</v>
      </c>
      <c r="X72" s="872">
        <f t="shared" ca="1" si="88"/>
        <v>209.27341073557426</v>
      </c>
      <c r="Y72" s="872">
        <f t="shared" ca="1" si="88"/>
        <v>150.53720320821978</v>
      </c>
      <c r="Z72" s="872">
        <f t="shared" ca="1" si="88"/>
        <v>159.86147553154348</v>
      </c>
      <c r="AA72" s="872">
        <f t="shared" ca="1" si="88"/>
        <v>1142.0948007822724</v>
      </c>
      <c r="AB72" s="872">
        <f t="shared" ca="1" si="88"/>
        <v>208.22178555599851</v>
      </c>
      <c r="AC72" s="872">
        <f t="shared" ca="1" si="88"/>
        <v>149.78073485038948</v>
      </c>
      <c r="AD72" s="872">
        <f t="shared" ca="1" si="88"/>
        <v>159.05409434199024</v>
      </c>
      <c r="AE72" s="872">
        <f t="shared" ca="1" si="88"/>
        <v>1902.9349035357632</v>
      </c>
      <c r="AF72" s="872">
        <f t="shared" ca="1" si="88"/>
        <v>207.17016037642273</v>
      </c>
      <c r="AG72" s="872">
        <f t="shared" ca="1" si="88"/>
        <v>149.02426649255926</v>
      </c>
      <c r="AH72" s="872">
        <f t="shared" ca="1" si="88"/>
        <v>158.246713152437</v>
      </c>
      <c r="AI72" s="872">
        <f t="shared" ca="1" si="88"/>
        <v>1779.9098434305931</v>
      </c>
      <c r="AJ72" s="872">
        <f t="shared" ca="1" si="88"/>
        <v>206.11853519684703</v>
      </c>
      <c r="AK72" s="872">
        <f t="shared" ca="1" si="88"/>
        <v>148.26779813472902</v>
      </c>
      <c r="AL72" s="872">
        <f t="shared" ca="1" si="88"/>
        <v>157.43933196288378</v>
      </c>
      <c r="AM72" s="872">
        <f t="shared" ca="1" si="88"/>
        <v>1802.1148315654032</v>
      </c>
      <c r="AN72" s="872">
        <f t="shared" ca="1" si="88"/>
        <v>205.06691001727131</v>
      </c>
      <c r="AO72" s="872">
        <f t="shared" ca="1" si="88"/>
        <v>147.5113297768988</v>
      </c>
      <c r="AP72" s="872">
        <f t="shared" ca="1" si="88"/>
        <v>156.63195077333052</v>
      </c>
      <c r="AQ72" s="872">
        <f t="shared" ca="1" si="88"/>
        <v>2015.9402884919205</v>
      </c>
      <c r="AR72" s="872">
        <f t="shared" ca="1" si="88"/>
        <v>204.0152848376955</v>
      </c>
      <c r="AS72" s="872">
        <f t="shared" ca="1" si="88"/>
        <v>146.7548614190685</v>
      </c>
      <c r="AT72" s="872">
        <f t="shared" ca="1" si="88"/>
        <v>155.82456958377722</v>
      </c>
      <c r="AU72" s="872">
        <f t="shared" ca="1" si="88"/>
        <v>2239.8207106516029</v>
      </c>
      <c r="AV72" s="872">
        <f t="shared" ca="1" si="88"/>
        <v>202.96365965811981</v>
      </c>
      <c r="AW72" s="872">
        <f t="shared" ca="1" si="88"/>
        <v>145.99839306123826</v>
      </c>
      <c r="AX72" s="872">
        <f t="shared" ca="1" si="88"/>
        <v>155.01718839422398</v>
      </c>
      <c r="AY72" s="872">
        <f t="shared" ca="1" si="88"/>
        <v>2312.4194541644733</v>
      </c>
      <c r="AZ72" s="872">
        <f t="shared" ca="1" si="88"/>
        <v>201.912034478544</v>
      </c>
      <c r="BA72" s="872">
        <f t="shared" ca="1" si="88"/>
        <v>145.24192470340799</v>
      </c>
      <c r="BB72" s="872">
        <f t="shared" ca="1" si="88"/>
        <v>154.20980720467074</v>
      </c>
      <c r="BC72" s="872">
        <f t="shared" ca="1" si="88"/>
        <v>2566.983569362028</v>
      </c>
      <c r="BD72" s="872">
        <f t="shared" ca="1" si="88"/>
        <v>200.86040929896828</v>
      </c>
      <c r="BE72" s="872">
        <f t="shared" ca="1" si="88"/>
        <v>144.48545634557777</v>
      </c>
      <c r="BF72" s="872">
        <f t="shared" ca="1" si="88"/>
        <v>153.4024260151175</v>
      </c>
      <c r="BG72" s="872">
        <f t="shared" ca="1" si="88"/>
        <v>2821.0471906927373</v>
      </c>
      <c r="BH72" s="872">
        <f t="shared" ca="1" si="88"/>
        <v>199.80878411939253</v>
      </c>
      <c r="BI72" s="872">
        <f t="shared" ca="1" si="88"/>
        <v>143.7289879877475</v>
      </c>
      <c r="BJ72" s="872">
        <f t="shared" ca="1" si="88"/>
        <v>152.59504482556423</v>
      </c>
      <c r="BK72" s="872">
        <f t="shared" ca="1" si="88"/>
        <v>3074.6018010758376</v>
      </c>
      <c r="BL72" s="872">
        <f t="shared" ca="1" si="88"/>
        <v>198.75715893981678</v>
      </c>
      <c r="BM72" s="872">
        <f t="shared" ca="1" si="88"/>
        <v>142.97251962991726</v>
      </c>
      <c r="BN72" s="872">
        <f t="shared" ca="1" si="88"/>
        <v>151.78766363601102</v>
      </c>
      <c r="BO72" s="872">
        <f t="shared" ca="1" si="88"/>
        <v>3327.6387354809353</v>
      </c>
      <c r="BP72" s="872">
        <f t="shared" ca="1" si="88"/>
        <v>197.705533760241</v>
      </c>
      <c r="BQ72" s="872">
        <f t="shared" ca="1" si="88"/>
        <v>142.21605127208704</v>
      </c>
      <c r="BR72" s="872">
        <f t="shared" ca="1" si="88"/>
        <v>150.98028244645778</v>
      </c>
      <c r="BS72" s="872">
        <f t="shared" ca="1" si="88"/>
        <v>3580.1491783048396</v>
      </c>
      <c r="BT72" s="872">
        <f t="shared" ref="BT72:DI72" ca="1" si="89">BT59+BT61+BT63</f>
        <v>196.6539085806653</v>
      </c>
      <c r="BU72" s="872">
        <f t="shared" ca="1" si="89"/>
        <v>141.45958291425674</v>
      </c>
      <c r="BV72" s="872">
        <f t="shared" ca="1" si="89"/>
        <v>150.17290125690448</v>
      </c>
      <c r="BW72" s="872">
        <f t="shared" ca="1" si="89"/>
        <v>3832.1241607010325</v>
      </c>
      <c r="BX72" s="872">
        <f t="shared" ca="1" si="89"/>
        <v>195.60228340108955</v>
      </c>
      <c r="BY72" s="872">
        <f t="shared" ca="1" si="89"/>
        <v>140.7031145564265</v>
      </c>
      <c r="BZ72" s="872">
        <f t="shared" ca="1" si="89"/>
        <v>149.36552006735121</v>
      </c>
      <c r="CA72" s="872">
        <f t="shared" ca="1" si="89"/>
        <v>4083.5545578608535</v>
      </c>
      <c r="CB72" s="872">
        <f t="shared" ca="1" si="89"/>
        <v>194.55065822151377</v>
      </c>
      <c r="CC72" s="872">
        <f t="shared" ca="1" si="89"/>
        <v>139.94664619859623</v>
      </c>
      <c r="CD72" s="872">
        <f t="shared" ca="1" si="89"/>
        <v>148.558138877798</v>
      </c>
      <c r="CE72" s="872">
        <f t="shared" ca="1" si="89"/>
        <v>4334.4310862454695</v>
      </c>
      <c r="CF72" s="872">
        <f t="shared" ca="1" si="89"/>
        <v>193.49903304193802</v>
      </c>
      <c r="CG72" s="872">
        <f t="shared" ca="1" si="89"/>
        <v>139.19017784076601</v>
      </c>
      <c r="CH72" s="872">
        <f t="shared" ca="1" si="89"/>
        <v>147.75075768824473</v>
      </c>
      <c r="CI72" s="872">
        <f t="shared" ca="1" si="89"/>
        <v>2800.2110828401896</v>
      </c>
      <c r="CJ72" s="872">
        <f t="shared" ca="1" si="89"/>
        <v>192.44740786236227</v>
      </c>
      <c r="CK72" s="872">
        <f t="shared" ca="1" si="89"/>
        <v>138.43370948293574</v>
      </c>
      <c r="CL72" s="872">
        <f t="shared" ca="1" si="89"/>
        <v>146.94337649869149</v>
      </c>
      <c r="CM72" s="872">
        <f t="shared" ca="1" si="89"/>
        <v>11216.91173306599</v>
      </c>
      <c r="CN72" s="872">
        <f t="shared" ca="1" si="89"/>
        <v>191.39578268278652</v>
      </c>
      <c r="CO72" s="872">
        <f t="shared" ca="1" si="89"/>
        <v>137.6772411251055</v>
      </c>
      <c r="CP72" s="872">
        <f t="shared" ca="1" si="89"/>
        <v>146.13599530913828</v>
      </c>
      <c r="CQ72" s="872">
        <f t="shared" ca="1" si="89"/>
        <v>7672.6666936394558</v>
      </c>
      <c r="CR72" s="872">
        <f t="shared" ca="1" si="89"/>
        <v>190.34415750321079</v>
      </c>
      <c r="CS72" s="872">
        <f t="shared" ca="1" si="89"/>
        <v>25682.854393739755</v>
      </c>
      <c r="CT72" s="872">
        <f t="shared" ca="1" si="89"/>
        <v>0</v>
      </c>
      <c r="CU72" s="872">
        <f t="shared" ca="1" si="89"/>
        <v>0</v>
      </c>
      <c r="CV72" s="872">
        <f t="shared" ca="1" si="89"/>
        <v>0</v>
      </c>
      <c r="CW72" s="872">
        <f t="shared" ca="1" si="89"/>
        <v>0</v>
      </c>
      <c r="CX72" s="872">
        <f t="shared" ca="1" si="89"/>
        <v>0</v>
      </c>
      <c r="CY72" s="872">
        <f t="shared" ca="1" si="89"/>
        <v>0</v>
      </c>
      <c r="CZ72" s="872">
        <f t="shared" ca="1" si="89"/>
        <v>0</v>
      </c>
      <c r="DA72" s="872">
        <f t="shared" ca="1" si="89"/>
        <v>0</v>
      </c>
      <c r="DB72" s="872">
        <f t="shared" ca="1" si="89"/>
        <v>0</v>
      </c>
      <c r="DC72" s="872">
        <f t="shared" ca="1" si="89"/>
        <v>0</v>
      </c>
      <c r="DD72" s="872">
        <f t="shared" ca="1" si="89"/>
        <v>0</v>
      </c>
      <c r="DE72" s="872">
        <f t="shared" ca="1" si="89"/>
        <v>0</v>
      </c>
      <c r="DF72" s="872">
        <f t="shared" ca="1" si="89"/>
        <v>0</v>
      </c>
      <c r="DG72" s="872">
        <f t="shared" ca="1" si="89"/>
        <v>0</v>
      </c>
      <c r="DH72" s="872">
        <f t="shared" ca="1" si="89"/>
        <v>0</v>
      </c>
      <c r="DI72" s="872">
        <f t="shared" ca="1" si="89"/>
        <v>0</v>
      </c>
      <c r="DJ72" s="872">
        <f t="shared" ref="DJ72:EP72" ca="1" si="90">DJ59+DJ61+DJ63</f>
        <v>0</v>
      </c>
      <c r="DK72" s="872">
        <f t="shared" ca="1" si="90"/>
        <v>0</v>
      </c>
      <c r="DL72" s="872">
        <f t="shared" ca="1" si="90"/>
        <v>0</v>
      </c>
      <c r="DM72" s="872">
        <f t="shared" ca="1" si="90"/>
        <v>0</v>
      </c>
      <c r="DN72" s="872">
        <f t="shared" ca="1" si="90"/>
        <v>0</v>
      </c>
      <c r="DO72" s="872">
        <f t="shared" ca="1" si="90"/>
        <v>0</v>
      </c>
      <c r="DP72" s="872">
        <f t="shared" ca="1" si="90"/>
        <v>0</v>
      </c>
      <c r="DQ72" s="872">
        <f t="shared" ca="1" si="90"/>
        <v>0</v>
      </c>
      <c r="DR72" s="872">
        <f t="shared" ca="1" si="90"/>
        <v>0</v>
      </c>
      <c r="DS72" s="872">
        <f t="shared" ca="1" si="90"/>
        <v>0</v>
      </c>
      <c r="DT72" s="872">
        <f t="shared" ca="1" si="90"/>
        <v>0</v>
      </c>
      <c r="DU72" s="872">
        <f t="shared" ca="1" si="90"/>
        <v>0</v>
      </c>
      <c r="DV72" s="872">
        <f t="shared" ca="1" si="90"/>
        <v>0</v>
      </c>
      <c r="DW72" s="872">
        <f t="shared" ca="1" si="90"/>
        <v>0</v>
      </c>
      <c r="DX72" s="872">
        <f t="shared" ca="1" si="90"/>
        <v>0</v>
      </c>
      <c r="DY72" s="872">
        <f t="shared" ca="1" si="90"/>
        <v>0</v>
      </c>
      <c r="DZ72" s="872">
        <f t="shared" ca="1" si="90"/>
        <v>0</v>
      </c>
      <c r="EA72" s="872">
        <f t="shared" ca="1" si="90"/>
        <v>0</v>
      </c>
      <c r="EB72" s="872">
        <f t="shared" ca="1" si="90"/>
        <v>0</v>
      </c>
      <c r="EC72" s="872">
        <f t="shared" ca="1" si="90"/>
        <v>0</v>
      </c>
      <c r="ED72" s="872">
        <f t="shared" ca="1" si="90"/>
        <v>0</v>
      </c>
      <c r="EE72" s="872">
        <f t="shared" ca="1" si="90"/>
        <v>0</v>
      </c>
      <c r="EF72" s="872">
        <f t="shared" ca="1" si="90"/>
        <v>0</v>
      </c>
      <c r="EG72" s="872">
        <f t="shared" ca="1" si="90"/>
        <v>0</v>
      </c>
      <c r="EH72" s="872">
        <f t="shared" ca="1" si="90"/>
        <v>0</v>
      </c>
      <c r="EI72" s="872">
        <f t="shared" ca="1" si="90"/>
        <v>0</v>
      </c>
      <c r="EJ72" s="872">
        <f t="shared" ca="1" si="90"/>
        <v>0</v>
      </c>
      <c r="EK72" s="872">
        <f t="shared" ca="1" si="90"/>
        <v>0</v>
      </c>
      <c r="EL72" s="872">
        <f t="shared" ca="1" si="90"/>
        <v>0</v>
      </c>
      <c r="EM72" s="872">
        <f t="shared" ca="1" si="90"/>
        <v>0</v>
      </c>
      <c r="EN72" s="872">
        <f t="shared" ca="1" si="90"/>
        <v>0</v>
      </c>
      <c r="EO72" s="872">
        <f t="shared" ca="1" si="90"/>
        <v>0</v>
      </c>
      <c r="EP72" s="872">
        <f t="shared" ca="1" si="90"/>
        <v>0</v>
      </c>
    </row>
    <row r="73" spans="2:146" ht="14.1" customHeight="1" outlineLevel="1">
      <c r="B73" s="919" t="s">
        <v>697</v>
      </c>
      <c r="C73" s="833"/>
      <c r="D73" s="833" t="s">
        <v>97</v>
      </c>
      <c r="E73" s="834">
        <f t="shared" ref="E73:E74" ca="1" si="91">SUM(G73:EP73)</f>
        <v>83345.454859324382</v>
      </c>
      <c r="F73" s="872"/>
      <c r="G73" s="872">
        <f>G59+G62+G63</f>
        <v>-1E-4</v>
      </c>
      <c r="H73" s="872">
        <f t="shared" ref="H73:BS73" ca="1" si="92">H59+H62+H63</f>
        <v>0</v>
      </c>
      <c r="I73" s="872">
        <f t="shared" ca="1" si="92"/>
        <v>0</v>
      </c>
      <c r="J73" s="872">
        <f t="shared" ca="1" si="92"/>
        <v>0</v>
      </c>
      <c r="K73" s="872">
        <f t="shared" ca="1" si="92"/>
        <v>0</v>
      </c>
      <c r="L73" s="872">
        <f t="shared" ca="1" si="92"/>
        <v>-15000</v>
      </c>
      <c r="M73" s="872">
        <f t="shared" ca="1" si="92"/>
        <v>0</v>
      </c>
      <c r="N73" s="872">
        <f t="shared" ca="1" si="92"/>
        <v>0</v>
      </c>
      <c r="O73" s="872">
        <f t="shared" ca="1" si="92"/>
        <v>0</v>
      </c>
      <c r="P73" s="872">
        <f t="shared" ca="1" si="92"/>
        <v>0</v>
      </c>
      <c r="Q73" s="872">
        <f t="shared" ca="1" si="92"/>
        <v>0</v>
      </c>
      <c r="R73" s="872">
        <f t="shared" ca="1" si="92"/>
        <v>161.47623791064998</v>
      </c>
      <c r="S73" s="872">
        <f t="shared" ca="1" si="92"/>
        <v>164.91629410814997</v>
      </c>
      <c r="T73" s="872">
        <f t="shared" ca="1" si="92"/>
        <v>210.32503591515001</v>
      </c>
      <c r="U73" s="872">
        <f t="shared" ca="1" si="92"/>
        <v>151.29367156604999</v>
      </c>
      <c r="V73" s="872">
        <f t="shared" ca="1" si="92"/>
        <v>160.66885672109674</v>
      </c>
      <c r="W73" s="872">
        <f t="shared" ca="1" si="92"/>
        <v>164.09171263760925</v>
      </c>
      <c r="X73" s="872">
        <f t="shared" ca="1" si="92"/>
        <v>209.27341073557426</v>
      </c>
      <c r="Y73" s="872">
        <f t="shared" ca="1" si="92"/>
        <v>150.53720320821978</v>
      </c>
      <c r="Z73" s="872">
        <f t="shared" ca="1" si="92"/>
        <v>159.86147553154348</v>
      </c>
      <c r="AA73" s="872">
        <f t="shared" ca="1" si="92"/>
        <v>1142.0948007822724</v>
      </c>
      <c r="AB73" s="872">
        <f t="shared" ca="1" si="92"/>
        <v>208.22178555599851</v>
      </c>
      <c r="AC73" s="872">
        <f t="shared" ca="1" si="92"/>
        <v>149.78073485038948</v>
      </c>
      <c r="AD73" s="872">
        <f t="shared" ca="1" si="92"/>
        <v>159.05409434199024</v>
      </c>
      <c r="AE73" s="872">
        <f t="shared" ca="1" si="92"/>
        <v>1902.9349035357632</v>
      </c>
      <c r="AF73" s="872">
        <f t="shared" ca="1" si="92"/>
        <v>207.17016037642273</v>
      </c>
      <c r="AG73" s="872">
        <f t="shared" ca="1" si="92"/>
        <v>149.02426649255926</v>
      </c>
      <c r="AH73" s="872">
        <f t="shared" ca="1" si="92"/>
        <v>158.246713152437</v>
      </c>
      <c r="AI73" s="872">
        <f t="shared" ca="1" si="92"/>
        <v>1779.9098434305931</v>
      </c>
      <c r="AJ73" s="872">
        <f t="shared" ca="1" si="92"/>
        <v>206.11853519684703</v>
      </c>
      <c r="AK73" s="872">
        <f t="shared" ca="1" si="92"/>
        <v>148.26779813472902</v>
      </c>
      <c r="AL73" s="872">
        <f t="shared" ca="1" si="92"/>
        <v>157.43933196288378</v>
      </c>
      <c r="AM73" s="872">
        <f t="shared" ca="1" si="92"/>
        <v>1802.1148315654032</v>
      </c>
      <c r="AN73" s="872">
        <f t="shared" ca="1" si="92"/>
        <v>205.06691001727131</v>
      </c>
      <c r="AO73" s="872">
        <f t="shared" ca="1" si="92"/>
        <v>147.5113297768988</v>
      </c>
      <c r="AP73" s="872">
        <f t="shared" ca="1" si="92"/>
        <v>156.63195077333052</v>
      </c>
      <c r="AQ73" s="872">
        <f t="shared" ca="1" si="92"/>
        <v>2015.9402884919205</v>
      </c>
      <c r="AR73" s="872">
        <f t="shared" ca="1" si="92"/>
        <v>204.0152848376955</v>
      </c>
      <c r="AS73" s="872">
        <f t="shared" ca="1" si="92"/>
        <v>146.7548614190685</v>
      </c>
      <c r="AT73" s="872">
        <f t="shared" ca="1" si="92"/>
        <v>155.82456958377722</v>
      </c>
      <c r="AU73" s="872">
        <f t="shared" ca="1" si="92"/>
        <v>2239.8207106516029</v>
      </c>
      <c r="AV73" s="872">
        <f t="shared" ca="1" si="92"/>
        <v>202.96365965811981</v>
      </c>
      <c r="AW73" s="872">
        <f t="shared" ca="1" si="92"/>
        <v>145.99839306123826</v>
      </c>
      <c r="AX73" s="872">
        <f t="shared" ca="1" si="92"/>
        <v>155.01718839422398</v>
      </c>
      <c r="AY73" s="872">
        <f t="shared" ca="1" si="92"/>
        <v>2312.4194541644733</v>
      </c>
      <c r="AZ73" s="872">
        <f t="shared" ca="1" si="92"/>
        <v>201.912034478544</v>
      </c>
      <c r="BA73" s="872">
        <f t="shared" ca="1" si="92"/>
        <v>145.24192470340799</v>
      </c>
      <c r="BB73" s="872">
        <f t="shared" ca="1" si="92"/>
        <v>154.20980720467074</v>
      </c>
      <c r="BC73" s="872">
        <f t="shared" ca="1" si="92"/>
        <v>2566.983569362028</v>
      </c>
      <c r="BD73" s="872">
        <f t="shared" ca="1" si="92"/>
        <v>200.86040929896828</v>
      </c>
      <c r="BE73" s="872">
        <f t="shared" ca="1" si="92"/>
        <v>144.48545634557777</v>
      </c>
      <c r="BF73" s="872">
        <f t="shared" ca="1" si="92"/>
        <v>153.4024260151175</v>
      </c>
      <c r="BG73" s="872">
        <f t="shared" ca="1" si="92"/>
        <v>2821.0471906927373</v>
      </c>
      <c r="BH73" s="872">
        <f t="shared" ca="1" si="92"/>
        <v>199.80878411939253</v>
      </c>
      <c r="BI73" s="872">
        <f t="shared" ca="1" si="92"/>
        <v>143.7289879877475</v>
      </c>
      <c r="BJ73" s="872">
        <f t="shared" ca="1" si="92"/>
        <v>152.59504482556423</v>
      </c>
      <c r="BK73" s="872">
        <f t="shared" ca="1" si="92"/>
        <v>3074.6018010758376</v>
      </c>
      <c r="BL73" s="872">
        <f t="shared" ca="1" si="92"/>
        <v>198.75715893981678</v>
      </c>
      <c r="BM73" s="872">
        <f t="shared" ca="1" si="92"/>
        <v>142.97251962991726</v>
      </c>
      <c r="BN73" s="872">
        <f t="shared" ca="1" si="92"/>
        <v>151.78766363601102</v>
      </c>
      <c r="BO73" s="872">
        <f t="shared" ca="1" si="92"/>
        <v>3327.6387354809353</v>
      </c>
      <c r="BP73" s="872">
        <f t="shared" ca="1" si="92"/>
        <v>197.705533760241</v>
      </c>
      <c r="BQ73" s="872">
        <f t="shared" ca="1" si="92"/>
        <v>142.21605127208704</v>
      </c>
      <c r="BR73" s="872">
        <f t="shared" ca="1" si="92"/>
        <v>150.98028244645778</v>
      </c>
      <c r="BS73" s="872">
        <f t="shared" ca="1" si="92"/>
        <v>3580.1491783048396</v>
      </c>
      <c r="BT73" s="872">
        <f t="shared" ref="BT73:DI73" ca="1" si="93">BT59+BT62+BT63</f>
        <v>196.6539085806653</v>
      </c>
      <c r="BU73" s="872">
        <f t="shared" ca="1" si="93"/>
        <v>141.45958291425674</v>
      </c>
      <c r="BV73" s="872">
        <f t="shared" ca="1" si="93"/>
        <v>150.17290125690448</v>
      </c>
      <c r="BW73" s="872">
        <f t="shared" ca="1" si="93"/>
        <v>3832.1241607010325</v>
      </c>
      <c r="BX73" s="872">
        <f t="shared" ca="1" si="93"/>
        <v>195.60228340108955</v>
      </c>
      <c r="BY73" s="872">
        <f t="shared" ca="1" si="93"/>
        <v>140.7031145564265</v>
      </c>
      <c r="BZ73" s="872">
        <f t="shared" ca="1" si="93"/>
        <v>149.36552006735121</v>
      </c>
      <c r="CA73" s="872">
        <f t="shared" ca="1" si="93"/>
        <v>4083.5545578608535</v>
      </c>
      <c r="CB73" s="872">
        <f t="shared" ca="1" si="93"/>
        <v>194.55065822151377</v>
      </c>
      <c r="CC73" s="872">
        <f t="shared" ca="1" si="93"/>
        <v>139.94664619859623</v>
      </c>
      <c r="CD73" s="872">
        <f t="shared" ca="1" si="93"/>
        <v>148.558138877798</v>
      </c>
      <c r="CE73" s="872">
        <f t="shared" ca="1" si="93"/>
        <v>4334.4310862454695</v>
      </c>
      <c r="CF73" s="872">
        <f t="shared" ca="1" si="93"/>
        <v>193.49903304193802</v>
      </c>
      <c r="CG73" s="872">
        <f t="shared" ca="1" si="93"/>
        <v>139.19017784076601</v>
      </c>
      <c r="CH73" s="872">
        <f t="shared" ca="1" si="93"/>
        <v>147.75075768824473</v>
      </c>
      <c r="CI73" s="872">
        <f t="shared" ca="1" si="93"/>
        <v>2800.2110828401896</v>
      </c>
      <c r="CJ73" s="872">
        <f t="shared" ca="1" si="93"/>
        <v>192.44740786236227</v>
      </c>
      <c r="CK73" s="872">
        <f t="shared" ca="1" si="93"/>
        <v>138.43370948293574</v>
      </c>
      <c r="CL73" s="872">
        <f t="shared" ca="1" si="93"/>
        <v>146.94337649869149</v>
      </c>
      <c r="CM73" s="872">
        <f t="shared" ca="1" si="93"/>
        <v>11216.91173306599</v>
      </c>
      <c r="CN73" s="872">
        <f t="shared" ca="1" si="93"/>
        <v>191.39578268278652</v>
      </c>
      <c r="CO73" s="872">
        <f t="shared" ca="1" si="93"/>
        <v>137.6772411251055</v>
      </c>
      <c r="CP73" s="872">
        <f t="shared" ca="1" si="93"/>
        <v>146.13599530913828</v>
      </c>
      <c r="CQ73" s="872">
        <f t="shared" ca="1" si="93"/>
        <v>7672.6666936394558</v>
      </c>
      <c r="CR73" s="872">
        <f t="shared" ca="1" si="93"/>
        <v>190.34415750321079</v>
      </c>
      <c r="CS73" s="872">
        <f t="shared" ca="1" si="93"/>
        <v>25682.854393739755</v>
      </c>
      <c r="CT73" s="872">
        <f t="shared" ca="1" si="93"/>
        <v>0</v>
      </c>
      <c r="CU73" s="872">
        <f t="shared" ca="1" si="93"/>
        <v>0</v>
      </c>
      <c r="CV73" s="872">
        <f t="shared" ca="1" si="93"/>
        <v>0</v>
      </c>
      <c r="CW73" s="872">
        <f t="shared" ca="1" si="93"/>
        <v>0</v>
      </c>
      <c r="CX73" s="872">
        <f t="shared" ca="1" si="93"/>
        <v>0</v>
      </c>
      <c r="CY73" s="872">
        <f t="shared" ca="1" si="93"/>
        <v>0</v>
      </c>
      <c r="CZ73" s="872">
        <f t="shared" ca="1" si="93"/>
        <v>0</v>
      </c>
      <c r="DA73" s="872">
        <f t="shared" ca="1" si="93"/>
        <v>0</v>
      </c>
      <c r="DB73" s="872">
        <f t="shared" ca="1" si="93"/>
        <v>0</v>
      </c>
      <c r="DC73" s="872">
        <f t="shared" ca="1" si="93"/>
        <v>0</v>
      </c>
      <c r="DD73" s="872">
        <f t="shared" ca="1" si="93"/>
        <v>0</v>
      </c>
      <c r="DE73" s="872">
        <f t="shared" ca="1" si="93"/>
        <v>0</v>
      </c>
      <c r="DF73" s="872">
        <f t="shared" ca="1" si="93"/>
        <v>0</v>
      </c>
      <c r="DG73" s="872">
        <f t="shared" ca="1" si="93"/>
        <v>0</v>
      </c>
      <c r="DH73" s="872">
        <f t="shared" ca="1" si="93"/>
        <v>0</v>
      </c>
      <c r="DI73" s="872">
        <f t="shared" ca="1" si="93"/>
        <v>0</v>
      </c>
      <c r="DJ73" s="872">
        <f t="shared" ref="DJ73:EP73" ca="1" si="94">DJ59+DJ62+DJ63</f>
        <v>0</v>
      </c>
      <c r="DK73" s="872">
        <f t="shared" ca="1" si="94"/>
        <v>0</v>
      </c>
      <c r="DL73" s="872">
        <f t="shared" ca="1" si="94"/>
        <v>0</v>
      </c>
      <c r="DM73" s="872">
        <f t="shared" ca="1" si="94"/>
        <v>0</v>
      </c>
      <c r="DN73" s="872">
        <f t="shared" ca="1" si="94"/>
        <v>0</v>
      </c>
      <c r="DO73" s="872">
        <f t="shared" ca="1" si="94"/>
        <v>0</v>
      </c>
      <c r="DP73" s="872">
        <f t="shared" ca="1" si="94"/>
        <v>0</v>
      </c>
      <c r="DQ73" s="872">
        <f t="shared" ca="1" si="94"/>
        <v>0</v>
      </c>
      <c r="DR73" s="872">
        <f t="shared" ca="1" si="94"/>
        <v>0</v>
      </c>
      <c r="DS73" s="872">
        <f t="shared" ca="1" si="94"/>
        <v>0</v>
      </c>
      <c r="DT73" s="872">
        <f t="shared" ca="1" si="94"/>
        <v>0</v>
      </c>
      <c r="DU73" s="872">
        <f t="shared" ca="1" si="94"/>
        <v>0</v>
      </c>
      <c r="DV73" s="872">
        <f t="shared" ca="1" si="94"/>
        <v>0</v>
      </c>
      <c r="DW73" s="872">
        <f t="shared" ca="1" si="94"/>
        <v>0</v>
      </c>
      <c r="DX73" s="872">
        <f t="shared" ca="1" si="94"/>
        <v>0</v>
      </c>
      <c r="DY73" s="872">
        <f t="shared" ca="1" si="94"/>
        <v>0</v>
      </c>
      <c r="DZ73" s="872">
        <f t="shared" ca="1" si="94"/>
        <v>0</v>
      </c>
      <c r="EA73" s="872">
        <f t="shared" ca="1" si="94"/>
        <v>0</v>
      </c>
      <c r="EB73" s="872">
        <f t="shared" ca="1" si="94"/>
        <v>0</v>
      </c>
      <c r="EC73" s="872">
        <f t="shared" ca="1" si="94"/>
        <v>0</v>
      </c>
      <c r="ED73" s="872">
        <f t="shared" ca="1" si="94"/>
        <v>0</v>
      </c>
      <c r="EE73" s="872">
        <f t="shared" ca="1" si="94"/>
        <v>0</v>
      </c>
      <c r="EF73" s="872">
        <f t="shared" ca="1" si="94"/>
        <v>0</v>
      </c>
      <c r="EG73" s="872">
        <f t="shared" ca="1" si="94"/>
        <v>0</v>
      </c>
      <c r="EH73" s="872">
        <f t="shared" ca="1" si="94"/>
        <v>0</v>
      </c>
      <c r="EI73" s="872">
        <f t="shared" ca="1" si="94"/>
        <v>0</v>
      </c>
      <c r="EJ73" s="872">
        <f t="shared" ca="1" si="94"/>
        <v>0</v>
      </c>
      <c r="EK73" s="872">
        <f t="shared" ca="1" si="94"/>
        <v>0</v>
      </c>
      <c r="EL73" s="872">
        <f t="shared" ca="1" si="94"/>
        <v>0</v>
      </c>
      <c r="EM73" s="872">
        <f t="shared" ca="1" si="94"/>
        <v>0</v>
      </c>
      <c r="EN73" s="872">
        <f t="shared" ca="1" si="94"/>
        <v>0</v>
      </c>
      <c r="EO73" s="872">
        <f t="shared" ca="1" si="94"/>
        <v>0</v>
      </c>
      <c r="EP73" s="872">
        <f t="shared" ca="1" si="94"/>
        <v>0</v>
      </c>
    </row>
    <row r="74" spans="2:146" ht="14.1" customHeight="1" outlineLevel="1">
      <c r="B74" s="919" t="s">
        <v>698</v>
      </c>
      <c r="C74" s="833"/>
      <c r="D74" s="833" t="s">
        <v>97</v>
      </c>
      <c r="E74" s="834">
        <f t="shared" ca="1" si="91"/>
        <v>75441.665845100229</v>
      </c>
      <c r="F74" s="872"/>
      <c r="G74" s="872">
        <f>G59+G60+G61+G62</f>
        <v>-1E-4</v>
      </c>
      <c r="H74" s="872">
        <f t="shared" ref="H74:BS74" ca="1" si="95">H59+H60+H61+H62</f>
        <v>0</v>
      </c>
      <c r="I74" s="872">
        <f t="shared" ca="1" si="95"/>
        <v>0</v>
      </c>
      <c r="J74" s="872">
        <f t="shared" ca="1" si="95"/>
        <v>0</v>
      </c>
      <c r="K74" s="872">
        <f t="shared" ca="1" si="95"/>
        <v>0</v>
      </c>
      <c r="L74" s="872">
        <f t="shared" ca="1" si="95"/>
        <v>-15000</v>
      </c>
      <c r="M74" s="872">
        <f t="shared" ca="1" si="95"/>
        <v>0</v>
      </c>
      <c r="N74" s="872">
        <f t="shared" ca="1" si="95"/>
        <v>0</v>
      </c>
      <c r="O74" s="872">
        <f t="shared" ca="1" si="95"/>
        <v>0</v>
      </c>
      <c r="P74" s="872">
        <f t="shared" ca="1" si="95"/>
        <v>0</v>
      </c>
      <c r="Q74" s="872">
        <f t="shared" ca="1" si="95"/>
        <v>0</v>
      </c>
      <c r="R74" s="872">
        <f t="shared" ca="1" si="95"/>
        <v>56.25</v>
      </c>
      <c r="S74" s="872">
        <f t="shared" ca="1" si="95"/>
        <v>56.25</v>
      </c>
      <c r="T74" s="872">
        <f t="shared" ca="1" si="95"/>
        <v>56.25</v>
      </c>
      <c r="U74" s="872">
        <f t="shared" ca="1" si="95"/>
        <v>56.25</v>
      </c>
      <c r="V74" s="872">
        <f t="shared" ca="1" si="95"/>
        <v>57.093749999999993</v>
      </c>
      <c r="W74" s="872">
        <f t="shared" ca="1" si="95"/>
        <v>57.093749999999993</v>
      </c>
      <c r="X74" s="872">
        <f t="shared" ca="1" si="95"/>
        <v>57.093749999999993</v>
      </c>
      <c r="Y74" s="872">
        <f t="shared" ca="1" si="95"/>
        <v>57.093749999999993</v>
      </c>
      <c r="Z74" s="872">
        <f t="shared" ca="1" si="95"/>
        <v>57.950156249999985</v>
      </c>
      <c r="AA74" s="872">
        <f t="shared" ca="1" si="95"/>
        <v>1036.7778258652038</v>
      </c>
      <c r="AB74" s="872">
        <f t="shared" ca="1" si="95"/>
        <v>57.950156249999985</v>
      </c>
      <c r="AC74" s="872">
        <f t="shared" ca="1" si="95"/>
        <v>57.950156249999985</v>
      </c>
      <c r="AD74" s="872">
        <f t="shared" ca="1" si="95"/>
        <v>58.819408593749976</v>
      </c>
      <c r="AE74" s="872">
        <f t="shared" ca="1" si="95"/>
        <v>1799.3117624329855</v>
      </c>
      <c r="AF74" s="872">
        <f t="shared" ca="1" si="95"/>
        <v>58.819408593749976</v>
      </c>
      <c r="AG74" s="872">
        <f t="shared" ca="1" si="95"/>
        <v>58.819408593749976</v>
      </c>
      <c r="AH74" s="872">
        <f t="shared" ca="1" si="95"/>
        <v>59.701699722656215</v>
      </c>
      <c r="AI74" s="872">
        <f t="shared" ca="1" si="95"/>
        <v>1677.9935749272624</v>
      </c>
      <c r="AJ74" s="872">
        <f t="shared" ca="1" si="95"/>
        <v>59.701699722656215</v>
      </c>
      <c r="AK74" s="872">
        <f t="shared" ca="1" si="95"/>
        <v>59.701699722656215</v>
      </c>
      <c r="AL74" s="872">
        <f t="shared" ca="1" si="95"/>
        <v>60.59722521849605</v>
      </c>
      <c r="AM74" s="872">
        <f t="shared" ca="1" si="95"/>
        <v>1701.9186700284531</v>
      </c>
      <c r="AN74" s="872">
        <f t="shared" ca="1" si="95"/>
        <v>60.59722521849605</v>
      </c>
      <c r="AO74" s="872">
        <f t="shared" ca="1" si="95"/>
        <v>60.59722521849605</v>
      </c>
      <c r="AP74" s="872">
        <f t="shared" ca="1" si="95"/>
        <v>61.506183596773482</v>
      </c>
      <c r="AQ74" s="872">
        <f t="shared" ca="1" si="95"/>
        <v>1917.4776668037885</v>
      </c>
      <c r="AR74" s="872">
        <f t="shared" ca="1" si="95"/>
        <v>61.506183596773482</v>
      </c>
      <c r="AS74" s="872">
        <f t="shared" ca="1" si="95"/>
        <v>61.506183596773482</v>
      </c>
      <c r="AT74" s="872">
        <f t="shared" ca="1" si="95"/>
        <v>62.428776350725073</v>
      </c>
      <c r="AU74" s="872">
        <f t="shared" ca="1" si="95"/>
        <v>2143.1052631879634</v>
      </c>
      <c r="AV74" s="872">
        <f t="shared" ca="1" si="95"/>
        <v>62.428776350725073</v>
      </c>
      <c r="AW74" s="872">
        <f t="shared" ca="1" si="95"/>
        <v>62.428776350725073</v>
      </c>
      <c r="AX74" s="872">
        <f t="shared" ca="1" si="95"/>
        <v>63.365207995985941</v>
      </c>
      <c r="AY74" s="872">
        <f t="shared" ca="1" si="95"/>
        <v>2217.4650198166355</v>
      </c>
      <c r="AZ74" s="872">
        <f t="shared" ca="1" si="95"/>
        <v>63.365207995985941</v>
      </c>
      <c r="BA74" s="872">
        <f t="shared" ca="1" si="95"/>
        <v>63.365207995985941</v>
      </c>
      <c r="BB74" s="872">
        <f t="shared" ca="1" si="95"/>
        <v>64.315686115925715</v>
      </c>
      <c r="BC74" s="872">
        <f t="shared" ca="1" si="95"/>
        <v>2473.8041946046706</v>
      </c>
      <c r="BD74" s="872">
        <f t="shared" ca="1" si="95"/>
        <v>64.315686115925715</v>
      </c>
      <c r="BE74" s="872">
        <f t="shared" ca="1" si="95"/>
        <v>64.315686115925715</v>
      </c>
      <c r="BF74" s="872">
        <f t="shared" ca="1" si="95"/>
        <v>65.280421407664605</v>
      </c>
      <c r="BG74" s="872">
        <f t="shared" ca="1" si="95"/>
        <v>2729.6571326976596</v>
      </c>
      <c r="BH74" s="872">
        <f t="shared" ca="1" si="95"/>
        <v>65.280421407664605</v>
      </c>
      <c r="BI74" s="872">
        <f t="shared" ca="1" si="95"/>
        <v>65.280421407664605</v>
      </c>
      <c r="BJ74" s="872">
        <f t="shared" ca="1" si="95"/>
        <v>66.259627728779563</v>
      </c>
      <c r="BK74" s="872">
        <f t="shared" ca="1" si="95"/>
        <v>2985.0155308724152</v>
      </c>
      <c r="BL74" s="872">
        <f t="shared" ca="1" si="95"/>
        <v>66.259627728779563</v>
      </c>
      <c r="BM74" s="872">
        <f t="shared" ca="1" si="95"/>
        <v>66.259627728779563</v>
      </c>
      <c r="BN74" s="872">
        <f t="shared" ca="1" si="95"/>
        <v>67.253522144711255</v>
      </c>
      <c r="BO74" s="872">
        <f t="shared" ca="1" si="95"/>
        <v>3239.8709411639852</v>
      </c>
      <c r="BP74" s="872">
        <f t="shared" ca="1" si="95"/>
        <v>67.253522144711255</v>
      </c>
      <c r="BQ74" s="872">
        <f t="shared" ca="1" si="95"/>
        <v>67.253522144711255</v>
      </c>
      <c r="BR74" s="872">
        <f t="shared" ca="1" si="95"/>
        <v>68.262324976881928</v>
      </c>
      <c r="BS74" s="872">
        <f t="shared" ca="1" si="95"/>
        <v>3494.2147682906016</v>
      </c>
      <c r="BT74" s="872">
        <f t="shared" ref="BT74:DI74" ca="1" si="96">BT59+BT60+BT61+BT62</f>
        <v>68.262324976881928</v>
      </c>
      <c r="BU74" s="872">
        <f t="shared" ca="1" si="96"/>
        <v>68.262324976881928</v>
      </c>
      <c r="BV74" s="872">
        <f t="shared" ca="1" si="96"/>
        <v>69.286259851535135</v>
      </c>
      <c r="BW74" s="872">
        <f t="shared" ca="1" si="96"/>
        <v>3748.0382670319882</v>
      </c>
      <c r="BX74" s="872">
        <f t="shared" ca="1" si="96"/>
        <v>69.286259851535135</v>
      </c>
      <c r="BY74" s="872">
        <f t="shared" ca="1" si="96"/>
        <v>69.286259851535135</v>
      </c>
      <c r="BZ74" s="872">
        <f t="shared" ca="1" si="96"/>
        <v>70.325553749308156</v>
      </c>
      <c r="CA74" s="872">
        <f t="shared" ca="1" si="96"/>
        <v>4001.3325395601228</v>
      </c>
      <c r="CB74" s="872">
        <f t="shared" ca="1" si="96"/>
        <v>70.325553749308156</v>
      </c>
      <c r="CC74" s="872">
        <f t="shared" ca="1" si="96"/>
        <v>70.325553749308156</v>
      </c>
      <c r="CD74" s="872">
        <f t="shared" ca="1" si="96"/>
        <v>71.380437055547773</v>
      </c>
      <c r="CE74" s="872">
        <f t="shared" ca="1" si="96"/>
        <v>4254.0885327215192</v>
      </c>
      <c r="CF74" s="872">
        <f t="shared" ca="1" si="96"/>
        <v>71.380437055547773</v>
      </c>
      <c r="CG74" s="872">
        <f t="shared" ca="1" si="96"/>
        <v>71.380437055547773</v>
      </c>
      <c r="CH74" s="872">
        <f t="shared" ca="1" si="96"/>
        <v>72.451143611380971</v>
      </c>
      <c r="CI74" s="872">
        <f t="shared" ca="1" si="96"/>
        <v>2721.763817342613</v>
      </c>
      <c r="CJ74" s="872">
        <f t="shared" ca="1" si="96"/>
        <v>72.451143611380971</v>
      </c>
      <c r="CK74" s="872">
        <f t="shared" ca="1" si="96"/>
        <v>72.451143611380971</v>
      </c>
      <c r="CL74" s="872">
        <f t="shared" ca="1" si="96"/>
        <v>73.537910765551686</v>
      </c>
      <c r="CM74" s="872">
        <f t="shared" ca="1" si="96"/>
        <v>11140.375816193126</v>
      </c>
      <c r="CN74" s="872">
        <f t="shared" ca="1" si="96"/>
        <v>73.537910765551686</v>
      </c>
      <c r="CO74" s="872">
        <f t="shared" ca="1" si="96"/>
        <v>73.537910765551686</v>
      </c>
      <c r="CP74" s="872">
        <f t="shared" ca="1" si="96"/>
        <v>74.640979427034949</v>
      </c>
      <c r="CQ74" s="872">
        <f t="shared" ca="1" si="96"/>
        <v>7598.0584268986149</v>
      </c>
      <c r="CR74" s="872">
        <f t="shared" ca="1" si="96"/>
        <v>74.640979427034949</v>
      </c>
      <c r="CS74" s="872">
        <f t="shared" ca="1" si="96"/>
        <v>25620.574600399515</v>
      </c>
      <c r="CT74" s="872">
        <f t="shared" ca="1" si="96"/>
        <v>0</v>
      </c>
      <c r="CU74" s="872">
        <f t="shared" ca="1" si="96"/>
        <v>0</v>
      </c>
      <c r="CV74" s="872">
        <f t="shared" ca="1" si="96"/>
        <v>0</v>
      </c>
      <c r="CW74" s="872">
        <f t="shared" ca="1" si="96"/>
        <v>0</v>
      </c>
      <c r="CX74" s="872">
        <f t="shared" ca="1" si="96"/>
        <v>0</v>
      </c>
      <c r="CY74" s="872">
        <f t="shared" ca="1" si="96"/>
        <v>0</v>
      </c>
      <c r="CZ74" s="872">
        <f t="shared" ca="1" si="96"/>
        <v>0</v>
      </c>
      <c r="DA74" s="872">
        <f t="shared" ca="1" si="96"/>
        <v>0</v>
      </c>
      <c r="DB74" s="872">
        <f t="shared" ca="1" si="96"/>
        <v>0</v>
      </c>
      <c r="DC74" s="872">
        <f t="shared" ca="1" si="96"/>
        <v>0</v>
      </c>
      <c r="DD74" s="872">
        <f t="shared" ca="1" si="96"/>
        <v>0</v>
      </c>
      <c r="DE74" s="872">
        <f t="shared" ca="1" si="96"/>
        <v>0</v>
      </c>
      <c r="DF74" s="872">
        <f t="shared" ca="1" si="96"/>
        <v>0</v>
      </c>
      <c r="DG74" s="872">
        <f t="shared" ca="1" si="96"/>
        <v>0</v>
      </c>
      <c r="DH74" s="872">
        <f t="shared" ca="1" si="96"/>
        <v>0</v>
      </c>
      <c r="DI74" s="872">
        <f t="shared" ca="1" si="96"/>
        <v>0</v>
      </c>
      <c r="DJ74" s="872">
        <f t="shared" ref="DJ74:EP74" ca="1" si="97">DJ59+DJ60+DJ61+DJ62</f>
        <v>0</v>
      </c>
      <c r="DK74" s="872">
        <f t="shared" ca="1" si="97"/>
        <v>0</v>
      </c>
      <c r="DL74" s="872">
        <f t="shared" ca="1" si="97"/>
        <v>0</v>
      </c>
      <c r="DM74" s="872">
        <f t="shared" ca="1" si="97"/>
        <v>0</v>
      </c>
      <c r="DN74" s="872">
        <f t="shared" ca="1" si="97"/>
        <v>0</v>
      </c>
      <c r="DO74" s="872">
        <f t="shared" ca="1" si="97"/>
        <v>0</v>
      </c>
      <c r="DP74" s="872">
        <f t="shared" ca="1" si="97"/>
        <v>0</v>
      </c>
      <c r="DQ74" s="872">
        <f t="shared" ca="1" si="97"/>
        <v>0</v>
      </c>
      <c r="DR74" s="872">
        <f t="shared" ca="1" si="97"/>
        <v>0</v>
      </c>
      <c r="DS74" s="872">
        <f t="shared" ca="1" si="97"/>
        <v>0</v>
      </c>
      <c r="DT74" s="872">
        <f t="shared" ca="1" si="97"/>
        <v>0</v>
      </c>
      <c r="DU74" s="872">
        <f t="shared" ca="1" si="97"/>
        <v>0</v>
      </c>
      <c r="DV74" s="872">
        <f t="shared" ca="1" si="97"/>
        <v>0</v>
      </c>
      <c r="DW74" s="872">
        <f t="shared" ca="1" si="97"/>
        <v>0</v>
      </c>
      <c r="DX74" s="872">
        <f t="shared" ca="1" si="97"/>
        <v>0</v>
      </c>
      <c r="DY74" s="872">
        <f t="shared" ca="1" si="97"/>
        <v>0</v>
      </c>
      <c r="DZ74" s="872">
        <f t="shared" ca="1" si="97"/>
        <v>0</v>
      </c>
      <c r="EA74" s="872">
        <f t="shared" ca="1" si="97"/>
        <v>0</v>
      </c>
      <c r="EB74" s="872">
        <f t="shared" ca="1" si="97"/>
        <v>0</v>
      </c>
      <c r="EC74" s="872">
        <f t="shared" ca="1" si="97"/>
        <v>0</v>
      </c>
      <c r="ED74" s="872">
        <f t="shared" ca="1" si="97"/>
        <v>0</v>
      </c>
      <c r="EE74" s="872">
        <f t="shared" ca="1" si="97"/>
        <v>0</v>
      </c>
      <c r="EF74" s="872">
        <f t="shared" ca="1" si="97"/>
        <v>0</v>
      </c>
      <c r="EG74" s="872">
        <f t="shared" ca="1" si="97"/>
        <v>0</v>
      </c>
      <c r="EH74" s="872">
        <f t="shared" ca="1" si="97"/>
        <v>0</v>
      </c>
      <c r="EI74" s="872">
        <f t="shared" ca="1" si="97"/>
        <v>0</v>
      </c>
      <c r="EJ74" s="872">
        <f t="shared" ca="1" si="97"/>
        <v>0</v>
      </c>
      <c r="EK74" s="872">
        <f t="shared" ca="1" si="97"/>
        <v>0</v>
      </c>
      <c r="EL74" s="872">
        <f t="shared" ca="1" si="97"/>
        <v>0</v>
      </c>
      <c r="EM74" s="872">
        <f t="shared" ca="1" si="97"/>
        <v>0</v>
      </c>
      <c r="EN74" s="872">
        <f t="shared" ca="1" si="97"/>
        <v>0</v>
      </c>
      <c r="EO74" s="872">
        <f t="shared" ca="1" si="97"/>
        <v>0</v>
      </c>
      <c r="EP74" s="872">
        <f t="shared" ca="1" si="97"/>
        <v>0</v>
      </c>
    </row>
    <row r="75" spans="2:146" ht="14.1" customHeight="1" outlineLevel="1">
      <c r="B75" s="919" t="s">
        <v>699</v>
      </c>
      <c r="C75" s="833"/>
      <c r="D75" s="833" t="s">
        <v>97</v>
      </c>
      <c r="E75" s="834">
        <f t="shared" ref="E75:E77" ca="1" si="98">SUM(G75:EP75)</f>
        <v>88548.2799575752</v>
      </c>
      <c r="F75" s="872"/>
      <c r="G75" s="872">
        <f>G59+G60+G61+G63</f>
        <v>-1E-4</v>
      </c>
      <c r="H75" s="872">
        <f t="shared" ref="H75:BS75" ca="1" si="99">H59+H60+H61+H63</f>
        <v>0</v>
      </c>
      <c r="I75" s="872">
        <f t="shared" ca="1" si="99"/>
        <v>0</v>
      </c>
      <c r="J75" s="872">
        <f t="shared" ca="1" si="99"/>
        <v>0</v>
      </c>
      <c r="K75" s="872">
        <f t="shared" ca="1" si="99"/>
        <v>0</v>
      </c>
      <c r="L75" s="872">
        <f t="shared" ca="1" si="99"/>
        <v>-15000</v>
      </c>
      <c r="M75" s="872">
        <f t="shared" ca="1" si="99"/>
        <v>0</v>
      </c>
      <c r="N75" s="872">
        <f t="shared" ca="1" si="99"/>
        <v>0</v>
      </c>
      <c r="O75" s="872">
        <f t="shared" ca="1" si="99"/>
        <v>0</v>
      </c>
      <c r="P75" s="872">
        <f t="shared" ca="1" si="99"/>
        <v>0</v>
      </c>
      <c r="Q75" s="872">
        <f t="shared" ca="1" si="99"/>
        <v>0</v>
      </c>
      <c r="R75" s="872">
        <f t="shared" ca="1" si="99"/>
        <v>217.72623791064998</v>
      </c>
      <c r="S75" s="872">
        <f t="shared" ca="1" si="99"/>
        <v>221.16629410814997</v>
      </c>
      <c r="T75" s="872">
        <f t="shared" ca="1" si="99"/>
        <v>266.57503591515001</v>
      </c>
      <c r="U75" s="872">
        <f t="shared" ca="1" si="99"/>
        <v>207.54367156604999</v>
      </c>
      <c r="V75" s="872">
        <f t="shared" ca="1" si="99"/>
        <v>217.76260672109674</v>
      </c>
      <c r="W75" s="872">
        <f t="shared" ca="1" si="99"/>
        <v>221.18546263760925</v>
      </c>
      <c r="X75" s="872">
        <f t="shared" ca="1" si="99"/>
        <v>266.36716073557426</v>
      </c>
      <c r="Y75" s="872">
        <f t="shared" ca="1" si="99"/>
        <v>207.63095320821978</v>
      </c>
      <c r="Z75" s="872">
        <f t="shared" ca="1" si="99"/>
        <v>217.81163178154347</v>
      </c>
      <c r="AA75" s="872">
        <f t="shared" ca="1" si="99"/>
        <v>1200.0449570322724</v>
      </c>
      <c r="AB75" s="872">
        <f t="shared" ca="1" si="99"/>
        <v>266.17194180599847</v>
      </c>
      <c r="AC75" s="872">
        <f t="shared" ca="1" si="99"/>
        <v>207.73089110038947</v>
      </c>
      <c r="AD75" s="872">
        <f t="shared" ca="1" si="99"/>
        <v>217.87350293574022</v>
      </c>
      <c r="AE75" s="872">
        <f t="shared" ca="1" si="99"/>
        <v>1961.7543121295132</v>
      </c>
      <c r="AF75" s="872">
        <f t="shared" ca="1" si="99"/>
        <v>265.98956897017268</v>
      </c>
      <c r="AG75" s="872">
        <f t="shared" ca="1" si="99"/>
        <v>207.84367508630925</v>
      </c>
      <c r="AH75" s="872">
        <f t="shared" ca="1" si="99"/>
        <v>217.9484128750932</v>
      </c>
      <c r="AI75" s="872">
        <f t="shared" ca="1" si="99"/>
        <v>1839.6115431532494</v>
      </c>
      <c r="AJ75" s="872">
        <f t="shared" ca="1" si="99"/>
        <v>265.82023491950326</v>
      </c>
      <c r="AK75" s="872">
        <f t="shared" ca="1" si="99"/>
        <v>207.96949785738525</v>
      </c>
      <c r="AL75" s="872">
        <f t="shared" ca="1" si="99"/>
        <v>218.03655718137983</v>
      </c>
      <c r="AM75" s="872">
        <f t="shared" ca="1" si="99"/>
        <v>1862.7120567838992</v>
      </c>
      <c r="AN75" s="872">
        <f t="shared" ca="1" si="99"/>
        <v>265.66413523576739</v>
      </c>
      <c r="AO75" s="872">
        <f t="shared" ca="1" si="99"/>
        <v>208.10855499539485</v>
      </c>
      <c r="AP75" s="872">
        <f t="shared" ca="1" si="99"/>
        <v>218.13813437010401</v>
      </c>
      <c r="AQ75" s="872">
        <f t="shared" ca="1" si="99"/>
        <v>2077.446472088694</v>
      </c>
      <c r="AR75" s="872">
        <f t="shared" ca="1" si="99"/>
        <v>265.521468434469</v>
      </c>
      <c r="AS75" s="872">
        <f t="shared" ca="1" si="99"/>
        <v>208.261045015842</v>
      </c>
      <c r="AT75" s="872">
        <f t="shared" ca="1" si="99"/>
        <v>218.25334593450231</v>
      </c>
      <c r="AU75" s="872">
        <f t="shared" ca="1" si="99"/>
        <v>2302.2494870023284</v>
      </c>
      <c r="AV75" s="872">
        <f t="shared" ca="1" si="99"/>
        <v>265.39243600884487</v>
      </c>
      <c r="AW75" s="872">
        <f t="shared" ca="1" si="99"/>
        <v>208.42716941196335</v>
      </c>
      <c r="AX75" s="872">
        <f t="shared" ca="1" si="99"/>
        <v>218.38239639020992</v>
      </c>
      <c r="AY75" s="872">
        <f t="shared" ca="1" si="99"/>
        <v>2375.7846621604594</v>
      </c>
      <c r="AZ75" s="872">
        <f t="shared" ca="1" si="99"/>
        <v>265.27724247452994</v>
      </c>
      <c r="BA75" s="872">
        <f t="shared" ca="1" si="99"/>
        <v>208.60713269939393</v>
      </c>
      <c r="BB75" s="872">
        <f t="shared" ca="1" si="99"/>
        <v>218.52549332059647</v>
      </c>
      <c r="BC75" s="872">
        <f t="shared" ca="1" si="99"/>
        <v>2631.2992554779539</v>
      </c>
      <c r="BD75" s="872">
        <f t="shared" ca="1" si="99"/>
        <v>265.17609541489401</v>
      </c>
      <c r="BE75" s="872">
        <f t="shared" ca="1" si="99"/>
        <v>208.8011424615035</v>
      </c>
      <c r="BF75" s="872">
        <f t="shared" ca="1" si="99"/>
        <v>218.68284742278212</v>
      </c>
      <c r="BG75" s="872">
        <f t="shared" ca="1" si="99"/>
        <v>2886.3276121004019</v>
      </c>
      <c r="BH75" s="872">
        <f t="shared" ca="1" si="99"/>
        <v>265.08920552705712</v>
      </c>
      <c r="BI75" s="872">
        <f t="shared" ca="1" si="99"/>
        <v>209.00940939541209</v>
      </c>
      <c r="BJ75" s="872">
        <f t="shared" ca="1" si="99"/>
        <v>218.85467255434378</v>
      </c>
      <c r="BK75" s="872">
        <f t="shared" ca="1" si="99"/>
        <v>3140.8614288046169</v>
      </c>
      <c r="BL75" s="872">
        <f t="shared" ca="1" si="99"/>
        <v>265.01678666859635</v>
      </c>
      <c r="BM75" s="872">
        <f t="shared" ca="1" si="99"/>
        <v>209.23214735869681</v>
      </c>
      <c r="BN75" s="872">
        <f t="shared" ca="1" si="99"/>
        <v>219.04118578072229</v>
      </c>
      <c r="BO75" s="872">
        <f t="shared" ca="1" si="99"/>
        <v>3394.8922576256464</v>
      </c>
      <c r="BP75" s="872">
        <f t="shared" ca="1" si="99"/>
        <v>264.95905590495227</v>
      </c>
      <c r="BQ75" s="872">
        <f t="shared" ca="1" si="99"/>
        <v>209.46957341679831</v>
      </c>
      <c r="BR75" s="872">
        <f t="shared" ca="1" si="99"/>
        <v>219.24260742333971</v>
      </c>
      <c r="BS75" s="872">
        <f t="shared" ca="1" si="99"/>
        <v>3648.4115032817217</v>
      </c>
      <c r="BT75" s="872">
        <f t="shared" ref="BT75:DI75" ca="1" si="100">BT59+BT60+BT61+BT63</f>
        <v>264.91623355754723</v>
      </c>
      <c r="BU75" s="872">
        <f t="shared" ca="1" si="100"/>
        <v>209.72190789113867</v>
      </c>
      <c r="BV75" s="872">
        <f t="shared" ca="1" si="100"/>
        <v>219.45916110843962</v>
      </c>
      <c r="BW75" s="872">
        <f t="shared" ca="1" si="100"/>
        <v>3901.4104205525678</v>
      </c>
      <c r="BX75" s="872">
        <f t="shared" ca="1" si="100"/>
        <v>264.88854325262469</v>
      </c>
      <c r="BY75" s="872">
        <f t="shared" ca="1" si="100"/>
        <v>209.98937440796163</v>
      </c>
      <c r="BZ75" s="872">
        <f t="shared" ca="1" si="100"/>
        <v>219.69107381665935</v>
      </c>
      <c r="CA75" s="872">
        <f t="shared" ca="1" si="100"/>
        <v>4153.8801116101613</v>
      </c>
      <c r="CB75" s="872">
        <f t="shared" ca="1" si="100"/>
        <v>264.87621197082194</v>
      </c>
      <c r="CC75" s="872">
        <f t="shared" ca="1" si="100"/>
        <v>210.27219994790437</v>
      </c>
      <c r="CD75" s="872">
        <f t="shared" ca="1" si="100"/>
        <v>219.93857593334576</v>
      </c>
      <c r="CE75" s="872">
        <f t="shared" ca="1" si="100"/>
        <v>4405.8115233010176</v>
      </c>
      <c r="CF75" s="872">
        <f t="shared" ca="1" si="100"/>
        <v>264.87947009748581</v>
      </c>
      <c r="CG75" s="872">
        <f t="shared" ca="1" si="100"/>
        <v>210.57061489631377</v>
      </c>
      <c r="CH75" s="872">
        <f t="shared" ca="1" si="100"/>
        <v>220.20190129962572</v>
      </c>
      <c r="CI75" s="872">
        <f t="shared" ca="1" si="100"/>
        <v>2872.6622264515704</v>
      </c>
      <c r="CJ75" s="872">
        <f t="shared" ca="1" si="100"/>
        <v>264.89855147374323</v>
      </c>
      <c r="CK75" s="872">
        <f t="shared" ca="1" si="100"/>
        <v>210.88485309431672</v>
      </c>
      <c r="CL75" s="872">
        <f t="shared" ca="1" si="100"/>
        <v>220.48128726424318</v>
      </c>
      <c r="CM75" s="872">
        <f t="shared" ca="1" si="100"/>
        <v>11290.449643831542</v>
      </c>
      <c r="CN75" s="872">
        <f t="shared" ca="1" si="100"/>
        <v>264.9336934483382</v>
      </c>
      <c r="CO75" s="872">
        <f t="shared" ca="1" si="100"/>
        <v>211.21515189065718</v>
      </c>
      <c r="CP75" s="872">
        <f t="shared" ca="1" si="100"/>
        <v>220.77697473617323</v>
      </c>
      <c r="CQ75" s="872">
        <f t="shared" ca="1" si="100"/>
        <v>7747.3076730664907</v>
      </c>
      <c r="CR75" s="872">
        <f t="shared" ca="1" si="100"/>
        <v>264.98513693024574</v>
      </c>
      <c r="CS75" s="872">
        <f t="shared" ca="1" si="100"/>
        <v>25757.495373166792</v>
      </c>
      <c r="CT75" s="872">
        <f t="shared" ca="1" si="100"/>
        <v>0</v>
      </c>
      <c r="CU75" s="872">
        <f t="shared" ca="1" si="100"/>
        <v>0</v>
      </c>
      <c r="CV75" s="872">
        <f t="shared" ca="1" si="100"/>
        <v>0</v>
      </c>
      <c r="CW75" s="872">
        <f t="shared" ca="1" si="100"/>
        <v>0</v>
      </c>
      <c r="CX75" s="872">
        <f t="shared" ca="1" si="100"/>
        <v>0</v>
      </c>
      <c r="CY75" s="872">
        <f t="shared" ca="1" si="100"/>
        <v>0</v>
      </c>
      <c r="CZ75" s="872">
        <f t="shared" ca="1" si="100"/>
        <v>0</v>
      </c>
      <c r="DA75" s="872">
        <f t="shared" ca="1" si="100"/>
        <v>0</v>
      </c>
      <c r="DB75" s="872">
        <f t="shared" ca="1" si="100"/>
        <v>0</v>
      </c>
      <c r="DC75" s="872">
        <f t="shared" ca="1" si="100"/>
        <v>0</v>
      </c>
      <c r="DD75" s="872">
        <f t="shared" ca="1" si="100"/>
        <v>0</v>
      </c>
      <c r="DE75" s="872">
        <f t="shared" ca="1" si="100"/>
        <v>0</v>
      </c>
      <c r="DF75" s="872">
        <f t="shared" ca="1" si="100"/>
        <v>0</v>
      </c>
      <c r="DG75" s="872">
        <f t="shared" ca="1" si="100"/>
        <v>0</v>
      </c>
      <c r="DH75" s="872">
        <f t="shared" ca="1" si="100"/>
        <v>0</v>
      </c>
      <c r="DI75" s="872">
        <f t="shared" ca="1" si="100"/>
        <v>0</v>
      </c>
      <c r="DJ75" s="872">
        <f t="shared" ref="DJ75:EP75" ca="1" si="101">DJ59+DJ60+DJ61+DJ63</f>
        <v>0</v>
      </c>
      <c r="DK75" s="872">
        <f t="shared" ca="1" si="101"/>
        <v>0</v>
      </c>
      <c r="DL75" s="872">
        <f t="shared" ca="1" si="101"/>
        <v>0</v>
      </c>
      <c r="DM75" s="872">
        <f t="shared" ca="1" si="101"/>
        <v>0</v>
      </c>
      <c r="DN75" s="872">
        <f t="shared" ca="1" si="101"/>
        <v>0</v>
      </c>
      <c r="DO75" s="872">
        <f t="shared" ca="1" si="101"/>
        <v>0</v>
      </c>
      <c r="DP75" s="872">
        <f t="shared" ca="1" si="101"/>
        <v>0</v>
      </c>
      <c r="DQ75" s="872">
        <f t="shared" ca="1" si="101"/>
        <v>0</v>
      </c>
      <c r="DR75" s="872">
        <f t="shared" ca="1" si="101"/>
        <v>0</v>
      </c>
      <c r="DS75" s="872">
        <f t="shared" ca="1" si="101"/>
        <v>0</v>
      </c>
      <c r="DT75" s="872">
        <f t="shared" ca="1" si="101"/>
        <v>0</v>
      </c>
      <c r="DU75" s="872">
        <f t="shared" ca="1" si="101"/>
        <v>0</v>
      </c>
      <c r="DV75" s="872">
        <f t="shared" ca="1" si="101"/>
        <v>0</v>
      </c>
      <c r="DW75" s="872">
        <f t="shared" ca="1" si="101"/>
        <v>0</v>
      </c>
      <c r="DX75" s="872">
        <f t="shared" ca="1" si="101"/>
        <v>0</v>
      </c>
      <c r="DY75" s="872">
        <f t="shared" ca="1" si="101"/>
        <v>0</v>
      </c>
      <c r="DZ75" s="872">
        <f t="shared" ca="1" si="101"/>
        <v>0</v>
      </c>
      <c r="EA75" s="872">
        <f t="shared" ca="1" si="101"/>
        <v>0</v>
      </c>
      <c r="EB75" s="872">
        <f t="shared" ca="1" si="101"/>
        <v>0</v>
      </c>
      <c r="EC75" s="872">
        <f t="shared" ca="1" si="101"/>
        <v>0</v>
      </c>
      <c r="ED75" s="872">
        <f t="shared" ca="1" si="101"/>
        <v>0</v>
      </c>
      <c r="EE75" s="872">
        <f t="shared" ca="1" si="101"/>
        <v>0</v>
      </c>
      <c r="EF75" s="872">
        <f t="shared" ca="1" si="101"/>
        <v>0</v>
      </c>
      <c r="EG75" s="872">
        <f t="shared" ca="1" si="101"/>
        <v>0</v>
      </c>
      <c r="EH75" s="872">
        <f t="shared" ca="1" si="101"/>
        <v>0</v>
      </c>
      <c r="EI75" s="872">
        <f t="shared" ca="1" si="101"/>
        <v>0</v>
      </c>
      <c r="EJ75" s="872">
        <f t="shared" ca="1" si="101"/>
        <v>0</v>
      </c>
      <c r="EK75" s="872">
        <f t="shared" ca="1" si="101"/>
        <v>0</v>
      </c>
      <c r="EL75" s="872">
        <f t="shared" ca="1" si="101"/>
        <v>0</v>
      </c>
      <c r="EM75" s="872">
        <f t="shared" ca="1" si="101"/>
        <v>0</v>
      </c>
      <c r="EN75" s="872">
        <f t="shared" ca="1" si="101"/>
        <v>0</v>
      </c>
      <c r="EO75" s="872">
        <f t="shared" ca="1" si="101"/>
        <v>0</v>
      </c>
      <c r="EP75" s="872">
        <f t="shared" ca="1" si="101"/>
        <v>0</v>
      </c>
    </row>
    <row r="76" spans="2:146" ht="14.1" customHeight="1" outlineLevel="1">
      <c r="B76" s="919" t="s">
        <v>700</v>
      </c>
      <c r="C76" s="833"/>
      <c r="D76" s="833" t="s">
        <v>97</v>
      </c>
      <c r="E76" s="834">
        <f t="shared" ca="1" si="98"/>
        <v>88548.2799575752</v>
      </c>
      <c r="F76" s="872"/>
      <c r="G76" s="872">
        <f>G59+G60+G62+G63</f>
        <v>-1E-4</v>
      </c>
      <c r="H76" s="872">
        <f t="shared" ref="H76:BS76" ca="1" si="102">H59+H60+H62+H63</f>
        <v>0</v>
      </c>
      <c r="I76" s="872">
        <f t="shared" ca="1" si="102"/>
        <v>0</v>
      </c>
      <c r="J76" s="872">
        <f t="shared" ca="1" si="102"/>
        <v>0</v>
      </c>
      <c r="K76" s="872">
        <f t="shared" ca="1" si="102"/>
        <v>0</v>
      </c>
      <c r="L76" s="872">
        <f t="shared" ca="1" si="102"/>
        <v>-15000</v>
      </c>
      <c r="M76" s="872">
        <f t="shared" ca="1" si="102"/>
        <v>0</v>
      </c>
      <c r="N76" s="872">
        <f t="shared" ca="1" si="102"/>
        <v>0</v>
      </c>
      <c r="O76" s="872">
        <f t="shared" ca="1" si="102"/>
        <v>0</v>
      </c>
      <c r="P76" s="872">
        <f t="shared" ca="1" si="102"/>
        <v>0</v>
      </c>
      <c r="Q76" s="872">
        <f t="shared" ca="1" si="102"/>
        <v>0</v>
      </c>
      <c r="R76" s="872">
        <f t="shared" ca="1" si="102"/>
        <v>217.72623791064998</v>
      </c>
      <c r="S76" s="872">
        <f t="shared" ca="1" si="102"/>
        <v>221.16629410814997</v>
      </c>
      <c r="T76" s="872">
        <f t="shared" ca="1" si="102"/>
        <v>266.57503591515001</v>
      </c>
      <c r="U76" s="872">
        <f t="shared" ca="1" si="102"/>
        <v>207.54367156604999</v>
      </c>
      <c r="V76" s="872">
        <f t="shared" ca="1" si="102"/>
        <v>217.76260672109674</v>
      </c>
      <c r="W76" s="872">
        <f t="shared" ca="1" si="102"/>
        <v>221.18546263760925</v>
      </c>
      <c r="X76" s="872">
        <f t="shared" ca="1" si="102"/>
        <v>266.36716073557426</v>
      </c>
      <c r="Y76" s="872">
        <f t="shared" ca="1" si="102"/>
        <v>207.63095320821978</v>
      </c>
      <c r="Z76" s="872">
        <f t="shared" ca="1" si="102"/>
        <v>217.81163178154347</v>
      </c>
      <c r="AA76" s="872">
        <f t="shared" ca="1" si="102"/>
        <v>1200.0449570322724</v>
      </c>
      <c r="AB76" s="872">
        <f t="shared" ca="1" si="102"/>
        <v>266.17194180599847</v>
      </c>
      <c r="AC76" s="872">
        <f t="shared" ca="1" si="102"/>
        <v>207.73089110038947</v>
      </c>
      <c r="AD76" s="872">
        <f t="shared" ca="1" si="102"/>
        <v>217.87350293574022</v>
      </c>
      <c r="AE76" s="872">
        <f t="shared" ca="1" si="102"/>
        <v>1961.7543121295132</v>
      </c>
      <c r="AF76" s="872">
        <f t="shared" ca="1" si="102"/>
        <v>265.98956897017268</v>
      </c>
      <c r="AG76" s="872">
        <f t="shared" ca="1" si="102"/>
        <v>207.84367508630925</v>
      </c>
      <c r="AH76" s="872">
        <f t="shared" ca="1" si="102"/>
        <v>217.9484128750932</v>
      </c>
      <c r="AI76" s="872">
        <f t="shared" ca="1" si="102"/>
        <v>1839.6115431532494</v>
      </c>
      <c r="AJ76" s="872">
        <f t="shared" ca="1" si="102"/>
        <v>265.82023491950326</v>
      </c>
      <c r="AK76" s="872">
        <f t="shared" ca="1" si="102"/>
        <v>207.96949785738525</v>
      </c>
      <c r="AL76" s="872">
        <f t="shared" ca="1" si="102"/>
        <v>218.03655718137983</v>
      </c>
      <c r="AM76" s="872">
        <f t="shared" ca="1" si="102"/>
        <v>1862.7120567838992</v>
      </c>
      <c r="AN76" s="872">
        <f t="shared" ca="1" si="102"/>
        <v>265.66413523576739</v>
      </c>
      <c r="AO76" s="872">
        <f t="shared" ca="1" si="102"/>
        <v>208.10855499539485</v>
      </c>
      <c r="AP76" s="872">
        <f t="shared" ca="1" si="102"/>
        <v>218.13813437010401</v>
      </c>
      <c r="AQ76" s="872">
        <f t="shared" ca="1" si="102"/>
        <v>2077.446472088694</v>
      </c>
      <c r="AR76" s="872">
        <f t="shared" ca="1" si="102"/>
        <v>265.521468434469</v>
      </c>
      <c r="AS76" s="872">
        <f t="shared" ca="1" si="102"/>
        <v>208.261045015842</v>
      </c>
      <c r="AT76" s="872">
        <f t="shared" ca="1" si="102"/>
        <v>218.25334593450231</v>
      </c>
      <c r="AU76" s="872">
        <f t="shared" ca="1" si="102"/>
        <v>2302.2494870023284</v>
      </c>
      <c r="AV76" s="872">
        <f t="shared" ca="1" si="102"/>
        <v>265.39243600884487</v>
      </c>
      <c r="AW76" s="872">
        <f t="shared" ca="1" si="102"/>
        <v>208.42716941196335</v>
      </c>
      <c r="AX76" s="872">
        <f t="shared" ca="1" si="102"/>
        <v>218.38239639020992</v>
      </c>
      <c r="AY76" s="872">
        <f t="shared" ca="1" si="102"/>
        <v>2375.7846621604594</v>
      </c>
      <c r="AZ76" s="872">
        <f t="shared" ca="1" si="102"/>
        <v>265.27724247452994</v>
      </c>
      <c r="BA76" s="872">
        <f t="shared" ca="1" si="102"/>
        <v>208.60713269939393</v>
      </c>
      <c r="BB76" s="872">
        <f t="shared" ca="1" si="102"/>
        <v>218.52549332059647</v>
      </c>
      <c r="BC76" s="872">
        <f t="shared" ca="1" si="102"/>
        <v>2631.2992554779539</v>
      </c>
      <c r="BD76" s="872">
        <f t="shared" ca="1" si="102"/>
        <v>265.17609541489401</v>
      </c>
      <c r="BE76" s="872">
        <f t="shared" ca="1" si="102"/>
        <v>208.8011424615035</v>
      </c>
      <c r="BF76" s="872">
        <f t="shared" ca="1" si="102"/>
        <v>218.68284742278212</v>
      </c>
      <c r="BG76" s="872">
        <f t="shared" ca="1" si="102"/>
        <v>2886.3276121004019</v>
      </c>
      <c r="BH76" s="872">
        <f t="shared" ca="1" si="102"/>
        <v>265.08920552705712</v>
      </c>
      <c r="BI76" s="872">
        <f t="shared" ca="1" si="102"/>
        <v>209.00940939541209</v>
      </c>
      <c r="BJ76" s="872">
        <f t="shared" ca="1" si="102"/>
        <v>218.85467255434378</v>
      </c>
      <c r="BK76" s="872">
        <f t="shared" ca="1" si="102"/>
        <v>3140.8614288046169</v>
      </c>
      <c r="BL76" s="872">
        <f t="shared" ca="1" si="102"/>
        <v>265.01678666859635</v>
      </c>
      <c r="BM76" s="872">
        <f t="shared" ca="1" si="102"/>
        <v>209.23214735869681</v>
      </c>
      <c r="BN76" s="872">
        <f t="shared" ca="1" si="102"/>
        <v>219.04118578072229</v>
      </c>
      <c r="BO76" s="872">
        <f t="shared" ca="1" si="102"/>
        <v>3394.8922576256464</v>
      </c>
      <c r="BP76" s="872">
        <f t="shared" ca="1" si="102"/>
        <v>264.95905590495227</v>
      </c>
      <c r="BQ76" s="872">
        <f t="shared" ca="1" si="102"/>
        <v>209.46957341679831</v>
      </c>
      <c r="BR76" s="872">
        <f t="shared" ca="1" si="102"/>
        <v>219.24260742333971</v>
      </c>
      <c r="BS76" s="872">
        <f t="shared" ca="1" si="102"/>
        <v>3648.4115032817217</v>
      </c>
      <c r="BT76" s="872">
        <f t="shared" ref="BT76:DI76" ca="1" si="103">BT59+BT60+BT62+BT63</f>
        <v>264.91623355754723</v>
      </c>
      <c r="BU76" s="872">
        <f t="shared" ca="1" si="103"/>
        <v>209.72190789113867</v>
      </c>
      <c r="BV76" s="872">
        <f t="shared" ca="1" si="103"/>
        <v>219.45916110843962</v>
      </c>
      <c r="BW76" s="872">
        <f t="shared" ca="1" si="103"/>
        <v>3901.4104205525678</v>
      </c>
      <c r="BX76" s="872">
        <f t="shared" ca="1" si="103"/>
        <v>264.88854325262469</v>
      </c>
      <c r="BY76" s="872">
        <f t="shared" ca="1" si="103"/>
        <v>209.98937440796163</v>
      </c>
      <c r="BZ76" s="872">
        <f t="shared" ca="1" si="103"/>
        <v>219.69107381665935</v>
      </c>
      <c r="CA76" s="872">
        <f t="shared" ca="1" si="103"/>
        <v>4153.8801116101613</v>
      </c>
      <c r="CB76" s="872">
        <f t="shared" ca="1" si="103"/>
        <v>264.87621197082194</v>
      </c>
      <c r="CC76" s="872">
        <f t="shared" ca="1" si="103"/>
        <v>210.27219994790437</v>
      </c>
      <c r="CD76" s="872">
        <f t="shared" ca="1" si="103"/>
        <v>219.93857593334576</v>
      </c>
      <c r="CE76" s="872">
        <f t="shared" ca="1" si="103"/>
        <v>4405.8115233010176</v>
      </c>
      <c r="CF76" s="872">
        <f t="shared" ca="1" si="103"/>
        <v>264.87947009748581</v>
      </c>
      <c r="CG76" s="872">
        <f t="shared" ca="1" si="103"/>
        <v>210.57061489631377</v>
      </c>
      <c r="CH76" s="872">
        <f t="shared" ca="1" si="103"/>
        <v>220.20190129962572</v>
      </c>
      <c r="CI76" s="872">
        <f t="shared" ca="1" si="103"/>
        <v>2872.6622264515704</v>
      </c>
      <c r="CJ76" s="872">
        <f t="shared" ca="1" si="103"/>
        <v>264.89855147374323</v>
      </c>
      <c r="CK76" s="872">
        <f t="shared" ca="1" si="103"/>
        <v>210.88485309431672</v>
      </c>
      <c r="CL76" s="872">
        <f t="shared" ca="1" si="103"/>
        <v>220.48128726424318</v>
      </c>
      <c r="CM76" s="872">
        <f t="shared" ca="1" si="103"/>
        <v>11290.449643831542</v>
      </c>
      <c r="CN76" s="872">
        <f t="shared" ca="1" si="103"/>
        <v>264.9336934483382</v>
      </c>
      <c r="CO76" s="872">
        <f t="shared" ca="1" si="103"/>
        <v>211.21515189065718</v>
      </c>
      <c r="CP76" s="872">
        <f t="shared" ca="1" si="103"/>
        <v>220.77697473617323</v>
      </c>
      <c r="CQ76" s="872">
        <f t="shared" ca="1" si="103"/>
        <v>7747.3076730664907</v>
      </c>
      <c r="CR76" s="872">
        <f t="shared" ca="1" si="103"/>
        <v>264.98513693024574</v>
      </c>
      <c r="CS76" s="872">
        <f t="shared" ca="1" si="103"/>
        <v>25757.495373166792</v>
      </c>
      <c r="CT76" s="872">
        <f t="shared" ca="1" si="103"/>
        <v>0</v>
      </c>
      <c r="CU76" s="872">
        <f t="shared" ca="1" si="103"/>
        <v>0</v>
      </c>
      <c r="CV76" s="872">
        <f t="shared" ca="1" si="103"/>
        <v>0</v>
      </c>
      <c r="CW76" s="872">
        <f t="shared" ca="1" si="103"/>
        <v>0</v>
      </c>
      <c r="CX76" s="872">
        <f t="shared" ca="1" si="103"/>
        <v>0</v>
      </c>
      <c r="CY76" s="872">
        <f t="shared" ca="1" si="103"/>
        <v>0</v>
      </c>
      <c r="CZ76" s="872">
        <f t="shared" ca="1" si="103"/>
        <v>0</v>
      </c>
      <c r="DA76" s="872">
        <f t="shared" ca="1" si="103"/>
        <v>0</v>
      </c>
      <c r="DB76" s="872">
        <f t="shared" ca="1" si="103"/>
        <v>0</v>
      </c>
      <c r="DC76" s="872">
        <f t="shared" ca="1" si="103"/>
        <v>0</v>
      </c>
      <c r="DD76" s="872">
        <f t="shared" ca="1" si="103"/>
        <v>0</v>
      </c>
      <c r="DE76" s="872">
        <f t="shared" ca="1" si="103"/>
        <v>0</v>
      </c>
      <c r="DF76" s="872">
        <f t="shared" ca="1" si="103"/>
        <v>0</v>
      </c>
      <c r="DG76" s="872">
        <f t="shared" ca="1" si="103"/>
        <v>0</v>
      </c>
      <c r="DH76" s="872">
        <f t="shared" ca="1" si="103"/>
        <v>0</v>
      </c>
      <c r="DI76" s="872">
        <f t="shared" ca="1" si="103"/>
        <v>0</v>
      </c>
      <c r="DJ76" s="872">
        <f t="shared" ref="DJ76:EP76" ca="1" si="104">DJ59+DJ60+DJ62+DJ63</f>
        <v>0</v>
      </c>
      <c r="DK76" s="872">
        <f t="shared" ca="1" si="104"/>
        <v>0</v>
      </c>
      <c r="DL76" s="872">
        <f t="shared" ca="1" si="104"/>
        <v>0</v>
      </c>
      <c r="DM76" s="872">
        <f t="shared" ca="1" si="104"/>
        <v>0</v>
      </c>
      <c r="DN76" s="872">
        <f t="shared" ca="1" si="104"/>
        <v>0</v>
      </c>
      <c r="DO76" s="872">
        <f t="shared" ca="1" si="104"/>
        <v>0</v>
      </c>
      <c r="DP76" s="872">
        <f t="shared" ca="1" si="104"/>
        <v>0</v>
      </c>
      <c r="DQ76" s="872">
        <f t="shared" ca="1" si="104"/>
        <v>0</v>
      </c>
      <c r="DR76" s="872">
        <f t="shared" ca="1" si="104"/>
        <v>0</v>
      </c>
      <c r="DS76" s="872">
        <f t="shared" ca="1" si="104"/>
        <v>0</v>
      </c>
      <c r="DT76" s="872">
        <f t="shared" ca="1" si="104"/>
        <v>0</v>
      </c>
      <c r="DU76" s="872">
        <f t="shared" ca="1" si="104"/>
        <v>0</v>
      </c>
      <c r="DV76" s="872">
        <f t="shared" ca="1" si="104"/>
        <v>0</v>
      </c>
      <c r="DW76" s="872">
        <f t="shared" ca="1" si="104"/>
        <v>0</v>
      </c>
      <c r="DX76" s="872">
        <f t="shared" ca="1" si="104"/>
        <v>0</v>
      </c>
      <c r="DY76" s="872">
        <f t="shared" ca="1" si="104"/>
        <v>0</v>
      </c>
      <c r="DZ76" s="872">
        <f t="shared" ca="1" si="104"/>
        <v>0</v>
      </c>
      <c r="EA76" s="872">
        <f t="shared" ca="1" si="104"/>
        <v>0</v>
      </c>
      <c r="EB76" s="872">
        <f t="shared" ca="1" si="104"/>
        <v>0</v>
      </c>
      <c r="EC76" s="872">
        <f t="shared" ca="1" si="104"/>
        <v>0</v>
      </c>
      <c r="ED76" s="872">
        <f t="shared" ca="1" si="104"/>
        <v>0</v>
      </c>
      <c r="EE76" s="872">
        <f t="shared" ca="1" si="104"/>
        <v>0</v>
      </c>
      <c r="EF76" s="872">
        <f t="shared" ca="1" si="104"/>
        <v>0</v>
      </c>
      <c r="EG76" s="872">
        <f t="shared" ca="1" si="104"/>
        <v>0</v>
      </c>
      <c r="EH76" s="872">
        <f t="shared" ca="1" si="104"/>
        <v>0</v>
      </c>
      <c r="EI76" s="872">
        <f t="shared" ca="1" si="104"/>
        <v>0</v>
      </c>
      <c r="EJ76" s="872">
        <f t="shared" ca="1" si="104"/>
        <v>0</v>
      </c>
      <c r="EK76" s="872">
        <f t="shared" ca="1" si="104"/>
        <v>0</v>
      </c>
      <c r="EL76" s="872">
        <f t="shared" ca="1" si="104"/>
        <v>0</v>
      </c>
      <c r="EM76" s="872">
        <f t="shared" ca="1" si="104"/>
        <v>0</v>
      </c>
      <c r="EN76" s="872">
        <f t="shared" ca="1" si="104"/>
        <v>0</v>
      </c>
      <c r="EO76" s="872">
        <f t="shared" ca="1" si="104"/>
        <v>0</v>
      </c>
      <c r="EP76" s="872">
        <f t="shared" ca="1" si="104"/>
        <v>0</v>
      </c>
    </row>
    <row r="77" spans="2:146" ht="14.1" customHeight="1" outlineLevel="1">
      <c r="B77" s="919" t="s">
        <v>701</v>
      </c>
      <c r="C77" s="833"/>
      <c r="D77" s="833" t="s">
        <v>97</v>
      </c>
      <c r="E77" s="834">
        <f t="shared" ca="1" si="98"/>
        <v>83345.454859324382</v>
      </c>
      <c r="F77" s="872"/>
      <c r="G77" s="872">
        <f>G59+G61+G62+G63</f>
        <v>-1E-4</v>
      </c>
      <c r="H77" s="872">
        <f t="shared" ref="H77:BS77" ca="1" si="105">H59+H61+H62+H63</f>
        <v>0</v>
      </c>
      <c r="I77" s="872">
        <f t="shared" ca="1" si="105"/>
        <v>0</v>
      </c>
      <c r="J77" s="872">
        <f t="shared" ca="1" si="105"/>
        <v>0</v>
      </c>
      <c r="K77" s="872">
        <f t="shared" ca="1" si="105"/>
        <v>0</v>
      </c>
      <c r="L77" s="872">
        <f t="shared" ca="1" si="105"/>
        <v>-15000</v>
      </c>
      <c r="M77" s="872">
        <f t="shared" ca="1" si="105"/>
        <v>0</v>
      </c>
      <c r="N77" s="872">
        <f t="shared" ca="1" si="105"/>
        <v>0</v>
      </c>
      <c r="O77" s="872">
        <f t="shared" ca="1" si="105"/>
        <v>0</v>
      </c>
      <c r="P77" s="872">
        <f t="shared" ca="1" si="105"/>
        <v>0</v>
      </c>
      <c r="Q77" s="872">
        <f t="shared" ca="1" si="105"/>
        <v>0</v>
      </c>
      <c r="R77" s="872">
        <f t="shared" ca="1" si="105"/>
        <v>161.47623791064998</v>
      </c>
      <c r="S77" s="872">
        <f t="shared" ca="1" si="105"/>
        <v>164.91629410814997</v>
      </c>
      <c r="T77" s="872">
        <f t="shared" ca="1" si="105"/>
        <v>210.32503591515001</v>
      </c>
      <c r="U77" s="872">
        <f t="shared" ca="1" si="105"/>
        <v>151.29367156604999</v>
      </c>
      <c r="V77" s="872">
        <f t="shared" ca="1" si="105"/>
        <v>160.66885672109674</v>
      </c>
      <c r="W77" s="872">
        <f t="shared" ca="1" si="105"/>
        <v>164.09171263760925</v>
      </c>
      <c r="X77" s="872">
        <f t="shared" ca="1" si="105"/>
        <v>209.27341073557426</v>
      </c>
      <c r="Y77" s="872">
        <f t="shared" ca="1" si="105"/>
        <v>150.53720320821978</v>
      </c>
      <c r="Z77" s="872">
        <f t="shared" ca="1" si="105"/>
        <v>159.86147553154348</v>
      </c>
      <c r="AA77" s="872">
        <f t="shared" ca="1" si="105"/>
        <v>1142.0948007822724</v>
      </c>
      <c r="AB77" s="872">
        <f t="shared" ca="1" si="105"/>
        <v>208.22178555599851</v>
      </c>
      <c r="AC77" s="872">
        <f t="shared" ca="1" si="105"/>
        <v>149.78073485038948</v>
      </c>
      <c r="AD77" s="872">
        <f t="shared" ca="1" si="105"/>
        <v>159.05409434199024</v>
      </c>
      <c r="AE77" s="872">
        <f t="shared" ca="1" si="105"/>
        <v>1902.9349035357632</v>
      </c>
      <c r="AF77" s="872">
        <f t="shared" ca="1" si="105"/>
        <v>207.17016037642273</v>
      </c>
      <c r="AG77" s="872">
        <f t="shared" ca="1" si="105"/>
        <v>149.02426649255926</v>
      </c>
      <c r="AH77" s="872">
        <f t="shared" ca="1" si="105"/>
        <v>158.246713152437</v>
      </c>
      <c r="AI77" s="872">
        <f t="shared" ca="1" si="105"/>
        <v>1779.9098434305931</v>
      </c>
      <c r="AJ77" s="872">
        <f t="shared" ca="1" si="105"/>
        <v>206.11853519684703</v>
      </c>
      <c r="AK77" s="872">
        <f t="shared" ca="1" si="105"/>
        <v>148.26779813472902</v>
      </c>
      <c r="AL77" s="872">
        <f t="shared" ca="1" si="105"/>
        <v>157.43933196288378</v>
      </c>
      <c r="AM77" s="872">
        <f t="shared" ca="1" si="105"/>
        <v>1802.1148315654032</v>
      </c>
      <c r="AN77" s="872">
        <f t="shared" ca="1" si="105"/>
        <v>205.06691001727131</v>
      </c>
      <c r="AO77" s="872">
        <f t="shared" ca="1" si="105"/>
        <v>147.5113297768988</v>
      </c>
      <c r="AP77" s="872">
        <f t="shared" ca="1" si="105"/>
        <v>156.63195077333052</v>
      </c>
      <c r="AQ77" s="872">
        <f t="shared" ca="1" si="105"/>
        <v>2015.9402884919205</v>
      </c>
      <c r="AR77" s="872">
        <f t="shared" ca="1" si="105"/>
        <v>204.0152848376955</v>
      </c>
      <c r="AS77" s="872">
        <f t="shared" ca="1" si="105"/>
        <v>146.7548614190685</v>
      </c>
      <c r="AT77" s="872">
        <f t="shared" ca="1" si="105"/>
        <v>155.82456958377722</v>
      </c>
      <c r="AU77" s="872">
        <f t="shared" ca="1" si="105"/>
        <v>2239.8207106516029</v>
      </c>
      <c r="AV77" s="872">
        <f t="shared" ca="1" si="105"/>
        <v>202.96365965811981</v>
      </c>
      <c r="AW77" s="872">
        <f t="shared" ca="1" si="105"/>
        <v>145.99839306123826</v>
      </c>
      <c r="AX77" s="872">
        <f t="shared" ca="1" si="105"/>
        <v>155.01718839422398</v>
      </c>
      <c r="AY77" s="872">
        <f t="shared" ca="1" si="105"/>
        <v>2312.4194541644733</v>
      </c>
      <c r="AZ77" s="872">
        <f t="shared" ca="1" si="105"/>
        <v>201.912034478544</v>
      </c>
      <c r="BA77" s="872">
        <f t="shared" ca="1" si="105"/>
        <v>145.24192470340799</v>
      </c>
      <c r="BB77" s="872">
        <f t="shared" ca="1" si="105"/>
        <v>154.20980720467074</v>
      </c>
      <c r="BC77" s="872">
        <f t="shared" ca="1" si="105"/>
        <v>2566.983569362028</v>
      </c>
      <c r="BD77" s="872">
        <f t="shared" ca="1" si="105"/>
        <v>200.86040929896828</v>
      </c>
      <c r="BE77" s="872">
        <f t="shared" ca="1" si="105"/>
        <v>144.48545634557777</v>
      </c>
      <c r="BF77" s="872">
        <f t="shared" ca="1" si="105"/>
        <v>153.4024260151175</v>
      </c>
      <c r="BG77" s="872">
        <f t="shared" ca="1" si="105"/>
        <v>2821.0471906927373</v>
      </c>
      <c r="BH77" s="872">
        <f t="shared" ca="1" si="105"/>
        <v>199.80878411939253</v>
      </c>
      <c r="BI77" s="872">
        <f t="shared" ca="1" si="105"/>
        <v>143.7289879877475</v>
      </c>
      <c r="BJ77" s="872">
        <f t="shared" ca="1" si="105"/>
        <v>152.59504482556423</v>
      </c>
      <c r="BK77" s="872">
        <f t="shared" ca="1" si="105"/>
        <v>3074.6018010758376</v>
      </c>
      <c r="BL77" s="872">
        <f t="shared" ca="1" si="105"/>
        <v>198.75715893981678</v>
      </c>
      <c r="BM77" s="872">
        <f t="shared" ca="1" si="105"/>
        <v>142.97251962991726</v>
      </c>
      <c r="BN77" s="872">
        <f t="shared" ca="1" si="105"/>
        <v>151.78766363601102</v>
      </c>
      <c r="BO77" s="872">
        <f t="shared" ca="1" si="105"/>
        <v>3327.6387354809353</v>
      </c>
      <c r="BP77" s="872">
        <f t="shared" ca="1" si="105"/>
        <v>197.705533760241</v>
      </c>
      <c r="BQ77" s="872">
        <f t="shared" ca="1" si="105"/>
        <v>142.21605127208704</v>
      </c>
      <c r="BR77" s="872">
        <f t="shared" ca="1" si="105"/>
        <v>150.98028244645778</v>
      </c>
      <c r="BS77" s="872">
        <f t="shared" ca="1" si="105"/>
        <v>3580.1491783048396</v>
      </c>
      <c r="BT77" s="872">
        <f t="shared" ref="BT77:DI77" ca="1" si="106">BT59+BT61+BT62+BT63</f>
        <v>196.6539085806653</v>
      </c>
      <c r="BU77" s="872">
        <f t="shared" ca="1" si="106"/>
        <v>141.45958291425674</v>
      </c>
      <c r="BV77" s="872">
        <f t="shared" ca="1" si="106"/>
        <v>150.17290125690448</v>
      </c>
      <c r="BW77" s="872">
        <f t="shared" ca="1" si="106"/>
        <v>3832.1241607010325</v>
      </c>
      <c r="BX77" s="872">
        <f t="shared" ca="1" si="106"/>
        <v>195.60228340108955</v>
      </c>
      <c r="BY77" s="872">
        <f t="shared" ca="1" si="106"/>
        <v>140.7031145564265</v>
      </c>
      <c r="BZ77" s="872">
        <f t="shared" ca="1" si="106"/>
        <v>149.36552006735121</v>
      </c>
      <c r="CA77" s="872">
        <f t="shared" ca="1" si="106"/>
        <v>4083.5545578608535</v>
      </c>
      <c r="CB77" s="872">
        <f t="shared" ca="1" si="106"/>
        <v>194.55065822151377</v>
      </c>
      <c r="CC77" s="872">
        <f t="shared" ca="1" si="106"/>
        <v>139.94664619859623</v>
      </c>
      <c r="CD77" s="872">
        <f t="shared" ca="1" si="106"/>
        <v>148.558138877798</v>
      </c>
      <c r="CE77" s="872">
        <f t="shared" ca="1" si="106"/>
        <v>4334.4310862454695</v>
      </c>
      <c r="CF77" s="872">
        <f t="shared" ca="1" si="106"/>
        <v>193.49903304193802</v>
      </c>
      <c r="CG77" s="872">
        <f t="shared" ca="1" si="106"/>
        <v>139.19017784076601</v>
      </c>
      <c r="CH77" s="872">
        <f t="shared" ca="1" si="106"/>
        <v>147.75075768824473</v>
      </c>
      <c r="CI77" s="872">
        <f t="shared" ca="1" si="106"/>
        <v>2800.2110828401896</v>
      </c>
      <c r="CJ77" s="872">
        <f t="shared" ca="1" si="106"/>
        <v>192.44740786236227</v>
      </c>
      <c r="CK77" s="872">
        <f t="shared" ca="1" si="106"/>
        <v>138.43370948293574</v>
      </c>
      <c r="CL77" s="872">
        <f t="shared" ca="1" si="106"/>
        <v>146.94337649869149</v>
      </c>
      <c r="CM77" s="872">
        <f t="shared" ca="1" si="106"/>
        <v>11216.91173306599</v>
      </c>
      <c r="CN77" s="872">
        <f t="shared" ca="1" si="106"/>
        <v>191.39578268278652</v>
      </c>
      <c r="CO77" s="872">
        <f t="shared" ca="1" si="106"/>
        <v>137.6772411251055</v>
      </c>
      <c r="CP77" s="872">
        <f t="shared" ca="1" si="106"/>
        <v>146.13599530913828</v>
      </c>
      <c r="CQ77" s="872">
        <f t="shared" ca="1" si="106"/>
        <v>7672.6666936394558</v>
      </c>
      <c r="CR77" s="872">
        <f t="shared" ca="1" si="106"/>
        <v>190.34415750321079</v>
      </c>
      <c r="CS77" s="872">
        <f t="shared" ca="1" si="106"/>
        <v>25682.854393739755</v>
      </c>
      <c r="CT77" s="872">
        <f t="shared" ca="1" si="106"/>
        <v>0</v>
      </c>
      <c r="CU77" s="872">
        <f t="shared" ca="1" si="106"/>
        <v>0</v>
      </c>
      <c r="CV77" s="872">
        <f t="shared" ca="1" si="106"/>
        <v>0</v>
      </c>
      <c r="CW77" s="872">
        <f t="shared" ca="1" si="106"/>
        <v>0</v>
      </c>
      <c r="CX77" s="872">
        <f t="shared" ca="1" si="106"/>
        <v>0</v>
      </c>
      <c r="CY77" s="872">
        <f t="shared" ca="1" si="106"/>
        <v>0</v>
      </c>
      <c r="CZ77" s="872">
        <f t="shared" ca="1" si="106"/>
        <v>0</v>
      </c>
      <c r="DA77" s="872">
        <f t="shared" ca="1" si="106"/>
        <v>0</v>
      </c>
      <c r="DB77" s="872">
        <f t="shared" ca="1" si="106"/>
        <v>0</v>
      </c>
      <c r="DC77" s="872">
        <f t="shared" ca="1" si="106"/>
        <v>0</v>
      </c>
      <c r="DD77" s="872">
        <f t="shared" ca="1" si="106"/>
        <v>0</v>
      </c>
      <c r="DE77" s="872">
        <f t="shared" ca="1" si="106"/>
        <v>0</v>
      </c>
      <c r="DF77" s="872">
        <f t="shared" ca="1" si="106"/>
        <v>0</v>
      </c>
      <c r="DG77" s="872">
        <f t="shared" ca="1" si="106"/>
        <v>0</v>
      </c>
      <c r="DH77" s="872">
        <f t="shared" ca="1" si="106"/>
        <v>0</v>
      </c>
      <c r="DI77" s="872">
        <f t="shared" ca="1" si="106"/>
        <v>0</v>
      </c>
      <c r="DJ77" s="872">
        <f t="shared" ref="DJ77:EP77" ca="1" si="107">DJ59+DJ61+DJ62+DJ63</f>
        <v>0</v>
      </c>
      <c r="DK77" s="872">
        <f t="shared" ca="1" si="107"/>
        <v>0</v>
      </c>
      <c r="DL77" s="872">
        <f t="shared" ca="1" si="107"/>
        <v>0</v>
      </c>
      <c r="DM77" s="872">
        <f t="shared" ca="1" si="107"/>
        <v>0</v>
      </c>
      <c r="DN77" s="872">
        <f t="shared" ca="1" si="107"/>
        <v>0</v>
      </c>
      <c r="DO77" s="872">
        <f t="shared" ca="1" si="107"/>
        <v>0</v>
      </c>
      <c r="DP77" s="872">
        <f t="shared" ca="1" si="107"/>
        <v>0</v>
      </c>
      <c r="DQ77" s="872">
        <f t="shared" ca="1" si="107"/>
        <v>0</v>
      </c>
      <c r="DR77" s="872">
        <f t="shared" ca="1" si="107"/>
        <v>0</v>
      </c>
      <c r="DS77" s="872">
        <f t="shared" ca="1" si="107"/>
        <v>0</v>
      </c>
      <c r="DT77" s="872">
        <f t="shared" ca="1" si="107"/>
        <v>0</v>
      </c>
      <c r="DU77" s="872">
        <f t="shared" ca="1" si="107"/>
        <v>0</v>
      </c>
      <c r="DV77" s="872">
        <f t="shared" ca="1" si="107"/>
        <v>0</v>
      </c>
      <c r="DW77" s="872">
        <f t="shared" ca="1" si="107"/>
        <v>0</v>
      </c>
      <c r="DX77" s="872">
        <f t="shared" ca="1" si="107"/>
        <v>0</v>
      </c>
      <c r="DY77" s="872">
        <f t="shared" ca="1" si="107"/>
        <v>0</v>
      </c>
      <c r="DZ77" s="872">
        <f t="shared" ca="1" si="107"/>
        <v>0</v>
      </c>
      <c r="EA77" s="872">
        <f t="shared" ca="1" si="107"/>
        <v>0</v>
      </c>
      <c r="EB77" s="872">
        <f t="shared" ca="1" si="107"/>
        <v>0</v>
      </c>
      <c r="EC77" s="872">
        <f t="shared" ca="1" si="107"/>
        <v>0</v>
      </c>
      <c r="ED77" s="872">
        <f t="shared" ca="1" si="107"/>
        <v>0</v>
      </c>
      <c r="EE77" s="872">
        <f t="shared" ca="1" si="107"/>
        <v>0</v>
      </c>
      <c r="EF77" s="872">
        <f t="shared" ca="1" si="107"/>
        <v>0</v>
      </c>
      <c r="EG77" s="872">
        <f t="shared" ca="1" si="107"/>
        <v>0</v>
      </c>
      <c r="EH77" s="872">
        <f t="shared" ca="1" si="107"/>
        <v>0</v>
      </c>
      <c r="EI77" s="872">
        <f t="shared" ca="1" si="107"/>
        <v>0</v>
      </c>
      <c r="EJ77" s="872">
        <f t="shared" ca="1" si="107"/>
        <v>0</v>
      </c>
      <c r="EK77" s="872">
        <f t="shared" ca="1" si="107"/>
        <v>0</v>
      </c>
      <c r="EL77" s="872">
        <f t="shared" ca="1" si="107"/>
        <v>0</v>
      </c>
      <c r="EM77" s="872">
        <f t="shared" ca="1" si="107"/>
        <v>0</v>
      </c>
      <c r="EN77" s="872">
        <f t="shared" ca="1" si="107"/>
        <v>0</v>
      </c>
      <c r="EO77" s="872">
        <f t="shared" ca="1" si="107"/>
        <v>0</v>
      </c>
      <c r="EP77" s="872">
        <f t="shared" ca="1" si="107"/>
        <v>0</v>
      </c>
    </row>
    <row r="78" spans="2:146" ht="14.1" customHeight="1" outlineLevel="1">
      <c r="B78" s="919" t="s">
        <v>702</v>
      </c>
      <c r="C78" s="833"/>
      <c r="D78" s="833" t="s">
        <v>97</v>
      </c>
      <c r="E78" s="834">
        <f t="shared" ca="1" si="56"/>
        <v>88548.2799575752</v>
      </c>
      <c r="F78" s="872"/>
      <c r="G78" s="872">
        <f>G59+G60+G61+G62+G63</f>
        <v>-1E-4</v>
      </c>
      <c r="H78" s="872">
        <f t="shared" ref="H78:BS78" ca="1" si="108">H59+H60+H61+H62+H63</f>
        <v>0</v>
      </c>
      <c r="I78" s="872">
        <f t="shared" ca="1" si="108"/>
        <v>0</v>
      </c>
      <c r="J78" s="872">
        <f t="shared" ca="1" si="108"/>
        <v>0</v>
      </c>
      <c r="K78" s="872">
        <f t="shared" ca="1" si="108"/>
        <v>0</v>
      </c>
      <c r="L78" s="872">
        <f t="shared" ca="1" si="108"/>
        <v>-15000</v>
      </c>
      <c r="M78" s="872">
        <f t="shared" ca="1" si="108"/>
        <v>0</v>
      </c>
      <c r="N78" s="872">
        <f t="shared" ca="1" si="108"/>
        <v>0</v>
      </c>
      <c r="O78" s="872">
        <f t="shared" ca="1" si="108"/>
        <v>0</v>
      </c>
      <c r="P78" s="872">
        <f t="shared" ca="1" si="108"/>
        <v>0</v>
      </c>
      <c r="Q78" s="872">
        <f t="shared" ca="1" si="108"/>
        <v>0</v>
      </c>
      <c r="R78" s="872">
        <f t="shared" ca="1" si="108"/>
        <v>217.72623791064998</v>
      </c>
      <c r="S78" s="872">
        <f t="shared" ca="1" si="108"/>
        <v>221.16629410814997</v>
      </c>
      <c r="T78" s="872">
        <f t="shared" ca="1" si="108"/>
        <v>266.57503591515001</v>
      </c>
      <c r="U78" s="872">
        <f t="shared" ca="1" si="108"/>
        <v>207.54367156604999</v>
      </c>
      <c r="V78" s="872">
        <f t="shared" ca="1" si="108"/>
        <v>217.76260672109674</v>
      </c>
      <c r="W78" s="872">
        <f t="shared" ca="1" si="108"/>
        <v>221.18546263760925</v>
      </c>
      <c r="X78" s="872">
        <f t="shared" ca="1" si="108"/>
        <v>266.36716073557426</v>
      </c>
      <c r="Y78" s="872">
        <f t="shared" ca="1" si="108"/>
        <v>207.63095320821978</v>
      </c>
      <c r="Z78" s="872">
        <f t="shared" ca="1" si="108"/>
        <v>217.81163178154347</v>
      </c>
      <c r="AA78" s="872">
        <f t="shared" ca="1" si="108"/>
        <v>1200.0449570322724</v>
      </c>
      <c r="AB78" s="872">
        <f t="shared" ca="1" si="108"/>
        <v>266.17194180599847</v>
      </c>
      <c r="AC78" s="872">
        <f t="shared" ca="1" si="108"/>
        <v>207.73089110038947</v>
      </c>
      <c r="AD78" s="872">
        <f t="shared" ca="1" si="108"/>
        <v>217.87350293574022</v>
      </c>
      <c r="AE78" s="872">
        <f t="shared" ca="1" si="108"/>
        <v>1961.7543121295132</v>
      </c>
      <c r="AF78" s="872">
        <f t="shared" ca="1" si="108"/>
        <v>265.98956897017268</v>
      </c>
      <c r="AG78" s="872">
        <f t="shared" ca="1" si="108"/>
        <v>207.84367508630925</v>
      </c>
      <c r="AH78" s="872">
        <f t="shared" ca="1" si="108"/>
        <v>217.9484128750932</v>
      </c>
      <c r="AI78" s="872">
        <f t="shared" ca="1" si="108"/>
        <v>1839.6115431532494</v>
      </c>
      <c r="AJ78" s="872">
        <f t="shared" ca="1" si="108"/>
        <v>265.82023491950326</v>
      </c>
      <c r="AK78" s="872">
        <f t="shared" ca="1" si="108"/>
        <v>207.96949785738525</v>
      </c>
      <c r="AL78" s="872">
        <f t="shared" ca="1" si="108"/>
        <v>218.03655718137983</v>
      </c>
      <c r="AM78" s="872">
        <f t="shared" ca="1" si="108"/>
        <v>1862.7120567838992</v>
      </c>
      <c r="AN78" s="872">
        <f t="shared" ca="1" si="108"/>
        <v>265.66413523576739</v>
      </c>
      <c r="AO78" s="872">
        <f t="shared" ca="1" si="108"/>
        <v>208.10855499539485</v>
      </c>
      <c r="AP78" s="872">
        <f t="shared" ca="1" si="108"/>
        <v>218.13813437010401</v>
      </c>
      <c r="AQ78" s="872">
        <f t="shared" ca="1" si="108"/>
        <v>2077.446472088694</v>
      </c>
      <c r="AR78" s="872">
        <f t="shared" ca="1" si="108"/>
        <v>265.521468434469</v>
      </c>
      <c r="AS78" s="872">
        <f t="shared" ca="1" si="108"/>
        <v>208.261045015842</v>
      </c>
      <c r="AT78" s="872">
        <f t="shared" ca="1" si="108"/>
        <v>218.25334593450231</v>
      </c>
      <c r="AU78" s="872">
        <f t="shared" ca="1" si="108"/>
        <v>2302.2494870023284</v>
      </c>
      <c r="AV78" s="872">
        <f t="shared" ca="1" si="108"/>
        <v>265.39243600884487</v>
      </c>
      <c r="AW78" s="872">
        <f t="shared" ca="1" si="108"/>
        <v>208.42716941196335</v>
      </c>
      <c r="AX78" s="872">
        <f t="shared" ca="1" si="108"/>
        <v>218.38239639020992</v>
      </c>
      <c r="AY78" s="872">
        <f t="shared" ca="1" si="108"/>
        <v>2375.7846621604594</v>
      </c>
      <c r="AZ78" s="872">
        <f t="shared" ca="1" si="108"/>
        <v>265.27724247452994</v>
      </c>
      <c r="BA78" s="872">
        <f t="shared" ca="1" si="108"/>
        <v>208.60713269939393</v>
      </c>
      <c r="BB78" s="872">
        <f t="shared" ca="1" si="108"/>
        <v>218.52549332059647</v>
      </c>
      <c r="BC78" s="872">
        <f t="shared" ca="1" si="108"/>
        <v>2631.2992554779539</v>
      </c>
      <c r="BD78" s="872">
        <f t="shared" ca="1" si="108"/>
        <v>265.17609541489401</v>
      </c>
      <c r="BE78" s="872">
        <f t="shared" ca="1" si="108"/>
        <v>208.8011424615035</v>
      </c>
      <c r="BF78" s="872">
        <f t="shared" ca="1" si="108"/>
        <v>218.68284742278212</v>
      </c>
      <c r="BG78" s="872">
        <f t="shared" ca="1" si="108"/>
        <v>2886.3276121004019</v>
      </c>
      <c r="BH78" s="872">
        <f t="shared" ca="1" si="108"/>
        <v>265.08920552705712</v>
      </c>
      <c r="BI78" s="872">
        <f t="shared" ca="1" si="108"/>
        <v>209.00940939541209</v>
      </c>
      <c r="BJ78" s="872">
        <f t="shared" ca="1" si="108"/>
        <v>218.85467255434378</v>
      </c>
      <c r="BK78" s="872">
        <f t="shared" ca="1" si="108"/>
        <v>3140.8614288046169</v>
      </c>
      <c r="BL78" s="872">
        <f t="shared" ca="1" si="108"/>
        <v>265.01678666859635</v>
      </c>
      <c r="BM78" s="872">
        <f t="shared" ca="1" si="108"/>
        <v>209.23214735869681</v>
      </c>
      <c r="BN78" s="872">
        <f t="shared" ca="1" si="108"/>
        <v>219.04118578072229</v>
      </c>
      <c r="BO78" s="872">
        <f t="shared" ca="1" si="108"/>
        <v>3394.8922576256464</v>
      </c>
      <c r="BP78" s="872">
        <f t="shared" ca="1" si="108"/>
        <v>264.95905590495227</v>
      </c>
      <c r="BQ78" s="872">
        <f t="shared" ca="1" si="108"/>
        <v>209.46957341679831</v>
      </c>
      <c r="BR78" s="872">
        <f t="shared" ca="1" si="108"/>
        <v>219.24260742333971</v>
      </c>
      <c r="BS78" s="872">
        <f t="shared" ca="1" si="108"/>
        <v>3648.4115032817217</v>
      </c>
      <c r="BT78" s="872">
        <f t="shared" ref="BT78:DI78" ca="1" si="109">BT59+BT60+BT61+BT62+BT63</f>
        <v>264.91623355754723</v>
      </c>
      <c r="BU78" s="872">
        <f t="shared" ca="1" si="109"/>
        <v>209.72190789113867</v>
      </c>
      <c r="BV78" s="872">
        <f t="shared" ca="1" si="109"/>
        <v>219.45916110843962</v>
      </c>
      <c r="BW78" s="872">
        <f t="shared" ca="1" si="109"/>
        <v>3901.4104205525678</v>
      </c>
      <c r="BX78" s="872">
        <f t="shared" ca="1" si="109"/>
        <v>264.88854325262469</v>
      </c>
      <c r="BY78" s="872">
        <f t="shared" ca="1" si="109"/>
        <v>209.98937440796163</v>
      </c>
      <c r="BZ78" s="872">
        <f t="shared" ca="1" si="109"/>
        <v>219.69107381665935</v>
      </c>
      <c r="CA78" s="872">
        <f t="shared" ca="1" si="109"/>
        <v>4153.8801116101613</v>
      </c>
      <c r="CB78" s="872">
        <f t="shared" ca="1" si="109"/>
        <v>264.87621197082194</v>
      </c>
      <c r="CC78" s="872">
        <f t="shared" ca="1" si="109"/>
        <v>210.27219994790437</v>
      </c>
      <c r="CD78" s="872">
        <f t="shared" ca="1" si="109"/>
        <v>219.93857593334576</v>
      </c>
      <c r="CE78" s="872">
        <f t="shared" ca="1" si="109"/>
        <v>4405.8115233010176</v>
      </c>
      <c r="CF78" s="872">
        <f t="shared" ca="1" si="109"/>
        <v>264.87947009748581</v>
      </c>
      <c r="CG78" s="872">
        <f t="shared" ca="1" si="109"/>
        <v>210.57061489631377</v>
      </c>
      <c r="CH78" s="872">
        <f t="shared" ca="1" si="109"/>
        <v>220.20190129962572</v>
      </c>
      <c r="CI78" s="872">
        <f t="shared" ca="1" si="109"/>
        <v>2872.6622264515704</v>
      </c>
      <c r="CJ78" s="872">
        <f t="shared" ca="1" si="109"/>
        <v>264.89855147374323</v>
      </c>
      <c r="CK78" s="872">
        <f t="shared" ca="1" si="109"/>
        <v>210.88485309431672</v>
      </c>
      <c r="CL78" s="872">
        <f t="shared" ca="1" si="109"/>
        <v>220.48128726424318</v>
      </c>
      <c r="CM78" s="872">
        <f t="shared" ca="1" si="109"/>
        <v>11290.449643831542</v>
      </c>
      <c r="CN78" s="872">
        <f t="shared" ca="1" si="109"/>
        <v>264.9336934483382</v>
      </c>
      <c r="CO78" s="872">
        <f t="shared" ca="1" si="109"/>
        <v>211.21515189065718</v>
      </c>
      <c r="CP78" s="872">
        <f t="shared" ca="1" si="109"/>
        <v>220.77697473617323</v>
      </c>
      <c r="CQ78" s="872">
        <f t="shared" ca="1" si="109"/>
        <v>7747.3076730664907</v>
      </c>
      <c r="CR78" s="872">
        <f t="shared" ca="1" si="109"/>
        <v>264.98513693024574</v>
      </c>
      <c r="CS78" s="872">
        <f t="shared" ca="1" si="109"/>
        <v>25757.495373166792</v>
      </c>
      <c r="CT78" s="872">
        <f t="shared" ca="1" si="109"/>
        <v>0</v>
      </c>
      <c r="CU78" s="872">
        <f t="shared" ca="1" si="109"/>
        <v>0</v>
      </c>
      <c r="CV78" s="872">
        <f t="shared" ca="1" si="109"/>
        <v>0</v>
      </c>
      <c r="CW78" s="872">
        <f t="shared" ca="1" si="109"/>
        <v>0</v>
      </c>
      <c r="CX78" s="872">
        <f t="shared" ca="1" si="109"/>
        <v>0</v>
      </c>
      <c r="CY78" s="872">
        <f t="shared" ca="1" si="109"/>
        <v>0</v>
      </c>
      <c r="CZ78" s="872">
        <f t="shared" ca="1" si="109"/>
        <v>0</v>
      </c>
      <c r="DA78" s="872">
        <f t="shared" ca="1" si="109"/>
        <v>0</v>
      </c>
      <c r="DB78" s="872">
        <f t="shared" ca="1" si="109"/>
        <v>0</v>
      </c>
      <c r="DC78" s="872">
        <f t="shared" ca="1" si="109"/>
        <v>0</v>
      </c>
      <c r="DD78" s="872">
        <f t="shared" ca="1" si="109"/>
        <v>0</v>
      </c>
      <c r="DE78" s="872">
        <f t="shared" ca="1" si="109"/>
        <v>0</v>
      </c>
      <c r="DF78" s="872">
        <f t="shared" ca="1" si="109"/>
        <v>0</v>
      </c>
      <c r="DG78" s="872">
        <f t="shared" ca="1" si="109"/>
        <v>0</v>
      </c>
      <c r="DH78" s="872">
        <f t="shared" ca="1" si="109"/>
        <v>0</v>
      </c>
      <c r="DI78" s="872">
        <f t="shared" ca="1" si="109"/>
        <v>0</v>
      </c>
      <c r="DJ78" s="872">
        <f t="shared" ref="DJ78:EP78" ca="1" si="110">DJ59+DJ60+DJ61+DJ62+DJ63</f>
        <v>0</v>
      </c>
      <c r="DK78" s="872">
        <f t="shared" ca="1" si="110"/>
        <v>0</v>
      </c>
      <c r="DL78" s="872">
        <f t="shared" ca="1" si="110"/>
        <v>0</v>
      </c>
      <c r="DM78" s="872">
        <f t="shared" ca="1" si="110"/>
        <v>0</v>
      </c>
      <c r="DN78" s="872">
        <f t="shared" ca="1" si="110"/>
        <v>0</v>
      </c>
      <c r="DO78" s="872">
        <f t="shared" ca="1" si="110"/>
        <v>0</v>
      </c>
      <c r="DP78" s="872">
        <f t="shared" ca="1" si="110"/>
        <v>0</v>
      </c>
      <c r="DQ78" s="872">
        <f t="shared" ca="1" si="110"/>
        <v>0</v>
      </c>
      <c r="DR78" s="872">
        <f t="shared" ca="1" si="110"/>
        <v>0</v>
      </c>
      <c r="DS78" s="872">
        <f t="shared" ca="1" si="110"/>
        <v>0</v>
      </c>
      <c r="DT78" s="872">
        <f t="shared" ca="1" si="110"/>
        <v>0</v>
      </c>
      <c r="DU78" s="872">
        <f t="shared" ca="1" si="110"/>
        <v>0</v>
      </c>
      <c r="DV78" s="872">
        <f t="shared" ca="1" si="110"/>
        <v>0</v>
      </c>
      <c r="DW78" s="872">
        <f t="shared" ca="1" si="110"/>
        <v>0</v>
      </c>
      <c r="DX78" s="872">
        <f t="shared" ca="1" si="110"/>
        <v>0</v>
      </c>
      <c r="DY78" s="872">
        <f t="shared" ca="1" si="110"/>
        <v>0</v>
      </c>
      <c r="DZ78" s="872">
        <f t="shared" ca="1" si="110"/>
        <v>0</v>
      </c>
      <c r="EA78" s="872">
        <f t="shared" ca="1" si="110"/>
        <v>0</v>
      </c>
      <c r="EB78" s="872">
        <f t="shared" ca="1" si="110"/>
        <v>0</v>
      </c>
      <c r="EC78" s="872">
        <f t="shared" ca="1" si="110"/>
        <v>0</v>
      </c>
      <c r="ED78" s="872">
        <f t="shared" ca="1" si="110"/>
        <v>0</v>
      </c>
      <c r="EE78" s="872">
        <f t="shared" ca="1" si="110"/>
        <v>0</v>
      </c>
      <c r="EF78" s="872">
        <f t="shared" ca="1" si="110"/>
        <v>0</v>
      </c>
      <c r="EG78" s="872">
        <f t="shared" ca="1" si="110"/>
        <v>0</v>
      </c>
      <c r="EH78" s="872">
        <f t="shared" ca="1" si="110"/>
        <v>0</v>
      </c>
      <c r="EI78" s="872">
        <f t="shared" ca="1" si="110"/>
        <v>0</v>
      </c>
      <c r="EJ78" s="872">
        <f t="shared" ca="1" si="110"/>
        <v>0</v>
      </c>
      <c r="EK78" s="872">
        <f t="shared" ca="1" si="110"/>
        <v>0</v>
      </c>
      <c r="EL78" s="872">
        <f t="shared" ca="1" si="110"/>
        <v>0</v>
      </c>
      <c r="EM78" s="872">
        <f t="shared" ca="1" si="110"/>
        <v>0</v>
      </c>
      <c r="EN78" s="872">
        <f t="shared" ca="1" si="110"/>
        <v>0</v>
      </c>
      <c r="EO78" s="872">
        <f t="shared" ca="1" si="110"/>
        <v>0</v>
      </c>
      <c r="EP78" s="872">
        <f t="shared" ca="1" si="110"/>
        <v>0</v>
      </c>
    </row>
    <row r="79" spans="2:146" ht="14.1" customHeight="1">
      <c r="C79" s="406"/>
      <c r="E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1"/>
      <c r="AE79" s="71"/>
      <c r="AF79" s="71"/>
      <c r="AG79" s="71"/>
      <c r="AH79" s="71"/>
      <c r="AI79" s="71"/>
      <c r="AJ79" s="71"/>
      <c r="AK79" s="71"/>
      <c r="AL79" s="71"/>
      <c r="AM79" s="71"/>
      <c r="AN79" s="71"/>
      <c r="AO79" s="71"/>
      <c r="AP79" s="71"/>
      <c r="AQ79" s="71"/>
      <c r="AR79" s="71"/>
      <c r="AS79" s="71"/>
      <c r="AT79" s="71"/>
      <c r="AU79" s="71"/>
      <c r="AV79" s="71"/>
      <c r="AW79" s="71"/>
      <c r="AX79" s="71"/>
      <c r="AY79" s="71"/>
      <c r="AZ79" s="71"/>
      <c r="BA79" s="71"/>
      <c r="BB79" s="71"/>
      <c r="BC79" s="71"/>
      <c r="BD79" s="71"/>
      <c r="BE79" s="71"/>
      <c r="BF79" s="71"/>
      <c r="BG79" s="71"/>
      <c r="BH79" s="71"/>
      <c r="BI79" s="71"/>
      <c r="BJ79" s="71"/>
      <c r="BK79" s="71"/>
      <c r="BL79" s="71"/>
      <c r="BM79" s="71"/>
      <c r="BN79" s="71"/>
      <c r="BO79" s="71"/>
      <c r="BP79" s="71"/>
      <c r="BQ79" s="71"/>
      <c r="BR79" s="71"/>
      <c r="BS79" s="71"/>
      <c r="BT79" s="71"/>
      <c r="BU79" s="71"/>
      <c r="BV79" s="71"/>
      <c r="BW79" s="71"/>
      <c r="BX79" s="71"/>
      <c r="BY79" s="71"/>
      <c r="BZ79" s="71"/>
      <c r="CA79" s="71"/>
      <c r="CB79" s="71"/>
      <c r="CC79" s="71"/>
      <c r="CD79" s="71"/>
      <c r="CE79" s="71"/>
      <c r="CF79" s="71"/>
      <c r="CG79" s="71"/>
      <c r="CH79" s="71"/>
      <c r="CI79" s="71"/>
      <c r="CJ79" s="71"/>
      <c r="CK79" s="71"/>
      <c r="CL79" s="71"/>
      <c r="CM79" s="71"/>
      <c r="CN79" s="71"/>
      <c r="CO79" s="71"/>
      <c r="CP79" s="71"/>
      <c r="CQ79" s="71"/>
      <c r="CR79" s="71"/>
      <c r="CS79" s="71"/>
      <c r="CT79" s="71"/>
      <c r="CU79" s="71"/>
      <c r="CV79" s="71"/>
      <c r="CW79" s="71"/>
      <c r="CX79" s="71"/>
      <c r="CY79" s="71"/>
      <c r="CZ79" s="71"/>
      <c r="DA79" s="71"/>
      <c r="DB79" s="71"/>
      <c r="DC79" s="71"/>
      <c r="DD79" s="71"/>
      <c r="DE79" s="71"/>
      <c r="DF79" s="71"/>
      <c r="DG79" s="71"/>
      <c r="DH79" s="71"/>
      <c r="DI79" s="71"/>
      <c r="DJ79" s="71"/>
      <c r="DK79" s="71"/>
      <c r="DL79" s="71"/>
      <c r="DM79" s="71"/>
      <c r="DN79" s="71"/>
      <c r="DO79" s="71"/>
      <c r="DP79" s="71"/>
      <c r="DQ79" s="71"/>
      <c r="DR79" s="71"/>
      <c r="DS79" s="71"/>
      <c r="DT79" s="71"/>
      <c r="DU79" s="71"/>
      <c r="DV79" s="71"/>
      <c r="DW79" s="71"/>
      <c r="DX79" s="71"/>
      <c r="DY79" s="71"/>
      <c r="DZ79" s="71"/>
      <c r="EA79" s="71"/>
      <c r="EB79" s="71"/>
      <c r="EC79" s="71"/>
      <c r="ED79" s="71"/>
      <c r="EE79" s="71"/>
      <c r="EF79" s="71"/>
      <c r="EG79" s="71"/>
      <c r="EH79" s="71"/>
      <c r="EI79" s="71"/>
      <c r="EJ79" s="71"/>
      <c r="EK79" s="71"/>
      <c r="EL79" s="71"/>
      <c r="EM79" s="71"/>
      <c r="EN79" s="71"/>
      <c r="EO79" s="71"/>
      <c r="EP79" s="71"/>
    </row>
    <row r="80" spans="2:146" ht="14.1" customHeight="1">
      <c r="B80" s="956" t="s">
        <v>651</v>
      </c>
      <c r="C80" s="957"/>
      <c r="D80" s="958"/>
      <c r="E80" s="958"/>
      <c r="F80" s="958"/>
      <c r="G80" s="82"/>
      <c r="H80" s="82"/>
      <c r="I80" s="8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82"/>
      <c r="AA80" s="82"/>
      <c r="AB80" s="82"/>
      <c r="AC80" s="82"/>
      <c r="AD80" s="82"/>
      <c r="AE80" s="82"/>
      <c r="AF80" s="82"/>
      <c r="AG80" s="82"/>
      <c r="AH80" s="82"/>
      <c r="AI80" s="82"/>
      <c r="AJ80" s="82"/>
      <c r="AK80" s="82"/>
      <c r="AL80" s="82"/>
      <c r="AM80" s="82"/>
      <c r="AN80" s="82"/>
      <c r="AO80" s="82"/>
      <c r="AP80" s="82"/>
      <c r="AQ80" s="82"/>
      <c r="AR80" s="82"/>
      <c r="AS80" s="82"/>
      <c r="AT80" s="82"/>
      <c r="AU80" s="82"/>
      <c r="AV80" s="82"/>
      <c r="AW80" s="82"/>
      <c r="AX80" s="82"/>
      <c r="AY80" s="82"/>
      <c r="AZ80" s="82"/>
      <c r="BA80" s="82"/>
      <c r="BB80" s="82"/>
      <c r="BC80" s="82"/>
      <c r="BD80" s="82"/>
      <c r="BE80" s="82"/>
      <c r="BF80" s="82"/>
      <c r="BG80" s="82"/>
      <c r="BH80" s="82"/>
      <c r="BI80" s="82"/>
      <c r="BJ80" s="82"/>
      <c r="BK80" s="82"/>
      <c r="BL80" s="82"/>
      <c r="BM80" s="82"/>
      <c r="BN80" s="82"/>
      <c r="BO80" s="82"/>
      <c r="BP80" s="82"/>
      <c r="BQ80" s="82"/>
      <c r="BR80" s="82"/>
      <c r="BS80" s="82"/>
      <c r="BT80" s="82"/>
      <c r="BU80" s="82"/>
      <c r="BV80" s="82"/>
      <c r="BW80" s="82"/>
      <c r="BX80" s="82"/>
      <c r="BY80" s="82"/>
      <c r="BZ80" s="82"/>
      <c r="CA80" s="82"/>
      <c r="CB80" s="82"/>
      <c r="CC80" s="82"/>
      <c r="CD80" s="82"/>
      <c r="CE80" s="82"/>
      <c r="CF80" s="82"/>
      <c r="CG80" s="82"/>
      <c r="CH80" s="82"/>
      <c r="CI80" s="82"/>
      <c r="CJ80" s="82"/>
      <c r="CK80" s="82"/>
      <c r="CL80" s="82"/>
      <c r="CM80" s="82"/>
      <c r="CN80" s="82"/>
      <c r="CO80" s="82"/>
      <c r="CP80" s="82"/>
      <c r="CQ80" s="82"/>
      <c r="CR80" s="82"/>
      <c r="CS80" s="82"/>
      <c r="CT80" s="82"/>
      <c r="CU80" s="82"/>
      <c r="CV80" s="82"/>
      <c r="CW80" s="82"/>
      <c r="CX80" s="82"/>
      <c r="CY80" s="82"/>
      <c r="CZ80" s="82"/>
      <c r="DA80" s="82"/>
      <c r="DB80" s="82"/>
      <c r="DC80" s="82"/>
      <c r="DD80" s="82"/>
      <c r="DE80" s="82"/>
      <c r="DF80" s="82"/>
      <c r="DG80" s="82"/>
      <c r="DH80" s="82"/>
      <c r="DI80" s="82"/>
      <c r="DJ80" s="82"/>
      <c r="DK80" s="82"/>
      <c r="DL80" s="82"/>
      <c r="DM80" s="82"/>
      <c r="DN80" s="82"/>
      <c r="DO80" s="82"/>
      <c r="DP80" s="82"/>
      <c r="DQ80" s="82"/>
      <c r="DR80" s="82"/>
      <c r="DS80" s="82"/>
      <c r="DT80" s="82"/>
      <c r="DU80" s="82"/>
      <c r="DV80" s="82"/>
      <c r="DW80" s="82"/>
      <c r="DX80" s="82"/>
      <c r="DY80" s="82"/>
      <c r="DZ80" s="82"/>
      <c r="EA80" s="82"/>
      <c r="EB80" s="82"/>
      <c r="EC80" s="82"/>
      <c r="ED80" s="82"/>
      <c r="EE80" s="82"/>
      <c r="EF80" s="82"/>
      <c r="EG80" s="82"/>
      <c r="EH80" s="82"/>
      <c r="EI80" s="82"/>
      <c r="EJ80" s="82"/>
      <c r="EK80" s="82"/>
      <c r="EL80" s="82"/>
      <c r="EM80" s="82"/>
      <c r="EN80" s="82"/>
      <c r="EO80" s="82"/>
      <c r="EP80" s="82"/>
    </row>
    <row r="81" spans="2:146" ht="14.1" customHeight="1">
      <c r="B81" s="956"/>
      <c r="C81" s="957"/>
      <c r="D81" s="958"/>
      <c r="E81" s="959" t="s">
        <v>421</v>
      </c>
      <c r="F81" s="959" t="s">
        <v>595</v>
      </c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  <c r="AC81" s="82"/>
      <c r="AD81" s="82"/>
      <c r="AE81" s="82"/>
      <c r="AF81" s="82"/>
      <c r="AG81" s="82"/>
      <c r="AH81" s="82"/>
      <c r="AI81" s="82"/>
      <c r="AJ81" s="82"/>
      <c r="AK81" s="82"/>
      <c r="AL81" s="82"/>
      <c r="AM81" s="82"/>
      <c r="AN81" s="82"/>
      <c r="AO81" s="82"/>
      <c r="AP81" s="82"/>
      <c r="AQ81" s="82"/>
      <c r="AR81" s="82"/>
      <c r="AS81" s="82"/>
      <c r="AT81" s="82"/>
      <c r="AU81" s="82"/>
      <c r="AV81" s="82"/>
      <c r="AW81" s="82"/>
      <c r="AX81" s="82"/>
      <c r="AY81" s="82"/>
      <c r="AZ81" s="82"/>
      <c r="BA81" s="82"/>
      <c r="BB81" s="82"/>
      <c r="BC81" s="82"/>
      <c r="BD81" s="82"/>
      <c r="BE81" s="82"/>
      <c r="BF81" s="82"/>
      <c r="BG81" s="82"/>
      <c r="BH81" s="82"/>
      <c r="BI81" s="82"/>
      <c r="BJ81" s="82"/>
      <c r="BK81" s="82"/>
      <c r="BL81" s="82"/>
      <c r="BM81" s="82"/>
      <c r="BN81" s="82"/>
      <c r="BO81" s="82"/>
      <c r="BP81" s="82"/>
      <c r="BQ81" s="82"/>
      <c r="BR81" s="82"/>
      <c r="BS81" s="82"/>
      <c r="BT81" s="82"/>
      <c r="BU81" s="82"/>
      <c r="BV81" s="82"/>
      <c r="BW81" s="82"/>
      <c r="BX81" s="82"/>
      <c r="BY81" s="82"/>
      <c r="BZ81" s="82"/>
      <c r="CA81" s="82"/>
      <c r="CB81" s="82"/>
      <c r="CC81" s="82"/>
      <c r="CD81" s="82"/>
      <c r="CE81" s="82"/>
      <c r="CF81" s="82"/>
      <c r="CG81" s="82"/>
      <c r="CH81" s="82"/>
      <c r="CI81" s="82"/>
      <c r="CJ81" s="82"/>
      <c r="CK81" s="82"/>
      <c r="CL81" s="82"/>
      <c r="CM81" s="82"/>
      <c r="CN81" s="82"/>
      <c r="CO81" s="82"/>
      <c r="CP81" s="82"/>
      <c r="CQ81" s="82"/>
      <c r="CR81" s="82"/>
      <c r="CS81" s="82"/>
      <c r="CT81" s="82"/>
      <c r="CU81" s="82"/>
      <c r="CV81" s="82"/>
      <c r="CW81" s="82"/>
      <c r="CX81" s="82"/>
      <c r="CY81" s="82"/>
      <c r="CZ81" s="82"/>
      <c r="DA81" s="82"/>
      <c r="DB81" s="82"/>
      <c r="DC81" s="82"/>
      <c r="DD81" s="82"/>
      <c r="DE81" s="82"/>
      <c r="DF81" s="82"/>
      <c r="DG81" s="82"/>
      <c r="DH81" s="82"/>
      <c r="DI81" s="82"/>
      <c r="DJ81" s="82"/>
      <c r="DK81" s="82"/>
      <c r="DL81" s="82"/>
      <c r="DM81" s="82"/>
      <c r="DN81" s="82"/>
      <c r="DO81" s="82"/>
      <c r="DP81" s="82"/>
      <c r="DQ81" s="82"/>
      <c r="DR81" s="82"/>
      <c r="DS81" s="82"/>
      <c r="DT81" s="82"/>
      <c r="DU81" s="82"/>
      <c r="DV81" s="82"/>
      <c r="DW81" s="82"/>
      <c r="DX81" s="82"/>
      <c r="DY81" s="82"/>
      <c r="DZ81" s="82"/>
      <c r="EA81" s="82"/>
      <c r="EB81" s="82"/>
      <c r="EC81" s="82"/>
      <c r="ED81" s="82"/>
      <c r="EE81" s="82"/>
      <c r="EF81" s="82"/>
      <c r="EG81" s="82"/>
      <c r="EH81" s="82"/>
      <c r="EI81" s="82"/>
      <c r="EJ81" s="82"/>
      <c r="EK81" s="82"/>
      <c r="EL81" s="82"/>
      <c r="EM81" s="82"/>
      <c r="EN81" s="82"/>
      <c r="EO81" s="82"/>
      <c r="EP81" s="82"/>
    </row>
    <row r="82" spans="2:146" ht="14.1" customHeight="1">
      <c r="B82" s="919" t="s">
        <v>941</v>
      </c>
      <c r="C82" s="919"/>
      <c r="D82" s="833" t="s">
        <v>100</v>
      </c>
      <c r="E82" s="960">
        <f ca="1">XIRR(G59:EP59,$G$4:$EP$4)</f>
        <v>0.12109782099723815</v>
      </c>
      <c r="F82" s="65"/>
      <c r="G82" s="82"/>
      <c r="H82" s="82"/>
      <c r="I82" s="82"/>
      <c r="J82" s="82"/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  <c r="Y82" s="82"/>
      <c r="Z82" s="82"/>
      <c r="AA82" s="82"/>
      <c r="AB82" s="82"/>
      <c r="AC82" s="82"/>
      <c r="AD82" s="82"/>
      <c r="AE82" s="82"/>
      <c r="AF82" s="82"/>
      <c r="AG82" s="82"/>
      <c r="AH82" s="82"/>
      <c r="AI82" s="82"/>
      <c r="AJ82" s="82"/>
      <c r="AK82" s="82"/>
      <c r="AL82" s="82"/>
      <c r="AM82" s="82"/>
      <c r="AN82" s="82"/>
      <c r="AO82" s="82"/>
      <c r="AP82" s="82"/>
      <c r="AQ82" s="82"/>
      <c r="AR82" s="82"/>
      <c r="AS82" s="82"/>
      <c r="AT82" s="82"/>
      <c r="AU82" s="82"/>
      <c r="AV82" s="82"/>
      <c r="AW82" s="82"/>
      <c r="AX82" s="82"/>
      <c r="AY82" s="82"/>
      <c r="AZ82" s="82"/>
      <c r="BA82" s="82"/>
      <c r="BB82" s="82"/>
      <c r="BC82" s="82"/>
      <c r="BD82" s="82"/>
      <c r="BE82" s="82"/>
      <c r="BF82" s="82"/>
      <c r="BG82" s="82"/>
      <c r="BH82" s="82"/>
      <c r="BI82" s="82"/>
      <c r="BJ82" s="82"/>
      <c r="BK82" s="82"/>
      <c r="BL82" s="82"/>
      <c r="BM82" s="82"/>
      <c r="BN82" s="82"/>
      <c r="BO82" s="82"/>
      <c r="BP82" s="82"/>
      <c r="BQ82" s="82"/>
      <c r="BR82" s="82"/>
      <c r="BS82" s="82"/>
      <c r="BT82" s="82"/>
      <c r="BU82" s="82"/>
      <c r="BV82" s="82"/>
      <c r="BW82" s="82"/>
      <c r="BX82" s="82"/>
      <c r="BY82" s="82"/>
      <c r="BZ82" s="82"/>
      <c r="CA82" s="82"/>
      <c r="CB82" s="82"/>
      <c r="CC82" s="82"/>
      <c r="CD82" s="82"/>
      <c r="CE82" s="82"/>
      <c r="CF82" s="82"/>
      <c r="CG82" s="82"/>
      <c r="CH82" s="82"/>
      <c r="CI82" s="82"/>
      <c r="CJ82" s="82"/>
      <c r="CK82" s="82"/>
      <c r="CL82" s="82"/>
      <c r="CM82" s="82"/>
      <c r="CN82" s="82"/>
      <c r="CO82" s="82"/>
      <c r="CP82" s="82"/>
      <c r="CQ82" s="82"/>
      <c r="CR82" s="82"/>
      <c r="CS82" s="82"/>
      <c r="CT82" s="82"/>
      <c r="CU82" s="82"/>
      <c r="CV82" s="82"/>
      <c r="CW82" s="82"/>
      <c r="CX82" s="82"/>
      <c r="CY82" s="82"/>
      <c r="CZ82" s="82"/>
      <c r="DA82" s="82"/>
      <c r="DB82" s="82"/>
      <c r="DC82" s="82"/>
      <c r="DD82" s="82"/>
      <c r="DE82" s="82"/>
      <c r="DF82" s="82"/>
      <c r="DG82" s="82"/>
      <c r="DH82" s="82"/>
      <c r="DI82" s="82"/>
      <c r="DJ82" s="82"/>
      <c r="DK82" s="82"/>
      <c r="DL82" s="82"/>
      <c r="DM82" s="82"/>
      <c r="DN82" s="82"/>
      <c r="DO82" s="82"/>
      <c r="DP82" s="82"/>
      <c r="DQ82" s="82"/>
      <c r="DR82" s="82"/>
      <c r="DS82" s="82"/>
      <c r="DT82" s="82"/>
      <c r="DU82" s="82"/>
      <c r="DV82" s="82"/>
      <c r="DW82" s="82"/>
      <c r="DX82" s="82"/>
      <c r="DY82" s="82"/>
      <c r="DZ82" s="82"/>
      <c r="EA82" s="82"/>
      <c r="EB82" s="82"/>
      <c r="EC82" s="82"/>
      <c r="ED82" s="82"/>
      <c r="EE82" s="82"/>
      <c r="EF82" s="82"/>
      <c r="EG82" s="82"/>
      <c r="EH82" s="82"/>
      <c r="EI82" s="82"/>
      <c r="EJ82" s="82"/>
      <c r="EK82" s="82"/>
      <c r="EL82" s="82"/>
      <c r="EM82" s="82"/>
      <c r="EN82" s="82"/>
      <c r="EO82" s="82"/>
      <c r="EP82" s="82"/>
    </row>
    <row r="83" spans="2:146" ht="14.1" customHeight="1">
      <c r="B83" s="919" t="s">
        <v>946</v>
      </c>
      <c r="C83" s="919"/>
      <c r="D83" s="833" t="s">
        <v>100</v>
      </c>
      <c r="E83" s="960">
        <f ca="1">XIRR(G64:EP64,$G$4:$EP$4)</f>
        <v>0.13041772246360778</v>
      </c>
      <c r="F83" s="961">
        <f ca="1">E83-$E$82</f>
        <v>9.3199014663696289E-3</v>
      </c>
      <c r="G83" s="82"/>
      <c r="H83" s="82"/>
      <c r="I83" s="82"/>
      <c r="J83" s="82"/>
      <c r="K83" s="82"/>
      <c r="L83" s="82"/>
      <c r="M83" s="82"/>
      <c r="N83" s="82"/>
      <c r="O83" s="82"/>
      <c r="P83" s="82"/>
      <c r="Q83" s="82"/>
      <c r="R83" s="82"/>
      <c r="S83" s="82"/>
      <c r="T83" s="82"/>
      <c r="U83" s="82"/>
      <c r="V83" s="82"/>
      <c r="W83" s="82"/>
      <c r="X83" s="82"/>
      <c r="Y83" s="82"/>
      <c r="Z83" s="82"/>
      <c r="AA83" s="82"/>
      <c r="AB83" s="82"/>
      <c r="AC83" s="82"/>
      <c r="AD83" s="82"/>
      <c r="AE83" s="82"/>
      <c r="AF83" s="82"/>
      <c r="AG83" s="82"/>
      <c r="AH83" s="82"/>
      <c r="AI83" s="82"/>
      <c r="AJ83" s="82"/>
      <c r="AK83" s="82"/>
      <c r="AL83" s="82"/>
      <c r="AM83" s="82"/>
      <c r="AN83" s="82"/>
      <c r="AO83" s="82"/>
      <c r="AP83" s="82"/>
      <c r="AQ83" s="82"/>
      <c r="AR83" s="82"/>
      <c r="AS83" s="82"/>
      <c r="AT83" s="82"/>
      <c r="AU83" s="82"/>
      <c r="AV83" s="82"/>
      <c r="AW83" s="82"/>
      <c r="AX83" s="82"/>
      <c r="AY83" s="82"/>
      <c r="AZ83" s="82"/>
      <c r="BA83" s="82"/>
      <c r="BB83" s="82"/>
      <c r="BC83" s="82"/>
      <c r="BD83" s="82"/>
      <c r="BE83" s="82"/>
      <c r="BF83" s="82"/>
      <c r="BG83" s="82"/>
      <c r="BH83" s="82"/>
      <c r="BI83" s="82"/>
      <c r="BJ83" s="82"/>
      <c r="BK83" s="82"/>
      <c r="BL83" s="82"/>
      <c r="BM83" s="82"/>
      <c r="BN83" s="82"/>
      <c r="BO83" s="82"/>
      <c r="BP83" s="82"/>
      <c r="BQ83" s="82"/>
      <c r="BR83" s="82"/>
      <c r="BS83" s="82"/>
      <c r="BT83" s="82"/>
      <c r="BU83" s="82"/>
      <c r="BV83" s="82"/>
      <c r="BW83" s="82"/>
      <c r="BX83" s="82"/>
      <c r="BY83" s="82"/>
      <c r="BZ83" s="82"/>
      <c r="CA83" s="82"/>
      <c r="CB83" s="82"/>
      <c r="CC83" s="82"/>
      <c r="CD83" s="82"/>
      <c r="CE83" s="82"/>
      <c r="CF83" s="82"/>
      <c r="CG83" s="82"/>
      <c r="CH83" s="82"/>
      <c r="CI83" s="82"/>
      <c r="CJ83" s="82"/>
      <c r="CK83" s="82"/>
      <c r="CL83" s="82"/>
      <c r="CM83" s="82"/>
      <c r="CN83" s="82"/>
      <c r="CO83" s="82"/>
      <c r="CP83" s="82"/>
      <c r="CQ83" s="82"/>
      <c r="CR83" s="82"/>
      <c r="CS83" s="82"/>
      <c r="CT83" s="82"/>
      <c r="CU83" s="82"/>
      <c r="CV83" s="82"/>
      <c r="CW83" s="82"/>
      <c r="CX83" s="82"/>
      <c r="CY83" s="82"/>
      <c r="CZ83" s="82"/>
      <c r="DA83" s="82"/>
      <c r="DB83" s="82"/>
      <c r="DC83" s="82"/>
      <c r="DD83" s="82"/>
      <c r="DE83" s="82"/>
      <c r="DF83" s="82"/>
      <c r="DG83" s="82"/>
      <c r="DH83" s="82"/>
      <c r="DI83" s="82"/>
      <c r="DJ83" s="82"/>
      <c r="DK83" s="82"/>
      <c r="DL83" s="82"/>
      <c r="DM83" s="82"/>
      <c r="DN83" s="82"/>
      <c r="DO83" s="82"/>
      <c r="DP83" s="82"/>
      <c r="DQ83" s="82"/>
      <c r="DR83" s="82"/>
      <c r="DS83" s="82"/>
      <c r="DT83" s="82"/>
      <c r="DU83" s="82"/>
      <c r="DV83" s="82"/>
      <c r="DW83" s="82"/>
      <c r="DX83" s="82"/>
      <c r="DY83" s="82"/>
      <c r="DZ83" s="82"/>
      <c r="EA83" s="82"/>
      <c r="EB83" s="82"/>
      <c r="EC83" s="82"/>
      <c r="ED83" s="82"/>
      <c r="EE83" s="82"/>
      <c r="EF83" s="82"/>
      <c r="EG83" s="82"/>
      <c r="EH83" s="82"/>
      <c r="EI83" s="82"/>
      <c r="EJ83" s="82"/>
      <c r="EK83" s="82"/>
      <c r="EL83" s="82"/>
      <c r="EM83" s="82"/>
      <c r="EN83" s="82"/>
      <c r="EO83" s="82"/>
      <c r="EP83" s="82"/>
    </row>
    <row r="84" spans="2:146" ht="14.1" customHeight="1">
      <c r="B84" s="919" t="s">
        <v>947</v>
      </c>
      <c r="C84" s="919"/>
      <c r="D84" s="833" t="s">
        <v>100</v>
      </c>
      <c r="E84" s="960">
        <f t="shared" ref="E84:E93" ca="1" si="111">XIRR(G65:EP65,$G$4:$EP$4)</f>
        <v>0.12109782099723815</v>
      </c>
      <c r="F84" s="961">
        <f t="shared" ref="F84:F97" ca="1" si="112">E84-$E$82</f>
        <v>0</v>
      </c>
      <c r="G84" s="82"/>
      <c r="H84" s="82"/>
      <c r="I84" s="82"/>
      <c r="J84" s="82"/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82"/>
      <c r="Z84" s="82"/>
      <c r="AA84" s="82"/>
      <c r="AB84" s="82"/>
      <c r="AC84" s="82"/>
      <c r="AD84" s="82"/>
      <c r="AE84" s="82"/>
      <c r="AF84" s="82"/>
      <c r="AG84" s="82"/>
      <c r="AH84" s="82"/>
      <c r="AI84" s="82"/>
      <c r="AJ84" s="82"/>
      <c r="AK84" s="82"/>
      <c r="AL84" s="82"/>
      <c r="AM84" s="82"/>
      <c r="AN84" s="82"/>
      <c r="AO84" s="82"/>
      <c r="AP84" s="82"/>
      <c r="AQ84" s="82"/>
      <c r="AR84" s="82"/>
      <c r="AS84" s="82"/>
      <c r="AT84" s="82"/>
      <c r="AU84" s="82"/>
      <c r="AV84" s="82"/>
      <c r="AW84" s="82"/>
      <c r="AX84" s="82"/>
      <c r="AY84" s="82"/>
      <c r="AZ84" s="82"/>
      <c r="BA84" s="82"/>
      <c r="BB84" s="82"/>
      <c r="BC84" s="82"/>
      <c r="BD84" s="82"/>
      <c r="BE84" s="82"/>
      <c r="BF84" s="82"/>
      <c r="BG84" s="82"/>
      <c r="BH84" s="82"/>
      <c r="BI84" s="82"/>
      <c r="BJ84" s="82"/>
      <c r="BK84" s="82"/>
      <c r="BL84" s="82"/>
      <c r="BM84" s="82"/>
      <c r="BN84" s="82"/>
      <c r="BO84" s="82"/>
      <c r="BP84" s="82"/>
      <c r="BQ84" s="82"/>
      <c r="BR84" s="82"/>
      <c r="BS84" s="82"/>
      <c r="BT84" s="82"/>
      <c r="BU84" s="82"/>
      <c r="BV84" s="82"/>
      <c r="BW84" s="82"/>
      <c r="BX84" s="82"/>
      <c r="BY84" s="82"/>
      <c r="BZ84" s="82"/>
      <c r="CA84" s="82"/>
      <c r="CB84" s="82"/>
      <c r="CC84" s="82"/>
      <c r="CD84" s="82"/>
      <c r="CE84" s="82"/>
      <c r="CF84" s="82"/>
      <c r="CG84" s="82"/>
      <c r="CH84" s="82"/>
      <c r="CI84" s="82"/>
      <c r="CJ84" s="82"/>
      <c r="CK84" s="82"/>
      <c r="CL84" s="82"/>
      <c r="CM84" s="82"/>
      <c r="CN84" s="82"/>
      <c r="CO84" s="82"/>
      <c r="CP84" s="82"/>
      <c r="CQ84" s="82"/>
      <c r="CR84" s="82"/>
      <c r="CS84" s="82"/>
      <c r="CT84" s="82"/>
      <c r="CU84" s="82"/>
      <c r="CV84" s="82"/>
      <c r="CW84" s="82"/>
      <c r="CX84" s="82"/>
      <c r="CY84" s="82"/>
      <c r="CZ84" s="82"/>
      <c r="DA84" s="82"/>
      <c r="DB84" s="82"/>
      <c r="DC84" s="82"/>
      <c r="DD84" s="82"/>
      <c r="DE84" s="82"/>
      <c r="DF84" s="82"/>
      <c r="DG84" s="82"/>
      <c r="DH84" s="82"/>
      <c r="DI84" s="82"/>
      <c r="DJ84" s="82"/>
      <c r="DK84" s="82"/>
      <c r="DL84" s="82"/>
      <c r="DM84" s="82"/>
      <c r="DN84" s="82"/>
      <c r="DO84" s="82"/>
      <c r="DP84" s="82"/>
      <c r="DQ84" s="82"/>
      <c r="DR84" s="82"/>
      <c r="DS84" s="82"/>
      <c r="DT84" s="82"/>
      <c r="DU84" s="82"/>
      <c r="DV84" s="82"/>
      <c r="DW84" s="82"/>
      <c r="DX84" s="82"/>
      <c r="DY84" s="82"/>
      <c r="DZ84" s="82"/>
      <c r="EA84" s="82"/>
      <c r="EB84" s="82"/>
      <c r="EC84" s="82"/>
      <c r="ED84" s="82"/>
      <c r="EE84" s="82"/>
      <c r="EF84" s="82"/>
      <c r="EG84" s="82"/>
      <c r="EH84" s="82"/>
      <c r="EI84" s="82"/>
      <c r="EJ84" s="82"/>
      <c r="EK84" s="82"/>
      <c r="EL84" s="82"/>
      <c r="EM84" s="82"/>
      <c r="EN84" s="82"/>
      <c r="EO84" s="82"/>
      <c r="EP84" s="82"/>
    </row>
    <row r="85" spans="2:146" ht="14.1" customHeight="1">
      <c r="B85" s="919" t="s">
        <v>948</v>
      </c>
      <c r="C85" s="919"/>
      <c r="D85" s="833" t="s">
        <v>100</v>
      </c>
      <c r="E85" s="960">
        <f t="shared" ca="1" si="111"/>
        <v>0.12109782099723815</v>
      </c>
      <c r="F85" s="961">
        <f t="shared" ca="1" si="112"/>
        <v>0</v>
      </c>
      <c r="G85" s="82"/>
      <c r="H85" s="82"/>
      <c r="I85" s="82"/>
      <c r="J85" s="82"/>
      <c r="K85" s="82"/>
      <c r="L85" s="82"/>
      <c r="M85" s="82"/>
      <c r="N85" s="82"/>
      <c r="O85" s="82"/>
      <c r="P85" s="82"/>
      <c r="Q85" s="82"/>
      <c r="R85" s="82"/>
      <c r="S85" s="82"/>
      <c r="T85" s="82"/>
      <c r="U85" s="82"/>
      <c r="V85" s="82"/>
      <c r="W85" s="82"/>
      <c r="X85" s="82"/>
      <c r="Y85" s="82"/>
      <c r="Z85" s="82"/>
      <c r="AA85" s="82"/>
      <c r="AB85" s="82"/>
      <c r="AC85" s="82"/>
      <c r="AD85" s="82"/>
      <c r="AE85" s="82"/>
      <c r="AF85" s="82"/>
      <c r="AG85" s="82"/>
      <c r="AH85" s="82"/>
      <c r="AI85" s="82"/>
      <c r="AJ85" s="82"/>
      <c r="AK85" s="82"/>
      <c r="AL85" s="82"/>
      <c r="AM85" s="82"/>
      <c r="AN85" s="82"/>
      <c r="AO85" s="82"/>
      <c r="AP85" s="82"/>
      <c r="AQ85" s="82"/>
      <c r="AR85" s="82"/>
      <c r="AS85" s="82"/>
      <c r="AT85" s="82"/>
      <c r="AU85" s="82"/>
      <c r="AV85" s="82"/>
      <c r="AW85" s="82"/>
      <c r="AX85" s="82"/>
      <c r="AY85" s="82"/>
      <c r="AZ85" s="82"/>
      <c r="BA85" s="82"/>
      <c r="BB85" s="82"/>
      <c r="BC85" s="82"/>
      <c r="BD85" s="82"/>
      <c r="BE85" s="82"/>
      <c r="BF85" s="82"/>
      <c r="BG85" s="82"/>
      <c r="BH85" s="82"/>
      <c r="BI85" s="82"/>
      <c r="BJ85" s="82"/>
      <c r="BK85" s="82"/>
      <c r="BL85" s="82"/>
      <c r="BM85" s="82"/>
      <c r="BN85" s="82"/>
      <c r="BO85" s="82"/>
      <c r="BP85" s="82"/>
      <c r="BQ85" s="82"/>
      <c r="BR85" s="82"/>
      <c r="BS85" s="82"/>
      <c r="BT85" s="82"/>
      <c r="BU85" s="82"/>
      <c r="BV85" s="82"/>
      <c r="BW85" s="82"/>
      <c r="BX85" s="82"/>
      <c r="BY85" s="82"/>
      <c r="BZ85" s="82"/>
      <c r="CA85" s="82"/>
      <c r="CB85" s="82"/>
      <c r="CC85" s="82"/>
      <c r="CD85" s="82"/>
      <c r="CE85" s="82"/>
      <c r="CF85" s="82"/>
      <c r="CG85" s="82"/>
      <c r="CH85" s="82"/>
      <c r="CI85" s="82"/>
      <c r="CJ85" s="82"/>
      <c r="CK85" s="82"/>
      <c r="CL85" s="82"/>
      <c r="CM85" s="82"/>
      <c r="CN85" s="82"/>
      <c r="CO85" s="82"/>
      <c r="CP85" s="82"/>
      <c r="CQ85" s="82"/>
      <c r="CR85" s="82"/>
      <c r="CS85" s="82"/>
      <c r="CT85" s="82"/>
      <c r="CU85" s="82"/>
      <c r="CV85" s="82"/>
      <c r="CW85" s="82"/>
      <c r="CX85" s="82"/>
      <c r="CY85" s="82"/>
      <c r="CZ85" s="82"/>
      <c r="DA85" s="82"/>
      <c r="DB85" s="82"/>
      <c r="DC85" s="82"/>
      <c r="DD85" s="82"/>
      <c r="DE85" s="82"/>
      <c r="DF85" s="82"/>
      <c r="DG85" s="82"/>
      <c r="DH85" s="82"/>
      <c r="DI85" s="82"/>
      <c r="DJ85" s="82"/>
      <c r="DK85" s="82"/>
      <c r="DL85" s="82"/>
      <c r="DM85" s="82"/>
      <c r="DN85" s="82"/>
      <c r="DO85" s="82"/>
      <c r="DP85" s="82"/>
      <c r="DQ85" s="82"/>
      <c r="DR85" s="82"/>
      <c r="DS85" s="82"/>
      <c r="DT85" s="82"/>
      <c r="DU85" s="82"/>
      <c r="DV85" s="82"/>
      <c r="DW85" s="82"/>
      <c r="DX85" s="82"/>
      <c r="DY85" s="82"/>
      <c r="DZ85" s="82"/>
      <c r="EA85" s="82"/>
      <c r="EB85" s="82"/>
      <c r="EC85" s="82"/>
      <c r="ED85" s="82"/>
      <c r="EE85" s="82"/>
      <c r="EF85" s="82"/>
      <c r="EG85" s="82"/>
      <c r="EH85" s="82"/>
      <c r="EI85" s="82"/>
      <c r="EJ85" s="82"/>
      <c r="EK85" s="82"/>
      <c r="EL85" s="82"/>
      <c r="EM85" s="82"/>
      <c r="EN85" s="82"/>
      <c r="EO85" s="82"/>
      <c r="EP85" s="82"/>
    </row>
    <row r="86" spans="2:146" ht="14.1" customHeight="1">
      <c r="B86" s="919" t="s">
        <v>949</v>
      </c>
      <c r="C86" s="919"/>
      <c r="D86" s="833" t="s">
        <v>100</v>
      </c>
      <c r="E86" s="960">
        <f t="shared" ca="1" si="111"/>
        <v>0.14665165543556222</v>
      </c>
      <c r="F86" s="961">
        <f t="shared" ca="1" si="112"/>
        <v>2.5553834438324069E-2</v>
      </c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  <c r="R86" s="82"/>
      <c r="S86" s="82"/>
      <c r="T86" s="82"/>
      <c r="U86" s="82"/>
      <c r="V86" s="82"/>
      <c r="W86" s="82"/>
      <c r="X86" s="82"/>
      <c r="Y86" s="82"/>
      <c r="Z86" s="82"/>
      <c r="AA86" s="82"/>
      <c r="AB86" s="82"/>
      <c r="AC86" s="82"/>
      <c r="AD86" s="82"/>
      <c r="AE86" s="82"/>
      <c r="AF86" s="82"/>
      <c r="AG86" s="82"/>
      <c r="AH86" s="82"/>
      <c r="AI86" s="82"/>
      <c r="AJ86" s="82"/>
      <c r="AK86" s="82"/>
      <c r="AL86" s="82"/>
      <c r="AM86" s="82"/>
      <c r="AN86" s="82"/>
      <c r="AO86" s="82"/>
      <c r="AP86" s="82"/>
      <c r="AQ86" s="82"/>
      <c r="AR86" s="82"/>
      <c r="AS86" s="82"/>
      <c r="AT86" s="82"/>
      <c r="AU86" s="82"/>
      <c r="AV86" s="82"/>
      <c r="AW86" s="82"/>
      <c r="AX86" s="82"/>
      <c r="AY86" s="82"/>
      <c r="AZ86" s="82"/>
      <c r="BA86" s="82"/>
      <c r="BB86" s="82"/>
      <c r="BC86" s="82"/>
      <c r="BD86" s="82"/>
      <c r="BE86" s="82"/>
      <c r="BF86" s="82"/>
      <c r="BG86" s="82"/>
      <c r="BH86" s="82"/>
      <c r="BI86" s="82"/>
      <c r="BJ86" s="82"/>
      <c r="BK86" s="82"/>
      <c r="BL86" s="82"/>
      <c r="BM86" s="82"/>
      <c r="BN86" s="82"/>
      <c r="BO86" s="82"/>
      <c r="BP86" s="82"/>
      <c r="BQ86" s="82"/>
      <c r="BR86" s="82"/>
      <c r="BS86" s="82"/>
      <c r="BT86" s="82"/>
      <c r="BU86" s="82"/>
      <c r="BV86" s="82"/>
      <c r="BW86" s="82"/>
      <c r="BX86" s="82"/>
      <c r="BY86" s="82"/>
      <c r="BZ86" s="82"/>
      <c r="CA86" s="82"/>
      <c r="CB86" s="82"/>
      <c r="CC86" s="82"/>
      <c r="CD86" s="82"/>
      <c r="CE86" s="82"/>
      <c r="CF86" s="82"/>
      <c r="CG86" s="82"/>
      <c r="CH86" s="82"/>
      <c r="CI86" s="82"/>
      <c r="CJ86" s="82"/>
      <c r="CK86" s="82"/>
      <c r="CL86" s="82"/>
      <c r="CM86" s="82"/>
      <c r="CN86" s="82"/>
      <c r="CO86" s="82"/>
      <c r="CP86" s="82"/>
      <c r="CQ86" s="82"/>
      <c r="CR86" s="82"/>
      <c r="CS86" s="82"/>
      <c r="CT86" s="82"/>
      <c r="CU86" s="82"/>
      <c r="CV86" s="82"/>
      <c r="CW86" s="82"/>
      <c r="CX86" s="82"/>
      <c r="CY86" s="82"/>
      <c r="CZ86" s="82"/>
      <c r="DA86" s="82"/>
      <c r="DB86" s="82"/>
      <c r="DC86" s="82"/>
      <c r="DD86" s="82"/>
      <c r="DE86" s="82"/>
      <c r="DF86" s="82"/>
      <c r="DG86" s="82"/>
      <c r="DH86" s="82"/>
      <c r="DI86" s="82"/>
      <c r="DJ86" s="82"/>
      <c r="DK86" s="82"/>
      <c r="DL86" s="82"/>
      <c r="DM86" s="82"/>
      <c r="DN86" s="82"/>
      <c r="DO86" s="82"/>
      <c r="DP86" s="82"/>
      <c r="DQ86" s="82"/>
      <c r="DR86" s="82"/>
      <c r="DS86" s="82"/>
      <c r="DT86" s="82"/>
      <c r="DU86" s="82"/>
      <c r="DV86" s="82"/>
      <c r="DW86" s="82"/>
      <c r="DX86" s="82"/>
      <c r="DY86" s="82"/>
      <c r="DZ86" s="82"/>
      <c r="EA86" s="82"/>
      <c r="EB86" s="82"/>
      <c r="EC86" s="82"/>
      <c r="ED86" s="82"/>
      <c r="EE86" s="82"/>
      <c r="EF86" s="82"/>
      <c r="EG86" s="82"/>
      <c r="EH86" s="82"/>
      <c r="EI86" s="82"/>
      <c r="EJ86" s="82"/>
      <c r="EK86" s="82"/>
      <c r="EL86" s="82"/>
      <c r="EM86" s="82"/>
      <c r="EN86" s="82"/>
      <c r="EO86" s="82"/>
      <c r="EP86" s="82"/>
    </row>
    <row r="87" spans="2:146" ht="14.1" customHeight="1">
      <c r="B87" s="919" t="s">
        <v>950</v>
      </c>
      <c r="C87" s="919"/>
      <c r="D87" s="833" t="s">
        <v>100</v>
      </c>
      <c r="E87" s="960">
        <f t="shared" ca="1" si="111"/>
        <v>0.13041772246360778</v>
      </c>
      <c r="F87" s="961">
        <f t="shared" ca="1" si="112"/>
        <v>9.3199014663696289E-3</v>
      </c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  <c r="R87" s="82"/>
      <c r="S87" s="82"/>
      <c r="T87" s="82"/>
      <c r="U87" s="82"/>
      <c r="V87" s="82"/>
      <c r="W87" s="82"/>
      <c r="X87" s="82"/>
      <c r="Y87" s="82"/>
      <c r="Z87" s="82"/>
      <c r="AA87" s="82"/>
      <c r="AB87" s="82"/>
      <c r="AC87" s="82"/>
      <c r="AD87" s="82"/>
      <c r="AE87" s="82"/>
      <c r="AF87" s="82"/>
      <c r="AG87" s="82"/>
      <c r="AH87" s="82"/>
      <c r="AI87" s="82"/>
      <c r="AJ87" s="82"/>
      <c r="AK87" s="82"/>
      <c r="AL87" s="82"/>
      <c r="AM87" s="82"/>
      <c r="AN87" s="82"/>
      <c r="AO87" s="82"/>
      <c r="AP87" s="82"/>
      <c r="AQ87" s="82"/>
      <c r="AR87" s="82"/>
      <c r="AS87" s="82"/>
      <c r="AT87" s="82"/>
      <c r="AU87" s="82"/>
      <c r="AV87" s="82"/>
      <c r="AW87" s="82"/>
      <c r="AX87" s="82"/>
      <c r="AY87" s="82"/>
      <c r="AZ87" s="82"/>
      <c r="BA87" s="82"/>
      <c r="BB87" s="82"/>
      <c r="BC87" s="82"/>
      <c r="BD87" s="82"/>
      <c r="BE87" s="82"/>
      <c r="BF87" s="82"/>
      <c r="BG87" s="82"/>
      <c r="BH87" s="82"/>
      <c r="BI87" s="82"/>
      <c r="BJ87" s="82"/>
      <c r="BK87" s="82"/>
      <c r="BL87" s="82"/>
      <c r="BM87" s="82"/>
      <c r="BN87" s="82"/>
      <c r="BO87" s="82"/>
      <c r="BP87" s="82"/>
      <c r="BQ87" s="82"/>
      <c r="BR87" s="82"/>
      <c r="BS87" s="82"/>
      <c r="BT87" s="82"/>
      <c r="BU87" s="82"/>
      <c r="BV87" s="82"/>
      <c r="BW87" s="82"/>
      <c r="BX87" s="82"/>
      <c r="BY87" s="82"/>
      <c r="BZ87" s="82"/>
      <c r="CA87" s="82"/>
      <c r="CB87" s="82"/>
      <c r="CC87" s="82"/>
      <c r="CD87" s="82"/>
      <c r="CE87" s="82"/>
      <c r="CF87" s="82"/>
      <c r="CG87" s="82"/>
      <c r="CH87" s="82"/>
      <c r="CI87" s="82"/>
      <c r="CJ87" s="82"/>
      <c r="CK87" s="82"/>
      <c r="CL87" s="82"/>
      <c r="CM87" s="82"/>
      <c r="CN87" s="82"/>
      <c r="CO87" s="82"/>
      <c r="CP87" s="82"/>
      <c r="CQ87" s="82"/>
      <c r="CR87" s="82"/>
      <c r="CS87" s="82"/>
      <c r="CT87" s="82"/>
      <c r="CU87" s="82"/>
      <c r="CV87" s="82"/>
      <c r="CW87" s="82"/>
      <c r="CX87" s="82"/>
      <c r="CY87" s="82"/>
      <c r="CZ87" s="82"/>
      <c r="DA87" s="82"/>
      <c r="DB87" s="82"/>
      <c r="DC87" s="82"/>
      <c r="DD87" s="82"/>
      <c r="DE87" s="82"/>
      <c r="DF87" s="82"/>
      <c r="DG87" s="82"/>
      <c r="DH87" s="82"/>
      <c r="DI87" s="82"/>
      <c r="DJ87" s="82"/>
      <c r="DK87" s="82"/>
      <c r="DL87" s="82"/>
      <c r="DM87" s="82"/>
      <c r="DN87" s="82"/>
      <c r="DO87" s="82"/>
      <c r="DP87" s="82"/>
      <c r="DQ87" s="82"/>
      <c r="DR87" s="82"/>
      <c r="DS87" s="82"/>
      <c r="DT87" s="82"/>
      <c r="DU87" s="82"/>
      <c r="DV87" s="82"/>
      <c r="DW87" s="82"/>
      <c r="DX87" s="82"/>
      <c r="DY87" s="82"/>
      <c r="DZ87" s="82"/>
      <c r="EA87" s="82"/>
      <c r="EB87" s="82"/>
      <c r="EC87" s="82"/>
      <c r="ED87" s="82"/>
      <c r="EE87" s="82"/>
      <c r="EF87" s="82"/>
      <c r="EG87" s="82"/>
      <c r="EH87" s="82"/>
      <c r="EI87" s="82"/>
      <c r="EJ87" s="82"/>
      <c r="EK87" s="82"/>
      <c r="EL87" s="82"/>
      <c r="EM87" s="82"/>
      <c r="EN87" s="82"/>
      <c r="EO87" s="82"/>
      <c r="EP87" s="82"/>
    </row>
    <row r="88" spans="2:146" ht="14.1" customHeight="1">
      <c r="B88" s="919" t="s">
        <v>951</v>
      </c>
      <c r="C88" s="919"/>
      <c r="D88" s="833" t="s">
        <v>100</v>
      </c>
      <c r="E88" s="960">
        <f t="shared" ca="1" si="111"/>
        <v>0.13041772246360778</v>
      </c>
      <c r="F88" s="961">
        <f t="shared" ca="1" si="112"/>
        <v>9.3199014663696289E-3</v>
      </c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82"/>
      <c r="R88" s="82"/>
      <c r="S88" s="82"/>
      <c r="T88" s="82"/>
      <c r="U88" s="82"/>
      <c r="V88" s="82"/>
      <c r="W88" s="82"/>
      <c r="X88" s="82"/>
      <c r="Y88" s="82"/>
      <c r="Z88" s="82"/>
      <c r="AA88" s="82"/>
      <c r="AB88" s="82"/>
      <c r="AC88" s="82"/>
      <c r="AD88" s="82"/>
      <c r="AE88" s="82"/>
      <c r="AF88" s="82"/>
      <c r="AG88" s="82"/>
      <c r="AH88" s="82"/>
      <c r="AI88" s="82"/>
      <c r="AJ88" s="82"/>
      <c r="AK88" s="82"/>
      <c r="AL88" s="82"/>
      <c r="AM88" s="82"/>
      <c r="AN88" s="82"/>
      <c r="AO88" s="82"/>
      <c r="AP88" s="82"/>
      <c r="AQ88" s="82"/>
      <c r="AR88" s="82"/>
      <c r="AS88" s="82"/>
      <c r="AT88" s="82"/>
      <c r="AU88" s="82"/>
      <c r="AV88" s="82"/>
      <c r="AW88" s="82"/>
      <c r="AX88" s="82"/>
      <c r="AY88" s="82"/>
      <c r="AZ88" s="82"/>
      <c r="BA88" s="82"/>
      <c r="BB88" s="82"/>
      <c r="BC88" s="82"/>
      <c r="BD88" s="82"/>
      <c r="BE88" s="82"/>
      <c r="BF88" s="82"/>
      <c r="BG88" s="82"/>
      <c r="BH88" s="82"/>
      <c r="BI88" s="82"/>
      <c r="BJ88" s="82"/>
      <c r="BK88" s="82"/>
      <c r="BL88" s="82"/>
      <c r="BM88" s="82"/>
      <c r="BN88" s="82"/>
      <c r="BO88" s="82"/>
      <c r="BP88" s="82"/>
      <c r="BQ88" s="82"/>
      <c r="BR88" s="82"/>
      <c r="BS88" s="82"/>
      <c r="BT88" s="82"/>
      <c r="BU88" s="82"/>
      <c r="BV88" s="82"/>
      <c r="BW88" s="82"/>
      <c r="BX88" s="82"/>
      <c r="BY88" s="82"/>
      <c r="BZ88" s="82"/>
      <c r="CA88" s="82"/>
      <c r="CB88" s="82"/>
      <c r="CC88" s="82"/>
      <c r="CD88" s="82"/>
      <c r="CE88" s="82"/>
      <c r="CF88" s="82"/>
      <c r="CG88" s="82"/>
      <c r="CH88" s="82"/>
      <c r="CI88" s="82"/>
      <c r="CJ88" s="82"/>
      <c r="CK88" s="82"/>
      <c r="CL88" s="82"/>
      <c r="CM88" s="82"/>
      <c r="CN88" s="82"/>
      <c r="CO88" s="82"/>
      <c r="CP88" s="82"/>
      <c r="CQ88" s="82"/>
      <c r="CR88" s="82"/>
      <c r="CS88" s="82"/>
      <c r="CT88" s="82"/>
      <c r="CU88" s="82"/>
      <c r="CV88" s="82"/>
      <c r="CW88" s="82"/>
      <c r="CX88" s="82"/>
      <c r="CY88" s="82"/>
      <c r="CZ88" s="82"/>
      <c r="DA88" s="82"/>
      <c r="DB88" s="82"/>
      <c r="DC88" s="82"/>
      <c r="DD88" s="82"/>
      <c r="DE88" s="82"/>
      <c r="DF88" s="82"/>
      <c r="DG88" s="82"/>
      <c r="DH88" s="82"/>
      <c r="DI88" s="82"/>
      <c r="DJ88" s="82"/>
      <c r="DK88" s="82"/>
      <c r="DL88" s="82"/>
      <c r="DM88" s="82"/>
      <c r="DN88" s="82"/>
      <c r="DO88" s="82"/>
      <c r="DP88" s="82"/>
      <c r="DQ88" s="82"/>
      <c r="DR88" s="82"/>
      <c r="DS88" s="82"/>
      <c r="DT88" s="82"/>
      <c r="DU88" s="82"/>
      <c r="DV88" s="82"/>
      <c r="DW88" s="82"/>
      <c r="DX88" s="82"/>
      <c r="DY88" s="82"/>
      <c r="DZ88" s="82"/>
      <c r="EA88" s="82"/>
      <c r="EB88" s="82"/>
      <c r="EC88" s="82"/>
      <c r="ED88" s="82"/>
      <c r="EE88" s="82"/>
      <c r="EF88" s="82"/>
      <c r="EG88" s="82"/>
      <c r="EH88" s="82"/>
      <c r="EI88" s="82"/>
      <c r="EJ88" s="82"/>
      <c r="EK88" s="82"/>
      <c r="EL88" s="82"/>
      <c r="EM88" s="82"/>
      <c r="EN88" s="82"/>
      <c r="EO88" s="82"/>
      <c r="EP88" s="82"/>
    </row>
    <row r="89" spans="2:146" ht="14.1" customHeight="1">
      <c r="B89" s="919" t="s">
        <v>952</v>
      </c>
      <c r="C89" s="919"/>
      <c r="D89" s="833" t="s">
        <v>100</v>
      </c>
      <c r="E89" s="960">
        <f t="shared" ca="1" si="111"/>
        <v>0.15613388419151306</v>
      </c>
      <c r="F89" s="961">
        <f t="shared" ca="1" si="112"/>
        <v>3.5036063194274908E-2</v>
      </c>
      <c r="G89" s="82"/>
      <c r="H89" s="82"/>
      <c r="I89" s="82"/>
      <c r="J89" s="82"/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  <c r="AB89" s="82"/>
      <c r="AC89" s="82"/>
      <c r="AD89" s="82"/>
      <c r="AE89" s="82"/>
      <c r="AF89" s="82"/>
      <c r="AG89" s="82"/>
      <c r="AH89" s="82"/>
      <c r="AI89" s="82"/>
      <c r="AJ89" s="82"/>
      <c r="AK89" s="82"/>
      <c r="AL89" s="82"/>
      <c r="AM89" s="82"/>
      <c r="AN89" s="82"/>
      <c r="AO89" s="82"/>
      <c r="AP89" s="82"/>
      <c r="AQ89" s="82"/>
      <c r="AR89" s="82"/>
      <c r="AS89" s="82"/>
      <c r="AT89" s="82"/>
      <c r="AU89" s="82"/>
      <c r="AV89" s="82"/>
      <c r="AW89" s="82"/>
      <c r="AX89" s="82"/>
      <c r="AY89" s="82"/>
      <c r="AZ89" s="82"/>
      <c r="BA89" s="82"/>
      <c r="BB89" s="82"/>
      <c r="BC89" s="82"/>
      <c r="BD89" s="82"/>
      <c r="BE89" s="82"/>
      <c r="BF89" s="82"/>
      <c r="BG89" s="82"/>
      <c r="BH89" s="82"/>
      <c r="BI89" s="82"/>
      <c r="BJ89" s="82"/>
      <c r="BK89" s="82"/>
      <c r="BL89" s="82"/>
      <c r="BM89" s="82"/>
      <c r="BN89" s="82"/>
      <c r="BO89" s="82"/>
      <c r="BP89" s="82"/>
      <c r="BQ89" s="82"/>
      <c r="BR89" s="82"/>
      <c r="BS89" s="82"/>
      <c r="BT89" s="82"/>
      <c r="BU89" s="82"/>
      <c r="BV89" s="82"/>
      <c r="BW89" s="82"/>
      <c r="BX89" s="82"/>
      <c r="BY89" s="82"/>
      <c r="BZ89" s="82"/>
      <c r="CA89" s="82"/>
      <c r="CB89" s="82"/>
      <c r="CC89" s="82"/>
      <c r="CD89" s="82"/>
      <c r="CE89" s="82"/>
      <c r="CF89" s="82"/>
      <c r="CG89" s="82"/>
      <c r="CH89" s="82"/>
      <c r="CI89" s="82"/>
      <c r="CJ89" s="82"/>
      <c r="CK89" s="82"/>
      <c r="CL89" s="82"/>
      <c r="CM89" s="82"/>
      <c r="CN89" s="82"/>
      <c r="CO89" s="82"/>
      <c r="CP89" s="82"/>
      <c r="CQ89" s="82"/>
      <c r="CR89" s="82"/>
      <c r="CS89" s="82"/>
      <c r="CT89" s="82"/>
      <c r="CU89" s="82"/>
      <c r="CV89" s="82"/>
      <c r="CW89" s="82"/>
      <c r="CX89" s="82"/>
      <c r="CY89" s="82"/>
      <c r="CZ89" s="82"/>
      <c r="DA89" s="82"/>
      <c r="DB89" s="82"/>
      <c r="DC89" s="82"/>
      <c r="DD89" s="82"/>
      <c r="DE89" s="82"/>
      <c r="DF89" s="82"/>
      <c r="DG89" s="82"/>
      <c r="DH89" s="82"/>
      <c r="DI89" s="82"/>
      <c r="DJ89" s="82"/>
      <c r="DK89" s="82"/>
      <c r="DL89" s="82"/>
      <c r="DM89" s="82"/>
      <c r="DN89" s="82"/>
      <c r="DO89" s="82"/>
      <c r="DP89" s="82"/>
      <c r="DQ89" s="82"/>
      <c r="DR89" s="82"/>
      <c r="DS89" s="82"/>
      <c r="DT89" s="82"/>
      <c r="DU89" s="82"/>
      <c r="DV89" s="82"/>
      <c r="DW89" s="82"/>
      <c r="DX89" s="82"/>
      <c r="DY89" s="82"/>
      <c r="DZ89" s="82"/>
      <c r="EA89" s="82"/>
      <c r="EB89" s="82"/>
      <c r="EC89" s="82"/>
      <c r="ED89" s="82"/>
      <c r="EE89" s="82"/>
      <c r="EF89" s="82"/>
      <c r="EG89" s="82"/>
      <c r="EH89" s="82"/>
      <c r="EI89" s="82"/>
      <c r="EJ89" s="82"/>
      <c r="EK89" s="82"/>
      <c r="EL89" s="82"/>
      <c r="EM89" s="82"/>
      <c r="EN89" s="82"/>
      <c r="EO89" s="82"/>
      <c r="EP89" s="82"/>
    </row>
    <row r="90" spans="2:146" ht="14.1" customHeight="1">
      <c r="B90" s="919" t="s">
        <v>953</v>
      </c>
      <c r="C90" s="919"/>
      <c r="D90" s="833" t="s">
        <v>100</v>
      </c>
      <c r="E90" s="960">
        <f t="shared" ca="1" si="111"/>
        <v>0.12109782099723815</v>
      </c>
      <c r="F90" s="961">
        <f t="shared" ca="1" si="112"/>
        <v>0</v>
      </c>
      <c r="G90" s="82"/>
      <c r="H90" s="82"/>
      <c r="I90" s="82"/>
      <c r="J90" s="82"/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  <c r="AC90" s="82"/>
      <c r="AD90" s="82"/>
      <c r="AE90" s="82"/>
      <c r="AF90" s="82"/>
      <c r="AG90" s="82"/>
      <c r="AH90" s="82"/>
      <c r="AI90" s="82"/>
      <c r="AJ90" s="82"/>
      <c r="AK90" s="82"/>
      <c r="AL90" s="82"/>
      <c r="AM90" s="82"/>
      <c r="AN90" s="82"/>
      <c r="AO90" s="82"/>
      <c r="AP90" s="82"/>
      <c r="AQ90" s="82"/>
      <c r="AR90" s="82"/>
      <c r="AS90" s="82"/>
      <c r="AT90" s="82"/>
      <c r="AU90" s="82"/>
      <c r="AV90" s="82"/>
      <c r="AW90" s="82"/>
      <c r="AX90" s="82"/>
      <c r="AY90" s="82"/>
      <c r="AZ90" s="82"/>
      <c r="BA90" s="82"/>
      <c r="BB90" s="82"/>
      <c r="BC90" s="82"/>
      <c r="BD90" s="82"/>
      <c r="BE90" s="82"/>
      <c r="BF90" s="82"/>
      <c r="BG90" s="82"/>
      <c r="BH90" s="82"/>
      <c r="BI90" s="82"/>
      <c r="BJ90" s="82"/>
      <c r="BK90" s="82"/>
      <c r="BL90" s="82"/>
      <c r="BM90" s="82"/>
      <c r="BN90" s="82"/>
      <c r="BO90" s="82"/>
      <c r="BP90" s="82"/>
      <c r="BQ90" s="82"/>
      <c r="BR90" s="82"/>
      <c r="BS90" s="82"/>
      <c r="BT90" s="82"/>
      <c r="BU90" s="82"/>
      <c r="BV90" s="82"/>
      <c r="BW90" s="82"/>
      <c r="BX90" s="82"/>
      <c r="BY90" s="82"/>
      <c r="BZ90" s="82"/>
      <c r="CA90" s="82"/>
      <c r="CB90" s="82"/>
      <c r="CC90" s="82"/>
      <c r="CD90" s="82"/>
      <c r="CE90" s="82"/>
      <c r="CF90" s="82"/>
      <c r="CG90" s="82"/>
      <c r="CH90" s="82"/>
      <c r="CI90" s="82"/>
      <c r="CJ90" s="82"/>
      <c r="CK90" s="82"/>
      <c r="CL90" s="82"/>
      <c r="CM90" s="82"/>
      <c r="CN90" s="82"/>
      <c r="CO90" s="82"/>
      <c r="CP90" s="82"/>
      <c r="CQ90" s="82"/>
      <c r="CR90" s="82"/>
      <c r="CS90" s="82"/>
      <c r="CT90" s="82"/>
      <c r="CU90" s="82"/>
      <c r="CV90" s="82"/>
      <c r="CW90" s="82"/>
      <c r="CX90" s="82"/>
      <c r="CY90" s="82"/>
      <c r="CZ90" s="82"/>
      <c r="DA90" s="82"/>
      <c r="DB90" s="82"/>
      <c r="DC90" s="82"/>
      <c r="DD90" s="82"/>
      <c r="DE90" s="82"/>
      <c r="DF90" s="82"/>
      <c r="DG90" s="82"/>
      <c r="DH90" s="82"/>
      <c r="DI90" s="82"/>
      <c r="DJ90" s="82"/>
      <c r="DK90" s="82"/>
      <c r="DL90" s="82"/>
      <c r="DM90" s="82"/>
      <c r="DN90" s="82"/>
      <c r="DO90" s="82"/>
      <c r="DP90" s="82"/>
      <c r="DQ90" s="82"/>
      <c r="DR90" s="82"/>
      <c r="DS90" s="82"/>
      <c r="DT90" s="82"/>
      <c r="DU90" s="82"/>
      <c r="DV90" s="82"/>
      <c r="DW90" s="82"/>
      <c r="DX90" s="82"/>
      <c r="DY90" s="82"/>
      <c r="DZ90" s="82"/>
      <c r="EA90" s="82"/>
      <c r="EB90" s="82"/>
      <c r="EC90" s="82"/>
      <c r="ED90" s="82"/>
      <c r="EE90" s="82"/>
      <c r="EF90" s="82"/>
      <c r="EG90" s="82"/>
      <c r="EH90" s="82"/>
      <c r="EI90" s="82"/>
      <c r="EJ90" s="82"/>
      <c r="EK90" s="82"/>
      <c r="EL90" s="82"/>
      <c r="EM90" s="82"/>
      <c r="EN90" s="82"/>
      <c r="EO90" s="82"/>
      <c r="EP90" s="82"/>
    </row>
    <row r="91" spans="2:146" ht="14.1" customHeight="1">
      <c r="B91" s="919" t="s">
        <v>954</v>
      </c>
      <c r="C91" s="919"/>
      <c r="D91" s="833" t="s">
        <v>100</v>
      </c>
      <c r="E91" s="960">
        <f t="shared" ca="1" si="111"/>
        <v>0.14665165543556222</v>
      </c>
      <c r="F91" s="961">
        <f t="shared" ca="1" si="112"/>
        <v>2.5553834438324069E-2</v>
      </c>
      <c r="G91" s="82"/>
      <c r="H91" s="82"/>
      <c r="I91" s="82"/>
      <c r="J91" s="82"/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  <c r="Y91" s="82"/>
      <c r="Z91" s="82"/>
      <c r="AA91" s="82"/>
      <c r="AB91" s="82"/>
      <c r="AC91" s="82"/>
      <c r="AD91" s="82"/>
      <c r="AE91" s="82"/>
      <c r="AF91" s="82"/>
      <c r="AG91" s="82"/>
      <c r="AH91" s="82"/>
      <c r="AI91" s="82"/>
      <c r="AJ91" s="82"/>
      <c r="AK91" s="82"/>
      <c r="AL91" s="82"/>
      <c r="AM91" s="82"/>
      <c r="AN91" s="82"/>
      <c r="AO91" s="82"/>
      <c r="AP91" s="82"/>
      <c r="AQ91" s="82"/>
      <c r="AR91" s="82"/>
      <c r="AS91" s="82"/>
      <c r="AT91" s="82"/>
      <c r="AU91" s="82"/>
      <c r="AV91" s="82"/>
      <c r="AW91" s="82"/>
      <c r="AX91" s="82"/>
      <c r="AY91" s="82"/>
      <c r="AZ91" s="82"/>
      <c r="BA91" s="82"/>
      <c r="BB91" s="82"/>
      <c r="BC91" s="82"/>
      <c r="BD91" s="82"/>
      <c r="BE91" s="82"/>
      <c r="BF91" s="82"/>
      <c r="BG91" s="82"/>
      <c r="BH91" s="82"/>
      <c r="BI91" s="82"/>
      <c r="BJ91" s="82"/>
      <c r="BK91" s="82"/>
      <c r="BL91" s="82"/>
      <c r="BM91" s="82"/>
      <c r="BN91" s="82"/>
      <c r="BO91" s="82"/>
      <c r="BP91" s="82"/>
      <c r="BQ91" s="82"/>
      <c r="BR91" s="82"/>
      <c r="BS91" s="82"/>
      <c r="BT91" s="82"/>
      <c r="BU91" s="82"/>
      <c r="BV91" s="82"/>
      <c r="BW91" s="82"/>
      <c r="BX91" s="82"/>
      <c r="BY91" s="82"/>
      <c r="BZ91" s="82"/>
      <c r="CA91" s="82"/>
      <c r="CB91" s="82"/>
      <c r="CC91" s="82"/>
      <c r="CD91" s="82"/>
      <c r="CE91" s="82"/>
      <c r="CF91" s="82"/>
      <c r="CG91" s="82"/>
      <c r="CH91" s="82"/>
      <c r="CI91" s="82"/>
      <c r="CJ91" s="82"/>
      <c r="CK91" s="82"/>
      <c r="CL91" s="82"/>
      <c r="CM91" s="82"/>
      <c r="CN91" s="82"/>
      <c r="CO91" s="82"/>
      <c r="CP91" s="82"/>
      <c r="CQ91" s="82"/>
      <c r="CR91" s="82"/>
      <c r="CS91" s="82"/>
      <c r="CT91" s="82"/>
      <c r="CU91" s="82"/>
      <c r="CV91" s="82"/>
      <c r="CW91" s="82"/>
      <c r="CX91" s="82"/>
      <c r="CY91" s="82"/>
      <c r="CZ91" s="82"/>
      <c r="DA91" s="82"/>
      <c r="DB91" s="82"/>
      <c r="DC91" s="82"/>
      <c r="DD91" s="82"/>
      <c r="DE91" s="82"/>
      <c r="DF91" s="82"/>
      <c r="DG91" s="82"/>
      <c r="DH91" s="82"/>
      <c r="DI91" s="82"/>
      <c r="DJ91" s="82"/>
      <c r="DK91" s="82"/>
      <c r="DL91" s="82"/>
      <c r="DM91" s="82"/>
      <c r="DN91" s="82"/>
      <c r="DO91" s="82"/>
      <c r="DP91" s="82"/>
      <c r="DQ91" s="82"/>
      <c r="DR91" s="82"/>
      <c r="DS91" s="82"/>
      <c r="DT91" s="82"/>
      <c r="DU91" s="82"/>
      <c r="DV91" s="82"/>
      <c r="DW91" s="82"/>
      <c r="DX91" s="82"/>
      <c r="DY91" s="82"/>
      <c r="DZ91" s="82"/>
      <c r="EA91" s="82"/>
      <c r="EB91" s="82"/>
      <c r="EC91" s="82"/>
      <c r="ED91" s="82"/>
      <c r="EE91" s="82"/>
      <c r="EF91" s="82"/>
      <c r="EG91" s="82"/>
      <c r="EH91" s="82"/>
      <c r="EI91" s="82"/>
      <c r="EJ91" s="82"/>
      <c r="EK91" s="82"/>
      <c r="EL91" s="82"/>
      <c r="EM91" s="82"/>
      <c r="EN91" s="82"/>
      <c r="EO91" s="82"/>
      <c r="EP91" s="82"/>
    </row>
    <row r="92" spans="2:146" ht="14.1" customHeight="1">
      <c r="B92" s="919" t="s">
        <v>955</v>
      </c>
      <c r="C92" s="919"/>
      <c r="D92" s="833" t="s">
        <v>100</v>
      </c>
      <c r="E92" s="960">
        <f t="shared" ca="1" si="111"/>
        <v>0.14665165543556222</v>
      </c>
      <c r="F92" s="961">
        <f t="shared" ca="1" si="112"/>
        <v>2.5553834438324069E-2</v>
      </c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  <c r="AD92" s="82"/>
      <c r="AE92" s="82"/>
      <c r="AF92" s="82"/>
      <c r="AG92" s="82"/>
      <c r="AH92" s="82"/>
      <c r="AI92" s="82"/>
      <c r="AJ92" s="82"/>
      <c r="AK92" s="82"/>
      <c r="AL92" s="82"/>
      <c r="AM92" s="82"/>
      <c r="AN92" s="82"/>
      <c r="AO92" s="82"/>
      <c r="AP92" s="82"/>
      <c r="AQ92" s="82"/>
      <c r="AR92" s="82"/>
      <c r="AS92" s="82"/>
      <c r="AT92" s="82"/>
      <c r="AU92" s="82"/>
      <c r="AV92" s="82"/>
      <c r="AW92" s="82"/>
      <c r="AX92" s="82"/>
      <c r="AY92" s="82"/>
      <c r="AZ92" s="82"/>
      <c r="BA92" s="82"/>
      <c r="BB92" s="82"/>
      <c r="BC92" s="82"/>
      <c r="BD92" s="82"/>
      <c r="BE92" s="82"/>
      <c r="BF92" s="82"/>
      <c r="BG92" s="82"/>
      <c r="BH92" s="82"/>
      <c r="BI92" s="82"/>
      <c r="BJ92" s="82"/>
      <c r="BK92" s="82"/>
      <c r="BL92" s="82"/>
      <c r="BM92" s="82"/>
      <c r="BN92" s="82"/>
      <c r="BO92" s="82"/>
      <c r="BP92" s="82"/>
      <c r="BQ92" s="82"/>
      <c r="BR92" s="82"/>
      <c r="BS92" s="82"/>
      <c r="BT92" s="82"/>
      <c r="BU92" s="82"/>
      <c r="BV92" s="82"/>
      <c r="BW92" s="82"/>
      <c r="BX92" s="82"/>
      <c r="BY92" s="82"/>
      <c r="BZ92" s="82"/>
      <c r="CA92" s="82"/>
      <c r="CB92" s="82"/>
      <c r="CC92" s="82"/>
      <c r="CD92" s="82"/>
      <c r="CE92" s="82"/>
      <c r="CF92" s="82"/>
      <c r="CG92" s="82"/>
      <c r="CH92" s="82"/>
      <c r="CI92" s="82"/>
      <c r="CJ92" s="82"/>
      <c r="CK92" s="82"/>
      <c r="CL92" s="82"/>
      <c r="CM92" s="82"/>
      <c r="CN92" s="82"/>
      <c r="CO92" s="82"/>
      <c r="CP92" s="82"/>
      <c r="CQ92" s="82"/>
      <c r="CR92" s="82"/>
      <c r="CS92" s="82"/>
      <c r="CT92" s="82"/>
      <c r="CU92" s="82"/>
      <c r="CV92" s="82"/>
      <c r="CW92" s="82"/>
      <c r="CX92" s="82"/>
      <c r="CY92" s="82"/>
      <c r="CZ92" s="82"/>
      <c r="DA92" s="82"/>
      <c r="DB92" s="82"/>
      <c r="DC92" s="82"/>
      <c r="DD92" s="82"/>
      <c r="DE92" s="82"/>
      <c r="DF92" s="82"/>
      <c r="DG92" s="82"/>
      <c r="DH92" s="82"/>
      <c r="DI92" s="82"/>
      <c r="DJ92" s="82"/>
      <c r="DK92" s="82"/>
      <c r="DL92" s="82"/>
      <c r="DM92" s="82"/>
      <c r="DN92" s="82"/>
      <c r="DO92" s="82"/>
      <c r="DP92" s="82"/>
      <c r="DQ92" s="82"/>
      <c r="DR92" s="82"/>
      <c r="DS92" s="82"/>
      <c r="DT92" s="82"/>
      <c r="DU92" s="82"/>
      <c r="DV92" s="82"/>
      <c r="DW92" s="82"/>
      <c r="DX92" s="82"/>
      <c r="DY92" s="82"/>
      <c r="DZ92" s="82"/>
      <c r="EA92" s="82"/>
      <c r="EB92" s="82"/>
      <c r="EC92" s="82"/>
      <c r="ED92" s="82"/>
      <c r="EE92" s="82"/>
      <c r="EF92" s="82"/>
      <c r="EG92" s="82"/>
      <c r="EH92" s="82"/>
      <c r="EI92" s="82"/>
      <c r="EJ92" s="82"/>
      <c r="EK92" s="82"/>
      <c r="EL92" s="82"/>
      <c r="EM92" s="82"/>
      <c r="EN92" s="82"/>
      <c r="EO92" s="82"/>
      <c r="EP92" s="82"/>
    </row>
    <row r="93" spans="2:146" ht="14.1" customHeight="1">
      <c r="B93" s="919" t="s">
        <v>956</v>
      </c>
      <c r="C93" s="919"/>
      <c r="D93" s="833" t="s">
        <v>100</v>
      </c>
      <c r="E93" s="960">
        <f t="shared" ca="1" si="111"/>
        <v>0.13041772246360778</v>
      </c>
      <c r="F93" s="961">
        <f t="shared" ca="1" si="112"/>
        <v>9.3199014663696289E-3</v>
      </c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82"/>
      <c r="AD93" s="82"/>
      <c r="AE93" s="82"/>
      <c r="AF93" s="82"/>
      <c r="AG93" s="82"/>
      <c r="AH93" s="82"/>
      <c r="AI93" s="82"/>
      <c r="AJ93" s="82"/>
      <c r="AK93" s="82"/>
      <c r="AL93" s="82"/>
      <c r="AM93" s="82"/>
      <c r="AN93" s="82"/>
      <c r="AO93" s="82"/>
      <c r="AP93" s="82"/>
      <c r="AQ93" s="82"/>
      <c r="AR93" s="82"/>
      <c r="AS93" s="82"/>
      <c r="AT93" s="82"/>
      <c r="AU93" s="82"/>
      <c r="AV93" s="82"/>
      <c r="AW93" s="82"/>
      <c r="AX93" s="82"/>
      <c r="AY93" s="82"/>
      <c r="AZ93" s="82"/>
      <c r="BA93" s="82"/>
      <c r="BB93" s="82"/>
      <c r="BC93" s="82"/>
      <c r="BD93" s="82"/>
      <c r="BE93" s="82"/>
      <c r="BF93" s="82"/>
      <c r="BG93" s="82"/>
      <c r="BH93" s="82"/>
      <c r="BI93" s="82"/>
      <c r="BJ93" s="82"/>
      <c r="BK93" s="82"/>
      <c r="BL93" s="82"/>
      <c r="BM93" s="82"/>
      <c r="BN93" s="82"/>
      <c r="BO93" s="82"/>
      <c r="BP93" s="82"/>
      <c r="BQ93" s="82"/>
      <c r="BR93" s="82"/>
      <c r="BS93" s="82"/>
      <c r="BT93" s="82"/>
      <c r="BU93" s="82"/>
      <c r="BV93" s="82"/>
      <c r="BW93" s="82"/>
      <c r="BX93" s="82"/>
      <c r="BY93" s="82"/>
      <c r="BZ93" s="82"/>
      <c r="CA93" s="82"/>
      <c r="CB93" s="82"/>
      <c r="CC93" s="82"/>
      <c r="CD93" s="82"/>
      <c r="CE93" s="82"/>
      <c r="CF93" s="82"/>
      <c r="CG93" s="82"/>
      <c r="CH93" s="82"/>
      <c r="CI93" s="82"/>
      <c r="CJ93" s="82"/>
      <c r="CK93" s="82"/>
      <c r="CL93" s="82"/>
      <c r="CM93" s="82"/>
      <c r="CN93" s="82"/>
      <c r="CO93" s="82"/>
      <c r="CP93" s="82"/>
      <c r="CQ93" s="82"/>
      <c r="CR93" s="82"/>
      <c r="CS93" s="82"/>
      <c r="CT93" s="82"/>
      <c r="CU93" s="82"/>
      <c r="CV93" s="82"/>
      <c r="CW93" s="82"/>
      <c r="CX93" s="82"/>
      <c r="CY93" s="82"/>
      <c r="CZ93" s="82"/>
      <c r="DA93" s="82"/>
      <c r="DB93" s="82"/>
      <c r="DC93" s="82"/>
      <c r="DD93" s="82"/>
      <c r="DE93" s="82"/>
      <c r="DF93" s="82"/>
      <c r="DG93" s="82"/>
      <c r="DH93" s="82"/>
      <c r="DI93" s="82"/>
      <c r="DJ93" s="82"/>
      <c r="DK93" s="82"/>
      <c r="DL93" s="82"/>
      <c r="DM93" s="82"/>
      <c r="DN93" s="82"/>
      <c r="DO93" s="82"/>
      <c r="DP93" s="82"/>
      <c r="DQ93" s="82"/>
      <c r="DR93" s="82"/>
      <c r="DS93" s="82"/>
      <c r="DT93" s="82"/>
      <c r="DU93" s="82"/>
      <c r="DV93" s="82"/>
      <c r="DW93" s="82"/>
      <c r="DX93" s="82"/>
      <c r="DY93" s="82"/>
      <c r="DZ93" s="82"/>
      <c r="EA93" s="82"/>
      <c r="EB93" s="82"/>
      <c r="EC93" s="82"/>
      <c r="ED93" s="82"/>
      <c r="EE93" s="82"/>
      <c r="EF93" s="82"/>
      <c r="EG93" s="82"/>
      <c r="EH93" s="82"/>
      <c r="EI93" s="82"/>
      <c r="EJ93" s="82"/>
      <c r="EK93" s="82"/>
      <c r="EL93" s="82"/>
      <c r="EM93" s="82"/>
      <c r="EN93" s="82"/>
      <c r="EO93" s="82"/>
      <c r="EP93" s="82"/>
    </row>
    <row r="94" spans="2:146" ht="14.1" customHeight="1">
      <c r="B94" s="919" t="s">
        <v>957</v>
      </c>
      <c r="C94" s="919"/>
      <c r="D94" s="833" t="s">
        <v>100</v>
      </c>
      <c r="E94" s="960">
        <f t="shared" ref="E94:E97" ca="1" si="113">XIRR(G75:EP75,$G$4:$EP$4)</f>
        <v>0.15613388419151306</v>
      </c>
      <c r="F94" s="961">
        <f t="shared" ca="1" si="112"/>
        <v>3.5036063194274908E-2</v>
      </c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82"/>
      <c r="AD94" s="82"/>
      <c r="AE94" s="82"/>
      <c r="AF94" s="82"/>
      <c r="AG94" s="82"/>
      <c r="AH94" s="82"/>
      <c r="AI94" s="82"/>
      <c r="AJ94" s="82"/>
      <c r="AK94" s="82"/>
      <c r="AL94" s="82"/>
      <c r="AM94" s="82"/>
      <c r="AN94" s="82"/>
      <c r="AO94" s="82"/>
      <c r="AP94" s="82"/>
      <c r="AQ94" s="82"/>
      <c r="AR94" s="82"/>
      <c r="AS94" s="82"/>
      <c r="AT94" s="82"/>
      <c r="AU94" s="82"/>
      <c r="AV94" s="82"/>
      <c r="AW94" s="82"/>
      <c r="AX94" s="82"/>
      <c r="AY94" s="82"/>
      <c r="AZ94" s="82"/>
      <c r="BA94" s="82"/>
      <c r="BB94" s="82"/>
      <c r="BC94" s="82"/>
      <c r="BD94" s="82"/>
      <c r="BE94" s="82"/>
      <c r="BF94" s="82"/>
      <c r="BG94" s="82"/>
      <c r="BH94" s="82"/>
      <c r="BI94" s="82"/>
      <c r="BJ94" s="82"/>
      <c r="BK94" s="82"/>
      <c r="BL94" s="82"/>
      <c r="BM94" s="82"/>
      <c r="BN94" s="82"/>
      <c r="BO94" s="82"/>
      <c r="BP94" s="82"/>
      <c r="BQ94" s="82"/>
      <c r="BR94" s="82"/>
      <c r="BS94" s="82"/>
      <c r="BT94" s="82"/>
      <c r="BU94" s="82"/>
      <c r="BV94" s="82"/>
      <c r="BW94" s="82"/>
      <c r="BX94" s="82"/>
      <c r="BY94" s="82"/>
      <c r="BZ94" s="82"/>
      <c r="CA94" s="82"/>
      <c r="CB94" s="82"/>
      <c r="CC94" s="82"/>
      <c r="CD94" s="82"/>
      <c r="CE94" s="82"/>
      <c r="CF94" s="82"/>
      <c r="CG94" s="82"/>
      <c r="CH94" s="82"/>
      <c r="CI94" s="82"/>
      <c r="CJ94" s="82"/>
      <c r="CK94" s="82"/>
      <c r="CL94" s="82"/>
      <c r="CM94" s="82"/>
      <c r="CN94" s="82"/>
      <c r="CO94" s="82"/>
      <c r="CP94" s="82"/>
      <c r="CQ94" s="82"/>
      <c r="CR94" s="82"/>
      <c r="CS94" s="82"/>
      <c r="CT94" s="82"/>
      <c r="CU94" s="82"/>
      <c r="CV94" s="82"/>
      <c r="CW94" s="82"/>
      <c r="CX94" s="82"/>
      <c r="CY94" s="82"/>
      <c r="CZ94" s="82"/>
      <c r="DA94" s="82"/>
      <c r="DB94" s="82"/>
      <c r="DC94" s="82"/>
      <c r="DD94" s="82"/>
      <c r="DE94" s="82"/>
      <c r="DF94" s="82"/>
      <c r="DG94" s="82"/>
      <c r="DH94" s="82"/>
      <c r="DI94" s="82"/>
      <c r="DJ94" s="82"/>
      <c r="DK94" s="82"/>
      <c r="DL94" s="82"/>
      <c r="DM94" s="82"/>
      <c r="DN94" s="82"/>
      <c r="DO94" s="82"/>
      <c r="DP94" s="82"/>
      <c r="DQ94" s="82"/>
      <c r="DR94" s="82"/>
      <c r="DS94" s="82"/>
      <c r="DT94" s="82"/>
      <c r="DU94" s="82"/>
      <c r="DV94" s="82"/>
      <c r="DW94" s="82"/>
      <c r="DX94" s="82"/>
      <c r="DY94" s="82"/>
      <c r="DZ94" s="82"/>
      <c r="EA94" s="82"/>
      <c r="EB94" s="82"/>
      <c r="EC94" s="82"/>
      <c r="ED94" s="82"/>
      <c r="EE94" s="82"/>
      <c r="EF94" s="82"/>
      <c r="EG94" s="82"/>
      <c r="EH94" s="82"/>
      <c r="EI94" s="82"/>
      <c r="EJ94" s="82"/>
      <c r="EK94" s="82"/>
      <c r="EL94" s="82"/>
      <c r="EM94" s="82"/>
      <c r="EN94" s="82"/>
      <c r="EO94" s="82"/>
      <c r="EP94" s="82"/>
    </row>
    <row r="95" spans="2:146" ht="14.1" customHeight="1">
      <c r="B95" s="919" t="s">
        <v>958</v>
      </c>
      <c r="C95" s="919"/>
      <c r="D95" s="833" t="s">
        <v>100</v>
      </c>
      <c r="E95" s="960">
        <f t="shared" ca="1" si="113"/>
        <v>0.15613388419151306</v>
      </c>
      <c r="F95" s="961">
        <f t="shared" ca="1" si="112"/>
        <v>3.5036063194274908E-2</v>
      </c>
      <c r="G95" s="82"/>
      <c r="H95" s="82"/>
      <c r="I95" s="82"/>
      <c r="J95" s="82"/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82"/>
      <c r="Z95" s="82"/>
      <c r="AA95" s="82"/>
      <c r="AB95" s="82"/>
      <c r="AC95" s="82"/>
      <c r="AD95" s="82"/>
      <c r="AE95" s="82"/>
      <c r="AF95" s="82"/>
      <c r="AG95" s="82"/>
      <c r="AH95" s="82"/>
      <c r="AI95" s="82"/>
      <c r="AJ95" s="82"/>
      <c r="AK95" s="82"/>
      <c r="AL95" s="82"/>
      <c r="AM95" s="82"/>
      <c r="AN95" s="82"/>
      <c r="AO95" s="82"/>
      <c r="AP95" s="82"/>
      <c r="AQ95" s="82"/>
      <c r="AR95" s="82"/>
      <c r="AS95" s="82"/>
      <c r="AT95" s="82"/>
      <c r="AU95" s="82"/>
      <c r="AV95" s="82"/>
      <c r="AW95" s="82"/>
      <c r="AX95" s="82"/>
      <c r="AY95" s="82"/>
      <c r="AZ95" s="82"/>
      <c r="BA95" s="82"/>
      <c r="BB95" s="82"/>
      <c r="BC95" s="82"/>
      <c r="BD95" s="82"/>
      <c r="BE95" s="82"/>
      <c r="BF95" s="82"/>
      <c r="BG95" s="82"/>
      <c r="BH95" s="82"/>
      <c r="BI95" s="82"/>
      <c r="BJ95" s="82"/>
      <c r="BK95" s="82"/>
      <c r="BL95" s="82"/>
      <c r="BM95" s="82"/>
      <c r="BN95" s="82"/>
      <c r="BO95" s="82"/>
      <c r="BP95" s="82"/>
      <c r="BQ95" s="82"/>
      <c r="BR95" s="82"/>
      <c r="BS95" s="82"/>
      <c r="BT95" s="82"/>
      <c r="BU95" s="82"/>
      <c r="BV95" s="82"/>
      <c r="BW95" s="82"/>
      <c r="BX95" s="82"/>
      <c r="BY95" s="82"/>
      <c r="BZ95" s="82"/>
      <c r="CA95" s="82"/>
      <c r="CB95" s="82"/>
      <c r="CC95" s="82"/>
      <c r="CD95" s="82"/>
      <c r="CE95" s="82"/>
      <c r="CF95" s="82"/>
      <c r="CG95" s="82"/>
      <c r="CH95" s="82"/>
      <c r="CI95" s="82"/>
      <c r="CJ95" s="82"/>
      <c r="CK95" s="82"/>
      <c r="CL95" s="82"/>
      <c r="CM95" s="82"/>
      <c r="CN95" s="82"/>
      <c r="CO95" s="82"/>
      <c r="CP95" s="82"/>
      <c r="CQ95" s="82"/>
      <c r="CR95" s="82"/>
      <c r="CS95" s="82"/>
      <c r="CT95" s="82"/>
      <c r="CU95" s="82"/>
      <c r="CV95" s="82"/>
      <c r="CW95" s="82"/>
      <c r="CX95" s="82"/>
      <c r="CY95" s="82"/>
      <c r="CZ95" s="82"/>
      <c r="DA95" s="82"/>
      <c r="DB95" s="82"/>
      <c r="DC95" s="82"/>
      <c r="DD95" s="82"/>
      <c r="DE95" s="82"/>
      <c r="DF95" s="82"/>
      <c r="DG95" s="82"/>
      <c r="DH95" s="82"/>
      <c r="DI95" s="82"/>
      <c r="DJ95" s="82"/>
      <c r="DK95" s="82"/>
      <c r="DL95" s="82"/>
      <c r="DM95" s="82"/>
      <c r="DN95" s="82"/>
      <c r="DO95" s="82"/>
      <c r="DP95" s="82"/>
      <c r="DQ95" s="82"/>
      <c r="DR95" s="82"/>
      <c r="DS95" s="82"/>
      <c r="DT95" s="82"/>
      <c r="DU95" s="82"/>
      <c r="DV95" s="82"/>
      <c r="DW95" s="82"/>
      <c r="DX95" s="82"/>
      <c r="DY95" s="82"/>
      <c r="DZ95" s="82"/>
      <c r="EA95" s="82"/>
      <c r="EB95" s="82"/>
      <c r="EC95" s="82"/>
      <c r="ED95" s="82"/>
      <c r="EE95" s="82"/>
      <c r="EF95" s="82"/>
      <c r="EG95" s="82"/>
      <c r="EH95" s="82"/>
      <c r="EI95" s="82"/>
      <c r="EJ95" s="82"/>
      <c r="EK95" s="82"/>
      <c r="EL95" s="82"/>
      <c r="EM95" s="82"/>
      <c r="EN95" s="82"/>
      <c r="EO95" s="82"/>
      <c r="EP95" s="82"/>
    </row>
    <row r="96" spans="2:146" ht="14.1" customHeight="1">
      <c r="B96" s="919" t="s">
        <v>959</v>
      </c>
      <c r="C96" s="919"/>
      <c r="D96" s="833" t="s">
        <v>100</v>
      </c>
      <c r="E96" s="960">
        <f t="shared" ca="1" si="113"/>
        <v>0.14665165543556222</v>
      </c>
      <c r="F96" s="961">
        <f t="shared" ca="1" si="112"/>
        <v>2.5553834438324069E-2</v>
      </c>
      <c r="G96" s="82"/>
      <c r="H96" s="82"/>
      <c r="I96" s="82"/>
      <c r="J96" s="82"/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82"/>
      <c r="AA96" s="82"/>
      <c r="AB96" s="82"/>
      <c r="AC96" s="82"/>
      <c r="AD96" s="82"/>
      <c r="AE96" s="82"/>
      <c r="AF96" s="82"/>
      <c r="AG96" s="82"/>
      <c r="AH96" s="82"/>
      <c r="AI96" s="82"/>
      <c r="AJ96" s="82"/>
      <c r="AK96" s="82"/>
      <c r="AL96" s="82"/>
      <c r="AM96" s="82"/>
      <c r="AN96" s="82"/>
      <c r="AO96" s="82"/>
      <c r="AP96" s="82"/>
      <c r="AQ96" s="82"/>
      <c r="AR96" s="82"/>
      <c r="AS96" s="82"/>
      <c r="AT96" s="82"/>
      <c r="AU96" s="82"/>
      <c r="AV96" s="82"/>
      <c r="AW96" s="82"/>
      <c r="AX96" s="82"/>
      <c r="AY96" s="82"/>
      <c r="AZ96" s="82"/>
      <c r="BA96" s="82"/>
      <c r="BB96" s="82"/>
      <c r="BC96" s="82"/>
      <c r="BD96" s="82"/>
      <c r="BE96" s="82"/>
      <c r="BF96" s="82"/>
      <c r="BG96" s="82"/>
      <c r="BH96" s="82"/>
      <c r="BI96" s="82"/>
      <c r="BJ96" s="82"/>
      <c r="BK96" s="82"/>
      <c r="BL96" s="82"/>
      <c r="BM96" s="82"/>
      <c r="BN96" s="82"/>
      <c r="BO96" s="82"/>
      <c r="BP96" s="82"/>
      <c r="BQ96" s="82"/>
      <c r="BR96" s="82"/>
      <c r="BS96" s="82"/>
      <c r="BT96" s="82"/>
      <c r="BU96" s="82"/>
      <c r="BV96" s="82"/>
      <c r="BW96" s="82"/>
      <c r="BX96" s="82"/>
      <c r="BY96" s="82"/>
      <c r="BZ96" s="82"/>
      <c r="CA96" s="82"/>
      <c r="CB96" s="82"/>
      <c r="CC96" s="82"/>
      <c r="CD96" s="82"/>
      <c r="CE96" s="82"/>
      <c r="CF96" s="82"/>
      <c r="CG96" s="82"/>
      <c r="CH96" s="82"/>
      <c r="CI96" s="82"/>
      <c r="CJ96" s="82"/>
      <c r="CK96" s="82"/>
      <c r="CL96" s="82"/>
      <c r="CM96" s="82"/>
      <c r="CN96" s="82"/>
      <c r="CO96" s="82"/>
      <c r="CP96" s="82"/>
      <c r="CQ96" s="82"/>
      <c r="CR96" s="82"/>
      <c r="CS96" s="82"/>
      <c r="CT96" s="82"/>
      <c r="CU96" s="82"/>
      <c r="CV96" s="82"/>
      <c r="CW96" s="82"/>
      <c r="CX96" s="82"/>
      <c r="CY96" s="82"/>
      <c r="CZ96" s="82"/>
      <c r="DA96" s="82"/>
      <c r="DB96" s="82"/>
      <c r="DC96" s="82"/>
      <c r="DD96" s="82"/>
      <c r="DE96" s="82"/>
      <c r="DF96" s="82"/>
      <c r="DG96" s="82"/>
      <c r="DH96" s="82"/>
      <c r="DI96" s="82"/>
      <c r="DJ96" s="82"/>
      <c r="DK96" s="82"/>
      <c r="DL96" s="82"/>
      <c r="DM96" s="82"/>
      <c r="DN96" s="82"/>
      <c r="DO96" s="82"/>
      <c r="DP96" s="82"/>
      <c r="DQ96" s="82"/>
      <c r="DR96" s="82"/>
      <c r="DS96" s="82"/>
      <c r="DT96" s="82"/>
      <c r="DU96" s="82"/>
      <c r="DV96" s="82"/>
      <c r="DW96" s="82"/>
      <c r="DX96" s="82"/>
      <c r="DY96" s="82"/>
      <c r="DZ96" s="82"/>
      <c r="EA96" s="82"/>
      <c r="EB96" s="82"/>
      <c r="EC96" s="82"/>
      <c r="ED96" s="82"/>
      <c r="EE96" s="82"/>
      <c r="EF96" s="82"/>
      <c r="EG96" s="82"/>
      <c r="EH96" s="82"/>
      <c r="EI96" s="82"/>
      <c r="EJ96" s="82"/>
      <c r="EK96" s="82"/>
      <c r="EL96" s="82"/>
      <c r="EM96" s="82"/>
      <c r="EN96" s="82"/>
      <c r="EO96" s="82"/>
      <c r="EP96" s="82"/>
    </row>
    <row r="97" spans="2:146" ht="14.1" customHeight="1">
      <c r="B97" s="919" t="s">
        <v>960</v>
      </c>
      <c r="C97" s="919"/>
      <c r="D97" s="833" t="s">
        <v>100</v>
      </c>
      <c r="E97" s="960">
        <f t="shared" ca="1" si="113"/>
        <v>0.15613388419151306</v>
      </c>
      <c r="F97" s="961">
        <f t="shared" ca="1" si="112"/>
        <v>3.5036063194274908E-2</v>
      </c>
      <c r="G97" s="82"/>
      <c r="H97" s="82"/>
      <c r="I97" s="82"/>
      <c r="J97" s="82"/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82"/>
      <c r="Z97" s="82"/>
      <c r="AA97" s="82"/>
      <c r="AB97" s="82"/>
      <c r="AC97" s="82"/>
      <c r="AD97" s="82"/>
      <c r="AE97" s="82"/>
      <c r="AF97" s="82"/>
      <c r="AG97" s="82"/>
      <c r="AH97" s="82"/>
      <c r="AI97" s="82"/>
      <c r="AJ97" s="82"/>
      <c r="AK97" s="82"/>
      <c r="AL97" s="82"/>
      <c r="AM97" s="82"/>
      <c r="AN97" s="82"/>
      <c r="AO97" s="82"/>
      <c r="AP97" s="82"/>
      <c r="AQ97" s="82"/>
      <c r="AR97" s="82"/>
      <c r="AS97" s="82"/>
      <c r="AT97" s="82"/>
      <c r="AU97" s="82"/>
      <c r="AV97" s="82"/>
      <c r="AW97" s="82"/>
      <c r="AX97" s="82"/>
      <c r="AY97" s="82"/>
      <c r="AZ97" s="82"/>
      <c r="BA97" s="82"/>
      <c r="BB97" s="82"/>
      <c r="BC97" s="82"/>
      <c r="BD97" s="82"/>
      <c r="BE97" s="82"/>
      <c r="BF97" s="82"/>
      <c r="BG97" s="82"/>
      <c r="BH97" s="82"/>
      <c r="BI97" s="82"/>
      <c r="BJ97" s="82"/>
      <c r="BK97" s="82"/>
      <c r="BL97" s="82"/>
      <c r="BM97" s="82"/>
      <c r="BN97" s="82"/>
      <c r="BO97" s="82"/>
      <c r="BP97" s="82"/>
      <c r="BQ97" s="82"/>
      <c r="BR97" s="82"/>
      <c r="BS97" s="82"/>
      <c r="BT97" s="82"/>
      <c r="BU97" s="82"/>
      <c r="BV97" s="82"/>
      <c r="BW97" s="82"/>
      <c r="BX97" s="82"/>
      <c r="BY97" s="82"/>
      <c r="BZ97" s="82"/>
      <c r="CA97" s="82"/>
      <c r="CB97" s="82"/>
      <c r="CC97" s="82"/>
      <c r="CD97" s="82"/>
      <c r="CE97" s="82"/>
      <c r="CF97" s="82"/>
      <c r="CG97" s="82"/>
      <c r="CH97" s="82"/>
      <c r="CI97" s="82"/>
      <c r="CJ97" s="82"/>
      <c r="CK97" s="82"/>
      <c r="CL97" s="82"/>
      <c r="CM97" s="82"/>
      <c r="CN97" s="82"/>
      <c r="CO97" s="82"/>
      <c r="CP97" s="82"/>
      <c r="CQ97" s="82"/>
      <c r="CR97" s="82"/>
      <c r="CS97" s="82"/>
      <c r="CT97" s="82"/>
      <c r="CU97" s="82"/>
      <c r="CV97" s="82"/>
      <c r="CW97" s="82"/>
      <c r="CX97" s="82"/>
      <c r="CY97" s="82"/>
      <c r="CZ97" s="82"/>
      <c r="DA97" s="82"/>
      <c r="DB97" s="82"/>
      <c r="DC97" s="82"/>
      <c r="DD97" s="82"/>
      <c r="DE97" s="82"/>
      <c r="DF97" s="82"/>
      <c r="DG97" s="82"/>
      <c r="DH97" s="82"/>
      <c r="DI97" s="82"/>
      <c r="DJ97" s="82"/>
      <c r="DK97" s="82"/>
      <c r="DL97" s="82"/>
      <c r="DM97" s="82"/>
      <c r="DN97" s="82"/>
      <c r="DO97" s="82"/>
      <c r="DP97" s="82"/>
      <c r="DQ97" s="82"/>
      <c r="DR97" s="82"/>
      <c r="DS97" s="82"/>
      <c r="DT97" s="82"/>
      <c r="DU97" s="82"/>
      <c r="DV97" s="82"/>
      <c r="DW97" s="82"/>
      <c r="DX97" s="82"/>
      <c r="DY97" s="82"/>
      <c r="DZ97" s="82"/>
      <c r="EA97" s="82"/>
      <c r="EB97" s="82"/>
      <c r="EC97" s="82"/>
      <c r="ED97" s="82"/>
      <c r="EE97" s="82"/>
      <c r="EF97" s="82"/>
      <c r="EG97" s="82"/>
      <c r="EH97" s="82"/>
      <c r="EI97" s="82"/>
      <c r="EJ97" s="82"/>
      <c r="EK97" s="82"/>
      <c r="EL97" s="82"/>
      <c r="EM97" s="82"/>
      <c r="EN97" s="82"/>
      <c r="EO97" s="82"/>
      <c r="EP97" s="82"/>
    </row>
    <row r="98" spans="2:146" ht="14.1" customHeight="1">
      <c r="C98" s="406"/>
      <c r="E98" s="771"/>
      <c r="G98" s="82"/>
      <c r="H98" s="82"/>
      <c r="I98" s="82"/>
      <c r="J98" s="82"/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82"/>
      <c r="AA98" s="82"/>
      <c r="AB98" s="82"/>
      <c r="AC98" s="82"/>
      <c r="AD98" s="82"/>
      <c r="AE98" s="82"/>
      <c r="AF98" s="82"/>
      <c r="AG98" s="82"/>
      <c r="AH98" s="82"/>
      <c r="AI98" s="82"/>
      <c r="AJ98" s="82"/>
      <c r="AK98" s="82"/>
      <c r="AL98" s="82"/>
      <c r="AM98" s="82"/>
      <c r="AN98" s="82"/>
      <c r="AO98" s="82"/>
      <c r="AP98" s="82"/>
      <c r="AQ98" s="82"/>
      <c r="AR98" s="82"/>
      <c r="AS98" s="82"/>
      <c r="AT98" s="82"/>
      <c r="AU98" s="82"/>
      <c r="AV98" s="82"/>
      <c r="AW98" s="82"/>
      <c r="AX98" s="82"/>
      <c r="AY98" s="82"/>
      <c r="AZ98" s="82"/>
      <c r="BA98" s="82"/>
      <c r="BB98" s="82"/>
      <c r="BC98" s="82"/>
      <c r="BD98" s="82"/>
      <c r="BE98" s="82"/>
      <c r="BF98" s="82"/>
      <c r="BG98" s="82"/>
      <c r="BH98" s="82"/>
      <c r="BI98" s="82"/>
      <c r="BJ98" s="82"/>
      <c r="BK98" s="82"/>
      <c r="BL98" s="82"/>
      <c r="BM98" s="82"/>
      <c r="BN98" s="82"/>
      <c r="BO98" s="82"/>
      <c r="BP98" s="82"/>
      <c r="BQ98" s="82"/>
      <c r="BR98" s="82"/>
      <c r="BS98" s="82"/>
      <c r="BT98" s="82"/>
      <c r="BU98" s="82"/>
      <c r="BV98" s="82"/>
      <c r="BW98" s="82"/>
      <c r="BX98" s="82"/>
      <c r="BY98" s="82"/>
      <c r="BZ98" s="82"/>
      <c r="CA98" s="82"/>
      <c r="CB98" s="82"/>
      <c r="CC98" s="82"/>
      <c r="CD98" s="82"/>
      <c r="CE98" s="82"/>
      <c r="CF98" s="82"/>
      <c r="CG98" s="82"/>
      <c r="CH98" s="82"/>
      <c r="CI98" s="82"/>
      <c r="CJ98" s="82"/>
      <c r="CK98" s="82"/>
      <c r="CL98" s="82"/>
      <c r="CM98" s="82"/>
      <c r="CN98" s="82"/>
      <c r="CO98" s="82"/>
      <c r="CP98" s="82"/>
      <c r="CQ98" s="82"/>
      <c r="CR98" s="82"/>
      <c r="CS98" s="82"/>
      <c r="CT98" s="82"/>
      <c r="CU98" s="82"/>
      <c r="CV98" s="82"/>
      <c r="CW98" s="82"/>
      <c r="CX98" s="82"/>
      <c r="CY98" s="82"/>
      <c r="CZ98" s="82"/>
      <c r="DA98" s="82"/>
      <c r="DB98" s="82"/>
      <c r="DC98" s="82"/>
      <c r="DD98" s="82"/>
      <c r="DE98" s="82"/>
      <c r="DF98" s="82"/>
      <c r="DG98" s="82"/>
      <c r="DH98" s="82"/>
      <c r="DI98" s="82"/>
      <c r="DJ98" s="82"/>
      <c r="DK98" s="82"/>
      <c r="DL98" s="82"/>
      <c r="DM98" s="82"/>
      <c r="DN98" s="82"/>
      <c r="DO98" s="82"/>
      <c r="DP98" s="82"/>
      <c r="DQ98" s="82"/>
      <c r="DR98" s="82"/>
      <c r="DS98" s="82"/>
      <c r="DT98" s="82"/>
      <c r="DU98" s="82"/>
      <c r="DV98" s="82"/>
      <c r="DW98" s="82"/>
      <c r="DX98" s="82"/>
      <c r="DY98" s="82"/>
      <c r="DZ98" s="82"/>
      <c r="EA98" s="82"/>
      <c r="EB98" s="82"/>
      <c r="EC98" s="82"/>
      <c r="ED98" s="82"/>
      <c r="EE98" s="82"/>
      <c r="EF98" s="82"/>
      <c r="EG98" s="82"/>
      <c r="EH98" s="82"/>
      <c r="EI98" s="82"/>
      <c r="EJ98" s="82"/>
      <c r="EK98" s="82"/>
      <c r="EL98" s="82"/>
      <c r="EM98" s="82"/>
      <c r="EN98" s="82"/>
      <c r="EO98" s="82"/>
      <c r="EP98" s="82"/>
    </row>
    <row r="99" spans="2:146" ht="14.1" customHeight="1">
      <c r="C99" s="406"/>
      <c r="E99" s="7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  <c r="AO99" s="71"/>
      <c r="AP99" s="71"/>
      <c r="AQ99" s="71"/>
      <c r="AR99" s="71"/>
      <c r="AS99" s="71"/>
      <c r="AT99" s="71"/>
      <c r="AU99" s="71"/>
      <c r="AV99" s="71"/>
      <c r="AW99" s="71"/>
      <c r="AX99" s="71"/>
      <c r="AY99" s="71"/>
      <c r="AZ99" s="71"/>
      <c r="BA99" s="71"/>
      <c r="BB99" s="71"/>
      <c r="BC99" s="71"/>
      <c r="BD99" s="71"/>
      <c r="BE99" s="71"/>
      <c r="BF99" s="71"/>
      <c r="BG99" s="71"/>
      <c r="BH99" s="71"/>
      <c r="BI99" s="71"/>
      <c r="BJ99" s="71"/>
      <c r="BK99" s="71"/>
      <c r="BL99" s="71"/>
      <c r="BM99" s="71"/>
      <c r="BN99" s="71"/>
      <c r="BO99" s="71"/>
      <c r="BP99" s="71"/>
      <c r="BQ99" s="71"/>
      <c r="BR99" s="71"/>
      <c r="BS99" s="71"/>
      <c r="BT99" s="71"/>
      <c r="BU99" s="71"/>
      <c r="BV99" s="71"/>
      <c r="BW99" s="71"/>
      <c r="BX99" s="71"/>
      <c r="BY99" s="71"/>
      <c r="BZ99" s="71"/>
      <c r="CA99" s="71"/>
      <c r="CB99" s="71"/>
      <c r="CC99" s="71"/>
      <c r="CD99" s="71"/>
      <c r="CE99" s="71"/>
      <c r="CF99" s="71"/>
      <c r="CG99" s="71"/>
      <c r="CH99" s="71"/>
      <c r="CI99" s="71"/>
      <c r="CJ99" s="71"/>
      <c r="CK99" s="71"/>
      <c r="CL99" s="71"/>
      <c r="CM99" s="71"/>
      <c r="CN99" s="71"/>
      <c r="CO99" s="71"/>
      <c r="CP99" s="71"/>
      <c r="CQ99" s="71"/>
      <c r="CR99" s="71"/>
      <c r="CS99" s="71"/>
      <c r="CT99" s="71"/>
      <c r="CU99" s="71"/>
      <c r="CV99" s="71"/>
      <c r="CW99" s="71"/>
      <c r="CX99" s="71"/>
      <c r="CY99" s="71"/>
      <c r="CZ99" s="71"/>
      <c r="DA99" s="71"/>
      <c r="DB99" s="71"/>
      <c r="DC99" s="71"/>
      <c r="DD99" s="71"/>
      <c r="DE99" s="71"/>
      <c r="DF99" s="71"/>
      <c r="DG99" s="71"/>
      <c r="DH99" s="71"/>
      <c r="DI99" s="71"/>
      <c r="DJ99" s="71"/>
      <c r="DK99" s="71"/>
      <c r="DL99" s="71"/>
      <c r="DM99" s="71"/>
      <c r="DN99" s="71"/>
      <c r="DO99" s="71"/>
      <c r="DP99" s="71"/>
      <c r="DQ99" s="71"/>
      <c r="DR99" s="71"/>
      <c r="DS99" s="71"/>
      <c r="DT99" s="71"/>
      <c r="DU99" s="71"/>
      <c r="DV99" s="71"/>
      <c r="DW99" s="71"/>
      <c r="DX99" s="71"/>
      <c r="DY99" s="71"/>
      <c r="DZ99" s="71"/>
      <c r="EA99" s="71"/>
      <c r="EB99" s="71"/>
      <c r="EC99" s="71"/>
      <c r="ED99" s="71"/>
      <c r="EE99" s="71"/>
      <c r="EF99" s="71"/>
      <c r="EG99" s="71"/>
      <c r="EH99" s="71"/>
      <c r="EI99" s="71"/>
      <c r="EJ99" s="71"/>
      <c r="EK99" s="71"/>
      <c r="EL99" s="71"/>
      <c r="EM99" s="71"/>
      <c r="EN99" s="71"/>
      <c r="EO99" s="71"/>
      <c r="EP99" s="71"/>
    </row>
    <row r="100" spans="2:146" ht="14.1" customHeight="1">
      <c r="B100" s="916" t="s">
        <v>712</v>
      </c>
      <c r="E100" s="819"/>
      <c r="F100" s="78"/>
      <c r="G100" s="78"/>
      <c r="H100" s="78"/>
      <c r="I100" s="72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</row>
    <row r="101" spans="2:146" ht="14.1" customHeight="1">
      <c r="E101" s="78"/>
      <c r="F101" s="78"/>
      <c r="G101" s="78"/>
      <c r="H101" s="78"/>
      <c r="I101" s="72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</row>
    <row r="102" spans="2:146" ht="14.1" customHeight="1">
      <c r="B102" s="34" t="s">
        <v>200</v>
      </c>
      <c r="C102" s="8"/>
      <c r="E102" s="10"/>
      <c r="H102" s="9"/>
      <c r="I102" s="72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</row>
    <row r="103" spans="2:146" ht="14.1" customHeight="1">
      <c r="B103" s="15" t="s">
        <v>648</v>
      </c>
      <c r="C103" s="868"/>
      <c r="D103" s="8" t="s">
        <v>97</v>
      </c>
      <c r="E103" s="71">
        <f ca="1">SUM(G103:EP103)</f>
        <v>-15000</v>
      </c>
      <c r="G103" s="71"/>
      <c r="H103" s="71">
        <f t="shared" ref="H103:AM103" si="114">H50</f>
        <v>0</v>
      </c>
      <c r="I103" s="71">
        <f t="shared" si="114"/>
        <v>0</v>
      </c>
      <c r="J103" s="71">
        <f t="shared" si="114"/>
        <v>0</v>
      </c>
      <c r="K103" s="71">
        <f t="shared" ca="1" si="114"/>
        <v>0</v>
      </c>
      <c r="L103" s="71">
        <f t="shared" ca="1" si="114"/>
        <v>-15000</v>
      </c>
      <c r="M103" s="71">
        <f t="shared" ca="1" si="114"/>
        <v>0</v>
      </c>
      <c r="N103" s="71">
        <f t="shared" ca="1" si="114"/>
        <v>0</v>
      </c>
      <c r="O103" s="71">
        <f t="shared" ca="1" si="114"/>
        <v>0</v>
      </c>
      <c r="P103" s="71">
        <f t="shared" ca="1" si="114"/>
        <v>0</v>
      </c>
      <c r="Q103" s="71">
        <f t="shared" ca="1" si="114"/>
        <v>0</v>
      </c>
      <c r="R103" s="71">
        <f t="shared" ca="1" si="114"/>
        <v>0</v>
      </c>
      <c r="S103" s="71">
        <f t="shared" ca="1" si="114"/>
        <v>0</v>
      </c>
      <c r="T103" s="71">
        <f t="shared" ca="1" si="114"/>
        <v>0</v>
      </c>
      <c r="U103" s="71">
        <f t="shared" ca="1" si="114"/>
        <v>0</v>
      </c>
      <c r="V103" s="71">
        <f t="shared" ca="1" si="114"/>
        <v>0</v>
      </c>
      <c r="W103" s="71">
        <f t="shared" ca="1" si="114"/>
        <v>0</v>
      </c>
      <c r="X103" s="71">
        <f t="shared" ca="1" si="114"/>
        <v>0</v>
      </c>
      <c r="Y103" s="71">
        <f t="shared" ca="1" si="114"/>
        <v>0</v>
      </c>
      <c r="Z103" s="71">
        <f t="shared" ca="1" si="114"/>
        <v>0</v>
      </c>
      <c r="AA103" s="71">
        <f t="shared" ca="1" si="114"/>
        <v>0</v>
      </c>
      <c r="AB103" s="71">
        <f t="shared" ca="1" si="114"/>
        <v>0</v>
      </c>
      <c r="AC103" s="71">
        <f t="shared" ca="1" si="114"/>
        <v>0</v>
      </c>
      <c r="AD103" s="71">
        <f t="shared" ca="1" si="114"/>
        <v>0</v>
      </c>
      <c r="AE103" s="71">
        <f t="shared" ca="1" si="114"/>
        <v>0</v>
      </c>
      <c r="AF103" s="71">
        <f t="shared" ca="1" si="114"/>
        <v>0</v>
      </c>
      <c r="AG103" s="71">
        <f t="shared" ca="1" si="114"/>
        <v>0</v>
      </c>
      <c r="AH103" s="71">
        <f t="shared" ca="1" si="114"/>
        <v>0</v>
      </c>
      <c r="AI103" s="71">
        <f t="shared" ca="1" si="114"/>
        <v>0</v>
      </c>
      <c r="AJ103" s="71">
        <f t="shared" ca="1" si="114"/>
        <v>0</v>
      </c>
      <c r="AK103" s="71">
        <f t="shared" ca="1" si="114"/>
        <v>0</v>
      </c>
      <c r="AL103" s="71">
        <f t="shared" ca="1" si="114"/>
        <v>0</v>
      </c>
      <c r="AM103" s="71">
        <f t="shared" ca="1" si="114"/>
        <v>0</v>
      </c>
      <c r="AN103" s="71">
        <f t="shared" ref="AN103:BS103" ca="1" si="115">AN50</f>
        <v>0</v>
      </c>
      <c r="AO103" s="71">
        <f t="shared" ca="1" si="115"/>
        <v>0</v>
      </c>
      <c r="AP103" s="71">
        <f t="shared" ca="1" si="115"/>
        <v>0</v>
      </c>
      <c r="AQ103" s="71">
        <f t="shared" ca="1" si="115"/>
        <v>0</v>
      </c>
      <c r="AR103" s="71">
        <f t="shared" ca="1" si="115"/>
        <v>0</v>
      </c>
      <c r="AS103" s="71">
        <f t="shared" ca="1" si="115"/>
        <v>0</v>
      </c>
      <c r="AT103" s="71">
        <f t="shared" ca="1" si="115"/>
        <v>0</v>
      </c>
      <c r="AU103" s="71">
        <f t="shared" ca="1" si="115"/>
        <v>0</v>
      </c>
      <c r="AV103" s="71">
        <f t="shared" ca="1" si="115"/>
        <v>0</v>
      </c>
      <c r="AW103" s="71">
        <f t="shared" ca="1" si="115"/>
        <v>0</v>
      </c>
      <c r="AX103" s="71">
        <f t="shared" ca="1" si="115"/>
        <v>0</v>
      </c>
      <c r="AY103" s="71">
        <f t="shared" ca="1" si="115"/>
        <v>0</v>
      </c>
      <c r="AZ103" s="71">
        <f t="shared" ca="1" si="115"/>
        <v>0</v>
      </c>
      <c r="BA103" s="71">
        <f t="shared" ca="1" si="115"/>
        <v>0</v>
      </c>
      <c r="BB103" s="71">
        <f t="shared" ca="1" si="115"/>
        <v>0</v>
      </c>
      <c r="BC103" s="71">
        <f t="shared" ca="1" si="115"/>
        <v>0</v>
      </c>
      <c r="BD103" s="71">
        <f t="shared" ca="1" si="115"/>
        <v>0</v>
      </c>
      <c r="BE103" s="71">
        <f t="shared" ca="1" si="115"/>
        <v>0</v>
      </c>
      <c r="BF103" s="71">
        <f t="shared" ca="1" si="115"/>
        <v>0</v>
      </c>
      <c r="BG103" s="71">
        <f t="shared" ca="1" si="115"/>
        <v>0</v>
      </c>
      <c r="BH103" s="71">
        <f t="shared" ca="1" si="115"/>
        <v>0</v>
      </c>
      <c r="BI103" s="71">
        <f t="shared" ca="1" si="115"/>
        <v>0</v>
      </c>
      <c r="BJ103" s="71">
        <f t="shared" ca="1" si="115"/>
        <v>0</v>
      </c>
      <c r="BK103" s="71">
        <f t="shared" ca="1" si="115"/>
        <v>0</v>
      </c>
      <c r="BL103" s="71">
        <f t="shared" ca="1" si="115"/>
        <v>0</v>
      </c>
      <c r="BM103" s="71">
        <f t="shared" ca="1" si="115"/>
        <v>0</v>
      </c>
      <c r="BN103" s="71">
        <f t="shared" ca="1" si="115"/>
        <v>0</v>
      </c>
      <c r="BO103" s="71">
        <f t="shared" ca="1" si="115"/>
        <v>0</v>
      </c>
      <c r="BP103" s="71">
        <f t="shared" ca="1" si="115"/>
        <v>0</v>
      </c>
      <c r="BQ103" s="71">
        <f t="shared" ca="1" si="115"/>
        <v>0</v>
      </c>
      <c r="BR103" s="71">
        <f t="shared" ca="1" si="115"/>
        <v>0</v>
      </c>
      <c r="BS103" s="71">
        <f t="shared" ca="1" si="115"/>
        <v>0</v>
      </c>
      <c r="BT103" s="71">
        <f t="shared" ref="BT103:CY103" ca="1" si="116">BT50</f>
        <v>0</v>
      </c>
      <c r="BU103" s="71">
        <f t="shared" ca="1" si="116"/>
        <v>0</v>
      </c>
      <c r="BV103" s="71">
        <f t="shared" ca="1" si="116"/>
        <v>0</v>
      </c>
      <c r="BW103" s="71">
        <f t="shared" ca="1" si="116"/>
        <v>0</v>
      </c>
      <c r="BX103" s="71">
        <f t="shared" ca="1" si="116"/>
        <v>0</v>
      </c>
      <c r="BY103" s="71">
        <f t="shared" ca="1" si="116"/>
        <v>0</v>
      </c>
      <c r="BZ103" s="71">
        <f t="shared" ca="1" si="116"/>
        <v>0</v>
      </c>
      <c r="CA103" s="71">
        <f t="shared" ca="1" si="116"/>
        <v>0</v>
      </c>
      <c r="CB103" s="71">
        <f t="shared" ca="1" si="116"/>
        <v>0</v>
      </c>
      <c r="CC103" s="71">
        <f t="shared" ca="1" si="116"/>
        <v>0</v>
      </c>
      <c r="CD103" s="71">
        <f t="shared" ca="1" si="116"/>
        <v>0</v>
      </c>
      <c r="CE103" s="71">
        <f t="shared" ca="1" si="116"/>
        <v>0</v>
      </c>
      <c r="CF103" s="71">
        <f t="shared" ca="1" si="116"/>
        <v>0</v>
      </c>
      <c r="CG103" s="71">
        <f t="shared" ca="1" si="116"/>
        <v>0</v>
      </c>
      <c r="CH103" s="71">
        <f t="shared" ca="1" si="116"/>
        <v>0</v>
      </c>
      <c r="CI103" s="71">
        <f t="shared" ca="1" si="116"/>
        <v>0</v>
      </c>
      <c r="CJ103" s="71">
        <f t="shared" ca="1" si="116"/>
        <v>0</v>
      </c>
      <c r="CK103" s="71">
        <f t="shared" ca="1" si="116"/>
        <v>0</v>
      </c>
      <c r="CL103" s="71">
        <f t="shared" ca="1" si="116"/>
        <v>0</v>
      </c>
      <c r="CM103" s="71">
        <f t="shared" ca="1" si="116"/>
        <v>0</v>
      </c>
      <c r="CN103" s="71">
        <f t="shared" ca="1" si="116"/>
        <v>0</v>
      </c>
      <c r="CO103" s="71">
        <f t="shared" ca="1" si="116"/>
        <v>0</v>
      </c>
      <c r="CP103" s="71">
        <f t="shared" ca="1" si="116"/>
        <v>0</v>
      </c>
      <c r="CQ103" s="71">
        <f t="shared" ca="1" si="116"/>
        <v>0</v>
      </c>
      <c r="CR103" s="71">
        <f t="shared" ca="1" si="116"/>
        <v>0</v>
      </c>
      <c r="CS103" s="71">
        <f t="shared" ca="1" si="116"/>
        <v>0</v>
      </c>
      <c r="CT103" s="71">
        <f t="shared" ca="1" si="116"/>
        <v>0</v>
      </c>
      <c r="CU103" s="71">
        <f t="shared" ca="1" si="116"/>
        <v>0</v>
      </c>
      <c r="CV103" s="71">
        <f t="shared" ca="1" si="116"/>
        <v>0</v>
      </c>
      <c r="CW103" s="71">
        <f t="shared" ca="1" si="116"/>
        <v>0</v>
      </c>
      <c r="CX103" s="71">
        <f t="shared" ca="1" si="116"/>
        <v>0</v>
      </c>
      <c r="CY103" s="71">
        <f t="shared" ca="1" si="116"/>
        <v>0</v>
      </c>
      <c r="CZ103" s="71">
        <f t="shared" ref="CZ103:EE103" ca="1" si="117">CZ50</f>
        <v>0</v>
      </c>
      <c r="DA103" s="71">
        <f t="shared" ca="1" si="117"/>
        <v>0</v>
      </c>
      <c r="DB103" s="71">
        <f t="shared" ca="1" si="117"/>
        <v>0</v>
      </c>
      <c r="DC103" s="71">
        <f t="shared" ca="1" si="117"/>
        <v>0</v>
      </c>
      <c r="DD103" s="71">
        <f t="shared" ca="1" si="117"/>
        <v>0</v>
      </c>
      <c r="DE103" s="71">
        <f t="shared" ca="1" si="117"/>
        <v>0</v>
      </c>
      <c r="DF103" s="71">
        <f t="shared" ca="1" si="117"/>
        <v>0</v>
      </c>
      <c r="DG103" s="71">
        <f t="shared" ca="1" si="117"/>
        <v>0</v>
      </c>
      <c r="DH103" s="71">
        <f t="shared" ca="1" si="117"/>
        <v>0</v>
      </c>
      <c r="DI103" s="71">
        <f t="shared" ca="1" si="117"/>
        <v>0</v>
      </c>
      <c r="DJ103" s="71">
        <f t="shared" ca="1" si="117"/>
        <v>0</v>
      </c>
      <c r="DK103" s="71">
        <f t="shared" ca="1" si="117"/>
        <v>0</v>
      </c>
      <c r="DL103" s="71">
        <f t="shared" ca="1" si="117"/>
        <v>0</v>
      </c>
      <c r="DM103" s="71">
        <f t="shared" ca="1" si="117"/>
        <v>0</v>
      </c>
      <c r="DN103" s="71">
        <f t="shared" ca="1" si="117"/>
        <v>0</v>
      </c>
      <c r="DO103" s="71">
        <f t="shared" ca="1" si="117"/>
        <v>0</v>
      </c>
      <c r="DP103" s="71">
        <f t="shared" ca="1" si="117"/>
        <v>0</v>
      </c>
      <c r="DQ103" s="71">
        <f t="shared" ca="1" si="117"/>
        <v>0</v>
      </c>
      <c r="DR103" s="71">
        <f t="shared" ca="1" si="117"/>
        <v>0</v>
      </c>
      <c r="DS103" s="71">
        <f t="shared" ca="1" si="117"/>
        <v>0</v>
      </c>
      <c r="DT103" s="71">
        <f t="shared" ca="1" si="117"/>
        <v>0</v>
      </c>
      <c r="DU103" s="71">
        <f t="shared" ca="1" si="117"/>
        <v>0</v>
      </c>
      <c r="DV103" s="71">
        <f t="shared" ca="1" si="117"/>
        <v>0</v>
      </c>
      <c r="DW103" s="71">
        <f t="shared" ca="1" si="117"/>
        <v>0</v>
      </c>
      <c r="DX103" s="71">
        <f t="shared" ca="1" si="117"/>
        <v>0</v>
      </c>
      <c r="DY103" s="71">
        <f t="shared" ca="1" si="117"/>
        <v>0</v>
      </c>
      <c r="DZ103" s="71">
        <f t="shared" ca="1" si="117"/>
        <v>0</v>
      </c>
      <c r="EA103" s="71">
        <f t="shared" ca="1" si="117"/>
        <v>0</v>
      </c>
      <c r="EB103" s="71">
        <f t="shared" ca="1" si="117"/>
        <v>0</v>
      </c>
      <c r="EC103" s="71">
        <f t="shared" ca="1" si="117"/>
        <v>0</v>
      </c>
      <c r="ED103" s="71">
        <f t="shared" ca="1" si="117"/>
        <v>0</v>
      </c>
      <c r="EE103" s="71">
        <f t="shared" ca="1" si="117"/>
        <v>0</v>
      </c>
      <c r="EF103" s="71">
        <f t="shared" ref="EF103:EP103" ca="1" si="118">EF50</f>
        <v>0</v>
      </c>
      <c r="EG103" s="71">
        <f t="shared" ca="1" si="118"/>
        <v>0</v>
      </c>
      <c r="EH103" s="71">
        <f t="shared" ca="1" si="118"/>
        <v>0</v>
      </c>
      <c r="EI103" s="71">
        <f t="shared" ca="1" si="118"/>
        <v>0</v>
      </c>
      <c r="EJ103" s="71">
        <f t="shared" ca="1" si="118"/>
        <v>0</v>
      </c>
      <c r="EK103" s="71">
        <f t="shared" ca="1" si="118"/>
        <v>0</v>
      </c>
      <c r="EL103" s="71">
        <f t="shared" ca="1" si="118"/>
        <v>0</v>
      </c>
      <c r="EM103" s="71">
        <f t="shared" ca="1" si="118"/>
        <v>0</v>
      </c>
      <c r="EN103" s="71">
        <f t="shared" ca="1" si="118"/>
        <v>0</v>
      </c>
      <c r="EO103" s="71">
        <f t="shared" ca="1" si="118"/>
        <v>0</v>
      </c>
      <c r="EP103" s="71">
        <f t="shared" ca="1" si="118"/>
        <v>0</v>
      </c>
    </row>
    <row r="104" spans="2:146" ht="14.1" customHeight="1">
      <c r="C104" s="869"/>
      <c r="E104" s="237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  <c r="AO104" s="71"/>
      <c r="AP104" s="71"/>
      <c r="AQ104" s="71"/>
      <c r="AR104" s="71"/>
      <c r="AS104" s="71"/>
      <c r="AT104" s="71"/>
      <c r="AU104" s="71"/>
      <c r="AV104" s="71"/>
      <c r="AW104" s="71"/>
      <c r="AX104" s="71"/>
      <c r="AY104" s="71"/>
      <c r="AZ104" s="71"/>
      <c r="BA104" s="71"/>
      <c r="BB104" s="71"/>
      <c r="BC104" s="71"/>
      <c r="BD104" s="71"/>
      <c r="BE104" s="71"/>
      <c r="BF104" s="71"/>
      <c r="BG104" s="71"/>
      <c r="BH104" s="71"/>
      <c r="BI104" s="71"/>
      <c r="BJ104" s="71"/>
      <c r="BK104" s="71"/>
      <c r="BL104" s="71"/>
      <c r="BM104" s="71"/>
      <c r="BN104" s="71"/>
      <c r="BO104" s="71"/>
      <c r="BP104" s="71"/>
      <c r="BQ104" s="71"/>
      <c r="BR104" s="71"/>
      <c r="BS104" s="71"/>
      <c r="BT104" s="71"/>
      <c r="BU104" s="71"/>
      <c r="BV104" s="71"/>
      <c r="BW104" s="71"/>
      <c r="BX104" s="71"/>
      <c r="BY104" s="71"/>
      <c r="BZ104" s="71"/>
      <c r="CA104" s="71"/>
      <c r="CB104" s="71"/>
      <c r="CC104" s="71"/>
      <c r="CD104" s="71"/>
      <c r="CE104" s="71"/>
      <c r="CF104" s="71"/>
      <c r="CG104" s="71"/>
      <c r="CH104" s="71"/>
      <c r="CI104" s="71"/>
      <c r="CJ104" s="71"/>
      <c r="CK104" s="71"/>
      <c r="CL104" s="71"/>
      <c r="CM104" s="71"/>
      <c r="CN104" s="71"/>
      <c r="CO104" s="71"/>
      <c r="CP104" s="71"/>
      <c r="CQ104" s="71"/>
      <c r="CR104" s="71"/>
      <c r="CS104" s="71"/>
      <c r="CT104" s="71"/>
      <c r="CU104" s="71"/>
      <c r="CV104" s="71"/>
      <c r="CW104" s="71"/>
      <c r="CX104" s="71"/>
      <c r="CY104" s="71"/>
      <c r="CZ104" s="71"/>
      <c r="DA104" s="71"/>
      <c r="DB104" s="71"/>
      <c r="DC104" s="71"/>
      <c r="DD104" s="71"/>
      <c r="DE104" s="71"/>
      <c r="DF104" s="71"/>
      <c r="DG104" s="71"/>
      <c r="DH104" s="71"/>
      <c r="DI104" s="71"/>
      <c r="DJ104" s="71"/>
      <c r="DK104" s="71"/>
      <c r="DL104" s="71"/>
      <c r="DM104" s="71"/>
      <c r="DN104" s="71"/>
      <c r="DO104" s="71"/>
      <c r="DP104" s="71"/>
      <c r="DQ104" s="71"/>
      <c r="DR104" s="71"/>
      <c r="DS104" s="71"/>
      <c r="DT104" s="71"/>
      <c r="DU104" s="71"/>
      <c r="DV104" s="71"/>
      <c r="DW104" s="71"/>
      <c r="DX104" s="71"/>
      <c r="DY104" s="71"/>
      <c r="DZ104" s="71"/>
      <c r="EA104" s="71"/>
      <c r="EB104" s="71"/>
      <c r="EC104" s="71"/>
      <c r="ED104" s="71"/>
      <c r="EE104" s="71"/>
      <c r="EF104" s="71"/>
      <c r="EG104" s="71"/>
      <c r="EH104" s="71"/>
      <c r="EI104" s="71"/>
      <c r="EJ104" s="71"/>
      <c r="EK104" s="71"/>
      <c r="EL104" s="71"/>
      <c r="EM104" s="71"/>
      <c r="EN104" s="71"/>
      <c r="EO104" s="71"/>
      <c r="EP104" s="71"/>
    </row>
    <row r="105" spans="2:146" ht="14.1" customHeight="1">
      <c r="B105" s="141" t="s">
        <v>492</v>
      </c>
      <c r="C105" s="831"/>
      <c r="D105" s="296" t="s">
        <v>97</v>
      </c>
      <c r="E105" s="71">
        <f ca="1">SUM(G105:EP105)</f>
        <v>-15000</v>
      </c>
      <c r="F105" s="141"/>
      <c r="G105" s="205"/>
      <c r="H105" s="217">
        <f t="shared" ref="H105:AM105" si="119">SUM(H103:H104)</f>
        <v>0</v>
      </c>
      <c r="I105" s="217">
        <f t="shared" si="119"/>
        <v>0</v>
      </c>
      <c r="J105" s="217">
        <f t="shared" si="119"/>
        <v>0</v>
      </c>
      <c r="K105" s="217">
        <f t="shared" ca="1" si="119"/>
        <v>0</v>
      </c>
      <c r="L105" s="217">
        <f t="shared" ca="1" si="119"/>
        <v>-15000</v>
      </c>
      <c r="M105" s="217">
        <f t="shared" ca="1" si="119"/>
        <v>0</v>
      </c>
      <c r="N105" s="217">
        <f t="shared" ca="1" si="119"/>
        <v>0</v>
      </c>
      <c r="O105" s="217">
        <f t="shared" ca="1" si="119"/>
        <v>0</v>
      </c>
      <c r="P105" s="217">
        <f t="shared" ca="1" si="119"/>
        <v>0</v>
      </c>
      <c r="Q105" s="217">
        <f t="shared" ca="1" si="119"/>
        <v>0</v>
      </c>
      <c r="R105" s="217">
        <f t="shared" ca="1" si="119"/>
        <v>0</v>
      </c>
      <c r="S105" s="217">
        <f t="shared" ca="1" si="119"/>
        <v>0</v>
      </c>
      <c r="T105" s="217">
        <f t="shared" ca="1" si="119"/>
        <v>0</v>
      </c>
      <c r="U105" s="217">
        <f t="shared" ca="1" si="119"/>
        <v>0</v>
      </c>
      <c r="V105" s="217">
        <f t="shared" ca="1" si="119"/>
        <v>0</v>
      </c>
      <c r="W105" s="217">
        <f t="shared" ca="1" si="119"/>
        <v>0</v>
      </c>
      <c r="X105" s="217">
        <f t="shared" ca="1" si="119"/>
        <v>0</v>
      </c>
      <c r="Y105" s="217">
        <f t="shared" ca="1" si="119"/>
        <v>0</v>
      </c>
      <c r="Z105" s="217">
        <f t="shared" ca="1" si="119"/>
        <v>0</v>
      </c>
      <c r="AA105" s="217">
        <f t="shared" ca="1" si="119"/>
        <v>0</v>
      </c>
      <c r="AB105" s="217">
        <f t="shared" ca="1" si="119"/>
        <v>0</v>
      </c>
      <c r="AC105" s="217">
        <f t="shared" ca="1" si="119"/>
        <v>0</v>
      </c>
      <c r="AD105" s="217">
        <f t="shared" ca="1" si="119"/>
        <v>0</v>
      </c>
      <c r="AE105" s="217">
        <f t="shared" ca="1" si="119"/>
        <v>0</v>
      </c>
      <c r="AF105" s="217">
        <f t="shared" ca="1" si="119"/>
        <v>0</v>
      </c>
      <c r="AG105" s="217">
        <f t="shared" ca="1" si="119"/>
        <v>0</v>
      </c>
      <c r="AH105" s="217">
        <f t="shared" ca="1" si="119"/>
        <v>0</v>
      </c>
      <c r="AI105" s="217">
        <f t="shared" ca="1" si="119"/>
        <v>0</v>
      </c>
      <c r="AJ105" s="217">
        <f t="shared" ca="1" si="119"/>
        <v>0</v>
      </c>
      <c r="AK105" s="217">
        <f t="shared" ca="1" si="119"/>
        <v>0</v>
      </c>
      <c r="AL105" s="217">
        <f t="shared" ca="1" si="119"/>
        <v>0</v>
      </c>
      <c r="AM105" s="217">
        <f t="shared" ca="1" si="119"/>
        <v>0</v>
      </c>
      <c r="AN105" s="217">
        <f t="shared" ref="AN105:BS105" ca="1" si="120">SUM(AN103:AN104)</f>
        <v>0</v>
      </c>
      <c r="AO105" s="217">
        <f t="shared" ca="1" si="120"/>
        <v>0</v>
      </c>
      <c r="AP105" s="217">
        <f t="shared" ca="1" si="120"/>
        <v>0</v>
      </c>
      <c r="AQ105" s="217">
        <f t="shared" ca="1" si="120"/>
        <v>0</v>
      </c>
      <c r="AR105" s="217">
        <f t="shared" ca="1" si="120"/>
        <v>0</v>
      </c>
      <c r="AS105" s="217">
        <f t="shared" ca="1" si="120"/>
        <v>0</v>
      </c>
      <c r="AT105" s="217">
        <f t="shared" ca="1" si="120"/>
        <v>0</v>
      </c>
      <c r="AU105" s="217">
        <f t="shared" ca="1" si="120"/>
        <v>0</v>
      </c>
      <c r="AV105" s="217">
        <f t="shared" ca="1" si="120"/>
        <v>0</v>
      </c>
      <c r="AW105" s="217">
        <f t="shared" ca="1" si="120"/>
        <v>0</v>
      </c>
      <c r="AX105" s="217">
        <f t="shared" ca="1" si="120"/>
        <v>0</v>
      </c>
      <c r="AY105" s="217">
        <f t="shared" ca="1" si="120"/>
        <v>0</v>
      </c>
      <c r="AZ105" s="217">
        <f t="shared" ca="1" si="120"/>
        <v>0</v>
      </c>
      <c r="BA105" s="217">
        <f t="shared" ca="1" si="120"/>
        <v>0</v>
      </c>
      <c r="BB105" s="217">
        <f t="shared" ca="1" si="120"/>
        <v>0</v>
      </c>
      <c r="BC105" s="217">
        <f t="shared" ca="1" si="120"/>
        <v>0</v>
      </c>
      <c r="BD105" s="217">
        <f t="shared" ca="1" si="120"/>
        <v>0</v>
      </c>
      <c r="BE105" s="217">
        <f t="shared" ca="1" si="120"/>
        <v>0</v>
      </c>
      <c r="BF105" s="217">
        <f t="shared" ca="1" si="120"/>
        <v>0</v>
      </c>
      <c r="BG105" s="217">
        <f t="shared" ca="1" si="120"/>
        <v>0</v>
      </c>
      <c r="BH105" s="217">
        <f t="shared" ca="1" si="120"/>
        <v>0</v>
      </c>
      <c r="BI105" s="217">
        <f t="shared" ca="1" si="120"/>
        <v>0</v>
      </c>
      <c r="BJ105" s="217">
        <f t="shared" ca="1" si="120"/>
        <v>0</v>
      </c>
      <c r="BK105" s="217">
        <f t="shared" ca="1" si="120"/>
        <v>0</v>
      </c>
      <c r="BL105" s="217">
        <f t="shared" ca="1" si="120"/>
        <v>0</v>
      </c>
      <c r="BM105" s="217">
        <f t="shared" ca="1" si="120"/>
        <v>0</v>
      </c>
      <c r="BN105" s="217">
        <f t="shared" ca="1" si="120"/>
        <v>0</v>
      </c>
      <c r="BO105" s="217">
        <f t="shared" ca="1" si="120"/>
        <v>0</v>
      </c>
      <c r="BP105" s="217">
        <f t="shared" ca="1" si="120"/>
        <v>0</v>
      </c>
      <c r="BQ105" s="217">
        <f t="shared" ca="1" si="120"/>
        <v>0</v>
      </c>
      <c r="BR105" s="217">
        <f t="shared" ca="1" si="120"/>
        <v>0</v>
      </c>
      <c r="BS105" s="217">
        <f t="shared" ca="1" si="120"/>
        <v>0</v>
      </c>
      <c r="BT105" s="217">
        <f t="shared" ref="BT105:CY105" ca="1" si="121">SUM(BT103:BT104)</f>
        <v>0</v>
      </c>
      <c r="BU105" s="217">
        <f t="shared" ca="1" si="121"/>
        <v>0</v>
      </c>
      <c r="BV105" s="217">
        <f t="shared" ca="1" si="121"/>
        <v>0</v>
      </c>
      <c r="BW105" s="217">
        <f t="shared" ca="1" si="121"/>
        <v>0</v>
      </c>
      <c r="BX105" s="217">
        <f t="shared" ca="1" si="121"/>
        <v>0</v>
      </c>
      <c r="BY105" s="217">
        <f t="shared" ca="1" si="121"/>
        <v>0</v>
      </c>
      <c r="BZ105" s="217">
        <f t="shared" ca="1" si="121"/>
        <v>0</v>
      </c>
      <c r="CA105" s="217">
        <f t="shared" ca="1" si="121"/>
        <v>0</v>
      </c>
      <c r="CB105" s="217">
        <f t="shared" ca="1" si="121"/>
        <v>0</v>
      </c>
      <c r="CC105" s="217">
        <f t="shared" ca="1" si="121"/>
        <v>0</v>
      </c>
      <c r="CD105" s="217">
        <f t="shared" ca="1" si="121"/>
        <v>0</v>
      </c>
      <c r="CE105" s="217">
        <f t="shared" ca="1" si="121"/>
        <v>0</v>
      </c>
      <c r="CF105" s="217">
        <f t="shared" ca="1" si="121"/>
        <v>0</v>
      </c>
      <c r="CG105" s="217">
        <f t="shared" ca="1" si="121"/>
        <v>0</v>
      </c>
      <c r="CH105" s="217">
        <f t="shared" ca="1" si="121"/>
        <v>0</v>
      </c>
      <c r="CI105" s="217">
        <f t="shared" ca="1" si="121"/>
        <v>0</v>
      </c>
      <c r="CJ105" s="217">
        <f t="shared" ca="1" si="121"/>
        <v>0</v>
      </c>
      <c r="CK105" s="217">
        <f t="shared" ca="1" si="121"/>
        <v>0</v>
      </c>
      <c r="CL105" s="217">
        <f t="shared" ca="1" si="121"/>
        <v>0</v>
      </c>
      <c r="CM105" s="217">
        <f t="shared" ca="1" si="121"/>
        <v>0</v>
      </c>
      <c r="CN105" s="217">
        <f t="shared" ca="1" si="121"/>
        <v>0</v>
      </c>
      <c r="CO105" s="217">
        <f t="shared" ca="1" si="121"/>
        <v>0</v>
      </c>
      <c r="CP105" s="217">
        <f t="shared" ca="1" si="121"/>
        <v>0</v>
      </c>
      <c r="CQ105" s="217">
        <f t="shared" ca="1" si="121"/>
        <v>0</v>
      </c>
      <c r="CR105" s="217">
        <f t="shared" ca="1" si="121"/>
        <v>0</v>
      </c>
      <c r="CS105" s="217">
        <f t="shared" ca="1" si="121"/>
        <v>0</v>
      </c>
      <c r="CT105" s="217">
        <f t="shared" ca="1" si="121"/>
        <v>0</v>
      </c>
      <c r="CU105" s="217">
        <f t="shared" ca="1" si="121"/>
        <v>0</v>
      </c>
      <c r="CV105" s="217">
        <f t="shared" ca="1" si="121"/>
        <v>0</v>
      </c>
      <c r="CW105" s="217">
        <f t="shared" ca="1" si="121"/>
        <v>0</v>
      </c>
      <c r="CX105" s="217">
        <f t="shared" ca="1" si="121"/>
        <v>0</v>
      </c>
      <c r="CY105" s="217">
        <f t="shared" ca="1" si="121"/>
        <v>0</v>
      </c>
      <c r="CZ105" s="217">
        <f t="shared" ref="CZ105:DI105" ca="1" si="122">SUM(CZ103:CZ104)</f>
        <v>0</v>
      </c>
      <c r="DA105" s="217">
        <f t="shared" ca="1" si="122"/>
        <v>0</v>
      </c>
      <c r="DB105" s="217">
        <f t="shared" ca="1" si="122"/>
        <v>0</v>
      </c>
      <c r="DC105" s="217">
        <f t="shared" ca="1" si="122"/>
        <v>0</v>
      </c>
      <c r="DD105" s="217">
        <f t="shared" ca="1" si="122"/>
        <v>0</v>
      </c>
      <c r="DE105" s="217">
        <f t="shared" ca="1" si="122"/>
        <v>0</v>
      </c>
      <c r="DF105" s="217">
        <f t="shared" ca="1" si="122"/>
        <v>0</v>
      </c>
      <c r="DG105" s="217">
        <f t="shared" ca="1" si="122"/>
        <v>0</v>
      </c>
      <c r="DH105" s="217">
        <f t="shared" ca="1" si="122"/>
        <v>0</v>
      </c>
      <c r="DI105" s="217">
        <f t="shared" ca="1" si="122"/>
        <v>0</v>
      </c>
      <c r="DJ105" s="217">
        <f t="shared" ref="DJ105:EP105" ca="1" si="123">SUM(DJ103:DJ104)</f>
        <v>0</v>
      </c>
      <c r="DK105" s="217">
        <f t="shared" ca="1" si="123"/>
        <v>0</v>
      </c>
      <c r="DL105" s="217">
        <f t="shared" ca="1" si="123"/>
        <v>0</v>
      </c>
      <c r="DM105" s="217">
        <f t="shared" ca="1" si="123"/>
        <v>0</v>
      </c>
      <c r="DN105" s="217">
        <f t="shared" ca="1" si="123"/>
        <v>0</v>
      </c>
      <c r="DO105" s="217">
        <f t="shared" ca="1" si="123"/>
        <v>0</v>
      </c>
      <c r="DP105" s="217">
        <f t="shared" ca="1" si="123"/>
        <v>0</v>
      </c>
      <c r="DQ105" s="217">
        <f t="shared" ca="1" si="123"/>
        <v>0</v>
      </c>
      <c r="DR105" s="217">
        <f t="shared" ca="1" si="123"/>
        <v>0</v>
      </c>
      <c r="DS105" s="217">
        <f t="shared" ca="1" si="123"/>
        <v>0</v>
      </c>
      <c r="DT105" s="217">
        <f t="shared" ca="1" si="123"/>
        <v>0</v>
      </c>
      <c r="DU105" s="217">
        <f t="shared" ca="1" si="123"/>
        <v>0</v>
      </c>
      <c r="DV105" s="217">
        <f t="shared" ca="1" si="123"/>
        <v>0</v>
      </c>
      <c r="DW105" s="217">
        <f t="shared" ca="1" si="123"/>
        <v>0</v>
      </c>
      <c r="DX105" s="217">
        <f t="shared" ca="1" si="123"/>
        <v>0</v>
      </c>
      <c r="DY105" s="217">
        <f t="shared" ca="1" si="123"/>
        <v>0</v>
      </c>
      <c r="DZ105" s="217">
        <f t="shared" ca="1" si="123"/>
        <v>0</v>
      </c>
      <c r="EA105" s="217">
        <f t="shared" ca="1" si="123"/>
        <v>0</v>
      </c>
      <c r="EB105" s="217">
        <f t="shared" ca="1" si="123"/>
        <v>0</v>
      </c>
      <c r="EC105" s="217">
        <f t="shared" ca="1" si="123"/>
        <v>0</v>
      </c>
      <c r="ED105" s="217">
        <f t="shared" ca="1" si="123"/>
        <v>0</v>
      </c>
      <c r="EE105" s="217">
        <f t="shared" ca="1" si="123"/>
        <v>0</v>
      </c>
      <c r="EF105" s="217">
        <f t="shared" ca="1" si="123"/>
        <v>0</v>
      </c>
      <c r="EG105" s="217">
        <f t="shared" ca="1" si="123"/>
        <v>0</v>
      </c>
      <c r="EH105" s="217">
        <f t="shared" ca="1" si="123"/>
        <v>0</v>
      </c>
      <c r="EI105" s="217">
        <f t="shared" ca="1" si="123"/>
        <v>0</v>
      </c>
      <c r="EJ105" s="217">
        <f t="shared" ca="1" si="123"/>
        <v>0</v>
      </c>
      <c r="EK105" s="217">
        <f t="shared" ca="1" si="123"/>
        <v>0</v>
      </c>
      <c r="EL105" s="217">
        <f t="shared" ca="1" si="123"/>
        <v>0</v>
      </c>
      <c r="EM105" s="217">
        <f t="shared" ca="1" si="123"/>
        <v>0</v>
      </c>
      <c r="EN105" s="217">
        <f t="shared" ca="1" si="123"/>
        <v>0</v>
      </c>
      <c r="EO105" s="217">
        <f t="shared" ca="1" si="123"/>
        <v>0</v>
      </c>
      <c r="EP105" s="217">
        <f t="shared" ca="1" si="123"/>
        <v>0</v>
      </c>
    </row>
    <row r="106" spans="2:146" ht="14.1" customHeight="1">
      <c r="C106" s="8"/>
      <c r="E106" s="10"/>
      <c r="H106" s="9"/>
      <c r="I106" s="72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</row>
    <row r="107" spans="2:146" ht="14.1" customHeight="1">
      <c r="B107" s="34" t="s">
        <v>201</v>
      </c>
      <c r="C107" s="8"/>
      <c r="E107" s="10"/>
      <c r="H107" s="9"/>
      <c r="I107" s="72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</row>
    <row r="108" spans="2:146" ht="14.1" customHeight="1">
      <c r="B108" s="15" t="s">
        <v>684</v>
      </c>
      <c r="C108" s="869"/>
      <c r="D108" s="8" t="s">
        <v>97</v>
      </c>
      <c r="E108" s="12">
        <f t="shared" ref="E108:E109" ca="1" si="124">SUM(G108:EP108)</f>
        <v>281321.57834684948</v>
      </c>
      <c r="H108" s="225">
        <f ca="1">IRR!H81*H$45</f>
        <v>0</v>
      </c>
      <c r="I108" s="225">
        <f ca="1">IRR!I81*I$45</f>
        <v>0</v>
      </c>
      <c r="J108" s="225">
        <f ca="1">IRR!J81*J$45</f>
        <v>0</v>
      </c>
      <c r="K108" s="225">
        <f ca="1">IRR!K81*K$45</f>
        <v>0</v>
      </c>
      <c r="L108" s="225">
        <f ca="1">IRR!L81*L$45</f>
        <v>0</v>
      </c>
      <c r="M108" s="225">
        <f ca="1">IRR!M81*M$45</f>
        <v>0</v>
      </c>
      <c r="N108" s="225">
        <f ca="1">IRR!N81*N$45</f>
        <v>0</v>
      </c>
      <c r="O108" s="225">
        <f ca="1">IRR!O81*O$45</f>
        <v>0</v>
      </c>
      <c r="P108" s="225">
        <f ca="1">IRR!P81*P$45</f>
        <v>0</v>
      </c>
      <c r="Q108" s="225">
        <f ca="1">IRR!Q81*Q$45</f>
        <v>0</v>
      </c>
      <c r="R108" s="225">
        <f ca="1">IRR!R81*R$45</f>
        <v>2332.5958270387478</v>
      </c>
      <c r="S108" s="225">
        <f ca="1">IRR!S81*S$45</f>
        <v>4069.9226912719532</v>
      </c>
      <c r="T108" s="225">
        <f ca="1">IRR!T81*T$45</f>
        <v>4041.1775138440844</v>
      </c>
      <c r="U108" s="225">
        <f ca="1">IRR!U81*U$45</f>
        <v>4293.3167726650645</v>
      </c>
      <c r="V108" s="225">
        <f ca="1">IRR!V81*V$45</f>
        <v>3868.9351119508437</v>
      </c>
      <c r="W108" s="225">
        <f ca="1">IRR!W81*W$45</f>
        <v>3859.7124100225101</v>
      </c>
      <c r="X108" s="225">
        <f ca="1">IRR!X81*X$45</f>
        <v>4002.621626274864</v>
      </c>
      <c r="Y108" s="225">
        <f ca="1">IRR!Y81*Y$45</f>
        <v>4258.5001888017396</v>
      </c>
      <c r="Z108" s="225">
        <f ca="1">IRR!Z81*Z$45</f>
        <v>3835.9759964954137</v>
      </c>
      <c r="AA108" s="225">
        <f ca="1">IRR!AA81*AA$45</f>
        <v>3756.8247447801982</v>
      </c>
      <c r="AB108" s="225">
        <f ca="1">IRR!AB81*AB$45</f>
        <v>3963.9263637056438</v>
      </c>
      <c r="AC108" s="225">
        <f ca="1">IRR!AC81*AC$45</f>
        <v>4223.544229938414</v>
      </c>
      <c r="AD108" s="225">
        <f ca="1">IRR!AD81*AD$45</f>
        <v>3810.3751404149834</v>
      </c>
      <c r="AE108" s="225">
        <f ca="1">IRR!AE81*AE$45</f>
        <v>3694.5164721429146</v>
      </c>
      <c r="AF108" s="225">
        <f ca="1">IRR!AF81*AF$45</f>
        <v>3932.5893605114225</v>
      </c>
      <c r="AG108" s="225">
        <f ca="1">IRR!AG81*AG$45</f>
        <v>4195.9465304500882</v>
      </c>
      <c r="AH108" s="225">
        <f ca="1">IRR!AH81*AH$45</f>
        <v>3777.1301371001791</v>
      </c>
      <c r="AI108" s="225">
        <f ca="1">IRR!AI81*AI$45</f>
        <v>3621.2817315172551</v>
      </c>
      <c r="AJ108" s="225">
        <f ca="1">IRR!AJ81*AJ$45</f>
        <v>3893.608210082828</v>
      </c>
      <c r="AK108" s="225">
        <f ca="1">IRR!AK81*AK$45</f>
        <v>4160.7046837273883</v>
      </c>
      <c r="AL108" s="225">
        <f ca="1">IRR!AL81*AL$45</f>
        <v>3748.7385382324842</v>
      </c>
      <c r="AM108" s="225">
        <f ca="1">IRR!AM81*AM$45</f>
        <v>3552.3441121074738</v>
      </c>
      <c r="AN108" s="225">
        <f ca="1">IRR!AN81*AN$45</f>
        <v>3859.4804641013443</v>
      </c>
      <c r="AO108" s="225">
        <f ca="1">IRR!AO81*AO$45</f>
        <v>4130.3162414517983</v>
      </c>
      <c r="AP108" s="225">
        <f ca="1">IRR!AP81*AP$45</f>
        <v>3715.1978530464044</v>
      </c>
      <c r="AQ108" s="225">
        <f ca="1">IRR!AQ81*AQ$45</f>
        <v>3418.3682820996305</v>
      </c>
      <c r="AR108" s="225">
        <f ca="1">IRR!AR81*AR$45</f>
        <v>3820.2036318014725</v>
      </c>
      <c r="AS108" s="225">
        <f ca="1">IRR!AS81*AS$45</f>
        <v>4094.778712857822</v>
      </c>
      <c r="AT108" s="225">
        <f ca="1">IRR!AT81*AT$45</f>
        <v>3681.5055475783201</v>
      </c>
      <c r="AU108" s="225">
        <f ca="1">IRR!AU81*AU$45</f>
        <v>3133.5682122174262</v>
      </c>
      <c r="AV108" s="225">
        <f ca="1">IRR!AV81*AV$45</f>
        <v>3780.7751792195995</v>
      </c>
      <c r="AW108" s="225">
        <f ca="1">IRR!AW81*AW$45</f>
        <v>4059.089563981845</v>
      </c>
      <c r="AX108" s="225">
        <f ca="1">IRR!AX81*AX$45</f>
        <v>3647.6590439017809</v>
      </c>
      <c r="AY108" s="225">
        <f ca="1">IRR!AY81*AY$45</f>
        <v>3031.1987313130694</v>
      </c>
      <c r="AZ108" s="225">
        <f ca="1">IRR!AZ81*AZ$45</f>
        <v>3741.1925284292702</v>
      </c>
      <c r="BA108" s="225">
        <f ca="1">IRR!BA81*BA$45</f>
        <v>4023.2462168974098</v>
      </c>
      <c r="BB108" s="225">
        <f ca="1">IRR!BB81*BB$45</f>
        <v>3613.6557193489962</v>
      </c>
      <c r="BC108" s="225">
        <f ca="1">IRR!BC81*BC$45</f>
        <v>2928.801887372304</v>
      </c>
      <c r="BD108" s="225">
        <f ca="1">IRR!BD81*BD$45</f>
        <v>3701.4530567626953</v>
      </c>
      <c r="BE108" s="225">
        <f ca="1">IRR!BE81*BE$45</f>
        <v>3987.2460489367318</v>
      </c>
      <c r="BF108" s="225">
        <f ca="1">IRR!BF81*BF$45</f>
        <v>3579.4929057182626</v>
      </c>
      <c r="BG108" s="225">
        <f ca="1">IRR!BG81*BG$45</f>
        <v>2826.3772142602847</v>
      </c>
      <c r="BH108" s="225">
        <f ca="1">IRR!BH81*BH$45</f>
        <v>3661.5540960181706</v>
      </c>
      <c r="BI108" s="225">
        <f ca="1">IRR!BI81*BI$45</f>
        <v>3951.0863918981008</v>
      </c>
      <c r="BJ108" s="225">
        <f ca="1">IRR!BJ81*BJ$45</f>
        <v>3545.1678884670805</v>
      </c>
      <c r="BK108" s="225">
        <f ca="1">IRR!BK81*BK$45</f>
        <v>2723.9242377363671</v>
      </c>
      <c r="BL108" s="225">
        <f ca="1">IRR!BL81*BL$45</f>
        <v>3621.492931653198</v>
      </c>
      <c r="BM108" s="225">
        <f ca="1">IRR!BM81*BM$45</f>
        <v>3914.7645312390241</v>
      </c>
      <c r="BN108" s="225">
        <f ca="1">IRR!BN81*BN$45</f>
        <v>3510.6779058906868</v>
      </c>
      <c r="BO108" s="225">
        <f ca="1">IRR!BO81*BO$45</f>
        <v>2621.4424753102289</v>
      </c>
      <c r="BP108" s="225">
        <f ca="1">IRR!BP81*BP$45</f>
        <v>3581.2668019630155</v>
      </c>
      <c r="BQ108" s="225">
        <f ca="1">IRR!BQ81*BQ$45</f>
        <v>3878.2777052547349</v>
      </c>
      <c r="BR108" s="225">
        <f ca="1">IRR!BR81*BR$45</f>
        <v>3476.0201482857387</v>
      </c>
      <c r="BS108" s="225">
        <f ca="1">IRR!BS81*BS$45</f>
        <v>2518.9314360954108</v>
      </c>
      <c r="BT108" s="225">
        <f ca="1">IRR!BT81*BT$45</f>
        <v>3540.8728972442786</v>
      </c>
      <c r="BU108" s="225">
        <f ca="1">IRR!BU81*BU$45</f>
        <v>3841.6231042418931</v>
      </c>
      <c r="BV108" s="225">
        <f ca="1">IRR!BV81*BV$45</f>
        <v>3441.1917570988717</v>
      </c>
      <c r="BW108" s="225">
        <f ca="1">IRR!BW81*BW$45</f>
        <v>2416.3906206601978</v>
      </c>
      <c r="BX108" s="225">
        <f ca="1">IRR!BX81*BX$45</f>
        <v>3500.3083589436201</v>
      </c>
      <c r="BY108" s="225">
        <f ca="1">IRR!BY81*BY$45</f>
        <v>3804.7978696471309</v>
      </c>
      <c r="BZ108" s="225">
        <f ca="1">IRR!BZ81*BZ$45</f>
        <v>3406.1898240598657</v>
      </c>
      <c r="CA108" s="225">
        <f ca="1">IRR!CA81*CA$45</f>
        <v>2313.8195208758061</v>
      </c>
      <c r="CB108" s="225">
        <f ca="1">IRR!CB81*CB$45</f>
        <v>3459.5702787908235</v>
      </c>
      <c r="CC108" s="225">
        <f ca="1">IRR!CC81*CC$45</f>
        <v>3767.7990932002285</v>
      </c>
      <c r="CD108" s="225">
        <f ca="1">IRR!CD81*CD$45</f>
        <v>3371.0113902991125</v>
      </c>
      <c r="CE108" s="225">
        <f ca="1">IRR!CE81*CE$45</f>
        <v>2211.2176197618046</v>
      </c>
      <c r="CF108" s="225">
        <f ca="1">IRR!CF81*CF$45</f>
        <v>3438.6556979162797</v>
      </c>
      <c r="CG108" s="225">
        <f ca="1">IRR!CG81*CG$45</f>
        <v>3730.6238160315816</v>
      </c>
      <c r="CH108" s="225">
        <f ca="1">IRR!CH81*CH$45</f>
        <v>3335.6534454491293</v>
      </c>
      <c r="CI108" s="225">
        <f ca="1">IRR!CI81*CI$45</f>
        <v>2110.5070280475065</v>
      </c>
      <c r="CJ108" s="225">
        <f ca="1">IRR!CJ81*CJ$45</f>
        <v>3397.5616059525069</v>
      </c>
      <c r="CK108" s="225">
        <f ca="1">IRR!CK81*CK$45</f>
        <v>3693.269027773702</v>
      </c>
      <c r="CL108" s="225">
        <f ca="1">IRR!CL81*CL$45</f>
        <v>3300.1129267297811</v>
      </c>
      <c r="CM108" s="225">
        <f ca="1">IRR!CM81*CM$45</f>
        <v>2087.1762144804907</v>
      </c>
      <c r="CN108" s="225">
        <f ca="1">IRR!CN81*CN$45</f>
        <v>3356.2849401193685</v>
      </c>
      <c r="CO108" s="225">
        <f ca="1">IRR!CO81*CO$45</f>
        <v>3655.7316656464591</v>
      </c>
      <c r="CP108" s="225">
        <f ca="1">IRR!CP81*CP$45</f>
        <v>3264.3867180169627</v>
      </c>
      <c r="CQ108" s="225">
        <f ca="1">IRR!CQ81*CQ$45</f>
        <v>2041.2767739255946</v>
      </c>
      <c r="CR108" s="225">
        <f ca="1">IRR!CR81*CR$45</f>
        <v>3804.8225842927586</v>
      </c>
      <c r="CS108" s="225">
        <f ca="1">IRR!CS81*CS$45</f>
        <v>2358.221583458941</v>
      </c>
      <c r="CT108" s="225">
        <f ca="1">IRR!CT81*CT$45</f>
        <v>0</v>
      </c>
      <c r="CU108" s="225">
        <f ca="1">IRR!CU81*CU$45</f>
        <v>0</v>
      </c>
      <c r="CV108" s="225">
        <f ca="1">IRR!CV81*CV$45</f>
        <v>0</v>
      </c>
      <c r="CW108" s="225">
        <f ca="1">IRR!CW81*CW$45</f>
        <v>0</v>
      </c>
      <c r="CX108" s="225">
        <f ca="1">IRR!CX81*CX$45</f>
        <v>0</v>
      </c>
      <c r="CY108" s="225">
        <f ca="1">IRR!CY81*CY$45</f>
        <v>0</v>
      </c>
      <c r="CZ108" s="225">
        <f ca="1">IRR!CZ81*CZ$45</f>
        <v>0</v>
      </c>
      <c r="DA108" s="225">
        <f ca="1">IRR!DA81*DA$45</f>
        <v>0</v>
      </c>
      <c r="DB108" s="225">
        <f ca="1">IRR!DB81*DB$45</f>
        <v>0</v>
      </c>
      <c r="DC108" s="225">
        <f ca="1">IRR!DC81*DC$45</f>
        <v>0</v>
      </c>
      <c r="DD108" s="225">
        <f ca="1">IRR!DD81*DD$45</f>
        <v>0</v>
      </c>
      <c r="DE108" s="225">
        <f ca="1">IRR!DE81*DE$45</f>
        <v>0</v>
      </c>
      <c r="DF108" s="225">
        <f ca="1">IRR!DF81*DF$45</f>
        <v>0</v>
      </c>
      <c r="DG108" s="225">
        <f ca="1">IRR!DG81*DG$45</f>
        <v>0</v>
      </c>
      <c r="DH108" s="225">
        <f ca="1">IRR!DH81*DH$45</f>
        <v>0</v>
      </c>
      <c r="DI108" s="225">
        <f ca="1">IRR!DI81*DI$45</f>
        <v>0</v>
      </c>
      <c r="DJ108" s="225">
        <f ca="1">IRR!EP81*DJ$45</f>
        <v>0</v>
      </c>
      <c r="DK108" s="225">
        <f>IRR!EQ81*DK$45</f>
        <v>0</v>
      </c>
      <c r="DL108" s="225">
        <f>IRR!ER81*DL$45</f>
        <v>0</v>
      </c>
      <c r="DM108" s="225">
        <f>IRR!ES81*DM$45</f>
        <v>0</v>
      </c>
      <c r="DN108" s="225">
        <f>IRR!ET81*DN$45</f>
        <v>0</v>
      </c>
      <c r="DO108" s="225">
        <f>IRR!EU81*DO$45</f>
        <v>0</v>
      </c>
      <c r="DP108" s="225">
        <f>IRR!EV81*DP$45</f>
        <v>0</v>
      </c>
      <c r="DQ108" s="225">
        <f>IRR!EW81*DQ$45</f>
        <v>0</v>
      </c>
      <c r="DR108" s="225">
        <f>IRR!EX81*DR$45</f>
        <v>0</v>
      </c>
      <c r="DS108" s="225">
        <f>IRR!EY81*DS$45</f>
        <v>0</v>
      </c>
      <c r="DT108" s="225">
        <f>IRR!EZ81*DT$45</f>
        <v>0</v>
      </c>
      <c r="DU108" s="225">
        <f>IRR!FA81*DU$45</f>
        <v>0</v>
      </c>
      <c r="DV108" s="225">
        <f>IRR!FB81*DV$45</f>
        <v>0</v>
      </c>
      <c r="DW108" s="225">
        <f>IRR!FC81*DW$45</f>
        <v>0</v>
      </c>
      <c r="DX108" s="225">
        <f>IRR!FD81*DX$45</f>
        <v>0</v>
      </c>
      <c r="DY108" s="225">
        <f>IRR!FE81*DY$45</f>
        <v>0</v>
      </c>
      <c r="DZ108" s="225">
        <f>IRR!FF81*DZ$45</f>
        <v>0</v>
      </c>
      <c r="EA108" s="225">
        <f>IRR!FG81*EA$45</f>
        <v>0</v>
      </c>
      <c r="EB108" s="225">
        <f>IRR!FH81*EB$45</f>
        <v>0</v>
      </c>
      <c r="EC108" s="225">
        <f>IRR!FI81*EC$45</f>
        <v>0</v>
      </c>
      <c r="ED108" s="225">
        <f>IRR!FJ81*ED$45</f>
        <v>0</v>
      </c>
      <c r="EE108" s="225">
        <f>IRR!FK81*EE$45</f>
        <v>0</v>
      </c>
      <c r="EF108" s="225">
        <f>IRR!FL81*EF$45</f>
        <v>0</v>
      </c>
      <c r="EG108" s="225">
        <f>IRR!FM81*EG$45</f>
        <v>0</v>
      </c>
      <c r="EH108" s="225">
        <f>IRR!FN81*EH$45</f>
        <v>0</v>
      </c>
      <c r="EI108" s="225">
        <f>IRR!FO81*EI$45</f>
        <v>0</v>
      </c>
      <c r="EJ108" s="225">
        <f>IRR!FP81*EJ$45</f>
        <v>0</v>
      </c>
      <c r="EK108" s="225">
        <f>IRR!FQ81*EK$45</f>
        <v>0</v>
      </c>
      <c r="EL108" s="225">
        <f>IRR!FR81*EL$45</f>
        <v>0</v>
      </c>
      <c r="EM108" s="225">
        <f>IRR!FS81*EM$45</f>
        <v>0</v>
      </c>
      <c r="EN108" s="225">
        <f>IRR!FT81*EN$45</f>
        <v>0</v>
      </c>
      <c r="EO108" s="225">
        <f>IRR!FU81*EO$45</f>
        <v>0</v>
      </c>
      <c r="EP108" s="225">
        <f>IRR!FV81*EP$45</f>
        <v>0</v>
      </c>
    </row>
    <row r="109" spans="2:146" ht="14.1" customHeight="1">
      <c r="B109" s="681" t="s">
        <v>683</v>
      </c>
      <c r="C109" s="869"/>
      <c r="D109" s="8" t="s">
        <v>97</v>
      </c>
      <c r="E109" s="12">
        <f t="shared" ca="1" si="124"/>
        <v>-201082.73749999999</v>
      </c>
      <c r="H109" s="225">
        <f ca="1">IRR!H82*H$45</f>
        <v>0</v>
      </c>
      <c r="I109" s="225">
        <f ca="1">IRR!I82*I$45</f>
        <v>0</v>
      </c>
      <c r="J109" s="225">
        <f ca="1">IRR!J82*J$45</f>
        <v>0</v>
      </c>
      <c r="K109" s="225">
        <f ca="1">IRR!K82*K$45</f>
        <v>0</v>
      </c>
      <c r="L109" s="225">
        <f ca="1">IRR!L82*L$45</f>
        <v>0</v>
      </c>
      <c r="M109" s="225">
        <f ca="1">IRR!M82*M$45</f>
        <v>0</v>
      </c>
      <c r="N109" s="225">
        <f ca="1">IRR!N82*N$45</f>
        <v>0</v>
      </c>
      <c r="O109" s="225">
        <f ca="1">IRR!O82*O$45</f>
        <v>0</v>
      </c>
      <c r="P109" s="225">
        <f ca="1">IRR!P82*P$45</f>
        <v>0</v>
      </c>
      <c r="Q109" s="225">
        <f ca="1">IRR!Q82*Q$45</f>
        <v>0</v>
      </c>
      <c r="R109" s="225">
        <f ca="1">IRR!R82*R$45</f>
        <v>-1868.75</v>
      </c>
      <c r="S109" s="225">
        <f ca="1">IRR!S82*S$45</f>
        <v>-1868.75</v>
      </c>
      <c r="T109" s="225">
        <f ca="1">IRR!T82*T$45</f>
        <v>-1868.75</v>
      </c>
      <c r="U109" s="225">
        <f ca="1">IRR!U82*U$45</f>
        <v>-6003.1249999999873</v>
      </c>
      <c r="V109" s="225">
        <f ca="1">IRR!V82*V$45</f>
        <v>-4646.51953125</v>
      </c>
      <c r="W109" s="225">
        <f ca="1">IRR!W82*W$45</f>
        <v>-3527.2757812500004</v>
      </c>
      <c r="X109" s="225">
        <f ca="1">IRR!X82*X$45</f>
        <v>-3502.9820312500005</v>
      </c>
      <c r="Y109" s="225">
        <f ca="1">IRR!Y82*Y$45</f>
        <v>-3613.6882812500007</v>
      </c>
      <c r="Z109" s="225">
        <f ca="1">IRR!Z82*Z$45</f>
        <v>-3587.5257812500004</v>
      </c>
      <c r="AA109" s="225">
        <f ca="1">IRR!AA82*AA$45</f>
        <v>-3561.36328125</v>
      </c>
      <c r="AB109" s="225">
        <f ca="1">IRR!AB82*AB$45</f>
        <v>-3535.2007812500005</v>
      </c>
      <c r="AC109" s="225">
        <f ca="1">IRR!AC82*AC$45</f>
        <v>-3509.0382812500002</v>
      </c>
      <c r="AD109" s="225">
        <f ca="1">IRR!AD82*AD$45</f>
        <v>-3482.8757812500007</v>
      </c>
      <c r="AE109" s="225">
        <f ca="1">IRR!AE82*AE$45</f>
        <v>-3456.7132812500004</v>
      </c>
      <c r="AF109" s="225">
        <f ca="1">IRR!AF82*AF$45</f>
        <v>-3565.55078125</v>
      </c>
      <c r="AG109" s="225">
        <f ca="1">IRR!AG82*AG$45</f>
        <v>-3537.51953125</v>
      </c>
      <c r="AH109" s="225">
        <f ca="1">IRR!AH82*AH$45</f>
        <v>-3509.48828125</v>
      </c>
      <c r="AI109" s="225">
        <f ca="1">IRR!AI82*AI$45</f>
        <v>-3481.45703125</v>
      </c>
      <c r="AJ109" s="225">
        <f ca="1">IRR!AJ82*AJ$45</f>
        <v>-3453.42578125</v>
      </c>
      <c r="AK109" s="225">
        <f ca="1">IRR!AK82*AK$45</f>
        <v>-3425.39453125</v>
      </c>
      <c r="AL109" s="225">
        <f ca="1">IRR!AL82*AL$45</f>
        <v>-3481.73828125</v>
      </c>
      <c r="AM109" s="225">
        <f ca="1">IRR!AM82*AM$45</f>
        <v>-3452.5390625000005</v>
      </c>
      <c r="AN109" s="225">
        <f ca="1">IRR!AN82*AN$45</f>
        <v>-3423.3398437500005</v>
      </c>
      <c r="AO109" s="225">
        <f ca="1">IRR!AO82*AO$45</f>
        <v>-3394.1406250000005</v>
      </c>
      <c r="AP109" s="225">
        <f ca="1">IRR!AP82*AP$45</f>
        <v>-3364.9414062500005</v>
      </c>
      <c r="AQ109" s="225">
        <f ca="1">IRR!AQ82*AQ$45</f>
        <v>-3335.7421875000005</v>
      </c>
      <c r="AR109" s="225">
        <f ca="1">IRR!AR82*AR$45</f>
        <v>-3306.5429687500005</v>
      </c>
      <c r="AS109" s="225">
        <f ca="1">IRR!AS82*AS$45</f>
        <v>-3277.3437500000005</v>
      </c>
      <c r="AT109" s="225">
        <f ca="1">IRR!AT82*AT$45</f>
        <v>-3248.1445312500005</v>
      </c>
      <c r="AU109" s="225">
        <f ca="1">IRR!AU82*AU$45</f>
        <v>-3218.9453125000005</v>
      </c>
      <c r="AV109" s="225">
        <f ca="1">IRR!AV82*AV$45</f>
        <v>-3189.7460937500005</v>
      </c>
      <c r="AW109" s="225">
        <f ca="1">IRR!AW82*AW$45</f>
        <v>-3160.5468750000005</v>
      </c>
      <c r="AX109" s="225">
        <f ca="1">IRR!AX82*AX$45</f>
        <v>-3131.3476562500005</v>
      </c>
      <c r="AY109" s="225">
        <f ca="1">IRR!AY82*AY$45</f>
        <v>-3102.1484375000005</v>
      </c>
      <c r="AZ109" s="225">
        <f ca="1">IRR!AZ82*AZ$45</f>
        <v>-3072.9492187500005</v>
      </c>
      <c r="BA109" s="225">
        <f ca="1">IRR!BA82*BA$45</f>
        <v>-3043.7500000000005</v>
      </c>
      <c r="BB109" s="225">
        <f ca="1">IRR!BB82*BB$45</f>
        <v>-3014.55078125</v>
      </c>
      <c r="BC109" s="225">
        <f ca="1">IRR!BC82*BC$45</f>
        <v>-2985.3515625</v>
      </c>
      <c r="BD109" s="225">
        <f ca="1">IRR!BD82*BD$45</f>
        <v>-2956.15234375</v>
      </c>
      <c r="BE109" s="225">
        <f ca="1">IRR!BE82*BE$45</f>
        <v>-2926.953125</v>
      </c>
      <c r="BF109" s="225">
        <f ca="1">IRR!BF82*BF$45</f>
        <v>-2897.75390625</v>
      </c>
      <c r="BG109" s="225">
        <f ca="1">IRR!BG82*BG$45</f>
        <v>-2868.5546875</v>
      </c>
      <c r="BH109" s="225">
        <f ca="1">IRR!BH82*BH$45</f>
        <v>-2839.35546875</v>
      </c>
      <c r="BI109" s="225">
        <f ca="1">IRR!BI82*BI$45</f>
        <v>-2810.15625</v>
      </c>
      <c r="BJ109" s="225">
        <f ca="1">IRR!BJ82*BJ$45</f>
        <v>-2780.95703125</v>
      </c>
      <c r="BK109" s="225">
        <f ca="1">IRR!BK82*BK$45</f>
        <v>-2751.7578125</v>
      </c>
      <c r="BL109" s="225">
        <f ca="1">IRR!BL82*BL$45</f>
        <v>-2722.55859375</v>
      </c>
      <c r="BM109" s="225">
        <f ca="1">IRR!BM82*BM$45</f>
        <v>-2693.359375</v>
      </c>
      <c r="BN109" s="225">
        <f ca="1">IRR!BN82*BN$45</f>
        <v>-2664.16015625</v>
      </c>
      <c r="BO109" s="225">
        <f ca="1">IRR!BO82*BO$45</f>
        <v>-2634.9609375</v>
      </c>
      <c r="BP109" s="225">
        <f ca="1">IRR!BP82*BP$45</f>
        <v>-2605.76171875</v>
      </c>
      <c r="BQ109" s="225">
        <f ca="1">IRR!BQ82*BQ$45</f>
        <v>-2576.5625</v>
      </c>
      <c r="BR109" s="225">
        <f ca="1">IRR!BR82*BR$45</f>
        <v>-2547.36328125</v>
      </c>
      <c r="BS109" s="225">
        <f ca="1">IRR!BS82*BS$45</f>
        <v>-2518.1640625</v>
      </c>
      <c r="BT109" s="225">
        <f ca="1">IRR!BT82*BT$45</f>
        <v>-2488.96484375</v>
      </c>
      <c r="BU109" s="225">
        <f ca="1">IRR!BU82*BU$45</f>
        <v>-2459.765625</v>
      </c>
      <c r="BV109" s="225">
        <f ca="1">IRR!BV82*BV$45</f>
        <v>-2430.56640625</v>
      </c>
      <c r="BW109" s="225">
        <f ca="1">IRR!BW82*BW$45</f>
        <v>-2401.3671875</v>
      </c>
      <c r="BX109" s="225">
        <f ca="1">IRR!BX82*BX$45</f>
        <v>-2372.16796875</v>
      </c>
      <c r="BY109" s="225">
        <f ca="1">IRR!BY82*BY$45</f>
        <v>-2342.96875</v>
      </c>
      <c r="BZ109" s="225">
        <f ca="1">IRR!BZ82*BZ$45</f>
        <v>-2313.76953125</v>
      </c>
      <c r="CA109" s="225">
        <f ca="1">IRR!CA82*CA$45</f>
        <v>-2284.5703125</v>
      </c>
      <c r="CB109" s="225">
        <f ca="1">IRR!CB82*CB$45</f>
        <v>-2255.37109375</v>
      </c>
      <c r="CC109" s="225">
        <f ca="1">IRR!CC82*CC$45</f>
        <v>-2226.171875</v>
      </c>
      <c r="CD109" s="225">
        <f ca="1">IRR!CD82*CD$45</f>
        <v>-2196.97265625</v>
      </c>
      <c r="CE109" s="225">
        <f ca="1">IRR!CE82*CE$45</f>
        <v>-2167.7734375</v>
      </c>
      <c r="CF109" s="225">
        <f ca="1">IRR!CF82*CF$45</f>
        <v>-2138.57421875</v>
      </c>
      <c r="CG109" s="225">
        <f ca="1">IRR!CG82*CG$45</f>
        <v>0</v>
      </c>
      <c r="CH109" s="225">
        <f ca="1">IRR!CH82*CH$45</f>
        <v>0</v>
      </c>
      <c r="CI109" s="225">
        <f ca="1">IRR!CI82*CI$45</f>
        <v>0</v>
      </c>
      <c r="CJ109" s="225">
        <f ca="1">IRR!CJ82*CJ$45</f>
        <v>0</v>
      </c>
      <c r="CK109" s="225">
        <f ca="1">IRR!CK82*CK$45</f>
        <v>0</v>
      </c>
      <c r="CL109" s="225">
        <f ca="1">IRR!CL82*CL$45</f>
        <v>0</v>
      </c>
      <c r="CM109" s="225">
        <f ca="1">IRR!CM82*CM$45</f>
        <v>0</v>
      </c>
      <c r="CN109" s="225">
        <f ca="1">IRR!CN82*CN$45</f>
        <v>0</v>
      </c>
      <c r="CO109" s="225">
        <f ca="1">IRR!CO82*CO$45</f>
        <v>0</v>
      </c>
      <c r="CP109" s="225">
        <f ca="1">IRR!CP82*CP$45</f>
        <v>0</v>
      </c>
      <c r="CQ109" s="225">
        <f ca="1">IRR!CQ82*CQ$45</f>
        <v>0</v>
      </c>
      <c r="CR109" s="225">
        <f ca="1">IRR!CR82*CR$45</f>
        <v>0</v>
      </c>
      <c r="CS109" s="225">
        <f ca="1">IRR!CS82*CS$45</f>
        <v>0</v>
      </c>
      <c r="CT109" s="225">
        <f ca="1">IRR!CT82*CT$45</f>
        <v>0</v>
      </c>
      <c r="CU109" s="225">
        <f ca="1">IRR!CU82*CU$45</f>
        <v>0</v>
      </c>
      <c r="CV109" s="225">
        <f ca="1">IRR!CV82*CV$45</f>
        <v>0</v>
      </c>
      <c r="CW109" s="225">
        <f ca="1">IRR!CW82*CW$45</f>
        <v>0</v>
      </c>
      <c r="CX109" s="225">
        <f ca="1">IRR!CX82*CX$45</f>
        <v>0</v>
      </c>
      <c r="CY109" s="225">
        <f ca="1">IRR!CY82*CY$45</f>
        <v>0</v>
      </c>
      <c r="CZ109" s="225">
        <f ca="1">IRR!CZ82*CZ$45</f>
        <v>0</v>
      </c>
      <c r="DA109" s="225">
        <f ca="1">IRR!DA82*DA$45</f>
        <v>0</v>
      </c>
      <c r="DB109" s="225">
        <f ca="1">IRR!DB82*DB$45</f>
        <v>0</v>
      </c>
      <c r="DC109" s="225">
        <f ca="1">IRR!DC82*DC$45</f>
        <v>0</v>
      </c>
      <c r="DD109" s="225">
        <f ca="1">IRR!DD82*DD$45</f>
        <v>0</v>
      </c>
      <c r="DE109" s="225">
        <f ca="1">IRR!DE82*DE$45</f>
        <v>0</v>
      </c>
      <c r="DF109" s="225">
        <f ca="1">IRR!DF82*DF$45</f>
        <v>0</v>
      </c>
      <c r="DG109" s="225">
        <f ca="1">IRR!DG82*DG$45</f>
        <v>0</v>
      </c>
      <c r="DH109" s="225">
        <f ca="1">IRR!DH82*DH$45</f>
        <v>0</v>
      </c>
      <c r="DI109" s="225">
        <f ca="1">IRR!DI82*DI$45</f>
        <v>0</v>
      </c>
      <c r="DJ109" s="225">
        <f ca="1">IRR!EP82*DJ$45</f>
        <v>0</v>
      </c>
      <c r="DK109" s="225">
        <f>IRR!EQ82*DK$45</f>
        <v>0</v>
      </c>
      <c r="DL109" s="225">
        <f>IRR!ER82*DL$45</f>
        <v>0</v>
      </c>
      <c r="DM109" s="225">
        <f>IRR!ES82*DM$45</f>
        <v>0</v>
      </c>
      <c r="DN109" s="225">
        <f>IRR!ET82*DN$45</f>
        <v>0</v>
      </c>
      <c r="DO109" s="225">
        <f>IRR!EU82*DO$45</f>
        <v>0</v>
      </c>
      <c r="DP109" s="225">
        <f>IRR!EV82*DP$45</f>
        <v>0</v>
      </c>
      <c r="DQ109" s="225">
        <f>IRR!EW82*DQ$45</f>
        <v>0</v>
      </c>
      <c r="DR109" s="225">
        <f>IRR!EX82*DR$45</f>
        <v>0</v>
      </c>
      <c r="DS109" s="225">
        <f>IRR!EY82*DS$45</f>
        <v>0</v>
      </c>
      <c r="DT109" s="225">
        <f>IRR!EZ82*DT$45</f>
        <v>0</v>
      </c>
      <c r="DU109" s="225">
        <f>IRR!FA82*DU$45</f>
        <v>0</v>
      </c>
      <c r="DV109" s="225">
        <f>IRR!FB82*DV$45</f>
        <v>0</v>
      </c>
      <c r="DW109" s="225">
        <f>IRR!FC82*DW$45</f>
        <v>0</v>
      </c>
      <c r="DX109" s="225">
        <f>IRR!FD82*DX$45</f>
        <v>0</v>
      </c>
      <c r="DY109" s="225">
        <f>IRR!FE82*DY$45</f>
        <v>0</v>
      </c>
      <c r="DZ109" s="225">
        <f>IRR!FF82*DZ$45</f>
        <v>0</v>
      </c>
      <c r="EA109" s="225">
        <f>IRR!FG82*EA$45</f>
        <v>0</v>
      </c>
      <c r="EB109" s="225">
        <f>IRR!FH82*EB$45</f>
        <v>0</v>
      </c>
      <c r="EC109" s="225">
        <f>IRR!FI82*EC$45</f>
        <v>0</v>
      </c>
      <c r="ED109" s="225">
        <f>IRR!FJ82*ED$45</f>
        <v>0</v>
      </c>
      <c r="EE109" s="225">
        <f>IRR!FK82*EE$45</f>
        <v>0</v>
      </c>
      <c r="EF109" s="225">
        <f>IRR!FL82*EF$45</f>
        <v>0</v>
      </c>
      <c r="EG109" s="225">
        <f>IRR!FM82*EG$45</f>
        <v>0</v>
      </c>
      <c r="EH109" s="225">
        <f>IRR!FN82*EH$45</f>
        <v>0</v>
      </c>
      <c r="EI109" s="225">
        <f>IRR!FO82*EI$45</f>
        <v>0</v>
      </c>
      <c r="EJ109" s="225">
        <f>IRR!FP82*EJ$45</f>
        <v>0</v>
      </c>
      <c r="EK109" s="225">
        <f>IRR!FQ82*EK$45</f>
        <v>0</v>
      </c>
      <c r="EL109" s="225">
        <f>IRR!FR82*EL$45</f>
        <v>0</v>
      </c>
      <c r="EM109" s="225">
        <f>IRR!FS82*EM$45</f>
        <v>0</v>
      </c>
      <c r="EN109" s="225">
        <f>IRR!FT82*EN$45</f>
        <v>0</v>
      </c>
      <c r="EO109" s="225">
        <f>IRR!FU82*EO$45</f>
        <v>0</v>
      </c>
      <c r="EP109" s="225">
        <f>IRR!FV82*EP$45</f>
        <v>0</v>
      </c>
    </row>
    <row r="110" spans="2:146" ht="14.1" customHeight="1">
      <c r="B110" s="681" t="s">
        <v>961</v>
      </c>
      <c r="C110" s="869"/>
      <c r="D110" s="8" t="s">
        <v>97</v>
      </c>
      <c r="E110" s="12">
        <f t="shared" ref="E110" ca="1" si="125">SUM(G110:EP110)</f>
        <v>4999.9999999999609</v>
      </c>
      <c r="H110" s="225">
        <f ca="1">IRR!H83*H$45</f>
        <v>0</v>
      </c>
      <c r="I110" s="225">
        <f ca="1">IRR!I83*I$45</f>
        <v>0</v>
      </c>
      <c r="J110" s="225">
        <f ca="1">IRR!J83*J$45</f>
        <v>0</v>
      </c>
      <c r="K110" s="225">
        <f ca="1">IRR!K83*K$45</f>
        <v>0</v>
      </c>
      <c r="L110" s="225">
        <f ca="1">IRR!L83*L$45</f>
        <v>0</v>
      </c>
      <c r="M110" s="225">
        <f ca="1">IRR!M83*M$45</f>
        <v>0</v>
      </c>
      <c r="N110" s="225">
        <f ca="1">IRR!N83*N$45</f>
        <v>0</v>
      </c>
      <c r="O110" s="225">
        <f ca="1">IRR!O83*O$45</f>
        <v>0</v>
      </c>
      <c r="P110" s="225">
        <f ca="1">IRR!P83*P$45</f>
        <v>0</v>
      </c>
      <c r="Q110" s="225">
        <f ca="1">IRR!Q83*Q$45</f>
        <v>0</v>
      </c>
      <c r="R110" s="225">
        <f ca="1">IRR!R83*R$45</f>
        <v>-2.5465851649641991E-11</v>
      </c>
      <c r="S110" s="225">
        <f ca="1">IRR!S83*S$45</f>
        <v>-2000</v>
      </c>
      <c r="T110" s="225">
        <f ca="1">IRR!T83*T$45</f>
        <v>0</v>
      </c>
      <c r="U110" s="225">
        <f ca="1">IRR!U83*U$45</f>
        <v>0</v>
      </c>
      <c r="V110" s="225">
        <f ca="1">IRR!V83*V$45</f>
        <v>0</v>
      </c>
      <c r="W110" s="225">
        <f ca="1">IRR!W83*W$45</f>
        <v>-116.67031250000036</v>
      </c>
      <c r="X110" s="225">
        <f ca="1">IRR!X83*X$45</f>
        <v>-84.543750000000728</v>
      </c>
      <c r="Y110" s="225">
        <f ca="1">IRR!Y83*Y$45</f>
        <v>52.325000000000728</v>
      </c>
      <c r="Z110" s="225">
        <f ca="1">IRR!Z83*Z$45</f>
        <v>52.324999999999818</v>
      </c>
      <c r="AA110" s="225">
        <f ca="1">IRR!AA83*AA$45</f>
        <v>52.324999999998909</v>
      </c>
      <c r="AB110" s="225">
        <f ca="1">IRR!AB83*AB$45</f>
        <v>52.325000000000728</v>
      </c>
      <c r="AC110" s="225">
        <f ca="1">IRR!AC83*AC$45</f>
        <v>52.324999999998909</v>
      </c>
      <c r="AD110" s="225">
        <f ca="1">IRR!AD83*AD$45</f>
        <v>-82.674999999999272</v>
      </c>
      <c r="AE110" s="225">
        <f ca="1">IRR!AE83*AE$45</f>
        <v>-80.806249999999636</v>
      </c>
      <c r="AF110" s="225">
        <f ca="1">IRR!AF83*AF$45</f>
        <v>56.0625</v>
      </c>
      <c r="AG110" s="225">
        <f ca="1">IRR!AG83*AG$45</f>
        <v>56.0625</v>
      </c>
      <c r="AH110" s="225">
        <f ca="1">IRR!AH83*AH$45</f>
        <v>56.0625</v>
      </c>
      <c r="AI110" s="225">
        <f ca="1">IRR!AI83*AI$45</f>
        <v>56.0625</v>
      </c>
      <c r="AJ110" s="225">
        <f ca="1">IRR!AJ83*AJ$45</f>
        <v>-28.3125</v>
      </c>
      <c r="AK110" s="225">
        <f ca="1">IRR!AK83*AK$45</f>
        <v>-27.14453125</v>
      </c>
      <c r="AL110" s="225">
        <f ca="1">IRR!AL83*AL$45</f>
        <v>58.398437499999091</v>
      </c>
      <c r="AM110" s="225">
        <f ca="1">IRR!AM83*AM$45</f>
        <v>58.398437499999091</v>
      </c>
      <c r="AN110" s="225">
        <f ca="1">IRR!AN83*AN$45</f>
        <v>58.398437499999091</v>
      </c>
      <c r="AO110" s="225">
        <f ca="1">IRR!AO83*AO$45</f>
        <v>58.398437499999091</v>
      </c>
      <c r="AP110" s="225">
        <f ca="1">IRR!AP83*AP$45</f>
        <v>58.398437499999091</v>
      </c>
      <c r="AQ110" s="225">
        <f ca="1">IRR!AQ83*AQ$45</f>
        <v>58.398437499999091</v>
      </c>
      <c r="AR110" s="225">
        <f ca="1">IRR!AR83*AR$45</f>
        <v>58.398437499999091</v>
      </c>
      <c r="AS110" s="225">
        <f ca="1">IRR!AS83*AS$45</f>
        <v>58.398437499999091</v>
      </c>
      <c r="AT110" s="225">
        <f ca="1">IRR!AT83*AT$45</f>
        <v>58.398437499999091</v>
      </c>
      <c r="AU110" s="225">
        <f ca="1">IRR!AU83*AU$45</f>
        <v>58.398437499999091</v>
      </c>
      <c r="AV110" s="225">
        <f ca="1">IRR!AV83*AV$45</f>
        <v>58.398437499999091</v>
      </c>
      <c r="AW110" s="225">
        <f ca="1">IRR!AW83*AW$45</f>
        <v>58.398437499999091</v>
      </c>
      <c r="AX110" s="225">
        <f ca="1">IRR!AX83*AX$45</f>
        <v>58.398437499999091</v>
      </c>
      <c r="AY110" s="225">
        <f ca="1">IRR!AY83*AY$45</f>
        <v>58.398437499999091</v>
      </c>
      <c r="AZ110" s="225">
        <f ca="1">IRR!AZ83*AZ$45</f>
        <v>58.3984375</v>
      </c>
      <c r="BA110" s="225">
        <f ca="1">IRR!BA83*BA$45</f>
        <v>58.3984375</v>
      </c>
      <c r="BB110" s="225">
        <f ca="1">IRR!BB83*BB$45</f>
        <v>58.3984375</v>
      </c>
      <c r="BC110" s="225">
        <f ca="1">IRR!BC83*BC$45</f>
        <v>58.3984375</v>
      </c>
      <c r="BD110" s="225">
        <f ca="1">IRR!BD83*BD$45</f>
        <v>58.3984375</v>
      </c>
      <c r="BE110" s="225">
        <f ca="1">IRR!BE83*BE$45</f>
        <v>58.3984375</v>
      </c>
      <c r="BF110" s="225">
        <f ca="1">IRR!BF83*BF$45</f>
        <v>58.3984375</v>
      </c>
      <c r="BG110" s="225">
        <f ca="1">IRR!BG83*BG$45</f>
        <v>58.3984375</v>
      </c>
      <c r="BH110" s="225">
        <f ca="1">IRR!BH83*BH$45</f>
        <v>58.3984375</v>
      </c>
      <c r="BI110" s="225">
        <f ca="1">IRR!BI83*BI$45</f>
        <v>58.3984375</v>
      </c>
      <c r="BJ110" s="225">
        <f ca="1">IRR!BJ83*BJ$45</f>
        <v>58.3984375</v>
      </c>
      <c r="BK110" s="225">
        <f ca="1">IRR!BK83*BK$45</f>
        <v>58.3984375</v>
      </c>
      <c r="BL110" s="225">
        <f ca="1">IRR!BL83*BL$45</f>
        <v>58.3984375</v>
      </c>
      <c r="BM110" s="225">
        <f ca="1">IRR!BM83*BM$45</f>
        <v>58.3984375</v>
      </c>
      <c r="BN110" s="225">
        <f ca="1">IRR!BN83*BN$45</f>
        <v>58.3984375</v>
      </c>
      <c r="BO110" s="225">
        <f ca="1">IRR!BO83*BO$45</f>
        <v>58.3984375</v>
      </c>
      <c r="BP110" s="225">
        <f ca="1">IRR!BP83*BP$45</f>
        <v>58.3984375</v>
      </c>
      <c r="BQ110" s="225">
        <f ca="1">IRR!BQ83*BQ$45</f>
        <v>58.3984375</v>
      </c>
      <c r="BR110" s="225">
        <f ca="1">IRR!BR83*BR$45</f>
        <v>58.3984375</v>
      </c>
      <c r="BS110" s="225">
        <f ca="1">IRR!BS83*BS$45</f>
        <v>58.3984375</v>
      </c>
      <c r="BT110" s="225">
        <f ca="1">IRR!BT83*BT$45</f>
        <v>58.3984375</v>
      </c>
      <c r="BU110" s="225">
        <f ca="1">IRR!BU83*BU$45</f>
        <v>58.3984375</v>
      </c>
      <c r="BV110" s="225">
        <f ca="1">IRR!BV83*BV$45</f>
        <v>58.3984375</v>
      </c>
      <c r="BW110" s="225">
        <f ca="1">IRR!BW83*BW$45</f>
        <v>58.3984375</v>
      </c>
      <c r="BX110" s="225">
        <f ca="1">IRR!BX83*BX$45</f>
        <v>58.3984375</v>
      </c>
      <c r="BY110" s="225">
        <f ca="1">IRR!BY83*BY$45</f>
        <v>58.3984375</v>
      </c>
      <c r="BZ110" s="225">
        <f ca="1">IRR!BZ83*BZ$45</f>
        <v>58.3984375</v>
      </c>
      <c r="CA110" s="225">
        <f ca="1">IRR!CA83*CA$45</f>
        <v>58.3984375</v>
      </c>
      <c r="CB110" s="225">
        <f ca="1">IRR!CB83*CB$45</f>
        <v>58.3984375</v>
      </c>
      <c r="CC110" s="225">
        <f ca="1">IRR!CC83*CC$45</f>
        <v>58.3984375</v>
      </c>
      <c r="CD110" s="225">
        <f ca="1">IRR!CD83*CD$45</f>
        <v>58.3984375</v>
      </c>
      <c r="CE110" s="225">
        <f ca="1">IRR!CE83*CE$45</f>
        <v>2167.7734375</v>
      </c>
      <c r="CF110" s="225">
        <f ca="1">IRR!CF83*CF$45</f>
        <v>2138.57421875</v>
      </c>
      <c r="CG110" s="225">
        <f ca="1">IRR!CG83*CG$45</f>
        <v>0</v>
      </c>
      <c r="CH110" s="225">
        <f ca="1">IRR!CH83*CH$45</f>
        <v>0</v>
      </c>
      <c r="CI110" s="225">
        <f ca="1">IRR!CI83*CI$45</f>
        <v>0</v>
      </c>
      <c r="CJ110" s="225">
        <f ca="1">IRR!CJ83*CJ$45</f>
        <v>0</v>
      </c>
      <c r="CK110" s="225">
        <f ca="1">IRR!CK83*CK$45</f>
        <v>0</v>
      </c>
      <c r="CL110" s="225">
        <f ca="1">IRR!CL83*CL$45</f>
        <v>0</v>
      </c>
      <c r="CM110" s="225">
        <f ca="1">IRR!CM83*CM$45</f>
        <v>0</v>
      </c>
      <c r="CN110" s="225">
        <f ca="1">IRR!CN83*CN$45</f>
        <v>0</v>
      </c>
      <c r="CO110" s="225">
        <f ca="1">IRR!CO83*CO$45</f>
        <v>0</v>
      </c>
      <c r="CP110" s="225">
        <f ca="1">IRR!CP83*CP$45</f>
        <v>0</v>
      </c>
      <c r="CQ110" s="225">
        <f ca="1">IRR!CQ83*CQ$45</f>
        <v>0</v>
      </c>
      <c r="CR110" s="225">
        <f ca="1">IRR!CR83*CR$45</f>
        <v>0</v>
      </c>
      <c r="CS110" s="225">
        <f ca="1">IRR!CS83*CS$45</f>
        <v>0</v>
      </c>
      <c r="CT110" s="225">
        <f ca="1">IRR!CT83*CT$45</f>
        <v>0</v>
      </c>
      <c r="CU110" s="225">
        <f ca="1">IRR!CU83*CU$45</f>
        <v>0</v>
      </c>
      <c r="CV110" s="225">
        <f ca="1">IRR!CV83*CV$45</f>
        <v>0</v>
      </c>
      <c r="CW110" s="225">
        <f ca="1">IRR!CW83*CW$45</f>
        <v>0</v>
      </c>
      <c r="CX110" s="225">
        <f ca="1">IRR!CX83*CX$45</f>
        <v>0</v>
      </c>
      <c r="CY110" s="225">
        <f ca="1">IRR!CY83*CY$45</f>
        <v>0</v>
      </c>
      <c r="CZ110" s="225">
        <f ca="1">IRR!CZ83*CZ$45</f>
        <v>0</v>
      </c>
      <c r="DA110" s="225">
        <f ca="1">IRR!DA83*DA$45</f>
        <v>0</v>
      </c>
      <c r="DB110" s="225">
        <f ca="1">IRR!DB83*DB$45</f>
        <v>0</v>
      </c>
      <c r="DC110" s="225">
        <f ca="1">IRR!DC83*DC$45</f>
        <v>0</v>
      </c>
      <c r="DD110" s="225">
        <f ca="1">IRR!DD83*DD$45</f>
        <v>0</v>
      </c>
      <c r="DE110" s="225">
        <f ca="1">IRR!DE83*DE$45</f>
        <v>0</v>
      </c>
      <c r="DF110" s="225">
        <f ca="1">IRR!DF83*DF$45</f>
        <v>0</v>
      </c>
      <c r="DG110" s="225">
        <f ca="1">IRR!DG83*DG$45</f>
        <v>0</v>
      </c>
      <c r="DH110" s="225">
        <f ca="1">IRR!DH83*DH$45</f>
        <v>0</v>
      </c>
      <c r="DI110" s="225">
        <f ca="1">IRR!DI83*DI$45</f>
        <v>0</v>
      </c>
      <c r="DJ110" s="225">
        <f ca="1">IRR!EP83*DJ$45</f>
        <v>0</v>
      </c>
      <c r="DK110" s="225">
        <f>IRR!EQ83*DK$45</f>
        <v>0</v>
      </c>
      <c r="DL110" s="225">
        <f>IRR!ER83*DL$45</f>
        <v>0</v>
      </c>
      <c r="DM110" s="225">
        <f>IRR!ES83*DM$45</f>
        <v>0</v>
      </c>
      <c r="DN110" s="225">
        <f>IRR!ET83*DN$45</f>
        <v>0</v>
      </c>
      <c r="DO110" s="225">
        <f>IRR!EU83*DO$45</f>
        <v>0</v>
      </c>
      <c r="DP110" s="225">
        <f>IRR!EV83*DP$45</f>
        <v>0</v>
      </c>
      <c r="DQ110" s="225">
        <f>IRR!EW83*DQ$45</f>
        <v>0</v>
      </c>
      <c r="DR110" s="225">
        <f>IRR!EX83*DR$45</f>
        <v>0</v>
      </c>
      <c r="DS110" s="225">
        <f>IRR!EY83*DS$45</f>
        <v>0</v>
      </c>
      <c r="DT110" s="225">
        <f>IRR!EZ83*DT$45</f>
        <v>0</v>
      </c>
      <c r="DU110" s="225">
        <f>IRR!FA83*DU$45</f>
        <v>0</v>
      </c>
      <c r="DV110" s="225">
        <f>IRR!FB83*DV$45</f>
        <v>0</v>
      </c>
      <c r="DW110" s="225">
        <f>IRR!FC83*DW$45</f>
        <v>0</v>
      </c>
      <c r="DX110" s="225">
        <f>IRR!FD83*DX$45</f>
        <v>0</v>
      </c>
      <c r="DY110" s="225">
        <f>IRR!FE83*DY$45</f>
        <v>0</v>
      </c>
      <c r="DZ110" s="225">
        <f>IRR!FF83*DZ$45</f>
        <v>0</v>
      </c>
      <c r="EA110" s="225">
        <f>IRR!FG83*EA$45</f>
        <v>0</v>
      </c>
      <c r="EB110" s="225">
        <f>IRR!FH83*EB$45</f>
        <v>0</v>
      </c>
      <c r="EC110" s="225">
        <f>IRR!FI83*EC$45</f>
        <v>0</v>
      </c>
      <c r="ED110" s="225">
        <f>IRR!FJ83*ED$45</f>
        <v>0</v>
      </c>
      <c r="EE110" s="225">
        <f>IRR!FK83*EE$45</f>
        <v>0</v>
      </c>
      <c r="EF110" s="225">
        <f>IRR!FL83*EF$45</f>
        <v>0</v>
      </c>
      <c r="EG110" s="225">
        <f>IRR!FM83*EG$45</f>
        <v>0</v>
      </c>
      <c r="EH110" s="225">
        <f>IRR!FN83*EH$45</f>
        <v>0</v>
      </c>
      <c r="EI110" s="225">
        <f>IRR!FO83*EI$45</f>
        <v>0</v>
      </c>
      <c r="EJ110" s="225">
        <f>IRR!FP83*EJ$45</f>
        <v>0</v>
      </c>
      <c r="EK110" s="225">
        <f>IRR!FQ83*EK$45</f>
        <v>0</v>
      </c>
      <c r="EL110" s="225">
        <f>IRR!FR83*EL$45</f>
        <v>0</v>
      </c>
      <c r="EM110" s="225">
        <f>IRR!FS83*EM$45</f>
        <v>0</v>
      </c>
      <c r="EN110" s="225">
        <f>IRR!FT83*EN$45</f>
        <v>0</v>
      </c>
      <c r="EO110" s="225">
        <f>IRR!FU83*EO$45</f>
        <v>0</v>
      </c>
      <c r="EP110" s="225">
        <f>IRR!FV83*EP$45</f>
        <v>0</v>
      </c>
    </row>
    <row r="111" spans="2:146" ht="14.1" customHeight="1">
      <c r="B111" s="141" t="s">
        <v>492</v>
      </c>
      <c r="C111" s="831"/>
      <c r="D111" s="296" t="s">
        <v>97</v>
      </c>
      <c r="E111" s="205">
        <f ca="1">SUM(G111:EP111)</f>
        <v>85238.840846849387</v>
      </c>
      <c r="F111" s="141"/>
      <c r="G111" s="205"/>
      <c r="H111" s="217">
        <f ca="1">SUM(H108:H110)</f>
        <v>0</v>
      </c>
      <c r="I111" s="217">
        <f t="shared" ref="I111:BT111" ca="1" si="126">SUM(I108:I110)</f>
        <v>0</v>
      </c>
      <c r="J111" s="217">
        <f t="shared" ca="1" si="126"/>
        <v>0</v>
      </c>
      <c r="K111" s="217">
        <f t="shared" ca="1" si="126"/>
        <v>0</v>
      </c>
      <c r="L111" s="217">
        <f t="shared" ca="1" si="126"/>
        <v>0</v>
      </c>
      <c r="M111" s="217">
        <f t="shared" ca="1" si="126"/>
        <v>0</v>
      </c>
      <c r="N111" s="217">
        <f t="shared" ca="1" si="126"/>
        <v>0</v>
      </c>
      <c r="O111" s="217">
        <f t="shared" ca="1" si="126"/>
        <v>0</v>
      </c>
      <c r="P111" s="217">
        <f t="shared" ca="1" si="126"/>
        <v>0</v>
      </c>
      <c r="Q111" s="217">
        <f t="shared" ca="1" si="126"/>
        <v>0</v>
      </c>
      <c r="R111" s="217">
        <f t="shared" ca="1" si="126"/>
        <v>463.84582703872229</v>
      </c>
      <c r="S111" s="217">
        <f t="shared" ca="1" si="126"/>
        <v>201.17269127195323</v>
      </c>
      <c r="T111" s="217">
        <f t="shared" ca="1" si="126"/>
        <v>2172.4275138440844</v>
      </c>
      <c r="U111" s="217">
        <f t="shared" ca="1" si="126"/>
        <v>-1709.8082273349228</v>
      </c>
      <c r="V111" s="217">
        <f t="shared" ca="1" si="126"/>
        <v>-777.58441929915625</v>
      </c>
      <c r="W111" s="217">
        <f t="shared" ca="1" si="126"/>
        <v>215.76631627250936</v>
      </c>
      <c r="X111" s="217">
        <f t="shared" ca="1" si="126"/>
        <v>415.09584502486268</v>
      </c>
      <c r="Y111" s="217">
        <f t="shared" ca="1" si="126"/>
        <v>697.13690755173957</v>
      </c>
      <c r="Z111" s="217">
        <f t="shared" ca="1" si="126"/>
        <v>300.77521524541316</v>
      </c>
      <c r="AA111" s="217">
        <f t="shared" ca="1" si="126"/>
        <v>247.78646353019712</v>
      </c>
      <c r="AB111" s="217">
        <f t="shared" ca="1" si="126"/>
        <v>481.05058245564396</v>
      </c>
      <c r="AC111" s="217">
        <f t="shared" ca="1" si="126"/>
        <v>766.83094868841272</v>
      </c>
      <c r="AD111" s="217">
        <f t="shared" ca="1" si="126"/>
        <v>244.82435916498343</v>
      </c>
      <c r="AE111" s="217">
        <f t="shared" ca="1" si="126"/>
        <v>156.99694089291461</v>
      </c>
      <c r="AF111" s="217">
        <f t="shared" ca="1" si="126"/>
        <v>423.10107926142246</v>
      </c>
      <c r="AG111" s="217">
        <f t="shared" ca="1" si="126"/>
        <v>714.48949920008818</v>
      </c>
      <c r="AH111" s="217">
        <f t="shared" ca="1" si="126"/>
        <v>323.70435585017913</v>
      </c>
      <c r="AI111" s="217">
        <f t="shared" ca="1" si="126"/>
        <v>195.88720026725514</v>
      </c>
      <c r="AJ111" s="217">
        <f t="shared" ca="1" si="126"/>
        <v>411.86992883282801</v>
      </c>
      <c r="AK111" s="217">
        <f t="shared" ca="1" si="126"/>
        <v>708.16562122738833</v>
      </c>
      <c r="AL111" s="217">
        <f t="shared" ca="1" si="126"/>
        <v>325.39869448248328</v>
      </c>
      <c r="AM111" s="217">
        <f t="shared" ca="1" si="126"/>
        <v>158.20348710747248</v>
      </c>
      <c r="AN111" s="217">
        <f t="shared" ca="1" si="126"/>
        <v>494.53905785134293</v>
      </c>
      <c r="AO111" s="217">
        <f t="shared" ca="1" si="126"/>
        <v>794.57405395179694</v>
      </c>
      <c r="AP111" s="217">
        <f t="shared" ca="1" si="126"/>
        <v>408.654884296403</v>
      </c>
      <c r="AQ111" s="217">
        <f t="shared" ca="1" si="126"/>
        <v>141.02453209962914</v>
      </c>
      <c r="AR111" s="217">
        <f t="shared" ca="1" si="126"/>
        <v>572.05910055147115</v>
      </c>
      <c r="AS111" s="217">
        <f t="shared" ca="1" si="126"/>
        <v>875.83340035782066</v>
      </c>
      <c r="AT111" s="217">
        <f t="shared" ca="1" si="126"/>
        <v>491.75945382831878</v>
      </c>
      <c r="AU111" s="217">
        <f t="shared" ca="1" si="126"/>
        <v>-26.978662782575157</v>
      </c>
      <c r="AV111" s="217">
        <f t="shared" ca="1" si="126"/>
        <v>649.42752296959816</v>
      </c>
      <c r="AW111" s="217">
        <f t="shared" ca="1" si="126"/>
        <v>956.94112648184364</v>
      </c>
      <c r="AX111" s="217">
        <f t="shared" ca="1" si="126"/>
        <v>574.70982515177957</v>
      </c>
      <c r="AY111" s="217">
        <f t="shared" ca="1" si="126"/>
        <v>-12.551268686931962</v>
      </c>
      <c r="AZ111" s="217">
        <f t="shared" ca="1" si="126"/>
        <v>726.64174717926971</v>
      </c>
      <c r="BA111" s="217">
        <f t="shared" ca="1" si="126"/>
        <v>1037.8946543974093</v>
      </c>
      <c r="BB111" s="217">
        <f t="shared" ca="1" si="126"/>
        <v>657.50337559899617</v>
      </c>
      <c r="BC111" s="217">
        <f t="shared" ca="1" si="126"/>
        <v>1.8487623723040087</v>
      </c>
      <c r="BD111" s="217">
        <f t="shared" ca="1" si="126"/>
        <v>803.69915051269527</v>
      </c>
      <c r="BE111" s="217">
        <f t="shared" ca="1" si="126"/>
        <v>1118.6913614367318</v>
      </c>
      <c r="BF111" s="217">
        <f t="shared" ca="1" si="126"/>
        <v>740.13743696826259</v>
      </c>
      <c r="BG111" s="217">
        <f t="shared" ca="1" si="126"/>
        <v>16.220964260284745</v>
      </c>
      <c r="BH111" s="217">
        <f t="shared" ca="1" si="126"/>
        <v>880.59706476817064</v>
      </c>
      <c r="BI111" s="217">
        <f t="shared" ca="1" si="126"/>
        <v>1199.3285793981008</v>
      </c>
      <c r="BJ111" s="217">
        <f t="shared" ca="1" si="126"/>
        <v>822.6092947170805</v>
      </c>
      <c r="BK111" s="217">
        <f t="shared" ca="1" si="126"/>
        <v>30.564862736367104</v>
      </c>
      <c r="BL111" s="217">
        <f t="shared" ca="1" si="126"/>
        <v>957.33277540319796</v>
      </c>
      <c r="BM111" s="217">
        <f t="shared" ca="1" si="126"/>
        <v>1279.8035937390241</v>
      </c>
      <c r="BN111" s="217">
        <f t="shared" ca="1" si="126"/>
        <v>904.91618714068682</v>
      </c>
      <c r="BO111" s="217">
        <f t="shared" ca="1" si="126"/>
        <v>44.879975310228929</v>
      </c>
      <c r="BP111" s="217">
        <f t="shared" ca="1" si="126"/>
        <v>1033.9035207130155</v>
      </c>
      <c r="BQ111" s="217">
        <f t="shared" ca="1" si="126"/>
        <v>1360.1136427547349</v>
      </c>
      <c r="BR111" s="217">
        <f t="shared" ca="1" si="126"/>
        <v>987.05530453573874</v>
      </c>
      <c r="BS111" s="217">
        <f t="shared" ca="1" si="126"/>
        <v>59.165811095410845</v>
      </c>
      <c r="BT111" s="217">
        <f t="shared" ca="1" si="126"/>
        <v>1110.3064909942786</v>
      </c>
      <c r="BU111" s="217">
        <f t="shared" ref="BU111:DI111" ca="1" si="127">SUM(BU108:BU110)</f>
        <v>1440.2559167418931</v>
      </c>
      <c r="BV111" s="217">
        <f t="shared" ca="1" si="127"/>
        <v>1069.0237883488717</v>
      </c>
      <c r="BW111" s="217">
        <f t="shared" ca="1" si="127"/>
        <v>73.421870660197783</v>
      </c>
      <c r="BX111" s="217">
        <f t="shared" ca="1" si="127"/>
        <v>1186.5388276936201</v>
      </c>
      <c r="BY111" s="217">
        <f t="shared" ca="1" si="127"/>
        <v>1520.2275571471309</v>
      </c>
      <c r="BZ111" s="217">
        <f t="shared" ca="1" si="127"/>
        <v>1150.8187303098657</v>
      </c>
      <c r="CA111" s="217">
        <f t="shared" ca="1" si="127"/>
        <v>87.64764587580612</v>
      </c>
      <c r="CB111" s="217">
        <f t="shared" ca="1" si="127"/>
        <v>1262.5976225408235</v>
      </c>
      <c r="CC111" s="217">
        <f t="shared" ca="1" si="127"/>
        <v>1600.0256557002285</v>
      </c>
      <c r="CD111" s="217">
        <f t="shared" ca="1" si="127"/>
        <v>1232.4371715491125</v>
      </c>
      <c r="CE111" s="217">
        <f t="shared" ca="1" si="127"/>
        <v>2211.2176197618046</v>
      </c>
      <c r="CF111" s="217">
        <f t="shared" ca="1" si="127"/>
        <v>3438.6556979162797</v>
      </c>
      <c r="CG111" s="217">
        <f t="shared" ca="1" si="127"/>
        <v>3730.6238160315816</v>
      </c>
      <c r="CH111" s="217">
        <f t="shared" ca="1" si="127"/>
        <v>3335.6534454491293</v>
      </c>
      <c r="CI111" s="217">
        <f t="shared" ca="1" si="127"/>
        <v>2110.5070280475065</v>
      </c>
      <c r="CJ111" s="217">
        <f t="shared" ca="1" si="127"/>
        <v>3397.5616059525069</v>
      </c>
      <c r="CK111" s="217">
        <f t="shared" ca="1" si="127"/>
        <v>3693.269027773702</v>
      </c>
      <c r="CL111" s="217">
        <f t="shared" ca="1" si="127"/>
        <v>3300.1129267297811</v>
      </c>
      <c r="CM111" s="217">
        <f t="shared" ca="1" si="127"/>
        <v>2087.1762144804907</v>
      </c>
      <c r="CN111" s="217">
        <f t="shared" ca="1" si="127"/>
        <v>3356.2849401193685</v>
      </c>
      <c r="CO111" s="217">
        <f t="shared" ca="1" si="127"/>
        <v>3655.7316656464591</v>
      </c>
      <c r="CP111" s="217">
        <f t="shared" ca="1" si="127"/>
        <v>3264.3867180169627</v>
      </c>
      <c r="CQ111" s="217">
        <f t="shared" ca="1" si="127"/>
        <v>2041.2767739255946</v>
      </c>
      <c r="CR111" s="217">
        <f t="shared" ca="1" si="127"/>
        <v>3804.8225842927586</v>
      </c>
      <c r="CS111" s="217">
        <f t="shared" ca="1" si="127"/>
        <v>2358.221583458941</v>
      </c>
      <c r="CT111" s="217">
        <f t="shared" ca="1" si="127"/>
        <v>0</v>
      </c>
      <c r="CU111" s="217">
        <f t="shared" ca="1" si="127"/>
        <v>0</v>
      </c>
      <c r="CV111" s="217">
        <f t="shared" ca="1" si="127"/>
        <v>0</v>
      </c>
      <c r="CW111" s="217">
        <f t="shared" ca="1" si="127"/>
        <v>0</v>
      </c>
      <c r="CX111" s="217">
        <f t="shared" ca="1" si="127"/>
        <v>0</v>
      </c>
      <c r="CY111" s="217">
        <f t="shared" ca="1" si="127"/>
        <v>0</v>
      </c>
      <c r="CZ111" s="217">
        <f t="shared" ca="1" si="127"/>
        <v>0</v>
      </c>
      <c r="DA111" s="217">
        <f t="shared" ca="1" si="127"/>
        <v>0</v>
      </c>
      <c r="DB111" s="217">
        <f t="shared" ca="1" si="127"/>
        <v>0</v>
      </c>
      <c r="DC111" s="217">
        <f t="shared" ca="1" si="127"/>
        <v>0</v>
      </c>
      <c r="DD111" s="217">
        <f t="shared" ca="1" si="127"/>
        <v>0</v>
      </c>
      <c r="DE111" s="217">
        <f t="shared" ca="1" si="127"/>
        <v>0</v>
      </c>
      <c r="DF111" s="217">
        <f t="shared" ca="1" si="127"/>
        <v>0</v>
      </c>
      <c r="DG111" s="217">
        <f t="shared" ca="1" si="127"/>
        <v>0</v>
      </c>
      <c r="DH111" s="217">
        <f t="shared" ca="1" si="127"/>
        <v>0</v>
      </c>
      <c r="DI111" s="217">
        <f t="shared" ca="1" si="127"/>
        <v>0</v>
      </c>
      <c r="DJ111" s="217">
        <f t="shared" ref="DJ111:EP111" ca="1" si="128">SUM(DJ108:DJ110)</f>
        <v>0</v>
      </c>
      <c r="DK111" s="217">
        <f t="shared" si="128"/>
        <v>0</v>
      </c>
      <c r="DL111" s="217">
        <f t="shared" si="128"/>
        <v>0</v>
      </c>
      <c r="DM111" s="217">
        <f t="shared" si="128"/>
        <v>0</v>
      </c>
      <c r="DN111" s="217">
        <f t="shared" si="128"/>
        <v>0</v>
      </c>
      <c r="DO111" s="217">
        <f t="shared" si="128"/>
        <v>0</v>
      </c>
      <c r="DP111" s="217">
        <f t="shared" si="128"/>
        <v>0</v>
      </c>
      <c r="DQ111" s="217">
        <f t="shared" si="128"/>
        <v>0</v>
      </c>
      <c r="DR111" s="217">
        <f t="shared" si="128"/>
        <v>0</v>
      </c>
      <c r="DS111" s="217">
        <f t="shared" si="128"/>
        <v>0</v>
      </c>
      <c r="DT111" s="217">
        <f t="shared" si="128"/>
        <v>0</v>
      </c>
      <c r="DU111" s="217">
        <f t="shared" si="128"/>
        <v>0</v>
      </c>
      <c r="DV111" s="217">
        <f t="shared" si="128"/>
        <v>0</v>
      </c>
      <c r="DW111" s="217">
        <f t="shared" si="128"/>
        <v>0</v>
      </c>
      <c r="DX111" s="217">
        <f t="shared" si="128"/>
        <v>0</v>
      </c>
      <c r="DY111" s="217">
        <f t="shared" si="128"/>
        <v>0</v>
      </c>
      <c r="DZ111" s="217">
        <f t="shared" si="128"/>
        <v>0</v>
      </c>
      <c r="EA111" s="217">
        <f t="shared" si="128"/>
        <v>0</v>
      </c>
      <c r="EB111" s="217">
        <f t="shared" si="128"/>
        <v>0</v>
      </c>
      <c r="EC111" s="217">
        <f t="shared" si="128"/>
        <v>0</v>
      </c>
      <c r="ED111" s="217">
        <f t="shared" si="128"/>
        <v>0</v>
      </c>
      <c r="EE111" s="217">
        <f t="shared" si="128"/>
        <v>0</v>
      </c>
      <c r="EF111" s="217">
        <f t="shared" si="128"/>
        <v>0</v>
      </c>
      <c r="EG111" s="217">
        <f t="shared" si="128"/>
        <v>0</v>
      </c>
      <c r="EH111" s="217">
        <f t="shared" si="128"/>
        <v>0</v>
      </c>
      <c r="EI111" s="217">
        <f t="shared" si="128"/>
        <v>0</v>
      </c>
      <c r="EJ111" s="217">
        <f t="shared" si="128"/>
        <v>0</v>
      </c>
      <c r="EK111" s="217">
        <f t="shared" si="128"/>
        <v>0</v>
      </c>
      <c r="EL111" s="217">
        <f t="shared" si="128"/>
        <v>0</v>
      </c>
      <c r="EM111" s="217">
        <f t="shared" si="128"/>
        <v>0</v>
      </c>
      <c r="EN111" s="217">
        <f t="shared" si="128"/>
        <v>0</v>
      </c>
      <c r="EO111" s="217">
        <f t="shared" si="128"/>
        <v>0</v>
      </c>
      <c r="EP111" s="217">
        <f t="shared" si="128"/>
        <v>0</v>
      </c>
    </row>
    <row r="112" spans="2:146" ht="14.1" customHeight="1">
      <c r="E112" s="10"/>
      <c r="H112" s="9"/>
      <c r="I112" s="72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</row>
    <row r="113" spans="2:146" ht="14.1" customHeight="1">
      <c r="B113" s="937" t="s">
        <v>592</v>
      </c>
      <c r="C113" s="938"/>
      <c r="D113" s="939" t="s">
        <v>97</v>
      </c>
      <c r="E113" s="940">
        <f ca="1">SUM(G113:EP113)</f>
        <v>70238.840746849382</v>
      </c>
      <c r="F113" s="938"/>
      <c r="G113" s="941">
        <v>-1E-4</v>
      </c>
      <c r="H113" s="941">
        <f t="shared" ref="H113:AM113" ca="1" si="129">H105+H111</f>
        <v>0</v>
      </c>
      <c r="I113" s="941">
        <f t="shared" ca="1" si="129"/>
        <v>0</v>
      </c>
      <c r="J113" s="941">
        <f t="shared" ca="1" si="129"/>
        <v>0</v>
      </c>
      <c r="K113" s="941">
        <f t="shared" ca="1" si="129"/>
        <v>0</v>
      </c>
      <c r="L113" s="941">
        <f t="shared" ca="1" si="129"/>
        <v>-15000</v>
      </c>
      <c r="M113" s="941">
        <f t="shared" ca="1" si="129"/>
        <v>0</v>
      </c>
      <c r="N113" s="941">
        <f t="shared" ca="1" si="129"/>
        <v>0</v>
      </c>
      <c r="O113" s="941">
        <f t="shared" ca="1" si="129"/>
        <v>0</v>
      </c>
      <c r="P113" s="941">
        <f t="shared" ca="1" si="129"/>
        <v>0</v>
      </c>
      <c r="Q113" s="941">
        <f t="shared" ca="1" si="129"/>
        <v>0</v>
      </c>
      <c r="R113" s="941">
        <f t="shared" ca="1" si="129"/>
        <v>463.84582703872229</v>
      </c>
      <c r="S113" s="941">
        <f t="shared" ca="1" si="129"/>
        <v>201.17269127195323</v>
      </c>
      <c r="T113" s="941">
        <f t="shared" ca="1" si="129"/>
        <v>2172.4275138440844</v>
      </c>
      <c r="U113" s="941">
        <f t="shared" ca="1" si="129"/>
        <v>-1709.8082273349228</v>
      </c>
      <c r="V113" s="941">
        <f t="shared" ca="1" si="129"/>
        <v>-777.58441929915625</v>
      </c>
      <c r="W113" s="941">
        <f t="shared" ca="1" si="129"/>
        <v>215.76631627250936</v>
      </c>
      <c r="X113" s="941">
        <f t="shared" ca="1" si="129"/>
        <v>415.09584502486268</v>
      </c>
      <c r="Y113" s="941">
        <f t="shared" ca="1" si="129"/>
        <v>697.13690755173957</v>
      </c>
      <c r="Z113" s="941">
        <f t="shared" ca="1" si="129"/>
        <v>300.77521524541316</v>
      </c>
      <c r="AA113" s="941">
        <f t="shared" ca="1" si="129"/>
        <v>247.78646353019712</v>
      </c>
      <c r="AB113" s="941">
        <f t="shared" ca="1" si="129"/>
        <v>481.05058245564396</v>
      </c>
      <c r="AC113" s="941">
        <f t="shared" ca="1" si="129"/>
        <v>766.83094868841272</v>
      </c>
      <c r="AD113" s="941">
        <f t="shared" ca="1" si="129"/>
        <v>244.82435916498343</v>
      </c>
      <c r="AE113" s="941">
        <f t="shared" ca="1" si="129"/>
        <v>156.99694089291461</v>
      </c>
      <c r="AF113" s="941">
        <f t="shared" ca="1" si="129"/>
        <v>423.10107926142246</v>
      </c>
      <c r="AG113" s="941">
        <f t="shared" ca="1" si="129"/>
        <v>714.48949920008818</v>
      </c>
      <c r="AH113" s="941">
        <f t="shared" ca="1" si="129"/>
        <v>323.70435585017913</v>
      </c>
      <c r="AI113" s="941">
        <f t="shared" ca="1" si="129"/>
        <v>195.88720026725514</v>
      </c>
      <c r="AJ113" s="941">
        <f t="shared" ca="1" si="129"/>
        <v>411.86992883282801</v>
      </c>
      <c r="AK113" s="941">
        <f t="shared" ca="1" si="129"/>
        <v>708.16562122738833</v>
      </c>
      <c r="AL113" s="941">
        <f t="shared" ca="1" si="129"/>
        <v>325.39869448248328</v>
      </c>
      <c r="AM113" s="941">
        <f t="shared" ca="1" si="129"/>
        <v>158.20348710747248</v>
      </c>
      <c r="AN113" s="941">
        <f t="shared" ref="AN113:BS113" ca="1" si="130">AN105+AN111</f>
        <v>494.53905785134293</v>
      </c>
      <c r="AO113" s="941">
        <f t="shared" ca="1" si="130"/>
        <v>794.57405395179694</v>
      </c>
      <c r="AP113" s="941">
        <f t="shared" ca="1" si="130"/>
        <v>408.654884296403</v>
      </c>
      <c r="AQ113" s="941">
        <f t="shared" ca="1" si="130"/>
        <v>141.02453209962914</v>
      </c>
      <c r="AR113" s="941">
        <f t="shared" ca="1" si="130"/>
        <v>572.05910055147115</v>
      </c>
      <c r="AS113" s="941">
        <f t="shared" ca="1" si="130"/>
        <v>875.83340035782066</v>
      </c>
      <c r="AT113" s="941">
        <f t="shared" ca="1" si="130"/>
        <v>491.75945382831878</v>
      </c>
      <c r="AU113" s="941">
        <f t="shared" ca="1" si="130"/>
        <v>-26.978662782575157</v>
      </c>
      <c r="AV113" s="941">
        <f t="shared" ca="1" si="130"/>
        <v>649.42752296959816</v>
      </c>
      <c r="AW113" s="941">
        <f t="shared" ca="1" si="130"/>
        <v>956.94112648184364</v>
      </c>
      <c r="AX113" s="941">
        <f t="shared" ca="1" si="130"/>
        <v>574.70982515177957</v>
      </c>
      <c r="AY113" s="941">
        <f t="shared" ca="1" si="130"/>
        <v>-12.551268686931962</v>
      </c>
      <c r="AZ113" s="941">
        <f t="shared" ca="1" si="130"/>
        <v>726.64174717926971</v>
      </c>
      <c r="BA113" s="941">
        <f t="shared" ca="1" si="130"/>
        <v>1037.8946543974093</v>
      </c>
      <c r="BB113" s="941">
        <f t="shared" ca="1" si="130"/>
        <v>657.50337559899617</v>
      </c>
      <c r="BC113" s="941">
        <f t="shared" ca="1" si="130"/>
        <v>1.8487623723040087</v>
      </c>
      <c r="BD113" s="941">
        <f t="shared" ca="1" si="130"/>
        <v>803.69915051269527</v>
      </c>
      <c r="BE113" s="941">
        <f t="shared" ca="1" si="130"/>
        <v>1118.6913614367318</v>
      </c>
      <c r="BF113" s="941">
        <f t="shared" ca="1" si="130"/>
        <v>740.13743696826259</v>
      </c>
      <c r="BG113" s="941">
        <f t="shared" ca="1" si="130"/>
        <v>16.220964260284745</v>
      </c>
      <c r="BH113" s="941">
        <f t="shared" ca="1" si="130"/>
        <v>880.59706476817064</v>
      </c>
      <c r="BI113" s="941">
        <f t="shared" ca="1" si="130"/>
        <v>1199.3285793981008</v>
      </c>
      <c r="BJ113" s="941">
        <f t="shared" ca="1" si="130"/>
        <v>822.6092947170805</v>
      </c>
      <c r="BK113" s="941">
        <f t="shared" ca="1" si="130"/>
        <v>30.564862736367104</v>
      </c>
      <c r="BL113" s="941">
        <f t="shared" ca="1" si="130"/>
        <v>957.33277540319796</v>
      </c>
      <c r="BM113" s="941">
        <f t="shared" ca="1" si="130"/>
        <v>1279.8035937390241</v>
      </c>
      <c r="BN113" s="941">
        <f t="shared" ca="1" si="130"/>
        <v>904.91618714068682</v>
      </c>
      <c r="BO113" s="941">
        <f t="shared" ca="1" si="130"/>
        <v>44.879975310228929</v>
      </c>
      <c r="BP113" s="941">
        <f t="shared" ca="1" si="130"/>
        <v>1033.9035207130155</v>
      </c>
      <c r="BQ113" s="941">
        <f t="shared" ca="1" si="130"/>
        <v>1360.1136427547349</v>
      </c>
      <c r="BR113" s="941">
        <f t="shared" ca="1" si="130"/>
        <v>987.05530453573874</v>
      </c>
      <c r="BS113" s="941">
        <f t="shared" ca="1" si="130"/>
        <v>59.165811095410845</v>
      </c>
      <c r="BT113" s="941">
        <f t="shared" ref="BT113:CY113" ca="1" si="131">BT105+BT111</f>
        <v>1110.3064909942786</v>
      </c>
      <c r="BU113" s="941">
        <f t="shared" ca="1" si="131"/>
        <v>1440.2559167418931</v>
      </c>
      <c r="BV113" s="941">
        <f t="shared" ca="1" si="131"/>
        <v>1069.0237883488717</v>
      </c>
      <c r="BW113" s="941">
        <f t="shared" ca="1" si="131"/>
        <v>73.421870660197783</v>
      </c>
      <c r="BX113" s="941">
        <f t="shared" ca="1" si="131"/>
        <v>1186.5388276936201</v>
      </c>
      <c r="BY113" s="941">
        <f t="shared" ca="1" si="131"/>
        <v>1520.2275571471309</v>
      </c>
      <c r="BZ113" s="941">
        <f t="shared" ca="1" si="131"/>
        <v>1150.8187303098657</v>
      </c>
      <c r="CA113" s="941">
        <f t="shared" ca="1" si="131"/>
        <v>87.64764587580612</v>
      </c>
      <c r="CB113" s="941">
        <f t="shared" ca="1" si="131"/>
        <v>1262.5976225408235</v>
      </c>
      <c r="CC113" s="941">
        <f t="shared" ca="1" si="131"/>
        <v>1600.0256557002285</v>
      </c>
      <c r="CD113" s="941">
        <f t="shared" ca="1" si="131"/>
        <v>1232.4371715491125</v>
      </c>
      <c r="CE113" s="941">
        <f t="shared" ca="1" si="131"/>
        <v>2211.2176197618046</v>
      </c>
      <c r="CF113" s="941">
        <f t="shared" ca="1" si="131"/>
        <v>3438.6556979162797</v>
      </c>
      <c r="CG113" s="941">
        <f t="shared" ca="1" si="131"/>
        <v>3730.6238160315816</v>
      </c>
      <c r="CH113" s="941">
        <f t="shared" ca="1" si="131"/>
        <v>3335.6534454491293</v>
      </c>
      <c r="CI113" s="941">
        <f t="shared" ca="1" si="131"/>
        <v>2110.5070280475065</v>
      </c>
      <c r="CJ113" s="941">
        <f t="shared" ca="1" si="131"/>
        <v>3397.5616059525069</v>
      </c>
      <c r="CK113" s="941">
        <f t="shared" ca="1" si="131"/>
        <v>3693.269027773702</v>
      </c>
      <c r="CL113" s="941">
        <f t="shared" ca="1" si="131"/>
        <v>3300.1129267297811</v>
      </c>
      <c r="CM113" s="941">
        <f t="shared" ca="1" si="131"/>
        <v>2087.1762144804907</v>
      </c>
      <c r="CN113" s="941">
        <f t="shared" ca="1" si="131"/>
        <v>3356.2849401193685</v>
      </c>
      <c r="CO113" s="941">
        <f t="shared" ca="1" si="131"/>
        <v>3655.7316656464591</v>
      </c>
      <c r="CP113" s="941">
        <f t="shared" ca="1" si="131"/>
        <v>3264.3867180169627</v>
      </c>
      <c r="CQ113" s="941">
        <f t="shared" ca="1" si="131"/>
        <v>2041.2767739255946</v>
      </c>
      <c r="CR113" s="941">
        <f t="shared" ca="1" si="131"/>
        <v>3804.8225842927586</v>
      </c>
      <c r="CS113" s="941">
        <f t="shared" ca="1" si="131"/>
        <v>2358.221583458941</v>
      </c>
      <c r="CT113" s="941">
        <f t="shared" ca="1" si="131"/>
        <v>0</v>
      </c>
      <c r="CU113" s="941">
        <f t="shared" ca="1" si="131"/>
        <v>0</v>
      </c>
      <c r="CV113" s="941">
        <f t="shared" ca="1" si="131"/>
        <v>0</v>
      </c>
      <c r="CW113" s="941">
        <f t="shared" ca="1" si="131"/>
        <v>0</v>
      </c>
      <c r="CX113" s="941">
        <f t="shared" ca="1" si="131"/>
        <v>0</v>
      </c>
      <c r="CY113" s="941">
        <f t="shared" ca="1" si="131"/>
        <v>0</v>
      </c>
      <c r="CZ113" s="941">
        <f t="shared" ref="CZ113:DI113" ca="1" si="132">CZ105+CZ111</f>
        <v>0</v>
      </c>
      <c r="DA113" s="941">
        <f t="shared" ca="1" si="132"/>
        <v>0</v>
      </c>
      <c r="DB113" s="941">
        <f t="shared" ca="1" si="132"/>
        <v>0</v>
      </c>
      <c r="DC113" s="941">
        <f t="shared" ca="1" si="132"/>
        <v>0</v>
      </c>
      <c r="DD113" s="941">
        <f t="shared" ca="1" si="132"/>
        <v>0</v>
      </c>
      <c r="DE113" s="941">
        <f t="shared" ca="1" si="132"/>
        <v>0</v>
      </c>
      <c r="DF113" s="941">
        <f t="shared" ca="1" si="132"/>
        <v>0</v>
      </c>
      <c r="DG113" s="941">
        <f t="shared" ca="1" si="132"/>
        <v>0</v>
      </c>
      <c r="DH113" s="941">
        <f t="shared" ca="1" si="132"/>
        <v>0</v>
      </c>
      <c r="DI113" s="941">
        <f t="shared" ca="1" si="132"/>
        <v>0</v>
      </c>
      <c r="DJ113" s="941">
        <f t="shared" ref="DJ113:EP113" ca="1" si="133">DJ105+DJ111</f>
        <v>0</v>
      </c>
      <c r="DK113" s="941">
        <f t="shared" ca="1" si="133"/>
        <v>0</v>
      </c>
      <c r="DL113" s="941">
        <f t="shared" ca="1" si="133"/>
        <v>0</v>
      </c>
      <c r="DM113" s="941">
        <f t="shared" ca="1" si="133"/>
        <v>0</v>
      </c>
      <c r="DN113" s="941">
        <f t="shared" ca="1" si="133"/>
        <v>0</v>
      </c>
      <c r="DO113" s="941">
        <f t="shared" ca="1" si="133"/>
        <v>0</v>
      </c>
      <c r="DP113" s="941">
        <f t="shared" ca="1" si="133"/>
        <v>0</v>
      </c>
      <c r="DQ113" s="941">
        <f t="shared" ca="1" si="133"/>
        <v>0</v>
      </c>
      <c r="DR113" s="941">
        <f t="shared" ca="1" si="133"/>
        <v>0</v>
      </c>
      <c r="DS113" s="941">
        <f t="shared" ca="1" si="133"/>
        <v>0</v>
      </c>
      <c r="DT113" s="941">
        <f t="shared" ca="1" si="133"/>
        <v>0</v>
      </c>
      <c r="DU113" s="941">
        <f t="shared" ca="1" si="133"/>
        <v>0</v>
      </c>
      <c r="DV113" s="941">
        <f t="shared" ca="1" si="133"/>
        <v>0</v>
      </c>
      <c r="DW113" s="941">
        <f t="shared" ca="1" si="133"/>
        <v>0</v>
      </c>
      <c r="DX113" s="941">
        <f t="shared" ca="1" si="133"/>
        <v>0</v>
      </c>
      <c r="DY113" s="941">
        <f t="shared" ca="1" si="133"/>
        <v>0</v>
      </c>
      <c r="DZ113" s="941">
        <f t="shared" ca="1" si="133"/>
        <v>0</v>
      </c>
      <c r="EA113" s="941">
        <f t="shared" ca="1" si="133"/>
        <v>0</v>
      </c>
      <c r="EB113" s="941">
        <f t="shared" ca="1" si="133"/>
        <v>0</v>
      </c>
      <c r="EC113" s="941">
        <f t="shared" ca="1" si="133"/>
        <v>0</v>
      </c>
      <c r="ED113" s="941">
        <f t="shared" ca="1" si="133"/>
        <v>0</v>
      </c>
      <c r="EE113" s="941">
        <f t="shared" ca="1" si="133"/>
        <v>0</v>
      </c>
      <c r="EF113" s="941">
        <f t="shared" ca="1" si="133"/>
        <v>0</v>
      </c>
      <c r="EG113" s="941">
        <f t="shared" ca="1" si="133"/>
        <v>0</v>
      </c>
      <c r="EH113" s="941">
        <f t="shared" ca="1" si="133"/>
        <v>0</v>
      </c>
      <c r="EI113" s="941">
        <f t="shared" ca="1" si="133"/>
        <v>0</v>
      </c>
      <c r="EJ113" s="941">
        <f t="shared" ca="1" si="133"/>
        <v>0</v>
      </c>
      <c r="EK113" s="941">
        <f t="shared" ca="1" si="133"/>
        <v>0</v>
      </c>
      <c r="EL113" s="941">
        <f t="shared" ca="1" si="133"/>
        <v>0</v>
      </c>
      <c r="EM113" s="941">
        <f t="shared" ca="1" si="133"/>
        <v>0</v>
      </c>
      <c r="EN113" s="941">
        <f t="shared" ca="1" si="133"/>
        <v>0</v>
      </c>
      <c r="EO113" s="941">
        <f t="shared" ca="1" si="133"/>
        <v>0</v>
      </c>
      <c r="EP113" s="941">
        <f t="shared" ca="1" si="133"/>
        <v>0</v>
      </c>
    </row>
    <row r="114" spans="2:146" ht="14.1" customHeight="1">
      <c r="B114" s="801" t="s">
        <v>524</v>
      </c>
      <c r="C114" s="825"/>
      <c r="D114" s="803" t="s">
        <v>97</v>
      </c>
      <c r="E114" s="71">
        <f t="shared" ref="E114" ca="1" si="134">SUM(G114:EP114)</f>
        <v>5202.8250982508353</v>
      </c>
      <c r="F114" s="770"/>
      <c r="G114" s="770"/>
      <c r="H114" s="770">
        <f t="shared" ref="H114:AM114" ca="1" si="135">H60</f>
        <v>0</v>
      </c>
      <c r="I114" s="770">
        <f t="shared" ca="1" si="135"/>
        <v>0</v>
      </c>
      <c r="J114" s="770">
        <f t="shared" ca="1" si="135"/>
        <v>0</v>
      </c>
      <c r="K114" s="770">
        <f t="shared" ca="1" si="135"/>
        <v>0</v>
      </c>
      <c r="L114" s="770">
        <f t="shared" ca="1" si="135"/>
        <v>0</v>
      </c>
      <c r="M114" s="770">
        <f t="shared" ca="1" si="135"/>
        <v>0</v>
      </c>
      <c r="N114" s="770">
        <f t="shared" ca="1" si="135"/>
        <v>0</v>
      </c>
      <c r="O114" s="770">
        <f t="shared" ca="1" si="135"/>
        <v>0</v>
      </c>
      <c r="P114" s="770">
        <f t="shared" ca="1" si="135"/>
        <v>0</v>
      </c>
      <c r="Q114" s="770">
        <f t="shared" ca="1" si="135"/>
        <v>0</v>
      </c>
      <c r="R114" s="770">
        <f t="shared" ca="1" si="135"/>
        <v>56.25</v>
      </c>
      <c r="S114" s="770">
        <f t="shared" ca="1" si="135"/>
        <v>56.25</v>
      </c>
      <c r="T114" s="770">
        <f t="shared" ca="1" si="135"/>
        <v>56.25</v>
      </c>
      <c r="U114" s="770">
        <f t="shared" ca="1" si="135"/>
        <v>56.25</v>
      </c>
      <c r="V114" s="770">
        <f t="shared" ca="1" si="135"/>
        <v>57.093749999999993</v>
      </c>
      <c r="W114" s="770">
        <f t="shared" ca="1" si="135"/>
        <v>57.093749999999993</v>
      </c>
      <c r="X114" s="770">
        <f t="shared" ca="1" si="135"/>
        <v>57.093749999999993</v>
      </c>
      <c r="Y114" s="770">
        <f t="shared" ca="1" si="135"/>
        <v>57.093749999999993</v>
      </c>
      <c r="Z114" s="770">
        <f t="shared" ca="1" si="135"/>
        <v>57.950156249999985</v>
      </c>
      <c r="AA114" s="770">
        <f t="shared" ca="1" si="135"/>
        <v>57.950156249999985</v>
      </c>
      <c r="AB114" s="770">
        <f t="shared" ca="1" si="135"/>
        <v>57.950156249999985</v>
      </c>
      <c r="AC114" s="770">
        <f t="shared" ca="1" si="135"/>
        <v>57.950156249999985</v>
      </c>
      <c r="AD114" s="770">
        <f t="shared" ca="1" si="135"/>
        <v>58.819408593749976</v>
      </c>
      <c r="AE114" s="770">
        <f t="shared" ca="1" si="135"/>
        <v>58.819408593749976</v>
      </c>
      <c r="AF114" s="770">
        <f t="shared" ca="1" si="135"/>
        <v>58.819408593749976</v>
      </c>
      <c r="AG114" s="770">
        <f t="shared" ca="1" si="135"/>
        <v>58.819408593749976</v>
      </c>
      <c r="AH114" s="770">
        <f t="shared" ca="1" si="135"/>
        <v>59.701699722656215</v>
      </c>
      <c r="AI114" s="770">
        <f t="shared" ca="1" si="135"/>
        <v>59.701699722656215</v>
      </c>
      <c r="AJ114" s="770">
        <f t="shared" ca="1" si="135"/>
        <v>59.701699722656215</v>
      </c>
      <c r="AK114" s="770">
        <f t="shared" ca="1" si="135"/>
        <v>59.701699722656215</v>
      </c>
      <c r="AL114" s="770">
        <f t="shared" ca="1" si="135"/>
        <v>60.59722521849605</v>
      </c>
      <c r="AM114" s="770">
        <f t="shared" ca="1" si="135"/>
        <v>60.59722521849605</v>
      </c>
      <c r="AN114" s="770">
        <f t="shared" ref="AN114:BS114" ca="1" si="136">AN60</f>
        <v>60.59722521849605</v>
      </c>
      <c r="AO114" s="770">
        <f t="shared" ca="1" si="136"/>
        <v>60.59722521849605</v>
      </c>
      <c r="AP114" s="770">
        <f t="shared" ca="1" si="136"/>
        <v>61.506183596773482</v>
      </c>
      <c r="AQ114" s="770">
        <f t="shared" ca="1" si="136"/>
        <v>61.506183596773482</v>
      </c>
      <c r="AR114" s="770">
        <f t="shared" ca="1" si="136"/>
        <v>61.506183596773482</v>
      </c>
      <c r="AS114" s="770">
        <f t="shared" ca="1" si="136"/>
        <v>61.506183596773482</v>
      </c>
      <c r="AT114" s="770">
        <f t="shared" ca="1" si="136"/>
        <v>62.428776350725073</v>
      </c>
      <c r="AU114" s="770">
        <f t="shared" ca="1" si="136"/>
        <v>62.428776350725073</v>
      </c>
      <c r="AV114" s="770">
        <f t="shared" ca="1" si="136"/>
        <v>62.428776350725073</v>
      </c>
      <c r="AW114" s="770">
        <f t="shared" ca="1" si="136"/>
        <v>62.428776350725073</v>
      </c>
      <c r="AX114" s="770">
        <f t="shared" ca="1" si="136"/>
        <v>63.365207995985941</v>
      </c>
      <c r="AY114" s="770">
        <f t="shared" ca="1" si="136"/>
        <v>63.365207995985941</v>
      </c>
      <c r="AZ114" s="770">
        <f t="shared" ca="1" si="136"/>
        <v>63.365207995985941</v>
      </c>
      <c r="BA114" s="770">
        <f t="shared" ca="1" si="136"/>
        <v>63.365207995985941</v>
      </c>
      <c r="BB114" s="770">
        <f t="shared" ca="1" si="136"/>
        <v>64.315686115925715</v>
      </c>
      <c r="BC114" s="770">
        <f t="shared" ca="1" si="136"/>
        <v>64.315686115925715</v>
      </c>
      <c r="BD114" s="770">
        <f t="shared" ca="1" si="136"/>
        <v>64.315686115925715</v>
      </c>
      <c r="BE114" s="770">
        <f t="shared" ca="1" si="136"/>
        <v>64.315686115925715</v>
      </c>
      <c r="BF114" s="770">
        <f t="shared" ca="1" si="136"/>
        <v>65.280421407664605</v>
      </c>
      <c r="BG114" s="770">
        <f t="shared" ca="1" si="136"/>
        <v>65.280421407664605</v>
      </c>
      <c r="BH114" s="770">
        <f t="shared" ca="1" si="136"/>
        <v>65.280421407664605</v>
      </c>
      <c r="BI114" s="770">
        <f t="shared" ca="1" si="136"/>
        <v>65.280421407664605</v>
      </c>
      <c r="BJ114" s="770">
        <f t="shared" ca="1" si="136"/>
        <v>66.259627728779563</v>
      </c>
      <c r="BK114" s="770">
        <f t="shared" ca="1" si="136"/>
        <v>66.259627728779563</v>
      </c>
      <c r="BL114" s="770">
        <f t="shared" ca="1" si="136"/>
        <v>66.259627728779563</v>
      </c>
      <c r="BM114" s="770">
        <f t="shared" ca="1" si="136"/>
        <v>66.259627728779563</v>
      </c>
      <c r="BN114" s="770">
        <f t="shared" ca="1" si="136"/>
        <v>67.253522144711255</v>
      </c>
      <c r="BO114" s="770">
        <f t="shared" ca="1" si="136"/>
        <v>67.253522144711255</v>
      </c>
      <c r="BP114" s="770">
        <f t="shared" ca="1" si="136"/>
        <v>67.253522144711255</v>
      </c>
      <c r="BQ114" s="770">
        <f t="shared" ca="1" si="136"/>
        <v>67.253522144711255</v>
      </c>
      <c r="BR114" s="770">
        <f t="shared" ca="1" si="136"/>
        <v>68.262324976881928</v>
      </c>
      <c r="BS114" s="770">
        <f t="shared" ca="1" si="136"/>
        <v>68.262324976881928</v>
      </c>
      <c r="BT114" s="770">
        <f t="shared" ref="BT114:CY114" ca="1" si="137">BT60</f>
        <v>68.262324976881928</v>
      </c>
      <c r="BU114" s="770">
        <f t="shared" ca="1" si="137"/>
        <v>68.262324976881928</v>
      </c>
      <c r="BV114" s="770">
        <f t="shared" ca="1" si="137"/>
        <v>69.286259851535135</v>
      </c>
      <c r="BW114" s="770">
        <f t="shared" ca="1" si="137"/>
        <v>69.286259851535135</v>
      </c>
      <c r="BX114" s="770">
        <f t="shared" ca="1" si="137"/>
        <v>69.286259851535135</v>
      </c>
      <c r="BY114" s="770">
        <f t="shared" ca="1" si="137"/>
        <v>69.286259851535135</v>
      </c>
      <c r="BZ114" s="770">
        <f t="shared" ca="1" si="137"/>
        <v>70.325553749308156</v>
      </c>
      <c r="CA114" s="770">
        <f t="shared" ca="1" si="137"/>
        <v>70.325553749308156</v>
      </c>
      <c r="CB114" s="770">
        <f t="shared" ca="1" si="137"/>
        <v>70.325553749308156</v>
      </c>
      <c r="CC114" s="770">
        <f t="shared" ca="1" si="137"/>
        <v>70.325553749308156</v>
      </c>
      <c r="CD114" s="770">
        <f t="shared" ca="1" si="137"/>
        <v>71.380437055547773</v>
      </c>
      <c r="CE114" s="770">
        <f t="shared" ca="1" si="137"/>
        <v>71.380437055547773</v>
      </c>
      <c r="CF114" s="770">
        <f t="shared" ca="1" si="137"/>
        <v>71.380437055547773</v>
      </c>
      <c r="CG114" s="770">
        <f t="shared" ca="1" si="137"/>
        <v>71.380437055547773</v>
      </c>
      <c r="CH114" s="770">
        <f t="shared" ca="1" si="137"/>
        <v>72.451143611380971</v>
      </c>
      <c r="CI114" s="770">
        <f t="shared" ca="1" si="137"/>
        <v>72.451143611380971</v>
      </c>
      <c r="CJ114" s="770">
        <f t="shared" ca="1" si="137"/>
        <v>72.451143611380971</v>
      </c>
      <c r="CK114" s="770">
        <f t="shared" ca="1" si="137"/>
        <v>72.451143611380971</v>
      </c>
      <c r="CL114" s="770">
        <f t="shared" ca="1" si="137"/>
        <v>73.537910765551686</v>
      </c>
      <c r="CM114" s="770">
        <f t="shared" ca="1" si="137"/>
        <v>73.537910765551686</v>
      </c>
      <c r="CN114" s="770">
        <f t="shared" ca="1" si="137"/>
        <v>73.537910765551686</v>
      </c>
      <c r="CO114" s="770">
        <f t="shared" ca="1" si="137"/>
        <v>73.537910765551686</v>
      </c>
      <c r="CP114" s="770">
        <f t="shared" ca="1" si="137"/>
        <v>74.640979427034949</v>
      </c>
      <c r="CQ114" s="770">
        <f t="shared" ca="1" si="137"/>
        <v>74.640979427034949</v>
      </c>
      <c r="CR114" s="770">
        <f t="shared" ca="1" si="137"/>
        <v>74.640979427034949</v>
      </c>
      <c r="CS114" s="770">
        <f t="shared" ca="1" si="137"/>
        <v>74.640979427034949</v>
      </c>
      <c r="CT114" s="770">
        <f t="shared" ca="1" si="137"/>
        <v>0</v>
      </c>
      <c r="CU114" s="770">
        <f t="shared" ca="1" si="137"/>
        <v>0</v>
      </c>
      <c r="CV114" s="770">
        <f t="shared" ca="1" si="137"/>
        <v>0</v>
      </c>
      <c r="CW114" s="770">
        <f t="shared" ca="1" si="137"/>
        <v>0</v>
      </c>
      <c r="CX114" s="770">
        <f t="shared" ca="1" si="137"/>
        <v>0</v>
      </c>
      <c r="CY114" s="770">
        <f t="shared" ca="1" si="137"/>
        <v>0</v>
      </c>
      <c r="CZ114" s="770">
        <f t="shared" ref="CZ114:EE114" ca="1" si="138">CZ60</f>
        <v>0</v>
      </c>
      <c r="DA114" s="770">
        <f t="shared" ca="1" si="138"/>
        <v>0</v>
      </c>
      <c r="DB114" s="770">
        <f t="shared" ca="1" si="138"/>
        <v>0</v>
      </c>
      <c r="DC114" s="770">
        <f t="shared" ca="1" si="138"/>
        <v>0</v>
      </c>
      <c r="DD114" s="770">
        <f t="shared" ca="1" si="138"/>
        <v>0</v>
      </c>
      <c r="DE114" s="770">
        <f t="shared" ca="1" si="138"/>
        <v>0</v>
      </c>
      <c r="DF114" s="770">
        <f t="shared" ca="1" si="138"/>
        <v>0</v>
      </c>
      <c r="DG114" s="770">
        <f t="shared" ca="1" si="138"/>
        <v>0</v>
      </c>
      <c r="DH114" s="770">
        <f t="shared" ca="1" si="138"/>
        <v>0</v>
      </c>
      <c r="DI114" s="770">
        <f t="shared" ca="1" si="138"/>
        <v>0</v>
      </c>
      <c r="DJ114" s="770">
        <f t="shared" ca="1" si="138"/>
        <v>0</v>
      </c>
      <c r="DK114" s="770">
        <f t="shared" ca="1" si="138"/>
        <v>0</v>
      </c>
      <c r="DL114" s="770">
        <f t="shared" ca="1" si="138"/>
        <v>0</v>
      </c>
      <c r="DM114" s="770">
        <f t="shared" ca="1" si="138"/>
        <v>0</v>
      </c>
      <c r="DN114" s="770">
        <f t="shared" ca="1" si="138"/>
        <v>0</v>
      </c>
      <c r="DO114" s="770">
        <f t="shared" ca="1" si="138"/>
        <v>0</v>
      </c>
      <c r="DP114" s="770">
        <f t="shared" ca="1" si="138"/>
        <v>0</v>
      </c>
      <c r="DQ114" s="770">
        <f t="shared" ca="1" si="138"/>
        <v>0</v>
      </c>
      <c r="DR114" s="770">
        <f t="shared" ca="1" si="138"/>
        <v>0</v>
      </c>
      <c r="DS114" s="770">
        <f t="shared" ca="1" si="138"/>
        <v>0</v>
      </c>
      <c r="DT114" s="770">
        <f t="shared" ca="1" si="138"/>
        <v>0</v>
      </c>
      <c r="DU114" s="770">
        <f t="shared" ca="1" si="138"/>
        <v>0</v>
      </c>
      <c r="DV114" s="770">
        <f t="shared" ca="1" si="138"/>
        <v>0</v>
      </c>
      <c r="DW114" s="770">
        <f t="shared" ca="1" si="138"/>
        <v>0</v>
      </c>
      <c r="DX114" s="770">
        <f t="shared" ca="1" si="138"/>
        <v>0</v>
      </c>
      <c r="DY114" s="770">
        <f t="shared" ca="1" si="138"/>
        <v>0</v>
      </c>
      <c r="DZ114" s="770">
        <f t="shared" ca="1" si="138"/>
        <v>0</v>
      </c>
      <c r="EA114" s="770">
        <f t="shared" ca="1" si="138"/>
        <v>0</v>
      </c>
      <c r="EB114" s="770">
        <f t="shared" ca="1" si="138"/>
        <v>0</v>
      </c>
      <c r="EC114" s="770">
        <f t="shared" ca="1" si="138"/>
        <v>0</v>
      </c>
      <c r="ED114" s="770">
        <f t="shared" ca="1" si="138"/>
        <v>0</v>
      </c>
      <c r="EE114" s="770">
        <f t="shared" ca="1" si="138"/>
        <v>0</v>
      </c>
      <c r="EF114" s="770">
        <f t="shared" ref="EF114:EP114" ca="1" si="139">EF60</f>
        <v>0</v>
      </c>
      <c r="EG114" s="770">
        <f t="shared" ca="1" si="139"/>
        <v>0</v>
      </c>
      <c r="EH114" s="770">
        <f t="shared" ca="1" si="139"/>
        <v>0</v>
      </c>
      <c r="EI114" s="770">
        <f t="shared" ca="1" si="139"/>
        <v>0</v>
      </c>
      <c r="EJ114" s="770">
        <f t="shared" ca="1" si="139"/>
        <v>0</v>
      </c>
      <c r="EK114" s="770">
        <f t="shared" ca="1" si="139"/>
        <v>0</v>
      </c>
      <c r="EL114" s="770">
        <f t="shared" ca="1" si="139"/>
        <v>0</v>
      </c>
      <c r="EM114" s="770">
        <f t="shared" ca="1" si="139"/>
        <v>0</v>
      </c>
      <c r="EN114" s="770">
        <f t="shared" ca="1" si="139"/>
        <v>0</v>
      </c>
      <c r="EO114" s="770">
        <f t="shared" ca="1" si="139"/>
        <v>0</v>
      </c>
      <c r="EP114" s="770">
        <f t="shared" ca="1" si="139"/>
        <v>0</v>
      </c>
    </row>
    <row r="115" spans="2:146" ht="14.1" customHeight="1">
      <c r="B115" s="801" t="s">
        <v>685</v>
      </c>
      <c r="C115" s="826"/>
      <c r="D115" s="803" t="s">
        <v>97</v>
      </c>
      <c r="E115" s="71">
        <f ca="1">SUM(G115:EP115)</f>
        <v>0</v>
      </c>
      <c r="F115" s="770"/>
      <c r="G115" s="770"/>
      <c r="H115" s="770">
        <f t="shared" ref="H115:AM115" si="140">H61</f>
        <v>0</v>
      </c>
      <c r="I115" s="770">
        <f t="shared" si="140"/>
        <v>0</v>
      </c>
      <c r="J115" s="770">
        <f t="shared" si="140"/>
        <v>0</v>
      </c>
      <c r="K115" s="770">
        <f t="shared" ca="1" si="140"/>
        <v>0</v>
      </c>
      <c r="L115" s="770">
        <f t="shared" ca="1" si="140"/>
        <v>0</v>
      </c>
      <c r="M115" s="770">
        <f t="shared" ca="1" si="140"/>
        <v>0</v>
      </c>
      <c r="N115" s="770">
        <f t="shared" ca="1" si="140"/>
        <v>0</v>
      </c>
      <c r="O115" s="770">
        <f t="shared" ca="1" si="140"/>
        <v>0</v>
      </c>
      <c r="P115" s="770">
        <f t="shared" ca="1" si="140"/>
        <v>0</v>
      </c>
      <c r="Q115" s="770">
        <f t="shared" ca="1" si="140"/>
        <v>0</v>
      </c>
      <c r="R115" s="770">
        <f t="shared" ca="1" si="140"/>
        <v>0</v>
      </c>
      <c r="S115" s="770">
        <f t="shared" ca="1" si="140"/>
        <v>0</v>
      </c>
      <c r="T115" s="770">
        <f t="shared" ca="1" si="140"/>
        <v>0</v>
      </c>
      <c r="U115" s="770">
        <f t="shared" ca="1" si="140"/>
        <v>0</v>
      </c>
      <c r="V115" s="770">
        <f t="shared" ca="1" si="140"/>
        <v>0</v>
      </c>
      <c r="W115" s="770">
        <f t="shared" ca="1" si="140"/>
        <v>0</v>
      </c>
      <c r="X115" s="770">
        <f t="shared" ca="1" si="140"/>
        <v>0</v>
      </c>
      <c r="Y115" s="770">
        <f t="shared" ca="1" si="140"/>
        <v>0</v>
      </c>
      <c r="Z115" s="770">
        <f t="shared" ca="1" si="140"/>
        <v>0</v>
      </c>
      <c r="AA115" s="770">
        <f t="shared" ca="1" si="140"/>
        <v>0</v>
      </c>
      <c r="AB115" s="770">
        <f t="shared" ca="1" si="140"/>
        <v>0</v>
      </c>
      <c r="AC115" s="770">
        <f t="shared" ca="1" si="140"/>
        <v>0</v>
      </c>
      <c r="AD115" s="770">
        <f t="shared" ca="1" si="140"/>
        <v>0</v>
      </c>
      <c r="AE115" s="770">
        <f t="shared" ca="1" si="140"/>
        <v>0</v>
      </c>
      <c r="AF115" s="770">
        <f t="shared" ca="1" si="140"/>
        <v>0</v>
      </c>
      <c r="AG115" s="770">
        <f t="shared" ca="1" si="140"/>
        <v>0</v>
      </c>
      <c r="AH115" s="770">
        <f t="shared" ca="1" si="140"/>
        <v>0</v>
      </c>
      <c r="AI115" s="770">
        <f t="shared" ca="1" si="140"/>
        <v>0</v>
      </c>
      <c r="AJ115" s="770">
        <f t="shared" ca="1" si="140"/>
        <v>0</v>
      </c>
      <c r="AK115" s="770">
        <f t="shared" ca="1" si="140"/>
        <v>0</v>
      </c>
      <c r="AL115" s="770">
        <f t="shared" ca="1" si="140"/>
        <v>0</v>
      </c>
      <c r="AM115" s="770">
        <f t="shared" ca="1" si="140"/>
        <v>0</v>
      </c>
      <c r="AN115" s="770">
        <f t="shared" ref="AN115:BS115" ca="1" si="141">AN61</f>
        <v>0</v>
      </c>
      <c r="AO115" s="770">
        <f t="shared" ca="1" si="141"/>
        <v>0</v>
      </c>
      <c r="AP115" s="770">
        <f t="shared" ca="1" si="141"/>
        <v>0</v>
      </c>
      <c r="AQ115" s="770">
        <f t="shared" ca="1" si="141"/>
        <v>0</v>
      </c>
      <c r="AR115" s="770">
        <f t="shared" ca="1" si="141"/>
        <v>0</v>
      </c>
      <c r="AS115" s="770">
        <f t="shared" ca="1" si="141"/>
        <v>0</v>
      </c>
      <c r="AT115" s="770">
        <f t="shared" ca="1" si="141"/>
        <v>0</v>
      </c>
      <c r="AU115" s="770">
        <f t="shared" ca="1" si="141"/>
        <v>0</v>
      </c>
      <c r="AV115" s="770">
        <f t="shared" ca="1" si="141"/>
        <v>0</v>
      </c>
      <c r="AW115" s="770">
        <f t="shared" ca="1" si="141"/>
        <v>0</v>
      </c>
      <c r="AX115" s="770">
        <f t="shared" ca="1" si="141"/>
        <v>0</v>
      </c>
      <c r="AY115" s="770">
        <f t="shared" ca="1" si="141"/>
        <v>0</v>
      </c>
      <c r="AZ115" s="770">
        <f t="shared" ca="1" si="141"/>
        <v>0</v>
      </c>
      <c r="BA115" s="770">
        <f t="shared" ca="1" si="141"/>
        <v>0</v>
      </c>
      <c r="BB115" s="770">
        <f t="shared" ca="1" si="141"/>
        <v>0</v>
      </c>
      <c r="BC115" s="770">
        <f t="shared" ca="1" si="141"/>
        <v>0</v>
      </c>
      <c r="BD115" s="770">
        <f t="shared" ca="1" si="141"/>
        <v>0</v>
      </c>
      <c r="BE115" s="770">
        <f t="shared" ca="1" si="141"/>
        <v>0</v>
      </c>
      <c r="BF115" s="770">
        <f t="shared" ca="1" si="141"/>
        <v>0</v>
      </c>
      <c r="BG115" s="770">
        <f t="shared" ca="1" si="141"/>
        <v>0</v>
      </c>
      <c r="BH115" s="770">
        <f t="shared" ca="1" si="141"/>
        <v>0</v>
      </c>
      <c r="BI115" s="770">
        <f t="shared" ca="1" si="141"/>
        <v>0</v>
      </c>
      <c r="BJ115" s="770">
        <f t="shared" ca="1" si="141"/>
        <v>0</v>
      </c>
      <c r="BK115" s="770">
        <f t="shared" ca="1" si="141"/>
        <v>0</v>
      </c>
      <c r="BL115" s="770">
        <f t="shared" ca="1" si="141"/>
        <v>0</v>
      </c>
      <c r="BM115" s="770">
        <f t="shared" ca="1" si="141"/>
        <v>0</v>
      </c>
      <c r="BN115" s="770">
        <f t="shared" ca="1" si="141"/>
        <v>0</v>
      </c>
      <c r="BO115" s="770">
        <f t="shared" ca="1" si="141"/>
        <v>0</v>
      </c>
      <c r="BP115" s="770">
        <f t="shared" ca="1" si="141"/>
        <v>0</v>
      </c>
      <c r="BQ115" s="770">
        <f t="shared" ca="1" si="141"/>
        <v>0</v>
      </c>
      <c r="BR115" s="770">
        <f t="shared" ca="1" si="141"/>
        <v>0</v>
      </c>
      <c r="BS115" s="770">
        <f t="shared" ca="1" si="141"/>
        <v>0</v>
      </c>
      <c r="BT115" s="770">
        <f t="shared" ref="BT115:CY115" ca="1" si="142">BT61</f>
        <v>0</v>
      </c>
      <c r="BU115" s="770">
        <f t="shared" ca="1" si="142"/>
        <v>0</v>
      </c>
      <c r="BV115" s="770">
        <f t="shared" ca="1" si="142"/>
        <v>0</v>
      </c>
      <c r="BW115" s="770">
        <f t="shared" ca="1" si="142"/>
        <v>0</v>
      </c>
      <c r="BX115" s="770">
        <f t="shared" ca="1" si="142"/>
        <v>0</v>
      </c>
      <c r="BY115" s="770">
        <f t="shared" ca="1" si="142"/>
        <v>0</v>
      </c>
      <c r="BZ115" s="770">
        <f t="shared" ca="1" si="142"/>
        <v>0</v>
      </c>
      <c r="CA115" s="770">
        <f t="shared" ca="1" si="142"/>
        <v>0</v>
      </c>
      <c r="CB115" s="770">
        <f t="shared" ca="1" si="142"/>
        <v>0</v>
      </c>
      <c r="CC115" s="770">
        <f t="shared" ca="1" si="142"/>
        <v>0</v>
      </c>
      <c r="CD115" s="770">
        <f t="shared" ca="1" si="142"/>
        <v>0</v>
      </c>
      <c r="CE115" s="770">
        <f t="shared" ca="1" si="142"/>
        <v>0</v>
      </c>
      <c r="CF115" s="770">
        <f t="shared" ca="1" si="142"/>
        <v>0</v>
      </c>
      <c r="CG115" s="770">
        <f t="shared" ca="1" si="142"/>
        <v>0</v>
      </c>
      <c r="CH115" s="770">
        <f t="shared" ca="1" si="142"/>
        <v>0</v>
      </c>
      <c r="CI115" s="770">
        <f t="shared" ca="1" si="142"/>
        <v>0</v>
      </c>
      <c r="CJ115" s="770">
        <f t="shared" ca="1" si="142"/>
        <v>0</v>
      </c>
      <c r="CK115" s="770">
        <f t="shared" ca="1" si="142"/>
        <v>0</v>
      </c>
      <c r="CL115" s="770">
        <f t="shared" ca="1" si="142"/>
        <v>0</v>
      </c>
      <c r="CM115" s="770">
        <f t="shared" ca="1" si="142"/>
        <v>0</v>
      </c>
      <c r="CN115" s="770">
        <f t="shared" ca="1" si="142"/>
        <v>0</v>
      </c>
      <c r="CO115" s="770">
        <f t="shared" ca="1" si="142"/>
        <v>0</v>
      </c>
      <c r="CP115" s="770">
        <f t="shared" ca="1" si="142"/>
        <v>0</v>
      </c>
      <c r="CQ115" s="770">
        <f t="shared" ca="1" si="142"/>
        <v>0</v>
      </c>
      <c r="CR115" s="770">
        <f t="shared" ca="1" si="142"/>
        <v>0</v>
      </c>
      <c r="CS115" s="770">
        <f t="shared" ca="1" si="142"/>
        <v>0</v>
      </c>
      <c r="CT115" s="770">
        <f t="shared" ca="1" si="142"/>
        <v>0</v>
      </c>
      <c r="CU115" s="770">
        <f t="shared" ca="1" si="142"/>
        <v>0</v>
      </c>
      <c r="CV115" s="770">
        <f t="shared" ca="1" si="142"/>
        <v>0</v>
      </c>
      <c r="CW115" s="770">
        <f t="shared" ca="1" si="142"/>
        <v>0</v>
      </c>
      <c r="CX115" s="770">
        <f t="shared" ca="1" si="142"/>
        <v>0</v>
      </c>
      <c r="CY115" s="770">
        <f t="shared" ca="1" si="142"/>
        <v>0</v>
      </c>
      <c r="CZ115" s="770">
        <f t="shared" ref="CZ115:EE115" ca="1" si="143">CZ61</f>
        <v>0</v>
      </c>
      <c r="DA115" s="770">
        <f t="shared" ca="1" si="143"/>
        <v>0</v>
      </c>
      <c r="DB115" s="770">
        <f t="shared" ca="1" si="143"/>
        <v>0</v>
      </c>
      <c r="DC115" s="770">
        <f t="shared" ca="1" si="143"/>
        <v>0</v>
      </c>
      <c r="DD115" s="770">
        <f t="shared" ca="1" si="143"/>
        <v>0</v>
      </c>
      <c r="DE115" s="770">
        <f t="shared" ca="1" si="143"/>
        <v>0</v>
      </c>
      <c r="DF115" s="770">
        <f t="shared" ca="1" si="143"/>
        <v>0</v>
      </c>
      <c r="DG115" s="770">
        <f t="shared" ca="1" si="143"/>
        <v>0</v>
      </c>
      <c r="DH115" s="770">
        <f t="shared" ca="1" si="143"/>
        <v>0</v>
      </c>
      <c r="DI115" s="770">
        <f t="shared" ca="1" si="143"/>
        <v>0</v>
      </c>
      <c r="DJ115" s="770">
        <f t="shared" ca="1" si="143"/>
        <v>0</v>
      </c>
      <c r="DK115" s="770">
        <f t="shared" ca="1" si="143"/>
        <v>0</v>
      </c>
      <c r="DL115" s="770">
        <f t="shared" ca="1" si="143"/>
        <v>0</v>
      </c>
      <c r="DM115" s="770">
        <f t="shared" ca="1" si="143"/>
        <v>0</v>
      </c>
      <c r="DN115" s="770">
        <f t="shared" ca="1" si="143"/>
        <v>0</v>
      </c>
      <c r="DO115" s="770">
        <f t="shared" ca="1" si="143"/>
        <v>0</v>
      </c>
      <c r="DP115" s="770">
        <f t="shared" ca="1" si="143"/>
        <v>0</v>
      </c>
      <c r="DQ115" s="770">
        <f t="shared" ca="1" si="143"/>
        <v>0</v>
      </c>
      <c r="DR115" s="770">
        <f t="shared" ca="1" si="143"/>
        <v>0</v>
      </c>
      <c r="DS115" s="770">
        <f t="shared" ca="1" si="143"/>
        <v>0</v>
      </c>
      <c r="DT115" s="770">
        <f t="shared" ca="1" si="143"/>
        <v>0</v>
      </c>
      <c r="DU115" s="770">
        <f t="shared" ca="1" si="143"/>
        <v>0</v>
      </c>
      <c r="DV115" s="770">
        <f t="shared" ca="1" si="143"/>
        <v>0</v>
      </c>
      <c r="DW115" s="770">
        <f t="shared" ca="1" si="143"/>
        <v>0</v>
      </c>
      <c r="DX115" s="770">
        <f t="shared" ca="1" si="143"/>
        <v>0</v>
      </c>
      <c r="DY115" s="770">
        <f t="shared" ca="1" si="143"/>
        <v>0</v>
      </c>
      <c r="DZ115" s="770">
        <f t="shared" ca="1" si="143"/>
        <v>0</v>
      </c>
      <c r="EA115" s="770">
        <f t="shared" ca="1" si="143"/>
        <v>0</v>
      </c>
      <c r="EB115" s="770">
        <f t="shared" ca="1" si="143"/>
        <v>0</v>
      </c>
      <c r="EC115" s="770">
        <f t="shared" ca="1" si="143"/>
        <v>0</v>
      </c>
      <c r="ED115" s="770">
        <f t="shared" ca="1" si="143"/>
        <v>0</v>
      </c>
      <c r="EE115" s="770">
        <f t="shared" ca="1" si="143"/>
        <v>0</v>
      </c>
      <c r="EF115" s="770">
        <f t="shared" ref="EF115:EP115" ca="1" si="144">EF61</f>
        <v>0</v>
      </c>
      <c r="EG115" s="770">
        <f t="shared" ca="1" si="144"/>
        <v>0</v>
      </c>
      <c r="EH115" s="770">
        <f t="shared" ca="1" si="144"/>
        <v>0</v>
      </c>
      <c r="EI115" s="770">
        <f t="shared" ca="1" si="144"/>
        <v>0</v>
      </c>
      <c r="EJ115" s="770">
        <f t="shared" ca="1" si="144"/>
        <v>0</v>
      </c>
      <c r="EK115" s="770">
        <f t="shared" ca="1" si="144"/>
        <v>0</v>
      </c>
      <c r="EL115" s="770">
        <f t="shared" ca="1" si="144"/>
        <v>0</v>
      </c>
      <c r="EM115" s="770">
        <f t="shared" ca="1" si="144"/>
        <v>0</v>
      </c>
      <c r="EN115" s="770">
        <f t="shared" ca="1" si="144"/>
        <v>0</v>
      </c>
      <c r="EO115" s="770">
        <f t="shared" ca="1" si="144"/>
        <v>0</v>
      </c>
      <c r="EP115" s="770">
        <f t="shared" ca="1" si="144"/>
        <v>0</v>
      </c>
    </row>
    <row r="116" spans="2:146" ht="14.1" customHeight="1">
      <c r="B116" s="801" t="s">
        <v>686</v>
      </c>
      <c r="C116" s="826"/>
      <c r="D116" s="803" t="s">
        <v>97</v>
      </c>
      <c r="E116" s="71">
        <f t="shared" ref="E116" ca="1" si="145">SUM(G116:EP116)</f>
        <v>0</v>
      </c>
      <c r="F116" s="770"/>
      <c r="G116" s="770"/>
      <c r="H116" s="770">
        <f t="shared" ref="H116:AM116" ca="1" si="146">H62</f>
        <v>0</v>
      </c>
      <c r="I116" s="770">
        <f t="shared" ca="1" si="146"/>
        <v>0</v>
      </c>
      <c r="J116" s="770">
        <f t="shared" ca="1" si="146"/>
        <v>0</v>
      </c>
      <c r="K116" s="770">
        <f t="shared" ca="1" si="146"/>
        <v>0</v>
      </c>
      <c r="L116" s="770">
        <f t="shared" ca="1" si="146"/>
        <v>0</v>
      </c>
      <c r="M116" s="770">
        <f t="shared" ca="1" si="146"/>
        <v>0</v>
      </c>
      <c r="N116" s="770">
        <f t="shared" ca="1" si="146"/>
        <v>0</v>
      </c>
      <c r="O116" s="770">
        <f t="shared" ca="1" si="146"/>
        <v>0</v>
      </c>
      <c r="P116" s="770">
        <f t="shared" ca="1" si="146"/>
        <v>0</v>
      </c>
      <c r="Q116" s="770">
        <f t="shared" ca="1" si="146"/>
        <v>0</v>
      </c>
      <c r="R116" s="770">
        <f t="shared" ca="1" si="146"/>
        <v>0</v>
      </c>
      <c r="S116" s="770">
        <f t="shared" ca="1" si="146"/>
        <v>0</v>
      </c>
      <c r="T116" s="770">
        <f t="shared" ca="1" si="146"/>
        <v>0</v>
      </c>
      <c r="U116" s="770">
        <f t="shared" ca="1" si="146"/>
        <v>0</v>
      </c>
      <c r="V116" s="770">
        <f t="shared" ca="1" si="146"/>
        <v>0</v>
      </c>
      <c r="W116" s="770">
        <f t="shared" ca="1" si="146"/>
        <v>0</v>
      </c>
      <c r="X116" s="770">
        <f t="shared" ca="1" si="146"/>
        <v>0</v>
      </c>
      <c r="Y116" s="770">
        <f t="shared" ca="1" si="146"/>
        <v>0</v>
      </c>
      <c r="Z116" s="770">
        <f t="shared" ca="1" si="146"/>
        <v>0</v>
      </c>
      <c r="AA116" s="770">
        <f t="shared" ca="1" si="146"/>
        <v>0</v>
      </c>
      <c r="AB116" s="770">
        <f t="shared" ca="1" si="146"/>
        <v>0</v>
      </c>
      <c r="AC116" s="770">
        <f t="shared" ca="1" si="146"/>
        <v>0</v>
      </c>
      <c r="AD116" s="770">
        <f t="shared" ca="1" si="146"/>
        <v>0</v>
      </c>
      <c r="AE116" s="770">
        <f t="shared" ca="1" si="146"/>
        <v>0</v>
      </c>
      <c r="AF116" s="770">
        <f t="shared" ca="1" si="146"/>
        <v>0</v>
      </c>
      <c r="AG116" s="770">
        <f t="shared" ca="1" si="146"/>
        <v>0</v>
      </c>
      <c r="AH116" s="770">
        <f t="shared" ca="1" si="146"/>
        <v>0</v>
      </c>
      <c r="AI116" s="770">
        <f t="shared" ca="1" si="146"/>
        <v>0</v>
      </c>
      <c r="AJ116" s="770">
        <f t="shared" ca="1" si="146"/>
        <v>0</v>
      </c>
      <c r="AK116" s="770">
        <f t="shared" ca="1" si="146"/>
        <v>0</v>
      </c>
      <c r="AL116" s="770">
        <f t="shared" ca="1" si="146"/>
        <v>0</v>
      </c>
      <c r="AM116" s="770">
        <f t="shared" ca="1" si="146"/>
        <v>0</v>
      </c>
      <c r="AN116" s="770">
        <f t="shared" ref="AN116:BS116" ca="1" si="147">AN62</f>
        <v>0</v>
      </c>
      <c r="AO116" s="770">
        <f t="shared" ca="1" si="147"/>
        <v>0</v>
      </c>
      <c r="AP116" s="770">
        <f t="shared" ca="1" si="147"/>
        <v>0</v>
      </c>
      <c r="AQ116" s="770">
        <f t="shared" ca="1" si="147"/>
        <v>0</v>
      </c>
      <c r="AR116" s="770">
        <f t="shared" ca="1" si="147"/>
        <v>0</v>
      </c>
      <c r="AS116" s="770">
        <f t="shared" ca="1" si="147"/>
        <v>0</v>
      </c>
      <c r="AT116" s="770">
        <f t="shared" ca="1" si="147"/>
        <v>0</v>
      </c>
      <c r="AU116" s="770">
        <f t="shared" ca="1" si="147"/>
        <v>0</v>
      </c>
      <c r="AV116" s="770">
        <f t="shared" ca="1" si="147"/>
        <v>0</v>
      </c>
      <c r="AW116" s="770">
        <f t="shared" ca="1" si="147"/>
        <v>0</v>
      </c>
      <c r="AX116" s="770">
        <f t="shared" ca="1" si="147"/>
        <v>0</v>
      </c>
      <c r="AY116" s="770">
        <f t="shared" ca="1" si="147"/>
        <v>0</v>
      </c>
      <c r="AZ116" s="770">
        <f t="shared" ca="1" si="147"/>
        <v>0</v>
      </c>
      <c r="BA116" s="770">
        <f t="shared" ca="1" si="147"/>
        <v>0</v>
      </c>
      <c r="BB116" s="770">
        <f t="shared" ca="1" si="147"/>
        <v>0</v>
      </c>
      <c r="BC116" s="770">
        <f t="shared" ca="1" si="147"/>
        <v>0</v>
      </c>
      <c r="BD116" s="770">
        <f t="shared" ca="1" si="147"/>
        <v>0</v>
      </c>
      <c r="BE116" s="770">
        <f t="shared" ca="1" si="147"/>
        <v>0</v>
      </c>
      <c r="BF116" s="770">
        <f t="shared" ca="1" si="147"/>
        <v>0</v>
      </c>
      <c r="BG116" s="770">
        <f t="shared" ca="1" si="147"/>
        <v>0</v>
      </c>
      <c r="BH116" s="770">
        <f t="shared" ca="1" si="147"/>
        <v>0</v>
      </c>
      <c r="BI116" s="770">
        <f t="shared" ca="1" si="147"/>
        <v>0</v>
      </c>
      <c r="BJ116" s="770">
        <f t="shared" ca="1" si="147"/>
        <v>0</v>
      </c>
      <c r="BK116" s="770">
        <f t="shared" ca="1" si="147"/>
        <v>0</v>
      </c>
      <c r="BL116" s="770">
        <f t="shared" ca="1" si="147"/>
        <v>0</v>
      </c>
      <c r="BM116" s="770">
        <f t="shared" ca="1" si="147"/>
        <v>0</v>
      </c>
      <c r="BN116" s="770">
        <f t="shared" ca="1" si="147"/>
        <v>0</v>
      </c>
      <c r="BO116" s="770">
        <f t="shared" ca="1" si="147"/>
        <v>0</v>
      </c>
      <c r="BP116" s="770">
        <f t="shared" ca="1" si="147"/>
        <v>0</v>
      </c>
      <c r="BQ116" s="770">
        <f t="shared" ca="1" si="147"/>
        <v>0</v>
      </c>
      <c r="BR116" s="770">
        <f t="shared" ca="1" si="147"/>
        <v>0</v>
      </c>
      <c r="BS116" s="770">
        <f t="shared" ca="1" si="147"/>
        <v>0</v>
      </c>
      <c r="BT116" s="770">
        <f t="shared" ref="BT116:CY116" ca="1" si="148">BT62</f>
        <v>0</v>
      </c>
      <c r="BU116" s="770">
        <f t="shared" ca="1" si="148"/>
        <v>0</v>
      </c>
      <c r="BV116" s="770">
        <f t="shared" ca="1" si="148"/>
        <v>0</v>
      </c>
      <c r="BW116" s="770">
        <f t="shared" ca="1" si="148"/>
        <v>0</v>
      </c>
      <c r="BX116" s="770">
        <f t="shared" ca="1" si="148"/>
        <v>0</v>
      </c>
      <c r="BY116" s="770">
        <f t="shared" ca="1" si="148"/>
        <v>0</v>
      </c>
      <c r="BZ116" s="770">
        <f t="shared" ca="1" si="148"/>
        <v>0</v>
      </c>
      <c r="CA116" s="770">
        <f t="shared" ca="1" si="148"/>
        <v>0</v>
      </c>
      <c r="CB116" s="770">
        <f t="shared" ca="1" si="148"/>
        <v>0</v>
      </c>
      <c r="CC116" s="770">
        <f t="shared" ca="1" si="148"/>
        <v>0</v>
      </c>
      <c r="CD116" s="770">
        <f t="shared" ca="1" si="148"/>
        <v>0</v>
      </c>
      <c r="CE116" s="770">
        <f t="shared" ca="1" si="148"/>
        <v>0</v>
      </c>
      <c r="CF116" s="770">
        <f t="shared" ca="1" si="148"/>
        <v>0</v>
      </c>
      <c r="CG116" s="770">
        <f t="shared" ca="1" si="148"/>
        <v>0</v>
      </c>
      <c r="CH116" s="770">
        <f t="shared" ca="1" si="148"/>
        <v>0</v>
      </c>
      <c r="CI116" s="770">
        <f t="shared" ca="1" si="148"/>
        <v>0</v>
      </c>
      <c r="CJ116" s="770">
        <f t="shared" ca="1" si="148"/>
        <v>0</v>
      </c>
      <c r="CK116" s="770">
        <f t="shared" ca="1" si="148"/>
        <v>0</v>
      </c>
      <c r="CL116" s="770">
        <f t="shared" ca="1" si="148"/>
        <v>0</v>
      </c>
      <c r="CM116" s="770">
        <f t="shared" ca="1" si="148"/>
        <v>0</v>
      </c>
      <c r="CN116" s="770">
        <f t="shared" ca="1" si="148"/>
        <v>0</v>
      </c>
      <c r="CO116" s="770">
        <f t="shared" ca="1" si="148"/>
        <v>0</v>
      </c>
      <c r="CP116" s="770">
        <f t="shared" ca="1" si="148"/>
        <v>0</v>
      </c>
      <c r="CQ116" s="770">
        <f t="shared" ca="1" si="148"/>
        <v>0</v>
      </c>
      <c r="CR116" s="770">
        <f t="shared" ca="1" si="148"/>
        <v>0</v>
      </c>
      <c r="CS116" s="770">
        <f t="shared" ca="1" si="148"/>
        <v>0</v>
      </c>
      <c r="CT116" s="770">
        <f t="shared" ca="1" si="148"/>
        <v>0</v>
      </c>
      <c r="CU116" s="770">
        <f t="shared" ca="1" si="148"/>
        <v>0</v>
      </c>
      <c r="CV116" s="770">
        <f t="shared" ca="1" si="148"/>
        <v>0</v>
      </c>
      <c r="CW116" s="770">
        <f t="shared" ca="1" si="148"/>
        <v>0</v>
      </c>
      <c r="CX116" s="770">
        <f t="shared" ca="1" si="148"/>
        <v>0</v>
      </c>
      <c r="CY116" s="770">
        <f t="shared" ca="1" si="148"/>
        <v>0</v>
      </c>
      <c r="CZ116" s="770">
        <f t="shared" ref="CZ116:EE116" ca="1" si="149">CZ62</f>
        <v>0</v>
      </c>
      <c r="DA116" s="770">
        <f t="shared" ca="1" si="149"/>
        <v>0</v>
      </c>
      <c r="DB116" s="770">
        <f t="shared" ca="1" si="149"/>
        <v>0</v>
      </c>
      <c r="DC116" s="770">
        <f t="shared" ca="1" si="149"/>
        <v>0</v>
      </c>
      <c r="DD116" s="770">
        <f t="shared" ca="1" si="149"/>
        <v>0</v>
      </c>
      <c r="DE116" s="770">
        <f t="shared" ca="1" si="149"/>
        <v>0</v>
      </c>
      <c r="DF116" s="770">
        <f t="shared" ca="1" si="149"/>
        <v>0</v>
      </c>
      <c r="DG116" s="770">
        <f t="shared" ca="1" si="149"/>
        <v>0</v>
      </c>
      <c r="DH116" s="770">
        <f t="shared" ca="1" si="149"/>
        <v>0</v>
      </c>
      <c r="DI116" s="770">
        <f t="shared" ca="1" si="149"/>
        <v>0</v>
      </c>
      <c r="DJ116" s="770">
        <f t="shared" ca="1" si="149"/>
        <v>0</v>
      </c>
      <c r="DK116" s="770">
        <f t="shared" ca="1" si="149"/>
        <v>0</v>
      </c>
      <c r="DL116" s="770">
        <f t="shared" ca="1" si="149"/>
        <v>0</v>
      </c>
      <c r="DM116" s="770">
        <f t="shared" ca="1" si="149"/>
        <v>0</v>
      </c>
      <c r="DN116" s="770">
        <f t="shared" ca="1" si="149"/>
        <v>0</v>
      </c>
      <c r="DO116" s="770">
        <f t="shared" ca="1" si="149"/>
        <v>0</v>
      </c>
      <c r="DP116" s="770">
        <f t="shared" ca="1" si="149"/>
        <v>0</v>
      </c>
      <c r="DQ116" s="770">
        <f t="shared" ca="1" si="149"/>
        <v>0</v>
      </c>
      <c r="DR116" s="770">
        <f t="shared" ca="1" si="149"/>
        <v>0</v>
      </c>
      <c r="DS116" s="770">
        <f t="shared" ca="1" si="149"/>
        <v>0</v>
      </c>
      <c r="DT116" s="770">
        <f t="shared" ca="1" si="149"/>
        <v>0</v>
      </c>
      <c r="DU116" s="770">
        <f t="shared" ca="1" si="149"/>
        <v>0</v>
      </c>
      <c r="DV116" s="770">
        <f t="shared" ca="1" si="149"/>
        <v>0</v>
      </c>
      <c r="DW116" s="770">
        <f t="shared" ca="1" si="149"/>
        <v>0</v>
      </c>
      <c r="DX116" s="770">
        <f t="shared" ca="1" si="149"/>
        <v>0</v>
      </c>
      <c r="DY116" s="770">
        <f t="shared" ca="1" si="149"/>
        <v>0</v>
      </c>
      <c r="DZ116" s="770">
        <f t="shared" ca="1" si="149"/>
        <v>0</v>
      </c>
      <c r="EA116" s="770">
        <f t="shared" ca="1" si="149"/>
        <v>0</v>
      </c>
      <c r="EB116" s="770">
        <f t="shared" ca="1" si="149"/>
        <v>0</v>
      </c>
      <c r="EC116" s="770">
        <f t="shared" ca="1" si="149"/>
        <v>0</v>
      </c>
      <c r="ED116" s="770">
        <f t="shared" ca="1" si="149"/>
        <v>0</v>
      </c>
      <c r="EE116" s="770">
        <f t="shared" ca="1" si="149"/>
        <v>0</v>
      </c>
      <c r="EF116" s="770">
        <f t="shared" ref="EF116:EP116" ca="1" si="150">EF62</f>
        <v>0</v>
      </c>
      <c r="EG116" s="770">
        <f t="shared" ca="1" si="150"/>
        <v>0</v>
      </c>
      <c r="EH116" s="770">
        <f t="shared" ca="1" si="150"/>
        <v>0</v>
      </c>
      <c r="EI116" s="770">
        <f t="shared" ca="1" si="150"/>
        <v>0</v>
      </c>
      <c r="EJ116" s="770">
        <f t="shared" ca="1" si="150"/>
        <v>0</v>
      </c>
      <c r="EK116" s="770">
        <f t="shared" ca="1" si="150"/>
        <v>0</v>
      </c>
      <c r="EL116" s="770">
        <f t="shared" ca="1" si="150"/>
        <v>0</v>
      </c>
      <c r="EM116" s="770">
        <f t="shared" ca="1" si="150"/>
        <v>0</v>
      </c>
      <c r="EN116" s="770">
        <f t="shared" ca="1" si="150"/>
        <v>0</v>
      </c>
      <c r="EO116" s="770">
        <f t="shared" ca="1" si="150"/>
        <v>0</v>
      </c>
      <c r="EP116" s="770">
        <f t="shared" ca="1" si="150"/>
        <v>0</v>
      </c>
    </row>
    <row r="117" spans="2:146" ht="14.1" customHeight="1">
      <c r="B117" s="801" t="s">
        <v>687</v>
      </c>
      <c r="C117" s="767"/>
      <c r="D117" s="803" t="s">
        <v>97</v>
      </c>
      <c r="E117" s="82">
        <f t="shared" ref="E117" ca="1" si="151">SUM(G117:EP117)</f>
        <v>13106.614112474996</v>
      </c>
      <c r="F117" s="917"/>
      <c r="G117" s="917"/>
      <c r="H117" s="770">
        <f t="shared" ref="H117:AM117" ca="1" si="152">H63</f>
        <v>0</v>
      </c>
      <c r="I117" s="770">
        <f t="shared" ca="1" si="152"/>
        <v>0</v>
      </c>
      <c r="J117" s="770">
        <f t="shared" ca="1" si="152"/>
        <v>0</v>
      </c>
      <c r="K117" s="770">
        <f t="shared" ca="1" si="152"/>
        <v>0</v>
      </c>
      <c r="L117" s="770">
        <f t="shared" ca="1" si="152"/>
        <v>0</v>
      </c>
      <c r="M117" s="770">
        <f t="shared" ca="1" si="152"/>
        <v>0</v>
      </c>
      <c r="N117" s="770">
        <f t="shared" ca="1" si="152"/>
        <v>0</v>
      </c>
      <c r="O117" s="770">
        <f t="shared" ca="1" si="152"/>
        <v>0</v>
      </c>
      <c r="P117" s="770">
        <f t="shared" ca="1" si="152"/>
        <v>0</v>
      </c>
      <c r="Q117" s="770">
        <f t="shared" ca="1" si="152"/>
        <v>0</v>
      </c>
      <c r="R117" s="770">
        <f t="shared" ca="1" si="152"/>
        <v>161.47623791064998</v>
      </c>
      <c r="S117" s="770">
        <f t="shared" ca="1" si="152"/>
        <v>164.91629410814997</v>
      </c>
      <c r="T117" s="770">
        <f t="shared" ca="1" si="152"/>
        <v>210.32503591515001</v>
      </c>
      <c r="U117" s="770">
        <f t="shared" ca="1" si="152"/>
        <v>151.29367156604999</v>
      </c>
      <c r="V117" s="770">
        <f t="shared" ca="1" si="152"/>
        <v>160.66885672109674</v>
      </c>
      <c r="W117" s="770">
        <f t="shared" ca="1" si="152"/>
        <v>164.09171263760925</v>
      </c>
      <c r="X117" s="770">
        <f t="shared" ca="1" si="152"/>
        <v>209.27341073557426</v>
      </c>
      <c r="Y117" s="770">
        <f t="shared" ca="1" si="152"/>
        <v>150.53720320821978</v>
      </c>
      <c r="Z117" s="770">
        <f t="shared" ca="1" si="152"/>
        <v>159.86147553154348</v>
      </c>
      <c r="AA117" s="770">
        <f t="shared" ca="1" si="152"/>
        <v>163.26713116706847</v>
      </c>
      <c r="AB117" s="770">
        <f t="shared" ca="1" si="152"/>
        <v>208.22178555599851</v>
      </c>
      <c r="AC117" s="770">
        <f t="shared" ca="1" si="152"/>
        <v>149.78073485038948</v>
      </c>
      <c r="AD117" s="770">
        <f t="shared" ca="1" si="152"/>
        <v>159.05409434199024</v>
      </c>
      <c r="AE117" s="770">
        <f t="shared" ca="1" si="152"/>
        <v>162.44254969652775</v>
      </c>
      <c r="AF117" s="770">
        <f t="shared" ca="1" si="152"/>
        <v>207.17016037642273</v>
      </c>
      <c r="AG117" s="770">
        <f t="shared" ca="1" si="152"/>
        <v>149.02426649255926</v>
      </c>
      <c r="AH117" s="770">
        <f t="shared" ca="1" si="152"/>
        <v>158.246713152437</v>
      </c>
      <c r="AI117" s="770">
        <f t="shared" ca="1" si="152"/>
        <v>161.617968225987</v>
      </c>
      <c r="AJ117" s="770">
        <f t="shared" ca="1" si="152"/>
        <v>206.11853519684703</v>
      </c>
      <c r="AK117" s="770">
        <f t="shared" ca="1" si="152"/>
        <v>148.26779813472902</v>
      </c>
      <c r="AL117" s="770">
        <f t="shared" ca="1" si="152"/>
        <v>157.43933196288378</v>
      </c>
      <c r="AM117" s="770">
        <f t="shared" ca="1" si="152"/>
        <v>160.79338675544625</v>
      </c>
      <c r="AN117" s="770">
        <f t="shared" ref="AN117:BS117" ca="1" si="153">AN63</f>
        <v>205.06691001727131</v>
      </c>
      <c r="AO117" s="770">
        <f t="shared" ca="1" si="153"/>
        <v>147.5113297768988</v>
      </c>
      <c r="AP117" s="770">
        <f t="shared" ca="1" si="153"/>
        <v>156.63195077333052</v>
      </c>
      <c r="AQ117" s="770">
        <f t="shared" ca="1" si="153"/>
        <v>159.9688052849055</v>
      </c>
      <c r="AR117" s="770">
        <f t="shared" ca="1" si="153"/>
        <v>204.0152848376955</v>
      </c>
      <c r="AS117" s="770">
        <f t="shared" ca="1" si="153"/>
        <v>146.7548614190685</v>
      </c>
      <c r="AT117" s="770">
        <f t="shared" ca="1" si="153"/>
        <v>155.82456958377722</v>
      </c>
      <c r="AU117" s="770">
        <f t="shared" ca="1" si="153"/>
        <v>159.14422381436475</v>
      </c>
      <c r="AV117" s="770">
        <f t="shared" ca="1" si="153"/>
        <v>202.96365965811981</v>
      </c>
      <c r="AW117" s="770">
        <f t="shared" ca="1" si="153"/>
        <v>145.99839306123826</v>
      </c>
      <c r="AX117" s="770">
        <f t="shared" ca="1" si="153"/>
        <v>155.01718839422398</v>
      </c>
      <c r="AY117" s="770">
        <f t="shared" ca="1" si="153"/>
        <v>158.31964234382397</v>
      </c>
      <c r="AZ117" s="770">
        <f t="shared" ca="1" si="153"/>
        <v>201.912034478544</v>
      </c>
      <c r="BA117" s="770">
        <f t="shared" ca="1" si="153"/>
        <v>145.24192470340799</v>
      </c>
      <c r="BB117" s="770">
        <f t="shared" ca="1" si="153"/>
        <v>154.20980720467074</v>
      </c>
      <c r="BC117" s="770">
        <f t="shared" ca="1" si="153"/>
        <v>157.49506087328328</v>
      </c>
      <c r="BD117" s="770">
        <f t="shared" ca="1" si="153"/>
        <v>200.86040929896828</v>
      </c>
      <c r="BE117" s="770">
        <f t="shared" ca="1" si="153"/>
        <v>144.48545634557777</v>
      </c>
      <c r="BF117" s="770">
        <f t="shared" ca="1" si="153"/>
        <v>153.4024260151175</v>
      </c>
      <c r="BG117" s="770">
        <f t="shared" ca="1" si="153"/>
        <v>156.6704794027425</v>
      </c>
      <c r="BH117" s="770">
        <f t="shared" ca="1" si="153"/>
        <v>199.80878411939253</v>
      </c>
      <c r="BI117" s="770">
        <f t="shared" ca="1" si="153"/>
        <v>143.7289879877475</v>
      </c>
      <c r="BJ117" s="770">
        <f t="shared" ca="1" si="153"/>
        <v>152.59504482556423</v>
      </c>
      <c r="BK117" s="770">
        <f t="shared" ca="1" si="153"/>
        <v>155.84589793220175</v>
      </c>
      <c r="BL117" s="770">
        <f t="shared" ca="1" si="153"/>
        <v>198.75715893981678</v>
      </c>
      <c r="BM117" s="770">
        <f t="shared" ca="1" si="153"/>
        <v>142.97251962991726</v>
      </c>
      <c r="BN117" s="770">
        <f t="shared" ca="1" si="153"/>
        <v>151.78766363601102</v>
      </c>
      <c r="BO117" s="770">
        <f t="shared" ca="1" si="153"/>
        <v>155.021316461661</v>
      </c>
      <c r="BP117" s="770">
        <f t="shared" ca="1" si="153"/>
        <v>197.705533760241</v>
      </c>
      <c r="BQ117" s="770">
        <f t="shared" ca="1" si="153"/>
        <v>142.21605127208704</v>
      </c>
      <c r="BR117" s="770">
        <f t="shared" ca="1" si="153"/>
        <v>150.98028244645778</v>
      </c>
      <c r="BS117" s="770">
        <f t="shared" ca="1" si="153"/>
        <v>154.19673499112028</v>
      </c>
      <c r="BT117" s="770">
        <f t="shared" ref="BT117:CY117" ca="1" si="154">BT63</f>
        <v>196.6539085806653</v>
      </c>
      <c r="BU117" s="770">
        <f t="shared" ca="1" si="154"/>
        <v>141.45958291425674</v>
      </c>
      <c r="BV117" s="770">
        <f t="shared" ca="1" si="154"/>
        <v>150.17290125690448</v>
      </c>
      <c r="BW117" s="770">
        <f t="shared" ca="1" si="154"/>
        <v>153.37215352057953</v>
      </c>
      <c r="BX117" s="770">
        <f t="shared" ca="1" si="154"/>
        <v>195.60228340108955</v>
      </c>
      <c r="BY117" s="770">
        <f t="shared" ca="1" si="154"/>
        <v>140.7031145564265</v>
      </c>
      <c r="BZ117" s="770">
        <f t="shared" ca="1" si="154"/>
        <v>149.36552006735121</v>
      </c>
      <c r="CA117" s="770">
        <f t="shared" ca="1" si="154"/>
        <v>152.54757205003875</v>
      </c>
      <c r="CB117" s="770">
        <f t="shared" ca="1" si="154"/>
        <v>194.55065822151377</v>
      </c>
      <c r="CC117" s="770">
        <f t="shared" ca="1" si="154"/>
        <v>139.94664619859623</v>
      </c>
      <c r="CD117" s="770">
        <f t="shared" ca="1" si="154"/>
        <v>148.558138877798</v>
      </c>
      <c r="CE117" s="770">
        <f t="shared" ca="1" si="154"/>
        <v>151.722990579498</v>
      </c>
      <c r="CF117" s="770">
        <f t="shared" ca="1" si="154"/>
        <v>193.49903304193802</v>
      </c>
      <c r="CG117" s="770">
        <f t="shared" ca="1" si="154"/>
        <v>139.19017784076601</v>
      </c>
      <c r="CH117" s="770">
        <f t="shared" ca="1" si="154"/>
        <v>147.75075768824473</v>
      </c>
      <c r="CI117" s="770">
        <f t="shared" ca="1" si="154"/>
        <v>150.89840910895722</v>
      </c>
      <c r="CJ117" s="770">
        <f t="shared" ca="1" si="154"/>
        <v>192.44740786236227</v>
      </c>
      <c r="CK117" s="770">
        <f t="shared" ca="1" si="154"/>
        <v>138.43370948293574</v>
      </c>
      <c r="CL117" s="770">
        <f t="shared" ca="1" si="154"/>
        <v>146.94337649869149</v>
      </c>
      <c r="CM117" s="770">
        <f t="shared" ca="1" si="154"/>
        <v>150.0738276384165</v>
      </c>
      <c r="CN117" s="770">
        <f t="shared" ca="1" si="154"/>
        <v>191.39578268278652</v>
      </c>
      <c r="CO117" s="770">
        <f t="shared" ca="1" si="154"/>
        <v>137.6772411251055</v>
      </c>
      <c r="CP117" s="770">
        <f t="shared" ca="1" si="154"/>
        <v>146.13599530913828</v>
      </c>
      <c r="CQ117" s="770">
        <f t="shared" ca="1" si="154"/>
        <v>149.24924616787575</v>
      </c>
      <c r="CR117" s="770">
        <f t="shared" ca="1" si="154"/>
        <v>190.34415750321079</v>
      </c>
      <c r="CS117" s="770">
        <f t="shared" ca="1" si="154"/>
        <v>136.92077276727528</v>
      </c>
      <c r="CT117" s="770">
        <f t="shared" ca="1" si="154"/>
        <v>0</v>
      </c>
      <c r="CU117" s="770">
        <f t="shared" ca="1" si="154"/>
        <v>0</v>
      </c>
      <c r="CV117" s="770">
        <f t="shared" ca="1" si="154"/>
        <v>0</v>
      </c>
      <c r="CW117" s="770">
        <f t="shared" ca="1" si="154"/>
        <v>0</v>
      </c>
      <c r="CX117" s="770">
        <f t="shared" ca="1" si="154"/>
        <v>0</v>
      </c>
      <c r="CY117" s="770">
        <f t="shared" ca="1" si="154"/>
        <v>0</v>
      </c>
      <c r="CZ117" s="770">
        <f t="shared" ref="CZ117:EE117" ca="1" si="155">CZ63</f>
        <v>0</v>
      </c>
      <c r="DA117" s="770">
        <f t="shared" ca="1" si="155"/>
        <v>0</v>
      </c>
      <c r="DB117" s="770">
        <f t="shared" ca="1" si="155"/>
        <v>0</v>
      </c>
      <c r="DC117" s="770">
        <f t="shared" ca="1" si="155"/>
        <v>0</v>
      </c>
      <c r="DD117" s="770">
        <f t="shared" ca="1" si="155"/>
        <v>0</v>
      </c>
      <c r="DE117" s="770">
        <f t="shared" ca="1" si="155"/>
        <v>0</v>
      </c>
      <c r="DF117" s="770">
        <f t="shared" ca="1" si="155"/>
        <v>0</v>
      </c>
      <c r="DG117" s="770">
        <f t="shared" ca="1" si="155"/>
        <v>0</v>
      </c>
      <c r="DH117" s="770">
        <f t="shared" ca="1" si="155"/>
        <v>0</v>
      </c>
      <c r="DI117" s="770">
        <f t="shared" ca="1" si="155"/>
        <v>0</v>
      </c>
      <c r="DJ117" s="770">
        <f t="shared" ca="1" si="155"/>
        <v>0</v>
      </c>
      <c r="DK117" s="770">
        <f t="shared" ca="1" si="155"/>
        <v>0</v>
      </c>
      <c r="DL117" s="770">
        <f t="shared" ca="1" si="155"/>
        <v>0</v>
      </c>
      <c r="DM117" s="770">
        <f t="shared" ca="1" si="155"/>
        <v>0</v>
      </c>
      <c r="DN117" s="770">
        <f t="shared" ca="1" si="155"/>
        <v>0</v>
      </c>
      <c r="DO117" s="770">
        <f t="shared" ca="1" si="155"/>
        <v>0</v>
      </c>
      <c r="DP117" s="770">
        <f t="shared" ca="1" si="155"/>
        <v>0</v>
      </c>
      <c r="DQ117" s="770">
        <f t="shared" ca="1" si="155"/>
        <v>0</v>
      </c>
      <c r="DR117" s="770">
        <f t="shared" ca="1" si="155"/>
        <v>0</v>
      </c>
      <c r="DS117" s="770">
        <f t="shared" ca="1" si="155"/>
        <v>0</v>
      </c>
      <c r="DT117" s="770">
        <f t="shared" ca="1" si="155"/>
        <v>0</v>
      </c>
      <c r="DU117" s="770">
        <f t="shared" ca="1" si="155"/>
        <v>0</v>
      </c>
      <c r="DV117" s="770">
        <f t="shared" ca="1" si="155"/>
        <v>0</v>
      </c>
      <c r="DW117" s="770">
        <f t="shared" ca="1" si="155"/>
        <v>0</v>
      </c>
      <c r="DX117" s="770">
        <f t="shared" ca="1" si="155"/>
        <v>0</v>
      </c>
      <c r="DY117" s="770">
        <f t="shared" ca="1" si="155"/>
        <v>0</v>
      </c>
      <c r="DZ117" s="770">
        <f t="shared" ca="1" si="155"/>
        <v>0</v>
      </c>
      <c r="EA117" s="770">
        <f t="shared" ca="1" si="155"/>
        <v>0</v>
      </c>
      <c r="EB117" s="770">
        <f t="shared" ca="1" si="155"/>
        <v>0</v>
      </c>
      <c r="EC117" s="770">
        <f t="shared" ca="1" si="155"/>
        <v>0</v>
      </c>
      <c r="ED117" s="770">
        <f t="shared" ca="1" si="155"/>
        <v>0</v>
      </c>
      <c r="EE117" s="770">
        <f t="shared" ca="1" si="155"/>
        <v>0</v>
      </c>
      <c r="EF117" s="770">
        <f t="shared" ref="EF117:EP117" ca="1" si="156">EF63</f>
        <v>0</v>
      </c>
      <c r="EG117" s="770">
        <f t="shared" ca="1" si="156"/>
        <v>0</v>
      </c>
      <c r="EH117" s="770">
        <f t="shared" ca="1" si="156"/>
        <v>0</v>
      </c>
      <c r="EI117" s="770">
        <f t="shared" ca="1" si="156"/>
        <v>0</v>
      </c>
      <c r="EJ117" s="770">
        <f t="shared" ca="1" si="156"/>
        <v>0</v>
      </c>
      <c r="EK117" s="770">
        <f t="shared" ca="1" si="156"/>
        <v>0</v>
      </c>
      <c r="EL117" s="770">
        <f t="shared" ca="1" si="156"/>
        <v>0</v>
      </c>
      <c r="EM117" s="770">
        <f t="shared" ca="1" si="156"/>
        <v>0</v>
      </c>
      <c r="EN117" s="770">
        <f t="shared" ca="1" si="156"/>
        <v>0</v>
      </c>
      <c r="EO117" s="770">
        <f t="shared" ca="1" si="156"/>
        <v>0</v>
      </c>
      <c r="EP117" s="770">
        <f t="shared" ca="1" si="156"/>
        <v>0</v>
      </c>
    </row>
    <row r="118" spans="2:146" ht="14.1" customHeight="1" outlineLevel="1">
      <c r="B118" s="942" t="s">
        <v>688</v>
      </c>
      <c r="C118" s="943"/>
      <c r="D118" s="943" t="s">
        <v>97</v>
      </c>
      <c r="E118" s="941">
        <f t="shared" ref="E118:E126" ca="1" si="157">SUM(G118:EP118)</f>
        <v>75441.6658451002</v>
      </c>
      <c r="F118" s="944"/>
      <c r="G118" s="944">
        <f>G113+G114</f>
        <v>-1E-4</v>
      </c>
      <c r="H118" s="944">
        <f t="shared" ref="H118:BS118" ca="1" si="158">H113+H114</f>
        <v>0</v>
      </c>
      <c r="I118" s="944">
        <f t="shared" ca="1" si="158"/>
        <v>0</v>
      </c>
      <c r="J118" s="944">
        <f t="shared" ca="1" si="158"/>
        <v>0</v>
      </c>
      <c r="K118" s="944">
        <f t="shared" ca="1" si="158"/>
        <v>0</v>
      </c>
      <c r="L118" s="944">
        <f t="shared" ca="1" si="158"/>
        <v>-15000</v>
      </c>
      <c r="M118" s="944">
        <f t="shared" ca="1" si="158"/>
        <v>0</v>
      </c>
      <c r="N118" s="944">
        <f t="shared" ca="1" si="158"/>
        <v>0</v>
      </c>
      <c r="O118" s="944">
        <f t="shared" ca="1" si="158"/>
        <v>0</v>
      </c>
      <c r="P118" s="944">
        <f t="shared" ca="1" si="158"/>
        <v>0</v>
      </c>
      <c r="Q118" s="944">
        <f t="shared" ca="1" si="158"/>
        <v>0</v>
      </c>
      <c r="R118" s="944">
        <f t="shared" ca="1" si="158"/>
        <v>520.09582703872229</v>
      </c>
      <c r="S118" s="944">
        <f t="shared" ca="1" si="158"/>
        <v>257.42269127195323</v>
      </c>
      <c r="T118" s="944">
        <f t="shared" ca="1" si="158"/>
        <v>2228.6775138440844</v>
      </c>
      <c r="U118" s="944">
        <f t="shared" ca="1" si="158"/>
        <v>-1653.5582273349228</v>
      </c>
      <c r="V118" s="944">
        <f t="shared" ca="1" si="158"/>
        <v>-720.49066929915625</v>
      </c>
      <c r="W118" s="944">
        <f t="shared" ca="1" si="158"/>
        <v>272.86006627250936</v>
      </c>
      <c r="X118" s="944">
        <f t="shared" ca="1" si="158"/>
        <v>472.18959502486268</v>
      </c>
      <c r="Y118" s="944">
        <f t="shared" ca="1" si="158"/>
        <v>754.23065755173957</v>
      </c>
      <c r="Z118" s="944">
        <f t="shared" ca="1" si="158"/>
        <v>358.72537149541313</v>
      </c>
      <c r="AA118" s="944">
        <f t="shared" ca="1" si="158"/>
        <v>305.73661978019709</v>
      </c>
      <c r="AB118" s="944">
        <f t="shared" ca="1" si="158"/>
        <v>539.00073870564393</v>
      </c>
      <c r="AC118" s="944">
        <f t="shared" ca="1" si="158"/>
        <v>824.78110493841268</v>
      </c>
      <c r="AD118" s="944">
        <f t="shared" ca="1" si="158"/>
        <v>303.64376775873342</v>
      </c>
      <c r="AE118" s="944">
        <f t="shared" ca="1" si="158"/>
        <v>215.81634948666459</v>
      </c>
      <c r="AF118" s="944">
        <f t="shared" ca="1" si="158"/>
        <v>481.92048785517244</v>
      </c>
      <c r="AG118" s="944">
        <f t="shared" ca="1" si="158"/>
        <v>773.3089077938381</v>
      </c>
      <c r="AH118" s="944">
        <f t="shared" ca="1" si="158"/>
        <v>383.40605557283533</v>
      </c>
      <c r="AI118" s="944">
        <f t="shared" ca="1" si="158"/>
        <v>255.58889998991134</v>
      </c>
      <c r="AJ118" s="944">
        <f t="shared" ca="1" si="158"/>
        <v>471.57162855548421</v>
      </c>
      <c r="AK118" s="944">
        <f t="shared" ca="1" si="158"/>
        <v>767.86732095004459</v>
      </c>
      <c r="AL118" s="944">
        <f t="shared" ca="1" si="158"/>
        <v>385.99591970097936</v>
      </c>
      <c r="AM118" s="944">
        <f t="shared" ca="1" si="158"/>
        <v>218.80071232596853</v>
      </c>
      <c r="AN118" s="944">
        <f t="shared" ca="1" si="158"/>
        <v>555.13628306983901</v>
      </c>
      <c r="AO118" s="944">
        <f t="shared" ca="1" si="158"/>
        <v>855.17127917029302</v>
      </c>
      <c r="AP118" s="944">
        <f t="shared" ca="1" si="158"/>
        <v>470.16106789317649</v>
      </c>
      <c r="AQ118" s="944">
        <f t="shared" ca="1" si="158"/>
        <v>202.53071569640264</v>
      </c>
      <c r="AR118" s="944">
        <f t="shared" ca="1" si="158"/>
        <v>633.56528414824459</v>
      </c>
      <c r="AS118" s="944">
        <f t="shared" ca="1" si="158"/>
        <v>937.3395839545941</v>
      </c>
      <c r="AT118" s="944">
        <f t="shared" ca="1" si="158"/>
        <v>554.1882301790439</v>
      </c>
      <c r="AU118" s="944">
        <f t="shared" ca="1" si="158"/>
        <v>35.450113568149916</v>
      </c>
      <c r="AV118" s="944">
        <f t="shared" ca="1" si="158"/>
        <v>711.85629932032327</v>
      </c>
      <c r="AW118" s="944">
        <f t="shared" ca="1" si="158"/>
        <v>1019.3699028325688</v>
      </c>
      <c r="AX118" s="944">
        <f t="shared" ca="1" si="158"/>
        <v>638.07503314776545</v>
      </c>
      <c r="AY118" s="944">
        <f t="shared" ca="1" si="158"/>
        <v>50.813939309053978</v>
      </c>
      <c r="AZ118" s="944">
        <f t="shared" ca="1" si="158"/>
        <v>790.0069551752556</v>
      </c>
      <c r="BA118" s="944">
        <f t="shared" ca="1" si="158"/>
        <v>1101.2598623933952</v>
      </c>
      <c r="BB118" s="944">
        <f t="shared" ca="1" si="158"/>
        <v>721.81906171492187</v>
      </c>
      <c r="BC118" s="944">
        <f t="shared" ca="1" si="158"/>
        <v>66.164448488229723</v>
      </c>
      <c r="BD118" s="944">
        <f t="shared" ca="1" si="158"/>
        <v>868.01483662862097</v>
      </c>
      <c r="BE118" s="944">
        <f t="shared" ca="1" si="158"/>
        <v>1183.0070475526575</v>
      </c>
      <c r="BF118" s="944">
        <f t="shared" ca="1" si="158"/>
        <v>805.41785837592715</v>
      </c>
      <c r="BG118" s="944">
        <f t="shared" ca="1" si="158"/>
        <v>81.50138566794935</v>
      </c>
      <c r="BH118" s="944">
        <f t="shared" ca="1" si="158"/>
        <v>945.8774861758352</v>
      </c>
      <c r="BI118" s="944">
        <f t="shared" ca="1" si="158"/>
        <v>1264.6090008057654</v>
      </c>
      <c r="BJ118" s="944">
        <f t="shared" ca="1" si="158"/>
        <v>888.86892244586011</v>
      </c>
      <c r="BK118" s="944">
        <f t="shared" ca="1" si="158"/>
        <v>96.824490465146667</v>
      </c>
      <c r="BL118" s="944">
        <f t="shared" ca="1" si="158"/>
        <v>1023.5924031319776</v>
      </c>
      <c r="BM118" s="944">
        <f t="shared" ca="1" si="158"/>
        <v>1346.0632214678037</v>
      </c>
      <c r="BN118" s="944">
        <f t="shared" ca="1" si="158"/>
        <v>972.16970928539808</v>
      </c>
      <c r="BO118" s="944">
        <f t="shared" ca="1" si="158"/>
        <v>112.13349745494018</v>
      </c>
      <c r="BP118" s="944">
        <f t="shared" ca="1" si="158"/>
        <v>1101.1570428577268</v>
      </c>
      <c r="BQ118" s="944">
        <f t="shared" ca="1" si="158"/>
        <v>1427.3671648994462</v>
      </c>
      <c r="BR118" s="944">
        <f t="shared" ca="1" si="158"/>
        <v>1055.3176295126207</v>
      </c>
      <c r="BS118" s="944">
        <f t="shared" ca="1" si="158"/>
        <v>127.42813607229277</v>
      </c>
      <c r="BT118" s="944">
        <f t="shared" ref="BT118:DI118" ca="1" si="159">BT113+BT114</f>
        <v>1178.5688159711606</v>
      </c>
      <c r="BU118" s="944">
        <f t="shared" ca="1" si="159"/>
        <v>1508.518241718775</v>
      </c>
      <c r="BV118" s="944">
        <f t="shared" ca="1" si="159"/>
        <v>1138.3100482004068</v>
      </c>
      <c r="BW118" s="944">
        <f t="shared" ca="1" si="159"/>
        <v>142.70813051173292</v>
      </c>
      <c r="BX118" s="944">
        <f t="shared" ca="1" si="159"/>
        <v>1255.8250875451552</v>
      </c>
      <c r="BY118" s="944">
        <f t="shared" ca="1" si="159"/>
        <v>1589.513816998666</v>
      </c>
      <c r="BZ118" s="944">
        <f t="shared" ca="1" si="159"/>
        <v>1221.144284059174</v>
      </c>
      <c r="CA118" s="944">
        <f t="shared" ca="1" si="159"/>
        <v>157.97319962511426</v>
      </c>
      <c r="CB118" s="944">
        <f t="shared" ca="1" si="159"/>
        <v>1332.9231762901318</v>
      </c>
      <c r="CC118" s="944">
        <f t="shared" ca="1" si="159"/>
        <v>1670.3512094495368</v>
      </c>
      <c r="CD118" s="944">
        <f t="shared" ca="1" si="159"/>
        <v>1303.8176086046603</v>
      </c>
      <c r="CE118" s="944">
        <f t="shared" ca="1" si="159"/>
        <v>2282.5980568173522</v>
      </c>
      <c r="CF118" s="944">
        <f t="shared" ca="1" si="159"/>
        <v>3510.0361349718273</v>
      </c>
      <c r="CG118" s="944">
        <f t="shared" ca="1" si="159"/>
        <v>3802.0042530871292</v>
      </c>
      <c r="CH118" s="944">
        <f t="shared" ca="1" si="159"/>
        <v>3408.1045890605101</v>
      </c>
      <c r="CI118" s="944">
        <f t="shared" ca="1" si="159"/>
        <v>2182.9581716588873</v>
      </c>
      <c r="CJ118" s="944">
        <f t="shared" ca="1" si="159"/>
        <v>3470.0127495638876</v>
      </c>
      <c r="CK118" s="944">
        <f t="shared" ca="1" si="159"/>
        <v>3765.7201713850827</v>
      </c>
      <c r="CL118" s="944">
        <f t="shared" ca="1" si="159"/>
        <v>3373.6508374953328</v>
      </c>
      <c r="CM118" s="944">
        <f t="shared" ca="1" si="159"/>
        <v>2160.7141252460424</v>
      </c>
      <c r="CN118" s="944">
        <f t="shared" ca="1" si="159"/>
        <v>3429.8228508849202</v>
      </c>
      <c r="CO118" s="944">
        <f t="shared" ca="1" si="159"/>
        <v>3729.2695764120108</v>
      </c>
      <c r="CP118" s="944">
        <f t="shared" ca="1" si="159"/>
        <v>3339.0276974439976</v>
      </c>
      <c r="CQ118" s="944">
        <f t="shared" ca="1" si="159"/>
        <v>2115.9177533526295</v>
      </c>
      <c r="CR118" s="944">
        <f t="shared" ca="1" si="159"/>
        <v>3879.4635637197935</v>
      </c>
      <c r="CS118" s="944">
        <f t="shared" ca="1" si="159"/>
        <v>2432.8625628859759</v>
      </c>
      <c r="CT118" s="944">
        <f t="shared" ca="1" si="159"/>
        <v>0</v>
      </c>
      <c r="CU118" s="944">
        <f t="shared" ca="1" si="159"/>
        <v>0</v>
      </c>
      <c r="CV118" s="944">
        <f t="shared" ca="1" si="159"/>
        <v>0</v>
      </c>
      <c r="CW118" s="944">
        <f t="shared" ca="1" si="159"/>
        <v>0</v>
      </c>
      <c r="CX118" s="944">
        <f t="shared" ca="1" si="159"/>
        <v>0</v>
      </c>
      <c r="CY118" s="944">
        <f t="shared" ca="1" si="159"/>
        <v>0</v>
      </c>
      <c r="CZ118" s="944">
        <f t="shared" ca="1" si="159"/>
        <v>0</v>
      </c>
      <c r="DA118" s="944">
        <f t="shared" ca="1" si="159"/>
        <v>0</v>
      </c>
      <c r="DB118" s="944">
        <f t="shared" ca="1" si="159"/>
        <v>0</v>
      </c>
      <c r="DC118" s="944">
        <f t="shared" ca="1" si="159"/>
        <v>0</v>
      </c>
      <c r="DD118" s="944">
        <f t="shared" ca="1" si="159"/>
        <v>0</v>
      </c>
      <c r="DE118" s="944">
        <f t="shared" ca="1" si="159"/>
        <v>0</v>
      </c>
      <c r="DF118" s="944">
        <f t="shared" ca="1" si="159"/>
        <v>0</v>
      </c>
      <c r="DG118" s="944">
        <f t="shared" ca="1" si="159"/>
        <v>0</v>
      </c>
      <c r="DH118" s="944">
        <f t="shared" ca="1" si="159"/>
        <v>0</v>
      </c>
      <c r="DI118" s="944">
        <f t="shared" ca="1" si="159"/>
        <v>0</v>
      </c>
      <c r="DJ118" s="944">
        <f t="shared" ref="DJ118:EP118" ca="1" si="160">DJ113+DJ114</f>
        <v>0</v>
      </c>
      <c r="DK118" s="944">
        <f t="shared" ca="1" si="160"/>
        <v>0</v>
      </c>
      <c r="DL118" s="944">
        <f t="shared" ca="1" si="160"/>
        <v>0</v>
      </c>
      <c r="DM118" s="944">
        <f t="shared" ca="1" si="160"/>
        <v>0</v>
      </c>
      <c r="DN118" s="944">
        <f t="shared" ca="1" si="160"/>
        <v>0</v>
      </c>
      <c r="DO118" s="944">
        <f t="shared" ca="1" si="160"/>
        <v>0</v>
      </c>
      <c r="DP118" s="944">
        <f t="shared" ca="1" si="160"/>
        <v>0</v>
      </c>
      <c r="DQ118" s="944">
        <f t="shared" ca="1" si="160"/>
        <v>0</v>
      </c>
      <c r="DR118" s="944">
        <f t="shared" ca="1" si="160"/>
        <v>0</v>
      </c>
      <c r="DS118" s="944">
        <f t="shared" ca="1" si="160"/>
        <v>0</v>
      </c>
      <c r="DT118" s="944">
        <f t="shared" ca="1" si="160"/>
        <v>0</v>
      </c>
      <c r="DU118" s="944">
        <f t="shared" ca="1" si="160"/>
        <v>0</v>
      </c>
      <c r="DV118" s="944">
        <f t="shared" ca="1" si="160"/>
        <v>0</v>
      </c>
      <c r="DW118" s="944">
        <f t="shared" ca="1" si="160"/>
        <v>0</v>
      </c>
      <c r="DX118" s="944">
        <f t="shared" ca="1" si="160"/>
        <v>0</v>
      </c>
      <c r="DY118" s="944">
        <f t="shared" ca="1" si="160"/>
        <v>0</v>
      </c>
      <c r="DZ118" s="944">
        <f t="shared" ca="1" si="160"/>
        <v>0</v>
      </c>
      <c r="EA118" s="944">
        <f t="shared" ca="1" si="160"/>
        <v>0</v>
      </c>
      <c r="EB118" s="944">
        <f t="shared" ca="1" si="160"/>
        <v>0</v>
      </c>
      <c r="EC118" s="944">
        <f t="shared" ca="1" si="160"/>
        <v>0</v>
      </c>
      <c r="ED118" s="944">
        <f t="shared" ca="1" si="160"/>
        <v>0</v>
      </c>
      <c r="EE118" s="944">
        <f t="shared" ca="1" si="160"/>
        <v>0</v>
      </c>
      <c r="EF118" s="944">
        <f t="shared" ca="1" si="160"/>
        <v>0</v>
      </c>
      <c r="EG118" s="944">
        <f t="shared" ca="1" si="160"/>
        <v>0</v>
      </c>
      <c r="EH118" s="944">
        <f t="shared" ca="1" si="160"/>
        <v>0</v>
      </c>
      <c r="EI118" s="944">
        <f t="shared" ca="1" si="160"/>
        <v>0</v>
      </c>
      <c r="EJ118" s="944">
        <f t="shared" ca="1" si="160"/>
        <v>0</v>
      </c>
      <c r="EK118" s="944">
        <f t="shared" ca="1" si="160"/>
        <v>0</v>
      </c>
      <c r="EL118" s="944">
        <f t="shared" ca="1" si="160"/>
        <v>0</v>
      </c>
      <c r="EM118" s="944">
        <f t="shared" ca="1" si="160"/>
        <v>0</v>
      </c>
      <c r="EN118" s="944">
        <f t="shared" ca="1" si="160"/>
        <v>0</v>
      </c>
      <c r="EO118" s="944">
        <f t="shared" ca="1" si="160"/>
        <v>0</v>
      </c>
      <c r="EP118" s="944">
        <f t="shared" ca="1" si="160"/>
        <v>0</v>
      </c>
    </row>
    <row r="119" spans="2:146" ht="14.1" customHeight="1" outlineLevel="1">
      <c r="B119" s="945" t="s">
        <v>689</v>
      </c>
      <c r="C119" s="946"/>
      <c r="D119" s="946" t="s">
        <v>97</v>
      </c>
      <c r="E119" s="947">
        <f t="shared" ca="1" si="157"/>
        <v>70238.840746849382</v>
      </c>
      <c r="F119" s="948"/>
      <c r="G119" s="948">
        <f>G113+G115</f>
        <v>-1E-4</v>
      </c>
      <c r="H119" s="948">
        <f t="shared" ref="H119:BS119" ca="1" si="161">H113+H115</f>
        <v>0</v>
      </c>
      <c r="I119" s="948">
        <f t="shared" ca="1" si="161"/>
        <v>0</v>
      </c>
      <c r="J119" s="948">
        <f t="shared" ca="1" si="161"/>
        <v>0</v>
      </c>
      <c r="K119" s="948">
        <f t="shared" ca="1" si="161"/>
        <v>0</v>
      </c>
      <c r="L119" s="948">
        <f t="shared" ca="1" si="161"/>
        <v>-15000</v>
      </c>
      <c r="M119" s="948">
        <f t="shared" ca="1" si="161"/>
        <v>0</v>
      </c>
      <c r="N119" s="948">
        <f t="shared" ca="1" si="161"/>
        <v>0</v>
      </c>
      <c r="O119" s="948">
        <f t="shared" ca="1" si="161"/>
        <v>0</v>
      </c>
      <c r="P119" s="948">
        <f t="shared" ca="1" si="161"/>
        <v>0</v>
      </c>
      <c r="Q119" s="948">
        <f t="shared" ca="1" si="161"/>
        <v>0</v>
      </c>
      <c r="R119" s="948">
        <f t="shared" ca="1" si="161"/>
        <v>463.84582703872229</v>
      </c>
      <c r="S119" s="948">
        <f t="shared" ca="1" si="161"/>
        <v>201.17269127195323</v>
      </c>
      <c r="T119" s="948">
        <f t="shared" ca="1" si="161"/>
        <v>2172.4275138440844</v>
      </c>
      <c r="U119" s="948">
        <f t="shared" ca="1" si="161"/>
        <v>-1709.8082273349228</v>
      </c>
      <c r="V119" s="948">
        <f t="shared" ca="1" si="161"/>
        <v>-777.58441929915625</v>
      </c>
      <c r="W119" s="948">
        <f t="shared" ca="1" si="161"/>
        <v>215.76631627250936</v>
      </c>
      <c r="X119" s="948">
        <f t="shared" ca="1" si="161"/>
        <v>415.09584502486268</v>
      </c>
      <c r="Y119" s="948">
        <f t="shared" ca="1" si="161"/>
        <v>697.13690755173957</v>
      </c>
      <c r="Z119" s="948">
        <f t="shared" ca="1" si="161"/>
        <v>300.77521524541316</v>
      </c>
      <c r="AA119" s="948">
        <f t="shared" ca="1" si="161"/>
        <v>247.78646353019712</v>
      </c>
      <c r="AB119" s="948">
        <f t="shared" ca="1" si="161"/>
        <v>481.05058245564396</v>
      </c>
      <c r="AC119" s="948">
        <f t="shared" ca="1" si="161"/>
        <v>766.83094868841272</v>
      </c>
      <c r="AD119" s="948">
        <f t="shared" ca="1" si="161"/>
        <v>244.82435916498343</v>
      </c>
      <c r="AE119" s="948">
        <f t="shared" ca="1" si="161"/>
        <v>156.99694089291461</v>
      </c>
      <c r="AF119" s="948">
        <f t="shared" ca="1" si="161"/>
        <v>423.10107926142246</v>
      </c>
      <c r="AG119" s="948">
        <f t="shared" ca="1" si="161"/>
        <v>714.48949920008818</v>
      </c>
      <c r="AH119" s="948">
        <f t="shared" ca="1" si="161"/>
        <v>323.70435585017913</v>
      </c>
      <c r="AI119" s="948">
        <f t="shared" ca="1" si="161"/>
        <v>195.88720026725514</v>
      </c>
      <c r="AJ119" s="948">
        <f t="shared" ca="1" si="161"/>
        <v>411.86992883282801</v>
      </c>
      <c r="AK119" s="948">
        <f t="shared" ca="1" si="161"/>
        <v>708.16562122738833</v>
      </c>
      <c r="AL119" s="948">
        <f t="shared" ca="1" si="161"/>
        <v>325.39869448248328</v>
      </c>
      <c r="AM119" s="948">
        <f t="shared" ca="1" si="161"/>
        <v>158.20348710747248</v>
      </c>
      <c r="AN119" s="948">
        <f t="shared" ca="1" si="161"/>
        <v>494.53905785134293</v>
      </c>
      <c r="AO119" s="948">
        <f t="shared" ca="1" si="161"/>
        <v>794.57405395179694</v>
      </c>
      <c r="AP119" s="948">
        <f t="shared" ca="1" si="161"/>
        <v>408.654884296403</v>
      </c>
      <c r="AQ119" s="948">
        <f t="shared" ca="1" si="161"/>
        <v>141.02453209962914</v>
      </c>
      <c r="AR119" s="948">
        <f t="shared" ca="1" si="161"/>
        <v>572.05910055147115</v>
      </c>
      <c r="AS119" s="948">
        <f t="shared" ca="1" si="161"/>
        <v>875.83340035782066</v>
      </c>
      <c r="AT119" s="948">
        <f t="shared" ca="1" si="161"/>
        <v>491.75945382831878</v>
      </c>
      <c r="AU119" s="948">
        <f t="shared" ca="1" si="161"/>
        <v>-26.978662782575157</v>
      </c>
      <c r="AV119" s="948">
        <f t="shared" ca="1" si="161"/>
        <v>649.42752296959816</v>
      </c>
      <c r="AW119" s="948">
        <f t="shared" ca="1" si="161"/>
        <v>956.94112648184364</v>
      </c>
      <c r="AX119" s="948">
        <f t="shared" ca="1" si="161"/>
        <v>574.70982515177957</v>
      </c>
      <c r="AY119" s="948">
        <f t="shared" ca="1" si="161"/>
        <v>-12.551268686931962</v>
      </c>
      <c r="AZ119" s="948">
        <f t="shared" ca="1" si="161"/>
        <v>726.64174717926971</v>
      </c>
      <c r="BA119" s="948">
        <f t="shared" ca="1" si="161"/>
        <v>1037.8946543974093</v>
      </c>
      <c r="BB119" s="948">
        <f t="shared" ca="1" si="161"/>
        <v>657.50337559899617</v>
      </c>
      <c r="BC119" s="948">
        <f t="shared" ca="1" si="161"/>
        <v>1.8487623723040087</v>
      </c>
      <c r="BD119" s="948">
        <f t="shared" ca="1" si="161"/>
        <v>803.69915051269527</v>
      </c>
      <c r="BE119" s="948">
        <f t="shared" ca="1" si="161"/>
        <v>1118.6913614367318</v>
      </c>
      <c r="BF119" s="948">
        <f t="shared" ca="1" si="161"/>
        <v>740.13743696826259</v>
      </c>
      <c r="BG119" s="948">
        <f t="shared" ca="1" si="161"/>
        <v>16.220964260284745</v>
      </c>
      <c r="BH119" s="948">
        <f t="shared" ca="1" si="161"/>
        <v>880.59706476817064</v>
      </c>
      <c r="BI119" s="948">
        <f t="shared" ca="1" si="161"/>
        <v>1199.3285793981008</v>
      </c>
      <c r="BJ119" s="948">
        <f t="shared" ca="1" si="161"/>
        <v>822.6092947170805</v>
      </c>
      <c r="BK119" s="948">
        <f t="shared" ca="1" si="161"/>
        <v>30.564862736367104</v>
      </c>
      <c r="BL119" s="948">
        <f t="shared" ca="1" si="161"/>
        <v>957.33277540319796</v>
      </c>
      <c r="BM119" s="948">
        <f t="shared" ca="1" si="161"/>
        <v>1279.8035937390241</v>
      </c>
      <c r="BN119" s="948">
        <f t="shared" ca="1" si="161"/>
        <v>904.91618714068682</v>
      </c>
      <c r="BO119" s="948">
        <f t="shared" ca="1" si="161"/>
        <v>44.879975310228929</v>
      </c>
      <c r="BP119" s="948">
        <f t="shared" ca="1" si="161"/>
        <v>1033.9035207130155</v>
      </c>
      <c r="BQ119" s="948">
        <f t="shared" ca="1" si="161"/>
        <v>1360.1136427547349</v>
      </c>
      <c r="BR119" s="948">
        <f t="shared" ca="1" si="161"/>
        <v>987.05530453573874</v>
      </c>
      <c r="BS119" s="948">
        <f t="shared" ca="1" si="161"/>
        <v>59.165811095410845</v>
      </c>
      <c r="BT119" s="948">
        <f t="shared" ref="BT119:DI119" ca="1" si="162">BT113+BT115</f>
        <v>1110.3064909942786</v>
      </c>
      <c r="BU119" s="948">
        <f t="shared" ca="1" si="162"/>
        <v>1440.2559167418931</v>
      </c>
      <c r="BV119" s="948">
        <f t="shared" ca="1" si="162"/>
        <v>1069.0237883488717</v>
      </c>
      <c r="BW119" s="948">
        <f t="shared" ca="1" si="162"/>
        <v>73.421870660197783</v>
      </c>
      <c r="BX119" s="948">
        <f t="shared" ca="1" si="162"/>
        <v>1186.5388276936201</v>
      </c>
      <c r="BY119" s="948">
        <f t="shared" ca="1" si="162"/>
        <v>1520.2275571471309</v>
      </c>
      <c r="BZ119" s="948">
        <f t="shared" ca="1" si="162"/>
        <v>1150.8187303098657</v>
      </c>
      <c r="CA119" s="948">
        <f t="shared" ca="1" si="162"/>
        <v>87.64764587580612</v>
      </c>
      <c r="CB119" s="948">
        <f t="shared" ca="1" si="162"/>
        <v>1262.5976225408235</v>
      </c>
      <c r="CC119" s="948">
        <f t="shared" ca="1" si="162"/>
        <v>1600.0256557002285</v>
      </c>
      <c r="CD119" s="948">
        <f t="shared" ca="1" si="162"/>
        <v>1232.4371715491125</v>
      </c>
      <c r="CE119" s="948">
        <f t="shared" ca="1" si="162"/>
        <v>2211.2176197618046</v>
      </c>
      <c r="CF119" s="948">
        <f t="shared" ca="1" si="162"/>
        <v>3438.6556979162797</v>
      </c>
      <c r="CG119" s="948">
        <f t="shared" ca="1" si="162"/>
        <v>3730.6238160315816</v>
      </c>
      <c r="CH119" s="948">
        <f t="shared" ca="1" si="162"/>
        <v>3335.6534454491293</v>
      </c>
      <c r="CI119" s="948">
        <f t="shared" ca="1" si="162"/>
        <v>2110.5070280475065</v>
      </c>
      <c r="CJ119" s="948">
        <f t="shared" ca="1" si="162"/>
        <v>3397.5616059525069</v>
      </c>
      <c r="CK119" s="948">
        <f t="shared" ca="1" si="162"/>
        <v>3693.269027773702</v>
      </c>
      <c r="CL119" s="948">
        <f t="shared" ca="1" si="162"/>
        <v>3300.1129267297811</v>
      </c>
      <c r="CM119" s="948">
        <f t="shared" ca="1" si="162"/>
        <v>2087.1762144804907</v>
      </c>
      <c r="CN119" s="948">
        <f t="shared" ca="1" si="162"/>
        <v>3356.2849401193685</v>
      </c>
      <c r="CO119" s="948">
        <f t="shared" ca="1" si="162"/>
        <v>3655.7316656464591</v>
      </c>
      <c r="CP119" s="948">
        <f t="shared" ca="1" si="162"/>
        <v>3264.3867180169627</v>
      </c>
      <c r="CQ119" s="948">
        <f t="shared" ca="1" si="162"/>
        <v>2041.2767739255946</v>
      </c>
      <c r="CR119" s="948">
        <f t="shared" ca="1" si="162"/>
        <v>3804.8225842927586</v>
      </c>
      <c r="CS119" s="948">
        <f t="shared" ca="1" si="162"/>
        <v>2358.221583458941</v>
      </c>
      <c r="CT119" s="948">
        <f t="shared" ca="1" si="162"/>
        <v>0</v>
      </c>
      <c r="CU119" s="948">
        <f t="shared" ca="1" si="162"/>
        <v>0</v>
      </c>
      <c r="CV119" s="948">
        <f t="shared" ca="1" si="162"/>
        <v>0</v>
      </c>
      <c r="CW119" s="948">
        <f t="shared" ca="1" si="162"/>
        <v>0</v>
      </c>
      <c r="CX119" s="948">
        <f t="shared" ca="1" si="162"/>
        <v>0</v>
      </c>
      <c r="CY119" s="948">
        <f t="shared" ca="1" si="162"/>
        <v>0</v>
      </c>
      <c r="CZ119" s="948">
        <f t="shared" ca="1" si="162"/>
        <v>0</v>
      </c>
      <c r="DA119" s="948">
        <f t="shared" ca="1" si="162"/>
        <v>0</v>
      </c>
      <c r="DB119" s="948">
        <f t="shared" ca="1" si="162"/>
        <v>0</v>
      </c>
      <c r="DC119" s="948">
        <f t="shared" ca="1" si="162"/>
        <v>0</v>
      </c>
      <c r="DD119" s="948">
        <f t="shared" ca="1" si="162"/>
        <v>0</v>
      </c>
      <c r="DE119" s="948">
        <f t="shared" ca="1" si="162"/>
        <v>0</v>
      </c>
      <c r="DF119" s="948">
        <f t="shared" ca="1" si="162"/>
        <v>0</v>
      </c>
      <c r="DG119" s="948">
        <f t="shared" ca="1" si="162"/>
        <v>0</v>
      </c>
      <c r="DH119" s="948">
        <f t="shared" ca="1" si="162"/>
        <v>0</v>
      </c>
      <c r="DI119" s="948">
        <f t="shared" ca="1" si="162"/>
        <v>0</v>
      </c>
      <c r="DJ119" s="948">
        <f t="shared" ref="DJ119:EP119" ca="1" si="163">DJ113+DJ115</f>
        <v>0</v>
      </c>
      <c r="DK119" s="948">
        <f t="shared" ca="1" si="163"/>
        <v>0</v>
      </c>
      <c r="DL119" s="948">
        <f t="shared" ca="1" si="163"/>
        <v>0</v>
      </c>
      <c r="DM119" s="948">
        <f t="shared" ca="1" si="163"/>
        <v>0</v>
      </c>
      <c r="DN119" s="948">
        <f t="shared" ca="1" si="163"/>
        <v>0</v>
      </c>
      <c r="DO119" s="948">
        <f t="shared" ca="1" si="163"/>
        <v>0</v>
      </c>
      <c r="DP119" s="948">
        <f t="shared" ca="1" si="163"/>
        <v>0</v>
      </c>
      <c r="DQ119" s="948">
        <f t="shared" ca="1" si="163"/>
        <v>0</v>
      </c>
      <c r="DR119" s="948">
        <f t="shared" ca="1" si="163"/>
        <v>0</v>
      </c>
      <c r="DS119" s="948">
        <f t="shared" ca="1" si="163"/>
        <v>0</v>
      </c>
      <c r="DT119" s="948">
        <f t="shared" ca="1" si="163"/>
        <v>0</v>
      </c>
      <c r="DU119" s="948">
        <f t="shared" ca="1" si="163"/>
        <v>0</v>
      </c>
      <c r="DV119" s="948">
        <f t="shared" ca="1" si="163"/>
        <v>0</v>
      </c>
      <c r="DW119" s="948">
        <f t="shared" ca="1" si="163"/>
        <v>0</v>
      </c>
      <c r="DX119" s="948">
        <f t="shared" ca="1" si="163"/>
        <v>0</v>
      </c>
      <c r="DY119" s="948">
        <f t="shared" ca="1" si="163"/>
        <v>0</v>
      </c>
      <c r="DZ119" s="948">
        <f t="shared" ca="1" si="163"/>
        <v>0</v>
      </c>
      <c r="EA119" s="948">
        <f t="shared" ca="1" si="163"/>
        <v>0</v>
      </c>
      <c r="EB119" s="948">
        <f t="shared" ca="1" si="163"/>
        <v>0</v>
      </c>
      <c r="EC119" s="948">
        <f t="shared" ca="1" si="163"/>
        <v>0</v>
      </c>
      <c r="ED119" s="948">
        <f t="shared" ca="1" si="163"/>
        <v>0</v>
      </c>
      <c r="EE119" s="948">
        <f t="shared" ca="1" si="163"/>
        <v>0</v>
      </c>
      <c r="EF119" s="948">
        <f t="shared" ca="1" si="163"/>
        <v>0</v>
      </c>
      <c r="EG119" s="948">
        <f t="shared" ca="1" si="163"/>
        <v>0</v>
      </c>
      <c r="EH119" s="948">
        <f t="shared" ca="1" si="163"/>
        <v>0</v>
      </c>
      <c r="EI119" s="948">
        <f t="shared" ca="1" si="163"/>
        <v>0</v>
      </c>
      <c r="EJ119" s="948">
        <f t="shared" ca="1" si="163"/>
        <v>0</v>
      </c>
      <c r="EK119" s="948">
        <f t="shared" ca="1" si="163"/>
        <v>0</v>
      </c>
      <c r="EL119" s="948">
        <f t="shared" ca="1" si="163"/>
        <v>0</v>
      </c>
      <c r="EM119" s="948">
        <f t="shared" ca="1" si="163"/>
        <v>0</v>
      </c>
      <c r="EN119" s="948">
        <f t="shared" ca="1" si="163"/>
        <v>0</v>
      </c>
      <c r="EO119" s="948">
        <f t="shared" ca="1" si="163"/>
        <v>0</v>
      </c>
      <c r="EP119" s="948">
        <f t="shared" ca="1" si="163"/>
        <v>0</v>
      </c>
    </row>
    <row r="120" spans="2:146" ht="14.1" customHeight="1" outlineLevel="1">
      <c r="B120" s="945" t="s">
        <v>690</v>
      </c>
      <c r="C120" s="946"/>
      <c r="D120" s="946" t="s">
        <v>97</v>
      </c>
      <c r="E120" s="947">
        <f t="shared" ca="1" si="157"/>
        <v>70238.840746849382</v>
      </c>
      <c r="F120" s="948"/>
      <c r="G120" s="948">
        <f>G113+G116</f>
        <v>-1E-4</v>
      </c>
      <c r="H120" s="948">
        <f t="shared" ref="H120:BS120" ca="1" si="164">H113+H116</f>
        <v>0</v>
      </c>
      <c r="I120" s="948">
        <f t="shared" ca="1" si="164"/>
        <v>0</v>
      </c>
      <c r="J120" s="948">
        <f t="shared" ca="1" si="164"/>
        <v>0</v>
      </c>
      <c r="K120" s="948">
        <f t="shared" ca="1" si="164"/>
        <v>0</v>
      </c>
      <c r="L120" s="948">
        <f t="shared" ca="1" si="164"/>
        <v>-15000</v>
      </c>
      <c r="M120" s="948">
        <f t="shared" ca="1" si="164"/>
        <v>0</v>
      </c>
      <c r="N120" s="948">
        <f t="shared" ca="1" si="164"/>
        <v>0</v>
      </c>
      <c r="O120" s="948">
        <f t="shared" ca="1" si="164"/>
        <v>0</v>
      </c>
      <c r="P120" s="948">
        <f t="shared" ca="1" si="164"/>
        <v>0</v>
      </c>
      <c r="Q120" s="948">
        <f t="shared" ca="1" si="164"/>
        <v>0</v>
      </c>
      <c r="R120" s="948">
        <f t="shared" ca="1" si="164"/>
        <v>463.84582703872229</v>
      </c>
      <c r="S120" s="948">
        <f t="shared" ca="1" si="164"/>
        <v>201.17269127195323</v>
      </c>
      <c r="T120" s="948">
        <f t="shared" ca="1" si="164"/>
        <v>2172.4275138440844</v>
      </c>
      <c r="U120" s="948">
        <f t="shared" ca="1" si="164"/>
        <v>-1709.8082273349228</v>
      </c>
      <c r="V120" s="948">
        <f t="shared" ca="1" si="164"/>
        <v>-777.58441929915625</v>
      </c>
      <c r="W120" s="948">
        <f t="shared" ca="1" si="164"/>
        <v>215.76631627250936</v>
      </c>
      <c r="X120" s="948">
        <f t="shared" ca="1" si="164"/>
        <v>415.09584502486268</v>
      </c>
      <c r="Y120" s="948">
        <f t="shared" ca="1" si="164"/>
        <v>697.13690755173957</v>
      </c>
      <c r="Z120" s="948">
        <f t="shared" ca="1" si="164"/>
        <v>300.77521524541316</v>
      </c>
      <c r="AA120" s="948">
        <f t="shared" ca="1" si="164"/>
        <v>247.78646353019712</v>
      </c>
      <c r="AB120" s="948">
        <f t="shared" ca="1" si="164"/>
        <v>481.05058245564396</v>
      </c>
      <c r="AC120" s="948">
        <f t="shared" ca="1" si="164"/>
        <v>766.83094868841272</v>
      </c>
      <c r="AD120" s="948">
        <f t="shared" ca="1" si="164"/>
        <v>244.82435916498343</v>
      </c>
      <c r="AE120" s="948">
        <f t="shared" ca="1" si="164"/>
        <v>156.99694089291461</v>
      </c>
      <c r="AF120" s="948">
        <f t="shared" ca="1" si="164"/>
        <v>423.10107926142246</v>
      </c>
      <c r="AG120" s="948">
        <f t="shared" ca="1" si="164"/>
        <v>714.48949920008818</v>
      </c>
      <c r="AH120" s="948">
        <f t="shared" ca="1" si="164"/>
        <v>323.70435585017913</v>
      </c>
      <c r="AI120" s="948">
        <f t="shared" ca="1" si="164"/>
        <v>195.88720026725514</v>
      </c>
      <c r="AJ120" s="948">
        <f t="shared" ca="1" si="164"/>
        <v>411.86992883282801</v>
      </c>
      <c r="AK120" s="948">
        <f t="shared" ca="1" si="164"/>
        <v>708.16562122738833</v>
      </c>
      <c r="AL120" s="948">
        <f t="shared" ca="1" si="164"/>
        <v>325.39869448248328</v>
      </c>
      <c r="AM120" s="948">
        <f t="shared" ca="1" si="164"/>
        <v>158.20348710747248</v>
      </c>
      <c r="AN120" s="948">
        <f t="shared" ca="1" si="164"/>
        <v>494.53905785134293</v>
      </c>
      <c r="AO120" s="948">
        <f t="shared" ca="1" si="164"/>
        <v>794.57405395179694</v>
      </c>
      <c r="AP120" s="948">
        <f t="shared" ca="1" si="164"/>
        <v>408.654884296403</v>
      </c>
      <c r="AQ120" s="948">
        <f t="shared" ca="1" si="164"/>
        <v>141.02453209962914</v>
      </c>
      <c r="AR120" s="948">
        <f t="shared" ca="1" si="164"/>
        <v>572.05910055147115</v>
      </c>
      <c r="AS120" s="948">
        <f t="shared" ca="1" si="164"/>
        <v>875.83340035782066</v>
      </c>
      <c r="AT120" s="948">
        <f t="shared" ca="1" si="164"/>
        <v>491.75945382831878</v>
      </c>
      <c r="AU120" s="948">
        <f t="shared" ca="1" si="164"/>
        <v>-26.978662782575157</v>
      </c>
      <c r="AV120" s="948">
        <f t="shared" ca="1" si="164"/>
        <v>649.42752296959816</v>
      </c>
      <c r="AW120" s="948">
        <f t="shared" ca="1" si="164"/>
        <v>956.94112648184364</v>
      </c>
      <c r="AX120" s="948">
        <f t="shared" ca="1" si="164"/>
        <v>574.70982515177957</v>
      </c>
      <c r="AY120" s="948">
        <f t="shared" ca="1" si="164"/>
        <v>-12.551268686931962</v>
      </c>
      <c r="AZ120" s="948">
        <f t="shared" ca="1" si="164"/>
        <v>726.64174717926971</v>
      </c>
      <c r="BA120" s="948">
        <f t="shared" ca="1" si="164"/>
        <v>1037.8946543974093</v>
      </c>
      <c r="BB120" s="948">
        <f t="shared" ca="1" si="164"/>
        <v>657.50337559899617</v>
      </c>
      <c r="BC120" s="948">
        <f t="shared" ca="1" si="164"/>
        <v>1.8487623723040087</v>
      </c>
      <c r="BD120" s="948">
        <f t="shared" ca="1" si="164"/>
        <v>803.69915051269527</v>
      </c>
      <c r="BE120" s="948">
        <f t="shared" ca="1" si="164"/>
        <v>1118.6913614367318</v>
      </c>
      <c r="BF120" s="948">
        <f t="shared" ca="1" si="164"/>
        <v>740.13743696826259</v>
      </c>
      <c r="BG120" s="948">
        <f t="shared" ca="1" si="164"/>
        <v>16.220964260284745</v>
      </c>
      <c r="BH120" s="948">
        <f t="shared" ca="1" si="164"/>
        <v>880.59706476817064</v>
      </c>
      <c r="BI120" s="948">
        <f t="shared" ca="1" si="164"/>
        <v>1199.3285793981008</v>
      </c>
      <c r="BJ120" s="948">
        <f t="shared" ca="1" si="164"/>
        <v>822.6092947170805</v>
      </c>
      <c r="BK120" s="948">
        <f t="shared" ca="1" si="164"/>
        <v>30.564862736367104</v>
      </c>
      <c r="BL120" s="948">
        <f t="shared" ca="1" si="164"/>
        <v>957.33277540319796</v>
      </c>
      <c r="BM120" s="948">
        <f t="shared" ca="1" si="164"/>
        <v>1279.8035937390241</v>
      </c>
      <c r="BN120" s="948">
        <f t="shared" ca="1" si="164"/>
        <v>904.91618714068682</v>
      </c>
      <c r="BO120" s="948">
        <f t="shared" ca="1" si="164"/>
        <v>44.879975310228929</v>
      </c>
      <c r="BP120" s="948">
        <f t="shared" ca="1" si="164"/>
        <v>1033.9035207130155</v>
      </c>
      <c r="BQ120" s="948">
        <f t="shared" ca="1" si="164"/>
        <v>1360.1136427547349</v>
      </c>
      <c r="BR120" s="948">
        <f t="shared" ca="1" si="164"/>
        <v>987.05530453573874</v>
      </c>
      <c r="BS120" s="948">
        <f t="shared" ca="1" si="164"/>
        <v>59.165811095410845</v>
      </c>
      <c r="BT120" s="948">
        <f t="shared" ref="BT120:DI120" ca="1" si="165">BT113+BT116</f>
        <v>1110.3064909942786</v>
      </c>
      <c r="BU120" s="948">
        <f t="shared" ca="1" si="165"/>
        <v>1440.2559167418931</v>
      </c>
      <c r="BV120" s="948">
        <f t="shared" ca="1" si="165"/>
        <v>1069.0237883488717</v>
      </c>
      <c r="BW120" s="948">
        <f t="shared" ca="1" si="165"/>
        <v>73.421870660197783</v>
      </c>
      <c r="BX120" s="948">
        <f t="shared" ca="1" si="165"/>
        <v>1186.5388276936201</v>
      </c>
      <c r="BY120" s="948">
        <f t="shared" ca="1" si="165"/>
        <v>1520.2275571471309</v>
      </c>
      <c r="BZ120" s="948">
        <f t="shared" ca="1" si="165"/>
        <v>1150.8187303098657</v>
      </c>
      <c r="CA120" s="948">
        <f t="shared" ca="1" si="165"/>
        <v>87.64764587580612</v>
      </c>
      <c r="CB120" s="948">
        <f t="shared" ca="1" si="165"/>
        <v>1262.5976225408235</v>
      </c>
      <c r="CC120" s="948">
        <f t="shared" ca="1" si="165"/>
        <v>1600.0256557002285</v>
      </c>
      <c r="CD120" s="948">
        <f t="shared" ca="1" si="165"/>
        <v>1232.4371715491125</v>
      </c>
      <c r="CE120" s="948">
        <f t="shared" ca="1" si="165"/>
        <v>2211.2176197618046</v>
      </c>
      <c r="CF120" s="948">
        <f t="shared" ca="1" si="165"/>
        <v>3438.6556979162797</v>
      </c>
      <c r="CG120" s="948">
        <f t="shared" ca="1" si="165"/>
        <v>3730.6238160315816</v>
      </c>
      <c r="CH120" s="948">
        <f t="shared" ca="1" si="165"/>
        <v>3335.6534454491293</v>
      </c>
      <c r="CI120" s="948">
        <f t="shared" ca="1" si="165"/>
        <v>2110.5070280475065</v>
      </c>
      <c r="CJ120" s="948">
        <f t="shared" ca="1" si="165"/>
        <v>3397.5616059525069</v>
      </c>
      <c r="CK120" s="948">
        <f t="shared" ca="1" si="165"/>
        <v>3693.269027773702</v>
      </c>
      <c r="CL120" s="948">
        <f t="shared" ca="1" si="165"/>
        <v>3300.1129267297811</v>
      </c>
      <c r="CM120" s="948">
        <f t="shared" ca="1" si="165"/>
        <v>2087.1762144804907</v>
      </c>
      <c r="CN120" s="948">
        <f t="shared" ca="1" si="165"/>
        <v>3356.2849401193685</v>
      </c>
      <c r="CO120" s="948">
        <f t="shared" ca="1" si="165"/>
        <v>3655.7316656464591</v>
      </c>
      <c r="CP120" s="948">
        <f t="shared" ca="1" si="165"/>
        <v>3264.3867180169627</v>
      </c>
      <c r="CQ120" s="948">
        <f t="shared" ca="1" si="165"/>
        <v>2041.2767739255946</v>
      </c>
      <c r="CR120" s="948">
        <f t="shared" ca="1" si="165"/>
        <v>3804.8225842927586</v>
      </c>
      <c r="CS120" s="948">
        <f t="shared" ca="1" si="165"/>
        <v>2358.221583458941</v>
      </c>
      <c r="CT120" s="948">
        <f t="shared" ca="1" si="165"/>
        <v>0</v>
      </c>
      <c r="CU120" s="948">
        <f t="shared" ca="1" si="165"/>
        <v>0</v>
      </c>
      <c r="CV120" s="948">
        <f t="shared" ca="1" si="165"/>
        <v>0</v>
      </c>
      <c r="CW120" s="948">
        <f t="shared" ca="1" si="165"/>
        <v>0</v>
      </c>
      <c r="CX120" s="948">
        <f t="shared" ca="1" si="165"/>
        <v>0</v>
      </c>
      <c r="CY120" s="948">
        <f t="shared" ca="1" si="165"/>
        <v>0</v>
      </c>
      <c r="CZ120" s="948">
        <f t="shared" ca="1" si="165"/>
        <v>0</v>
      </c>
      <c r="DA120" s="948">
        <f t="shared" ca="1" si="165"/>
        <v>0</v>
      </c>
      <c r="DB120" s="948">
        <f t="shared" ca="1" si="165"/>
        <v>0</v>
      </c>
      <c r="DC120" s="948">
        <f t="shared" ca="1" si="165"/>
        <v>0</v>
      </c>
      <c r="DD120" s="948">
        <f t="shared" ca="1" si="165"/>
        <v>0</v>
      </c>
      <c r="DE120" s="948">
        <f t="shared" ca="1" si="165"/>
        <v>0</v>
      </c>
      <c r="DF120" s="948">
        <f t="shared" ca="1" si="165"/>
        <v>0</v>
      </c>
      <c r="DG120" s="948">
        <f t="shared" ca="1" si="165"/>
        <v>0</v>
      </c>
      <c r="DH120" s="948">
        <f t="shared" ca="1" si="165"/>
        <v>0</v>
      </c>
      <c r="DI120" s="948">
        <f t="shared" ca="1" si="165"/>
        <v>0</v>
      </c>
      <c r="DJ120" s="948">
        <f t="shared" ref="DJ120:EP120" ca="1" si="166">DJ113+DJ116</f>
        <v>0</v>
      </c>
      <c r="DK120" s="948">
        <f t="shared" ca="1" si="166"/>
        <v>0</v>
      </c>
      <c r="DL120" s="948">
        <f t="shared" ca="1" si="166"/>
        <v>0</v>
      </c>
      <c r="DM120" s="948">
        <f t="shared" ca="1" si="166"/>
        <v>0</v>
      </c>
      <c r="DN120" s="948">
        <f t="shared" ca="1" si="166"/>
        <v>0</v>
      </c>
      <c r="DO120" s="948">
        <f t="shared" ca="1" si="166"/>
        <v>0</v>
      </c>
      <c r="DP120" s="948">
        <f t="shared" ca="1" si="166"/>
        <v>0</v>
      </c>
      <c r="DQ120" s="948">
        <f t="shared" ca="1" si="166"/>
        <v>0</v>
      </c>
      <c r="DR120" s="948">
        <f t="shared" ca="1" si="166"/>
        <v>0</v>
      </c>
      <c r="DS120" s="948">
        <f t="shared" ca="1" si="166"/>
        <v>0</v>
      </c>
      <c r="DT120" s="948">
        <f t="shared" ca="1" si="166"/>
        <v>0</v>
      </c>
      <c r="DU120" s="948">
        <f t="shared" ca="1" si="166"/>
        <v>0</v>
      </c>
      <c r="DV120" s="948">
        <f t="shared" ca="1" si="166"/>
        <v>0</v>
      </c>
      <c r="DW120" s="948">
        <f t="shared" ca="1" si="166"/>
        <v>0</v>
      </c>
      <c r="DX120" s="948">
        <f t="shared" ca="1" si="166"/>
        <v>0</v>
      </c>
      <c r="DY120" s="948">
        <f t="shared" ca="1" si="166"/>
        <v>0</v>
      </c>
      <c r="DZ120" s="948">
        <f t="shared" ca="1" si="166"/>
        <v>0</v>
      </c>
      <c r="EA120" s="948">
        <f t="shared" ca="1" si="166"/>
        <v>0</v>
      </c>
      <c r="EB120" s="948">
        <f t="shared" ca="1" si="166"/>
        <v>0</v>
      </c>
      <c r="EC120" s="948">
        <f t="shared" ca="1" si="166"/>
        <v>0</v>
      </c>
      <c r="ED120" s="948">
        <f t="shared" ca="1" si="166"/>
        <v>0</v>
      </c>
      <c r="EE120" s="948">
        <f t="shared" ca="1" si="166"/>
        <v>0</v>
      </c>
      <c r="EF120" s="948">
        <f t="shared" ca="1" si="166"/>
        <v>0</v>
      </c>
      <c r="EG120" s="948">
        <f t="shared" ca="1" si="166"/>
        <v>0</v>
      </c>
      <c r="EH120" s="948">
        <f t="shared" ca="1" si="166"/>
        <v>0</v>
      </c>
      <c r="EI120" s="948">
        <f t="shared" ca="1" si="166"/>
        <v>0</v>
      </c>
      <c r="EJ120" s="948">
        <f t="shared" ca="1" si="166"/>
        <v>0</v>
      </c>
      <c r="EK120" s="948">
        <f t="shared" ca="1" si="166"/>
        <v>0</v>
      </c>
      <c r="EL120" s="948">
        <f t="shared" ca="1" si="166"/>
        <v>0</v>
      </c>
      <c r="EM120" s="948">
        <f t="shared" ca="1" si="166"/>
        <v>0</v>
      </c>
      <c r="EN120" s="948">
        <f t="shared" ca="1" si="166"/>
        <v>0</v>
      </c>
      <c r="EO120" s="948">
        <f t="shared" ca="1" si="166"/>
        <v>0</v>
      </c>
      <c r="EP120" s="948">
        <f t="shared" ca="1" si="166"/>
        <v>0</v>
      </c>
    </row>
    <row r="121" spans="2:146" ht="14.1" customHeight="1" outlineLevel="1">
      <c r="B121" s="945" t="s">
        <v>691</v>
      </c>
      <c r="C121" s="946"/>
      <c r="D121" s="946" t="s">
        <v>97</v>
      </c>
      <c r="E121" s="947">
        <f t="shared" ca="1" si="157"/>
        <v>83345.454859324382</v>
      </c>
      <c r="F121" s="948"/>
      <c r="G121" s="948">
        <f>G113+G117</f>
        <v>-1E-4</v>
      </c>
      <c r="H121" s="948">
        <f t="shared" ref="H121:BS121" ca="1" si="167">H113+H117</f>
        <v>0</v>
      </c>
      <c r="I121" s="948">
        <f t="shared" ca="1" si="167"/>
        <v>0</v>
      </c>
      <c r="J121" s="948">
        <f t="shared" ca="1" si="167"/>
        <v>0</v>
      </c>
      <c r="K121" s="948">
        <f t="shared" ca="1" si="167"/>
        <v>0</v>
      </c>
      <c r="L121" s="948">
        <f t="shared" ca="1" si="167"/>
        <v>-15000</v>
      </c>
      <c r="M121" s="948">
        <f t="shared" ca="1" si="167"/>
        <v>0</v>
      </c>
      <c r="N121" s="948">
        <f t="shared" ca="1" si="167"/>
        <v>0</v>
      </c>
      <c r="O121" s="948">
        <f t="shared" ca="1" si="167"/>
        <v>0</v>
      </c>
      <c r="P121" s="948">
        <f t="shared" ca="1" si="167"/>
        <v>0</v>
      </c>
      <c r="Q121" s="948">
        <f t="shared" ca="1" si="167"/>
        <v>0</v>
      </c>
      <c r="R121" s="948">
        <f t="shared" ca="1" si="167"/>
        <v>625.32206494937225</v>
      </c>
      <c r="S121" s="948">
        <f t="shared" ca="1" si="167"/>
        <v>366.08898538010317</v>
      </c>
      <c r="T121" s="948">
        <f t="shared" ca="1" si="167"/>
        <v>2382.7525497592342</v>
      </c>
      <c r="U121" s="948">
        <f t="shared" ca="1" si="167"/>
        <v>-1558.5145557688727</v>
      </c>
      <c r="V121" s="948">
        <f t="shared" ca="1" si="167"/>
        <v>-616.91556257805951</v>
      </c>
      <c r="W121" s="948">
        <f t="shared" ca="1" si="167"/>
        <v>379.85802891011861</v>
      </c>
      <c r="X121" s="948">
        <f t="shared" ca="1" si="167"/>
        <v>624.369255760437</v>
      </c>
      <c r="Y121" s="948">
        <f t="shared" ca="1" si="167"/>
        <v>847.67411075995938</v>
      </c>
      <c r="Z121" s="948">
        <f t="shared" ca="1" si="167"/>
        <v>460.63669077695664</v>
      </c>
      <c r="AA121" s="948">
        <f t="shared" ca="1" si="167"/>
        <v>411.05359469726557</v>
      </c>
      <c r="AB121" s="948">
        <f t="shared" ca="1" si="167"/>
        <v>689.27236801164247</v>
      </c>
      <c r="AC121" s="948">
        <f t="shared" ca="1" si="167"/>
        <v>916.61168353880225</v>
      </c>
      <c r="AD121" s="948">
        <f t="shared" ca="1" si="167"/>
        <v>403.87845350697364</v>
      </c>
      <c r="AE121" s="948">
        <f t="shared" ca="1" si="167"/>
        <v>319.43949058944236</v>
      </c>
      <c r="AF121" s="948">
        <f t="shared" ca="1" si="167"/>
        <v>630.27123963784516</v>
      </c>
      <c r="AG121" s="948">
        <f t="shared" ca="1" si="167"/>
        <v>863.51376569264744</v>
      </c>
      <c r="AH121" s="948">
        <f t="shared" ca="1" si="167"/>
        <v>481.95106900261612</v>
      </c>
      <c r="AI121" s="948">
        <f t="shared" ca="1" si="167"/>
        <v>357.50516849324214</v>
      </c>
      <c r="AJ121" s="948">
        <f t="shared" ca="1" si="167"/>
        <v>617.98846402967501</v>
      </c>
      <c r="AK121" s="948">
        <f t="shared" ca="1" si="167"/>
        <v>856.43341936211732</v>
      </c>
      <c r="AL121" s="948">
        <f t="shared" ca="1" si="167"/>
        <v>482.83802644536706</v>
      </c>
      <c r="AM121" s="948">
        <f t="shared" ca="1" si="167"/>
        <v>318.99687386291873</v>
      </c>
      <c r="AN121" s="948">
        <f t="shared" ca="1" si="167"/>
        <v>699.60596786861424</v>
      </c>
      <c r="AO121" s="948">
        <f t="shared" ca="1" si="167"/>
        <v>942.08538372869577</v>
      </c>
      <c r="AP121" s="948">
        <f t="shared" ca="1" si="167"/>
        <v>565.28683506973357</v>
      </c>
      <c r="AQ121" s="948">
        <f t="shared" ca="1" si="167"/>
        <v>300.99333738453464</v>
      </c>
      <c r="AR121" s="948">
        <f t="shared" ca="1" si="167"/>
        <v>776.07438538916665</v>
      </c>
      <c r="AS121" s="948">
        <f t="shared" ca="1" si="167"/>
        <v>1022.5882617768891</v>
      </c>
      <c r="AT121" s="948">
        <f t="shared" ca="1" si="167"/>
        <v>647.58402341209603</v>
      </c>
      <c r="AU121" s="948">
        <f t="shared" ca="1" si="167"/>
        <v>132.16556103178959</v>
      </c>
      <c r="AV121" s="948">
        <f t="shared" ca="1" si="167"/>
        <v>852.39118262771797</v>
      </c>
      <c r="AW121" s="948">
        <f t="shared" ca="1" si="167"/>
        <v>1102.9395195430818</v>
      </c>
      <c r="AX121" s="948">
        <f t="shared" ca="1" si="167"/>
        <v>729.72701354600349</v>
      </c>
      <c r="AY121" s="948">
        <f t="shared" ca="1" si="167"/>
        <v>145.76837365689201</v>
      </c>
      <c r="AZ121" s="948">
        <f t="shared" ca="1" si="167"/>
        <v>928.55378165781372</v>
      </c>
      <c r="BA121" s="948">
        <f t="shared" ca="1" si="167"/>
        <v>1183.1365791008172</v>
      </c>
      <c r="BB121" s="948">
        <f t="shared" ca="1" si="167"/>
        <v>811.71318280366688</v>
      </c>
      <c r="BC121" s="948">
        <f t="shared" ca="1" si="167"/>
        <v>159.34382324558729</v>
      </c>
      <c r="BD121" s="948">
        <f t="shared" ca="1" si="167"/>
        <v>1004.5595598116636</v>
      </c>
      <c r="BE121" s="948">
        <f t="shared" ca="1" si="167"/>
        <v>1263.1768177823096</v>
      </c>
      <c r="BF121" s="948">
        <f t="shared" ca="1" si="167"/>
        <v>893.53986298338009</v>
      </c>
      <c r="BG121" s="948">
        <f t="shared" ca="1" si="167"/>
        <v>172.89144366302725</v>
      </c>
      <c r="BH121" s="948">
        <f t="shared" ca="1" si="167"/>
        <v>1080.4058488875633</v>
      </c>
      <c r="BI121" s="948">
        <f t="shared" ca="1" si="167"/>
        <v>1343.0575673858484</v>
      </c>
      <c r="BJ121" s="948">
        <f t="shared" ca="1" si="167"/>
        <v>975.20433954264468</v>
      </c>
      <c r="BK121" s="948">
        <f t="shared" ca="1" si="167"/>
        <v>186.41076066856886</v>
      </c>
      <c r="BL121" s="948">
        <f t="shared" ca="1" si="167"/>
        <v>1156.0899343430146</v>
      </c>
      <c r="BM121" s="948">
        <f t="shared" ca="1" si="167"/>
        <v>1422.7761133689414</v>
      </c>
      <c r="BN121" s="948">
        <f t="shared" ca="1" si="167"/>
        <v>1056.7038507766979</v>
      </c>
      <c r="BO121" s="948">
        <f t="shared" ca="1" si="167"/>
        <v>199.90129177188993</v>
      </c>
      <c r="BP121" s="948">
        <f t="shared" ca="1" si="167"/>
        <v>1231.6090544732565</v>
      </c>
      <c r="BQ121" s="948">
        <f t="shared" ca="1" si="167"/>
        <v>1502.3296940268219</v>
      </c>
      <c r="BR121" s="948">
        <f t="shared" ca="1" si="167"/>
        <v>1138.0355869821965</v>
      </c>
      <c r="BS121" s="948">
        <f t="shared" ca="1" si="167"/>
        <v>213.36254608653113</v>
      </c>
      <c r="BT121" s="948">
        <f t="shared" ref="BT121:DI121" ca="1" si="168">BT113+BT117</f>
        <v>1306.9603995749439</v>
      </c>
      <c r="BU121" s="948">
        <f t="shared" ca="1" si="168"/>
        <v>1581.7154996561499</v>
      </c>
      <c r="BV121" s="948">
        <f t="shared" ca="1" si="168"/>
        <v>1219.1966896057761</v>
      </c>
      <c r="BW121" s="948">
        <f t="shared" ca="1" si="168"/>
        <v>226.79402418077731</v>
      </c>
      <c r="BX121" s="948">
        <f t="shared" ca="1" si="168"/>
        <v>1382.1411110947097</v>
      </c>
      <c r="BY121" s="948">
        <f t="shared" ca="1" si="168"/>
        <v>1660.9306717035574</v>
      </c>
      <c r="BZ121" s="948">
        <f t="shared" ca="1" si="168"/>
        <v>1300.1842503772168</v>
      </c>
      <c r="CA121" s="948">
        <f t="shared" ca="1" si="168"/>
        <v>240.19521792584487</v>
      </c>
      <c r="CB121" s="948">
        <f t="shared" ca="1" si="168"/>
        <v>1457.1482807623372</v>
      </c>
      <c r="CC121" s="948">
        <f t="shared" ca="1" si="168"/>
        <v>1739.9723018988248</v>
      </c>
      <c r="CD121" s="948">
        <f t="shared" ca="1" si="168"/>
        <v>1380.9953104269105</v>
      </c>
      <c r="CE121" s="948">
        <f t="shared" ca="1" si="168"/>
        <v>2362.9406103413025</v>
      </c>
      <c r="CF121" s="948">
        <f t="shared" ca="1" si="168"/>
        <v>3632.1547309582179</v>
      </c>
      <c r="CG121" s="948">
        <f t="shared" ca="1" si="168"/>
        <v>3869.8139938723475</v>
      </c>
      <c r="CH121" s="948">
        <f t="shared" ca="1" si="168"/>
        <v>3483.4042031373742</v>
      </c>
      <c r="CI121" s="948">
        <f t="shared" ca="1" si="168"/>
        <v>2261.4054371564639</v>
      </c>
      <c r="CJ121" s="948">
        <f t="shared" ca="1" si="168"/>
        <v>3590.0090138148689</v>
      </c>
      <c r="CK121" s="948">
        <f t="shared" ca="1" si="168"/>
        <v>3831.7027372566376</v>
      </c>
      <c r="CL121" s="948">
        <f t="shared" ca="1" si="168"/>
        <v>3447.0563032284726</v>
      </c>
      <c r="CM121" s="948">
        <f t="shared" ca="1" si="168"/>
        <v>2237.250042118907</v>
      </c>
      <c r="CN121" s="948">
        <f t="shared" ca="1" si="168"/>
        <v>3547.6807228021548</v>
      </c>
      <c r="CO121" s="948">
        <f t="shared" ca="1" si="168"/>
        <v>3793.4089067715645</v>
      </c>
      <c r="CP121" s="948">
        <f t="shared" ca="1" si="168"/>
        <v>3410.522713326101</v>
      </c>
      <c r="CQ121" s="948">
        <f t="shared" ca="1" si="168"/>
        <v>2190.5260200934704</v>
      </c>
      <c r="CR121" s="948">
        <f t="shared" ca="1" si="168"/>
        <v>3995.1667417959693</v>
      </c>
      <c r="CS121" s="948">
        <f t="shared" ca="1" si="168"/>
        <v>2495.1423562262162</v>
      </c>
      <c r="CT121" s="948">
        <f t="shared" ca="1" si="168"/>
        <v>0</v>
      </c>
      <c r="CU121" s="948">
        <f t="shared" ca="1" si="168"/>
        <v>0</v>
      </c>
      <c r="CV121" s="948">
        <f t="shared" ca="1" si="168"/>
        <v>0</v>
      </c>
      <c r="CW121" s="948">
        <f t="shared" ca="1" si="168"/>
        <v>0</v>
      </c>
      <c r="CX121" s="948">
        <f t="shared" ca="1" si="168"/>
        <v>0</v>
      </c>
      <c r="CY121" s="948">
        <f t="shared" ca="1" si="168"/>
        <v>0</v>
      </c>
      <c r="CZ121" s="948">
        <f t="shared" ca="1" si="168"/>
        <v>0</v>
      </c>
      <c r="DA121" s="948">
        <f t="shared" ca="1" si="168"/>
        <v>0</v>
      </c>
      <c r="DB121" s="948">
        <f t="shared" ca="1" si="168"/>
        <v>0</v>
      </c>
      <c r="DC121" s="948">
        <f t="shared" ca="1" si="168"/>
        <v>0</v>
      </c>
      <c r="DD121" s="948">
        <f t="shared" ca="1" si="168"/>
        <v>0</v>
      </c>
      <c r="DE121" s="948">
        <f t="shared" ca="1" si="168"/>
        <v>0</v>
      </c>
      <c r="DF121" s="948">
        <f t="shared" ca="1" si="168"/>
        <v>0</v>
      </c>
      <c r="DG121" s="948">
        <f t="shared" ca="1" si="168"/>
        <v>0</v>
      </c>
      <c r="DH121" s="948">
        <f t="shared" ca="1" si="168"/>
        <v>0</v>
      </c>
      <c r="DI121" s="948">
        <f t="shared" ca="1" si="168"/>
        <v>0</v>
      </c>
      <c r="DJ121" s="948">
        <f t="shared" ref="DJ121:EP121" ca="1" si="169">DJ113+DJ117</f>
        <v>0</v>
      </c>
      <c r="DK121" s="948">
        <f t="shared" ca="1" si="169"/>
        <v>0</v>
      </c>
      <c r="DL121" s="948">
        <f t="shared" ca="1" si="169"/>
        <v>0</v>
      </c>
      <c r="DM121" s="948">
        <f t="shared" ca="1" si="169"/>
        <v>0</v>
      </c>
      <c r="DN121" s="948">
        <f t="shared" ca="1" si="169"/>
        <v>0</v>
      </c>
      <c r="DO121" s="948">
        <f t="shared" ca="1" si="169"/>
        <v>0</v>
      </c>
      <c r="DP121" s="948">
        <f t="shared" ca="1" si="169"/>
        <v>0</v>
      </c>
      <c r="DQ121" s="948">
        <f t="shared" ca="1" si="169"/>
        <v>0</v>
      </c>
      <c r="DR121" s="948">
        <f t="shared" ca="1" si="169"/>
        <v>0</v>
      </c>
      <c r="DS121" s="948">
        <f t="shared" ca="1" si="169"/>
        <v>0</v>
      </c>
      <c r="DT121" s="948">
        <f t="shared" ca="1" si="169"/>
        <v>0</v>
      </c>
      <c r="DU121" s="948">
        <f t="shared" ca="1" si="169"/>
        <v>0</v>
      </c>
      <c r="DV121" s="948">
        <f t="shared" ca="1" si="169"/>
        <v>0</v>
      </c>
      <c r="DW121" s="948">
        <f t="shared" ca="1" si="169"/>
        <v>0</v>
      </c>
      <c r="DX121" s="948">
        <f t="shared" ca="1" si="169"/>
        <v>0</v>
      </c>
      <c r="DY121" s="948">
        <f t="shared" ca="1" si="169"/>
        <v>0</v>
      </c>
      <c r="DZ121" s="948">
        <f t="shared" ca="1" si="169"/>
        <v>0</v>
      </c>
      <c r="EA121" s="948">
        <f t="shared" ca="1" si="169"/>
        <v>0</v>
      </c>
      <c r="EB121" s="948">
        <f t="shared" ca="1" si="169"/>
        <v>0</v>
      </c>
      <c r="EC121" s="948">
        <f t="shared" ca="1" si="169"/>
        <v>0</v>
      </c>
      <c r="ED121" s="948">
        <f t="shared" ca="1" si="169"/>
        <v>0</v>
      </c>
      <c r="EE121" s="948">
        <f t="shared" ca="1" si="169"/>
        <v>0</v>
      </c>
      <c r="EF121" s="948">
        <f t="shared" ca="1" si="169"/>
        <v>0</v>
      </c>
      <c r="EG121" s="948">
        <f t="shared" ca="1" si="169"/>
        <v>0</v>
      </c>
      <c r="EH121" s="948">
        <f t="shared" ca="1" si="169"/>
        <v>0</v>
      </c>
      <c r="EI121" s="948">
        <f t="shared" ca="1" si="169"/>
        <v>0</v>
      </c>
      <c r="EJ121" s="948">
        <f t="shared" ca="1" si="169"/>
        <v>0</v>
      </c>
      <c r="EK121" s="948">
        <f t="shared" ca="1" si="169"/>
        <v>0</v>
      </c>
      <c r="EL121" s="948">
        <f t="shared" ca="1" si="169"/>
        <v>0</v>
      </c>
      <c r="EM121" s="948">
        <f t="shared" ca="1" si="169"/>
        <v>0</v>
      </c>
      <c r="EN121" s="948">
        <f t="shared" ca="1" si="169"/>
        <v>0</v>
      </c>
      <c r="EO121" s="948">
        <f t="shared" ca="1" si="169"/>
        <v>0</v>
      </c>
      <c r="EP121" s="948">
        <f t="shared" ca="1" si="169"/>
        <v>0</v>
      </c>
    </row>
    <row r="122" spans="2:146" ht="14.1" customHeight="1" outlineLevel="1">
      <c r="B122" s="945" t="s">
        <v>692</v>
      </c>
      <c r="C122" s="946"/>
      <c r="D122" s="946" t="s">
        <v>97</v>
      </c>
      <c r="E122" s="947">
        <f t="shared" ca="1" si="157"/>
        <v>75441.6658451002</v>
      </c>
      <c r="F122" s="948"/>
      <c r="G122" s="948">
        <f>G113+G114+G115</f>
        <v>-1E-4</v>
      </c>
      <c r="H122" s="948">
        <f t="shared" ref="H122:BS122" ca="1" si="170">H113+H114+H115</f>
        <v>0</v>
      </c>
      <c r="I122" s="948">
        <f t="shared" ca="1" si="170"/>
        <v>0</v>
      </c>
      <c r="J122" s="948">
        <f t="shared" ca="1" si="170"/>
        <v>0</v>
      </c>
      <c r="K122" s="948">
        <f t="shared" ca="1" si="170"/>
        <v>0</v>
      </c>
      <c r="L122" s="948">
        <f t="shared" ca="1" si="170"/>
        <v>-15000</v>
      </c>
      <c r="M122" s="948">
        <f t="shared" ca="1" si="170"/>
        <v>0</v>
      </c>
      <c r="N122" s="948">
        <f t="shared" ca="1" si="170"/>
        <v>0</v>
      </c>
      <c r="O122" s="948">
        <f t="shared" ca="1" si="170"/>
        <v>0</v>
      </c>
      <c r="P122" s="948">
        <f t="shared" ca="1" si="170"/>
        <v>0</v>
      </c>
      <c r="Q122" s="948">
        <f t="shared" ca="1" si="170"/>
        <v>0</v>
      </c>
      <c r="R122" s="948">
        <f t="shared" ca="1" si="170"/>
        <v>520.09582703872229</v>
      </c>
      <c r="S122" s="948">
        <f t="shared" ca="1" si="170"/>
        <v>257.42269127195323</v>
      </c>
      <c r="T122" s="948">
        <f t="shared" ca="1" si="170"/>
        <v>2228.6775138440844</v>
      </c>
      <c r="U122" s="948">
        <f t="shared" ca="1" si="170"/>
        <v>-1653.5582273349228</v>
      </c>
      <c r="V122" s="948">
        <f t="shared" ca="1" si="170"/>
        <v>-720.49066929915625</v>
      </c>
      <c r="W122" s="948">
        <f t="shared" ca="1" si="170"/>
        <v>272.86006627250936</v>
      </c>
      <c r="X122" s="948">
        <f t="shared" ca="1" si="170"/>
        <v>472.18959502486268</v>
      </c>
      <c r="Y122" s="948">
        <f t="shared" ca="1" si="170"/>
        <v>754.23065755173957</v>
      </c>
      <c r="Z122" s="948">
        <f t="shared" ca="1" si="170"/>
        <v>358.72537149541313</v>
      </c>
      <c r="AA122" s="948">
        <f t="shared" ca="1" si="170"/>
        <v>305.73661978019709</v>
      </c>
      <c r="AB122" s="948">
        <f t="shared" ca="1" si="170"/>
        <v>539.00073870564393</v>
      </c>
      <c r="AC122" s="948">
        <f t="shared" ca="1" si="170"/>
        <v>824.78110493841268</v>
      </c>
      <c r="AD122" s="948">
        <f t="shared" ca="1" si="170"/>
        <v>303.64376775873342</v>
      </c>
      <c r="AE122" s="948">
        <f t="shared" ca="1" si="170"/>
        <v>215.81634948666459</v>
      </c>
      <c r="AF122" s="948">
        <f t="shared" ca="1" si="170"/>
        <v>481.92048785517244</v>
      </c>
      <c r="AG122" s="948">
        <f t="shared" ca="1" si="170"/>
        <v>773.3089077938381</v>
      </c>
      <c r="AH122" s="948">
        <f t="shared" ca="1" si="170"/>
        <v>383.40605557283533</v>
      </c>
      <c r="AI122" s="948">
        <f t="shared" ca="1" si="170"/>
        <v>255.58889998991134</v>
      </c>
      <c r="AJ122" s="948">
        <f t="shared" ca="1" si="170"/>
        <v>471.57162855548421</v>
      </c>
      <c r="AK122" s="948">
        <f t="shared" ca="1" si="170"/>
        <v>767.86732095004459</v>
      </c>
      <c r="AL122" s="948">
        <f t="shared" ca="1" si="170"/>
        <v>385.99591970097936</v>
      </c>
      <c r="AM122" s="948">
        <f t="shared" ca="1" si="170"/>
        <v>218.80071232596853</v>
      </c>
      <c r="AN122" s="948">
        <f t="shared" ca="1" si="170"/>
        <v>555.13628306983901</v>
      </c>
      <c r="AO122" s="948">
        <f t="shared" ca="1" si="170"/>
        <v>855.17127917029302</v>
      </c>
      <c r="AP122" s="948">
        <f t="shared" ca="1" si="170"/>
        <v>470.16106789317649</v>
      </c>
      <c r="AQ122" s="948">
        <f t="shared" ca="1" si="170"/>
        <v>202.53071569640264</v>
      </c>
      <c r="AR122" s="948">
        <f t="shared" ca="1" si="170"/>
        <v>633.56528414824459</v>
      </c>
      <c r="AS122" s="948">
        <f t="shared" ca="1" si="170"/>
        <v>937.3395839545941</v>
      </c>
      <c r="AT122" s="948">
        <f t="shared" ca="1" si="170"/>
        <v>554.1882301790439</v>
      </c>
      <c r="AU122" s="948">
        <f t="shared" ca="1" si="170"/>
        <v>35.450113568149916</v>
      </c>
      <c r="AV122" s="948">
        <f t="shared" ca="1" si="170"/>
        <v>711.85629932032327</v>
      </c>
      <c r="AW122" s="948">
        <f t="shared" ca="1" si="170"/>
        <v>1019.3699028325688</v>
      </c>
      <c r="AX122" s="948">
        <f t="shared" ca="1" si="170"/>
        <v>638.07503314776545</v>
      </c>
      <c r="AY122" s="948">
        <f t="shared" ca="1" si="170"/>
        <v>50.813939309053978</v>
      </c>
      <c r="AZ122" s="948">
        <f t="shared" ca="1" si="170"/>
        <v>790.0069551752556</v>
      </c>
      <c r="BA122" s="948">
        <f t="shared" ca="1" si="170"/>
        <v>1101.2598623933952</v>
      </c>
      <c r="BB122" s="948">
        <f t="shared" ca="1" si="170"/>
        <v>721.81906171492187</v>
      </c>
      <c r="BC122" s="948">
        <f t="shared" ca="1" si="170"/>
        <v>66.164448488229723</v>
      </c>
      <c r="BD122" s="948">
        <f t="shared" ca="1" si="170"/>
        <v>868.01483662862097</v>
      </c>
      <c r="BE122" s="948">
        <f t="shared" ca="1" si="170"/>
        <v>1183.0070475526575</v>
      </c>
      <c r="BF122" s="948">
        <f t="shared" ca="1" si="170"/>
        <v>805.41785837592715</v>
      </c>
      <c r="BG122" s="948">
        <f t="shared" ca="1" si="170"/>
        <v>81.50138566794935</v>
      </c>
      <c r="BH122" s="948">
        <f t="shared" ca="1" si="170"/>
        <v>945.8774861758352</v>
      </c>
      <c r="BI122" s="948">
        <f t="shared" ca="1" si="170"/>
        <v>1264.6090008057654</v>
      </c>
      <c r="BJ122" s="948">
        <f t="shared" ca="1" si="170"/>
        <v>888.86892244586011</v>
      </c>
      <c r="BK122" s="948">
        <f t="shared" ca="1" si="170"/>
        <v>96.824490465146667</v>
      </c>
      <c r="BL122" s="948">
        <f t="shared" ca="1" si="170"/>
        <v>1023.5924031319776</v>
      </c>
      <c r="BM122" s="948">
        <f t="shared" ca="1" si="170"/>
        <v>1346.0632214678037</v>
      </c>
      <c r="BN122" s="948">
        <f t="shared" ca="1" si="170"/>
        <v>972.16970928539808</v>
      </c>
      <c r="BO122" s="948">
        <f t="shared" ca="1" si="170"/>
        <v>112.13349745494018</v>
      </c>
      <c r="BP122" s="948">
        <f t="shared" ca="1" si="170"/>
        <v>1101.1570428577268</v>
      </c>
      <c r="BQ122" s="948">
        <f t="shared" ca="1" si="170"/>
        <v>1427.3671648994462</v>
      </c>
      <c r="BR122" s="948">
        <f t="shared" ca="1" si="170"/>
        <v>1055.3176295126207</v>
      </c>
      <c r="BS122" s="948">
        <f t="shared" ca="1" si="170"/>
        <v>127.42813607229277</v>
      </c>
      <c r="BT122" s="948">
        <f t="shared" ref="BT122:DI122" ca="1" si="171">BT113+BT114+BT115</f>
        <v>1178.5688159711606</v>
      </c>
      <c r="BU122" s="948">
        <f t="shared" ca="1" si="171"/>
        <v>1508.518241718775</v>
      </c>
      <c r="BV122" s="948">
        <f t="shared" ca="1" si="171"/>
        <v>1138.3100482004068</v>
      </c>
      <c r="BW122" s="948">
        <f t="shared" ca="1" si="171"/>
        <v>142.70813051173292</v>
      </c>
      <c r="BX122" s="948">
        <f t="shared" ca="1" si="171"/>
        <v>1255.8250875451552</v>
      </c>
      <c r="BY122" s="948">
        <f t="shared" ca="1" si="171"/>
        <v>1589.513816998666</v>
      </c>
      <c r="BZ122" s="948">
        <f t="shared" ca="1" si="171"/>
        <v>1221.144284059174</v>
      </c>
      <c r="CA122" s="948">
        <f t="shared" ca="1" si="171"/>
        <v>157.97319962511426</v>
      </c>
      <c r="CB122" s="948">
        <f t="shared" ca="1" si="171"/>
        <v>1332.9231762901318</v>
      </c>
      <c r="CC122" s="948">
        <f t="shared" ca="1" si="171"/>
        <v>1670.3512094495368</v>
      </c>
      <c r="CD122" s="948">
        <f t="shared" ca="1" si="171"/>
        <v>1303.8176086046603</v>
      </c>
      <c r="CE122" s="948">
        <f t="shared" ca="1" si="171"/>
        <v>2282.5980568173522</v>
      </c>
      <c r="CF122" s="948">
        <f t="shared" ca="1" si="171"/>
        <v>3510.0361349718273</v>
      </c>
      <c r="CG122" s="948">
        <f t="shared" ca="1" si="171"/>
        <v>3802.0042530871292</v>
      </c>
      <c r="CH122" s="948">
        <f t="shared" ca="1" si="171"/>
        <v>3408.1045890605101</v>
      </c>
      <c r="CI122" s="948">
        <f t="shared" ca="1" si="171"/>
        <v>2182.9581716588873</v>
      </c>
      <c r="CJ122" s="948">
        <f t="shared" ca="1" si="171"/>
        <v>3470.0127495638876</v>
      </c>
      <c r="CK122" s="948">
        <f t="shared" ca="1" si="171"/>
        <v>3765.7201713850827</v>
      </c>
      <c r="CL122" s="948">
        <f t="shared" ca="1" si="171"/>
        <v>3373.6508374953328</v>
      </c>
      <c r="CM122" s="948">
        <f t="shared" ca="1" si="171"/>
        <v>2160.7141252460424</v>
      </c>
      <c r="CN122" s="948">
        <f t="shared" ca="1" si="171"/>
        <v>3429.8228508849202</v>
      </c>
      <c r="CO122" s="948">
        <f t="shared" ca="1" si="171"/>
        <v>3729.2695764120108</v>
      </c>
      <c r="CP122" s="948">
        <f t="shared" ca="1" si="171"/>
        <v>3339.0276974439976</v>
      </c>
      <c r="CQ122" s="948">
        <f t="shared" ca="1" si="171"/>
        <v>2115.9177533526295</v>
      </c>
      <c r="CR122" s="948">
        <f t="shared" ca="1" si="171"/>
        <v>3879.4635637197935</v>
      </c>
      <c r="CS122" s="948">
        <f t="shared" ca="1" si="171"/>
        <v>2432.8625628859759</v>
      </c>
      <c r="CT122" s="948">
        <f t="shared" ca="1" si="171"/>
        <v>0</v>
      </c>
      <c r="CU122" s="948">
        <f t="shared" ca="1" si="171"/>
        <v>0</v>
      </c>
      <c r="CV122" s="948">
        <f t="shared" ca="1" si="171"/>
        <v>0</v>
      </c>
      <c r="CW122" s="948">
        <f t="shared" ca="1" si="171"/>
        <v>0</v>
      </c>
      <c r="CX122" s="948">
        <f t="shared" ca="1" si="171"/>
        <v>0</v>
      </c>
      <c r="CY122" s="948">
        <f t="shared" ca="1" si="171"/>
        <v>0</v>
      </c>
      <c r="CZ122" s="948">
        <f t="shared" ca="1" si="171"/>
        <v>0</v>
      </c>
      <c r="DA122" s="948">
        <f t="shared" ca="1" si="171"/>
        <v>0</v>
      </c>
      <c r="DB122" s="948">
        <f t="shared" ca="1" si="171"/>
        <v>0</v>
      </c>
      <c r="DC122" s="948">
        <f t="shared" ca="1" si="171"/>
        <v>0</v>
      </c>
      <c r="DD122" s="948">
        <f t="shared" ca="1" si="171"/>
        <v>0</v>
      </c>
      <c r="DE122" s="948">
        <f t="shared" ca="1" si="171"/>
        <v>0</v>
      </c>
      <c r="DF122" s="948">
        <f t="shared" ca="1" si="171"/>
        <v>0</v>
      </c>
      <c r="DG122" s="948">
        <f t="shared" ca="1" si="171"/>
        <v>0</v>
      </c>
      <c r="DH122" s="948">
        <f t="shared" ca="1" si="171"/>
        <v>0</v>
      </c>
      <c r="DI122" s="948">
        <f t="shared" ca="1" si="171"/>
        <v>0</v>
      </c>
      <c r="DJ122" s="948">
        <f t="shared" ref="DJ122:EP122" ca="1" si="172">DJ113+DJ114+DJ115</f>
        <v>0</v>
      </c>
      <c r="DK122" s="948">
        <f t="shared" ca="1" si="172"/>
        <v>0</v>
      </c>
      <c r="DL122" s="948">
        <f t="shared" ca="1" si="172"/>
        <v>0</v>
      </c>
      <c r="DM122" s="948">
        <f t="shared" ca="1" si="172"/>
        <v>0</v>
      </c>
      <c r="DN122" s="948">
        <f t="shared" ca="1" si="172"/>
        <v>0</v>
      </c>
      <c r="DO122" s="948">
        <f t="shared" ca="1" si="172"/>
        <v>0</v>
      </c>
      <c r="DP122" s="948">
        <f t="shared" ca="1" si="172"/>
        <v>0</v>
      </c>
      <c r="DQ122" s="948">
        <f t="shared" ca="1" si="172"/>
        <v>0</v>
      </c>
      <c r="DR122" s="948">
        <f t="shared" ca="1" si="172"/>
        <v>0</v>
      </c>
      <c r="DS122" s="948">
        <f t="shared" ca="1" si="172"/>
        <v>0</v>
      </c>
      <c r="DT122" s="948">
        <f t="shared" ca="1" si="172"/>
        <v>0</v>
      </c>
      <c r="DU122" s="948">
        <f t="shared" ca="1" si="172"/>
        <v>0</v>
      </c>
      <c r="DV122" s="948">
        <f t="shared" ca="1" si="172"/>
        <v>0</v>
      </c>
      <c r="DW122" s="948">
        <f t="shared" ca="1" si="172"/>
        <v>0</v>
      </c>
      <c r="DX122" s="948">
        <f t="shared" ca="1" si="172"/>
        <v>0</v>
      </c>
      <c r="DY122" s="948">
        <f t="shared" ca="1" si="172"/>
        <v>0</v>
      </c>
      <c r="DZ122" s="948">
        <f t="shared" ca="1" si="172"/>
        <v>0</v>
      </c>
      <c r="EA122" s="948">
        <f t="shared" ca="1" si="172"/>
        <v>0</v>
      </c>
      <c r="EB122" s="948">
        <f t="shared" ca="1" si="172"/>
        <v>0</v>
      </c>
      <c r="EC122" s="948">
        <f t="shared" ca="1" si="172"/>
        <v>0</v>
      </c>
      <c r="ED122" s="948">
        <f t="shared" ca="1" si="172"/>
        <v>0</v>
      </c>
      <c r="EE122" s="948">
        <f t="shared" ca="1" si="172"/>
        <v>0</v>
      </c>
      <c r="EF122" s="948">
        <f t="shared" ca="1" si="172"/>
        <v>0</v>
      </c>
      <c r="EG122" s="948">
        <f t="shared" ca="1" si="172"/>
        <v>0</v>
      </c>
      <c r="EH122" s="948">
        <f t="shared" ca="1" si="172"/>
        <v>0</v>
      </c>
      <c r="EI122" s="948">
        <f t="shared" ca="1" si="172"/>
        <v>0</v>
      </c>
      <c r="EJ122" s="948">
        <f t="shared" ca="1" si="172"/>
        <v>0</v>
      </c>
      <c r="EK122" s="948">
        <f t="shared" ca="1" si="172"/>
        <v>0</v>
      </c>
      <c r="EL122" s="948">
        <f t="shared" ca="1" si="172"/>
        <v>0</v>
      </c>
      <c r="EM122" s="948">
        <f t="shared" ca="1" si="172"/>
        <v>0</v>
      </c>
      <c r="EN122" s="948">
        <f t="shared" ca="1" si="172"/>
        <v>0</v>
      </c>
      <c r="EO122" s="948">
        <f t="shared" ca="1" si="172"/>
        <v>0</v>
      </c>
      <c r="EP122" s="948">
        <f t="shared" ca="1" si="172"/>
        <v>0</v>
      </c>
    </row>
    <row r="123" spans="2:146" ht="14.1" customHeight="1" outlineLevel="1">
      <c r="B123" s="945" t="s">
        <v>693</v>
      </c>
      <c r="C123" s="946"/>
      <c r="D123" s="946" t="s">
        <v>97</v>
      </c>
      <c r="E123" s="947">
        <f t="shared" ca="1" si="157"/>
        <v>75441.6658451002</v>
      </c>
      <c r="F123" s="948"/>
      <c r="G123" s="948">
        <f>G113+G114+G116</f>
        <v>-1E-4</v>
      </c>
      <c r="H123" s="948">
        <f t="shared" ref="H123:BS123" ca="1" si="173">H113+H114+H116</f>
        <v>0</v>
      </c>
      <c r="I123" s="948">
        <f t="shared" ca="1" si="173"/>
        <v>0</v>
      </c>
      <c r="J123" s="948">
        <f t="shared" ca="1" si="173"/>
        <v>0</v>
      </c>
      <c r="K123" s="948">
        <f t="shared" ca="1" si="173"/>
        <v>0</v>
      </c>
      <c r="L123" s="948">
        <f t="shared" ca="1" si="173"/>
        <v>-15000</v>
      </c>
      <c r="M123" s="948">
        <f t="shared" ca="1" si="173"/>
        <v>0</v>
      </c>
      <c r="N123" s="948">
        <f t="shared" ca="1" si="173"/>
        <v>0</v>
      </c>
      <c r="O123" s="948">
        <f t="shared" ca="1" si="173"/>
        <v>0</v>
      </c>
      <c r="P123" s="948">
        <f t="shared" ca="1" si="173"/>
        <v>0</v>
      </c>
      <c r="Q123" s="948">
        <f t="shared" ca="1" si="173"/>
        <v>0</v>
      </c>
      <c r="R123" s="948">
        <f t="shared" ca="1" si="173"/>
        <v>520.09582703872229</v>
      </c>
      <c r="S123" s="948">
        <f t="shared" ca="1" si="173"/>
        <v>257.42269127195323</v>
      </c>
      <c r="T123" s="948">
        <f t="shared" ca="1" si="173"/>
        <v>2228.6775138440844</v>
      </c>
      <c r="U123" s="948">
        <f t="shared" ca="1" si="173"/>
        <v>-1653.5582273349228</v>
      </c>
      <c r="V123" s="948">
        <f t="shared" ca="1" si="173"/>
        <v>-720.49066929915625</v>
      </c>
      <c r="W123" s="948">
        <f t="shared" ca="1" si="173"/>
        <v>272.86006627250936</v>
      </c>
      <c r="X123" s="948">
        <f t="shared" ca="1" si="173"/>
        <v>472.18959502486268</v>
      </c>
      <c r="Y123" s="948">
        <f t="shared" ca="1" si="173"/>
        <v>754.23065755173957</v>
      </c>
      <c r="Z123" s="948">
        <f t="shared" ca="1" si="173"/>
        <v>358.72537149541313</v>
      </c>
      <c r="AA123" s="948">
        <f t="shared" ca="1" si="173"/>
        <v>305.73661978019709</v>
      </c>
      <c r="AB123" s="948">
        <f t="shared" ca="1" si="173"/>
        <v>539.00073870564393</v>
      </c>
      <c r="AC123" s="948">
        <f t="shared" ca="1" si="173"/>
        <v>824.78110493841268</v>
      </c>
      <c r="AD123" s="948">
        <f t="shared" ca="1" si="173"/>
        <v>303.64376775873342</v>
      </c>
      <c r="AE123" s="948">
        <f t="shared" ca="1" si="173"/>
        <v>215.81634948666459</v>
      </c>
      <c r="AF123" s="948">
        <f t="shared" ca="1" si="173"/>
        <v>481.92048785517244</v>
      </c>
      <c r="AG123" s="948">
        <f t="shared" ca="1" si="173"/>
        <v>773.3089077938381</v>
      </c>
      <c r="AH123" s="948">
        <f t="shared" ca="1" si="173"/>
        <v>383.40605557283533</v>
      </c>
      <c r="AI123" s="948">
        <f t="shared" ca="1" si="173"/>
        <v>255.58889998991134</v>
      </c>
      <c r="AJ123" s="948">
        <f t="shared" ca="1" si="173"/>
        <v>471.57162855548421</v>
      </c>
      <c r="AK123" s="948">
        <f t="shared" ca="1" si="173"/>
        <v>767.86732095004459</v>
      </c>
      <c r="AL123" s="948">
        <f t="shared" ca="1" si="173"/>
        <v>385.99591970097936</v>
      </c>
      <c r="AM123" s="948">
        <f t="shared" ca="1" si="173"/>
        <v>218.80071232596853</v>
      </c>
      <c r="AN123" s="948">
        <f t="shared" ca="1" si="173"/>
        <v>555.13628306983901</v>
      </c>
      <c r="AO123" s="948">
        <f t="shared" ca="1" si="173"/>
        <v>855.17127917029302</v>
      </c>
      <c r="AP123" s="948">
        <f t="shared" ca="1" si="173"/>
        <v>470.16106789317649</v>
      </c>
      <c r="AQ123" s="948">
        <f t="shared" ca="1" si="173"/>
        <v>202.53071569640264</v>
      </c>
      <c r="AR123" s="948">
        <f t="shared" ca="1" si="173"/>
        <v>633.56528414824459</v>
      </c>
      <c r="AS123" s="948">
        <f t="shared" ca="1" si="173"/>
        <v>937.3395839545941</v>
      </c>
      <c r="AT123" s="948">
        <f t="shared" ca="1" si="173"/>
        <v>554.1882301790439</v>
      </c>
      <c r="AU123" s="948">
        <f t="shared" ca="1" si="173"/>
        <v>35.450113568149916</v>
      </c>
      <c r="AV123" s="948">
        <f t="shared" ca="1" si="173"/>
        <v>711.85629932032327</v>
      </c>
      <c r="AW123" s="948">
        <f t="shared" ca="1" si="173"/>
        <v>1019.3699028325688</v>
      </c>
      <c r="AX123" s="948">
        <f t="shared" ca="1" si="173"/>
        <v>638.07503314776545</v>
      </c>
      <c r="AY123" s="948">
        <f t="shared" ca="1" si="173"/>
        <v>50.813939309053978</v>
      </c>
      <c r="AZ123" s="948">
        <f t="shared" ca="1" si="173"/>
        <v>790.0069551752556</v>
      </c>
      <c r="BA123" s="948">
        <f t="shared" ca="1" si="173"/>
        <v>1101.2598623933952</v>
      </c>
      <c r="BB123" s="948">
        <f t="shared" ca="1" si="173"/>
        <v>721.81906171492187</v>
      </c>
      <c r="BC123" s="948">
        <f t="shared" ca="1" si="173"/>
        <v>66.164448488229723</v>
      </c>
      <c r="BD123" s="948">
        <f t="shared" ca="1" si="173"/>
        <v>868.01483662862097</v>
      </c>
      <c r="BE123" s="948">
        <f t="shared" ca="1" si="173"/>
        <v>1183.0070475526575</v>
      </c>
      <c r="BF123" s="948">
        <f t="shared" ca="1" si="173"/>
        <v>805.41785837592715</v>
      </c>
      <c r="BG123" s="948">
        <f t="shared" ca="1" si="173"/>
        <v>81.50138566794935</v>
      </c>
      <c r="BH123" s="948">
        <f t="shared" ca="1" si="173"/>
        <v>945.8774861758352</v>
      </c>
      <c r="BI123" s="948">
        <f t="shared" ca="1" si="173"/>
        <v>1264.6090008057654</v>
      </c>
      <c r="BJ123" s="948">
        <f t="shared" ca="1" si="173"/>
        <v>888.86892244586011</v>
      </c>
      <c r="BK123" s="948">
        <f t="shared" ca="1" si="173"/>
        <v>96.824490465146667</v>
      </c>
      <c r="BL123" s="948">
        <f t="shared" ca="1" si="173"/>
        <v>1023.5924031319776</v>
      </c>
      <c r="BM123" s="948">
        <f t="shared" ca="1" si="173"/>
        <v>1346.0632214678037</v>
      </c>
      <c r="BN123" s="948">
        <f t="shared" ca="1" si="173"/>
        <v>972.16970928539808</v>
      </c>
      <c r="BO123" s="948">
        <f t="shared" ca="1" si="173"/>
        <v>112.13349745494018</v>
      </c>
      <c r="BP123" s="948">
        <f t="shared" ca="1" si="173"/>
        <v>1101.1570428577268</v>
      </c>
      <c r="BQ123" s="948">
        <f t="shared" ca="1" si="173"/>
        <v>1427.3671648994462</v>
      </c>
      <c r="BR123" s="948">
        <f t="shared" ca="1" si="173"/>
        <v>1055.3176295126207</v>
      </c>
      <c r="BS123" s="948">
        <f t="shared" ca="1" si="173"/>
        <v>127.42813607229277</v>
      </c>
      <c r="BT123" s="948">
        <f t="shared" ref="BT123:DI123" ca="1" si="174">BT113+BT114+BT116</f>
        <v>1178.5688159711606</v>
      </c>
      <c r="BU123" s="948">
        <f t="shared" ca="1" si="174"/>
        <v>1508.518241718775</v>
      </c>
      <c r="BV123" s="948">
        <f t="shared" ca="1" si="174"/>
        <v>1138.3100482004068</v>
      </c>
      <c r="BW123" s="948">
        <f t="shared" ca="1" si="174"/>
        <v>142.70813051173292</v>
      </c>
      <c r="BX123" s="948">
        <f t="shared" ca="1" si="174"/>
        <v>1255.8250875451552</v>
      </c>
      <c r="BY123" s="948">
        <f t="shared" ca="1" si="174"/>
        <v>1589.513816998666</v>
      </c>
      <c r="BZ123" s="948">
        <f t="shared" ca="1" si="174"/>
        <v>1221.144284059174</v>
      </c>
      <c r="CA123" s="948">
        <f t="shared" ca="1" si="174"/>
        <v>157.97319962511426</v>
      </c>
      <c r="CB123" s="948">
        <f t="shared" ca="1" si="174"/>
        <v>1332.9231762901318</v>
      </c>
      <c r="CC123" s="948">
        <f t="shared" ca="1" si="174"/>
        <v>1670.3512094495368</v>
      </c>
      <c r="CD123" s="948">
        <f t="shared" ca="1" si="174"/>
        <v>1303.8176086046603</v>
      </c>
      <c r="CE123" s="948">
        <f t="shared" ca="1" si="174"/>
        <v>2282.5980568173522</v>
      </c>
      <c r="CF123" s="948">
        <f t="shared" ca="1" si="174"/>
        <v>3510.0361349718273</v>
      </c>
      <c r="CG123" s="948">
        <f t="shared" ca="1" si="174"/>
        <v>3802.0042530871292</v>
      </c>
      <c r="CH123" s="948">
        <f t="shared" ca="1" si="174"/>
        <v>3408.1045890605101</v>
      </c>
      <c r="CI123" s="948">
        <f t="shared" ca="1" si="174"/>
        <v>2182.9581716588873</v>
      </c>
      <c r="CJ123" s="948">
        <f t="shared" ca="1" si="174"/>
        <v>3470.0127495638876</v>
      </c>
      <c r="CK123" s="948">
        <f t="shared" ca="1" si="174"/>
        <v>3765.7201713850827</v>
      </c>
      <c r="CL123" s="948">
        <f t="shared" ca="1" si="174"/>
        <v>3373.6508374953328</v>
      </c>
      <c r="CM123" s="948">
        <f t="shared" ca="1" si="174"/>
        <v>2160.7141252460424</v>
      </c>
      <c r="CN123" s="948">
        <f t="shared" ca="1" si="174"/>
        <v>3429.8228508849202</v>
      </c>
      <c r="CO123" s="948">
        <f t="shared" ca="1" si="174"/>
        <v>3729.2695764120108</v>
      </c>
      <c r="CP123" s="948">
        <f t="shared" ca="1" si="174"/>
        <v>3339.0276974439976</v>
      </c>
      <c r="CQ123" s="948">
        <f t="shared" ca="1" si="174"/>
        <v>2115.9177533526295</v>
      </c>
      <c r="CR123" s="948">
        <f t="shared" ca="1" si="174"/>
        <v>3879.4635637197935</v>
      </c>
      <c r="CS123" s="948">
        <f t="shared" ca="1" si="174"/>
        <v>2432.8625628859759</v>
      </c>
      <c r="CT123" s="948">
        <f t="shared" ca="1" si="174"/>
        <v>0</v>
      </c>
      <c r="CU123" s="948">
        <f t="shared" ca="1" si="174"/>
        <v>0</v>
      </c>
      <c r="CV123" s="948">
        <f t="shared" ca="1" si="174"/>
        <v>0</v>
      </c>
      <c r="CW123" s="948">
        <f t="shared" ca="1" si="174"/>
        <v>0</v>
      </c>
      <c r="CX123" s="948">
        <f t="shared" ca="1" si="174"/>
        <v>0</v>
      </c>
      <c r="CY123" s="948">
        <f t="shared" ca="1" si="174"/>
        <v>0</v>
      </c>
      <c r="CZ123" s="948">
        <f t="shared" ca="1" si="174"/>
        <v>0</v>
      </c>
      <c r="DA123" s="948">
        <f t="shared" ca="1" si="174"/>
        <v>0</v>
      </c>
      <c r="DB123" s="948">
        <f t="shared" ca="1" si="174"/>
        <v>0</v>
      </c>
      <c r="DC123" s="948">
        <f t="shared" ca="1" si="174"/>
        <v>0</v>
      </c>
      <c r="DD123" s="948">
        <f t="shared" ca="1" si="174"/>
        <v>0</v>
      </c>
      <c r="DE123" s="948">
        <f t="shared" ca="1" si="174"/>
        <v>0</v>
      </c>
      <c r="DF123" s="948">
        <f t="shared" ca="1" si="174"/>
        <v>0</v>
      </c>
      <c r="DG123" s="948">
        <f t="shared" ca="1" si="174"/>
        <v>0</v>
      </c>
      <c r="DH123" s="948">
        <f t="shared" ca="1" si="174"/>
        <v>0</v>
      </c>
      <c r="DI123" s="948">
        <f t="shared" ca="1" si="174"/>
        <v>0</v>
      </c>
      <c r="DJ123" s="948">
        <f t="shared" ref="DJ123:EP123" ca="1" si="175">DJ113+DJ114+DJ116</f>
        <v>0</v>
      </c>
      <c r="DK123" s="948">
        <f t="shared" ca="1" si="175"/>
        <v>0</v>
      </c>
      <c r="DL123" s="948">
        <f t="shared" ca="1" si="175"/>
        <v>0</v>
      </c>
      <c r="DM123" s="948">
        <f t="shared" ca="1" si="175"/>
        <v>0</v>
      </c>
      <c r="DN123" s="948">
        <f t="shared" ca="1" si="175"/>
        <v>0</v>
      </c>
      <c r="DO123" s="948">
        <f t="shared" ca="1" si="175"/>
        <v>0</v>
      </c>
      <c r="DP123" s="948">
        <f t="shared" ca="1" si="175"/>
        <v>0</v>
      </c>
      <c r="DQ123" s="948">
        <f t="shared" ca="1" si="175"/>
        <v>0</v>
      </c>
      <c r="DR123" s="948">
        <f t="shared" ca="1" si="175"/>
        <v>0</v>
      </c>
      <c r="DS123" s="948">
        <f t="shared" ca="1" si="175"/>
        <v>0</v>
      </c>
      <c r="DT123" s="948">
        <f t="shared" ca="1" si="175"/>
        <v>0</v>
      </c>
      <c r="DU123" s="948">
        <f t="shared" ca="1" si="175"/>
        <v>0</v>
      </c>
      <c r="DV123" s="948">
        <f t="shared" ca="1" si="175"/>
        <v>0</v>
      </c>
      <c r="DW123" s="948">
        <f t="shared" ca="1" si="175"/>
        <v>0</v>
      </c>
      <c r="DX123" s="948">
        <f t="shared" ca="1" si="175"/>
        <v>0</v>
      </c>
      <c r="DY123" s="948">
        <f t="shared" ca="1" si="175"/>
        <v>0</v>
      </c>
      <c r="DZ123" s="948">
        <f t="shared" ca="1" si="175"/>
        <v>0</v>
      </c>
      <c r="EA123" s="948">
        <f t="shared" ca="1" si="175"/>
        <v>0</v>
      </c>
      <c r="EB123" s="948">
        <f t="shared" ca="1" si="175"/>
        <v>0</v>
      </c>
      <c r="EC123" s="948">
        <f t="shared" ca="1" si="175"/>
        <v>0</v>
      </c>
      <c r="ED123" s="948">
        <f t="shared" ca="1" si="175"/>
        <v>0</v>
      </c>
      <c r="EE123" s="948">
        <f t="shared" ca="1" si="175"/>
        <v>0</v>
      </c>
      <c r="EF123" s="948">
        <f t="shared" ca="1" si="175"/>
        <v>0</v>
      </c>
      <c r="EG123" s="948">
        <f t="shared" ca="1" si="175"/>
        <v>0</v>
      </c>
      <c r="EH123" s="948">
        <f t="shared" ca="1" si="175"/>
        <v>0</v>
      </c>
      <c r="EI123" s="948">
        <f t="shared" ca="1" si="175"/>
        <v>0</v>
      </c>
      <c r="EJ123" s="948">
        <f t="shared" ca="1" si="175"/>
        <v>0</v>
      </c>
      <c r="EK123" s="948">
        <f t="shared" ca="1" si="175"/>
        <v>0</v>
      </c>
      <c r="EL123" s="948">
        <f t="shared" ca="1" si="175"/>
        <v>0</v>
      </c>
      <c r="EM123" s="948">
        <f t="shared" ca="1" si="175"/>
        <v>0</v>
      </c>
      <c r="EN123" s="948">
        <f t="shared" ca="1" si="175"/>
        <v>0</v>
      </c>
      <c r="EO123" s="948">
        <f t="shared" ca="1" si="175"/>
        <v>0</v>
      </c>
      <c r="EP123" s="948">
        <f t="shared" ca="1" si="175"/>
        <v>0</v>
      </c>
    </row>
    <row r="124" spans="2:146" ht="14.1" customHeight="1" outlineLevel="1">
      <c r="B124" s="945" t="s">
        <v>694</v>
      </c>
      <c r="C124" s="946"/>
      <c r="D124" s="946" t="s">
        <v>97</v>
      </c>
      <c r="E124" s="947">
        <f t="shared" ca="1" si="157"/>
        <v>88548.279957575214</v>
      </c>
      <c r="F124" s="948"/>
      <c r="G124" s="948">
        <f>G113+G114+G117</f>
        <v>-1E-4</v>
      </c>
      <c r="H124" s="948">
        <f t="shared" ref="H124:BS124" ca="1" si="176">H113+H114+H117</f>
        <v>0</v>
      </c>
      <c r="I124" s="948">
        <f t="shared" ca="1" si="176"/>
        <v>0</v>
      </c>
      <c r="J124" s="948">
        <f t="shared" ca="1" si="176"/>
        <v>0</v>
      </c>
      <c r="K124" s="948">
        <f t="shared" ca="1" si="176"/>
        <v>0</v>
      </c>
      <c r="L124" s="948">
        <f t="shared" ca="1" si="176"/>
        <v>-15000</v>
      </c>
      <c r="M124" s="948">
        <f t="shared" ca="1" si="176"/>
        <v>0</v>
      </c>
      <c r="N124" s="948">
        <f t="shared" ca="1" si="176"/>
        <v>0</v>
      </c>
      <c r="O124" s="948">
        <f t="shared" ca="1" si="176"/>
        <v>0</v>
      </c>
      <c r="P124" s="948">
        <f t="shared" ca="1" si="176"/>
        <v>0</v>
      </c>
      <c r="Q124" s="948">
        <f t="shared" ca="1" si="176"/>
        <v>0</v>
      </c>
      <c r="R124" s="948">
        <f t="shared" ca="1" si="176"/>
        <v>681.57206494937225</v>
      </c>
      <c r="S124" s="948">
        <f t="shared" ca="1" si="176"/>
        <v>422.33898538010317</v>
      </c>
      <c r="T124" s="948">
        <f t="shared" ca="1" si="176"/>
        <v>2439.0025497592342</v>
      </c>
      <c r="U124" s="948">
        <f t="shared" ca="1" si="176"/>
        <v>-1502.2645557688727</v>
      </c>
      <c r="V124" s="948">
        <f t="shared" ca="1" si="176"/>
        <v>-559.82181257805951</v>
      </c>
      <c r="W124" s="948">
        <f t="shared" ca="1" si="176"/>
        <v>436.95177891011861</v>
      </c>
      <c r="X124" s="948">
        <f t="shared" ca="1" si="176"/>
        <v>681.463005760437</v>
      </c>
      <c r="Y124" s="948">
        <f t="shared" ca="1" si="176"/>
        <v>904.76786075995938</v>
      </c>
      <c r="Z124" s="948">
        <f t="shared" ca="1" si="176"/>
        <v>518.58684702695655</v>
      </c>
      <c r="AA124" s="948">
        <f t="shared" ca="1" si="176"/>
        <v>469.00375094726553</v>
      </c>
      <c r="AB124" s="948">
        <f t="shared" ca="1" si="176"/>
        <v>747.22252426164243</v>
      </c>
      <c r="AC124" s="948">
        <f t="shared" ca="1" si="176"/>
        <v>974.56183978880222</v>
      </c>
      <c r="AD124" s="948">
        <f t="shared" ca="1" si="176"/>
        <v>462.69786210072368</v>
      </c>
      <c r="AE124" s="948">
        <f t="shared" ca="1" si="176"/>
        <v>378.25889918319234</v>
      </c>
      <c r="AF124" s="948">
        <f t="shared" ca="1" si="176"/>
        <v>689.0906482315952</v>
      </c>
      <c r="AG124" s="948">
        <f t="shared" ca="1" si="176"/>
        <v>922.33317428639737</v>
      </c>
      <c r="AH124" s="948">
        <f t="shared" ca="1" si="176"/>
        <v>541.65276872527238</v>
      </c>
      <c r="AI124" s="948">
        <f t="shared" ca="1" si="176"/>
        <v>417.20686821589834</v>
      </c>
      <c r="AJ124" s="948">
        <f t="shared" ca="1" si="176"/>
        <v>677.69016375233127</v>
      </c>
      <c r="AK124" s="948">
        <f t="shared" ca="1" si="176"/>
        <v>916.13511908477358</v>
      </c>
      <c r="AL124" s="948">
        <f t="shared" ca="1" si="176"/>
        <v>543.43525166386314</v>
      </c>
      <c r="AM124" s="948">
        <f t="shared" ca="1" si="176"/>
        <v>379.59409908141481</v>
      </c>
      <c r="AN124" s="948">
        <f t="shared" ca="1" si="176"/>
        <v>760.20319308711032</v>
      </c>
      <c r="AO124" s="948">
        <f t="shared" ca="1" si="176"/>
        <v>1002.6826089471919</v>
      </c>
      <c r="AP124" s="948">
        <f t="shared" ca="1" si="176"/>
        <v>626.79301866650701</v>
      </c>
      <c r="AQ124" s="948">
        <f t="shared" ca="1" si="176"/>
        <v>362.49952098130814</v>
      </c>
      <c r="AR124" s="948">
        <f t="shared" ca="1" si="176"/>
        <v>837.58056898594009</v>
      </c>
      <c r="AS124" s="948">
        <f t="shared" ca="1" si="176"/>
        <v>1084.0944453736627</v>
      </c>
      <c r="AT124" s="948">
        <f t="shared" ca="1" si="176"/>
        <v>710.01279976282115</v>
      </c>
      <c r="AU124" s="948">
        <f t="shared" ca="1" si="176"/>
        <v>194.59433738251465</v>
      </c>
      <c r="AV124" s="948">
        <f t="shared" ca="1" si="176"/>
        <v>914.81995897844308</v>
      </c>
      <c r="AW124" s="948">
        <f t="shared" ca="1" si="176"/>
        <v>1165.368295893807</v>
      </c>
      <c r="AX124" s="948">
        <f t="shared" ca="1" si="176"/>
        <v>793.09222154198937</v>
      </c>
      <c r="AY124" s="948">
        <f t="shared" ca="1" si="176"/>
        <v>209.13358165287795</v>
      </c>
      <c r="AZ124" s="948">
        <f t="shared" ca="1" si="176"/>
        <v>991.9189896537996</v>
      </c>
      <c r="BA124" s="948">
        <f t="shared" ca="1" si="176"/>
        <v>1246.5017870968031</v>
      </c>
      <c r="BB124" s="948">
        <f t="shared" ca="1" si="176"/>
        <v>876.02886891959258</v>
      </c>
      <c r="BC124" s="948">
        <f t="shared" ca="1" si="176"/>
        <v>223.65950936151302</v>
      </c>
      <c r="BD124" s="948">
        <f t="shared" ca="1" si="176"/>
        <v>1068.8752459275893</v>
      </c>
      <c r="BE124" s="948">
        <f t="shared" ca="1" si="176"/>
        <v>1327.4925038982353</v>
      </c>
      <c r="BF124" s="948">
        <f t="shared" ca="1" si="176"/>
        <v>958.82028439104465</v>
      </c>
      <c r="BG124" s="948">
        <f t="shared" ca="1" si="176"/>
        <v>238.17186507069187</v>
      </c>
      <c r="BH124" s="948">
        <f t="shared" ca="1" si="176"/>
        <v>1145.6862702952278</v>
      </c>
      <c r="BI124" s="948">
        <f t="shared" ca="1" si="176"/>
        <v>1408.337988793513</v>
      </c>
      <c r="BJ124" s="948">
        <f t="shared" ca="1" si="176"/>
        <v>1041.4639672714243</v>
      </c>
      <c r="BK124" s="948">
        <f t="shared" ca="1" si="176"/>
        <v>252.6703883973484</v>
      </c>
      <c r="BL124" s="948">
        <f t="shared" ca="1" si="176"/>
        <v>1222.3495620717943</v>
      </c>
      <c r="BM124" s="948">
        <f t="shared" ca="1" si="176"/>
        <v>1489.035741097721</v>
      </c>
      <c r="BN124" s="948">
        <f t="shared" ca="1" si="176"/>
        <v>1123.9573729214092</v>
      </c>
      <c r="BO124" s="948">
        <f t="shared" ca="1" si="176"/>
        <v>267.1548139166012</v>
      </c>
      <c r="BP124" s="948">
        <f t="shared" ca="1" si="176"/>
        <v>1298.8625766179678</v>
      </c>
      <c r="BQ124" s="948">
        <f t="shared" ca="1" si="176"/>
        <v>1569.5832161715332</v>
      </c>
      <c r="BR124" s="948">
        <f t="shared" ca="1" si="176"/>
        <v>1206.2979119590784</v>
      </c>
      <c r="BS124" s="948">
        <f t="shared" ca="1" si="176"/>
        <v>281.62487106341302</v>
      </c>
      <c r="BT124" s="948">
        <f t="shared" ref="BT124:DI124" ca="1" si="177">BT113+BT114+BT117</f>
        <v>1375.2227245518259</v>
      </c>
      <c r="BU124" s="948">
        <f t="shared" ca="1" si="177"/>
        <v>1649.9778246330318</v>
      </c>
      <c r="BV124" s="948">
        <f t="shared" ca="1" si="177"/>
        <v>1288.4829494573112</v>
      </c>
      <c r="BW124" s="948">
        <f t="shared" ca="1" si="177"/>
        <v>296.08028403231242</v>
      </c>
      <c r="BX124" s="948">
        <f t="shared" ca="1" si="177"/>
        <v>1451.4273709462448</v>
      </c>
      <c r="BY124" s="948">
        <f t="shared" ca="1" si="177"/>
        <v>1730.2169315550925</v>
      </c>
      <c r="BZ124" s="948">
        <f t="shared" ca="1" si="177"/>
        <v>1370.5098041265251</v>
      </c>
      <c r="CA124" s="948">
        <f t="shared" ca="1" si="177"/>
        <v>310.52077167515301</v>
      </c>
      <c r="CB124" s="948">
        <f t="shared" ca="1" si="177"/>
        <v>1527.4738345116455</v>
      </c>
      <c r="CC124" s="948">
        <f t="shared" ca="1" si="177"/>
        <v>1810.297855648133</v>
      </c>
      <c r="CD124" s="948">
        <f t="shared" ca="1" si="177"/>
        <v>1452.3757474824583</v>
      </c>
      <c r="CE124" s="948">
        <f t="shared" ca="1" si="177"/>
        <v>2434.3210473968502</v>
      </c>
      <c r="CF124" s="948">
        <f t="shared" ca="1" si="177"/>
        <v>3703.5351680137655</v>
      </c>
      <c r="CG124" s="948">
        <f t="shared" ca="1" si="177"/>
        <v>3941.1944309278952</v>
      </c>
      <c r="CH124" s="948">
        <f t="shared" ca="1" si="177"/>
        <v>3555.855346748755</v>
      </c>
      <c r="CI124" s="948">
        <f t="shared" ca="1" si="177"/>
        <v>2333.8565807678447</v>
      </c>
      <c r="CJ124" s="948">
        <f t="shared" ca="1" si="177"/>
        <v>3662.4601574262497</v>
      </c>
      <c r="CK124" s="948">
        <f t="shared" ca="1" si="177"/>
        <v>3904.1538808680184</v>
      </c>
      <c r="CL124" s="948">
        <f t="shared" ca="1" si="177"/>
        <v>3520.5942139940244</v>
      </c>
      <c r="CM124" s="948">
        <f t="shared" ca="1" si="177"/>
        <v>2310.7879528844587</v>
      </c>
      <c r="CN124" s="948">
        <f t="shared" ca="1" si="177"/>
        <v>3621.2186335677065</v>
      </c>
      <c r="CO124" s="948">
        <f t="shared" ca="1" si="177"/>
        <v>3866.9468175371162</v>
      </c>
      <c r="CP124" s="948">
        <f t="shared" ca="1" si="177"/>
        <v>3485.1636927531358</v>
      </c>
      <c r="CQ124" s="948">
        <f t="shared" ca="1" si="177"/>
        <v>2265.1669995205052</v>
      </c>
      <c r="CR124" s="948">
        <f t="shared" ca="1" si="177"/>
        <v>4069.8077212230041</v>
      </c>
      <c r="CS124" s="948">
        <f t="shared" ca="1" si="177"/>
        <v>2569.783335653251</v>
      </c>
      <c r="CT124" s="948">
        <f t="shared" ca="1" si="177"/>
        <v>0</v>
      </c>
      <c r="CU124" s="948">
        <f t="shared" ca="1" si="177"/>
        <v>0</v>
      </c>
      <c r="CV124" s="948">
        <f t="shared" ca="1" si="177"/>
        <v>0</v>
      </c>
      <c r="CW124" s="948">
        <f t="shared" ca="1" si="177"/>
        <v>0</v>
      </c>
      <c r="CX124" s="948">
        <f t="shared" ca="1" si="177"/>
        <v>0</v>
      </c>
      <c r="CY124" s="948">
        <f t="shared" ca="1" si="177"/>
        <v>0</v>
      </c>
      <c r="CZ124" s="948">
        <f t="shared" ca="1" si="177"/>
        <v>0</v>
      </c>
      <c r="DA124" s="948">
        <f t="shared" ca="1" si="177"/>
        <v>0</v>
      </c>
      <c r="DB124" s="948">
        <f t="shared" ca="1" si="177"/>
        <v>0</v>
      </c>
      <c r="DC124" s="948">
        <f t="shared" ca="1" si="177"/>
        <v>0</v>
      </c>
      <c r="DD124" s="948">
        <f t="shared" ca="1" si="177"/>
        <v>0</v>
      </c>
      <c r="DE124" s="948">
        <f t="shared" ca="1" si="177"/>
        <v>0</v>
      </c>
      <c r="DF124" s="948">
        <f t="shared" ca="1" si="177"/>
        <v>0</v>
      </c>
      <c r="DG124" s="948">
        <f t="shared" ca="1" si="177"/>
        <v>0</v>
      </c>
      <c r="DH124" s="948">
        <f t="shared" ca="1" si="177"/>
        <v>0</v>
      </c>
      <c r="DI124" s="948">
        <f t="shared" ca="1" si="177"/>
        <v>0</v>
      </c>
      <c r="DJ124" s="948">
        <f t="shared" ref="DJ124:EP124" ca="1" si="178">DJ113+DJ114+DJ117</f>
        <v>0</v>
      </c>
      <c r="DK124" s="948">
        <f t="shared" ca="1" si="178"/>
        <v>0</v>
      </c>
      <c r="DL124" s="948">
        <f t="shared" ca="1" si="178"/>
        <v>0</v>
      </c>
      <c r="DM124" s="948">
        <f t="shared" ca="1" si="178"/>
        <v>0</v>
      </c>
      <c r="DN124" s="948">
        <f t="shared" ca="1" si="178"/>
        <v>0</v>
      </c>
      <c r="DO124" s="948">
        <f t="shared" ca="1" si="178"/>
        <v>0</v>
      </c>
      <c r="DP124" s="948">
        <f t="shared" ca="1" si="178"/>
        <v>0</v>
      </c>
      <c r="DQ124" s="948">
        <f t="shared" ca="1" si="178"/>
        <v>0</v>
      </c>
      <c r="DR124" s="948">
        <f t="shared" ca="1" si="178"/>
        <v>0</v>
      </c>
      <c r="DS124" s="948">
        <f t="shared" ca="1" si="178"/>
        <v>0</v>
      </c>
      <c r="DT124" s="948">
        <f t="shared" ca="1" si="178"/>
        <v>0</v>
      </c>
      <c r="DU124" s="948">
        <f t="shared" ca="1" si="178"/>
        <v>0</v>
      </c>
      <c r="DV124" s="948">
        <f t="shared" ca="1" si="178"/>
        <v>0</v>
      </c>
      <c r="DW124" s="948">
        <f t="shared" ca="1" si="178"/>
        <v>0</v>
      </c>
      <c r="DX124" s="948">
        <f t="shared" ca="1" si="178"/>
        <v>0</v>
      </c>
      <c r="DY124" s="948">
        <f t="shared" ca="1" si="178"/>
        <v>0</v>
      </c>
      <c r="DZ124" s="948">
        <f t="shared" ca="1" si="178"/>
        <v>0</v>
      </c>
      <c r="EA124" s="948">
        <f t="shared" ca="1" si="178"/>
        <v>0</v>
      </c>
      <c r="EB124" s="948">
        <f t="shared" ca="1" si="178"/>
        <v>0</v>
      </c>
      <c r="EC124" s="948">
        <f t="shared" ca="1" si="178"/>
        <v>0</v>
      </c>
      <c r="ED124" s="948">
        <f t="shared" ca="1" si="178"/>
        <v>0</v>
      </c>
      <c r="EE124" s="948">
        <f t="shared" ca="1" si="178"/>
        <v>0</v>
      </c>
      <c r="EF124" s="948">
        <f t="shared" ca="1" si="178"/>
        <v>0</v>
      </c>
      <c r="EG124" s="948">
        <f t="shared" ca="1" si="178"/>
        <v>0</v>
      </c>
      <c r="EH124" s="948">
        <f t="shared" ca="1" si="178"/>
        <v>0</v>
      </c>
      <c r="EI124" s="948">
        <f t="shared" ca="1" si="178"/>
        <v>0</v>
      </c>
      <c r="EJ124" s="948">
        <f t="shared" ca="1" si="178"/>
        <v>0</v>
      </c>
      <c r="EK124" s="948">
        <f t="shared" ca="1" si="178"/>
        <v>0</v>
      </c>
      <c r="EL124" s="948">
        <f t="shared" ca="1" si="178"/>
        <v>0</v>
      </c>
      <c r="EM124" s="948">
        <f t="shared" ca="1" si="178"/>
        <v>0</v>
      </c>
      <c r="EN124" s="948">
        <f t="shared" ca="1" si="178"/>
        <v>0</v>
      </c>
      <c r="EO124" s="948">
        <f t="shared" ca="1" si="178"/>
        <v>0</v>
      </c>
      <c r="EP124" s="948">
        <f t="shared" ca="1" si="178"/>
        <v>0</v>
      </c>
    </row>
    <row r="125" spans="2:146" ht="14.1" customHeight="1" outlineLevel="1">
      <c r="B125" s="945" t="s">
        <v>695</v>
      </c>
      <c r="C125" s="946"/>
      <c r="D125" s="946" t="s">
        <v>97</v>
      </c>
      <c r="E125" s="947">
        <f t="shared" ca="1" si="157"/>
        <v>70238.840746849382</v>
      </c>
      <c r="F125" s="948"/>
      <c r="G125" s="948">
        <f>G113+G115+G116</f>
        <v>-1E-4</v>
      </c>
      <c r="H125" s="948">
        <f t="shared" ref="H125:BS125" ca="1" si="179">H113+H115+H116</f>
        <v>0</v>
      </c>
      <c r="I125" s="948">
        <f t="shared" ca="1" si="179"/>
        <v>0</v>
      </c>
      <c r="J125" s="948">
        <f t="shared" ca="1" si="179"/>
        <v>0</v>
      </c>
      <c r="K125" s="948">
        <f t="shared" ca="1" si="179"/>
        <v>0</v>
      </c>
      <c r="L125" s="948">
        <f t="shared" ca="1" si="179"/>
        <v>-15000</v>
      </c>
      <c r="M125" s="948">
        <f t="shared" ca="1" si="179"/>
        <v>0</v>
      </c>
      <c r="N125" s="948">
        <f t="shared" ca="1" si="179"/>
        <v>0</v>
      </c>
      <c r="O125" s="948">
        <f t="shared" ca="1" si="179"/>
        <v>0</v>
      </c>
      <c r="P125" s="948">
        <f t="shared" ca="1" si="179"/>
        <v>0</v>
      </c>
      <c r="Q125" s="948">
        <f t="shared" ca="1" si="179"/>
        <v>0</v>
      </c>
      <c r="R125" s="948">
        <f t="shared" ca="1" si="179"/>
        <v>463.84582703872229</v>
      </c>
      <c r="S125" s="948">
        <f t="shared" ca="1" si="179"/>
        <v>201.17269127195323</v>
      </c>
      <c r="T125" s="948">
        <f t="shared" ca="1" si="179"/>
        <v>2172.4275138440844</v>
      </c>
      <c r="U125" s="948">
        <f t="shared" ca="1" si="179"/>
        <v>-1709.8082273349228</v>
      </c>
      <c r="V125" s="948">
        <f t="shared" ca="1" si="179"/>
        <v>-777.58441929915625</v>
      </c>
      <c r="W125" s="948">
        <f t="shared" ca="1" si="179"/>
        <v>215.76631627250936</v>
      </c>
      <c r="X125" s="948">
        <f t="shared" ca="1" si="179"/>
        <v>415.09584502486268</v>
      </c>
      <c r="Y125" s="948">
        <f t="shared" ca="1" si="179"/>
        <v>697.13690755173957</v>
      </c>
      <c r="Z125" s="948">
        <f t="shared" ca="1" si="179"/>
        <v>300.77521524541316</v>
      </c>
      <c r="AA125" s="948">
        <f t="shared" ca="1" si="179"/>
        <v>247.78646353019712</v>
      </c>
      <c r="AB125" s="948">
        <f t="shared" ca="1" si="179"/>
        <v>481.05058245564396</v>
      </c>
      <c r="AC125" s="948">
        <f t="shared" ca="1" si="179"/>
        <v>766.83094868841272</v>
      </c>
      <c r="AD125" s="948">
        <f t="shared" ca="1" si="179"/>
        <v>244.82435916498343</v>
      </c>
      <c r="AE125" s="948">
        <f t="shared" ca="1" si="179"/>
        <v>156.99694089291461</v>
      </c>
      <c r="AF125" s="948">
        <f t="shared" ca="1" si="179"/>
        <v>423.10107926142246</v>
      </c>
      <c r="AG125" s="948">
        <f t="shared" ca="1" si="179"/>
        <v>714.48949920008818</v>
      </c>
      <c r="AH125" s="948">
        <f t="shared" ca="1" si="179"/>
        <v>323.70435585017913</v>
      </c>
      <c r="AI125" s="948">
        <f t="shared" ca="1" si="179"/>
        <v>195.88720026725514</v>
      </c>
      <c r="AJ125" s="948">
        <f t="shared" ca="1" si="179"/>
        <v>411.86992883282801</v>
      </c>
      <c r="AK125" s="948">
        <f t="shared" ca="1" si="179"/>
        <v>708.16562122738833</v>
      </c>
      <c r="AL125" s="948">
        <f t="shared" ca="1" si="179"/>
        <v>325.39869448248328</v>
      </c>
      <c r="AM125" s="948">
        <f t="shared" ca="1" si="179"/>
        <v>158.20348710747248</v>
      </c>
      <c r="AN125" s="948">
        <f t="shared" ca="1" si="179"/>
        <v>494.53905785134293</v>
      </c>
      <c r="AO125" s="948">
        <f t="shared" ca="1" si="179"/>
        <v>794.57405395179694</v>
      </c>
      <c r="AP125" s="948">
        <f t="shared" ca="1" si="179"/>
        <v>408.654884296403</v>
      </c>
      <c r="AQ125" s="948">
        <f t="shared" ca="1" si="179"/>
        <v>141.02453209962914</v>
      </c>
      <c r="AR125" s="948">
        <f t="shared" ca="1" si="179"/>
        <v>572.05910055147115</v>
      </c>
      <c r="AS125" s="948">
        <f t="shared" ca="1" si="179"/>
        <v>875.83340035782066</v>
      </c>
      <c r="AT125" s="948">
        <f t="shared" ca="1" si="179"/>
        <v>491.75945382831878</v>
      </c>
      <c r="AU125" s="948">
        <f t="shared" ca="1" si="179"/>
        <v>-26.978662782575157</v>
      </c>
      <c r="AV125" s="948">
        <f t="shared" ca="1" si="179"/>
        <v>649.42752296959816</v>
      </c>
      <c r="AW125" s="948">
        <f t="shared" ca="1" si="179"/>
        <v>956.94112648184364</v>
      </c>
      <c r="AX125" s="948">
        <f t="shared" ca="1" si="179"/>
        <v>574.70982515177957</v>
      </c>
      <c r="AY125" s="948">
        <f t="shared" ca="1" si="179"/>
        <v>-12.551268686931962</v>
      </c>
      <c r="AZ125" s="948">
        <f t="shared" ca="1" si="179"/>
        <v>726.64174717926971</v>
      </c>
      <c r="BA125" s="948">
        <f t="shared" ca="1" si="179"/>
        <v>1037.8946543974093</v>
      </c>
      <c r="BB125" s="948">
        <f t="shared" ca="1" si="179"/>
        <v>657.50337559899617</v>
      </c>
      <c r="BC125" s="948">
        <f t="shared" ca="1" si="179"/>
        <v>1.8487623723040087</v>
      </c>
      <c r="BD125" s="948">
        <f t="shared" ca="1" si="179"/>
        <v>803.69915051269527</v>
      </c>
      <c r="BE125" s="948">
        <f t="shared" ca="1" si="179"/>
        <v>1118.6913614367318</v>
      </c>
      <c r="BF125" s="948">
        <f t="shared" ca="1" si="179"/>
        <v>740.13743696826259</v>
      </c>
      <c r="BG125" s="948">
        <f t="shared" ca="1" si="179"/>
        <v>16.220964260284745</v>
      </c>
      <c r="BH125" s="948">
        <f t="shared" ca="1" si="179"/>
        <v>880.59706476817064</v>
      </c>
      <c r="BI125" s="948">
        <f t="shared" ca="1" si="179"/>
        <v>1199.3285793981008</v>
      </c>
      <c r="BJ125" s="948">
        <f t="shared" ca="1" si="179"/>
        <v>822.6092947170805</v>
      </c>
      <c r="BK125" s="948">
        <f t="shared" ca="1" si="179"/>
        <v>30.564862736367104</v>
      </c>
      <c r="BL125" s="948">
        <f t="shared" ca="1" si="179"/>
        <v>957.33277540319796</v>
      </c>
      <c r="BM125" s="948">
        <f t="shared" ca="1" si="179"/>
        <v>1279.8035937390241</v>
      </c>
      <c r="BN125" s="948">
        <f t="shared" ca="1" si="179"/>
        <v>904.91618714068682</v>
      </c>
      <c r="BO125" s="948">
        <f t="shared" ca="1" si="179"/>
        <v>44.879975310228929</v>
      </c>
      <c r="BP125" s="948">
        <f t="shared" ca="1" si="179"/>
        <v>1033.9035207130155</v>
      </c>
      <c r="BQ125" s="948">
        <f t="shared" ca="1" si="179"/>
        <v>1360.1136427547349</v>
      </c>
      <c r="BR125" s="948">
        <f t="shared" ca="1" si="179"/>
        <v>987.05530453573874</v>
      </c>
      <c r="BS125" s="948">
        <f t="shared" ca="1" si="179"/>
        <v>59.165811095410845</v>
      </c>
      <c r="BT125" s="948">
        <f t="shared" ref="BT125:DI125" ca="1" si="180">BT113+BT115+BT116</f>
        <v>1110.3064909942786</v>
      </c>
      <c r="BU125" s="948">
        <f t="shared" ca="1" si="180"/>
        <v>1440.2559167418931</v>
      </c>
      <c r="BV125" s="948">
        <f t="shared" ca="1" si="180"/>
        <v>1069.0237883488717</v>
      </c>
      <c r="BW125" s="948">
        <f t="shared" ca="1" si="180"/>
        <v>73.421870660197783</v>
      </c>
      <c r="BX125" s="948">
        <f t="shared" ca="1" si="180"/>
        <v>1186.5388276936201</v>
      </c>
      <c r="BY125" s="948">
        <f t="shared" ca="1" si="180"/>
        <v>1520.2275571471309</v>
      </c>
      <c r="BZ125" s="948">
        <f t="shared" ca="1" si="180"/>
        <v>1150.8187303098657</v>
      </c>
      <c r="CA125" s="948">
        <f t="shared" ca="1" si="180"/>
        <v>87.64764587580612</v>
      </c>
      <c r="CB125" s="948">
        <f t="shared" ca="1" si="180"/>
        <v>1262.5976225408235</v>
      </c>
      <c r="CC125" s="948">
        <f t="shared" ca="1" si="180"/>
        <v>1600.0256557002285</v>
      </c>
      <c r="CD125" s="948">
        <f t="shared" ca="1" si="180"/>
        <v>1232.4371715491125</v>
      </c>
      <c r="CE125" s="948">
        <f t="shared" ca="1" si="180"/>
        <v>2211.2176197618046</v>
      </c>
      <c r="CF125" s="948">
        <f t="shared" ca="1" si="180"/>
        <v>3438.6556979162797</v>
      </c>
      <c r="CG125" s="948">
        <f t="shared" ca="1" si="180"/>
        <v>3730.6238160315816</v>
      </c>
      <c r="CH125" s="948">
        <f t="shared" ca="1" si="180"/>
        <v>3335.6534454491293</v>
      </c>
      <c r="CI125" s="948">
        <f t="shared" ca="1" si="180"/>
        <v>2110.5070280475065</v>
      </c>
      <c r="CJ125" s="948">
        <f t="shared" ca="1" si="180"/>
        <v>3397.5616059525069</v>
      </c>
      <c r="CK125" s="948">
        <f t="shared" ca="1" si="180"/>
        <v>3693.269027773702</v>
      </c>
      <c r="CL125" s="948">
        <f t="shared" ca="1" si="180"/>
        <v>3300.1129267297811</v>
      </c>
      <c r="CM125" s="948">
        <f t="shared" ca="1" si="180"/>
        <v>2087.1762144804907</v>
      </c>
      <c r="CN125" s="948">
        <f t="shared" ca="1" si="180"/>
        <v>3356.2849401193685</v>
      </c>
      <c r="CO125" s="948">
        <f t="shared" ca="1" si="180"/>
        <v>3655.7316656464591</v>
      </c>
      <c r="CP125" s="948">
        <f t="shared" ca="1" si="180"/>
        <v>3264.3867180169627</v>
      </c>
      <c r="CQ125" s="948">
        <f t="shared" ca="1" si="180"/>
        <v>2041.2767739255946</v>
      </c>
      <c r="CR125" s="948">
        <f t="shared" ca="1" si="180"/>
        <v>3804.8225842927586</v>
      </c>
      <c r="CS125" s="948">
        <f t="shared" ca="1" si="180"/>
        <v>2358.221583458941</v>
      </c>
      <c r="CT125" s="948">
        <f t="shared" ca="1" si="180"/>
        <v>0</v>
      </c>
      <c r="CU125" s="948">
        <f t="shared" ca="1" si="180"/>
        <v>0</v>
      </c>
      <c r="CV125" s="948">
        <f t="shared" ca="1" si="180"/>
        <v>0</v>
      </c>
      <c r="CW125" s="948">
        <f t="shared" ca="1" si="180"/>
        <v>0</v>
      </c>
      <c r="CX125" s="948">
        <f t="shared" ca="1" si="180"/>
        <v>0</v>
      </c>
      <c r="CY125" s="948">
        <f t="shared" ca="1" si="180"/>
        <v>0</v>
      </c>
      <c r="CZ125" s="948">
        <f t="shared" ca="1" si="180"/>
        <v>0</v>
      </c>
      <c r="DA125" s="948">
        <f t="shared" ca="1" si="180"/>
        <v>0</v>
      </c>
      <c r="DB125" s="948">
        <f t="shared" ca="1" si="180"/>
        <v>0</v>
      </c>
      <c r="DC125" s="948">
        <f t="shared" ca="1" si="180"/>
        <v>0</v>
      </c>
      <c r="DD125" s="948">
        <f t="shared" ca="1" si="180"/>
        <v>0</v>
      </c>
      <c r="DE125" s="948">
        <f t="shared" ca="1" si="180"/>
        <v>0</v>
      </c>
      <c r="DF125" s="948">
        <f t="shared" ca="1" si="180"/>
        <v>0</v>
      </c>
      <c r="DG125" s="948">
        <f t="shared" ca="1" si="180"/>
        <v>0</v>
      </c>
      <c r="DH125" s="948">
        <f t="shared" ca="1" si="180"/>
        <v>0</v>
      </c>
      <c r="DI125" s="948">
        <f t="shared" ca="1" si="180"/>
        <v>0</v>
      </c>
      <c r="DJ125" s="948">
        <f t="shared" ref="DJ125:EP125" ca="1" si="181">DJ113+DJ115+DJ116</f>
        <v>0</v>
      </c>
      <c r="DK125" s="948">
        <f t="shared" ca="1" si="181"/>
        <v>0</v>
      </c>
      <c r="DL125" s="948">
        <f t="shared" ca="1" si="181"/>
        <v>0</v>
      </c>
      <c r="DM125" s="948">
        <f t="shared" ca="1" si="181"/>
        <v>0</v>
      </c>
      <c r="DN125" s="948">
        <f t="shared" ca="1" si="181"/>
        <v>0</v>
      </c>
      <c r="DO125" s="948">
        <f t="shared" ca="1" si="181"/>
        <v>0</v>
      </c>
      <c r="DP125" s="948">
        <f t="shared" ca="1" si="181"/>
        <v>0</v>
      </c>
      <c r="DQ125" s="948">
        <f t="shared" ca="1" si="181"/>
        <v>0</v>
      </c>
      <c r="DR125" s="948">
        <f t="shared" ca="1" si="181"/>
        <v>0</v>
      </c>
      <c r="DS125" s="948">
        <f t="shared" ca="1" si="181"/>
        <v>0</v>
      </c>
      <c r="DT125" s="948">
        <f t="shared" ca="1" si="181"/>
        <v>0</v>
      </c>
      <c r="DU125" s="948">
        <f t="shared" ca="1" si="181"/>
        <v>0</v>
      </c>
      <c r="DV125" s="948">
        <f t="shared" ca="1" si="181"/>
        <v>0</v>
      </c>
      <c r="DW125" s="948">
        <f t="shared" ca="1" si="181"/>
        <v>0</v>
      </c>
      <c r="DX125" s="948">
        <f t="shared" ca="1" si="181"/>
        <v>0</v>
      </c>
      <c r="DY125" s="948">
        <f t="shared" ca="1" si="181"/>
        <v>0</v>
      </c>
      <c r="DZ125" s="948">
        <f t="shared" ca="1" si="181"/>
        <v>0</v>
      </c>
      <c r="EA125" s="948">
        <f t="shared" ca="1" si="181"/>
        <v>0</v>
      </c>
      <c r="EB125" s="948">
        <f t="shared" ca="1" si="181"/>
        <v>0</v>
      </c>
      <c r="EC125" s="948">
        <f t="shared" ca="1" si="181"/>
        <v>0</v>
      </c>
      <c r="ED125" s="948">
        <f t="shared" ca="1" si="181"/>
        <v>0</v>
      </c>
      <c r="EE125" s="948">
        <f t="shared" ca="1" si="181"/>
        <v>0</v>
      </c>
      <c r="EF125" s="948">
        <f t="shared" ca="1" si="181"/>
        <v>0</v>
      </c>
      <c r="EG125" s="948">
        <f t="shared" ca="1" si="181"/>
        <v>0</v>
      </c>
      <c r="EH125" s="948">
        <f t="shared" ca="1" si="181"/>
        <v>0</v>
      </c>
      <c r="EI125" s="948">
        <f t="shared" ca="1" si="181"/>
        <v>0</v>
      </c>
      <c r="EJ125" s="948">
        <f t="shared" ca="1" si="181"/>
        <v>0</v>
      </c>
      <c r="EK125" s="948">
        <f t="shared" ca="1" si="181"/>
        <v>0</v>
      </c>
      <c r="EL125" s="948">
        <f t="shared" ca="1" si="181"/>
        <v>0</v>
      </c>
      <c r="EM125" s="948">
        <f t="shared" ca="1" si="181"/>
        <v>0</v>
      </c>
      <c r="EN125" s="948">
        <f t="shared" ca="1" si="181"/>
        <v>0</v>
      </c>
      <c r="EO125" s="948">
        <f t="shared" ca="1" si="181"/>
        <v>0</v>
      </c>
      <c r="EP125" s="948">
        <f t="shared" ca="1" si="181"/>
        <v>0</v>
      </c>
    </row>
    <row r="126" spans="2:146" ht="14.1" customHeight="1" outlineLevel="1">
      <c r="B126" s="945" t="s">
        <v>696</v>
      </c>
      <c r="C126" s="946"/>
      <c r="D126" s="946" t="s">
        <v>97</v>
      </c>
      <c r="E126" s="947">
        <f t="shared" ca="1" si="157"/>
        <v>83345.454859324382</v>
      </c>
      <c r="F126" s="948"/>
      <c r="G126" s="948">
        <f>G113+G115+G117</f>
        <v>-1E-4</v>
      </c>
      <c r="H126" s="948">
        <f t="shared" ref="H126:BS126" ca="1" si="182">H113+H115+H117</f>
        <v>0</v>
      </c>
      <c r="I126" s="948">
        <f t="shared" ca="1" si="182"/>
        <v>0</v>
      </c>
      <c r="J126" s="948">
        <f t="shared" ca="1" si="182"/>
        <v>0</v>
      </c>
      <c r="K126" s="948">
        <f t="shared" ca="1" si="182"/>
        <v>0</v>
      </c>
      <c r="L126" s="948">
        <f t="shared" ca="1" si="182"/>
        <v>-15000</v>
      </c>
      <c r="M126" s="948">
        <f t="shared" ca="1" si="182"/>
        <v>0</v>
      </c>
      <c r="N126" s="948">
        <f t="shared" ca="1" si="182"/>
        <v>0</v>
      </c>
      <c r="O126" s="948">
        <f t="shared" ca="1" si="182"/>
        <v>0</v>
      </c>
      <c r="P126" s="948">
        <f t="shared" ca="1" si="182"/>
        <v>0</v>
      </c>
      <c r="Q126" s="948">
        <f t="shared" ca="1" si="182"/>
        <v>0</v>
      </c>
      <c r="R126" s="948">
        <f t="shared" ca="1" si="182"/>
        <v>625.32206494937225</v>
      </c>
      <c r="S126" s="948">
        <f t="shared" ca="1" si="182"/>
        <v>366.08898538010317</v>
      </c>
      <c r="T126" s="948">
        <f t="shared" ca="1" si="182"/>
        <v>2382.7525497592342</v>
      </c>
      <c r="U126" s="948">
        <f t="shared" ca="1" si="182"/>
        <v>-1558.5145557688727</v>
      </c>
      <c r="V126" s="948">
        <f t="shared" ca="1" si="182"/>
        <v>-616.91556257805951</v>
      </c>
      <c r="W126" s="948">
        <f t="shared" ca="1" si="182"/>
        <v>379.85802891011861</v>
      </c>
      <c r="X126" s="948">
        <f t="shared" ca="1" si="182"/>
        <v>624.369255760437</v>
      </c>
      <c r="Y126" s="948">
        <f t="shared" ca="1" si="182"/>
        <v>847.67411075995938</v>
      </c>
      <c r="Z126" s="948">
        <f t="shared" ca="1" si="182"/>
        <v>460.63669077695664</v>
      </c>
      <c r="AA126" s="948">
        <f t="shared" ca="1" si="182"/>
        <v>411.05359469726557</v>
      </c>
      <c r="AB126" s="948">
        <f t="shared" ca="1" si="182"/>
        <v>689.27236801164247</v>
      </c>
      <c r="AC126" s="948">
        <f t="shared" ca="1" si="182"/>
        <v>916.61168353880225</v>
      </c>
      <c r="AD126" s="948">
        <f t="shared" ca="1" si="182"/>
        <v>403.87845350697364</v>
      </c>
      <c r="AE126" s="948">
        <f t="shared" ca="1" si="182"/>
        <v>319.43949058944236</v>
      </c>
      <c r="AF126" s="948">
        <f t="shared" ca="1" si="182"/>
        <v>630.27123963784516</v>
      </c>
      <c r="AG126" s="948">
        <f t="shared" ca="1" si="182"/>
        <v>863.51376569264744</v>
      </c>
      <c r="AH126" s="948">
        <f t="shared" ca="1" si="182"/>
        <v>481.95106900261612</v>
      </c>
      <c r="AI126" s="948">
        <f t="shared" ca="1" si="182"/>
        <v>357.50516849324214</v>
      </c>
      <c r="AJ126" s="948">
        <f t="shared" ca="1" si="182"/>
        <v>617.98846402967501</v>
      </c>
      <c r="AK126" s="948">
        <f t="shared" ca="1" si="182"/>
        <v>856.43341936211732</v>
      </c>
      <c r="AL126" s="948">
        <f t="shared" ca="1" si="182"/>
        <v>482.83802644536706</v>
      </c>
      <c r="AM126" s="948">
        <f t="shared" ca="1" si="182"/>
        <v>318.99687386291873</v>
      </c>
      <c r="AN126" s="948">
        <f t="shared" ca="1" si="182"/>
        <v>699.60596786861424</v>
      </c>
      <c r="AO126" s="948">
        <f t="shared" ca="1" si="182"/>
        <v>942.08538372869577</v>
      </c>
      <c r="AP126" s="948">
        <f t="shared" ca="1" si="182"/>
        <v>565.28683506973357</v>
      </c>
      <c r="AQ126" s="948">
        <f t="shared" ca="1" si="182"/>
        <v>300.99333738453464</v>
      </c>
      <c r="AR126" s="948">
        <f t="shared" ca="1" si="182"/>
        <v>776.07438538916665</v>
      </c>
      <c r="AS126" s="948">
        <f t="shared" ca="1" si="182"/>
        <v>1022.5882617768891</v>
      </c>
      <c r="AT126" s="948">
        <f t="shared" ca="1" si="182"/>
        <v>647.58402341209603</v>
      </c>
      <c r="AU126" s="948">
        <f t="shared" ca="1" si="182"/>
        <v>132.16556103178959</v>
      </c>
      <c r="AV126" s="948">
        <f t="shared" ca="1" si="182"/>
        <v>852.39118262771797</v>
      </c>
      <c r="AW126" s="948">
        <f t="shared" ca="1" si="182"/>
        <v>1102.9395195430818</v>
      </c>
      <c r="AX126" s="948">
        <f t="shared" ca="1" si="182"/>
        <v>729.72701354600349</v>
      </c>
      <c r="AY126" s="948">
        <f t="shared" ca="1" si="182"/>
        <v>145.76837365689201</v>
      </c>
      <c r="AZ126" s="948">
        <f t="shared" ca="1" si="182"/>
        <v>928.55378165781372</v>
      </c>
      <c r="BA126" s="948">
        <f t="shared" ca="1" si="182"/>
        <v>1183.1365791008172</v>
      </c>
      <c r="BB126" s="948">
        <f t="shared" ca="1" si="182"/>
        <v>811.71318280366688</v>
      </c>
      <c r="BC126" s="948">
        <f t="shared" ca="1" si="182"/>
        <v>159.34382324558729</v>
      </c>
      <c r="BD126" s="948">
        <f t="shared" ca="1" si="182"/>
        <v>1004.5595598116636</v>
      </c>
      <c r="BE126" s="948">
        <f t="shared" ca="1" si="182"/>
        <v>1263.1768177823096</v>
      </c>
      <c r="BF126" s="948">
        <f t="shared" ca="1" si="182"/>
        <v>893.53986298338009</v>
      </c>
      <c r="BG126" s="948">
        <f t="shared" ca="1" si="182"/>
        <v>172.89144366302725</v>
      </c>
      <c r="BH126" s="948">
        <f t="shared" ca="1" si="182"/>
        <v>1080.4058488875633</v>
      </c>
      <c r="BI126" s="948">
        <f t="shared" ca="1" si="182"/>
        <v>1343.0575673858484</v>
      </c>
      <c r="BJ126" s="948">
        <f t="shared" ca="1" si="182"/>
        <v>975.20433954264468</v>
      </c>
      <c r="BK126" s="948">
        <f t="shared" ca="1" si="182"/>
        <v>186.41076066856886</v>
      </c>
      <c r="BL126" s="948">
        <f t="shared" ca="1" si="182"/>
        <v>1156.0899343430146</v>
      </c>
      <c r="BM126" s="948">
        <f t="shared" ca="1" si="182"/>
        <v>1422.7761133689414</v>
      </c>
      <c r="BN126" s="948">
        <f t="shared" ca="1" si="182"/>
        <v>1056.7038507766979</v>
      </c>
      <c r="BO126" s="948">
        <f t="shared" ca="1" si="182"/>
        <v>199.90129177188993</v>
      </c>
      <c r="BP126" s="948">
        <f t="shared" ca="1" si="182"/>
        <v>1231.6090544732565</v>
      </c>
      <c r="BQ126" s="948">
        <f t="shared" ca="1" si="182"/>
        <v>1502.3296940268219</v>
      </c>
      <c r="BR126" s="948">
        <f t="shared" ca="1" si="182"/>
        <v>1138.0355869821965</v>
      </c>
      <c r="BS126" s="948">
        <f t="shared" ca="1" si="182"/>
        <v>213.36254608653113</v>
      </c>
      <c r="BT126" s="948">
        <f t="shared" ref="BT126:DI126" ca="1" si="183">BT113+BT115+BT117</f>
        <v>1306.9603995749439</v>
      </c>
      <c r="BU126" s="948">
        <f t="shared" ca="1" si="183"/>
        <v>1581.7154996561499</v>
      </c>
      <c r="BV126" s="948">
        <f t="shared" ca="1" si="183"/>
        <v>1219.1966896057761</v>
      </c>
      <c r="BW126" s="948">
        <f t="shared" ca="1" si="183"/>
        <v>226.79402418077731</v>
      </c>
      <c r="BX126" s="948">
        <f t="shared" ca="1" si="183"/>
        <v>1382.1411110947097</v>
      </c>
      <c r="BY126" s="948">
        <f t="shared" ca="1" si="183"/>
        <v>1660.9306717035574</v>
      </c>
      <c r="BZ126" s="948">
        <f t="shared" ca="1" si="183"/>
        <v>1300.1842503772168</v>
      </c>
      <c r="CA126" s="948">
        <f t="shared" ca="1" si="183"/>
        <v>240.19521792584487</v>
      </c>
      <c r="CB126" s="948">
        <f t="shared" ca="1" si="183"/>
        <v>1457.1482807623372</v>
      </c>
      <c r="CC126" s="948">
        <f t="shared" ca="1" si="183"/>
        <v>1739.9723018988248</v>
      </c>
      <c r="CD126" s="948">
        <f t="shared" ca="1" si="183"/>
        <v>1380.9953104269105</v>
      </c>
      <c r="CE126" s="948">
        <f t="shared" ca="1" si="183"/>
        <v>2362.9406103413025</v>
      </c>
      <c r="CF126" s="948">
        <f t="shared" ca="1" si="183"/>
        <v>3632.1547309582179</v>
      </c>
      <c r="CG126" s="948">
        <f t="shared" ca="1" si="183"/>
        <v>3869.8139938723475</v>
      </c>
      <c r="CH126" s="948">
        <f t="shared" ca="1" si="183"/>
        <v>3483.4042031373742</v>
      </c>
      <c r="CI126" s="948">
        <f t="shared" ca="1" si="183"/>
        <v>2261.4054371564639</v>
      </c>
      <c r="CJ126" s="948">
        <f t="shared" ca="1" si="183"/>
        <v>3590.0090138148689</v>
      </c>
      <c r="CK126" s="948">
        <f t="shared" ca="1" si="183"/>
        <v>3831.7027372566376</v>
      </c>
      <c r="CL126" s="948">
        <f t="shared" ca="1" si="183"/>
        <v>3447.0563032284726</v>
      </c>
      <c r="CM126" s="948">
        <f t="shared" ca="1" si="183"/>
        <v>2237.250042118907</v>
      </c>
      <c r="CN126" s="948">
        <f t="shared" ca="1" si="183"/>
        <v>3547.6807228021548</v>
      </c>
      <c r="CO126" s="948">
        <f t="shared" ca="1" si="183"/>
        <v>3793.4089067715645</v>
      </c>
      <c r="CP126" s="948">
        <f t="shared" ca="1" si="183"/>
        <v>3410.522713326101</v>
      </c>
      <c r="CQ126" s="948">
        <f t="shared" ca="1" si="183"/>
        <v>2190.5260200934704</v>
      </c>
      <c r="CR126" s="948">
        <f t="shared" ca="1" si="183"/>
        <v>3995.1667417959693</v>
      </c>
      <c r="CS126" s="948">
        <f t="shared" ca="1" si="183"/>
        <v>2495.1423562262162</v>
      </c>
      <c r="CT126" s="948">
        <f t="shared" ca="1" si="183"/>
        <v>0</v>
      </c>
      <c r="CU126" s="948">
        <f t="shared" ca="1" si="183"/>
        <v>0</v>
      </c>
      <c r="CV126" s="948">
        <f t="shared" ca="1" si="183"/>
        <v>0</v>
      </c>
      <c r="CW126" s="948">
        <f t="shared" ca="1" si="183"/>
        <v>0</v>
      </c>
      <c r="CX126" s="948">
        <f t="shared" ca="1" si="183"/>
        <v>0</v>
      </c>
      <c r="CY126" s="948">
        <f t="shared" ca="1" si="183"/>
        <v>0</v>
      </c>
      <c r="CZ126" s="948">
        <f t="shared" ca="1" si="183"/>
        <v>0</v>
      </c>
      <c r="DA126" s="948">
        <f t="shared" ca="1" si="183"/>
        <v>0</v>
      </c>
      <c r="DB126" s="948">
        <f t="shared" ca="1" si="183"/>
        <v>0</v>
      </c>
      <c r="DC126" s="948">
        <f t="shared" ca="1" si="183"/>
        <v>0</v>
      </c>
      <c r="DD126" s="948">
        <f t="shared" ca="1" si="183"/>
        <v>0</v>
      </c>
      <c r="DE126" s="948">
        <f t="shared" ca="1" si="183"/>
        <v>0</v>
      </c>
      <c r="DF126" s="948">
        <f t="shared" ca="1" si="183"/>
        <v>0</v>
      </c>
      <c r="DG126" s="948">
        <f t="shared" ca="1" si="183"/>
        <v>0</v>
      </c>
      <c r="DH126" s="948">
        <f t="shared" ca="1" si="183"/>
        <v>0</v>
      </c>
      <c r="DI126" s="948">
        <f t="shared" ca="1" si="183"/>
        <v>0</v>
      </c>
      <c r="DJ126" s="948">
        <f t="shared" ref="DJ126:EP126" ca="1" si="184">DJ113+DJ115+DJ117</f>
        <v>0</v>
      </c>
      <c r="DK126" s="948">
        <f t="shared" ca="1" si="184"/>
        <v>0</v>
      </c>
      <c r="DL126" s="948">
        <f t="shared" ca="1" si="184"/>
        <v>0</v>
      </c>
      <c r="DM126" s="948">
        <f t="shared" ca="1" si="184"/>
        <v>0</v>
      </c>
      <c r="DN126" s="948">
        <f t="shared" ca="1" si="184"/>
        <v>0</v>
      </c>
      <c r="DO126" s="948">
        <f t="shared" ca="1" si="184"/>
        <v>0</v>
      </c>
      <c r="DP126" s="948">
        <f t="shared" ca="1" si="184"/>
        <v>0</v>
      </c>
      <c r="DQ126" s="948">
        <f t="shared" ca="1" si="184"/>
        <v>0</v>
      </c>
      <c r="DR126" s="948">
        <f t="shared" ca="1" si="184"/>
        <v>0</v>
      </c>
      <c r="DS126" s="948">
        <f t="shared" ca="1" si="184"/>
        <v>0</v>
      </c>
      <c r="DT126" s="948">
        <f t="shared" ca="1" si="184"/>
        <v>0</v>
      </c>
      <c r="DU126" s="948">
        <f t="shared" ca="1" si="184"/>
        <v>0</v>
      </c>
      <c r="DV126" s="948">
        <f t="shared" ca="1" si="184"/>
        <v>0</v>
      </c>
      <c r="DW126" s="948">
        <f t="shared" ca="1" si="184"/>
        <v>0</v>
      </c>
      <c r="DX126" s="948">
        <f t="shared" ca="1" si="184"/>
        <v>0</v>
      </c>
      <c r="DY126" s="948">
        <f t="shared" ca="1" si="184"/>
        <v>0</v>
      </c>
      <c r="DZ126" s="948">
        <f t="shared" ca="1" si="184"/>
        <v>0</v>
      </c>
      <c r="EA126" s="948">
        <f t="shared" ca="1" si="184"/>
        <v>0</v>
      </c>
      <c r="EB126" s="948">
        <f t="shared" ca="1" si="184"/>
        <v>0</v>
      </c>
      <c r="EC126" s="948">
        <f t="shared" ca="1" si="184"/>
        <v>0</v>
      </c>
      <c r="ED126" s="948">
        <f t="shared" ca="1" si="184"/>
        <v>0</v>
      </c>
      <c r="EE126" s="948">
        <f t="shared" ca="1" si="184"/>
        <v>0</v>
      </c>
      <c r="EF126" s="948">
        <f t="shared" ca="1" si="184"/>
        <v>0</v>
      </c>
      <c r="EG126" s="948">
        <f t="shared" ca="1" si="184"/>
        <v>0</v>
      </c>
      <c r="EH126" s="948">
        <f t="shared" ca="1" si="184"/>
        <v>0</v>
      </c>
      <c r="EI126" s="948">
        <f t="shared" ca="1" si="184"/>
        <v>0</v>
      </c>
      <c r="EJ126" s="948">
        <f t="shared" ca="1" si="184"/>
        <v>0</v>
      </c>
      <c r="EK126" s="948">
        <f t="shared" ca="1" si="184"/>
        <v>0</v>
      </c>
      <c r="EL126" s="948">
        <f t="shared" ca="1" si="184"/>
        <v>0</v>
      </c>
      <c r="EM126" s="948">
        <f t="shared" ca="1" si="184"/>
        <v>0</v>
      </c>
      <c r="EN126" s="948">
        <f t="shared" ca="1" si="184"/>
        <v>0</v>
      </c>
      <c r="EO126" s="948">
        <f t="shared" ca="1" si="184"/>
        <v>0</v>
      </c>
      <c r="EP126" s="948">
        <f t="shared" ca="1" si="184"/>
        <v>0</v>
      </c>
    </row>
    <row r="127" spans="2:146" ht="14.1" customHeight="1" outlineLevel="1">
      <c r="B127" s="945" t="s">
        <v>697</v>
      </c>
      <c r="C127" s="946"/>
      <c r="D127" s="946" t="s">
        <v>97</v>
      </c>
      <c r="E127" s="947">
        <f t="shared" ref="E127:E128" ca="1" si="185">SUM(G127:EP127)</f>
        <v>83345.454859324382</v>
      </c>
      <c r="F127" s="948"/>
      <c r="G127" s="948">
        <f>G113+G116+G117</f>
        <v>-1E-4</v>
      </c>
      <c r="H127" s="948">
        <f t="shared" ref="H127:BS127" ca="1" si="186">H113+H116+H117</f>
        <v>0</v>
      </c>
      <c r="I127" s="948">
        <f t="shared" ca="1" si="186"/>
        <v>0</v>
      </c>
      <c r="J127" s="948">
        <f t="shared" ca="1" si="186"/>
        <v>0</v>
      </c>
      <c r="K127" s="948">
        <f t="shared" ca="1" si="186"/>
        <v>0</v>
      </c>
      <c r="L127" s="948">
        <f t="shared" ca="1" si="186"/>
        <v>-15000</v>
      </c>
      <c r="M127" s="948">
        <f t="shared" ca="1" si="186"/>
        <v>0</v>
      </c>
      <c r="N127" s="948">
        <f t="shared" ca="1" si="186"/>
        <v>0</v>
      </c>
      <c r="O127" s="948">
        <f t="shared" ca="1" si="186"/>
        <v>0</v>
      </c>
      <c r="P127" s="948">
        <f t="shared" ca="1" si="186"/>
        <v>0</v>
      </c>
      <c r="Q127" s="948">
        <f t="shared" ca="1" si="186"/>
        <v>0</v>
      </c>
      <c r="R127" s="948">
        <f t="shared" ca="1" si="186"/>
        <v>625.32206494937225</v>
      </c>
      <c r="S127" s="948">
        <f t="shared" ca="1" si="186"/>
        <v>366.08898538010317</v>
      </c>
      <c r="T127" s="948">
        <f t="shared" ca="1" si="186"/>
        <v>2382.7525497592342</v>
      </c>
      <c r="U127" s="948">
        <f t="shared" ca="1" si="186"/>
        <v>-1558.5145557688727</v>
      </c>
      <c r="V127" s="948">
        <f t="shared" ca="1" si="186"/>
        <v>-616.91556257805951</v>
      </c>
      <c r="W127" s="948">
        <f t="shared" ca="1" si="186"/>
        <v>379.85802891011861</v>
      </c>
      <c r="X127" s="948">
        <f t="shared" ca="1" si="186"/>
        <v>624.369255760437</v>
      </c>
      <c r="Y127" s="948">
        <f t="shared" ca="1" si="186"/>
        <v>847.67411075995938</v>
      </c>
      <c r="Z127" s="948">
        <f t="shared" ca="1" si="186"/>
        <v>460.63669077695664</v>
      </c>
      <c r="AA127" s="948">
        <f t="shared" ca="1" si="186"/>
        <v>411.05359469726557</v>
      </c>
      <c r="AB127" s="948">
        <f t="shared" ca="1" si="186"/>
        <v>689.27236801164247</v>
      </c>
      <c r="AC127" s="948">
        <f t="shared" ca="1" si="186"/>
        <v>916.61168353880225</v>
      </c>
      <c r="AD127" s="948">
        <f t="shared" ca="1" si="186"/>
        <v>403.87845350697364</v>
      </c>
      <c r="AE127" s="948">
        <f t="shared" ca="1" si="186"/>
        <v>319.43949058944236</v>
      </c>
      <c r="AF127" s="948">
        <f t="shared" ca="1" si="186"/>
        <v>630.27123963784516</v>
      </c>
      <c r="AG127" s="948">
        <f t="shared" ca="1" si="186"/>
        <v>863.51376569264744</v>
      </c>
      <c r="AH127" s="948">
        <f t="shared" ca="1" si="186"/>
        <v>481.95106900261612</v>
      </c>
      <c r="AI127" s="948">
        <f t="shared" ca="1" si="186"/>
        <v>357.50516849324214</v>
      </c>
      <c r="AJ127" s="948">
        <f t="shared" ca="1" si="186"/>
        <v>617.98846402967501</v>
      </c>
      <c r="AK127" s="948">
        <f t="shared" ca="1" si="186"/>
        <v>856.43341936211732</v>
      </c>
      <c r="AL127" s="948">
        <f t="shared" ca="1" si="186"/>
        <v>482.83802644536706</v>
      </c>
      <c r="AM127" s="948">
        <f t="shared" ca="1" si="186"/>
        <v>318.99687386291873</v>
      </c>
      <c r="AN127" s="948">
        <f t="shared" ca="1" si="186"/>
        <v>699.60596786861424</v>
      </c>
      <c r="AO127" s="948">
        <f t="shared" ca="1" si="186"/>
        <v>942.08538372869577</v>
      </c>
      <c r="AP127" s="948">
        <f t="shared" ca="1" si="186"/>
        <v>565.28683506973357</v>
      </c>
      <c r="AQ127" s="948">
        <f t="shared" ca="1" si="186"/>
        <v>300.99333738453464</v>
      </c>
      <c r="AR127" s="948">
        <f t="shared" ca="1" si="186"/>
        <v>776.07438538916665</v>
      </c>
      <c r="AS127" s="948">
        <f t="shared" ca="1" si="186"/>
        <v>1022.5882617768891</v>
      </c>
      <c r="AT127" s="948">
        <f t="shared" ca="1" si="186"/>
        <v>647.58402341209603</v>
      </c>
      <c r="AU127" s="948">
        <f t="shared" ca="1" si="186"/>
        <v>132.16556103178959</v>
      </c>
      <c r="AV127" s="948">
        <f t="shared" ca="1" si="186"/>
        <v>852.39118262771797</v>
      </c>
      <c r="AW127" s="948">
        <f t="shared" ca="1" si="186"/>
        <v>1102.9395195430818</v>
      </c>
      <c r="AX127" s="948">
        <f t="shared" ca="1" si="186"/>
        <v>729.72701354600349</v>
      </c>
      <c r="AY127" s="948">
        <f t="shared" ca="1" si="186"/>
        <v>145.76837365689201</v>
      </c>
      <c r="AZ127" s="948">
        <f t="shared" ca="1" si="186"/>
        <v>928.55378165781372</v>
      </c>
      <c r="BA127" s="948">
        <f t="shared" ca="1" si="186"/>
        <v>1183.1365791008172</v>
      </c>
      <c r="BB127" s="948">
        <f t="shared" ca="1" si="186"/>
        <v>811.71318280366688</v>
      </c>
      <c r="BC127" s="948">
        <f t="shared" ca="1" si="186"/>
        <v>159.34382324558729</v>
      </c>
      <c r="BD127" s="948">
        <f t="shared" ca="1" si="186"/>
        <v>1004.5595598116636</v>
      </c>
      <c r="BE127" s="948">
        <f t="shared" ca="1" si="186"/>
        <v>1263.1768177823096</v>
      </c>
      <c r="BF127" s="948">
        <f t="shared" ca="1" si="186"/>
        <v>893.53986298338009</v>
      </c>
      <c r="BG127" s="948">
        <f t="shared" ca="1" si="186"/>
        <v>172.89144366302725</v>
      </c>
      <c r="BH127" s="948">
        <f t="shared" ca="1" si="186"/>
        <v>1080.4058488875633</v>
      </c>
      <c r="BI127" s="948">
        <f t="shared" ca="1" si="186"/>
        <v>1343.0575673858484</v>
      </c>
      <c r="BJ127" s="948">
        <f t="shared" ca="1" si="186"/>
        <v>975.20433954264468</v>
      </c>
      <c r="BK127" s="948">
        <f t="shared" ca="1" si="186"/>
        <v>186.41076066856886</v>
      </c>
      <c r="BL127" s="948">
        <f t="shared" ca="1" si="186"/>
        <v>1156.0899343430146</v>
      </c>
      <c r="BM127" s="948">
        <f t="shared" ca="1" si="186"/>
        <v>1422.7761133689414</v>
      </c>
      <c r="BN127" s="948">
        <f t="shared" ca="1" si="186"/>
        <v>1056.7038507766979</v>
      </c>
      <c r="BO127" s="948">
        <f t="shared" ca="1" si="186"/>
        <v>199.90129177188993</v>
      </c>
      <c r="BP127" s="948">
        <f t="shared" ca="1" si="186"/>
        <v>1231.6090544732565</v>
      </c>
      <c r="BQ127" s="948">
        <f t="shared" ca="1" si="186"/>
        <v>1502.3296940268219</v>
      </c>
      <c r="BR127" s="948">
        <f t="shared" ca="1" si="186"/>
        <v>1138.0355869821965</v>
      </c>
      <c r="BS127" s="948">
        <f t="shared" ca="1" si="186"/>
        <v>213.36254608653113</v>
      </c>
      <c r="BT127" s="948">
        <f t="shared" ref="BT127:DI127" ca="1" si="187">BT113+BT116+BT117</f>
        <v>1306.9603995749439</v>
      </c>
      <c r="BU127" s="948">
        <f t="shared" ca="1" si="187"/>
        <v>1581.7154996561499</v>
      </c>
      <c r="BV127" s="948">
        <f t="shared" ca="1" si="187"/>
        <v>1219.1966896057761</v>
      </c>
      <c r="BW127" s="948">
        <f t="shared" ca="1" si="187"/>
        <v>226.79402418077731</v>
      </c>
      <c r="BX127" s="948">
        <f t="shared" ca="1" si="187"/>
        <v>1382.1411110947097</v>
      </c>
      <c r="BY127" s="948">
        <f t="shared" ca="1" si="187"/>
        <v>1660.9306717035574</v>
      </c>
      <c r="BZ127" s="948">
        <f t="shared" ca="1" si="187"/>
        <v>1300.1842503772168</v>
      </c>
      <c r="CA127" s="948">
        <f t="shared" ca="1" si="187"/>
        <v>240.19521792584487</v>
      </c>
      <c r="CB127" s="948">
        <f t="shared" ca="1" si="187"/>
        <v>1457.1482807623372</v>
      </c>
      <c r="CC127" s="948">
        <f t="shared" ca="1" si="187"/>
        <v>1739.9723018988248</v>
      </c>
      <c r="CD127" s="948">
        <f t="shared" ca="1" si="187"/>
        <v>1380.9953104269105</v>
      </c>
      <c r="CE127" s="948">
        <f t="shared" ca="1" si="187"/>
        <v>2362.9406103413025</v>
      </c>
      <c r="CF127" s="948">
        <f t="shared" ca="1" si="187"/>
        <v>3632.1547309582179</v>
      </c>
      <c r="CG127" s="948">
        <f t="shared" ca="1" si="187"/>
        <v>3869.8139938723475</v>
      </c>
      <c r="CH127" s="948">
        <f t="shared" ca="1" si="187"/>
        <v>3483.4042031373742</v>
      </c>
      <c r="CI127" s="948">
        <f t="shared" ca="1" si="187"/>
        <v>2261.4054371564639</v>
      </c>
      <c r="CJ127" s="948">
        <f t="shared" ca="1" si="187"/>
        <v>3590.0090138148689</v>
      </c>
      <c r="CK127" s="948">
        <f t="shared" ca="1" si="187"/>
        <v>3831.7027372566376</v>
      </c>
      <c r="CL127" s="948">
        <f t="shared" ca="1" si="187"/>
        <v>3447.0563032284726</v>
      </c>
      <c r="CM127" s="948">
        <f t="shared" ca="1" si="187"/>
        <v>2237.250042118907</v>
      </c>
      <c r="CN127" s="948">
        <f t="shared" ca="1" si="187"/>
        <v>3547.6807228021548</v>
      </c>
      <c r="CO127" s="948">
        <f t="shared" ca="1" si="187"/>
        <v>3793.4089067715645</v>
      </c>
      <c r="CP127" s="948">
        <f t="shared" ca="1" si="187"/>
        <v>3410.522713326101</v>
      </c>
      <c r="CQ127" s="948">
        <f t="shared" ca="1" si="187"/>
        <v>2190.5260200934704</v>
      </c>
      <c r="CR127" s="948">
        <f t="shared" ca="1" si="187"/>
        <v>3995.1667417959693</v>
      </c>
      <c r="CS127" s="948">
        <f t="shared" ca="1" si="187"/>
        <v>2495.1423562262162</v>
      </c>
      <c r="CT127" s="948">
        <f t="shared" ca="1" si="187"/>
        <v>0</v>
      </c>
      <c r="CU127" s="948">
        <f t="shared" ca="1" si="187"/>
        <v>0</v>
      </c>
      <c r="CV127" s="948">
        <f t="shared" ca="1" si="187"/>
        <v>0</v>
      </c>
      <c r="CW127" s="948">
        <f t="shared" ca="1" si="187"/>
        <v>0</v>
      </c>
      <c r="CX127" s="948">
        <f t="shared" ca="1" si="187"/>
        <v>0</v>
      </c>
      <c r="CY127" s="948">
        <f t="shared" ca="1" si="187"/>
        <v>0</v>
      </c>
      <c r="CZ127" s="948">
        <f t="shared" ca="1" si="187"/>
        <v>0</v>
      </c>
      <c r="DA127" s="948">
        <f t="shared" ca="1" si="187"/>
        <v>0</v>
      </c>
      <c r="DB127" s="948">
        <f t="shared" ca="1" si="187"/>
        <v>0</v>
      </c>
      <c r="DC127" s="948">
        <f t="shared" ca="1" si="187"/>
        <v>0</v>
      </c>
      <c r="DD127" s="948">
        <f t="shared" ca="1" si="187"/>
        <v>0</v>
      </c>
      <c r="DE127" s="948">
        <f t="shared" ca="1" si="187"/>
        <v>0</v>
      </c>
      <c r="DF127" s="948">
        <f t="shared" ca="1" si="187"/>
        <v>0</v>
      </c>
      <c r="DG127" s="948">
        <f t="shared" ca="1" si="187"/>
        <v>0</v>
      </c>
      <c r="DH127" s="948">
        <f t="shared" ca="1" si="187"/>
        <v>0</v>
      </c>
      <c r="DI127" s="948">
        <f t="shared" ca="1" si="187"/>
        <v>0</v>
      </c>
      <c r="DJ127" s="948">
        <f t="shared" ref="DJ127:EP127" ca="1" si="188">DJ113+DJ116+DJ117</f>
        <v>0</v>
      </c>
      <c r="DK127" s="948">
        <f t="shared" ca="1" si="188"/>
        <v>0</v>
      </c>
      <c r="DL127" s="948">
        <f t="shared" ca="1" si="188"/>
        <v>0</v>
      </c>
      <c r="DM127" s="948">
        <f t="shared" ca="1" si="188"/>
        <v>0</v>
      </c>
      <c r="DN127" s="948">
        <f t="shared" ca="1" si="188"/>
        <v>0</v>
      </c>
      <c r="DO127" s="948">
        <f t="shared" ca="1" si="188"/>
        <v>0</v>
      </c>
      <c r="DP127" s="948">
        <f t="shared" ca="1" si="188"/>
        <v>0</v>
      </c>
      <c r="DQ127" s="948">
        <f t="shared" ca="1" si="188"/>
        <v>0</v>
      </c>
      <c r="DR127" s="948">
        <f t="shared" ca="1" si="188"/>
        <v>0</v>
      </c>
      <c r="DS127" s="948">
        <f t="shared" ca="1" si="188"/>
        <v>0</v>
      </c>
      <c r="DT127" s="948">
        <f t="shared" ca="1" si="188"/>
        <v>0</v>
      </c>
      <c r="DU127" s="948">
        <f t="shared" ca="1" si="188"/>
        <v>0</v>
      </c>
      <c r="DV127" s="948">
        <f t="shared" ca="1" si="188"/>
        <v>0</v>
      </c>
      <c r="DW127" s="948">
        <f t="shared" ca="1" si="188"/>
        <v>0</v>
      </c>
      <c r="DX127" s="948">
        <f t="shared" ca="1" si="188"/>
        <v>0</v>
      </c>
      <c r="DY127" s="948">
        <f t="shared" ca="1" si="188"/>
        <v>0</v>
      </c>
      <c r="DZ127" s="948">
        <f t="shared" ca="1" si="188"/>
        <v>0</v>
      </c>
      <c r="EA127" s="948">
        <f t="shared" ca="1" si="188"/>
        <v>0</v>
      </c>
      <c r="EB127" s="948">
        <f t="shared" ca="1" si="188"/>
        <v>0</v>
      </c>
      <c r="EC127" s="948">
        <f t="shared" ca="1" si="188"/>
        <v>0</v>
      </c>
      <c r="ED127" s="948">
        <f t="shared" ca="1" si="188"/>
        <v>0</v>
      </c>
      <c r="EE127" s="948">
        <f t="shared" ca="1" si="188"/>
        <v>0</v>
      </c>
      <c r="EF127" s="948">
        <f t="shared" ca="1" si="188"/>
        <v>0</v>
      </c>
      <c r="EG127" s="948">
        <f t="shared" ca="1" si="188"/>
        <v>0</v>
      </c>
      <c r="EH127" s="948">
        <f t="shared" ca="1" si="188"/>
        <v>0</v>
      </c>
      <c r="EI127" s="948">
        <f t="shared" ca="1" si="188"/>
        <v>0</v>
      </c>
      <c r="EJ127" s="948">
        <f t="shared" ca="1" si="188"/>
        <v>0</v>
      </c>
      <c r="EK127" s="948">
        <f t="shared" ca="1" si="188"/>
        <v>0</v>
      </c>
      <c r="EL127" s="948">
        <f t="shared" ca="1" si="188"/>
        <v>0</v>
      </c>
      <c r="EM127" s="948">
        <f t="shared" ca="1" si="188"/>
        <v>0</v>
      </c>
      <c r="EN127" s="948">
        <f t="shared" ca="1" si="188"/>
        <v>0</v>
      </c>
      <c r="EO127" s="948">
        <f t="shared" ca="1" si="188"/>
        <v>0</v>
      </c>
      <c r="EP127" s="948">
        <f t="shared" ca="1" si="188"/>
        <v>0</v>
      </c>
    </row>
    <row r="128" spans="2:146" ht="14.1" customHeight="1" outlineLevel="1">
      <c r="B128" s="945" t="s">
        <v>698</v>
      </c>
      <c r="C128" s="946"/>
      <c r="D128" s="946" t="s">
        <v>97</v>
      </c>
      <c r="E128" s="947">
        <f t="shared" ca="1" si="185"/>
        <v>75441.6658451002</v>
      </c>
      <c r="F128" s="948"/>
      <c r="G128" s="948">
        <f>G113+G114+G115+G116</f>
        <v>-1E-4</v>
      </c>
      <c r="H128" s="948">
        <f t="shared" ref="H128:BS128" ca="1" si="189">H113+H114+H115+H116</f>
        <v>0</v>
      </c>
      <c r="I128" s="948">
        <f t="shared" ca="1" si="189"/>
        <v>0</v>
      </c>
      <c r="J128" s="948">
        <f t="shared" ca="1" si="189"/>
        <v>0</v>
      </c>
      <c r="K128" s="948">
        <f t="shared" ca="1" si="189"/>
        <v>0</v>
      </c>
      <c r="L128" s="948">
        <f t="shared" ca="1" si="189"/>
        <v>-15000</v>
      </c>
      <c r="M128" s="948">
        <f t="shared" ca="1" si="189"/>
        <v>0</v>
      </c>
      <c r="N128" s="948">
        <f t="shared" ca="1" si="189"/>
        <v>0</v>
      </c>
      <c r="O128" s="948">
        <f t="shared" ca="1" si="189"/>
        <v>0</v>
      </c>
      <c r="P128" s="948">
        <f t="shared" ca="1" si="189"/>
        <v>0</v>
      </c>
      <c r="Q128" s="948">
        <f t="shared" ca="1" si="189"/>
        <v>0</v>
      </c>
      <c r="R128" s="948">
        <f t="shared" ca="1" si="189"/>
        <v>520.09582703872229</v>
      </c>
      <c r="S128" s="948">
        <f t="shared" ca="1" si="189"/>
        <v>257.42269127195323</v>
      </c>
      <c r="T128" s="948">
        <f t="shared" ca="1" si="189"/>
        <v>2228.6775138440844</v>
      </c>
      <c r="U128" s="948">
        <f t="shared" ca="1" si="189"/>
        <v>-1653.5582273349228</v>
      </c>
      <c r="V128" s="948">
        <f t="shared" ca="1" si="189"/>
        <v>-720.49066929915625</v>
      </c>
      <c r="W128" s="948">
        <f t="shared" ca="1" si="189"/>
        <v>272.86006627250936</v>
      </c>
      <c r="X128" s="948">
        <f t="shared" ca="1" si="189"/>
        <v>472.18959502486268</v>
      </c>
      <c r="Y128" s="948">
        <f t="shared" ca="1" si="189"/>
        <v>754.23065755173957</v>
      </c>
      <c r="Z128" s="948">
        <f t="shared" ca="1" si="189"/>
        <v>358.72537149541313</v>
      </c>
      <c r="AA128" s="948">
        <f t="shared" ca="1" si="189"/>
        <v>305.73661978019709</v>
      </c>
      <c r="AB128" s="948">
        <f t="shared" ca="1" si="189"/>
        <v>539.00073870564393</v>
      </c>
      <c r="AC128" s="948">
        <f t="shared" ca="1" si="189"/>
        <v>824.78110493841268</v>
      </c>
      <c r="AD128" s="948">
        <f t="shared" ca="1" si="189"/>
        <v>303.64376775873342</v>
      </c>
      <c r="AE128" s="948">
        <f t="shared" ca="1" si="189"/>
        <v>215.81634948666459</v>
      </c>
      <c r="AF128" s="948">
        <f t="shared" ca="1" si="189"/>
        <v>481.92048785517244</v>
      </c>
      <c r="AG128" s="948">
        <f t="shared" ca="1" si="189"/>
        <v>773.3089077938381</v>
      </c>
      <c r="AH128" s="948">
        <f t="shared" ca="1" si="189"/>
        <v>383.40605557283533</v>
      </c>
      <c r="AI128" s="948">
        <f t="shared" ca="1" si="189"/>
        <v>255.58889998991134</v>
      </c>
      <c r="AJ128" s="948">
        <f t="shared" ca="1" si="189"/>
        <v>471.57162855548421</v>
      </c>
      <c r="AK128" s="948">
        <f t="shared" ca="1" si="189"/>
        <v>767.86732095004459</v>
      </c>
      <c r="AL128" s="948">
        <f t="shared" ca="1" si="189"/>
        <v>385.99591970097936</v>
      </c>
      <c r="AM128" s="948">
        <f t="shared" ca="1" si="189"/>
        <v>218.80071232596853</v>
      </c>
      <c r="AN128" s="948">
        <f t="shared" ca="1" si="189"/>
        <v>555.13628306983901</v>
      </c>
      <c r="AO128" s="948">
        <f t="shared" ca="1" si="189"/>
        <v>855.17127917029302</v>
      </c>
      <c r="AP128" s="948">
        <f t="shared" ca="1" si="189"/>
        <v>470.16106789317649</v>
      </c>
      <c r="AQ128" s="948">
        <f t="shared" ca="1" si="189"/>
        <v>202.53071569640264</v>
      </c>
      <c r="AR128" s="948">
        <f t="shared" ca="1" si="189"/>
        <v>633.56528414824459</v>
      </c>
      <c r="AS128" s="948">
        <f t="shared" ca="1" si="189"/>
        <v>937.3395839545941</v>
      </c>
      <c r="AT128" s="948">
        <f t="shared" ca="1" si="189"/>
        <v>554.1882301790439</v>
      </c>
      <c r="AU128" s="948">
        <f t="shared" ca="1" si="189"/>
        <v>35.450113568149916</v>
      </c>
      <c r="AV128" s="948">
        <f t="shared" ca="1" si="189"/>
        <v>711.85629932032327</v>
      </c>
      <c r="AW128" s="948">
        <f t="shared" ca="1" si="189"/>
        <v>1019.3699028325688</v>
      </c>
      <c r="AX128" s="948">
        <f t="shared" ca="1" si="189"/>
        <v>638.07503314776545</v>
      </c>
      <c r="AY128" s="948">
        <f t="shared" ca="1" si="189"/>
        <v>50.813939309053978</v>
      </c>
      <c r="AZ128" s="948">
        <f t="shared" ca="1" si="189"/>
        <v>790.0069551752556</v>
      </c>
      <c r="BA128" s="948">
        <f t="shared" ca="1" si="189"/>
        <v>1101.2598623933952</v>
      </c>
      <c r="BB128" s="948">
        <f t="shared" ca="1" si="189"/>
        <v>721.81906171492187</v>
      </c>
      <c r="BC128" s="948">
        <f t="shared" ca="1" si="189"/>
        <v>66.164448488229723</v>
      </c>
      <c r="BD128" s="948">
        <f t="shared" ca="1" si="189"/>
        <v>868.01483662862097</v>
      </c>
      <c r="BE128" s="948">
        <f t="shared" ca="1" si="189"/>
        <v>1183.0070475526575</v>
      </c>
      <c r="BF128" s="948">
        <f t="shared" ca="1" si="189"/>
        <v>805.41785837592715</v>
      </c>
      <c r="BG128" s="948">
        <f t="shared" ca="1" si="189"/>
        <v>81.50138566794935</v>
      </c>
      <c r="BH128" s="948">
        <f t="shared" ca="1" si="189"/>
        <v>945.8774861758352</v>
      </c>
      <c r="BI128" s="948">
        <f t="shared" ca="1" si="189"/>
        <v>1264.6090008057654</v>
      </c>
      <c r="BJ128" s="948">
        <f t="shared" ca="1" si="189"/>
        <v>888.86892244586011</v>
      </c>
      <c r="BK128" s="948">
        <f t="shared" ca="1" si="189"/>
        <v>96.824490465146667</v>
      </c>
      <c r="BL128" s="948">
        <f t="shared" ca="1" si="189"/>
        <v>1023.5924031319776</v>
      </c>
      <c r="BM128" s="948">
        <f t="shared" ca="1" si="189"/>
        <v>1346.0632214678037</v>
      </c>
      <c r="BN128" s="948">
        <f t="shared" ca="1" si="189"/>
        <v>972.16970928539808</v>
      </c>
      <c r="BO128" s="948">
        <f t="shared" ca="1" si="189"/>
        <v>112.13349745494018</v>
      </c>
      <c r="BP128" s="948">
        <f t="shared" ca="1" si="189"/>
        <v>1101.1570428577268</v>
      </c>
      <c r="BQ128" s="948">
        <f t="shared" ca="1" si="189"/>
        <v>1427.3671648994462</v>
      </c>
      <c r="BR128" s="948">
        <f t="shared" ca="1" si="189"/>
        <v>1055.3176295126207</v>
      </c>
      <c r="BS128" s="948">
        <f t="shared" ca="1" si="189"/>
        <v>127.42813607229277</v>
      </c>
      <c r="BT128" s="948">
        <f t="shared" ref="BT128:DI128" ca="1" si="190">BT113+BT114+BT115+BT116</f>
        <v>1178.5688159711606</v>
      </c>
      <c r="BU128" s="948">
        <f t="shared" ca="1" si="190"/>
        <v>1508.518241718775</v>
      </c>
      <c r="BV128" s="948">
        <f t="shared" ca="1" si="190"/>
        <v>1138.3100482004068</v>
      </c>
      <c r="BW128" s="948">
        <f t="shared" ca="1" si="190"/>
        <v>142.70813051173292</v>
      </c>
      <c r="BX128" s="948">
        <f t="shared" ca="1" si="190"/>
        <v>1255.8250875451552</v>
      </c>
      <c r="BY128" s="948">
        <f t="shared" ca="1" si="190"/>
        <v>1589.513816998666</v>
      </c>
      <c r="BZ128" s="948">
        <f t="shared" ca="1" si="190"/>
        <v>1221.144284059174</v>
      </c>
      <c r="CA128" s="948">
        <f t="shared" ca="1" si="190"/>
        <v>157.97319962511426</v>
      </c>
      <c r="CB128" s="948">
        <f t="shared" ca="1" si="190"/>
        <v>1332.9231762901318</v>
      </c>
      <c r="CC128" s="948">
        <f t="shared" ca="1" si="190"/>
        <v>1670.3512094495368</v>
      </c>
      <c r="CD128" s="948">
        <f t="shared" ca="1" si="190"/>
        <v>1303.8176086046603</v>
      </c>
      <c r="CE128" s="948">
        <f t="shared" ca="1" si="190"/>
        <v>2282.5980568173522</v>
      </c>
      <c r="CF128" s="948">
        <f t="shared" ca="1" si="190"/>
        <v>3510.0361349718273</v>
      </c>
      <c r="CG128" s="948">
        <f t="shared" ca="1" si="190"/>
        <v>3802.0042530871292</v>
      </c>
      <c r="CH128" s="948">
        <f t="shared" ca="1" si="190"/>
        <v>3408.1045890605101</v>
      </c>
      <c r="CI128" s="948">
        <f t="shared" ca="1" si="190"/>
        <v>2182.9581716588873</v>
      </c>
      <c r="CJ128" s="948">
        <f t="shared" ca="1" si="190"/>
        <v>3470.0127495638876</v>
      </c>
      <c r="CK128" s="948">
        <f t="shared" ca="1" si="190"/>
        <v>3765.7201713850827</v>
      </c>
      <c r="CL128" s="948">
        <f t="shared" ca="1" si="190"/>
        <v>3373.6508374953328</v>
      </c>
      <c r="CM128" s="948">
        <f t="shared" ca="1" si="190"/>
        <v>2160.7141252460424</v>
      </c>
      <c r="CN128" s="948">
        <f t="shared" ca="1" si="190"/>
        <v>3429.8228508849202</v>
      </c>
      <c r="CO128" s="948">
        <f t="shared" ca="1" si="190"/>
        <v>3729.2695764120108</v>
      </c>
      <c r="CP128" s="948">
        <f t="shared" ca="1" si="190"/>
        <v>3339.0276974439976</v>
      </c>
      <c r="CQ128" s="948">
        <f t="shared" ca="1" si="190"/>
        <v>2115.9177533526295</v>
      </c>
      <c r="CR128" s="948">
        <f t="shared" ca="1" si="190"/>
        <v>3879.4635637197935</v>
      </c>
      <c r="CS128" s="948">
        <f t="shared" ca="1" si="190"/>
        <v>2432.8625628859759</v>
      </c>
      <c r="CT128" s="948">
        <f t="shared" ca="1" si="190"/>
        <v>0</v>
      </c>
      <c r="CU128" s="948">
        <f t="shared" ca="1" si="190"/>
        <v>0</v>
      </c>
      <c r="CV128" s="948">
        <f t="shared" ca="1" si="190"/>
        <v>0</v>
      </c>
      <c r="CW128" s="948">
        <f t="shared" ca="1" si="190"/>
        <v>0</v>
      </c>
      <c r="CX128" s="948">
        <f t="shared" ca="1" si="190"/>
        <v>0</v>
      </c>
      <c r="CY128" s="948">
        <f t="shared" ca="1" si="190"/>
        <v>0</v>
      </c>
      <c r="CZ128" s="948">
        <f t="shared" ca="1" si="190"/>
        <v>0</v>
      </c>
      <c r="DA128" s="948">
        <f t="shared" ca="1" si="190"/>
        <v>0</v>
      </c>
      <c r="DB128" s="948">
        <f t="shared" ca="1" si="190"/>
        <v>0</v>
      </c>
      <c r="DC128" s="948">
        <f t="shared" ca="1" si="190"/>
        <v>0</v>
      </c>
      <c r="DD128" s="948">
        <f t="shared" ca="1" si="190"/>
        <v>0</v>
      </c>
      <c r="DE128" s="948">
        <f t="shared" ca="1" si="190"/>
        <v>0</v>
      </c>
      <c r="DF128" s="948">
        <f t="shared" ca="1" si="190"/>
        <v>0</v>
      </c>
      <c r="DG128" s="948">
        <f t="shared" ca="1" si="190"/>
        <v>0</v>
      </c>
      <c r="DH128" s="948">
        <f t="shared" ca="1" si="190"/>
        <v>0</v>
      </c>
      <c r="DI128" s="948">
        <f t="shared" ca="1" si="190"/>
        <v>0</v>
      </c>
      <c r="DJ128" s="948">
        <f t="shared" ref="DJ128:EP128" ca="1" si="191">DJ113+DJ114+DJ115+DJ116</f>
        <v>0</v>
      </c>
      <c r="DK128" s="948">
        <f t="shared" ca="1" si="191"/>
        <v>0</v>
      </c>
      <c r="DL128" s="948">
        <f t="shared" ca="1" si="191"/>
        <v>0</v>
      </c>
      <c r="DM128" s="948">
        <f t="shared" ca="1" si="191"/>
        <v>0</v>
      </c>
      <c r="DN128" s="948">
        <f t="shared" ca="1" si="191"/>
        <v>0</v>
      </c>
      <c r="DO128" s="948">
        <f t="shared" ca="1" si="191"/>
        <v>0</v>
      </c>
      <c r="DP128" s="948">
        <f t="shared" ca="1" si="191"/>
        <v>0</v>
      </c>
      <c r="DQ128" s="948">
        <f t="shared" ca="1" si="191"/>
        <v>0</v>
      </c>
      <c r="DR128" s="948">
        <f t="shared" ca="1" si="191"/>
        <v>0</v>
      </c>
      <c r="DS128" s="948">
        <f t="shared" ca="1" si="191"/>
        <v>0</v>
      </c>
      <c r="DT128" s="948">
        <f t="shared" ca="1" si="191"/>
        <v>0</v>
      </c>
      <c r="DU128" s="948">
        <f t="shared" ca="1" si="191"/>
        <v>0</v>
      </c>
      <c r="DV128" s="948">
        <f t="shared" ca="1" si="191"/>
        <v>0</v>
      </c>
      <c r="DW128" s="948">
        <f t="shared" ca="1" si="191"/>
        <v>0</v>
      </c>
      <c r="DX128" s="948">
        <f t="shared" ca="1" si="191"/>
        <v>0</v>
      </c>
      <c r="DY128" s="948">
        <f t="shared" ca="1" si="191"/>
        <v>0</v>
      </c>
      <c r="DZ128" s="948">
        <f t="shared" ca="1" si="191"/>
        <v>0</v>
      </c>
      <c r="EA128" s="948">
        <f t="shared" ca="1" si="191"/>
        <v>0</v>
      </c>
      <c r="EB128" s="948">
        <f t="shared" ca="1" si="191"/>
        <v>0</v>
      </c>
      <c r="EC128" s="948">
        <f t="shared" ca="1" si="191"/>
        <v>0</v>
      </c>
      <c r="ED128" s="948">
        <f t="shared" ca="1" si="191"/>
        <v>0</v>
      </c>
      <c r="EE128" s="948">
        <f t="shared" ca="1" si="191"/>
        <v>0</v>
      </c>
      <c r="EF128" s="948">
        <f t="shared" ca="1" si="191"/>
        <v>0</v>
      </c>
      <c r="EG128" s="948">
        <f t="shared" ca="1" si="191"/>
        <v>0</v>
      </c>
      <c r="EH128" s="948">
        <f t="shared" ca="1" si="191"/>
        <v>0</v>
      </c>
      <c r="EI128" s="948">
        <f t="shared" ca="1" si="191"/>
        <v>0</v>
      </c>
      <c r="EJ128" s="948">
        <f t="shared" ca="1" si="191"/>
        <v>0</v>
      </c>
      <c r="EK128" s="948">
        <f t="shared" ca="1" si="191"/>
        <v>0</v>
      </c>
      <c r="EL128" s="948">
        <f t="shared" ca="1" si="191"/>
        <v>0</v>
      </c>
      <c r="EM128" s="948">
        <f t="shared" ca="1" si="191"/>
        <v>0</v>
      </c>
      <c r="EN128" s="948">
        <f t="shared" ca="1" si="191"/>
        <v>0</v>
      </c>
      <c r="EO128" s="948">
        <f t="shared" ca="1" si="191"/>
        <v>0</v>
      </c>
      <c r="EP128" s="948">
        <f t="shared" ca="1" si="191"/>
        <v>0</v>
      </c>
    </row>
    <row r="129" spans="2:146" ht="14.1" customHeight="1" outlineLevel="1">
      <c r="B129" s="945" t="s">
        <v>699</v>
      </c>
      <c r="C129" s="946"/>
      <c r="D129" s="946" t="s">
        <v>97</v>
      </c>
      <c r="E129" s="947">
        <f t="shared" ref="E129:E131" ca="1" si="192">SUM(G129:EP129)</f>
        <v>88548.279957575214</v>
      </c>
      <c r="F129" s="948"/>
      <c r="G129" s="948">
        <f>G113+G114+G115+G117</f>
        <v>-1E-4</v>
      </c>
      <c r="H129" s="948">
        <f t="shared" ref="H129:BS129" ca="1" si="193">H113+H114+H115+H117</f>
        <v>0</v>
      </c>
      <c r="I129" s="948">
        <f t="shared" ca="1" si="193"/>
        <v>0</v>
      </c>
      <c r="J129" s="948">
        <f t="shared" ca="1" si="193"/>
        <v>0</v>
      </c>
      <c r="K129" s="948">
        <f t="shared" ca="1" si="193"/>
        <v>0</v>
      </c>
      <c r="L129" s="948">
        <f t="shared" ca="1" si="193"/>
        <v>-15000</v>
      </c>
      <c r="M129" s="948">
        <f t="shared" ca="1" si="193"/>
        <v>0</v>
      </c>
      <c r="N129" s="948">
        <f t="shared" ca="1" si="193"/>
        <v>0</v>
      </c>
      <c r="O129" s="948">
        <f t="shared" ca="1" si="193"/>
        <v>0</v>
      </c>
      <c r="P129" s="948">
        <f t="shared" ca="1" si="193"/>
        <v>0</v>
      </c>
      <c r="Q129" s="948">
        <f t="shared" ca="1" si="193"/>
        <v>0</v>
      </c>
      <c r="R129" s="948">
        <f t="shared" ca="1" si="193"/>
        <v>681.57206494937225</v>
      </c>
      <c r="S129" s="948">
        <f t="shared" ca="1" si="193"/>
        <v>422.33898538010317</v>
      </c>
      <c r="T129" s="948">
        <f t="shared" ca="1" si="193"/>
        <v>2439.0025497592342</v>
      </c>
      <c r="U129" s="948">
        <f t="shared" ca="1" si="193"/>
        <v>-1502.2645557688727</v>
      </c>
      <c r="V129" s="948">
        <f t="shared" ca="1" si="193"/>
        <v>-559.82181257805951</v>
      </c>
      <c r="W129" s="948">
        <f t="shared" ca="1" si="193"/>
        <v>436.95177891011861</v>
      </c>
      <c r="X129" s="948">
        <f t="shared" ca="1" si="193"/>
        <v>681.463005760437</v>
      </c>
      <c r="Y129" s="948">
        <f t="shared" ca="1" si="193"/>
        <v>904.76786075995938</v>
      </c>
      <c r="Z129" s="948">
        <f t="shared" ca="1" si="193"/>
        <v>518.58684702695655</v>
      </c>
      <c r="AA129" s="948">
        <f t="shared" ca="1" si="193"/>
        <v>469.00375094726553</v>
      </c>
      <c r="AB129" s="948">
        <f t="shared" ca="1" si="193"/>
        <v>747.22252426164243</v>
      </c>
      <c r="AC129" s="948">
        <f t="shared" ca="1" si="193"/>
        <v>974.56183978880222</v>
      </c>
      <c r="AD129" s="948">
        <f t="shared" ca="1" si="193"/>
        <v>462.69786210072368</v>
      </c>
      <c r="AE129" s="948">
        <f t="shared" ca="1" si="193"/>
        <v>378.25889918319234</v>
      </c>
      <c r="AF129" s="948">
        <f t="shared" ca="1" si="193"/>
        <v>689.0906482315952</v>
      </c>
      <c r="AG129" s="948">
        <f t="shared" ca="1" si="193"/>
        <v>922.33317428639737</v>
      </c>
      <c r="AH129" s="948">
        <f t="shared" ca="1" si="193"/>
        <v>541.65276872527238</v>
      </c>
      <c r="AI129" s="948">
        <f t="shared" ca="1" si="193"/>
        <v>417.20686821589834</v>
      </c>
      <c r="AJ129" s="948">
        <f t="shared" ca="1" si="193"/>
        <v>677.69016375233127</v>
      </c>
      <c r="AK129" s="948">
        <f t="shared" ca="1" si="193"/>
        <v>916.13511908477358</v>
      </c>
      <c r="AL129" s="948">
        <f t="shared" ca="1" si="193"/>
        <v>543.43525166386314</v>
      </c>
      <c r="AM129" s="948">
        <f t="shared" ca="1" si="193"/>
        <v>379.59409908141481</v>
      </c>
      <c r="AN129" s="948">
        <f t="shared" ca="1" si="193"/>
        <v>760.20319308711032</v>
      </c>
      <c r="AO129" s="948">
        <f t="shared" ca="1" si="193"/>
        <v>1002.6826089471919</v>
      </c>
      <c r="AP129" s="948">
        <f t="shared" ca="1" si="193"/>
        <v>626.79301866650701</v>
      </c>
      <c r="AQ129" s="948">
        <f t="shared" ca="1" si="193"/>
        <v>362.49952098130814</v>
      </c>
      <c r="AR129" s="948">
        <f t="shared" ca="1" si="193"/>
        <v>837.58056898594009</v>
      </c>
      <c r="AS129" s="948">
        <f t="shared" ca="1" si="193"/>
        <v>1084.0944453736627</v>
      </c>
      <c r="AT129" s="948">
        <f t="shared" ca="1" si="193"/>
        <v>710.01279976282115</v>
      </c>
      <c r="AU129" s="948">
        <f t="shared" ca="1" si="193"/>
        <v>194.59433738251465</v>
      </c>
      <c r="AV129" s="948">
        <f t="shared" ca="1" si="193"/>
        <v>914.81995897844308</v>
      </c>
      <c r="AW129" s="948">
        <f t="shared" ca="1" si="193"/>
        <v>1165.368295893807</v>
      </c>
      <c r="AX129" s="948">
        <f t="shared" ca="1" si="193"/>
        <v>793.09222154198937</v>
      </c>
      <c r="AY129" s="948">
        <f t="shared" ca="1" si="193"/>
        <v>209.13358165287795</v>
      </c>
      <c r="AZ129" s="948">
        <f t="shared" ca="1" si="193"/>
        <v>991.9189896537996</v>
      </c>
      <c r="BA129" s="948">
        <f t="shared" ca="1" si="193"/>
        <v>1246.5017870968031</v>
      </c>
      <c r="BB129" s="948">
        <f t="shared" ca="1" si="193"/>
        <v>876.02886891959258</v>
      </c>
      <c r="BC129" s="948">
        <f t="shared" ca="1" si="193"/>
        <v>223.65950936151302</v>
      </c>
      <c r="BD129" s="948">
        <f t="shared" ca="1" si="193"/>
        <v>1068.8752459275893</v>
      </c>
      <c r="BE129" s="948">
        <f t="shared" ca="1" si="193"/>
        <v>1327.4925038982353</v>
      </c>
      <c r="BF129" s="948">
        <f t="shared" ca="1" si="193"/>
        <v>958.82028439104465</v>
      </c>
      <c r="BG129" s="948">
        <f t="shared" ca="1" si="193"/>
        <v>238.17186507069187</v>
      </c>
      <c r="BH129" s="948">
        <f t="shared" ca="1" si="193"/>
        <v>1145.6862702952278</v>
      </c>
      <c r="BI129" s="948">
        <f t="shared" ca="1" si="193"/>
        <v>1408.337988793513</v>
      </c>
      <c r="BJ129" s="948">
        <f t="shared" ca="1" si="193"/>
        <v>1041.4639672714243</v>
      </c>
      <c r="BK129" s="948">
        <f t="shared" ca="1" si="193"/>
        <v>252.6703883973484</v>
      </c>
      <c r="BL129" s="948">
        <f t="shared" ca="1" si="193"/>
        <v>1222.3495620717943</v>
      </c>
      <c r="BM129" s="948">
        <f t="shared" ca="1" si="193"/>
        <v>1489.035741097721</v>
      </c>
      <c r="BN129" s="948">
        <f t="shared" ca="1" si="193"/>
        <v>1123.9573729214092</v>
      </c>
      <c r="BO129" s="948">
        <f t="shared" ca="1" si="193"/>
        <v>267.1548139166012</v>
      </c>
      <c r="BP129" s="948">
        <f t="shared" ca="1" si="193"/>
        <v>1298.8625766179678</v>
      </c>
      <c r="BQ129" s="948">
        <f t="shared" ca="1" si="193"/>
        <v>1569.5832161715332</v>
      </c>
      <c r="BR129" s="948">
        <f t="shared" ca="1" si="193"/>
        <v>1206.2979119590784</v>
      </c>
      <c r="BS129" s="948">
        <f t="shared" ca="1" si="193"/>
        <v>281.62487106341302</v>
      </c>
      <c r="BT129" s="948">
        <f t="shared" ref="BT129:DI129" ca="1" si="194">BT113+BT114+BT115+BT117</f>
        <v>1375.2227245518259</v>
      </c>
      <c r="BU129" s="948">
        <f t="shared" ca="1" si="194"/>
        <v>1649.9778246330318</v>
      </c>
      <c r="BV129" s="948">
        <f t="shared" ca="1" si="194"/>
        <v>1288.4829494573112</v>
      </c>
      <c r="BW129" s="948">
        <f t="shared" ca="1" si="194"/>
        <v>296.08028403231242</v>
      </c>
      <c r="BX129" s="948">
        <f t="shared" ca="1" si="194"/>
        <v>1451.4273709462448</v>
      </c>
      <c r="BY129" s="948">
        <f t="shared" ca="1" si="194"/>
        <v>1730.2169315550925</v>
      </c>
      <c r="BZ129" s="948">
        <f t="shared" ca="1" si="194"/>
        <v>1370.5098041265251</v>
      </c>
      <c r="CA129" s="948">
        <f t="shared" ca="1" si="194"/>
        <v>310.52077167515301</v>
      </c>
      <c r="CB129" s="948">
        <f t="shared" ca="1" si="194"/>
        <v>1527.4738345116455</v>
      </c>
      <c r="CC129" s="948">
        <f t="shared" ca="1" si="194"/>
        <v>1810.297855648133</v>
      </c>
      <c r="CD129" s="948">
        <f t="shared" ca="1" si="194"/>
        <v>1452.3757474824583</v>
      </c>
      <c r="CE129" s="948">
        <f t="shared" ca="1" si="194"/>
        <v>2434.3210473968502</v>
      </c>
      <c r="CF129" s="948">
        <f t="shared" ca="1" si="194"/>
        <v>3703.5351680137655</v>
      </c>
      <c r="CG129" s="948">
        <f t="shared" ca="1" si="194"/>
        <v>3941.1944309278952</v>
      </c>
      <c r="CH129" s="948">
        <f t="shared" ca="1" si="194"/>
        <v>3555.855346748755</v>
      </c>
      <c r="CI129" s="948">
        <f t="shared" ca="1" si="194"/>
        <v>2333.8565807678447</v>
      </c>
      <c r="CJ129" s="948">
        <f t="shared" ca="1" si="194"/>
        <v>3662.4601574262497</v>
      </c>
      <c r="CK129" s="948">
        <f t="shared" ca="1" si="194"/>
        <v>3904.1538808680184</v>
      </c>
      <c r="CL129" s="948">
        <f t="shared" ca="1" si="194"/>
        <v>3520.5942139940244</v>
      </c>
      <c r="CM129" s="948">
        <f t="shared" ca="1" si="194"/>
        <v>2310.7879528844587</v>
      </c>
      <c r="CN129" s="948">
        <f t="shared" ca="1" si="194"/>
        <v>3621.2186335677065</v>
      </c>
      <c r="CO129" s="948">
        <f t="shared" ca="1" si="194"/>
        <v>3866.9468175371162</v>
      </c>
      <c r="CP129" s="948">
        <f t="shared" ca="1" si="194"/>
        <v>3485.1636927531358</v>
      </c>
      <c r="CQ129" s="948">
        <f t="shared" ca="1" si="194"/>
        <v>2265.1669995205052</v>
      </c>
      <c r="CR129" s="948">
        <f t="shared" ca="1" si="194"/>
        <v>4069.8077212230041</v>
      </c>
      <c r="CS129" s="948">
        <f t="shared" ca="1" si="194"/>
        <v>2569.783335653251</v>
      </c>
      <c r="CT129" s="948">
        <f t="shared" ca="1" si="194"/>
        <v>0</v>
      </c>
      <c r="CU129" s="948">
        <f t="shared" ca="1" si="194"/>
        <v>0</v>
      </c>
      <c r="CV129" s="948">
        <f t="shared" ca="1" si="194"/>
        <v>0</v>
      </c>
      <c r="CW129" s="948">
        <f t="shared" ca="1" si="194"/>
        <v>0</v>
      </c>
      <c r="CX129" s="948">
        <f t="shared" ca="1" si="194"/>
        <v>0</v>
      </c>
      <c r="CY129" s="948">
        <f t="shared" ca="1" si="194"/>
        <v>0</v>
      </c>
      <c r="CZ129" s="948">
        <f t="shared" ca="1" si="194"/>
        <v>0</v>
      </c>
      <c r="DA129" s="948">
        <f t="shared" ca="1" si="194"/>
        <v>0</v>
      </c>
      <c r="DB129" s="948">
        <f t="shared" ca="1" si="194"/>
        <v>0</v>
      </c>
      <c r="DC129" s="948">
        <f t="shared" ca="1" si="194"/>
        <v>0</v>
      </c>
      <c r="DD129" s="948">
        <f t="shared" ca="1" si="194"/>
        <v>0</v>
      </c>
      <c r="DE129" s="948">
        <f t="shared" ca="1" si="194"/>
        <v>0</v>
      </c>
      <c r="DF129" s="948">
        <f t="shared" ca="1" si="194"/>
        <v>0</v>
      </c>
      <c r="DG129" s="948">
        <f t="shared" ca="1" si="194"/>
        <v>0</v>
      </c>
      <c r="DH129" s="948">
        <f t="shared" ca="1" si="194"/>
        <v>0</v>
      </c>
      <c r="DI129" s="948">
        <f t="shared" ca="1" si="194"/>
        <v>0</v>
      </c>
      <c r="DJ129" s="948">
        <f t="shared" ref="DJ129:EP129" ca="1" si="195">DJ113+DJ114+DJ115+DJ117</f>
        <v>0</v>
      </c>
      <c r="DK129" s="948">
        <f t="shared" ca="1" si="195"/>
        <v>0</v>
      </c>
      <c r="DL129" s="948">
        <f t="shared" ca="1" si="195"/>
        <v>0</v>
      </c>
      <c r="DM129" s="948">
        <f t="shared" ca="1" si="195"/>
        <v>0</v>
      </c>
      <c r="DN129" s="948">
        <f t="shared" ca="1" si="195"/>
        <v>0</v>
      </c>
      <c r="DO129" s="948">
        <f t="shared" ca="1" si="195"/>
        <v>0</v>
      </c>
      <c r="DP129" s="948">
        <f t="shared" ca="1" si="195"/>
        <v>0</v>
      </c>
      <c r="DQ129" s="948">
        <f t="shared" ca="1" si="195"/>
        <v>0</v>
      </c>
      <c r="DR129" s="948">
        <f t="shared" ca="1" si="195"/>
        <v>0</v>
      </c>
      <c r="DS129" s="948">
        <f t="shared" ca="1" si="195"/>
        <v>0</v>
      </c>
      <c r="DT129" s="948">
        <f t="shared" ca="1" si="195"/>
        <v>0</v>
      </c>
      <c r="DU129" s="948">
        <f t="shared" ca="1" si="195"/>
        <v>0</v>
      </c>
      <c r="DV129" s="948">
        <f t="shared" ca="1" si="195"/>
        <v>0</v>
      </c>
      <c r="DW129" s="948">
        <f t="shared" ca="1" si="195"/>
        <v>0</v>
      </c>
      <c r="DX129" s="948">
        <f t="shared" ca="1" si="195"/>
        <v>0</v>
      </c>
      <c r="DY129" s="948">
        <f t="shared" ca="1" si="195"/>
        <v>0</v>
      </c>
      <c r="DZ129" s="948">
        <f t="shared" ca="1" si="195"/>
        <v>0</v>
      </c>
      <c r="EA129" s="948">
        <f t="shared" ca="1" si="195"/>
        <v>0</v>
      </c>
      <c r="EB129" s="948">
        <f t="shared" ca="1" si="195"/>
        <v>0</v>
      </c>
      <c r="EC129" s="948">
        <f t="shared" ca="1" si="195"/>
        <v>0</v>
      </c>
      <c r="ED129" s="948">
        <f t="shared" ca="1" si="195"/>
        <v>0</v>
      </c>
      <c r="EE129" s="948">
        <f t="shared" ca="1" si="195"/>
        <v>0</v>
      </c>
      <c r="EF129" s="948">
        <f t="shared" ca="1" si="195"/>
        <v>0</v>
      </c>
      <c r="EG129" s="948">
        <f t="shared" ca="1" si="195"/>
        <v>0</v>
      </c>
      <c r="EH129" s="948">
        <f t="shared" ca="1" si="195"/>
        <v>0</v>
      </c>
      <c r="EI129" s="948">
        <f t="shared" ca="1" si="195"/>
        <v>0</v>
      </c>
      <c r="EJ129" s="948">
        <f t="shared" ca="1" si="195"/>
        <v>0</v>
      </c>
      <c r="EK129" s="948">
        <f t="shared" ca="1" si="195"/>
        <v>0</v>
      </c>
      <c r="EL129" s="948">
        <f t="shared" ca="1" si="195"/>
        <v>0</v>
      </c>
      <c r="EM129" s="948">
        <f t="shared" ca="1" si="195"/>
        <v>0</v>
      </c>
      <c r="EN129" s="948">
        <f t="shared" ca="1" si="195"/>
        <v>0</v>
      </c>
      <c r="EO129" s="948">
        <f t="shared" ca="1" si="195"/>
        <v>0</v>
      </c>
      <c r="EP129" s="948">
        <f t="shared" ca="1" si="195"/>
        <v>0</v>
      </c>
    </row>
    <row r="130" spans="2:146" ht="14.1" customHeight="1" outlineLevel="1">
      <c r="B130" s="945" t="s">
        <v>700</v>
      </c>
      <c r="C130" s="946"/>
      <c r="D130" s="946" t="s">
        <v>97</v>
      </c>
      <c r="E130" s="947">
        <f t="shared" ca="1" si="192"/>
        <v>88548.279957575214</v>
      </c>
      <c r="F130" s="948"/>
      <c r="G130" s="948">
        <f>G113+G114+G116+G117</f>
        <v>-1E-4</v>
      </c>
      <c r="H130" s="948">
        <f t="shared" ref="H130:BS130" ca="1" si="196">H113+H114+H116+H117</f>
        <v>0</v>
      </c>
      <c r="I130" s="948">
        <f t="shared" ca="1" si="196"/>
        <v>0</v>
      </c>
      <c r="J130" s="948">
        <f t="shared" ca="1" si="196"/>
        <v>0</v>
      </c>
      <c r="K130" s="948">
        <f t="shared" ca="1" si="196"/>
        <v>0</v>
      </c>
      <c r="L130" s="948">
        <f t="shared" ca="1" si="196"/>
        <v>-15000</v>
      </c>
      <c r="M130" s="948">
        <f t="shared" ca="1" si="196"/>
        <v>0</v>
      </c>
      <c r="N130" s="948">
        <f t="shared" ca="1" si="196"/>
        <v>0</v>
      </c>
      <c r="O130" s="948">
        <f t="shared" ca="1" si="196"/>
        <v>0</v>
      </c>
      <c r="P130" s="948">
        <f t="shared" ca="1" si="196"/>
        <v>0</v>
      </c>
      <c r="Q130" s="948">
        <f t="shared" ca="1" si="196"/>
        <v>0</v>
      </c>
      <c r="R130" s="948">
        <f t="shared" ca="1" si="196"/>
        <v>681.57206494937225</v>
      </c>
      <c r="S130" s="948">
        <f t="shared" ca="1" si="196"/>
        <v>422.33898538010317</v>
      </c>
      <c r="T130" s="948">
        <f t="shared" ca="1" si="196"/>
        <v>2439.0025497592342</v>
      </c>
      <c r="U130" s="948">
        <f t="shared" ca="1" si="196"/>
        <v>-1502.2645557688727</v>
      </c>
      <c r="V130" s="948">
        <f t="shared" ca="1" si="196"/>
        <v>-559.82181257805951</v>
      </c>
      <c r="W130" s="948">
        <f t="shared" ca="1" si="196"/>
        <v>436.95177891011861</v>
      </c>
      <c r="X130" s="948">
        <f t="shared" ca="1" si="196"/>
        <v>681.463005760437</v>
      </c>
      <c r="Y130" s="948">
        <f t="shared" ca="1" si="196"/>
        <v>904.76786075995938</v>
      </c>
      <c r="Z130" s="948">
        <f t="shared" ca="1" si="196"/>
        <v>518.58684702695655</v>
      </c>
      <c r="AA130" s="948">
        <f t="shared" ca="1" si="196"/>
        <v>469.00375094726553</v>
      </c>
      <c r="AB130" s="948">
        <f t="shared" ca="1" si="196"/>
        <v>747.22252426164243</v>
      </c>
      <c r="AC130" s="948">
        <f t="shared" ca="1" si="196"/>
        <v>974.56183978880222</v>
      </c>
      <c r="AD130" s="948">
        <f t="shared" ca="1" si="196"/>
        <v>462.69786210072368</v>
      </c>
      <c r="AE130" s="948">
        <f t="shared" ca="1" si="196"/>
        <v>378.25889918319234</v>
      </c>
      <c r="AF130" s="948">
        <f t="shared" ca="1" si="196"/>
        <v>689.0906482315952</v>
      </c>
      <c r="AG130" s="948">
        <f t="shared" ca="1" si="196"/>
        <v>922.33317428639737</v>
      </c>
      <c r="AH130" s="948">
        <f t="shared" ca="1" si="196"/>
        <v>541.65276872527238</v>
      </c>
      <c r="AI130" s="948">
        <f t="shared" ca="1" si="196"/>
        <v>417.20686821589834</v>
      </c>
      <c r="AJ130" s="948">
        <f t="shared" ca="1" si="196"/>
        <v>677.69016375233127</v>
      </c>
      <c r="AK130" s="948">
        <f t="shared" ca="1" si="196"/>
        <v>916.13511908477358</v>
      </c>
      <c r="AL130" s="948">
        <f t="shared" ca="1" si="196"/>
        <v>543.43525166386314</v>
      </c>
      <c r="AM130" s="948">
        <f t="shared" ca="1" si="196"/>
        <v>379.59409908141481</v>
      </c>
      <c r="AN130" s="948">
        <f t="shared" ca="1" si="196"/>
        <v>760.20319308711032</v>
      </c>
      <c r="AO130" s="948">
        <f t="shared" ca="1" si="196"/>
        <v>1002.6826089471919</v>
      </c>
      <c r="AP130" s="948">
        <f t="shared" ca="1" si="196"/>
        <v>626.79301866650701</v>
      </c>
      <c r="AQ130" s="948">
        <f t="shared" ca="1" si="196"/>
        <v>362.49952098130814</v>
      </c>
      <c r="AR130" s="948">
        <f t="shared" ca="1" si="196"/>
        <v>837.58056898594009</v>
      </c>
      <c r="AS130" s="948">
        <f t="shared" ca="1" si="196"/>
        <v>1084.0944453736627</v>
      </c>
      <c r="AT130" s="948">
        <f t="shared" ca="1" si="196"/>
        <v>710.01279976282115</v>
      </c>
      <c r="AU130" s="948">
        <f t="shared" ca="1" si="196"/>
        <v>194.59433738251465</v>
      </c>
      <c r="AV130" s="948">
        <f t="shared" ca="1" si="196"/>
        <v>914.81995897844308</v>
      </c>
      <c r="AW130" s="948">
        <f t="shared" ca="1" si="196"/>
        <v>1165.368295893807</v>
      </c>
      <c r="AX130" s="948">
        <f t="shared" ca="1" si="196"/>
        <v>793.09222154198937</v>
      </c>
      <c r="AY130" s="948">
        <f t="shared" ca="1" si="196"/>
        <v>209.13358165287795</v>
      </c>
      <c r="AZ130" s="948">
        <f t="shared" ca="1" si="196"/>
        <v>991.9189896537996</v>
      </c>
      <c r="BA130" s="948">
        <f t="shared" ca="1" si="196"/>
        <v>1246.5017870968031</v>
      </c>
      <c r="BB130" s="948">
        <f t="shared" ca="1" si="196"/>
        <v>876.02886891959258</v>
      </c>
      <c r="BC130" s="948">
        <f t="shared" ca="1" si="196"/>
        <v>223.65950936151302</v>
      </c>
      <c r="BD130" s="948">
        <f t="shared" ca="1" si="196"/>
        <v>1068.8752459275893</v>
      </c>
      <c r="BE130" s="948">
        <f t="shared" ca="1" si="196"/>
        <v>1327.4925038982353</v>
      </c>
      <c r="BF130" s="948">
        <f t="shared" ca="1" si="196"/>
        <v>958.82028439104465</v>
      </c>
      <c r="BG130" s="948">
        <f t="shared" ca="1" si="196"/>
        <v>238.17186507069187</v>
      </c>
      <c r="BH130" s="948">
        <f t="shared" ca="1" si="196"/>
        <v>1145.6862702952278</v>
      </c>
      <c r="BI130" s="948">
        <f t="shared" ca="1" si="196"/>
        <v>1408.337988793513</v>
      </c>
      <c r="BJ130" s="948">
        <f t="shared" ca="1" si="196"/>
        <v>1041.4639672714243</v>
      </c>
      <c r="BK130" s="948">
        <f t="shared" ca="1" si="196"/>
        <v>252.6703883973484</v>
      </c>
      <c r="BL130" s="948">
        <f t="shared" ca="1" si="196"/>
        <v>1222.3495620717943</v>
      </c>
      <c r="BM130" s="948">
        <f t="shared" ca="1" si="196"/>
        <v>1489.035741097721</v>
      </c>
      <c r="BN130" s="948">
        <f t="shared" ca="1" si="196"/>
        <v>1123.9573729214092</v>
      </c>
      <c r="BO130" s="948">
        <f t="shared" ca="1" si="196"/>
        <v>267.1548139166012</v>
      </c>
      <c r="BP130" s="948">
        <f t="shared" ca="1" si="196"/>
        <v>1298.8625766179678</v>
      </c>
      <c r="BQ130" s="948">
        <f t="shared" ca="1" si="196"/>
        <v>1569.5832161715332</v>
      </c>
      <c r="BR130" s="948">
        <f t="shared" ca="1" si="196"/>
        <v>1206.2979119590784</v>
      </c>
      <c r="BS130" s="948">
        <f t="shared" ca="1" si="196"/>
        <v>281.62487106341302</v>
      </c>
      <c r="BT130" s="948">
        <f t="shared" ref="BT130:DI130" ca="1" si="197">BT113+BT114+BT116+BT117</f>
        <v>1375.2227245518259</v>
      </c>
      <c r="BU130" s="948">
        <f t="shared" ca="1" si="197"/>
        <v>1649.9778246330318</v>
      </c>
      <c r="BV130" s="948">
        <f t="shared" ca="1" si="197"/>
        <v>1288.4829494573112</v>
      </c>
      <c r="BW130" s="948">
        <f t="shared" ca="1" si="197"/>
        <v>296.08028403231242</v>
      </c>
      <c r="BX130" s="948">
        <f t="shared" ca="1" si="197"/>
        <v>1451.4273709462448</v>
      </c>
      <c r="BY130" s="948">
        <f t="shared" ca="1" si="197"/>
        <v>1730.2169315550925</v>
      </c>
      <c r="BZ130" s="948">
        <f t="shared" ca="1" si="197"/>
        <v>1370.5098041265251</v>
      </c>
      <c r="CA130" s="948">
        <f t="shared" ca="1" si="197"/>
        <v>310.52077167515301</v>
      </c>
      <c r="CB130" s="948">
        <f t="shared" ca="1" si="197"/>
        <v>1527.4738345116455</v>
      </c>
      <c r="CC130" s="948">
        <f t="shared" ca="1" si="197"/>
        <v>1810.297855648133</v>
      </c>
      <c r="CD130" s="948">
        <f t="shared" ca="1" si="197"/>
        <v>1452.3757474824583</v>
      </c>
      <c r="CE130" s="948">
        <f t="shared" ca="1" si="197"/>
        <v>2434.3210473968502</v>
      </c>
      <c r="CF130" s="948">
        <f t="shared" ca="1" si="197"/>
        <v>3703.5351680137655</v>
      </c>
      <c r="CG130" s="948">
        <f t="shared" ca="1" si="197"/>
        <v>3941.1944309278952</v>
      </c>
      <c r="CH130" s="948">
        <f t="shared" ca="1" si="197"/>
        <v>3555.855346748755</v>
      </c>
      <c r="CI130" s="948">
        <f t="shared" ca="1" si="197"/>
        <v>2333.8565807678447</v>
      </c>
      <c r="CJ130" s="948">
        <f t="shared" ca="1" si="197"/>
        <v>3662.4601574262497</v>
      </c>
      <c r="CK130" s="948">
        <f t="shared" ca="1" si="197"/>
        <v>3904.1538808680184</v>
      </c>
      <c r="CL130" s="948">
        <f t="shared" ca="1" si="197"/>
        <v>3520.5942139940244</v>
      </c>
      <c r="CM130" s="948">
        <f t="shared" ca="1" si="197"/>
        <v>2310.7879528844587</v>
      </c>
      <c r="CN130" s="948">
        <f t="shared" ca="1" si="197"/>
        <v>3621.2186335677065</v>
      </c>
      <c r="CO130" s="948">
        <f t="shared" ca="1" si="197"/>
        <v>3866.9468175371162</v>
      </c>
      <c r="CP130" s="948">
        <f t="shared" ca="1" si="197"/>
        <v>3485.1636927531358</v>
      </c>
      <c r="CQ130" s="948">
        <f t="shared" ca="1" si="197"/>
        <v>2265.1669995205052</v>
      </c>
      <c r="CR130" s="948">
        <f t="shared" ca="1" si="197"/>
        <v>4069.8077212230041</v>
      </c>
      <c r="CS130" s="948">
        <f t="shared" ca="1" si="197"/>
        <v>2569.783335653251</v>
      </c>
      <c r="CT130" s="948">
        <f t="shared" ca="1" si="197"/>
        <v>0</v>
      </c>
      <c r="CU130" s="948">
        <f t="shared" ca="1" si="197"/>
        <v>0</v>
      </c>
      <c r="CV130" s="948">
        <f t="shared" ca="1" si="197"/>
        <v>0</v>
      </c>
      <c r="CW130" s="948">
        <f t="shared" ca="1" si="197"/>
        <v>0</v>
      </c>
      <c r="CX130" s="948">
        <f t="shared" ca="1" si="197"/>
        <v>0</v>
      </c>
      <c r="CY130" s="948">
        <f t="shared" ca="1" si="197"/>
        <v>0</v>
      </c>
      <c r="CZ130" s="948">
        <f t="shared" ca="1" si="197"/>
        <v>0</v>
      </c>
      <c r="DA130" s="948">
        <f t="shared" ca="1" si="197"/>
        <v>0</v>
      </c>
      <c r="DB130" s="948">
        <f t="shared" ca="1" si="197"/>
        <v>0</v>
      </c>
      <c r="DC130" s="948">
        <f t="shared" ca="1" si="197"/>
        <v>0</v>
      </c>
      <c r="DD130" s="948">
        <f t="shared" ca="1" si="197"/>
        <v>0</v>
      </c>
      <c r="DE130" s="948">
        <f t="shared" ca="1" si="197"/>
        <v>0</v>
      </c>
      <c r="DF130" s="948">
        <f t="shared" ca="1" si="197"/>
        <v>0</v>
      </c>
      <c r="DG130" s="948">
        <f t="shared" ca="1" si="197"/>
        <v>0</v>
      </c>
      <c r="DH130" s="948">
        <f t="shared" ca="1" si="197"/>
        <v>0</v>
      </c>
      <c r="DI130" s="948">
        <f t="shared" ca="1" si="197"/>
        <v>0</v>
      </c>
      <c r="DJ130" s="948">
        <f t="shared" ref="DJ130:EP130" ca="1" si="198">DJ113+DJ114+DJ116+DJ117</f>
        <v>0</v>
      </c>
      <c r="DK130" s="948">
        <f t="shared" ca="1" si="198"/>
        <v>0</v>
      </c>
      <c r="DL130" s="948">
        <f t="shared" ca="1" si="198"/>
        <v>0</v>
      </c>
      <c r="DM130" s="948">
        <f t="shared" ca="1" si="198"/>
        <v>0</v>
      </c>
      <c r="DN130" s="948">
        <f t="shared" ca="1" si="198"/>
        <v>0</v>
      </c>
      <c r="DO130" s="948">
        <f t="shared" ca="1" si="198"/>
        <v>0</v>
      </c>
      <c r="DP130" s="948">
        <f t="shared" ca="1" si="198"/>
        <v>0</v>
      </c>
      <c r="DQ130" s="948">
        <f t="shared" ca="1" si="198"/>
        <v>0</v>
      </c>
      <c r="DR130" s="948">
        <f t="shared" ca="1" si="198"/>
        <v>0</v>
      </c>
      <c r="DS130" s="948">
        <f t="shared" ca="1" si="198"/>
        <v>0</v>
      </c>
      <c r="DT130" s="948">
        <f t="shared" ca="1" si="198"/>
        <v>0</v>
      </c>
      <c r="DU130" s="948">
        <f t="shared" ca="1" si="198"/>
        <v>0</v>
      </c>
      <c r="DV130" s="948">
        <f t="shared" ca="1" si="198"/>
        <v>0</v>
      </c>
      <c r="DW130" s="948">
        <f t="shared" ca="1" si="198"/>
        <v>0</v>
      </c>
      <c r="DX130" s="948">
        <f t="shared" ca="1" si="198"/>
        <v>0</v>
      </c>
      <c r="DY130" s="948">
        <f t="shared" ca="1" si="198"/>
        <v>0</v>
      </c>
      <c r="DZ130" s="948">
        <f t="shared" ca="1" si="198"/>
        <v>0</v>
      </c>
      <c r="EA130" s="948">
        <f t="shared" ca="1" si="198"/>
        <v>0</v>
      </c>
      <c r="EB130" s="948">
        <f t="shared" ca="1" si="198"/>
        <v>0</v>
      </c>
      <c r="EC130" s="948">
        <f t="shared" ca="1" si="198"/>
        <v>0</v>
      </c>
      <c r="ED130" s="948">
        <f t="shared" ca="1" si="198"/>
        <v>0</v>
      </c>
      <c r="EE130" s="948">
        <f t="shared" ca="1" si="198"/>
        <v>0</v>
      </c>
      <c r="EF130" s="948">
        <f t="shared" ca="1" si="198"/>
        <v>0</v>
      </c>
      <c r="EG130" s="948">
        <f t="shared" ca="1" si="198"/>
        <v>0</v>
      </c>
      <c r="EH130" s="948">
        <f t="shared" ca="1" si="198"/>
        <v>0</v>
      </c>
      <c r="EI130" s="948">
        <f t="shared" ca="1" si="198"/>
        <v>0</v>
      </c>
      <c r="EJ130" s="948">
        <f t="shared" ca="1" si="198"/>
        <v>0</v>
      </c>
      <c r="EK130" s="948">
        <f t="shared" ca="1" si="198"/>
        <v>0</v>
      </c>
      <c r="EL130" s="948">
        <f t="shared" ca="1" si="198"/>
        <v>0</v>
      </c>
      <c r="EM130" s="948">
        <f t="shared" ca="1" si="198"/>
        <v>0</v>
      </c>
      <c r="EN130" s="948">
        <f t="shared" ca="1" si="198"/>
        <v>0</v>
      </c>
      <c r="EO130" s="948">
        <f t="shared" ca="1" si="198"/>
        <v>0</v>
      </c>
      <c r="EP130" s="948">
        <f t="shared" ca="1" si="198"/>
        <v>0</v>
      </c>
    </row>
    <row r="131" spans="2:146" ht="14.1" customHeight="1" outlineLevel="1">
      <c r="B131" s="945" t="s">
        <v>701</v>
      </c>
      <c r="C131" s="946"/>
      <c r="D131" s="946" t="s">
        <v>97</v>
      </c>
      <c r="E131" s="947">
        <f t="shared" ca="1" si="192"/>
        <v>83345.454859324382</v>
      </c>
      <c r="F131" s="948"/>
      <c r="G131" s="948">
        <f>G113+G115+G116+G117</f>
        <v>-1E-4</v>
      </c>
      <c r="H131" s="948">
        <f t="shared" ref="H131:BS131" ca="1" si="199">H113+H115+H116+H117</f>
        <v>0</v>
      </c>
      <c r="I131" s="948">
        <f t="shared" ca="1" si="199"/>
        <v>0</v>
      </c>
      <c r="J131" s="948">
        <f t="shared" ca="1" si="199"/>
        <v>0</v>
      </c>
      <c r="K131" s="948">
        <f t="shared" ca="1" si="199"/>
        <v>0</v>
      </c>
      <c r="L131" s="948">
        <f t="shared" ca="1" si="199"/>
        <v>-15000</v>
      </c>
      <c r="M131" s="948">
        <f t="shared" ca="1" si="199"/>
        <v>0</v>
      </c>
      <c r="N131" s="948">
        <f t="shared" ca="1" si="199"/>
        <v>0</v>
      </c>
      <c r="O131" s="948">
        <f t="shared" ca="1" si="199"/>
        <v>0</v>
      </c>
      <c r="P131" s="948">
        <f t="shared" ca="1" si="199"/>
        <v>0</v>
      </c>
      <c r="Q131" s="948">
        <f t="shared" ca="1" si="199"/>
        <v>0</v>
      </c>
      <c r="R131" s="948">
        <f t="shared" ca="1" si="199"/>
        <v>625.32206494937225</v>
      </c>
      <c r="S131" s="948">
        <f t="shared" ca="1" si="199"/>
        <v>366.08898538010317</v>
      </c>
      <c r="T131" s="948">
        <f t="shared" ca="1" si="199"/>
        <v>2382.7525497592342</v>
      </c>
      <c r="U131" s="948">
        <f t="shared" ca="1" si="199"/>
        <v>-1558.5145557688727</v>
      </c>
      <c r="V131" s="948">
        <f t="shared" ca="1" si="199"/>
        <v>-616.91556257805951</v>
      </c>
      <c r="W131" s="948">
        <f t="shared" ca="1" si="199"/>
        <v>379.85802891011861</v>
      </c>
      <c r="X131" s="948">
        <f t="shared" ca="1" si="199"/>
        <v>624.369255760437</v>
      </c>
      <c r="Y131" s="948">
        <f t="shared" ca="1" si="199"/>
        <v>847.67411075995938</v>
      </c>
      <c r="Z131" s="948">
        <f t="shared" ca="1" si="199"/>
        <v>460.63669077695664</v>
      </c>
      <c r="AA131" s="948">
        <f t="shared" ca="1" si="199"/>
        <v>411.05359469726557</v>
      </c>
      <c r="AB131" s="948">
        <f t="shared" ca="1" si="199"/>
        <v>689.27236801164247</v>
      </c>
      <c r="AC131" s="948">
        <f t="shared" ca="1" si="199"/>
        <v>916.61168353880225</v>
      </c>
      <c r="AD131" s="948">
        <f t="shared" ca="1" si="199"/>
        <v>403.87845350697364</v>
      </c>
      <c r="AE131" s="948">
        <f t="shared" ca="1" si="199"/>
        <v>319.43949058944236</v>
      </c>
      <c r="AF131" s="948">
        <f t="shared" ca="1" si="199"/>
        <v>630.27123963784516</v>
      </c>
      <c r="AG131" s="948">
        <f t="shared" ca="1" si="199"/>
        <v>863.51376569264744</v>
      </c>
      <c r="AH131" s="948">
        <f t="shared" ca="1" si="199"/>
        <v>481.95106900261612</v>
      </c>
      <c r="AI131" s="948">
        <f t="shared" ca="1" si="199"/>
        <v>357.50516849324214</v>
      </c>
      <c r="AJ131" s="948">
        <f t="shared" ca="1" si="199"/>
        <v>617.98846402967501</v>
      </c>
      <c r="AK131" s="948">
        <f t="shared" ca="1" si="199"/>
        <v>856.43341936211732</v>
      </c>
      <c r="AL131" s="948">
        <f t="shared" ca="1" si="199"/>
        <v>482.83802644536706</v>
      </c>
      <c r="AM131" s="948">
        <f t="shared" ca="1" si="199"/>
        <v>318.99687386291873</v>
      </c>
      <c r="AN131" s="948">
        <f t="shared" ca="1" si="199"/>
        <v>699.60596786861424</v>
      </c>
      <c r="AO131" s="948">
        <f t="shared" ca="1" si="199"/>
        <v>942.08538372869577</v>
      </c>
      <c r="AP131" s="948">
        <f t="shared" ca="1" si="199"/>
        <v>565.28683506973357</v>
      </c>
      <c r="AQ131" s="948">
        <f t="shared" ca="1" si="199"/>
        <v>300.99333738453464</v>
      </c>
      <c r="AR131" s="948">
        <f t="shared" ca="1" si="199"/>
        <v>776.07438538916665</v>
      </c>
      <c r="AS131" s="948">
        <f t="shared" ca="1" si="199"/>
        <v>1022.5882617768891</v>
      </c>
      <c r="AT131" s="948">
        <f t="shared" ca="1" si="199"/>
        <v>647.58402341209603</v>
      </c>
      <c r="AU131" s="948">
        <f t="shared" ca="1" si="199"/>
        <v>132.16556103178959</v>
      </c>
      <c r="AV131" s="948">
        <f t="shared" ca="1" si="199"/>
        <v>852.39118262771797</v>
      </c>
      <c r="AW131" s="948">
        <f t="shared" ca="1" si="199"/>
        <v>1102.9395195430818</v>
      </c>
      <c r="AX131" s="948">
        <f t="shared" ca="1" si="199"/>
        <v>729.72701354600349</v>
      </c>
      <c r="AY131" s="948">
        <f t="shared" ca="1" si="199"/>
        <v>145.76837365689201</v>
      </c>
      <c r="AZ131" s="948">
        <f t="shared" ca="1" si="199"/>
        <v>928.55378165781372</v>
      </c>
      <c r="BA131" s="948">
        <f t="shared" ca="1" si="199"/>
        <v>1183.1365791008172</v>
      </c>
      <c r="BB131" s="948">
        <f t="shared" ca="1" si="199"/>
        <v>811.71318280366688</v>
      </c>
      <c r="BC131" s="948">
        <f t="shared" ca="1" si="199"/>
        <v>159.34382324558729</v>
      </c>
      <c r="BD131" s="948">
        <f t="shared" ca="1" si="199"/>
        <v>1004.5595598116636</v>
      </c>
      <c r="BE131" s="948">
        <f t="shared" ca="1" si="199"/>
        <v>1263.1768177823096</v>
      </c>
      <c r="BF131" s="948">
        <f t="shared" ca="1" si="199"/>
        <v>893.53986298338009</v>
      </c>
      <c r="BG131" s="948">
        <f t="shared" ca="1" si="199"/>
        <v>172.89144366302725</v>
      </c>
      <c r="BH131" s="948">
        <f t="shared" ca="1" si="199"/>
        <v>1080.4058488875633</v>
      </c>
      <c r="BI131" s="948">
        <f t="shared" ca="1" si="199"/>
        <v>1343.0575673858484</v>
      </c>
      <c r="BJ131" s="948">
        <f t="shared" ca="1" si="199"/>
        <v>975.20433954264468</v>
      </c>
      <c r="BK131" s="948">
        <f t="shared" ca="1" si="199"/>
        <v>186.41076066856886</v>
      </c>
      <c r="BL131" s="948">
        <f t="shared" ca="1" si="199"/>
        <v>1156.0899343430146</v>
      </c>
      <c r="BM131" s="948">
        <f t="shared" ca="1" si="199"/>
        <v>1422.7761133689414</v>
      </c>
      <c r="BN131" s="948">
        <f t="shared" ca="1" si="199"/>
        <v>1056.7038507766979</v>
      </c>
      <c r="BO131" s="948">
        <f t="shared" ca="1" si="199"/>
        <v>199.90129177188993</v>
      </c>
      <c r="BP131" s="948">
        <f t="shared" ca="1" si="199"/>
        <v>1231.6090544732565</v>
      </c>
      <c r="BQ131" s="948">
        <f t="shared" ca="1" si="199"/>
        <v>1502.3296940268219</v>
      </c>
      <c r="BR131" s="948">
        <f t="shared" ca="1" si="199"/>
        <v>1138.0355869821965</v>
      </c>
      <c r="BS131" s="948">
        <f t="shared" ca="1" si="199"/>
        <v>213.36254608653113</v>
      </c>
      <c r="BT131" s="948">
        <f t="shared" ref="BT131:DI131" ca="1" si="200">BT113+BT115+BT116+BT117</f>
        <v>1306.9603995749439</v>
      </c>
      <c r="BU131" s="948">
        <f t="shared" ca="1" si="200"/>
        <v>1581.7154996561499</v>
      </c>
      <c r="BV131" s="948">
        <f t="shared" ca="1" si="200"/>
        <v>1219.1966896057761</v>
      </c>
      <c r="BW131" s="948">
        <f t="shared" ca="1" si="200"/>
        <v>226.79402418077731</v>
      </c>
      <c r="BX131" s="948">
        <f t="shared" ca="1" si="200"/>
        <v>1382.1411110947097</v>
      </c>
      <c r="BY131" s="948">
        <f t="shared" ca="1" si="200"/>
        <v>1660.9306717035574</v>
      </c>
      <c r="BZ131" s="948">
        <f t="shared" ca="1" si="200"/>
        <v>1300.1842503772168</v>
      </c>
      <c r="CA131" s="948">
        <f t="shared" ca="1" si="200"/>
        <v>240.19521792584487</v>
      </c>
      <c r="CB131" s="948">
        <f t="shared" ca="1" si="200"/>
        <v>1457.1482807623372</v>
      </c>
      <c r="CC131" s="948">
        <f t="shared" ca="1" si="200"/>
        <v>1739.9723018988248</v>
      </c>
      <c r="CD131" s="948">
        <f t="shared" ca="1" si="200"/>
        <v>1380.9953104269105</v>
      </c>
      <c r="CE131" s="948">
        <f t="shared" ca="1" si="200"/>
        <v>2362.9406103413025</v>
      </c>
      <c r="CF131" s="948">
        <f t="shared" ca="1" si="200"/>
        <v>3632.1547309582179</v>
      </c>
      <c r="CG131" s="948">
        <f t="shared" ca="1" si="200"/>
        <v>3869.8139938723475</v>
      </c>
      <c r="CH131" s="948">
        <f t="shared" ca="1" si="200"/>
        <v>3483.4042031373742</v>
      </c>
      <c r="CI131" s="948">
        <f t="shared" ca="1" si="200"/>
        <v>2261.4054371564639</v>
      </c>
      <c r="CJ131" s="948">
        <f t="shared" ca="1" si="200"/>
        <v>3590.0090138148689</v>
      </c>
      <c r="CK131" s="948">
        <f t="shared" ca="1" si="200"/>
        <v>3831.7027372566376</v>
      </c>
      <c r="CL131" s="948">
        <f t="shared" ca="1" si="200"/>
        <v>3447.0563032284726</v>
      </c>
      <c r="CM131" s="948">
        <f t="shared" ca="1" si="200"/>
        <v>2237.250042118907</v>
      </c>
      <c r="CN131" s="948">
        <f t="shared" ca="1" si="200"/>
        <v>3547.6807228021548</v>
      </c>
      <c r="CO131" s="948">
        <f t="shared" ca="1" si="200"/>
        <v>3793.4089067715645</v>
      </c>
      <c r="CP131" s="948">
        <f t="shared" ca="1" si="200"/>
        <v>3410.522713326101</v>
      </c>
      <c r="CQ131" s="948">
        <f t="shared" ca="1" si="200"/>
        <v>2190.5260200934704</v>
      </c>
      <c r="CR131" s="948">
        <f t="shared" ca="1" si="200"/>
        <v>3995.1667417959693</v>
      </c>
      <c r="CS131" s="948">
        <f t="shared" ca="1" si="200"/>
        <v>2495.1423562262162</v>
      </c>
      <c r="CT131" s="948">
        <f t="shared" ca="1" si="200"/>
        <v>0</v>
      </c>
      <c r="CU131" s="948">
        <f t="shared" ca="1" si="200"/>
        <v>0</v>
      </c>
      <c r="CV131" s="948">
        <f t="shared" ca="1" si="200"/>
        <v>0</v>
      </c>
      <c r="CW131" s="948">
        <f t="shared" ca="1" si="200"/>
        <v>0</v>
      </c>
      <c r="CX131" s="948">
        <f t="shared" ca="1" si="200"/>
        <v>0</v>
      </c>
      <c r="CY131" s="948">
        <f t="shared" ca="1" si="200"/>
        <v>0</v>
      </c>
      <c r="CZ131" s="948">
        <f t="shared" ca="1" si="200"/>
        <v>0</v>
      </c>
      <c r="DA131" s="948">
        <f t="shared" ca="1" si="200"/>
        <v>0</v>
      </c>
      <c r="DB131" s="948">
        <f t="shared" ca="1" si="200"/>
        <v>0</v>
      </c>
      <c r="DC131" s="948">
        <f t="shared" ca="1" si="200"/>
        <v>0</v>
      </c>
      <c r="DD131" s="948">
        <f t="shared" ca="1" si="200"/>
        <v>0</v>
      </c>
      <c r="DE131" s="948">
        <f t="shared" ca="1" si="200"/>
        <v>0</v>
      </c>
      <c r="DF131" s="948">
        <f t="shared" ca="1" si="200"/>
        <v>0</v>
      </c>
      <c r="DG131" s="948">
        <f t="shared" ca="1" si="200"/>
        <v>0</v>
      </c>
      <c r="DH131" s="948">
        <f t="shared" ca="1" si="200"/>
        <v>0</v>
      </c>
      <c r="DI131" s="948">
        <f t="shared" ca="1" si="200"/>
        <v>0</v>
      </c>
      <c r="DJ131" s="948">
        <f t="shared" ref="DJ131:EP131" ca="1" si="201">DJ113+DJ115+DJ116+DJ117</f>
        <v>0</v>
      </c>
      <c r="DK131" s="948">
        <f t="shared" ca="1" si="201"/>
        <v>0</v>
      </c>
      <c r="DL131" s="948">
        <f t="shared" ca="1" si="201"/>
        <v>0</v>
      </c>
      <c r="DM131" s="948">
        <f t="shared" ca="1" si="201"/>
        <v>0</v>
      </c>
      <c r="DN131" s="948">
        <f t="shared" ca="1" si="201"/>
        <v>0</v>
      </c>
      <c r="DO131" s="948">
        <f t="shared" ca="1" si="201"/>
        <v>0</v>
      </c>
      <c r="DP131" s="948">
        <f t="shared" ca="1" si="201"/>
        <v>0</v>
      </c>
      <c r="DQ131" s="948">
        <f t="shared" ca="1" si="201"/>
        <v>0</v>
      </c>
      <c r="DR131" s="948">
        <f t="shared" ca="1" si="201"/>
        <v>0</v>
      </c>
      <c r="DS131" s="948">
        <f t="shared" ca="1" si="201"/>
        <v>0</v>
      </c>
      <c r="DT131" s="948">
        <f t="shared" ca="1" si="201"/>
        <v>0</v>
      </c>
      <c r="DU131" s="948">
        <f t="shared" ca="1" si="201"/>
        <v>0</v>
      </c>
      <c r="DV131" s="948">
        <f t="shared" ca="1" si="201"/>
        <v>0</v>
      </c>
      <c r="DW131" s="948">
        <f t="shared" ca="1" si="201"/>
        <v>0</v>
      </c>
      <c r="DX131" s="948">
        <f t="shared" ca="1" si="201"/>
        <v>0</v>
      </c>
      <c r="DY131" s="948">
        <f t="shared" ca="1" si="201"/>
        <v>0</v>
      </c>
      <c r="DZ131" s="948">
        <f t="shared" ca="1" si="201"/>
        <v>0</v>
      </c>
      <c r="EA131" s="948">
        <f t="shared" ca="1" si="201"/>
        <v>0</v>
      </c>
      <c r="EB131" s="948">
        <f t="shared" ca="1" si="201"/>
        <v>0</v>
      </c>
      <c r="EC131" s="948">
        <f t="shared" ca="1" si="201"/>
        <v>0</v>
      </c>
      <c r="ED131" s="948">
        <f t="shared" ca="1" si="201"/>
        <v>0</v>
      </c>
      <c r="EE131" s="948">
        <f t="shared" ca="1" si="201"/>
        <v>0</v>
      </c>
      <c r="EF131" s="948">
        <f t="shared" ca="1" si="201"/>
        <v>0</v>
      </c>
      <c r="EG131" s="948">
        <f t="shared" ca="1" si="201"/>
        <v>0</v>
      </c>
      <c r="EH131" s="948">
        <f t="shared" ca="1" si="201"/>
        <v>0</v>
      </c>
      <c r="EI131" s="948">
        <f t="shared" ca="1" si="201"/>
        <v>0</v>
      </c>
      <c r="EJ131" s="948">
        <f t="shared" ca="1" si="201"/>
        <v>0</v>
      </c>
      <c r="EK131" s="948">
        <f t="shared" ca="1" si="201"/>
        <v>0</v>
      </c>
      <c r="EL131" s="948">
        <f t="shared" ca="1" si="201"/>
        <v>0</v>
      </c>
      <c r="EM131" s="948">
        <f t="shared" ca="1" si="201"/>
        <v>0</v>
      </c>
      <c r="EN131" s="948">
        <f t="shared" ca="1" si="201"/>
        <v>0</v>
      </c>
      <c r="EO131" s="948">
        <f t="shared" ca="1" si="201"/>
        <v>0</v>
      </c>
      <c r="EP131" s="948">
        <f t="shared" ca="1" si="201"/>
        <v>0</v>
      </c>
    </row>
    <row r="132" spans="2:146" ht="14.1" customHeight="1" outlineLevel="1">
      <c r="B132" s="945" t="s">
        <v>702</v>
      </c>
      <c r="C132" s="946"/>
      <c r="D132" s="946" t="s">
        <v>97</v>
      </c>
      <c r="E132" s="947">
        <f t="shared" ref="E132" ca="1" si="202">SUM(G132:EP132)</f>
        <v>88548.279957575214</v>
      </c>
      <c r="F132" s="948"/>
      <c r="G132" s="948">
        <f>G113+G114+G115+G116+G117</f>
        <v>-1E-4</v>
      </c>
      <c r="H132" s="948">
        <f t="shared" ref="H132:BS132" ca="1" si="203">H113+H114+H115+H116+H117</f>
        <v>0</v>
      </c>
      <c r="I132" s="948">
        <f t="shared" ca="1" si="203"/>
        <v>0</v>
      </c>
      <c r="J132" s="948">
        <f t="shared" ca="1" si="203"/>
        <v>0</v>
      </c>
      <c r="K132" s="948">
        <f t="shared" ca="1" si="203"/>
        <v>0</v>
      </c>
      <c r="L132" s="948">
        <f t="shared" ca="1" si="203"/>
        <v>-15000</v>
      </c>
      <c r="M132" s="948">
        <f t="shared" ca="1" si="203"/>
        <v>0</v>
      </c>
      <c r="N132" s="948">
        <f t="shared" ca="1" si="203"/>
        <v>0</v>
      </c>
      <c r="O132" s="948">
        <f t="shared" ca="1" si="203"/>
        <v>0</v>
      </c>
      <c r="P132" s="948">
        <f t="shared" ca="1" si="203"/>
        <v>0</v>
      </c>
      <c r="Q132" s="948">
        <f t="shared" ca="1" si="203"/>
        <v>0</v>
      </c>
      <c r="R132" s="948">
        <f t="shared" ca="1" si="203"/>
        <v>681.57206494937225</v>
      </c>
      <c r="S132" s="948">
        <f t="shared" ca="1" si="203"/>
        <v>422.33898538010317</v>
      </c>
      <c r="T132" s="948">
        <f t="shared" ca="1" si="203"/>
        <v>2439.0025497592342</v>
      </c>
      <c r="U132" s="948">
        <f t="shared" ca="1" si="203"/>
        <v>-1502.2645557688727</v>
      </c>
      <c r="V132" s="948">
        <f t="shared" ca="1" si="203"/>
        <v>-559.82181257805951</v>
      </c>
      <c r="W132" s="948">
        <f t="shared" ca="1" si="203"/>
        <v>436.95177891011861</v>
      </c>
      <c r="X132" s="948">
        <f t="shared" ca="1" si="203"/>
        <v>681.463005760437</v>
      </c>
      <c r="Y132" s="948">
        <f t="shared" ca="1" si="203"/>
        <v>904.76786075995938</v>
      </c>
      <c r="Z132" s="948">
        <f t="shared" ca="1" si="203"/>
        <v>518.58684702695655</v>
      </c>
      <c r="AA132" s="948">
        <f t="shared" ca="1" si="203"/>
        <v>469.00375094726553</v>
      </c>
      <c r="AB132" s="948">
        <f t="shared" ca="1" si="203"/>
        <v>747.22252426164243</v>
      </c>
      <c r="AC132" s="948">
        <f t="shared" ca="1" si="203"/>
        <v>974.56183978880222</v>
      </c>
      <c r="AD132" s="948">
        <f t="shared" ca="1" si="203"/>
        <v>462.69786210072368</v>
      </c>
      <c r="AE132" s="948">
        <f t="shared" ca="1" si="203"/>
        <v>378.25889918319234</v>
      </c>
      <c r="AF132" s="948">
        <f t="shared" ca="1" si="203"/>
        <v>689.0906482315952</v>
      </c>
      <c r="AG132" s="948">
        <f t="shared" ca="1" si="203"/>
        <v>922.33317428639737</v>
      </c>
      <c r="AH132" s="948">
        <f t="shared" ca="1" si="203"/>
        <v>541.65276872527238</v>
      </c>
      <c r="AI132" s="948">
        <f t="shared" ca="1" si="203"/>
        <v>417.20686821589834</v>
      </c>
      <c r="AJ132" s="948">
        <f t="shared" ca="1" si="203"/>
        <v>677.69016375233127</v>
      </c>
      <c r="AK132" s="948">
        <f t="shared" ca="1" si="203"/>
        <v>916.13511908477358</v>
      </c>
      <c r="AL132" s="948">
        <f t="shared" ca="1" si="203"/>
        <v>543.43525166386314</v>
      </c>
      <c r="AM132" s="948">
        <f t="shared" ca="1" si="203"/>
        <v>379.59409908141481</v>
      </c>
      <c r="AN132" s="948">
        <f t="shared" ca="1" si="203"/>
        <v>760.20319308711032</v>
      </c>
      <c r="AO132" s="948">
        <f t="shared" ca="1" si="203"/>
        <v>1002.6826089471919</v>
      </c>
      <c r="AP132" s="948">
        <f t="shared" ca="1" si="203"/>
        <v>626.79301866650701</v>
      </c>
      <c r="AQ132" s="948">
        <f t="shared" ca="1" si="203"/>
        <v>362.49952098130814</v>
      </c>
      <c r="AR132" s="948">
        <f t="shared" ca="1" si="203"/>
        <v>837.58056898594009</v>
      </c>
      <c r="AS132" s="948">
        <f t="shared" ca="1" si="203"/>
        <v>1084.0944453736627</v>
      </c>
      <c r="AT132" s="948">
        <f t="shared" ca="1" si="203"/>
        <v>710.01279976282115</v>
      </c>
      <c r="AU132" s="948">
        <f t="shared" ca="1" si="203"/>
        <v>194.59433738251465</v>
      </c>
      <c r="AV132" s="948">
        <f t="shared" ca="1" si="203"/>
        <v>914.81995897844308</v>
      </c>
      <c r="AW132" s="948">
        <f t="shared" ca="1" si="203"/>
        <v>1165.368295893807</v>
      </c>
      <c r="AX132" s="948">
        <f t="shared" ca="1" si="203"/>
        <v>793.09222154198937</v>
      </c>
      <c r="AY132" s="948">
        <f t="shared" ca="1" si="203"/>
        <v>209.13358165287795</v>
      </c>
      <c r="AZ132" s="948">
        <f t="shared" ca="1" si="203"/>
        <v>991.9189896537996</v>
      </c>
      <c r="BA132" s="948">
        <f t="shared" ca="1" si="203"/>
        <v>1246.5017870968031</v>
      </c>
      <c r="BB132" s="948">
        <f t="shared" ca="1" si="203"/>
        <v>876.02886891959258</v>
      </c>
      <c r="BC132" s="948">
        <f t="shared" ca="1" si="203"/>
        <v>223.65950936151302</v>
      </c>
      <c r="BD132" s="948">
        <f t="shared" ca="1" si="203"/>
        <v>1068.8752459275893</v>
      </c>
      <c r="BE132" s="948">
        <f t="shared" ca="1" si="203"/>
        <v>1327.4925038982353</v>
      </c>
      <c r="BF132" s="948">
        <f t="shared" ca="1" si="203"/>
        <v>958.82028439104465</v>
      </c>
      <c r="BG132" s="948">
        <f t="shared" ca="1" si="203"/>
        <v>238.17186507069187</v>
      </c>
      <c r="BH132" s="948">
        <f t="shared" ca="1" si="203"/>
        <v>1145.6862702952278</v>
      </c>
      <c r="BI132" s="948">
        <f t="shared" ca="1" si="203"/>
        <v>1408.337988793513</v>
      </c>
      <c r="BJ132" s="948">
        <f t="shared" ca="1" si="203"/>
        <v>1041.4639672714243</v>
      </c>
      <c r="BK132" s="948">
        <f t="shared" ca="1" si="203"/>
        <v>252.6703883973484</v>
      </c>
      <c r="BL132" s="948">
        <f t="shared" ca="1" si="203"/>
        <v>1222.3495620717943</v>
      </c>
      <c r="BM132" s="948">
        <f t="shared" ca="1" si="203"/>
        <v>1489.035741097721</v>
      </c>
      <c r="BN132" s="948">
        <f t="shared" ca="1" si="203"/>
        <v>1123.9573729214092</v>
      </c>
      <c r="BO132" s="948">
        <f t="shared" ca="1" si="203"/>
        <v>267.1548139166012</v>
      </c>
      <c r="BP132" s="948">
        <f t="shared" ca="1" si="203"/>
        <v>1298.8625766179678</v>
      </c>
      <c r="BQ132" s="948">
        <f t="shared" ca="1" si="203"/>
        <v>1569.5832161715332</v>
      </c>
      <c r="BR132" s="948">
        <f t="shared" ca="1" si="203"/>
        <v>1206.2979119590784</v>
      </c>
      <c r="BS132" s="948">
        <f t="shared" ca="1" si="203"/>
        <v>281.62487106341302</v>
      </c>
      <c r="BT132" s="948">
        <f t="shared" ref="BT132:DI132" ca="1" si="204">BT113+BT114+BT115+BT116+BT117</f>
        <v>1375.2227245518259</v>
      </c>
      <c r="BU132" s="948">
        <f t="shared" ca="1" si="204"/>
        <v>1649.9778246330318</v>
      </c>
      <c r="BV132" s="948">
        <f t="shared" ca="1" si="204"/>
        <v>1288.4829494573112</v>
      </c>
      <c r="BW132" s="948">
        <f t="shared" ca="1" si="204"/>
        <v>296.08028403231242</v>
      </c>
      <c r="BX132" s="948">
        <f t="shared" ca="1" si="204"/>
        <v>1451.4273709462448</v>
      </c>
      <c r="BY132" s="948">
        <f t="shared" ca="1" si="204"/>
        <v>1730.2169315550925</v>
      </c>
      <c r="BZ132" s="948">
        <f t="shared" ca="1" si="204"/>
        <v>1370.5098041265251</v>
      </c>
      <c r="CA132" s="948">
        <f t="shared" ca="1" si="204"/>
        <v>310.52077167515301</v>
      </c>
      <c r="CB132" s="948">
        <f t="shared" ca="1" si="204"/>
        <v>1527.4738345116455</v>
      </c>
      <c r="CC132" s="948">
        <f t="shared" ca="1" si="204"/>
        <v>1810.297855648133</v>
      </c>
      <c r="CD132" s="948">
        <f t="shared" ca="1" si="204"/>
        <v>1452.3757474824583</v>
      </c>
      <c r="CE132" s="948">
        <f t="shared" ca="1" si="204"/>
        <v>2434.3210473968502</v>
      </c>
      <c r="CF132" s="948">
        <f t="shared" ca="1" si="204"/>
        <v>3703.5351680137655</v>
      </c>
      <c r="CG132" s="948">
        <f t="shared" ca="1" si="204"/>
        <v>3941.1944309278952</v>
      </c>
      <c r="CH132" s="948">
        <f t="shared" ca="1" si="204"/>
        <v>3555.855346748755</v>
      </c>
      <c r="CI132" s="948">
        <f t="shared" ca="1" si="204"/>
        <v>2333.8565807678447</v>
      </c>
      <c r="CJ132" s="948">
        <f t="shared" ca="1" si="204"/>
        <v>3662.4601574262497</v>
      </c>
      <c r="CK132" s="948">
        <f t="shared" ca="1" si="204"/>
        <v>3904.1538808680184</v>
      </c>
      <c r="CL132" s="948">
        <f t="shared" ca="1" si="204"/>
        <v>3520.5942139940244</v>
      </c>
      <c r="CM132" s="948">
        <f t="shared" ca="1" si="204"/>
        <v>2310.7879528844587</v>
      </c>
      <c r="CN132" s="948">
        <f t="shared" ca="1" si="204"/>
        <v>3621.2186335677065</v>
      </c>
      <c r="CO132" s="948">
        <f t="shared" ca="1" si="204"/>
        <v>3866.9468175371162</v>
      </c>
      <c r="CP132" s="948">
        <f t="shared" ca="1" si="204"/>
        <v>3485.1636927531358</v>
      </c>
      <c r="CQ132" s="948">
        <f t="shared" ca="1" si="204"/>
        <v>2265.1669995205052</v>
      </c>
      <c r="CR132" s="948">
        <f t="shared" ca="1" si="204"/>
        <v>4069.8077212230041</v>
      </c>
      <c r="CS132" s="948">
        <f t="shared" ca="1" si="204"/>
        <v>2569.783335653251</v>
      </c>
      <c r="CT132" s="948">
        <f t="shared" ca="1" si="204"/>
        <v>0</v>
      </c>
      <c r="CU132" s="948">
        <f t="shared" ca="1" si="204"/>
        <v>0</v>
      </c>
      <c r="CV132" s="948">
        <f t="shared" ca="1" si="204"/>
        <v>0</v>
      </c>
      <c r="CW132" s="948">
        <f t="shared" ca="1" si="204"/>
        <v>0</v>
      </c>
      <c r="CX132" s="948">
        <f t="shared" ca="1" si="204"/>
        <v>0</v>
      </c>
      <c r="CY132" s="948">
        <f t="shared" ca="1" si="204"/>
        <v>0</v>
      </c>
      <c r="CZ132" s="948">
        <f t="shared" ca="1" si="204"/>
        <v>0</v>
      </c>
      <c r="DA132" s="948">
        <f t="shared" ca="1" si="204"/>
        <v>0</v>
      </c>
      <c r="DB132" s="948">
        <f t="shared" ca="1" si="204"/>
        <v>0</v>
      </c>
      <c r="DC132" s="948">
        <f t="shared" ca="1" si="204"/>
        <v>0</v>
      </c>
      <c r="DD132" s="948">
        <f t="shared" ca="1" si="204"/>
        <v>0</v>
      </c>
      <c r="DE132" s="948">
        <f t="shared" ca="1" si="204"/>
        <v>0</v>
      </c>
      <c r="DF132" s="948">
        <f t="shared" ca="1" si="204"/>
        <v>0</v>
      </c>
      <c r="DG132" s="948">
        <f t="shared" ca="1" si="204"/>
        <v>0</v>
      </c>
      <c r="DH132" s="948">
        <f t="shared" ca="1" si="204"/>
        <v>0</v>
      </c>
      <c r="DI132" s="948">
        <f t="shared" ca="1" si="204"/>
        <v>0</v>
      </c>
      <c r="DJ132" s="948">
        <f t="shared" ref="DJ132:EP132" ca="1" si="205">DJ113+DJ114+DJ115+DJ116+DJ117</f>
        <v>0</v>
      </c>
      <c r="DK132" s="948">
        <f t="shared" ca="1" si="205"/>
        <v>0</v>
      </c>
      <c r="DL132" s="948">
        <f t="shared" ca="1" si="205"/>
        <v>0</v>
      </c>
      <c r="DM132" s="948">
        <f t="shared" ca="1" si="205"/>
        <v>0</v>
      </c>
      <c r="DN132" s="948">
        <f t="shared" ca="1" si="205"/>
        <v>0</v>
      </c>
      <c r="DO132" s="948">
        <f t="shared" ca="1" si="205"/>
        <v>0</v>
      </c>
      <c r="DP132" s="948">
        <f t="shared" ca="1" si="205"/>
        <v>0</v>
      </c>
      <c r="DQ132" s="948">
        <f t="shared" ca="1" si="205"/>
        <v>0</v>
      </c>
      <c r="DR132" s="948">
        <f t="shared" ca="1" si="205"/>
        <v>0</v>
      </c>
      <c r="DS132" s="948">
        <f t="shared" ca="1" si="205"/>
        <v>0</v>
      </c>
      <c r="DT132" s="948">
        <f t="shared" ca="1" si="205"/>
        <v>0</v>
      </c>
      <c r="DU132" s="948">
        <f t="shared" ca="1" si="205"/>
        <v>0</v>
      </c>
      <c r="DV132" s="948">
        <f t="shared" ca="1" si="205"/>
        <v>0</v>
      </c>
      <c r="DW132" s="948">
        <f t="shared" ca="1" si="205"/>
        <v>0</v>
      </c>
      <c r="DX132" s="948">
        <f t="shared" ca="1" si="205"/>
        <v>0</v>
      </c>
      <c r="DY132" s="948">
        <f t="shared" ca="1" si="205"/>
        <v>0</v>
      </c>
      <c r="DZ132" s="948">
        <f t="shared" ca="1" si="205"/>
        <v>0</v>
      </c>
      <c r="EA132" s="948">
        <f t="shared" ca="1" si="205"/>
        <v>0</v>
      </c>
      <c r="EB132" s="948">
        <f t="shared" ca="1" si="205"/>
        <v>0</v>
      </c>
      <c r="EC132" s="948">
        <f t="shared" ca="1" si="205"/>
        <v>0</v>
      </c>
      <c r="ED132" s="948">
        <f t="shared" ca="1" si="205"/>
        <v>0</v>
      </c>
      <c r="EE132" s="948">
        <f t="shared" ca="1" si="205"/>
        <v>0</v>
      </c>
      <c r="EF132" s="948">
        <f t="shared" ca="1" si="205"/>
        <v>0</v>
      </c>
      <c r="EG132" s="948">
        <f t="shared" ca="1" si="205"/>
        <v>0</v>
      </c>
      <c r="EH132" s="948">
        <f t="shared" ca="1" si="205"/>
        <v>0</v>
      </c>
      <c r="EI132" s="948">
        <f t="shared" ca="1" si="205"/>
        <v>0</v>
      </c>
      <c r="EJ132" s="948">
        <f t="shared" ca="1" si="205"/>
        <v>0</v>
      </c>
      <c r="EK132" s="948">
        <f t="shared" ca="1" si="205"/>
        <v>0</v>
      </c>
      <c r="EL132" s="948">
        <f t="shared" ca="1" si="205"/>
        <v>0</v>
      </c>
      <c r="EM132" s="948">
        <f t="shared" ca="1" si="205"/>
        <v>0</v>
      </c>
      <c r="EN132" s="948">
        <f t="shared" ca="1" si="205"/>
        <v>0</v>
      </c>
      <c r="EO132" s="948">
        <f t="shared" ca="1" si="205"/>
        <v>0</v>
      </c>
      <c r="EP132" s="948">
        <f t="shared" ca="1" si="205"/>
        <v>0</v>
      </c>
    </row>
    <row r="133" spans="2:146" ht="14.1" customHeight="1">
      <c r="C133" s="406"/>
      <c r="E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  <c r="AA133" s="71"/>
      <c r="AB133" s="71"/>
      <c r="AC133" s="71"/>
      <c r="AD133" s="71"/>
      <c r="AE133" s="71"/>
      <c r="AF133" s="71"/>
      <c r="AG133" s="71"/>
      <c r="AH133" s="71"/>
      <c r="AI133" s="71"/>
      <c r="AJ133" s="71"/>
      <c r="AK133" s="71"/>
      <c r="AL133" s="71"/>
      <c r="AM133" s="71"/>
      <c r="AN133" s="71"/>
      <c r="AO133" s="71"/>
      <c r="AP133" s="71"/>
      <c r="AQ133" s="71"/>
      <c r="AR133" s="71"/>
      <c r="AS133" s="71"/>
      <c r="AT133" s="71"/>
      <c r="AU133" s="71"/>
      <c r="AV133" s="71"/>
      <c r="AW133" s="71"/>
      <c r="AX133" s="71"/>
      <c r="AY133" s="71"/>
      <c r="AZ133" s="71"/>
      <c r="BA133" s="71"/>
      <c r="BB133" s="71"/>
      <c r="BC133" s="71"/>
      <c r="BD133" s="71"/>
      <c r="BE133" s="71"/>
      <c r="BF133" s="71"/>
      <c r="BG133" s="71"/>
      <c r="BH133" s="71"/>
      <c r="BI133" s="71"/>
      <c r="BJ133" s="71"/>
      <c r="BK133" s="71"/>
      <c r="BL133" s="71"/>
      <c r="BM133" s="71"/>
      <c r="BN133" s="71"/>
      <c r="BO133" s="71"/>
      <c r="BP133" s="71"/>
      <c r="BQ133" s="71"/>
      <c r="BR133" s="71"/>
      <c r="BS133" s="71"/>
      <c r="BT133" s="71"/>
      <c r="BU133" s="71"/>
      <c r="BV133" s="71"/>
      <c r="BW133" s="71"/>
      <c r="BX133" s="71"/>
      <c r="BY133" s="71"/>
      <c r="BZ133" s="71"/>
      <c r="CA133" s="71"/>
      <c r="CB133" s="71"/>
      <c r="CC133" s="71"/>
      <c r="CD133" s="71"/>
      <c r="CE133" s="71"/>
      <c r="CF133" s="71"/>
      <c r="CG133" s="71"/>
      <c r="CH133" s="71"/>
      <c r="CI133" s="71"/>
      <c r="CJ133" s="71"/>
      <c r="CK133" s="71"/>
      <c r="CL133" s="71"/>
      <c r="CM133" s="71"/>
      <c r="CN133" s="71"/>
      <c r="CO133" s="71"/>
      <c r="CP133" s="71"/>
      <c r="CQ133" s="71"/>
      <c r="CR133" s="71"/>
      <c r="CS133" s="71"/>
      <c r="CT133" s="71"/>
      <c r="CU133" s="71"/>
      <c r="CV133" s="71"/>
      <c r="CW133" s="71"/>
      <c r="CX133" s="71"/>
      <c r="CY133" s="71"/>
      <c r="CZ133" s="71"/>
      <c r="DA133" s="71"/>
      <c r="DB133" s="71"/>
      <c r="DC133" s="71"/>
      <c r="DD133" s="71"/>
      <c r="DE133" s="71"/>
      <c r="DF133" s="71"/>
      <c r="DG133" s="71"/>
      <c r="DH133" s="71"/>
      <c r="DI133" s="71"/>
      <c r="DJ133" s="71"/>
      <c r="DK133" s="71"/>
      <c r="DL133" s="71"/>
      <c r="DM133" s="71"/>
      <c r="DN133" s="71"/>
      <c r="DO133" s="71"/>
      <c r="DP133" s="71"/>
      <c r="DQ133" s="71"/>
      <c r="DR133" s="71"/>
      <c r="DS133" s="71"/>
      <c r="DT133" s="71"/>
      <c r="DU133" s="71"/>
      <c r="DV133" s="71"/>
      <c r="DW133" s="71"/>
      <c r="DX133" s="71"/>
      <c r="DY133" s="71"/>
      <c r="DZ133" s="71"/>
      <c r="EA133" s="71"/>
      <c r="EB133" s="71"/>
      <c r="EC133" s="71"/>
      <c r="ED133" s="71"/>
      <c r="EE133" s="71"/>
      <c r="EF133" s="71"/>
      <c r="EG133" s="71"/>
      <c r="EH133" s="71"/>
      <c r="EI133" s="71"/>
      <c r="EJ133" s="71"/>
      <c r="EK133" s="71"/>
      <c r="EL133" s="71"/>
      <c r="EM133" s="71"/>
      <c r="EN133" s="71"/>
      <c r="EO133" s="71"/>
      <c r="EP133" s="71"/>
    </row>
    <row r="134" spans="2:146" ht="14.1" customHeight="1">
      <c r="B134" s="949" t="s">
        <v>651</v>
      </c>
      <c r="C134" s="950"/>
      <c r="D134" s="951"/>
      <c r="E134" s="951"/>
      <c r="F134" s="95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  <c r="AA134" s="71"/>
      <c r="AB134" s="71"/>
      <c r="AC134" s="71"/>
      <c r="AD134" s="71"/>
      <c r="AE134" s="71"/>
      <c r="AF134" s="71"/>
      <c r="AG134" s="71"/>
      <c r="AH134" s="71"/>
      <c r="AI134" s="71"/>
      <c r="AJ134" s="71"/>
      <c r="AK134" s="71"/>
      <c r="AL134" s="71"/>
      <c r="AM134" s="71"/>
      <c r="AN134" s="71"/>
      <c r="AO134" s="71"/>
      <c r="AP134" s="71"/>
      <c r="AQ134" s="71"/>
      <c r="AR134" s="71"/>
      <c r="AS134" s="71"/>
      <c r="AT134" s="71"/>
      <c r="AU134" s="71"/>
      <c r="AV134" s="71"/>
      <c r="AW134" s="71"/>
      <c r="AX134" s="71"/>
      <c r="AY134" s="71"/>
      <c r="AZ134" s="71"/>
      <c r="BA134" s="71"/>
      <c r="BB134" s="71"/>
      <c r="BC134" s="71"/>
      <c r="BD134" s="71"/>
      <c r="BE134" s="71"/>
      <c r="BF134" s="71"/>
      <c r="BG134" s="71"/>
      <c r="BH134" s="71"/>
      <c r="BI134" s="71"/>
      <c r="BJ134" s="71"/>
      <c r="BK134" s="71"/>
      <c r="BL134" s="71"/>
      <c r="BM134" s="71"/>
      <c r="BN134" s="71"/>
      <c r="BO134" s="71"/>
      <c r="BP134" s="71"/>
      <c r="BQ134" s="71"/>
      <c r="BR134" s="71"/>
      <c r="BS134" s="71"/>
      <c r="BT134" s="71"/>
      <c r="BU134" s="71"/>
      <c r="BV134" s="71"/>
      <c r="BW134" s="71"/>
      <c r="BX134" s="71"/>
      <c r="BY134" s="71"/>
      <c r="BZ134" s="71"/>
      <c r="CA134" s="71"/>
      <c r="CB134" s="71"/>
      <c r="CC134" s="71"/>
      <c r="CD134" s="71"/>
      <c r="CE134" s="71"/>
      <c r="CF134" s="71"/>
      <c r="CG134" s="71"/>
      <c r="CH134" s="71"/>
      <c r="CI134" s="71"/>
      <c r="CJ134" s="71"/>
      <c r="CK134" s="71"/>
      <c r="CL134" s="71"/>
      <c r="CM134" s="71"/>
      <c r="CN134" s="71"/>
      <c r="CO134" s="71"/>
      <c r="CP134" s="71"/>
      <c r="CQ134" s="71"/>
      <c r="CR134" s="71"/>
      <c r="CS134" s="71"/>
      <c r="CT134" s="71"/>
      <c r="CU134" s="71"/>
      <c r="CV134" s="71"/>
      <c r="CW134" s="71"/>
      <c r="CX134" s="71"/>
      <c r="CY134" s="71"/>
      <c r="CZ134" s="71"/>
      <c r="DA134" s="71"/>
      <c r="DB134" s="71"/>
      <c r="DC134" s="71"/>
      <c r="DD134" s="71"/>
      <c r="DE134" s="71"/>
      <c r="DF134" s="71"/>
      <c r="DG134" s="71"/>
      <c r="DH134" s="71"/>
      <c r="DI134" s="71"/>
      <c r="DJ134" s="71"/>
      <c r="DK134" s="71"/>
      <c r="DL134" s="71"/>
      <c r="DM134" s="71"/>
      <c r="DN134" s="71"/>
      <c r="DO134" s="71"/>
      <c r="DP134" s="71"/>
      <c r="DQ134" s="71"/>
      <c r="DR134" s="71"/>
      <c r="DS134" s="71"/>
      <c r="DT134" s="71"/>
      <c r="DU134" s="71"/>
      <c r="DV134" s="71"/>
      <c r="DW134" s="71"/>
      <c r="DX134" s="71"/>
      <c r="DY134" s="71"/>
      <c r="DZ134" s="71"/>
      <c r="EA134" s="71"/>
      <c r="EB134" s="71"/>
      <c r="EC134" s="71"/>
      <c r="ED134" s="71"/>
      <c r="EE134" s="71"/>
      <c r="EF134" s="71"/>
      <c r="EG134" s="71"/>
      <c r="EH134" s="71"/>
      <c r="EI134" s="71"/>
      <c r="EJ134" s="71"/>
      <c r="EK134" s="71"/>
      <c r="EL134" s="71"/>
      <c r="EM134" s="71"/>
      <c r="EN134" s="71"/>
      <c r="EO134" s="71"/>
      <c r="EP134" s="71"/>
    </row>
    <row r="135" spans="2:146" ht="14.1" customHeight="1">
      <c r="B135" s="949"/>
      <c r="C135" s="950"/>
      <c r="D135" s="951"/>
      <c r="E135" s="952" t="s">
        <v>421</v>
      </c>
      <c r="F135" s="952" t="s">
        <v>595</v>
      </c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  <c r="AA135" s="71"/>
      <c r="AB135" s="71"/>
      <c r="AC135" s="71"/>
      <c r="AD135" s="71"/>
      <c r="AE135" s="71"/>
      <c r="AF135" s="71"/>
      <c r="AG135" s="71"/>
      <c r="AH135" s="71"/>
      <c r="AI135" s="71"/>
      <c r="AJ135" s="71"/>
      <c r="AK135" s="71"/>
      <c r="AL135" s="71"/>
      <c r="AM135" s="71"/>
      <c r="AN135" s="71"/>
      <c r="AO135" s="71"/>
      <c r="AP135" s="71"/>
      <c r="AQ135" s="71"/>
      <c r="AR135" s="71"/>
      <c r="AS135" s="71"/>
      <c r="AT135" s="71"/>
      <c r="AU135" s="71"/>
      <c r="AV135" s="71"/>
      <c r="AW135" s="71"/>
      <c r="AX135" s="71"/>
      <c r="AY135" s="71"/>
      <c r="AZ135" s="71"/>
      <c r="BA135" s="71"/>
      <c r="BB135" s="71"/>
      <c r="BC135" s="71"/>
      <c r="BD135" s="71"/>
      <c r="BE135" s="71"/>
      <c r="BF135" s="71"/>
      <c r="BG135" s="71"/>
      <c r="BH135" s="71"/>
      <c r="BI135" s="71"/>
      <c r="BJ135" s="71"/>
      <c r="BK135" s="71"/>
      <c r="BL135" s="71"/>
      <c r="BM135" s="71"/>
      <c r="BN135" s="71"/>
      <c r="BO135" s="71"/>
      <c r="BP135" s="71"/>
      <c r="BQ135" s="71"/>
      <c r="BR135" s="71"/>
      <c r="BS135" s="71"/>
      <c r="BT135" s="71"/>
      <c r="BU135" s="71"/>
      <c r="BV135" s="71"/>
      <c r="BW135" s="71"/>
      <c r="BX135" s="71"/>
      <c r="BY135" s="71"/>
      <c r="BZ135" s="71"/>
      <c r="CA135" s="71"/>
      <c r="CB135" s="71"/>
      <c r="CC135" s="71"/>
      <c r="CD135" s="71"/>
      <c r="CE135" s="71"/>
      <c r="CF135" s="71"/>
      <c r="CG135" s="71"/>
      <c r="CH135" s="71"/>
      <c r="CI135" s="71"/>
      <c r="CJ135" s="71"/>
      <c r="CK135" s="71"/>
      <c r="CL135" s="71"/>
      <c r="CM135" s="71"/>
      <c r="CN135" s="71"/>
      <c r="CO135" s="71"/>
      <c r="CP135" s="71"/>
      <c r="CQ135" s="71"/>
      <c r="CR135" s="71"/>
      <c r="CS135" s="71"/>
      <c r="CT135" s="71"/>
      <c r="CU135" s="71"/>
      <c r="CV135" s="71"/>
      <c r="CW135" s="71"/>
      <c r="CX135" s="71"/>
      <c r="CY135" s="71"/>
      <c r="CZ135" s="71"/>
      <c r="DA135" s="71"/>
      <c r="DB135" s="71"/>
      <c r="DC135" s="71"/>
      <c r="DD135" s="71"/>
      <c r="DE135" s="71"/>
      <c r="DF135" s="71"/>
      <c r="DG135" s="71"/>
      <c r="DH135" s="71"/>
      <c r="DI135" s="71"/>
      <c r="DJ135" s="71"/>
      <c r="DK135" s="71"/>
      <c r="DL135" s="71"/>
      <c r="DM135" s="71"/>
      <c r="DN135" s="71"/>
      <c r="DO135" s="71"/>
      <c r="DP135" s="71"/>
      <c r="DQ135" s="71"/>
      <c r="DR135" s="71"/>
      <c r="DS135" s="71"/>
      <c r="DT135" s="71"/>
      <c r="DU135" s="71"/>
      <c r="DV135" s="71"/>
      <c r="DW135" s="71"/>
      <c r="DX135" s="71"/>
      <c r="DY135" s="71"/>
      <c r="DZ135" s="71"/>
      <c r="EA135" s="71"/>
      <c r="EB135" s="71"/>
      <c r="EC135" s="71"/>
      <c r="ED135" s="71"/>
      <c r="EE135" s="71"/>
      <c r="EF135" s="71"/>
      <c r="EG135" s="71"/>
      <c r="EH135" s="71"/>
      <c r="EI135" s="71"/>
      <c r="EJ135" s="71"/>
      <c r="EK135" s="71"/>
      <c r="EL135" s="71"/>
      <c r="EM135" s="71"/>
      <c r="EN135" s="71"/>
      <c r="EO135" s="71"/>
      <c r="EP135" s="71"/>
    </row>
    <row r="136" spans="2:146" ht="14.1" customHeight="1">
      <c r="B136" s="945" t="s">
        <v>941</v>
      </c>
      <c r="C136" s="945"/>
      <c r="D136" s="946" t="s">
        <v>100</v>
      </c>
      <c r="E136" s="953">
        <f ca="1">XIRR(G113:EP113,$G$4:$EP$4)</f>
        <v>0.13323492407798768</v>
      </c>
      <c r="F136" s="954"/>
      <c r="G136" s="82"/>
      <c r="H136" s="82"/>
      <c r="I136" s="82"/>
      <c r="J136" s="82"/>
      <c r="K136" s="82"/>
      <c r="L136" s="82"/>
      <c r="M136" s="82"/>
      <c r="N136" s="82"/>
      <c r="O136" s="82"/>
      <c r="P136" s="82"/>
      <c r="Q136" s="82"/>
      <c r="R136" s="82"/>
      <c r="S136" s="82"/>
      <c r="T136" s="82"/>
      <c r="U136" s="82"/>
      <c r="V136" s="82"/>
      <c r="W136" s="82"/>
      <c r="X136" s="82"/>
      <c r="Y136" s="82"/>
      <c r="Z136" s="82"/>
      <c r="AA136" s="82"/>
      <c r="AB136" s="82"/>
      <c r="AC136" s="82"/>
      <c r="AD136" s="82"/>
      <c r="AE136" s="82"/>
      <c r="AF136" s="82"/>
      <c r="AG136" s="82"/>
      <c r="AH136" s="82"/>
      <c r="AI136" s="82"/>
      <c r="AJ136" s="82"/>
      <c r="AK136" s="82"/>
      <c r="AL136" s="82"/>
      <c r="AM136" s="82"/>
      <c r="AN136" s="82"/>
      <c r="AO136" s="82"/>
      <c r="AP136" s="82"/>
      <c r="AQ136" s="82"/>
      <c r="AR136" s="82"/>
      <c r="AS136" s="82"/>
      <c r="AT136" s="82"/>
      <c r="AU136" s="82"/>
      <c r="AV136" s="82"/>
      <c r="AW136" s="82"/>
      <c r="AX136" s="82"/>
      <c r="AY136" s="82"/>
      <c r="AZ136" s="82"/>
      <c r="BA136" s="82"/>
      <c r="BB136" s="82"/>
      <c r="BC136" s="82"/>
      <c r="BD136" s="82"/>
      <c r="BE136" s="82"/>
      <c r="BF136" s="82"/>
      <c r="BG136" s="82"/>
      <c r="BH136" s="82"/>
      <c r="BI136" s="82"/>
      <c r="BJ136" s="82"/>
      <c r="BK136" s="82"/>
      <c r="BL136" s="82"/>
      <c r="BM136" s="82"/>
      <c r="BN136" s="82"/>
      <c r="BO136" s="82"/>
      <c r="BP136" s="82"/>
      <c r="BQ136" s="82"/>
      <c r="BR136" s="82"/>
      <c r="BS136" s="82"/>
      <c r="BT136" s="82"/>
      <c r="BU136" s="82"/>
      <c r="BV136" s="82"/>
      <c r="BW136" s="82"/>
      <c r="BX136" s="82"/>
      <c r="BY136" s="82"/>
      <c r="BZ136" s="82"/>
      <c r="CA136" s="82"/>
      <c r="CB136" s="82"/>
      <c r="CC136" s="82"/>
      <c r="CD136" s="82"/>
      <c r="CE136" s="82"/>
      <c r="CF136" s="82"/>
      <c r="CG136" s="82"/>
      <c r="CH136" s="82"/>
      <c r="CI136" s="82"/>
      <c r="CJ136" s="82"/>
      <c r="CK136" s="82"/>
      <c r="CL136" s="82"/>
      <c r="CM136" s="82"/>
      <c r="CN136" s="82"/>
      <c r="CO136" s="82"/>
      <c r="CP136" s="82"/>
      <c r="CQ136" s="82"/>
      <c r="CR136" s="82"/>
      <c r="CS136" s="82"/>
      <c r="CT136" s="82"/>
      <c r="CU136" s="82"/>
      <c r="CV136" s="82"/>
      <c r="CW136" s="82"/>
      <c r="CX136" s="82"/>
      <c r="CY136" s="82"/>
      <c r="CZ136" s="82"/>
      <c r="DA136" s="82"/>
      <c r="DB136" s="82"/>
      <c r="DC136" s="82"/>
      <c r="DD136" s="82"/>
      <c r="DE136" s="82"/>
      <c r="DF136" s="82"/>
      <c r="DG136" s="82"/>
      <c r="DH136" s="82"/>
      <c r="DI136" s="82"/>
      <c r="DJ136" s="82"/>
      <c r="DK136" s="82"/>
      <c r="DL136" s="82"/>
      <c r="DM136" s="82"/>
      <c r="DN136" s="82"/>
      <c r="DO136" s="82"/>
      <c r="DP136" s="82"/>
      <c r="DQ136" s="82"/>
      <c r="DR136" s="82"/>
      <c r="DS136" s="82"/>
      <c r="DT136" s="82"/>
      <c r="DU136" s="82"/>
      <c r="DV136" s="82"/>
      <c r="DW136" s="82"/>
      <c r="DX136" s="82"/>
      <c r="DY136" s="82"/>
      <c r="DZ136" s="82"/>
      <c r="EA136" s="82"/>
      <c r="EB136" s="82"/>
      <c r="EC136" s="82"/>
      <c r="ED136" s="82"/>
      <c r="EE136" s="82"/>
      <c r="EF136" s="82"/>
      <c r="EG136" s="82"/>
      <c r="EH136" s="82"/>
      <c r="EI136" s="82"/>
      <c r="EJ136" s="82"/>
      <c r="EK136" s="82"/>
      <c r="EL136" s="82"/>
      <c r="EM136" s="82"/>
      <c r="EN136" s="82"/>
      <c r="EO136" s="82"/>
      <c r="EP136" s="82"/>
    </row>
    <row r="137" spans="2:146" ht="14.1" customHeight="1">
      <c r="B137" s="945" t="s">
        <v>946</v>
      </c>
      <c r="C137" s="945"/>
      <c r="D137" s="946" t="s">
        <v>100</v>
      </c>
      <c r="E137" s="953">
        <f ca="1">XIRR(G118:EP118,$G$4:$EP$4)</f>
        <v>0.14301603436470037</v>
      </c>
      <c r="F137" s="955">
        <f ca="1">E137-$E$82</f>
        <v>2.1918213367462219E-2</v>
      </c>
      <c r="G137" s="82"/>
      <c r="H137" s="82"/>
      <c r="I137" s="82"/>
      <c r="J137" s="82"/>
      <c r="K137" s="82"/>
      <c r="L137" s="82"/>
      <c r="M137" s="82"/>
      <c r="N137" s="82"/>
      <c r="O137" s="82"/>
      <c r="P137" s="82"/>
      <c r="Q137" s="82"/>
      <c r="R137" s="82"/>
      <c r="S137" s="82"/>
      <c r="T137" s="82"/>
      <c r="U137" s="82"/>
      <c r="V137" s="82"/>
      <c r="W137" s="82"/>
      <c r="X137" s="82"/>
      <c r="Y137" s="82"/>
      <c r="Z137" s="82"/>
      <c r="AA137" s="82"/>
      <c r="AB137" s="82"/>
      <c r="AC137" s="82"/>
      <c r="AD137" s="82"/>
      <c r="AE137" s="82"/>
      <c r="AF137" s="82"/>
      <c r="AG137" s="82"/>
      <c r="AH137" s="82"/>
      <c r="AI137" s="82"/>
      <c r="AJ137" s="82"/>
      <c r="AK137" s="82"/>
      <c r="AL137" s="82"/>
      <c r="AM137" s="82"/>
      <c r="AN137" s="82"/>
      <c r="AO137" s="82"/>
      <c r="AP137" s="82"/>
      <c r="AQ137" s="82"/>
      <c r="AR137" s="82"/>
      <c r="AS137" s="82"/>
      <c r="AT137" s="82"/>
      <c r="AU137" s="82"/>
      <c r="AV137" s="82"/>
      <c r="AW137" s="82"/>
      <c r="AX137" s="82"/>
      <c r="AY137" s="82"/>
      <c r="AZ137" s="82"/>
      <c r="BA137" s="82"/>
      <c r="BB137" s="82"/>
      <c r="BC137" s="82"/>
      <c r="BD137" s="82"/>
      <c r="BE137" s="82"/>
      <c r="BF137" s="82"/>
      <c r="BG137" s="82"/>
      <c r="BH137" s="82"/>
      <c r="BI137" s="82"/>
      <c r="BJ137" s="82"/>
      <c r="BK137" s="82"/>
      <c r="BL137" s="82"/>
      <c r="BM137" s="82"/>
      <c r="BN137" s="82"/>
      <c r="BO137" s="82"/>
      <c r="BP137" s="82"/>
      <c r="BQ137" s="82"/>
      <c r="BR137" s="82"/>
      <c r="BS137" s="82"/>
      <c r="BT137" s="82"/>
      <c r="BU137" s="82"/>
      <c r="BV137" s="82"/>
      <c r="BW137" s="82"/>
      <c r="BX137" s="82"/>
      <c r="BY137" s="82"/>
      <c r="BZ137" s="82"/>
      <c r="CA137" s="82"/>
      <c r="CB137" s="82"/>
      <c r="CC137" s="82"/>
      <c r="CD137" s="82"/>
      <c r="CE137" s="82"/>
      <c r="CF137" s="82"/>
      <c r="CG137" s="82"/>
      <c r="CH137" s="82"/>
      <c r="CI137" s="82"/>
      <c r="CJ137" s="82"/>
      <c r="CK137" s="82"/>
      <c r="CL137" s="82"/>
      <c r="CM137" s="82"/>
      <c r="CN137" s="82"/>
      <c r="CO137" s="82"/>
      <c r="CP137" s="82"/>
      <c r="CQ137" s="82"/>
      <c r="CR137" s="82"/>
      <c r="CS137" s="82"/>
      <c r="CT137" s="82"/>
      <c r="CU137" s="82"/>
      <c r="CV137" s="82"/>
      <c r="CW137" s="82"/>
      <c r="CX137" s="82"/>
      <c r="CY137" s="82"/>
      <c r="CZ137" s="82"/>
      <c r="DA137" s="82"/>
      <c r="DB137" s="82"/>
      <c r="DC137" s="82"/>
      <c r="DD137" s="82"/>
      <c r="DE137" s="82"/>
      <c r="DF137" s="82"/>
      <c r="DG137" s="82"/>
      <c r="DH137" s="82"/>
      <c r="DI137" s="82"/>
      <c r="DJ137" s="82"/>
      <c r="DK137" s="82"/>
      <c r="DL137" s="82"/>
      <c r="DM137" s="82"/>
      <c r="DN137" s="82"/>
      <c r="DO137" s="82"/>
      <c r="DP137" s="82"/>
      <c r="DQ137" s="82"/>
      <c r="DR137" s="82"/>
      <c r="DS137" s="82"/>
      <c r="DT137" s="82"/>
      <c r="DU137" s="82"/>
      <c r="DV137" s="82"/>
      <c r="DW137" s="82"/>
      <c r="DX137" s="82"/>
      <c r="DY137" s="82"/>
      <c r="DZ137" s="82"/>
      <c r="EA137" s="82"/>
      <c r="EB137" s="82"/>
      <c r="EC137" s="82"/>
      <c r="ED137" s="82"/>
      <c r="EE137" s="82"/>
      <c r="EF137" s="82"/>
      <c r="EG137" s="82"/>
      <c r="EH137" s="82"/>
      <c r="EI137" s="82"/>
      <c r="EJ137" s="82"/>
      <c r="EK137" s="82"/>
      <c r="EL137" s="82"/>
      <c r="EM137" s="82"/>
      <c r="EN137" s="82"/>
      <c r="EO137" s="82"/>
      <c r="EP137" s="82"/>
    </row>
    <row r="138" spans="2:146" ht="14.1" customHeight="1">
      <c r="B138" s="945" t="s">
        <v>947</v>
      </c>
      <c r="C138" s="945"/>
      <c r="D138" s="946" t="s">
        <v>100</v>
      </c>
      <c r="E138" s="953">
        <f t="shared" ref="E138:E151" ca="1" si="206">XIRR(G119:EP119,$G$4:$EP$4)</f>
        <v>0.13323492407798768</v>
      </c>
      <c r="F138" s="955">
        <f t="shared" ref="F138:F151" ca="1" si="207">E138-$E$82</f>
        <v>1.2137103080749528E-2</v>
      </c>
      <c r="G138" s="82"/>
      <c r="H138" s="82"/>
      <c r="I138" s="82"/>
      <c r="J138" s="82"/>
      <c r="K138" s="82"/>
      <c r="L138" s="82"/>
      <c r="M138" s="82"/>
      <c r="N138" s="82"/>
      <c r="O138" s="82"/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  <c r="AB138" s="82"/>
      <c r="AC138" s="82"/>
      <c r="AD138" s="82"/>
      <c r="AE138" s="82"/>
      <c r="AF138" s="82"/>
      <c r="AG138" s="82"/>
      <c r="AH138" s="82"/>
      <c r="AI138" s="82"/>
      <c r="AJ138" s="82"/>
      <c r="AK138" s="82"/>
      <c r="AL138" s="82"/>
      <c r="AM138" s="82"/>
      <c r="AN138" s="82"/>
      <c r="AO138" s="82"/>
      <c r="AP138" s="82"/>
      <c r="AQ138" s="82"/>
      <c r="AR138" s="82"/>
      <c r="AS138" s="82"/>
      <c r="AT138" s="82"/>
      <c r="AU138" s="82"/>
      <c r="AV138" s="82"/>
      <c r="AW138" s="82"/>
      <c r="AX138" s="82"/>
      <c r="AY138" s="82"/>
      <c r="AZ138" s="82"/>
      <c r="BA138" s="82"/>
      <c r="BB138" s="82"/>
      <c r="BC138" s="82"/>
      <c r="BD138" s="82"/>
      <c r="BE138" s="82"/>
      <c r="BF138" s="82"/>
      <c r="BG138" s="82"/>
      <c r="BH138" s="82"/>
      <c r="BI138" s="82"/>
      <c r="BJ138" s="82"/>
      <c r="BK138" s="82"/>
      <c r="BL138" s="82"/>
      <c r="BM138" s="82"/>
      <c r="BN138" s="82"/>
      <c r="BO138" s="82"/>
      <c r="BP138" s="82"/>
      <c r="BQ138" s="82"/>
      <c r="BR138" s="82"/>
      <c r="BS138" s="82"/>
      <c r="BT138" s="82"/>
      <c r="BU138" s="82"/>
      <c r="BV138" s="82"/>
      <c r="BW138" s="82"/>
      <c r="BX138" s="82"/>
      <c r="BY138" s="82"/>
      <c r="BZ138" s="82"/>
      <c r="CA138" s="82"/>
      <c r="CB138" s="82"/>
      <c r="CC138" s="82"/>
      <c r="CD138" s="82"/>
      <c r="CE138" s="82"/>
      <c r="CF138" s="82"/>
      <c r="CG138" s="82"/>
      <c r="CH138" s="82"/>
      <c r="CI138" s="82"/>
      <c r="CJ138" s="82"/>
      <c r="CK138" s="82"/>
      <c r="CL138" s="82"/>
      <c r="CM138" s="82"/>
      <c r="CN138" s="82"/>
      <c r="CO138" s="82"/>
      <c r="CP138" s="82"/>
      <c r="CQ138" s="82"/>
      <c r="CR138" s="82"/>
      <c r="CS138" s="82"/>
      <c r="CT138" s="82"/>
      <c r="CU138" s="82"/>
      <c r="CV138" s="82"/>
      <c r="CW138" s="82"/>
      <c r="CX138" s="82"/>
      <c r="CY138" s="82"/>
      <c r="CZ138" s="82"/>
      <c r="DA138" s="82"/>
      <c r="DB138" s="82"/>
      <c r="DC138" s="82"/>
      <c r="DD138" s="82"/>
      <c r="DE138" s="82"/>
      <c r="DF138" s="82"/>
      <c r="DG138" s="82"/>
      <c r="DH138" s="82"/>
      <c r="DI138" s="82"/>
      <c r="DJ138" s="82"/>
      <c r="DK138" s="82"/>
      <c r="DL138" s="82"/>
      <c r="DM138" s="82"/>
      <c r="DN138" s="82"/>
      <c r="DO138" s="82"/>
      <c r="DP138" s="82"/>
      <c r="DQ138" s="82"/>
      <c r="DR138" s="82"/>
      <c r="DS138" s="82"/>
      <c r="DT138" s="82"/>
      <c r="DU138" s="82"/>
      <c r="DV138" s="82"/>
      <c r="DW138" s="82"/>
      <c r="DX138" s="82"/>
      <c r="DY138" s="82"/>
      <c r="DZ138" s="82"/>
      <c r="EA138" s="82"/>
      <c r="EB138" s="82"/>
      <c r="EC138" s="82"/>
      <c r="ED138" s="82"/>
      <c r="EE138" s="82"/>
      <c r="EF138" s="82"/>
      <c r="EG138" s="82"/>
      <c r="EH138" s="82"/>
      <c r="EI138" s="82"/>
      <c r="EJ138" s="82"/>
      <c r="EK138" s="82"/>
      <c r="EL138" s="82"/>
      <c r="EM138" s="82"/>
      <c r="EN138" s="82"/>
      <c r="EO138" s="82"/>
      <c r="EP138" s="82"/>
    </row>
    <row r="139" spans="2:146" ht="14.1" customHeight="1">
      <c r="B139" s="945" t="s">
        <v>948</v>
      </c>
      <c r="C139" s="945"/>
      <c r="D139" s="946" t="s">
        <v>100</v>
      </c>
      <c r="E139" s="953">
        <f t="shared" ca="1" si="206"/>
        <v>0.13323492407798768</v>
      </c>
      <c r="F139" s="955">
        <f t="shared" ca="1" si="207"/>
        <v>1.2137103080749528E-2</v>
      </c>
      <c r="G139" s="82"/>
      <c r="H139" s="82"/>
      <c r="I139" s="82"/>
      <c r="J139" s="82"/>
      <c r="K139" s="82"/>
      <c r="L139" s="82"/>
      <c r="M139" s="82"/>
      <c r="N139" s="82"/>
      <c r="O139" s="82"/>
      <c r="P139" s="82"/>
      <c r="Q139" s="82"/>
      <c r="R139" s="82"/>
      <c r="S139" s="82"/>
      <c r="T139" s="82"/>
      <c r="U139" s="82"/>
      <c r="V139" s="82"/>
      <c r="W139" s="82"/>
      <c r="X139" s="82"/>
      <c r="Y139" s="82"/>
      <c r="Z139" s="82"/>
      <c r="AA139" s="82"/>
      <c r="AB139" s="82"/>
      <c r="AC139" s="82"/>
      <c r="AD139" s="82"/>
      <c r="AE139" s="82"/>
      <c r="AF139" s="82"/>
      <c r="AG139" s="82"/>
      <c r="AH139" s="82"/>
      <c r="AI139" s="82"/>
      <c r="AJ139" s="82"/>
      <c r="AK139" s="82"/>
      <c r="AL139" s="82"/>
      <c r="AM139" s="82"/>
      <c r="AN139" s="82"/>
      <c r="AO139" s="82"/>
      <c r="AP139" s="82"/>
      <c r="AQ139" s="82"/>
      <c r="AR139" s="82"/>
      <c r="AS139" s="82"/>
      <c r="AT139" s="82"/>
      <c r="AU139" s="82"/>
      <c r="AV139" s="82"/>
      <c r="AW139" s="82"/>
      <c r="AX139" s="82"/>
      <c r="AY139" s="82"/>
      <c r="AZ139" s="82"/>
      <c r="BA139" s="82"/>
      <c r="BB139" s="82"/>
      <c r="BC139" s="82"/>
      <c r="BD139" s="82"/>
      <c r="BE139" s="82"/>
      <c r="BF139" s="82"/>
      <c r="BG139" s="82"/>
      <c r="BH139" s="82"/>
      <c r="BI139" s="82"/>
      <c r="BJ139" s="82"/>
      <c r="BK139" s="82"/>
      <c r="BL139" s="82"/>
      <c r="BM139" s="82"/>
      <c r="BN139" s="82"/>
      <c r="BO139" s="82"/>
      <c r="BP139" s="82"/>
      <c r="BQ139" s="82"/>
      <c r="BR139" s="82"/>
      <c r="BS139" s="82"/>
      <c r="BT139" s="82"/>
      <c r="BU139" s="82"/>
      <c r="BV139" s="82"/>
      <c r="BW139" s="82"/>
      <c r="BX139" s="82"/>
      <c r="BY139" s="82"/>
      <c r="BZ139" s="82"/>
      <c r="CA139" s="82"/>
      <c r="CB139" s="82"/>
      <c r="CC139" s="82"/>
      <c r="CD139" s="82"/>
      <c r="CE139" s="82"/>
      <c r="CF139" s="82"/>
      <c r="CG139" s="82"/>
      <c r="CH139" s="82"/>
      <c r="CI139" s="82"/>
      <c r="CJ139" s="82"/>
      <c r="CK139" s="82"/>
      <c r="CL139" s="82"/>
      <c r="CM139" s="82"/>
      <c r="CN139" s="82"/>
      <c r="CO139" s="82"/>
      <c r="CP139" s="82"/>
      <c r="CQ139" s="82"/>
      <c r="CR139" s="82"/>
      <c r="CS139" s="82"/>
      <c r="CT139" s="82"/>
      <c r="CU139" s="82"/>
      <c r="CV139" s="82"/>
      <c r="CW139" s="82"/>
      <c r="CX139" s="82"/>
      <c r="CY139" s="82"/>
      <c r="CZ139" s="82"/>
      <c r="DA139" s="82"/>
      <c r="DB139" s="82"/>
      <c r="DC139" s="82"/>
      <c r="DD139" s="82"/>
      <c r="DE139" s="82"/>
      <c r="DF139" s="82"/>
      <c r="DG139" s="82"/>
      <c r="DH139" s="82"/>
      <c r="DI139" s="82"/>
      <c r="DJ139" s="82"/>
      <c r="DK139" s="82"/>
      <c r="DL139" s="82"/>
      <c r="DM139" s="82"/>
      <c r="DN139" s="82"/>
      <c r="DO139" s="82"/>
      <c r="DP139" s="82"/>
      <c r="DQ139" s="82"/>
      <c r="DR139" s="82"/>
      <c r="DS139" s="82"/>
      <c r="DT139" s="82"/>
      <c r="DU139" s="82"/>
      <c r="DV139" s="82"/>
      <c r="DW139" s="82"/>
      <c r="DX139" s="82"/>
      <c r="DY139" s="82"/>
      <c r="DZ139" s="82"/>
      <c r="EA139" s="82"/>
      <c r="EB139" s="82"/>
      <c r="EC139" s="82"/>
      <c r="ED139" s="82"/>
      <c r="EE139" s="82"/>
      <c r="EF139" s="82"/>
      <c r="EG139" s="82"/>
      <c r="EH139" s="82"/>
      <c r="EI139" s="82"/>
      <c r="EJ139" s="82"/>
      <c r="EK139" s="82"/>
      <c r="EL139" s="82"/>
      <c r="EM139" s="82"/>
      <c r="EN139" s="82"/>
      <c r="EO139" s="82"/>
      <c r="EP139" s="82"/>
    </row>
    <row r="140" spans="2:146" ht="14.1" customHeight="1">
      <c r="B140" s="945" t="s">
        <v>949</v>
      </c>
      <c r="C140" s="945"/>
      <c r="D140" s="946" t="s">
        <v>100</v>
      </c>
      <c r="E140" s="953">
        <f t="shared" ca="1" si="206"/>
        <v>0.16012145876884462</v>
      </c>
      <c r="F140" s="955">
        <f t="shared" ca="1" si="207"/>
        <v>3.9023637771606473E-2</v>
      </c>
      <c r="G140" s="82"/>
      <c r="H140" s="82"/>
      <c r="I140" s="82"/>
      <c r="J140" s="82"/>
      <c r="K140" s="82"/>
      <c r="L140" s="82"/>
      <c r="M140" s="82"/>
      <c r="N140" s="82"/>
      <c r="O140" s="82"/>
      <c r="P140" s="82"/>
      <c r="Q140" s="82"/>
      <c r="R140" s="82"/>
      <c r="S140" s="82"/>
      <c r="T140" s="82"/>
      <c r="U140" s="82"/>
      <c r="V140" s="82"/>
      <c r="W140" s="82"/>
      <c r="X140" s="82"/>
      <c r="Y140" s="82"/>
      <c r="Z140" s="82"/>
      <c r="AA140" s="82"/>
      <c r="AB140" s="82"/>
      <c r="AC140" s="82"/>
      <c r="AD140" s="82"/>
      <c r="AE140" s="82"/>
      <c r="AF140" s="82"/>
      <c r="AG140" s="82"/>
      <c r="AH140" s="82"/>
      <c r="AI140" s="82"/>
      <c r="AJ140" s="82"/>
      <c r="AK140" s="82"/>
      <c r="AL140" s="82"/>
      <c r="AM140" s="82"/>
      <c r="AN140" s="82"/>
      <c r="AO140" s="82"/>
      <c r="AP140" s="82"/>
      <c r="AQ140" s="82"/>
      <c r="AR140" s="82"/>
      <c r="AS140" s="82"/>
      <c r="AT140" s="82"/>
      <c r="AU140" s="82"/>
      <c r="AV140" s="82"/>
      <c r="AW140" s="82"/>
      <c r="AX140" s="82"/>
      <c r="AY140" s="82"/>
      <c r="AZ140" s="82"/>
      <c r="BA140" s="82"/>
      <c r="BB140" s="82"/>
      <c r="BC140" s="82"/>
      <c r="BD140" s="82"/>
      <c r="BE140" s="82"/>
      <c r="BF140" s="82"/>
      <c r="BG140" s="82"/>
      <c r="BH140" s="82"/>
      <c r="BI140" s="82"/>
      <c r="BJ140" s="82"/>
      <c r="BK140" s="82"/>
      <c r="BL140" s="82"/>
      <c r="BM140" s="82"/>
      <c r="BN140" s="82"/>
      <c r="BO140" s="82"/>
      <c r="BP140" s="82"/>
      <c r="BQ140" s="82"/>
      <c r="BR140" s="82"/>
      <c r="BS140" s="82"/>
      <c r="BT140" s="82"/>
      <c r="BU140" s="82"/>
      <c r="BV140" s="82"/>
      <c r="BW140" s="82"/>
      <c r="BX140" s="82"/>
      <c r="BY140" s="82"/>
      <c r="BZ140" s="82"/>
      <c r="CA140" s="82"/>
      <c r="CB140" s="82"/>
      <c r="CC140" s="82"/>
      <c r="CD140" s="82"/>
      <c r="CE140" s="82"/>
      <c r="CF140" s="82"/>
      <c r="CG140" s="82"/>
      <c r="CH140" s="82"/>
      <c r="CI140" s="82"/>
      <c r="CJ140" s="82"/>
      <c r="CK140" s="82"/>
      <c r="CL140" s="82"/>
      <c r="CM140" s="82"/>
      <c r="CN140" s="82"/>
      <c r="CO140" s="82"/>
      <c r="CP140" s="82"/>
      <c r="CQ140" s="82"/>
      <c r="CR140" s="82"/>
      <c r="CS140" s="82"/>
      <c r="CT140" s="82"/>
      <c r="CU140" s="82"/>
      <c r="CV140" s="82"/>
      <c r="CW140" s="82"/>
      <c r="CX140" s="82"/>
      <c r="CY140" s="82"/>
      <c r="CZ140" s="82"/>
      <c r="DA140" s="82"/>
      <c r="DB140" s="82"/>
      <c r="DC140" s="82"/>
      <c r="DD140" s="82"/>
      <c r="DE140" s="82"/>
      <c r="DF140" s="82"/>
      <c r="DG140" s="82"/>
      <c r="DH140" s="82"/>
      <c r="DI140" s="82"/>
      <c r="DJ140" s="82"/>
      <c r="DK140" s="82"/>
      <c r="DL140" s="82"/>
      <c r="DM140" s="82"/>
      <c r="DN140" s="82"/>
      <c r="DO140" s="82"/>
      <c r="DP140" s="82"/>
      <c r="DQ140" s="82"/>
      <c r="DR140" s="82"/>
      <c r="DS140" s="82"/>
      <c r="DT140" s="82"/>
      <c r="DU140" s="82"/>
      <c r="DV140" s="82"/>
      <c r="DW140" s="82"/>
      <c r="DX140" s="82"/>
      <c r="DY140" s="82"/>
      <c r="DZ140" s="82"/>
      <c r="EA140" s="82"/>
      <c r="EB140" s="82"/>
      <c r="EC140" s="82"/>
      <c r="ED140" s="82"/>
      <c r="EE140" s="82"/>
      <c r="EF140" s="82"/>
      <c r="EG140" s="82"/>
      <c r="EH140" s="82"/>
      <c r="EI140" s="82"/>
      <c r="EJ140" s="82"/>
      <c r="EK140" s="82"/>
      <c r="EL140" s="82"/>
      <c r="EM140" s="82"/>
      <c r="EN140" s="82"/>
      <c r="EO140" s="82"/>
      <c r="EP140" s="82"/>
    </row>
    <row r="141" spans="2:146" ht="14.1" customHeight="1">
      <c r="B141" s="945" t="s">
        <v>950</v>
      </c>
      <c r="C141" s="945"/>
      <c r="D141" s="946" t="s">
        <v>100</v>
      </c>
      <c r="E141" s="953">
        <f t="shared" ca="1" si="206"/>
        <v>0.14301603436470037</v>
      </c>
      <c r="F141" s="955">
        <f t="shared" ca="1" si="207"/>
        <v>2.1918213367462219E-2</v>
      </c>
      <c r="G141" s="82"/>
      <c r="H141" s="82"/>
      <c r="I141" s="82"/>
      <c r="J141" s="82"/>
      <c r="K141" s="82"/>
      <c r="L141" s="82"/>
      <c r="M141" s="82"/>
      <c r="N141" s="82"/>
      <c r="O141" s="82"/>
      <c r="P141" s="82"/>
      <c r="Q141" s="82"/>
      <c r="R141" s="82"/>
      <c r="S141" s="82"/>
      <c r="T141" s="82"/>
      <c r="U141" s="82"/>
      <c r="V141" s="82"/>
      <c r="W141" s="82"/>
      <c r="X141" s="82"/>
      <c r="Y141" s="82"/>
      <c r="Z141" s="82"/>
      <c r="AA141" s="82"/>
      <c r="AB141" s="82"/>
      <c r="AC141" s="82"/>
      <c r="AD141" s="82"/>
      <c r="AE141" s="82"/>
      <c r="AF141" s="82"/>
      <c r="AG141" s="82"/>
      <c r="AH141" s="82"/>
      <c r="AI141" s="82"/>
      <c r="AJ141" s="82"/>
      <c r="AK141" s="82"/>
      <c r="AL141" s="82"/>
      <c r="AM141" s="82"/>
      <c r="AN141" s="82"/>
      <c r="AO141" s="82"/>
      <c r="AP141" s="82"/>
      <c r="AQ141" s="82"/>
      <c r="AR141" s="82"/>
      <c r="AS141" s="82"/>
      <c r="AT141" s="82"/>
      <c r="AU141" s="82"/>
      <c r="AV141" s="82"/>
      <c r="AW141" s="82"/>
      <c r="AX141" s="82"/>
      <c r="AY141" s="82"/>
      <c r="AZ141" s="82"/>
      <c r="BA141" s="82"/>
      <c r="BB141" s="82"/>
      <c r="BC141" s="82"/>
      <c r="BD141" s="82"/>
      <c r="BE141" s="82"/>
      <c r="BF141" s="82"/>
      <c r="BG141" s="82"/>
      <c r="BH141" s="82"/>
      <c r="BI141" s="82"/>
      <c r="BJ141" s="82"/>
      <c r="BK141" s="82"/>
      <c r="BL141" s="82"/>
      <c r="BM141" s="82"/>
      <c r="BN141" s="82"/>
      <c r="BO141" s="82"/>
      <c r="BP141" s="82"/>
      <c r="BQ141" s="82"/>
      <c r="BR141" s="82"/>
      <c r="BS141" s="82"/>
      <c r="BT141" s="82"/>
      <c r="BU141" s="82"/>
      <c r="BV141" s="82"/>
      <c r="BW141" s="82"/>
      <c r="BX141" s="82"/>
      <c r="BY141" s="82"/>
      <c r="BZ141" s="82"/>
      <c r="CA141" s="82"/>
      <c r="CB141" s="82"/>
      <c r="CC141" s="82"/>
      <c r="CD141" s="82"/>
      <c r="CE141" s="82"/>
      <c r="CF141" s="82"/>
      <c r="CG141" s="82"/>
      <c r="CH141" s="82"/>
      <c r="CI141" s="82"/>
      <c r="CJ141" s="82"/>
      <c r="CK141" s="82"/>
      <c r="CL141" s="82"/>
      <c r="CM141" s="82"/>
      <c r="CN141" s="82"/>
      <c r="CO141" s="82"/>
      <c r="CP141" s="82"/>
      <c r="CQ141" s="82"/>
      <c r="CR141" s="82"/>
      <c r="CS141" s="82"/>
      <c r="CT141" s="82"/>
      <c r="CU141" s="82"/>
      <c r="CV141" s="82"/>
      <c r="CW141" s="82"/>
      <c r="CX141" s="82"/>
      <c r="CY141" s="82"/>
      <c r="CZ141" s="82"/>
      <c r="DA141" s="82"/>
      <c r="DB141" s="82"/>
      <c r="DC141" s="82"/>
      <c r="DD141" s="82"/>
      <c r="DE141" s="82"/>
      <c r="DF141" s="82"/>
      <c r="DG141" s="82"/>
      <c r="DH141" s="82"/>
      <c r="DI141" s="82"/>
      <c r="DJ141" s="82"/>
      <c r="DK141" s="82"/>
      <c r="DL141" s="82"/>
      <c r="DM141" s="82"/>
      <c r="DN141" s="82"/>
      <c r="DO141" s="82"/>
      <c r="DP141" s="82"/>
      <c r="DQ141" s="82"/>
      <c r="DR141" s="82"/>
      <c r="DS141" s="82"/>
      <c r="DT141" s="82"/>
      <c r="DU141" s="82"/>
      <c r="DV141" s="82"/>
      <c r="DW141" s="82"/>
      <c r="DX141" s="82"/>
      <c r="DY141" s="82"/>
      <c r="DZ141" s="82"/>
      <c r="EA141" s="82"/>
      <c r="EB141" s="82"/>
      <c r="EC141" s="82"/>
      <c r="ED141" s="82"/>
      <c r="EE141" s="82"/>
      <c r="EF141" s="82"/>
      <c r="EG141" s="82"/>
      <c r="EH141" s="82"/>
      <c r="EI141" s="82"/>
      <c r="EJ141" s="82"/>
      <c r="EK141" s="82"/>
      <c r="EL141" s="82"/>
      <c r="EM141" s="82"/>
      <c r="EN141" s="82"/>
      <c r="EO141" s="82"/>
      <c r="EP141" s="82"/>
    </row>
    <row r="142" spans="2:146" ht="14.1" customHeight="1">
      <c r="B142" s="945" t="s">
        <v>951</v>
      </c>
      <c r="C142" s="945"/>
      <c r="D142" s="946" t="s">
        <v>100</v>
      </c>
      <c r="E142" s="953">
        <f t="shared" ca="1" si="206"/>
        <v>0.14301603436470037</v>
      </c>
      <c r="F142" s="955">
        <f t="shared" ca="1" si="207"/>
        <v>2.1918213367462219E-2</v>
      </c>
      <c r="G142" s="82"/>
      <c r="H142" s="82"/>
      <c r="I142" s="82"/>
      <c r="J142" s="82"/>
      <c r="K142" s="82"/>
      <c r="L142" s="82"/>
      <c r="M142" s="82"/>
      <c r="N142" s="82"/>
      <c r="O142" s="82"/>
      <c r="P142" s="82"/>
      <c r="Q142" s="82"/>
      <c r="R142" s="82"/>
      <c r="S142" s="82"/>
      <c r="T142" s="82"/>
      <c r="U142" s="82"/>
      <c r="V142" s="82"/>
      <c r="W142" s="82"/>
      <c r="X142" s="82"/>
      <c r="Y142" s="82"/>
      <c r="Z142" s="82"/>
      <c r="AA142" s="82"/>
      <c r="AB142" s="82"/>
      <c r="AC142" s="82"/>
      <c r="AD142" s="82"/>
      <c r="AE142" s="82"/>
      <c r="AF142" s="82"/>
      <c r="AG142" s="82"/>
      <c r="AH142" s="82"/>
      <c r="AI142" s="82"/>
      <c r="AJ142" s="82"/>
      <c r="AK142" s="82"/>
      <c r="AL142" s="82"/>
      <c r="AM142" s="82"/>
      <c r="AN142" s="82"/>
      <c r="AO142" s="82"/>
      <c r="AP142" s="82"/>
      <c r="AQ142" s="82"/>
      <c r="AR142" s="82"/>
      <c r="AS142" s="82"/>
      <c r="AT142" s="82"/>
      <c r="AU142" s="82"/>
      <c r="AV142" s="82"/>
      <c r="AW142" s="82"/>
      <c r="AX142" s="82"/>
      <c r="AY142" s="82"/>
      <c r="AZ142" s="82"/>
      <c r="BA142" s="82"/>
      <c r="BB142" s="82"/>
      <c r="BC142" s="82"/>
      <c r="BD142" s="82"/>
      <c r="BE142" s="82"/>
      <c r="BF142" s="82"/>
      <c r="BG142" s="82"/>
      <c r="BH142" s="82"/>
      <c r="BI142" s="82"/>
      <c r="BJ142" s="82"/>
      <c r="BK142" s="82"/>
      <c r="BL142" s="82"/>
      <c r="BM142" s="82"/>
      <c r="BN142" s="82"/>
      <c r="BO142" s="82"/>
      <c r="BP142" s="82"/>
      <c r="BQ142" s="82"/>
      <c r="BR142" s="82"/>
      <c r="BS142" s="82"/>
      <c r="BT142" s="82"/>
      <c r="BU142" s="82"/>
      <c r="BV142" s="82"/>
      <c r="BW142" s="82"/>
      <c r="BX142" s="82"/>
      <c r="BY142" s="82"/>
      <c r="BZ142" s="82"/>
      <c r="CA142" s="82"/>
      <c r="CB142" s="82"/>
      <c r="CC142" s="82"/>
      <c r="CD142" s="82"/>
      <c r="CE142" s="82"/>
      <c r="CF142" s="82"/>
      <c r="CG142" s="82"/>
      <c r="CH142" s="82"/>
      <c r="CI142" s="82"/>
      <c r="CJ142" s="82"/>
      <c r="CK142" s="82"/>
      <c r="CL142" s="82"/>
      <c r="CM142" s="82"/>
      <c r="CN142" s="82"/>
      <c r="CO142" s="82"/>
      <c r="CP142" s="82"/>
      <c r="CQ142" s="82"/>
      <c r="CR142" s="82"/>
      <c r="CS142" s="82"/>
      <c r="CT142" s="82"/>
      <c r="CU142" s="82"/>
      <c r="CV142" s="82"/>
      <c r="CW142" s="82"/>
      <c r="CX142" s="82"/>
      <c r="CY142" s="82"/>
      <c r="CZ142" s="82"/>
      <c r="DA142" s="82"/>
      <c r="DB142" s="82"/>
      <c r="DC142" s="82"/>
      <c r="DD142" s="82"/>
      <c r="DE142" s="82"/>
      <c r="DF142" s="82"/>
      <c r="DG142" s="82"/>
      <c r="DH142" s="82"/>
      <c r="DI142" s="82"/>
      <c r="DJ142" s="82"/>
      <c r="DK142" s="82"/>
      <c r="DL142" s="82"/>
      <c r="DM142" s="82"/>
      <c r="DN142" s="82"/>
      <c r="DO142" s="82"/>
      <c r="DP142" s="82"/>
      <c r="DQ142" s="82"/>
      <c r="DR142" s="82"/>
      <c r="DS142" s="82"/>
      <c r="DT142" s="82"/>
      <c r="DU142" s="82"/>
      <c r="DV142" s="82"/>
      <c r="DW142" s="82"/>
      <c r="DX142" s="82"/>
      <c r="DY142" s="82"/>
      <c r="DZ142" s="82"/>
      <c r="EA142" s="82"/>
      <c r="EB142" s="82"/>
      <c r="EC142" s="82"/>
      <c r="ED142" s="82"/>
      <c r="EE142" s="82"/>
      <c r="EF142" s="82"/>
      <c r="EG142" s="82"/>
      <c r="EH142" s="82"/>
      <c r="EI142" s="82"/>
      <c r="EJ142" s="82"/>
      <c r="EK142" s="82"/>
      <c r="EL142" s="82"/>
      <c r="EM142" s="82"/>
      <c r="EN142" s="82"/>
      <c r="EO142" s="82"/>
      <c r="EP142" s="82"/>
    </row>
    <row r="143" spans="2:146" ht="14.1" customHeight="1">
      <c r="B143" s="945" t="s">
        <v>952</v>
      </c>
      <c r="C143" s="945"/>
      <c r="D143" s="946" t="s">
        <v>100</v>
      </c>
      <c r="E143" s="953">
        <f t="shared" ca="1" si="206"/>
        <v>0.16998423933982851</v>
      </c>
      <c r="F143" s="955">
        <f t="shared" ca="1" si="207"/>
        <v>4.888641834259036E-2</v>
      </c>
      <c r="G143" s="82"/>
      <c r="H143" s="82"/>
      <c r="I143" s="82"/>
      <c r="J143" s="82"/>
      <c r="K143" s="82"/>
      <c r="L143" s="82"/>
      <c r="M143" s="82"/>
      <c r="N143" s="82"/>
      <c r="O143" s="82"/>
      <c r="P143" s="82"/>
      <c r="Q143" s="82"/>
      <c r="R143" s="82"/>
      <c r="S143" s="82"/>
      <c r="T143" s="82"/>
      <c r="U143" s="82"/>
      <c r="V143" s="82"/>
      <c r="W143" s="82"/>
      <c r="X143" s="82"/>
      <c r="Y143" s="82"/>
      <c r="Z143" s="82"/>
      <c r="AA143" s="82"/>
      <c r="AB143" s="82"/>
      <c r="AC143" s="82"/>
      <c r="AD143" s="82"/>
      <c r="AE143" s="82"/>
      <c r="AF143" s="82"/>
      <c r="AG143" s="82"/>
      <c r="AH143" s="82"/>
      <c r="AI143" s="82"/>
      <c r="AJ143" s="82"/>
      <c r="AK143" s="82"/>
      <c r="AL143" s="82"/>
      <c r="AM143" s="82"/>
      <c r="AN143" s="82"/>
      <c r="AO143" s="82"/>
      <c r="AP143" s="82"/>
      <c r="AQ143" s="82"/>
      <c r="AR143" s="82"/>
      <c r="AS143" s="82"/>
      <c r="AT143" s="82"/>
      <c r="AU143" s="82"/>
      <c r="AV143" s="82"/>
      <c r="AW143" s="82"/>
      <c r="AX143" s="82"/>
      <c r="AY143" s="82"/>
      <c r="AZ143" s="82"/>
      <c r="BA143" s="82"/>
      <c r="BB143" s="82"/>
      <c r="BC143" s="82"/>
      <c r="BD143" s="82"/>
      <c r="BE143" s="82"/>
      <c r="BF143" s="82"/>
      <c r="BG143" s="82"/>
      <c r="BH143" s="82"/>
      <c r="BI143" s="82"/>
      <c r="BJ143" s="82"/>
      <c r="BK143" s="82"/>
      <c r="BL143" s="82"/>
      <c r="BM143" s="82"/>
      <c r="BN143" s="82"/>
      <c r="BO143" s="82"/>
      <c r="BP143" s="82"/>
      <c r="BQ143" s="82"/>
      <c r="BR143" s="82"/>
      <c r="BS143" s="82"/>
      <c r="BT143" s="82"/>
      <c r="BU143" s="82"/>
      <c r="BV143" s="82"/>
      <c r="BW143" s="82"/>
      <c r="BX143" s="82"/>
      <c r="BY143" s="82"/>
      <c r="BZ143" s="82"/>
      <c r="CA143" s="82"/>
      <c r="CB143" s="82"/>
      <c r="CC143" s="82"/>
      <c r="CD143" s="82"/>
      <c r="CE143" s="82"/>
      <c r="CF143" s="82"/>
      <c r="CG143" s="82"/>
      <c r="CH143" s="82"/>
      <c r="CI143" s="82"/>
      <c r="CJ143" s="82"/>
      <c r="CK143" s="82"/>
      <c r="CL143" s="82"/>
      <c r="CM143" s="82"/>
      <c r="CN143" s="82"/>
      <c r="CO143" s="82"/>
      <c r="CP143" s="82"/>
      <c r="CQ143" s="82"/>
      <c r="CR143" s="82"/>
      <c r="CS143" s="82"/>
      <c r="CT143" s="82"/>
      <c r="CU143" s="82"/>
      <c r="CV143" s="82"/>
      <c r="CW143" s="82"/>
      <c r="CX143" s="82"/>
      <c r="CY143" s="82"/>
      <c r="CZ143" s="82"/>
      <c r="DA143" s="82"/>
      <c r="DB143" s="82"/>
      <c r="DC143" s="82"/>
      <c r="DD143" s="82"/>
      <c r="DE143" s="82"/>
      <c r="DF143" s="82"/>
      <c r="DG143" s="82"/>
      <c r="DH143" s="82"/>
      <c r="DI143" s="82"/>
      <c r="DJ143" s="82"/>
      <c r="DK143" s="82"/>
      <c r="DL143" s="82"/>
      <c r="DM143" s="82"/>
      <c r="DN143" s="82"/>
      <c r="DO143" s="82"/>
      <c r="DP143" s="82"/>
      <c r="DQ143" s="82"/>
      <c r="DR143" s="82"/>
      <c r="DS143" s="82"/>
      <c r="DT143" s="82"/>
      <c r="DU143" s="82"/>
      <c r="DV143" s="82"/>
      <c r="DW143" s="82"/>
      <c r="DX143" s="82"/>
      <c r="DY143" s="82"/>
      <c r="DZ143" s="82"/>
      <c r="EA143" s="82"/>
      <c r="EB143" s="82"/>
      <c r="EC143" s="82"/>
      <c r="ED143" s="82"/>
      <c r="EE143" s="82"/>
      <c r="EF143" s="82"/>
      <c r="EG143" s="82"/>
      <c r="EH143" s="82"/>
      <c r="EI143" s="82"/>
      <c r="EJ143" s="82"/>
      <c r="EK143" s="82"/>
      <c r="EL143" s="82"/>
      <c r="EM143" s="82"/>
      <c r="EN143" s="82"/>
      <c r="EO143" s="82"/>
      <c r="EP143" s="82"/>
    </row>
    <row r="144" spans="2:146" ht="14.1" customHeight="1">
      <c r="B144" s="945" t="s">
        <v>953</v>
      </c>
      <c r="C144" s="945"/>
      <c r="D144" s="946" t="s">
        <v>100</v>
      </c>
      <c r="E144" s="953">
        <f t="shared" ca="1" si="206"/>
        <v>0.13323492407798768</v>
      </c>
      <c r="F144" s="955">
        <f t="shared" ca="1" si="207"/>
        <v>1.2137103080749528E-2</v>
      </c>
      <c r="G144" s="82"/>
      <c r="H144" s="82"/>
      <c r="I144" s="82"/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82"/>
      <c r="AD144" s="82"/>
      <c r="AE144" s="82"/>
      <c r="AF144" s="82"/>
      <c r="AG144" s="82"/>
      <c r="AH144" s="82"/>
      <c r="AI144" s="82"/>
      <c r="AJ144" s="82"/>
      <c r="AK144" s="82"/>
      <c r="AL144" s="82"/>
      <c r="AM144" s="82"/>
      <c r="AN144" s="82"/>
      <c r="AO144" s="82"/>
      <c r="AP144" s="82"/>
      <c r="AQ144" s="82"/>
      <c r="AR144" s="82"/>
      <c r="AS144" s="82"/>
      <c r="AT144" s="82"/>
      <c r="AU144" s="82"/>
      <c r="AV144" s="82"/>
      <c r="AW144" s="82"/>
      <c r="AX144" s="82"/>
      <c r="AY144" s="82"/>
      <c r="AZ144" s="82"/>
      <c r="BA144" s="82"/>
      <c r="BB144" s="82"/>
      <c r="BC144" s="82"/>
      <c r="BD144" s="82"/>
      <c r="BE144" s="82"/>
      <c r="BF144" s="82"/>
      <c r="BG144" s="82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82"/>
      <c r="CB144" s="82"/>
      <c r="CC144" s="82"/>
      <c r="CD144" s="82"/>
      <c r="CE144" s="82"/>
      <c r="CF144" s="82"/>
      <c r="CG144" s="82"/>
      <c r="CH144" s="82"/>
      <c r="CI144" s="82"/>
      <c r="CJ144" s="82"/>
      <c r="CK144" s="82"/>
      <c r="CL144" s="82"/>
      <c r="CM144" s="82"/>
      <c r="CN144" s="82"/>
      <c r="CO144" s="82"/>
      <c r="CP144" s="82"/>
      <c r="CQ144" s="82"/>
      <c r="CR144" s="82"/>
      <c r="CS144" s="82"/>
      <c r="CT144" s="82"/>
      <c r="CU144" s="82"/>
      <c r="CV144" s="82"/>
      <c r="CW144" s="82"/>
      <c r="CX144" s="82"/>
      <c r="CY144" s="82"/>
      <c r="CZ144" s="82"/>
      <c r="DA144" s="82"/>
      <c r="DB144" s="82"/>
      <c r="DC144" s="82"/>
      <c r="DD144" s="82"/>
      <c r="DE144" s="82"/>
      <c r="DF144" s="82"/>
      <c r="DG144" s="82"/>
      <c r="DH144" s="82"/>
      <c r="DI144" s="82"/>
      <c r="DJ144" s="82"/>
      <c r="DK144" s="82"/>
      <c r="DL144" s="82"/>
      <c r="DM144" s="82"/>
      <c r="DN144" s="82"/>
      <c r="DO144" s="82"/>
      <c r="DP144" s="82"/>
      <c r="DQ144" s="82"/>
      <c r="DR144" s="82"/>
      <c r="DS144" s="82"/>
      <c r="DT144" s="82"/>
      <c r="DU144" s="82"/>
      <c r="DV144" s="82"/>
      <c r="DW144" s="82"/>
      <c r="DX144" s="82"/>
      <c r="DY144" s="82"/>
      <c r="DZ144" s="82"/>
      <c r="EA144" s="82"/>
      <c r="EB144" s="82"/>
      <c r="EC144" s="82"/>
      <c r="ED144" s="82"/>
      <c r="EE144" s="82"/>
      <c r="EF144" s="82"/>
      <c r="EG144" s="82"/>
      <c r="EH144" s="82"/>
      <c r="EI144" s="82"/>
      <c r="EJ144" s="82"/>
      <c r="EK144" s="82"/>
      <c r="EL144" s="82"/>
      <c r="EM144" s="82"/>
      <c r="EN144" s="82"/>
      <c r="EO144" s="82"/>
      <c r="EP144" s="82"/>
    </row>
    <row r="145" spans="1:146" ht="14.1" customHeight="1">
      <c r="B145" s="945" t="s">
        <v>954</v>
      </c>
      <c r="C145" s="945"/>
      <c r="D145" s="946" t="s">
        <v>100</v>
      </c>
      <c r="E145" s="953">
        <f t="shared" ca="1" si="206"/>
        <v>0.16012145876884462</v>
      </c>
      <c r="F145" s="955">
        <f t="shared" ca="1" si="207"/>
        <v>3.9023637771606473E-2</v>
      </c>
      <c r="G145" s="82"/>
      <c r="H145" s="82"/>
      <c r="I145" s="82"/>
      <c r="J145" s="82"/>
      <c r="K145" s="82"/>
      <c r="L145" s="82"/>
      <c r="M145" s="82"/>
      <c r="N145" s="82"/>
      <c r="O145" s="82"/>
      <c r="P145" s="82"/>
      <c r="Q145" s="82"/>
      <c r="R145" s="82"/>
      <c r="S145" s="82"/>
      <c r="T145" s="82"/>
      <c r="U145" s="82"/>
      <c r="V145" s="82"/>
      <c r="W145" s="82"/>
      <c r="X145" s="82"/>
      <c r="Y145" s="82"/>
      <c r="Z145" s="82"/>
      <c r="AA145" s="82"/>
      <c r="AB145" s="82"/>
      <c r="AC145" s="82"/>
      <c r="AD145" s="82"/>
      <c r="AE145" s="82"/>
      <c r="AF145" s="82"/>
      <c r="AG145" s="82"/>
      <c r="AH145" s="82"/>
      <c r="AI145" s="82"/>
      <c r="AJ145" s="82"/>
      <c r="AK145" s="82"/>
      <c r="AL145" s="82"/>
      <c r="AM145" s="82"/>
      <c r="AN145" s="82"/>
      <c r="AO145" s="82"/>
      <c r="AP145" s="82"/>
      <c r="AQ145" s="82"/>
      <c r="AR145" s="82"/>
      <c r="AS145" s="82"/>
      <c r="AT145" s="82"/>
      <c r="AU145" s="82"/>
      <c r="AV145" s="82"/>
      <c r="AW145" s="82"/>
      <c r="AX145" s="82"/>
      <c r="AY145" s="82"/>
      <c r="AZ145" s="82"/>
      <c r="BA145" s="82"/>
      <c r="BB145" s="82"/>
      <c r="BC145" s="82"/>
      <c r="BD145" s="82"/>
      <c r="BE145" s="82"/>
      <c r="BF145" s="82"/>
      <c r="BG145" s="82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82"/>
      <c r="CB145" s="82"/>
      <c r="CC145" s="82"/>
      <c r="CD145" s="82"/>
      <c r="CE145" s="82"/>
      <c r="CF145" s="82"/>
      <c r="CG145" s="82"/>
      <c r="CH145" s="82"/>
      <c r="CI145" s="82"/>
      <c r="CJ145" s="82"/>
      <c r="CK145" s="82"/>
      <c r="CL145" s="82"/>
      <c r="CM145" s="82"/>
      <c r="CN145" s="82"/>
      <c r="CO145" s="82"/>
      <c r="CP145" s="82"/>
      <c r="CQ145" s="82"/>
      <c r="CR145" s="82"/>
      <c r="CS145" s="82"/>
      <c r="CT145" s="82"/>
      <c r="CU145" s="82"/>
      <c r="CV145" s="82"/>
      <c r="CW145" s="82"/>
      <c r="CX145" s="82"/>
      <c r="CY145" s="82"/>
      <c r="CZ145" s="82"/>
      <c r="DA145" s="82"/>
      <c r="DB145" s="82"/>
      <c r="DC145" s="82"/>
      <c r="DD145" s="82"/>
      <c r="DE145" s="82"/>
      <c r="DF145" s="82"/>
      <c r="DG145" s="82"/>
      <c r="DH145" s="82"/>
      <c r="DI145" s="82"/>
      <c r="DJ145" s="82"/>
      <c r="DK145" s="82"/>
      <c r="DL145" s="82"/>
      <c r="DM145" s="82"/>
      <c r="DN145" s="82"/>
      <c r="DO145" s="82"/>
      <c r="DP145" s="82"/>
      <c r="DQ145" s="82"/>
      <c r="DR145" s="82"/>
      <c r="DS145" s="82"/>
      <c r="DT145" s="82"/>
      <c r="DU145" s="82"/>
      <c r="DV145" s="82"/>
      <c r="DW145" s="82"/>
      <c r="DX145" s="82"/>
      <c r="DY145" s="82"/>
      <c r="DZ145" s="82"/>
      <c r="EA145" s="82"/>
      <c r="EB145" s="82"/>
      <c r="EC145" s="82"/>
      <c r="ED145" s="82"/>
      <c r="EE145" s="82"/>
      <c r="EF145" s="82"/>
      <c r="EG145" s="82"/>
      <c r="EH145" s="82"/>
      <c r="EI145" s="82"/>
      <c r="EJ145" s="82"/>
      <c r="EK145" s="82"/>
      <c r="EL145" s="82"/>
      <c r="EM145" s="82"/>
      <c r="EN145" s="82"/>
      <c r="EO145" s="82"/>
      <c r="EP145" s="82"/>
    </row>
    <row r="146" spans="1:146" ht="14.1" customHeight="1">
      <c r="B146" s="945" t="s">
        <v>955</v>
      </c>
      <c r="C146" s="945"/>
      <c r="D146" s="946" t="s">
        <v>100</v>
      </c>
      <c r="E146" s="953">
        <f t="shared" ca="1" si="206"/>
        <v>0.16012145876884462</v>
      </c>
      <c r="F146" s="955">
        <f t="shared" ca="1" si="207"/>
        <v>3.9023637771606473E-2</v>
      </c>
      <c r="G146" s="82"/>
      <c r="H146" s="82"/>
      <c r="I146" s="82"/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82"/>
      <c r="AD146" s="82"/>
      <c r="AE146" s="82"/>
      <c r="AF146" s="82"/>
      <c r="AG146" s="82"/>
      <c r="AH146" s="82"/>
      <c r="AI146" s="82"/>
      <c r="AJ146" s="82"/>
      <c r="AK146" s="82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2"/>
      <c r="AW146" s="82"/>
      <c r="AX146" s="82"/>
      <c r="AY146" s="82"/>
      <c r="AZ146" s="82"/>
      <c r="BA146" s="82"/>
      <c r="BB146" s="82"/>
      <c r="BC146" s="82"/>
      <c r="BD146" s="82"/>
      <c r="BE146" s="82"/>
      <c r="BF146" s="82"/>
      <c r="BG146" s="82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82"/>
      <c r="CB146" s="82"/>
      <c r="CC146" s="82"/>
      <c r="CD146" s="82"/>
      <c r="CE146" s="82"/>
      <c r="CF146" s="82"/>
      <c r="CG146" s="82"/>
      <c r="CH146" s="82"/>
      <c r="CI146" s="82"/>
      <c r="CJ146" s="82"/>
      <c r="CK146" s="82"/>
      <c r="CL146" s="82"/>
      <c r="CM146" s="82"/>
      <c r="CN146" s="82"/>
      <c r="CO146" s="82"/>
      <c r="CP146" s="82"/>
      <c r="CQ146" s="82"/>
      <c r="CR146" s="82"/>
      <c r="CS146" s="82"/>
      <c r="CT146" s="82"/>
      <c r="CU146" s="82"/>
      <c r="CV146" s="82"/>
      <c r="CW146" s="82"/>
      <c r="CX146" s="82"/>
      <c r="CY146" s="82"/>
      <c r="CZ146" s="82"/>
      <c r="DA146" s="82"/>
      <c r="DB146" s="82"/>
      <c r="DC146" s="82"/>
      <c r="DD146" s="82"/>
      <c r="DE146" s="82"/>
      <c r="DF146" s="82"/>
      <c r="DG146" s="82"/>
      <c r="DH146" s="82"/>
      <c r="DI146" s="82"/>
      <c r="DJ146" s="82"/>
      <c r="DK146" s="82"/>
      <c r="DL146" s="82"/>
      <c r="DM146" s="82"/>
      <c r="DN146" s="82"/>
      <c r="DO146" s="82"/>
      <c r="DP146" s="82"/>
      <c r="DQ146" s="82"/>
      <c r="DR146" s="82"/>
      <c r="DS146" s="82"/>
      <c r="DT146" s="82"/>
      <c r="DU146" s="82"/>
      <c r="DV146" s="82"/>
      <c r="DW146" s="82"/>
      <c r="DX146" s="82"/>
      <c r="DY146" s="82"/>
      <c r="DZ146" s="82"/>
      <c r="EA146" s="82"/>
      <c r="EB146" s="82"/>
      <c r="EC146" s="82"/>
      <c r="ED146" s="82"/>
      <c r="EE146" s="82"/>
      <c r="EF146" s="82"/>
      <c r="EG146" s="82"/>
      <c r="EH146" s="82"/>
      <c r="EI146" s="82"/>
      <c r="EJ146" s="82"/>
      <c r="EK146" s="82"/>
      <c r="EL146" s="82"/>
      <c r="EM146" s="82"/>
      <c r="EN146" s="82"/>
      <c r="EO146" s="82"/>
      <c r="EP146" s="82"/>
    </row>
    <row r="147" spans="1:146" ht="14.1" customHeight="1">
      <c r="B147" s="945" t="s">
        <v>956</v>
      </c>
      <c r="C147" s="945"/>
      <c r="D147" s="946" t="s">
        <v>100</v>
      </c>
      <c r="E147" s="953">
        <f t="shared" ca="1" si="206"/>
        <v>0.14301603436470037</v>
      </c>
      <c r="F147" s="955">
        <f t="shared" ca="1" si="207"/>
        <v>2.1918213367462219E-2</v>
      </c>
      <c r="G147" s="82"/>
      <c r="H147" s="82"/>
      <c r="I147" s="82"/>
      <c r="J147" s="82"/>
      <c r="K147" s="82"/>
      <c r="L147" s="82"/>
      <c r="M147" s="82"/>
      <c r="N147" s="82"/>
      <c r="O147" s="82"/>
      <c r="P147" s="82"/>
      <c r="Q147" s="82"/>
      <c r="R147" s="82"/>
      <c r="S147" s="82"/>
      <c r="T147" s="82"/>
      <c r="U147" s="82"/>
      <c r="V147" s="82"/>
      <c r="W147" s="82"/>
      <c r="X147" s="82"/>
      <c r="Y147" s="82"/>
      <c r="Z147" s="82"/>
      <c r="AA147" s="82"/>
      <c r="AB147" s="82"/>
      <c r="AC147" s="82"/>
      <c r="AD147" s="82"/>
      <c r="AE147" s="82"/>
      <c r="AF147" s="82"/>
      <c r="AG147" s="82"/>
      <c r="AH147" s="82"/>
      <c r="AI147" s="82"/>
      <c r="AJ147" s="82"/>
      <c r="AK147" s="82"/>
      <c r="AL147" s="82"/>
      <c r="AM147" s="82"/>
      <c r="AN147" s="82"/>
      <c r="AO147" s="82"/>
      <c r="AP147" s="82"/>
      <c r="AQ147" s="82"/>
      <c r="AR147" s="82"/>
      <c r="AS147" s="82"/>
      <c r="AT147" s="82"/>
      <c r="AU147" s="82"/>
      <c r="AV147" s="82"/>
      <c r="AW147" s="82"/>
      <c r="AX147" s="82"/>
      <c r="AY147" s="82"/>
      <c r="AZ147" s="82"/>
      <c r="BA147" s="82"/>
      <c r="BB147" s="82"/>
      <c r="BC147" s="82"/>
      <c r="BD147" s="82"/>
      <c r="BE147" s="82"/>
      <c r="BF147" s="82"/>
      <c r="BG147" s="82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82"/>
      <c r="CB147" s="82"/>
      <c r="CC147" s="82"/>
      <c r="CD147" s="82"/>
      <c r="CE147" s="82"/>
      <c r="CF147" s="82"/>
      <c r="CG147" s="82"/>
      <c r="CH147" s="82"/>
      <c r="CI147" s="82"/>
      <c r="CJ147" s="82"/>
      <c r="CK147" s="82"/>
      <c r="CL147" s="82"/>
      <c r="CM147" s="82"/>
      <c r="CN147" s="82"/>
      <c r="CO147" s="82"/>
      <c r="CP147" s="82"/>
      <c r="CQ147" s="82"/>
      <c r="CR147" s="82"/>
      <c r="CS147" s="82"/>
      <c r="CT147" s="82"/>
      <c r="CU147" s="82"/>
      <c r="CV147" s="82"/>
      <c r="CW147" s="82"/>
      <c r="CX147" s="82"/>
      <c r="CY147" s="82"/>
      <c r="CZ147" s="82"/>
      <c r="DA147" s="82"/>
      <c r="DB147" s="82"/>
      <c r="DC147" s="82"/>
      <c r="DD147" s="82"/>
      <c r="DE147" s="82"/>
      <c r="DF147" s="82"/>
      <c r="DG147" s="82"/>
      <c r="DH147" s="82"/>
      <c r="DI147" s="82"/>
      <c r="DJ147" s="82"/>
      <c r="DK147" s="82"/>
      <c r="DL147" s="82"/>
      <c r="DM147" s="82"/>
      <c r="DN147" s="82"/>
      <c r="DO147" s="82"/>
      <c r="DP147" s="82"/>
      <c r="DQ147" s="82"/>
      <c r="DR147" s="82"/>
      <c r="DS147" s="82"/>
      <c r="DT147" s="82"/>
      <c r="DU147" s="82"/>
      <c r="DV147" s="82"/>
      <c r="DW147" s="82"/>
      <c r="DX147" s="82"/>
      <c r="DY147" s="82"/>
      <c r="DZ147" s="82"/>
      <c r="EA147" s="82"/>
      <c r="EB147" s="82"/>
      <c r="EC147" s="82"/>
      <c r="ED147" s="82"/>
      <c r="EE147" s="82"/>
      <c r="EF147" s="82"/>
      <c r="EG147" s="82"/>
      <c r="EH147" s="82"/>
      <c r="EI147" s="82"/>
      <c r="EJ147" s="82"/>
      <c r="EK147" s="82"/>
      <c r="EL147" s="82"/>
      <c r="EM147" s="82"/>
      <c r="EN147" s="82"/>
      <c r="EO147" s="82"/>
      <c r="EP147" s="82"/>
    </row>
    <row r="148" spans="1:146" ht="14.1" customHeight="1">
      <c r="B148" s="945" t="s">
        <v>957</v>
      </c>
      <c r="C148" s="945"/>
      <c r="D148" s="946" t="s">
        <v>100</v>
      </c>
      <c r="E148" s="953">
        <f t="shared" ca="1" si="206"/>
        <v>0.16998423933982851</v>
      </c>
      <c r="F148" s="955">
        <f t="shared" ca="1" si="207"/>
        <v>4.888641834259036E-2</v>
      </c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  <c r="AA148" s="82"/>
      <c r="AB148" s="82"/>
      <c r="AC148" s="82"/>
      <c r="AD148" s="82"/>
      <c r="AE148" s="82"/>
      <c r="AF148" s="82"/>
      <c r="AG148" s="82"/>
      <c r="AH148" s="82"/>
      <c r="AI148" s="82"/>
      <c r="AJ148" s="82"/>
      <c r="AK148" s="82"/>
      <c r="AL148" s="82"/>
      <c r="AM148" s="82"/>
      <c r="AN148" s="82"/>
      <c r="AO148" s="82"/>
      <c r="AP148" s="82"/>
      <c r="AQ148" s="82"/>
      <c r="AR148" s="82"/>
      <c r="AS148" s="82"/>
      <c r="AT148" s="82"/>
      <c r="AU148" s="82"/>
      <c r="AV148" s="82"/>
      <c r="AW148" s="82"/>
      <c r="AX148" s="82"/>
      <c r="AY148" s="82"/>
      <c r="AZ148" s="82"/>
      <c r="BA148" s="82"/>
      <c r="BB148" s="82"/>
      <c r="BC148" s="82"/>
      <c r="BD148" s="82"/>
      <c r="BE148" s="82"/>
      <c r="BF148" s="82"/>
      <c r="BG148" s="82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82"/>
      <c r="CB148" s="82"/>
      <c r="CC148" s="82"/>
      <c r="CD148" s="82"/>
      <c r="CE148" s="82"/>
      <c r="CF148" s="82"/>
      <c r="CG148" s="82"/>
      <c r="CH148" s="82"/>
      <c r="CI148" s="82"/>
      <c r="CJ148" s="82"/>
      <c r="CK148" s="82"/>
      <c r="CL148" s="82"/>
      <c r="CM148" s="82"/>
      <c r="CN148" s="82"/>
      <c r="CO148" s="82"/>
      <c r="CP148" s="82"/>
      <c r="CQ148" s="82"/>
      <c r="CR148" s="82"/>
      <c r="CS148" s="82"/>
      <c r="CT148" s="82"/>
      <c r="CU148" s="82"/>
      <c r="CV148" s="82"/>
      <c r="CW148" s="82"/>
      <c r="CX148" s="82"/>
      <c r="CY148" s="82"/>
      <c r="CZ148" s="82"/>
      <c r="DA148" s="82"/>
      <c r="DB148" s="82"/>
      <c r="DC148" s="82"/>
      <c r="DD148" s="82"/>
      <c r="DE148" s="82"/>
      <c r="DF148" s="82"/>
      <c r="DG148" s="82"/>
      <c r="DH148" s="82"/>
      <c r="DI148" s="82"/>
      <c r="DJ148" s="82"/>
      <c r="DK148" s="82"/>
      <c r="DL148" s="82"/>
      <c r="DM148" s="82"/>
      <c r="DN148" s="82"/>
      <c r="DO148" s="82"/>
      <c r="DP148" s="82"/>
      <c r="DQ148" s="82"/>
      <c r="DR148" s="82"/>
      <c r="DS148" s="82"/>
      <c r="DT148" s="82"/>
      <c r="DU148" s="82"/>
      <c r="DV148" s="82"/>
      <c r="DW148" s="82"/>
      <c r="DX148" s="82"/>
      <c r="DY148" s="82"/>
      <c r="DZ148" s="82"/>
      <c r="EA148" s="82"/>
      <c r="EB148" s="82"/>
      <c r="EC148" s="82"/>
      <c r="ED148" s="82"/>
      <c r="EE148" s="82"/>
      <c r="EF148" s="82"/>
      <c r="EG148" s="82"/>
      <c r="EH148" s="82"/>
      <c r="EI148" s="82"/>
      <c r="EJ148" s="82"/>
      <c r="EK148" s="82"/>
      <c r="EL148" s="82"/>
      <c r="EM148" s="82"/>
      <c r="EN148" s="82"/>
      <c r="EO148" s="82"/>
      <c r="EP148" s="82"/>
    </row>
    <row r="149" spans="1:146" ht="14.1" customHeight="1">
      <c r="B149" s="945" t="s">
        <v>958</v>
      </c>
      <c r="C149" s="945"/>
      <c r="D149" s="946" t="s">
        <v>100</v>
      </c>
      <c r="E149" s="953">
        <f t="shared" ca="1" si="206"/>
        <v>0.16998423933982851</v>
      </c>
      <c r="F149" s="955">
        <f t="shared" ca="1" si="207"/>
        <v>4.888641834259036E-2</v>
      </c>
      <c r="G149" s="82"/>
      <c r="H149" s="82"/>
      <c r="I149" s="82"/>
      <c r="J149" s="82"/>
      <c r="K149" s="82"/>
      <c r="L149" s="82"/>
      <c r="M149" s="82"/>
      <c r="N149" s="82"/>
      <c r="O149" s="82"/>
      <c r="P149" s="82"/>
      <c r="Q149" s="82"/>
      <c r="R149" s="82"/>
      <c r="S149" s="82"/>
      <c r="T149" s="82"/>
      <c r="U149" s="82"/>
      <c r="V149" s="82"/>
      <c r="W149" s="82"/>
      <c r="X149" s="82"/>
      <c r="Y149" s="82"/>
      <c r="Z149" s="82"/>
      <c r="AA149" s="82"/>
      <c r="AB149" s="82"/>
      <c r="AC149" s="82"/>
      <c r="AD149" s="82"/>
      <c r="AE149" s="82"/>
      <c r="AF149" s="82"/>
      <c r="AG149" s="82"/>
      <c r="AH149" s="82"/>
      <c r="AI149" s="82"/>
      <c r="AJ149" s="82"/>
      <c r="AK149" s="82"/>
      <c r="AL149" s="82"/>
      <c r="AM149" s="82"/>
      <c r="AN149" s="82"/>
      <c r="AO149" s="82"/>
      <c r="AP149" s="82"/>
      <c r="AQ149" s="82"/>
      <c r="AR149" s="82"/>
      <c r="AS149" s="82"/>
      <c r="AT149" s="82"/>
      <c r="AU149" s="82"/>
      <c r="AV149" s="82"/>
      <c r="AW149" s="82"/>
      <c r="AX149" s="82"/>
      <c r="AY149" s="82"/>
      <c r="AZ149" s="82"/>
      <c r="BA149" s="82"/>
      <c r="BB149" s="82"/>
      <c r="BC149" s="82"/>
      <c r="BD149" s="82"/>
      <c r="BE149" s="82"/>
      <c r="BF149" s="82"/>
      <c r="BG149" s="82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82"/>
      <c r="CB149" s="82"/>
      <c r="CC149" s="82"/>
      <c r="CD149" s="82"/>
      <c r="CE149" s="82"/>
      <c r="CF149" s="82"/>
      <c r="CG149" s="82"/>
      <c r="CH149" s="82"/>
      <c r="CI149" s="82"/>
      <c r="CJ149" s="82"/>
      <c r="CK149" s="82"/>
      <c r="CL149" s="82"/>
      <c r="CM149" s="82"/>
      <c r="CN149" s="82"/>
      <c r="CO149" s="82"/>
      <c r="CP149" s="82"/>
      <c r="CQ149" s="82"/>
      <c r="CR149" s="82"/>
      <c r="CS149" s="82"/>
      <c r="CT149" s="82"/>
      <c r="CU149" s="82"/>
      <c r="CV149" s="82"/>
      <c r="CW149" s="82"/>
      <c r="CX149" s="82"/>
      <c r="CY149" s="82"/>
      <c r="CZ149" s="82"/>
      <c r="DA149" s="82"/>
      <c r="DB149" s="82"/>
      <c r="DC149" s="82"/>
      <c r="DD149" s="82"/>
      <c r="DE149" s="82"/>
      <c r="DF149" s="82"/>
      <c r="DG149" s="82"/>
      <c r="DH149" s="82"/>
      <c r="DI149" s="82"/>
      <c r="DJ149" s="82"/>
      <c r="DK149" s="82"/>
      <c r="DL149" s="82"/>
      <c r="DM149" s="82"/>
      <c r="DN149" s="82"/>
      <c r="DO149" s="82"/>
      <c r="DP149" s="82"/>
      <c r="DQ149" s="82"/>
      <c r="DR149" s="82"/>
      <c r="DS149" s="82"/>
      <c r="DT149" s="82"/>
      <c r="DU149" s="82"/>
      <c r="DV149" s="82"/>
      <c r="DW149" s="82"/>
      <c r="DX149" s="82"/>
      <c r="DY149" s="82"/>
      <c r="DZ149" s="82"/>
      <c r="EA149" s="82"/>
      <c r="EB149" s="82"/>
      <c r="EC149" s="82"/>
      <c r="ED149" s="82"/>
      <c r="EE149" s="82"/>
      <c r="EF149" s="82"/>
      <c r="EG149" s="82"/>
      <c r="EH149" s="82"/>
      <c r="EI149" s="82"/>
      <c r="EJ149" s="82"/>
      <c r="EK149" s="82"/>
      <c r="EL149" s="82"/>
      <c r="EM149" s="82"/>
      <c r="EN149" s="82"/>
      <c r="EO149" s="82"/>
      <c r="EP149" s="82"/>
    </row>
    <row r="150" spans="1:146" ht="14.1" customHeight="1">
      <c r="B150" s="945" t="s">
        <v>959</v>
      </c>
      <c r="C150" s="945"/>
      <c r="D150" s="946" t="s">
        <v>100</v>
      </c>
      <c r="E150" s="953">
        <f t="shared" ca="1" si="206"/>
        <v>0.16012145876884462</v>
      </c>
      <c r="F150" s="955">
        <f t="shared" ca="1" si="207"/>
        <v>3.9023637771606473E-2</v>
      </c>
      <c r="G150" s="82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82"/>
      <c r="Y150" s="82"/>
      <c r="Z150" s="82"/>
      <c r="AA150" s="82"/>
      <c r="AB150" s="82"/>
      <c r="AC150" s="82"/>
      <c r="AD150" s="82"/>
      <c r="AE150" s="82"/>
      <c r="AF150" s="82"/>
      <c r="AG150" s="82"/>
      <c r="AH150" s="82"/>
      <c r="AI150" s="82"/>
      <c r="AJ150" s="82"/>
      <c r="AK150" s="82"/>
      <c r="AL150" s="82"/>
      <c r="AM150" s="82"/>
      <c r="AN150" s="82"/>
      <c r="AO150" s="82"/>
      <c r="AP150" s="82"/>
      <c r="AQ150" s="82"/>
      <c r="AR150" s="82"/>
      <c r="AS150" s="82"/>
      <c r="AT150" s="82"/>
      <c r="AU150" s="82"/>
      <c r="AV150" s="82"/>
      <c r="AW150" s="82"/>
      <c r="AX150" s="82"/>
      <c r="AY150" s="82"/>
      <c r="AZ150" s="82"/>
      <c r="BA150" s="82"/>
      <c r="BB150" s="82"/>
      <c r="BC150" s="82"/>
      <c r="BD150" s="82"/>
      <c r="BE150" s="82"/>
      <c r="BF150" s="82"/>
      <c r="BG150" s="82"/>
      <c r="BH150" s="82"/>
      <c r="BI150" s="82"/>
      <c r="BJ150" s="82"/>
      <c r="BK150" s="82"/>
      <c r="BL150" s="82"/>
      <c r="BM150" s="82"/>
      <c r="BN150" s="82"/>
      <c r="BO150" s="82"/>
      <c r="BP150" s="82"/>
      <c r="BQ150" s="82"/>
      <c r="BR150" s="82"/>
      <c r="BS150" s="82"/>
      <c r="BT150" s="82"/>
      <c r="BU150" s="82"/>
      <c r="BV150" s="82"/>
      <c r="BW150" s="82"/>
      <c r="BX150" s="82"/>
      <c r="BY150" s="82"/>
      <c r="BZ150" s="82"/>
      <c r="CA150" s="82"/>
      <c r="CB150" s="82"/>
      <c r="CC150" s="82"/>
      <c r="CD150" s="82"/>
      <c r="CE150" s="82"/>
      <c r="CF150" s="82"/>
      <c r="CG150" s="82"/>
      <c r="CH150" s="82"/>
      <c r="CI150" s="82"/>
      <c r="CJ150" s="82"/>
      <c r="CK150" s="82"/>
      <c r="CL150" s="82"/>
      <c r="CM150" s="82"/>
      <c r="CN150" s="82"/>
      <c r="CO150" s="82"/>
      <c r="CP150" s="82"/>
      <c r="CQ150" s="82"/>
      <c r="CR150" s="82"/>
      <c r="CS150" s="82"/>
      <c r="CT150" s="82"/>
      <c r="CU150" s="82"/>
      <c r="CV150" s="82"/>
      <c r="CW150" s="82"/>
      <c r="CX150" s="82"/>
      <c r="CY150" s="82"/>
      <c r="CZ150" s="82"/>
      <c r="DA150" s="82"/>
      <c r="DB150" s="82"/>
      <c r="DC150" s="82"/>
      <c r="DD150" s="82"/>
      <c r="DE150" s="82"/>
      <c r="DF150" s="82"/>
      <c r="DG150" s="82"/>
      <c r="DH150" s="82"/>
      <c r="DI150" s="82"/>
      <c r="DJ150" s="82"/>
      <c r="DK150" s="82"/>
      <c r="DL150" s="82"/>
      <c r="DM150" s="82"/>
      <c r="DN150" s="82"/>
      <c r="DO150" s="82"/>
      <c r="DP150" s="82"/>
      <c r="DQ150" s="82"/>
      <c r="DR150" s="82"/>
      <c r="DS150" s="82"/>
      <c r="DT150" s="82"/>
      <c r="DU150" s="82"/>
      <c r="DV150" s="82"/>
      <c r="DW150" s="82"/>
      <c r="DX150" s="82"/>
      <c r="DY150" s="82"/>
      <c r="DZ150" s="82"/>
      <c r="EA150" s="82"/>
      <c r="EB150" s="82"/>
      <c r="EC150" s="82"/>
      <c r="ED150" s="82"/>
      <c r="EE150" s="82"/>
      <c r="EF150" s="82"/>
      <c r="EG150" s="82"/>
      <c r="EH150" s="82"/>
      <c r="EI150" s="82"/>
      <c r="EJ150" s="82"/>
      <c r="EK150" s="82"/>
      <c r="EL150" s="82"/>
      <c r="EM150" s="82"/>
      <c r="EN150" s="82"/>
      <c r="EO150" s="82"/>
      <c r="EP150" s="82"/>
    </row>
    <row r="151" spans="1:146" ht="14.1" customHeight="1">
      <c r="B151" s="945" t="s">
        <v>960</v>
      </c>
      <c r="C151" s="945"/>
      <c r="D151" s="946" t="s">
        <v>100</v>
      </c>
      <c r="E151" s="953">
        <f t="shared" ca="1" si="206"/>
        <v>0.16998423933982851</v>
      </c>
      <c r="F151" s="955">
        <f t="shared" ca="1" si="207"/>
        <v>4.888641834259036E-2</v>
      </c>
      <c r="G151" s="82"/>
      <c r="H151" s="82"/>
      <c r="I151" s="82"/>
      <c r="J151" s="82"/>
      <c r="K151" s="82"/>
      <c r="L151" s="82"/>
      <c r="M151" s="82"/>
      <c r="N151" s="82"/>
      <c r="O151" s="82"/>
      <c r="P151" s="82"/>
      <c r="Q151" s="82"/>
      <c r="R151" s="82"/>
      <c r="S151" s="82"/>
      <c r="T151" s="82"/>
      <c r="U151" s="82"/>
      <c r="V151" s="82"/>
      <c r="W151" s="82"/>
      <c r="X151" s="82"/>
      <c r="Y151" s="82"/>
      <c r="Z151" s="82"/>
      <c r="AA151" s="82"/>
      <c r="AB151" s="82"/>
      <c r="AC151" s="82"/>
      <c r="AD151" s="82"/>
      <c r="AE151" s="82"/>
      <c r="AF151" s="82"/>
      <c r="AG151" s="82"/>
      <c r="AH151" s="82"/>
      <c r="AI151" s="82"/>
      <c r="AJ151" s="82"/>
      <c r="AK151" s="82"/>
      <c r="AL151" s="82"/>
      <c r="AM151" s="82"/>
      <c r="AN151" s="82"/>
      <c r="AO151" s="82"/>
      <c r="AP151" s="82"/>
      <c r="AQ151" s="82"/>
      <c r="AR151" s="82"/>
      <c r="AS151" s="82"/>
      <c r="AT151" s="82"/>
      <c r="AU151" s="82"/>
      <c r="AV151" s="82"/>
      <c r="AW151" s="82"/>
      <c r="AX151" s="82"/>
      <c r="AY151" s="82"/>
      <c r="AZ151" s="82"/>
      <c r="BA151" s="82"/>
      <c r="BB151" s="82"/>
      <c r="BC151" s="82"/>
      <c r="BD151" s="82"/>
      <c r="BE151" s="82"/>
      <c r="BF151" s="82"/>
      <c r="BG151" s="82"/>
      <c r="BH151" s="82"/>
      <c r="BI151" s="82"/>
      <c r="BJ151" s="82"/>
      <c r="BK151" s="82"/>
      <c r="BL151" s="82"/>
      <c r="BM151" s="82"/>
      <c r="BN151" s="82"/>
      <c r="BO151" s="82"/>
      <c r="BP151" s="82"/>
      <c r="BQ151" s="82"/>
      <c r="BR151" s="82"/>
      <c r="BS151" s="82"/>
      <c r="BT151" s="82"/>
      <c r="BU151" s="82"/>
      <c r="BV151" s="82"/>
      <c r="BW151" s="82"/>
      <c r="BX151" s="82"/>
      <c r="BY151" s="82"/>
      <c r="BZ151" s="82"/>
      <c r="CA151" s="82"/>
      <c r="CB151" s="82"/>
      <c r="CC151" s="82"/>
      <c r="CD151" s="82"/>
      <c r="CE151" s="82"/>
      <c r="CF151" s="82"/>
      <c r="CG151" s="82"/>
      <c r="CH151" s="82"/>
      <c r="CI151" s="82"/>
      <c r="CJ151" s="82"/>
      <c r="CK151" s="82"/>
      <c r="CL151" s="82"/>
      <c r="CM151" s="82"/>
      <c r="CN151" s="82"/>
      <c r="CO151" s="82"/>
      <c r="CP151" s="82"/>
      <c r="CQ151" s="82"/>
      <c r="CR151" s="82"/>
      <c r="CS151" s="82"/>
      <c r="CT151" s="82"/>
      <c r="CU151" s="82"/>
      <c r="CV151" s="82"/>
      <c r="CW151" s="82"/>
      <c r="CX151" s="82"/>
      <c r="CY151" s="82"/>
      <c r="CZ151" s="82"/>
      <c r="DA151" s="82"/>
      <c r="DB151" s="82"/>
      <c r="DC151" s="82"/>
      <c r="DD151" s="82"/>
      <c r="DE151" s="82"/>
      <c r="DF151" s="82"/>
      <c r="DG151" s="82"/>
      <c r="DH151" s="82"/>
      <c r="DI151" s="82"/>
      <c r="DJ151" s="82"/>
      <c r="DK151" s="82"/>
      <c r="DL151" s="82"/>
      <c r="DM151" s="82"/>
      <c r="DN151" s="82"/>
      <c r="DO151" s="82"/>
      <c r="DP151" s="82"/>
      <c r="DQ151" s="82"/>
      <c r="DR151" s="82"/>
      <c r="DS151" s="82"/>
      <c r="DT151" s="82"/>
      <c r="DU151" s="82"/>
      <c r="DV151" s="82"/>
      <c r="DW151" s="82"/>
      <c r="DX151" s="82"/>
      <c r="DY151" s="82"/>
      <c r="DZ151" s="82"/>
      <c r="EA151" s="82"/>
      <c r="EB151" s="82"/>
      <c r="EC151" s="82"/>
      <c r="ED151" s="82"/>
      <c r="EE151" s="82"/>
      <c r="EF151" s="82"/>
      <c r="EG151" s="82"/>
      <c r="EH151" s="82"/>
      <c r="EI151" s="82"/>
      <c r="EJ151" s="82"/>
      <c r="EK151" s="82"/>
      <c r="EL151" s="82"/>
      <c r="EM151" s="82"/>
      <c r="EN151" s="82"/>
      <c r="EO151" s="82"/>
      <c r="EP151" s="82"/>
    </row>
    <row r="152" spans="1:146" ht="14.1" customHeight="1">
      <c r="C152" s="81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  <c r="BD152" s="78"/>
      <c r="BE152" s="78"/>
      <c r="BF152" s="78"/>
      <c r="BG152" s="78"/>
      <c r="BH152" s="78"/>
      <c r="BI152" s="78"/>
      <c r="BJ152" s="78"/>
      <c r="BK152" s="78"/>
      <c r="BL152" s="78"/>
      <c r="BM152" s="78"/>
      <c r="BN152" s="78"/>
      <c r="BO152" s="78"/>
      <c r="BP152" s="78"/>
      <c r="BQ152" s="78"/>
      <c r="BR152" s="78"/>
      <c r="BS152" s="78"/>
      <c r="BT152" s="78"/>
      <c r="BU152" s="78"/>
      <c r="BV152" s="78"/>
      <c r="BW152" s="78"/>
      <c r="BX152" s="78"/>
      <c r="BY152" s="78"/>
      <c r="BZ152" s="78"/>
      <c r="CA152" s="78"/>
      <c r="CB152" s="78"/>
      <c r="CC152" s="78"/>
      <c r="CD152" s="78"/>
      <c r="CE152" s="78"/>
      <c r="CF152" s="78"/>
      <c r="CG152" s="78"/>
      <c r="CH152" s="78"/>
      <c r="CI152" s="78"/>
      <c r="CJ152" s="78"/>
      <c r="CK152" s="78"/>
      <c r="CL152" s="78"/>
      <c r="CM152" s="78"/>
      <c r="CN152" s="78"/>
      <c r="CO152" s="78"/>
      <c r="CP152" s="78"/>
      <c r="CQ152" s="78"/>
      <c r="CR152" s="78"/>
      <c r="CS152" s="78"/>
      <c r="CT152" s="78"/>
      <c r="CU152" s="78"/>
      <c r="CV152" s="78"/>
      <c r="CW152" s="78"/>
      <c r="CX152" s="78"/>
      <c r="CY152" s="78"/>
      <c r="CZ152" s="78"/>
      <c r="DA152" s="78"/>
      <c r="DB152" s="78"/>
      <c r="DC152" s="78"/>
      <c r="DD152" s="78"/>
      <c r="DE152" s="78"/>
      <c r="DF152" s="78"/>
      <c r="DG152" s="78"/>
      <c r="DH152" s="78"/>
      <c r="DI152" s="78"/>
      <c r="DJ152" s="78"/>
      <c r="DK152" s="78"/>
      <c r="DL152" s="78"/>
      <c r="DM152" s="78"/>
      <c r="DN152" s="78"/>
      <c r="DO152" s="78"/>
      <c r="DP152" s="78"/>
      <c r="DQ152" s="78"/>
      <c r="DR152" s="78"/>
      <c r="DS152" s="78"/>
      <c r="DT152" s="78"/>
      <c r="DU152" s="78"/>
      <c r="DV152" s="78"/>
      <c r="DW152" s="78"/>
      <c r="DX152" s="78"/>
      <c r="DY152" s="78"/>
      <c r="DZ152" s="78"/>
      <c r="EA152" s="78"/>
      <c r="EB152" s="78"/>
      <c r="EC152" s="78"/>
      <c r="ED152" s="78"/>
      <c r="EE152" s="78"/>
      <c r="EF152" s="78"/>
      <c r="EG152" s="78"/>
      <c r="EH152" s="78"/>
      <c r="EI152" s="78"/>
      <c r="EJ152" s="78"/>
      <c r="EK152" s="78"/>
      <c r="EL152" s="78"/>
      <c r="EM152" s="78"/>
      <c r="EN152" s="78"/>
      <c r="EO152" s="78"/>
      <c r="EP152" s="78"/>
    </row>
    <row r="153" spans="1:146" ht="14.1" customHeight="1">
      <c r="C153" s="81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  <c r="BD153" s="78"/>
      <c r="BE153" s="78"/>
      <c r="BF153" s="78"/>
      <c r="BG153" s="78"/>
      <c r="BH153" s="78"/>
      <c r="BI153" s="78"/>
      <c r="BJ153" s="78"/>
      <c r="BK153" s="78"/>
      <c r="BL153" s="78"/>
      <c r="BM153" s="78"/>
      <c r="BN153" s="78"/>
      <c r="BO153" s="78"/>
      <c r="BP153" s="78"/>
      <c r="BQ153" s="78"/>
      <c r="BR153" s="78"/>
      <c r="BS153" s="78"/>
      <c r="BT153" s="78"/>
      <c r="BU153" s="78"/>
      <c r="BV153" s="78"/>
      <c r="BW153" s="78"/>
      <c r="BX153" s="78"/>
      <c r="BY153" s="78"/>
      <c r="BZ153" s="78"/>
      <c r="CA153" s="78"/>
      <c r="CB153" s="78"/>
      <c r="CC153" s="78"/>
      <c r="CD153" s="78"/>
      <c r="CE153" s="78"/>
      <c r="CF153" s="78"/>
      <c r="CG153" s="78"/>
      <c r="CH153" s="78"/>
      <c r="CI153" s="78"/>
      <c r="CJ153" s="78"/>
      <c r="CK153" s="78"/>
      <c r="CL153" s="78"/>
      <c r="CM153" s="78"/>
      <c r="CN153" s="78"/>
      <c r="CO153" s="78"/>
      <c r="CP153" s="78"/>
      <c r="CQ153" s="78"/>
      <c r="CR153" s="78"/>
      <c r="CS153" s="78"/>
      <c r="CT153" s="78"/>
      <c r="CU153" s="78"/>
      <c r="CV153" s="78"/>
      <c r="CW153" s="78"/>
      <c r="CX153" s="78"/>
      <c r="CY153" s="78"/>
      <c r="CZ153" s="78"/>
      <c r="DA153" s="78"/>
      <c r="DB153" s="78"/>
      <c r="DC153" s="78"/>
      <c r="DD153" s="78"/>
      <c r="DE153" s="78"/>
      <c r="DF153" s="78"/>
      <c r="DG153" s="78"/>
      <c r="DH153" s="78"/>
      <c r="DI153" s="78"/>
      <c r="DJ153" s="78"/>
      <c r="DK153" s="78"/>
      <c r="DL153" s="78"/>
      <c r="DM153" s="78"/>
      <c r="DN153" s="78"/>
      <c r="DO153" s="78"/>
      <c r="DP153" s="78"/>
      <c r="DQ153" s="78"/>
      <c r="DR153" s="78"/>
      <c r="DS153" s="78"/>
      <c r="DT153" s="78"/>
      <c r="DU153" s="78"/>
      <c r="DV153" s="78"/>
      <c r="DW153" s="78"/>
      <c r="DX153" s="78"/>
      <c r="DY153" s="78"/>
      <c r="DZ153" s="78"/>
      <c r="EA153" s="78"/>
      <c r="EB153" s="78"/>
      <c r="EC153" s="78"/>
      <c r="ED153" s="78"/>
      <c r="EE153" s="78"/>
      <c r="EF153" s="78"/>
      <c r="EG153" s="78"/>
      <c r="EH153" s="78"/>
      <c r="EI153" s="78"/>
      <c r="EJ153" s="78"/>
      <c r="EK153" s="78"/>
      <c r="EL153" s="78"/>
      <c r="EM153" s="78"/>
      <c r="EN153" s="78"/>
      <c r="EO153" s="78"/>
      <c r="EP153" s="78"/>
    </row>
    <row r="154" spans="1:146" ht="14.1" customHeight="1">
      <c r="C154" s="406"/>
      <c r="E154" s="7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/>
      <c r="AL154" s="71"/>
      <c r="AM154" s="71"/>
      <c r="AN154" s="71"/>
      <c r="AO154" s="71"/>
      <c r="AP154" s="71"/>
      <c r="AQ154" s="71"/>
      <c r="AR154" s="71"/>
      <c r="AS154" s="71"/>
      <c r="AT154" s="71"/>
      <c r="AU154" s="71"/>
      <c r="AV154" s="71"/>
      <c r="AW154" s="71"/>
      <c r="AX154" s="71"/>
      <c r="AY154" s="71"/>
      <c r="AZ154" s="71"/>
      <c r="BA154" s="71"/>
      <c r="BB154" s="71"/>
      <c r="BC154" s="71"/>
      <c r="BD154" s="71"/>
      <c r="BE154" s="71"/>
      <c r="BF154" s="71"/>
      <c r="BG154" s="71"/>
      <c r="BH154" s="71"/>
      <c r="BI154" s="71"/>
      <c r="BJ154" s="71"/>
      <c r="BK154" s="71"/>
      <c r="BL154" s="71"/>
      <c r="BM154" s="71"/>
      <c r="BN154" s="71"/>
      <c r="BO154" s="71"/>
      <c r="BP154" s="71"/>
      <c r="BQ154" s="71"/>
      <c r="BR154" s="71"/>
      <c r="BS154" s="71"/>
      <c r="BT154" s="71"/>
      <c r="BU154" s="71"/>
      <c r="BV154" s="71"/>
      <c r="BW154" s="71"/>
      <c r="BX154" s="71"/>
      <c r="BY154" s="71"/>
      <c r="BZ154" s="71"/>
      <c r="CA154" s="71"/>
      <c r="CB154" s="71"/>
      <c r="CC154" s="71"/>
      <c r="CD154" s="71"/>
      <c r="CE154" s="71"/>
      <c r="CF154" s="71"/>
      <c r="CG154" s="71"/>
      <c r="CH154" s="71"/>
      <c r="CI154" s="71"/>
      <c r="CJ154" s="71"/>
      <c r="CK154" s="71"/>
      <c r="CL154" s="71"/>
      <c r="CM154" s="71"/>
      <c r="CN154" s="71"/>
      <c r="CO154" s="71"/>
      <c r="CP154" s="71"/>
      <c r="CQ154" s="71"/>
      <c r="CR154" s="71"/>
      <c r="CS154" s="71"/>
      <c r="CT154" s="71"/>
      <c r="CU154" s="71"/>
      <c r="CV154" s="71"/>
      <c r="CW154" s="71"/>
      <c r="CX154" s="71"/>
      <c r="CY154" s="71"/>
      <c r="CZ154" s="71"/>
      <c r="DA154" s="71"/>
      <c r="DB154" s="71"/>
      <c r="DC154" s="71"/>
      <c r="DD154" s="71"/>
      <c r="DE154" s="71"/>
      <c r="DF154" s="71"/>
      <c r="DG154" s="71"/>
      <c r="DH154" s="71"/>
      <c r="DI154" s="71"/>
      <c r="DJ154" s="71"/>
      <c r="DK154" s="71"/>
      <c r="DL154" s="71"/>
      <c r="DM154" s="71"/>
      <c r="DN154" s="71"/>
      <c r="DO154" s="71"/>
      <c r="DP154" s="71"/>
      <c r="DQ154" s="71"/>
      <c r="DR154" s="71"/>
      <c r="DS154" s="71"/>
      <c r="DT154" s="71"/>
      <c r="DU154" s="71"/>
      <c r="DV154" s="71"/>
      <c r="DW154" s="71"/>
      <c r="DX154" s="71"/>
      <c r="DY154" s="71"/>
      <c r="DZ154" s="71"/>
      <c r="EA154" s="71"/>
      <c r="EB154" s="71"/>
      <c r="EC154" s="71"/>
      <c r="ED154" s="71"/>
      <c r="EE154" s="71"/>
      <c r="EF154" s="71"/>
      <c r="EG154" s="71"/>
      <c r="EH154" s="71"/>
      <c r="EI154" s="71"/>
      <c r="EJ154" s="71"/>
      <c r="EK154" s="71"/>
      <c r="EL154" s="71"/>
      <c r="EM154" s="71"/>
      <c r="EN154" s="71"/>
      <c r="EO154" s="71"/>
      <c r="EP154" s="71"/>
    </row>
    <row r="155" spans="1:146" s="674" customFormat="1" ht="14.1" customHeight="1">
      <c r="A155" s="15"/>
      <c r="B155" s="673" t="s">
        <v>649</v>
      </c>
      <c r="D155" s="673"/>
      <c r="G155" s="675"/>
      <c r="H155" s="675"/>
      <c r="I155" s="675"/>
      <c r="J155" s="675"/>
      <c r="K155" s="675"/>
      <c r="L155" s="675"/>
      <c r="M155" s="675"/>
      <c r="N155" s="675"/>
      <c r="O155" s="675"/>
      <c r="P155" s="675"/>
      <c r="Q155" s="675"/>
      <c r="R155" s="675"/>
      <c r="S155" s="675"/>
      <c r="T155" s="675"/>
      <c r="U155" s="675"/>
      <c r="V155" s="675"/>
      <c r="W155" s="675"/>
      <c r="X155" s="675"/>
      <c r="Y155" s="675"/>
      <c r="Z155" s="675"/>
      <c r="AA155" s="675"/>
      <c r="AB155" s="675"/>
      <c r="AC155" s="675"/>
      <c r="AD155" s="675"/>
      <c r="AE155" s="675"/>
      <c r="AF155" s="675"/>
      <c r="AG155" s="675"/>
      <c r="AH155" s="675"/>
      <c r="AI155" s="675"/>
      <c r="AJ155" s="675"/>
      <c r="AK155" s="675"/>
      <c r="AL155" s="675"/>
      <c r="AM155" s="675"/>
      <c r="AN155" s="675"/>
      <c r="AO155" s="675"/>
      <c r="AP155" s="675"/>
      <c r="AQ155" s="675"/>
      <c r="AR155" s="675"/>
      <c r="AS155" s="675"/>
      <c r="AT155" s="675"/>
      <c r="AU155" s="675"/>
      <c r="AV155" s="675"/>
      <c r="AW155" s="675"/>
      <c r="AX155" s="675"/>
      <c r="AY155" s="675"/>
      <c r="AZ155" s="675"/>
      <c r="BA155" s="675"/>
      <c r="BB155" s="675"/>
      <c r="BC155" s="675"/>
      <c r="BD155" s="675"/>
      <c r="BE155" s="675"/>
      <c r="BF155" s="675"/>
      <c r="BG155" s="675"/>
      <c r="BH155" s="675"/>
      <c r="BI155" s="675"/>
      <c r="BJ155" s="675"/>
      <c r="BK155" s="675"/>
      <c r="BL155" s="675"/>
      <c r="BM155" s="675"/>
      <c r="BN155" s="675"/>
      <c r="BO155" s="675"/>
      <c r="BP155" s="675"/>
      <c r="BQ155" s="675"/>
      <c r="BR155" s="675"/>
      <c r="BS155" s="675"/>
      <c r="BT155" s="675"/>
      <c r="BU155" s="675"/>
      <c r="BV155" s="675"/>
      <c r="BW155" s="675"/>
      <c r="BX155" s="675"/>
      <c r="BY155" s="675"/>
      <c r="BZ155" s="675"/>
      <c r="CA155" s="675"/>
      <c r="CB155" s="675"/>
      <c r="CC155" s="675"/>
      <c r="CD155" s="675"/>
      <c r="CE155" s="675"/>
      <c r="CF155" s="675"/>
      <c r="CG155" s="675"/>
      <c r="CH155" s="675"/>
      <c r="CI155" s="675"/>
      <c r="CJ155" s="675"/>
      <c r="CK155" s="675"/>
      <c r="CL155" s="675"/>
      <c r="CM155" s="675"/>
      <c r="CN155" s="675"/>
      <c r="CO155" s="675"/>
      <c r="CP155" s="675"/>
      <c r="CQ155" s="675"/>
      <c r="CR155" s="675"/>
      <c r="CS155" s="675"/>
      <c r="CT155" s="675"/>
      <c r="CU155" s="675"/>
      <c r="CV155" s="675"/>
      <c r="CW155" s="675"/>
      <c r="CX155" s="675"/>
      <c r="CY155" s="675"/>
      <c r="CZ155" s="675"/>
      <c r="DA155" s="675"/>
      <c r="DB155" s="675"/>
      <c r="DC155" s="675"/>
      <c r="DD155" s="675"/>
      <c r="DE155" s="675"/>
      <c r="DF155" s="675"/>
      <c r="DG155" s="675"/>
      <c r="DH155" s="675"/>
      <c r="DI155" s="675"/>
      <c r="DJ155" s="675"/>
      <c r="DK155" s="675"/>
      <c r="DL155" s="675"/>
      <c r="DM155" s="675"/>
      <c r="DN155" s="675"/>
      <c r="DO155" s="675"/>
      <c r="DP155" s="675"/>
      <c r="DQ155" s="675"/>
      <c r="DR155" s="675"/>
      <c r="DS155" s="675"/>
      <c r="DT155" s="675"/>
      <c r="DU155" s="675"/>
      <c r="DV155" s="675"/>
      <c r="DW155" s="675"/>
      <c r="DX155" s="675"/>
      <c r="DY155" s="675"/>
      <c r="DZ155" s="675"/>
      <c r="EA155" s="675"/>
      <c r="EB155" s="675"/>
      <c r="EC155" s="675"/>
      <c r="ED155" s="675"/>
      <c r="EE155" s="675"/>
      <c r="EF155" s="675"/>
      <c r="EG155" s="675"/>
      <c r="EH155" s="675"/>
      <c r="EI155" s="675"/>
      <c r="EJ155" s="675"/>
      <c r="EK155" s="675"/>
      <c r="EL155" s="675"/>
      <c r="EM155" s="675"/>
      <c r="EN155" s="675"/>
      <c r="EO155" s="675"/>
      <c r="EP155" s="675"/>
    </row>
    <row r="156" spans="1:146" ht="14.1" customHeight="1">
      <c r="E156" s="78"/>
      <c r="F156" s="78"/>
      <c r="G156" s="78"/>
      <c r="H156" s="78"/>
      <c r="I156" s="72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</row>
    <row r="157" spans="1:146" ht="14.1" customHeight="1">
      <c r="B157" s="34" t="s">
        <v>591</v>
      </c>
      <c r="C157" s="816"/>
      <c r="D157" s="8" t="s">
        <v>93</v>
      </c>
      <c r="E157" s="78"/>
      <c r="F157" s="78"/>
      <c r="G157" s="78"/>
      <c r="H157" s="817">
        <f t="shared" ref="H157:AM157" si="208">IF(H$4&lt;$E$32,H$45,H$45*(1-$E$35))</f>
        <v>1</v>
      </c>
      <c r="I157" s="817">
        <f t="shared" si="208"/>
        <v>1</v>
      </c>
      <c r="J157" s="817">
        <f t="shared" si="208"/>
        <v>1</v>
      </c>
      <c r="K157" s="817">
        <f t="shared" si="208"/>
        <v>1</v>
      </c>
      <c r="L157" s="817">
        <f t="shared" si="208"/>
        <v>1</v>
      </c>
      <c r="M157" s="817">
        <f t="shared" si="208"/>
        <v>1</v>
      </c>
      <c r="N157" s="817">
        <f t="shared" si="208"/>
        <v>1</v>
      </c>
      <c r="O157" s="817">
        <f t="shared" si="208"/>
        <v>1</v>
      </c>
      <c r="P157" s="817">
        <f t="shared" si="208"/>
        <v>1</v>
      </c>
      <c r="Q157" s="817">
        <f t="shared" si="208"/>
        <v>1</v>
      </c>
      <c r="R157" s="817">
        <f t="shared" si="208"/>
        <v>1</v>
      </c>
      <c r="S157" s="817">
        <f t="shared" si="208"/>
        <v>1</v>
      </c>
      <c r="T157" s="817">
        <f t="shared" si="208"/>
        <v>1</v>
      </c>
      <c r="U157" s="817">
        <f t="shared" si="208"/>
        <v>1</v>
      </c>
      <c r="V157" s="817">
        <f t="shared" si="208"/>
        <v>1</v>
      </c>
      <c r="W157" s="817">
        <f t="shared" si="208"/>
        <v>1</v>
      </c>
      <c r="X157" s="817">
        <f t="shared" si="208"/>
        <v>0</v>
      </c>
      <c r="Y157" s="817">
        <f t="shared" si="208"/>
        <v>0</v>
      </c>
      <c r="Z157" s="817">
        <f t="shared" si="208"/>
        <v>0</v>
      </c>
      <c r="AA157" s="817">
        <f t="shared" si="208"/>
        <v>0</v>
      </c>
      <c r="AB157" s="817">
        <f t="shared" si="208"/>
        <v>0</v>
      </c>
      <c r="AC157" s="817">
        <f t="shared" si="208"/>
        <v>0</v>
      </c>
      <c r="AD157" s="817">
        <f t="shared" si="208"/>
        <v>0</v>
      </c>
      <c r="AE157" s="817">
        <f t="shared" si="208"/>
        <v>0</v>
      </c>
      <c r="AF157" s="817">
        <f t="shared" si="208"/>
        <v>0</v>
      </c>
      <c r="AG157" s="817">
        <f t="shared" si="208"/>
        <v>0</v>
      </c>
      <c r="AH157" s="817">
        <f t="shared" si="208"/>
        <v>0</v>
      </c>
      <c r="AI157" s="817">
        <f t="shared" si="208"/>
        <v>0</v>
      </c>
      <c r="AJ157" s="817">
        <f t="shared" si="208"/>
        <v>0</v>
      </c>
      <c r="AK157" s="817">
        <f t="shared" si="208"/>
        <v>0</v>
      </c>
      <c r="AL157" s="817">
        <f t="shared" si="208"/>
        <v>0</v>
      </c>
      <c r="AM157" s="817">
        <f t="shared" si="208"/>
        <v>0</v>
      </c>
      <c r="AN157" s="817">
        <f t="shared" ref="AN157:BS157" si="209">IF(AN$4&lt;$E$32,AN$45,AN$45*(1-$E$35))</f>
        <v>0</v>
      </c>
      <c r="AO157" s="817">
        <f t="shared" si="209"/>
        <v>0</v>
      </c>
      <c r="AP157" s="817">
        <f t="shared" si="209"/>
        <v>0</v>
      </c>
      <c r="AQ157" s="817">
        <f t="shared" si="209"/>
        <v>0</v>
      </c>
      <c r="AR157" s="817">
        <f t="shared" si="209"/>
        <v>0</v>
      </c>
      <c r="AS157" s="817">
        <f t="shared" si="209"/>
        <v>0</v>
      </c>
      <c r="AT157" s="817">
        <f t="shared" si="209"/>
        <v>0</v>
      </c>
      <c r="AU157" s="817">
        <f t="shared" si="209"/>
        <v>0</v>
      </c>
      <c r="AV157" s="817">
        <f t="shared" si="209"/>
        <v>0</v>
      </c>
      <c r="AW157" s="817">
        <f t="shared" si="209"/>
        <v>0</v>
      </c>
      <c r="AX157" s="817">
        <f t="shared" si="209"/>
        <v>0</v>
      </c>
      <c r="AY157" s="817">
        <f t="shared" si="209"/>
        <v>0</v>
      </c>
      <c r="AZ157" s="817">
        <f t="shared" si="209"/>
        <v>0</v>
      </c>
      <c r="BA157" s="817">
        <f t="shared" si="209"/>
        <v>0</v>
      </c>
      <c r="BB157" s="817">
        <f t="shared" si="209"/>
        <v>0</v>
      </c>
      <c r="BC157" s="817">
        <f t="shared" si="209"/>
        <v>0</v>
      </c>
      <c r="BD157" s="817">
        <f t="shared" si="209"/>
        <v>0</v>
      </c>
      <c r="BE157" s="817">
        <f t="shared" si="209"/>
        <v>0</v>
      </c>
      <c r="BF157" s="817">
        <f t="shared" si="209"/>
        <v>0</v>
      </c>
      <c r="BG157" s="817">
        <f t="shared" si="209"/>
        <v>0</v>
      </c>
      <c r="BH157" s="817">
        <f t="shared" si="209"/>
        <v>0</v>
      </c>
      <c r="BI157" s="817">
        <f t="shared" si="209"/>
        <v>0</v>
      </c>
      <c r="BJ157" s="817">
        <f t="shared" si="209"/>
        <v>0</v>
      </c>
      <c r="BK157" s="817">
        <f t="shared" si="209"/>
        <v>0</v>
      </c>
      <c r="BL157" s="817">
        <f t="shared" si="209"/>
        <v>0</v>
      </c>
      <c r="BM157" s="817">
        <f t="shared" si="209"/>
        <v>0</v>
      </c>
      <c r="BN157" s="817">
        <f t="shared" si="209"/>
        <v>0</v>
      </c>
      <c r="BO157" s="817">
        <f t="shared" si="209"/>
        <v>0</v>
      </c>
      <c r="BP157" s="817">
        <f t="shared" si="209"/>
        <v>0</v>
      </c>
      <c r="BQ157" s="817">
        <f t="shared" si="209"/>
        <v>0</v>
      </c>
      <c r="BR157" s="817">
        <f t="shared" si="209"/>
        <v>0</v>
      </c>
      <c r="BS157" s="817">
        <f t="shared" si="209"/>
        <v>0</v>
      </c>
      <c r="BT157" s="817">
        <f t="shared" ref="BT157:CY157" si="210">IF(BT$4&lt;$E$32,BT$45,BT$45*(1-$E$35))</f>
        <v>0</v>
      </c>
      <c r="BU157" s="817">
        <f t="shared" si="210"/>
        <v>0</v>
      </c>
      <c r="BV157" s="817">
        <f t="shared" si="210"/>
        <v>0</v>
      </c>
      <c r="BW157" s="817">
        <f t="shared" si="210"/>
        <v>0</v>
      </c>
      <c r="BX157" s="817">
        <f t="shared" si="210"/>
        <v>0</v>
      </c>
      <c r="BY157" s="817">
        <f t="shared" si="210"/>
        <v>0</v>
      </c>
      <c r="BZ157" s="817">
        <f t="shared" si="210"/>
        <v>0</v>
      </c>
      <c r="CA157" s="817">
        <f t="shared" si="210"/>
        <v>0</v>
      </c>
      <c r="CB157" s="817">
        <f t="shared" si="210"/>
        <v>0</v>
      </c>
      <c r="CC157" s="817">
        <f t="shared" si="210"/>
        <v>0</v>
      </c>
      <c r="CD157" s="817">
        <f t="shared" si="210"/>
        <v>0</v>
      </c>
      <c r="CE157" s="817">
        <f t="shared" si="210"/>
        <v>0</v>
      </c>
      <c r="CF157" s="817">
        <f t="shared" si="210"/>
        <v>0</v>
      </c>
      <c r="CG157" s="817">
        <f t="shared" si="210"/>
        <v>0</v>
      </c>
      <c r="CH157" s="817">
        <f t="shared" si="210"/>
        <v>0</v>
      </c>
      <c r="CI157" s="817">
        <f t="shared" si="210"/>
        <v>0</v>
      </c>
      <c r="CJ157" s="817">
        <f t="shared" si="210"/>
        <v>0</v>
      </c>
      <c r="CK157" s="817">
        <f t="shared" si="210"/>
        <v>0</v>
      </c>
      <c r="CL157" s="817">
        <f t="shared" si="210"/>
        <v>0</v>
      </c>
      <c r="CM157" s="817">
        <f t="shared" si="210"/>
        <v>0</v>
      </c>
      <c r="CN157" s="817">
        <f t="shared" si="210"/>
        <v>0</v>
      </c>
      <c r="CO157" s="817">
        <f t="shared" si="210"/>
        <v>0</v>
      </c>
      <c r="CP157" s="817">
        <f t="shared" si="210"/>
        <v>0</v>
      </c>
      <c r="CQ157" s="817">
        <f t="shared" si="210"/>
        <v>0</v>
      </c>
      <c r="CR157" s="817">
        <f t="shared" si="210"/>
        <v>0</v>
      </c>
      <c r="CS157" s="817">
        <f t="shared" si="210"/>
        <v>0</v>
      </c>
      <c r="CT157" s="817">
        <f t="shared" si="210"/>
        <v>0</v>
      </c>
      <c r="CU157" s="817">
        <f t="shared" si="210"/>
        <v>0</v>
      </c>
      <c r="CV157" s="817">
        <f t="shared" si="210"/>
        <v>0</v>
      </c>
      <c r="CW157" s="817">
        <f t="shared" si="210"/>
        <v>0</v>
      </c>
      <c r="CX157" s="817">
        <f t="shared" si="210"/>
        <v>0</v>
      </c>
      <c r="CY157" s="817">
        <f t="shared" si="210"/>
        <v>0</v>
      </c>
      <c r="CZ157" s="817">
        <f t="shared" ref="CZ157:EE157" si="211">IF(CZ$4&lt;$E$32,CZ$45,CZ$45*(1-$E$35))</f>
        <v>0</v>
      </c>
      <c r="DA157" s="817">
        <f t="shared" si="211"/>
        <v>0</v>
      </c>
      <c r="DB157" s="817">
        <f t="shared" si="211"/>
        <v>0</v>
      </c>
      <c r="DC157" s="817">
        <f t="shared" si="211"/>
        <v>0</v>
      </c>
      <c r="DD157" s="817">
        <f t="shared" si="211"/>
        <v>0</v>
      </c>
      <c r="DE157" s="817">
        <f t="shared" si="211"/>
        <v>0</v>
      </c>
      <c r="DF157" s="817">
        <f t="shared" si="211"/>
        <v>0</v>
      </c>
      <c r="DG157" s="817">
        <f t="shared" si="211"/>
        <v>0</v>
      </c>
      <c r="DH157" s="817">
        <f t="shared" si="211"/>
        <v>0</v>
      </c>
      <c r="DI157" s="817">
        <f t="shared" si="211"/>
        <v>0</v>
      </c>
      <c r="DJ157" s="817">
        <f t="shared" si="211"/>
        <v>0</v>
      </c>
      <c r="DK157" s="817">
        <f t="shared" si="211"/>
        <v>0</v>
      </c>
      <c r="DL157" s="817">
        <f t="shared" si="211"/>
        <v>0</v>
      </c>
      <c r="DM157" s="817">
        <f t="shared" si="211"/>
        <v>0</v>
      </c>
      <c r="DN157" s="817">
        <f t="shared" si="211"/>
        <v>0</v>
      </c>
      <c r="DO157" s="817">
        <f t="shared" si="211"/>
        <v>0</v>
      </c>
      <c r="DP157" s="817">
        <f t="shared" si="211"/>
        <v>0</v>
      </c>
      <c r="DQ157" s="817">
        <f t="shared" si="211"/>
        <v>0</v>
      </c>
      <c r="DR157" s="817">
        <f t="shared" si="211"/>
        <v>0</v>
      </c>
      <c r="DS157" s="817">
        <f t="shared" si="211"/>
        <v>0</v>
      </c>
      <c r="DT157" s="817">
        <f t="shared" si="211"/>
        <v>0</v>
      </c>
      <c r="DU157" s="817">
        <f t="shared" si="211"/>
        <v>0</v>
      </c>
      <c r="DV157" s="817">
        <f t="shared" si="211"/>
        <v>0</v>
      </c>
      <c r="DW157" s="817">
        <f t="shared" si="211"/>
        <v>0</v>
      </c>
      <c r="DX157" s="817">
        <f t="shared" si="211"/>
        <v>0</v>
      </c>
      <c r="DY157" s="817">
        <f t="shared" si="211"/>
        <v>0</v>
      </c>
      <c r="DZ157" s="817">
        <f t="shared" si="211"/>
        <v>0</v>
      </c>
      <c r="EA157" s="817">
        <f t="shared" si="211"/>
        <v>0</v>
      </c>
      <c r="EB157" s="817">
        <f t="shared" si="211"/>
        <v>0</v>
      </c>
      <c r="EC157" s="817">
        <f t="shared" si="211"/>
        <v>0</v>
      </c>
      <c r="ED157" s="817">
        <f t="shared" si="211"/>
        <v>0</v>
      </c>
      <c r="EE157" s="817">
        <f t="shared" si="211"/>
        <v>0</v>
      </c>
      <c r="EF157" s="817">
        <f t="shared" ref="EF157:EP157" si="212">IF(EF$4&lt;$E$32,EF$45,EF$45*(1-$E$35))</f>
        <v>0</v>
      </c>
      <c r="EG157" s="817">
        <f t="shared" si="212"/>
        <v>0</v>
      </c>
      <c r="EH157" s="817">
        <f t="shared" si="212"/>
        <v>0</v>
      </c>
      <c r="EI157" s="817">
        <f t="shared" si="212"/>
        <v>0</v>
      </c>
      <c r="EJ157" s="817">
        <f t="shared" si="212"/>
        <v>0</v>
      </c>
      <c r="EK157" s="817">
        <f t="shared" si="212"/>
        <v>0</v>
      </c>
      <c r="EL157" s="817">
        <f t="shared" si="212"/>
        <v>0</v>
      </c>
      <c r="EM157" s="817">
        <f t="shared" si="212"/>
        <v>0</v>
      </c>
      <c r="EN157" s="817">
        <f t="shared" si="212"/>
        <v>0</v>
      </c>
      <c r="EO157" s="817">
        <f t="shared" si="212"/>
        <v>0</v>
      </c>
      <c r="EP157" s="817">
        <f t="shared" si="212"/>
        <v>0</v>
      </c>
    </row>
    <row r="158" spans="1:146" ht="14.1" customHeight="1">
      <c r="C158" s="81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C158" s="78"/>
      <c r="BD158" s="78"/>
      <c r="BE158" s="78"/>
      <c r="BF158" s="78"/>
      <c r="BG158" s="78"/>
      <c r="BH158" s="78"/>
      <c r="BI158" s="78"/>
      <c r="BJ158" s="78"/>
      <c r="BK158" s="78"/>
      <c r="BL158" s="78"/>
      <c r="BM158" s="78"/>
      <c r="BN158" s="78"/>
      <c r="BO158" s="78"/>
      <c r="BP158" s="78"/>
      <c r="BQ158" s="78"/>
      <c r="BR158" s="78"/>
      <c r="BS158" s="78"/>
      <c r="BT158" s="78"/>
      <c r="BU158" s="78"/>
      <c r="BV158" s="78"/>
      <c r="BW158" s="78"/>
      <c r="BX158" s="78"/>
      <c r="BY158" s="78"/>
      <c r="BZ158" s="78"/>
      <c r="CA158" s="78"/>
      <c r="CB158" s="78"/>
      <c r="CC158" s="78"/>
      <c r="CD158" s="78"/>
      <c r="CE158" s="78"/>
      <c r="CF158" s="78"/>
      <c r="CG158" s="78"/>
      <c r="CH158" s="78"/>
      <c r="CI158" s="78"/>
      <c r="CJ158" s="78"/>
      <c r="CK158" s="78"/>
      <c r="CL158" s="78"/>
      <c r="CM158" s="78"/>
      <c r="CN158" s="78"/>
      <c r="CO158" s="78"/>
      <c r="CP158" s="78"/>
      <c r="CQ158" s="78"/>
      <c r="CR158" s="78"/>
      <c r="CS158" s="78"/>
      <c r="CT158" s="78"/>
      <c r="CU158" s="78"/>
      <c r="CV158" s="78"/>
      <c r="CW158" s="78"/>
      <c r="CX158" s="78"/>
      <c r="CY158" s="78"/>
      <c r="CZ158" s="78"/>
      <c r="DA158" s="78"/>
      <c r="DB158" s="78"/>
      <c r="DC158" s="78"/>
      <c r="DD158" s="78"/>
      <c r="DE158" s="78"/>
      <c r="DF158" s="78"/>
      <c r="DG158" s="78"/>
      <c r="DH158" s="78"/>
      <c r="DI158" s="78"/>
      <c r="DJ158" s="78"/>
      <c r="DK158" s="78"/>
      <c r="DL158" s="78"/>
      <c r="DM158" s="78"/>
      <c r="DN158" s="78"/>
      <c r="DO158" s="78"/>
      <c r="DP158" s="78"/>
      <c r="DQ158" s="78"/>
      <c r="DR158" s="78"/>
      <c r="DS158" s="78"/>
      <c r="DT158" s="78"/>
      <c r="DU158" s="78"/>
      <c r="DV158" s="78"/>
      <c r="DW158" s="78"/>
      <c r="DX158" s="78"/>
      <c r="DY158" s="78"/>
      <c r="DZ158" s="78"/>
      <c r="EA158" s="78"/>
      <c r="EB158" s="78"/>
      <c r="EC158" s="78"/>
      <c r="ED158" s="78"/>
      <c r="EE158" s="78"/>
      <c r="EF158" s="78"/>
      <c r="EG158" s="78"/>
      <c r="EH158" s="78"/>
      <c r="EI158" s="78"/>
      <c r="EJ158" s="78"/>
      <c r="EK158" s="78"/>
      <c r="EL158" s="78"/>
      <c r="EM158" s="78"/>
      <c r="EN158" s="78"/>
      <c r="EO158" s="78"/>
      <c r="EP158" s="78"/>
    </row>
    <row r="159" spans="1:146" ht="14.1" customHeight="1">
      <c r="B159" s="832" t="s">
        <v>596</v>
      </c>
      <c r="E159" s="78"/>
      <c r="F159" s="78"/>
      <c r="G159" s="78"/>
      <c r="H159" s="78"/>
      <c r="I159" s="72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</row>
    <row r="160" spans="1:146" ht="14.1" customHeight="1">
      <c r="E160" s="78"/>
      <c r="F160" s="78"/>
      <c r="G160" s="78"/>
      <c r="H160" s="78"/>
      <c r="I160" s="72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</row>
    <row r="161" spans="2:146" ht="14.1" customHeight="1">
      <c r="B161" s="34" t="s">
        <v>200</v>
      </c>
      <c r="C161" s="8"/>
      <c r="E161" s="10"/>
      <c r="H161" s="9"/>
      <c r="I161" s="72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</row>
    <row r="162" spans="2:146" ht="14.1" customHeight="1">
      <c r="B162" s="15" t="s">
        <v>648</v>
      </c>
      <c r="C162" s="406"/>
      <c r="D162" s="8" t="s">
        <v>97</v>
      </c>
      <c r="E162" s="71">
        <f ca="1">SUM(G162:EP162)</f>
        <v>-15000</v>
      </c>
      <c r="G162" s="71"/>
      <c r="H162" s="71">
        <f t="shared" ref="H162:AM162" si="213">H50</f>
        <v>0</v>
      </c>
      <c r="I162" s="71">
        <f t="shared" si="213"/>
        <v>0</v>
      </c>
      <c r="J162" s="71">
        <f t="shared" si="213"/>
        <v>0</v>
      </c>
      <c r="K162" s="71">
        <f t="shared" ca="1" si="213"/>
        <v>0</v>
      </c>
      <c r="L162" s="71">
        <f t="shared" ca="1" si="213"/>
        <v>-15000</v>
      </c>
      <c r="M162" s="71">
        <f t="shared" ca="1" si="213"/>
        <v>0</v>
      </c>
      <c r="N162" s="71">
        <f t="shared" ca="1" si="213"/>
        <v>0</v>
      </c>
      <c r="O162" s="71">
        <f t="shared" ca="1" si="213"/>
        <v>0</v>
      </c>
      <c r="P162" s="71">
        <f t="shared" ca="1" si="213"/>
        <v>0</v>
      </c>
      <c r="Q162" s="71">
        <f t="shared" ca="1" si="213"/>
        <v>0</v>
      </c>
      <c r="R162" s="71">
        <f t="shared" ca="1" si="213"/>
        <v>0</v>
      </c>
      <c r="S162" s="71">
        <f t="shared" ca="1" si="213"/>
        <v>0</v>
      </c>
      <c r="T162" s="71">
        <f t="shared" ca="1" si="213"/>
        <v>0</v>
      </c>
      <c r="U162" s="71">
        <f t="shared" ca="1" si="213"/>
        <v>0</v>
      </c>
      <c r="V162" s="71">
        <f t="shared" ca="1" si="213"/>
        <v>0</v>
      </c>
      <c r="W162" s="71">
        <f t="shared" ca="1" si="213"/>
        <v>0</v>
      </c>
      <c r="X162" s="71">
        <f t="shared" ca="1" si="213"/>
        <v>0</v>
      </c>
      <c r="Y162" s="71">
        <f t="shared" ca="1" si="213"/>
        <v>0</v>
      </c>
      <c r="Z162" s="71">
        <f t="shared" ca="1" si="213"/>
        <v>0</v>
      </c>
      <c r="AA162" s="71">
        <f t="shared" ca="1" si="213"/>
        <v>0</v>
      </c>
      <c r="AB162" s="71">
        <f t="shared" ca="1" si="213"/>
        <v>0</v>
      </c>
      <c r="AC162" s="71">
        <f t="shared" ca="1" si="213"/>
        <v>0</v>
      </c>
      <c r="AD162" s="71">
        <f t="shared" ca="1" si="213"/>
        <v>0</v>
      </c>
      <c r="AE162" s="71">
        <f t="shared" ca="1" si="213"/>
        <v>0</v>
      </c>
      <c r="AF162" s="71">
        <f t="shared" ca="1" si="213"/>
        <v>0</v>
      </c>
      <c r="AG162" s="71">
        <f t="shared" ca="1" si="213"/>
        <v>0</v>
      </c>
      <c r="AH162" s="71">
        <f t="shared" ca="1" si="213"/>
        <v>0</v>
      </c>
      <c r="AI162" s="71">
        <f t="shared" ca="1" si="213"/>
        <v>0</v>
      </c>
      <c r="AJ162" s="71">
        <f t="shared" ca="1" si="213"/>
        <v>0</v>
      </c>
      <c r="AK162" s="71">
        <f t="shared" ca="1" si="213"/>
        <v>0</v>
      </c>
      <c r="AL162" s="71">
        <f t="shared" ca="1" si="213"/>
        <v>0</v>
      </c>
      <c r="AM162" s="71">
        <f t="shared" ca="1" si="213"/>
        <v>0</v>
      </c>
      <c r="AN162" s="71">
        <f t="shared" ref="AN162:BS162" ca="1" si="214">AN50</f>
        <v>0</v>
      </c>
      <c r="AO162" s="71">
        <f t="shared" ca="1" si="214"/>
        <v>0</v>
      </c>
      <c r="AP162" s="71">
        <f t="shared" ca="1" si="214"/>
        <v>0</v>
      </c>
      <c r="AQ162" s="71">
        <f t="shared" ca="1" si="214"/>
        <v>0</v>
      </c>
      <c r="AR162" s="71">
        <f t="shared" ca="1" si="214"/>
        <v>0</v>
      </c>
      <c r="AS162" s="71">
        <f t="shared" ca="1" si="214"/>
        <v>0</v>
      </c>
      <c r="AT162" s="71">
        <f t="shared" ca="1" si="214"/>
        <v>0</v>
      </c>
      <c r="AU162" s="71">
        <f t="shared" ca="1" si="214"/>
        <v>0</v>
      </c>
      <c r="AV162" s="71">
        <f t="shared" ca="1" si="214"/>
        <v>0</v>
      </c>
      <c r="AW162" s="71">
        <f t="shared" ca="1" si="214"/>
        <v>0</v>
      </c>
      <c r="AX162" s="71">
        <f t="shared" ca="1" si="214"/>
        <v>0</v>
      </c>
      <c r="AY162" s="71">
        <f t="shared" ca="1" si="214"/>
        <v>0</v>
      </c>
      <c r="AZ162" s="71">
        <f t="shared" ca="1" si="214"/>
        <v>0</v>
      </c>
      <c r="BA162" s="71">
        <f t="shared" ca="1" si="214"/>
        <v>0</v>
      </c>
      <c r="BB162" s="71">
        <f t="shared" ca="1" si="214"/>
        <v>0</v>
      </c>
      <c r="BC162" s="71">
        <f t="shared" ca="1" si="214"/>
        <v>0</v>
      </c>
      <c r="BD162" s="71">
        <f t="shared" ca="1" si="214"/>
        <v>0</v>
      </c>
      <c r="BE162" s="71">
        <f t="shared" ca="1" si="214"/>
        <v>0</v>
      </c>
      <c r="BF162" s="71">
        <f t="shared" ca="1" si="214"/>
        <v>0</v>
      </c>
      <c r="BG162" s="71">
        <f t="shared" ca="1" si="214"/>
        <v>0</v>
      </c>
      <c r="BH162" s="71">
        <f t="shared" ca="1" si="214"/>
        <v>0</v>
      </c>
      <c r="BI162" s="71">
        <f t="shared" ca="1" si="214"/>
        <v>0</v>
      </c>
      <c r="BJ162" s="71">
        <f t="shared" ca="1" si="214"/>
        <v>0</v>
      </c>
      <c r="BK162" s="71">
        <f t="shared" ca="1" si="214"/>
        <v>0</v>
      </c>
      <c r="BL162" s="71">
        <f t="shared" ca="1" si="214"/>
        <v>0</v>
      </c>
      <c r="BM162" s="71">
        <f t="shared" ca="1" si="214"/>
        <v>0</v>
      </c>
      <c r="BN162" s="71">
        <f t="shared" ca="1" si="214"/>
        <v>0</v>
      </c>
      <c r="BO162" s="71">
        <f t="shared" ca="1" si="214"/>
        <v>0</v>
      </c>
      <c r="BP162" s="71">
        <f t="shared" ca="1" si="214"/>
        <v>0</v>
      </c>
      <c r="BQ162" s="71">
        <f t="shared" ca="1" si="214"/>
        <v>0</v>
      </c>
      <c r="BR162" s="71">
        <f t="shared" ca="1" si="214"/>
        <v>0</v>
      </c>
      <c r="BS162" s="71">
        <f t="shared" ca="1" si="214"/>
        <v>0</v>
      </c>
      <c r="BT162" s="71">
        <f t="shared" ref="BT162:CY162" ca="1" si="215">BT50</f>
        <v>0</v>
      </c>
      <c r="BU162" s="71">
        <f t="shared" ca="1" si="215"/>
        <v>0</v>
      </c>
      <c r="BV162" s="71">
        <f t="shared" ca="1" si="215"/>
        <v>0</v>
      </c>
      <c r="BW162" s="71">
        <f t="shared" ca="1" si="215"/>
        <v>0</v>
      </c>
      <c r="BX162" s="71">
        <f t="shared" ca="1" si="215"/>
        <v>0</v>
      </c>
      <c r="BY162" s="71">
        <f t="shared" ca="1" si="215"/>
        <v>0</v>
      </c>
      <c r="BZ162" s="71">
        <f t="shared" ca="1" si="215"/>
        <v>0</v>
      </c>
      <c r="CA162" s="71">
        <f t="shared" ca="1" si="215"/>
        <v>0</v>
      </c>
      <c r="CB162" s="71">
        <f t="shared" ca="1" si="215"/>
        <v>0</v>
      </c>
      <c r="CC162" s="71">
        <f t="shared" ca="1" si="215"/>
        <v>0</v>
      </c>
      <c r="CD162" s="71">
        <f t="shared" ca="1" si="215"/>
        <v>0</v>
      </c>
      <c r="CE162" s="71">
        <f t="shared" ca="1" si="215"/>
        <v>0</v>
      </c>
      <c r="CF162" s="71">
        <f t="shared" ca="1" si="215"/>
        <v>0</v>
      </c>
      <c r="CG162" s="71">
        <f t="shared" ca="1" si="215"/>
        <v>0</v>
      </c>
      <c r="CH162" s="71">
        <f t="shared" ca="1" si="215"/>
        <v>0</v>
      </c>
      <c r="CI162" s="71">
        <f t="shared" ca="1" si="215"/>
        <v>0</v>
      </c>
      <c r="CJ162" s="71">
        <f t="shared" ca="1" si="215"/>
        <v>0</v>
      </c>
      <c r="CK162" s="71">
        <f t="shared" ca="1" si="215"/>
        <v>0</v>
      </c>
      <c r="CL162" s="71">
        <f t="shared" ca="1" si="215"/>
        <v>0</v>
      </c>
      <c r="CM162" s="71">
        <f t="shared" ca="1" si="215"/>
        <v>0</v>
      </c>
      <c r="CN162" s="71">
        <f t="shared" ca="1" si="215"/>
        <v>0</v>
      </c>
      <c r="CO162" s="71">
        <f t="shared" ca="1" si="215"/>
        <v>0</v>
      </c>
      <c r="CP162" s="71">
        <f t="shared" ca="1" si="215"/>
        <v>0</v>
      </c>
      <c r="CQ162" s="71">
        <f t="shared" ca="1" si="215"/>
        <v>0</v>
      </c>
      <c r="CR162" s="71">
        <f t="shared" ca="1" si="215"/>
        <v>0</v>
      </c>
      <c r="CS162" s="71">
        <f t="shared" ca="1" si="215"/>
        <v>0</v>
      </c>
      <c r="CT162" s="71">
        <f t="shared" ca="1" si="215"/>
        <v>0</v>
      </c>
      <c r="CU162" s="71">
        <f t="shared" ca="1" si="215"/>
        <v>0</v>
      </c>
      <c r="CV162" s="71">
        <f t="shared" ca="1" si="215"/>
        <v>0</v>
      </c>
      <c r="CW162" s="71">
        <f t="shared" ca="1" si="215"/>
        <v>0</v>
      </c>
      <c r="CX162" s="71">
        <f t="shared" ca="1" si="215"/>
        <v>0</v>
      </c>
      <c r="CY162" s="71">
        <f t="shared" ca="1" si="215"/>
        <v>0</v>
      </c>
      <c r="CZ162" s="71">
        <f t="shared" ref="CZ162:EE162" ca="1" si="216">CZ50</f>
        <v>0</v>
      </c>
      <c r="DA162" s="71">
        <f t="shared" ca="1" si="216"/>
        <v>0</v>
      </c>
      <c r="DB162" s="71">
        <f t="shared" ca="1" si="216"/>
        <v>0</v>
      </c>
      <c r="DC162" s="71">
        <f t="shared" ca="1" si="216"/>
        <v>0</v>
      </c>
      <c r="DD162" s="71">
        <f t="shared" ca="1" si="216"/>
        <v>0</v>
      </c>
      <c r="DE162" s="71">
        <f t="shared" ca="1" si="216"/>
        <v>0</v>
      </c>
      <c r="DF162" s="71">
        <f t="shared" ca="1" si="216"/>
        <v>0</v>
      </c>
      <c r="DG162" s="71">
        <f t="shared" ca="1" si="216"/>
        <v>0</v>
      </c>
      <c r="DH162" s="71">
        <f t="shared" ca="1" si="216"/>
        <v>0</v>
      </c>
      <c r="DI162" s="71">
        <f t="shared" ca="1" si="216"/>
        <v>0</v>
      </c>
      <c r="DJ162" s="71">
        <f t="shared" ca="1" si="216"/>
        <v>0</v>
      </c>
      <c r="DK162" s="71">
        <f t="shared" ca="1" si="216"/>
        <v>0</v>
      </c>
      <c r="DL162" s="71">
        <f t="shared" ca="1" si="216"/>
        <v>0</v>
      </c>
      <c r="DM162" s="71">
        <f t="shared" ca="1" si="216"/>
        <v>0</v>
      </c>
      <c r="DN162" s="71">
        <f t="shared" ca="1" si="216"/>
        <v>0</v>
      </c>
      <c r="DO162" s="71">
        <f t="shared" ca="1" si="216"/>
        <v>0</v>
      </c>
      <c r="DP162" s="71">
        <f t="shared" ca="1" si="216"/>
        <v>0</v>
      </c>
      <c r="DQ162" s="71">
        <f t="shared" ca="1" si="216"/>
        <v>0</v>
      </c>
      <c r="DR162" s="71">
        <f t="shared" ca="1" si="216"/>
        <v>0</v>
      </c>
      <c r="DS162" s="71">
        <f t="shared" ca="1" si="216"/>
        <v>0</v>
      </c>
      <c r="DT162" s="71">
        <f t="shared" ca="1" si="216"/>
        <v>0</v>
      </c>
      <c r="DU162" s="71">
        <f t="shared" ca="1" si="216"/>
        <v>0</v>
      </c>
      <c r="DV162" s="71">
        <f t="shared" ca="1" si="216"/>
        <v>0</v>
      </c>
      <c r="DW162" s="71">
        <f t="shared" ca="1" si="216"/>
        <v>0</v>
      </c>
      <c r="DX162" s="71">
        <f t="shared" ca="1" si="216"/>
        <v>0</v>
      </c>
      <c r="DY162" s="71">
        <f t="shared" ca="1" si="216"/>
        <v>0</v>
      </c>
      <c r="DZ162" s="71">
        <f t="shared" ca="1" si="216"/>
        <v>0</v>
      </c>
      <c r="EA162" s="71">
        <f t="shared" ca="1" si="216"/>
        <v>0</v>
      </c>
      <c r="EB162" s="71">
        <f t="shared" ca="1" si="216"/>
        <v>0</v>
      </c>
      <c r="EC162" s="71">
        <f t="shared" ca="1" si="216"/>
        <v>0</v>
      </c>
      <c r="ED162" s="71">
        <f t="shared" ca="1" si="216"/>
        <v>0</v>
      </c>
      <c r="EE162" s="71">
        <f t="shared" ca="1" si="216"/>
        <v>0</v>
      </c>
      <c r="EF162" s="71">
        <f t="shared" ref="EF162:EP162" ca="1" si="217">EF50</f>
        <v>0</v>
      </c>
      <c r="EG162" s="71">
        <f t="shared" ca="1" si="217"/>
        <v>0</v>
      </c>
      <c r="EH162" s="71">
        <f t="shared" ca="1" si="217"/>
        <v>0</v>
      </c>
      <c r="EI162" s="71">
        <f t="shared" ca="1" si="217"/>
        <v>0</v>
      </c>
      <c r="EJ162" s="71">
        <f t="shared" ca="1" si="217"/>
        <v>0</v>
      </c>
      <c r="EK162" s="71">
        <f t="shared" ca="1" si="217"/>
        <v>0</v>
      </c>
      <c r="EL162" s="71">
        <f t="shared" ca="1" si="217"/>
        <v>0</v>
      </c>
      <c r="EM162" s="71">
        <f t="shared" ca="1" si="217"/>
        <v>0</v>
      </c>
      <c r="EN162" s="71">
        <f t="shared" ca="1" si="217"/>
        <v>0</v>
      </c>
      <c r="EO162" s="71">
        <f t="shared" ca="1" si="217"/>
        <v>0</v>
      </c>
      <c r="EP162" s="71">
        <f t="shared" ca="1" si="217"/>
        <v>0</v>
      </c>
    </row>
    <row r="163" spans="2:146" ht="14.1" customHeight="1">
      <c r="B163" s="141" t="s">
        <v>492</v>
      </c>
      <c r="C163" s="831"/>
      <c r="D163" s="296" t="s">
        <v>97</v>
      </c>
      <c r="E163" s="217">
        <f ca="1">SUM(G163:EP163)</f>
        <v>-15000</v>
      </c>
      <c r="F163" s="141"/>
      <c r="G163" s="205"/>
      <c r="H163" s="217">
        <f t="shared" ref="H163:AM163" si="218">SUM(H162:H162)</f>
        <v>0</v>
      </c>
      <c r="I163" s="217">
        <f t="shared" si="218"/>
        <v>0</v>
      </c>
      <c r="J163" s="217">
        <f t="shared" si="218"/>
        <v>0</v>
      </c>
      <c r="K163" s="217">
        <f t="shared" ca="1" si="218"/>
        <v>0</v>
      </c>
      <c r="L163" s="217">
        <f t="shared" ca="1" si="218"/>
        <v>-15000</v>
      </c>
      <c r="M163" s="217">
        <f t="shared" ca="1" si="218"/>
        <v>0</v>
      </c>
      <c r="N163" s="217">
        <f t="shared" ca="1" si="218"/>
        <v>0</v>
      </c>
      <c r="O163" s="217">
        <f t="shared" ca="1" si="218"/>
        <v>0</v>
      </c>
      <c r="P163" s="217">
        <f t="shared" ca="1" si="218"/>
        <v>0</v>
      </c>
      <c r="Q163" s="217">
        <f t="shared" ca="1" si="218"/>
        <v>0</v>
      </c>
      <c r="R163" s="217">
        <f t="shared" ca="1" si="218"/>
        <v>0</v>
      </c>
      <c r="S163" s="217">
        <f t="shared" ca="1" si="218"/>
        <v>0</v>
      </c>
      <c r="T163" s="217">
        <f t="shared" ca="1" si="218"/>
        <v>0</v>
      </c>
      <c r="U163" s="217">
        <f t="shared" ca="1" si="218"/>
        <v>0</v>
      </c>
      <c r="V163" s="217">
        <f t="shared" ca="1" si="218"/>
        <v>0</v>
      </c>
      <c r="W163" s="217">
        <f t="shared" ca="1" si="218"/>
        <v>0</v>
      </c>
      <c r="X163" s="217">
        <f t="shared" ca="1" si="218"/>
        <v>0</v>
      </c>
      <c r="Y163" s="217">
        <f t="shared" ca="1" si="218"/>
        <v>0</v>
      </c>
      <c r="Z163" s="217">
        <f t="shared" ca="1" si="218"/>
        <v>0</v>
      </c>
      <c r="AA163" s="217">
        <f t="shared" ca="1" si="218"/>
        <v>0</v>
      </c>
      <c r="AB163" s="217">
        <f t="shared" ca="1" si="218"/>
        <v>0</v>
      </c>
      <c r="AC163" s="217">
        <f t="shared" ca="1" si="218"/>
        <v>0</v>
      </c>
      <c r="AD163" s="217">
        <f t="shared" ca="1" si="218"/>
        <v>0</v>
      </c>
      <c r="AE163" s="217">
        <f t="shared" ca="1" si="218"/>
        <v>0</v>
      </c>
      <c r="AF163" s="217">
        <f t="shared" ca="1" si="218"/>
        <v>0</v>
      </c>
      <c r="AG163" s="217">
        <f t="shared" ca="1" si="218"/>
        <v>0</v>
      </c>
      <c r="AH163" s="217">
        <f t="shared" ca="1" si="218"/>
        <v>0</v>
      </c>
      <c r="AI163" s="217">
        <f t="shared" ca="1" si="218"/>
        <v>0</v>
      </c>
      <c r="AJ163" s="217">
        <f t="shared" ca="1" si="218"/>
        <v>0</v>
      </c>
      <c r="AK163" s="217">
        <f t="shared" ca="1" si="218"/>
        <v>0</v>
      </c>
      <c r="AL163" s="217">
        <f t="shared" ca="1" si="218"/>
        <v>0</v>
      </c>
      <c r="AM163" s="217">
        <f t="shared" ca="1" si="218"/>
        <v>0</v>
      </c>
      <c r="AN163" s="217">
        <f t="shared" ref="AN163:BS163" ca="1" si="219">SUM(AN162:AN162)</f>
        <v>0</v>
      </c>
      <c r="AO163" s="217">
        <f t="shared" ca="1" si="219"/>
        <v>0</v>
      </c>
      <c r="AP163" s="217">
        <f t="shared" ca="1" si="219"/>
        <v>0</v>
      </c>
      <c r="AQ163" s="217">
        <f t="shared" ca="1" si="219"/>
        <v>0</v>
      </c>
      <c r="AR163" s="217">
        <f t="shared" ca="1" si="219"/>
        <v>0</v>
      </c>
      <c r="AS163" s="217">
        <f t="shared" ca="1" si="219"/>
        <v>0</v>
      </c>
      <c r="AT163" s="217">
        <f t="shared" ca="1" si="219"/>
        <v>0</v>
      </c>
      <c r="AU163" s="217">
        <f t="shared" ca="1" si="219"/>
        <v>0</v>
      </c>
      <c r="AV163" s="217">
        <f t="shared" ca="1" si="219"/>
        <v>0</v>
      </c>
      <c r="AW163" s="217">
        <f t="shared" ca="1" si="219"/>
        <v>0</v>
      </c>
      <c r="AX163" s="217">
        <f t="shared" ca="1" si="219"/>
        <v>0</v>
      </c>
      <c r="AY163" s="217">
        <f t="shared" ca="1" si="219"/>
        <v>0</v>
      </c>
      <c r="AZ163" s="217">
        <f t="shared" ca="1" si="219"/>
        <v>0</v>
      </c>
      <c r="BA163" s="217">
        <f t="shared" ca="1" si="219"/>
        <v>0</v>
      </c>
      <c r="BB163" s="217">
        <f t="shared" ca="1" si="219"/>
        <v>0</v>
      </c>
      <c r="BC163" s="217">
        <f t="shared" ca="1" si="219"/>
        <v>0</v>
      </c>
      <c r="BD163" s="217">
        <f t="shared" ca="1" si="219"/>
        <v>0</v>
      </c>
      <c r="BE163" s="217">
        <f t="shared" ca="1" si="219"/>
        <v>0</v>
      </c>
      <c r="BF163" s="217">
        <f t="shared" ca="1" si="219"/>
        <v>0</v>
      </c>
      <c r="BG163" s="217">
        <f t="shared" ca="1" si="219"/>
        <v>0</v>
      </c>
      <c r="BH163" s="217">
        <f t="shared" ca="1" si="219"/>
        <v>0</v>
      </c>
      <c r="BI163" s="217">
        <f t="shared" ca="1" si="219"/>
        <v>0</v>
      </c>
      <c r="BJ163" s="217">
        <f t="shared" ca="1" si="219"/>
        <v>0</v>
      </c>
      <c r="BK163" s="217">
        <f t="shared" ca="1" si="219"/>
        <v>0</v>
      </c>
      <c r="BL163" s="217">
        <f t="shared" ca="1" si="219"/>
        <v>0</v>
      </c>
      <c r="BM163" s="217">
        <f t="shared" ca="1" si="219"/>
        <v>0</v>
      </c>
      <c r="BN163" s="217">
        <f t="shared" ca="1" si="219"/>
        <v>0</v>
      </c>
      <c r="BO163" s="217">
        <f t="shared" ca="1" si="219"/>
        <v>0</v>
      </c>
      <c r="BP163" s="217">
        <f t="shared" ca="1" si="219"/>
        <v>0</v>
      </c>
      <c r="BQ163" s="217">
        <f t="shared" ca="1" si="219"/>
        <v>0</v>
      </c>
      <c r="BR163" s="217">
        <f t="shared" ca="1" si="219"/>
        <v>0</v>
      </c>
      <c r="BS163" s="217">
        <f t="shared" ca="1" si="219"/>
        <v>0</v>
      </c>
      <c r="BT163" s="217">
        <f t="shared" ref="BT163:CY163" ca="1" si="220">SUM(BT162:BT162)</f>
        <v>0</v>
      </c>
      <c r="BU163" s="217">
        <f t="shared" ca="1" si="220"/>
        <v>0</v>
      </c>
      <c r="BV163" s="217">
        <f t="shared" ca="1" si="220"/>
        <v>0</v>
      </c>
      <c r="BW163" s="217">
        <f t="shared" ca="1" si="220"/>
        <v>0</v>
      </c>
      <c r="BX163" s="217">
        <f t="shared" ca="1" si="220"/>
        <v>0</v>
      </c>
      <c r="BY163" s="217">
        <f t="shared" ca="1" si="220"/>
        <v>0</v>
      </c>
      <c r="BZ163" s="217">
        <f t="shared" ca="1" si="220"/>
        <v>0</v>
      </c>
      <c r="CA163" s="217">
        <f t="shared" ca="1" si="220"/>
        <v>0</v>
      </c>
      <c r="CB163" s="217">
        <f t="shared" ca="1" si="220"/>
        <v>0</v>
      </c>
      <c r="CC163" s="217">
        <f t="shared" ca="1" si="220"/>
        <v>0</v>
      </c>
      <c r="CD163" s="217">
        <f t="shared" ca="1" si="220"/>
        <v>0</v>
      </c>
      <c r="CE163" s="217">
        <f t="shared" ca="1" si="220"/>
        <v>0</v>
      </c>
      <c r="CF163" s="217">
        <f t="shared" ca="1" si="220"/>
        <v>0</v>
      </c>
      <c r="CG163" s="217">
        <f t="shared" ca="1" si="220"/>
        <v>0</v>
      </c>
      <c r="CH163" s="217">
        <f t="shared" ca="1" si="220"/>
        <v>0</v>
      </c>
      <c r="CI163" s="217">
        <f t="shared" ca="1" si="220"/>
        <v>0</v>
      </c>
      <c r="CJ163" s="217">
        <f t="shared" ca="1" si="220"/>
        <v>0</v>
      </c>
      <c r="CK163" s="217">
        <f t="shared" ca="1" si="220"/>
        <v>0</v>
      </c>
      <c r="CL163" s="217">
        <f t="shared" ca="1" si="220"/>
        <v>0</v>
      </c>
      <c r="CM163" s="217">
        <f t="shared" ca="1" si="220"/>
        <v>0</v>
      </c>
      <c r="CN163" s="217">
        <f t="shared" ca="1" si="220"/>
        <v>0</v>
      </c>
      <c r="CO163" s="217">
        <f t="shared" ca="1" si="220"/>
        <v>0</v>
      </c>
      <c r="CP163" s="217">
        <f t="shared" ca="1" si="220"/>
        <v>0</v>
      </c>
      <c r="CQ163" s="217">
        <f t="shared" ca="1" si="220"/>
        <v>0</v>
      </c>
      <c r="CR163" s="217">
        <f t="shared" ca="1" si="220"/>
        <v>0</v>
      </c>
      <c r="CS163" s="217">
        <f t="shared" ca="1" si="220"/>
        <v>0</v>
      </c>
      <c r="CT163" s="217">
        <f t="shared" ca="1" si="220"/>
        <v>0</v>
      </c>
      <c r="CU163" s="217">
        <f t="shared" ca="1" si="220"/>
        <v>0</v>
      </c>
      <c r="CV163" s="217">
        <f t="shared" ca="1" si="220"/>
        <v>0</v>
      </c>
      <c r="CW163" s="217">
        <f t="shared" ca="1" si="220"/>
        <v>0</v>
      </c>
      <c r="CX163" s="217">
        <f t="shared" ca="1" si="220"/>
        <v>0</v>
      </c>
      <c r="CY163" s="217">
        <f t="shared" ca="1" si="220"/>
        <v>0</v>
      </c>
      <c r="CZ163" s="217">
        <f t="shared" ref="CZ163:DI163" ca="1" si="221">SUM(CZ162:CZ162)</f>
        <v>0</v>
      </c>
      <c r="DA163" s="217">
        <f t="shared" ca="1" si="221"/>
        <v>0</v>
      </c>
      <c r="DB163" s="217">
        <f t="shared" ca="1" si="221"/>
        <v>0</v>
      </c>
      <c r="DC163" s="217">
        <f t="shared" ca="1" si="221"/>
        <v>0</v>
      </c>
      <c r="DD163" s="217">
        <f t="shared" ca="1" si="221"/>
        <v>0</v>
      </c>
      <c r="DE163" s="217">
        <f t="shared" ca="1" si="221"/>
        <v>0</v>
      </c>
      <c r="DF163" s="217">
        <f t="shared" ca="1" si="221"/>
        <v>0</v>
      </c>
      <c r="DG163" s="217">
        <f t="shared" ca="1" si="221"/>
        <v>0</v>
      </c>
      <c r="DH163" s="217">
        <f t="shared" ca="1" si="221"/>
        <v>0</v>
      </c>
      <c r="DI163" s="217">
        <f t="shared" ca="1" si="221"/>
        <v>0</v>
      </c>
      <c r="DJ163" s="217">
        <f t="shared" ref="DJ163:EP163" ca="1" si="222">SUM(DJ162:DJ162)</f>
        <v>0</v>
      </c>
      <c r="DK163" s="217">
        <f t="shared" ca="1" si="222"/>
        <v>0</v>
      </c>
      <c r="DL163" s="217">
        <f t="shared" ca="1" si="222"/>
        <v>0</v>
      </c>
      <c r="DM163" s="217">
        <f t="shared" ca="1" si="222"/>
        <v>0</v>
      </c>
      <c r="DN163" s="217">
        <f t="shared" ca="1" si="222"/>
        <v>0</v>
      </c>
      <c r="DO163" s="217">
        <f t="shared" ca="1" si="222"/>
        <v>0</v>
      </c>
      <c r="DP163" s="217">
        <f t="shared" ca="1" si="222"/>
        <v>0</v>
      </c>
      <c r="DQ163" s="217">
        <f t="shared" ca="1" si="222"/>
        <v>0</v>
      </c>
      <c r="DR163" s="217">
        <f t="shared" ca="1" si="222"/>
        <v>0</v>
      </c>
      <c r="DS163" s="217">
        <f t="shared" ca="1" si="222"/>
        <v>0</v>
      </c>
      <c r="DT163" s="217">
        <f t="shared" ca="1" si="222"/>
        <v>0</v>
      </c>
      <c r="DU163" s="217">
        <f t="shared" ca="1" si="222"/>
        <v>0</v>
      </c>
      <c r="DV163" s="217">
        <f t="shared" ca="1" si="222"/>
        <v>0</v>
      </c>
      <c r="DW163" s="217">
        <f t="shared" ca="1" si="222"/>
        <v>0</v>
      </c>
      <c r="DX163" s="217">
        <f t="shared" ca="1" si="222"/>
        <v>0</v>
      </c>
      <c r="DY163" s="217">
        <f t="shared" ca="1" si="222"/>
        <v>0</v>
      </c>
      <c r="DZ163" s="217">
        <f t="shared" ca="1" si="222"/>
        <v>0</v>
      </c>
      <c r="EA163" s="217">
        <f t="shared" ca="1" si="222"/>
        <v>0</v>
      </c>
      <c r="EB163" s="217">
        <f t="shared" ca="1" si="222"/>
        <v>0</v>
      </c>
      <c r="EC163" s="217">
        <f t="shared" ca="1" si="222"/>
        <v>0</v>
      </c>
      <c r="ED163" s="217">
        <f t="shared" ca="1" si="222"/>
        <v>0</v>
      </c>
      <c r="EE163" s="217">
        <f t="shared" ca="1" si="222"/>
        <v>0</v>
      </c>
      <c r="EF163" s="217">
        <f t="shared" ca="1" si="222"/>
        <v>0</v>
      </c>
      <c r="EG163" s="217">
        <f t="shared" ca="1" si="222"/>
        <v>0</v>
      </c>
      <c r="EH163" s="217">
        <f t="shared" ca="1" si="222"/>
        <v>0</v>
      </c>
      <c r="EI163" s="217">
        <f t="shared" ca="1" si="222"/>
        <v>0</v>
      </c>
      <c r="EJ163" s="217">
        <f t="shared" ca="1" si="222"/>
        <v>0</v>
      </c>
      <c r="EK163" s="217">
        <f t="shared" ca="1" si="222"/>
        <v>0</v>
      </c>
      <c r="EL163" s="217">
        <f t="shared" ca="1" si="222"/>
        <v>0</v>
      </c>
      <c r="EM163" s="217">
        <f t="shared" ca="1" si="222"/>
        <v>0</v>
      </c>
      <c r="EN163" s="217">
        <f t="shared" ca="1" si="222"/>
        <v>0</v>
      </c>
      <c r="EO163" s="217">
        <f t="shared" ca="1" si="222"/>
        <v>0</v>
      </c>
      <c r="EP163" s="217">
        <f t="shared" ca="1" si="222"/>
        <v>0</v>
      </c>
    </row>
    <row r="164" spans="2:146" ht="14.1" customHeight="1">
      <c r="C164" s="290"/>
      <c r="E164" s="10"/>
      <c r="G164" s="10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/>
      <c r="AB164" s="71"/>
      <c r="AC164" s="71"/>
      <c r="AD164" s="71"/>
      <c r="AE164" s="71"/>
      <c r="AF164" s="71"/>
      <c r="AG164" s="71"/>
      <c r="AH164" s="71"/>
      <c r="AI164" s="71"/>
      <c r="AJ164" s="71"/>
      <c r="AK164" s="71"/>
      <c r="AL164" s="71"/>
      <c r="AM164" s="71"/>
      <c r="AN164" s="71"/>
      <c r="AO164" s="71"/>
      <c r="AP164" s="71"/>
      <c r="AQ164" s="71"/>
      <c r="AR164" s="71"/>
      <c r="AS164" s="71"/>
      <c r="AT164" s="71"/>
      <c r="AU164" s="71"/>
      <c r="AV164" s="71"/>
      <c r="AW164" s="71"/>
      <c r="AX164" s="71"/>
      <c r="AY164" s="71"/>
      <c r="AZ164" s="71"/>
      <c r="BA164" s="71"/>
      <c r="BB164" s="71"/>
      <c r="BC164" s="71"/>
      <c r="BD164" s="71"/>
      <c r="BE164" s="71"/>
      <c r="BF164" s="71"/>
      <c r="BG164" s="71"/>
      <c r="BH164" s="71"/>
      <c r="BI164" s="71"/>
      <c r="BJ164" s="71"/>
      <c r="BK164" s="71"/>
      <c r="BL164" s="71"/>
      <c r="BM164" s="71"/>
      <c r="BN164" s="71"/>
      <c r="BO164" s="71"/>
      <c r="BP164" s="71"/>
      <c r="BQ164" s="71"/>
      <c r="BR164" s="71"/>
      <c r="BS164" s="71"/>
      <c r="BT164" s="71"/>
      <c r="BU164" s="71"/>
      <c r="BV164" s="71"/>
      <c r="BW164" s="71"/>
      <c r="BX164" s="71"/>
      <c r="BY164" s="71"/>
      <c r="BZ164" s="71"/>
      <c r="CA164" s="71"/>
      <c r="CB164" s="71"/>
      <c r="CC164" s="71"/>
      <c r="CD164" s="71"/>
      <c r="CE164" s="71"/>
      <c r="CF164" s="71"/>
      <c r="CG164" s="71"/>
      <c r="CH164" s="71"/>
      <c r="CI164" s="71"/>
      <c r="CJ164" s="71"/>
      <c r="CK164" s="71"/>
      <c r="CL164" s="71"/>
      <c r="CM164" s="71"/>
      <c r="CN164" s="71"/>
      <c r="CO164" s="71"/>
      <c r="CP164" s="71"/>
      <c r="CQ164" s="71"/>
      <c r="CR164" s="71"/>
      <c r="CS164" s="71"/>
      <c r="CT164" s="71"/>
      <c r="CU164" s="71"/>
      <c r="CV164" s="71"/>
      <c r="CW164" s="71"/>
      <c r="CX164" s="71"/>
      <c r="CY164" s="71"/>
      <c r="CZ164" s="71"/>
      <c r="DA164" s="71"/>
      <c r="DB164" s="71"/>
      <c r="DC164" s="71"/>
      <c r="DD164" s="71"/>
      <c r="DE164" s="71"/>
      <c r="DF164" s="71"/>
      <c r="DG164" s="71"/>
      <c r="DH164" s="71"/>
      <c r="DI164" s="71"/>
      <c r="DJ164" s="71"/>
      <c r="DK164" s="71"/>
      <c r="DL164" s="71"/>
      <c r="DM164" s="71"/>
      <c r="DN164" s="71"/>
      <c r="DO164" s="71"/>
      <c r="DP164" s="71"/>
      <c r="DQ164" s="71"/>
      <c r="DR164" s="71"/>
      <c r="DS164" s="71"/>
      <c r="DT164" s="71"/>
      <c r="DU164" s="71"/>
      <c r="DV164" s="71"/>
      <c r="DW164" s="71"/>
      <c r="DX164" s="71"/>
      <c r="DY164" s="71"/>
      <c r="DZ164" s="71"/>
      <c r="EA164" s="71"/>
      <c r="EB164" s="71"/>
      <c r="EC164" s="71"/>
      <c r="ED164" s="71"/>
      <c r="EE164" s="71"/>
      <c r="EF164" s="71"/>
      <c r="EG164" s="71"/>
      <c r="EH164" s="71"/>
      <c r="EI164" s="71"/>
      <c r="EJ164" s="71"/>
      <c r="EK164" s="71"/>
      <c r="EL164" s="71"/>
      <c r="EM164" s="71"/>
      <c r="EN164" s="71"/>
      <c r="EO164" s="71"/>
      <c r="EP164" s="71"/>
    </row>
    <row r="165" spans="2:146" ht="14.1" customHeight="1">
      <c r="B165" s="34" t="s">
        <v>201</v>
      </c>
      <c r="C165" s="8"/>
      <c r="E165" s="10"/>
      <c r="H165" s="9"/>
      <c r="I165" s="72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</row>
    <row r="166" spans="2:146" ht="14.1" customHeight="1">
      <c r="B166" s="15" t="s">
        <v>650</v>
      </c>
      <c r="C166" s="8"/>
      <c r="D166" s="8" t="s">
        <v>97</v>
      </c>
      <c r="E166" s="10">
        <f t="shared" ref="E166" ca="1" si="223">SUM(G166:EP166)</f>
        <v>27000</v>
      </c>
      <c r="G166" s="10"/>
      <c r="H166" s="10">
        <f t="shared" ref="H166:AM166" ca="1" si="224">(H$4=$E$32)*$E$38</f>
        <v>0</v>
      </c>
      <c r="I166" s="10">
        <f t="shared" ca="1" si="224"/>
        <v>0</v>
      </c>
      <c r="J166" s="10">
        <f t="shared" ca="1" si="224"/>
        <v>0</v>
      </c>
      <c r="K166" s="10">
        <f t="shared" ca="1" si="224"/>
        <v>0</v>
      </c>
      <c r="L166" s="10">
        <f t="shared" ca="1" si="224"/>
        <v>0</v>
      </c>
      <c r="M166" s="10">
        <f t="shared" ca="1" si="224"/>
        <v>0</v>
      </c>
      <c r="N166" s="10">
        <f t="shared" ca="1" si="224"/>
        <v>0</v>
      </c>
      <c r="O166" s="10">
        <f t="shared" ca="1" si="224"/>
        <v>0</v>
      </c>
      <c r="P166" s="10">
        <f t="shared" ca="1" si="224"/>
        <v>0</v>
      </c>
      <c r="Q166" s="10">
        <f t="shared" ca="1" si="224"/>
        <v>0</v>
      </c>
      <c r="R166" s="10">
        <f t="shared" ca="1" si="224"/>
        <v>0</v>
      </c>
      <c r="S166" s="10">
        <f t="shared" ca="1" si="224"/>
        <v>0</v>
      </c>
      <c r="T166" s="10">
        <f t="shared" ca="1" si="224"/>
        <v>0</v>
      </c>
      <c r="U166" s="10">
        <f t="shared" ca="1" si="224"/>
        <v>0</v>
      </c>
      <c r="V166" s="10">
        <f t="shared" ca="1" si="224"/>
        <v>0</v>
      </c>
      <c r="W166" s="10">
        <f t="shared" ca="1" si="224"/>
        <v>0</v>
      </c>
      <c r="X166" s="10">
        <f t="shared" ca="1" si="224"/>
        <v>27000</v>
      </c>
      <c r="Y166" s="10">
        <f t="shared" ca="1" si="224"/>
        <v>0</v>
      </c>
      <c r="Z166" s="10">
        <f t="shared" ca="1" si="224"/>
        <v>0</v>
      </c>
      <c r="AA166" s="10">
        <f t="shared" ca="1" si="224"/>
        <v>0</v>
      </c>
      <c r="AB166" s="10">
        <f t="shared" ca="1" si="224"/>
        <v>0</v>
      </c>
      <c r="AC166" s="10">
        <f t="shared" ca="1" si="224"/>
        <v>0</v>
      </c>
      <c r="AD166" s="10">
        <f t="shared" ca="1" si="224"/>
        <v>0</v>
      </c>
      <c r="AE166" s="10">
        <f t="shared" ca="1" si="224"/>
        <v>0</v>
      </c>
      <c r="AF166" s="10">
        <f t="shared" ca="1" si="224"/>
        <v>0</v>
      </c>
      <c r="AG166" s="10">
        <f t="shared" ca="1" si="224"/>
        <v>0</v>
      </c>
      <c r="AH166" s="10">
        <f t="shared" ca="1" si="224"/>
        <v>0</v>
      </c>
      <c r="AI166" s="10">
        <f t="shared" ca="1" si="224"/>
        <v>0</v>
      </c>
      <c r="AJ166" s="10">
        <f t="shared" ca="1" si="224"/>
        <v>0</v>
      </c>
      <c r="AK166" s="10">
        <f t="shared" ca="1" si="224"/>
        <v>0</v>
      </c>
      <c r="AL166" s="10">
        <f t="shared" ca="1" si="224"/>
        <v>0</v>
      </c>
      <c r="AM166" s="10">
        <f t="shared" ca="1" si="224"/>
        <v>0</v>
      </c>
      <c r="AN166" s="10">
        <f t="shared" ref="AN166:BS166" ca="1" si="225">(AN$4=$E$32)*$E$38</f>
        <v>0</v>
      </c>
      <c r="AO166" s="10">
        <f t="shared" ca="1" si="225"/>
        <v>0</v>
      </c>
      <c r="AP166" s="10">
        <f t="shared" ca="1" si="225"/>
        <v>0</v>
      </c>
      <c r="AQ166" s="10">
        <f t="shared" ca="1" si="225"/>
        <v>0</v>
      </c>
      <c r="AR166" s="10">
        <f t="shared" ca="1" si="225"/>
        <v>0</v>
      </c>
      <c r="AS166" s="10">
        <f t="shared" ca="1" si="225"/>
        <v>0</v>
      </c>
      <c r="AT166" s="10">
        <f t="shared" ca="1" si="225"/>
        <v>0</v>
      </c>
      <c r="AU166" s="10">
        <f t="shared" ca="1" si="225"/>
        <v>0</v>
      </c>
      <c r="AV166" s="10">
        <f t="shared" ca="1" si="225"/>
        <v>0</v>
      </c>
      <c r="AW166" s="10">
        <f t="shared" ca="1" si="225"/>
        <v>0</v>
      </c>
      <c r="AX166" s="10">
        <f t="shared" ca="1" si="225"/>
        <v>0</v>
      </c>
      <c r="AY166" s="10">
        <f t="shared" ca="1" si="225"/>
        <v>0</v>
      </c>
      <c r="AZ166" s="10">
        <f t="shared" ca="1" si="225"/>
        <v>0</v>
      </c>
      <c r="BA166" s="10">
        <f t="shared" ca="1" si="225"/>
        <v>0</v>
      </c>
      <c r="BB166" s="10">
        <f t="shared" ca="1" si="225"/>
        <v>0</v>
      </c>
      <c r="BC166" s="10">
        <f t="shared" ca="1" si="225"/>
        <v>0</v>
      </c>
      <c r="BD166" s="10">
        <f t="shared" ca="1" si="225"/>
        <v>0</v>
      </c>
      <c r="BE166" s="10">
        <f t="shared" ca="1" si="225"/>
        <v>0</v>
      </c>
      <c r="BF166" s="10">
        <f t="shared" ca="1" si="225"/>
        <v>0</v>
      </c>
      <c r="BG166" s="10">
        <f t="shared" ca="1" si="225"/>
        <v>0</v>
      </c>
      <c r="BH166" s="10">
        <f t="shared" ca="1" si="225"/>
        <v>0</v>
      </c>
      <c r="BI166" s="10">
        <f t="shared" ca="1" si="225"/>
        <v>0</v>
      </c>
      <c r="BJ166" s="10">
        <f t="shared" ca="1" si="225"/>
        <v>0</v>
      </c>
      <c r="BK166" s="10">
        <f t="shared" ca="1" si="225"/>
        <v>0</v>
      </c>
      <c r="BL166" s="10">
        <f t="shared" ca="1" si="225"/>
        <v>0</v>
      </c>
      <c r="BM166" s="10">
        <f t="shared" ca="1" si="225"/>
        <v>0</v>
      </c>
      <c r="BN166" s="10">
        <f t="shared" ca="1" si="225"/>
        <v>0</v>
      </c>
      <c r="BO166" s="10">
        <f t="shared" ca="1" si="225"/>
        <v>0</v>
      </c>
      <c r="BP166" s="10">
        <f t="shared" ca="1" si="225"/>
        <v>0</v>
      </c>
      <c r="BQ166" s="10">
        <f t="shared" ca="1" si="225"/>
        <v>0</v>
      </c>
      <c r="BR166" s="10">
        <f t="shared" ca="1" si="225"/>
        <v>0</v>
      </c>
      <c r="BS166" s="10">
        <f t="shared" ca="1" si="225"/>
        <v>0</v>
      </c>
      <c r="BT166" s="10">
        <f t="shared" ref="BT166:CY166" ca="1" si="226">(BT$4=$E$32)*$E$38</f>
        <v>0</v>
      </c>
      <c r="BU166" s="10">
        <f t="shared" ca="1" si="226"/>
        <v>0</v>
      </c>
      <c r="BV166" s="10">
        <f t="shared" ca="1" si="226"/>
        <v>0</v>
      </c>
      <c r="BW166" s="10">
        <f t="shared" ca="1" si="226"/>
        <v>0</v>
      </c>
      <c r="BX166" s="10">
        <f t="shared" ca="1" si="226"/>
        <v>0</v>
      </c>
      <c r="BY166" s="10">
        <f t="shared" ca="1" si="226"/>
        <v>0</v>
      </c>
      <c r="BZ166" s="10">
        <f t="shared" ca="1" si="226"/>
        <v>0</v>
      </c>
      <c r="CA166" s="10">
        <f t="shared" ca="1" si="226"/>
        <v>0</v>
      </c>
      <c r="CB166" s="10">
        <f t="shared" ca="1" si="226"/>
        <v>0</v>
      </c>
      <c r="CC166" s="10">
        <f t="shared" ca="1" si="226"/>
        <v>0</v>
      </c>
      <c r="CD166" s="10">
        <f t="shared" ca="1" si="226"/>
        <v>0</v>
      </c>
      <c r="CE166" s="10">
        <f t="shared" ca="1" si="226"/>
        <v>0</v>
      </c>
      <c r="CF166" s="10">
        <f t="shared" ca="1" si="226"/>
        <v>0</v>
      </c>
      <c r="CG166" s="10">
        <f t="shared" ca="1" si="226"/>
        <v>0</v>
      </c>
      <c r="CH166" s="10">
        <f t="shared" ca="1" si="226"/>
        <v>0</v>
      </c>
      <c r="CI166" s="10">
        <f t="shared" ca="1" si="226"/>
        <v>0</v>
      </c>
      <c r="CJ166" s="10">
        <f t="shared" ca="1" si="226"/>
        <v>0</v>
      </c>
      <c r="CK166" s="10">
        <f t="shared" ca="1" si="226"/>
        <v>0</v>
      </c>
      <c r="CL166" s="10">
        <f t="shared" ca="1" si="226"/>
        <v>0</v>
      </c>
      <c r="CM166" s="10">
        <f t="shared" ca="1" si="226"/>
        <v>0</v>
      </c>
      <c r="CN166" s="10">
        <f t="shared" ca="1" si="226"/>
        <v>0</v>
      </c>
      <c r="CO166" s="10">
        <f t="shared" ca="1" si="226"/>
        <v>0</v>
      </c>
      <c r="CP166" s="10">
        <f t="shared" ca="1" si="226"/>
        <v>0</v>
      </c>
      <c r="CQ166" s="10">
        <f t="shared" ca="1" si="226"/>
        <v>0</v>
      </c>
      <c r="CR166" s="10">
        <f t="shared" ca="1" si="226"/>
        <v>0</v>
      </c>
      <c r="CS166" s="10">
        <f t="shared" ca="1" si="226"/>
        <v>0</v>
      </c>
      <c r="CT166" s="10">
        <f t="shared" ca="1" si="226"/>
        <v>0</v>
      </c>
      <c r="CU166" s="10">
        <f t="shared" ca="1" si="226"/>
        <v>0</v>
      </c>
      <c r="CV166" s="10">
        <f t="shared" ca="1" si="226"/>
        <v>0</v>
      </c>
      <c r="CW166" s="10">
        <f t="shared" ca="1" si="226"/>
        <v>0</v>
      </c>
      <c r="CX166" s="10">
        <f t="shared" ca="1" si="226"/>
        <v>0</v>
      </c>
      <c r="CY166" s="10">
        <f t="shared" ca="1" si="226"/>
        <v>0</v>
      </c>
      <c r="CZ166" s="10">
        <f t="shared" ref="CZ166:EE166" ca="1" si="227">(CZ$4=$E$32)*$E$38</f>
        <v>0</v>
      </c>
      <c r="DA166" s="10">
        <f t="shared" ca="1" si="227"/>
        <v>0</v>
      </c>
      <c r="DB166" s="10">
        <f t="shared" ca="1" si="227"/>
        <v>0</v>
      </c>
      <c r="DC166" s="10">
        <f t="shared" ca="1" si="227"/>
        <v>0</v>
      </c>
      <c r="DD166" s="10">
        <f t="shared" ca="1" si="227"/>
        <v>0</v>
      </c>
      <c r="DE166" s="10">
        <f t="shared" ca="1" si="227"/>
        <v>0</v>
      </c>
      <c r="DF166" s="10">
        <f t="shared" ca="1" si="227"/>
        <v>0</v>
      </c>
      <c r="DG166" s="10">
        <f t="shared" ca="1" si="227"/>
        <v>0</v>
      </c>
      <c r="DH166" s="10">
        <f t="shared" ca="1" si="227"/>
        <v>0</v>
      </c>
      <c r="DI166" s="10">
        <f t="shared" ca="1" si="227"/>
        <v>0</v>
      </c>
      <c r="DJ166" s="10">
        <f t="shared" ca="1" si="227"/>
        <v>0</v>
      </c>
      <c r="DK166" s="10">
        <f t="shared" ca="1" si="227"/>
        <v>0</v>
      </c>
      <c r="DL166" s="10">
        <f t="shared" ca="1" si="227"/>
        <v>0</v>
      </c>
      <c r="DM166" s="10">
        <f t="shared" ca="1" si="227"/>
        <v>0</v>
      </c>
      <c r="DN166" s="10">
        <f t="shared" ca="1" si="227"/>
        <v>0</v>
      </c>
      <c r="DO166" s="10">
        <f t="shared" ca="1" si="227"/>
        <v>0</v>
      </c>
      <c r="DP166" s="10">
        <f t="shared" ca="1" si="227"/>
        <v>0</v>
      </c>
      <c r="DQ166" s="10">
        <f t="shared" ca="1" si="227"/>
        <v>0</v>
      </c>
      <c r="DR166" s="10">
        <f t="shared" ca="1" si="227"/>
        <v>0</v>
      </c>
      <c r="DS166" s="10">
        <f t="shared" ca="1" si="227"/>
        <v>0</v>
      </c>
      <c r="DT166" s="10">
        <f t="shared" ca="1" si="227"/>
        <v>0</v>
      </c>
      <c r="DU166" s="10">
        <f t="shared" ca="1" si="227"/>
        <v>0</v>
      </c>
      <c r="DV166" s="10">
        <f t="shared" ca="1" si="227"/>
        <v>0</v>
      </c>
      <c r="DW166" s="10">
        <f t="shared" ca="1" si="227"/>
        <v>0</v>
      </c>
      <c r="DX166" s="10">
        <f t="shared" ca="1" si="227"/>
        <v>0</v>
      </c>
      <c r="DY166" s="10">
        <f t="shared" ca="1" si="227"/>
        <v>0</v>
      </c>
      <c r="DZ166" s="10">
        <f t="shared" ca="1" si="227"/>
        <v>0</v>
      </c>
      <c r="EA166" s="10">
        <f t="shared" ca="1" si="227"/>
        <v>0</v>
      </c>
      <c r="EB166" s="10">
        <f t="shared" ca="1" si="227"/>
        <v>0</v>
      </c>
      <c r="EC166" s="10">
        <f t="shared" ca="1" si="227"/>
        <v>0</v>
      </c>
      <c r="ED166" s="10">
        <f t="shared" ca="1" si="227"/>
        <v>0</v>
      </c>
      <c r="EE166" s="10">
        <f t="shared" ca="1" si="227"/>
        <v>0</v>
      </c>
      <c r="EF166" s="10">
        <f t="shared" ref="EF166:EP166" ca="1" si="228">(EF$4=$E$32)*$E$38</f>
        <v>0</v>
      </c>
      <c r="EG166" s="10">
        <f t="shared" ca="1" si="228"/>
        <v>0</v>
      </c>
      <c r="EH166" s="10">
        <f t="shared" ca="1" si="228"/>
        <v>0</v>
      </c>
      <c r="EI166" s="10">
        <f t="shared" ca="1" si="228"/>
        <v>0</v>
      </c>
      <c r="EJ166" s="10">
        <f t="shared" ca="1" si="228"/>
        <v>0</v>
      </c>
      <c r="EK166" s="10">
        <f t="shared" ca="1" si="228"/>
        <v>0</v>
      </c>
      <c r="EL166" s="10">
        <f t="shared" ca="1" si="228"/>
        <v>0</v>
      </c>
      <c r="EM166" s="10">
        <f t="shared" ca="1" si="228"/>
        <v>0</v>
      </c>
      <c r="EN166" s="10">
        <f t="shared" ca="1" si="228"/>
        <v>0</v>
      </c>
      <c r="EO166" s="10">
        <f t="shared" ca="1" si="228"/>
        <v>0</v>
      </c>
      <c r="EP166" s="10">
        <f t="shared" ca="1" si="228"/>
        <v>0</v>
      </c>
    </row>
    <row r="167" spans="2:146" ht="14.1" customHeight="1">
      <c r="B167" s="15" t="s">
        <v>581</v>
      </c>
      <c r="C167" s="8"/>
      <c r="D167" s="8" t="s">
        <v>97</v>
      </c>
      <c r="E167" s="10">
        <f t="shared" ref="E167:E169" si="229">SUM(G167:EP167)</f>
        <v>0</v>
      </c>
      <c r="G167" s="10"/>
      <c r="H167" s="10">
        <f>H$157*IRR!H97</f>
        <v>0</v>
      </c>
      <c r="I167" s="10">
        <f>I$157*IRR!I97</f>
        <v>0</v>
      </c>
      <c r="J167" s="10">
        <f>J$157*IRR!J97</f>
        <v>0</v>
      </c>
      <c r="K167" s="10">
        <f>K$157*IRR!K97</f>
        <v>0</v>
      </c>
      <c r="L167" s="10">
        <f>L$157*IRR!L97</f>
        <v>0</v>
      </c>
      <c r="M167" s="10">
        <f>M$157*IRR!M97</f>
        <v>0</v>
      </c>
      <c r="N167" s="10">
        <f>N$157*IRR!N97</f>
        <v>0</v>
      </c>
      <c r="O167" s="10">
        <f>O$157*IRR!O97</f>
        <v>0</v>
      </c>
      <c r="P167" s="10">
        <f>P$157*IRR!P97</f>
        <v>0</v>
      </c>
      <c r="Q167" s="10">
        <f>Q$157*IRR!Q97</f>
        <v>0</v>
      </c>
      <c r="R167" s="10">
        <f>R$157*IRR!R97</f>
        <v>0</v>
      </c>
      <c r="S167" s="10">
        <f>S$157*IRR!S97</f>
        <v>0</v>
      </c>
      <c r="T167" s="10">
        <f>T$157*IRR!T97</f>
        <v>0</v>
      </c>
      <c r="U167" s="10">
        <f>U$157*IRR!U97</f>
        <v>0</v>
      </c>
      <c r="V167" s="10">
        <f>V$157*IRR!V97</f>
        <v>0</v>
      </c>
      <c r="W167" s="10">
        <f>W$157*IRR!W97</f>
        <v>0</v>
      </c>
      <c r="X167" s="10">
        <f>X$157*IRR!X97</f>
        <v>0</v>
      </c>
      <c r="Y167" s="10">
        <f>Y$157*IRR!Y97</f>
        <v>0</v>
      </c>
      <c r="Z167" s="10">
        <f>Z$157*IRR!Z97</f>
        <v>0</v>
      </c>
      <c r="AA167" s="10">
        <f>AA$157*IRR!AA97</f>
        <v>0</v>
      </c>
      <c r="AB167" s="10">
        <f>AB$157*IRR!AB97</f>
        <v>0</v>
      </c>
      <c r="AC167" s="10">
        <f>AC$157*IRR!AC97</f>
        <v>0</v>
      </c>
      <c r="AD167" s="10">
        <f>AD$157*IRR!AD97</f>
        <v>0</v>
      </c>
      <c r="AE167" s="10">
        <f>AE$157*IRR!AE97</f>
        <v>0</v>
      </c>
      <c r="AF167" s="10">
        <f>AF$157*IRR!AF97</f>
        <v>0</v>
      </c>
      <c r="AG167" s="10">
        <f>AG$157*IRR!AG97</f>
        <v>0</v>
      </c>
      <c r="AH167" s="10">
        <f>AH$157*IRR!AH97</f>
        <v>0</v>
      </c>
      <c r="AI167" s="10">
        <f>AI$157*IRR!AI97</f>
        <v>0</v>
      </c>
      <c r="AJ167" s="10">
        <f>AJ$157*IRR!AJ97</f>
        <v>0</v>
      </c>
      <c r="AK167" s="10">
        <f>AK$157*IRR!AK97</f>
        <v>0</v>
      </c>
      <c r="AL167" s="10">
        <f>AL$157*IRR!AL97</f>
        <v>0</v>
      </c>
      <c r="AM167" s="10">
        <f>AM$157*IRR!AM97</f>
        <v>0</v>
      </c>
      <c r="AN167" s="10">
        <f>AN$157*IRR!AN97</f>
        <v>0</v>
      </c>
      <c r="AO167" s="10">
        <f>AO$157*IRR!AO97</f>
        <v>0</v>
      </c>
      <c r="AP167" s="10">
        <f>AP$157*IRR!AP97</f>
        <v>0</v>
      </c>
      <c r="AQ167" s="10">
        <f>AQ$157*IRR!AQ97</f>
        <v>0</v>
      </c>
      <c r="AR167" s="10">
        <f>AR$157*IRR!AR97</f>
        <v>0</v>
      </c>
      <c r="AS167" s="10">
        <f>AS$157*IRR!AS97</f>
        <v>0</v>
      </c>
      <c r="AT167" s="10">
        <f>AT$157*IRR!AT97</f>
        <v>0</v>
      </c>
      <c r="AU167" s="10">
        <f>AU$157*IRR!AU97</f>
        <v>0</v>
      </c>
      <c r="AV167" s="10">
        <f>AV$157*IRR!AV97</f>
        <v>0</v>
      </c>
      <c r="AW167" s="10">
        <f>AW$157*IRR!AW97</f>
        <v>0</v>
      </c>
      <c r="AX167" s="10">
        <f>AX$157*IRR!AX97</f>
        <v>0</v>
      </c>
      <c r="AY167" s="10">
        <f>AY$157*IRR!AY97</f>
        <v>0</v>
      </c>
      <c r="AZ167" s="10">
        <f>AZ$157*IRR!AZ97</f>
        <v>0</v>
      </c>
      <c r="BA167" s="10">
        <f>BA$157*IRR!BA97</f>
        <v>0</v>
      </c>
      <c r="BB167" s="10">
        <f>BB$157*IRR!BB97</f>
        <v>0</v>
      </c>
      <c r="BC167" s="10">
        <f>BC$157*IRR!BC97</f>
        <v>0</v>
      </c>
      <c r="BD167" s="10">
        <f>BD$157*IRR!BD97</f>
        <v>0</v>
      </c>
      <c r="BE167" s="10">
        <f>BE$157*IRR!BE97</f>
        <v>0</v>
      </c>
      <c r="BF167" s="10">
        <f>BF$157*IRR!BF97</f>
        <v>0</v>
      </c>
      <c r="BG167" s="10">
        <f>BG$157*IRR!BG97</f>
        <v>0</v>
      </c>
      <c r="BH167" s="10">
        <f>BH$157*IRR!BH97</f>
        <v>0</v>
      </c>
      <c r="BI167" s="10">
        <f>BI$157*IRR!BI97</f>
        <v>0</v>
      </c>
      <c r="BJ167" s="10">
        <f>BJ$157*IRR!BJ97</f>
        <v>0</v>
      </c>
      <c r="BK167" s="10">
        <f>BK$157*IRR!BK97</f>
        <v>0</v>
      </c>
      <c r="BL167" s="10">
        <f>BL$157*IRR!BL97</f>
        <v>0</v>
      </c>
      <c r="BM167" s="10">
        <f>BM$157*IRR!BM97</f>
        <v>0</v>
      </c>
      <c r="BN167" s="10">
        <f>BN$157*IRR!BN97</f>
        <v>0</v>
      </c>
      <c r="BO167" s="10">
        <f>BO$157*IRR!BO97</f>
        <v>0</v>
      </c>
      <c r="BP167" s="10">
        <f>BP$157*IRR!BP97</f>
        <v>0</v>
      </c>
      <c r="BQ167" s="10">
        <f>BQ$157*IRR!BQ97</f>
        <v>0</v>
      </c>
      <c r="BR167" s="10">
        <f>BR$157*IRR!BR97</f>
        <v>0</v>
      </c>
      <c r="BS167" s="10">
        <f>BS$157*IRR!BS97</f>
        <v>0</v>
      </c>
      <c r="BT167" s="10">
        <f>BT$157*IRR!BT97</f>
        <v>0</v>
      </c>
      <c r="BU167" s="10">
        <f>BU$157*IRR!BU97</f>
        <v>0</v>
      </c>
      <c r="BV167" s="10">
        <f>BV$157*IRR!BV97</f>
        <v>0</v>
      </c>
      <c r="BW167" s="10">
        <f>BW$157*IRR!BW97</f>
        <v>0</v>
      </c>
      <c r="BX167" s="10">
        <f>BX$157*IRR!BX97</f>
        <v>0</v>
      </c>
      <c r="BY167" s="10">
        <f>BY$157*IRR!BY97</f>
        <v>0</v>
      </c>
      <c r="BZ167" s="10">
        <f>BZ$157*IRR!BZ97</f>
        <v>0</v>
      </c>
      <c r="CA167" s="10">
        <f>CA$157*IRR!CA97</f>
        <v>0</v>
      </c>
      <c r="CB167" s="10">
        <f>CB$157*IRR!CB97</f>
        <v>0</v>
      </c>
      <c r="CC167" s="10">
        <f>CC$157*IRR!CC97</f>
        <v>0</v>
      </c>
      <c r="CD167" s="10">
        <f>CD$157*IRR!CD97</f>
        <v>0</v>
      </c>
      <c r="CE167" s="10">
        <f>CE$157*IRR!CE97</f>
        <v>0</v>
      </c>
      <c r="CF167" s="10">
        <f>CF$157*IRR!CF97</f>
        <v>0</v>
      </c>
      <c r="CG167" s="10">
        <f>CG$157*IRR!CG97</f>
        <v>0</v>
      </c>
      <c r="CH167" s="10">
        <f>CH$157*IRR!CH97</f>
        <v>0</v>
      </c>
      <c r="CI167" s="10">
        <f>CI$157*IRR!CI97</f>
        <v>0</v>
      </c>
      <c r="CJ167" s="10">
        <f>CJ$157*IRR!CJ97</f>
        <v>0</v>
      </c>
      <c r="CK167" s="10">
        <f>CK$157*IRR!CK97</f>
        <v>0</v>
      </c>
      <c r="CL167" s="10">
        <f>CL$157*IRR!CL97</f>
        <v>0</v>
      </c>
      <c r="CM167" s="10">
        <f>CM$157*IRR!CM97</f>
        <v>0</v>
      </c>
      <c r="CN167" s="10">
        <f>CN$157*IRR!CN97</f>
        <v>0</v>
      </c>
      <c r="CO167" s="10">
        <f>CO$157*IRR!CO97</f>
        <v>0</v>
      </c>
      <c r="CP167" s="10">
        <f>CP$157*IRR!CP97</f>
        <v>0</v>
      </c>
      <c r="CQ167" s="10">
        <f>CQ$157*IRR!CQ97</f>
        <v>0</v>
      </c>
      <c r="CR167" s="10">
        <f>CR$157*IRR!CR97</f>
        <v>0</v>
      </c>
      <c r="CS167" s="10">
        <f>CS$157*IRR!CS97</f>
        <v>0</v>
      </c>
      <c r="CT167" s="10">
        <f>CT$157*IRR!CT97</f>
        <v>0</v>
      </c>
      <c r="CU167" s="10">
        <f>CU$157*IRR!CU97</f>
        <v>0</v>
      </c>
      <c r="CV167" s="10">
        <f>CV$157*IRR!CV97</f>
        <v>0</v>
      </c>
      <c r="CW167" s="10">
        <f>CW$157*IRR!CW97</f>
        <v>0</v>
      </c>
      <c r="CX167" s="10">
        <f>CX$157*IRR!CX97</f>
        <v>0</v>
      </c>
      <c r="CY167" s="10">
        <f>CY$157*IRR!CY97</f>
        <v>0</v>
      </c>
      <c r="CZ167" s="10">
        <f>CZ$157*IRR!CZ97</f>
        <v>0</v>
      </c>
      <c r="DA167" s="10">
        <f>DA$157*IRR!DA97</f>
        <v>0</v>
      </c>
      <c r="DB167" s="10">
        <f>DB$157*IRR!DB97</f>
        <v>0</v>
      </c>
      <c r="DC167" s="10">
        <f>DC$157*IRR!DC97</f>
        <v>0</v>
      </c>
      <c r="DD167" s="10">
        <f>DD$157*IRR!DD97</f>
        <v>0</v>
      </c>
      <c r="DE167" s="10">
        <f>DE$157*IRR!DE97</f>
        <v>0</v>
      </c>
      <c r="DF167" s="10">
        <f>DF$157*IRR!DF97</f>
        <v>0</v>
      </c>
      <c r="DG167" s="10">
        <f>DG$157*IRR!DG97</f>
        <v>0</v>
      </c>
      <c r="DH167" s="10">
        <f>DH$157*IRR!DH97</f>
        <v>0</v>
      </c>
      <c r="DI167" s="10">
        <f>DI$157*IRR!DI97</f>
        <v>0</v>
      </c>
      <c r="DJ167" s="10">
        <f>DJ$157*IRR!EP97</f>
        <v>0</v>
      </c>
      <c r="DK167" s="10">
        <f>DK$157*IRR!EQ97</f>
        <v>0</v>
      </c>
      <c r="DL167" s="10">
        <f>DL$157*IRR!ER97</f>
        <v>0</v>
      </c>
      <c r="DM167" s="10">
        <f>DM$157*IRR!ES97</f>
        <v>0</v>
      </c>
      <c r="DN167" s="10">
        <f>DN$157*IRR!ET97</f>
        <v>0</v>
      </c>
      <c r="DO167" s="10">
        <f>DO$157*IRR!EU97</f>
        <v>0</v>
      </c>
      <c r="DP167" s="10">
        <f>DP$157*IRR!EV97</f>
        <v>0</v>
      </c>
      <c r="DQ167" s="10">
        <f>DQ$157*IRR!EW97</f>
        <v>0</v>
      </c>
      <c r="DR167" s="10">
        <f>DR$157*IRR!EX97</f>
        <v>0</v>
      </c>
      <c r="DS167" s="10">
        <f>DS$157*IRR!EY97</f>
        <v>0</v>
      </c>
      <c r="DT167" s="10">
        <f>DT$157*IRR!EZ97</f>
        <v>0</v>
      </c>
      <c r="DU167" s="10">
        <f>DU$157*IRR!FA97</f>
        <v>0</v>
      </c>
      <c r="DV167" s="10">
        <f>DV$157*IRR!FB97</f>
        <v>0</v>
      </c>
      <c r="DW167" s="10">
        <f>DW$157*IRR!FC97</f>
        <v>0</v>
      </c>
      <c r="DX167" s="10">
        <f>DX$157*IRR!FD97</f>
        <v>0</v>
      </c>
      <c r="DY167" s="10">
        <f>DY$157*IRR!FE97</f>
        <v>0</v>
      </c>
      <c r="DZ167" s="10">
        <f>DZ$157*IRR!FF97</f>
        <v>0</v>
      </c>
      <c r="EA167" s="10">
        <f>EA$157*IRR!FG97</f>
        <v>0</v>
      </c>
      <c r="EB167" s="10">
        <f>EB$157*IRR!FH97</f>
        <v>0</v>
      </c>
      <c r="EC167" s="10">
        <f>EC$157*IRR!FI97</f>
        <v>0</v>
      </c>
      <c r="ED167" s="10">
        <f>ED$157*IRR!FJ97</f>
        <v>0</v>
      </c>
      <c r="EE167" s="10">
        <f>EE$157*IRR!FK97</f>
        <v>0</v>
      </c>
      <c r="EF167" s="10">
        <f>EF$157*IRR!FL97</f>
        <v>0</v>
      </c>
      <c r="EG167" s="10">
        <f>EG$157*IRR!FM97</f>
        <v>0</v>
      </c>
      <c r="EH167" s="10">
        <f>EH$157*IRR!FN97</f>
        <v>0</v>
      </c>
      <c r="EI167" s="10">
        <f>EI$157*IRR!FO97</f>
        <v>0</v>
      </c>
      <c r="EJ167" s="10">
        <f>EJ$157*IRR!FP97</f>
        <v>0</v>
      </c>
      <c r="EK167" s="10">
        <f>EK$157*IRR!FQ97</f>
        <v>0</v>
      </c>
      <c r="EL167" s="10">
        <f>EL$157*IRR!FR97</f>
        <v>0</v>
      </c>
      <c r="EM167" s="10">
        <f>EM$157*IRR!FS97</f>
        <v>0</v>
      </c>
      <c r="EN167" s="10">
        <f>EN$157*IRR!FT97</f>
        <v>0</v>
      </c>
      <c r="EO167" s="10">
        <f>EO$157*IRR!FU97</f>
        <v>0</v>
      </c>
      <c r="EP167" s="10">
        <f>EP$157*IRR!FV97</f>
        <v>0</v>
      </c>
    </row>
    <row r="168" spans="2:146" ht="14.1" customHeight="1">
      <c r="B168" s="15" t="s">
        <v>566</v>
      </c>
      <c r="C168" s="8"/>
      <c r="D168" s="8" t="s">
        <v>97</v>
      </c>
      <c r="E168" s="10">
        <f t="shared" si="229"/>
        <v>0</v>
      </c>
      <c r="G168" s="10"/>
      <c r="H168" s="10">
        <f>H$157*IRR!H98</f>
        <v>0</v>
      </c>
      <c r="I168" s="10">
        <f>I$157*IRR!I98</f>
        <v>0</v>
      </c>
      <c r="J168" s="10">
        <f>J$157*IRR!J98</f>
        <v>0</v>
      </c>
      <c r="K168" s="10">
        <f>K$157*IRR!K98</f>
        <v>0</v>
      </c>
      <c r="L168" s="10">
        <f>L$157*IRR!L98</f>
        <v>0</v>
      </c>
      <c r="M168" s="10">
        <f>M$157*IRR!M98</f>
        <v>0</v>
      </c>
      <c r="N168" s="10">
        <f>N$157*IRR!N98</f>
        <v>0</v>
      </c>
      <c r="O168" s="10">
        <f>O$157*IRR!O98</f>
        <v>0</v>
      </c>
      <c r="P168" s="10">
        <f>P$157*IRR!P98</f>
        <v>0</v>
      </c>
      <c r="Q168" s="10">
        <f>Q$157*IRR!Q98</f>
        <v>0</v>
      </c>
      <c r="R168" s="10">
        <f>R$157*IRR!R98</f>
        <v>0</v>
      </c>
      <c r="S168" s="10">
        <f>S$157*IRR!S98</f>
        <v>0</v>
      </c>
      <c r="T168" s="10">
        <f>T$157*IRR!T98</f>
        <v>0</v>
      </c>
      <c r="U168" s="10">
        <f>U$157*IRR!U98</f>
        <v>0</v>
      </c>
      <c r="V168" s="10">
        <f>V$157*IRR!V98</f>
        <v>0</v>
      </c>
      <c r="W168" s="10">
        <f>W$157*IRR!W98</f>
        <v>0</v>
      </c>
      <c r="X168" s="10">
        <f>X$157*IRR!X98</f>
        <v>0</v>
      </c>
      <c r="Y168" s="10">
        <f>Y$157*IRR!Y98</f>
        <v>0</v>
      </c>
      <c r="Z168" s="10">
        <f>Z$157*IRR!Z98</f>
        <v>0</v>
      </c>
      <c r="AA168" s="10">
        <f>AA$157*IRR!AA98</f>
        <v>0</v>
      </c>
      <c r="AB168" s="10">
        <f>AB$157*IRR!AB98</f>
        <v>0</v>
      </c>
      <c r="AC168" s="10">
        <f>AC$157*IRR!AC98</f>
        <v>0</v>
      </c>
      <c r="AD168" s="10">
        <f>AD$157*IRR!AD98</f>
        <v>0</v>
      </c>
      <c r="AE168" s="10">
        <f>AE$157*IRR!AE98</f>
        <v>0</v>
      </c>
      <c r="AF168" s="10">
        <f>AF$157*IRR!AF98</f>
        <v>0</v>
      </c>
      <c r="AG168" s="10">
        <f>AG$157*IRR!AG98</f>
        <v>0</v>
      </c>
      <c r="AH168" s="10">
        <f>AH$157*IRR!AH98</f>
        <v>0</v>
      </c>
      <c r="AI168" s="10">
        <f>AI$157*IRR!AI98</f>
        <v>0</v>
      </c>
      <c r="AJ168" s="10">
        <f>AJ$157*IRR!AJ98</f>
        <v>0</v>
      </c>
      <c r="AK168" s="10">
        <f>AK$157*IRR!AK98</f>
        <v>0</v>
      </c>
      <c r="AL168" s="10">
        <f>AL$157*IRR!AL98</f>
        <v>0</v>
      </c>
      <c r="AM168" s="10">
        <f>AM$157*IRR!AM98</f>
        <v>0</v>
      </c>
      <c r="AN168" s="10">
        <f>AN$157*IRR!AN98</f>
        <v>0</v>
      </c>
      <c r="AO168" s="10">
        <f>AO$157*IRR!AO98</f>
        <v>0</v>
      </c>
      <c r="AP168" s="10">
        <f>AP$157*IRR!AP98</f>
        <v>0</v>
      </c>
      <c r="AQ168" s="10">
        <f>AQ$157*IRR!AQ98</f>
        <v>0</v>
      </c>
      <c r="AR168" s="10">
        <f>AR$157*IRR!AR98</f>
        <v>0</v>
      </c>
      <c r="AS168" s="10">
        <f>AS$157*IRR!AS98</f>
        <v>0</v>
      </c>
      <c r="AT168" s="10">
        <f>AT$157*IRR!AT98</f>
        <v>0</v>
      </c>
      <c r="AU168" s="10">
        <f>AU$157*IRR!AU98</f>
        <v>0</v>
      </c>
      <c r="AV168" s="10">
        <f>AV$157*IRR!AV98</f>
        <v>0</v>
      </c>
      <c r="AW168" s="10">
        <f>AW$157*IRR!AW98</f>
        <v>0</v>
      </c>
      <c r="AX168" s="10">
        <f>AX$157*IRR!AX98</f>
        <v>0</v>
      </c>
      <c r="AY168" s="10">
        <f>AY$157*IRR!AY98</f>
        <v>0</v>
      </c>
      <c r="AZ168" s="10">
        <f>AZ$157*IRR!AZ98</f>
        <v>0</v>
      </c>
      <c r="BA168" s="10">
        <f>BA$157*IRR!BA98</f>
        <v>0</v>
      </c>
      <c r="BB168" s="10">
        <f>BB$157*IRR!BB98</f>
        <v>0</v>
      </c>
      <c r="BC168" s="10">
        <f>BC$157*IRR!BC98</f>
        <v>0</v>
      </c>
      <c r="BD168" s="10">
        <f>BD$157*IRR!BD98</f>
        <v>0</v>
      </c>
      <c r="BE168" s="10">
        <f>BE$157*IRR!BE98</f>
        <v>0</v>
      </c>
      <c r="BF168" s="10">
        <f>BF$157*IRR!BF98</f>
        <v>0</v>
      </c>
      <c r="BG168" s="10">
        <f>BG$157*IRR!BG98</f>
        <v>0</v>
      </c>
      <c r="BH168" s="10">
        <f>BH$157*IRR!BH98</f>
        <v>0</v>
      </c>
      <c r="BI168" s="10">
        <f>BI$157*IRR!BI98</f>
        <v>0</v>
      </c>
      <c r="BJ168" s="10">
        <f>BJ$157*IRR!BJ98</f>
        <v>0</v>
      </c>
      <c r="BK168" s="10">
        <f>BK$157*IRR!BK98</f>
        <v>0</v>
      </c>
      <c r="BL168" s="10">
        <f>BL$157*IRR!BL98</f>
        <v>0</v>
      </c>
      <c r="BM168" s="10">
        <f>BM$157*IRR!BM98</f>
        <v>0</v>
      </c>
      <c r="BN168" s="10">
        <f>BN$157*IRR!BN98</f>
        <v>0</v>
      </c>
      <c r="BO168" s="10">
        <f>BO$157*IRR!BO98</f>
        <v>0</v>
      </c>
      <c r="BP168" s="10">
        <f>BP$157*IRR!BP98</f>
        <v>0</v>
      </c>
      <c r="BQ168" s="10">
        <f>BQ$157*IRR!BQ98</f>
        <v>0</v>
      </c>
      <c r="BR168" s="10">
        <f>BR$157*IRR!BR98</f>
        <v>0</v>
      </c>
      <c r="BS168" s="10">
        <f>BS$157*IRR!BS98</f>
        <v>0</v>
      </c>
      <c r="BT168" s="10">
        <f>BT$157*IRR!BT98</f>
        <v>0</v>
      </c>
      <c r="BU168" s="10">
        <f>BU$157*IRR!BU98</f>
        <v>0</v>
      </c>
      <c r="BV168" s="10">
        <f>BV$157*IRR!BV98</f>
        <v>0</v>
      </c>
      <c r="BW168" s="10">
        <f>BW$157*IRR!BW98</f>
        <v>0</v>
      </c>
      <c r="BX168" s="10">
        <f>BX$157*IRR!BX98</f>
        <v>0</v>
      </c>
      <c r="BY168" s="10">
        <f>BY$157*IRR!BY98</f>
        <v>0</v>
      </c>
      <c r="BZ168" s="10">
        <f>BZ$157*IRR!BZ98</f>
        <v>0</v>
      </c>
      <c r="CA168" s="10">
        <f>CA$157*IRR!CA98</f>
        <v>0</v>
      </c>
      <c r="CB168" s="10">
        <f>CB$157*IRR!CB98</f>
        <v>0</v>
      </c>
      <c r="CC168" s="10">
        <f>CC$157*IRR!CC98</f>
        <v>0</v>
      </c>
      <c r="CD168" s="10">
        <f>CD$157*IRR!CD98</f>
        <v>0</v>
      </c>
      <c r="CE168" s="10">
        <f>CE$157*IRR!CE98</f>
        <v>0</v>
      </c>
      <c r="CF168" s="10">
        <f>CF$157*IRR!CF98</f>
        <v>0</v>
      </c>
      <c r="CG168" s="10">
        <f>CG$157*IRR!CG98</f>
        <v>0</v>
      </c>
      <c r="CH168" s="10">
        <f>CH$157*IRR!CH98</f>
        <v>0</v>
      </c>
      <c r="CI168" s="10">
        <f>CI$157*IRR!CI98</f>
        <v>0</v>
      </c>
      <c r="CJ168" s="10">
        <f>CJ$157*IRR!CJ98</f>
        <v>0</v>
      </c>
      <c r="CK168" s="10">
        <f>CK$157*IRR!CK98</f>
        <v>0</v>
      </c>
      <c r="CL168" s="10">
        <f>CL$157*IRR!CL98</f>
        <v>0</v>
      </c>
      <c r="CM168" s="10">
        <f>CM$157*IRR!CM98</f>
        <v>0</v>
      </c>
      <c r="CN168" s="10">
        <f>CN$157*IRR!CN98</f>
        <v>0</v>
      </c>
      <c r="CO168" s="10">
        <f>CO$157*IRR!CO98</f>
        <v>0</v>
      </c>
      <c r="CP168" s="10">
        <f>CP$157*IRR!CP98</f>
        <v>0</v>
      </c>
      <c r="CQ168" s="10">
        <f>CQ$157*IRR!CQ98</f>
        <v>0</v>
      </c>
      <c r="CR168" s="10">
        <f>CR$157*IRR!CR98</f>
        <v>0</v>
      </c>
      <c r="CS168" s="10">
        <f>CS$157*IRR!CS98</f>
        <v>0</v>
      </c>
      <c r="CT168" s="10">
        <f>CT$157*IRR!CT98</f>
        <v>0</v>
      </c>
      <c r="CU168" s="10">
        <f>CU$157*IRR!CU98</f>
        <v>0</v>
      </c>
      <c r="CV168" s="10">
        <f>CV$157*IRR!CV98</f>
        <v>0</v>
      </c>
      <c r="CW168" s="10">
        <f>CW$157*IRR!CW98</f>
        <v>0</v>
      </c>
      <c r="CX168" s="10">
        <f>CX$157*IRR!CX98</f>
        <v>0</v>
      </c>
      <c r="CY168" s="10">
        <f>CY$157*IRR!CY98</f>
        <v>0</v>
      </c>
      <c r="CZ168" s="10">
        <f>CZ$157*IRR!CZ98</f>
        <v>0</v>
      </c>
      <c r="DA168" s="10">
        <f>DA$157*IRR!DA98</f>
        <v>0</v>
      </c>
      <c r="DB168" s="10">
        <f>DB$157*IRR!DB98</f>
        <v>0</v>
      </c>
      <c r="DC168" s="10">
        <f>DC$157*IRR!DC98</f>
        <v>0</v>
      </c>
      <c r="DD168" s="10">
        <f>DD$157*IRR!DD98</f>
        <v>0</v>
      </c>
      <c r="DE168" s="10">
        <f>DE$157*IRR!DE98</f>
        <v>0</v>
      </c>
      <c r="DF168" s="10">
        <f>DF$157*IRR!DF98</f>
        <v>0</v>
      </c>
      <c r="DG168" s="10">
        <f>DG$157*IRR!DG98</f>
        <v>0</v>
      </c>
      <c r="DH168" s="10">
        <f>DH$157*IRR!DH98</f>
        <v>0</v>
      </c>
      <c r="DI168" s="10">
        <f>DI$157*IRR!DI98</f>
        <v>0</v>
      </c>
      <c r="DJ168" s="10">
        <f>DJ$157*IRR!EP98</f>
        <v>0</v>
      </c>
      <c r="DK168" s="10">
        <f>DK$157*IRR!EQ98</f>
        <v>0</v>
      </c>
      <c r="DL168" s="10">
        <f>DL$157*IRR!ER98</f>
        <v>0</v>
      </c>
      <c r="DM168" s="10">
        <f>DM$157*IRR!ES98</f>
        <v>0</v>
      </c>
      <c r="DN168" s="10">
        <f>DN$157*IRR!ET98</f>
        <v>0</v>
      </c>
      <c r="DO168" s="10">
        <f>DO$157*IRR!EU98</f>
        <v>0</v>
      </c>
      <c r="DP168" s="10">
        <f>DP$157*IRR!EV98</f>
        <v>0</v>
      </c>
      <c r="DQ168" s="10">
        <f>DQ$157*IRR!EW98</f>
        <v>0</v>
      </c>
      <c r="DR168" s="10">
        <f>DR$157*IRR!EX98</f>
        <v>0</v>
      </c>
      <c r="DS168" s="10">
        <f>DS$157*IRR!EY98</f>
        <v>0</v>
      </c>
      <c r="DT168" s="10">
        <f>DT$157*IRR!EZ98</f>
        <v>0</v>
      </c>
      <c r="DU168" s="10">
        <f>DU$157*IRR!FA98</f>
        <v>0</v>
      </c>
      <c r="DV168" s="10">
        <f>DV$157*IRR!FB98</f>
        <v>0</v>
      </c>
      <c r="DW168" s="10">
        <f>DW$157*IRR!FC98</f>
        <v>0</v>
      </c>
      <c r="DX168" s="10">
        <f>DX$157*IRR!FD98</f>
        <v>0</v>
      </c>
      <c r="DY168" s="10">
        <f>DY$157*IRR!FE98</f>
        <v>0</v>
      </c>
      <c r="DZ168" s="10">
        <f>DZ$157*IRR!FF98</f>
        <v>0</v>
      </c>
      <c r="EA168" s="10">
        <f>EA$157*IRR!FG98</f>
        <v>0</v>
      </c>
      <c r="EB168" s="10">
        <f>EB$157*IRR!FH98</f>
        <v>0</v>
      </c>
      <c r="EC168" s="10">
        <f>EC$157*IRR!FI98</f>
        <v>0</v>
      </c>
      <c r="ED168" s="10">
        <f>ED$157*IRR!FJ98</f>
        <v>0</v>
      </c>
      <c r="EE168" s="10">
        <f>EE$157*IRR!FK98</f>
        <v>0</v>
      </c>
      <c r="EF168" s="10">
        <f>EF$157*IRR!FL98</f>
        <v>0</v>
      </c>
      <c r="EG168" s="10">
        <f>EG$157*IRR!FM98</f>
        <v>0</v>
      </c>
      <c r="EH168" s="10">
        <f>EH$157*IRR!FN98</f>
        <v>0</v>
      </c>
      <c r="EI168" s="10">
        <f>EI$157*IRR!FO98</f>
        <v>0</v>
      </c>
      <c r="EJ168" s="10">
        <f>EJ$157*IRR!FP98</f>
        <v>0</v>
      </c>
      <c r="EK168" s="10">
        <f>EK$157*IRR!FQ98</f>
        <v>0</v>
      </c>
      <c r="EL168" s="10">
        <f>EL$157*IRR!FR98</f>
        <v>0</v>
      </c>
      <c r="EM168" s="10">
        <f>EM$157*IRR!FS98</f>
        <v>0</v>
      </c>
      <c r="EN168" s="10">
        <f>EN$157*IRR!FT98</f>
        <v>0</v>
      </c>
      <c r="EO168" s="10">
        <f>EO$157*IRR!FU98</f>
        <v>0</v>
      </c>
      <c r="EP168" s="10">
        <f>EP$157*IRR!FV98</f>
        <v>0</v>
      </c>
    </row>
    <row r="169" spans="2:146" ht="14.1" customHeight="1">
      <c r="B169" s="15" t="s">
        <v>303</v>
      </c>
      <c r="C169" s="8"/>
      <c r="D169" s="8" t="s">
        <v>97</v>
      </c>
      <c r="E169" s="10">
        <f t="shared" ca="1" si="229"/>
        <v>0</v>
      </c>
      <c r="G169" s="10"/>
      <c r="H169" s="10">
        <f ca="1">H$157*IRR!H99</f>
        <v>0</v>
      </c>
      <c r="I169" s="10">
        <f ca="1">I$157*IRR!I99</f>
        <v>0</v>
      </c>
      <c r="J169" s="10">
        <f ca="1">J$157*IRR!J99</f>
        <v>0</v>
      </c>
      <c r="K169" s="10">
        <f ca="1">K$157*IRR!K99</f>
        <v>0</v>
      </c>
      <c r="L169" s="10">
        <f ca="1">L$157*IRR!L99</f>
        <v>0</v>
      </c>
      <c r="M169" s="10">
        <f ca="1">M$157*IRR!M99</f>
        <v>0</v>
      </c>
      <c r="N169" s="10">
        <f ca="1">N$157*IRR!N99</f>
        <v>0</v>
      </c>
      <c r="O169" s="10">
        <f ca="1">O$157*IRR!O99</f>
        <v>0</v>
      </c>
      <c r="P169" s="10">
        <f ca="1">P$157*IRR!P99</f>
        <v>0</v>
      </c>
      <c r="Q169" s="10">
        <f ca="1">Q$157*IRR!Q99</f>
        <v>0</v>
      </c>
      <c r="R169" s="10">
        <f ca="1">R$157*IRR!R99</f>
        <v>0</v>
      </c>
      <c r="S169" s="10">
        <f ca="1">S$157*IRR!S99</f>
        <v>0</v>
      </c>
      <c r="T169" s="10">
        <f ca="1">T$157*IRR!T99</f>
        <v>0</v>
      </c>
      <c r="U169" s="10">
        <f ca="1">U$157*IRR!U99</f>
        <v>0</v>
      </c>
      <c r="V169" s="10">
        <f ca="1">V$157*IRR!V99</f>
        <v>0</v>
      </c>
      <c r="W169" s="10">
        <f ca="1">W$157*IRR!W99</f>
        <v>0</v>
      </c>
      <c r="X169" s="10">
        <f ca="1">X$157*IRR!X99</f>
        <v>0</v>
      </c>
      <c r="Y169" s="10">
        <f ca="1">Y$157*IRR!Y99</f>
        <v>0</v>
      </c>
      <c r="Z169" s="10">
        <f ca="1">Z$157*IRR!Z99</f>
        <v>0</v>
      </c>
      <c r="AA169" s="10">
        <f ca="1">AA$157*IRR!AA99</f>
        <v>0</v>
      </c>
      <c r="AB169" s="10">
        <f ca="1">AB$157*IRR!AB99</f>
        <v>0</v>
      </c>
      <c r="AC169" s="10">
        <f ca="1">AC$157*IRR!AC99</f>
        <v>0</v>
      </c>
      <c r="AD169" s="10">
        <f ca="1">AD$157*IRR!AD99</f>
        <v>0</v>
      </c>
      <c r="AE169" s="10">
        <f ca="1">AE$157*IRR!AE99</f>
        <v>0</v>
      </c>
      <c r="AF169" s="10">
        <f ca="1">AF$157*IRR!AF99</f>
        <v>0</v>
      </c>
      <c r="AG169" s="10">
        <f ca="1">AG$157*IRR!AG99</f>
        <v>0</v>
      </c>
      <c r="AH169" s="10">
        <f ca="1">AH$157*IRR!AH99</f>
        <v>0</v>
      </c>
      <c r="AI169" s="10">
        <f ca="1">AI$157*IRR!AI99</f>
        <v>0</v>
      </c>
      <c r="AJ169" s="10">
        <f ca="1">AJ$157*IRR!AJ99</f>
        <v>0</v>
      </c>
      <c r="AK169" s="10">
        <f ca="1">AK$157*IRR!AK99</f>
        <v>0</v>
      </c>
      <c r="AL169" s="10">
        <f ca="1">AL$157*IRR!AL99</f>
        <v>0</v>
      </c>
      <c r="AM169" s="10">
        <f ca="1">AM$157*IRR!AM99</f>
        <v>0</v>
      </c>
      <c r="AN169" s="10">
        <f ca="1">AN$157*IRR!AN99</f>
        <v>0</v>
      </c>
      <c r="AO169" s="10">
        <f ca="1">AO$157*IRR!AO99</f>
        <v>0</v>
      </c>
      <c r="AP169" s="10">
        <f ca="1">AP$157*IRR!AP99</f>
        <v>0</v>
      </c>
      <c r="AQ169" s="10">
        <f ca="1">AQ$157*IRR!AQ99</f>
        <v>0</v>
      </c>
      <c r="AR169" s="10">
        <f ca="1">AR$157*IRR!AR99</f>
        <v>0</v>
      </c>
      <c r="AS169" s="10">
        <f ca="1">AS$157*IRR!AS99</f>
        <v>0</v>
      </c>
      <c r="AT169" s="10">
        <f ca="1">AT$157*IRR!AT99</f>
        <v>0</v>
      </c>
      <c r="AU169" s="10">
        <f ca="1">AU$157*IRR!AU99</f>
        <v>0</v>
      </c>
      <c r="AV169" s="10">
        <f ca="1">AV$157*IRR!AV99</f>
        <v>0</v>
      </c>
      <c r="AW169" s="10">
        <f ca="1">AW$157*IRR!AW99</f>
        <v>0</v>
      </c>
      <c r="AX169" s="10">
        <f ca="1">AX$157*IRR!AX99</f>
        <v>0</v>
      </c>
      <c r="AY169" s="10">
        <f ca="1">AY$157*IRR!AY99</f>
        <v>0</v>
      </c>
      <c r="AZ169" s="10">
        <f ca="1">AZ$157*IRR!AZ99</f>
        <v>0</v>
      </c>
      <c r="BA169" s="10">
        <f ca="1">BA$157*IRR!BA99</f>
        <v>0</v>
      </c>
      <c r="BB169" s="10">
        <f ca="1">BB$157*IRR!BB99</f>
        <v>0</v>
      </c>
      <c r="BC169" s="10">
        <f ca="1">BC$157*IRR!BC99</f>
        <v>0</v>
      </c>
      <c r="BD169" s="10">
        <f ca="1">BD$157*IRR!BD99</f>
        <v>0</v>
      </c>
      <c r="BE169" s="10">
        <f ca="1">BE$157*IRR!BE99</f>
        <v>0</v>
      </c>
      <c r="BF169" s="10">
        <f ca="1">BF$157*IRR!BF99</f>
        <v>0</v>
      </c>
      <c r="BG169" s="10">
        <f ca="1">BG$157*IRR!BG99</f>
        <v>0</v>
      </c>
      <c r="BH169" s="10">
        <f ca="1">BH$157*IRR!BH99</f>
        <v>0</v>
      </c>
      <c r="BI169" s="10">
        <f ca="1">BI$157*IRR!BI99</f>
        <v>0</v>
      </c>
      <c r="BJ169" s="10">
        <f ca="1">BJ$157*IRR!BJ99</f>
        <v>0</v>
      </c>
      <c r="BK169" s="10">
        <f ca="1">BK$157*IRR!BK99</f>
        <v>0</v>
      </c>
      <c r="BL169" s="10">
        <f ca="1">BL$157*IRR!BL99</f>
        <v>0</v>
      </c>
      <c r="BM169" s="10">
        <f ca="1">BM$157*IRR!BM99</f>
        <v>0</v>
      </c>
      <c r="BN169" s="10">
        <f ca="1">BN$157*IRR!BN99</f>
        <v>0</v>
      </c>
      <c r="BO169" s="10">
        <f ca="1">BO$157*IRR!BO99</f>
        <v>0</v>
      </c>
      <c r="BP169" s="10">
        <f ca="1">BP$157*IRR!BP99</f>
        <v>0</v>
      </c>
      <c r="BQ169" s="10">
        <f ca="1">BQ$157*IRR!BQ99</f>
        <v>0</v>
      </c>
      <c r="BR169" s="10">
        <f ca="1">BR$157*IRR!BR99</f>
        <v>0</v>
      </c>
      <c r="BS169" s="10">
        <f ca="1">BS$157*IRR!BS99</f>
        <v>0</v>
      </c>
      <c r="BT169" s="10">
        <f ca="1">BT$157*IRR!BT99</f>
        <v>0</v>
      </c>
      <c r="BU169" s="10">
        <f ca="1">BU$157*IRR!BU99</f>
        <v>0</v>
      </c>
      <c r="BV169" s="10">
        <f ca="1">BV$157*IRR!BV99</f>
        <v>0</v>
      </c>
      <c r="BW169" s="10">
        <f ca="1">BW$157*IRR!BW99</f>
        <v>0</v>
      </c>
      <c r="BX169" s="10">
        <f ca="1">BX$157*IRR!BX99</f>
        <v>0</v>
      </c>
      <c r="BY169" s="10">
        <f ca="1">BY$157*IRR!BY99</f>
        <v>0</v>
      </c>
      <c r="BZ169" s="10">
        <f ca="1">BZ$157*IRR!BZ99</f>
        <v>0</v>
      </c>
      <c r="CA169" s="10">
        <f ca="1">CA$157*IRR!CA99</f>
        <v>0</v>
      </c>
      <c r="CB169" s="10">
        <f ca="1">CB$157*IRR!CB99</f>
        <v>0</v>
      </c>
      <c r="CC169" s="10">
        <f ca="1">CC$157*IRR!CC99</f>
        <v>0</v>
      </c>
      <c r="CD169" s="10">
        <f ca="1">CD$157*IRR!CD99</f>
        <v>0</v>
      </c>
      <c r="CE169" s="10">
        <f ca="1">CE$157*IRR!CE99</f>
        <v>0</v>
      </c>
      <c r="CF169" s="10">
        <f ca="1">CF$157*IRR!CF99</f>
        <v>0</v>
      </c>
      <c r="CG169" s="10">
        <f ca="1">CG$157*IRR!CG99</f>
        <v>0</v>
      </c>
      <c r="CH169" s="10">
        <f ca="1">CH$157*IRR!CH99</f>
        <v>0</v>
      </c>
      <c r="CI169" s="10">
        <f ca="1">CI$157*IRR!CI99</f>
        <v>0</v>
      </c>
      <c r="CJ169" s="10">
        <f ca="1">CJ$157*IRR!CJ99</f>
        <v>0</v>
      </c>
      <c r="CK169" s="10">
        <f ca="1">CK$157*IRR!CK99</f>
        <v>0</v>
      </c>
      <c r="CL169" s="10">
        <f ca="1">CL$157*IRR!CL99</f>
        <v>0</v>
      </c>
      <c r="CM169" s="10">
        <f ca="1">CM$157*IRR!CM99</f>
        <v>0</v>
      </c>
      <c r="CN169" s="10">
        <f ca="1">CN$157*IRR!CN99</f>
        <v>0</v>
      </c>
      <c r="CO169" s="10">
        <f ca="1">CO$157*IRR!CO99</f>
        <v>0</v>
      </c>
      <c r="CP169" s="10">
        <f ca="1">CP$157*IRR!CP99</f>
        <v>0</v>
      </c>
      <c r="CQ169" s="10">
        <f ca="1">CQ$157*IRR!CQ99</f>
        <v>0</v>
      </c>
      <c r="CR169" s="10">
        <f ca="1">CR$157*IRR!CR99</f>
        <v>0</v>
      </c>
      <c r="CS169" s="10">
        <f ca="1">CS$157*IRR!CS99</f>
        <v>0</v>
      </c>
      <c r="CT169" s="10">
        <f ca="1">CT$157*IRR!CT99</f>
        <v>0</v>
      </c>
      <c r="CU169" s="10">
        <f ca="1">CU$157*IRR!CU99</f>
        <v>0</v>
      </c>
      <c r="CV169" s="10">
        <f ca="1">CV$157*IRR!CV99</f>
        <v>0</v>
      </c>
      <c r="CW169" s="10">
        <f ca="1">CW$157*IRR!CW99</f>
        <v>0</v>
      </c>
      <c r="CX169" s="10">
        <f ca="1">CX$157*IRR!CX99</f>
        <v>0</v>
      </c>
      <c r="CY169" s="10">
        <f ca="1">CY$157*IRR!CY99</f>
        <v>0</v>
      </c>
      <c r="CZ169" s="10">
        <f ca="1">CZ$157*IRR!CZ99</f>
        <v>0</v>
      </c>
      <c r="DA169" s="10">
        <f ca="1">DA$157*IRR!DA99</f>
        <v>0</v>
      </c>
      <c r="DB169" s="10">
        <f ca="1">DB$157*IRR!DB99</f>
        <v>0</v>
      </c>
      <c r="DC169" s="10">
        <f ca="1">DC$157*IRR!DC99</f>
        <v>0</v>
      </c>
      <c r="DD169" s="10">
        <f ca="1">DD$157*IRR!DD99</f>
        <v>0</v>
      </c>
      <c r="DE169" s="10">
        <f ca="1">DE$157*IRR!DE99</f>
        <v>0</v>
      </c>
      <c r="DF169" s="10">
        <f ca="1">DF$157*IRR!DF99</f>
        <v>0</v>
      </c>
      <c r="DG169" s="10">
        <f ca="1">DG$157*IRR!DG99</f>
        <v>0</v>
      </c>
      <c r="DH169" s="10">
        <f ca="1">DH$157*IRR!DH99</f>
        <v>0</v>
      </c>
      <c r="DI169" s="10">
        <f ca="1">DI$157*IRR!DI99</f>
        <v>0</v>
      </c>
      <c r="DJ169" s="10">
        <f ca="1">DJ$157*IRR!EP99</f>
        <v>0</v>
      </c>
      <c r="DK169" s="10">
        <f>DK$157*IRR!EQ99</f>
        <v>0</v>
      </c>
      <c r="DL169" s="10">
        <f>DL$157*IRR!ER99</f>
        <v>0</v>
      </c>
      <c r="DM169" s="10">
        <f>DM$157*IRR!ES99</f>
        <v>0</v>
      </c>
      <c r="DN169" s="10">
        <f>DN$157*IRR!ET99</f>
        <v>0</v>
      </c>
      <c r="DO169" s="10">
        <f>DO$157*IRR!EU99</f>
        <v>0</v>
      </c>
      <c r="DP169" s="10">
        <f>DP$157*IRR!EV99</f>
        <v>0</v>
      </c>
      <c r="DQ169" s="10">
        <f>DQ$157*IRR!EW99</f>
        <v>0</v>
      </c>
      <c r="DR169" s="10">
        <f>DR$157*IRR!EX99</f>
        <v>0</v>
      </c>
      <c r="DS169" s="10">
        <f>DS$157*IRR!EY99</f>
        <v>0</v>
      </c>
      <c r="DT169" s="10">
        <f>DT$157*IRR!EZ99</f>
        <v>0</v>
      </c>
      <c r="DU169" s="10">
        <f>DU$157*IRR!FA99</f>
        <v>0</v>
      </c>
      <c r="DV169" s="10">
        <f>DV$157*IRR!FB99</f>
        <v>0</v>
      </c>
      <c r="DW169" s="10">
        <f>DW$157*IRR!FC99</f>
        <v>0</v>
      </c>
      <c r="DX169" s="10">
        <f>DX$157*IRR!FD99</f>
        <v>0</v>
      </c>
      <c r="DY169" s="10">
        <f>DY$157*IRR!FE99</f>
        <v>0</v>
      </c>
      <c r="DZ169" s="10">
        <f>DZ$157*IRR!FF99</f>
        <v>0</v>
      </c>
      <c r="EA169" s="10">
        <f>EA$157*IRR!FG99</f>
        <v>0</v>
      </c>
      <c r="EB169" s="10">
        <f>EB$157*IRR!FH99</f>
        <v>0</v>
      </c>
      <c r="EC169" s="10">
        <f>EC$157*IRR!FI99</f>
        <v>0</v>
      </c>
      <c r="ED169" s="10">
        <f>ED$157*IRR!FJ99</f>
        <v>0</v>
      </c>
      <c r="EE169" s="10">
        <f>EE$157*IRR!FK99</f>
        <v>0</v>
      </c>
      <c r="EF169" s="10">
        <f>EF$157*IRR!FL99</f>
        <v>0</v>
      </c>
      <c r="EG169" s="10">
        <f>EG$157*IRR!FM99</f>
        <v>0</v>
      </c>
      <c r="EH169" s="10">
        <f>EH$157*IRR!FN99</f>
        <v>0</v>
      </c>
      <c r="EI169" s="10">
        <f>EI$157*IRR!FO99</f>
        <v>0</v>
      </c>
      <c r="EJ169" s="10">
        <f>EJ$157*IRR!FP99</f>
        <v>0</v>
      </c>
      <c r="EK169" s="10">
        <f>EK$157*IRR!FQ99</f>
        <v>0</v>
      </c>
      <c r="EL169" s="10">
        <f>EL$157*IRR!FR99</f>
        <v>0</v>
      </c>
      <c r="EM169" s="10">
        <f>EM$157*IRR!FS99</f>
        <v>0</v>
      </c>
      <c r="EN169" s="10">
        <f>EN$157*IRR!FT99</f>
        <v>0</v>
      </c>
      <c r="EO169" s="10">
        <f>EO$157*IRR!FU99</f>
        <v>0</v>
      </c>
      <c r="EP169" s="10">
        <f>EP$157*IRR!FV99</f>
        <v>0</v>
      </c>
    </row>
    <row r="170" spans="2:146" ht="14.1" customHeight="1">
      <c r="B170" s="141" t="s">
        <v>492</v>
      </c>
      <c r="C170" s="831"/>
      <c r="D170" s="296" t="s">
        <v>97</v>
      </c>
      <c r="E170" s="205">
        <f ca="1">SUM(G170:EP170)</f>
        <v>27000</v>
      </c>
      <c r="F170" s="141"/>
      <c r="G170" s="217"/>
      <c r="H170" s="217">
        <f t="shared" ref="H170:AM170" ca="1" si="230">SUM(H166:H169)</f>
        <v>0</v>
      </c>
      <c r="I170" s="217">
        <f t="shared" ca="1" si="230"/>
        <v>0</v>
      </c>
      <c r="J170" s="217">
        <f t="shared" ca="1" si="230"/>
        <v>0</v>
      </c>
      <c r="K170" s="217">
        <f t="shared" ca="1" si="230"/>
        <v>0</v>
      </c>
      <c r="L170" s="217">
        <f t="shared" ca="1" si="230"/>
        <v>0</v>
      </c>
      <c r="M170" s="217">
        <f t="shared" ca="1" si="230"/>
        <v>0</v>
      </c>
      <c r="N170" s="217">
        <f t="shared" ca="1" si="230"/>
        <v>0</v>
      </c>
      <c r="O170" s="217">
        <f t="shared" ca="1" si="230"/>
        <v>0</v>
      </c>
      <c r="P170" s="217">
        <f t="shared" ca="1" si="230"/>
        <v>0</v>
      </c>
      <c r="Q170" s="217">
        <f t="shared" ca="1" si="230"/>
        <v>0</v>
      </c>
      <c r="R170" s="217">
        <f t="shared" ca="1" si="230"/>
        <v>0</v>
      </c>
      <c r="S170" s="217">
        <f t="shared" ca="1" si="230"/>
        <v>0</v>
      </c>
      <c r="T170" s="217">
        <f t="shared" ca="1" si="230"/>
        <v>0</v>
      </c>
      <c r="U170" s="217">
        <f t="shared" ca="1" si="230"/>
        <v>0</v>
      </c>
      <c r="V170" s="217">
        <f t="shared" ca="1" si="230"/>
        <v>0</v>
      </c>
      <c r="W170" s="217">
        <f t="shared" ca="1" si="230"/>
        <v>0</v>
      </c>
      <c r="X170" s="217">
        <f t="shared" ca="1" si="230"/>
        <v>27000</v>
      </c>
      <c r="Y170" s="217">
        <f t="shared" ca="1" si="230"/>
        <v>0</v>
      </c>
      <c r="Z170" s="217">
        <f t="shared" ca="1" si="230"/>
        <v>0</v>
      </c>
      <c r="AA170" s="217">
        <f t="shared" ca="1" si="230"/>
        <v>0</v>
      </c>
      <c r="AB170" s="217">
        <f t="shared" ca="1" si="230"/>
        <v>0</v>
      </c>
      <c r="AC170" s="217">
        <f t="shared" ca="1" si="230"/>
        <v>0</v>
      </c>
      <c r="AD170" s="217">
        <f t="shared" ca="1" si="230"/>
        <v>0</v>
      </c>
      <c r="AE170" s="217">
        <f t="shared" ca="1" si="230"/>
        <v>0</v>
      </c>
      <c r="AF170" s="217">
        <f t="shared" ca="1" si="230"/>
        <v>0</v>
      </c>
      <c r="AG170" s="217">
        <f t="shared" ca="1" si="230"/>
        <v>0</v>
      </c>
      <c r="AH170" s="217">
        <f t="shared" ca="1" si="230"/>
        <v>0</v>
      </c>
      <c r="AI170" s="217">
        <f t="shared" ca="1" si="230"/>
        <v>0</v>
      </c>
      <c r="AJ170" s="217">
        <f t="shared" ca="1" si="230"/>
        <v>0</v>
      </c>
      <c r="AK170" s="217">
        <f t="shared" ca="1" si="230"/>
        <v>0</v>
      </c>
      <c r="AL170" s="217">
        <f t="shared" ca="1" si="230"/>
        <v>0</v>
      </c>
      <c r="AM170" s="217">
        <f t="shared" ca="1" si="230"/>
        <v>0</v>
      </c>
      <c r="AN170" s="217">
        <f t="shared" ref="AN170:BS170" ca="1" si="231">SUM(AN166:AN169)</f>
        <v>0</v>
      </c>
      <c r="AO170" s="217">
        <f t="shared" ca="1" si="231"/>
        <v>0</v>
      </c>
      <c r="AP170" s="217">
        <f t="shared" ca="1" si="231"/>
        <v>0</v>
      </c>
      <c r="AQ170" s="217">
        <f t="shared" ca="1" si="231"/>
        <v>0</v>
      </c>
      <c r="AR170" s="217">
        <f t="shared" ca="1" si="231"/>
        <v>0</v>
      </c>
      <c r="AS170" s="217">
        <f t="shared" ca="1" si="231"/>
        <v>0</v>
      </c>
      <c r="AT170" s="217">
        <f t="shared" ca="1" si="231"/>
        <v>0</v>
      </c>
      <c r="AU170" s="217">
        <f t="shared" ca="1" si="231"/>
        <v>0</v>
      </c>
      <c r="AV170" s="217">
        <f t="shared" ca="1" si="231"/>
        <v>0</v>
      </c>
      <c r="AW170" s="217">
        <f t="shared" ca="1" si="231"/>
        <v>0</v>
      </c>
      <c r="AX170" s="217">
        <f t="shared" ca="1" si="231"/>
        <v>0</v>
      </c>
      <c r="AY170" s="217">
        <f t="shared" ca="1" si="231"/>
        <v>0</v>
      </c>
      <c r="AZ170" s="217">
        <f t="shared" ca="1" si="231"/>
        <v>0</v>
      </c>
      <c r="BA170" s="217">
        <f t="shared" ca="1" si="231"/>
        <v>0</v>
      </c>
      <c r="BB170" s="217">
        <f t="shared" ca="1" si="231"/>
        <v>0</v>
      </c>
      <c r="BC170" s="217">
        <f t="shared" ca="1" si="231"/>
        <v>0</v>
      </c>
      <c r="BD170" s="217">
        <f t="shared" ca="1" si="231"/>
        <v>0</v>
      </c>
      <c r="BE170" s="217">
        <f t="shared" ca="1" si="231"/>
        <v>0</v>
      </c>
      <c r="BF170" s="217">
        <f t="shared" ca="1" si="231"/>
        <v>0</v>
      </c>
      <c r="BG170" s="217">
        <f t="shared" ca="1" si="231"/>
        <v>0</v>
      </c>
      <c r="BH170" s="217">
        <f t="shared" ca="1" si="231"/>
        <v>0</v>
      </c>
      <c r="BI170" s="217">
        <f t="shared" ca="1" si="231"/>
        <v>0</v>
      </c>
      <c r="BJ170" s="217">
        <f t="shared" ca="1" si="231"/>
        <v>0</v>
      </c>
      <c r="BK170" s="217">
        <f t="shared" ca="1" si="231"/>
        <v>0</v>
      </c>
      <c r="BL170" s="217">
        <f t="shared" ca="1" si="231"/>
        <v>0</v>
      </c>
      <c r="BM170" s="217">
        <f t="shared" ca="1" si="231"/>
        <v>0</v>
      </c>
      <c r="BN170" s="217">
        <f t="shared" ca="1" si="231"/>
        <v>0</v>
      </c>
      <c r="BO170" s="217">
        <f t="shared" ca="1" si="231"/>
        <v>0</v>
      </c>
      <c r="BP170" s="217">
        <f t="shared" ca="1" si="231"/>
        <v>0</v>
      </c>
      <c r="BQ170" s="217">
        <f t="shared" ca="1" si="231"/>
        <v>0</v>
      </c>
      <c r="BR170" s="217">
        <f t="shared" ca="1" si="231"/>
        <v>0</v>
      </c>
      <c r="BS170" s="217">
        <f t="shared" ca="1" si="231"/>
        <v>0</v>
      </c>
      <c r="BT170" s="217">
        <f t="shared" ref="BT170:CY170" ca="1" si="232">SUM(BT166:BT169)</f>
        <v>0</v>
      </c>
      <c r="BU170" s="217">
        <f t="shared" ca="1" si="232"/>
        <v>0</v>
      </c>
      <c r="BV170" s="217">
        <f t="shared" ca="1" si="232"/>
        <v>0</v>
      </c>
      <c r="BW170" s="217">
        <f t="shared" ca="1" si="232"/>
        <v>0</v>
      </c>
      <c r="BX170" s="217">
        <f t="shared" ca="1" si="232"/>
        <v>0</v>
      </c>
      <c r="BY170" s="217">
        <f t="shared" ca="1" si="232"/>
        <v>0</v>
      </c>
      <c r="BZ170" s="217">
        <f t="shared" ca="1" si="232"/>
        <v>0</v>
      </c>
      <c r="CA170" s="217">
        <f t="shared" ca="1" si="232"/>
        <v>0</v>
      </c>
      <c r="CB170" s="217">
        <f t="shared" ca="1" si="232"/>
        <v>0</v>
      </c>
      <c r="CC170" s="217">
        <f t="shared" ca="1" si="232"/>
        <v>0</v>
      </c>
      <c r="CD170" s="217">
        <f t="shared" ca="1" si="232"/>
        <v>0</v>
      </c>
      <c r="CE170" s="217">
        <f t="shared" ca="1" si="232"/>
        <v>0</v>
      </c>
      <c r="CF170" s="217">
        <f t="shared" ca="1" si="232"/>
        <v>0</v>
      </c>
      <c r="CG170" s="217">
        <f t="shared" ca="1" si="232"/>
        <v>0</v>
      </c>
      <c r="CH170" s="217">
        <f t="shared" ca="1" si="232"/>
        <v>0</v>
      </c>
      <c r="CI170" s="217">
        <f t="shared" ca="1" si="232"/>
        <v>0</v>
      </c>
      <c r="CJ170" s="217">
        <f t="shared" ca="1" si="232"/>
        <v>0</v>
      </c>
      <c r="CK170" s="217">
        <f t="shared" ca="1" si="232"/>
        <v>0</v>
      </c>
      <c r="CL170" s="217">
        <f t="shared" ca="1" si="232"/>
        <v>0</v>
      </c>
      <c r="CM170" s="217">
        <f t="shared" ca="1" si="232"/>
        <v>0</v>
      </c>
      <c r="CN170" s="217">
        <f t="shared" ca="1" si="232"/>
        <v>0</v>
      </c>
      <c r="CO170" s="217">
        <f t="shared" ca="1" si="232"/>
        <v>0</v>
      </c>
      <c r="CP170" s="217">
        <f t="shared" ca="1" si="232"/>
        <v>0</v>
      </c>
      <c r="CQ170" s="217">
        <f t="shared" ca="1" si="232"/>
        <v>0</v>
      </c>
      <c r="CR170" s="217">
        <f t="shared" ca="1" si="232"/>
        <v>0</v>
      </c>
      <c r="CS170" s="217">
        <f t="shared" ca="1" si="232"/>
        <v>0</v>
      </c>
      <c r="CT170" s="217">
        <f t="shared" ca="1" si="232"/>
        <v>0</v>
      </c>
      <c r="CU170" s="217">
        <f t="shared" ca="1" si="232"/>
        <v>0</v>
      </c>
      <c r="CV170" s="217">
        <f t="shared" ca="1" si="232"/>
        <v>0</v>
      </c>
      <c r="CW170" s="217">
        <f t="shared" ca="1" si="232"/>
        <v>0</v>
      </c>
      <c r="CX170" s="217">
        <f t="shared" ca="1" si="232"/>
        <v>0</v>
      </c>
      <c r="CY170" s="217">
        <f t="shared" ca="1" si="232"/>
        <v>0</v>
      </c>
      <c r="CZ170" s="217">
        <f t="shared" ref="CZ170:DI170" ca="1" si="233">SUM(CZ166:CZ169)</f>
        <v>0</v>
      </c>
      <c r="DA170" s="217">
        <f t="shared" ca="1" si="233"/>
        <v>0</v>
      </c>
      <c r="DB170" s="217">
        <f t="shared" ca="1" si="233"/>
        <v>0</v>
      </c>
      <c r="DC170" s="217">
        <f t="shared" ca="1" si="233"/>
        <v>0</v>
      </c>
      <c r="DD170" s="217">
        <f t="shared" ca="1" si="233"/>
        <v>0</v>
      </c>
      <c r="DE170" s="217">
        <f t="shared" ca="1" si="233"/>
        <v>0</v>
      </c>
      <c r="DF170" s="217">
        <f t="shared" ca="1" si="233"/>
        <v>0</v>
      </c>
      <c r="DG170" s="217">
        <f t="shared" ca="1" si="233"/>
        <v>0</v>
      </c>
      <c r="DH170" s="217">
        <f t="shared" ca="1" si="233"/>
        <v>0</v>
      </c>
      <c r="DI170" s="217">
        <f t="shared" ca="1" si="233"/>
        <v>0</v>
      </c>
      <c r="DJ170" s="217">
        <f t="shared" ref="DJ170:EP170" ca="1" si="234">SUM(DJ166:DJ169)</f>
        <v>0</v>
      </c>
      <c r="DK170" s="217">
        <f t="shared" ca="1" si="234"/>
        <v>0</v>
      </c>
      <c r="DL170" s="217">
        <f t="shared" ca="1" si="234"/>
        <v>0</v>
      </c>
      <c r="DM170" s="217">
        <f t="shared" ca="1" si="234"/>
        <v>0</v>
      </c>
      <c r="DN170" s="217">
        <f t="shared" ca="1" si="234"/>
        <v>0</v>
      </c>
      <c r="DO170" s="217">
        <f t="shared" ca="1" si="234"/>
        <v>0</v>
      </c>
      <c r="DP170" s="217">
        <f t="shared" ca="1" si="234"/>
        <v>0</v>
      </c>
      <c r="DQ170" s="217">
        <f t="shared" ca="1" si="234"/>
        <v>0</v>
      </c>
      <c r="DR170" s="217">
        <f t="shared" ca="1" si="234"/>
        <v>0</v>
      </c>
      <c r="DS170" s="217">
        <f t="shared" ca="1" si="234"/>
        <v>0</v>
      </c>
      <c r="DT170" s="217">
        <f t="shared" ca="1" si="234"/>
        <v>0</v>
      </c>
      <c r="DU170" s="217">
        <f t="shared" ca="1" si="234"/>
        <v>0</v>
      </c>
      <c r="DV170" s="217">
        <f t="shared" ca="1" si="234"/>
        <v>0</v>
      </c>
      <c r="DW170" s="217">
        <f t="shared" ca="1" si="234"/>
        <v>0</v>
      </c>
      <c r="DX170" s="217">
        <f t="shared" ca="1" si="234"/>
        <v>0</v>
      </c>
      <c r="DY170" s="217">
        <f t="shared" ca="1" si="234"/>
        <v>0</v>
      </c>
      <c r="DZ170" s="217">
        <f t="shared" ca="1" si="234"/>
        <v>0</v>
      </c>
      <c r="EA170" s="217">
        <f t="shared" ca="1" si="234"/>
        <v>0</v>
      </c>
      <c r="EB170" s="217">
        <f t="shared" ca="1" si="234"/>
        <v>0</v>
      </c>
      <c r="EC170" s="217">
        <f t="shared" ca="1" si="234"/>
        <v>0</v>
      </c>
      <c r="ED170" s="217">
        <f t="shared" ca="1" si="234"/>
        <v>0</v>
      </c>
      <c r="EE170" s="217">
        <f t="shared" ca="1" si="234"/>
        <v>0</v>
      </c>
      <c r="EF170" s="217">
        <f t="shared" ca="1" si="234"/>
        <v>0</v>
      </c>
      <c r="EG170" s="217">
        <f t="shared" ca="1" si="234"/>
        <v>0</v>
      </c>
      <c r="EH170" s="217">
        <f t="shared" ca="1" si="234"/>
        <v>0</v>
      </c>
      <c r="EI170" s="217">
        <f t="shared" ca="1" si="234"/>
        <v>0</v>
      </c>
      <c r="EJ170" s="217">
        <f t="shared" ca="1" si="234"/>
        <v>0</v>
      </c>
      <c r="EK170" s="217">
        <f t="shared" ca="1" si="234"/>
        <v>0</v>
      </c>
      <c r="EL170" s="217">
        <f t="shared" ca="1" si="234"/>
        <v>0</v>
      </c>
      <c r="EM170" s="217">
        <f t="shared" ca="1" si="234"/>
        <v>0</v>
      </c>
      <c r="EN170" s="217">
        <f t="shared" ca="1" si="234"/>
        <v>0</v>
      </c>
      <c r="EO170" s="217">
        <f t="shared" ca="1" si="234"/>
        <v>0</v>
      </c>
      <c r="EP170" s="217">
        <f t="shared" ca="1" si="234"/>
        <v>0</v>
      </c>
    </row>
    <row r="171" spans="2:146" ht="14.1" customHeight="1">
      <c r="E171" s="10"/>
      <c r="H171" s="9"/>
      <c r="I171" s="72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</row>
    <row r="172" spans="2:146" ht="14.1" customHeight="1">
      <c r="B172" s="820" t="s">
        <v>592</v>
      </c>
      <c r="C172" s="821"/>
      <c r="D172" s="822" t="s">
        <v>97</v>
      </c>
      <c r="E172" s="823">
        <f ca="1">SUM(G172:EP172)</f>
        <v>11999.999900000001</v>
      </c>
      <c r="F172" s="821"/>
      <c r="G172" s="824">
        <v>-1E-4</v>
      </c>
      <c r="H172" s="824">
        <f ca="1">H163+H170</f>
        <v>0</v>
      </c>
      <c r="I172" s="824">
        <f t="shared" ref="I172:AN172" ca="1" si="235">I162+I170</f>
        <v>0</v>
      </c>
      <c r="J172" s="824">
        <f t="shared" ca="1" si="235"/>
        <v>0</v>
      </c>
      <c r="K172" s="824">
        <f t="shared" ca="1" si="235"/>
        <v>0</v>
      </c>
      <c r="L172" s="824">
        <f t="shared" ca="1" si="235"/>
        <v>-15000</v>
      </c>
      <c r="M172" s="824">
        <f t="shared" ca="1" si="235"/>
        <v>0</v>
      </c>
      <c r="N172" s="824">
        <f t="shared" ca="1" si="235"/>
        <v>0</v>
      </c>
      <c r="O172" s="824">
        <f t="shared" ca="1" si="235"/>
        <v>0</v>
      </c>
      <c r="P172" s="824">
        <f t="shared" ca="1" si="235"/>
        <v>0</v>
      </c>
      <c r="Q172" s="824">
        <f t="shared" ca="1" si="235"/>
        <v>0</v>
      </c>
      <c r="R172" s="824">
        <f t="shared" ca="1" si="235"/>
        <v>0</v>
      </c>
      <c r="S172" s="824">
        <f t="shared" ca="1" si="235"/>
        <v>0</v>
      </c>
      <c r="T172" s="824">
        <f t="shared" ca="1" si="235"/>
        <v>0</v>
      </c>
      <c r="U172" s="824">
        <f t="shared" ca="1" si="235"/>
        <v>0</v>
      </c>
      <c r="V172" s="824">
        <f t="shared" ca="1" si="235"/>
        <v>0</v>
      </c>
      <c r="W172" s="824">
        <f t="shared" ca="1" si="235"/>
        <v>0</v>
      </c>
      <c r="X172" s="824">
        <f t="shared" ca="1" si="235"/>
        <v>27000</v>
      </c>
      <c r="Y172" s="824">
        <f t="shared" ca="1" si="235"/>
        <v>0</v>
      </c>
      <c r="Z172" s="824">
        <f t="shared" ca="1" si="235"/>
        <v>0</v>
      </c>
      <c r="AA172" s="824">
        <f t="shared" ca="1" si="235"/>
        <v>0</v>
      </c>
      <c r="AB172" s="824">
        <f t="shared" ca="1" si="235"/>
        <v>0</v>
      </c>
      <c r="AC172" s="824">
        <f t="shared" ca="1" si="235"/>
        <v>0</v>
      </c>
      <c r="AD172" s="824">
        <f t="shared" ca="1" si="235"/>
        <v>0</v>
      </c>
      <c r="AE172" s="824">
        <f t="shared" ca="1" si="235"/>
        <v>0</v>
      </c>
      <c r="AF172" s="824">
        <f t="shared" ca="1" si="235"/>
        <v>0</v>
      </c>
      <c r="AG172" s="824">
        <f t="shared" ca="1" si="235"/>
        <v>0</v>
      </c>
      <c r="AH172" s="824">
        <f t="shared" ca="1" si="235"/>
        <v>0</v>
      </c>
      <c r="AI172" s="824">
        <f t="shared" ca="1" si="235"/>
        <v>0</v>
      </c>
      <c r="AJ172" s="824">
        <f t="shared" ca="1" si="235"/>
        <v>0</v>
      </c>
      <c r="AK172" s="824">
        <f t="shared" ca="1" si="235"/>
        <v>0</v>
      </c>
      <c r="AL172" s="824">
        <f t="shared" ca="1" si="235"/>
        <v>0</v>
      </c>
      <c r="AM172" s="824">
        <f t="shared" ca="1" si="235"/>
        <v>0</v>
      </c>
      <c r="AN172" s="824">
        <f t="shared" ca="1" si="235"/>
        <v>0</v>
      </c>
      <c r="AO172" s="824">
        <f t="shared" ref="AO172:BT172" ca="1" si="236">AO162+AO170</f>
        <v>0</v>
      </c>
      <c r="AP172" s="824">
        <f t="shared" ca="1" si="236"/>
        <v>0</v>
      </c>
      <c r="AQ172" s="824">
        <f t="shared" ca="1" si="236"/>
        <v>0</v>
      </c>
      <c r="AR172" s="824">
        <f t="shared" ca="1" si="236"/>
        <v>0</v>
      </c>
      <c r="AS172" s="824">
        <f t="shared" ca="1" si="236"/>
        <v>0</v>
      </c>
      <c r="AT172" s="824">
        <f t="shared" ca="1" si="236"/>
        <v>0</v>
      </c>
      <c r="AU172" s="824">
        <f t="shared" ca="1" si="236"/>
        <v>0</v>
      </c>
      <c r="AV172" s="824">
        <f t="shared" ca="1" si="236"/>
        <v>0</v>
      </c>
      <c r="AW172" s="824">
        <f t="shared" ca="1" si="236"/>
        <v>0</v>
      </c>
      <c r="AX172" s="824">
        <f t="shared" ca="1" si="236"/>
        <v>0</v>
      </c>
      <c r="AY172" s="824">
        <f t="shared" ca="1" si="236"/>
        <v>0</v>
      </c>
      <c r="AZ172" s="824">
        <f t="shared" ca="1" si="236"/>
        <v>0</v>
      </c>
      <c r="BA172" s="824">
        <f t="shared" ca="1" si="236"/>
        <v>0</v>
      </c>
      <c r="BB172" s="824">
        <f t="shared" ca="1" si="236"/>
        <v>0</v>
      </c>
      <c r="BC172" s="824">
        <f t="shared" ca="1" si="236"/>
        <v>0</v>
      </c>
      <c r="BD172" s="824">
        <f t="shared" ca="1" si="236"/>
        <v>0</v>
      </c>
      <c r="BE172" s="824">
        <f t="shared" ca="1" si="236"/>
        <v>0</v>
      </c>
      <c r="BF172" s="824">
        <f t="shared" ca="1" si="236"/>
        <v>0</v>
      </c>
      <c r="BG172" s="824">
        <f t="shared" ca="1" si="236"/>
        <v>0</v>
      </c>
      <c r="BH172" s="824">
        <f t="shared" ca="1" si="236"/>
        <v>0</v>
      </c>
      <c r="BI172" s="824">
        <f t="shared" ca="1" si="236"/>
        <v>0</v>
      </c>
      <c r="BJ172" s="824">
        <f t="shared" ca="1" si="236"/>
        <v>0</v>
      </c>
      <c r="BK172" s="824">
        <f t="shared" ca="1" si="236"/>
        <v>0</v>
      </c>
      <c r="BL172" s="824">
        <f t="shared" ca="1" si="236"/>
        <v>0</v>
      </c>
      <c r="BM172" s="824">
        <f t="shared" ca="1" si="236"/>
        <v>0</v>
      </c>
      <c r="BN172" s="824">
        <f t="shared" ca="1" si="236"/>
        <v>0</v>
      </c>
      <c r="BO172" s="824">
        <f t="shared" ca="1" si="236"/>
        <v>0</v>
      </c>
      <c r="BP172" s="824">
        <f t="shared" ca="1" si="236"/>
        <v>0</v>
      </c>
      <c r="BQ172" s="824">
        <f t="shared" ca="1" si="236"/>
        <v>0</v>
      </c>
      <c r="BR172" s="824">
        <f t="shared" ca="1" si="236"/>
        <v>0</v>
      </c>
      <c r="BS172" s="824">
        <f t="shared" ca="1" si="236"/>
        <v>0</v>
      </c>
      <c r="BT172" s="824">
        <f t="shared" ca="1" si="236"/>
        <v>0</v>
      </c>
      <c r="BU172" s="824">
        <f t="shared" ref="BU172:CZ172" ca="1" si="237">BU162+BU170</f>
        <v>0</v>
      </c>
      <c r="BV172" s="824">
        <f t="shared" ca="1" si="237"/>
        <v>0</v>
      </c>
      <c r="BW172" s="824">
        <f t="shared" ca="1" si="237"/>
        <v>0</v>
      </c>
      <c r="BX172" s="824">
        <f t="shared" ca="1" si="237"/>
        <v>0</v>
      </c>
      <c r="BY172" s="824">
        <f t="shared" ca="1" si="237"/>
        <v>0</v>
      </c>
      <c r="BZ172" s="824">
        <f t="shared" ca="1" si="237"/>
        <v>0</v>
      </c>
      <c r="CA172" s="824">
        <f t="shared" ca="1" si="237"/>
        <v>0</v>
      </c>
      <c r="CB172" s="824">
        <f t="shared" ca="1" si="237"/>
        <v>0</v>
      </c>
      <c r="CC172" s="824">
        <f t="shared" ca="1" si="237"/>
        <v>0</v>
      </c>
      <c r="CD172" s="824">
        <f t="shared" ca="1" si="237"/>
        <v>0</v>
      </c>
      <c r="CE172" s="824">
        <f t="shared" ca="1" si="237"/>
        <v>0</v>
      </c>
      <c r="CF172" s="824">
        <f t="shared" ca="1" si="237"/>
        <v>0</v>
      </c>
      <c r="CG172" s="824">
        <f t="shared" ca="1" si="237"/>
        <v>0</v>
      </c>
      <c r="CH172" s="824">
        <f t="shared" ca="1" si="237"/>
        <v>0</v>
      </c>
      <c r="CI172" s="824">
        <f t="shared" ca="1" si="237"/>
        <v>0</v>
      </c>
      <c r="CJ172" s="824">
        <f t="shared" ca="1" si="237"/>
        <v>0</v>
      </c>
      <c r="CK172" s="824">
        <f t="shared" ca="1" si="237"/>
        <v>0</v>
      </c>
      <c r="CL172" s="824">
        <f t="shared" ca="1" si="237"/>
        <v>0</v>
      </c>
      <c r="CM172" s="824">
        <f t="shared" ca="1" si="237"/>
        <v>0</v>
      </c>
      <c r="CN172" s="824">
        <f t="shared" ca="1" si="237"/>
        <v>0</v>
      </c>
      <c r="CO172" s="824">
        <f t="shared" ca="1" si="237"/>
        <v>0</v>
      </c>
      <c r="CP172" s="824">
        <f t="shared" ca="1" si="237"/>
        <v>0</v>
      </c>
      <c r="CQ172" s="824">
        <f t="shared" ca="1" si="237"/>
        <v>0</v>
      </c>
      <c r="CR172" s="824">
        <f t="shared" ca="1" si="237"/>
        <v>0</v>
      </c>
      <c r="CS172" s="824">
        <f t="shared" ca="1" si="237"/>
        <v>0</v>
      </c>
      <c r="CT172" s="824">
        <f t="shared" ca="1" si="237"/>
        <v>0</v>
      </c>
      <c r="CU172" s="824">
        <f t="shared" ca="1" si="237"/>
        <v>0</v>
      </c>
      <c r="CV172" s="824">
        <f t="shared" ca="1" si="237"/>
        <v>0</v>
      </c>
      <c r="CW172" s="824">
        <f t="shared" ca="1" si="237"/>
        <v>0</v>
      </c>
      <c r="CX172" s="824">
        <f t="shared" ca="1" si="237"/>
        <v>0</v>
      </c>
      <c r="CY172" s="824">
        <f t="shared" ca="1" si="237"/>
        <v>0</v>
      </c>
      <c r="CZ172" s="824">
        <f t="shared" ca="1" si="237"/>
        <v>0</v>
      </c>
      <c r="DA172" s="824">
        <f t="shared" ref="DA172:DI172" ca="1" si="238">DA162+DA170</f>
        <v>0</v>
      </c>
      <c r="DB172" s="824">
        <f t="shared" ca="1" si="238"/>
        <v>0</v>
      </c>
      <c r="DC172" s="824">
        <f t="shared" ca="1" si="238"/>
        <v>0</v>
      </c>
      <c r="DD172" s="824">
        <f t="shared" ca="1" si="238"/>
        <v>0</v>
      </c>
      <c r="DE172" s="824">
        <f t="shared" ca="1" si="238"/>
        <v>0</v>
      </c>
      <c r="DF172" s="824">
        <f t="shared" ca="1" si="238"/>
        <v>0</v>
      </c>
      <c r="DG172" s="824">
        <f t="shared" ca="1" si="238"/>
        <v>0</v>
      </c>
      <c r="DH172" s="824">
        <f t="shared" ca="1" si="238"/>
        <v>0</v>
      </c>
      <c r="DI172" s="824">
        <f t="shared" ca="1" si="238"/>
        <v>0</v>
      </c>
      <c r="DJ172" s="824">
        <f t="shared" ref="DJ172:EP172" ca="1" si="239">DJ162+DJ170</f>
        <v>0</v>
      </c>
      <c r="DK172" s="824">
        <f t="shared" ca="1" si="239"/>
        <v>0</v>
      </c>
      <c r="DL172" s="824">
        <f t="shared" ca="1" si="239"/>
        <v>0</v>
      </c>
      <c r="DM172" s="824">
        <f t="shared" ca="1" si="239"/>
        <v>0</v>
      </c>
      <c r="DN172" s="824">
        <f t="shared" ca="1" si="239"/>
        <v>0</v>
      </c>
      <c r="DO172" s="824">
        <f t="shared" ca="1" si="239"/>
        <v>0</v>
      </c>
      <c r="DP172" s="824">
        <f t="shared" ca="1" si="239"/>
        <v>0</v>
      </c>
      <c r="DQ172" s="824">
        <f t="shared" ca="1" si="239"/>
        <v>0</v>
      </c>
      <c r="DR172" s="824">
        <f t="shared" ca="1" si="239"/>
        <v>0</v>
      </c>
      <c r="DS172" s="824">
        <f t="shared" ca="1" si="239"/>
        <v>0</v>
      </c>
      <c r="DT172" s="824">
        <f t="shared" ca="1" si="239"/>
        <v>0</v>
      </c>
      <c r="DU172" s="824">
        <f t="shared" ca="1" si="239"/>
        <v>0</v>
      </c>
      <c r="DV172" s="824">
        <f t="shared" ca="1" si="239"/>
        <v>0</v>
      </c>
      <c r="DW172" s="824">
        <f t="shared" ca="1" si="239"/>
        <v>0</v>
      </c>
      <c r="DX172" s="824">
        <f t="shared" ca="1" si="239"/>
        <v>0</v>
      </c>
      <c r="DY172" s="824">
        <f t="shared" ca="1" si="239"/>
        <v>0</v>
      </c>
      <c r="DZ172" s="824">
        <f t="shared" ca="1" si="239"/>
        <v>0</v>
      </c>
      <c r="EA172" s="824">
        <f t="shared" ca="1" si="239"/>
        <v>0</v>
      </c>
      <c r="EB172" s="824">
        <f t="shared" ca="1" si="239"/>
        <v>0</v>
      </c>
      <c r="EC172" s="824">
        <f t="shared" ca="1" si="239"/>
        <v>0</v>
      </c>
      <c r="ED172" s="824">
        <f t="shared" ca="1" si="239"/>
        <v>0</v>
      </c>
      <c r="EE172" s="824">
        <f t="shared" ca="1" si="239"/>
        <v>0</v>
      </c>
      <c r="EF172" s="824">
        <f t="shared" ca="1" si="239"/>
        <v>0</v>
      </c>
      <c r="EG172" s="824">
        <f t="shared" ca="1" si="239"/>
        <v>0</v>
      </c>
      <c r="EH172" s="824">
        <f t="shared" ca="1" si="239"/>
        <v>0</v>
      </c>
      <c r="EI172" s="824">
        <f t="shared" ca="1" si="239"/>
        <v>0</v>
      </c>
      <c r="EJ172" s="824">
        <f t="shared" ca="1" si="239"/>
        <v>0</v>
      </c>
      <c r="EK172" s="824">
        <f t="shared" ca="1" si="239"/>
        <v>0</v>
      </c>
      <c r="EL172" s="824">
        <f t="shared" ca="1" si="239"/>
        <v>0</v>
      </c>
      <c r="EM172" s="824">
        <f t="shared" ca="1" si="239"/>
        <v>0</v>
      </c>
      <c r="EN172" s="824">
        <f t="shared" ca="1" si="239"/>
        <v>0</v>
      </c>
      <c r="EO172" s="824">
        <f t="shared" ca="1" si="239"/>
        <v>0</v>
      </c>
      <c r="EP172" s="824">
        <f t="shared" ca="1" si="239"/>
        <v>0</v>
      </c>
    </row>
    <row r="173" spans="2:146" ht="14.1" customHeight="1">
      <c r="B173" s="802" t="s">
        <v>524</v>
      </c>
      <c r="C173" s="825"/>
      <c r="D173" s="803" t="s">
        <v>97</v>
      </c>
      <c r="E173" s="71">
        <f t="shared" ref="E173" ca="1" si="240">SUM(G173:EP173)</f>
        <v>5202.8250982508353</v>
      </c>
      <c r="F173" s="770"/>
      <c r="G173" s="770"/>
      <c r="H173" s="770">
        <f t="shared" ref="H173:AM173" ca="1" si="241">H60</f>
        <v>0</v>
      </c>
      <c r="I173" s="770">
        <f t="shared" ca="1" si="241"/>
        <v>0</v>
      </c>
      <c r="J173" s="770">
        <f t="shared" ca="1" si="241"/>
        <v>0</v>
      </c>
      <c r="K173" s="770">
        <f t="shared" ca="1" si="241"/>
        <v>0</v>
      </c>
      <c r="L173" s="770">
        <f t="shared" ca="1" si="241"/>
        <v>0</v>
      </c>
      <c r="M173" s="770">
        <f t="shared" ca="1" si="241"/>
        <v>0</v>
      </c>
      <c r="N173" s="770">
        <f t="shared" ca="1" si="241"/>
        <v>0</v>
      </c>
      <c r="O173" s="770">
        <f t="shared" ca="1" si="241"/>
        <v>0</v>
      </c>
      <c r="P173" s="770">
        <f t="shared" ca="1" si="241"/>
        <v>0</v>
      </c>
      <c r="Q173" s="770">
        <f t="shared" ca="1" si="241"/>
        <v>0</v>
      </c>
      <c r="R173" s="770">
        <f t="shared" ca="1" si="241"/>
        <v>56.25</v>
      </c>
      <c r="S173" s="770">
        <f t="shared" ca="1" si="241"/>
        <v>56.25</v>
      </c>
      <c r="T173" s="770">
        <f t="shared" ca="1" si="241"/>
        <v>56.25</v>
      </c>
      <c r="U173" s="770">
        <f t="shared" ca="1" si="241"/>
        <v>56.25</v>
      </c>
      <c r="V173" s="770">
        <f t="shared" ca="1" si="241"/>
        <v>57.093749999999993</v>
      </c>
      <c r="W173" s="770">
        <f t="shared" ca="1" si="241"/>
        <v>57.093749999999993</v>
      </c>
      <c r="X173" s="770">
        <f t="shared" ca="1" si="241"/>
        <v>57.093749999999993</v>
      </c>
      <c r="Y173" s="770">
        <f t="shared" ca="1" si="241"/>
        <v>57.093749999999993</v>
      </c>
      <c r="Z173" s="770">
        <f t="shared" ca="1" si="241"/>
        <v>57.950156249999985</v>
      </c>
      <c r="AA173" s="770">
        <f t="shared" ca="1" si="241"/>
        <v>57.950156249999985</v>
      </c>
      <c r="AB173" s="770">
        <f t="shared" ca="1" si="241"/>
        <v>57.950156249999985</v>
      </c>
      <c r="AC173" s="770">
        <f t="shared" ca="1" si="241"/>
        <v>57.950156249999985</v>
      </c>
      <c r="AD173" s="770">
        <f t="shared" ca="1" si="241"/>
        <v>58.819408593749976</v>
      </c>
      <c r="AE173" s="770">
        <f t="shared" ca="1" si="241"/>
        <v>58.819408593749976</v>
      </c>
      <c r="AF173" s="770">
        <f t="shared" ca="1" si="241"/>
        <v>58.819408593749976</v>
      </c>
      <c r="AG173" s="770">
        <f t="shared" ca="1" si="241"/>
        <v>58.819408593749976</v>
      </c>
      <c r="AH173" s="770">
        <f t="shared" ca="1" si="241"/>
        <v>59.701699722656215</v>
      </c>
      <c r="AI173" s="770">
        <f t="shared" ca="1" si="241"/>
        <v>59.701699722656215</v>
      </c>
      <c r="AJ173" s="770">
        <f t="shared" ca="1" si="241"/>
        <v>59.701699722656215</v>
      </c>
      <c r="AK173" s="770">
        <f t="shared" ca="1" si="241"/>
        <v>59.701699722656215</v>
      </c>
      <c r="AL173" s="770">
        <f t="shared" ca="1" si="241"/>
        <v>60.59722521849605</v>
      </c>
      <c r="AM173" s="770">
        <f t="shared" ca="1" si="241"/>
        <v>60.59722521849605</v>
      </c>
      <c r="AN173" s="770">
        <f t="shared" ref="AN173:BS173" ca="1" si="242">AN60</f>
        <v>60.59722521849605</v>
      </c>
      <c r="AO173" s="770">
        <f t="shared" ca="1" si="242"/>
        <v>60.59722521849605</v>
      </c>
      <c r="AP173" s="770">
        <f t="shared" ca="1" si="242"/>
        <v>61.506183596773482</v>
      </c>
      <c r="AQ173" s="770">
        <f t="shared" ca="1" si="242"/>
        <v>61.506183596773482</v>
      </c>
      <c r="AR173" s="770">
        <f t="shared" ca="1" si="242"/>
        <v>61.506183596773482</v>
      </c>
      <c r="AS173" s="770">
        <f t="shared" ca="1" si="242"/>
        <v>61.506183596773482</v>
      </c>
      <c r="AT173" s="770">
        <f t="shared" ca="1" si="242"/>
        <v>62.428776350725073</v>
      </c>
      <c r="AU173" s="770">
        <f t="shared" ca="1" si="242"/>
        <v>62.428776350725073</v>
      </c>
      <c r="AV173" s="770">
        <f t="shared" ca="1" si="242"/>
        <v>62.428776350725073</v>
      </c>
      <c r="AW173" s="770">
        <f t="shared" ca="1" si="242"/>
        <v>62.428776350725073</v>
      </c>
      <c r="AX173" s="770">
        <f t="shared" ca="1" si="242"/>
        <v>63.365207995985941</v>
      </c>
      <c r="AY173" s="770">
        <f t="shared" ca="1" si="242"/>
        <v>63.365207995985941</v>
      </c>
      <c r="AZ173" s="770">
        <f t="shared" ca="1" si="242"/>
        <v>63.365207995985941</v>
      </c>
      <c r="BA173" s="770">
        <f t="shared" ca="1" si="242"/>
        <v>63.365207995985941</v>
      </c>
      <c r="BB173" s="770">
        <f t="shared" ca="1" si="242"/>
        <v>64.315686115925715</v>
      </c>
      <c r="BC173" s="770">
        <f t="shared" ca="1" si="242"/>
        <v>64.315686115925715</v>
      </c>
      <c r="BD173" s="770">
        <f t="shared" ca="1" si="242"/>
        <v>64.315686115925715</v>
      </c>
      <c r="BE173" s="770">
        <f t="shared" ca="1" si="242"/>
        <v>64.315686115925715</v>
      </c>
      <c r="BF173" s="770">
        <f t="shared" ca="1" si="242"/>
        <v>65.280421407664605</v>
      </c>
      <c r="BG173" s="770">
        <f t="shared" ca="1" si="242"/>
        <v>65.280421407664605</v>
      </c>
      <c r="BH173" s="770">
        <f t="shared" ca="1" si="242"/>
        <v>65.280421407664605</v>
      </c>
      <c r="BI173" s="770">
        <f t="shared" ca="1" si="242"/>
        <v>65.280421407664605</v>
      </c>
      <c r="BJ173" s="770">
        <f t="shared" ca="1" si="242"/>
        <v>66.259627728779563</v>
      </c>
      <c r="BK173" s="770">
        <f t="shared" ca="1" si="242"/>
        <v>66.259627728779563</v>
      </c>
      <c r="BL173" s="770">
        <f t="shared" ca="1" si="242"/>
        <v>66.259627728779563</v>
      </c>
      <c r="BM173" s="770">
        <f t="shared" ca="1" si="242"/>
        <v>66.259627728779563</v>
      </c>
      <c r="BN173" s="770">
        <f t="shared" ca="1" si="242"/>
        <v>67.253522144711255</v>
      </c>
      <c r="BO173" s="770">
        <f t="shared" ca="1" si="242"/>
        <v>67.253522144711255</v>
      </c>
      <c r="BP173" s="770">
        <f t="shared" ca="1" si="242"/>
        <v>67.253522144711255</v>
      </c>
      <c r="BQ173" s="770">
        <f t="shared" ca="1" si="242"/>
        <v>67.253522144711255</v>
      </c>
      <c r="BR173" s="770">
        <f t="shared" ca="1" si="242"/>
        <v>68.262324976881928</v>
      </c>
      <c r="BS173" s="770">
        <f t="shared" ca="1" si="242"/>
        <v>68.262324976881928</v>
      </c>
      <c r="BT173" s="770">
        <f t="shared" ref="BT173:CY173" ca="1" si="243">BT60</f>
        <v>68.262324976881928</v>
      </c>
      <c r="BU173" s="770">
        <f t="shared" ca="1" si="243"/>
        <v>68.262324976881928</v>
      </c>
      <c r="BV173" s="770">
        <f t="shared" ca="1" si="243"/>
        <v>69.286259851535135</v>
      </c>
      <c r="BW173" s="770">
        <f t="shared" ca="1" si="243"/>
        <v>69.286259851535135</v>
      </c>
      <c r="BX173" s="770">
        <f t="shared" ca="1" si="243"/>
        <v>69.286259851535135</v>
      </c>
      <c r="BY173" s="770">
        <f t="shared" ca="1" si="243"/>
        <v>69.286259851535135</v>
      </c>
      <c r="BZ173" s="770">
        <f t="shared" ca="1" si="243"/>
        <v>70.325553749308156</v>
      </c>
      <c r="CA173" s="770">
        <f t="shared" ca="1" si="243"/>
        <v>70.325553749308156</v>
      </c>
      <c r="CB173" s="770">
        <f t="shared" ca="1" si="243"/>
        <v>70.325553749308156</v>
      </c>
      <c r="CC173" s="770">
        <f t="shared" ca="1" si="243"/>
        <v>70.325553749308156</v>
      </c>
      <c r="CD173" s="770">
        <f t="shared" ca="1" si="243"/>
        <v>71.380437055547773</v>
      </c>
      <c r="CE173" s="770">
        <f t="shared" ca="1" si="243"/>
        <v>71.380437055547773</v>
      </c>
      <c r="CF173" s="770">
        <f t="shared" ca="1" si="243"/>
        <v>71.380437055547773</v>
      </c>
      <c r="CG173" s="770">
        <f t="shared" ca="1" si="243"/>
        <v>71.380437055547773</v>
      </c>
      <c r="CH173" s="770">
        <f t="shared" ca="1" si="243"/>
        <v>72.451143611380971</v>
      </c>
      <c r="CI173" s="770">
        <f t="shared" ca="1" si="243"/>
        <v>72.451143611380971</v>
      </c>
      <c r="CJ173" s="770">
        <f t="shared" ca="1" si="243"/>
        <v>72.451143611380971</v>
      </c>
      <c r="CK173" s="770">
        <f t="shared" ca="1" si="243"/>
        <v>72.451143611380971</v>
      </c>
      <c r="CL173" s="770">
        <f t="shared" ca="1" si="243"/>
        <v>73.537910765551686</v>
      </c>
      <c r="CM173" s="770">
        <f t="shared" ca="1" si="243"/>
        <v>73.537910765551686</v>
      </c>
      <c r="CN173" s="770">
        <f t="shared" ca="1" si="243"/>
        <v>73.537910765551686</v>
      </c>
      <c r="CO173" s="770">
        <f t="shared" ca="1" si="243"/>
        <v>73.537910765551686</v>
      </c>
      <c r="CP173" s="770">
        <f t="shared" ca="1" si="243"/>
        <v>74.640979427034949</v>
      </c>
      <c r="CQ173" s="770">
        <f t="shared" ca="1" si="243"/>
        <v>74.640979427034949</v>
      </c>
      <c r="CR173" s="770">
        <f t="shared" ca="1" si="243"/>
        <v>74.640979427034949</v>
      </c>
      <c r="CS173" s="770">
        <f t="shared" ca="1" si="243"/>
        <v>74.640979427034949</v>
      </c>
      <c r="CT173" s="770">
        <f t="shared" ca="1" si="243"/>
        <v>0</v>
      </c>
      <c r="CU173" s="770">
        <f t="shared" ca="1" si="243"/>
        <v>0</v>
      </c>
      <c r="CV173" s="770">
        <f t="shared" ca="1" si="243"/>
        <v>0</v>
      </c>
      <c r="CW173" s="770">
        <f t="shared" ca="1" si="243"/>
        <v>0</v>
      </c>
      <c r="CX173" s="770">
        <f t="shared" ca="1" si="243"/>
        <v>0</v>
      </c>
      <c r="CY173" s="770">
        <f t="shared" ca="1" si="243"/>
        <v>0</v>
      </c>
      <c r="CZ173" s="770">
        <f t="shared" ref="CZ173:EE173" ca="1" si="244">CZ60</f>
        <v>0</v>
      </c>
      <c r="DA173" s="770">
        <f t="shared" ca="1" si="244"/>
        <v>0</v>
      </c>
      <c r="DB173" s="770">
        <f t="shared" ca="1" si="244"/>
        <v>0</v>
      </c>
      <c r="DC173" s="770">
        <f t="shared" ca="1" si="244"/>
        <v>0</v>
      </c>
      <c r="DD173" s="770">
        <f t="shared" ca="1" si="244"/>
        <v>0</v>
      </c>
      <c r="DE173" s="770">
        <f t="shared" ca="1" si="244"/>
        <v>0</v>
      </c>
      <c r="DF173" s="770">
        <f t="shared" ca="1" si="244"/>
        <v>0</v>
      </c>
      <c r="DG173" s="770">
        <f t="shared" ca="1" si="244"/>
        <v>0</v>
      </c>
      <c r="DH173" s="770">
        <f t="shared" ca="1" si="244"/>
        <v>0</v>
      </c>
      <c r="DI173" s="770">
        <f t="shared" ca="1" si="244"/>
        <v>0</v>
      </c>
      <c r="DJ173" s="770">
        <f t="shared" ca="1" si="244"/>
        <v>0</v>
      </c>
      <c r="DK173" s="770">
        <f t="shared" ca="1" si="244"/>
        <v>0</v>
      </c>
      <c r="DL173" s="770">
        <f t="shared" ca="1" si="244"/>
        <v>0</v>
      </c>
      <c r="DM173" s="770">
        <f t="shared" ca="1" si="244"/>
        <v>0</v>
      </c>
      <c r="DN173" s="770">
        <f t="shared" ca="1" si="244"/>
        <v>0</v>
      </c>
      <c r="DO173" s="770">
        <f t="shared" ca="1" si="244"/>
        <v>0</v>
      </c>
      <c r="DP173" s="770">
        <f t="shared" ca="1" si="244"/>
        <v>0</v>
      </c>
      <c r="DQ173" s="770">
        <f t="shared" ca="1" si="244"/>
        <v>0</v>
      </c>
      <c r="DR173" s="770">
        <f t="shared" ca="1" si="244"/>
        <v>0</v>
      </c>
      <c r="DS173" s="770">
        <f t="shared" ca="1" si="244"/>
        <v>0</v>
      </c>
      <c r="DT173" s="770">
        <f t="shared" ca="1" si="244"/>
        <v>0</v>
      </c>
      <c r="DU173" s="770">
        <f t="shared" ca="1" si="244"/>
        <v>0</v>
      </c>
      <c r="DV173" s="770">
        <f t="shared" ca="1" si="244"/>
        <v>0</v>
      </c>
      <c r="DW173" s="770">
        <f t="shared" ca="1" si="244"/>
        <v>0</v>
      </c>
      <c r="DX173" s="770">
        <f t="shared" ca="1" si="244"/>
        <v>0</v>
      </c>
      <c r="DY173" s="770">
        <f t="shared" ca="1" si="244"/>
        <v>0</v>
      </c>
      <c r="DZ173" s="770">
        <f t="shared" ca="1" si="244"/>
        <v>0</v>
      </c>
      <c r="EA173" s="770">
        <f t="shared" ca="1" si="244"/>
        <v>0</v>
      </c>
      <c r="EB173" s="770">
        <f t="shared" ca="1" si="244"/>
        <v>0</v>
      </c>
      <c r="EC173" s="770">
        <f t="shared" ca="1" si="244"/>
        <v>0</v>
      </c>
      <c r="ED173" s="770">
        <f t="shared" ca="1" si="244"/>
        <v>0</v>
      </c>
      <c r="EE173" s="770">
        <f t="shared" ca="1" si="244"/>
        <v>0</v>
      </c>
      <c r="EF173" s="770">
        <f t="shared" ref="EF173:EP173" ca="1" si="245">EF60</f>
        <v>0</v>
      </c>
      <c r="EG173" s="770">
        <f t="shared" ca="1" si="245"/>
        <v>0</v>
      </c>
      <c r="EH173" s="770">
        <f t="shared" ca="1" si="245"/>
        <v>0</v>
      </c>
      <c r="EI173" s="770">
        <f t="shared" ca="1" si="245"/>
        <v>0</v>
      </c>
      <c r="EJ173" s="770">
        <f t="shared" ca="1" si="245"/>
        <v>0</v>
      </c>
      <c r="EK173" s="770">
        <f t="shared" ca="1" si="245"/>
        <v>0</v>
      </c>
      <c r="EL173" s="770">
        <f t="shared" ca="1" si="245"/>
        <v>0</v>
      </c>
      <c r="EM173" s="770">
        <f t="shared" ca="1" si="245"/>
        <v>0</v>
      </c>
      <c r="EN173" s="770">
        <f t="shared" ca="1" si="245"/>
        <v>0</v>
      </c>
      <c r="EO173" s="770">
        <f t="shared" ca="1" si="245"/>
        <v>0</v>
      </c>
      <c r="EP173" s="770">
        <f t="shared" ca="1" si="245"/>
        <v>0</v>
      </c>
    </row>
    <row r="174" spans="2:146" ht="14.1" customHeight="1">
      <c r="B174" s="802" t="s">
        <v>593</v>
      </c>
      <c r="C174" s="826"/>
      <c r="D174" s="803" t="s">
        <v>97</v>
      </c>
      <c r="E174" s="71">
        <f ca="1">SUM(G174:EP174)</f>
        <v>0</v>
      </c>
      <c r="F174" s="770"/>
      <c r="G174" s="770"/>
      <c r="H174" s="770">
        <f t="shared" ref="H174:AM174" si="246">H61</f>
        <v>0</v>
      </c>
      <c r="I174" s="770">
        <f t="shared" si="246"/>
        <v>0</v>
      </c>
      <c r="J174" s="770">
        <f t="shared" si="246"/>
        <v>0</v>
      </c>
      <c r="K174" s="770">
        <f t="shared" ca="1" si="246"/>
        <v>0</v>
      </c>
      <c r="L174" s="770">
        <f t="shared" ca="1" si="246"/>
        <v>0</v>
      </c>
      <c r="M174" s="770">
        <f t="shared" ca="1" si="246"/>
        <v>0</v>
      </c>
      <c r="N174" s="770">
        <f t="shared" ca="1" si="246"/>
        <v>0</v>
      </c>
      <c r="O174" s="770">
        <f t="shared" ca="1" si="246"/>
        <v>0</v>
      </c>
      <c r="P174" s="770">
        <f t="shared" ca="1" si="246"/>
        <v>0</v>
      </c>
      <c r="Q174" s="770">
        <f t="shared" ca="1" si="246"/>
        <v>0</v>
      </c>
      <c r="R174" s="770">
        <f t="shared" ca="1" si="246"/>
        <v>0</v>
      </c>
      <c r="S174" s="770">
        <f t="shared" ca="1" si="246"/>
        <v>0</v>
      </c>
      <c r="T174" s="770">
        <f t="shared" ca="1" si="246"/>
        <v>0</v>
      </c>
      <c r="U174" s="770">
        <f t="shared" ca="1" si="246"/>
        <v>0</v>
      </c>
      <c r="V174" s="770">
        <f t="shared" ca="1" si="246"/>
        <v>0</v>
      </c>
      <c r="W174" s="770">
        <f t="shared" ca="1" si="246"/>
        <v>0</v>
      </c>
      <c r="X174" s="770">
        <f t="shared" ca="1" si="246"/>
        <v>0</v>
      </c>
      <c r="Y174" s="770">
        <f t="shared" ca="1" si="246"/>
        <v>0</v>
      </c>
      <c r="Z174" s="770">
        <f t="shared" ca="1" si="246"/>
        <v>0</v>
      </c>
      <c r="AA174" s="770">
        <f t="shared" ca="1" si="246"/>
        <v>0</v>
      </c>
      <c r="AB174" s="770">
        <f t="shared" ca="1" si="246"/>
        <v>0</v>
      </c>
      <c r="AC174" s="770">
        <f t="shared" ca="1" si="246"/>
        <v>0</v>
      </c>
      <c r="AD174" s="770">
        <f t="shared" ca="1" si="246"/>
        <v>0</v>
      </c>
      <c r="AE174" s="770">
        <f t="shared" ca="1" si="246"/>
        <v>0</v>
      </c>
      <c r="AF174" s="770">
        <f t="shared" ca="1" si="246"/>
        <v>0</v>
      </c>
      <c r="AG174" s="770">
        <f t="shared" ca="1" si="246"/>
        <v>0</v>
      </c>
      <c r="AH174" s="770">
        <f t="shared" ca="1" si="246"/>
        <v>0</v>
      </c>
      <c r="AI174" s="770">
        <f t="shared" ca="1" si="246"/>
        <v>0</v>
      </c>
      <c r="AJ174" s="770">
        <f t="shared" ca="1" si="246"/>
        <v>0</v>
      </c>
      <c r="AK174" s="770">
        <f t="shared" ca="1" si="246"/>
        <v>0</v>
      </c>
      <c r="AL174" s="770">
        <f t="shared" ca="1" si="246"/>
        <v>0</v>
      </c>
      <c r="AM174" s="770">
        <f t="shared" ca="1" si="246"/>
        <v>0</v>
      </c>
      <c r="AN174" s="770">
        <f t="shared" ref="AN174:BS174" ca="1" si="247">AN61</f>
        <v>0</v>
      </c>
      <c r="AO174" s="770">
        <f t="shared" ca="1" si="247"/>
        <v>0</v>
      </c>
      <c r="AP174" s="770">
        <f t="shared" ca="1" si="247"/>
        <v>0</v>
      </c>
      <c r="AQ174" s="770">
        <f t="shared" ca="1" si="247"/>
        <v>0</v>
      </c>
      <c r="AR174" s="770">
        <f t="shared" ca="1" si="247"/>
        <v>0</v>
      </c>
      <c r="AS174" s="770">
        <f t="shared" ca="1" si="247"/>
        <v>0</v>
      </c>
      <c r="AT174" s="770">
        <f t="shared" ca="1" si="247"/>
        <v>0</v>
      </c>
      <c r="AU174" s="770">
        <f t="shared" ca="1" si="247"/>
        <v>0</v>
      </c>
      <c r="AV174" s="770">
        <f t="shared" ca="1" si="247"/>
        <v>0</v>
      </c>
      <c r="AW174" s="770">
        <f t="shared" ca="1" si="247"/>
        <v>0</v>
      </c>
      <c r="AX174" s="770">
        <f t="shared" ca="1" si="247"/>
        <v>0</v>
      </c>
      <c r="AY174" s="770">
        <f t="shared" ca="1" si="247"/>
        <v>0</v>
      </c>
      <c r="AZ174" s="770">
        <f t="shared" ca="1" si="247"/>
        <v>0</v>
      </c>
      <c r="BA174" s="770">
        <f t="shared" ca="1" si="247"/>
        <v>0</v>
      </c>
      <c r="BB174" s="770">
        <f t="shared" ca="1" si="247"/>
        <v>0</v>
      </c>
      <c r="BC174" s="770">
        <f t="shared" ca="1" si="247"/>
        <v>0</v>
      </c>
      <c r="BD174" s="770">
        <f t="shared" ca="1" si="247"/>
        <v>0</v>
      </c>
      <c r="BE174" s="770">
        <f t="shared" ca="1" si="247"/>
        <v>0</v>
      </c>
      <c r="BF174" s="770">
        <f t="shared" ca="1" si="247"/>
        <v>0</v>
      </c>
      <c r="BG174" s="770">
        <f t="shared" ca="1" si="247"/>
        <v>0</v>
      </c>
      <c r="BH174" s="770">
        <f t="shared" ca="1" si="247"/>
        <v>0</v>
      </c>
      <c r="BI174" s="770">
        <f t="shared" ca="1" si="247"/>
        <v>0</v>
      </c>
      <c r="BJ174" s="770">
        <f t="shared" ca="1" si="247"/>
        <v>0</v>
      </c>
      <c r="BK174" s="770">
        <f t="shared" ca="1" si="247"/>
        <v>0</v>
      </c>
      <c r="BL174" s="770">
        <f t="shared" ca="1" si="247"/>
        <v>0</v>
      </c>
      <c r="BM174" s="770">
        <f t="shared" ca="1" si="247"/>
        <v>0</v>
      </c>
      <c r="BN174" s="770">
        <f t="shared" ca="1" si="247"/>
        <v>0</v>
      </c>
      <c r="BO174" s="770">
        <f t="shared" ca="1" si="247"/>
        <v>0</v>
      </c>
      <c r="BP174" s="770">
        <f t="shared" ca="1" si="247"/>
        <v>0</v>
      </c>
      <c r="BQ174" s="770">
        <f t="shared" ca="1" si="247"/>
        <v>0</v>
      </c>
      <c r="BR174" s="770">
        <f t="shared" ca="1" si="247"/>
        <v>0</v>
      </c>
      <c r="BS174" s="770">
        <f t="shared" ca="1" si="247"/>
        <v>0</v>
      </c>
      <c r="BT174" s="770">
        <f t="shared" ref="BT174:CY174" ca="1" si="248">BT61</f>
        <v>0</v>
      </c>
      <c r="BU174" s="770">
        <f t="shared" ca="1" si="248"/>
        <v>0</v>
      </c>
      <c r="BV174" s="770">
        <f t="shared" ca="1" si="248"/>
        <v>0</v>
      </c>
      <c r="BW174" s="770">
        <f t="shared" ca="1" si="248"/>
        <v>0</v>
      </c>
      <c r="BX174" s="770">
        <f t="shared" ca="1" si="248"/>
        <v>0</v>
      </c>
      <c r="BY174" s="770">
        <f t="shared" ca="1" si="248"/>
        <v>0</v>
      </c>
      <c r="BZ174" s="770">
        <f t="shared" ca="1" si="248"/>
        <v>0</v>
      </c>
      <c r="CA174" s="770">
        <f t="shared" ca="1" si="248"/>
        <v>0</v>
      </c>
      <c r="CB174" s="770">
        <f t="shared" ca="1" si="248"/>
        <v>0</v>
      </c>
      <c r="CC174" s="770">
        <f t="shared" ca="1" si="248"/>
        <v>0</v>
      </c>
      <c r="CD174" s="770">
        <f t="shared" ca="1" si="248"/>
        <v>0</v>
      </c>
      <c r="CE174" s="770">
        <f t="shared" ca="1" si="248"/>
        <v>0</v>
      </c>
      <c r="CF174" s="770">
        <f t="shared" ca="1" si="248"/>
        <v>0</v>
      </c>
      <c r="CG174" s="770">
        <f t="shared" ca="1" si="248"/>
        <v>0</v>
      </c>
      <c r="CH174" s="770">
        <f t="shared" ca="1" si="248"/>
        <v>0</v>
      </c>
      <c r="CI174" s="770">
        <f t="shared" ca="1" si="248"/>
        <v>0</v>
      </c>
      <c r="CJ174" s="770">
        <f t="shared" ca="1" si="248"/>
        <v>0</v>
      </c>
      <c r="CK174" s="770">
        <f t="shared" ca="1" si="248"/>
        <v>0</v>
      </c>
      <c r="CL174" s="770">
        <f t="shared" ca="1" si="248"/>
        <v>0</v>
      </c>
      <c r="CM174" s="770">
        <f t="shared" ca="1" si="248"/>
        <v>0</v>
      </c>
      <c r="CN174" s="770">
        <f t="shared" ca="1" si="248"/>
        <v>0</v>
      </c>
      <c r="CO174" s="770">
        <f t="shared" ca="1" si="248"/>
        <v>0</v>
      </c>
      <c r="CP174" s="770">
        <f t="shared" ca="1" si="248"/>
        <v>0</v>
      </c>
      <c r="CQ174" s="770">
        <f t="shared" ca="1" si="248"/>
        <v>0</v>
      </c>
      <c r="CR174" s="770">
        <f t="shared" ca="1" si="248"/>
        <v>0</v>
      </c>
      <c r="CS174" s="770">
        <f t="shared" ca="1" si="248"/>
        <v>0</v>
      </c>
      <c r="CT174" s="770">
        <f t="shared" ca="1" si="248"/>
        <v>0</v>
      </c>
      <c r="CU174" s="770">
        <f t="shared" ca="1" si="248"/>
        <v>0</v>
      </c>
      <c r="CV174" s="770">
        <f t="shared" ca="1" si="248"/>
        <v>0</v>
      </c>
      <c r="CW174" s="770">
        <f t="shared" ca="1" si="248"/>
        <v>0</v>
      </c>
      <c r="CX174" s="770">
        <f t="shared" ca="1" si="248"/>
        <v>0</v>
      </c>
      <c r="CY174" s="770">
        <f t="shared" ca="1" si="248"/>
        <v>0</v>
      </c>
      <c r="CZ174" s="770">
        <f t="shared" ref="CZ174:EE174" ca="1" si="249">CZ61</f>
        <v>0</v>
      </c>
      <c r="DA174" s="770">
        <f t="shared" ca="1" si="249"/>
        <v>0</v>
      </c>
      <c r="DB174" s="770">
        <f t="shared" ca="1" si="249"/>
        <v>0</v>
      </c>
      <c r="DC174" s="770">
        <f t="shared" ca="1" si="249"/>
        <v>0</v>
      </c>
      <c r="DD174" s="770">
        <f t="shared" ca="1" si="249"/>
        <v>0</v>
      </c>
      <c r="DE174" s="770">
        <f t="shared" ca="1" si="249"/>
        <v>0</v>
      </c>
      <c r="DF174" s="770">
        <f t="shared" ca="1" si="249"/>
        <v>0</v>
      </c>
      <c r="DG174" s="770">
        <f t="shared" ca="1" si="249"/>
        <v>0</v>
      </c>
      <c r="DH174" s="770">
        <f t="shared" ca="1" si="249"/>
        <v>0</v>
      </c>
      <c r="DI174" s="770">
        <f t="shared" ca="1" si="249"/>
        <v>0</v>
      </c>
      <c r="DJ174" s="770">
        <f t="shared" ca="1" si="249"/>
        <v>0</v>
      </c>
      <c r="DK174" s="770">
        <f t="shared" ca="1" si="249"/>
        <v>0</v>
      </c>
      <c r="DL174" s="770">
        <f t="shared" ca="1" si="249"/>
        <v>0</v>
      </c>
      <c r="DM174" s="770">
        <f t="shared" ca="1" si="249"/>
        <v>0</v>
      </c>
      <c r="DN174" s="770">
        <f t="shared" ca="1" si="249"/>
        <v>0</v>
      </c>
      <c r="DO174" s="770">
        <f t="shared" ca="1" si="249"/>
        <v>0</v>
      </c>
      <c r="DP174" s="770">
        <f t="shared" ca="1" si="249"/>
        <v>0</v>
      </c>
      <c r="DQ174" s="770">
        <f t="shared" ca="1" si="249"/>
        <v>0</v>
      </c>
      <c r="DR174" s="770">
        <f t="shared" ca="1" si="249"/>
        <v>0</v>
      </c>
      <c r="DS174" s="770">
        <f t="shared" ca="1" si="249"/>
        <v>0</v>
      </c>
      <c r="DT174" s="770">
        <f t="shared" ca="1" si="249"/>
        <v>0</v>
      </c>
      <c r="DU174" s="770">
        <f t="shared" ca="1" si="249"/>
        <v>0</v>
      </c>
      <c r="DV174" s="770">
        <f t="shared" ca="1" si="249"/>
        <v>0</v>
      </c>
      <c r="DW174" s="770">
        <f t="shared" ca="1" si="249"/>
        <v>0</v>
      </c>
      <c r="DX174" s="770">
        <f t="shared" ca="1" si="249"/>
        <v>0</v>
      </c>
      <c r="DY174" s="770">
        <f t="shared" ca="1" si="249"/>
        <v>0</v>
      </c>
      <c r="DZ174" s="770">
        <f t="shared" ca="1" si="249"/>
        <v>0</v>
      </c>
      <c r="EA174" s="770">
        <f t="shared" ca="1" si="249"/>
        <v>0</v>
      </c>
      <c r="EB174" s="770">
        <f t="shared" ca="1" si="249"/>
        <v>0</v>
      </c>
      <c r="EC174" s="770">
        <f t="shared" ca="1" si="249"/>
        <v>0</v>
      </c>
      <c r="ED174" s="770">
        <f t="shared" ca="1" si="249"/>
        <v>0</v>
      </c>
      <c r="EE174" s="770">
        <f t="shared" ca="1" si="249"/>
        <v>0</v>
      </c>
      <c r="EF174" s="770">
        <f t="shared" ref="EF174:EP174" ca="1" si="250">EF61</f>
        <v>0</v>
      </c>
      <c r="EG174" s="770">
        <f t="shared" ca="1" si="250"/>
        <v>0</v>
      </c>
      <c r="EH174" s="770">
        <f t="shared" ca="1" si="250"/>
        <v>0</v>
      </c>
      <c r="EI174" s="770">
        <f t="shared" ca="1" si="250"/>
        <v>0</v>
      </c>
      <c r="EJ174" s="770">
        <f t="shared" ca="1" si="250"/>
        <v>0</v>
      </c>
      <c r="EK174" s="770">
        <f t="shared" ca="1" si="250"/>
        <v>0</v>
      </c>
      <c r="EL174" s="770">
        <f t="shared" ca="1" si="250"/>
        <v>0</v>
      </c>
      <c r="EM174" s="770">
        <f t="shared" ca="1" si="250"/>
        <v>0</v>
      </c>
      <c r="EN174" s="770">
        <f t="shared" ca="1" si="250"/>
        <v>0</v>
      </c>
      <c r="EO174" s="770">
        <f t="shared" ca="1" si="250"/>
        <v>0</v>
      </c>
      <c r="EP174" s="770">
        <f t="shared" ca="1" si="250"/>
        <v>0</v>
      </c>
    </row>
    <row r="175" spans="2:146" ht="14.1" customHeight="1">
      <c r="B175" s="802" t="s">
        <v>594</v>
      </c>
      <c r="C175" s="826"/>
      <c r="D175" s="803" t="s">
        <v>97</v>
      </c>
      <c r="E175" s="71">
        <f t="shared" ref="E175:E176" ca="1" si="251">SUM(G175:EP175)</f>
        <v>0</v>
      </c>
      <c r="F175" s="770"/>
      <c r="G175" s="770"/>
      <c r="H175" s="770">
        <f t="shared" ref="H175:AM175" ca="1" si="252">H62</f>
        <v>0</v>
      </c>
      <c r="I175" s="770">
        <f t="shared" ca="1" si="252"/>
        <v>0</v>
      </c>
      <c r="J175" s="770">
        <f t="shared" ca="1" si="252"/>
        <v>0</v>
      </c>
      <c r="K175" s="770">
        <f t="shared" ca="1" si="252"/>
        <v>0</v>
      </c>
      <c r="L175" s="770">
        <f t="shared" ca="1" si="252"/>
        <v>0</v>
      </c>
      <c r="M175" s="770">
        <f t="shared" ca="1" si="252"/>
        <v>0</v>
      </c>
      <c r="N175" s="770">
        <f t="shared" ca="1" si="252"/>
        <v>0</v>
      </c>
      <c r="O175" s="770">
        <f t="shared" ca="1" si="252"/>
        <v>0</v>
      </c>
      <c r="P175" s="770">
        <f t="shared" ca="1" si="252"/>
        <v>0</v>
      </c>
      <c r="Q175" s="770">
        <f t="shared" ca="1" si="252"/>
        <v>0</v>
      </c>
      <c r="R175" s="770">
        <f t="shared" ca="1" si="252"/>
        <v>0</v>
      </c>
      <c r="S175" s="770">
        <f t="shared" ca="1" si="252"/>
        <v>0</v>
      </c>
      <c r="T175" s="770">
        <f t="shared" ca="1" si="252"/>
        <v>0</v>
      </c>
      <c r="U175" s="770">
        <f t="shared" ca="1" si="252"/>
        <v>0</v>
      </c>
      <c r="V175" s="770">
        <f t="shared" ca="1" si="252"/>
        <v>0</v>
      </c>
      <c r="W175" s="770">
        <f t="shared" ca="1" si="252"/>
        <v>0</v>
      </c>
      <c r="X175" s="770">
        <f t="shared" ca="1" si="252"/>
        <v>0</v>
      </c>
      <c r="Y175" s="770">
        <f t="shared" ca="1" si="252"/>
        <v>0</v>
      </c>
      <c r="Z175" s="770">
        <f t="shared" ca="1" si="252"/>
        <v>0</v>
      </c>
      <c r="AA175" s="770">
        <f t="shared" ca="1" si="252"/>
        <v>0</v>
      </c>
      <c r="AB175" s="770">
        <f t="shared" ca="1" si="252"/>
        <v>0</v>
      </c>
      <c r="AC175" s="770">
        <f t="shared" ca="1" si="252"/>
        <v>0</v>
      </c>
      <c r="AD175" s="770">
        <f t="shared" ca="1" si="252"/>
        <v>0</v>
      </c>
      <c r="AE175" s="770">
        <f t="shared" ca="1" si="252"/>
        <v>0</v>
      </c>
      <c r="AF175" s="770">
        <f t="shared" ca="1" si="252"/>
        <v>0</v>
      </c>
      <c r="AG175" s="770">
        <f t="shared" ca="1" si="252"/>
        <v>0</v>
      </c>
      <c r="AH175" s="770">
        <f t="shared" ca="1" si="252"/>
        <v>0</v>
      </c>
      <c r="AI175" s="770">
        <f t="shared" ca="1" si="252"/>
        <v>0</v>
      </c>
      <c r="AJ175" s="770">
        <f t="shared" ca="1" si="252"/>
        <v>0</v>
      </c>
      <c r="AK175" s="770">
        <f t="shared" ca="1" si="252"/>
        <v>0</v>
      </c>
      <c r="AL175" s="770">
        <f t="shared" ca="1" si="252"/>
        <v>0</v>
      </c>
      <c r="AM175" s="770">
        <f t="shared" ca="1" si="252"/>
        <v>0</v>
      </c>
      <c r="AN175" s="770">
        <f t="shared" ref="AN175:BS175" ca="1" si="253">AN62</f>
        <v>0</v>
      </c>
      <c r="AO175" s="770">
        <f t="shared" ca="1" si="253"/>
        <v>0</v>
      </c>
      <c r="AP175" s="770">
        <f t="shared" ca="1" si="253"/>
        <v>0</v>
      </c>
      <c r="AQ175" s="770">
        <f t="shared" ca="1" si="253"/>
        <v>0</v>
      </c>
      <c r="AR175" s="770">
        <f t="shared" ca="1" si="253"/>
        <v>0</v>
      </c>
      <c r="AS175" s="770">
        <f t="shared" ca="1" si="253"/>
        <v>0</v>
      </c>
      <c r="AT175" s="770">
        <f t="shared" ca="1" si="253"/>
        <v>0</v>
      </c>
      <c r="AU175" s="770">
        <f t="shared" ca="1" si="253"/>
        <v>0</v>
      </c>
      <c r="AV175" s="770">
        <f t="shared" ca="1" si="253"/>
        <v>0</v>
      </c>
      <c r="AW175" s="770">
        <f t="shared" ca="1" si="253"/>
        <v>0</v>
      </c>
      <c r="AX175" s="770">
        <f t="shared" ca="1" si="253"/>
        <v>0</v>
      </c>
      <c r="AY175" s="770">
        <f t="shared" ca="1" si="253"/>
        <v>0</v>
      </c>
      <c r="AZ175" s="770">
        <f t="shared" ca="1" si="253"/>
        <v>0</v>
      </c>
      <c r="BA175" s="770">
        <f t="shared" ca="1" si="253"/>
        <v>0</v>
      </c>
      <c r="BB175" s="770">
        <f t="shared" ca="1" si="253"/>
        <v>0</v>
      </c>
      <c r="BC175" s="770">
        <f t="shared" ca="1" si="253"/>
        <v>0</v>
      </c>
      <c r="BD175" s="770">
        <f t="shared" ca="1" si="253"/>
        <v>0</v>
      </c>
      <c r="BE175" s="770">
        <f t="shared" ca="1" si="253"/>
        <v>0</v>
      </c>
      <c r="BF175" s="770">
        <f t="shared" ca="1" si="253"/>
        <v>0</v>
      </c>
      <c r="BG175" s="770">
        <f t="shared" ca="1" si="253"/>
        <v>0</v>
      </c>
      <c r="BH175" s="770">
        <f t="shared" ca="1" si="253"/>
        <v>0</v>
      </c>
      <c r="BI175" s="770">
        <f t="shared" ca="1" si="253"/>
        <v>0</v>
      </c>
      <c r="BJ175" s="770">
        <f t="shared" ca="1" si="253"/>
        <v>0</v>
      </c>
      <c r="BK175" s="770">
        <f t="shared" ca="1" si="253"/>
        <v>0</v>
      </c>
      <c r="BL175" s="770">
        <f t="shared" ca="1" si="253"/>
        <v>0</v>
      </c>
      <c r="BM175" s="770">
        <f t="shared" ca="1" si="253"/>
        <v>0</v>
      </c>
      <c r="BN175" s="770">
        <f t="shared" ca="1" si="253"/>
        <v>0</v>
      </c>
      <c r="BO175" s="770">
        <f t="shared" ca="1" si="253"/>
        <v>0</v>
      </c>
      <c r="BP175" s="770">
        <f t="shared" ca="1" si="253"/>
        <v>0</v>
      </c>
      <c r="BQ175" s="770">
        <f t="shared" ca="1" si="253"/>
        <v>0</v>
      </c>
      <c r="BR175" s="770">
        <f t="shared" ca="1" si="253"/>
        <v>0</v>
      </c>
      <c r="BS175" s="770">
        <f t="shared" ca="1" si="253"/>
        <v>0</v>
      </c>
      <c r="BT175" s="770">
        <f t="shared" ref="BT175:CY175" ca="1" si="254">BT62</f>
        <v>0</v>
      </c>
      <c r="BU175" s="770">
        <f t="shared" ca="1" si="254"/>
        <v>0</v>
      </c>
      <c r="BV175" s="770">
        <f t="shared" ca="1" si="254"/>
        <v>0</v>
      </c>
      <c r="BW175" s="770">
        <f t="shared" ca="1" si="254"/>
        <v>0</v>
      </c>
      <c r="BX175" s="770">
        <f t="shared" ca="1" si="254"/>
        <v>0</v>
      </c>
      <c r="BY175" s="770">
        <f t="shared" ca="1" si="254"/>
        <v>0</v>
      </c>
      <c r="BZ175" s="770">
        <f t="shared" ca="1" si="254"/>
        <v>0</v>
      </c>
      <c r="CA175" s="770">
        <f t="shared" ca="1" si="254"/>
        <v>0</v>
      </c>
      <c r="CB175" s="770">
        <f t="shared" ca="1" si="254"/>
        <v>0</v>
      </c>
      <c r="CC175" s="770">
        <f t="shared" ca="1" si="254"/>
        <v>0</v>
      </c>
      <c r="CD175" s="770">
        <f t="shared" ca="1" si="254"/>
        <v>0</v>
      </c>
      <c r="CE175" s="770">
        <f t="shared" ca="1" si="254"/>
        <v>0</v>
      </c>
      <c r="CF175" s="770">
        <f t="shared" ca="1" si="254"/>
        <v>0</v>
      </c>
      <c r="CG175" s="770">
        <f t="shared" ca="1" si="254"/>
        <v>0</v>
      </c>
      <c r="CH175" s="770">
        <f t="shared" ca="1" si="254"/>
        <v>0</v>
      </c>
      <c r="CI175" s="770">
        <f t="shared" ca="1" si="254"/>
        <v>0</v>
      </c>
      <c r="CJ175" s="770">
        <f t="shared" ca="1" si="254"/>
        <v>0</v>
      </c>
      <c r="CK175" s="770">
        <f t="shared" ca="1" si="254"/>
        <v>0</v>
      </c>
      <c r="CL175" s="770">
        <f t="shared" ca="1" si="254"/>
        <v>0</v>
      </c>
      <c r="CM175" s="770">
        <f t="shared" ca="1" si="254"/>
        <v>0</v>
      </c>
      <c r="CN175" s="770">
        <f t="shared" ca="1" si="254"/>
        <v>0</v>
      </c>
      <c r="CO175" s="770">
        <f t="shared" ca="1" si="254"/>
        <v>0</v>
      </c>
      <c r="CP175" s="770">
        <f t="shared" ca="1" si="254"/>
        <v>0</v>
      </c>
      <c r="CQ175" s="770">
        <f t="shared" ca="1" si="254"/>
        <v>0</v>
      </c>
      <c r="CR175" s="770">
        <f t="shared" ca="1" si="254"/>
        <v>0</v>
      </c>
      <c r="CS175" s="770">
        <f t="shared" ca="1" si="254"/>
        <v>0</v>
      </c>
      <c r="CT175" s="770">
        <f t="shared" ca="1" si="254"/>
        <v>0</v>
      </c>
      <c r="CU175" s="770">
        <f t="shared" ca="1" si="254"/>
        <v>0</v>
      </c>
      <c r="CV175" s="770">
        <f t="shared" ca="1" si="254"/>
        <v>0</v>
      </c>
      <c r="CW175" s="770">
        <f t="shared" ca="1" si="254"/>
        <v>0</v>
      </c>
      <c r="CX175" s="770">
        <f t="shared" ca="1" si="254"/>
        <v>0</v>
      </c>
      <c r="CY175" s="770">
        <f t="shared" ca="1" si="254"/>
        <v>0</v>
      </c>
      <c r="CZ175" s="770">
        <f t="shared" ref="CZ175:EE175" ca="1" si="255">CZ62</f>
        <v>0</v>
      </c>
      <c r="DA175" s="770">
        <f t="shared" ca="1" si="255"/>
        <v>0</v>
      </c>
      <c r="DB175" s="770">
        <f t="shared" ca="1" si="255"/>
        <v>0</v>
      </c>
      <c r="DC175" s="770">
        <f t="shared" ca="1" si="255"/>
        <v>0</v>
      </c>
      <c r="DD175" s="770">
        <f t="shared" ca="1" si="255"/>
        <v>0</v>
      </c>
      <c r="DE175" s="770">
        <f t="shared" ca="1" si="255"/>
        <v>0</v>
      </c>
      <c r="DF175" s="770">
        <f t="shared" ca="1" si="255"/>
        <v>0</v>
      </c>
      <c r="DG175" s="770">
        <f t="shared" ca="1" si="255"/>
        <v>0</v>
      </c>
      <c r="DH175" s="770">
        <f t="shared" ca="1" si="255"/>
        <v>0</v>
      </c>
      <c r="DI175" s="770">
        <f t="shared" ca="1" si="255"/>
        <v>0</v>
      </c>
      <c r="DJ175" s="770">
        <f t="shared" ca="1" si="255"/>
        <v>0</v>
      </c>
      <c r="DK175" s="770">
        <f t="shared" ca="1" si="255"/>
        <v>0</v>
      </c>
      <c r="DL175" s="770">
        <f t="shared" ca="1" si="255"/>
        <v>0</v>
      </c>
      <c r="DM175" s="770">
        <f t="shared" ca="1" si="255"/>
        <v>0</v>
      </c>
      <c r="DN175" s="770">
        <f t="shared" ca="1" si="255"/>
        <v>0</v>
      </c>
      <c r="DO175" s="770">
        <f t="shared" ca="1" si="255"/>
        <v>0</v>
      </c>
      <c r="DP175" s="770">
        <f t="shared" ca="1" si="255"/>
        <v>0</v>
      </c>
      <c r="DQ175" s="770">
        <f t="shared" ca="1" si="255"/>
        <v>0</v>
      </c>
      <c r="DR175" s="770">
        <f t="shared" ca="1" si="255"/>
        <v>0</v>
      </c>
      <c r="DS175" s="770">
        <f t="shared" ca="1" si="255"/>
        <v>0</v>
      </c>
      <c r="DT175" s="770">
        <f t="shared" ca="1" si="255"/>
        <v>0</v>
      </c>
      <c r="DU175" s="770">
        <f t="shared" ca="1" si="255"/>
        <v>0</v>
      </c>
      <c r="DV175" s="770">
        <f t="shared" ca="1" si="255"/>
        <v>0</v>
      </c>
      <c r="DW175" s="770">
        <f t="shared" ca="1" si="255"/>
        <v>0</v>
      </c>
      <c r="DX175" s="770">
        <f t="shared" ca="1" si="255"/>
        <v>0</v>
      </c>
      <c r="DY175" s="770">
        <f t="shared" ca="1" si="255"/>
        <v>0</v>
      </c>
      <c r="DZ175" s="770">
        <f t="shared" ca="1" si="255"/>
        <v>0</v>
      </c>
      <c r="EA175" s="770">
        <f t="shared" ca="1" si="255"/>
        <v>0</v>
      </c>
      <c r="EB175" s="770">
        <f t="shared" ca="1" si="255"/>
        <v>0</v>
      </c>
      <c r="EC175" s="770">
        <f t="shared" ca="1" si="255"/>
        <v>0</v>
      </c>
      <c r="ED175" s="770">
        <f t="shared" ca="1" si="255"/>
        <v>0</v>
      </c>
      <c r="EE175" s="770">
        <f t="shared" ca="1" si="255"/>
        <v>0</v>
      </c>
      <c r="EF175" s="770">
        <f t="shared" ref="EF175:EP175" ca="1" si="256">EF62</f>
        <v>0</v>
      </c>
      <c r="EG175" s="770">
        <f t="shared" ca="1" si="256"/>
        <v>0</v>
      </c>
      <c r="EH175" s="770">
        <f t="shared" ca="1" si="256"/>
        <v>0</v>
      </c>
      <c r="EI175" s="770">
        <f t="shared" ca="1" si="256"/>
        <v>0</v>
      </c>
      <c r="EJ175" s="770">
        <f t="shared" ca="1" si="256"/>
        <v>0</v>
      </c>
      <c r="EK175" s="770">
        <f t="shared" ca="1" si="256"/>
        <v>0</v>
      </c>
      <c r="EL175" s="770">
        <f t="shared" ca="1" si="256"/>
        <v>0</v>
      </c>
      <c r="EM175" s="770">
        <f t="shared" ca="1" si="256"/>
        <v>0</v>
      </c>
      <c r="EN175" s="770">
        <f t="shared" ca="1" si="256"/>
        <v>0</v>
      </c>
      <c r="EO175" s="770">
        <f t="shared" ca="1" si="256"/>
        <v>0</v>
      </c>
      <c r="EP175" s="770">
        <f t="shared" ca="1" si="256"/>
        <v>0</v>
      </c>
    </row>
    <row r="176" spans="2:146" ht="14.1" customHeight="1">
      <c r="B176" s="802" t="s">
        <v>597</v>
      </c>
      <c r="C176" s="826"/>
      <c r="D176" s="803" t="s">
        <v>97</v>
      </c>
      <c r="E176" s="71">
        <f t="shared" ca="1" si="251"/>
        <v>13106.614112474996</v>
      </c>
      <c r="F176" s="770"/>
      <c r="G176" s="770"/>
      <c r="H176" s="770">
        <f t="shared" ref="H176:AM176" ca="1" si="257">H63</f>
        <v>0</v>
      </c>
      <c r="I176" s="770">
        <f t="shared" ca="1" si="257"/>
        <v>0</v>
      </c>
      <c r="J176" s="770">
        <f t="shared" ca="1" si="257"/>
        <v>0</v>
      </c>
      <c r="K176" s="770">
        <f t="shared" ca="1" si="257"/>
        <v>0</v>
      </c>
      <c r="L176" s="770">
        <f t="shared" ca="1" si="257"/>
        <v>0</v>
      </c>
      <c r="M176" s="770">
        <f t="shared" ca="1" si="257"/>
        <v>0</v>
      </c>
      <c r="N176" s="770">
        <f t="shared" ca="1" si="257"/>
        <v>0</v>
      </c>
      <c r="O176" s="770">
        <f t="shared" ca="1" si="257"/>
        <v>0</v>
      </c>
      <c r="P176" s="770">
        <f t="shared" ca="1" si="257"/>
        <v>0</v>
      </c>
      <c r="Q176" s="770">
        <f t="shared" ca="1" si="257"/>
        <v>0</v>
      </c>
      <c r="R176" s="770">
        <f t="shared" ca="1" si="257"/>
        <v>161.47623791064998</v>
      </c>
      <c r="S176" s="770">
        <f t="shared" ca="1" si="257"/>
        <v>164.91629410814997</v>
      </c>
      <c r="T176" s="770">
        <f t="shared" ca="1" si="257"/>
        <v>210.32503591515001</v>
      </c>
      <c r="U176" s="770">
        <f t="shared" ca="1" si="257"/>
        <v>151.29367156604999</v>
      </c>
      <c r="V176" s="770">
        <f t="shared" ca="1" si="257"/>
        <v>160.66885672109674</v>
      </c>
      <c r="W176" s="770">
        <f t="shared" ca="1" si="257"/>
        <v>164.09171263760925</v>
      </c>
      <c r="X176" s="770">
        <f t="shared" ca="1" si="257"/>
        <v>209.27341073557426</v>
      </c>
      <c r="Y176" s="770">
        <f t="shared" ca="1" si="257"/>
        <v>150.53720320821978</v>
      </c>
      <c r="Z176" s="770">
        <f t="shared" ca="1" si="257"/>
        <v>159.86147553154348</v>
      </c>
      <c r="AA176" s="770">
        <f t="shared" ca="1" si="257"/>
        <v>163.26713116706847</v>
      </c>
      <c r="AB176" s="770">
        <f t="shared" ca="1" si="257"/>
        <v>208.22178555599851</v>
      </c>
      <c r="AC176" s="770">
        <f t="shared" ca="1" si="257"/>
        <v>149.78073485038948</v>
      </c>
      <c r="AD176" s="770">
        <f t="shared" ca="1" si="257"/>
        <v>159.05409434199024</v>
      </c>
      <c r="AE176" s="770">
        <f t="shared" ca="1" si="257"/>
        <v>162.44254969652775</v>
      </c>
      <c r="AF176" s="770">
        <f t="shared" ca="1" si="257"/>
        <v>207.17016037642273</v>
      </c>
      <c r="AG176" s="770">
        <f t="shared" ca="1" si="257"/>
        <v>149.02426649255926</v>
      </c>
      <c r="AH176" s="770">
        <f t="shared" ca="1" si="257"/>
        <v>158.246713152437</v>
      </c>
      <c r="AI176" s="770">
        <f t="shared" ca="1" si="257"/>
        <v>161.617968225987</v>
      </c>
      <c r="AJ176" s="770">
        <f t="shared" ca="1" si="257"/>
        <v>206.11853519684703</v>
      </c>
      <c r="AK176" s="770">
        <f t="shared" ca="1" si="257"/>
        <v>148.26779813472902</v>
      </c>
      <c r="AL176" s="770">
        <f t="shared" ca="1" si="257"/>
        <v>157.43933196288378</v>
      </c>
      <c r="AM176" s="770">
        <f t="shared" ca="1" si="257"/>
        <v>160.79338675544625</v>
      </c>
      <c r="AN176" s="770">
        <f t="shared" ref="AN176:BS176" ca="1" si="258">AN63</f>
        <v>205.06691001727131</v>
      </c>
      <c r="AO176" s="770">
        <f t="shared" ca="1" si="258"/>
        <v>147.5113297768988</v>
      </c>
      <c r="AP176" s="770">
        <f t="shared" ca="1" si="258"/>
        <v>156.63195077333052</v>
      </c>
      <c r="AQ176" s="770">
        <f t="shared" ca="1" si="258"/>
        <v>159.9688052849055</v>
      </c>
      <c r="AR176" s="770">
        <f t="shared" ca="1" si="258"/>
        <v>204.0152848376955</v>
      </c>
      <c r="AS176" s="770">
        <f t="shared" ca="1" si="258"/>
        <v>146.7548614190685</v>
      </c>
      <c r="AT176" s="770">
        <f t="shared" ca="1" si="258"/>
        <v>155.82456958377722</v>
      </c>
      <c r="AU176" s="770">
        <f t="shared" ca="1" si="258"/>
        <v>159.14422381436475</v>
      </c>
      <c r="AV176" s="770">
        <f t="shared" ca="1" si="258"/>
        <v>202.96365965811981</v>
      </c>
      <c r="AW176" s="770">
        <f t="shared" ca="1" si="258"/>
        <v>145.99839306123826</v>
      </c>
      <c r="AX176" s="770">
        <f t="shared" ca="1" si="258"/>
        <v>155.01718839422398</v>
      </c>
      <c r="AY176" s="770">
        <f t="shared" ca="1" si="258"/>
        <v>158.31964234382397</v>
      </c>
      <c r="AZ176" s="770">
        <f t="shared" ca="1" si="258"/>
        <v>201.912034478544</v>
      </c>
      <c r="BA176" s="770">
        <f t="shared" ca="1" si="258"/>
        <v>145.24192470340799</v>
      </c>
      <c r="BB176" s="770">
        <f t="shared" ca="1" si="258"/>
        <v>154.20980720467074</v>
      </c>
      <c r="BC176" s="770">
        <f t="shared" ca="1" si="258"/>
        <v>157.49506087328328</v>
      </c>
      <c r="BD176" s="770">
        <f t="shared" ca="1" si="258"/>
        <v>200.86040929896828</v>
      </c>
      <c r="BE176" s="770">
        <f t="shared" ca="1" si="258"/>
        <v>144.48545634557777</v>
      </c>
      <c r="BF176" s="770">
        <f t="shared" ca="1" si="258"/>
        <v>153.4024260151175</v>
      </c>
      <c r="BG176" s="770">
        <f t="shared" ca="1" si="258"/>
        <v>156.6704794027425</v>
      </c>
      <c r="BH176" s="770">
        <f t="shared" ca="1" si="258"/>
        <v>199.80878411939253</v>
      </c>
      <c r="BI176" s="770">
        <f t="shared" ca="1" si="258"/>
        <v>143.7289879877475</v>
      </c>
      <c r="BJ176" s="770">
        <f t="shared" ca="1" si="258"/>
        <v>152.59504482556423</v>
      </c>
      <c r="BK176" s="770">
        <f t="shared" ca="1" si="258"/>
        <v>155.84589793220175</v>
      </c>
      <c r="BL176" s="770">
        <f t="shared" ca="1" si="258"/>
        <v>198.75715893981678</v>
      </c>
      <c r="BM176" s="770">
        <f t="shared" ca="1" si="258"/>
        <v>142.97251962991726</v>
      </c>
      <c r="BN176" s="770">
        <f t="shared" ca="1" si="258"/>
        <v>151.78766363601102</v>
      </c>
      <c r="BO176" s="770">
        <f t="shared" ca="1" si="258"/>
        <v>155.021316461661</v>
      </c>
      <c r="BP176" s="770">
        <f t="shared" ca="1" si="258"/>
        <v>197.705533760241</v>
      </c>
      <c r="BQ176" s="770">
        <f t="shared" ca="1" si="258"/>
        <v>142.21605127208704</v>
      </c>
      <c r="BR176" s="770">
        <f t="shared" ca="1" si="258"/>
        <v>150.98028244645778</v>
      </c>
      <c r="BS176" s="770">
        <f t="shared" ca="1" si="258"/>
        <v>154.19673499112028</v>
      </c>
      <c r="BT176" s="770">
        <f t="shared" ref="BT176:CY176" ca="1" si="259">BT63</f>
        <v>196.6539085806653</v>
      </c>
      <c r="BU176" s="770">
        <f t="shared" ca="1" si="259"/>
        <v>141.45958291425674</v>
      </c>
      <c r="BV176" s="770">
        <f t="shared" ca="1" si="259"/>
        <v>150.17290125690448</v>
      </c>
      <c r="BW176" s="770">
        <f t="shared" ca="1" si="259"/>
        <v>153.37215352057953</v>
      </c>
      <c r="BX176" s="770">
        <f t="shared" ca="1" si="259"/>
        <v>195.60228340108955</v>
      </c>
      <c r="BY176" s="770">
        <f t="shared" ca="1" si="259"/>
        <v>140.7031145564265</v>
      </c>
      <c r="BZ176" s="770">
        <f t="shared" ca="1" si="259"/>
        <v>149.36552006735121</v>
      </c>
      <c r="CA176" s="770">
        <f t="shared" ca="1" si="259"/>
        <v>152.54757205003875</v>
      </c>
      <c r="CB176" s="770">
        <f t="shared" ca="1" si="259"/>
        <v>194.55065822151377</v>
      </c>
      <c r="CC176" s="770">
        <f t="shared" ca="1" si="259"/>
        <v>139.94664619859623</v>
      </c>
      <c r="CD176" s="770">
        <f t="shared" ca="1" si="259"/>
        <v>148.558138877798</v>
      </c>
      <c r="CE176" s="770">
        <f t="shared" ca="1" si="259"/>
        <v>151.722990579498</v>
      </c>
      <c r="CF176" s="770">
        <f t="shared" ca="1" si="259"/>
        <v>193.49903304193802</v>
      </c>
      <c r="CG176" s="770">
        <f t="shared" ca="1" si="259"/>
        <v>139.19017784076601</v>
      </c>
      <c r="CH176" s="770">
        <f t="shared" ca="1" si="259"/>
        <v>147.75075768824473</v>
      </c>
      <c r="CI176" s="770">
        <f t="shared" ca="1" si="259"/>
        <v>150.89840910895722</v>
      </c>
      <c r="CJ176" s="770">
        <f t="shared" ca="1" si="259"/>
        <v>192.44740786236227</v>
      </c>
      <c r="CK176" s="770">
        <f t="shared" ca="1" si="259"/>
        <v>138.43370948293574</v>
      </c>
      <c r="CL176" s="770">
        <f t="shared" ca="1" si="259"/>
        <v>146.94337649869149</v>
      </c>
      <c r="CM176" s="770">
        <f t="shared" ca="1" si="259"/>
        <v>150.0738276384165</v>
      </c>
      <c r="CN176" s="770">
        <f t="shared" ca="1" si="259"/>
        <v>191.39578268278652</v>
      </c>
      <c r="CO176" s="770">
        <f t="shared" ca="1" si="259"/>
        <v>137.6772411251055</v>
      </c>
      <c r="CP176" s="770">
        <f t="shared" ca="1" si="259"/>
        <v>146.13599530913828</v>
      </c>
      <c r="CQ176" s="770">
        <f t="shared" ca="1" si="259"/>
        <v>149.24924616787575</v>
      </c>
      <c r="CR176" s="770">
        <f t="shared" ca="1" si="259"/>
        <v>190.34415750321079</v>
      </c>
      <c r="CS176" s="770">
        <f t="shared" ca="1" si="259"/>
        <v>136.92077276727528</v>
      </c>
      <c r="CT176" s="770">
        <f t="shared" ca="1" si="259"/>
        <v>0</v>
      </c>
      <c r="CU176" s="770">
        <f t="shared" ca="1" si="259"/>
        <v>0</v>
      </c>
      <c r="CV176" s="770">
        <f t="shared" ca="1" si="259"/>
        <v>0</v>
      </c>
      <c r="CW176" s="770">
        <f t="shared" ca="1" si="259"/>
        <v>0</v>
      </c>
      <c r="CX176" s="770">
        <f t="shared" ca="1" si="259"/>
        <v>0</v>
      </c>
      <c r="CY176" s="770">
        <f t="shared" ca="1" si="259"/>
        <v>0</v>
      </c>
      <c r="CZ176" s="770">
        <f t="shared" ref="CZ176:EE176" ca="1" si="260">CZ63</f>
        <v>0</v>
      </c>
      <c r="DA176" s="770">
        <f t="shared" ca="1" si="260"/>
        <v>0</v>
      </c>
      <c r="DB176" s="770">
        <f t="shared" ca="1" si="260"/>
        <v>0</v>
      </c>
      <c r="DC176" s="770">
        <f t="shared" ca="1" si="260"/>
        <v>0</v>
      </c>
      <c r="DD176" s="770">
        <f t="shared" ca="1" si="260"/>
        <v>0</v>
      </c>
      <c r="DE176" s="770">
        <f t="shared" ca="1" si="260"/>
        <v>0</v>
      </c>
      <c r="DF176" s="770">
        <f t="shared" ca="1" si="260"/>
        <v>0</v>
      </c>
      <c r="DG176" s="770">
        <f t="shared" ca="1" si="260"/>
        <v>0</v>
      </c>
      <c r="DH176" s="770">
        <f t="shared" ca="1" si="260"/>
        <v>0</v>
      </c>
      <c r="DI176" s="770">
        <f t="shared" ca="1" si="260"/>
        <v>0</v>
      </c>
      <c r="DJ176" s="770">
        <f t="shared" ca="1" si="260"/>
        <v>0</v>
      </c>
      <c r="DK176" s="770">
        <f t="shared" ca="1" si="260"/>
        <v>0</v>
      </c>
      <c r="DL176" s="770">
        <f t="shared" ca="1" si="260"/>
        <v>0</v>
      </c>
      <c r="DM176" s="770">
        <f t="shared" ca="1" si="260"/>
        <v>0</v>
      </c>
      <c r="DN176" s="770">
        <f t="shared" ca="1" si="260"/>
        <v>0</v>
      </c>
      <c r="DO176" s="770">
        <f t="shared" ca="1" si="260"/>
        <v>0</v>
      </c>
      <c r="DP176" s="770">
        <f t="shared" ca="1" si="260"/>
        <v>0</v>
      </c>
      <c r="DQ176" s="770">
        <f t="shared" ca="1" si="260"/>
        <v>0</v>
      </c>
      <c r="DR176" s="770">
        <f t="shared" ca="1" si="260"/>
        <v>0</v>
      </c>
      <c r="DS176" s="770">
        <f t="shared" ca="1" si="260"/>
        <v>0</v>
      </c>
      <c r="DT176" s="770">
        <f t="shared" ca="1" si="260"/>
        <v>0</v>
      </c>
      <c r="DU176" s="770">
        <f t="shared" ca="1" si="260"/>
        <v>0</v>
      </c>
      <c r="DV176" s="770">
        <f t="shared" ca="1" si="260"/>
        <v>0</v>
      </c>
      <c r="DW176" s="770">
        <f t="shared" ca="1" si="260"/>
        <v>0</v>
      </c>
      <c r="DX176" s="770">
        <f t="shared" ca="1" si="260"/>
        <v>0</v>
      </c>
      <c r="DY176" s="770">
        <f t="shared" ca="1" si="260"/>
        <v>0</v>
      </c>
      <c r="DZ176" s="770">
        <f t="shared" ca="1" si="260"/>
        <v>0</v>
      </c>
      <c r="EA176" s="770">
        <f t="shared" ca="1" si="260"/>
        <v>0</v>
      </c>
      <c r="EB176" s="770">
        <f t="shared" ca="1" si="260"/>
        <v>0</v>
      </c>
      <c r="EC176" s="770">
        <f t="shared" ca="1" si="260"/>
        <v>0</v>
      </c>
      <c r="ED176" s="770">
        <f t="shared" ca="1" si="260"/>
        <v>0</v>
      </c>
      <c r="EE176" s="770">
        <f t="shared" ca="1" si="260"/>
        <v>0</v>
      </c>
      <c r="EF176" s="770">
        <f t="shared" ref="EF176:EP176" ca="1" si="261">EF63</f>
        <v>0</v>
      </c>
      <c r="EG176" s="770">
        <f t="shared" ca="1" si="261"/>
        <v>0</v>
      </c>
      <c r="EH176" s="770">
        <f t="shared" ca="1" si="261"/>
        <v>0</v>
      </c>
      <c r="EI176" s="770">
        <f t="shared" ca="1" si="261"/>
        <v>0</v>
      </c>
      <c r="EJ176" s="770">
        <f t="shared" ca="1" si="261"/>
        <v>0</v>
      </c>
      <c r="EK176" s="770">
        <f t="shared" ca="1" si="261"/>
        <v>0</v>
      </c>
      <c r="EL176" s="770">
        <f t="shared" ca="1" si="261"/>
        <v>0</v>
      </c>
      <c r="EM176" s="770">
        <f t="shared" ca="1" si="261"/>
        <v>0</v>
      </c>
      <c r="EN176" s="770">
        <f t="shared" ca="1" si="261"/>
        <v>0</v>
      </c>
      <c r="EO176" s="770">
        <f t="shared" ca="1" si="261"/>
        <v>0</v>
      </c>
      <c r="EP176" s="770">
        <f t="shared" ca="1" si="261"/>
        <v>0</v>
      </c>
    </row>
    <row r="177" spans="2:146" ht="14.1" customHeight="1" outlineLevel="1">
      <c r="B177" s="873" t="s">
        <v>614</v>
      </c>
      <c r="C177" s="870"/>
      <c r="D177" s="870" t="s">
        <v>97</v>
      </c>
      <c r="E177" s="835">
        <f t="shared" ref="E177:E191" ca="1" si="262">SUM(G177:EP177)</f>
        <v>17202.824998250846</v>
      </c>
      <c r="F177" s="871"/>
      <c r="G177" s="871">
        <f>G172+G173</f>
        <v>-1E-4</v>
      </c>
      <c r="H177" s="871">
        <f t="shared" ref="H177:BS177" ca="1" si="263">H172+H173</f>
        <v>0</v>
      </c>
      <c r="I177" s="871">
        <f t="shared" ca="1" si="263"/>
        <v>0</v>
      </c>
      <c r="J177" s="871">
        <f t="shared" ca="1" si="263"/>
        <v>0</v>
      </c>
      <c r="K177" s="871">
        <f t="shared" ca="1" si="263"/>
        <v>0</v>
      </c>
      <c r="L177" s="871">
        <f t="shared" ca="1" si="263"/>
        <v>-15000</v>
      </c>
      <c r="M177" s="871">
        <f t="shared" ca="1" si="263"/>
        <v>0</v>
      </c>
      <c r="N177" s="871">
        <f t="shared" ca="1" si="263"/>
        <v>0</v>
      </c>
      <c r="O177" s="871">
        <f t="shared" ca="1" si="263"/>
        <v>0</v>
      </c>
      <c r="P177" s="871">
        <f t="shared" ca="1" si="263"/>
        <v>0</v>
      </c>
      <c r="Q177" s="871">
        <f t="shared" ca="1" si="263"/>
        <v>0</v>
      </c>
      <c r="R177" s="871">
        <f t="shared" ca="1" si="263"/>
        <v>56.25</v>
      </c>
      <c r="S177" s="871">
        <f t="shared" ca="1" si="263"/>
        <v>56.25</v>
      </c>
      <c r="T177" s="871">
        <f t="shared" ca="1" si="263"/>
        <v>56.25</v>
      </c>
      <c r="U177" s="871">
        <f t="shared" ca="1" si="263"/>
        <v>56.25</v>
      </c>
      <c r="V177" s="871">
        <f t="shared" ca="1" si="263"/>
        <v>57.093749999999993</v>
      </c>
      <c r="W177" s="871">
        <f t="shared" ca="1" si="263"/>
        <v>57.093749999999993</v>
      </c>
      <c r="X177" s="871">
        <f t="shared" ca="1" si="263"/>
        <v>27057.09375</v>
      </c>
      <c r="Y177" s="871">
        <f t="shared" ca="1" si="263"/>
        <v>57.093749999999993</v>
      </c>
      <c r="Z177" s="871">
        <f t="shared" ca="1" si="263"/>
        <v>57.950156249999985</v>
      </c>
      <c r="AA177" s="871">
        <f t="shared" ca="1" si="263"/>
        <v>57.950156249999985</v>
      </c>
      <c r="AB177" s="871">
        <f t="shared" ca="1" si="263"/>
        <v>57.950156249999985</v>
      </c>
      <c r="AC177" s="871">
        <f t="shared" ca="1" si="263"/>
        <v>57.950156249999985</v>
      </c>
      <c r="AD177" s="871">
        <f t="shared" ca="1" si="263"/>
        <v>58.819408593749976</v>
      </c>
      <c r="AE177" s="871">
        <f t="shared" ca="1" si="263"/>
        <v>58.819408593749976</v>
      </c>
      <c r="AF177" s="871">
        <f t="shared" ca="1" si="263"/>
        <v>58.819408593749976</v>
      </c>
      <c r="AG177" s="871">
        <f t="shared" ca="1" si="263"/>
        <v>58.819408593749976</v>
      </c>
      <c r="AH177" s="871">
        <f t="shared" ca="1" si="263"/>
        <v>59.701699722656215</v>
      </c>
      <c r="AI177" s="871">
        <f t="shared" ca="1" si="263"/>
        <v>59.701699722656215</v>
      </c>
      <c r="AJ177" s="871">
        <f t="shared" ca="1" si="263"/>
        <v>59.701699722656215</v>
      </c>
      <c r="AK177" s="871">
        <f t="shared" ca="1" si="263"/>
        <v>59.701699722656215</v>
      </c>
      <c r="AL177" s="871">
        <f t="shared" ca="1" si="263"/>
        <v>60.59722521849605</v>
      </c>
      <c r="AM177" s="871">
        <f t="shared" ca="1" si="263"/>
        <v>60.59722521849605</v>
      </c>
      <c r="AN177" s="871">
        <f t="shared" ca="1" si="263"/>
        <v>60.59722521849605</v>
      </c>
      <c r="AO177" s="871">
        <f t="shared" ca="1" si="263"/>
        <v>60.59722521849605</v>
      </c>
      <c r="AP177" s="871">
        <f t="shared" ca="1" si="263"/>
        <v>61.506183596773482</v>
      </c>
      <c r="AQ177" s="871">
        <f t="shared" ca="1" si="263"/>
        <v>61.506183596773482</v>
      </c>
      <c r="AR177" s="871">
        <f t="shared" ca="1" si="263"/>
        <v>61.506183596773482</v>
      </c>
      <c r="AS177" s="871">
        <f t="shared" ca="1" si="263"/>
        <v>61.506183596773482</v>
      </c>
      <c r="AT177" s="871">
        <f t="shared" ca="1" si="263"/>
        <v>62.428776350725073</v>
      </c>
      <c r="AU177" s="871">
        <f t="shared" ca="1" si="263"/>
        <v>62.428776350725073</v>
      </c>
      <c r="AV177" s="871">
        <f t="shared" ca="1" si="263"/>
        <v>62.428776350725073</v>
      </c>
      <c r="AW177" s="871">
        <f t="shared" ca="1" si="263"/>
        <v>62.428776350725073</v>
      </c>
      <c r="AX177" s="871">
        <f t="shared" ca="1" si="263"/>
        <v>63.365207995985941</v>
      </c>
      <c r="AY177" s="871">
        <f t="shared" ca="1" si="263"/>
        <v>63.365207995985941</v>
      </c>
      <c r="AZ177" s="871">
        <f t="shared" ca="1" si="263"/>
        <v>63.365207995985941</v>
      </c>
      <c r="BA177" s="871">
        <f t="shared" ca="1" si="263"/>
        <v>63.365207995985941</v>
      </c>
      <c r="BB177" s="871">
        <f t="shared" ca="1" si="263"/>
        <v>64.315686115925715</v>
      </c>
      <c r="BC177" s="871">
        <f t="shared" ca="1" si="263"/>
        <v>64.315686115925715</v>
      </c>
      <c r="BD177" s="871">
        <f t="shared" ca="1" si="263"/>
        <v>64.315686115925715</v>
      </c>
      <c r="BE177" s="871">
        <f t="shared" ca="1" si="263"/>
        <v>64.315686115925715</v>
      </c>
      <c r="BF177" s="871">
        <f t="shared" ca="1" si="263"/>
        <v>65.280421407664605</v>
      </c>
      <c r="BG177" s="871">
        <f t="shared" ca="1" si="263"/>
        <v>65.280421407664605</v>
      </c>
      <c r="BH177" s="871">
        <f t="shared" ca="1" si="263"/>
        <v>65.280421407664605</v>
      </c>
      <c r="BI177" s="871">
        <f t="shared" ca="1" si="263"/>
        <v>65.280421407664605</v>
      </c>
      <c r="BJ177" s="871">
        <f t="shared" ca="1" si="263"/>
        <v>66.259627728779563</v>
      </c>
      <c r="BK177" s="871">
        <f t="shared" ca="1" si="263"/>
        <v>66.259627728779563</v>
      </c>
      <c r="BL177" s="871">
        <f t="shared" ca="1" si="263"/>
        <v>66.259627728779563</v>
      </c>
      <c r="BM177" s="871">
        <f t="shared" ca="1" si="263"/>
        <v>66.259627728779563</v>
      </c>
      <c r="BN177" s="871">
        <f t="shared" ca="1" si="263"/>
        <v>67.253522144711255</v>
      </c>
      <c r="BO177" s="871">
        <f t="shared" ca="1" si="263"/>
        <v>67.253522144711255</v>
      </c>
      <c r="BP177" s="871">
        <f t="shared" ca="1" si="263"/>
        <v>67.253522144711255</v>
      </c>
      <c r="BQ177" s="871">
        <f t="shared" ca="1" si="263"/>
        <v>67.253522144711255</v>
      </c>
      <c r="BR177" s="871">
        <f t="shared" ca="1" si="263"/>
        <v>68.262324976881928</v>
      </c>
      <c r="BS177" s="871">
        <f t="shared" ca="1" si="263"/>
        <v>68.262324976881928</v>
      </c>
      <c r="BT177" s="871">
        <f t="shared" ref="BT177:DI177" ca="1" si="264">BT172+BT173</f>
        <v>68.262324976881928</v>
      </c>
      <c r="BU177" s="871">
        <f t="shared" ca="1" si="264"/>
        <v>68.262324976881928</v>
      </c>
      <c r="BV177" s="871">
        <f t="shared" ca="1" si="264"/>
        <v>69.286259851535135</v>
      </c>
      <c r="BW177" s="871">
        <f t="shared" ca="1" si="264"/>
        <v>69.286259851535135</v>
      </c>
      <c r="BX177" s="871">
        <f t="shared" ca="1" si="264"/>
        <v>69.286259851535135</v>
      </c>
      <c r="BY177" s="871">
        <f t="shared" ca="1" si="264"/>
        <v>69.286259851535135</v>
      </c>
      <c r="BZ177" s="871">
        <f t="shared" ca="1" si="264"/>
        <v>70.325553749308156</v>
      </c>
      <c r="CA177" s="871">
        <f t="shared" ca="1" si="264"/>
        <v>70.325553749308156</v>
      </c>
      <c r="CB177" s="871">
        <f t="shared" ca="1" si="264"/>
        <v>70.325553749308156</v>
      </c>
      <c r="CC177" s="871">
        <f t="shared" ca="1" si="264"/>
        <v>70.325553749308156</v>
      </c>
      <c r="CD177" s="871">
        <f t="shared" ca="1" si="264"/>
        <v>71.380437055547773</v>
      </c>
      <c r="CE177" s="871">
        <f t="shared" ca="1" si="264"/>
        <v>71.380437055547773</v>
      </c>
      <c r="CF177" s="871">
        <f t="shared" ca="1" si="264"/>
        <v>71.380437055547773</v>
      </c>
      <c r="CG177" s="871">
        <f t="shared" ca="1" si="264"/>
        <v>71.380437055547773</v>
      </c>
      <c r="CH177" s="871">
        <f t="shared" ca="1" si="264"/>
        <v>72.451143611380971</v>
      </c>
      <c r="CI177" s="871">
        <f t="shared" ca="1" si="264"/>
        <v>72.451143611380971</v>
      </c>
      <c r="CJ177" s="871">
        <f t="shared" ca="1" si="264"/>
        <v>72.451143611380971</v>
      </c>
      <c r="CK177" s="871">
        <f t="shared" ca="1" si="264"/>
        <v>72.451143611380971</v>
      </c>
      <c r="CL177" s="871">
        <f t="shared" ca="1" si="264"/>
        <v>73.537910765551686</v>
      </c>
      <c r="CM177" s="871">
        <f t="shared" ca="1" si="264"/>
        <v>73.537910765551686</v>
      </c>
      <c r="CN177" s="871">
        <f t="shared" ca="1" si="264"/>
        <v>73.537910765551686</v>
      </c>
      <c r="CO177" s="871">
        <f t="shared" ca="1" si="264"/>
        <v>73.537910765551686</v>
      </c>
      <c r="CP177" s="871">
        <f t="shared" ca="1" si="264"/>
        <v>74.640979427034949</v>
      </c>
      <c r="CQ177" s="871">
        <f t="shared" ca="1" si="264"/>
        <v>74.640979427034949</v>
      </c>
      <c r="CR177" s="871">
        <f t="shared" ca="1" si="264"/>
        <v>74.640979427034949</v>
      </c>
      <c r="CS177" s="871">
        <f t="shared" ca="1" si="264"/>
        <v>74.640979427034949</v>
      </c>
      <c r="CT177" s="871">
        <f t="shared" ca="1" si="264"/>
        <v>0</v>
      </c>
      <c r="CU177" s="871">
        <f t="shared" ca="1" si="264"/>
        <v>0</v>
      </c>
      <c r="CV177" s="871">
        <f t="shared" ca="1" si="264"/>
        <v>0</v>
      </c>
      <c r="CW177" s="871">
        <f t="shared" ca="1" si="264"/>
        <v>0</v>
      </c>
      <c r="CX177" s="871">
        <f t="shared" ca="1" si="264"/>
        <v>0</v>
      </c>
      <c r="CY177" s="871">
        <f t="shared" ca="1" si="264"/>
        <v>0</v>
      </c>
      <c r="CZ177" s="871">
        <f t="shared" ca="1" si="264"/>
        <v>0</v>
      </c>
      <c r="DA177" s="871">
        <f t="shared" ca="1" si="264"/>
        <v>0</v>
      </c>
      <c r="DB177" s="871">
        <f t="shared" ca="1" si="264"/>
        <v>0</v>
      </c>
      <c r="DC177" s="871">
        <f t="shared" ca="1" si="264"/>
        <v>0</v>
      </c>
      <c r="DD177" s="871">
        <f t="shared" ca="1" si="264"/>
        <v>0</v>
      </c>
      <c r="DE177" s="871">
        <f t="shared" ca="1" si="264"/>
        <v>0</v>
      </c>
      <c r="DF177" s="871">
        <f t="shared" ca="1" si="264"/>
        <v>0</v>
      </c>
      <c r="DG177" s="871">
        <f t="shared" ca="1" si="264"/>
        <v>0</v>
      </c>
      <c r="DH177" s="871">
        <f t="shared" ca="1" si="264"/>
        <v>0</v>
      </c>
      <c r="DI177" s="871">
        <f t="shared" ca="1" si="264"/>
        <v>0</v>
      </c>
      <c r="DJ177" s="871">
        <f t="shared" ref="DJ177:EP177" ca="1" si="265">DJ172+DJ173</f>
        <v>0</v>
      </c>
      <c r="DK177" s="871">
        <f t="shared" ca="1" si="265"/>
        <v>0</v>
      </c>
      <c r="DL177" s="871">
        <f t="shared" ca="1" si="265"/>
        <v>0</v>
      </c>
      <c r="DM177" s="871">
        <f t="shared" ca="1" si="265"/>
        <v>0</v>
      </c>
      <c r="DN177" s="871">
        <f t="shared" ca="1" si="265"/>
        <v>0</v>
      </c>
      <c r="DO177" s="871">
        <f t="shared" ca="1" si="265"/>
        <v>0</v>
      </c>
      <c r="DP177" s="871">
        <f t="shared" ca="1" si="265"/>
        <v>0</v>
      </c>
      <c r="DQ177" s="871">
        <f t="shared" ca="1" si="265"/>
        <v>0</v>
      </c>
      <c r="DR177" s="871">
        <f t="shared" ca="1" si="265"/>
        <v>0</v>
      </c>
      <c r="DS177" s="871">
        <f t="shared" ca="1" si="265"/>
        <v>0</v>
      </c>
      <c r="DT177" s="871">
        <f t="shared" ca="1" si="265"/>
        <v>0</v>
      </c>
      <c r="DU177" s="871">
        <f t="shared" ca="1" si="265"/>
        <v>0</v>
      </c>
      <c r="DV177" s="871">
        <f t="shared" ca="1" si="265"/>
        <v>0</v>
      </c>
      <c r="DW177" s="871">
        <f t="shared" ca="1" si="265"/>
        <v>0</v>
      </c>
      <c r="DX177" s="871">
        <f t="shared" ca="1" si="265"/>
        <v>0</v>
      </c>
      <c r="DY177" s="871">
        <f t="shared" ca="1" si="265"/>
        <v>0</v>
      </c>
      <c r="DZ177" s="871">
        <f t="shared" ca="1" si="265"/>
        <v>0</v>
      </c>
      <c r="EA177" s="871">
        <f t="shared" ca="1" si="265"/>
        <v>0</v>
      </c>
      <c r="EB177" s="871">
        <f t="shared" ca="1" si="265"/>
        <v>0</v>
      </c>
      <c r="EC177" s="871">
        <f t="shared" ca="1" si="265"/>
        <v>0</v>
      </c>
      <c r="ED177" s="871">
        <f t="shared" ca="1" si="265"/>
        <v>0</v>
      </c>
      <c r="EE177" s="871">
        <f t="shared" ca="1" si="265"/>
        <v>0</v>
      </c>
      <c r="EF177" s="871">
        <f t="shared" ca="1" si="265"/>
        <v>0</v>
      </c>
      <c r="EG177" s="871">
        <f t="shared" ca="1" si="265"/>
        <v>0</v>
      </c>
      <c r="EH177" s="871">
        <f t="shared" ca="1" si="265"/>
        <v>0</v>
      </c>
      <c r="EI177" s="871">
        <f t="shared" ca="1" si="265"/>
        <v>0</v>
      </c>
      <c r="EJ177" s="871">
        <f t="shared" ca="1" si="265"/>
        <v>0</v>
      </c>
      <c r="EK177" s="871">
        <f t="shared" ca="1" si="265"/>
        <v>0</v>
      </c>
      <c r="EL177" s="871">
        <f t="shared" ca="1" si="265"/>
        <v>0</v>
      </c>
      <c r="EM177" s="871">
        <f t="shared" ca="1" si="265"/>
        <v>0</v>
      </c>
      <c r="EN177" s="871">
        <f t="shared" ca="1" si="265"/>
        <v>0</v>
      </c>
      <c r="EO177" s="871">
        <f t="shared" ca="1" si="265"/>
        <v>0</v>
      </c>
      <c r="EP177" s="871">
        <f t="shared" ca="1" si="265"/>
        <v>0</v>
      </c>
    </row>
    <row r="178" spans="2:146" ht="14.1" customHeight="1" outlineLevel="1">
      <c r="B178" s="874" t="s">
        <v>615</v>
      </c>
      <c r="C178" s="833"/>
      <c r="D178" s="833" t="s">
        <v>97</v>
      </c>
      <c r="E178" s="834">
        <f t="shared" ca="1" si="262"/>
        <v>11999.999900000001</v>
      </c>
      <c r="F178" s="872"/>
      <c r="G178" s="872">
        <f>G172+G174</f>
        <v>-1E-4</v>
      </c>
      <c r="H178" s="872">
        <f t="shared" ref="H178:BS178" ca="1" si="266">H172+H174</f>
        <v>0</v>
      </c>
      <c r="I178" s="872">
        <f t="shared" ca="1" si="266"/>
        <v>0</v>
      </c>
      <c r="J178" s="872">
        <f t="shared" ca="1" si="266"/>
        <v>0</v>
      </c>
      <c r="K178" s="872">
        <f t="shared" ca="1" si="266"/>
        <v>0</v>
      </c>
      <c r="L178" s="872">
        <f t="shared" ca="1" si="266"/>
        <v>-15000</v>
      </c>
      <c r="M178" s="872">
        <f t="shared" ca="1" si="266"/>
        <v>0</v>
      </c>
      <c r="N178" s="872">
        <f t="shared" ca="1" si="266"/>
        <v>0</v>
      </c>
      <c r="O178" s="872">
        <f t="shared" ca="1" si="266"/>
        <v>0</v>
      </c>
      <c r="P178" s="872">
        <f t="shared" ca="1" si="266"/>
        <v>0</v>
      </c>
      <c r="Q178" s="872">
        <f t="shared" ca="1" si="266"/>
        <v>0</v>
      </c>
      <c r="R178" s="872">
        <f t="shared" ca="1" si="266"/>
        <v>0</v>
      </c>
      <c r="S178" s="872">
        <f t="shared" ca="1" si="266"/>
        <v>0</v>
      </c>
      <c r="T178" s="872">
        <f t="shared" ca="1" si="266"/>
        <v>0</v>
      </c>
      <c r="U178" s="872">
        <f t="shared" ca="1" si="266"/>
        <v>0</v>
      </c>
      <c r="V178" s="872">
        <f t="shared" ca="1" si="266"/>
        <v>0</v>
      </c>
      <c r="W178" s="872">
        <f t="shared" ca="1" si="266"/>
        <v>0</v>
      </c>
      <c r="X178" s="872">
        <f t="shared" ca="1" si="266"/>
        <v>27000</v>
      </c>
      <c r="Y178" s="872">
        <f t="shared" ca="1" si="266"/>
        <v>0</v>
      </c>
      <c r="Z178" s="872">
        <f t="shared" ca="1" si="266"/>
        <v>0</v>
      </c>
      <c r="AA178" s="872">
        <f t="shared" ca="1" si="266"/>
        <v>0</v>
      </c>
      <c r="AB178" s="872">
        <f t="shared" ca="1" si="266"/>
        <v>0</v>
      </c>
      <c r="AC178" s="872">
        <f t="shared" ca="1" si="266"/>
        <v>0</v>
      </c>
      <c r="AD178" s="872">
        <f t="shared" ca="1" si="266"/>
        <v>0</v>
      </c>
      <c r="AE178" s="872">
        <f t="shared" ca="1" si="266"/>
        <v>0</v>
      </c>
      <c r="AF178" s="872">
        <f t="shared" ca="1" si="266"/>
        <v>0</v>
      </c>
      <c r="AG178" s="872">
        <f t="shared" ca="1" si="266"/>
        <v>0</v>
      </c>
      <c r="AH178" s="872">
        <f t="shared" ca="1" si="266"/>
        <v>0</v>
      </c>
      <c r="AI178" s="872">
        <f t="shared" ca="1" si="266"/>
        <v>0</v>
      </c>
      <c r="AJ178" s="872">
        <f t="shared" ca="1" si="266"/>
        <v>0</v>
      </c>
      <c r="AK178" s="872">
        <f t="shared" ca="1" si="266"/>
        <v>0</v>
      </c>
      <c r="AL178" s="872">
        <f t="shared" ca="1" si="266"/>
        <v>0</v>
      </c>
      <c r="AM178" s="872">
        <f t="shared" ca="1" si="266"/>
        <v>0</v>
      </c>
      <c r="AN178" s="872">
        <f t="shared" ca="1" si="266"/>
        <v>0</v>
      </c>
      <c r="AO178" s="872">
        <f t="shared" ca="1" si="266"/>
        <v>0</v>
      </c>
      <c r="AP178" s="872">
        <f t="shared" ca="1" si="266"/>
        <v>0</v>
      </c>
      <c r="AQ178" s="872">
        <f t="shared" ca="1" si="266"/>
        <v>0</v>
      </c>
      <c r="AR178" s="872">
        <f t="shared" ca="1" si="266"/>
        <v>0</v>
      </c>
      <c r="AS178" s="872">
        <f t="shared" ca="1" si="266"/>
        <v>0</v>
      </c>
      <c r="AT178" s="872">
        <f t="shared" ca="1" si="266"/>
        <v>0</v>
      </c>
      <c r="AU178" s="872">
        <f t="shared" ca="1" si="266"/>
        <v>0</v>
      </c>
      <c r="AV178" s="872">
        <f t="shared" ca="1" si="266"/>
        <v>0</v>
      </c>
      <c r="AW178" s="872">
        <f t="shared" ca="1" si="266"/>
        <v>0</v>
      </c>
      <c r="AX178" s="872">
        <f t="shared" ca="1" si="266"/>
        <v>0</v>
      </c>
      <c r="AY178" s="872">
        <f t="shared" ca="1" si="266"/>
        <v>0</v>
      </c>
      <c r="AZ178" s="872">
        <f t="shared" ca="1" si="266"/>
        <v>0</v>
      </c>
      <c r="BA178" s="872">
        <f t="shared" ca="1" si="266"/>
        <v>0</v>
      </c>
      <c r="BB178" s="872">
        <f t="shared" ca="1" si="266"/>
        <v>0</v>
      </c>
      <c r="BC178" s="872">
        <f t="shared" ca="1" si="266"/>
        <v>0</v>
      </c>
      <c r="BD178" s="872">
        <f t="shared" ca="1" si="266"/>
        <v>0</v>
      </c>
      <c r="BE178" s="872">
        <f t="shared" ca="1" si="266"/>
        <v>0</v>
      </c>
      <c r="BF178" s="872">
        <f t="shared" ca="1" si="266"/>
        <v>0</v>
      </c>
      <c r="BG178" s="872">
        <f t="shared" ca="1" si="266"/>
        <v>0</v>
      </c>
      <c r="BH178" s="872">
        <f t="shared" ca="1" si="266"/>
        <v>0</v>
      </c>
      <c r="BI178" s="872">
        <f t="shared" ca="1" si="266"/>
        <v>0</v>
      </c>
      <c r="BJ178" s="872">
        <f t="shared" ca="1" si="266"/>
        <v>0</v>
      </c>
      <c r="BK178" s="872">
        <f t="shared" ca="1" si="266"/>
        <v>0</v>
      </c>
      <c r="BL178" s="872">
        <f t="shared" ca="1" si="266"/>
        <v>0</v>
      </c>
      <c r="BM178" s="872">
        <f t="shared" ca="1" si="266"/>
        <v>0</v>
      </c>
      <c r="BN178" s="872">
        <f t="shared" ca="1" si="266"/>
        <v>0</v>
      </c>
      <c r="BO178" s="872">
        <f t="shared" ca="1" si="266"/>
        <v>0</v>
      </c>
      <c r="BP178" s="872">
        <f t="shared" ca="1" si="266"/>
        <v>0</v>
      </c>
      <c r="BQ178" s="872">
        <f t="shared" ca="1" si="266"/>
        <v>0</v>
      </c>
      <c r="BR178" s="872">
        <f t="shared" ca="1" si="266"/>
        <v>0</v>
      </c>
      <c r="BS178" s="872">
        <f t="shared" ca="1" si="266"/>
        <v>0</v>
      </c>
      <c r="BT178" s="872">
        <f t="shared" ref="BT178:DI178" ca="1" si="267">BT172+BT174</f>
        <v>0</v>
      </c>
      <c r="BU178" s="872">
        <f t="shared" ca="1" si="267"/>
        <v>0</v>
      </c>
      <c r="BV178" s="872">
        <f t="shared" ca="1" si="267"/>
        <v>0</v>
      </c>
      <c r="BW178" s="872">
        <f t="shared" ca="1" si="267"/>
        <v>0</v>
      </c>
      <c r="BX178" s="872">
        <f t="shared" ca="1" si="267"/>
        <v>0</v>
      </c>
      <c r="BY178" s="872">
        <f t="shared" ca="1" si="267"/>
        <v>0</v>
      </c>
      <c r="BZ178" s="872">
        <f t="shared" ca="1" si="267"/>
        <v>0</v>
      </c>
      <c r="CA178" s="872">
        <f t="shared" ca="1" si="267"/>
        <v>0</v>
      </c>
      <c r="CB178" s="872">
        <f t="shared" ca="1" si="267"/>
        <v>0</v>
      </c>
      <c r="CC178" s="872">
        <f t="shared" ca="1" si="267"/>
        <v>0</v>
      </c>
      <c r="CD178" s="872">
        <f t="shared" ca="1" si="267"/>
        <v>0</v>
      </c>
      <c r="CE178" s="872">
        <f t="shared" ca="1" si="267"/>
        <v>0</v>
      </c>
      <c r="CF178" s="872">
        <f t="shared" ca="1" si="267"/>
        <v>0</v>
      </c>
      <c r="CG178" s="872">
        <f t="shared" ca="1" si="267"/>
        <v>0</v>
      </c>
      <c r="CH178" s="872">
        <f t="shared" ca="1" si="267"/>
        <v>0</v>
      </c>
      <c r="CI178" s="872">
        <f t="shared" ca="1" si="267"/>
        <v>0</v>
      </c>
      <c r="CJ178" s="872">
        <f t="shared" ca="1" si="267"/>
        <v>0</v>
      </c>
      <c r="CK178" s="872">
        <f t="shared" ca="1" si="267"/>
        <v>0</v>
      </c>
      <c r="CL178" s="872">
        <f t="shared" ca="1" si="267"/>
        <v>0</v>
      </c>
      <c r="CM178" s="872">
        <f t="shared" ca="1" si="267"/>
        <v>0</v>
      </c>
      <c r="CN178" s="872">
        <f t="shared" ca="1" si="267"/>
        <v>0</v>
      </c>
      <c r="CO178" s="872">
        <f t="shared" ca="1" si="267"/>
        <v>0</v>
      </c>
      <c r="CP178" s="872">
        <f t="shared" ca="1" si="267"/>
        <v>0</v>
      </c>
      <c r="CQ178" s="872">
        <f t="shared" ca="1" si="267"/>
        <v>0</v>
      </c>
      <c r="CR178" s="872">
        <f t="shared" ca="1" si="267"/>
        <v>0</v>
      </c>
      <c r="CS178" s="872">
        <f t="shared" ca="1" si="267"/>
        <v>0</v>
      </c>
      <c r="CT178" s="872">
        <f t="shared" ca="1" si="267"/>
        <v>0</v>
      </c>
      <c r="CU178" s="872">
        <f t="shared" ca="1" si="267"/>
        <v>0</v>
      </c>
      <c r="CV178" s="872">
        <f t="shared" ca="1" si="267"/>
        <v>0</v>
      </c>
      <c r="CW178" s="872">
        <f t="shared" ca="1" si="267"/>
        <v>0</v>
      </c>
      <c r="CX178" s="872">
        <f t="shared" ca="1" si="267"/>
        <v>0</v>
      </c>
      <c r="CY178" s="872">
        <f t="shared" ca="1" si="267"/>
        <v>0</v>
      </c>
      <c r="CZ178" s="872">
        <f t="shared" ca="1" si="267"/>
        <v>0</v>
      </c>
      <c r="DA178" s="872">
        <f t="shared" ca="1" si="267"/>
        <v>0</v>
      </c>
      <c r="DB178" s="872">
        <f t="shared" ca="1" si="267"/>
        <v>0</v>
      </c>
      <c r="DC178" s="872">
        <f t="shared" ca="1" si="267"/>
        <v>0</v>
      </c>
      <c r="DD178" s="872">
        <f t="shared" ca="1" si="267"/>
        <v>0</v>
      </c>
      <c r="DE178" s="872">
        <f t="shared" ca="1" si="267"/>
        <v>0</v>
      </c>
      <c r="DF178" s="872">
        <f t="shared" ca="1" si="267"/>
        <v>0</v>
      </c>
      <c r="DG178" s="872">
        <f t="shared" ca="1" si="267"/>
        <v>0</v>
      </c>
      <c r="DH178" s="872">
        <f t="shared" ca="1" si="267"/>
        <v>0</v>
      </c>
      <c r="DI178" s="872">
        <f t="shared" ca="1" si="267"/>
        <v>0</v>
      </c>
      <c r="DJ178" s="872">
        <f t="shared" ref="DJ178:EP178" ca="1" si="268">DJ172+DJ174</f>
        <v>0</v>
      </c>
      <c r="DK178" s="872">
        <f t="shared" ca="1" si="268"/>
        <v>0</v>
      </c>
      <c r="DL178" s="872">
        <f t="shared" ca="1" si="268"/>
        <v>0</v>
      </c>
      <c r="DM178" s="872">
        <f t="shared" ca="1" si="268"/>
        <v>0</v>
      </c>
      <c r="DN178" s="872">
        <f t="shared" ca="1" si="268"/>
        <v>0</v>
      </c>
      <c r="DO178" s="872">
        <f t="shared" ca="1" si="268"/>
        <v>0</v>
      </c>
      <c r="DP178" s="872">
        <f t="shared" ca="1" si="268"/>
        <v>0</v>
      </c>
      <c r="DQ178" s="872">
        <f t="shared" ca="1" si="268"/>
        <v>0</v>
      </c>
      <c r="DR178" s="872">
        <f t="shared" ca="1" si="268"/>
        <v>0</v>
      </c>
      <c r="DS178" s="872">
        <f t="shared" ca="1" si="268"/>
        <v>0</v>
      </c>
      <c r="DT178" s="872">
        <f t="shared" ca="1" si="268"/>
        <v>0</v>
      </c>
      <c r="DU178" s="872">
        <f t="shared" ca="1" si="268"/>
        <v>0</v>
      </c>
      <c r="DV178" s="872">
        <f t="shared" ca="1" si="268"/>
        <v>0</v>
      </c>
      <c r="DW178" s="872">
        <f t="shared" ca="1" si="268"/>
        <v>0</v>
      </c>
      <c r="DX178" s="872">
        <f t="shared" ca="1" si="268"/>
        <v>0</v>
      </c>
      <c r="DY178" s="872">
        <f t="shared" ca="1" si="268"/>
        <v>0</v>
      </c>
      <c r="DZ178" s="872">
        <f t="shared" ca="1" si="268"/>
        <v>0</v>
      </c>
      <c r="EA178" s="872">
        <f t="shared" ca="1" si="268"/>
        <v>0</v>
      </c>
      <c r="EB178" s="872">
        <f t="shared" ca="1" si="268"/>
        <v>0</v>
      </c>
      <c r="EC178" s="872">
        <f t="shared" ca="1" si="268"/>
        <v>0</v>
      </c>
      <c r="ED178" s="872">
        <f t="shared" ca="1" si="268"/>
        <v>0</v>
      </c>
      <c r="EE178" s="872">
        <f t="shared" ca="1" si="268"/>
        <v>0</v>
      </c>
      <c r="EF178" s="872">
        <f t="shared" ca="1" si="268"/>
        <v>0</v>
      </c>
      <c r="EG178" s="872">
        <f t="shared" ca="1" si="268"/>
        <v>0</v>
      </c>
      <c r="EH178" s="872">
        <f t="shared" ca="1" si="268"/>
        <v>0</v>
      </c>
      <c r="EI178" s="872">
        <f t="shared" ca="1" si="268"/>
        <v>0</v>
      </c>
      <c r="EJ178" s="872">
        <f t="shared" ca="1" si="268"/>
        <v>0</v>
      </c>
      <c r="EK178" s="872">
        <f t="shared" ca="1" si="268"/>
        <v>0</v>
      </c>
      <c r="EL178" s="872">
        <f t="shared" ca="1" si="268"/>
        <v>0</v>
      </c>
      <c r="EM178" s="872">
        <f t="shared" ca="1" si="268"/>
        <v>0</v>
      </c>
      <c r="EN178" s="872">
        <f t="shared" ca="1" si="268"/>
        <v>0</v>
      </c>
      <c r="EO178" s="872">
        <f t="shared" ca="1" si="268"/>
        <v>0</v>
      </c>
      <c r="EP178" s="872">
        <f t="shared" ca="1" si="268"/>
        <v>0</v>
      </c>
    </row>
    <row r="179" spans="2:146" ht="14.1" customHeight="1" outlineLevel="1">
      <c r="B179" s="874" t="s">
        <v>616</v>
      </c>
      <c r="C179" s="833"/>
      <c r="D179" s="833" t="s">
        <v>97</v>
      </c>
      <c r="E179" s="834">
        <f t="shared" ca="1" si="262"/>
        <v>11999.999900000001</v>
      </c>
      <c r="F179" s="872"/>
      <c r="G179" s="872">
        <f>G172+G175</f>
        <v>-1E-4</v>
      </c>
      <c r="H179" s="872">
        <f t="shared" ref="H179:BS179" ca="1" si="269">H172+H175</f>
        <v>0</v>
      </c>
      <c r="I179" s="872">
        <f t="shared" ca="1" si="269"/>
        <v>0</v>
      </c>
      <c r="J179" s="872">
        <f t="shared" ca="1" si="269"/>
        <v>0</v>
      </c>
      <c r="K179" s="872">
        <f t="shared" ca="1" si="269"/>
        <v>0</v>
      </c>
      <c r="L179" s="872">
        <f t="shared" ca="1" si="269"/>
        <v>-15000</v>
      </c>
      <c r="M179" s="872">
        <f t="shared" ca="1" si="269"/>
        <v>0</v>
      </c>
      <c r="N179" s="872">
        <f t="shared" ca="1" si="269"/>
        <v>0</v>
      </c>
      <c r="O179" s="872">
        <f t="shared" ca="1" si="269"/>
        <v>0</v>
      </c>
      <c r="P179" s="872">
        <f t="shared" ca="1" si="269"/>
        <v>0</v>
      </c>
      <c r="Q179" s="872">
        <f t="shared" ca="1" si="269"/>
        <v>0</v>
      </c>
      <c r="R179" s="872">
        <f t="shared" ca="1" si="269"/>
        <v>0</v>
      </c>
      <c r="S179" s="872">
        <f t="shared" ca="1" si="269"/>
        <v>0</v>
      </c>
      <c r="T179" s="872">
        <f t="shared" ca="1" si="269"/>
        <v>0</v>
      </c>
      <c r="U179" s="872">
        <f t="shared" ca="1" si="269"/>
        <v>0</v>
      </c>
      <c r="V179" s="872">
        <f t="shared" ca="1" si="269"/>
        <v>0</v>
      </c>
      <c r="W179" s="872">
        <f t="shared" ca="1" si="269"/>
        <v>0</v>
      </c>
      <c r="X179" s="872">
        <f t="shared" ca="1" si="269"/>
        <v>27000</v>
      </c>
      <c r="Y179" s="872">
        <f t="shared" ca="1" si="269"/>
        <v>0</v>
      </c>
      <c r="Z179" s="872">
        <f t="shared" ca="1" si="269"/>
        <v>0</v>
      </c>
      <c r="AA179" s="872">
        <f t="shared" ca="1" si="269"/>
        <v>0</v>
      </c>
      <c r="AB179" s="872">
        <f t="shared" ca="1" si="269"/>
        <v>0</v>
      </c>
      <c r="AC179" s="872">
        <f t="shared" ca="1" si="269"/>
        <v>0</v>
      </c>
      <c r="AD179" s="872">
        <f t="shared" ca="1" si="269"/>
        <v>0</v>
      </c>
      <c r="AE179" s="872">
        <f t="shared" ca="1" si="269"/>
        <v>0</v>
      </c>
      <c r="AF179" s="872">
        <f t="shared" ca="1" si="269"/>
        <v>0</v>
      </c>
      <c r="AG179" s="872">
        <f t="shared" ca="1" si="269"/>
        <v>0</v>
      </c>
      <c r="AH179" s="872">
        <f t="shared" ca="1" si="269"/>
        <v>0</v>
      </c>
      <c r="AI179" s="872">
        <f t="shared" ca="1" si="269"/>
        <v>0</v>
      </c>
      <c r="AJ179" s="872">
        <f t="shared" ca="1" si="269"/>
        <v>0</v>
      </c>
      <c r="AK179" s="872">
        <f t="shared" ca="1" si="269"/>
        <v>0</v>
      </c>
      <c r="AL179" s="872">
        <f t="shared" ca="1" si="269"/>
        <v>0</v>
      </c>
      <c r="AM179" s="872">
        <f t="shared" ca="1" si="269"/>
        <v>0</v>
      </c>
      <c r="AN179" s="872">
        <f t="shared" ca="1" si="269"/>
        <v>0</v>
      </c>
      <c r="AO179" s="872">
        <f t="shared" ca="1" si="269"/>
        <v>0</v>
      </c>
      <c r="AP179" s="872">
        <f t="shared" ca="1" si="269"/>
        <v>0</v>
      </c>
      <c r="AQ179" s="872">
        <f t="shared" ca="1" si="269"/>
        <v>0</v>
      </c>
      <c r="AR179" s="872">
        <f t="shared" ca="1" si="269"/>
        <v>0</v>
      </c>
      <c r="AS179" s="872">
        <f t="shared" ca="1" si="269"/>
        <v>0</v>
      </c>
      <c r="AT179" s="872">
        <f t="shared" ca="1" si="269"/>
        <v>0</v>
      </c>
      <c r="AU179" s="872">
        <f t="shared" ca="1" si="269"/>
        <v>0</v>
      </c>
      <c r="AV179" s="872">
        <f t="shared" ca="1" si="269"/>
        <v>0</v>
      </c>
      <c r="AW179" s="872">
        <f t="shared" ca="1" si="269"/>
        <v>0</v>
      </c>
      <c r="AX179" s="872">
        <f t="shared" ca="1" si="269"/>
        <v>0</v>
      </c>
      <c r="AY179" s="872">
        <f t="shared" ca="1" si="269"/>
        <v>0</v>
      </c>
      <c r="AZ179" s="872">
        <f t="shared" ca="1" si="269"/>
        <v>0</v>
      </c>
      <c r="BA179" s="872">
        <f t="shared" ca="1" si="269"/>
        <v>0</v>
      </c>
      <c r="BB179" s="872">
        <f t="shared" ca="1" si="269"/>
        <v>0</v>
      </c>
      <c r="BC179" s="872">
        <f t="shared" ca="1" si="269"/>
        <v>0</v>
      </c>
      <c r="BD179" s="872">
        <f t="shared" ca="1" si="269"/>
        <v>0</v>
      </c>
      <c r="BE179" s="872">
        <f t="shared" ca="1" si="269"/>
        <v>0</v>
      </c>
      <c r="BF179" s="872">
        <f t="shared" ca="1" si="269"/>
        <v>0</v>
      </c>
      <c r="BG179" s="872">
        <f t="shared" ca="1" si="269"/>
        <v>0</v>
      </c>
      <c r="BH179" s="872">
        <f t="shared" ca="1" si="269"/>
        <v>0</v>
      </c>
      <c r="BI179" s="872">
        <f t="shared" ca="1" si="269"/>
        <v>0</v>
      </c>
      <c r="BJ179" s="872">
        <f t="shared" ca="1" si="269"/>
        <v>0</v>
      </c>
      <c r="BK179" s="872">
        <f t="shared" ca="1" si="269"/>
        <v>0</v>
      </c>
      <c r="BL179" s="872">
        <f t="shared" ca="1" si="269"/>
        <v>0</v>
      </c>
      <c r="BM179" s="872">
        <f t="shared" ca="1" si="269"/>
        <v>0</v>
      </c>
      <c r="BN179" s="872">
        <f t="shared" ca="1" si="269"/>
        <v>0</v>
      </c>
      <c r="BO179" s="872">
        <f t="shared" ca="1" si="269"/>
        <v>0</v>
      </c>
      <c r="BP179" s="872">
        <f t="shared" ca="1" si="269"/>
        <v>0</v>
      </c>
      <c r="BQ179" s="872">
        <f t="shared" ca="1" si="269"/>
        <v>0</v>
      </c>
      <c r="BR179" s="872">
        <f t="shared" ca="1" si="269"/>
        <v>0</v>
      </c>
      <c r="BS179" s="872">
        <f t="shared" ca="1" si="269"/>
        <v>0</v>
      </c>
      <c r="BT179" s="872">
        <f t="shared" ref="BT179:DI179" ca="1" si="270">BT172+BT175</f>
        <v>0</v>
      </c>
      <c r="BU179" s="872">
        <f t="shared" ca="1" si="270"/>
        <v>0</v>
      </c>
      <c r="BV179" s="872">
        <f t="shared" ca="1" si="270"/>
        <v>0</v>
      </c>
      <c r="BW179" s="872">
        <f t="shared" ca="1" si="270"/>
        <v>0</v>
      </c>
      <c r="BX179" s="872">
        <f t="shared" ca="1" si="270"/>
        <v>0</v>
      </c>
      <c r="BY179" s="872">
        <f t="shared" ca="1" si="270"/>
        <v>0</v>
      </c>
      <c r="BZ179" s="872">
        <f t="shared" ca="1" si="270"/>
        <v>0</v>
      </c>
      <c r="CA179" s="872">
        <f t="shared" ca="1" si="270"/>
        <v>0</v>
      </c>
      <c r="CB179" s="872">
        <f t="shared" ca="1" si="270"/>
        <v>0</v>
      </c>
      <c r="CC179" s="872">
        <f t="shared" ca="1" si="270"/>
        <v>0</v>
      </c>
      <c r="CD179" s="872">
        <f t="shared" ca="1" si="270"/>
        <v>0</v>
      </c>
      <c r="CE179" s="872">
        <f t="shared" ca="1" si="270"/>
        <v>0</v>
      </c>
      <c r="CF179" s="872">
        <f t="shared" ca="1" si="270"/>
        <v>0</v>
      </c>
      <c r="CG179" s="872">
        <f t="shared" ca="1" si="270"/>
        <v>0</v>
      </c>
      <c r="CH179" s="872">
        <f t="shared" ca="1" si="270"/>
        <v>0</v>
      </c>
      <c r="CI179" s="872">
        <f t="shared" ca="1" si="270"/>
        <v>0</v>
      </c>
      <c r="CJ179" s="872">
        <f t="shared" ca="1" si="270"/>
        <v>0</v>
      </c>
      <c r="CK179" s="872">
        <f t="shared" ca="1" si="270"/>
        <v>0</v>
      </c>
      <c r="CL179" s="872">
        <f t="shared" ca="1" si="270"/>
        <v>0</v>
      </c>
      <c r="CM179" s="872">
        <f t="shared" ca="1" si="270"/>
        <v>0</v>
      </c>
      <c r="CN179" s="872">
        <f t="shared" ca="1" si="270"/>
        <v>0</v>
      </c>
      <c r="CO179" s="872">
        <f t="shared" ca="1" si="270"/>
        <v>0</v>
      </c>
      <c r="CP179" s="872">
        <f t="shared" ca="1" si="270"/>
        <v>0</v>
      </c>
      <c r="CQ179" s="872">
        <f t="shared" ca="1" si="270"/>
        <v>0</v>
      </c>
      <c r="CR179" s="872">
        <f t="shared" ca="1" si="270"/>
        <v>0</v>
      </c>
      <c r="CS179" s="872">
        <f t="shared" ca="1" si="270"/>
        <v>0</v>
      </c>
      <c r="CT179" s="872">
        <f t="shared" ca="1" si="270"/>
        <v>0</v>
      </c>
      <c r="CU179" s="872">
        <f t="shared" ca="1" si="270"/>
        <v>0</v>
      </c>
      <c r="CV179" s="872">
        <f t="shared" ca="1" si="270"/>
        <v>0</v>
      </c>
      <c r="CW179" s="872">
        <f t="shared" ca="1" si="270"/>
        <v>0</v>
      </c>
      <c r="CX179" s="872">
        <f t="shared" ca="1" si="270"/>
        <v>0</v>
      </c>
      <c r="CY179" s="872">
        <f t="shared" ca="1" si="270"/>
        <v>0</v>
      </c>
      <c r="CZ179" s="872">
        <f t="shared" ca="1" si="270"/>
        <v>0</v>
      </c>
      <c r="DA179" s="872">
        <f t="shared" ca="1" si="270"/>
        <v>0</v>
      </c>
      <c r="DB179" s="872">
        <f t="shared" ca="1" si="270"/>
        <v>0</v>
      </c>
      <c r="DC179" s="872">
        <f t="shared" ca="1" si="270"/>
        <v>0</v>
      </c>
      <c r="DD179" s="872">
        <f t="shared" ca="1" si="270"/>
        <v>0</v>
      </c>
      <c r="DE179" s="872">
        <f t="shared" ca="1" si="270"/>
        <v>0</v>
      </c>
      <c r="DF179" s="872">
        <f t="shared" ca="1" si="270"/>
        <v>0</v>
      </c>
      <c r="DG179" s="872">
        <f t="shared" ca="1" si="270"/>
        <v>0</v>
      </c>
      <c r="DH179" s="872">
        <f t="shared" ca="1" si="270"/>
        <v>0</v>
      </c>
      <c r="DI179" s="872">
        <f t="shared" ca="1" si="270"/>
        <v>0</v>
      </c>
      <c r="DJ179" s="872">
        <f t="shared" ref="DJ179:EP179" ca="1" si="271">DJ172+DJ175</f>
        <v>0</v>
      </c>
      <c r="DK179" s="872">
        <f t="shared" ca="1" si="271"/>
        <v>0</v>
      </c>
      <c r="DL179" s="872">
        <f t="shared" ca="1" si="271"/>
        <v>0</v>
      </c>
      <c r="DM179" s="872">
        <f t="shared" ca="1" si="271"/>
        <v>0</v>
      </c>
      <c r="DN179" s="872">
        <f t="shared" ca="1" si="271"/>
        <v>0</v>
      </c>
      <c r="DO179" s="872">
        <f t="shared" ca="1" si="271"/>
        <v>0</v>
      </c>
      <c r="DP179" s="872">
        <f t="shared" ca="1" si="271"/>
        <v>0</v>
      </c>
      <c r="DQ179" s="872">
        <f t="shared" ca="1" si="271"/>
        <v>0</v>
      </c>
      <c r="DR179" s="872">
        <f t="shared" ca="1" si="271"/>
        <v>0</v>
      </c>
      <c r="DS179" s="872">
        <f t="shared" ca="1" si="271"/>
        <v>0</v>
      </c>
      <c r="DT179" s="872">
        <f t="shared" ca="1" si="271"/>
        <v>0</v>
      </c>
      <c r="DU179" s="872">
        <f t="shared" ca="1" si="271"/>
        <v>0</v>
      </c>
      <c r="DV179" s="872">
        <f t="shared" ca="1" si="271"/>
        <v>0</v>
      </c>
      <c r="DW179" s="872">
        <f t="shared" ca="1" si="271"/>
        <v>0</v>
      </c>
      <c r="DX179" s="872">
        <f t="shared" ca="1" si="271"/>
        <v>0</v>
      </c>
      <c r="DY179" s="872">
        <f t="shared" ca="1" si="271"/>
        <v>0</v>
      </c>
      <c r="DZ179" s="872">
        <f t="shared" ca="1" si="271"/>
        <v>0</v>
      </c>
      <c r="EA179" s="872">
        <f t="shared" ca="1" si="271"/>
        <v>0</v>
      </c>
      <c r="EB179" s="872">
        <f t="shared" ca="1" si="271"/>
        <v>0</v>
      </c>
      <c r="EC179" s="872">
        <f t="shared" ca="1" si="271"/>
        <v>0</v>
      </c>
      <c r="ED179" s="872">
        <f t="shared" ca="1" si="271"/>
        <v>0</v>
      </c>
      <c r="EE179" s="872">
        <f t="shared" ca="1" si="271"/>
        <v>0</v>
      </c>
      <c r="EF179" s="872">
        <f t="shared" ca="1" si="271"/>
        <v>0</v>
      </c>
      <c r="EG179" s="872">
        <f t="shared" ca="1" si="271"/>
        <v>0</v>
      </c>
      <c r="EH179" s="872">
        <f t="shared" ca="1" si="271"/>
        <v>0</v>
      </c>
      <c r="EI179" s="872">
        <f t="shared" ca="1" si="271"/>
        <v>0</v>
      </c>
      <c r="EJ179" s="872">
        <f t="shared" ca="1" si="271"/>
        <v>0</v>
      </c>
      <c r="EK179" s="872">
        <f t="shared" ca="1" si="271"/>
        <v>0</v>
      </c>
      <c r="EL179" s="872">
        <f t="shared" ca="1" si="271"/>
        <v>0</v>
      </c>
      <c r="EM179" s="872">
        <f t="shared" ca="1" si="271"/>
        <v>0</v>
      </c>
      <c r="EN179" s="872">
        <f t="shared" ca="1" si="271"/>
        <v>0</v>
      </c>
      <c r="EO179" s="872">
        <f t="shared" ca="1" si="271"/>
        <v>0</v>
      </c>
      <c r="EP179" s="872">
        <f t="shared" ca="1" si="271"/>
        <v>0</v>
      </c>
    </row>
    <row r="180" spans="2:146" ht="14.1" customHeight="1" outlineLevel="1">
      <c r="B180" s="874" t="s">
        <v>617</v>
      </c>
      <c r="C180" s="833"/>
      <c r="D180" s="833" t="s">
        <v>97</v>
      </c>
      <c r="E180" s="834">
        <f t="shared" ca="1" si="262"/>
        <v>25106.614012475016</v>
      </c>
      <c r="F180" s="872"/>
      <c r="G180" s="872">
        <f>G172+G176</f>
        <v>-1E-4</v>
      </c>
      <c r="H180" s="872">
        <f t="shared" ref="H180:BS180" ca="1" si="272">H172+H176</f>
        <v>0</v>
      </c>
      <c r="I180" s="872">
        <f t="shared" ca="1" si="272"/>
        <v>0</v>
      </c>
      <c r="J180" s="872">
        <f t="shared" ca="1" si="272"/>
        <v>0</v>
      </c>
      <c r="K180" s="872">
        <f t="shared" ca="1" si="272"/>
        <v>0</v>
      </c>
      <c r="L180" s="872">
        <f t="shared" ca="1" si="272"/>
        <v>-15000</v>
      </c>
      <c r="M180" s="872">
        <f t="shared" ca="1" si="272"/>
        <v>0</v>
      </c>
      <c r="N180" s="872">
        <f t="shared" ca="1" si="272"/>
        <v>0</v>
      </c>
      <c r="O180" s="872">
        <f t="shared" ca="1" si="272"/>
        <v>0</v>
      </c>
      <c r="P180" s="872">
        <f t="shared" ca="1" si="272"/>
        <v>0</v>
      </c>
      <c r="Q180" s="872">
        <f t="shared" ca="1" si="272"/>
        <v>0</v>
      </c>
      <c r="R180" s="872">
        <f t="shared" ca="1" si="272"/>
        <v>161.47623791064998</v>
      </c>
      <c r="S180" s="872">
        <f t="shared" ca="1" si="272"/>
        <v>164.91629410814997</v>
      </c>
      <c r="T180" s="872">
        <f t="shared" ca="1" si="272"/>
        <v>210.32503591515001</v>
      </c>
      <c r="U180" s="872">
        <f t="shared" ca="1" si="272"/>
        <v>151.29367156604999</v>
      </c>
      <c r="V180" s="872">
        <f t="shared" ca="1" si="272"/>
        <v>160.66885672109674</v>
      </c>
      <c r="W180" s="872">
        <f t="shared" ca="1" si="272"/>
        <v>164.09171263760925</v>
      </c>
      <c r="X180" s="872">
        <f t="shared" ca="1" si="272"/>
        <v>27209.273410735575</v>
      </c>
      <c r="Y180" s="872">
        <f t="shared" ca="1" si="272"/>
        <v>150.53720320821978</v>
      </c>
      <c r="Z180" s="872">
        <f t="shared" ca="1" si="272"/>
        <v>159.86147553154348</v>
      </c>
      <c r="AA180" s="872">
        <f t="shared" ca="1" si="272"/>
        <v>163.26713116706847</v>
      </c>
      <c r="AB180" s="872">
        <f t="shared" ca="1" si="272"/>
        <v>208.22178555599851</v>
      </c>
      <c r="AC180" s="872">
        <f t="shared" ca="1" si="272"/>
        <v>149.78073485038948</v>
      </c>
      <c r="AD180" s="872">
        <f t="shared" ca="1" si="272"/>
        <v>159.05409434199024</v>
      </c>
      <c r="AE180" s="872">
        <f t="shared" ca="1" si="272"/>
        <v>162.44254969652775</v>
      </c>
      <c r="AF180" s="872">
        <f t="shared" ca="1" si="272"/>
        <v>207.17016037642273</v>
      </c>
      <c r="AG180" s="872">
        <f t="shared" ca="1" si="272"/>
        <v>149.02426649255926</v>
      </c>
      <c r="AH180" s="872">
        <f t="shared" ca="1" si="272"/>
        <v>158.246713152437</v>
      </c>
      <c r="AI180" s="872">
        <f t="shared" ca="1" si="272"/>
        <v>161.617968225987</v>
      </c>
      <c r="AJ180" s="872">
        <f t="shared" ca="1" si="272"/>
        <v>206.11853519684703</v>
      </c>
      <c r="AK180" s="872">
        <f t="shared" ca="1" si="272"/>
        <v>148.26779813472902</v>
      </c>
      <c r="AL180" s="872">
        <f t="shared" ca="1" si="272"/>
        <v>157.43933196288378</v>
      </c>
      <c r="AM180" s="872">
        <f t="shared" ca="1" si="272"/>
        <v>160.79338675544625</v>
      </c>
      <c r="AN180" s="872">
        <f t="shared" ca="1" si="272"/>
        <v>205.06691001727131</v>
      </c>
      <c r="AO180" s="872">
        <f t="shared" ca="1" si="272"/>
        <v>147.5113297768988</v>
      </c>
      <c r="AP180" s="872">
        <f t="shared" ca="1" si="272"/>
        <v>156.63195077333052</v>
      </c>
      <c r="AQ180" s="872">
        <f t="shared" ca="1" si="272"/>
        <v>159.9688052849055</v>
      </c>
      <c r="AR180" s="872">
        <f t="shared" ca="1" si="272"/>
        <v>204.0152848376955</v>
      </c>
      <c r="AS180" s="872">
        <f t="shared" ca="1" si="272"/>
        <v>146.7548614190685</v>
      </c>
      <c r="AT180" s="872">
        <f t="shared" ca="1" si="272"/>
        <v>155.82456958377722</v>
      </c>
      <c r="AU180" s="872">
        <f t="shared" ca="1" si="272"/>
        <v>159.14422381436475</v>
      </c>
      <c r="AV180" s="872">
        <f t="shared" ca="1" si="272"/>
        <v>202.96365965811981</v>
      </c>
      <c r="AW180" s="872">
        <f t="shared" ca="1" si="272"/>
        <v>145.99839306123826</v>
      </c>
      <c r="AX180" s="872">
        <f t="shared" ca="1" si="272"/>
        <v>155.01718839422398</v>
      </c>
      <c r="AY180" s="872">
        <f t="shared" ca="1" si="272"/>
        <v>158.31964234382397</v>
      </c>
      <c r="AZ180" s="872">
        <f t="shared" ca="1" si="272"/>
        <v>201.912034478544</v>
      </c>
      <c r="BA180" s="872">
        <f t="shared" ca="1" si="272"/>
        <v>145.24192470340799</v>
      </c>
      <c r="BB180" s="872">
        <f t="shared" ca="1" si="272"/>
        <v>154.20980720467074</v>
      </c>
      <c r="BC180" s="872">
        <f t="shared" ca="1" si="272"/>
        <v>157.49506087328328</v>
      </c>
      <c r="BD180" s="872">
        <f t="shared" ca="1" si="272"/>
        <v>200.86040929896828</v>
      </c>
      <c r="BE180" s="872">
        <f t="shared" ca="1" si="272"/>
        <v>144.48545634557777</v>
      </c>
      <c r="BF180" s="872">
        <f t="shared" ca="1" si="272"/>
        <v>153.4024260151175</v>
      </c>
      <c r="BG180" s="872">
        <f t="shared" ca="1" si="272"/>
        <v>156.6704794027425</v>
      </c>
      <c r="BH180" s="872">
        <f t="shared" ca="1" si="272"/>
        <v>199.80878411939253</v>
      </c>
      <c r="BI180" s="872">
        <f t="shared" ca="1" si="272"/>
        <v>143.7289879877475</v>
      </c>
      <c r="BJ180" s="872">
        <f t="shared" ca="1" si="272"/>
        <v>152.59504482556423</v>
      </c>
      <c r="BK180" s="872">
        <f t="shared" ca="1" si="272"/>
        <v>155.84589793220175</v>
      </c>
      <c r="BL180" s="872">
        <f t="shared" ca="1" si="272"/>
        <v>198.75715893981678</v>
      </c>
      <c r="BM180" s="872">
        <f t="shared" ca="1" si="272"/>
        <v>142.97251962991726</v>
      </c>
      <c r="BN180" s="872">
        <f t="shared" ca="1" si="272"/>
        <v>151.78766363601102</v>
      </c>
      <c r="BO180" s="872">
        <f t="shared" ca="1" si="272"/>
        <v>155.021316461661</v>
      </c>
      <c r="BP180" s="872">
        <f t="shared" ca="1" si="272"/>
        <v>197.705533760241</v>
      </c>
      <c r="BQ180" s="872">
        <f t="shared" ca="1" si="272"/>
        <v>142.21605127208704</v>
      </c>
      <c r="BR180" s="872">
        <f t="shared" ca="1" si="272"/>
        <v>150.98028244645778</v>
      </c>
      <c r="BS180" s="872">
        <f t="shared" ca="1" si="272"/>
        <v>154.19673499112028</v>
      </c>
      <c r="BT180" s="872">
        <f t="shared" ref="BT180:DI180" ca="1" si="273">BT172+BT176</f>
        <v>196.6539085806653</v>
      </c>
      <c r="BU180" s="872">
        <f t="shared" ca="1" si="273"/>
        <v>141.45958291425674</v>
      </c>
      <c r="BV180" s="872">
        <f t="shared" ca="1" si="273"/>
        <v>150.17290125690448</v>
      </c>
      <c r="BW180" s="872">
        <f t="shared" ca="1" si="273"/>
        <v>153.37215352057953</v>
      </c>
      <c r="BX180" s="872">
        <f t="shared" ca="1" si="273"/>
        <v>195.60228340108955</v>
      </c>
      <c r="BY180" s="872">
        <f t="shared" ca="1" si="273"/>
        <v>140.7031145564265</v>
      </c>
      <c r="BZ180" s="872">
        <f t="shared" ca="1" si="273"/>
        <v>149.36552006735121</v>
      </c>
      <c r="CA180" s="872">
        <f t="shared" ca="1" si="273"/>
        <v>152.54757205003875</v>
      </c>
      <c r="CB180" s="872">
        <f t="shared" ca="1" si="273"/>
        <v>194.55065822151377</v>
      </c>
      <c r="CC180" s="872">
        <f t="shared" ca="1" si="273"/>
        <v>139.94664619859623</v>
      </c>
      <c r="CD180" s="872">
        <f t="shared" ca="1" si="273"/>
        <v>148.558138877798</v>
      </c>
      <c r="CE180" s="872">
        <f t="shared" ca="1" si="273"/>
        <v>151.722990579498</v>
      </c>
      <c r="CF180" s="872">
        <f t="shared" ca="1" si="273"/>
        <v>193.49903304193802</v>
      </c>
      <c r="CG180" s="872">
        <f t="shared" ca="1" si="273"/>
        <v>139.19017784076601</v>
      </c>
      <c r="CH180" s="872">
        <f t="shared" ca="1" si="273"/>
        <v>147.75075768824473</v>
      </c>
      <c r="CI180" s="872">
        <f t="shared" ca="1" si="273"/>
        <v>150.89840910895722</v>
      </c>
      <c r="CJ180" s="872">
        <f t="shared" ca="1" si="273"/>
        <v>192.44740786236227</v>
      </c>
      <c r="CK180" s="872">
        <f t="shared" ca="1" si="273"/>
        <v>138.43370948293574</v>
      </c>
      <c r="CL180" s="872">
        <f t="shared" ca="1" si="273"/>
        <v>146.94337649869149</v>
      </c>
      <c r="CM180" s="872">
        <f t="shared" ca="1" si="273"/>
        <v>150.0738276384165</v>
      </c>
      <c r="CN180" s="872">
        <f t="shared" ca="1" si="273"/>
        <v>191.39578268278652</v>
      </c>
      <c r="CO180" s="872">
        <f t="shared" ca="1" si="273"/>
        <v>137.6772411251055</v>
      </c>
      <c r="CP180" s="872">
        <f t="shared" ca="1" si="273"/>
        <v>146.13599530913828</v>
      </c>
      <c r="CQ180" s="872">
        <f t="shared" ca="1" si="273"/>
        <v>149.24924616787575</v>
      </c>
      <c r="CR180" s="872">
        <f t="shared" ca="1" si="273"/>
        <v>190.34415750321079</v>
      </c>
      <c r="CS180" s="872">
        <f t="shared" ca="1" si="273"/>
        <v>136.92077276727528</v>
      </c>
      <c r="CT180" s="872">
        <f t="shared" ca="1" si="273"/>
        <v>0</v>
      </c>
      <c r="CU180" s="872">
        <f t="shared" ca="1" si="273"/>
        <v>0</v>
      </c>
      <c r="CV180" s="872">
        <f t="shared" ca="1" si="273"/>
        <v>0</v>
      </c>
      <c r="CW180" s="872">
        <f t="shared" ca="1" si="273"/>
        <v>0</v>
      </c>
      <c r="CX180" s="872">
        <f t="shared" ca="1" si="273"/>
        <v>0</v>
      </c>
      <c r="CY180" s="872">
        <f t="shared" ca="1" si="273"/>
        <v>0</v>
      </c>
      <c r="CZ180" s="872">
        <f t="shared" ca="1" si="273"/>
        <v>0</v>
      </c>
      <c r="DA180" s="872">
        <f t="shared" ca="1" si="273"/>
        <v>0</v>
      </c>
      <c r="DB180" s="872">
        <f t="shared" ca="1" si="273"/>
        <v>0</v>
      </c>
      <c r="DC180" s="872">
        <f t="shared" ca="1" si="273"/>
        <v>0</v>
      </c>
      <c r="DD180" s="872">
        <f t="shared" ca="1" si="273"/>
        <v>0</v>
      </c>
      <c r="DE180" s="872">
        <f t="shared" ca="1" si="273"/>
        <v>0</v>
      </c>
      <c r="DF180" s="872">
        <f t="shared" ca="1" si="273"/>
        <v>0</v>
      </c>
      <c r="DG180" s="872">
        <f t="shared" ca="1" si="273"/>
        <v>0</v>
      </c>
      <c r="DH180" s="872">
        <f t="shared" ca="1" si="273"/>
        <v>0</v>
      </c>
      <c r="DI180" s="872">
        <f t="shared" ca="1" si="273"/>
        <v>0</v>
      </c>
      <c r="DJ180" s="872">
        <f t="shared" ref="DJ180:EP180" ca="1" si="274">DJ172+DJ176</f>
        <v>0</v>
      </c>
      <c r="DK180" s="872">
        <f t="shared" ca="1" si="274"/>
        <v>0</v>
      </c>
      <c r="DL180" s="872">
        <f t="shared" ca="1" si="274"/>
        <v>0</v>
      </c>
      <c r="DM180" s="872">
        <f t="shared" ca="1" si="274"/>
        <v>0</v>
      </c>
      <c r="DN180" s="872">
        <f t="shared" ca="1" si="274"/>
        <v>0</v>
      </c>
      <c r="DO180" s="872">
        <f t="shared" ca="1" si="274"/>
        <v>0</v>
      </c>
      <c r="DP180" s="872">
        <f t="shared" ca="1" si="274"/>
        <v>0</v>
      </c>
      <c r="DQ180" s="872">
        <f t="shared" ca="1" si="274"/>
        <v>0</v>
      </c>
      <c r="DR180" s="872">
        <f t="shared" ca="1" si="274"/>
        <v>0</v>
      </c>
      <c r="DS180" s="872">
        <f t="shared" ca="1" si="274"/>
        <v>0</v>
      </c>
      <c r="DT180" s="872">
        <f t="shared" ca="1" si="274"/>
        <v>0</v>
      </c>
      <c r="DU180" s="872">
        <f t="shared" ca="1" si="274"/>
        <v>0</v>
      </c>
      <c r="DV180" s="872">
        <f t="shared" ca="1" si="274"/>
        <v>0</v>
      </c>
      <c r="DW180" s="872">
        <f t="shared" ca="1" si="274"/>
        <v>0</v>
      </c>
      <c r="DX180" s="872">
        <f t="shared" ca="1" si="274"/>
        <v>0</v>
      </c>
      <c r="DY180" s="872">
        <f t="shared" ca="1" si="274"/>
        <v>0</v>
      </c>
      <c r="DZ180" s="872">
        <f t="shared" ca="1" si="274"/>
        <v>0</v>
      </c>
      <c r="EA180" s="872">
        <f t="shared" ca="1" si="274"/>
        <v>0</v>
      </c>
      <c r="EB180" s="872">
        <f t="shared" ca="1" si="274"/>
        <v>0</v>
      </c>
      <c r="EC180" s="872">
        <f t="shared" ca="1" si="274"/>
        <v>0</v>
      </c>
      <c r="ED180" s="872">
        <f t="shared" ca="1" si="274"/>
        <v>0</v>
      </c>
      <c r="EE180" s="872">
        <f t="shared" ca="1" si="274"/>
        <v>0</v>
      </c>
      <c r="EF180" s="872">
        <f t="shared" ca="1" si="274"/>
        <v>0</v>
      </c>
      <c r="EG180" s="872">
        <f t="shared" ca="1" si="274"/>
        <v>0</v>
      </c>
      <c r="EH180" s="872">
        <f t="shared" ca="1" si="274"/>
        <v>0</v>
      </c>
      <c r="EI180" s="872">
        <f t="shared" ca="1" si="274"/>
        <v>0</v>
      </c>
      <c r="EJ180" s="872">
        <f t="shared" ca="1" si="274"/>
        <v>0</v>
      </c>
      <c r="EK180" s="872">
        <f t="shared" ca="1" si="274"/>
        <v>0</v>
      </c>
      <c r="EL180" s="872">
        <f t="shared" ca="1" si="274"/>
        <v>0</v>
      </c>
      <c r="EM180" s="872">
        <f t="shared" ca="1" si="274"/>
        <v>0</v>
      </c>
      <c r="EN180" s="872">
        <f t="shared" ca="1" si="274"/>
        <v>0</v>
      </c>
      <c r="EO180" s="872">
        <f t="shared" ca="1" si="274"/>
        <v>0</v>
      </c>
      <c r="EP180" s="872">
        <f t="shared" ca="1" si="274"/>
        <v>0</v>
      </c>
    </row>
    <row r="181" spans="2:146" ht="14.1" customHeight="1" outlineLevel="1">
      <c r="B181" s="874" t="s">
        <v>618</v>
      </c>
      <c r="C181" s="833"/>
      <c r="D181" s="833" t="s">
        <v>97</v>
      </c>
      <c r="E181" s="834">
        <f t="shared" ca="1" si="262"/>
        <v>17202.824998250846</v>
      </c>
      <c r="F181" s="872"/>
      <c r="G181" s="872">
        <f>G172+G173+G174</f>
        <v>-1E-4</v>
      </c>
      <c r="H181" s="872">
        <f t="shared" ref="H181:BS181" ca="1" si="275">H172+H173+H174</f>
        <v>0</v>
      </c>
      <c r="I181" s="872">
        <f t="shared" ca="1" si="275"/>
        <v>0</v>
      </c>
      <c r="J181" s="872">
        <f t="shared" ca="1" si="275"/>
        <v>0</v>
      </c>
      <c r="K181" s="872">
        <f t="shared" ca="1" si="275"/>
        <v>0</v>
      </c>
      <c r="L181" s="872">
        <f t="shared" ca="1" si="275"/>
        <v>-15000</v>
      </c>
      <c r="M181" s="872">
        <f t="shared" ca="1" si="275"/>
        <v>0</v>
      </c>
      <c r="N181" s="872">
        <f t="shared" ca="1" si="275"/>
        <v>0</v>
      </c>
      <c r="O181" s="872">
        <f t="shared" ca="1" si="275"/>
        <v>0</v>
      </c>
      <c r="P181" s="872">
        <f t="shared" ca="1" si="275"/>
        <v>0</v>
      </c>
      <c r="Q181" s="872">
        <f t="shared" ca="1" si="275"/>
        <v>0</v>
      </c>
      <c r="R181" s="872">
        <f t="shared" ca="1" si="275"/>
        <v>56.25</v>
      </c>
      <c r="S181" s="872">
        <f t="shared" ca="1" si="275"/>
        <v>56.25</v>
      </c>
      <c r="T181" s="872">
        <f t="shared" ca="1" si="275"/>
        <v>56.25</v>
      </c>
      <c r="U181" s="872">
        <f t="shared" ca="1" si="275"/>
        <v>56.25</v>
      </c>
      <c r="V181" s="872">
        <f t="shared" ca="1" si="275"/>
        <v>57.093749999999993</v>
      </c>
      <c r="W181" s="872">
        <f t="shared" ca="1" si="275"/>
        <v>57.093749999999993</v>
      </c>
      <c r="X181" s="872">
        <f t="shared" ca="1" si="275"/>
        <v>27057.09375</v>
      </c>
      <c r="Y181" s="872">
        <f t="shared" ca="1" si="275"/>
        <v>57.093749999999993</v>
      </c>
      <c r="Z181" s="872">
        <f t="shared" ca="1" si="275"/>
        <v>57.950156249999985</v>
      </c>
      <c r="AA181" s="872">
        <f t="shared" ca="1" si="275"/>
        <v>57.950156249999985</v>
      </c>
      <c r="AB181" s="872">
        <f t="shared" ca="1" si="275"/>
        <v>57.950156249999985</v>
      </c>
      <c r="AC181" s="872">
        <f t="shared" ca="1" si="275"/>
        <v>57.950156249999985</v>
      </c>
      <c r="AD181" s="872">
        <f t="shared" ca="1" si="275"/>
        <v>58.819408593749976</v>
      </c>
      <c r="AE181" s="872">
        <f t="shared" ca="1" si="275"/>
        <v>58.819408593749976</v>
      </c>
      <c r="AF181" s="872">
        <f t="shared" ca="1" si="275"/>
        <v>58.819408593749976</v>
      </c>
      <c r="AG181" s="872">
        <f t="shared" ca="1" si="275"/>
        <v>58.819408593749976</v>
      </c>
      <c r="AH181" s="872">
        <f t="shared" ca="1" si="275"/>
        <v>59.701699722656215</v>
      </c>
      <c r="AI181" s="872">
        <f t="shared" ca="1" si="275"/>
        <v>59.701699722656215</v>
      </c>
      <c r="AJ181" s="872">
        <f t="shared" ca="1" si="275"/>
        <v>59.701699722656215</v>
      </c>
      <c r="AK181" s="872">
        <f t="shared" ca="1" si="275"/>
        <v>59.701699722656215</v>
      </c>
      <c r="AL181" s="872">
        <f t="shared" ca="1" si="275"/>
        <v>60.59722521849605</v>
      </c>
      <c r="AM181" s="872">
        <f t="shared" ca="1" si="275"/>
        <v>60.59722521849605</v>
      </c>
      <c r="AN181" s="872">
        <f t="shared" ca="1" si="275"/>
        <v>60.59722521849605</v>
      </c>
      <c r="AO181" s="872">
        <f t="shared" ca="1" si="275"/>
        <v>60.59722521849605</v>
      </c>
      <c r="AP181" s="872">
        <f t="shared" ca="1" si="275"/>
        <v>61.506183596773482</v>
      </c>
      <c r="AQ181" s="872">
        <f t="shared" ca="1" si="275"/>
        <v>61.506183596773482</v>
      </c>
      <c r="AR181" s="872">
        <f t="shared" ca="1" si="275"/>
        <v>61.506183596773482</v>
      </c>
      <c r="AS181" s="872">
        <f t="shared" ca="1" si="275"/>
        <v>61.506183596773482</v>
      </c>
      <c r="AT181" s="872">
        <f t="shared" ca="1" si="275"/>
        <v>62.428776350725073</v>
      </c>
      <c r="AU181" s="872">
        <f t="shared" ca="1" si="275"/>
        <v>62.428776350725073</v>
      </c>
      <c r="AV181" s="872">
        <f t="shared" ca="1" si="275"/>
        <v>62.428776350725073</v>
      </c>
      <c r="AW181" s="872">
        <f t="shared" ca="1" si="275"/>
        <v>62.428776350725073</v>
      </c>
      <c r="AX181" s="872">
        <f t="shared" ca="1" si="275"/>
        <v>63.365207995985941</v>
      </c>
      <c r="AY181" s="872">
        <f t="shared" ca="1" si="275"/>
        <v>63.365207995985941</v>
      </c>
      <c r="AZ181" s="872">
        <f t="shared" ca="1" si="275"/>
        <v>63.365207995985941</v>
      </c>
      <c r="BA181" s="872">
        <f t="shared" ca="1" si="275"/>
        <v>63.365207995985941</v>
      </c>
      <c r="BB181" s="872">
        <f t="shared" ca="1" si="275"/>
        <v>64.315686115925715</v>
      </c>
      <c r="BC181" s="872">
        <f t="shared" ca="1" si="275"/>
        <v>64.315686115925715</v>
      </c>
      <c r="BD181" s="872">
        <f t="shared" ca="1" si="275"/>
        <v>64.315686115925715</v>
      </c>
      <c r="BE181" s="872">
        <f t="shared" ca="1" si="275"/>
        <v>64.315686115925715</v>
      </c>
      <c r="BF181" s="872">
        <f t="shared" ca="1" si="275"/>
        <v>65.280421407664605</v>
      </c>
      <c r="BG181" s="872">
        <f t="shared" ca="1" si="275"/>
        <v>65.280421407664605</v>
      </c>
      <c r="BH181" s="872">
        <f t="shared" ca="1" si="275"/>
        <v>65.280421407664605</v>
      </c>
      <c r="BI181" s="872">
        <f t="shared" ca="1" si="275"/>
        <v>65.280421407664605</v>
      </c>
      <c r="BJ181" s="872">
        <f t="shared" ca="1" si="275"/>
        <v>66.259627728779563</v>
      </c>
      <c r="BK181" s="872">
        <f t="shared" ca="1" si="275"/>
        <v>66.259627728779563</v>
      </c>
      <c r="BL181" s="872">
        <f t="shared" ca="1" si="275"/>
        <v>66.259627728779563</v>
      </c>
      <c r="BM181" s="872">
        <f t="shared" ca="1" si="275"/>
        <v>66.259627728779563</v>
      </c>
      <c r="BN181" s="872">
        <f t="shared" ca="1" si="275"/>
        <v>67.253522144711255</v>
      </c>
      <c r="BO181" s="872">
        <f t="shared" ca="1" si="275"/>
        <v>67.253522144711255</v>
      </c>
      <c r="BP181" s="872">
        <f t="shared" ca="1" si="275"/>
        <v>67.253522144711255</v>
      </c>
      <c r="BQ181" s="872">
        <f t="shared" ca="1" si="275"/>
        <v>67.253522144711255</v>
      </c>
      <c r="BR181" s="872">
        <f t="shared" ca="1" si="275"/>
        <v>68.262324976881928</v>
      </c>
      <c r="BS181" s="872">
        <f t="shared" ca="1" si="275"/>
        <v>68.262324976881928</v>
      </c>
      <c r="BT181" s="872">
        <f t="shared" ref="BT181:DI181" ca="1" si="276">BT172+BT173+BT174</f>
        <v>68.262324976881928</v>
      </c>
      <c r="BU181" s="872">
        <f t="shared" ca="1" si="276"/>
        <v>68.262324976881928</v>
      </c>
      <c r="BV181" s="872">
        <f t="shared" ca="1" si="276"/>
        <v>69.286259851535135</v>
      </c>
      <c r="BW181" s="872">
        <f t="shared" ca="1" si="276"/>
        <v>69.286259851535135</v>
      </c>
      <c r="BX181" s="872">
        <f t="shared" ca="1" si="276"/>
        <v>69.286259851535135</v>
      </c>
      <c r="BY181" s="872">
        <f t="shared" ca="1" si="276"/>
        <v>69.286259851535135</v>
      </c>
      <c r="BZ181" s="872">
        <f t="shared" ca="1" si="276"/>
        <v>70.325553749308156</v>
      </c>
      <c r="CA181" s="872">
        <f t="shared" ca="1" si="276"/>
        <v>70.325553749308156</v>
      </c>
      <c r="CB181" s="872">
        <f t="shared" ca="1" si="276"/>
        <v>70.325553749308156</v>
      </c>
      <c r="CC181" s="872">
        <f t="shared" ca="1" si="276"/>
        <v>70.325553749308156</v>
      </c>
      <c r="CD181" s="872">
        <f t="shared" ca="1" si="276"/>
        <v>71.380437055547773</v>
      </c>
      <c r="CE181" s="872">
        <f t="shared" ca="1" si="276"/>
        <v>71.380437055547773</v>
      </c>
      <c r="CF181" s="872">
        <f t="shared" ca="1" si="276"/>
        <v>71.380437055547773</v>
      </c>
      <c r="CG181" s="872">
        <f t="shared" ca="1" si="276"/>
        <v>71.380437055547773</v>
      </c>
      <c r="CH181" s="872">
        <f t="shared" ca="1" si="276"/>
        <v>72.451143611380971</v>
      </c>
      <c r="CI181" s="872">
        <f t="shared" ca="1" si="276"/>
        <v>72.451143611380971</v>
      </c>
      <c r="CJ181" s="872">
        <f t="shared" ca="1" si="276"/>
        <v>72.451143611380971</v>
      </c>
      <c r="CK181" s="872">
        <f t="shared" ca="1" si="276"/>
        <v>72.451143611380971</v>
      </c>
      <c r="CL181" s="872">
        <f t="shared" ca="1" si="276"/>
        <v>73.537910765551686</v>
      </c>
      <c r="CM181" s="872">
        <f t="shared" ca="1" si="276"/>
        <v>73.537910765551686</v>
      </c>
      <c r="CN181" s="872">
        <f t="shared" ca="1" si="276"/>
        <v>73.537910765551686</v>
      </c>
      <c r="CO181" s="872">
        <f t="shared" ca="1" si="276"/>
        <v>73.537910765551686</v>
      </c>
      <c r="CP181" s="872">
        <f t="shared" ca="1" si="276"/>
        <v>74.640979427034949</v>
      </c>
      <c r="CQ181" s="872">
        <f t="shared" ca="1" si="276"/>
        <v>74.640979427034949</v>
      </c>
      <c r="CR181" s="872">
        <f t="shared" ca="1" si="276"/>
        <v>74.640979427034949</v>
      </c>
      <c r="CS181" s="872">
        <f t="shared" ca="1" si="276"/>
        <v>74.640979427034949</v>
      </c>
      <c r="CT181" s="872">
        <f t="shared" ca="1" si="276"/>
        <v>0</v>
      </c>
      <c r="CU181" s="872">
        <f t="shared" ca="1" si="276"/>
        <v>0</v>
      </c>
      <c r="CV181" s="872">
        <f t="shared" ca="1" si="276"/>
        <v>0</v>
      </c>
      <c r="CW181" s="872">
        <f t="shared" ca="1" si="276"/>
        <v>0</v>
      </c>
      <c r="CX181" s="872">
        <f t="shared" ca="1" si="276"/>
        <v>0</v>
      </c>
      <c r="CY181" s="872">
        <f t="shared" ca="1" si="276"/>
        <v>0</v>
      </c>
      <c r="CZ181" s="872">
        <f t="shared" ca="1" si="276"/>
        <v>0</v>
      </c>
      <c r="DA181" s="872">
        <f t="shared" ca="1" si="276"/>
        <v>0</v>
      </c>
      <c r="DB181" s="872">
        <f t="shared" ca="1" si="276"/>
        <v>0</v>
      </c>
      <c r="DC181" s="872">
        <f t="shared" ca="1" si="276"/>
        <v>0</v>
      </c>
      <c r="DD181" s="872">
        <f t="shared" ca="1" si="276"/>
        <v>0</v>
      </c>
      <c r="DE181" s="872">
        <f t="shared" ca="1" si="276"/>
        <v>0</v>
      </c>
      <c r="DF181" s="872">
        <f t="shared" ca="1" si="276"/>
        <v>0</v>
      </c>
      <c r="DG181" s="872">
        <f t="shared" ca="1" si="276"/>
        <v>0</v>
      </c>
      <c r="DH181" s="872">
        <f t="shared" ca="1" si="276"/>
        <v>0</v>
      </c>
      <c r="DI181" s="872">
        <f t="shared" ca="1" si="276"/>
        <v>0</v>
      </c>
      <c r="DJ181" s="872">
        <f t="shared" ref="DJ181:EP181" ca="1" si="277">DJ172+DJ173+DJ174</f>
        <v>0</v>
      </c>
      <c r="DK181" s="872">
        <f t="shared" ca="1" si="277"/>
        <v>0</v>
      </c>
      <c r="DL181" s="872">
        <f t="shared" ca="1" si="277"/>
        <v>0</v>
      </c>
      <c r="DM181" s="872">
        <f t="shared" ca="1" si="277"/>
        <v>0</v>
      </c>
      <c r="DN181" s="872">
        <f t="shared" ca="1" si="277"/>
        <v>0</v>
      </c>
      <c r="DO181" s="872">
        <f t="shared" ca="1" si="277"/>
        <v>0</v>
      </c>
      <c r="DP181" s="872">
        <f t="shared" ca="1" si="277"/>
        <v>0</v>
      </c>
      <c r="DQ181" s="872">
        <f t="shared" ca="1" si="277"/>
        <v>0</v>
      </c>
      <c r="DR181" s="872">
        <f t="shared" ca="1" si="277"/>
        <v>0</v>
      </c>
      <c r="DS181" s="872">
        <f t="shared" ca="1" si="277"/>
        <v>0</v>
      </c>
      <c r="DT181" s="872">
        <f t="shared" ca="1" si="277"/>
        <v>0</v>
      </c>
      <c r="DU181" s="872">
        <f t="shared" ca="1" si="277"/>
        <v>0</v>
      </c>
      <c r="DV181" s="872">
        <f t="shared" ca="1" si="277"/>
        <v>0</v>
      </c>
      <c r="DW181" s="872">
        <f t="shared" ca="1" si="277"/>
        <v>0</v>
      </c>
      <c r="DX181" s="872">
        <f t="shared" ca="1" si="277"/>
        <v>0</v>
      </c>
      <c r="DY181" s="872">
        <f t="shared" ca="1" si="277"/>
        <v>0</v>
      </c>
      <c r="DZ181" s="872">
        <f t="shared" ca="1" si="277"/>
        <v>0</v>
      </c>
      <c r="EA181" s="872">
        <f t="shared" ca="1" si="277"/>
        <v>0</v>
      </c>
      <c r="EB181" s="872">
        <f t="shared" ca="1" si="277"/>
        <v>0</v>
      </c>
      <c r="EC181" s="872">
        <f t="shared" ca="1" si="277"/>
        <v>0</v>
      </c>
      <c r="ED181" s="872">
        <f t="shared" ca="1" si="277"/>
        <v>0</v>
      </c>
      <c r="EE181" s="872">
        <f t="shared" ca="1" si="277"/>
        <v>0</v>
      </c>
      <c r="EF181" s="872">
        <f t="shared" ca="1" si="277"/>
        <v>0</v>
      </c>
      <c r="EG181" s="872">
        <f t="shared" ca="1" si="277"/>
        <v>0</v>
      </c>
      <c r="EH181" s="872">
        <f t="shared" ca="1" si="277"/>
        <v>0</v>
      </c>
      <c r="EI181" s="872">
        <f t="shared" ca="1" si="277"/>
        <v>0</v>
      </c>
      <c r="EJ181" s="872">
        <f t="shared" ca="1" si="277"/>
        <v>0</v>
      </c>
      <c r="EK181" s="872">
        <f t="shared" ca="1" si="277"/>
        <v>0</v>
      </c>
      <c r="EL181" s="872">
        <f t="shared" ca="1" si="277"/>
        <v>0</v>
      </c>
      <c r="EM181" s="872">
        <f t="shared" ca="1" si="277"/>
        <v>0</v>
      </c>
      <c r="EN181" s="872">
        <f t="shared" ca="1" si="277"/>
        <v>0</v>
      </c>
      <c r="EO181" s="872">
        <f t="shared" ca="1" si="277"/>
        <v>0</v>
      </c>
      <c r="EP181" s="872">
        <f t="shared" ca="1" si="277"/>
        <v>0</v>
      </c>
    </row>
    <row r="182" spans="2:146" ht="14.1" customHeight="1" outlineLevel="1">
      <c r="B182" s="874" t="s">
        <v>619</v>
      </c>
      <c r="C182" s="833"/>
      <c r="D182" s="833" t="s">
        <v>97</v>
      </c>
      <c r="E182" s="834">
        <f t="shared" ca="1" si="262"/>
        <v>17202.824998250846</v>
      </c>
      <c r="F182" s="872"/>
      <c r="G182" s="872">
        <f>G172+G173+G175</f>
        <v>-1E-4</v>
      </c>
      <c r="H182" s="872">
        <f t="shared" ref="H182:BS182" ca="1" si="278">H172+H173+H175</f>
        <v>0</v>
      </c>
      <c r="I182" s="872">
        <f t="shared" ca="1" si="278"/>
        <v>0</v>
      </c>
      <c r="J182" s="872">
        <f t="shared" ca="1" si="278"/>
        <v>0</v>
      </c>
      <c r="K182" s="872">
        <f t="shared" ca="1" si="278"/>
        <v>0</v>
      </c>
      <c r="L182" s="872">
        <f t="shared" ca="1" si="278"/>
        <v>-15000</v>
      </c>
      <c r="M182" s="872">
        <f t="shared" ca="1" si="278"/>
        <v>0</v>
      </c>
      <c r="N182" s="872">
        <f t="shared" ca="1" si="278"/>
        <v>0</v>
      </c>
      <c r="O182" s="872">
        <f t="shared" ca="1" si="278"/>
        <v>0</v>
      </c>
      <c r="P182" s="872">
        <f t="shared" ca="1" si="278"/>
        <v>0</v>
      </c>
      <c r="Q182" s="872">
        <f t="shared" ca="1" si="278"/>
        <v>0</v>
      </c>
      <c r="R182" s="872">
        <f t="shared" ca="1" si="278"/>
        <v>56.25</v>
      </c>
      <c r="S182" s="872">
        <f t="shared" ca="1" si="278"/>
        <v>56.25</v>
      </c>
      <c r="T182" s="872">
        <f t="shared" ca="1" si="278"/>
        <v>56.25</v>
      </c>
      <c r="U182" s="872">
        <f t="shared" ca="1" si="278"/>
        <v>56.25</v>
      </c>
      <c r="V182" s="872">
        <f t="shared" ca="1" si="278"/>
        <v>57.093749999999993</v>
      </c>
      <c r="W182" s="872">
        <f t="shared" ca="1" si="278"/>
        <v>57.093749999999993</v>
      </c>
      <c r="X182" s="872">
        <f t="shared" ca="1" si="278"/>
        <v>27057.09375</v>
      </c>
      <c r="Y182" s="872">
        <f t="shared" ca="1" si="278"/>
        <v>57.093749999999993</v>
      </c>
      <c r="Z182" s="872">
        <f t="shared" ca="1" si="278"/>
        <v>57.950156249999985</v>
      </c>
      <c r="AA182" s="872">
        <f t="shared" ca="1" si="278"/>
        <v>57.950156249999985</v>
      </c>
      <c r="AB182" s="872">
        <f t="shared" ca="1" si="278"/>
        <v>57.950156249999985</v>
      </c>
      <c r="AC182" s="872">
        <f t="shared" ca="1" si="278"/>
        <v>57.950156249999985</v>
      </c>
      <c r="AD182" s="872">
        <f t="shared" ca="1" si="278"/>
        <v>58.819408593749976</v>
      </c>
      <c r="AE182" s="872">
        <f t="shared" ca="1" si="278"/>
        <v>58.819408593749976</v>
      </c>
      <c r="AF182" s="872">
        <f t="shared" ca="1" si="278"/>
        <v>58.819408593749976</v>
      </c>
      <c r="AG182" s="872">
        <f t="shared" ca="1" si="278"/>
        <v>58.819408593749976</v>
      </c>
      <c r="AH182" s="872">
        <f t="shared" ca="1" si="278"/>
        <v>59.701699722656215</v>
      </c>
      <c r="AI182" s="872">
        <f t="shared" ca="1" si="278"/>
        <v>59.701699722656215</v>
      </c>
      <c r="AJ182" s="872">
        <f t="shared" ca="1" si="278"/>
        <v>59.701699722656215</v>
      </c>
      <c r="AK182" s="872">
        <f t="shared" ca="1" si="278"/>
        <v>59.701699722656215</v>
      </c>
      <c r="AL182" s="872">
        <f t="shared" ca="1" si="278"/>
        <v>60.59722521849605</v>
      </c>
      <c r="AM182" s="872">
        <f t="shared" ca="1" si="278"/>
        <v>60.59722521849605</v>
      </c>
      <c r="AN182" s="872">
        <f t="shared" ca="1" si="278"/>
        <v>60.59722521849605</v>
      </c>
      <c r="AO182" s="872">
        <f t="shared" ca="1" si="278"/>
        <v>60.59722521849605</v>
      </c>
      <c r="AP182" s="872">
        <f t="shared" ca="1" si="278"/>
        <v>61.506183596773482</v>
      </c>
      <c r="AQ182" s="872">
        <f t="shared" ca="1" si="278"/>
        <v>61.506183596773482</v>
      </c>
      <c r="AR182" s="872">
        <f t="shared" ca="1" si="278"/>
        <v>61.506183596773482</v>
      </c>
      <c r="AS182" s="872">
        <f t="shared" ca="1" si="278"/>
        <v>61.506183596773482</v>
      </c>
      <c r="AT182" s="872">
        <f t="shared" ca="1" si="278"/>
        <v>62.428776350725073</v>
      </c>
      <c r="AU182" s="872">
        <f t="shared" ca="1" si="278"/>
        <v>62.428776350725073</v>
      </c>
      <c r="AV182" s="872">
        <f t="shared" ca="1" si="278"/>
        <v>62.428776350725073</v>
      </c>
      <c r="AW182" s="872">
        <f t="shared" ca="1" si="278"/>
        <v>62.428776350725073</v>
      </c>
      <c r="AX182" s="872">
        <f t="shared" ca="1" si="278"/>
        <v>63.365207995985941</v>
      </c>
      <c r="AY182" s="872">
        <f t="shared" ca="1" si="278"/>
        <v>63.365207995985941</v>
      </c>
      <c r="AZ182" s="872">
        <f t="shared" ca="1" si="278"/>
        <v>63.365207995985941</v>
      </c>
      <c r="BA182" s="872">
        <f t="shared" ca="1" si="278"/>
        <v>63.365207995985941</v>
      </c>
      <c r="BB182" s="872">
        <f t="shared" ca="1" si="278"/>
        <v>64.315686115925715</v>
      </c>
      <c r="BC182" s="872">
        <f t="shared" ca="1" si="278"/>
        <v>64.315686115925715</v>
      </c>
      <c r="BD182" s="872">
        <f t="shared" ca="1" si="278"/>
        <v>64.315686115925715</v>
      </c>
      <c r="BE182" s="872">
        <f t="shared" ca="1" si="278"/>
        <v>64.315686115925715</v>
      </c>
      <c r="BF182" s="872">
        <f t="shared" ca="1" si="278"/>
        <v>65.280421407664605</v>
      </c>
      <c r="BG182" s="872">
        <f t="shared" ca="1" si="278"/>
        <v>65.280421407664605</v>
      </c>
      <c r="BH182" s="872">
        <f t="shared" ca="1" si="278"/>
        <v>65.280421407664605</v>
      </c>
      <c r="BI182" s="872">
        <f t="shared" ca="1" si="278"/>
        <v>65.280421407664605</v>
      </c>
      <c r="BJ182" s="872">
        <f t="shared" ca="1" si="278"/>
        <v>66.259627728779563</v>
      </c>
      <c r="BK182" s="872">
        <f t="shared" ca="1" si="278"/>
        <v>66.259627728779563</v>
      </c>
      <c r="BL182" s="872">
        <f t="shared" ca="1" si="278"/>
        <v>66.259627728779563</v>
      </c>
      <c r="BM182" s="872">
        <f t="shared" ca="1" si="278"/>
        <v>66.259627728779563</v>
      </c>
      <c r="BN182" s="872">
        <f t="shared" ca="1" si="278"/>
        <v>67.253522144711255</v>
      </c>
      <c r="BO182" s="872">
        <f t="shared" ca="1" si="278"/>
        <v>67.253522144711255</v>
      </c>
      <c r="BP182" s="872">
        <f t="shared" ca="1" si="278"/>
        <v>67.253522144711255</v>
      </c>
      <c r="BQ182" s="872">
        <f t="shared" ca="1" si="278"/>
        <v>67.253522144711255</v>
      </c>
      <c r="BR182" s="872">
        <f t="shared" ca="1" si="278"/>
        <v>68.262324976881928</v>
      </c>
      <c r="BS182" s="872">
        <f t="shared" ca="1" si="278"/>
        <v>68.262324976881928</v>
      </c>
      <c r="BT182" s="872">
        <f t="shared" ref="BT182:DI182" ca="1" si="279">BT172+BT173+BT175</f>
        <v>68.262324976881928</v>
      </c>
      <c r="BU182" s="872">
        <f t="shared" ca="1" si="279"/>
        <v>68.262324976881928</v>
      </c>
      <c r="BV182" s="872">
        <f t="shared" ca="1" si="279"/>
        <v>69.286259851535135</v>
      </c>
      <c r="BW182" s="872">
        <f t="shared" ca="1" si="279"/>
        <v>69.286259851535135</v>
      </c>
      <c r="BX182" s="872">
        <f t="shared" ca="1" si="279"/>
        <v>69.286259851535135</v>
      </c>
      <c r="BY182" s="872">
        <f t="shared" ca="1" si="279"/>
        <v>69.286259851535135</v>
      </c>
      <c r="BZ182" s="872">
        <f t="shared" ca="1" si="279"/>
        <v>70.325553749308156</v>
      </c>
      <c r="CA182" s="872">
        <f t="shared" ca="1" si="279"/>
        <v>70.325553749308156</v>
      </c>
      <c r="CB182" s="872">
        <f t="shared" ca="1" si="279"/>
        <v>70.325553749308156</v>
      </c>
      <c r="CC182" s="872">
        <f t="shared" ca="1" si="279"/>
        <v>70.325553749308156</v>
      </c>
      <c r="CD182" s="872">
        <f t="shared" ca="1" si="279"/>
        <v>71.380437055547773</v>
      </c>
      <c r="CE182" s="872">
        <f t="shared" ca="1" si="279"/>
        <v>71.380437055547773</v>
      </c>
      <c r="CF182" s="872">
        <f t="shared" ca="1" si="279"/>
        <v>71.380437055547773</v>
      </c>
      <c r="CG182" s="872">
        <f t="shared" ca="1" si="279"/>
        <v>71.380437055547773</v>
      </c>
      <c r="CH182" s="872">
        <f t="shared" ca="1" si="279"/>
        <v>72.451143611380971</v>
      </c>
      <c r="CI182" s="872">
        <f t="shared" ca="1" si="279"/>
        <v>72.451143611380971</v>
      </c>
      <c r="CJ182" s="872">
        <f t="shared" ca="1" si="279"/>
        <v>72.451143611380971</v>
      </c>
      <c r="CK182" s="872">
        <f t="shared" ca="1" si="279"/>
        <v>72.451143611380971</v>
      </c>
      <c r="CL182" s="872">
        <f t="shared" ca="1" si="279"/>
        <v>73.537910765551686</v>
      </c>
      <c r="CM182" s="872">
        <f t="shared" ca="1" si="279"/>
        <v>73.537910765551686</v>
      </c>
      <c r="CN182" s="872">
        <f t="shared" ca="1" si="279"/>
        <v>73.537910765551686</v>
      </c>
      <c r="CO182" s="872">
        <f t="shared" ca="1" si="279"/>
        <v>73.537910765551686</v>
      </c>
      <c r="CP182" s="872">
        <f t="shared" ca="1" si="279"/>
        <v>74.640979427034949</v>
      </c>
      <c r="CQ182" s="872">
        <f t="shared" ca="1" si="279"/>
        <v>74.640979427034949</v>
      </c>
      <c r="CR182" s="872">
        <f t="shared" ca="1" si="279"/>
        <v>74.640979427034949</v>
      </c>
      <c r="CS182" s="872">
        <f t="shared" ca="1" si="279"/>
        <v>74.640979427034949</v>
      </c>
      <c r="CT182" s="872">
        <f t="shared" ca="1" si="279"/>
        <v>0</v>
      </c>
      <c r="CU182" s="872">
        <f t="shared" ca="1" si="279"/>
        <v>0</v>
      </c>
      <c r="CV182" s="872">
        <f t="shared" ca="1" si="279"/>
        <v>0</v>
      </c>
      <c r="CW182" s="872">
        <f t="shared" ca="1" si="279"/>
        <v>0</v>
      </c>
      <c r="CX182" s="872">
        <f t="shared" ca="1" si="279"/>
        <v>0</v>
      </c>
      <c r="CY182" s="872">
        <f t="shared" ca="1" si="279"/>
        <v>0</v>
      </c>
      <c r="CZ182" s="872">
        <f t="shared" ca="1" si="279"/>
        <v>0</v>
      </c>
      <c r="DA182" s="872">
        <f t="shared" ca="1" si="279"/>
        <v>0</v>
      </c>
      <c r="DB182" s="872">
        <f t="shared" ca="1" si="279"/>
        <v>0</v>
      </c>
      <c r="DC182" s="872">
        <f t="shared" ca="1" si="279"/>
        <v>0</v>
      </c>
      <c r="DD182" s="872">
        <f t="shared" ca="1" si="279"/>
        <v>0</v>
      </c>
      <c r="DE182" s="872">
        <f t="shared" ca="1" si="279"/>
        <v>0</v>
      </c>
      <c r="DF182" s="872">
        <f t="shared" ca="1" si="279"/>
        <v>0</v>
      </c>
      <c r="DG182" s="872">
        <f t="shared" ca="1" si="279"/>
        <v>0</v>
      </c>
      <c r="DH182" s="872">
        <f t="shared" ca="1" si="279"/>
        <v>0</v>
      </c>
      <c r="DI182" s="872">
        <f t="shared" ca="1" si="279"/>
        <v>0</v>
      </c>
      <c r="DJ182" s="872">
        <f t="shared" ref="DJ182:EP182" ca="1" si="280">DJ172+DJ173+DJ175</f>
        <v>0</v>
      </c>
      <c r="DK182" s="872">
        <f t="shared" ca="1" si="280"/>
        <v>0</v>
      </c>
      <c r="DL182" s="872">
        <f t="shared" ca="1" si="280"/>
        <v>0</v>
      </c>
      <c r="DM182" s="872">
        <f t="shared" ca="1" si="280"/>
        <v>0</v>
      </c>
      <c r="DN182" s="872">
        <f t="shared" ca="1" si="280"/>
        <v>0</v>
      </c>
      <c r="DO182" s="872">
        <f t="shared" ca="1" si="280"/>
        <v>0</v>
      </c>
      <c r="DP182" s="872">
        <f t="shared" ca="1" si="280"/>
        <v>0</v>
      </c>
      <c r="DQ182" s="872">
        <f t="shared" ca="1" si="280"/>
        <v>0</v>
      </c>
      <c r="DR182" s="872">
        <f t="shared" ca="1" si="280"/>
        <v>0</v>
      </c>
      <c r="DS182" s="872">
        <f t="shared" ca="1" si="280"/>
        <v>0</v>
      </c>
      <c r="DT182" s="872">
        <f t="shared" ca="1" si="280"/>
        <v>0</v>
      </c>
      <c r="DU182" s="872">
        <f t="shared" ca="1" si="280"/>
        <v>0</v>
      </c>
      <c r="DV182" s="872">
        <f t="shared" ca="1" si="280"/>
        <v>0</v>
      </c>
      <c r="DW182" s="872">
        <f t="shared" ca="1" si="280"/>
        <v>0</v>
      </c>
      <c r="DX182" s="872">
        <f t="shared" ca="1" si="280"/>
        <v>0</v>
      </c>
      <c r="DY182" s="872">
        <f t="shared" ca="1" si="280"/>
        <v>0</v>
      </c>
      <c r="DZ182" s="872">
        <f t="shared" ca="1" si="280"/>
        <v>0</v>
      </c>
      <c r="EA182" s="872">
        <f t="shared" ca="1" si="280"/>
        <v>0</v>
      </c>
      <c r="EB182" s="872">
        <f t="shared" ca="1" si="280"/>
        <v>0</v>
      </c>
      <c r="EC182" s="872">
        <f t="shared" ca="1" si="280"/>
        <v>0</v>
      </c>
      <c r="ED182" s="872">
        <f t="shared" ca="1" si="280"/>
        <v>0</v>
      </c>
      <c r="EE182" s="872">
        <f t="shared" ca="1" si="280"/>
        <v>0</v>
      </c>
      <c r="EF182" s="872">
        <f t="shared" ca="1" si="280"/>
        <v>0</v>
      </c>
      <c r="EG182" s="872">
        <f t="shared" ca="1" si="280"/>
        <v>0</v>
      </c>
      <c r="EH182" s="872">
        <f t="shared" ca="1" si="280"/>
        <v>0</v>
      </c>
      <c r="EI182" s="872">
        <f t="shared" ca="1" si="280"/>
        <v>0</v>
      </c>
      <c r="EJ182" s="872">
        <f t="shared" ca="1" si="280"/>
        <v>0</v>
      </c>
      <c r="EK182" s="872">
        <f t="shared" ca="1" si="280"/>
        <v>0</v>
      </c>
      <c r="EL182" s="872">
        <f t="shared" ca="1" si="280"/>
        <v>0</v>
      </c>
      <c r="EM182" s="872">
        <f t="shared" ca="1" si="280"/>
        <v>0</v>
      </c>
      <c r="EN182" s="872">
        <f t="shared" ca="1" si="280"/>
        <v>0</v>
      </c>
      <c r="EO182" s="872">
        <f t="shared" ca="1" si="280"/>
        <v>0</v>
      </c>
      <c r="EP182" s="872">
        <f t="shared" ca="1" si="280"/>
        <v>0</v>
      </c>
    </row>
    <row r="183" spans="2:146" ht="14.1" customHeight="1" outlineLevel="1">
      <c r="B183" s="874" t="s">
        <v>620</v>
      </c>
      <c r="C183" s="833"/>
      <c r="D183" s="833" t="s">
        <v>97</v>
      </c>
      <c r="E183" s="834">
        <f t="shared" ca="1" si="262"/>
        <v>30309.439110725838</v>
      </c>
      <c r="F183" s="872"/>
      <c r="G183" s="872">
        <f>G172+G173+G176</f>
        <v>-1E-4</v>
      </c>
      <c r="H183" s="872">
        <f t="shared" ref="H183:BS183" ca="1" si="281">H172+H173+H176</f>
        <v>0</v>
      </c>
      <c r="I183" s="872">
        <f t="shared" ca="1" si="281"/>
        <v>0</v>
      </c>
      <c r="J183" s="872">
        <f t="shared" ca="1" si="281"/>
        <v>0</v>
      </c>
      <c r="K183" s="872">
        <f t="shared" ca="1" si="281"/>
        <v>0</v>
      </c>
      <c r="L183" s="872">
        <f t="shared" ca="1" si="281"/>
        <v>-15000</v>
      </c>
      <c r="M183" s="872">
        <f t="shared" ca="1" si="281"/>
        <v>0</v>
      </c>
      <c r="N183" s="872">
        <f t="shared" ca="1" si="281"/>
        <v>0</v>
      </c>
      <c r="O183" s="872">
        <f t="shared" ca="1" si="281"/>
        <v>0</v>
      </c>
      <c r="P183" s="872">
        <f t="shared" ca="1" si="281"/>
        <v>0</v>
      </c>
      <c r="Q183" s="872">
        <f t="shared" ca="1" si="281"/>
        <v>0</v>
      </c>
      <c r="R183" s="872">
        <f t="shared" ca="1" si="281"/>
        <v>217.72623791064998</v>
      </c>
      <c r="S183" s="872">
        <f t="shared" ca="1" si="281"/>
        <v>221.16629410814997</v>
      </c>
      <c r="T183" s="872">
        <f t="shared" ca="1" si="281"/>
        <v>266.57503591515001</v>
      </c>
      <c r="U183" s="872">
        <f t="shared" ca="1" si="281"/>
        <v>207.54367156604999</v>
      </c>
      <c r="V183" s="872">
        <f t="shared" ca="1" si="281"/>
        <v>217.76260672109674</v>
      </c>
      <c r="W183" s="872">
        <f t="shared" ca="1" si="281"/>
        <v>221.18546263760925</v>
      </c>
      <c r="X183" s="872">
        <f t="shared" ca="1" si="281"/>
        <v>27266.367160735575</v>
      </c>
      <c r="Y183" s="872">
        <f t="shared" ca="1" si="281"/>
        <v>207.63095320821978</v>
      </c>
      <c r="Z183" s="872">
        <f t="shared" ca="1" si="281"/>
        <v>217.81163178154347</v>
      </c>
      <c r="AA183" s="872">
        <f t="shared" ca="1" si="281"/>
        <v>221.21728741706846</v>
      </c>
      <c r="AB183" s="872">
        <f t="shared" ca="1" si="281"/>
        <v>266.17194180599847</v>
      </c>
      <c r="AC183" s="872">
        <f t="shared" ca="1" si="281"/>
        <v>207.73089110038947</v>
      </c>
      <c r="AD183" s="872">
        <f t="shared" ca="1" si="281"/>
        <v>217.87350293574022</v>
      </c>
      <c r="AE183" s="872">
        <f t="shared" ca="1" si="281"/>
        <v>221.26195829027773</v>
      </c>
      <c r="AF183" s="872">
        <f t="shared" ca="1" si="281"/>
        <v>265.98956897017268</v>
      </c>
      <c r="AG183" s="872">
        <f t="shared" ca="1" si="281"/>
        <v>207.84367508630925</v>
      </c>
      <c r="AH183" s="872">
        <f t="shared" ca="1" si="281"/>
        <v>217.9484128750932</v>
      </c>
      <c r="AI183" s="872">
        <f t="shared" ca="1" si="281"/>
        <v>221.3196679486432</v>
      </c>
      <c r="AJ183" s="872">
        <f t="shared" ca="1" si="281"/>
        <v>265.82023491950326</v>
      </c>
      <c r="AK183" s="872">
        <f t="shared" ca="1" si="281"/>
        <v>207.96949785738525</v>
      </c>
      <c r="AL183" s="872">
        <f t="shared" ca="1" si="281"/>
        <v>218.03655718137983</v>
      </c>
      <c r="AM183" s="872">
        <f t="shared" ca="1" si="281"/>
        <v>221.3906119739423</v>
      </c>
      <c r="AN183" s="872">
        <f t="shared" ca="1" si="281"/>
        <v>265.66413523576739</v>
      </c>
      <c r="AO183" s="872">
        <f t="shared" ca="1" si="281"/>
        <v>208.10855499539485</v>
      </c>
      <c r="AP183" s="872">
        <f t="shared" ca="1" si="281"/>
        <v>218.13813437010401</v>
      </c>
      <c r="AQ183" s="872">
        <f t="shared" ca="1" si="281"/>
        <v>221.474988881679</v>
      </c>
      <c r="AR183" s="872">
        <f t="shared" ca="1" si="281"/>
        <v>265.521468434469</v>
      </c>
      <c r="AS183" s="872">
        <f t="shared" ca="1" si="281"/>
        <v>208.261045015842</v>
      </c>
      <c r="AT183" s="872">
        <f t="shared" ca="1" si="281"/>
        <v>218.25334593450231</v>
      </c>
      <c r="AU183" s="872">
        <f t="shared" ca="1" si="281"/>
        <v>221.57300016508981</v>
      </c>
      <c r="AV183" s="872">
        <f t="shared" ca="1" si="281"/>
        <v>265.39243600884487</v>
      </c>
      <c r="AW183" s="872">
        <f t="shared" ca="1" si="281"/>
        <v>208.42716941196335</v>
      </c>
      <c r="AX183" s="872">
        <f t="shared" ca="1" si="281"/>
        <v>218.38239639020992</v>
      </c>
      <c r="AY183" s="872">
        <f t="shared" ca="1" si="281"/>
        <v>221.68485033980991</v>
      </c>
      <c r="AZ183" s="872">
        <f t="shared" ca="1" si="281"/>
        <v>265.27724247452994</v>
      </c>
      <c r="BA183" s="872">
        <f t="shared" ca="1" si="281"/>
        <v>208.60713269939393</v>
      </c>
      <c r="BB183" s="872">
        <f t="shared" ca="1" si="281"/>
        <v>218.52549332059647</v>
      </c>
      <c r="BC183" s="872">
        <f t="shared" ca="1" si="281"/>
        <v>221.81074698920901</v>
      </c>
      <c r="BD183" s="872">
        <f t="shared" ca="1" si="281"/>
        <v>265.17609541489401</v>
      </c>
      <c r="BE183" s="872">
        <f t="shared" ca="1" si="281"/>
        <v>208.8011424615035</v>
      </c>
      <c r="BF183" s="872">
        <f t="shared" ca="1" si="281"/>
        <v>218.68284742278212</v>
      </c>
      <c r="BG183" s="872">
        <f t="shared" ca="1" si="281"/>
        <v>221.95090081040712</v>
      </c>
      <c r="BH183" s="872">
        <f t="shared" ca="1" si="281"/>
        <v>265.08920552705712</v>
      </c>
      <c r="BI183" s="872">
        <f t="shared" ca="1" si="281"/>
        <v>209.00940939541209</v>
      </c>
      <c r="BJ183" s="872">
        <f t="shared" ca="1" si="281"/>
        <v>218.85467255434378</v>
      </c>
      <c r="BK183" s="872">
        <f t="shared" ca="1" si="281"/>
        <v>222.1055256609813</v>
      </c>
      <c r="BL183" s="872">
        <f t="shared" ca="1" si="281"/>
        <v>265.01678666859635</v>
      </c>
      <c r="BM183" s="872">
        <f t="shared" ca="1" si="281"/>
        <v>209.23214735869681</v>
      </c>
      <c r="BN183" s="872">
        <f t="shared" ca="1" si="281"/>
        <v>219.04118578072229</v>
      </c>
      <c r="BO183" s="872">
        <f t="shared" ca="1" si="281"/>
        <v>222.27483860637227</v>
      </c>
      <c r="BP183" s="872">
        <f t="shared" ca="1" si="281"/>
        <v>264.95905590495227</v>
      </c>
      <c r="BQ183" s="872">
        <f t="shared" ca="1" si="281"/>
        <v>209.46957341679831</v>
      </c>
      <c r="BR183" s="872">
        <f t="shared" ca="1" si="281"/>
        <v>219.24260742333971</v>
      </c>
      <c r="BS183" s="872">
        <f t="shared" ca="1" si="281"/>
        <v>222.45905996800221</v>
      </c>
      <c r="BT183" s="872">
        <f t="shared" ref="BT183:DI183" ca="1" si="282">BT172+BT173+BT176</f>
        <v>264.91623355754723</v>
      </c>
      <c r="BU183" s="872">
        <f t="shared" ca="1" si="282"/>
        <v>209.72190789113867</v>
      </c>
      <c r="BV183" s="872">
        <f t="shared" ca="1" si="282"/>
        <v>219.45916110843962</v>
      </c>
      <c r="BW183" s="872">
        <f t="shared" ca="1" si="282"/>
        <v>222.65841337211467</v>
      </c>
      <c r="BX183" s="872">
        <f t="shared" ca="1" si="282"/>
        <v>264.88854325262469</v>
      </c>
      <c r="BY183" s="872">
        <f t="shared" ca="1" si="282"/>
        <v>209.98937440796163</v>
      </c>
      <c r="BZ183" s="872">
        <f t="shared" ca="1" si="282"/>
        <v>219.69107381665935</v>
      </c>
      <c r="CA183" s="872">
        <f t="shared" ca="1" si="282"/>
        <v>222.87312579934689</v>
      </c>
      <c r="CB183" s="872">
        <f t="shared" ca="1" si="282"/>
        <v>264.87621197082194</v>
      </c>
      <c r="CC183" s="872">
        <f t="shared" ca="1" si="282"/>
        <v>210.27219994790437</v>
      </c>
      <c r="CD183" s="872">
        <f t="shared" ca="1" si="282"/>
        <v>219.93857593334576</v>
      </c>
      <c r="CE183" s="872">
        <f t="shared" ca="1" si="282"/>
        <v>223.10342763504576</v>
      </c>
      <c r="CF183" s="872">
        <f t="shared" ca="1" si="282"/>
        <v>264.87947009748581</v>
      </c>
      <c r="CG183" s="872">
        <f t="shared" ca="1" si="282"/>
        <v>210.57061489631377</v>
      </c>
      <c r="CH183" s="872">
        <f t="shared" ca="1" si="282"/>
        <v>220.20190129962572</v>
      </c>
      <c r="CI183" s="872">
        <f t="shared" ca="1" si="282"/>
        <v>223.34955272033818</v>
      </c>
      <c r="CJ183" s="872">
        <f t="shared" ca="1" si="282"/>
        <v>264.89855147374323</v>
      </c>
      <c r="CK183" s="872">
        <f t="shared" ca="1" si="282"/>
        <v>210.88485309431672</v>
      </c>
      <c r="CL183" s="872">
        <f t="shared" ca="1" si="282"/>
        <v>220.48128726424318</v>
      </c>
      <c r="CM183" s="872">
        <f t="shared" ca="1" si="282"/>
        <v>223.61173840396819</v>
      </c>
      <c r="CN183" s="872">
        <f t="shared" ca="1" si="282"/>
        <v>264.9336934483382</v>
      </c>
      <c r="CO183" s="872">
        <f t="shared" ca="1" si="282"/>
        <v>211.21515189065718</v>
      </c>
      <c r="CP183" s="872">
        <f t="shared" ca="1" si="282"/>
        <v>220.77697473617323</v>
      </c>
      <c r="CQ183" s="872">
        <f t="shared" ca="1" si="282"/>
        <v>223.8902255949107</v>
      </c>
      <c r="CR183" s="872">
        <f t="shared" ca="1" si="282"/>
        <v>264.98513693024574</v>
      </c>
      <c r="CS183" s="872">
        <f t="shared" ca="1" si="282"/>
        <v>211.56175219431023</v>
      </c>
      <c r="CT183" s="872">
        <f t="shared" ca="1" si="282"/>
        <v>0</v>
      </c>
      <c r="CU183" s="872">
        <f t="shared" ca="1" si="282"/>
        <v>0</v>
      </c>
      <c r="CV183" s="872">
        <f t="shared" ca="1" si="282"/>
        <v>0</v>
      </c>
      <c r="CW183" s="872">
        <f t="shared" ca="1" si="282"/>
        <v>0</v>
      </c>
      <c r="CX183" s="872">
        <f t="shared" ca="1" si="282"/>
        <v>0</v>
      </c>
      <c r="CY183" s="872">
        <f t="shared" ca="1" si="282"/>
        <v>0</v>
      </c>
      <c r="CZ183" s="872">
        <f t="shared" ca="1" si="282"/>
        <v>0</v>
      </c>
      <c r="DA183" s="872">
        <f t="shared" ca="1" si="282"/>
        <v>0</v>
      </c>
      <c r="DB183" s="872">
        <f t="shared" ca="1" si="282"/>
        <v>0</v>
      </c>
      <c r="DC183" s="872">
        <f t="shared" ca="1" si="282"/>
        <v>0</v>
      </c>
      <c r="DD183" s="872">
        <f t="shared" ca="1" si="282"/>
        <v>0</v>
      </c>
      <c r="DE183" s="872">
        <f t="shared" ca="1" si="282"/>
        <v>0</v>
      </c>
      <c r="DF183" s="872">
        <f t="shared" ca="1" si="282"/>
        <v>0</v>
      </c>
      <c r="DG183" s="872">
        <f t="shared" ca="1" si="282"/>
        <v>0</v>
      </c>
      <c r="DH183" s="872">
        <f t="shared" ca="1" si="282"/>
        <v>0</v>
      </c>
      <c r="DI183" s="872">
        <f t="shared" ca="1" si="282"/>
        <v>0</v>
      </c>
      <c r="DJ183" s="872">
        <f t="shared" ref="DJ183:EP183" ca="1" si="283">DJ172+DJ173+DJ176</f>
        <v>0</v>
      </c>
      <c r="DK183" s="872">
        <f t="shared" ca="1" si="283"/>
        <v>0</v>
      </c>
      <c r="DL183" s="872">
        <f t="shared" ca="1" si="283"/>
        <v>0</v>
      </c>
      <c r="DM183" s="872">
        <f t="shared" ca="1" si="283"/>
        <v>0</v>
      </c>
      <c r="DN183" s="872">
        <f t="shared" ca="1" si="283"/>
        <v>0</v>
      </c>
      <c r="DO183" s="872">
        <f t="shared" ca="1" si="283"/>
        <v>0</v>
      </c>
      <c r="DP183" s="872">
        <f t="shared" ca="1" si="283"/>
        <v>0</v>
      </c>
      <c r="DQ183" s="872">
        <f t="shared" ca="1" si="283"/>
        <v>0</v>
      </c>
      <c r="DR183" s="872">
        <f t="shared" ca="1" si="283"/>
        <v>0</v>
      </c>
      <c r="DS183" s="872">
        <f t="shared" ca="1" si="283"/>
        <v>0</v>
      </c>
      <c r="DT183" s="872">
        <f t="shared" ca="1" si="283"/>
        <v>0</v>
      </c>
      <c r="DU183" s="872">
        <f t="shared" ca="1" si="283"/>
        <v>0</v>
      </c>
      <c r="DV183" s="872">
        <f t="shared" ca="1" si="283"/>
        <v>0</v>
      </c>
      <c r="DW183" s="872">
        <f t="shared" ca="1" si="283"/>
        <v>0</v>
      </c>
      <c r="DX183" s="872">
        <f t="shared" ca="1" si="283"/>
        <v>0</v>
      </c>
      <c r="DY183" s="872">
        <f t="shared" ca="1" si="283"/>
        <v>0</v>
      </c>
      <c r="DZ183" s="872">
        <f t="shared" ca="1" si="283"/>
        <v>0</v>
      </c>
      <c r="EA183" s="872">
        <f t="shared" ca="1" si="283"/>
        <v>0</v>
      </c>
      <c r="EB183" s="872">
        <f t="shared" ca="1" si="283"/>
        <v>0</v>
      </c>
      <c r="EC183" s="872">
        <f t="shared" ca="1" si="283"/>
        <v>0</v>
      </c>
      <c r="ED183" s="872">
        <f t="shared" ca="1" si="283"/>
        <v>0</v>
      </c>
      <c r="EE183" s="872">
        <f t="shared" ca="1" si="283"/>
        <v>0</v>
      </c>
      <c r="EF183" s="872">
        <f t="shared" ca="1" si="283"/>
        <v>0</v>
      </c>
      <c r="EG183" s="872">
        <f t="shared" ca="1" si="283"/>
        <v>0</v>
      </c>
      <c r="EH183" s="872">
        <f t="shared" ca="1" si="283"/>
        <v>0</v>
      </c>
      <c r="EI183" s="872">
        <f t="shared" ca="1" si="283"/>
        <v>0</v>
      </c>
      <c r="EJ183" s="872">
        <f t="shared" ca="1" si="283"/>
        <v>0</v>
      </c>
      <c r="EK183" s="872">
        <f t="shared" ca="1" si="283"/>
        <v>0</v>
      </c>
      <c r="EL183" s="872">
        <f t="shared" ca="1" si="283"/>
        <v>0</v>
      </c>
      <c r="EM183" s="872">
        <f t="shared" ca="1" si="283"/>
        <v>0</v>
      </c>
      <c r="EN183" s="872">
        <f t="shared" ca="1" si="283"/>
        <v>0</v>
      </c>
      <c r="EO183" s="872">
        <f t="shared" ca="1" si="283"/>
        <v>0</v>
      </c>
      <c r="EP183" s="872">
        <f t="shared" ca="1" si="283"/>
        <v>0</v>
      </c>
    </row>
    <row r="184" spans="2:146" ht="14.1" customHeight="1" outlineLevel="1">
      <c r="B184" s="874" t="s">
        <v>621</v>
      </c>
      <c r="C184" s="833"/>
      <c r="D184" s="833" t="s">
        <v>97</v>
      </c>
      <c r="E184" s="834">
        <f t="shared" ca="1" si="262"/>
        <v>11999.999900000001</v>
      </c>
      <c r="F184" s="872"/>
      <c r="G184" s="872">
        <f>G172+G174+G175</f>
        <v>-1E-4</v>
      </c>
      <c r="H184" s="872">
        <f t="shared" ref="H184:BS184" ca="1" si="284">H172+H174+H175</f>
        <v>0</v>
      </c>
      <c r="I184" s="872">
        <f t="shared" ca="1" si="284"/>
        <v>0</v>
      </c>
      <c r="J184" s="872">
        <f t="shared" ca="1" si="284"/>
        <v>0</v>
      </c>
      <c r="K184" s="872">
        <f t="shared" ca="1" si="284"/>
        <v>0</v>
      </c>
      <c r="L184" s="872">
        <f t="shared" ca="1" si="284"/>
        <v>-15000</v>
      </c>
      <c r="M184" s="872">
        <f t="shared" ca="1" si="284"/>
        <v>0</v>
      </c>
      <c r="N184" s="872">
        <f t="shared" ca="1" si="284"/>
        <v>0</v>
      </c>
      <c r="O184" s="872">
        <f t="shared" ca="1" si="284"/>
        <v>0</v>
      </c>
      <c r="P184" s="872">
        <f t="shared" ca="1" si="284"/>
        <v>0</v>
      </c>
      <c r="Q184" s="872">
        <f t="shared" ca="1" si="284"/>
        <v>0</v>
      </c>
      <c r="R184" s="872">
        <f t="shared" ca="1" si="284"/>
        <v>0</v>
      </c>
      <c r="S184" s="872">
        <f t="shared" ca="1" si="284"/>
        <v>0</v>
      </c>
      <c r="T184" s="872">
        <f t="shared" ca="1" si="284"/>
        <v>0</v>
      </c>
      <c r="U184" s="872">
        <f t="shared" ca="1" si="284"/>
        <v>0</v>
      </c>
      <c r="V184" s="872">
        <f t="shared" ca="1" si="284"/>
        <v>0</v>
      </c>
      <c r="W184" s="872">
        <f t="shared" ca="1" si="284"/>
        <v>0</v>
      </c>
      <c r="X184" s="872">
        <f t="shared" ca="1" si="284"/>
        <v>27000</v>
      </c>
      <c r="Y184" s="872">
        <f t="shared" ca="1" si="284"/>
        <v>0</v>
      </c>
      <c r="Z184" s="872">
        <f t="shared" ca="1" si="284"/>
        <v>0</v>
      </c>
      <c r="AA184" s="872">
        <f t="shared" ca="1" si="284"/>
        <v>0</v>
      </c>
      <c r="AB184" s="872">
        <f t="shared" ca="1" si="284"/>
        <v>0</v>
      </c>
      <c r="AC184" s="872">
        <f t="shared" ca="1" si="284"/>
        <v>0</v>
      </c>
      <c r="AD184" s="872">
        <f t="shared" ca="1" si="284"/>
        <v>0</v>
      </c>
      <c r="AE184" s="872">
        <f t="shared" ca="1" si="284"/>
        <v>0</v>
      </c>
      <c r="AF184" s="872">
        <f t="shared" ca="1" si="284"/>
        <v>0</v>
      </c>
      <c r="AG184" s="872">
        <f t="shared" ca="1" si="284"/>
        <v>0</v>
      </c>
      <c r="AH184" s="872">
        <f t="shared" ca="1" si="284"/>
        <v>0</v>
      </c>
      <c r="AI184" s="872">
        <f t="shared" ca="1" si="284"/>
        <v>0</v>
      </c>
      <c r="AJ184" s="872">
        <f t="shared" ca="1" si="284"/>
        <v>0</v>
      </c>
      <c r="AK184" s="872">
        <f t="shared" ca="1" si="284"/>
        <v>0</v>
      </c>
      <c r="AL184" s="872">
        <f t="shared" ca="1" si="284"/>
        <v>0</v>
      </c>
      <c r="AM184" s="872">
        <f t="shared" ca="1" si="284"/>
        <v>0</v>
      </c>
      <c r="AN184" s="872">
        <f t="shared" ca="1" si="284"/>
        <v>0</v>
      </c>
      <c r="AO184" s="872">
        <f t="shared" ca="1" si="284"/>
        <v>0</v>
      </c>
      <c r="AP184" s="872">
        <f t="shared" ca="1" si="284"/>
        <v>0</v>
      </c>
      <c r="AQ184" s="872">
        <f t="shared" ca="1" si="284"/>
        <v>0</v>
      </c>
      <c r="AR184" s="872">
        <f t="shared" ca="1" si="284"/>
        <v>0</v>
      </c>
      <c r="AS184" s="872">
        <f t="shared" ca="1" si="284"/>
        <v>0</v>
      </c>
      <c r="AT184" s="872">
        <f t="shared" ca="1" si="284"/>
        <v>0</v>
      </c>
      <c r="AU184" s="872">
        <f t="shared" ca="1" si="284"/>
        <v>0</v>
      </c>
      <c r="AV184" s="872">
        <f t="shared" ca="1" si="284"/>
        <v>0</v>
      </c>
      <c r="AW184" s="872">
        <f t="shared" ca="1" si="284"/>
        <v>0</v>
      </c>
      <c r="AX184" s="872">
        <f t="shared" ca="1" si="284"/>
        <v>0</v>
      </c>
      <c r="AY184" s="872">
        <f t="shared" ca="1" si="284"/>
        <v>0</v>
      </c>
      <c r="AZ184" s="872">
        <f t="shared" ca="1" si="284"/>
        <v>0</v>
      </c>
      <c r="BA184" s="872">
        <f t="shared" ca="1" si="284"/>
        <v>0</v>
      </c>
      <c r="BB184" s="872">
        <f t="shared" ca="1" si="284"/>
        <v>0</v>
      </c>
      <c r="BC184" s="872">
        <f t="shared" ca="1" si="284"/>
        <v>0</v>
      </c>
      <c r="BD184" s="872">
        <f t="shared" ca="1" si="284"/>
        <v>0</v>
      </c>
      <c r="BE184" s="872">
        <f t="shared" ca="1" si="284"/>
        <v>0</v>
      </c>
      <c r="BF184" s="872">
        <f t="shared" ca="1" si="284"/>
        <v>0</v>
      </c>
      <c r="BG184" s="872">
        <f t="shared" ca="1" si="284"/>
        <v>0</v>
      </c>
      <c r="BH184" s="872">
        <f t="shared" ca="1" si="284"/>
        <v>0</v>
      </c>
      <c r="BI184" s="872">
        <f t="shared" ca="1" si="284"/>
        <v>0</v>
      </c>
      <c r="BJ184" s="872">
        <f t="shared" ca="1" si="284"/>
        <v>0</v>
      </c>
      <c r="BK184" s="872">
        <f t="shared" ca="1" si="284"/>
        <v>0</v>
      </c>
      <c r="BL184" s="872">
        <f t="shared" ca="1" si="284"/>
        <v>0</v>
      </c>
      <c r="BM184" s="872">
        <f t="shared" ca="1" si="284"/>
        <v>0</v>
      </c>
      <c r="BN184" s="872">
        <f t="shared" ca="1" si="284"/>
        <v>0</v>
      </c>
      <c r="BO184" s="872">
        <f t="shared" ca="1" si="284"/>
        <v>0</v>
      </c>
      <c r="BP184" s="872">
        <f t="shared" ca="1" si="284"/>
        <v>0</v>
      </c>
      <c r="BQ184" s="872">
        <f t="shared" ca="1" si="284"/>
        <v>0</v>
      </c>
      <c r="BR184" s="872">
        <f t="shared" ca="1" si="284"/>
        <v>0</v>
      </c>
      <c r="BS184" s="872">
        <f t="shared" ca="1" si="284"/>
        <v>0</v>
      </c>
      <c r="BT184" s="872">
        <f t="shared" ref="BT184:DI184" ca="1" si="285">BT172+BT174+BT175</f>
        <v>0</v>
      </c>
      <c r="BU184" s="872">
        <f t="shared" ca="1" si="285"/>
        <v>0</v>
      </c>
      <c r="BV184" s="872">
        <f t="shared" ca="1" si="285"/>
        <v>0</v>
      </c>
      <c r="BW184" s="872">
        <f t="shared" ca="1" si="285"/>
        <v>0</v>
      </c>
      <c r="BX184" s="872">
        <f t="shared" ca="1" si="285"/>
        <v>0</v>
      </c>
      <c r="BY184" s="872">
        <f t="shared" ca="1" si="285"/>
        <v>0</v>
      </c>
      <c r="BZ184" s="872">
        <f t="shared" ca="1" si="285"/>
        <v>0</v>
      </c>
      <c r="CA184" s="872">
        <f t="shared" ca="1" si="285"/>
        <v>0</v>
      </c>
      <c r="CB184" s="872">
        <f t="shared" ca="1" si="285"/>
        <v>0</v>
      </c>
      <c r="CC184" s="872">
        <f t="shared" ca="1" si="285"/>
        <v>0</v>
      </c>
      <c r="CD184" s="872">
        <f t="shared" ca="1" si="285"/>
        <v>0</v>
      </c>
      <c r="CE184" s="872">
        <f t="shared" ca="1" si="285"/>
        <v>0</v>
      </c>
      <c r="CF184" s="872">
        <f t="shared" ca="1" si="285"/>
        <v>0</v>
      </c>
      <c r="CG184" s="872">
        <f t="shared" ca="1" si="285"/>
        <v>0</v>
      </c>
      <c r="CH184" s="872">
        <f t="shared" ca="1" si="285"/>
        <v>0</v>
      </c>
      <c r="CI184" s="872">
        <f t="shared" ca="1" si="285"/>
        <v>0</v>
      </c>
      <c r="CJ184" s="872">
        <f t="shared" ca="1" si="285"/>
        <v>0</v>
      </c>
      <c r="CK184" s="872">
        <f t="shared" ca="1" si="285"/>
        <v>0</v>
      </c>
      <c r="CL184" s="872">
        <f t="shared" ca="1" si="285"/>
        <v>0</v>
      </c>
      <c r="CM184" s="872">
        <f t="shared" ca="1" si="285"/>
        <v>0</v>
      </c>
      <c r="CN184" s="872">
        <f t="shared" ca="1" si="285"/>
        <v>0</v>
      </c>
      <c r="CO184" s="872">
        <f t="shared" ca="1" si="285"/>
        <v>0</v>
      </c>
      <c r="CP184" s="872">
        <f t="shared" ca="1" si="285"/>
        <v>0</v>
      </c>
      <c r="CQ184" s="872">
        <f t="shared" ca="1" si="285"/>
        <v>0</v>
      </c>
      <c r="CR184" s="872">
        <f t="shared" ca="1" si="285"/>
        <v>0</v>
      </c>
      <c r="CS184" s="872">
        <f t="shared" ca="1" si="285"/>
        <v>0</v>
      </c>
      <c r="CT184" s="872">
        <f t="shared" ca="1" si="285"/>
        <v>0</v>
      </c>
      <c r="CU184" s="872">
        <f t="shared" ca="1" si="285"/>
        <v>0</v>
      </c>
      <c r="CV184" s="872">
        <f t="shared" ca="1" si="285"/>
        <v>0</v>
      </c>
      <c r="CW184" s="872">
        <f t="shared" ca="1" si="285"/>
        <v>0</v>
      </c>
      <c r="CX184" s="872">
        <f t="shared" ca="1" si="285"/>
        <v>0</v>
      </c>
      <c r="CY184" s="872">
        <f t="shared" ca="1" si="285"/>
        <v>0</v>
      </c>
      <c r="CZ184" s="872">
        <f t="shared" ca="1" si="285"/>
        <v>0</v>
      </c>
      <c r="DA184" s="872">
        <f t="shared" ca="1" si="285"/>
        <v>0</v>
      </c>
      <c r="DB184" s="872">
        <f t="shared" ca="1" si="285"/>
        <v>0</v>
      </c>
      <c r="DC184" s="872">
        <f t="shared" ca="1" si="285"/>
        <v>0</v>
      </c>
      <c r="DD184" s="872">
        <f t="shared" ca="1" si="285"/>
        <v>0</v>
      </c>
      <c r="DE184" s="872">
        <f t="shared" ca="1" si="285"/>
        <v>0</v>
      </c>
      <c r="DF184" s="872">
        <f t="shared" ca="1" si="285"/>
        <v>0</v>
      </c>
      <c r="DG184" s="872">
        <f t="shared" ca="1" si="285"/>
        <v>0</v>
      </c>
      <c r="DH184" s="872">
        <f t="shared" ca="1" si="285"/>
        <v>0</v>
      </c>
      <c r="DI184" s="872">
        <f t="shared" ca="1" si="285"/>
        <v>0</v>
      </c>
      <c r="DJ184" s="872">
        <f t="shared" ref="DJ184:EP184" ca="1" si="286">DJ172+DJ174+DJ175</f>
        <v>0</v>
      </c>
      <c r="DK184" s="872">
        <f t="shared" ca="1" si="286"/>
        <v>0</v>
      </c>
      <c r="DL184" s="872">
        <f t="shared" ca="1" si="286"/>
        <v>0</v>
      </c>
      <c r="DM184" s="872">
        <f t="shared" ca="1" si="286"/>
        <v>0</v>
      </c>
      <c r="DN184" s="872">
        <f t="shared" ca="1" si="286"/>
        <v>0</v>
      </c>
      <c r="DO184" s="872">
        <f t="shared" ca="1" si="286"/>
        <v>0</v>
      </c>
      <c r="DP184" s="872">
        <f t="shared" ca="1" si="286"/>
        <v>0</v>
      </c>
      <c r="DQ184" s="872">
        <f t="shared" ca="1" si="286"/>
        <v>0</v>
      </c>
      <c r="DR184" s="872">
        <f t="shared" ca="1" si="286"/>
        <v>0</v>
      </c>
      <c r="DS184" s="872">
        <f t="shared" ca="1" si="286"/>
        <v>0</v>
      </c>
      <c r="DT184" s="872">
        <f t="shared" ca="1" si="286"/>
        <v>0</v>
      </c>
      <c r="DU184" s="872">
        <f t="shared" ca="1" si="286"/>
        <v>0</v>
      </c>
      <c r="DV184" s="872">
        <f t="shared" ca="1" si="286"/>
        <v>0</v>
      </c>
      <c r="DW184" s="872">
        <f t="shared" ca="1" si="286"/>
        <v>0</v>
      </c>
      <c r="DX184" s="872">
        <f t="shared" ca="1" si="286"/>
        <v>0</v>
      </c>
      <c r="DY184" s="872">
        <f t="shared" ca="1" si="286"/>
        <v>0</v>
      </c>
      <c r="DZ184" s="872">
        <f t="shared" ca="1" si="286"/>
        <v>0</v>
      </c>
      <c r="EA184" s="872">
        <f t="shared" ca="1" si="286"/>
        <v>0</v>
      </c>
      <c r="EB184" s="872">
        <f t="shared" ca="1" si="286"/>
        <v>0</v>
      </c>
      <c r="EC184" s="872">
        <f t="shared" ca="1" si="286"/>
        <v>0</v>
      </c>
      <c r="ED184" s="872">
        <f t="shared" ca="1" si="286"/>
        <v>0</v>
      </c>
      <c r="EE184" s="872">
        <f t="shared" ca="1" si="286"/>
        <v>0</v>
      </c>
      <c r="EF184" s="872">
        <f t="shared" ca="1" si="286"/>
        <v>0</v>
      </c>
      <c r="EG184" s="872">
        <f t="shared" ca="1" si="286"/>
        <v>0</v>
      </c>
      <c r="EH184" s="872">
        <f t="shared" ca="1" si="286"/>
        <v>0</v>
      </c>
      <c r="EI184" s="872">
        <f t="shared" ca="1" si="286"/>
        <v>0</v>
      </c>
      <c r="EJ184" s="872">
        <f t="shared" ca="1" si="286"/>
        <v>0</v>
      </c>
      <c r="EK184" s="872">
        <f t="shared" ca="1" si="286"/>
        <v>0</v>
      </c>
      <c r="EL184" s="872">
        <f t="shared" ca="1" si="286"/>
        <v>0</v>
      </c>
      <c r="EM184" s="872">
        <f t="shared" ca="1" si="286"/>
        <v>0</v>
      </c>
      <c r="EN184" s="872">
        <f t="shared" ca="1" si="286"/>
        <v>0</v>
      </c>
      <c r="EO184" s="872">
        <f t="shared" ca="1" si="286"/>
        <v>0</v>
      </c>
      <c r="EP184" s="872">
        <f t="shared" ca="1" si="286"/>
        <v>0</v>
      </c>
    </row>
    <row r="185" spans="2:146" ht="14.1" customHeight="1" outlineLevel="1">
      <c r="B185" s="874" t="s">
        <v>622</v>
      </c>
      <c r="C185" s="833"/>
      <c r="D185" s="833" t="s">
        <v>97</v>
      </c>
      <c r="E185" s="834">
        <f t="shared" ca="1" si="262"/>
        <v>25106.614012475016</v>
      </c>
      <c r="F185" s="872"/>
      <c r="G185" s="872">
        <f>G172+G174+G176</f>
        <v>-1E-4</v>
      </c>
      <c r="H185" s="872">
        <f t="shared" ref="H185:BS185" ca="1" si="287">H172+H174+H176</f>
        <v>0</v>
      </c>
      <c r="I185" s="872">
        <f t="shared" ca="1" si="287"/>
        <v>0</v>
      </c>
      <c r="J185" s="872">
        <f t="shared" ca="1" si="287"/>
        <v>0</v>
      </c>
      <c r="K185" s="872">
        <f t="shared" ca="1" si="287"/>
        <v>0</v>
      </c>
      <c r="L185" s="872">
        <f t="shared" ca="1" si="287"/>
        <v>-15000</v>
      </c>
      <c r="M185" s="872">
        <f t="shared" ca="1" si="287"/>
        <v>0</v>
      </c>
      <c r="N185" s="872">
        <f t="shared" ca="1" si="287"/>
        <v>0</v>
      </c>
      <c r="O185" s="872">
        <f t="shared" ca="1" si="287"/>
        <v>0</v>
      </c>
      <c r="P185" s="872">
        <f t="shared" ca="1" si="287"/>
        <v>0</v>
      </c>
      <c r="Q185" s="872">
        <f t="shared" ca="1" si="287"/>
        <v>0</v>
      </c>
      <c r="R185" s="872">
        <f t="shared" ca="1" si="287"/>
        <v>161.47623791064998</v>
      </c>
      <c r="S185" s="872">
        <f t="shared" ca="1" si="287"/>
        <v>164.91629410814997</v>
      </c>
      <c r="T185" s="872">
        <f t="shared" ca="1" si="287"/>
        <v>210.32503591515001</v>
      </c>
      <c r="U185" s="872">
        <f t="shared" ca="1" si="287"/>
        <v>151.29367156604999</v>
      </c>
      <c r="V185" s="872">
        <f t="shared" ca="1" si="287"/>
        <v>160.66885672109674</v>
      </c>
      <c r="W185" s="872">
        <f t="shared" ca="1" si="287"/>
        <v>164.09171263760925</v>
      </c>
      <c r="X185" s="872">
        <f t="shared" ca="1" si="287"/>
        <v>27209.273410735575</v>
      </c>
      <c r="Y185" s="872">
        <f t="shared" ca="1" si="287"/>
        <v>150.53720320821978</v>
      </c>
      <c r="Z185" s="872">
        <f t="shared" ca="1" si="287"/>
        <v>159.86147553154348</v>
      </c>
      <c r="AA185" s="872">
        <f t="shared" ca="1" si="287"/>
        <v>163.26713116706847</v>
      </c>
      <c r="AB185" s="872">
        <f t="shared" ca="1" si="287"/>
        <v>208.22178555599851</v>
      </c>
      <c r="AC185" s="872">
        <f t="shared" ca="1" si="287"/>
        <v>149.78073485038948</v>
      </c>
      <c r="AD185" s="872">
        <f t="shared" ca="1" si="287"/>
        <v>159.05409434199024</v>
      </c>
      <c r="AE185" s="872">
        <f t="shared" ca="1" si="287"/>
        <v>162.44254969652775</v>
      </c>
      <c r="AF185" s="872">
        <f t="shared" ca="1" si="287"/>
        <v>207.17016037642273</v>
      </c>
      <c r="AG185" s="872">
        <f t="shared" ca="1" si="287"/>
        <v>149.02426649255926</v>
      </c>
      <c r="AH185" s="872">
        <f t="shared" ca="1" si="287"/>
        <v>158.246713152437</v>
      </c>
      <c r="AI185" s="872">
        <f t="shared" ca="1" si="287"/>
        <v>161.617968225987</v>
      </c>
      <c r="AJ185" s="872">
        <f t="shared" ca="1" si="287"/>
        <v>206.11853519684703</v>
      </c>
      <c r="AK185" s="872">
        <f t="shared" ca="1" si="287"/>
        <v>148.26779813472902</v>
      </c>
      <c r="AL185" s="872">
        <f t="shared" ca="1" si="287"/>
        <v>157.43933196288378</v>
      </c>
      <c r="AM185" s="872">
        <f t="shared" ca="1" si="287"/>
        <v>160.79338675544625</v>
      </c>
      <c r="AN185" s="872">
        <f t="shared" ca="1" si="287"/>
        <v>205.06691001727131</v>
      </c>
      <c r="AO185" s="872">
        <f t="shared" ca="1" si="287"/>
        <v>147.5113297768988</v>
      </c>
      <c r="AP185" s="872">
        <f t="shared" ca="1" si="287"/>
        <v>156.63195077333052</v>
      </c>
      <c r="AQ185" s="872">
        <f t="shared" ca="1" si="287"/>
        <v>159.9688052849055</v>
      </c>
      <c r="AR185" s="872">
        <f t="shared" ca="1" si="287"/>
        <v>204.0152848376955</v>
      </c>
      <c r="AS185" s="872">
        <f t="shared" ca="1" si="287"/>
        <v>146.7548614190685</v>
      </c>
      <c r="AT185" s="872">
        <f t="shared" ca="1" si="287"/>
        <v>155.82456958377722</v>
      </c>
      <c r="AU185" s="872">
        <f t="shared" ca="1" si="287"/>
        <v>159.14422381436475</v>
      </c>
      <c r="AV185" s="872">
        <f t="shared" ca="1" si="287"/>
        <v>202.96365965811981</v>
      </c>
      <c r="AW185" s="872">
        <f t="shared" ca="1" si="287"/>
        <v>145.99839306123826</v>
      </c>
      <c r="AX185" s="872">
        <f t="shared" ca="1" si="287"/>
        <v>155.01718839422398</v>
      </c>
      <c r="AY185" s="872">
        <f t="shared" ca="1" si="287"/>
        <v>158.31964234382397</v>
      </c>
      <c r="AZ185" s="872">
        <f t="shared" ca="1" si="287"/>
        <v>201.912034478544</v>
      </c>
      <c r="BA185" s="872">
        <f t="shared" ca="1" si="287"/>
        <v>145.24192470340799</v>
      </c>
      <c r="BB185" s="872">
        <f t="shared" ca="1" si="287"/>
        <v>154.20980720467074</v>
      </c>
      <c r="BC185" s="872">
        <f t="shared" ca="1" si="287"/>
        <v>157.49506087328328</v>
      </c>
      <c r="BD185" s="872">
        <f t="shared" ca="1" si="287"/>
        <v>200.86040929896828</v>
      </c>
      <c r="BE185" s="872">
        <f t="shared" ca="1" si="287"/>
        <v>144.48545634557777</v>
      </c>
      <c r="BF185" s="872">
        <f t="shared" ca="1" si="287"/>
        <v>153.4024260151175</v>
      </c>
      <c r="BG185" s="872">
        <f t="shared" ca="1" si="287"/>
        <v>156.6704794027425</v>
      </c>
      <c r="BH185" s="872">
        <f t="shared" ca="1" si="287"/>
        <v>199.80878411939253</v>
      </c>
      <c r="BI185" s="872">
        <f t="shared" ca="1" si="287"/>
        <v>143.7289879877475</v>
      </c>
      <c r="BJ185" s="872">
        <f t="shared" ca="1" si="287"/>
        <v>152.59504482556423</v>
      </c>
      <c r="BK185" s="872">
        <f t="shared" ca="1" si="287"/>
        <v>155.84589793220175</v>
      </c>
      <c r="BL185" s="872">
        <f t="shared" ca="1" si="287"/>
        <v>198.75715893981678</v>
      </c>
      <c r="BM185" s="872">
        <f t="shared" ca="1" si="287"/>
        <v>142.97251962991726</v>
      </c>
      <c r="BN185" s="872">
        <f t="shared" ca="1" si="287"/>
        <v>151.78766363601102</v>
      </c>
      <c r="BO185" s="872">
        <f t="shared" ca="1" si="287"/>
        <v>155.021316461661</v>
      </c>
      <c r="BP185" s="872">
        <f t="shared" ca="1" si="287"/>
        <v>197.705533760241</v>
      </c>
      <c r="BQ185" s="872">
        <f t="shared" ca="1" si="287"/>
        <v>142.21605127208704</v>
      </c>
      <c r="BR185" s="872">
        <f t="shared" ca="1" si="287"/>
        <v>150.98028244645778</v>
      </c>
      <c r="BS185" s="872">
        <f t="shared" ca="1" si="287"/>
        <v>154.19673499112028</v>
      </c>
      <c r="BT185" s="872">
        <f t="shared" ref="BT185:DI185" ca="1" si="288">BT172+BT174+BT176</f>
        <v>196.6539085806653</v>
      </c>
      <c r="BU185" s="872">
        <f t="shared" ca="1" si="288"/>
        <v>141.45958291425674</v>
      </c>
      <c r="BV185" s="872">
        <f t="shared" ca="1" si="288"/>
        <v>150.17290125690448</v>
      </c>
      <c r="BW185" s="872">
        <f t="shared" ca="1" si="288"/>
        <v>153.37215352057953</v>
      </c>
      <c r="BX185" s="872">
        <f t="shared" ca="1" si="288"/>
        <v>195.60228340108955</v>
      </c>
      <c r="BY185" s="872">
        <f t="shared" ca="1" si="288"/>
        <v>140.7031145564265</v>
      </c>
      <c r="BZ185" s="872">
        <f t="shared" ca="1" si="288"/>
        <v>149.36552006735121</v>
      </c>
      <c r="CA185" s="872">
        <f t="shared" ca="1" si="288"/>
        <v>152.54757205003875</v>
      </c>
      <c r="CB185" s="872">
        <f t="shared" ca="1" si="288"/>
        <v>194.55065822151377</v>
      </c>
      <c r="CC185" s="872">
        <f t="shared" ca="1" si="288"/>
        <v>139.94664619859623</v>
      </c>
      <c r="CD185" s="872">
        <f t="shared" ca="1" si="288"/>
        <v>148.558138877798</v>
      </c>
      <c r="CE185" s="872">
        <f t="shared" ca="1" si="288"/>
        <v>151.722990579498</v>
      </c>
      <c r="CF185" s="872">
        <f t="shared" ca="1" si="288"/>
        <v>193.49903304193802</v>
      </c>
      <c r="CG185" s="872">
        <f t="shared" ca="1" si="288"/>
        <v>139.19017784076601</v>
      </c>
      <c r="CH185" s="872">
        <f t="shared" ca="1" si="288"/>
        <v>147.75075768824473</v>
      </c>
      <c r="CI185" s="872">
        <f t="shared" ca="1" si="288"/>
        <v>150.89840910895722</v>
      </c>
      <c r="CJ185" s="872">
        <f t="shared" ca="1" si="288"/>
        <v>192.44740786236227</v>
      </c>
      <c r="CK185" s="872">
        <f t="shared" ca="1" si="288"/>
        <v>138.43370948293574</v>
      </c>
      <c r="CL185" s="872">
        <f t="shared" ca="1" si="288"/>
        <v>146.94337649869149</v>
      </c>
      <c r="CM185" s="872">
        <f t="shared" ca="1" si="288"/>
        <v>150.0738276384165</v>
      </c>
      <c r="CN185" s="872">
        <f t="shared" ca="1" si="288"/>
        <v>191.39578268278652</v>
      </c>
      <c r="CO185" s="872">
        <f t="shared" ca="1" si="288"/>
        <v>137.6772411251055</v>
      </c>
      <c r="CP185" s="872">
        <f t="shared" ca="1" si="288"/>
        <v>146.13599530913828</v>
      </c>
      <c r="CQ185" s="872">
        <f t="shared" ca="1" si="288"/>
        <v>149.24924616787575</v>
      </c>
      <c r="CR185" s="872">
        <f t="shared" ca="1" si="288"/>
        <v>190.34415750321079</v>
      </c>
      <c r="CS185" s="872">
        <f t="shared" ca="1" si="288"/>
        <v>136.92077276727528</v>
      </c>
      <c r="CT185" s="872">
        <f t="shared" ca="1" si="288"/>
        <v>0</v>
      </c>
      <c r="CU185" s="872">
        <f t="shared" ca="1" si="288"/>
        <v>0</v>
      </c>
      <c r="CV185" s="872">
        <f t="shared" ca="1" si="288"/>
        <v>0</v>
      </c>
      <c r="CW185" s="872">
        <f t="shared" ca="1" si="288"/>
        <v>0</v>
      </c>
      <c r="CX185" s="872">
        <f t="shared" ca="1" si="288"/>
        <v>0</v>
      </c>
      <c r="CY185" s="872">
        <f t="shared" ca="1" si="288"/>
        <v>0</v>
      </c>
      <c r="CZ185" s="872">
        <f t="shared" ca="1" si="288"/>
        <v>0</v>
      </c>
      <c r="DA185" s="872">
        <f t="shared" ca="1" si="288"/>
        <v>0</v>
      </c>
      <c r="DB185" s="872">
        <f t="shared" ca="1" si="288"/>
        <v>0</v>
      </c>
      <c r="DC185" s="872">
        <f t="shared" ca="1" si="288"/>
        <v>0</v>
      </c>
      <c r="DD185" s="872">
        <f t="shared" ca="1" si="288"/>
        <v>0</v>
      </c>
      <c r="DE185" s="872">
        <f t="shared" ca="1" si="288"/>
        <v>0</v>
      </c>
      <c r="DF185" s="872">
        <f t="shared" ca="1" si="288"/>
        <v>0</v>
      </c>
      <c r="DG185" s="872">
        <f t="shared" ca="1" si="288"/>
        <v>0</v>
      </c>
      <c r="DH185" s="872">
        <f t="shared" ca="1" si="288"/>
        <v>0</v>
      </c>
      <c r="DI185" s="872">
        <f t="shared" ca="1" si="288"/>
        <v>0</v>
      </c>
      <c r="DJ185" s="872">
        <f t="shared" ref="DJ185:EP185" ca="1" si="289">DJ172+DJ174+DJ176</f>
        <v>0</v>
      </c>
      <c r="DK185" s="872">
        <f t="shared" ca="1" si="289"/>
        <v>0</v>
      </c>
      <c r="DL185" s="872">
        <f t="shared" ca="1" si="289"/>
        <v>0</v>
      </c>
      <c r="DM185" s="872">
        <f t="shared" ca="1" si="289"/>
        <v>0</v>
      </c>
      <c r="DN185" s="872">
        <f t="shared" ca="1" si="289"/>
        <v>0</v>
      </c>
      <c r="DO185" s="872">
        <f t="shared" ca="1" si="289"/>
        <v>0</v>
      </c>
      <c r="DP185" s="872">
        <f t="shared" ca="1" si="289"/>
        <v>0</v>
      </c>
      <c r="DQ185" s="872">
        <f t="shared" ca="1" si="289"/>
        <v>0</v>
      </c>
      <c r="DR185" s="872">
        <f t="shared" ca="1" si="289"/>
        <v>0</v>
      </c>
      <c r="DS185" s="872">
        <f t="shared" ca="1" si="289"/>
        <v>0</v>
      </c>
      <c r="DT185" s="872">
        <f t="shared" ca="1" si="289"/>
        <v>0</v>
      </c>
      <c r="DU185" s="872">
        <f t="shared" ca="1" si="289"/>
        <v>0</v>
      </c>
      <c r="DV185" s="872">
        <f t="shared" ca="1" si="289"/>
        <v>0</v>
      </c>
      <c r="DW185" s="872">
        <f t="shared" ca="1" si="289"/>
        <v>0</v>
      </c>
      <c r="DX185" s="872">
        <f t="shared" ca="1" si="289"/>
        <v>0</v>
      </c>
      <c r="DY185" s="872">
        <f t="shared" ca="1" si="289"/>
        <v>0</v>
      </c>
      <c r="DZ185" s="872">
        <f t="shared" ca="1" si="289"/>
        <v>0</v>
      </c>
      <c r="EA185" s="872">
        <f t="shared" ca="1" si="289"/>
        <v>0</v>
      </c>
      <c r="EB185" s="872">
        <f t="shared" ca="1" si="289"/>
        <v>0</v>
      </c>
      <c r="EC185" s="872">
        <f t="shared" ca="1" si="289"/>
        <v>0</v>
      </c>
      <c r="ED185" s="872">
        <f t="shared" ca="1" si="289"/>
        <v>0</v>
      </c>
      <c r="EE185" s="872">
        <f t="shared" ca="1" si="289"/>
        <v>0</v>
      </c>
      <c r="EF185" s="872">
        <f t="shared" ca="1" si="289"/>
        <v>0</v>
      </c>
      <c r="EG185" s="872">
        <f t="shared" ca="1" si="289"/>
        <v>0</v>
      </c>
      <c r="EH185" s="872">
        <f t="shared" ca="1" si="289"/>
        <v>0</v>
      </c>
      <c r="EI185" s="872">
        <f t="shared" ca="1" si="289"/>
        <v>0</v>
      </c>
      <c r="EJ185" s="872">
        <f t="shared" ca="1" si="289"/>
        <v>0</v>
      </c>
      <c r="EK185" s="872">
        <f t="shared" ca="1" si="289"/>
        <v>0</v>
      </c>
      <c r="EL185" s="872">
        <f t="shared" ca="1" si="289"/>
        <v>0</v>
      </c>
      <c r="EM185" s="872">
        <f t="shared" ca="1" si="289"/>
        <v>0</v>
      </c>
      <c r="EN185" s="872">
        <f t="shared" ca="1" si="289"/>
        <v>0</v>
      </c>
      <c r="EO185" s="872">
        <f t="shared" ca="1" si="289"/>
        <v>0</v>
      </c>
      <c r="EP185" s="872">
        <f t="shared" ca="1" si="289"/>
        <v>0</v>
      </c>
    </row>
    <row r="186" spans="2:146" ht="14.1" customHeight="1" outlineLevel="1">
      <c r="B186" s="874" t="s">
        <v>623</v>
      </c>
      <c r="C186" s="833"/>
      <c r="D186" s="833" t="s">
        <v>97</v>
      </c>
      <c r="E186" s="834">
        <f t="shared" ca="1" si="262"/>
        <v>25106.614012475016</v>
      </c>
      <c r="F186" s="872"/>
      <c r="G186" s="872">
        <f>G172+G175+G176</f>
        <v>-1E-4</v>
      </c>
      <c r="H186" s="872">
        <f t="shared" ref="H186:BS186" ca="1" si="290">H172+H175+H176</f>
        <v>0</v>
      </c>
      <c r="I186" s="872">
        <f t="shared" ca="1" si="290"/>
        <v>0</v>
      </c>
      <c r="J186" s="872">
        <f t="shared" ca="1" si="290"/>
        <v>0</v>
      </c>
      <c r="K186" s="872">
        <f t="shared" ca="1" si="290"/>
        <v>0</v>
      </c>
      <c r="L186" s="872">
        <f t="shared" ca="1" si="290"/>
        <v>-15000</v>
      </c>
      <c r="M186" s="872">
        <f t="shared" ca="1" si="290"/>
        <v>0</v>
      </c>
      <c r="N186" s="872">
        <f t="shared" ca="1" si="290"/>
        <v>0</v>
      </c>
      <c r="O186" s="872">
        <f t="shared" ca="1" si="290"/>
        <v>0</v>
      </c>
      <c r="P186" s="872">
        <f t="shared" ca="1" si="290"/>
        <v>0</v>
      </c>
      <c r="Q186" s="872">
        <f t="shared" ca="1" si="290"/>
        <v>0</v>
      </c>
      <c r="R186" s="872">
        <f t="shared" ca="1" si="290"/>
        <v>161.47623791064998</v>
      </c>
      <c r="S186" s="872">
        <f t="shared" ca="1" si="290"/>
        <v>164.91629410814997</v>
      </c>
      <c r="T186" s="872">
        <f t="shared" ca="1" si="290"/>
        <v>210.32503591515001</v>
      </c>
      <c r="U186" s="872">
        <f t="shared" ca="1" si="290"/>
        <v>151.29367156604999</v>
      </c>
      <c r="V186" s="872">
        <f t="shared" ca="1" si="290"/>
        <v>160.66885672109674</v>
      </c>
      <c r="W186" s="872">
        <f t="shared" ca="1" si="290"/>
        <v>164.09171263760925</v>
      </c>
      <c r="X186" s="872">
        <f t="shared" ca="1" si="290"/>
        <v>27209.273410735575</v>
      </c>
      <c r="Y186" s="872">
        <f t="shared" ca="1" si="290"/>
        <v>150.53720320821978</v>
      </c>
      <c r="Z186" s="872">
        <f t="shared" ca="1" si="290"/>
        <v>159.86147553154348</v>
      </c>
      <c r="AA186" s="872">
        <f t="shared" ca="1" si="290"/>
        <v>163.26713116706847</v>
      </c>
      <c r="AB186" s="872">
        <f t="shared" ca="1" si="290"/>
        <v>208.22178555599851</v>
      </c>
      <c r="AC186" s="872">
        <f t="shared" ca="1" si="290"/>
        <v>149.78073485038948</v>
      </c>
      <c r="AD186" s="872">
        <f t="shared" ca="1" si="290"/>
        <v>159.05409434199024</v>
      </c>
      <c r="AE186" s="872">
        <f t="shared" ca="1" si="290"/>
        <v>162.44254969652775</v>
      </c>
      <c r="AF186" s="872">
        <f t="shared" ca="1" si="290"/>
        <v>207.17016037642273</v>
      </c>
      <c r="AG186" s="872">
        <f t="shared" ca="1" si="290"/>
        <v>149.02426649255926</v>
      </c>
      <c r="AH186" s="872">
        <f t="shared" ca="1" si="290"/>
        <v>158.246713152437</v>
      </c>
      <c r="AI186" s="872">
        <f t="shared" ca="1" si="290"/>
        <v>161.617968225987</v>
      </c>
      <c r="AJ186" s="872">
        <f t="shared" ca="1" si="290"/>
        <v>206.11853519684703</v>
      </c>
      <c r="AK186" s="872">
        <f t="shared" ca="1" si="290"/>
        <v>148.26779813472902</v>
      </c>
      <c r="AL186" s="872">
        <f t="shared" ca="1" si="290"/>
        <v>157.43933196288378</v>
      </c>
      <c r="AM186" s="872">
        <f t="shared" ca="1" si="290"/>
        <v>160.79338675544625</v>
      </c>
      <c r="AN186" s="872">
        <f t="shared" ca="1" si="290"/>
        <v>205.06691001727131</v>
      </c>
      <c r="AO186" s="872">
        <f t="shared" ca="1" si="290"/>
        <v>147.5113297768988</v>
      </c>
      <c r="AP186" s="872">
        <f t="shared" ca="1" si="290"/>
        <v>156.63195077333052</v>
      </c>
      <c r="AQ186" s="872">
        <f t="shared" ca="1" si="290"/>
        <v>159.9688052849055</v>
      </c>
      <c r="AR186" s="872">
        <f t="shared" ca="1" si="290"/>
        <v>204.0152848376955</v>
      </c>
      <c r="AS186" s="872">
        <f t="shared" ca="1" si="290"/>
        <v>146.7548614190685</v>
      </c>
      <c r="AT186" s="872">
        <f t="shared" ca="1" si="290"/>
        <v>155.82456958377722</v>
      </c>
      <c r="AU186" s="872">
        <f t="shared" ca="1" si="290"/>
        <v>159.14422381436475</v>
      </c>
      <c r="AV186" s="872">
        <f t="shared" ca="1" si="290"/>
        <v>202.96365965811981</v>
      </c>
      <c r="AW186" s="872">
        <f t="shared" ca="1" si="290"/>
        <v>145.99839306123826</v>
      </c>
      <c r="AX186" s="872">
        <f t="shared" ca="1" si="290"/>
        <v>155.01718839422398</v>
      </c>
      <c r="AY186" s="872">
        <f t="shared" ca="1" si="290"/>
        <v>158.31964234382397</v>
      </c>
      <c r="AZ186" s="872">
        <f t="shared" ca="1" si="290"/>
        <v>201.912034478544</v>
      </c>
      <c r="BA186" s="872">
        <f t="shared" ca="1" si="290"/>
        <v>145.24192470340799</v>
      </c>
      <c r="BB186" s="872">
        <f t="shared" ca="1" si="290"/>
        <v>154.20980720467074</v>
      </c>
      <c r="BC186" s="872">
        <f t="shared" ca="1" si="290"/>
        <v>157.49506087328328</v>
      </c>
      <c r="BD186" s="872">
        <f t="shared" ca="1" si="290"/>
        <v>200.86040929896828</v>
      </c>
      <c r="BE186" s="872">
        <f t="shared" ca="1" si="290"/>
        <v>144.48545634557777</v>
      </c>
      <c r="BF186" s="872">
        <f t="shared" ca="1" si="290"/>
        <v>153.4024260151175</v>
      </c>
      <c r="BG186" s="872">
        <f t="shared" ca="1" si="290"/>
        <v>156.6704794027425</v>
      </c>
      <c r="BH186" s="872">
        <f t="shared" ca="1" si="290"/>
        <v>199.80878411939253</v>
      </c>
      <c r="BI186" s="872">
        <f t="shared" ca="1" si="290"/>
        <v>143.7289879877475</v>
      </c>
      <c r="BJ186" s="872">
        <f t="shared" ca="1" si="290"/>
        <v>152.59504482556423</v>
      </c>
      <c r="BK186" s="872">
        <f t="shared" ca="1" si="290"/>
        <v>155.84589793220175</v>
      </c>
      <c r="BL186" s="872">
        <f t="shared" ca="1" si="290"/>
        <v>198.75715893981678</v>
      </c>
      <c r="BM186" s="872">
        <f t="shared" ca="1" si="290"/>
        <v>142.97251962991726</v>
      </c>
      <c r="BN186" s="872">
        <f t="shared" ca="1" si="290"/>
        <v>151.78766363601102</v>
      </c>
      <c r="BO186" s="872">
        <f t="shared" ca="1" si="290"/>
        <v>155.021316461661</v>
      </c>
      <c r="BP186" s="872">
        <f t="shared" ca="1" si="290"/>
        <v>197.705533760241</v>
      </c>
      <c r="BQ186" s="872">
        <f t="shared" ca="1" si="290"/>
        <v>142.21605127208704</v>
      </c>
      <c r="BR186" s="872">
        <f t="shared" ca="1" si="290"/>
        <v>150.98028244645778</v>
      </c>
      <c r="BS186" s="872">
        <f t="shared" ca="1" si="290"/>
        <v>154.19673499112028</v>
      </c>
      <c r="BT186" s="872">
        <f t="shared" ref="BT186:DI186" ca="1" si="291">BT172+BT175+BT176</f>
        <v>196.6539085806653</v>
      </c>
      <c r="BU186" s="872">
        <f t="shared" ca="1" si="291"/>
        <v>141.45958291425674</v>
      </c>
      <c r="BV186" s="872">
        <f t="shared" ca="1" si="291"/>
        <v>150.17290125690448</v>
      </c>
      <c r="BW186" s="872">
        <f t="shared" ca="1" si="291"/>
        <v>153.37215352057953</v>
      </c>
      <c r="BX186" s="872">
        <f t="shared" ca="1" si="291"/>
        <v>195.60228340108955</v>
      </c>
      <c r="BY186" s="872">
        <f t="shared" ca="1" si="291"/>
        <v>140.7031145564265</v>
      </c>
      <c r="BZ186" s="872">
        <f t="shared" ca="1" si="291"/>
        <v>149.36552006735121</v>
      </c>
      <c r="CA186" s="872">
        <f t="shared" ca="1" si="291"/>
        <v>152.54757205003875</v>
      </c>
      <c r="CB186" s="872">
        <f t="shared" ca="1" si="291"/>
        <v>194.55065822151377</v>
      </c>
      <c r="CC186" s="872">
        <f t="shared" ca="1" si="291"/>
        <v>139.94664619859623</v>
      </c>
      <c r="CD186" s="872">
        <f t="shared" ca="1" si="291"/>
        <v>148.558138877798</v>
      </c>
      <c r="CE186" s="872">
        <f t="shared" ca="1" si="291"/>
        <v>151.722990579498</v>
      </c>
      <c r="CF186" s="872">
        <f t="shared" ca="1" si="291"/>
        <v>193.49903304193802</v>
      </c>
      <c r="CG186" s="872">
        <f t="shared" ca="1" si="291"/>
        <v>139.19017784076601</v>
      </c>
      <c r="CH186" s="872">
        <f t="shared" ca="1" si="291"/>
        <v>147.75075768824473</v>
      </c>
      <c r="CI186" s="872">
        <f t="shared" ca="1" si="291"/>
        <v>150.89840910895722</v>
      </c>
      <c r="CJ186" s="872">
        <f t="shared" ca="1" si="291"/>
        <v>192.44740786236227</v>
      </c>
      <c r="CK186" s="872">
        <f t="shared" ca="1" si="291"/>
        <v>138.43370948293574</v>
      </c>
      <c r="CL186" s="872">
        <f t="shared" ca="1" si="291"/>
        <v>146.94337649869149</v>
      </c>
      <c r="CM186" s="872">
        <f t="shared" ca="1" si="291"/>
        <v>150.0738276384165</v>
      </c>
      <c r="CN186" s="872">
        <f t="shared" ca="1" si="291"/>
        <v>191.39578268278652</v>
      </c>
      <c r="CO186" s="872">
        <f t="shared" ca="1" si="291"/>
        <v>137.6772411251055</v>
      </c>
      <c r="CP186" s="872">
        <f t="shared" ca="1" si="291"/>
        <v>146.13599530913828</v>
      </c>
      <c r="CQ186" s="872">
        <f t="shared" ca="1" si="291"/>
        <v>149.24924616787575</v>
      </c>
      <c r="CR186" s="872">
        <f t="shared" ca="1" si="291"/>
        <v>190.34415750321079</v>
      </c>
      <c r="CS186" s="872">
        <f t="shared" ca="1" si="291"/>
        <v>136.92077276727528</v>
      </c>
      <c r="CT186" s="872">
        <f t="shared" ca="1" si="291"/>
        <v>0</v>
      </c>
      <c r="CU186" s="872">
        <f t="shared" ca="1" si="291"/>
        <v>0</v>
      </c>
      <c r="CV186" s="872">
        <f t="shared" ca="1" si="291"/>
        <v>0</v>
      </c>
      <c r="CW186" s="872">
        <f t="shared" ca="1" si="291"/>
        <v>0</v>
      </c>
      <c r="CX186" s="872">
        <f t="shared" ca="1" si="291"/>
        <v>0</v>
      </c>
      <c r="CY186" s="872">
        <f t="shared" ca="1" si="291"/>
        <v>0</v>
      </c>
      <c r="CZ186" s="872">
        <f t="shared" ca="1" si="291"/>
        <v>0</v>
      </c>
      <c r="DA186" s="872">
        <f t="shared" ca="1" si="291"/>
        <v>0</v>
      </c>
      <c r="DB186" s="872">
        <f t="shared" ca="1" si="291"/>
        <v>0</v>
      </c>
      <c r="DC186" s="872">
        <f t="shared" ca="1" si="291"/>
        <v>0</v>
      </c>
      <c r="DD186" s="872">
        <f t="shared" ca="1" si="291"/>
        <v>0</v>
      </c>
      <c r="DE186" s="872">
        <f t="shared" ca="1" si="291"/>
        <v>0</v>
      </c>
      <c r="DF186" s="872">
        <f t="shared" ca="1" si="291"/>
        <v>0</v>
      </c>
      <c r="DG186" s="872">
        <f t="shared" ca="1" si="291"/>
        <v>0</v>
      </c>
      <c r="DH186" s="872">
        <f t="shared" ca="1" si="291"/>
        <v>0</v>
      </c>
      <c r="DI186" s="872">
        <f t="shared" ca="1" si="291"/>
        <v>0</v>
      </c>
      <c r="DJ186" s="872">
        <f t="shared" ref="DJ186:EP186" ca="1" si="292">DJ172+DJ175+DJ176</f>
        <v>0</v>
      </c>
      <c r="DK186" s="872">
        <f t="shared" ca="1" si="292"/>
        <v>0</v>
      </c>
      <c r="DL186" s="872">
        <f t="shared" ca="1" si="292"/>
        <v>0</v>
      </c>
      <c r="DM186" s="872">
        <f t="shared" ca="1" si="292"/>
        <v>0</v>
      </c>
      <c r="DN186" s="872">
        <f t="shared" ca="1" si="292"/>
        <v>0</v>
      </c>
      <c r="DO186" s="872">
        <f t="shared" ca="1" si="292"/>
        <v>0</v>
      </c>
      <c r="DP186" s="872">
        <f t="shared" ca="1" si="292"/>
        <v>0</v>
      </c>
      <c r="DQ186" s="872">
        <f t="shared" ca="1" si="292"/>
        <v>0</v>
      </c>
      <c r="DR186" s="872">
        <f t="shared" ca="1" si="292"/>
        <v>0</v>
      </c>
      <c r="DS186" s="872">
        <f t="shared" ca="1" si="292"/>
        <v>0</v>
      </c>
      <c r="DT186" s="872">
        <f t="shared" ca="1" si="292"/>
        <v>0</v>
      </c>
      <c r="DU186" s="872">
        <f t="shared" ca="1" si="292"/>
        <v>0</v>
      </c>
      <c r="DV186" s="872">
        <f t="shared" ca="1" si="292"/>
        <v>0</v>
      </c>
      <c r="DW186" s="872">
        <f t="shared" ca="1" si="292"/>
        <v>0</v>
      </c>
      <c r="DX186" s="872">
        <f t="shared" ca="1" si="292"/>
        <v>0</v>
      </c>
      <c r="DY186" s="872">
        <f t="shared" ca="1" si="292"/>
        <v>0</v>
      </c>
      <c r="DZ186" s="872">
        <f t="shared" ca="1" si="292"/>
        <v>0</v>
      </c>
      <c r="EA186" s="872">
        <f t="shared" ca="1" si="292"/>
        <v>0</v>
      </c>
      <c r="EB186" s="872">
        <f t="shared" ca="1" si="292"/>
        <v>0</v>
      </c>
      <c r="EC186" s="872">
        <f t="shared" ca="1" si="292"/>
        <v>0</v>
      </c>
      <c r="ED186" s="872">
        <f t="shared" ca="1" si="292"/>
        <v>0</v>
      </c>
      <c r="EE186" s="872">
        <f t="shared" ca="1" si="292"/>
        <v>0</v>
      </c>
      <c r="EF186" s="872">
        <f t="shared" ca="1" si="292"/>
        <v>0</v>
      </c>
      <c r="EG186" s="872">
        <f t="shared" ca="1" si="292"/>
        <v>0</v>
      </c>
      <c r="EH186" s="872">
        <f t="shared" ca="1" si="292"/>
        <v>0</v>
      </c>
      <c r="EI186" s="872">
        <f t="shared" ca="1" si="292"/>
        <v>0</v>
      </c>
      <c r="EJ186" s="872">
        <f t="shared" ca="1" si="292"/>
        <v>0</v>
      </c>
      <c r="EK186" s="872">
        <f t="shared" ca="1" si="292"/>
        <v>0</v>
      </c>
      <c r="EL186" s="872">
        <f t="shared" ca="1" si="292"/>
        <v>0</v>
      </c>
      <c r="EM186" s="872">
        <f t="shared" ca="1" si="292"/>
        <v>0</v>
      </c>
      <c r="EN186" s="872">
        <f t="shared" ca="1" si="292"/>
        <v>0</v>
      </c>
      <c r="EO186" s="872">
        <f t="shared" ca="1" si="292"/>
        <v>0</v>
      </c>
      <c r="EP186" s="872">
        <f t="shared" ca="1" si="292"/>
        <v>0</v>
      </c>
    </row>
    <row r="187" spans="2:146" ht="14.1" customHeight="1" outlineLevel="1">
      <c r="B187" s="874" t="s">
        <v>624</v>
      </c>
      <c r="C187" s="833"/>
      <c r="D187" s="833" t="s">
        <v>97</v>
      </c>
      <c r="E187" s="834">
        <f t="shared" ca="1" si="262"/>
        <v>17202.824998250846</v>
      </c>
      <c r="F187" s="872"/>
      <c r="G187" s="872">
        <f>G172+G173+G174+G175</f>
        <v>-1E-4</v>
      </c>
      <c r="H187" s="872">
        <f t="shared" ref="H187:BS187" ca="1" si="293">H172+H173+H174+H175</f>
        <v>0</v>
      </c>
      <c r="I187" s="872">
        <f t="shared" ca="1" si="293"/>
        <v>0</v>
      </c>
      <c r="J187" s="872">
        <f t="shared" ca="1" si="293"/>
        <v>0</v>
      </c>
      <c r="K187" s="872">
        <f t="shared" ca="1" si="293"/>
        <v>0</v>
      </c>
      <c r="L187" s="872">
        <f t="shared" ca="1" si="293"/>
        <v>-15000</v>
      </c>
      <c r="M187" s="872">
        <f t="shared" ca="1" si="293"/>
        <v>0</v>
      </c>
      <c r="N187" s="872">
        <f t="shared" ca="1" si="293"/>
        <v>0</v>
      </c>
      <c r="O187" s="872">
        <f t="shared" ca="1" si="293"/>
        <v>0</v>
      </c>
      <c r="P187" s="872">
        <f t="shared" ca="1" si="293"/>
        <v>0</v>
      </c>
      <c r="Q187" s="872">
        <f t="shared" ca="1" si="293"/>
        <v>0</v>
      </c>
      <c r="R187" s="872">
        <f t="shared" ca="1" si="293"/>
        <v>56.25</v>
      </c>
      <c r="S187" s="872">
        <f t="shared" ca="1" si="293"/>
        <v>56.25</v>
      </c>
      <c r="T187" s="872">
        <f t="shared" ca="1" si="293"/>
        <v>56.25</v>
      </c>
      <c r="U187" s="872">
        <f t="shared" ca="1" si="293"/>
        <v>56.25</v>
      </c>
      <c r="V187" s="872">
        <f t="shared" ca="1" si="293"/>
        <v>57.093749999999993</v>
      </c>
      <c r="W187" s="872">
        <f t="shared" ca="1" si="293"/>
        <v>57.093749999999993</v>
      </c>
      <c r="X187" s="872">
        <f t="shared" ca="1" si="293"/>
        <v>27057.09375</v>
      </c>
      <c r="Y187" s="872">
        <f t="shared" ca="1" si="293"/>
        <v>57.093749999999993</v>
      </c>
      <c r="Z187" s="872">
        <f t="shared" ca="1" si="293"/>
        <v>57.950156249999985</v>
      </c>
      <c r="AA187" s="872">
        <f t="shared" ca="1" si="293"/>
        <v>57.950156249999985</v>
      </c>
      <c r="AB187" s="872">
        <f t="shared" ca="1" si="293"/>
        <v>57.950156249999985</v>
      </c>
      <c r="AC187" s="872">
        <f t="shared" ca="1" si="293"/>
        <v>57.950156249999985</v>
      </c>
      <c r="AD187" s="872">
        <f t="shared" ca="1" si="293"/>
        <v>58.819408593749976</v>
      </c>
      <c r="AE187" s="872">
        <f t="shared" ca="1" si="293"/>
        <v>58.819408593749976</v>
      </c>
      <c r="AF187" s="872">
        <f t="shared" ca="1" si="293"/>
        <v>58.819408593749976</v>
      </c>
      <c r="AG187" s="872">
        <f t="shared" ca="1" si="293"/>
        <v>58.819408593749976</v>
      </c>
      <c r="AH187" s="872">
        <f t="shared" ca="1" si="293"/>
        <v>59.701699722656215</v>
      </c>
      <c r="AI187" s="872">
        <f t="shared" ca="1" si="293"/>
        <v>59.701699722656215</v>
      </c>
      <c r="AJ187" s="872">
        <f t="shared" ca="1" si="293"/>
        <v>59.701699722656215</v>
      </c>
      <c r="AK187" s="872">
        <f t="shared" ca="1" si="293"/>
        <v>59.701699722656215</v>
      </c>
      <c r="AL187" s="872">
        <f t="shared" ca="1" si="293"/>
        <v>60.59722521849605</v>
      </c>
      <c r="AM187" s="872">
        <f t="shared" ca="1" si="293"/>
        <v>60.59722521849605</v>
      </c>
      <c r="AN187" s="872">
        <f t="shared" ca="1" si="293"/>
        <v>60.59722521849605</v>
      </c>
      <c r="AO187" s="872">
        <f t="shared" ca="1" si="293"/>
        <v>60.59722521849605</v>
      </c>
      <c r="AP187" s="872">
        <f t="shared" ca="1" si="293"/>
        <v>61.506183596773482</v>
      </c>
      <c r="AQ187" s="872">
        <f t="shared" ca="1" si="293"/>
        <v>61.506183596773482</v>
      </c>
      <c r="AR187" s="872">
        <f t="shared" ca="1" si="293"/>
        <v>61.506183596773482</v>
      </c>
      <c r="AS187" s="872">
        <f t="shared" ca="1" si="293"/>
        <v>61.506183596773482</v>
      </c>
      <c r="AT187" s="872">
        <f t="shared" ca="1" si="293"/>
        <v>62.428776350725073</v>
      </c>
      <c r="AU187" s="872">
        <f t="shared" ca="1" si="293"/>
        <v>62.428776350725073</v>
      </c>
      <c r="AV187" s="872">
        <f t="shared" ca="1" si="293"/>
        <v>62.428776350725073</v>
      </c>
      <c r="AW187" s="872">
        <f t="shared" ca="1" si="293"/>
        <v>62.428776350725073</v>
      </c>
      <c r="AX187" s="872">
        <f t="shared" ca="1" si="293"/>
        <v>63.365207995985941</v>
      </c>
      <c r="AY187" s="872">
        <f t="shared" ca="1" si="293"/>
        <v>63.365207995985941</v>
      </c>
      <c r="AZ187" s="872">
        <f t="shared" ca="1" si="293"/>
        <v>63.365207995985941</v>
      </c>
      <c r="BA187" s="872">
        <f t="shared" ca="1" si="293"/>
        <v>63.365207995985941</v>
      </c>
      <c r="BB187" s="872">
        <f t="shared" ca="1" si="293"/>
        <v>64.315686115925715</v>
      </c>
      <c r="BC187" s="872">
        <f t="shared" ca="1" si="293"/>
        <v>64.315686115925715</v>
      </c>
      <c r="BD187" s="872">
        <f t="shared" ca="1" si="293"/>
        <v>64.315686115925715</v>
      </c>
      <c r="BE187" s="872">
        <f t="shared" ca="1" si="293"/>
        <v>64.315686115925715</v>
      </c>
      <c r="BF187" s="872">
        <f t="shared" ca="1" si="293"/>
        <v>65.280421407664605</v>
      </c>
      <c r="BG187" s="872">
        <f t="shared" ca="1" si="293"/>
        <v>65.280421407664605</v>
      </c>
      <c r="BH187" s="872">
        <f t="shared" ca="1" si="293"/>
        <v>65.280421407664605</v>
      </c>
      <c r="BI187" s="872">
        <f t="shared" ca="1" si="293"/>
        <v>65.280421407664605</v>
      </c>
      <c r="BJ187" s="872">
        <f t="shared" ca="1" si="293"/>
        <v>66.259627728779563</v>
      </c>
      <c r="BK187" s="872">
        <f t="shared" ca="1" si="293"/>
        <v>66.259627728779563</v>
      </c>
      <c r="BL187" s="872">
        <f t="shared" ca="1" si="293"/>
        <v>66.259627728779563</v>
      </c>
      <c r="BM187" s="872">
        <f t="shared" ca="1" si="293"/>
        <v>66.259627728779563</v>
      </c>
      <c r="BN187" s="872">
        <f t="shared" ca="1" si="293"/>
        <v>67.253522144711255</v>
      </c>
      <c r="BO187" s="872">
        <f t="shared" ca="1" si="293"/>
        <v>67.253522144711255</v>
      </c>
      <c r="BP187" s="872">
        <f t="shared" ca="1" si="293"/>
        <v>67.253522144711255</v>
      </c>
      <c r="BQ187" s="872">
        <f t="shared" ca="1" si="293"/>
        <v>67.253522144711255</v>
      </c>
      <c r="BR187" s="872">
        <f t="shared" ca="1" si="293"/>
        <v>68.262324976881928</v>
      </c>
      <c r="BS187" s="872">
        <f t="shared" ca="1" si="293"/>
        <v>68.262324976881928</v>
      </c>
      <c r="BT187" s="872">
        <f t="shared" ref="BT187:DI187" ca="1" si="294">BT172+BT173+BT174+BT175</f>
        <v>68.262324976881928</v>
      </c>
      <c r="BU187" s="872">
        <f t="shared" ca="1" si="294"/>
        <v>68.262324976881928</v>
      </c>
      <c r="BV187" s="872">
        <f t="shared" ca="1" si="294"/>
        <v>69.286259851535135</v>
      </c>
      <c r="BW187" s="872">
        <f t="shared" ca="1" si="294"/>
        <v>69.286259851535135</v>
      </c>
      <c r="BX187" s="872">
        <f t="shared" ca="1" si="294"/>
        <v>69.286259851535135</v>
      </c>
      <c r="BY187" s="872">
        <f t="shared" ca="1" si="294"/>
        <v>69.286259851535135</v>
      </c>
      <c r="BZ187" s="872">
        <f t="shared" ca="1" si="294"/>
        <v>70.325553749308156</v>
      </c>
      <c r="CA187" s="872">
        <f t="shared" ca="1" si="294"/>
        <v>70.325553749308156</v>
      </c>
      <c r="CB187" s="872">
        <f t="shared" ca="1" si="294"/>
        <v>70.325553749308156</v>
      </c>
      <c r="CC187" s="872">
        <f t="shared" ca="1" si="294"/>
        <v>70.325553749308156</v>
      </c>
      <c r="CD187" s="872">
        <f t="shared" ca="1" si="294"/>
        <v>71.380437055547773</v>
      </c>
      <c r="CE187" s="872">
        <f t="shared" ca="1" si="294"/>
        <v>71.380437055547773</v>
      </c>
      <c r="CF187" s="872">
        <f t="shared" ca="1" si="294"/>
        <v>71.380437055547773</v>
      </c>
      <c r="CG187" s="872">
        <f t="shared" ca="1" si="294"/>
        <v>71.380437055547773</v>
      </c>
      <c r="CH187" s="872">
        <f t="shared" ca="1" si="294"/>
        <v>72.451143611380971</v>
      </c>
      <c r="CI187" s="872">
        <f t="shared" ca="1" si="294"/>
        <v>72.451143611380971</v>
      </c>
      <c r="CJ187" s="872">
        <f t="shared" ca="1" si="294"/>
        <v>72.451143611380971</v>
      </c>
      <c r="CK187" s="872">
        <f t="shared" ca="1" si="294"/>
        <v>72.451143611380971</v>
      </c>
      <c r="CL187" s="872">
        <f t="shared" ca="1" si="294"/>
        <v>73.537910765551686</v>
      </c>
      <c r="CM187" s="872">
        <f t="shared" ca="1" si="294"/>
        <v>73.537910765551686</v>
      </c>
      <c r="CN187" s="872">
        <f t="shared" ca="1" si="294"/>
        <v>73.537910765551686</v>
      </c>
      <c r="CO187" s="872">
        <f t="shared" ca="1" si="294"/>
        <v>73.537910765551686</v>
      </c>
      <c r="CP187" s="872">
        <f t="shared" ca="1" si="294"/>
        <v>74.640979427034949</v>
      </c>
      <c r="CQ187" s="872">
        <f t="shared" ca="1" si="294"/>
        <v>74.640979427034949</v>
      </c>
      <c r="CR187" s="872">
        <f t="shared" ca="1" si="294"/>
        <v>74.640979427034949</v>
      </c>
      <c r="CS187" s="872">
        <f t="shared" ca="1" si="294"/>
        <v>74.640979427034949</v>
      </c>
      <c r="CT187" s="872">
        <f t="shared" ca="1" si="294"/>
        <v>0</v>
      </c>
      <c r="CU187" s="872">
        <f t="shared" ca="1" si="294"/>
        <v>0</v>
      </c>
      <c r="CV187" s="872">
        <f t="shared" ca="1" si="294"/>
        <v>0</v>
      </c>
      <c r="CW187" s="872">
        <f t="shared" ca="1" si="294"/>
        <v>0</v>
      </c>
      <c r="CX187" s="872">
        <f t="shared" ca="1" si="294"/>
        <v>0</v>
      </c>
      <c r="CY187" s="872">
        <f t="shared" ca="1" si="294"/>
        <v>0</v>
      </c>
      <c r="CZ187" s="872">
        <f t="shared" ca="1" si="294"/>
        <v>0</v>
      </c>
      <c r="DA187" s="872">
        <f t="shared" ca="1" si="294"/>
        <v>0</v>
      </c>
      <c r="DB187" s="872">
        <f t="shared" ca="1" si="294"/>
        <v>0</v>
      </c>
      <c r="DC187" s="872">
        <f t="shared" ca="1" si="294"/>
        <v>0</v>
      </c>
      <c r="DD187" s="872">
        <f t="shared" ca="1" si="294"/>
        <v>0</v>
      </c>
      <c r="DE187" s="872">
        <f t="shared" ca="1" si="294"/>
        <v>0</v>
      </c>
      <c r="DF187" s="872">
        <f t="shared" ca="1" si="294"/>
        <v>0</v>
      </c>
      <c r="DG187" s="872">
        <f t="shared" ca="1" si="294"/>
        <v>0</v>
      </c>
      <c r="DH187" s="872">
        <f t="shared" ca="1" si="294"/>
        <v>0</v>
      </c>
      <c r="DI187" s="872">
        <f t="shared" ca="1" si="294"/>
        <v>0</v>
      </c>
      <c r="DJ187" s="872">
        <f t="shared" ref="DJ187:EP187" ca="1" si="295">DJ172+DJ173+DJ174+DJ175</f>
        <v>0</v>
      </c>
      <c r="DK187" s="872">
        <f t="shared" ca="1" si="295"/>
        <v>0</v>
      </c>
      <c r="DL187" s="872">
        <f t="shared" ca="1" si="295"/>
        <v>0</v>
      </c>
      <c r="DM187" s="872">
        <f t="shared" ca="1" si="295"/>
        <v>0</v>
      </c>
      <c r="DN187" s="872">
        <f t="shared" ca="1" si="295"/>
        <v>0</v>
      </c>
      <c r="DO187" s="872">
        <f t="shared" ca="1" si="295"/>
        <v>0</v>
      </c>
      <c r="DP187" s="872">
        <f t="shared" ca="1" si="295"/>
        <v>0</v>
      </c>
      <c r="DQ187" s="872">
        <f t="shared" ca="1" si="295"/>
        <v>0</v>
      </c>
      <c r="DR187" s="872">
        <f t="shared" ca="1" si="295"/>
        <v>0</v>
      </c>
      <c r="DS187" s="872">
        <f t="shared" ca="1" si="295"/>
        <v>0</v>
      </c>
      <c r="DT187" s="872">
        <f t="shared" ca="1" si="295"/>
        <v>0</v>
      </c>
      <c r="DU187" s="872">
        <f t="shared" ca="1" si="295"/>
        <v>0</v>
      </c>
      <c r="DV187" s="872">
        <f t="shared" ca="1" si="295"/>
        <v>0</v>
      </c>
      <c r="DW187" s="872">
        <f t="shared" ca="1" si="295"/>
        <v>0</v>
      </c>
      <c r="DX187" s="872">
        <f t="shared" ca="1" si="295"/>
        <v>0</v>
      </c>
      <c r="DY187" s="872">
        <f t="shared" ca="1" si="295"/>
        <v>0</v>
      </c>
      <c r="DZ187" s="872">
        <f t="shared" ca="1" si="295"/>
        <v>0</v>
      </c>
      <c r="EA187" s="872">
        <f t="shared" ca="1" si="295"/>
        <v>0</v>
      </c>
      <c r="EB187" s="872">
        <f t="shared" ca="1" si="295"/>
        <v>0</v>
      </c>
      <c r="EC187" s="872">
        <f t="shared" ca="1" si="295"/>
        <v>0</v>
      </c>
      <c r="ED187" s="872">
        <f t="shared" ca="1" si="295"/>
        <v>0</v>
      </c>
      <c r="EE187" s="872">
        <f t="shared" ca="1" si="295"/>
        <v>0</v>
      </c>
      <c r="EF187" s="872">
        <f t="shared" ca="1" si="295"/>
        <v>0</v>
      </c>
      <c r="EG187" s="872">
        <f t="shared" ca="1" si="295"/>
        <v>0</v>
      </c>
      <c r="EH187" s="872">
        <f t="shared" ca="1" si="295"/>
        <v>0</v>
      </c>
      <c r="EI187" s="872">
        <f t="shared" ca="1" si="295"/>
        <v>0</v>
      </c>
      <c r="EJ187" s="872">
        <f t="shared" ca="1" si="295"/>
        <v>0</v>
      </c>
      <c r="EK187" s="872">
        <f t="shared" ca="1" si="295"/>
        <v>0</v>
      </c>
      <c r="EL187" s="872">
        <f t="shared" ca="1" si="295"/>
        <v>0</v>
      </c>
      <c r="EM187" s="872">
        <f t="shared" ca="1" si="295"/>
        <v>0</v>
      </c>
      <c r="EN187" s="872">
        <f t="shared" ca="1" si="295"/>
        <v>0</v>
      </c>
      <c r="EO187" s="872">
        <f t="shared" ca="1" si="295"/>
        <v>0</v>
      </c>
      <c r="EP187" s="872">
        <f t="shared" ca="1" si="295"/>
        <v>0</v>
      </c>
    </row>
    <row r="188" spans="2:146" ht="14.1" customHeight="1" outlineLevel="1">
      <c r="B188" s="874" t="s">
        <v>625</v>
      </c>
      <c r="C188" s="833"/>
      <c r="D188" s="833" t="s">
        <v>97</v>
      </c>
      <c r="E188" s="834">
        <f t="shared" ca="1" si="262"/>
        <v>30309.439110725838</v>
      </c>
      <c r="F188" s="872"/>
      <c r="G188" s="872">
        <f>G172+G173+G174+G176</f>
        <v>-1E-4</v>
      </c>
      <c r="H188" s="872">
        <f t="shared" ref="H188:BS188" ca="1" si="296">H172+H173+H174+H176</f>
        <v>0</v>
      </c>
      <c r="I188" s="872">
        <f t="shared" ca="1" si="296"/>
        <v>0</v>
      </c>
      <c r="J188" s="872">
        <f t="shared" ca="1" si="296"/>
        <v>0</v>
      </c>
      <c r="K188" s="872">
        <f t="shared" ca="1" si="296"/>
        <v>0</v>
      </c>
      <c r="L188" s="872">
        <f t="shared" ca="1" si="296"/>
        <v>-15000</v>
      </c>
      <c r="M188" s="872">
        <f t="shared" ca="1" si="296"/>
        <v>0</v>
      </c>
      <c r="N188" s="872">
        <f t="shared" ca="1" si="296"/>
        <v>0</v>
      </c>
      <c r="O188" s="872">
        <f t="shared" ca="1" si="296"/>
        <v>0</v>
      </c>
      <c r="P188" s="872">
        <f t="shared" ca="1" si="296"/>
        <v>0</v>
      </c>
      <c r="Q188" s="872">
        <f t="shared" ca="1" si="296"/>
        <v>0</v>
      </c>
      <c r="R188" s="872">
        <f t="shared" ca="1" si="296"/>
        <v>217.72623791064998</v>
      </c>
      <c r="S188" s="872">
        <f t="shared" ca="1" si="296"/>
        <v>221.16629410814997</v>
      </c>
      <c r="T188" s="872">
        <f t="shared" ca="1" si="296"/>
        <v>266.57503591515001</v>
      </c>
      <c r="U188" s="872">
        <f t="shared" ca="1" si="296"/>
        <v>207.54367156604999</v>
      </c>
      <c r="V188" s="872">
        <f t="shared" ca="1" si="296"/>
        <v>217.76260672109674</v>
      </c>
      <c r="W188" s="872">
        <f t="shared" ca="1" si="296"/>
        <v>221.18546263760925</v>
      </c>
      <c r="X188" s="872">
        <f t="shared" ca="1" si="296"/>
        <v>27266.367160735575</v>
      </c>
      <c r="Y188" s="872">
        <f t="shared" ca="1" si="296"/>
        <v>207.63095320821978</v>
      </c>
      <c r="Z188" s="872">
        <f t="shared" ca="1" si="296"/>
        <v>217.81163178154347</v>
      </c>
      <c r="AA188" s="872">
        <f t="shared" ca="1" si="296"/>
        <v>221.21728741706846</v>
      </c>
      <c r="AB188" s="872">
        <f t="shared" ca="1" si="296"/>
        <v>266.17194180599847</v>
      </c>
      <c r="AC188" s="872">
        <f t="shared" ca="1" si="296"/>
        <v>207.73089110038947</v>
      </c>
      <c r="AD188" s="872">
        <f t="shared" ca="1" si="296"/>
        <v>217.87350293574022</v>
      </c>
      <c r="AE188" s="872">
        <f t="shared" ca="1" si="296"/>
        <v>221.26195829027773</v>
      </c>
      <c r="AF188" s="872">
        <f t="shared" ca="1" si="296"/>
        <v>265.98956897017268</v>
      </c>
      <c r="AG188" s="872">
        <f t="shared" ca="1" si="296"/>
        <v>207.84367508630925</v>
      </c>
      <c r="AH188" s="872">
        <f t="shared" ca="1" si="296"/>
        <v>217.9484128750932</v>
      </c>
      <c r="AI188" s="872">
        <f t="shared" ca="1" si="296"/>
        <v>221.3196679486432</v>
      </c>
      <c r="AJ188" s="872">
        <f t="shared" ca="1" si="296"/>
        <v>265.82023491950326</v>
      </c>
      <c r="AK188" s="872">
        <f t="shared" ca="1" si="296"/>
        <v>207.96949785738525</v>
      </c>
      <c r="AL188" s="872">
        <f t="shared" ca="1" si="296"/>
        <v>218.03655718137983</v>
      </c>
      <c r="AM188" s="872">
        <f t="shared" ca="1" si="296"/>
        <v>221.3906119739423</v>
      </c>
      <c r="AN188" s="872">
        <f t="shared" ca="1" si="296"/>
        <v>265.66413523576739</v>
      </c>
      <c r="AO188" s="872">
        <f t="shared" ca="1" si="296"/>
        <v>208.10855499539485</v>
      </c>
      <c r="AP188" s="872">
        <f t="shared" ca="1" si="296"/>
        <v>218.13813437010401</v>
      </c>
      <c r="AQ188" s="872">
        <f t="shared" ca="1" si="296"/>
        <v>221.474988881679</v>
      </c>
      <c r="AR188" s="872">
        <f t="shared" ca="1" si="296"/>
        <v>265.521468434469</v>
      </c>
      <c r="AS188" s="872">
        <f t="shared" ca="1" si="296"/>
        <v>208.261045015842</v>
      </c>
      <c r="AT188" s="872">
        <f t="shared" ca="1" si="296"/>
        <v>218.25334593450231</v>
      </c>
      <c r="AU188" s="872">
        <f t="shared" ca="1" si="296"/>
        <v>221.57300016508981</v>
      </c>
      <c r="AV188" s="872">
        <f t="shared" ca="1" si="296"/>
        <v>265.39243600884487</v>
      </c>
      <c r="AW188" s="872">
        <f t="shared" ca="1" si="296"/>
        <v>208.42716941196335</v>
      </c>
      <c r="AX188" s="872">
        <f t="shared" ca="1" si="296"/>
        <v>218.38239639020992</v>
      </c>
      <c r="AY188" s="872">
        <f t="shared" ca="1" si="296"/>
        <v>221.68485033980991</v>
      </c>
      <c r="AZ188" s="872">
        <f t="shared" ca="1" si="296"/>
        <v>265.27724247452994</v>
      </c>
      <c r="BA188" s="872">
        <f t="shared" ca="1" si="296"/>
        <v>208.60713269939393</v>
      </c>
      <c r="BB188" s="872">
        <f t="shared" ca="1" si="296"/>
        <v>218.52549332059647</v>
      </c>
      <c r="BC188" s="872">
        <f t="shared" ca="1" si="296"/>
        <v>221.81074698920901</v>
      </c>
      <c r="BD188" s="872">
        <f t="shared" ca="1" si="296"/>
        <v>265.17609541489401</v>
      </c>
      <c r="BE188" s="872">
        <f t="shared" ca="1" si="296"/>
        <v>208.8011424615035</v>
      </c>
      <c r="BF188" s="872">
        <f t="shared" ca="1" si="296"/>
        <v>218.68284742278212</v>
      </c>
      <c r="BG188" s="872">
        <f t="shared" ca="1" si="296"/>
        <v>221.95090081040712</v>
      </c>
      <c r="BH188" s="872">
        <f t="shared" ca="1" si="296"/>
        <v>265.08920552705712</v>
      </c>
      <c r="BI188" s="872">
        <f t="shared" ca="1" si="296"/>
        <v>209.00940939541209</v>
      </c>
      <c r="BJ188" s="872">
        <f t="shared" ca="1" si="296"/>
        <v>218.85467255434378</v>
      </c>
      <c r="BK188" s="872">
        <f t="shared" ca="1" si="296"/>
        <v>222.1055256609813</v>
      </c>
      <c r="BL188" s="872">
        <f t="shared" ca="1" si="296"/>
        <v>265.01678666859635</v>
      </c>
      <c r="BM188" s="872">
        <f t="shared" ca="1" si="296"/>
        <v>209.23214735869681</v>
      </c>
      <c r="BN188" s="872">
        <f t="shared" ca="1" si="296"/>
        <v>219.04118578072229</v>
      </c>
      <c r="BO188" s="872">
        <f t="shared" ca="1" si="296"/>
        <v>222.27483860637227</v>
      </c>
      <c r="BP188" s="872">
        <f t="shared" ca="1" si="296"/>
        <v>264.95905590495227</v>
      </c>
      <c r="BQ188" s="872">
        <f t="shared" ca="1" si="296"/>
        <v>209.46957341679831</v>
      </c>
      <c r="BR188" s="872">
        <f t="shared" ca="1" si="296"/>
        <v>219.24260742333971</v>
      </c>
      <c r="BS188" s="872">
        <f t="shared" ca="1" si="296"/>
        <v>222.45905996800221</v>
      </c>
      <c r="BT188" s="872">
        <f t="shared" ref="BT188:DI188" ca="1" si="297">BT172+BT173+BT174+BT176</f>
        <v>264.91623355754723</v>
      </c>
      <c r="BU188" s="872">
        <f t="shared" ca="1" si="297"/>
        <v>209.72190789113867</v>
      </c>
      <c r="BV188" s="872">
        <f t="shared" ca="1" si="297"/>
        <v>219.45916110843962</v>
      </c>
      <c r="BW188" s="872">
        <f t="shared" ca="1" si="297"/>
        <v>222.65841337211467</v>
      </c>
      <c r="BX188" s="872">
        <f t="shared" ca="1" si="297"/>
        <v>264.88854325262469</v>
      </c>
      <c r="BY188" s="872">
        <f t="shared" ca="1" si="297"/>
        <v>209.98937440796163</v>
      </c>
      <c r="BZ188" s="872">
        <f t="shared" ca="1" si="297"/>
        <v>219.69107381665935</v>
      </c>
      <c r="CA188" s="872">
        <f t="shared" ca="1" si="297"/>
        <v>222.87312579934689</v>
      </c>
      <c r="CB188" s="872">
        <f t="shared" ca="1" si="297"/>
        <v>264.87621197082194</v>
      </c>
      <c r="CC188" s="872">
        <f t="shared" ca="1" si="297"/>
        <v>210.27219994790437</v>
      </c>
      <c r="CD188" s="872">
        <f t="shared" ca="1" si="297"/>
        <v>219.93857593334576</v>
      </c>
      <c r="CE188" s="872">
        <f t="shared" ca="1" si="297"/>
        <v>223.10342763504576</v>
      </c>
      <c r="CF188" s="872">
        <f t="shared" ca="1" si="297"/>
        <v>264.87947009748581</v>
      </c>
      <c r="CG188" s="872">
        <f t="shared" ca="1" si="297"/>
        <v>210.57061489631377</v>
      </c>
      <c r="CH188" s="872">
        <f t="shared" ca="1" si="297"/>
        <v>220.20190129962572</v>
      </c>
      <c r="CI188" s="872">
        <f t="shared" ca="1" si="297"/>
        <v>223.34955272033818</v>
      </c>
      <c r="CJ188" s="872">
        <f t="shared" ca="1" si="297"/>
        <v>264.89855147374323</v>
      </c>
      <c r="CK188" s="872">
        <f t="shared" ca="1" si="297"/>
        <v>210.88485309431672</v>
      </c>
      <c r="CL188" s="872">
        <f t="shared" ca="1" si="297"/>
        <v>220.48128726424318</v>
      </c>
      <c r="CM188" s="872">
        <f t="shared" ca="1" si="297"/>
        <v>223.61173840396819</v>
      </c>
      <c r="CN188" s="872">
        <f t="shared" ca="1" si="297"/>
        <v>264.9336934483382</v>
      </c>
      <c r="CO188" s="872">
        <f t="shared" ca="1" si="297"/>
        <v>211.21515189065718</v>
      </c>
      <c r="CP188" s="872">
        <f t="shared" ca="1" si="297"/>
        <v>220.77697473617323</v>
      </c>
      <c r="CQ188" s="872">
        <f t="shared" ca="1" si="297"/>
        <v>223.8902255949107</v>
      </c>
      <c r="CR188" s="872">
        <f t="shared" ca="1" si="297"/>
        <v>264.98513693024574</v>
      </c>
      <c r="CS188" s="872">
        <f t="shared" ca="1" si="297"/>
        <v>211.56175219431023</v>
      </c>
      <c r="CT188" s="872">
        <f t="shared" ca="1" si="297"/>
        <v>0</v>
      </c>
      <c r="CU188" s="872">
        <f t="shared" ca="1" si="297"/>
        <v>0</v>
      </c>
      <c r="CV188" s="872">
        <f t="shared" ca="1" si="297"/>
        <v>0</v>
      </c>
      <c r="CW188" s="872">
        <f t="shared" ca="1" si="297"/>
        <v>0</v>
      </c>
      <c r="CX188" s="872">
        <f t="shared" ca="1" si="297"/>
        <v>0</v>
      </c>
      <c r="CY188" s="872">
        <f t="shared" ca="1" si="297"/>
        <v>0</v>
      </c>
      <c r="CZ188" s="872">
        <f t="shared" ca="1" si="297"/>
        <v>0</v>
      </c>
      <c r="DA188" s="872">
        <f t="shared" ca="1" si="297"/>
        <v>0</v>
      </c>
      <c r="DB188" s="872">
        <f t="shared" ca="1" si="297"/>
        <v>0</v>
      </c>
      <c r="DC188" s="872">
        <f t="shared" ca="1" si="297"/>
        <v>0</v>
      </c>
      <c r="DD188" s="872">
        <f t="shared" ca="1" si="297"/>
        <v>0</v>
      </c>
      <c r="DE188" s="872">
        <f t="shared" ca="1" si="297"/>
        <v>0</v>
      </c>
      <c r="DF188" s="872">
        <f t="shared" ca="1" si="297"/>
        <v>0</v>
      </c>
      <c r="DG188" s="872">
        <f t="shared" ca="1" si="297"/>
        <v>0</v>
      </c>
      <c r="DH188" s="872">
        <f t="shared" ca="1" si="297"/>
        <v>0</v>
      </c>
      <c r="DI188" s="872">
        <f t="shared" ca="1" si="297"/>
        <v>0</v>
      </c>
      <c r="DJ188" s="872">
        <f t="shared" ref="DJ188:EP188" ca="1" si="298">DJ172+DJ173+DJ174+DJ176</f>
        <v>0</v>
      </c>
      <c r="DK188" s="872">
        <f t="shared" ca="1" si="298"/>
        <v>0</v>
      </c>
      <c r="DL188" s="872">
        <f t="shared" ca="1" si="298"/>
        <v>0</v>
      </c>
      <c r="DM188" s="872">
        <f t="shared" ca="1" si="298"/>
        <v>0</v>
      </c>
      <c r="DN188" s="872">
        <f t="shared" ca="1" si="298"/>
        <v>0</v>
      </c>
      <c r="DO188" s="872">
        <f t="shared" ca="1" si="298"/>
        <v>0</v>
      </c>
      <c r="DP188" s="872">
        <f t="shared" ca="1" si="298"/>
        <v>0</v>
      </c>
      <c r="DQ188" s="872">
        <f t="shared" ca="1" si="298"/>
        <v>0</v>
      </c>
      <c r="DR188" s="872">
        <f t="shared" ca="1" si="298"/>
        <v>0</v>
      </c>
      <c r="DS188" s="872">
        <f t="shared" ca="1" si="298"/>
        <v>0</v>
      </c>
      <c r="DT188" s="872">
        <f t="shared" ca="1" si="298"/>
        <v>0</v>
      </c>
      <c r="DU188" s="872">
        <f t="shared" ca="1" si="298"/>
        <v>0</v>
      </c>
      <c r="DV188" s="872">
        <f t="shared" ca="1" si="298"/>
        <v>0</v>
      </c>
      <c r="DW188" s="872">
        <f t="shared" ca="1" si="298"/>
        <v>0</v>
      </c>
      <c r="DX188" s="872">
        <f t="shared" ca="1" si="298"/>
        <v>0</v>
      </c>
      <c r="DY188" s="872">
        <f t="shared" ca="1" si="298"/>
        <v>0</v>
      </c>
      <c r="DZ188" s="872">
        <f t="shared" ca="1" si="298"/>
        <v>0</v>
      </c>
      <c r="EA188" s="872">
        <f t="shared" ca="1" si="298"/>
        <v>0</v>
      </c>
      <c r="EB188" s="872">
        <f t="shared" ca="1" si="298"/>
        <v>0</v>
      </c>
      <c r="EC188" s="872">
        <f t="shared" ca="1" si="298"/>
        <v>0</v>
      </c>
      <c r="ED188" s="872">
        <f t="shared" ca="1" si="298"/>
        <v>0</v>
      </c>
      <c r="EE188" s="872">
        <f t="shared" ca="1" si="298"/>
        <v>0</v>
      </c>
      <c r="EF188" s="872">
        <f t="shared" ca="1" si="298"/>
        <v>0</v>
      </c>
      <c r="EG188" s="872">
        <f t="shared" ca="1" si="298"/>
        <v>0</v>
      </c>
      <c r="EH188" s="872">
        <f t="shared" ca="1" si="298"/>
        <v>0</v>
      </c>
      <c r="EI188" s="872">
        <f t="shared" ca="1" si="298"/>
        <v>0</v>
      </c>
      <c r="EJ188" s="872">
        <f t="shared" ca="1" si="298"/>
        <v>0</v>
      </c>
      <c r="EK188" s="872">
        <f t="shared" ca="1" si="298"/>
        <v>0</v>
      </c>
      <c r="EL188" s="872">
        <f t="shared" ca="1" si="298"/>
        <v>0</v>
      </c>
      <c r="EM188" s="872">
        <f t="shared" ca="1" si="298"/>
        <v>0</v>
      </c>
      <c r="EN188" s="872">
        <f t="shared" ca="1" si="298"/>
        <v>0</v>
      </c>
      <c r="EO188" s="872">
        <f t="shared" ca="1" si="298"/>
        <v>0</v>
      </c>
      <c r="EP188" s="872">
        <f t="shared" ca="1" si="298"/>
        <v>0</v>
      </c>
    </row>
    <row r="189" spans="2:146" ht="14.1" customHeight="1" outlineLevel="1">
      <c r="B189" s="874" t="s">
        <v>626</v>
      </c>
      <c r="C189" s="833"/>
      <c r="D189" s="833" t="s">
        <v>97</v>
      </c>
      <c r="E189" s="834">
        <f t="shared" ca="1" si="262"/>
        <v>30309.439110725838</v>
      </c>
      <c r="F189" s="872"/>
      <c r="G189" s="872">
        <f>G172+G173+G175+G176</f>
        <v>-1E-4</v>
      </c>
      <c r="H189" s="872">
        <f t="shared" ref="H189:BS189" ca="1" si="299">H172+H173+H175+H176</f>
        <v>0</v>
      </c>
      <c r="I189" s="872">
        <f t="shared" ca="1" si="299"/>
        <v>0</v>
      </c>
      <c r="J189" s="872">
        <f t="shared" ca="1" si="299"/>
        <v>0</v>
      </c>
      <c r="K189" s="872">
        <f t="shared" ca="1" si="299"/>
        <v>0</v>
      </c>
      <c r="L189" s="872">
        <f t="shared" ca="1" si="299"/>
        <v>-15000</v>
      </c>
      <c r="M189" s="872">
        <f t="shared" ca="1" si="299"/>
        <v>0</v>
      </c>
      <c r="N189" s="872">
        <f t="shared" ca="1" si="299"/>
        <v>0</v>
      </c>
      <c r="O189" s="872">
        <f t="shared" ca="1" si="299"/>
        <v>0</v>
      </c>
      <c r="P189" s="872">
        <f t="shared" ca="1" si="299"/>
        <v>0</v>
      </c>
      <c r="Q189" s="872">
        <f t="shared" ca="1" si="299"/>
        <v>0</v>
      </c>
      <c r="R189" s="872">
        <f t="shared" ca="1" si="299"/>
        <v>217.72623791064998</v>
      </c>
      <c r="S189" s="872">
        <f t="shared" ca="1" si="299"/>
        <v>221.16629410814997</v>
      </c>
      <c r="T189" s="872">
        <f t="shared" ca="1" si="299"/>
        <v>266.57503591515001</v>
      </c>
      <c r="U189" s="872">
        <f t="shared" ca="1" si="299"/>
        <v>207.54367156604999</v>
      </c>
      <c r="V189" s="872">
        <f t="shared" ca="1" si="299"/>
        <v>217.76260672109674</v>
      </c>
      <c r="W189" s="872">
        <f t="shared" ca="1" si="299"/>
        <v>221.18546263760925</v>
      </c>
      <c r="X189" s="872">
        <f t="shared" ca="1" si="299"/>
        <v>27266.367160735575</v>
      </c>
      <c r="Y189" s="872">
        <f t="shared" ca="1" si="299"/>
        <v>207.63095320821978</v>
      </c>
      <c r="Z189" s="872">
        <f t="shared" ca="1" si="299"/>
        <v>217.81163178154347</v>
      </c>
      <c r="AA189" s="872">
        <f t="shared" ca="1" si="299"/>
        <v>221.21728741706846</v>
      </c>
      <c r="AB189" s="872">
        <f t="shared" ca="1" si="299"/>
        <v>266.17194180599847</v>
      </c>
      <c r="AC189" s="872">
        <f t="shared" ca="1" si="299"/>
        <v>207.73089110038947</v>
      </c>
      <c r="AD189" s="872">
        <f t="shared" ca="1" si="299"/>
        <v>217.87350293574022</v>
      </c>
      <c r="AE189" s="872">
        <f t="shared" ca="1" si="299"/>
        <v>221.26195829027773</v>
      </c>
      <c r="AF189" s="872">
        <f t="shared" ca="1" si="299"/>
        <v>265.98956897017268</v>
      </c>
      <c r="AG189" s="872">
        <f t="shared" ca="1" si="299"/>
        <v>207.84367508630925</v>
      </c>
      <c r="AH189" s="872">
        <f t="shared" ca="1" si="299"/>
        <v>217.9484128750932</v>
      </c>
      <c r="AI189" s="872">
        <f t="shared" ca="1" si="299"/>
        <v>221.3196679486432</v>
      </c>
      <c r="AJ189" s="872">
        <f t="shared" ca="1" si="299"/>
        <v>265.82023491950326</v>
      </c>
      <c r="AK189" s="872">
        <f t="shared" ca="1" si="299"/>
        <v>207.96949785738525</v>
      </c>
      <c r="AL189" s="872">
        <f t="shared" ca="1" si="299"/>
        <v>218.03655718137983</v>
      </c>
      <c r="AM189" s="872">
        <f t="shared" ca="1" si="299"/>
        <v>221.3906119739423</v>
      </c>
      <c r="AN189" s="872">
        <f t="shared" ca="1" si="299"/>
        <v>265.66413523576739</v>
      </c>
      <c r="AO189" s="872">
        <f t="shared" ca="1" si="299"/>
        <v>208.10855499539485</v>
      </c>
      <c r="AP189" s="872">
        <f t="shared" ca="1" si="299"/>
        <v>218.13813437010401</v>
      </c>
      <c r="AQ189" s="872">
        <f t="shared" ca="1" si="299"/>
        <v>221.474988881679</v>
      </c>
      <c r="AR189" s="872">
        <f t="shared" ca="1" si="299"/>
        <v>265.521468434469</v>
      </c>
      <c r="AS189" s="872">
        <f t="shared" ca="1" si="299"/>
        <v>208.261045015842</v>
      </c>
      <c r="AT189" s="872">
        <f t="shared" ca="1" si="299"/>
        <v>218.25334593450231</v>
      </c>
      <c r="AU189" s="872">
        <f t="shared" ca="1" si="299"/>
        <v>221.57300016508981</v>
      </c>
      <c r="AV189" s="872">
        <f t="shared" ca="1" si="299"/>
        <v>265.39243600884487</v>
      </c>
      <c r="AW189" s="872">
        <f t="shared" ca="1" si="299"/>
        <v>208.42716941196335</v>
      </c>
      <c r="AX189" s="872">
        <f t="shared" ca="1" si="299"/>
        <v>218.38239639020992</v>
      </c>
      <c r="AY189" s="872">
        <f t="shared" ca="1" si="299"/>
        <v>221.68485033980991</v>
      </c>
      <c r="AZ189" s="872">
        <f t="shared" ca="1" si="299"/>
        <v>265.27724247452994</v>
      </c>
      <c r="BA189" s="872">
        <f t="shared" ca="1" si="299"/>
        <v>208.60713269939393</v>
      </c>
      <c r="BB189" s="872">
        <f t="shared" ca="1" si="299"/>
        <v>218.52549332059647</v>
      </c>
      <c r="BC189" s="872">
        <f t="shared" ca="1" si="299"/>
        <v>221.81074698920901</v>
      </c>
      <c r="BD189" s="872">
        <f t="shared" ca="1" si="299"/>
        <v>265.17609541489401</v>
      </c>
      <c r="BE189" s="872">
        <f t="shared" ca="1" si="299"/>
        <v>208.8011424615035</v>
      </c>
      <c r="BF189" s="872">
        <f t="shared" ca="1" si="299"/>
        <v>218.68284742278212</v>
      </c>
      <c r="BG189" s="872">
        <f t="shared" ca="1" si="299"/>
        <v>221.95090081040712</v>
      </c>
      <c r="BH189" s="872">
        <f t="shared" ca="1" si="299"/>
        <v>265.08920552705712</v>
      </c>
      <c r="BI189" s="872">
        <f t="shared" ca="1" si="299"/>
        <v>209.00940939541209</v>
      </c>
      <c r="BJ189" s="872">
        <f t="shared" ca="1" si="299"/>
        <v>218.85467255434378</v>
      </c>
      <c r="BK189" s="872">
        <f t="shared" ca="1" si="299"/>
        <v>222.1055256609813</v>
      </c>
      <c r="BL189" s="872">
        <f t="shared" ca="1" si="299"/>
        <v>265.01678666859635</v>
      </c>
      <c r="BM189" s="872">
        <f t="shared" ca="1" si="299"/>
        <v>209.23214735869681</v>
      </c>
      <c r="BN189" s="872">
        <f t="shared" ca="1" si="299"/>
        <v>219.04118578072229</v>
      </c>
      <c r="BO189" s="872">
        <f t="shared" ca="1" si="299"/>
        <v>222.27483860637227</v>
      </c>
      <c r="BP189" s="872">
        <f t="shared" ca="1" si="299"/>
        <v>264.95905590495227</v>
      </c>
      <c r="BQ189" s="872">
        <f t="shared" ca="1" si="299"/>
        <v>209.46957341679831</v>
      </c>
      <c r="BR189" s="872">
        <f t="shared" ca="1" si="299"/>
        <v>219.24260742333971</v>
      </c>
      <c r="BS189" s="872">
        <f t="shared" ca="1" si="299"/>
        <v>222.45905996800221</v>
      </c>
      <c r="BT189" s="872">
        <f t="shared" ref="BT189:DI189" ca="1" si="300">BT172+BT173+BT175+BT176</f>
        <v>264.91623355754723</v>
      </c>
      <c r="BU189" s="872">
        <f t="shared" ca="1" si="300"/>
        <v>209.72190789113867</v>
      </c>
      <c r="BV189" s="872">
        <f t="shared" ca="1" si="300"/>
        <v>219.45916110843962</v>
      </c>
      <c r="BW189" s="872">
        <f t="shared" ca="1" si="300"/>
        <v>222.65841337211467</v>
      </c>
      <c r="BX189" s="872">
        <f t="shared" ca="1" si="300"/>
        <v>264.88854325262469</v>
      </c>
      <c r="BY189" s="872">
        <f t="shared" ca="1" si="300"/>
        <v>209.98937440796163</v>
      </c>
      <c r="BZ189" s="872">
        <f t="shared" ca="1" si="300"/>
        <v>219.69107381665935</v>
      </c>
      <c r="CA189" s="872">
        <f t="shared" ca="1" si="300"/>
        <v>222.87312579934689</v>
      </c>
      <c r="CB189" s="872">
        <f t="shared" ca="1" si="300"/>
        <v>264.87621197082194</v>
      </c>
      <c r="CC189" s="872">
        <f t="shared" ca="1" si="300"/>
        <v>210.27219994790437</v>
      </c>
      <c r="CD189" s="872">
        <f t="shared" ca="1" si="300"/>
        <v>219.93857593334576</v>
      </c>
      <c r="CE189" s="872">
        <f t="shared" ca="1" si="300"/>
        <v>223.10342763504576</v>
      </c>
      <c r="CF189" s="872">
        <f t="shared" ca="1" si="300"/>
        <v>264.87947009748581</v>
      </c>
      <c r="CG189" s="872">
        <f t="shared" ca="1" si="300"/>
        <v>210.57061489631377</v>
      </c>
      <c r="CH189" s="872">
        <f t="shared" ca="1" si="300"/>
        <v>220.20190129962572</v>
      </c>
      <c r="CI189" s="872">
        <f t="shared" ca="1" si="300"/>
        <v>223.34955272033818</v>
      </c>
      <c r="CJ189" s="872">
        <f t="shared" ca="1" si="300"/>
        <v>264.89855147374323</v>
      </c>
      <c r="CK189" s="872">
        <f t="shared" ca="1" si="300"/>
        <v>210.88485309431672</v>
      </c>
      <c r="CL189" s="872">
        <f t="shared" ca="1" si="300"/>
        <v>220.48128726424318</v>
      </c>
      <c r="CM189" s="872">
        <f t="shared" ca="1" si="300"/>
        <v>223.61173840396819</v>
      </c>
      <c r="CN189" s="872">
        <f t="shared" ca="1" si="300"/>
        <v>264.9336934483382</v>
      </c>
      <c r="CO189" s="872">
        <f t="shared" ca="1" si="300"/>
        <v>211.21515189065718</v>
      </c>
      <c r="CP189" s="872">
        <f t="shared" ca="1" si="300"/>
        <v>220.77697473617323</v>
      </c>
      <c r="CQ189" s="872">
        <f t="shared" ca="1" si="300"/>
        <v>223.8902255949107</v>
      </c>
      <c r="CR189" s="872">
        <f t="shared" ca="1" si="300"/>
        <v>264.98513693024574</v>
      </c>
      <c r="CS189" s="872">
        <f t="shared" ca="1" si="300"/>
        <v>211.56175219431023</v>
      </c>
      <c r="CT189" s="872">
        <f t="shared" ca="1" si="300"/>
        <v>0</v>
      </c>
      <c r="CU189" s="872">
        <f t="shared" ca="1" si="300"/>
        <v>0</v>
      </c>
      <c r="CV189" s="872">
        <f t="shared" ca="1" si="300"/>
        <v>0</v>
      </c>
      <c r="CW189" s="872">
        <f t="shared" ca="1" si="300"/>
        <v>0</v>
      </c>
      <c r="CX189" s="872">
        <f t="shared" ca="1" si="300"/>
        <v>0</v>
      </c>
      <c r="CY189" s="872">
        <f t="shared" ca="1" si="300"/>
        <v>0</v>
      </c>
      <c r="CZ189" s="872">
        <f t="shared" ca="1" si="300"/>
        <v>0</v>
      </c>
      <c r="DA189" s="872">
        <f t="shared" ca="1" si="300"/>
        <v>0</v>
      </c>
      <c r="DB189" s="872">
        <f t="shared" ca="1" si="300"/>
        <v>0</v>
      </c>
      <c r="DC189" s="872">
        <f t="shared" ca="1" si="300"/>
        <v>0</v>
      </c>
      <c r="DD189" s="872">
        <f t="shared" ca="1" si="300"/>
        <v>0</v>
      </c>
      <c r="DE189" s="872">
        <f t="shared" ca="1" si="300"/>
        <v>0</v>
      </c>
      <c r="DF189" s="872">
        <f t="shared" ca="1" si="300"/>
        <v>0</v>
      </c>
      <c r="DG189" s="872">
        <f t="shared" ca="1" si="300"/>
        <v>0</v>
      </c>
      <c r="DH189" s="872">
        <f t="shared" ca="1" si="300"/>
        <v>0</v>
      </c>
      <c r="DI189" s="872">
        <f t="shared" ca="1" si="300"/>
        <v>0</v>
      </c>
      <c r="DJ189" s="872">
        <f t="shared" ref="DJ189:EP189" ca="1" si="301">DJ172+DJ173+DJ175+DJ176</f>
        <v>0</v>
      </c>
      <c r="DK189" s="872">
        <f t="shared" ca="1" si="301"/>
        <v>0</v>
      </c>
      <c r="DL189" s="872">
        <f t="shared" ca="1" si="301"/>
        <v>0</v>
      </c>
      <c r="DM189" s="872">
        <f t="shared" ca="1" si="301"/>
        <v>0</v>
      </c>
      <c r="DN189" s="872">
        <f t="shared" ca="1" si="301"/>
        <v>0</v>
      </c>
      <c r="DO189" s="872">
        <f t="shared" ca="1" si="301"/>
        <v>0</v>
      </c>
      <c r="DP189" s="872">
        <f t="shared" ca="1" si="301"/>
        <v>0</v>
      </c>
      <c r="DQ189" s="872">
        <f t="shared" ca="1" si="301"/>
        <v>0</v>
      </c>
      <c r="DR189" s="872">
        <f t="shared" ca="1" si="301"/>
        <v>0</v>
      </c>
      <c r="DS189" s="872">
        <f t="shared" ca="1" si="301"/>
        <v>0</v>
      </c>
      <c r="DT189" s="872">
        <f t="shared" ca="1" si="301"/>
        <v>0</v>
      </c>
      <c r="DU189" s="872">
        <f t="shared" ca="1" si="301"/>
        <v>0</v>
      </c>
      <c r="DV189" s="872">
        <f t="shared" ca="1" si="301"/>
        <v>0</v>
      </c>
      <c r="DW189" s="872">
        <f t="shared" ca="1" si="301"/>
        <v>0</v>
      </c>
      <c r="DX189" s="872">
        <f t="shared" ca="1" si="301"/>
        <v>0</v>
      </c>
      <c r="DY189" s="872">
        <f t="shared" ca="1" si="301"/>
        <v>0</v>
      </c>
      <c r="DZ189" s="872">
        <f t="shared" ca="1" si="301"/>
        <v>0</v>
      </c>
      <c r="EA189" s="872">
        <f t="shared" ca="1" si="301"/>
        <v>0</v>
      </c>
      <c r="EB189" s="872">
        <f t="shared" ca="1" si="301"/>
        <v>0</v>
      </c>
      <c r="EC189" s="872">
        <f t="shared" ca="1" si="301"/>
        <v>0</v>
      </c>
      <c r="ED189" s="872">
        <f t="shared" ca="1" si="301"/>
        <v>0</v>
      </c>
      <c r="EE189" s="872">
        <f t="shared" ca="1" si="301"/>
        <v>0</v>
      </c>
      <c r="EF189" s="872">
        <f t="shared" ca="1" si="301"/>
        <v>0</v>
      </c>
      <c r="EG189" s="872">
        <f t="shared" ca="1" si="301"/>
        <v>0</v>
      </c>
      <c r="EH189" s="872">
        <f t="shared" ca="1" si="301"/>
        <v>0</v>
      </c>
      <c r="EI189" s="872">
        <f t="shared" ca="1" si="301"/>
        <v>0</v>
      </c>
      <c r="EJ189" s="872">
        <f t="shared" ca="1" si="301"/>
        <v>0</v>
      </c>
      <c r="EK189" s="872">
        <f t="shared" ca="1" si="301"/>
        <v>0</v>
      </c>
      <c r="EL189" s="872">
        <f t="shared" ca="1" si="301"/>
        <v>0</v>
      </c>
      <c r="EM189" s="872">
        <f t="shared" ca="1" si="301"/>
        <v>0</v>
      </c>
      <c r="EN189" s="872">
        <f t="shared" ca="1" si="301"/>
        <v>0</v>
      </c>
      <c r="EO189" s="872">
        <f t="shared" ca="1" si="301"/>
        <v>0</v>
      </c>
      <c r="EP189" s="872">
        <f t="shared" ca="1" si="301"/>
        <v>0</v>
      </c>
    </row>
    <row r="190" spans="2:146" ht="14.1" customHeight="1" outlineLevel="1">
      <c r="B190" s="874" t="s">
        <v>627</v>
      </c>
      <c r="C190" s="833"/>
      <c r="D190" s="833" t="s">
        <v>97</v>
      </c>
      <c r="E190" s="834">
        <f t="shared" ca="1" si="262"/>
        <v>25106.614012475016</v>
      </c>
      <c r="F190" s="872"/>
      <c r="G190" s="872">
        <f>G172+G174+G175+G176</f>
        <v>-1E-4</v>
      </c>
      <c r="H190" s="872">
        <f t="shared" ref="H190:BS190" ca="1" si="302">H172+H174+H175+H176</f>
        <v>0</v>
      </c>
      <c r="I190" s="872">
        <f t="shared" ca="1" si="302"/>
        <v>0</v>
      </c>
      <c r="J190" s="872">
        <f t="shared" ca="1" si="302"/>
        <v>0</v>
      </c>
      <c r="K190" s="872">
        <f t="shared" ca="1" si="302"/>
        <v>0</v>
      </c>
      <c r="L190" s="872">
        <f t="shared" ca="1" si="302"/>
        <v>-15000</v>
      </c>
      <c r="M190" s="872">
        <f t="shared" ca="1" si="302"/>
        <v>0</v>
      </c>
      <c r="N190" s="872">
        <f t="shared" ca="1" si="302"/>
        <v>0</v>
      </c>
      <c r="O190" s="872">
        <f t="shared" ca="1" si="302"/>
        <v>0</v>
      </c>
      <c r="P190" s="872">
        <f t="shared" ca="1" si="302"/>
        <v>0</v>
      </c>
      <c r="Q190" s="872">
        <f t="shared" ca="1" si="302"/>
        <v>0</v>
      </c>
      <c r="R190" s="872">
        <f t="shared" ca="1" si="302"/>
        <v>161.47623791064998</v>
      </c>
      <c r="S190" s="872">
        <f t="shared" ca="1" si="302"/>
        <v>164.91629410814997</v>
      </c>
      <c r="T190" s="872">
        <f t="shared" ca="1" si="302"/>
        <v>210.32503591515001</v>
      </c>
      <c r="U190" s="872">
        <f t="shared" ca="1" si="302"/>
        <v>151.29367156604999</v>
      </c>
      <c r="V190" s="872">
        <f t="shared" ca="1" si="302"/>
        <v>160.66885672109674</v>
      </c>
      <c r="W190" s="872">
        <f t="shared" ca="1" si="302"/>
        <v>164.09171263760925</v>
      </c>
      <c r="X190" s="872">
        <f t="shared" ca="1" si="302"/>
        <v>27209.273410735575</v>
      </c>
      <c r="Y190" s="872">
        <f t="shared" ca="1" si="302"/>
        <v>150.53720320821978</v>
      </c>
      <c r="Z190" s="872">
        <f t="shared" ca="1" si="302"/>
        <v>159.86147553154348</v>
      </c>
      <c r="AA190" s="872">
        <f t="shared" ca="1" si="302"/>
        <v>163.26713116706847</v>
      </c>
      <c r="AB190" s="872">
        <f t="shared" ca="1" si="302"/>
        <v>208.22178555599851</v>
      </c>
      <c r="AC190" s="872">
        <f t="shared" ca="1" si="302"/>
        <v>149.78073485038948</v>
      </c>
      <c r="AD190" s="872">
        <f t="shared" ca="1" si="302"/>
        <v>159.05409434199024</v>
      </c>
      <c r="AE190" s="872">
        <f t="shared" ca="1" si="302"/>
        <v>162.44254969652775</v>
      </c>
      <c r="AF190" s="872">
        <f t="shared" ca="1" si="302"/>
        <v>207.17016037642273</v>
      </c>
      <c r="AG190" s="872">
        <f t="shared" ca="1" si="302"/>
        <v>149.02426649255926</v>
      </c>
      <c r="AH190" s="872">
        <f t="shared" ca="1" si="302"/>
        <v>158.246713152437</v>
      </c>
      <c r="AI190" s="872">
        <f t="shared" ca="1" si="302"/>
        <v>161.617968225987</v>
      </c>
      <c r="AJ190" s="872">
        <f t="shared" ca="1" si="302"/>
        <v>206.11853519684703</v>
      </c>
      <c r="AK190" s="872">
        <f t="shared" ca="1" si="302"/>
        <v>148.26779813472902</v>
      </c>
      <c r="AL190" s="872">
        <f t="shared" ca="1" si="302"/>
        <v>157.43933196288378</v>
      </c>
      <c r="AM190" s="872">
        <f t="shared" ca="1" si="302"/>
        <v>160.79338675544625</v>
      </c>
      <c r="AN190" s="872">
        <f t="shared" ca="1" si="302"/>
        <v>205.06691001727131</v>
      </c>
      <c r="AO190" s="872">
        <f t="shared" ca="1" si="302"/>
        <v>147.5113297768988</v>
      </c>
      <c r="AP190" s="872">
        <f t="shared" ca="1" si="302"/>
        <v>156.63195077333052</v>
      </c>
      <c r="AQ190" s="872">
        <f t="shared" ca="1" si="302"/>
        <v>159.9688052849055</v>
      </c>
      <c r="AR190" s="872">
        <f t="shared" ca="1" si="302"/>
        <v>204.0152848376955</v>
      </c>
      <c r="AS190" s="872">
        <f t="shared" ca="1" si="302"/>
        <v>146.7548614190685</v>
      </c>
      <c r="AT190" s="872">
        <f t="shared" ca="1" si="302"/>
        <v>155.82456958377722</v>
      </c>
      <c r="AU190" s="872">
        <f t="shared" ca="1" si="302"/>
        <v>159.14422381436475</v>
      </c>
      <c r="AV190" s="872">
        <f t="shared" ca="1" si="302"/>
        <v>202.96365965811981</v>
      </c>
      <c r="AW190" s="872">
        <f t="shared" ca="1" si="302"/>
        <v>145.99839306123826</v>
      </c>
      <c r="AX190" s="872">
        <f t="shared" ca="1" si="302"/>
        <v>155.01718839422398</v>
      </c>
      <c r="AY190" s="872">
        <f t="shared" ca="1" si="302"/>
        <v>158.31964234382397</v>
      </c>
      <c r="AZ190" s="872">
        <f t="shared" ca="1" si="302"/>
        <v>201.912034478544</v>
      </c>
      <c r="BA190" s="872">
        <f t="shared" ca="1" si="302"/>
        <v>145.24192470340799</v>
      </c>
      <c r="BB190" s="872">
        <f t="shared" ca="1" si="302"/>
        <v>154.20980720467074</v>
      </c>
      <c r="BC190" s="872">
        <f t="shared" ca="1" si="302"/>
        <v>157.49506087328328</v>
      </c>
      <c r="BD190" s="872">
        <f t="shared" ca="1" si="302"/>
        <v>200.86040929896828</v>
      </c>
      <c r="BE190" s="872">
        <f t="shared" ca="1" si="302"/>
        <v>144.48545634557777</v>
      </c>
      <c r="BF190" s="872">
        <f t="shared" ca="1" si="302"/>
        <v>153.4024260151175</v>
      </c>
      <c r="BG190" s="872">
        <f t="shared" ca="1" si="302"/>
        <v>156.6704794027425</v>
      </c>
      <c r="BH190" s="872">
        <f t="shared" ca="1" si="302"/>
        <v>199.80878411939253</v>
      </c>
      <c r="BI190" s="872">
        <f t="shared" ca="1" si="302"/>
        <v>143.7289879877475</v>
      </c>
      <c r="BJ190" s="872">
        <f t="shared" ca="1" si="302"/>
        <v>152.59504482556423</v>
      </c>
      <c r="BK190" s="872">
        <f t="shared" ca="1" si="302"/>
        <v>155.84589793220175</v>
      </c>
      <c r="BL190" s="872">
        <f t="shared" ca="1" si="302"/>
        <v>198.75715893981678</v>
      </c>
      <c r="BM190" s="872">
        <f t="shared" ca="1" si="302"/>
        <v>142.97251962991726</v>
      </c>
      <c r="BN190" s="872">
        <f t="shared" ca="1" si="302"/>
        <v>151.78766363601102</v>
      </c>
      <c r="BO190" s="872">
        <f t="shared" ca="1" si="302"/>
        <v>155.021316461661</v>
      </c>
      <c r="BP190" s="872">
        <f t="shared" ca="1" si="302"/>
        <v>197.705533760241</v>
      </c>
      <c r="BQ190" s="872">
        <f t="shared" ca="1" si="302"/>
        <v>142.21605127208704</v>
      </c>
      <c r="BR190" s="872">
        <f t="shared" ca="1" si="302"/>
        <v>150.98028244645778</v>
      </c>
      <c r="BS190" s="872">
        <f t="shared" ca="1" si="302"/>
        <v>154.19673499112028</v>
      </c>
      <c r="BT190" s="872">
        <f t="shared" ref="BT190:DI190" ca="1" si="303">BT172+BT174+BT175+BT176</f>
        <v>196.6539085806653</v>
      </c>
      <c r="BU190" s="872">
        <f t="shared" ca="1" si="303"/>
        <v>141.45958291425674</v>
      </c>
      <c r="BV190" s="872">
        <f t="shared" ca="1" si="303"/>
        <v>150.17290125690448</v>
      </c>
      <c r="BW190" s="872">
        <f t="shared" ca="1" si="303"/>
        <v>153.37215352057953</v>
      </c>
      <c r="BX190" s="872">
        <f t="shared" ca="1" si="303"/>
        <v>195.60228340108955</v>
      </c>
      <c r="BY190" s="872">
        <f t="shared" ca="1" si="303"/>
        <v>140.7031145564265</v>
      </c>
      <c r="BZ190" s="872">
        <f t="shared" ca="1" si="303"/>
        <v>149.36552006735121</v>
      </c>
      <c r="CA190" s="872">
        <f t="shared" ca="1" si="303"/>
        <v>152.54757205003875</v>
      </c>
      <c r="CB190" s="872">
        <f t="shared" ca="1" si="303"/>
        <v>194.55065822151377</v>
      </c>
      <c r="CC190" s="872">
        <f t="shared" ca="1" si="303"/>
        <v>139.94664619859623</v>
      </c>
      <c r="CD190" s="872">
        <f t="shared" ca="1" si="303"/>
        <v>148.558138877798</v>
      </c>
      <c r="CE190" s="872">
        <f t="shared" ca="1" si="303"/>
        <v>151.722990579498</v>
      </c>
      <c r="CF190" s="872">
        <f t="shared" ca="1" si="303"/>
        <v>193.49903304193802</v>
      </c>
      <c r="CG190" s="872">
        <f t="shared" ca="1" si="303"/>
        <v>139.19017784076601</v>
      </c>
      <c r="CH190" s="872">
        <f t="shared" ca="1" si="303"/>
        <v>147.75075768824473</v>
      </c>
      <c r="CI190" s="872">
        <f t="shared" ca="1" si="303"/>
        <v>150.89840910895722</v>
      </c>
      <c r="CJ190" s="872">
        <f t="shared" ca="1" si="303"/>
        <v>192.44740786236227</v>
      </c>
      <c r="CK190" s="872">
        <f t="shared" ca="1" si="303"/>
        <v>138.43370948293574</v>
      </c>
      <c r="CL190" s="872">
        <f t="shared" ca="1" si="303"/>
        <v>146.94337649869149</v>
      </c>
      <c r="CM190" s="872">
        <f t="shared" ca="1" si="303"/>
        <v>150.0738276384165</v>
      </c>
      <c r="CN190" s="872">
        <f t="shared" ca="1" si="303"/>
        <v>191.39578268278652</v>
      </c>
      <c r="CO190" s="872">
        <f t="shared" ca="1" si="303"/>
        <v>137.6772411251055</v>
      </c>
      <c r="CP190" s="872">
        <f t="shared" ca="1" si="303"/>
        <v>146.13599530913828</v>
      </c>
      <c r="CQ190" s="872">
        <f t="shared" ca="1" si="303"/>
        <v>149.24924616787575</v>
      </c>
      <c r="CR190" s="872">
        <f t="shared" ca="1" si="303"/>
        <v>190.34415750321079</v>
      </c>
      <c r="CS190" s="872">
        <f t="shared" ca="1" si="303"/>
        <v>136.92077276727528</v>
      </c>
      <c r="CT190" s="872">
        <f t="shared" ca="1" si="303"/>
        <v>0</v>
      </c>
      <c r="CU190" s="872">
        <f t="shared" ca="1" si="303"/>
        <v>0</v>
      </c>
      <c r="CV190" s="872">
        <f t="shared" ca="1" si="303"/>
        <v>0</v>
      </c>
      <c r="CW190" s="872">
        <f t="shared" ca="1" si="303"/>
        <v>0</v>
      </c>
      <c r="CX190" s="872">
        <f t="shared" ca="1" si="303"/>
        <v>0</v>
      </c>
      <c r="CY190" s="872">
        <f t="shared" ca="1" si="303"/>
        <v>0</v>
      </c>
      <c r="CZ190" s="872">
        <f t="shared" ca="1" si="303"/>
        <v>0</v>
      </c>
      <c r="DA190" s="872">
        <f t="shared" ca="1" si="303"/>
        <v>0</v>
      </c>
      <c r="DB190" s="872">
        <f t="shared" ca="1" si="303"/>
        <v>0</v>
      </c>
      <c r="DC190" s="872">
        <f t="shared" ca="1" si="303"/>
        <v>0</v>
      </c>
      <c r="DD190" s="872">
        <f t="shared" ca="1" si="303"/>
        <v>0</v>
      </c>
      <c r="DE190" s="872">
        <f t="shared" ca="1" si="303"/>
        <v>0</v>
      </c>
      <c r="DF190" s="872">
        <f t="shared" ca="1" si="303"/>
        <v>0</v>
      </c>
      <c r="DG190" s="872">
        <f t="shared" ca="1" si="303"/>
        <v>0</v>
      </c>
      <c r="DH190" s="872">
        <f t="shared" ca="1" si="303"/>
        <v>0</v>
      </c>
      <c r="DI190" s="872">
        <f t="shared" ca="1" si="303"/>
        <v>0</v>
      </c>
      <c r="DJ190" s="872">
        <f t="shared" ref="DJ190:EP190" ca="1" si="304">DJ172+DJ174+DJ175+DJ176</f>
        <v>0</v>
      </c>
      <c r="DK190" s="872">
        <f t="shared" ca="1" si="304"/>
        <v>0</v>
      </c>
      <c r="DL190" s="872">
        <f t="shared" ca="1" si="304"/>
        <v>0</v>
      </c>
      <c r="DM190" s="872">
        <f t="shared" ca="1" si="304"/>
        <v>0</v>
      </c>
      <c r="DN190" s="872">
        <f t="shared" ca="1" si="304"/>
        <v>0</v>
      </c>
      <c r="DO190" s="872">
        <f t="shared" ca="1" si="304"/>
        <v>0</v>
      </c>
      <c r="DP190" s="872">
        <f t="shared" ca="1" si="304"/>
        <v>0</v>
      </c>
      <c r="DQ190" s="872">
        <f t="shared" ca="1" si="304"/>
        <v>0</v>
      </c>
      <c r="DR190" s="872">
        <f t="shared" ca="1" si="304"/>
        <v>0</v>
      </c>
      <c r="DS190" s="872">
        <f t="shared" ca="1" si="304"/>
        <v>0</v>
      </c>
      <c r="DT190" s="872">
        <f t="shared" ca="1" si="304"/>
        <v>0</v>
      </c>
      <c r="DU190" s="872">
        <f t="shared" ca="1" si="304"/>
        <v>0</v>
      </c>
      <c r="DV190" s="872">
        <f t="shared" ca="1" si="304"/>
        <v>0</v>
      </c>
      <c r="DW190" s="872">
        <f t="shared" ca="1" si="304"/>
        <v>0</v>
      </c>
      <c r="DX190" s="872">
        <f t="shared" ca="1" si="304"/>
        <v>0</v>
      </c>
      <c r="DY190" s="872">
        <f t="shared" ca="1" si="304"/>
        <v>0</v>
      </c>
      <c r="DZ190" s="872">
        <f t="shared" ca="1" si="304"/>
        <v>0</v>
      </c>
      <c r="EA190" s="872">
        <f t="shared" ca="1" si="304"/>
        <v>0</v>
      </c>
      <c r="EB190" s="872">
        <f t="shared" ca="1" si="304"/>
        <v>0</v>
      </c>
      <c r="EC190" s="872">
        <f t="shared" ca="1" si="304"/>
        <v>0</v>
      </c>
      <c r="ED190" s="872">
        <f t="shared" ca="1" si="304"/>
        <v>0</v>
      </c>
      <c r="EE190" s="872">
        <f t="shared" ca="1" si="304"/>
        <v>0</v>
      </c>
      <c r="EF190" s="872">
        <f t="shared" ca="1" si="304"/>
        <v>0</v>
      </c>
      <c r="EG190" s="872">
        <f t="shared" ca="1" si="304"/>
        <v>0</v>
      </c>
      <c r="EH190" s="872">
        <f t="shared" ca="1" si="304"/>
        <v>0</v>
      </c>
      <c r="EI190" s="872">
        <f t="shared" ca="1" si="304"/>
        <v>0</v>
      </c>
      <c r="EJ190" s="872">
        <f t="shared" ca="1" si="304"/>
        <v>0</v>
      </c>
      <c r="EK190" s="872">
        <f t="shared" ca="1" si="304"/>
        <v>0</v>
      </c>
      <c r="EL190" s="872">
        <f t="shared" ca="1" si="304"/>
        <v>0</v>
      </c>
      <c r="EM190" s="872">
        <f t="shared" ca="1" si="304"/>
        <v>0</v>
      </c>
      <c r="EN190" s="872">
        <f t="shared" ca="1" si="304"/>
        <v>0</v>
      </c>
      <c r="EO190" s="872">
        <f t="shared" ca="1" si="304"/>
        <v>0</v>
      </c>
      <c r="EP190" s="872">
        <f t="shared" ca="1" si="304"/>
        <v>0</v>
      </c>
    </row>
    <row r="191" spans="2:146" ht="14.1" customHeight="1" outlineLevel="1">
      <c r="B191" s="874" t="s">
        <v>628</v>
      </c>
      <c r="C191" s="833"/>
      <c r="D191" s="833" t="s">
        <v>97</v>
      </c>
      <c r="E191" s="834">
        <f t="shared" ca="1" si="262"/>
        <v>30309.439110725838</v>
      </c>
      <c r="F191" s="872"/>
      <c r="G191" s="872">
        <f>G172+G173+G174+G175+G176</f>
        <v>-1E-4</v>
      </c>
      <c r="H191" s="872">
        <f t="shared" ref="H191:BS191" ca="1" si="305">H172+H173+H174+H175+H176</f>
        <v>0</v>
      </c>
      <c r="I191" s="872">
        <f t="shared" ca="1" si="305"/>
        <v>0</v>
      </c>
      <c r="J191" s="872">
        <f t="shared" ca="1" si="305"/>
        <v>0</v>
      </c>
      <c r="K191" s="872">
        <f t="shared" ca="1" si="305"/>
        <v>0</v>
      </c>
      <c r="L191" s="872">
        <f t="shared" ca="1" si="305"/>
        <v>-15000</v>
      </c>
      <c r="M191" s="872">
        <f t="shared" ca="1" si="305"/>
        <v>0</v>
      </c>
      <c r="N191" s="872">
        <f t="shared" ca="1" si="305"/>
        <v>0</v>
      </c>
      <c r="O191" s="872">
        <f t="shared" ca="1" si="305"/>
        <v>0</v>
      </c>
      <c r="P191" s="872">
        <f t="shared" ca="1" si="305"/>
        <v>0</v>
      </c>
      <c r="Q191" s="872">
        <f t="shared" ca="1" si="305"/>
        <v>0</v>
      </c>
      <c r="R191" s="872">
        <f t="shared" ca="1" si="305"/>
        <v>217.72623791064998</v>
      </c>
      <c r="S191" s="872">
        <f t="shared" ca="1" si="305"/>
        <v>221.16629410814997</v>
      </c>
      <c r="T191" s="872">
        <f t="shared" ca="1" si="305"/>
        <v>266.57503591515001</v>
      </c>
      <c r="U191" s="872">
        <f t="shared" ca="1" si="305"/>
        <v>207.54367156604999</v>
      </c>
      <c r="V191" s="872">
        <f t="shared" ca="1" si="305"/>
        <v>217.76260672109674</v>
      </c>
      <c r="W191" s="872">
        <f t="shared" ca="1" si="305"/>
        <v>221.18546263760925</v>
      </c>
      <c r="X191" s="872">
        <f t="shared" ca="1" si="305"/>
        <v>27266.367160735575</v>
      </c>
      <c r="Y191" s="872">
        <f t="shared" ca="1" si="305"/>
        <v>207.63095320821978</v>
      </c>
      <c r="Z191" s="872">
        <f t="shared" ca="1" si="305"/>
        <v>217.81163178154347</v>
      </c>
      <c r="AA191" s="872">
        <f t="shared" ca="1" si="305"/>
        <v>221.21728741706846</v>
      </c>
      <c r="AB191" s="872">
        <f t="shared" ca="1" si="305"/>
        <v>266.17194180599847</v>
      </c>
      <c r="AC191" s="872">
        <f t="shared" ca="1" si="305"/>
        <v>207.73089110038947</v>
      </c>
      <c r="AD191" s="872">
        <f t="shared" ca="1" si="305"/>
        <v>217.87350293574022</v>
      </c>
      <c r="AE191" s="872">
        <f t="shared" ca="1" si="305"/>
        <v>221.26195829027773</v>
      </c>
      <c r="AF191" s="872">
        <f t="shared" ca="1" si="305"/>
        <v>265.98956897017268</v>
      </c>
      <c r="AG191" s="872">
        <f t="shared" ca="1" si="305"/>
        <v>207.84367508630925</v>
      </c>
      <c r="AH191" s="872">
        <f t="shared" ca="1" si="305"/>
        <v>217.9484128750932</v>
      </c>
      <c r="AI191" s="872">
        <f t="shared" ca="1" si="305"/>
        <v>221.3196679486432</v>
      </c>
      <c r="AJ191" s="872">
        <f t="shared" ca="1" si="305"/>
        <v>265.82023491950326</v>
      </c>
      <c r="AK191" s="872">
        <f t="shared" ca="1" si="305"/>
        <v>207.96949785738525</v>
      </c>
      <c r="AL191" s="872">
        <f t="shared" ca="1" si="305"/>
        <v>218.03655718137983</v>
      </c>
      <c r="AM191" s="872">
        <f t="shared" ca="1" si="305"/>
        <v>221.3906119739423</v>
      </c>
      <c r="AN191" s="872">
        <f t="shared" ca="1" si="305"/>
        <v>265.66413523576739</v>
      </c>
      <c r="AO191" s="872">
        <f t="shared" ca="1" si="305"/>
        <v>208.10855499539485</v>
      </c>
      <c r="AP191" s="872">
        <f t="shared" ca="1" si="305"/>
        <v>218.13813437010401</v>
      </c>
      <c r="AQ191" s="872">
        <f t="shared" ca="1" si="305"/>
        <v>221.474988881679</v>
      </c>
      <c r="AR191" s="872">
        <f t="shared" ca="1" si="305"/>
        <v>265.521468434469</v>
      </c>
      <c r="AS191" s="872">
        <f t="shared" ca="1" si="305"/>
        <v>208.261045015842</v>
      </c>
      <c r="AT191" s="872">
        <f t="shared" ca="1" si="305"/>
        <v>218.25334593450231</v>
      </c>
      <c r="AU191" s="872">
        <f t="shared" ca="1" si="305"/>
        <v>221.57300016508981</v>
      </c>
      <c r="AV191" s="872">
        <f t="shared" ca="1" si="305"/>
        <v>265.39243600884487</v>
      </c>
      <c r="AW191" s="872">
        <f t="shared" ca="1" si="305"/>
        <v>208.42716941196335</v>
      </c>
      <c r="AX191" s="872">
        <f t="shared" ca="1" si="305"/>
        <v>218.38239639020992</v>
      </c>
      <c r="AY191" s="872">
        <f t="shared" ca="1" si="305"/>
        <v>221.68485033980991</v>
      </c>
      <c r="AZ191" s="872">
        <f t="shared" ca="1" si="305"/>
        <v>265.27724247452994</v>
      </c>
      <c r="BA191" s="872">
        <f t="shared" ca="1" si="305"/>
        <v>208.60713269939393</v>
      </c>
      <c r="BB191" s="872">
        <f t="shared" ca="1" si="305"/>
        <v>218.52549332059647</v>
      </c>
      <c r="BC191" s="872">
        <f t="shared" ca="1" si="305"/>
        <v>221.81074698920901</v>
      </c>
      <c r="BD191" s="872">
        <f t="shared" ca="1" si="305"/>
        <v>265.17609541489401</v>
      </c>
      <c r="BE191" s="872">
        <f t="shared" ca="1" si="305"/>
        <v>208.8011424615035</v>
      </c>
      <c r="BF191" s="872">
        <f t="shared" ca="1" si="305"/>
        <v>218.68284742278212</v>
      </c>
      <c r="BG191" s="872">
        <f t="shared" ca="1" si="305"/>
        <v>221.95090081040712</v>
      </c>
      <c r="BH191" s="872">
        <f t="shared" ca="1" si="305"/>
        <v>265.08920552705712</v>
      </c>
      <c r="BI191" s="872">
        <f t="shared" ca="1" si="305"/>
        <v>209.00940939541209</v>
      </c>
      <c r="BJ191" s="872">
        <f t="shared" ca="1" si="305"/>
        <v>218.85467255434378</v>
      </c>
      <c r="BK191" s="872">
        <f t="shared" ca="1" si="305"/>
        <v>222.1055256609813</v>
      </c>
      <c r="BL191" s="872">
        <f t="shared" ca="1" si="305"/>
        <v>265.01678666859635</v>
      </c>
      <c r="BM191" s="872">
        <f t="shared" ca="1" si="305"/>
        <v>209.23214735869681</v>
      </c>
      <c r="BN191" s="872">
        <f t="shared" ca="1" si="305"/>
        <v>219.04118578072229</v>
      </c>
      <c r="BO191" s="872">
        <f t="shared" ca="1" si="305"/>
        <v>222.27483860637227</v>
      </c>
      <c r="BP191" s="872">
        <f t="shared" ca="1" si="305"/>
        <v>264.95905590495227</v>
      </c>
      <c r="BQ191" s="872">
        <f t="shared" ca="1" si="305"/>
        <v>209.46957341679831</v>
      </c>
      <c r="BR191" s="872">
        <f t="shared" ca="1" si="305"/>
        <v>219.24260742333971</v>
      </c>
      <c r="BS191" s="872">
        <f t="shared" ca="1" si="305"/>
        <v>222.45905996800221</v>
      </c>
      <c r="BT191" s="872">
        <f t="shared" ref="BT191:DI191" ca="1" si="306">BT172+BT173+BT174+BT175+BT176</f>
        <v>264.91623355754723</v>
      </c>
      <c r="BU191" s="872">
        <f t="shared" ca="1" si="306"/>
        <v>209.72190789113867</v>
      </c>
      <c r="BV191" s="872">
        <f t="shared" ca="1" si="306"/>
        <v>219.45916110843962</v>
      </c>
      <c r="BW191" s="872">
        <f t="shared" ca="1" si="306"/>
        <v>222.65841337211467</v>
      </c>
      <c r="BX191" s="872">
        <f t="shared" ca="1" si="306"/>
        <v>264.88854325262469</v>
      </c>
      <c r="BY191" s="872">
        <f t="shared" ca="1" si="306"/>
        <v>209.98937440796163</v>
      </c>
      <c r="BZ191" s="872">
        <f t="shared" ca="1" si="306"/>
        <v>219.69107381665935</v>
      </c>
      <c r="CA191" s="872">
        <f t="shared" ca="1" si="306"/>
        <v>222.87312579934689</v>
      </c>
      <c r="CB191" s="872">
        <f t="shared" ca="1" si="306"/>
        <v>264.87621197082194</v>
      </c>
      <c r="CC191" s="872">
        <f t="shared" ca="1" si="306"/>
        <v>210.27219994790437</v>
      </c>
      <c r="CD191" s="872">
        <f t="shared" ca="1" si="306"/>
        <v>219.93857593334576</v>
      </c>
      <c r="CE191" s="872">
        <f t="shared" ca="1" si="306"/>
        <v>223.10342763504576</v>
      </c>
      <c r="CF191" s="872">
        <f t="shared" ca="1" si="306"/>
        <v>264.87947009748581</v>
      </c>
      <c r="CG191" s="872">
        <f t="shared" ca="1" si="306"/>
        <v>210.57061489631377</v>
      </c>
      <c r="CH191" s="872">
        <f t="shared" ca="1" si="306"/>
        <v>220.20190129962572</v>
      </c>
      <c r="CI191" s="872">
        <f t="shared" ca="1" si="306"/>
        <v>223.34955272033818</v>
      </c>
      <c r="CJ191" s="872">
        <f t="shared" ca="1" si="306"/>
        <v>264.89855147374323</v>
      </c>
      <c r="CK191" s="872">
        <f t="shared" ca="1" si="306"/>
        <v>210.88485309431672</v>
      </c>
      <c r="CL191" s="872">
        <f t="shared" ca="1" si="306"/>
        <v>220.48128726424318</v>
      </c>
      <c r="CM191" s="872">
        <f t="shared" ca="1" si="306"/>
        <v>223.61173840396819</v>
      </c>
      <c r="CN191" s="872">
        <f t="shared" ca="1" si="306"/>
        <v>264.9336934483382</v>
      </c>
      <c r="CO191" s="872">
        <f t="shared" ca="1" si="306"/>
        <v>211.21515189065718</v>
      </c>
      <c r="CP191" s="872">
        <f t="shared" ca="1" si="306"/>
        <v>220.77697473617323</v>
      </c>
      <c r="CQ191" s="872">
        <f t="shared" ca="1" si="306"/>
        <v>223.8902255949107</v>
      </c>
      <c r="CR191" s="872">
        <f t="shared" ca="1" si="306"/>
        <v>264.98513693024574</v>
      </c>
      <c r="CS191" s="872">
        <f t="shared" ca="1" si="306"/>
        <v>211.56175219431023</v>
      </c>
      <c r="CT191" s="872">
        <f t="shared" ca="1" si="306"/>
        <v>0</v>
      </c>
      <c r="CU191" s="872">
        <f t="shared" ca="1" si="306"/>
        <v>0</v>
      </c>
      <c r="CV191" s="872">
        <f t="shared" ca="1" si="306"/>
        <v>0</v>
      </c>
      <c r="CW191" s="872">
        <f t="shared" ca="1" si="306"/>
        <v>0</v>
      </c>
      <c r="CX191" s="872">
        <f t="shared" ca="1" si="306"/>
        <v>0</v>
      </c>
      <c r="CY191" s="872">
        <f t="shared" ca="1" si="306"/>
        <v>0</v>
      </c>
      <c r="CZ191" s="872">
        <f t="shared" ca="1" si="306"/>
        <v>0</v>
      </c>
      <c r="DA191" s="872">
        <f t="shared" ca="1" si="306"/>
        <v>0</v>
      </c>
      <c r="DB191" s="872">
        <f t="shared" ca="1" si="306"/>
        <v>0</v>
      </c>
      <c r="DC191" s="872">
        <f t="shared" ca="1" si="306"/>
        <v>0</v>
      </c>
      <c r="DD191" s="872">
        <f t="shared" ca="1" si="306"/>
        <v>0</v>
      </c>
      <c r="DE191" s="872">
        <f t="shared" ca="1" si="306"/>
        <v>0</v>
      </c>
      <c r="DF191" s="872">
        <f t="shared" ca="1" si="306"/>
        <v>0</v>
      </c>
      <c r="DG191" s="872">
        <f t="shared" ca="1" si="306"/>
        <v>0</v>
      </c>
      <c r="DH191" s="872">
        <f t="shared" ca="1" si="306"/>
        <v>0</v>
      </c>
      <c r="DI191" s="872">
        <f t="shared" ca="1" si="306"/>
        <v>0</v>
      </c>
      <c r="DJ191" s="872">
        <f t="shared" ref="DJ191:EP191" ca="1" si="307">DJ172+DJ173+DJ174+DJ175+DJ176</f>
        <v>0</v>
      </c>
      <c r="DK191" s="872">
        <f t="shared" ca="1" si="307"/>
        <v>0</v>
      </c>
      <c r="DL191" s="872">
        <f t="shared" ca="1" si="307"/>
        <v>0</v>
      </c>
      <c r="DM191" s="872">
        <f t="shared" ca="1" si="307"/>
        <v>0</v>
      </c>
      <c r="DN191" s="872">
        <f t="shared" ca="1" si="307"/>
        <v>0</v>
      </c>
      <c r="DO191" s="872">
        <f t="shared" ca="1" si="307"/>
        <v>0</v>
      </c>
      <c r="DP191" s="872">
        <f t="shared" ca="1" si="307"/>
        <v>0</v>
      </c>
      <c r="DQ191" s="872">
        <f t="shared" ca="1" si="307"/>
        <v>0</v>
      </c>
      <c r="DR191" s="872">
        <f t="shared" ca="1" si="307"/>
        <v>0</v>
      </c>
      <c r="DS191" s="872">
        <f t="shared" ca="1" si="307"/>
        <v>0</v>
      </c>
      <c r="DT191" s="872">
        <f t="shared" ca="1" si="307"/>
        <v>0</v>
      </c>
      <c r="DU191" s="872">
        <f t="shared" ca="1" si="307"/>
        <v>0</v>
      </c>
      <c r="DV191" s="872">
        <f t="shared" ca="1" si="307"/>
        <v>0</v>
      </c>
      <c r="DW191" s="872">
        <f t="shared" ca="1" si="307"/>
        <v>0</v>
      </c>
      <c r="DX191" s="872">
        <f t="shared" ca="1" si="307"/>
        <v>0</v>
      </c>
      <c r="DY191" s="872">
        <f t="shared" ca="1" si="307"/>
        <v>0</v>
      </c>
      <c r="DZ191" s="872">
        <f t="shared" ca="1" si="307"/>
        <v>0</v>
      </c>
      <c r="EA191" s="872">
        <f t="shared" ca="1" si="307"/>
        <v>0</v>
      </c>
      <c r="EB191" s="872">
        <f t="shared" ca="1" si="307"/>
        <v>0</v>
      </c>
      <c r="EC191" s="872">
        <f t="shared" ca="1" si="307"/>
        <v>0</v>
      </c>
      <c r="ED191" s="872">
        <f t="shared" ca="1" si="307"/>
        <v>0</v>
      </c>
      <c r="EE191" s="872">
        <f t="shared" ca="1" si="307"/>
        <v>0</v>
      </c>
      <c r="EF191" s="872">
        <f t="shared" ca="1" si="307"/>
        <v>0</v>
      </c>
      <c r="EG191" s="872">
        <f t="shared" ca="1" si="307"/>
        <v>0</v>
      </c>
      <c r="EH191" s="872">
        <f t="shared" ca="1" si="307"/>
        <v>0</v>
      </c>
      <c r="EI191" s="872">
        <f t="shared" ca="1" si="307"/>
        <v>0</v>
      </c>
      <c r="EJ191" s="872">
        <f t="shared" ca="1" si="307"/>
        <v>0</v>
      </c>
      <c r="EK191" s="872">
        <f t="shared" ca="1" si="307"/>
        <v>0</v>
      </c>
      <c r="EL191" s="872">
        <f t="shared" ca="1" si="307"/>
        <v>0</v>
      </c>
      <c r="EM191" s="872">
        <f t="shared" ca="1" si="307"/>
        <v>0</v>
      </c>
      <c r="EN191" s="872">
        <f t="shared" ca="1" si="307"/>
        <v>0</v>
      </c>
      <c r="EO191" s="872">
        <f t="shared" ca="1" si="307"/>
        <v>0</v>
      </c>
      <c r="EP191" s="872">
        <f t="shared" ca="1" si="307"/>
        <v>0</v>
      </c>
    </row>
    <row r="192" spans="2:146" ht="14.1" customHeight="1">
      <c r="C192" s="406"/>
      <c r="E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  <c r="AO192" s="71"/>
      <c r="AP192" s="71"/>
      <c r="AQ192" s="71"/>
      <c r="AR192" s="71"/>
      <c r="AS192" s="71"/>
      <c r="AT192" s="71"/>
      <c r="AU192" s="71"/>
      <c r="AV192" s="71"/>
      <c r="AW192" s="71"/>
      <c r="AX192" s="71"/>
      <c r="AY192" s="71"/>
      <c r="AZ192" s="71"/>
      <c r="BA192" s="71"/>
      <c r="BB192" s="71"/>
      <c r="BC192" s="71"/>
      <c r="BD192" s="71"/>
      <c r="BE192" s="71"/>
      <c r="BF192" s="71"/>
      <c r="BG192" s="71"/>
      <c r="BH192" s="71"/>
      <c r="BI192" s="71"/>
      <c r="BJ192" s="71"/>
      <c r="BK192" s="71"/>
      <c r="BL192" s="71"/>
      <c r="BM192" s="71"/>
      <c r="BN192" s="71"/>
      <c r="BO192" s="71"/>
      <c r="BP192" s="71"/>
      <c r="BQ192" s="71"/>
      <c r="BR192" s="71"/>
      <c r="BS192" s="71"/>
      <c r="BT192" s="71"/>
      <c r="BU192" s="71"/>
      <c r="BV192" s="71"/>
      <c r="BW192" s="71"/>
      <c r="BX192" s="71"/>
      <c r="BY192" s="71"/>
      <c r="BZ192" s="71"/>
      <c r="CA192" s="71"/>
      <c r="CB192" s="71"/>
      <c r="CC192" s="71"/>
      <c r="CD192" s="71"/>
      <c r="CE192" s="71"/>
      <c r="CF192" s="71"/>
      <c r="CG192" s="71"/>
      <c r="CH192" s="71"/>
      <c r="CI192" s="71"/>
      <c r="CJ192" s="71"/>
      <c r="CK192" s="71"/>
      <c r="CL192" s="71"/>
      <c r="CM192" s="71"/>
      <c r="CN192" s="71"/>
      <c r="CO192" s="71"/>
      <c r="CP192" s="71"/>
      <c r="CQ192" s="71"/>
      <c r="CR192" s="71"/>
      <c r="CS192" s="71"/>
      <c r="CT192" s="71"/>
      <c r="CU192" s="71"/>
      <c r="CV192" s="71"/>
      <c r="CW192" s="71"/>
      <c r="CX192" s="71"/>
      <c r="CY192" s="71"/>
      <c r="CZ192" s="71"/>
      <c r="DA192" s="71"/>
      <c r="DB192" s="71"/>
      <c r="DC192" s="71"/>
      <c r="DD192" s="71"/>
      <c r="DE192" s="71"/>
      <c r="DF192" s="71"/>
      <c r="DG192" s="71"/>
      <c r="DH192" s="71"/>
      <c r="DI192" s="71"/>
      <c r="DJ192" s="71"/>
      <c r="DK192" s="71"/>
      <c r="DL192" s="71"/>
      <c r="DM192" s="71"/>
      <c r="DN192" s="71"/>
      <c r="DO192" s="71"/>
      <c r="DP192" s="71"/>
      <c r="DQ192" s="71"/>
      <c r="DR192" s="71"/>
      <c r="DS192" s="71"/>
      <c r="DT192" s="71"/>
      <c r="DU192" s="71"/>
      <c r="DV192" s="71"/>
      <c r="DW192" s="71"/>
      <c r="DX192" s="71"/>
      <c r="DY192" s="71"/>
      <c r="DZ192" s="71"/>
      <c r="EA192" s="71"/>
      <c r="EB192" s="71"/>
      <c r="EC192" s="71"/>
      <c r="ED192" s="71"/>
      <c r="EE192" s="71"/>
      <c r="EF192" s="71"/>
      <c r="EG192" s="71"/>
      <c r="EH192" s="71"/>
      <c r="EI192" s="71"/>
      <c r="EJ192" s="71"/>
      <c r="EK192" s="71"/>
      <c r="EL192" s="71"/>
      <c r="EM192" s="71"/>
      <c r="EN192" s="71"/>
      <c r="EO192" s="71"/>
      <c r="EP192" s="71"/>
    </row>
    <row r="193" spans="2:146" ht="14.1" customHeight="1">
      <c r="B193" s="827" t="s">
        <v>652</v>
      </c>
      <c r="C193" s="808"/>
      <c r="D193" s="828"/>
      <c r="E193" s="828"/>
      <c r="F193" s="828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  <c r="AO193" s="71"/>
      <c r="AP193" s="71"/>
      <c r="AQ193" s="71"/>
      <c r="AR193" s="71"/>
      <c r="AS193" s="71"/>
      <c r="AT193" s="71"/>
      <c r="AU193" s="71"/>
      <c r="AV193" s="71"/>
      <c r="AW193" s="71"/>
      <c r="AX193" s="71"/>
      <c r="AY193" s="71"/>
      <c r="AZ193" s="71"/>
      <c r="BA193" s="71"/>
      <c r="BB193" s="71"/>
      <c r="BC193" s="71"/>
      <c r="BD193" s="71"/>
      <c r="BE193" s="71"/>
      <c r="BF193" s="71"/>
      <c r="BG193" s="71"/>
      <c r="BH193" s="71"/>
      <c r="BI193" s="71"/>
      <c r="BJ193" s="71"/>
      <c r="BK193" s="71"/>
      <c r="BL193" s="71"/>
      <c r="BM193" s="71"/>
      <c r="BN193" s="71"/>
      <c r="BO193" s="71"/>
      <c r="BP193" s="71"/>
      <c r="BQ193" s="71"/>
      <c r="BR193" s="71"/>
      <c r="BS193" s="71"/>
      <c r="BT193" s="71"/>
      <c r="BU193" s="71"/>
      <c r="BV193" s="71"/>
      <c r="BW193" s="71"/>
      <c r="BX193" s="71"/>
      <c r="BY193" s="71"/>
      <c r="BZ193" s="71"/>
      <c r="CA193" s="71"/>
      <c r="CB193" s="71"/>
      <c r="CC193" s="71"/>
      <c r="CD193" s="71"/>
      <c r="CE193" s="71"/>
      <c r="CF193" s="71"/>
      <c r="CG193" s="71"/>
      <c r="CH193" s="71"/>
      <c r="CI193" s="71"/>
      <c r="CJ193" s="71"/>
      <c r="CK193" s="71"/>
      <c r="CL193" s="71"/>
      <c r="CM193" s="71"/>
      <c r="CN193" s="71"/>
      <c r="CO193" s="71"/>
      <c r="CP193" s="71"/>
      <c r="CQ193" s="71"/>
      <c r="CR193" s="71"/>
      <c r="CS193" s="71"/>
      <c r="CT193" s="71"/>
      <c r="CU193" s="71"/>
      <c r="CV193" s="71"/>
      <c r="CW193" s="71"/>
      <c r="CX193" s="71"/>
      <c r="CY193" s="71"/>
      <c r="CZ193" s="71"/>
      <c r="DA193" s="71"/>
      <c r="DB193" s="71"/>
      <c r="DC193" s="71"/>
      <c r="DD193" s="71"/>
      <c r="DE193" s="71"/>
      <c r="DF193" s="71"/>
      <c r="DG193" s="71"/>
      <c r="DH193" s="71"/>
      <c r="DI193" s="71"/>
      <c r="DJ193" s="71"/>
      <c r="DK193" s="71"/>
      <c r="DL193" s="71"/>
      <c r="DM193" s="71"/>
      <c r="DN193" s="71"/>
      <c r="DO193" s="71"/>
      <c r="DP193" s="71"/>
      <c r="DQ193" s="71"/>
      <c r="DR193" s="71"/>
      <c r="DS193" s="71"/>
      <c r="DT193" s="71"/>
      <c r="DU193" s="71"/>
      <c r="DV193" s="71"/>
      <c r="DW193" s="71"/>
      <c r="DX193" s="71"/>
      <c r="DY193" s="71"/>
      <c r="DZ193" s="71"/>
      <c r="EA193" s="71"/>
      <c r="EB193" s="71"/>
      <c r="EC193" s="71"/>
      <c r="ED193" s="71"/>
      <c r="EE193" s="71"/>
      <c r="EF193" s="71"/>
      <c r="EG193" s="71"/>
      <c r="EH193" s="71"/>
      <c r="EI193" s="71"/>
      <c r="EJ193" s="71"/>
      <c r="EK193" s="71"/>
      <c r="EL193" s="71"/>
      <c r="EM193" s="71"/>
      <c r="EN193" s="71"/>
      <c r="EO193" s="71"/>
      <c r="EP193" s="71"/>
    </row>
    <row r="194" spans="2:146" ht="14.1" customHeight="1">
      <c r="B194" s="827"/>
      <c r="C194" s="808"/>
      <c r="D194" s="828"/>
      <c r="E194" s="829" t="s">
        <v>421</v>
      </c>
      <c r="F194" s="829" t="s">
        <v>595</v>
      </c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  <c r="AO194" s="71"/>
      <c r="AP194" s="71"/>
      <c r="AQ194" s="71"/>
      <c r="AR194" s="71"/>
      <c r="AS194" s="71"/>
      <c r="AT194" s="71"/>
      <c r="AU194" s="71"/>
      <c r="AV194" s="71"/>
      <c r="AW194" s="71"/>
      <c r="AX194" s="71"/>
      <c r="AY194" s="71"/>
      <c r="AZ194" s="71"/>
      <c r="BA194" s="71"/>
      <c r="BB194" s="71"/>
      <c r="BC194" s="71"/>
      <c r="BD194" s="71"/>
      <c r="BE194" s="71"/>
      <c r="BF194" s="71"/>
      <c r="BG194" s="71"/>
      <c r="BH194" s="71"/>
      <c r="BI194" s="71"/>
      <c r="BJ194" s="71"/>
      <c r="BK194" s="71"/>
      <c r="BL194" s="71"/>
      <c r="BM194" s="71"/>
      <c r="BN194" s="71"/>
      <c r="BO194" s="71"/>
      <c r="BP194" s="71"/>
      <c r="BQ194" s="71"/>
      <c r="BR194" s="71"/>
      <c r="BS194" s="71"/>
      <c r="BT194" s="71"/>
      <c r="BU194" s="71"/>
      <c r="BV194" s="71"/>
      <c r="BW194" s="71"/>
      <c r="BX194" s="71"/>
      <c r="BY194" s="71"/>
      <c r="BZ194" s="71"/>
      <c r="CA194" s="71"/>
      <c r="CB194" s="71"/>
      <c r="CC194" s="71"/>
      <c r="CD194" s="71"/>
      <c r="CE194" s="71"/>
      <c r="CF194" s="71"/>
      <c r="CG194" s="71"/>
      <c r="CH194" s="71"/>
      <c r="CI194" s="71"/>
      <c r="CJ194" s="71"/>
      <c r="CK194" s="71"/>
      <c r="CL194" s="71"/>
      <c r="CM194" s="71"/>
      <c r="CN194" s="71"/>
      <c r="CO194" s="71"/>
      <c r="CP194" s="71"/>
      <c r="CQ194" s="71"/>
      <c r="CR194" s="71"/>
      <c r="CS194" s="71"/>
      <c r="CT194" s="71"/>
      <c r="CU194" s="71"/>
      <c r="CV194" s="71"/>
      <c r="CW194" s="71"/>
      <c r="CX194" s="71"/>
      <c r="CY194" s="71"/>
      <c r="CZ194" s="71"/>
      <c r="DA194" s="71"/>
      <c r="DB194" s="71"/>
      <c r="DC194" s="71"/>
      <c r="DD194" s="71"/>
      <c r="DE194" s="71"/>
      <c r="DF194" s="71"/>
      <c r="DG194" s="71"/>
      <c r="DH194" s="71"/>
      <c r="DI194" s="71"/>
      <c r="DJ194" s="71"/>
      <c r="DK194" s="71"/>
      <c r="DL194" s="71"/>
      <c r="DM194" s="71"/>
      <c r="DN194" s="71"/>
      <c r="DO194" s="71"/>
      <c r="DP194" s="71"/>
      <c r="DQ194" s="71"/>
      <c r="DR194" s="71"/>
      <c r="DS194" s="71"/>
      <c r="DT194" s="71"/>
      <c r="DU194" s="71"/>
      <c r="DV194" s="71"/>
      <c r="DW194" s="71"/>
      <c r="DX194" s="71"/>
      <c r="DY194" s="71"/>
      <c r="DZ194" s="71"/>
      <c r="EA194" s="71"/>
      <c r="EB194" s="71"/>
      <c r="EC194" s="71"/>
      <c r="ED194" s="71"/>
      <c r="EE194" s="71"/>
      <c r="EF194" s="71"/>
      <c r="EG194" s="71"/>
      <c r="EH194" s="71"/>
      <c r="EI194" s="71"/>
      <c r="EJ194" s="71"/>
      <c r="EK194" s="71"/>
      <c r="EL194" s="71"/>
      <c r="EM194" s="71"/>
      <c r="EN194" s="71"/>
      <c r="EO194" s="71"/>
      <c r="EP194" s="71"/>
    </row>
    <row r="195" spans="2:146" ht="14.1" customHeight="1">
      <c r="B195" s="806" t="s">
        <v>941</v>
      </c>
      <c r="C195" s="806"/>
      <c r="D195" s="807" t="s">
        <v>100</v>
      </c>
      <c r="E195" s="830">
        <f ca="1">XIRR(G172:EP172,$G$4:$EP$4)</f>
        <v>0.21644039750099184</v>
      </c>
      <c r="F195" s="561"/>
      <c r="G195" s="82"/>
      <c r="H195" s="82"/>
      <c r="I195" s="82"/>
      <c r="J195" s="82"/>
      <c r="K195" s="82"/>
      <c r="L195" s="82"/>
      <c r="M195" s="82"/>
      <c r="N195" s="82"/>
      <c r="O195" s="82"/>
      <c r="P195" s="82"/>
      <c r="Q195" s="82"/>
      <c r="R195" s="82"/>
      <c r="S195" s="82"/>
      <c r="T195" s="82"/>
      <c r="U195" s="82"/>
      <c r="V195" s="82"/>
      <c r="W195" s="82"/>
      <c r="X195" s="82"/>
      <c r="Y195" s="82"/>
      <c r="Z195" s="82"/>
      <c r="AA195" s="82"/>
      <c r="AB195" s="82"/>
      <c r="AC195" s="82"/>
      <c r="AD195" s="82"/>
      <c r="AE195" s="82"/>
      <c r="AF195" s="82"/>
      <c r="AG195" s="82"/>
      <c r="AH195" s="82"/>
      <c r="AI195" s="82"/>
      <c r="AJ195" s="82"/>
      <c r="AK195" s="82"/>
      <c r="AL195" s="82"/>
      <c r="AM195" s="82"/>
      <c r="AN195" s="82"/>
      <c r="AO195" s="82"/>
      <c r="AP195" s="82"/>
      <c r="AQ195" s="82"/>
      <c r="AR195" s="82"/>
      <c r="AS195" s="82"/>
      <c r="AT195" s="82"/>
      <c r="AU195" s="82"/>
      <c r="AV195" s="82"/>
      <c r="AW195" s="82"/>
      <c r="AX195" s="82"/>
      <c r="AY195" s="82"/>
      <c r="AZ195" s="82"/>
      <c r="BA195" s="82"/>
      <c r="BB195" s="82"/>
      <c r="BC195" s="82"/>
      <c r="BD195" s="82"/>
      <c r="BE195" s="82"/>
      <c r="BF195" s="82"/>
      <c r="BG195" s="82"/>
      <c r="BH195" s="82"/>
      <c r="BI195" s="82"/>
      <c r="BJ195" s="82"/>
      <c r="BK195" s="82"/>
      <c r="BL195" s="82"/>
      <c r="BM195" s="82"/>
      <c r="BN195" s="82"/>
      <c r="BO195" s="82"/>
      <c r="BP195" s="82"/>
      <c r="BQ195" s="82"/>
      <c r="BR195" s="82"/>
      <c r="BS195" s="82"/>
      <c r="BT195" s="82"/>
      <c r="BU195" s="82"/>
      <c r="BV195" s="82"/>
      <c r="BW195" s="82"/>
      <c r="BX195" s="82"/>
      <c r="BY195" s="82"/>
      <c r="BZ195" s="82"/>
      <c r="CA195" s="82"/>
      <c r="CB195" s="82"/>
      <c r="CC195" s="82"/>
      <c r="CD195" s="82"/>
      <c r="CE195" s="82"/>
      <c r="CF195" s="82"/>
      <c r="CG195" s="82"/>
      <c r="CH195" s="82"/>
      <c r="CI195" s="82"/>
      <c r="CJ195" s="82"/>
      <c r="CK195" s="82"/>
      <c r="CL195" s="82"/>
      <c r="CM195" s="82"/>
      <c r="CN195" s="82"/>
      <c r="CO195" s="82"/>
      <c r="CP195" s="82"/>
      <c r="CQ195" s="82"/>
      <c r="CR195" s="82"/>
      <c r="CS195" s="82"/>
      <c r="CT195" s="82"/>
      <c r="CU195" s="82"/>
      <c r="CV195" s="82"/>
      <c r="CW195" s="82"/>
      <c r="CX195" s="82"/>
      <c r="CY195" s="82"/>
      <c r="CZ195" s="82"/>
      <c r="DA195" s="82"/>
      <c r="DB195" s="82"/>
      <c r="DC195" s="82"/>
      <c r="DD195" s="82"/>
      <c r="DE195" s="82"/>
      <c r="DF195" s="82"/>
      <c r="DG195" s="82"/>
      <c r="DH195" s="82"/>
      <c r="DI195" s="82"/>
      <c r="DJ195" s="82"/>
      <c r="DK195" s="82"/>
      <c r="DL195" s="82"/>
      <c r="DM195" s="82"/>
      <c r="DN195" s="82"/>
      <c r="DO195" s="82"/>
      <c r="DP195" s="82"/>
      <c r="DQ195" s="82"/>
      <c r="DR195" s="82"/>
      <c r="DS195" s="82"/>
      <c r="DT195" s="82"/>
      <c r="DU195" s="82"/>
      <c r="DV195" s="82"/>
      <c r="DW195" s="82"/>
      <c r="DX195" s="82"/>
      <c r="DY195" s="82"/>
      <c r="DZ195" s="82"/>
      <c r="EA195" s="82"/>
      <c r="EB195" s="82"/>
      <c r="EC195" s="82"/>
      <c r="ED195" s="82"/>
      <c r="EE195" s="82"/>
      <c r="EF195" s="82"/>
      <c r="EG195" s="82"/>
      <c r="EH195" s="82"/>
      <c r="EI195" s="82"/>
      <c r="EJ195" s="82"/>
      <c r="EK195" s="82"/>
      <c r="EL195" s="82"/>
      <c r="EM195" s="82"/>
      <c r="EN195" s="82"/>
      <c r="EO195" s="82"/>
      <c r="EP195" s="82"/>
    </row>
    <row r="196" spans="2:146" ht="14.1" customHeight="1">
      <c r="B196" s="806" t="s">
        <v>946</v>
      </c>
      <c r="C196" s="806"/>
      <c r="D196" s="807" t="s">
        <v>100</v>
      </c>
      <c r="E196" s="830">
        <f ca="1">XIRR(G177:EP177,$G$4:$EP$4)</f>
        <v>0.23934980034828188</v>
      </c>
      <c r="F196" s="561"/>
      <c r="G196" s="82"/>
      <c r="H196" s="82"/>
      <c r="I196" s="82"/>
      <c r="J196" s="82"/>
      <c r="K196" s="82"/>
      <c r="L196" s="82"/>
      <c r="M196" s="82"/>
      <c r="N196" s="82"/>
      <c r="O196" s="82"/>
      <c r="P196" s="82"/>
      <c r="Q196" s="82"/>
      <c r="R196" s="82"/>
      <c r="S196" s="82"/>
      <c r="T196" s="82"/>
      <c r="U196" s="82"/>
      <c r="V196" s="82"/>
      <c r="W196" s="82"/>
      <c r="X196" s="82"/>
      <c r="Y196" s="82"/>
      <c r="Z196" s="82"/>
      <c r="AA196" s="82"/>
      <c r="AB196" s="82"/>
      <c r="AC196" s="82"/>
      <c r="AD196" s="82"/>
      <c r="AE196" s="82"/>
      <c r="AF196" s="82"/>
      <c r="AG196" s="82"/>
      <c r="AH196" s="82"/>
      <c r="AI196" s="82"/>
      <c r="AJ196" s="82"/>
      <c r="AK196" s="82"/>
      <c r="AL196" s="82"/>
      <c r="AM196" s="82"/>
      <c r="AN196" s="82"/>
      <c r="AO196" s="82"/>
      <c r="AP196" s="82"/>
      <c r="AQ196" s="82"/>
      <c r="AR196" s="82"/>
      <c r="AS196" s="82"/>
      <c r="AT196" s="82"/>
      <c r="AU196" s="82"/>
      <c r="AV196" s="82"/>
      <c r="AW196" s="82"/>
      <c r="AX196" s="82"/>
      <c r="AY196" s="82"/>
      <c r="AZ196" s="82"/>
      <c r="BA196" s="82"/>
      <c r="BB196" s="82"/>
      <c r="BC196" s="82"/>
      <c r="BD196" s="82"/>
      <c r="BE196" s="82"/>
      <c r="BF196" s="82"/>
      <c r="BG196" s="82"/>
      <c r="BH196" s="82"/>
      <c r="BI196" s="82"/>
      <c r="BJ196" s="82"/>
      <c r="BK196" s="82"/>
      <c r="BL196" s="82"/>
      <c r="BM196" s="82"/>
      <c r="BN196" s="82"/>
      <c r="BO196" s="82"/>
      <c r="BP196" s="82"/>
      <c r="BQ196" s="82"/>
      <c r="BR196" s="82"/>
      <c r="BS196" s="82"/>
      <c r="BT196" s="82"/>
      <c r="BU196" s="82"/>
      <c r="BV196" s="82"/>
      <c r="BW196" s="82"/>
      <c r="BX196" s="82"/>
      <c r="BY196" s="82"/>
      <c r="BZ196" s="82"/>
      <c r="CA196" s="82"/>
      <c r="CB196" s="82"/>
      <c r="CC196" s="82"/>
      <c r="CD196" s="82"/>
      <c r="CE196" s="82"/>
      <c r="CF196" s="82"/>
      <c r="CG196" s="82"/>
      <c r="CH196" s="82"/>
      <c r="CI196" s="82"/>
      <c r="CJ196" s="82"/>
      <c r="CK196" s="82"/>
      <c r="CL196" s="82"/>
      <c r="CM196" s="82"/>
      <c r="CN196" s="82"/>
      <c r="CO196" s="82"/>
      <c r="CP196" s="82"/>
      <c r="CQ196" s="82"/>
      <c r="CR196" s="82"/>
      <c r="CS196" s="82"/>
      <c r="CT196" s="82"/>
      <c r="CU196" s="82"/>
      <c r="CV196" s="82"/>
      <c r="CW196" s="82"/>
      <c r="CX196" s="82"/>
      <c r="CY196" s="82"/>
      <c r="CZ196" s="82"/>
      <c r="DA196" s="82"/>
      <c r="DB196" s="82"/>
      <c r="DC196" s="82"/>
      <c r="DD196" s="82"/>
      <c r="DE196" s="82"/>
      <c r="DF196" s="82"/>
      <c r="DG196" s="82"/>
      <c r="DH196" s="82"/>
      <c r="DI196" s="82"/>
      <c r="DJ196" s="82"/>
      <c r="DK196" s="82"/>
      <c r="DL196" s="82"/>
      <c r="DM196" s="82"/>
      <c r="DN196" s="82"/>
      <c r="DO196" s="82"/>
      <c r="DP196" s="82"/>
      <c r="DQ196" s="82"/>
      <c r="DR196" s="82"/>
      <c r="DS196" s="82"/>
      <c r="DT196" s="82"/>
      <c r="DU196" s="82"/>
      <c r="DV196" s="82"/>
      <c r="DW196" s="82"/>
      <c r="DX196" s="82"/>
      <c r="DY196" s="82"/>
      <c r="DZ196" s="82"/>
      <c r="EA196" s="82"/>
      <c r="EB196" s="82"/>
      <c r="EC196" s="82"/>
      <c r="ED196" s="82"/>
      <c r="EE196" s="82"/>
      <c r="EF196" s="82"/>
      <c r="EG196" s="82"/>
      <c r="EH196" s="82"/>
      <c r="EI196" s="82"/>
      <c r="EJ196" s="82"/>
      <c r="EK196" s="82"/>
      <c r="EL196" s="82"/>
      <c r="EM196" s="82"/>
      <c r="EN196" s="82"/>
      <c r="EO196" s="82"/>
      <c r="EP196" s="82"/>
    </row>
    <row r="197" spans="2:146" ht="14.1" customHeight="1">
      <c r="B197" s="806" t="s">
        <v>947</v>
      </c>
      <c r="C197" s="806"/>
      <c r="D197" s="807" t="s">
        <v>100</v>
      </c>
      <c r="E197" s="830">
        <f t="shared" ref="E197:E210" ca="1" si="308">XIRR(G178:EP178,$G$4:$EP$4)</f>
        <v>0.21644039750099184</v>
      </c>
      <c r="F197" s="561"/>
      <c r="G197" s="82"/>
      <c r="H197" s="82"/>
      <c r="I197" s="82"/>
      <c r="J197" s="82"/>
      <c r="K197" s="82"/>
      <c r="L197" s="82"/>
      <c r="M197" s="82"/>
      <c r="N197" s="82"/>
      <c r="O197" s="82"/>
      <c r="P197" s="82"/>
      <c r="Q197" s="82"/>
      <c r="R197" s="82"/>
      <c r="S197" s="82"/>
      <c r="T197" s="82"/>
      <c r="U197" s="82"/>
      <c r="V197" s="82"/>
      <c r="W197" s="82"/>
      <c r="X197" s="82"/>
      <c r="Y197" s="82"/>
      <c r="Z197" s="82"/>
      <c r="AA197" s="82"/>
      <c r="AB197" s="82"/>
      <c r="AC197" s="82"/>
      <c r="AD197" s="82"/>
      <c r="AE197" s="82"/>
      <c r="AF197" s="82"/>
      <c r="AG197" s="82"/>
      <c r="AH197" s="82"/>
      <c r="AI197" s="82"/>
      <c r="AJ197" s="82"/>
      <c r="AK197" s="82"/>
      <c r="AL197" s="82"/>
      <c r="AM197" s="82"/>
      <c r="AN197" s="82"/>
      <c r="AO197" s="82"/>
      <c r="AP197" s="82"/>
      <c r="AQ197" s="82"/>
      <c r="AR197" s="82"/>
      <c r="AS197" s="82"/>
      <c r="AT197" s="82"/>
      <c r="AU197" s="82"/>
      <c r="AV197" s="82"/>
      <c r="AW197" s="82"/>
      <c r="AX197" s="82"/>
      <c r="AY197" s="82"/>
      <c r="AZ197" s="82"/>
      <c r="BA197" s="82"/>
      <c r="BB197" s="82"/>
      <c r="BC197" s="82"/>
      <c r="BD197" s="82"/>
      <c r="BE197" s="82"/>
      <c r="BF197" s="82"/>
      <c r="BG197" s="82"/>
      <c r="BH197" s="82"/>
      <c r="BI197" s="82"/>
      <c r="BJ197" s="82"/>
      <c r="BK197" s="82"/>
      <c r="BL197" s="82"/>
      <c r="BM197" s="82"/>
      <c r="BN197" s="82"/>
      <c r="BO197" s="82"/>
      <c r="BP197" s="82"/>
      <c r="BQ197" s="82"/>
      <c r="BR197" s="82"/>
      <c r="BS197" s="82"/>
      <c r="BT197" s="82"/>
      <c r="BU197" s="82"/>
      <c r="BV197" s="82"/>
      <c r="BW197" s="82"/>
      <c r="BX197" s="82"/>
      <c r="BY197" s="82"/>
      <c r="BZ197" s="82"/>
      <c r="CA197" s="82"/>
      <c r="CB197" s="82"/>
      <c r="CC197" s="82"/>
      <c r="CD197" s="82"/>
      <c r="CE197" s="82"/>
      <c r="CF197" s="82"/>
      <c r="CG197" s="82"/>
      <c r="CH197" s="82"/>
      <c r="CI197" s="82"/>
      <c r="CJ197" s="82"/>
      <c r="CK197" s="82"/>
      <c r="CL197" s="82"/>
      <c r="CM197" s="82"/>
      <c r="CN197" s="82"/>
      <c r="CO197" s="82"/>
      <c r="CP197" s="82"/>
      <c r="CQ197" s="82"/>
      <c r="CR197" s="82"/>
      <c r="CS197" s="82"/>
      <c r="CT197" s="82"/>
      <c r="CU197" s="82"/>
      <c r="CV197" s="82"/>
      <c r="CW197" s="82"/>
      <c r="CX197" s="82"/>
      <c r="CY197" s="82"/>
      <c r="CZ197" s="82"/>
      <c r="DA197" s="82"/>
      <c r="DB197" s="82"/>
      <c r="DC197" s="82"/>
      <c r="DD197" s="82"/>
      <c r="DE197" s="82"/>
      <c r="DF197" s="82"/>
      <c r="DG197" s="82"/>
      <c r="DH197" s="82"/>
      <c r="DI197" s="82"/>
      <c r="DJ197" s="82"/>
      <c r="DK197" s="82"/>
      <c r="DL197" s="82"/>
      <c r="DM197" s="82"/>
      <c r="DN197" s="82"/>
      <c r="DO197" s="82"/>
      <c r="DP197" s="82"/>
      <c r="DQ197" s="82"/>
      <c r="DR197" s="82"/>
      <c r="DS197" s="82"/>
      <c r="DT197" s="82"/>
      <c r="DU197" s="82"/>
      <c r="DV197" s="82"/>
      <c r="DW197" s="82"/>
      <c r="DX197" s="82"/>
      <c r="DY197" s="82"/>
      <c r="DZ197" s="82"/>
      <c r="EA197" s="82"/>
      <c r="EB197" s="82"/>
      <c r="EC197" s="82"/>
      <c r="ED197" s="82"/>
      <c r="EE197" s="82"/>
      <c r="EF197" s="82"/>
      <c r="EG197" s="82"/>
      <c r="EH197" s="82"/>
      <c r="EI197" s="82"/>
      <c r="EJ197" s="82"/>
      <c r="EK197" s="82"/>
      <c r="EL197" s="82"/>
      <c r="EM197" s="82"/>
      <c r="EN197" s="82"/>
      <c r="EO197" s="82"/>
      <c r="EP197" s="82"/>
    </row>
    <row r="198" spans="2:146" ht="14.1" customHeight="1">
      <c r="B198" s="806" t="s">
        <v>948</v>
      </c>
      <c r="C198" s="806"/>
      <c r="D198" s="807" t="s">
        <v>100</v>
      </c>
      <c r="E198" s="830">
        <f t="shared" ca="1" si="308"/>
        <v>0.21644039750099184</v>
      </c>
      <c r="F198" s="561"/>
      <c r="G198" s="82"/>
      <c r="H198" s="82"/>
      <c r="I198" s="82"/>
      <c r="J198" s="82"/>
      <c r="K198" s="82"/>
      <c r="L198" s="82"/>
      <c r="M198" s="82"/>
      <c r="N198" s="82"/>
      <c r="O198" s="82"/>
      <c r="P198" s="82"/>
      <c r="Q198" s="82"/>
      <c r="R198" s="82"/>
      <c r="S198" s="82"/>
      <c r="T198" s="82"/>
      <c r="U198" s="82"/>
      <c r="V198" s="82"/>
      <c r="W198" s="82"/>
      <c r="X198" s="82"/>
      <c r="Y198" s="82"/>
      <c r="Z198" s="82"/>
      <c r="AA198" s="82"/>
      <c r="AB198" s="82"/>
      <c r="AC198" s="82"/>
      <c r="AD198" s="82"/>
      <c r="AE198" s="82"/>
      <c r="AF198" s="82"/>
      <c r="AG198" s="82"/>
      <c r="AH198" s="82"/>
      <c r="AI198" s="82"/>
      <c r="AJ198" s="82"/>
      <c r="AK198" s="82"/>
      <c r="AL198" s="82"/>
      <c r="AM198" s="82"/>
      <c r="AN198" s="82"/>
      <c r="AO198" s="82"/>
      <c r="AP198" s="82"/>
      <c r="AQ198" s="82"/>
      <c r="AR198" s="82"/>
      <c r="AS198" s="82"/>
      <c r="AT198" s="82"/>
      <c r="AU198" s="82"/>
      <c r="AV198" s="82"/>
      <c r="AW198" s="82"/>
      <c r="AX198" s="82"/>
      <c r="AY198" s="82"/>
      <c r="AZ198" s="82"/>
      <c r="BA198" s="82"/>
      <c r="BB198" s="82"/>
      <c r="BC198" s="82"/>
      <c r="BD198" s="82"/>
      <c r="BE198" s="82"/>
      <c r="BF198" s="82"/>
      <c r="BG198" s="82"/>
      <c r="BH198" s="82"/>
      <c r="BI198" s="82"/>
      <c r="BJ198" s="82"/>
      <c r="BK198" s="82"/>
      <c r="BL198" s="82"/>
      <c r="BM198" s="82"/>
      <c r="BN198" s="82"/>
      <c r="BO198" s="82"/>
      <c r="BP198" s="82"/>
      <c r="BQ198" s="82"/>
      <c r="BR198" s="82"/>
      <c r="BS198" s="82"/>
      <c r="BT198" s="82"/>
      <c r="BU198" s="82"/>
      <c r="BV198" s="82"/>
      <c r="BW198" s="82"/>
      <c r="BX198" s="82"/>
      <c r="BY198" s="82"/>
      <c r="BZ198" s="82"/>
      <c r="CA198" s="82"/>
      <c r="CB198" s="82"/>
      <c r="CC198" s="82"/>
      <c r="CD198" s="82"/>
      <c r="CE198" s="82"/>
      <c r="CF198" s="82"/>
      <c r="CG198" s="82"/>
      <c r="CH198" s="82"/>
      <c r="CI198" s="82"/>
      <c r="CJ198" s="82"/>
      <c r="CK198" s="82"/>
      <c r="CL198" s="82"/>
      <c r="CM198" s="82"/>
      <c r="CN198" s="82"/>
      <c r="CO198" s="82"/>
      <c r="CP198" s="82"/>
      <c r="CQ198" s="82"/>
      <c r="CR198" s="82"/>
      <c r="CS198" s="82"/>
      <c r="CT198" s="82"/>
      <c r="CU198" s="82"/>
      <c r="CV198" s="82"/>
      <c r="CW198" s="82"/>
      <c r="CX198" s="82"/>
      <c r="CY198" s="82"/>
      <c r="CZ198" s="82"/>
      <c r="DA198" s="82"/>
      <c r="DB198" s="82"/>
      <c r="DC198" s="82"/>
      <c r="DD198" s="82"/>
      <c r="DE198" s="82"/>
      <c r="DF198" s="82"/>
      <c r="DG198" s="82"/>
      <c r="DH198" s="82"/>
      <c r="DI198" s="82"/>
      <c r="DJ198" s="82"/>
      <c r="DK198" s="82"/>
      <c r="DL198" s="82"/>
      <c r="DM198" s="82"/>
      <c r="DN198" s="82"/>
      <c r="DO198" s="82"/>
      <c r="DP198" s="82"/>
      <c r="DQ198" s="82"/>
      <c r="DR198" s="82"/>
      <c r="DS198" s="82"/>
      <c r="DT198" s="82"/>
      <c r="DU198" s="82"/>
      <c r="DV198" s="82"/>
      <c r="DW198" s="82"/>
      <c r="DX198" s="82"/>
      <c r="DY198" s="82"/>
      <c r="DZ198" s="82"/>
      <c r="EA198" s="82"/>
      <c r="EB198" s="82"/>
      <c r="EC198" s="82"/>
      <c r="ED198" s="82"/>
      <c r="EE198" s="82"/>
      <c r="EF198" s="82"/>
      <c r="EG198" s="82"/>
      <c r="EH198" s="82"/>
      <c r="EI198" s="82"/>
      <c r="EJ198" s="82"/>
      <c r="EK198" s="82"/>
      <c r="EL198" s="82"/>
      <c r="EM198" s="82"/>
      <c r="EN198" s="82"/>
      <c r="EO198" s="82"/>
      <c r="EP198" s="82"/>
    </row>
    <row r="199" spans="2:146" ht="14.1" customHeight="1">
      <c r="B199" s="806" t="s">
        <v>949</v>
      </c>
      <c r="C199" s="806"/>
      <c r="D199" s="807" t="s">
        <v>100</v>
      </c>
      <c r="E199" s="830">
        <f t="shared" ca="1" si="308"/>
        <v>0.27499446272850037</v>
      </c>
      <c r="F199" s="561"/>
      <c r="G199" s="82"/>
      <c r="H199" s="82"/>
      <c r="I199" s="82"/>
      <c r="J199" s="82"/>
      <c r="K199" s="82"/>
      <c r="L199" s="82"/>
      <c r="M199" s="82"/>
      <c r="N199" s="82"/>
      <c r="O199" s="82"/>
      <c r="P199" s="82"/>
      <c r="Q199" s="82"/>
      <c r="R199" s="82"/>
      <c r="S199" s="82"/>
      <c r="T199" s="82"/>
      <c r="U199" s="82"/>
      <c r="V199" s="82"/>
      <c r="W199" s="82"/>
      <c r="X199" s="82"/>
      <c r="Y199" s="82"/>
      <c r="Z199" s="82"/>
      <c r="AA199" s="82"/>
      <c r="AB199" s="82"/>
      <c r="AC199" s="82"/>
      <c r="AD199" s="82"/>
      <c r="AE199" s="82"/>
      <c r="AF199" s="82"/>
      <c r="AG199" s="82"/>
      <c r="AH199" s="82"/>
      <c r="AI199" s="82"/>
      <c r="AJ199" s="82"/>
      <c r="AK199" s="82"/>
      <c r="AL199" s="82"/>
      <c r="AM199" s="82"/>
      <c r="AN199" s="82"/>
      <c r="AO199" s="82"/>
      <c r="AP199" s="82"/>
      <c r="AQ199" s="82"/>
      <c r="AR199" s="82"/>
      <c r="AS199" s="82"/>
      <c r="AT199" s="82"/>
      <c r="AU199" s="82"/>
      <c r="AV199" s="82"/>
      <c r="AW199" s="82"/>
      <c r="AX199" s="82"/>
      <c r="AY199" s="82"/>
      <c r="AZ199" s="82"/>
      <c r="BA199" s="82"/>
      <c r="BB199" s="82"/>
      <c r="BC199" s="82"/>
      <c r="BD199" s="82"/>
      <c r="BE199" s="82"/>
      <c r="BF199" s="82"/>
      <c r="BG199" s="82"/>
      <c r="BH199" s="82"/>
      <c r="BI199" s="82"/>
      <c r="BJ199" s="82"/>
      <c r="BK199" s="82"/>
      <c r="BL199" s="82"/>
      <c r="BM199" s="82"/>
      <c r="BN199" s="82"/>
      <c r="BO199" s="82"/>
      <c r="BP199" s="82"/>
      <c r="BQ199" s="82"/>
      <c r="BR199" s="82"/>
      <c r="BS199" s="82"/>
      <c r="BT199" s="82"/>
      <c r="BU199" s="82"/>
      <c r="BV199" s="82"/>
      <c r="BW199" s="82"/>
      <c r="BX199" s="82"/>
      <c r="BY199" s="82"/>
      <c r="BZ199" s="82"/>
      <c r="CA199" s="82"/>
      <c r="CB199" s="82"/>
      <c r="CC199" s="82"/>
      <c r="CD199" s="82"/>
      <c r="CE199" s="82"/>
      <c r="CF199" s="82"/>
      <c r="CG199" s="82"/>
      <c r="CH199" s="82"/>
      <c r="CI199" s="82"/>
      <c r="CJ199" s="82"/>
      <c r="CK199" s="82"/>
      <c r="CL199" s="82"/>
      <c r="CM199" s="82"/>
      <c r="CN199" s="82"/>
      <c r="CO199" s="82"/>
      <c r="CP199" s="82"/>
      <c r="CQ199" s="82"/>
      <c r="CR199" s="82"/>
      <c r="CS199" s="82"/>
      <c r="CT199" s="82"/>
      <c r="CU199" s="82"/>
      <c r="CV199" s="82"/>
      <c r="CW199" s="82"/>
      <c r="CX199" s="82"/>
      <c r="CY199" s="82"/>
      <c r="CZ199" s="82"/>
      <c r="DA199" s="82"/>
      <c r="DB199" s="82"/>
      <c r="DC199" s="82"/>
      <c r="DD199" s="82"/>
      <c r="DE199" s="82"/>
      <c r="DF199" s="82"/>
      <c r="DG199" s="82"/>
      <c r="DH199" s="82"/>
      <c r="DI199" s="82"/>
      <c r="DJ199" s="82"/>
      <c r="DK199" s="82"/>
      <c r="DL199" s="82"/>
      <c r="DM199" s="82"/>
      <c r="DN199" s="82"/>
      <c r="DO199" s="82"/>
      <c r="DP199" s="82"/>
      <c r="DQ199" s="82"/>
      <c r="DR199" s="82"/>
      <c r="DS199" s="82"/>
      <c r="DT199" s="82"/>
      <c r="DU199" s="82"/>
      <c r="DV199" s="82"/>
      <c r="DW199" s="82"/>
      <c r="DX199" s="82"/>
      <c r="DY199" s="82"/>
      <c r="DZ199" s="82"/>
      <c r="EA199" s="82"/>
      <c r="EB199" s="82"/>
      <c r="EC199" s="82"/>
      <c r="ED199" s="82"/>
      <c r="EE199" s="82"/>
      <c r="EF199" s="82"/>
      <c r="EG199" s="82"/>
      <c r="EH199" s="82"/>
      <c r="EI199" s="82"/>
      <c r="EJ199" s="82"/>
      <c r="EK199" s="82"/>
      <c r="EL199" s="82"/>
      <c r="EM199" s="82"/>
      <c r="EN199" s="82"/>
      <c r="EO199" s="82"/>
      <c r="EP199" s="82"/>
    </row>
    <row r="200" spans="2:146" ht="14.1" customHeight="1">
      <c r="B200" s="806" t="s">
        <v>950</v>
      </c>
      <c r="C200" s="806"/>
      <c r="D200" s="807" t="s">
        <v>100</v>
      </c>
      <c r="E200" s="830">
        <f t="shared" ca="1" si="308"/>
        <v>0.23934980034828188</v>
      </c>
      <c r="F200" s="561"/>
      <c r="G200" s="82"/>
      <c r="H200" s="82"/>
      <c r="I200" s="82"/>
      <c r="J200" s="82"/>
      <c r="K200" s="82"/>
      <c r="L200" s="82"/>
      <c r="M200" s="82"/>
      <c r="N200" s="82"/>
      <c r="O200" s="82"/>
      <c r="P200" s="82"/>
      <c r="Q200" s="82"/>
      <c r="R200" s="82"/>
      <c r="S200" s="82"/>
      <c r="T200" s="82"/>
      <c r="U200" s="82"/>
      <c r="V200" s="82"/>
      <c r="W200" s="82"/>
      <c r="X200" s="82"/>
      <c r="Y200" s="82"/>
      <c r="Z200" s="82"/>
      <c r="AA200" s="82"/>
      <c r="AB200" s="82"/>
      <c r="AC200" s="82"/>
      <c r="AD200" s="82"/>
      <c r="AE200" s="82"/>
      <c r="AF200" s="82"/>
      <c r="AG200" s="82"/>
      <c r="AH200" s="82"/>
      <c r="AI200" s="82"/>
      <c r="AJ200" s="82"/>
      <c r="AK200" s="82"/>
      <c r="AL200" s="82"/>
      <c r="AM200" s="82"/>
      <c r="AN200" s="82"/>
      <c r="AO200" s="82"/>
      <c r="AP200" s="82"/>
      <c r="AQ200" s="82"/>
      <c r="AR200" s="82"/>
      <c r="AS200" s="82"/>
      <c r="AT200" s="82"/>
      <c r="AU200" s="82"/>
      <c r="AV200" s="82"/>
      <c r="AW200" s="82"/>
      <c r="AX200" s="82"/>
      <c r="AY200" s="82"/>
      <c r="AZ200" s="82"/>
      <c r="BA200" s="82"/>
      <c r="BB200" s="82"/>
      <c r="BC200" s="82"/>
      <c r="BD200" s="82"/>
      <c r="BE200" s="82"/>
      <c r="BF200" s="82"/>
      <c r="BG200" s="82"/>
      <c r="BH200" s="82"/>
      <c r="BI200" s="82"/>
      <c r="BJ200" s="82"/>
      <c r="BK200" s="82"/>
      <c r="BL200" s="82"/>
      <c r="BM200" s="82"/>
      <c r="BN200" s="82"/>
      <c r="BO200" s="82"/>
      <c r="BP200" s="82"/>
      <c r="BQ200" s="82"/>
      <c r="BR200" s="82"/>
      <c r="BS200" s="82"/>
      <c r="BT200" s="82"/>
      <c r="BU200" s="82"/>
      <c r="BV200" s="82"/>
      <c r="BW200" s="82"/>
      <c r="BX200" s="82"/>
      <c r="BY200" s="82"/>
      <c r="BZ200" s="82"/>
      <c r="CA200" s="82"/>
      <c r="CB200" s="82"/>
      <c r="CC200" s="82"/>
      <c r="CD200" s="82"/>
      <c r="CE200" s="82"/>
      <c r="CF200" s="82"/>
      <c r="CG200" s="82"/>
      <c r="CH200" s="82"/>
      <c r="CI200" s="82"/>
      <c r="CJ200" s="82"/>
      <c r="CK200" s="82"/>
      <c r="CL200" s="82"/>
      <c r="CM200" s="82"/>
      <c r="CN200" s="82"/>
      <c r="CO200" s="82"/>
      <c r="CP200" s="82"/>
      <c r="CQ200" s="82"/>
      <c r="CR200" s="82"/>
      <c r="CS200" s="82"/>
      <c r="CT200" s="82"/>
      <c r="CU200" s="82"/>
      <c r="CV200" s="82"/>
      <c r="CW200" s="82"/>
      <c r="CX200" s="82"/>
      <c r="CY200" s="82"/>
      <c r="CZ200" s="82"/>
      <c r="DA200" s="82"/>
      <c r="DB200" s="82"/>
      <c r="DC200" s="82"/>
      <c r="DD200" s="82"/>
      <c r="DE200" s="82"/>
      <c r="DF200" s="82"/>
      <c r="DG200" s="82"/>
      <c r="DH200" s="82"/>
      <c r="DI200" s="82"/>
      <c r="DJ200" s="82"/>
      <c r="DK200" s="82"/>
      <c r="DL200" s="82"/>
      <c r="DM200" s="82"/>
      <c r="DN200" s="82"/>
      <c r="DO200" s="82"/>
      <c r="DP200" s="82"/>
      <c r="DQ200" s="82"/>
      <c r="DR200" s="82"/>
      <c r="DS200" s="82"/>
      <c r="DT200" s="82"/>
      <c r="DU200" s="82"/>
      <c r="DV200" s="82"/>
      <c r="DW200" s="82"/>
      <c r="DX200" s="82"/>
      <c r="DY200" s="82"/>
      <c r="DZ200" s="82"/>
      <c r="EA200" s="82"/>
      <c r="EB200" s="82"/>
      <c r="EC200" s="82"/>
      <c r="ED200" s="82"/>
      <c r="EE200" s="82"/>
      <c r="EF200" s="82"/>
      <c r="EG200" s="82"/>
      <c r="EH200" s="82"/>
      <c r="EI200" s="82"/>
      <c r="EJ200" s="82"/>
      <c r="EK200" s="82"/>
      <c r="EL200" s="82"/>
      <c r="EM200" s="82"/>
      <c r="EN200" s="82"/>
      <c r="EO200" s="82"/>
      <c r="EP200" s="82"/>
    </row>
    <row r="201" spans="2:146" ht="14.1" customHeight="1">
      <c r="B201" s="806" t="s">
        <v>951</v>
      </c>
      <c r="C201" s="806"/>
      <c r="D201" s="807" t="s">
        <v>100</v>
      </c>
      <c r="E201" s="830">
        <f t="shared" ca="1" si="308"/>
        <v>0.23934980034828188</v>
      </c>
      <c r="F201" s="561"/>
      <c r="G201" s="82"/>
      <c r="H201" s="82"/>
      <c r="I201" s="82"/>
      <c r="J201" s="82"/>
      <c r="K201" s="82"/>
      <c r="L201" s="82"/>
      <c r="M201" s="82"/>
      <c r="N201" s="82"/>
      <c r="O201" s="82"/>
      <c r="P201" s="82"/>
      <c r="Q201" s="82"/>
      <c r="R201" s="82"/>
      <c r="S201" s="82"/>
      <c r="T201" s="82"/>
      <c r="U201" s="82"/>
      <c r="V201" s="82"/>
      <c r="W201" s="82"/>
      <c r="X201" s="82"/>
      <c r="Y201" s="82"/>
      <c r="Z201" s="82"/>
      <c r="AA201" s="82"/>
      <c r="AB201" s="82"/>
      <c r="AC201" s="82"/>
      <c r="AD201" s="82"/>
      <c r="AE201" s="82"/>
      <c r="AF201" s="82"/>
      <c r="AG201" s="82"/>
      <c r="AH201" s="82"/>
      <c r="AI201" s="82"/>
      <c r="AJ201" s="82"/>
      <c r="AK201" s="82"/>
      <c r="AL201" s="82"/>
      <c r="AM201" s="82"/>
      <c r="AN201" s="82"/>
      <c r="AO201" s="82"/>
      <c r="AP201" s="82"/>
      <c r="AQ201" s="82"/>
      <c r="AR201" s="82"/>
      <c r="AS201" s="82"/>
      <c r="AT201" s="82"/>
      <c r="AU201" s="82"/>
      <c r="AV201" s="82"/>
      <c r="AW201" s="82"/>
      <c r="AX201" s="82"/>
      <c r="AY201" s="82"/>
      <c r="AZ201" s="82"/>
      <c r="BA201" s="82"/>
      <c r="BB201" s="82"/>
      <c r="BC201" s="82"/>
      <c r="BD201" s="82"/>
      <c r="BE201" s="82"/>
      <c r="BF201" s="82"/>
      <c r="BG201" s="82"/>
      <c r="BH201" s="82"/>
      <c r="BI201" s="82"/>
      <c r="BJ201" s="82"/>
      <c r="BK201" s="82"/>
      <c r="BL201" s="82"/>
      <c r="BM201" s="82"/>
      <c r="BN201" s="82"/>
      <c r="BO201" s="82"/>
      <c r="BP201" s="82"/>
      <c r="BQ201" s="82"/>
      <c r="BR201" s="82"/>
      <c r="BS201" s="82"/>
      <c r="BT201" s="82"/>
      <c r="BU201" s="82"/>
      <c r="BV201" s="82"/>
      <c r="BW201" s="82"/>
      <c r="BX201" s="82"/>
      <c r="BY201" s="82"/>
      <c r="BZ201" s="82"/>
      <c r="CA201" s="82"/>
      <c r="CB201" s="82"/>
      <c r="CC201" s="82"/>
      <c r="CD201" s="82"/>
      <c r="CE201" s="82"/>
      <c r="CF201" s="82"/>
      <c r="CG201" s="82"/>
      <c r="CH201" s="82"/>
      <c r="CI201" s="82"/>
      <c r="CJ201" s="82"/>
      <c r="CK201" s="82"/>
      <c r="CL201" s="82"/>
      <c r="CM201" s="82"/>
      <c r="CN201" s="82"/>
      <c r="CO201" s="82"/>
      <c r="CP201" s="82"/>
      <c r="CQ201" s="82"/>
      <c r="CR201" s="82"/>
      <c r="CS201" s="82"/>
      <c r="CT201" s="82"/>
      <c r="CU201" s="82"/>
      <c r="CV201" s="82"/>
      <c r="CW201" s="82"/>
      <c r="CX201" s="82"/>
      <c r="CY201" s="82"/>
      <c r="CZ201" s="82"/>
      <c r="DA201" s="82"/>
      <c r="DB201" s="82"/>
      <c r="DC201" s="82"/>
      <c r="DD201" s="82"/>
      <c r="DE201" s="82"/>
      <c r="DF201" s="82"/>
      <c r="DG201" s="82"/>
      <c r="DH201" s="82"/>
      <c r="DI201" s="82"/>
      <c r="DJ201" s="82"/>
      <c r="DK201" s="82"/>
      <c r="DL201" s="82"/>
      <c r="DM201" s="82"/>
      <c r="DN201" s="82"/>
      <c r="DO201" s="82"/>
      <c r="DP201" s="82"/>
      <c r="DQ201" s="82"/>
      <c r="DR201" s="82"/>
      <c r="DS201" s="82"/>
      <c r="DT201" s="82"/>
      <c r="DU201" s="82"/>
      <c r="DV201" s="82"/>
      <c r="DW201" s="82"/>
      <c r="DX201" s="82"/>
      <c r="DY201" s="82"/>
      <c r="DZ201" s="82"/>
      <c r="EA201" s="82"/>
      <c r="EB201" s="82"/>
      <c r="EC201" s="82"/>
      <c r="ED201" s="82"/>
      <c r="EE201" s="82"/>
      <c r="EF201" s="82"/>
      <c r="EG201" s="82"/>
      <c r="EH201" s="82"/>
      <c r="EI201" s="82"/>
      <c r="EJ201" s="82"/>
      <c r="EK201" s="82"/>
      <c r="EL201" s="82"/>
      <c r="EM201" s="82"/>
      <c r="EN201" s="82"/>
      <c r="EO201" s="82"/>
      <c r="EP201" s="82"/>
    </row>
    <row r="202" spans="2:146" ht="14.1" customHeight="1">
      <c r="B202" s="806" t="s">
        <v>952</v>
      </c>
      <c r="C202" s="806"/>
      <c r="D202" s="807" t="s">
        <v>100</v>
      </c>
      <c r="E202" s="830">
        <f t="shared" ca="1" si="308"/>
        <v>0.29216006398200989</v>
      </c>
      <c r="F202" s="561"/>
      <c r="G202" s="82"/>
      <c r="H202" s="82"/>
      <c r="I202" s="82"/>
      <c r="J202" s="82"/>
      <c r="K202" s="82"/>
      <c r="L202" s="82"/>
      <c r="M202" s="82"/>
      <c r="N202" s="82"/>
      <c r="O202" s="82"/>
      <c r="P202" s="82"/>
      <c r="Q202" s="82"/>
      <c r="R202" s="82"/>
      <c r="S202" s="82"/>
      <c r="T202" s="82"/>
      <c r="U202" s="82"/>
      <c r="V202" s="82"/>
      <c r="W202" s="82"/>
      <c r="X202" s="82"/>
      <c r="Y202" s="82"/>
      <c r="Z202" s="82"/>
      <c r="AA202" s="82"/>
      <c r="AB202" s="82"/>
      <c r="AC202" s="82"/>
      <c r="AD202" s="82"/>
      <c r="AE202" s="82"/>
      <c r="AF202" s="82"/>
      <c r="AG202" s="82"/>
      <c r="AH202" s="82"/>
      <c r="AI202" s="82"/>
      <c r="AJ202" s="82"/>
      <c r="AK202" s="82"/>
      <c r="AL202" s="82"/>
      <c r="AM202" s="82"/>
      <c r="AN202" s="82"/>
      <c r="AO202" s="82"/>
      <c r="AP202" s="82"/>
      <c r="AQ202" s="82"/>
      <c r="AR202" s="82"/>
      <c r="AS202" s="82"/>
      <c r="AT202" s="82"/>
      <c r="AU202" s="82"/>
      <c r="AV202" s="82"/>
      <c r="AW202" s="82"/>
      <c r="AX202" s="82"/>
      <c r="AY202" s="82"/>
      <c r="AZ202" s="82"/>
      <c r="BA202" s="82"/>
      <c r="BB202" s="82"/>
      <c r="BC202" s="82"/>
      <c r="BD202" s="82"/>
      <c r="BE202" s="82"/>
      <c r="BF202" s="82"/>
      <c r="BG202" s="82"/>
      <c r="BH202" s="82"/>
      <c r="BI202" s="82"/>
      <c r="BJ202" s="82"/>
      <c r="BK202" s="82"/>
      <c r="BL202" s="82"/>
      <c r="BM202" s="82"/>
      <c r="BN202" s="82"/>
      <c r="BO202" s="82"/>
      <c r="BP202" s="82"/>
      <c r="BQ202" s="82"/>
      <c r="BR202" s="82"/>
      <c r="BS202" s="82"/>
      <c r="BT202" s="82"/>
      <c r="BU202" s="82"/>
      <c r="BV202" s="82"/>
      <c r="BW202" s="82"/>
      <c r="BX202" s="82"/>
      <c r="BY202" s="82"/>
      <c r="BZ202" s="82"/>
      <c r="CA202" s="82"/>
      <c r="CB202" s="82"/>
      <c r="CC202" s="82"/>
      <c r="CD202" s="82"/>
      <c r="CE202" s="82"/>
      <c r="CF202" s="82"/>
      <c r="CG202" s="82"/>
      <c r="CH202" s="82"/>
      <c r="CI202" s="82"/>
      <c r="CJ202" s="82"/>
      <c r="CK202" s="82"/>
      <c r="CL202" s="82"/>
      <c r="CM202" s="82"/>
      <c r="CN202" s="82"/>
      <c r="CO202" s="82"/>
      <c r="CP202" s="82"/>
      <c r="CQ202" s="82"/>
      <c r="CR202" s="82"/>
      <c r="CS202" s="82"/>
      <c r="CT202" s="82"/>
      <c r="CU202" s="82"/>
      <c r="CV202" s="82"/>
      <c r="CW202" s="82"/>
      <c r="CX202" s="82"/>
      <c r="CY202" s="82"/>
      <c r="CZ202" s="82"/>
      <c r="DA202" s="82"/>
      <c r="DB202" s="82"/>
      <c r="DC202" s="82"/>
      <c r="DD202" s="82"/>
      <c r="DE202" s="82"/>
      <c r="DF202" s="82"/>
      <c r="DG202" s="82"/>
      <c r="DH202" s="82"/>
      <c r="DI202" s="82"/>
      <c r="DJ202" s="82"/>
      <c r="DK202" s="82"/>
      <c r="DL202" s="82"/>
      <c r="DM202" s="82"/>
      <c r="DN202" s="82"/>
      <c r="DO202" s="82"/>
      <c r="DP202" s="82"/>
      <c r="DQ202" s="82"/>
      <c r="DR202" s="82"/>
      <c r="DS202" s="82"/>
      <c r="DT202" s="82"/>
      <c r="DU202" s="82"/>
      <c r="DV202" s="82"/>
      <c r="DW202" s="82"/>
      <c r="DX202" s="82"/>
      <c r="DY202" s="82"/>
      <c r="DZ202" s="82"/>
      <c r="EA202" s="82"/>
      <c r="EB202" s="82"/>
      <c r="EC202" s="82"/>
      <c r="ED202" s="82"/>
      <c r="EE202" s="82"/>
      <c r="EF202" s="82"/>
      <c r="EG202" s="82"/>
      <c r="EH202" s="82"/>
      <c r="EI202" s="82"/>
      <c r="EJ202" s="82"/>
      <c r="EK202" s="82"/>
      <c r="EL202" s="82"/>
      <c r="EM202" s="82"/>
      <c r="EN202" s="82"/>
      <c r="EO202" s="82"/>
      <c r="EP202" s="82"/>
    </row>
    <row r="203" spans="2:146" ht="14.1" customHeight="1">
      <c r="B203" s="806" t="s">
        <v>953</v>
      </c>
      <c r="C203" s="806"/>
      <c r="D203" s="807" t="s">
        <v>100</v>
      </c>
      <c r="E203" s="830">
        <f t="shared" ca="1" si="308"/>
        <v>0.21644039750099184</v>
      </c>
      <c r="F203" s="561"/>
      <c r="G203" s="82"/>
      <c r="H203" s="82"/>
      <c r="I203" s="82"/>
      <c r="J203" s="82"/>
      <c r="K203" s="82"/>
      <c r="L203" s="82"/>
      <c r="M203" s="82"/>
      <c r="N203" s="82"/>
      <c r="O203" s="82"/>
      <c r="P203" s="82"/>
      <c r="Q203" s="82"/>
      <c r="R203" s="82"/>
      <c r="S203" s="82"/>
      <c r="T203" s="82"/>
      <c r="U203" s="82"/>
      <c r="V203" s="82"/>
      <c r="W203" s="82"/>
      <c r="X203" s="82"/>
      <c r="Y203" s="82"/>
      <c r="Z203" s="82"/>
      <c r="AA203" s="82"/>
      <c r="AB203" s="82"/>
      <c r="AC203" s="82"/>
      <c r="AD203" s="82"/>
      <c r="AE203" s="82"/>
      <c r="AF203" s="82"/>
      <c r="AG203" s="82"/>
      <c r="AH203" s="82"/>
      <c r="AI203" s="82"/>
      <c r="AJ203" s="82"/>
      <c r="AK203" s="82"/>
      <c r="AL203" s="82"/>
      <c r="AM203" s="82"/>
      <c r="AN203" s="82"/>
      <c r="AO203" s="82"/>
      <c r="AP203" s="82"/>
      <c r="AQ203" s="82"/>
      <c r="AR203" s="82"/>
      <c r="AS203" s="82"/>
      <c r="AT203" s="82"/>
      <c r="AU203" s="82"/>
      <c r="AV203" s="82"/>
      <c r="AW203" s="82"/>
      <c r="AX203" s="82"/>
      <c r="AY203" s="82"/>
      <c r="AZ203" s="82"/>
      <c r="BA203" s="82"/>
      <c r="BB203" s="82"/>
      <c r="BC203" s="82"/>
      <c r="BD203" s="82"/>
      <c r="BE203" s="82"/>
      <c r="BF203" s="82"/>
      <c r="BG203" s="82"/>
      <c r="BH203" s="82"/>
      <c r="BI203" s="82"/>
      <c r="BJ203" s="82"/>
      <c r="BK203" s="82"/>
      <c r="BL203" s="82"/>
      <c r="BM203" s="82"/>
      <c r="BN203" s="82"/>
      <c r="BO203" s="82"/>
      <c r="BP203" s="82"/>
      <c r="BQ203" s="82"/>
      <c r="BR203" s="82"/>
      <c r="BS203" s="82"/>
      <c r="BT203" s="82"/>
      <c r="BU203" s="82"/>
      <c r="BV203" s="82"/>
      <c r="BW203" s="82"/>
      <c r="BX203" s="82"/>
      <c r="BY203" s="82"/>
      <c r="BZ203" s="82"/>
      <c r="CA203" s="82"/>
      <c r="CB203" s="82"/>
      <c r="CC203" s="82"/>
      <c r="CD203" s="82"/>
      <c r="CE203" s="82"/>
      <c r="CF203" s="82"/>
      <c r="CG203" s="82"/>
      <c r="CH203" s="82"/>
      <c r="CI203" s="82"/>
      <c r="CJ203" s="82"/>
      <c r="CK203" s="82"/>
      <c r="CL203" s="82"/>
      <c r="CM203" s="82"/>
      <c r="CN203" s="82"/>
      <c r="CO203" s="82"/>
      <c r="CP203" s="82"/>
      <c r="CQ203" s="82"/>
      <c r="CR203" s="82"/>
      <c r="CS203" s="82"/>
      <c r="CT203" s="82"/>
      <c r="CU203" s="82"/>
      <c r="CV203" s="82"/>
      <c r="CW203" s="82"/>
      <c r="CX203" s="82"/>
      <c r="CY203" s="82"/>
      <c r="CZ203" s="82"/>
      <c r="DA203" s="82"/>
      <c r="DB203" s="82"/>
      <c r="DC203" s="82"/>
      <c r="DD203" s="82"/>
      <c r="DE203" s="82"/>
      <c r="DF203" s="82"/>
      <c r="DG203" s="82"/>
      <c r="DH203" s="82"/>
      <c r="DI203" s="82"/>
      <c r="DJ203" s="82"/>
      <c r="DK203" s="82"/>
      <c r="DL203" s="82"/>
      <c r="DM203" s="82"/>
      <c r="DN203" s="82"/>
      <c r="DO203" s="82"/>
      <c r="DP203" s="82"/>
      <c r="DQ203" s="82"/>
      <c r="DR203" s="82"/>
      <c r="DS203" s="82"/>
      <c r="DT203" s="82"/>
      <c r="DU203" s="82"/>
      <c r="DV203" s="82"/>
      <c r="DW203" s="82"/>
      <c r="DX203" s="82"/>
      <c r="DY203" s="82"/>
      <c r="DZ203" s="82"/>
      <c r="EA203" s="82"/>
      <c r="EB203" s="82"/>
      <c r="EC203" s="82"/>
      <c r="ED203" s="82"/>
      <c r="EE203" s="82"/>
      <c r="EF203" s="82"/>
      <c r="EG203" s="82"/>
      <c r="EH203" s="82"/>
      <c r="EI203" s="82"/>
      <c r="EJ203" s="82"/>
      <c r="EK203" s="82"/>
      <c r="EL203" s="82"/>
      <c r="EM203" s="82"/>
      <c r="EN203" s="82"/>
      <c r="EO203" s="82"/>
      <c r="EP203" s="82"/>
    </row>
    <row r="204" spans="2:146" ht="14.1" customHeight="1">
      <c r="B204" s="806" t="s">
        <v>954</v>
      </c>
      <c r="C204" s="806"/>
      <c r="D204" s="807" t="s">
        <v>100</v>
      </c>
      <c r="E204" s="830">
        <f t="shared" ca="1" si="308"/>
        <v>0.27499446272850037</v>
      </c>
      <c r="F204" s="561"/>
      <c r="G204" s="82"/>
      <c r="H204" s="82"/>
      <c r="I204" s="82"/>
      <c r="J204" s="82"/>
      <c r="K204" s="82"/>
      <c r="L204" s="82"/>
      <c r="M204" s="82"/>
      <c r="N204" s="82"/>
      <c r="O204" s="82"/>
      <c r="P204" s="82"/>
      <c r="Q204" s="82"/>
      <c r="R204" s="82"/>
      <c r="S204" s="82"/>
      <c r="T204" s="82"/>
      <c r="U204" s="82"/>
      <c r="V204" s="82"/>
      <c r="W204" s="82"/>
      <c r="X204" s="82"/>
      <c r="Y204" s="82"/>
      <c r="Z204" s="82"/>
      <c r="AA204" s="82"/>
      <c r="AB204" s="82"/>
      <c r="AC204" s="82"/>
      <c r="AD204" s="82"/>
      <c r="AE204" s="82"/>
      <c r="AF204" s="82"/>
      <c r="AG204" s="82"/>
      <c r="AH204" s="82"/>
      <c r="AI204" s="82"/>
      <c r="AJ204" s="82"/>
      <c r="AK204" s="82"/>
      <c r="AL204" s="82"/>
      <c r="AM204" s="82"/>
      <c r="AN204" s="82"/>
      <c r="AO204" s="82"/>
      <c r="AP204" s="82"/>
      <c r="AQ204" s="82"/>
      <c r="AR204" s="82"/>
      <c r="AS204" s="82"/>
      <c r="AT204" s="82"/>
      <c r="AU204" s="82"/>
      <c r="AV204" s="82"/>
      <c r="AW204" s="82"/>
      <c r="AX204" s="82"/>
      <c r="AY204" s="82"/>
      <c r="AZ204" s="82"/>
      <c r="BA204" s="82"/>
      <c r="BB204" s="82"/>
      <c r="BC204" s="82"/>
      <c r="BD204" s="82"/>
      <c r="BE204" s="82"/>
      <c r="BF204" s="82"/>
      <c r="BG204" s="82"/>
      <c r="BH204" s="82"/>
      <c r="BI204" s="82"/>
      <c r="BJ204" s="82"/>
      <c r="BK204" s="82"/>
      <c r="BL204" s="82"/>
      <c r="BM204" s="82"/>
      <c r="BN204" s="82"/>
      <c r="BO204" s="82"/>
      <c r="BP204" s="82"/>
      <c r="BQ204" s="82"/>
      <c r="BR204" s="82"/>
      <c r="BS204" s="82"/>
      <c r="BT204" s="82"/>
      <c r="BU204" s="82"/>
      <c r="BV204" s="82"/>
      <c r="BW204" s="82"/>
      <c r="BX204" s="82"/>
      <c r="BY204" s="82"/>
      <c r="BZ204" s="82"/>
      <c r="CA204" s="82"/>
      <c r="CB204" s="82"/>
      <c r="CC204" s="82"/>
      <c r="CD204" s="82"/>
      <c r="CE204" s="82"/>
      <c r="CF204" s="82"/>
      <c r="CG204" s="82"/>
      <c r="CH204" s="82"/>
      <c r="CI204" s="82"/>
      <c r="CJ204" s="82"/>
      <c r="CK204" s="82"/>
      <c r="CL204" s="82"/>
      <c r="CM204" s="82"/>
      <c r="CN204" s="82"/>
      <c r="CO204" s="82"/>
      <c r="CP204" s="82"/>
      <c r="CQ204" s="82"/>
      <c r="CR204" s="82"/>
      <c r="CS204" s="82"/>
      <c r="CT204" s="82"/>
      <c r="CU204" s="82"/>
      <c r="CV204" s="82"/>
      <c r="CW204" s="82"/>
      <c r="CX204" s="82"/>
      <c r="CY204" s="82"/>
      <c r="CZ204" s="82"/>
      <c r="DA204" s="82"/>
      <c r="DB204" s="82"/>
      <c r="DC204" s="82"/>
      <c r="DD204" s="82"/>
      <c r="DE204" s="82"/>
      <c r="DF204" s="82"/>
      <c r="DG204" s="82"/>
      <c r="DH204" s="82"/>
      <c r="DI204" s="82"/>
      <c r="DJ204" s="82"/>
      <c r="DK204" s="82"/>
      <c r="DL204" s="82"/>
      <c r="DM204" s="82"/>
      <c r="DN204" s="82"/>
      <c r="DO204" s="82"/>
      <c r="DP204" s="82"/>
      <c r="DQ204" s="82"/>
      <c r="DR204" s="82"/>
      <c r="DS204" s="82"/>
      <c r="DT204" s="82"/>
      <c r="DU204" s="82"/>
      <c r="DV204" s="82"/>
      <c r="DW204" s="82"/>
      <c r="DX204" s="82"/>
      <c r="DY204" s="82"/>
      <c r="DZ204" s="82"/>
      <c r="EA204" s="82"/>
      <c r="EB204" s="82"/>
      <c r="EC204" s="82"/>
      <c r="ED204" s="82"/>
      <c r="EE204" s="82"/>
      <c r="EF204" s="82"/>
      <c r="EG204" s="82"/>
      <c r="EH204" s="82"/>
      <c r="EI204" s="82"/>
      <c r="EJ204" s="82"/>
      <c r="EK204" s="82"/>
      <c r="EL204" s="82"/>
      <c r="EM204" s="82"/>
      <c r="EN204" s="82"/>
      <c r="EO204" s="82"/>
      <c r="EP204" s="82"/>
    </row>
    <row r="205" spans="2:146" ht="14.1" customHeight="1">
      <c r="B205" s="806" t="s">
        <v>955</v>
      </c>
      <c r="C205" s="806"/>
      <c r="D205" s="807" t="s">
        <v>100</v>
      </c>
      <c r="E205" s="830">
        <f t="shared" ca="1" si="308"/>
        <v>0.27499446272850037</v>
      </c>
      <c r="F205" s="561"/>
      <c r="G205" s="82"/>
      <c r="H205" s="82"/>
      <c r="I205" s="82"/>
      <c r="J205" s="82"/>
      <c r="K205" s="82"/>
      <c r="L205" s="82"/>
      <c r="M205" s="82"/>
      <c r="N205" s="82"/>
      <c r="O205" s="82"/>
      <c r="P205" s="82"/>
      <c r="Q205" s="82"/>
      <c r="R205" s="82"/>
      <c r="S205" s="82"/>
      <c r="T205" s="82"/>
      <c r="U205" s="82"/>
      <c r="V205" s="82"/>
      <c r="W205" s="82"/>
      <c r="X205" s="82"/>
      <c r="Y205" s="82"/>
      <c r="Z205" s="82"/>
      <c r="AA205" s="82"/>
      <c r="AB205" s="82"/>
      <c r="AC205" s="82"/>
      <c r="AD205" s="82"/>
      <c r="AE205" s="82"/>
      <c r="AF205" s="82"/>
      <c r="AG205" s="82"/>
      <c r="AH205" s="82"/>
      <c r="AI205" s="82"/>
      <c r="AJ205" s="82"/>
      <c r="AK205" s="82"/>
      <c r="AL205" s="82"/>
      <c r="AM205" s="82"/>
      <c r="AN205" s="82"/>
      <c r="AO205" s="82"/>
      <c r="AP205" s="82"/>
      <c r="AQ205" s="82"/>
      <c r="AR205" s="82"/>
      <c r="AS205" s="82"/>
      <c r="AT205" s="82"/>
      <c r="AU205" s="82"/>
      <c r="AV205" s="82"/>
      <c r="AW205" s="82"/>
      <c r="AX205" s="82"/>
      <c r="AY205" s="82"/>
      <c r="AZ205" s="82"/>
      <c r="BA205" s="82"/>
      <c r="BB205" s="82"/>
      <c r="BC205" s="82"/>
      <c r="BD205" s="82"/>
      <c r="BE205" s="82"/>
      <c r="BF205" s="82"/>
      <c r="BG205" s="82"/>
      <c r="BH205" s="82"/>
      <c r="BI205" s="82"/>
      <c r="BJ205" s="82"/>
      <c r="BK205" s="82"/>
      <c r="BL205" s="82"/>
      <c r="BM205" s="82"/>
      <c r="BN205" s="82"/>
      <c r="BO205" s="82"/>
      <c r="BP205" s="82"/>
      <c r="BQ205" s="82"/>
      <c r="BR205" s="82"/>
      <c r="BS205" s="82"/>
      <c r="BT205" s="82"/>
      <c r="BU205" s="82"/>
      <c r="BV205" s="82"/>
      <c r="BW205" s="82"/>
      <c r="BX205" s="82"/>
      <c r="BY205" s="82"/>
      <c r="BZ205" s="82"/>
      <c r="CA205" s="82"/>
      <c r="CB205" s="82"/>
      <c r="CC205" s="82"/>
      <c r="CD205" s="82"/>
      <c r="CE205" s="82"/>
      <c r="CF205" s="82"/>
      <c r="CG205" s="82"/>
      <c r="CH205" s="82"/>
      <c r="CI205" s="82"/>
      <c r="CJ205" s="82"/>
      <c r="CK205" s="82"/>
      <c r="CL205" s="82"/>
      <c r="CM205" s="82"/>
      <c r="CN205" s="82"/>
      <c r="CO205" s="82"/>
      <c r="CP205" s="82"/>
      <c r="CQ205" s="82"/>
      <c r="CR205" s="82"/>
      <c r="CS205" s="82"/>
      <c r="CT205" s="82"/>
      <c r="CU205" s="82"/>
      <c r="CV205" s="82"/>
      <c r="CW205" s="82"/>
      <c r="CX205" s="82"/>
      <c r="CY205" s="82"/>
      <c r="CZ205" s="82"/>
      <c r="DA205" s="82"/>
      <c r="DB205" s="82"/>
      <c r="DC205" s="82"/>
      <c r="DD205" s="82"/>
      <c r="DE205" s="82"/>
      <c r="DF205" s="82"/>
      <c r="DG205" s="82"/>
      <c r="DH205" s="82"/>
      <c r="DI205" s="82"/>
      <c r="DJ205" s="82"/>
      <c r="DK205" s="82"/>
      <c r="DL205" s="82"/>
      <c r="DM205" s="82"/>
      <c r="DN205" s="82"/>
      <c r="DO205" s="82"/>
      <c r="DP205" s="82"/>
      <c r="DQ205" s="82"/>
      <c r="DR205" s="82"/>
      <c r="DS205" s="82"/>
      <c r="DT205" s="82"/>
      <c r="DU205" s="82"/>
      <c r="DV205" s="82"/>
      <c r="DW205" s="82"/>
      <c r="DX205" s="82"/>
      <c r="DY205" s="82"/>
      <c r="DZ205" s="82"/>
      <c r="EA205" s="82"/>
      <c r="EB205" s="82"/>
      <c r="EC205" s="82"/>
      <c r="ED205" s="82"/>
      <c r="EE205" s="82"/>
      <c r="EF205" s="82"/>
      <c r="EG205" s="82"/>
      <c r="EH205" s="82"/>
      <c r="EI205" s="82"/>
      <c r="EJ205" s="82"/>
      <c r="EK205" s="82"/>
      <c r="EL205" s="82"/>
      <c r="EM205" s="82"/>
      <c r="EN205" s="82"/>
      <c r="EO205" s="82"/>
      <c r="EP205" s="82"/>
    </row>
    <row r="206" spans="2:146" ht="14.1" customHeight="1">
      <c r="B206" s="806" t="s">
        <v>956</v>
      </c>
      <c r="C206" s="806"/>
      <c r="D206" s="807" t="s">
        <v>100</v>
      </c>
      <c r="E206" s="830">
        <f t="shared" ca="1" si="308"/>
        <v>0.23934980034828188</v>
      </c>
      <c r="F206" s="561"/>
      <c r="G206" s="82"/>
      <c r="H206" s="82"/>
      <c r="I206" s="82"/>
      <c r="J206" s="82"/>
      <c r="K206" s="82"/>
      <c r="L206" s="82"/>
      <c r="M206" s="82"/>
      <c r="N206" s="82"/>
      <c r="O206" s="82"/>
      <c r="P206" s="82"/>
      <c r="Q206" s="82"/>
      <c r="R206" s="82"/>
      <c r="S206" s="82"/>
      <c r="T206" s="82"/>
      <c r="U206" s="82"/>
      <c r="V206" s="82"/>
      <c r="W206" s="82"/>
      <c r="X206" s="82"/>
      <c r="Y206" s="82"/>
      <c r="Z206" s="82"/>
      <c r="AA206" s="82"/>
      <c r="AB206" s="82"/>
      <c r="AC206" s="82"/>
      <c r="AD206" s="82"/>
      <c r="AE206" s="82"/>
      <c r="AF206" s="82"/>
      <c r="AG206" s="82"/>
      <c r="AH206" s="82"/>
      <c r="AI206" s="82"/>
      <c r="AJ206" s="82"/>
      <c r="AK206" s="82"/>
      <c r="AL206" s="82"/>
      <c r="AM206" s="82"/>
      <c r="AN206" s="82"/>
      <c r="AO206" s="82"/>
      <c r="AP206" s="82"/>
      <c r="AQ206" s="82"/>
      <c r="AR206" s="82"/>
      <c r="AS206" s="82"/>
      <c r="AT206" s="82"/>
      <c r="AU206" s="82"/>
      <c r="AV206" s="82"/>
      <c r="AW206" s="82"/>
      <c r="AX206" s="82"/>
      <c r="AY206" s="82"/>
      <c r="AZ206" s="82"/>
      <c r="BA206" s="82"/>
      <c r="BB206" s="82"/>
      <c r="BC206" s="82"/>
      <c r="BD206" s="82"/>
      <c r="BE206" s="82"/>
      <c r="BF206" s="82"/>
      <c r="BG206" s="82"/>
      <c r="BH206" s="82"/>
      <c r="BI206" s="82"/>
      <c r="BJ206" s="82"/>
      <c r="BK206" s="82"/>
      <c r="BL206" s="82"/>
      <c r="BM206" s="82"/>
      <c r="BN206" s="82"/>
      <c r="BO206" s="82"/>
      <c r="BP206" s="82"/>
      <c r="BQ206" s="82"/>
      <c r="BR206" s="82"/>
      <c r="BS206" s="82"/>
      <c r="BT206" s="82"/>
      <c r="BU206" s="82"/>
      <c r="BV206" s="82"/>
      <c r="BW206" s="82"/>
      <c r="BX206" s="82"/>
      <c r="BY206" s="82"/>
      <c r="BZ206" s="82"/>
      <c r="CA206" s="82"/>
      <c r="CB206" s="82"/>
      <c r="CC206" s="82"/>
      <c r="CD206" s="82"/>
      <c r="CE206" s="82"/>
      <c r="CF206" s="82"/>
      <c r="CG206" s="82"/>
      <c r="CH206" s="82"/>
      <c r="CI206" s="82"/>
      <c r="CJ206" s="82"/>
      <c r="CK206" s="82"/>
      <c r="CL206" s="82"/>
      <c r="CM206" s="82"/>
      <c r="CN206" s="82"/>
      <c r="CO206" s="82"/>
      <c r="CP206" s="82"/>
      <c r="CQ206" s="82"/>
      <c r="CR206" s="82"/>
      <c r="CS206" s="82"/>
      <c r="CT206" s="82"/>
      <c r="CU206" s="82"/>
      <c r="CV206" s="82"/>
      <c r="CW206" s="82"/>
      <c r="CX206" s="82"/>
      <c r="CY206" s="82"/>
      <c r="CZ206" s="82"/>
      <c r="DA206" s="82"/>
      <c r="DB206" s="82"/>
      <c r="DC206" s="82"/>
      <c r="DD206" s="82"/>
      <c r="DE206" s="82"/>
      <c r="DF206" s="82"/>
      <c r="DG206" s="82"/>
      <c r="DH206" s="82"/>
      <c r="DI206" s="82"/>
      <c r="DJ206" s="82"/>
      <c r="DK206" s="82"/>
      <c r="DL206" s="82"/>
      <c r="DM206" s="82"/>
      <c r="DN206" s="82"/>
      <c r="DO206" s="82"/>
      <c r="DP206" s="82"/>
      <c r="DQ206" s="82"/>
      <c r="DR206" s="82"/>
      <c r="DS206" s="82"/>
      <c r="DT206" s="82"/>
      <c r="DU206" s="82"/>
      <c r="DV206" s="82"/>
      <c r="DW206" s="82"/>
      <c r="DX206" s="82"/>
      <c r="DY206" s="82"/>
      <c r="DZ206" s="82"/>
      <c r="EA206" s="82"/>
      <c r="EB206" s="82"/>
      <c r="EC206" s="82"/>
      <c r="ED206" s="82"/>
      <c r="EE206" s="82"/>
      <c r="EF206" s="82"/>
      <c r="EG206" s="82"/>
      <c r="EH206" s="82"/>
      <c r="EI206" s="82"/>
      <c r="EJ206" s="82"/>
      <c r="EK206" s="82"/>
      <c r="EL206" s="82"/>
      <c r="EM206" s="82"/>
      <c r="EN206" s="82"/>
      <c r="EO206" s="82"/>
      <c r="EP206" s="82"/>
    </row>
    <row r="207" spans="2:146" ht="14.1" customHeight="1">
      <c r="B207" s="806" t="s">
        <v>957</v>
      </c>
      <c r="C207" s="806"/>
      <c r="D207" s="807" t="s">
        <v>100</v>
      </c>
      <c r="E207" s="830">
        <f t="shared" ca="1" si="308"/>
        <v>0.29216006398200989</v>
      </c>
      <c r="F207" s="561"/>
      <c r="G207" s="82"/>
      <c r="H207" s="82"/>
      <c r="I207" s="82"/>
      <c r="J207" s="82"/>
      <c r="K207" s="82"/>
      <c r="L207" s="82"/>
      <c r="M207" s="82"/>
      <c r="N207" s="82"/>
      <c r="O207" s="82"/>
      <c r="P207" s="82"/>
      <c r="Q207" s="82"/>
      <c r="R207" s="82"/>
      <c r="S207" s="82"/>
      <c r="T207" s="82"/>
      <c r="U207" s="82"/>
      <c r="V207" s="82"/>
      <c r="W207" s="82"/>
      <c r="X207" s="82"/>
      <c r="Y207" s="82"/>
      <c r="Z207" s="82"/>
      <c r="AA207" s="82"/>
      <c r="AB207" s="82"/>
      <c r="AC207" s="82"/>
      <c r="AD207" s="82"/>
      <c r="AE207" s="82"/>
      <c r="AF207" s="82"/>
      <c r="AG207" s="82"/>
      <c r="AH207" s="82"/>
      <c r="AI207" s="82"/>
      <c r="AJ207" s="82"/>
      <c r="AK207" s="82"/>
      <c r="AL207" s="82"/>
      <c r="AM207" s="82"/>
      <c r="AN207" s="82"/>
      <c r="AO207" s="82"/>
      <c r="AP207" s="82"/>
      <c r="AQ207" s="82"/>
      <c r="AR207" s="82"/>
      <c r="AS207" s="82"/>
      <c r="AT207" s="82"/>
      <c r="AU207" s="82"/>
      <c r="AV207" s="82"/>
      <c r="AW207" s="82"/>
      <c r="AX207" s="82"/>
      <c r="AY207" s="82"/>
      <c r="AZ207" s="82"/>
      <c r="BA207" s="82"/>
      <c r="BB207" s="82"/>
      <c r="BC207" s="82"/>
      <c r="BD207" s="82"/>
      <c r="BE207" s="82"/>
      <c r="BF207" s="82"/>
      <c r="BG207" s="82"/>
      <c r="BH207" s="82"/>
      <c r="BI207" s="82"/>
      <c r="BJ207" s="82"/>
      <c r="BK207" s="82"/>
      <c r="BL207" s="82"/>
      <c r="BM207" s="82"/>
      <c r="BN207" s="82"/>
      <c r="BO207" s="82"/>
      <c r="BP207" s="82"/>
      <c r="BQ207" s="82"/>
      <c r="BR207" s="82"/>
      <c r="BS207" s="82"/>
      <c r="BT207" s="82"/>
      <c r="BU207" s="82"/>
      <c r="BV207" s="82"/>
      <c r="BW207" s="82"/>
      <c r="BX207" s="82"/>
      <c r="BY207" s="82"/>
      <c r="BZ207" s="82"/>
      <c r="CA207" s="82"/>
      <c r="CB207" s="82"/>
      <c r="CC207" s="82"/>
      <c r="CD207" s="82"/>
      <c r="CE207" s="82"/>
      <c r="CF207" s="82"/>
      <c r="CG207" s="82"/>
      <c r="CH207" s="82"/>
      <c r="CI207" s="82"/>
      <c r="CJ207" s="82"/>
      <c r="CK207" s="82"/>
      <c r="CL207" s="82"/>
      <c r="CM207" s="82"/>
      <c r="CN207" s="82"/>
      <c r="CO207" s="82"/>
      <c r="CP207" s="82"/>
      <c r="CQ207" s="82"/>
      <c r="CR207" s="82"/>
      <c r="CS207" s="82"/>
      <c r="CT207" s="82"/>
      <c r="CU207" s="82"/>
      <c r="CV207" s="82"/>
      <c r="CW207" s="82"/>
      <c r="CX207" s="82"/>
      <c r="CY207" s="82"/>
      <c r="CZ207" s="82"/>
      <c r="DA207" s="82"/>
      <c r="DB207" s="82"/>
      <c r="DC207" s="82"/>
      <c r="DD207" s="82"/>
      <c r="DE207" s="82"/>
      <c r="DF207" s="82"/>
      <c r="DG207" s="82"/>
      <c r="DH207" s="82"/>
      <c r="DI207" s="82"/>
      <c r="DJ207" s="82"/>
      <c r="DK207" s="82"/>
      <c r="DL207" s="82"/>
      <c r="DM207" s="82"/>
      <c r="DN207" s="82"/>
      <c r="DO207" s="82"/>
      <c r="DP207" s="82"/>
      <c r="DQ207" s="82"/>
      <c r="DR207" s="82"/>
      <c r="DS207" s="82"/>
      <c r="DT207" s="82"/>
      <c r="DU207" s="82"/>
      <c r="DV207" s="82"/>
      <c r="DW207" s="82"/>
      <c r="DX207" s="82"/>
      <c r="DY207" s="82"/>
      <c r="DZ207" s="82"/>
      <c r="EA207" s="82"/>
      <c r="EB207" s="82"/>
      <c r="EC207" s="82"/>
      <c r="ED207" s="82"/>
      <c r="EE207" s="82"/>
      <c r="EF207" s="82"/>
      <c r="EG207" s="82"/>
      <c r="EH207" s="82"/>
      <c r="EI207" s="82"/>
      <c r="EJ207" s="82"/>
      <c r="EK207" s="82"/>
      <c r="EL207" s="82"/>
      <c r="EM207" s="82"/>
      <c r="EN207" s="82"/>
      <c r="EO207" s="82"/>
      <c r="EP207" s="82"/>
    </row>
    <row r="208" spans="2:146" ht="14.1" customHeight="1">
      <c r="B208" s="806" t="s">
        <v>958</v>
      </c>
      <c r="C208" s="806"/>
      <c r="D208" s="807" t="s">
        <v>100</v>
      </c>
      <c r="E208" s="830">
        <f t="shared" ca="1" si="308"/>
        <v>0.29216006398200989</v>
      </c>
      <c r="F208" s="561"/>
      <c r="G208" s="82"/>
      <c r="H208" s="82"/>
      <c r="I208" s="82"/>
      <c r="J208" s="82"/>
      <c r="K208" s="82"/>
      <c r="L208" s="82"/>
      <c r="M208" s="82"/>
      <c r="N208" s="82"/>
      <c r="O208" s="82"/>
      <c r="P208" s="82"/>
      <c r="Q208" s="82"/>
      <c r="R208" s="82"/>
      <c r="S208" s="82"/>
      <c r="T208" s="82"/>
      <c r="U208" s="82"/>
      <c r="V208" s="82"/>
      <c r="W208" s="82"/>
      <c r="X208" s="82"/>
      <c r="Y208" s="82"/>
      <c r="Z208" s="82"/>
      <c r="AA208" s="82"/>
      <c r="AB208" s="82"/>
      <c r="AC208" s="82"/>
      <c r="AD208" s="82"/>
      <c r="AE208" s="82"/>
      <c r="AF208" s="82"/>
      <c r="AG208" s="82"/>
      <c r="AH208" s="82"/>
      <c r="AI208" s="82"/>
      <c r="AJ208" s="82"/>
      <c r="AK208" s="82"/>
      <c r="AL208" s="82"/>
      <c r="AM208" s="82"/>
      <c r="AN208" s="82"/>
      <c r="AO208" s="82"/>
      <c r="AP208" s="82"/>
      <c r="AQ208" s="82"/>
      <c r="AR208" s="82"/>
      <c r="AS208" s="82"/>
      <c r="AT208" s="82"/>
      <c r="AU208" s="82"/>
      <c r="AV208" s="82"/>
      <c r="AW208" s="82"/>
      <c r="AX208" s="82"/>
      <c r="AY208" s="82"/>
      <c r="AZ208" s="82"/>
      <c r="BA208" s="82"/>
      <c r="BB208" s="82"/>
      <c r="BC208" s="82"/>
      <c r="BD208" s="82"/>
      <c r="BE208" s="82"/>
      <c r="BF208" s="82"/>
      <c r="BG208" s="82"/>
      <c r="BH208" s="82"/>
      <c r="BI208" s="82"/>
      <c r="BJ208" s="82"/>
      <c r="BK208" s="82"/>
      <c r="BL208" s="82"/>
      <c r="BM208" s="82"/>
      <c r="BN208" s="82"/>
      <c r="BO208" s="82"/>
      <c r="BP208" s="82"/>
      <c r="BQ208" s="82"/>
      <c r="BR208" s="82"/>
      <c r="BS208" s="82"/>
      <c r="BT208" s="82"/>
      <c r="BU208" s="82"/>
      <c r="BV208" s="82"/>
      <c r="BW208" s="82"/>
      <c r="BX208" s="82"/>
      <c r="BY208" s="82"/>
      <c r="BZ208" s="82"/>
      <c r="CA208" s="82"/>
      <c r="CB208" s="82"/>
      <c r="CC208" s="82"/>
      <c r="CD208" s="82"/>
      <c r="CE208" s="82"/>
      <c r="CF208" s="82"/>
      <c r="CG208" s="82"/>
      <c r="CH208" s="82"/>
      <c r="CI208" s="82"/>
      <c r="CJ208" s="82"/>
      <c r="CK208" s="82"/>
      <c r="CL208" s="82"/>
      <c r="CM208" s="82"/>
      <c r="CN208" s="82"/>
      <c r="CO208" s="82"/>
      <c r="CP208" s="82"/>
      <c r="CQ208" s="82"/>
      <c r="CR208" s="82"/>
      <c r="CS208" s="82"/>
      <c r="CT208" s="82"/>
      <c r="CU208" s="82"/>
      <c r="CV208" s="82"/>
      <c r="CW208" s="82"/>
      <c r="CX208" s="82"/>
      <c r="CY208" s="82"/>
      <c r="CZ208" s="82"/>
      <c r="DA208" s="82"/>
      <c r="DB208" s="82"/>
      <c r="DC208" s="82"/>
      <c r="DD208" s="82"/>
      <c r="DE208" s="82"/>
      <c r="DF208" s="82"/>
      <c r="DG208" s="82"/>
      <c r="DH208" s="82"/>
      <c r="DI208" s="82"/>
      <c r="DJ208" s="82"/>
      <c r="DK208" s="82"/>
      <c r="DL208" s="82"/>
      <c r="DM208" s="82"/>
      <c r="DN208" s="82"/>
      <c r="DO208" s="82"/>
      <c r="DP208" s="82"/>
      <c r="DQ208" s="82"/>
      <c r="DR208" s="82"/>
      <c r="DS208" s="82"/>
      <c r="DT208" s="82"/>
      <c r="DU208" s="82"/>
      <c r="DV208" s="82"/>
      <c r="DW208" s="82"/>
      <c r="DX208" s="82"/>
      <c r="DY208" s="82"/>
      <c r="DZ208" s="82"/>
      <c r="EA208" s="82"/>
      <c r="EB208" s="82"/>
      <c r="EC208" s="82"/>
      <c r="ED208" s="82"/>
      <c r="EE208" s="82"/>
      <c r="EF208" s="82"/>
      <c r="EG208" s="82"/>
      <c r="EH208" s="82"/>
      <c r="EI208" s="82"/>
      <c r="EJ208" s="82"/>
      <c r="EK208" s="82"/>
      <c r="EL208" s="82"/>
      <c r="EM208" s="82"/>
      <c r="EN208" s="82"/>
      <c r="EO208" s="82"/>
      <c r="EP208" s="82"/>
    </row>
    <row r="209" spans="2:146" ht="14.1" customHeight="1">
      <c r="B209" s="806" t="s">
        <v>959</v>
      </c>
      <c r="C209" s="806"/>
      <c r="D209" s="807" t="s">
        <v>100</v>
      </c>
      <c r="E209" s="830">
        <f t="shared" ca="1" si="308"/>
        <v>0.27499446272850037</v>
      </c>
      <c r="F209" s="561"/>
      <c r="G209" s="82"/>
      <c r="H209" s="82"/>
      <c r="I209" s="82"/>
      <c r="J209" s="82"/>
      <c r="K209" s="82"/>
      <c r="L209" s="82"/>
      <c r="M209" s="82"/>
      <c r="N209" s="82"/>
      <c r="O209" s="82"/>
      <c r="P209" s="82"/>
      <c r="Q209" s="82"/>
      <c r="R209" s="82"/>
      <c r="S209" s="82"/>
      <c r="T209" s="82"/>
      <c r="U209" s="82"/>
      <c r="V209" s="82"/>
      <c r="W209" s="82"/>
      <c r="X209" s="82"/>
      <c r="Y209" s="82"/>
      <c r="Z209" s="82"/>
      <c r="AA209" s="82"/>
      <c r="AB209" s="82"/>
      <c r="AC209" s="82"/>
      <c r="AD209" s="82"/>
      <c r="AE209" s="82"/>
      <c r="AF209" s="82"/>
      <c r="AG209" s="82"/>
      <c r="AH209" s="82"/>
      <c r="AI209" s="82"/>
      <c r="AJ209" s="82"/>
      <c r="AK209" s="82"/>
      <c r="AL209" s="82"/>
      <c r="AM209" s="82"/>
      <c r="AN209" s="82"/>
      <c r="AO209" s="82"/>
      <c r="AP209" s="82"/>
      <c r="AQ209" s="82"/>
      <c r="AR209" s="82"/>
      <c r="AS209" s="82"/>
      <c r="AT209" s="82"/>
      <c r="AU209" s="82"/>
      <c r="AV209" s="82"/>
      <c r="AW209" s="82"/>
      <c r="AX209" s="82"/>
      <c r="AY209" s="82"/>
      <c r="AZ209" s="82"/>
      <c r="BA209" s="82"/>
      <c r="BB209" s="82"/>
      <c r="BC209" s="82"/>
      <c r="BD209" s="82"/>
      <c r="BE209" s="82"/>
      <c r="BF209" s="82"/>
      <c r="BG209" s="82"/>
      <c r="BH209" s="82"/>
      <c r="BI209" s="82"/>
      <c r="BJ209" s="82"/>
      <c r="BK209" s="82"/>
      <c r="BL209" s="82"/>
      <c r="BM209" s="82"/>
      <c r="BN209" s="82"/>
      <c r="BO209" s="82"/>
      <c r="BP209" s="82"/>
      <c r="BQ209" s="82"/>
      <c r="BR209" s="82"/>
      <c r="BS209" s="82"/>
      <c r="BT209" s="82"/>
      <c r="BU209" s="82"/>
      <c r="BV209" s="82"/>
      <c r="BW209" s="82"/>
      <c r="BX209" s="82"/>
      <c r="BY209" s="82"/>
      <c r="BZ209" s="82"/>
      <c r="CA209" s="82"/>
      <c r="CB209" s="82"/>
      <c r="CC209" s="82"/>
      <c r="CD209" s="82"/>
      <c r="CE209" s="82"/>
      <c r="CF209" s="82"/>
      <c r="CG209" s="82"/>
      <c r="CH209" s="82"/>
      <c r="CI209" s="82"/>
      <c r="CJ209" s="82"/>
      <c r="CK209" s="82"/>
      <c r="CL209" s="82"/>
      <c r="CM209" s="82"/>
      <c r="CN209" s="82"/>
      <c r="CO209" s="82"/>
      <c r="CP209" s="82"/>
      <c r="CQ209" s="82"/>
      <c r="CR209" s="82"/>
      <c r="CS209" s="82"/>
      <c r="CT209" s="82"/>
      <c r="CU209" s="82"/>
      <c r="CV209" s="82"/>
      <c r="CW209" s="82"/>
      <c r="CX209" s="82"/>
      <c r="CY209" s="82"/>
      <c r="CZ209" s="82"/>
      <c r="DA209" s="82"/>
      <c r="DB209" s="82"/>
      <c r="DC209" s="82"/>
      <c r="DD209" s="82"/>
      <c r="DE209" s="82"/>
      <c r="DF209" s="82"/>
      <c r="DG209" s="82"/>
      <c r="DH209" s="82"/>
      <c r="DI209" s="82"/>
      <c r="DJ209" s="82"/>
      <c r="DK209" s="82"/>
      <c r="DL209" s="82"/>
      <c r="DM209" s="82"/>
      <c r="DN209" s="82"/>
      <c r="DO209" s="82"/>
      <c r="DP209" s="82"/>
      <c r="DQ209" s="82"/>
      <c r="DR209" s="82"/>
      <c r="DS209" s="82"/>
      <c r="DT209" s="82"/>
      <c r="DU209" s="82"/>
      <c r="DV209" s="82"/>
      <c r="DW209" s="82"/>
      <c r="DX209" s="82"/>
      <c r="DY209" s="82"/>
      <c r="DZ209" s="82"/>
      <c r="EA209" s="82"/>
      <c r="EB209" s="82"/>
      <c r="EC209" s="82"/>
      <c r="ED209" s="82"/>
      <c r="EE209" s="82"/>
      <c r="EF209" s="82"/>
      <c r="EG209" s="82"/>
      <c r="EH209" s="82"/>
      <c r="EI209" s="82"/>
      <c r="EJ209" s="82"/>
      <c r="EK209" s="82"/>
      <c r="EL209" s="82"/>
      <c r="EM209" s="82"/>
      <c r="EN209" s="82"/>
      <c r="EO209" s="82"/>
      <c r="EP209" s="82"/>
    </row>
    <row r="210" spans="2:146" ht="14.1" customHeight="1">
      <c r="B210" s="806" t="s">
        <v>960</v>
      </c>
      <c r="C210" s="806"/>
      <c r="D210" s="807" t="s">
        <v>100</v>
      </c>
      <c r="E210" s="830">
        <f t="shared" ca="1" si="308"/>
        <v>0.29216006398200989</v>
      </c>
      <c r="F210" s="561"/>
      <c r="G210" s="82"/>
      <c r="H210" s="82"/>
      <c r="I210" s="82"/>
      <c r="J210" s="82"/>
      <c r="K210" s="82"/>
      <c r="L210" s="82"/>
      <c r="M210" s="82"/>
      <c r="N210" s="82"/>
      <c r="O210" s="82"/>
      <c r="P210" s="82"/>
      <c r="Q210" s="82"/>
      <c r="R210" s="82"/>
      <c r="S210" s="82"/>
      <c r="T210" s="82"/>
      <c r="U210" s="82"/>
      <c r="V210" s="82"/>
      <c r="W210" s="82"/>
      <c r="X210" s="82"/>
      <c r="Y210" s="82"/>
      <c r="Z210" s="82"/>
      <c r="AA210" s="82"/>
      <c r="AB210" s="82"/>
      <c r="AC210" s="82"/>
      <c r="AD210" s="82"/>
      <c r="AE210" s="82"/>
      <c r="AF210" s="82"/>
      <c r="AG210" s="82"/>
      <c r="AH210" s="82"/>
      <c r="AI210" s="82"/>
      <c r="AJ210" s="82"/>
      <c r="AK210" s="82"/>
      <c r="AL210" s="82"/>
      <c r="AM210" s="82"/>
      <c r="AN210" s="82"/>
      <c r="AO210" s="82"/>
      <c r="AP210" s="82"/>
      <c r="AQ210" s="82"/>
      <c r="AR210" s="82"/>
      <c r="AS210" s="82"/>
      <c r="AT210" s="82"/>
      <c r="AU210" s="82"/>
      <c r="AV210" s="82"/>
      <c r="AW210" s="82"/>
      <c r="AX210" s="82"/>
      <c r="AY210" s="82"/>
      <c r="AZ210" s="82"/>
      <c r="BA210" s="82"/>
      <c r="BB210" s="82"/>
      <c r="BC210" s="82"/>
      <c r="BD210" s="82"/>
      <c r="BE210" s="82"/>
      <c r="BF210" s="82"/>
      <c r="BG210" s="82"/>
      <c r="BH210" s="82"/>
      <c r="BI210" s="82"/>
      <c r="BJ210" s="82"/>
      <c r="BK210" s="82"/>
      <c r="BL210" s="82"/>
      <c r="BM210" s="82"/>
      <c r="BN210" s="82"/>
      <c r="BO210" s="82"/>
      <c r="BP210" s="82"/>
      <c r="BQ210" s="82"/>
      <c r="BR210" s="82"/>
      <c r="BS210" s="82"/>
      <c r="BT210" s="82"/>
      <c r="BU210" s="82"/>
      <c r="BV210" s="82"/>
      <c r="BW210" s="82"/>
      <c r="BX210" s="82"/>
      <c r="BY210" s="82"/>
      <c r="BZ210" s="82"/>
      <c r="CA210" s="82"/>
      <c r="CB210" s="82"/>
      <c r="CC210" s="82"/>
      <c r="CD210" s="82"/>
      <c r="CE210" s="82"/>
      <c r="CF210" s="82"/>
      <c r="CG210" s="82"/>
      <c r="CH210" s="82"/>
      <c r="CI210" s="82"/>
      <c r="CJ210" s="82"/>
      <c r="CK210" s="82"/>
      <c r="CL210" s="82"/>
      <c r="CM210" s="82"/>
      <c r="CN210" s="82"/>
      <c r="CO210" s="82"/>
      <c r="CP210" s="82"/>
      <c r="CQ210" s="82"/>
      <c r="CR210" s="82"/>
      <c r="CS210" s="82"/>
      <c r="CT210" s="82"/>
      <c r="CU210" s="82"/>
      <c r="CV210" s="82"/>
      <c r="CW210" s="82"/>
      <c r="CX210" s="82"/>
      <c r="CY210" s="82"/>
      <c r="CZ210" s="82"/>
      <c r="DA210" s="82"/>
      <c r="DB210" s="82"/>
      <c r="DC210" s="82"/>
      <c r="DD210" s="82"/>
      <c r="DE210" s="82"/>
      <c r="DF210" s="82"/>
      <c r="DG210" s="82"/>
      <c r="DH210" s="82"/>
      <c r="DI210" s="82"/>
      <c r="DJ210" s="82"/>
      <c r="DK210" s="82"/>
      <c r="DL210" s="82"/>
      <c r="DM210" s="82"/>
      <c r="DN210" s="82"/>
      <c r="DO210" s="82"/>
      <c r="DP210" s="82"/>
      <c r="DQ210" s="82"/>
      <c r="DR210" s="82"/>
      <c r="DS210" s="82"/>
      <c r="DT210" s="82"/>
      <c r="DU210" s="82"/>
      <c r="DV210" s="82"/>
      <c r="DW210" s="82"/>
      <c r="DX210" s="82"/>
      <c r="DY210" s="82"/>
      <c r="DZ210" s="82"/>
      <c r="EA210" s="82"/>
      <c r="EB210" s="82"/>
      <c r="EC210" s="82"/>
      <c r="ED210" s="82"/>
      <c r="EE210" s="82"/>
      <c r="EF210" s="82"/>
      <c r="EG210" s="82"/>
      <c r="EH210" s="82"/>
      <c r="EI210" s="82"/>
      <c r="EJ210" s="82"/>
      <c r="EK210" s="82"/>
      <c r="EL210" s="82"/>
      <c r="EM210" s="82"/>
      <c r="EN210" s="82"/>
      <c r="EO210" s="82"/>
      <c r="EP210" s="82"/>
    </row>
  </sheetData>
  <phoneticPr fontId="14" type="noConversion"/>
  <conditionalFormatting sqref="G6:EP6">
    <cfRule type="cellIs" dxfId="21" priority="1" operator="greaterThan">
      <formula>0</formula>
    </cfRule>
  </conditionalFormatting>
  <pageMargins left="0.75" right="0.75" top="1" bottom="1" header="0.5" footer="0.5"/>
  <pageSetup paperSize="9" scale="11" fitToWidth="0" orientation="landscape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1"/>
  </sheetPr>
  <dimension ref="A1:EP70"/>
  <sheetViews>
    <sheetView zoomScale="70" zoomScaleNormal="70" workbookViewId="0">
      <selection activeCell="G19" sqref="G19"/>
    </sheetView>
  </sheetViews>
  <sheetFormatPr defaultColWidth="8.88671875" defaultRowHeight="15.95" customHeight="1"/>
  <cols>
    <col min="1" max="1" width="2.77734375" style="18" customWidth="1"/>
    <col min="2" max="2" width="29.77734375" style="18" customWidth="1"/>
    <col min="3" max="5" width="7.77734375" style="18" customWidth="1"/>
    <col min="6" max="6" width="1.77734375" style="18" customWidth="1"/>
    <col min="7" max="102" width="7.77734375" style="18" customWidth="1"/>
    <col min="103" max="16384" width="8.88671875" style="18"/>
  </cols>
  <sheetData>
    <row r="1" spans="1:146" s="157" customFormat="1" ht="20.100000000000001" customHeight="1">
      <c r="A1" s="226" t="str">
        <f>Assum!$A$1</f>
        <v>당진 태양광 FS 재무모델</v>
      </c>
      <c r="C1" s="179"/>
    </row>
    <row r="2" spans="1:146" s="158" customFormat="1" ht="20.100000000000001" customHeight="1">
      <c r="A2" s="227" t="s">
        <v>133</v>
      </c>
      <c r="C2" s="193"/>
      <c r="D2" s="193"/>
      <c r="E2" s="193"/>
      <c r="F2" s="193"/>
    </row>
    <row r="3" spans="1:146" s="17" customFormat="1" ht="14.1" customHeight="1">
      <c r="A3" s="1"/>
      <c r="B3" s="1"/>
      <c r="C3" s="1"/>
      <c r="D3" s="1"/>
      <c r="E3" s="1"/>
      <c r="F3" s="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</row>
    <row r="4" spans="1:146" s="215" customFormat="1" ht="14.1" customHeight="1">
      <c r="A4" s="43"/>
      <c r="B4" s="715" t="s">
        <v>189</v>
      </c>
      <c r="C4" s="690"/>
      <c r="D4" s="690"/>
      <c r="E4" s="690"/>
      <c r="F4" s="690"/>
      <c r="G4" s="691">
        <f>기준분기</f>
        <v>45016</v>
      </c>
      <c r="H4" s="691">
        <f t="shared" ref="H4:BS4" si="0">EOMONTH(G4,3)</f>
        <v>45107</v>
      </c>
      <c r="I4" s="691">
        <f t="shared" si="0"/>
        <v>45199</v>
      </c>
      <c r="J4" s="691">
        <f t="shared" si="0"/>
        <v>45291</v>
      </c>
      <c r="K4" s="691">
        <f t="shared" si="0"/>
        <v>45382</v>
      </c>
      <c r="L4" s="691">
        <f t="shared" si="0"/>
        <v>45473</v>
      </c>
      <c r="M4" s="691">
        <f t="shared" si="0"/>
        <v>45565</v>
      </c>
      <c r="N4" s="691">
        <f t="shared" si="0"/>
        <v>45657</v>
      </c>
      <c r="O4" s="691">
        <f t="shared" si="0"/>
        <v>45747</v>
      </c>
      <c r="P4" s="691">
        <f t="shared" si="0"/>
        <v>45838</v>
      </c>
      <c r="Q4" s="691">
        <f t="shared" si="0"/>
        <v>45930</v>
      </c>
      <c r="R4" s="691">
        <f t="shared" si="0"/>
        <v>46022</v>
      </c>
      <c r="S4" s="691">
        <f t="shared" si="0"/>
        <v>46112</v>
      </c>
      <c r="T4" s="691">
        <f t="shared" si="0"/>
        <v>46203</v>
      </c>
      <c r="U4" s="691">
        <f t="shared" si="0"/>
        <v>46295</v>
      </c>
      <c r="V4" s="691">
        <f t="shared" si="0"/>
        <v>46387</v>
      </c>
      <c r="W4" s="691">
        <f t="shared" si="0"/>
        <v>46477</v>
      </c>
      <c r="X4" s="691">
        <f t="shared" si="0"/>
        <v>46568</v>
      </c>
      <c r="Y4" s="691">
        <f t="shared" si="0"/>
        <v>46660</v>
      </c>
      <c r="Z4" s="691">
        <f t="shared" si="0"/>
        <v>46752</v>
      </c>
      <c r="AA4" s="691">
        <f t="shared" si="0"/>
        <v>46843</v>
      </c>
      <c r="AB4" s="691">
        <f t="shared" si="0"/>
        <v>46934</v>
      </c>
      <c r="AC4" s="691">
        <f t="shared" si="0"/>
        <v>47026</v>
      </c>
      <c r="AD4" s="691">
        <f t="shared" si="0"/>
        <v>47118</v>
      </c>
      <c r="AE4" s="691">
        <f t="shared" si="0"/>
        <v>47208</v>
      </c>
      <c r="AF4" s="691">
        <f t="shared" si="0"/>
        <v>47299</v>
      </c>
      <c r="AG4" s="691">
        <f t="shared" si="0"/>
        <v>47391</v>
      </c>
      <c r="AH4" s="691">
        <f t="shared" si="0"/>
        <v>47483</v>
      </c>
      <c r="AI4" s="691">
        <f t="shared" si="0"/>
        <v>47573</v>
      </c>
      <c r="AJ4" s="691">
        <f t="shared" si="0"/>
        <v>47664</v>
      </c>
      <c r="AK4" s="691">
        <f t="shared" si="0"/>
        <v>47756</v>
      </c>
      <c r="AL4" s="691">
        <f t="shared" si="0"/>
        <v>47848</v>
      </c>
      <c r="AM4" s="691">
        <f t="shared" si="0"/>
        <v>47938</v>
      </c>
      <c r="AN4" s="691">
        <f t="shared" si="0"/>
        <v>48029</v>
      </c>
      <c r="AO4" s="691">
        <f t="shared" si="0"/>
        <v>48121</v>
      </c>
      <c r="AP4" s="691">
        <f t="shared" si="0"/>
        <v>48213</v>
      </c>
      <c r="AQ4" s="691">
        <f t="shared" si="0"/>
        <v>48304</v>
      </c>
      <c r="AR4" s="691">
        <f t="shared" si="0"/>
        <v>48395</v>
      </c>
      <c r="AS4" s="691">
        <f t="shared" si="0"/>
        <v>48487</v>
      </c>
      <c r="AT4" s="691">
        <f t="shared" si="0"/>
        <v>48579</v>
      </c>
      <c r="AU4" s="691">
        <f t="shared" si="0"/>
        <v>48669</v>
      </c>
      <c r="AV4" s="691">
        <f t="shared" si="0"/>
        <v>48760</v>
      </c>
      <c r="AW4" s="691">
        <f t="shared" si="0"/>
        <v>48852</v>
      </c>
      <c r="AX4" s="691">
        <f t="shared" si="0"/>
        <v>48944</v>
      </c>
      <c r="AY4" s="691">
        <f t="shared" si="0"/>
        <v>49034</v>
      </c>
      <c r="AZ4" s="691">
        <f t="shared" si="0"/>
        <v>49125</v>
      </c>
      <c r="BA4" s="691">
        <f t="shared" si="0"/>
        <v>49217</v>
      </c>
      <c r="BB4" s="691">
        <f t="shared" si="0"/>
        <v>49309</v>
      </c>
      <c r="BC4" s="691">
        <f t="shared" si="0"/>
        <v>49399</v>
      </c>
      <c r="BD4" s="691">
        <f t="shared" si="0"/>
        <v>49490</v>
      </c>
      <c r="BE4" s="691">
        <f t="shared" si="0"/>
        <v>49582</v>
      </c>
      <c r="BF4" s="691">
        <f t="shared" si="0"/>
        <v>49674</v>
      </c>
      <c r="BG4" s="691">
        <f t="shared" si="0"/>
        <v>49765</v>
      </c>
      <c r="BH4" s="691">
        <f t="shared" si="0"/>
        <v>49856</v>
      </c>
      <c r="BI4" s="691">
        <f t="shared" si="0"/>
        <v>49948</v>
      </c>
      <c r="BJ4" s="691">
        <f t="shared" si="0"/>
        <v>50040</v>
      </c>
      <c r="BK4" s="691">
        <f t="shared" si="0"/>
        <v>50130</v>
      </c>
      <c r="BL4" s="691">
        <f t="shared" si="0"/>
        <v>50221</v>
      </c>
      <c r="BM4" s="691">
        <f t="shared" si="0"/>
        <v>50313</v>
      </c>
      <c r="BN4" s="691">
        <f t="shared" si="0"/>
        <v>50405</v>
      </c>
      <c r="BO4" s="691">
        <f t="shared" si="0"/>
        <v>50495</v>
      </c>
      <c r="BP4" s="691">
        <f t="shared" si="0"/>
        <v>50586</v>
      </c>
      <c r="BQ4" s="691">
        <f t="shared" si="0"/>
        <v>50678</v>
      </c>
      <c r="BR4" s="691">
        <f t="shared" si="0"/>
        <v>50770</v>
      </c>
      <c r="BS4" s="691">
        <f t="shared" si="0"/>
        <v>50860</v>
      </c>
      <c r="BT4" s="691">
        <f t="shared" ref="BT4:CW4" si="1">EOMONTH(BS4,3)</f>
        <v>50951</v>
      </c>
      <c r="BU4" s="691">
        <f t="shared" si="1"/>
        <v>51043</v>
      </c>
      <c r="BV4" s="691">
        <f t="shared" si="1"/>
        <v>51135</v>
      </c>
      <c r="BW4" s="691">
        <f t="shared" si="1"/>
        <v>51226</v>
      </c>
      <c r="BX4" s="691">
        <f t="shared" si="1"/>
        <v>51317</v>
      </c>
      <c r="BY4" s="691">
        <f t="shared" si="1"/>
        <v>51409</v>
      </c>
      <c r="BZ4" s="691">
        <f t="shared" si="1"/>
        <v>51501</v>
      </c>
      <c r="CA4" s="691">
        <f t="shared" si="1"/>
        <v>51591</v>
      </c>
      <c r="CB4" s="691">
        <f t="shared" si="1"/>
        <v>51682</v>
      </c>
      <c r="CC4" s="691">
        <f t="shared" si="1"/>
        <v>51774</v>
      </c>
      <c r="CD4" s="691">
        <f t="shared" si="1"/>
        <v>51866</v>
      </c>
      <c r="CE4" s="691">
        <f t="shared" si="1"/>
        <v>51956</v>
      </c>
      <c r="CF4" s="691">
        <f t="shared" si="1"/>
        <v>52047</v>
      </c>
      <c r="CG4" s="691">
        <f t="shared" si="1"/>
        <v>52139</v>
      </c>
      <c r="CH4" s="691">
        <f t="shared" si="1"/>
        <v>52231</v>
      </c>
      <c r="CI4" s="691">
        <f t="shared" si="1"/>
        <v>52321</v>
      </c>
      <c r="CJ4" s="691">
        <f t="shared" si="1"/>
        <v>52412</v>
      </c>
      <c r="CK4" s="691">
        <f t="shared" si="1"/>
        <v>52504</v>
      </c>
      <c r="CL4" s="691">
        <f t="shared" si="1"/>
        <v>52596</v>
      </c>
      <c r="CM4" s="691">
        <f t="shared" si="1"/>
        <v>52687</v>
      </c>
      <c r="CN4" s="691">
        <f t="shared" si="1"/>
        <v>52778</v>
      </c>
      <c r="CO4" s="691">
        <f t="shared" si="1"/>
        <v>52870</v>
      </c>
      <c r="CP4" s="691">
        <f t="shared" si="1"/>
        <v>52962</v>
      </c>
      <c r="CQ4" s="691">
        <f t="shared" si="1"/>
        <v>53052</v>
      </c>
      <c r="CR4" s="691">
        <f t="shared" si="1"/>
        <v>53143</v>
      </c>
      <c r="CS4" s="691">
        <f t="shared" si="1"/>
        <v>53235</v>
      </c>
      <c r="CT4" s="691">
        <f t="shared" si="1"/>
        <v>53327</v>
      </c>
      <c r="CU4" s="691">
        <f t="shared" si="1"/>
        <v>53417</v>
      </c>
      <c r="CV4" s="691">
        <f t="shared" si="1"/>
        <v>53508</v>
      </c>
      <c r="CW4" s="691">
        <f t="shared" si="1"/>
        <v>53600</v>
      </c>
      <c r="CX4" s="691">
        <f t="shared" ref="CX4:DI4" si="2">EOMONTH(CW4,3)</f>
        <v>53692</v>
      </c>
      <c r="CY4" s="691">
        <f t="shared" si="2"/>
        <v>53782</v>
      </c>
      <c r="CZ4" s="691">
        <f t="shared" si="2"/>
        <v>53873</v>
      </c>
      <c r="DA4" s="691">
        <f t="shared" si="2"/>
        <v>53965</v>
      </c>
      <c r="DB4" s="691">
        <f t="shared" si="2"/>
        <v>54057</v>
      </c>
      <c r="DC4" s="691">
        <f t="shared" si="2"/>
        <v>54148</v>
      </c>
      <c r="DD4" s="691">
        <f t="shared" si="2"/>
        <v>54239</v>
      </c>
      <c r="DE4" s="691">
        <f t="shared" si="2"/>
        <v>54331</v>
      </c>
      <c r="DF4" s="691">
        <f t="shared" si="2"/>
        <v>54423</v>
      </c>
      <c r="DG4" s="691">
        <f t="shared" si="2"/>
        <v>54513</v>
      </c>
      <c r="DH4" s="691">
        <f t="shared" si="2"/>
        <v>54604</v>
      </c>
      <c r="DI4" s="691">
        <f t="shared" si="2"/>
        <v>54696</v>
      </c>
      <c r="DJ4" s="691">
        <f t="shared" ref="DJ4" si="3">EOMONTH(DI4,3)</f>
        <v>54788</v>
      </c>
      <c r="DK4" s="691">
        <f t="shared" ref="DK4" si="4">EOMONTH(DJ4,3)</f>
        <v>54878</v>
      </c>
      <c r="DL4" s="691">
        <f t="shared" ref="DL4" si="5">EOMONTH(DK4,3)</f>
        <v>54969</v>
      </c>
      <c r="DM4" s="691">
        <f t="shared" ref="DM4" si="6">EOMONTH(DL4,3)</f>
        <v>55061</v>
      </c>
      <c r="DN4" s="691">
        <f t="shared" ref="DN4" si="7">EOMONTH(DM4,3)</f>
        <v>55153</v>
      </c>
      <c r="DO4" s="691">
        <f t="shared" ref="DO4" si="8">EOMONTH(DN4,3)</f>
        <v>55243</v>
      </c>
      <c r="DP4" s="691">
        <f t="shared" ref="DP4" si="9">EOMONTH(DO4,3)</f>
        <v>55334</v>
      </c>
      <c r="DQ4" s="691">
        <f t="shared" ref="DQ4" si="10">EOMONTH(DP4,3)</f>
        <v>55426</v>
      </c>
      <c r="DR4" s="691">
        <f t="shared" ref="DR4" si="11">EOMONTH(DQ4,3)</f>
        <v>55518</v>
      </c>
      <c r="DS4" s="691">
        <f t="shared" ref="DS4" si="12">EOMONTH(DR4,3)</f>
        <v>55609</v>
      </c>
      <c r="DT4" s="691">
        <f t="shared" ref="DT4" si="13">EOMONTH(DS4,3)</f>
        <v>55700</v>
      </c>
      <c r="DU4" s="691">
        <f t="shared" ref="DU4" si="14">EOMONTH(DT4,3)</f>
        <v>55792</v>
      </c>
      <c r="DV4" s="691">
        <f t="shared" ref="DV4" si="15">EOMONTH(DU4,3)</f>
        <v>55884</v>
      </c>
      <c r="DW4" s="691">
        <f t="shared" ref="DW4" si="16">EOMONTH(DV4,3)</f>
        <v>55974</v>
      </c>
      <c r="DX4" s="691">
        <f t="shared" ref="DX4" si="17">EOMONTH(DW4,3)</f>
        <v>56065</v>
      </c>
      <c r="DY4" s="691">
        <f t="shared" ref="DY4" si="18">EOMONTH(DX4,3)</f>
        <v>56157</v>
      </c>
      <c r="DZ4" s="691">
        <f t="shared" ref="DZ4" si="19">EOMONTH(DY4,3)</f>
        <v>56249</v>
      </c>
      <c r="EA4" s="691">
        <f t="shared" ref="EA4" si="20">EOMONTH(DZ4,3)</f>
        <v>56339</v>
      </c>
      <c r="EB4" s="691">
        <f t="shared" ref="EB4" si="21">EOMONTH(EA4,3)</f>
        <v>56430</v>
      </c>
      <c r="EC4" s="691">
        <f t="shared" ref="EC4" si="22">EOMONTH(EB4,3)</f>
        <v>56522</v>
      </c>
      <c r="ED4" s="691">
        <f t="shared" ref="ED4" si="23">EOMONTH(EC4,3)</f>
        <v>56614</v>
      </c>
      <c r="EE4" s="691">
        <f t="shared" ref="EE4" si="24">EOMONTH(ED4,3)</f>
        <v>56704</v>
      </c>
      <c r="EF4" s="691">
        <f t="shared" ref="EF4" si="25">EOMONTH(EE4,3)</f>
        <v>56795</v>
      </c>
      <c r="EG4" s="691">
        <f t="shared" ref="EG4" si="26">EOMONTH(EF4,3)</f>
        <v>56887</v>
      </c>
      <c r="EH4" s="691">
        <f t="shared" ref="EH4" si="27">EOMONTH(EG4,3)</f>
        <v>56979</v>
      </c>
      <c r="EI4" s="691">
        <f t="shared" ref="EI4" si="28">EOMONTH(EH4,3)</f>
        <v>57070</v>
      </c>
      <c r="EJ4" s="691">
        <f t="shared" ref="EJ4" si="29">EOMONTH(EI4,3)</f>
        <v>57161</v>
      </c>
      <c r="EK4" s="691">
        <f t="shared" ref="EK4" si="30">EOMONTH(EJ4,3)</f>
        <v>57253</v>
      </c>
      <c r="EL4" s="691">
        <f t="shared" ref="EL4" si="31">EOMONTH(EK4,3)</f>
        <v>57345</v>
      </c>
      <c r="EM4" s="691">
        <f t="shared" ref="EM4" si="32">EOMONTH(EL4,3)</f>
        <v>57435</v>
      </c>
      <c r="EN4" s="691">
        <f t="shared" ref="EN4" si="33">EOMONTH(EM4,3)</f>
        <v>57526</v>
      </c>
      <c r="EO4" s="691">
        <f t="shared" ref="EO4" si="34">EOMONTH(EN4,3)</f>
        <v>57618</v>
      </c>
      <c r="EP4" s="691">
        <f t="shared" ref="EP4" si="35">EOMONTH(EO4,3)</f>
        <v>57710</v>
      </c>
    </row>
    <row r="5" spans="1:146" ht="14.1" customHeight="1">
      <c r="A5" s="15"/>
      <c r="B5" s="89" t="s">
        <v>190</v>
      </c>
      <c r="C5" s="211"/>
      <c r="D5" s="201" t="s">
        <v>429</v>
      </c>
      <c r="E5" s="201" t="s">
        <v>127</v>
      </c>
      <c r="F5" s="211"/>
      <c r="G5" s="211">
        <f>YEAR(G4)</f>
        <v>2023</v>
      </c>
      <c r="H5" s="211">
        <f t="shared" ref="H5:BS5" si="36">YEAR(H4)</f>
        <v>2023</v>
      </c>
      <c r="I5" s="211">
        <f t="shared" si="36"/>
        <v>2023</v>
      </c>
      <c r="J5" s="211">
        <f t="shared" si="36"/>
        <v>2023</v>
      </c>
      <c r="K5" s="211">
        <f t="shared" si="36"/>
        <v>2024</v>
      </c>
      <c r="L5" s="211">
        <f t="shared" si="36"/>
        <v>2024</v>
      </c>
      <c r="M5" s="211">
        <f t="shared" si="36"/>
        <v>2024</v>
      </c>
      <c r="N5" s="211">
        <f t="shared" si="36"/>
        <v>2024</v>
      </c>
      <c r="O5" s="211">
        <f t="shared" si="36"/>
        <v>2025</v>
      </c>
      <c r="P5" s="211">
        <f t="shared" si="36"/>
        <v>2025</v>
      </c>
      <c r="Q5" s="211">
        <f t="shared" si="36"/>
        <v>2025</v>
      </c>
      <c r="R5" s="211">
        <f t="shared" si="36"/>
        <v>2025</v>
      </c>
      <c r="S5" s="211">
        <f t="shared" si="36"/>
        <v>2026</v>
      </c>
      <c r="T5" s="211">
        <f t="shared" si="36"/>
        <v>2026</v>
      </c>
      <c r="U5" s="211">
        <f t="shared" si="36"/>
        <v>2026</v>
      </c>
      <c r="V5" s="211">
        <f t="shared" si="36"/>
        <v>2026</v>
      </c>
      <c r="W5" s="211">
        <f t="shared" si="36"/>
        <v>2027</v>
      </c>
      <c r="X5" s="211">
        <f t="shared" si="36"/>
        <v>2027</v>
      </c>
      <c r="Y5" s="211">
        <f t="shared" si="36"/>
        <v>2027</v>
      </c>
      <c r="Z5" s="211">
        <f t="shared" si="36"/>
        <v>2027</v>
      </c>
      <c r="AA5" s="211">
        <f t="shared" si="36"/>
        <v>2028</v>
      </c>
      <c r="AB5" s="211">
        <f t="shared" si="36"/>
        <v>2028</v>
      </c>
      <c r="AC5" s="211">
        <f t="shared" si="36"/>
        <v>2028</v>
      </c>
      <c r="AD5" s="211">
        <f t="shared" si="36"/>
        <v>2028</v>
      </c>
      <c r="AE5" s="211">
        <f t="shared" si="36"/>
        <v>2029</v>
      </c>
      <c r="AF5" s="211">
        <f t="shared" si="36"/>
        <v>2029</v>
      </c>
      <c r="AG5" s="211">
        <f t="shared" si="36"/>
        <v>2029</v>
      </c>
      <c r="AH5" s="211">
        <f t="shared" si="36"/>
        <v>2029</v>
      </c>
      <c r="AI5" s="211">
        <f t="shared" si="36"/>
        <v>2030</v>
      </c>
      <c r="AJ5" s="211">
        <f t="shared" si="36"/>
        <v>2030</v>
      </c>
      <c r="AK5" s="211">
        <f t="shared" si="36"/>
        <v>2030</v>
      </c>
      <c r="AL5" s="211">
        <f t="shared" si="36"/>
        <v>2030</v>
      </c>
      <c r="AM5" s="211">
        <f t="shared" si="36"/>
        <v>2031</v>
      </c>
      <c r="AN5" s="211">
        <f t="shared" si="36"/>
        <v>2031</v>
      </c>
      <c r="AO5" s="211">
        <f t="shared" si="36"/>
        <v>2031</v>
      </c>
      <c r="AP5" s="211">
        <f t="shared" si="36"/>
        <v>2031</v>
      </c>
      <c r="AQ5" s="211">
        <f t="shared" si="36"/>
        <v>2032</v>
      </c>
      <c r="AR5" s="211">
        <f t="shared" si="36"/>
        <v>2032</v>
      </c>
      <c r="AS5" s="211">
        <f t="shared" si="36"/>
        <v>2032</v>
      </c>
      <c r="AT5" s="211">
        <f t="shared" si="36"/>
        <v>2032</v>
      </c>
      <c r="AU5" s="211">
        <f t="shared" si="36"/>
        <v>2033</v>
      </c>
      <c r="AV5" s="211">
        <f t="shared" si="36"/>
        <v>2033</v>
      </c>
      <c r="AW5" s="211">
        <f t="shared" si="36"/>
        <v>2033</v>
      </c>
      <c r="AX5" s="211">
        <f t="shared" si="36"/>
        <v>2033</v>
      </c>
      <c r="AY5" s="211">
        <f t="shared" si="36"/>
        <v>2034</v>
      </c>
      <c r="AZ5" s="211">
        <f t="shared" si="36"/>
        <v>2034</v>
      </c>
      <c r="BA5" s="211">
        <f t="shared" si="36"/>
        <v>2034</v>
      </c>
      <c r="BB5" s="211">
        <f t="shared" si="36"/>
        <v>2034</v>
      </c>
      <c r="BC5" s="211">
        <f t="shared" si="36"/>
        <v>2035</v>
      </c>
      <c r="BD5" s="211">
        <f t="shared" si="36"/>
        <v>2035</v>
      </c>
      <c r="BE5" s="211">
        <f t="shared" si="36"/>
        <v>2035</v>
      </c>
      <c r="BF5" s="211">
        <f t="shared" si="36"/>
        <v>2035</v>
      </c>
      <c r="BG5" s="211">
        <f t="shared" si="36"/>
        <v>2036</v>
      </c>
      <c r="BH5" s="211">
        <f t="shared" si="36"/>
        <v>2036</v>
      </c>
      <c r="BI5" s="211">
        <f t="shared" si="36"/>
        <v>2036</v>
      </c>
      <c r="BJ5" s="211">
        <f t="shared" si="36"/>
        <v>2036</v>
      </c>
      <c r="BK5" s="211">
        <f t="shared" si="36"/>
        <v>2037</v>
      </c>
      <c r="BL5" s="211">
        <f t="shared" si="36"/>
        <v>2037</v>
      </c>
      <c r="BM5" s="211">
        <f t="shared" si="36"/>
        <v>2037</v>
      </c>
      <c r="BN5" s="211">
        <f t="shared" si="36"/>
        <v>2037</v>
      </c>
      <c r="BO5" s="211">
        <f t="shared" si="36"/>
        <v>2038</v>
      </c>
      <c r="BP5" s="211">
        <f t="shared" si="36"/>
        <v>2038</v>
      </c>
      <c r="BQ5" s="211">
        <f t="shared" si="36"/>
        <v>2038</v>
      </c>
      <c r="BR5" s="211">
        <f t="shared" si="36"/>
        <v>2038</v>
      </c>
      <c r="BS5" s="211">
        <f t="shared" si="36"/>
        <v>2039</v>
      </c>
      <c r="BT5" s="211">
        <f t="shared" ref="BT5:DI5" si="37">YEAR(BT4)</f>
        <v>2039</v>
      </c>
      <c r="BU5" s="211">
        <f t="shared" si="37"/>
        <v>2039</v>
      </c>
      <c r="BV5" s="211">
        <f t="shared" si="37"/>
        <v>2039</v>
      </c>
      <c r="BW5" s="211">
        <f t="shared" si="37"/>
        <v>2040</v>
      </c>
      <c r="BX5" s="211">
        <f t="shared" si="37"/>
        <v>2040</v>
      </c>
      <c r="BY5" s="211">
        <f t="shared" si="37"/>
        <v>2040</v>
      </c>
      <c r="BZ5" s="211">
        <f t="shared" si="37"/>
        <v>2040</v>
      </c>
      <c r="CA5" s="211">
        <f t="shared" si="37"/>
        <v>2041</v>
      </c>
      <c r="CB5" s="211">
        <f t="shared" si="37"/>
        <v>2041</v>
      </c>
      <c r="CC5" s="211">
        <f t="shared" si="37"/>
        <v>2041</v>
      </c>
      <c r="CD5" s="211">
        <f t="shared" si="37"/>
        <v>2041</v>
      </c>
      <c r="CE5" s="211">
        <f t="shared" si="37"/>
        <v>2042</v>
      </c>
      <c r="CF5" s="211">
        <f t="shared" si="37"/>
        <v>2042</v>
      </c>
      <c r="CG5" s="211">
        <f t="shared" si="37"/>
        <v>2042</v>
      </c>
      <c r="CH5" s="211">
        <f t="shared" si="37"/>
        <v>2042</v>
      </c>
      <c r="CI5" s="211">
        <f t="shared" si="37"/>
        <v>2043</v>
      </c>
      <c r="CJ5" s="211">
        <f t="shared" si="37"/>
        <v>2043</v>
      </c>
      <c r="CK5" s="211">
        <f t="shared" si="37"/>
        <v>2043</v>
      </c>
      <c r="CL5" s="211">
        <f t="shared" si="37"/>
        <v>2043</v>
      </c>
      <c r="CM5" s="211">
        <f t="shared" si="37"/>
        <v>2044</v>
      </c>
      <c r="CN5" s="211">
        <f t="shared" si="37"/>
        <v>2044</v>
      </c>
      <c r="CO5" s="211">
        <f t="shared" si="37"/>
        <v>2044</v>
      </c>
      <c r="CP5" s="211">
        <f t="shared" si="37"/>
        <v>2044</v>
      </c>
      <c r="CQ5" s="211">
        <f t="shared" si="37"/>
        <v>2045</v>
      </c>
      <c r="CR5" s="211">
        <f t="shared" si="37"/>
        <v>2045</v>
      </c>
      <c r="CS5" s="211">
        <f t="shared" si="37"/>
        <v>2045</v>
      </c>
      <c r="CT5" s="211">
        <f t="shared" si="37"/>
        <v>2045</v>
      </c>
      <c r="CU5" s="211">
        <f t="shared" si="37"/>
        <v>2046</v>
      </c>
      <c r="CV5" s="211">
        <f t="shared" si="37"/>
        <v>2046</v>
      </c>
      <c r="CW5" s="211">
        <f t="shared" si="37"/>
        <v>2046</v>
      </c>
      <c r="CX5" s="211">
        <f t="shared" si="37"/>
        <v>2046</v>
      </c>
      <c r="CY5" s="211">
        <f t="shared" si="37"/>
        <v>2047</v>
      </c>
      <c r="CZ5" s="211">
        <f t="shared" si="37"/>
        <v>2047</v>
      </c>
      <c r="DA5" s="211">
        <f t="shared" si="37"/>
        <v>2047</v>
      </c>
      <c r="DB5" s="211">
        <f t="shared" si="37"/>
        <v>2047</v>
      </c>
      <c r="DC5" s="211">
        <f t="shared" si="37"/>
        <v>2048</v>
      </c>
      <c r="DD5" s="211">
        <f t="shared" si="37"/>
        <v>2048</v>
      </c>
      <c r="DE5" s="211">
        <f t="shared" si="37"/>
        <v>2048</v>
      </c>
      <c r="DF5" s="211">
        <f t="shared" si="37"/>
        <v>2048</v>
      </c>
      <c r="DG5" s="211">
        <f t="shared" si="37"/>
        <v>2049</v>
      </c>
      <c r="DH5" s="211">
        <f t="shared" si="37"/>
        <v>2049</v>
      </c>
      <c r="DI5" s="211">
        <f t="shared" si="37"/>
        <v>2049</v>
      </c>
      <c r="DJ5" s="211">
        <f t="shared" ref="DJ5:EP5" si="38">YEAR(DJ4)</f>
        <v>2049</v>
      </c>
      <c r="DK5" s="211">
        <f t="shared" si="38"/>
        <v>2050</v>
      </c>
      <c r="DL5" s="211">
        <f t="shared" si="38"/>
        <v>2050</v>
      </c>
      <c r="DM5" s="211">
        <f t="shared" si="38"/>
        <v>2050</v>
      </c>
      <c r="DN5" s="211">
        <f t="shared" si="38"/>
        <v>2050</v>
      </c>
      <c r="DO5" s="211">
        <f t="shared" si="38"/>
        <v>2051</v>
      </c>
      <c r="DP5" s="211">
        <f t="shared" si="38"/>
        <v>2051</v>
      </c>
      <c r="DQ5" s="211">
        <f t="shared" si="38"/>
        <v>2051</v>
      </c>
      <c r="DR5" s="211">
        <f t="shared" si="38"/>
        <v>2051</v>
      </c>
      <c r="DS5" s="211">
        <f t="shared" si="38"/>
        <v>2052</v>
      </c>
      <c r="DT5" s="211">
        <f t="shared" si="38"/>
        <v>2052</v>
      </c>
      <c r="DU5" s="211">
        <f t="shared" si="38"/>
        <v>2052</v>
      </c>
      <c r="DV5" s="211">
        <f t="shared" si="38"/>
        <v>2052</v>
      </c>
      <c r="DW5" s="211">
        <f t="shared" si="38"/>
        <v>2053</v>
      </c>
      <c r="DX5" s="211">
        <f t="shared" si="38"/>
        <v>2053</v>
      </c>
      <c r="DY5" s="211">
        <f t="shared" si="38"/>
        <v>2053</v>
      </c>
      <c r="DZ5" s="211">
        <f t="shared" si="38"/>
        <v>2053</v>
      </c>
      <c r="EA5" s="211">
        <f t="shared" si="38"/>
        <v>2054</v>
      </c>
      <c r="EB5" s="211">
        <f t="shared" si="38"/>
        <v>2054</v>
      </c>
      <c r="EC5" s="211">
        <f t="shared" si="38"/>
        <v>2054</v>
      </c>
      <c r="ED5" s="211">
        <f t="shared" si="38"/>
        <v>2054</v>
      </c>
      <c r="EE5" s="211">
        <f t="shared" si="38"/>
        <v>2055</v>
      </c>
      <c r="EF5" s="211">
        <f t="shared" si="38"/>
        <v>2055</v>
      </c>
      <c r="EG5" s="211">
        <f t="shared" si="38"/>
        <v>2055</v>
      </c>
      <c r="EH5" s="211">
        <f t="shared" si="38"/>
        <v>2055</v>
      </c>
      <c r="EI5" s="211">
        <f t="shared" si="38"/>
        <v>2056</v>
      </c>
      <c r="EJ5" s="211">
        <f t="shared" si="38"/>
        <v>2056</v>
      </c>
      <c r="EK5" s="211">
        <f t="shared" si="38"/>
        <v>2056</v>
      </c>
      <c r="EL5" s="211">
        <f t="shared" si="38"/>
        <v>2056</v>
      </c>
      <c r="EM5" s="211">
        <f t="shared" si="38"/>
        <v>2057</v>
      </c>
      <c r="EN5" s="211">
        <f t="shared" si="38"/>
        <v>2057</v>
      </c>
      <c r="EO5" s="211">
        <f t="shared" si="38"/>
        <v>2057</v>
      </c>
      <c r="EP5" s="211">
        <f t="shared" si="38"/>
        <v>2057</v>
      </c>
    </row>
    <row r="6" spans="1:146" ht="14.1" customHeight="1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</row>
    <row r="7" spans="1:146" ht="14.1" customHeight="1" thickBot="1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</row>
    <row r="8" spans="1:146" ht="14.1" customHeight="1" thickBot="1">
      <c r="A8" s="15"/>
      <c r="B8" s="52" t="s">
        <v>188</v>
      </c>
      <c r="C8" s="51"/>
      <c r="D8" s="718" t="s">
        <v>97</v>
      </c>
      <c r="E8" s="554">
        <f ca="1">SUM(E35:E43)+SUM(E61:E63)</f>
        <v>0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</row>
    <row r="9" spans="1:146" ht="14.1" customHeight="1">
      <c r="A9" s="15"/>
      <c r="B9" s="15"/>
      <c r="C9" s="15"/>
      <c r="D9" s="15"/>
      <c r="E9" s="26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</row>
    <row r="10" spans="1:146" ht="14.1" customHeight="1">
      <c r="A10" s="15"/>
      <c r="C10" s="15"/>
      <c r="D10" s="15"/>
      <c r="E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9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9"/>
      <c r="AQ10" s="15"/>
      <c r="AR10" s="15"/>
      <c r="AS10" s="15"/>
      <c r="AT10" s="9"/>
      <c r="AU10" s="15"/>
      <c r="AV10" s="15"/>
      <c r="AW10" s="15"/>
      <c r="AX10" s="9"/>
      <c r="AY10" s="15"/>
      <c r="AZ10" s="15"/>
      <c r="BA10" s="15"/>
      <c r="BB10" s="9"/>
      <c r="BC10" s="15"/>
      <c r="BD10" s="15"/>
      <c r="BE10" s="15"/>
      <c r="BF10" s="9"/>
      <c r="BG10" s="15"/>
      <c r="BH10" s="15"/>
      <c r="BI10" s="15"/>
      <c r="BJ10" s="9"/>
      <c r="BK10" s="15"/>
      <c r="BL10" s="15"/>
      <c r="BM10" s="15"/>
      <c r="BN10" s="9"/>
      <c r="BO10" s="15"/>
      <c r="BP10" s="15"/>
      <c r="BQ10" s="15"/>
      <c r="BR10" s="9"/>
      <c r="BS10" s="15"/>
      <c r="BT10" s="15"/>
      <c r="BU10" s="15"/>
      <c r="BV10" s="9"/>
      <c r="BW10" s="15"/>
      <c r="BX10" s="15"/>
      <c r="BY10" s="15"/>
      <c r="BZ10" s="9"/>
      <c r="CA10" s="15"/>
      <c r="CB10" s="15"/>
      <c r="CC10" s="15"/>
      <c r="CD10" s="9"/>
      <c r="CE10" s="15"/>
      <c r="CF10" s="15"/>
      <c r="CG10" s="15"/>
      <c r="CH10" s="9"/>
      <c r="CI10" s="15"/>
      <c r="CJ10" s="15"/>
      <c r="CK10" s="15"/>
      <c r="CL10" s="9"/>
      <c r="CM10" s="15"/>
      <c r="CN10" s="15"/>
      <c r="CO10" s="15"/>
      <c r="CP10" s="9"/>
      <c r="CQ10" s="15"/>
      <c r="CR10" s="15"/>
      <c r="CS10" s="15"/>
      <c r="CT10" s="9"/>
      <c r="CU10" s="15"/>
      <c r="CV10" s="15"/>
      <c r="CW10" s="15"/>
      <c r="CX10" s="9"/>
    </row>
    <row r="11" spans="1:146" ht="14.1" customHeight="1">
      <c r="B11" s="1653" t="s">
        <v>191</v>
      </c>
    </row>
    <row r="12" spans="1:146" s="15" customFormat="1" ht="14.1" customHeight="1">
      <c r="B12" s="162" t="s">
        <v>430</v>
      </c>
      <c r="C12" s="46"/>
      <c r="D12" s="46"/>
      <c r="E12" s="46"/>
      <c r="F12" s="46"/>
      <c r="G12" s="46"/>
      <c r="H12" s="55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211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  <c r="EM12" s="46"/>
      <c r="EN12" s="46"/>
      <c r="EO12" s="46"/>
      <c r="EP12" s="46"/>
    </row>
    <row r="13" spans="1:146" ht="15.95" customHeight="1">
      <c r="B13" s="557" t="s">
        <v>291</v>
      </c>
      <c r="C13" s="557"/>
      <c r="D13" s="363" t="s">
        <v>97</v>
      </c>
      <c r="E13" s="564">
        <f t="shared" ref="E13:E14" ca="1" si="39">SUM(G13:EP13)</f>
        <v>3931.1790311753675</v>
      </c>
      <c r="F13" s="557"/>
      <c r="G13" s="564">
        <f>Funding!G53</f>
        <v>0</v>
      </c>
      <c r="H13" s="564">
        <f>Funding!H53</f>
        <v>0</v>
      </c>
      <c r="I13" s="564">
        <f>Funding!I53</f>
        <v>0</v>
      </c>
      <c r="J13" s="564">
        <f>Funding!J53</f>
        <v>0</v>
      </c>
      <c r="K13" s="564">
        <f ca="1">Funding!K53</f>
        <v>0</v>
      </c>
      <c r="L13" s="564">
        <f ca="1">Funding!L53</f>
        <v>0</v>
      </c>
      <c r="M13" s="564">
        <f ca="1">Funding!M53</f>
        <v>275.70081798320098</v>
      </c>
      <c r="N13" s="564">
        <f ca="1">Funding!N53</f>
        <v>434.274668646007</v>
      </c>
      <c r="O13" s="564">
        <f ca="1">Funding!O53</f>
        <v>748.70444456142809</v>
      </c>
      <c r="P13" s="564">
        <f ca="1">Funding!P53</f>
        <v>1067.6591165074374</v>
      </c>
      <c r="Q13" s="564">
        <f ca="1">Funding!Q53</f>
        <v>1404.8399834772943</v>
      </c>
      <c r="R13" s="564">
        <f ca="1">Funding!R53</f>
        <v>0</v>
      </c>
      <c r="S13" s="564">
        <f ca="1">Funding!S53</f>
        <v>0</v>
      </c>
      <c r="T13" s="564">
        <f ca="1">Funding!T53</f>
        <v>0</v>
      </c>
      <c r="U13" s="564">
        <f ca="1">Funding!U53</f>
        <v>0</v>
      </c>
      <c r="V13" s="564">
        <f ca="1">Funding!V53</f>
        <v>0</v>
      </c>
      <c r="W13" s="564">
        <f ca="1">Funding!W53</f>
        <v>0</v>
      </c>
      <c r="X13" s="564">
        <f ca="1">Funding!X53</f>
        <v>0</v>
      </c>
      <c r="Y13" s="564">
        <f ca="1">Funding!Y53</f>
        <v>0</v>
      </c>
      <c r="Z13" s="564">
        <f ca="1">Funding!Z53</f>
        <v>0</v>
      </c>
      <c r="AA13" s="564">
        <f ca="1">Funding!AA53</f>
        <v>0</v>
      </c>
      <c r="AB13" s="564">
        <f ca="1">Funding!AB53</f>
        <v>0</v>
      </c>
      <c r="AC13" s="564">
        <f ca="1">Funding!AC53</f>
        <v>0</v>
      </c>
      <c r="AD13" s="564">
        <f ca="1">Funding!AD53</f>
        <v>0</v>
      </c>
      <c r="AE13" s="564">
        <f ca="1">Funding!AE53</f>
        <v>0</v>
      </c>
      <c r="AF13" s="564">
        <f ca="1">Funding!AF53</f>
        <v>0</v>
      </c>
      <c r="AG13" s="564">
        <f ca="1">Funding!AG53</f>
        <v>0</v>
      </c>
      <c r="AH13" s="564">
        <f ca="1">Funding!AH53</f>
        <v>0</v>
      </c>
      <c r="AI13" s="564">
        <f ca="1">Funding!AI53</f>
        <v>0</v>
      </c>
      <c r="AJ13" s="564">
        <f ca="1">Funding!AJ53</f>
        <v>0</v>
      </c>
      <c r="AK13" s="564">
        <f ca="1">Funding!AK53</f>
        <v>0</v>
      </c>
      <c r="AL13" s="564">
        <f ca="1">Funding!AL53</f>
        <v>0</v>
      </c>
      <c r="AM13" s="564">
        <f ca="1">Funding!AM53</f>
        <v>0</v>
      </c>
      <c r="AN13" s="564">
        <f ca="1">Funding!AN53</f>
        <v>0</v>
      </c>
      <c r="AO13" s="564">
        <f ca="1">Funding!AO53</f>
        <v>0</v>
      </c>
      <c r="AP13" s="564">
        <f ca="1">Funding!AP53</f>
        <v>0</v>
      </c>
      <c r="AQ13" s="564">
        <f ca="1">Funding!AQ53</f>
        <v>0</v>
      </c>
      <c r="AR13" s="564">
        <f ca="1">Funding!AR53</f>
        <v>0</v>
      </c>
      <c r="AS13" s="564">
        <f ca="1">Funding!AS53</f>
        <v>0</v>
      </c>
      <c r="AT13" s="564">
        <f ca="1">Funding!AT53</f>
        <v>0</v>
      </c>
      <c r="AU13" s="564">
        <f ca="1">Funding!AU53</f>
        <v>0</v>
      </c>
      <c r="AV13" s="564">
        <f ca="1">Funding!AV53</f>
        <v>0</v>
      </c>
      <c r="AW13" s="564">
        <f ca="1">Funding!AW53</f>
        <v>0</v>
      </c>
      <c r="AX13" s="564">
        <f ca="1">Funding!AX53</f>
        <v>0</v>
      </c>
      <c r="AY13" s="564">
        <f ca="1">Funding!AY53</f>
        <v>0</v>
      </c>
      <c r="AZ13" s="564">
        <f ca="1">Funding!AZ53</f>
        <v>0</v>
      </c>
      <c r="BA13" s="564">
        <f ca="1">Funding!BA53</f>
        <v>0</v>
      </c>
      <c r="BB13" s="564">
        <f ca="1">Funding!BB53</f>
        <v>0</v>
      </c>
      <c r="BC13" s="564">
        <f ca="1">Funding!BC53</f>
        <v>0</v>
      </c>
      <c r="BD13" s="564">
        <f ca="1">Funding!BD53</f>
        <v>0</v>
      </c>
      <c r="BE13" s="564">
        <f ca="1">Funding!BE53</f>
        <v>0</v>
      </c>
      <c r="BF13" s="564">
        <f ca="1">Funding!BF53</f>
        <v>0</v>
      </c>
      <c r="BG13" s="564">
        <f ca="1">Funding!BG53</f>
        <v>0</v>
      </c>
      <c r="BH13" s="564">
        <f ca="1">Funding!BH53</f>
        <v>0</v>
      </c>
      <c r="BI13" s="564">
        <f ca="1">Funding!BI53</f>
        <v>0</v>
      </c>
      <c r="BJ13" s="564">
        <f ca="1">Funding!BJ53</f>
        <v>0</v>
      </c>
      <c r="BK13" s="564">
        <f ca="1">Funding!BK53</f>
        <v>0</v>
      </c>
      <c r="BL13" s="564">
        <f ca="1">Funding!BL53</f>
        <v>0</v>
      </c>
      <c r="BM13" s="564">
        <f ca="1">Funding!BM53</f>
        <v>0</v>
      </c>
      <c r="BN13" s="564">
        <f ca="1">Funding!BN53</f>
        <v>0</v>
      </c>
      <c r="BO13" s="564">
        <f ca="1">Funding!BO53</f>
        <v>0</v>
      </c>
      <c r="BP13" s="564">
        <f ca="1">Funding!BP53</f>
        <v>0</v>
      </c>
      <c r="BQ13" s="564">
        <f ca="1">Funding!BQ53</f>
        <v>0</v>
      </c>
      <c r="BR13" s="564">
        <f ca="1">Funding!BR53</f>
        <v>0</v>
      </c>
      <c r="BS13" s="564">
        <f ca="1">Funding!BS53</f>
        <v>0</v>
      </c>
      <c r="BT13" s="564">
        <f ca="1">Funding!BT53</f>
        <v>0</v>
      </c>
      <c r="BU13" s="564">
        <f ca="1">Funding!BU53</f>
        <v>0</v>
      </c>
      <c r="BV13" s="564">
        <f ca="1">Funding!BV53</f>
        <v>0</v>
      </c>
      <c r="BW13" s="564">
        <f ca="1">Funding!BW53</f>
        <v>0</v>
      </c>
      <c r="BX13" s="564">
        <f ca="1">Funding!BX53</f>
        <v>0</v>
      </c>
      <c r="BY13" s="564">
        <f ca="1">Funding!BY53</f>
        <v>0</v>
      </c>
      <c r="BZ13" s="564">
        <f ca="1">Funding!BZ53</f>
        <v>0</v>
      </c>
      <c r="CA13" s="564">
        <f ca="1">Funding!CA53</f>
        <v>0</v>
      </c>
      <c r="CB13" s="564">
        <f ca="1">Funding!CB53</f>
        <v>0</v>
      </c>
      <c r="CC13" s="564">
        <f ca="1">Funding!CC53</f>
        <v>0</v>
      </c>
      <c r="CD13" s="564">
        <f ca="1">Funding!CD53</f>
        <v>0</v>
      </c>
      <c r="CE13" s="564">
        <f ca="1">Funding!CE53</f>
        <v>0</v>
      </c>
      <c r="CF13" s="564">
        <f ca="1">Funding!CF53</f>
        <v>0</v>
      </c>
      <c r="CG13" s="564">
        <f ca="1">Funding!CG53</f>
        <v>0</v>
      </c>
      <c r="CH13" s="564">
        <f ca="1">Funding!CH53</f>
        <v>0</v>
      </c>
      <c r="CI13" s="564">
        <f ca="1">Funding!CI53</f>
        <v>0</v>
      </c>
      <c r="CJ13" s="564">
        <f ca="1">Funding!CJ53</f>
        <v>0</v>
      </c>
      <c r="CK13" s="564">
        <f ca="1">Funding!CK53</f>
        <v>0</v>
      </c>
      <c r="CL13" s="564">
        <f ca="1">Funding!CL53</f>
        <v>0</v>
      </c>
      <c r="CM13" s="564">
        <f ca="1">Funding!CM53</f>
        <v>0</v>
      </c>
      <c r="CN13" s="564">
        <f ca="1">Funding!CN53</f>
        <v>0</v>
      </c>
      <c r="CO13" s="564">
        <f ca="1">Funding!CO53</f>
        <v>0</v>
      </c>
      <c r="CP13" s="564">
        <f ca="1">Funding!CP53</f>
        <v>0</v>
      </c>
      <c r="CQ13" s="564">
        <f ca="1">Funding!CQ53</f>
        <v>0</v>
      </c>
      <c r="CR13" s="564">
        <f ca="1">Funding!CR53</f>
        <v>0</v>
      </c>
      <c r="CS13" s="564">
        <f ca="1">Funding!CS53</f>
        <v>0</v>
      </c>
      <c r="CT13" s="564">
        <f ca="1">Funding!CT53</f>
        <v>0</v>
      </c>
      <c r="CU13" s="564">
        <f ca="1">Funding!CU53</f>
        <v>0</v>
      </c>
      <c r="CV13" s="564">
        <f ca="1">Funding!CV53</f>
        <v>0</v>
      </c>
      <c r="CW13" s="564">
        <f ca="1">Funding!CW53</f>
        <v>0</v>
      </c>
      <c r="CX13" s="564">
        <f ca="1">Funding!CX53</f>
        <v>0</v>
      </c>
      <c r="CY13" s="564">
        <f ca="1">Funding!CY53</f>
        <v>0</v>
      </c>
      <c r="CZ13" s="564">
        <f ca="1">Funding!CZ53</f>
        <v>0</v>
      </c>
      <c r="DA13" s="564">
        <f ca="1">Funding!DA53</f>
        <v>0</v>
      </c>
      <c r="DB13" s="564">
        <f ca="1">Funding!DB53</f>
        <v>0</v>
      </c>
      <c r="DC13" s="564">
        <f ca="1">Funding!DC53</f>
        <v>0</v>
      </c>
      <c r="DD13" s="564">
        <f ca="1">Funding!DD53</f>
        <v>0</v>
      </c>
      <c r="DE13" s="564">
        <f ca="1">Funding!DE53</f>
        <v>0</v>
      </c>
      <c r="DF13" s="564">
        <f ca="1">Funding!DF53</f>
        <v>0</v>
      </c>
      <c r="DG13" s="564">
        <f ca="1">Funding!DG53</f>
        <v>0</v>
      </c>
      <c r="DH13" s="564">
        <f ca="1">Funding!DH53</f>
        <v>0</v>
      </c>
      <c r="DI13" s="564">
        <f ca="1">Funding!DI53</f>
        <v>0</v>
      </c>
      <c r="DJ13" s="564">
        <f ca="1">Funding!DJ53</f>
        <v>0</v>
      </c>
      <c r="DK13" s="564">
        <f ca="1">Funding!DK53</f>
        <v>0</v>
      </c>
      <c r="DL13" s="564">
        <f ca="1">Funding!DL53</f>
        <v>0</v>
      </c>
      <c r="DM13" s="564">
        <f ca="1">Funding!DM53</f>
        <v>0</v>
      </c>
      <c r="DN13" s="564">
        <f ca="1">Funding!DN53</f>
        <v>0</v>
      </c>
      <c r="DO13" s="564">
        <f ca="1">Funding!DO53</f>
        <v>0</v>
      </c>
      <c r="DP13" s="564">
        <f ca="1">Funding!DP53</f>
        <v>0</v>
      </c>
      <c r="DQ13" s="564">
        <f ca="1">Funding!DQ53</f>
        <v>0</v>
      </c>
      <c r="DR13" s="564">
        <f ca="1">Funding!DR53</f>
        <v>0</v>
      </c>
      <c r="DS13" s="564">
        <f ca="1">Funding!DS53</f>
        <v>0</v>
      </c>
      <c r="DT13" s="564">
        <f ca="1">Funding!DT53</f>
        <v>0</v>
      </c>
      <c r="DU13" s="564">
        <f ca="1">Funding!DU53</f>
        <v>0</v>
      </c>
      <c r="DV13" s="564">
        <f ca="1">Funding!DV53</f>
        <v>0</v>
      </c>
      <c r="DW13" s="564">
        <f ca="1">Funding!DW53</f>
        <v>0</v>
      </c>
      <c r="DX13" s="564">
        <f ca="1">Funding!DX53</f>
        <v>0</v>
      </c>
      <c r="DY13" s="564">
        <f ca="1">Funding!DY53</f>
        <v>0</v>
      </c>
      <c r="DZ13" s="564">
        <f ca="1">Funding!DZ53</f>
        <v>0</v>
      </c>
      <c r="EA13" s="564">
        <f ca="1">Funding!EA53</f>
        <v>0</v>
      </c>
      <c r="EB13" s="564">
        <f ca="1">Funding!EB53</f>
        <v>0</v>
      </c>
      <c r="EC13" s="564">
        <f ca="1">Funding!EC53</f>
        <v>0</v>
      </c>
      <c r="ED13" s="564">
        <f ca="1">Funding!ED53</f>
        <v>0</v>
      </c>
      <c r="EE13" s="564">
        <f ca="1">Funding!EE53</f>
        <v>0</v>
      </c>
      <c r="EF13" s="564">
        <f ca="1">Funding!EF53</f>
        <v>0</v>
      </c>
      <c r="EG13" s="564">
        <f ca="1">Funding!EG53</f>
        <v>0</v>
      </c>
      <c r="EH13" s="564">
        <f ca="1">Funding!EH53</f>
        <v>0</v>
      </c>
      <c r="EI13" s="564">
        <f ca="1">Funding!EI53</f>
        <v>0</v>
      </c>
      <c r="EJ13" s="564">
        <f ca="1">Funding!EJ53</f>
        <v>0</v>
      </c>
      <c r="EK13" s="564">
        <f ca="1">Funding!EK53</f>
        <v>0</v>
      </c>
      <c r="EL13" s="564">
        <f ca="1">Funding!EL53</f>
        <v>0</v>
      </c>
      <c r="EM13" s="564">
        <f ca="1">Funding!EM53</f>
        <v>0</v>
      </c>
      <c r="EN13" s="564">
        <f ca="1">Funding!EN53</f>
        <v>0</v>
      </c>
      <c r="EO13" s="564">
        <f ca="1">Funding!EO53</f>
        <v>0</v>
      </c>
      <c r="EP13" s="564">
        <f ca="1">Funding!EP53</f>
        <v>0</v>
      </c>
    </row>
    <row r="14" spans="1:146" s="388" customFormat="1" ht="14.1" customHeight="1">
      <c r="A14" s="15"/>
      <c r="B14" s="558" t="s">
        <v>292</v>
      </c>
      <c r="C14" s="359"/>
      <c r="D14" s="563" t="s">
        <v>97</v>
      </c>
      <c r="E14" s="565">
        <f t="shared" ca="1" si="39"/>
        <v>78.000000000000014</v>
      </c>
      <c r="F14" s="559"/>
      <c r="G14" s="564">
        <f>Funding!G63</f>
        <v>0</v>
      </c>
      <c r="H14" s="564">
        <f>Funding!H63</f>
        <v>0</v>
      </c>
      <c r="I14" s="564">
        <f>Funding!I63</f>
        <v>0</v>
      </c>
      <c r="J14" s="564">
        <f>Funding!J63</f>
        <v>0</v>
      </c>
      <c r="K14" s="564">
        <f ca="1">Funding!K63</f>
        <v>0</v>
      </c>
      <c r="L14" s="564">
        <f ca="1">Funding!L63</f>
        <v>78.000000000000014</v>
      </c>
      <c r="M14" s="564">
        <f ca="1">Funding!M63</f>
        <v>0</v>
      </c>
      <c r="N14" s="564">
        <f ca="1">Funding!N63</f>
        <v>0</v>
      </c>
      <c r="O14" s="564">
        <f ca="1">Funding!O63</f>
        <v>0</v>
      </c>
      <c r="P14" s="564">
        <f ca="1">Funding!P63</f>
        <v>0</v>
      </c>
      <c r="Q14" s="564">
        <f ca="1">Funding!Q63</f>
        <v>0</v>
      </c>
      <c r="R14" s="564">
        <f ca="1">Funding!R63</f>
        <v>0</v>
      </c>
      <c r="S14" s="564">
        <f ca="1">Funding!S63</f>
        <v>0</v>
      </c>
      <c r="T14" s="564">
        <f ca="1">Funding!T63</f>
        <v>0</v>
      </c>
      <c r="U14" s="564">
        <f ca="1">Funding!U63</f>
        <v>0</v>
      </c>
      <c r="V14" s="564">
        <f ca="1">Funding!V63</f>
        <v>0</v>
      </c>
      <c r="W14" s="564">
        <f ca="1">Funding!W63</f>
        <v>0</v>
      </c>
      <c r="X14" s="564">
        <f ca="1">Funding!X63</f>
        <v>0</v>
      </c>
      <c r="Y14" s="564">
        <f ca="1">Funding!Y63</f>
        <v>0</v>
      </c>
      <c r="Z14" s="564">
        <f ca="1">Funding!Z63</f>
        <v>0</v>
      </c>
      <c r="AA14" s="564">
        <f ca="1">Funding!AA63</f>
        <v>0</v>
      </c>
      <c r="AB14" s="564">
        <f ca="1">Funding!AB63</f>
        <v>0</v>
      </c>
      <c r="AC14" s="564">
        <f ca="1">Funding!AC63</f>
        <v>0</v>
      </c>
      <c r="AD14" s="564">
        <f ca="1">Funding!AD63</f>
        <v>0</v>
      </c>
      <c r="AE14" s="564">
        <f ca="1">Funding!AE63</f>
        <v>0</v>
      </c>
      <c r="AF14" s="564">
        <f ca="1">Funding!AF63</f>
        <v>0</v>
      </c>
      <c r="AG14" s="564">
        <f ca="1">Funding!AG63</f>
        <v>0</v>
      </c>
      <c r="AH14" s="564">
        <f ca="1">Funding!AH63</f>
        <v>0</v>
      </c>
      <c r="AI14" s="564">
        <f ca="1">Funding!AI63</f>
        <v>0</v>
      </c>
      <c r="AJ14" s="564">
        <f ca="1">Funding!AJ63</f>
        <v>0</v>
      </c>
      <c r="AK14" s="564">
        <f ca="1">Funding!AK63</f>
        <v>0</v>
      </c>
      <c r="AL14" s="564">
        <f ca="1">Funding!AL63</f>
        <v>0</v>
      </c>
      <c r="AM14" s="564">
        <f ca="1">Funding!AM63</f>
        <v>0</v>
      </c>
      <c r="AN14" s="564">
        <f ca="1">Funding!AN63</f>
        <v>0</v>
      </c>
      <c r="AO14" s="564">
        <f ca="1">Funding!AO63</f>
        <v>0</v>
      </c>
      <c r="AP14" s="564">
        <f ca="1">Funding!AP63</f>
        <v>0</v>
      </c>
      <c r="AQ14" s="564">
        <f ca="1">Funding!AQ63</f>
        <v>0</v>
      </c>
      <c r="AR14" s="564">
        <f ca="1">Funding!AR63</f>
        <v>0</v>
      </c>
      <c r="AS14" s="564">
        <f ca="1">Funding!AS63</f>
        <v>0</v>
      </c>
      <c r="AT14" s="564">
        <f ca="1">Funding!AT63</f>
        <v>0</v>
      </c>
      <c r="AU14" s="564">
        <f ca="1">Funding!AU63</f>
        <v>0</v>
      </c>
      <c r="AV14" s="564">
        <f ca="1">Funding!AV63</f>
        <v>0</v>
      </c>
      <c r="AW14" s="564">
        <f ca="1">Funding!AW63</f>
        <v>0</v>
      </c>
      <c r="AX14" s="564">
        <f ca="1">Funding!AX63</f>
        <v>0</v>
      </c>
      <c r="AY14" s="564">
        <f ca="1">Funding!AY63</f>
        <v>0</v>
      </c>
      <c r="AZ14" s="564">
        <f ca="1">Funding!AZ63</f>
        <v>0</v>
      </c>
      <c r="BA14" s="564">
        <f ca="1">Funding!BA63</f>
        <v>0</v>
      </c>
      <c r="BB14" s="564">
        <f ca="1">Funding!BB63</f>
        <v>0</v>
      </c>
      <c r="BC14" s="564">
        <f ca="1">Funding!BC63</f>
        <v>0</v>
      </c>
      <c r="BD14" s="564">
        <f ca="1">Funding!BD63</f>
        <v>0</v>
      </c>
      <c r="BE14" s="564">
        <f ca="1">Funding!BE63</f>
        <v>0</v>
      </c>
      <c r="BF14" s="564">
        <f ca="1">Funding!BF63</f>
        <v>0</v>
      </c>
      <c r="BG14" s="564">
        <f ca="1">Funding!BG63</f>
        <v>0</v>
      </c>
      <c r="BH14" s="564">
        <f ca="1">Funding!BH63</f>
        <v>0</v>
      </c>
      <c r="BI14" s="564">
        <f ca="1">Funding!BI63</f>
        <v>0</v>
      </c>
      <c r="BJ14" s="564">
        <f ca="1">Funding!BJ63</f>
        <v>0</v>
      </c>
      <c r="BK14" s="564">
        <f ca="1">Funding!BK63</f>
        <v>0</v>
      </c>
      <c r="BL14" s="564">
        <f ca="1">Funding!BL63</f>
        <v>0</v>
      </c>
      <c r="BM14" s="564">
        <f ca="1">Funding!BM63</f>
        <v>0</v>
      </c>
      <c r="BN14" s="564">
        <f ca="1">Funding!BN63</f>
        <v>0</v>
      </c>
      <c r="BO14" s="564">
        <f ca="1">Funding!BO63</f>
        <v>0</v>
      </c>
      <c r="BP14" s="564">
        <f ca="1">Funding!BP63</f>
        <v>0</v>
      </c>
      <c r="BQ14" s="564">
        <f ca="1">Funding!BQ63</f>
        <v>0</v>
      </c>
      <c r="BR14" s="564">
        <f ca="1">Funding!BR63</f>
        <v>0</v>
      </c>
      <c r="BS14" s="564">
        <f ca="1">Funding!BS63</f>
        <v>0</v>
      </c>
      <c r="BT14" s="564">
        <f ca="1">Funding!BT63</f>
        <v>0</v>
      </c>
      <c r="BU14" s="564">
        <f ca="1">Funding!BU63</f>
        <v>0</v>
      </c>
      <c r="BV14" s="564">
        <f ca="1">Funding!BV63</f>
        <v>0</v>
      </c>
      <c r="BW14" s="564">
        <f ca="1">Funding!BW63</f>
        <v>0</v>
      </c>
      <c r="BX14" s="564">
        <f ca="1">Funding!BX63</f>
        <v>0</v>
      </c>
      <c r="BY14" s="564">
        <f ca="1">Funding!BY63</f>
        <v>0</v>
      </c>
      <c r="BZ14" s="564">
        <f ca="1">Funding!BZ63</f>
        <v>0</v>
      </c>
      <c r="CA14" s="564">
        <f ca="1">Funding!CA63</f>
        <v>0</v>
      </c>
      <c r="CB14" s="564">
        <f ca="1">Funding!CB63</f>
        <v>0</v>
      </c>
      <c r="CC14" s="564">
        <f ca="1">Funding!CC63</f>
        <v>0</v>
      </c>
      <c r="CD14" s="564">
        <f ca="1">Funding!CD63</f>
        <v>0</v>
      </c>
      <c r="CE14" s="564">
        <f ca="1">Funding!CE63</f>
        <v>0</v>
      </c>
      <c r="CF14" s="564">
        <f ca="1">Funding!CF63</f>
        <v>0</v>
      </c>
      <c r="CG14" s="564">
        <f ca="1">Funding!CG63</f>
        <v>0</v>
      </c>
      <c r="CH14" s="564">
        <f ca="1">Funding!CH63</f>
        <v>0</v>
      </c>
      <c r="CI14" s="564">
        <f ca="1">Funding!CI63</f>
        <v>0</v>
      </c>
      <c r="CJ14" s="564">
        <f ca="1">Funding!CJ63</f>
        <v>0</v>
      </c>
      <c r="CK14" s="564">
        <f ca="1">Funding!CK63</f>
        <v>0</v>
      </c>
      <c r="CL14" s="564">
        <f ca="1">Funding!CL63</f>
        <v>0</v>
      </c>
      <c r="CM14" s="564">
        <f ca="1">Funding!CM63</f>
        <v>0</v>
      </c>
      <c r="CN14" s="564">
        <f ca="1">Funding!CN63</f>
        <v>0</v>
      </c>
      <c r="CO14" s="564">
        <f ca="1">Funding!CO63</f>
        <v>0</v>
      </c>
      <c r="CP14" s="564">
        <f ca="1">Funding!CP63</f>
        <v>0</v>
      </c>
      <c r="CQ14" s="564">
        <f ca="1">Funding!CQ63</f>
        <v>0</v>
      </c>
      <c r="CR14" s="564">
        <f ca="1">Funding!CR63</f>
        <v>0</v>
      </c>
      <c r="CS14" s="564">
        <f ca="1">Funding!CS63</f>
        <v>0</v>
      </c>
      <c r="CT14" s="564">
        <f ca="1">Funding!CT63</f>
        <v>0</v>
      </c>
      <c r="CU14" s="564">
        <f ca="1">Funding!CU63</f>
        <v>0</v>
      </c>
      <c r="CV14" s="564">
        <f ca="1">Funding!CV63</f>
        <v>0</v>
      </c>
      <c r="CW14" s="564">
        <f ca="1">Funding!CW63</f>
        <v>0</v>
      </c>
      <c r="CX14" s="564">
        <f ca="1">Funding!CX63</f>
        <v>0</v>
      </c>
      <c r="CY14" s="564">
        <f ca="1">Funding!CY63</f>
        <v>0</v>
      </c>
      <c r="CZ14" s="564">
        <f ca="1">Funding!CZ63</f>
        <v>0</v>
      </c>
      <c r="DA14" s="564">
        <f ca="1">Funding!DA63</f>
        <v>0</v>
      </c>
      <c r="DB14" s="564">
        <f ca="1">Funding!DB63</f>
        <v>0</v>
      </c>
      <c r="DC14" s="564">
        <f ca="1">Funding!DC63</f>
        <v>0</v>
      </c>
      <c r="DD14" s="564">
        <f ca="1">Funding!DD63</f>
        <v>0</v>
      </c>
      <c r="DE14" s="564">
        <f ca="1">Funding!DE63</f>
        <v>0</v>
      </c>
      <c r="DF14" s="564">
        <f ca="1">Funding!DF63</f>
        <v>0</v>
      </c>
      <c r="DG14" s="564">
        <f ca="1">Funding!DG63</f>
        <v>0</v>
      </c>
      <c r="DH14" s="564">
        <f ca="1">Funding!DH63</f>
        <v>0</v>
      </c>
      <c r="DI14" s="564">
        <f ca="1">Funding!DI63</f>
        <v>0</v>
      </c>
      <c r="DJ14" s="564">
        <f ca="1">Funding!DJ63</f>
        <v>0</v>
      </c>
      <c r="DK14" s="564">
        <f ca="1">Funding!DK63</f>
        <v>0</v>
      </c>
      <c r="DL14" s="564">
        <f ca="1">Funding!DL63</f>
        <v>0</v>
      </c>
      <c r="DM14" s="564">
        <f ca="1">Funding!DM63</f>
        <v>0</v>
      </c>
      <c r="DN14" s="564">
        <f ca="1">Funding!DN63</f>
        <v>0</v>
      </c>
      <c r="DO14" s="564">
        <f ca="1">Funding!DO63</f>
        <v>0</v>
      </c>
      <c r="DP14" s="564">
        <f ca="1">Funding!DP63</f>
        <v>0</v>
      </c>
      <c r="DQ14" s="564">
        <f ca="1">Funding!DQ63</f>
        <v>0</v>
      </c>
      <c r="DR14" s="564">
        <f ca="1">Funding!DR63</f>
        <v>0</v>
      </c>
      <c r="DS14" s="564">
        <f ca="1">Funding!DS63</f>
        <v>0</v>
      </c>
      <c r="DT14" s="564">
        <f ca="1">Funding!DT63</f>
        <v>0</v>
      </c>
      <c r="DU14" s="564">
        <f ca="1">Funding!DU63</f>
        <v>0</v>
      </c>
      <c r="DV14" s="564">
        <f ca="1">Funding!DV63</f>
        <v>0</v>
      </c>
      <c r="DW14" s="564">
        <f ca="1">Funding!DW63</f>
        <v>0</v>
      </c>
      <c r="DX14" s="564">
        <f ca="1">Funding!DX63</f>
        <v>0</v>
      </c>
      <c r="DY14" s="564">
        <f ca="1">Funding!DY63</f>
        <v>0</v>
      </c>
      <c r="DZ14" s="564">
        <f ca="1">Funding!DZ63</f>
        <v>0</v>
      </c>
      <c r="EA14" s="564">
        <f ca="1">Funding!EA63</f>
        <v>0</v>
      </c>
      <c r="EB14" s="564">
        <f ca="1">Funding!EB63</f>
        <v>0</v>
      </c>
      <c r="EC14" s="564">
        <f ca="1">Funding!EC63</f>
        <v>0</v>
      </c>
      <c r="ED14" s="564">
        <f ca="1">Funding!ED63</f>
        <v>0</v>
      </c>
      <c r="EE14" s="564">
        <f ca="1">Funding!EE63</f>
        <v>0</v>
      </c>
      <c r="EF14" s="564">
        <f ca="1">Funding!EF63</f>
        <v>0</v>
      </c>
      <c r="EG14" s="564">
        <f ca="1">Funding!EG63</f>
        <v>0</v>
      </c>
      <c r="EH14" s="564">
        <f ca="1">Funding!EH63</f>
        <v>0</v>
      </c>
      <c r="EI14" s="564">
        <f ca="1">Funding!EI63</f>
        <v>0</v>
      </c>
      <c r="EJ14" s="564">
        <f ca="1">Funding!EJ63</f>
        <v>0</v>
      </c>
      <c r="EK14" s="564">
        <f ca="1">Funding!EK63</f>
        <v>0</v>
      </c>
      <c r="EL14" s="564">
        <f ca="1">Funding!EL63</f>
        <v>0</v>
      </c>
      <c r="EM14" s="564">
        <f ca="1">Funding!EM63</f>
        <v>0</v>
      </c>
      <c r="EN14" s="564">
        <f ca="1">Funding!EN63</f>
        <v>0</v>
      </c>
      <c r="EO14" s="564">
        <f ca="1">Funding!EO63</f>
        <v>0</v>
      </c>
      <c r="EP14" s="564">
        <f ca="1">Funding!EP63</f>
        <v>0</v>
      </c>
    </row>
    <row r="15" spans="1:146" s="388" customFormat="1" ht="14.1" customHeight="1">
      <c r="A15" s="15"/>
      <c r="B15" s="558" t="s">
        <v>290</v>
      </c>
      <c r="C15" s="359"/>
      <c r="D15" s="563" t="s">
        <v>97</v>
      </c>
      <c r="E15" s="565">
        <f ca="1">SUM(G15:EP15)</f>
        <v>59692.907225876901</v>
      </c>
      <c r="F15" s="559"/>
      <c r="G15" s="560">
        <f>'BS(Q)'!G248</f>
        <v>0</v>
      </c>
      <c r="H15" s="560">
        <f ca="1">'BS(Q)'!H248</f>
        <v>0</v>
      </c>
      <c r="I15" s="560">
        <f ca="1">'BS(Q)'!I248</f>
        <v>0</v>
      </c>
      <c r="J15" s="560">
        <f ca="1">'BS(Q)'!J248</f>
        <v>0</v>
      </c>
      <c r="K15" s="560">
        <f ca="1">'BS(Q)'!K248</f>
        <v>0</v>
      </c>
      <c r="L15" s="560">
        <f ca="1">'BS(Q)'!L248</f>
        <v>0</v>
      </c>
      <c r="M15" s="560">
        <f ca="1">'BS(Q)'!M248</f>
        <v>0</v>
      </c>
      <c r="N15" s="560">
        <f ca="1">'BS(Q)'!N248</f>
        <v>0</v>
      </c>
      <c r="O15" s="560">
        <f ca="1">'BS(Q)'!O248</f>
        <v>0</v>
      </c>
      <c r="P15" s="560">
        <f ca="1">'BS(Q)'!P248</f>
        <v>0</v>
      </c>
      <c r="Q15" s="560">
        <f ca="1">'BS(Q)'!Q248</f>
        <v>0</v>
      </c>
      <c r="R15" s="560">
        <f ca="1">'BS(Q)'!R248</f>
        <v>0</v>
      </c>
      <c r="S15" s="560">
        <f ca="1">'BS(Q)'!S248</f>
        <v>0</v>
      </c>
      <c r="T15" s="560">
        <f ca="1">'BS(Q)'!T248</f>
        <v>0</v>
      </c>
      <c r="U15" s="560">
        <f ca="1">'BS(Q)'!U248</f>
        <v>0</v>
      </c>
      <c r="V15" s="560">
        <f ca="1">'BS(Q)'!V248</f>
        <v>0</v>
      </c>
      <c r="W15" s="560">
        <f ca="1">'BS(Q)'!W248</f>
        <v>0</v>
      </c>
      <c r="X15" s="560">
        <f ca="1">'BS(Q)'!X248</f>
        <v>0</v>
      </c>
      <c r="Y15" s="560">
        <f ca="1">'BS(Q)'!Y248</f>
        <v>0</v>
      </c>
      <c r="Z15" s="560">
        <f ca="1">'BS(Q)'!Z248</f>
        <v>0</v>
      </c>
      <c r="AA15" s="560">
        <f ca="1">'BS(Q)'!AA248</f>
        <v>978.82766961520383</v>
      </c>
      <c r="AB15" s="560">
        <f ca="1">'BS(Q)'!AB248</f>
        <v>0</v>
      </c>
      <c r="AC15" s="560">
        <f ca="1">'BS(Q)'!AC248</f>
        <v>0</v>
      </c>
      <c r="AD15" s="560">
        <f ca="1">'BS(Q)'!AD248</f>
        <v>0</v>
      </c>
      <c r="AE15" s="560">
        <f ca="1">'BS(Q)'!AE248</f>
        <v>1740.4923538392354</v>
      </c>
      <c r="AF15" s="560">
        <f ca="1">'BS(Q)'!AF248</f>
        <v>0</v>
      </c>
      <c r="AG15" s="560">
        <f ca="1">'BS(Q)'!AG248</f>
        <v>0</v>
      </c>
      <c r="AH15" s="560">
        <f ca="1">'BS(Q)'!AH248</f>
        <v>0</v>
      </c>
      <c r="AI15" s="560">
        <f ca="1">'BS(Q)'!AI248</f>
        <v>1618.2918752046062</v>
      </c>
      <c r="AJ15" s="560">
        <f ca="1">'BS(Q)'!AJ248</f>
        <v>0</v>
      </c>
      <c r="AK15" s="560">
        <f ca="1">'BS(Q)'!AK248</f>
        <v>0</v>
      </c>
      <c r="AL15" s="560">
        <f ca="1">'BS(Q)'!AL248</f>
        <v>0</v>
      </c>
      <c r="AM15" s="560">
        <f ca="1">'BS(Q)'!AM248</f>
        <v>1641.321444809957</v>
      </c>
      <c r="AN15" s="560">
        <f ca="1">'BS(Q)'!AN248</f>
        <v>0</v>
      </c>
      <c r="AO15" s="560">
        <f ca="1">'BS(Q)'!AO248</f>
        <v>0</v>
      </c>
      <c r="AP15" s="560">
        <f ca="1">'BS(Q)'!AP248</f>
        <v>0</v>
      </c>
      <c r="AQ15" s="560">
        <f ca="1">'BS(Q)'!AQ248</f>
        <v>1855.9714832070149</v>
      </c>
      <c r="AR15" s="560">
        <f ca="1">'BS(Q)'!AR248</f>
        <v>0</v>
      </c>
      <c r="AS15" s="560">
        <f ca="1">'BS(Q)'!AS248</f>
        <v>0</v>
      </c>
      <c r="AT15" s="560">
        <f ca="1">'BS(Q)'!AT248</f>
        <v>0</v>
      </c>
      <c r="AU15" s="560">
        <f ca="1">'BS(Q)'!AU248</f>
        <v>2080.6764868372384</v>
      </c>
      <c r="AV15" s="560">
        <f ca="1">'BS(Q)'!AV248</f>
        <v>0</v>
      </c>
      <c r="AW15" s="560">
        <f ca="1">'BS(Q)'!AW248</f>
        <v>0</v>
      </c>
      <c r="AX15" s="560">
        <f ca="1">'BS(Q)'!AX248</f>
        <v>0</v>
      </c>
      <c r="AY15" s="560">
        <f ca="1">'BS(Q)'!AY248</f>
        <v>2154.0998118206494</v>
      </c>
      <c r="AZ15" s="560">
        <f ca="1">'BS(Q)'!AZ248</f>
        <v>0</v>
      </c>
      <c r="BA15" s="560">
        <f ca="1">'BS(Q)'!BA248</f>
        <v>0</v>
      </c>
      <c r="BB15" s="560">
        <f ca="1">'BS(Q)'!BB248</f>
        <v>0</v>
      </c>
      <c r="BC15" s="560">
        <f ca="1">'BS(Q)'!BC248</f>
        <v>2409.4885084887446</v>
      </c>
      <c r="BD15" s="560">
        <f ca="1">'BS(Q)'!BD248</f>
        <v>0</v>
      </c>
      <c r="BE15" s="560">
        <f ca="1">'BS(Q)'!BE248</f>
        <v>0</v>
      </c>
      <c r="BF15" s="560">
        <f ca="1">'BS(Q)'!BF248</f>
        <v>0</v>
      </c>
      <c r="BG15" s="560">
        <f ca="1">'BS(Q)'!BG248</f>
        <v>2664.376711289995</v>
      </c>
      <c r="BH15" s="560">
        <f ca="1">'BS(Q)'!BH248</f>
        <v>0</v>
      </c>
      <c r="BI15" s="560">
        <f ca="1">'BS(Q)'!BI248</f>
        <v>0</v>
      </c>
      <c r="BJ15" s="560">
        <f ca="1">'BS(Q)'!BJ248</f>
        <v>0</v>
      </c>
      <c r="BK15" s="560">
        <f ca="1">'BS(Q)'!BK248</f>
        <v>2918.7559031436358</v>
      </c>
      <c r="BL15" s="560">
        <f ca="1">'BS(Q)'!BL248</f>
        <v>0</v>
      </c>
      <c r="BM15" s="560">
        <f ca="1">'BS(Q)'!BM248</f>
        <v>0</v>
      </c>
      <c r="BN15" s="560">
        <f ca="1">'BS(Q)'!BN248</f>
        <v>0</v>
      </c>
      <c r="BO15" s="560">
        <f ca="1">'BS(Q)'!BO248</f>
        <v>3172.6174190192742</v>
      </c>
      <c r="BP15" s="560">
        <f ca="1">'BS(Q)'!BP248</f>
        <v>0</v>
      </c>
      <c r="BQ15" s="560">
        <f ca="1">'BS(Q)'!BQ248</f>
        <v>0</v>
      </c>
      <c r="BR15" s="560">
        <f ca="1">'BS(Q)'!BR248</f>
        <v>0</v>
      </c>
      <c r="BS15" s="560">
        <f ca="1">'BS(Q)'!BS248</f>
        <v>3425.9524433137194</v>
      </c>
      <c r="BT15" s="560">
        <f ca="1">'BS(Q)'!BT248</f>
        <v>0</v>
      </c>
      <c r="BU15" s="560">
        <f ca="1">'BS(Q)'!BU248</f>
        <v>0</v>
      </c>
      <c r="BV15" s="560">
        <f ca="1">'BS(Q)'!BV248</f>
        <v>0</v>
      </c>
      <c r="BW15" s="560">
        <f ca="1">'BS(Q)'!BW248</f>
        <v>3678.7520071804529</v>
      </c>
      <c r="BX15" s="560">
        <f ca="1">'BS(Q)'!BX248</f>
        <v>0</v>
      </c>
      <c r="BY15" s="560">
        <f ca="1">'BS(Q)'!BY248</f>
        <v>0</v>
      </c>
      <c r="BZ15" s="560">
        <f ca="1">'BS(Q)'!BZ248</f>
        <v>0</v>
      </c>
      <c r="CA15" s="560">
        <f ca="1">'BS(Q)'!CA248</f>
        <v>3931.0069858108145</v>
      </c>
      <c r="CB15" s="560">
        <f ca="1">'BS(Q)'!CB248</f>
        <v>0</v>
      </c>
      <c r="CC15" s="560">
        <f ca="1">'BS(Q)'!CC248</f>
        <v>0</v>
      </c>
      <c r="CD15" s="560">
        <f ca="1">'BS(Q)'!CD248</f>
        <v>0</v>
      </c>
      <c r="CE15" s="560">
        <f ca="1">'BS(Q)'!CE248</f>
        <v>4182.7080956659711</v>
      </c>
      <c r="CF15" s="560">
        <f ca="1">'BS(Q)'!CF248</f>
        <v>0</v>
      </c>
      <c r="CG15" s="560">
        <f ca="1">'BS(Q)'!CG248</f>
        <v>0</v>
      </c>
      <c r="CH15" s="560">
        <f ca="1">'BS(Q)'!CH248</f>
        <v>0</v>
      </c>
      <c r="CI15" s="560">
        <f ca="1">'BS(Q)'!CI248</f>
        <v>2649.3126737312323</v>
      </c>
      <c r="CJ15" s="560">
        <f ca="1">'BS(Q)'!CJ248</f>
        <v>0</v>
      </c>
      <c r="CK15" s="560">
        <f ca="1">'BS(Q)'!CK248</f>
        <v>0</v>
      </c>
      <c r="CL15" s="560">
        <f ca="1">'BS(Q)'!CL248</f>
        <v>0</v>
      </c>
      <c r="CM15" s="560">
        <f ca="1">'BS(Q)'!CM248</f>
        <v>11066.837905427574</v>
      </c>
      <c r="CN15" s="560">
        <f ca="1">'BS(Q)'!CN248</f>
        <v>0</v>
      </c>
      <c r="CO15" s="560">
        <f ca="1">'BS(Q)'!CO248</f>
        <v>0</v>
      </c>
      <c r="CP15" s="560">
        <f ca="1">'BS(Q)'!CP248</f>
        <v>0</v>
      </c>
      <c r="CQ15" s="560">
        <f ca="1">'BS(Q)'!CQ248</f>
        <v>7523.4174474715801</v>
      </c>
      <c r="CR15" s="560">
        <f ca="1">'BS(Q)'!CR248</f>
        <v>0</v>
      </c>
      <c r="CS15" s="560">
        <f ca="1">'BS(Q)'!CS248</f>
        <v>0</v>
      </c>
      <c r="CT15" s="560">
        <f ca="1">'BS(Q)'!CT248</f>
        <v>0</v>
      </c>
      <c r="CU15" s="560">
        <f ca="1">'BS(Q)'!CU248</f>
        <v>0</v>
      </c>
      <c r="CV15" s="560">
        <f ca="1">'BS(Q)'!CV248</f>
        <v>0</v>
      </c>
      <c r="CW15" s="560">
        <f ca="1">'BS(Q)'!CW248</f>
        <v>0</v>
      </c>
      <c r="CX15" s="560">
        <f ca="1">'BS(Q)'!CX248</f>
        <v>0</v>
      </c>
      <c r="CY15" s="560">
        <f ca="1">'BS(Q)'!CY248</f>
        <v>0</v>
      </c>
      <c r="CZ15" s="560">
        <f ca="1">'BS(Q)'!CZ248</f>
        <v>0</v>
      </c>
      <c r="DA15" s="560">
        <f ca="1">'BS(Q)'!DA248</f>
        <v>0</v>
      </c>
      <c r="DB15" s="560">
        <f ca="1">'BS(Q)'!DB248</f>
        <v>0</v>
      </c>
      <c r="DC15" s="560">
        <f ca="1">'BS(Q)'!DC248</f>
        <v>0</v>
      </c>
      <c r="DD15" s="560">
        <f ca="1">'BS(Q)'!DD248</f>
        <v>0</v>
      </c>
      <c r="DE15" s="560">
        <f ca="1">'BS(Q)'!DE248</f>
        <v>0</v>
      </c>
      <c r="DF15" s="560">
        <f ca="1">'BS(Q)'!DF248</f>
        <v>0</v>
      </c>
      <c r="DG15" s="560">
        <f ca="1">'BS(Q)'!DG248</f>
        <v>0</v>
      </c>
      <c r="DH15" s="560">
        <f ca="1">'BS(Q)'!DH248</f>
        <v>0</v>
      </c>
      <c r="DI15" s="560">
        <f ca="1">'BS(Q)'!DI248</f>
        <v>0</v>
      </c>
      <c r="DJ15" s="560">
        <f ca="1">'BS(Q)'!DJ248</f>
        <v>0</v>
      </c>
      <c r="DK15" s="560">
        <f ca="1">'BS(Q)'!DK248</f>
        <v>0</v>
      </c>
      <c r="DL15" s="560">
        <f ca="1">'BS(Q)'!DL248</f>
        <v>0</v>
      </c>
      <c r="DM15" s="560">
        <f ca="1">'BS(Q)'!DM248</f>
        <v>0</v>
      </c>
      <c r="DN15" s="560">
        <f ca="1">'BS(Q)'!DN248</f>
        <v>0</v>
      </c>
      <c r="DO15" s="560">
        <f ca="1">'BS(Q)'!DO248</f>
        <v>0</v>
      </c>
      <c r="DP15" s="560">
        <f ca="1">'BS(Q)'!DP248</f>
        <v>0</v>
      </c>
      <c r="DQ15" s="560">
        <f ca="1">'BS(Q)'!DQ248</f>
        <v>0</v>
      </c>
      <c r="DR15" s="560">
        <f ca="1">'BS(Q)'!DR248</f>
        <v>0</v>
      </c>
      <c r="DS15" s="560">
        <f ca="1">'BS(Q)'!DS248</f>
        <v>0</v>
      </c>
      <c r="DT15" s="560">
        <f ca="1">'BS(Q)'!DT248</f>
        <v>0</v>
      </c>
      <c r="DU15" s="560">
        <f ca="1">'BS(Q)'!DU248</f>
        <v>0</v>
      </c>
      <c r="DV15" s="560">
        <f ca="1">'BS(Q)'!DV248</f>
        <v>0</v>
      </c>
      <c r="DW15" s="560">
        <f ca="1">'BS(Q)'!DW248</f>
        <v>0</v>
      </c>
      <c r="DX15" s="560">
        <f ca="1">'BS(Q)'!DX248</f>
        <v>0</v>
      </c>
      <c r="DY15" s="560">
        <f ca="1">'BS(Q)'!DY248</f>
        <v>0</v>
      </c>
      <c r="DZ15" s="560">
        <f ca="1">'BS(Q)'!DZ248</f>
        <v>0</v>
      </c>
      <c r="EA15" s="560">
        <f ca="1">'BS(Q)'!EA248</f>
        <v>0</v>
      </c>
      <c r="EB15" s="560">
        <f ca="1">'BS(Q)'!EB248</f>
        <v>0</v>
      </c>
      <c r="EC15" s="560">
        <f ca="1">'BS(Q)'!EC248</f>
        <v>0</v>
      </c>
      <c r="ED15" s="560">
        <f ca="1">'BS(Q)'!ED248</f>
        <v>0</v>
      </c>
      <c r="EE15" s="560">
        <f ca="1">'BS(Q)'!EE248</f>
        <v>0</v>
      </c>
      <c r="EF15" s="560">
        <f ca="1">'BS(Q)'!EF248</f>
        <v>0</v>
      </c>
      <c r="EG15" s="560">
        <f ca="1">'BS(Q)'!EG248</f>
        <v>0</v>
      </c>
      <c r="EH15" s="560">
        <f ca="1">'BS(Q)'!EH248</f>
        <v>0</v>
      </c>
      <c r="EI15" s="560">
        <f ca="1">'BS(Q)'!EI248</f>
        <v>0</v>
      </c>
      <c r="EJ15" s="560">
        <f ca="1">'BS(Q)'!EJ248</f>
        <v>0</v>
      </c>
      <c r="EK15" s="560">
        <f ca="1">'BS(Q)'!EK248</f>
        <v>0</v>
      </c>
      <c r="EL15" s="560">
        <f ca="1">'BS(Q)'!EL248</f>
        <v>0</v>
      </c>
      <c r="EM15" s="560">
        <f ca="1">'BS(Q)'!EM248</f>
        <v>0</v>
      </c>
      <c r="EN15" s="560">
        <f ca="1">'BS(Q)'!EN248</f>
        <v>0</v>
      </c>
      <c r="EO15" s="560">
        <f ca="1">'BS(Q)'!EO248</f>
        <v>0</v>
      </c>
      <c r="EP15" s="560">
        <f ca="1">'BS(Q)'!EP248</f>
        <v>0</v>
      </c>
    </row>
    <row r="16" spans="1:146" s="388" customFormat="1" ht="14.1" customHeight="1">
      <c r="A16" s="15"/>
      <c r="B16" s="982" t="s">
        <v>571</v>
      </c>
      <c r="C16" s="359"/>
      <c r="D16" s="563" t="s">
        <v>97</v>
      </c>
      <c r="E16" s="565">
        <f ca="1">SUM(G16:EP16)</f>
        <v>0</v>
      </c>
      <c r="F16" s="559"/>
      <c r="G16" s="560">
        <f>'BS(Q)'!G262</f>
        <v>0</v>
      </c>
      <c r="H16" s="560">
        <f ca="1">'BS(Q)'!H262</f>
        <v>0</v>
      </c>
      <c r="I16" s="560">
        <f ca="1">'BS(Q)'!I262</f>
        <v>0</v>
      </c>
      <c r="J16" s="560">
        <f ca="1">'BS(Q)'!J262</f>
        <v>0</v>
      </c>
      <c r="K16" s="560">
        <f ca="1">'BS(Q)'!K262</f>
        <v>0</v>
      </c>
      <c r="L16" s="560">
        <f ca="1">'BS(Q)'!L262</f>
        <v>0</v>
      </c>
      <c r="M16" s="560">
        <f ca="1">'BS(Q)'!M262</f>
        <v>0</v>
      </c>
      <c r="N16" s="560">
        <f ca="1">'BS(Q)'!N262</f>
        <v>0</v>
      </c>
      <c r="O16" s="560">
        <f ca="1">'BS(Q)'!O262</f>
        <v>0</v>
      </c>
      <c r="P16" s="560">
        <f ca="1">'BS(Q)'!P262</f>
        <v>0</v>
      </c>
      <c r="Q16" s="560">
        <f ca="1">'BS(Q)'!Q262</f>
        <v>0</v>
      </c>
      <c r="R16" s="560">
        <f ca="1">'BS(Q)'!R262</f>
        <v>0</v>
      </c>
      <c r="S16" s="560">
        <f ca="1">'BS(Q)'!S262</f>
        <v>0</v>
      </c>
      <c r="T16" s="560">
        <f ca="1">'BS(Q)'!T262</f>
        <v>0</v>
      </c>
      <c r="U16" s="560">
        <f ca="1">'BS(Q)'!U262</f>
        <v>0</v>
      </c>
      <c r="V16" s="560">
        <f ca="1">'BS(Q)'!V262</f>
        <v>0</v>
      </c>
      <c r="W16" s="560">
        <f ca="1">'BS(Q)'!W262</f>
        <v>0</v>
      </c>
      <c r="X16" s="560">
        <f ca="1">'BS(Q)'!X262</f>
        <v>0</v>
      </c>
      <c r="Y16" s="560">
        <f ca="1">'BS(Q)'!Y262</f>
        <v>0</v>
      </c>
      <c r="Z16" s="560">
        <f ca="1">'BS(Q)'!Z262</f>
        <v>0</v>
      </c>
      <c r="AA16" s="560">
        <f ca="1">'BS(Q)'!AA262</f>
        <v>0</v>
      </c>
      <c r="AB16" s="560">
        <f ca="1">'BS(Q)'!AB262</f>
        <v>0</v>
      </c>
      <c r="AC16" s="560">
        <f ca="1">'BS(Q)'!AC262</f>
        <v>0</v>
      </c>
      <c r="AD16" s="560">
        <f ca="1">'BS(Q)'!AD262</f>
        <v>0</v>
      </c>
      <c r="AE16" s="560">
        <f ca="1">'BS(Q)'!AE262</f>
        <v>0</v>
      </c>
      <c r="AF16" s="560">
        <f ca="1">'BS(Q)'!AF262</f>
        <v>0</v>
      </c>
      <c r="AG16" s="560">
        <f ca="1">'BS(Q)'!AG262</f>
        <v>0</v>
      </c>
      <c r="AH16" s="560">
        <f ca="1">'BS(Q)'!AH262</f>
        <v>0</v>
      </c>
      <c r="AI16" s="560">
        <f ca="1">'BS(Q)'!AI262</f>
        <v>0</v>
      </c>
      <c r="AJ16" s="560">
        <f ca="1">'BS(Q)'!AJ262</f>
        <v>0</v>
      </c>
      <c r="AK16" s="560">
        <f ca="1">'BS(Q)'!AK262</f>
        <v>0</v>
      </c>
      <c r="AL16" s="560">
        <f ca="1">'BS(Q)'!AL262</f>
        <v>0</v>
      </c>
      <c r="AM16" s="560">
        <f ca="1">'BS(Q)'!AM262</f>
        <v>0</v>
      </c>
      <c r="AN16" s="560">
        <f ca="1">'BS(Q)'!AN262</f>
        <v>0</v>
      </c>
      <c r="AO16" s="560">
        <f ca="1">'BS(Q)'!AO262</f>
        <v>0</v>
      </c>
      <c r="AP16" s="560">
        <f ca="1">'BS(Q)'!AP262</f>
        <v>0</v>
      </c>
      <c r="AQ16" s="560">
        <f ca="1">'BS(Q)'!AQ262</f>
        <v>0</v>
      </c>
      <c r="AR16" s="560">
        <f ca="1">'BS(Q)'!AR262</f>
        <v>0</v>
      </c>
      <c r="AS16" s="560">
        <f ca="1">'BS(Q)'!AS262</f>
        <v>0</v>
      </c>
      <c r="AT16" s="560">
        <f ca="1">'BS(Q)'!AT262</f>
        <v>0</v>
      </c>
      <c r="AU16" s="560">
        <f ca="1">'BS(Q)'!AU262</f>
        <v>0</v>
      </c>
      <c r="AV16" s="560">
        <f ca="1">'BS(Q)'!AV262</f>
        <v>0</v>
      </c>
      <c r="AW16" s="560">
        <f ca="1">'BS(Q)'!AW262</f>
        <v>0</v>
      </c>
      <c r="AX16" s="560">
        <f ca="1">'BS(Q)'!AX262</f>
        <v>0</v>
      </c>
      <c r="AY16" s="560">
        <f ca="1">'BS(Q)'!AY262</f>
        <v>0</v>
      </c>
      <c r="AZ16" s="560">
        <f ca="1">'BS(Q)'!AZ262</f>
        <v>0</v>
      </c>
      <c r="BA16" s="560">
        <f ca="1">'BS(Q)'!BA262</f>
        <v>0</v>
      </c>
      <c r="BB16" s="560">
        <f ca="1">'BS(Q)'!BB262</f>
        <v>0</v>
      </c>
      <c r="BC16" s="560">
        <f ca="1">'BS(Q)'!BC262</f>
        <v>0</v>
      </c>
      <c r="BD16" s="560">
        <f ca="1">'BS(Q)'!BD262</f>
        <v>0</v>
      </c>
      <c r="BE16" s="560">
        <f ca="1">'BS(Q)'!BE262</f>
        <v>0</v>
      </c>
      <c r="BF16" s="560">
        <f ca="1">'BS(Q)'!BF262</f>
        <v>0</v>
      </c>
      <c r="BG16" s="560">
        <f ca="1">'BS(Q)'!BG262</f>
        <v>0</v>
      </c>
      <c r="BH16" s="560">
        <f ca="1">'BS(Q)'!BH262</f>
        <v>0</v>
      </c>
      <c r="BI16" s="560">
        <f ca="1">'BS(Q)'!BI262</f>
        <v>0</v>
      </c>
      <c r="BJ16" s="560">
        <f ca="1">'BS(Q)'!BJ262</f>
        <v>0</v>
      </c>
      <c r="BK16" s="560">
        <f ca="1">'BS(Q)'!BK262</f>
        <v>0</v>
      </c>
      <c r="BL16" s="560">
        <f ca="1">'BS(Q)'!BL262</f>
        <v>0</v>
      </c>
      <c r="BM16" s="560">
        <f ca="1">'BS(Q)'!BM262</f>
        <v>0</v>
      </c>
      <c r="BN16" s="560">
        <f ca="1">'BS(Q)'!BN262</f>
        <v>0</v>
      </c>
      <c r="BO16" s="560">
        <f ca="1">'BS(Q)'!BO262</f>
        <v>0</v>
      </c>
      <c r="BP16" s="560">
        <f ca="1">'BS(Q)'!BP262</f>
        <v>0</v>
      </c>
      <c r="BQ16" s="560">
        <f ca="1">'BS(Q)'!BQ262</f>
        <v>0</v>
      </c>
      <c r="BR16" s="560">
        <f ca="1">'BS(Q)'!BR262</f>
        <v>0</v>
      </c>
      <c r="BS16" s="560">
        <f ca="1">'BS(Q)'!BS262</f>
        <v>0</v>
      </c>
      <c r="BT16" s="560">
        <f ca="1">'BS(Q)'!BT262</f>
        <v>0</v>
      </c>
      <c r="BU16" s="560">
        <f ca="1">'BS(Q)'!BU262</f>
        <v>0</v>
      </c>
      <c r="BV16" s="560">
        <f ca="1">'BS(Q)'!BV262</f>
        <v>0</v>
      </c>
      <c r="BW16" s="560">
        <f ca="1">'BS(Q)'!BW262</f>
        <v>0</v>
      </c>
      <c r="BX16" s="560">
        <f ca="1">'BS(Q)'!BX262</f>
        <v>0</v>
      </c>
      <c r="BY16" s="560">
        <f ca="1">'BS(Q)'!BY262</f>
        <v>0</v>
      </c>
      <c r="BZ16" s="560">
        <f ca="1">'BS(Q)'!BZ262</f>
        <v>0</v>
      </c>
      <c r="CA16" s="560">
        <f ca="1">'BS(Q)'!CA262</f>
        <v>0</v>
      </c>
      <c r="CB16" s="560">
        <f ca="1">'BS(Q)'!CB262</f>
        <v>0</v>
      </c>
      <c r="CC16" s="560">
        <f ca="1">'BS(Q)'!CC262</f>
        <v>0</v>
      </c>
      <c r="CD16" s="560">
        <f ca="1">'BS(Q)'!CD262</f>
        <v>0</v>
      </c>
      <c r="CE16" s="560">
        <f ca="1">'BS(Q)'!CE262</f>
        <v>0</v>
      </c>
      <c r="CF16" s="560">
        <f ca="1">'BS(Q)'!CF262</f>
        <v>0</v>
      </c>
      <c r="CG16" s="560">
        <f ca="1">'BS(Q)'!CG262</f>
        <v>0</v>
      </c>
      <c r="CH16" s="560">
        <f ca="1">'BS(Q)'!CH262</f>
        <v>0</v>
      </c>
      <c r="CI16" s="560">
        <f ca="1">'BS(Q)'!CI262</f>
        <v>0</v>
      </c>
      <c r="CJ16" s="560">
        <f ca="1">'BS(Q)'!CJ262</f>
        <v>0</v>
      </c>
      <c r="CK16" s="560">
        <f ca="1">'BS(Q)'!CK262</f>
        <v>0</v>
      </c>
      <c r="CL16" s="560">
        <f ca="1">'BS(Q)'!CL262</f>
        <v>0</v>
      </c>
      <c r="CM16" s="560">
        <f ca="1">'BS(Q)'!CM262</f>
        <v>0</v>
      </c>
      <c r="CN16" s="560">
        <f ca="1">'BS(Q)'!CN262</f>
        <v>0</v>
      </c>
      <c r="CO16" s="560">
        <f ca="1">'BS(Q)'!CO262</f>
        <v>0</v>
      </c>
      <c r="CP16" s="560">
        <f ca="1">'BS(Q)'!CP262</f>
        <v>0</v>
      </c>
      <c r="CQ16" s="560">
        <f ca="1">'BS(Q)'!CQ262</f>
        <v>0</v>
      </c>
      <c r="CR16" s="560">
        <f ca="1">'BS(Q)'!CR262</f>
        <v>0</v>
      </c>
      <c r="CS16" s="560">
        <f ca="1">'BS(Q)'!CS262</f>
        <v>0</v>
      </c>
      <c r="CT16" s="560">
        <f ca="1">'BS(Q)'!CT262</f>
        <v>0</v>
      </c>
      <c r="CU16" s="560">
        <f ca="1">'BS(Q)'!CU262</f>
        <v>0</v>
      </c>
      <c r="CV16" s="560">
        <f ca="1">'BS(Q)'!CV262</f>
        <v>0</v>
      </c>
      <c r="CW16" s="560">
        <f ca="1">'BS(Q)'!CW262</f>
        <v>0</v>
      </c>
      <c r="CX16" s="560">
        <f ca="1">'BS(Q)'!CX262</f>
        <v>0</v>
      </c>
      <c r="CY16" s="560">
        <f ca="1">'BS(Q)'!CY262</f>
        <v>0</v>
      </c>
      <c r="CZ16" s="560">
        <f ca="1">'BS(Q)'!CZ262</f>
        <v>0</v>
      </c>
      <c r="DA16" s="560">
        <f ca="1">'BS(Q)'!DA262</f>
        <v>0</v>
      </c>
      <c r="DB16" s="560">
        <f ca="1">'BS(Q)'!DB262</f>
        <v>0</v>
      </c>
      <c r="DC16" s="560">
        <f ca="1">'BS(Q)'!DC262</f>
        <v>0</v>
      </c>
      <c r="DD16" s="560">
        <f ca="1">'BS(Q)'!DD262</f>
        <v>0</v>
      </c>
      <c r="DE16" s="560">
        <f ca="1">'BS(Q)'!DE262</f>
        <v>0</v>
      </c>
      <c r="DF16" s="560">
        <f ca="1">'BS(Q)'!DF262</f>
        <v>0</v>
      </c>
      <c r="DG16" s="560">
        <f ca="1">'BS(Q)'!DG262</f>
        <v>0</v>
      </c>
      <c r="DH16" s="560">
        <f ca="1">'BS(Q)'!DH262</f>
        <v>0</v>
      </c>
      <c r="DI16" s="560">
        <f ca="1">'BS(Q)'!DI262</f>
        <v>0</v>
      </c>
      <c r="DJ16" s="560">
        <f ca="1">'BS(Q)'!DJ262</f>
        <v>0</v>
      </c>
      <c r="DK16" s="560">
        <f ca="1">'BS(Q)'!DK262</f>
        <v>0</v>
      </c>
      <c r="DL16" s="560">
        <f ca="1">'BS(Q)'!DL262</f>
        <v>0</v>
      </c>
      <c r="DM16" s="560">
        <f ca="1">'BS(Q)'!DM262</f>
        <v>0</v>
      </c>
      <c r="DN16" s="560">
        <f ca="1">'BS(Q)'!DN262</f>
        <v>0</v>
      </c>
      <c r="DO16" s="560">
        <f ca="1">'BS(Q)'!DO262</f>
        <v>0</v>
      </c>
      <c r="DP16" s="560">
        <f ca="1">'BS(Q)'!DP262</f>
        <v>0</v>
      </c>
      <c r="DQ16" s="560">
        <f ca="1">'BS(Q)'!DQ262</f>
        <v>0</v>
      </c>
      <c r="DR16" s="560">
        <f ca="1">'BS(Q)'!DR262</f>
        <v>0</v>
      </c>
      <c r="DS16" s="560">
        <f ca="1">'BS(Q)'!DS262</f>
        <v>0</v>
      </c>
      <c r="DT16" s="560">
        <f ca="1">'BS(Q)'!DT262</f>
        <v>0</v>
      </c>
      <c r="DU16" s="560">
        <f ca="1">'BS(Q)'!DU262</f>
        <v>0</v>
      </c>
      <c r="DV16" s="560">
        <f ca="1">'BS(Q)'!DV262</f>
        <v>0</v>
      </c>
      <c r="DW16" s="560">
        <f ca="1">'BS(Q)'!DW262</f>
        <v>0</v>
      </c>
      <c r="DX16" s="560">
        <f ca="1">'BS(Q)'!DX262</f>
        <v>0</v>
      </c>
      <c r="DY16" s="560">
        <f ca="1">'BS(Q)'!DY262</f>
        <v>0</v>
      </c>
      <c r="DZ16" s="560">
        <f ca="1">'BS(Q)'!DZ262</f>
        <v>0</v>
      </c>
      <c r="EA16" s="560">
        <f ca="1">'BS(Q)'!EA262</f>
        <v>0</v>
      </c>
      <c r="EB16" s="560">
        <f ca="1">'BS(Q)'!EB262</f>
        <v>0</v>
      </c>
      <c r="EC16" s="560">
        <f ca="1">'BS(Q)'!EC262</f>
        <v>0</v>
      </c>
      <c r="ED16" s="560">
        <f ca="1">'BS(Q)'!ED262</f>
        <v>0</v>
      </c>
      <c r="EE16" s="560">
        <f ca="1">'BS(Q)'!EE262</f>
        <v>0</v>
      </c>
      <c r="EF16" s="560">
        <f ca="1">'BS(Q)'!EF262</f>
        <v>0</v>
      </c>
      <c r="EG16" s="560">
        <f ca="1">'BS(Q)'!EG262</f>
        <v>0</v>
      </c>
      <c r="EH16" s="560">
        <f ca="1">'BS(Q)'!EH262</f>
        <v>0</v>
      </c>
      <c r="EI16" s="560">
        <f ca="1">'BS(Q)'!EI262</f>
        <v>0</v>
      </c>
      <c r="EJ16" s="560">
        <f ca="1">'BS(Q)'!EJ262</f>
        <v>0</v>
      </c>
      <c r="EK16" s="560">
        <f ca="1">'BS(Q)'!EK262</f>
        <v>0</v>
      </c>
      <c r="EL16" s="560">
        <f ca="1">'BS(Q)'!EL262</f>
        <v>0</v>
      </c>
      <c r="EM16" s="560">
        <f ca="1">'BS(Q)'!EM262</f>
        <v>0</v>
      </c>
      <c r="EN16" s="560">
        <f ca="1">'BS(Q)'!EN262</f>
        <v>0</v>
      </c>
      <c r="EO16" s="560">
        <f ca="1">'BS(Q)'!EO262</f>
        <v>0</v>
      </c>
      <c r="EP16" s="560">
        <f ca="1">'BS(Q)'!EP262</f>
        <v>0</v>
      </c>
    </row>
    <row r="17" spans="1:146" ht="14.1" customHeight="1">
      <c r="A17" s="15"/>
      <c r="B17" s="558" t="s">
        <v>432</v>
      </c>
      <c r="C17" s="561"/>
      <c r="D17" s="363" t="s">
        <v>97</v>
      </c>
      <c r="E17" s="565">
        <f t="shared" ref="E17:E21" ca="1" si="40">SUM(G17:EP17)</f>
        <v>1091.284337654818</v>
      </c>
      <c r="F17" s="557"/>
      <c r="G17" s="562">
        <f>Funding!G111</f>
        <v>0</v>
      </c>
      <c r="H17" s="562">
        <f>Funding!H111</f>
        <v>0</v>
      </c>
      <c r="I17" s="562">
        <f>Funding!I111</f>
        <v>0</v>
      </c>
      <c r="J17" s="562">
        <f>Funding!J111</f>
        <v>0</v>
      </c>
      <c r="K17" s="562">
        <f ca="1">Funding!K111</f>
        <v>0</v>
      </c>
      <c r="L17" s="562">
        <f ca="1">Funding!L111</f>
        <v>973.99344678151863</v>
      </c>
      <c r="M17" s="562">
        <f ca="1">Funding!M111</f>
        <v>17.045175732548724</v>
      </c>
      <c r="N17" s="562">
        <f ca="1">Funding!N111</f>
        <v>11.330802735690851</v>
      </c>
      <c r="O17" s="562">
        <f ca="1">Funding!O111</f>
        <v>23.019659655444034</v>
      </c>
      <c r="P17" s="562">
        <f ca="1">Funding!P111</f>
        <v>49.025797603335597</v>
      </c>
      <c r="Q17" s="562">
        <f ca="1">Funding!Q111</f>
        <v>16.86945514628021</v>
      </c>
      <c r="R17" s="562">
        <f ca="1">Funding!R111</f>
        <v>0</v>
      </c>
      <c r="S17" s="562">
        <f ca="1">Funding!S111</f>
        <v>0</v>
      </c>
      <c r="T17" s="562">
        <f ca="1">Funding!T111</f>
        <v>0</v>
      </c>
      <c r="U17" s="562">
        <f ca="1">Funding!U111</f>
        <v>0</v>
      </c>
      <c r="V17" s="562">
        <f ca="1">Funding!V111</f>
        <v>0</v>
      </c>
      <c r="W17" s="562">
        <f ca="1">Funding!W111</f>
        <v>0</v>
      </c>
      <c r="X17" s="562">
        <f ca="1">Funding!X111</f>
        <v>0</v>
      </c>
      <c r="Y17" s="562">
        <f ca="1">Funding!Y111</f>
        <v>0</v>
      </c>
      <c r="Z17" s="562">
        <f ca="1">Funding!Z111</f>
        <v>0</v>
      </c>
      <c r="AA17" s="562">
        <f ca="1">Funding!AA111</f>
        <v>0</v>
      </c>
      <c r="AB17" s="562">
        <f ca="1">Funding!AB111</f>
        <v>0</v>
      </c>
      <c r="AC17" s="562">
        <f ca="1">Funding!AC111</f>
        <v>0</v>
      </c>
      <c r="AD17" s="562">
        <f ca="1">Funding!AD111</f>
        <v>0</v>
      </c>
      <c r="AE17" s="562">
        <f ca="1">Funding!AE111</f>
        <v>0</v>
      </c>
      <c r="AF17" s="562">
        <f ca="1">Funding!AF111</f>
        <v>0</v>
      </c>
      <c r="AG17" s="562">
        <f ca="1">Funding!AG111</f>
        <v>0</v>
      </c>
      <c r="AH17" s="562">
        <f ca="1">Funding!AH111</f>
        <v>0</v>
      </c>
      <c r="AI17" s="562">
        <f ca="1">Funding!AI111</f>
        <v>0</v>
      </c>
      <c r="AJ17" s="562">
        <f ca="1">Funding!AJ111</f>
        <v>0</v>
      </c>
      <c r="AK17" s="562">
        <f ca="1">Funding!AK111</f>
        <v>0</v>
      </c>
      <c r="AL17" s="562">
        <f ca="1">Funding!AL111</f>
        <v>0</v>
      </c>
      <c r="AM17" s="562">
        <f ca="1">Funding!AM111</f>
        <v>0</v>
      </c>
      <c r="AN17" s="562">
        <f ca="1">Funding!AN111</f>
        <v>0</v>
      </c>
      <c r="AO17" s="562">
        <f ca="1">Funding!AO111</f>
        <v>0</v>
      </c>
      <c r="AP17" s="562">
        <f ca="1">Funding!AP111</f>
        <v>0</v>
      </c>
      <c r="AQ17" s="562">
        <f ca="1">Funding!AQ111</f>
        <v>0</v>
      </c>
      <c r="AR17" s="562">
        <f ca="1">Funding!AR111</f>
        <v>0</v>
      </c>
      <c r="AS17" s="562">
        <f ca="1">Funding!AS111</f>
        <v>0</v>
      </c>
      <c r="AT17" s="562">
        <f ca="1">Funding!AT111</f>
        <v>0</v>
      </c>
      <c r="AU17" s="562">
        <f ca="1">Funding!AU111</f>
        <v>0</v>
      </c>
      <c r="AV17" s="562">
        <f ca="1">Funding!AV111</f>
        <v>0</v>
      </c>
      <c r="AW17" s="562">
        <f ca="1">Funding!AW111</f>
        <v>0</v>
      </c>
      <c r="AX17" s="562">
        <f ca="1">Funding!AX111</f>
        <v>0</v>
      </c>
      <c r="AY17" s="562">
        <f ca="1">Funding!AY111</f>
        <v>0</v>
      </c>
      <c r="AZ17" s="562">
        <f ca="1">Funding!AZ111</f>
        <v>0</v>
      </c>
      <c r="BA17" s="562">
        <f ca="1">Funding!BA111</f>
        <v>0</v>
      </c>
      <c r="BB17" s="562">
        <f ca="1">Funding!BB111</f>
        <v>0</v>
      </c>
      <c r="BC17" s="562">
        <f ca="1">Funding!BC111</f>
        <v>0</v>
      </c>
      <c r="BD17" s="562">
        <f ca="1">Funding!BD111</f>
        <v>0</v>
      </c>
      <c r="BE17" s="562">
        <f ca="1">Funding!BE111</f>
        <v>0</v>
      </c>
      <c r="BF17" s="562">
        <f ca="1">Funding!BF111</f>
        <v>0</v>
      </c>
      <c r="BG17" s="562">
        <f ca="1">Funding!BG111</f>
        <v>0</v>
      </c>
      <c r="BH17" s="562">
        <f ca="1">Funding!BH111</f>
        <v>0</v>
      </c>
      <c r="BI17" s="562">
        <f ca="1">Funding!BI111</f>
        <v>0</v>
      </c>
      <c r="BJ17" s="562">
        <f ca="1">Funding!BJ111</f>
        <v>0</v>
      </c>
      <c r="BK17" s="562">
        <f ca="1">Funding!BK111</f>
        <v>0</v>
      </c>
      <c r="BL17" s="562">
        <f ca="1">Funding!BL111</f>
        <v>0</v>
      </c>
      <c r="BM17" s="562">
        <f ca="1">Funding!BM111</f>
        <v>0</v>
      </c>
      <c r="BN17" s="562">
        <f ca="1">Funding!BN111</f>
        <v>0</v>
      </c>
      <c r="BO17" s="562">
        <f ca="1">Funding!BO111</f>
        <v>0</v>
      </c>
      <c r="BP17" s="562">
        <f ca="1">Funding!BP111</f>
        <v>0</v>
      </c>
      <c r="BQ17" s="562">
        <f ca="1">Funding!BQ111</f>
        <v>0</v>
      </c>
      <c r="BR17" s="562">
        <f ca="1">Funding!BR111</f>
        <v>0</v>
      </c>
      <c r="BS17" s="562">
        <f ca="1">Funding!BS111</f>
        <v>0</v>
      </c>
      <c r="BT17" s="562">
        <f ca="1">Funding!BT111</f>
        <v>0</v>
      </c>
      <c r="BU17" s="562">
        <f ca="1">Funding!BU111</f>
        <v>0</v>
      </c>
      <c r="BV17" s="562">
        <f ca="1">Funding!BV111</f>
        <v>0</v>
      </c>
      <c r="BW17" s="562">
        <f ca="1">Funding!BW111</f>
        <v>0</v>
      </c>
      <c r="BX17" s="562">
        <f ca="1">Funding!BX111</f>
        <v>0</v>
      </c>
      <c r="BY17" s="562">
        <f ca="1">Funding!BY111</f>
        <v>0</v>
      </c>
      <c r="BZ17" s="562">
        <f ca="1">Funding!BZ111</f>
        <v>0</v>
      </c>
      <c r="CA17" s="562">
        <f ca="1">Funding!CA111</f>
        <v>0</v>
      </c>
      <c r="CB17" s="562">
        <f ca="1">Funding!CB111</f>
        <v>0</v>
      </c>
      <c r="CC17" s="562">
        <f ca="1">Funding!CC111</f>
        <v>0</v>
      </c>
      <c r="CD17" s="562">
        <f ca="1">Funding!CD111</f>
        <v>0</v>
      </c>
      <c r="CE17" s="562">
        <f ca="1">Funding!CE111</f>
        <v>0</v>
      </c>
      <c r="CF17" s="562">
        <f ca="1">Funding!CF111</f>
        <v>0</v>
      </c>
      <c r="CG17" s="562">
        <f ca="1">Funding!CG111</f>
        <v>0</v>
      </c>
      <c r="CH17" s="562">
        <f ca="1">Funding!CH111</f>
        <v>0</v>
      </c>
      <c r="CI17" s="562">
        <f ca="1">Funding!CI111</f>
        <v>0</v>
      </c>
      <c r="CJ17" s="562">
        <f ca="1">Funding!CJ111</f>
        <v>0</v>
      </c>
      <c r="CK17" s="562">
        <f ca="1">Funding!CK111</f>
        <v>0</v>
      </c>
      <c r="CL17" s="562">
        <f ca="1">Funding!CL111</f>
        <v>0</v>
      </c>
      <c r="CM17" s="562">
        <f ca="1">Funding!CM111</f>
        <v>0</v>
      </c>
      <c r="CN17" s="562">
        <f ca="1">Funding!CN111</f>
        <v>0</v>
      </c>
      <c r="CO17" s="562">
        <f ca="1">Funding!CO111</f>
        <v>0</v>
      </c>
      <c r="CP17" s="562">
        <f ca="1">Funding!CP111</f>
        <v>0</v>
      </c>
      <c r="CQ17" s="562">
        <f ca="1">Funding!CQ111</f>
        <v>0</v>
      </c>
      <c r="CR17" s="562">
        <f ca="1">Funding!CR111</f>
        <v>0</v>
      </c>
      <c r="CS17" s="562">
        <f ca="1">Funding!CS111</f>
        <v>0</v>
      </c>
      <c r="CT17" s="562">
        <f ca="1">Funding!CT111</f>
        <v>0</v>
      </c>
      <c r="CU17" s="562">
        <f ca="1">Funding!CU111</f>
        <v>0</v>
      </c>
      <c r="CV17" s="562">
        <f ca="1">Funding!CV111</f>
        <v>0</v>
      </c>
      <c r="CW17" s="562">
        <f ca="1">Funding!CW111</f>
        <v>0</v>
      </c>
      <c r="CX17" s="562">
        <f ca="1">Funding!CX111</f>
        <v>0</v>
      </c>
      <c r="CY17" s="562">
        <f ca="1">Funding!CY111</f>
        <v>0</v>
      </c>
      <c r="CZ17" s="562">
        <f ca="1">Funding!CZ111</f>
        <v>0</v>
      </c>
      <c r="DA17" s="562">
        <f ca="1">Funding!DA111</f>
        <v>0</v>
      </c>
      <c r="DB17" s="562">
        <f ca="1">Funding!DB111</f>
        <v>0</v>
      </c>
      <c r="DC17" s="562">
        <f ca="1">Funding!DC111</f>
        <v>0</v>
      </c>
      <c r="DD17" s="562">
        <f ca="1">Funding!DD111</f>
        <v>0</v>
      </c>
      <c r="DE17" s="562">
        <f ca="1">Funding!DE111</f>
        <v>0</v>
      </c>
      <c r="DF17" s="562">
        <f ca="1">Funding!DF111</f>
        <v>0</v>
      </c>
      <c r="DG17" s="562">
        <f ca="1">Funding!DG111</f>
        <v>0</v>
      </c>
      <c r="DH17" s="562">
        <f ca="1">Funding!DH111</f>
        <v>0</v>
      </c>
      <c r="DI17" s="562">
        <f ca="1">Funding!DI111</f>
        <v>0</v>
      </c>
      <c r="DJ17" s="562">
        <f ca="1">Funding!DJ111</f>
        <v>0</v>
      </c>
      <c r="DK17" s="562">
        <f ca="1">Funding!DK111</f>
        <v>0</v>
      </c>
      <c r="DL17" s="562">
        <f ca="1">Funding!DL111</f>
        <v>0</v>
      </c>
      <c r="DM17" s="562">
        <f ca="1">Funding!DM111</f>
        <v>0</v>
      </c>
      <c r="DN17" s="562">
        <f ca="1">Funding!DN111</f>
        <v>0</v>
      </c>
      <c r="DO17" s="562">
        <f ca="1">Funding!DO111</f>
        <v>0</v>
      </c>
      <c r="DP17" s="562">
        <f ca="1">Funding!DP111</f>
        <v>0</v>
      </c>
      <c r="DQ17" s="562">
        <f ca="1">Funding!DQ111</f>
        <v>0</v>
      </c>
      <c r="DR17" s="562">
        <f ca="1">Funding!DR111</f>
        <v>0</v>
      </c>
      <c r="DS17" s="562">
        <f ca="1">Funding!DS111</f>
        <v>0</v>
      </c>
      <c r="DT17" s="562">
        <f ca="1">Funding!DT111</f>
        <v>0</v>
      </c>
      <c r="DU17" s="562">
        <f ca="1">Funding!DU111</f>
        <v>0</v>
      </c>
      <c r="DV17" s="562">
        <f ca="1">Funding!DV111</f>
        <v>0</v>
      </c>
      <c r="DW17" s="562">
        <f ca="1">Funding!DW111</f>
        <v>0</v>
      </c>
      <c r="DX17" s="562">
        <f ca="1">Funding!DX111</f>
        <v>0</v>
      </c>
      <c r="DY17" s="562">
        <f ca="1">Funding!DY111</f>
        <v>0</v>
      </c>
      <c r="DZ17" s="562">
        <f ca="1">Funding!DZ111</f>
        <v>0</v>
      </c>
      <c r="EA17" s="562">
        <f ca="1">Funding!EA111</f>
        <v>0</v>
      </c>
      <c r="EB17" s="562">
        <f ca="1">Funding!EB111</f>
        <v>0</v>
      </c>
      <c r="EC17" s="562">
        <f ca="1">Funding!EC111</f>
        <v>0</v>
      </c>
      <c r="ED17" s="562">
        <f ca="1">Funding!ED111</f>
        <v>0</v>
      </c>
      <c r="EE17" s="562">
        <f ca="1">Funding!EE111</f>
        <v>0</v>
      </c>
      <c r="EF17" s="562">
        <f ca="1">Funding!EF111</f>
        <v>0</v>
      </c>
      <c r="EG17" s="562">
        <f ca="1">Funding!EG111</f>
        <v>0</v>
      </c>
      <c r="EH17" s="562">
        <f ca="1">Funding!EH111</f>
        <v>0</v>
      </c>
      <c r="EI17" s="562">
        <f ca="1">Funding!EI111</f>
        <v>0</v>
      </c>
      <c r="EJ17" s="562">
        <f ca="1">Funding!EJ111</f>
        <v>0</v>
      </c>
      <c r="EK17" s="562">
        <f ca="1">Funding!EK111</f>
        <v>0</v>
      </c>
      <c r="EL17" s="562">
        <f ca="1">Funding!EL111</f>
        <v>0</v>
      </c>
      <c r="EM17" s="562">
        <f ca="1">Funding!EM111</f>
        <v>0</v>
      </c>
      <c r="EN17" s="562">
        <f ca="1">Funding!EN111</f>
        <v>0</v>
      </c>
      <c r="EO17" s="562">
        <f ca="1">Funding!EO111</f>
        <v>0</v>
      </c>
      <c r="EP17" s="562">
        <f ca="1">Funding!EP111</f>
        <v>0</v>
      </c>
    </row>
    <row r="18" spans="1:146" ht="14.1" customHeight="1">
      <c r="A18" s="15"/>
      <c r="B18" s="558" t="s">
        <v>1418</v>
      </c>
      <c r="C18" s="561"/>
      <c r="D18" s="563" t="s">
        <v>97</v>
      </c>
      <c r="E18" s="565">
        <f t="shared" ca="1" si="40"/>
        <v>5129.200853936869</v>
      </c>
      <c r="F18" s="559"/>
      <c r="G18" s="731">
        <f ca="1">Assum!F128</f>
        <v>5129.200853936869</v>
      </c>
      <c r="H18" s="562"/>
      <c r="I18" s="562"/>
      <c r="J18" s="562"/>
      <c r="K18" s="562"/>
      <c r="L18" s="562"/>
      <c r="M18" s="562"/>
      <c r="N18" s="562"/>
      <c r="O18" s="562"/>
      <c r="P18" s="562"/>
      <c r="Q18" s="562"/>
      <c r="R18" s="562"/>
      <c r="S18" s="562"/>
      <c r="T18" s="562"/>
      <c r="U18" s="562"/>
      <c r="V18" s="562"/>
      <c r="W18" s="562"/>
      <c r="X18" s="562"/>
      <c r="Y18" s="562"/>
      <c r="Z18" s="562"/>
      <c r="AA18" s="562"/>
      <c r="AB18" s="562"/>
      <c r="AC18" s="562"/>
      <c r="AD18" s="562"/>
      <c r="AE18" s="562"/>
      <c r="AF18" s="562"/>
      <c r="AG18" s="562"/>
      <c r="AH18" s="562"/>
      <c r="AI18" s="562"/>
      <c r="AJ18" s="562"/>
      <c r="AK18" s="562"/>
      <c r="AL18" s="562"/>
      <c r="AM18" s="562"/>
      <c r="AN18" s="562"/>
      <c r="AO18" s="562"/>
      <c r="AP18" s="562"/>
      <c r="AQ18" s="562"/>
      <c r="AR18" s="562"/>
      <c r="AS18" s="562"/>
      <c r="AT18" s="562"/>
      <c r="AU18" s="562"/>
      <c r="AV18" s="562"/>
      <c r="AW18" s="562"/>
      <c r="AX18" s="562"/>
      <c r="AY18" s="562"/>
      <c r="AZ18" s="562"/>
      <c r="BA18" s="562"/>
      <c r="BB18" s="562"/>
      <c r="BC18" s="562"/>
      <c r="BD18" s="562"/>
      <c r="BE18" s="562"/>
      <c r="BF18" s="562"/>
      <c r="BG18" s="562"/>
      <c r="BH18" s="562"/>
      <c r="BI18" s="562"/>
      <c r="BJ18" s="562"/>
      <c r="BK18" s="562"/>
      <c r="BL18" s="562"/>
      <c r="BM18" s="562"/>
      <c r="BN18" s="562"/>
      <c r="BO18" s="562"/>
      <c r="BP18" s="562"/>
      <c r="BQ18" s="562"/>
      <c r="BR18" s="562"/>
      <c r="BS18" s="562"/>
      <c r="BT18" s="562"/>
      <c r="BU18" s="562"/>
      <c r="BV18" s="562"/>
      <c r="BW18" s="562"/>
      <c r="BX18" s="562"/>
      <c r="BY18" s="562"/>
      <c r="BZ18" s="562"/>
      <c r="CA18" s="562"/>
      <c r="CB18" s="562"/>
      <c r="CC18" s="562"/>
      <c r="CD18" s="562"/>
      <c r="CE18" s="562"/>
      <c r="CF18" s="562"/>
      <c r="CG18" s="562"/>
      <c r="CH18" s="562"/>
      <c r="CI18" s="562"/>
      <c r="CJ18" s="562"/>
      <c r="CK18" s="562"/>
      <c r="CL18" s="562"/>
      <c r="CM18" s="562"/>
      <c r="CN18" s="562"/>
      <c r="CO18" s="562"/>
      <c r="CP18" s="562"/>
      <c r="CQ18" s="562"/>
      <c r="CR18" s="562"/>
      <c r="CS18" s="562"/>
      <c r="CT18" s="562"/>
      <c r="CU18" s="562"/>
      <c r="CV18" s="562"/>
      <c r="CW18" s="562"/>
      <c r="CX18" s="562"/>
      <c r="CY18" s="562"/>
      <c r="CZ18" s="562"/>
      <c r="DA18" s="562"/>
      <c r="DB18" s="562"/>
      <c r="DC18" s="562"/>
      <c r="DD18" s="562"/>
      <c r="DE18" s="562"/>
      <c r="DF18" s="562"/>
      <c r="DG18" s="562"/>
      <c r="DH18" s="562"/>
      <c r="DI18" s="562"/>
      <c r="DJ18" s="562"/>
      <c r="DK18" s="562"/>
      <c r="DL18" s="562"/>
      <c r="DM18" s="562"/>
      <c r="DN18" s="562"/>
      <c r="DO18" s="562"/>
      <c r="DP18" s="562"/>
      <c r="DQ18" s="562"/>
      <c r="DR18" s="562"/>
      <c r="DS18" s="562"/>
      <c r="DT18" s="562"/>
      <c r="DU18" s="562"/>
      <c r="DV18" s="562"/>
      <c r="DW18" s="562"/>
      <c r="DX18" s="562"/>
      <c r="DY18" s="562"/>
      <c r="DZ18" s="562"/>
      <c r="EA18" s="562"/>
      <c r="EB18" s="562"/>
      <c r="EC18" s="562"/>
      <c r="ED18" s="562"/>
      <c r="EE18" s="562"/>
      <c r="EF18" s="562"/>
      <c r="EG18" s="562"/>
      <c r="EH18" s="562"/>
      <c r="EI18" s="562"/>
      <c r="EJ18" s="562"/>
      <c r="EK18" s="562"/>
      <c r="EL18" s="562"/>
      <c r="EM18" s="562"/>
      <c r="EN18" s="562"/>
      <c r="EO18" s="562"/>
      <c r="EP18" s="562"/>
    </row>
    <row r="19" spans="1:146" s="388" customFormat="1" ht="14.1" customHeight="1">
      <c r="A19" s="15"/>
      <c r="B19" s="558" t="s">
        <v>431</v>
      </c>
      <c r="C19" s="359"/>
      <c r="D19" s="563" t="s">
        <v>97</v>
      </c>
      <c r="E19" s="565">
        <f t="shared" ref="E19" si="41">SUM(G19:EP19)</f>
        <v>5000</v>
      </c>
      <c r="F19" s="559"/>
      <c r="G19" s="731">
        <f>'CF(Q)'!E102</f>
        <v>5000</v>
      </c>
      <c r="H19" s="560"/>
      <c r="I19" s="560"/>
      <c r="J19" s="560"/>
      <c r="K19" s="560"/>
      <c r="L19" s="560"/>
      <c r="M19" s="560"/>
      <c r="N19" s="560"/>
      <c r="O19" s="560"/>
      <c r="P19" s="560"/>
      <c r="Q19" s="560"/>
      <c r="R19" s="560"/>
      <c r="S19" s="560"/>
      <c r="T19" s="560"/>
      <c r="U19" s="560"/>
      <c r="V19" s="560"/>
      <c r="W19" s="560"/>
      <c r="X19" s="560"/>
      <c r="Y19" s="560"/>
      <c r="Z19" s="560"/>
      <c r="AA19" s="560"/>
      <c r="AB19" s="560"/>
      <c r="AC19" s="560"/>
      <c r="AD19" s="560"/>
      <c r="AE19" s="560"/>
      <c r="AF19" s="560"/>
      <c r="AG19" s="560"/>
      <c r="AH19" s="560"/>
      <c r="AI19" s="560"/>
      <c r="AJ19" s="560"/>
      <c r="AK19" s="560"/>
      <c r="AL19" s="560"/>
      <c r="AM19" s="560"/>
      <c r="AN19" s="560"/>
      <c r="AO19" s="560"/>
      <c r="AP19" s="560"/>
      <c r="AQ19" s="560"/>
      <c r="AR19" s="560"/>
      <c r="AS19" s="560"/>
      <c r="AT19" s="560"/>
      <c r="AU19" s="560"/>
      <c r="AV19" s="560"/>
      <c r="AW19" s="560"/>
      <c r="AX19" s="560"/>
      <c r="AY19" s="560"/>
      <c r="AZ19" s="560"/>
      <c r="BA19" s="560"/>
      <c r="BB19" s="560"/>
      <c r="BC19" s="560"/>
      <c r="BD19" s="560"/>
      <c r="BE19" s="560"/>
      <c r="BF19" s="560"/>
      <c r="BG19" s="560"/>
      <c r="BH19" s="560"/>
      <c r="BI19" s="560"/>
      <c r="BJ19" s="560"/>
      <c r="BK19" s="560"/>
      <c r="BL19" s="560"/>
      <c r="BM19" s="560"/>
      <c r="BN19" s="560"/>
      <c r="BO19" s="560"/>
      <c r="BP19" s="560"/>
      <c r="BQ19" s="560"/>
      <c r="BR19" s="560"/>
      <c r="BS19" s="560"/>
      <c r="BT19" s="560"/>
      <c r="BU19" s="560"/>
      <c r="BV19" s="560"/>
      <c r="BW19" s="560"/>
      <c r="BX19" s="560"/>
      <c r="BY19" s="560"/>
      <c r="BZ19" s="560"/>
      <c r="CA19" s="560"/>
      <c r="CB19" s="560"/>
      <c r="CC19" s="560"/>
      <c r="CD19" s="560"/>
      <c r="CE19" s="560"/>
      <c r="CF19" s="560"/>
      <c r="CG19" s="560"/>
      <c r="CH19" s="560"/>
      <c r="CI19" s="560"/>
      <c r="CJ19" s="560"/>
      <c r="CK19" s="560"/>
      <c r="CL19" s="560"/>
      <c r="CM19" s="560"/>
      <c r="CN19" s="560"/>
      <c r="CO19" s="560"/>
      <c r="CP19" s="560"/>
      <c r="CQ19" s="560"/>
      <c r="CR19" s="560"/>
      <c r="CS19" s="560"/>
      <c r="CT19" s="560"/>
      <c r="CU19" s="560"/>
      <c r="CV19" s="560"/>
      <c r="CW19" s="560"/>
      <c r="CX19" s="560"/>
      <c r="CY19" s="560"/>
      <c r="CZ19" s="560"/>
      <c r="DA19" s="560"/>
      <c r="DB19" s="560"/>
      <c r="DC19" s="560"/>
      <c r="DD19" s="560"/>
      <c r="DE19" s="560"/>
      <c r="DF19" s="560"/>
      <c r="DG19" s="560"/>
      <c r="DH19" s="560"/>
      <c r="DI19" s="560"/>
      <c r="DJ19" s="560"/>
      <c r="DK19" s="560"/>
      <c r="DL19" s="560"/>
      <c r="DM19" s="560"/>
      <c r="DN19" s="560"/>
      <c r="DO19" s="560"/>
      <c r="DP19" s="560"/>
      <c r="DQ19" s="560"/>
      <c r="DR19" s="560"/>
      <c r="DS19" s="560"/>
      <c r="DT19" s="560"/>
      <c r="DU19" s="560"/>
      <c r="DV19" s="560"/>
      <c r="DW19" s="560"/>
      <c r="DX19" s="560"/>
      <c r="DY19" s="560"/>
      <c r="DZ19" s="560"/>
      <c r="EA19" s="560"/>
      <c r="EB19" s="560"/>
      <c r="EC19" s="560"/>
      <c r="ED19" s="560"/>
      <c r="EE19" s="560"/>
      <c r="EF19" s="560"/>
      <c r="EG19" s="560"/>
      <c r="EH19" s="560"/>
      <c r="EI19" s="560"/>
      <c r="EJ19" s="560"/>
      <c r="EK19" s="560"/>
      <c r="EL19" s="560"/>
      <c r="EM19" s="560"/>
      <c r="EN19" s="560"/>
      <c r="EO19" s="560"/>
      <c r="EP19" s="560"/>
    </row>
    <row r="20" spans="1:146" ht="14.1" customHeight="1">
      <c r="A20" s="15"/>
      <c r="B20" s="977" t="s">
        <v>744</v>
      </c>
      <c r="C20" s="359"/>
      <c r="D20" s="563" t="s">
        <v>97</v>
      </c>
      <c r="E20" s="565">
        <f t="shared" ref="E20" ca="1" si="42">SUM(G20:EP20)</f>
        <v>0</v>
      </c>
      <c r="F20" s="557"/>
      <c r="G20" s="732">
        <f ca="1">재조달_금액*Assum!$C$232</f>
        <v>0</v>
      </c>
      <c r="H20" s="562"/>
      <c r="I20" s="562"/>
      <c r="J20" s="562"/>
      <c r="K20" s="562"/>
      <c r="L20" s="562"/>
      <c r="M20" s="562"/>
      <c r="N20" s="562"/>
      <c r="O20" s="562"/>
      <c r="P20" s="562"/>
      <c r="Q20" s="562"/>
      <c r="R20" s="562"/>
      <c r="S20" s="562"/>
      <c r="T20" s="562"/>
      <c r="U20" s="562"/>
      <c r="V20" s="562"/>
      <c r="W20" s="562"/>
      <c r="X20" s="562"/>
      <c r="Y20" s="562"/>
      <c r="Z20" s="562"/>
      <c r="AA20" s="562"/>
      <c r="AB20" s="562"/>
      <c r="AC20" s="562"/>
      <c r="AD20" s="562"/>
      <c r="AE20" s="562"/>
      <c r="AF20" s="562"/>
      <c r="AG20" s="562"/>
      <c r="AH20" s="562"/>
      <c r="AI20" s="562"/>
      <c r="AJ20" s="562"/>
      <c r="AK20" s="562"/>
      <c r="AL20" s="562"/>
      <c r="AM20" s="562"/>
      <c r="AN20" s="562"/>
      <c r="AO20" s="562"/>
      <c r="AP20" s="562"/>
      <c r="AQ20" s="562"/>
      <c r="AR20" s="562"/>
      <c r="AS20" s="562"/>
      <c r="AT20" s="562"/>
      <c r="AU20" s="562"/>
      <c r="AV20" s="562"/>
      <c r="AW20" s="562"/>
      <c r="AX20" s="562"/>
      <c r="AY20" s="562"/>
      <c r="AZ20" s="562"/>
      <c r="BA20" s="562"/>
      <c r="BB20" s="562"/>
      <c r="BC20" s="562"/>
      <c r="BD20" s="562"/>
      <c r="BE20" s="562"/>
      <c r="BF20" s="562"/>
      <c r="BG20" s="562"/>
      <c r="BH20" s="562"/>
      <c r="BI20" s="562"/>
      <c r="BJ20" s="562"/>
      <c r="BK20" s="562"/>
      <c r="BL20" s="562"/>
      <c r="BM20" s="562"/>
      <c r="BN20" s="562"/>
      <c r="BO20" s="562"/>
      <c r="BP20" s="562"/>
      <c r="BQ20" s="562"/>
      <c r="BR20" s="562"/>
      <c r="BS20" s="562"/>
      <c r="BT20" s="562"/>
      <c r="BU20" s="562"/>
      <c r="BV20" s="562"/>
      <c r="BW20" s="562"/>
      <c r="BX20" s="562"/>
      <c r="BY20" s="562"/>
      <c r="BZ20" s="562"/>
      <c r="CA20" s="562"/>
      <c r="CB20" s="562"/>
      <c r="CC20" s="562"/>
      <c r="CD20" s="562"/>
      <c r="CE20" s="562"/>
      <c r="CF20" s="562"/>
      <c r="CG20" s="562"/>
      <c r="CH20" s="562"/>
      <c r="CI20" s="562"/>
      <c r="CJ20" s="562"/>
      <c r="CK20" s="562"/>
      <c r="CL20" s="562"/>
      <c r="CM20" s="562"/>
      <c r="CN20" s="562"/>
      <c r="CO20" s="562"/>
      <c r="CP20" s="562"/>
      <c r="CQ20" s="562"/>
      <c r="CR20" s="562"/>
      <c r="CS20" s="562"/>
      <c r="CT20" s="562"/>
      <c r="CU20" s="562"/>
      <c r="CV20" s="562"/>
      <c r="CW20" s="562"/>
      <c r="CX20" s="562"/>
      <c r="CY20" s="562"/>
      <c r="CZ20" s="562"/>
      <c r="DA20" s="562"/>
      <c r="DB20" s="562"/>
      <c r="DC20" s="562"/>
      <c r="DD20" s="562"/>
      <c r="DE20" s="562"/>
      <c r="DF20" s="562"/>
      <c r="DG20" s="562"/>
      <c r="DH20" s="562"/>
      <c r="DI20" s="562"/>
      <c r="DJ20" s="562"/>
      <c r="DK20" s="562"/>
      <c r="DL20" s="562"/>
      <c r="DM20" s="562"/>
      <c r="DN20" s="562"/>
      <c r="DO20" s="562"/>
      <c r="DP20" s="562"/>
      <c r="DQ20" s="562"/>
      <c r="DR20" s="562"/>
      <c r="DS20" s="562"/>
      <c r="DT20" s="562"/>
      <c r="DU20" s="562"/>
      <c r="DV20" s="562"/>
      <c r="DW20" s="562"/>
      <c r="DX20" s="562"/>
      <c r="DY20" s="562"/>
      <c r="DZ20" s="562"/>
      <c r="EA20" s="562"/>
      <c r="EB20" s="562"/>
      <c r="EC20" s="562"/>
      <c r="ED20" s="562"/>
      <c r="EE20" s="562"/>
      <c r="EF20" s="562"/>
      <c r="EG20" s="562"/>
      <c r="EH20" s="562"/>
      <c r="EI20" s="562"/>
      <c r="EJ20" s="562"/>
      <c r="EK20" s="562"/>
      <c r="EL20" s="562"/>
      <c r="EM20" s="562"/>
      <c r="EN20" s="562"/>
      <c r="EO20" s="562"/>
      <c r="EP20" s="562"/>
    </row>
    <row r="21" spans="1:146" ht="14.1" customHeight="1">
      <c r="A21" s="15"/>
      <c r="B21" s="558"/>
      <c r="C21" s="561"/>
      <c r="D21" s="363" t="s">
        <v>97</v>
      </c>
      <c r="E21" s="565">
        <f t="shared" si="40"/>
        <v>0</v>
      </c>
      <c r="F21" s="557"/>
      <c r="G21" s="562"/>
      <c r="H21" s="562"/>
      <c r="I21" s="562"/>
      <c r="J21" s="562"/>
      <c r="K21" s="562"/>
      <c r="L21" s="562"/>
      <c r="M21" s="562"/>
      <c r="N21" s="562"/>
      <c r="O21" s="562"/>
      <c r="P21" s="562"/>
      <c r="Q21" s="562"/>
      <c r="R21" s="562"/>
      <c r="S21" s="562"/>
      <c r="T21" s="562"/>
      <c r="U21" s="562"/>
      <c r="V21" s="562"/>
      <c r="W21" s="562"/>
      <c r="X21" s="562"/>
      <c r="Y21" s="562"/>
      <c r="Z21" s="562"/>
      <c r="AA21" s="562"/>
      <c r="AB21" s="562"/>
      <c r="AC21" s="562"/>
      <c r="AD21" s="562"/>
      <c r="AE21" s="562"/>
      <c r="AF21" s="562"/>
      <c r="AG21" s="562"/>
      <c r="AH21" s="562"/>
      <c r="AI21" s="562"/>
      <c r="AJ21" s="562"/>
      <c r="AK21" s="562"/>
      <c r="AL21" s="562"/>
      <c r="AM21" s="562"/>
      <c r="AN21" s="562"/>
      <c r="AO21" s="562"/>
      <c r="AP21" s="562"/>
      <c r="AQ21" s="562"/>
      <c r="AR21" s="562"/>
      <c r="AS21" s="562"/>
      <c r="AT21" s="562"/>
      <c r="AU21" s="562"/>
      <c r="AV21" s="562"/>
      <c r="AW21" s="562"/>
      <c r="AX21" s="562"/>
      <c r="AY21" s="562"/>
      <c r="AZ21" s="562"/>
      <c r="BA21" s="562"/>
      <c r="BB21" s="562"/>
      <c r="BC21" s="562"/>
      <c r="BD21" s="562"/>
      <c r="BE21" s="562"/>
      <c r="BF21" s="562"/>
      <c r="BG21" s="562"/>
      <c r="BH21" s="562"/>
      <c r="BI21" s="562"/>
      <c r="BJ21" s="562"/>
      <c r="BK21" s="562"/>
      <c r="BL21" s="562"/>
      <c r="BM21" s="562"/>
      <c r="BN21" s="562"/>
      <c r="BO21" s="562"/>
      <c r="BP21" s="562"/>
      <c r="BQ21" s="562"/>
      <c r="BR21" s="562"/>
      <c r="BS21" s="562"/>
      <c r="BT21" s="562"/>
      <c r="BU21" s="562"/>
      <c r="BV21" s="562"/>
      <c r="BW21" s="562"/>
      <c r="BX21" s="562"/>
      <c r="BY21" s="562"/>
      <c r="BZ21" s="562"/>
      <c r="CA21" s="562"/>
      <c r="CB21" s="562"/>
      <c r="CC21" s="562"/>
      <c r="CD21" s="562"/>
      <c r="CE21" s="562"/>
      <c r="CF21" s="562"/>
      <c r="CG21" s="562"/>
      <c r="CH21" s="562"/>
      <c r="CI21" s="562"/>
      <c r="CJ21" s="562"/>
      <c r="CK21" s="562"/>
      <c r="CL21" s="562"/>
      <c r="CM21" s="562"/>
      <c r="CN21" s="562"/>
      <c r="CO21" s="562"/>
      <c r="CP21" s="562"/>
      <c r="CQ21" s="562"/>
      <c r="CR21" s="562"/>
      <c r="CS21" s="562"/>
      <c r="CT21" s="562"/>
      <c r="CU21" s="562"/>
      <c r="CV21" s="562"/>
      <c r="CW21" s="562"/>
      <c r="CX21" s="562"/>
      <c r="CY21" s="562"/>
      <c r="CZ21" s="562"/>
      <c r="DA21" s="562"/>
      <c r="DB21" s="562"/>
      <c r="DC21" s="562"/>
      <c r="DD21" s="562"/>
      <c r="DE21" s="562"/>
      <c r="DF21" s="562"/>
      <c r="DG21" s="562"/>
      <c r="DH21" s="562"/>
      <c r="DI21" s="562"/>
      <c r="DJ21" s="562"/>
      <c r="DK21" s="562"/>
      <c r="DL21" s="562"/>
      <c r="DM21" s="562"/>
      <c r="DN21" s="562"/>
      <c r="DO21" s="562"/>
      <c r="DP21" s="562"/>
      <c r="DQ21" s="562"/>
      <c r="DR21" s="562"/>
      <c r="DS21" s="562"/>
      <c r="DT21" s="562"/>
      <c r="DU21" s="562"/>
      <c r="DV21" s="562"/>
      <c r="DW21" s="562"/>
      <c r="DX21" s="562"/>
      <c r="DY21" s="562"/>
      <c r="DZ21" s="562"/>
      <c r="EA21" s="562"/>
      <c r="EB21" s="562"/>
      <c r="EC21" s="562"/>
      <c r="ED21" s="562"/>
      <c r="EE21" s="562"/>
      <c r="EF21" s="562"/>
      <c r="EG21" s="562"/>
      <c r="EH21" s="562"/>
      <c r="EI21" s="562"/>
      <c r="EJ21" s="562"/>
      <c r="EK21" s="562"/>
      <c r="EL21" s="562"/>
      <c r="EM21" s="562"/>
      <c r="EN21" s="562"/>
      <c r="EO21" s="562"/>
      <c r="EP21" s="562"/>
    </row>
    <row r="22" spans="1:146" ht="14.1" customHeight="1">
      <c r="A22" s="15"/>
      <c r="B22" s="43"/>
      <c r="C22" s="15"/>
      <c r="D22" s="8"/>
      <c r="E22" s="12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</row>
    <row r="23" spans="1:146" s="15" customFormat="1" ht="14.1" customHeight="1">
      <c r="B23" s="162" t="s">
        <v>293</v>
      </c>
      <c r="C23" s="46"/>
      <c r="D23" s="233"/>
      <c r="E23" s="142"/>
      <c r="F23" s="46"/>
      <c r="G23" s="46"/>
      <c r="H23" s="55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211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</row>
    <row r="24" spans="1:146" ht="15.95" customHeight="1">
      <c r="B24" s="557" t="s">
        <v>291</v>
      </c>
      <c r="C24" s="557"/>
      <c r="D24" s="363" t="s">
        <v>97</v>
      </c>
      <c r="E24" s="564">
        <f t="shared" ref="E24:E32" si="43">SUM(G24:EP24)</f>
        <v>3931.1790311753675</v>
      </c>
      <c r="F24" s="557"/>
      <c r="G24" s="564">
        <v>0</v>
      </c>
      <c r="H24" s="564">
        <v>0</v>
      </c>
      <c r="I24" s="564">
        <v>0</v>
      </c>
      <c r="J24" s="564">
        <v>0</v>
      </c>
      <c r="K24" s="564">
        <v>0</v>
      </c>
      <c r="L24" s="564">
        <v>0</v>
      </c>
      <c r="M24" s="564">
        <v>275.70081798320098</v>
      </c>
      <c r="N24" s="564">
        <v>434.274668646007</v>
      </c>
      <c r="O24" s="564">
        <v>748.70444456142809</v>
      </c>
      <c r="P24" s="564">
        <v>1067.6591165074374</v>
      </c>
      <c r="Q24" s="564">
        <v>1404.8399834772943</v>
      </c>
      <c r="R24" s="564">
        <v>0</v>
      </c>
      <c r="S24" s="564">
        <v>0</v>
      </c>
      <c r="T24" s="564">
        <v>0</v>
      </c>
      <c r="U24" s="564">
        <v>0</v>
      </c>
      <c r="V24" s="564">
        <v>0</v>
      </c>
      <c r="W24" s="564">
        <v>0</v>
      </c>
      <c r="X24" s="564">
        <v>0</v>
      </c>
      <c r="Y24" s="564">
        <v>0</v>
      </c>
      <c r="Z24" s="564">
        <v>0</v>
      </c>
      <c r="AA24" s="564">
        <v>0</v>
      </c>
      <c r="AB24" s="564">
        <v>0</v>
      </c>
      <c r="AC24" s="564">
        <v>0</v>
      </c>
      <c r="AD24" s="564">
        <v>0</v>
      </c>
      <c r="AE24" s="564">
        <v>0</v>
      </c>
      <c r="AF24" s="564">
        <v>0</v>
      </c>
      <c r="AG24" s="564">
        <v>0</v>
      </c>
      <c r="AH24" s="564">
        <v>0</v>
      </c>
      <c r="AI24" s="564">
        <v>0</v>
      </c>
      <c r="AJ24" s="564">
        <v>0</v>
      </c>
      <c r="AK24" s="564">
        <v>0</v>
      </c>
      <c r="AL24" s="564">
        <v>0</v>
      </c>
      <c r="AM24" s="564">
        <v>0</v>
      </c>
      <c r="AN24" s="564">
        <v>0</v>
      </c>
      <c r="AO24" s="564">
        <v>0</v>
      </c>
      <c r="AP24" s="564">
        <v>0</v>
      </c>
      <c r="AQ24" s="564">
        <v>0</v>
      </c>
      <c r="AR24" s="564">
        <v>0</v>
      </c>
      <c r="AS24" s="564">
        <v>0</v>
      </c>
      <c r="AT24" s="564">
        <v>0</v>
      </c>
      <c r="AU24" s="564">
        <v>0</v>
      </c>
      <c r="AV24" s="564">
        <v>0</v>
      </c>
      <c r="AW24" s="564">
        <v>0</v>
      </c>
      <c r="AX24" s="564">
        <v>0</v>
      </c>
      <c r="AY24" s="564">
        <v>0</v>
      </c>
      <c r="AZ24" s="564">
        <v>0</v>
      </c>
      <c r="BA24" s="564">
        <v>0</v>
      </c>
      <c r="BB24" s="564">
        <v>0</v>
      </c>
      <c r="BC24" s="564">
        <v>0</v>
      </c>
      <c r="BD24" s="564">
        <v>0</v>
      </c>
      <c r="BE24" s="564">
        <v>0</v>
      </c>
      <c r="BF24" s="564">
        <v>0</v>
      </c>
      <c r="BG24" s="564">
        <v>0</v>
      </c>
      <c r="BH24" s="564">
        <v>0</v>
      </c>
      <c r="BI24" s="564">
        <v>0</v>
      </c>
      <c r="BJ24" s="564">
        <v>0</v>
      </c>
      <c r="BK24" s="564">
        <v>0</v>
      </c>
      <c r="BL24" s="564">
        <v>0</v>
      </c>
      <c r="BM24" s="564">
        <v>0</v>
      </c>
      <c r="BN24" s="564">
        <v>0</v>
      </c>
      <c r="BO24" s="564">
        <v>0</v>
      </c>
      <c r="BP24" s="564">
        <v>0</v>
      </c>
      <c r="BQ24" s="564">
        <v>0</v>
      </c>
      <c r="BR24" s="564">
        <v>0</v>
      </c>
      <c r="BS24" s="564">
        <v>0</v>
      </c>
      <c r="BT24" s="564">
        <v>0</v>
      </c>
      <c r="BU24" s="564">
        <v>0</v>
      </c>
      <c r="BV24" s="564">
        <v>0</v>
      </c>
      <c r="BW24" s="564">
        <v>0</v>
      </c>
      <c r="BX24" s="564">
        <v>0</v>
      </c>
      <c r="BY24" s="564">
        <v>0</v>
      </c>
      <c r="BZ24" s="564">
        <v>0</v>
      </c>
      <c r="CA24" s="564">
        <v>0</v>
      </c>
      <c r="CB24" s="564">
        <v>0</v>
      </c>
      <c r="CC24" s="564">
        <v>0</v>
      </c>
      <c r="CD24" s="564">
        <v>0</v>
      </c>
      <c r="CE24" s="564">
        <v>0</v>
      </c>
      <c r="CF24" s="564">
        <v>0</v>
      </c>
      <c r="CG24" s="564">
        <v>0</v>
      </c>
      <c r="CH24" s="564">
        <v>0</v>
      </c>
      <c r="CI24" s="564">
        <v>0</v>
      </c>
      <c r="CJ24" s="564">
        <v>0</v>
      </c>
      <c r="CK24" s="564">
        <v>0</v>
      </c>
      <c r="CL24" s="564">
        <v>0</v>
      </c>
      <c r="CM24" s="564">
        <v>0</v>
      </c>
      <c r="CN24" s="564">
        <v>0</v>
      </c>
      <c r="CO24" s="564">
        <v>0</v>
      </c>
      <c r="CP24" s="564">
        <v>0</v>
      </c>
      <c r="CQ24" s="564">
        <v>0</v>
      </c>
      <c r="CR24" s="564">
        <v>0</v>
      </c>
      <c r="CS24" s="564">
        <v>0</v>
      </c>
      <c r="CT24" s="564">
        <v>0</v>
      </c>
      <c r="CU24" s="564">
        <v>0</v>
      </c>
      <c r="CV24" s="564">
        <v>0</v>
      </c>
      <c r="CW24" s="564">
        <v>0</v>
      </c>
      <c r="CX24" s="564">
        <v>0</v>
      </c>
      <c r="CY24" s="564">
        <v>0</v>
      </c>
      <c r="CZ24" s="564">
        <v>0</v>
      </c>
      <c r="DA24" s="564">
        <v>0</v>
      </c>
      <c r="DB24" s="564">
        <v>0</v>
      </c>
      <c r="DC24" s="564">
        <v>0</v>
      </c>
      <c r="DD24" s="564">
        <v>0</v>
      </c>
      <c r="DE24" s="564">
        <v>0</v>
      </c>
      <c r="DF24" s="564">
        <v>0</v>
      </c>
      <c r="DG24" s="564">
        <v>0</v>
      </c>
      <c r="DH24" s="564">
        <v>0</v>
      </c>
      <c r="DI24" s="564">
        <v>0</v>
      </c>
      <c r="DJ24" s="564">
        <v>0</v>
      </c>
      <c r="DK24" s="564">
        <v>0</v>
      </c>
      <c r="DL24" s="564">
        <v>0</v>
      </c>
      <c r="DM24" s="564">
        <v>0</v>
      </c>
      <c r="DN24" s="564">
        <v>0</v>
      </c>
      <c r="DO24" s="564">
        <v>0</v>
      </c>
      <c r="DP24" s="564">
        <v>0</v>
      </c>
      <c r="DQ24" s="564">
        <v>0</v>
      </c>
      <c r="DR24" s="564">
        <v>0</v>
      </c>
      <c r="DS24" s="564">
        <v>0</v>
      </c>
      <c r="DT24" s="564">
        <v>0</v>
      </c>
      <c r="DU24" s="564">
        <v>0</v>
      </c>
      <c r="DV24" s="564">
        <v>0</v>
      </c>
      <c r="DW24" s="564">
        <v>0</v>
      </c>
      <c r="DX24" s="564">
        <v>0</v>
      </c>
      <c r="DY24" s="564">
        <v>0</v>
      </c>
      <c r="DZ24" s="564">
        <v>0</v>
      </c>
      <c r="EA24" s="564">
        <v>0</v>
      </c>
      <c r="EB24" s="564">
        <v>0</v>
      </c>
      <c r="EC24" s="564">
        <v>0</v>
      </c>
      <c r="ED24" s="564">
        <v>0</v>
      </c>
      <c r="EE24" s="564">
        <v>0</v>
      </c>
      <c r="EF24" s="564">
        <v>0</v>
      </c>
      <c r="EG24" s="564">
        <v>0</v>
      </c>
      <c r="EH24" s="564">
        <v>0</v>
      </c>
      <c r="EI24" s="564">
        <v>0</v>
      </c>
      <c r="EJ24" s="564">
        <v>0</v>
      </c>
      <c r="EK24" s="564">
        <v>0</v>
      </c>
      <c r="EL24" s="564">
        <v>0</v>
      </c>
      <c r="EM24" s="564">
        <v>0</v>
      </c>
      <c r="EN24" s="564">
        <v>0</v>
      </c>
      <c r="EO24" s="564">
        <v>0</v>
      </c>
      <c r="EP24" s="564">
        <v>0</v>
      </c>
    </row>
    <row r="25" spans="1:146" s="388" customFormat="1" ht="14.1" customHeight="1">
      <c r="A25" s="15"/>
      <c r="B25" s="558" t="s">
        <v>292</v>
      </c>
      <c r="C25" s="359"/>
      <c r="D25" s="563" t="s">
        <v>97</v>
      </c>
      <c r="E25" s="564">
        <f t="shared" si="43"/>
        <v>78.000000000000014</v>
      </c>
      <c r="F25" s="557"/>
      <c r="G25" s="564">
        <v>0</v>
      </c>
      <c r="H25" s="564">
        <v>0</v>
      </c>
      <c r="I25" s="564">
        <v>0</v>
      </c>
      <c r="J25" s="564">
        <v>0</v>
      </c>
      <c r="K25" s="564">
        <v>0</v>
      </c>
      <c r="L25" s="564">
        <v>78.000000000000014</v>
      </c>
      <c r="M25" s="564">
        <v>0</v>
      </c>
      <c r="N25" s="564">
        <v>0</v>
      </c>
      <c r="O25" s="564">
        <v>0</v>
      </c>
      <c r="P25" s="564">
        <v>0</v>
      </c>
      <c r="Q25" s="564">
        <v>0</v>
      </c>
      <c r="R25" s="564">
        <v>0</v>
      </c>
      <c r="S25" s="564">
        <v>0</v>
      </c>
      <c r="T25" s="564">
        <v>0</v>
      </c>
      <c r="U25" s="564">
        <v>0</v>
      </c>
      <c r="V25" s="564">
        <v>0</v>
      </c>
      <c r="W25" s="564">
        <v>0</v>
      </c>
      <c r="X25" s="564">
        <v>0</v>
      </c>
      <c r="Y25" s="564">
        <v>0</v>
      </c>
      <c r="Z25" s="564">
        <v>0</v>
      </c>
      <c r="AA25" s="564">
        <v>0</v>
      </c>
      <c r="AB25" s="564">
        <v>0</v>
      </c>
      <c r="AC25" s="564">
        <v>0</v>
      </c>
      <c r="AD25" s="564">
        <v>0</v>
      </c>
      <c r="AE25" s="564">
        <v>0</v>
      </c>
      <c r="AF25" s="564">
        <v>0</v>
      </c>
      <c r="AG25" s="564">
        <v>0</v>
      </c>
      <c r="AH25" s="564">
        <v>0</v>
      </c>
      <c r="AI25" s="564">
        <v>0</v>
      </c>
      <c r="AJ25" s="564">
        <v>0</v>
      </c>
      <c r="AK25" s="564">
        <v>0</v>
      </c>
      <c r="AL25" s="564">
        <v>0</v>
      </c>
      <c r="AM25" s="564">
        <v>0</v>
      </c>
      <c r="AN25" s="564">
        <v>0</v>
      </c>
      <c r="AO25" s="564">
        <v>0</v>
      </c>
      <c r="AP25" s="564">
        <v>0</v>
      </c>
      <c r="AQ25" s="564">
        <v>0</v>
      </c>
      <c r="AR25" s="564">
        <v>0</v>
      </c>
      <c r="AS25" s="564">
        <v>0</v>
      </c>
      <c r="AT25" s="564">
        <v>0</v>
      </c>
      <c r="AU25" s="564">
        <v>0</v>
      </c>
      <c r="AV25" s="564">
        <v>0</v>
      </c>
      <c r="AW25" s="564">
        <v>0</v>
      </c>
      <c r="AX25" s="564">
        <v>0</v>
      </c>
      <c r="AY25" s="564">
        <v>0</v>
      </c>
      <c r="AZ25" s="564">
        <v>0</v>
      </c>
      <c r="BA25" s="564">
        <v>0</v>
      </c>
      <c r="BB25" s="564">
        <v>0</v>
      </c>
      <c r="BC25" s="564">
        <v>0</v>
      </c>
      <c r="BD25" s="564">
        <v>0</v>
      </c>
      <c r="BE25" s="564">
        <v>0</v>
      </c>
      <c r="BF25" s="564">
        <v>0</v>
      </c>
      <c r="BG25" s="564">
        <v>0</v>
      </c>
      <c r="BH25" s="564">
        <v>0</v>
      </c>
      <c r="BI25" s="564">
        <v>0</v>
      </c>
      <c r="BJ25" s="564">
        <v>0</v>
      </c>
      <c r="BK25" s="564">
        <v>0</v>
      </c>
      <c r="BL25" s="564">
        <v>0</v>
      </c>
      <c r="BM25" s="564">
        <v>0</v>
      </c>
      <c r="BN25" s="564">
        <v>0</v>
      </c>
      <c r="BO25" s="564">
        <v>0</v>
      </c>
      <c r="BP25" s="564">
        <v>0</v>
      </c>
      <c r="BQ25" s="564">
        <v>0</v>
      </c>
      <c r="BR25" s="564">
        <v>0</v>
      </c>
      <c r="BS25" s="564">
        <v>0</v>
      </c>
      <c r="BT25" s="564">
        <v>0</v>
      </c>
      <c r="BU25" s="564">
        <v>0</v>
      </c>
      <c r="BV25" s="564">
        <v>0</v>
      </c>
      <c r="BW25" s="564">
        <v>0</v>
      </c>
      <c r="BX25" s="564">
        <v>0</v>
      </c>
      <c r="BY25" s="564">
        <v>0</v>
      </c>
      <c r="BZ25" s="564">
        <v>0</v>
      </c>
      <c r="CA25" s="564">
        <v>0</v>
      </c>
      <c r="CB25" s="564">
        <v>0</v>
      </c>
      <c r="CC25" s="564">
        <v>0</v>
      </c>
      <c r="CD25" s="564">
        <v>0</v>
      </c>
      <c r="CE25" s="564">
        <v>0</v>
      </c>
      <c r="CF25" s="564">
        <v>0</v>
      </c>
      <c r="CG25" s="564">
        <v>0</v>
      </c>
      <c r="CH25" s="564">
        <v>0</v>
      </c>
      <c r="CI25" s="564">
        <v>0</v>
      </c>
      <c r="CJ25" s="564">
        <v>0</v>
      </c>
      <c r="CK25" s="564">
        <v>0</v>
      </c>
      <c r="CL25" s="564">
        <v>0</v>
      </c>
      <c r="CM25" s="564">
        <v>0</v>
      </c>
      <c r="CN25" s="564">
        <v>0</v>
      </c>
      <c r="CO25" s="564">
        <v>0</v>
      </c>
      <c r="CP25" s="564">
        <v>0</v>
      </c>
      <c r="CQ25" s="564">
        <v>0</v>
      </c>
      <c r="CR25" s="564">
        <v>0</v>
      </c>
      <c r="CS25" s="564">
        <v>0</v>
      </c>
      <c r="CT25" s="564">
        <v>0</v>
      </c>
      <c r="CU25" s="564">
        <v>0</v>
      </c>
      <c r="CV25" s="564">
        <v>0</v>
      </c>
      <c r="CW25" s="564">
        <v>0</v>
      </c>
      <c r="CX25" s="564">
        <v>0</v>
      </c>
      <c r="CY25" s="564">
        <v>0</v>
      </c>
      <c r="CZ25" s="564">
        <v>0</v>
      </c>
      <c r="DA25" s="564">
        <v>0</v>
      </c>
      <c r="DB25" s="564">
        <v>0</v>
      </c>
      <c r="DC25" s="564">
        <v>0</v>
      </c>
      <c r="DD25" s="564">
        <v>0</v>
      </c>
      <c r="DE25" s="564">
        <v>0</v>
      </c>
      <c r="DF25" s="564">
        <v>0</v>
      </c>
      <c r="DG25" s="564">
        <v>0</v>
      </c>
      <c r="DH25" s="564">
        <v>0</v>
      </c>
      <c r="DI25" s="564">
        <v>0</v>
      </c>
      <c r="DJ25" s="564">
        <v>0</v>
      </c>
      <c r="DK25" s="564">
        <v>0</v>
      </c>
      <c r="DL25" s="564">
        <v>0</v>
      </c>
      <c r="DM25" s="564">
        <v>0</v>
      </c>
      <c r="DN25" s="564">
        <v>0</v>
      </c>
      <c r="DO25" s="564">
        <v>0</v>
      </c>
      <c r="DP25" s="564">
        <v>0</v>
      </c>
      <c r="DQ25" s="564">
        <v>0</v>
      </c>
      <c r="DR25" s="564">
        <v>0</v>
      </c>
      <c r="DS25" s="564">
        <v>0</v>
      </c>
      <c r="DT25" s="564">
        <v>0</v>
      </c>
      <c r="DU25" s="564">
        <v>0</v>
      </c>
      <c r="DV25" s="564">
        <v>0</v>
      </c>
      <c r="DW25" s="564">
        <v>0</v>
      </c>
      <c r="DX25" s="564">
        <v>0</v>
      </c>
      <c r="DY25" s="564">
        <v>0</v>
      </c>
      <c r="DZ25" s="564">
        <v>0</v>
      </c>
      <c r="EA25" s="564">
        <v>0</v>
      </c>
      <c r="EB25" s="564">
        <v>0</v>
      </c>
      <c r="EC25" s="564">
        <v>0</v>
      </c>
      <c r="ED25" s="564">
        <v>0</v>
      </c>
      <c r="EE25" s="564">
        <v>0</v>
      </c>
      <c r="EF25" s="564">
        <v>0</v>
      </c>
      <c r="EG25" s="564">
        <v>0</v>
      </c>
      <c r="EH25" s="564">
        <v>0</v>
      </c>
      <c r="EI25" s="564">
        <v>0</v>
      </c>
      <c r="EJ25" s="564">
        <v>0</v>
      </c>
      <c r="EK25" s="564">
        <v>0</v>
      </c>
      <c r="EL25" s="564">
        <v>0</v>
      </c>
      <c r="EM25" s="564">
        <v>0</v>
      </c>
      <c r="EN25" s="564">
        <v>0</v>
      </c>
      <c r="EO25" s="564">
        <v>0</v>
      </c>
      <c r="EP25" s="564">
        <v>0</v>
      </c>
    </row>
    <row r="26" spans="1:146" s="388" customFormat="1" ht="14.1" customHeight="1">
      <c r="A26" s="15"/>
      <c r="B26" s="558" t="s">
        <v>290</v>
      </c>
      <c r="C26" s="359"/>
      <c r="D26" s="563" t="s">
        <v>97</v>
      </c>
      <c r="E26" s="565">
        <f t="shared" si="43"/>
        <v>59692.907225876901</v>
      </c>
      <c r="F26" s="559"/>
      <c r="G26" s="567">
        <v>0</v>
      </c>
      <c r="H26" s="567">
        <v>0</v>
      </c>
      <c r="I26" s="567">
        <v>0</v>
      </c>
      <c r="J26" s="567">
        <v>0</v>
      </c>
      <c r="K26" s="567">
        <v>0</v>
      </c>
      <c r="L26" s="567">
        <v>0</v>
      </c>
      <c r="M26" s="567">
        <v>0</v>
      </c>
      <c r="N26" s="567">
        <v>0</v>
      </c>
      <c r="O26" s="567">
        <v>0</v>
      </c>
      <c r="P26" s="567">
        <v>0</v>
      </c>
      <c r="Q26" s="567">
        <v>0</v>
      </c>
      <c r="R26" s="567">
        <v>0</v>
      </c>
      <c r="S26" s="567">
        <v>0</v>
      </c>
      <c r="T26" s="567">
        <v>0</v>
      </c>
      <c r="U26" s="567">
        <v>0</v>
      </c>
      <c r="V26" s="567">
        <v>0</v>
      </c>
      <c r="W26" s="567">
        <v>0</v>
      </c>
      <c r="X26" s="567">
        <v>0</v>
      </c>
      <c r="Y26" s="567">
        <v>0</v>
      </c>
      <c r="Z26" s="567">
        <v>0</v>
      </c>
      <c r="AA26" s="567">
        <v>978.82766961520383</v>
      </c>
      <c r="AB26" s="567">
        <v>0</v>
      </c>
      <c r="AC26" s="567">
        <v>0</v>
      </c>
      <c r="AD26" s="567">
        <v>0</v>
      </c>
      <c r="AE26" s="567">
        <v>1740.4923538392354</v>
      </c>
      <c r="AF26" s="567">
        <v>0</v>
      </c>
      <c r="AG26" s="567">
        <v>0</v>
      </c>
      <c r="AH26" s="567">
        <v>0</v>
      </c>
      <c r="AI26" s="567">
        <v>1618.2918752046062</v>
      </c>
      <c r="AJ26" s="567">
        <v>0</v>
      </c>
      <c r="AK26" s="567">
        <v>0</v>
      </c>
      <c r="AL26" s="567">
        <v>0</v>
      </c>
      <c r="AM26" s="567">
        <v>1641.321444809957</v>
      </c>
      <c r="AN26" s="567">
        <v>0</v>
      </c>
      <c r="AO26" s="567">
        <v>0</v>
      </c>
      <c r="AP26" s="567">
        <v>0</v>
      </c>
      <c r="AQ26" s="567">
        <v>1855.9714832070149</v>
      </c>
      <c r="AR26" s="567">
        <v>0</v>
      </c>
      <c r="AS26" s="567">
        <v>0</v>
      </c>
      <c r="AT26" s="567">
        <v>0</v>
      </c>
      <c r="AU26" s="567">
        <v>2080.6764868372384</v>
      </c>
      <c r="AV26" s="567">
        <v>0</v>
      </c>
      <c r="AW26" s="567">
        <v>0</v>
      </c>
      <c r="AX26" s="567">
        <v>0</v>
      </c>
      <c r="AY26" s="567">
        <v>2154.0998118206494</v>
      </c>
      <c r="AZ26" s="567">
        <v>0</v>
      </c>
      <c r="BA26" s="567">
        <v>0</v>
      </c>
      <c r="BB26" s="567">
        <v>0</v>
      </c>
      <c r="BC26" s="567">
        <v>2409.4885084887446</v>
      </c>
      <c r="BD26" s="567">
        <v>0</v>
      </c>
      <c r="BE26" s="567">
        <v>0</v>
      </c>
      <c r="BF26" s="567">
        <v>0</v>
      </c>
      <c r="BG26" s="567">
        <v>2664.376711289995</v>
      </c>
      <c r="BH26" s="567">
        <v>0</v>
      </c>
      <c r="BI26" s="567">
        <v>0</v>
      </c>
      <c r="BJ26" s="567">
        <v>0</v>
      </c>
      <c r="BK26" s="567">
        <v>2918.7559031436358</v>
      </c>
      <c r="BL26" s="567">
        <v>0</v>
      </c>
      <c r="BM26" s="567">
        <v>0</v>
      </c>
      <c r="BN26" s="567">
        <v>0</v>
      </c>
      <c r="BO26" s="567">
        <v>3172.6174190192742</v>
      </c>
      <c r="BP26" s="567">
        <v>0</v>
      </c>
      <c r="BQ26" s="567">
        <v>0</v>
      </c>
      <c r="BR26" s="567">
        <v>0</v>
      </c>
      <c r="BS26" s="567">
        <v>3425.9524433137194</v>
      </c>
      <c r="BT26" s="567">
        <v>0</v>
      </c>
      <c r="BU26" s="567">
        <v>0</v>
      </c>
      <c r="BV26" s="567">
        <v>0</v>
      </c>
      <c r="BW26" s="567">
        <v>3678.7520071804529</v>
      </c>
      <c r="BX26" s="567">
        <v>0</v>
      </c>
      <c r="BY26" s="567">
        <v>0</v>
      </c>
      <c r="BZ26" s="567">
        <v>0</v>
      </c>
      <c r="CA26" s="567">
        <v>3931.0069858108145</v>
      </c>
      <c r="CB26" s="567">
        <v>0</v>
      </c>
      <c r="CC26" s="567">
        <v>0</v>
      </c>
      <c r="CD26" s="567">
        <v>0</v>
      </c>
      <c r="CE26" s="567">
        <v>4182.7080956659711</v>
      </c>
      <c r="CF26" s="567">
        <v>0</v>
      </c>
      <c r="CG26" s="567">
        <v>0</v>
      </c>
      <c r="CH26" s="567">
        <v>0</v>
      </c>
      <c r="CI26" s="567">
        <v>2649.3126737312323</v>
      </c>
      <c r="CJ26" s="567">
        <v>0</v>
      </c>
      <c r="CK26" s="567">
        <v>0</v>
      </c>
      <c r="CL26" s="567">
        <v>0</v>
      </c>
      <c r="CM26" s="567">
        <v>11066.837905427574</v>
      </c>
      <c r="CN26" s="567">
        <v>0</v>
      </c>
      <c r="CO26" s="567">
        <v>0</v>
      </c>
      <c r="CP26" s="567">
        <v>0</v>
      </c>
      <c r="CQ26" s="567">
        <v>7523.4174474715801</v>
      </c>
      <c r="CR26" s="567">
        <v>0</v>
      </c>
      <c r="CS26" s="567">
        <v>0</v>
      </c>
      <c r="CT26" s="567">
        <v>0</v>
      </c>
      <c r="CU26" s="567">
        <v>0</v>
      </c>
      <c r="CV26" s="567">
        <v>0</v>
      </c>
      <c r="CW26" s="567">
        <v>0</v>
      </c>
      <c r="CX26" s="567">
        <v>0</v>
      </c>
      <c r="CY26" s="567">
        <v>0</v>
      </c>
      <c r="CZ26" s="567">
        <v>0</v>
      </c>
      <c r="DA26" s="567">
        <v>0</v>
      </c>
      <c r="DB26" s="567">
        <v>0</v>
      </c>
      <c r="DC26" s="567">
        <v>0</v>
      </c>
      <c r="DD26" s="567">
        <v>0</v>
      </c>
      <c r="DE26" s="567">
        <v>0</v>
      </c>
      <c r="DF26" s="567">
        <v>0</v>
      </c>
      <c r="DG26" s="567">
        <v>0</v>
      </c>
      <c r="DH26" s="567">
        <v>0</v>
      </c>
      <c r="DI26" s="567">
        <v>0</v>
      </c>
      <c r="DJ26" s="567">
        <v>0</v>
      </c>
      <c r="DK26" s="567">
        <v>0</v>
      </c>
      <c r="DL26" s="567">
        <v>0</v>
      </c>
      <c r="DM26" s="567">
        <v>0</v>
      </c>
      <c r="DN26" s="567">
        <v>0</v>
      </c>
      <c r="DO26" s="567">
        <v>0</v>
      </c>
      <c r="DP26" s="567">
        <v>0</v>
      </c>
      <c r="DQ26" s="567">
        <v>0</v>
      </c>
      <c r="DR26" s="567">
        <v>0</v>
      </c>
      <c r="DS26" s="567">
        <v>0</v>
      </c>
      <c r="DT26" s="567">
        <v>0</v>
      </c>
      <c r="DU26" s="567">
        <v>0</v>
      </c>
      <c r="DV26" s="567">
        <v>0</v>
      </c>
      <c r="DW26" s="567">
        <v>0</v>
      </c>
      <c r="DX26" s="567">
        <v>0</v>
      </c>
      <c r="DY26" s="567">
        <v>0</v>
      </c>
      <c r="DZ26" s="567">
        <v>0</v>
      </c>
      <c r="EA26" s="567">
        <v>0</v>
      </c>
      <c r="EB26" s="567">
        <v>0</v>
      </c>
      <c r="EC26" s="567">
        <v>0</v>
      </c>
      <c r="ED26" s="567">
        <v>0</v>
      </c>
      <c r="EE26" s="567">
        <v>0</v>
      </c>
      <c r="EF26" s="567">
        <v>0</v>
      </c>
      <c r="EG26" s="567">
        <v>0</v>
      </c>
      <c r="EH26" s="567">
        <v>0</v>
      </c>
      <c r="EI26" s="567">
        <v>0</v>
      </c>
      <c r="EJ26" s="567">
        <v>0</v>
      </c>
      <c r="EK26" s="567">
        <v>0</v>
      </c>
      <c r="EL26" s="567">
        <v>0</v>
      </c>
      <c r="EM26" s="567">
        <v>0</v>
      </c>
      <c r="EN26" s="567">
        <v>0</v>
      </c>
      <c r="EO26" s="567">
        <v>0</v>
      </c>
      <c r="EP26" s="567">
        <v>0</v>
      </c>
    </row>
    <row r="27" spans="1:146" s="388" customFormat="1" ht="14.1" customHeight="1">
      <c r="A27" s="15"/>
      <c r="B27" s="982" t="s">
        <v>571</v>
      </c>
      <c r="C27" s="359"/>
      <c r="D27" s="563" t="s">
        <v>97</v>
      </c>
      <c r="E27" s="565">
        <f>SUM(G27:EP27)</f>
        <v>0</v>
      </c>
      <c r="F27" s="559"/>
      <c r="G27" s="560">
        <v>0</v>
      </c>
      <c r="H27" s="560">
        <v>0</v>
      </c>
      <c r="I27" s="560">
        <v>0</v>
      </c>
      <c r="J27" s="560">
        <v>0</v>
      </c>
      <c r="K27" s="560">
        <v>0</v>
      </c>
      <c r="L27" s="560">
        <v>0</v>
      </c>
      <c r="M27" s="560">
        <v>0</v>
      </c>
      <c r="N27" s="560">
        <v>0</v>
      </c>
      <c r="O27" s="560">
        <v>0</v>
      </c>
      <c r="P27" s="560">
        <v>0</v>
      </c>
      <c r="Q27" s="560">
        <v>0</v>
      </c>
      <c r="R27" s="560">
        <v>0</v>
      </c>
      <c r="S27" s="560">
        <v>0</v>
      </c>
      <c r="T27" s="560">
        <v>0</v>
      </c>
      <c r="U27" s="560">
        <v>0</v>
      </c>
      <c r="V27" s="560">
        <v>0</v>
      </c>
      <c r="W27" s="560">
        <v>0</v>
      </c>
      <c r="X27" s="560">
        <v>0</v>
      </c>
      <c r="Y27" s="560">
        <v>0</v>
      </c>
      <c r="Z27" s="560">
        <v>0</v>
      </c>
      <c r="AA27" s="560">
        <v>0</v>
      </c>
      <c r="AB27" s="560">
        <v>0</v>
      </c>
      <c r="AC27" s="560">
        <v>0</v>
      </c>
      <c r="AD27" s="560">
        <v>0</v>
      </c>
      <c r="AE27" s="560">
        <v>0</v>
      </c>
      <c r="AF27" s="560">
        <v>0</v>
      </c>
      <c r="AG27" s="560">
        <v>0</v>
      </c>
      <c r="AH27" s="560">
        <v>0</v>
      </c>
      <c r="AI27" s="560">
        <v>0</v>
      </c>
      <c r="AJ27" s="560">
        <v>0</v>
      </c>
      <c r="AK27" s="560">
        <v>0</v>
      </c>
      <c r="AL27" s="560">
        <v>0</v>
      </c>
      <c r="AM27" s="560">
        <v>0</v>
      </c>
      <c r="AN27" s="560">
        <v>0</v>
      </c>
      <c r="AO27" s="560">
        <v>0</v>
      </c>
      <c r="AP27" s="560">
        <v>0</v>
      </c>
      <c r="AQ27" s="560">
        <v>0</v>
      </c>
      <c r="AR27" s="560">
        <v>0</v>
      </c>
      <c r="AS27" s="560">
        <v>0</v>
      </c>
      <c r="AT27" s="560">
        <v>0</v>
      </c>
      <c r="AU27" s="560">
        <v>0</v>
      </c>
      <c r="AV27" s="560">
        <v>0</v>
      </c>
      <c r="AW27" s="560">
        <v>0</v>
      </c>
      <c r="AX27" s="560">
        <v>0</v>
      </c>
      <c r="AY27" s="560">
        <v>0</v>
      </c>
      <c r="AZ27" s="560">
        <v>0</v>
      </c>
      <c r="BA27" s="560">
        <v>0</v>
      </c>
      <c r="BB27" s="560">
        <v>0</v>
      </c>
      <c r="BC27" s="560">
        <v>0</v>
      </c>
      <c r="BD27" s="560">
        <v>0</v>
      </c>
      <c r="BE27" s="560">
        <v>0</v>
      </c>
      <c r="BF27" s="560">
        <v>0</v>
      </c>
      <c r="BG27" s="560">
        <v>0</v>
      </c>
      <c r="BH27" s="560">
        <v>0</v>
      </c>
      <c r="BI27" s="560">
        <v>0</v>
      </c>
      <c r="BJ27" s="560">
        <v>0</v>
      </c>
      <c r="BK27" s="560">
        <v>0</v>
      </c>
      <c r="BL27" s="560">
        <v>0</v>
      </c>
      <c r="BM27" s="560">
        <v>0</v>
      </c>
      <c r="BN27" s="560">
        <v>0</v>
      </c>
      <c r="BO27" s="560">
        <v>0</v>
      </c>
      <c r="BP27" s="560">
        <v>0</v>
      </c>
      <c r="BQ27" s="560">
        <v>0</v>
      </c>
      <c r="BR27" s="560">
        <v>0</v>
      </c>
      <c r="BS27" s="560">
        <v>0</v>
      </c>
      <c r="BT27" s="560">
        <v>0</v>
      </c>
      <c r="BU27" s="560">
        <v>0</v>
      </c>
      <c r="BV27" s="560">
        <v>0</v>
      </c>
      <c r="BW27" s="560">
        <v>0</v>
      </c>
      <c r="BX27" s="560">
        <v>0</v>
      </c>
      <c r="BY27" s="560">
        <v>0</v>
      </c>
      <c r="BZ27" s="560">
        <v>0</v>
      </c>
      <c r="CA27" s="560">
        <v>0</v>
      </c>
      <c r="CB27" s="560">
        <v>0</v>
      </c>
      <c r="CC27" s="560">
        <v>0</v>
      </c>
      <c r="CD27" s="560">
        <v>0</v>
      </c>
      <c r="CE27" s="560">
        <v>0</v>
      </c>
      <c r="CF27" s="560">
        <v>0</v>
      </c>
      <c r="CG27" s="560">
        <v>0</v>
      </c>
      <c r="CH27" s="560">
        <v>0</v>
      </c>
      <c r="CI27" s="560">
        <v>0</v>
      </c>
      <c r="CJ27" s="560">
        <v>0</v>
      </c>
      <c r="CK27" s="560">
        <v>0</v>
      </c>
      <c r="CL27" s="560">
        <v>0</v>
      </c>
      <c r="CM27" s="560">
        <v>0</v>
      </c>
      <c r="CN27" s="560">
        <v>0</v>
      </c>
      <c r="CO27" s="560">
        <v>0</v>
      </c>
      <c r="CP27" s="560">
        <v>0</v>
      </c>
      <c r="CQ27" s="560">
        <v>0</v>
      </c>
      <c r="CR27" s="560">
        <v>0</v>
      </c>
      <c r="CS27" s="560">
        <v>0</v>
      </c>
      <c r="CT27" s="560">
        <v>0</v>
      </c>
      <c r="CU27" s="560">
        <v>0</v>
      </c>
      <c r="CV27" s="560">
        <v>0</v>
      </c>
      <c r="CW27" s="560">
        <v>0</v>
      </c>
      <c r="CX27" s="560">
        <v>0</v>
      </c>
      <c r="CY27" s="560">
        <v>0</v>
      </c>
      <c r="CZ27" s="560">
        <v>0</v>
      </c>
      <c r="DA27" s="560">
        <v>0</v>
      </c>
      <c r="DB27" s="560">
        <v>0</v>
      </c>
      <c r="DC27" s="560">
        <v>0</v>
      </c>
      <c r="DD27" s="560">
        <v>0</v>
      </c>
      <c r="DE27" s="560">
        <v>0</v>
      </c>
      <c r="DF27" s="560">
        <v>0</v>
      </c>
      <c r="DG27" s="560">
        <v>0</v>
      </c>
      <c r="DH27" s="560">
        <v>0</v>
      </c>
      <c r="DI27" s="560">
        <v>0</v>
      </c>
      <c r="DJ27" s="560">
        <v>0</v>
      </c>
      <c r="DK27" s="560">
        <v>0</v>
      </c>
      <c r="DL27" s="560">
        <v>0</v>
      </c>
      <c r="DM27" s="560">
        <v>0</v>
      </c>
      <c r="DN27" s="560">
        <v>0</v>
      </c>
      <c r="DO27" s="560">
        <v>0</v>
      </c>
      <c r="DP27" s="560">
        <v>0</v>
      </c>
      <c r="DQ27" s="560">
        <v>0</v>
      </c>
      <c r="DR27" s="560">
        <v>0</v>
      </c>
      <c r="DS27" s="560">
        <v>0</v>
      </c>
      <c r="DT27" s="560">
        <v>0</v>
      </c>
      <c r="DU27" s="560">
        <v>0</v>
      </c>
      <c r="DV27" s="560">
        <v>0</v>
      </c>
      <c r="DW27" s="560">
        <v>0</v>
      </c>
      <c r="DX27" s="560">
        <v>0</v>
      </c>
      <c r="DY27" s="560">
        <v>0</v>
      </c>
      <c r="DZ27" s="560">
        <v>0</v>
      </c>
      <c r="EA27" s="560">
        <v>0</v>
      </c>
      <c r="EB27" s="560">
        <v>0</v>
      </c>
      <c r="EC27" s="560">
        <v>0</v>
      </c>
      <c r="ED27" s="560">
        <v>0</v>
      </c>
      <c r="EE27" s="560">
        <v>0</v>
      </c>
      <c r="EF27" s="560">
        <v>0</v>
      </c>
      <c r="EG27" s="560">
        <v>0</v>
      </c>
      <c r="EH27" s="560">
        <v>0</v>
      </c>
      <c r="EI27" s="560">
        <v>0</v>
      </c>
      <c r="EJ27" s="560">
        <v>0</v>
      </c>
      <c r="EK27" s="560">
        <v>0</v>
      </c>
      <c r="EL27" s="560">
        <v>0</v>
      </c>
      <c r="EM27" s="560">
        <v>0</v>
      </c>
      <c r="EN27" s="560">
        <v>0</v>
      </c>
      <c r="EO27" s="560">
        <v>0</v>
      </c>
      <c r="EP27" s="560">
        <v>0</v>
      </c>
    </row>
    <row r="28" spans="1:146" ht="14.1" customHeight="1">
      <c r="A28" s="15"/>
      <c r="B28" s="558" t="s">
        <v>432</v>
      </c>
      <c r="C28" s="561"/>
      <c r="D28" s="363" t="s">
        <v>97</v>
      </c>
      <c r="E28" s="565">
        <f t="shared" si="43"/>
        <v>1091.284337654818</v>
      </c>
      <c r="F28" s="557"/>
      <c r="G28" s="565">
        <v>0</v>
      </c>
      <c r="H28" s="565">
        <v>0</v>
      </c>
      <c r="I28" s="565">
        <v>0</v>
      </c>
      <c r="J28" s="565">
        <v>0</v>
      </c>
      <c r="K28" s="565">
        <v>0</v>
      </c>
      <c r="L28" s="565">
        <v>973.99344678151863</v>
      </c>
      <c r="M28" s="565">
        <v>17.045175732548724</v>
      </c>
      <c r="N28" s="565">
        <v>11.330802735690851</v>
      </c>
      <c r="O28" s="565">
        <v>23.019659655444034</v>
      </c>
      <c r="P28" s="565">
        <v>49.025797603335597</v>
      </c>
      <c r="Q28" s="565">
        <v>16.86945514628021</v>
      </c>
      <c r="R28" s="565">
        <v>0</v>
      </c>
      <c r="S28" s="565">
        <v>0</v>
      </c>
      <c r="T28" s="565">
        <v>0</v>
      </c>
      <c r="U28" s="565">
        <v>0</v>
      </c>
      <c r="V28" s="565">
        <v>0</v>
      </c>
      <c r="W28" s="565">
        <v>0</v>
      </c>
      <c r="X28" s="565">
        <v>0</v>
      </c>
      <c r="Y28" s="565">
        <v>0</v>
      </c>
      <c r="Z28" s="565">
        <v>0</v>
      </c>
      <c r="AA28" s="565">
        <v>0</v>
      </c>
      <c r="AB28" s="565">
        <v>0</v>
      </c>
      <c r="AC28" s="565">
        <v>0</v>
      </c>
      <c r="AD28" s="565">
        <v>0</v>
      </c>
      <c r="AE28" s="565">
        <v>0</v>
      </c>
      <c r="AF28" s="565">
        <v>0</v>
      </c>
      <c r="AG28" s="565">
        <v>0</v>
      </c>
      <c r="AH28" s="565">
        <v>0</v>
      </c>
      <c r="AI28" s="565">
        <v>0</v>
      </c>
      <c r="AJ28" s="565">
        <v>0</v>
      </c>
      <c r="AK28" s="565">
        <v>0</v>
      </c>
      <c r="AL28" s="565">
        <v>0</v>
      </c>
      <c r="AM28" s="565">
        <v>0</v>
      </c>
      <c r="AN28" s="565">
        <v>0</v>
      </c>
      <c r="AO28" s="565">
        <v>0</v>
      </c>
      <c r="AP28" s="565">
        <v>0</v>
      </c>
      <c r="AQ28" s="565">
        <v>0</v>
      </c>
      <c r="AR28" s="565">
        <v>0</v>
      </c>
      <c r="AS28" s="565">
        <v>0</v>
      </c>
      <c r="AT28" s="565">
        <v>0</v>
      </c>
      <c r="AU28" s="565">
        <v>0</v>
      </c>
      <c r="AV28" s="565">
        <v>0</v>
      </c>
      <c r="AW28" s="565">
        <v>0</v>
      </c>
      <c r="AX28" s="565">
        <v>0</v>
      </c>
      <c r="AY28" s="565">
        <v>0</v>
      </c>
      <c r="AZ28" s="565">
        <v>0</v>
      </c>
      <c r="BA28" s="565">
        <v>0</v>
      </c>
      <c r="BB28" s="565">
        <v>0</v>
      </c>
      <c r="BC28" s="565">
        <v>0</v>
      </c>
      <c r="BD28" s="565">
        <v>0</v>
      </c>
      <c r="BE28" s="565">
        <v>0</v>
      </c>
      <c r="BF28" s="565">
        <v>0</v>
      </c>
      <c r="BG28" s="565">
        <v>0</v>
      </c>
      <c r="BH28" s="565">
        <v>0</v>
      </c>
      <c r="BI28" s="565">
        <v>0</v>
      </c>
      <c r="BJ28" s="565">
        <v>0</v>
      </c>
      <c r="BK28" s="565">
        <v>0</v>
      </c>
      <c r="BL28" s="565">
        <v>0</v>
      </c>
      <c r="BM28" s="565">
        <v>0</v>
      </c>
      <c r="BN28" s="565">
        <v>0</v>
      </c>
      <c r="BO28" s="565">
        <v>0</v>
      </c>
      <c r="BP28" s="565">
        <v>0</v>
      </c>
      <c r="BQ28" s="565">
        <v>0</v>
      </c>
      <c r="BR28" s="565">
        <v>0</v>
      </c>
      <c r="BS28" s="565">
        <v>0</v>
      </c>
      <c r="BT28" s="565">
        <v>0</v>
      </c>
      <c r="BU28" s="565">
        <v>0</v>
      </c>
      <c r="BV28" s="565">
        <v>0</v>
      </c>
      <c r="BW28" s="565">
        <v>0</v>
      </c>
      <c r="BX28" s="565">
        <v>0</v>
      </c>
      <c r="BY28" s="565">
        <v>0</v>
      </c>
      <c r="BZ28" s="565">
        <v>0</v>
      </c>
      <c r="CA28" s="565">
        <v>0</v>
      </c>
      <c r="CB28" s="565">
        <v>0</v>
      </c>
      <c r="CC28" s="565">
        <v>0</v>
      </c>
      <c r="CD28" s="565">
        <v>0</v>
      </c>
      <c r="CE28" s="565">
        <v>0</v>
      </c>
      <c r="CF28" s="565">
        <v>0</v>
      </c>
      <c r="CG28" s="565">
        <v>0</v>
      </c>
      <c r="CH28" s="565">
        <v>0</v>
      </c>
      <c r="CI28" s="565">
        <v>0</v>
      </c>
      <c r="CJ28" s="565">
        <v>0</v>
      </c>
      <c r="CK28" s="565">
        <v>0</v>
      </c>
      <c r="CL28" s="565">
        <v>0</v>
      </c>
      <c r="CM28" s="565">
        <v>0</v>
      </c>
      <c r="CN28" s="565">
        <v>0</v>
      </c>
      <c r="CO28" s="565">
        <v>0</v>
      </c>
      <c r="CP28" s="565">
        <v>0</v>
      </c>
      <c r="CQ28" s="565">
        <v>0</v>
      </c>
      <c r="CR28" s="565">
        <v>0</v>
      </c>
      <c r="CS28" s="565">
        <v>0</v>
      </c>
      <c r="CT28" s="565">
        <v>0</v>
      </c>
      <c r="CU28" s="565">
        <v>0</v>
      </c>
      <c r="CV28" s="565">
        <v>0</v>
      </c>
      <c r="CW28" s="565">
        <v>0</v>
      </c>
      <c r="CX28" s="565">
        <v>0</v>
      </c>
      <c r="CY28" s="565">
        <v>0</v>
      </c>
      <c r="CZ28" s="565">
        <v>0</v>
      </c>
      <c r="DA28" s="565">
        <v>0</v>
      </c>
      <c r="DB28" s="565">
        <v>0</v>
      </c>
      <c r="DC28" s="565">
        <v>0</v>
      </c>
      <c r="DD28" s="565">
        <v>0</v>
      </c>
      <c r="DE28" s="565">
        <v>0</v>
      </c>
      <c r="DF28" s="565">
        <v>0</v>
      </c>
      <c r="DG28" s="565">
        <v>0</v>
      </c>
      <c r="DH28" s="565">
        <v>0</v>
      </c>
      <c r="DI28" s="565">
        <v>0</v>
      </c>
      <c r="DJ28" s="565">
        <v>0</v>
      </c>
      <c r="DK28" s="565">
        <v>0</v>
      </c>
      <c r="DL28" s="565">
        <v>0</v>
      </c>
      <c r="DM28" s="565">
        <v>0</v>
      </c>
      <c r="DN28" s="565">
        <v>0</v>
      </c>
      <c r="DO28" s="565">
        <v>0</v>
      </c>
      <c r="DP28" s="565">
        <v>0</v>
      </c>
      <c r="DQ28" s="565">
        <v>0</v>
      </c>
      <c r="DR28" s="565">
        <v>0</v>
      </c>
      <c r="DS28" s="565">
        <v>0</v>
      </c>
      <c r="DT28" s="565">
        <v>0</v>
      </c>
      <c r="DU28" s="565">
        <v>0</v>
      </c>
      <c r="DV28" s="565">
        <v>0</v>
      </c>
      <c r="DW28" s="565">
        <v>0</v>
      </c>
      <c r="DX28" s="565">
        <v>0</v>
      </c>
      <c r="DY28" s="565">
        <v>0</v>
      </c>
      <c r="DZ28" s="565">
        <v>0</v>
      </c>
      <c r="EA28" s="565">
        <v>0</v>
      </c>
      <c r="EB28" s="565">
        <v>0</v>
      </c>
      <c r="EC28" s="565">
        <v>0</v>
      </c>
      <c r="ED28" s="565">
        <v>0</v>
      </c>
      <c r="EE28" s="565">
        <v>0</v>
      </c>
      <c r="EF28" s="565">
        <v>0</v>
      </c>
      <c r="EG28" s="565">
        <v>0</v>
      </c>
      <c r="EH28" s="565">
        <v>0</v>
      </c>
      <c r="EI28" s="565">
        <v>0</v>
      </c>
      <c r="EJ28" s="565">
        <v>0</v>
      </c>
      <c r="EK28" s="565">
        <v>0</v>
      </c>
      <c r="EL28" s="565">
        <v>0</v>
      </c>
      <c r="EM28" s="565">
        <v>0</v>
      </c>
      <c r="EN28" s="565">
        <v>0</v>
      </c>
      <c r="EO28" s="565">
        <v>0</v>
      </c>
      <c r="EP28" s="565">
        <v>0</v>
      </c>
    </row>
    <row r="29" spans="1:146" ht="14.1" customHeight="1">
      <c r="A29" s="15"/>
      <c r="B29" s="558" t="s">
        <v>1418</v>
      </c>
      <c r="C29" s="359"/>
      <c r="D29" s="563" t="s">
        <v>97</v>
      </c>
      <c r="E29" s="565">
        <f>SUM(G29:EP29)</f>
        <v>5129.200853936869</v>
      </c>
      <c r="F29" s="559"/>
      <c r="G29" s="733">
        <v>5129.200853936869</v>
      </c>
      <c r="H29" s="565"/>
      <c r="I29" s="565"/>
      <c r="J29" s="565"/>
      <c r="K29" s="565"/>
      <c r="L29" s="565"/>
      <c r="M29" s="565"/>
      <c r="N29" s="565"/>
      <c r="O29" s="565"/>
      <c r="P29" s="565"/>
      <c r="Q29" s="565"/>
      <c r="R29" s="565"/>
      <c r="S29" s="565"/>
      <c r="T29" s="565"/>
      <c r="U29" s="565"/>
      <c r="V29" s="565"/>
      <c r="W29" s="565"/>
      <c r="X29" s="565"/>
      <c r="Y29" s="565"/>
      <c r="Z29" s="565"/>
      <c r="AA29" s="565"/>
      <c r="AB29" s="565"/>
      <c r="AC29" s="565"/>
      <c r="AD29" s="565"/>
      <c r="AE29" s="565"/>
      <c r="AF29" s="565"/>
      <c r="AG29" s="565"/>
      <c r="AH29" s="565"/>
      <c r="AI29" s="565"/>
      <c r="AJ29" s="565"/>
      <c r="AK29" s="565"/>
      <c r="AL29" s="565"/>
      <c r="AM29" s="565"/>
      <c r="AN29" s="565"/>
      <c r="AO29" s="565"/>
      <c r="AP29" s="565"/>
      <c r="AQ29" s="565"/>
      <c r="AR29" s="565"/>
      <c r="AS29" s="565"/>
      <c r="AT29" s="565"/>
      <c r="AU29" s="565"/>
      <c r="AV29" s="565"/>
      <c r="AW29" s="565"/>
      <c r="AX29" s="565"/>
      <c r="AY29" s="565"/>
      <c r="AZ29" s="565"/>
      <c r="BA29" s="565"/>
      <c r="BB29" s="565"/>
      <c r="BC29" s="565"/>
      <c r="BD29" s="565"/>
      <c r="BE29" s="565"/>
      <c r="BF29" s="565"/>
      <c r="BG29" s="565"/>
      <c r="BH29" s="565"/>
      <c r="BI29" s="565"/>
      <c r="BJ29" s="565"/>
      <c r="BK29" s="565"/>
      <c r="BL29" s="565"/>
      <c r="BM29" s="565"/>
      <c r="BN29" s="565"/>
      <c r="BO29" s="565"/>
      <c r="BP29" s="565"/>
      <c r="BQ29" s="565"/>
      <c r="BR29" s="565"/>
      <c r="BS29" s="565"/>
      <c r="BT29" s="565"/>
      <c r="BU29" s="565"/>
      <c r="BV29" s="565"/>
      <c r="BW29" s="565"/>
      <c r="BX29" s="565"/>
      <c r="BY29" s="565"/>
      <c r="BZ29" s="565"/>
      <c r="CA29" s="565"/>
      <c r="CB29" s="565"/>
      <c r="CC29" s="565"/>
      <c r="CD29" s="565"/>
      <c r="CE29" s="565"/>
      <c r="CF29" s="565"/>
      <c r="CG29" s="565"/>
      <c r="CH29" s="565"/>
      <c r="CI29" s="565"/>
      <c r="CJ29" s="565"/>
      <c r="CK29" s="565"/>
      <c r="CL29" s="565"/>
      <c r="CM29" s="565"/>
      <c r="CN29" s="565"/>
      <c r="CO29" s="565"/>
      <c r="CP29" s="565"/>
      <c r="CQ29" s="565"/>
      <c r="CR29" s="565"/>
      <c r="CS29" s="565"/>
      <c r="CT29" s="565"/>
      <c r="CU29" s="565"/>
      <c r="CV29" s="565"/>
      <c r="CW29" s="565"/>
      <c r="CX29" s="565"/>
      <c r="CY29" s="565"/>
      <c r="CZ29" s="565"/>
      <c r="DA29" s="565"/>
      <c r="DB29" s="565"/>
      <c r="DC29" s="565"/>
      <c r="DD29" s="565"/>
      <c r="DE29" s="565"/>
      <c r="DF29" s="565"/>
      <c r="DG29" s="565"/>
      <c r="DH29" s="565"/>
      <c r="DI29" s="565"/>
      <c r="DJ29" s="565"/>
      <c r="DK29" s="565"/>
      <c r="DL29" s="565"/>
      <c r="DM29" s="565"/>
      <c r="DN29" s="565"/>
      <c r="DO29" s="565"/>
      <c r="DP29" s="565"/>
      <c r="DQ29" s="565"/>
      <c r="DR29" s="565"/>
      <c r="DS29" s="565"/>
      <c r="DT29" s="565"/>
      <c r="DU29" s="565"/>
      <c r="DV29" s="565"/>
      <c r="DW29" s="565"/>
      <c r="DX29" s="565"/>
      <c r="DY29" s="565"/>
      <c r="DZ29" s="565"/>
      <c r="EA29" s="565"/>
      <c r="EB29" s="565"/>
      <c r="EC29" s="565"/>
      <c r="ED29" s="565"/>
      <c r="EE29" s="565"/>
      <c r="EF29" s="565"/>
      <c r="EG29" s="565"/>
      <c r="EH29" s="565"/>
      <c r="EI29" s="565"/>
      <c r="EJ29" s="565"/>
      <c r="EK29" s="565"/>
      <c r="EL29" s="565"/>
      <c r="EM29" s="565"/>
      <c r="EN29" s="565"/>
      <c r="EO29" s="565"/>
      <c r="EP29" s="565"/>
    </row>
    <row r="30" spans="1:146" s="388" customFormat="1" ht="14.1" customHeight="1">
      <c r="A30" s="15"/>
      <c r="B30" s="558" t="s">
        <v>431</v>
      </c>
      <c r="C30" s="359"/>
      <c r="D30" s="563" t="s">
        <v>97</v>
      </c>
      <c r="E30" s="565">
        <f>SUM(G30:EP30)</f>
        <v>5000</v>
      </c>
      <c r="F30" s="559"/>
      <c r="G30" s="733">
        <v>5000</v>
      </c>
      <c r="H30" s="567"/>
      <c r="I30" s="567"/>
      <c r="J30" s="567"/>
      <c r="K30" s="567"/>
      <c r="L30" s="567"/>
      <c r="M30" s="567"/>
      <c r="N30" s="567"/>
      <c r="O30" s="567"/>
      <c r="P30" s="567"/>
      <c r="Q30" s="567"/>
      <c r="R30" s="567"/>
      <c r="S30" s="567"/>
      <c r="T30" s="567"/>
      <c r="U30" s="567"/>
      <c r="V30" s="567"/>
      <c r="W30" s="567"/>
      <c r="X30" s="567"/>
      <c r="Y30" s="567"/>
      <c r="Z30" s="567"/>
      <c r="AA30" s="567"/>
      <c r="AB30" s="567"/>
      <c r="AC30" s="567"/>
      <c r="AD30" s="567"/>
      <c r="AE30" s="567"/>
      <c r="AF30" s="567"/>
      <c r="AG30" s="567"/>
      <c r="AH30" s="567"/>
      <c r="AI30" s="567"/>
      <c r="AJ30" s="567"/>
      <c r="AK30" s="567"/>
      <c r="AL30" s="567"/>
      <c r="AM30" s="567"/>
      <c r="AN30" s="567"/>
      <c r="AO30" s="567"/>
      <c r="AP30" s="567"/>
      <c r="AQ30" s="567"/>
      <c r="AR30" s="567"/>
      <c r="AS30" s="567"/>
      <c r="AT30" s="567"/>
      <c r="AU30" s="567"/>
      <c r="AV30" s="567"/>
      <c r="AW30" s="567"/>
      <c r="AX30" s="567"/>
      <c r="AY30" s="567"/>
      <c r="AZ30" s="567"/>
      <c r="BA30" s="567"/>
      <c r="BB30" s="567"/>
      <c r="BC30" s="567"/>
      <c r="BD30" s="567"/>
      <c r="BE30" s="567"/>
      <c r="BF30" s="567"/>
      <c r="BG30" s="567"/>
      <c r="BH30" s="567"/>
      <c r="BI30" s="567"/>
      <c r="BJ30" s="567"/>
      <c r="BK30" s="567"/>
      <c r="BL30" s="567"/>
      <c r="BM30" s="567"/>
      <c r="BN30" s="567"/>
      <c r="BO30" s="567"/>
      <c r="BP30" s="567"/>
      <c r="BQ30" s="567"/>
      <c r="BR30" s="567"/>
      <c r="BS30" s="567"/>
      <c r="BT30" s="567"/>
      <c r="BU30" s="567"/>
      <c r="BV30" s="567"/>
      <c r="BW30" s="567"/>
      <c r="BX30" s="567"/>
      <c r="BY30" s="567"/>
      <c r="BZ30" s="567"/>
      <c r="CA30" s="567"/>
      <c r="CB30" s="567"/>
      <c r="CC30" s="567"/>
      <c r="CD30" s="567"/>
      <c r="CE30" s="567"/>
      <c r="CF30" s="567"/>
      <c r="CG30" s="567"/>
      <c r="CH30" s="567"/>
      <c r="CI30" s="567"/>
      <c r="CJ30" s="567"/>
      <c r="CK30" s="567"/>
      <c r="CL30" s="567"/>
      <c r="CM30" s="567"/>
      <c r="CN30" s="567"/>
      <c r="CO30" s="567"/>
      <c r="CP30" s="567"/>
      <c r="CQ30" s="567"/>
      <c r="CR30" s="567"/>
      <c r="CS30" s="567"/>
      <c r="CT30" s="567"/>
      <c r="CU30" s="567"/>
      <c r="CV30" s="567"/>
      <c r="CW30" s="567"/>
      <c r="CX30" s="567"/>
      <c r="CY30" s="567"/>
      <c r="CZ30" s="567"/>
      <c r="DA30" s="567"/>
      <c r="DB30" s="567"/>
      <c r="DC30" s="567"/>
      <c r="DD30" s="567"/>
      <c r="DE30" s="567"/>
      <c r="DF30" s="567"/>
      <c r="DG30" s="567"/>
      <c r="DH30" s="567"/>
      <c r="DI30" s="567"/>
      <c r="DJ30" s="567"/>
      <c r="DK30" s="567"/>
      <c r="DL30" s="567"/>
      <c r="DM30" s="567"/>
      <c r="DN30" s="567"/>
      <c r="DO30" s="567"/>
      <c r="DP30" s="567"/>
      <c r="DQ30" s="567"/>
      <c r="DR30" s="567"/>
      <c r="DS30" s="567"/>
      <c r="DT30" s="567"/>
      <c r="DU30" s="567"/>
      <c r="DV30" s="567"/>
      <c r="DW30" s="567"/>
      <c r="DX30" s="567"/>
      <c r="DY30" s="567"/>
      <c r="DZ30" s="567"/>
      <c r="EA30" s="567"/>
      <c r="EB30" s="567"/>
      <c r="EC30" s="567"/>
      <c r="ED30" s="567"/>
      <c r="EE30" s="567"/>
      <c r="EF30" s="567"/>
      <c r="EG30" s="567"/>
      <c r="EH30" s="567"/>
      <c r="EI30" s="567"/>
      <c r="EJ30" s="567"/>
      <c r="EK30" s="567"/>
      <c r="EL30" s="567"/>
      <c r="EM30" s="567"/>
      <c r="EN30" s="567"/>
      <c r="EO30" s="567"/>
      <c r="EP30" s="567"/>
    </row>
    <row r="31" spans="1:146" ht="14.1" customHeight="1">
      <c r="A31" s="15"/>
      <c r="B31" s="977" t="s">
        <v>743</v>
      </c>
      <c r="C31" s="359"/>
      <c r="D31" s="563" t="s">
        <v>97</v>
      </c>
      <c r="E31" s="565">
        <f t="shared" ref="E31" si="44">SUM(G31:EP31)</f>
        <v>0</v>
      </c>
      <c r="F31" s="557"/>
      <c r="G31" s="733">
        <v>0</v>
      </c>
      <c r="H31" s="565"/>
      <c r="I31" s="565"/>
      <c r="J31" s="565"/>
      <c r="K31" s="565"/>
      <c r="L31" s="565"/>
      <c r="M31" s="565"/>
      <c r="N31" s="565"/>
      <c r="O31" s="565"/>
      <c r="P31" s="565"/>
      <c r="Q31" s="565"/>
      <c r="R31" s="565"/>
      <c r="S31" s="565"/>
      <c r="T31" s="565"/>
      <c r="U31" s="565"/>
      <c r="V31" s="565"/>
      <c r="W31" s="565"/>
      <c r="X31" s="565"/>
      <c r="Y31" s="565"/>
      <c r="Z31" s="565"/>
      <c r="AA31" s="565"/>
      <c r="AB31" s="565"/>
      <c r="AC31" s="565"/>
      <c r="AD31" s="565"/>
      <c r="AE31" s="565"/>
      <c r="AF31" s="565"/>
      <c r="AG31" s="565"/>
      <c r="AH31" s="565"/>
      <c r="AI31" s="565"/>
      <c r="AJ31" s="565"/>
      <c r="AK31" s="565"/>
      <c r="AL31" s="565"/>
      <c r="AM31" s="565"/>
      <c r="AN31" s="565"/>
      <c r="AO31" s="565"/>
      <c r="AP31" s="565"/>
      <c r="AQ31" s="565"/>
      <c r="AR31" s="565"/>
      <c r="AS31" s="565"/>
      <c r="AT31" s="565"/>
      <c r="AU31" s="565"/>
      <c r="AV31" s="565"/>
      <c r="AW31" s="565"/>
      <c r="AX31" s="565"/>
      <c r="AY31" s="565"/>
      <c r="AZ31" s="565"/>
      <c r="BA31" s="565"/>
      <c r="BB31" s="565"/>
      <c r="BC31" s="565"/>
      <c r="BD31" s="565"/>
      <c r="BE31" s="565"/>
      <c r="BF31" s="565"/>
      <c r="BG31" s="565"/>
      <c r="BH31" s="565"/>
      <c r="BI31" s="565"/>
      <c r="BJ31" s="565"/>
      <c r="BK31" s="565"/>
      <c r="BL31" s="565"/>
      <c r="BM31" s="565"/>
      <c r="BN31" s="565"/>
      <c r="BO31" s="565"/>
      <c r="BP31" s="565"/>
      <c r="BQ31" s="565"/>
      <c r="BR31" s="565"/>
      <c r="BS31" s="565"/>
      <c r="BT31" s="565"/>
      <c r="BU31" s="565"/>
      <c r="BV31" s="565"/>
      <c r="BW31" s="565"/>
      <c r="BX31" s="565"/>
      <c r="BY31" s="565"/>
      <c r="BZ31" s="565"/>
      <c r="CA31" s="565"/>
      <c r="CB31" s="565"/>
      <c r="CC31" s="565"/>
      <c r="CD31" s="565"/>
      <c r="CE31" s="565"/>
      <c r="CF31" s="565"/>
      <c r="CG31" s="565"/>
      <c r="CH31" s="565"/>
      <c r="CI31" s="565"/>
      <c r="CJ31" s="565"/>
      <c r="CK31" s="565"/>
      <c r="CL31" s="565"/>
      <c r="CM31" s="565"/>
      <c r="CN31" s="565"/>
      <c r="CO31" s="565"/>
      <c r="CP31" s="565"/>
      <c r="CQ31" s="565"/>
      <c r="CR31" s="565"/>
      <c r="CS31" s="565"/>
      <c r="CT31" s="565"/>
      <c r="CU31" s="565"/>
      <c r="CV31" s="565"/>
      <c r="CW31" s="565"/>
      <c r="CX31" s="565"/>
      <c r="CY31" s="565"/>
      <c r="CZ31" s="565"/>
      <c r="DA31" s="565"/>
      <c r="DB31" s="565"/>
      <c r="DC31" s="565"/>
      <c r="DD31" s="565"/>
      <c r="DE31" s="565"/>
      <c r="DF31" s="565"/>
      <c r="DG31" s="565"/>
      <c r="DH31" s="565"/>
      <c r="DI31" s="565"/>
      <c r="DJ31" s="565"/>
      <c r="DK31" s="565"/>
      <c r="DL31" s="565"/>
      <c r="DM31" s="565"/>
      <c r="DN31" s="565"/>
      <c r="DO31" s="565"/>
      <c r="DP31" s="565"/>
      <c r="DQ31" s="565"/>
      <c r="DR31" s="565"/>
      <c r="DS31" s="565"/>
      <c r="DT31" s="565"/>
      <c r="DU31" s="565"/>
      <c r="DV31" s="565"/>
      <c r="DW31" s="565"/>
      <c r="DX31" s="565"/>
      <c r="DY31" s="565"/>
      <c r="DZ31" s="565"/>
      <c r="EA31" s="565"/>
      <c r="EB31" s="565"/>
      <c r="EC31" s="565"/>
      <c r="ED31" s="565"/>
      <c r="EE31" s="565"/>
      <c r="EF31" s="565"/>
      <c r="EG31" s="565"/>
      <c r="EH31" s="565"/>
      <c r="EI31" s="565"/>
      <c r="EJ31" s="565"/>
      <c r="EK31" s="565"/>
      <c r="EL31" s="565"/>
      <c r="EM31" s="565"/>
      <c r="EN31" s="565"/>
      <c r="EO31" s="565"/>
      <c r="EP31" s="565"/>
    </row>
    <row r="32" spans="1:146" ht="14.1" customHeight="1">
      <c r="A32" s="15"/>
      <c r="B32" s="558"/>
      <c r="C32" s="561"/>
      <c r="D32" s="363" t="s">
        <v>97</v>
      </c>
      <c r="E32" s="565">
        <f t="shared" si="43"/>
        <v>0</v>
      </c>
      <c r="F32" s="557"/>
      <c r="G32" s="565"/>
      <c r="H32" s="565"/>
      <c r="I32" s="565"/>
      <c r="J32" s="565"/>
      <c r="K32" s="565"/>
      <c r="L32" s="565"/>
      <c r="M32" s="565"/>
      <c r="N32" s="565"/>
      <c r="O32" s="565"/>
      <c r="P32" s="565"/>
      <c r="Q32" s="565"/>
      <c r="R32" s="565"/>
      <c r="S32" s="565"/>
      <c r="T32" s="565"/>
      <c r="U32" s="565"/>
      <c r="V32" s="565"/>
      <c r="W32" s="565"/>
      <c r="X32" s="565"/>
      <c r="Y32" s="565"/>
      <c r="Z32" s="565"/>
      <c r="AA32" s="565"/>
      <c r="AB32" s="565"/>
      <c r="AC32" s="565"/>
      <c r="AD32" s="565"/>
      <c r="AE32" s="565"/>
      <c r="AF32" s="565"/>
      <c r="AG32" s="565"/>
      <c r="AH32" s="565"/>
      <c r="AI32" s="565"/>
      <c r="AJ32" s="565"/>
      <c r="AK32" s="565"/>
      <c r="AL32" s="565"/>
      <c r="AM32" s="565"/>
      <c r="AN32" s="565"/>
      <c r="AO32" s="565"/>
      <c r="AP32" s="565"/>
      <c r="AQ32" s="565"/>
      <c r="AR32" s="565"/>
      <c r="AS32" s="565"/>
      <c r="AT32" s="565"/>
      <c r="AU32" s="565"/>
      <c r="AV32" s="565"/>
      <c r="AW32" s="565"/>
      <c r="AX32" s="565"/>
      <c r="AY32" s="565"/>
      <c r="AZ32" s="565"/>
      <c r="BA32" s="565"/>
      <c r="BB32" s="565"/>
      <c r="BC32" s="565"/>
      <c r="BD32" s="565"/>
      <c r="BE32" s="565"/>
      <c r="BF32" s="565"/>
      <c r="BG32" s="565"/>
      <c r="BH32" s="565"/>
      <c r="BI32" s="565"/>
      <c r="BJ32" s="565"/>
      <c r="BK32" s="565"/>
      <c r="BL32" s="565"/>
      <c r="BM32" s="565"/>
      <c r="BN32" s="565"/>
      <c r="BO32" s="565"/>
      <c r="BP32" s="565"/>
      <c r="BQ32" s="565"/>
      <c r="BR32" s="565"/>
      <c r="BS32" s="565"/>
      <c r="BT32" s="565"/>
      <c r="BU32" s="565"/>
      <c r="BV32" s="565"/>
      <c r="BW32" s="565"/>
      <c r="BX32" s="565"/>
      <c r="BY32" s="565"/>
      <c r="BZ32" s="565"/>
      <c r="CA32" s="565"/>
      <c r="CB32" s="565"/>
      <c r="CC32" s="565"/>
      <c r="CD32" s="565"/>
      <c r="CE32" s="565"/>
      <c r="CF32" s="565"/>
      <c r="CG32" s="565"/>
      <c r="CH32" s="565"/>
      <c r="CI32" s="565"/>
      <c r="CJ32" s="565"/>
      <c r="CK32" s="565"/>
      <c r="CL32" s="565"/>
      <c r="CM32" s="565"/>
      <c r="CN32" s="565"/>
      <c r="CO32" s="565"/>
      <c r="CP32" s="565"/>
      <c r="CQ32" s="565"/>
      <c r="CR32" s="565"/>
      <c r="CS32" s="565"/>
      <c r="CT32" s="565"/>
      <c r="CU32" s="565"/>
      <c r="CV32" s="565"/>
      <c r="CW32" s="565"/>
      <c r="CX32" s="565"/>
      <c r="CY32" s="565"/>
      <c r="CZ32" s="565"/>
      <c r="DA32" s="565"/>
      <c r="DB32" s="565"/>
      <c r="DC32" s="565"/>
      <c r="DD32" s="565"/>
      <c r="DE32" s="565"/>
      <c r="DF32" s="565"/>
      <c r="DG32" s="565"/>
      <c r="DH32" s="565"/>
      <c r="DI32" s="565"/>
      <c r="DJ32" s="565"/>
      <c r="DK32" s="565"/>
      <c r="DL32" s="565"/>
      <c r="DM32" s="565"/>
      <c r="DN32" s="565"/>
      <c r="DO32" s="565"/>
      <c r="DP32" s="565"/>
      <c r="DQ32" s="565"/>
      <c r="DR32" s="565"/>
      <c r="DS32" s="565"/>
      <c r="DT32" s="565"/>
      <c r="DU32" s="565"/>
      <c r="DV32" s="565"/>
      <c r="DW32" s="565"/>
      <c r="DX32" s="565"/>
      <c r="DY32" s="565"/>
      <c r="DZ32" s="565"/>
      <c r="EA32" s="565"/>
      <c r="EB32" s="565"/>
      <c r="EC32" s="565"/>
      <c r="ED32" s="565"/>
      <c r="EE32" s="565"/>
      <c r="EF32" s="565"/>
      <c r="EG32" s="565"/>
      <c r="EH32" s="565"/>
      <c r="EI32" s="565"/>
      <c r="EJ32" s="565"/>
      <c r="EK32" s="565"/>
      <c r="EL32" s="565"/>
      <c r="EM32" s="565"/>
      <c r="EN32" s="565"/>
      <c r="EO32" s="565"/>
      <c r="EP32" s="565"/>
    </row>
    <row r="33" spans="1:146" ht="14.1" customHeight="1">
      <c r="A33" s="15"/>
      <c r="B33" s="43"/>
      <c r="C33" s="15"/>
      <c r="D33" s="8"/>
      <c r="E33" s="12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</row>
    <row r="34" spans="1:146" s="15" customFormat="1" ht="14.1" customHeight="1">
      <c r="B34" s="162" t="s">
        <v>433</v>
      </c>
      <c r="C34" s="46"/>
      <c r="D34" s="233"/>
      <c r="E34" s="142"/>
      <c r="F34" s="46"/>
      <c r="G34" s="46"/>
      <c r="H34" s="55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211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  <c r="EG34" s="46"/>
      <c r="EH34" s="46"/>
      <c r="EI34" s="46"/>
      <c r="EJ34" s="46"/>
      <c r="EK34" s="46"/>
      <c r="EL34" s="46"/>
      <c r="EM34" s="46"/>
      <c r="EN34" s="46"/>
      <c r="EO34" s="46"/>
      <c r="EP34" s="46"/>
    </row>
    <row r="35" spans="1:146" ht="15.95" customHeight="1">
      <c r="B35" s="557" t="s">
        <v>291</v>
      </c>
      <c r="C35" s="557"/>
      <c r="D35" s="363" t="s">
        <v>97</v>
      </c>
      <c r="E35" s="564">
        <f t="shared" ref="E35:E43" ca="1" si="45">SUM(G35:EP35)</f>
        <v>0</v>
      </c>
      <c r="F35" s="557"/>
      <c r="G35" s="568">
        <f t="shared" ref="G35:AL35" si="46">IF(ABS(G13-G24)&lt;0.0001,0,ABS(G13-G24))</f>
        <v>0</v>
      </c>
      <c r="H35" s="568">
        <f t="shared" si="46"/>
        <v>0</v>
      </c>
      <c r="I35" s="568">
        <f t="shared" si="46"/>
        <v>0</v>
      </c>
      <c r="J35" s="568">
        <f t="shared" si="46"/>
        <v>0</v>
      </c>
      <c r="K35" s="568">
        <f t="shared" ca="1" si="46"/>
        <v>0</v>
      </c>
      <c r="L35" s="568">
        <f t="shared" ca="1" si="46"/>
        <v>0</v>
      </c>
      <c r="M35" s="568">
        <f t="shared" ca="1" si="46"/>
        <v>0</v>
      </c>
      <c r="N35" s="568">
        <f t="shared" ca="1" si="46"/>
        <v>0</v>
      </c>
      <c r="O35" s="568">
        <f t="shared" ca="1" si="46"/>
        <v>0</v>
      </c>
      <c r="P35" s="568">
        <f t="shared" ca="1" si="46"/>
        <v>0</v>
      </c>
      <c r="Q35" s="568">
        <f t="shared" ca="1" si="46"/>
        <v>0</v>
      </c>
      <c r="R35" s="568">
        <f t="shared" ca="1" si="46"/>
        <v>0</v>
      </c>
      <c r="S35" s="568">
        <f t="shared" ca="1" si="46"/>
        <v>0</v>
      </c>
      <c r="T35" s="568">
        <f t="shared" ca="1" si="46"/>
        <v>0</v>
      </c>
      <c r="U35" s="568">
        <f t="shared" ca="1" si="46"/>
        <v>0</v>
      </c>
      <c r="V35" s="568">
        <f t="shared" ca="1" si="46"/>
        <v>0</v>
      </c>
      <c r="W35" s="568">
        <f t="shared" ca="1" si="46"/>
        <v>0</v>
      </c>
      <c r="X35" s="568">
        <f t="shared" ca="1" si="46"/>
        <v>0</v>
      </c>
      <c r="Y35" s="568">
        <f t="shared" ca="1" si="46"/>
        <v>0</v>
      </c>
      <c r="Z35" s="568">
        <f t="shared" ca="1" si="46"/>
        <v>0</v>
      </c>
      <c r="AA35" s="568">
        <f t="shared" ca="1" si="46"/>
        <v>0</v>
      </c>
      <c r="AB35" s="568">
        <f t="shared" ca="1" si="46"/>
        <v>0</v>
      </c>
      <c r="AC35" s="568">
        <f t="shared" ca="1" si="46"/>
        <v>0</v>
      </c>
      <c r="AD35" s="568">
        <f t="shared" ca="1" si="46"/>
        <v>0</v>
      </c>
      <c r="AE35" s="568">
        <f t="shared" ca="1" si="46"/>
        <v>0</v>
      </c>
      <c r="AF35" s="568">
        <f t="shared" ca="1" si="46"/>
        <v>0</v>
      </c>
      <c r="AG35" s="568">
        <f t="shared" ca="1" si="46"/>
        <v>0</v>
      </c>
      <c r="AH35" s="568">
        <f t="shared" ca="1" si="46"/>
        <v>0</v>
      </c>
      <c r="AI35" s="568">
        <f t="shared" ca="1" si="46"/>
        <v>0</v>
      </c>
      <c r="AJ35" s="568">
        <f t="shared" ca="1" si="46"/>
        <v>0</v>
      </c>
      <c r="AK35" s="568">
        <f t="shared" ca="1" si="46"/>
        <v>0</v>
      </c>
      <c r="AL35" s="568">
        <f t="shared" ca="1" si="46"/>
        <v>0</v>
      </c>
      <c r="AM35" s="568">
        <f t="shared" ref="AM35:BR35" ca="1" si="47">IF(ABS(AM13-AM24)&lt;0.0001,0,ABS(AM13-AM24))</f>
        <v>0</v>
      </c>
      <c r="AN35" s="568">
        <f t="shared" ca="1" si="47"/>
        <v>0</v>
      </c>
      <c r="AO35" s="568">
        <f t="shared" ca="1" si="47"/>
        <v>0</v>
      </c>
      <c r="AP35" s="568">
        <f t="shared" ca="1" si="47"/>
        <v>0</v>
      </c>
      <c r="AQ35" s="568">
        <f t="shared" ca="1" si="47"/>
        <v>0</v>
      </c>
      <c r="AR35" s="568">
        <f t="shared" ca="1" si="47"/>
        <v>0</v>
      </c>
      <c r="AS35" s="568">
        <f t="shared" ca="1" si="47"/>
        <v>0</v>
      </c>
      <c r="AT35" s="568">
        <f t="shared" ca="1" si="47"/>
        <v>0</v>
      </c>
      <c r="AU35" s="568">
        <f t="shared" ca="1" si="47"/>
        <v>0</v>
      </c>
      <c r="AV35" s="568">
        <f t="shared" ca="1" si="47"/>
        <v>0</v>
      </c>
      <c r="AW35" s="568">
        <f t="shared" ca="1" si="47"/>
        <v>0</v>
      </c>
      <c r="AX35" s="568">
        <f t="shared" ca="1" si="47"/>
        <v>0</v>
      </c>
      <c r="AY35" s="568">
        <f t="shared" ca="1" si="47"/>
        <v>0</v>
      </c>
      <c r="AZ35" s="568">
        <f t="shared" ca="1" si="47"/>
        <v>0</v>
      </c>
      <c r="BA35" s="568">
        <f t="shared" ca="1" si="47"/>
        <v>0</v>
      </c>
      <c r="BB35" s="568">
        <f t="shared" ca="1" si="47"/>
        <v>0</v>
      </c>
      <c r="BC35" s="568">
        <f t="shared" ca="1" si="47"/>
        <v>0</v>
      </c>
      <c r="BD35" s="568">
        <f t="shared" ca="1" si="47"/>
        <v>0</v>
      </c>
      <c r="BE35" s="568">
        <f t="shared" ca="1" si="47"/>
        <v>0</v>
      </c>
      <c r="BF35" s="568">
        <f t="shared" ca="1" si="47"/>
        <v>0</v>
      </c>
      <c r="BG35" s="568">
        <f t="shared" ca="1" si="47"/>
        <v>0</v>
      </c>
      <c r="BH35" s="568">
        <f t="shared" ca="1" si="47"/>
        <v>0</v>
      </c>
      <c r="BI35" s="568">
        <f t="shared" ca="1" si="47"/>
        <v>0</v>
      </c>
      <c r="BJ35" s="568">
        <f t="shared" ca="1" si="47"/>
        <v>0</v>
      </c>
      <c r="BK35" s="568">
        <f t="shared" ca="1" si="47"/>
        <v>0</v>
      </c>
      <c r="BL35" s="568">
        <f t="shared" ca="1" si="47"/>
        <v>0</v>
      </c>
      <c r="BM35" s="568">
        <f t="shared" ca="1" si="47"/>
        <v>0</v>
      </c>
      <c r="BN35" s="568">
        <f t="shared" ca="1" si="47"/>
        <v>0</v>
      </c>
      <c r="BO35" s="568">
        <f t="shared" ca="1" si="47"/>
        <v>0</v>
      </c>
      <c r="BP35" s="568">
        <f t="shared" ca="1" si="47"/>
        <v>0</v>
      </c>
      <c r="BQ35" s="568">
        <f t="shared" ca="1" si="47"/>
        <v>0</v>
      </c>
      <c r="BR35" s="568">
        <f t="shared" ca="1" si="47"/>
        <v>0</v>
      </c>
      <c r="BS35" s="568">
        <f t="shared" ref="BS35:CX35" ca="1" si="48">IF(ABS(BS13-BS24)&lt;0.0001,0,ABS(BS13-BS24))</f>
        <v>0</v>
      </c>
      <c r="BT35" s="568">
        <f t="shared" ca="1" si="48"/>
        <v>0</v>
      </c>
      <c r="BU35" s="568">
        <f t="shared" ca="1" si="48"/>
        <v>0</v>
      </c>
      <c r="BV35" s="568">
        <f t="shared" ca="1" si="48"/>
        <v>0</v>
      </c>
      <c r="BW35" s="568">
        <f t="shared" ca="1" si="48"/>
        <v>0</v>
      </c>
      <c r="BX35" s="568">
        <f t="shared" ca="1" si="48"/>
        <v>0</v>
      </c>
      <c r="BY35" s="568">
        <f t="shared" ca="1" si="48"/>
        <v>0</v>
      </c>
      <c r="BZ35" s="568">
        <f t="shared" ca="1" si="48"/>
        <v>0</v>
      </c>
      <c r="CA35" s="568">
        <f t="shared" ca="1" si="48"/>
        <v>0</v>
      </c>
      <c r="CB35" s="568">
        <f t="shared" ca="1" si="48"/>
        <v>0</v>
      </c>
      <c r="CC35" s="568">
        <f t="shared" ca="1" si="48"/>
        <v>0</v>
      </c>
      <c r="CD35" s="568">
        <f t="shared" ca="1" si="48"/>
        <v>0</v>
      </c>
      <c r="CE35" s="568">
        <f t="shared" ca="1" si="48"/>
        <v>0</v>
      </c>
      <c r="CF35" s="568">
        <f t="shared" ca="1" si="48"/>
        <v>0</v>
      </c>
      <c r="CG35" s="568">
        <f t="shared" ca="1" si="48"/>
        <v>0</v>
      </c>
      <c r="CH35" s="568">
        <f t="shared" ca="1" si="48"/>
        <v>0</v>
      </c>
      <c r="CI35" s="568">
        <f t="shared" ca="1" si="48"/>
        <v>0</v>
      </c>
      <c r="CJ35" s="568">
        <f t="shared" ca="1" si="48"/>
        <v>0</v>
      </c>
      <c r="CK35" s="568">
        <f t="shared" ca="1" si="48"/>
        <v>0</v>
      </c>
      <c r="CL35" s="568">
        <f t="shared" ca="1" si="48"/>
        <v>0</v>
      </c>
      <c r="CM35" s="568">
        <f t="shared" ca="1" si="48"/>
        <v>0</v>
      </c>
      <c r="CN35" s="568">
        <f t="shared" ca="1" si="48"/>
        <v>0</v>
      </c>
      <c r="CO35" s="568">
        <f t="shared" ca="1" si="48"/>
        <v>0</v>
      </c>
      <c r="CP35" s="568">
        <f t="shared" ca="1" si="48"/>
        <v>0</v>
      </c>
      <c r="CQ35" s="568">
        <f t="shared" ca="1" si="48"/>
        <v>0</v>
      </c>
      <c r="CR35" s="568">
        <f t="shared" ca="1" si="48"/>
        <v>0</v>
      </c>
      <c r="CS35" s="568">
        <f t="shared" ca="1" si="48"/>
        <v>0</v>
      </c>
      <c r="CT35" s="568">
        <f t="shared" ca="1" si="48"/>
        <v>0</v>
      </c>
      <c r="CU35" s="568">
        <f t="shared" ca="1" si="48"/>
        <v>0</v>
      </c>
      <c r="CV35" s="568">
        <f t="shared" ca="1" si="48"/>
        <v>0</v>
      </c>
      <c r="CW35" s="568">
        <f t="shared" ca="1" si="48"/>
        <v>0</v>
      </c>
      <c r="CX35" s="568">
        <f t="shared" ca="1" si="48"/>
        <v>0</v>
      </c>
      <c r="CY35" s="568">
        <f t="shared" ref="CY35:ED35" ca="1" si="49">IF(ABS(CY13-CY24)&lt;0.0001,0,ABS(CY13-CY24))</f>
        <v>0</v>
      </c>
      <c r="CZ35" s="568">
        <f t="shared" ca="1" si="49"/>
        <v>0</v>
      </c>
      <c r="DA35" s="568">
        <f t="shared" ca="1" si="49"/>
        <v>0</v>
      </c>
      <c r="DB35" s="568">
        <f t="shared" ca="1" si="49"/>
        <v>0</v>
      </c>
      <c r="DC35" s="568">
        <f t="shared" ca="1" si="49"/>
        <v>0</v>
      </c>
      <c r="DD35" s="568">
        <f t="shared" ca="1" si="49"/>
        <v>0</v>
      </c>
      <c r="DE35" s="568">
        <f t="shared" ca="1" si="49"/>
        <v>0</v>
      </c>
      <c r="DF35" s="568">
        <f t="shared" ca="1" si="49"/>
        <v>0</v>
      </c>
      <c r="DG35" s="568">
        <f t="shared" ca="1" si="49"/>
        <v>0</v>
      </c>
      <c r="DH35" s="568">
        <f t="shared" ca="1" si="49"/>
        <v>0</v>
      </c>
      <c r="DI35" s="568">
        <f t="shared" ca="1" si="49"/>
        <v>0</v>
      </c>
      <c r="DJ35" s="568">
        <f t="shared" ca="1" si="49"/>
        <v>0</v>
      </c>
      <c r="DK35" s="568">
        <f t="shared" ca="1" si="49"/>
        <v>0</v>
      </c>
      <c r="DL35" s="568">
        <f t="shared" ca="1" si="49"/>
        <v>0</v>
      </c>
      <c r="DM35" s="568">
        <f t="shared" ca="1" si="49"/>
        <v>0</v>
      </c>
      <c r="DN35" s="568">
        <f t="shared" ca="1" si="49"/>
        <v>0</v>
      </c>
      <c r="DO35" s="568">
        <f t="shared" ca="1" si="49"/>
        <v>0</v>
      </c>
      <c r="DP35" s="568">
        <f t="shared" ca="1" si="49"/>
        <v>0</v>
      </c>
      <c r="DQ35" s="568">
        <f t="shared" ca="1" si="49"/>
        <v>0</v>
      </c>
      <c r="DR35" s="568">
        <f t="shared" ca="1" si="49"/>
        <v>0</v>
      </c>
      <c r="DS35" s="568">
        <f t="shared" ca="1" si="49"/>
        <v>0</v>
      </c>
      <c r="DT35" s="568">
        <f t="shared" ca="1" si="49"/>
        <v>0</v>
      </c>
      <c r="DU35" s="568">
        <f t="shared" ca="1" si="49"/>
        <v>0</v>
      </c>
      <c r="DV35" s="568">
        <f t="shared" ca="1" si="49"/>
        <v>0</v>
      </c>
      <c r="DW35" s="568">
        <f t="shared" ca="1" si="49"/>
        <v>0</v>
      </c>
      <c r="DX35" s="568">
        <f t="shared" ca="1" si="49"/>
        <v>0</v>
      </c>
      <c r="DY35" s="568">
        <f t="shared" ca="1" si="49"/>
        <v>0</v>
      </c>
      <c r="DZ35" s="568">
        <f t="shared" ca="1" si="49"/>
        <v>0</v>
      </c>
      <c r="EA35" s="568">
        <f t="shared" ca="1" si="49"/>
        <v>0</v>
      </c>
      <c r="EB35" s="568">
        <f t="shared" ca="1" si="49"/>
        <v>0</v>
      </c>
      <c r="EC35" s="568">
        <f t="shared" ca="1" si="49"/>
        <v>0</v>
      </c>
      <c r="ED35" s="568">
        <f t="shared" ca="1" si="49"/>
        <v>0</v>
      </c>
      <c r="EE35" s="568">
        <f t="shared" ref="EE35:EP35" ca="1" si="50">IF(ABS(EE13-EE24)&lt;0.0001,0,ABS(EE13-EE24))</f>
        <v>0</v>
      </c>
      <c r="EF35" s="568">
        <f t="shared" ca="1" si="50"/>
        <v>0</v>
      </c>
      <c r="EG35" s="568">
        <f t="shared" ca="1" si="50"/>
        <v>0</v>
      </c>
      <c r="EH35" s="568">
        <f t="shared" ca="1" si="50"/>
        <v>0</v>
      </c>
      <c r="EI35" s="568">
        <f t="shared" ca="1" si="50"/>
        <v>0</v>
      </c>
      <c r="EJ35" s="568">
        <f t="shared" ca="1" si="50"/>
        <v>0</v>
      </c>
      <c r="EK35" s="568">
        <f t="shared" ca="1" si="50"/>
        <v>0</v>
      </c>
      <c r="EL35" s="568">
        <f t="shared" ca="1" si="50"/>
        <v>0</v>
      </c>
      <c r="EM35" s="568">
        <f t="shared" ca="1" si="50"/>
        <v>0</v>
      </c>
      <c r="EN35" s="568">
        <f t="shared" ca="1" si="50"/>
        <v>0</v>
      </c>
      <c r="EO35" s="568">
        <f t="shared" ca="1" si="50"/>
        <v>0</v>
      </c>
      <c r="EP35" s="568">
        <f t="shared" ca="1" si="50"/>
        <v>0</v>
      </c>
    </row>
    <row r="36" spans="1:146" s="388" customFormat="1" ht="14.1" customHeight="1">
      <c r="A36" s="15"/>
      <c r="B36" s="558" t="s">
        <v>292</v>
      </c>
      <c r="C36" s="359"/>
      <c r="D36" s="563" t="s">
        <v>97</v>
      </c>
      <c r="E36" s="565">
        <f t="shared" ca="1" si="45"/>
        <v>0</v>
      </c>
      <c r="F36" s="559"/>
      <c r="G36" s="569">
        <f t="shared" ref="G36:AL36" si="51">IF(ABS(G14-G25)&lt;0.0001,0,ABS(G14-G25))</f>
        <v>0</v>
      </c>
      <c r="H36" s="569">
        <f t="shared" si="51"/>
        <v>0</v>
      </c>
      <c r="I36" s="569">
        <f t="shared" si="51"/>
        <v>0</v>
      </c>
      <c r="J36" s="569">
        <f t="shared" si="51"/>
        <v>0</v>
      </c>
      <c r="K36" s="569">
        <f t="shared" ca="1" si="51"/>
        <v>0</v>
      </c>
      <c r="L36" s="569">
        <f t="shared" ca="1" si="51"/>
        <v>0</v>
      </c>
      <c r="M36" s="569">
        <f t="shared" ca="1" si="51"/>
        <v>0</v>
      </c>
      <c r="N36" s="569">
        <f t="shared" ca="1" si="51"/>
        <v>0</v>
      </c>
      <c r="O36" s="569">
        <f t="shared" ca="1" si="51"/>
        <v>0</v>
      </c>
      <c r="P36" s="569">
        <f t="shared" ca="1" si="51"/>
        <v>0</v>
      </c>
      <c r="Q36" s="569">
        <f t="shared" ca="1" si="51"/>
        <v>0</v>
      </c>
      <c r="R36" s="569">
        <f t="shared" ca="1" si="51"/>
        <v>0</v>
      </c>
      <c r="S36" s="569">
        <f t="shared" ca="1" si="51"/>
        <v>0</v>
      </c>
      <c r="T36" s="569">
        <f t="shared" ca="1" si="51"/>
        <v>0</v>
      </c>
      <c r="U36" s="569">
        <f t="shared" ca="1" si="51"/>
        <v>0</v>
      </c>
      <c r="V36" s="569">
        <f t="shared" ca="1" si="51"/>
        <v>0</v>
      </c>
      <c r="W36" s="569">
        <f t="shared" ca="1" si="51"/>
        <v>0</v>
      </c>
      <c r="X36" s="569">
        <f t="shared" ca="1" si="51"/>
        <v>0</v>
      </c>
      <c r="Y36" s="569">
        <f t="shared" ca="1" si="51"/>
        <v>0</v>
      </c>
      <c r="Z36" s="569">
        <f t="shared" ca="1" si="51"/>
        <v>0</v>
      </c>
      <c r="AA36" s="569">
        <f t="shared" ca="1" si="51"/>
        <v>0</v>
      </c>
      <c r="AB36" s="569">
        <f t="shared" ca="1" si="51"/>
        <v>0</v>
      </c>
      <c r="AC36" s="569">
        <f t="shared" ca="1" si="51"/>
        <v>0</v>
      </c>
      <c r="AD36" s="569">
        <f t="shared" ca="1" si="51"/>
        <v>0</v>
      </c>
      <c r="AE36" s="569">
        <f t="shared" ca="1" si="51"/>
        <v>0</v>
      </c>
      <c r="AF36" s="569">
        <f t="shared" ca="1" si="51"/>
        <v>0</v>
      </c>
      <c r="AG36" s="569">
        <f t="shared" ca="1" si="51"/>
        <v>0</v>
      </c>
      <c r="AH36" s="569">
        <f t="shared" ca="1" si="51"/>
        <v>0</v>
      </c>
      <c r="AI36" s="569">
        <f t="shared" ca="1" si="51"/>
        <v>0</v>
      </c>
      <c r="AJ36" s="569">
        <f t="shared" ca="1" si="51"/>
        <v>0</v>
      </c>
      <c r="AK36" s="569">
        <f t="shared" ca="1" si="51"/>
        <v>0</v>
      </c>
      <c r="AL36" s="569">
        <f t="shared" ca="1" si="51"/>
        <v>0</v>
      </c>
      <c r="AM36" s="569">
        <f t="shared" ref="AM36:BR36" ca="1" si="52">IF(ABS(AM14-AM25)&lt;0.0001,0,ABS(AM14-AM25))</f>
        <v>0</v>
      </c>
      <c r="AN36" s="569">
        <f t="shared" ca="1" si="52"/>
        <v>0</v>
      </c>
      <c r="AO36" s="569">
        <f t="shared" ca="1" si="52"/>
        <v>0</v>
      </c>
      <c r="AP36" s="569">
        <f t="shared" ca="1" si="52"/>
        <v>0</v>
      </c>
      <c r="AQ36" s="569">
        <f t="shared" ca="1" si="52"/>
        <v>0</v>
      </c>
      <c r="AR36" s="569">
        <f t="shared" ca="1" si="52"/>
        <v>0</v>
      </c>
      <c r="AS36" s="569">
        <f t="shared" ca="1" si="52"/>
        <v>0</v>
      </c>
      <c r="AT36" s="569">
        <f t="shared" ca="1" si="52"/>
        <v>0</v>
      </c>
      <c r="AU36" s="569">
        <f t="shared" ca="1" si="52"/>
        <v>0</v>
      </c>
      <c r="AV36" s="569">
        <f t="shared" ca="1" si="52"/>
        <v>0</v>
      </c>
      <c r="AW36" s="569">
        <f t="shared" ca="1" si="52"/>
        <v>0</v>
      </c>
      <c r="AX36" s="569">
        <f t="shared" ca="1" si="52"/>
        <v>0</v>
      </c>
      <c r="AY36" s="569">
        <f t="shared" ca="1" si="52"/>
        <v>0</v>
      </c>
      <c r="AZ36" s="569">
        <f t="shared" ca="1" si="52"/>
        <v>0</v>
      </c>
      <c r="BA36" s="569">
        <f t="shared" ca="1" si="52"/>
        <v>0</v>
      </c>
      <c r="BB36" s="569">
        <f t="shared" ca="1" si="52"/>
        <v>0</v>
      </c>
      <c r="BC36" s="569">
        <f t="shared" ca="1" si="52"/>
        <v>0</v>
      </c>
      <c r="BD36" s="569">
        <f t="shared" ca="1" si="52"/>
        <v>0</v>
      </c>
      <c r="BE36" s="569">
        <f t="shared" ca="1" si="52"/>
        <v>0</v>
      </c>
      <c r="BF36" s="569">
        <f t="shared" ca="1" si="52"/>
        <v>0</v>
      </c>
      <c r="BG36" s="569">
        <f t="shared" ca="1" si="52"/>
        <v>0</v>
      </c>
      <c r="BH36" s="569">
        <f t="shared" ca="1" si="52"/>
        <v>0</v>
      </c>
      <c r="BI36" s="569">
        <f t="shared" ca="1" si="52"/>
        <v>0</v>
      </c>
      <c r="BJ36" s="569">
        <f t="shared" ca="1" si="52"/>
        <v>0</v>
      </c>
      <c r="BK36" s="569">
        <f t="shared" ca="1" si="52"/>
        <v>0</v>
      </c>
      <c r="BL36" s="569">
        <f t="shared" ca="1" si="52"/>
        <v>0</v>
      </c>
      <c r="BM36" s="569">
        <f t="shared" ca="1" si="52"/>
        <v>0</v>
      </c>
      <c r="BN36" s="569">
        <f t="shared" ca="1" si="52"/>
        <v>0</v>
      </c>
      <c r="BO36" s="569">
        <f t="shared" ca="1" si="52"/>
        <v>0</v>
      </c>
      <c r="BP36" s="569">
        <f t="shared" ca="1" si="52"/>
        <v>0</v>
      </c>
      <c r="BQ36" s="569">
        <f t="shared" ca="1" si="52"/>
        <v>0</v>
      </c>
      <c r="BR36" s="569">
        <f t="shared" ca="1" si="52"/>
        <v>0</v>
      </c>
      <c r="BS36" s="569">
        <f t="shared" ref="BS36:CX36" ca="1" si="53">IF(ABS(BS14-BS25)&lt;0.0001,0,ABS(BS14-BS25))</f>
        <v>0</v>
      </c>
      <c r="BT36" s="569">
        <f t="shared" ca="1" si="53"/>
        <v>0</v>
      </c>
      <c r="BU36" s="569">
        <f t="shared" ca="1" si="53"/>
        <v>0</v>
      </c>
      <c r="BV36" s="569">
        <f t="shared" ca="1" si="53"/>
        <v>0</v>
      </c>
      <c r="BW36" s="569">
        <f t="shared" ca="1" si="53"/>
        <v>0</v>
      </c>
      <c r="BX36" s="569">
        <f t="shared" ca="1" si="53"/>
        <v>0</v>
      </c>
      <c r="BY36" s="569">
        <f t="shared" ca="1" si="53"/>
        <v>0</v>
      </c>
      <c r="BZ36" s="569">
        <f t="shared" ca="1" si="53"/>
        <v>0</v>
      </c>
      <c r="CA36" s="569">
        <f t="shared" ca="1" si="53"/>
        <v>0</v>
      </c>
      <c r="CB36" s="569">
        <f t="shared" ca="1" si="53"/>
        <v>0</v>
      </c>
      <c r="CC36" s="569">
        <f t="shared" ca="1" si="53"/>
        <v>0</v>
      </c>
      <c r="CD36" s="569">
        <f t="shared" ca="1" si="53"/>
        <v>0</v>
      </c>
      <c r="CE36" s="569">
        <f t="shared" ca="1" si="53"/>
        <v>0</v>
      </c>
      <c r="CF36" s="569">
        <f t="shared" ca="1" si="53"/>
        <v>0</v>
      </c>
      <c r="CG36" s="569">
        <f t="shared" ca="1" si="53"/>
        <v>0</v>
      </c>
      <c r="CH36" s="569">
        <f t="shared" ca="1" si="53"/>
        <v>0</v>
      </c>
      <c r="CI36" s="569">
        <f t="shared" ca="1" si="53"/>
        <v>0</v>
      </c>
      <c r="CJ36" s="569">
        <f t="shared" ca="1" si="53"/>
        <v>0</v>
      </c>
      <c r="CK36" s="569">
        <f t="shared" ca="1" si="53"/>
        <v>0</v>
      </c>
      <c r="CL36" s="569">
        <f t="shared" ca="1" si="53"/>
        <v>0</v>
      </c>
      <c r="CM36" s="569">
        <f t="shared" ca="1" si="53"/>
        <v>0</v>
      </c>
      <c r="CN36" s="569">
        <f t="shared" ca="1" si="53"/>
        <v>0</v>
      </c>
      <c r="CO36" s="569">
        <f t="shared" ca="1" si="53"/>
        <v>0</v>
      </c>
      <c r="CP36" s="569">
        <f t="shared" ca="1" si="53"/>
        <v>0</v>
      </c>
      <c r="CQ36" s="569">
        <f t="shared" ca="1" si="53"/>
        <v>0</v>
      </c>
      <c r="CR36" s="569">
        <f t="shared" ca="1" si="53"/>
        <v>0</v>
      </c>
      <c r="CS36" s="569">
        <f t="shared" ca="1" si="53"/>
        <v>0</v>
      </c>
      <c r="CT36" s="569">
        <f t="shared" ca="1" si="53"/>
        <v>0</v>
      </c>
      <c r="CU36" s="569">
        <f t="shared" ca="1" si="53"/>
        <v>0</v>
      </c>
      <c r="CV36" s="569">
        <f t="shared" ca="1" si="53"/>
        <v>0</v>
      </c>
      <c r="CW36" s="569">
        <f t="shared" ca="1" si="53"/>
        <v>0</v>
      </c>
      <c r="CX36" s="569">
        <f t="shared" ca="1" si="53"/>
        <v>0</v>
      </c>
      <c r="CY36" s="569">
        <f t="shared" ref="CY36:ED36" ca="1" si="54">IF(ABS(CY14-CY25)&lt;0.0001,0,ABS(CY14-CY25))</f>
        <v>0</v>
      </c>
      <c r="CZ36" s="569">
        <f t="shared" ca="1" si="54"/>
        <v>0</v>
      </c>
      <c r="DA36" s="569">
        <f t="shared" ca="1" si="54"/>
        <v>0</v>
      </c>
      <c r="DB36" s="569">
        <f t="shared" ca="1" si="54"/>
        <v>0</v>
      </c>
      <c r="DC36" s="569">
        <f t="shared" ca="1" si="54"/>
        <v>0</v>
      </c>
      <c r="DD36" s="569">
        <f t="shared" ca="1" si="54"/>
        <v>0</v>
      </c>
      <c r="DE36" s="569">
        <f t="shared" ca="1" si="54"/>
        <v>0</v>
      </c>
      <c r="DF36" s="569">
        <f t="shared" ca="1" si="54"/>
        <v>0</v>
      </c>
      <c r="DG36" s="569">
        <f t="shared" ca="1" si="54"/>
        <v>0</v>
      </c>
      <c r="DH36" s="569">
        <f t="shared" ca="1" si="54"/>
        <v>0</v>
      </c>
      <c r="DI36" s="569">
        <f t="shared" ca="1" si="54"/>
        <v>0</v>
      </c>
      <c r="DJ36" s="569">
        <f t="shared" ca="1" si="54"/>
        <v>0</v>
      </c>
      <c r="DK36" s="569">
        <f t="shared" ca="1" si="54"/>
        <v>0</v>
      </c>
      <c r="DL36" s="569">
        <f t="shared" ca="1" si="54"/>
        <v>0</v>
      </c>
      <c r="DM36" s="569">
        <f t="shared" ca="1" si="54"/>
        <v>0</v>
      </c>
      <c r="DN36" s="569">
        <f t="shared" ca="1" si="54"/>
        <v>0</v>
      </c>
      <c r="DO36" s="569">
        <f t="shared" ca="1" si="54"/>
        <v>0</v>
      </c>
      <c r="DP36" s="569">
        <f t="shared" ca="1" si="54"/>
        <v>0</v>
      </c>
      <c r="DQ36" s="569">
        <f t="shared" ca="1" si="54"/>
        <v>0</v>
      </c>
      <c r="DR36" s="569">
        <f t="shared" ca="1" si="54"/>
        <v>0</v>
      </c>
      <c r="DS36" s="569">
        <f t="shared" ca="1" si="54"/>
        <v>0</v>
      </c>
      <c r="DT36" s="569">
        <f t="shared" ca="1" si="54"/>
        <v>0</v>
      </c>
      <c r="DU36" s="569">
        <f t="shared" ca="1" si="54"/>
        <v>0</v>
      </c>
      <c r="DV36" s="569">
        <f t="shared" ca="1" si="54"/>
        <v>0</v>
      </c>
      <c r="DW36" s="569">
        <f t="shared" ca="1" si="54"/>
        <v>0</v>
      </c>
      <c r="DX36" s="569">
        <f t="shared" ca="1" si="54"/>
        <v>0</v>
      </c>
      <c r="DY36" s="569">
        <f t="shared" ca="1" si="54"/>
        <v>0</v>
      </c>
      <c r="DZ36" s="569">
        <f t="shared" ca="1" si="54"/>
        <v>0</v>
      </c>
      <c r="EA36" s="569">
        <f t="shared" ca="1" si="54"/>
        <v>0</v>
      </c>
      <c r="EB36" s="569">
        <f t="shared" ca="1" si="54"/>
        <v>0</v>
      </c>
      <c r="EC36" s="569">
        <f t="shared" ca="1" si="54"/>
        <v>0</v>
      </c>
      <c r="ED36" s="569">
        <f t="shared" ca="1" si="54"/>
        <v>0</v>
      </c>
      <c r="EE36" s="569">
        <f t="shared" ref="EE36:EP36" ca="1" si="55">IF(ABS(EE14-EE25)&lt;0.0001,0,ABS(EE14-EE25))</f>
        <v>0</v>
      </c>
      <c r="EF36" s="569">
        <f t="shared" ca="1" si="55"/>
        <v>0</v>
      </c>
      <c r="EG36" s="569">
        <f t="shared" ca="1" si="55"/>
        <v>0</v>
      </c>
      <c r="EH36" s="569">
        <f t="shared" ca="1" si="55"/>
        <v>0</v>
      </c>
      <c r="EI36" s="569">
        <f t="shared" ca="1" si="55"/>
        <v>0</v>
      </c>
      <c r="EJ36" s="569">
        <f t="shared" ca="1" si="55"/>
        <v>0</v>
      </c>
      <c r="EK36" s="569">
        <f t="shared" ca="1" si="55"/>
        <v>0</v>
      </c>
      <c r="EL36" s="569">
        <f t="shared" ca="1" si="55"/>
        <v>0</v>
      </c>
      <c r="EM36" s="569">
        <f t="shared" ca="1" si="55"/>
        <v>0</v>
      </c>
      <c r="EN36" s="569">
        <f t="shared" ca="1" si="55"/>
        <v>0</v>
      </c>
      <c r="EO36" s="569">
        <f t="shared" ca="1" si="55"/>
        <v>0</v>
      </c>
      <c r="EP36" s="569">
        <f t="shared" ca="1" si="55"/>
        <v>0</v>
      </c>
    </row>
    <row r="37" spans="1:146" s="388" customFormat="1" ht="14.1" customHeight="1">
      <c r="A37" s="15"/>
      <c r="B37" s="558" t="s">
        <v>290</v>
      </c>
      <c r="C37" s="359"/>
      <c r="D37" s="563" t="s">
        <v>97</v>
      </c>
      <c r="E37" s="565">
        <f t="shared" ca="1" si="45"/>
        <v>0</v>
      </c>
      <c r="F37" s="559"/>
      <c r="G37" s="569">
        <f t="shared" ref="G37:AL37" si="56">IF(ABS(G15-G26)&lt;0.0001,0,ABS(G15-G26))</f>
        <v>0</v>
      </c>
      <c r="H37" s="569">
        <f t="shared" ca="1" si="56"/>
        <v>0</v>
      </c>
      <c r="I37" s="569">
        <f t="shared" ca="1" si="56"/>
        <v>0</v>
      </c>
      <c r="J37" s="569">
        <f t="shared" ca="1" si="56"/>
        <v>0</v>
      </c>
      <c r="K37" s="569">
        <f t="shared" ca="1" si="56"/>
        <v>0</v>
      </c>
      <c r="L37" s="569">
        <f t="shared" ca="1" si="56"/>
        <v>0</v>
      </c>
      <c r="M37" s="569">
        <f t="shared" ca="1" si="56"/>
        <v>0</v>
      </c>
      <c r="N37" s="569">
        <f t="shared" ca="1" si="56"/>
        <v>0</v>
      </c>
      <c r="O37" s="569">
        <f t="shared" ca="1" si="56"/>
        <v>0</v>
      </c>
      <c r="P37" s="569">
        <f t="shared" ca="1" si="56"/>
        <v>0</v>
      </c>
      <c r="Q37" s="569">
        <f t="shared" ca="1" si="56"/>
        <v>0</v>
      </c>
      <c r="R37" s="569">
        <f t="shared" ca="1" si="56"/>
        <v>0</v>
      </c>
      <c r="S37" s="569">
        <f t="shared" ca="1" si="56"/>
        <v>0</v>
      </c>
      <c r="T37" s="569">
        <f t="shared" ca="1" si="56"/>
        <v>0</v>
      </c>
      <c r="U37" s="569">
        <f t="shared" ca="1" si="56"/>
        <v>0</v>
      </c>
      <c r="V37" s="569">
        <f t="shared" ca="1" si="56"/>
        <v>0</v>
      </c>
      <c r="W37" s="569">
        <f t="shared" ca="1" si="56"/>
        <v>0</v>
      </c>
      <c r="X37" s="569">
        <f t="shared" ca="1" si="56"/>
        <v>0</v>
      </c>
      <c r="Y37" s="569">
        <f t="shared" ca="1" si="56"/>
        <v>0</v>
      </c>
      <c r="Z37" s="569">
        <f t="shared" ca="1" si="56"/>
        <v>0</v>
      </c>
      <c r="AA37" s="569">
        <f t="shared" ca="1" si="56"/>
        <v>0</v>
      </c>
      <c r="AB37" s="569">
        <f t="shared" ca="1" si="56"/>
        <v>0</v>
      </c>
      <c r="AC37" s="569">
        <f t="shared" ca="1" si="56"/>
        <v>0</v>
      </c>
      <c r="AD37" s="569">
        <f t="shared" ca="1" si="56"/>
        <v>0</v>
      </c>
      <c r="AE37" s="569">
        <f t="shared" ca="1" si="56"/>
        <v>0</v>
      </c>
      <c r="AF37" s="569">
        <f t="shared" ca="1" si="56"/>
        <v>0</v>
      </c>
      <c r="AG37" s="569">
        <f t="shared" ca="1" si="56"/>
        <v>0</v>
      </c>
      <c r="AH37" s="569">
        <f t="shared" ca="1" si="56"/>
        <v>0</v>
      </c>
      <c r="AI37" s="569">
        <f t="shared" ca="1" si="56"/>
        <v>0</v>
      </c>
      <c r="AJ37" s="569">
        <f t="shared" ca="1" si="56"/>
        <v>0</v>
      </c>
      <c r="AK37" s="569">
        <f t="shared" ca="1" si="56"/>
        <v>0</v>
      </c>
      <c r="AL37" s="569">
        <f t="shared" ca="1" si="56"/>
        <v>0</v>
      </c>
      <c r="AM37" s="569">
        <f t="shared" ref="AM37:BR37" ca="1" si="57">IF(ABS(AM15-AM26)&lt;0.0001,0,ABS(AM15-AM26))</f>
        <v>0</v>
      </c>
      <c r="AN37" s="569">
        <f t="shared" ca="1" si="57"/>
        <v>0</v>
      </c>
      <c r="AO37" s="569">
        <f t="shared" ca="1" si="57"/>
        <v>0</v>
      </c>
      <c r="AP37" s="569">
        <f t="shared" ca="1" si="57"/>
        <v>0</v>
      </c>
      <c r="AQ37" s="569">
        <f t="shared" ca="1" si="57"/>
        <v>0</v>
      </c>
      <c r="AR37" s="569">
        <f t="shared" ca="1" si="57"/>
        <v>0</v>
      </c>
      <c r="AS37" s="569">
        <f t="shared" ca="1" si="57"/>
        <v>0</v>
      </c>
      <c r="AT37" s="569">
        <f t="shared" ca="1" si="57"/>
        <v>0</v>
      </c>
      <c r="AU37" s="569">
        <f t="shared" ca="1" si="57"/>
        <v>0</v>
      </c>
      <c r="AV37" s="569">
        <f t="shared" ca="1" si="57"/>
        <v>0</v>
      </c>
      <c r="AW37" s="569">
        <f t="shared" ca="1" si="57"/>
        <v>0</v>
      </c>
      <c r="AX37" s="569">
        <f t="shared" ca="1" si="57"/>
        <v>0</v>
      </c>
      <c r="AY37" s="569">
        <f t="shared" ca="1" si="57"/>
        <v>0</v>
      </c>
      <c r="AZ37" s="569">
        <f t="shared" ca="1" si="57"/>
        <v>0</v>
      </c>
      <c r="BA37" s="569">
        <f t="shared" ca="1" si="57"/>
        <v>0</v>
      </c>
      <c r="BB37" s="569">
        <f t="shared" ca="1" si="57"/>
        <v>0</v>
      </c>
      <c r="BC37" s="569">
        <f t="shared" ca="1" si="57"/>
        <v>0</v>
      </c>
      <c r="BD37" s="569">
        <f t="shared" ca="1" si="57"/>
        <v>0</v>
      </c>
      <c r="BE37" s="569">
        <f t="shared" ca="1" si="57"/>
        <v>0</v>
      </c>
      <c r="BF37" s="569">
        <f t="shared" ca="1" si="57"/>
        <v>0</v>
      </c>
      <c r="BG37" s="569">
        <f t="shared" ca="1" si="57"/>
        <v>0</v>
      </c>
      <c r="BH37" s="569">
        <f t="shared" ca="1" si="57"/>
        <v>0</v>
      </c>
      <c r="BI37" s="569">
        <f t="shared" ca="1" si="57"/>
        <v>0</v>
      </c>
      <c r="BJ37" s="569">
        <f t="shared" ca="1" si="57"/>
        <v>0</v>
      </c>
      <c r="BK37" s="569">
        <f t="shared" ca="1" si="57"/>
        <v>0</v>
      </c>
      <c r="BL37" s="569">
        <f t="shared" ca="1" si="57"/>
        <v>0</v>
      </c>
      <c r="BM37" s="569">
        <f t="shared" ca="1" si="57"/>
        <v>0</v>
      </c>
      <c r="BN37" s="569">
        <f t="shared" ca="1" si="57"/>
        <v>0</v>
      </c>
      <c r="BO37" s="569">
        <f t="shared" ca="1" si="57"/>
        <v>0</v>
      </c>
      <c r="BP37" s="569">
        <f t="shared" ca="1" si="57"/>
        <v>0</v>
      </c>
      <c r="BQ37" s="569">
        <f t="shared" ca="1" si="57"/>
        <v>0</v>
      </c>
      <c r="BR37" s="569">
        <f t="shared" ca="1" si="57"/>
        <v>0</v>
      </c>
      <c r="BS37" s="569">
        <f t="shared" ref="BS37:CX37" ca="1" si="58">IF(ABS(BS15-BS26)&lt;0.0001,0,ABS(BS15-BS26))</f>
        <v>0</v>
      </c>
      <c r="BT37" s="569">
        <f t="shared" ca="1" si="58"/>
        <v>0</v>
      </c>
      <c r="BU37" s="569">
        <f t="shared" ca="1" si="58"/>
        <v>0</v>
      </c>
      <c r="BV37" s="569">
        <f t="shared" ca="1" si="58"/>
        <v>0</v>
      </c>
      <c r="BW37" s="569">
        <f t="shared" ca="1" si="58"/>
        <v>0</v>
      </c>
      <c r="BX37" s="569">
        <f t="shared" ca="1" si="58"/>
        <v>0</v>
      </c>
      <c r="BY37" s="569">
        <f t="shared" ca="1" si="58"/>
        <v>0</v>
      </c>
      <c r="BZ37" s="569">
        <f t="shared" ca="1" si="58"/>
        <v>0</v>
      </c>
      <c r="CA37" s="569">
        <f t="shared" ca="1" si="58"/>
        <v>0</v>
      </c>
      <c r="CB37" s="569">
        <f t="shared" ca="1" si="58"/>
        <v>0</v>
      </c>
      <c r="CC37" s="569">
        <f t="shared" ca="1" si="58"/>
        <v>0</v>
      </c>
      <c r="CD37" s="569">
        <f t="shared" ca="1" si="58"/>
        <v>0</v>
      </c>
      <c r="CE37" s="569">
        <f t="shared" ca="1" si="58"/>
        <v>0</v>
      </c>
      <c r="CF37" s="569">
        <f t="shared" ca="1" si="58"/>
        <v>0</v>
      </c>
      <c r="CG37" s="569">
        <f t="shared" ca="1" si="58"/>
        <v>0</v>
      </c>
      <c r="CH37" s="569">
        <f t="shared" ca="1" si="58"/>
        <v>0</v>
      </c>
      <c r="CI37" s="569">
        <f t="shared" ca="1" si="58"/>
        <v>0</v>
      </c>
      <c r="CJ37" s="569">
        <f t="shared" ca="1" si="58"/>
        <v>0</v>
      </c>
      <c r="CK37" s="569">
        <f t="shared" ca="1" si="58"/>
        <v>0</v>
      </c>
      <c r="CL37" s="569">
        <f t="shared" ca="1" si="58"/>
        <v>0</v>
      </c>
      <c r="CM37" s="569">
        <f t="shared" ca="1" si="58"/>
        <v>0</v>
      </c>
      <c r="CN37" s="569">
        <f t="shared" ca="1" si="58"/>
        <v>0</v>
      </c>
      <c r="CO37" s="569">
        <f t="shared" ca="1" si="58"/>
        <v>0</v>
      </c>
      <c r="CP37" s="569">
        <f t="shared" ca="1" si="58"/>
        <v>0</v>
      </c>
      <c r="CQ37" s="569">
        <f t="shared" ca="1" si="58"/>
        <v>0</v>
      </c>
      <c r="CR37" s="569">
        <f t="shared" ca="1" si="58"/>
        <v>0</v>
      </c>
      <c r="CS37" s="569">
        <f t="shared" ca="1" si="58"/>
        <v>0</v>
      </c>
      <c r="CT37" s="569">
        <f t="shared" ca="1" si="58"/>
        <v>0</v>
      </c>
      <c r="CU37" s="569">
        <f t="shared" ca="1" si="58"/>
        <v>0</v>
      </c>
      <c r="CV37" s="569">
        <f t="shared" ca="1" si="58"/>
        <v>0</v>
      </c>
      <c r="CW37" s="569">
        <f t="shared" ca="1" si="58"/>
        <v>0</v>
      </c>
      <c r="CX37" s="569">
        <f t="shared" ca="1" si="58"/>
        <v>0</v>
      </c>
      <c r="CY37" s="569">
        <f t="shared" ref="CY37:ED37" ca="1" si="59">IF(ABS(CY15-CY26)&lt;0.0001,0,ABS(CY15-CY26))</f>
        <v>0</v>
      </c>
      <c r="CZ37" s="569">
        <f t="shared" ca="1" si="59"/>
        <v>0</v>
      </c>
      <c r="DA37" s="569">
        <f t="shared" ca="1" si="59"/>
        <v>0</v>
      </c>
      <c r="DB37" s="569">
        <f t="shared" ca="1" si="59"/>
        <v>0</v>
      </c>
      <c r="DC37" s="569">
        <f t="shared" ca="1" si="59"/>
        <v>0</v>
      </c>
      <c r="DD37" s="569">
        <f t="shared" ca="1" si="59"/>
        <v>0</v>
      </c>
      <c r="DE37" s="569">
        <f t="shared" ca="1" si="59"/>
        <v>0</v>
      </c>
      <c r="DF37" s="569">
        <f t="shared" ca="1" si="59"/>
        <v>0</v>
      </c>
      <c r="DG37" s="569">
        <f t="shared" ca="1" si="59"/>
        <v>0</v>
      </c>
      <c r="DH37" s="569">
        <f t="shared" ca="1" si="59"/>
        <v>0</v>
      </c>
      <c r="DI37" s="569">
        <f t="shared" ca="1" si="59"/>
        <v>0</v>
      </c>
      <c r="DJ37" s="569">
        <f t="shared" ca="1" si="59"/>
        <v>0</v>
      </c>
      <c r="DK37" s="569">
        <f t="shared" ca="1" si="59"/>
        <v>0</v>
      </c>
      <c r="DL37" s="569">
        <f t="shared" ca="1" si="59"/>
        <v>0</v>
      </c>
      <c r="DM37" s="569">
        <f t="shared" ca="1" si="59"/>
        <v>0</v>
      </c>
      <c r="DN37" s="569">
        <f t="shared" ca="1" si="59"/>
        <v>0</v>
      </c>
      <c r="DO37" s="569">
        <f t="shared" ca="1" si="59"/>
        <v>0</v>
      </c>
      <c r="DP37" s="569">
        <f t="shared" ca="1" si="59"/>
        <v>0</v>
      </c>
      <c r="DQ37" s="569">
        <f t="shared" ca="1" si="59"/>
        <v>0</v>
      </c>
      <c r="DR37" s="569">
        <f t="shared" ca="1" si="59"/>
        <v>0</v>
      </c>
      <c r="DS37" s="569">
        <f t="shared" ca="1" si="59"/>
        <v>0</v>
      </c>
      <c r="DT37" s="569">
        <f t="shared" ca="1" si="59"/>
        <v>0</v>
      </c>
      <c r="DU37" s="569">
        <f t="shared" ca="1" si="59"/>
        <v>0</v>
      </c>
      <c r="DV37" s="569">
        <f t="shared" ca="1" si="59"/>
        <v>0</v>
      </c>
      <c r="DW37" s="569">
        <f t="shared" ca="1" si="59"/>
        <v>0</v>
      </c>
      <c r="DX37" s="569">
        <f t="shared" ca="1" si="59"/>
        <v>0</v>
      </c>
      <c r="DY37" s="569">
        <f t="shared" ca="1" si="59"/>
        <v>0</v>
      </c>
      <c r="DZ37" s="569">
        <f t="shared" ca="1" si="59"/>
        <v>0</v>
      </c>
      <c r="EA37" s="569">
        <f t="shared" ca="1" si="59"/>
        <v>0</v>
      </c>
      <c r="EB37" s="569">
        <f t="shared" ca="1" si="59"/>
        <v>0</v>
      </c>
      <c r="EC37" s="569">
        <f t="shared" ca="1" si="59"/>
        <v>0</v>
      </c>
      <c r="ED37" s="569">
        <f t="shared" ca="1" si="59"/>
        <v>0</v>
      </c>
      <c r="EE37" s="569">
        <f t="shared" ref="EE37:EP37" ca="1" si="60">IF(ABS(EE15-EE26)&lt;0.0001,0,ABS(EE15-EE26))</f>
        <v>0</v>
      </c>
      <c r="EF37" s="569">
        <f t="shared" ca="1" si="60"/>
        <v>0</v>
      </c>
      <c r="EG37" s="569">
        <f t="shared" ca="1" si="60"/>
        <v>0</v>
      </c>
      <c r="EH37" s="569">
        <f t="shared" ca="1" si="60"/>
        <v>0</v>
      </c>
      <c r="EI37" s="569">
        <f t="shared" ca="1" si="60"/>
        <v>0</v>
      </c>
      <c r="EJ37" s="569">
        <f t="shared" ca="1" si="60"/>
        <v>0</v>
      </c>
      <c r="EK37" s="569">
        <f t="shared" ca="1" si="60"/>
        <v>0</v>
      </c>
      <c r="EL37" s="569">
        <f t="shared" ca="1" si="60"/>
        <v>0</v>
      </c>
      <c r="EM37" s="569">
        <f t="shared" ca="1" si="60"/>
        <v>0</v>
      </c>
      <c r="EN37" s="569">
        <f t="shared" ca="1" si="60"/>
        <v>0</v>
      </c>
      <c r="EO37" s="569">
        <f t="shared" ca="1" si="60"/>
        <v>0</v>
      </c>
      <c r="EP37" s="569">
        <f t="shared" ca="1" si="60"/>
        <v>0</v>
      </c>
    </row>
    <row r="38" spans="1:146" s="388" customFormat="1" ht="14.1" customHeight="1">
      <c r="A38" s="15"/>
      <c r="B38" s="982" t="s">
        <v>571</v>
      </c>
      <c r="C38" s="359"/>
      <c r="D38" s="563" t="s">
        <v>97</v>
      </c>
      <c r="E38" s="565">
        <f ca="1">SUM(G38:EP38)</f>
        <v>0</v>
      </c>
      <c r="F38" s="559"/>
      <c r="G38" s="569">
        <f t="shared" ref="G38:G43" si="61">IF(ABS(G16-G27)&lt;0.0001,0,ABS(G16-G27))</f>
        <v>0</v>
      </c>
      <c r="H38" s="569">
        <f t="shared" ref="H38:BS38" ca="1" si="62">IF(ABS(H16-H27)&lt;0.0001,0,ABS(H16-H27))</f>
        <v>0</v>
      </c>
      <c r="I38" s="569">
        <f t="shared" ca="1" si="62"/>
        <v>0</v>
      </c>
      <c r="J38" s="569">
        <f t="shared" ca="1" si="62"/>
        <v>0</v>
      </c>
      <c r="K38" s="569">
        <f t="shared" ca="1" si="62"/>
        <v>0</v>
      </c>
      <c r="L38" s="569">
        <f t="shared" ca="1" si="62"/>
        <v>0</v>
      </c>
      <c r="M38" s="569">
        <f t="shared" ca="1" si="62"/>
        <v>0</v>
      </c>
      <c r="N38" s="569">
        <f t="shared" ca="1" si="62"/>
        <v>0</v>
      </c>
      <c r="O38" s="569">
        <f t="shared" ca="1" si="62"/>
        <v>0</v>
      </c>
      <c r="P38" s="569">
        <f t="shared" ca="1" si="62"/>
        <v>0</v>
      </c>
      <c r="Q38" s="569">
        <f t="shared" ca="1" si="62"/>
        <v>0</v>
      </c>
      <c r="R38" s="569">
        <f t="shared" ca="1" si="62"/>
        <v>0</v>
      </c>
      <c r="S38" s="569">
        <f t="shared" ca="1" si="62"/>
        <v>0</v>
      </c>
      <c r="T38" s="569">
        <f t="shared" ca="1" si="62"/>
        <v>0</v>
      </c>
      <c r="U38" s="569">
        <f t="shared" ca="1" si="62"/>
        <v>0</v>
      </c>
      <c r="V38" s="569">
        <f t="shared" ca="1" si="62"/>
        <v>0</v>
      </c>
      <c r="W38" s="569">
        <f t="shared" ca="1" si="62"/>
        <v>0</v>
      </c>
      <c r="X38" s="569">
        <f t="shared" ca="1" si="62"/>
        <v>0</v>
      </c>
      <c r="Y38" s="569">
        <f t="shared" ca="1" si="62"/>
        <v>0</v>
      </c>
      <c r="Z38" s="569">
        <f t="shared" ca="1" si="62"/>
        <v>0</v>
      </c>
      <c r="AA38" s="569">
        <f t="shared" ca="1" si="62"/>
        <v>0</v>
      </c>
      <c r="AB38" s="569">
        <f t="shared" ca="1" si="62"/>
        <v>0</v>
      </c>
      <c r="AC38" s="569">
        <f t="shared" ca="1" si="62"/>
        <v>0</v>
      </c>
      <c r="AD38" s="569">
        <f t="shared" ca="1" si="62"/>
        <v>0</v>
      </c>
      <c r="AE38" s="569">
        <f t="shared" ca="1" si="62"/>
        <v>0</v>
      </c>
      <c r="AF38" s="569">
        <f t="shared" ca="1" si="62"/>
        <v>0</v>
      </c>
      <c r="AG38" s="569">
        <f t="shared" ca="1" si="62"/>
        <v>0</v>
      </c>
      <c r="AH38" s="569">
        <f t="shared" ca="1" si="62"/>
        <v>0</v>
      </c>
      <c r="AI38" s="569">
        <f t="shared" ca="1" si="62"/>
        <v>0</v>
      </c>
      <c r="AJ38" s="569">
        <f t="shared" ca="1" si="62"/>
        <v>0</v>
      </c>
      <c r="AK38" s="569">
        <f t="shared" ca="1" si="62"/>
        <v>0</v>
      </c>
      <c r="AL38" s="569">
        <f t="shared" ca="1" si="62"/>
        <v>0</v>
      </c>
      <c r="AM38" s="569">
        <f t="shared" ca="1" si="62"/>
        <v>0</v>
      </c>
      <c r="AN38" s="569">
        <f t="shared" ca="1" si="62"/>
        <v>0</v>
      </c>
      <c r="AO38" s="569">
        <f t="shared" ca="1" si="62"/>
        <v>0</v>
      </c>
      <c r="AP38" s="569">
        <f t="shared" ca="1" si="62"/>
        <v>0</v>
      </c>
      <c r="AQ38" s="569">
        <f t="shared" ca="1" si="62"/>
        <v>0</v>
      </c>
      <c r="AR38" s="569">
        <f t="shared" ca="1" si="62"/>
        <v>0</v>
      </c>
      <c r="AS38" s="569">
        <f t="shared" ca="1" si="62"/>
        <v>0</v>
      </c>
      <c r="AT38" s="569">
        <f t="shared" ca="1" si="62"/>
        <v>0</v>
      </c>
      <c r="AU38" s="569">
        <f t="shared" ca="1" si="62"/>
        <v>0</v>
      </c>
      <c r="AV38" s="569">
        <f t="shared" ca="1" si="62"/>
        <v>0</v>
      </c>
      <c r="AW38" s="569">
        <f t="shared" ca="1" si="62"/>
        <v>0</v>
      </c>
      <c r="AX38" s="569">
        <f t="shared" ca="1" si="62"/>
        <v>0</v>
      </c>
      <c r="AY38" s="569">
        <f t="shared" ca="1" si="62"/>
        <v>0</v>
      </c>
      <c r="AZ38" s="569">
        <f t="shared" ca="1" si="62"/>
        <v>0</v>
      </c>
      <c r="BA38" s="569">
        <f t="shared" ca="1" si="62"/>
        <v>0</v>
      </c>
      <c r="BB38" s="569">
        <f t="shared" ca="1" si="62"/>
        <v>0</v>
      </c>
      <c r="BC38" s="569">
        <f t="shared" ca="1" si="62"/>
        <v>0</v>
      </c>
      <c r="BD38" s="569">
        <f t="shared" ca="1" si="62"/>
        <v>0</v>
      </c>
      <c r="BE38" s="569">
        <f t="shared" ca="1" si="62"/>
        <v>0</v>
      </c>
      <c r="BF38" s="569">
        <f t="shared" ca="1" si="62"/>
        <v>0</v>
      </c>
      <c r="BG38" s="569">
        <f t="shared" ca="1" si="62"/>
        <v>0</v>
      </c>
      <c r="BH38" s="569">
        <f t="shared" ca="1" si="62"/>
        <v>0</v>
      </c>
      <c r="BI38" s="569">
        <f t="shared" ca="1" si="62"/>
        <v>0</v>
      </c>
      <c r="BJ38" s="569">
        <f t="shared" ca="1" si="62"/>
        <v>0</v>
      </c>
      <c r="BK38" s="569">
        <f t="shared" ca="1" si="62"/>
        <v>0</v>
      </c>
      <c r="BL38" s="569">
        <f t="shared" ca="1" si="62"/>
        <v>0</v>
      </c>
      <c r="BM38" s="569">
        <f t="shared" ca="1" si="62"/>
        <v>0</v>
      </c>
      <c r="BN38" s="569">
        <f t="shared" ca="1" si="62"/>
        <v>0</v>
      </c>
      <c r="BO38" s="569">
        <f t="shared" ca="1" si="62"/>
        <v>0</v>
      </c>
      <c r="BP38" s="569">
        <f t="shared" ca="1" si="62"/>
        <v>0</v>
      </c>
      <c r="BQ38" s="569">
        <f t="shared" ca="1" si="62"/>
        <v>0</v>
      </c>
      <c r="BR38" s="569">
        <f t="shared" ca="1" si="62"/>
        <v>0</v>
      </c>
      <c r="BS38" s="569">
        <f t="shared" ca="1" si="62"/>
        <v>0</v>
      </c>
      <c r="BT38" s="569">
        <f t="shared" ref="BT38:EE38" ca="1" si="63">IF(ABS(BT16-BT27)&lt;0.0001,0,ABS(BT16-BT27))</f>
        <v>0</v>
      </c>
      <c r="BU38" s="569">
        <f t="shared" ca="1" si="63"/>
        <v>0</v>
      </c>
      <c r="BV38" s="569">
        <f t="shared" ca="1" si="63"/>
        <v>0</v>
      </c>
      <c r="BW38" s="569">
        <f t="shared" ca="1" si="63"/>
        <v>0</v>
      </c>
      <c r="BX38" s="569">
        <f t="shared" ca="1" si="63"/>
        <v>0</v>
      </c>
      <c r="BY38" s="569">
        <f t="shared" ca="1" si="63"/>
        <v>0</v>
      </c>
      <c r="BZ38" s="569">
        <f t="shared" ca="1" si="63"/>
        <v>0</v>
      </c>
      <c r="CA38" s="569">
        <f t="shared" ca="1" si="63"/>
        <v>0</v>
      </c>
      <c r="CB38" s="569">
        <f t="shared" ca="1" si="63"/>
        <v>0</v>
      </c>
      <c r="CC38" s="569">
        <f t="shared" ca="1" si="63"/>
        <v>0</v>
      </c>
      <c r="CD38" s="569">
        <f t="shared" ca="1" si="63"/>
        <v>0</v>
      </c>
      <c r="CE38" s="569">
        <f t="shared" ca="1" si="63"/>
        <v>0</v>
      </c>
      <c r="CF38" s="569">
        <f t="shared" ca="1" si="63"/>
        <v>0</v>
      </c>
      <c r="CG38" s="569">
        <f t="shared" ca="1" si="63"/>
        <v>0</v>
      </c>
      <c r="CH38" s="569">
        <f t="shared" ca="1" si="63"/>
        <v>0</v>
      </c>
      <c r="CI38" s="569">
        <f t="shared" ca="1" si="63"/>
        <v>0</v>
      </c>
      <c r="CJ38" s="569">
        <f t="shared" ca="1" si="63"/>
        <v>0</v>
      </c>
      <c r="CK38" s="569">
        <f t="shared" ca="1" si="63"/>
        <v>0</v>
      </c>
      <c r="CL38" s="569">
        <f t="shared" ca="1" si="63"/>
        <v>0</v>
      </c>
      <c r="CM38" s="569">
        <f t="shared" ca="1" si="63"/>
        <v>0</v>
      </c>
      <c r="CN38" s="569">
        <f t="shared" ca="1" si="63"/>
        <v>0</v>
      </c>
      <c r="CO38" s="569">
        <f t="shared" ca="1" si="63"/>
        <v>0</v>
      </c>
      <c r="CP38" s="569">
        <f t="shared" ca="1" si="63"/>
        <v>0</v>
      </c>
      <c r="CQ38" s="569">
        <f t="shared" ca="1" si="63"/>
        <v>0</v>
      </c>
      <c r="CR38" s="569">
        <f t="shared" ca="1" si="63"/>
        <v>0</v>
      </c>
      <c r="CS38" s="569">
        <f t="shared" ca="1" si="63"/>
        <v>0</v>
      </c>
      <c r="CT38" s="569">
        <f t="shared" ca="1" si="63"/>
        <v>0</v>
      </c>
      <c r="CU38" s="569">
        <f t="shared" ca="1" si="63"/>
        <v>0</v>
      </c>
      <c r="CV38" s="569">
        <f t="shared" ca="1" si="63"/>
        <v>0</v>
      </c>
      <c r="CW38" s="569">
        <f t="shared" ca="1" si="63"/>
        <v>0</v>
      </c>
      <c r="CX38" s="569">
        <f t="shared" ca="1" si="63"/>
        <v>0</v>
      </c>
      <c r="CY38" s="569">
        <f t="shared" ca="1" si="63"/>
        <v>0</v>
      </c>
      <c r="CZ38" s="569">
        <f t="shared" ca="1" si="63"/>
        <v>0</v>
      </c>
      <c r="DA38" s="569">
        <f t="shared" ca="1" si="63"/>
        <v>0</v>
      </c>
      <c r="DB38" s="569">
        <f t="shared" ca="1" si="63"/>
        <v>0</v>
      </c>
      <c r="DC38" s="569">
        <f t="shared" ca="1" si="63"/>
        <v>0</v>
      </c>
      <c r="DD38" s="569">
        <f t="shared" ca="1" si="63"/>
        <v>0</v>
      </c>
      <c r="DE38" s="569">
        <f t="shared" ca="1" si="63"/>
        <v>0</v>
      </c>
      <c r="DF38" s="569">
        <f t="shared" ca="1" si="63"/>
        <v>0</v>
      </c>
      <c r="DG38" s="569">
        <f t="shared" ca="1" si="63"/>
        <v>0</v>
      </c>
      <c r="DH38" s="569">
        <f t="shared" ca="1" si="63"/>
        <v>0</v>
      </c>
      <c r="DI38" s="569">
        <f t="shared" ca="1" si="63"/>
        <v>0</v>
      </c>
      <c r="DJ38" s="569">
        <f t="shared" ca="1" si="63"/>
        <v>0</v>
      </c>
      <c r="DK38" s="569">
        <f t="shared" ca="1" si="63"/>
        <v>0</v>
      </c>
      <c r="DL38" s="569">
        <f t="shared" ca="1" si="63"/>
        <v>0</v>
      </c>
      <c r="DM38" s="569">
        <f t="shared" ca="1" si="63"/>
        <v>0</v>
      </c>
      <c r="DN38" s="569">
        <f t="shared" ca="1" si="63"/>
        <v>0</v>
      </c>
      <c r="DO38" s="569">
        <f t="shared" ca="1" si="63"/>
        <v>0</v>
      </c>
      <c r="DP38" s="569">
        <f t="shared" ca="1" si="63"/>
        <v>0</v>
      </c>
      <c r="DQ38" s="569">
        <f t="shared" ca="1" si="63"/>
        <v>0</v>
      </c>
      <c r="DR38" s="569">
        <f t="shared" ca="1" si="63"/>
        <v>0</v>
      </c>
      <c r="DS38" s="569">
        <f t="shared" ca="1" si="63"/>
        <v>0</v>
      </c>
      <c r="DT38" s="569">
        <f t="shared" ca="1" si="63"/>
        <v>0</v>
      </c>
      <c r="DU38" s="569">
        <f t="shared" ca="1" si="63"/>
        <v>0</v>
      </c>
      <c r="DV38" s="569">
        <f t="shared" ca="1" si="63"/>
        <v>0</v>
      </c>
      <c r="DW38" s="569">
        <f t="shared" ca="1" si="63"/>
        <v>0</v>
      </c>
      <c r="DX38" s="569">
        <f t="shared" ca="1" si="63"/>
        <v>0</v>
      </c>
      <c r="DY38" s="569">
        <f t="shared" ca="1" si="63"/>
        <v>0</v>
      </c>
      <c r="DZ38" s="569">
        <f t="shared" ca="1" si="63"/>
        <v>0</v>
      </c>
      <c r="EA38" s="569">
        <f t="shared" ca="1" si="63"/>
        <v>0</v>
      </c>
      <c r="EB38" s="569">
        <f t="shared" ca="1" si="63"/>
        <v>0</v>
      </c>
      <c r="EC38" s="569">
        <f t="shared" ca="1" si="63"/>
        <v>0</v>
      </c>
      <c r="ED38" s="569">
        <f t="shared" ca="1" si="63"/>
        <v>0</v>
      </c>
      <c r="EE38" s="569">
        <f t="shared" ca="1" si="63"/>
        <v>0</v>
      </c>
      <c r="EF38" s="569">
        <f t="shared" ref="EF38:EP38" ca="1" si="64">IF(ABS(EF16-EF27)&lt;0.0001,0,ABS(EF16-EF27))</f>
        <v>0</v>
      </c>
      <c r="EG38" s="569">
        <f t="shared" ca="1" si="64"/>
        <v>0</v>
      </c>
      <c r="EH38" s="569">
        <f t="shared" ca="1" si="64"/>
        <v>0</v>
      </c>
      <c r="EI38" s="569">
        <f t="shared" ca="1" si="64"/>
        <v>0</v>
      </c>
      <c r="EJ38" s="569">
        <f t="shared" ca="1" si="64"/>
        <v>0</v>
      </c>
      <c r="EK38" s="569">
        <f t="shared" ca="1" si="64"/>
        <v>0</v>
      </c>
      <c r="EL38" s="569">
        <f t="shared" ca="1" si="64"/>
        <v>0</v>
      </c>
      <c r="EM38" s="569">
        <f t="shared" ca="1" si="64"/>
        <v>0</v>
      </c>
      <c r="EN38" s="569">
        <f t="shared" ca="1" si="64"/>
        <v>0</v>
      </c>
      <c r="EO38" s="569">
        <f t="shared" ca="1" si="64"/>
        <v>0</v>
      </c>
      <c r="EP38" s="569">
        <f t="shared" ca="1" si="64"/>
        <v>0</v>
      </c>
    </row>
    <row r="39" spans="1:146" ht="14.1" customHeight="1">
      <c r="A39" s="15"/>
      <c r="B39" s="558" t="s">
        <v>432</v>
      </c>
      <c r="C39" s="561"/>
      <c r="D39" s="363" t="s">
        <v>97</v>
      </c>
      <c r="E39" s="565">
        <f t="shared" ca="1" si="45"/>
        <v>0</v>
      </c>
      <c r="F39" s="557"/>
      <c r="G39" s="569">
        <f t="shared" si="61"/>
        <v>0</v>
      </c>
      <c r="H39" s="569">
        <f t="shared" ref="H39:AM39" si="65">IF(ABS(H17-H28)&lt;0.0001,0,ABS(H17-H28))</f>
        <v>0</v>
      </c>
      <c r="I39" s="569">
        <f t="shared" si="65"/>
        <v>0</v>
      </c>
      <c r="J39" s="569">
        <f t="shared" si="65"/>
        <v>0</v>
      </c>
      <c r="K39" s="569">
        <f t="shared" ca="1" si="65"/>
        <v>0</v>
      </c>
      <c r="L39" s="569">
        <f t="shared" ca="1" si="65"/>
        <v>0</v>
      </c>
      <c r="M39" s="569">
        <f t="shared" ca="1" si="65"/>
        <v>0</v>
      </c>
      <c r="N39" s="569">
        <f t="shared" ca="1" si="65"/>
        <v>0</v>
      </c>
      <c r="O39" s="569">
        <f t="shared" ca="1" si="65"/>
        <v>0</v>
      </c>
      <c r="P39" s="569">
        <f t="shared" ca="1" si="65"/>
        <v>0</v>
      </c>
      <c r="Q39" s="569">
        <f t="shared" ca="1" si="65"/>
        <v>0</v>
      </c>
      <c r="R39" s="569">
        <f t="shared" ca="1" si="65"/>
        <v>0</v>
      </c>
      <c r="S39" s="569">
        <f t="shared" ca="1" si="65"/>
        <v>0</v>
      </c>
      <c r="T39" s="569">
        <f t="shared" ca="1" si="65"/>
        <v>0</v>
      </c>
      <c r="U39" s="569">
        <f t="shared" ca="1" si="65"/>
        <v>0</v>
      </c>
      <c r="V39" s="569">
        <f t="shared" ca="1" si="65"/>
        <v>0</v>
      </c>
      <c r="W39" s="569">
        <f t="shared" ca="1" si="65"/>
        <v>0</v>
      </c>
      <c r="X39" s="569">
        <f t="shared" ca="1" si="65"/>
        <v>0</v>
      </c>
      <c r="Y39" s="569">
        <f t="shared" ca="1" si="65"/>
        <v>0</v>
      </c>
      <c r="Z39" s="569">
        <f t="shared" ca="1" si="65"/>
        <v>0</v>
      </c>
      <c r="AA39" s="569">
        <f t="shared" ca="1" si="65"/>
        <v>0</v>
      </c>
      <c r="AB39" s="569">
        <f t="shared" ca="1" si="65"/>
        <v>0</v>
      </c>
      <c r="AC39" s="569">
        <f t="shared" ca="1" si="65"/>
        <v>0</v>
      </c>
      <c r="AD39" s="569">
        <f t="shared" ca="1" si="65"/>
        <v>0</v>
      </c>
      <c r="AE39" s="569">
        <f t="shared" ca="1" si="65"/>
        <v>0</v>
      </c>
      <c r="AF39" s="569">
        <f t="shared" ca="1" si="65"/>
        <v>0</v>
      </c>
      <c r="AG39" s="569">
        <f t="shared" ca="1" si="65"/>
        <v>0</v>
      </c>
      <c r="AH39" s="569">
        <f t="shared" ca="1" si="65"/>
        <v>0</v>
      </c>
      <c r="AI39" s="569">
        <f t="shared" ca="1" si="65"/>
        <v>0</v>
      </c>
      <c r="AJ39" s="569">
        <f t="shared" ca="1" si="65"/>
        <v>0</v>
      </c>
      <c r="AK39" s="569">
        <f t="shared" ca="1" si="65"/>
        <v>0</v>
      </c>
      <c r="AL39" s="569">
        <f t="shared" ca="1" si="65"/>
        <v>0</v>
      </c>
      <c r="AM39" s="569">
        <f t="shared" ca="1" si="65"/>
        <v>0</v>
      </c>
      <c r="AN39" s="569">
        <f t="shared" ref="AN39:BS39" ca="1" si="66">IF(ABS(AN17-AN28)&lt;0.0001,0,ABS(AN17-AN28))</f>
        <v>0</v>
      </c>
      <c r="AO39" s="569">
        <f t="shared" ca="1" si="66"/>
        <v>0</v>
      </c>
      <c r="AP39" s="569">
        <f t="shared" ca="1" si="66"/>
        <v>0</v>
      </c>
      <c r="AQ39" s="569">
        <f t="shared" ca="1" si="66"/>
        <v>0</v>
      </c>
      <c r="AR39" s="569">
        <f t="shared" ca="1" si="66"/>
        <v>0</v>
      </c>
      <c r="AS39" s="569">
        <f t="shared" ca="1" si="66"/>
        <v>0</v>
      </c>
      <c r="AT39" s="569">
        <f t="shared" ca="1" si="66"/>
        <v>0</v>
      </c>
      <c r="AU39" s="569">
        <f t="shared" ca="1" si="66"/>
        <v>0</v>
      </c>
      <c r="AV39" s="569">
        <f t="shared" ca="1" si="66"/>
        <v>0</v>
      </c>
      <c r="AW39" s="569">
        <f t="shared" ca="1" si="66"/>
        <v>0</v>
      </c>
      <c r="AX39" s="569">
        <f t="shared" ca="1" si="66"/>
        <v>0</v>
      </c>
      <c r="AY39" s="569">
        <f t="shared" ca="1" si="66"/>
        <v>0</v>
      </c>
      <c r="AZ39" s="569">
        <f t="shared" ca="1" si="66"/>
        <v>0</v>
      </c>
      <c r="BA39" s="569">
        <f t="shared" ca="1" si="66"/>
        <v>0</v>
      </c>
      <c r="BB39" s="569">
        <f t="shared" ca="1" si="66"/>
        <v>0</v>
      </c>
      <c r="BC39" s="569">
        <f t="shared" ca="1" si="66"/>
        <v>0</v>
      </c>
      <c r="BD39" s="569">
        <f t="shared" ca="1" si="66"/>
        <v>0</v>
      </c>
      <c r="BE39" s="569">
        <f t="shared" ca="1" si="66"/>
        <v>0</v>
      </c>
      <c r="BF39" s="569">
        <f t="shared" ca="1" si="66"/>
        <v>0</v>
      </c>
      <c r="BG39" s="569">
        <f t="shared" ca="1" si="66"/>
        <v>0</v>
      </c>
      <c r="BH39" s="569">
        <f t="shared" ca="1" si="66"/>
        <v>0</v>
      </c>
      <c r="BI39" s="569">
        <f t="shared" ca="1" si="66"/>
        <v>0</v>
      </c>
      <c r="BJ39" s="569">
        <f t="shared" ca="1" si="66"/>
        <v>0</v>
      </c>
      <c r="BK39" s="569">
        <f t="shared" ca="1" si="66"/>
        <v>0</v>
      </c>
      <c r="BL39" s="569">
        <f t="shared" ca="1" si="66"/>
        <v>0</v>
      </c>
      <c r="BM39" s="569">
        <f t="shared" ca="1" si="66"/>
        <v>0</v>
      </c>
      <c r="BN39" s="569">
        <f t="shared" ca="1" si="66"/>
        <v>0</v>
      </c>
      <c r="BO39" s="569">
        <f t="shared" ca="1" si="66"/>
        <v>0</v>
      </c>
      <c r="BP39" s="569">
        <f t="shared" ca="1" si="66"/>
        <v>0</v>
      </c>
      <c r="BQ39" s="569">
        <f t="shared" ca="1" si="66"/>
        <v>0</v>
      </c>
      <c r="BR39" s="569">
        <f t="shared" ca="1" si="66"/>
        <v>0</v>
      </c>
      <c r="BS39" s="569">
        <f t="shared" ca="1" si="66"/>
        <v>0</v>
      </c>
      <c r="BT39" s="569">
        <f t="shared" ref="BT39:CY39" ca="1" si="67">IF(ABS(BT17-BT28)&lt;0.0001,0,ABS(BT17-BT28))</f>
        <v>0</v>
      </c>
      <c r="BU39" s="569">
        <f t="shared" ca="1" si="67"/>
        <v>0</v>
      </c>
      <c r="BV39" s="569">
        <f t="shared" ca="1" si="67"/>
        <v>0</v>
      </c>
      <c r="BW39" s="569">
        <f t="shared" ca="1" si="67"/>
        <v>0</v>
      </c>
      <c r="BX39" s="569">
        <f t="shared" ca="1" si="67"/>
        <v>0</v>
      </c>
      <c r="BY39" s="569">
        <f t="shared" ca="1" si="67"/>
        <v>0</v>
      </c>
      <c r="BZ39" s="569">
        <f t="shared" ca="1" si="67"/>
        <v>0</v>
      </c>
      <c r="CA39" s="569">
        <f t="shared" ca="1" si="67"/>
        <v>0</v>
      </c>
      <c r="CB39" s="569">
        <f t="shared" ca="1" si="67"/>
        <v>0</v>
      </c>
      <c r="CC39" s="569">
        <f t="shared" ca="1" si="67"/>
        <v>0</v>
      </c>
      <c r="CD39" s="569">
        <f t="shared" ca="1" si="67"/>
        <v>0</v>
      </c>
      <c r="CE39" s="569">
        <f t="shared" ca="1" si="67"/>
        <v>0</v>
      </c>
      <c r="CF39" s="569">
        <f t="shared" ca="1" si="67"/>
        <v>0</v>
      </c>
      <c r="CG39" s="569">
        <f t="shared" ca="1" si="67"/>
        <v>0</v>
      </c>
      <c r="CH39" s="569">
        <f t="shared" ca="1" si="67"/>
        <v>0</v>
      </c>
      <c r="CI39" s="569">
        <f t="shared" ca="1" si="67"/>
        <v>0</v>
      </c>
      <c r="CJ39" s="569">
        <f t="shared" ca="1" si="67"/>
        <v>0</v>
      </c>
      <c r="CK39" s="569">
        <f t="shared" ca="1" si="67"/>
        <v>0</v>
      </c>
      <c r="CL39" s="569">
        <f t="shared" ca="1" si="67"/>
        <v>0</v>
      </c>
      <c r="CM39" s="569">
        <f t="shared" ca="1" si="67"/>
        <v>0</v>
      </c>
      <c r="CN39" s="569">
        <f t="shared" ca="1" si="67"/>
        <v>0</v>
      </c>
      <c r="CO39" s="569">
        <f t="shared" ca="1" si="67"/>
        <v>0</v>
      </c>
      <c r="CP39" s="569">
        <f t="shared" ca="1" si="67"/>
        <v>0</v>
      </c>
      <c r="CQ39" s="569">
        <f t="shared" ca="1" si="67"/>
        <v>0</v>
      </c>
      <c r="CR39" s="569">
        <f t="shared" ca="1" si="67"/>
        <v>0</v>
      </c>
      <c r="CS39" s="569">
        <f t="shared" ca="1" si="67"/>
        <v>0</v>
      </c>
      <c r="CT39" s="569">
        <f t="shared" ca="1" si="67"/>
        <v>0</v>
      </c>
      <c r="CU39" s="569">
        <f t="shared" ca="1" si="67"/>
        <v>0</v>
      </c>
      <c r="CV39" s="569">
        <f t="shared" ca="1" si="67"/>
        <v>0</v>
      </c>
      <c r="CW39" s="569">
        <f t="shared" ca="1" si="67"/>
        <v>0</v>
      </c>
      <c r="CX39" s="569">
        <f t="shared" ca="1" si="67"/>
        <v>0</v>
      </c>
      <c r="CY39" s="569">
        <f t="shared" ca="1" si="67"/>
        <v>0</v>
      </c>
      <c r="CZ39" s="569">
        <f t="shared" ref="CZ39:EE39" ca="1" si="68">IF(ABS(CZ17-CZ28)&lt;0.0001,0,ABS(CZ17-CZ28))</f>
        <v>0</v>
      </c>
      <c r="DA39" s="569">
        <f t="shared" ca="1" si="68"/>
        <v>0</v>
      </c>
      <c r="DB39" s="569">
        <f t="shared" ca="1" si="68"/>
        <v>0</v>
      </c>
      <c r="DC39" s="569">
        <f t="shared" ca="1" si="68"/>
        <v>0</v>
      </c>
      <c r="DD39" s="569">
        <f t="shared" ca="1" si="68"/>
        <v>0</v>
      </c>
      <c r="DE39" s="569">
        <f t="shared" ca="1" si="68"/>
        <v>0</v>
      </c>
      <c r="DF39" s="569">
        <f t="shared" ca="1" si="68"/>
        <v>0</v>
      </c>
      <c r="DG39" s="569">
        <f t="shared" ca="1" si="68"/>
        <v>0</v>
      </c>
      <c r="DH39" s="569">
        <f t="shared" ca="1" si="68"/>
        <v>0</v>
      </c>
      <c r="DI39" s="569">
        <f t="shared" ca="1" si="68"/>
        <v>0</v>
      </c>
      <c r="DJ39" s="569">
        <f t="shared" ca="1" si="68"/>
        <v>0</v>
      </c>
      <c r="DK39" s="569">
        <f t="shared" ca="1" si="68"/>
        <v>0</v>
      </c>
      <c r="DL39" s="569">
        <f t="shared" ca="1" si="68"/>
        <v>0</v>
      </c>
      <c r="DM39" s="569">
        <f t="shared" ca="1" si="68"/>
        <v>0</v>
      </c>
      <c r="DN39" s="569">
        <f t="shared" ca="1" si="68"/>
        <v>0</v>
      </c>
      <c r="DO39" s="569">
        <f t="shared" ca="1" si="68"/>
        <v>0</v>
      </c>
      <c r="DP39" s="569">
        <f t="shared" ca="1" si="68"/>
        <v>0</v>
      </c>
      <c r="DQ39" s="569">
        <f t="shared" ca="1" si="68"/>
        <v>0</v>
      </c>
      <c r="DR39" s="569">
        <f t="shared" ca="1" si="68"/>
        <v>0</v>
      </c>
      <c r="DS39" s="569">
        <f t="shared" ca="1" si="68"/>
        <v>0</v>
      </c>
      <c r="DT39" s="569">
        <f t="shared" ca="1" si="68"/>
        <v>0</v>
      </c>
      <c r="DU39" s="569">
        <f t="shared" ca="1" si="68"/>
        <v>0</v>
      </c>
      <c r="DV39" s="569">
        <f t="shared" ca="1" si="68"/>
        <v>0</v>
      </c>
      <c r="DW39" s="569">
        <f t="shared" ca="1" si="68"/>
        <v>0</v>
      </c>
      <c r="DX39" s="569">
        <f t="shared" ca="1" si="68"/>
        <v>0</v>
      </c>
      <c r="DY39" s="569">
        <f t="shared" ca="1" si="68"/>
        <v>0</v>
      </c>
      <c r="DZ39" s="569">
        <f t="shared" ca="1" si="68"/>
        <v>0</v>
      </c>
      <c r="EA39" s="569">
        <f t="shared" ca="1" si="68"/>
        <v>0</v>
      </c>
      <c r="EB39" s="569">
        <f t="shared" ca="1" si="68"/>
        <v>0</v>
      </c>
      <c r="EC39" s="569">
        <f t="shared" ca="1" si="68"/>
        <v>0</v>
      </c>
      <c r="ED39" s="569">
        <f t="shared" ca="1" si="68"/>
        <v>0</v>
      </c>
      <c r="EE39" s="569">
        <f t="shared" ca="1" si="68"/>
        <v>0</v>
      </c>
      <c r="EF39" s="569">
        <f t="shared" ref="EF39:EP39" ca="1" si="69">IF(ABS(EF17-EF28)&lt;0.0001,0,ABS(EF17-EF28))</f>
        <v>0</v>
      </c>
      <c r="EG39" s="569">
        <f t="shared" ca="1" si="69"/>
        <v>0</v>
      </c>
      <c r="EH39" s="569">
        <f t="shared" ca="1" si="69"/>
        <v>0</v>
      </c>
      <c r="EI39" s="569">
        <f t="shared" ca="1" si="69"/>
        <v>0</v>
      </c>
      <c r="EJ39" s="569">
        <f t="shared" ca="1" si="69"/>
        <v>0</v>
      </c>
      <c r="EK39" s="569">
        <f t="shared" ca="1" si="69"/>
        <v>0</v>
      </c>
      <c r="EL39" s="569">
        <f t="shared" ca="1" si="69"/>
        <v>0</v>
      </c>
      <c r="EM39" s="569">
        <f t="shared" ca="1" si="69"/>
        <v>0</v>
      </c>
      <c r="EN39" s="569">
        <f t="shared" ca="1" si="69"/>
        <v>0</v>
      </c>
      <c r="EO39" s="569">
        <f t="shared" ca="1" si="69"/>
        <v>0</v>
      </c>
      <c r="EP39" s="569">
        <f t="shared" ca="1" si="69"/>
        <v>0</v>
      </c>
    </row>
    <row r="40" spans="1:146" ht="14.1" customHeight="1">
      <c r="A40" s="15"/>
      <c r="B40" s="558" t="s">
        <v>1418</v>
      </c>
      <c r="C40" s="561"/>
      <c r="D40" s="363" t="s">
        <v>97</v>
      </c>
      <c r="E40" s="565">
        <f t="shared" ca="1" si="45"/>
        <v>0</v>
      </c>
      <c r="F40" s="557"/>
      <c r="G40" s="569">
        <f t="shared" ca="1" si="61"/>
        <v>0</v>
      </c>
      <c r="H40" s="569"/>
      <c r="I40" s="569"/>
      <c r="J40" s="569"/>
      <c r="K40" s="569"/>
      <c r="L40" s="569"/>
      <c r="M40" s="569"/>
      <c r="N40" s="569"/>
      <c r="O40" s="569"/>
      <c r="P40" s="569"/>
      <c r="Q40" s="569"/>
      <c r="R40" s="569"/>
      <c r="S40" s="569"/>
      <c r="T40" s="569"/>
      <c r="U40" s="569"/>
      <c r="V40" s="569"/>
      <c r="W40" s="569"/>
      <c r="X40" s="569"/>
      <c r="Y40" s="569"/>
      <c r="Z40" s="569"/>
      <c r="AA40" s="569"/>
      <c r="AB40" s="569"/>
      <c r="AC40" s="569"/>
      <c r="AD40" s="569"/>
      <c r="AE40" s="569"/>
      <c r="AF40" s="569"/>
      <c r="AG40" s="569"/>
      <c r="AH40" s="569"/>
      <c r="AI40" s="569"/>
      <c r="AJ40" s="569"/>
      <c r="AK40" s="569"/>
      <c r="AL40" s="569"/>
      <c r="AM40" s="569"/>
      <c r="AN40" s="569"/>
      <c r="AO40" s="569"/>
      <c r="AP40" s="569"/>
      <c r="AQ40" s="569"/>
      <c r="AR40" s="569"/>
      <c r="AS40" s="569"/>
      <c r="AT40" s="569"/>
      <c r="AU40" s="569"/>
      <c r="AV40" s="569"/>
      <c r="AW40" s="569"/>
      <c r="AX40" s="569"/>
      <c r="AY40" s="569"/>
      <c r="AZ40" s="569"/>
      <c r="BA40" s="569"/>
      <c r="BB40" s="569"/>
      <c r="BC40" s="569"/>
      <c r="BD40" s="569"/>
      <c r="BE40" s="569"/>
      <c r="BF40" s="569"/>
      <c r="BG40" s="569"/>
      <c r="BH40" s="569"/>
      <c r="BI40" s="569"/>
      <c r="BJ40" s="569"/>
      <c r="BK40" s="569"/>
      <c r="BL40" s="569"/>
      <c r="BM40" s="569"/>
      <c r="BN40" s="569"/>
      <c r="BO40" s="569"/>
      <c r="BP40" s="569"/>
      <c r="BQ40" s="569"/>
      <c r="BR40" s="569"/>
      <c r="BS40" s="569"/>
      <c r="BT40" s="569"/>
      <c r="BU40" s="569"/>
      <c r="BV40" s="569"/>
      <c r="BW40" s="569"/>
      <c r="BX40" s="569"/>
      <c r="BY40" s="569"/>
      <c r="BZ40" s="569"/>
      <c r="CA40" s="569"/>
      <c r="CB40" s="569"/>
      <c r="CC40" s="569"/>
      <c r="CD40" s="569"/>
      <c r="CE40" s="569"/>
      <c r="CF40" s="569"/>
      <c r="CG40" s="569"/>
      <c r="CH40" s="569"/>
      <c r="CI40" s="569"/>
      <c r="CJ40" s="569"/>
      <c r="CK40" s="569"/>
      <c r="CL40" s="569"/>
      <c r="CM40" s="569"/>
      <c r="CN40" s="569"/>
      <c r="CO40" s="569"/>
      <c r="CP40" s="569"/>
      <c r="CQ40" s="569"/>
      <c r="CR40" s="569"/>
      <c r="CS40" s="569"/>
      <c r="CT40" s="569"/>
      <c r="CU40" s="569"/>
      <c r="CV40" s="569"/>
      <c r="CW40" s="569"/>
      <c r="CX40" s="569"/>
      <c r="CY40" s="569"/>
      <c r="CZ40" s="569"/>
      <c r="DA40" s="569"/>
      <c r="DB40" s="569"/>
      <c r="DC40" s="569"/>
      <c r="DD40" s="569"/>
      <c r="DE40" s="569"/>
      <c r="DF40" s="569"/>
      <c r="DG40" s="569"/>
      <c r="DH40" s="569"/>
      <c r="DI40" s="569"/>
      <c r="DJ40" s="569"/>
      <c r="DK40" s="569"/>
      <c r="DL40" s="569"/>
      <c r="DM40" s="569"/>
      <c r="DN40" s="569"/>
      <c r="DO40" s="569"/>
      <c r="DP40" s="569"/>
      <c r="DQ40" s="569"/>
      <c r="DR40" s="569"/>
      <c r="DS40" s="569"/>
      <c r="DT40" s="569"/>
      <c r="DU40" s="569"/>
      <c r="DV40" s="569"/>
      <c r="DW40" s="569"/>
      <c r="DX40" s="569"/>
      <c r="DY40" s="569"/>
      <c r="DZ40" s="569"/>
      <c r="EA40" s="569"/>
      <c r="EB40" s="569"/>
      <c r="EC40" s="569"/>
      <c r="ED40" s="569"/>
      <c r="EE40" s="569"/>
      <c r="EF40" s="569"/>
      <c r="EG40" s="569"/>
      <c r="EH40" s="569"/>
      <c r="EI40" s="569"/>
      <c r="EJ40" s="569"/>
      <c r="EK40" s="569"/>
      <c r="EL40" s="569"/>
      <c r="EM40" s="569"/>
      <c r="EN40" s="569"/>
      <c r="EO40" s="569"/>
      <c r="EP40" s="569"/>
    </row>
    <row r="41" spans="1:146" s="388" customFormat="1" ht="14.1" customHeight="1">
      <c r="A41" s="15"/>
      <c r="B41" s="558" t="s">
        <v>431</v>
      </c>
      <c r="C41" s="359"/>
      <c r="D41" s="563" t="s">
        <v>97</v>
      </c>
      <c r="E41" s="565">
        <f t="shared" ref="E41" si="70">SUM(G41:EP41)</f>
        <v>0</v>
      </c>
      <c r="F41" s="559"/>
      <c r="G41" s="569">
        <f t="shared" si="61"/>
        <v>0</v>
      </c>
      <c r="H41" s="569"/>
      <c r="I41" s="569"/>
      <c r="J41" s="569"/>
      <c r="K41" s="569"/>
      <c r="L41" s="569"/>
      <c r="M41" s="569"/>
      <c r="N41" s="569"/>
      <c r="O41" s="569"/>
      <c r="P41" s="569"/>
      <c r="Q41" s="569"/>
      <c r="R41" s="569"/>
      <c r="S41" s="569"/>
      <c r="T41" s="569"/>
      <c r="U41" s="569"/>
      <c r="V41" s="569"/>
      <c r="W41" s="569"/>
      <c r="X41" s="569"/>
      <c r="Y41" s="569"/>
      <c r="Z41" s="569"/>
      <c r="AA41" s="569"/>
      <c r="AB41" s="569"/>
      <c r="AC41" s="569"/>
      <c r="AD41" s="569"/>
      <c r="AE41" s="569"/>
      <c r="AF41" s="569"/>
      <c r="AG41" s="569"/>
      <c r="AH41" s="569"/>
      <c r="AI41" s="569"/>
      <c r="AJ41" s="569"/>
      <c r="AK41" s="569"/>
      <c r="AL41" s="569"/>
      <c r="AM41" s="569"/>
      <c r="AN41" s="569"/>
      <c r="AO41" s="569"/>
      <c r="AP41" s="569"/>
      <c r="AQ41" s="569"/>
      <c r="AR41" s="569"/>
      <c r="AS41" s="569"/>
      <c r="AT41" s="569"/>
      <c r="AU41" s="569"/>
      <c r="AV41" s="569"/>
      <c r="AW41" s="569"/>
      <c r="AX41" s="569"/>
      <c r="AY41" s="569"/>
      <c r="AZ41" s="569"/>
      <c r="BA41" s="569"/>
      <c r="BB41" s="569"/>
      <c r="BC41" s="569"/>
      <c r="BD41" s="569"/>
      <c r="BE41" s="569"/>
      <c r="BF41" s="569"/>
      <c r="BG41" s="569"/>
      <c r="BH41" s="569"/>
      <c r="BI41" s="569"/>
      <c r="BJ41" s="569"/>
      <c r="BK41" s="569"/>
      <c r="BL41" s="569"/>
      <c r="BM41" s="569"/>
      <c r="BN41" s="569"/>
      <c r="BO41" s="569"/>
      <c r="BP41" s="569"/>
      <c r="BQ41" s="569"/>
      <c r="BR41" s="569"/>
      <c r="BS41" s="569"/>
      <c r="BT41" s="569"/>
      <c r="BU41" s="569"/>
      <c r="BV41" s="569"/>
      <c r="BW41" s="569"/>
      <c r="BX41" s="569"/>
      <c r="BY41" s="569"/>
      <c r="BZ41" s="569"/>
      <c r="CA41" s="569"/>
      <c r="CB41" s="569"/>
      <c r="CC41" s="569"/>
      <c r="CD41" s="569"/>
      <c r="CE41" s="569"/>
      <c r="CF41" s="569"/>
      <c r="CG41" s="569"/>
      <c r="CH41" s="569"/>
      <c r="CI41" s="569"/>
      <c r="CJ41" s="569"/>
      <c r="CK41" s="569"/>
      <c r="CL41" s="569"/>
      <c r="CM41" s="569"/>
      <c r="CN41" s="569"/>
      <c r="CO41" s="569"/>
      <c r="CP41" s="569"/>
      <c r="CQ41" s="569"/>
      <c r="CR41" s="569"/>
      <c r="CS41" s="569"/>
      <c r="CT41" s="569"/>
      <c r="CU41" s="569"/>
      <c r="CV41" s="569"/>
      <c r="CW41" s="569"/>
      <c r="CX41" s="569"/>
      <c r="CY41" s="569"/>
      <c r="CZ41" s="569"/>
      <c r="DA41" s="569"/>
      <c r="DB41" s="569"/>
      <c r="DC41" s="569"/>
      <c r="DD41" s="569"/>
      <c r="DE41" s="569"/>
      <c r="DF41" s="569"/>
      <c r="DG41" s="569"/>
      <c r="DH41" s="569"/>
      <c r="DI41" s="569"/>
      <c r="DJ41" s="569"/>
      <c r="DK41" s="569"/>
      <c r="DL41" s="569"/>
      <c r="DM41" s="569"/>
      <c r="DN41" s="569"/>
      <c r="DO41" s="569"/>
      <c r="DP41" s="569"/>
      <c r="DQ41" s="569"/>
      <c r="DR41" s="569"/>
      <c r="DS41" s="569"/>
      <c r="DT41" s="569"/>
      <c r="DU41" s="569"/>
      <c r="DV41" s="569"/>
      <c r="DW41" s="569"/>
      <c r="DX41" s="569"/>
      <c r="DY41" s="569"/>
      <c r="DZ41" s="569"/>
      <c r="EA41" s="569"/>
      <c r="EB41" s="569"/>
      <c r="EC41" s="569"/>
      <c r="ED41" s="569"/>
      <c r="EE41" s="569"/>
      <c r="EF41" s="569"/>
      <c r="EG41" s="569"/>
      <c r="EH41" s="569"/>
      <c r="EI41" s="569"/>
      <c r="EJ41" s="569"/>
      <c r="EK41" s="569"/>
      <c r="EL41" s="569"/>
      <c r="EM41" s="569"/>
      <c r="EN41" s="569"/>
      <c r="EO41" s="569"/>
      <c r="EP41" s="569"/>
    </row>
    <row r="42" spans="1:146" ht="14.1" customHeight="1">
      <c r="A42" s="15"/>
      <c r="B42" s="977" t="s">
        <v>743</v>
      </c>
      <c r="C42" s="359"/>
      <c r="D42" s="563" t="s">
        <v>97</v>
      </c>
      <c r="E42" s="565">
        <f t="shared" ref="E42" ca="1" si="71">SUM(G42:EP42)</f>
        <v>0</v>
      </c>
      <c r="F42" s="559"/>
      <c r="G42" s="569">
        <f t="shared" ca="1" si="61"/>
        <v>0</v>
      </c>
      <c r="H42" s="569"/>
      <c r="I42" s="569"/>
      <c r="J42" s="569"/>
      <c r="K42" s="569"/>
      <c r="L42" s="569"/>
      <c r="M42" s="569"/>
      <c r="N42" s="569"/>
      <c r="O42" s="569"/>
      <c r="P42" s="569"/>
      <c r="Q42" s="569"/>
      <c r="R42" s="569"/>
      <c r="S42" s="569"/>
      <c r="T42" s="569"/>
      <c r="U42" s="569"/>
      <c r="V42" s="569"/>
      <c r="W42" s="569"/>
      <c r="X42" s="569"/>
      <c r="Y42" s="569"/>
      <c r="Z42" s="569"/>
      <c r="AA42" s="569"/>
      <c r="AB42" s="569"/>
      <c r="AC42" s="569"/>
      <c r="AD42" s="569"/>
      <c r="AE42" s="569"/>
      <c r="AF42" s="569"/>
      <c r="AG42" s="569"/>
      <c r="AH42" s="569"/>
      <c r="AI42" s="569"/>
      <c r="AJ42" s="569"/>
      <c r="AK42" s="569"/>
      <c r="AL42" s="569"/>
      <c r="AM42" s="569"/>
      <c r="AN42" s="569"/>
      <c r="AO42" s="569"/>
      <c r="AP42" s="569"/>
      <c r="AQ42" s="569"/>
      <c r="AR42" s="569"/>
      <c r="AS42" s="569"/>
      <c r="AT42" s="569"/>
      <c r="AU42" s="569"/>
      <c r="AV42" s="569"/>
      <c r="AW42" s="569"/>
      <c r="AX42" s="569"/>
      <c r="AY42" s="569"/>
      <c r="AZ42" s="569"/>
      <c r="BA42" s="569"/>
      <c r="BB42" s="569"/>
      <c r="BC42" s="569"/>
      <c r="BD42" s="569"/>
      <c r="BE42" s="569"/>
      <c r="BF42" s="569"/>
      <c r="BG42" s="569"/>
      <c r="BH42" s="569"/>
      <c r="BI42" s="569"/>
      <c r="BJ42" s="569"/>
      <c r="BK42" s="569"/>
      <c r="BL42" s="569"/>
      <c r="BM42" s="569"/>
      <c r="BN42" s="569"/>
      <c r="BO42" s="569"/>
      <c r="BP42" s="569"/>
      <c r="BQ42" s="569"/>
      <c r="BR42" s="569"/>
      <c r="BS42" s="569"/>
      <c r="BT42" s="569"/>
      <c r="BU42" s="569"/>
      <c r="BV42" s="569"/>
      <c r="BW42" s="569"/>
      <c r="BX42" s="569"/>
      <c r="BY42" s="569"/>
      <c r="BZ42" s="569"/>
      <c r="CA42" s="569"/>
      <c r="CB42" s="569"/>
      <c r="CC42" s="569"/>
      <c r="CD42" s="569"/>
      <c r="CE42" s="569"/>
      <c r="CF42" s="569"/>
      <c r="CG42" s="569"/>
      <c r="CH42" s="569"/>
      <c r="CI42" s="569"/>
      <c r="CJ42" s="569"/>
      <c r="CK42" s="569"/>
      <c r="CL42" s="569"/>
      <c r="CM42" s="569"/>
      <c r="CN42" s="569"/>
      <c r="CO42" s="569"/>
      <c r="CP42" s="569"/>
      <c r="CQ42" s="569"/>
      <c r="CR42" s="569"/>
      <c r="CS42" s="569"/>
      <c r="CT42" s="569"/>
      <c r="CU42" s="569"/>
      <c r="CV42" s="569"/>
      <c r="CW42" s="569"/>
      <c r="CX42" s="569"/>
      <c r="CY42" s="569"/>
      <c r="CZ42" s="569"/>
      <c r="DA42" s="569"/>
      <c r="DB42" s="569"/>
      <c r="DC42" s="569"/>
      <c r="DD42" s="569"/>
      <c r="DE42" s="569"/>
      <c r="DF42" s="569"/>
      <c r="DG42" s="569"/>
      <c r="DH42" s="569"/>
      <c r="DI42" s="569"/>
      <c r="DJ42" s="569"/>
      <c r="DK42" s="569"/>
      <c r="DL42" s="569"/>
      <c r="DM42" s="569"/>
      <c r="DN42" s="569"/>
      <c r="DO42" s="569"/>
      <c r="DP42" s="569"/>
      <c r="DQ42" s="569"/>
      <c r="DR42" s="569"/>
      <c r="DS42" s="569"/>
      <c r="DT42" s="569"/>
      <c r="DU42" s="569"/>
      <c r="DV42" s="569"/>
      <c r="DW42" s="569"/>
      <c r="DX42" s="569"/>
      <c r="DY42" s="569"/>
      <c r="DZ42" s="569"/>
      <c r="EA42" s="569"/>
      <c r="EB42" s="569"/>
      <c r="EC42" s="569"/>
      <c r="ED42" s="569"/>
      <c r="EE42" s="569"/>
      <c r="EF42" s="569"/>
      <c r="EG42" s="569"/>
      <c r="EH42" s="569"/>
      <c r="EI42" s="569"/>
      <c r="EJ42" s="569"/>
      <c r="EK42" s="569"/>
      <c r="EL42" s="569"/>
      <c r="EM42" s="569"/>
      <c r="EN42" s="569"/>
      <c r="EO42" s="569"/>
      <c r="EP42" s="569"/>
    </row>
    <row r="43" spans="1:146" ht="14.1" customHeight="1">
      <c r="A43" s="15"/>
      <c r="B43" s="558"/>
      <c r="C43" s="561"/>
      <c r="D43" s="363" t="s">
        <v>97</v>
      </c>
      <c r="E43" s="565">
        <f t="shared" si="45"/>
        <v>0</v>
      </c>
      <c r="F43" s="557"/>
      <c r="G43" s="569">
        <f t="shared" si="61"/>
        <v>0</v>
      </c>
      <c r="H43" s="569">
        <f t="shared" ref="H43:AM43" si="72">IF(ABS(H21-H32)&lt;0.0001,0,ABS(H21-H32))</f>
        <v>0</v>
      </c>
      <c r="I43" s="569">
        <f t="shared" si="72"/>
        <v>0</v>
      </c>
      <c r="J43" s="569">
        <f t="shared" si="72"/>
        <v>0</v>
      </c>
      <c r="K43" s="569">
        <f t="shared" si="72"/>
        <v>0</v>
      </c>
      <c r="L43" s="569">
        <f t="shared" si="72"/>
        <v>0</v>
      </c>
      <c r="M43" s="569">
        <f t="shared" si="72"/>
        <v>0</v>
      </c>
      <c r="N43" s="569">
        <f t="shared" si="72"/>
        <v>0</v>
      </c>
      <c r="O43" s="569">
        <f t="shared" si="72"/>
        <v>0</v>
      </c>
      <c r="P43" s="569">
        <f t="shared" si="72"/>
        <v>0</v>
      </c>
      <c r="Q43" s="569">
        <f t="shared" si="72"/>
        <v>0</v>
      </c>
      <c r="R43" s="569">
        <f t="shared" si="72"/>
        <v>0</v>
      </c>
      <c r="S43" s="569">
        <f t="shared" si="72"/>
        <v>0</v>
      </c>
      <c r="T43" s="569">
        <f t="shared" si="72"/>
        <v>0</v>
      </c>
      <c r="U43" s="569">
        <f t="shared" si="72"/>
        <v>0</v>
      </c>
      <c r="V43" s="569">
        <f t="shared" si="72"/>
        <v>0</v>
      </c>
      <c r="W43" s="569">
        <f t="shared" si="72"/>
        <v>0</v>
      </c>
      <c r="X43" s="569">
        <f t="shared" si="72"/>
        <v>0</v>
      </c>
      <c r="Y43" s="569">
        <f t="shared" si="72"/>
        <v>0</v>
      </c>
      <c r="Z43" s="569">
        <f t="shared" si="72"/>
        <v>0</v>
      </c>
      <c r="AA43" s="569">
        <f t="shared" si="72"/>
        <v>0</v>
      </c>
      <c r="AB43" s="569">
        <f t="shared" si="72"/>
        <v>0</v>
      </c>
      <c r="AC43" s="569">
        <f t="shared" si="72"/>
        <v>0</v>
      </c>
      <c r="AD43" s="569">
        <f t="shared" si="72"/>
        <v>0</v>
      </c>
      <c r="AE43" s="569">
        <f t="shared" si="72"/>
        <v>0</v>
      </c>
      <c r="AF43" s="569">
        <f t="shared" si="72"/>
        <v>0</v>
      </c>
      <c r="AG43" s="569">
        <f t="shared" si="72"/>
        <v>0</v>
      </c>
      <c r="AH43" s="569">
        <f t="shared" si="72"/>
        <v>0</v>
      </c>
      <c r="AI43" s="569">
        <f t="shared" si="72"/>
        <v>0</v>
      </c>
      <c r="AJ43" s="569">
        <f t="shared" si="72"/>
        <v>0</v>
      </c>
      <c r="AK43" s="569">
        <f t="shared" si="72"/>
        <v>0</v>
      </c>
      <c r="AL43" s="569">
        <f t="shared" si="72"/>
        <v>0</v>
      </c>
      <c r="AM43" s="569">
        <f t="shared" si="72"/>
        <v>0</v>
      </c>
      <c r="AN43" s="569">
        <f t="shared" ref="AN43:BS43" si="73">IF(ABS(AN21-AN32)&lt;0.0001,0,ABS(AN21-AN32))</f>
        <v>0</v>
      </c>
      <c r="AO43" s="569">
        <f t="shared" si="73"/>
        <v>0</v>
      </c>
      <c r="AP43" s="569">
        <f t="shared" si="73"/>
        <v>0</v>
      </c>
      <c r="AQ43" s="569">
        <f t="shared" si="73"/>
        <v>0</v>
      </c>
      <c r="AR43" s="569">
        <f t="shared" si="73"/>
        <v>0</v>
      </c>
      <c r="AS43" s="569">
        <f t="shared" si="73"/>
        <v>0</v>
      </c>
      <c r="AT43" s="569">
        <f t="shared" si="73"/>
        <v>0</v>
      </c>
      <c r="AU43" s="569">
        <f t="shared" si="73"/>
        <v>0</v>
      </c>
      <c r="AV43" s="569">
        <f t="shared" si="73"/>
        <v>0</v>
      </c>
      <c r="AW43" s="569">
        <f t="shared" si="73"/>
        <v>0</v>
      </c>
      <c r="AX43" s="569">
        <f t="shared" si="73"/>
        <v>0</v>
      </c>
      <c r="AY43" s="569">
        <f t="shared" si="73"/>
        <v>0</v>
      </c>
      <c r="AZ43" s="569">
        <f t="shared" si="73"/>
        <v>0</v>
      </c>
      <c r="BA43" s="569">
        <f t="shared" si="73"/>
        <v>0</v>
      </c>
      <c r="BB43" s="569">
        <f t="shared" si="73"/>
        <v>0</v>
      </c>
      <c r="BC43" s="569">
        <f t="shared" si="73"/>
        <v>0</v>
      </c>
      <c r="BD43" s="569">
        <f t="shared" si="73"/>
        <v>0</v>
      </c>
      <c r="BE43" s="569">
        <f t="shared" si="73"/>
        <v>0</v>
      </c>
      <c r="BF43" s="569">
        <f t="shared" si="73"/>
        <v>0</v>
      </c>
      <c r="BG43" s="569">
        <f t="shared" si="73"/>
        <v>0</v>
      </c>
      <c r="BH43" s="569">
        <f t="shared" si="73"/>
        <v>0</v>
      </c>
      <c r="BI43" s="569">
        <f t="shared" si="73"/>
        <v>0</v>
      </c>
      <c r="BJ43" s="569">
        <f t="shared" si="73"/>
        <v>0</v>
      </c>
      <c r="BK43" s="569">
        <f t="shared" si="73"/>
        <v>0</v>
      </c>
      <c r="BL43" s="569">
        <f t="shared" si="73"/>
        <v>0</v>
      </c>
      <c r="BM43" s="569">
        <f t="shared" si="73"/>
        <v>0</v>
      </c>
      <c r="BN43" s="569">
        <f t="shared" si="73"/>
        <v>0</v>
      </c>
      <c r="BO43" s="569">
        <f t="shared" si="73"/>
        <v>0</v>
      </c>
      <c r="BP43" s="569">
        <f t="shared" si="73"/>
        <v>0</v>
      </c>
      <c r="BQ43" s="569">
        <f t="shared" si="73"/>
        <v>0</v>
      </c>
      <c r="BR43" s="569">
        <f t="shared" si="73"/>
        <v>0</v>
      </c>
      <c r="BS43" s="569">
        <f t="shared" si="73"/>
        <v>0</v>
      </c>
      <c r="BT43" s="569">
        <f t="shared" ref="BT43:CY43" si="74">IF(ABS(BT21-BT32)&lt;0.0001,0,ABS(BT21-BT32))</f>
        <v>0</v>
      </c>
      <c r="BU43" s="569">
        <f t="shared" si="74"/>
        <v>0</v>
      </c>
      <c r="BV43" s="569">
        <f t="shared" si="74"/>
        <v>0</v>
      </c>
      <c r="BW43" s="569">
        <f t="shared" si="74"/>
        <v>0</v>
      </c>
      <c r="BX43" s="569">
        <f t="shared" si="74"/>
        <v>0</v>
      </c>
      <c r="BY43" s="569">
        <f t="shared" si="74"/>
        <v>0</v>
      </c>
      <c r="BZ43" s="569">
        <f t="shared" si="74"/>
        <v>0</v>
      </c>
      <c r="CA43" s="569">
        <f t="shared" si="74"/>
        <v>0</v>
      </c>
      <c r="CB43" s="569">
        <f t="shared" si="74"/>
        <v>0</v>
      </c>
      <c r="CC43" s="569">
        <f t="shared" si="74"/>
        <v>0</v>
      </c>
      <c r="CD43" s="569">
        <f t="shared" si="74"/>
        <v>0</v>
      </c>
      <c r="CE43" s="569">
        <f t="shared" si="74"/>
        <v>0</v>
      </c>
      <c r="CF43" s="569">
        <f t="shared" si="74"/>
        <v>0</v>
      </c>
      <c r="CG43" s="569">
        <f t="shared" si="74"/>
        <v>0</v>
      </c>
      <c r="CH43" s="569">
        <f t="shared" si="74"/>
        <v>0</v>
      </c>
      <c r="CI43" s="569">
        <f t="shared" si="74"/>
        <v>0</v>
      </c>
      <c r="CJ43" s="569">
        <f t="shared" si="74"/>
        <v>0</v>
      </c>
      <c r="CK43" s="569">
        <f t="shared" si="74"/>
        <v>0</v>
      </c>
      <c r="CL43" s="569">
        <f t="shared" si="74"/>
        <v>0</v>
      </c>
      <c r="CM43" s="569">
        <f t="shared" si="74"/>
        <v>0</v>
      </c>
      <c r="CN43" s="569">
        <f t="shared" si="74"/>
        <v>0</v>
      </c>
      <c r="CO43" s="569">
        <f t="shared" si="74"/>
        <v>0</v>
      </c>
      <c r="CP43" s="569">
        <f t="shared" si="74"/>
        <v>0</v>
      </c>
      <c r="CQ43" s="569">
        <f t="shared" si="74"/>
        <v>0</v>
      </c>
      <c r="CR43" s="569">
        <f t="shared" si="74"/>
        <v>0</v>
      </c>
      <c r="CS43" s="569">
        <f t="shared" si="74"/>
        <v>0</v>
      </c>
      <c r="CT43" s="569">
        <f t="shared" si="74"/>
        <v>0</v>
      </c>
      <c r="CU43" s="569">
        <f t="shared" si="74"/>
        <v>0</v>
      </c>
      <c r="CV43" s="569">
        <f t="shared" si="74"/>
        <v>0</v>
      </c>
      <c r="CW43" s="569">
        <f t="shared" si="74"/>
        <v>0</v>
      </c>
      <c r="CX43" s="569">
        <f t="shared" si="74"/>
        <v>0</v>
      </c>
      <c r="CY43" s="569">
        <f t="shared" si="74"/>
        <v>0</v>
      </c>
      <c r="CZ43" s="569">
        <f t="shared" ref="CZ43:EE43" si="75">IF(ABS(CZ21-CZ32)&lt;0.0001,0,ABS(CZ21-CZ32))</f>
        <v>0</v>
      </c>
      <c r="DA43" s="569">
        <f t="shared" si="75"/>
        <v>0</v>
      </c>
      <c r="DB43" s="569">
        <f t="shared" si="75"/>
        <v>0</v>
      </c>
      <c r="DC43" s="569">
        <f t="shared" si="75"/>
        <v>0</v>
      </c>
      <c r="DD43" s="569">
        <f t="shared" si="75"/>
        <v>0</v>
      </c>
      <c r="DE43" s="569">
        <f t="shared" si="75"/>
        <v>0</v>
      </c>
      <c r="DF43" s="569">
        <f t="shared" si="75"/>
        <v>0</v>
      </c>
      <c r="DG43" s="569">
        <f t="shared" si="75"/>
        <v>0</v>
      </c>
      <c r="DH43" s="569">
        <f t="shared" si="75"/>
        <v>0</v>
      </c>
      <c r="DI43" s="569">
        <f t="shared" si="75"/>
        <v>0</v>
      </c>
      <c r="DJ43" s="569">
        <f t="shared" si="75"/>
        <v>0</v>
      </c>
      <c r="DK43" s="569">
        <f t="shared" si="75"/>
        <v>0</v>
      </c>
      <c r="DL43" s="569">
        <f t="shared" si="75"/>
        <v>0</v>
      </c>
      <c r="DM43" s="569">
        <f t="shared" si="75"/>
        <v>0</v>
      </c>
      <c r="DN43" s="569">
        <f t="shared" si="75"/>
        <v>0</v>
      </c>
      <c r="DO43" s="569">
        <f t="shared" si="75"/>
        <v>0</v>
      </c>
      <c r="DP43" s="569">
        <f t="shared" si="75"/>
        <v>0</v>
      </c>
      <c r="DQ43" s="569">
        <f t="shared" si="75"/>
        <v>0</v>
      </c>
      <c r="DR43" s="569">
        <f t="shared" si="75"/>
        <v>0</v>
      </c>
      <c r="DS43" s="569">
        <f t="shared" si="75"/>
        <v>0</v>
      </c>
      <c r="DT43" s="569">
        <f t="shared" si="75"/>
        <v>0</v>
      </c>
      <c r="DU43" s="569">
        <f t="shared" si="75"/>
        <v>0</v>
      </c>
      <c r="DV43" s="569">
        <f t="shared" si="75"/>
        <v>0</v>
      </c>
      <c r="DW43" s="569">
        <f t="shared" si="75"/>
        <v>0</v>
      </c>
      <c r="DX43" s="569">
        <f t="shared" si="75"/>
        <v>0</v>
      </c>
      <c r="DY43" s="569">
        <f t="shared" si="75"/>
        <v>0</v>
      </c>
      <c r="DZ43" s="569">
        <f t="shared" si="75"/>
        <v>0</v>
      </c>
      <c r="EA43" s="569">
        <f t="shared" si="75"/>
        <v>0</v>
      </c>
      <c r="EB43" s="569">
        <f t="shared" si="75"/>
        <v>0</v>
      </c>
      <c r="EC43" s="569">
        <f t="shared" si="75"/>
        <v>0</v>
      </c>
      <c r="ED43" s="569">
        <f t="shared" si="75"/>
        <v>0</v>
      </c>
      <c r="EE43" s="569">
        <f t="shared" si="75"/>
        <v>0</v>
      </c>
      <c r="EF43" s="569">
        <f t="shared" ref="EF43:EP43" si="76">IF(ABS(EF21-EF32)&lt;0.0001,0,ABS(EF21-EF32))</f>
        <v>0</v>
      </c>
      <c r="EG43" s="569">
        <f t="shared" si="76"/>
        <v>0</v>
      </c>
      <c r="EH43" s="569">
        <f t="shared" si="76"/>
        <v>0</v>
      </c>
      <c r="EI43" s="569">
        <f t="shared" si="76"/>
        <v>0</v>
      </c>
      <c r="EJ43" s="569">
        <f t="shared" si="76"/>
        <v>0</v>
      </c>
      <c r="EK43" s="569">
        <f t="shared" si="76"/>
        <v>0</v>
      </c>
      <c r="EL43" s="569">
        <f t="shared" si="76"/>
        <v>0</v>
      </c>
      <c r="EM43" s="569">
        <f t="shared" si="76"/>
        <v>0</v>
      </c>
      <c r="EN43" s="569">
        <f t="shared" si="76"/>
        <v>0</v>
      </c>
      <c r="EO43" s="569">
        <f t="shared" si="76"/>
        <v>0</v>
      </c>
      <c r="EP43" s="569">
        <f t="shared" si="76"/>
        <v>0</v>
      </c>
    </row>
    <row r="44" spans="1:146" ht="14.1" customHeight="1">
      <c r="E44" s="566"/>
    </row>
    <row r="45" spans="1:146" ht="14.1" customHeight="1">
      <c r="E45" s="566"/>
    </row>
    <row r="46" spans="1:146" ht="14.1" customHeight="1">
      <c r="B46" s="1653" t="s">
        <v>454</v>
      </c>
      <c r="E46" s="264"/>
    </row>
    <row r="47" spans="1:146" ht="14.1" customHeight="1">
      <c r="E47" s="264"/>
    </row>
    <row r="48" spans="1:146" ht="14.1" customHeight="1">
      <c r="B48" s="1050"/>
      <c r="C48" s="1050"/>
      <c r="D48" s="1050"/>
      <c r="E48" s="1050"/>
      <c r="F48" s="1050"/>
      <c r="G48" s="1051">
        <f>DATE(기준년도,12,31)</f>
        <v>45291</v>
      </c>
      <c r="H48" s="1052">
        <f>EOMONTH(G48,12)</f>
        <v>45657</v>
      </c>
      <c r="I48" s="1052">
        <f t="shared" ref="I48:AF48" si="77">EOMONTH(H48,12)</f>
        <v>46022</v>
      </c>
      <c r="J48" s="1053">
        <f t="shared" si="77"/>
        <v>46387</v>
      </c>
      <c r="K48" s="1053">
        <f t="shared" si="77"/>
        <v>46752</v>
      </c>
      <c r="L48" s="1053">
        <f t="shared" si="77"/>
        <v>47118</v>
      </c>
      <c r="M48" s="1053">
        <f t="shared" si="77"/>
        <v>47483</v>
      </c>
      <c r="N48" s="1053">
        <f t="shared" si="77"/>
        <v>47848</v>
      </c>
      <c r="O48" s="1053">
        <f t="shared" si="77"/>
        <v>48213</v>
      </c>
      <c r="P48" s="1053">
        <f t="shared" si="77"/>
        <v>48579</v>
      </c>
      <c r="Q48" s="1053">
        <f t="shared" si="77"/>
        <v>48944</v>
      </c>
      <c r="R48" s="1053">
        <f t="shared" si="77"/>
        <v>49309</v>
      </c>
      <c r="S48" s="1053">
        <f t="shared" si="77"/>
        <v>49674</v>
      </c>
      <c r="T48" s="1053">
        <f t="shared" si="77"/>
        <v>50040</v>
      </c>
      <c r="U48" s="1053">
        <f t="shared" si="77"/>
        <v>50405</v>
      </c>
      <c r="V48" s="1053">
        <f t="shared" si="77"/>
        <v>50770</v>
      </c>
      <c r="W48" s="1053">
        <f t="shared" si="77"/>
        <v>51135</v>
      </c>
      <c r="X48" s="1053">
        <f t="shared" si="77"/>
        <v>51501</v>
      </c>
      <c r="Y48" s="1053">
        <f t="shared" si="77"/>
        <v>51866</v>
      </c>
      <c r="Z48" s="1053">
        <f t="shared" si="77"/>
        <v>52231</v>
      </c>
      <c r="AA48" s="1053">
        <f t="shared" si="77"/>
        <v>52596</v>
      </c>
      <c r="AB48" s="1053">
        <f t="shared" si="77"/>
        <v>52962</v>
      </c>
      <c r="AC48" s="1053">
        <f t="shared" si="77"/>
        <v>53327</v>
      </c>
      <c r="AD48" s="1053">
        <f t="shared" si="77"/>
        <v>53692</v>
      </c>
      <c r="AE48" s="1053">
        <f t="shared" si="77"/>
        <v>54057</v>
      </c>
      <c r="AF48" s="1053">
        <f t="shared" si="77"/>
        <v>54423</v>
      </c>
      <c r="AG48" s="1053">
        <f t="shared" ref="AG48" si="78">EOMONTH(AF48,12)</f>
        <v>54788</v>
      </c>
      <c r="AH48" s="1053">
        <f t="shared" ref="AH48" si="79">EOMONTH(AG48,12)</f>
        <v>55153</v>
      </c>
      <c r="AI48" s="1053">
        <f t="shared" ref="AI48" si="80">EOMONTH(AH48,12)</f>
        <v>55518</v>
      </c>
      <c r="AJ48" s="1053">
        <f t="shared" ref="AJ48" si="81">EOMONTH(AI48,12)</f>
        <v>55884</v>
      </c>
      <c r="AK48" s="1053">
        <f t="shared" ref="AK48" si="82">EOMONTH(AJ48,12)</f>
        <v>56249</v>
      </c>
      <c r="AL48" s="1053">
        <f t="shared" ref="AL48" si="83">EOMONTH(AK48,12)</f>
        <v>56614</v>
      </c>
      <c r="AM48" s="1053">
        <f t="shared" ref="AM48" si="84">EOMONTH(AL48,12)</f>
        <v>56979</v>
      </c>
      <c r="AN48" s="1053">
        <f t="shared" ref="AN48" si="85">EOMONTH(AM48,12)</f>
        <v>57345</v>
      </c>
      <c r="AO48" s="1053">
        <f t="shared" ref="AO48" si="86">EOMONTH(AN48,12)</f>
        <v>57710</v>
      </c>
    </row>
    <row r="49" spans="1:51" s="260" customFormat="1" ht="14.1" customHeight="1">
      <c r="A49" s="35"/>
      <c r="B49" s="162"/>
      <c r="C49" s="162"/>
      <c r="D49" s="259"/>
      <c r="E49" s="259"/>
      <c r="F49" s="239"/>
      <c r="G49" s="162">
        <f>YEAR(G48)</f>
        <v>2023</v>
      </c>
      <c r="H49" s="162">
        <f>G49+1</f>
        <v>2024</v>
      </c>
      <c r="I49" s="162">
        <f t="shared" ref="I49:AC49" si="87">H49+1</f>
        <v>2025</v>
      </c>
      <c r="J49" s="162">
        <f t="shared" si="87"/>
        <v>2026</v>
      </c>
      <c r="K49" s="162">
        <f t="shared" si="87"/>
        <v>2027</v>
      </c>
      <c r="L49" s="162">
        <f t="shared" si="87"/>
        <v>2028</v>
      </c>
      <c r="M49" s="162">
        <f t="shared" si="87"/>
        <v>2029</v>
      </c>
      <c r="N49" s="162">
        <f t="shared" si="87"/>
        <v>2030</v>
      </c>
      <c r="O49" s="162">
        <f t="shared" si="87"/>
        <v>2031</v>
      </c>
      <c r="P49" s="162">
        <f t="shared" si="87"/>
        <v>2032</v>
      </c>
      <c r="Q49" s="162">
        <f t="shared" si="87"/>
        <v>2033</v>
      </c>
      <c r="R49" s="162">
        <f t="shared" si="87"/>
        <v>2034</v>
      </c>
      <c r="S49" s="162">
        <f t="shared" si="87"/>
        <v>2035</v>
      </c>
      <c r="T49" s="162">
        <f t="shared" si="87"/>
        <v>2036</v>
      </c>
      <c r="U49" s="162">
        <f t="shared" si="87"/>
        <v>2037</v>
      </c>
      <c r="V49" s="162">
        <f t="shared" si="87"/>
        <v>2038</v>
      </c>
      <c r="W49" s="162">
        <f t="shared" si="87"/>
        <v>2039</v>
      </c>
      <c r="X49" s="162">
        <f t="shared" si="87"/>
        <v>2040</v>
      </c>
      <c r="Y49" s="162">
        <f t="shared" si="87"/>
        <v>2041</v>
      </c>
      <c r="Z49" s="162">
        <f t="shared" si="87"/>
        <v>2042</v>
      </c>
      <c r="AA49" s="162">
        <f t="shared" si="87"/>
        <v>2043</v>
      </c>
      <c r="AB49" s="162">
        <f t="shared" si="87"/>
        <v>2044</v>
      </c>
      <c r="AC49" s="162">
        <f t="shared" si="87"/>
        <v>2045</v>
      </c>
      <c r="AD49" s="162">
        <f>AC49+1</f>
        <v>2046</v>
      </c>
      <c r="AE49" s="162">
        <f>AD49+1</f>
        <v>2047</v>
      </c>
      <c r="AF49" s="162">
        <f>AE49+1</f>
        <v>2048</v>
      </c>
      <c r="AG49" s="162">
        <f t="shared" ref="AG49:AO49" si="88">AF49+1</f>
        <v>2049</v>
      </c>
      <c r="AH49" s="162">
        <f t="shared" si="88"/>
        <v>2050</v>
      </c>
      <c r="AI49" s="162">
        <f t="shared" si="88"/>
        <v>2051</v>
      </c>
      <c r="AJ49" s="162">
        <f t="shared" si="88"/>
        <v>2052</v>
      </c>
      <c r="AK49" s="162">
        <f t="shared" si="88"/>
        <v>2053</v>
      </c>
      <c r="AL49" s="162">
        <f t="shared" si="88"/>
        <v>2054</v>
      </c>
      <c r="AM49" s="162">
        <f t="shared" si="88"/>
        <v>2055</v>
      </c>
      <c r="AN49" s="162">
        <f t="shared" si="88"/>
        <v>2056</v>
      </c>
      <c r="AO49" s="162">
        <f t="shared" si="88"/>
        <v>2057</v>
      </c>
      <c r="AP49" s="136"/>
      <c r="AQ49" s="136"/>
      <c r="AR49" s="136"/>
      <c r="AS49" s="136"/>
      <c r="AT49" s="136"/>
      <c r="AU49" s="136"/>
      <c r="AV49" s="136"/>
      <c r="AW49" s="136"/>
      <c r="AX49" s="136"/>
      <c r="AY49" s="136"/>
    </row>
    <row r="50" spans="1:51" s="215" customFormat="1" ht="14.1" customHeight="1">
      <c r="A50" s="43"/>
      <c r="B50" s="455" t="s">
        <v>294</v>
      </c>
      <c r="C50" s="165"/>
      <c r="D50" s="289"/>
      <c r="E50" s="198"/>
      <c r="F50" s="389"/>
      <c r="G50" s="198"/>
      <c r="H50" s="198"/>
      <c r="I50" s="198"/>
      <c r="J50" s="198"/>
      <c r="K50" s="198"/>
      <c r="L50" s="198"/>
      <c r="M50" s="198"/>
      <c r="N50" s="198"/>
      <c r="O50" s="198"/>
      <c r="P50" s="198"/>
      <c r="Q50" s="198"/>
      <c r="R50" s="198"/>
      <c r="S50" s="198"/>
      <c r="T50" s="198"/>
      <c r="U50" s="198"/>
      <c r="V50" s="198"/>
      <c r="W50" s="198"/>
      <c r="X50" s="198"/>
      <c r="Y50" s="198"/>
      <c r="Z50" s="198"/>
      <c r="AA50" s="198"/>
      <c r="AB50" s="198"/>
      <c r="AC50" s="198"/>
      <c r="AD50" s="198"/>
      <c r="AE50" s="198"/>
      <c r="AF50" s="198"/>
      <c r="AG50" s="198"/>
      <c r="AH50" s="198"/>
      <c r="AI50" s="198"/>
      <c r="AJ50" s="198"/>
      <c r="AK50" s="198"/>
      <c r="AL50" s="198"/>
      <c r="AM50" s="198"/>
      <c r="AN50" s="198"/>
      <c r="AO50" s="198"/>
      <c r="AP50" s="39"/>
      <c r="AQ50" s="39"/>
      <c r="AR50" s="39"/>
      <c r="AS50" s="39"/>
      <c r="AT50" s="39"/>
      <c r="AU50" s="39"/>
      <c r="AV50" s="39"/>
      <c r="AW50" s="39"/>
      <c r="AX50" s="39"/>
      <c r="AY50" s="39"/>
    </row>
    <row r="51" spans="1:51" s="215" customFormat="1" ht="14.1" customHeight="1">
      <c r="A51" s="43"/>
      <c r="B51" s="558"/>
      <c r="C51" s="680" t="s">
        <v>434</v>
      </c>
      <c r="D51" s="680"/>
      <c r="E51" s="569">
        <f ca="1">SUM(G51:AO51)</f>
        <v>16762.222170659308</v>
      </c>
      <c r="F51" s="716"/>
      <c r="G51" s="717">
        <f>'IS(Y)'!G124</f>
        <v>0</v>
      </c>
      <c r="H51" s="717">
        <f ca="1">'IS(Y)'!H124</f>
        <v>0</v>
      </c>
      <c r="I51" s="717">
        <f ca="1">'IS(Y)'!I124</f>
        <v>0</v>
      </c>
      <c r="J51" s="717">
        <f ca="1">'IS(Y)'!J124</f>
        <v>176.51066779308354</v>
      </c>
      <c r="K51" s="717">
        <f ca="1">'IS(Y)'!K124</f>
        <v>245.55934457903476</v>
      </c>
      <c r="L51" s="717">
        <f ca="1">'IS(Y)'!L124</f>
        <v>281.38688813495975</v>
      </c>
      <c r="M51" s="717">
        <f ca="1">'IS(Y)'!M124</f>
        <v>320.49675244488486</v>
      </c>
      <c r="N51" s="717">
        <f ca="1">'IS(Y)'!N124</f>
        <v>360.1628999860402</v>
      </c>
      <c r="O51" s="717">
        <f ca="1">'IS(Y)'!O124</f>
        <v>459.71817180687407</v>
      </c>
      <c r="P51" s="717">
        <f ca="1">'IS(Y)'!P124</f>
        <v>709.94606322006518</v>
      </c>
      <c r="Q51" s="717">
        <f ca="1">'IS(Y)'!Q124</f>
        <v>777.58916744695455</v>
      </c>
      <c r="R51" s="717">
        <f ca="1">'IS(Y)'!R124</f>
        <v>845.10281383400627</v>
      </c>
      <c r="S51" s="717">
        <f ca="1">'IS(Y)'!S124</f>
        <v>912.484800314361</v>
      </c>
      <c r="T51" s="717">
        <f ca="1">'IS(Y)'!T124</f>
        <v>979.73288658616616</v>
      </c>
      <c r="U51" s="717">
        <f ca="1">'IS(Y)'!U124</f>
        <v>1046.844793434982</v>
      </c>
      <c r="V51" s="717">
        <f ca="1">'IS(Y)'!V124</f>
        <v>1113.8182020439231</v>
      </c>
      <c r="W51" s="717">
        <f ca="1">'IS(Y)'!W124</f>
        <v>1180.6507532913399</v>
      </c>
      <c r="X51" s="717">
        <f ca="1">'IS(Y)'!X124</f>
        <v>1247.3400470357947</v>
      </c>
      <c r="Y51" s="717">
        <f ca="1">'IS(Y)'!Y124</f>
        <v>1313.8836413881143</v>
      </c>
      <c r="Z51" s="717">
        <f ca="1">'IS(Y)'!Z124</f>
        <v>1378.3564152514994</v>
      </c>
      <c r="AA51" s="717">
        <f ca="1">'IS(Y)'!AA124</f>
        <v>1365.2668370982385</v>
      </c>
      <c r="AB51" s="717">
        <f ca="1">'IS(Y)'!AB124</f>
        <v>1374.5601959393853</v>
      </c>
      <c r="AC51" s="717">
        <f ca="1">'IS(Y)'!AC124</f>
        <v>672.81082902960168</v>
      </c>
      <c r="AD51" s="717">
        <f ca="1">'IS(Y)'!AD124</f>
        <v>0</v>
      </c>
      <c r="AE51" s="717">
        <f ca="1">'IS(Y)'!AE124</f>
        <v>0</v>
      </c>
      <c r="AF51" s="717">
        <f ca="1">'IS(Y)'!AN124</f>
        <v>0</v>
      </c>
      <c r="AG51" s="717">
        <f ca="1">'IS(Y)'!AO124</f>
        <v>0</v>
      </c>
      <c r="AH51" s="717">
        <f>'IS(Y)'!AP124</f>
        <v>0</v>
      </c>
      <c r="AI51" s="717">
        <f>'IS(Y)'!AQ124</f>
        <v>0</v>
      </c>
      <c r="AJ51" s="717">
        <f>'IS(Y)'!AR124</f>
        <v>0</v>
      </c>
      <c r="AK51" s="717">
        <f>'IS(Y)'!AS124</f>
        <v>0</v>
      </c>
      <c r="AL51" s="717">
        <f>'IS(Y)'!AT124</f>
        <v>0</v>
      </c>
      <c r="AM51" s="717">
        <f>'IS(Y)'!AU124</f>
        <v>0</v>
      </c>
      <c r="AN51" s="717">
        <f>'IS(Y)'!AV124</f>
        <v>0</v>
      </c>
      <c r="AO51" s="717">
        <f>'IS(Y)'!AW124</f>
        <v>0</v>
      </c>
      <c r="AP51" s="258"/>
      <c r="AQ51" s="258"/>
      <c r="AR51" s="258"/>
      <c r="AS51" s="258"/>
      <c r="AT51" s="258"/>
      <c r="AU51" s="258"/>
      <c r="AV51" s="258"/>
      <c r="AW51" s="258"/>
      <c r="AX51" s="258"/>
      <c r="AY51" s="258"/>
    </row>
    <row r="52" spans="1:51" s="215" customFormat="1" ht="14.1" customHeight="1">
      <c r="A52" s="43"/>
      <c r="B52" s="558"/>
      <c r="C52" s="680"/>
      <c r="D52" s="680"/>
      <c r="E52" s="569">
        <f>SUM(G52:AO52)</f>
        <v>0</v>
      </c>
      <c r="F52" s="716"/>
      <c r="G52" s="717"/>
      <c r="H52" s="717"/>
      <c r="I52" s="717"/>
      <c r="J52" s="717"/>
      <c r="K52" s="717"/>
      <c r="L52" s="717"/>
      <c r="M52" s="717"/>
      <c r="N52" s="717"/>
      <c r="O52" s="717"/>
      <c r="P52" s="717"/>
      <c r="Q52" s="717"/>
      <c r="R52" s="717"/>
      <c r="S52" s="717"/>
      <c r="T52" s="717"/>
      <c r="U52" s="717"/>
      <c r="V52" s="717"/>
      <c r="W52" s="717"/>
      <c r="X52" s="717"/>
      <c r="Y52" s="717"/>
      <c r="Z52" s="717"/>
      <c r="AA52" s="717"/>
      <c r="AB52" s="717"/>
      <c r="AC52" s="717"/>
      <c r="AD52" s="717"/>
      <c r="AE52" s="717"/>
      <c r="AF52" s="717"/>
      <c r="AG52" s="717"/>
      <c r="AH52" s="717"/>
      <c r="AI52" s="717"/>
      <c r="AJ52" s="717"/>
      <c r="AK52" s="717"/>
      <c r="AL52" s="717"/>
      <c r="AM52" s="717"/>
      <c r="AN52" s="717"/>
      <c r="AO52" s="717"/>
      <c r="AP52" s="258"/>
      <c r="AQ52" s="258"/>
      <c r="AR52" s="258"/>
      <c r="AS52" s="258"/>
      <c r="AT52" s="258"/>
      <c r="AU52" s="258"/>
      <c r="AV52" s="258"/>
      <c r="AW52" s="258"/>
      <c r="AX52" s="258"/>
      <c r="AY52" s="258"/>
    </row>
    <row r="53" spans="1:51" s="215" customFormat="1" ht="14.1" customHeight="1">
      <c r="A53" s="43"/>
      <c r="B53" s="558"/>
      <c r="C53" s="680"/>
      <c r="D53" s="680"/>
      <c r="E53" s="569">
        <f>SUM(G53:AO53)</f>
        <v>0</v>
      </c>
      <c r="F53" s="716"/>
      <c r="G53" s="717"/>
      <c r="H53" s="717"/>
      <c r="I53" s="717"/>
      <c r="J53" s="717"/>
      <c r="K53" s="717"/>
      <c r="L53" s="717"/>
      <c r="M53" s="717"/>
      <c r="N53" s="717"/>
      <c r="O53" s="717"/>
      <c r="P53" s="717"/>
      <c r="Q53" s="717"/>
      <c r="R53" s="717"/>
      <c r="S53" s="717"/>
      <c r="T53" s="717"/>
      <c r="U53" s="717"/>
      <c r="V53" s="717"/>
      <c r="W53" s="717"/>
      <c r="X53" s="717"/>
      <c r="Y53" s="717"/>
      <c r="Z53" s="717"/>
      <c r="AA53" s="717"/>
      <c r="AB53" s="717"/>
      <c r="AC53" s="717"/>
      <c r="AD53" s="717"/>
      <c r="AE53" s="717"/>
      <c r="AF53" s="717"/>
      <c r="AG53" s="717"/>
      <c r="AH53" s="717"/>
      <c r="AI53" s="717"/>
      <c r="AJ53" s="717"/>
      <c r="AK53" s="717"/>
      <c r="AL53" s="717"/>
      <c r="AM53" s="717"/>
      <c r="AN53" s="717"/>
      <c r="AO53" s="717"/>
      <c r="AP53" s="258"/>
      <c r="AQ53" s="258"/>
      <c r="AR53" s="258"/>
      <c r="AS53" s="258"/>
      <c r="AT53" s="258"/>
      <c r="AU53" s="258"/>
      <c r="AV53" s="258"/>
      <c r="AW53" s="258"/>
      <c r="AX53" s="258"/>
      <c r="AY53" s="258"/>
    </row>
    <row r="54" spans="1:51" s="215" customFormat="1" ht="14.1" customHeight="1">
      <c r="A54" s="43"/>
      <c r="B54" s="43"/>
      <c r="C54" s="38"/>
      <c r="D54" s="38"/>
      <c r="E54" s="54"/>
      <c r="G54" s="258"/>
      <c r="H54" s="258"/>
      <c r="I54" s="258"/>
      <c r="J54" s="258"/>
      <c r="K54" s="258"/>
      <c r="L54" s="258"/>
      <c r="M54" s="258"/>
      <c r="N54" s="258"/>
      <c r="O54" s="258"/>
      <c r="P54" s="258"/>
      <c r="Q54" s="258"/>
      <c r="R54" s="258"/>
      <c r="S54" s="258"/>
      <c r="T54" s="258"/>
      <c r="U54" s="258"/>
      <c r="V54" s="258"/>
      <c r="W54" s="258"/>
      <c r="X54" s="258"/>
      <c r="Y54" s="258"/>
      <c r="Z54" s="258"/>
      <c r="AA54" s="258"/>
      <c r="AB54" s="258"/>
      <c r="AC54" s="258"/>
      <c r="AD54" s="258"/>
      <c r="AE54" s="258"/>
      <c r="AF54" s="258"/>
      <c r="AG54" s="258"/>
      <c r="AH54" s="258"/>
      <c r="AI54" s="258"/>
      <c r="AJ54" s="258"/>
      <c r="AK54" s="258"/>
      <c r="AL54" s="258"/>
      <c r="AM54" s="258"/>
      <c r="AN54" s="258"/>
      <c r="AO54" s="258"/>
      <c r="AP54" s="258"/>
      <c r="AQ54" s="258"/>
      <c r="AR54" s="258"/>
      <c r="AS54" s="258"/>
      <c r="AT54" s="258"/>
      <c r="AU54" s="258"/>
      <c r="AV54" s="258"/>
      <c r="AW54" s="258"/>
      <c r="AX54" s="258"/>
      <c r="AY54" s="258"/>
    </row>
    <row r="55" spans="1:51" s="215" customFormat="1" ht="14.1" customHeight="1">
      <c r="A55" s="43"/>
      <c r="B55" s="127" t="s">
        <v>435</v>
      </c>
      <c r="C55" s="136"/>
      <c r="D55" s="136"/>
      <c r="E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</row>
    <row r="56" spans="1:51" s="215" customFormat="1" ht="14.1" customHeight="1">
      <c r="A56" s="43"/>
      <c r="B56" s="558"/>
      <c r="C56" s="680" t="s">
        <v>295</v>
      </c>
      <c r="D56" s="680"/>
      <c r="E56" s="569">
        <f>SUM(G56:AO56)</f>
        <v>16762.222170659308</v>
      </c>
      <c r="F56" s="716"/>
      <c r="G56" s="717">
        <v>0</v>
      </c>
      <c r="H56" s="717">
        <v>0</v>
      </c>
      <c r="I56" s="717">
        <v>0</v>
      </c>
      <c r="J56" s="717">
        <v>176.51066779308354</v>
      </c>
      <c r="K56" s="717">
        <v>245.55934457903476</v>
      </c>
      <c r="L56" s="717">
        <v>281.38688813495975</v>
      </c>
      <c r="M56" s="717">
        <v>320.49675244488486</v>
      </c>
      <c r="N56" s="717">
        <v>360.1628999860402</v>
      </c>
      <c r="O56" s="717">
        <v>459.71817180687407</v>
      </c>
      <c r="P56" s="717">
        <v>709.94606322006518</v>
      </c>
      <c r="Q56" s="717">
        <v>777.58916744695455</v>
      </c>
      <c r="R56" s="717">
        <v>845.10281383400627</v>
      </c>
      <c r="S56" s="717">
        <v>912.484800314361</v>
      </c>
      <c r="T56" s="717">
        <v>979.73288658616616</v>
      </c>
      <c r="U56" s="717">
        <v>1046.844793434982</v>
      </c>
      <c r="V56" s="717">
        <v>1113.8182020439231</v>
      </c>
      <c r="W56" s="717">
        <v>1180.6507532913399</v>
      </c>
      <c r="X56" s="717">
        <v>1247.3400470357947</v>
      </c>
      <c r="Y56" s="717">
        <v>1313.8836413881143</v>
      </c>
      <c r="Z56" s="717">
        <v>1378.3564152514994</v>
      </c>
      <c r="AA56" s="717">
        <v>1365.2668370982385</v>
      </c>
      <c r="AB56" s="717">
        <v>1374.5601959393853</v>
      </c>
      <c r="AC56" s="717">
        <v>672.81082902960168</v>
      </c>
      <c r="AD56" s="717">
        <v>0</v>
      </c>
      <c r="AE56" s="717">
        <v>0</v>
      </c>
      <c r="AF56" s="717">
        <v>0</v>
      </c>
      <c r="AG56" s="717">
        <v>0</v>
      </c>
      <c r="AH56" s="717">
        <v>0</v>
      </c>
      <c r="AI56" s="717">
        <v>0</v>
      </c>
      <c r="AJ56" s="717">
        <v>0</v>
      </c>
      <c r="AK56" s="717">
        <v>0</v>
      </c>
      <c r="AL56" s="717">
        <v>0</v>
      </c>
      <c r="AM56" s="717">
        <v>0</v>
      </c>
      <c r="AN56" s="717">
        <v>0</v>
      </c>
      <c r="AO56" s="717">
        <v>0</v>
      </c>
      <c r="AP56" s="258"/>
      <c r="AQ56" s="258"/>
      <c r="AR56" s="258"/>
      <c r="AS56" s="258"/>
      <c r="AT56" s="258"/>
      <c r="AU56" s="258"/>
      <c r="AV56" s="258"/>
      <c r="AW56" s="258"/>
      <c r="AX56" s="258"/>
      <c r="AY56" s="258"/>
    </row>
    <row r="57" spans="1:51" s="215" customFormat="1" ht="14.1" customHeight="1">
      <c r="A57" s="43"/>
      <c r="B57" s="558"/>
      <c r="C57" s="680"/>
      <c r="D57" s="680"/>
      <c r="E57" s="569">
        <f>SUM(G57:AO57)</f>
        <v>0</v>
      </c>
      <c r="F57" s="716"/>
      <c r="G57" s="717"/>
      <c r="H57" s="717"/>
      <c r="I57" s="717"/>
      <c r="J57" s="717"/>
      <c r="K57" s="717"/>
      <c r="L57" s="717"/>
      <c r="M57" s="717"/>
      <c r="N57" s="717"/>
      <c r="O57" s="717"/>
      <c r="P57" s="717"/>
      <c r="Q57" s="717"/>
      <c r="R57" s="717"/>
      <c r="S57" s="717"/>
      <c r="T57" s="717"/>
      <c r="U57" s="717"/>
      <c r="V57" s="717"/>
      <c r="W57" s="717"/>
      <c r="X57" s="717"/>
      <c r="Y57" s="717"/>
      <c r="Z57" s="717"/>
      <c r="AA57" s="717"/>
      <c r="AB57" s="717"/>
      <c r="AC57" s="717"/>
      <c r="AD57" s="717"/>
      <c r="AE57" s="717"/>
      <c r="AF57" s="717"/>
      <c r="AG57" s="717"/>
      <c r="AH57" s="717"/>
      <c r="AI57" s="717"/>
      <c r="AJ57" s="717"/>
      <c r="AK57" s="717"/>
      <c r="AL57" s="717"/>
      <c r="AM57" s="717"/>
      <c r="AN57" s="717"/>
      <c r="AO57" s="717"/>
      <c r="AP57" s="258"/>
      <c r="AQ57" s="258"/>
      <c r="AR57" s="258"/>
      <c r="AS57" s="258"/>
      <c r="AT57" s="258"/>
      <c r="AU57" s="258"/>
      <c r="AV57" s="258"/>
      <c r="AW57" s="258"/>
      <c r="AX57" s="258"/>
      <c r="AY57" s="258"/>
    </row>
    <row r="58" spans="1:51" s="215" customFormat="1" ht="14.1" customHeight="1">
      <c r="A58" s="43"/>
      <c r="B58" s="558"/>
      <c r="C58" s="680"/>
      <c r="D58" s="680"/>
      <c r="E58" s="569">
        <f>SUM(G58:AO58)</f>
        <v>0</v>
      </c>
      <c r="F58" s="716"/>
      <c r="G58" s="717"/>
      <c r="H58" s="717"/>
      <c r="I58" s="717"/>
      <c r="J58" s="717"/>
      <c r="K58" s="717"/>
      <c r="L58" s="717"/>
      <c r="M58" s="717"/>
      <c r="N58" s="717"/>
      <c r="O58" s="717"/>
      <c r="P58" s="717"/>
      <c r="Q58" s="717"/>
      <c r="R58" s="717"/>
      <c r="S58" s="717"/>
      <c r="T58" s="717"/>
      <c r="U58" s="717"/>
      <c r="V58" s="717"/>
      <c r="W58" s="717"/>
      <c r="X58" s="717"/>
      <c r="Y58" s="717"/>
      <c r="Z58" s="717"/>
      <c r="AA58" s="717"/>
      <c r="AB58" s="717"/>
      <c r="AC58" s="717"/>
      <c r="AD58" s="717"/>
      <c r="AE58" s="717"/>
      <c r="AF58" s="717"/>
      <c r="AG58" s="717"/>
      <c r="AH58" s="717"/>
      <c r="AI58" s="717"/>
      <c r="AJ58" s="717"/>
      <c r="AK58" s="717"/>
      <c r="AL58" s="717"/>
      <c r="AM58" s="717"/>
      <c r="AN58" s="717"/>
      <c r="AO58" s="717"/>
      <c r="AP58" s="258"/>
      <c r="AQ58" s="258"/>
      <c r="AR58" s="258"/>
      <c r="AS58" s="258"/>
      <c r="AT58" s="258"/>
      <c r="AU58" s="258"/>
      <c r="AV58" s="258"/>
      <c r="AW58" s="258"/>
      <c r="AX58" s="258"/>
      <c r="AY58" s="258"/>
    </row>
    <row r="59" spans="1:51" s="215" customFormat="1" ht="14.1" customHeight="1">
      <c r="A59" s="43"/>
      <c r="B59" s="43"/>
      <c r="C59" s="38"/>
      <c r="D59" s="38"/>
      <c r="E59" s="54"/>
      <c r="G59" s="258"/>
      <c r="H59" s="258"/>
      <c r="I59" s="258"/>
      <c r="J59" s="258"/>
      <c r="K59" s="258"/>
      <c r="L59" s="258"/>
      <c r="M59" s="258"/>
      <c r="N59" s="258"/>
      <c r="O59" s="258"/>
      <c r="P59" s="258"/>
      <c r="Q59" s="258"/>
      <c r="R59" s="258"/>
      <c r="S59" s="258"/>
      <c r="T59" s="258"/>
      <c r="U59" s="258"/>
      <c r="V59" s="258"/>
      <c r="W59" s="258"/>
      <c r="X59" s="258"/>
      <c r="Y59" s="258"/>
      <c r="Z59" s="258"/>
      <c r="AA59" s="258"/>
      <c r="AB59" s="258"/>
      <c r="AC59" s="258"/>
      <c r="AD59" s="258"/>
      <c r="AE59" s="258"/>
      <c r="AF59" s="258"/>
      <c r="AG59" s="258"/>
      <c r="AH59" s="258"/>
      <c r="AI59" s="258"/>
      <c r="AJ59" s="258"/>
      <c r="AK59" s="258"/>
      <c r="AL59" s="258"/>
      <c r="AM59" s="258"/>
      <c r="AN59" s="258"/>
      <c r="AO59" s="258"/>
      <c r="AP59" s="258"/>
      <c r="AQ59" s="258"/>
      <c r="AR59" s="258"/>
      <c r="AS59" s="258"/>
      <c r="AT59" s="258"/>
      <c r="AU59" s="258"/>
      <c r="AV59" s="258"/>
      <c r="AW59" s="258"/>
      <c r="AX59" s="258"/>
      <c r="AY59" s="258"/>
    </row>
    <row r="60" spans="1:51" s="215" customFormat="1" ht="14.1" customHeight="1">
      <c r="A60" s="43"/>
      <c r="B60" s="127" t="s">
        <v>436</v>
      </c>
      <c r="C60" s="136"/>
      <c r="D60" s="136"/>
      <c r="E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</row>
    <row r="61" spans="1:51" s="215" customFormat="1" ht="14.1" customHeight="1">
      <c r="A61" s="43"/>
      <c r="B61" s="558"/>
      <c r="C61" s="680" t="s">
        <v>434</v>
      </c>
      <c r="D61" s="680"/>
      <c r="E61" s="569">
        <f ca="1">SUM(G61:AO61)</f>
        <v>0</v>
      </c>
      <c r="F61" s="716"/>
      <c r="G61" s="717">
        <f t="shared" ref="G61:AF61" si="89">IF(ABS(G51-G56)&lt;0.0001,0,ABS(G51-G56))</f>
        <v>0</v>
      </c>
      <c r="H61" s="717">
        <f t="shared" ca="1" si="89"/>
        <v>0</v>
      </c>
      <c r="I61" s="717">
        <f t="shared" ca="1" si="89"/>
        <v>0</v>
      </c>
      <c r="J61" s="717">
        <f t="shared" ca="1" si="89"/>
        <v>0</v>
      </c>
      <c r="K61" s="717">
        <f t="shared" ca="1" si="89"/>
        <v>0</v>
      </c>
      <c r="L61" s="717">
        <f t="shared" ca="1" si="89"/>
        <v>0</v>
      </c>
      <c r="M61" s="717">
        <f t="shared" ca="1" si="89"/>
        <v>0</v>
      </c>
      <c r="N61" s="717">
        <f t="shared" ca="1" si="89"/>
        <v>0</v>
      </c>
      <c r="O61" s="717">
        <f t="shared" ca="1" si="89"/>
        <v>0</v>
      </c>
      <c r="P61" s="717">
        <f t="shared" ca="1" si="89"/>
        <v>0</v>
      </c>
      <c r="Q61" s="717">
        <f t="shared" ca="1" si="89"/>
        <v>0</v>
      </c>
      <c r="R61" s="717">
        <f t="shared" ca="1" si="89"/>
        <v>0</v>
      </c>
      <c r="S61" s="717">
        <f t="shared" ca="1" si="89"/>
        <v>0</v>
      </c>
      <c r="T61" s="717">
        <f t="shared" ca="1" si="89"/>
        <v>0</v>
      </c>
      <c r="U61" s="717">
        <f t="shared" ca="1" si="89"/>
        <v>0</v>
      </c>
      <c r="V61" s="717">
        <f t="shared" ca="1" si="89"/>
        <v>0</v>
      </c>
      <c r="W61" s="717">
        <f t="shared" ca="1" si="89"/>
        <v>0</v>
      </c>
      <c r="X61" s="717">
        <f t="shared" ca="1" si="89"/>
        <v>0</v>
      </c>
      <c r="Y61" s="717">
        <f t="shared" ca="1" si="89"/>
        <v>0</v>
      </c>
      <c r="Z61" s="717">
        <f t="shared" ca="1" si="89"/>
        <v>0</v>
      </c>
      <c r="AA61" s="717">
        <f t="shared" ca="1" si="89"/>
        <v>0</v>
      </c>
      <c r="AB61" s="717">
        <f t="shared" ca="1" si="89"/>
        <v>0</v>
      </c>
      <c r="AC61" s="717">
        <f t="shared" ca="1" si="89"/>
        <v>0</v>
      </c>
      <c r="AD61" s="717">
        <f t="shared" ca="1" si="89"/>
        <v>0</v>
      </c>
      <c r="AE61" s="717">
        <f t="shared" ca="1" si="89"/>
        <v>0</v>
      </c>
      <c r="AF61" s="717">
        <f t="shared" ca="1" si="89"/>
        <v>0</v>
      </c>
      <c r="AG61" s="717">
        <f t="shared" ref="AG61:AO61" ca="1" si="90">IF(ABS(AG51-AG56)&lt;0.0001,0,ABS(AG51-AG56))</f>
        <v>0</v>
      </c>
      <c r="AH61" s="717">
        <f t="shared" si="90"/>
        <v>0</v>
      </c>
      <c r="AI61" s="717">
        <f t="shared" si="90"/>
        <v>0</v>
      </c>
      <c r="AJ61" s="717">
        <f t="shared" si="90"/>
        <v>0</v>
      </c>
      <c r="AK61" s="717">
        <f t="shared" si="90"/>
        <v>0</v>
      </c>
      <c r="AL61" s="717">
        <f t="shared" si="90"/>
        <v>0</v>
      </c>
      <c r="AM61" s="717">
        <f t="shared" si="90"/>
        <v>0</v>
      </c>
      <c r="AN61" s="717">
        <f t="shared" si="90"/>
        <v>0</v>
      </c>
      <c r="AO61" s="717">
        <f t="shared" si="90"/>
        <v>0</v>
      </c>
      <c r="AP61" s="258"/>
      <c r="AQ61" s="258"/>
      <c r="AR61" s="258"/>
      <c r="AS61" s="258"/>
      <c r="AT61" s="258"/>
      <c r="AU61" s="258"/>
      <c r="AV61" s="258"/>
      <c r="AW61" s="258"/>
      <c r="AX61" s="258"/>
      <c r="AY61" s="258"/>
    </row>
    <row r="62" spans="1:51" s="215" customFormat="1" ht="14.1" customHeight="1">
      <c r="A62" s="43"/>
      <c r="B62" s="558"/>
      <c r="C62" s="680"/>
      <c r="D62" s="680"/>
      <c r="E62" s="569">
        <f>SUM(G62:AO62)</f>
        <v>0</v>
      </c>
      <c r="F62" s="716"/>
      <c r="G62" s="717">
        <f t="shared" ref="G62:AF62" si="91">IF(ABS(G52-G57)&lt;0.0001,0,ABS(G52-G57))</f>
        <v>0</v>
      </c>
      <c r="H62" s="717">
        <f t="shared" si="91"/>
        <v>0</v>
      </c>
      <c r="I62" s="717">
        <f t="shared" si="91"/>
        <v>0</v>
      </c>
      <c r="J62" s="717">
        <f t="shared" si="91"/>
        <v>0</v>
      </c>
      <c r="K62" s="717">
        <f t="shared" si="91"/>
        <v>0</v>
      </c>
      <c r="L62" s="717">
        <f t="shared" si="91"/>
        <v>0</v>
      </c>
      <c r="M62" s="717">
        <f t="shared" si="91"/>
        <v>0</v>
      </c>
      <c r="N62" s="717">
        <f t="shared" si="91"/>
        <v>0</v>
      </c>
      <c r="O62" s="717">
        <f t="shared" si="91"/>
        <v>0</v>
      </c>
      <c r="P62" s="717">
        <f t="shared" si="91"/>
        <v>0</v>
      </c>
      <c r="Q62" s="717">
        <f t="shared" si="91"/>
        <v>0</v>
      </c>
      <c r="R62" s="717">
        <f t="shared" si="91"/>
        <v>0</v>
      </c>
      <c r="S62" s="717">
        <f t="shared" si="91"/>
        <v>0</v>
      </c>
      <c r="T62" s="717">
        <f t="shared" si="91"/>
        <v>0</v>
      </c>
      <c r="U62" s="717">
        <f t="shared" si="91"/>
        <v>0</v>
      </c>
      <c r="V62" s="717">
        <f t="shared" si="91"/>
        <v>0</v>
      </c>
      <c r="W62" s="717">
        <f t="shared" si="91"/>
        <v>0</v>
      </c>
      <c r="X62" s="717">
        <f t="shared" si="91"/>
        <v>0</v>
      </c>
      <c r="Y62" s="717">
        <f t="shared" si="91"/>
        <v>0</v>
      </c>
      <c r="Z62" s="717">
        <f t="shared" si="91"/>
        <v>0</v>
      </c>
      <c r="AA62" s="717">
        <f t="shared" si="91"/>
        <v>0</v>
      </c>
      <c r="AB62" s="717">
        <f t="shared" si="91"/>
        <v>0</v>
      </c>
      <c r="AC62" s="717">
        <f t="shared" si="91"/>
        <v>0</v>
      </c>
      <c r="AD62" s="717">
        <f t="shared" si="91"/>
        <v>0</v>
      </c>
      <c r="AE62" s="717">
        <f t="shared" si="91"/>
        <v>0</v>
      </c>
      <c r="AF62" s="717">
        <f t="shared" si="91"/>
        <v>0</v>
      </c>
      <c r="AG62" s="717">
        <f t="shared" ref="AG62:AO62" si="92">IF(ABS(AG52-AG57)&lt;0.0001,0,ABS(AG52-AG57))</f>
        <v>0</v>
      </c>
      <c r="AH62" s="717">
        <f t="shared" si="92"/>
        <v>0</v>
      </c>
      <c r="AI62" s="717">
        <f t="shared" si="92"/>
        <v>0</v>
      </c>
      <c r="AJ62" s="717">
        <f t="shared" si="92"/>
        <v>0</v>
      </c>
      <c r="AK62" s="717">
        <f t="shared" si="92"/>
        <v>0</v>
      </c>
      <c r="AL62" s="717">
        <f t="shared" si="92"/>
        <v>0</v>
      </c>
      <c r="AM62" s="717">
        <f t="shared" si="92"/>
        <v>0</v>
      </c>
      <c r="AN62" s="717">
        <f t="shared" si="92"/>
        <v>0</v>
      </c>
      <c r="AO62" s="717">
        <f t="shared" si="92"/>
        <v>0</v>
      </c>
      <c r="AP62" s="258"/>
      <c r="AQ62" s="258"/>
      <c r="AR62" s="258"/>
      <c r="AS62" s="258"/>
      <c r="AT62" s="258"/>
      <c r="AU62" s="258"/>
      <c r="AV62" s="258"/>
      <c r="AW62" s="258"/>
      <c r="AX62" s="258"/>
      <c r="AY62" s="258"/>
    </row>
    <row r="63" spans="1:51" s="215" customFormat="1" ht="14.1" customHeight="1">
      <c r="A63" s="43"/>
      <c r="B63" s="558"/>
      <c r="C63" s="680"/>
      <c r="D63" s="680"/>
      <c r="E63" s="569">
        <f>SUM(G63:AO63)</f>
        <v>0</v>
      </c>
      <c r="F63" s="716"/>
      <c r="G63" s="717">
        <f t="shared" ref="G63:AF63" si="93">IF(ABS(G53-G58)&lt;0.0001,0,ABS(G53-G58))</f>
        <v>0</v>
      </c>
      <c r="H63" s="717">
        <f t="shared" si="93"/>
        <v>0</v>
      </c>
      <c r="I63" s="717">
        <f t="shared" si="93"/>
        <v>0</v>
      </c>
      <c r="J63" s="717">
        <f t="shared" si="93"/>
        <v>0</v>
      </c>
      <c r="K63" s="717">
        <f t="shared" si="93"/>
        <v>0</v>
      </c>
      <c r="L63" s="717">
        <f t="shared" si="93"/>
        <v>0</v>
      </c>
      <c r="M63" s="717">
        <f t="shared" si="93"/>
        <v>0</v>
      </c>
      <c r="N63" s="717">
        <f t="shared" si="93"/>
        <v>0</v>
      </c>
      <c r="O63" s="717">
        <f t="shared" si="93"/>
        <v>0</v>
      </c>
      <c r="P63" s="717">
        <f t="shared" si="93"/>
        <v>0</v>
      </c>
      <c r="Q63" s="717">
        <f t="shared" si="93"/>
        <v>0</v>
      </c>
      <c r="R63" s="717">
        <f t="shared" si="93"/>
        <v>0</v>
      </c>
      <c r="S63" s="717">
        <f t="shared" si="93"/>
        <v>0</v>
      </c>
      <c r="T63" s="717">
        <f t="shared" si="93"/>
        <v>0</v>
      </c>
      <c r="U63" s="717">
        <f t="shared" si="93"/>
        <v>0</v>
      </c>
      <c r="V63" s="717">
        <f t="shared" si="93"/>
        <v>0</v>
      </c>
      <c r="W63" s="717">
        <f t="shared" si="93"/>
        <v>0</v>
      </c>
      <c r="X63" s="717">
        <f t="shared" si="93"/>
        <v>0</v>
      </c>
      <c r="Y63" s="717">
        <f t="shared" si="93"/>
        <v>0</v>
      </c>
      <c r="Z63" s="717">
        <f t="shared" si="93"/>
        <v>0</v>
      </c>
      <c r="AA63" s="717">
        <f t="shared" si="93"/>
        <v>0</v>
      </c>
      <c r="AB63" s="717">
        <f t="shared" si="93"/>
        <v>0</v>
      </c>
      <c r="AC63" s="717">
        <f t="shared" si="93"/>
        <v>0</v>
      </c>
      <c r="AD63" s="717">
        <f t="shared" si="93"/>
        <v>0</v>
      </c>
      <c r="AE63" s="717">
        <f t="shared" si="93"/>
        <v>0</v>
      </c>
      <c r="AF63" s="717">
        <f t="shared" si="93"/>
        <v>0</v>
      </c>
      <c r="AG63" s="717">
        <f t="shared" ref="AG63:AO63" si="94">IF(ABS(AG53-AG58)&lt;0.0001,0,ABS(AG53-AG58))</f>
        <v>0</v>
      </c>
      <c r="AH63" s="717">
        <f t="shared" si="94"/>
        <v>0</v>
      </c>
      <c r="AI63" s="717">
        <f t="shared" si="94"/>
        <v>0</v>
      </c>
      <c r="AJ63" s="717">
        <f t="shared" si="94"/>
        <v>0</v>
      </c>
      <c r="AK63" s="717">
        <f t="shared" si="94"/>
        <v>0</v>
      </c>
      <c r="AL63" s="717">
        <f t="shared" si="94"/>
        <v>0</v>
      </c>
      <c r="AM63" s="717">
        <f t="shared" si="94"/>
        <v>0</v>
      </c>
      <c r="AN63" s="717">
        <f t="shared" si="94"/>
        <v>0</v>
      </c>
      <c r="AO63" s="717">
        <f t="shared" si="94"/>
        <v>0</v>
      </c>
      <c r="AP63" s="258"/>
      <c r="AQ63" s="258"/>
      <c r="AR63" s="258"/>
      <c r="AS63" s="258"/>
      <c r="AT63" s="258"/>
      <c r="AU63" s="258"/>
      <c r="AV63" s="258"/>
      <c r="AW63" s="258"/>
      <c r="AX63" s="258"/>
      <c r="AY63" s="258"/>
    </row>
    <row r="64" spans="1:51" s="215" customFormat="1" ht="14.1" customHeight="1">
      <c r="F64" s="291"/>
    </row>
    <row r="65" spans="6:6" s="215" customFormat="1" ht="14.1" customHeight="1">
      <c r="F65" s="291"/>
    </row>
    <row r="66" spans="6:6" s="215" customFormat="1" ht="14.1" customHeight="1"/>
    <row r="67" spans="6:6" s="215" customFormat="1" ht="14.1" customHeight="1"/>
    <row r="68" spans="6:6" s="215" customFormat="1" ht="14.1" customHeight="1"/>
    <row r="69" spans="6:6" ht="14.1" customHeight="1"/>
    <row r="70" spans="6:6" ht="14.1" customHeight="1"/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>
    <tabColor theme="0" tint="-0.499984740745262"/>
  </sheetPr>
  <dimension ref="A1:FG82"/>
  <sheetViews>
    <sheetView showZeros="0" zoomScale="70" zoomScaleNormal="7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J33" sqref="J33"/>
    </sheetView>
  </sheetViews>
  <sheetFormatPr defaultColWidth="8.77734375" defaultRowHeight="15" customHeight="1"/>
  <cols>
    <col min="1" max="1" width="2.77734375" style="37" customWidth="1"/>
    <col min="2" max="2" width="25.77734375" style="15" customWidth="1"/>
    <col min="3" max="3" width="8.77734375" style="48" customWidth="1"/>
    <col min="4" max="4" width="8.77734375" style="516" customWidth="1"/>
    <col min="5" max="5" width="8.77734375" style="48" customWidth="1"/>
    <col min="6" max="6" width="1.88671875" style="15" customWidth="1"/>
    <col min="7" max="146" width="8.77734375" style="15" customWidth="1"/>
    <col min="147" max="16384" width="8.77734375" style="19"/>
  </cols>
  <sheetData>
    <row r="1" spans="1:146" s="157" customFormat="1" ht="20.100000000000001" customHeight="1">
      <c r="A1" s="226" t="str">
        <f>Projectname</f>
        <v>당진 태양광 FS 재무모델</v>
      </c>
      <c r="B1" s="179"/>
      <c r="C1" s="491"/>
      <c r="D1" s="391"/>
      <c r="E1" s="491"/>
    </row>
    <row r="2" spans="1:146" s="158" customFormat="1" ht="20.100000000000001" customHeight="1">
      <c r="A2" s="227" t="s">
        <v>313</v>
      </c>
      <c r="B2" s="193"/>
      <c r="C2" s="493"/>
      <c r="D2" s="928"/>
      <c r="E2" s="493">
        <v>0</v>
      </c>
      <c r="F2" s="193"/>
    </row>
    <row r="3" spans="1:146" s="161" customFormat="1" ht="14.1" customHeight="1">
      <c r="A3" s="494"/>
      <c r="B3" s="495"/>
      <c r="C3" s="496"/>
      <c r="D3" s="929"/>
      <c r="E3" s="496"/>
      <c r="F3" s="495"/>
    </row>
    <row r="4" spans="1:146" s="35" customFormat="1" ht="14.1" customHeight="1">
      <c r="B4" s="709" t="s">
        <v>256</v>
      </c>
      <c r="C4" s="710"/>
      <c r="D4" s="930"/>
      <c r="E4" s="710"/>
      <c r="F4" s="709"/>
      <c r="G4" s="712">
        <f>기준분기</f>
        <v>45016</v>
      </c>
      <c r="H4" s="712">
        <f t="shared" ref="H4:Q4" si="0">EOMONTH(G4,3)</f>
        <v>45107</v>
      </c>
      <c r="I4" s="712">
        <f t="shared" si="0"/>
        <v>45199</v>
      </c>
      <c r="J4" s="712">
        <f t="shared" si="0"/>
        <v>45291</v>
      </c>
      <c r="K4" s="712">
        <f t="shared" si="0"/>
        <v>45382</v>
      </c>
      <c r="L4" s="712">
        <f t="shared" si="0"/>
        <v>45473</v>
      </c>
      <c r="M4" s="712">
        <f t="shared" si="0"/>
        <v>45565</v>
      </c>
      <c r="N4" s="712">
        <f t="shared" si="0"/>
        <v>45657</v>
      </c>
      <c r="O4" s="712">
        <f t="shared" si="0"/>
        <v>45747</v>
      </c>
      <c r="P4" s="712">
        <f t="shared" si="0"/>
        <v>45838</v>
      </c>
      <c r="Q4" s="712">
        <f t="shared" si="0"/>
        <v>45930</v>
      </c>
      <c r="R4" s="712">
        <f t="shared" ref="R4" si="1">EOMONTH(Q4,3)</f>
        <v>46022</v>
      </c>
      <c r="S4" s="712">
        <f t="shared" ref="S4" si="2">EOMONTH(R4,3)</f>
        <v>46112</v>
      </c>
      <c r="T4" s="712">
        <f t="shared" ref="T4" si="3">EOMONTH(S4,3)</f>
        <v>46203</v>
      </c>
      <c r="U4" s="712">
        <f t="shared" ref="U4" si="4">EOMONTH(T4,3)</f>
        <v>46295</v>
      </c>
      <c r="V4" s="712">
        <f t="shared" ref="V4" si="5">EOMONTH(U4,3)</f>
        <v>46387</v>
      </c>
      <c r="W4" s="712">
        <f t="shared" ref="W4" si="6">EOMONTH(V4,3)</f>
        <v>46477</v>
      </c>
      <c r="X4" s="712">
        <f t="shared" ref="X4" si="7">EOMONTH(W4,3)</f>
        <v>46568</v>
      </c>
      <c r="Y4" s="712">
        <f t="shared" ref="Y4" si="8">EOMONTH(X4,3)</f>
        <v>46660</v>
      </c>
      <c r="Z4" s="712">
        <f t="shared" ref="Z4" si="9">EOMONTH(Y4,3)</f>
        <v>46752</v>
      </c>
      <c r="AA4" s="712">
        <f t="shared" ref="AA4" si="10">EOMONTH(Z4,3)</f>
        <v>46843</v>
      </c>
      <c r="AB4" s="712">
        <f t="shared" ref="AB4" si="11">EOMONTH(AA4,3)</f>
        <v>46934</v>
      </c>
      <c r="AC4" s="712">
        <f t="shared" ref="AC4" si="12">EOMONTH(AB4,3)</f>
        <v>47026</v>
      </c>
      <c r="AD4" s="712">
        <f t="shared" ref="AD4" si="13">EOMONTH(AC4,3)</f>
        <v>47118</v>
      </c>
      <c r="AE4" s="712">
        <f t="shared" ref="AE4" si="14">EOMONTH(AD4,3)</f>
        <v>47208</v>
      </c>
      <c r="AF4" s="712">
        <f t="shared" ref="AF4" si="15">EOMONTH(AE4,3)</f>
        <v>47299</v>
      </c>
      <c r="AG4" s="712">
        <f t="shared" ref="AG4" si="16">EOMONTH(AF4,3)</f>
        <v>47391</v>
      </c>
      <c r="AH4" s="712">
        <f t="shared" ref="AH4" si="17">EOMONTH(AG4,3)</f>
        <v>47483</v>
      </c>
      <c r="AI4" s="712">
        <f t="shared" ref="AI4" si="18">EOMONTH(AH4,3)</f>
        <v>47573</v>
      </c>
      <c r="AJ4" s="712">
        <f t="shared" ref="AJ4" si="19">EOMONTH(AI4,3)</f>
        <v>47664</v>
      </c>
      <c r="AK4" s="712">
        <f t="shared" ref="AK4" si="20">EOMONTH(AJ4,3)</f>
        <v>47756</v>
      </c>
      <c r="AL4" s="712">
        <f t="shared" ref="AL4" si="21">EOMONTH(AK4,3)</f>
        <v>47848</v>
      </c>
      <c r="AM4" s="712">
        <f t="shared" ref="AM4" si="22">EOMONTH(AL4,3)</f>
        <v>47938</v>
      </c>
      <c r="AN4" s="712">
        <f t="shared" ref="AN4" si="23">EOMONTH(AM4,3)</f>
        <v>48029</v>
      </c>
      <c r="AO4" s="712">
        <f t="shared" ref="AO4" si="24">EOMONTH(AN4,3)</f>
        <v>48121</v>
      </c>
      <c r="AP4" s="712">
        <f t="shared" ref="AP4" si="25">EOMONTH(AO4,3)</f>
        <v>48213</v>
      </c>
      <c r="AQ4" s="712">
        <f t="shared" ref="AQ4" si="26">EOMONTH(AP4,3)</f>
        <v>48304</v>
      </c>
      <c r="AR4" s="712">
        <f t="shared" ref="AR4" si="27">EOMONTH(AQ4,3)</f>
        <v>48395</v>
      </c>
      <c r="AS4" s="712">
        <f t="shared" ref="AS4" si="28">EOMONTH(AR4,3)</f>
        <v>48487</v>
      </c>
      <c r="AT4" s="712">
        <f t="shared" ref="AT4" si="29">EOMONTH(AS4,3)</f>
        <v>48579</v>
      </c>
      <c r="AU4" s="712">
        <f t="shared" ref="AU4" si="30">EOMONTH(AT4,3)</f>
        <v>48669</v>
      </c>
      <c r="AV4" s="712">
        <f t="shared" ref="AV4" si="31">EOMONTH(AU4,3)</f>
        <v>48760</v>
      </c>
      <c r="AW4" s="712">
        <f t="shared" ref="AW4" si="32">EOMONTH(AV4,3)</f>
        <v>48852</v>
      </c>
      <c r="AX4" s="712">
        <f t="shared" ref="AX4" si="33">EOMONTH(AW4,3)</f>
        <v>48944</v>
      </c>
      <c r="AY4" s="712">
        <f t="shared" ref="AY4" si="34">EOMONTH(AX4,3)</f>
        <v>49034</v>
      </c>
      <c r="AZ4" s="712">
        <f t="shared" ref="AZ4" si="35">EOMONTH(AY4,3)</f>
        <v>49125</v>
      </c>
      <c r="BA4" s="712">
        <f t="shared" ref="BA4" si="36">EOMONTH(AZ4,3)</f>
        <v>49217</v>
      </c>
      <c r="BB4" s="712">
        <f t="shared" ref="BB4" si="37">EOMONTH(BA4,3)</f>
        <v>49309</v>
      </c>
      <c r="BC4" s="712">
        <f t="shared" ref="BC4" si="38">EOMONTH(BB4,3)</f>
        <v>49399</v>
      </c>
      <c r="BD4" s="712">
        <f t="shared" ref="BD4" si="39">EOMONTH(BC4,3)</f>
        <v>49490</v>
      </c>
      <c r="BE4" s="712">
        <f t="shared" ref="BE4" si="40">EOMONTH(BD4,3)</f>
        <v>49582</v>
      </c>
      <c r="BF4" s="712">
        <f t="shared" ref="BF4" si="41">EOMONTH(BE4,3)</f>
        <v>49674</v>
      </c>
      <c r="BG4" s="712">
        <f t="shared" ref="BG4" si="42">EOMONTH(BF4,3)</f>
        <v>49765</v>
      </c>
      <c r="BH4" s="712">
        <f t="shared" ref="BH4" si="43">EOMONTH(BG4,3)</f>
        <v>49856</v>
      </c>
      <c r="BI4" s="712">
        <f t="shared" ref="BI4" si="44">EOMONTH(BH4,3)</f>
        <v>49948</v>
      </c>
      <c r="BJ4" s="712">
        <f t="shared" ref="BJ4" si="45">EOMONTH(BI4,3)</f>
        <v>50040</v>
      </c>
      <c r="BK4" s="712">
        <f t="shared" ref="BK4" si="46">EOMONTH(BJ4,3)</f>
        <v>50130</v>
      </c>
      <c r="BL4" s="712">
        <f t="shared" ref="BL4" si="47">EOMONTH(BK4,3)</f>
        <v>50221</v>
      </c>
      <c r="BM4" s="712">
        <f t="shared" ref="BM4" si="48">EOMONTH(BL4,3)</f>
        <v>50313</v>
      </c>
      <c r="BN4" s="712">
        <f t="shared" ref="BN4" si="49">EOMONTH(BM4,3)</f>
        <v>50405</v>
      </c>
      <c r="BO4" s="712">
        <f t="shared" ref="BO4" si="50">EOMONTH(BN4,3)</f>
        <v>50495</v>
      </c>
      <c r="BP4" s="712">
        <f t="shared" ref="BP4" si="51">EOMONTH(BO4,3)</f>
        <v>50586</v>
      </c>
      <c r="BQ4" s="712">
        <f t="shared" ref="BQ4" si="52">EOMONTH(BP4,3)</f>
        <v>50678</v>
      </c>
      <c r="BR4" s="712">
        <f t="shared" ref="BR4" si="53">EOMONTH(BQ4,3)</f>
        <v>50770</v>
      </c>
      <c r="BS4" s="712">
        <f t="shared" ref="BS4" si="54">EOMONTH(BR4,3)</f>
        <v>50860</v>
      </c>
      <c r="BT4" s="712">
        <f t="shared" ref="BT4" si="55">EOMONTH(BS4,3)</f>
        <v>50951</v>
      </c>
      <c r="BU4" s="712">
        <f t="shared" ref="BU4" si="56">EOMONTH(BT4,3)</f>
        <v>51043</v>
      </c>
      <c r="BV4" s="712">
        <f t="shared" ref="BV4" si="57">EOMONTH(BU4,3)</f>
        <v>51135</v>
      </c>
      <c r="BW4" s="712">
        <f t="shared" ref="BW4" si="58">EOMONTH(BV4,3)</f>
        <v>51226</v>
      </c>
      <c r="BX4" s="712">
        <f t="shared" ref="BX4" si="59">EOMONTH(BW4,3)</f>
        <v>51317</v>
      </c>
      <c r="BY4" s="712">
        <f t="shared" ref="BY4" si="60">EOMONTH(BX4,3)</f>
        <v>51409</v>
      </c>
      <c r="BZ4" s="712">
        <f t="shared" ref="BZ4" si="61">EOMONTH(BY4,3)</f>
        <v>51501</v>
      </c>
      <c r="CA4" s="712">
        <f t="shared" ref="CA4" si="62">EOMONTH(BZ4,3)</f>
        <v>51591</v>
      </c>
      <c r="CB4" s="712">
        <f t="shared" ref="CB4" si="63">EOMONTH(CA4,3)</f>
        <v>51682</v>
      </c>
      <c r="CC4" s="712">
        <f t="shared" ref="CC4" si="64">EOMONTH(CB4,3)</f>
        <v>51774</v>
      </c>
      <c r="CD4" s="712">
        <f t="shared" ref="CD4" si="65">EOMONTH(CC4,3)</f>
        <v>51866</v>
      </c>
      <c r="CE4" s="712">
        <f t="shared" ref="CE4" si="66">EOMONTH(CD4,3)</f>
        <v>51956</v>
      </c>
      <c r="CF4" s="712">
        <f t="shared" ref="CF4" si="67">EOMONTH(CE4,3)</f>
        <v>52047</v>
      </c>
      <c r="CG4" s="712">
        <f t="shared" ref="CG4" si="68">EOMONTH(CF4,3)</f>
        <v>52139</v>
      </c>
      <c r="CH4" s="712">
        <f t="shared" ref="CH4" si="69">EOMONTH(CG4,3)</f>
        <v>52231</v>
      </c>
      <c r="CI4" s="712">
        <f t="shared" ref="CI4" si="70">EOMONTH(CH4,3)</f>
        <v>52321</v>
      </c>
      <c r="CJ4" s="712">
        <f t="shared" ref="CJ4" si="71">EOMONTH(CI4,3)</f>
        <v>52412</v>
      </c>
      <c r="CK4" s="712">
        <f t="shared" ref="CK4" si="72">EOMONTH(CJ4,3)</f>
        <v>52504</v>
      </c>
      <c r="CL4" s="712">
        <f t="shared" ref="CL4" si="73">EOMONTH(CK4,3)</f>
        <v>52596</v>
      </c>
      <c r="CM4" s="712">
        <f t="shared" ref="CM4" si="74">EOMONTH(CL4,3)</f>
        <v>52687</v>
      </c>
      <c r="CN4" s="712">
        <f t="shared" ref="CN4" si="75">EOMONTH(CM4,3)</f>
        <v>52778</v>
      </c>
      <c r="CO4" s="712">
        <f t="shared" ref="CO4" si="76">EOMONTH(CN4,3)</f>
        <v>52870</v>
      </c>
      <c r="CP4" s="712">
        <f t="shared" ref="CP4" si="77">EOMONTH(CO4,3)</f>
        <v>52962</v>
      </c>
      <c r="CQ4" s="712">
        <f t="shared" ref="CQ4" si="78">EOMONTH(CP4,3)</f>
        <v>53052</v>
      </c>
      <c r="CR4" s="712">
        <f t="shared" ref="CR4" si="79">EOMONTH(CQ4,3)</f>
        <v>53143</v>
      </c>
      <c r="CS4" s="712">
        <f t="shared" ref="CS4" si="80">EOMONTH(CR4,3)</f>
        <v>53235</v>
      </c>
      <c r="CT4" s="712">
        <f t="shared" ref="CT4" si="81">EOMONTH(CS4,3)</f>
        <v>53327</v>
      </c>
      <c r="CU4" s="712">
        <f t="shared" ref="CU4" si="82">EOMONTH(CT4,3)</f>
        <v>53417</v>
      </c>
      <c r="CV4" s="712">
        <f t="shared" ref="CV4" si="83">EOMONTH(CU4,3)</f>
        <v>53508</v>
      </c>
      <c r="CW4" s="712">
        <f t="shared" ref="CW4" si="84">EOMONTH(CV4,3)</f>
        <v>53600</v>
      </c>
      <c r="CX4" s="712">
        <f t="shared" ref="CX4" si="85">EOMONTH(CW4,3)</f>
        <v>53692</v>
      </c>
      <c r="CY4" s="712">
        <f t="shared" ref="CY4" si="86">EOMONTH(CX4,3)</f>
        <v>53782</v>
      </c>
      <c r="CZ4" s="712">
        <f t="shared" ref="CZ4" si="87">EOMONTH(CY4,3)</f>
        <v>53873</v>
      </c>
      <c r="DA4" s="712">
        <f t="shared" ref="DA4" si="88">EOMONTH(CZ4,3)</f>
        <v>53965</v>
      </c>
      <c r="DB4" s="712">
        <f t="shared" ref="DB4" si="89">EOMONTH(DA4,3)</f>
        <v>54057</v>
      </c>
      <c r="DC4" s="712">
        <f t="shared" ref="DC4" si="90">EOMONTH(DB4,3)</f>
        <v>54148</v>
      </c>
      <c r="DD4" s="712">
        <f t="shared" ref="DD4" si="91">EOMONTH(DC4,3)</f>
        <v>54239</v>
      </c>
      <c r="DE4" s="712">
        <f t="shared" ref="DE4" si="92">EOMONTH(DD4,3)</f>
        <v>54331</v>
      </c>
      <c r="DF4" s="712">
        <f t="shared" ref="DF4" si="93">EOMONTH(DE4,3)</f>
        <v>54423</v>
      </c>
      <c r="DG4" s="712">
        <f t="shared" ref="DG4" si="94">EOMONTH(DF4,3)</f>
        <v>54513</v>
      </c>
      <c r="DH4" s="712">
        <f t="shared" ref="DH4" si="95">EOMONTH(DG4,3)</f>
        <v>54604</v>
      </c>
      <c r="DI4" s="712">
        <f t="shared" ref="DI4" si="96">EOMONTH(DH4,3)</f>
        <v>54696</v>
      </c>
      <c r="DJ4" s="712">
        <f t="shared" ref="DJ4" si="97">EOMONTH(DI4,3)</f>
        <v>54788</v>
      </c>
      <c r="DK4" s="712">
        <f t="shared" ref="DK4" si="98">EOMONTH(DJ4,3)</f>
        <v>54878</v>
      </c>
      <c r="DL4" s="712">
        <f t="shared" ref="DL4" si="99">EOMONTH(DK4,3)</f>
        <v>54969</v>
      </c>
      <c r="DM4" s="712">
        <f t="shared" ref="DM4" si="100">EOMONTH(DL4,3)</f>
        <v>55061</v>
      </c>
      <c r="DN4" s="712">
        <f t="shared" ref="DN4" si="101">EOMONTH(DM4,3)</f>
        <v>55153</v>
      </c>
      <c r="DO4" s="712">
        <f t="shared" ref="DO4" si="102">EOMONTH(DN4,3)</f>
        <v>55243</v>
      </c>
      <c r="DP4" s="712">
        <f t="shared" ref="DP4" si="103">EOMONTH(DO4,3)</f>
        <v>55334</v>
      </c>
      <c r="DQ4" s="712">
        <f t="shared" ref="DQ4" si="104">EOMONTH(DP4,3)</f>
        <v>55426</v>
      </c>
      <c r="DR4" s="712">
        <f t="shared" ref="DR4" si="105">EOMONTH(DQ4,3)</f>
        <v>55518</v>
      </c>
      <c r="DS4" s="712">
        <f t="shared" ref="DS4" si="106">EOMONTH(DR4,3)</f>
        <v>55609</v>
      </c>
      <c r="DT4" s="712">
        <f t="shared" ref="DT4" si="107">EOMONTH(DS4,3)</f>
        <v>55700</v>
      </c>
      <c r="DU4" s="712">
        <f t="shared" ref="DU4" si="108">EOMONTH(DT4,3)</f>
        <v>55792</v>
      </c>
      <c r="DV4" s="712">
        <f t="shared" ref="DV4" si="109">EOMONTH(DU4,3)</f>
        <v>55884</v>
      </c>
      <c r="DW4" s="712">
        <f t="shared" ref="DW4" si="110">EOMONTH(DV4,3)</f>
        <v>55974</v>
      </c>
      <c r="DX4" s="712">
        <f t="shared" ref="DX4" si="111">EOMONTH(DW4,3)</f>
        <v>56065</v>
      </c>
      <c r="DY4" s="712">
        <f t="shared" ref="DY4" si="112">EOMONTH(DX4,3)</f>
        <v>56157</v>
      </c>
      <c r="DZ4" s="712">
        <f t="shared" ref="DZ4" si="113">EOMONTH(DY4,3)</f>
        <v>56249</v>
      </c>
      <c r="EA4" s="712">
        <f t="shared" ref="EA4" si="114">EOMONTH(DZ4,3)</f>
        <v>56339</v>
      </c>
      <c r="EB4" s="712">
        <f t="shared" ref="EB4" si="115">EOMONTH(EA4,3)</f>
        <v>56430</v>
      </c>
      <c r="EC4" s="712">
        <f t="shared" ref="EC4" si="116">EOMONTH(EB4,3)</f>
        <v>56522</v>
      </c>
      <c r="ED4" s="712">
        <f t="shared" ref="ED4" si="117">EOMONTH(EC4,3)</f>
        <v>56614</v>
      </c>
      <c r="EE4" s="712">
        <f t="shared" ref="EE4" si="118">EOMONTH(ED4,3)</f>
        <v>56704</v>
      </c>
      <c r="EF4" s="712">
        <f t="shared" ref="EF4" si="119">EOMONTH(EE4,3)</f>
        <v>56795</v>
      </c>
      <c r="EG4" s="712">
        <f t="shared" ref="EG4" si="120">EOMONTH(EF4,3)</f>
        <v>56887</v>
      </c>
      <c r="EH4" s="712">
        <f t="shared" ref="EH4" si="121">EOMONTH(EG4,3)</f>
        <v>56979</v>
      </c>
      <c r="EI4" s="712">
        <f t="shared" ref="EI4" si="122">EOMONTH(EH4,3)</f>
        <v>57070</v>
      </c>
      <c r="EJ4" s="712">
        <f t="shared" ref="EJ4" si="123">EOMONTH(EI4,3)</f>
        <v>57161</v>
      </c>
      <c r="EK4" s="712">
        <f t="shared" ref="EK4" si="124">EOMONTH(EJ4,3)</f>
        <v>57253</v>
      </c>
      <c r="EL4" s="712">
        <f t="shared" ref="EL4" si="125">EOMONTH(EK4,3)</f>
        <v>57345</v>
      </c>
      <c r="EM4" s="712">
        <f t="shared" ref="EM4" si="126">EOMONTH(EL4,3)</f>
        <v>57435</v>
      </c>
      <c r="EN4" s="712">
        <f t="shared" ref="EN4" si="127">EOMONTH(EM4,3)</f>
        <v>57526</v>
      </c>
      <c r="EO4" s="712">
        <f t="shared" ref="EO4" si="128">EOMONTH(EN4,3)</f>
        <v>57618</v>
      </c>
      <c r="EP4" s="712">
        <f t="shared" ref="EP4" si="129">EOMONTH(EO4,3)</f>
        <v>57710</v>
      </c>
    </row>
    <row r="5" spans="1:146" s="43" customFormat="1" ht="14.1" customHeight="1">
      <c r="B5" s="89" t="s">
        <v>257</v>
      </c>
      <c r="C5" s="497"/>
      <c r="D5" s="167" t="s">
        <v>203</v>
      </c>
      <c r="E5" s="167" t="s">
        <v>204</v>
      </c>
      <c r="F5" s="132"/>
      <c r="G5" s="132">
        <f t="shared" ref="G5:Q5" si="130">YEAR(G4)</f>
        <v>2023</v>
      </c>
      <c r="H5" s="132">
        <f t="shared" si="130"/>
        <v>2023</v>
      </c>
      <c r="I5" s="132">
        <f t="shared" si="130"/>
        <v>2023</v>
      </c>
      <c r="J5" s="132">
        <f t="shared" si="130"/>
        <v>2023</v>
      </c>
      <c r="K5" s="132">
        <f t="shared" si="130"/>
        <v>2024</v>
      </c>
      <c r="L5" s="132">
        <f t="shared" si="130"/>
        <v>2024</v>
      </c>
      <c r="M5" s="132">
        <f t="shared" si="130"/>
        <v>2024</v>
      </c>
      <c r="N5" s="132">
        <f t="shared" si="130"/>
        <v>2024</v>
      </c>
      <c r="O5" s="132">
        <f t="shared" si="130"/>
        <v>2025</v>
      </c>
      <c r="P5" s="132">
        <f t="shared" si="130"/>
        <v>2025</v>
      </c>
      <c r="Q5" s="132">
        <f t="shared" si="130"/>
        <v>2025</v>
      </c>
      <c r="R5" s="132">
        <f t="shared" ref="R5:CC5" si="131">YEAR(R4)</f>
        <v>2025</v>
      </c>
      <c r="S5" s="132">
        <f t="shared" si="131"/>
        <v>2026</v>
      </c>
      <c r="T5" s="132">
        <f t="shared" si="131"/>
        <v>2026</v>
      </c>
      <c r="U5" s="132">
        <f t="shared" si="131"/>
        <v>2026</v>
      </c>
      <c r="V5" s="132">
        <f t="shared" si="131"/>
        <v>2026</v>
      </c>
      <c r="W5" s="132">
        <f t="shared" si="131"/>
        <v>2027</v>
      </c>
      <c r="X5" s="132">
        <f t="shared" si="131"/>
        <v>2027</v>
      </c>
      <c r="Y5" s="132">
        <f t="shared" si="131"/>
        <v>2027</v>
      </c>
      <c r="Z5" s="132">
        <f t="shared" si="131"/>
        <v>2027</v>
      </c>
      <c r="AA5" s="132">
        <f t="shared" si="131"/>
        <v>2028</v>
      </c>
      <c r="AB5" s="132">
        <f t="shared" si="131"/>
        <v>2028</v>
      </c>
      <c r="AC5" s="132">
        <f t="shared" si="131"/>
        <v>2028</v>
      </c>
      <c r="AD5" s="132">
        <f t="shared" si="131"/>
        <v>2028</v>
      </c>
      <c r="AE5" s="132">
        <f t="shared" si="131"/>
        <v>2029</v>
      </c>
      <c r="AF5" s="132">
        <f t="shared" si="131"/>
        <v>2029</v>
      </c>
      <c r="AG5" s="132">
        <f t="shared" si="131"/>
        <v>2029</v>
      </c>
      <c r="AH5" s="132">
        <f t="shared" si="131"/>
        <v>2029</v>
      </c>
      <c r="AI5" s="132">
        <f t="shared" si="131"/>
        <v>2030</v>
      </c>
      <c r="AJ5" s="132">
        <f t="shared" si="131"/>
        <v>2030</v>
      </c>
      <c r="AK5" s="132">
        <f t="shared" si="131"/>
        <v>2030</v>
      </c>
      <c r="AL5" s="132">
        <f t="shared" si="131"/>
        <v>2030</v>
      </c>
      <c r="AM5" s="132">
        <f t="shared" si="131"/>
        <v>2031</v>
      </c>
      <c r="AN5" s="132">
        <f t="shared" si="131"/>
        <v>2031</v>
      </c>
      <c r="AO5" s="132">
        <f t="shared" si="131"/>
        <v>2031</v>
      </c>
      <c r="AP5" s="132">
        <f t="shared" si="131"/>
        <v>2031</v>
      </c>
      <c r="AQ5" s="132">
        <f t="shared" si="131"/>
        <v>2032</v>
      </c>
      <c r="AR5" s="132">
        <f t="shared" si="131"/>
        <v>2032</v>
      </c>
      <c r="AS5" s="132">
        <f t="shared" si="131"/>
        <v>2032</v>
      </c>
      <c r="AT5" s="132">
        <f t="shared" si="131"/>
        <v>2032</v>
      </c>
      <c r="AU5" s="132">
        <f t="shared" si="131"/>
        <v>2033</v>
      </c>
      <c r="AV5" s="132">
        <f t="shared" si="131"/>
        <v>2033</v>
      </c>
      <c r="AW5" s="132">
        <f t="shared" si="131"/>
        <v>2033</v>
      </c>
      <c r="AX5" s="132">
        <f t="shared" si="131"/>
        <v>2033</v>
      </c>
      <c r="AY5" s="132">
        <f t="shared" si="131"/>
        <v>2034</v>
      </c>
      <c r="AZ5" s="132">
        <f t="shared" si="131"/>
        <v>2034</v>
      </c>
      <c r="BA5" s="132">
        <f t="shared" si="131"/>
        <v>2034</v>
      </c>
      <c r="BB5" s="132">
        <f t="shared" si="131"/>
        <v>2034</v>
      </c>
      <c r="BC5" s="132">
        <f t="shared" si="131"/>
        <v>2035</v>
      </c>
      <c r="BD5" s="132">
        <f t="shared" si="131"/>
        <v>2035</v>
      </c>
      <c r="BE5" s="132">
        <f t="shared" si="131"/>
        <v>2035</v>
      </c>
      <c r="BF5" s="132">
        <f t="shared" si="131"/>
        <v>2035</v>
      </c>
      <c r="BG5" s="132">
        <f t="shared" si="131"/>
        <v>2036</v>
      </c>
      <c r="BH5" s="132">
        <f t="shared" si="131"/>
        <v>2036</v>
      </c>
      <c r="BI5" s="132">
        <f t="shared" si="131"/>
        <v>2036</v>
      </c>
      <c r="BJ5" s="132">
        <f t="shared" si="131"/>
        <v>2036</v>
      </c>
      <c r="BK5" s="132">
        <f t="shared" si="131"/>
        <v>2037</v>
      </c>
      <c r="BL5" s="132">
        <f t="shared" si="131"/>
        <v>2037</v>
      </c>
      <c r="BM5" s="132">
        <f t="shared" si="131"/>
        <v>2037</v>
      </c>
      <c r="BN5" s="132">
        <f t="shared" si="131"/>
        <v>2037</v>
      </c>
      <c r="BO5" s="132">
        <f t="shared" si="131"/>
        <v>2038</v>
      </c>
      <c r="BP5" s="132">
        <f t="shared" si="131"/>
        <v>2038</v>
      </c>
      <c r="BQ5" s="132">
        <f t="shared" si="131"/>
        <v>2038</v>
      </c>
      <c r="BR5" s="132">
        <f t="shared" si="131"/>
        <v>2038</v>
      </c>
      <c r="BS5" s="132">
        <f t="shared" si="131"/>
        <v>2039</v>
      </c>
      <c r="BT5" s="132">
        <f t="shared" si="131"/>
        <v>2039</v>
      </c>
      <c r="BU5" s="132">
        <f t="shared" si="131"/>
        <v>2039</v>
      </c>
      <c r="BV5" s="132">
        <f t="shared" si="131"/>
        <v>2039</v>
      </c>
      <c r="BW5" s="132">
        <f t="shared" si="131"/>
        <v>2040</v>
      </c>
      <c r="BX5" s="132">
        <f t="shared" si="131"/>
        <v>2040</v>
      </c>
      <c r="BY5" s="132">
        <f t="shared" si="131"/>
        <v>2040</v>
      </c>
      <c r="BZ5" s="132">
        <f t="shared" si="131"/>
        <v>2040</v>
      </c>
      <c r="CA5" s="132">
        <f t="shared" si="131"/>
        <v>2041</v>
      </c>
      <c r="CB5" s="132">
        <f t="shared" si="131"/>
        <v>2041</v>
      </c>
      <c r="CC5" s="132">
        <f t="shared" si="131"/>
        <v>2041</v>
      </c>
      <c r="CD5" s="132">
        <f t="shared" ref="CD5:EO5" si="132">YEAR(CD4)</f>
        <v>2041</v>
      </c>
      <c r="CE5" s="132">
        <f t="shared" si="132"/>
        <v>2042</v>
      </c>
      <c r="CF5" s="132">
        <f t="shared" si="132"/>
        <v>2042</v>
      </c>
      <c r="CG5" s="132">
        <f t="shared" si="132"/>
        <v>2042</v>
      </c>
      <c r="CH5" s="132">
        <f t="shared" si="132"/>
        <v>2042</v>
      </c>
      <c r="CI5" s="132">
        <f t="shared" si="132"/>
        <v>2043</v>
      </c>
      <c r="CJ5" s="132">
        <f t="shared" si="132"/>
        <v>2043</v>
      </c>
      <c r="CK5" s="132">
        <f t="shared" si="132"/>
        <v>2043</v>
      </c>
      <c r="CL5" s="132">
        <f t="shared" si="132"/>
        <v>2043</v>
      </c>
      <c r="CM5" s="132">
        <f t="shared" si="132"/>
        <v>2044</v>
      </c>
      <c r="CN5" s="132">
        <f t="shared" si="132"/>
        <v>2044</v>
      </c>
      <c r="CO5" s="132">
        <f t="shared" si="132"/>
        <v>2044</v>
      </c>
      <c r="CP5" s="132">
        <f t="shared" si="132"/>
        <v>2044</v>
      </c>
      <c r="CQ5" s="132">
        <f t="shared" si="132"/>
        <v>2045</v>
      </c>
      <c r="CR5" s="132">
        <f t="shared" si="132"/>
        <v>2045</v>
      </c>
      <c r="CS5" s="132">
        <f t="shared" si="132"/>
        <v>2045</v>
      </c>
      <c r="CT5" s="132">
        <f t="shared" si="132"/>
        <v>2045</v>
      </c>
      <c r="CU5" s="132">
        <f t="shared" si="132"/>
        <v>2046</v>
      </c>
      <c r="CV5" s="132">
        <f t="shared" si="132"/>
        <v>2046</v>
      </c>
      <c r="CW5" s="132">
        <f t="shared" si="132"/>
        <v>2046</v>
      </c>
      <c r="CX5" s="132">
        <f t="shared" si="132"/>
        <v>2046</v>
      </c>
      <c r="CY5" s="132">
        <f t="shared" si="132"/>
        <v>2047</v>
      </c>
      <c r="CZ5" s="132">
        <f t="shared" si="132"/>
        <v>2047</v>
      </c>
      <c r="DA5" s="132">
        <f t="shared" si="132"/>
        <v>2047</v>
      </c>
      <c r="DB5" s="132">
        <f t="shared" si="132"/>
        <v>2047</v>
      </c>
      <c r="DC5" s="132">
        <f t="shared" si="132"/>
        <v>2048</v>
      </c>
      <c r="DD5" s="132">
        <f t="shared" si="132"/>
        <v>2048</v>
      </c>
      <c r="DE5" s="132">
        <f t="shared" si="132"/>
        <v>2048</v>
      </c>
      <c r="DF5" s="132">
        <f t="shared" si="132"/>
        <v>2048</v>
      </c>
      <c r="DG5" s="132">
        <f t="shared" si="132"/>
        <v>2049</v>
      </c>
      <c r="DH5" s="132">
        <f t="shared" si="132"/>
        <v>2049</v>
      </c>
      <c r="DI5" s="132">
        <f t="shared" si="132"/>
        <v>2049</v>
      </c>
      <c r="DJ5" s="132">
        <f t="shared" si="132"/>
        <v>2049</v>
      </c>
      <c r="DK5" s="132">
        <f t="shared" si="132"/>
        <v>2050</v>
      </c>
      <c r="DL5" s="132">
        <f t="shared" si="132"/>
        <v>2050</v>
      </c>
      <c r="DM5" s="132">
        <f t="shared" si="132"/>
        <v>2050</v>
      </c>
      <c r="DN5" s="132">
        <f t="shared" si="132"/>
        <v>2050</v>
      </c>
      <c r="DO5" s="132">
        <f t="shared" si="132"/>
        <v>2051</v>
      </c>
      <c r="DP5" s="132">
        <f t="shared" si="132"/>
        <v>2051</v>
      </c>
      <c r="DQ5" s="132">
        <f t="shared" si="132"/>
        <v>2051</v>
      </c>
      <c r="DR5" s="132">
        <f t="shared" si="132"/>
        <v>2051</v>
      </c>
      <c r="DS5" s="132">
        <f t="shared" si="132"/>
        <v>2052</v>
      </c>
      <c r="DT5" s="132">
        <f t="shared" si="132"/>
        <v>2052</v>
      </c>
      <c r="DU5" s="132">
        <f t="shared" si="132"/>
        <v>2052</v>
      </c>
      <c r="DV5" s="132">
        <f t="shared" si="132"/>
        <v>2052</v>
      </c>
      <c r="DW5" s="132">
        <f t="shared" si="132"/>
        <v>2053</v>
      </c>
      <c r="DX5" s="132">
        <f t="shared" si="132"/>
        <v>2053</v>
      </c>
      <c r="DY5" s="132">
        <f t="shared" si="132"/>
        <v>2053</v>
      </c>
      <c r="DZ5" s="132">
        <f t="shared" si="132"/>
        <v>2053</v>
      </c>
      <c r="EA5" s="132">
        <f t="shared" si="132"/>
        <v>2054</v>
      </c>
      <c r="EB5" s="132">
        <f t="shared" si="132"/>
        <v>2054</v>
      </c>
      <c r="EC5" s="132">
        <f t="shared" si="132"/>
        <v>2054</v>
      </c>
      <c r="ED5" s="132">
        <f t="shared" si="132"/>
        <v>2054</v>
      </c>
      <c r="EE5" s="132">
        <f t="shared" si="132"/>
        <v>2055</v>
      </c>
      <c r="EF5" s="132">
        <f t="shared" si="132"/>
        <v>2055</v>
      </c>
      <c r="EG5" s="132">
        <f t="shared" si="132"/>
        <v>2055</v>
      </c>
      <c r="EH5" s="132">
        <f t="shared" si="132"/>
        <v>2055</v>
      </c>
      <c r="EI5" s="132">
        <f t="shared" si="132"/>
        <v>2056</v>
      </c>
      <c r="EJ5" s="132">
        <f t="shared" si="132"/>
        <v>2056</v>
      </c>
      <c r="EK5" s="132">
        <f t="shared" si="132"/>
        <v>2056</v>
      </c>
      <c r="EL5" s="132">
        <f t="shared" si="132"/>
        <v>2056</v>
      </c>
      <c r="EM5" s="132">
        <f t="shared" si="132"/>
        <v>2057</v>
      </c>
      <c r="EN5" s="132">
        <f t="shared" si="132"/>
        <v>2057</v>
      </c>
      <c r="EO5" s="132">
        <f t="shared" si="132"/>
        <v>2057</v>
      </c>
      <c r="EP5" s="132">
        <f t="shared" ref="EP5" si="133">YEAR(EP4)</f>
        <v>2057</v>
      </c>
    </row>
    <row r="6" spans="1:146" s="1" customFormat="1" ht="14.1" customHeight="1">
      <c r="A6" s="2"/>
      <c r="B6" s="1" t="s">
        <v>258</v>
      </c>
      <c r="C6" s="498"/>
      <c r="D6" s="516" t="s">
        <v>163</v>
      </c>
      <c r="E6" s="500">
        <f>SUM(G6:EP6)</f>
        <v>16</v>
      </c>
      <c r="F6" s="501"/>
      <c r="G6" s="501">
        <f>Assum!G42</f>
        <v>0</v>
      </c>
      <c r="H6" s="501">
        <f>Assum!H42</f>
        <v>0</v>
      </c>
      <c r="I6" s="501">
        <f>Assum!I42</f>
        <v>0</v>
      </c>
      <c r="J6" s="501">
        <f>Assum!J42</f>
        <v>0</v>
      </c>
      <c r="K6" s="501">
        <f>Assum!K42</f>
        <v>0</v>
      </c>
      <c r="L6" s="501">
        <f>Assum!L42</f>
        <v>1</v>
      </c>
      <c r="M6" s="501">
        <f>Assum!M42</f>
        <v>3</v>
      </c>
      <c r="N6" s="501">
        <f>Assum!N42</f>
        <v>3</v>
      </c>
      <c r="O6" s="501">
        <f>Assum!O42</f>
        <v>3</v>
      </c>
      <c r="P6" s="501">
        <f>Assum!P42</f>
        <v>3</v>
      </c>
      <c r="Q6" s="501">
        <f>Assum!Q42</f>
        <v>3</v>
      </c>
      <c r="R6" s="501">
        <f>Assum!R42</f>
        <v>0</v>
      </c>
      <c r="S6" s="501">
        <f>Assum!S42</f>
        <v>0</v>
      </c>
      <c r="T6" s="501">
        <f>Assum!T42</f>
        <v>0</v>
      </c>
      <c r="U6" s="501">
        <f>Assum!U42</f>
        <v>0</v>
      </c>
      <c r="V6" s="501">
        <f>Assum!V42</f>
        <v>0</v>
      </c>
      <c r="W6" s="501">
        <f>Assum!W42</f>
        <v>0</v>
      </c>
      <c r="X6" s="501">
        <f>Assum!X42</f>
        <v>0</v>
      </c>
      <c r="Y6" s="501">
        <f>Assum!Y42</f>
        <v>0</v>
      </c>
      <c r="Z6" s="501">
        <f>Assum!Z42</f>
        <v>0</v>
      </c>
      <c r="AA6" s="501">
        <f>Assum!AA42</f>
        <v>0</v>
      </c>
      <c r="AB6" s="501">
        <f>Assum!AB42</f>
        <v>0</v>
      </c>
      <c r="AC6" s="501">
        <f>Assum!AC42</f>
        <v>0</v>
      </c>
      <c r="AD6" s="501">
        <f>Assum!AD42</f>
        <v>0</v>
      </c>
      <c r="AE6" s="501">
        <f>Assum!AE42</f>
        <v>0</v>
      </c>
      <c r="AF6" s="501">
        <f>Assum!AF42</f>
        <v>0</v>
      </c>
      <c r="AG6" s="501">
        <f>Assum!AG42</f>
        <v>0</v>
      </c>
      <c r="AH6" s="501">
        <f>Assum!AH42</f>
        <v>0</v>
      </c>
      <c r="AI6" s="501">
        <f>Assum!AI42</f>
        <v>0</v>
      </c>
      <c r="AJ6" s="501">
        <f>Assum!AJ42</f>
        <v>0</v>
      </c>
      <c r="AK6" s="501">
        <f>Assum!AK42</f>
        <v>0</v>
      </c>
      <c r="AL6" s="501">
        <f>Assum!AL42</f>
        <v>0</v>
      </c>
      <c r="AM6" s="501">
        <f>Assum!AM42</f>
        <v>0</v>
      </c>
      <c r="AN6" s="501">
        <f>Assum!AN42</f>
        <v>0</v>
      </c>
      <c r="AO6" s="501">
        <f>Assum!AO42</f>
        <v>0</v>
      </c>
      <c r="AP6" s="501">
        <f>Assum!AP42</f>
        <v>0</v>
      </c>
      <c r="AQ6" s="501">
        <f>Assum!AQ42</f>
        <v>0</v>
      </c>
      <c r="AR6" s="501">
        <f>Assum!AR42</f>
        <v>0</v>
      </c>
      <c r="AS6" s="501">
        <f>Assum!AS42</f>
        <v>0</v>
      </c>
      <c r="AT6" s="501">
        <f>Assum!AT42</f>
        <v>0</v>
      </c>
      <c r="AU6" s="501">
        <f>Assum!AU42</f>
        <v>0</v>
      </c>
      <c r="AV6" s="501">
        <f>Assum!AV42</f>
        <v>0</v>
      </c>
      <c r="AW6" s="501">
        <f>Assum!AW42</f>
        <v>0</v>
      </c>
      <c r="AX6" s="501">
        <f>Assum!AX42</f>
        <v>0</v>
      </c>
      <c r="AY6" s="501">
        <f>Assum!AY42</f>
        <v>0</v>
      </c>
      <c r="AZ6" s="501">
        <f>Assum!AZ42</f>
        <v>0</v>
      </c>
      <c r="BA6" s="501">
        <f>Assum!BA42</f>
        <v>0</v>
      </c>
      <c r="BB6" s="501">
        <f>Assum!BB42</f>
        <v>0</v>
      </c>
      <c r="BC6" s="501">
        <f>Assum!BC42</f>
        <v>0</v>
      </c>
      <c r="BD6" s="501">
        <f>Assum!BD42</f>
        <v>0</v>
      </c>
      <c r="BE6" s="501">
        <f>Assum!BE42</f>
        <v>0</v>
      </c>
      <c r="BF6" s="501">
        <f>Assum!BF42</f>
        <v>0</v>
      </c>
      <c r="BG6" s="501">
        <f>Assum!BG42</f>
        <v>0</v>
      </c>
      <c r="BH6" s="501">
        <f>Assum!BH42</f>
        <v>0</v>
      </c>
      <c r="BI6" s="501">
        <f>Assum!BI42</f>
        <v>0</v>
      </c>
      <c r="BJ6" s="501">
        <f>Assum!BJ42</f>
        <v>0</v>
      </c>
      <c r="BK6" s="501">
        <f>Assum!BK42</f>
        <v>0</v>
      </c>
      <c r="BL6" s="501">
        <f>Assum!BL42</f>
        <v>0</v>
      </c>
      <c r="BM6" s="501">
        <f>Assum!BM42</f>
        <v>0</v>
      </c>
      <c r="BN6" s="501">
        <f>Assum!BN42</f>
        <v>0</v>
      </c>
      <c r="BO6" s="501">
        <f>Assum!BO42</f>
        <v>0</v>
      </c>
      <c r="BP6" s="501">
        <f>Assum!BP42</f>
        <v>0</v>
      </c>
      <c r="BQ6" s="501">
        <f>Assum!BQ42</f>
        <v>0</v>
      </c>
      <c r="BR6" s="501">
        <f>Assum!BR42</f>
        <v>0</v>
      </c>
      <c r="BS6" s="501">
        <f>Assum!BS42</f>
        <v>0</v>
      </c>
      <c r="BT6" s="501">
        <f>Assum!BT42</f>
        <v>0</v>
      </c>
      <c r="BU6" s="501">
        <f>Assum!BU42</f>
        <v>0</v>
      </c>
      <c r="BV6" s="501">
        <f>Assum!BV42</f>
        <v>0</v>
      </c>
      <c r="BW6" s="501">
        <f>Assum!BW42</f>
        <v>0</v>
      </c>
      <c r="BX6" s="501">
        <f>Assum!BX42</f>
        <v>0</v>
      </c>
      <c r="BY6" s="501">
        <f>Assum!BY42</f>
        <v>0</v>
      </c>
      <c r="BZ6" s="501">
        <f>Assum!BZ42</f>
        <v>0</v>
      </c>
      <c r="CA6" s="501">
        <f>Assum!CA42</f>
        <v>0</v>
      </c>
      <c r="CB6" s="501">
        <f>Assum!CB42</f>
        <v>0</v>
      </c>
      <c r="CC6" s="501">
        <f>Assum!CC42</f>
        <v>0</v>
      </c>
      <c r="CD6" s="501">
        <f>Assum!CD42</f>
        <v>0</v>
      </c>
      <c r="CE6" s="501">
        <f>Assum!CE42</f>
        <v>0</v>
      </c>
      <c r="CF6" s="501">
        <f>Assum!CF42</f>
        <v>0</v>
      </c>
      <c r="CG6" s="501">
        <f>Assum!CG42</f>
        <v>0</v>
      </c>
      <c r="CH6" s="501">
        <f>Assum!CH42</f>
        <v>0</v>
      </c>
      <c r="CI6" s="501">
        <f>Assum!CI42</f>
        <v>0</v>
      </c>
      <c r="CJ6" s="501">
        <f>Assum!CJ42</f>
        <v>0</v>
      </c>
      <c r="CK6" s="501">
        <f>Assum!CK42</f>
        <v>0</v>
      </c>
      <c r="CL6" s="501">
        <f>Assum!CL42</f>
        <v>0</v>
      </c>
      <c r="CM6" s="501">
        <f>Assum!CM42</f>
        <v>0</v>
      </c>
      <c r="CN6" s="501">
        <f>Assum!CN42</f>
        <v>0</v>
      </c>
      <c r="CO6" s="501">
        <f>Assum!CO42</f>
        <v>0</v>
      </c>
      <c r="CP6" s="501">
        <f>Assum!CP42</f>
        <v>0</v>
      </c>
      <c r="CQ6" s="501">
        <f>Assum!CQ42</f>
        <v>0</v>
      </c>
      <c r="CR6" s="501">
        <f>Assum!CR42</f>
        <v>0</v>
      </c>
      <c r="CS6" s="501">
        <f>Assum!CS42</f>
        <v>0</v>
      </c>
      <c r="CT6" s="501">
        <f>Assum!CT42</f>
        <v>0</v>
      </c>
      <c r="CU6" s="501">
        <f>Assum!CU42</f>
        <v>0</v>
      </c>
      <c r="CV6" s="501">
        <f>Assum!CV42</f>
        <v>0</v>
      </c>
      <c r="CW6" s="501">
        <f>Assum!CW42</f>
        <v>0</v>
      </c>
      <c r="CX6" s="501">
        <f>Assum!CX42</f>
        <v>0</v>
      </c>
      <c r="CY6" s="501">
        <f>Assum!CY42</f>
        <v>0</v>
      </c>
      <c r="CZ6" s="501">
        <f>Assum!CZ42</f>
        <v>0</v>
      </c>
      <c r="DA6" s="501">
        <f>Assum!DA42</f>
        <v>0</v>
      </c>
      <c r="DB6" s="501">
        <f>Assum!DB42</f>
        <v>0</v>
      </c>
      <c r="DC6" s="501">
        <f>Assum!DC42</f>
        <v>0</v>
      </c>
      <c r="DD6" s="501">
        <f>Assum!DD42</f>
        <v>0</v>
      </c>
      <c r="DE6" s="501">
        <f>Assum!DE42</f>
        <v>0</v>
      </c>
      <c r="DF6" s="501">
        <f>Assum!DF42</f>
        <v>0</v>
      </c>
      <c r="DG6" s="501">
        <f>Assum!DG42</f>
        <v>0</v>
      </c>
      <c r="DH6" s="501">
        <f>Assum!DH42</f>
        <v>0</v>
      </c>
      <c r="DI6" s="501">
        <f>Assum!DI42</f>
        <v>0</v>
      </c>
      <c r="DJ6" s="501">
        <f>Assum!DJ42</f>
        <v>0</v>
      </c>
      <c r="DK6" s="501">
        <f>Assum!DK42</f>
        <v>0</v>
      </c>
      <c r="DL6" s="501">
        <f>Assum!DL42</f>
        <v>0</v>
      </c>
      <c r="DM6" s="501">
        <f>Assum!DM42</f>
        <v>0</v>
      </c>
      <c r="DN6" s="501">
        <f>Assum!DN42</f>
        <v>0</v>
      </c>
      <c r="DO6" s="501">
        <f>Assum!DO42</f>
        <v>0</v>
      </c>
      <c r="DP6" s="501">
        <f>Assum!DP42</f>
        <v>0</v>
      </c>
      <c r="DQ6" s="501">
        <f>Assum!DQ42</f>
        <v>0</v>
      </c>
      <c r="DR6" s="501">
        <f>Assum!DR42</f>
        <v>0</v>
      </c>
      <c r="DS6" s="501">
        <f>Assum!DS42</f>
        <v>0</v>
      </c>
      <c r="DT6" s="501">
        <f>Assum!DT42</f>
        <v>0</v>
      </c>
      <c r="DU6" s="501">
        <f>Assum!DU42</f>
        <v>0</v>
      </c>
      <c r="DV6" s="501">
        <f>Assum!DV42</f>
        <v>0</v>
      </c>
      <c r="DW6" s="501">
        <f>Assum!DW42</f>
        <v>0</v>
      </c>
      <c r="DX6" s="501">
        <f>Assum!DX42</f>
        <v>0</v>
      </c>
      <c r="DY6" s="501">
        <f>Assum!DY42</f>
        <v>0</v>
      </c>
      <c r="DZ6" s="501">
        <f>Assum!DZ42</f>
        <v>0</v>
      </c>
      <c r="EA6" s="501">
        <f>Assum!EA42</f>
        <v>0</v>
      </c>
      <c r="EB6" s="501">
        <f>Assum!EB42</f>
        <v>0</v>
      </c>
      <c r="EC6" s="501">
        <f>Assum!EC42</f>
        <v>0</v>
      </c>
      <c r="ED6" s="501">
        <f>Assum!ED42</f>
        <v>0</v>
      </c>
      <c r="EE6" s="501">
        <f>Assum!EE42</f>
        <v>0</v>
      </c>
      <c r="EF6" s="501">
        <f>Assum!EF42</f>
        <v>0</v>
      </c>
      <c r="EG6" s="501">
        <f>Assum!EG42</f>
        <v>0</v>
      </c>
      <c r="EH6" s="501">
        <f>Assum!EH42</f>
        <v>0</v>
      </c>
      <c r="EI6" s="501">
        <f>Assum!EI42</f>
        <v>0</v>
      </c>
      <c r="EJ6" s="501">
        <f>Assum!EJ42</f>
        <v>0</v>
      </c>
      <c r="EK6" s="501">
        <f>Assum!EK42</f>
        <v>0</v>
      </c>
      <c r="EL6" s="501">
        <f>Assum!EL42</f>
        <v>0</v>
      </c>
      <c r="EM6" s="501">
        <f>Assum!EM42</f>
        <v>0</v>
      </c>
      <c r="EN6" s="501">
        <f>Assum!EN42</f>
        <v>0</v>
      </c>
      <c r="EO6" s="501">
        <f>Assum!EO42</f>
        <v>0</v>
      </c>
      <c r="EP6" s="501">
        <f>Assum!EP42</f>
        <v>0</v>
      </c>
    </row>
    <row r="7" spans="1:146" s="1" customFormat="1" ht="14.1" customHeight="1">
      <c r="A7" s="2"/>
      <c r="B7" s="1" t="s">
        <v>705</v>
      </c>
      <c r="C7" s="498"/>
      <c r="D7" s="516" t="s">
        <v>163</v>
      </c>
      <c r="E7" s="500">
        <f ca="1">SUM(G7:EP7)</f>
        <v>240</v>
      </c>
      <c r="F7" s="501"/>
      <c r="G7" s="501">
        <f>Assum!G44</f>
        <v>0</v>
      </c>
      <c r="H7" s="501">
        <f ca="1">Assum!H44</f>
        <v>0</v>
      </c>
      <c r="I7" s="501">
        <f ca="1">Assum!I44</f>
        <v>0</v>
      </c>
      <c r="J7" s="501">
        <f ca="1">Assum!J44</f>
        <v>0</v>
      </c>
      <c r="K7" s="501">
        <f ca="1">Assum!K44</f>
        <v>0</v>
      </c>
      <c r="L7" s="501">
        <f ca="1">Assum!L44</f>
        <v>0</v>
      </c>
      <c r="M7" s="501">
        <f ca="1">Assum!M44</f>
        <v>0</v>
      </c>
      <c r="N7" s="501">
        <f ca="1">Assum!N44</f>
        <v>0</v>
      </c>
      <c r="O7" s="501">
        <f ca="1">Assum!O44</f>
        <v>0</v>
      </c>
      <c r="P7" s="501">
        <f ca="1">Assum!P44</f>
        <v>0</v>
      </c>
      <c r="Q7" s="501">
        <f ca="1">Assum!Q44</f>
        <v>0</v>
      </c>
      <c r="R7" s="501">
        <f ca="1">Assum!R44</f>
        <v>3</v>
      </c>
      <c r="S7" s="501">
        <f ca="1">Assum!S44</f>
        <v>3</v>
      </c>
      <c r="T7" s="501">
        <f ca="1">Assum!T44</f>
        <v>3</v>
      </c>
      <c r="U7" s="501">
        <f ca="1">Assum!U44</f>
        <v>3</v>
      </c>
      <c r="V7" s="501">
        <f ca="1">Assum!V44</f>
        <v>3</v>
      </c>
      <c r="W7" s="501">
        <f ca="1">Assum!W44</f>
        <v>3</v>
      </c>
      <c r="X7" s="501">
        <f ca="1">Assum!X44</f>
        <v>3</v>
      </c>
      <c r="Y7" s="501">
        <f ca="1">Assum!Y44</f>
        <v>3</v>
      </c>
      <c r="Z7" s="501">
        <f ca="1">Assum!Z44</f>
        <v>3</v>
      </c>
      <c r="AA7" s="501">
        <f ca="1">Assum!AA44</f>
        <v>3</v>
      </c>
      <c r="AB7" s="501">
        <f ca="1">Assum!AB44</f>
        <v>3</v>
      </c>
      <c r="AC7" s="501">
        <f ca="1">Assum!AC44</f>
        <v>3</v>
      </c>
      <c r="AD7" s="501">
        <f ca="1">Assum!AD44</f>
        <v>3</v>
      </c>
      <c r="AE7" s="501">
        <f ca="1">Assum!AE44</f>
        <v>3</v>
      </c>
      <c r="AF7" s="501">
        <f ca="1">Assum!AF44</f>
        <v>3</v>
      </c>
      <c r="AG7" s="501">
        <f ca="1">Assum!AG44</f>
        <v>3</v>
      </c>
      <c r="AH7" s="501">
        <f ca="1">Assum!AH44</f>
        <v>3</v>
      </c>
      <c r="AI7" s="501">
        <f ca="1">Assum!AI44</f>
        <v>3</v>
      </c>
      <c r="AJ7" s="501">
        <f ca="1">Assum!AJ44</f>
        <v>3</v>
      </c>
      <c r="AK7" s="501">
        <f ca="1">Assum!AK44</f>
        <v>3</v>
      </c>
      <c r="AL7" s="501">
        <f ca="1">Assum!AL44</f>
        <v>3</v>
      </c>
      <c r="AM7" s="501">
        <f ca="1">Assum!AM44</f>
        <v>3</v>
      </c>
      <c r="AN7" s="501">
        <f ca="1">Assum!AN44</f>
        <v>3</v>
      </c>
      <c r="AO7" s="501">
        <f ca="1">Assum!AO44</f>
        <v>3</v>
      </c>
      <c r="AP7" s="501">
        <f ca="1">Assum!AP44</f>
        <v>3</v>
      </c>
      <c r="AQ7" s="501">
        <f ca="1">Assum!AQ44</f>
        <v>3</v>
      </c>
      <c r="AR7" s="501">
        <f ca="1">Assum!AR44</f>
        <v>3</v>
      </c>
      <c r="AS7" s="501">
        <f ca="1">Assum!AS44</f>
        <v>3</v>
      </c>
      <c r="AT7" s="501">
        <f ca="1">Assum!AT44</f>
        <v>3</v>
      </c>
      <c r="AU7" s="501">
        <f ca="1">Assum!AU44</f>
        <v>3</v>
      </c>
      <c r="AV7" s="501">
        <f ca="1">Assum!AV44</f>
        <v>3</v>
      </c>
      <c r="AW7" s="501">
        <f ca="1">Assum!AW44</f>
        <v>3</v>
      </c>
      <c r="AX7" s="501">
        <f ca="1">Assum!AX44</f>
        <v>3</v>
      </c>
      <c r="AY7" s="501">
        <f ca="1">Assum!AY44</f>
        <v>3</v>
      </c>
      <c r="AZ7" s="501">
        <f ca="1">Assum!AZ44</f>
        <v>3</v>
      </c>
      <c r="BA7" s="501">
        <f ca="1">Assum!BA44</f>
        <v>3</v>
      </c>
      <c r="BB7" s="501">
        <f ca="1">Assum!BB44</f>
        <v>3</v>
      </c>
      <c r="BC7" s="501">
        <f ca="1">Assum!BC44</f>
        <v>3</v>
      </c>
      <c r="BD7" s="501">
        <f ca="1">Assum!BD44</f>
        <v>3</v>
      </c>
      <c r="BE7" s="501">
        <f ca="1">Assum!BE44</f>
        <v>3</v>
      </c>
      <c r="BF7" s="501">
        <f ca="1">Assum!BF44</f>
        <v>3</v>
      </c>
      <c r="BG7" s="501">
        <f ca="1">Assum!BG44</f>
        <v>3</v>
      </c>
      <c r="BH7" s="501">
        <f ca="1">Assum!BH44</f>
        <v>3</v>
      </c>
      <c r="BI7" s="501">
        <f ca="1">Assum!BI44</f>
        <v>3</v>
      </c>
      <c r="BJ7" s="501">
        <f ca="1">Assum!BJ44</f>
        <v>3</v>
      </c>
      <c r="BK7" s="501">
        <f ca="1">Assum!BK44</f>
        <v>3</v>
      </c>
      <c r="BL7" s="501">
        <f ca="1">Assum!BL44</f>
        <v>3</v>
      </c>
      <c r="BM7" s="501">
        <f ca="1">Assum!BM44</f>
        <v>3</v>
      </c>
      <c r="BN7" s="501">
        <f ca="1">Assum!BN44</f>
        <v>3</v>
      </c>
      <c r="BO7" s="501">
        <f ca="1">Assum!BO44</f>
        <v>3</v>
      </c>
      <c r="BP7" s="501">
        <f ca="1">Assum!BP44</f>
        <v>3</v>
      </c>
      <c r="BQ7" s="501">
        <f ca="1">Assum!BQ44</f>
        <v>3</v>
      </c>
      <c r="BR7" s="501">
        <f ca="1">Assum!BR44</f>
        <v>3</v>
      </c>
      <c r="BS7" s="501">
        <f ca="1">Assum!BS44</f>
        <v>3</v>
      </c>
      <c r="BT7" s="501">
        <f ca="1">Assum!BT44</f>
        <v>3</v>
      </c>
      <c r="BU7" s="501">
        <f ca="1">Assum!BU44</f>
        <v>3</v>
      </c>
      <c r="BV7" s="501">
        <f ca="1">Assum!BV44</f>
        <v>3</v>
      </c>
      <c r="BW7" s="501">
        <f ca="1">Assum!BW44</f>
        <v>3</v>
      </c>
      <c r="BX7" s="501">
        <f ca="1">Assum!BX44</f>
        <v>3</v>
      </c>
      <c r="BY7" s="501">
        <f ca="1">Assum!BY44</f>
        <v>3</v>
      </c>
      <c r="BZ7" s="501">
        <f ca="1">Assum!BZ44</f>
        <v>3</v>
      </c>
      <c r="CA7" s="501">
        <f ca="1">Assum!CA44</f>
        <v>3</v>
      </c>
      <c r="CB7" s="501">
        <f ca="1">Assum!CB44</f>
        <v>3</v>
      </c>
      <c r="CC7" s="501">
        <f ca="1">Assum!CC44</f>
        <v>3</v>
      </c>
      <c r="CD7" s="501">
        <f ca="1">Assum!CD44</f>
        <v>3</v>
      </c>
      <c r="CE7" s="501">
        <f ca="1">Assum!CE44</f>
        <v>3</v>
      </c>
      <c r="CF7" s="501">
        <f ca="1">Assum!CF44</f>
        <v>3</v>
      </c>
      <c r="CG7" s="501">
        <f ca="1">Assum!CG44</f>
        <v>3</v>
      </c>
      <c r="CH7" s="501">
        <f ca="1">Assum!CH44</f>
        <v>3</v>
      </c>
      <c r="CI7" s="501">
        <f ca="1">Assum!CI44</f>
        <v>3</v>
      </c>
      <c r="CJ7" s="501">
        <f ca="1">Assum!CJ44</f>
        <v>3</v>
      </c>
      <c r="CK7" s="501">
        <f ca="1">Assum!CK44</f>
        <v>3</v>
      </c>
      <c r="CL7" s="501">
        <f ca="1">Assum!CL44</f>
        <v>3</v>
      </c>
      <c r="CM7" s="501">
        <f ca="1">Assum!CM44</f>
        <v>3</v>
      </c>
      <c r="CN7" s="501">
        <f ca="1">Assum!CN44</f>
        <v>3</v>
      </c>
      <c r="CO7" s="501">
        <f ca="1">Assum!CO44</f>
        <v>3</v>
      </c>
      <c r="CP7" s="501">
        <f ca="1">Assum!CP44</f>
        <v>3</v>
      </c>
      <c r="CQ7" s="501">
        <f ca="1">Assum!CQ44</f>
        <v>3</v>
      </c>
      <c r="CR7" s="501">
        <f ca="1">Assum!CR44</f>
        <v>3</v>
      </c>
      <c r="CS7" s="501">
        <f ca="1">Assum!CS44</f>
        <v>3</v>
      </c>
      <c r="CT7" s="501">
        <f ca="1">Assum!CT44</f>
        <v>0</v>
      </c>
      <c r="CU7" s="501">
        <f ca="1">Assum!CU44</f>
        <v>0</v>
      </c>
      <c r="CV7" s="501">
        <f ca="1">Assum!CV44</f>
        <v>0</v>
      </c>
      <c r="CW7" s="501">
        <f ca="1">Assum!CW44</f>
        <v>0</v>
      </c>
      <c r="CX7" s="501">
        <f ca="1">Assum!CX44</f>
        <v>0</v>
      </c>
      <c r="CY7" s="501">
        <f ca="1">Assum!CY44</f>
        <v>0</v>
      </c>
      <c r="CZ7" s="501">
        <f ca="1">Assum!CZ44</f>
        <v>0</v>
      </c>
      <c r="DA7" s="501">
        <f ca="1">Assum!DA44</f>
        <v>0</v>
      </c>
      <c r="DB7" s="501">
        <f ca="1">Assum!DB44</f>
        <v>0</v>
      </c>
      <c r="DC7" s="501">
        <f ca="1">Assum!DC44</f>
        <v>0</v>
      </c>
      <c r="DD7" s="501">
        <f ca="1">Assum!DD44</f>
        <v>0</v>
      </c>
      <c r="DE7" s="501">
        <f ca="1">Assum!DE44</f>
        <v>0</v>
      </c>
      <c r="DF7" s="501">
        <f ca="1">Assum!DF44</f>
        <v>0</v>
      </c>
      <c r="DG7" s="501">
        <f ca="1">Assum!DG44</f>
        <v>0</v>
      </c>
      <c r="DH7" s="501">
        <f ca="1">Assum!DH44</f>
        <v>0</v>
      </c>
      <c r="DI7" s="501">
        <f ca="1">Assum!DI44</f>
        <v>0</v>
      </c>
      <c r="DJ7" s="501">
        <f ca="1">Assum!DJ44</f>
        <v>0</v>
      </c>
      <c r="DK7" s="501">
        <f ca="1">Assum!DK44</f>
        <v>0</v>
      </c>
      <c r="DL7" s="501">
        <f ca="1">Assum!DL44</f>
        <v>0</v>
      </c>
      <c r="DM7" s="501">
        <f ca="1">Assum!DM44</f>
        <v>0</v>
      </c>
      <c r="DN7" s="501">
        <f ca="1">Assum!DN44</f>
        <v>0</v>
      </c>
      <c r="DO7" s="501">
        <f ca="1">Assum!DO44</f>
        <v>0</v>
      </c>
      <c r="DP7" s="501">
        <f ca="1">Assum!DP44</f>
        <v>0</v>
      </c>
      <c r="DQ7" s="501">
        <f ca="1">Assum!DQ44</f>
        <v>0</v>
      </c>
      <c r="DR7" s="501">
        <f ca="1">Assum!DR44</f>
        <v>0</v>
      </c>
      <c r="DS7" s="501">
        <f ca="1">Assum!DS44</f>
        <v>0</v>
      </c>
      <c r="DT7" s="501">
        <f ca="1">Assum!DT44</f>
        <v>0</v>
      </c>
      <c r="DU7" s="501">
        <f ca="1">Assum!DU44</f>
        <v>0</v>
      </c>
      <c r="DV7" s="501">
        <f ca="1">Assum!DV44</f>
        <v>0</v>
      </c>
      <c r="DW7" s="501">
        <f ca="1">Assum!DW44</f>
        <v>0</v>
      </c>
      <c r="DX7" s="501">
        <f ca="1">Assum!DX44</f>
        <v>0</v>
      </c>
      <c r="DY7" s="501">
        <f ca="1">Assum!DY44</f>
        <v>0</v>
      </c>
      <c r="DZ7" s="501">
        <f ca="1">Assum!DZ44</f>
        <v>0</v>
      </c>
      <c r="EA7" s="501">
        <f ca="1">Assum!EA44</f>
        <v>0</v>
      </c>
      <c r="EB7" s="501">
        <f ca="1">Assum!EB44</f>
        <v>0</v>
      </c>
      <c r="EC7" s="501">
        <f ca="1">Assum!EC44</f>
        <v>0</v>
      </c>
      <c r="ED7" s="501">
        <f ca="1">Assum!ED44</f>
        <v>0</v>
      </c>
      <c r="EE7" s="501">
        <f ca="1">Assum!EE44</f>
        <v>0</v>
      </c>
      <c r="EF7" s="501">
        <f ca="1">Assum!EF44</f>
        <v>0</v>
      </c>
      <c r="EG7" s="501">
        <f ca="1">Assum!EG44</f>
        <v>0</v>
      </c>
      <c r="EH7" s="501">
        <f ca="1">Assum!EH44</f>
        <v>0</v>
      </c>
      <c r="EI7" s="501">
        <f ca="1">Assum!EI44</f>
        <v>0</v>
      </c>
      <c r="EJ7" s="501">
        <f ca="1">Assum!EJ44</f>
        <v>0</v>
      </c>
      <c r="EK7" s="501">
        <f ca="1">Assum!EK44</f>
        <v>0</v>
      </c>
      <c r="EL7" s="501">
        <f ca="1">Assum!EL44</f>
        <v>0</v>
      </c>
      <c r="EM7" s="501">
        <f ca="1">Assum!EM44</f>
        <v>0</v>
      </c>
      <c r="EN7" s="501">
        <f ca="1">Assum!EN44</f>
        <v>0</v>
      </c>
      <c r="EO7" s="501">
        <f ca="1">Assum!EO44</f>
        <v>0</v>
      </c>
      <c r="EP7" s="501">
        <f ca="1">Assum!EP44</f>
        <v>0</v>
      </c>
    </row>
    <row r="8" spans="1:146" s="1" customFormat="1" ht="14.1" customHeight="1">
      <c r="A8" s="2"/>
      <c r="B8" s="1" t="s">
        <v>1017</v>
      </c>
      <c r="C8" s="498"/>
      <c r="D8" s="516" t="s">
        <v>163</v>
      </c>
      <c r="E8" s="500">
        <f ca="1">SUM(G8:EP8)</f>
        <v>22</v>
      </c>
      <c r="F8" s="501"/>
      <c r="G8" s="501">
        <f>Assum!G59</f>
        <v>0</v>
      </c>
      <c r="H8" s="501">
        <f ca="1">Assum!H59</f>
        <v>0</v>
      </c>
      <c r="I8" s="501">
        <f ca="1">Assum!I59</f>
        <v>0</v>
      </c>
      <c r="J8" s="501">
        <f ca="1">Assum!J59</f>
        <v>0</v>
      </c>
      <c r="K8" s="501">
        <f ca="1">Assum!K59</f>
        <v>0</v>
      </c>
      <c r="L8" s="501">
        <f ca="1">Assum!L59</f>
        <v>1</v>
      </c>
      <c r="M8" s="501">
        <f ca="1">Assum!M59</f>
        <v>0</v>
      </c>
      <c r="N8" s="501">
        <f ca="1">Assum!N59</f>
        <v>0</v>
      </c>
      <c r="O8" s="501">
        <f ca="1">Assum!O59</f>
        <v>0</v>
      </c>
      <c r="P8" s="501">
        <f ca="1">Assum!P59</f>
        <v>1</v>
      </c>
      <c r="Q8" s="501">
        <f ca="1">Assum!Q59</f>
        <v>0</v>
      </c>
      <c r="R8" s="501">
        <f ca="1">Assum!R59</f>
        <v>0</v>
      </c>
      <c r="S8" s="501">
        <f ca="1">Assum!S59</f>
        <v>0</v>
      </c>
      <c r="T8" s="501">
        <f ca="1">Assum!T59</f>
        <v>1</v>
      </c>
      <c r="U8" s="501">
        <f ca="1">Assum!U59</f>
        <v>0</v>
      </c>
      <c r="V8" s="501">
        <f ca="1">Assum!V59</f>
        <v>0</v>
      </c>
      <c r="W8" s="501">
        <f ca="1">Assum!W59</f>
        <v>0</v>
      </c>
      <c r="X8" s="501">
        <f ca="1">Assum!X59</f>
        <v>1</v>
      </c>
      <c r="Y8" s="501">
        <f ca="1">Assum!Y59</f>
        <v>0</v>
      </c>
      <c r="Z8" s="501">
        <f ca="1">Assum!Z59</f>
        <v>0</v>
      </c>
      <c r="AA8" s="501">
        <f ca="1">Assum!AA59</f>
        <v>0</v>
      </c>
      <c r="AB8" s="501">
        <f ca="1">Assum!AB59</f>
        <v>1</v>
      </c>
      <c r="AC8" s="501">
        <f ca="1">Assum!AC59</f>
        <v>0</v>
      </c>
      <c r="AD8" s="501">
        <f ca="1">Assum!AD59</f>
        <v>0</v>
      </c>
      <c r="AE8" s="501">
        <f ca="1">Assum!AE59</f>
        <v>0</v>
      </c>
      <c r="AF8" s="501">
        <f ca="1">Assum!AF59</f>
        <v>1</v>
      </c>
      <c r="AG8" s="501">
        <f ca="1">Assum!AG59</f>
        <v>0</v>
      </c>
      <c r="AH8" s="501">
        <f ca="1">Assum!AH59</f>
        <v>0</v>
      </c>
      <c r="AI8" s="501">
        <f ca="1">Assum!AI59</f>
        <v>0</v>
      </c>
      <c r="AJ8" s="501">
        <f ca="1">Assum!AJ59</f>
        <v>1</v>
      </c>
      <c r="AK8" s="501">
        <f ca="1">Assum!AK59</f>
        <v>0</v>
      </c>
      <c r="AL8" s="501">
        <f ca="1">Assum!AL59</f>
        <v>0</v>
      </c>
      <c r="AM8" s="501">
        <f ca="1">Assum!AM59</f>
        <v>0</v>
      </c>
      <c r="AN8" s="501">
        <f ca="1">Assum!AN59</f>
        <v>1</v>
      </c>
      <c r="AO8" s="501">
        <f ca="1">Assum!AO59</f>
        <v>0</v>
      </c>
      <c r="AP8" s="501">
        <f ca="1">Assum!AP59</f>
        <v>0</v>
      </c>
      <c r="AQ8" s="501">
        <f ca="1">Assum!AQ59</f>
        <v>0</v>
      </c>
      <c r="AR8" s="501">
        <f ca="1">Assum!AR59</f>
        <v>1</v>
      </c>
      <c r="AS8" s="501">
        <f ca="1">Assum!AS59</f>
        <v>0</v>
      </c>
      <c r="AT8" s="501">
        <f ca="1">Assum!AT59</f>
        <v>0</v>
      </c>
      <c r="AU8" s="501">
        <f ca="1">Assum!AU59</f>
        <v>0</v>
      </c>
      <c r="AV8" s="501">
        <f ca="1">Assum!AV59</f>
        <v>1</v>
      </c>
      <c r="AW8" s="501">
        <f ca="1">Assum!AW59</f>
        <v>0</v>
      </c>
      <c r="AX8" s="501">
        <f ca="1">Assum!AX59</f>
        <v>0</v>
      </c>
      <c r="AY8" s="501">
        <f ca="1">Assum!AY59</f>
        <v>0</v>
      </c>
      <c r="AZ8" s="501">
        <f ca="1">Assum!AZ59</f>
        <v>1</v>
      </c>
      <c r="BA8" s="501">
        <f ca="1">Assum!BA59</f>
        <v>0</v>
      </c>
      <c r="BB8" s="501">
        <f ca="1">Assum!BB59</f>
        <v>0</v>
      </c>
      <c r="BC8" s="501">
        <f ca="1">Assum!BC59</f>
        <v>0</v>
      </c>
      <c r="BD8" s="501">
        <f ca="1">Assum!BD59</f>
        <v>1</v>
      </c>
      <c r="BE8" s="501">
        <f ca="1">Assum!BE59</f>
        <v>0</v>
      </c>
      <c r="BF8" s="501">
        <f ca="1">Assum!BF59</f>
        <v>0</v>
      </c>
      <c r="BG8" s="501">
        <f ca="1">Assum!BG59</f>
        <v>0</v>
      </c>
      <c r="BH8" s="501">
        <f ca="1">Assum!BH59</f>
        <v>1</v>
      </c>
      <c r="BI8" s="501">
        <f ca="1">Assum!BI59</f>
        <v>0</v>
      </c>
      <c r="BJ8" s="501">
        <f ca="1">Assum!BJ59</f>
        <v>0</v>
      </c>
      <c r="BK8" s="501">
        <f ca="1">Assum!BK59</f>
        <v>0</v>
      </c>
      <c r="BL8" s="501">
        <f ca="1">Assum!BL59</f>
        <v>1</v>
      </c>
      <c r="BM8" s="501">
        <f ca="1">Assum!BM59</f>
        <v>0</v>
      </c>
      <c r="BN8" s="501">
        <f ca="1">Assum!BN59</f>
        <v>0</v>
      </c>
      <c r="BO8" s="501">
        <f ca="1">Assum!BO59</f>
        <v>0</v>
      </c>
      <c r="BP8" s="501">
        <f ca="1">Assum!BP59</f>
        <v>1</v>
      </c>
      <c r="BQ8" s="501">
        <f ca="1">Assum!BQ59</f>
        <v>0</v>
      </c>
      <c r="BR8" s="501">
        <f ca="1">Assum!BR59</f>
        <v>0</v>
      </c>
      <c r="BS8" s="501">
        <f ca="1">Assum!BS59</f>
        <v>0</v>
      </c>
      <c r="BT8" s="501">
        <f ca="1">Assum!BT59</f>
        <v>1</v>
      </c>
      <c r="BU8" s="501">
        <f ca="1">Assum!BU59</f>
        <v>0</v>
      </c>
      <c r="BV8" s="501">
        <f ca="1">Assum!BV59</f>
        <v>0</v>
      </c>
      <c r="BW8" s="501">
        <f ca="1">Assum!BW59</f>
        <v>0</v>
      </c>
      <c r="BX8" s="501">
        <f ca="1">Assum!BX59</f>
        <v>1</v>
      </c>
      <c r="BY8" s="501">
        <f ca="1">Assum!BY59</f>
        <v>0</v>
      </c>
      <c r="BZ8" s="501">
        <f ca="1">Assum!BZ59</f>
        <v>0</v>
      </c>
      <c r="CA8" s="501">
        <f ca="1">Assum!CA59</f>
        <v>0</v>
      </c>
      <c r="CB8" s="501">
        <f ca="1">Assum!CB59</f>
        <v>1</v>
      </c>
      <c r="CC8" s="501">
        <f ca="1">Assum!CC59</f>
        <v>0</v>
      </c>
      <c r="CD8" s="501">
        <f ca="1">Assum!CD59</f>
        <v>0</v>
      </c>
      <c r="CE8" s="501">
        <f ca="1">Assum!CE59</f>
        <v>0</v>
      </c>
      <c r="CF8" s="501">
        <f ca="1">Assum!CF59</f>
        <v>1</v>
      </c>
      <c r="CG8" s="501">
        <f ca="1">Assum!CG59</f>
        <v>0</v>
      </c>
      <c r="CH8" s="501">
        <f ca="1">Assum!CH59</f>
        <v>0</v>
      </c>
      <c r="CI8" s="501">
        <f ca="1">Assum!CI59</f>
        <v>0</v>
      </c>
      <c r="CJ8" s="501">
        <f ca="1">Assum!CJ59</f>
        <v>1</v>
      </c>
      <c r="CK8" s="501">
        <f ca="1">Assum!CK59</f>
        <v>0</v>
      </c>
      <c r="CL8" s="501">
        <f ca="1">Assum!CL59</f>
        <v>0</v>
      </c>
      <c r="CM8" s="501">
        <f ca="1">Assum!CM59</f>
        <v>0</v>
      </c>
      <c r="CN8" s="501">
        <f ca="1">Assum!CN59</f>
        <v>1</v>
      </c>
      <c r="CO8" s="501">
        <f ca="1">Assum!CO59</f>
        <v>0</v>
      </c>
      <c r="CP8" s="501">
        <f ca="1">Assum!CP59</f>
        <v>0</v>
      </c>
      <c r="CQ8" s="501">
        <f ca="1">Assum!CQ59</f>
        <v>0</v>
      </c>
      <c r="CR8" s="501">
        <f ca="1">Assum!CR59</f>
        <v>1</v>
      </c>
      <c r="CS8" s="501">
        <f ca="1">Assum!CS59</f>
        <v>0</v>
      </c>
      <c r="CT8" s="501">
        <f ca="1">Assum!CT59</f>
        <v>0</v>
      </c>
      <c r="CU8" s="501">
        <f ca="1">Assum!CU59</f>
        <v>0</v>
      </c>
      <c r="CV8" s="501">
        <f ca="1">Assum!CV59</f>
        <v>0</v>
      </c>
      <c r="CW8" s="501">
        <f ca="1">Assum!CW59</f>
        <v>0</v>
      </c>
      <c r="CX8" s="501">
        <f ca="1">Assum!CX59</f>
        <v>0</v>
      </c>
      <c r="CY8" s="501">
        <f ca="1">Assum!CY59</f>
        <v>0</v>
      </c>
      <c r="CZ8" s="501">
        <f ca="1">Assum!CZ59</f>
        <v>0</v>
      </c>
      <c r="DA8" s="501">
        <f ca="1">Assum!DA59</f>
        <v>0</v>
      </c>
      <c r="DB8" s="501">
        <f ca="1">Assum!DB59</f>
        <v>0</v>
      </c>
      <c r="DC8" s="501">
        <f ca="1">Assum!DC59</f>
        <v>0</v>
      </c>
      <c r="DD8" s="501">
        <f ca="1">Assum!DD59</f>
        <v>0</v>
      </c>
      <c r="DE8" s="501">
        <f ca="1">Assum!DE59</f>
        <v>0</v>
      </c>
      <c r="DF8" s="501">
        <f ca="1">Assum!DF59</f>
        <v>0</v>
      </c>
      <c r="DG8" s="501">
        <f ca="1">Assum!DG59</f>
        <v>0</v>
      </c>
      <c r="DH8" s="501">
        <f ca="1">Assum!DH59</f>
        <v>0</v>
      </c>
      <c r="DI8" s="501">
        <f ca="1">Assum!DI59</f>
        <v>0</v>
      </c>
      <c r="DJ8" s="501">
        <f ca="1">Assum!DJ59</f>
        <v>0</v>
      </c>
      <c r="DK8" s="501">
        <f ca="1">Assum!DK59</f>
        <v>0</v>
      </c>
      <c r="DL8" s="501">
        <f ca="1">Assum!DL59</f>
        <v>0</v>
      </c>
      <c r="DM8" s="501">
        <f ca="1">Assum!DM59</f>
        <v>0</v>
      </c>
      <c r="DN8" s="501">
        <f ca="1">Assum!DN59</f>
        <v>0</v>
      </c>
      <c r="DO8" s="501">
        <f ca="1">Assum!DO59</f>
        <v>0</v>
      </c>
      <c r="DP8" s="501">
        <f ca="1">Assum!DP59</f>
        <v>0</v>
      </c>
      <c r="DQ8" s="501">
        <f ca="1">Assum!DQ59</f>
        <v>0</v>
      </c>
      <c r="DR8" s="501">
        <f ca="1">Assum!DR59</f>
        <v>0</v>
      </c>
      <c r="DS8" s="501">
        <f ca="1">Assum!DS59</f>
        <v>0</v>
      </c>
      <c r="DT8" s="501">
        <f ca="1">Assum!DT59</f>
        <v>0</v>
      </c>
      <c r="DU8" s="501">
        <f ca="1">Assum!DU59</f>
        <v>0</v>
      </c>
      <c r="DV8" s="501">
        <f ca="1">Assum!DV59</f>
        <v>0</v>
      </c>
      <c r="DW8" s="501">
        <f ca="1">Assum!DW59</f>
        <v>0</v>
      </c>
      <c r="DX8" s="501">
        <f ca="1">Assum!DX59</f>
        <v>0</v>
      </c>
      <c r="DY8" s="501">
        <f ca="1">Assum!DY59</f>
        <v>0</v>
      </c>
      <c r="DZ8" s="501">
        <f ca="1">Assum!DZ59</f>
        <v>0</v>
      </c>
      <c r="EA8" s="501">
        <f ca="1">Assum!EA59</f>
        <v>0</v>
      </c>
      <c r="EB8" s="501">
        <f ca="1">Assum!EB59</f>
        <v>0</v>
      </c>
      <c r="EC8" s="501">
        <f ca="1">Assum!EC59</f>
        <v>0</v>
      </c>
      <c r="ED8" s="501">
        <f ca="1">Assum!ED59</f>
        <v>0</v>
      </c>
      <c r="EE8" s="501">
        <f ca="1">Assum!EE59</f>
        <v>0</v>
      </c>
      <c r="EF8" s="501">
        <f ca="1">Assum!EF59</f>
        <v>0</v>
      </c>
      <c r="EG8" s="501">
        <f ca="1">Assum!EG59</f>
        <v>0</v>
      </c>
      <c r="EH8" s="501">
        <f ca="1">Assum!EH59</f>
        <v>0</v>
      </c>
      <c r="EI8" s="501">
        <f ca="1">Assum!EI59</f>
        <v>0</v>
      </c>
      <c r="EJ8" s="501">
        <f ca="1">Assum!EJ59</f>
        <v>0</v>
      </c>
      <c r="EK8" s="501">
        <f ca="1">Assum!EK59</f>
        <v>0</v>
      </c>
      <c r="EL8" s="501">
        <f ca="1">Assum!EL59</f>
        <v>0</v>
      </c>
      <c r="EM8" s="501">
        <f ca="1">Assum!EM59</f>
        <v>0</v>
      </c>
      <c r="EN8" s="501">
        <f ca="1">Assum!EN59</f>
        <v>0</v>
      </c>
      <c r="EO8" s="501">
        <f ca="1">Assum!EO59</f>
        <v>0</v>
      </c>
      <c r="EP8" s="501">
        <f ca="1">Assum!EP59</f>
        <v>0</v>
      </c>
    </row>
    <row r="9" spans="1:146" s="15" customFormat="1" ht="14.1" customHeight="1">
      <c r="A9" s="37"/>
      <c r="B9" s="502"/>
      <c r="C9" s="503"/>
      <c r="D9" s="516"/>
      <c r="E9" s="503"/>
      <c r="F9" s="502"/>
      <c r="G9" s="502"/>
      <c r="H9" s="502"/>
      <c r="I9" s="502"/>
      <c r="J9" s="502"/>
      <c r="K9" s="502"/>
      <c r="L9" s="502"/>
      <c r="M9" s="502"/>
      <c r="N9" s="502"/>
      <c r="O9" s="502"/>
      <c r="P9" s="502"/>
      <c r="Q9" s="502"/>
      <c r="R9" s="502"/>
      <c r="S9" s="502"/>
      <c r="T9" s="502"/>
      <c r="U9" s="502"/>
      <c r="V9" s="502"/>
      <c r="W9" s="502"/>
      <c r="X9" s="502"/>
      <c r="Y9" s="502"/>
      <c r="Z9" s="502"/>
      <c r="AA9" s="502"/>
      <c r="AB9" s="502"/>
      <c r="AC9" s="502"/>
      <c r="AD9" s="502"/>
      <c r="AE9" s="502"/>
      <c r="AF9" s="502"/>
      <c r="AG9" s="502"/>
      <c r="AH9" s="502"/>
      <c r="AI9" s="502"/>
      <c r="AJ9" s="502"/>
      <c r="AK9" s="502"/>
      <c r="AL9" s="502"/>
      <c r="AM9" s="502"/>
      <c r="AN9" s="502"/>
      <c r="AO9" s="502"/>
      <c r="AP9" s="502"/>
      <c r="AQ9" s="502"/>
      <c r="AR9" s="502"/>
      <c r="AS9" s="502"/>
      <c r="AT9" s="502"/>
      <c r="AU9" s="502"/>
      <c r="AV9" s="502"/>
      <c r="AW9" s="502"/>
      <c r="AX9" s="502"/>
      <c r="AY9" s="502"/>
      <c r="AZ9" s="502"/>
      <c r="BA9" s="502"/>
      <c r="BB9" s="502"/>
      <c r="BC9" s="502"/>
      <c r="BD9" s="502"/>
      <c r="BE9" s="502"/>
      <c r="BF9" s="502"/>
      <c r="BG9" s="502"/>
      <c r="BH9" s="502"/>
      <c r="BI9" s="502"/>
      <c r="BJ9" s="502"/>
      <c r="BK9" s="502"/>
      <c r="BL9" s="502"/>
      <c r="BM9" s="502"/>
      <c r="BN9" s="502"/>
      <c r="BO9" s="502"/>
      <c r="BP9" s="502"/>
      <c r="BQ9" s="502"/>
      <c r="BR9" s="502"/>
      <c r="BS9" s="502"/>
      <c r="BT9" s="502"/>
      <c r="BU9" s="502"/>
      <c r="BV9" s="502"/>
      <c r="BW9" s="502"/>
      <c r="BX9" s="502"/>
      <c r="BY9" s="502"/>
      <c r="BZ9" s="502"/>
      <c r="CA9" s="502"/>
      <c r="CB9" s="502"/>
      <c r="CC9" s="502"/>
      <c r="CD9" s="502"/>
      <c r="CE9" s="502"/>
      <c r="CF9" s="502"/>
      <c r="CG9" s="502"/>
      <c r="CH9" s="502"/>
      <c r="CI9" s="502"/>
      <c r="CJ9" s="502"/>
      <c r="CK9" s="502"/>
      <c r="CL9" s="502"/>
      <c r="CM9" s="502"/>
      <c r="CN9" s="502"/>
      <c r="CO9" s="502"/>
      <c r="CP9" s="502"/>
      <c r="CQ9" s="502"/>
      <c r="CR9" s="502"/>
      <c r="CS9" s="502"/>
      <c r="CT9" s="502"/>
      <c r="CU9" s="502"/>
      <c r="CV9" s="502"/>
      <c r="CW9" s="502"/>
      <c r="CX9" s="502"/>
      <c r="CY9" s="502"/>
      <c r="CZ9" s="502"/>
      <c r="DA9" s="502"/>
      <c r="DB9" s="502"/>
      <c r="DC9" s="502"/>
      <c r="DD9" s="502"/>
      <c r="DE9" s="502"/>
      <c r="DF9" s="502"/>
      <c r="DG9" s="502"/>
      <c r="DH9" s="502"/>
      <c r="DI9" s="502"/>
      <c r="DJ9" s="502"/>
      <c r="DK9" s="502"/>
      <c r="DL9" s="502"/>
      <c r="DM9" s="502"/>
      <c r="DN9" s="502"/>
      <c r="DO9" s="502"/>
      <c r="DP9" s="502"/>
      <c r="DQ9" s="502"/>
      <c r="DR9" s="502"/>
      <c r="DS9" s="502"/>
      <c r="DT9" s="502"/>
      <c r="DU9" s="502"/>
      <c r="DV9" s="502"/>
      <c r="DW9" s="502"/>
      <c r="DX9" s="502"/>
      <c r="DY9" s="502"/>
      <c r="DZ9" s="502"/>
      <c r="EA9" s="502"/>
      <c r="EB9" s="502"/>
      <c r="EC9" s="502"/>
      <c r="ED9" s="502"/>
      <c r="EE9" s="502"/>
      <c r="EF9" s="502"/>
      <c r="EG9" s="502"/>
      <c r="EH9" s="502"/>
      <c r="EI9" s="502"/>
      <c r="EJ9" s="502"/>
      <c r="EK9" s="502"/>
      <c r="EL9" s="502"/>
      <c r="EM9" s="502"/>
      <c r="EN9" s="502"/>
      <c r="EO9" s="502"/>
      <c r="EP9" s="502"/>
    </row>
    <row r="10" spans="1:146" s="1" customFormat="1" ht="14.1" customHeight="1">
      <c r="A10" s="169" t="s">
        <v>259</v>
      </c>
      <c r="B10" s="169"/>
      <c r="C10" s="505"/>
      <c r="D10" s="928"/>
      <c r="E10" s="506"/>
      <c r="F10" s="330"/>
      <c r="H10" s="1281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4"/>
      <c r="V10" s="274"/>
      <c r="W10" s="274"/>
      <c r="X10" s="274"/>
      <c r="Y10" s="274"/>
      <c r="Z10" s="274"/>
      <c r="AA10" s="274"/>
      <c r="AB10" s="274"/>
      <c r="AC10" s="274"/>
      <c r="AD10" s="274"/>
      <c r="AE10" s="274"/>
      <c r="AF10" s="274"/>
      <c r="AG10" s="274"/>
      <c r="AH10" s="274"/>
      <c r="AI10" s="274"/>
      <c r="AJ10" s="274"/>
      <c r="AK10" s="274"/>
      <c r="AL10" s="274"/>
      <c r="AM10" s="274"/>
      <c r="AN10" s="274"/>
      <c r="AO10" s="274"/>
      <c r="AP10" s="274"/>
      <c r="AQ10" s="274"/>
      <c r="AR10" s="274"/>
      <c r="AS10" s="274"/>
      <c r="AT10" s="274"/>
      <c r="AU10" s="274"/>
      <c r="AV10" s="274"/>
      <c r="AW10" s="274"/>
      <c r="AX10" s="274"/>
      <c r="AY10" s="274"/>
      <c r="AZ10" s="274"/>
      <c r="BA10" s="274"/>
      <c r="BB10" s="274"/>
      <c r="BC10" s="274"/>
      <c r="BD10" s="274"/>
      <c r="BE10" s="274"/>
      <c r="BF10" s="274"/>
      <c r="BG10" s="274"/>
      <c r="BH10" s="274"/>
      <c r="BI10" s="274"/>
      <c r="BJ10" s="274"/>
      <c r="BK10" s="274"/>
      <c r="BL10" s="274"/>
      <c r="BM10" s="274"/>
      <c r="BN10" s="274"/>
      <c r="BO10" s="274"/>
      <c r="BP10" s="274"/>
      <c r="BQ10" s="274"/>
      <c r="BR10" s="274"/>
      <c r="BS10" s="274"/>
      <c r="BT10" s="274"/>
      <c r="BU10" s="274"/>
      <c r="BV10" s="274"/>
      <c r="BW10" s="274"/>
      <c r="BX10" s="274"/>
      <c r="BY10" s="274"/>
      <c r="BZ10" s="274"/>
      <c r="CA10" s="274"/>
      <c r="CB10" s="274"/>
      <c r="CC10" s="274"/>
      <c r="CD10" s="274"/>
      <c r="CE10" s="274"/>
      <c r="CF10" s="274"/>
      <c r="CG10" s="274"/>
      <c r="CH10" s="274"/>
      <c r="CI10" s="274"/>
      <c r="CJ10" s="274"/>
      <c r="CK10" s="274"/>
      <c r="CL10" s="274"/>
      <c r="CM10" s="274"/>
      <c r="CN10" s="274"/>
      <c r="CO10" s="274"/>
      <c r="CP10" s="274"/>
      <c r="CQ10" s="274"/>
      <c r="CR10" s="274"/>
      <c r="CS10" s="274"/>
      <c r="CT10" s="274"/>
      <c r="CU10" s="274"/>
      <c r="CV10" s="274"/>
      <c r="CW10" s="274"/>
      <c r="CX10" s="274"/>
      <c r="CY10" s="274"/>
      <c r="CZ10" s="274"/>
      <c r="DA10" s="274"/>
      <c r="DB10" s="274"/>
      <c r="DC10" s="274"/>
      <c r="DD10" s="274"/>
      <c r="DE10" s="274"/>
      <c r="DF10" s="274"/>
      <c r="DG10" s="274"/>
      <c r="DH10" s="274"/>
      <c r="DI10" s="274"/>
      <c r="DJ10" s="274"/>
      <c r="DK10" s="274"/>
      <c r="DL10" s="274"/>
      <c r="DM10" s="274"/>
      <c r="DN10" s="274"/>
      <c r="DO10" s="274"/>
      <c r="DP10" s="274"/>
      <c r="DQ10" s="274"/>
      <c r="DR10" s="274"/>
      <c r="DS10" s="274"/>
      <c r="DT10" s="274"/>
      <c r="DU10" s="274"/>
      <c r="DV10" s="274"/>
      <c r="DW10" s="274"/>
      <c r="DX10" s="274"/>
      <c r="DY10" s="274"/>
      <c r="DZ10" s="274"/>
      <c r="EA10" s="274"/>
      <c r="EB10" s="274"/>
      <c r="EC10" s="274"/>
      <c r="ED10" s="274"/>
      <c r="EE10" s="274"/>
      <c r="EF10" s="274"/>
      <c r="EG10" s="274"/>
      <c r="EH10" s="274"/>
      <c r="EI10" s="274"/>
      <c r="EJ10" s="274"/>
      <c r="EK10" s="274"/>
      <c r="EL10" s="274"/>
      <c r="EM10" s="274"/>
      <c r="EN10" s="274"/>
      <c r="EO10" s="274"/>
      <c r="EP10" s="274"/>
    </row>
    <row r="11" spans="1:146" ht="14.1" customHeight="1"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  <c r="EI11" s="22"/>
      <c r="EJ11" s="22"/>
      <c r="EK11" s="22"/>
      <c r="EL11" s="22"/>
      <c r="EM11" s="22"/>
      <c r="EN11" s="22"/>
      <c r="EO11" s="22"/>
      <c r="EP11" s="22"/>
    </row>
    <row r="12" spans="1:146" s="43" customFormat="1" ht="14.1" customHeight="1">
      <c r="A12" s="37"/>
      <c r="B12" s="1037" t="s">
        <v>1028</v>
      </c>
      <c r="C12" s="507">
        <f ca="1">Assum!F87</f>
        <v>108999.99999999999</v>
      </c>
      <c r="D12" s="510" t="s">
        <v>97</v>
      </c>
      <c r="E12" s="508">
        <f t="shared" ref="E12:E24" ca="1" si="134">SUM(G12:EP12)</f>
        <v>109000</v>
      </c>
      <c r="F12" s="509"/>
      <c r="G12" s="509">
        <f t="shared" ref="G12:AL12" ca="1" si="135">$C12*G60</f>
        <v>0</v>
      </c>
      <c r="H12" s="509">
        <f t="shared" ca="1" si="135"/>
        <v>0</v>
      </c>
      <c r="I12" s="509">
        <f t="shared" ca="1" si="135"/>
        <v>0</v>
      </c>
      <c r="J12" s="509">
        <f t="shared" ca="1" si="135"/>
        <v>0</v>
      </c>
      <c r="K12" s="509">
        <f t="shared" ca="1" si="135"/>
        <v>0</v>
      </c>
      <c r="L12" s="509">
        <f t="shared" ca="1" si="135"/>
        <v>10900</v>
      </c>
      <c r="M12" s="509">
        <f t="shared" ca="1" si="135"/>
        <v>10900</v>
      </c>
      <c r="N12" s="509">
        <f t="shared" ca="1" si="135"/>
        <v>21800</v>
      </c>
      <c r="O12" s="509">
        <f t="shared" ca="1" si="135"/>
        <v>21800</v>
      </c>
      <c r="P12" s="509">
        <f t="shared" ca="1" si="135"/>
        <v>21800</v>
      </c>
      <c r="Q12" s="509">
        <f t="shared" ca="1" si="135"/>
        <v>21800</v>
      </c>
      <c r="R12" s="509">
        <f t="shared" ca="1" si="135"/>
        <v>0</v>
      </c>
      <c r="S12" s="509">
        <f t="shared" ca="1" si="135"/>
        <v>0</v>
      </c>
      <c r="T12" s="509">
        <f t="shared" ca="1" si="135"/>
        <v>0</v>
      </c>
      <c r="U12" s="509">
        <f t="shared" ca="1" si="135"/>
        <v>0</v>
      </c>
      <c r="V12" s="509">
        <f t="shared" ca="1" si="135"/>
        <v>0</v>
      </c>
      <c r="W12" s="509">
        <f t="shared" ca="1" si="135"/>
        <v>0</v>
      </c>
      <c r="X12" s="509">
        <f t="shared" ca="1" si="135"/>
        <v>0</v>
      </c>
      <c r="Y12" s="509">
        <f t="shared" ca="1" si="135"/>
        <v>0</v>
      </c>
      <c r="Z12" s="509">
        <f t="shared" ca="1" si="135"/>
        <v>0</v>
      </c>
      <c r="AA12" s="509">
        <f t="shared" ca="1" si="135"/>
        <v>0</v>
      </c>
      <c r="AB12" s="509">
        <f t="shared" ca="1" si="135"/>
        <v>0</v>
      </c>
      <c r="AC12" s="509">
        <f t="shared" ca="1" si="135"/>
        <v>0</v>
      </c>
      <c r="AD12" s="509">
        <f t="shared" ca="1" si="135"/>
        <v>0</v>
      </c>
      <c r="AE12" s="509">
        <f t="shared" ca="1" si="135"/>
        <v>0</v>
      </c>
      <c r="AF12" s="509">
        <f t="shared" ca="1" si="135"/>
        <v>0</v>
      </c>
      <c r="AG12" s="509">
        <f t="shared" ca="1" si="135"/>
        <v>0</v>
      </c>
      <c r="AH12" s="509">
        <f t="shared" ca="1" si="135"/>
        <v>0</v>
      </c>
      <c r="AI12" s="509">
        <f t="shared" ca="1" si="135"/>
        <v>0</v>
      </c>
      <c r="AJ12" s="509">
        <f t="shared" ca="1" si="135"/>
        <v>0</v>
      </c>
      <c r="AK12" s="509">
        <f t="shared" ca="1" si="135"/>
        <v>0</v>
      </c>
      <c r="AL12" s="509">
        <f t="shared" ca="1" si="135"/>
        <v>0</v>
      </c>
      <c r="AM12" s="509">
        <f t="shared" ref="AM12:BR12" ca="1" si="136">$C12*AM60</f>
        <v>0</v>
      </c>
      <c r="AN12" s="509">
        <f t="shared" ca="1" si="136"/>
        <v>0</v>
      </c>
      <c r="AO12" s="509">
        <f t="shared" ca="1" si="136"/>
        <v>0</v>
      </c>
      <c r="AP12" s="509">
        <f t="shared" ca="1" si="136"/>
        <v>0</v>
      </c>
      <c r="AQ12" s="509">
        <f t="shared" ca="1" si="136"/>
        <v>0</v>
      </c>
      <c r="AR12" s="509">
        <f t="shared" ca="1" si="136"/>
        <v>0</v>
      </c>
      <c r="AS12" s="509">
        <f t="shared" ca="1" si="136"/>
        <v>0</v>
      </c>
      <c r="AT12" s="509">
        <f t="shared" ca="1" si="136"/>
        <v>0</v>
      </c>
      <c r="AU12" s="509">
        <f t="shared" ca="1" si="136"/>
        <v>0</v>
      </c>
      <c r="AV12" s="509">
        <f t="shared" ca="1" si="136"/>
        <v>0</v>
      </c>
      <c r="AW12" s="509">
        <f t="shared" ca="1" si="136"/>
        <v>0</v>
      </c>
      <c r="AX12" s="509">
        <f t="shared" ca="1" si="136"/>
        <v>0</v>
      </c>
      <c r="AY12" s="509">
        <f t="shared" ca="1" si="136"/>
        <v>0</v>
      </c>
      <c r="AZ12" s="509">
        <f t="shared" ca="1" si="136"/>
        <v>0</v>
      </c>
      <c r="BA12" s="509">
        <f t="shared" ca="1" si="136"/>
        <v>0</v>
      </c>
      <c r="BB12" s="509">
        <f t="shared" ca="1" si="136"/>
        <v>0</v>
      </c>
      <c r="BC12" s="509">
        <f t="shared" ca="1" si="136"/>
        <v>0</v>
      </c>
      <c r="BD12" s="509">
        <f t="shared" ca="1" si="136"/>
        <v>0</v>
      </c>
      <c r="BE12" s="509">
        <f t="shared" ca="1" si="136"/>
        <v>0</v>
      </c>
      <c r="BF12" s="509">
        <f t="shared" ca="1" si="136"/>
        <v>0</v>
      </c>
      <c r="BG12" s="509">
        <f t="shared" ca="1" si="136"/>
        <v>0</v>
      </c>
      <c r="BH12" s="509">
        <f t="shared" ca="1" si="136"/>
        <v>0</v>
      </c>
      <c r="BI12" s="509">
        <f t="shared" ca="1" si="136"/>
        <v>0</v>
      </c>
      <c r="BJ12" s="509">
        <f t="shared" ca="1" si="136"/>
        <v>0</v>
      </c>
      <c r="BK12" s="509">
        <f t="shared" ca="1" si="136"/>
        <v>0</v>
      </c>
      <c r="BL12" s="509">
        <f t="shared" ca="1" si="136"/>
        <v>0</v>
      </c>
      <c r="BM12" s="509">
        <f t="shared" ca="1" si="136"/>
        <v>0</v>
      </c>
      <c r="BN12" s="509">
        <f t="shared" ca="1" si="136"/>
        <v>0</v>
      </c>
      <c r="BO12" s="509">
        <f t="shared" ca="1" si="136"/>
        <v>0</v>
      </c>
      <c r="BP12" s="509">
        <f t="shared" ca="1" si="136"/>
        <v>0</v>
      </c>
      <c r="BQ12" s="509">
        <f t="shared" ca="1" si="136"/>
        <v>0</v>
      </c>
      <c r="BR12" s="509">
        <f t="shared" ca="1" si="136"/>
        <v>0</v>
      </c>
      <c r="BS12" s="509">
        <f t="shared" ref="BS12:CX12" ca="1" si="137">$C12*BS60</f>
        <v>0</v>
      </c>
      <c r="BT12" s="509">
        <f t="shared" ca="1" si="137"/>
        <v>0</v>
      </c>
      <c r="BU12" s="509">
        <f t="shared" ca="1" si="137"/>
        <v>0</v>
      </c>
      <c r="BV12" s="509">
        <f t="shared" ca="1" si="137"/>
        <v>0</v>
      </c>
      <c r="BW12" s="509">
        <f t="shared" ca="1" si="137"/>
        <v>0</v>
      </c>
      <c r="BX12" s="509">
        <f t="shared" ca="1" si="137"/>
        <v>0</v>
      </c>
      <c r="BY12" s="509">
        <f t="shared" ca="1" si="137"/>
        <v>0</v>
      </c>
      <c r="BZ12" s="509">
        <f t="shared" ca="1" si="137"/>
        <v>0</v>
      </c>
      <c r="CA12" s="509">
        <f t="shared" ca="1" si="137"/>
        <v>0</v>
      </c>
      <c r="CB12" s="509">
        <f t="shared" ca="1" si="137"/>
        <v>0</v>
      </c>
      <c r="CC12" s="509">
        <f t="shared" ca="1" si="137"/>
        <v>0</v>
      </c>
      <c r="CD12" s="509">
        <f t="shared" ca="1" si="137"/>
        <v>0</v>
      </c>
      <c r="CE12" s="509">
        <f t="shared" ca="1" si="137"/>
        <v>0</v>
      </c>
      <c r="CF12" s="509">
        <f t="shared" ca="1" si="137"/>
        <v>0</v>
      </c>
      <c r="CG12" s="509">
        <f t="shared" ca="1" si="137"/>
        <v>0</v>
      </c>
      <c r="CH12" s="509">
        <f t="shared" ca="1" si="137"/>
        <v>0</v>
      </c>
      <c r="CI12" s="509">
        <f t="shared" ca="1" si="137"/>
        <v>0</v>
      </c>
      <c r="CJ12" s="509">
        <f t="shared" ca="1" si="137"/>
        <v>0</v>
      </c>
      <c r="CK12" s="509">
        <f t="shared" ca="1" si="137"/>
        <v>0</v>
      </c>
      <c r="CL12" s="509">
        <f t="shared" ca="1" si="137"/>
        <v>0</v>
      </c>
      <c r="CM12" s="509">
        <f t="shared" ca="1" si="137"/>
        <v>0</v>
      </c>
      <c r="CN12" s="509">
        <f t="shared" ca="1" si="137"/>
        <v>0</v>
      </c>
      <c r="CO12" s="509">
        <f t="shared" ca="1" si="137"/>
        <v>0</v>
      </c>
      <c r="CP12" s="509">
        <f t="shared" ca="1" si="137"/>
        <v>0</v>
      </c>
      <c r="CQ12" s="509">
        <f t="shared" ca="1" si="137"/>
        <v>0</v>
      </c>
      <c r="CR12" s="509">
        <f t="shared" ca="1" si="137"/>
        <v>0</v>
      </c>
      <c r="CS12" s="509">
        <f t="shared" ca="1" si="137"/>
        <v>0</v>
      </c>
      <c r="CT12" s="509">
        <f t="shared" ca="1" si="137"/>
        <v>0</v>
      </c>
      <c r="CU12" s="509">
        <f t="shared" ca="1" si="137"/>
        <v>0</v>
      </c>
      <c r="CV12" s="509">
        <f t="shared" ca="1" si="137"/>
        <v>0</v>
      </c>
      <c r="CW12" s="509">
        <f t="shared" ca="1" si="137"/>
        <v>0</v>
      </c>
      <c r="CX12" s="509">
        <f t="shared" ca="1" si="137"/>
        <v>0</v>
      </c>
      <c r="CY12" s="509">
        <f t="shared" ref="CY12:ED12" ca="1" si="138">$C12*CY60</f>
        <v>0</v>
      </c>
      <c r="CZ12" s="509">
        <f t="shared" ca="1" si="138"/>
        <v>0</v>
      </c>
      <c r="DA12" s="509">
        <f t="shared" ca="1" si="138"/>
        <v>0</v>
      </c>
      <c r="DB12" s="509">
        <f t="shared" ca="1" si="138"/>
        <v>0</v>
      </c>
      <c r="DC12" s="509">
        <f t="shared" ca="1" si="138"/>
        <v>0</v>
      </c>
      <c r="DD12" s="509">
        <f t="shared" ca="1" si="138"/>
        <v>0</v>
      </c>
      <c r="DE12" s="509">
        <f t="shared" ca="1" si="138"/>
        <v>0</v>
      </c>
      <c r="DF12" s="509">
        <f t="shared" ca="1" si="138"/>
        <v>0</v>
      </c>
      <c r="DG12" s="509">
        <f t="shared" ca="1" si="138"/>
        <v>0</v>
      </c>
      <c r="DH12" s="509">
        <f t="shared" ca="1" si="138"/>
        <v>0</v>
      </c>
      <c r="DI12" s="509">
        <f t="shared" ca="1" si="138"/>
        <v>0</v>
      </c>
      <c r="DJ12" s="509">
        <f t="shared" ca="1" si="138"/>
        <v>0</v>
      </c>
      <c r="DK12" s="509">
        <f t="shared" ca="1" si="138"/>
        <v>0</v>
      </c>
      <c r="DL12" s="509">
        <f t="shared" ca="1" si="138"/>
        <v>0</v>
      </c>
      <c r="DM12" s="509">
        <f t="shared" ca="1" si="138"/>
        <v>0</v>
      </c>
      <c r="DN12" s="509">
        <f t="shared" ca="1" si="138"/>
        <v>0</v>
      </c>
      <c r="DO12" s="509">
        <f t="shared" ca="1" si="138"/>
        <v>0</v>
      </c>
      <c r="DP12" s="509">
        <f t="shared" ca="1" si="138"/>
        <v>0</v>
      </c>
      <c r="DQ12" s="509">
        <f t="shared" ca="1" si="138"/>
        <v>0</v>
      </c>
      <c r="DR12" s="509">
        <f t="shared" ca="1" si="138"/>
        <v>0</v>
      </c>
      <c r="DS12" s="509">
        <f t="shared" ca="1" si="138"/>
        <v>0</v>
      </c>
      <c r="DT12" s="509">
        <f t="shared" ca="1" si="138"/>
        <v>0</v>
      </c>
      <c r="DU12" s="509">
        <f t="shared" ca="1" si="138"/>
        <v>0</v>
      </c>
      <c r="DV12" s="509">
        <f t="shared" ca="1" si="138"/>
        <v>0</v>
      </c>
      <c r="DW12" s="509">
        <f t="shared" ca="1" si="138"/>
        <v>0</v>
      </c>
      <c r="DX12" s="509">
        <f t="shared" ca="1" si="138"/>
        <v>0</v>
      </c>
      <c r="DY12" s="509">
        <f t="shared" ca="1" si="138"/>
        <v>0</v>
      </c>
      <c r="DZ12" s="509">
        <f t="shared" ca="1" si="138"/>
        <v>0</v>
      </c>
      <c r="EA12" s="509">
        <f t="shared" ca="1" si="138"/>
        <v>0</v>
      </c>
      <c r="EB12" s="509">
        <f t="shared" ca="1" si="138"/>
        <v>0</v>
      </c>
      <c r="EC12" s="509">
        <f t="shared" ca="1" si="138"/>
        <v>0</v>
      </c>
      <c r="ED12" s="509">
        <f t="shared" ca="1" si="138"/>
        <v>0</v>
      </c>
      <c r="EE12" s="509">
        <f t="shared" ref="EE12:EP12" ca="1" si="139">$C12*EE60</f>
        <v>0</v>
      </c>
      <c r="EF12" s="509">
        <f t="shared" ca="1" si="139"/>
        <v>0</v>
      </c>
      <c r="EG12" s="509">
        <f t="shared" ca="1" si="139"/>
        <v>0</v>
      </c>
      <c r="EH12" s="509">
        <f t="shared" ca="1" si="139"/>
        <v>0</v>
      </c>
      <c r="EI12" s="509">
        <f t="shared" ca="1" si="139"/>
        <v>0</v>
      </c>
      <c r="EJ12" s="509">
        <f t="shared" ca="1" si="139"/>
        <v>0</v>
      </c>
      <c r="EK12" s="509">
        <f t="shared" ca="1" si="139"/>
        <v>0</v>
      </c>
      <c r="EL12" s="509">
        <f t="shared" ca="1" si="139"/>
        <v>0</v>
      </c>
      <c r="EM12" s="509">
        <f t="shared" ca="1" si="139"/>
        <v>0</v>
      </c>
      <c r="EN12" s="509">
        <f t="shared" ca="1" si="139"/>
        <v>0</v>
      </c>
      <c r="EO12" s="509">
        <f t="shared" ca="1" si="139"/>
        <v>0</v>
      </c>
      <c r="EP12" s="509">
        <f t="shared" ca="1" si="139"/>
        <v>0</v>
      </c>
    </row>
    <row r="13" spans="1:146" s="43" customFormat="1" ht="14.1" customHeight="1">
      <c r="A13" s="37"/>
      <c r="B13" s="924" t="s">
        <v>835</v>
      </c>
      <c r="C13" s="507">
        <f>Assum!F88</f>
        <v>1800</v>
      </c>
      <c r="D13" s="510" t="s">
        <v>97</v>
      </c>
      <c r="E13" s="508">
        <f t="shared" si="134"/>
        <v>1800</v>
      </c>
      <c r="F13" s="509"/>
      <c r="G13" s="509">
        <f t="shared" ref="G13:AL13" si="140">$C13*G61</f>
        <v>0</v>
      </c>
      <c r="H13" s="509">
        <f t="shared" si="140"/>
        <v>0</v>
      </c>
      <c r="I13" s="509">
        <f t="shared" si="140"/>
        <v>0</v>
      </c>
      <c r="J13" s="509">
        <f t="shared" si="140"/>
        <v>0</v>
      </c>
      <c r="K13" s="509">
        <f t="shared" si="140"/>
        <v>0</v>
      </c>
      <c r="L13" s="509">
        <f t="shared" si="140"/>
        <v>180</v>
      </c>
      <c r="M13" s="509">
        <f t="shared" si="140"/>
        <v>180</v>
      </c>
      <c r="N13" s="509">
        <f t="shared" si="140"/>
        <v>360</v>
      </c>
      <c r="O13" s="509">
        <f t="shared" si="140"/>
        <v>360</v>
      </c>
      <c r="P13" s="509">
        <f t="shared" si="140"/>
        <v>360</v>
      </c>
      <c r="Q13" s="509">
        <f t="shared" si="140"/>
        <v>360</v>
      </c>
      <c r="R13" s="509">
        <f t="shared" si="140"/>
        <v>0</v>
      </c>
      <c r="S13" s="509">
        <f t="shared" si="140"/>
        <v>0</v>
      </c>
      <c r="T13" s="509">
        <f t="shared" si="140"/>
        <v>0</v>
      </c>
      <c r="U13" s="509">
        <f t="shared" si="140"/>
        <v>0</v>
      </c>
      <c r="V13" s="509">
        <f t="shared" si="140"/>
        <v>0</v>
      </c>
      <c r="W13" s="509">
        <f t="shared" si="140"/>
        <v>0</v>
      </c>
      <c r="X13" s="509">
        <f t="shared" si="140"/>
        <v>0</v>
      </c>
      <c r="Y13" s="509">
        <f t="shared" si="140"/>
        <v>0</v>
      </c>
      <c r="Z13" s="509">
        <f t="shared" si="140"/>
        <v>0</v>
      </c>
      <c r="AA13" s="509">
        <f t="shared" si="140"/>
        <v>0</v>
      </c>
      <c r="AB13" s="509">
        <f t="shared" si="140"/>
        <v>0</v>
      </c>
      <c r="AC13" s="509">
        <f t="shared" si="140"/>
        <v>0</v>
      </c>
      <c r="AD13" s="509">
        <f t="shared" si="140"/>
        <v>0</v>
      </c>
      <c r="AE13" s="509">
        <f t="shared" si="140"/>
        <v>0</v>
      </c>
      <c r="AF13" s="509">
        <f t="shared" si="140"/>
        <v>0</v>
      </c>
      <c r="AG13" s="509">
        <f t="shared" si="140"/>
        <v>0</v>
      </c>
      <c r="AH13" s="509">
        <f t="shared" si="140"/>
        <v>0</v>
      </c>
      <c r="AI13" s="509">
        <f t="shared" si="140"/>
        <v>0</v>
      </c>
      <c r="AJ13" s="509">
        <f t="shared" si="140"/>
        <v>0</v>
      </c>
      <c r="AK13" s="509">
        <f t="shared" si="140"/>
        <v>0</v>
      </c>
      <c r="AL13" s="509">
        <f t="shared" si="140"/>
        <v>0</v>
      </c>
      <c r="AM13" s="509">
        <f t="shared" ref="AM13:BR13" si="141">$C13*AM61</f>
        <v>0</v>
      </c>
      <c r="AN13" s="509">
        <f t="shared" si="141"/>
        <v>0</v>
      </c>
      <c r="AO13" s="509">
        <f t="shared" si="141"/>
        <v>0</v>
      </c>
      <c r="AP13" s="509">
        <f t="shared" si="141"/>
        <v>0</v>
      </c>
      <c r="AQ13" s="509">
        <f t="shared" si="141"/>
        <v>0</v>
      </c>
      <c r="AR13" s="509">
        <f t="shared" si="141"/>
        <v>0</v>
      </c>
      <c r="AS13" s="509">
        <f t="shared" si="141"/>
        <v>0</v>
      </c>
      <c r="AT13" s="509">
        <f t="shared" si="141"/>
        <v>0</v>
      </c>
      <c r="AU13" s="509">
        <f t="shared" si="141"/>
        <v>0</v>
      </c>
      <c r="AV13" s="509">
        <f t="shared" si="141"/>
        <v>0</v>
      </c>
      <c r="AW13" s="509">
        <f t="shared" si="141"/>
        <v>0</v>
      </c>
      <c r="AX13" s="509">
        <f t="shared" si="141"/>
        <v>0</v>
      </c>
      <c r="AY13" s="509">
        <f t="shared" si="141"/>
        <v>0</v>
      </c>
      <c r="AZ13" s="509">
        <f t="shared" si="141"/>
        <v>0</v>
      </c>
      <c r="BA13" s="509">
        <f t="shared" si="141"/>
        <v>0</v>
      </c>
      <c r="BB13" s="509">
        <f t="shared" si="141"/>
        <v>0</v>
      </c>
      <c r="BC13" s="509">
        <f t="shared" si="141"/>
        <v>0</v>
      </c>
      <c r="BD13" s="509">
        <f t="shared" si="141"/>
        <v>0</v>
      </c>
      <c r="BE13" s="509">
        <f t="shared" si="141"/>
        <v>0</v>
      </c>
      <c r="BF13" s="509">
        <f t="shared" si="141"/>
        <v>0</v>
      </c>
      <c r="BG13" s="509">
        <f t="shared" si="141"/>
        <v>0</v>
      </c>
      <c r="BH13" s="509">
        <f t="shared" si="141"/>
        <v>0</v>
      </c>
      <c r="BI13" s="509">
        <f t="shared" si="141"/>
        <v>0</v>
      </c>
      <c r="BJ13" s="509">
        <f t="shared" si="141"/>
        <v>0</v>
      </c>
      <c r="BK13" s="509">
        <f t="shared" si="141"/>
        <v>0</v>
      </c>
      <c r="BL13" s="509">
        <f t="shared" si="141"/>
        <v>0</v>
      </c>
      <c r="BM13" s="509">
        <f t="shared" si="141"/>
        <v>0</v>
      </c>
      <c r="BN13" s="509">
        <f t="shared" si="141"/>
        <v>0</v>
      </c>
      <c r="BO13" s="509">
        <f t="shared" si="141"/>
        <v>0</v>
      </c>
      <c r="BP13" s="509">
        <f t="shared" si="141"/>
        <v>0</v>
      </c>
      <c r="BQ13" s="509">
        <f t="shared" si="141"/>
        <v>0</v>
      </c>
      <c r="BR13" s="509">
        <f t="shared" si="141"/>
        <v>0</v>
      </c>
      <c r="BS13" s="509">
        <f t="shared" ref="BS13:CX13" si="142">$C13*BS61</f>
        <v>0</v>
      </c>
      <c r="BT13" s="509">
        <f t="shared" si="142"/>
        <v>0</v>
      </c>
      <c r="BU13" s="509">
        <f t="shared" si="142"/>
        <v>0</v>
      </c>
      <c r="BV13" s="509">
        <f t="shared" si="142"/>
        <v>0</v>
      </c>
      <c r="BW13" s="509">
        <f t="shared" si="142"/>
        <v>0</v>
      </c>
      <c r="BX13" s="509">
        <f t="shared" si="142"/>
        <v>0</v>
      </c>
      <c r="BY13" s="509">
        <f t="shared" si="142"/>
        <v>0</v>
      </c>
      <c r="BZ13" s="509">
        <f t="shared" si="142"/>
        <v>0</v>
      </c>
      <c r="CA13" s="509">
        <f t="shared" si="142"/>
        <v>0</v>
      </c>
      <c r="CB13" s="509">
        <f t="shared" si="142"/>
        <v>0</v>
      </c>
      <c r="CC13" s="509">
        <f t="shared" si="142"/>
        <v>0</v>
      </c>
      <c r="CD13" s="509">
        <f t="shared" si="142"/>
        <v>0</v>
      </c>
      <c r="CE13" s="509">
        <f t="shared" si="142"/>
        <v>0</v>
      </c>
      <c r="CF13" s="509">
        <f t="shared" si="142"/>
        <v>0</v>
      </c>
      <c r="CG13" s="509">
        <f t="shared" si="142"/>
        <v>0</v>
      </c>
      <c r="CH13" s="509">
        <f t="shared" si="142"/>
        <v>0</v>
      </c>
      <c r="CI13" s="509">
        <f t="shared" si="142"/>
        <v>0</v>
      </c>
      <c r="CJ13" s="509">
        <f t="shared" si="142"/>
        <v>0</v>
      </c>
      <c r="CK13" s="509">
        <f t="shared" si="142"/>
        <v>0</v>
      </c>
      <c r="CL13" s="509">
        <f t="shared" si="142"/>
        <v>0</v>
      </c>
      <c r="CM13" s="509">
        <f t="shared" si="142"/>
        <v>0</v>
      </c>
      <c r="CN13" s="509">
        <f t="shared" si="142"/>
        <v>0</v>
      </c>
      <c r="CO13" s="509">
        <f t="shared" si="142"/>
        <v>0</v>
      </c>
      <c r="CP13" s="509">
        <f t="shared" si="142"/>
        <v>0</v>
      </c>
      <c r="CQ13" s="509">
        <f t="shared" si="142"/>
        <v>0</v>
      </c>
      <c r="CR13" s="509">
        <f t="shared" si="142"/>
        <v>0</v>
      </c>
      <c r="CS13" s="509">
        <f t="shared" si="142"/>
        <v>0</v>
      </c>
      <c r="CT13" s="509">
        <f t="shared" si="142"/>
        <v>0</v>
      </c>
      <c r="CU13" s="509">
        <f t="shared" si="142"/>
        <v>0</v>
      </c>
      <c r="CV13" s="509">
        <f t="shared" si="142"/>
        <v>0</v>
      </c>
      <c r="CW13" s="509">
        <f t="shared" si="142"/>
        <v>0</v>
      </c>
      <c r="CX13" s="509">
        <f t="shared" si="142"/>
        <v>0</v>
      </c>
      <c r="CY13" s="509">
        <f t="shared" ref="CY13:ED13" si="143">$C13*CY61</f>
        <v>0</v>
      </c>
      <c r="CZ13" s="509">
        <f t="shared" si="143"/>
        <v>0</v>
      </c>
      <c r="DA13" s="509">
        <f t="shared" si="143"/>
        <v>0</v>
      </c>
      <c r="DB13" s="509">
        <f t="shared" si="143"/>
        <v>0</v>
      </c>
      <c r="DC13" s="509">
        <f t="shared" si="143"/>
        <v>0</v>
      </c>
      <c r="DD13" s="509">
        <f t="shared" si="143"/>
        <v>0</v>
      </c>
      <c r="DE13" s="509">
        <f t="shared" si="143"/>
        <v>0</v>
      </c>
      <c r="DF13" s="509">
        <f t="shared" si="143"/>
        <v>0</v>
      </c>
      <c r="DG13" s="509">
        <f t="shared" si="143"/>
        <v>0</v>
      </c>
      <c r="DH13" s="509">
        <f t="shared" si="143"/>
        <v>0</v>
      </c>
      <c r="DI13" s="509">
        <f t="shared" si="143"/>
        <v>0</v>
      </c>
      <c r="DJ13" s="509">
        <f t="shared" si="143"/>
        <v>0</v>
      </c>
      <c r="DK13" s="509">
        <f t="shared" si="143"/>
        <v>0</v>
      </c>
      <c r="DL13" s="509">
        <f t="shared" si="143"/>
        <v>0</v>
      </c>
      <c r="DM13" s="509">
        <f t="shared" si="143"/>
        <v>0</v>
      </c>
      <c r="DN13" s="509">
        <f t="shared" si="143"/>
        <v>0</v>
      </c>
      <c r="DO13" s="509">
        <f t="shared" si="143"/>
        <v>0</v>
      </c>
      <c r="DP13" s="509">
        <f t="shared" si="143"/>
        <v>0</v>
      </c>
      <c r="DQ13" s="509">
        <f t="shared" si="143"/>
        <v>0</v>
      </c>
      <c r="DR13" s="509">
        <f t="shared" si="143"/>
        <v>0</v>
      </c>
      <c r="DS13" s="509">
        <f t="shared" si="143"/>
        <v>0</v>
      </c>
      <c r="DT13" s="509">
        <f t="shared" si="143"/>
        <v>0</v>
      </c>
      <c r="DU13" s="509">
        <f t="shared" si="143"/>
        <v>0</v>
      </c>
      <c r="DV13" s="509">
        <f t="shared" si="143"/>
        <v>0</v>
      </c>
      <c r="DW13" s="509">
        <f t="shared" si="143"/>
        <v>0</v>
      </c>
      <c r="DX13" s="509">
        <f t="shared" si="143"/>
        <v>0</v>
      </c>
      <c r="DY13" s="509">
        <f t="shared" si="143"/>
        <v>0</v>
      </c>
      <c r="DZ13" s="509">
        <f t="shared" si="143"/>
        <v>0</v>
      </c>
      <c r="EA13" s="509">
        <f t="shared" si="143"/>
        <v>0</v>
      </c>
      <c r="EB13" s="509">
        <f t="shared" si="143"/>
        <v>0</v>
      </c>
      <c r="EC13" s="509">
        <f t="shared" si="143"/>
        <v>0</v>
      </c>
      <c r="ED13" s="509">
        <f t="shared" si="143"/>
        <v>0</v>
      </c>
      <c r="EE13" s="509">
        <f t="shared" ref="EE13:EP13" si="144">$C13*EE61</f>
        <v>0</v>
      </c>
      <c r="EF13" s="509">
        <f t="shared" si="144"/>
        <v>0</v>
      </c>
      <c r="EG13" s="509">
        <f t="shared" si="144"/>
        <v>0</v>
      </c>
      <c r="EH13" s="509">
        <f t="shared" si="144"/>
        <v>0</v>
      </c>
      <c r="EI13" s="509">
        <f t="shared" si="144"/>
        <v>0</v>
      </c>
      <c r="EJ13" s="509">
        <f t="shared" si="144"/>
        <v>0</v>
      </c>
      <c r="EK13" s="509">
        <f t="shared" si="144"/>
        <v>0</v>
      </c>
      <c r="EL13" s="509">
        <f t="shared" si="144"/>
        <v>0</v>
      </c>
      <c r="EM13" s="509">
        <f t="shared" si="144"/>
        <v>0</v>
      </c>
      <c r="EN13" s="509">
        <f t="shared" si="144"/>
        <v>0</v>
      </c>
      <c r="EO13" s="509">
        <f t="shared" si="144"/>
        <v>0</v>
      </c>
      <c r="EP13" s="509">
        <f t="shared" si="144"/>
        <v>0</v>
      </c>
    </row>
    <row r="14" spans="1:146" s="43" customFormat="1" ht="14.1" customHeight="1">
      <c r="A14" s="37"/>
      <c r="B14" s="924" t="s">
        <v>1261</v>
      </c>
      <c r="C14" s="507">
        <f>Assum!F89</f>
        <v>400</v>
      </c>
      <c r="D14" s="510" t="s">
        <v>97</v>
      </c>
      <c r="E14" s="508">
        <f t="shared" ref="E14" si="145">SUM(G14:EP14)</f>
        <v>400</v>
      </c>
      <c r="F14" s="509"/>
      <c r="G14" s="509">
        <f t="shared" ref="G14:AL14" si="146">$C14*G62</f>
        <v>0</v>
      </c>
      <c r="H14" s="509">
        <f t="shared" si="146"/>
        <v>0</v>
      </c>
      <c r="I14" s="509">
        <f t="shared" si="146"/>
        <v>0</v>
      </c>
      <c r="J14" s="509">
        <f t="shared" si="146"/>
        <v>0</v>
      </c>
      <c r="K14" s="509">
        <f t="shared" si="146"/>
        <v>0</v>
      </c>
      <c r="L14" s="509">
        <f t="shared" si="146"/>
        <v>400</v>
      </c>
      <c r="M14" s="509">
        <f t="shared" si="146"/>
        <v>0</v>
      </c>
      <c r="N14" s="509">
        <f t="shared" si="146"/>
        <v>0</v>
      </c>
      <c r="O14" s="509">
        <f t="shared" si="146"/>
        <v>0</v>
      </c>
      <c r="P14" s="509">
        <f t="shared" si="146"/>
        <v>0</v>
      </c>
      <c r="Q14" s="509">
        <f t="shared" si="146"/>
        <v>0</v>
      </c>
      <c r="R14" s="509">
        <f t="shared" si="146"/>
        <v>0</v>
      </c>
      <c r="S14" s="509">
        <f t="shared" si="146"/>
        <v>0</v>
      </c>
      <c r="T14" s="509">
        <f t="shared" si="146"/>
        <v>0</v>
      </c>
      <c r="U14" s="509">
        <f t="shared" si="146"/>
        <v>0</v>
      </c>
      <c r="V14" s="509">
        <f t="shared" si="146"/>
        <v>0</v>
      </c>
      <c r="W14" s="509">
        <f t="shared" si="146"/>
        <v>0</v>
      </c>
      <c r="X14" s="509">
        <f t="shared" si="146"/>
        <v>0</v>
      </c>
      <c r="Y14" s="509">
        <f t="shared" si="146"/>
        <v>0</v>
      </c>
      <c r="Z14" s="509">
        <f t="shared" si="146"/>
        <v>0</v>
      </c>
      <c r="AA14" s="509">
        <f t="shared" si="146"/>
        <v>0</v>
      </c>
      <c r="AB14" s="509">
        <f t="shared" si="146"/>
        <v>0</v>
      </c>
      <c r="AC14" s="509">
        <f t="shared" si="146"/>
        <v>0</v>
      </c>
      <c r="AD14" s="509">
        <f t="shared" si="146"/>
        <v>0</v>
      </c>
      <c r="AE14" s="509">
        <f t="shared" si="146"/>
        <v>0</v>
      </c>
      <c r="AF14" s="509">
        <f t="shared" si="146"/>
        <v>0</v>
      </c>
      <c r="AG14" s="509">
        <f t="shared" si="146"/>
        <v>0</v>
      </c>
      <c r="AH14" s="509">
        <f t="shared" si="146"/>
        <v>0</v>
      </c>
      <c r="AI14" s="509">
        <f t="shared" si="146"/>
        <v>0</v>
      </c>
      <c r="AJ14" s="509">
        <f t="shared" si="146"/>
        <v>0</v>
      </c>
      <c r="AK14" s="509">
        <f t="shared" si="146"/>
        <v>0</v>
      </c>
      <c r="AL14" s="509">
        <f t="shared" si="146"/>
        <v>0</v>
      </c>
      <c r="AM14" s="509">
        <f t="shared" ref="AM14:BR14" si="147">$C14*AM62</f>
        <v>0</v>
      </c>
      <c r="AN14" s="509">
        <f t="shared" si="147"/>
        <v>0</v>
      </c>
      <c r="AO14" s="509">
        <f t="shared" si="147"/>
        <v>0</v>
      </c>
      <c r="AP14" s="509">
        <f t="shared" si="147"/>
        <v>0</v>
      </c>
      <c r="AQ14" s="509">
        <f t="shared" si="147"/>
        <v>0</v>
      </c>
      <c r="AR14" s="509">
        <f t="shared" si="147"/>
        <v>0</v>
      </c>
      <c r="AS14" s="509">
        <f t="shared" si="147"/>
        <v>0</v>
      </c>
      <c r="AT14" s="509">
        <f t="shared" si="147"/>
        <v>0</v>
      </c>
      <c r="AU14" s="509">
        <f t="shared" si="147"/>
        <v>0</v>
      </c>
      <c r="AV14" s="509">
        <f t="shared" si="147"/>
        <v>0</v>
      </c>
      <c r="AW14" s="509">
        <f t="shared" si="147"/>
        <v>0</v>
      </c>
      <c r="AX14" s="509">
        <f t="shared" si="147"/>
        <v>0</v>
      </c>
      <c r="AY14" s="509">
        <f t="shared" si="147"/>
        <v>0</v>
      </c>
      <c r="AZ14" s="509">
        <f t="shared" si="147"/>
        <v>0</v>
      </c>
      <c r="BA14" s="509">
        <f t="shared" si="147"/>
        <v>0</v>
      </c>
      <c r="BB14" s="509">
        <f t="shared" si="147"/>
        <v>0</v>
      </c>
      <c r="BC14" s="509">
        <f t="shared" si="147"/>
        <v>0</v>
      </c>
      <c r="BD14" s="509">
        <f t="shared" si="147"/>
        <v>0</v>
      </c>
      <c r="BE14" s="509">
        <f t="shared" si="147"/>
        <v>0</v>
      </c>
      <c r="BF14" s="509">
        <f t="shared" si="147"/>
        <v>0</v>
      </c>
      <c r="BG14" s="509">
        <f t="shared" si="147"/>
        <v>0</v>
      </c>
      <c r="BH14" s="509">
        <f t="shared" si="147"/>
        <v>0</v>
      </c>
      <c r="BI14" s="509">
        <f t="shared" si="147"/>
        <v>0</v>
      </c>
      <c r="BJ14" s="509">
        <f t="shared" si="147"/>
        <v>0</v>
      </c>
      <c r="BK14" s="509">
        <f t="shared" si="147"/>
        <v>0</v>
      </c>
      <c r="BL14" s="509">
        <f t="shared" si="147"/>
        <v>0</v>
      </c>
      <c r="BM14" s="509">
        <f t="shared" si="147"/>
        <v>0</v>
      </c>
      <c r="BN14" s="509">
        <f t="shared" si="147"/>
        <v>0</v>
      </c>
      <c r="BO14" s="509">
        <f t="shared" si="147"/>
        <v>0</v>
      </c>
      <c r="BP14" s="509">
        <f t="shared" si="147"/>
        <v>0</v>
      </c>
      <c r="BQ14" s="509">
        <f t="shared" si="147"/>
        <v>0</v>
      </c>
      <c r="BR14" s="509">
        <f t="shared" si="147"/>
        <v>0</v>
      </c>
      <c r="BS14" s="509">
        <f t="shared" ref="BS14:CX14" si="148">$C14*BS62</f>
        <v>0</v>
      </c>
      <c r="BT14" s="509">
        <f t="shared" si="148"/>
        <v>0</v>
      </c>
      <c r="BU14" s="509">
        <f t="shared" si="148"/>
        <v>0</v>
      </c>
      <c r="BV14" s="509">
        <f t="shared" si="148"/>
        <v>0</v>
      </c>
      <c r="BW14" s="509">
        <f t="shared" si="148"/>
        <v>0</v>
      </c>
      <c r="BX14" s="509">
        <f t="shared" si="148"/>
        <v>0</v>
      </c>
      <c r="BY14" s="509">
        <f t="shared" si="148"/>
        <v>0</v>
      </c>
      <c r="BZ14" s="509">
        <f t="shared" si="148"/>
        <v>0</v>
      </c>
      <c r="CA14" s="509">
        <f t="shared" si="148"/>
        <v>0</v>
      </c>
      <c r="CB14" s="509">
        <f t="shared" si="148"/>
        <v>0</v>
      </c>
      <c r="CC14" s="509">
        <f t="shared" si="148"/>
        <v>0</v>
      </c>
      <c r="CD14" s="509">
        <f t="shared" si="148"/>
        <v>0</v>
      </c>
      <c r="CE14" s="509">
        <f t="shared" si="148"/>
        <v>0</v>
      </c>
      <c r="CF14" s="509">
        <f t="shared" si="148"/>
        <v>0</v>
      </c>
      <c r="CG14" s="509">
        <f t="shared" si="148"/>
        <v>0</v>
      </c>
      <c r="CH14" s="509">
        <f t="shared" si="148"/>
        <v>0</v>
      </c>
      <c r="CI14" s="509">
        <f t="shared" si="148"/>
        <v>0</v>
      </c>
      <c r="CJ14" s="509">
        <f t="shared" si="148"/>
        <v>0</v>
      </c>
      <c r="CK14" s="509">
        <f t="shared" si="148"/>
        <v>0</v>
      </c>
      <c r="CL14" s="509">
        <f t="shared" si="148"/>
        <v>0</v>
      </c>
      <c r="CM14" s="509">
        <f t="shared" si="148"/>
        <v>0</v>
      </c>
      <c r="CN14" s="509">
        <f t="shared" si="148"/>
        <v>0</v>
      </c>
      <c r="CO14" s="509">
        <f t="shared" si="148"/>
        <v>0</v>
      </c>
      <c r="CP14" s="509">
        <f t="shared" si="148"/>
        <v>0</v>
      </c>
      <c r="CQ14" s="509">
        <f t="shared" si="148"/>
        <v>0</v>
      </c>
      <c r="CR14" s="509">
        <f t="shared" si="148"/>
        <v>0</v>
      </c>
      <c r="CS14" s="509">
        <f t="shared" si="148"/>
        <v>0</v>
      </c>
      <c r="CT14" s="509">
        <f t="shared" si="148"/>
        <v>0</v>
      </c>
      <c r="CU14" s="509">
        <f t="shared" si="148"/>
        <v>0</v>
      </c>
      <c r="CV14" s="509">
        <f t="shared" si="148"/>
        <v>0</v>
      </c>
      <c r="CW14" s="509">
        <f t="shared" si="148"/>
        <v>0</v>
      </c>
      <c r="CX14" s="509">
        <f t="shared" si="148"/>
        <v>0</v>
      </c>
      <c r="CY14" s="509">
        <f t="shared" ref="CY14:ED14" si="149">$C14*CY62</f>
        <v>0</v>
      </c>
      <c r="CZ14" s="509">
        <f t="shared" si="149"/>
        <v>0</v>
      </c>
      <c r="DA14" s="509">
        <f t="shared" si="149"/>
        <v>0</v>
      </c>
      <c r="DB14" s="509">
        <f t="shared" si="149"/>
        <v>0</v>
      </c>
      <c r="DC14" s="509">
        <f t="shared" si="149"/>
        <v>0</v>
      </c>
      <c r="DD14" s="509">
        <f t="shared" si="149"/>
        <v>0</v>
      </c>
      <c r="DE14" s="509">
        <f t="shared" si="149"/>
        <v>0</v>
      </c>
      <c r="DF14" s="509">
        <f t="shared" si="149"/>
        <v>0</v>
      </c>
      <c r="DG14" s="509">
        <f t="shared" si="149"/>
        <v>0</v>
      </c>
      <c r="DH14" s="509">
        <f t="shared" si="149"/>
        <v>0</v>
      </c>
      <c r="DI14" s="509">
        <f t="shared" si="149"/>
        <v>0</v>
      </c>
      <c r="DJ14" s="509">
        <f t="shared" si="149"/>
        <v>0</v>
      </c>
      <c r="DK14" s="509">
        <f t="shared" si="149"/>
        <v>0</v>
      </c>
      <c r="DL14" s="509">
        <f t="shared" si="149"/>
        <v>0</v>
      </c>
      <c r="DM14" s="509">
        <f t="shared" si="149"/>
        <v>0</v>
      </c>
      <c r="DN14" s="509">
        <f t="shared" si="149"/>
        <v>0</v>
      </c>
      <c r="DO14" s="509">
        <f t="shared" si="149"/>
        <v>0</v>
      </c>
      <c r="DP14" s="509">
        <f t="shared" si="149"/>
        <v>0</v>
      </c>
      <c r="DQ14" s="509">
        <f t="shared" si="149"/>
        <v>0</v>
      </c>
      <c r="DR14" s="509">
        <f t="shared" si="149"/>
        <v>0</v>
      </c>
      <c r="DS14" s="509">
        <f t="shared" si="149"/>
        <v>0</v>
      </c>
      <c r="DT14" s="509">
        <f t="shared" si="149"/>
        <v>0</v>
      </c>
      <c r="DU14" s="509">
        <f t="shared" si="149"/>
        <v>0</v>
      </c>
      <c r="DV14" s="509">
        <f t="shared" si="149"/>
        <v>0</v>
      </c>
      <c r="DW14" s="509">
        <f t="shared" si="149"/>
        <v>0</v>
      </c>
      <c r="DX14" s="509">
        <f t="shared" si="149"/>
        <v>0</v>
      </c>
      <c r="DY14" s="509">
        <f t="shared" si="149"/>
        <v>0</v>
      </c>
      <c r="DZ14" s="509">
        <f t="shared" si="149"/>
        <v>0</v>
      </c>
      <c r="EA14" s="509">
        <f t="shared" si="149"/>
        <v>0</v>
      </c>
      <c r="EB14" s="509">
        <f t="shared" si="149"/>
        <v>0</v>
      </c>
      <c r="EC14" s="509">
        <f t="shared" si="149"/>
        <v>0</v>
      </c>
      <c r="ED14" s="509">
        <f t="shared" si="149"/>
        <v>0</v>
      </c>
      <c r="EE14" s="509">
        <f t="shared" ref="EE14:EP14" si="150">$C14*EE62</f>
        <v>0</v>
      </c>
      <c r="EF14" s="509">
        <f t="shared" si="150"/>
        <v>0</v>
      </c>
      <c r="EG14" s="509">
        <f t="shared" si="150"/>
        <v>0</v>
      </c>
      <c r="EH14" s="509">
        <f t="shared" si="150"/>
        <v>0</v>
      </c>
      <c r="EI14" s="509">
        <f t="shared" si="150"/>
        <v>0</v>
      </c>
      <c r="EJ14" s="509">
        <f t="shared" si="150"/>
        <v>0</v>
      </c>
      <c r="EK14" s="509">
        <f t="shared" si="150"/>
        <v>0</v>
      </c>
      <c r="EL14" s="509">
        <f t="shared" si="150"/>
        <v>0</v>
      </c>
      <c r="EM14" s="509">
        <f t="shared" si="150"/>
        <v>0</v>
      </c>
      <c r="EN14" s="509">
        <f t="shared" si="150"/>
        <v>0</v>
      </c>
      <c r="EO14" s="509">
        <f t="shared" si="150"/>
        <v>0</v>
      </c>
      <c r="EP14" s="509">
        <f t="shared" si="150"/>
        <v>0</v>
      </c>
    </row>
    <row r="15" spans="1:146" s="43" customFormat="1" ht="14.1" customHeight="1">
      <c r="A15" s="37"/>
      <c r="B15" s="924" t="s">
        <v>836</v>
      </c>
      <c r="C15" s="507">
        <f ca="1">Assum!F90</f>
        <v>6700.3357772329673</v>
      </c>
      <c r="D15" s="510" t="s">
        <v>97</v>
      </c>
      <c r="E15" s="508">
        <f t="shared" ca="1" si="134"/>
        <v>6700.3357772329673</v>
      </c>
      <c r="F15" s="509"/>
      <c r="G15" s="509">
        <f t="shared" ref="G15:AL15" ca="1" si="151">$C15*G63</f>
        <v>0</v>
      </c>
      <c r="H15" s="509">
        <f t="shared" ca="1" si="151"/>
        <v>0</v>
      </c>
      <c r="I15" s="509">
        <f t="shared" ca="1" si="151"/>
        <v>0</v>
      </c>
      <c r="J15" s="509">
        <f t="shared" ca="1" si="151"/>
        <v>0</v>
      </c>
      <c r="K15" s="509">
        <f t="shared" ca="1" si="151"/>
        <v>0</v>
      </c>
      <c r="L15" s="509">
        <f t="shared" ca="1" si="151"/>
        <v>6700.3357772329673</v>
      </c>
      <c r="M15" s="509">
        <f t="shared" ca="1" si="151"/>
        <v>0</v>
      </c>
      <c r="N15" s="509">
        <f t="shared" ca="1" si="151"/>
        <v>0</v>
      </c>
      <c r="O15" s="509">
        <f t="shared" ca="1" si="151"/>
        <v>0</v>
      </c>
      <c r="P15" s="509">
        <f t="shared" ca="1" si="151"/>
        <v>0</v>
      </c>
      <c r="Q15" s="509">
        <f t="shared" ca="1" si="151"/>
        <v>0</v>
      </c>
      <c r="R15" s="509">
        <f t="shared" ca="1" si="151"/>
        <v>0</v>
      </c>
      <c r="S15" s="509">
        <f t="shared" ca="1" si="151"/>
        <v>0</v>
      </c>
      <c r="T15" s="509">
        <f t="shared" ca="1" si="151"/>
        <v>0</v>
      </c>
      <c r="U15" s="509">
        <f t="shared" ca="1" si="151"/>
        <v>0</v>
      </c>
      <c r="V15" s="509">
        <f t="shared" ca="1" si="151"/>
        <v>0</v>
      </c>
      <c r="W15" s="509">
        <f t="shared" ca="1" si="151"/>
        <v>0</v>
      </c>
      <c r="X15" s="509">
        <f t="shared" ca="1" si="151"/>
        <v>0</v>
      </c>
      <c r="Y15" s="509">
        <f t="shared" ca="1" si="151"/>
        <v>0</v>
      </c>
      <c r="Z15" s="509">
        <f t="shared" ca="1" si="151"/>
        <v>0</v>
      </c>
      <c r="AA15" s="509">
        <f t="shared" ca="1" si="151"/>
        <v>0</v>
      </c>
      <c r="AB15" s="509">
        <f t="shared" ca="1" si="151"/>
        <v>0</v>
      </c>
      <c r="AC15" s="509">
        <f t="shared" ca="1" si="151"/>
        <v>0</v>
      </c>
      <c r="AD15" s="509">
        <f t="shared" ca="1" si="151"/>
        <v>0</v>
      </c>
      <c r="AE15" s="509">
        <f t="shared" ca="1" si="151"/>
        <v>0</v>
      </c>
      <c r="AF15" s="509">
        <f t="shared" ca="1" si="151"/>
        <v>0</v>
      </c>
      <c r="AG15" s="509">
        <f t="shared" ca="1" si="151"/>
        <v>0</v>
      </c>
      <c r="AH15" s="509">
        <f t="shared" ca="1" si="151"/>
        <v>0</v>
      </c>
      <c r="AI15" s="509">
        <f t="shared" ca="1" si="151"/>
        <v>0</v>
      </c>
      <c r="AJ15" s="509">
        <f t="shared" ca="1" si="151"/>
        <v>0</v>
      </c>
      <c r="AK15" s="509">
        <f t="shared" ca="1" si="151"/>
        <v>0</v>
      </c>
      <c r="AL15" s="509">
        <f t="shared" ca="1" si="151"/>
        <v>0</v>
      </c>
      <c r="AM15" s="509">
        <f t="shared" ref="AM15:BR15" ca="1" si="152">$C15*AM63</f>
        <v>0</v>
      </c>
      <c r="AN15" s="509">
        <f t="shared" ca="1" si="152"/>
        <v>0</v>
      </c>
      <c r="AO15" s="509">
        <f t="shared" ca="1" si="152"/>
        <v>0</v>
      </c>
      <c r="AP15" s="509">
        <f t="shared" ca="1" si="152"/>
        <v>0</v>
      </c>
      <c r="AQ15" s="509">
        <f t="shared" ca="1" si="152"/>
        <v>0</v>
      </c>
      <c r="AR15" s="509">
        <f t="shared" ca="1" si="152"/>
        <v>0</v>
      </c>
      <c r="AS15" s="509">
        <f t="shared" ca="1" si="152"/>
        <v>0</v>
      </c>
      <c r="AT15" s="509">
        <f t="shared" ca="1" si="152"/>
        <v>0</v>
      </c>
      <c r="AU15" s="509">
        <f t="shared" ca="1" si="152"/>
        <v>0</v>
      </c>
      <c r="AV15" s="509">
        <f t="shared" ca="1" si="152"/>
        <v>0</v>
      </c>
      <c r="AW15" s="509">
        <f t="shared" ca="1" si="152"/>
        <v>0</v>
      </c>
      <c r="AX15" s="509">
        <f t="shared" ca="1" si="152"/>
        <v>0</v>
      </c>
      <c r="AY15" s="509">
        <f t="shared" ca="1" si="152"/>
        <v>0</v>
      </c>
      <c r="AZ15" s="509">
        <f t="shared" ca="1" si="152"/>
        <v>0</v>
      </c>
      <c r="BA15" s="509">
        <f t="shared" ca="1" si="152"/>
        <v>0</v>
      </c>
      <c r="BB15" s="509">
        <f t="shared" ca="1" si="152"/>
        <v>0</v>
      </c>
      <c r="BC15" s="509">
        <f t="shared" ca="1" si="152"/>
        <v>0</v>
      </c>
      <c r="BD15" s="509">
        <f t="shared" ca="1" si="152"/>
        <v>0</v>
      </c>
      <c r="BE15" s="509">
        <f t="shared" ca="1" si="152"/>
        <v>0</v>
      </c>
      <c r="BF15" s="509">
        <f t="shared" ca="1" si="152"/>
        <v>0</v>
      </c>
      <c r="BG15" s="509">
        <f t="shared" ca="1" si="152"/>
        <v>0</v>
      </c>
      <c r="BH15" s="509">
        <f t="shared" ca="1" si="152"/>
        <v>0</v>
      </c>
      <c r="BI15" s="509">
        <f t="shared" ca="1" si="152"/>
        <v>0</v>
      </c>
      <c r="BJ15" s="509">
        <f t="shared" ca="1" si="152"/>
        <v>0</v>
      </c>
      <c r="BK15" s="509">
        <f t="shared" ca="1" si="152"/>
        <v>0</v>
      </c>
      <c r="BL15" s="509">
        <f t="shared" ca="1" si="152"/>
        <v>0</v>
      </c>
      <c r="BM15" s="509">
        <f t="shared" ca="1" si="152"/>
        <v>0</v>
      </c>
      <c r="BN15" s="509">
        <f t="shared" ca="1" si="152"/>
        <v>0</v>
      </c>
      <c r="BO15" s="509">
        <f t="shared" ca="1" si="152"/>
        <v>0</v>
      </c>
      <c r="BP15" s="509">
        <f t="shared" ca="1" si="152"/>
        <v>0</v>
      </c>
      <c r="BQ15" s="509">
        <f t="shared" ca="1" si="152"/>
        <v>0</v>
      </c>
      <c r="BR15" s="509">
        <f t="shared" ca="1" si="152"/>
        <v>0</v>
      </c>
      <c r="BS15" s="509">
        <f t="shared" ref="BS15:CX15" ca="1" si="153">$C15*BS63</f>
        <v>0</v>
      </c>
      <c r="BT15" s="509">
        <f t="shared" ca="1" si="153"/>
        <v>0</v>
      </c>
      <c r="BU15" s="509">
        <f t="shared" ca="1" si="153"/>
        <v>0</v>
      </c>
      <c r="BV15" s="509">
        <f t="shared" ca="1" si="153"/>
        <v>0</v>
      </c>
      <c r="BW15" s="509">
        <f t="shared" ca="1" si="153"/>
        <v>0</v>
      </c>
      <c r="BX15" s="509">
        <f t="shared" ca="1" si="153"/>
        <v>0</v>
      </c>
      <c r="BY15" s="509">
        <f t="shared" ca="1" si="153"/>
        <v>0</v>
      </c>
      <c r="BZ15" s="509">
        <f t="shared" ca="1" si="153"/>
        <v>0</v>
      </c>
      <c r="CA15" s="509">
        <f t="shared" ca="1" si="153"/>
        <v>0</v>
      </c>
      <c r="CB15" s="509">
        <f t="shared" ca="1" si="153"/>
        <v>0</v>
      </c>
      <c r="CC15" s="509">
        <f t="shared" ca="1" si="153"/>
        <v>0</v>
      </c>
      <c r="CD15" s="509">
        <f t="shared" ca="1" si="153"/>
        <v>0</v>
      </c>
      <c r="CE15" s="509">
        <f t="shared" ca="1" si="153"/>
        <v>0</v>
      </c>
      <c r="CF15" s="509">
        <f t="shared" ca="1" si="153"/>
        <v>0</v>
      </c>
      <c r="CG15" s="509">
        <f t="shared" ca="1" si="153"/>
        <v>0</v>
      </c>
      <c r="CH15" s="509">
        <f t="shared" ca="1" si="153"/>
        <v>0</v>
      </c>
      <c r="CI15" s="509">
        <f t="shared" ca="1" si="153"/>
        <v>0</v>
      </c>
      <c r="CJ15" s="509">
        <f t="shared" ca="1" si="153"/>
        <v>0</v>
      </c>
      <c r="CK15" s="509">
        <f t="shared" ca="1" si="153"/>
        <v>0</v>
      </c>
      <c r="CL15" s="509">
        <f t="shared" ca="1" si="153"/>
        <v>0</v>
      </c>
      <c r="CM15" s="509">
        <f t="shared" ca="1" si="153"/>
        <v>0</v>
      </c>
      <c r="CN15" s="509">
        <f t="shared" ca="1" si="153"/>
        <v>0</v>
      </c>
      <c r="CO15" s="509">
        <f t="shared" ca="1" si="153"/>
        <v>0</v>
      </c>
      <c r="CP15" s="509">
        <f t="shared" ca="1" si="153"/>
        <v>0</v>
      </c>
      <c r="CQ15" s="509">
        <f t="shared" ca="1" si="153"/>
        <v>0</v>
      </c>
      <c r="CR15" s="509">
        <f t="shared" ca="1" si="153"/>
        <v>0</v>
      </c>
      <c r="CS15" s="509">
        <f t="shared" ca="1" si="153"/>
        <v>0</v>
      </c>
      <c r="CT15" s="509">
        <f t="shared" ca="1" si="153"/>
        <v>0</v>
      </c>
      <c r="CU15" s="509">
        <f t="shared" ca="1" si="153"/>
        <v>0</v>
      </c>
      <c r="CV15" s="509">
        <f t="shared" ca="1" si="153"/>
        <v>0</v>
      </c>
      <c r="CW15" s="509">
        <f t="shared" ca="1" si="153"/>
        <v>0</v>
      </c>
      <c r="CX15" s="509">
        <f t="shared" ca="1" si="153"/>
        <v>0</v>
      </c>
      <c r="CY15" s="509">
        <f t="shared" ref="CY15:ED15" ca="1" si="154">$C15*CY63</f>
        <v>0</v>
      </c>
      <c r="CZ15" s="509">
        <f t="shared" ca="1" si="154"/>
        <v>0</v>
      </c>
      <c r="DA15" s="509">
        <f t="shared" ca="1" si="154"/>
        <v>0</v>
      </c>
      <c r="DB15" s="509">
        <f t="shared" ca="1" si="154"/>
        <v>0</v>
      </c>
      <c r="DC15" s="509">
        <f t="shared" ca="1" si="154"/>
        <v>0</v>
      </c>
      <c r="DD15" s="509">
        <f t="shared" ca="1" si="154"/>
        <v>0</v>
      </c>
      <c r="DE15" s="509">
        <f t="shared" ca="1" si="154"/>
        <v>0</v>
      </c>
      <c r="DF15" s="509">
        <f t="shared" ca="1" si="154"/>
        <v>0</v>
      </c>
      <c r="DG15" s="509">
        <f t="shared" ca="1" si="154"/>
        <v>0</v>
      </c>
      <c r="DH15" s="509">
        <f t="shared" ca="1" si="154"/>
        <v>0</v>
      </c>
      <c r="DI15" s="509">
        <f t="shared" ca="1" si="154"/>
        <v>0</v>
      </c>
      <c r="DJ15" s="509">
        <f t="shared" ca="1" si="154"/>
        <v>0</v>
      </c>
      <c r="DK15" s="509">
        <f t="shared" ca="1" si="154"/>
        <v>0</v>
      </c>
      <c r="DL15" s="509">
        <f t="shared" ca="1" si="154"/>
        <v>0</v>
      </c>
      <c r="DM15" s="509">
        <f t="shared" ca="1" si="154"/>
        <v>0</v>
      </c>
      <c r="DN15" s="509">
        <f t="shared" ca="1" si="154"/>
        <v>0</v>
      </c>
      <c r="DO15" s="509">
        <f t="shared" ca="1" si="154"/>
        <v>0</v>
      </c>
      <c r="DP15" s="509">
        <f t="shared" ca="1" si="154"/>
        <v>0</v>
      </c>
      <c r="DQ15" s="509">
        <f t="shared" ca="1" si="154"/>
        <v>0</v>
      </c>
      <c r="DR15" s="509">
        <f t="shared" ca="1" si="154"/>
        <v>0</v>
      </c>
      <c r="DS15" s="509">
        <f t="shared" ca="1" si="154"/>
        <v>0</v>
      </c>
      <c r="DT15" s="509">
        <f t="shared" ca="1" si="154"/>
        <v>0</v>
      </c>
      <c r="DU15" s="509">
        <f t="shared" ca="1" si="154"/>
        <v>0</v>
      </c>
      <c r="DV15" s="509">
        <f t="shared" ca="1" si="154"/>
        <v>0</v>
      </c>
      <c r="DW15" s="509">
        <f t="shared" ca="1" si="154"/>
        <v>0</v>
      </c>
      <c r="DX15" s="509">
        <f t="shared" ca="1" si="154"/>
        <v>0</v>
      </c>
      <c r="DY15" s="509">
        <f t="shared" ca="1" si="154"/>
        <v>0</v>
      </c>
      <c r="DZ15" s="509">
        <f t="shared" ca="1" si="154"/>
        <v>0</v>
      </c>
      <c r="EA15" s="509">
        <f t="shared" ca="1" si="154"/>
        <v>0</v>
      </c>
      <c r="EB15" s="509">
        <f t="shared" ca="1" si="154"/>
        <v>0</v>
      </c>
      <c r="EC15" s="509">
        <f t="shared" ca="1" si="154"/>
        <v>0</v>
      </c>
      <c r="ED15" s="509">
        <f t="shared" ca="1" si="154"/>
        <v>0</v>
      </c>
      <c r="EE15" s="509">
        <f t="shared" ref="EE15:EP15" ca="1" si="155">$C15*EE63</f>
        <v>0</v>
      </c>
      <c r="EF15" s="509">
        <f t="shared" ca="1" si="155"/>
        <v>0</v>
      </c>
      <c r="EG15" s="509">
        <f t="shared" ca="1" si="155"/>
        <v>0</v>
      </c>
      <c r="EH15" s="509">
        <f t="shared" ca="1" si="155"/>
        <v>0</v>
      </c>
      <c r="EI15" s="509">
        <f t="shared" ca="1" si="155"/>
        <v>0</v>
      </c>
      <c r="EJ15" s="509">
        <f t="shared" ca="1" si="155"/>
        <v>0</v>
      </c>
      <c r="EK15" s="509">
        <f t="shared" ca="1" si="155"/>
        <v>0</v>
      </c>
      <c r="EL15" s="509">
        <f t="shared" ca="1" si="155"/>
        <v>0</v>
      </c>
      <c r="EM15" s="509">
        <f t="shared" ca="1" si="155"/>
        <v>0</v>
      </c>
      <c r="EN15" s="509">
        <f t="shared" ca="1" si="155"/>
        <v>0</v>
      </c>
      <c r="EO15" s="509">
        <f t="shared" ca="1" si="155"/>
        <v>0</v>
      </c>
      <c r="EP15" s="509">
        <f t="shared" ca="1" si="155"/>
        <v>0</v>
      </c>
    </row>
    <row r="16" spans="1:146" s="43" customFormat="1" ht="14.1" customHeight="1">
      <c r="A16" s="37"/>
      <c r="B16" s="924" t="s">
        <v>837</v>
      </c>
      <c r="C16" s="507">
        <f>Assum!F91</f>
        <v>1810</v>
      </c>
      <c r="D16" s="510" t="s">
        <v>97</v>
      </c>
      <c r="E16" s="508">
        <f t="shared" ca="1" si="134"/>
        <v>1810</v>
      </c>
      <c r="F16" s="509"/>
      <c r="G16" s="509">
        <f t="shared" ref="G16:AL16" si="156">$C16*G64</f>
        <v>0</v>
      </c>
      <c r="H16" s="509">
        <f t="shared" si="156"/>
        <v>0</v>
      </c>
      <c r="I16" s="509">
        <f t="shared" si="156"/>
        <v>0</v>
      </c>
      <c r="J16" s="509">
        <f t="shared" ca="1" si="156"/>
        <v>0</v>
      </c>
      <c r="K16" s="509">
        <f t="shared" ca="1" si="156"/>
        <v>0</v>
      </c>
      <c r="L16" s="509">
        <f t="shared" ca="1" si="156"/>
        <v>830</v>
      </c>
      <c r="M16" s="509">
        <f t="shared" ca="1" si="156"/>
        <v>0</v>
      </c>
      <c r="N16" s="509">
        <f t="shared" ca="1" si="156"/>
        <v>0</v>
      </c>
      <c r="O16" s="509">
        <f t="shared" ca="1" si="156"/>
        <v>0</v>
      </c>
      <c r="P16" s="509">
        <f t="shared" ca="1" si="156"/>
        <v>979.99999999999989</v>
      </c>
      <c r="Q16" s="509">
        <f t="shared" ca="1" si="156"/>
        <v>0</v>
      </c>
      <c r="R16" s="509">
        <f t="shared" ca="1" si="156"/>
        <v>0</v>
      </c>
      <c r="S16" s="509">
        <f t="shared" ca="1" si="156"/>
        <v>0</v>
      </c>
      <c r="T16" s="509">
        <f t="shared" ca="1" si="156"/>
        <v>0</v>
      </c>
      <c r="U16" s="509">
        <f t="shared" ca="1" si="156"/>
        <v>0</v>
      </c>
      <c r="V16" s="509">
        <f t="shared" ca="1" si="156"/>
        <v>0</v>
      </c>
      <c r="W16" s="509">
        <f t="shared" ca="1" si="156"/>
        <v>0</v>
      </c>
      <c r="X16" s="509">
        <f t="shared" ca="1" si="156"/>
        <v>0</v>
      </c>
      <c r="Y16" s="509">
        <f t="shared" ca="1" si="156"/>
        <v>0</v>
      </c>
      <c r="Z16" s="509">
        <f t="shared" ca="1" si="156"/>
        <v>0</v>
      </c>
      <c r="AA16" s="509">
        <f t="shared" ca="1" si="156"/>
        <v>0</v>
      </c>
      <c r="AB16" s="509">
        <f t="shared" ca="1" si="156"/>
        <v>0</v>
      </c>
      <c r="AC16" s="509">
        <f t="shared" ca="1" si="156"/>
        <v>0</v>
      </c>
      <c r="AD16" s="509">
        <f t="shared" ca="1" si="156"/>
        <v>0</v>
      </c>
      <c r="AE16" s="509">
        <f t="shared" ca="1" si="156"/>
        <v>0</v>
      </c>
      <c r="AF16" s="509">
        <f t="shared" ca="1" si="156"/>
        <v>0</v>
      </c>
      <c r="AG16" s="509">
        <f t="shared" ca="1" si="156"/>
        <v>0</v>
      </c>
      <c r="AH16" s="509">
        <f t="shared" ca="1" si="156"/>
        <v>0</v>
      </c>
      <c r="AI16" s="509">
        <f t="shared" ca="1" si="156"/>
        <v>0</v>
      </c>
      <c r="AJ16" s="509">
        <f t="shared" ca="1" si="156"/>
        <v>0</v>
      </c>
      <c r="AK16" s="509">
        <f t="shared" ca="1" si="156"/>
        <v>0</v>
      </c>
      <c r="AL16" s="509">
        <f t="shared" si="156"/>
        <v>0</v>
      </c>
      <c r="AM16" s="509">
        <f t="shared" ref="AM16:BR16" si="157">$C16*AM64</f>
        <v>0</v>
      </c>
      <c r="AN16" s="509">
        <f t="shared" si="157"/>
        <v>0</v>
      </c>
      <c r="AO16" s="509">
        <f t="shared" si="157"/>
        <v>0</v>
      </c>
      <c r="AP16" s="509">
        <f t="shared" si="157"/>
        <v>0</v>
      </c>
      <c r="AQ16" s="509">
        <f t="shared" si="157"/>
        <v>0</v>
      </c>
      <c r="AR16" s="509">
        <f t="shared" si="157"/>
        <v>0</v>
      </c>
      <c r="AS16" s="509">
        <f t="shared" si="157"/>
        <v>0</v>
      </c>
      <c r="AT16" s="509">
        <f t="shared" si="157"/>
        <v>0</v>
      </c>
      <c r="AU16" s="509">
        <f t="shared" si="157"/>
        <v>0</v>
      </c>
      <c r="AV16" s="509">
        <f t="shared" si="157"/>
        <v>0</v>
      </c>
      <c r="AW16" s="509">
        <f t="shared" si="157"/>
        <v>0</v>
      </c>
      <c r="AX16" s="509">
        <f t="shared" si="157"/>
        <v>0</v>
      </c>
      <c r="AY16" s="509">
        <f t="shared" si="157"/>
        <v>0</v>
      </c>
      <c r="AZ16" s="509">
        <f t="shared" si="157"/>
        <v>0</v>
      </c>
      <c r="BA16" s="509">
        <f t="shared" si="157"/>
        <v>0</v>
      </c>
      <c r="BB16" s="509">
        <f t="shared" si="157"/>
        <v>0</v>
      </c>
      <c r="BC16" s="509">
        <f t="shared" si="157"/>
        <v>0</v>
      </c>
      <c r="BD16" s="509">
        <f t="shared" si="157"/>
        <v>0</v>
      </c>
      <c r="BE16" s="509">
        <f t="shared" si="157"/>
        <v>0</v>
      </c>
      <c r="BF16" s="509">
        <f t="shared" si="157"/>
        <v>0</v>
      </c>
      <c r="BG16" s="509">
        <f t="shared" si="157"/>
        <v>0</v>
      </c>
      <c r="BH16" s="509">
        <f t="shared" si="157"/>
        <v>0</v>
      </c>
      <c r="BI16" s="509">
        <f t="shared" si="157"/>
        <v>0</v>
      </c>
      <c r="BJ16" s="509">
        <f t="shared" si="157"/>
        <v>0</v>
      </c>
      <c r="BK16" s="509">
        <f t="shared" si="157"/>
        <v>0</v>
      </c>
      <c r="BL16" s="509">
        <f t="shared" si="157"/>
        <v>0</v>
      </c>
      <c r="BM16" s="509">
        <f t="shared" si="157"/>
        <v>0</v>
      </c>
      <c r="BN16" s="509">
        <f t="shared" si="157"/>
        <v>0</v>
      </c>
      <c r="BO16" s="509">
        <f t="shared" si="157"/>
        <v>0</v>
      </c>
      <c r="BP16" s="509">
        <f t="shared" si="157"/>
        <v>0</v>
      </c>
      <c r="BQ16" s="509">
        <f t="shared" si="157"/>
        <v>0</v>
      </c>
      <c r="BR16" s="509">
        <f t="shared" si="157"/>
        <v>0</v>
      </c>
      <c r="BS16" s="509">
        <f t="shared" ref="BS16:CX16" si="158">$C16*BS64</f>
        <v>0</v>
      </c>
      <c r="BT16" s="509">
        <f t="shared" si="158"/>
        <v>0</v>
      </c>
      <c r="BU16" s="509">
        <f t="shared" si="158"/>
        <v>0</v>
      </c>
      <c r="BV16" s="509">
        <f t="shared" si="158"/>
        <v>0</v>
      </c>
      <c r="BW16" s="509">
        <f t="shared" si="158"/>
        <v>0</v>
      </c>
      <c r="BX16" s="509">
        <f t="shared" si="158"/>
        <v>0</v>
      </c>
      <c r="BY16" s="509">
        <f t="shared" si="158"/>
        <v>0</v>
      </c>
      <c r="BZ16" s="509">
        <f t="shared" si="158"/>
        <v>0</v>
      </c>
      <c r="CA16" s="509">
        <f t="shared" si="158"/>
        <v>0</v>
      </c>
      <c r="CB16" s="509">
        <f t="shared" si="158"/>
        <v>0</v>
      </c>
      <c r="CC16" s="509">
        <f t="shared" si="158"/>
        <v>0</v>
      </c>
      <c r="CD16" s="509">
        <f t="shared" si="158"/>
        <v>0</v>
      </c>
      <c r="CE16" s="509">
        <f t="shared" si="158"/>
        <v>0</v>
      </c>
      <c r="CF16" s="509">
        <f t="shared" si="158"/>
        <v>0</v>
      </c>
      <c r="CG16" s="509">
        <f t="shared" si="158"/>
        <v>0</v>
      </c>
      <c r="CH16" s="509">
        <f t="shared" si="158"/>
        <v>0</v>
      </c>
      <c r="CI16" s="509">
        <f t="shared" si="158"/>
        <v>0</v>
      </c>
      <c r="CJ16" s="509">
        <f t="shared" si="158"/>
        <v>0</v>
      </c>
      <c r="CK16" s="509">
        <f t="shared" si="158"/>
        <v>0</v>
      </c>
      <c r="CL16" s="509">
        <f t="shared" si="158"/>
        <v>0</v>
      </c>
      <c r="CM16" s="509">
        <f t="shared" si="158"/>
        <v>0</v>
      </c>
      <c r="CN16" s="509">
        <f t="shared" si="158"/>
        <v>0</v>
      </c>
      <c r="CO16" s="509">
        <f t="shared" si="158"/>
        <v>0</v>
      </c>
      <c r="CP16" s="509">
        <f t="shared" si="158"/>
        <v>0</v>
      </c>
      <c r="CQ16" s="509">
        <f t="shared" si="158"/>
        <v>0</v>
      </c>
      <c r="CR16" s="509">
        <f t="shared" si="158"/>
        <v>0</v>
      </c>
      <c r="CS16" s="509">
        <f t="shared" si="158"/>
        <v>0</v>
      </c>
      <c r="CT16" s="509">
        <f t="shared" si="158"/>
        <v>0</v>
      </c>
      <c r="CU16" s="509">
        <f t="shared" si="158"/>
        <v>0</v>
      </c>
      <c r="CV16" s="509">
        <f t="shared" si="158"/>
        <v>0</v>
      </c>
      <c r="CW16" s="509">
        <f t="shared" si="158"/>
        <v>0</v>
      </c>
      <c r="CX16" s="509">
        <f t="shared" si="158"/>
        <v>0</v>
      </c>
      <c r="CY16" s="509">
        <f t="shared" ref="CY16:ED16" si="159">$C16*CY64</f>
        <v>0</v>
      </c>
      <c r="CZ16" s="509">
        <f t="shared" si="159"/>
        <v>0</v>
      </c>
      <c r="DA16" s="509">
        <f t="shared" si="159"/>
        <v>0</v>
      </c>
      <c r="DB16" s="509">
        <f t="shared" si="159"/>
        <v>0</v>
      </c>
      <c r="DC16" s="509">
        <f t="shared" si="159"/>
        <v>0</v>
      </c>
      <c r="DD16" s="509">
        <f t="shared" si="159"/>
        <v>0</v>
      </c>
      <c r="DE16" s="509">
        <f t="shared" si="159"/>
        <v>0</v>
      </c>
      <c r="DF16" s="509">
        <f t="shared" si="159"/>
        <v>0</v>
      </c>
      <c r="DG16" s="509">
        <f t="shared" si="159"/>
        <v>0</v>
      </c>
      <c r="DH16" s="509">
        <f t="shared" si="159"/>
        <v>0</v>
      </c>
      <c r="DI16" s="509">
        <f t="shared" si="159"/>
        <v>0</v>
      </c>
      <c r="DJ16" s="509">
        <f t="shared" si="159"/>
        <v>0</v>
      </c>
      <c r="DK16" s="509">
        <f t="shared" si="159"/>
        <v>0</v>
      </c>
      <c r="DL16" s="509">
        <f t="shared" si="159"/>
        <v>0</v>
      </c>
      <c r="DM16" s="509">
        <f t="shared" si="159"/>
        <v>0</v>
      </c>
      <c r="DN16" s="509">
        <f t="shared" si="159"/>
        <v>0</v>
      </c>
      <c r="DO16" s="509">
        <f t="shared" si="159"/>
        <v>0</v>
      </c>
      <c r="DP16" s="509">
        <f t="shared" si="159"/>
        <v>0</v>
      </c>
      <c r="DQ16" s="509">
        <f t="shared" si="159"/>
        <v>0</v>
      </c>
      <c r="DR16" s="509">
        <f t="shared" si="159"/>
        <v>0</v>
      </c>
      <c r="DS16" s="509">
        <f t="shared" si="159"/>
        <v>0</v>
      </c>
      <c r="DT16" s="509">
        <f t="shared" si="159"/>
        <v>0</v>
      </c>
      <c r="DU16" s="509">
        <f t="shared" si="159"/>
        <v>0</v>
      </c>
      <c r="DV16" s="509">
        <f t="shared" si="159"/>
        <v>0</v>
      </c>
      <c r="DW16" s="509">
        <f t="shared" si="159"/>
        <v>0</v>
      </c>
      <c r="DX16" s="509">
        <f t="shared" si="159"/>
        <v>0</v>
      </c>
      <c r="DY16" s="509">
        <f t="shared" si="159"/>
        <v>0</v>
      </c>
      <c r="DZ16" s="509">
        <f t="shared" si="159"/>
        <v>0</v>
      </c>
      <c r="EA16" s="509">
        <f t="shared" si="159"/>
        <v>0</v>
      </c>
      <c r="EB16" s="509">
        <f t="shared" si="159"/>
        <v>0</v>
      </c>
      <c r="EC16" s="509">
        <f t="shared" si="159"/>
        <v>0</v>
      </c>
      <c r="ED16" s="509">
        <f t="shared" si="159"/>
        <v>0</v>
      </c>
      <c r="EE16" s="509">
        <f t="shared" ref="EE16:EP16" si="160">$C16*EE64</f>
        <v>0</v>
      </c>
      <c r="EF16" s="509">
        <f t="shared" si="160"/>
        <v>0</v>
      </c>
      <c r="EG16" s="509">
        <f t="shared" si="160"/>
        <v>0</v>
      </c>
      <c r="EH16" s="509">
        <f t="shared" si="160"/>
        <v>0</v>
      </c>
      <c r="EI16" s="509">
        <f t="shared" si="160"/>
        <v>0</v>
      </c>
      <c r="EJ16" s="509">
        <f t="shared" si="160"/>
        <v>0</v>
      </c>
      <c r="EK16" s="509">
        <f t="shared" si="160"/>
        <v>0</v>
      </c>
      <c r="EL16" s="509">
        <f t="shared" si="160"/>
        <v>0</v>
      </c>
      <c r="EM16" s="509">
        <f t="shared" si="160"/>
        <v>0</v>
      </c>
      <c r="EN16" s="509">
        <f t="shared" si="160"/>
        <v>0</v>
      </c>
      <c r="EO16" s="509">
        <f t="shared" si="160"/>
        <v>0</v>
      </c>
      <c r="EP16" s="509">
        <f t="shared" si="160"/>
        <v>0</v>
      </c>
    </row>
    <row r="17" spans="1:146" s="43" customFormat="1" ht="14.1" customHeight="1">
      <c r="A17" s="37"/>
      <c r="B17" s="1037" t="s">
        <v>755</v>
      </c>
      <c r="C17" s="507">
        <f>Assum!F92</f>
        <v>9000</v>
      </c>
      <c r="D17" s="510" t="s">
        <v>97</v>
      </c>
      <c r="E17" s="508">
        <f t="shared" si="134"/>
        <v>9000</v>
      </c>
      <c r="F17" s="509"/>
      <c r="G17" s="509">
        <f t="shared" ref="G17:AL17" si="161">$C17*G65</f>
        <v>0</v>
      </c>
      <c r="H17" s="509">
        <f t="shared" si="161"/>
        <v>0</v>
      </c>
      <c r="I17" s="509">
        <f t="shared" si="161"/>
        <v>0</v>
      </c>
      <c r="J17" s="509">
        <f t="shared" si="161"/>
        <v>0</v>
      </c>
      <c r="K17" s="509">
        <f t="shared" si="161"/>
        <v>0</v>
      </c>
      <c r="L17" s="509">
        <f t="shared" si="161"/>
        <v>9000</v>
      </c>
      <c r="M17" s="509">
        <f t="shared" si="161"/>
        <v>0</v>
      </c>
      <c r="N17" s="509">
        <f t="shared" si="161"/>
        <v>0</v>
      </c>
      <c r="O17" s="509">
        <f t="shared" si="161"/>
        <v>0</v>
      </c>
      <c r="P17" s="509">
        <f t="shared" si="161"/>
        <v>0</v>
      </c>
      <c r="Q17" s="509">
        <f t="shared" si="161"/>
        <v>0</v>
      </c>
      <c r="R17" s="509">
        <f t="shared" si="161"/>
        <v>0</v>
      </c>
      <c r="S17" s="509">
        <f t="shared" si="161"/>
        <v>0</v>
      </c>
      <c r="T17" s="509">
        <f t="shared" si="161"/>
        <v>0</v>
      </c>
      <c r="U17" s="509">
        <f t="shared" si="161"/>
        <v>0</v>
      </c>
      <c r="V17" s="509">
        <f t="shared" si="161"/>
        <v>0</v>
      </c>
      <c r="W17" s="509">
        <f t="shared" si="161"/>
        <v>0</v>
      </c>
      <c r="X17" s="509">
        <f t="shared" si="161"/>
        <v>0</v>
      </c>
      <c r="Y17" s="509">
        <f t="shared" si="161"/>
        <v>0</v>
      </c>
      <c r="Z17" s="509">
        <f t="shared" si="161"/>
        <v>0</v>
      </c>
      <c r="AA17" s="509">
        <f t="shared" si="161"/>
        <v>0</v>
      </c>
      <c r="AB17" s="509">
        <f t="shared" si="161"/>
        <v>0</v>
      </c>
      <c r="AC17" s="509">
        <f t="shared" si="161"/>
        <v>0</v>
      </c>
      <c r="AD17" s="509">
        <f t="shared" si="161"/>
        <v>0</v>
      </c>
      <c r="AE17" s="509">
        <f t="shared" si="161"/>
        <v>0</v>
      </c>
      <c r="AF17" s="509">
        <f t="shared" si="161"/>
        <v>0</v>
      </c>
      <c r="AG17" s="509">
        <f t="shared" si="161"/>
        <v>0</v>
      </c>
      <c r="AH17" s="509">
        <f t="shared" si="161"/>
        <v>0</v>
      </c>
      <c r="AI17" s="509">
        <f t="shared" si="161"/>
        <v>0</v>
      </c>
      <c r="AJ17" s="509">
        <f t="shared" si="161"/>
        <v>0</v>
      </c>
      <c r="AK17" s="509">
        <f t="shared" si="161"/>
        <v>0</v>
      </c>
      <c r="AL17" s="509">
        <f t="shared" si="161"/>
        <v>0</v>
      </c>
      <c r="AM17" s="509">
        <f t="shared" ref="AM17:BR17" si="162">$C17*AM65</f>
        <v>0</v>
      </c>
      <c r="AN17" s="509">
        <f t="shared" si="162"/>
        <v>0</v>
      </c>
      <c r="AO17" s="509">
        <f t="shared" si="162"/>
        <v>0</v>
      </c>
      <c r="AP17" s="509">
        <f t="shared" si="162"/>
        <v>0</v>
      </c>
      <c r="AQ17" s="509">
        <f t="shared" si="162"/>
        <v>0</v>
      </c>
      <c r="AR17" s="509">
        <f t="shared" si="162"/>
        <v>0</v>
      </c>
      <c r="AS17" s="509">
        <f t="shared" si="162"/>
        <v>0</v>
      </c>
      <c r="AT17" s="509">
        <f t="shared" si="162"/>
        <v>0</v>
      </c>
      <c r="AU17" s="509">
        <f t="shared" si="162"/>
        <v>0</v>
      </c>
      <c r="AV17" s="509">
        <f t="shared" si="162"/>
        <v>0</v>
      </c>
      <c r="AW17" s="509">
        <f t="shared" si="162"/>
        <v>0</v>
      </c>
      <c r="AX17" s="509">
        <f t="shared" si="162"/>
        <v>0</v>
      </c>
      <c r="AY17" s="509">
        <f t="shared" si="162"/>
        <v>0</v>
      </c>
      <c r="AZ17" s="509">
        <f t="shared" si="162"/>
        <v>0</v>
      </c>
      <c r="BA17" s="509">
        <f t="shared" si="162"/>
        <v>0</v>
      </c>
      <c r="BB17" s="509">
        <f t="shared" si="162"/>
        <v>0</v>
      </c>
      <c r="BC17" s="509">
        <f t="shared" si="162"/>
        <v>0</v>
      </c>
      <c r="BD17" s="509">
        <f t="shared" si="162"/>
        <v>0</v>
      </c>
      <c r="BE17" s="509">
        <f t="shared" si="162"/>
        <v>0</v>
      </c>
      <c r="BF17" s="509">
        <f t="shared" si="162"/>
        <v>0</v>
      </c>
      <c r="BG17" s="509">
        <f t="shared" si="162"/>
        <v>0</v>
      </c>
      <c r="BH17" s="509">
        <f t="shared" si="162"/>
        <v>0</v>
      </c>
      <c r="BI17" s="509">
        <f t="shared" si="162"/>
        <v>0</v>
      </c>
      <c r="BJ17" s="509">
        <f t="shared" si="162"/>
        <v>0</v>
      </c>
      <c r="BK17" s="509">
        <f t="shared" si="162"/>
        <v>0</v>
      </c>
      <c r="BL17" s="509">
        <f t="shared" si="162"/>
        <v>0</v>
      </c>
      <c r="BM17" s="509">
        <f t="shared" si="162"/>
        <v>0</v>
      </c>
      <c r="BN17" s="509">
        <f t="shared" si="162"/>
        <v>0</v>
      </c>
      <c r="BO17" s="509">
        <f t="shared" si="162"/>
        <v>0</v>
      </c>
      <c r="BP17" s="509">
        <f t="shared" si="162"/>
        <v>0</v>
      </c>
      <c r="BQ17" s="509">
        <f t="shared" si="162"/>
        <v>0</v>
      </c>
      <c r="BR17" s="509">
        <f t="shared" si="162"/>
        <v>0</v>
      </c>
      <c r="BS17" s="509">
        <f t="shared" ref="BS17:CX17" si="163">$C17*BS65</f>
        <v>0</v>
      </c>
      <c r="BT17" s="509">
        <f t="shared" si="163"/>
        <v>0</v>
      </c>
      <c r="BU17" s="509">
        <f t="shared" si="163"/>
        <v>0</v>
      </c>
      <c r="BV17" s="509">
        <f t="shared" si="163"/>
        <v>0</v>
      </c>
      <c r="BW17" s="509">
        <f t="shared" si="163"/>
        <v>0</v>
      </c>
      <c r="BX17" s="509">
        <f t="shared" si="163"/>
        <v>0</v>
      </c>
      <c r="BY17" s="509">
        <f t="shared" si="163"/>
        <v>0</v>
      </c>
      <c r="BZ17" s="509">
        <f t="shared" si="163"/>
        <v>0</v>
      </c>
      <c r="CA17" s="509">
        <f t="shared" si="163"/>
        <v>0</v>
      </c>
      <c r="CB17" s="509">
        <f t="shared" si="163"/>
        <v>0</v>
      </c>
      <c r="CC17" s="509">
        <f t="shared" si="163"/>
        <v>0</v>
      </c>
      <c r="CD17" s="509">
        <f t="shared" si="163"/>
        <v>0</v>
      </c>
      <c r="CE17" s="509">
        <f t="shared" si="163"/>
        <v>0</v>
      </c>
      <c r="CF17" s="509">
        <f t="shared" si="163"/>
        <v>0</v>
      </c>
      <c r="CG17" s="509">
        <f t="shared" si="163"/>
        <v>0</v>
      </c>
      <c r="CH17" s="509">
        <f t="shared" si="163"/>
        <v>0</v>
      </c>
      <c r="CI17" s="509">
        <f t="shared" si="163"/>
        <v>0</v>
      </c>
      <c r="CJ17" s="509">
        <f t="shared" si="163"/>
        <v>0</v>
      </c>
      <c r="CK17" s="509">
        <f t="shared" si="163"/>
        <v>0</v>
      </c>
      <c r="CL17" s="509">
        <f t="shared" si="163"/>
        <v>0</v>
      </c>
      <c r="CM17" s="509">
        <f t="shared" si="163"/>
        <v>0</v>
      </c>
      <c r="CN17" s="509">
        <f t="shared" si="163"/>
        <v>0</v>
      </c>
      <c r="CO17" s="509">
        <f t="shared" si="163"/>
        <v>0</v>
      </c>
      <c r="CP17" s="509">
        <f t="shared" si="163"/>
        <v>0</v>
      </c>
      <c r="CQ17" s="509">
        <f t="shared" si="163"/>
        <v>0</v>
      </c>
      <c r="CR17" s="509">
        <f t="shared" si="163"/>
        <v>0</v>
      </c>
      <c r="CS17" s="509">
        <f t="shared" si="163"/>
        <v>0</v>
      </c>
      <c r="CT17" s="509">
        <f t="shared" si="163"/>
        <v>0</v>
      </c>
      <c r="CU17" s="509">
        <f t="shared" si="163"/>
        <v>0</v>
      </c>
      <c r="CV17" s="509">
        <f t="shared" si="163"/>
        <v>0</v>
      </c>
      <c r="CW17" s="509">
        <f t="shared" si="163"/>
        <v>0</v>
      </c>
      <c r="CX17" s="509">
        <f t="shared" si="163"/>
        <v>0</v>
      </c>
      <c r="CY17" s="509">
        <f t="shared" ref="CY17:ED17" si="164">$C17*CY65</f>
        <v>0</v>
      </c>
      <c r="CZ17" s="509">
        <f t="shared" si="164"/>
        <v>0</v>
      </c>
      <c r="DA17" s="509">
        <f t="shared" si="164"/>
        <v>0</v>
      </c>
      <c r="DB17" s="509">
        <f t="shared" si="164"/>
        <v>0</v>
      </c>
      <c r="DC17" s="509">
        <f t="shared" si="164"/>
        <v>0</v>
      </c>
      <c r="DD17" s="509">
        <f t="shared" si="164"/>
        <v>0</v>
      </c>
      <c r="DE17" s="509">
        <f t="shared" si="164"/>
        <v>0</v>
      </c>
      <c r="DF17" s="509">
        <f t="shared" si="164"/>
        <v>0</v>
      </c>
      <c r="DG17" s="509">
        <f t="shared" si="164"/>
        <v>0</v>
      </c>
      <c r="DH17" s="509">
        <f t="shared" si="164"/>
        <v>0</v>
      </c>
      <c r="DI17" s="509">
        <f t="shared" si="164"/>
        <v>0</v>
      </c>
      <c r="DJ17" s="509">
        <f t="shared" si="164"/>
        <v>0</v>
      </c>
      <c r="DK17" s="509">
        <f t="shared" si="164"/>
        <v>0</v>
      </c>
      <c r="DL17" s="509">
        <f t="shared" si="164"/>
        <v>0</v>
      </c>
      <c r="DM17" s="509">
        <f t="shared" si="164"/>
        <v>0</v>
      </c>
      <c r="DN17" s="509">
        <f t="shared" si="164"/>
        <v>0</v>
      </c>
      <c r="DO17" s="509">
        <f t="shared" si="164"/>
        <v>0</v>
      </c>
      <c r="DP17" s="509">
        <f t="shared" si="164"/>
        <v>0</v>
      </c>
      <c r="DQ17" s="509">
        <f t="shared" si="164"/>
        <v>0</v>
      </c>
      <c r="DR17" s="509">
        <f t="shared" si="164"/>
        <v>0</v>
      </c>
      <c r="DS17" s="509">
        <f t="shared" si="164"/>
        <v>0</v>
      </c>
      <c r="DT17" s="509">
        <f t="shared" si="164"/>
        <v>0</v>
      </c>
      <c r="DU17" s="509">
        <f t="shared" si="164"/>
        <v>0</v>
      </c>
      <c r="DV17" s="509">
        <f t="shared" si="164"/>
        <v>0</v>
      </c>
      <c r="DW17" s="509">
        <f t="shared" si="164"/>
        <v>0</v>
      </c>
      <c r="DX17" s="509">
        <f t="shared" si="164"/>
        <v>0</v>
      </c>
      <c r="DY17" s="509">
        <f t="shared" si="164"/>
        <v>0</v>
      </c>
      <c r="DZ17" s="509">
        <f t="shared" si="164"/>
        <v>0</v>
      </c>
      <c r="EA17" s="509">
        <f t="shared" si="164"/>
        <v>0</v>
      </c>
      <c r="EB17" s="509">
        <f t="shared" si="164"/>
        <v>0</v>
      </c>
      <c r="EC17" s="509">
        <f t="shared" si="164"/>
        <v>0</v>
      </c>
      <c r="ED17" s="509">
        <f t="shared" si="164"/>
        <v>0</v>
      </c>
      <c r="EE17" s="509">
        <f t="shared" ref="EE17:EP17" si="165">$C17*EE65</f>
        <v>0</v>
      </c>
      <c r="EF17" s="509">
        <f t="shared" si="165"/>
        <v>0</v>
      </c>
      <c r="EG17" s="509">
        <f t="shared" si="165"/>
        <v>0</v>
      </c>
      <c r="EH17" s="509">
        <f t="shared" si="165"/>
        <v>0</v>
      </c>
      <c r="EI17" s="509">
        <f t="shared" si="165"/>
        <v>0</v>
      </c>
      <c r="EJ17" s="509">
        <f t="shared" si="165"/>
        <v>0</v>
      </c>
      <c r="EK17" s="509">
        <f t="shared" si="165"/>
        <v>0</v>
      </c>
      <c r="EL17" s="509">
        <f t="shared" si="165"/>
        <v>0</v>
      </c>
      <c r="EM17" s="509">
        <f t="shared" si="165"/>
        <v>0</v>
      </c>
      <c r="EN17" s="509">
        <f t="shared" si="165"/>
        <v>0</v>
      </c>
      <c r="EO17" s="509">
        <f t="shared" si="165"/>
        <v>0</v>
      </c>
      <c r="EP17" s="509">
        <f t="shared" si="165"/>
        <v>0</v>
      </c>
    </row>
    <row r="18" spans="1:146" s="43" customFormat="1" ht="14.1" customHeight="1">
      <c r="A18" s="37"/>
      <c r="B18" s="1037" t="s">
        <v>1262</v>
      </c>
      <c r="C18" s="734">
        <f>Assum!F93</f>
        <v>5600</v>
      </c>
      <c r="D18" s="128" t="s">
        <v>97</v>
      </c>
      <c r="E18" s="735">
        <f t="shared" si="134"/>
        <v>5600</v>
      </c>
      <c r="F18" s="54"/>
      <c r="G18" s="54">
        <f t="shared" ref="G18:AL18" si="166">$C18*G66</f>
        <v>0</v>
      </c>
      <c r="H18" s="54">
        <f t="shared" si="166"/>
        <v>0</v>
      </c>
      <c r="I18" s="54">
        <f t="shared" si="166"/>
        <v>0</v>
      </c>
      <c r="J18" s="54">
        <f t="shared" si="166"/>
        <v>0</v>
      </c>
      <c r="K18" s="54">
        <f t="shared" si="166"/>
        <v>0</v>
      </c>
      <c r="L18" s="54">
        <f t="shared" si="166"/>
        <v>5600</v>
      </c>
      <c r="M18" s="54">
        <f t="shared" si="166"/>
        <v>0</v>
      </c>
      <c r="N18" s="54">
        <f t="shared" si="166"/>
        <v>0</v>
      </c>
      <c r="O18" s="54">
        <f t="shared" si="166"/>
        <v>0</v>
      </c>
      <c r="P18" s="54">
        <f t="shared" si="166"/>
        <v>0</v>
      </c>
      <c r="Q18" s="54">
        <f t="shared" si="166"/>
        <v>0</v>
      </c>
      <c r="R18" s="54">
        <f t="shared" si="166"/>
        <v>0</v>
      </c>
      <c r="S18" s="54">
        <f t="shared" si="166"/>
        <v>0</v>
      </c>
      <c r="T18" s="54">
        <f t="shared" si="166"/>
        <v>0</v>
      </c>
      <c r="U18" s="54">
        <f t="shared" si="166"/>
        <v>0</v>
      </c>
      <c r="V18" s="54">
        <f t="shared" si="166"/>
        <v>0</v>
      </c>
      <c r="W18" s="54">
        <f t="shared" si="166"/>
        <v>0</v>
      </c>
      <c r="X18" s="54">
        <f t="shared" si="166"/>
        <v>0</v>
      </c>
      <c r="Y18" s="54">
        <f t="shared" si="166"/>
        <v>0</v>
      </c>
      <c r="Z18" s="54">
        <f t="shared" si="166"/>
        <v>0</v>
      </c>
      <c r="AA18" s="54">
        <f t="shared" si="166"/>
        <v>0</v>
      </c>
      <c r="AB18" s="54">
        <f t="shared" si="166"/>
        <v>0</v>
      </c>
      <c r="AC18" s="54">
        <f t="shared" si="166"/>
        <v>0</v>
      </c>
      <c r="AD18" s="54">
        <f t="shared" si="166"/>
        <v>0</v>
      </c>
      <c r="AE18" s="54">
        <f t="shared" si="166"/>
        <v>0</v>
      </c>
      <c r="AF18" s="54">
        <f t="shared" si="166"/>
        <v>0</v>
      </c>
      <c r="AG18" s="54">
        <f t="shared" si="166"/>
        <v>0</v>
      </c>
      <c r="AH18" s="54">
        <f t="shared" si="166"/>
        <v>0</v>
      </c>
      <c r="AI18" s="54">
        <f t="shared" si="166"/>
        <v>0</v>
      </c>
      <c r="AJ18" s="54">
        <f t="shared" si="166"/>
        <v>0</v>
      </c>
      <c r="AK18" s="54">
        <f t="shared" si="166"/>
        <v>0</v>
      </c>
      <c r="AL18" s="54">
        <f t="shared" si="166"/>
        <v>0</v>
      </c>
      <c r="AM18" s="54">
        <f t="shared" ref="AM18:BR18" si="167">$C18*AM66</f>
        <v>0</v>
      </c>
      <c r="AN18" s="54">
        <f t="shared" si="167"/>
        <v>0</v>
      </c>
      <c r="AO18" s="54">
        <f t="shared" si="167"/>
        <v>0</v>
      </c>
      <c r="AP18" s="54">
        <f t="shared" si="167"/>
        <v>0</v>
      </c>
      <c r="AQ18" s="54">
        <f t="shared" si="167"/>
        <v>0</v>
      </c>
      <c r="AR18" s="54">
        <f t="shared" si="167"/>
        <v>0</v>
      </c>
      <c r="AS18" s="54">
        <f t="shared" si="167"/>
        <v>0</v>
      </c>
      <c r="AT18" s="54">
        <f t="shared" si="167"/>
        <v>0</v>
      </c>
      <c r="AU18" s="54">
        <f t="shared" si="167"/>
        <v>0</v>
      </c>
      <c r="AV18" s="54">
        <f t="shared" si="167"/>
        <v>0</v>
      </c>
      <c r="AW18" s="54">
        <f t="shared" si="167"/>
        <v>0</v>
      </c>
      <c r="AX18" s="54">
        <f t="shared" si="167"/>
        <v>0</v>
      </c>
      <c r="AY18" s="54">
        <f t="shared" si="167"/>
        <v>0</v>
      </c>
      <c r="AZ18" s="54">
        <f t="shared" si="167"/>
        <v>0</v>
      </c>
      <c r="BA18" s="54">
        <f t="shared" si="167"/>
        <v>0</v>
      </c>
      <c r="BB18" s="54">
        <f t="shared" si="167"/>
        <v>0</v>
      </c>
      <c r="BC18" s="54">
        <f t="shared" si="167"/>
        <v>0</v>
      </c>
      <c r="BD18" s="54">
        <f t="shared" si="167"/>
        <v>0</v>
      </c>
      <c r="BE18" s="54">
        <f t="shared" si="167"/>
        <v>0</v>
      </c>
      <c r="BF18" s="54">
        <f t="shared" si="167"/>
        <v>0</v>
      </c>
      <c r="BG18" s="54">
        <f t="shared" si="167"/>
        <v>0</v>
      </c>
      <c r="BH18" s="54">
        <f t="shared" si="167"/>
        <v>0</v>
      </c>
      <c r="BI18" s="54">
        <f t="shared" si="167"/>
        <v>0</v>
      </c>
      <c r="BJ18" s="54">
        <f t="shared" si="167"/>
        <v>0</v>
      </c>
      <c r="BK18" s="54">
        <f t="shared" si="167"/>
        <v>0</v>
      </c>
      <c r="BL18" s="54">
        <f t="shared" si="167"/>
        <v>0</v>
      </c>
      <c r="BM18" s="54">
        <f t="shared" si="167"/>
        <v>0</v>
      </c>
      <c r="BN18" s="54">
        <f t="shared" si="167"/>
        <v>0</v>
      </c>
      <c r="BO18" s="54">
        <f t="shared" si="167"/>
        <v>0</v>
      </c>
      <c r="BP18" s="54">
        <f t="shared" si="167"/>
        <v>0</v>
      </c>
      <c r="BQ18" s="54">
        <f t="shared" si="167"/>
        <v>0</v>
      </c>
      <c r="BR18" s="54">
        <f t="shared" si="167"/>
        <v>0</v>
      </c>
      <c r="BS18" s="54">
        <f t="shared" ref="BS18:CX18" si="168">$C18*BS66</f>
        <v>0</v>
      </c>
      <c r="BT18" s="54">
        <f t="shared" si="168"/>
        <v>0</v>
      </c>
      <c r="BU18" s="54">
        <f t="shared" si="168"/>
        <v>0</v>
      </c>
      <c r="BV18" s="54">
        <f t="shared" si="168"/>
        <v>0</v>
      </c>
      <c r="BW18" s="54">
        <f t="shared" si="168"/>
        <v>0</v>
      </c>
      <c r="BX18" s="54">
        <f t="shared" si="168"/>
        <v>0</v>
      </c>
      <c r="BY18" s="54">
        <f t="shared" si="168"/>
        <v>0</v>
      </c>
      <c r="BZ18" s="54">
        <f t="shared" si="168"/>
        <v>0</v>
      </c>
      <c r="CA18" s="54">
        <f t="shared" si="168"/>
        <v>0</v>
      </c>
      <c r="CB18" s="54">
        <f t="shared" si="168"/>
        <v>0</v>
      </c>
      <c r="CC18" s="54">
        <f t="shared" si="168"/>
        <v>0</v>
      </c>
      <c r="CD18" s="54">
        <f t="shared" si="168"/>
        <v>0</v>
      </c>
      <c r="CE18" s="54">
        <f t="shared" si="168"/>
        <v>0</v>
      </c>
      <c r="CF18" s="54">
        <f t="shared" si="168"/>
        <v>0</v>
      </c>
      <c r="CG18" s="54">
        <f t="shared" si="168"/>
        <v>0</v>
      </c>
      <c r="CH18" s="54">
        <f t="shared" si="168"/>
        <v>0</v>
      </c>
      <c r="CI18" s="54">
        <f t="shared" si="168"/>
        <v>0</v>
      </c>
      <c r="CJ18" s="54">
        <f t="shared" si="168"/>
        <v>0</v>
      </c>
      <c r="CK18" s="54">
        <f t="shared" si="168"/>
        <v>0</v>
      </c>
      <c r="CL18" s="54">
        <f t="shared" si="168"/>
        <v>0</v>
      </c>
      <c r="CM18" s="54">
        <f t="shared" si="168"/>
        <v>0</v>
      </c>
      <c r="CN18" s="54">
        <f t="shared" si="168"/>
        <v>0</v>
      </c>
      <c r="CO18" s="54">
        <f t="shared" si="168"/>
        <v>0</v>
      </c>
      <c r="CP18" s="54">
        <f t="shared" si="168"/>
        <v>0</v>
      </c>
      <c r="CQ18" s="54">
        <f t="shared" si="168"/>
        <v>0</v>
      </c>
      <c r="CR18" s="54">
        <f t="shared" si="168"/>
        <v>0</v>
      </c>
      <c r="CS18" s="54">
        <f t="shared" si="168"/>
        <v>0</v>
      </c>
      <c r="CT18" s="54">
        <f t="shared" si="168"/>
        <v>0</v>
      </c>
      <c r="CU18" s="54">
        <f t="shared" si="168"/>
        <v>0</v>
      </c>
      <c r="CV18" s="54">
        <f t="shared" si="168"/>
        <v>0</v>
      </c>
      <c r="CW18" s="54">
        <f t="shared" si="168"/>
        <v>0</v>
      </c>
      <c r="CX18" s="54">
        <f t="shared" si="168"/>
        <v>0</v>
      </c>
      <c r="CY18" s="54">
        <f t="shared" ref="CY18:ED18" si="169">$C18*CY66</f>
        <v>0</v>
      </c>
      <c r="CZ18" s="54">
        <f t="shared" si="169"/>
        <v>0</v>
      </c>
      <c r="DA18" s="54">
        <f t="shared" si="169"/>
        <v>0</v>
      </c>
      <c r="DB18" s="54">
        <f t="shared" si="169"/>
        <v>0</v>
      </c>
      <c r="DC18" s="54">
        <f t="shared" si="169"/>
        <v>0</v>
      </c>
      <c r="DD18" s="54">
        <f t="shared" si="169"/>
        <v>0</v>
      </c>
      <c r="DE18" s="54">
        <f t="shared" si="169"/>
        <v>0</v>
      </c>
      <c r="DF18" s="54">
        <f t="shared" si="169"/>
        <v>0</v>
      </c>
      <c r="DG18" s="54">
        <f t="shared" si="169"/>
        <v>0</v>
      </c>
      <c r="DH18" s="54">
        <f t="shared" si="169"/>
        <v>0</v>
      </c>
      <c r="DI18" s="54">
        <f t="shared" si="169"/>
        <v>0</v>
      </c>
      <c r="DJ18" s="54">
        <f t="shared" si="169"/>
        <v>0</v>
      </c>
      <c r="DK18" s="54">
        <f t="shared" si="169"/>
        <v>0</v>
      </c>
      <c r="DL18" s="54">
        <f t="shared" si="169"/>
        <v>0</v>
      </c>
      <c r="DM18" s="54">
        <f t="shared" si="169"/>
        <v>0</v>
      </c>
      <c r="DN18" s="54">
        <f t="shared" si="169"/>
        <v>0</v>
      </c>
      <c r="DO18" s="54">
        <f t="shared" si="169"/>
        <v>0</v>
      </c>
      <c r="DP18" s="54">
        <f t="shared" si="169"/>
        <v>0</v>
      </c>
      <c r="DQ18" s="54">
        <f t="shared" si="169"/>
        <v>0</v>
      </c>
      <c r="DR18" s="54">
        <f t="shared" si="169"/>
        <v>0</v>
      </c>
      <c r="DS18" s="54">
        <f t="shared" si="169"/>
        <v>0</v>
      </c>
      <c r="DT18" s="54">
        <f t="shared" si="169"/>
        <v>0</v>
      </c>
      <c r="DU18" s="54">
        <f t="shared" si="169"/>
        <v>0</v>
      </c>
      <c r="DV18" s="54">
        <f t="shared" si="169"/>
        <v>0</v>
      </c>
      <c r="DW18" s="54">
        <f t="shared" si="169"/>
        <v>0</v>
      </c>
      <c r="DX18" s="54">
        <f t="shared" si="169"/>
        <v>0</v>
      </c>
      <c r="DY18" s="54">
        <f t="shared" si="169"/>
        <v>0</v>
      </c>
      <c r="DZ18" s="54">
        <f t="shared" si="169"/>
        <v>0</v>
      </c>
      <c r="EA18" s="54">
        <f t="shared" si="169"/>
        <v>0</v>
      </c>
      <c r="EB18" s="54">
        <f t="shared" si="169"/>
        <v>0</v>
      </c>
      <c r="EC18" s="54">
        <f t="shared" si="169"/>
        <v>0</v>
      </c>
      <c r="ED18" s="54">
        <f t="shared" si="169"/>
        <v>0</v>
      </c>
      <c r="EE18" s="54">
        <f t="shared" ref="EE18:EP18" si="170">$C18*EE66</f>
        <v>0</v>
      </c>
      <c r="EF18" s="54">
        <f t="shared" si="170"/>
        <v>0</v>
      </c>
      <c r="EG18" s="54">
        <f t="shared" si="170"/>
        <v>0</v>
      </c>
      <c r="EH18" s="54">
        <f t="shared" si="170"/>
        <v>0</v>
      </c>
      <c r="EI18" s="54">
        <f t="shared" si="170"/>
        <v>0</v>
      </c>
      <c r="EJ18" s="54">
        <f t="shared" si="170"/>
        <v>0</v>
      </c>
      <c r="EK18" s="54">
        <f t="shared" si="170"/>
        <v>0</v>
      </c>
      <c r="EL18" s="54">
        <f t="shared" si="170"/>
        <v>0</v>
      </c>
      <c r="EM18" s="54">
        <f t="shared" si="170"/>
        <v>0</v>
      </c>
      <c r="EN18" s="54">
        <f t="shared" si="170"/>
        <v>0</v>
      </c>
      <c r="EO18" s="54">
        <f t="shared" si="170"/>
        <v>0</v>
      </c>
      <c r="EP18" s="54">
        <f t="shared" si="170"/>
        <v>0</v>
      </c>
    </row>
    <row r="19" spans="1:146" s="43" customFormat="1" ht="14.1" customHeight="1">
      <c r="A19" s="37"/>
      <c r="B19" s="1037" t="s">
        <v>1263</v>
      </c>
      <c r="C19" s="507">
        <f>Assum!F94</f>
        <v>180</v>
      </c>
      <c r="D19" s="510" t="s">
        <v>97</v>
      </c>
      <c r="E19" s="508">
        <f t="shared" si="134"/>
        <v>180</v>
      </c>
      <c r="F19" s="509"/>
      <c r="G19" s="509">
        <f t="shared" ref="G19:AL20" si="171">$C19*G67</f>
        <v>0</v>
      </c>
      <c r="H19" s="509">
        <f t="shared" si="171"/>
        <v>0</v>
      </c>
      <c r="I19" s="509">
        <f t="shared" si="171"/>
        <v>0</v>
      </c>
      <c r="J19" s="509">
        <f t="shared" si="171"/>
        <v>0</v>
      </c>
      <c r="K19" s="509">
        <f t="shared" si="171"/>
        <v>0</v>
      </c>
      <c r="L19" s="509">
        <f t="shared" si="171"/>
        <v>180</v>
      </c>
      <c r="M19" s="509">
        <f t="shared" si="171"/>
        <v>0</v>
      </c>
      <c r="N19" s="509">
        <f t="shared" si="171"/>
        <v>0</v>
      </c>
      <c r="O19" s="509">
        <f t="shared" si="171"/>
        <v>0</v>
      </c>
      <c r="P19" s="509">
        <f t="shared" si="171"/>
        <v>0</v>
      </c>
      <c r="Q19" s="509">
        <f t="shared" si="171"/>
        <v>0</v>
      </c>
      <c r="R19" s="509">
        <f t="shared" si="171"/>
        <v>0</v>
      </c>
      <c r="S19" s="509">
        <f t="shared" si="171"/>
        <v>0</v>
      </c>
      <c r="T19" s="509">
        <f t="shared" si="171"/>
        <v>0</v>
      </c>
      <c r="U19" s="509">
        <f t="shared" si="171"/>
        <v>0</v>
      </c>
      <c r="V19" s="509">
        <f t="shared" si="171"/>
        <v>0</v>
      </c>
      <c r="W19" s="509">
        <f t="shared" si="171"/>
        <v>0</v>
      </c>
      <c r="X19" s="509">
        <f t="shared" si="171"/>
        <v>0</v>
      </c>
      <c r="Y19" s="509">
        <f t="shared" si="171"/>
        <v>0</v>
      </c>
      <c r="Z19" s="509">
        <f t="shared" si="171"/>
        <v>0</v>
      </c>
      <c r="AA19" s="509">
        <f t="shared" si="171"/>
        <v>0</v>
      </c>
      <c r="AB19" s="509">
        <f t="shared" si="171"/>
        <v>0</v>
      </c>
      <c r="AC19" s="509">
        <f t="shared" si="171"/>
        <v>0</v>
      </c>
      <c r="AD19" s="509">
        <f t="shared" si="171"/>
        <v>0</v>
      </c>
      <c r="AE19" s="509">
        <f t="shared" si="171"/>
        <v>0</v>
      </c>
      <c r="AF19" s="509">
        <f t="shared" si="171"/>
        <v>0</v>
      </c>
      <c r="AG19" s="509">
        <f t="shared" si="171"/>
        <v>0</v>
      </c>
      <c r="AH19" s="509">
        <f t="shared" si="171"/>
        <v>0</v>
      </c>
      <c r="AI19" s="509">
        <f t="shared" si="171"/>
        <v>0</v>
      </c>
      <c r="AJ19" s="509">
        <f t="shared" si="171"/>
        <v>0</v>
      </c>
      <c r="AK19" s="509">
        <f t="shared" si="171"/>
        <v>0</v>
      </c>
      <c r="AL19" s="509">
        <f t="shared" si="171"/>
        <v>0</v>
      </c>
      <c r="AM19" s="509">
        <f t="shared" ref="AM19:BR20" si="172">$C19*AM67</f>
        <v>0</v>
      </c>
      <c r="AN19" s="509">
        <f t="shared" si="172"/>
        <v>0</v>
      </c>
      <c r="AO19" s="509">
        <f t="shared" si="172"/>
        <v>0</v>
      </c>
      <c r="AP19" s="509">
        <f t="shared" si="172"/>
        <v>0</v>
      </c>
      <c r="AQ19" s="509">
        <f t="shared" si="172"/>
        <v>0</v>
      </c>
      <c r="AR19" s="509">
        <f t="shared" si="172"/>
        <v>0</v>
      </c>
      <c r="AS19" s="509">
        <f t="shared" si="172"/>
        <v>0</v>
      </c>
      <c r="AT19" s="509">
        <f t="shared" si="172"/>
        <v>0</v>
      </c>
      <c r="AU19" s="509">
        <f t="shared" si="172"/>
        <v>0</v>
      </c>
      <c r="AV19" s="509">
        <f t="shared" si="172"/>
        <v>0</v>
      </c>
      <c r="AW19" s="509">
        <f t="shared" si="172"/>
        <v>0</v>
      </c>
      <c r="AX19" s="509">
        <f t="shared" si="172"/>
        <v>0</v>
      </c>
      <c r="AY19" s="509">
        <f t="shared" si="172"/>
        <v>0</v>
      </c>
      <c r="AZ19" s="509">
        <f t="shared" si="172"/>
        <v>0</v>
      </c>
      <c r="BA19" s="509">
        <f t="shared" si="172"/>
        <v>0</v>
      </c>
      <c r="BB19" s="509">
        <f t="shared" si="172"/>
        <v>0</v>
      </c>
      <c r="BC19" s="509">
        <f t="shared" si="172"/>
        <v>0</v>
      </c>
      <c r="BD19" s="509">
        <f t="shared" si="172"/>
        <v>0</v>
      </c>
      <c r="BE19" s="509">
        <f t="shared" si="172"/>
        <v>0</v>
      </c>
      <c r="BF19" s="509">
        <f t="shared" si="172"/>
        <v>0</v>
      </c>
      <c r="BG19" s="509">
        <f t="shared" si="172"/>
        <v>0</v>
      </c>
      <c r="BH19" s="509">
        <f t="shared" si="172"/>
        <v>0</v>
      </c>
      <c r="BI19" s="509">
        <f t="shared" si="172"/>
        <v>0</v>
      </c>
      <c r="BJ19" s="509">
        <f t="shared" si="172"/>
        <v>0</v>
      </c>
      <c r="BK19" s="509">
        <f t="shared" si="172"/>
        <v>0</v>
      </c>
      <c r="BL19" s="509">
        <f t="shared" si="172"/>
        <v>0</v>
      </c>
      <c r="BM19" s="509">
        <f t="shared" si="172"/>
        <v>0</v>
      </c>
      <c r="BN19" s="509">
        <f t="shared" si="172"/>
        <v>0</v>
      </c>
      <c r="BO19" s="509">
        <f t="shared" si="172"/>
        <v>0</v>
      </c>
      <c r="BP19" s="509">
        <f t="shared" si="172"/>
        <v>0</v>
      </c>
      <c r="BQ19" s="509">
        <f t="shared" si="172"/>
        <v>0</v>
      </c>
      <c r="BR19" s="509">
        <f t="shared" si="172"/>
        <v>0</v>
      </c>
      <c r="BS19" s="509">
        <f t="shared" ref="BS19:CX20" si="173">$C19*BS67</f>
        <v>0</v>
      </c>
      <c r="BT19" s="509">
        <f t="shared" si="173"/>
        <v>0</v>
      </c>
      <c r="BU19" s="509">
        <f t="shared" si="173"/>
        <v>0</v>
      </c>
      <c r="BV19" s="509">
        <f t="shared" si="173"/>
        <v>0</v>
      </c>
      <c r="BW19" s="509">
        <f t="shared" si="173"/>
        <v>0</v>
      </c>
      <c r="BX19" s="509">
        <f t="shared" si="173"/>
        <v>0</v>
      </c>
      <c r="BY19" s="509">
        <f t="shared" si="173"/>
        <v>0</v>
      </c>
      <c r="BZ19" s="509">
        <f t="shared" si="173"/>
        <v>0</v>
      </c>
      <c r="CA19" s="509">
        <f t="shared" si="173"/>
        <v>0</v>
      </c>
      <c r="CB19" s="509">
        <f t="shared" si="173"/>
        <v>0</v>
      </c>
      <c r="CC19" s="509">
        <f t="shared" si="173"/>
        <v>0</v>
      </c>
      <c r="CD19" s="509">
        <f t="shared" si="173"/>
        <v>0</v>
      </c>
      <c r="CE19" s="509">
        <f t="shared" si="173"/>
        <v>0</v>
      </c>
      <c r="CF19" s="509">
        <f t="shared" si="173"/>
        <v>0</v>
      </c>
      <c r="CG19" s="509">
        <f t="shared" si="173"/>
        <v>0</v>
      </c>
      <c r="CH19" s="509">
        <f t="shared" si="173"/>
        <v>0</v>
      </c>
      <c r="CI19" s="509">
        <f t="shared" si="173"/>
        <v>0</v>
      </c>
      <c r="CJ19" s="509">
        <f t="shared" si="173"/>
        <v>0</v>
      </c>
      <c r="CK19" s="509">
        <f t="shared" si="173"/>
        <v>0</v>
      </c>
      <c r="CL19" s="509">
        <f t="shared" si="173"/>
        <v>0</v>
      </c>
      <c r="CM19" s="509">
        <f t="shared" si="173"/>
        <v>0</v>
      </c>
      <c r="CN19" s="509">
        <f t="shared" si="173"/>
        <v>0</v>
      </c>
      <c r="CO19" s="509">
        <f t="shared" si="173"/>
        <v>0</v>
      </c>
      <c r="CP19" s="509">
        <f t="shared" si="173"/>
        <v>0</v>
      </c>
      <c r="CQ19" s="509">
        <f t="shared" si="173"/>
        <v>0</v>
      </c>
      <c r="CR19" s="509">
        <f t="shared" si="173"/>
        <v>0</v>
      </c>
      <c r="CS19" s="509">
        <f t="shared" si="173"/>
        <v>0</v>
      </c>
      <c r="CT19" s="509">
        <f t="shared" si="173"/>
        <v>0</v>
      </c>
      <c r="CU19" s="509">
        <f t="shared" si="173"/>
        <v>0</v>
      </c>
      <c r="CV19" s="509">
        <f t="shared" si="173"/>
        <v>0</v>
      </c>
      <c r="CW19" s="509">
        <f t="shared" si="173"/>
        <v>0</v>
      </c>
      <c r="CX19" s="509">
        <f t="shared" si="173"/>
        <v>0</v>
      </c>
      <c r="CY19" s="509">
        <f t="shared" ref="CY19:ED20" si="174">$C19*CY67</f>
        <v>0</v>
      </c>
      <c r="CZ19" s="509">
        <f t="shared" si="174"/>
        <v>0</v>
      </c>
      <c r="DA19" s="509">
        <f t="shared" si="174"/>
        <v>0</v>
      </c>
      <c r="DB19" s="509">
        <f t="shared" si="174"/>
        <v>0</v>
      </c>
      <c r="DC19" s="509">
        <f t="shared" si="174"/>
        <v>0</v>
      </c>
      <c r="DD19" s="509">
        <f t="shared" si="174"/>
        <v>0</v>
      </c>
      <c r="DE19" s="509">
        <f t="shared" si="174"/>
        <v>0</v>
      </c>
      <c r="DF19" s="509">
        <f t="shared" si="174"/>
        <v>0</v>
      </c>
      <c r="DG19" s="509">
        <f t="shared" si="174"/>
        <v>0</v>
      </c>
      <c r="DH19" s="509">
        <f t="shared" si="174"/>
        <v>0</v>
      </c>
      <c r="DI19" s="509">
        <f t="shared" si="174"/>
        <v>0</v>
      </c>
      <c r="DJ19" s="509">
        <f t="shared" si="174"/>
        <v>0</v>
      </c>
      <c r="DK19" s="509">
        <f t="shared" si="174"/>
        <v>0</v>
      </c>
      <c r="DL19" s="509">
        <f t="shared" si="174"/>
        <v>0</v>
      </c>
      <c r="DM19" s="509">
        <f t="shared" si="174"/>
        <v>0</v>
      </c>
      <c r="DN19" s="509">
        <f t="shared" si="174"/>
        <v>0</v>
      </c>
      <c r="DO19" s="509">
        <f t="shared" si="174"/>
        <v>0</v>
      </c>
      <c r="DP19" s="509">
        <f t="shared" si="174"/>
        <v>0</v>
      </c>
      <c r="DQ19" s="509">
        <f t="shared" si="174"/>
        <v>0</v>
      </c>
      <c r="DR19" s="509">
        <f t="shared" si="174"/>
        <v>0</v>
      </c>
      <c r="DS19" s="509">
        <f t="shared" si="174"/>
        <v>0</v>
      </c>
      <c r="DT19" s="509">
        <f t="shared" si="174"/>
        <v>0</v>
      </c>
      <c r="DU19" s="509">
        <f t="shared" si="174"/>
        <v>0</v>
      </c>
      <c r="DV19" s="509">
        <f t="shared" si="174"/>
        <v>0</v>
      </c>
      <c r="DW19" s="509">
        <f t="shared" si="174"/>
        <v>0</v>
      </c>
      <c r="DX19" s="509">
        <f t="shared" si="174"/>
        <v>0</v>
      </c>
      <c r="DY19" s="509">
        <f t="shared" si="174"/>
        <v>0</v>
      </c>
      <c r="DZ19" s="509">
        <f t="shared" si="174"/>
        <v>0</v>
      </c>
      <c r="EA19" s="509">
        <f t="shared" si="174"/>
        <v>0</v>
      </c>
      <c r="EB19" s="509">
        <f t="shared" si="174"/>
        <v>0</v>
      </c>
      <c r="EC19" s="509">
        <f t="shared" si="174"/>
        <v>0</v>
      </c>
      <c r="ED19" s="509">
        <f t="shared" si="174"/>
        <v>0</v>
      </c>
      <c r="EE19" s="509">
        <f t="shared" ref="EE19:EP20" si="175">$C19*EE67</f>
        <v>0</v>
      </c>
      <c r="EF19" s="509">
        <f t="shared" si="175"/>
        <v>0</v>
      </c>
      <c r="EG19" s="509">
        <f t="shared" si="175"/>
        <v>0</v>
      </c>
      <c r="EH19" s="509">
        <f t="shared" si="175"/>
        <v>0</v>
      </c>
      <c r="EI19" s="509">
        <f t="shared" si="175"/>
        <v>0</v>
      </c>
      <c r="EJ19" s="509">
        <f t="shared" si="175"/>
        <v>0</v>
      </c>
      <c r="EK19" s="509">
        <f t="shared" si="175"/>
        <v>0</v>
      </c>
      <c r="EL19" s="509">
        <f t="shared" si="175"/>
        <v>0</v>
      </c>
      <c r="EM19" s="509">
        <f t="shared" si="175"/>
        <v>0</v>
      </c>
      <c r="EN19" s="509">
        <f t="shared" si="175"/>
        <v>0</v>
      </c>
      <c r="EO19" s="509">
        <f t="shared" si="175"/>
        <v>0</v>
      </c>
      <c r="EP19" s="509">
        <f t="shared" si="175"/>
        <v>0</v>
      </c>
    </row>
    <row r="20" spans="1:146" s="43" customFormat="1" ht="14.1" customHeight="1">
      <c r="A20" s="37"/>
      <c r="B20" s="1037" t="s">
        <v>1264</v>
      </c>
      <c r="C20" s="507">
        <f>Assum!F95</f>
        <v>280</v>
      </c>
      <c r="D20" s="510" t="s">
        <v>97</v>
      </c>
      <c r="E20" s="508">
        <f t="shared" ref="E20" si="176">SUM(G20:EP20)</f>
        <v>280</v>
      </c>
      <c r="F20" s="509"/>
      <c r="G20" s="509">
        <f t="shared" si="171"/>
        <v>0</v>
      </c>
      <c r="H20" s="509">
        <f t="shared" si="171"/>
        <v>0</v>
      </c>
      <c r="I20" s="509">
        <f t="shared" si="171"/>
        <v>0</v>
      </c>
      <c r="J20" s="509">
        <f t="shared" si="171"/>
        <v>0</v>
      </c>
      <c r="K20" s="509">
        <f t="shared" si="171"/>
        <v>0</v>
      </c>
      <c r="L20" s="509">
        <f>$C20*L68</f>
        <v>28</v>
      </c>
      <c r="M20" s="509">
        <f t="shared" si="171"/>
        <v>56</v>
      </c>
      <c r="N20" s="509">
        <f t="shared" si="171"/>
        <v>56</v>
      </c>
      <c r="O20" s="509">
        <f t="shared" si="171"/>
        <v>56</v>
      </c>
      <c r="P20" s="509">
        <f t="shared" si="171"/>
        <v>56</v>
      </c>
      <c r="Q20" s="509">
        <f t="shared" si="171"/>
        <v>28</v>
      </c>
      <c r="R20" s="509">
        <f t="shared" si="171"/>
        <v>0</v>
      </c>
      <c r="S20" s="509">
        <f t="shared" si="171"/>
        <v>0</v>
      </c>
      <c r="T20" s="509">
        <f t="shared" si="171"/>
        <v>0</v>
      </c>
      <c r="U20" s="509">
        <f t="shared" si="171"/>
        <v>0</v>
      </c>
      <c r="V20" s="509">
        <f t="shared" si="171"/>
        <v>0</v>
      </c>
      <c r="W20" s="509">
        <f t="shared" si="171"/>
        <v>0</v>
      </c>
      <c r="X20" s="509">
        <f t="shared" si="171"/>
        <v>0</v>
      </c>
      <c r="Y20" s="509">
        <f t="shared" si="171"/>
        <v>0</v>
      </c>
      <c r="Z20" s="509">
        <f t="shared" si="171"/>
        <v>0</v>
      </c>
      <c r="AA20" s="509">
        <f t="shared" si="171"/>
        <v>0</v>
      </c>
      <c r="AB20" s="509">
        <f t="shared" si="171"/>
        <v>0</v>
      </c>
      <c r="AC20" s="509">
        <f t="shared" si="171"/>
        <v>0</v>
      </c>
      <c r="AD20" s="509">
        <f t="shared" si="171"/>
        <v>0</v>
      </c>
      <c r="AE20" s="509">
        <f t="shared" si="171"/>
        <v>0</v>
      </c>
      <c r="AF20" s="509">
        <f t="shared" si="171"/>
        <v>0</v>
      </c>
      <c r="AG20" s="509">
        <f t="shared" si="171"/>
        <v>0</v>
      </c>
      <c r="AH20" s="509">
        <f t="shared" si="171"/>
        <v>0</v>
      </c>
      <c r="AI20" s="509">
        <f t="shared" si="171"/>
        <v>0</v>
      </c>
      <c r="AJ20" s="509">
        <f t="shared" si="171"/>
        <v>0</v>
      </c>
      <c r="AK20" s="509">
        <f t="shared" si="171"/>
        <v>0</v>
      </c>
      <c r="AL20" s="509">
        <f t="shared" si="171"/>
        <v>0</v>
      </c>
      <c r="AM20" s="509">
        <f t="shared" si="172"/>
        <v>0</v>
      </c>
      <c r="AN20" s="509">
        <f t="shared" si="172"/>
        <v>0</v>
      </c>
      <c r="AO20" s="509">
        <f t="shared" si="172"/>
        <v>0</v>
      </c>
      <c r="AP20" s="509">
        <f t="shared" si="172"/>
        <v>0</v>
      </c>
      <c r="AQ20" s="509">
        <f t="shared" si="172"/>
        <v>0</v>
      </c>
      <c r="AR20" s="509">
        <f t="shared" si="172"/>
        <v>0</v>
      </c>
      <c r="AS20" s="509">
        <f t="shared" si="172"/>
        <v>0</v>
      </c>
      <c r="AT20" s="509">
        <f t="shared" si="172"/>
        <v>0</v>
      </c>
      <c r="AU20" s="509">
        <f t="shared" si="172"/>
        <v>0</v>
      </c>
      <c r="AV20" s="509">
        <f t="shared" si="172"/>
        <v>0</v>
      </c>
      <c r="AW20" s="509">
        <f t="shared" si="172"/>
        <v>0</v>
      </c>
      <c r="AX20" s="509">
        <f t="shared" si="172"/>
        <v>0</v>
      </c>
      <c r="AY20" s="509">
        <f t="shared" si="172"/>
        <v>0</v>
      </c>
      <c r="AZ20" s="509">
        <f t="shared" si="172"/>
        <v>0</v>
      </c>
      <c r="BA20" s="509">
        <f t="shared" si="172"/>
        <v>0</v>
      </c>
      <c r="BB20" s="509">
        <f t="shared" si="172"/>
        <v>0</v>
      </c>
      <c r="BC20" s="509">
        <f t="shared" si="172"/>
        <v>0</v>
      </c>
      <c r="BD20" s="509">
        <f t="shared" si="172"/>
        <v>0</v>
      </c>
      <c r="BE20" s="509">
        <f t="shared" si="172"/>
        <v>0</v>
      </c>
      <c r="BF20" s="509">
        <f t="shared" si="172"/>
        <v>0</v>
      </c>
      <c r="BG20" s="509">
        <f t="shared" si="172"/>
        <v>0</v>
      </c>
      <c r="BH20" s="509">
        <f t="shared" si="172"/>
        <v>0</v>
      </c>
      <c r="BI20" s="509">
        <f t="shared" si="172"/>
        <v>0</v>
      </c>
      <c r="BJ20" s="509">
        <f t="shared" si="172"/>
        <v>0</v>
      </c>
      <c r="BK20" s="509">
        <f t="shared" si="172"/>
        <v>0</v>
      </c>
      <c r="BL20" s="509">
        <f t="shared" si="172"/>
        <v>0</v>
      </c>
      <c r="BM20" s="509">
        <f t="shared" si="172"/>
        <v>0</v>
      </c>
      <c r="BN20" s="509">
        <f t="shared" si="172"/>
        <v>0</v>
      </c>
      <c r="BO20" s="509">
        <f t="shared" si="172"/>
        <v>0</v>
      </c>
      <c r="BP20" s="509">
        <f t="shared" si="172"/>
        <v>0</v>
      </c>
      <c r="BQ20" s="509">
        <f t="shared" si="172"/>
        <v>0</v>
      </c>
      <c r="BR20" s="509">
        <f t="shared" si="172"/>
        <v>0</v>
      </c>
      <c r="BS20" s="509">
        <f t="shared" si="173"/>
        <v>0</v>
      </c>
      <c r="BT20" s="509">
        <f t="shared" si="173"/>
        <v>0</v>
      </c>
      <c r="BU20" s="509">
        <f t="shared" si="173"/>
        <v>0</v>
      </c>
      <c r="BV20" s="509">
        <f t="shared" si="173"/>
        <v>0</v>
      </c>
      <c r="BW20" s="509">
        <f t="shared" si="173"/>
        <v>0</v>
      </c>
      <c r="BX20" s="509">
        <f t="shared" si="173"/>
        <v>0</v>
      </c>
      <c r="BY20" s="509">
        <f t="shared" si="173"/>
        <v>0</v>
      </c>
      <c r="BZ20" s="509">
        <f t="shared" si="173"/>
        <v>0</v>
      </c>
      <c r="CA20" s="509">
        <f t="shared" si="173"/>
        <v>0</v>
      </c>
      <c r="CB20" s="509">
        <f t="shared" si="173"/>
        <v>0</v>
      </c>
      <c r="CC20" s="509">
        <f t="shared" si="173"/>
        <v>0</v>
      </c>
      <c r="CD20" s="509">
        <f t="shared" si="173"/>
        <v>0</v>
      </c>
      <c r="CE20" s="509">
        <f t="shared" si="173"/>
        <v>0</v>
      </c>
      <c r="CF20" s="509">
        <f t="shared" si="173"/>
        <v>0</v>
      </c>
      <c r="CG20" s="509">
        <f t="shared" si="173"/>
        <v>0</v>
      </c>
      <c r="CH20" s="509">
        <f t="shared" si="173"/>
        <v>0</v>
      </c>
      <c r="CI20" s="509">
        <f t="shared" si="173"/>
        <v>0</v>
      </c>
      <c r="CJ20" s="509">
        <f t="shared" si="173"/>
        <v>0</v>
      </c>
      <c r="CK20" s="509">
        <f t="shared" si="173"/>
        <v>0</v>
      </c>
      <c r="CL20" s="509">
        <f t="shared" si="173"/>
        <v>0</v>
      </c>
      <c r="CM20" s="509">
        <f t="shared" si="173"/>
        <v>0</v>
      </c>
      <c r="CN20" s="509">
        <f t="shared" si="173"/>
        <v>0</v>
      </c>
      <c r="CO20" s="509">
        <f t="shared" si="173"/>
        <v>0</v>
      </c>
      <c r="CP20" s="509">
        <f t="shared" si="173"/>
        <v>0</v>
      </c>
      <c r="CQ20" s="509">
        <f t="shared" si="173"/>
        <v>0</v>
      </c>
      <c r="CR20" s="509">
        <f t="shared" si="173"/>
        <v>0</v>
      </c>
      <c r="CS20" s="509">
        <f t="shared" si="173"/>
        <v>0</v>
      </c>
      <c r="CT20" s="509">
        <f t="shared" si="173"/>
        <v>0</v>
      </c>
      <c r="CU20" s="509">
        <f t="shared" si="173"/>
        <v>0</v>
      </c>
      <c r="CV20" s="509">
        <f t="shared" si="173"/>
        <v>0</v>
      </c>
      <c r="CW20" s="509">
        <f t="shared" si="173"/>
        <v>0</v>
      </c>
      <c r="CX20" s="509">
        <f t="shared" si="173"/>
        <v>0</v>
      </c>
      <c r="CY20" s="509">
        <f t="shared" si="174"/>
        <v>0</v>
      </c>
      <c r="CZ20" s="509">
        <f t="shared" si="174"/>
        <v>0</v>
      </c>
      <c r="DA20" s="509">
        <f t="shared" si="174"/>
        <v>0</v>
      </c>
      <c r="DB20" s="509">
        <f t="shared" si="174"/>
        <v>0</v>
      </c>
      <c r="DC20" s="509">
        <f t="shared" si="174"/>
        <v>0</v>
      </c>
      <c r="DD20" s="509">
        <f t="shared" si="174"/>
        <v>0</v>
      </c>
      <c r="DE20" s="509">
        <f t="shared" si="174"/>
        <v>0</v>
      </c>
      <c r="DF20" s="509">
        <f t="shared" si="174"/>
        <v>0</v>
      </c>
      <c r="DG20" s="509">
        <f t="shared" si="174"/>
        <v>0</v>
      </c>
      <c r="DH20" s="509">
        <f t="shared" si="174"/>
        <v>0</v>
      </c>
      <c r="DI20" s="509">
        <f t="shared" si="174"/>
        <v>0</v>
      </c>
      <c r="DJ20" s="509">
        <f t="shared" si="174"/>
        <v>0</v>
      </c>
      <c r="DK20" s="509">
        <f t="shared" si="174"/>
        <v>0</v>
      </c>
      <c r="DL20" s="509">
        <f t="shared" si="174"/>
        <v>0</v>
      </c>
      <c r="DM20" s="509">
        <f t="shared" si="174"/>
        <v>0</v>
      </c>
      <c r="DN20" s="509">
        <f t="shared" si="174"/>
        <v>0</v>
      </c>
      <c r="DO20" s="509">
        <f t="shared" si="174"/>
        <v>0</v>
      </c>
      <c r="DP20" s="509">
        <f t="shared" si="174"/>
        <v>0</v>
      </c>
      <c r="DQ20" s="509">
        <f t="shared" si="174"/>
        <v>0</v>
      </c>
      <c r="DR20" s="509">
        <f t="shared" si="174"/>
        <v>0</v>
      </c>
      <c r="DS20" s="509">
        <f t="shared" si="174"/>
        <v>0</v>
      </c>
      <c r="DT20" s="509">
        <f t="shared" si="174"/>
        <v>0</v>
      </c>
      <c r="DU20" s="509">
        <f t="shared" si="174"/>
        <v>0</v>
      </c>
      <c r="DV20" s="509">
        <f t="shared" si="174"/>
        <v>0</v>
      </c>
      <c r="DW20" s="509">
        <f t="shared" si="174"/>
        <v>0</v>
      </c>
      <c r="DX20" s="509">
        <f t="shared" si="174"/>
        <v>0</v>
      </c>
      <c r="DY20" s="509">
        <f t="shared" si="174"/>
        <v>0</v>
      </c>
      <c r="DZ20" s="509">
        <f t="shared" si="174"/>
        <v>0</v>
      </c>
      <c r="EA20" s="509">
        <f t="shared" si="174"/>
        <v>0</v>
      </c>
      <c r="EB20" s="509">
        <f t="shared" si="174"/>
        <v>0</v>
      </c>
      <c r="EC20" s="509">
        <f t="shared" si="174"/>
        <v>0</v>
      </c>
      <c r="ED20" s="509">
        <f t="shared" si="174"/>
        <v>0</v>
      </c>
      <c r="EE20" s="509">
        <f t="shared" si="175"/>
        <v>0</v>
      </c>
      <c r="EF20" s="509">
        <f t="shared" si="175"/>
        <v>0</v>
      </c>
      <c r="EG20" s="509">
        <f t="shared" si="175"/>
        <v>0</v>
      </c>
      <c r="EH20" s="509">
        <f t="shared" si="175"/>
        <v>0</v>
      </c>
      <c r="EI20" s="509">
        <f t="shared" si="175"/>
        <v>0</v>
      </c>
      <c r="EJ20" s="509">
        <f t="shared" si="175"/>
        <v>0</v>
      </c>
      <c r="EK20" s="509">
        <f t="shared" si="175"/>
        <v>0</v>
      </c>
      <c r="EL20" s="509">
        <f t="shared" si="175"/>
        <v>0</v>
      </c>
      <c r="EM20" s="509">
        <f t="shared" si="175"/>
        <v>0</v>
      </c>
      <c r="EN20" s="509">
        <f t="shared" si="175"/>
        <v>0</v>
      </c>
      <c r="EO20" s="509">
        <f t="shared" si="175"/>
        <v>0</v>
      </c>
      <c r="EP20" s="509">
        <f t="shared" si="175"/>
        <v>0</v>
      </c>
    </row>
    <row r="21" spans="1:146" s="43" customFormat="1" ht="14.1" customHeight="1">
      <c r="A21" s="37"/>
      <c r="B21" s="1037" t="s">
        <v>1265</v>
      </c>
      <c r="C21" s="507">
        <f>Assum!F96</f>
        <v>5129.200853936869</v>
      </c>
      <c r="D21" s="510" t="s">
        <v>97</v>
      </c>
      <c r="E21" s="508">
        <f t="shared" si="134"/>
        <v>5129.200853936869</v>
      </c>
      <c r="F21" s="509"/>
      <c r="G21" s="509">
        <f t="shared" ref="G21:AL21" si="177">$C21*G69</f>
        <v>0</v>
      </c>
      <c r="H21" s="509">
        <f t="shared" si="177"/>
        <v>0</v>
      </c>
      <c r="I21" s="509">
        <f t="shared" si="177"/>
        <v>0</v>
      </c>
      <c r="J21" s="509">
        <f t="shared" si="177"/>
        <v>0</v>
      </c>
      <c r="K21" s="509">
        <f t="shared" si="177"/>
        <v>0</v>
      </c>
      <c r="L21" s="509">
        <f t="shared" si="177"/>
        <v>0</v>
      </c>
      <c r="M21" s="509">
        <f t="shared" si="177"/>
        <v>0</v>
      </c>
      <c r="N21" s="509">
        <f t="shared" si="177"/>
        <v>0</v>
      </c>
      <c r="O21" s="509">
        <f t="shared" si="177"/>
        <v>0</v>
      </c>
      <c r="P21" s="509">
        <f t="shared" si="177"/>
        <v>0</v>
      </c>
      <c r="Q21" s="509">
        <f t="shared" si="177"/>
        <v>5129.200853936869</v>
      </c>
      <c r="R21" s="509">
        <f t="shared" si="177"/>
        <v>0</v>
      </c>
      <c r="S21" s="509">
        <f t="shared" si="177"/>
        <v>0</v>
      </c>
      <c r="T21" s="509">
        <f t="shared" si="177"/>
        <v>0</v>
      </c>
      <c r="U21" s="509">
        <f t="shared" si="177"/>
        <v>0</v>
      </c>
      <c r="V21" s="509">
        <f t="shared" si="177"/>
        <v>0</v>
      </c>
      <c r="W21" s="509">
        <f t="shared" si="177"/>
        <v>0</v>
      </c>
      <c r="X21" s="509">
        <f t="shared" si="177"/>
        <v>0</v>
      </c>
      <c r="Y21" s="509">
        <f t="shared" si="177"/>
        <v>0</v>
      </c>
      <c r="Z21" s="509">
        <f t="shared" si="177"/>
        <v>0</v>
      </c>
      <c r="AA21" s="509">
        <f t="shared" si="177"/>
        <v>0</v>
      </c>
      <c r="AB21" s="509">
        <f t="shared" si="177"/>
        <v>0</v>
      </c>
      <c r="AC21" s="509">
        <f t="shared" si="177"/>
        <v>0</v>
      </c>
      <c r="AD21" s="509">
        <f t="shared" si="177"/>
        <v>0</v>
      </c>
      <c r="AE21" s="509">
        <f t="shared" si="177"/>
        <v>0</v>
      </c>
      <c r="AF21" s="509">
        <f t="shared" si="177"/>
        <v>0</v>
      </c>
      <c r="AG21" s="509">
        <f t="shared" si="177"/>
        <v>0</v>
      </c>
      <c r="AH21" s="509">
        <f t="shared" si="177"/>
        <v>0</v>
      </c>
      <c r="AI21" s="509">
        <f t="shared" si="177"/>
        <v>0</v>
      </c>
      <c r="AJ21" s="509">
        <f t="shared" si="177"/>
        <v>0</v>
      </c>
      <c r="AK21" s="509">
        <f t="shared" si="177"/>
        <v>0</v>
      </c>
      <c r="AL21" s="509">
        <f t="shared" si="177"/>
        <v>0</v>
      </c>
      <c r="AM21" s="509">
        <f t="shared" ref="AM21:BR21" si="178">$C21*AM69</f>
        <v>0</v>
      </c>
      <c r="AN21" s="509">
        <f t="shared" si="178"/>
        <v>0</v>
      </c>
      <c r="AO21" s="509">
        <f t="shared" si="178"/>
        <v>0</v>
      </c>
      <c r="AP21" s="509">
        <f t="shared" si="178"/>
        <v>0</v>
      </c>
      <c r="AQ21" s="509">
        <f t="shared" si="178"/>
        <v>0</v>
      </c>
      <c r="AR21" s="509">
        <f t="shared" si="178"/>
        <v>0</v>
      </c>
      <c r="AS21" s="509">
        <f t="shared" si="178"/>
        <v>0</v>
      </c>
      <c r="AT21" s="509">
        <f t="shared" si="178"/>
        <v>0</v>
      </c>
      <c r="AU21" s="509">
        <f t="shared" si="178"/>
        <v>0</v>
      </c>
      <c r="AV21" s="509">
        <f t="shared" si="178"/>
        <v>0</v>
      </c>
      <c r="AW21" s="509">
        <f t="shared" si="178"/>
        <v>0</v>
      </c>
      <c r="AX21" s="509">
        <f t="shared" si="178"/>
        <v>0</v>
      </c>
      <c r="AY21" s="509">
        <f t="shared" si="178"/>
        <v>0</v>
      </c>
      <c r="AZ21" s="509">
        <f t="shared" si="178"/>
        <v>0</v>
      </c>
      <c r="BA21" s="509">
        <f t="shared" si="178"/>
        <v>0</v>
      </c>
      <c r="BB21" s="509">
        <f t="shared" si="178"/>
        <v>0</v>
      </c>
      <c r="BC21" s="509">
        <f t="shared" si="178"/>
        <v>0</v>
      </c>
      <c r="BD21" s="509">
        <f t="shared" si="178"/>
        <v>0</v>
      </c>
      <c r="BE21" s="509">
        <f t="shared" si="178"/>
        <v>0</v>
      </c>
      <c r="BF21" s="509">
        <f t="shared" si="178"/>
        <v>0</v>
      </c>
      <c r="BG21" s="509">
        <f t="shared" si="178"/>
        <v>0</v>
      </c>
      <c r="BH21" s="509">
        <f t="shared" si="178"/>
        <v>0</v>
      </c>
      <c r="BI21" s="509">
        <f t="shared" si="178"/>
        <v>0</v>
      </c>
      <c r="BJ21" s="509">
        <f t="shared" si="178"/>
        <v>0</v>
      </c>
      <c r="BK21" s="509">
        <f t="shared" si="178"/>
        <v>0</v>
      </c>
      <c r="BL21" s="509">
        <f t="shared" si="178"/>
        <v>0</v>
      </c>
      <c r="BM21" s="509">
        <f t="shared" si="178"/>
        <v>0</v>
      </c>
      <c r="BN21" s="509">
        <f t="shared" si="178"/>
        <v>0</v>
      </c>
      <c r="BO21" s="509">
        <f t="shared" si="178"/>
        <v>0</v>
      </c>
      <c r="BP21" s="509">
        <f t="shared" si="178"/>
        <v>0</v>
      </c>
      <c r="BQ21" s="509">
        <f t="shared" si="178"/>
        <v>0</v>
      </c>
      <c r="BR21" s="509">
        <f t="shared" si="178"/>
        <v>0</v>
      </c>
      <c r="BS21" s="509">
        <f t="shared" ref="BS21:CX21" si="179">$C21*BS69</f>
        <v>0</v>
      </c>
      <c r="BT21" s="509">
        <f t="shared" si="179"/>
        <v>0</v>
      </c>
      <c r="BU21" s="509">
        <f t="shared" si="179"/>
        <v>0</v>
      </c>
      <c r="BV21" s="509">
        <f t="shared" si="179"/>
        <v>0</v>
      </c>
      <c r="BW21" s="509">
        <f t="shared" si="179"/>
        <v>0</v>
      </c>
      <c r="BX21" s="509">
        <f t="shared" si="179"/>
        <v>0</v>
      </c>
      <c r="BY21" s="509">
        <f t="shared" si="179"/>
        <v>0</v>
      </c>
      <c r="BZ21" s="509">
        <f t="shared" si="179"/>
        <v>0</v>
      </c>
      <c r="CA21" s="509">
        <f t="shared" si="179"/>
        <v>0</v>
      </c>
      <c r="CB21" s="509">
        <f t="shared" si="179"/>
        <v>0</v>
      </c>
      <c r="CC21" s="509">
        <f t="shared" si="179"/>
        <v>0</v>
      </c>
      <c r="CD21" s="509">
        <f t="shared" si="179"/>
        <v>0</v>
      </c>
      <c r="CE21" s="509">
        <f t="shared" si="179"/>
        <v>0</v>
      </c>
      <c r="CF21" s="509">
        <f t="shared" si="179"/>
        <v>0</v>
      </c>
      <c r="CG21" s="509">
        <f t="shared" si="179"/>
        <v>0</v>
      </c>
      <c r="CH21" s="509">
        <f t="shared" si="179"/>
        <v>0</v>
      </c>
      <c r="CI21" s="509">
        <f t="shared" si="179"/>
        <v>0</v>
      </c>
      <c r="CJ21" s="509">
        <f t="shared" si="179"/>
        <v>0</v>
      </c>
      <c r="CK21" s="509">
        <f t="shared" si="179"/>
        <v>0</v>
      </c>
      <c r="CL21" s="509">
        <f t="shared" si="179"/>
        <v>0</v>
      </c>
      <c r="CM21" s="509">
        <f t="shared" si="179"/>
        <v>0</v>
      </c>
      <c r="CN21" s="509">
        <f t="shared" si="179"/>
        <v>0</v>
      </c>
      <c r="CO21" s="509">
        <f t="shared" si="179"/>
        <v>0</v>
      </c>
      <c r="CP21" s="509">
        <f t="shared" si="179"/>
        <v>0</v>
      </c>
      <c r="CQ21" s="509">
        <f t="shared" si="179"/>
        <v>0</v>
      </c>
      <c r="CR21" s="509">
        <f t="shared" si="179"/>
        <v>0</v>
      </c>
      <c r="CS21" s="509">
        <f t="shared" si="179"/>
        <v>0</v>
      </c>
      <c r="CT21" s="509">
        <f t="shared" si="179"/>
        <v>0</v>
      </c>
      <c r="CU21" s="509">
        <f t="shared" si="179"/>
        <v>0</v>
      </c>
      <c r="CV21" s="509">
        <f t="shared" si="179"/>
        <v>0</v>
      </c>
      <c r="CW21" s="509">
        <f t="shared" si="179"/>
        <v>0</v>
      </c>
      <c r="CX21" s="509">
        <f t="shared" si="179"/>
        <v>0</v>
      </c>
      <c r="CY21" s="509">
        <f t="shared" ref="CY21:ED21" si="180">$C21*CY69</f>
        <v>0</v>
      </c>
      <c r="CZ21" s="509">
        <f t="shared" si="180"/>
        <v>0</v>
      </c>
      <c r="DA21" s="509">
        <f t="shared" si="180"/>
        <v>0</v>
      </c>
      <c r="DB21" s="509">
        <f t="shared" si="180"/>
        <v>0</v>
      </c>
      <c r="DC21" s="509">
        <f t="shared" si="180"/>
        <v>0</v>
      </c>
      <c r="DD21" s="509">
        <f t="shared" si="180"/>
        <v>0</v>
      </c>
      <c r="DE21" s="509">
        <f t="shared" si="180"/>
        <v>0</v>
      </c>
      <c r="DF21" s="509">
        <f t="shared" si="180"/>
        <v>0</v>
      </c>
      <c r="DG21" s="509">
        <f t="shared" si="180"/>
        <v>0</v>
      </c>
      <c r="DH21" s="509">
        <f t="shared" si="180"/>
        <v>0</v>
      </c>
      <c r="DI21" s="509">
        <f t="shared" si="180"/>
        <v>0</v>
      </c>
      <c r="DJ21" s="509">
        <f t="shared" si="180"/>
        <v>0</v>
      </c>
      <c r="DK21" s="509">
        <f t="shared" si="180"/>
        <v>0</v>
      </c>
      <c r="DL21" s="509">
        <f t="shared" si="180"/>
        <v>0</v>
      </c>
      <c r="DM21" s="509">
        <f t="shared" si="180"/>
        <v>0</v>
      </c>
      <c r="DN21" s="509">
        <f t="shared" si="180"/>
        <v>0</v>
      </c>
      <c r="DO21" s="509">
        <f t="shared" si="180"/>
        <v>0</v>
      </c>
      <c r="DP21" s="509">
        <f t="shared" si="180"/>
        <v>0</v>
      </c>
      <c r="DQ21" s="509">
        <f t="shared" si="180"/>
        <v>0</v>
      </c>
      <c r="DR21" s="509">
        <f t="shared" si="180"/>
        <v>0</v>
      </c>
      <c r="DS21" s="509">
        <f t="shared" si="180"/>
        <v>0</v>
      </c>
      <c r="DT21" s="509">
        <f t="shared" si="180"/>
        <v>0</v>
      </c>
      <c r="DU21" s="509">
        <f t="shared" si="180"/>
        <v>0</v>
      </c>
      <c r="DV21" s="509">
        <f t="shared" si="180"/>
        <v>0</v>
      </c>
      <c r="DW21" s="509">
        <f t="shared" si="180"/>
        <v>0</v>
      </c>
      <c r="DX21" s="509">
        <f t="shared" si="180"/>
        <v>0</v>
      </c>
      <c r="DY21" s="509">
        <f t="shared" si="180"/>
        <v>0</v>
      </c>
      <c r="DZ21" s="509">
        <f t="shared" si="180"/>
        <v>0</v>
      </c>
      <c r="EA21" s="509">
        <f t="shared" si="180"/>
        <v>0</v>
      </c>
      <c r="EB21" s="509">
        <f t="shared" si="180"/>
        <v>0</v>
      </c>
      <c r="EC21" s="509">
        <f t="shared" si="180"/>
        <v>0</v>
      </c>
      <c r="ED21" s="509">
        <f t="shared" si="180"/>
        <v>0</v>
      </c>
      <c r="EE21" s="509">
        <f t="shared" ref="EE21:EP21" si="181">$C21*EE69</f>
        <v>0</v>
      </c>
      <c r="EF21" s="509">
        <f t="shared" si="181"/>
        <v>0</v>
      </c>
      <c r="EG21" s="509">
        <f t="shared" si="181"/>
        <v>0</v>
      </c>
      <c r="EH21" s="509">
        <f t="shared" si="181"/>
        <v>0</v>
      </c>
      <c r="EI21" s="509">
        <f t="shared" si="181"/>
        <v>0</v>
      </c>
      <c r="EJ21" s="509">
        <f t="shared" si="181"/>
        <v>0</v>
      </c>
      <c r="EK21" s="509">
        <f t="shared" si="181"/>
        <v>0</v>
      </c>
      <c r="EL21" s="509">
        <f t="shared" si="181"/>
        <v>0</v>
      </c>
      <c r="EM21" s="509">
        <f t="shared" si="181"/>
        <v>0</v>
      </c>
      <c r="EN21" s="509">
        <f t="shared" si="181"/>
        <v>0</v>
      </c>
      <c r="EO21" s="509">
        <f t="shared" si="181"/>
        <v>0</v>
      </c>
      <c r="EP21" s="509">
        <f t="shared" si="181"/>
        <v>0</v>
      </c>
    </row>
    <row r="22" spans="1:146" s="43" customFormat="1" ht="14.1" customHeight="1">
      <c r="A22" s="37"/>
      <c r="B22" s="785" t="s">
        <v>260</v>
      </c>
      <c r="C22" s="581"/>
      <c r="D22" s="582" t="s">
        <v>97</v>
      </c>
      <c r="E22" s="583">
        <f t="shared" si="134"/>
        <v>3931.1790311753675</v>
      </c>
      <c r="F22" s="569"/>
      <c r="G22" s="569">
        <f>Funding!G55</f>
        <v>0</v>
      </c>
      <c r="H22" s="569">
        <f>Funding!H55</f>
        <v>0</v>
      </c>
      <c r="I22" s="569">
        <f>Funding!I55</f>
        <v>0</v>
      </c>
      <c r="J22" s="569">
        <f>Funding!J55</f>
        <v>0</v>
      </c>
      <c r="K22" s="569">
        <f>Funding!K55</f>
        <v>0</v>
      </c>
      <c r="L22" s="569">
        <f>Funding!L55</f>
        <v>0</v>
      </c>
      <c r="M22" s="569">
        <f>Funding!M55</f>
        <v>275.70081798320098</v>
      </c>
      <c r="N22" s="569">
        <f>Funding!N55</f>
        <v>434.274668646007</v>
      </c>
      <c r="O22" s="569">
        <f>Funding!O55</f>
        <v>748.70444456142809</v>
      </c>
      <c r="P22" s="569">
        <f>Funding!P55</f>
        <v>1067.6591165074374</v>
      </c>
      <c r="Q22" s="569">
        <f>Funding!Q55</f>
        <v>1404.8399834772943</v>
      </c>
      <c r="R22" s="569">
        <f>Funding!R55</f>
        <v>0</v>
      </c>
      <c r="S22" s="569">
        <f>Funding!S55</f>
        <v>0</v>
      </c>
      <c r="T22" s="569">
        <f>Funding!T55</f>
        <v>0</v>
      </c>
      <c r="U22" s="569">
        <f>Funding!U55</f>
        <v>0</v>
      </c>
      <c r="V22" s="569">
        <f>Funding!V55</f>
        <v>0</v>
      </c>
      <c r="W22" s="569">
        <f>Funding!W55</f>
        <v>0</v>
      </c>
      <c r="X22" s="569">
        <f>Funding!X55</f>
        <v>0</v>
      </c>
      <c r="Y22" s="569">
        <f>Funding!Y55</f>
        <v>0</v>
      </c>
      <c r="Z22" s="569">
        <f>Funding!Z55</f>
        <v>0</v>
      </c>
      <c r="AA22" s="569">
        <f>Funding!AA55</f>
        <v>0</v>
      </c>
      <c r="AB22" s="569">
        <f>Funding!AB55</f>
        <v>0</v>
      </c>
      <c r="AC22" s="569">
        <f>Funding!AC55</f>
        <v>0</v>
      </c>
      <c r="AD22" s="569">
        <f>Funding!AD55</f>
        <v>0</v>
      </c>
      <c r="AE22" s="569">
        <f>Funding!AE55</f>
        <v>0</v>
      </c>
      <c r="AF22" s="569">
        <f>Funding!AF55</f>
        <v>0</v>
      </c>
      <c r="AG22" s="569">
        <f>Funding!AG55</f>
        <v>0</v>
      </c>
      <c r="AH22" s="569">
        <f>Funding!AH55</f>
        <v>0</v>
      </c>
      <c r="AI22" s="569">
        <f>Funding!AI55</f>
        <v>0</v>
      </c>
      <c r="AJ22" s="569">
        <f>Funding!AJ55</f>
        <v>0</v>
      </c>
      <c r="AK22" s="569">
        <f>Funding!AK55</f>
        <v>0</v>
      </c>
      <c r="AL22" s="569">
        <f>Funding!AL55</f>
        <v>0</v>
      </c>
      <c r="AM22" s="569">
        <f>Funding!AM55</f>
        <v>0</v>
      </c>
      <c r="AN22" s="569">
        <f>Funding!AN55</f>
        <v>0</v>
      </c>
      <c r="AO22" s="569">
        <f>Funding!AO55</f>
        <v>0</v>
      </c>
      <c r="AP22" s="569">
        <f>Funding!AP55</f>
        <v>0</v>
      </c>
      <c r="AQ22" s="569">
        <f>Funding!AQ55</f>
        <v>0</v>
      </c>
      <c r="AR22" s="569">
        <f>Funding!AR55</f>
        <v>0</v>
      </c>
      <c r="AS22" s="569">
        <f>Funding!AS55</f>
        <v>0</v>
      </c>
      <c r="AT22" s="569">
        <f>Funding!AT55</f>
        <v>0</v>
      </c>
      <c r="AU22" s="569">
        <f>Funding!AU55</f>
        <v>0</v>
      </c>
      <c r="AV22" s="569">
        <f>Funding!AV55</f>
        <v>0</v>
      </c>
      <c r="AW22" s="569">
        <f>Funding!AW55</f>
        <v>0</v>
      </c>
      <c r="AX22" s="569">
        <f>Funding!AX55</f>
        <v>0</v>
      </c>
      <c r="AY22" s="569">
        <f>Funding!AY55</f>
        <v>0</v>
      </c>
      <c r="AZ22" s="569">
        <f>Funding!AZ55</f>
        <v>0</v>
      </c>
      <c r="BA22" s="569">
        <f>Funding!BA55</f>
        <v>0</v>
      </c>
      <c r="BB22" s="569">
        <f>Funding!BB55</f>
        <v>0</v>
      </c>
      <c r="BC22" s="569">
        <f>Funding!BC55</f>
        <v>0</v>
      </c>
      <c r="BD22" s="569">
        <f>Funding!BD55</f>
        <v>0</v>
      </c>
      <c r="BE22" s="569">
        <f>Funding!BE55</f>
        <v>0</v>
      </c>
      <c r="BF22" s="569">
        <f>Funding!BF55</f>
        <v>0</v>
      </c>
      <c r="BG22" s="569">
        <f>Funding!BG55</f>
        <v>0</v>
      </c>
      <c r="BH22" s="569">
        <f>Funding!BH55</f>
        <v>0</v>
      </c>
      <c r="BI22" s="569">
        <f>Funding!BI55</f>
        <v>0</v>
      </c>
      <c r="BJ22" s="569">
        <f>Funding!BJ55</f>
        <v>0</v>
      </c>
      <c r="BK22" s="569">
        <f>Funding!BK55</f>
        <v>0</v>
      </c>
      <c r="BL22" s="569">
        <f>Funding!BL55</f>
        <v>0</v>
      </c>
      <c r="BM22" s="569">
        <f>Funding!BM55</f>
        <v>0</v>
      </c>
      <c r="BN22" s="569">
        <f>Funding!BN55</f>
        <v>0</v>
      </c>
      <c r="BO22" s="569">
        <f>Funding!BO55</f>
        <v>0</v>
      </c>
      <c r="BP22" s="569">
        <f>Funding!BP55</f>
        <v>0</v>
      </c>
      <c r="BQ22" s="569">
        <f>Funding!BQ55</f>
        <v>0</v>
      </c>
      <c r="BR22" s="569">
        <f>Funding!BR55</f>
        <v>0</v>
      </c>
      <c r="BS22" s="569">
        <f>Funding!BS55</f>
        <v>0</v>
      </c>
      <c r="BT22" s="569">
        <f>Funding!BT55</f>
        <v>0</v>
      </c>
      <c r="BU22" s="569">
        <f>Funding!BU55</f>
        <v>0</v>
      </c>
      <c r="BV22" s="569">
        <f>Funding!BV55</f>
        <v>0</v>
      </c>
      <c r="BW22" s="569">
        <f>Funding!BW55</f>
        <v>0</v>
      </c>
      <c r="BX22" s="569">
        <f>Funding!BX55</f>
        <v>0</v>
      </c>
      <c r="BY22" s="569">
        <f>Funding!BY55</f>
        <v>0</v>
      </c>
      <c r="BZ22" s="569">
        <f>Funding!BZ55</f>
        <v>0</v>
      </c>
      <c r="CA22" s="569">
        <f>Funding!CA55</f>
        <v>0</v>
      </c>
      <c r="CB22" s="569">
        <f>Funding!CB55</f>
        <v>0</v>
      </c>
      <c r="CC22" s="569">
        <f>Funding!CC55</f>
        <v>0</v>
      </c>
      <c r="CD22" s="569">
        <f>Funding!CD55</f>
        <v>0</v>
      </c>
      <c r="CE22" s="569">
        <f>Funding!CE55</f>
        <v>0</v>
      </c>
      <c r="CF22" s="569">
        <f>Funding!CF55</f>
        <v>0</v>
      </c>
      <c r="CG22" s="569">
        <f>Funding!CG55</f>
        <v>0</v>
      </c>
      <c r="CH22" s="569">
        <f>Funding!CH55</f>
        <v>0</v>
      </c>
      <c r="CI22" s="569">
        <f>Funding!CI55</f>
        <v>0</v>
      </c>
      <c r="CJ22" s="569">
        <f>Funding!CJ55</f>
        <v>0</v>
      </c>
      <c r="CK22" s="569">
        <f>Funding!CK55</f>
        <v>0</v>
      </c>
      <c r="CL22" s="569">
        <f>Funding!CL55</f>
        <v>0</v>
      </c>
      <c r="CM22" s="569">
        <f>Funding!CM55</f>
        <v>0</v>
      </c>
      <c r="CN22" s="569">
        <f>Funding!CN55</f>
        <v>0</v>
      </c>
      <c r="CO22" s="569">
        <f>Funding!CO55</f>
        <v>0</v>
      </c>
      <c r="CP22" s="569">
        <f>Funding!CP55</f>
        <v>0</v>
      </c>
      <c r="CQ22" s="569">
        <f>Funding!CQ55</f>
        <v>0</v>
      </c>
      <c r="CR22" s="569">
        <f>Funding!CR55</f>
        <v>0</v>
      </c>
      <c r="CS22" s="569">
        <f>Funding!CS55</f>
        <v>0</v>
      </c>
      <c r="CT22" s="569">
        <f>Funding!CT55</f>
        <v>0</v>
      </c>
      <c r="CU22" s="569">
        <f>Funding!CU55</f>
        <v>0</v>
      </c>
      <c r="CV22" s="569">
        <f>Funding!CV55</f>
        <v>0</v>
      </c>
      <c r="CW22" s="569">
        <f>Funding!CW55</f>
        <v>0</v>
      </c>
      <c r="CX22" s="569">
        <f>Funding!CX55</f>
        <v>0</v>
      </c>
      <c r="CY22" s="569">
        <f>Funding!CY55</f>
        <v>0</v>
      </c>
      <c r="CZ22" s="569">
        <f>Funding!CZ55</f>
        <v>0</v>
      </c>
      <c r="DA22" s="569">
        <f>Funding!DA55</f>
        <v>0</v>
      </c>
      <c r="DB22" s="569">
        <f>Funding!DB55</f>
        <v>0</v>
      </c>
      <c r="DC22" s="569">
        <f>Funding!DC55</f>
        <v>0</v>
      </c>
      <c r="DD22" s="569">
        <f>Funding!DD55</f>
        <v>0</v>
      </c>
      <c r="DE22" s="569">
        <f>Funding!DE55</f>
        <v>0</v>
      </c>
      <c r="DF22" s="569">
        <f>Funding!DF55</f>
        <v>0</v>
      </c>
      <c r="DG22" s="569">
        <f>Funding!DG55</f>
        <v>0</v>
      </c>
      <c r="DH22" s="569">
        <f>Funding!DH55</f>
        <v>0</v>
      </c>
      <c r="DI22" s="569">
        <f>Funding!DI55</f>
        <v>0</v>
      </c>
      <c r="DJ22" s="569">
        <f>Funding!DJ55</f>
        <v>0</v>
      </c>
      <c r="DK22" s="569">
        <f>Funding!DK55</f>
        <v>0</v>
      </c>
      <c r="DL22" s="569">
        <f>Funding!DL55</f>
        <v>0</v>
      </c>
      <c r="DM22" s="569">
        <f>Funding!DM55</f>
        <v>0</v>
      </c>
      <c r="DN22" s="569">
        <f>Funding!DN55</f>
        <v>0</v>
      </c>
      <c r="DO22" s="569">
        <f>Funding!DO55</f>
        <v>0</v>
      </c>
      <c r="DP22" s="569">
        <f>Funding!DP55</f>
        <v>0</v>
      </c>
      <c r="DQ22" s="569">
        <f>Funding!DQ55</f>
        <v>0</v>
      </c>
      <c r="DR22" s="569">
        <f>Funding!DR55</f>
        <v>0</v>
      </c>
      <c r="DS22" s="569">
        <f>Funding!DS55</f>
        <v>0</v>
      </c>
      <c r="DT22" s="569">
        <f>Funding!DT55</f>
        <v>0</v>
      </c>
      <c r="DU22" s="569">
        <f>Funding!DU55</f>
        <v>0</v>
      </c>
      <c r="DV22" s="569">
        <f>Funding!DV55</f>
        <v>0</v>
      </c>
      <c r="DW22" s="569">
        <f>Funding!DW55</f>
        <v>0</v>
      </c>
      <c r="DX22" s="569">
        <f>Funding!DX55</f>
        <v>0</v>
      </c>
      <c r="DY22" s="569">
        <f>Funding!DY55</f>
        <v>0</v>
      </c>
      <c r="DZ22" s="569">
        <f>Funding!DZ55</f>
        <v>0</v>
      </c>
      <c r="EA22" s="569">
        <f>Funding!EA55</f>
        <v>0</v>
      </c>
      <c r="EB22" s="569">
        <f>Funding!EB55</f>
        <v>0</v>
      </c>
      <c r="EC22" s="569">
        <f>Funding!EC55</f>
        <v>0</v>
      </c>
      <c r="ED22" s="569">
        <f>Funding!ED55</f>
        <v>0</v>
      </c>
      <c r="EE22" s="569">
        <f>Funding!EE55</f>
        <v>0</v>
      </c>
      <c r="EF22" s="569">
        <f>Funding!EF55</f>
        <v>0</v>
      </c>
      <c r="EG22" s="569">
        <f>Funding!EG55</f>
        <v>0</v>
      </c>
      <c r="EH22" s="569">
        <f>Funding!EH55</f>
        <v>0</v>
      </c>
      <c r="EI22" s="569">
        <f>Funding!EI55</f>
        <v>0</v>
      </c>
      <c r="EJ22" s="569">
        <f>Funding!EJ55</f>
        <v>0</v>
      </c>
      <c r="EK22" s="569">
        <f>Funding!EK55</f>
        <v>0</v>
      </c>
      <c r="EL22" s="569">
        <f>Funding!EL55</f>
        <v>0</v>
      </c>
      <c r="EM22" s="569">
        <f>Funding!EM55</f>
        <v>0</v>
      </c>
      <c r="EN22" s="569">
        <f>Funding!EN55</f>
        <v>0</v>
      </c>
      <c r="EO22" s="569">
        <f>Funding!EO55</f>
        <v>0</v>
      </c>
      <c r="EP22" s="569">
        <f>Funding!EP55</f>
        <v>0</v>
      </c>
    </row>
    <row r="23" spans="1:146" s="43" customFormat="1" ht="14.1" customHeight="1">
      <c r="A23" s="37"/>
      <c r="B23" s="785" t="s">
        <v>261</v>
      </c>
      <c r="C23" s="581"/>
      <c r="D23" s="582" t="s">
        <v>97</v>
      </c>
      <c r="E23" s="583">
        <f t="shared" si="134"/>
        <v>78.000000000000014</v>
      </c>
      <c r="F23" s="569"/>
      <c r="G23" s="569">
        <f>Macro!G25</f>
        <v>0</v>
      </c>
      <c r="H23" s="569">
        <f>Macro!H25</f>
        <v>0</v>
      </c>
      <c r="I23" s="569">
        <f>Macro!I25</f>
        <v>0</v>
      </c>
      <c r="J23" s="569">
        <f>Macro!J25</f>
        <v>0</v>
      </c>
      <c r="K23" s="569">
        <f>Macro!K25</f>
        <v>0</v>
      </c>
      <c r="L23" s="569">
        <f>Macro!L25</f>
        <v>78.000000000000014</v>
      </c>
      <c r="M23" s="569">
        <f>Macro!M25</f>
        <v>0</v>
      </c>
      <c r="N23" s="569">
        <f>Macro!N25</f>
        <v>0</v>
      </c>
      <c r="O23" s="569">
        <f>Macro!O25</f>
        <v>0</v>
      </c>
      <c r="P23" s="569">
        <f>Macro!P25</f>
        <v>0</v>
      </c>
      <c r="Q23" s="569">
        <f>Macro!Q25</f>
        <v>0</v>
      </c>
      <c r="R23" s="569">
        <f>Macro!R25</f>
        <v>0</v>
      </c>
      <c r="S23" s="569">
        <f>Macro!S25</f>
        <v>0</v>
      </c>
      <c r="T23" s="569">
        <f>Macro!T25</f>
        <v>0</v>
      </c>
      <c r="U23" s="569">
        <f>Macro!U25</f>
        <v>0</v>
      </c>
      <c r="V23" s="569">
        <f>Macro!V25</f>
        <v>0</v>
      </c>
      <c r="W23" s="569">
        <f>Macro!W25</f>
        <v>0</v>
      </c>
      <c r="X23" s="569">
        <f>Macro!X25</f>
        <v>0</v>
      </c>
      <c r="Y23" s="569">
        <f>Macro!Y25</f>
        <v>0</v>
      </c>
      <c r="Z23" s="569">
        <f>Macro!Z25</f>
        <v>0</v>
      </c>
      <c r="AA23" s="569">
        <f>Macro!AA25</f>
        <v>0</v>
      </c>
      <c r="AB23" s="569">
        <f>Macro!AB25</f>
        <v>0</v>
      </c>
      <c r="AC23" s="569">
        <f>Macro!AC25</f>
        <v>0</v>
      </c>
      <c r="AD23" s="569">
        <f>Macro!AD25</f>
        <v>0</v>
      </c>
      <c r="AE23" s="569">
        <f>Macro!AE25</f>
        <v>0</v>
      </c>
      <c r="AF23" s="569">
        <f>Macro!AF25</f>
        <v>0</v>
      </c>
      <c r="AG23" s="569">
        <f>Macro!AG25</f>
        <v>0</v>
      </c>
      <c r="AH23" s="569">
        <f>Macro!AH25</f>
        <v>0</v>
      </c>
      <c r="AI23" s="569">
        <f>Macro!AI25</f>
        <v>0</v>
      </c>
      <c r="AJ23" s="569">
        <f>Macro!AJ25</f>
        <v>0</v>
      </c>
      <c r="AK23" s="569">
        <f>Macro!AK25</f>
        <v>0</v>
      </c>
      <c r="AL23" s="569">
        <f>Macro!AL25</f>
        <v>0</v>
      </c>
      <c r="AM23" s="569">
        <f>Macro!AM25</f>
        <v>0</v>
      </c>
      <c r="AN23" s="569">
        <f>Macro!AN25</f>
        <v>0</v>
      </c>
      <c r="AO23" s="569">
        <f>Macro!AO25</f>
        <v>0</v>
      </c>
      <c r="AP23" s="569">
        <f>Macro!AP25</f>
        <v>0</v>
      </c>
      <c r="AQ23" s="569">
        <f>Macro!AQ25</f>
        <v>0</v>
      </c>
      <c r="AR23" s="569">
        <f>Macro!AR25</f>
        <v>0</v>
      </c>
      <c r="AS23" s="569">
        <f>Macro!AS25</f>
        <v>0</v>
      </c>
      <c r="AT23" s="569">
        <f>Macro!AT25</f>
        <v>0</v>
      </c>
      <c r="AU23" s="569">
        <f>Macro!AU25</f>
        <v>0</v>
      </c>
      <c r="AV23" s="569">
        <f>Macro!AV25</f>
        <v>0</v>
      </c>
      <c r="AW23" s="569">
        <f>Macro!AW25</f>
        <v>0</v>
      </c>
      <c r="AX23" s="569">
        <f>Macro!AX25</f>
        <v>0</v>
      </c>
      <c r="AY23" s="569">
        <f>Macro!AY25</f>
        <v>0</v>
      </c>
      <c r="AZ23" s="569">
        <f>Macro!AZ25</f>
        <v>0</v>
      </c>
      <c r="BA23" s="569">
        <f>Macro!BA25</f>
        <v>0</v>
      </c>
      <c r="BB23" s="569">
        <f>Macro!BB25</f>
        <v>0</v>
      </c>
      <c r="BC23" s="569">
        <f>Macro!BC25</f>
        <v>0</v>
      </c>
      <c r="BD23" s="569">
        <f>Macro!BD25</f>
        <v>0</v>
      </c>
      <c r="BE23" s="569">
        <f>Macro!BE25</f>
        <v>0</v>
      </c>
      <c r="BF23" s="569">
        <f>Macro!BF25</f>
        <v>0</v>
      </c>
      <c r="BG23" s="569">
        <f>Macro!BG25</f>
        <v>0</v>
      </c>
      <c r="BH23" s="569">
        <f>Macro!BH25</f>
        <v>0</v>
      </c>
      <c r="BI23" s="569">
        <f>Macro!BI25</f>
        <v>0</v>
      </c>
      <c r="BJ23" s="569">
        <f>Macro!BJ25</f>
        <v>0</v>
      </c>
      <c r="BK23" s="569">
        <f>Macro!BK25</f>
        <v>0</v>
      </c>
      <c r="BL23" s="569">
        <f>Macro!BL25</f>
        <v>0</v>
      </c>
      <c r="BM23" s="569">
        <f>Macro!BM25</f>
        <v>0</v>
      </c>
      <c r="BN23" s="569">
        <f>Macro!BN25</f>
        <v>0</v>
      </c>
      <c r="BO23" s="569">
        <f>Macro!BO25</f>
        <v>0</v>
      </c>
      <c r="BP23" s="569">
        <f>Macro!BP25</f>
        <v>0</v>
      </c>
      <c r="BQ23" s="569">
        <f>Macro!BQ25</f>
        <v>0</v>
      </c>
      <c r="BR23" s="569">
        <f>Macro!BR25</f>
        <v>0</v>
      </c>
      <c r="BS23" s="569">
        <f>Macro!BS25</f>
        <v>0</v>
      </c>
      <c r="BT23" s="569">
        <f>Macro!BT25</f>
        <v>0</v>
      </c>
      <c r="BU23" s="569">
        <f>Macro!BU25</f>
        <v>0</v>
      </c>
      <c r="BV23" s="569">
        <f>Macro!BV25</f>
        <v>0</v>
      </c>
      <c r="BW23" s="569">
        <f>Macro!BW25</f>
        <v>0</v>
      </c>
      <c r="BX23" s="569">
        <f>Macro!BX25</f>
        <v>0</v>
      </c>
      <c r="BY23" s="569">
        <f>Macro!BY25</f>
        <v>0</v>
      </c>
      <c r="BZ23" s="569">
        <f>Macro!BZ25</f>
        <v>0</v>
      </c>
      <c r="CA23" s="569">
        <f>Macro!CA25</f>
        <v>0</v>
      </c>
      <c r="CB23" s="569">
        <f>Macro!CB25</f>
        <v>0</v>
      </c>
      <c r="CC23" s="569">
        <f>Macro!CC25</f>
        <v>0</v>
      </c>
      <c r="CD23" s="569">
        <f>Macro!CD25</f>
        <v>0</v>
      </c>
      <c r="CE23" s="569">
        <f>Macro!CE25</f>
        <v>0</v>
      </c>
      <c r="CF23" s="569">
        <f>Macro!CF25</f>
        <v>0</v>
      </c>
      <c r="CG23" s="569">
        <f>Macro!CG25</f>
        <v>0</v>
      </c>
      <c r="CH23" s="569">
        <f>Macro!CH25</f>
        <v>0</v>
      </c>
      <c r="CI23" s="569">
        <f>Macro!CI25</f>
        <v>0</v>
      </c>
      <c r="CJ23" s="569">
        <f>Macro!CJ25</f>
        <v>0</v>
      </c>
      <c r="CK23" s="569">
        <f>Macro!CK25</f>
        <v>0</v>
      </c>
      <c r="CL23" s="569">
        <f>Macro!CL25</f>
        <v>0</v>
      </c>
      <c r="CM23" s="569">
        <f>Macro!CM25</f>
        <v>0</v>
      </c>
      <c r="CN23" s="569">
        <f>Macro!CN25</f>
        <v>0</v>
      </c>
      <c r="CO23" s="569">
        <f>Macro!CO25</f>
        <v>0</v>
      </c>
      <c r="CP23" s="569">
        <f>Macro!CP25</f>
        <v>0</v>
      </c>
      <c r="CQ23" s="569">
        <f>Macro!CQ25</f>
        <v>0</v>
      </c>
      <c r="CR23" s="569">
        <f>Macro!CR25</f>
        <v>0</v>
      </c>
      <c r="CS23" s="569">
        <f>Macro!CS25</f>
        <v>0</v>
      </c>
      <c r="CT23" s="569">
        <f>Macro!CT25</f>
        <v>0</v>
      </c>
      <c r="CU23" s="569">
        <f>Macro!CU25</f>
        <v>0</v>
      </c>
      <c r="CV23" s="569">
        <f>Macro!CV25</f>
        <v>0</v>
      </c>
      <c r="CW23" s="569">
        <f>Macro!CW25</f>
        <v>0</v>
      </c>
      <c r="CX23" s="569">
        <f>Macro!CX25</f>
        <v>0</v>
      </c>
      <c r="CY23" s="569">
        <f>Macro!CY25</f>
        <v>0</v>
      </c>
      <c r="CZ23" s="569">
        <f>Macro!CZ25</f>
        <v>0</v>
      </c>
      <c r="DA23" s="569">
        <f>Macro!DA25</f>
        <v>0</v>
      </c>
      <c r="DB23" s="569">
        <f>Macro!DB25</f>
        <v>0</v>
      </c>
      <c r="DC23" s="569">
        <f>Macro!DC25</f>
        <v>0</v>
      </c>
      <c r="DD23" s="569">
        <f>Macro!DD25</f>
        <v>0</v>
      </c>
      <c r="DE23" s="569">
        <f>Macro!DE25</f>
        <v>0</v>
      </c>
      <c r="DF23" s="569">
        <f>Macro!DF25</f>
        <v>0</v>
      </c>
      <c r="DG23" s="569">
        <f>Macro!DG25</f>
        <v>0</v>
      </c>
      <c r="DH23" s="569">
        <f>Macro!DH25</f>
        <v>0</v>
      </c>
      <c r="DI23" s="569">
        <f>Macro!DI25</f>
        <v>0</v>
      </c>
      <c r="DJ23" s="569">
        <f>Macro!DJ25</f>
        <v>0</v>
      </c>
      <c r="DK23" s="569">
        <f>Macro!DK25</f>
        <v>0</v>
      </c>
      <c r="DL23" s="569">
        <f>Macro!DL25</f>
        <v>0</v>
      </c>
      <c r="DM23" s="569">
        <f>Macro!DM25</f>
        <v>0</v>
      </c>
      <c r="DN23" s="569">
        <f>Macro!DN25</f>
        <v>0</v>
      </c>
      <c r="DO23" s="569">
        <f>Macro!DO25</f>
        <v>0</v>
      </c>
      <c r="DP23" s="569">
        <f>Macro!DP25</f>
        <v>0</v>
      </c>
      <c r="DQ23" s="569">
        <f>Macro!DQ25</f>
        <v>0</v>
      </c>
      <c r="DR23" s="569">
        <f>Macro!DR25</f>
        <v>0</v>
      </c>
      <c r="DS23" s="569">
        <f>Macro!DS25</f>
        <v>0</v>
      </c>
      <c r="DT23" s="569">
        <f>Macro!DT25</f>
        <v>0</v>
      </c>
      <c r="DU23" s="569">
        <f>Macro!DU25</f>
        <v>0</v>
      </c>
      <c r="DV23" s="569">
        <f>Macro!DV25</f>
        <v>0</v>
      </c>
      <c r="DW23" s="569">
        <f>Macro!DW25</f>
        <v>0</v>
      </c>
      <c r="DX23" s="569">
        <f>Macro!DX25</f>
        <v>0</v>
      </c>
      <c r="DY23" s="569">
        <f>Macro!DY25</f>
        <v>0</v>
      </c>
      <c r="DZ23" s="569">
        <f>Macro!DZ25</f>
        <v>0</v>
      </c>
      <c r="EA23" s="569">
        <f>Macro!EA25</f>
        <v>0</v>
      </c>
      <c r="EB23" s="569">
        <f>Macro!EB25</f>
        <v>0</v>
      </c>
      <c r="EC23" s="569">
        <f>Macro!EC25</f>
        <v>0</v>
      </c>
      <c r="ED23" s="569">
        <f>Macro!ED25</f>
        <v>0</v>
      </c>
      <c r="EE23" s="569">
        <f>Macro!EE25</f>
        <v>0</v>
      </c>
      <c r="EF23" s="569">
        <f>Macro!EF25</f>
        <v>0</v>
      </c>
      <c r="EG23" s="569">
        <f>Macro!EG25</f>
        <v>0</v>
      </c>
      <c r="EH23" s="569">
        <f>Macro!EH25</f>
        <v>0</v>
      </c>
      <c r="EI23" s="569">
        <f>Macro!EI25</f>
        <v>0</v>
      </c>
      <c r="EJ23" s="569">
        <f>Macro!EJ25</f>
        <v>0</v>
      </c>
      <c r="EK23" s="569">
        <f>Macro!EK25</f>
        <v>0</v>
      </c>
      <c r="EL23" s="569">
        <f>Macro!EL25</f>
        <v>0</v>
      </c>
      <c r="EM23" s="569">
        <f>Macro!EM25</f>
        <v>0</v>
      </c>
      <c r="EN23" s="569">
        <f>Macro!EN25</f>
        <v>0</v>
      </c>
      <c r="EO23" s="569">
        <f>Macro!EO25</f>
        <v>0</v>
      </c>
      <c r="EP23" s="569">
        <f>Macro!EP25</f>
        <v>0</v>
      </c>
    </row>
    <row r="24" spans="1:146" s="43" customFormat="1" ht="14.1" customHeight="1">
      <c r="A24" s="37"/>
      <c r="B24" s="925" t="s">
        <v>706</v>
      </c>
      <c r="C24" s="584"/>
      <c r="D24" s="585" t="s">
        <v>97</v>
      </c>
      <c r="E24" s="586">
        <f t="shared" si="134"/>
        <v>1091.284337654818</v>
      </c>
      <c r="F24" s="587"/>
      <c r="G24" s="587">
        <f>Macro!G28</f>
        <v>0</v>
      </c>
      <c r="H24" s="587">
        <f>Macro!H28</f>
        <v>0</v>
      </c>
      <c r="I24" s="587">
        <f>Macro!I28</f>
        <v>0</v>
      </c>
      <c r="J24" s="587">
        <f>Macro!J28</f>
        <v>0</v>
      </c>
      <c r="K24" s="587">
        <f>Macro!K28</f>
        <v>0</v>
      </c>
      <c r="L24" s="587">
        <f>Macro!L28</f>
        <v>973.99344678151863</v>
      </c>
      <c r="M24" s="587">
        <f>Macro!M28</f>
        <v>17.045175732548724</v>
      </c>
      <c r="N24" s="587">
        <f>Macro!N28</f>
        <v>11.330802735690851</v>
      </c>
      <c r="O24" s="587">
        <f>Macro!O28</f>
        <v>23.019659655444034</v>
      </c>
      <c r="P24" s="587">
        <f>Macro!P28</f>
        <v>49.025797603335597</v>
      </c>
      <c r="Q24" s="587">
        <f>Macro!Q28</f>
        <v>16.86945514628021</v>
      </c>
      <c r="R24" s="587">
        <f>Macro!R28</f>
        <v>0</v>
      </c>
      <c r="S24" s="587">
        <f>Macro!S28</f>
        <v>0</v>
      </c>
      <c r="T24" s="587">
        <f>Macro!T28</f>
        <v>0</v>
      </c>
      <c r="U24" s="587">
        <f>Macro!U28</f>
        <v>0</v>
      </c>
      <c r="V24" s="587">
        <f>Macro!V28</f>
        <v>0</v>
      </c>
      <c r="W24" s="587">
        <f>Macro!W28</f>
        <v>0</v>
      </c>
      <c r="X24" s="587">
        <f>Macro!X28</f>
        <v>0</v>
      </c>
      <c r="Y24" s="587">
        <f>Macro!Y28</f>
        <v>0</v>
      </c>
      <c r="Z24" s="587">
        <f>Macro!Z28</f>
        <v>0</v>
      </c>
      <c r="AA24" s="587">
        <f>Macro!AA28</f>
        <v>0</v>
      </c>
      <c r="AB24" s="587">
        <f>Macro!AB28</f>
        <v>0</v>
      </c>
      <c r="AC24" s="587">
        <f>Macro!AC28</f>
        <v>0</v>
      </c>
      <c r="AD24" s="587">
        <f>Macro!AD28</f>
        <v>0</v>
      </c>
      <c r="AE24" s="587">
        <f>Macro!AE28</f>
        <v>0</v>
      </c>
      <c r="AF24" s="587">
        <f>Macro!AF28</f>
        <v>0</v>
      </c>
      <c r="AG24" s="587">
        <f>Macro!AG28</f>
        <v>0</v>
      </c>
      <c r="AH24" s="587">
        <f>Macro!AH28</f>
        <v>0</v>
      </c>
      <c r="AI24" s="587">
        <f>Macro!AI28</f>
        <v>0</v>
      </c>
      <c r="AJ24" s="587">
        <f>Macro!AJ28</f>
        <v>0</v>
      </c>
      <c r="AK24" s="587">
        <f>Macro!AK28</f>
        <v>0</v>
      </c>
      <c r="AL24" s="587">
        <f>Macro!AL28</f>
        <v>0</v>
      </c>
      <c r="AM24" s="587">
        <f>Macro!AM28</f>
        <v>0</v>
      </c>
      <c r="AN24" s="587">
        <f>Macro!AN28</f>
        <v>0</v>
      </c>
      <c r="AO24" s="587">
        <f>Macro!AO28</f>
        <v>0</v>
      </c>
      <c r="AP24" s="587">
        <f>Macro!AP28</f>
        <v>0</v>
      </c>
      <c r="AQ24" s="587">
        <f>Macro!AQ28</f>
        <v>0</v>
      </c>
      <c r="AR24" s="587">
        <f>Macro!AR28</f>
        <v>0</v>
      </c>
      <c r="AS24" s="587">
        <f>Macro!AS28</f>
        <v>0</v>
      </c>
      <c r="AT24" s="587">
        <f>Macro!AT28</f>
        <v>0</v>
      </c>
      <c r="AU24" s="587">
        <f>Macro!AU28</f>
        <v>0</v>
      </c>
      <c r="AV24" s="587">
        <f>Macro!AV28</f>
        <v>0</v>
      </c>
      <c r="AW24" s="587">
        <f>Macro!AW28</f>
        <v>0</v>
      </c>
      <c r="AX24" s="587">
        <f>Macro!AX28</f>
        <v>0</v>
      </c>
      <c r="AY24" s="587">
        <f>Macro!AY28</f>
        <v>0</v>
      </c>
      <c r="AZ24" s="587">
        <f>Macro!AZ28</f>
        <v>0</v>
      </c>
      <c r="BA24" s="587">
        <f>Macro!BA28</f>
        <v>0</v>
      </c>
      <c r="BB24" s="587">
        <f>Macro!BB28</f>
        <v>0</v>
      </c>
      <c r="BC24" s="587">
        <f>Macro!BC28</f>
        <v>0</v>
      </c>
      <c r="BD24" s="587">
        <f>Macro!BD28</f>
        <v>0</v>
      </c>
      <c r="BE24" s="587">
        <f>Macro!BE28</f>
        <v>0</v>
      </c>
      <c r="BF24" s="587">
        <f>Macro!BF28</f>
        <v>0</v>
      </c>
      <c r="BG24" s="587">
        <f>Macro!BG28</f>
        <v>0</v>
      </c>
      <c r="BH24" s="587">
        <f>Macro!BH28</f>
        <v>0</v>
      </c>
      <c r="BI24" s="587">
        <f>Macro!BI28</f>
        <v>0</v>
      </c>
      <c r="BJ24" s="587">
        <f>Macro!BJ28</f>
        <v>0</v>
      </c>
      <c r="BK24" s="587">
        <f>Macro!BK28</f>
        <v>0</v>
      </c>
      <c r="BL24" s="587">
        <f>Macro!BL28</f>
        <v>0</v>
      </c>
      <c r="BM24" s="587">
        <f>Macro!BM28</f>
        <v>0</v>
      </c>
      <c r="BN24" s="587">
        <f>Macro!BN28</f>
        <v>0</v>
      </c>
      <c r="BO24" s="587">
        <f>Macro!BO28</f>
        <v>0</v>
      </c>
      <c r="BP24" s="587">
        <f>Macro!BP28</f>
        <v>0</v>
      </c>
      <c r="BQ24" s="587">
        <f>Macro!BQ28</f>
        <v>0</v>
      </c>
      <c r="BR24" s="587">
        <f>Macro!BR28</f>
        <v>0</v>
      </c>
      <c r="BS24" s="587">
        <f>Macro!BS28</f>
        <v>0</v>
      </c>
      <c r="BT24" s="587">
        <f>Macro!BT28</f>
        <v>0</v>
      </c>
      <c r="BU24" s="587">
        <f>Macro!BU28</f>
        <v>0</v>
      </c>
      <c r="BV24" s="587">
        <f>Macro!BV28</f>
        <v>0</v>
      </c>
      <c r="BW24" s="587">
        <f>Macro!BW28</f>
        <v>0</v>
      </c>
      <c r="BX24" s="587">
        <f>Macro!BX28</f>
        <v>0</v>
      </c>
      <c r="BY24" s="587">
        <f>Macro!BY28</f>
        <v>0</v>
      </c>
      <c r="BZ24" s="587">
        <f>Macro!BZ28</f>
        <v>0</v>
      </c>
      <c r="CA24" s="587">
        <f>Macro!CA28</f>
        <v>0</v>
      </c>
      <c r="CB24" s="587">
        <f>Macro!CB28</f>
        <v>0</v>
      </c>
      <c r="CC24" s="587">
        <f>Macro!CC28</f>
        <v>0</v>
      </c>
      <c r="CD24" s="587">
        <f>Macro!CD28</f>
        <v>0</v>
      </c>
      <c r="CE24" s="587">
        <f>Macro!CE28</f>
        <v>0</v>
      </c>
      <c r="CF24" s="587">
        <f>Macro!CF28</f>
        <v>0</v>
      </c>
      <c r="CG24" s="587">
        <f>Macro!CG28</f>
        <v>0</v>
      </c>
      <c r="CH24" s="587">
        <f>Macro!CH28</f>
        <v>0</v>
      </c>
      <c r="CI24" s="587">
        <f>Macro!CI28</f>
        <v>0</v>
      </c>
      <c r="CJ24" s="587">
        <f>Macro!CJ28</f>
        <v>0</v>
      </c>
      <c r="CK24" s="587">
        <f>Macro!CK28</f>
        <v>0</v>
      </c>
      <c r="CL24" s="587">
        <f>Macro!CL28</f>
        <v>0</v>
      </c>
      <c r="CM24" s="587">
        <f>Macro!CM28</f>
        <v>0</v>
      </c>
      <c r="CN24" s="587">
        <f>Macro!CN28</f>
        <v>0</v>
      </c>
      <c r="CO24" s="587">
        <f>Macro!CO28</f>
        <v>0</v>
      </c>
      <c r="CP24" s="587">
        <f>Macro!CP28</f>
        <v>0</v>
      </c>
      <c r="CQ24" s="587">
        <f>Macro!CQ28</f>
        <v>0</v>
      </c>
      <c r="CR24" s="587">
        <f>Macro!CR28</f>
        <v>0</v>
      </c>
      <c r="CS24" s="587">
        <f>Macro!CS28</f>
        <v>0</v>
      </c>
      <c r="CT24" s="587">
        <f>Macro!CT28</f>
        <v>0</v>
      </c>
      <c r="CU24" s="587">
        <f>Macro!CU28</f>
        <v>0</v>
      </c>
      <c r="CV24" s="587">
        <f>Macro!CV28</f>
        <v>0</v>
      </c>
      <c r="CW24" s="587">
        <f>Macro!CW28</f>
        <v>0</v>
      </c>
      <c r="CX24" s="587">
        <f>Macro!CX28</f>
        <v>0</v>
      </c>
      <c r="CY24" s="587">
        <f>Macro!CY28</f>
        <v>0</v>
      </c>
      <c r="CZ24" s="587">
        <f>Macro!CZ28</f>
        <v>0</v>
      </c>
      <c r="DA24" s="587">
        <f>Macro!DA28</f>
        <v>0</v>
      </c>
      <c r="DB24" s="587">
        <f>Macro!DB28</f>
        <v>0</v>
      </c>
      <c r="DC24" s="587">
        <f>Macro!DC28</f>
        <v>0</v>
      </c>
      <c r="DD24" s="587">
        <f>Macro!DD28</f>
        <v>0</v>
      </c>
      <c r="DE24" s="587">
        <f>Macro!DE28</f>
        <v>0</v>
      </c>
      <c r="DF24" s="587">
        <f>Macro!DF28</f>
        <v>0</v>
      </c>
      <c r="DG24" s="587">
        <f>Macro!DG28</f>
        <v>0</v>
      </c>
      <c r="DH24" s="587">
        <f>Macro!DH28</f>
        <v>0</v>
      </c>
      <c r="DI24" s="587">
        <f>Macro!DI28</f>
        <v>0</v>
      </c>
      <c r="DJ24" s="587">
        <f>Macro!DJ28</f>
        <v>0</v>
      </c>
      <c r="DK24" s="587">
        <f>Macro!DK28</f>
        <v>0</v>
      </c>
      <c r="DL24" s="587">
        <f>Macro!DL28</f>
        <v>0</v>
      </c>
      <c r="DM24" s="587">
        <f>Macro!DM28</f>
        <v>0</v>
      </c>
      <c r="DN24" s="587">
        <f>Macro!DN28</f>
        <v>0</v>
      </c>
      <c r="DO24" s="587">
        <f>Macro!DO28</f>
        <v>0</v>
      </c>
      <c r="DP24" s="587">
        <f>Macro!DP28</f>
        <v>0</v>
      </c>
      <c r="DQ24" s="587">
        <f>Macro!DQ28</f>
        <v>0</v>
      </c>
      <c r="DR24" s="587">
        <f>Macro!DR28</f>
        <v>0</v>
      </c>
      <c r="DS24" s="587">
        <f>Macro!DS28</f>
        <v>0</v>
      </c>
      <c r="DT24" s="587">
        <f>Macro!DT28</f>
        <v>0</v>
      </c>
      <c r="DU24" s="587">
        <f>Macro!DU28</f>
        <v>0</v>
      </c>
      <c r="DV24" s="587">
        <f>Macro!DV28</f>
        <v>0</v>
      </c>
      <c r="DW24" s="587">
        <f>Macro!DW28</f>
        <v>0</v>
      </c>
      <c r="DX24" s="587">
        <f>Macro!DX28</f>
        <v>0</v>
      </c>
      <c r="DY24" s="587">
        <f>Macro!DY28</f>
        <v>0</v>
      </c>
      <c r="DZ24" s="587">
        <f>Macro!DZ28</f>
        <v>0</v>
      </c>
      <c r="EA24" s="587">
        <f>Macro!EA28</f>
        <v>0</v>
      </c>
      <c r="EB24" s="587">
        <f>Macro!EB28</f>
        <v>0</v>
      </c>
      <c r="EC24" s="587">
        <f>Macro!EC28</f>
        <v>0</v>
      </c>
      <c r="ED24" s="587">
        <f>Macro!ED28</f>
        <v>0</v>
      </c>
      <c r="EE24" s="587">
        <f>Macro!EE28</f>
        <v>0</v>
      </c>
      <c r="EF24" s="587">
        <f>Macro!EF28</f>
        <v>0</v>
      </c>
      <c r="EG24" s="587">
        <f>Macro!EG28</f>
        <v>0</v>
      </c>
      <c r="EH24" s="587">
        <f>Macro!EH28</f>
        <v>0</v>
      </c>
      <c r="EI24" s="587">
        <f>Macro!EI28</f>
        <v>0</v>
      </c>
      <c r="EJ24" s="587">
        <f>Macro!EJ28</f>
        <v>0</v>
      </c>
      <c r="EK24" s="587">
        <f>Macro!EK28</f>
        <v>0</v>
      </c>
      <c r="EL24" s="587">
        <f>Macro!EL28</f>
        <v>0</v>
      </c>
      <c r="EM24" s="587">
        <f>Macro!EM28</f>
        <v>0</v>
      </c>
      <c r="EN24" s="587">
        <f>Macro!EN28</f>
        <v>0</v>
      </c>
      <c r="EO24" s="587">
        <f>Macro!EO28</f>
        <v>0</v>
      </c>
      <c r="EP24" s="587">
        <f>Macro!EP28</f>
        <v>0</v>
      </c>
    </row>
    <row r="25" spans="1:146" s="35" customFormat="1" ht="14.1" customHeight="1">
      <c r="A25" s="190"/>
      <c r="B25" s="512" t="s">
        <v>332</v>
      </c>
      <c r="C25" s="513"/>
      <c r="D25" s="510" t="s">
        <v>97</v>
      </c>
      <c r="E25" s="513">
        <f ca="1">SUM(E12:E24)</f>
        <v>145000</v>
      </c>
      <c r="F25" s="514"/>
      <c r="G25" s="514">
        <f t="shared" ref="G25:Q25" ca="1" si="182">SUM(G12:G24)</f>
        <v>0</v>
      </c>
      <c r="H25" s="514">
        <f t="shared" ca="1" si="182"/>
        <v>0</v>
      </c>
      <c r="I25" s="514">
        <f t="shared" ca="1" si="182"/>
        <v>0</v>
      </c>
      <c r="J25" s="514">
        <f t="shared" ca="1" si="182"/>
        <v>0</v>
      </c>
      <c r="K25" s="514">
        <f t="shared" ca="1" si="182"/>
        <v>0</v>
      </c>
      <c r="L25" s="514">
        <f t="shared" ca="1" si="182"/>
        <v>34870.329224014487</v>
      </c>
      <c r="M25" s="514">
        <f t="shared" ca="1" si="182"/>
        <v>11428.745993715749</v>
      </c>
      <c r="N25" s="514">
        <f t="shared" ca="1" si="182"/>
        <v>22661.605471381699</v>
      </c>
      <c r="O25" s="514">
        <f t="shared" ca="1" si="182"/>
        <v>22987.724104216872</v>
      </c>
      <c r="P25" s="514">
        <f t="shared" ca="1" si="182"/>
        <v>24312.684914110774</v>
      </c>
      <c r="Q25" s="514">
        <f t="shared" ca="1" si="182"/>
        <v>28738.910292560442</v>
      </c>
      <c r="R25" s="514">
        <f t="shared" ref="R25:CC25" ca="1" si="183">SUM(R12:R24)</f>
        <v>0</v>
      </c>
      <c r="S25" s="514">
        <f t="shared" ca="1" si="183"/>
        <v>0</v>
      </c>
      <c r="T25" s="514">
        <f t="shared" ca="1" si="183"/>
        <v>0</v>
      </c>
      <c r="U25" s="514">
        <f t="shared" ca="1" si="183"/>
        <v>0</v>
      </c>
      <c r="V25" s="514">
        <f t="shared" ca="1" si="183"/>
        <v>0</v>
      </c>
      <c r="W25" s="514">
        <f t="shared" ca="1" si="183"/>
        <v>0</v>
      </c>
      <c r="X25" s="514">
        <f t="shared" ca="1" si="183"/>
        <v>0</v>
      </c>
      <c r="Y25" s="514">
        <f t="shared" ca="1" si="183"/>
        <v>0</v>
      </c>
      <c r="Z25" s="514">
        <f t="shared" ca="1" si="183"/>
        <v>0</v>
      </c>
      <c r="AA25" s="514">
        <f t="shared" ca="1" si="183"/>
        <v>0</v>
      </c>
      <c r="AB25" s="514">
        <f t="shared" ca="1" si="183"/>
        <v>0</v>
      </c>
      <c r="AC25" s="514">
        <f t="shared" ca="1" si="183"/>
        <v>0</v>
      </c>
      <c r="AD25" s="514">
        <f t="shared" ca="1" si="183"/>
        <v>0</v>
      </c>
      <c r="AE25" s="514">
        <f t="shared" ca="1" si="183"/>
        <v>0</v>
      </c>
      <c r="AF25" s="514">
        <f t="shared" ca="1" si="183"/>
        <v>0</v>
      </c>
      <c r="AG25" s="514">
        <f t="shared" ca="1" si="183"/>
        <v>0</v>
      </c>
      <c r="AH25" s="514">
        <f t="shared" ca="1" si="183"/>
        <v>0</v>
      </c>
      <c r="AI25" s="514">
        <f t="shared" ca="1" si="183"/>
        <v>0</v>
      </c>
      <c r="AJ25" s="514">
        <f t="shared" ca="1" si="183"/>
        <v>0</v>
      </c>
      <c r="AK25" s="514">
        <f t="shared" ca="1" si="183"/>
        <v>0</v>
      </c>
      <c r="AL25" s="514">
        <f t="shared" ca="1" si="183"/>
        <v>0</v>
      </c>
      <c r="AM25" s="514">
        <f t="shared" ca="1" si="183"/>
        <v>0</v>
      </c>
      <c r="AN25" s="514">
        <f t="shared" ca="1" si="183"/>
        <v>0</v>
      </c>
      <c r="AO25" s="514">
        <f t="shared" ca="1" si="183"/>
        <v>0</v>
      </c>
      <c r="AP25" s="514">
        <f t="shared" ca="1" si="183"/>
        <v>0</v>
      </c>
      <c r="AQ25" s="514">
        <f t="shared" ca="1" si="183"/>
        <v>0</v>
      </c>
      <c r="AR25" s="514">
        <f t="shared" ca="1" si="183"/>
        <v>0</v>
      </c>
      <c r="AS25" s="514">
        <f t="shared" ca="1" si="183"/>
        <v>0</v>
      </c>
      <c r="AT25" s="514">
        <f t="shared" ca="1" si="183"/>
        <v>0</v>
      </c>
      <c r="AU25" s="514">
        <f t="shared" ca="1" si="183"/>
        <v>0</v>
      </c>
      <c r="AV25" s="514">
        <f t="shared" ca="1" si="183"/>
        <v>0</v>
      </c>
      <c r="AW25" s="514">
        <f t="shared" ca="1" si="183"/>
        <v>0</v>
      </c>
      <c r="AX25" s="514">
        <f t="shared" ca="1" si="183"/>
        <v>0</v>
      </c>
      <c r="AY25" s="514">
        <f t="shared" ca="1" si="183"/>
        <v>0</v>
      </c>
      <c r="AZ25" s="514">
        <f t="shared" ca="1" si="183"/>
        <v>0</v>
      </c>
      <c r="BA25" s="514">
        <f t="shared" ca="1" si="183"/>
        <v>0</v>
      </c>
      <c r="BB25" s="514">
        <f t="shared" ca="1" si="183"/>
        <v>0</v>
      </c>
      <c r="BC25" s="514">
        <f t="shared" ca="1" si="183"/>
        <v>0</v>
      </c>
      <c r="BD25" s="514">
        <f t="shared" ca="1" si="183"/>
        <v>0</v>
      </c>
      <c r="BE25" s="514">
        <f t="shared" ca="1" si="183"/>
        <v>0</v>
      </c>
      <c r="BF25" s="514">
        <f t="shared" ca="1" si="183"/>
        <v>0</v>
      </c>
      <c r="BG25" s="514">
        <f t="shared" ca="1" si="183"/>
        <v>0</v>
      </c>
      <c r="BH25" s="514">
        <f t="shared" ca="1" si="183"/>
        <v>0</v>
      </c>
      <c r="BI25" s="514">
        <f t="shared" ca="1" si="183"/>
        <v>0</v>
      </c>
      <c r="BJ25" s="514">
        <f t="shared" ca="1" si="183"/>
        <v>0</v>
      </c>
      <c r="BK25" s="514">
        <f t="shared" ca="1" si="183"/>
        <v>0</v>
      </c>
      <c r="BL25" s="514">
        <f t="shared" ca="1" si="183"/>
        <v>0</v>
      </c>
      <c r="BM25" s="514">
        <f t="shared" ca="1" si="183"/>
        <v>0</v>
      </c>
      <c r="BN25" s="514">
        <f t="shared" ca="1" si="183"/>
        <v>0</v>
      </c>
      <c r="BO25" s="514">
        <f t="shared" ca="1" si="183"/>
        <v>0</v>
      </c>
      <c r="BP25" s="514">
        <f t="shared" ca="1" si="183"/>
        <v>0</v>
      </c>
      <c r="BQ25" s="514">
        <f t="shared" ca="1" si="183"/>
        <v>0</v>
      </c>
      <c r="BR25" s="514">
        <f t="shared" ca="1" si="183"/>
        <v>0</v>
      </c>
      <c r="BS25" s="514">
        <f t="shared" ca="1" si="183"/>
        <v>0</v>
      </c>
      <c r="BT25" s="514">
        <f t="shared" ca="1" si="183"/>
        <v>0</v>
      </c>
      <c r="BU25" s="514">
        <f t="shared" ca="1" si="183"/>
        <v>0</v>
      </c>
      <c r="BV25" s="514">
        <f t="shared" ca="1" si="183"/>
        <v>0</v>
      </c>
      <c r="BW25" s="514">
        <f t="shared" ca="1" si="183"/>
        <v>0</v>
      </c>
      <c r="BX25" s="514">
        <f t="shared" ca="1" si="183"/>
        <v>0</v>
      </c>
      <c r="BY25" s="514">
        <f t="shared" ca="1" si="183"/>
        <v>0</v>
      </c>
      <c r="BZ25" s="514">
        <f t="shared" ca="1" si="183"/>
        <v>0</v>
      </c>
      <c r="CA25" s="514">
        <f t="shared" ca="1" si="183"/>
        <v>0</v>
      </c>
      <c r="CB25" s="514">
        <f t="shared" ca="1" si="183"/>
        <v>0</v>
      </c>
      <c r="CC25" s="514">
        <f t="shared" ca="1" si="183"/>
        <v>0</v>
      </c>
      <c r="CD25" s="514">
        <f t="shared" ref="CD25:EO25" ca="1" si="184">SUM(CD12:CD24)</f>
        <v>0</v>
      </c>
      <c r="CE25" s="514">
        <f t="shared" ca="1" si="184"/>
        <v>0</v>
      </c>
      <c r="CF25" s="514">
        <f t="shared" ca="1" si="184"/>
        <v>0</v>
      </c>
      <c r="CG25" s="514">
        <f t="shared" ca="1" si="184"/>
        <v>0</v>
      </c>
      <c r="CH25" s="514">
        <f t="shared" ca="1" si="184"/>
        <v>0</v>
      </c>
      <c r="CI25" s="514">
        <f t="shared" ca="1" si="184"/>
        <v>0</v>
      </c>
      <c r="CJ25" s="514">
        <f t="shared" ca="1" si="184"/>
        <v>0</v>
      </c>
      <c r="CK25" s="514">
        <f t="shared" ca="1" si="184"/>
        <v>0</v>
      </c>
      <c r="CL25" s="514">
        <f t="shared" ca="1" si="184"/>
        <v>0</v>
      </c>
      <c r="CM25" s="514">
        <f t="shared" ca="1" si="184"/>
        <v>0</v>
      </c>
      <c r="CN25" s="514">
        <f t="shared" ca="1" si="184"/>
        <v>0</v>
      </c>
      <c r="CO25" s="514">
        <f t="shared" ca="1" si="184"/>
        <v>0</v>
      </c>
      <c r="CP25" s="514">
        <f t="shared" ca="1" si="184"/>
        <v>0</v>
      </c>
      <c r="CQ25" s="514">
        <f t="shared" ca="1" si="184"/>
        <v>0</v>
      </c>
      <c r="CR25" s="514">
        <f t="shared" ca="1" si="184"/>
        <v>0</v>
      </c>
      <c r="CS25" s="514">
        <f t="shared" ca="1" si="184"/>
        <v>0</v>
      </c>
      <c r="CT25" s="514">
        <f t="shared" ca="1" si="184"/>
        <v>0</v>
      </c>
      <c r="CU25" s="514">
        <f t="shared" ca="1" si="184"/>
        <v>0</v>
      </c>
      <c r="CV25" s="514">
        <f t="shared" ca="1" si="184"/>
        <v>0</v>
      </c>
      <c r="CW25" s="514">
        <f t="shared" ca="1" si="184"/>
        <v>0</v>
      </c>
      <c r="CX25" s="514">
        <f t="shared" ca="1" si="184"/>
        <v>0</v>
      </c>
      <c r="CY25" s="514">
        <f t="shared" ca="1" si="184"/>
        <v>0</v>
      </c>
      <c r="CZ25" s="514">
        <f t="shared" ca="1" si="184"/>
        <v>0</v>
      </c>
      <c r="DA25" s="514">
        <f t="shared" ca="1" si="184"/>
        <v>0</v>
      </c>
      <c r="DB25" s="514">
        <f t="shared" ca="1" si="184"/>
        <v>0</v>
      </c>
      <c r="DC25" s="514">
        <f t="shared" ca="1" si="184"/>
        <v>0</v>
      </c>
      <c r="DD25" s="514">
        <f t="shared" ca="1" si="184"/>
        <v>0</v>
      </c>
      <c r="DE25" s="514">
        <f t="shared" ca="1" si="184"/>
        <v>0</v>
      </c>
      <c r="DF25" s="514">
        <f t="shared" ca="1" si="184"/>
        <v>0</v>
      </c>
      <c r="DG25" s="514">
        <f t="shared" ca="1" si="184"/>
        <v>0</v>
      </c>
      <c r="DH25" s="514">
        <f t="shared" ca="1" si="184"/>
        <v>0</v>
      </c>
      <c r="DI25" s="514">
        <f t="shared" ca="1" si="184"/>
        <v>0</v>
      </c>
      <c r="DJ25" s="514">
        <f t="shared" ca="1" si="184"/>
        <v>0</v>
      </c>
      <c r="DK25" s="514">
        <f t="shared" ca="1" si="184"/>
        <v>0</v>
      </c>
      <c r="DL25" s="514">
        <f t="shared" ca="1" si="184"/>
        <v>0</v>
      </c>
      <c r="DM25" s="514">
        <f t="shared" ca="1" si="184"/>
        <v>0</v>
      </c>
      <c r="DN25" s="514">
        <f t="shared" ca="1" si="184"/>
        <v>0</v>
      </c>
      <c r="DO25" s="514">
        <f t="shared" ca="1" si="184"/>
        <v>0</v>
      </c>
      <c r="DP25" s="514">
        <f t="shared" ca="1" si="184"/>
        <v>0</v>
      </c>
      <c r="DQ25" s="514">
        <f t="shared" ca="1" si="184"/>
        <v>0</v>
      </c>
      <c r="DR25" s="514">
        <f t="shared" ca="1" si="184"/>
        <v>0</v>
      </c>
      <c r="DS25" s="514">
        <f t="shared" ca="1" si="184"/>
        <v>0</v>
      </c>
      <c r="DT25" s="514">
        <f t="shared" ca="1" si="184"/>
        <v>0</v>
      </c>
      <c r="DU25" s="514">
        <f t="shared" ca="1" si="184"/>
        <v>0</v>
      </c>
      <c r="DV25" s="514">
        <f t="shared" ca="1" si="184"/>
        <v>0</v>
      </c>
      <c r="DW25" s="514">
        <f t="shared" ca="1" si="184"/>
        <v>0</v>
      </c>
      <c r="DX25" s="514">
        <f t="shared" ca="1" si="184"/>
        <v>0</v>
      </c>
      <c r="DY25" s="514">
        <f t="shared" ca="1" si="184"/>
        <v>0</v>
      </c>
      <c r="DZ25" s="514">
        <f t="shared" ca="1" si="184"/>
        <v>0</v>
      </c>
      <c r="EA25" s="514">
        <f t="shared" ca="1" si="184"/>
        <v>0</v>
      </c>
      <c r="EB25" s="514">
        <f t="shared" ca="1" si="184"/>
        <v>0</v>
      </c>
      <c r="EC25" s="514">
        <f t="shared" ca="1" si="184"/>
        <v>0</v>
      </c>
      <c r="ED25" s="514">
        <f t="shared" ca="1" si="184"/>
        <v>0</v>
      </c>
      <c r="EE25" s="514">
        <f t="shared" ca="1" si="184"/>
        <v>0</v>
      </c>
      <c r="EF25" s="514">
        <f t="shared" ca="1" si="184"/>
        <v>0</v>
      </c>
      <c r="EG25" s="514">
        <f t="shared" ca="1" si="184"/>
        <v>0</v>
      </c>
      <c r="EH25" s="514">
        <f t="shared" ca="1" si="184"/>
        <v>0</v>
      </c>
      <c r="EI25" s="514">
        <f t="shared" ca="1" si="184"/>
        <v>0</v>
      </c>
      <c r="EJ25" s="514">
        <f t="shared" ca="1" si="184"/>
        <v>0</v>
      </c>
      <c r="EK25" s="514">
        <f t="shared" ca="1" si="184"/>
        <v>0</v>
      </c>
      <c r="EL25" s="514">
        <f t="shared" ca="1" si="184"/>
        <v>0</v>
      </c>
      <c r="EM25" s="514">
        <f t="shared" ca="1" si="184"/>
        <v>0</v>
      </c>
      <c r="EN25" s="514">
        <f t="shared" ca="1" si="184"/>
        <v>0</v>
      </c>
      <c r="EO25" s="514">
        <f t="shared" ca="1" si="184"/>
        <v>0</v>
      </c>
      <c r="EP25" s="514">
        <f t="shared" ref="EP25" ca="1" si="185">SUM(EP12:EP24)</f>
        <v>0</v>
      </c>
    </row>
    <row r="26" spans="1:146" s="43" customFormat="1" ht="14.1" customHeight="1">
      <c r="A26" s="37"/>
      <c r="B26" s="515"/>
      <c r="C26" s="516"/>
      <c r="D26" s="516"/>
      <c r="E26" s="517"/>
      <c r="F26" s="518"/>
      <c r="G26" s="40"/>
      <c r="H26" s="41"/>
      <c r="I26" s="41"/>
      <c r="J26" s="41"/>
      <c r="K26" s="41"/>
      <c r="L26" s="41"/>
      <c r="M26" s="41"/>
      <c r="N26" s="41"/>
      <c r="O26" s="42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</row>
    <row r="27" spans="1:146" s="43" customFormat="1" ht="14.1" customHeight="1">
      <c r="A27" s="37"/>
      <c r="B27" s="854" t="s">
        <v>999</v>
      </c>
      <c r="C27" s="841"/>
      <c r="D27" s="841"/>
      <c r="E27" s="842"/>
      <c r="F27" s="843"/>
      <c r="G27" s="844" t="s">
        <v>1241</v>
      </c>
      <c r="H27" s="845"/>
      <c r="I27" s="845"/>
      <c r="J27" s="845"/>
      <c r="K27" s="845"/>
      <c r="L27" s="845"/>
      <c r="M27" s="845"/>
      <c r="N27" s="845"/>
      <c r="O27" s="846"/>
      <c r="P27" s="846"/>
      <c r="Q27" s="846"/>
      <c r="R27" s="846"/>
      <c r="S27" s="846"/>
      <c r="T27" s="846"/>
      <c r="U27" s="846"/>
      <c r="V27" s="846"/>
      <c r="W27" s="846"/>
      <c r="X27" s="846"/>
      <c r="Y27" s="846"/>
      <c r="Z27" s="846"/>
      <c r="AA27" s="846"/>
      <c r="AB27" s="846"/>
      <c r="AC27" s="846"/>
      <c r="AD27" s="846"/>
      <c r="AE27" s="846"/>
      <c r="AF27" s="846"/>
      <c r="AG27" s="846"/>
      <c r="AH27" s="846"/>
      <c r="AI27" s="846"/>
      <c r="AJ27" s="846"/>
      <c r="AK27" s="846"/>
      <c r="AL27" s="846"/>
      <c r="AM27" s="846"/>
      <c r="AN27" s="846"/>
      <c r="AO27" s="846"/>
      <c r="AP27" s="846"/>
      <c r="AQ27" s="846"/>
      <c r="AR27" s="846"/>
      <c r="AS27" s="846"/>
      <c r="AT27" s="846"/>
      <c r="AU27" s="846"/>
      <c r="AV27" s="846"/>
      <c r="AW27" s="846"/>
      <c r="AX27" s="846"/>
      <c r="AY27" s="846"/>
      <c r="AZ27" s="846"/>
      <c r="BA27" s="846"/>
      <c r="BB27" s="846"/>
      <c r="BC27" s="846"/>
      <c r="BD27" s="846"/>
      <c r="BE27" s="846"/>
      <c r="BF27" s="846"/>
      <c r="BG27" s="846"/>
      <c r="BH27" s="846"/>
      <c r="BI27" s="846"/>
      <c r="BJ27" s="846"/>
      <c r="BK27" s="846"/>
      <c r="BL27" s="846"/>
      <c r="BM27" s="846"/>
      <c r="BN27" s="846"/>
      <c r="BO27" s="846"/>
      <c r="BP27" s="846"/>
      <c r="BQ27" s="846"/>
      <c r="BR27" s="846"/>
      <c r="BS27" s="846"/>
      <c r="BT27" s="846"/>
      <c r="BU27" s="846"/>
      <c r="BV27" s="846"/>
      <c r="BW27" s="846"/>
      <c r="BX27" s="846"/>
      <c r="BY27" s="846"/>
      <c r="BZ27" s="846"/>
      <c r="CA27" s="846"/>
      <c r="CB27" s="846"/>
      <c r="CC27" s="846"/>
      <c r="CD27" s="846"/>
      <c r="CE27" s="846"/>
      <c r="CF27" s="846"/>
      <c r="CG27" s="846"/>
      <c r="CH27" s="846"/>
      <c r="CI27" s="846"/>
      <c r="CJ27" s="846"/>
      <c r="CK27" s="846"/>
      <c r="CL27" s="846"/>
      <c r="CM27" s="846"/>
      <c r="CN27" s="846"/>
      <c r="CO27" s="846"/>
      <c r="CP27" s="846"/>
      <c r="CQ27" s="846"/>
      <c r="CR27" s="846"/>
      <c r="CS27" s="846"/>
      <c r="CT27" s="846"/>
      <c r="CU27" s="846"/>
      <c r="CV27" s="846"/>
      <c r="CW27" s="846"/>
      <c r="CX27" s="846"/>
      <c r="CY27" s="846"/>
      <c r="CZ27" s="846"/>
      <c r="DA27" s="846"/>
      <c r="DB27" s="846"/>
      <c r="DC27" s="846"/>
      <c r="DD27" s="846"/>
      <c r="DE27" s="846"/>
      <c r="DF27" s="846"/>
      <c r="DG27" s="846"/>
      <c r="DH27" s="846"/>
      <c r="DI27" s="846"/>
      <c r="DJ27" s="846"/>
      <c r="DK27" s="846"/>
      <c r="DL27" s="846"/>
      <c r="DM27" s="846"/>
      <c r="DN27" s="846"/>
      <c r="DO27" s="846"/>
      <c r="DP27" s="846"/>
      <c r="DQ27" s="846"/>
      <c r="DR27" s="846"/>
      <c r="DS27" s="846"/>
      <c r="DT27" s="846"/>
      <c r="DU27" s="846"/>
      <c r="DV27" s="846"/>
      <c r="DW27" s="846"/>
      <c r="DX27" s="846"/>
      <c r="DY27" s="846"/>
      <c r="DZ27" s="846"/>
      <c r="EA27" s="846"/>
      <c r="EB27" s="846"/>
      <c r="EC27" s="846"/>
      <c r="ED27" s="846"/>
      <c r="EE27" s="846"/>
      <c r="EF27" s="846"/>
      <c r="EG27" s="846"/>
      <c r="EH27" s="846"/>
      <c r="EI27" s="846"/>
      <c r="EJ27" s="846"/>
      <c r="EK27" s="846"/>
      <c r="EL27" s="846"/>
      <c r="EM27" s="846"/>
      <c r="EN27" s="846"/>
      <c r="EO27" s="846"/>
      <c r="EP27" s="846"/>
    </row>
    <row r="28" spans="1:146" s="43" customFormat="1" ht="14.1" customHeight="1">
      <c r="A28" s="37"/>
      <c r="B28" s="927" t="s">
        <v>1000</v>
      </c>
      <c r="C28" s="1181"/>
      <c r="D28" s="1180" t="s">
        <v>97</v>
      </c>
      <c r="E28" s="1182"/>
      <c r="F28" s="1183"/>
      <c r="G28" s="1184"/>
      <c r="H28" s="1185">
        <f ca="1">H25</f>
        <v>0</v>
      </c>
      <c r="I28" s="1185">
        <f t="shared" ref="I28:BT28" ca="1" si="186">I25</f>
        <v>0</v>
      </c>
      <c r="J28" s="1185">
        <f t="shared" ca="1" si="186"/>
        <v>0</v>
      </c>
      <c r="K28" s="1185">
        <f t="shared" ca="1" si="186"/>
        <v>0</v>
      </c>
      <c r="L28" s="1185">
        <f t="shared" ca="1" si="186"/>
        <v>34870.329224014487</v>
      </c>
      <c r="M28" s="1185">
        <f t="shared" ca="1" si="186"/>
        <v>11428.745993715749</v>
      </c>
      <c r="N28" s="1185">
        <f t="shared" ca="1" si="186"/>
        <v>22661.605471381699</v>
      </c>
      <c r="O28" s="1185">
        <f t="shared" ca="1" si="186"/>
        <v>22987.724104216872</v>
      </c>
      <c r="P28" s="1185">
        <f t="shared" ca="1" si="186"/>
        <v>24312.684914110774</v>
      </c>
      <c r="Q28" s="1185">
        <f t="shared" ca="1" si="186"/>
        <v>28738.910292560442</v>
      </c>
      <c r="R28" s="1185">
        <f t="shared" ca="1" si="186"/>
        <v>0</v>
      </c>
      <c r="S28" s="1185">
        <f t="shared" ca="1" si="186"/>
        <v>0</v>
      </c>
      <c r="T28" s="1185">
        <f t="shared" ca="1" si="186"/>
        <v>0</v>
      </c>
      <c r="U28" s="1185">
        <f t="shared" ca="1" si="186"/>
        <v>0</v>
      </c>
      <c r="V28" s="1185">
        <f t="shared" ca="1" si="186"/>
        <v>0</v>
      </c>
      <c r="W28" s="1185">
        <f t="shared" ca="1" si="186"/>
        <v>0</v>
      </c>
      <c r="X28" s="1185">
        <f t="shared" ca="1" si="186"/>
        <v>0</v>
      </c>
      <c r="Y28" s="1185">
        <f t="shared" ca="1" si="186"/>
        <v>0</v>
      </c>
      <c r="Z28" s="1185">
        <f t="shared" ca="1" si="186"/>
        <v>0</v>
      </c>
      <c r="AA28" s="1185">
        <f t="shared" ca="1" si="186"/>
        <v>0</v>
      </c>
      <c r="AB28" s="1184">
        <f t="shared" ca="1" si="186"/>
        <v>0</v>
      </c>
      <c r="AC28" s="1184">
        <f t="shared" ca="1" si="186"/>
        <v>0</v>
      </c>
      <c r="AD28" s="1184">
        <f t="shared" ca="1" si="186"/>
        <v>0</v>
      </c>
      <c r="AE28" s="1184">
        <f t="shared" ca="1" si="186"/>
        <v>0</v>
      </c>
      <c r="AF28" s="1184">
        <f t="shared" ca="1" si="186"/>
        <v>0</v>
      </c>
      <c r="AG28" s="1184">
        <f t="shared" ca="1" si="186"/>
        <v>0</v>
      </c>
      <c r="AH28" s="1184">
        <f t="shared" ca="1" si="186"/>
        <v>0</v>
      </c>
      <c r="AI28" s="1184">
        <f t="shared" ca="1" si="186"/>
        <v>0</v>
      </c>
      <c r="AJ28" s="1184">
        <f t="shared" ca="1" si="186"/>
        <v>0</v>
      </c>
      <c r="AK28" s="1184">
        <f t="shared" ca="1" si="186"/>
        <v>0</v>
      </c>
      <c r="AL28" s="1184">
        <f t="shared" ca="1" si="186"/>
        <v>0</v>
      </c>
      <c r="AM28" s="1184">
        <f t="shared" ca="1" si="186"/>
        <v>0</v>
      </c>
      <c r="AN28" s="1184">
        <f t="shared" ca="1" si="186"/>
        <v>0</v>
      </c>
      <c r="AO28" s="1184">
        <f t="shared" ca="1" si="186"/>
        <v>0</v>
      </c>
      <c r="AP28" s="1184">
        <f t="shared" ca="1" si="186"/>
        <v>0</v>
      </c>
      <c r="AQ28" s="1184">
        <f t="shared" ca="1" si="186"/>
        <v>0</v>
      </c>
      <c r="AR28" s="1184">
        <f t="shared" ca="1" si="186"/>
        <v>0</v>
      </c>
      <c r="AS28" s="1184">
        <f t="shared" ca="1" si="186"/>
        <v>0</v>
      </c>
      <c r="AT28" s="1184">
        <f t="shared" ca="1" si="186"/>
        <v>0</v>
      </c>
      <c r="AU28" s="1184">
        <f t="shared" ca="1" si="186"/>
        <v>0</v>
      </c>
      <c r="AV28" s="1184">
        <f t="shared" ca="1" si="186"/>
        <v>0</v>
      </c>
      <c r="AW28" s="1184">
        <f t="shared" ca="1" si="186"/>
        <v>0</v>
      </c>
      <c r="AX28" s="1184">
        <f t="shared" ca="1" si="186"/>
        <v>0</v>
      </c>
      <c r="AY28" s="1184">
        <f t="shared" ca="1" si="186"/>
        <v>0</v>
      </c>
      <c r="AZ28" s="1184">
        <f t="shared" ca="1" si="186"/>
        <v>0</v>
      </c>
      <c r="BA28" s="1184">
        <f t="shared" ca="1" si="186"/>
        <v>0</v>
      </c>
      <c r="BB28" s="1184">
        <f t="shared" ca="1" si="186"/>
        <v>0</v>
      </c>
      <c r="BC28" s="1184">
        <f t="shared" ca="1" si="186"/>
        <v>0</v>
      </c>
      <c r="BD28" s="1184">
        <f t="shared" ca="1" si="186"/>
        <v>0</v>
      </c>
      <c r="BE28" s="1184">
        <f t="shared" ca="1" si="186"/>
        <v>0</v>
      </c>
      <c r="BF28" s="1184">
        <f t="shared" ca="1" si="186"/>
        <v>0</v>
      </c>
      <c r="BG28" s="1184">
        <f t="shared" ca="1" si="186"/>
        <v>0</v>
      </c>
      <c r="BH28" s="1184">
        <f t="shared" ca="1" si="186"/>
        <v>0</v>
      </c>
      <c r="BI28" s="1184">
        <f t="shared" ca="1" si="186"/>
        <v>0</v>
      </c>
      <c r="BJ28" s="1184">
        <f t="shared" ca="1" si="186"/>
        <v>0</v>
      </c>
      <c r="BK28" s="1184">
        <f t="shared" ca="1" si="186"/>
        <v>0</v>
      </c>
      <c r="BL28" s="1184">
        <f t="shared" ca="1" si="186"/>
        <v>0</v>
      </c>
      <c r="BM28" s="1184">
        <f t="shared" ca="1" si="186"/>
        <v>0</v>
      </c>
      <c r="BN28" s="1184">
        <f t="shared" ca="1" si="186"/>
        <v>0</v>
      </c>
      <c r="BO28" s="1184">
        <f t="shared" ca="1" si="186"/>
        <v>0</v>
      </c>
      <c r="BP28" s="1184">
        <f t="shared" ca="1" si="186"/>
        <v>0</v>
      </c>
      <c r="BQ28" s="1184">
        <f t="shared" ca="1" si="186"/>
        <v>0</v>
      </c>
      <c r="BR28" s="1184">
        <f t="shared" ca="1" si="186"/>
        <v>0</v>
      </c>
      <c r="BS28" s="1184">
        <f t="shared" ca="1" si="186"/>
        <v>0</v>
      </c>
      <c r="BT28" s="1184">
        <f t="shared" ca="1" si="186"/>
        <v>0</v>
      </c>
      <c r="BU28" s="1184">
        <f t="shared" ref="BU28:EF28" ca="1" si="187">BU25</f>
        <v>0</v>
      </c>
      <c r="BV28" s="1184">
        <f t="shared" ca="1" si="187"/>
        <v>0</v>
      </c>
      <c r="BW28" s="1184">
        <f t="shared" ca="1" si="187"/>
        <v>0</v>
      </c>
      <c r="BX28" s="1184">
        <f t="shared" ca="1" si="187"/>
        <v>0</v>
      </c>
      <c r="BY28" s="1184">
        <f t="shared" ca="1" si="187"/>
        <v>0</v>
      </c>
      <c r="BZ28" s="1184">
        <f t="shared" ca="1" si="187"/>
        <v>0</v>
      </c>
      <c r="CA28" s="1184">
        <f t="shared" ca="1" si="187"/>
        <v>0</v>
      </c>
      <c r="CB28" s="1184">
        <f t="shared" ca="1" si="187"/>
        <v>0</v>
      </c>
      <c r="CC28" s="1184">
        <f t="shared" ca="1" si="187"/>
        <v>0</v>
      </c>
      <c r="CD28" s="1184">
        <f t="shared" ca="1" si="187"/>
        <v>0</v>
      </c>
      <c r="CE28" s="1184">
        <f t="shared" ca="1" si="187"/>
        <v>0</v>
      </c>
      <c r="CF28" s="1184">
        <f t="shared" ca="1" si="187"/>
        <v>0</v>
      </c>
      <c r="CG28" s="1184">
        <f t="shared" ca="1" si="187"/>
        <v>0</v>
      </c>
      <c r="CH28" s="1184">
        <f t="shared" ca="1" si="187"/>
        <v>0</v>
      </c>
      <c r="CI28" s="1184">
        <f t="shared" ca="1" si="187"/>
        <v>0</v>
      </c>
      <c r="CJ28" s="1184">
        <f t="shared" ca="1" si="187"/>
        <v>0</v>
      </c>
      <c r="CK28" s="1184">
        <f t="shared" ca="1" si="187"/>
        <v>0</v>
      </c>
      <c r="CL28" s="1184">
        <f t="shared" ca="1" si="187"/>
        <v>0</v>
      </c>
      <c r="CM28" s="1184">
        <f t="shared" ca="1" si="187"/>
        <v>0</v>
      </c>
      <c r="CN28" s="1184">
        <f t="shared" ca="1" si="187"/>
        <v>0</v>
      </c>
      <c r="CO28" s="1184">
        <f t="shared" ca="1" si="187"/>
        <v>0</v>
      </c>
      <c r="CP28" s="1184">
        <f t="shared" ca="1" si="187"/>
        <v>0</v>
      </c>
      <c r="CQ28" s="1184">
        <f t="shared" ca="1" si="187"/>
        <v>0</v>
      </c>
      <c r="CR28" s="1184">
        <f t="shared" ca="1" si="187"/>
        <v>0</v>
      </c>
      <c r="CS28" s="1184">
        <f t="shared" ca="1" si="187"/>
        <v>0</v>
      </c>
      <c r="CT28" s="1184">
        <f t="shared" ca="1" si="187"/>
        <v>0</v>
      </c>
      <c r="CU28" s="1184">
        <f t="shared" ca="1" si="187"/>
        <v>0</v>
      </c>
      <c r="CV28" s="1184">
        <f t="shared" ca="1" si="187"/>
        <v>0</v>
      </c>
      <c r="CW28" s="1184">
        <f t="shared" ca="1" si="187"/>
        <v>0</v>
      </c>
      <c r="CX28" s="1184">
        <f t="shared" ca="1" si="187"/>
        <v>0</v>
      </c>
      <c r="CY28" s="1184">
        <f t="shared" ca="1" si="187"/>
        <v>0</v>
      </c>
      <c r="CZ28" s="1184">
        <f t="shared" ca="1" si="187"/>
        <v>0</v>
      </c>
      <c r="DA28" s="1184">
        <f t="shared" ca="1" si="187"/>
        <v>0</v>
      </c>
      <c r="DB28" s="1184">
        <f t="shared" ca="1" si="187"/>
        <v>0</v>
      </c>
      <c r="DC28" s="1184">
        <f t="shared" ca="1" si="187"/>
        <v>0</v>
      </c>
      <c r="DD28" s="1184">
        <f t="shared" ca="1" si="187"/>
        <v>0</v>
      </c>
      <c r="DE28" s="1184">
        <f t="shared" ca="1" si="187"/>
        <v>0</v>
      </c>
      <c r="DF28" s="1184">
        <f t="shared" ca="1" si="187"/>
        <v>0</v>
      </c>
      <c r="DG28" s="1184">
        <f t="shared" ca="1" si="187"/>
        <v>0</v>
      </c>
      <c r="DH28" s="1184">
        <f t="shared" ca="1" si="187"/>
        <v>0</v>
      </c>
      <c r="DI28" s="1184">
        <f t="shared" ca="1" si="187"/>
        <v>0</v>
      </c>
      <c r="DJ28" s="1184">
        <f t="shared" ca="1" si="187"/>
        <v>0</v>
      </c>
      <c r="DK28" s="1184">
        <f t="shared" ca="1" si="187"/>
        <v>0</v>
      </c>
      <c r="DL28" s="1184">
        <f t="shared" ca="1" si="187"/>
        <v>0</v>
      </c>
      <c r="DM28" s="1184">
        <f t="shared" ca="1" si="187"/>
        <v>0</v>
      </c>
      <c r="DN28" s="1184">
        <f t="shared" ca="1" si="187"/>
        <v>0</v>
      </c>
      <c r="DO28" s="1184">
        <f t="shared" ca="1" si="187"/>
        <v>0</v>
      </c>
      <c r="DP28" s="1184">
        <f t="shared" ca="1" si="187"/>
        <v>0</v>
      </c>
      <c r="DQ28" s="1184">
        <f t="shared" ca="1" si="187"/>
        <v>0</v>
      </c>
      <c r="DR28" s="1184">
        <f t="shared" ca="1" si="187"/>
        <v>0</v>
      </c>
      <c r="DS28" s="1184">
        <f t="shared" ca="1" si="187"/>
        <v>0</v>
      </c>
      <c r="DT28" s="1184">
        <f t="shared" ca="1" si="187"/>
        <v>0</v>
      </c>
      <c r="DU28" s="1184">
        <f t="shared" ca="1" si="187"/>
        <v>0</v>
      </c>
      <c r="DV28" s="1184">
        <f t="shared" ca="1" si="187"/>
        <v>0</v>
      </c>
      <c r="DW28" s="1184">
        <f t="shared" ca="1" si="187"/>
        <v>0</v>
      </c>
      <c r="DX28" s="1184">
        <f t="shared" ca="1" si="187"/>
        <v>0</v>
      </c>
      <c r="DY28" s="1184">
        <f t="shared" ca="1" si="187"/>
        <v>0</v>
      </c>
      <c r="DZ28" s="1184">
        <f t="shared" ca="1" si="187"/>
        <v>0</v>
      </c>
      <c r="EA28" s="1184">
        <f t="shared" ca="1" si="187"/>
        <v>0</v>
      </c>
      <c r="EB28" s="1184">
        <f t="shared" ca="1" si="187"/>
        <v>0</v>
      </c>
      <c r="EC28" s="1184">
        <f t="shared" ca="1" si="187"/>
        <v>0</v>
      </c>
      <c r="ED28" s="1184">
        <f t="shared" ca="1" si="187"/>
        <v>0</v>
      </c>
      <c r="EE28" s="1184">
        <f t="shared" ca="1" si="187"/>
        <v>0</v>
      </c>
      <c r="EF28" s="1184">
        <f t="shared" ca="1" si="187"/>
        <v>0</v>
      </c>
      <c r="EG28" s="1184">
        <f t="shared" ref="EG28:EP28" ca="1" si="188">EG25</f>
        <v>0</v>
      </c>
      <c r="EH28" s="1184">
        <f t="shared" ca="1" si="188"/>
        <v>0</v>
      </c>
      <c r="EI28" s="1184">
        <f t="shared" ca="1" si="188"/>
        <v>0</v>
      </c>
      <c r="EJ28" s="1184">
        <f t="shared" ca="1" si="188"/>
        <v>0</v>
      </c>
      <c r="EK28" s="1184">
        <f t="shared" ca="1" si="188"/>
        <v>0</v>
      </c>
      <c r="EL28" s="1184">
        <f t="shared" ca="1" si="188"/>
        <v>0</v>
      </c>
      <c r="EM28" s="1184">
        <f t="shared" ca="1" si="188"/>
        <v>0</v>
      </c>
      <c r="EN28" s="1184">
        <f t="shared" ca="1" si="188"/>
        <v>0</v>
      </c>
      <c r="EO28" s="1184">
        <f t="shared" ca="1" si="188"/>
        <v>0</v>
      </c>
      <c r="EP28" s="1184">
        <f t="shared" ca="1" si="188"/>
        <v>0</v>
      </c>
    </row>
    <row r="29" spans="1:146" s="43" customFormat="1" ht="14.1" customHeight="1">
      <c r="A29" s="37"/>
      <c r="B29" s="390" t="s">
        <v>1021</v>
      </c>
      <c r="C29" s="841"/>
      <c r="D29" s="798" t="s">
        <v>97</v>
      </c>
      <c r="E29" s="848">
        <f t="shared" ref="E29:E34" si="189">SUM(G29:EP29)</f>
        <v>-280</v>
      </c>
      <c r="F29" s="843"/>
      <c r="G29" s="844"/>
      <c r="H29" s="1178">
        <f>-H20</f>
        <v>0</v>
      </c>
      <c r="I29" s="1178">
        <f t="shared" ref="I29:BT29" si="190">-I20</f>
        <v>0</v>
      </c>
      <c r="J29" s="1178">
        <f t="shared" si="190"/>
        <v>0</v>
      </c>
      <c r="K29" s="1178">
        <f t="shared" si="190"/>
        <v>0</v>
      </c>
      <c r="L29" s="1178">
        <f t="shared" si="190"/>
        <v>-28</v>
      </c>
      <c r="M29" s="1178">
        <f t="shared" si="190"/>
        <v>-56</v>
      </c>
      <c r="N29" s="1178">
        <f t="shared" si="190"/>
        <v>-56</v>
      </c>
      <c r="O29" s="1178">
        <f t="shared" si="190"/>
        <v>-56</v>
      </c>
      <c r="P29" s="1178">
        <f t="shared" si="190"/>
        <v>-56</v>
      </c>
      <c r="Q29" s="1178">
        <f t="shared" si="190"/>
        <v>-28</v>
      </c>
      <c r="R29" s="1178">
        <f t="shared" si="190"/>
        <v>0</v>
      </c>
      <c r="S29" s="1178">
        <f t="shared" si="190"/>
        <v>0</v>
      </c>
      <c r="T29" s="1178">
        <f t="shared" si="190"/>
        <v>0</v>
      </c>
      <c r="U29" s="1178">
        <f t="shared" si="190"/>
        <v>0</v>
      </c>
      <c r="V29" s="1178">
        <f t="shared" si="190"/>
        <v>0</v>
      </c>
      <c r="W29" s="1178">
        <f t="shared" si="190"/>
        <v>0</v>
      </c>
      <c r="X29" s="1178">
        <f t="shared" si="190"/>
        <v>0</v>
      </c>
      <c r="Y29" s="1178">
        <f t="shared" si="190"/>
        <v>0</v>
      </c>
      <c r="Z29" s="1178">
        <f t="shared" si="190"/>
        <v>0</v>
      </c>
      <c r="AA29" s="1178">
        <f t="shared" si="190"/>
        <v>0</v>
      </c>
      <c r="AB29" s="844">
        <f t="shared" si="190"/>
        <v>0</v>
      </c>
      <c r="AC29" s="844">
        <f t="shared" si="190"/>
        <v>0</v>
      </c>
      <c r="AD29" s="844">
        <f t="shared" si="190"/>
        <v>0</v>
      </c>
      <c r="AE29" s="844">
        <f t="shared" si="190"/>
        <v>0</v>
      </c>
      <c r="AF29" s="844">
        <f t="shared" si="190"/>
        <v>0</v>
      </c>
      <c r="AG29" s="844">
        <f t="shared" si="190"/>
        <v>0</v>
      </c>
      <c r="AH29" s="844">
        <f t="shared" si="190"/>
        <v>0</v>
      </c>
      <c r="AI29" s="844">
        <f t="shared" si="190"/>
        <v>0</v>
      </c>
      <c r="AJ29" s="844">
        <f t="shared" si="190"/>
        <v>0</v>
      </c>
      <c r="AK29" s="844">
        <f t="shared" si="190"/>
        <v>0</v>
      </c>
      <c r="AL29" s="844">
        <f t="shared" si="190"/>
        <v>0</v>
      </c>
      <c r="AM29" s="844">
        <f t="shared" si="190"/>
        <v>0</v>
      </c>
      <c r="AN29" s="844">
        <f t="shared" si="190"/>
        <v>0</v>
      </c>
      <c r="AO29" s="844">
        <f t="shared" si="190"/>
        <v>0</v>
      </c>
      <c r="AP29" s="844">
        <f t="shared" si="190"/>
        <v>0</v>
      </c>
      <c r="AQ29" s="844">
        <f t="shared" si="190"/>
        <v>0</v>
      </c>
      <c r="AR29" s="844">
        <f t="shared" si="190"/>
        <v>0</v>
      </c>
      <c r="AS29" s="844">
        <f t="shared" si="190"/>
        <v>0</v>
      </c>
      <c r="AT29" s="844">
        <f t="shared" si="190"/>
        <v>0</v>
      </c>
      <c r="AU29" s="844">
        <f t="shared" si="190"/>
        <v>0</v>
      </c>
      <c r="AV29" s="844">
        <f t="shared" si="190"/>
        <v>0</v>
      </c>
      <c r="AW29" s="844">
        <f t="shared" si="190"/>
        <v>0</v>
      </c>
      <c r="AX29" s="844">
        <f t="shared" si="190"/>
        <v>0</v>
      </c>
      <c r="AY29" s="844">
        <f t="shared" si="190"/>
        <v>0</v>
      </c>
      <c r="AZ29" s="844">
        <f t="shared" si="190"/>
        <v>0</v>
      </c>
      <c r="BA29" s="844">
        <f t="shared" si="190"/>
        <v>0</v>
      </c>
      <c r="BB29" s="844">
        <f t="shared" si="190"/>
        <v>0</v>
      </c>
      <c r="BC29" s="844">
        <f t="shared" si="190"/>
        <v>0</v>
      </c>
      <c r="BD29" s="844">
        <f t="shared" si="190"/>
        <v>0</v>
      </c>
      <c r="BE29" s="844">
        <f t="shared" si="190"/>
        <v>0</v>
      </c>
      <c r="BF29" s="844">
        <f t="shared" si="190"/>
        <v>0</v>
      </c>
      <c r="BG29" s="844">
        <f t="shared" si="190"/>
        <v>0</v>
      </c>
      <c r="BH29" s="844">
        <f t="shared" si="190"/>
        <v>0</v>
      </c>
      <c r="BI29" s="844">
        <f t="shared" si="190"/>
        <v>0</v>
      </c>
      <c r="BJ29" s="844">
        <f t="shared" si="190"/>
        <v>0</v>
      </c>
      <c r="BK29" s="844">
        <f t="shared" si="190"/>
        <v>0</v>
      </c>
      <c r="BL29" s="844">
        <f t="shared" si="190"/>
        <v>0</v>
      </c>
      <c r="BM29" s="844">
        <f t="shared" si="190"/>
        <v>0</v>
      </c>
      <c r="BN29" s="844">
        <f t="shared" si="190"/>
        <v>0</v>
      </c>
      <c r="BO29" s="844">
        <f t="shared" si="190"/>
        <v>0</v>
      </c>
      <c r="BP29" s="844">
        <f t="shared" si="190"/>
        <v>0</v>
      </c>
      <c r="BQ29" s="844">
        <f t="shared" si="190"/>
        <v>0</v>
      </c>
      <c r="BR29" s="844">
        <f t="shared" si="190"/>
        <v>0</v>
      </c>
      <c r="BS29" s="844">
        <f t="shared" si="190"/>
        <v>0</v>
      </c>
      <c r="BT29" s="844">
        <f t="shared" si="190"/>
        <v>0</v>
      </c>
      <c r="BU29" s="844">
        <f t="shared" ref="BU29:EF29" si="191">-BU20</f>
        <v>0</v>
      </c>
      <c r="BV29" s="844">
        <f t="shared" si="191"/>
        <v>0</v>
      </c>
      <c r="BW29" s="844">
        <f t="shared" si="191"/>
        <v>0</v>
      </c>
      <c r="BX29" s="844">
        <f t="shared" si="191"/>
        <v>0</v>
      </c>
      <c r="BY29" s="844">
        <f t="shared" si="191"/>
        <v>0</v>
      </c>
      <c r="BZ29" s="844">
        <f t="shared" si="191"/>
        <v>0</v>
      </c>
      <c r="CA29" s="844">
        <f t="shared" si="191"/>
        <v>0</v>
      </c>
      <c r="CB29" s="844">
        <f t="shared" si="191"/>
        <v>0</v>
      </c>
      <c r="CC29" s="844">
        <f t="shared" si="191"/>
        <v>0</v>
      </c>
      <c r="CD29" s="844">
        <f t="shared" si="191"/>
        <v>0</v>
      </c>
      <c r="CE29" s="844">
        <f t="shared" si="191"/>
        <v>0</v>
      </c>
      <c r="CF29" s="844">
        <f t="shared" si="191"/>
        <v>0</v>
      </c>
      <c r="CG29" s="844">
        <f t="shared" si="191"/>
        <v>0</v>
      </c>
      <c r="CH29" s="844">
        <f t="shared" si="191"/>
        <v>0</v>
      </c>
      <c r="CI29" s="844">
        <f t="shared" si="191"/>
        <v>0</v>
      </c>
      <c r="CJ29" s="844">
        <f t="shared" si="191"/>
        <v>0</v>
      </c>
      <c r="CK29" s="844">
        <f t="shared" si="191"/>
        <v>0</v>
      </c>
      <c r="CL29" s="844">
        <f t="shared" si="191"/>
        <v>0</v>
      </c>
      <c r="CM29" s="844">
        <f t="shared" si="191"/>
        <v>0</v>
      </c>
      <c r="CN29" s="844">
        <f t="shared" si="191"/>
        <v>0</v>
      </c>
      <c r="CO29" s="844">
        <f t="shared" si="191"/>
        <v>0</v>
      </c>
      <c r="CP29" s="844">
        <f t="shared" si="191"/>
        <v>0</v>
      </c>
      <c r="CQ29" s="844">
        <f t="shared" si="191"/>
        <v>0</v>
      </c>
      <c r="CR29" s="844">
        <f t="shared" si="191"/>
        <v>0</v>
      </c>
      <c r="CS29" s="844">
        <f t="shared" si="191"/>
        <v>0</v>
      </c>
      <c r="CT29" s="844">
        <f t="shared" si="191"/>
        <v>0</v>
      </c>
      <c r="CU29" s="844">
        <f t="shared" si="191"/>
        <v>0</v>
      </c>
      <c r="CV29" s="844">
        <f t="shared" si="191"/>
        <v>0</v>
      </c>
      <c r="CW29" s="844">
        <f t="shared" si="191"/>
        <v>0</v>
      </c>
      <c r="CX29" s="844">
        <f t="shared" si="191"/>
        <v>0</v>
      </c>
      <c r="CY29" s="844">
        <f t="shared" si="191"/>
        <v>0</v>
      </c>
      <c r="CZ29" s="844">
        <f t="shared" si="191"/>
        <v>0</v>
      </c>
      <c r="DA29" s="844">
        <f t="shared" si="191"/>
        <v>0</v>
      </c>
      <c r="DB29" s="844">
        <f t="shared" si="191"/>
        <v>0</v>
      </c>
      <c r="DC29" s="844">
        <f t="shared" si="191"/>
        <v>0</v>
      </c>
      <c r="DD29" s="844">
        <f t="shared" si="191"/>
        <v>0</v>
      </c>
      <c r="DE29" s="844">
        <f t="shared" si="191"/>
        <v>0</v>
      </c>
      <c r="DF29" s="844">
        <f t="shared" si="191"/>
        <v>0</v>
      </c>
      <c r="DG29" s="844">
        <f t="shared" si="191"/>
        <v>0</v>
      </c>
      <c r="DH29" s="844">
        <f t="shared" si="191"/>
        <v>0</v>
      </c>
      <c r="DI29" s="844">
        <f t="shared" si="191"/>
        <v>0</v>
      </c>
      <c r="DJ29" s="844">
        <f t="shared" si="191"/>
        <v>0</v>
      </c>
      <c r="DK29" s="844">
        <f t="shared" si="191"/>
        <v>0</v>
      </c>
      <c r="DL29" s="844">
        <f t="shared" si="191"/>
        <v>0</v>
      </c>
      <c r="DM29" s="844">
        <f t="shared" si="191"/>
        <v>0</v>
      </c>
      <c r="DN29" s="844">
        <f t="shared" si="191"/>
        <v>0</v>
      </c>
      <c r="DO29" s="844">
        <f t="shared" si="191"/>
        <v>0</v>
      </c>
      <c r="DP29" s="844">
        <f t="shared" si="191"/>
        <v>0</v>
      </c>
      <c r="DQ29" s="844">
        <f t="shared" si="191"/>
        <v>0</v>
      </c>
      <c r="DR29" s="844">
        <f t="shared" si="191"/>
        <v>0</v>
      </c>
      <c r="DS29" s="844">
        <f t="shared" si="191"/>
        <v>0</v>
      </c>
      <c r="DT29" s="844">
        <f t="shared" si="191"/>
        <v>0</v>
      </c>
      <c r="DU29" s="844">
        <f t="shared" si="191"/>
        <v>0</v>
      </c>
      <c r="DV29" s="844">
        <f t="shared" si="191"/>
        <v>0</v>
      </c>
      <c r="DW29" s="844">
        <f t="shared" si="191"/>
        <v>0</v>
      </c>
      <c r="DX29" s="844">
        <f t="shared" si="191"/>
        <v>0</v>
      </c>
      <c r="DY29" s="844">
        <f t="shared" si="191"/>
        <v>0</v>
      </c>
      <c r="DZ29" s="844">
        <f t="shared" si="191"/>
        <v>0</v>
      </c>
      <c r="EA29" s="844">
        <f t="shared" si="191"/>
        <v>0</v>
      </c>
      <c r="EB29" s="844">
        <f t="shared" si="191"/>
        <v>0</v>
      </c>
      <c r="EC29" s="844">
        <f t="shared" si="191"/>
        <v>0</v>
      </c>
      <c r="ED29" s="844">
        <f t="shared" si="191"/>
        <v>0</v>
      </c>
      <c r="EE29" s="844">
        <f t="shared" si="191"/>
        <v>0</v>
      </c>
      <c r="EF29" s="844">
        <f t="shared" si="191"/>
        <v>0</v>
      </c>
      <c r="EG29" s="844">
        <f t="shared" ref="EG29:EP29" si="192">-EG20</f>
        <v>0</v>
      </c>
      <c r="EH29" s="844">
        <f t="shared" si="192"/>
        <v>0</v>
      </c>
      <c r="EI29" s="844">
        <f t="shared" si="192"/>
        <v>0</v>
      </c>
      <c r="EJ29" s="844">
        <f t="shared" si="192"/>
        <v>0</v>
      </c>
      <c r="EK29" s="844">
        <f t="shared" si="192"/>
        <v>0</v>
      </c>
      <c r="EL29" s="844">
        <f t="shared" si="192"/>
        <v>0</v>
      </c>
      <c r="EM29" s="844">
        <f t="shared" si="192"/>
        <v>0</v>
      </c>
      <c r="EN29" s="844">
        <f t="shared" si="192"/>
        <v>0</v>
      </c>
      <c r="EO29" s="844">
        <f t="shared" si="192"/>
        <v>0</v>
      </c>
      <c r="EP29" s="844">
        <f t="shared" si="192"/>
        <v>0</v>
      </c>
    </row>
    <row r="30" spans="1:146" s="43" customFormat="1" ht="14.1" customHeight="1">
      <c r="A30" s="37"/>
      <c r="B30" s="390" t="s">
        <v>1022</v>
      </c>
      <c r="C30" s="847"/>
      <c r="D30" s="798" t="s">
        <v>97</v>
      </c>
      <c r="E30" s="848">
        <f t="shared" ca="1" si="189"/>
        <v>-6700.3357772329673</v>
      </c>
      <c r="F30" s="849"/>
      <c r="G30" s="729"/>
      <c r="H30" s="1178">
        <f t="shared" ref="H30:Q30" si="193">-H38</f>
        <v>0</v>
      </c>
      <c r="I30" s="1178">
        <f t="shared" si="193"/>
        <v>0</v>
      </c>
      <c r="J30" s="1178">
        <f t="shared" ca="1" si="193"/>
        <v>0</v>
      </c>
      <c r="K30" s="1178">
        <f t="shared" ca="1" si="193"/>
        <v>0</v>
      </c>
      <c r="L30" s="1178">
        <f t="shared" ca="1" si="193"/>
        <v>-6700.3357772329673</v>
      </c>
      <c r="M30" s="1178">
        <f t="shared" ca="1" si="193"/>
        <v>0</v>
      </c>
      <c r="N30" s="1178">
        <f t="shared" ca="1" si="193"/>
        <v>0</v>
      </c>
      <c r="O30" s="1178">
        <f t="shared" ca="1" si="193"/>
        <v>0</v>
      </c>
      <c r="P30" s="1178">
        <f t="shared" ca="1" si="193"/>
        <v>0</v>
      </c>
      <c r="Q30" s="1178">
        <f t="shared" ca="1" si="193"/>
        <v>0</v>
      </c>
      <c r="R30" s="1178">
        <f t="shared" ref="R30:CC30" ca="1" si="194">-R38</f>
        <v>0</v>
      </c>
      <c r="S30" s="1178">
        <f t="shared" ca="1" si="194"/>
        <v>0</v>
      </c>
      <c r="T30" s="1178">
        <f t="shared" ca="1" si="194"/>
        <v>0</v>
      </c>
      <c r="U30" s="1178">
        <f t="shared" ca="1" si="194"/>
        <v>0</v>
      </c>
      <c r="V30" s="1178">
        <f t="shared" ca="1" si="194"/>
        <v>0</v>
      </c>
      <c r="W30" s="1178">
        <f t="shared" ca="1" si="194"/>
        <v>0</v>
      </c>
      <c r="X30" s="1178">
        <f t="shared" ca="1" si="194"/>
        <v>0</v>
      </c>
      <c r="Y30" s="1178">
        <f t="shared" ca="1" si="194"/>
        <v>0</v>
      </c>
      <c r="Z30" s="1178">
        <f t="shared" ca="1" si="194"/>
        <v>0</v>
      </c>
      <c r="AA30" s="1178">
        <f t="shared" ca="1" si="194"/>
        <v>0</v>
      </c>
      <c r="AB30" s="729">
        <f t="shared" ca="1" si="194"/>
        <v>0</v>
      </c>
      <c r="AC30" s="729">
        <f t="shared" ca="1" si="194"/>
        <v>0</v>
      </c>
      <c r="AD30" s="729">
        <f t="shared" ca="1" si="194"/>
        <v>0</v>
      </c>
      <c r="AE30" s="729">
        <f t="shared" ca="1" si="194"/>
        <v>0</v>
      </c>
      <c r="AF30" s="729">
        <f t="shared" ca="1" si="194"/>
        <v>0</v>
      </c>
      <c r="AG30" s="729">
        <f t="shared" ca="1" si="194"/>
        <v>0</v>
      </c>
      <c r="AH30" s="729">
        <f t="shared" ca="1" si="194"/>
        <v>0</v>
      </c>
      <c r="AI30" s="729">
        <f t="shared" ca="1" si="194"/>
        <v>0</v>
      </c>
      <c r="AJ30" s="729">
        <f t="shared" ca="1" si="194"/>
        <v>0</v>
      </c>
      <c r="AK30" s="729">
        <f t="shared" ca="1" si="194"/>
        <v>0</v>
      </c>
      <c r="AL30" s="729">
        <f t="shared" ca="1" si="194"/>
        <v>0</v>
      </c>
      <c r="AM30" s="729">
        <f t="shared" ca="1" si="194"/>
        <v>0</v>
      </c>
      <c r="AN30" s="729">
        <f t="shared" ca="1" si="194"/>
        <v>0</v>
      </c>
      <c r="AO30" s="729">
        <f t="shared" ca="1" si="194"/>
        <v>0</v>
      </c>
      <c r="AP30" s="729">
        <f t="shared" ca="1" si="194"/>
        <v>0</v>
      </c>
      <c r="AQ30" s="729">
        <f t="shared" ca="1" si="194"/>
        <v>0</v>
      </c>
      <c r="AR30" s="729">
        <f t="shared" ca="1" si="194"/>
        <v>0</v>
      </c>
      <c r="AS30" s="729">
        <f t="shared" ca="1" si="194"/>
        <v>0</v>
      </c>
      <c r="AT30" s="729">
        <f t="shared" ca="1" si="194"/>
        <v>0</v>
      </c>
      <c r="AU30" s="729">
        <f t="shared" ca="1" si="194"/>
        <v>0</v>
      </c>
      <c r="AV30" s="729">
        <f t="shared" ca="1" si="194"/>
        <v>0</v>
      </c>
      <c r="AW30" s="729">
        <f t="shared" ca="1" si="194"/>
        <v>0</v>
      </c>
      <c r="AX30" s="729">
        <f t="shared" ca="1" si="194"/>
        <v>0</v>
      </c>
      <c r="AY30" s="729">
        <f t="shared" ca="1" si="194"/>
        <v>0</v>
      </c>
      <c r="AZ30" s="729">
        <f t="shared" ca="1" si="194"/>
        <v>0</v>
      </c>
      <c r="BA30" s="729">
        <f t="shared" ca="1" si="194"/>
        <v>0</v>
      </c>
      <c r="BB30" s="729">
        <f t="shared" ca="1" si="194"/>
        <v>0</v>
      </c>
      <c r="BC30" s="729">
        <f t="shared" ca="1" si="194"/>
        <v>0</v>
      </c>
      <c r="BD30" s="729">
        <f t="shared" ca="1" si="194"/>
        <v>0</v>
      </c>
      <c r="BE30" s="729">
        <f t="shared" ca="1" si="194"/>
        <v>0</v>
      </c>
      <c r="BF30" s="729">
        <f t="shared" ca="1" si="194"/>
        <v>0</v>
      </c>
      <c r="BG30" s="729">
        <f t="shared" ca="1" si="194"/>
        <v>0</v>
      </c>
      <c r="BH30" s="729">
        <f t="shared" ca="1" si="194"/>
        <v>0</v>
      </c>
      <c r="BI30" s="729">
        <f t="shared" ca="1" si="194"/>
        <v>0</v>
      </c>
      <c r="BJ30" s="729">
        <f t="shared" ca="1" si="194"/>
        <v>0</v>
      </c>
      <c r="BK30" s="729">
        <f t="shared" ca="1" si="194"/>
        <v>0</v>
      </c>
      <c r="BL30" s="729">
        <f t="shared" ca="1" si="194"/>
        <v>0</v>
      </c>
      <c r="BM30" s="729">
        <f t="shared" ca="1" si="194"/>
        <v>0</v>
      </c>
      <c r="BN30" s="729">
        <f t="shared" ca="1" si="194"/>
        <v>0</v>
      </c>
      <c r="BO30" s="729">
        <f t="shared" ca="1" si="194"/>
        <v>0</v>
      </c>
      <c r="BP30" s="729">
        <f t="shared" ca="1" si="194"/>
        <v>0</v>
      </c>
      <c r="BQ30" s="729">
        <f t="shared" ca="1" si="194"/>
        <v>0</v>
      </c>
      <c r="BR30" s="729">
        <f t="shared" ca="1" si="194"/>
        <v>0</v>
      </c>
      <c r="BS30" s="729">
        <f t="shared" ca="1" si="194"/>
        <v>0</v>
      </c>
      <c r="BT30" s="729">
        <f t="shared" ca="1" si="194"/>
        <v>0</v>
      </c>
      <c r="BU30" s="729">
        <f t="shared" ca="1" si="194"/>
        <v>0</v>
      </c>
      <c r="BV30" s="729">
        <f t="shared" ca="1" si="194"/>
        <v>0</v>
      </c>
      <c r="BW30" s="729">
        <f t="shared" ca="1" si="194"/>
        <v>0</v>
      </c>
      <c r="BX30" s="729">
        <f t="shared" ca="1" si="194"/>
        <v>0</v>
      </c>
      <c r="BY30" s="729">
        <f t="shared" ca="1" si="194"/>
        <v>0</v>
      </c>
      <c r="BZ30" s="729">
        <f t="shared" ca="1" si="194"/>
        <v>0</v>
      </c>
      <c r="CA30" s="729">
        <f t="shared" ca="1" si="194"/>
        <v>0</v>
      </c>
      <c r="CB30" s="729">
        <f t="shared" ca="1" si="194"/>
        <v>0</v>
      </c>
      <c r="CC30" s="729">
        <f t="shared" ca="1" si="194"/>
        <v>0</v>
      </c>
      <c r="CD30" s="729">
        <f t="shared" ref="CD30:EO30" ca="1" si="195">-CD38</f>
        <v>0</v>
      </c>
      <c r="CE30" s="729">
        <f t="shared" ca="1" si="195"/>
        <v>0</v>
      </c>
      <c r="CF30" s="729">
        <f t="shared" ca="1" si="195"/>
        <v>0</v>
      </c>
      <c r="CG30" s="729">
        <f t="shared" ca="1" si="195"/>
        <v>0</v>
      </c>
      <c r="CH30" s="729">
        <f t="shared" ca="1" si="195"/>
        <v>0</v>
      </c>
      <c r="CI30" s="729">
        <f t="shared" ca="1" si="195"/>
        <v>0</v>
      </c>
      <c r="CJ30" s="729">
        <f t="shared" ca="1" si="195"/>
        <v>0</v>
      </c>
      <c r="CK30" s="729">
        <f t="shared" ca="1" si="195"/>
        <v>0</v>
      </c>
      <c r="CL30" s="729">
        <f t="shared" ca="1" si="195"/>
        <v>0</v>
      </c>
      <c r="CM30" s="729">
        <f t="shared" ca="1" si="195"/>
        <v>0</v>
      </c>
      <c r="CN30" s="729">
        <f t="shared" ca="1" si="195"/>
        <v>0</v>
      </c>
      <c r="CO30" s="729">
        <f t="shared" ca="1" si="195"/>
        <v>0</v>
      </c>
      <c r="CP30" s="729">
        <f t="shared" ca="1" si="195"/>
        <v>0</v>
      </c>
      <c r="CQ30" s="729">
        <f t="shared" ca="1" si="195"/>
        <v>0</v>
      </c>
      <c r="CR30" s="729">
        <f t="shared" ca="1" si="195"/>
        <v>0</v>
      </c>
      <c r="CS30" s="729">
        <f t="shared" ca="1" si="195"/>
        <v>0</v>
      </c>
      <c r="CT30" s="729">
        <f t="shared" ca="1" si="195"/>
        <v>0</v>
      </c>
      <c r="CU30" s="729">
        <f t="shared" ca="1" si="195"/>
        <v>0</v>
      </c>
      <c r="CV30" s="729">
        <f t="shared" ca="1" si="195"/>
        <v>0</v>
      </c>
      <c r="CW30" s="729">
        <f t="shared" ca="1" si="195"/>
        <v>0</v>
      </c>
      <c r="CX30" s="729">
        <f t="shared" ca="1" si="195"/>
        <v>0</v>
      </c>
      <c r="CY30" s="729">
        <f t="shared" ca="1" si="195"/>
        <v>0</v>
      </c>
      <c r="CZ30" s="729">
        <f t="shared" ca="1" si="195"/>
        <v>0</v>
      </c>
      <c r="DA30" s="729">
        <f t="shared" ca="1" si="195"/>
        <v>0</v>
      </c>
      <c r="DB30" s="729">
        <f t="shared" ca="1" si="195"/>
        <v>0</v>
      </c>
      <c r="DC30" s="729">
        <f t="shared" ca="1" si="195"/>
        <v>0</v>
      </c>
      <c r="DD30" s="729">
        <f t="shared" ca="1" si="195"/>
        <v>0</v>
      </c>
      <c r="DE30" s="729">
        <f t="shared" ca="1" si="195"/>
        <v>0</v>
      </c>
      <c r="DF30" s="729">
        <f t="shared" ca="1" si="195"/>
        <v>0</v>
      </c>
      <c r="DG30" s="729">
        <f t="shared" ca="1" si="195"/>
        <v>0</v>
      </c>
      <c r="DH30" s="729">
        <f t="shared" ca="1" si="195"/>
        <v>0</v>
      </c>
      <c r="DI30" s="729">
        <f t="shared" ca="1" si="195"/>
        <v>0</v>
      </c>
      <c r="DJ30" s="729">
        <f t="shared" ca="1" si="195"/>
        <v>0</v>
      </c>
      <c r="DK30" s="729">
        <f t="shared" ca="1" si="195"/>
        <v>0</v>
      </c>
      <c r="DL30" s="729">
        <f t="shared" ca="1" si="195"/>
        <v>0</v>
      </c>
      <c r="DM30" s="729">
        <f t="shared" ca="1" si="195"/>
        <v>0</v>
      </c>
      <c r="DN30" s="729">
        <f t="shared" ca="1" si="195"/>
        <v>0</v>
      </c>
      <c r="DO30" s="729">
        <f t="shared" ca="1" si="195"/>
        <v>0</v>
      </c>
      <c r="DP30" s="729">
        <f t="shared" ca="1" si="195"/>
        <v>0</v>
      </c>
      <c r="DQ30" s="729">
        <f t="shared" ca="1" si="195"/>
        <v>0</v>
      </c>
      <c r="DR30" s="729">
        <f t="shared" ca="1" si="195"/>
        <v>0</v>
      </c>
      <c r="DS30" s="729">
        <f t="shared" ca="1" si="195"/>
        <v>0</v>
      </c>
      <c r="DT30" s="729">
        <f t="shared" ca="1" si="195"/>
        <v>0</v>
      </c>
      <c r="DU30" s="729">
        <f t="shared" ca="1" si="195"/>
        <v>0</v>
      </c>
      <c r="DV30" s="729">
        <f t="shared" ca="1" si="195"/>
        <v>0</v>
      </c>
      <c r="DW30" s="729">
        <f t="shared" ca="1" si="195"/>
        <v>0</v>
      </c>
      <c r="DX30" s="729">
        <f t="shared" ca="1" si="195"/>
        <v>0</v>
      </c>
      <c r="DY30" s="729">
        <f t="shared" ca="1" si="195"/>
        <v>0</v>
      </c>
      <c r="DZ30" s="729">
        <f t="shared" ca="1" si="195"/>
        <v>0</v>
      </c>
      <c r="EA30" s="729">
        <f t="shared" ca="1" si="195"/>
        <v>0</v>
      </c>
      <c r="EB30" s="729">
        <f t="shared" ca="1" si="195"/>
        <v>0</v>
      </c>
      <c r="EC30" s="729">
        <f t="shared" ca="1" si="195"/>
        <v>0</v>
      </c>
      <c r="ED30" s="729">
        <f t="shared" ca="1" si="195"/>
        <v>0</v>
      </c>
      <c r="EE30" s="729">
        <f t="shared" ca="1" si="195"/>
        <v>0</v>
      </c>
      <c r="EF30" s="729">
        <f t="shared" ca="1" si="195"/>
        <v>0</v>
      </c>
      <c r="EG30" s="729">
        <f t="shared" ca="1" si="195"/>
        <v>0</v>
      </c>
      <c r="EH30" s="729">
        <f t="shared" ca="1" si="195"/>
        <v>0</v>
      </c>
      <c r="EI30" s="729">
        <f t="shared" ca="1" si="195"/>
        <v>0</v>
      </c>
      <c r="EJ30" s="729">
        <f t="shared" ca="1" si="195"/>
        <v>0</v>
      </c>
      <c r="EK30" s="729">
        <f t="shared" ca="1" si="195"/>
        <v>0</v>
      </c>
      <c r="EL30" s="729">
        <f t="shared" ca="1" si="195"/>
        <v>0</v>
      </c>
      <c r="EM30" s="729">
        <f t="shared" ca="1" si="195"/>
        <v>0</v>
      </c>
      <c r="EN30" s="729">
        <f t="shared" ca="1" si="195"/>
        <v>0</v>
      </c>
      <c r="EO30" s="729">
        <f t="shared" ca="1" si="195"/>
        <v>0</v>
      </c>
      <c r="EP30" s="729">
        <f t="shared" ref="EP30" ca="1" si="196">-EP38</f>
        <v>0</v>
      </c>
    </row>
    <row r="31" spans="1:146" s="43" customFormat="1" ht="14.1" customHeight="1">
      <c r="A31" s="37"/>
      <c r="B31" s="390" t="s">
        <v>707</v>
      </c>
      <c r="C31" s="847"/>
      <c r="D31" s="798" t="s">
        <v>97</v>
      </c>
      <c r="E31" s="848">
        <f t="shared" ca="1" si="189"/>
        <v>446.68905181553112</v>
      </c>
      <c r="F31" s="849"/>
      <c r="G31" s="729"/>
      <c r="H31" s="1178">
        <f t="shared" ref="H31:AM31" si="197">H43</f>
        <v>0</v>
      </c>
      <c r="I31" s="1178">
        <f t="shared" si="197"/>
        <v>0</v>
      </c>
      <c r="J31" s="1178">
        <f t="shared" ca="1" si="197"/>
        <v>0</v>
      </c>
      <c r="K31" s="1178">
        <f t="shared" ca="1" si="197"/>
        <v>0</v>
      </c>
      <c r="L31" s="1178">
        <f t="shared" ca="1" si="197"/>
        <v>27.918065738470698</v>
      </c>
      <c r="M31" s="1178">
        <f t="shared" ca="1" si="197"/>
        <v>83.754197215412077</v>
      </c>
      <c r="N31" s="1178">
        <f t="shared" ca="1" si="197"/>
        <v>83.754197215412077</v>
      </c>
      <c r="O31" s="1178">
        <f t="shared" ca="1" si="197"/>
        <v>83.754197215412077</v>
      </c>
      <c r="P31" s="1178">
        <f t="shared" ca="1" si="197"/>
        <v>83.754197215412077</v>
      </c>
      <c r="Q31" s="1178">
        <f t="shared" ca="1" si="197"/>
        <v>83.754197215412077</v>
      </c>
      <c r="R31" s="1178">
        <f t="shared" ca="1" si="197"/>
        <v>0</v>
      </c>
      <c r="S31" s="1178">
        <f t="shared" ca="1" si="197"/>
        <v>0</v>
      </c>
      <c r="T31" s="1178">
        <f t="shared" ca="1" si="197"/>
        <v>0</v>
      </c>
      <c r="U31" s="1178">
        <f t="shared" ca="1" si="197"/>
        <v>0</v>
      </c>
      <c r="V31" s="1178">
        <f t="shared" ca="1" si="197"/>
        <v>0</v>
      </c>
      <c r="W31" s="1178">
        <f t="shared" ca="1" si="197"/>
        <v>0</v>
      </c>
      <c r="X31" s="1178">
        <f t="shared" ca="1" si="197"/>
        <v>0</v>
      </c>
      <c r="Y31" s="1178">
        <f t="shared" ca="1" si="197"/>
        <v>0</v>
      </c>
      <c r="Z31" s="1178">
        <f t="shared" ca="1" si="197"/>
        <v>0</v>
      </c>
      <c r="AA31" s="1178">
        <f t="shared" ca="1" si="197"/>
        <v>0</v>
      </c>
      <c r="AB31" s="729">
        <f t="shared" ca="1" si="197"/>
        <v>0</v>
      </c>
      <c r="AC31" s="729">
        <f t="shared" ca="1" si="197"/>
        <v>0</v>
      </c>
      <c r="AD31" s="729">
        <f t="shared" ca="1" si="197"/>
        <v>0</v>
      </c>
      <c r="AE31" s="729">
        <f t="shared" ca="1" si="197"/>
        <v>0</v>
      </c>
      <c r="AF31" s="729">
        <f t="shared" ca="1" si="197"/>
        <v>0</v>
      </c>
      <c r="AG31" s="729">
        <f t="shared" ca="1" si="197"/>
        <v>0</v>
      </c>
      <c r="AH31" s="729">
        <f t="shared" ca="1" si="197"/>
        <v>0</v>
      </c>
      <c r="AI31" s="729">
        <f t="shared" ca="1" si="197"/>
        <v>0</v>
      </c>
      <c r="AJ31" s="729">
        <f t="shared" ca="1" si="197"/>
        <v>0</v>
      </c>
      <c r="AK31" s="729">
        <f t="shared" ca="1" si="197"/>
        <v>0</v>
      </c>
      <c r="AL31" s="729">
        <f t="shared" ca="1" si="197"/>
        <v>0</v>
      </c>
      <c r="AM31" s="729">
        <f t="shared" ca="1" si="197"/>
        <v>0</v>
      </c>
      <c r="AN31" s="729">
        <f t="shared" ref="AN31:BS31" ca="1" si="198">AN43</f>
        <v>0</v>
      </c>
      <c r="AO31" s="729">
        <f t="shared" ca="1" si="198"/>
        <v>0</v>
      </c>
      <c r="AP31" s="729">
        <f t="shared" ca="1" si="198"/>
        <v>0</v>
      </c>
      <c r="AQ31" s="729">
        <f t="shared" ca="1" si="198"/>
        <v>0</v>
      </c>
      <c r="AR31" s="729">
        <f t="shared" ca="1" si="198"/>
        <v>0</v>
      </c>
      <c r="AS31" s="729">
        <f t="shared" ca="1" si="198"/>
        <v>0</v>
      </c>
      <c r="AT31" s="729">
        <f t="shared" ca="1" si="198"/>
        <v>0</v>
      </c>
      <c r="AU31" s="729">
        <f t="shared" ca="1" si="198"/>
        <v>0</v>
      </c>
      <c r="AV31" s="729">
        <f t="shared" ca="1" si="198"/>
        <v>0</v>
      </c>
      <c r="AW31" s="729">
        <f t="shared" ca="1" si="198"/>
        <v>0</v>
      </c>
      <c r="AX31" s="729">
        <f t="shared" ca="1" si="198"/>
        <v>0</v>
      </c>
      <c r="AY31" s="729">
        <f t="shared" ca="1" si="198"/>
        <v>0</v>
      </c>
      <c r="AZ31" s="729">
        <f t="shared" ca="1" si="198"/>
        <v>0</v>
      </c>
      <c r="BA31" s="729">
        <f t="shared" ca="1" si="198"/>
        <v>0</v>
      </c>
      <c r="BB31" s="729">
        <f t="shared" ca="1" si="198"/>
        <v>0</v>
      </c>
      <c r="BC31" s="729">
        <f t="shared" ca="1" si="198"/>
        <v>0</v>
      </c>
      <c r="BD31" s="729">
        <f t="shared" ca="1" si="198"/>
        <v>0</v>
      </c>
      <c r="BE31" s="729">
        <f t="shared" ca="1" si="198"/>
        <v>0</v>
      </c>
      <c r="BF31" s="729">
        <f t="shared" ca="1" si="198"/>
        <v>0</v>
      </c>
      <c r="BG31" s="729">
        <f t="shared" ca="1" si="198"/>
        <v>0</v>
      </c>
      <c r="BH31" s="729">
        <f t="shared" ca="1" si="198"/>
        <v>0</v>
      </c>
      <c r="BI31" s="729">
        <f t="shared" ca="1" si="198"/>
        <v>0</v>
      </c>
      <c r="BJ31" s="729">
        <f t="shared" ca="1" si="198"/>
        <v>0</v>
      </c>
      <c r="BK31" s="729">
        <f t="shared" ca="1" si="198"/>
        <v>0</v>
      </c>
      <c r="BL31" s="729">
        <f t="shared" ca="1" si="198"/>
        <v>0</v>
      </c>
      <c r="BM31" s="729">
        <f t="shared" ca="1" si="198"/>
        <v>0</v>
      </c>
      <c r="BN31" s="729">
        <f t="shared" ca="1" si="198"/>
        <v>0</v>
      </c>
      <c r="BO31" s="729">
        <f t="shared" ca="1" si="198"/>
        <v>0</v>
      </c>
      <c r="BP31" s="729">
        <f t="shared" ca="1" si="198"/>
        <v>0</v>
      </c>
      <c r="BQ31" s="729">
        <f t="shared" ca="1" si="198"/>
        <v>0</v>
      </c>
      <c r="BR31" s="729">
        <f t="shared" ca="1" si="198"/>
        <v>0</v>
      </c>
      <c r="BS31" s="729">
        <f t="shared" ca="1" si="198"/>
        <v>0</v>
      </c>
      <c r="BT31" s="729">
        <f t="shared" ref="BT31:CY31" ca="1" si="199">BT43</f>
        <v>0</v>
      </c>
      <c r="BU31" s="729">
        <f t="shared" ca="1" si="199"/>
        <v>0</v>
      </c>
      <c r="BV31" s="729">
        <f t="shared" ca="1" si="199"/>
        <v>0</v>
      </c>
      <c r="BW31" s="729">
        <f t="shared" ca="1" si="199"/>
        <v>0</v>
      </c>
      <c r="BX31" s="729">
        <f t="shared" ca="1" si="199"/>
        <v>0</v>
      </c>
      <c r="BY31" s="729">
        <f t="shared" ca="1" si="199"/>
        <v>0</v>
      </c>
      <c r="BZ31" s="729">
        <f t="shared" ca="1" si="199"/>
        <v>0</v>
      </c>
      <c r="CA31" s="729">
        <f t="shared" ca="1" si="199"/>
        <v>0</v>
      </c>
      <c r="CB31" s="729">
        <f t="shared" ca="1" si="199"/>
        <v>0</v>
      </c>
      <c r="CC31" s="729">
        <f t="shared" ca="1" si="199"/>
        <v>0</v>
      </c>
      <c r="CD31" s="729">
        <f t="shared" ca="1" si="199"/>
        <v>0</v>
      </c>
      <c r="CE31" s="729">
        <f t="shared" ca="1" si="199"/>
        <v>0</v>
      </c>
      <c r="CF31" s="729">
        <f t="shared" ca="1" si="199"/>
        <v>0</v>
      </c>
      <c r="CG31" s="729">
        <f t="shared" ca="1" si="199"/>
        <v>0</v>
      </c>
      <c r="CH31" s="729">
        <f t="shared" ca="1" si="199"/>
        <v>0</v>
      </c>
      <c r="CI31" s="729">
        <f t="shared" ca="1" si="199"/>
        <v>0</v>
      </c>
      <c r="CJ31" s="729">
        <f t="shared" ca="1" si="199"/>
        <v>0</v>
      </c>
      <c r="CK31" s="729">
        <f t="shared" ca="1" si="199"/>
        <v>0</v>
      </c>
      <c r="CL31" s="729">
        <f t="shared" ca="1" si="199"/>
        <v>0</v>
      </c>
      <c r="CM31" s="729">
        <f t="shared" ca="1" si="199"/>
        <v>0</v>
      </c>
      <c r="CN31" s="729">
        <f t="shared" ca="1" si="199"/>
        <v>0</v>
      </c>
      <c r="CO31" s="729">
        <f t="shared" ca="1" si="199"/>
        <v>0</v>
      </c>
      <c r="CP31" s="729">
        <f t="shared" ca="1" si="199"/>
        <v>0</v>
      </c>
      <c r="CQ31" s="729">
        <f t="shared" ca="1" si="199"/>
        <v>0</v>
      </c>
      <c r="CR31" s="729">
        <f t="shared" ca="1" si="199"/>
        <v>0</v>
      </c>
      <c r="CS31" s="729">
        <f t="shared" ca="1" si="199"/>
        <v>0</v>
      </c>
      <c r="CT31" s="729">
        <f t="shared" ca="1" si="199"/>
        <v>0</v>
      </c>
      <c r="CU31" s="729">
        <f t="shared" ca="1" si="199"/>
        <v>0</v>
      </c>
      <c r="CV31" s="729">
        <f t="shared" ca="1" si="199"/>
        <v>0</v>
      </c>
      <c r="CW31" s="729">
        <f t="shared" ca="1" si="199"/>
        <v>0</v>
      </c>
      <c r="CX31" s="729">
        <f t="shared" ca="1" si="199"/>
        <v>0</v>
      </c>
      <c r="CY31" s="729">
        <f t="shared" ca="1" si="199"/>
        <v>0</v>
      </c>
      <c r="CZ31" s="729">
        <f t="shared" ref="CZ31:EE31" ca="1" si="200">CZ43</f>
        <v>0</v>
      </c>
      <c r="DA31" s="729">
        <f t="shared" ca="1" si="200"/>
        <v>0</v>
      </c>
      <c r="DB31" s="729">
        <f t="shared" ca="1" si="200"/>
        <v>0</v>
      </c>
      <c r="DC31" s="729">
        <f t="shared" ca="1" si="200"/>
        <v>0</v>
      </c>
      <c r="DD31" s="729">
        <f t="shared" ca="1" si="200"/>
        <v>0</v>
      </c>
      <c r="DE31" s="729">
        <f t="shared" ca="1" si="200"/>
        <v>0</v>
      </c>
      <c r="DF31" s="729">
        <f t="shared" ca="1" si="200"/>
        <v>0</v>
      </c>
      <c r="DG31" s="729">
        <f t="shared" ca="1" si="200"/>
        <v>0</v>
      </c>
      <c r="DH31" s="729">
        <f t="shared" ca="1" si="200"/>
        <v>0</v>
      </c>
      <c r="DI31" s="729">
        <f t="shared" ca="1" si="200"/>
        <v>0</v>
      </c>
      <c r="DJ31" s="729">
        <f t="shared" ca="1" si="200"/>
        <v>0</v>
      </c>
      <c r="DK31" s="729">
        <f t="shared" ca="1" si="200"/>
        <v>0</v>
      </c>
      <c r="DL31" s="729">
        <f t="shared" ca="1" si="200"/>
        <v>0</v>
      </c>
      <c r="DM31" s="729">
        <f t="shared" ca="1" si="200"/>
        <v>0</v>
      </c>
      <c r="DN31" s="729">
        <f t="shared" ca="1" si="200"/>
        <v>0</v>
      </c>
      <c r="DO31" s="729">
        <f t="shared" ca="1" si="200"/>
        <v>0</v>
      </c>
      <c r="DP31" s="729">
        <f t="shared" ca="1" si="200"/>
        <v>0</v>
      </c>
      <c r="DQ31" s="729">
        <f t="shared" ca="1" si="200"/>
        <v>0</v>
      </c>
      <c r="DR31" s="729">
        <f t="shared" ca="1" si="200"/>
        <v>0</v>
      </c>
      <c r="DS31" s="729">
        <f t="shared" ca="1" si="200"/>
        <v>0</v>
      </c>
      <c r="DT31" s="729">
        <f t="shared" ca="1" si="200"/>
        <v>0</v>
      </c>
      <c r="DU31" s="729">
        <f t="shared" ca="1" si="200"/>
        <v>0</v>
      </c>
      <c r="DV31" s="729">
        <f t="shared" ca="1" si="200"/>
        <v>0</v>
      </c>
      <c r="DW31" s="729">
        <f t="shared" ca="1" si="200"/>
        <v>0</v>
      </c>
      <c r="DX31" s="729">
        <f t="shared" ca="1" si="200"/>
        <v>0</v>
      </c>
      <c r="DY31" s="729">
        <f t="shared" ca="1" si="200"/>
        <v>0</v>
      </c>
      <c r="DZ31" s="729">
        <f t="shared" ca="1" si="200"/>
        <v>0</v>
      </c>
      <c r="EA31" s="729">
        <f t="shared" ca="1" si="200"/>
        <v>0</v>
      </c>
      <c r="EB31" s="729">
        <f t="shared" ca="1" si="200"/>
        <v>0</v>
      </c>
      <c r="EC31" s="729">
        <f t="shared" ca="1" si="200"/>
        <v>0</v>
      </c>
      <c r="ED31" s="729">
        <f t="shared" ca="1" si="200"/>
        <v>0</v>
      </c>
      <c r="EE31" s="729">
        <f t="shared" ca="1" si="200"/>
        <v>0</v>
      </c>
      <c r="EF31" s="729">
        <f t="shared" ref="EF31:EP31" ca="1" si="201">EF43</f>
        <v>0</v>
      </c>
      <c r="EG31" s="729">
        <f t="shared" ca="1" si="201"/>
        <v>0</v>
      </c>
      <c r="EH31" s="729">
        <f t="shared" ca="1" si="201"/>
        <v>0</v>
      </c>
      <c r="EI31" s="729">
        <f t="shared" ca="1" si="201"/>
        <v>0</v>
      </c>
      <c r="EJ31" s="729">
        <f t="shared" ca="1" si="201"/>
        <v>0</v>
      </c>
      <c r="EK31" s="729">
        <f t="shared" ca="1" si="201"/>
        <v>0</v>
      </c>
      <c r="EL31" s="729">
        <f t="shared" ca="1" si="201"/>
        <v>0</v>
      </c>
      <c r="EM31" s="729">
        <f t="shared" ca="1" si="201"/>
        <v>0</v>
      </c>
      <c r="EN31" s="729">
        <f t="shared" ca="1" si="201"/>
        <v>0</v>
      </c>
      <c r="EO31" s="729">
        <f t="shared" ca="1" si="201"/>
        <v>0</v>
      </c>
      <c r="EP31" s="729">
        <f t="shared" ca="1" si="201"/>
        <v>0</v>
      </c>
    </row>
    <row r="32" spans="1:146" s="43" customFormat="1" ht="14.1" customHeight="1">
      <c r="A32" s="37"/>
      <c r="B32" s="390" t="s">
        <v>1023</v>
      </c>
      <c r="C32" s="847"/>
      <c r="D32" s="798" t="s">
        <v>97</v>
      </c>
      <c r="E32" s="848">
        <f t="shared" ca="1" si="189"/>
        <v>-1810</v>
      </c>
      <c r="F32" s="849"/>
      <c r="G32" s="729"/>
      <c r="H32" s="1178">
        <f>-H16</f>
        <v>0</v>
      </c>
      <c r="I32" s="1178">
        <f t="shared" ref="I32:BT32" si="202">-I16</f>
        <v>0</v>
      </c>
      <c r="J32" s="1178">
        <f t="shared" ca="1" si="202"/>
        <v>0</v>
      </c>
      <c r="K32" s="1178">
        <f t="shared" ca="1" si="202"/>
        <v>0</v>
      </c>
      <c r="L32" s="1178">
        <f t="shared" ca="1" si="202"/>
        <v>-830</v>
      </c>
      <c r="M32" s="1178">
        <f t="shared" ca="1" si="202"/>
        <v>0</v>
      </c>
      <c r="N32" s="1178">
        <f t="shared" ca="1" si="202"/>
        <v>0</v>
      </c>
      <c r="O32" s="1178">
        <f t="shared" ca="1" si="202"/>
        <v>0</v>
      </c>
      <c r="P32" s="1178">
        <f ca="1">-P16</f>
        <v>-979.99999999999989</v>
      </c>
      <c r="Q32" s="1178">
        <f t="shared" ca="1" si="202"/>
        <v>0</v>
      </c>
      <c r="R32" s="1178">
        <f t="shared" ca="1" si="202"/>
        <v>0</v>
      </c>
      <c r="S32" s="1178">
        <f t="shared" ca="1" si="202"/>
        <v>0</v>
      </c>
      <c r="T32" s="1178">
        <f t="shared" ca="1" si="202"/>
        <v>0</v>
      </c>
      <c r="U32" s="1178">
        <f t="shared" ca="1" si="202"/>
        <v>0</v>
      </c>
      <c r="V32" s="1178">
        <f t="shared" ca="1" si="202"/>
        <v>0</v>
      </c>
      <c r="W32" s="1178">
        <f t="shared" ca="1" si="202"/>
        <v>0</v>
      </c>
      <c r="X32" s="1178">
        <f t="shared" ca="1" si="202"/>
        <v>0</v>
      </c>
      <c r="Y32" s="1178">
        <f t="shared" ca="1" si="202"/>
        <v>0</v>
      </c>
      <c r="Z32" s="1178">
        <f t="shared" ca="1" si="202"/>
        <v>0</v>
      </c>
      <c r="AA32" s="1178">
        <f t="shared" ca="1" si="202"/>
        <v>0</v>
      </c>
      <c r="AB32" s="1178">
        <f t="shared" ca="1" si="202"/>
        <v>0</v>
      </c>
      <c r="AC32" s="1178">
        <f t="shared" ca="1" si="202"/>
        <v>0</v>
      </c>
      <c r="AD32" s="1178">
        <f t="shared" ca="1" si="202"/>
        <v>0</v>
      </c>
      <c r="AE32" s="1178">
        <f t="shared" ca="1" si="202"/>
        <v>0</v>
      </c>
      <c r="AF32" s="1178">
        <f t="shared" ca="1" si="202"/>
        <v>0</v>
      </c>
      <c r="AG32" s="1178">
        <f t="shared" ca="1" si="202"/>
        <v>0</v>
      </c>
      <c r="AH32" s="1178">
        <f t="shared" ca="1" si="202"/>
        <v>0</v>
      </c>
      <c r="AI32" s="1178">
        <f t="shared" ca="1" si="202"/>
        <v>0</v>
      </c>
      <c r="AJ32" s="1178">
        <f t="shared" ca="1" si="202"/>
        <v>0</v>
      </c>
      <c r="AK32" s="1178">
        <f t="shared" ca="1" si="202"/>
        <v>0</v>
      </c>
      <c r="AL32" s="1178">
        <f t="shared" si="202"/>
        <v>0</v>
      </c>
      <c r="AM32" s="1178">
        <f t="shared" si="202"/>
        <v>0</v>
      </c>
      <c r="AN32" s="1178">
        <f t="shared" si="202"/>
        <v>0</v>
      </c>
      <c r="AO32" s="1178">
        <f t="shared" si="202"/>
        <v>0</v>
      </c>
      <c r="AP32" s="1178">
        <f t="shared" si="202"/>
        <v>0</v>
      </c>
      <c r="AQ32" s="1178">
        <f t="shared" si="202"/>
        <v>0</v>
      </c>
      <c r="AR32" s="1178">
        <f t="shared" si="202"/>
        <v>0</v>
      </c>
      <c r="AS32" s="1178">
        <f t="shared" si="202"/>
        <v>0</v>
      </c>
      <c r="AT32" s="1178">
        <f t="shared" si="202"/>
        <v>0</v>
      </c>
      <c r="AU32" s="1178">
        <f t="shared" si="202"/>
        <v>0</v>
      </c>
      <c r="AV32" s="1178">
        <f t="shared" si="202"/>
        <v>0</v>
      </c>
      <c r="AW32" s="1178">
        <f t="shared" si="202"/>
        <v>0</v>
      </c>
      <c r="AX32" s="1178">
        <f t="shared" si="202"/>
        <v>0</v>
      </c>
      <c r="AY32" s="1178">
        <f t="shared" si="202"/>
        <v>0</v>
      </c>
      <c r="AZ32" s="1178">
        <f t="shared" si="202"/>
        <v>0</v>
      </c>
      <c r="BA32" s="1178">
        <f t="shared" si="202"/>
        <v>0</v>
      </c>
      <c r="BB32" s="1178">
        <f t="shared" si="202"/>
        <v>0</v>
      </c>
      <c r="BC32" s="1178">
        <f t="shared" si="202"/>
        <v>0</v>
      </c>
      <c r="BD32" s="1178">
        <f t="shared" si="202"/>
        <v>0</v>
      </c>
      <c r="BE32" s="1178">
        <f t="shared" si="202"/>
        <v>0</v>
      </c>
      <c r="BF32" s="1178">
        <f t="shared" si="202"/>
        <v>0</v>
      </c>
      <c r="BG32" s="1178">
        <f t="shared" si="202"/>
        <v>0</v>
      </c>
      <c r="BH32" s="1178">
        <f t="shared" si="202"/>
        <v>0</v>
      </c>
      <c r="BI32" s="1178">
        <f t="shared" si="202"/>
        <v>0</v>
      </c>
      <c r="BJ32" s="1178">
        <f t="shared" si="202"/>
        <v>0</v>
      </c>
      <c r="BK32" s="1178">
        <f t="shared" si="202"/>
        <v>0</v>
      </c>
      <c r="BL32" s="1178">
        <f t="shared" si="202"/>
        <v>0</v>
      </c>
      <c r="BM32" s="1178">
        <f t="shared" si="202"/>
        <v>0</v>
      </c>
      <c r="BN32" s="1178">
        <f t="shared" si="202"/>
        <v>0</v>
      </c>
      <c r="BO32" s="1178">
        <f t="shared" si="202"/>
        <v>0</v>
      </c>
      <c r="BP32" s="1178">
        <f t="shared" si="202"/>
        <v>0</v>
      </c>
      <c r="BQ32" s="1178">
        <f t="shared" si="202"/>
        <v>0</v>
      </c>
      <c r="BR32" s="1178">
        <f t="shared" si="202"/>
        <v>0</v>
      </c>
      <c r="BS32" s="1178">
        <f t="shared" si="202"/>
        <v>0</v>
      </c>
      <c r="BT32" s="1178">
        <f t="shared" si="202"/>
        <v>0</v>
      </c>
      <c r="BU32" s="1178">
        <f t="shared" ref="BU32:EF32" si="203">-BU16</f>
        <v>0</v>
      </c>
      <c r="BV32" s="1178">
        <f t="shared" si="203"/>
        <v>0</v>
      </c>
      <c r="BW32" s="1178">
        <f t="shared" si="203"/>
        <v>0</v>
      </c>
      <c r="BX32" s="1178">
        <f t="shared" si="203"/>
        <v>0</v>
      </c>
      <c r="BY32" s="1178">
        <f t="shared" si="203"/>
        <v>0</v>
      </c>
      <c r="BZ32" s="1178">
        <f t="shared" si="203"/>
        <v>0</v>
      </c>
      <c r="CA32" s="1178">
        <f t="shared" si="203"/>
        <v>0</v>
      </c>
      <c r="CB32" s="1178">
        <f t="shared" si="203"/>
        <v>0</v>
      </c>
      <c r="CC32" s="1178">
        <f t="shared" si="203"/>
        <v>0</v>
      </c>
      <c r="CD32" s="1178">
        <f t="shared" si="203"/>
        <v>0</v>
      </c>
      <c r="CE32" s="1178">
        <f t="shared" si="203"/>
        <v>0</v>
      </c>
      <c r="CF32" s="1178">
        <f t="shared" si="203"/>
        <v>0</v>
      </c>
      <c r="CG32" s="1178">
        <f t="shared" si="203"/>
        <v>0</v>
      </c>
      <c r="CH32" s="1178">
        <f t="shared" si="203"/>
        <v>0</v>
      </c>
      <c r="CI32" s="1178">
        <f t="shared" si="203"/>
        <v>0</v>
      </c>
      <c r="CJ32" s="1178">
        <f t="shared" si="203"/>
        <v>0</v>
      </c>
      <c r="CK32" s="1178">
        <f t="shared" si="203"/>
        <v>0</v>
      </c>
      <c r="CL32" s="1178">
        <f t="shared" si="203"/>
        <v>0</v>
      </c>
      <c r="CM32" s="1178">
        <f t="shared" si="203"/>
        <v>0</v>
      </c>
      <c r="CN32" s="1178">
        <f t="shared" si="203"/>
        <v>0</v>
      </c>
      <c r="CO32" s="1178">
        <f t="shared" si="203"/>
        <v>0</v>
      </c>
      <c r="CP32" s="1178">
        <f t="shared" si="203"/>
        <v>0</v>
      </c>
      <c r="CQ32" s="1178">
        <f t="shared" si="203"/>
        <v>0</v>
      </c>
      <c r="CR32" s="1178">
        <f t="shared" si="203"/>
        <v>0</v>
      </c>
      <c r="CS32" s="1178">
        <f t="shared" si="203"/>
        <v>0</v>
      </c>
      <c r="CT32" s="1178">
        <f t="shared" si="203"/>
        <v>0</v>
      </c>
      <c r="CU32" s="1178">
        <f t="shared" si="203"/>
        <v>0</v>
      </c>
      <c r="CV32" s="1178">
        <f t="shared" si="203"/>
        <v>0</v>
      </c>
      <c r="CW32" s="1178">
        <f t="shared" si="203"/>
        <v>0</v>
      </c>
      <c r="CX32" s="1178">
        <f t="shared" si="203"/>
        <v>0</v>
      </c>
      <c r="CY32" s="1178">
        <f t="shared" si="203"/>
        <v>0</v>
      </c>
      <c r="CZ32" s="1178">
        <f t="shared" si="203"/>
        <v>0</v>
      </c>
      <c r="DA32" s="1178">
        <f t="shared" si="203"/>
        <v>0</v>
      </c>
      <c r="DB32" s="1178">
        <f t="shared" si="203"/>
        <v>0</v>
      </c>
      <c r="DC32" s="1178">
        <f t="shared" si="203"/>
        <v>0</v>
      </c>
      <c r="DD32" s="1178">
        <f t="shared" si="203"/>
        <v>0</v>
      </c>
      <c r="DE32" s="1178">
        <f t="shared" si="203"/>
        <v>0</v>
      </c>
      <c r="DF32" s="1178">
        <f t="shared" si="203"/>
        <v>0</v>
      </c>
      <c r="DG32" s="1178">
        <f t="shared" si="203"/>
        <v>0</v>
      </c>
      <c r="DH32" s="1178">
        <f t="shared" si="203"/>
        <v>0</v>
      </c>
      <c r="DI32" s="1178">
        <f t="shared" si="203"/>
        <v>0</v>
      </c>
      <c r="DJ32" s="1178">
        <f t="shared" si="203"/>
        <v>0</v>
      </c>
      <c r="DK32" s="1178">
        <f t="shared" si="203"/>
        <v>0</v>
      </c>
      <c r="DL32" s="1178">
        <f t="shared" si="203"/>
        <v>0</v>
      </c>
      <c r="DM32" s="1178">
        <f t="shared" si="203"/>
        <v>0</v>
      </c>
      <c r="DN32" s="1178">
        <f t="shared" si="203"/>
        <v>0</v>
      </c>
      <c r="DO32" s="1178">
        <f t="shared" si="203"/>
        <v>0</v>
      </c>
      <c r="DP32" s="1178">
        <f t="shared" si="203"/>
        <v>0</v>
      </c>
      <c r="DQ32" s="1178">
        <f t="shared" si="203"/>
        <v>0</v>
      </c>
      <c r="DR32" s="1178">
        <f t="shared" si="203"/>
        <v>0</v>
      </c>
      <c r="DS32" s="1178">
        <f t="shared" si="203"/>
        <v>0</v>
      </c>
      <c r="DT32" s="1178">
        <f t="shared" si="203"/>
        <v>0</v>
      </c>
      <c r="DU32" s="1178">
        <f t="shared" si="203"/>
        <v>0</v>
      </c>
      <c r="DV32" s="1178">
        <f t="shared" si="203"/>
        <v>0</v>
      </c>
      <c r="DW32" s="1178">
        <f t="shared" si="203"/>
        <v>0</v>
      </c>
      <c r="DX32" s="1178">
        <f t="shared" si="203"/>
        <v>0</v>
      </c>
      <c r="DY32" s="1178">
        <f t="shared" si="203"/>
        <v>0</v>
      </c>
      <c r="DZ32" s="1178">
        <f t="shared" si="203"/>
        <v>0</v>
      </c>
      <c r="EA32" s="1178">
        <f t="shared" si="203"/>
        <v>0</v>
      </c>
      <c r="EB32" s="1178">
        <f t="shared" si="203"/>
        <v>0</v>
      </c>
      <c r="EC32" s="1178">
        <f t="shared" si="203"/>
        <v>0</v>
      </c>
      <c r="ED32" s="1178">
        <f t="shared" si="203"/>
        <v>0</v>
      </c>
      <c r="EE32" s="1178">
        <f t="shared" si="203"/>
        <v>0</v>
      </c>
      <c r="EF32" s="1178">
        <f t="shared" si="203"/>
        <v>0</v>
      </c>
      <c r="EG32" s="1178">
        <f t="shared" ref="EG32:EP32" si="204">-EG16</f>
        <v>0</v>
      </c>
      <c r="EH32" s="1178">
        <f t="shared" si="204"/>
        <v>0</v>
      </c>
      <c r="EI32" s="1178">
        <f t="shared" si="204"/>
        <v>0</v>
      </c>
      <c r="EJ32" s="1178">
        <f t="shared" si="204"/>
        <v>0</v>
      </c>
      <c r="EK32" s="1178">
        <f t="shared" si="204"/>
        <v>0</v>
      </c>
      <c r="EL32" s="1178">
        <f t="shared" si="204"/>
        <v>0</v>
      </c>
      <c r="EM32" s="1178">
        <f t="shared" si="204"/>
        <v>0</v>
      </c>
      <c r="EN32" s="1178">
        <f t="shared" si="204"/>
        <v>0</v>
      </c>
      <c r="EO32" s="1178">
        <f t="shared" si="204"/>
        <v>0</v>
      </c>
      <c r="EP32" s="1178">
        <f t="shared" si="204"/>
        <v>0</v>
      </c>
    </row>
    <row r="33" spans="1:163" s="43" customFormat="1" ht="14.1" customHeight="1">
      <c r="A33" s="37"/>
      <c r="B33" s="926" t="s">
        <v>1018</v>
      </c>
      <c r="C33" s="850"/>
      <c r="D33" s="851" t="s">
        <v>97</v>
      </c>
      <c r="E33" s="852">
        <f t="shared" ca="1" si="189"/>
        <v>1320</v>
      </c>
      <c r="F33" s="853"/>
      <c r="G33" s="838"/>
      <c r="H33" s="1179">
        <f t="shared" ref="H33:AM33" si="205">H54</f>
        <v>0</v>
      </c>
      <c r="I33" s="1179">
        <f t="shared" si="205"/>
        <v>0</v>
      </c>
      <c r="J33" s="1179">
        <f t="shared" ca="1" si="205"/>
        <v>0</v>
      </c>
      <c r="K33" s="1179">
        <f t="shared" ca="1" si="205"/>
        <v>0</v>
      </c>
      <c r="L33" s="1179">
        <f t="shared" ca="1" si="205"/>
        <v>207.5</v>
      </c>
      <c r="M33" s="1179">
        <f t="shared" ca="1" si="205"/>
        <v>207.5</v>
      </c>
      <c r="N33" s="1179">
        <f t="shared" ca="1" si="205"/>
        <v>207.5</v>
      </c>
      <c r="O33" s="1179">
        <f t="shared" ca="1" si="205"/>
        <v>207.5</v>
      </c>
      <c r="P33" s="1179">
        <f t="shared" ca="1" si="205"/>
        <v>245</v>
      </c>
      <c r="Q33" s="1179">
        <f t="shared" ca="1" si="205"/>
        <v>245</v>
      </c>
      <c r="R33" s="1179">
        <f t="shared" ca="1" si="205"/>
        <v>0</v>
      </c>
      <c r="S33" s="1179">
        <f t="shared" ca="1" si="205"/>
        <v>0</v>
      </c>
      <c r="T33" s="1179">
        <f t="shared" ca="1" si="205"/>
        <v>0</v>
      </c>
      <c r="U33" s="1179">
        <f t="shared" ca="1" si="205"/>
        <v>0</v>
      </c>
      <c r="V33" s="1179">
        <f t="shared" ca="1" si="205"/>
        <v>0</v>
      </c>
      <c r="W33" s="1179">
        <f t="shared" ca="1" si="205"/>
        <v>0</v>
      </c>
      <c r="X33" s="1179">
        <f t="shared" ca="1" si="205"/>
        <v>0</v>
      </c>
      <c r="Y33" s="1179">
        <f t="shared" ca="1" si="205"/>
        <v>0</v>
      </c>
      <c r="Z33" s="1179">
        <f t="shared" ca="1" si="205"/>
        <v>0</v>
      </c>
      <c r="AA33" s="1179">
        <f t="shared" ca="1" si="205"/>
        <v>0</v>
      </c>
      <c r="AB33" s="838">
        <f t="shared" ca="1" si="205"/>
        <v>0</v>
      </c>
      <c r="AC33" s="838">
        <f t="shared" ca="1" si="205"/>
        <v>0</v>
      </c>
      <c r="AD33" s="838">
        <f t="shared" ca="1" si="205"/>
        <v>0</v>
      </c>
      <c r="AE33" s="838">
        <f t="shared" ca="1" si="205"/>
        <v>0</v>
      </c>
      <c r="AF33" s="838">
        <f t="shared" ca="1" si="205"/>
        <v>0</v>
      </c>
      <c r="AG33" s="838">
        <f t="shared" ca="1" si="205"/>
        <v>0</v>
      </c>
      <c r="AH33" s="838">
        <f t="shared" ca="1" si="205"/>
        <v>0</v>
      </c>
      <c r="AI33" s="838">
        <f t="shared" ca="1" si="205"/>
        <v>0</v>
      </c>
      <c r="AJ33" s="838">
        <f t="shared" ca="1" si="205"/>
        <v>0</v>
      </c>
      <c r="AK33" s="838">
        <f t="shared" ca="1" si="205"/>
        <v>0</v>
      </c>
      <c r="AL33" s="838">
        <f t="shared" ca="1" si="205"/>
        <v>0</v>
      </c>
      <c r="AM33" s="838">
        <f t="shared" ca="1" si="205"/>
        <v>0</v>
      </c>
      <c r="AN33" s="838">
        <f t="shared" ref="AN33:BS33" ca="1" si="206">AN54</f>
        <v>0</v>
      </c>
      <c r="AO33" s="838">
        <f t="shared" ca="1" si="206"/>
        <v>0</v>
      </c>
      <c r="AP33" s="838">
        <f t="shared" ca="1" si="206"/>
        <v>0</v>
      </c>
      <c r="AQ33" s="838">
        <f t="shared" ca="1" si="206"/>
        <v>0</v>
      </c>
      <c r="AR33" s="838">
        <f t="shared" ca="1" si="206"/>
        <v>0</v>
      </c>
      <c r="AS33" s="838">
        <f t="shared" ca="1" si="206"/>
        <v>0</v>
      </c>
      <c r="AT33" s="838">
        <f t="shared" ca="1" si="206"/>
        <v>0</v>
      </c>
      <c r="AU33" s="838">
        <f t="shared" ca="1" si="206"/>
        <v>0</v>
      </c>
      <c r="AV33" s="838">
        <f t="shared" ca="1" si="206"/>
        <v>0</v>
      </c>
      <c r="AW33" s="838">
        <f t="shared" ca="1" si="206"/>
        <v>0</v>
      </c>
      <c r="AX33" s="838">
        <f t="shared" ca="1" si="206"/>
        <v>0</v>
      </c>
      <c r="AY33" s="838">
        <f t="shared" ca="1" si="206"/>
        <v>0</v>
      </c>
      <c r="AZ33" s="838">
        <f t="shared" ca="1" si="206"/>
        <v>0</v>
      </c>
      <c r="BA33" s="838">
        <f t="shared" ca="1" si="206"/>
        <v>0</v>
      </c>
      <c r="BB33" s="838">
        <f t="shared" ca="1" si="206"/>
        <v>0</v>
      </c>
      <c r="BC33" s="838">
        <f t="shared" ca="1" si="206"/>
        <v>0</v>
      </c>
      <c r="BD33" s="838">
        <f t="shared" ca="1" si="206"/>
        <v>0</v>
      </c>
      <c r="BE33" s="838">
        <f t="shared" ca="1" si="206"/>
        <v>0</v>
      </c>
      <c r="BF33" s="838">
        <f t="shared" ca="1" si="206"/>
        <v>0</v>
      </c>
      <c r="BG33" s="838">
        <f t="shared" ca="1" si="206"/>
        <v>0</v>
      </c>
      <c r="BH33" s="838">
        <f t="shared" ca="1" si="206"/>
        <v>0</v>
      </c>
      <c r="BI33" s="838">
        <f t="shared" ca="1" si="206"/>
        <v>0</v>
      </c>
      <c r="BJ33" s="838">
        <f t="shared" ca="1" si="206"/>
        <v>0</v>
      </c>
      <c r="BK33" s="838">
        <f t="shared" ca="1" si="206"/>
        <v>0</v>
      </c>
      <c r="BL33" s="838">
        <f t="shared" ca="1" si="206"/>
        <v>0</v>
      </c>
      <c r="BM33" s="838">
        <f t="shared" ca="1" si="206"/>
        <v>0</v>
      </c>
      <c r="BN33" s="838">
        <f t="shared" ca="1" si="206"/>
        <v>0</v>
      </c>
      <c r="BO33" s="838">
        <f t="shared" ca="1" si="206"/>
        <v>0</v>
      </c>
      <c r="BP33" s="838">
        <f t="shared" ca="1" si="206"/>
        <v>0</v>
      </c>
      <c r="BQ33" s="838">
        <f t="shared" ca="1" si="206"/>
        <v>0</v>
      </c>
      <c r="BR33" s="838">
        <f t="shared" ca="1" si="206"/>
        <v>0</v>
      </c>
      <c r="BS33" s="838">
        <f t="shared" ca="1" si="206"/>
        <v>0</v>
      </c>
      <c r="BT33" s="838">
        <f t="shared" ref="BT33:CY33" ca="1" si="207">BT54</f>
        <v>0</v>
      </c>
      <c r="BU33" s="838">
        <f t="shared" ca="1" si="207"/>
        <v>0</v>
      </c>
      <c r="BV33" s="838">
        <f t="shared" ca="1" si="207"/>
        <v>0</v>
      </c>
      <c r="BW33" s="838">
        <f t="shared" ca="1" si="207"/>
        <v>0</v>
      </c>
      <c r="BX33" s="838">
        <f t="shared" ca="1" si="207"/>
        <v>0</v>
      </c>
      <c r="BY33" s="838">
        <f t="shared" ca="1" si="207"/>
        <v>0</v>
      </c>
      <c r="BZ33" s="838">
        <f t="shared" ca="1" si="207"/>
        <v>0</v>
      </c>
      <c r="CA33" s="838">
        <f t="shared" ca="1" si="207"/>
        <v>0</v>
      </c>
      <c r="CB33" s="838">
        <f t="shared" ca="1" si="207"/>
        <v>0</v>
      </c>
      <c r="CC33" s="838">
        <f t="shared" ca="1" si="207"/>
        <v>0</v>
      </c>
      <c r="CD33" s="838">
        <f t="shared" ca="1" si="207"/>
        <v>0</v>
      </c>
      <c r="CE33" s="838">
        <f t="shared" ca="1" si="207"/>
        <v>0</v>
      </c>
      <c r="CF33" s="838">
        <f t="shared" ca="1" si="207"/>
        <v>0</v>
      </c>
      <c r="CG33" s="838">
        <f t="shared" ca="1" si="207"/>
        <v>0</v>
      </c>
      <c r="CH33" s="838">
        <f t="shared" ca="1" si="207"/>
        <v>0</v>
      </c>
      <c r="CI33" s="838">
        <f t="shared" ca="1" si="207"/>
        <v>0</v>
      </c>
      <c r="CJ33" s="838">
        <f t="shared" ca="1" si="207"/>
        <v>0</v>
      </c>
      <c r="CK33" s="838">
        <f t="shared" ca="1" si="207"/>
        <v>0</v>
      </c>
      <c r="CL33" s="838">
        <f t="shared" ca="1" si="207"/>
        <v>0</v>
      </c>
      <c r="CM33" s="838">
        <f t="shared" ca="1" si="207"/>
        <v>0</v>
      </c>
      <c r="CN33" s="838">
        <f t="shared" ca="1" si="207"/>
        <v>0</v>
      </c>
      <c r="CO33" s="838">
        <f t="shared" ca="1" si="207"/>
        <v>0</v>
      </c>
      <c r="CP33" s="838">
        <f t="shared" ca="1" si="207"/>
        <v>0</v>
      </c>
      <c r="CQ33" s="838">
        <f t="shared" ca="1" si="207"/>
        <v>0</v>
      </c>
      <c r="CR33" s="838">
        <f t="shared" ca="1" si="207"/>
        <v>0</v>
      </c>
      <c r="CS33" s="838">
        <f t="shared" ca="1" si="207"/>
        <v>0</v>
      </c>
      <c r="CT33" s="838">
        <f t="shared" ca="1" si="207"/>
        <v>0</v>
      </c>
      <c r="CU33" s="838">
        <f t="shared" ca="1" si="207"/>
        <v>0</v>
      </c>
      <c r="CV33" s="838">
        <f t="shared" ca="1" si="207"/>
        <v>0</v>
      </c>
      <c r="CW33" s="838">
        <f t="shared" ca="1" si="207"/>
        <v>0</v>
      </c>
      <c r="CX33" s="838">
        <f t="shared" ca="1" si="207"/>
        <v>0</v>
      </c>
      <c r="CY33" s="838">
        <f t="shared" ca="1" si="207"/>
        <v>0</v>
      </c>
      <c r="CZ33" s="838">
        <f t="shared" ref="CZ33:EE33" ca="1" si="208">CZ54</f>
        <v>0</v>
      </c>
      <c r="DA33" s="838">
        <f t="shared" ca="1" si="208"/>
        <v>0</v>
      </c>
      <c r="DB33" s="838">
        <f t="shared" ca="1" si="208"/>
        <v>0</v>
      </c>
      <c r="DC33" s="838">
        <f t="shared" ca="1" si="208"/>
        <v>0</v>
      </c>
      <c r="DD33" s="838">
        <f t="shared" ca="1" si="208"/>
        <v>0</v>
      </c>
      <c r="DE33" s="838">
        <f t="shared" ca="1" si="208"/>
        <v>0</v>
      </c>
      <c r="DF33" s="838">
        <f t="shared" ca="1" si="208"/>
        <v>0</v>
      </c>
      <c r="DG33" s="838">
        <f t="shared" ca="1" si="208"/>
        <v>0</v>
      </c>
      <c r="DH33" s="838">
        <f t="shared" ca="1" si="208"/>
        <v>0</v>
      </c>
      <c r="DI33" s="838">
        <f t="shared" ca="1" si="208"/>
        <v>0</v>
      </c>
      <c r="DJ33" s="838">
        <f t="shared" ca="1" si="208"/>
        <v>0</v>
      </c>
      <c r="DK33" s="838">
        <f t="shared" ca="1" si="208"/>
        <v>0</v>
      </c>
      <c r="DL33" s="838">
        <f t="shared" ca="1" si="208"/>
        <v>0</v>
      </c>
      <c r="DM33" s="838">
        <f t="shared" ca="1" si="208"/>
        <v>0</v>
      </c>
      <c r="DN33" s="838">
        <f t="shared" ca="1" si="208"/>
        <v>0</v>
      </c>
      <c r="DO33" s="838">
        <f t="shared" ca="1" si="208"/>
        <v>0</v>
      </c>
      <c r="DP33" s="838">
        <f t="shared" ca="1" si="208"/>
        <v>0</v>
      </c>
      <c r="DQ33" s="838">
        <f t="shared" ca="1" si="208"/>
        <v>0</v>
      </c>
      <c r="DR33" s="838">
        <f t="shared" ca="1" si="208"/>
        <v>0</v>
      </c>
      <c r="DS33" s="838">
        <f t="shared" ca="1" si="208"/>
        <v>0</v>
      </c>
      <c r="DT33" s="838">
        <f t="shared" ca="1" si="208"/>
        <v>0</v>
      </c>
      <c r="DU33" s="838">
        <f t="shared" ca="1" si="208"/>
        <v>0</v>
      </c>
      <c r="DV33" s="838">
        <f t="shared" ca="1" si="208"/>
        <v>0</v>
      </c>
      <c r="DW33" s="838">
        <f t="shared" ca="1" si="208"/>
        <v>0</v>
      </c>
      <c r="DX33" s="838">
        <f t="shared" ca="1" si="208"/>
        <v>0</v>
      </c>
      <c r="DY33" s="838">
        <f t="shared" ca="1" si="208"/>
        <v>0</v>
      </c>
      <c r="DZ33" s="838">
        <f t="shared" ca="1" si="208"/>
        <v>0</v>
      </c>
      <c r="EA33" s="838">
        <f t="shared" ca="1" si="208"/>
        <v>0</v>
      </c>
      <c r="EB33" s="838">
        <f t="shared" ca="1" si="208"/>
        <v>0</v>
      </c>
      <c r="EC33" s="838">
        <f t="shared" ca="1" si="208"/>
        <v>0</v>
      </c>
      <c r="ED33" s="838">
        <f t="shared" ca="1" si="208"/>
        <v>0</v>
      </c>
      <c r="EE33" s="838">
        <f t="shared" ca="1" si="208"/>
        <v>0</v>
      </c>
      <c r="EF33" s="838">
        <f t="shared" ref="EF33:EP33" ca="1" si="209">EF54</f>
        <v>0</v>
      </c>
      <c r="EG33" s="838">
        <f t="shared" ca="1" si="209"/>
        <v>0</v>
      </c>
      <c r="EH33" s="838">
        <f t="shared" ca="1" si="209"/>
        <v>0</v>
      </c>
      <c r="EI33" s="838">
        <f t="shared" ca="1" si="209"/>
        <v>0</v>
      </c>
      <c r="EJ33" s="838">
        <f t="shared" ca="1" si="209"/>
        <v>0</v>
      </c>
      <c r="EK33" s="838">
        <f t="shared" ca="1" si="209"/>
        <v>0</v>
      </c>
      <c r="EL33" s="838">
        <f t="shared" ca="1" si="209"/>
        <v>0</v>
      </c>
      <c r="EM33" s="838">
        <f t="shared" ca="1" si="209"/>
        <v>0</v>
      </c>
      <c r="EN33" s="838">
        <f t="shared" ca="1" si="209"/>
        <v>0</v>
      </c>
      <c r="EO33" s="838">
        <f t="shared" ca="1" si="209"/>
        <v>0</v>
      </c>
      <c r="EP33" s="838">
        <f t="shared" ca="1" si="209"/>
        <v>0</v>
      </c>
    </row>
    <row r="34" spans="1:163" s="35" customFormat="1" ht="14.1" customHeight="1">
      <c r="A34" s="190"/>
      <c r="B34" s="1187" t="s">
        <v>708</v>
      </c>
      <c r="C34" s="1188"/>
      <c r="D34" s="1189" t="s">
        <v>97</v>
      </c>
      <c r="E34" s="1190">
        <f t="shared" ca="1" si="189"/>
        <v>137976.35327458259</v>
      </c>
      <c r="F34" s="1191"/>
      <c r="G34" s="1192"/>
      <c r="H34" s="1192">
        <f t="shared" ref="H34:K34" ca="1" si="210">SUM(H28:H33)</f>
        <v>0</v>
      </c>
      <c r="I34" s="1192">
        <f t="shared" ca="1" si="210"/>
        <v>0</v>
      </c>
      <c r="J34" s="1192">
        <f t="shared" ca="1" si="210"/>
        <v>0</v>
      </c>
      <c r="K34" s="1190">
        <f t="shared" ca="1" si="210"/>
        <v>0</v>
      </c>
      <c r="L34" s="1192">
        <f ca="1">SUM(L28:L33)</f>
        <v>27547.41151251999</v>
      </c>
      <c r="M34" s="1192">
        <f t="shared" ref="M34:BX34" ca="1" si="211">SUM(M28:M33)</f>
        <v>11664.000190931161</v>
      </c>
      <c r="N34" s="1192">
        <f t="shared" ca="1" si="211"/>
        <v>22896.85966859711</v>
      </c>
      <c r="O34" s="1192">
        <f t="shared" ca="1" si="211"/>
        <v>23222.978301432282</v>
      </c>
      <c r="P34" s="1192">
        <f t="shared" ca="1" si="211"/>
        <v>23605.439111326185</v>
      </c>
      <c r="Q34" s="1192">
        <f t="shared" ca="1" si="211"/>
        <v>29039.664489775852</v>
      </c>
      <c r="R34" s="1192">
        <f t="shared" ca="1" si="211"/>
        <v>0</v>
      </c>
      <c r="S34" s="1192">
        <f t="shared" ca="1" si="211"/>
        <v>0</v>
      </c>
      <c r="T34" s="1192">
        <f t="shared" ca="1" si="211"/>
        <v>0</v>
      </c>
      <c r="U34" s="1192">
        <f t="shared" ca="1" si="211"/>
        <v>0</v>
      </c>
      <c r="V34" s="1192">
        <f t="shared" ca="1" si="211"/>
        <v>0</v>
      </c>
      <c r="W34" s="1192">
        <f t="shared" ca="1" si="211"/>
        <v>0</v>
      </c>
      <c r="X34" s="1192">
        <f t="shared" ca="1" si="211"/>
        <v>0</v>
      </c>
      <c r="Y34" s="1192">
        <f t="shared" ca="1" si="211"/>
        <v>0</v>
      </c>
      <c r="Z34" s="1192">
        <f t="shared" ca="1" si="211"/>
        <v>0</v>
      </c>
      <c r="AA34" s="1192">
        <f t="shared" ca="1" si="211"/>
        <v>0</v>
      </c>
      <c r="AB34" s="1192">
        <f t="shared" ca="1" si="211"/>
        <v>0</v>
      </c>
      <c r="AC34" s="1192">
        <f t="shared" ca="1" si="211"/>
        <v>0</v>
      </c>
      <c r="AD34" s="1192">
        <f t="shared" ca="1" si="211"/>
        <v>0</v>
      </c>
      <c r="AE34" s="1192">
        <f t="shared" ca="1" si="211"/>
        <v>0</v>
      </c>
      <c r="AF34" s="1192">
        <f t="shared" ca="1" si="211"/>
        <v>0</v>
      </c>
      <c r="AG34" s="1192">
        <f t="shared" ca="1" si="211"/>
        <v>0</v>
      </c>
      <c r="AH34" s="1192">
        <f t="shared" ca="1" si="211"/>
        <v>0</v>
      </c>
      <c r="AI34" s="1192">
        <f t="shared" ca="1" si="211"/>
        <v>0</v>
      </c>
      <c r="AJ34" s="1192">
        <f t="shared" ca="1" si="211"/>
        <v>0</v>
      </c>
      <c r="AK34" s="1192">
        <f t="shared" ca="1" si="211"/>
        <v>0</v>
      </c>
      <c r="AL34" s="1192">
        <f t="shared" ca="1" si="211"/>
        <v>0</v>
      </c>
      <c r="AM34" s="1192">
        <f t="shared" ca="1" si="211"/>
        <v>0</v>
      </c>
      <c r="AN34" s="1192">
        <f t="shared" ca="1" si="211"/>
        <v>0</v>
      </c>
      <c r="AO34" s="1192">
        <f t="shared" ca="1" si="211"/>
        <v>0</v>
      </c>
      <c r="AP34" s="1192">
        <f t="shared" ca="1" si="211"/>
        <v>0</v>
      </c>
      <c r="AQ34" s="1192">
        <f t="shared" ca="1" si="211"/>
        <v>0</v>
      </c>
      <c r="AR34" s="1192">
        <f t="shared" ca="1" si="211"/>
        <v>0</v>
      </c>
      <c r="AS34" s="1192">
        <f t="shared" ca="1" si="211"/>
        <v>0</v>
      </c>
      <c r="AT34" s="1192">
        <f t="shared" ca="1" si="211"/>
        <v>0</v>
      </c>
      <c r="AU34" s="1192">
        <f t="shared" ca="1" si="211"/>
        <v>0</v>
      </c>
      <c r="AV34" s="1192">
        <f t="shared" ca="1" si="211"/>
        <v>0</v>
      </c>
      <c r="AW34" s="1192">
        <f t="shared" ca="1" si="211"/>
        <v>0</v>
      </c>
      <c r="AX34" s="1192">
        <f t="shared" ca="1" si="211"/>
        <v>0</v>
      </c>
      <c r="AY34" s="1192">
        <f t="shared" ca="1" si="211"/>
        <v>0</v>
      </c>
      <c r="AZ34" s="1192">
        <f t="shared" ca="1" si="211"/>
        <v>0</v>
      </c>
      <c r="BA34" s="1192">
        <f t="shared" ca="1" si="211"/>
        <v>0</v>
      </c>
      <c r="BB34" s="1192">
        <f t="shared" ca="1" si="211"/>
        <v>0</v>
      </c>
      <c r="BC34" s="1192">
        <f t="shared" ca="1" si="211"/>
        <v>0</v>
      </c>
      <c r="BD34" s="1192">
        <f t="shared" ca="1" si="211"/>
        <v>0</v>
      </c>
      <c r="BE34" s="1192">
        <f t="shared" ca="1" si="211"/>
        <v>0</v>
      </c>
      <c r="BF34" s="1192">
        <f t="shared" ca="1" si="211"/>
        <v>0</v>
      </c>
      <c r="BG34" s="1192">
        <f t="shared" ca="1" si="211"/>
        <v>0</v>
      </c>
      <c r="BH34" s="1192">
        <f t="shared" ca="1" si="211"/>
        <v>0</v>
      </c>
      <c r="BI34" s="1192">
        <f t="shared" ca="1" si="211"/>
        <v>0</v>
      </c>
      <c r="BJ34" s="1192">
        <f t="shared" ca="1" si="211"/>
        <v>0</v>
      </c>
      <c r="BK34" s="1192">
        <f t="shared" ca="1" si="211"/>
        <v>0</v>
      </c>
      <c r="BL34" s="1192">
        <f t="shared" ca="1" si="211"/>
        <v>0</v>
      </c>
      <c r="BM34" s="1192">
        <f t="shared" ca="1" si="211"/>
        <v>0</v>
      </c>
      <c r="BN34" s="1192">
        <f t="shared" ca="1" si="211"/>
        <v>0</v>
      </c>
      <c r="BO34" s="1192">
        <f t="shared" ca="1" si="211"/>
        <v>0</v>
      </c>
      <c r="BP34" s="1192">
        <f t="shared" ca="1" si="211"/>
        <v>0</v>
      </c>
      <c r="BQ34" s="1192">
        <f t="shared" ca="1" si="211"/>
        <v>0</v>
      </c>
      <c r="BR34" s="1192">
        <f t="shared" ca="1" si="211"/>
        <v>0</v>
      </c>
      <c r="BS34" s="1192">
        <f t="shared" ca="1" si="211"/>
        <v>0</v>
      </c>
      <c r="BT34" s="1192">
        <f t="shared" ca="1" si="211"/>
        <v>0</v>
      </c>
      <c r="BU34" s="1192">
        <f t="shared" ca="1" si="211"/>
        <v>0</v>
      </c>
      <c r="BV34" s="1192">
        <f t="shared" ca="1" si="211"/>
        <v>0</v>
      </c>
      <c r="BW34" s="1192">
        <f t="shared" ca="1" si="211"/>
        <v>0</v>
      </c>
      <c r="BX34" s="1192">
        <f t="shared" ca="1" si="211"/>
        <v>0</v>
      </c>
      <c r="BY34" s="1192">
        <f t="shared" ref="BY34:EJ34" ca="1" si="212">SUM(BY28:BY33)</f>
        <v>0</v>
      </c>
      <c r="BZ34" s="1192">
        <f t="shared" ca="1" si="212"/>
        <v>0</v>
      </c>
      <c r="CA34" s="1192">
        <f t="shared" ca="1" si="212"/>
        <v>0</v>
      </c>
      <c r="CB34" s="1192">
        <f t="shared" ca="1" si="212"/>
        <v>0</v>
      </c>
      <c r="CC34" s="1192">
        <f t="shared" ca="1" si="212"/>
        <v>0</v>
      </c>
      <c r="CD34" s="1192">
        <f t="shared" ca="1" si="212"/>
        <v>0</v>
      </c>
      <c r="CE34" s="1192">
        <f t="shared" ca="1" si="212"/>
        <v>0</v>
      </c>
      <c r="CF34" s="1192">
        <f t="shared" ca="1" si="212"/>
        <v>0</v>
      </c>
      <c r="CG34" s="1192">
        <f t="shared" ca="1" si="212"/>
        <v>0</v>
      </c>
      <c r="CH34" s="1192">
        <f t="shared" ca="1" si="212"/>
        <v>0</v>
      </c>
      <c r="CI34" s="1192">
        <f t="shared" ca="1" si="212"/>
        <v>0</v>
      </c>
      <c r="CJ34" s="1192">
        <f t="shared" ca="1" si="212"/>
        <v>0</v>
      </c>
      <c r="CK34" s="1192">
        <f t="shared" ca="1" si="212"/>
        <v>0</v>
      </c>
      <c r="CL34" s="1192">
        <f t="shared" ca="1" si="212"/>
        <v>0</v>
      </c>
      <c r="CM34" s="1192">
        <f t="shared" ca="1" si="212"/>
        <v>0</v>
      </c>
      <c r="CN34" s="1192">
        <f t="shared" ca="1" si="212"/>
        <v>0</v>
      </c>
      <c r="CO34" s="1192">
        <f t="shared" ca="1" si="212"/>
        <v>0</v>
      </c>
      <c r="CP34" s="1192">
        <f t="shared" ca="1" si="212"/>
        <v>0</v>
      </c>
      <c r="CQ34" s="1192">
        <f t="shared" ca="1" si="212"/>
        <v>0</v>
      </c>
      <c r="CR34" s="1192">
        <f t="shared" ca="1" si="212"/>
        <v>0</v>
      </c>
      <c r="CS34" s="1192">
        <f t="shared" ca="1" si="212"/>
        <v>0</v>
      </c>
      <c r="CT34" s="1192">
        <f t="shared" ca="1" si="212"/>
        <v>0</v>
      </c>
      <c r="CU34" s="1192">
        <f t="shared" ca="1" si="212"/>
        <v>0</v>
      </c>
      <c r="CV34" s="1192">
        <f t="shared" ca="1" si="212"/>
        <v>0</v>
      </c>
      <c r="CW34" s="1192">
        <f t="shared" ca="1" si="212"/>
        <v>0</v>
      </c>
      <c r="CX34" s="1192">
        <f t="shared" ca="1" si="212"/>
        <v>0</v>
      </c>
      <c r="CY34" s="1192">
        <f t="shared" ca="1" si="212"/>
        <v>0</v>
      </c>
      <c r="CZ34" s="1192">
        <f t="shared" ca="1" si="212"/>
        <v>0</v>
      </c>
      <c r="DA34" s="1192">
        <f t="shared" ca="1" si="212"/>
        <v>0</v>
      </c>
      <c r="DB34" s="1192">
        <f t="shared" ca="1" si="212"/>
        <v>0</v>
      </c>
      <c r="DC34" s="1192">
        <f t="shared" ca="1" si="212"/>
        <v>0</v>
      </c>
      <c r="DD34" s="1192">
        <f t="shared" ca="1" si="212"/>
        <v>0</v>
      </c>
      <c r="DE34" s="1192">
        <f t="shared" ca="1" si="212"/>
        <v>0</v>
      </c>
      <c r="DF34" s="1192">
        <f t="shared" ca="1" si="212"/>
        <v>0</v>
      </c>
      <c r="DG34" s="1192">
        <f t="shared" ca="1" si="212"/>
        <v>0</v>
      </c>
      <c r="DH34" s="1192">
        <f t="shared" ca="1" si="212"/>
        <v>0</v>
      </c>
      <c r="DI34" s="1192">
        <f t="shared" ca="1" si="212"/>
        <v>0</v>
      </c>
      <c r="DJ34" s="1192">
        <f t="shared" ca="1" si="212"/>
        <v>0</v>
      </c>
      <c r="DK34" s="1192">
        <f t="shared" ca="1" si="212"/>
        <v>0</v>
      </c>
      <c r="DL34" s="1192">
        <f t="shared" ca="1" si="212"/>
        <v>0</v>
      </c>
      <c r="DM34" s="1192">
        <f t="shared" ca="1" si="212"/>
        <v>0</v>
      </c>
      <c r="DN34" s="1192">
        <f t="shared" ca="1" si="212"/>
        <v>0</v>
      </c>
      <c r="DO34" s="1192">
        <f t="shared" ca="1" si="212"/>
        <v>0</v>
      </c>
      <c r="DP34" s="1192">
        <f t="shared" ca="1" si="212"/>
        <v>0</v>
      </c>
      <c r="DQ34" s="1192">
        <f t="shared" ca="1" si="212"/>
        <v>0</v>
      </c>
      <c r="DR34" s="1192">
        <f t="shared" ca="1" si="212"/>
        <v>0</v>
      </c>
      <c r="DS34" s="1192">
        <f t="shared" ca="1" si="212"/>
        <v>0</v>
      </c>
      <c r="DT34" s="1192">
        <f t="shared" ca="1" si="212"/>
        <v>0</v>
      </c>
      <c r="DU34" s="1192">
        <f t="shared" ca="1" si="212"/>
        <v>0</v>
      </c>
      <c r="DV34" s="1192">
        <f t="shared" ca="1" si="212"/>
        <v>0</v>
      </c>
      <c r="DW34" s="1192">
        <f t="shared" ca="1" si="212"/>
        <v>0</v>
      </c>
      <c r="DX34" s="1192">
        <f t="shared" ca="1" si="212"/>
        <v>0</v>
      </c>
      <c r="DY34" s="1192">
        <f t="shared" ca="1" si="212"/>
        <v>0</v>
      </c>
      <c r="DZ34" s="1192">
        <f t="shared" ca="1" si="212"/>
        <v>0</v>
      </c>
      <c r="EA34" s="1192">
        <f t="shared" ca="1" si="212"/>
        <v>0</v>
      </c>
      <c r="EB34" s="1192">
        <f t="shared" ca="1" si="212"/>
        <v>0</v>
      </c>
      <c r="EC34" s="1192">
        <f t="shared" ca="1" si="212"/>
        <v>0</v>
      </c>
      <c r="ED34" s="1192">
        <f t="shared" ca="1" si="212"/>
        <v>0</v>
      </c>
      <c r="EE34" s="1192">
        <f t="shared" ca="1" si="212"/>
        <v>0</v>
      </c>
      <c r="EF34" s="1192">
        <f t="shared" ca="1" si="212"/>
        <v>0</v>
      </c>
      <c r="EG34" s="1192">
        <f t="shared" ca="1" si="212"/>
        <v>0</v>
      </c>
      <c r="EH34" s="1192">
        <f t="shared" ca="1" si="212"/>
        <v>0</v>
      </c>
      <c r="EI34" s="1192">
        <f t="shared" ca="1" si="212"/>
        <v>0</v>
      </c>
      <c r="EJ34" s="1192">
        <f t="shared" ca="1" si="212"/>
        <v>0</v>
      </c>
      <c r="EK34" s="1192">
        <f t="shared" ref="EK34:EP34" ca="1" si="213">SUM(EK28:EK33)</f>
        <v>0</v>
      </c>
      <c r="EL34" s="1192">
        <f t="shared" ca="1" si="213"/>
        <v>0</v>
      </c>
      <c r="EM34" s="1192">
        <f t="shared" ca="1" si="213"/>
        <v>0</v>
      </c>
      <c r="EN34" s="1192">
        <f t="shared" ca="1" si="213"/>
        <v>0</v>
      </c>
      <c r="EO34" s="1192">
        <f t="shared" ca="1" si="213"/>
        <v>0</v>
      </c>
      <c r="EP34" s="1192">
        <f t="shared" ca="1" si="213"/>
        <v>0</v>
      </c>
    </row>
    <row r="35" spans="1:163" s="43" customFormat="1" ht="14.1" customHeight="1">
      <c r="A35" s="37"/>
      <c r="B35" s="38"/>
      <c r="C35" s="735"/>
      <c r="D35" s="128"/>
      <c r="E35" s="1204"/>
      <c r="F35" s="1205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54"/>
      <c r="CJ35" s="54"/>
      <c r="CK35" s="54"/>
      <c r="CL35" s="54"/>
      <c r="CM35" s="54"/>
      <c r="CN35" s="54"/>
      <c r="CO35" s="54"/>
      <c r="CP35" s="54"/>
      <c r="CQ35" s="54"/>
      <c r="CR35" s="54"/>
      <c r="CS35" s="54"/>
      <c r="CT35" s="54"/>
      <c r="CU35" s="54"/>
      <c r="CV35" s="54"/>
      <c r="CW35" s="54"/>
      <c r="CX35" s="54"/>
      <c r="CY35" s="54"/>
      <c r="CZ35" s="54"/>
      <c r="DA35" s="54"/>
      <c r="DB35" s="54"/>
      <c r="DC35" s="54"/>
      <c r="DD35" s="54"/>
      <c r="DE35" s="54"/>
      <c r="DF35" s="54"/>
      <c r="DG35" s="54"/>
      <c r="DH35" s="54"/>
      <c r="DI35" s="54"/>
      <c r="DJ35" s="54"/>
      <c r="DK35" s="54"/>
      <c r="DL35" s="54"/>
      <c r="DM35" s="54"/>
      <c r="DN35" s="54"/>
      <c r="DO35" s="54"/>
      <c r="DP35" s="54"/>
      <c r="DQ35" s="54"/>
      <c r="DR35" s="54"/>
      <c r="DS35" s="54"/>
      <c r="DT35" s="54"/>
      <c r="DU35" s="54"/>
      <c r="DV35" s="54"/>
      <c r="DW35" s="54"/>
      <c r="DX35" s="54"/>
      <c r="DY35" s="54"/>
      <c r="DZ35" s="54"/>
      <c r="EA35" s="54"/>
      <c r="EB35" s="54"/>
      <c r="EC35" s="54"/>
      <c r="ED35" s="54"/>
      <c r="EE35" s="54"/>
      <c r="EF35" s="54"/>
      <c r="EG35" s="54"/>
      <c r="EH35" s="54"/>
      <c r="EI35" s="54"/>
      <c r="EJ35" s="54"/>
      <c r="EK35" s="54"/>
      <c r="EL35" s="54"/>
      <c r="EM35" s="54"/>
      <c r="EN35" s="54"/>
      <c r="EO35" s="54"/>
      <c r="EP35" s="54"/>
    </row>
    <row r="36" spans="1:163" s="43" customFormat="1" ht="14.1" customHeight="1">
      <c r="A36" s="37"/>
      <c r="B36" s="151" t="s">
        <v>1266</v>
      </c>
      <c r="C36" s="516"/>
      <c r="D36" s="516"/>
      <c r="E36" s="517"/>
      <c r="F36" s="518"/>
      <c r="G36" s="40"/>
      <c r="H36" s="41"/>
      <c r="I36" s="41"/>
      <c r="J36" s="41"/>
      <c r="K36" s="41"/>
      <c r="L36" s="41"/>
      <c r="M36" s="41"/>
      <c r="N36" s="41"/>
      <c r="O36" s="42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59"/>
      <c r="DI36" s="59"/>
      <c r="DJ36" s="59"/>
      <c r="DK36" s="59"/>
      <c r="DL36" s="59"/>
      <c r="DM36" s="59"/>
      <c r="DN36" s="59"/>
      <c r="DO36" s="59"/>
      <c r="DP36" s="59"/>
      <c r="DQ36" s="59"/>
      <c r="DR36" s="59"/>
      <c r="DS36" s="59"/>
      <c r="DT36" s="59"/>
      <c r="DU36" s="59"/>
      <c r="DV36" s="59"/>
      <c r="DW36" s="59"/>
      <c r="DX36" s="59"/>
      <c r="DY36" s="59"/>
      <c r="DZ36" s="59"/>
      <c r="EA36" s="59"/>
      <c r="EB36" s="59"/>
      <c r="EC36" s="59"/>
      <c r="ED36" s="59"/>
      <c r="EE36" s="59"/>
      <c r="EF36" s="59"/>
      <c r="EG36" s="59"/>
      <c r="EH36" s="59"/>
      <c r="EI36" s="59"/>
      <c r="EJ36" s="59"/>
      <c r="EK36" s="59"/>
      <c r="EL36" s="59"/>
      <c r="EM36" s="59"/>
      <c r="EN36" s="59"/>
      <c r="EO36" s="59"/>
      <c r="EP36" s="59"/>
    </row>
    <row r="37" spans="1:163" s="15" customFormat="1" ht="14.1" customHeight="1">
      <c r="B37" s="15" t="s">
        <v>20</v>
      </c>
      <c r="D37" s="39" t="s">
        <v>97</v>
      </c>
      <c r="E37" s="12"/>
      <c r="F37" s="12"/>
      <c r="G37" s="12"/>
      <c r="H37" s="12"/>
      <c r="I37" s="12"/>
      <c r="J37" s="12">
        <f t="shared" ref="J37:Q37" si="214">I40</f>
        <v>0</v>
      </c>
      <c r="K37" s="12">
        <f t="shared" ca="1" si="214"/>
        <v>0</v>
      </c>
      <c r="L37" s="12">
        <f t="shared" ca="1" si="214"/>
        <v>0</v>
      </c>
      <c r="M37" s="12">
        <f t="shared" ca="1" si="214"/>
        <v>6672.4177114944969</v>
      </c>
      <c r="N37" s="12">
        <f t="shared" ca="1" si="214"/>
        <v>6588.6635142790847</v>
      </c>
      <c r="O37" s="12">
        <f t="shared" ca="1" si="214"/>
        <v>6504.9093170636725</v>
      </c>
      <c r="P37" s="12">
        <f t="shared" ca="1" si="214"/>
        <v>6421.1551198482603</v>
      </c>
      <c r="Q37" s="12">
        <f t="shared" ca="1" si="214"/>
        <v>6337.4009226328481</v>
      </c>
      <c r="R37" s="12">
        <f t="shared" ref="R37" ca="1" si="215">Q40</f>
        <v>6253.6467254174358</v>
      </c>
      <c r="S37" s="12">
        <f t="shared" ref="S37" ca="1" si="216">R40</f>
        <v>6169.8925282020236</v>
      </c>
      <c r="T37" s="12">
        <f t="shared" ref="T37" ca="1" si="217">S40</f>
        <v>6086.1383309866114</v>
      </c>
      <c r="U37" s="12">
        <f t="shared" ref="U37" ca="1" si="218">T40</f>
        <v>6002.3841337711992</v>
      </c>
      <c r="V37" s="12">
        <f t="shared" ref="V37" ca="1" si="219">U40</f>
        <v>5918.629936555787</v>
      </c>
      <c r="W37" s="12">
        <f t="shared" ref="W37" ca="1" si="220">V40</f>
        <v>5834.8757393403748</v>
      </c>
      <c r="X37" s="12">
        <f t="shared" ref="X37" ca="1" si="221">W40</f>
        <v>5751.1215421249626</v>
      </c>
      <c r="Y37" s="12">
        <f t="shared" ref="Y37" ca="1" si="222">X40</f>
        <v>5667.3673449095504</v>
      </c>
      <c r="Z37" s="12">
        <f t="shared" ref="Z37" ca="1" si="223">Y40</f>
        <v>5583.6131476941382</v>
      </c>
      <c r="AA37" s="12">
        <f t="shared" ref="AA37" ca="1" si="224">Z40</f>
        <v>5499.858950478726</v>
      </c>
      <c r="AB37" s="12">
        <f t="shared" ref="AB37" ca="1" si="225">AA40</f>
        <v>5416.1047532633138</v>
      </c>
      <c r="AC37" s="12">
        <f t="shared" ref="AC37" ca="1" si="226">AB40</f>
        <v>5332.3505560479016</v>
      </c>
      <c r="AD37" s="12">
        <f t="shared" ref="AD37" ca="1" si="227">AC40</f>
        <v>5248.5963588324894</v>
      </c>
      <c r="AE37" s="12">
        <f t="shared" ref="AE37" ca="1" si="228">AD40</f>
        <v>5164.8421616170772</v>
      </c>
      <c r="AF37" s="12">
        <f t="shared" ref="AF37" ca="1" si="229">AE40</f>
        <v>5081.087964401665</v>
      </c>
      <c r="AG37" s="12">
        <f t="shared" ref="AG37" ca="1" si="230">AF40</f>
        <v>4997.3337671862528</v>
      </c>
      <c r="AH37" s="12">
        <f t="shared" ref="AH37" ca="1" si="231">AG40</f>
        <v>4913.5795699708406</v>
      </c>
      <c r="AI37" s="12">
        <f t="shared" ref="AI37" ca="1" si="232">AH40</f>
        <v>4829.8253727554284</v>
      </c>
      <c r="AJ37" s="12">
        <f t="shared" ref="AJ37" ca="1" si="233">AI40</f>
        <v>4746.0711755400162</v>
      </c>
      <c r="AK37" s="12">
        <f t="shared" ref="AK37" ca="1" si="234">AJ40</f>
        <v>4662.316978324604</v>
      </c>
      <c r="AL37" s="12">
        <f t="shared" ref="AL37" ca="1" si="235">AK40</f>
        <v>4578.5627811091917</v>
      </c>
      <c r="AM37" s="12">
        <f t="shared" ref="AM37" ca="1" si="236">AL40</f>
        <v>4494.8085838937795</v>
      </c>
      <c r="AN37" s="12">
        <f t="shared" ref="AN37" ca="1" si="237">AM40</f>
        <v>4411.0543866783673</v>
      </c>
      <c r="AO37" s="12">
        <f t="shared" ref="AO37" ca="1" si="238">AN40</f>
        <v>4327.3001894629551</v>
      </c>
      <c r="AP37" s="12">
        <f t="shared" ref="AP37" ca="1" si="239">AO40</f>
        <v>4243.5459922475429</v>
      </c>
      <c r="AQ37" s="12">
        <f t="shared" ref="AQ37" ca="1" si="240">AP40</f>
        <v>4159.7917950321307</v>
      </c>
      <c r="AR37" s="12">
        <f t="shared" ref="AR37" ca="1" si="241">AQ40</f>
        <v>4076.0375978167185</v>
      </c>
      <c r="AS37" s="12">
        <f t="shared" ref="AS37" ca="1" si="242">AR40</f>
        <v>3992.2834006013063</v>
      </c>
      <c r="AT37" s="12">
        <f t="shared" ref="AT37" ca="1" si="243">AS40</f>
        <v>3908.5292033858941</v>
      </c>
      <c r="AU37" s="12">
        <f t="shared" ref="AU37" ca="1" si="244">AT40</f>
        <v>3824.7750061704819</v>
      </c>
      <c r="AV37" s="12">
        <f t="shared" ref="AV37" ca="1" si="245">AU40</f>
        <v>3741.0208089550697</v>
      </c>
      <c r="AW37" s="12">
        <f t="shared" ref="AW37" ca="1" si="246">AV40</f>
        <v>3657.2666117396575</v>
      </c>
      <c r="AX37" s="12">
        <f t="shared" ref="AX37" ca="1" si="247">AW40</f>
        <v>3573.5124145242453</v>
      </c>
      <c r="AY37" s="12">
        <f t="shared" ref="AY37" ca="1" si="248">AX40</f>
        <v>3489.7582173088331</v>
      </c>
      <c r="AZ37" s="12">
        <f t="shared" ref="AZ37" ca="1" si="249">AY40</f>
        <v>3406.0040200934209</v>
      </c>
      <c r="BA37" s="12">
        <f t="shared" ref="BA37" ca="1" si="250">AZ40</f>
        <v>3322.2498228780087</v>
      </c>
      <c r="BB37" s="12">
        <f t="shared" ref="BB37" ca="1" si="251">BA40</f>
        <v>3238.4956256625965</v>
      </c>
      <c r="BC37" s="12">
        <f t="shared" ref="BC37" ca="1" si="252">BB40</f>
        <v>3154.7414284471843</v>
      </c>
      <c r="BD37" s="12">
        <f t="shared" ref="BD37" ca="1" si="253">BC40</f>
        <v>3070.9872312317721</v>
      </c>
      <c r="BE37" s="12">
        <f t="shared" ref="BE37" ca="1" si="254">BD40</f>
        <v>2987.2330340163599</v>
      </c>
      <c r="BF37" s="12">
        <f t="shared" ref="BF37" ca="1" si="255">BE40</f>
        <v>2903.4788368009476</v>
      </c>
      <c r="BG37" s="12">
        <f t="shared" ref="BG37" ca="1" si="256">BF40</f>
        <v>2819.7246395855354</v>
      </c>
      <c r="BH37" s="12">
        <f t="shared" ref="BH37" ca="1" si="257">BG40</f>
        <v>2735.9704423701232</v>
      </c>
      <c r="BI37" s="12">
        <f t="shared" ref="BI37" ca="1" si="258">BH40</f>
        <v>2652.216245154711</v>
      </c>
      <c r="BJ37" s="12">
        <f t="shared" ref="BJ37" ca="1" si="259">BI40</f>
        <v>2568.4620479392988</v>
      </c>
      <c r="BK37" s="12">
        <f t="shared" ref="BK37" ca="1" si="260">BJ40</f>
        <v>2484.7078507238866</v>
      </c>
      <c r="BL37" s="12">
        <f t="shared" ref="BL37" ca="1" si="261">BK40</f>
        <v>2400.9536535084744</v>
      </c>
      <c r="BM37" s="12">
        <f t="shared" ref="BM37" ca="1" si="262">BL40</f>
        <v>2317.1994562930622</v>
      </c>
      <c r="BN37" s="12">
        <f t="shared" ref="BN37" ca="1" si="263">BM40</f>
        <v>2233.44525907765</v>
      </c>
      <c r="BO37" s="12">
        <f t="shared" ref="BO37" ca="1" si="264">BN40</f>
        <v>2149.6910618622378</v>
      </c>
      <c r="BP37" s="12">
        <f t="shared" ref="BP37" ca="1" si="265">BO40</f>
        <v>2065.9368646468256</v>
      </c>
      <c r="BQ37" s="12">
        <f t="shared" ref="BQ37" ca="1" si="266">BP40</f>
        <v>1982.1826674314136</v>
      </c>
      <c r="BR37" s="12">
        <f t="shared" ref="BR37" ca="1" si="267">BQ40</f>
        <v>1898.4284702160016</v>
      </c>
      <c r="BS37" s="12">
        <f t="shared" ref="BS37" ca="1" si="268">BR40</f>
        <v>1814.6742730005897</v>
      </c>
      <c r="BT37" s="12">
        <f t="shared" ref="BT37" ca="1" si="269">BS40</f>
        <v>1730.9200757851777</v>
      </c>
      <c r="BU37" s="12">
        <f t="shared" ref="BU37" ca="1" si="270">BT40</f>
        <v>1647.1658785697657</v>
      </c>
      <c r="BV37" s="12">
        <f t="shared" ref="BV37" ca="1" si="271">BU40</f>
        <v>1563.4116813543537</v>
      </c>
      <c r="BW37" s="12">
        <f t="shared" ref="BW37" ca="1" si="272">BV40</f>
        <v>1479.6574841389418</v>
      </c>
      <c r="BX37" s="12">
        <f t="shared" ref="BX37" ca="1" si="273">BW40</f>
        <v>1395.9032869235298</v>
      </c>
      <c r="BY37" s="12">
        <f t="shared" ref="BY37" ca="1" si="274">BX40</f>
        <v>1312.1490897081178</v>
      </c>
      <c r="BZ37" s="12">
        <f t="shared" ref="BZ37" ca="1" si="275">BY40</f>
        <v>1228.3948924927058</v>
      </c>
      <c r="CA37" s="12">
        <f t="shared" ref="CA37" ca="1" si="276">BZ40</f>
        <v>1144.6406952772938</v>
      </c>
      <c r="CB37" s="12">
        <f t="shared" ref="CB37" ca="1" si="277">CA40</f>
        <v>1060.8864980618819</v>
      </c>
      <c r="CC37" s="12">
        <f t="shared" ref="CC37" ca="1" si="278">CB40</f>
        <v>977.13230084646978</v>
      </c>
      <c r="CD37" s="12">
        <f t="shared" ref="CD37" ca="1" si="279">CC40</f>
        <v>893.37810363105768</v>
      </c>
      <c r="CE37" s="12">
        <f t="shared" ref="CE37" ca="1" si="280">CD40</f>
        <v>809.62390641564559</v>
      </c>
      <c r="CF37" s="12">
        <f t="shared" ref="CF37" ca="1" si="281">CE40</f>
        <v>725.8697092002335</v>
      </c>
      <c r="CG37" s="12">
        <f t="shared" ref="CG37" ca="1" si="282">CF40</f>
        <v>642.11551198482141</v>
      </c>
      <c r="CH37" s="12">
        <f t="shared" ref="CH37" ca="1" si="283">CG40</f>
        <v>558.36131476940932</v>
      </c>
      <c r="CI37" s="12">
        <f t="shared" ref="CI37" ca="1" si="284">CH40</f>
        <v>474.60711755399723</v>
      </c>
      <c r="CJ37" s="12">
        <f t="shared" ref="CJ37" ca="1" si="285">CI40</f>
        <v>390.85292033858514</v>
      </c>
      <c r="CK37" s="12">
        <f t="shared" ref="CK37" ca="1" si="286">CJ40</f>
        <v>307.09872312317304</v>
      </c>
      <c r="CL37" s="12">
        <f t="shared" ref="CL37" ca="1" si="287">CK40</f>
        <v>223.34452590776095</v>
      </c>
      <c r="CM37" s="12">
        <f t="shared" ref="CM37" ca="1" si="288">CL40</f>
        <v>139.59032869234886</v>
      </c>
      <c r="CN37" s="12">
        <f t="shared" ref="CN37" ca="1" si="289">CM40</f>
        <v>55.836131476936785</v>
      </c>
      <c r="CO37" s="12">
        <f t="shared" ref="CO37" ca="1" si="290">CN40</f>
        <v>0</v>
      </c>
      <c r="CP37" s="12">
        <f t="shared" ref="CP37" ca="1" si="291">CO40</f>
        <v>0</v>
      </c>
      <c r="CQ37" s="12">
        <f t="shared" ref="CQ37" ca="1" si="292">CP40</f>
        <v>0</v>
      </c>
      <c r="CR37" s="12">
        <f t="shared" ref="CR37" ca="1" si="293">CQ40</f>
        <v>0</v>
      </c>
      <c r="CS37" s="12">
        <f t="shared" ref="CS37" ca="1" si="294">CR40</f>
        <v>0</v>
      </c>
      <c r="CT37" s="12">
        <f t="shared" ref="CT37" ca="1" si="295">CS40</f>
        <v>0</v>
      </c>
      <c r="CU37" s="12">
        <f t="shared" ref="CU37" ca="1" si="296">CT40</f>
        <v>0</v>
      </c>
      <c r="CV37" s="12">
        <f t="shared" ref="CV37" ca="1" si="297">CU40</f>
        <v>0</v>
      </c>
      <c r="CW37" s="12">
        <f t="shared" ref="CW37" ca="1" si="298">CV40</f>
        <v>0</v>
      </c>
      <c r="CX37" s="12">
        <f t="shared" ref="CX37" ca="1" si="299">CW40</f>
        <v>0</v>
      </c>
      <c r="CY37" s="12">
        <f t="shared" ref="CY37" ca="1" si="300">CX40</f>
        <v>0</v>
      </c>
      <c r="CZ37" s="12">
        <f t="shared" ref="CZ37" ca="1" si="301">CY40</f>
        <v>0</v>
      </c>
      <c r="DA37" s="12">
        <f t="shared" ref="DA37" ca="1" si="302">CZ40</f>
        <v>0</v>
      </c>
      <c r="DB37" s="12">
        <f t="shared" ref="DB37" ca="1" si="303">DA40</f>
        <v>0</v>
      </c>
      <c r="DC37" s="12">
        <f t="shared" ref="DC37" ca="1" si="304">DB40</f>
        <v>0</v>
      </c>
      <c r="DD37" s="12">
        <f t="shared" ref="DD37" ca="1" si="305">DC40</f>
        <v>0</v>
      </c>
      <c r="DE37" s="12">
        <f t="shared" ref="DE37" ca="1" si="306">DD40</f>
        <v>0</v>
      </c>
      <c r="DF37" s="12">
        <f t="shared" ref="DF37" ca="1" si="307">DE40</f>
        <v>0</v>
      </c>
      <c r="DG37" s="12">
        <f t="shared" ref="DG37" ca="1" si="308">DF40</f>
        <v>0</v>
      </c>
      <c r="DH37" s="12">
        <f t="shared" ref="DH37" ca="1" si="309">DG40</f>
        <v>0</v>
      </c>
      <c r="DI37" s="12">
        <f t="shared" ref="DI37" ca="1" si="310">DH40</f>
        <v>0</v>
      </c>
      <c r="DJ37" s="12">
        <f t="shared" ref="DJ37" ca="1" si="311">DI40</f>
        <v>0</v>
      </c>
      <c r="DK37" s="12">
        <f t="shared" ref="DK37" ca="1" si="312">DJ40</f>
        <v>0</v>
      </c>
      <c r="DL37" s="12">
        <f t="shared" ref="DL37" ca="1" si="313">DK40</f>
        <v>0</v>
      </c>
      <c r="DM37" s="12">
        <f t="shared" ref="DM37" ca="1" si="314">DL40</f>
        <v>0</v>
      </c>
      <c r="DN37" s="12">
        <f t="shared" ref="DN37" ca="1" si="315">DM40</f>
        <v>0</v>
      </c>
      <c r="DO37" s="12">
        <f t="shared" ref="DO37" ca="1" si="316">DN40</f>
        <v>0</v>
      </c>
      <c r="DP37" s="12">
        <f t="shared" ref="DP37" ca="1" si="317">DO40</f>
        <v>0</v>
      </c>
      <c r="DQ37" s="12">
        <f t="shared" ref="DQ37" ca="1" si="318">DP40</f>
        <v>0</v>
      </c>
      <c r="DR37" s="12">
        <f t="shared" ref="DR37" ca="1" si="319">DQ40</f>
        <v>0</v>
      </c>
      <c r="DS37" s="12">
        <f t="shared" ref="DS37" ca="1" si="320">DR40</f>
        <v>0</v>
      </c>
      <c r="DT37" s="12">
        <f t="shared" ref="DT37" ca="1" si="321">DS40</f>
        <v>0</v>
      </c>
      <c r="DU37" s="12">
        <f t="shared" ref="DU37" ca="1" si="322">DT40</f>
        <v>0</v>
      </c>
      <c r="DV37" s="12">
        <f t="shared" ref="DV37" ca="1" si="323">DU40</f>
        <v>0</v>
      </c>
      <c r="DW37" s="12">
        <f t="shared" ref="DW37" ca="1" si="324">DV40</f>
        <v>0</v>
      </c>
      <c r="DX37" s="12">
        <f t="shared" ref="DX37" ca="1" si="325">DW40</f>
        <v>0</v>
      </c>
      <c r="DY37" s="12">
        <f t="shared" ref="DY37" ca="1" si="326">DX40</f>
        <v>0</v>
      </c>
      <c r="DZ37" s="12">
        <f t="shared" ref="DZ37" ca="1" si="327">DY40</f>
        <v>0</v>
      </c>
      <c r="EA37" s="12">
        <f t="shared" ref="EA37" ca="1" si="328">DZ40</f>
        <v>0</v>
      </c>
      <c r="EB37" s="12">
        <f t="shared" ref="EB37" ca="1" si="329">EA40</f>
        <v>0</v>
      </c>
      <c r="EC37" s="12">
        <f t="shared" ref="EC37" ca="1" si="330">EB40</f>
        <v>0</v>
      </c>
      <c r="ED37" s="12">
        <f t="shared" ref="ED37" ca="1" si="331">EC40</f>
        <v>0</v>
      </c>
      <c r="EE37" s="12">
        <f t="shared" ref="EE37" ca="1" si="332">ED40</f>
        <v>0</v>
      </c>
      <c r="EF37" s="12">
        <f t="shared" ref="EF37" ca="1" si="333">EE40</f>
        <v>0</v>
      </c>
      <c r="EG37" s="12">
        <f t="shared" ref="EG37" ca="1" si="334">EF40</f>
        <v>0</v>
      </c>
      <c r="EH37" s="12">
        <f t="shared" ref="EH37" ca="1" si="335">EG40</f>
        <v>0</v>
      </c>
      <c r="EI37" s="12">
        <f t="shared" ref="EI37" ca="1" si="336">EH40</f>
        <v>0</v>
      </c>
      <c r="EJ37" s="12">
        <f t="shared" ref="EJ37" ca="1" si="337">EI40</f>
        <v>0</v>
      </c>
      <c r="EK37" s="12">
        <f t="shared" ref="EK37" ca="1" si="338">EJ40</f>
        <v>0</v>
      </c>
      <c r="EL37" s="12">
        <f t="shared" ref="EL37" ca="1" si="339">EK40</f>
        <v>0</v>
      </c>
      <c r="EM37" s="12">
        <f t="shared" ref="EM37" ca="1" si="340">EL40</f>
        <v>0</v>
      </c>
      <c r="EN37" s="12">
        <f t="shared" ref="EN37" ca="1" si="341">EM40</f>
        <v>0</v>
      </c>
      <c r="EO37" s="12">
        <f t="shared" ref="EO37" ca="1" si="342">EN40</f>
        <v>0</v>
      </c>
      <c r="EP37" s="12">
        <f t="shared" ref="EP37" ca="1" si="343">EO40</f>
        <v>0</v>
      </c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</row>
    <row r="38" spans="1:163" s="15" customFormat="1" ht="14.1" customHeight="1">
      <c r="B38" s="141" t="s">
        <v>1024</v>
      </c>
      <c r="C38" s="1206"/>
      <c r="D38" s="198" t="s">
        <v>97</v>
      </c>
      <c r="E38" s="206">
        <f ca="1">SUM(F38:DI38)</f>
        <v>6700.3357772329673</v>
      </c>
      <c r="F38" s="206"/>
      <c r="G38" s="206"/>
      <c r="H38" s="206"/>
      <c r="I38" s="206"/>
      <c r="J38" s="206">
        <f t="shared" ref="J38:AM38" ca="1" si="344">J15</f>
        <v>0</v>
      </c>
      <c r="K38" s="206">
        <f t="shared" ca="1" si="344"/>
        <v>0</v>
      </c>
      <c r="L38" s="206">
        <f t="shared" ca="1" si="344"/>
        <v>6700.3357772329673</v>
      </c>
      <c r="M38" s="206">
        <f t="shared" ca="1" si="344"/>
        <v>0</v>
      </c>
      <c r="N38" s="206">
        <f t="shared" ca="1" si="344"/>
        <v>0</v>
      </c>
      <c r="O38" s="206">
        <f t="shared" ca="1" si="344"/>
        <v>0</v>
      </c>
      <c r="P38" s="206">
        <f t="shared" ca="1" si="344"/>
        <v>0</v>
      </c>
      <c r="Q38" s="206">
        <f t="shared" ca="1" si="344"/>
        <v>0</v>
      </c>
      <c r="R38" s="206">
        <f t="shared" ca="1" si="344"/>
        <v>0</v>
      </c>
      <c r="S38" s="206">
        <f t="shared" ca="1" si="344"/>
        <v>0</v>
      </c>
      <c r="T38" s="206">
        <f t="shared" ca="1" si="344"/>
        <v>0</v>
      </c>
      <c r="U38" s="206">
        <f t="shared" ca="1" si="344"/>
        <v>0</v>
      </c>
      <c r="V38" s="206">
        <f t="shared" ca="1" si="344"/>
        <v>0</v>
      </c>
      <c r="W38" s="206">
        <f t="shared" ca="1" si="344"/>
        <v>0</v>
      </c>
      <c r="X38" s="206">
        <f t="shared" ca="1" si="344"/>
        <v>0</v>
      </c>
      <c r="Y38" s="206">
        <f t="shared" ca="1" si="344"/>
        <v>0</v>
      </c>
      <c r="Z38" s="206">
        <f t="shared" ca="1" si="344"/>
        <v>0</v>
      </c>
      <c r="AA38" s="206">
        <f t="shared" ca="1" si="344"/>
        <v>0</v>
      </c>
      <c r="AB38" s="206">
        <f t="shared" ca="1" si="344"/>
        <v>0</v>
      </c>
      <c r="AC38" s="206">
        <f t="shared" ca="1" si="344"/>
        <v>0</v>
      </c>
      <c r="AD38" s="206">
        <f t="shared" ca="1" si="344"/>
        <v>0</v>
      </c>
      <c r="AE38" s="206">
        <f t="shared" ca="1" si="344"/>
        <v>0</v>
      </c>
      <c r="AF38" s="206">
        <f t="shared" ca="1" si="344"/>
        <v>0</v>
      </c>
      <c r="AG38" s="206">
        <f t="shared" ca="1" si="344"/>
        <v>0</v>
      </c>
      <c r="AH38" s="206">
        <f t="shared" ca="1" si="344"/>
        <v>0</v>
      </c>
      <c r="AI38" s="206">
        <f t="shared" ca="1" si="344"/>
        <v>0</v>
      </c>
      <c r="AJ38" s="206">
        <f t="shared" ca="1" si="344"/>
        <v>0</v>
      </c>
      <c r="AK38" s="206">
        <f t="shared" ca="1" si="344"/>
        <v>0</v>
      </c>
      <c r="AL38" s="206">
        <f t="shared" ca="1" si="344"/>
        <v>0</v>
      </c>
      <c r="AM38" s="206">
        <f t="shared" ca="1" si="344"/>
        <v>0</v>
      </c>
      <c r="AN38" s="206">
        <f t="shared" ref="AN38:BS38" ca="1" si="345">AN15</f>
        <v>0</v>
      </c>
      <c r="AO38" s="206">
        <f t="shared" ca="1" si="345"/>
        <v>0</v>
      </c>
      <c r="AP38" s="206">
        <f t="shared" ca="1" si="345"/>
        <v>0</v>
      </c>
      <c r="AQ38" s="206">
        <f t="shared" ca="1" si="345"/>
        <v>0</v>
      </c>
      <c r="AR38" s="206">
        <f t="shared" ca="1" si="345"/>
        <v>0</v>
      </c>
      <c r="AS38" s="206">
        <f t="shared" ca="1" si="345"/>
        <v>0</v>
      </c>
      <c r="AT38" s="206">
        <f t="shared" ca="1" si="345"/>
        <v>0</v>
      </c>
      <c r="AU38" s="206">
        <f t="shared" ca="1" si="345"/>
        <v>0</v>
      </c>
      <c r="AV38" s="206">
        <f t="shared" ca="1" si="345"/>
        <v>0</v>
      </c>
      <c r="AW38" s="206">
        <f t="shared" ca="1" si="345"/>
        <v>0</v>
      </c>
      <c r="AX38" s="206">
        <f t="shared" ca="1" si="345"/>
        <v>0</v>
      </c>
      <c r="AY38" s="206">
        <f t="shared" ca="1" si="345"/>
        <v>0</v>
      </c>
      <c r="AZ38" s="206">
        <f t="shared" ca="1" si="345"/>
        <v>0</v>
      </c>
      <c r="BA38" s="206">
        <f t="shared" ca="1" si="345"/>
        <v>0</v>
      </c>
      <c r="BB38" s="206">
        <f t="shared" ca="1" si="345"/>
        <v>0</v>
      </c>
      <c r="BC38" s="206">
        <f t="shared" ca="1" si="345"/>
        <v>0</v>
      </c>
      <c r="BD38" s="206">
        <f t="shared" ca="1" si="345"/>
        <v>0</v>
      </c>
      <c r="BE38" s="206">
        <f t="shared" ca="1" si="345"/>
        <v>0</v>
      </c>
      <c r="BF38" s="206">
        <f t="shared" ca="1" si="345"/>
        <v>0</v>
      </c>
      <c r="BG38" s="206">
        <f t="shared" ca="1" si="345"/>
        <v>0</v>
      </c>
      <c r="BH38" s="206">
        <f t="shared" ca="1" si="345"/>
        <v>0</v>
      </c>
      <c r="BI38" s="206">
        <f t="shared" ca="1" si="345"/>
        <v>0</v>
      </c>
      <c r="BJ38" s="206">
        <f t="shared" ca="1" si="345"/>
        <v>0</v>
      </c>
      <c r="BK38" s="206">
        <f t="shared" ca="1" si="345"/>
        <v>0</v>
      </c>
      <c r="BL38" s="206">
        <f t="shared" ca="1" si="345"/>
        <v>0</v>
      </c>
      <c r="BM38" s="206">
        <f t="shared" ca="1" si="345"/>
        <v>0</v>
      </c>
      <c r="BN38" s="206">
        <f t="shared" ca="1" si="345"/>
        <v>0</v>
      </c>
      <c r="BO38" s="206">
        <f t="shared" ca="1" si="345"/>
        <v>0</v>
      </c>
      <c r="BP38" s="206">
        <f t="shared" ca="1" si="345"/>
        <v>0</v>
      </c>
      <c r="BQ38" s="206">
        <f t="shared" ca="1" si="345"/>
        <v>0</v>
      </c>
      <c r="BR38" s="206">
        <f t="shared" ca="1" si="345"/>
        <v>0</v>
      </c>
      <c r="BS38" s="206">
        <f t="shared" ca="1" si="345"/>
        <v>0</v>
      </c>
      <c r="BT38" s="206">
        <f t="shared" ref="BT38:CY38" ca="1" si="346">BT15</f>
        <v>0</v>
      </c>
      <c r="BU38" s="206">
        <f t="shared" ca="1" si="346"/>
        <v>0</v>
      </c>
      <c r="BV38" s="206">
        <f t="shared" ca="1" si="346"/>
        <v>0</v>
      </c>
      <c r="BW38" s="206">
        <f t="shared" ca="1" si="346"/>
        <v>0</v>
      </c>
      <c r="BX38" s="206">
        <f t="shared" ca="1" si="346"/>
        <v>0</v>
      </c>
      <c r="BY38" s="206">
        <f t="shared" ca="1" si="346"/>
        <v>0</v>
      </c>
      <c r="BZ38" s="206">
        <f t="shared" ca="1" si="346"/>
        <v>0</v>
      </c>
      <c r="CA38" s="206">
        <f t="shared" ca="1" si="346"/>
        <v>0</v>
      </c>
      <c r="CB38" s="206">
        <f t="shared" ca="1" si="346"/>
        <v>0</v>
      </c>
      <c r="CC38" s="206">
        <f t="shared" ca="1" si="346"/>
        <v>0</v>
      </c>
      <c r="CD38" s="206">
        <f t="shared" ca="1" si="346"/>
        <v>0</v>
      </c>
      <c r="CE38" s="206">
        <f t="shared" ca="1" si="346"/>
        <v>0</v>
      </c>
      <c r="CF38" s="206">
        <f t="shared" ca="1" si="346"/>
        <v>0</v>
      </c>
      <c r="CG38" s="206">
        <f t="shared" ca="1" si="346"/>
        <v>0</v>
      </c>
      <c r="CH38" s="206">
        <f t="shared" ca="1" si="346"/>
        <v>0</v>
      </c>
      <c r="CI38" s="206">
        <f t="shared" ca="1" si="346"/>
        <v>0</v>
      </c>
      <c r="CJ38" s="206">
        <f t="shared" ca="1" si="346"/>
        <v>0</v>
      </c>
      <c r="CK38" s="206">
        <f t="shared" ca="1" si="346"/>
        <v>0</v>
      </c>
      <c r="CL38" s="206">
        <f t="shared" ca="1" si="346"/>
        <v>0</v>
      </c>
      <c r="CM38" s="206">
        <f t="shared" ca="1" si="346"/>
        <v>0</v>
      </c>
      <c r="CN38" s="206">
        <f t="shared" ca="1" si="346"/>
        <v>0</v>
      </c>
      <c r="CO38" s="206">
        <f t="shared" ca="1" si="346"/>
        <v>0</v>
      </c>
      <c r="CP38" s="206">
        <f t="shared" ca="1" si="346"/>
        <v>0</v>
      </c>
      <c r="CQ38" s="206">
        <f t="shared" ca="1" si="346"/>
        <v>0</v>
      </c>
      <c r="CR38" s="206">
        <f t="shared" ca="1" si="346"/>
        <v>0</v>
      </c>
      <c r="CS38" s="206">
        <f t="shared" ca="1" si="346"/>
        <v>0</v>
      </c>
      <c r="CT38" s="206">
        <f t="shared" ca="1" si="346"/>
        <v>0</v>
      </c>
      <c r="CU38" s="206">
        <f t="shared" ca="1" si="346"/>
        <v>0</v>
      </c>
      <c r="CV38" s="206">
        <f t="shared" ca="1" si="346"/>
        <v>0</v>
      </c>
      <c r="CW38" s="206">
        <f t="shared" ca="1" si="346"/>
        <v>0</v>
      </c>
      <c r="CX38" s="206">
        <f t="shared" ca="1" si="346"/>
        <v>0</v>
      </c>
      <c r="CY38" s="206">
        <f t="shared" ca="1" si="346"/>
        <v>0</v>
      </c>
      <c r="CZ38" s="206">
        <f t="shared" ref="CZ38:EE38" ca="1" si="347">CZ15</f>
        <v>0</v>
      </c>
      <c r="DA38" s="206">
        <f t="shared" ca="1" si="347"/>
        <v>0</v>
      </c>
      <c r="DB38" s="206">
        <f t="shared" ca="1" si="347"/>
        <v>0</v>
      </c>
      <c r="DC38" s="206">
        <f t="shared" ca="1" si="347"/>
        <v>0</v>
      </c>
      <c r="DD38" s="206">
        <f t="shared" ca="1" si="347"/>
        <v>0</v>
      </c>
      <c r="DE38" s="206">
        <f t="shared" ca="1" si="347"/>
        <v>0</v>
      </c>
      <c r="DF38" s="206">
        <f t="shared" ca="1" si="347"/>
        <v>0</v>
      </c>
      <c r="DG38" s="206">
        <f t="shared" ca="1" si="347"/>
        <v>0</v>
      </c>
      <c r="DH38" s="206">
        <f t="shared" ca="1" si="347"/>
        <v>0</v>
      </c>
      <c r="DI38" s="206">
        <f t="shared" ca="1" si="347"/>
        <v>0</v>
      </c>
      <c r="DJ38" s="206">
        <f t="shared" ca="1" si="347"/>
        <v>0</v>
      </c>
      <c r="DK38" s="206">
        <f t="shared" ca="1" si="347"/>
        <v>0</v>
      </c>
      <c r="DL38" s="206">
        <f t="shared" ca="1" si="347"/>
        <v>0</v>
      </c>
      <c r="DM38" s="206">
        <f t="shared" ca="1" si="347"/>
        <v>0</v>
      </c>
      <c r="DN38" s="206">
        <f t="shared" ca="1" si="347"/>
        <v>0</v>
      </c>
      <c r="DO38" s="206">
        <f t="shared" ca="1" si="347"/>
        <v>0</v>
      </c>
      <c r="DP38" s="206">
        <f t="shared" ca="1" si="347"/>
        <v>0</v>
      </c>
      <c r="DQ38" s="206">
        <f t="shared" ca="1" si="347"/>
        <v>0</v>
      </c>
      <c r="DR38" s="206">
        <f t="shared" ca="1" si="347"/>
        <v>0</v>
      </c>
      <c r="DS38" s="206">
        <f t="shared" ca="1" si="347"/>
        <v>0</v>
      </c>
      <c r="DT38" s="206">
        <f t="shared" ca="1" si="347"/>
        <v>0</v>
      </c>
      <c r="DU38" s="206">
        <f t="shared" ca="1" si="347"/>
        <v>0</v>
      </c>
      <c r="DV38" s="206">
        <f t="shared" ca="1" si="347"/>
        <v>0</v>
      </c>
      <c r="DW38" s="206">
        <f t="shared" ca="1" si="347"/>
        <v>0</v>
      </c>
      <c r="DX38" s="206">
        <f t="shared" ca="1" si="347"/>
        <v>0</v>
      </c>
      <c r="DY38" s="206">
        <f t="shared" ca="1" si="347"/>
        <v>0</v>
      </c>
      <c r="DZ38" s="206">
        <f t="shared" ca="1" si="347"/>
        <v>0</v>
      </c>
      <c r="EA38" s="206">
        <f t="shared" ca="1" si="347"/>
        <v>0</v>
      </c>
      <c r="EB38" s="206">
        <f t="shared" ca="1" si="347"/>
        <v>0</v>
      </c>
      <c r="EC38" s="206">
        <f t="shared" ca="1" si="347"/>
        <v>0</v>
      </c>
      <c r="ED38" s="206">
        <f t="shared" ca="1" si="347"/>
        <v>0</v>
      </c>
      <c r="EE38" s="206">
        <f t="shared" ca="1" si="347"/>
        <v>0</v>
      </c>
      <c r="EF38" s="206">
        <f t="shared" ref="EF38:EP38" ca="1" si="348">EF15</f>
        <v>0</v>
      </c>
      <c r="EG38" s="206">
        <f t="shared" ca="1" si="348"/>
        <v>0</v>
      </c>
      <c r="EH38" s="206">
        <f t="shared" ca="1" si="348"/>
        <v>0</v>
      </c>
      <c r="EI38" s="206">
        <f t="shared" ca="1" si="348"/>
        <v>0</v>
      </c>
      <c r="EJ38" s="206">
        <f t="shared" ca="1" si="348"/>
        <v>0</v>
      </c>
      <c r="EK38" s="206">
        <f t="shared" ca="1" si="348"/>
        <v>0</v>
      </c>
      <c r="EL38" s="206">
        <f t="shared" ca="1" si="348"/>
        <v>0</v>
      </c>
      <c r="EM38" s="206">
        <f t="shared" ca="1" si="348"/>
        <v>0</v>
      </c>
      <c r="EN38" s="206">
        <f t="shared" ca="1" si="348"/>
        <v>0</v>
      </c>
      <c r="EO38" s="206">
        <f t="shared" ca="1" si="348"/>
        <v>0</v>
      </c>
      <c r="EP38" s="206">
        <f t="shared" ca="1" si="348"/>
        <v>0</v>
      </c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</row>
    <row r="39" spans="1:163" s="15" customFormat="1" ht="14.1" customHeight="1">
      <c r="B39" s="15" t="s">
        <v>1025</v>
      </c>
      <c r="D39" s="201" t="s">
        <v>97</v>
      </c>
      <c r="E39" s="142">
        <f ca="1">SUM(F39:DI39)</f>
        <v>6700.3357772329719</v>
      </c>
      <c r="F39" s="12"/>
      <c r="G39" s="12"/>
      <c r="H39" s="12"/>
      <c r="I39" s="12"/>
      <c r="J39" s="12">
        <f t="shared" ref="J39:K39" ca="1" si="349">$E$38*SUM(J6:J7)/SUM($E$6:$E$7)</f>
        <v>0</v>
      </c>
      <c r="K39" s="12">
        <f t="shared" ca="1" si="349"/>
        <v>0</v>
      </c>
      <c r="L39" s="12">
        <f ca="1">$E$38*MAX(MIN(240-SUM($G$6:K7),SUM(L6:L7)),0)/240</f>
        <v>27.918065738470698</v>
      </c>
      <c r="M39" s="12">
        <f ca="1">$E$38*MAX(MIN(240-SUM($G$6:L7),SUM(M6:M7)),0)/240</f>
        <v>83.754197215412077</v>
      </c>
      <c r="N39" s="12">
        <f ca="1">$E$38*MAX(MIN(240-SUM($G$6:M7),SUM(N6:N7)),0)/240</f>
        <v>83.754197215412077</v>
      </c>
      <c r="O39" s="12">
        <f ca="1">$E$38*MAX(MIN(240-SUM($G$6:N7),SUM(O6:O7)),0)/240</f>
        <v>83.754197215412077</v>
      </c>
      <c r="P39" s="12">
        <f ca="1">$E$38*MAX(MIN(240-SUM($G$6:O7),SUM(P6:P7)),0)/240</f>
        <v>83.754197215412077</v>
      </c>
      <c r="Q39" s="12">
        <f ca="1">$E$38*MAX(MIN(240-SUM($G$6:P7),SUM(Q6:Q7)),0)/240</f>
        <v>83.754197215412077</v>
      </c>
      <c r="R39" s="12">
        <f ca="1">$E$38*MAX(MIN(240-SUM($G$6:Q7),SUM(R6:R7)),0)/240</f>
        <v>83.754197215412077</v>
      </c>
      <c r="S39" s="12">
        <f ca="1">$E$38*MAX(MIN(240-SUM($G$6:R7),SUM(S6:S7)),0)/240</f>
        <v>83.754197215412077</v>
      </c>
      <c r="T39" s="12">
        <f ca="1">$E$38*MAX(MIN(240-SUM($G$6:S7),SUM(T6:T7)),0)/240</f>
        <v>83.754197215412077</v>
      </c>
      <c r="U39" s="12">
        <f ca="1">$E$38*MAX(MIN(240-SUM($G$6:T7),SUM(U6:U7)),0)/240</f>
        <v>83.754197215412077</v>
      </c>
      <c r="V39" s="12">
        <f ca="1">$E$38*MAX(MIN(240-SUM($G$6:U7),SUM(V6:V7)),0)/240</f>
        <v>83.754197215412077</v>
      </c>
      <c r="W39" s="12">
        <f ca="1">$E$38*MAX(MIN(240-SUM($G$6:V7),SUM(W6:W7)),0)/240</f>
        <v>83.754197215412077</v>
      </c>
      <c r="X39" s="12">
        <f ca="1">$E$38*MAX(MIN(240-SUM($G$6:W7),SUM(X6:X7)),0)/240</f>
        <v>83.754197215412077</v>
      </c>
      <c r="Y39" s="12">
        <f ca="1">$E$38*MAX(MIN(240-SUM($G$6:X7),SUM(Y6:Y7)),0)/240</f>
        <v>83.754197215412077</v>
      </c>
      <c r="Z39" s="12">
        <f ca="1">$E$38*MAX(MIN(240-SUM($G$6:Y7),SUM(Z6:Z7)),0)/240</f>
        <v>83.754197215412077</v>
      </c>
      <c r="AA39" s="12">
        <f ca="1">$E$38*MAX(MIN(240-SUM($G$6:Z7),SUM(AA6:AA7)),0)/240</f>
        <v>83.754197215412077</v>
      </c>
      <c r="AB39" s="12">
        <f ca="1">$E$38*MAX(MIN(240-SUM($G$6:AA7),SUM(AB6:AB7)),0)/240</f>
        <v>83.754197215412077</v>
      </c>
      <c r="AC39" s="12">
        <f ca="1">$E$38*MAX(MIN(240-SUM($G$6:AB7),SUM(AC6:AC7)),0)/240</f>
        <v>83.754197215412077</v>
      </c>
      <c r="AD39" s="12">
        <f ca="1">$E$38*MAX(MIN(240-SUM($G$6:AC7),SUM(AD6:AD7)),0)/240</f>
        <v>83.754197215412077</v>
      </c>
      <c r="AE39" s="12">
        <f ca="1">$E$38*MAX(MIN(240-SUM($G$6:AD7),SUM(AE6:AE7)),0)/240</f>
        <v>83.754197215412077</v>
      </c>
      <c r="AF39" s="12">
        <f ca="1">$E$38*MAX(MIN(240-SUM($G$6:AE7),SUM(AF6:AF7)),0)/240</f>
        <v>83.754197215412077</v>
      </c>
      <c r="AG39" s="12">
        <f ca="1">$E$38*MAX(MIN(240-SUM($G$6:AF7),SUM(AG6:AG7)),0)/240</f>
        <v>83.754197215412077</v>
      </c>
      <c r="AH39" s="12">
        <f ca="1">$E$38*MAX(MIN(240-SUM($G$6:AG7),SUM(AH6:AH7)),0)/240</f>
        <v>83.754197215412077</v>
      </c>
      <c r="AI39" s="12">
        <f ca="1">$E$38*MAX(MIN(240-SUM($G$6:AH7),SUM(AI6:AI7)),0)/240</f>
        <v>83.754197215412077</v>
      </c>
      <c r="AJ39" s="12">
        <f ca="1">$E$38*MAX(MIN(240-SUM($G$6:AI7),SUM(AJ6:AJ7)),0)/240</f>
        <v>83.754197215412077</v>
      </c>
      <c r="AK39" s="12">
        <f ca="1">$E$38*MAX(MIN(240-SUM($G$6:AJ7),SUM(AK6:AK7)),0)/240</f>
        <v>83.754197215412077</v>
      </c>
      <c r="AL39" s="12">
        <f ca="1">$E$38*MAX(MIN(240-SUM($G$6:AK7),SUM(AL6:AL7)),0)/240</f>
        <v>83.754197215412077</v>
      </c>
      <c r="AM39" s="12">
        <f ca="1">$E$38*MAX(MIN(240-SUM($G$6:AL7),SUM(AM6:AM7)),0)/240</f>
        <v>83.754197215412077</v>
      </c>
      <c r="AN39" s="12">
        <f ca="1">$E$38*MAX(MIN(240-SUM($G$6:AM7),SUM(AN6:AN7)),0)/240</f>
        <v>83.754197215412077</v>
      </c>
      <c r="AO39" s="12">
        <f ca="1">$E$38*MAX(MIN(240-SUM($G$6:AN7),SUM(AO6:AO7)),0)/240</f>
        <v>83.754197215412077</v>
      </c>
      <c r="AP39" s="12">
        <f ca="1">$E$38*MAX(MIN(240-SUM($G$6:AO7),SUM(AP6:AP7)),0)/240</f>
        <v>83.754197215412077</v>
      </c>
      <c r="AQ39" s="12">
        <f ca="1">$E$38*MAX(MIN(240-SUM($G$6:AP7),SUM(AQ6:AQ7)),0)/240</f>
        <v>83.754197215412077</v>
      </c>
      <c r="AR39" s="12">
        <f ca="1">$E$38*MAX(MIN(240-SUM($G$6:AQ7),SUM(AR6:AR7)),0)/240</f>
        <v>83.754197215412077</v>
      </c>
      <c r="AS39" s="12">
        <f ca="1">$E$38*MAX(MIN(240-SUM($G$6:AR7),SUM(AS6:AS7)),0)/240</f>
        <v>83.754197215412077</v>
      </c>
      <c r="AT39" s="12">
        <f ca="1">$E$38*MAX(MIN(240-SUM($G$6:AS7),SUM(AT6:AT7)),0)/240</f>
        <v>83.754197215412077</v>
      </c>
      <c r="AU39" s="12">
        <f ca="1">$E$38*MAX(MIN(240-SUM($G$6:AT7),SUM(AU6:AU7)),0)/240</f>
        <v>83.754197215412077</v>
      </c>
      <c r="AV39" s="12">
        <f ca="1">$E$38*MAX(MIN(240-SUM($G$6:AU7),SUM(AV6:AV7)),0)/240</f>
        <v>83.754197215412077</v>
      </c>
      <c r="AW39" s="12">
        <f ca="1">$E$38*MAX(MIN(240-SUM($G$6:AV7),SUM(AW6:AW7)),0)/240</f>
        <v>83.754197215412077</v>
      </c>
      <c r="AX39" s="12">
        <f ca="1">$E$38*MAX(MIN(240-SUM($G$6:AW7),SUM(AX6:AX7)),0)/240</f>
        <v>83.754197215412077</v>
      </c>
      <c r="AY39" s="12">
        <f ca="1">$E$38*MAX(MIN(240-SUM($G$6:AX7),SUM(AY6:AY7)),0)/240</f>
        <v>83.754197215412077</v>
      </c>
      <c r="AZ39" s="12">
        <f ca="1">$E$38*MAX(MIN(240-SUM($G$6:AY7),SUM(AZ6:AZ7)),0)/240</f>
        <v>83.754197215412077</v>
      </c>
      <c r="BA39" s="12">
        <f ca="1">$E$38*MAX(MIN(240-SUM($G$6:AZ7),SUM(BA6:BA7)),0)/240</f>
        <v>83.754197215412077</v>
      </c>
      <c r="BB39" s="12">
        <f ca="1">$E$38*MAX(MIN(240-SUM($G$6:BA7),SUM(BB6:BB7)),0)/240</f>
        <v>83.754197215412077</v>
      </c>
      <c r="BC39" s="12">
        <f ca="1">$E$38*MAX(MIN(240-SUM($G$6:BB7),SUM(BC6:BC7)),0)/240</f>
        <v>83.754197215412077</v>
      </c>
      <c r="BD39" s="12">
        <f ca="1">$E$38*MAX(MIN(240-SUM($G$6:BC7),SUM(BD6:BD7)),0)/240</f>
        <v>83.754197215412077</v>
      </c>
      <c r="BE39" s="12">
        <f ca="1">$E$38*MAX(MIN(240-SUM($G$6:BD7),SUM(BE6:BE7)),0)/240</f>
        <v>83.754197215412077</v>
      </c>
      <c r="BF39" s="12">
        <f ca="1">$E$38*MAX(MIN(240-SUM($G$6:BE7),SUM(BF6:BF7)),0)/240</f>
        <v>83.754197215412077</v>
      </c>
      <c r="BG39" s="12">
        <f ca="1">$E$38*MAX(MIN(240-SUM($G$6:BF7),SUM(BG6:BG7)),0)/240</f>
        <v>83.754197215412077</v>
      </c>
      <c r="BH39" s="12">
        <f ca="1">$E$38*MAX(MIN(240-SUM($G$6:BG7),SUM(BH6:BH7)),0)/240</f>
        <v>83.754197215412077</v>
      </c>
      <c r="BI39" s="12">
        <f ca="1">$E$38*MAX(MIN(240-SUM($G$6:BH7),SUM(BI6:BI7)),0)/240</f>
        <v>83.754197215412077</v>
      </c>
      <c r="BJ39" s="12">
        <f ca="1">$E$38*MAX(MIN(240-SUM($G$6:BI7),SUM(BJ6:BJ7)),0)/240</f>
        <v>83.754197215412077</v>
      </c>
      <c r="BK39" s="12">
        <f ca="1">$E$38*MAX(MIN(240-SUM($G$6:BJ7),SUM(BK6:BK7)),0)/240</f>
        <v>83.754197215412077</v>
      </c>
      <c r="BL39" s="12">
        <f ca="1">$E$38*MAX(MIN(240-SUM($G$6:BK7),SUM(BL6:BL7)),0)/240</f>
        <v>83.754197215412077</v>
      </c>
      <c r="BM39" s="12">
        <f ca="1">$E$38*MAX(MIN(240-SUM($G$6:BL7),SUM(BM6:BM7)),0)/240</f>
        <v>83.754197215412077</v>
      </c>
      <c r="BN39" s="12">
        <f ca="1">$E$38*MAX(MIN(240-SUM($G$6:BM7),SUM(BN6:BN7)),0)/240</f>
        <v>83.754197215412077</v>
      </c>
      <c r="BO39" s="12">
        <f ca="1">$E$38*MAX(MIN(240-SUM($G$6:BN7),SUM(BO6:BO7)),0)/240</f>
        <v>83.754197215412077</v>
      </c>
      <c r="BP39" s="12">
        <f ca="1">$E$38*MAX(MIN(240-SUM($G$6:BO7),SUM(BP6:BP7)),0)/240</f>
        <v>83.754197215412077</v>
      </c>
      <c r="BQ39" s="12">
        <f ca="1">$E$38*MAX(MIN(240-SUM($G$6:BP7),SUM(BQ6:BQ7)),0)/240</f>
        <v>83.754197215412077</v>
      </c>
      <c r="BR39" s="12">
        <f ca="1">$E$38*MAX(MIN(240-SUM($G$6:BQ7),SUM(BR6:BR7)),0)/240</f>
        <v>83.754197215412077</v>
      </c>
      <c r="BS39" s="12">
        <f ca="1">$E$38*MAX(MIN(240-SUM($G$6:BR7),SUM(BS6:BS7)),0)/240</f>
        <v>83.754197215412077</v>
      </c>
      <c r="BT39" s="12">
        <f ca="1">$E$38*MAX(MIN(240-SUM($G$6:BS7),SUM(BT6:BT7)),0)/240</f>
        <v>83.754197215412077</v>
      </c>
      <c r="BU39" s="12">
        <f ca="1">$E$38*MAX(MIN(240-SUM($G$6:BT7),SUM(BU6:BU7)),0)/240</f>
        <v>83.754197215412077</v>
      </c>
      <c r="BV39" s="12">
        <f ca="1">$E$38*MAX(MIN(240-SUM($G$6:BU7),SUM(BV6:BV7)),0)/240</f>
        <v>83.754197215412077</v>
      </c>
      <c r="BW39" s="12">
        <f ca="1">$E$38*MAX(MIN(240-SUM($G$6:BV7),SUM(BW6:BW7)),0)/240</f>
        <v>83.754197215412077</v>
      </c>
      <c r="BX39" s="12">
        <f ca="1">$E$38*MAX(MIN(240-SUM($G$6:BW7),SUM(BX6:BX7)),0)/240</f>
        <v>83.754197215412077</v>
      </c>
      <c r="BY39" s="12">
        <f ca="1">$E$38*MAX(MIN(240-SUM($G$6:BX7),SUM(BY6:BY7)),0)/240</f>
        <v>83.754197215412077</v>
      </c>
      <c r="BZ39" s="12">
        <f ca="1">$E$38*MAX(MIN(240-SUM($G$6:BY7),SUM(BZ6:BZ7)),0)/240</f>
        <v>83.754197215412077</v>
      </c>
      <c r="CA39" s="12">
        <f ca="1">$E$38*MAX(MIN(240-SUM($G$6:BZ7),SUM(CA6:CA7)),0)/240</f>
        <v>83.754197215412077</v>
      </c>
      <c r="CB39" s="12">
        <f ca="1">$E$38*MAX(MIN(240-SUM($G$6:CA7),SUM(CB6:CB7)),0)/240</f>
        <v>83.754197215412077</v>
      </c>
      <c r="CC39" s="12">
        <f ca="1">$E$38*MAX(MIN(240-SUM($G$6:CB7),SUM(CC6:CC7)),0)/240</f>
        <v>83.754197215412077</v>
      </c>
      <c r="CD39" s="12">
        <f ca="1">$E$38*MAX(MIN(240-SUM($G$6:CC7),SUM(CD6:CD7)),0)/240</f>
        <v>83.754197215412077</v>
      </c>
      <c r="CE39" s="12">
        <f ca="1">$E$38*MAX(MIN(240-SUM($G$6:CD7),SUM(CE6:CE7)),0)/240</f>
        <v>83.754197215412077</v>
      </c>
      <c r="CF39" s="12">
        <f ca="1">$E$38*MAX(MIN(240-SUM($G$6:CE7),SUM(CF6:CF7)),0)/240</f>
        <v>83.754197215412077</v>
      </c>
      <c r="CG39" s="12">
        <f ca="1">$E$38*MAX(MIN(240-SUM($G$6:CF7),SUM(CG6:CG7)),0)/240</f>
        <v>83.754197215412077</v>
      </c>
      <c r="CH39" s="12">
        <f ca="1">$E$38*MAX(MIN(240-SUM($G$6:CG7),SUM(CH6:CH7)),0)/240</f>
        <v>83.754197215412077</v>
      </c>
      <c r="CI39" s="12">
        <f ca="1">$E$38*MAX(MIN(240-SUM($G$6:CH7),SUM(CI6:CI7)),0)/240</f>
        <v>83.754197215412077</v>
      </c>
      <c r="CJ39" s="12">
        <f ca="1">$E$38*MAX(MIN(240-SUM($G$6:CI7),SUM(CJ6:CJ7)),0)/240</f>
        <v>83.754197215412077</v>
      </c>
      <c r="CK39" s="12">
        <f ca="1">$E$38*MAX(MIN(240-SUM($G$6:CJ7),SUM(CK6:CK7)),0)/240</f>
        <v>83.754197215412077</v>
      </c>
      <c r="CL39" s="12">
        <f ca="1">$E$38*MAX(MIN(240-SUM($G$6:CK7),SUM(CL6:CL7)),0)/240</f>
        <v>83.754197215412077</v>
      </c>
      <c r="CM39" s="12">
        <f ca="1">$E$38*MAX(MIN(240-SUM($G$6:CL7),SUM(CM6:CM7)),0)/240</f>
        <v>83.754197215412077</v>
      </c>
      <c r="CN39" s="12">
        <f ca="1">$E$38*MAX(MIN(240-SUM($G$6:CM7),SUM(CN6:CN7)),0)/240</f>
        <v>55.836131476941397</v>
      </c>
      <c r="CO39" s="12">
        <f ca="1">$E$38*MAX(MIN(240-SUM($G$6:CN7),SUM(CO6:CO7)),0)/240</f>
        <v>0</v>
      </c>
      <c r="CP39" s="12">
        <f ca="1">$E$38*MAX(MIN(240-SUM($G$6:CO7),SUM(CP6:CP7)),0)/240</f>
        <v>0</v>
      </c>
      <c r="CQ39" s="12">
        <f ca="1">$E$38*MAX(MIN(240-SUM($G$6:CP7),SUM(CQ6:CQ7)),0)/240</f>
        <v>0</v>
      </c>
      <c r="CR39" s="12">
        <f ca="1">$E$38*MAX(MIN(240-SUM($G$6:CQ7),SUM(CR6:CR7)),0)/240</f>
        <v>0</v>
      </c>
      <c r="CS39" s="12">
        <f ca="1">$E$38*MAX(MIN(240-SUM($G$6:CR7),SUM(CS6:CS7)),0)/240</f>
        <v>0</v>
      </c>
      <c r="CT39" s="12">
        <f ca="1">$E$38*MAX(MIN(240-SUM($G$6:CS7),SUM(CT6:CT7)),0)/240</f>
        <v>0</v>
      </c>
      <c r="CU39" s="12">
        <f ca="1">$E$38*MAX(MIN(240-SUM($G$6:CT7),SUM(CU6:CU7)),0)/240</f>
        <v>0</v>
      </c>
      <c r="CV39" s="12">
        <f ca="1">$E$38*MAX(MIN(240-SUM($G$6:CU7),SUM(CV6:CV7)),0)/240</f>
        <v>0</v>
      </c>
      <c r="CW39" s="12">
        <f ca="1">$E$38*MAX(MIN(240-SUM($G$6:CV7),SUM(CW6:CW7)),0)/240</f>
        <v>0</v>
      </c>
      <c r="CX39" s="12">
        <f ca="1">$E$38*MAX(MIN(240-SUM($G$6:CW7),SUM(CX6:CX7)),0)/240</f>
        <v>0</v>
      </c>
      <c r="CY39" s="12">
        <f ca="1">$E$38*MAX(MIN(240-SUM($G$6:CX7),SUM(CY6:CY7)),0)/240</f>
        <v>0</v>
      </c>
      <c r="CZ39" s="12">
        <f ca="1">$E$38*MAX(MIN(240-SUM($G$6:CY7),SUM(CZ6:CZ7)),0)/240</f>
        <v>0</v>
      </c>
      <c r="DA39" s="12">
        <f ca="1">$E$38*MAX(MIN(240-SUM($G$6:CZ7),SUM(DA6:DA7)),0)/240</f>
        <v>0</v>
      </c>
      <c r="DB39" s="12">
        <f ca="1">$E$38*MAX(MIN(240-SUM($G$6:DA7),SUM(DB6:DB7)),0)/240</f>
        <v>0</v>
      </c>
      <c r="DC39" s="12">
        <f ca="1">$E$38*MAX(MIN(240-SUM($G$6:DB7),SUM(DC6:DC7)),0)/240</f>
        <v>0</v>
      </c>
      <c r="DD39" s="12">
        <f ca="1">$E$38*MAX(MIN(240-SUM($G$6:DC7),SUM(DD6:DD7)),0)/240</f>
        <v>0</v>
      </c>
      <c r="DE39" s="12">
        <f ca="1">$E$38*MAX(MIN(240-SUM($G$6:DD7),SUM(DE6:DE7)),0)/240</f>
        <v>0</v>
      </c>
      <c r="DF39" s="12">
        <f ca="1">$E$38*MAX(MIN(240-SUM($G$6:DE7),SUM(DF6:DF7)),0)/240</f>
        <v>0</v>
      </c>
      <c r="DG39" s="12">
        <f ca="1">$E$38*MAX(MIN(240-SUM($G$6:DF7),SUM(DG6:DG7)),0)/240</f>
        <v>0</v>
      </c>
      <c r="DH39" s="12">
        <f ca="1">$E$38*MAX(MIN(240-SUM($G$6:DG7),SUM(DH6:DH7)),0)/240</f>
        <v>0</v>
      </c>
      <c r="DI39" s="12">
        <f ca="1">$E$38*MAX(MIN(240-SUM($G$6:DH7),SUM(DI6:DI7)),0)/240</f>
        <v>0</v>
      </c>
      <c r="DJ39" s="12">
        <f ca="1">$E$38*MAX(MIN(240-SUM($G$6:DI7),SUM(DJ6:DJ7)),0)/240</f>
        <v>0</v>
      </c>
      <c r="DK39" s="12">
        <f ca="1">$E$38*MAX(MIN(240-SUM($G$6:DJ7),SUM(DK6:DK7)),0)/240</f>
        <v>0</v>
      </c>
      <c r="DL39" s="12">
        <f ca="1">$E$38*MAX(MIN(240-SUM($G$6:DK7),SUM(DL6:DL7)),0)/240</f>
        <v>0</v>
      </c>
      <c r="DM39" s="12">
        <f ca="1">$E$38*MAX(MIN(240-SUM($G$6:DL7),SUM(DM6:DM7)),0)/240</f>
        <v>0</v>
      </c>
      <c r="DN39" s="12">
        <f ca="1">$E$38*MAX(MIN(240-SUM($G$6:DM7),SUM(DN6:DN7)),0)/240</f>
        <v>0</v>
      </c>
      <c r="DO39" s="12">
        <f ca="1">$E$38*MAX(MIN(240-SUM($G$6:DN7),SUM(DO6:DO7)),0)/240</f>
        <v>0</v>
      </c>
      <c r="DP39" s="12">
        <f ca="1">$E$38*MAX(MIN(240-SUM($G$6:DO7),SUM(DP6:DP7)),0)/240</f>
        <v>0</v>
      </c>
      <c r="DQ39" s="12">
        <f ca="1">$E$38*MAX(MIN(240-SUM($G$6:DP7),SUM(DQ6:DQ7)),0)/240</f>
        <v>0</v>
      </c>
      <c r="DR39" s="12">
        <f ca="1">$E$38*MAX(MIN(240-SUM($G$6:DQ7),SUM(DR6:DR7)),0)/240</f>
        <v>0</v>
      </c>
      <c r="DS39" s="12">
        <f ca="1">$E$38*MAX(MIN(240-SUM($G$6:DR7),SUM(DS6:DS7)),0)/240</f>
        <v>0</v>
      </c>
      <c r="DT39" s="12">
        <f ca="1">$E$38*MAX(MIN(240-SUM($G$6:DS7),SUM(DT6:DT7)),0)/240</f>
        <v>0</v>
      </c>
      <c r="DU39" s="12">
        <f ca="1">$E$38*MAX(MIN(240-SUM($G$6:DT7),SUM(DU6:DU7)),0)/240</f>
        <v>0</v>
      </c>
      <c r="DV39" s="12">
        <f ca="1">$E$38*MAX(MIN(240-SUM($G$6:DU7),SUM(DV6:DV7)),0)/240</f>
        <v>0</v>
      </c>
      <c r="DW39" s="12">
        <f ca="1">$E$38*MAX(MIN(240-SUM($G$6:DV7),SUM(DW6:DW7)),0)/240</f>
        <v>0</v>
      </c>
      <c r="DX39" s="12">
        <f ca="1">$E$38*MAX(MIN(240-SUM($G$6:DW7),SUM(DX6:DX7)),0)/240</f>
        <v>0</v>
      </c>
      <c r="DY39" s="12">
        <f ca="1">$E$38*MAX(MIN(240-SUM($G$6:DX7),SUM(DY6:DY7)),0)/240</f>
        <v>0</v>
      </c>
      <c r="DZ39" s="12">
        <f ca="1">$E$38*MAX(MIN(240-SUM($G$6:DY7),SUM(DZ6:DZ7)),0)/240</f>
        <v>0</v>
      </c>
      <c r="EA39" s="12">
        <f ca="1">$E$38*MAX(MIN(240-SUM($G$6:DZ7),SUM(EA6:EA7)),0)/240</f>
        <v>0</v>
      </c>
      <c r="EB39" s="12">
        <f ca="1">$E$38*MAX(MIN(240-SUM($G$6:EA7),SUM(EB6:EB7)),0)/240</f>
        <v>0</v>
      </c>
      <c r="EC39" s="12">
        <f ca="1">$E$38*MAX(MIN(240-SUM($G$6:EB7),SUM(EC6:EC7)),0)/240</f>
        <v>0</v>
      </c>
      <c r="ED39" s="12">
        <f ca="1">$E$38*MAX(MIN(240-SUM($G$6:EC7),SUM(ED6:ED7)),0)/240</f>
        <v>0</v>
      </c>
      <c r="EE39" s="12">
        <f ca="1">$E$38*MAX(MIN(240-SUM($G$6:ED7),SUM(EE6:EE7)),0)/240</f>
        <v>0</v>
      </c>
      <c r="EF39" s="12">
        <f ca="1">$E$38*MAX(MIN(240-SUM($G$6:EE7),SUM(EF6:EF7)),0)/240</f>
        <v>0</v>
      </c>
      <c r="EG39" s="12">
        <f ca="1">$E$38*MAX(MIN(240-SUM($G$6:EF7),SUM(EG6:EG7)),0)/240</f>
        <v>0</v>
      </c>
      <c r="EH39" s="12">
        <f ca="1">$E$38*MAX(MIN(240-SUM($G$6:EG7),SUM(EH6:EH7)),0)/240</f>
        <v>0</v>
      </c>
      <c r="EI39" s="12">
        <f ca="1">$E$38*MAX(MIN(240-SUM($G$6:EH7),SUM(EI6:EI7)),0)/240</f>
        <v>0</v>
      </c>
      <c r="EJ39" s="12">
        <f ca="1">$E$38*MAX(MIN(240-SUM($G$6:EI7),SUM(EJ6:EJ7)),0)/240</f>
        <v>0</v>
      </c>
      <c r="EK39" s="12">
        <f ca="1">$E$38*MAX(MIN(240-SUM($G$6:EJ7),SUM(EK6:EK7)),0)/240</f>
        <v>0</v>
      </c>
      <c r="EL39" s="12">
        <f ca="1">$E$38*MAX(MIN(240-SUM($G$6:EK7),SUM(EL6:EL7)),0)/240</f>
        <v>0</v>
      </c>
      <c r="EM39" s="12">
        <f ca="1">$E$38*MAX(MIN(240-SUM($G$6:EL7),SUM(EM6:EM7)),0)/240</f>
        <v>0</v>
      </c>
      <c r="EN39" s="12">
        <f ca="1">$E$38*MAX(MIN(240-SUM($G$6:EM7),SUM(EN6:EN7)),0)/240</f>
        <v>0</v>
      </c>
      <c r="EO39" s="12">
        <f ca="1">$E$38*MAX(MIN(240-SUM($G$6:EN7),SUM(EO6:EO7)),0)/240</f>
        <v>0</v>
      </c>
      <c r="EP39" s="12">
        <f ca="1">$E$38*MAX(MIN(240-SUM($G$6:EO7),SUM(EP6:EP7)),0)/240</f>
        <v>0</v>
      </c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</row>
    <row r="40" spans="1:163" s="15" customFormat="1" ht="14.1" customHeight="1">
      <c r="B40" s="141" t="s">
        <v>709</v>
      </c>
      <c r="C40" s="791"/>
      <c r="D40" s="198" t="s">
        <v>97</v>
      </c>
      <c r="E40" s="206"/>
      <c r="F40" s="206"/>
      <c r="G40" s="206"/>
      <c r="H40" s="206"/>
      <c r="I40" s="206"/>
      <c r="J40" s="206">
        <f t="shared" ref="J40:AO40" ca="1" si="350">IF(ABS(J37+J38-J43-J44)&lt;0.0001,0,J37+J38-J43-J44)</f>
        <v>0</v>
      </c>
      <c r="K40" s="206">
        <f t="shared" ca="1" si="350"/>
        <v>0</v>
      </c>
      <c r="L40" s="206">
        <f t="shared" ca="1" si="350"/>
        <v>6672.4177114944969</v>
      </c>
      <c r="M40" s="206">
        <f t="shared" ca="1" si="350"/>
        <v>6588.6635142790847</v>
      </c>
      <c r="N40" s="206">
        <f t="shared" ca="1" si="350"/>
        <v>6504.9093170636725</v>
      </c>
      <c r="O40" s="206">
        <f t="shared" ca="1" si="350"/>
        <v>6421.1551198482603</v>
      </c>
      <c r="P40" s="206">
        <f t="shared" ca="1" si="350"/>
        <v>6337.4009226328481</v>
      </c>
      <c r="Q40" s="206">
        <f t="shared" ca="1" si="350"/>
        <v>6253.6467254174358</v>
      </c>
      <c r="R40" s="206">
        <f t="shared" ca="1" si="350"/>
        <v>6169.8925282020236</v>
      </c>
      <c r="S40" s="206">
        <f t="shared" ca="1" si="350"/>
        <v>6086.1383309866114</v>
      </c>
      <c r="T40" s="206">
        <f t="shared" ca="1" si="350"/>
        <v>6002.3841337711992</v>
      </c>
      <c r="U40" s="206">
        <f t="shared" ca="1" si="350"/>
        <v>5918.629936555787</v>
      </c>
      <c r="V40" s="206">
        <f t="shared" ca="1" si="350"/>
        <v>5834.8757393403748</v>
      </c>
      <c r="W40" s="206">
        <f t="shared" ca="1" si="350"/>
        <v>5751.1215421249626</v>
      </c>
      <c r="X40" s="206">
        <f t="shared" ca="1" si="350"/>
        <v>5667.3673449095504</v>
      </c>
      <c r="Y40" s="206">
        <f t="shared" ca="1" si="350"/>
        <v>5583.6131476941382</v>
      </c>
      <c r="Z40" s="206">
        <f t="shared" ca="1" si="350"/>
        <v>5499.858950478726</v>
      </c>
      <c r="AA40" s="206">
        <f t="shared" ca="1" si="350"/>
        <v>5416.1047532633138</v>
      </c>
      <c r="AB40" s="206">
        <f t="shared" ca="1" si="350"/>
        <v>5332.3505560479016</v>
      </c>
      <c r="AC40" s="206">
        <f t="shared" ca="1" si="350"/>
        <v>5248.5963588324894</v>
      </c>
      <c r="AD40" s="206">
        <f t="shared" ca="1" si="350"/>
        <v>5164.8421616170772</v>
      </c>
      <c r="AE40" s="206">
        <f t="shared" ca="1" si="350"/>
        <v>5081.087964401665</v>
      </c>
      <c r="AF40" s="206">
        <f t="shared" ca="1" si="350"/>
        <v>4997.3337671862528</v>
      </c>
      <c r="AG40" s="206">
        <f t="shared" ca="1" si="350"/>
        <v>4913.5795699708406</v>
      </c>
      <c r="AH40" s="206">
        <f t="shared" ca="1" si="350"/>
        <v>4829.8253727554284</v>
      </c>
      <c r="AI40" s="206">
        <f t="shared" ca="1" si="350"/>
        <v>4746.0711755400162</v>
      </c>
      <c r="AJ40" s="206">
        <f t="shared" ca="1" si="350"/>
        <v>4662.316978324604</v>
      </c>
      <c r="AK40" s="206">
        <f t="shared" ca="1" si="350"/>
        <v>4578.5627811091917</v>
      </c>
      <c r="AL40" s="206">
        <f t="shared" ca="1" si="350"/>
        <v>4494.8085838937795</v>
      </c>
      <c r="AM40" s="206">
        <f t="shared" ca="1" si="350"/>
        <v>4411.0543866783673</v>
      </c>
      <c r="AN40" s="206">
        <f t="shared" ca="1" si="350"/>
        <v>4327.3001894629551</v>
      </c>
      <c r="AO40" s="206">
        <f t="shared" ca="1" si="350"/>
        <v>4243.5459922475429</v>
      </c>
      <c r="AP40" s="206">
        <f t="shared" ref="AP40:BU40" ca="1" si="351">IF(ABS(AP37+AP38-AP43-AP44)&lt;0.0001,0,AP37+AP38-AP43-AP44)</f>
        <v>4159.7917950321307</v>
      </c>
      <c r="AQ40" s="206">
        <f t="shared" ca="1" si="351"/>
        <v>4076.0375978167185</v>
      </c>
      <c r="AR40" s="206">
        <f t="shared" ca="1" si="351"/>
        <v>3992.2834006013063</v>
      </c>
      <c r="AS40" s="206">
        <f t="shared" ca="1" si="351"/>
        <v>3908.5292033858941</v>
      </c>
      <c r="AT40" s="206">
        <f t="shared" ca="1" si="351"/>
        <v>3824.7750061704819</v>
      </c>
      <c r="AU40" s="206">
        <f t="shared" ca="1" si="351"/>
        <v>3741.0208089550697</v>
      </c>
      <c r="AV40" s="206">
        <f t="shared" ca="1" si="351"/>
        <v>3657.2666117396575</v>
      </c>
      <c r="AW40" s="206">
        <f t="shared" ca="1" si="351"/>
        <v>3573.5124145242453</v>
      </c>
      <c r="AX40" s="206">
        <f t="shared" ca="1" si="351"/>
        <v>3489.7582173088331</v>
      </c>
      <c r="AY40" s="206">
        <f t="shared" ca="1" si="351"/>
        <v>3406.0040200934209</v>
      </c>
      <c r="AZ40" s="206">
        <f t="shared" ca="1" si="351"/>
        <v>3322.2498228780087</v>
      </c>
      <c r="BA40" s="206">
        <f t="shared" ca="1" si="351"/>
        <v>3238.4956256625965</v>
      </c>
      <c r="BB40" s="206">
        <f t="shared" ca="1" si="351"/>
        <v>3154.7414284471843</v>
      </c>
      <c r="BC40" s="206">
        <f t="shared" ca="1" si="351"/>
        <v>3070.9872312317721</v>
      </c>
      <c r="BD40" s="206">
        <f t="shared" ca="1" si="351"/>
        <v>2987.2330340163599</v>
      </c>
      <c r="BE40" s="206">
        <f t="shared" ca="1" si="351"/>
        <v>2903.4788368009476</v>
      </c>
      <c r="BF40" s="206">
        <f t="shared" ca="1" si="351"/>
        <v>2819.7246395855354</v>
      </c>
      <c r="BG40" s="206">
        <f t="shared" ca="1" si="351"/>
        <v>2735.9704423701232</v>
      </c>
      <c r="BH40" s="206">
        <f t="shared" ca="1" si="351"/>
        <v>2652.216245154711</v>
      </c>
      <c r="BI40" s="206">
        <f t="shared" ca="1" si="351"/>
        <v>2568.4620479392988</v>
      </c>
      <c r="BJ40" s="206">
        <f t="shared" ca="1" si="351"/>
        <v>2484.7078507238866</v>
      </c>
      <c r="BK40" s="206">
        <f t="shared" ca="1" si="351"/>
        <v>2400.9536535084744</v>
      </c>
      <c r="BL40" s="206">
        <f t="shared" ca="1" si="351"/>
        <v>2317.1994562930622</v>
      </c>
      <c r="BM40" s="206">
        <f t="shared" ca="1" si="351"/>
        <v>2233.44525907765</v>
      </c>
      <c r="BN40" s="206">
        <f t="shared" ca="1" si="351"/>
        <v>2149.6910618622378</v>
      </c>
      <c r="BO40" s="206">
        <f t="shared" ca="1" si="351"/>
        <v>2065.9368646468256</v>
      </c>
      <c r="BP40" s="206">
        <f t="shared" ca="1" si="351"/>
        <v>1982.1826674314136</v>
      </c>
      <c r="BQ40" s="206">
        <f t="shared" ca="1" si="351"/>
        <v>1898.4284702160016</v>
      </c>
      <c r="BR40" s="206">
        <f t="shared" ca="1" si="351"/>
        <v>1814.6742730005897</v>
      </c>
      <c r="BS40" s="206">
        <f t="shared" ca="1" si="351"/>
        <v>1730.9200757851777</v>
      </c>
      <c r="BT40" s="206">
        <f t="shared" ca="1" si="351"/>
        <v>1647.1658785697657</v>
      </c>
      <c r="BU40" s="206">
        <f t="shared" ca="1" si="351"/>
        <v>1563.4116813543537</v>
      </c>
      <c r="BV40" s="206">
        <f t="shared" ref="BV40:DA40" ca="1" si="352">IF(ABS(BV37+BV38-BV43-BV44)&lt;0.0001,0,BV37+BV38-BV43-BV44)</f>
        <v>1479.6574841389418</v>
      </c>
      <c r="BW40" s="206">
        <f t="shared" ca="1" si="352"/>
        <v>1395.9032869235298</v>
      </c>
      <c r="BX40" s="206">
        <f t="shared" ca="1" si="352"/>
        <v>1312.1490897081178</v>
      </c>
      <c r="BY40" s="206">
        <f t="shared" ca="1" si="352"/>
        <v>1228.3948924927058</v>
      </c>
      <c r="BZ40" s="206">
        <f t="shared" ca="1" si="352"/>
        <v>1144.6406952772938</v>
      </c>
      <c r="CA40" s="206">
        <f t="shared" ca="1" si="352"/>
        <v>1060.8864980618819</v>
      </c>
      <c r="CB40" s="206">
        <f t="shared" ca="1" si="352"/>
        <v>977.13230084646978</v>
      </c>
      <c r="CC40" s="206">
        <f t="shared" ca="1" si="352"/>
        <v>893.37810363105768</v>
      </c>
      <c r="CD40" s="206">
        <f t="shared" ca="1" si="352"/>
        <v>809.62390641564559</v>
      </c>
      <c r="CE40" s="206">
        <f t="shared" ca="1" si="352"/>
        <v>725.8697092002335</v>
      </c>
      <c r="CF40" s="206">
        <f t="shared" ca="1" si="352"/>
        <v>642.11551198482141</v>
      </c>
      <c r="CG40" s="206">
        <f t="shared" ca="1" si="352"/>
        <v>558.36131476940932</v>
      </c>
      <c r="CH40" s="206">
        <f t="shared" ca="1" si="352"/>
        <v>474.60711755399723</v>
      </c>
      <c r="CI40" s="206">
        <f t="shared" ca="1" si="352"/>
        <v>390.85292033858514</v>
      </c>
      <c r="CJ40" s="206">
        <f t="shared" ca="1" si="352"/>
        <v>307.09872312317304</v>
      </c>
      <c r="CK40" s="206">
        <f t="shared" ca="1" si="352"/>
        <v>223.34452590776095</v>
      </c>
      <c r="CL40" s="206">
        <f t="shared" ca="1" si="352"/>
        <v>139.59032869234886</v>
      </c>
      <c r="CM40" s="206">
        <f t="shared" ca="1" si="352"/>
        <v>55.836131476936785</v>
      </c>
      <c r="CN40" s="206">
        <f t="shared" ca="1" si="352"/>
        <v>0</v>
      </c>
      <c r="CO40" s="206">
        <f t="shared" ca="1" si="352"/>
        <v>0</v>
      </c>
      <c r="CP40" s="206">
        <f t="shared" ca="1" si="352"/>
        <v>0</v>
      </c>
      <c r="CQ40" s="206">
        <f t="shared" ca="1" si="352"/>
        <v>0</v>
      </c>
      <c r="CR40" s="206">
        <f t="shared" ca="1" si="352"/>
        <v>0</v>
      </c>
      <c r="CS40" s="206">
        <f t="shared" ca="1" si="352"/>
        <v>0</v>
      </c>
      <c r="CT40" s="206">
        <f t="shared" ca="1" si="352"/>
        <v>0</v>
      </c>
      <c r="CU40" s="206">
        <f t="shared" ca="1" si="352"/>
        <v>0</v>
      </c>
      <c r="CV40" s="206">
        <f t="shared" ca="1" si="352"/>
        <v>0</v>
      </c>
      <c r="CW40" s="206">
        <f t="shared" ca="1" si="352"/>
        <v>0</v>
      </c>
      <c r="CX40" s="206">
        <f t="shared" ca="1" si="352"/>
        <v>0</v>
      </c>
      <c r="CY40" s="206">
        <f t="shared" ca="1" si="352"/>
        <v>0</v>
      </c>
      <c r="CZ40" s="206">
        <f t="shared" ca="1" si="352"/>
        <v>0</v>
      </c>
      <c r="DA40" s="206">
        <f t="shared" ca="1" si="352"/>
        <v>0</v>
      </c>
      <c r="DB40" s="206">
        <f t="shared" ref="DB40:EG40" ca="1" si="353">IF(ABS(DB37+DB38-DB43-DB44)&lt;0.0001,0,DB37+DB38-DB43-DB44)</f>
        <v>0</v>
      </c>
      <c r="DC40" s="206">
        <f t="shared" ca="1" si="353"/>
        <v>0</v>
      </c>
      <c r="DD40" s="206">
        <f t="shared" ca="1" si="353"/>
        <v>0</v>
      </c>
      <c r="DE40" s="206">
        <f t="shared" ca="1" si="353"/>
        <v>0</v>
      </c>
      <c r="DF40" s="206">
        <f t="shared" ca="1" si="353"/>
        <v>0</v>
      </c>
      <c r="DG40" s="206">
        <f t="shared" ca="1" si="353"/>
        <v>0</v>
      </c>
      <c r="DH40" s="206">
        <f t="shared" ca="1" si="353"/>
        <v>0</v>
      </c>
      <c r="DI40" s="206">
        <f t="shared" ca="1" si="353"/>
        <v>0</v>
      </c>
      <c r="DJ40" s="206">
        <f t="shared" ca="1" si="353"/>
        <v>0</v>
      </c>
      <c r="DK40" s="206">
        <f t="shared" ca="1" si="353"/>
        <v>0</v>
      </c>
      <c r="DL40" s="206">
        <f t="shared" ca="1" si="353"/>
        <v>0</v>
      </c>
      <c r="DM40" s="206">
        <f t="shared" ca="1" si="353"/>
        <v>0</v>
      </c>
      <c r="DN40" s="206">
        <f t="shared" ca="1" si="353"/>
        <v>0</v>
      </c>
      <c r="DO40" s="206">
        <f t="shared" ca="1" si="353"/>
        <v>0</v>
      </c>
      <c r="DP40" s="206">
        <f t="shared" ca="1" si="353"/>
        <v>0</v>
      </c>
      <c r="DQ40" s="206">
        <f t="shared" ca="1" si="353"/>
        <v>0</v>
      </c>
      <c r="DR40" s="206">
        <f t="shared" ca="1" si="353"/>
        <v>0</v>
      </c>
      <c r="DS40" s="206">
        <f t="shared" ca="1" si="353"/>
        <v>0</v>
      </c>
      <c r="DT40" s="206">
        <f t="shared" ca="1" si="353"/>
        <v>0</v>
      </c>
      <c r="DU40" s="206">
        <f t="shared" ca="1" si="353"/>
        <v>0</v>
      </c>
      <c r="DV40" s="206">
        <f t="shared" ca="1" si="353"/>
        <v>0</v>
      </c>
      <c r="DW40" s="206">
        <f t="shared" ca="1" si="353"/>
        <v>0</v>
      </c>
      <c r="DX40" s="206">
        <f t="shared" ca="1" si="353"/>
        <v>0</v>
      </c>
      <c r="DY40" s="206">
        <f t="shared" ca="1" si="353"/>
        <v>0</v>
      </c>
      <c r="DZ40" s="206">
        <f t="shared" ca="1" si="353"/>
        <v>0</v>
      </c>
      <c r="EA40" s="206">
        <f t="shared" ca="1" si="353"/>
        <v>0</v>
      </c>
      <c r="EB40" s="206">
        <f t="shared" ca="1" si="353"/>
        <v>0</v>
      </c>
      <c r="EC40" s="206">
        <f t="shared" ca="1" si="353"/>
        <v>0</v>
      </c>
      <c r="ED40" s="206">
        <f t="shared" ca="1" si="353"/>
        <v>0</v>
      </c>
      <c r="EE40" s="206">
        <f t="shared" ca="1" si="353"/>
        <v>0</v>
      </c>
      <c r="EF40" s="206">
        <f t="shared" ca="1" si="353"/>
        <v>0</v>
      </c>
      <c r="EG40" s="206">
        <f t="shared" ca="1" si="353"/>
        <v>0</v>
      </c>
      <c r="EH40" s="206">
        <f t="shared" ref="EH40:EP40" ca="1" si="354">IF(ABS(EH37+EH38-EH43-EH44)&lt;0.0001,0,EH37+EH38-EH43-EH44)</f>
        <v>0</v>
      </c>
      <c r="EI40" s="206">
        <f t="shared" ca="1" si="354"/>
        <v>0</v>
      </c>
      <c r="EJ40" s="206">
        <f t="shared" ca="1" si="354"/>
        <v>0</v>
      </c>
      <c r="EK40" s="206">
        <f t="shared" ca="1" si="354"/>
        <v>0</v>
      </c>
      <c r="EL40" s="206">
        <f t="shared" ca="1" si="354"/>
        <v>0</v>
      </c>
      <c r="EM40" s="206">
        <f t="shared" ca="1" si="354"/>
        <v>0</v>
      </c>
      <c r="EN40" s="206">
        <f t="shared" ca="1" si="354"/>
        <v>0</v>
      </c>
      <c r="EO40" s="206">
        <f t="shared" ca="1" si="354"/>
        <v>0</v>
      </c>
      <c r="EP40" s="206">
        <f t="shared" ca="1" si="354"/>
        <v>0</v>
      </c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</row>
    <row r="41" spans="1:163" s="15" customFormat="1" ht="14.1" customHeight="1">
      <c r="C41" s="44"/>
      <c r="D41" s="39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</row>
    <row r="42" spans="1:163" s="15" customFormat="1" ht="14.1" customHeight="1">
      <c r="B42" s="633" t="s">
        <v>1026</v>
      </c>
      <c r="C42" s="855"/>
      <c r="D42" s="399"/>
      <c r="E42" s="775"/>
      <c r="F42" s="775"/>
      <c r="G42" s="775"/>
      <c r="H42" s="775"/>
      <c r="I42" s="775"/>
      <c r="J42" s="775"/>
      <c r="K42" s="775"/>
      <c r="L42" s="775"/>
      <c r="M42" s="775"/>
      <c r="N42" s="775"/>
      <c r="O42" s="775"/>
      <c r="P42" s="775"/>
      <c r="Q42" s="775"/>
      <c r="R42" s="775"/>
      <c r="S42" s="775"/>
      <c r="T42" s="775"/>
      <c r="U42" s="775"/>
      <c r="V42" s="775"/>
      <c r="W42" s="775"/>
      <c r="X42" s="775"/>
      <c r="Y42" s="775"/>
      <c r="Z42" s="775"/>
      <c r="AA42" s="775"/>
      <c r="AB42" s="775"/>
      <c r="AC42" s="775"/>
      <c r="AD42" s="775"/>
      <c r="AE42" s="775"/>
      <c r="AF42" s="775"/>
      <c r="AG42" s="775"/>
      <c r="AH42" s="775"/>
      <c r="AI42" s="775"/>
      <c r="AJ42" s="775"/>
      <c r="AK42" s="775"/>
      <c r="AL42" s="775"/>
      <c r="AM42" s="775"/>
      <c r="AN42" s="775"/>
      <c r="AO42" s="775"/>
      <c r="AP42" s="775"/>
      <c r="AQ42" s="775"/>
      <c r="AR42" s="775"/>
      <c r="AS42" s="775"/>
      <c r="AT42" s="775"/>
      <c r="AU42" s="775"/>
      <c r="AV42" s="775"/>
      <c r="AW42" s="775"/>
      <c r="AX42" s="775"/>
      <c r="AY42" s="775"/>
      <c r="AZ42" s="775"/>
      <c r="BA42" s="775"/>
      <c r="BB42" s="775"/>
      <c r="BC42" s="775"/>
      <c r="BD42" s="775"/>
      <c r="BE42" s="775"/>
      <c r="BF42" s="775"/>
      <c r="BG42" s="775"/>
      <c r="BH42" s="775"/>
      <c r="BI42" s="775"/>
      <c r="BJ42" s="775"/>
      <c r="BK42" s="775"/>
      <c r="BL42" s="775"/>
      <c r="BM42" s="775"/>
      <c r="BN42" s="775"/>
      <c r="BO42" s="775"/>
      <c r="BP42" s="775"/>
      <c r="BQ42" s="775"/>
      <c r="BR42" s="775"/>
      <c r="BS42" s="775"/>
      <c r="BT42" s="775"/>
      <c r="BU42" s="775"/>
      <c r="BV42" s="775"/>
      <c r="BW42" s="775"/>
      <c r="BX42" s="775"/>
      <c r="BY42" s="775"/>
      <c r="BZ42" s="775"/>
      <c r="CA42" s="775"/>
      <c r="CB42" s="775"/>
      <c r="CC42" s="775"/>
      <c r="CD42" s="775"/>
      <c r="CE42" s="775"/>
      <c r="CF42" s="775"/>
      <c r="CG42" s="775"/>
      <c r="CH42" s="775"/>
      <c r="CI42" s="775"/>
      <c r="CJ42" s="775"/>
      <c r="CK42" s="775"/>
      <c r="CL42" s="775"/>
      <c r="CM42" s="775"/>
      <c r="CN42" s="775"/>
      <c r="CO42" s="775"/>
      <c r="CP42" s="775"/>
      <c r="CQ42" s="775"/>
      <c r="CR42" s="775"/>
      <c r="CS42" s="775"/>
      <c r="CT42" s="775"/>
      <c r="CU42" s="775"/>
      <c r="CV42" s="775"/>
      <c r="CW42" s="775"/>
      <c r="CX42" s="775"/>
      <c r="CY42" s="775"/>
      <c r="CZ42" s="775"/>
      <c r="DA42" s="775"/>
      <c r="DB42" s="775"/>
      <c r="DC42" s="775"/>
      <c r="DD42" s="775"/>
      <c r="DE42" s="775"/>
      <c r="DF42" s="775"/>
      <c r="DG42" s="775"/>
      <c r="DH42" s="775"/>
      <c r="DI42" s="775"/>
      <c r="DJ42" s="775"/>
      <c r="DK42" s="775"/>
      <c r="DL42" s="775"/>
      <c r="DM42" s="775"/>
      <c r="DN42" s="775"/>
      <c r="DO42" s="775"/>
      <c r="DP42" s="775"/>
      <c r="DQ42" s="775"/>
      <c r="DR42" s="775"/>
      <c r="DS42" s="775"/>
      <c r="DT42" s="775"/>
      <c r="DU42" s="775"/>
      <c r="DV42" s="775"/>
      <c r="DW42" s="775"/>
      <c r="DX42" s="775"/>
      <c r="DY42" s="775"/>
      <c r="DZ42" s="775"/>
      <c r="EA42" s="775"/>
      <c r="EB42" s="775"/>
      <c r="EC42" s="775"/>
      <c r="ED42" s="775"/>
      <c r="EE42" s="775"/>
      <c r="EF42" s="775"/>
      <c r="EG42" s="775"/>
      <c r="EH42" s="775"/>
      <c r="EI42" s="775"/>
      <c r="EJ42" s="775"/>
      <c r="EK42" s="775"/>
      <c r="EL42" s="775"/>
      <c r="EM42" s="775"/>
      <c r="EN42" s="775"/>
      <c r="EO42" s="775"/>
      <c r="EP42" s="775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</row>
    <row r="43" spans="1:163" s="15" customFormat="1" ht="14.1" customHeight="1">
      <c r="B43" s="65" t="s">
        <v>1019</v>
      </c>
      <c r="C43" s="856"/>
      <c r="D43" s="399" t="s">
        <v>97</v>
      </c>
      <c r="E43" s="775">
        <f ca="1">SUM(F43:DI43)</f>
        <v>446.68905181553112</v>
      </c>
      <c r="F43" s="775"/>
      <c r="G43" s="775"/>
      <c r="H43" s="775"/>
      <c r="I43" s="775"/>
      <c r="J43" s="775">
        <f ca="1">J39*(J$6&gt;0)</f>
        <v>0</v>
      </c>
      <c r="K43" s="775">
        <f t="shared" ref="K43:BV43" ca="1" si="355">K39*(K$6&gt;0)</f>
        <v>0</v>
      </c>
      <c r="L43" s="775">
        <f t="shared" ca="1" si="355"/>
        <v>27.918065738470698</v>
      </c>
      <c r="M43" s="775">
        <f t="shared" ca="1" si="355"/>
        <v>83.754197215412077</v>
      </c>
      <c r="N43" s="775">
        <f t="shared" ca="1" si="355"/>
        <v>83.754197215412077</v>
      </c>
      <c r="O43" s="775">
        <f t="shared" ca="1" si="355"/>
        <v>83.754197215412077</v>
      </c>
      <c r="P43" s="775">
        <f t="shared" ca="1" si="355"/>
        <v>83.754197215412077</v>
      </c>
      <c r="Q43" s="775">
        <f t="shared" ca="1" si="355"/>
        <v>83.754197215412077</v>
      </c>
      <c r="R43" s="775">
        <f t="shared" ca="1" si="355"/>
        <v>0</v>
      </c>
      <c r="S43" s="775">
        <f t="shared" ca="1" si="355"/>
        <v>0</v>
      </c>
      <c r="T43" s="775">
        <f t="shared" ca="1" si="355"/>
        <v>0</v>
      </c>
      <c r="U43" s="775">
        <f t="shared" ca="1" si="355"/>
        <v>0</v>
      </c>
      <c r="V43" s="775">
        <f t="shared" ca="1" si="355"/>
        <v>0</v>
      </c>
      <c r="W43" s="775">
        <f t="shared" ca="1" si="355"/>
        <v>0</v>
      </c>
      <c r="X43" s="775">
        <f t="shared" ca="1" si="355"/>
        <v>0</v>
      </c>
      <c r="Y43" s="775">
        <f t="shared" ca="1" si="355"/>
        <v>0</v>
      </c>
      <c r="Z43" s="775">
        <f t="shared" ca="1" si="355"/>
        <v>0</v>
      </c>
      <c r="AA43" s="775">
        <f t="shared" ca="1" si="355"/>
        <v>0</v>
      </c>
      <c r="AB43" s="775">
        <f t="shared" ca="1" si="355"/>
        <v>0</v>
      </c>
      <c r="AC43" s="775">
        <f t="shared" ca="1" si="355"/>
        <v>0</v>
      </c>
      <c r="AD43" s="775">
        <f t="shared" ca="1" si="355"/>
        <v>0</v>
      </c>
      <c r="AE43" s="775">
        <f t="shared" ca="1" si="355"/>
        <v>0</v>
      </c>
      <c r="AF43" s="775">
        <f t="shared" ca="1" si="355"/>
        <v>0</v>
      </c>
      <c r="AG43" s="775">
        <f t="shared" ca="1" si="355"/>
        <v>0</v>
      </c>
      <c r="AH43" s="775">
        <f t="shared" ca="1" si="355"/>
        <v>0</v>
      </c>
      <c r="AI43" s="775">
        <f t="shared" ca="1" si="355"/>
        <v>0</v>
      </c>
      <c r="AJ43" s="775">
        <f t="shared" ca="1" si="355"/>
        <v>0</v>
      </c>
      <c r="AK43" s="775">
        <f t="shared" ca="1" si="355"/>
        <v>0</v>
      </c>
      <c r="AL43" s="775">
        <f t="shared" ca="1" si="355"/>
        <v>0</v>
      </c>
      <c r="AM43" s="775">
        <f t="shared" ca="1" si="355"/>
        <v>0</v>
      </c>
      <c r="AN43" s="775">
        <f t="shared" ca="1" si="355"/>
        <v>0</v>
      </c>
      <c r="AO43" s="775">
        <f t="shared" ca="1" si="355"/>
        <v>0</v>
      </c>
      <c r="AP43" s="775">
        <f t="shared" ca="1" si="355"/>
        <v>0</v>
      </c>
      <c r="AQ43" s="775">
        <f t="shared" ca="1" si="355"/>
        <v>0</v>
      </c>
      <c r="AR43" s="775">
        <f t="shared" ca="1" si="355"/>
        <v>0</v>
      </c>
      <c r="AS43" s="775">
        <f t="shared" ca="1" si="355"/>
        <v>0</v>
      </c>
      <c r="AT43" s="775">
        <f t="shared" ca="1" si="355"/>
        <v>0</v>
      </c>
      <c r="AU43" s="775">
        <f t="shared" ca="1" si="355"/>
        <v>0</v>
      </c>
      <c r="AV43" s="775">
        <f t="shared" ca="1" si="355"/>
        <v>0</v>
      </c>
      <c r="AW43" s="775">
        <f t="shared" ca="1" si="355"/>
        <v>0</v>
      </c>
      <c r="AX43" s="775">
        <f t="shared" ca="1" si="355"/>
        <v>0</v>
      </c>
      <c r="AY43" s="775">
        <f t="shared" ca="1" si="355"/>
        <v>0</v>
      </c>
      <c r="AZ43" s="775">
        <f t="shared" ca="1" si="355"/>
        <v>0</v>
      </c>
      <c r="BA43" s="775">
        <f t="shared" ca="1" si="355"/>
        <v>0</v>
      </c>
      <c r="BB43" s="775">
        <f t="shared" ca="1" si="355"/>
        <v>0</v>
      </c>
      <c r="BC43" s="775">
        <f t="shared" ca="1" si="355"/>
        <v>0</v>
      </c>
      <c r="BD43" s="775">
        <f t="shared" ca="1" si="355"/>
        <v>0</v>
      </c>
      <c r="BE43" s="775">
        <f t="shared" ca="1" si="355"/>
        <v>0</v>
      </c>
      <c r="BF43" s="775">
        <f t="shared" ca="1" si="355"/>
        <v>0</v>
      </c>
      <c r="BG43" s="775">
        <f t="shared" ca="1" si="355"/>
        <v>0</v>
      </c>
      <c r="BH43" s="775">
        <f t="shared" ca="1" si="355"/>
        <v>0</v>
      </c>
      <c r="BI43" s="775">
        <f t="shared" ca="1" si="355"/>
        <v>0</v>
      </c>
      <c r="BJ43" s="775">
        <f t="shared" ca="1" si="355"/>
        <v>0</v>
      </c>
      <c r="BK43" s="775">
        <f t="shared" ca="1" si="355"/>
        <v>0</v>
      </c>
      <c r="BL43" s="775">
        <f t="shared" ca="1" si="355"/>
        <v>0</v>
      </c>
      <c r="BM43" s="775">
        <f t="shared" ca="1" si="355"/>
        <v>0</v>
      </c>
      <c r="BN43" s="775">
        <f t="shared" ca="1" si="355"/>
        <v>0</v>
      </c>
      <c r="BO43" s="775">
        <f t="shared" ca="1" si="355"/>
        <v>0</v>
      </c>
      <c r="BP43" s="775">
        <f t="shared" ca="1" si="355"/>
        <v>0</v>
      </c>
      <c r="BQ43" s="775">
        <f t="shared" ca="1" si="355"/>
        <v>0</v>
      </c>
      <c r="BR43" s="775">
        <f t="shared" ca="1" si="355"/>
        <v>0</v>
      </c>
      <c r="BS43" s="775">
        <f t="shared" ca="1" si="355"/>
        <v>0</v>
      </c>
      <c r="BT43" s="775">
        <f t="shared" ca="1" si="355"/>
        <v>0</v>
      </c>
      <c r="BU43" s="775">
        <f t="shared" ca="1" si="355"/>
        <v>0</v>
      </c>
      <c r="BV43" s="775">
        <f t="shared" ca="1" si="355"/>
        <v>0</v>
      </c>
      <c r="BW43" s="775">
        <f t="shared" ref="BW43:EH43" ca="1" si="356">BW39*(BW$6&gt;0)</f>
        <v>0</v>
      </c>
      <c r="BX43" s="775">
        <f t="shared" ca="1" si="356"/>
        <v>0</v>
      </c>
      <c r="BY43" s="775">
        <f t="shared" ca="1" si="356"/>
        <v>0</v>
      </c>
      <c r="BZ43" s="775">
        <f t="shared" ca="1" si="356"/>
        <v>0</v>
      </c>
      <c r="CA43" s="775">
        <f t="shared" ca="1" si="356"/>
        <v>0</v>
      </c>
      <c r="CB43" s="775">
        <f t="shared" ca="1" si="356"/>
        <v>0</v>
      </c>
      <c r="CC43" s="775">
        <f t="shared" ca="1" si="356"/>
        <v>0</v>
      </c>
      <c r="CD43" s="775">
        <f t="shared" ca="1" si="356"/>
        <v>0</v>
      </c>
      <c r="CE43" s="775">
        <f t="shared" ca="1" si="356"/>
        <v>0</v>
      </c>
      <c r="CF43" s="775">
        <f t="shared" ca="1" si="356"/>
        <v>0</v>
      </c>
      <c r="CG43" s="775">
        <f t="shared" ca="1" si="356"/>
        <v>0</v>
      </c>
      <c r="CH43" s="775">
        <f t="shared" ca="1" si="356"/>
        <v>0</v>
      </c>
      <c r="CI43" s="775">
        <f t="shared" ca="1" si="356"/>
        <v>0</v>
      </c>
      <c r="CJ43" s="775">
        <f t="shared" ca="1" si="356"/>
        <v>0</v>
      </c>
      <c r="CK43" s="775">
        <f t="shared" ca="1" si="356"/>
        <v>0</v>
      </c>
      <c r="CL43" s="775">
        <f t="shared" ca="1" si="356"/>
        <v>0</v>
      </c>
      <c r="CM43" s="775">
        <f t="shared" ca="1" si="356"/>
        <v>0</v>
      </c>
      <c r="CN43" s="775">
        <f t="shared" ca="1" si="356"/>
        <v>0</v>
      </c>
      <c r="CO43" s="775">
        <f t="shared" ca="1" si="356"/>
        <v>0</v>
      </c>
      <c r="CP43" s="775">
        <f t="shared" ca="1" si="356"/>
        <v>0</v>
      </c>
      <c r="CQ43" s="775">
        <f t="shared" ca="1" si="356"/>
        <v>0</v>
      </c>
      <c r="CR43" s="775">
        <f t="shared" ca="1" si="356"/>
        <v>0</v>
      </c>
      <c r="CS43" s="775">
        <f t="shared" ca="1" si="356"/>
        <v>0</v>
      </c>
      <c r="CT43" s="775">
        <f t="shared" ca="1" si="356"/>
        <v>0</v>
      </c>
      <c r="CU43" s="775">
        <f t="shared" ca="1" si="356"/>
        <v>0</v>
      </c>
      <c r="CV43" s="775">
        <f t="shared" ca="1" si="356"/>
        <v>0</v>
      </c>
      <c r="CW43" s="775">
        <f t="shared" ca="1" si="356"/>
        <v>0</v>
      </c>
      <c r="CX43" s="775">
        <f t="shared" ca="1" si="356"/>
        <v>0</v>
      </c>
      <c r="CY43" s="775">
        <f t="shared" ca="1" si="356"/>
        <v>0</v>
      </c>
      <c r="CZ43" s="775">
        <f t="shared" ca="1" si="356"/>
        <v>0</v>
      </c>
      <c r="DA43" s="775">
        <f t="shared" ca="1" si="356"/>
        <v>0</v>
      </c>
      <c r="DB43" s="775">
        <f t="shared" ca="1" si="356"/>
        <v>0</v>
      </c>
      <c r="DC43" s="775">
        <f t="shared" ca="1" si="356"/>
        <v>0</v>
      </c>
      <c r="DD43" s="775">
        <f t="shared" ca="1" si="356"/>
        <v>0</v>
      </c>
      <c r="DE43" s="775">
        <f t="shared" ca="1" si="356"/>
        <v>0</v>
      </c>
      <c r="DF43" s="775">
        <f t="shared" ca="1" si="356"/>
        <v>0</v>
      </c>
      <c r="DG43" s="775">
        <f t="shared" ca="1" si="356"/>
        <v>0</v>
      </c>
      <c r="DH43" s="775">
        <f t="shared" ca="1" si="356"/>
        <v>0</v>
      </c>
      <c r="DI43" s="775">
        <f t="shared" ca="1" si="356"/>
        <v>0</v>
      </c>
      <c r="DJ43" s="775">
        <f t="shared" ca="1" si="356"/>
        <v>0</v>
      </c>
      <c r="DK43" s="775">
        <f t="shared" ca="1" si="356"/>
        <v>0</v>
      </c>
      <c r="DL43" s="775">
        <f t="shared" ca="1" si="356"/>
        <v>0</v>
      </c>
      <c r="DM43" s="775">
        <f t="shared" ca="1" si="356"/>
        <v>0</v>
      </c>
      <c r="DN43" s="775">
        <f t="shared" ca="1" si="356"/>
        <v>0</v>
      </c>
      <c r="DO43" s="775">
        <f t="shared" ca="1" si="356"/>
        <v>0</v>
      </c>
      <c r="DP43" s="775">
        <f t="shared" ca="1" si="356"/>
        <v>0</v>
      </c>
      <c r="DQ43" s="775">
        <f t="shared" ca="1" si="356"/>
        <v>0</v>
      </c>
      <c r="DR43" s="775">
        <f t="shared" ca="1" si="356"/>
        <v>0</v>
      </c>
      <c r="DS43" s="775">
        <f t="shared" ca="1" si="356"/>
        <v>0</v>
      </c>
      <c r="DT43" s="775">
        <f t="shared" ca="1" si="356"/>
        <v>0</v>
      </c>
      <c r="DU43" s="775">
        <f t="shared" ca="1" si="356"/>
        <v>0</v>
      </c>
      <c r="DV43" s="775">
        <f t="shared" ca="1" si="356"/>
        <v>0</v>
      </c>
      <c r="DW43" s="775">
        <f t="shared" ca="1" si="356"/>
        <v>0</v>
      </c>
      <c r="DX43" s="775">
        <f t="shared" ca="1" si="356"/>
        <v>0</v>
      </c>
      <c r="DY43" s="775">
        <f t="shared" ca="1" si="356"/>
        <v>0</v>
      </c>
      <c r="DZ43" s="775">
        <f t="shared" ca="1" si="356"/>
        <v>0</v>
      </c>
      <c r="EA43" s="775">
        <f t="shared" ca="1" si="356"/>
        <v>0</v>
      </c>
      <c r="EB43" s="775">
        <f t="shared" ca="1" si="356"/>
        <v>0</v>
      </c>
      <c r="EC43" s="775">
        <f t="shared" ca="1" si="356"/>
        <v>0</v>
      </c>
      <c r="ED43" s="775">
        <f t="shared" ca="1" si="356"/>
        <v>0</v>
      </c>
      <c r="EE43" s="775">
        <f t="shared" ca="1" si="356"/>
        <v>0</v>
      </c>
      <c r="EF43" s="775">
        <f t="shared" ca="1" si="356"/>
        <v>0</v>
      </c>
      <c r="EG43" s="775">
        <f t="shared" ca="1" si="356"/>
        <v>0</v>
      </c>
      <c r="EH43" s="775">
        <f t="shared" ca="1" si="356"/>
        <v>0</v>
      </c>
      <c r="EI43" s="775">
        <f t="shared" ref="EI43:EP43" ca="1" si="357">EI39*(EI$6&gt;0)</f>
        <v>0</v>
      </c>
      <c r="EJ43" s="775">
        <f t="shared" ca="1" si="357"/>
        <v>0</v>
      </c>
      <c r="EK43" s="775">
        <f t="shared" ca="1" si="357"/>
        <v>0</v>
      </c>
      <c r="EL43" s="775">
        <f t="shared" ca="1" si="357"/>
        <v>0</v>
      </c>
      <c r="EM43" s="775">
        <f t="shared" ca="1" si="357"/>
        <v>0</v>
      </c>
      <c r="EN43" s="775">
        <f t="shared" ca="1" si="357"/>
        <v>0</v>
      </c>
      <c r="EO43" s="775">
        <f t="shared" ca="1" si="357"/>
        <v>0</v>
      </c>
      <c r="EP43" s="775">
        <f t="shared" ca="1" si="357"/>
        <v>0</v>
      </c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</row>
    <row r="44" spans="1:163" s="15" customFormat="1" ht="14.1" customHeight="1">
      <c r="B44" s="65" t="s">
        <v>1020</v>
      </c>
      <c r="C44" s="856"/>
      <c r="D44" s="399" t="s">
        <v>97</v>
      </c>
      <c r="E44" s="775">
        <f ca="1">SUM(F44:DI44)</f>
        <v>6253.6467254174404</v>
      </c>
      <c r="F44" s="775"/>
      <c r="G44" s="775"/>
      <c r="H44" s="775"/>
      <c r="I44" s="775"/>
      <c r="J44" s="775">
        <f ca="1">J39*(J$7&gt;0)</f>
        <v>0</v>
      </c>
      <c r="K44" s="775">
        <f t="shared" ref="K44:BV44" ca="1" si="358">K39*(K$7&gt;0)</f>
        <v>0</v>
      </c>
      <c r="L44" s="775">
        <f t="shared" ca="1" si="358"/>
        <v>0</v>
      </c>
      <c r="M44" s="775">
        <f t="shared" ca="1" si="358"/>
        <v>0</v>
      </c>
      <c r="N44" s="775">
        <f t="shared" ca="1" si="358"/>
        <v>0</v>
      </c>
      <c r="O44" s="775">
        <f t="shared" ca="1" si="358"/>
        <v>0</v>
      </c>
      <c r="P44" s="775">
        <f t="shared" ca="1" si="358"/>
        <v>0</v>
      </c>
      <c r="Q44" s="775">
        <f t="shared" ca="1" si="358"/>
        <v>0</v>
      </c>
      <c r="R44" s="775">
        <f t="shared" ca="1" si="358"/>
        <v>83.754197215412077</v>
      </c>
      <c r="S44" s="775">
        <f t="shared" ca="1" si="358"/>
        <v>83.754197215412077</v>
      </c>
      <c r="T44" s="775">
        <f t="shared" ca="1" si="358"/>
        <v>83.754197215412077</v>
      </c>
      <c r="U44" s="775">
        <f t="shared" ca="1" si="358"/>
        <v>83.754197215412077</v>
      </c>
      <c r="V44" s="775">
        <f t="shared" ca="1" si="358"/>
        <v>83.754197215412077</v>
      </c>
      <c r="W44" s="775">
        <f t="shared" ca="1" si="358"/>
        <v>83.754197215412077</v>
      </c>
      <c r="X44" s="775">
        <f t="shared" ca="1" si="358"/>
        <v>83.754197215412077</v>
      </c>
      <c r="Y44" s="775">
        <f t="shared" ca="1" si="358"/>
        <v>83.754197215412077</v>
      </c>
      <c r="Z44" s="775">
        <f t="shared" ca="1" si="358"/>
        <v>83.754197215412077</v>
      </c>
      <c r="AA44" s="775">
        <f t="shared" ca="1" si="358"/>
        <v>83.754197215412077</v>
      </c>
      <c r="AB44" s="775">
        <f t="shared" ca="1" si="358"/>
        <v>83.754197215412077</v>
      </c>
      <c r="AC44" s="775">
        <f t="shared" ca="1" si="358"/>
        <v>83.754197215412077</v>
      </c>
      <c r="AD44" s="775">
        <f t="shared" ca="1" si="358"/>
        <v>83.754197215412077</v>
      </c>
      <c r="AE44" s="775">
        <f t="shared" ca="1" si="358"/>
        <v>83.754197215412077</v>
      </c>
      <c r="AF44" s="775">
        <f t="shared" ca="1" si="358"/>
        <v>83.754197215412077</v>
      </c>
      <c r="AG44" s="775">
        <f t="shared" ca="1" si="358"/>
        <v>83.754197215412077</v>
      </c>
      <c r="AH44" s="775">
        <f t="shared" ca="1" si="358"/>
        <v>83.754197215412077</v>
      </c>
      <c r="AI44" s="775">
        <f t="shared" ca="1" si="358"/>
        <v>83.754197215412077</v>
      </c>
      <c r="AJ44" s="775">
        <f t="shared" ca="1" si="358"/>
        <v>83.754197215412077</v>
      </c>
      <c r="AK44" s="775">
        <f t="shared" ca="1" si="358"/>
        <v>83.754197215412077</v>
      </c>
      <c r="AL44" s="775">
        <f t="shared" ca="1" si="358"/>
        <v>83.754197215412077</v>
      </c>
      <c r="AM44" s="775">
        <f t="shared" ca="1" si="358"/>
        <v>83.754197215412077</v>
      </c>
      <c r="AN44" s="775">
        <f t="shared" ca="1" si="358"/>
        <v>83.754197215412077</v>
      </c>
      <c r="AO44" s="775">
        <f t="shared" ca="1" si="358"/>
        <v>83.754197215412077</v>
      </c>
      <c r="AP44" s="775">
        <f t="shared" ca="1" si="358"/>
        <v>83.754197215412077</v>
      </c>
      <c r="AQ44" s="775">
        <f t="shared" ca="1" si="358"/>
        <v>83.754197215412077</v>
      </c>
      <c r="AR44" s="775">
        <f t="shared" ca="1" si="358"/>
        <v>83.754197215412077</v>
      </c>
      <c r="AS44" s="775">
        <f t="shared" ca="1" si="358"/>
        <v>83.754197215412077</v>
      </c>
      <c r="AT44" s="775">
        <f t="shared" ca="1" si="358"/>
        <v>83.754197215412077</v>
      </c>
      <c r="AU44" s="775">
        <f t="shared" ca="1" si="358"/>
        <v>83.754197215412077</v>
      </c>
      <c r="AV44" s="775">
        <f t="shared" ca="1" si="358"/>
        <v>83.754197215412077</v>
      </c>
      <c r="AW44" s="775">
        <f t="shared" ca="1" si="358"/>
        <v>83.754197215412077</v>
      </c>
      <c r="AX44" s="775">
        <f t="shared" ca="1" si="358"/>
        <v>83.754197215412077</v>
      </c>
      <c r="AY44" s="775">
        <f t="shared" ca="1" si="358"/>
        <v>83.754197215412077</v>
      </c>
      <c r="AZ44" s="775">
        <f t="shared" ca="1" si="358"/>
        <v>83.754197215412077</v>
      </c>
      <c r="BA44" s="775">
        <f t="shared" ca="1" si="358"/>
        <v>83.754197215412077</v>
      </c>
      <c r="BB44" s="775">
        <f t="shared" ca="1" si="358"/>
        <v>83.754197215412077</v>
      </c>
      <c r="BC44" s="775">
        <f t="shared" ca="1" si="358"/>
        <v>83.754197215412077</v>
      </c>
      <c r="BD44" s="775">
        <f t="shared" ca="1" si="358"/>
        <v>83.754197215412077</v>
      </c>
      <c r="BE44" s="775">
        <f t="shared" ca="1" si="358"/>
        <v>83.754197215412077</v>
      </c>
      <c r="BF44" s="775">
        <f t="shared" ca="1" si="358"/>
        <v>83.754197215412077</v>
      </c>
      <c r="BG44" s="775">
        <f t="shared" ca="1" si="358"/>
        <v>83.754197215412077</v>
      </c>
      <c r="BH44" s="775">
        <f t="shared" ca="1" si="358"/>
        <v>83.754197215412077</v>
      </c>
      <c r="BI44" s="775">
        <f t="shared" ca="1" si="358"/>
        <v>83.754197215412077</v>
      </c>
      <c r="BJ44" s="775">
        <f t="shared" ca="1" si="358"/>
        <v>83.754197215412077</v>
      </c>
      <c r="BK44" s="775">
        <f t="shared" ca="1" si="358"/>
        <v>83.754197215412077</v>
      </c>
      <c r="BL44" s="775">
        <f t="shared" ca="1" si="358"/>
        <v>83.754197215412077</v>
      </c>
      <c r="BM44" s="775">
        <f t="shared" ca="1" si="358"/>
        <v>83.754197215412077</v>
      </c>
      <c r="BN44" s="775">
        <f t="shared" ca="1" si="358"/>
        <v>83.754197215412077</v>
      </c>
      <c r="BO44" s="775">
        <f t="shared" ca="1" si="358"/>
        <v>83.754197215412077</v>
      </c>
      <c r="BP44" s="775">
        <f t="shared" ca="1" si="358"/>
        <v>83.754197215412077</v>
      </c>
      <c r="BQ44" s="775">
        <f t="shared" ca="1" si="358"/>
        <v>83.754197215412077</v>
      </c>
      <c r="BR44" s="775">
        <f t="shared" ca="1" si="358"/>
        <v>83.754197215412077</v>
      </c>
      <c r="BS44" s="775">
        <f t="shared" ca="1" si="358"/>
        <v>83.754197215412077</v>
      </c>
      <c r="BT44" s="775">
        <f t="shared" ca="1" si="358"/>
        <v>83.754197215412077</v>
      </c>
      <c r="BU44" s="775">
        <f t="shared" ca="1" si="358"/>
        <v>83.754197215412077</v>
      </c>
      <c r="BV44" s="775">
        <f t="shared" ca="1" si="358"/>
        <v>83.754197215412077</v>
      </c>
      <c r="BW44" s="775">
        <f t="shared" ref="BW44:EH44" ca="1" si="359">BW39*(BW$7&gt;0)</f>
        <v>83.754197215412077</v>
      </c>
      <c r="BX44" s="775">
        <f t="shared" ca="1" si="359"/>
        <v>83.754197215412077</v>
      </c>
      <c r="BY44" s="775">
        <f t="shared" ca="1" si="359"/>
        <v>83.754197215412077</v>
      </c>
      <c r="BZ44" s="775">
        <f t="shared" ca="1" si="359"/>
        <v>83.754197215412077</v>
      </c>
      <c r="CA44" s="775">
        <f t="shared" ca="1" si="359"/>
        <v>83.754197215412077</v>
      </c>
      <c r="CB44" s="775">
        <f t="shared" ca="1" si="359"/>
        <v>83.754197215412077</v>
      </c>
      <c r="CC44" s="775">
        <f t="shared" ca="1" si="359"/>
        <v>83.754197215412077</v>
      </c>
      <c r="CD44" s="775">
        <f t="shared" ca="1" si="359"/>
        <v>83.754197215412077</v>
      </c>
      <c r="CE44" s="775">
        <f t="shared" ca="1" si="359"/>
        <v>83.754197215412077</v>
      </c>
      <c r="CF44" s="775">
        <f t="shared" ca="1" si="359"/>
        <v>83.754197215412077</v>
      </c>
      <c r="CG44" s="775">
        <f t="shared" ca="1" si="359"/>
        <v>83.754197215412077</v>
      </c>
      <c r="CH44" s="775">
        <f t="shared" ca="1" si="359"/>
        <v>83.754197215412077</v>
      </c>
      <c r="CI44" s="775">
        <f t="shared" ca="1" si="359"/>
        <v>83.754197215412077</v>
      </c>
      <c r="CJ44" s="775">
        <f t="shared" ca="1" si="359"/>
        <v>83.754197215412077</v>
      </c>
      <c r="CK44" s="775">
        <f t="shared" ca="1" si="359"/>
        <v>83.754197215412077</v>
      </c>
      <c r="CL44" s="775">
        <f t="shared" ca="1" si="359"/>
        <v>83.754197215412077</v>
      </c>
      <c r="CM44" s="775">
        <f t="shared" ca="1" si="359"/>
        <v>83.754197215412077</v>
      </c>
      <c r="CN44" s="775">
        <f t="shared" ca="1" si="359"/>
        <v>55.836131476941397</v>
      </c>
      <c r="CO44" s="775">
        <f t="shared" ca="1" si="359"/>
        <v>0</v>
      </c>
      <c r="CP44" s="775">
        <f t="shared" ca="1" si="359"/>
        <v>0</v>
      </c>
      <c r="CQ44" s="775">
        <f t="shared" ca="1" si="359"/>
        <v>0</v>
      </c>
      <c r="CR44" s="775">
        <f t="shared" ca="1" si="359"/>
        <v>0</v>
      </c>
      <c r="CS44" s="775">
        <f t="shared" ca="1" si="359"/>
        <v>0</v>
      </c>
      <c r="CT44" s="775">
        <f t="shared" ca="1" si="359"/>
        <v>0</v>
      </c>
      <c r="CU44" s="775">
        <f t="shared" ca="1" si="359"/>
        <v>0</v>
      </c>
      <c r="CV44" s="775">
        <f t="shared" ca="1" si="359"/>
        <v>0</v>
      </c>
      <c r="CW44" s="775">
        <f t="shared" ca="1" si="359"/>
        <v>0</v>
      </c>
      <c r="CX44" s="775">
        <f t="shared" ca="1" si="359"/>
        <v>0</v>
      </c>
      <c r="CY44" s="775">
        <f t="shared" ca="1" si="359"/>
        <v>0</v>
      </c>
      <c r="CZ44" s="775">
        <f t="shared" ca="1" si="359"/>
        <v>0</v>
      </c>
      <c r="DA44" s="775">
        <f t="shared" ca="1" si="359"/>
        <v>0</v>
      </c>
      <c r="DB44" s="775">
        <f t="shared" ca="1" si="359"/>
        <v>0</v>
      </c>
      <c r="DC44" s="775">
        <f t="shared" ca="1" si="359"/>
        <v>0</v>
      </c>
      <c r="DD44" s="775">
        <f t="shared" ca="1" si="359"/>
        <v>0</v>
      </c>
      <c r="DE44" s="775">
        <f t="shared" ca="1" si="359"/>
        <v>0</v>
      </c>
      <c r="DF44" s="775">
        <f t="shared" ca="1" si="359"/>
        <v>0</v>
      </c>
      <c r="DG44" s="775">
        <f t="shared" ca="1" si="359"/>
        <v>0</v>
      </c>
      <c r="DH44" s="775">
        <f t="shared" ca="1" si="359"/>
        <v>0</v>
      </c>
      <c r="DI44" s="775">
        <f t="shared" ca="1" si="359"/>
        <v>0</v>
      </c>
      <c r="DJ44" s="775">
        <f t="shared" ca="1" si="359"/>
        <v>0</v>
      </c>
      <c r="DK44" s="775">
        <f t="shared" ca="1" si="359"/>
        <v>0</v>
      </c>
      <c r="DL44" s="775">
        <f t="shared" ca="1" si="359"/>
        <v>0</v>
      </c>
      <c r="DM44" s="775">
        <f t="shared" ca="1" si="359"/>
        <v>0</v>
      </c>
      <c r="DN44" s="775">
        <f t="shared" ca="1" si="359"/>
        <v>0</v>
      </c>
      <c r="DO44" s="775">
        <f t="shared" ca="1" si="359"/>
        <v>0</v>
      </c>
      <c r="DP44" s="775">
        <f t="shared" ca="1" si="359"/>
        <v>0</v>
      </c>
      <c r="DQ44" s="775">
        <f t="shared" ca="1" si="359"/>
        <v>0</v>
      </c>
      <c r="DR44" s="775">
        <f t="shared" ca="1" si="359"/>
        <v>0</v>
      </c>
      <c r="DS44" s="775">
        <f t="shared" ca="1" si="359"/>
        <v>0</v>
      </c>
      <c r="DT44" s="775">
        <f t="shared" ca="1" si="359"/>
        <v>0</v>
      </c>
      <c r="DU44" s="775">
        <f t="shared" ca="1" si="359"/>
        <v>0</v>
      </c>
      <c r="DV44" s="775">
        <f t="shared" ca="1" si="359"/>
        <v>0</v>
      </c>
      <c r="DW44" s="775">
        <f t="shared" ca="1" si="359"/>
        <v>0</v>
      </c>
      <c r="DX44" s="775">
        <f t="shared" ca="1" si="359"/>
        <v>0</v>
      </c>
      <c r="DY44" s="775">
        <f t="shared" ca="1" si="359"/>
        <v>0</v>
      </c>
      <c r="DZ44" s="775">
        <f t="shared" ca="1" si="359"/>
        <v>0</v>
      </c>
      <c r="EA44" s="775">
        <f t="shared" ca="1" si="359"/>
        <v>0</v>
      </c>
      <c r="EB44" s="775">
        <f t="shared" ca="1" si="359"/>
        <v>0</v>
      </c>
      <c r="EC44" s="775">
        <f t="shared" ca="1" si="359"/>
        <v>0</v>
      </c>
      <c r="ED44" s="775">
        <f t="shared" ca="1" si="359"/>
        <v>0</v>
      </c>
      <c r="EE44" s="775">
        <f t="shared" ca="1" si="359"/>
        <v>0</v>
      </c>
      <c r="EF44" s="775">
        <f t="shared" ca="1" si="359"/>
        <v>0</v>
      </c>
      <c r="EG44" s="775">
        <f t="shared" ca="1" si="359"/>
        <v>0</v>
      </c>
      <c r="EH44" s="775">
        <f t="shared" ca="1" si="359"/>
        <v>0</v>
      </c>
      <c r="EI44" s="775">
        <f t="shared" ref="EI44:EP44" ca="1" si="360">EI39*(EI$7&gt;0)</f>
        <v>0</v>
      </c>
      <c r="EJ44" s="775">
        <f t="shared" ca="1" si="360"/>
        <v>0</v>
      </c>
      <c r="EK44" s="775">
        <f t="shared" ca="1" si="360"/>
        <v>0</v>
      </c>
      <c r="EL44" s="775">
        <f t="shared" ca="1" si="360"/>
        <v>0</v>
      </c>
      <c r="EM44" s="775">
        <f t="shared" ca="1" si="360"/>
        <v>0</v>
      </c>
      <c r="EN44" s="775">
        <f t="shared" ca="1" si="360"/>
        <v>0</v>
      </c>
      <c r="EO44" s="775">
        <f t="shared" ca="1" si="360"/>
        <v>0</v>
      </c>
      <c r="EP44" s="775">
        <f t="shared" ca="1" si="360"/>
        <v>0</v>
      </c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</row>
    <row r="45" spans="1:163" s="15" customFormat="1" ht="14.1" customHeight="1">
      <c r="D45" s="39"/>
      <c r="E45" s="12">
        <f ca="1">E39-E43-E44</f>
        <v>0</v>
      </c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</row>
    <row r="46" spans="1:163" s="15" customFormat="1" ht="14.1" customHeight="1">
      <c r="D46" s="39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</row>
    <row r="47" spans="1:163" s="43" customFormat="1" ht="14.1" customHeight="1">
      <c r="A47" s="37"/>
      <c r="B47" s="151" t="s">
        <v>1267</v>
      </c>
      <c r="C47" s="516"/>
      <c r="D47" s="516"/>
      <c r="E47" s="517"/>
      <c r="F47" s="518"/>
      <c r="G47" s="40"/>
      <c r="H47" s="41"/>
      <c r="I47" s="41"/>
      <c r="J47" s="41"/>
      <c r="K47" s="41"/>
      <c r="L47" s="41"/>
      <c r="M47" s="41"/>
      <c r="N47" s="41"/>
      <c r="O47" s="42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59"/>
      <c r="DI47" s="59"/>
      <c r="DJ47" s="59"/>
      <c r="DK47" s="59"/>
      <c r="DL47" s="59"/>
      <c r="DM47" s="59"/>
      <c r="DN47" s="59"/>
      <c r="DO47" s="59"/>
      <c r="DP47" s="59"/>
      <c r="DQ47" s="59"/>
      <c r="DR47" s="59"/>
      <c r="DS47" s="59"/>
      <c r="DT47" s="59"/>
      <c r="DU47" s="59"/>
      <c r="DV47" s="59"/>
      <c r="DW47" s="59"/>
      <c r="DX47" s="59"/>
      <c r="DY47" s="59"/>
      <c r="DZ47" s="59"/>
      <c r="EA47" s="59"/>
      <c r="EB47" s="59"/>
      <c r="EC47" s="59"/>
      <c r="ED47" s="59"/>
      <c r="EE47" s="59"/>
      <c r="EF47" s="59"/>
      <c r="EG47" s="59"/>
      <c r="EH47" s="59"/>
      <c r="EI47" s="59"/>
      <c r="EJ47" s="59"/>
      <c r="EK47" s="59"/>
      <c r="EL47" s="59"/>
      <c r="EM47" s="59"/>
      <c r="EN47" s="59"/>
      <c r="EO47" s="59"/>
      <c r="EP47" s="59"/>
    </row>
    <row r="48" spans="1:163" s="15" customFormat="1" ht="14.1" customHeight="1">
      <c r="B48" s="15" t="s">
        <v>20</v>
      </c>
      <c r="C48" s="46"/>
      <c r="D48" s="39" t="s">
        <v>97</v>
      </c>
      <c r="E48" s="12"/>
      <c r="F48" s="12"/>
      <c r="G48" s="12"/>
      <c r="H48" s="12"/>
      <c r="I48" s="12"/>
      <c r="J48" s="12">
        <f t="shared" ref="J48" si="361">I51</f>
        <v>0</v>
      </c>
      <c r="K48" s="12">
        <f t="shared" ref="K48" ca="1" si="362">J51</f>
        <v>0</v>
      </c>
      <c r="L48" s="12">
        <f t="shared" ref="L48" ca="1" si="363">K51</f>
        <v>0</v>
      </c>
      <c r="M48" s="12">
        <f t="shared" ref="M48" ca="1" si="364">L51</f>
        <v>622.5</v>
      </c>
      <c r="N48" s="12">
        <f t="shared" ref="N48" ca="1" si="365">M51</f>
        <v>415</v>
      </c>
      <c r="O48" s="12">
        <f t="shared" ref="O48" ca="1" si="366">N51</f>
        <v>207.5</v>
      </c>
      <c r="P48" s="12">
        <f t="shared" ref="P48" ca="1" si="367">O51</f>
        <v>0</v>
      </c>
      <c r="Q48" s="12">
        <f t="shared" ref="Q48" ca="1" si="368">P51</f>
        <v>735</v>
      </c>
      <c r="R48" s="12">
        <f t="shared" ref="R48" ca="1" si="369">Q51</f>
        <v>490</v>
      </c>
      <c r="S48" s="12">
        <f t="shared" ref="S48" ca="1" si="370">R51</f>
        <v>245</v>
      </c>
      <c r="T48" s="12">
        <f t="shared" ref="T48" ca="1" si="371">S51</f>
        <v>0</v>
      </c>
      <c r="U48" s="12">
        <f t="shared" ref="U48" ca="1" si="372">T51</f>
        <v>735</v>
      </c>
      <c r="V48" s="12">
        <f t="shared" ref="V48" ca="1" si="373">U51</f>
        <v>490</v>
      </c>
      <c r="W48" s="12">
        <f t="shared" ref="W48" ca="1" si="374">V51</f>
        <v>245</v>
      </c>
      <c r="X48" s="12">
        <f t="shared" ref="X48" ca="1" si="375">W51</f>
        <v>0</v>
      </c>
      <c r="Y48" s="12">
        <f t="shared" ref="Y48" ca="1" si="376">X51</f>
        <v>735</v>
      </c>
      <c r="Z48" s="12">
        <f t="shared" ref="Z48" ca="1" si="377">Y51</f>
        <v>490</v>
      </c>
      <c r="AA48" s="12">
        <f t="shared" ref="AA48" ca="1" si="378">Z51</f>
        <v>245</v>
      </c>
      <c r="AB48" s="12">
        <f t="shared" ref="AB48" ca="1" si="379">AA51</f>
        <v>0</v>
      </c>
      <c r="AC48" s="12">
        <f t="shared" ref="AC48" ca="1" si="380">AB51</f>
        <v>735</v>
      </c>
      <c r="AD48" s="12">
        <f t="shared" ref="AD48" ca="1" si="381">AC51</f>
        <v>490</v>
      </c>
      <c r="AE48" s="12">
        <f t="shared" ref="AE48" ca="1" si="382">AD51</f>
        <v>245</v>
      </c>
      <c r="AF48" s="12">
        <f t="shared" ref="AF48" ca="1" si="383">AE51</f>
        <v>0</v>
      </c>
      <c r="AG48" s="12">
        <f t="shared" ref="AG48" ca="1" si="384">AF51</f>
        <v>735</v>
      </c>
      <c r="AH48" s="12">
        <f t="shared" ref="AH48" ca="1" si="385">AG51</f>
        <v>490</v>
      </c>
      <c r="AI48" s="12">
        <f t="shared" ref="AI48" ca="1" si="386">AH51</f>
        <v>245</v>
      </c>
      <c r="AJ48" s="12">
        <f t="shared" ref="AJ48" ca="1" si="387">AI51</f>
        <v>0</v>
      </c>
      <c r="AK48" s="12">
        <f t="shared" ref="AK48" ca="1" si="388">AJ51</f>
        <v>735</v>
      </c>
      <c r="AL48" s="12">
        <f t="shared" ref="AL48" ca="1" si="389">AK51</f>
        <v>490</v>
      </c>
      <c r="AM48" s="12">
        <f t="shared" ref="AM48" ca="1" si="390">AL51</f>
        <v>245</v>
      </c>
      <c r="AN48" s="12">
        <f t="shared" ref="AN48" ca="1" si="391">AM51</f>
        <v>0</v>
      </c>
      <c r="AO48" s="12">
        <f t="shared" ref="AO48" ca="1" si="392">AN51</f>
        <v>735</v>
      </c>
      <c r="AP48" s="12">
        <f t="shared" ref="AP48" ca="1" si="393">AO51</f>
        <v>490</v>
      </c>
      <c r="AQ48" s="12">
        <f t="shared" ref="AQ48" ca="1" si="394">AP51</f>
        <v>245</v>
      </c>
      <c r="AR48" s="12">
        <f t="shared" ref="AR48" ca="1" si="395">AQ51</f>
        <v>0</v>
      </c>
      <c r="AS48" s="12">
        <f t="shared" ref="AS48" ca="1" si="396">AR51</f>
        <v>735</v>
      </c>
      <c r="AT48" s="12">
        <f t="shared" ref="AT48" ca="1" si="397">AS51</f>
        <v>490</v>
      </c>
      <c r="AU48" s="12">
        <f t="shared" ref="AU48" ca="1" si="398">AT51</f>
        <v>245</v>
      </c>
      <c r="AV48" s="12">
        <f t="shared" ref="AV48" ca="1" si="399">AU51</f>
        <v>0</v>
      </c>
      <c r="AW48" s="12">
        <f t="shared" ref="AW48" ca="1" si="400">AV51</f>
        <v>735</v>
      </c>
      <c r="AX48" s="12">
        <f t="shared" ref="AX48" ca="1" si="401">AW51</f>
        <v>490</v>
      </c>
      <c r="AY48" s="12">
        <f t="shared" ref="AY48" ca="1" si="402">AX51</f>
        <v>245</v>
      </c>
      <c r="AZ48" s="12">
        <f t="shared" ref="AZ48" ca="1" si="403">AY51</f>
        <v>0</v>
      </c>
      <c r="BA48" s="12">
        <f t="shared" ref="BA48" ca="1" si="404">AZ51</f>
        <v>735</v>
      </c>
      <c r="BB48" s="12">
        <f t="shared" ref="BB48" ca="1" si="405">BA51</f>
        <v>490</v>
      </c>
      <c r="BC48" s="12">
        <f t="shared" ref="BC48" ca="1" si="406">BB51</f>
        <v>245</v>
      </c>
      <c r="BD48" s="12">
        <f t="shared" ref="BD48" ca="1" si="407">BC51</f>
        <v>0</v>
      </c>
      <c r="BE48" s="12">
        <f t="shared" ref="BE48" ca="1" si="408">BD51</f>
        <v>735</v>
      </c>
      <c r="BF48" s="12">
        <f t="shared" ref="BF48" ca="1" si="409">BE51</f>
        <v>490</v>
      </c>
      <c r="BG48" s="12">
        <f t="shared" ref="BG48" ca="1" si="410">BF51</f>
        <v>245</v>
      </c>
      <c r="BH48" s="12">
        <f t="shared" ref="BH48" ca="1" si="411">BG51</f>
        <v>0</v>
      </c>
      <c r="BI48" s="12">
        <f t="shared" ref="BI48" ca="1" si="412">BH51</f>
        <v>735</v>
      </c>
      <c r="BJ48" s="12">
        <f t="shared" ref="BJ48" ca="1" si="413">BI51</f>
        <v>490</v>
      </c>
      <c r="BK48" s="12">
        <f t="shared" ref="BK48" ca="1" si="414">BJ51</f>
        <v>245</v>
      </c>
      <c r="BL48" s="12">
        <f t="shared" ref="BL48" ca="1" si="415">BK51</f>
        <v>0</v>
      </c>
      <c r="BM48" s="12">
        <f t="shared" ref="BM48" ca="1" si="416">BL51</f>
        <v>735</v>
      </c>
      <c r="BN48" s="12">
        <f t="shared" ref="BN48" ca="1" si="417">BM51</f>
        <v>490</v>
      </c>
      <c r="BO48" s="12">
        <f t="shared" ref="BO48" ca="1" si="418">BN51</f>
        <v>245</v>
      </c>
      <c r="BP48" s="12">
        <f t="shared" ref="BP48" ca="1" si="419">BO51</f>
        <v>0</v>
      </c>
      <c r="BQ48" s="12">
        <f t="shared" ref="BQ48" ca="1" si="420">BP51</f>
        <v>735</v>
      </c>
      <c r="BR48" s="12">
        <f t="shared" ref="BR48" ca="1" si="421">BQ51</f>
        <v>490</v>
      </c>
      <c r="BS48" s="12">
        <f t="shared" ref="BS48" ca="1" si="422">BR51</f>
        <v>245</v>
      </c>
      <c r="BT48" s="12">
        <f t="shared" ref="BT48" ca="1" si="423">BS51</f>
        <v>0</v>
      </c>
      <c r="BU48" s="12">
        <f t="shared" ref="BU48" ca="1" si="424">BT51</f>
        <v>735</v>
      </c>
      <c r="BV48" s="12">
        <f t="shared" ref="BV48" ca="1" si="425">BU51</f>
        <v>490</v>
      </c>
      <c r="BW48" s="12">
        <f t="shared" ref="BW48" ca="1" si="426">BV51</f>
        <v>245</v>
      </c>
      <c r="BX48" s="12">
        <f t="shared" ref="BX48" ca="1" si="427">BW51</f>
        <v>0</v>
      </c>
      <c r="BY48" s="12">
        <f t="shared" ref="BY48" ca="1" si="428">BX51</f>
        <v>735</v>
      </c>
      <c r="BZ48" s="12">
        <f t="shared" ref="BZ48" ca="1" si="429">BY51</f>
        <v>490</v>
      </c>
      <c r="CA48" s="12">
        <f t="shared" ref="CA48" ca="1" si="430">BZ51</f>
        <v>245</v>
      </c>
      <c r="CB48" s="12">
        <f t="shared" ref="CB48" ca="1" si="431">CA51</f>
        <v>0</v>
      </c>
      <c r="CC48" s="12">
        <f t="shared" ref="CC48" ca="1" si="432">CB51</f>
        <v>735</v>
      </c>
      <c r="CD48" s="12">
        <f t="shared" ref="CD48" ca="1" si="433">CC51</f>
        <v>490</v>
      </c>
      <c r="CE48" s="12">
        <f t="shared" ref="CE48" ca="1" si="434">CD51</f>
        <v>245</v>
      </c>
      <c r="CF48" s="12">
        <f t="shared" ref="CF48" ca="1" si="435">CE51</f>
        <v>0</v>
      </c>
      <c r="CG48" s="12">
        <f t="shared" ref="CG48" ca="1" si="436">CF51</f>
        <v>735</v>
      </c>
      <c r="CH48" s="12">
        <f t="shared" ref="CH48" ca="1" si="437">CG51</f>
        <v>490</v>
      </c>
      <c r="CI48" s="12">
        <f t="shared" ref="CI48" ca="1" si="438">CH51</f>
        <v>245</v>
      </c>
      <c r="CJ48" s="12">
        <f t="shared" ref="CJ48" ca="1" si="439">CI51</f>
        <v>0</v>
      </c>
      <c r="CK48" s="12">
        <f t="shared" ref="CK48" ca="1" si="440">CJ51</f>
        <v>735</v>
      </c>
      <c r="CL48" s="12">
        <f t="shared" ref="CL48" ca="1" si="441">CK51</f>
        <v>490</v>
      </c>
      <c r="CM48" s="12">
        <f t="shared" ref="CM48" ca="1" si="442">CL51</f>
        <v>245</v>
      </c>
      <c r="CN48" s="12">
        <f t="shared" ref="CN48" ca="1" si="443">CM51</f>
        <v>0</v>
      </c>
      <c r="CO48" s="12">
        <f t="shared" ref="CO48" ca="1" si="444">CN51</f>
        <v>735</v>
      </c>
      <c r="CP48" s="12">
        <f t="shared" ref="CP48" ca="1" si="445">CO51</f>
        <v>490</v>
      </c>
      <c r="CQ48" s="12">
        <f t="shared" ref="CQ48" ca="1" si="446">CP51</f>
        <v>245</v>
      </c>
      <c r="CR48" s="12">
        <f t="shared" ref="CR48" ca="1" si="447">CQ51</f>
        <v>0</v>
      </c>
      <c r="CS48" s="12">
        <f t="shared" ref="CS48" ca="1" si="448">CR51</f>
        <v>245</v>
      </c>
      <c r="CT48" s="12">
        <f t="shared" ref="CT48" ca="1" si="449">CS51</f>
        <v>0</v>
      </c>
      <c r="CU48" s="12">
        <f t="shared" ref="CU48" ca="1" si="450">CT51</f>
        <v>0</v>
      </c>
      <c r="CV48" s="12">
        <f t="shared" ref="CV48" ca="1" si="451">CU51</f>
        <v>0</v>
      </c>
      <c r="CW48" s="12">
        <f t="shared" ref="CW48" ca="1" si="452">CV51</f>
        <v>0</v>
      </c>
      <c r="CX48" s="12">
        <f t="shared" ref="CX48" ca="1" si="453">CW51</f>
        <v>0</v>
      </c>
      <c r="CY48" s="12">
        <f t="shared" ref="CY48" ca="1" si="454">CX51</f>
        <v>0</v>
      </c>
      <c r="CZ48" s="12">
        <f t="shared" ref="CZ48" ca="1" si="455">CY51</f>
        <v>0</v>
      </c>
      <c r="DA48" s="12">
        <f t="shared" ref="DA48" ca="1" si="456">CZ51</f>
        <v>0</v>
      </c>
      <c r="DB48" s="12">
        <f t="shared" ref="DB48" ca="1" si="457">DA51</f>
        <v>0</v>
      </c>
      <c r="DC48" s="12">
        <f t="shared" ref="DC48" ca="1" si="458">DB51</f>
        <v>0</v>
      </c>
      <c r="DD48" s="12">
        <f t="shared" ref="DD48" ca="1" si="459">DC51</f>
        <v>0</v>
      </c>
      <c r="DE48" s="12">
        <f t="shared" ref="DE48" ca="1" si="460">DD51</f>
        <v>0</v>
      </c>
      <c r="DF48" s="12">
        <f t="shared" ref="DF48" ca="1" si="461">DE51</f>
        <v>0</v>
      </c>
      <c r="DG48" s="12">
        <f t="shared" ref="DG48" ca="1" si="462">DF51</f>
        <v>0</v>
      </c>
      <c r="DH48" s="12">
        <f t="shared" ref="DH48" ca="1" si="463">DG51</f>
        <v>0</v>
      </c>
      <c r="DI48" s="12">
        <f t="shared" ref="DI48" ca="1" si="464">DH51</f>
        <v>0</v>
      </c>
      <c r="DJ48" s="12">
        <f t="shared" ref="DJ48" ca="1" si="465">DI51</f>
        <v>0</v>
      </c>
      <c r="DK48" s="12">
        <f t="shared" ref="DK48" ca="1" si="466">DJ51</f>
        <v>0</v>
      </c>
      <c r="DL48" s="12">
        <f t="shared" ref="DL48" ca="1" si="467">DK51</f>
        <v>0</v>
      </c>
      <c r="DM48" s="12">
        <f t="shared" ref="DM48" ca="1" si="468">DL51</f>
        <v>0</v>
      </c>
      <c r="DN48" s="12">
        <f t="shared" ref="DN48" ca="1" si="469">DM51</f>
        <v>0</v>
      </c>
      <c r="DO48" s="12">
        <f t="shared" ref="DO48" ca="1" si="470">DN51</f>
        <v>0</v>
      </c>
      <c r="DP48" s="12">
        <f t="shared" ref="DP48" ca="1" si="471">DO51</f>
        <v>0</v>
      </c>
      <c r="DQ48" s="12">
        <f t="shared" ref="DQ48" ca="1" si="472">DP51</f>
        <v>0</v>
      </c>
      <c r="DR48" s="12">
        <f t="shared" ref="DR48" ca="1" si="473">DQ51</f>
        <v>0</v>
      </c>
      <c r="DS48" s="12">
        <f t="shared" ref="DS48" ca="1" si="474">DR51</f>
        <v>0</v>
      </c>
      <c r="DT48" s="12">
        <f t="shared" ref="DT48" ca="1" si="475">DS51</f>
        <v>0</v>
      </c>
      <c r="DU48" s="12">
        <f t="shared" ref="DU48" ca="1" si="476">DT51</f>
        <v>0</v>
      </c>
      <c r="DV48" s="12">
        <f t="shared" ref="DV48" ca="1" si="477">DU51</f>
        <v>0</v>
      </c>
      <c r="DW48" s="12">
        <f t="shared" ref="DW48" ca="1" si="478">DV51</f>
        <v>0</v>
      </c>
      <c r="DX48" s="12">
        <f t="shared" ref="DX48" ca="1" si="479">DW51</f>
        <v>0</v>
      </c>
      <c r="DY48" s="12">
        <f t="shared" ref="DY48" ca="1" si="480">DX51</f>
        <v>0</v>
      </c>
      <c r="DZ48" s="12">
        <f t="shared" ref="DZ48" ca="1" si="481">DY51</f>
        <v>0</v>
      </c>
      <c r="EA48" s="12">
        <f t="shared" ref="EA48" ca="1" si="482">DZ51</f>
        <v>0</v>
      </c>
      <c r="EB48" s="12">
        <f t="shared" ref="EB48" ca="1" si="483">EA51</f>
        <v>0</v>
      </c>
      <c r="EC48" s="12">
        <f t="shared" ref="EC48" ca="1" si="484">EB51</f>
        <v>0</v>
      </c>
      <c r="ED48" s="12">
        <f t="shared" ref="ED48" ca="1" si="485">EC51</f>
        <v>0</v>
      </c>
      <c r="EE48" s="12">
        <f t="shared" ref="EE48" ca="1" si="486">ED51</f>
        <v>0</v>
      </c>
      <c r="EF48" s="12">
        <f t="shared" ref="EF48" ca="1" si="487">EE51</f>
        <v>0</v>
      </c>
      <c r="EG48" s="12">
        <f t="shared" ref="EG48" ca="1" si="488">EF51</f>
        <v>0</v>
      </c>
      <c r="EH48" s="12">
        <f t="shared" ref="EH48" ca="1" si="489">EG51</f>
        <v>0</v>
      </c>
      <c r="EI48" s="12">
        <f t="shared" ref="EI48" ca="1" si="490">EH51</f>
        <v>0</v>
      </c>
      <c r="EJ48" s="12">
        <f t="shared" ref="EJ48" ca="1" si="491">EI51</f>
        <v>0</v>
      </c>
      <c r="EK48" s="12">
        <f t="shared" ref="EK48" ca="1" si="492">EJ51</f>
        <v>0</v>
      </c>
      <c r="EL48" s="12">
        <f t="shared" ref="EL48" ca="1" si="493">EK51</f>
        <v>0</v>
      </c>
      <c r="EM48" s="12">
        <f t="shared" ref="EM48" ca="1" si="494">EL51</f>
        <v>0</v>
      </c>
      <c r="EN48" s="12">
        <f t="shared" ref="EN48" ca="1" si="495">EM51</f>
        <v>0</v>
      </c>
      <c r="EO48" s="12">
        <f t="shared" ref="EO48" ca="1" si="496">EN51</f>
        <v>0</v>
      </c>
      <c r="EP48" s="12">
        <f t="shared" ref="EP48" ca="1" si="497">EO51</f>
        <v>0</v>
      </c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</row>
    <row r="49" spans="1:163" s="15" customFormat="1" ht="14.1" customHeight="1">
      <c r="B49" s="141" t="s">
        <v>444</v>
      </c>
      <c r="C49" s="1207">
        <f>Assum!F116</f>
        <v>12</v>
      </c>
      <c r="D49" s="198" t="s">
        <v>97</v>
      </c>
      <c r="E49" s="206">
        <f ca="1">SUM(F49:DI49)</f>
        <v>20920</v>
      </c>
      <c r="F49" s="206"/>
      <c r="G49" s="206"/>
      <c r="H49" s="206"/>
      <c r="I49" s="206"/>
      <c r="J49" s="206">
        <f ca="1">SUM(J50:OFFSET(J50,0,$C49/3-1))*J8</f>
        <v>0</v>
      </c>
      <c r="K49" s="206">
        <f ca="1">SUM(K50:OFFSET(K50,0,$C49/3-1))*K8</f>
        <v>0</v>
      </c>
      <c r="L49" s="206">
        <f ca="1">SUM(L50:OFFSET(L50,0,$C49/3-1))*L8</f>
        <v>830</v>
      </c>
      <c r="M49" s="206">
        <f ca="1">SUM(M50:OFFSET(M50,0,$C49/3-1))*M8</f>
        <v>0</v>
      </c>
      <c r="N49" s="206">
        <f ca="1">SUM(N50:OFFSET(N50,0,$C49/3-1))*N8</f>
        <v>0</v>
      </c>
      <c r="O49" s="206">
        <f ca="1">SUM(O50:OFFSET(O50,0,$C49/3-1))*O8</f>
        <v>0</v>
      </c>
      <c r="P49" s="206">
        <f ca="1">SUM(P50:OFFSET(P50,0,$C49/3-1))*P8</f>
        <v>980</v>
      </c>
      <c r="Q49" s="206">
        <f ca="1">SUM(Q50:OFFSET(Q50,0,$C49/3-1))*Q8</f>
        <v>0</v>
      </c>
      <c r="R49" s="206">
        <f ca="1">SUM(R50:OFFSET(R50,0,$C49/3-1))*R8</f>
        <v>0</v>
      </c>
      <c r="S49" s="206">
        <f ca="1">SUM(S50:OFFSET(S50,0,$C49/3-1))*S8</f>
        <v>0</v>
      </c>
      <c r="T49" s="206">
        <f ca="1">SUM(T50:OFFSET(T50,0,$C49/3-1))*T8</f>
        <v>980</v>
      </c>
      <c r="U49" s="206">
        <f ca="1">SUM(U50:OFFSET(U50,0,$C49/3-1))*U8</f>
        <v>0</v>
      </c>
      <c r="V49" s="206">
        <f ca="1">SUM(V50:OFFSET(V50,0,$C49/3-1))*V8</f>
        <v>0</v>
      </c>
      <c r="W49" s="206">
        <f ca="1">SUM(W50:OFFSET(W50,0,$C49/3-1))*W8</f>
        <v>0</v>
      </c>
      <c r="X49" s="206">
        <f ca="1">SUM(X50:OFFSET(X50,0,$C49/3-1))*X8</f>
        <v>980</v>
      </c>
      <c r="Y49" s="206">
        <f ca="1">SUM(Y50:OFFSET(Y50,0,$C49/3-1))*Y8</f>
        <v>0</v>
      </c>
      <c r="Z49" s="206">
        <f ca="1">SUM(Z50:OFFSET(Z50,0,$C49/3-1))*Z8</f>
        <v>0</v>
      </c>
      <c r="AA49" s="206">
        <f ca="1">SUM(AA50:OFFSET(AA50,0,$C49/3-1))*AA8</f>
        <v>0</v>
      </c>
      <c r="AB49" s="206">
        <f ca="1">SUM(AB50:OFFSET(AB50,0,$C49/3-1))*AB8</f>
        <v>980</v>
      </c>
      <c r="AC49" s="206">
        <f ca="1">SUM(AC50:OFFSET(AC50,0,$C49/3-1))*AC8</f>
        <v>0</v>
      </c>
      <c r="AD49" s="206">
        <f ca="1">SUM(AD50:OFFSET(AD50,0,$C49/3-1))*AD8</f>
        <v>0</v>
      </c>
      <c r="AE49" s="206">
        <f ca="1">SUM(AE50:OFFSET(AE50,0,$C49/3-1))*AE8</f>
        <v>0</v>
      </c>
      <c r="AF49" s="206">
        <f ca="1">SUM(AF50:OFFSET(AF50,0,$C49/3-1))*AF8</f>
        <v>980</v>
      </c>
      <c r="AG49" s="206">
        <f ca="1">SUM(AG50:OFFSET(AG50,0,$C49/3-1))*AG8</f>
        <v>0</v>
      </c>
      <c r="AH49" s="206">
        <f ca="1">SUM(AH50:OFFSET(AH50,0,$C49/3-1))*AH8</f>
        <v>0</v>
      </c>
      <c r="AI49" s="206">
        <f ca="1">SUM(AI50:OFFSET(AI50,0,$C49/3-1))*AI8</f>
        <v>0</v>
      </c>
      <c r="AJ49" s="206">
        <f ca="1">SUM(AJ50:OFFSET(AJ50,0,$C49/3-1))*AJ8</f>
        <v>980</v>
      </c>
      <c r="AK49" s="206">
        <f ca="1">SUM(AK50:OFFSET(AK50,0,$C49/3-1))*AK8</f>
        <v>0</v>
      </c>
      <c r="AL49" s="206">
        <f ca="1">SUM(AL50:OFFSET(AL50,0,$C49/3-1))*AL8</f>
        <v>0</v>
      </c>
      <c r="AM49" s="206">
        <f ca="1">SUM(AM50:OFFSET(AM50,0,$C49/3-1))*AM8</f>
        <v>0</v>
      </c>
      <c r="AN49" s="206">
        <f ca="1">SUM(AN50:OFFSET(AN50,0,$C49/3-1))*AN8</f>
        <v>980</v>
      </c>
      <c r="AO49" s="206">
        <f ca="1">SUM(AO50:OFFSET(AO50,0,$C49/3-1))*AO8</f>
        <v>0</v>
      </c>
      <c r="AP49" s="206">
        <f ca="1">SUM(AP50:OFFSET(AP50,0,$C49/3-1))*AP8</f>
        <v>0</v>
      </c>
      <c r="AQ49" s="206">
        <f ca="1">SUM(AQ50:OFFSET(AQ50,0,$C49/3-1))*AQ8</f>
        <v>0</v>
      </c>
      <c r="AR49" s="206">
        <f ca="1">SUM(AR50:OFFSET(AR50,0,$C49/3-1))*AR8</f>
        <v>980</v>
      </c>
      <c r="AS49" s="206">
        <f ca="1">SUM(AS50:OFFSET(AS50,0,$C49/3-1))*AS8</f>
        <v>0</v>
      </c>
      <c r="AT49" s="206">
        <f ca="1">SUM(AT50:OFFSET(AT50,0,$C49/3-1))*AT8</f>
        <v>0</v>
      </c>
      <c r="AU49" s="206">
        <f ca="1">SUM(AU50:OFFSET(AU50,0,$C49/3-1))*AU8</f>
        <v>0</v>
      </c>
      <c r="AV49" s="206">
        <f ca="1">SUM(AV50:OFFSET(AV50,0,$C49/3-1))*AV8</f>
        <v>980</v>
      </c>
      <c r="AW49" s="206">
        <f ca="1">SUM(AW50:OFFSET(AW50,0,$C49/3-1))*AW8</f>
        <v>0</v>
      </c>
      <c r="AX49" s="206">
        <f ca="1">SUM(AX50:OFFSET(AX50,0,$C49/3-1))*AX8</f>
        <v>0</v>
      </c>
      <c r="AY49" s="206">
        <f ca="1">SUM(AY50:OFFSET(AY50,0,$C49/3-1))*AY8</f>
        <v>0</v>
      </c>
      <c r="AZ49" s="206">
        <f ca="1">SUM(AZ50:OFFSET(AZ50,0,$C49/3-1))*AZ8</f>
        <v>980</v>
      </c>
      <c r="BA49" s="206">
        <f ca="1">SUM(BA50:OFFSET(BA50,0,$C49/3-1))*BA8</f>
        <v>0</v>
      </c>
      <c r="BB49" s="206">
        <f ca="1">SUM(BB50:OFFSET(BB50,0,$C49/3-1))*BB8</f>
        <v>0</v>
      </c>
      <c r="BC49" s="206">
        <f ca="1">SUM(BC50:OFFSET(BC50,0,$C49/3-1))*BC8</f>
        <v>0</v>
      </c>
      <c r="BD49" s="206">
        <f ca="1">SUM(BD50:OFFSET(BD50,0,$C49/3-1))*BD8</f>
        <v>980</v>
      </c>
      <c r="BE49" s="206">
        <f ca="1">SUM(BE50:OFFSET(BE50,0,$C49/3-1))*BE8</f>
        <v>0</v>
      </c>
      <c r="BF49" s="206">
        <f ca="1">SUM(BF50:OFFSET(BF50,0,$C49/3-1))*BF8</f>
        <v>0</v>
      </c>
      <c r="BG49" s="206">
        <f ca="1">SUM(BG50:OFFSET(BG50,0,$C49/3-1))*BG8</f>
        <v>0</v>
      </c>
      <c r="BH49" s="206">
        <f ca="1">SUM(BH50:OFFSET(BH50,0,$C49/3-1))*BH8</f>
        <v>980</v>
      </c>
      <c r="BI49" s="206">
        <f ca="1">SUM(BI50:OFFSET(BI50,0,$C49/3-1))*BI8</f>
        <v>0</v>
      </c>
      <c r="BJ49" s="206">
        <f ca="1">SUM(BJ50:OFFSET(BJ50,0,$C49/3-1))*BJ8</f>
        <v>0</v>
      </c>
      <c r="BK49" s="206">
        <f ca="1">SUM(BK50:OFFSET(BK50,0,$C49/3-1))*BK8</f>
        <v>0</v>
      </c>
      <c r="BL49" s="206">
        <f ca="1">SUM(BL50:OFFSET(BL50,0,$C49/3-1))*BL8</f>
        <v>980</v>
      </c>
      <c r="BM49" s="206">
        <f ca="1">SUM(BM50:OFFSET(BM50,0,$C49/3-1))*BM8</f>
        <v>0</v>
      </c>
      <c r="BN49" s="206">
        <f ca="1">SUM(BN50:OFFSET(BN50,0,$C49/3-1))*BN8</f>
        <v>0</v>
      </c>
      <c r="BO49" s="206">
        <f ca="1">SUM(BO50:OFFSET(BO50,0,$C49/3-1))*BO8</f>
        <v>0</v>
      </c>
      <c r="BP49" s="206">
        <f ca="1">SUM(BP50:OFFSET(BP50,0,$C49/3-1))*BP8</f>
        <v>980</v>
      </c>
      <c r="BQ49" s="206">
        <f ca="1">SUM(BQ50:OFFSET(BQ50,0,$C49/3-1))*BQ8</f>
        <v>0</v>
      </c>
      <c r="BR49" s="206">
        <f ca="1">SUM(BR50:OFFSET(BR50,0,$C49/3-1))*BR8</f>
        <v>0</v>
      </c>
      <c r="BS49" s="206">
        <f ca="1">SUM(BS50:OFFSET(BS50,0,$C49/3-1))*BS8</f>
        <v>0</v>
      </c>
      <c r="BT49" s="206">
        <f ca="1">SUM(BT50:OFFSET(BT50,0,$C49/3-1))*BT8</f>
        <v>980</v>
      </c>
      <c r="BU49" s="206">
        <f ca="1">SUM(BU50:OFFSET(BU50,0,$C49/3-1))*BU8</f>
        <v>0</v>
      </c>
      <c r="BV49" s="206">
        <f ca="1">SUM(BV50:OFFSET(BV50,0,$C49/3-1))*BV8</f>
        <v>0</v>
      </c>
      <c r="BW49" s="206">
        <f ca="1">SUM(BW50:OFFSET(BW50,0,$C49/3-1))*BW8</f>
        <v>0</v>
      </c>
      <c r="BX49" s="206">
        <f ca="1">SUM(BX50:OFFSET(BX50,0,$C49/3-1))*BX8</f>
        <v>980</v>
      </c>
      <c r="BY49" s="206">
        <f ca="1">SUM(BY50:OFFSET(BY50,0,$C49/3-1))*BY8</f>
        <v>0</v>
      </c>
      <c r="BZ49" s="206">
        <f ca="1">SUM(BZ50:OFFSET(BZ50,0,$C49/3-1))*BZ8</f>
        <v>0</v>
      </c>
      <c r="CA49" s="206">
        <f ca="1">SUM(CA50:OFFSET(CA50,0,$C49/3-1))*CA8</f>
        <v>0</v>
      </c>
      <c r="CB49" s="206">
        <f ca="1">SUM(CB50:OFFSET(CB50,0,$C49/3-1))*CB8</f>
        <v>980</v>
      </c>
      <c r="CC49" s="206">
        <f ca="1">SUM(CC50:OFFSET(CC50,0,$C49/3-1))*CC8</f>
        <v>0</v>
      </c>
      <c r="CD49" s="206">
        <f ca="1">SUM(CD50:OFFSET(CD50,0,$C49/3-1))*CD8</f>
        <v>0</v>
      </c>
      <c r="CE49" s="206">
        <f ca="1">SUM(CE50:OFFSET(CE50,0,$C49/3-1))*CE8</f>
        <v>0</v>
      </c>
      <c r="CF49" s="206">
        <f ca="1">SUM(CF50:OFFSET(CF50,0,$C49/3-1))*CF8</f>
        <v>980</v>
      </c>
      <c r="CG49" s="206">
        <f ca="1">SUM(CG50:OFFSET(CG50,0,$C49/3-1))*CG8</f>
        <v>0</v>
      </c>
      <c r="CH49" s="206">
        <f ca="1">SUM(CH50:OFFSET(CH50,0,$C49/3-1))*CH8</f>
        <v>0</v>
      </c>
      <c r="CI49" s="206">
        <f ca="1">SUM(CI50:OFFSET(CI50,0,$C49/3-1))*CI8</f>
        <v>0</v>
      </c>
      <c r="CJ49" s="206">
        <f ca="1">SUM(CJ50:OFFSET(CJ50,0,$C49/3-1))*CJ8</f>
        <v>980</v>
      </c>
      <c r="CK49" s="206">
        <f ca="1">SUM(CK50:OFFSET(CK50,0,$C49/3-1))*CK8</f>
        <v>0</v>
      </c>
      <c r="CL49" s="206">
        <f ca="1">SUM(CL50:OFFSET(CL50,0,$C49/3-1))*CL8</f>
        <v>0</v>
      </c>
      <c r="CM49" s="206">
        <f ca="1">SUM(CM50:OFFSET(CM50,0,$C49/3-1))*CM8</f>
        <v>0</v>
      </c>
      <c r="CN49" s="206">
        <f ca="1">SUM(CN50:OFFSET(CN50,0,$C49/3-1))*CN8</f>
        <v>980</v>
      </c>
      <c r="CO49" s="206">
        <f ca="1">SUM(CO50:OFFSET(CO50,0,$C49/3-1))*CO8</f>
        <v>0</v>
      </c>
      <c r="CP49" s="206">
        <f ca="1">SUM(CP50:OFFSET(CP50,0,$C49/3-1))*CP8</f>
        <v>0</v>
      </c>
      <c r="CQ49" s="206">
        <f ca="1">SUM(CQ50:OFFSET(CQ50,0,$C49/3-1))*CQ8</f>
        <v>0</v>
      </c>
      <c r="CR49" s="206">
        <f ca="1">SUM(CR50:OFFSET(CR50,0,$C49/3-1))*CR8</f>
        <v>490</v>
      </c>
      <c r="CS49" s="206">
        <f ca="1">SUM(CS50:OFFSET(CS50,0,$C49/3-1))*CS8</f>
        <v>0</v>
      </c>
      <c r="CT49" s="206">
        <f ca="1">SUM(CT50:OFFSET(CT50,0,$C49/3-1))*CT8</f>
        <v>0</v>
      </c>
      <c r="CU49" s="206">
        <f ca="1">SUM(CU50:OFFSET(CU50,0,$C49/3-1))*CU8</f>
        <v>0</v>
      </c>
      <c r="CV49" s="206">
        <f ca="1">SUM(CV50:OFFSET(CV50,0,$C49/3-1))*CV8</f>
        <v>0</v>
      </c>
      <c r="CW49" s="206">
        <f ca="1">SUM(CW50:OFFSET(CW50,0,$C49/3-1))*CW8</f>
        <v>0</v>
      </c>
      <c r="CX49" s="206">
        <f ca="1">SUM(CX50:OFFSET(CX50,0,$C49/3-1))*CX8</f>
        <v>0</v>
      </c>
      <c r="CY49" s="206">
        <f ca="1">SUM(CY50:OFFSET(CY50,0,$C49/3-1))*CY8</f>
        <v>0</v>
      </c>
      <c r="CZ49" s="206">
        <f ca="1">SUM(CZ50:OFFSET(CZ50,0,$C49/3-1))*CZ8</f>
        <v>0</v>
      </c>
      <c r="DA49" s="206">
        <f ca="1">SUM(DA50:OFFSET(DA50,0,$C49/3-1))*DA8</f>
        <v>0</v>
      </c>
      <c r="DB49" s="206">
        <f ca="1">SUM(DB50:OFFSET(DB50,0,$C49/3-1))*DB8</f>
        <v>0</v>
      </c>
      <c r="DC49" s="206">
        <f ca="1">SUM(DC50:OFFSET(DC50,0,$C49/3-1))*DC8</f>
        <v>0</v>
      </c>
      <c r="DD49" s="206">
        <f ca="1">SUM(DD50:OFFSET(DD50,0,$C49/3-1))*DD8</f>
        <v>0</v>
      </c>
      <c r="DE49" s="206">
        <f ca="1">SUM(DE50:OFFSET(DE50,0,$C49/3-1))*DE8</f>
        <v>0</v>
      </c>
      <c r="DF49" s="206">
        <f ca="1">SUM(DF50:OFFSET(DF50,0,$C49/3-1))*DF8</f>
        <v>0</v>
      </c>
      <c r="DG49" s="206">
        <f ca="1">SUM(DG50:OFFSET(DG50,0,$C49/3-1))*DG8</f>
        <v>0</v>
      </c>
      <c r="DH49" s="206">
        <f ca="1">SUM(DH50:OFFSET(DH50,0,$C49/3-1))*DH8</f>
        <v>0</v>
      </c>
      <c r="DI49" s="206">
        <f ca="1">SUM(DI50:OFFSET(DI50,0,$C49/3-1))*DI8</f>
        <v>0</v>
      </c>
      <c r="DJ49" s="206">
        <f ca="1">SUM(DJ50:OFFSET(DJ50,0,$C49/3-1))*DJ8</f>
        <v>0</v>
      </c>
      <c r="DK49" s="206">
        <f ca="1">SUM(DK50:OFFSET(DK50,0,$C49/3-1))*DK8</f>
        <v>0</v>
      </c>
      <c r="DL49" s="206">
        <f ca="1">SUM(DL50:OFFSET(DL50,0,$C49/3-1))*DL8</f>
        <v>0</v>
      </c>
      <c r="DM49" s="206">
        <f ca="1">SUM(DM50:OFFSET(DM50,0,$C49/3-1))*DM8</f>
        <v>0</v>
      </c>
      <c r="DN49" s="206">
        <f ca="1">SUM(DN50:OFFSET(DN50,0,$C49/3-1))*DN8</f>
        <v>0</v>
      </c>
      <c r="DO49" s="206">
        <f ca="1">SUM(DO50:OFFSET(DO50,0,$C49/3-1))*DO8</f>
        <v>0</v>
      </c>
      <c r="DP49" s="206">
        <f ca="1">SUM(DP50:OFFSET(DP50,0,$C49/3-1))*DP8</f>
        <v>0</v>
      </c>
      <c r="DQ49" s="206">
        <f ca="1">SUM(DQ50:OFFSET(DQ50,0,$C49/3-1))*DQ8</f>
        <v>0</v>
      </c>
      <c r="DR49" s="206">
        <f ca="1">SUM(DR50:OFFSET(DR50,0,$C49/3-1))*DR8</f>
        <v>0</v>
      </c>
      <c r="DS49" s="206">
        <f ca="1">SUM(DS50:OFFSET(DS50,0,$C49/3-1))*DS8</f>
        <v>0</v>
      </c>
      <c r="DT49" s="206">
        <f ca="1">SUM(DT50:OFFSET(DT50,0,$C49/3-1))*DT8</f>
        <v>0</v>
      </c>
      <c r="DU49" s="206">
        <f ca="1">SUM(DU50:OFFSET(DU50,0,$C49/3-1))*DU8</f>
        <v>0</v>
      </c>
      <c r="DV49" s="206">
        <f ca="1">SUM(DV50:OFFSET(DV50,0,$C49/3-1))*DV8</f>
        <v>0</v>
      </c>
      <c r="DW49" s="206">
        <f ca="1">SUM(DW50:OFFSET(DW50,0,$C49/3-1))*DW8</f>
        <v>0</v>
      </c>
      <c r="DX49" s="206">
        <f ca="1">SUM(DX50:OFFSET(DX50,0,$C49/3-1))*DX8</f>
        <v>0</v>
      </c>
      <c r="DY49" s="206">
        <f ca="1">SUM(DY50:OFFSET(DY50,0,$C49/3-1))*DY8</f>
        <v>0</v>
      </c>
      <c r="DZ49" s="206">
        <f ca="1">SUM(DZ50:OFFSET(DZ50,0,$C49/3-1))*DZ8</f>
        <v>0</v>
      </c>
      <c r="EA49" s="206">
        <f ca="1">SUM(EA50:OFFSET(EA50,0,$C49/3-1))*EA8</f>
        <v>0</v>
      </c>
      <c r="EB49" s="206">
        <f ca="1">SUM(EB50:OFFSET(EB50,0,$C49/3-1))*EB8</f>
        <v>0</v>
      </c>
      <c r="EC49" s="206">
        <f ca="1">SUM(EC50:OFFSET(EC50,0,$C49/3-1))*EC8</f>
        <v>0</v>
      </c>
      <c r="ED49" s="206">
        <f ca="1">SUM(ED50:OFFSET(ED50,0,$C49/3-1))*ED8</f>
        <v>0</v>
      </c>
      <c r="EE49" s="206">
        <f ca="1">SUM(EE50:OFFSET(EE50,0,$C49/3-1))*EE8</f>
        <v>0</v>
      </c>
      <c r="EF49" s="206">
        <f ca="1">SUM(EF50:OFFSET(EF50,0,$C49/3-1))*EF8</f>
        <v>0</v>
      </c>
      <c r="EG49" s="206">
        <f ca="1">SUM(EG50:OFFSET(EG50,0,$C49/3-1))*EG8</f>
        <v>0</v>
      </c>
      <c r="EH49" s="206">
        <f ca="1">SUM(EH50:OFFSET(EH50,0,$C49/3-1))*EH8</f>
        <v>0</v>
      </c>
      <c r="EI49" s="206">
        <f ca="1">SUM(EI50:OFFSET(EI50,0,$C49/3-1))*EI8</f>
        <v>0</v>
      </c>
      <c r="EJ49" s="206">
        <f ca="1">SUM(EJ50:OFFSET(EJ50,0,$C49/3-1))*EJ8</f>
        <v>0</v>
      </c>
      <c r="EK49" s="206">
        <f ca="1">SUM(EK50:OFFSET(EK50,0,$C49/3-1))*EK8</f>
        <v>0</v>
      </c>
      <c r="EL49" s="206">
        <f ca="1">SUM(EL50:OFFSET(EL50,0,$C49/3-1))*EL8</f>
        <v>0</v>
      </c>
      <c r="EM49" s="206">
        <f ca="1">SUM(EM50:OFFSET(EM50,0,$C49/3-1))*EM8</f>
        <v>0</v>
      </c>
      <c r="EN49" s="206">
        <f ca="1">SUM(EN50:OFFSET(EN50,0,$C49/3-1))*EN8</f>
        <v>0</v>
      </c>
      <c r="EO49" s="206">
        <f ca="1">SUM(EO50:OFFSET(EO50,0,$C49/3-1))*EO8</f>
        <v>0</v>
      </c>
      <c r="EP49" s="206">
        <f ca="1">SUM(EP50:OFFSET(EP50,0,$C49/3-1))*EP8</f>
        <v>0</v>
      </c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</row>
    <row r="50" spans="1:163" s="15" customFormat="1" ht="14.1" customHeight="1">
      <c r="B50" s="46" t="s">
        <v>22</v>
      </c>
      <c r="C50" s="1208">
        <f>Assum!C121</f>
        <v>245</v>
      </c>
      <c r="D50" s="201" t="s">
        <v>97</v>
      </c>
      <c r="E50" s="142">
        <f ca="1">SUM(F50:DI50)</f>
        <v>20920</v>
      </c>
      <c r="F50" s="142"/>
      <c r="G50" s="142"/>
      <c r="H50" s="12"/>
      <c r="I50" s="12"/>
      <c r="J50" s="12">
        <f t="shared" ref="J50:K50" ca="1" si="498">$C50*(SUM(J6:J7)&gt;0)</f>
        <v>0</v>
      </c>
      <c r="K50" s="12">
        <f t="shared" ca="1" si="498"/>
        <v>0</v>
      </c>
      <c r="L50" s="12">
        <f ca="1">IF(SUM($G$8:L8)&gt;1,Assum!$C$121,Assum!$C$120)*(SUM(L6:L7)&gt;0)</f>
        <v>207.5</v>
      </c>
      <c r="M50" s="12">
        <f ca="1">IF(SUM($G$8:M8)&gt;1,Assum!$C$121,Assum!$C$120)*(SUM(M6:M7)&gt;0)</f>
        <v>207.5</v>
      </c>
      <c r="N50" s="12">
        <f ca="1">IF(SUM($G$8:N8)&gt;1,Assum!$C$121,Assum!$C$120)*(SUM(N6:N7)&gt;0)</f>
        <v>207.5</v>
      </c>
      <c r="O50" s="12">
        <f ca="1">IF(SUM($G$8:O8)&gt;1,Assum!$C$121,Assum!$C$120)*(SUM(O6:O7)&gt;0)</f>
        <v>207.5</v>
      </c>
      <c r="P50" s="12">
        <f ca="1">IF(SUM($G$8:P8)&gt;1,Assum!$C$121,Assum!$C$120)*(SUM(P6:P7)&gt;0)</f>
        <v>245</v>
      </c>
      <c r="Q50" s="12">
        <f ca="1">IF(SUM($G$8:Q8)&gt;1,Assum!$C$121,Assum!$C$120)*(SUM(Q6:Q7)&gt;0)</f>
        <v>245</v>
      </c>
      <c r="R50" s="12">
        <f ca="1">IF(SUM($G$8:R8)&gt;1,Assum!$C$121,Assum!$C$120)*(SUM(R6:R7)&gt;0)</f>
        <v>245</v>
      </c>
      <c r="S50" s="12">
        <f ca="1">IF(SUM($G$8:S8)&gt;1,Assum!$C$121,Assum!$C$120)*(SUM(S6:S7)&gt;0)</f>
        <v>245</v>
      </c>
      <c r="T50" s="12">
        <f ca="1">IF(SUM($G$8:T8)&gt;1,Assum!$C$121,Assum!$C$120)*(SUM(T6:T7)&gt;0)</f>
        <v>245</v>
      </c>
      <c r="U50" s="12">
        <f ca="1">IF(SUM($G$8:U8)&gt;1,Assum!$C$121,Assum!$C$120)*(SUM(U6:U7)&gt;0)</f>
        <v>245</v>
      </c>
      <c r="V50" s="12">
        <f ca="1">IF(SUM($G$8:V8)&gt;1,Assum!$C$121,Assum!$C$120)*(SUM(V6:V7)&gt;0)</f>
        <v>245</v>
      </c>
      <c r="W50" s="12">
        <f ca="1">IF(SUM($G$8:W8)&gt;1,Assum!$C$121,Assum!$C$120)*(SUM(W6:W7)&gt;0)</f>
        <v>245</v>
      </c>
      <c r="X50" s="12">
        <f ca="1">IF(SUM($G$8:X8)&gt;1,Assum!$C$121,Assum!$C$120)*(SUM(X6:X7)&gt;0)</f>
        <v>245</v>
      </c>
      <c r="Y50" s="12">
        <f ca="1">IF(SUM($G$8:Y8)&gt;1,Assum!$C$121,Assum!$C$120)*(SUM(Y6:Y7)&gt;0)</f>
        <v>245</v>
      </c>
      <c r="Z50" s="12">
        <f ca="1">IF(SUM($G$8:Z8)&gt;1,Assum!$C$121,Assum!$C$120)*(SUM(Z6:Z7)&gt;0)</f>
        <v>245</v>
      </c>
      <c r="AA50" s="12">
        <f ca="1">IF(SUM($G$8:AA8)&gt;1,Assum!$C$121,Assum!$C$120)*(SUM(AA6:AA7)&gt;0)</f>
        <v>245</v>
      </c>
      <c r="AB50" s="12">
        <f ca="1">IF(SUM($G$8:AB8)&gt;1,Assum!$C$121,Assum!$C$120)*(SUM(AB6:AB7)&gt;0)</f>
        <v>245</v>
      </c>
      <c r="AC50" s="12">
        <f ca="1">IF(SUM($G$8:AC8)&gt;1,Assum!$C$121,Assum!$C$120)*(SUM(AC6:AC7)&gt;0)</f>
        <v>245</v>
      </c>
      <c r="AD50" s="12">
        <f ca="1">IF(SUM($G$8:AD8)&gt;1,Assum!$C$121,Assum!$C$120)*(SUM(AD6:AD7)&gt;0)</f>
        <v>245</v>
      </c>
      <c r="AE50" s="12">
        <f ca="1">IF(SUM($G$8:AE8)&gt;1,Assum!$C$121,Assum!$C$120)*(SUM(AE6:AE7)&gt;0)</f>
        <v>245</v>
      </c>
      <c r="AF50" s="12">
        <f ca="1">IF(SUM($G$8:AF8)&gt;1,Assum!$C$121,Assum!$C$120)*(SUM(AF6:AF7)&gt;0)</f>
        <v>245</v>
      </c>
      <c r="AG50" s="12">
        <f ca="1">IF(SUM($G$8:AG8)&gt;1,Assum!$C$121,Assum!$C$120)*(SUM(AG6:AG7)&gt;0)</f>
        <v>245</v>
      </c>
      <c r="AH50" s="12">
        <f ca="1">IF(SUM($G$8:AH8)&gt;1,Assum!$C$121,Assum!$C$120)*(SUM(AH6:AH7)&gt;0)</f>
        <v>245</v>
      </c>
      <c r="AI50" s="12">
        <f ca="1">IF(SUM($G$8:AI8)&gt;1,Assum!$C$121,Assum!$C$120)*(SUM(AI6:AI7)&gt;0)</f>
        <v>245</v>
      </c>
      <c r="AJ50" s="12">
        <f ca="1">IF(SUM($G$8:AJ8)&gt;1,Assum!$C$121,Assum!$C$120)*(SUM(AJ6:AJ7)&gt;0)</f>
        <v>245</v>
      </c>
      <c r="AK50" s="12">
        <f ca="1">IF(SUM($G$8:AK8)&gt;1,Assum!$C$121,Assum!$C$120)*(SUM(AK6:AK7)&gt;0)</f>
        <v>245</v>
      </c>
      <c r="AL50" s="12">
        <f ca="1">IF(SUM($G$8:AL8)&gt;1,Assum!$C$121,Assum!$C$120)*(SUM(AL6:AL7)&gt;0)</f>
        <v>245</v>
      </c>
      <c r="AM50" s="12">
        <f ca="1">IF(SUM($G$8:AM8)&gt;1,Assum!$C$121,Assum!$C$120)*(SUM(AM6:AM7)&gt;0)</f>
        <v>245</v>
      </c>
      <c r="AN50" s="12">
        <f ca="1">IF(SUM($G$8:AN8)&gt;1,Assum!$C$121,Assum!$C$120)*(SUM(AN6:AN7)&gt;0)</f>
        <v>245</v>
      </c>
      <c r="AO50" s="12">
        <f ca="1">IF(SUM($G$8:AO8)&gt;1,Assum!$C$121,Assum!$C$120)*(SUM(AO6:AO7)&gt;0)</f>
        <v>245</v>
      </c>
      <c r="AP50" s="12">
        <f ca="1">IF(SUM($G$8:AP8)&gt;1,Assum!$C$121,Assum!$C$120)*(SUM(AP6:AP7)&gt;0)</f>
        <v>245</v>
      </c>
      <c r="AQ50" s="12">
        <f ca="1">IF(SUM($G$8:AQ8)&gt;1,Assum!$C$121,Assum!$C$120)*(SUM(AQ6:AQ7)&gt;0)</f>
        <v>245</v>
      </c>
      <c r="AR50" s="12">
        <f ca="1">IF(SUM($G$8:AR8)&gt;1,Assum!$C$121,Assum!$C$120)*(SUM(AR6:AR7)&gt;0)</f>
        <v>245</v>
      </c>
      <c r="AS50" s="12">
        <f ca="1">IF(SUM($G$8:AS8)&gt;1,Assum!$C$121,Assum!$C$120)*(SUM(AS6:AS7)&gt;0)</f>
        <v>245</v>
      </c>
      <c r="AT50" s="12">
        <f ca="1">IF(SUM($G$8:AT8)&gt;1,Assum!$C$121,Assum!$C$120)*(SUM(AT6:AT7)&gt;0)</f>
        <v>245</v>
      </c>
      <c r="AU50" s="12">
        <f ca="1">IF(SUM($G$8:AU8)&gt;1,Assum!$C$121,Assum!$C$120)*(SUM(AU6:AU7)&gt;0)</f>
        <v>245</v>
      </c>
      <c r="AV50" s="12">
        <f ca="1">IF(SUM($G$8:AV8)&gt;1,Assum!$C$121,Assum!$C$120)*(SUM(AV6:AV7)&gt;0)</f>
        <v>245</v>
      </c>
      <c r="AW50" s="12">
        <f ca="1">IF(SUM($G$8:AW8)&gt;1,Assum!$C$121,Assum!$C$120)*(SUM(AW6:AW7)&gt;0)</f>
        <v>245</v>
      </c>
      <c r="AX50" s="12">
        <f ca="1">IF(SUM($G$8:AX8)&gt;1,Assum!$C$121,Assum!$C$120)*(SUM(AX6:AX7)&gt;0)</f>
        <v>245</v>
      </c>
      <c r="AY50" s="12">
        <f ca="1">IF(SUM($G$8:AY8)&gt;1,Assum!$C$121,Assum!$C$120)*(SUM(AY6:AY7)&gt;0)</f>
        <v>245</v>
      </c>
      <c r="AZ50" s="12">
        <f ca="1">IF(SUM($G$8:AZ8)&gt;1,Assum!$C$121,Assum!$C$120)*(SUM(AZ6:AZ7)&gt;0)</f>
        <v>245</v>
      </c>
      <c r="BA50" s="12">
        <f ca="1">IF(SUM($G$8:BA8)&gt;1,Assum!$C$121,Assum!$C$120)*(SUM(BA6:BA7)&gt;0)</f>
        <v>245</v>
      </c>
      <c r="BB50" s="12">
        <f ca="1">IF(SUM($G$8:BB8)&gt;1,Assum!$C$121,Assum!$C$120)*(SUM(BB6:BB7)&gt;0)</f>
        <v>245</v>
      </c>
      <c r="BC50" s="12">
        <f ca="1">IF(SUM($G$8:BC8)&gt;1,Assum!$C$121,Assum!$C$120)*(SUM(BC6:BC7)&gt;0)</f>
        <v>245</v>
      </c>
      <c r="BD50" s="12">
        <f ca="1">IF(SUM($G$8:BD8)&gt;1,Assum!$C$121,Assum!$C$120)*(SUM(BD6:BD7)&gt;0)</f>
        <v>245</v>
      </c>
      <c r="BE50" s="12">
        <f ca="1">IF(SUM($G$8:BE8)&gt;1,Assum!$C$121,Assum!$C$120)*(SUM(BE6:BE7)&gt;0)</f>
        <v>245</v>
      </c>
      <c r="BF50" s="12">
        <f ca="1">IF(SUM($G$8:BF8)&gt;1,Assum!$C$121,Assum!$C$120)*(SUM(BF6:BF7)&gt;0)</f>
        <v>245</v>
      </c>
      <c r="BG50" s="12">
        <f ca="1">IF(SUM($G$8:BG8)&gt;1,Assum!$C$121,Assum!$C$120)*(SUM(BG6:BG7)&gt;0)</f>
        <v>245</v>
      </c>
      <c r="BH50" s="12">
        <f ca="1">IF(SUM($G$8:BH8)&gt;1,Assum!$C$121,Assum!$C$120)*(SUM(BH6:BH7)&gt;0)</f>
        <v>245</v>
      </c>
      <c r="BI50" s="12">
        <f ca="1">IF(SUM($G$8:BI8)&gt;1,Assum!$C$121,Assum!$C$120)*(SUM(BI6:BI7)&gt;0)</f>
        <v>245</v>
      </c>
      <c r="BJ50" s="12">
        <f ca="1">IF(SUM($G$8:BJ8)&gt;1,Assum!$C$121,Assum!$C$120)*(SUM(BJ6:BJ7)&gt;0)</f>
        <v>245</v>
      </c>
      <c r="BK50" s="12">
        <f ca="1">IF(SUM($G$8:BK8)&gt;1,Assum!$C$121,Assum!$C$120)*(SUM(BK6:BK7)&gt;0)</f>
        <v>245</v>
      </c>
      <c r="BL50" s="12">
        <f ca="1">IF(SUM($G$8:BL8)&gt;1,Assum!$C$121,Assum!$C$120)*(SUM(BL6:BL7)&gt;0)</f>
        <v>245</v>
      </c>
      <c r="BM50" s="12">
        <f ca="1">IF(SUM($G$8:BM8)&gt;1,Assum!$C$121,Assum!$C$120)*(SUM(BM6:BM7)&gt;0)</f>
        <v>245</v>
      </c>
      <c r="BN50" s="12">
        <f ca="1">IF(SUM($G$8:BN8)&gt;1,Assum!$C$121,Assum!$C$120)*(SUM(BN6:BN7)&gt;0)</f>
        <v>245</v>
      </c>
      <c r="BO50" s="12">
        <f ca="1">IF(SUM($G$8:BO8)&gt;1,Assum!$C$121,Assum!$C$120)*(SUM(BO6:BO7)&gt;0)</f>
        <v>245</v>
      </c>
      <c r="BP50" s="12">
        <f ca="1">IF(SUM($G$8:BP8)&gt;1,Assum!$C$121,Assum!$C$120)*(SUM(BP6:BP7)&gt;0)</f>
        <v>245</v>
      </c>
      <c r="BQ50" s="12">
        <f ca="1">IF(SUM($G$8:BQ8)&gt;1,Assum!$C$121,Assum!$C$120)*(SUM(BQ6:BQ7)&gt;0)</f>
        <v>245</v>
      </c>
      <c r="BR50" s="12">
        <f ca="1">IF(SUM($G$8:BR8)&gt;1,Assum!$C$121,Assum!$C$120)*(SUM(BR6:BR7)&gt;0)</f>
        <v>245</v>
      </c>
      <c r="BS50" s="12">
        <f ca="1">IF(SUM($G$8:BS8)&gt;1,Assum!$C$121,Assum!$C$120)*(SUM(BS6:BS7)&gt;0)</f>
        <v>245</v>
      </c>
      <c r="BT50" s="12">
        <f ca="1">IF(SUM($G$8:BT8)&gt;1,Assum!$C$121,Assum!$C$120)*(SUM(BT6:BT7)&gt;0)</f>
        <v>245</v>
      </c>
      <c r="BU50" s="12">
        <f ca="1">IF(SUM($G$8:BU8)&gt;1,Assum!$C$121,Assum!$C$120)*(SUM(BU6:BU7)&gt;0)</f>
        <v>245</v>
      </c>
      <c r="BV50" s="12">
        <f ca="1">IF(SUM($G$8:BV8)&gt;1,Assum!$C$121,Assum!$C$120)*(SUM(BV6:BV7)&gt;0)</f>
        <v>245</v>
      </c>
      <c r="BW50" s="12">
        <f ca="1">IF(SUM($G$8:BW8)&gt;1,Assum!$C$121,Assum!$C$120)*(SUM(BW6:BW7)&gt;0)</f>
        <v>245</v>
      </c>
      <c r="BX50" s="12">
        <f ca="1">IF(SUM($G$8:BX8)&gt;1,Assum!$C$121,Assum!$C$120)*(SUM(BX6:BX7)&gt;0)</f>
        <v>245</v>
      </c>
      <c r="BY50" s="12">
        <f ca="1">IF(SUM($G$8:BY8)&gt;1,Assum!$C$121,Assum!$C$120)*(SUM(BY6:BY7)&gt;0)</f>
        <v>245</v>
      </c>
      <c r="BZ50" s="12">
        <f ca="1">IF(SUM($G$8:BZ8)&gt;1,Assum!$C$121,Assum!$C$120)*(SUM(BZ6:BZ7)&gt;0)</f>
        <v>245</v>
      </c>
      <c r="CA50" s="12">
        <f ca="1">IF(SUM($G$8:CA8)&gt;1,Assum!$C$121,Assum!$C$120)*(SUM(CA6:CA7)&gt;0)</f>
        <v>245</v>
      </c>
      <c r="CB50" s="12">
        <f ca="1">IF(SUM($G$8:CB8)&gt;1,Assum!$C$121,Assum!$C$120)*(SUM(CB6:CB7)&gt;0)</f>
        <v>245</v>
      </c>
      <c r="CC50" s="12">
        <f ca="1">IF(SUM($G$8:CC8)&gt;1,Assum!$C$121,Assum!$C$120)*(SUM(CC6:CC7)&gt;0)</f>
        <v>245</v>
      </c>
      <c r="CD50" s="12">
        <f ca="1">IF(SUM($G$8:CD8)&gt;1,Assum!$C$121,Assum!$C$120)*(SUM(CD6:CD7)&gt;0)</f>
        <v>245</v>
      </c>
      <c r="CE50" s="12">
        <f ca="1">IF(SUM($G$8:CE8)&gt;1,Assum!$C$121,Assum!$C$120)*(SUM(CE6:CE7)&gt;0)</f>
        <v>245</v>
      </c>
      <c r="CF50" s="12">
        <f ca="1">IF(SUM($G$8:CF8)&gt;1,Assum!$C$121,Assum!$C$120)*(SUM(CF6:CF7)&gt;0)</f>
        <v>245</v>
      </c>
      <c r="CG50" s="12">
        <f ca="1">IF(SUM($G$8:CG8)&gt;1,Assum!$C$121,Assum!$C$120)*(SUM(CG6:CG7)&gt;0)</f>
        <v>245</v>
      </c>
      <c r="CH50" s="12">
        <f ca="1">IF(SUM($G$8:CH8)&gt;1,Assum!$C$121,Assum!$C$120)*(SUM(CH6:CH7)&gt;0)</f>
        <v>245</v>
      </c>
      <c r="CI50" s="12">
        <f ca="1">IF(SUM($G$8:CI8)&gt;1,Assum!$C$121,Assum!$C$120)*(SUM(CI6:CI7)&gt;0)</f>
        <v>245</v>
      </c>
      <c r="CJ50" s="12">
        <f ca="1">IF(SUM($G$8:CJ8)&gt;1,Assum!$C$121,Assum!$C$120)*(SUM(CJ6:CJ7)&gt;0)</f>
        <v>245</v>
      </c>
      <c r="CK50" s="12">
        <f ca="1">IF(SUM($G$8:CK8)&gt;1,Assum!$C$121,Assum!$C$120)*(SUM(CK6:CK7)&gt;0)</f>
        <v>245</v>
      </c>
      <c r="CL50" s="12">
        <f ca="1">IF(SUM($G$8:CL8)&gt;1,Assum!$C$121,Assum!$C$120)*(SUM(CL6:CL7)&gt;0)</f>
        <v>245</v>
      </c>
      <c r="CM50" s="12">
        <f ca="1">IF(SUM($G$8:CM8)&gt;1,Assum!$C$121,Assum!$C$120)*(SUM(CM6:CM7)&gt;0)</f>
        <v>245</v>
      </c>
      <c r="CN50" s="12">
        <f ca="1">IF(SUM($G$8:CN8)&gt;1,Assum!$C$121,Assum!$C$120)*(SUM(CN6:CN7)&gt;0)</f>
        <v>245</v>
      </c>
      <c r="CO50" s="12">
        <f ca="1">IF(SUM($G$8:CO8)&gt;1,Assum!$C$121,Assum!$C$120)*(SUM(CO6:CO7)&gt;0)</f>
        <v>245</v>
      </c>
      <c r="CP50" s="12">
        <f ca="1">IF(SUM($G$8:CP8)&gt;1,Assum!$C$121,Assum!$C$120)*(SUM(CP6:CP7)&gt;0)</f>
        <v>245</v>
      </c>
      <c r="CQ50" s="12">
        <f ca="1">IF(SUM($G$8:CQ8)&gt;1,Assum!$C$121,Assum!$C$120)*(SUM(CQ6:CQ7)&gt;0)</f>
        <v>245</v>
      </c>
      <c r="CR50" s="12">
        <f ca="1">IF(SUM($G$8:CR8)&gt;1,Assum!$C$121,Assum!$C$120)*(SUM(CR6:CR7)&gt;0)</f>
        <v>245</v>
      </c>
      <c r="CS50" s="12">
        <f ca="1">IF(SUM($G$8:CS8)&gt;1,Assum!$C$121,Assum!$C$120)*(SUM(CS6:CS7)&gt;0)</f>
        <v>245</v>
      </c>
      <c r="CT50" s="12">
        <f ca="1">IF(SUM($G$8:CT8)&gt;1,Assum!$C$121,Assum!$C$120)*(SUM(CT6:CT7)&gt;0)</f>
        <v>0</v>
      </c>
      <c r="CU50" s="12">
        <f ca="1">IF(SUM($G$8:CU8)&gt;1,Assum!$C$121,Assum!$C$120)*(SUM(CU6:CU7)&gt;0)</f>
        <v>0</v>
      </c>
      <c r="CV50" s="12">
        <f ca="1">IF(SUM($G$8:CV8)&gt;1,Assum!$C$121,Assum!$C$120)*(SUM(CV6:CV7)&gt;0)</f>
        <v>0</v>
      </c>
      <c r="CW50" s="12">
        <f ca="1">IF(SUM($G$8:CW8)&gt;1,Assum!$C$121,Assum!$C$120)*(SUM(CW6:CW7)&gt;0)</f>
        <v>0</v>
      </c>
      <c r="CX50" s="12">
        <f ca="1">IF(SUM($G$8:CX8)&gt;1,Assum!$C$121,Assum!$C$120)*(SUM(CX6:CX7)&gt;0)</f>
        <v>0</v>
      </c>
      <c r="CY50" s="12">
        <f ca="1">IF(SUM($G$8:CY8)&gt;1,Assum!$C$121,Assum!$C$120)*(SUM(CY6:CY7)&gt;0)</f>
        <v>0</v>
      </c>
      <c r="CZ50" s="12">
        <f ca="1">IF(SUM($G$8:CZ8)&gt;1,Assum!$C$121,Assum!$C$120)*(SUM(CZ6:CZ7)&gt;0)</f>
        <v>0</v>
      </c>
      <c r="DA50" s="12">
        <f ca="1">IF(SUM($G$8:DA8)&gt;1,Assum!$C$121,Assum!$C$120)*(SUM(DA6:DA7)&gt;0)</f>
        <v>0</v>
      </c>
      <c r="DB50" s="12">
        <f ca="1">IF(SUM($G$8:DB8)&gt;1,Assum!$C$121,Assum!$C$120)*(SUM(DB6:DB7)&gt;0)</f>
        <v>0</v>
      </c>
      <c r="DC50" s="12">
        <f ca="1">IF(SUM($G$8:DC8)&gt;1,Assum!$C$121,Assum!$C$120)*(SUM(DC6:DC7)&gt;0)</f>
        <v>0</v>
      </c>
      <c r="DD50" s="12">
        <f ca="1">IF(SUM($G$8:DD8)&gt;1,Assum!$C$121,Assum!$C$120)*(SUM(DD6:DD7)&gt;0)</f>
        <v>0</v>
      </c>
      <c r="DE50" s="12">
        <f ca="1">IF(SUM($G$8:DE8)&gt;1,Assum!$C$121,Assum!$C$120)*(SUM(DE6:DE7)&gt;0)</f>
        <v>0</v>
      </c>
      <c r="DF50" s="12">
        <f ca="1">IF(SUM($G$8:DF8)&gt;1,Assum!$C$121,Assum!$C$120)*(SUM(DF6:DF7)&gt;0)</f>
        <v>0</v>
      </c>
      <c r="DG50" s="12">
        <f ca="1">IF(SUM($G$8:DG8)&gt;1,Assum!$C$121,Assum!$C$120)*(SUM(DG6:DG7)&gt;0)</f>
        <v>0</v>
      </c>
      <c r="DH50" s="12">
        <f ca="1">IF(SUM($G$8:DH8)&gt;1,Assum!$C$121,Assum!$C$120)*(SUM(DH6:DH7)&gt;0)</f>
        <v>0</v>
      </c>
      <c r="DI50" s="12">
        <f ca="1">IF(SUM($G$8:DI8)&gt;1,Assum!$C$121,Assum!$C$120)*(SUM(DI6:DI7)&gt;0)</f>
        <v>0</v>
      </c>
      <c r="DJ50" s="12">
        <f ca="1">IF(SUM($G$8:DJ8)&gt;1,Assum!$C$121,Assum!$C$120)*(SUM(DJ6:DJ7)&gt;0)</f>
        <v>0</v>
      </c>
      <c r="DK50" s="12">
        <f ca="1">IF(SUM($G$8:DK8)&gt;1,Assum!$C$121,Assum!$C$120)*(SUM(DK6:DK7)&gt;0)</f>
        <v>0</v>
      </c>
      <c r="DL50" s="12">
        <f ca="1">IF(SUM($G$8:DL8)&gt;1,Assum!$C$121,Assum!$C$120)*(SUM(DL6:DL7)&gt;0)</f>
        <v>0</v>
      </c>
      <c r="DM50" s="12">
        <f ca="1">IF(SUM($G$8:DM8)&gt;1,Assum!$C$121,Assum!$C$120)*(SUM(DM6:DM7)&gt;0)</f>
        <v>0</v>
      </c>
      <c r="DN50" s="12">
        <f ca="1">IF(SUM($G$8:DN8)&gt;1,Assum!$C$121,Assum!$C$120)*(SUM(DN6:DN7)&gt;0)</f>
        <v>0</v>
      </c>
      <c r="DO50" s="12">
        <f ca="1">IF(SUM($G$8:DO8)&gt;1,Assum!$C$121,Assum!$C$120)*(SUM(DO6:DO7)&gt;0)</f>
        <v>0</v>
      </c>
      <c r="DP50" s="12">
        <f ca="1">IF(SUM($G$8:DP8)&gt;1,Assum!$C$121,Assum!$C$120)*(SUM(DP6:DP7)&gt;0)</f>
        <v>0</v>
      </c>
      <c r="DQ50" s="12">
        <f ca="1">IF(SUM($G$8:DQ8)&gt;1,Assum!$C$121,Assum!$C$120)*(SUM(DQ6:DQ7)&gt;0)</f>
        <v>0</v>
      </c>
      <c r="DR50" s="12">
        <f ca="1">IF(SUM($G$8:DR8)&gt;1,Assum!$C$121,Assum!$C$120)*(SUM(DR6:DR7)&gt;0)</f>
        <v>0</v>
      </c>
      <c r="DS50" s="12">
        <f ca="1">IF(SUM($G$8:DS8)&gt;1,Assum!$C$121,Assum!$C$120)*(SUM(DS6:DS7)&gt;0)</f>
        <v>0</v>
      </c>
      <c r="DT50" s="12">
        <f ca="1">IF(SUM($G$8:DT8)&gt;1,Assum!$C$121,Assum!$C$120)*(SUM(DT6:DT7)&gt;0)</f>
        <v>0</v>
      </c>
      <c r="DU50" s="12">
        <f ca="1">IF(SUM($G$8:DU8)&gt;1,Assum!$C$121,Assum!$C$120)*(SUM(DU6:DU7)&gt;0)</f>
        <v>0</v>
      </c>
      <c r="DV50" s="12">
        <f ca="1">IF(SUM($G$8:DV8)&gt;1,Assum!$C$121,Assum!$C$120)*(SUM(DV6:DV7)&gt;0)</f>
        <v>0</v>
      </c>
      <c r="DW50" s="12">
        <f ca="1">IF(SUM($G$8:DW8)&gt;1,Assum!$C$121,Assum!$C$120)*(SUM(DW6:DW7)&gt;0)</f>
        <v>0</v>
      </c>
      <c r="DX50" s="12">
        <f ca="1">IF(SUM($G$8:DX8)&gt;1,Assum!$C$121,Assum!$C$120)*(SUM(DX6:DX7)&gt;0)</f>
        <v>0</v>
      </c>
      <c r="DY50" s="12">
        <f ca="1">IF(SUM($G$8:DY8)&gt;1,Assum!$C$121,Assum!$C$120)*(SUM(DY6:DY7)&gt;0)</f>
        <v>0</v>
      </c>
      <c r="DZ50" s="12">
        <f ca="1">IF(SUM($G$8:DZ8)&gt;1,Assum!$C$121,Assum!$C$120)*(SUM(DZ6:DZ7)&gt;0)</f>
        <v>0</v>
      </c>
      <c r="EA50" s="12">
        <f ca="1">IF(SUM($G$8:EA8)&gt;1,Assum!$C$121,Assum!$C$120)*(SUM(EA6:EA7)&gt;0)</f>
        <v>0</v>
      </c>
      <c r="EB50" s="12">
        <f ca="1">IF(SUM($G$8:EB8)&gt;1,Assum!$C$121,Assum!$C$120)*(SUM(EB6:EB7)&gt;0)</f>
        <v>0</v>
      </c>
      <c r="EC50" s="12">
        <f ca="1">IF(SUM($G$8:EC8)&gt;1,Assum!$C$121,Assum!$C$120)*(SUM(EC6:EC7)&gt;0)</f>
        <v>0</v>
      </c>
      <c r="ED50" s="12">
        <f ca="1">IF(SUM($G$8:ED8)&gt;1,Assum!$C$121,Assum!$C$120)*(SUM(ED6:ED7)&gt;0)</f>
        <v>0</v>
      </c>
      <c r="EE50" s="12">
        <f ca="1">IF(SUM($G$8:EE8)&gt;1,Assum!$C$121,Assum!$C$120)*(SUM(EE6:EE7)&gt;0)</f>
        <v>0</v>
      </c>
      <c r="EF50" s="12">
        <f ca="1">IF(SUM($G$8:EF8)&gt;1,Assum!$C$121,Assum!$C$120)*(SUM(EF6:EF7)&gt;0)</f>
        <v>0</v>
      </c>
      <c r="EG50" s="12">
        <f ca="1">IF(SUM($G$8:EG8)&gt;1,Assum!$C$121,Assum!$C$120)*(SUM(EG6:EG7)&gt;0)</f>
        <v>0</v>
      </c>
      <c r="EH50" s="12">
        <f ca="1">IF(SUM($G$8:EH8)&gt;1,Assum!$C$121,Assum!$C$120)*(SUM(EH6:EH7)&gt;0)</f>
        <v>0</v>
      </c>
      <c r="EI50" s="12">
        <f ca="1">IF(SUM($G$8:EI8)&gt;1,Assum!$C$121,Assum!$C$120)*(SUM(EI6:EI7)&gt;0)</f>
        <v>0</v>
      </c>
      <c r="EJ50" s="12">
        <f ca="1">IF(SUM($G$8:EJ8)&gt;1,Assum!$C$121,Assum!$C$120)*(SUM(EJ6:EJ7)&gt;0)</f>
        <v>0</v>
      </c>
      <c r="EK50" s="12">
        <f ca="1">IF(SUM($G$8:EK8)&gt;1,Assum!$C$121,Assum!$C$120)*(SUM(EK6:EK7)&gt;0)</f>
        <v>0</v>
      </c>
      <c r="EL50" s="12">
        <f ca="1">IF(SUM($G$8:EL8)&gt;1,Assum!$C$121,Assum!$C$120)*(SUM(EL6:EL7)&gt;0)</f>
        <v>0</v>
      </c>
      <c r="EM50" s="12">
        <f ca="1">IF(SUM($G$8:EM8)&gt;1,Assum!$C$121,Assum!$C$120)*(SUM(EM6:EM7)&gt;0)</f>
        <v>0</v>
      </c>
      <c r="EN50" s="12">
        <f ca="1">IF(SUM($G$8:EN8)&gt;1,Assum!$C$121,Assum!$C$120)*(SUM(EN6:EN7)&gt;0)</f>
        <v>0</v>
      </c>
      <c r="EO50" s="12">
        <f ca="1">IF(SUM($G$8:EO8)&gt;1,Assum!$C$121,Assum!$C$120)*(SUM(EO6:EO7)&gt;0)</f>
        <v>0</v>
      </c>
      <c r="EP50" s="12">
        <f ca="1">IF(SUM($G$8:EP8)&gt;1,Assum!$C$121,Assum!$C$120)*(SUM(EP6:EP7)&gt;0)</f>
        <v>0</v>
      </c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</row>
    <row r="51" spans="1:163" s="15" customFormat="1" ht="14.1" customHeight="1">
      <c r="B51" s="15" t="s">
        <v>709</v>
      </c>
      <c r="C51" s="44"/>
      <c r="D51" s="39" t="s">
        <v>97</v>
      </c>
      <c r="E51" s="12"/>
      <c r="F51" s="12"/>
      <c r="G51" s="12"/>
      <c r="H51" s="206"/>
      <c r="I51" s="206"/>
      <c r="J51" s="206">
        <f t="shared" ref="J51:AO51" ca="1" si="499">IF(ABS(J48+J49-J54-J55)&lt;0.0001,0,J48+J49-J54-J55)</f>
        <v>0</v>
      </c>
      <c r="K51" s="206">
        <f t="shared" ca="1" si="499"/>
        <v>0</v>
      </c>
      <c r="L51" s="206">
        <f t="shared" ca="1" si="499"/>
        <v>622.5</v>
      </c>
      <c r="M51" s="206">
        <f t="shared" ca="1" si="499"/>
        <v>415</v>
      </c>
      <c r="N51" s="206">
        <f t="shared" ca="1" si="499"/>
        <v>207.5</v>
      </c>
      <c r="O51" s="206">
        <f t="shared" ca="1" si="499"/>
        <v>0</v>
      </c>
      <c r="P51" s="206">
        <f t="shared" ca="1" si="499"/>
        <v>735</v>
      </c>
      <c r="Q51" s="206">
        <f t="shared" ca="1" si="499"/>
        <v>490</v>
      </c>
      <c r="R51" s="206">
        <f t="shared" ca="1" si="499"/>
        <v>245</v>
      </c>
      <c r="S51" s="206">
        <f t="shared" ca="1" si="499"/>
        <v>0</v>
      </c>
      <c r="T51" s="206">
        <f t="shared" ca="1" si="499"/>
        <v>735</v>
      </c>
      <c r="U51" s="206">
        <f t="shared" ca="1" si="499"/>
        <v>490</v>
      </c>
      <c r="V51" s="206">
        <f t="shared" ca="1" si="499"/>
        <v>245</v>
      </c>
      <c r="W51" s="206">
        <f t="shared" ca="1" si="499"/>
        <v>0</v>
      </c>
      <c r="X51" s="206">
        <f t="shared" ca="1" si="499"/>
        <v>735</v>
      </c>
      <c r="Y51" s="206">
        <f t="shared" ca="1" si="499"/>
        <v>490</v>
      </c>
      <c r="Z51" s="206">
        <f t="shared" ca="1" si="499"/>
        <v>245</v>
      </c>
      <c r="AA51" s="206">
        <f t="shared" ca="1" si="499"/>
        <v>0</v>
      </c>
      <c r="AB51" s="206">
        <f t="shared" ca="1" si="499"/>
        <v>735</v>
      </c>
      <c r="AC51" s="206">
        <f t="shared" ca="1" si="499"/>
        <v>490</v>
      </c>
      <c r="AD51" s="206">
        <f t="shared" ca="1" si="499"/>
        <v>245</v>
      </c>
      <c r="AE51" s="206">
        <f t="shared" ca="1" si="499"/>
        <v>0</v>
      </c>
      <c r="AF51" s="206">
        <f t="shared" ca="1" si="499"/>
        <v>735</v>
      </c>
      <c r="AG51" s="206">
        <f t="shared" ca="1" si="499"/>
        <v>490</v>
      </c>
      <c r="AH51" s="206">
        <f t="shared" ca="1" si="499"/>
        <v>245</v>
      </c>
      <c r="AI51" s="206">
        <f t="shared" ca="1" si="499"/>
        <v>0</v>
      </c>
      <c r="AJ51" s="206">
        <f t="shared" ca="1" si="499"/>
        <v>735</v>
      </c>
      <c r="AK51" s="206">
        <f t="shared" ca="1" si="499"/>
        <v>490</v>
      </c>
      <c r="AL51" s="206">
        <f t="shared" ca="1" si="499"/>
        <v>245</v>
      </c>
      <c r="AM51" s="206">
        <f t="shared" ca="1" si="499"/>
        <v>0</v>
      </c>
      <c r="AN51" s="206">
        <f t="shared" ca="1" si="499"/>
        <v>735</v>
      </c>
      <c r="AO51" s="206">
        <f t="shared" ca="1" si="499"/>
        <v>490</v>
      </c>
      <c r="AP51" s="206">
        <f t="shared" ref="AP51:BU51" ca="1" si="500">IF(ABS(AP48+AP49-AP54-AP55)&lt;0.0001,0,AP48+AP49-AP54-AP55)</f>
        <v>245</v>
      </c>
      <c r="AQ51" s="206">
        <f t="shared" ca="1" si="500"/>
        <v>0</v>
      </c>
      <c r="AR51" s="206">
        <f t="shared" ca="1" si="500"/>
        <v>735</v>
      </c>
      <c r="AS51" s="206">
        <f t="shared" ca="1" si="500"/>
        <v>490</v>
      </c>
      <c r="AT51" s="206">
        <f t="shared" ca="1" si="500"/>
        <v>245</v>
      </c>
      <c r="AU51" s="206">
        <f t="shared" ca="1" si="500"/>
        <v>0</v>
      </c>
      <c r="AV51" s="206">
        <f t="shared" ca="1" si="500"/>
        <v>735</v>
      </c>
      <c r="AW51" s="206">
        <f t="shared" ca="1" si="500"/>
        <v>490</v>
      </c>
      <c r="AX51" s="206">
        <f t="shared" ca="1" si="500"/>
        <v>245</v>
      </c>
      <c r="AY51" s="206">
        <f t="shared" ca="1" si="500"/>
        <v>0</v>
      </c>
      <c r="AZ51" s="206">
        <f t="shared" ca="1" si="500"/>
        <v>735</v>
      </c>
      <c r="BA51" s="206">
        <f t="shared" ca="1" si="500"/>
        <v>490</v>
      </c>
      <c r="BB51" s="206">
        <f t="shared" ca="1" si="500"/>
        <v>245</v>
      </c>
      <c r="BC51" s="206">
        <f t="shared" ca="1" si="500"/>
        <v>0</v>
      </c>
      <c r="BD51" s="206">
        <f t="shared" ca="1" si="500"/>
        <v>735</v>
      </c>
      <c r="BE51" s="206">
        <f t="shared" ca="1" si="500"/>
        <v>490</v>
      </c>
      <c r="BF51" s="206">
        <f t="shared" ca="1" si="500"/>
        <v>245</v>
      </c>
      <c r="BG51" s="206">
        <f t="shared" ca="1" si="500"/>
        <v>0</v>
      </c>
      <c r="BH51" s="206">
        <f t="shared" ca="1" si="500"/>
        <v>735</v>
      </c>
      <c r="BI51" s="206">
        <f t="shared" ca="1" si="500"/>
        <v>490</v>
      </c>
      <c r="BJ51" s="206">
        <f t="shared" ca="1" si="500"/>
        <v>245</v>
      </c>
      <c r="BK51" s="206">
        <f t="shared" ca="1" si="500"/>
        <v>0</v>
      </c>
      <c r="BL51" s="206">
        <f t="shared" ca="1" si="500"/>
        <v>735</v>
      </c>
      <c r="BM51" s="206">
        <f t="shared" ca="1" si="500"/>
        <v>490</v>
      </c>
      <c r="BN51" s="206">
        <f t="shared" ca="1" si="500"/>
        <v>245</v>
      </c>
      <c r="BO51" s="206">
        <f t="shared" ca="1" si="500"/>
        <v>0</v>
      </c>
      <c r="BP51" s="206">
        <f t="shared" ca="1" si="500"/>
        <v>735</v>
      </c>
      <c r="BQ51" s="206">
        <f t="shared" ca="1" si="500"/>
        <v>490</v>
      </c>
      <c r="BR51" s="206">
        <f t="shared" ca="1" si="500"/>
        <v>245</v>
      </c>
      <c r="BS51" s="206">
        <f t="shared" ca="1" si="500"/>
        <v>0</v>
      </c>
      <c r="BT51" s="206">
        <f t="shared" ca="1" si="500"/>
        <v>735</v>
      </c>
      <c r="BU51" s="206">
        <f t="shared" ca="1" si="500"/>
        <v>490</v>
      </c>
      <c r="BV51" s="206">
        <f t="shared" ref="BV51:DA51" ca="1" si="501">IF(ABS(BV48+BV49-BV54-BV55)&lt;0.0001,0,BV48+BV49-BV54-BV55)</f>
        <v>245</v>
      </c>
      <c r="BW51" s="206">
        <f t="shared" ca="1" si="501"/>
        <v>0</v>
      </c>
      <c r="BX51" s="206">
        <f t="shared" ca="1" si="501"/>
        <v>735</v>
      </c>
      <c r="BY51" s="206">
        <f t="shared" ca="1" si="501"/>
        <v>490</v>
      </c>
      <c r="BZ51" s="206">
        <f t="shared" ca="1" si="501"/>
        <v>245</v>
      </c>
      <c r="CA51" s="206">
        <f t="shared" ca="1" si="501"/>
        <v>0</v>
      </c>
      <c r="CB51" s="206">
        <f t="shared" ca="1" si="501"/>
        <v>735</v>
      </c>
      <c r="CC51" s="206">
        <f t="shared" ca="1" si="501"/>
        <v>490</v>
      </c>
      <c r="CD51" s="206">
        <f t="shared" ca="1" si="501"/>
        <v>245</v>
      </c>
      <c r="CE51" s="206">
        <f t="shared" ca="1" si="501"/>
        <v>0</v>
      </c>
      <c r="CF51" s="206">
        <f t="shared" ca="1" si="501"/>
        <v>735</v>
      </c>
      <c r="CG51" s="206">
        <f t="shared" ca="1" si="501"/>
        <v>490</v>
      </c>
      <c r="CH51" s="206">
        <f t="shared" ca="1" si="501"/>
        <v>245</v>
      </c>
      <c r="CI51" s="206">
        <f t="shared" ca="1" si="501"/>
        <v>0</v>
      </c>
      <c r="CJ51" s="206">
        <f t="shared" ca="1" si="501"/>
        <v>735</v>
      </c>
      <c r="CK51" s="206">
        <f t="shared" ca="1" si="501"/>
        <v>490</v>
      </c>
      <c r="CL51" s="206">
        <f t="shared" ca="1" si="501"/>
        <v>245</v>
      </c>
      <c r="CM51" s="206">
        <f t="shared" ca="1" si="501"/>
        <v>0</v>
      </c>
      <c r="CN51" s="206">
        <f t="shared" ca="1" si="501"/>
        <v>735</v>
      </c>
      <c r="CO51" s="206">
        <f t="shared" ca="1" si="501"/>
        <v>490</v>
      </c>
      <c r="CP51" s="206">
        <f t="shared" ca="1" si="501"/>
        <v>245</v>
      </c>
      <c r="CQ51" s="206">
        <f t="shared" ca="1" si="501"/>
        <v>0</v>
      </c>
      <c r="CR51" s="206">
        <f t="shared" ca="1" si="501"/>
        <v>245</v>
      </c>
      <c r="CS51" s="206">
        <f t="shared" ca="1" si="501"/>
        <v>0</v>
      </c>
      <c r="CT51" s="206">
        <f t="shared" ca="1" si="501"/>
        <v>0</v>
      </c>
      <c r="CU51" s="206">
        <f t="shared" ca="1" si="501"/>
        <v>0</v>
      </c>
      <c r="CV51" s="206">
        <f t="shared" ca="1" si="501"/>
        <v>0</v>
      </c>
      <c r="CW51" s="206">
        <f t="shared" ca="1" si="501"/>
        <v>0</v>
      </c>
      <c r="CX51" s="206">
        <f t="shared" ca="1" si="501"/>
        <v>0</v>
      </c>
      <c r="CY51" s="206">
        <f t="shared" ca="1" si="501"/>
        <v>0</v>
      </c>
      <c r="CZ51" s="206">
        <f t="shared" ca="1" si="501"/>
        <v>0</v>
      </c>
      <c r="DA51" s="206">
        <f t="shared" ca="1" si="501"/>
        <v>0</v>
      </c>
      <c r="DB51" s="206">
        <f t="shared" ref="DB51:EG51" ca="1" si="502">IF(ABS(DB48+DB49-DB54-DB55)&lt;0.0001,0,DB48+DB49-DB54-DB55)</f>
        <v>0</v>
      </c>
      <c r="DC51" s="206">
        <f t="shared" ca="1" si="502"/>
        <v>0</v>
      </c>
      <c r="DD51" s="206">
        <f t="shared" ca="1" si="502"/>
        <v>0</v>
      </c>
      <c r="DE51" s="206">
        <f t="shared" ca="1" si="502"/>
        <v>0</v>
      </c>
      <c r="DF51" s="206">
        <f t="shared" ca="1" si="502"/>
        <v>0</v>
      </c>
      <c r="DG51" s="206">
        <f t="shared" ca="1" si="502"/>
        <v>0</v>
      </c>
      <c r="DH51" s="206">
        <f t="shared" ca="1" si="502"/>
        <v>0</v>
      </c>
      <c r="DI51" s="206">
        <f t="shared" ca="1" si="502"/>
        <v>0</v>
      </c>
      <c r="DJ51" s="206">
        <f t="shared" ca="1" si="502"/>
        <v>0</v>
      </c>
      <c r="DK51" s="206">
        <f t="shared" ca="1" si="502"/>
        <v>0</v>
      </c>
      <c r="DL51" s="206">
        <f t="shared" ca="1" si="502"/>
        <v>0</v>
      </c>
      <c r="DM51" s="206">
        <f t="shared" ca="1" si="502"/>
        <v>0</v>
      </c>
      <c r="DN51" s="206">
        <f t="shared" ca="1" si="502"/>
        <v>0</v>
      </c>
      <c r="DO51" s="206">
        <f t="shared" ca="1" si="502"/>
        <v>0</v>
      </c>
      <c r="DP51" s="206">
        <f t="shared" ca="1" si="502"/>
        <v>0</v>
      </c>
      <c r="DQ51" s="206">
        <f t="shared" ca="1" si="502"/>
        <v>0</v>
      </c>
      <c r="DR51" s="206">
        <f t="shared" ca="1" si="502"/>
        <v>0</v>
      </c>
      <c r="DS51" s="206">
        <f t="shared" ca="1" si="502"/>
        <v>0</v>
      </c>
      <c r="DT51" s="206">
        <f t="shared" ca="1" si="502"/>
        <v>0</v>
      </c>
      <c r="DU51" s="206">
        <f t="shared" ca="1" si="502"/>
        <v>0</v>
      </c>
      <c r="DV51" s="206">
        <f t="shared" ca="1" si="502"/>
        <v>0</v>
      </c>
      <c r="DW51" s="206">
        <f t="shared" ca="1" si="502"/>
        <v>0</v>
      </c>
      <c r="DX51" s="206">
        <f t="shared" ca="1" si="502"/>
        <v>0</v>
      </c>
      <c r="DY51" s="206">
        <f t="shared" ca="1" si="502"/>
        <v>0</v>
      </c>
      <c r="DZ51" s="206">
        <f t="shared" ca="1" si="502"/>
        <v>0</v>
      </c>
      <c r="EA51" s="206">
        <f t="shared" ca="1" si="502"/>
        <v>0</v>
      </c>
      <c r="EB51" s="206">
        <f t="shared" ca="1" si="502"/>
        <v>0</v>
      </c>
      <c r="EC51" s="206">
        <f t="shared" ca="1" si="502"/>
        <v>0</v>
      </c>
      <c r="ED51" s="206">
        <f t="shared" ca="1" si="502"/>
        <v>0</v>
      </c>
      <c r="EE51" s="206">
        <f t="shared" ca="1" si="502"/>
        <v>0</v>
      </c>
      <c r="EF51" s="206">
        <f t="shared" ca="1" si="502"/>
        <v>0</v>
      </c>
      <c r="EG51" s="206">
        <f t="shared" ca="1" si="502"/>
        <v>0</v>
      </c>
      <c r="EH51" s="206">
        <f t="shared" ref="EH51:EP51" ca="1" si="503">IF(ABS(EH48+EH49-EH54-EH55)&lt;0.0001,0,EH48+EH49-EH54-EH55)</f>
        <v>0</v>
      </c>
      <c r="EI51" s="206">
        <f t="shared" ca="1" si="503"/>
        <v>0</v>
      </c>
      <c r="EJ51" s="206">
        <f t="shared" ca="1" si="503"/>
        <v>0</v>
      </c>
      <c r="EK51" s="206">
        <f t="shared" ca="1" si="503"/>
        <v>0</v>
      </c>
      <c r="EL51" s="206">
        <f t="shared" ca="1" si="503"/>
        <v>0</v>
      </c>
      <c r="EM51" s="206">
        <f t="shared" ca="1" si="503"/>
        <v>0</v>
      </c>
      <c r="EN51" s="206">
        <f t="shared" ca="1" si="503"/>
        <v>0</v>
      </c>
      <c r="EO51" s="206">
        <f t="shared" ca="1" si="503"/>
        <v>0</v>
      </c>
      <c r="EP51" s="206">
        <f t="shared" ca="1" si="503"/>
        <v>0</v>
      </c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</row>
    <row r="52" spans="1:163" s="15" customFormat="1" ht="14.1" customHeight="1">
      <c r="C52" s="44"/>
      <c r="D52" s="39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</row>
    <row r="53" spans="1:163" s="15" customFormat="1" ht="14.1" customHeight="1">
      <c r="B53" s="633" t="s">
        <v>1026</v>
      </c>
      <c r="C53" s="855"/>
      <c r="D53" s="399"/>
      <c r="E53" s="775"/>
      <c r="F53" s="775"/>
      <c r="G53" s="775"/>
      <c r="H53" s="775"/>
      <c r="I53" s="775"/>
      <c r="J53" s="775"/>
      <c r="K53" s="775"/>
      <c r="L53" s="775"/>
      <c r="M53" s="775"/>
      <c r="N53" s="775"/>
      <c r="O53" s="775"/>
      <c r="P53" s="775"/>
      <c r="Q53" s="775"/>
      <c r="R53" s="775"/>
      <c r="S53" s="775"/>
      <c r="T53" s="775"/>
      <c r="U53" s="775"/>
      <c r="V53" s="775"/>
      <c r="W53" s="775"/>
      <c r="X53" s="775"/>
      <c r="Y53" s="775"/>
      <c r="Z53" s="775"/>
      <c r="AA53" s="775"/>
      <c r="AB53" s="775"/>
      <c r="AC53" s="775"/>
      <c r="AD53" s="775"/>
      <c r="AE53" s="775"/>
      <c r="AF53" s="775"/>
      <c r="AG53" s="775"/>
      <c r="AH53" s="775"/>
      <c r="AI53" s="775"/>
      <c r="AJ53" s="775"/>
      <c r="AK53" s="775"/>
      <c r="AL53" s="775"/>
      <c r="AM53" s="775"/>
      <c r="AN53" s="775"/>
      <c r="AO53" s="775"/>
      <c r="AP53" s="775"/>
      <c r="AQ53" s="775"/>
      <c r="AR53" s="775"/>
      <c r="AS53" s="775"/>
      <c r="AT53" s="775"/>
      <c r="AU53" s="775"/>
      <c r="AV53" s="775"/>
      <c r="AW53" s="775"/>
      <c r="AX53" s="775"/>
      <c r="AY53" s="775"/>
      <c r="AZ53" s="775"/>
      <c r="BA53" s="775"/>
      <c r="BB53" s="775"/>
      <c r="BC53" s="775"/>
      <c r="BD53" s="775"/>
      <c r="BE53" s="775"/>
      <c r="BF53" s="775"/>
      <c r="BG53" s="775"/>
      <c r="BH53" s="775"/>
      <c r="BI53" s="775"/>
      <c r="BJ53" s="775"/>
      <c r="BK53" s="775"/>
      <c r="BL53" s="775"/>
      <c r="BM53" s="775"/>
      <c r="BN53" s="775"/>
      <c r="BO53" s="775"/>
      <c r="BP53" s="775"/>
      <c r="BQ53" s="775"/>
      <c r="BR53" s="775"/>
      <c r="BS53" s="775"/>
      <c r="BT53" s="775"/>
      <c r="BU53" s="775"/>
      <c r="BV53" s="775"/>
      <c r="BW53" s="775"/>
      <c r="BX53" s="775"/>
      <c r="BY53" s="775"/>
      <c r="BZ53" s="775"/>
      <c r="CA53" s="775"/>
      <c r="CB53" s="775"/>
      <c r="CC53" s="775"/>
      <c r="CD53" s="775"/>
      <c r="CE53" s="775"/>
      <c r="CF53" s="775"/>
      <c r="CG53" s="775"/>
      <c r="CH53" s="775"/>
      <c r="CI53" s="775"/>
      <c r="CJ53" s="775"/>
      <c r="CK53" s="775"/>
      <c r="CL53" s="775"/>
      <c r="CM53" s="775"/>
      <c r="CN53" s="775"/>
      <c r="CO53" s="775"/>
      <c r="CP53" s="775"/>
      <c r="CQ53" s="775"/>
      <c r="CR53" s="775"/>
      <c r="CS53" s="775"/>
      <c r="CT53" s="775"/>
      <c r="CU53" s="775"/>
      <c r="CV53" s="775"/>
      <c r="CW53" s="775"/>
      <c r="CX53" s="775"/>
      <c r="CY53" s="775"/>
      <c r="CZ53" s="775"/>
      <c r="DA53" s="775"/>
      <c r="DB53" s="775"/>
      <c r="DC53" s="775"/>
      <c r="DD53" s="775"/>
      <c r="DE53" s="775"/>
      <c r="DF53" s="775"/>
      <c r="DG53" s="775"/>
      <c r="DH53" s="775"/>
      <c r="DI53" s="775"/>
      <c r="DJ53" s="775"/>
      <c r="DK53" s="775"/>
      <c r="DL53" s="775"/>
      <c r="DM53" s="775"/>
      <c r="DN53" s="775"/>
      <c r="DO53" s="775"/>
      <c r="DP53" s="775"/>
      <c r="DQ53" s="775"/>
      <c r="DR53" s="775"/>
      <c r="DS53" s="775"/>
      <c r="DT53" s="775"/>
      <c r="DU53" s="775"/>
      <c r="DV53" s="775"/>
      <c r="DW53" s="775"/>
      <c r="DX53" s="775"/>
      <c r="DY53" s="775"/>
      <c r="DZ53" s="775"/>
      <c r="EA53" s="775"/>
      <c r="EB53" s="775"/>
      <c r="EC53" s="775"/>
      <c r="ED53" s="775"/>
      <c r="EE53" s="775"/>
      <c r="EF53" s="775"/>
      <c r="EG53" s="775"/>
      <c r="EH53" s="775"/>
      <c r="EI53" s="775"/>
      <c r="EJ53" s="775"/>
      <c r="EK53" s="775"/>
      <c r="EL53" s="775"/>
      <c r="EM53" s="775"/>
      <c r="EN53" s="775"/>
      <c r="EO53" s="775"/>
      <c r="EP53" s="775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</row>
    <row r="54" spans="1:163" s="15" customFormat="1" ht="14.1" customHeight="1">
      <c r="B54" s="65" t="s">
        <v>1019</v>
      </c>
      <c r="C54" s="855"/>
      <c r="D54" s="399" t="s">
        <v>97</v>
      </c>
      <c r="E54" s="775">
        <f ca="1">SUM(F54:DI54)</f>
        <v>1320</v>
      </c>
      <c r="F54" s="775"/>
      <c r="G54" s="775"/>
      <c r="H54" s="775"/>
      <c r="I54" s="775"/>
      <c r="J54" s="775">
        <f ca="1">J50*(J$6&gt;0)</f>
        <v>0</v>
      </c>
      <c r="K54" s="775">
        <f t="shared" ref="K54:BV54" ca="1" si="504">K50*(K$6&gt;0)</f>
        <v>0</v>
      </c>
      <c r="L54" s="775">
        <f t="shared" ca="1" si="504"/>
        <v>207.5</v>
      </c>
      <c r="M54" s="775">
        <f t="shared" ca="1" si="504"/>
        <v>207.5</v>
      </c>
      <c r="N54" s="775">
        <f t="shared" ca="1" si="504"/>
        <v>207.5</v>
      </c>
      <c r="O54" s="775">
        <f t="shared" ca="1" si="504"/>
        <v>207.5</v>
      </c>
      <c r="P54" s="775">
        <f t="shared" ca="1" si="504"/>
        <v>245</v>
      </c>
      <c r="Q54" s="775">
        <f t="shared" ca="1" si="504"/>
        <v>245</v>
      </c>
      <c r="R54" s="775">
        <f t="shared" ca="1" si="504"/>
        <v>0</v>
      </c>
      <c r="S54" s="775">
        <f t="shared" ca="1" si="504"/>
        <v>0</v>
      </c>
      <c r="T54" s="775">
        <f t="shared" ca="1" si="504"/>
        <v>0</v>
      </c>
      <c r="U54" s="775">
        <f t="shared" ca="1" si="504"/>
        <v>0</v>
      </c>
      <c r="V54" s="775">
        <f t="shared" ca="1" si="504"/>
        <v>0</v>
      </c>
      <c r="W54" s="775">
        <f t="shared" ca="1" si="504"/>
        <v>0</v>
      </c>
      <c r="X54" s="775">
        <f t="shared" ca="1" si="504"/>
        <v>0</v>
      </c>
      <c r="Y54" s="775">
        <f t="shared" ca="1" si="504"/>
        <v>0</v>
      </c>
      <c r="Z54" s="775">
        <f t="shared" ca="1" si="504"/>
        <v>0</v>
      </c>
      <c r="AA54" s="775">
        <f t="shared" ca="1" si="504"/>
        <v>0</v>
      </c>
      <c r="AB54" s="775">
        <f t="shared" ca="1" si="504"/>
        <v>0</v>
      </c>
      <c r="AC54" s="775">
        <f t="shared" ca="1" si="504"/>
        <v>0</v>
      </c>
      <c r="AD54" s="775">
        <f t="shared" ca="1" si="504"/>
        <v>0</v>
      </c>
      <c r="AE54" s="775">
        <f t="shared" ca="1" si="504"/>
        <v>0</v>
      </c>
      <c r="AF54" s="775">
        <f t="shared" ca="1" si="504"/>
        <v>0</v>
      </c>
      <c r="AG54" s="775">
        <f t="shared" ca="1" si="504"/>
        <v>0</v>
      </c>
      <c r="AH54" s="775">
        <f t="shared" ca="1" si="504"/>
        <v>0</v>
      </c>
      <c r="AI54" s="775">
        <f t="shared" ca="1" si="504"/>
        <v>0</v>
      </c>
      <c r="AJ54" s="775">
        <f t="shared" ca="1" si="504"/>
        <v>0</v>
      </c>
      <c r="AK54" s="775">
        <f t="shared" ca="1" si="504"/>
        <v>0</v>
      </c>
      <c r="AL54" s="775">
        <f t="shared" ca="1" si="504"/>
        <v>0</v>
      </c>
      <c r="AM54" s="775">
        <f t="shared" ca="1" si="504"/>
        <v>0</v>
      </c>
      <c r="AN54" s="775">
        <f t="shared" ca="1" si="504"/>
        <v>0</v>
      </c>
      <c r="AO54" s="775">
        <f t="shared" ca="1" si="504"/>
        <v>0</v>
      </c>
      <c r="AP54" s="775">
        <f t="shared" ca="1" si="504"/>
        <v>0</v>
      </c>
      <c r="AQ54" s="775">
        <f t="shared" ca="1" si="504"/>
        <v>0</v>
      </c>
      <c r="AR54" s="775">
        <f t="shared" ca="1" si="504"/>
        <v>0</v>
      </c>
      <c r="AS54" s="775">
        <f t="shared" ca="1" si="504"/>
        <v>0</v>
      </c>
      <c r="AT54" s="775">
        <f t="shared" ca="1" si="504"/>
        <v>0</v>
      </c>
      <c r="AU54" s="775">
        <f t="shared" ca="1" si="504"/>
        <v>0</v>
      </c>
      <c r="AV54" s="775">
        <f t="shared" ca="1" si="504"/>
        <v>0</v>
      </c>
      <c r="AW54" s="775">
        <f t="shared" ca="1" si="504"/>
        <v>0</v>
      </c>
      <c r="AX54" s="775">
        <f t="shared" ca="1" si="504"/>
        <v>0</v>
      </c>
      <c r="AY54" s="775">
        <f t="shared" ca="1" si="504"/>
        <v>0</v>
      </c>
      <c r="AZ54" s="775">
        <f t="shared" ca="1" si="504"/>
        <v>0</v>
      </c>
      <c r="BA54" s="775">
        <f t="shared" ca="1" si="504"/>
        <v>0</v>
      </c>
      <c r="BB54" s="775">
        <f t="shared" ca="1" si="504"/>
        <v>0</v>
      </c>
      <c r="BC54" s="775">
        <f t="shared" ca="1" si="504"/>
        <v>0</v>
      </c>
      <c r="BD54" s="775">
        <f t="shared" ca="1" si="504"/>
        <v>0</v>
      </c>
      <c r="BE54" s="775">
        <f t="shared" ca="1" si="504"/>
        <v>0</v>
      </c>
      <c r="BF54" s="775">
        <f t="shared" ca="1" si="504"/>
        <v>0</v>
      </c>
      <c r="BG54" s="775">
        <f t="shared" ca="1" si="504"/>
        <v>0</v>
      </c>
      <c r="BH54" s="775">
        <f t="shared" ca="1" si="504"/>
        <v>0</v>
      </c>
      <c r="BI54" s="775">
        <f t="shared" ca="1" si="504"/>
        <v>0</v>
      </c>
      <c r="BJ54" s="775">
        <f t="shared" ca="1" si="504"/>
        <v>0</v>
      </c>
      <c r="BK54" s="775">
        <f t="shared" ca="1" si="504"/>
        <v>0</v>
      </c>
      <c r="BL54" s="775">
        <f t="shared" ca="1" si="504"/>
        <v>0</v>
      </c>
      <c r="BM54" s="775">
        <f t="shared" ca="1" si="504"/>
        <v>0</v>
      </c>
      <c r="BN54" s="775">
        <f t="shared" ca="1" si="504"/>
        <v>0</v>
      </c>
      <c r="BO54" s="775">
        <f t="shared" ca="1" si="504"/>
        <v>0</v>
      </c>
      <c r="BP54" s="775">
        <f t="shared" ca="1" si="504"/>
        <v>0</v>
      </c>
      <c r="BQ54" s="775">
        <f t="shared" ca="1" si="504"/>
        <v>0</v>
      </c>
      <c r="BR54" s="775">
        <f t="shared" ca="1" si="504"/>
        <v>0</v>
      </c>
      <c r="BS54" s="775">
        <f t="shared" ca="1" si="504"/>
        <v>0</v>
      </c>
      <c r="BT54" s="775">
        <f t="shared" ca="1" si="504"/>
        <v>0</v>
      </c>
      <c r="BU54" s="775">
        <f t="shared" ca="1" si="504"/>
        <v>0</v>
      </c>
      <c r="BV54" s="775">
        <f t="shared" ca="1" si="504"/>
        <v>0</v>
      </c>
      <c r="BW54" s="775">
        <f t="shared" ref="BW54:EH54" ca="1" si="505">BW50*(BW$6&gt;0)</f>
        <v>0</v>
      </c>
      <c r="BX54" s="775">
        <f t="shared" ca="1" si="505"/>
        <v>0</v>
      </c>
      <c r="BY54" s="775">
        <f t="shared" ca="1" si="505"/>
        <v>0</v>
      </c>
      <c r="BZ54" s="775">
        <f t="shared" ca="1" si="505"/>
        <v>0</v>
      </c>
      <c r="CA54" s="775">
        <f t="shared" ca="1" si="505"/>
        <v>0</v>
      </c>
      <c r="CB54" s="775">
        <f t="shared" ca="1" si="505"/>
        <v>0</v>
      </c>
      <c r="CC54" s="775">
        <f t="shared" ca="1" si="505"/>
        <v>0</v>
      </c>
      <c r="CD54" s="775">
        <f t="shared" ca="1" si="505"/>
        <v>0</v>
      </c>
      <c r="CE54" s="775">
        <f t="shared" ca="1" si="505"/>
        <v>0</v>
      </c>
      <c r="CF54" s="775">
        <f t="shared" ca="1" si="505"/>
        <v>0</v>
      </c>
      <c r="CG54" s="775">
        <f t="shared" ca="1" si="505"/>
        <v>0</v>
      </c>
      <c r="CH54" s="775">
        <f t="shared" ca="1" si="505"/>
        <v>0</v>
      </c>
      <c r="CI54" s="775">
        <f t="shared" ca="1" si="505"/>
        <v>0</v>
      </c>
      <c r="CJ54" s="775">
        <f t="shared" ca="1" si="505"/>
        <v>0</v>
      </c>
      <c r="CK54" s="775">
        <f t="shared" ca="1" si="505"/>
        <v>0</v>
      </c>
      <c r="CL54" s="775">
        <f t="shared" ca="1" si="505"/>
        <v>0</v>
      </c>
      <c r="CM54" s="775">
        <f t="shared" ca="1" si="505"/>
        <v>0</v>
      </c>
      <c r="CN54" s="775">
        <f t="shared" ca="1" si="505"/>
        <v>0</v>
      </c>
      <c r="CO54" s="775">
        <f t="shared" ca="1" si="505"/>
        <v>0</v>
      </c>
      <c r="CP54" s="775">
        <f t="shared" ca="1" si="505"/>
        <v>0</v>
      </c>
      <c r="CQ54" s="775">
        <f t="shared" ca="1" si="505"/>
        <v>0</v>
      </c>
      <c r="CR54" s="775">
        <f t="shared" ca="1" si="505"/>
        <v>0</v>
      </c>
      <c r="CS54" s="775">
        <f t="shared" ca="1" si="505"/>
        <v>0</v>
      </c>
      <c r="CT54" s="775">
        <f t="shared" ca="1" si="505"/>
        <v>0</v>
      </c>
      <c r="CU54" s="775">
        <f t="shared" ca="1" si="505"/>
        <v>0</v>
      </c>
      <c r="CV54" s="775">
        <f t="shared" ca="1" si="505"/>
        <v>0</v>
      </c>
      <c r="CW54" s="775">
        <f t="shared" ca="1" si="505"/>
        <v>0</v>
      </c>
      <c r="CX54" s="775">
        <f t="shared" ca="1" si="505"/>
        <v>0</v>
      </c>
      <c r="CY54" s="775">
        <f t="shared" ca="1" si="505"/>
        <v>0</v>
      </c>
      <c r="CZ54" s="775">
        <f t="shared" ca="1" si="505"/>
        <v>0</v>
      </c>
      <c r="DA54" s="775">
        <f t="shared" ca="1" si="505"/>
        <v>0</v>
      </c>
      <c r="DB54" s="775">
        <f t="shared" ca="1" si="505"/>
        <v>0</v>
      </c>
      <c r="DC54" s="775">
        <f t="shared" ca="1" si="505"/>
        <v>0</v>
      </c>
      <c r="DD54" s="775">
        <f t="shared" ca="1" si="505"/>
        <v>0</v>
      </c>
      <c r="DE54" s="775">
        <f t="shared" ca="1" si="505"/>
        <v>0</v>
      </c>
      <c r="DF54" s="775">
        <f t="shared" ca="1" si="505"/>
        <v>0</v>
      </c>
      <c r="DG54" s="775">
        <f t="shared" ca="1" si="505"/>
        <v>0</v>
      </c>
      <c r="DH54" s="775">
        <f t="shared" ca="1" si="505"/>
        <v>0</v>
      </c>
      <c r="DI54" s="775">
        <f t="shared" ca="1" si="505"/>
        <v>0</v>
      </c>
      <c r="DJ54" s="775">
        <f t="shared" ca="1" si="505"/>
        <v>0</v>
      </c>
      <c r="DK54" s="775">
        <f t="shared" ca="1" si="505"/>
        <v>0</v>
      </c>
      <c r="DL54" s="775">
        <f t="shared" ca="1" si="505"/>
        <v>0</v>
      </c>
      <c r="DM54" s="775">
        <f t="shared" ca="1" si="505"/>
        <v>0</v>
      </c>
      <c r="DN54" s="775">
        <f t="shared" ca="1" si="505"/>
        <v>0</v>
      </c>
      <c r="DO54" s="775">
        <f t="shared" ca="1" si="505"/>
        <v>0</v>
      </c>
      <c r="DP54" s="775">
        <f t="shared" ca="1" si="505"/>
        <v>0</v>
      </c>
      <c r="DQ54" s="775">
        <f t="shared" ca="1" si="505"/>
        <v>0</v>
      </c>
      <c r="DR54" s="775">
        <f t="shared" ca="1" si="505"/>
        <v>0</v>
      </c>
      <c r="DS54" s="775">
        <f t="shared" ca="1" si="505"/>
        <v>0</v>
      </c>
      <c r="DT54" s="775">
        <f t="shared" ca="1" si="505"/>
        <v>0</v>
      </c>
      <c r="DU54" s="775">
        <f t="shared" ca="1" si="505"/>
        <v>0</v>
      </c>
      <c r="DV54" s="775">
        <f t="shared" ca="1" si="505"/>
        <v>0</v>
      </c>
      <c r="DW54" s="775">
        <f t="shared" ca="1" si="505"/>
        <v>0</v>
      </c>
      <c r="DX54" s="775">
        <f t="shared" ca="1" si="505"/>
        <v>0</v>
      </c>
      <c r="DY54" s="775">
        <f t="shared" ca="1" si="505"/>
        <v>0</v>
      </c>
      <c r="DZ54" s="775">
        <f t="shared" ca="1" si="505"/>
        <v>0</v>
      </c>
      <c r="EA54" s="775">
        <f t="shared" ca="1" si="505"/>
        <v>0</v>
      </c>
      <c r="EB54" s="775">
        <f t="shared" ca="1" si="505"/>
        <v>0</v>
      </c>
      <c r="EC54" s="775">
        <f t="shared" ca="1" si="505"/>
        <v>0</v>
      </c>
      <c r="ED54" s="775">
        <f t="shared" ca="1" si="505"/>
        <v>0</v>
      </c>
      <c r="EE54" s="775">
        <f t="shared" ca="1" si="505"/>
        <v>0</v>
      </c>
      <c r="EF54" s="775">
        <f t="shared" ca="1" si="505"/>
        <v>0</v>
      </c>
      <c r="EG54" s="775">
        <f t="shared" ca="1" si="505"/>
        <v>0</v>
      </c>
      <c r="EH54" s="775">
        <f t="shared" ca="1" si="505"/>
        <v>0</v>
      </c>
      <c r="EI54" s="775">
        <f t="shared" ref="EI54:EP54" ca="1" si="506">EI50*(EI$6&gt;0)</f>
        <v>0</v>
      </c>
      <c r="EJ54" s="775">
        <f t="shared" ca="1" si="506"/>
        <v>0</v>
      </c>
      <c r="EK54" s="775">
        <f t="shared" ca="1" si="506"/>
        <v>0</v>
      </c>
      <c r="EL54" s="775">
        <f t="shared" ca="1" si="506"/>
        <v>0</v>
      </c>
      <c r="EM54" s="775">
        <f t="shared" ca="1" si="506"/>
        <v>0</v>
      </c>
      <c r="EN54" s="775">
        <f t="shared" ca="1" si="506"/>
        <v>0</v>
      </c>
      <c r="EO54" s="775">
        <f t="shared" ca="1" si="506"/>
        <v>0</v>
      </c>
      <c r="EP54" s="775">
        <f t="shared" ca="1" si="506"/>
        <v>0</v>
      </c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</row>
    <row r="55" spans="1:163" s="15" customFormat="1" ht="14.1" customHeight="1">
      <c r="B55" s="65" t="s">
        <v>1020</v>
      </c>
      <c r="C55" s="856"/>
      <c r="D55" s="399" t="s">
        <v>97</v>
      </c>
      <c r="E55" s="775">
        <f ca="1">SUM(F55:DI55)</f>
        <v>19600</v>
      </c>
      <c r="F55" s="775"/>
      <c r="G55" s="775"/>
      <c r="H55" s="775"/>
      <c r="I55" s="775"/>
      <c r="J55" s="775">
        <f ca="1">J50*(J$7&gt;0)</f>
        <v>0</v>
      </c>
      <c r="K55" s="775">
        <f t="shared" ref="K55:BV55" ca="1" si="507">K50*(K$7&gt;0)</f>
        <v>0</v>
      </c>
      <c r="L55" s="775">
        <f t="shared" ca="1" si="507"/>
        <v>0</v>
      </c>
      <c r="M55" s="775">
        <f t="shared" ca="1" si="507"/>
        <v>0</v>
      </c>
      <c r="N55" s="775">
        <f t="shared" ca="1" si="507"/>
        <v>0</v>
      </c>
      <c r="O55" s="775">
        <f t="shared" ca="1" si="507"/>
        <v>0</v>
      </c>
      <c r="P55" s="775">
        <f t="shared" ca="1" si="507"/>
        <v>0</v>
      </c>
      <c r="Q55" s="775">
        <f t="shared" ca="1" si="507"/>
        <v>0</v>
      </c>
      <c r="R55" s="775">
        <f t="shared" ca="1" si="507"/>
        <v>245</v>
      </c>
      <c r="S55" s="775">
        <f t="shared" ca="1" si="507"/>
        <v>245</v>
      </c>
      <c r="T55" s="775">
        <f t="shared" ca="1" si="507"/>
        <v>245</v>
      </c>
      <c r="U55" s="775">
        <f t="shared" ca="1" si="507"/>
        <v>245</v>
      </c>
      <c r="V55" s="775">
        <f t="shared" ca="1" si="507"/>
        <v>245</v>
      </c>
      <c r="W55" s="775">
        <f t="shared" ca="1" si="507"/>
        <v>245</v>
      </c>
      <c r="X55" s="775">
        <f t="shared" ca="1" si="507"/>
        <v>245</v>
      </c>
      <c r="Y55" s="775">
        <f t="shared" ca="1" si="507"/>
        <v>245</v>
      </c>
      <c r="Z55" s="775">
        <f t="shared" ca="1" si="507"/>
        <v>245</v>
      </c>
      <c r="AA55" s="775">
        <f t="shared" ca="1" si="507"/>
        <v>245</v>
      </c>
      <c r="AB55" s="775">
        <f t="shared" ca="1" si="507"/>
        <v>245</v>
      </c>
      <c r="AC55" s="775">
        <f t="shared" ca="1" si="507"/>
        <v>245</v>
      </c>
      <c r="AD55" s="775">
        <f t="shared" ca="1" si="507"/>
        <v>245</v>
      </c>
      <c r="AE55" s="775">
        <f t="shared" ca="1" si="507"/>
        <v>245</v>
      </c>
      <c r="AF55" s="775">
        <f t="shared" ca="1" si="507"/>
        <v>245</v>
      </c>
      <c r="AG55" s="775">
        <f t="shared" ca="1" si="507"/>
        <v>245</v>
      </c>
      <c r="AH55" s="775">
        <f t="shared" ca="1" si="507"/>
        <v>245</v>
      </c>
      <c r="AI55" s="775">
        <f t="shared" ca="1" si="507"/>
        <v>245</v>
      </c>
      <c r="AJ55" s="775">
        <f t="shared" ca="1" si="507"/>
        <v>245</v>
      </c>
      <c r="AK55" s="775">
        <f t="shared" ca="1" si="507"/>
        <v>245</v>
      </c>
      <c r="AL55" s="775">
        <f t="shared" ca="1" si="507"/>
        <v>245</v>
      </c>
      <c r="AM55" s="775">
        <f t="shared" ca="1" si="507"/>
        <v>245</v>
      </c>
      <c r="AN55" s="775">
        <f t="shared" ca="1" si="507"/>
        <v>245</v>
      </c>
      <c r="AO55" s="775">
        <f t="shared" ca="1" si="507"/>
        <v>245</v>
      </c>
      <c r="AP55" s="775">
        <f t="shared" ca="1" si="507"/>
        <v>245</v>
      </c>
      <c r="AQ55" s="775">
        <f t="shared" ca="1" si="507"/>
        <v>245</v>
      </c>
      <c r="AR55" s="775">
        <f t="shared" ca="1" si="507"/>
        <v>245</v>
      </c>
      <c r="AS55" s="775">
        <f t="shared" ca="1" si="507"/>
        <v>245</v>
      </c>
      <c r="AT55" s="775">
        <f t="shared" ca="1" si="507"/>
        <v>245</v>
      </c>
      <c r="AU55" s="775">
        <f t="shared" ca="1" si="507"/>
        <v>245</v>
      </c>
      <c r="AV55" s="775">
        <f t="shared" ca="1" si="507"/>
        <v>245</v>
      </c>
      <c r="AW55" s="775">
        <f t="shared" ca="1" si="507"/>
        <v>245</v>
      </c>
      <c r="AX55" s="775">
        <f t="shared" ca="1" si="507"/>
        <v>245</v>
      </c>
      <c r="AY55" s="775">
        <f t="shared" ca="1" si="507"/>
        <v>245</v>
      </c>
      <c r="AZ55" s="775">
        <f t="shared" ca="1" si="507"/>
        <v>245</v>
      </c>
      <c r="BA55" s="775">
        <f t="shared" ca="1" si="507"/>
        <v>245</v>
      </c>
      <c r="BB55" s="775">
        <f t="shared" ca="1" si="507"/>
        <v>245</v>
      </c>
      <c r="BC55" s="775">
        <f t="shared" ca="1" si="507"/>
        <v>245</v>
      </c>
      <c r="BD55" s="775">
        <f t="shared" ca="1" si="507"/>
        <v>245</v>
      </c>
      <c r="BE55" s="775">
        <f t="shared" ca="1" si="507"/>
        <v>245</v>
      </c>
      <c r="BF55" s="775">
        <f t="shared" ca="1" si="507"/>
        <v>245</v>
      </c>
      <c r="BG55" s="775">
        <f t="shared" ca="1" si="507"/>
        <v>245</v>
      </c>
      <c r="BH55" s="775">
        <f t="shared" ca="1" si="507"/>
        <v>245</v>
      </c>
      <c r="BI55" s="775">
        <f t="shared" ca="1" si="507"/>
        <v>245</v>
      </c>
      <c r="BJ55" s="775">
        <f t="shared" ca="1" si="507"/>
        <v>245</v>
      </c>
      <c r="BK55" s="775">
        <f t="shared" ca="1" si="507"/>
        <v>245</v>
      </c>
      <c r="BL55" s="775">
        <f t="shared" ca="1" si="507"/>
        <v>245</v>
      </c>
      <c r="BM55" s="775">
        <f t="shared" ca="1" si="507"/>
        <v>245</v>
      </c>
      <c r="BN55" s="775">
        <f t="shared" ca="1" si="507"/>
        <v>245</v>
      </c>
      <c r="BO55" s="775">
        <f t="shared" ca="1" si="507"/>
        <v>245</v>
      </c>
      <c r="BP55" s="775">
        <f t="shared" ca="1" si="507"/>
        <v>245</v>
      </c>
      <c r="BQ55" s="775">
        <f t="shared" ca="1" si="507"/>
        <v>245</v>
      </c>
      <c r="BR55" s="775">
        <f t="shared" ca="1" si="507"/>
        <v>245</v>
      </c>
      <c r="BS55" s="775">
        <f t="shared" ca="1" si="507"/>
        <v>245</v>
      </c>
      <c r="BT55" s="775">
        <f t="shared" ca="1" si="507"/>
        <v>245</v>
      </c>
      <c r="BU55" s="775">
        <f t="shared" ca="1" si="507"/>
        <v>245</v>
      </c>
      <c r="BV55" s="775">
        <f t="shared" ca="1" si="507"/>
        <v>245</v>
      </c>
      <c r="BW55" s="775">
        <f t="shared" ref="BW55:EH55" ca="1" si="508">BW50*(BW$7&gt;0)</f>
        <v>245</v>
      </c>
      <c r="BX55" s="775">
        <f t="shared" ca="1" si="508"/>
        <v>245</v>
      </c>
      <c r="BY55" s="775">
        <f t="shared" ca="1" si="508"/>
        <v>245</v>
      </c>
      <c r="BZ55" s="775">
        <f t="shared" ca="1" si="508"/>
        <v>245</v>
      </c>
      <c r="CA55" s="775">
        <f t="shared" ca="1" si="508"/>
        <v>245</v>
      </c>
      <c r="CB55" s="775">
        <f t="shared" ca="1" si="508"/>
        <v>245</v>
      </c>
      <c r="CC55" s="775">
        <f t="shared" ca="1" si="508"/>
        <v>245</v>
      </c>
      <c r="CD55" s="775">
        <f t="shared" ca="1" si="508"/>
        <v>245</v>
      </c>
      <c r="CE55" s="775">
        <f t="shared" ca="1" si="508"/>
        <v>245</v>
      </c>
      <c r="CF55" s="775">
        <f t="shared" ca="1" si="508"/>
        <v>245</v>
      </c>
      <c r="CG55" s="775">
        <f t="shared" ca="1" si="508"/>
        <v>245</v>
      </c>
      <c r="CH55" s="775">
        <f t="shared" ca="1" si="508"/>
        <v>245</v>
      </c>
      <c r="CI55" s="775">
        <f t="shared" ca="1" si="508"/>
        <v>245</v>
      </c>
      <c r="CJ55" s="775">
        <f t="shared" ca="1" si="508"/>
        <v>245</v>
      </c>
      <c r="CK55" s="775">
        <f t="shared" ca="1" si="508"/>
        <v>245</v>
      </c>
      <c r="CL55" s="775">
        <f t="shared" ca="1" si="508"/>
        <v>245</v>
      </c>
      <c r="CM55" s="775">
        <f t="shared" ca="1" si="508"/>
        <v>245</v>
      </c>
      <c r="CN55" s="775">
        <f t="shared" ca="1" si="508"/>
        <v>245</v>
      </c>
      <c r="CO55" s="775">
        <f t="shared" ca="1" si="508"/>
        <v>245</v>
      </c>
      <c r="CP55" s="775">
        <f t="shared" ca="1" si="508"/>
        <v>245</v>
      </c>
      <c r="CQ55" s="775">
        <f t="shared" ca="1" si="508"/>
        <v>245</v>
      </c>
      <c r="CR55" s="775">
        <f t="shared" ca="1" si="508"/>
        <v>245</v>
      </c>
      <c r="CS55" s="775">
        <f t="shared" ca="1" si="508"/>
        <v>245</v>
      </c>
      <c r="CT55" s="775">
        <f t="shared" ca="1" si="508"/>
        <v>0</v>
      </c>
      <c r="CU55" s="775">
        <f t="shared" ca="1" si="508"/>
        <v>0</v>
      </c>
      <c r="CV55" s="775">
        <f t="shared" ca="1" si="508"/>
        <v>0</v>
      </c>
      <c r="CW55" s="775">
        <f t="shared" ca="1" si="508"/>
        <v>0</v>
      </c>
      <c r="CX55" s="775">
        <f t="shared" ca="1" si="508"/>
        <v>0</v>
      </c>
      <c r="CY55" s="775">
        <f t="shared" ca="1" si="508"/>
        <v>0</v>
      </c>
      <c r="CZ55" s="775">
        <f t="shared" ca="1" si="508"/>
        <v>0</v>
      </c>
      <c r="DA55" s="775">
        <f t="shared" ca="1" si="508"/>
        <v>0</v>
      </c>
      <c r="DB55" s="775">
        <f t="shared" ca="1" si="508"/>
        <v>0</v>
      </c>
      <c r="DC55" s="775">
        <f t="shared" ca="1" si="508"/>
        <v>0</v>
      </c>
      <c r="DD55" s="775">
        <f t="shared" ca="1" si="508"/>
        <v>0</v>
      </c>
      <c r="DE55" s="775">
        <f t="shared" ca="1" si="508"/>
        <v>0</v>
      </c>
      <c r="DF55" s="775">
        <f t="shared" ca="1" si="508"/>
        <v>0</v>
      </c>
      <c r="DG55" s="775">
        <f t="shared" ca="1" si="508"/>
        <v>0</v>
      </c>
      <c r="DH55" s="775">
        <f t="shared" ca="1" si="508"/>
        <v>0</v>
      </c>
      <c r="DI55" s="775">
        <f t="shared" ca="1" si="508"/>
        <v>0</v>
      </c>
      <c r="DJ55" s="775">
        <f t="shared" ca="1" si="508"/>
        <v>0</v>
      </c>
      <c r="DK55" s="775">
        <f t="shared" ca="1" si="508"/>
        <v>0</v>
      </c>
      <c r="DL55" s="775">
        <f t="shared" ca="1" si="508"/>
        <v>0</v>
      </c>
      <c r="DM55" s="775">
        <f t="shared" ca="1" si="508"/>
        <v>0</v>
      </c>
      <c r="DN55" s="775">
        <f t="shared" ca="1" si="508"/>
        <v>0</v>
      </c>
      <c r="DO55" s="775">
        <f t="shared" ca="1" si="508"/>
        <v>0</v>
      </c>
      <c r="DP55" s="775">
        <f t="shared" ca="1" si="508"/>
        <v>0</v>
      </c>
      <c r="DQ55" s="775">
        <f t="shared" ca="1" si="508"/>
        <v>0</v>
      </c>
      <c r="DR55" s="775">
        <f t="shared" ca="1" si="508"/>
        <v>0</v>
      </c>
      <c r="DS55" s="775">
        <f t="shared" ca="1" si="508"/>
        <v>0</v>
      </c>
      <c r="DT55" s="775">
        <f t="shared" ca="1" si="508"/>
        <v>0</v>
      </c>
      <c r="DU55" s="775">
        <f t="shared" ca="1" si="508"/>
        <v>0</v>
      </c>
      <c r="DV55" s="775">
        <f t="shared" ca="1" si="508"/>
        <v>0</v>
      </c>
      <c r="DW55" s="775">
        <f t="shared" ca="1" si="508"/>
        <v>0</v>
      </c>
      <c r="DX55" s="775">
        <f t="shared" ca="1" si="508"/>
        <v>0</v>
      </c>
      <c r="DY55" s="775">
        <f t="shared" ca="1" si="508"/>
        <v>0</v>
      </c>
      <c r="DZ55" s="775">
        <f t="shared" ca="1" si="508"/>
        <v>0</v>
      </c>
      <c r="EA55" s="775">
        <f t="shared" ca="1" si="508"/>
        <v>0</v>
      </c>
      <c r="EB55" s="775">
        <f t="shared" ca="1" si="508"/>
        <v>0</v>
      </c>
      <c r="EC55" s="775">
        <f t="shared" ca="1" si="508"/>
        <v>0</v>
      </c>
      <c r="ED55" s="775">
        <f t="shared" ca="1" si="508"/>
        <v>0</v>
      </c>
      <c r="EE55" s="775">
        <f t="shared" ca="1" si="508"/>
        <v>0</v>
      </c>
      <c r="EF55" s="775">
        <f t="shared" ca="1" si="508"/>
        <v>0</v>
      </c>
      <c r="EG55" s="775">
        <f t="shared" ca="1" si="508"/>
        <v>0</v>
      </c>
      <c r="EH55" s="775">
        <f t="shared" ca="1" si="508"/>
        <v>0</v>
      </c>
      <c r="EI55" s="775">
        <f t="shared" ref="EI55:EP55" ca="1" si="509">EI50*(EI$7&gt;0)</f>
        <v>0</v>
      </c>
      <c r="EJ55" s="775">
        <f t="shared" ca="1" si="509"/>
        <v>0</v>
      </c>
      <c r="EK55" s="775">
        <f t="shared" ca="1" si="509"/>
        <v>0</v>
      </c>
      <c r="EL55" s="775">
        <f t="shared" ca="1" si="509"/>
        <v>0</v>
      </c>
      <c r="EM55" s="775">
        <f t="shared" ca="1" si="509"/>
        <v>0</v>
      </c>
      <c r="EN55" s="775">
        <f t="shared" ca="1" si="509"/>
        <v>0</v>
      </c>
      <c r="EO55" s="775">
        <f t="shared" ca="1" si="509"/>
        <v>0</v>
      </c>
      <c r="EP55" s="775">
        <f t="shared" ca="1" si="509"/>
        <v>0</v>
      </c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</row>
    <row r="56" spans="1:163" ht="14.1" customHeight="1">
      <c r="E56" s="1209">
        <f ca="1">E50-E54-E55</f>
        <v>0</v>
      </c>
    </row>
    <row r="57" spans="1:163" ht="14.1" customHeight="1">
      <c r="J57" s="12"/>
    </row>
    <row r="58" spans="1:163" s="1" customFormat="1" ht="14.1" customHeight="1">
      <c r="A58" s="169" t="s">
        <v>262</v>
      </c>
      <c r="B58" s="169"/>
      <c r="C58" s="505"/>
      <c r="D58" s="928"/>
      <c r="E58" s="506"/>
      <c r="F58" s="330"/>
      <c r="I58" s="274"/>
      <c r="J58" s="274"/>
      <c r="K58" s="274"/>
      <c r="L58" s="274"/>
      <c r="M58" s="274"/>
      <c r="N58" s="274"/>
      <c r="O58" s="274"/>
      <c r="P58" s="274"/>
      <c r="Q58" s="274"/>
      <c r="R58" s="274"/>
      <c r="S58" s="274"/>
      <c r="T58" s="274"/>
      <c r="U58" s="274"/>
      <c r="V58" s="274"/>
      <c r="W58" s="274"/>
      <c r="X58" s="274"/>
      <c r="Y58" s="274"/>
      <c r="Z58" s="274"/>
      <c r="AA58" s="274"/>
      <c r="AB58" s="274"/>
      <c r="AC58" s="274"/>
      <c r="AD58" s="274"/>
      <c r="AE58" s="274"/>
      <c r="AF58" s="274"/>
      <c r="AG58" s="274"/>
      <c r="AH58" s="274"/>
      <c r="AI58" s="274"/>
      <c r="AJ58" s="274"/>
      <c r="AK58" s="274"/>
      <c r="AL58" s="274"/>
      <c r="AM58" s="274"/>
      <c r="AN58" s="274"/>
      <c r="AO58" s="274"/>
      <c r="AP58" s="274"/>
      <c r="AQ58" s="274"/>
      <c r="AR58" s="274"/>
      <c r="AS58" s="274"/>
      <c r="AT58" s="274"/>
      <c r="AU58" s="274"/>
      <c r="AV58" s="274"/>
      <c r="AW58" s="274"/>
      <c r="AX58" s="274"/>
      <c r="AY58" s="274"/>
      <c r="AZ58" s="274"/>
      <c r="BA58" s="274"/>
      <c r="BB58" s="274"/>
      <c r="BC58" s="274"/>
      <c r="BD58" s="274"/>
      <c r="BE58" s="274"/>
      <c r="BF58" s="274"/>
      <c r="BG58" s="274"/>
      <c r="BH58" s="274"/>
      <c r="BI58" s="274"/>
      <c r="BJ58" s="274"/>
      <c r="BK58" s="274"/>
      <c r="BL58" s="274"/>
      <c r="BM58" s="274"/>
      <c r="BN58" s="274"/>
      <c r="BO58" s="274"/>
      <c r="BP58" s="274"/>
      <c r="BQ58" s="274"/>
      <c r="BR58" s="274"/>
      <c r="BS58" s="274"/>
      <c r="BT58" s="274"/>
      <c r="BU58" s="274"/>
      <c r="BV58" s="274"/>
      <c r="BW58" s="274"/>
      <c r="BX58" s="274"/>
      <c r="BY58" s="274"/>
      <c r="BZ58" s="274"/>
      <c r="CA58" s="274"/>
      <c r="CB58" s="274"/>
      <c r="CC58" s="274"/>
      <c r="CD58" s="274"/>
      <c r="CE58" s="274"/>
      <c r="CF58" s="274"/>
      <c r="CG58" s="274"/>
      <c r="CH58" s="274"/>
      <c r="CI58" s="274"/>
      <c r="CJ58" s="274"/>
      <c r="CK58" s="274"/>
      <c r="CL58" s="274"/>
      <c r="CM58" s="274"/>
      <c r="CN58" s="274"/>
      <c r="CO58" s="274"/>
      <c r="CP58" s="274"/>
      <c r="CQ58" s="274"/>
      <c r="CR58" s="274"/>
      <c r="CS58" s="274"/>
      <c r="CT58" s="274"/>
      <c r="CU58" s="274"/>
      <c r="CV58" s="274"/>
      <c r="CW58" s="274"/>
      <c r="CX58" s="274"/>
      <c r="CY58" s="274"/>
      <c r="CZ58" s="274"/>
      <c r="DA58" s="274"/>
      <c r="DB58" s="274"/>
      <c r="DC58" s="274"/>
      <c r="DD58" s="274"/>
      <c r="DE58" s="274"/>
      <c r="DF58" s="274"/>
      <c r="DG58" s="274"/>
      <c r="DH58" s="274"/>
      <c r="DI58" s="274"/>
      <c r="DJ58" s="274"/>
      <c r="DK58" s="274"/>
      <c r="DL58" s="274"/>
      <c r="DM58" s="274"/>
      <c r="DN58" s="274"/>
      <c r="DO58" s="274"/>
      <c r="DP58" s="274"/>
      <c r="DQ58" s="274"/>
      <c r="DR58" s="274"/>
      <c r="DS58" s="274"/>
      <c r="DT58" s="274"/>
      <c r="DU58" s="274"/>
      <c r="DV58" s="274"/>
      <c r="DW58" s="274"/>
      <c r="DX58" s="274"/>
      <c r="DY58" s="274"/>
      <c r="DZ58" s="274"/>
      <c r="EA58" s="274"/>
      <c r="EB58" s="274"/>
      <c r="EC58" s="274"/>
      <c r="ED58" s="274"/>
      <c r="EE58" s="274"/>
      <c r="EF58" s="274"/>
      <c r="EG58" s="274"/>
      <c r="EH58" s="274"/>
      <c r="EI58" s="274"/>
      <c r="EJ58" s="274"/>
      <c r="EK58" s="274"/>
      <c r="EL58" s="274"/>
      <c r="EM58" s="274"/>
      <c r="EN58" s="274"/>
      <c r="EO58" s="274"/>
      <c r="EP58" s="274"/>
    </row>
    <row r="59" spans="1:163" s="43" customFormat="1" ht="14.1" customHeight="1">
      <c r="A59" s="37"/>
      <c r="B59" s="7"/>
      <c r="C59" s="516"/>
      <c r="D59" s="516"/>
      <c r="E59" s="517"/>
      <c r="F59" s="518"/>
      <c r="G59" s="40"/>
      <c r="H59" s="41"/>
      <c r="I59" s="41"/>
      <c r="J59" s="135"/>
      <c r="K59" s="41"/>
      <c r="L59" s="41"/>
      <c r="M59" s="41"/>
      <c r="N59" s="41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2"/>
      <c r="DT59" s="42"/>
      <c r="DU59" s="42"/>
      <c r="DV59" s="42"/>
      <c r="DW59" s="42"/>
      <c r="DX59" s="42"/>
      <c r="DY59" s="42"/>
      <c r="DZ59" s="42"/>
      <c r="EA59" s="42"/>
      <c r="EB59" s="42"/>
      <c r="EC59" s="42"/>
      <c r="ED59" s="42"/>
      <c r="EE59" s="42"/>
      <c r="EF59" s="42"/>
      <c r="EG59" s="42"/>
      <c r="EH59" s="42"/>
      <c r="EI59" s="42"/>
      <c r="EJ59" s="42"/>
      <c r="EK59" s="42"/>
      <c r="EL59" s="42"/>
      <c r="EM59" s="42"/>
      <c r="EN59" s="42"/>
      <c r="EO59" s="42"/>
      <c r="EP59" s="42"/>
    </row>
    <row r="60" spans="1:163" s="43" customFormat="1" ht="14.1" customHeight="1">
      <c r="A60" s="37"/>
      <c r="B60" s="1037" t="s">
        <v>600</v>
      </c>
      <c r="C60" s="736">
        <f t="shared" ref="C60:C69" ca="1" si="510">C12*E60</f>
        <v>108999.99999999999</v>
      </c>
      <c r="D60" s="510" t="s">
        <v>263</v>
      </c>
      <c r="E60" s="520">
        <f t="shared" ref="E60:E66" si="511">SUM(G60:EP60)</f>
        <v>1</v>
      </c>
      <c r="F60" s="521"/>
      <c r="G60" s="857"/>
      <c r="H60" s="857"/>
      <c r="I60" s="858"/>
      <c r="J60" s="859"/>
      <c r="K60" s="859"/>
      <c r="L60" s="859">
        <v>0.1</v>
      </c>
      <c r="M60" s="859">
        <v>0.1</v>
      </c>
      <c r="N60" s="859">
        <v>0.2</v>
      </c>
      <c r="O60" s="859">
        <v>0.2</v>
      </c>
      <c r="P60" s="859">
        <v>0.2</v>
      </c>
      <c r="Q60" s="859">
        <v>0.2</v>
      </c>
      <c r="R60" s="859"/>
      <c r="S60" s="859"/>
      <c r="T60" s="859"/>
      <c r="U60" s="859"/>
      <c r="V60" s="859"/>
      <c r="W60" s="859"/>
      <c r="X60" s="859"/>
      <c r="Y60" s="859"/>
      <c r="Z60" s="859"/>
      <c r="AA60" s="859"/>
      <c r="AB60" s="859"/>
      <c r="AC60" s="859"/>
      <c r="AD60" s="859"/>
      <c r="AE60" s="859"/>
      <c r="AF60" s="859"/>
      <c r="AG60" s="859"/>
      <c r="AH60" s="859"/>
      <c r="AI60" s="859"/>
      <c r="AJ60" s="859"/>
      <c r="AK60" s="859"/>
      <c r="AL60" s="859"/>
      <c r="AM60" s="859"/>
      <c r="AN60" s="859"/>
      <c r="AO60" s="859"/>
      <c r="AP60" s="859"/>
      <c r="AQ60" s="859"/>
      <c r="AR60" s="859"/>
      <c r="AS60" s="859"/>
      <c r="AT60" s="859"/>
      <c r="AU60" s="859"/>
      <c r="AV60" s="859"/>
      <c r="AW60" s="859"/>
      <c r="AX60" s="859"/>
      <c r="AY60" s="859"/>
      <c r="AZ60" s="859"/>
      <c r="BA60" s="859"/>
      <c r="BB60" s="859"/>
      <c r="BC60" s="859"/>
      <c r="BD60" s="859"/>
      <c r="BE60" s="859"/>
      <c r="BF60" s="859"/>
      <c r="BG60" s="859"/>
      <c r="BH60" s="859"/>
      <c r="BI60" s="859"/>
      <c r="BJ60" s="859"/>
      <c r="BK60" s="859"/>
      <c r="BL60" s="859"/>
      <c r="BM60" s="859"/>
      <c r="BN60" s="859"/>
      <c r="BO60" s="859"/>
      <c r="BP60" s="859"/>
      <c r="BQ60" s="859"/>
      <c r="BR60" s="859"/>
      <c r="BS60" s="859"/>
      <c r="BT60" s="859"/>
      <c r="BU60" s="859"/>
      <c r="BV60" s="859"/>
      <c r="BW60" s="859"/>
      <c r="BX60" s="859"/>
      <c r="BY60" s="859"/>
      <c r="BZ60" s="859"/>
      <c r="CA60" s="859"/>
      <c r="CB60" s="859"/>
      <c r="CC60" s="859"/>
      <c r="CD60" s="859"/>
      <c r="CE60" s="859"/>
      <c r="CF60" s="859"/>
      <c r="CG60" s="859"/>
      <c r="CH60" s="859"/>
      <c r="CI60" s="859"/>
      <c r="CJ60" s="859"/>
      <c r="CK60" s="859"/>
      <c r="CL60" s="859"/>
      <c r="CM60" s="859"/>
      <c r="CN60" s="859"/>
      <c r="CO60" s="859"/>
      <c r="CP60" s="859"/>
      <c r="CQ60" s="859"/>
      <c r="CR60" s="859"/>
      <c r="CS60" s="859"/>
      <c r="CT60" s="859"/>
      <c r="CU60" s="859"/>
      <c r="CV60" s="859"/>
      <c r="CW60" s="859"/>
      <c r="CX60" s="859"/>
      <c r="CY60" s="859"/>
      <c r="CZ60" s="859"/>
      <c r="DA60" s="859"/>
      <c r="DB60" s="859"/>
      <c r="DC60" s="859"/>
      <c r="DD60" s="859"/>
      <c r="DE60" s="859"/>
      <c r="DF60" s="859"/>
      <c r="DG60" s="859"/>
      <c r="DH60" s="859"/>
      <c r="DI60" s="859"/>
      <c r="DJ60" s="859"/>
      <c r="DK60" s="859"/>
      <c r="DL60" s="859"/>
      <c r="DM60" s="859"/>
      <c r="DN60" s="859"/>
      <c r="DO60" s="859"/>
      <c r="DP60" s="859"/>
      <c r="DQ60" s="859"/>
      <c r="DR60" s="859"/>
      <c r="DS60" s="859"/>
      <c r="DT60" s="859"/>
      <c r="DU60" s="859"/>
      <c r="DV60" s="859"/>
      <c r="DW60" s="859"/>
      <c r="DX60" s="859"/>
      <c r="DY60" s="859"/>
      <c r="DZ60" s="859"/>
      <c r="EA60" s="859"/>
      <c r="EB60" s="859"/>
      <c r="EC60" s="859"/>
      <c r="ED60" s="859"/>
      <c r="EE60" s="859"/>
      <c r="EF60" s="859"/>
      <c r="EG60" s="859"/>
      <c r="EH60" s="859"/>
      <c r="EI60" s="859"/>
      <c r="EJ60" s="859"/>
      <c r="EK60" s="859"/>
      <c r="EL60" s="859"/>
      <c r="EM60" s="859"/>
      <c r="EN60" s="859"/>
      <c r="EO60" s="859"/>
      <c r="EP60" s="859"/>
    </row>
    <row r="61" spans="1:163" s="43" customFormat="1" ht="14.1" customHeight="1">
      <c r="A61" s="37"/>
      <c r="B61" s="924" t="s">
        <v>835</v>
      </c>
      <c r="C61" s="736">
        <f t="shared" si="510"/>
        <v>1800</v>
      </c>
      <c r="D61" s="510" t="s">
        <v>93</v>
      </c>
      <c r="E61" s="520">
        <f t="shared" si="511"/>
        <v>1</v>
      </c>
      <c r="F61" s="521"/>
      <c r="G61" s="857"/>
      <c r="H61" s="857"/>
      <c r="I61" s="859"/>
      <c r="J61" s="859"/>
      <c r="K61" s="859"/>
      <c r="L61" s="859">
        <v>0.1</v>
      </c>
      <c r="M61" s="859">
        <v>0.1</v>
      </c>
      <c r="N61" s="859">
        <v>0.2</v>
      </c>
      <c r="O61" s="859">
        <v>0.2</v>
      </c>
      <c r="P61" s="859">
        <v>0.2</v>
      </c>
      <c r="Q61" s="859">
        <v>0.2</v>
      </c>
      <c r="R61" s="859"/>
      <c r="S61" s="859"/>
      <c r="T61" s="859"/>
      <c r="U61" s="859"/>
      <c r="V61" s="859"/>
      <c r="W61" s="859"/>
      <c r="X61" s="859"/>
      <c r="Y61" s="859"/>
      <c r="Z61" s="859"/>
      <c r="AA61" s="859"/>
      <c r="AB61" s="859"/>
      <c r="AC61" s="859"/>
      <c r="AD61" s="859"/>
      <c r="AE61" s="859"/>
      <c r="AF61" s="859"/>
      <c r="AG61" s="859"/>
      <c r="AH61" s="859"/>
      <c r="AI61" s="859"/>
      <c r="AJ61" s="859"/>
      <c r="AK61" s="859"/>
      <c r="AL61" s="859"/>
      <c r="AM61" s="859"/>
      <c r="AN61" s="859"/>
      <c r="AO61" s="859"/>
      <c r="AP61" s="859"/>
      <c r="AQ61" s="859"/>
      <c r="AR61" s="859"/>
      <c r="AS61" s="859"/>
      <c r="AT61" s="859"/>
      <c r="AU61" s="859"/>
      <c r="AV61" s="859"/>
      <c r="AW61" s="859"/>
      <c r="AX61" s="859"/>
      <c r="AY61" s="859"/>
      <c r="AZ61" s="859"/>
      <c r="BA61" s="859"/>
      <c r="BB61" s="859"/>
      <c r="BC61" s="859"/>
      <c r="BD61" s="859"/>
      <c r="BE61" s="859"/>
      <c r="BF61" s="859"/>
      <c r="BG61" s="859"/>
      <c r="BH61" s="859"/>
      <c r="BI61" s="859"/>
      <c r="BJ61" s="859"/>
      <c r="BK61" s="859"/>
      <c r="BL61" s="859"/>
      <c r="BM61" s="859"/>
      <c r="BN61" s="859"/>
      <c r="BO61" s="859"/>
      <c r="BP61" s="859"/>
      <c r="BQ61" s="859"/>
      <c r="BR61" s="859"/>
      <c r="BS61" s="859"/>
      <c r="BT61" s="859"/>
      <c r="BU61" s="859"/>
      <c r="BV61" s="859"/>
      <c r="BW61" s="859"/>
      <c r="BX61" s="859"/>
      <c r="BY61" s="859"/>
      <c r="BZ61" s="859"/>
      <c r="CA61" s="859"/>
      <c r="CB61" s="859"/>
      <c r="CC61" s="859"/>
      <c r="CD61" s="859"/>
      <c r="CE61" s="859"/>
      <c r="CF61" s="859"/>
      <c r="CG61" s="859"/>
      <c r="CH61" s="859"/>
      <c r="CI61" s="859"/>
      <c r="CJ61" s="859"/>
      <c r="CK61" s="859"/>
      <c r="CL61" s="859"/>
      <c r="CM61" s="859"/>
      <c r="CN61" s="859"/>
      <c r="CO61" s="859"/>
      <c r="CP61" s="859"/>
      <c r="CQ61" s="859"/>
      <c r="CR61" s="859"/>
      <c r="CS61" s="859"/>
      <c r="CT61" s="859"/>
      <c r="CU61" s="859"/>
      <c r="CV61" s="859"/>
      <c r="CW61" s="859"/>
      <c r="CX61" s="859"/>
      <c r="CY61" s="859"/>
      <c r="CZ61" s="859"/>
      <c r="DA61" s="859"/>
      <c r="DB61" s="859"/>
      <c r="DC61" s="859"/>
      <c r="DD61" s="859"/>
      <c r="DE61" s="859"/>
      <c r="DF61" s="859"/>
      <c r="DG61" s="859"/>
      <c r="DH61" s="859"/>
      <c r="DI61" s="859"/>
      <c r="DJ61" s="859"/>
      <c r="DK61" s="859"/>
      <c r="DL61" s="859"/>
      <c r="DM61" s="859"/>
      <c r="DN61" s="859"/>
      <c r="DO61" s="859"/>
      <c r="DP61" s="859"/>
      <c r="DQ61" s="859"/>
      <c r="DR61" s="859"/>
      <c r="DS61" s="859"/>
      <c r="DT61" s="859"/>
      <c r="DU61" s="859"/>
      <c r="DV61" s="859"/>
      <c r="DW61" s="859"/>
      <c r="DX61" s="859"/>
      <c r="DY61" s="859"/>
      <c r="DZ61" s="859"/>
      <c r="EA61" s="859"/>
      <c r="EB61" s="859"/>
      <c r="EC61" s="859"/>
      <c r="ED61" s="859"/>
      <c r="EE61" s="859"/>
      <c r="EF61" s="859"/>
      <c r="EG61" s="859"/>
      <c r="EH61" s="859"/>
      <c r="EI61" s="859"/>
      <c r="EJ61" s="859"/>
      <c r="EK61" s="859"/>
      <c r="EL61" s="859"/>
      <c r="EM61" s="859"/>
      <c r="EN61" s="859"/>
      <c r="EO61" s="859"/>
      <c r="EP61" s="859"/>
    </row>
    <row r="62" spans="1:163" s="43" customFormat="1" ht="14.1" customHeight="1">
      <c r="A62" s="37"/>
      <c r="B62" s="924" t="s">
        <v>1261</v>
      </c>
      <c r="C62" s="736">
        <f t="shared" si="510"/>
        <v>400</v>
      </c>
      <c r="D62" s="510" t="s">
        <v>93</v>
      </c>
      <c r="E62" s="520">
        <f t="shared" ref="E62" si="512">SUM(G62:EP62)</f>
        <v>1</v>
      </c>
      <c r="F62" s="521"/>
      <c r="G62" s="857"/>
      <c r="H62" s="857"/>
      <c r="I62" s="859"/>
      <c r="J62" s="859"/>
      <c r="K62" s="859"/>
      <c r="L62" s="859">
        <v>1</v>
      </c>
      <c r="M62" s="859">
        <v>0</v>
      </c>
      <c r="N62" s="859">
        <v>0</v>
      </c>
      <c r="O62" s="859">
        <v>0</v>
      </c>
      <c r="P62" s="859">
        <v>0</v>
      </c>
      <c r="Q62" s="859">
        <v>0</v>
      </c>
      <c r="R62" s="859"/>
      <c r="S62" s="859"/>
      <c r="T62" s="859"/>
      <c r="U62" s="859"/>
      <c r="V62" s="859"/>
      <c r="W62" s="859"/>
      <c r="X62" s="859"/>
      <c r="Y62" s="859"/>
      <c r="Z62" s="859"/>
      <c r="AA62" s="859"/>
      <c r="AB62" s="859"/>
      <c r="AC62" s="859"/>
      <c r="AD62" s="859"/>
      <c r="AE62" s="859"/>
      <c r="AF62" s="859"/>
      <c r="AG62" s="859"/>
      <c r="AH62" s="859"/>
      <c r="AI62" s="859"/>
      <c r="AJ62" s="859"/>
      <c r="AK62" s="859"/>
      <c r="AL62" s="859"/>
      <c r="AM62" s="859"/>
      <c r="AN62" s="859"/>
      <c r="AO62" s="859"/>
      <c r="AP62" s="859"/>
      <c r="AQ62" s="859"/>
      <c r="AR62" s="859"/>
      <c r="AS62" s="859"/>
      <c r="AT62" s="859"/>
      <c r="AU62" s="859"/>
      <c r="AV62" s="859"/>
      <c r="AW62" s="859"/>
      <c r="AX62" s="859"/>
      <c r="AY62" s="859"/>
      <c r="AZ62" s="859"/>
      <c r="BA62" s="859"/>
      <c r="BB62" s="859"/>
      <c r="BC62" s="859"/>
      <c r="BD62" s="859"/>
      <c r="BE62" s="859"/>
      <c r="BF62" s="859"/>
      <c r="BG62" s="859"/>
      <c r="BH62" s="859"/>
      <c r="BI62" s="859"/>
      <c r="BJ62" s="859"/>
      <c r="BK62" s="859"/>
      <c r="BL62" s="859"/>
      <c r="BM62" s="859"/>
      <c r="BN62" s="859"/>
      <c r="BO62" s="859"/>
      <c r="BP62" s="859"/>
      <c r="BQ62" s="859"/>
      <c r="BR62" s="859"/>
      <c r="BS62" s="859"/>
      <c r="BT62" s="859"/>
      <c r="BU62" s="859"/>
      <c r="BV62" s="859"/>
      <c r="BW62" s="859"/>
      <c r="BX62" s="859"/>
      <c r="BY62" s="859"/>
      <c r="BZ62" s="859"/>
      <c r="CA62" s="859"/>
      <c r="CB62" s="859"/>
      <c r="CC62" s="859"/>
      <c r="CD62" s="859"/>
      <c r="CE62" s="859"/>
      <c r="CF62" s="859"/>
      <c r="CG62" s="859"/>
      <c r="CH62" s="859"/>
      <c r="CI62" s="859"/>
      <c r="CJ62" s="859"/>
      <c r="CK62" s="859"/>
      <c r="CL62" s="859"/>
      <c r="CM62" s="859"/>
      <c r="CN62" s="859"/>
      <c r="CO62" s="859"/>
      <c r="CP62" s="859"/>
      <c r="CQ62" s="859"/>
      <c r="CR62" s="859"/>
      <c r="CS62" s="859"/>
      <c r="CT62" s="859"/>
      <c r="CU62" s="859"/>
      <c r="CV62" s="859"/>
      <c r="CW62" s="859"/>
      <c r="CX62" s="859"/>
      <c r="CY62" s="859"/>
      <c r="CZ62" s="859"/>
      <c r="DA62" s="859"/>
      <c r="DB62" s="859"/>
      <c r="DC62" s="859"/>
      <c r="DD62" s="859"/>
      <c r="DE62" s="859"/>
      <c r="DF62" s="859"/>
      <c r="DG62" s="859"/>
      <c r="DH62" s="859"/>
      <c r="DI62" s="859"/>
      <c r="DJ62" s="859"/>
      <c r="DK62" s="859"/>
      <c r="DL62" s="859"/>
      <c r="DM62" s="859"/>
      <c r="DN62" s="859"/>
      <c r="DO62" s="859"/>
      <c r="DP62" s="859"/>
      <c r="DQ62" s="859"/>
      <c r="DR62" s="859"/>
      <c r="DS62" s="859"/>
      <c r="DT62" s="859"/>
      <c r="DU62" s="859"/>
      <c r="DV62" s="859"/>
      <c r="DW62" s="859"/>
      <c r="DX62" s="859"/>
      <c r="DY62" s="859"/>
      <c r="DZ62" s="859"/>
      <c r="EA62" s="859"/>
      <c r="EB62" s="859"/>
      <c r="EC62" s="859"/>
      <c r="ED62" s="859"/>
      <c r="EE62" s="859"/>
      <c r="EF62" s="859"/>
      <c r="EG62" s="859"/>
      <c r="EH62" s="859"/>
      <c r="EI62" s="859"/>
      <c r="EJ62" s="859"/>
      <c r="EK62" s="859"/>
      <c r="EL62" s="859"/>
      <c r="EM62" s="859"/>
      <c r="EN62" s="859"/>
      <c r="EO62" s="859"/>
      <c r="EP62" s="859"/>
    </row>
    <row r="63" spans="1:163" s="43" customFormat="1" ht="14.1" customHeight="1">
      <c r="A63" s="37"/>
      <c r="B63" s="924" t="s">
        <v>836</v>
      </c>
      <c r="C63" s="736">
        <f t="shared" ca="1" si="510"/>
        <v>6700.3357772329673</v>
      </c>
      <c r="D63" s="510" t="s">
        <v>263</v>
      </c>
      <c r="E63" s="520">
        <f t="shared" si="511"/>
        <v>1</v>
      </c>
      <c r="F63" s="521"/>
      <c r="G63" s="857"/>
      <c r="H63" s="857"/>
      <c r="I63" s="857"/>
      <c r="J63" s="857">
        <f>1*(J4=Assum!$G$27)</f>
        <v>0</v>
      </c>
      <c r="K63" s="857">
        <f>1*(K4=Assum!$G$27)</f>
        <v>0</v>
      </c>
      <c r="L63" s="859">
        <f>1*(L4=Assum!$G$27)</f>
        <v>1</v>
      </c>
      <c r="M63" s="857">
        <f>1*(M4=Assum!$G$27)</f>
        <v>0</v>
      </c>
      <c r="N63" s="857">
        <f>1*(N4=Assum!$G$27)</f>
        <v>0</v>
      </c>
      <c r="O63" s="857">
        <f>1*(O4=Assum!$G$27)</f>
        <v>0</v>
      </c>
      <c r="P63" s="857">
        <f>1*(P4=Assum!$G$27)</f>
        <v>0</v>
      </c>
      <c r="Q63" s="857"/>
      <c r="R63" s="857"/>
      <c r="S63" s="857"/>
      <c r="T63" s="857">
        <f>1*(T4=Assum!$G$27)</f>
        <v>0</v>
      </c>
      <c r="U63" s="857">
        <f>1*(U4=Assum!$G$27)</f>
        <v>0</v>
      </c>
      <c r="V63" s="857">
        <f>1*(V4=Assum!$G$27)</f>
        <v>0</v>
      </c>
      <c r="W63" s="857">
        <f>1*(W4=Assum!$G$27)</f>
        <v>0</v>
      </c>
      <c r="X63" s="857">
        <f>1*(X4=Assum!$G$27)</f>
        <v>0</v>
      </c>
      <c r="Y63" s="857">
        <f>1*(Y4=Assum!$G$27)</f>
        <v>0</v>
      </c>
      <c r="Z63" s="857">
        <f>1*(Z4=Assum!$G$27)</f>
        <v>0</v>
      </c>
      <c r="AA63" s="857">
        <f>1*(AA4=Assum!$G$27)</f>
        <v>0</v>
      </c>
      <c r="AB63" s="857">
        <f>1*(AB4=Assum!$G$27)</f>
        <v>0</v>
      </c>
      <c r="AC63" s="857">
        <f>1*(AC4=Assum!$G$27)</f>
        <v>0</v>
      </c>
      <c r="AD63" s="857">
        <f>1*(AD4=Assum!$G$27)</f>
        <v>0</v>
      </c>
      <c r="AE63" s="857">
        <f>1*(AE4=Assum!$G$27)</f>
        <v>0</v>
      </c>
      <c r="AF63" s="857">
        <f>1*(AF4=Assum!$G$27)</f>
        <v>0</v>
      </c>
      <c r="AG63" s="857">
        <f>1*(AG4=Assum!$G$27)</f>
        <v>0</v>
      </c>
      <c r="AH63" s="857">
        <f>1*(AH4=Assum!$G$27)</f>
        <v>0</v>
      </c>
      <c r="AI63" s="857">
        <f>1*(AI4=Assum!$G$27)</f>
        <v>0</v>
      </c>
      <c r="AJ63" s="857">
        <f>1*(AJ4=Assum!$G$27)</f>
        <v>0</v>
      </c>
      <c r="AK63" s="857">
        <f>1*(AK4=Assum!$G$27)</f>
        <v>0</v>
      </c>
      <c r="AL63" s="857">
        <f>1*(AL4=Assum!$G$27)</f>
        <v>0</v>
      </c>
      <c r="AM63" s="857">
        <f>1*(AM4=Assum!$G$27)</f>
        <v>0</v>
      </c>
      <c r="AN63" s="857">
        <f>1*(AN4=Assum!$G$27)</f>
        <v>0</v>
      </c>
      <c r="AO63" s="857">
        <f>1*(AO4=Assum!$G$27)</f>
        <v>0</v>
      </c>
      <c r="AP63" s="857">
        <f>1*(AP4=Assum!$G$27)</f>
        <v>0</v>
      </c>
      <c r="AQ63" s="857">
        <f>1*(AQ4=Assum!$G$27)</f>
        <v>0</v>
      </c>
      <c r="AR63" s="857">
        <f>1*(AR4=Assum!$G$27)</f>
        <v>0</v>
      </c>
      <c r="AS63" s="857">
        <f>1*(AS4=Assum!$G$27)</f>
        <v>0</v>
      </c>
      <c r="AT63" s="857">
        <f>1*(AT4=Assum!$G$27)</f>
        <v>0</v>
      </c>
      <c r="AU63" s="857">
        <f>1*(AU4=Assum!$G$27)</f>
        <v>0</v>
      </c>
      <c r="AV63" s="857">
        <f>1*(AV4=Assum!$G$27)</f>
        <v>0</v>
      </c>
      <c r="AW63" s="857">
        <f>1*(AW4=Assum!$G$27)</f>
        <v>0</v>
      </c>
      <c r="AX63" s="857">
        <f>1*(AX4=Assum!$G$27)</f>
        <v>0</v>
      </c>
      <c r="AY63" s="857">
        <f>1*(AY4=Assum!$G$27)</f>
        <v>0</v>
      </c>
      <c r="AZ63" s="857">
        <f>1*(AZ4=Assum!$G$27)</f>
        <v>0</v>
      </c>
      <c r="BA63" s="857">
        <f>1*(BA4=Assum!$G$27)</f>
        <v>0</v>
      </c>
      <c r="BB63" s="857">
        <f>1*(BB4=Assum!$G$27)</f>
        <v>0</v>
      </c>
      <c r="BC63" s="857">
        <f>1*(BC4=Assum!$G$27)</f>
        <v>0</v>
      </c>
      <c r="BD63" s="857">
        <f>1*(BD4=Assum!$G$27)</f>
        <v>0</v>
      </c>
      <c r="BE63" s="857">
        <f>1*(BE4=Assum!$G$27)</f>
        <v>0</v>
      </c>
      <c r="BF63" s="857">
        <f>1*(BF4=Assum!$G$27)</f>
        <v>0</v>
      </c>
      <c r="BG63" s="857">
        <f>1*(BG4=Assum!$G$27)</f>
        <v>0</v>
      </c>
      <c r="BH63" s="857">
        <f>1*(BH4=Assum!$G$27)</f>
        <v>0</v>
      </c>
      <c r="BI63" s="857">
        <f>1*(BI4=Assum!$G$27)</f>
        <v>0</v>
      </c>
      <c r="BJ63" s="857">
        <f>1*(BJ4=Assum!$G$27)</f>
        <v>0</v>
      </c>
      <c r="BK63" s="857">
        <f>1*(BK4=Assum!$G$27)</f>
        <v>0</v>
      </c>
      <c r="BL63" s="857">
        <f>1*(BL4=Assum!$G$27)</f>
        <v>0</v>
      </c>
      <c r="BM63" s="857">
        <f>1*(BM4=Assum!$G$27)</f>
        <v>0</v>
      </c>
      <c r="BN63" s="857">
        <f>1*(BN4=Assum!$G$27)</f>
        <v>0</v>
      </c>
      <c r="BO63" s="857">
        <f>1*(BO4=Assum!$G$27)</f>
        <v>0</v>
      </c>
      <c r="BP63" s="857">
        <f>1*(BP4=Assum!$G$27)</f>
        <v>0</v>
      </c>
      <c r="BQ63" s="857">
        <f>1*(BQ4=Assum!$G$27)</f>
        <v>0</v>
      </c>
      <c r="BR63" s="857">
        <f>1*(BR4=Assum!$G$27)</f>
        <v>0</v>
      </c>
      <c r="BS63" s="857">
        <f>1*(BS4=Assum!$G$27)</f>
        <v>0</v>
      </c>
      <c r="BT63" s="857">
        <f>1*(BT4=Assum!$G$27)</f>
        <v>0</v>
      </c>
      <c r="BU63" s="857">
        <f>1*(BU4=Assum!$G$27)</f>
        <v>0</v>
      </c>
      <c r="BV63" s="857">
        <f>1*(BV4=Assum!$G$27)</f>
        <v>0</v>
      </c>
      <c r="BW63" s="857">
        <f>1*(BW4=Assum!$G$27)</f>
        <v>0</v>
      </c>
      <c r="BX63" s="857">
        <f>1*(BX4=Assum!$G$27)</f>
        <v>0</v>
      </c>
      <c r="BY63" s="857">
        <f>1*(BY4=Assum!$G$27)</f>
        <v>0</v>
      </c>
      <c r="BZ63" s="857">
        <f>1*(BZ4=Assum!$G$27)</f>
        <v>0</v>
      </c>
      <c r="CA63" s="857">
        <f>1*(CA4=Assum!$G$27)</f>
        <v>0</v>
      </c>
      <c r="CB63" s="857">
        <f>1*(CB4=Assum!$G$27)</f>
        <v>0</v>
      </c>
      <c r="CC63" s="857">
        <f>1*(CC4=Assum!$G$27)</f>
        <v>0</v>
      </c>
      <c r="CD63" s="857">
        <f>1*(CD4=Assum!$G$27)</f>
        <v>0</v>
      </c>
      <c r="CE63" s="857">
        <f>1*(CE4=Assum!$G$27)</f>
        <v>0</v>
      </c>
      <c r="CF63" s="857">
        <f>1*(CF4=Assum!$G$27)</f>
        <v>0</v>
      </c>
      <c r="CG63" s="857">
        <f>1*(CG4=Assum!$G$27)</f>
        <v>0</v>
      </c>
      <c r="CH63" s="857">
        <f>1*(CH4=Assum!$G$27)</f>
        <v>0</v>
      </c>
      <c r="CI63" s="857">
        <f>1*(CI4=Assum!$G$27)</f>
        <v>0</v>
      </c>
      <c r="CJ63" s="857">
        <f>1*(CJ4=Assum!$G$27)</f>
        <v>0</v>
      </c>
      <c r="CK63" s="857">
        <f>1*(CK4=Assum!$G$27)</f>
        <v>0</v>
      </c>
      <c r="CL63" s="857">
        <f>1*(CL4=Assum!$G$27)</f>
        <v>0</v>
      </c>
      <c r="CM63" s="857">
        <f>1*(CM4=Assum!$G$27)</f>
        <v>0</v>
      </c>
      <c r="CN63" s="857">
        <f>1*(CN4=Assum!$G$27)</f>
        <v>0</v>
      </c>
      <c r="CO63" s="857">
        <f>1*(CO4=Assum!$G$27)</f>
        <v>0</v>
      </c>
      <c r="CP63" s="857">
        <f>1*(CP4=Assum!$G$27)</f>
        <v>0</v>
      </c>
      <c r="CQ63" s="857">
        <f>1*(CQ4=Assum!$G$27)</f>
        <v>0</v>
      </c>
      <c r="CR63" s="857">
        <f>1*(CR4=Assum!$G$27)</f>
        <v>0</v>
      </c>
      <c r="CS63" s="857">
        <f>1*(CS4=Assum!$G$27)</f>
        <v>0</v>
      </c>
      <c r="CT63" s="857">
        <f>1*(CT4=Assum!$G$27)</f>
        <v>0</v>
      </c>
      <c r="CU63" s="857">
        <f>1*(CU4=Assum!$G$27)</f>
        <v>0</v>
      </c>
      <c r="CV63" s="857">
        <f>1*(CV4=Assum!$G$27)</f>
        <v>0</v>
      </c>
      <c r="CW63" s="857">
        <f>1*(CW4=Assum!$G$27)</f>
        <v>0</v>
      </c>
      <c r="CX63" s="857">
        <f>1*(CX4=Assum!$G$27)</f>
        <v>0</v>
      </c>
      <c r="CY63" s="857">
        <f>1*(CY4=Assum!$G$27)</f>
        <v>0</v>
      </c>
      <c r="CZ63" s="857">
        <f>1*(CZ4=Assum!$G$27)</f>
        <v>0</v>
      </c>
      <c r="DA63" s="857">
        <f>1*(DA4=Assum!$G$27)</f>
        <v>0</v>
      </c>
      <c r="DB63" s="857">
        <f>1*(DB4=Assum!$G$27)</f>
        <v>0</v>
      </c>
      <c r="DC63" s="857">
        <f>1*(DC4=Assum!$G$27)</f>
        <v>0</v>
      </c>
      <c r="DD63" s="857">
        <f>1*(DD4=Assum!$G$27)</f>
        <v>0</v>
      </c>
      <c r="DE63" s="857">
        <f>1*(DE4=Assum!$G$27)</f>
        <v>0</v>
      </c>
      <c r="DF63" s="857">
        <f>1*(DF4=Assum!$G$27)</f>
        <v>0</v>
      </c>
      <c r="DG63" s="857">
        <f>1*(DG4=Assum!$G$27)</f>
        <v>0</v>
      </c>
      <c r="DH63" s="857">
        <f>1*(DH4=Assum!$G$27)</f>
        <v>0</v>
      </c>
      <c r="DI63" s="857">
        <f>1*(DI4=Assum!$G$27)</f>
        <v>0</v>
      </c>
      <c r="DJ63" s="857">
        <f>1*(DJ4=Assum!$G$27)</f>
        <v>0</v>
      </c>
      <c r="DK63" s="857">
        <f>1*(DK4=Assum!$G$27)</f>
        <v>0</v>
      </c>
      <c r="DL63" s="857">
        <f>1*(DL4=Assum!$G$27)</f>
        <v>0</v>
      </c>
      <c r="DM63" s="857">
        <f>1*(DM4=Assum!$G$27)</f>
        <v>0</v>
      </c>
      <c r="DN63" s="857">
        <f>1*(DN4=Assum!$G$27)</f>
        <v>0</v>
      </c>
      <c r="DO63" s="857">
        <f>1*(DO4=Assum!$G$27)</f>
        <v>0</v>
      </c>
      <c r="DP63" s="857">
        <f>1*(DP4=Assum!$G$27)</f>
        <v>0</v>
      </c>
      <c r="DQ63" s="857">
        <f>1*(DQ4=Assum!$G$27)</f>
        <v>0</v>
      </c>
      <c r="DR63" s="857">
        <f>1*(DR4=Assum!$G$27)</f>
        <v>0</v>
      </c>
      <c r="DS63" s="857">
        <f>1*(DS4=Assum!$G$27)</f>
        <v>0</v>
      </c>
      <c r="DT63" s="857">
        <f>1*(DT4=Assum!$G$27)</f>
        <v>0</v>
      </c>
      <c r="DU63" s="857">
        <f>1*(DU4=Assum!$G$27)</f>
        <v>0</v>
      </c>
      <c r="DV63" s="857">
        <f>1*(DV4=Assum!$G$27)</f>
        <v>0</v>
      </c>
      <c r="DW63" s="857">
        <f>1*(DW4=Assum!$G$27)</f>
        <v>0</v>
      </c>
      <c r="DX63" s="857">
        <f>1*(DX4=Assum!$G$27)</f>
        <v>0</v>
      </c>
      <c r="DY63" s="857">
        <f>1*(DY4=Assum!$G$27)</f>
        <v>0</v>
      </c>
      <c r="DZ63" s="857">
        <f>1*(DZ4=Assum!$G$27)</f>
        <v>0</v>
      </c>
      <c r="EA63" s="857">
        <f>1*(EA4=Assum!$G$27)</f>
        <v>0</v>
      </c>
      <c r="EB63" s="857">
        <f>1*(EB4=Assum!$G$27)</f>
        <v>0</v>
      </c>
      <c r="EC63" s="857">
        <f>1*(EC4=Assum!$G$27)</f>
        <v>0</v>
      </c>
      <c r="ED63" s="857">
        <f>1*(ED4=Assum!$G$27)</f>
        <v>0</v>
      </c>
      <c r="EE63" s="857">
        <f>1*(EE4=Assum!$G$27)</f>
        <v>0</v>
      </c>
      <c r="EF63" s="857">
        <f>1*(EF4=Assum!$G$27)</f>
        <v>0</v>
      </c>
      <c r="EG63" s="857">
        <f>1*(EG4=Assum!$G$27)</f>
        <v>0</v>
      </c>
      <c r="EH63" s="857">
        <f>1*(EH4=Assum!$G$27)</f>
        <v>0</v>
      </c>
      <c r="EI63" s="857">
        <f>1*(EI4=Assum!$G$27)</f>
        <v>0</v>
      </c>
      <c r="EJ63" s="857">
        <f>1*(EJ4=Assum!$G$27)</f>
        <v>0</v>
      </c>
      <c r="EK63" s="857">
        <f>1*(EK4=Assum!$G$27)</f>
        <v>0</v>
      </c>
      <c r="EL63" s="857">
        <f>1*(EL4=Assum!$G$27)</f>
        <v>0</v>
      </c>
      <c r="EM63" s="857">
        <f>1*(EM4=Assum!$G$27)</f>
        <v>0</v>
      </c>
      <c r="EN63" s="857">
        <f>1*(EN4=Assum!$G$27)</f>
        <v>0</v>
      </c>
      <c r="EO63" s="857">
        <f>1*(EO4=Assum!$G$27)</f>
        <v>0</v>
      </c>
      <c r="EP63" s="857">
        <f>1*(EP4=Assum!$G$27)</f>
        <v>0</v>
      </c>
    </row>
    <row r="64" spans="1:163" s="43" customFormat="1" ht="14.1" customHeight="1">
      <c r="A64" s="37"/>
      <c r="B64" s="924" t="s">
        <v>837</v>
      </c>
      <c r="C64" s="736">
        <f t="shared" ca="1" si="510"/>
        <v>1810</v>
      </c>
      <c r="D64" s="510" t="s">
        <v>121</v>
      </c>
      <c r="E64" s="520">
        <f t="shared" ca="1" si="511"/>
        <v>1</v>
      </c>
      <c r="F64" s="521"/>
      <c r="G64" s="857"/>
      <c r="H64" s="857"/>
      <c r="I64" s="857"/>
      <c r="J64" s="857">
        <f t="shared" ref="J64:AK64" ca="1" si="513">IFERROR(J49/$C$16,)*(J6&gt;0)</f>
        <v>0</v>
      </c>
      <c r="K64" s="857">
        <f t="shared" ca="1" si="513"/>
        <v>0</v>
      </c>
      <c r="L64" s="857">
        <f ca="1">IFERROR(L49/$C$16,)*(L6&gt;0)</f>
        <v>0.4585635359116022</v>
      </c>
      <c r="M64" s="857">
        <f t="shared" ca="1" si="513"/>
        <v>0</v>
      </c>
      <c r="N64" s="857">
        <f t="shared" ca="1" si="513"/>
        <v>0</v>
      </c>
      <c r="O64" s="857">
        <f t="shared" ca="1" si="513"/>
        <v>0</v>
      </c>
      <c r="P64" s="857">
        <f ca="1">IFERROR(P49/$C$16,)*(P6&gt;0)</f>
        <v>0.54143646408839774</v>
      </c>
      <c r="Q64" s="857">
        <f t="shared" ca="1" si="513"/>
        <v>0</v>
      </c>
      <c r="R64" s="857">
        <f t="shared" ca="1" si="513"/>
        <v>0</v>
      </c>
      <c r="S64" s="857">
        <f t="shared" ca="1" si="513"/>
        <v>0</v>
      </c>
      <c r="T64" s="857">
        <f t="shared" ca="1" si="513"/>
        <v>0</v>
      </c>
      <c r="U64" s="857">
        <f t="shared" ca="1" si="513"/>
        <v>0</v>
      </c>
      <c r="V64" s="857">
        <f t="shared" ca="1" si="513"/>
        <v>0</v>
      </c>
      <c r="W64" s="857">
        <f t="shared" ca="1" si="513"/>
        <v>0</v>
      </c>
      <c r="X64" s="857">
        <f t="shared" ca="1" si="513"/>
        <v>0</v>
      </c>
      <c r="Y64" s="857">
        <f t="shared" ca="1" si="513"/>
        <v>0</v>
      </c>
      <c r="Z64" s="857">
        <f t="shared" ca="1" si="513"/>
        <v>0</v>
      </c>
      <c r="AA64" s="857">
        <f t="shared" ca="1" si="513"/>
        <v>0</v>
      </c>
      <c r="AB64" s="857">
        <f t="shared" ca="1" si="513"/>
        <v>0</v>
      </c>
      <c r="AC64" s="857">
        <f t="shared" ca="1" si="513"/>
        <v>0</v>
      </c>
      <c r="AD64" s="857">
        <f t="shared" ca="1" si="513"/>
        <v>0</v>
      </c>
      <c r="AE64" s="857">
        <f t="shared" ca="1" si="513"/>
        <v>0</v>
      </c>
      <c r="AF64" s="857">
        <f t="shared" ca="1" si="513"/>
        <v>0</v>
      </c>
      <c r="AG64" s="857">
        <f t="shared" ca="1" si="513"/>
        <v>0</v>
      </c>
      <c r="AH64" s="857">
        <f t="shared" ca="1" si="513"/>
        <v>0</v>
      </c>
      <c r="AI64" s="857">
        <f t="shared" ca="1" si="513"/>
        <v>0</v>
      </c>
      <c r="AJ64" s="857">
        <f t="shared" ca="1" si="513"/>
        <v>0</v>
      </c>
      <c r="AK64" s="857">
        <f t="shared" ca="1" si="513"/>
        <v>0</v>
      </c>
      <c r="AL64" s="857"/>
      <c r="AM64" s="857"/>
      <c r="AN64" s="857"/>
      <c r="AO64" s="857"/>
      <c r="AP64" s="857"/>
      <c r="AQ64" s="857"/>
      <c r="AR64" s="857"/>
      <c r="AS64" s="857"/>
      <c r="AT64" s="857"/>
      <c r="AU64" s="857"/>
      <c r="AV64" s="857"/>
      <c r="AW64" s="857"/>
      <c r="AX64" s="857"/>
      <c r="AY64" s="857"/>
      <c r="AZ64" s="857"/>
      <c r="BA64" s="857"/>
      <c r="BB64" s="857"/>
      <c r="BC64" s="857"/>
      <c r="BD64" s="857"/>
      <c r="BE64" s="857"/>
      <c r="BF64" s="857"/>
      <c r="BG64" s="857"/>
      <c r="BH64" s="857"/>
      <c r="BI64" s="857"/>
      <c r="BJ64" s="857"/>
      <c r="BK64" s="857"/>
      <c r="BL64" s="857"/>
      <c r="BM64" s="857"/>
      <c r="BN64" s="857"/>
      <c r="BO64" s="857"/>
      <c r="BP64" s="857"/>
      <c r="BQ64" s="857"/>
      <c r="BR64" s="857"/>
      <c r="BS64" s="857"/>
      <c r="BT64" s="857"/>
      <c r="BU64" s="857"/>
      <c r="BV64" s="857"/>
      <c r="BW64" s="857"/>
      <c r="BX64" s="857"/>
      <c r="BY64" s="857"/>
      <c r="BZ64" s="857"/>
      <c r="CA64" s="857"/>
      <c r="CB64" s="857"/>
      <c r="CC64" s="857"/>
      <c r="CD64" s="857"/>
      <c r="CE64" s="857"/>
      <c r="CF64" s="857"/>
      <c r="CG64" s="857"/>
      <c r="CH64" s="857"/>
      <c r="CI64" s="857"/>
      <c r="CJ64" s="857"/>
      <c r="CK64" s="857"/>
      <c r="CL64" s="857"/>
      <c r="CM64" s="857"/>
      <c r="CN64" s="857"/>
      <c r="CO64" s="857"/>
      <c r="CP64" s="857"/>
      <c r="CQ64" s="857"/>
      <c r="CR64" s="857"/>
      <c r="CS64" s="857"/>
      <c r="CT64" s="857"/>
      <c r="CU64" s="857"/>
      <c r="CV64" s="857"/>
      <c r="CW64" s="857"/>
      <c r="CX64" s="857"/>
      <c r="CY64" s="857"/>
      <c r="CZ64" s="857"/>
      <c r="DA64" s="857"/>
      <c r="DB64" s="857"/>
      <c r="DC64" s="857"/>
      <c r="DD64" s="857"/>
      <c r="DE64" s="857"/>
      <c r="DF64" s="857"/>
      <c r="DG64" s="857"/>
      <c r="DH64" s="857"/>
      <c r="DI64" s="857"/>
      <c r="DJ64" s="857"/>
      <c r="DK64" s="857"/>
      <c r="DL64" s="857"/>
      <c r="DM64" s="857"/>
      <c r="DN64" s="857"/>
      <c r="DO64" s="857"/>
      <c r="DP64" s="857"/>
      <c r="DQ64" s="857"/>
      <c r="DR64" s="857"/>
      <c r="DS64" s="857"/>
      <c r="DT64" s="857"/>
      <c r="DU64" s="857"/>
      <c r="DV64" s="857"/>
      <c r="DW64" s="857"/>
      <c r="DX64" s="857"/>
      <c r="DY64" s="857"/>
      <c r="DZ64" s="857"/>
      <c r="EA64" s="857"/>
      <c r="EB64" s="857"/>
      <c r="EC64" s="857"/>
      <c r="ED64" s="857"/>
      <c r="EE64" s="857"/>
      <c r="EF64" s="857"/>
      <c r="EG64" s="857"/>
      <c r="EH64" s="857"/>
      <c r="EI64" s="857"/>
      <c r="EJ64" s="857"/>
      <c r="EK64" s="857"/>
      <c r="EL64" s="857"/>
      <c r="EM64" s="857"/>
      <c r="EN64" s="857"/>
      <c r="EO64" s="857"/>
      <c r="EP64" s="857"/>
    </row>
    <row r="65" spans="1:146" s="43" customFormat="1" ht="14.1" customHeight="1">
      <c r="A65" s="37"/>
      <c r="B65" s="1037" t="s">
        <v>755</v>
      </c>
      <c r="C65" s="736">
        <f t="shared" si="510"/>
        <v>9000</v>
      </c>
      <c r="D65" s="510" t="s">
        <v>263</v>
      </c>
      <c r="E65" s="520">
        <f t="shared" si="511"/>
        <v>1</v>
      </c>
      <c r="F65" s="521"/>
      <c r="G65" s="857"/>
      <c r="H65" s="857"/>
      <c r="I65" s="858"/>
      <c r="J65" s="859"/>
      <c r="K65" s="859"/>
      <c r="L65" s="859">
        <v>1</v>
      </c>
      <c r="M65" s="859"/>
      <c r="N65" s="859"/>
      <c r="O65" s="859"/>
      <c r="P65" s="859"/>
      <c r="Q65" s="859"/>
      <c r="R65" s="859"/>
      <c r="S65" s="859"/>
      <c r="T65" s="859"/>
      <c r="U65" s="859"/>
      <c r="V65" s="859"/>
      <c r="W65" s="859"/>
      <c r="X65" s="859"/>
      <c r="Y65" s="859"/>
      <c r="Z65" s="859"/>
      <c r="AA65" s="859"/>
      <c r="AB65" s="859"/>
      <c r="AC65" s="859"/>
      <c r="AD65" s="859"/>
      <c r="AE65" s="859"/>
      <c r="AF65" s="859"/>
      <c r="AG65" s="859"/>
      <c r="AH65" s="859"/>
      <c r="AI65" s="859"/>
      <c r="AJ65" s="859"/>
      <c r="AK65" s="859"/>
      <c r="AL65" s="859"/>
      <c r="AM65" s="859"/>
      <c r="AN65" s="859"/>
      <c r="AO65" s="859"/>
      <c r="AP65" s="859"/>
      <c r="AQ65" s="859"/>
      <c r="AR65" s="859"/>
      <c r="AS65" s="859"/>
      <c r="AT65" s="859"/>
      <c r="AU65" s="859"/>
      <c r="AV65" s="859"/>
      <c r="AW65" s="859"/>
      <c r="AX65" s="859"/>
      <c r="AY65" s="859"/>
      <c r="AZ65" s="859"/>
      <c r="BA65" s="859"/>
      <c r="BB65" s="859"/>
      <c r="BC65" s="859"/>
      <c r="BD65" s="859"/>
      <c r="BE65" s="859"/>
      <c r="BF65" s="859"/>
      <c r="BG65" s="859"/>
      <c r="BH65" s="859"/>
      <c r="BI65" s="859"/>
      <c r="BJ65" s="859"/>
      <c r="BK65" s="859"/>
      <c r="BL65" s="859"/>
      <c r="BM65" s="859"/>
      <c r="BN65" s="859"/>
      <c r="BO65" s="859"/>
      <c r="BP65" s="859"/>
      <c r="BQ65" s="859"/>
      <c r="BR65" s="859"/>
      <c r="BS65" s="859"/>
      <c r="BT65" s="859"/>
      <c r="BU65" s="859"/>
      <c r="BV65" s="859"/>
      <c r="BW65" s="859"/>
      <c r="BX65" s="859"/>
      <c r="BY65" s="859"/>
      <c r="BZ65" s="859"/>
      <c r="CA65" s="859"/>
      <c r="CB65" s="859"/>
      <c r="CC65" s="859"/>
      <c r="CD65" s="859"/>
      <c r="CE65" s="859"/>
      <c r="CF65" s="859"/>
      <c r="CG65" s="859"/>
      <c r="CH65" s="859"/>
      <c r="CI65" s="859"/>
      <c r="CJ65" s="859"/>
      <c r="CK65" s="859"/>
      <c r="CL65" s="859"/>
      <c r="CM65" s="859"/>
      <c r="CN65" s="859"/>
      <c r="CO65" s="859"/>
      <c r="CP65" s="859"/>
      <c r="CQ65" s="859"/>
      <c r="CR65" s="859"/>
      <c r="CS65" s="859"/>
      <c r="CT65" s="859"/>
      <c r="CU65" s="859"/>
      <c r="CV65" s="859"/>
      <c r="CW65" s="859"/>
      <c r="CX65" s="859"/>
      <c r="CY65" s="859"/>
      <c r="CZ65" s="859"/>
      <c r="DA65" s="859"/>
      <c r="DB65" s="859"/>
      <c r="DC65" s="859"/>
      <c r="DD65" s="859"/>
      <c r="DE65" s="859"/>
      <c r="DF65" s="859"/>
      <c r="DG65" s="859"/>
      <c r="DH65" s="859"/>
      <c r="DI65" s="859"/>
      <c r="DJ65" s="859"/>
      <c r="DK65" s="859"/>
      <c r="DL65" s="859"/>
      <c r="DM65" s="859"/>
      <c r="DN65" s="859"/>
      <c r="DO65" s="859"/>
      <c r="DP65" s="859"/>
      <c r="DQ65" s="859"/>
      <c r="DR65" s="859"/>
      <c r="DS65" s="859"/>
      <c r="DT65" s="859"/>
      <c r="DU65" s="859"/>
      <c r="DV65" s="859"/>
      <c r="DW65" s="859"/>
      <c r="DX65" s="859"/>
      <c r="DY65" s="859"/>
      <c r="DZ65" s="859"/>
      <c r="EA65" s="859"/>
      <c r="EB65" s="859"/>
      <c r="EC65" s="859"/>
      <c r="ED65" s="859"/>
      <c r="EE65" s="859"/>
      <c r="EF65" s="859"/>
      <c r="EG65" s="859"/>
      <c r="EH65" s="859"/>
      <c r="EI65" s="859"/>
      <c r="EJ65" s="859"/>
      <c r="EK65" s="859"/>
      <c r="EL65" s="859"/>
      <c r="EM65" s="859"/>
      <c r="EN65" s="859"/>
      <c r="EO65" s="859"/>
      <c r="EP65" s="859"/>
    </row>
    <row r="66" spans="1:146" s="43" customFormat="1" ht="14.1" customHeight="1">
      <c r="A66" s="37"/>
      <c r="B66" s="1037" t="s">
        <v>1262</v>
      </c>
      <c r="C66" s="736">
        <f t="shared" si="510"/>
        <v>5600</v>
      </c>
      <c r="D66" s="510" t="s">
        <v>263</v>
      </c>
      <c r="E66" s="520">
        <f t="shared" si="511"/>
        <v>1</v>
      </c>
      <c r="F66" s="521"/>
      <c r="G66" s="857"/>
      <c r="H66" s="857"/>
      <c r="I66" s="858"/>
      <c r="J66" s="859"/>
      <c r="K66" s="859">
        <v>0</v>
      </c>
      <c r="L66" s="859">
        <v>1</v>
      </c>
      <c r="M66" s="859"/>
      <c r="N66" s="859"/>
      <c r="O66" s="859"/>
      <c r="P66" s="859"/>
      <c r="Q66" s="859"/>
      <c r="R66" s="859"/>
      <c r="S66" s="859"/>
      <c r="T66" s="859"/>
      <c r="U66" s="859"/>
      <c r="V66" s="859"/>
      <c r="W66" s="859"/>
      <c r="X66" s="859"/>
      <c r="Y66" s="859"/>
      <c r="Z66" s="859"/>
      <c r="AA66" s="859"/>
      <c r="AB66" s="859"/>
      <c r="AC66" s="859"/>
      <c r="AD66" s="859"/>
      <c r="AE66" s="859"/>
      <c r="AF66" s="859"/>
      <c r="AG66" s="859"/>
      <c r="AH66" s="859"/>
      <c r="AI66" s="859"/>
      <c r="AJ66" s="859"/>
      <c r="AK66" s="859"/>
      <c r="AL66" s="859"/>
      <c r="AM66" s="859"/>
      <c r="AN66" s="859"/>
      <c r="AO66" s="859"/>
      <c r="AP66" s="859"/>
      <c r="AQ66" s="859"/>
      <c r="AR66" s="859"/>
      <c r="AS66" s="859"/>
      <c r="AT66" s="859"/>
      <c r="AU66" s="859"/>
      <c r="AV66" s="859"/>
      <c r="AW66" s="859"/>
      <c r="AX66" s="859"/>
      <c r="AY66" s="859"/>
      <c r="AZ66" s="859"/>
      <c r="BA66" s="859"/>
      <c r="BB66" s="859"/>
      <c r="BC66" s="859"/>
      <c r="BD66" s="859"/>
      <c r="BE66" s="859"/>
      <c r="BF66" s="859"/>
      <c r="BG66" s="859"/>
      <c r="BH66" s="859"/>
      <c r="BI66" s="859"/>
      <c r="BJ66" s="859"/>
      <c r="BK66" s="859"/>
      <c r="BL66" s="859"/>
      <c r="BM66" s="859"/>
      <c r="BN66" s="859"/>
      <c r="BO66" s="859"/>
      <c r="BP66" s="859"/>
      <c r="BQ66" s="859"/>
      <c r="BR66" s="859"/>
      <c r="BS66" s="859"/>
      <c r="BT66" s="859"/>
      <c r="BU66" s="859"/>
      <c r="BV66" s="859"/>
      <c r="BW66" s="859"/>
      <c r="BX66" s="859"/>
      <c r="BY66" s="859"/>
      <c r="BZ66" s="859"/>
      <c r="CA66" s="859"/>
      <c r="CB66" s="859"/>
      <c r="CC66" s="859"/>
      <c r="CD66" s="859"/>
      <c r="CE66" s="859"/>
      <c r="CF66" s="859"/>
      <c r="CG66" s="859"/>
      <c r="CH66" s="859"/>
      <c r="CI66" s="859"/>
      <c r="CJ66" s="859"/>
      <c r="CK66" s="859"/>
      <c r="CL66" s="859"/>
      <c r="CM66" s="859"/>
      <c r="CN66" s="859"/>
      <c r="CO66" s="859"/>
      <c r="CP66" s="859"/>
      <c r="CQ66" s="859"/>
      <c r="CR66" s="859"/>
      <c r="CS66" s="859"/>
      <c r="CT66" s="859"/>
      <c r="CU66" s="859"/>
      <c r="CV66" s="859"/>
      <c r="CW66" s="859"/>
      <c r="CX66" s="859"/>
      <c r="CY66" s="859"/>
      <c r="CZ66" s="859"/>
      <c r="DA66" s="859"/>
      <c r="DB66" s="859"/>
      <c r="DC66" s="859"/>
      <c r="DD66" s="859"/>
      <c r="DE66" s="859"/>
      <c r="DF66" s="859"/>
      <c r="DG66" s="859"/>
      <c r="DH66" s="859"/>
      <c r="DI66" s="859"/>
      <c r="DJ66" s="859"/>
      <c r="DK66" s="859"/>
      <c r="DL66" s="859"/>
      <c r="DM66" s="859"/>
      <c r="DN66" s="859"/>
      <c r="DO66" s="859"/>
      <c r="DP66" s="859"/>
      <c r="DQ66" s="859"/>
      <c r="DR66" s="859"/>
      <c r="DS66" s="859"/>
      <c r="DT66" s="859"/>
      <c r="DU66" s="859"/>
      <c r="DV66" s="859"/>
      <c r="DW66" s="859"/>
      <c r="DX66" s="859"/>
      <c r="DY66" s="859"/>
      <c r="DZ66" s="859"/>
      <c r="EA66" s="859"/>
      <c r="EB66" s="859"/>
      <c r="EC66" s="859"/>
      <c r="ED66" s="859"/>
      <c r="EE66" s="859"/>
      <c r="EF66" s="859"/>
      <c r="EG66" s="859"/>
      <c r="EH66" s="859"/>
      <c r="EI66" s="859"/>
      <c r="EJ66" s="859"/>
      <c r="EK66" s="859"/>
      <c r="EL66" s="859"/>
      <c r="EM66" s="859"/>
      <c r="EN66" s="859"/>
      <c r="EO66" s="859"/>
      <c r="EP66" s="859"/>
    </row>
    <row r="67" spans="1:146" s="43" customFormat="1" ht="13.9" customHeight="1">
      <c r="A67" s="37"/>
      <c r="B67" s="1037" t="s">
        <v>1268</v>
      </c>
      <c r="C67" s="736">
        <f t="shared" si="510"/>
        <v>180</v>
      </c>
      <c r="D67" s="510" t="s">
        <v>263</v>
      </c>
      <c r="E67" s="520">
        <f t="shared" ref="E67:E69" si="514">SUM(G67:EP67)</f>
        <v>1</v>
      </c>
      <c r="F67" s="521"/>
      <c r="G67" s="857"/>
      <c r="H67" s="857"/>
      <c r="I67" s="858"/>
      <c r="J67" s="859"/>
      <c r="K67" s="859"/>
      <c r="L67" s="859">
        <v>1</v>
      </c>
      <c r="M67" s="859"/>
      <c r="N67" s="859"/>
      <c r="O67" s="859"/>
      <c r="P67" s="859"/>
      <c r="Q67" s="859"/>
      <c r="R67" s="859"/>
      <c r="S67" s="859"/>
      <c r="T67" s="859"/>
      <c r="U67" s="859"/>
      <c r="V67" s="859"/>
      <c r="W67" s="859"/>
      <c r="X67" s="859"/>
      <c r="Y67" s="859"/>
      <c r="Z67" s="859"/>
      <c r="AA67" s="859"/>
      <c r="AB67" s="859"/>
      <c r="AC67" s="859"/>
      <c r="AD67" s="859"/>
      <c r="AE67" s="859"/>
      <c r="AF67" s="859"/>
      <c r="AG67" s="859"/>
      <c r="AH67" s="859"/>
      <c r="AI67" s="859"/>
      <c r="AJ67" s="859"/>
      <c r="AK67" s="859"/>
      <c r="AL67" s="859"/>
      <c r="AM67" s="859"/>
      <c r="AN67" s="859"/>
      <c r="AO67" s="859"/>
      <c r="AP67" s="859"/>
      <c r="AQ67" s="859"/>
      <c r="AR67" s="859"/>
      <c r="AS67" s="859"/>
      <c r="AT67" s="859"/>
      <c r="AU67" s="859"/>
      <c r="AV67" s="859"/>
      <c r="AW67" s="859"/>
      <c r="AX67" s="859"/>
      <c r="AY67" s="859"/>
      <c r="AZ67" s="859"/>
      <c r="BA67" s="859"/>
      <c r="BB67" s="859"/>
      <c r="BC67" s="859"/>
      <c r="BD67" s="859"/>
      <c r="BE67" s="859"/>
      <c r="BF67" s="859"/>
      <c r="BG67" s="859"/>
      <c r="BH67" s="859"/>
      <c r="BI67" s="859"/>
      <c r="BJ67" s="859"/>
      <c r="BK67" s="859"/>
      <c r="BL67" s="859"/>
      <c r="BM67" s="859"/>
      <c r="BN67" s="859"/>
      <c r="BO67" s="859"/>
      <c r="BP67" s="859"/>
      <c r="BQ67" s="859"/>
      <c r="BR67" s="859"/>
      <c r="BS67" s="859"/>
      <c r="BT67" s="859"/>
      <c r="BU67" s="859"/>
      <c r="BV67" s="859"/>
      <c r="BW67" s="859"/>
      <c r="BX67" s="859"/>
      <c r="BY67" s="859"/>
      <c r="BZ67" s="859"/>
      <c r="CA67" s="859"/>
      <c r="CB67" s="859"/>
      <c r="CC67" s="859"/>
      <c r="CD67" s="859"/>
      <c r="CE67" s="859"/>
      <c r="CF67" s="859"/>
      <c r="CG67" s="859"/>
      <c r="CH67" s="859"/>
      <c r="CI67" s="859"/>
      <c r="CJ67" s="859"/>
      <c r="CK67" s="859"/>
      <c r="CL67" s="859"/>
      <c r="CM67" s="859"/>
      <c r="CN67" s="859"/>
      <c r="CO67" s="859"/>
      <c r="CP67" s="859"/>
      <c r="CQ67" s="859"/>
      <c r="CR67" s="859"/>
      <c r="CS67" s="859"/>
      <c r="CT67" s="859"/>
      <c r="CU67" s="859"/>
      <c r="CV67" s="859"/>
      <c r="CW67" s="859"/>
      <c r="CX67" s="859"/>
      <c r="CY67" s="859"/>
      <c r="CZ67" s="859"/>
      <c r="DA67" s="859"/>
      <c r="DB67" s="859"/>
      <c r="DC67" s="859"/>
      <c r="DD67" s="859"/>
      <c r="DE67" s="859"/>
      <c r="DF67" s="859"/>
      <c r="DG67" s="859"/>
      <c r="DH67" s="859"/>
      <c r="DI67" s="859"/>
      <c r="DJ67" s="859"/>
      <c r="DK67" s="859"/>
      <c r="DL67" s="859"/>
      <c r="DM67" s="859"/>
      <c r="DN67" s="859"/>
      <c r="DO67" s="859"/>
      <c r="DP67" s="859"/>
      <c r="DQ67" s="859"/>
      <c r="DR67" s="859"/>
      <c r="DS67" s="859"/>
      <c r="DT67" s="859"/>
      <c r="DU67" s="859"/>
      <c r="DV67" s="859"/>
      <c r="DW67" s="859"/>
      <c r="DX67" s="859"/>
      <c r="DY67" s="859"/>
      <c r="DZ67" s="859"/>
      <c r="EA67" s="859"/>
      <c r="EB67" s="859"/>
      <c r="EC67" s="859"/>
      <c r="ED67" s="859"/>
      <c r="EE67" s="859"/>
      <c r="EF67" s="859"/>
      <c r="EG67" s="859"/>
      <c r="EH67" s="859"/>
      <c r="EI67" s="859"/>
      <c r="EJ67" s="859"/>
      <c r="EK67" s="859"/>
      <c r="EL67" s="859"/>
      <c r="EM67" s="859"/>
      <c r="EN67" s="859"/>
      <c r="EO67" s="859"/>
      <c r="EP67" s="859"/>
    </row>
    <row r="68" spans="1:146" s="43" customFormat="1" ht="13.9" customHeight="1">
      <c r="A68" s="37"/>
      <c r="B68" s="1037" t="s">
        <v>1264</v>
      </c>
      <c r="C68" s="736">
        <f t="shared" si="510"/>
        <v>279.99999999999994</v>
      </c>
      <c r="D68" s="510" t="s">
        <v>121</v>
      </c>
      <c r="E68" s="520">
        <f t="shared" ref="E68" si="515">SUM(G68:EP68)</f>
        <v>0.99999999999999989</v>
      </c>
      <c r="F68" s="521"/>
      <c r="G68" s="857"/>
      <c r="H68" s="857"/>
      <c r="I68" s="858"/>
      <c r="J68" s="859"/>
      <c r="K68" s="859"/>
      <c r="L68" s="859">
        <v>0.1</v>
      </c>
      <c r="M68" s="859">
        <v>0.2</v>
      </c>
      <c r="N68" s="859">
        <v>0.2</v>
      </c>
      <c r="O68" s="859">
        <v>0.2</v>
      </c>
      <c r="P68" s="859">
        <v>0.2</v>
      </c>
      <c r="Q68" s="859">
        <v>0.1</v>
      </c>
      <c r="R68" s="859"/>
      <c r="S68" s="859"/>
      <c r="T68" s="859"/>
      <c r="U68" s="859"/>
      <c r="V68" s="859"/>
      <c r="W68" s="859"/>
      <c r="X68" s="859"/>
      <c r="Y68" s="859"/>
      <c r="Z68" s="859"/>
      <c r="AA68" s="859"/>
      <c r="AB68" s="859"/>
      <c r="AC68" s="859"/>
      <c r="AD68" s="859"/>
      <c r="AE68" s="859"/>
      <c r="AF68" s="859"/>
      <c r="AG68" s="859"/>
      <c r="AH68" s="859"/>
      <c r="AI68" s="859"/>
      <c r="AJ68" s="859"/>
      <c r="AK68" s="859"/>
      <c r="AL68" s="859"/>
      <c r="AM68" s="859"/>
      <c r="AN68" s="859"/>
      <c r="AO68" s="859"/>
      <c r="AP68" s="859"/>
      <c r="AQ68" s="859"/>
      <c r="AR68" s="859"/>
      <c r="AS68" s="859"/>
      <c r="AT68" s="859"/>
      <c r="AU68" s="859"/>
      <c r="AV68" s="859"/>
      <c r="AW68" s="859"/>
      <c r="AX68" s="859"/>
      <c r="AY68" s="859"/>
      <c r="AZ68" s="859"/>
      <c r="BA68" s="859"/>
      <c r="BB68" s="859"/>
      <c r="BC68" s="859"/>
      <c r="BD68" s="859"/>
      <c r="BE68" s="859"/>
      <c r="BF68" s="859"/>
      <c r="BG68" s="859"/>
      <c r="BH68" s="859"/>
      <c r="BI68" s="859"/>
      <c r="BJ68" s="859"/>
      <c r="BK68" s="859"/>
      <c r="BL68" s="859"/>
      <c r="BM68" s="859"/>
      <c r="BN68" s="859"/>
      <c r="BO68" s="859"/>
      <c r="BP68" s="859"/>
      <c r="BQ68" s="859"/>
      <c r="BR68" s="859"/>
      <c r="BS68" s="859"/>
      <c r="BT68" s="859"/>
      <c r="BU68" s="859"/>
      <c r="BV68" s="859"/>
      <c r="BW68" s="859"/>
      <c r="BX68" s="859"/>
      <c r="BY68" s="859"/>
      <c r="BZ68" s="859"/>
      <c r="CA68" s="859"/>
      <c r="CB68" s="859"/>
      <c r="CC68" s="859"/>
      <c r="CD68" s="859"/>
      <c r="CE68" s="859"/>
      <c r="CF68" s="859"/>
      <c r="CG68" s="859"/>
      <c r="CH68" s="859"/>
      <c r="CI68" s="859"/>
      <c r="CJ68" s="859"/>
      <c r="CK68" s="859"/>
      <c r="CL68" s="859"/>
      <c r="CM68" s="859"/>
      <c r="CN68" s="859"/>
      <c r="CO68" s="859"/>
      <c r="CP68" s="859"/>
      <c r="CQ68" s="859"/>
      <c r="CR68" s="859"/>
      <c r="CS68" s="859"/>
      <c r="CT68" s="859"/>
      <c r="CU68" s="859"/>
      <c r="CV68" s="859"/>
      <c r="CW68" s="859"/>
      <c r="CX68" s="859"/>
      <c r="CY68" s="859"/>
      <c r="CZ68" s="859"/>
      <c r="DA68" s="859"/>
      <c r="DB68" s="859"/>
      <c r="DC68" s="859"/>
      <c r="DD68" s="859"/>
      <c r="DE68" s="859"/>
      <c r="DF68" s="859"/>
      <c r="DG68" s="859"/>
      <c r="DH68" s="859"/>
      <c r="DI68" s="859"/>
      <c r="DJ68" s="859"/>
      <c r="DK68" s="859"/>
      <c r="DL68" s="859"/>
      <c r="DM68" s="859"/>
      <c r="DN68" s="859"/>
      <c r="DO68" s="859"/>
      <c r="DP68" s="859"/>
      <c r="DQ68" s="859"/>
      <c r="DR68" s="859"/>
      <c r="DS68" s="859"/>
      <c r="DT68" s="859"/>
      <c r="DU68" s="859"/>
      <c r="DV68" s="859"/>
      <c r="DW68" s="859"/>
      <c r="DX68" s="859"/>
      <c r="DY68" s="859"/>
      <c r="DZ68" s="859"/>
      <c r="EA68" s="859"/>
      <c r="EB68" s="859"/>
      <c r="EC68" s="859"/>
      <c r="ED68" s="859"/>
      <c r="EE68" s="859"/>
      <c r="EF68" s="859"/>
      <c r="EG68" s="859"/>
      <c r="EH68" s="859"/>
      <c r="EI68" s="859"/>
      <c r="EJ68" s="859"/>
      <c r="EK68" s="859"/>
      <c r="EL68" s="859"/>
      <c r="EM68" s="859"/>
      <c r="EN68" s="859"/>
      <c r="EO68" s="859"/>
      <c r="EP68" s="859"/>
    </row>
    <row r="69" spans="1:146" s="43" customFormat="1" ht="14.1" customHeight="1">
      <c r="A69" s="37"/>
      <c r="B69" s="1037" t="s">
        <v>1265</v>
      </c>
      <c r="C69" s="736">
        <f t="shared" si="510"/>
        <v>5129.200853936869</v>
      </c>
      <c r="D69" s="510" t="s">
        <v>263</v>
      </c>
      <c r="E69" s="520">
        <f t="shared" si="514"/>
        <v>1</v>
      </c>
      <c r="F69" s="521"/>
      <c r="G69" s="857"/>
      <c r="H69" s="857"/>
      <c r="I69" s="858"/>
      <c r="J69" s="859"/>
      <c r="K69" s="859"/>
      <c r="L69" s="859"/>
      <c r="M69" s="859"/>
      <c r="N69" s="859"/>
      <c r="O69" s="859"/>
      <c r="P69" s="859"/>
      <c r="Q69" s="859">
        <v>1</v>
      </c>
      <c r="R69" s="859"/>
      <c r="S69" s="859"/>
      <c r="T69" s="859"/>
      <c r="U69" s="859"/>
      <c r="V69" s="859"/>
      <c r="W69" s="859"/>
      <c r="X69" s="859"/>
      <c r="Y69" s="859"/>
      <c r="Z69" s="859"/>
      <c r="AA69" s="859"/>
      <c r="AB69" s="859"/>
      <c r="AC69" s="859"/>
      <c r="AD69" s="859"/>
      <c r="AE69" s="859"/>
      <c r="AF69" s="859"/>
      <c r="AG69" s="859"/>
      <c r="AH69" s="859"/>
      <c r="AI69" s="859"/>
      <c r="AJ69" s="859"/>
      <c r="AK69" s="859"/>
      <c r="AL69" s="859"/>
      <c r="AM69" s="859"/>
      <c r="AN69" s="859"/>
      <c r="AO69" s="859"/>
      <c r="AP69" s="859"/>
      <c r="AQ69" s="859"/>
      <c r="AR69" s="859"/>
      <c r="AS69" s="859"/>
      <c r="AT69" s="859"/>
      <c r="AU69" s="859"/>
      <c r="AV69" s="859"/>
      <c r="AW69" s="859"/>
      <c r="AX69" s="859"/>
      <c r="AY69" s="859"/>
      <c r="AZ69" s="859"/>
      <c r="BA69" s="859"/>
      <c r="BB69" s="859"/>
      <c r="BC69" s="859"/>
      <c r="BD69" s="859"/>
      <c r="BE69" s="859"/>
      <c r="BF69" s="859"/>
      <c r="BG69" s="859"/>
      <c r="BH69" s="859"/>
      <c r="BI69" s="859"/>
      <c r="BJ69" s="859"/>
      <c r="BK69" s="859"/>
      <c r="BL69" s="859"/>
      <c r="BM69" s="859"/>
      <c r="BN69" s="859"/>
      <c r="BO69" s="859"/>
      <c r="BP69" s="859"/>
      <c r="BQ69" s="859"/>
      <c r="BR69" s="859"/>
      <c r="BS69" s="859"/>
      <c r="BT69" s="859"/>
      <c r="BU69" s="859"/>
      <c r="BV69" s="859"/>
      <c r="BW69" s="859"/>
      <c r="BX69" s="859"/>
      <c r="BY69" s="859"/>
      <c r="BZ69" s="859"/>
      <c r="CA69" s="859"/>
      <c r="CB69" s="859"/>
      <c r="CC69" s="859"/>
      <c r="CD69" s="859"/>
      <c r="CE69" s="859"/>
      <c r="CF69" s="859"/>
      <c r="CG69" s="859"/>
      <c r="CH69" s="859"/>
      <c r="CI69" s="859"/>
      <c r="CJ69" s="859"/>
      <c r="CK69" s="859"/>
      <c r="CL69" s="859"/>
      <c r="CM69" s="859"/>
      <c r="CN69" s="859"/>
      <c r="CO69" s="859"/>
      <c r="CP69" s="859"/>
      <c r="CQ69" s="859"/>
      <c r="CR69" s="859"/>
      <c r="CS69" s="859"/>
      <c r="CT69" s="859"/>
      <c r="CU69" s="859"/>
      <c r="CV69" s="859"/>
      <c r="CW69" s="859"/>
      <c r="CX69" s="859"/>
      <c r="CY69" s="859"/>
      <c r="CZ69" s="859"/>
      <c r="DA69" s="859"/>
      <c r="DB69" s="859"/>
      <c r="DC69" s="859"/>
      <c r="DD69" s="859"/>
      <c r="DE69" s="859"/>
      <c r="DF69" s="859"/>
      <c r="DG69" s="859"/>
      <c r="DH69" s="859"/>
      <c r="DI69" s="859"/>
      <c r="DJ69" s="859"/>
      <c r="DK69" s="859"/>
      <c r="DL69" s="859"/>
      <c r="DM69" s="859"/>
      <c r="DN69" s="859"/>
      <c r="DO69" s="859"/>
      <c r="DP69" s="859"/>
      <c r="DQ69" s="859"/>
      <c r="DR69" s="859"/>
      <c r="DS69" s="859"/>
      <c r="DT69" s="859"/>
      <c r="DU69" s="859"/>
      <c r="DV69" s="859"/>
      <c r="DW69" s="859"/>
      <c r="DX69" s="859"/>
      <c r="DY69" s="859"/>
      <c r="DZ69" s="859"/>
      <c r="EA69" s="859"/>
      <c r="EB69" s="859"/>
      <c r="EC69" s="859"/>
      <c r="ED69" s="859"/>
      <c r="EE69" s="859"/>
      <c r="EF69" s="859"/>
      <c r="EG69" s="859"/>
      <c r="EH69" s="859"/>
      <c r="EI69" s="859"/>
      <c r="EJ69" s="859"/>
      <c r="EK69" s="859"/>
      <c r="EL69" s="859"/>
      <c r="EM69" s="859"/>
      <c r="EN69" s="859"/>
      <c r="EO69" s="859"/>
      <c r="EP69" s="859"/>
    </row>
    <row r="70" spans="1:146" s="43" customFormat="1" ht="14.1" customHeight="1">
      <c r="A70" s="37"/>
      <c r="B70" s="15"/>
      <c r="C70" s="519"/>
      <c r="D70" s="510"/>
      <c r="E70" s="520"/>
      <c r="F70" s="521"/>
      <c r="G70" s="85"/>
      <c r="H70" s="85"/>
      <c r="I70" s="522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85"/>
      <c r="AN70" s="85"/>
      <c r="AO70" s="85"/>
      <c r="AP70" s="85"/>
      <c r="AQ70" s="85"/>
      <c r="AR70" s="85"/>
      <c r="AS70" s="85"/>
      <c r="AT70" s="85"/>
      <c r="AU70" s="85"/>
      <c r="AV70" s="85"/>
      <c r="AW70" s="85"/>
      <c r="AX70" s="85"/>
      <c r="AY70" s="85"/>
      <c r="AZ70" s="85"/>
      <c r="BA70" s="85"/>
      <c r="BB70" s="85"/>
      <c r="BC70" s="85"/>
      <c r="BD70" s="85"/>
      <c r="BE70" s="85"/>
      <c r="BF70" s="85"/>
      <c r="BG70" s="85"/>
      <c r="BH70" s="85"/>
      <c r="BI70" s="85"/>
      <c r="BJ70" s="85"/>
      <c r="BK70" s="85"/>
      <c r="BL70" s="85"/>
      <c r="BM70" s="85"/>
      <c r="BN70" s="85"/>
      <c r="BO70" s="85"/>
      <c r="BP70" s="85"/>
      <c r="BQ70" s="85"/>
      <c r="BR70" s="85"/>
      <c r="BS70" s="85"/>
      <c r="BT70" s="85"/>
      <c r="BU70" s="85"/>
      <c r="BV70" s="85"/>
      <c r="BW70" s="85"/>
      <c r="BX70" s="85"/>
      <c r="BY70" s="85"/>
      <c r="BZ70" s="85"/>
      <c r="CA70" s="85"/>
      <c r="CB70" s="85"/>
      <c r="CC70" s="85"/>
      <c r="CD70" s="85"/>
      <c r="CE70" s="85"/>
      <c r="CF70" s="85"/>
      <c r="CG70" s="85"/>
      <c r="CH70" s="85"/>
      <c r="CI70" s="85"/>
      <c r="CJ70" s="85"/>
      <c r="CK70" s="85"/>
      <c r="CL70" s="85"/>
      <c r="CM70" s="85"/>
      <c r="CN70" s="85"/>
      <c r="CO70" s="85"/>
      <c r="CP70" s="85"/>
      <c r="CQ70" s="85"/>
      <c r="CR70" s="85"/>
      <c r="CS70" s="85"/>
      <c r="CT70" s="85"/>
      <c r="CU70" s="85"/>
      <c r="CV70" s="85"/>
      <c r="CW70" s="85"/>
      <c r="CX70" s="85"/>
      <c r="CY70" s="85"/>
      <c r="CZ70" s="85"/>
      <c r="DA70" s="85"/>
      <c r="DB70" s="85"/>
      <c r="DC70" s="85"/>
      <c r="DD70" s="85"/>
      <c r="DE70" s="85"/>
      <c r="DF70" s="85"/>
      <c r="DG70" s="85"/>
      <c r="DH70" s="85"/>
      <c r="DI70" s="85"/>
      <c r="DJ70" s="85"/>
      <c r="DK70" s="85"/>
      <c r="DL70" s="85"/>
      <c r="DM70" s="85"/>
      <c r="DN70" s="85"/>
      <c r="DO70" s="85"/>
      <c r="DP70" s="85"/>
      <c r="DQ70" s="85"/>
      <c r="DR70" s="85"/>
      <c r="DS70" s="85"/>
      <c r="DT70" s="85"/>
      <c r="DU70" s="85"/>
      <c r="DV70" s="85"/>
      <c r="DW70" s="85"/>
      <c r="DX70" s="85"/>
      <c r="DY70" s="85"/>
      <c r="DZ70" s="85"/>
      <c r="EA70" s="85"/>
      <c r="EB70" s="85"/>
      <c r="EC70" s="85"/>
      <c r="ED70" s="85"/>
      <c r="EE70" s="85"/>
      <c r="EF70" s="85"/>
      <c r="EG70" s="85"/>
      <c r="EH70" s="85"/>
      <c r="EI70" s="85"/>
      <c r="EJ70" s="85"/>
      <c r="EK70" s="85"/>
      <c r="EL70" s="85"/>
      <c r="EM70" s="85"/>
      <c r="EN70" s="85"/>
      <c r="EO70" s="85"/>
      <c r="EP70" s="85"/>
    </row>
    <row r="71" spans="1:146" ht="14.1" customHeight="1"/>
    <row r="72" spans="1:146" ht="14.1" customHeight="1"/>
    <row r="73" spans="1:146" ht="14.1" customHeight="1"/>
    <row r="74" spans="1:146" ht="14.1" customHeight="1"/>
    <row r="75" spans="1:146" ht="14.1" customHeight="1"/>
    <row r="76" spans="1:146" ht="14.1" customHeight="1"/>
    <row r="77" spans="1:146" ht="14.1" customHeight="1"/>
    <row r="78" spans="1:146" ht="14.1" customHeight="1"/>
    <row r="79" spans="1:146" ht="14.1" customHeight="1"/>
    <row r="80" spans="1:146" ht="14.1" customHeight="1"/>
    <row r="81" ht="14.1" customHeight="1"/>
    <row r="82" ht="14.1" customHeight="1"/>
  </sheetData>
  <phoneticPr fontId="14" type="noConversion"/>
  <conditionalFormatting sqref="G60:EP69">
    <cfRule type="cellIs" dxfId="20" priority="3" operator="greaterThan">
      <formula>0</formula>
    </cfRule>
  </conditionalFormatting>
  <conditionalFormatting sqref="G60:AK69">
    <cfRule type="cellIs" dxfId="19" priority="2" operator="greaterThan">
      <formula>0</formula>
    </cfRule>
  </conditionalFormatting>
  <conditionalFormatting sqref="G6:EP7">
    <cfRule type="cellIs" dxfId="18" priority="1" operator="greaterThan">
      <formula>0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  <ignoredErrors>
    <ignoredError sqref="E64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>
    <tabColor theme="0" tint="-0.499984740745262"/>
  </sheetPr>
  <dimension ref="A1:EP125"/>
  <sheetViews>
    <sheetView showZeros="0" zoomScale="70" zoomScaleNormal="70" workbookViewId="0">
      <pane xSplit="5" ySplit="8" topLeftCell="F9" activePane="bottomRight" state="frozen"/>
      <selection activeCell="I52" sqref="I52"/>
      <selection pane="topRight" activeCell="I52" sqref="I52"/>
      <selection pane="bottomLeft" activeCell="I52" sqref="I52"/>
      <selection pane="bottomRight" activeCell="B30" sqref="B30"/>
    </sheetView>
  </sheetViews>
  <sheetFormatPr defaultColWidth="8.77734375" defaultRowHeight="14.45" customHeight="1"/>
  <cols>
    <col min="1" max="1" width="2.77734375" style="37" customWidth="1"/>
    <col min="2" max="2" width="25.77734375" style="15" customWidth="1"/>
    <col min="3" max="3" width="8.77734375" style="48" customWidth="1"/>
    <col min="4" max="4" width="8.77734375" style="182" customWidth="1"/>
    <col min="5" max="5" width="8.77734375" style="48" customWidth="1"/>
    <col min="6" max="6" width="1.88671875" style="15" customWidth="1"/>
    <col min="7" max="146" width="8.77734375" style="15" customWidth="1"/>
    <col min="147" max="16384" width="8.77734375" style="19"/>
  </cols>
  <sheetData>
    <row r="1" spans="1:146" s="157" customFormat="1" ht="20.100000000000001" customHeight="1">
      <c r="A1" s="226" t="str">
        <f>Projectname</f>
        <v>당진 태양광 FS 재무모델</v>
      </c>
      <c r="B1" s="179"/>
      <c r="C1" s="491"/>
      <c r="D1" s="492"/>
      <c r="E1" s="491"/>
    </row>
    <row r="2" spans="1:146" s="158" customFormat="1" ht="20.100000000000001" customHeight="1">
      <c r="A2" s="227" t="s">
        <v>838</v>
      </c>
      <c r="B2" s="193"/>
      <c r="C2" s="493"/>
      <c r="D2" s="493"/>
      <c r="E2" s="493">
        <v>0</v>
      </c>
      <c r="F2" s="193"/>
    </row>
    <row r="3" spans="1:146" s="161" customFormat="1" ht="14.1" customHeight="1">
      <c r="A3" s="494"/>
      <c r="B3" s="495"/>
      <c r="C3" s="496"/>
      <c r="D3" s="496"/>
      <c r="E3" s="496"/>
      <c r="F3" s="495"/>
    </row>
    <row r="4" spans="1:146" s="35" customFormat="1" ht="14.1" customHeight="1">
      <c r="B4" s="709" t="s">
        <v>96</v>
      </c>
      <c r="C4" s="710"/>
      <c r="D4" s="711"/>
      <c r="E4" s="710"/>
      <c r="F4" s="709"/>
      <c r="G4" s="712">
        <f>기준분기</f>
        <v>45016</v>
      </c>
      <c r="H4" s="712">
        <f t="shared" ref="H4:Q4" si="0">EOMONTH(G4,3)</f>
        <v>45107</v>
      </c>
      <c r="I4" s="712">
        <f t="shared" si="0"/>
        <v>45199</v>
      </c>
      <c r="J4" s="712">
        <f t="shared" si="0"/>
        <v>45291</v>
      </c>
      <c r="K4" s="712">
        <f t="shared" si="0"/>
        <v>45382</v>
      </c>
      <c r="L4" s="712">
        <f t="shared" si="0"/>
        <v>45473</v>
      </c>
      <c r="M4" s="712">
        <f t="shared" si="0"/>
        <v>45565</v>
      </c>
      <c r="N4" s="712">
        <f t="shared" si="0"/>
        <v>45657</v>
      </c>
      <c r="O4" s="712">
        <f t="shared" si="0"/>
        <v>45747</v>
      </c>
      <c r="P4" s="712">
        <f t="shared" si="0"/>
        <v>45838</v>
      </c>
      <c r="Q4" s="712">
        <f t="shared" si="0"/>
        <v>45930</v>
      </c>
      <c r="R4" s="712">
        <f t="shared" ref="R4" si="1">EOMONTH(Q4,3)</f>
        <v>46022</v>
      </c>
      <c r="S4" s="712">
        <f t="shared" ref="S4" si="2">EOMONTH(R4,3)</f>
        <v>46112</v>
      </c>
      <c r="T4" s="712">
        <f t="shared" ref="T4" si="3">EOMONTH(S4,3)</f>
        <v>46203</v>
      </c>
      <c r="U4" s="712">
        <f t="shared" ref="U4" si="4">EOMONTH(T4,3)</f>
        <v>46295</v>
      </c>
      <c r="V4" s="712">
        <f t="shared" ref="V4" si="5">EOMONTH(U4,3)</f>
        <v>46387</v>
      </c>
      <c r="W4" s="712">
        <f t="shared" ref="W4" si="6">EOMONTH(V4,3)</f>
        <v>46477</v>
      </c>
      <c r="X4" s="712">
        <f t="shared" ref="X4" si="7">EOMONTH(W4,3)</f>
        <v>46568</v>
      </c>
      <c r="Y4" s="712">
        <f t="shared" ref="Y4" si="8">EOMONTH(X4,3)</f>
        <v>46660</v>
      </c>
      <c r="Z4" s="712">
        <f t="shared" ref="Z4" si="9">EOMONTH(Y4,3)</f>
        <v>46752</v>
      </c>
      <c r="AA4" s="712">
        <f t="shared" ref="AA4" si="10">EOMONTH(Z4,3)</f>
        <v>46843</v>
      </c>
      <c r="AB4" s="712">
        <f t="shared" ref="AB4" si="11">EOMONTH(AA4,3)</f>
        <v>46934</v>
      </c>
      <c r="AC4" s="712">
        <f t="shared" ref="AC4" si="12">EOMONTH(AB4,3)</f>
        <v>47026</v>
      </c>
      <c r="AD4" s="712">
        <f t="shared" ref="AD4" si="13">EOMONTH(AC4,3)</f>
        <v>47118</v>
      </c>
      <c r="AE4" s="712">
        <f t="shared" ref="AE4" si="14">EOMONTH(AD4,3)</f>
        <v>47208</v>
      </c>
      <c r="AF4" s="712">
        <f t="shared" ref="AF4" si="15">EOMONTH(AE4,3)</f>
        <v>47299</v>
      </c>
      <c r="AG4" s="712">
        <f t="shared" ref="AG4" si="16">EOMONTH(AF4,3)</f>
        <v>47391</v>
      </c>
      <c r="AH4" s="712">
        <f t="shared" ref="AH4" si="17">EOMONTH(AG4,3)</f>
        <v>47483</v>
      </c>
      <c r="AI4" s="712">
        <f t="shared" ref="AI4" si="18">EOMONTH(AH4,3)</f>
        <v>47573</v>
      </c>
      <c r="AJ4" s="712">
        <f t="shared" ref="AJ4" si="19">EOMONTH(AI4,3)</f>
        <v>47664</v>
      </c>
      <c r="AK4" s="712">
        <f t="shared" ref="AK4" si="20">EOMONTH(AJ4,3)</f>
        <v>47756</v>
      </c>
      <c r="AL4" s="712">
        <f t="shared" ref="AL4" si="21">EOMONTH(AK4,3)</f>
        <v>47848</v>
      </c>
      <c r="AM4" s="712">
        <f t="shared" ref="AM4" si="22">EOMONTH(AL4,3)</f>
        <v>47938</v>
      </c>
      <c r="AN4" s="712">
        <f t="shared" ref="AN4" si="23">EOMONTH(AM4,3)</f>
        <v>48029</v>
      </c>
      <c r="AO4" s="712">
        <f t="shared" ref="AO4" si="24">EOMONTH(AN4,3)</f>
        <v>48121</v>
      </c>
      <c r="AP4" s="712">
        <f t="shared" ref="AP4" si="25">EOMONTH(AO4,3)</f>
        <v>48213</v>
      </c>
      <c r="AQ4" s="712">
        <f t="shared" ref="AQ4" si="26">EOMONTH(AP4,3)</f>
        <v>48304</v>
      </c>
      <c r="AR4" s="712">
        <f t="shared" ref="AR4" si="27">EOMONTH(AQ4,3)</f>
        <v>48395</v>
      </c>
      <c r="AS4" s="712">
        <f t="shared" ref="AS4" si="28">EOMONTH(AR4,3)</f>
        <v>48487</v>
      </c>
      <c r="AT4" s="712">
        <f t="shared" ref="AT4" si="29">EOMONTH(AS4,3)</f>
        <v>48579</v>
      </c>
      <c r="AU4" s="712">
        <f t="shared" ref="AU4" si="30">EOMONTH(AT4,3)</f>
        <v>48669</v>
      </c>
      <c r="AV4" s="712">
        <f t="shared" ref="AV4" si="31">EOMONTH(AU4,3)</f>
        <v>48760</v>
      </c>
      <c r="AW4" s="712">
        <f t="shared" ref="AW4" si="32">EOMONTH(AV4,3)</f>
        <v>48852</v>
      </c>
      <c r="AX4" s="712">
        <f t="shared" ref="AX4" si="33">EOMONTH(AW4,3)</f>
        <v>48944</v>
      </c>
      <c r="AY4" s="712">
        <f t="shared" ref="AY4" si="34">EOMONTH(AX4,3)</f>
        <v>49034</v>
      </c>
      <c r="AZ4" s="712">
        <f t="shared" ref="AZ4" si="35">EOMONTH(AY4,3)</f>
        <v>49125</v>
      </c>
      <c r="BA4" s="712">
        <f t="shared" ref="BA4" si="36">EOMONTH(AZ4,3)</f>
        <v>49217</v>
      </c>
      <c r="BB4" s="712">
        <f t="shared" ref="BB4" si="37">EOMONTH(BA4,3)</f>
        <v>49309</v>
      </c>
      <c r="BC4" s="712">
        <f t="shared" ref="BC4" si="38">EOMONTH(BB4,3)</f>
        <v>49399</v>
      </c>
      <c r="BD4" s="712">
        <f t="shared" ref="BD4" si="39">EOMONTH(BC4,3)</f>
        <v>49490</v>
      </c>
      <c r="BE4" s="712">
        <f t="shared" ref="BE4" si="40">EOMONTH(BD4,3)</f>
        <v>49582</v>
      </c>
      <c r="BF4" s="712">
        <f t="shared" ref="BF4" si="41">EOMONTH(BE4,3)</f>
        <v>49674</v>
      </c>
      <c r="BG4" s="712">
        <f t="shared" ref="BG4" si="42">EOMONTH(BF4,3)</f>
        <v>49765</v>
      </c>
      <c r="BH4" s="712">
        <f t="shared" ref="BH4" si="43">EOMONTH(BG4,3)</f>
        <v>49856</v>
      </c>
      <c r="BI4" s="712">
        <f t="shared" ref="BI4" si="44">EOMONTH(BH4,3)</f>
        <v>49948</v>
      </c>
      <c r="BJ4" s="712">
        <f t="shared" ref="BJ4" si="45">EOMONTH(BI4,3)</f>
        <v>50040</v>
      </c>
      <c r="BK4" s="712">
        <f t="shared" ref="BK4" si="46">EOMONTH(BJ4,3)</f>
        <v>50130</v>
      </c>
      <c r="BL4" s="712">
        <f t="shared" ref="BL4" si="47">EOMONTH(BK4,3)</f>
        <v>50221</v>
      </c>
      <c r="BM4" s="712">
        <f t="shared" ref="BM4" si="48">EOMONTH(BL4,3)</f>
        <v>50313</v>
      </c>
      <c r="BN4" s="712">
        <f t="shared" ref="BN4" si="49">EOMONTH(BM4,3)</f>
        <v>50405</v>
      </c>
      <c r="BO4" s="712">
        <f t="shared" ref="BO4" si="50">EOMONTH(BN4,3)</f>
        <v>50495</v>
      </c>
      <c r="BP4" s="712">
        <f t="shared" ref="BP4" si="51">EOMONTH(BO4,3)</f>
        <v>50586</v>
      </c>
      <c r="BQ4" s="712">
        <f t="shared" ref="BQ4" si="52">EOMONTH(BP4,3)</f>
        <v>50678</v>
      </c>
      <c r="BR4" s="712">
        <f t="shared" ref="BR4" si="53">EOMONTH(BQ4,3)</f>
        <v>50770</v>
      </c>
      <c r="BS4" s="712">
        <f t="shared" ref="BS4" si="54">EOMONTH(BR4,3)</f>
        <v>50860</v>
      </c>
      <c r="BT4" s="712">
        <f t="shared" ref="BT4" si="55">EOMONTH(BS4,3)</f>
        <v>50951</v>
      </c>
      <c r="BU4" s="712">
        <f t="shared" ref="BU4" si="56">EOMONTH(BT4,3)</f>
        <v>51043</v>
      </c>
      <c r="BV4" s="712">
        <f t="shared" ref="BV4" si="57">EOMONTH(BU4,3)</f>
        <v>51135</v>
      </c>
      <c r="BW4" s="712">
        <f t="shared" ref="BW4" si="58">EOMONTH(BV4,3)</f>
        <v>51226</v>
      </c>
      <c r="BX4" s="712">
        <f t="shared" ref="BX4" si="59">EOMONTH(BW4,3)</f>
        <v>51317</v>
      </c>
      <c r="BY4" s="712">
        <f t="shared" ref="BY4" si="60">EOMONTH(BX4,3)</f>
        <v>51409</v>
      </c>
      <c r="BZ4" s="712">
        <f t="shared" ref="BZ4" si="61">EOMONTH(BY4,3)</f>
        <v>51501</v>
      </c>
      <c r="CA4" s="712">
        <f t="shared" ref="CA4" si="62">EOMONTH(BZ4,3)</f>
        <v>51591</v>
      </c>
      <c r="CB4" s="712">
        <f t="shared" ref="CB4" si="63">EOMONTH(CA4,3)</f>
        <v>51682</v>
      </c>
      <c r="CC4" s="712">
        <f t="shared" ref="CC4" si="64">EOMONTH(CB4,3)</f>
        <v>51774</v>
      </c>
      <c r="CD4" s="712">
        <f t="shared" ref="CD4" si="65">EOMONTH(CC4,3)</f>
        <v>51866</v>
      </c>
      <c r="CE4" s="712">
        <f t="shared" ref="CE4" si="66">EOMONTH(CD4,3)</f>
        <v>51956</v>
      </c>
      <c r="CF4" s="712">
        <f t="shared" ref="CF4" si="67">EOMONTH(CE4,3)</f>
        <v>52047</v>
      </c>
      <c r="CG4" s="712">
        <f t="shared" ref="CG4" si="68">EOMONTH(CF4,3)</f>
        <v>52139</v>
      </c>
      <c r="CH4" s="712">
        <f t="shared" ref="CH4" si="69">EOMONTH(CG4,3)</f>
        <v>52231</v>
      </c>
      <c r="CI4" s="712">
        <f t="shared" ref="CI4" si="70">EOMONTH(CH4,3)</f>
        <v>52321</v>
      </c>
      <c r="CJ4" s="712">
        <f t="shared" ref="CJ4" si="71">EOMONTH(CI4,3)</f>
        <v>52412</v>
      </c>
      <c r="CK4" s="712">
        <f t="shared" ref="CK4" si="72">EOMONTH(CJ4,3)</f>
        <v>52504</v>
      </c>
      <c r="CL4" s="712">
        <f t="shared" ref="CL4" si="73">EOMONTH(CK4,3)</f>
        <v>52596</v>
      </c>
      <c r="CM4" s="712">
        <f t="shared" ref="CM4" si="74">EOMONTH(CL4,3)</f>
        <v>52687</v>
      </c>
      <c r="CN4" s="712">
        <f t="shared" ref="CN4" si="75">EOMONTH(CM4,3)</f>
        <v>52778</v>
      </c>
      <c r="CO4" s="712">
        <f t="shared" ref="CO4" si="76">EOMONTH(CN4,3)</f>
        <v>52870</v>
      </c>
      <c r="CP4" s="712">
        <f t="shared" ref="CP4" si="77">EOMONTH(CO4,3)</f>
        <v>52962</v>
      </c>
      <c r="CQ4" s="712">
        <f t="shared" ref="CQ4" si="78">EOMONTH(CP4,3)</f>
        <v>53052</v>
      </c>
      <c r="CR4" s="712">
        <f t="shared" ref="CR4" si="79">EOMONTH(CQ4,3)</f>
        <v>53143</v>
      </c>
      <c r="CS4" s="712">
        <f t="shared" ref="CS4" si="80">EOMONTH(CR4,3)</f>
        <v>53235</v>
      </c>
      <c r="CT4" s="712">
        <f t="shared" ref="CT4" si="81">EOMONTH(CS4,3)</f>
        <v>53327</v>
      </c>
      <c r="CU4" s="712">
        <f t="shared" ref="CU4" si="82">EOMONTH(CT4,3)</f>
        <v>53417</v>
      </c>
      <c r="CV4" s="712">
        <f t="shared" ref="CV4" si="83">EOMONTH(CU4,3)</f>
        <v>53508</v>
      </c>
      <c r="CW4" s="712">
        <f t="shared" ref="CW4" si="84">EOMONTH(CV4,3)</f>
        <v>53600</v>
      </c>
      <c r="CX4" s="712">
        <f t="shared" ref="CX4" si="85">EOMONTH(CW4,3)</f>
        <v>53692</v>
      </c>
      <c r="CY4" s="712">
        <f t="shared" ref="CY4" si="86">EOMONTH(CX4,3)</f>
        <v>53782</v>
      </c>
      <c r="CZ4" s="712">
        <f t="shared" ref="CZ4" si="87">EOMONTH(CY4,3)</f>
        <v>53873</v>
      </c>
      <c r="DA4" s="712">
        <f t="shared" ref="DA4" si="88">EOMONTH(CZ4,3)</f>
        <v>53965</v>
      </c>
      <c r="DB4" s="712">
        <f t="shared" ref="DB4" si="89">EOMONTH(DA4,3)</f>
        <v>54057</v>
      </c>
      <c r="DC4" s="712">
        <f t="shared" ref="DC4" si="90">EOMONTH(DB4,3)</f>
        <v>54148</v>
      </c>
      <c r="DD4" s="712">
        <f t="shared" ref="DD4" si="91">EOMONTH(DC4,3)</f>
        <v>54239</v>
      </c>
      <c r="DE4" s="712">
        <f t="shared" ref="DE4" si="92">EOMONTH(DD4,3)</f>
        <v>54331</v>
      </c>
      <c r="DF4" s="712">
        <f t="shared" ref="DF4" si="93">EOMONTH(DE4,3)</f>
        <v>54423</v>
      </c>
      <c r="DG4" s="712">
        <f t="shared" ref="DG4" si="94">EOMONTH(DF4,3)</f>
        <v>54513</v>
      </c>
      <c r="DH4" s="712">
        <f t="shared" ref="DH4" si="95">EOMONTH(DG4,3)</f>
        <v>54604</v>
      </c>
      <c r="DI4" s="712">
        <f t="shared" ref="DI4" si="96">EOMONTH(DH4,3)</f>
        <v>54696</v>
      </c>
      <c r="DJ4" s="712">
        <f t="shared" ref="DJ4" si="97">EOMONTH(DI4,3)</f>
        <v>54788</v>
      </c>
      <c r="DK4" s="712">
        <f t="shared" ref="DK4" si="98">EOMONTH(DJ4,3)</f>
        <v>54878</v>
      </c>
      <c r="DL4" s="712">
        <f t="shared" ref="DL4" si="99">EOMONTH(DK4,3)</f>
        <v>54969</v>
      </c>
      <c r="DM4" s="712">
        <f t="shared" ref="DM4" si="100">EOMONTH(DL4,3)</f>
        <v>55061</v>
      </c>
      <c r="DN4" s="712">
        <f t="shared" ref="DN4" si="101">EOMONTH(DM4,3)</f>
        <v>55153</v>
      </c>
      <c r="DO4" s="712">
        <f t="shared" ref="DO4" si="102">EOMONTH(DN4,3)</f>
        <v>55243</v>
      </c>
      <c r="DP4" s="712">
        <f t="shared" ref="DP4" si="103">EOMONTH(DO4,3)</f>
        <v>55334</v>
      </c>
      <c r="DQ4" s="712">
        <f t="shared" ref="DQ4" si="104">EOMONTH(DP4,3)</f>
        <v>55426</v>
      </c>
      <c r="DR4" s="712">
        <f t="shared" ref="DR4" si="105">EOMONTH(DQ4,3)</f>
        <v>55518</v>
      </c>
      <c r="DS4" s="712">
        <f t="shared" ref="DS4" si="106">EOMONTH(DR4,3)</f>
        <v>55609</v>
      </c>
      <c r="DT4" s="712">
        <f t="shared" ref="DT4" si="107">EOMONTH(DS4,3)</f>
        <v>55700</v>
      </c>
      <c r="DU4" s="712">
        <f t="shared" ref="DU4" si="108">EOMONTH(DT4,3)</f>
        <v>55792</v>
      </c>
      <c r="DV4" s="712">
        <f t="shared" ref="DV4" si="109">EOMONTH(DU4,3)</f>
        <v>55884</v>
      </c>
      <c r="DW4" s="712">
        <f t="shared" ref="DW4" si="110">EOMONTH(DV4,3)</f>
        <v>55974</v>
      </c>
      <c r="DX4" s="712">
        <f t="shared" ref="DX4" si="111">EOMONTH(DW4,3)</f>
        <v>56065</v>
      </c>
      <c r="DY4" s="712">
        <f t="shared" ref="DY4" si="112">EOMONTH(DX4,3)</f>
        <v>56157</v>
      </c>
      <c r="DZ4" s="712">
        <f t="shared" ref="DZ4" si="113">EOMONTH(DY4,3)</f>
        <v>56249</v>
      </c>
      <c r="EA4" s="712">
        <f t="shared" ref="EA4" si="114">EOMONTH(DZ4,3)</f>
        <v>56339</v>
      </c>
      <c r="EB4" s="712">
        <f t="shared" ref="EB4" si="115">EOMONTH(EA4,3)</f>
        <v>56430</v>
      </c>
      <c r="EC4" s="712">
        <f t="shared" ref="EC4" si="116">EOMONTH(EB4,3)</f>
        <v>56522</v>
      </c>
      <c r="ED4" s="712">
        <f t="shared" ref="ED4" si="117">EOMONTH(EC4,3)</f>
        <v>56614</v>
      </c>
      <c r="EE4" s="712">
        <f t="shared" ref="EE4" si="118">EOMONTH(ED4,3)</f>
        <v>56704</v>
      </c>
      <c r="EF4" s="712">
        <f t="shared" ref="EF4" si="119">EOMONTH(EE4,3)</f>
        <v>56795</v>
      </c>
      <c r="EG4" s="712">
        <f t="shared" ref="EG4" si="120">EOMONTH(EF4,3)</f>
        <v>56887</v>
      </c>
      <c r="EH4" s="712">
        <f t="shared" ref="EH4" si="121">EOMONTH(EG4,3)</f>
        <v>56979</v>
      </c>
      <c r="EI4" s="712">
        <f t="shared" ref="EI4" si="122">EOMONTH(EH4,3)</f>
        <v>57070</v>
      </c>
      <c r="EJ4" s="712">
        <f t="shared" ref="EJ4" si="123">EOMONTH(EI4,3)</f>
        <v>57161</v>
      </c>
      <c r="EK4" s="712">
        <f t="shared" ref="EK4" si="124">EOMONTH(EJ4,3)</f>
        <v>57253</v>
      </c>
      <c r="EL4" s="712">
        <f t="shared" ref="EL4" si="125">EOMONTH(EK4,3)</f>
        <v>57345</v>
      </c>
      <c r="EM4" s="712">
        <f t="shared" ref="EM4" si="126">EOMONTH(EL4,3)</f>
        <v>57435</v>
      </c>
      <c r="EN4" s="712">
        <f t="shared" ref="EN4" si="127">EOMONTH(EM4,3)</f>
        <v>57526</v>
      </c>
      <c r="EO4" s="712">
        <f t="shared" ref="EO4" si="128">EOMONTH(EN4,3)</f>
        <v>57618</v>
      </c>
      <c r="EP4" s="712">
        <f t="shared" ref="EP4" si="129">EOMONTH(EO4,3)</f>
        <v>57710</v>
      </c>
    </row>
    <row r="5" spans="1:146" s="43" customFormat="1" ht="14.1" customHeight="1">
      <c r="B5" s="89" t="s">
        <v>85</v>
      </c>
      <c r="C5" s="497"/>
      <c r="D5" s="167" t="s">
        <v>203</v>
      </c>
      <c r="E5" s="167" t="s">
        <v>204</v>
      </c>
      <c r="F5" s="132"/>
      <c r="G5" s="132">
        <f t="shared" ref="G5:Q5" si="130">YEAR(G4)</f>
        <v>2023</v>
      </c>
      <c r="H5" s="132">
        <f t="shared" si="130"/>
        <v>2023</v>
      </c>
      <c r="I5" s="132">
        <f t="shared" si="130"/>
        <v>2023</v>
      </c>
      <c r="J5" s="132">
        <f t="shared" si="130"/>
        <v>2023</v>
      </c>
      <c r="K5" s="132">
        <f t="shared" si="130"/>
        <v>2024</v>
      </c>
      <c r="L5" s="132">
        <f t="shared" si="130"/>
        <v>2024</v>
      </c>
      <c r="M5" s="132">
        <f t="shared" si="130"/>
        <v>2024</v>
      </c>
      <c r="N5" s="132">
        <f t="shared" si="130"/>
        <v>2024</v>
      </c>
      <c r="O5" s="132">
        <f t="shared" si="130"/>
        <v>2025</v>
      </c>
      <c r="P5" s="132">
        <f t="shared" si="130"/>
        <v>2025</v>
      </c>
      <c r="Q5" s="132">
        <f t="shared" si="130"/>
        <v>2025</v>
      </c>
      <c r="R5" s="132">
        <f t="shared" ref="R5:CC5" si="131">YEAR(R4)</f>
        <v>2025</v>
      </c>
      <c r="S5" s="132">
        <f t="shared" si="131"/>
        <v>2026</v>
      </c>
      <c r="T5" s="132">
        <f t="shared" si="131"/>
        <v>2026</v>
      </c>
      <c r="U5" s="132">
        <f t="shared" si="131"/>
        <v>2026</v>
      </c>
      <c r="V5" s="132">
        <f t="shared" si="131"/>
        <v>2026</v>
      </c>
      <c r="W5" s="132">
        <f t="shared" si="131"/>
        <v>2027</v>
      </c>
      <c r="X5" s="132">
        <f t="shared" si="131"/>
        <v>2027</v>
      </c>
      <c r="Y5" s="132">
        <f t="shared" si="131"/>
        <v>2027</v>
      </c>
      <c r="Z5" s="132">
        <f t="shared" si="131"/>
        <v>2027</v>
      </c>
      <c r="AA5" s="132">
        <f t="shared" si="131"/>
        <v>2028</v>
      </c>
      <c r="AB5" s="132">
        <f t="shared" si="131"/>
        <v>2028</v>
      </c>
      <c r="AC5" s="132">
        <f t="shared" si="131"/>
        <v>2028</v>
      </c>
      <c r="AD5" s="132">
        <f t="shared" si="131"/>
        <v>2028</v>
      </c>
      <c r="AE5" s="132">
        <f t="shared" si="131"/>
        <v>2029</v>
      </c>
      <c r="AF5" s="132">
        <f t="shared" si="131"/>
        <v>2029</v>
      </c>
      <c r="AG5" s="132">
        <f t="shared" si="131"/>
        <v>2029</v>
      </c>
      <c r="AH5" s="132">
        <f t="shared" si="131"/>
        <v>2029</v>
      </c>
      <c r="AI5" s="132">
        <f t="shared" si="131"/>
        <v>2030</v>
      </c>
      <c r="AJ5" s="132">
        <f t="shared" si="131"/>
        <v>2030</v>
      </c>
      <c r="AK5" s="132">
        <f t="shared" si="131"/>
        <v>2030</v>
      </c>
      <c r="AL5" s="132">
        <f t="shared" si="131"/>
        <v>2030</v>
      </c>
      <c r="AM5" s="132">
        <f t="shared" si="131"/>
        <v>2031</v>
      </c>
      <c r="AN5" s="132">
        <f t="shared" si="131"/>
        <v>2031</v>
      </c>
      <c r="AO5" s="132">
        <f t="shared" si="131"/>
        <v>2031</v>
      </c>
      <c r="AP5" s="132">
        <f t="shared" si="131"/>
        <v>2031</v>
      </c>
      <c r="AQ5" s="132">
        <f t="shared" si="131"/>
        <v>2032</v>
      </c>
      <c r="AR5" s="132">
        <f t="shared" si="131"/>
        <v>2032</v>
      </c>
      <c r="AS5" s="132">
        <f t="shared" si="131"/>
        <v>2032</v>
      </c>
      <c r="AT5" s="132">
        <f t="shared" si="131"/>
        <v>2032</v>
      </c>
      <c r="AU5" s="132">
        <f t="shared" si="131"/>
        <v>2033</v>
      </c>
      <c r="AV5" s="132">
        <f t="shared" si="131"/>
        <v>2033</v>
      </c>
      <c r="AW5" s="132">
        <f t="shared" si="131"/>
        <v>2033</v>
      </c>
      <c r="AX5" s="132">
        <f t="shared" si="131"/>
        <v>2033</v>
      </c>
      <c r="AY5" s="132">
        <f t="shared" si="131"/>
        <v>2034</v>
      </c>
      <c r="AZ5" s="132">
        <f t="shared" si="131"/>
        <v>2034</v>
      </c>
      <c r="BA5" s="132">
        <f t="shared" si="131"/>
        <v>2034</v>
      </c>
      <c r="BB5" s="132">
        <f t="shared" si="131"/>
        <v>2034</v>
      </c>
      <c r="BC5" s="132">
        <f t="shared" si="131"/>
        <v>2035</v>
      </c>
      <c r="BD5" s="132">
        <f t="shared" si="131"/>
        <v>2035</v>
      </c>
      <c r="BE5" s="132">
        <f t="shared" si="131"/>
        <v>2035</v>
      </c>
      <c r="BF5" s="132">
        <f t="shared" si="131"/>
        <v>2035</v>
      </c>
      <c r="BG5" s="132">
        <f t="shared" si="131"/>
        <v>2036</v>
      </c>
      <c r="BH5" s="132">
        <f t="shared" si="131"/>
        <v>2036</v>
      </c>
      <c r="BI5" s="132">
        <f t="shared" si="131"/>
        <v>2036</v>
      </c>
      <c r="BJ5" s="132">
        <f t="shared" si="131"/>
        <v>2036</v>
      </c>
      <c r="BK5" s="132">
        <f t="shared" si="131"/>
        <v>2037</v>
      </c>
      <c r="BL5" s="132">
        <f t="shared" si="131"/>
        <v>2037</v>
      </c>
      <c r="BM5" s="132">
        <f t="shared" si="131"/>
        <v>2037</v>
      </c>
      <c r="BN5" s="132">
        <f t="shared" si="131"/>
        <v>2037</v>
      </c>
      <c r="BO5" s="132">
        <f t="shared" si="131"/>
        <v>2038</v>
      </c>
      <c r="BP5" s="132">
        <f t="shared" si="131"/>
        <v>2038</v>
      </c>
      <c r="BQ5" s="132">
        <f t="shared" si="131"/>
        <v>2038</v>
      </c>
      <c r="BR5" s="132">
        <f t="shared" si="131"/>
        <v>2038</v>
      </c>
      <c r="BS5" s="132">
        <f t="shared" si="131"/>
        <v>2039</v>
      </c>
      <c r="BT5" s="132">
        <f t="shared" si="131"/>
        <v>2039</v>
      </c>
      <c r="BU5" s="132">
        <f t="shared" si="131"/>
        <v>2039</v>
      </c>
      <c r="BV5" s="132">
        <f t="shared" si="131"/>
        <v>2039</v>
      </c>
      <c r="BW5" s="132">
        <f t="shared" si="131"/>
        <v>2040</v>
      </c>
      <c r="BX5" s="132">
        <f t="shared" si="131"/>
        <v>2040</v>
      </c>
      <c r="BY5" s="132">
        <f t="shared" si="131"/>
        <v>2040</v>
      </c>
      <c r="BZ5" s="132">
        <f t="shared" si="131"/>
        <v>2040</v>
      </c>
      <c r="CA5" s="132">
        <f t="shared" si="131"/>
        <v>2041</v>
      </c>
      <c r="CB5" s="132">
        <f t="shared" si="131"/>
        <v>2041</v>
      </c>
      <c r="CC5" s="132">
        <f t="shared" si="131"/>
        <v>2041</v>
      </c>
      <c r="CD5" s="132">
        <f t="shared" ref="CD5:EO5" si="132">YEAR(CD4)</f>
        <v>2041</v>
      </c>
      <c r="CE5" s="132">
        <f t="shared" si="132"/>
        <v>2042</v>
      </c>
      <c r="CF5" s="132">
        <f t="shared" si="132"/>
        <v>2042</v>
      </c>
      <c r="CG5" s="132">
        <f t="shared" si="132"/>
        <v>2042</v>
      </c>
      <c r="CH5" s="132">
        <f t="shared" si="132"/>
        <v>2042</v>
      </c>
      <c r="CI5" s="132">
        <f t="shared" si="132"/>
        <v>2043</v>
      </c>
      <c r="CJ5" s="132">
        <f t="shared" si="132"/>
        <v>2043</v>
      </c>
      <c r="CK5" s="132">
        <f t="shared" si="132"/>
        <v>2043</v>
      </c>
      <c r="CL5" s="132">
        <f t="shared" si="132"/>
        <v>2043</v>
      </c>
      <c r="CM5" s="132">
        <f t="shared" si="132"/>
        <v>2044</v>
      </c>
      <c r="CN5" s="132">
        <f t="shared" si="132"/>
        <v>2044</v>
      </c>
      <c r="CO5" s="132">
        <f t="shared" si="132"/>
        <v>2044</v>
      </c>
      <c r="CP5" s="132">
        <f t="shared" si="132"/>
        <v>2044</v>
      </c>
      <c r="CQ5" s="132">
        <f t="shared" si="132"/>
        <v>2045</v>
      </c>
      <c r="CR5" s="132">
        <f t="shared" si="132"/>
        <v>2045</v>
      </c>
      <c r="CS5" s="132">
        <f t="shared" si="132"/>
        <v>2045</v>
      </c>
      <c r="CT5" s="132">
        <f t="shared" si="132"/>
        <v>2045</v>
      </c>
      <c r="CU5" s="132">
        <f t="shared" si="132"/>
        <v>2046</v>
      </c>
      <c r="CV5" s="132">
        <f t="shared" si="132"/>
        <v>2046</v>
      </c>
      <c r="CW5" s="132">
        <f t="shared" si="132"/>
        <v>2046</v>
      </c>
      <c r="CX5" s="132">
        <f t="shared" si="132"/>
        <v>2046</v>
      </c>
      <c r="CY5" s="132">
        <f t="shared" si="132"/>
        <v>2047</v>
      </c>
      <c r="CZ5" s="132">
        <f t="shared" si="132"/>
        <v>2047</v>
      </c>
      <c r="DA5" s="132">
        <f t="shared" si="132"/>
        <v>2047</v>
      </c>
      <c r="DB5" s="132">
        <f t="shared" si="132"/>
        <v>2047</v>
      </c>
      <c r="DC5" s="132">
        <f t="shared" si="132"/>
        <v>2048</v>
      </c>
      <c r="DD5" s="132">
        <f t="shared" si="132"/>
        <v>2048</v>
      </c>
      <c r="DE5" s="132">
        <f t="shared" si="132"/>
        <v>2048</v>
      </c>
      <c r="DF5" s="132">
        <f t="shared" si="132"/>
        <v>2048</v>
      </c>
      <c r="DG5" s="132">
        <f t="shared" si="132"/>
        <v>2049</v>
      </c>
      <c r="DH5" s="132">
        <f t="shared" si="132"/>
        <v>2049</v>
      </c>
      <c r="DI5" s="132">
        <f t="shared" si="132"/>
        <v>2049</v>
      </c>
      <c r="DJ5" s="132">
        <f t="shared" si="132"/>
        <v>2049</v>
      </c>
      <c r="DK5" s="132">
        <f t="shared" si="132"/>
        <v>2050</v>
      </c>
      <c r="DL5" s="132">
        <f t="shared" si="132"/>
        <v>2050</v>
      </c>
      <c r="DM5" s="132">
        <f t="shared" si="132"/>
        <v>2050</v>
      </c>
      <c r="DN5" s="132">
        <f t="shared" si="132"/>
        <v>2050</v>
      </c>
      <c r="DO5" s="132">
        <f t="shared" si="132"/>
        <v>2051</v>
      </c>
      <c r="DP5" s="132">
        <f t="shared" si="132"/>
        <v>2051</v>
      </c>
      <c r="DQ5" s="132">
        <f t="shared" si="132"/>
        <v>2051</v>
      </c>
      <c r="DR5" s="132">
        <f t="shared" si="132"/>
        <v>2051</v>
      </c>
      <c r="DS5" s="132">
        <f t="shared" si="132"/>
        <v>2052</v>
      </c>
      <c r="DT5" s="132">
        <f t="shared" si="132"/>
        <v>2052</v>
      </c>
      <c r="DU5" s="132">
        <f t="shared" si="132"/>
        <v>2052</v>
      </c>
      <c r="DV5" s="132">
        <f t="shared" si="132"/>
        <v>2052</v>
      </c>
      <c r="DW5" s="132">
        <f t="shared" si="132"/>
        <v>2053</v>
      </c>
      <c r="DX5" s="132">
        <f t="shared" si="132"/>
        <v>2053</v>
      </c>
      <c r="DY5" s="132">
        <f t="shared" si="132"/>
        <v>2053</v>
      </c>
      <c r="DZ5" s="132">
        <f t="shared" si="132"/>
        <v>2053</v>
      </c>
      <c r="EA5" s="132">
        <f t="shared" si="132"/>
        <v>2054</v>
      </c>
      <c r="EB5" s="132">
        <f t="shared" si="132"/>
        <v>2054</v>
      </c>
      <c r="EC5" s="132">
        <f t="shared" si="132"/>
        <v>2054</v>
      </c>
      <c r="ED5" s="132">
        <f t="shared" si="132"/>
        <v>2054</v>
      </c>
      <c r="EE5" s="132">
        <f t="shared" si="132"/>
        <v>2055</v>
      </c>
      <c r="EF5" s="132">
        <f t="shared" si="132"/>
        <v>2055</v>
      </c>
      <c r="EG5" s="132">
        <f t="shared" si="132"/>
        <v>2055</v>
      </c>
      <c r="EH5" s="132">
        <f t="shared" si="132"/>
        <v>2055</v>
      </c>
      <c r="EI5" s="132">
        <f t="shared" si="132"/>
        <v>2056</v>
      </c>
      <c r="EJ5" s="132">
        <f t="shared" si="132"/>
        <v>2056</v>
      </c>
      <c r="EK5" s="132">
        <f t="shared" si="132"/>
        <v>2056</v>
      </c>
      <c r="EL5" s="132">
        <f t="shared" si="132"/>
        <v>2056</v>
      </c>
      <c r="EM5" s="132">
        <f t="shared" si="132"/>
        <v>2057</v>
      </c>
      <c r="EN5" s="132">
        <f t="shared" si="132"/>
        <v>2057</v>
      </c>
      <c r="EO5" s="132">
        <f t="shared" si="132"/>
        <v>2057</v>
      </c>
      <c r="EP5" s="132">
        <f t="shared" ref="EP5" si="133">YEAR(EP4)</f>
        <v>2057</v>
      </c>
    </row>
    <row r="6" spans="1:146" s="1" customFormat="1" ht="14.1" customHeight="1">
      <c r="A6" s="2"/>
      <c r="B6" s="1" t="s">
        <v>258</v>
      </c>
      <c r="C6" s="498"/>
      <c r="D6" s="499"/>
      <c r="E6" s="500">
        <f>SUM(G6:AE6)</f>
        <v>16</v>
      </c>
      <c r="F6" s="501"/>
      <c r="G6" s="501">
        <f>Assum!G42</f>
        <v>0</v>
      </c>
      <c r="H6" s="501">
        <f>Assum!H42</f>
        <v>0</v>
      </c>
      <c r="I6" s="501">
        <f>Assum!I42</f>
        <v>0</v>
      </c>
      <c r="J6" s="501">
        <f>Assum!J42</f>
        <v>0</v>
      </c>
      <c r="K6" s="501">
        <f>Assum!K42</f>
        <v>0</v>
      </c>
      <c r="L6" s="501">
        <f>Assum!L42</f>
        <v>1</v>
      </c>
      <c r="M6" s="501">
        <f>Assum!M42</f>
        <v>3</v>
      </c>
      <c r="N6" s="501">
        <f>Assum!N42</f>
        <v>3</v>
      </c>
      <c r="O6" s="501">
        <f>Assum!O42</f>
        <v>3</v>
      </c>
      <c r="P6" s="501">
        <f>Assum!P42</f>
        <v>3</v>
      </c>
      <c r="Q6" s="501">
        <f>Assum!Q42</f>
        <v>3</v>
      </c>
      <c r="R6" s="501">
        <f>Assum!R42</f>
        <v>0</v>
      </c>
      <c r="S6" s="501">
        <f>Assum!S42</f>
        <v>0</v>
      </c>
      <c r="T6" s="501">
        <f>Assum!T42</f>
        <v>0</v>
      </c>
      <c r="U6" s="501">
        <f>Assum!U42</f>
        <v>0</v>
      </c>
      <c r="V6" s="501">
        <f>Assum!V42</f>
        <v>0</v>
      </c>
      <c r="W6" s="501">
        <f>Assum!W42</f>
        <v>0</v>
      </c>
      <c r="X6" s="501">
        <f>Assum!X42</f>
        <v>0</v>
      </c>
      <c r="Y6" s="501">
        <f>Assum!Y42</f>
        <v>0</v>
      </c>
      <c r="Z6" s="501">
        <f>Assum!Z42</f>
        <v>0</v>
      </c>
      <c r="AA6" s="501">
        <f>Assum!AA42</f>
        <v>0</v>
      </c>
      <c r="AB6" s="501">
        <f>Assum!AB42</f>
        <v>0</v>
      </c>
      <c r="AC6" s="501">
        <f>Assum!AC42</f>
        <v>0</v>
      </c>
      <c r="AD6" s="501">
        <f>Assum!AD42</f>
        <v>0</v>
      </c>
      <c r="AE6" s="501">
        <f>Assum!AE42</f>
        <v>0</v>
      </c>
      <c r="AF6" s="501">
        <f>Assum!AF42</f>
        <v>0</v>
      </c>
      <c r="AG6" s="501">
        <f>Assum!AG42</f>
        <v>0</v>
      </c>
      <c r="AH6" s="501">
        <f>Assum!AH42</f>
        <v>0</v>
      </c>
      <c r="AI6" s="501">
        <f>Assum!AI42</f>
        <v>0</v>
      </c>
      <c r="AJ6" s="501">
        <f>Assum!AJ42</f>
        <v>0</v>
      </c>
      <c r="AK6" s="501">
        <f>Assum!AK42</f>
        <v>0</v>
      </c>
      <c r="AL6" s="501">
        <f>Assum!AL42</f>
        <v>0</v>
      </c>
      <c r="AM6" s="501">
        <f>Assum!AM42</f>
        <v>0</v>
      </c>
      <c r="AN6" s="501">
        <f>Assum!AN42</f>
        <v>0</v>
      </c>
      <c r="AO6" s="501">
        <f>Assum!AO42</f>
        <v>0</v>
      </c>
      <c r="AP6" s="501">
        <f>Assum!AP42</f>
        <v>0</v>
      </c>
      <c r="AQ6" s="501">
        <f>Assum!AQ42</f>
        <v>0</v>
      </c>
      <c r="AR6" s="501">
        <f>Assum!AR42</f>
        <v>0</v>
      </c>
      <c r="AS6" s="501">
        <f>Assum!AS42</f>
        <v>0</v>
      </c>
      <c r="AT6" s="501">
        <f>Assum!AT42</f>
        <v>0</v>
      </c>
      <c r="AU6" s="501">
        <f>Assum!AU42</f>
        <v>0</v>
      </c>
      <c r="AV6" s="501">
        <f>Assum!AV42</f>
        <v>0</v>
      </c>
      <c r="AW6" s="501">
        <f>Assum!AW42</f>
        <v>0</v>
      </c>
      <c r="AX6" s="501">
        <f>Assum!AX42</f>
        <v>0</v>
      </c>
      <c r="AY6" s="501">
        <f>Assum!AY42</f>
        <v>0</v>
      </c>
      <c r="AZ6" s="501">
        <f>Assum!AZ42</f>
        <v>0</v>
      </c>
      <c r="BA6" s="501">
        <f>Assum!BA42</f>
        <v>0</v>
      </c>
      <c r="BB6" s="501">
        <f>Assum!BB42</f>
        <v>0</v>
      </c>
      <c r="BC6" s="501">
        <f>Assum!BC42</f>
        <v>0</v>
      </c>
      <c r="BD6" s="501">
        <f>Assum!BD42</f>
        <v>0</v>
      </c>
      <c r="BE6" s="501">
        <f>Assum!BE42</f>
        <v>0</v>
      </c>
      <c r="BF6" s="501">
        <f>Assum!BF42</f>
        <v>0</v>
      </c>
      <c r="BG6" s="501">
        <f>Assum!BG42</f>
        <v>0</v>
      </c>
      <c r="BH6" s="501">
        <f>Assum!BH42</f>
        <v>0</v>
      </c>
      <c r="BI6" s="501">
        <f>Assum!BI42</f>
        <v>0</v>
      </c>
      <c r="BJ6" s="501">
        <f>Assum!BJ42</f>
        <v>0</v>
      </c>
      <c r="BK6" s="501">
        <f>Assum!BK42</f>
        <v>0</v>
      </c>
      <c r="BL6" s="501">
        <f>Assum!BL42</f>
        <v>0</v>
      </c>
      <c r="BM6" s="501">
        <f>Assum!BM42</f>
        <v>0</v>
      </c>
      <c r="BN6" s="501">
        <f>Assum!BN42</f>
        <v>0</v>
      </c>
      <c r="BO6" s="501">
        <f>Assum!BO42</f>
        <v>0</v>
      </c>
      <c r="BP6" s="501">
        <f>Assum!BP42</f>
        <v>0</v>
      </c>
      <c r="BQ6" s="501">
        <f>Assum!BQ42</f>
        <v>0</v>
      </c>
      <c r="BR6" s="501">
        <f>Assum!BR42</f>
        <v>0</v>
      </c>
      <c r="BS6" s="501">
        <f>Assum!BS42</f>
        <v>0</v>
      </c>
      <c r="BT6" s="501">
        <f>Assum!BT42</f>
        <v>0</v>
      </c>
      <c r="BU6" s="501">
        <f>Assum!BU42</f>
        <v>0</v>
      </c>
      <c r="BV6" s="501">
        <f>Assum!BV42</f>
        <v>0</v>
      </c>
      <c r="BW6" s="501">
        <f>Assum!BW42</f>
        <v>0</v>
      </c>
      <c r="BX6" s="501">
        <f>Assum!BX42</f>
        <v>0</v>
      </c>
      <c r="BY6" s="501">
        <f>Assum!BY42</f>
        <v>0</v>
      </c>
      <c r="BZ6" s="501">
        <f>Assum!BZ42</f>
        <v>0</v>
      </c>
      <c r="CA6" s="501">
        <f>Assum!CA42</f>
        <v>0</v>
      </c>
      <c r="CB6" s="501">
        <f>Assum!CB42</f>
        <v>0</v>
      </c>
      <c r="CC6" s="501">
        <f>Assum!CC42</f>
        <v>0</v>
      </c>
      <c r="CD6" s="501">
        <f>Assum!CD42</f>
        <v>0</v>
      </c>
      <c r="CE6" s="501">
        <f>Assum!CE42</f>
        <v>0</v>
      </c>
      <c r="CF6" s="501">
        <f>Assum!CF42</f>
        <v>0</v>
      </c>
      <c r="CG6" s="501">
        <f>Assum!CG42</f>
        <v>0</v>
      </c>
      <c r="CH6" s="501">
        <f>Assum!CH42</f>
        <v>0</v>
      </c>
      <c r="CI6" s="501">
        <f>Assum!CI42</f>
        <v>0</v>
      </c>
      <c r="CJ6" s="501">
        <f>Assum!CJ42</f>
        <v>0</v>
      </c>
      <c r="CK6" s="501">
        <f>Assum!CK42</f>
        <v>0</v>
      </c>
      <c r="CL6" s="501">
        <f>Assum!CL42</f>
        <v>0</v>
      </c>
      <c r="CM6" s="501">
        <f>Assum!CM42</f>
        <v>0</v>
      </c>
      <c r="CN6" s="501">
        <f>Assum!CN42</f>
        <v>0</v>
      </c>
      <c r="CO6" s="501">
        <f>Assum!CO42</f>
        <v>0</v>
      </c>
      <c r="CP6" s="501">
        <f>Assum!CP42</f>
        <v>0</v>
      </c>
      <c r="CQ6" s="501">
        <f>Assum!CQ42</f>
        <v>0</v>
      </c>
      <c r="CR6" s="501">
        <f>Assum!CR42</f>
        <v>0</v>
      </c>
      <c r="CS6" s="501">
        <f>Assum!CS42</f>
        <v>0</v>
      </c>
      <c r="CT6" s="501">
        <f>Assum!CT42</f>
        <v>0</v>
      </c>
      <c r="CU6" s="501">
        <f>Assum!CU42</f>
        <v>0</v>
      </c>
      <c r="CV6" s="501">
        <f>Assum!CV42</f>
        <v>0</v>
      </c>
      <c r="CW6" s="501">
        <f>Assum!CW42</f>
        <v>0</v>
      </c>
      <c r="CX6" s="501">
        <f>Assum!CX42</f>
        <v>0</v>
      </c>
      <c r="CY6" s="501">
        <f>Assum!CY42</f>
        <v>0</v>
      </c>
      <c r="CZ6" s="501">
        <f>Assum!CZ42</f>
        <v>0</v>
      </c>
      <c r="DA6" s="501">
        <f>Assum!DA42</f>
        <v>0</v>
      </c>
      <c r="DB6" s="501">
        <f>Assum!DB42</f>
        <v>0</v>
      </c>
      <c r="DC6" s="501">
        <f>Assum!DC42</f>
        <v>0</v>
      </c>
      <c r="DD6" s="501">
        <f>Assum!DD42</f>
        <v>0</v>
      </c>
      <c r="DE6" s="501">
        <f>Assum!DE42</f>
        <v>0</v>
      </c>
      <c r="DF6" s="501">
        <f>Assum!DF42</f>
        <v>0</v>
      </c>
      <c r="DG6" s="501">
        <f>Assum!DG42</f>
        <v>0</v>
      </c>
      <c r="DH6" s="501">
        <f>Assum!DH42</f>
        <v>0</v>
      </c>
      <c r="DI6" s="501">
        <f>Assum!DI42</f>
        <v>0</v>
      </c>
      <c r="DJ6" s="501">
        <f>Assum!DJ42</f>
        <v>0</v>
      </c>
      <c r="DK6" s="501">
        <f>Assum!DK42</f>
        <v>0</v>
      </c>
      <c r="DL6" s="501">
        <f>Assum!DL42</f>
        <v>0</v>
      </c>
      <c r="DM6" s="501">
        <f>Assum!DM42</f>
        <v>0</v>
      </c>
      <c r="DN6" s="501">
        <f>Assum!DN42</f>
        <v>0</v>
      </c>
      <c r="DO6" s="501">
        <f>Assum!DO42</f>
        <v>0</v>
      </c>
      <c r="DP6" s="501">
        <f>Assum!DP42</f>
        <v>0</v>
      </c>
      <c r="DQ6" s="501">
        <f>Assum!DQ42</f>
        <v>0</v>
      </c>
      <c r="DR6" s="501">
        <f>Assum!DR42</f>
        <v>0</v>
      </c>
      <c r="DS6" s="501">
        <f>Assum!DS42</f>
        <v>0</v>
      </c>
      <c r="DT6" s="501">
        <f>Assum!DT42</f>
        <v>0</v>
      </c>
      <c r="DU6" s="501">
        <f>Assum!DU42</f>
        <v>0</v>
      </c>
      <c r="DV6" s="501">
        <f>Assum!DV42</f>
        <v>0</v>
      </c>
      <c r="DW6" s="501">
        <f>Assum!DW42</f>
        <v>0</v>
      </c>
      <c r="DX6" s="501">
        <f>Assum!DX42</f>
        <v>0</v>
      </c>
      <c r="DY6" s="501">
        <f>Assum!DY42</f>
        <v>0</v>
      </c>
      <c r="DZ6" s="501">
        <f>Assum!DZ42</f>
        <v>0</v>
      </c>
      <c r="EA6" s="501">
        <f>Assum!EA42</f>
        <v>0</v>
      </c>
      <c r="EB6" s="501">
        <f>Assum!EB42</f>
        <v>0</v>
      </c>
      <c r="EC6" s="501">
        <f>Assum!EC42</f>
        <v>0</v>
      </c>
      <c r="ED6" s="501">
        <f>Assum!ED42</f>
        <v>0</v>
      </c>
      <c r="EE6" s="501">
        <f>Assum!EE42</f>
        <v>0</v>
      </c>
      <c r="EF6" s="501">
        <f>Assum!EF42</f>
        <v>0</v>
      </c>
      <c r="EG6" s="501">
        <f>Assum!EG42</f>
        <v>0</v>
      </c>
      <c r="EH6" s="501">
        <f>Assum!EH42</f>
        <v>0</v>
      </c>
      <c r="EI6" s="501">
        <f>Assum!EI42</f>
        <v>0</v>
      </c>
      <c r="EJ6" s="501">
        <f>Assum!EJ42</f>
        <v>0</v>
      </c>
      <c r="EK6" s="501">
        <f>Assum!EK42</f>
        <v>0</v>
      </c>
      <c r="EL6" s="501">
        <f>Assum!EL42</f>
        <v>0</v>
      </c>
      <c r="EM6" s="501">
        <f>Assum!EM42</f>
        <v>0</v>
      </c>
      <c r="EN6" s="501">
        <f>Assum!EN42</f>
        <v>0</v>
      </c>
      <c r="EO6" s="501">
        <f>Assum!EO42</f>
        <v>0</v>
      </c>
      <c r="EP6" s="501">
        <f>Assum!EP42</f>
        <v>0</v>
      </c>
    </row>
    <row r="7" spans="1:146" s="1" customFormat="1" ht="14.1" customHeight="1">
      <c r="A7" s="2"/>
      <c r="B7" s="1" t="s">
        <v>705</v>
      </c>
      <c r="C7" s="498"/>
      <c r="D7" s="499"/>
      <c r="E7" s="500">
        <f t="shared" ref="E7" ca="1" si="134">SUM(G7:AE7)</f>
        <v>42</v>
      </c>
      <c r="F7" s="501"/>
      <c r="G7" s="501">
        <f>Assum!G44</f>
        <v>0</v>
      </c>
      <c r="H7" s="501">
        <f ca="1">Assum!H44</f>
        <v>0</v>
      </c>
      <c r="I7" s="501">
        <f ca="1">Assum!I44</f>
        <v>0</v>
      </c>
      <c r="J7" s="501">
        <f ca="1">Assum!J44</f>
        <v>0</v>
      </c>
      <c r="K7" s="501">
        <f ca="1">Assum!K44</f>
        <v>0</v>
      </c>
      <c r="L7" s="501">
        <f ca="1">Assum!L44</f>
        <v>0</v>
      </c>
      <c r="M7" s="501">
        <f ca="1">Assum!M44</f>
        <v>0</v>
      </c>
      <c r="N7" s="501">
        <f ca="1">Assum!N44</f>
        <v>0</v>
      </c>
      <c r="O7" s="501">
        <f ca="1">Assum!O44</f>
        <v>0</v>
      </c>
      <c r="P7" s="501">
        <f ca="1">Assum!P44</f>
        <v>0</v>
      </c>
      <c r="Q7" s="501">
        <f ca="1">Assum!Q44</f>
        <v>0</v>
      </c>
      <c r="R7" s="501">
        <f ca="1">Assum!R44</f>
        <v>3</v>
      </c>
      <c r="S7" s="501">
        <f ca="1">Assum!S44</f>
        <v>3</v>
      </c>
      <c r="T7" s="501">
        <f ca="1">Assum!T44</f>
        <v>3</v>
      </c>
      <c r="U7" s="501">
        <f ca="1">Assum!U44</f>
        <v>3</v>
      </c>
      <c r="V7" s="501">
        <f ca="1">Assum!V44</f>
        <v>3</v>
      </c>
      <c r="W7" s="501">
        <f ca="1">Assum!W44</f>
        <v>3</v>
      </c>
      <c r="X7" s="501">
        <f ca="1">Assum!X44</f>
        <v>3</v>
      </c>
      <c r="Y7" s="501">
        <f ca="1">Assum!Y44</f>
        <v>3</v>
      </c>
      <c r="Z7" s="501">
        <f ca="1">Assum!Z44</f>
        <v>3</v>
      </c>
      <c r="AA7" s="501">
        <f ca="1">Assum!AA44</f>
        <v>3</v>
      </c>
      <c r="AB7" s="501">
        <f ca="1">Assum!AB44</f>
        <v>3</v>
      </c>
      <c r="AC7" s="501">
        <f ca="1">Assum!AC44</f>
        <v>3</v>
      </c>
      <c r="AD7" s="501">
        <f ca="1">Assum!AD44</f>
        <v>3</v>
      </c>
      <c r="AE7" s="501">
        <f ca="1">Assum!AE44</f>
        <v>3</v>
      </c>
      <c r="AF7" s="501">
        <f ca="1">Assum!AF44</f>
        <v>3</v>
      </c>
      <c r="AG7" s="501">
        <f ca="1">Assum!AG44</f>
        <v>3</v>
      </c>
      <c r="AH7" s="501">
        <f ca="1">Assum!AH44</f>
        <v>3</v>
      </c>
      <c r="AI7" s="501">
        <f ca="1">Assum!AI44</f>
        <v>3</v>
      </c>
      <c r="AJ7" s="501">
        <f ca="1">Assum!AJ44</f>
        <v>3</v>
      </c>
      <c r="AK7" s="501">
        <f ca="1">Assum!AK44</f>
        <v>3</v>
      </c>
      <c r="AL7" s="501">
        <f ca="1">Assum!AL44</f>
        <v>3</v>
      </c>
      <c r="AM7" s="501">
        <f ca="1">Assum!AM44</f>
        <v>3</v>
      </c>
      <c r="AN7" s="501">
        <f ca="1">Assum!AN44</f>
        <v>3</v>
      </c>
      <c r="AO7" s="501">
        <f ca="1">Assum!AO44</f>
        <v>3</v>
      </c>
      <c r="AP7" s="501">
        <f ca="1">Assum!AP44</f>
        <v>3</v>
      </c>
      <c r="AQ7" s="501">
        <f ca="1">Assum!AQ44</f>
        <v>3</v>
      </c>
      <c r="AR7" s="501">
        <f ca="1">Assum!AR44</f>
        <v>3</v>
      </c>
      <c r="AS7" s="501">
        <f ca="1">Assum!AS44</f>
        <v>3</v>
      </c>
      <c r="AT7" s="501">
        <f ca="1">Assum!AT44</f>
        <v>3</v>
      </c>
      <c r="AU7" s="501">
        <f ca="1">Assum!AU44</f>
        <v>3</v>
      </c>
      <c r="AV7" s="501">
        <f ca="1">Assum!AV44</f>
        <v>3</v>
      </c>
      <c r="AW7" s="501">
        <f ca="1">Assum!AW44</f>
        <v>3</v>
      </c>
      <c r="AX7" s="501">
        <f ca="1">Assum!AX44</f>
        <v>3</v>
      </c>
      <c r="AY7" s="501">
        <f ca="1">Assum!AY44</f>
        <v>3</v>
      </c>
      <c r="AZ7" s="501">
        <f ca="1">Assum!AZ44</f>
        <v>3</v>
      </c>
      <c r="BA7" s="501">
        <f ca="1">Assum!BA44</f>
        <v>3</v>
      </c>
      <c r="BB7" s="501">
        <f ca="1">Assum!BB44</f>
        <v>3</v>
      </c>
      <c r="BC7" s="501">
        <f ca="1">Assum!BC44</f>
        <v>3</v>
      </c>
      <c r="BD7" s="501">
        <f ca="1">Assum!BD44</f>
        <v>3</v>
      </c>
      <c r="BE7" s="501">
        <f ca="1">Assum!BE44</f>
        <v>3</v>
      </c>
      <c r="BF7" s="501">
        <f ca="1">Assum!BF44</f>
        <v>3</v>
      </c>
      <c r="BG7" s="501">
        <f ca="1">Assum!BG44</f>
        <v>3</v>
      </c>
      <c r="BH7" s="501">
        <f ca="1">Assum!BH44</f>
        <v>3</v>
      </c>
      <c r="BI7" s="501">
        <f ca="1">Assum!BI44</f>
        <v>3</v>
      </c>
      <c r="BJ7" s="501">
        <f ca="1">Assum!BJ44</f>
        <v>3</v>
      </c>
      <c r="BK7" s="501">
        <f ca="1">Assum!BK44</f>
        <v>3</v>
      </c>
      <c r="BL7" s="501">
        <f ca="1">Assum!BL44</f>
        <v>3</v>
      </c>
      <c r="BM7" s="501">
        <f ca="1">Assum!BM44</f>
        <v>3</v>
      </c>
      <c r="BN7" s="501">
        <f ca="1">Assum!BN44</f>
        <v>3</v>
      </c>
      <c r="BO7" s="501">
        <f ca="1">Assum!BO44</f>
        <v>3</v>
      </c>
      <c r="BP7" s="501">
        <f ca="1">Assum!BP44</f>
        <v>3</v>
      </c>
      <c r="BQ7" s="501">
        <f ca="1">Assum!BQ44</f>
        <v>3</v>
      </c>
      <c r="BR7" s="501">
        <f ca="1">Assum!BR44</f>
        <v>3</v>
      </c>
      <c r="BS7" s="501">
        <f ca="1">Assum!BS44</f>
        <v>3</v>
      </c>
      <c r="BT7" s="501">
        <f ca="1">Assum!BT44</f>
        <v>3</v>
      </c>
      <c r="BU7" s="501">
        <f ca="1">Assum!BU44</f>
        <v>3</v>
      </c>
      <c r="BV7" s="501">
        <f ca="1">Assum!BV44</f>
        <v>3</v>
      </c>
      <c r="BW7" s="501">
        <f ca="1">Assum!BW44</f>
        <v>3</v>
      </c>
      <c r="BX7" s="501">
        <f ca="1">Assum!BX44</f>
        <v>3</v>
      </c>
      <c r="BY7" s="501">
        <f ca="1">Assum!BY44</f>
        <v>3</v>
      </c>
      <c r="BZ7" s="501">
        <f ca="1">Assum!BZ44</f>
        <v>3</v>
      </c>
      <c r="CA7" s="501">
        <f ca="1">Assum!CA44</f>
        <v>3</v>
      </c>
      <c r="CB7" s="501">
        <f ca="1">Assum!CB44</f>
        <v>3</v>
      </c>
      <c r="CC7" s="501">
        <f ca="1">Assum!CC44</f>
        <v>3</v>
      </c>
      <c r="CD7" s="501">
        <f ca="1">Assum!CD44</f>
        <v>3</v>
      </c>
      <c r="CE7" s="501">
        <f ca="1">Assum!CE44</f>
        <v>3</v>
      </c>
      <c r="CF7" s="501">
        <f ca="1">Assum!CF44</f>
        <v>3</v>
      </c>
      <c r="CG7" s="501">
        <f ca="1">Assum!CG44</f>
        <v>3</v>
      </c>
      <c r="CH7" s="501">
        <f ca="1">Assum!CH44</f>
        <v>3</v>
      </c>
      <c r="CI7" s="501">
        <f ca="1">Assum!CI44</f>
        <v>3</v>
      </c>
      <c r="CJ7" s="501">
        <f ca="1">Assum!CJ44</f>
        <v>3</v>
      </c>
      <c r="CK7" s="501">
        <f ca="1">Assum!CK44</f>
        <v>3</v>
      </c>
      <c r="CL7" s="501">
        <f ca="1">Assum!CL44</f>
        <v>3</v>
      </c>
      <c r="CM7" s="501">
        <f ca="1">Assum!CM44</f>
        <v>3</v>
      </c>
      <c r="CN7" s="501">
        <f ca="1">Assum!CN44</f>
        <v>3</v>
      </c>
      <c r="CO7" s="501">
        <f ca="1">Assum!CO44</f>
        <v>3</v>
      </c>
      <c r="CP7" s="501">
        <f ca="1">Assum!CP44</f>
        <v>3</v>
      </c>
      <c r="CQ7" s="501">
        <f ca="1">Assum!CQ44</f>
        <v>3</v>
      </c>
      <c r="CR7" s="501">
        <f ca="1">Assum!CR44</f>
        <v>3</v>
      </c>
      <c r="CS7" s="501">
        <f ca="1">Assum!CS44</f>
        <v>3</v>
      </c>
      <c r="CT7" s="501">
        <f ca="1">Assum!CT44</f>
        <v>0</v>
      </c>
      <c r="CU7" s="501">
        <f ca="1">Assum!CU44</f>
        <v>0</v>
      </c>
      <c r="CV7" s="501">
        <f ca="1">Assum!CV44</f>
        <v>0</v>
      </c>
      <c r="CW7" s="501">
        <f ca="1">Assum!CW44</f>
        <v>0</v>
      </c>
      <c r="CX7" s="501">
        <f ca="1">Assum!CX44</f>
        <v>0</v>
      </c>
      <c r="CY7" s="501">
        <f ca="1">Assum!CY44</f>
        <v>0</v>
      </c>
      <c r="CZ7" s="501">
        <f ca="1">Assum!CZ44</f>
        <v>0</v>
      </c>
      <c r="DA7" s="501">
        <f ca="1">Assum!DA44</f>
        <v>0</v>
      </c>
      <c r="DB7" s="501">
        <f ca="1">Assum!DB44</f>
        <v>0</v>
      </c>
      <c r="DC7" s="501">
        <f ca="1">Assum!DC44</f>
        <v>0</v>
      </c>
      <c r="DD7" s="501">
        <f ca="1">Assum!DD44</f>
        <v>0</v>
      </c>
      <c r="DE7" s="501">
        <f ca="1">Assum!DE44</f>
        <v>0</v>
      </c>
      <c r="DF7" s="501">
        <f ca="1">Assum!DF44</f>
        <v>0</v>
      </c>
      <c r="DG7" s="501">
        <f ca="1">Assum!DG44</f>
        <v>0</v>
      </c>
      <c r="DH7" s="501">
        <f ca="1">Assum!DH44</f>
        <v>0</v>
      </c>
      <c r="DI7" s="501">
        <f ca="1">Assum!DI44</f>
        <v>0</v>
      </c>
      <c r="DJ7" s="501">
        <f ca="1">Assum!DJ44</f>
        <v>0</v>
      </c>
      <c r="DK7" s="501">
        <f ca="1">Assum!DK44</f>
        <v>0</v>
      </c>
      <c r="DL7" s="501">
        <f ca="1">Assum!DL44</f>
        <v>0</v>
      </c>
      <c r="DM7" s="501">
        <f ca="1">Assum!DM44</f>
        <v>0</v>
      </c>
      <c r="DN7" s="501">
        <f ca="1">Assum!DN44</f>
        <v>0</v>
      </c>
      <c r="DO7" s="501">
        <f ca="1">Assum!DO44</f>
        <v>0</v>
      </c>
      <c r="DP7" s="501">
        <f ca="1">Assum!DP44</f>
        <v>0</v>
      </c>
      <c r="DQ7" s="501">
        <f ca="1">Assum!DQ44</f>
        <v>0</v>
      </c>
      <c r="DR7" s="501">
        <f ca="1">Assum!DR44</f>
        <v>0</v>
      </c>
      <c r="DS7" s="501">
        <f ca="1">Assum!DS44</f>
        <v>0</v>
      </c>
      <c r="DT7" s="501">
        <f ca="1">Assum!DT44</f>
        <v>0</v>
      </c>
      <c r="DU7" s="501">
        <f ca="1">Assum!DU44</f>
        <v>0</v>
      </c>
      <c r="DV7" s="501">
        <f ca="1">Assum!DV44</f>
        <v>0</v>
      </c>
      <c r="DW7" s="501">
        <f ca="1">Assum!DW44</f>
        <v>0</v>
      </c>
      <c r="DX7" s="501">
        <f ca="1">Assum!DX44</f>
        <v>0</v>
      </c>
      <c r="DY7" s="501">
        <f ca="1">Assum!DY44</f>
        <v>0</v>
      </c>
      <c r="DZ7" s="501">
        <f ca="1">Assum!DZ44</f>
        <v>0</v>
      </c>
      <c r="EA7" s="501">
        <f ca="1">Assum!EA44</f>
        <v>0</v>
      </c>
      <c r="EB7" s="501">
        <f ca="1">Assum!EB44</f>
        <v>0</v>
      </c>
      <c r="EC7" s="501">
        <f ca="1">Assum!EC44</f>
        <v>0</v>
      </c>
      <c r="ED7" s="501">
        <f ca="1">Assum!ED44</f>
        <v>0</v>
      </c>
      <c r="EE7" s="501">
        <f ca="1">Assum!EE44</f>
        <v>0</v>
      </c>
      <c r="EF7" s="501">
        <f ca="1">Assum!EF44</f>
        <v>0</v>
      </c>
      <c r="EG7" s="501">
        <f ca="1">Assum!EG44</f>
        <v>0</v>
      </c>
      <c r="EH7" s="501">
        <f ca="1">Assum!EH44</f>
        <v>0</v>
      </c>
      <c r="EI7" s="501">
        <f ca="1">Assum!EI44</f>
        <v>0</v>
      </c>
      <c r="EJ7" s="501">
        <f ca="1">Assum!EJ44</f>
        <v>0</v>
      </c>
      <c r="EK7" s="501">
        <f ca="1">Assum!EK44</f>
        <v>0</v>
      </c>
      <c r="EL7" s="501">
        <f ca="1">Assum!EL44</f>
        <v>0</v>
      </c>
      <c r="EM7" s="501">
        <f ca="1">Assum!EM44</f>
        <v>0</v>
      </c>
      <c r="EN7" s="501">
        <f ca="1">Assum!EN44</f>
        <v>0</v>
      </c>
      <c r="EO7" s="501">
        <f ca="1">Assum!EO44</f>
        <v>0</v>
      </c>
      <c r="EP7" s="501">
        <f ca="1">Assum!EP44</f>
        <v>0</v>
      </c>
    </row>
    <row r="8" spans="1:146" s="15" customFormat="1" ht="14.1" customHeight="1">
      <c r="A8" s="37"/>
      <c r="B8" s="502"/>
      <c r="C8" s="503"/>
      <c r="D8" s="504"/>
      <c r="E8" s="503"/>
      <c r="F8" s="502"/>
      <c r="G8" s="502"/>
      <c r="H8" s="502"/>
      <c r="I8" s="502"/>
      <c r="J8" s="502"/>
      <c r="K8" s="502"/>
      <c r="L8" s="502"/>
      <c r="M8" s="502"/>
      <c r="N8" s="502"/>
      <c r="O8" s="502"/>
      <c r="P8" s="502"/>
      <c r="Q8" s="502"/>
      <c r="R8" s="502"/>
      <c r="S8" s="502"/>
      <c r="T8" s="502"/>
      <c r="U8" s="502"/>
      <c r="V8" s="502"/>
      <c r="W8" s="502"/>
      <c r="X8" s="502"/>
      <c r="Y8" s="502"/>
      <c r="Z8" s="502"/>
      <c r="AA8" s="502"/>
      <c r="AB8" s="502"/>
      <c r="AC8" s="502"/>
      <c r="AD8" s="502"/>
      <c r="AE8" s="502"/>
      <c r="AF8" s="502"/>
      <c r="AG8" s="502"/>
      <c r="AH8" s="502"/>
      <c r="AI8" s="502"/>
      <c r="AJ8" s="502"/>
      <c r="AK8" s="502"/>
      <c r="AL8" s="502"/>
      <c r="AM8" s="502"/>
      <c r="AN8" s="502"/>
      <c r="AO8" s="502"/>
      <c r="AP8" s="502"/>
      <c r="AQ8" s="502"/>
      <c r="AR8" s="502"/>
      <c r="AS8" s="502"/>
      <c r="AT8" s="502"/>
      <c r="AU8" s="502"/>
      <c r="AV8" s="502"/>
      <c r="AW8" s="502"/>
      <c r="AX8" s="502"/>
      <c r="AY8" s="502"/>
      <c r="AZ8" s="502"/>
      <c r="BA8" s="502"/>
      <c r="BB8" s="502"/>
      <c r="BC8" s="502"/>
      <c r="BD8" s="502"/>
      <c r="BE8" s="502"/>
      <c r="BF8" s="502"/>
      <c r="BG8" s="502"/>
      <c r="BH8" s="502"/>
      <c r="BI8" s="502"/>
      <c r="BJ8" s="502"/>
      <c r="BK8" s="502"/>
      <c r="BL8" s="502"/>
      <c r="BM8" s="502"/>
      <c r="BN8" s="502"/>
      <c r="BO8" s="502"/>
      <c r="BP8" s="502"/>
      <c r="BQ8" s="502"/>
      <c r="BR8" s="502"/>
      <c r="BS8" s="502"/>
      <c r="BT8" s="502"/>
      <c r="BU8" s="502"/>
      <c r="BV8" s="502"/>
      <c r="BW8" s="502"/>
      <c r="BX8" s="502"/>
      <c r="BY8" s="502"/>
      <c r="BZ8" s="502"/>
      <c r="CA8" s="502"/>
      <c r="CB8" s="502"/>
      <c r="CC8" s="502"/>
      <c r="CD8" s="502"/>
      <c r="CE8" s="502"/>
      <c r="CF8" s="502"/>
      <c r="CG8" s="502"/>
      <c r="CH8" s="502"/>
      <c r="CI8" s="502"/>
      <c r="CJ8" s="502"/>
      <c r="CK8" s="502"/>
      <c r="CL8" s="502"/>
      <c r="CM8" s="502"/>
      <c r="CN8" s="502"/>
      <c r="CO8" s="502"/>
      <c r="CP8" s="502"/>
      <c r="CQ8" s="502"/>
      <c r="CR8" s="502"/>
      <c r="CS8" s="502"/>
      <c r="CT8" s="502"/>
      <c r="CU8" s="502"/>
      <c r="CV8" s="502"/>
      <c r="CW8" s="502"/>
      <c r="CX8" s="502"/>
      <c r="CY8" s="502"/>
      <c r="CZ8" s="502"/>
      <c r="DA8" s="502"/>
      <c r="DB8" s="502"/>
      <c r="DC8" s="502"/>
      <c r="DD8" s="502"/>
      <c r="DE8" s="502"/>
      <c r="DF8" s="502"/>
      <c r="DG8" s="502"/>
      <c r="DH8" s="502"/>
      <c r="DI8" s="502"/>
      <c r="DJ8" s="502"/>
      <c r="DK8" s="502"/>
      <c r="DL8" s="502"/>
      <c r="DM8" s="502"/>
      <c r="DN8" s="502"/>
      <c r="DO8" s="502"/>
      <c r="DP8" s="502"/>
      <c r="DQ8" s="502"/>
      <c r="DR8" s="502"/>
      <c r="DS8" s="502"/>
      <c r="DT8" s="502"/>
      <c r="DU8" s="502"/>
      <c r="DV8" s="502"/>
      <c r="DW8" s="502"/>
      <c r="DX8" s="502"/>
      <c r="DY8" s="502"/>
      <c r="DZ8" s="502"/>
      <c r="EA8" s="502"/>
      <c r="EB8" s="502"/>
      <c r="EC8" s="502"/>
      <c r="ED8" s="502"/>
      <c r="EE8" s="502"/>
      <c r="EF8" s="502"/>
      <c r="EG8" s="502"/>
      <c r="EH8" s="502"/>
      <c r="EI8" s="502"/>
      <c r="EJ8" s="502"/>
      <c r="EK8" s="502"/>
      <c r="EL8" s="502"/>
      <c r="EM8" s="502"/>
      <c r="EN8" s="502"/>
      <c r="EO8" s="502"/>
      <c r="EP8" s="502"/>
    </row>
    <row r="9" spans="1:146" ht="14.1" customHeight="1"/>
    <row r="10" spans="1:146" s="1" customFormat="1" ht="14.1" customHeight="1">
      <c r="A10" s="169" t="s">
        <v>264</v>
      </c>
      <c r="B10" s="169"/>
      <c r="C10" s="505"/>
      <c r="D10" s="496"/>
      <c r="E10" s="506"/>
      <c r="F10" s="330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4"/>
      <c r="V10" s="274"/>
      <c r="W10" s="274"/>
      <c r="X10" s="274"/>
      <c r="Y10" s="274"/>
      <c r="Z10" s="274"/>
      <c r="AA10" s="274"/>
      <c r="AB10" s="274"/>
      <c r="AC10" s="274"/>
      <c r="AD10" s="274"/>
      <c r="AE10" s="274"/>
      <c r="AF10" s="274"/>
      <c r="AG10" s="274"/>
      <c r="AH10" s="274"/>
      <c r="AI10" s="274"/>
      <c r="AJ10" s="274"/>
      <c r="AK10" s="274"/>
      <c r="AL10" s="274"/>
      <c r="AM10" s="274"/>
      <c r="AN10" s="274"/>
      <c r="AO10" s="274"/>
      <c r="AP10" s="274"/>
      <c r="AQ10" s="274"/>
      <c r="AR10" s="274"/>
      <c r="AS10" s="274"/>
      <c r="AT10" s="274"/>
      <c r="AU10" s="274"/>
      <c r="AV10" s="274"/>
      <c r="AW10" s="274"/>
      <c r="AX10" s="274"/>
      <c r="AY10" s="274"/>
      <c r="AZ10" s="274"/>
      <c r="BA10" s="274"/>
      <c r="BB10" s="274"/>
      <c r="BC10" s="274"/>
      <c r="BD10" s="274"/>
      <c r="BE10" s="274"/>
      <c r="BF10" s="274"/>
      <c r="BG10" s="274"/>
      <c r="BH10" s="274"/>
      <c r="BI10" s="274"/>
      <c r="BJ10" s="274"/>
      <c r="BK10" s="274"/>
      <c r="BL10" s="274"/>
      <c r="BM10" s="274"/>
      <c r="BN10" s="274"/>
      <c r="BO10" s="274"/>
      <c r="BP10" s="274"/>
      <c r="BQ10" s="274"/>
      <c r="BR10" s="274"/>
      <c r="BS10" s="274"/>
      <c r="BT10" s="274"/>
      <c r="BU10" s="274"/>
      <c r="BV10" s="274"/>
      <c r="BW10" s="274"/>
      <c r="BX10" s="274"/>
      <c r="BY10" s="274"/>
      <c r="BZ10" s="274"/>
      <c r="CA10" s="274"/>
      <c r="CB10" s="274"/>
      <c r="CC10" s="274"/>
      <c r="CD10" s="274"/>
      <c r="CE10" s="274"/>
      <c r="CF10" s="274"/>
      <c r="CG10" s="274"/>
      <c r="CH10" s="274"/>
      <c r="CI10" s="274"/>
      <c r="CJ10" s="274"/>
      <c r="CK10" s="274"/>
      <c r="CL10" s="274"/>
      <c r="CM10" s="274"/>
      <c r="CN10" s="274"/>
      <c r="CO10" s="274"/>
      <c r="CP10" s="274"/>
      <c r="CQ10" s="274"/>
      <c r="CR10" s="274"/>
      <c r="CS10" s="274"/>
      <c r="CT10" s="274"/>
      <c r="CU10" s="274"/>
      <c r="CV10" s="274"/>
      <c r="CW10" s="274"/>
      <c r="CX10" s="274"/>
      <c r="CY10" s="274"/>
      <c r="CZ10" s="274"/>
      <c r="DA10" s="274"/>
      <c r="DB10" s="274"/>
      <c r="DC10" s="274"/>
      <c r="DD10" s="274"/>
      <c r="DE10" s="274"/>
      <c r="DF10" s="274"/>
      <c r="DG10" s="274"/>
      <c r="DH10" s="274"/>
      <c r="DI10" s="274"/>
      <c r="DJ10" s="274"/>
      <c r="DK10" s="274"/>
      <c r="DL10" s="274"/>
      <c r="DM10" s="274"/>
      <c r="DN10" s="274"/>
      <c r="DO10" s="274"/>
      <c r="DP10" s="274"/>
      <c r="DQ10" s="274"/>
      <c r="DR10" s="274"/>
      <c r="DS10" s="274"/>
      <c r="DT10" s="274"/>
      <c r="DU10" s="274"/>
      <c r="DV10" s="274"/>
      <c r="DW10" s="274"/>
      <c r="DX10" s="274"/>
      <c r="DY10" s="274"/>
      <c r="DZ10" s="274"/>
      <c r="EA10" s="274"/>
      <c r="EB10" s="274"/>
      <c r="EC10" s="274"/>
      <c r="ED10" s="274"/>
      <c r="EE10" s="274"/>
      <c r="EF10" s="274"/>
      <c r="EG10" s="274"/>
      <c r="EH10" s="274"/>
      <c r="EI10" s="274"/>
      <c r="EJ10" s="274"/>
      <c r="EK10" s="274"/>
      <c r="EL10" s="274"/>
      <c r="EM10" s="274"/>
      <c r="EN10" s="274"/>
      <c r="EO10" s="274"/>
      <c r="EP10" s="274"/>
    </row>
    <row r="11" spans="1:146" ht="14.1" customHeight="1"/>
    <row r="12" spans="1:146" s="15" customFormat="1" ht="14.1" customHeight="1">
      <c r="B12" s="15" t="s">
        <v>469</v>
      </c>
      <c r="C12" s="523"/>
      <c r="D12" s="128" t="s">
        <v>97</v>
      </c>
      <c r="E12" s="60">
        <f ca="1">SUM(G12:AD12)</f>
        <v>145000.00000000003</v>
      </c>
      <c r="F12" s="11"/>
      <c r="G12" s="10"/>
      <c r="H12" s="10"/>
      <c r="I12" s="10"/>
      <c r="J12" s="10"/>
      <c r="K12" s="10">
        <f ca="1">TIC!K25</f>
        <v>0</v>
      </c>
      <c r="L12" s="10">
        <f ca="1">TIC!L25</f>
        <v>34870.329224014487</v>
      </c>
      <c r="M12" s="10">
        <f ca="1">TIC!M25</f>
        <v>11428.745993715749</v>
      </c>
      <c r="N12" s="10">
        <f ca="1">TIC!N25</f>
        <v>22661.605471381699</v>
      </c>
      <c r="O12" s="10">
        <f ca="1">TIC!O25</f>
        <v>22987.724104216872</v>
      </c>
      <c r="P12" s="10">
        <f ca="1">TIC!P25</f>
        <v>24312.684914110774</v>
      </c>
      <c r="Q12" s="10">
        <f ca="1">TIC!Q25</f>
        <v>28738.910292560442</v>
      </c>
      <c r="R12" s="10">
        <f ca="1">TIC!R25</f>
        <v>0</v>
      </c>
      <c r="S12" s="10">
        <f ca="1">TIC!S25</f>
        <v>0</v>
      </c>
      <c r="T12" s="10">
        <f ca="1">TIC!T25</f>
        <v>0</v>
      </c>
      <c r="U12" s="10">
        <f ca="1">TIC!U25</f>
        <v>0</v>
      </c>
      <c r="V12" s="10">
        <f ca="1">TIC!V25</f>
        <v>0</v>
      </c>
      <c r="W12" s="10">
        <f ca="1">TIC!W25</f>
        <v>0</v>
      </c>
      <c r="X12" s="10">
        <f ca="1">TIC!X25</f>
        <v>0</v>
      </c>
      <c r="Y12" s="10">
        <f ca="1">TIC!Y25</f>
        <v>0</v>
      </c>
      <c r="Z12" s="10">
        <f ca="1">TIC!Z25</f>
        <v>0</v>
      </c>
      <c r="AA12" s="10">
        <f ca="1">TIC!AA25</f>
        <v>0</v>
      </c>
      <c r="AB12" s="10">
        <f ca="1">TIC!AB25</f>
        <v>0</v>
      </c>
      <c r="AC12" s="10">
        <f ca="1">TIC!AC25</f>
        <v>0</v>
      </c>
      <c r="AD12" s="10">
        <f ca="1">TIC!AD25</f>
        <v>0</v>
      </c>
      <c r="AE12" s="10">
        <f ca="1">TIC!AE25</f>
        <v>0</v>
      </c>
      <c r="AF12" s="10">
        <f ca="1">TIC!AF25</f>
        <v>0</v>
      </c>
      <c r="AG12" s="10">
        <f ca="1">TIC!AG25</f>
        <v>0</v>
      </c>
      <c r="AH12" s="10">
        <f ca="1">TIC!AH25</f>
        <v>0</v>
      </c>
      <c r="AI12" s="10">
        <f ca="1">TIC!AI25</f>
        <v>0</v>
      </c>
      <c r="AJ12" s="10">
        <f ca="1">TIC!AJ25</f>
        <v>0</v>
      </c>
      <c r="AK12" s="10">
        <f ca="1">TIC!AK25</f>
        <v>0</v>
      </c>
      <c r="AL12" s="10">
        <f ca="1">TIC!AL25</f>
        <v>0</v>
      </c>
      <c r="AM12" s="10">
        <f ca="1">TIC!AM25</f>
        <v>0</v>
      </c>
      <c r="AN12" s="10">
        <f ca="1">TIC!AN25</f>
        <v>0</v>
      </c>
      <c r="AO12" s="10">
        <f ca="1">TIC!AO25</f>
        <v>0</v>
      </c>
      <c r="AP12" s="10">
        <f ca="1">TIC!AP25</f>
        <v>0</v>
      </c>
      <c r="AQ12" s="10">
        <f ca="1">TIC!AQ25</f>
        <v>0</v>
      </c>
      <c r="AR12" s="10">
        <f ca="1">TIC!AR25</f>
        <v>0</v>
      </c>
      <c r="AS12" s="10">
        <f ca="1">TIC!AS25</f>
        <v>0</v>
      </c>
      <c r="AT12" s="10">
        <f ca="1">TIC!AT25</f>
        <v>0</v>
      </c>
      <c r="AU12" s="10">
        <f ca="1">TIC!AU25</f>
        <v>0</v>
      </c>
      <c r="AV12" s="10">
        <f ca="1">TIC!AV25</f>
        <v>0</v>
      </c>
      <c r="AW12" s="10">
        <f ca="1">TIC!AW25</f>
        <v>0</v>
      </c>
      <c r="AX12" s="10">
        <f ca="1">TIC!AX25</f>
        <v>0</v>
      </c>
      <c r="AY12" s="10">
        <f ca="1">TIC!AY25</f>
        <v>0</v>
      </c>
      <c r="AZ12" s="10">
        <f ca="1">TIC!AZ25</f>
        <v>0</v>
      </c>
      <c r="BA12" s="10">
        <f ca="1">TIC!BA25</f>
        <v>0</v>
      </c>
      <c r="BB12" s="10">
        <f ca="1">TIC!BB25</f>
        <v>0</v>
      </c>
      <c r="BC12" s="10">
        <f ca="1">TIC!BC25</f>
        <v>0</v>
      </c>
      <c r="BD12" s="10">
        <f ca="1">TIC!BD25</f>
        <v>0</v>
      </c>
      <c r="BE12" s="10">
        <f ca="1">TIC!BE25</f>
        <v>0</v>
      </c>
      <c r="BF12" s="10">
        <f ca="1">TIC!BF25</f>
        <v>0</v>
      </c>
      <c r="BG12" s="10">
        <f ca="1">TIC!BG25</f>
        <v>0</v>
      </c>
      <c r="BH12" s="10">
        <f ca="1">TIC!BH25</f>
        <v>0</v>
      </c>
      <c r="BI12" s="10">
        <f ca="1">TIC!BI25</f>
        <v>0</v>
      </c>
      <c r="BJ12" s="10">
        <f ca="1">TIC!BJ25</f>
        <v>0</v>
      </c>
      <c r="BK12" s="10">
        <f ca="1">TIC!BK25</f>
        <v>0</v>
      </c>
      <c r="BL12" s="10">
        <f ca="1">TIC!BL25</f>
        <v>0</v>
      </c>
      <c r="BM12" s="10">
        <f ca="1">TIC!BM25</f>
        <v>0</v>
      </c>
      <c r="BN12" s="10">
        <f ca="1">TIC!BN25</f>
        <v>0</v>
      </c>
      <c r="BO12" s="10">
        <f ca="1">TIC!BO25</f>
        <v>0</v>
      </c>
      <c r="BP12" s="10">
        <f ca="1">TIC!BP25</f>
        <v>0</v>
      </c>
      <c r="BQ12" s="10">
        <f ca="1">TIC!BQ25</f>
        <v>0</v>
      </c>
      <c r="BR12" s="10">
        <f ca="1">TIC!BR25</f>
        <v>0</v>
      </c>
      <c r="BS12" s="10">
        <f ca="1">TIC!BS25</f>
        <v>0</v>
      </c>
      <c r="BT12" s="10">
        <f ca="1">TIC!BT25</f>
        <v>0</v>
      </c>
      <c r="BU12" s="10">
        <f ca="1">TIC!BU25</f>
        <v>0</v>
      </c>
      <c r="BV12" s="10">
        <f ca="1">TIC!BV25</f>
        <v>0</v>
      </c>
      <c r="BW12" s="10">
        <f ca="1">TIC!BW25</f>
        <v>0</v>
      </c>
      <c r="BX12" s="10">
        <f ca="1">TIC!BX25</f>
        <v>0</v>
      </c>
      <c r="BY12" s="10">
        <f ca="1">TIC!BY25</f>
        <v>0</v>
      </c>
      <c r="BZ12" s="10">
        <f ca="1">TIC!BZ25</f>
        <v>0</v>
      </c>
      <c r="CA12" s="10">
        <f ca="1">TIC!CA25</f>
        <v>0</v>
      </c>
      <c r="CB12" s="10">
        <f ca="1">TIC!CB25</f>
        <v>0</v>
      </c>
      <c r="CC12" s="10">
        <f ca="1">TIC!CC25</f>
        <v>0</v>
      </c>
      <c r="CD12" s="10">
        <f ca="1">TIC!CD25</f>
        <v>0</v>
      </c>
      <c r="CE12" s="10">
        <f ca="1">TIC!CE25</f>
        <v>0</v>
      </c>
      <c r="CF12" s="10">
        <f ca="1">TIC!CF25</f>
        <v>0</v>
      </c>
      <c r="CG12" s="10">
        <f ca="1">TIC!CG25</f>
        <v>0</v>
      </c>
      <c r="CH12" s="10">
        <f ca="1">TIC!CH25</f>
        <v>0</v>
      </c>
      <c r="CI12" s="10">
        <f ca="1">TIC!CI25</f>
        <v>0</v>
      </c>
      <c r="CJ12" s="10">
        <f ca="1">TIC!CJ25</f>
        <v>0</v>
      </c>
      <c r="CK12" s="10">
        <f ca="1">TIC!CK25</f>
        <v>0</v>
      </c>
      <c r="CL12" s="10">
        <f ca="1">TIC!CL25</f>
        <v>0</v>
      </c>
      <c r="CM12" s="10">
        <f ca="1">TIC!CM25</f>
        <v>0</v>
      </c>
      <c r="CN12" s="10">
        <f ca="1">TIC!CN25</f>
        <v>0</v>
      </c>
      <c r="CO12" s="10">
        <f ca="1">TIC!CO25</f>
        <v>0</v>
      </c>
      <c r="CP12" s="10">
        <f ca="1">TIC!CP25</f>
        <v>0</v>
      </c>
      <c r="CQ12" s="10">
        <f ca="1">TIC!CQ25</f>
        <v>0</v>
      </c>
      <c r="CR12" s="10">
        <f ca="1">TIC!CR25</f>
        <v>0</v>
      </c>
      <c r="CS12" s="10">
        <f ca="1">TIC!CS25</f>
        <v>0</v>
      </c>
      <c r="CT12" s="10">
        <f ca="1">TIC!CT25</f>
        <v>0</v>
      </c>
      <c r="CU12" s="10">
        <f ca="1">TIC!CU25</f>
        <v>0</v>
      </c>
      <c r="CV12" s="10">
        <f ca="1">TIC!CV25</f>
        <v>0</v>
      </c>
      <c r="CW12" s="10">
        <f ca="1">TIC!CW25</f>
        <v>0</v>
      </c>
      <c r="CX12" s="10">
        <f ca="1">TIC!CX25</f>
        <v>0</v>
      </c>
      <c r="CY12" s="10">
        <f ca="1">TIC!CY25</f>
        <v>0</v>
      </c>
      <c r="CZ12" s="10">
        <f ca="1">TIC!CZ25</f>
        <v>0</v>
      </c>
      <c r="DA12" s="10">
        <f ca="1">TIC!DA25</f>
        <v>0</v>
      </c>
      <c r="DB12" s="10">
        <f ca="1">TIC!DB25</f>
        <v>0</v>
      </c>
      <c r="DC12" s="10">
        <f ca="1">TIC!DC25</f>
        <v>0</v>
      </c>
      <c r="DD12" s="10">
        <f ca="1">TIC!DD25</f>
        <v>0</v>
      </c>
      <c r="DE12" s="10">
        <f ca="1">TIC!DE25</f>
        <v>0</v>
      </c>
      <c r="DF12" s="10">
        <f ca="1">TIC!DF25</f>
        <v>0</v>
      </c>
      <c r="DG12" s="10">
        <f ca="1">TIC!DG25</f>
        <v>0</v>
      </c>
      <c r="DH12" s="10">
        <f ca="1">TIC!DH25</f>
        <v>0</v>
      </c>
      <c r="DI12" s="10">
        <f ca="1">TIC!DI25</f>
        <v>0</v>
      </c>
      <c r="DJ12" s="10">
        <f ca="1">TIC!DJ25</f>
        <v>0</v>
      </c>
      <c r="DK12" s="10">
        <f ca="1">TIC!DK25</f>
        <v>0</v>
      </c>
      <c r="DL12" s="10">
        <f ca="1">TIC!DL25</f>
        <v>0</v>
      </c>
      <c r="DM12" s="10">
        <f ca="1">TIC!DM25</f>
        <v>0</v>
      </c>
      <c r="DN12" s="10">
        <f ca="1">TIC!DN25</f>
        <v>0</v>
      </c>
      <c r="DO12" s="10">
        <f ca="1">TIC!DO25</f>
        <v>0</v>
      </c>
      <c r="DP12" s="10">
        <f ca="1">TIC!DP25</f>
        <v>0</v>
      </c>
      <c r="DQ12" s="10">
        <f ca="1">TIC!DQ25</f>
        <v>0</v>
      </c>
      <c r="DR12" s="10">
        <f ca="1">TIC!DR25</f>
        <v>0</v>
      </c>
      <c r="DS12" s="10">
        <f ca="1">TIC!DS25</f>
        <v>0</v>
      </c>
      <c r="DT12" s="10">
        <f ca="1">TIC!DT25</f>
        <v>0</v>
      </c>
      <c r="DU12" s="10">
        <f ca="1">TIC!DU25</f>
        <v>0</v>
      </c>
      <c r="DV12" s="10">
        <f ca="1">TIC!DV25</f>
        <v>0</v>
      </c>
      <c r="DW12" s="10">
        <f ca="1">TIC!DW25</f>
        <v>0</v>
      </c>
      <c r="DX12" s="10">
        <f ca="1">TIC!DX25</f>
        <v>0</v>
      </c>
      <c r="DY12" s="10">
        <f ca="1">TIC!DY25</f>
        <v>0</v>
      </c>
      <c r="DZ12" s="10">
        <f ca="1">TIC!DZ25</f>
        <v>0</v>
      </c>
      <c r="EA12" s="10">
        <f ca="1">TIC!EA25</f>
        <v>0</v>
      </c>
      <c r="EB12" s="10">
        <f ca="1">TIC!EB25</f>
        <v>0</v>
      </c>
      <c r="EC12" s="10">
        <f ca="1">TIC!EC25</f>
        <v>0</v>
      </c>
      <c r="ED12" s="10">
        <f ca="1">TIC!ED25</f>
        <v>0</v>
      </c>
      <c r="EE12" s="10">
        <f ca="1">TIC!EE25</f>
        <v>0</v>
      </c>
      <c r="EF12" s="10">
        <f ca="1">TIC!EF25</f>
        <v>0</v>
      </c>
      <c r="EG12" s="10">
        <f ca="1">TIC!EG25</f>
        <v>0</v>
      </c>
      <c r="EH12" s="10">
        <f ca="1">TIC!EH25</f>
        <v>0</v>
      </c>
      <c r="EI12" s="10">
        <f ca="1">TIC!EI25</f>
        <v>0</v>
      </c>
      <c r="EJ12" s="10">
        <f ca="1">TIC!EJ25</f>
        <v>0</v>
      </c>
      <c r="EK12" s="10">
        <f ca="1">TIC!EK25</f>
        <v>0</v>
      </c>
      <c r="EL12" s="10">
        <f ca="1">TIC!EL25</f>
        <v>0</v>
      </c>
      <c r="EM12" s="10">
        <f ca="1">TIC!EM25</f>
        <v>0</v>
      </c>
      <c r="EN12" s="10">
        <f ca="1">TIC!EN25</f>
        <v>0</v>
      </c>
      <c r="EO12" s="10">
        <f ca="1">TIC!EO25</f>
        <v>0</v>
      </c>
      <c r="EP12" s="10">
        <f ca="1">TIC!EP25</f>
        <v>0</v>
      </c>
    </row>
    <row r="13" spans="1:146" s="15" customFormat="1" ht="14.1" customHeight="1">
      <c r="B13" s="15" t="s">
        <v>265</v>
      </c>
      <c r="C13" s="523">
        <f>Macro!G30</f>
        <v>5000</v>
      </c>
      <c r="D13" s="128" t="s">
        <v>97</v>
      </c>
      <c r="E13" s="60">
        <f>SUM(G13:AD13)</f>
        <v>5000</v>
      </c>
      <c r="F13" s="11"/>
      <c r="G13" s="10"/>
      <c r="H13" s="10"/>
      <c r="I13" s="10"/>
      <c r="J13" s="10"/>
      <c r="K13" s="10">
        <f t="shared" ref="K13:BR13" si="135">$C13*(K$4=준공분기)</f>
        <v>0</v>
      </c>
      <c r="L13" s="10">
        <f t="shared" si="135"/>
        <v>0</v>
      </c>
      <c r="M13" s="10">
        <f t="shared" si="135"/>
        <v>0</v>
      </c>
      <c r="N13" s="10">
        <f t="shared" si="135"/>
        <v>0</v>
      </c>
      <c r="O13" s="10">
        <f t="shared" si="135"/>
        <v>0</v>
      </c>
      <c r="P13" s="10">
        <f t="shared" si="135"/>
        <v>0</v>
      </c>
      <c r="Q13" s="10">
        <f t="shared" si="135"/>
        <v>5000</v>
      </c>
      <c r="R13" s="10">
        <f t="shared" si="135"/>
        <v>0</v>
      </c>
      <c r="S13" s="10">
        <f t="shared" si="135"/>
        <v>0</v>
      </c>
      <c r="T13" s="10">
        <f t="shared" si="135"/>
        <v>0</v>
      </c>
      <c r="U13" s="10">
        <f t="shared" si="135"/>
        <v>0</v>
      </c>
      <c r="V13" s="10">
        <f t="shared" si="135"/>
        <v>0</v>
      </c>
      <c r="W13" s="10">
        <f t="shared" si="135"/>
        <v>0</v>
      </c>
      <c r="X13" s="10">
        <f t="shared" si="135"/>
        <v>0</v>
      </c>
      <c r="Y13" s="10">
        <f t="shared" si="135"/>
        <v>0</v>
      </c>
      <c r="Z13" s="10">
        <f t="shared" si="135"/>
        <v>0</v>
      </c>
      <c r="AA13" s="10">
        <f t="shared" si="135"/>
        <v>0</v>
      </c>
      <c r="AB13" s="10">
        <f t="shared" si="135"/>
        <v>0</v>
      </c>
      <c r="AC13" s="10">
        <f t="shared" si="135"/>
        <v>0</v>
      </c>
      <c r="AD13" s="10">
        <f t="shared" si="135"/>
        <v>0</v>
      </c>
      <c r="AE13" s="10">
        <f t="shared" si="135"/>
        <v>0</v>
      </c>
      <c r="AF13" s="10">
        <f t="shared" si="135"/>
        <v>0</v>
      </c>
      <c r="AG13" s="10">
        <f t="shared" si="135"/>
        <v>0</v>
      </c>
      <c r="AH13" s="10">
        <f t="shared" si="135"/>
        <v>0</v>
      </c>
      <c r="AI13" s="10">
        <f t="shared" si="135"/>
        <v>0</v>
      </c>
      <c r="AJ13" s="10">
        <f t="shared" si="135"/>
        <v>0</v>
      </c>
      <c r="AK13" s="10">
        <f t="shared" si="135"/>
        <v>0</v>
      </c>
      <c r="AL13" s="10">
        <f t="shared" si="135"/>
        <v>0</v>
      </c>
      <c r="AM13" s="10">
        <f t="shared" si="135"/>
        <v>0</v>
      </c>
      <c r="AN13" s="10">
        <f t="shared" si="135"/>
        <v>0</v>
      </c>
      <c r="AO13" s="10">
        <f t="shared" si="135"/>
        <v>0</v>
      </c>
      <c r="AP13" s="10">
        <f t="shared" si="135"/>
        <v>0</v>
      </c>
      <c r="AQ13" s="10">
        <f t="shared" si="135"/>
        <v>0</v>
      </c>
      <c r="AR13" s="10">
        <f t="shared" si="135"/>
        <v>0</v>
      </c>
      <c r="AS13" s="10">
        <f t="shared" si="135"/>
        <v>0</v>
      </c>
      <c r="AT13" s="10">
        <f t="shared" si="135"/>
        <v>0</v>
      </c>
      <c r="AU13" s="10">
        <f t="shared" si="135"/>
        <v>0</v>
      </c>
      <c r="AV13" s="10">
        <f t="shared" si="135"/>
        <v>0</v>
      </c>
      <c r="AW13" s="10">
        <f t="shared" si="135"/>
        <v>0</v>
      </c>
      <c r="AX13" s="10">
        <f t="shared" si="135"/>
        <v>0</v>
      </c>
      <c r="AY13" s="10">
        <f t="shared" si="135"/>
        <v>0</v>
      </c>
      <c r="AZ13" s="10">
        <f t="shared" si="135"/>
        <v>0</v>
      </c>
      <c r="BA13" s="10">
        <f t="shared" si="135"/>
        <v>0</v>
      </c>
      <c r="BB13" s="10">
        <f t="shared" si="135"/>
        <v>0</v>
      </c>
      <c r="BC13" s="10">
        <f t="shared" si="135"/>
        <v>0</v>
      </c>
      <c r="BD13" s="10">
        <f t="shared" si="135"/>
        <v>0</v>
      </c>
      <c r="BE13" s="10">
        <f t="shared" si="135"/>
        <v>0</v>
      </c>
      <c r="BF13" s="10">
        <f t="shared" si="135"/>
        <v>0</v>
      </c>
      <c r="BG13" s="10">
        <f t="shared" si="135"/>
        <v>0</v>
      </c>
      <c r="BH13" s="10">
        <f t="shared" si="135"/>
        <v>0</v>
      </c>
      <c r="BI13" s="10">
        <f t="shared" si="135"/>
        <v>0</v>
      </c>
      <c r="BJ13" s="10">
        <f t="shared" si="135"/>
        <v>0</v>
      </c>
      <c r="BK13" s="10">
        <f t="shared" si="135"/>
        <v>0</v>
      </c>
      <c r="BL13" s="10">
        <f t="shared" si="135"/>
        <v>0</v>
      </c>
      <c r="BM13" s="10">
        <f t="shared" si="135"/>
        <v>0</v>
      </c>
      <c r="BN13" s="10">
        <f t="shared" si="135"/>
        <v>0</v>
      </c>
      <c r="BO13" s="10">
        <f t="shared" si="135"/>
        <v>0</v>
      </c>
      <c r="BP13" s="10">
        <f t="shared" si="135"/>
        <v>0</v>
      </c>
      <c r="BQ13" s="10">
        <f t="shared" si="135"/>
        <v>0</v>
      </c>
      <c r="BR13" s="10">
        <f t="shared" si="135"/>
        <v>0</v>
      </c>
      <c r="BS13" s="10">
        <f t="shared" ref="BS13:ED13" si="136">$C13*(BS$4=준공분기)</f>
        <v>0</v>
      </c>
      <c r="BT13" s="10">
        <f t="shared" si="136"/>
        <v>0</v>
      </c>
      <c r="BU13" s="10">
        <f t="shared" si="136"/>
        <v>0</v>
      </c>
      <c r="BV13" s="10">
        <f t="shared" si="136"/>
        <v>0</v>
      </c>
      <c r="BW13" s="10">
        <f t="shared" si="136"/>
        <v>0</v>
      </c>
      <c r="BX13" s="10">
        <f t="shared" si="136"/>
        <v>0</v>
      </c>
      <c r="BY13" s="10">
        <f t="shared" si="136"/>
        <v>0</v>
      </c>
      <c r="BZ13" s="10">
        <f t="shared" si="136"/>
        <v>0</v>
      </c>
      <c r="CA13" s="10">
        <f t="shared" si="136"/>
        <v>0</v>
      </c>
      <c r="CB13" s="10">
        <f t="shared" si="136"/>
        <v>0</v>
      </c>
      <c r="CC13" s="10">
        <f t="shared" si="136"/>
        <v>0</v>
      </c>
      <c r="CD13" s="10">
        <f t="shared" si="136"/>
        <v>0</v>
      </c>
      <c r="CE13" s="10">
        <f t="shared" si="136"/>
        <v>0</v>
      </c>
      <c r="CF13" s="10">
        <f t="shared" si="136"/>
        <v>0</v>
      </c>
      <c r="CG13" s="10">
        <f t="shared" si="136"/>
        <v>0</v>
      </c>
      <c r="CH13" s="10">
        <f t="shared" si="136"/>
        <v>0</v>
      </c>
      <c r="CI13" s="10">
        <f t="shared" si="136"/>
        <v>0</v>
      </c>
      <c r="CJ13" s="10">
        <f t="shared" si="136"/>
        <v>0</v>
      </c>
      <c r="CK13" s="10">
        <f t="shared" si="136"/>
        <v>0</v>
      </c>
      <c r="CL13" s="10">
        <f t="shared" si="136"/>
        <v>0</v>
      </c>
      <c r="CM13" s="10">
        <f t="shared" si="136"/>
        <v>0</v>
      </c>
      <c r="CN13" s="10">
        <f t="shared" si="136"/>
        <v>0</v>
      </c>
      <c r="CO13" s="10">
        <f t="shared" si="136"/>
        <v>0</v>
      </c>
      <c r="CP13" s="10">
        <f t="shared" si="136"/>
        <v>0</v>
      </c>
      <c r="CQ13" s="10">
        <f t="shared" si="136"/>
        <v>0</v>
      </c>
      <c r="CR13" s="10">
        <f t="shared" si="136"/>
        <v>0</v>
      </c>
      <c r="CS13" s="10">
        <f t="shared" si="136"/>
        <v>0</v>
      </c>
      <c r="CT13" s="10">
        <f t="shared" si="136"/>
        <v>0</v>
      </c>
      <c r="CU13" s="10">
        <f t="shared" si="136"/>
        <v>0</v>
      </c>
      <c r="CV13" s="10">
        <f t="shared" si="136"/>
        <v>0</v>
      </c>
      <c r="CW13" s="10">
        <f t="shared" si="136"/>
        <v>0</v>
      </c>
      <c r="CX13" s="10">
        <f t="shared" si="136"/>
        <v>0</v>
      </c>
      <c r="CY13" s="10">
        <f t="shared" si="136"/>
        <v>0</v>
      </c>
      <c r="CZ13" s="10">
        <f t="shared" si="136"/>
        <v>0</v>
      </c>
      <c r="DA13" s="10">
        <f t="shared" si="136"/>
        <v>0</v>
      </c>
      <c r="DB13" s="10">
        <f t="shared" si="136"/>
        <v>0</v>
      </c>
      <c r="DC13" s="10">
        <f t="shared" si="136"/>
        <v>0</v>
      </c>
      <c r="DD13" s="10">
        <f t="shared" si="136"/>
        <v>0</v>
      </c>
      <c r="DE13" s="10">
        <f t="shared" si="136"/>
        <v>0</v>
      </c>
      <c r="DF13" s="10">
        <f t="shared" si="136"/>
        <v>0</v>
      </c>
      <c r="DG13" s="10">
        <f t="shared" si="136"/>
        <v>0</v>
      </c>
      <c r="DH13" s="10">
        <f t="shared" si="136"/>
        <v>0</v>
      </c>
      <c r="DI13" s="10">
        <f t="shared" si="136"/>
        <v>0</v>
      </c>
      <c r="DJ13" s="10">
        <f t="shared" si="136"/>
        <v>0</v>
      </c>
      <c r="DK13" s="10">
        <f t="shared" si="136"/>
        <v>0</v>
      </c>
      <c r="DL13" s="10">
        <f t="shared" si="136"/>
        <v>0</v>
      </c>
      <c r="DM13" s="10">
        <f t="shared" si="136"/>
        <v>0</v>
      </c>
      <c r="DN13" s="10">
        <f t="shared" si="136"/>
        <v>0</v>
      </c>
      <c r="DO13" s="10">
        <f t="shared" si="136"/>
        <v>0</v>
      </c>
      <c r="DP13" s="10">
        <f t="shared" si="136"/>
        <v>0</v>
      </c>
      <c r="DQ13" s="10">
        <f t="shared" si="136"/>
        <v>0</v>
      </c>
      <c r="DR13" s="10">
        <f t="shared" si="136"/>
        <v>0</v>
      </c>
      <c r="DS13" s="10">
        <f t="shared" si="136"/>
        <v>0</v>
      </c>
      <c r="DT13" s="10">
        <f t="shared" si="136"/>
        <v>0</v>
      </c>
      <c r="DU13" s="10">
        <f t="shared" si="136"/>
        <v>0</v>
      </c>
      <c r="DV13" s="10">
        <f t="shared" si="136"/>
        <v>0</v>
      </c>
      <c r="DW13" s="10">
        <f t="shared" si="136"/>
        <v>0</v>
      </c>
      <c r="DX13" s="10">
        <f t="shared" si="136"/>
        <v>0</v>
      </c>
      <c r="DY13" s="10">
        <f t="shared" si="136"/>
        <v>0</v>
      </c>
      <c r="DZ13" s="10">
        <f t="shared" si="136"/>
        <v>0</v>
      </c>
      <c r="EA13" s="10">
        <f t="shared" si="136"/>
        <v>0</v>
      </c>
      <c r="EB13" s="10">
        <f t="shared" si="136"/>
        <v>0</v>
      </c>
      <c r="EC13" s="10">
        <f t="shared" si="136"/>
        <v>0</v>
      </c>
      <c r="ED13" s="10">
        <f t="shared" si="136"/>
        <v>0</v>
      </c>
      <c r="EE13" s="10">
        <f t="shared" ref="EE13:EP13" si="137">$C13*(EE$4=준공분기)</f>
        <v>0</v>
      </c>
      <c r="EF13" s="10">
        <f t="shared" si="137"/>
        <v>0</v>
      </c>
      <c r="EG13" s="10">
        <f t="shared" si="137"/>
        <v>0</v>
      </c>
      <c r="EH13" s="10">
        <f t="shared" si="137"/>
        <v>0</v>
      </c>
      <c r="EI13" s="10">
        <f t="shared" si="137"/>
        <v>0</v>
      </c>
      <c r="EJ13" s="10">
        <f t="shared" si="137"/>
        <v>0</v>
      </c>
      <c r="EK13" s="10">
        <f t="shared" si="137"/>
        <v>0</v>
      </c>
      <c r="EL13" s="10">
        <f t="shared" si="137"/>
        <v>0</v>
      </c>
      <c r="EM13" s="10">
        <f t="shared" si="137"/>
        <v>0</v>
      </c>
      <c r="EN13" s="10">
        <f t="shared" si="137"/>
        <v>0</v>
      </c>
      <c r="EO13" s="10">
        <f t="shared" si="137"/>
        <v>0</v>
      </c>
      <c r="EP13" s="10">
        <f t="shared" si="137"/>
        <v>0</v>
      </c>
    </row>
    <row r="14" spans="1:146" s="34" customFormat="1" ht="14.1" customHeight="1">
      <c r="B14" s="1299" t="s">
        <v>1193</v>
      </c>
      <c r="C14" s="524"/>
      <c r="D14" s="525" t="s">
        <v>97</v>
      </c>
      <c r="E14" s="526">
        <f ca="1">SUM(G14:AD14)</f>
        <v>150000.00000000003</v>
      </c>
      <c r="F14" s="527"/>
      <c r="G14" s="152"/>
      <c r="H14" s="152"/>
      <c r="I14" s="152"/>
      <c r="J14" s="152"/>
      <c r="K14" s="152">
        <f t="shared" ref="K14:Q14" ca="1" si="138">SUM(K12:K13)</f>
        <v>0</v>
      </c>
      <c r="L14" s="152">
        <f t="shared" ca="1" si="138"/>
        <v>34870.329224014487</v>
      </c>
      <c r="M14" s="152">
        <f t="shared" ca="1" si="138"/>
        <v>11428.745993715749</v>
      </c>
      <c r="N14" s="152">
        <f t="shared" ca="1" si="138"/>
        <v>22661.605471381699</v>
      </c>
      <c r="O14" s="152">
        <f t="shared" ca="1" si="138"/>
        <v>22987.724104216872</v>
      </c>
      <c r="P14" s="152">
        <f t="shared" ca="1" si="138"/>
        <v>24312.684914110774</v>
      </c>
      <c r="Q14" s="152">
        <f t="shared" ca="1" si="138"/>
        <v>33738.910292560438</v>
      </c>
      <c r="R14" s="152">
        <f t="shared" ref="R14:CC14" ca="1" si="139">SUM(R12:R13)</f>
        <v>0</v>
      </c>
      <c r="S14" s="152">
        <f t="shared" ca="1" si="139"/>
        <v>0</v>
      </c>
      <c r="T14" s="152">
        <f t="shared" ca="1" si="139"/>
        <v>0</v>
      </c>
      <c r="U14" s="152">
        <f t="shared" ca="1" si="139"/>
        <v>0</v>
      </c>
      <c r="V14" s="152">
        <f t="shared" ca="1" si="139"/>
        <v>0</v>
      </c>
      <c r="W14" s="152">
        <f t="shared" ca="1" si="139"/>
        <v>0</v>
      </c>
      <c r="X14" s="152">
        <f t="shared" ca="1" si="139"/>
        <v>0</v>
      </c>
      <c r="Y14" s="152">
        <f t="shared" ca="1" si="139"/>
        <v>0</v>
      </c>
      <c r="Z14" s="152">
        <f t="shared" ca="1" si="139"/>
        <v>0</v>
      </c>
      <c r="AA14" s="152">
        <f t="shared" ca="1" si="139"/>
        <v>0</v>
      </c>
      <c r="AB14" s="152">
        <f t="shared" ca="1" si="139"/>
        <v>0</v>
      </c>
      <c r="AC14" s="152">
        <f t="shared" ca="1" si="139"/>
        <v>0</v>
      </c>
      <c r="AD14" s="152">
        <f t="shared" ca="1" si="139"/>
        <v>0</v>
      </c>
      <c r="AE14" s="152">
        <f t="shared" ca="1" si="139"/>
        <v>0</v>
      </c>
      <c r="AF14" s="152">
        <f t="shared" ca="1" si="139"/>
        <v>0</v>
      </c>
      <c r="AG14" s="152">
        <f t="shared" ca="1" si="139"/>
        <v>0</v>
      </c>
      <c r="AH14" s="152">
        <f t="shared" ca="1" si="139"/>
        <v>0</v>
      </c>
      <c r="AI14" s="152">
        <f t="shared" ca="1" si="139"/>
        <v>0</v>
      </c>
      <c r="AJ14" s="152">
        <f t="shared" ca="1" si="139"/>
        <v>0</v>
      </c>
      <c r="AK14" s="152">
        <f t="shared" ca="1" si="139"/>
        <v>0</v>
      </c>
      <c r="AL14" s="152">
        <f t="shared" ca="1" si="139"/>
        <v>0</v>
      </c>
      <c r="AM14" s="152">
        <f t="shared" ca="1" si="139"/>
        <v>0</v>
      </c>
      <c r="AN14" s="152">
        <f t="shared" ca="1" si="139"/>
        <v>0</v>
      </c>
      <c r="AO14" s="152">
        <f t="shared" ca="1" si="139"/>
        <v>0</v>
      </c>
      <c r="AP14" s="152">
        <f t="shared" ca="1" si="139"/>
        <v>0</v>
      </c>
      <c r="AQ14" s="152">
        <f t="shared" ca="1" si="139"/>
        <v>0</v>
      </c>
      <c r="AR14" s="152">
        <f t="shared" ca="1" si="139"/>
        <v>0</v>
      </c>
      <c r="AS14" s="152">
        <f t="shared" ca="1" si="139"/>
        <v>0</v>
      </c>
      <c r="AT14" s="152">
        <f t="shared" ca="1" si="139"/>
        <v>0</v>
      </c>
      <c r="AU14" s="152">
        <f t="shared" ca="1" si="139"/>
        <v>0</v>
      </c>
      <c r="AV14" s="152">
        <f t="shared" ca="1" si="139"/>
        <v>0</v>
      </c>
      <c r="AW14" s="152">
        <f t="shared" ca="1" si="139"/>
        <v>0</v>
      </c>
      <c r="AX14" s="152">
        <f t="shared" ca="1" si="139"/>
        <v>0</v>
      </c>
      <c r="AY14" s="152">
        <f t="shared" ca="1" si="139"/>
        <v>0</v>
      </c>
      <c r="AZ14" s="152">
        <f t="shared" ca="1" si="139"/>
        <v>0</v>
      </c>
      <c r="BA14" s="152">
        <f t="shared" ca="1" si="139"/>
        <v>0</v>
      </c>
      <c r="BB14" s="152">
        <f t="shared" ca="1" si="139"/>
        <v>0</v>
      </c>
      <c r="BC14" s="152">
        <f t="shared" ca="1" si="139"/>
        <v>0</v>
      </c>
      <c r="BD14" s="152">
        <f t="shared" ca="1" si="139"/>
        <v>0</v>
      </c>
      <c r="BE14" s="152">
        <f t="shared" ca="1" si="139"/>
        <v>0</v>
      </c>
      <c r="BF14" s="152">
        <f t="shared" ca="1" si="139"/>
        <v>0</v>
      </c>
      <c r="BG14" s="152">
        <f t="shared" ca="1" si="139"/>
        <v>0</v>
      </c>
      <c r="BH14" s="152">
        <f t="shared" ca="1" si="139"/>
        <v>0</v>
      </c>
      <c r="BI14" s="152">
        <f t="shared" ca="1" si="139"/>
        <v>0</v>
      </c>
      <c r="BJ14" s="152">
        <f t="shared" ca="1" si="139"/>
        <v>0</v>
      </c>
      <c r="BK14" s="152">
        <f t="shared" ca="1" si="139"/>
        <v>0</v>
      </c>
      <c r="BL14" s="152">
        <f t="shared" ca="1" si="139"/>
        <v>0</v>
      </c>
      <c r="BM14" s="152">
        <f t="shared" ca="1" si="139"/>
        <v>0</v>
      </c>
      <c r="BN14" s="152">
        <f t="shared" ca="1" si="139"/>
        <v>0</v>
      </c>
      <c r="BO14" s="152">
        <f t="shared" ca="1" si="139"/>
        <v>0</v>
      </c>
      <c r="BP14" s="152">
        <f t="shared" ca="1" si="139"/>
        <v>0</v>
      </c>
      <c r="BQ14" s="152">
        <f t="shared" ca="1" si="139"/>
        <v>0</v>
      </c>
      <c r="BR14" s="152">
        <f t="shared" ca="1" si="139"/>
        <v>0</v>
      </c>
      <c r="BS14" s="152">
        <f t="shared" ca="1" si="139"/>
        <v>0</v>
      </c>
      <c r="BT14" s="152">
        <f t="shared" ca="1" si="139"/>
        <v>0</v>
      </c>
      <c r="BU14" s="152">
        <f t="shared" ca="1" si="139"/>
        <v>0</v>
      </c>
      <c r="BV14" s="152">
        <f t="shared" ca="1" si="139"/>
        <v>0</v>
      </c>
      <c r="BW14" s="152">
        <f t="shared" ca="1" si="139"/>
        <v>0</v>
      </c>
      <c r="BX14" s="152">
        <f t="shared" ca="1" si="139"/>
        <v>0</v>
      </c>
      <c r="BY14" s="152">
        <f t="shared" ca="1" si="139"/>
        <v>0</v>
      </c>
      <c r="BZ14" s="152">
        <f t="shared" ca="1" si="139"/>
        <v>0</v>
      </c>
      <c r="CA14" s="152">
        <f t="shared" ca="1" si="139"/>
        <v>0</v>
      </c>
      <c r="CB14" s="152">
        <f t="shared" ca="1" si="139"/>
        <v>0</v>
      </c>
      <c r="CC14" s="152">
        <f t="shared" ca="1" si="139"/>
        <v>0</v>
      </c>
      <c r="CD14" s="152">
        <f t="shared" ref="CD14:EO14" ca="1" si="140">SUM(CD12:CD13)</f>
        <v>0</v>
      </c>
      <c r="CE14" s="152">
        <f t="shared" ca="1" si="140"/>
        <v>0</v>
      </c>
      <c r="CF14" s="152">
        <f t="shared" ca="1" si="140"/>
        <v>0</v>
      </c>
      <c r="CG14" s="152">
        <f t="shared" ca="1" si="140"/>
        <v>0</v>
      </c>
      <c r="CH14" s="152">
        <f t="shared" ca="1" si="140"/>
        <v>0</v>
      </c>
      <c r="CI14" s="152">
        <f t="shared" ca="1" si="140"/>
        <v>0</v>
      </c>
      <c r="CJ14" s="152">
        <f t="shared" ca="1" si="140"/>
        <v>0</v>
      </c>
      <c r="CK14" s="152">
        <f t="shared" ca="1" si="140"/>
        <v>0</v>
      </c>
      <c r="CL14" s="152">
        <f t="shared" ca="1" si="140"/>
        <v>0</v>
      </c>
      <c r="CM14" s="152">
        <f t="shared" ca="1" si="140"/>
        <v>0</v>
      </c>
      <c r="CN14" s="152">
        <f t="shared" ca="1" si="140"/>
        <v>0</v>
      </c>
      <c r="CO14" s="152">
        <f t="shared" ca="1" si="140"/>
        <v>0</v>
      </c>
      <c r="CP14" s="152">
        <f t="shared" ca="1" si="140"/>
        <v>0</v>
      </c>
      <c r="CQ14" s="152">
        <f t="shared" ca="1" si="140"/>
        <v>0</v>
      </c>
      <c r="CR14" s="152">
        <f t="shared" ca="1" si="140"/>
        <v>0</v>
      </c>
      <c r="CS14" s="152">
        <f t="shared" ca="1" si="140"/>
        <v>0</v>
      </c>
      <c r="CT14" s="152">
        <f t="shared" ca="1" si="140"/>
        <v>0</v>
      </c>
      <c r="CU14" s="152">
        <f t="shared" ca="1" si="140"/>
        <v>0</v>
      </c>
      <c r="CV14" s="152">
        <f t="shared" ca="1" si="140"/>
        <v>0</v>
      </c>
      <c r="CW14" s="152">
        <f t="shared" ca="1" si="140"/>
        <v>0</v>
      </c>
      <c r="CX14" s="152">
        <f t="shared" ca="1" si="140"/>
        <v>0</v>
      </c>
      <c r="CY14" s="152">
        <f t="shared" ca="1" si="140"/>
        <v>0</v>
      </c>
      <c r="CZ14" s="152">
        <f t="shared" ca="1" si="140"/>
        <v>0</v>
      </c>
      <c r="DA14" s="152">
        <f t="shared" ca="1" si="140"/>
        <v>0</v>
      </c>
      <c r="DB14" s="152">
        <f t="shared" ca="1" si="140"/>
        <v>0</v>
      </c>
      <c r="DC14" s="152">
        <f t="shared" ca="1" si="140"/>
        <v>0</v>
      </c>
      <c r="DD14" s="152">
        <f t="shared" ca="1" si="140"/>
        <v>0</v>
      </c>
      <c r="DE14" s="152">
        <f t="shared" ca="1" si="140"/>
        <v>0</v>
      </c>
      <c r="DF14" s="152">
        <f t="shared" ca="1" si="140"/>
        <v>0</v>
      </c>
      <c r="DG14" s="152">
        <f t="shared" ca="1" si="140"/>
        <v>0</v>
      </c>
      <c r="DH14" s="152">
        <f t="shared" ca="1" si="140"/>
        <v>0</v>
      </c>
      <c r="DI14" s="152">
        <f t="shared" ca="1" si="140"/>
        <v>0</v>
      </c>
      <c r="DJ14" s="152">
        <f t="shared" ca="1" si="140"/>
        <v>0</v>
      </c>
      <c r="DK14" s="152">
        <f t="shared" ca="1" si="140"/>
        <v>0</v>
      </c>
      <c r="DL14" s="152">
        <f t="shared" ca="1" si="140"/>
        <v>0</v>
      </c>
      <c r="DM14" s="152">
        <f t="shared" ca="1" si="140"/>
        <v>0</v>
      </c>
      <c r="DN14" s="152">
        <f t="shared" ca="1" si="140"/>
        <v>0</v>
      </c>
      <c r="DO14" s="152">
        <f t="shared" ca="1" si="140"/>
        <v>0</v>
      </c>
      <c r="DP14" s="152">
        <f t="shared" ca="1" si="140"/>
        <v>0</v>
      </c>
      <c r="DQ14" s="152">
        <f t="shared" ca="1" si="140"/>
        <v>0</v>
      </c>
      <c r="DR14" s="152">
        <f t="shared" ca="1" si="140"/>
        <v>0</v>
      </c>
      <c r="DS14" s="152">
        <f t="shared" ca="1" si="140"/>
        <v>0</v>
      </c>
      <c r="DT14" s="152">
        <f t="shared" ca="1" si="140"/>
        <v>0</v>
      </c>
      <c r="DU14" s="152">
        <f t="shared" ca="1" si="140"/>
        <v>0</v>
      </c>
      <c r="DV14" s="152">
        <f t="shared" ca="1" si="140"/>
        <v>0</v>
      </c>
      <c r="DW14" s="152">
        <f t="shared" ca="1" si="140"/>
        <v>0</v>
      </c>
      <c r="DX14" s="152">
        <f t="shared" ca="1" si="140"/>
        <v>0</v>
      </c>
      <c r="DY14" s="152">
        <f t="shared" ca="1" si="140"/>
        <v>0</v>
      </c>
      <c r="DZ14" s="152">
        <f t="shared" ca="1" si="140"/>
        <v>0</v>
      </c>
      <c r="EA14" s="152">
        <f t="shared" ca="1" si="140"/>
        <v>0</v>
      </c>
      <c r="EB14" s="152">
        <f t="shared" ca="1" si="140"/>
        <v>0</v>
      </c>
      <c r="EC14" s="152">
        <f t="shared" ca="1" si="140"/>
        <v>0</v>
      </c>
      <c r="ED14" s="152">
        <f t="shared" ca="1" si="140"/>
        <v>0</v>
      </c>
      <c r="EE14" s="152">
        <f t="shared" ca="1" si="140"/>
        <v>0</v>
      </c>
      <c r="EF14" s="152">
        <f t="shared" ca="1" si="140"/>
        <v>0</v>
      </c>
      <c r="EG14" s="152">
        <f t="shared" ca="1" si="140"/>
        <v>0</v>
      </c>
      <c r="EH14" s="152">
        <f t="shared" ca="1" si="140"/>
        <v>0</v>
      </c>
      <c r="EI14" s="152">
        <f t="shared" ca="1" si="140"/>
        <v>0</v>
      </c>
      <c r="EJ14" s="152">
        <f t="shared" ca="1" si="140"/>
        <v>0</v>
      </c>
      <c r="EK14" s="152">
        <f t="shared" ca="1" si="140"/>
        <v>0</v>
      </c>
      <c r="EL14" s="152">
        <f t="shared" ca="1" si="140"/>
        <v>0</v>
      </c>
      <c r="EM14" s="152">
        <f t="shared" ca="1" si="140"/>
        <v>0</v>
      </c>
      <c r="EN14" s="152">
        <f t="shared" ca="1" si="140"/>
        <v>0</v>
      </c>
      <c r="EO14" s="152">
        <f t="shared" ca="1" si="140"/>
        <v>0</v>
      </c>
      <c r="EP14" s="152">
        <f t="shared" ref="EP14" ca="1" si="141">SUM(EP12:EP13)</f>
        <v>0</v>
      </c>
    </row>
    <row r="15" spans="1:146" s="34" customFormat="1" ht="14.1" customHeight="1">
      <c r="B15" s="63"/>
      <c r="C15" s="528"/>
      <c r="D15" s="529"/>
      <c r="E15" s="530"/>
      <c r="F15" s="281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</row>
    <row r="16" spans="1:146" ht="14.1" customHeight="1">
      <c r="B16" s="27" t="s">
        <v>1194</v>
      </c>
    </row>
    <row r="17" spans="1:146" s="15" customFormat="1" ht="14.1" customHeight="1">
      <c r="B17" s="1300">
        <v>1</v>
      </c>
      <c r="C17" s="523">
        <f ca="1">SUMIF(재원조달순서,B17,재원조달금액)</f>
        <v>15000</v>
      </c>
      <c r="D17" s="128" t="s">
        <v>97</v>
      </c>
      <c r="E17" s="60">
        <f t="shared" ref="E17:E22" ca="1" si="142">SUM(G17:AD17)</f>
        <v>15000</v>
      </c>
      <c r="F17" s="11"/>
      <c r="G17" s="10"/>
      <c r="H17" s="10"/>
      <c r="I17" s="10"/>
      <c r="J17" s="10"/>
      <c r="K17" s="10">
        <f ca="1">MIN($C17-SUM($G17:J17),K14)</f>
        <v>0</v>
      </c>
      <c r="L17" s="10">
        <f ca="1">MIN($C17-SUM($G17:K17),L14)</f>
        <v>15000</v>
      </c>
      <c r="M17" s="10">
        <f ca="1">MIN($C17-SUM($G17:L17),M14)</f>
        <v>0</v>
      </c>
      <c r="N17" s="10">
        <f ca="1">MIN($C17-SUM($G17:M17),N14)</f>
        <v>0</v>
      </c>
      <c r="O17" s="10">
        <f ca="1">MIN($C17-SUM($G17:N17),O14)</f>
        <v>0</v>
      </c>
      <c r="P17" s="10">
        <f ca="1">MIN($C17-SUM($G17:O17),P14)</f>
        <v>0</v>
      </c>
      <c r="Q17" s="10">
        <f ca="1">MIN($C17-SUM($G17:P17),Q14)</f>
        <v>0</v>
      </c>
      <c r="R17" s="10">
        <f ca="1">MIN($C17-SUM($G17:Q17),R14)</f>
        <v>0</v>
      </c>
      <c r="S17" s="10">
        <f ca="1">MIN($C17-SUM($G17:R17),S14)</f>
        <v>0</v>
      </c>
      <c r="T17" s="10">
        <f ca="1">MIN($C17-SUM($G17:S17),T14)</f>
        <v>0</v>
      </c>
      <c r="U17" s="10">
        <f ca="1">MIN($C17-SUM($G17:T17),U14)</f>
        <v>0</v>
      </c>
      <c r="V17" s="10">
        <f ca="1">MIN($C17-SUM($G17:U17),V14)</f>
        <v>0</v>
      </c>
      <c r="W17" s="10">
        <f ca="1">MIN($C17-SUM($G17:V17),W14)</f>
        <v>0</v>
      </c>
      <c r="X17" s="10">
        <f ca="1">MIN($C17-SUM($G17:W17),X14)</f>
        <v>0</v>
      </c>
      <c r="Y17" s="10">
        <f ca="1">MIN($C17-SUM($G17:X17),Y14)</f>
        <v>0</v>
      </c>
      <c r="Z17" s="10">
        <f ca="1">MIN($C17-SUM($G17:Y17),Z14)</f>
        <v>0</v>
      </c>
      <c r="AA17" s="10">
        <f ca="1">MIN($C17-SUM($G17:Z17),AA14)</f>
        <v>0</v>
      </c>
      <c r="AB17" s="10">
        <f ca="1">MIN($C17-SUM($G17:AA17),AB14)</f>
        <v>0</v>
      </c>
      <c r="AC17" s="10">
        <f ca="1">MIN($C17-SUM($G17:AB17),AC14)</f>
        <v>0</v>
      </c>
      <c r="AD17" s="10">
        <f ca="1">MIN($C17-SUM($G17:AC17),AD14)</f>
        <v>0</v>
      </c>
      <c r="AE17" s="10">
        <f ca="1">MIN($C17-SUM($G17:AD17),AE14)</f>
        <v>0</v>
      </c>
      <c r="AF17" s="10">
        <f ca="1">MIN($C17-SUM($G17:AE17),AF14)</f>
        <v>0</v>
      </c>
      <c r="AG17" s="10">
        <f ca="1">MIN($C17-SUM($G17:AF17),AG14)</f>
        <v>0</v>
      </c>
      <c r="AH17" s="10">
        <f ca="1">MIN($C17-SUM($G17:AG17),AH14)</f>
        <v>0</v>
      </c>
      <c r="AI17" s="10">
        <f ca="1">MIN($C17-SUM($G17:AH17),AI14)</f>
        <v>0</v>
      </c>
      <c r="AJ17" s="10">
        <f ca="1">MIN($C17-SUM($G17:AI17),AJ14)</f>
        <v>0</v>
      </c>
      <c r="AK17" s="10">
        <f ca="1">MIN($C17-SUM($G17:AJ17),AK14)</f>
        <v>0</v>
      </c>
      <c r="AL17" s="10">
        <f ca="1">MIN($C17-SUM($G17:AK17),AL14)</f>
        <v>0</v>
      </c>
      <c r="AM17" s="10">
        <f ca="1">MIN($C17-SUM($G17:AL17),AM14)</f>
        <v>0</v>
      </c>
      <c r="AN17" s="10">
        <f ca="1">MIN($C17-SUM($G17:AM17),AN14)</f>
        <v>0</v>
      </c>
      <c r="AO17" s="10">
        <f ca="1">MIN($C17-SUM($G17:AN17),AO14)</f>
        <v>0</v>
      </c>
      <c r="AP17" s="10">
        <f ca="1">MIN($C17-SUM($G17:AO17),AP14)</f>
        <v>0</v>
      </c>
      <c r="AQ17" s="10">
        <f ca="1">MIN($C17-SUM($G17:AP17),AQ14)</f>
        <v>0</v>
      </c>
      <c r="AR17" s="10">
        <f ca="1">MIN($C17-SUM($G17:AQ17),AR14)</f>
        <v>0</v>
      </c>
      <c r="AS17" s="10">
        <f ca="1">MIN($C17-SUM($G17:AR17),AS14)</f>
        <v>0</v>
      </c>
      <c r="AT17" s="10">
        <f ca="1">MIN($C17-SUM($G17:AS17),AT14)</f>
        <v>0</v>
      </c>
      <c r="AU17" s="10">
        <f ca="1">MIN($C17-SUM($G17:AT17),AU14)</f>
        <v>0</v>
      </c>
      <c r="AV17" s="10">
        <f ca="1">MIN($C17-SUM($G17:AU17),AV14)</f>
        <v>0</v>
      </c>
      <c r="AW17" s="10">
        <f ca="1">MIN($C17-SUM($G17:AV17),AW14)</f>
        <v>0</v>
      </c>
      <c r="AX17" s="10">
        <f ca="1">MIN($C17-SUM($G17:AW17),AX14)</f>
        <v>0</v>
      </c>
      <c r="AY17" s="10">
        <f ca="1">MIN($C17-SUM($G17:AX17),AY14)</f>
        <v>0</v>
      </c>
      <c r="AZ17" s="10">
        <f ca="1">MIN($C17-SUM($G17:AY17),AZ14)</f>
        <v>0</v>
      </c>
      <c r="BA17" s="10">
        <f ca="1">MIN($C17-SUM($G17:AZ17),BA14)</f>
        <v>0</v>
      </c>
      <c r="BB17" s="10">
        <f ca="1">MIN($C17-SUM($G17:BA17),BB14)</f>
        <v>0</v>
      </c>
      <c r="BC17" s="10">
        <f ca="1">MIN($C17-SUM($G17:BB17),BC14)</f>
        <v>0</v>
      </c>
      <c r="BD17" s="10">
        <f ca="1">MIN($C17-SUM($G17:BC17),BD14)</f>
        <v>0</v>
      </c>
      <c r="BE17" s="10">
        <f ca="1">MIN($C17-SUM($G17:BD17),BE14)</f>
        <v>0</v>
      </c>
      <c r="BF17" s="10">
        <f ca="1">MIN($C17-SUM($G17:BE17),BF14)</f>
        <v>0</v>
      </c>
      <c r="BG17" s="10">
        <f ca="1">MIN($C17-SUM($G17:BF17),BG14)</f>
        <v>0</v>
      </c>
      <c r="BH17" s="10">
        <f ca="1">MIN($C17-SUM($G17:BG17),BH14)</f>
        <v>0</v>
      </c>
      <c r="BI17" s="10">
        <f ca="1">MIN($C17-SUM($G17:BH17),BI14)</f>
        <v>0</v>
      </c>
      <c r="BJ17" s="10">
        <f ca="1">MIN($C17-SUM($G17:BI17),BJ14)</f>
        <v>0</v>
      </c>
      <c r="BK17" s="10">
        <f ca="1">MIN($C17-SUM($G17:BJ17),BK14)</f>
        <v>0</v>
      </c>
      <c r="BL17" s="10">
        <f ca="1">MIN($C17-SUM($G17:BK17),BL14)</f>
        <v>0</v>
      </c>
      <c r="BM17" s="10">
        <f ca="1">MIN($C17-SUM($G17:BL17),BM14)</f>
        <v>0</v>
      </c>
      <c r="BN17" s="10">
        <f ca="1">MIN($C17-SUM($G17:BM17),BN14)</f>
        <v>0</v>
      </c>
      <c r="BO17" s="10">
        <f ca="1">MIN($C17-SUM($G17:BN17),BO14)</f>
        <v>0</v>
      </c>
      <c r="BP17" s="10">
        <f ca="1">MIN($C17-SUM($G17:BO17),BP14)</f>
        <v>0</v>
      </c>
      <c r="BQ17" s="10">
        <f ca="1">MIN($C17-SUM($G17:BP17),BQ14)</f>
        <v>0</v>
      </c>
      <c r="BR17" s="10">
        <f ca="1">MIN($C17-SUM($G17:BQ17),BR14)</f>
        <v>0</v>
      </c>
      <c r="BS17" s="10">
        <f ca="1">MIN($C17-SUM($G17:BR17),BS14)</f>
        <v>0</v>
      </c>
      <c r="BT17" s="10">
        <f ca="1">MIN($C17-SUM($G17:BS17),BT14)</f>
        <v>0</v>
      </c>
      <c r="BU17" s="10">
        <f ca="1">MIN($C17-SUM($G17:BT17),BU14)</f>
        <v>0</v>
      </c>
      <c r="BV17" s="10">
        <f ca="1">MIN($C17-SUM($G17:BU17),BV14)</f>
        <v>0</v>
      </c>
      <c r="BW17" s="10">
        <f ca="1">MIN($C17-SUM($G17:BV17),BW14)</f>
        <v>0</v>
      </c>
      <c r="BX17" s="10">
        <f ca="1">MIN($C17-SUM($G17:BW17),BX14)</f>
        <v>0</v>
      </c>
      <c r="BY17" s="10">
        <f ca="1">MIN($C17-SUM($G17:BX17),BY14)</f>
        <v>0</v>
      </c>
      <c r="BZ17" s="10">
        <f ca="1">MIN($C17-SUM($G17:BY17),BZ14)</f>
        <v>0</v>
      </c>
      <c r="CA17" s="10">
        <f ca="1">MIN($C17-SUM($G17:BZ17),CA14)</f>
        <v>0</v>
      </c>
      <c r="CB17" s="10">
        <f ca="1">MIN($C17-SUM($G17:CA17),CB14)</f>
        <v>0</v>
      </c>
      <c r="CC17" s="10">
        <f ca="1">MIN($C17-SUM($G17:CB17),CC14)</f>
        <v>0</v>
      </c>
      <c r="CD17" s="10">
        <f ca="1">MIN($C17-SUM($G17:CC17),CD14)</f>
        <v>0</v>
      </c>
      <c r="CE17" s="10">
        <f ca="1">MIN($C17-SUM($G17:CD17),CE14)</f>
        <v>0</v>
      </c>
      <c r="CF17" s="10">
        <f ca="1">MIN($C17-SUM($G17:CE17),CF14)</f>
        <v>0</v>
      </c>
      <c r="CG17" s="10">
        <f ca="1">MIN($C17-SUM($G17:CF17),CG14)</f>
        <v>0</v>
      </c>
      <c r="CH17" s="10">
        <f ca="1">MIN($C17-SUM($G17:CG17),CH14)</f>
        <v>0</v>
      </c>
      <c r="CI17" s="10">
        <f ca="1">MIN($C17-SUM($G17:CH17),CI14)</f>
        <v>0</v>
      </c>
      <c r="CJ17" s="10">
        <f ca="1">MIN($C17-SUM($G17:CI17),CJ14)</f>
        <v>0</v>
      </c>
      <c r="CK17" s="10">
        <f ca="1">MIN($C17-SUM($G17:CJ17),CK14)</f>
        <v>0</v>
      </c>
      <c r="CL17" s="10">
        <f ca="1">MIN($C17-SUM($G17:CK17),CL14)</f>
        <v>0</v>
      </c>
      <c r="CM17" s="10">
        <f ca="1">MIN($C17-SUM($G17:CL17),CM14)</f>
        <v>0</v>
      </c>
      <c r="CN17" s="10">
        <f ca="1">MIN($C17-SUM($G17:CM17),CN14)</f>
        <v>0</v>
      </c>
      <c r="CO17" s="10">
        <f ca="1">MIN($C17-SUM($G17:CN17),CO14)</f>
        <v>0</v>
      </c>
      <c r="CP17" s="10">
        <f ca="1">MIN($C17-SUM($G17:CO17),CP14)</f>
        <v>0</v>
      </c>
      <c r="CQ17" s="10">
        <f ca="1">MIN($C17-SUM($G17:CP17),CQ14)</f>
        <v>0</v>
      </c>
      <c r="CR17" s="10">
        <f ca="1">MIN($C17-SUM($G17:CQ17),CR14)</f>
        <v>0</v>
      </c>
      <c r="CS17" s="10">
        <f ca="1">MIN($C17-SUM($G17:CR17),CS14)</f>
        <v>0</v>
      </c>
      <c r="CT17" s="10">
        <f ca="1">MIN($C17-SUM($G17:CS17),CT14)</f>
        <v>0</v>
      </c>
      <c r="CU17" s="10">
        <f ca="1">MIN($C17-SUM($G17:CT17),CU14)</f>
        <v>0</v>
      </c>
      <c r="CV17" s="10">
        <f ca="1">MIN($C17-SUM($G17:CU17),CV14)</f>
        <v>0</v>
      </c>
      <c r="CW17" s="10">
        <f ca="1">MIN($C17-SUM($G17:CV17),CW14)</f>
        <v>0</v>
      </c>
      <c r="CX17" s="10">
        <f ca="1">MIN($C17-SUM($G17:CW17),CX14)</f>
        <v>0</v>
      </c>
      <c r="CY17" s="10">
        <f ca="1">MIN($C17-SUM($G17:CX17),CY14)</f>
        <v>0</v>
      </c>
      <c r="CZ17" s="10">
        <f ca="1">MIN($C17-SUM($G17:CY17),CZ14)</f>
        <v>0</v>
      </c>
      <c r="DA17" s="10">
        <f ca="1">MIN($C17-SUM($G17:CZ17),DA14)</f>
        <v>0</v>
      </c>
      <c r="DB17" s="10">
        <f ca="1">MIN($C17-SUM($G17:DA17),DB14)</f>
        <v>0</v>
      </c>
      <c r="DC17" s="10">
        <f ca="1">MIN($C17-SUM($G17:DB17),DC14)</f>
        <v>0</v>
      </c>
      <c r="DD17" s="10">
        <f ca="1">MIN($C17-SUM($G17:DC17),DD14)</f>
        <v>0</v>
      </c>
      <c r="DE17" s="10">
        <f ca="1">MIN($C17-SUM($G17:DD17),DE14)</f>
        <v>0</v>
      </c>
      <c r="DF17" s="10">
        <f ca="1">MIN($C17-SUM($G17:DE17),DF14)</f>
        <v>0</v>
      </c>
      <c r="DG17" s="10">
        <f ca="1">MIN($C17-SUM($G17:DF17),DG14)</f>
        <v>0</v>
      </c>
      <c r="DH17" s="10">
        <f ca="1">MIN($C17-SUM($G17:DG17),DH14)</f>
        <v>0</v>
      </c>
      <c r="DI17" s="10">
        <f ca="1">MIN($C17-SUM($G17:DH17),DI14)</f>
        <v>0</v>
      </c>
      <c r="DJ17" s="10">
        <f ca="1">MIN($C17-SUM($G17:DI17),DJ14)</f>
        <v>0</v>
      </c>
      <c r="DK17" s="10">
        <f ca="1">MIN($C17-SUM($G17:DJ17),DK14)</f>
        <v>0</v>
      </c>
      <c r="DL17" s="10">
        <f ca="1">MIN($C17-SUM($G17:DK17),DL14)</f>
        <v>0</v>
      </c>
      <c r="DM17" s="10">
        <f ca="1">MIN($C17-SUM($G17:DL17),DM14)</f>
        <v>0</v>
      </c>
      <c r="DN17" s="10">
        <f ca="1">MIN($C17-SUM($G17:DM17),DN14)</f>
        <v>0</v>
      </c>
      <c r="DO17" s="10">
        <f ca="1">MIN($C17-SUM($G17:DN17),DO14)</f>
        <v>0</v>
      </c>
      <c r="DP17" s="10">
        <f ca="1">MIN($C17-SUM($G17:DO17),DP14)</f>
        <v>0</v>
      </c>
      <c r="DQ17" s="10">
        <f ca="1">MIN($C17-SUM($G17:DP17),DQ14)</f>
        <v>0</v>
      </c>
      <c r="DR17" s="10">
        <f ca="1">MIN($C17-SUM($G17:DQ17),DR14)</f>
        <v>0</v>
      </c>
      <c r="DS17" s="10">
        <f ca="1">MIN($C17-SUM($G17:DR17),DS14)</f>
        <v>0</v>
      </c>
      <c r="DT17" s="10">
        <f ca="1">MIN($C17-SUM($G17:DS17),DT14)</f>
        <v>0</v>
      </c>
      <c r="DU17" s="10">
        <f ca="1">MIN($C17-SUM($G17:DT17),DU14)</f>
        <v>0</v>
      </c>
      <c r="DV17" s="10">
        <f ca="1">MIN($C17-SUM($G17:DU17),DV14)</f>
        <v>0</v>
      </c>
      <c r="DW17" s="10">
        <f ca="1">MIN($C17-SUM($G17:DV17),DW14)</f>
        <v>0</v>
      </c>
      <c r="DX17" s="10">
        <f ca="1">MIN($C17-SUM($G17:DW17),DX14)</f>
        <v>0</v>
      </c>
      <c r="DY17" s="10">
        <f ca="1">MIN($C17-SUM($G17:DX17),DY14)</f>
        <v>0</v>
      </c>
      <c r="DZ17" s="10">
        <f ca="1">MIN($C17-SUM($G17:DY17),DZ14)</f>
        <v>0</v>
      </c>
      <c r="EA17" s="10">
        <f ca="1">MIN($C17-SUM($G17:DZ17),EA14)</f>
        <v>0</v>
      </c>
      <c r="EB17" s="10">
        <f ca="1">MIN($C17-SUM($G17:EA17),EB14)</f>
        <v>0</v>
      </c>
      <c r="EC17" s="10">
        <f ca="1">MIN($C17-SUM($G17:EB17),EC14)</f>
        <v>0</v>
      </c>
      <c r="ED17" s="10">
        <f ca="1">MIN($C17-SUM($G17:EC17),ED14)</f>
        <v>0</v>
      </c>
      <c r="EE17" s="10">
        <f ca="1">MIN($C17-SUM($G17:ED17),EE14)</f>
        <v>0</v>
      </c>
      <c r="EF17" s="10">
        <f ca="1">MIN($C17-SUM($G17:EE17),EF14)</f>
        <v>0</v>
      </c>
      <c r="EG17" s="10">
        <f ca="1">MIN($C17-SUM($G17:EF17),EG14)</f>
        <v>0</v>
      </c>
      <c r="EH17" s="10">
        <f ca="1">MIN($C17-SUM($G17:EG17),EH14)</f>
        <v>0</v>
      </c>
      <c r="EI17" s="10">
        <f ca="1">MIN($C17-SUM($G17:EH17),EI14)</f>
        <v>0</v>
      </c>
      <c r="EJ17" s="10">
        <f ca="1">MIN($C17-SUM($G17:EI17),EJ14)</f>
        <v>0</v>
      </c>
      <c r="EK17" s="10">
        <f ca="1">MIN($C17-SUM($G17:EJ17),EK14)</f>
        <v>0</v>
      </c>
      <c r="EL17" s="10">
        <f ca="1">MIN($C17-SUM($G17:EK17),EL14)</f>
        <v>0</v>
      </c>
      <c r="EM17" s="10">
        <f ca="1">MIN($C17-SUM($G17:EL17),EM14)</f>
        <v>0</v>
      </c>
      <c r="EN17" s="10">
        <f ca="1">MIN($C17-SUM($G17:EM17),EN14)</f>
        <v>0</v>
      </c>
      <c r="EO17" s="10">
        <f ca="1">MIN($C17-SUM($G17:EN17),EO14)</f>
        <v>0</v>
      </c>
      <c r="EP17" s="10">
        <f ca="1">MIN($C17-SUM($G17:EO17),EP14)</f>
        <v>0</v>
      </c>
    </row>
    <row r="18" spans="1:146" s="15" customFormat="1" ht="14.1" customHeight="1">
      <c r="B18" s="1300">
        <v>2</v>
      </c>
      <c r="C18" s="523">
        <f ca="1">SUMIF(재원조달순서,B18,재원조달금액)</f>
        <v>100000</v>
      </c>
      <c r="D18" s="128" t="s">
        <v>97</v>
      </c>
      <c r="E18" s="60">
        <f t="shared" ca="1" si="142"/>
        <v>100000</v>
      </c>
      <c r="F18" s="11"/>
      <c r="G18" s="10"/>
      <c r="H18" s="10"/>
      <c r="I18" s="10"/>
      <c r="J18" s="10"/>
      <c r="K18" s="10">
        <f ca="1">MIN($C18-SUM($G18:J18),K14-K17)</f>
        <v>0</v>
      </c>
      <c r="L18" s="10">
        <f ca="1">MIN($C18-SUM($G18:K18),L14-L17)</f>
        <v>19870.329224014487</v>
      </c>
      <c r="M18" s="10">
        <f ca="1">MIN($C18-SUM($G18:L18),M14-M17)</f>
        <v>11428.745993715749</v>
      </c>
      <c r="N18" s="10">
        <f ca="1">MIN($C18-SUM($G18:M18),N14-N17)</f>
        <v>22661.605471381699</v>
      </c>
      <c r="O18" s="10">
        <f ca="1">MIN($C18-SUM($G18:N18),O14-O17)</f>
        <v>22987.724104216872</v>
      </c>
      <c r="P18" s="10">
        <f ca="1">MIN($C18-SUM($G18:O18),P14-P17)</f>
        <v>23051.595206671191</v>
      </c>
      <c r="Q18" s="10">
        <f ca="1">MIN($C18-SUM($G18:P18),Q14-Q17)</f>
        <v>0</v>
      </c>
      <c r="R18" s="10">
        <f ca="1">MIN($C18-SUM($G18:Q18),R14-R17)</f>
        <v>0</v>
      </c>
      <c r="S18" s="10">
        <f ca="1">MIN($C18-SUM($G18:R18),S14-S17)</f>
        <v>0</v>
      </c>
      <c r="T18" s="10">
        <f ca="1">MIN($C18-SUM($G18:S18),T14-T17)</f>
        <v>0</v>
      </c>
      <c r="U18" s="10">
        <f ca="1">MIN($C18-SUM($G18:T18),U14-U17)</f>
        <v>0</v>
      </c>
      <c r="V18" s="10">
        <f ca="1">MIN($C18-SUM($G18:U18),V14-V17)</f>
        <v>0</v>
      </c>
      <c r="W18" s="10">
        <f ca="1">MIN($C18-SUM($G18:V18),W14-W17)</f>
        <v>0</v>
      </c>
      <c r="X18" s="10">
        <f ca="1">MIN($C18-SUM($G18:W18),X14-X17)</f>
        <v>0</v>
      </c>
      <c r="Y18" s="10">
        <f ca="1">MIN($C18-SUM($G18:X18),Y14-Y17)</f>
        <v>0</v>
      </c>
      <c r="Z18" s="10">
        <f ca="1">MIN($C18-SUM($G18:Y18),Z14-Z17)</f>
        <v>0</v>
      </c>
      <c r="AA18" s="10">
        <f ca="1">MIN($C18-SUM($G18:Z18),AA14-AA17)</f>
        <v>0</v>
      </c>
      <c r="AB18" s="10">
        <f ca="1">MIN($C18-SUM($G18:AA18),AB14-AB17)</f>
        <v>0</v>
      </c>
      <c r="AC18" s="10">
        <f ca="1">MIN($C18-SUM($G18:AB18),AC14-AC17)</f>
        <v>0</v>
      </c>
      <c r="AD18" s="10">
        <f ca="1">MIN($C18-SUM($G18:AC18),AD14-AD17)</f>
        <v>0</v>
      </c>
      <c r="AE18" s="10">
        <f ca="1">MIN($C18-SUM($G18:AD18),AE14-AE17)</f>
        <v>0</v>
      </c>
      <c r="AF18" s="10">
        <f ca="1">MIN($C18-SUM($G18:AE18),AF14-AF17)</f>
        <v>0</v>
      </c>
      <c r="AG18" s="10">
        <f ca="1">MIN($C18-SUM($G18:AF18),AG14-AG17)</f>
        <v>0</v>
      </c>
      <c r="AH18" s="10">
        <f ca="1">MIN($C18-SUM($G18:AG18),AH14-AH17)</f>
        <v>0</v>
      </c>
      <c r="AI18" s="10">
        <f ca="1">MIN($C18-SUM($G18:AH18),AI14-AI17)</f>
        <v>0</v>
      </c>
      <c r="AJ18" s="10">
        <f ca="1">MIN($C18-SUM($G18:AI18),AJ14-AJ17)</f>
        <v>0</v>
      </c>
      <c r="AK18" s="10">
        <f ca="1">MIN($C18-SUM($G18:AJ18),AK14-AK17)</f>
        <v>0</v>
      </c>
      <c r="AL18" s="10">
        <f ca="1">MIN($C18-SUM($G18:AK18),AL14-AL17)</f>
        <v>0</v>
      </c>
      <c r="AM18" s="10">
        <f ca="1">MIN($C18-SUM($G18:AL18),AM14-AM17)</f>
        <v>0</v>
      </c>
      <c r="AN18" s="10">
        <f ca="1">MIN($C18-SUM($G18:AM18),AN14-AN17)</f>
        <v>0</v>
      </c>
      <c r="AO18" s="10">
        <f ca="1">MIN($C18-SUM($G18:AN18),AO14-AO17)</f>
        <v>0</v>
      </c>
      <c r="AP18" s="10">
        <f ca="1">MIN($C18-SUM($G18:AO18),AP14-AP17)</f>
        <v>0</v>
      </c>
      <c r="AQ18" s="10">
        <f ca="1">MIN($C18-SUM($G18:AP18),AQ14-AQ17)</f>
        <v>0</v>
      </c>
      <c r="AR18" s="10">
        <f ca="1">MIN($C18-SUM($G18:AQ18),AR14-AR17)</f>
        <v>0</v>
      </c>
      <c r="AS18" s="10">
        <f ca="1">MIN($C18-SUM($G18:AR18),AS14-AS17)</f>
        <v>0</v>
      </c>
      <c r="AT18" s="10">
        <f ca="1">MIN($C18-SUM($G18:AS18),AT14-AT17)</f>
        <v>0</v>
      </c>
      <c r="AU18" s="10">
        <f ca="1">MIN($C18-SUM($G18:AT18),AU14-AU17)</f>
        <v>0</v>
      </c>
      <c r="AV18" s="10">
        <f ca="1">MIN($C18-SUM($G18:AU18),AV14-AV17)</f>
        <v>0</v>
      </c>
      <c r="AW18" s="10">
        <f ca="1">MIN($C18-SUM($G18:AV18),AW14-AW17)</f>
        <v>0</v>
      </c>
      <c r="AX18" s="10">
        <f ca="1">MIN($C18-SUM($G18:AW18),AX14-AX17)</f>
        <v>0</v>
      </c>
      <c r="AY18" s="10">
        <f ca="1">MIN($C18-SUM($G18:AX18),AY14-AY17)</f>
        <v>0</v>
      </c>
      <c r="AZ18" s="10">
        <f ca="1">MIN($C18-SUM($G18:AY18),AZ14-AZ17)</f>
        <v>0</v>
      </c>
      <c r="BA18" s="10">
        <f ca="1">MIN($C18-SUM($G18:AZ18),BA14-BA17)</f>
        <v>0</v>
      </c>
      <c r="BB18" s="10">
        <f ca="1">MIN($C18-SUM($G18:BA18),BB14-BB17)</f>
        <v>0</v>
      </c>
      <c r="BC18" s="10">
        <f ca="1">MIN($C18-SUM($G18:BB18),BC14-BC17)</f>
        <v>0</v>
      </c>
      <c r="BD18" s="10">
        <f ca="1">MIN($C18-SUM($G18:BC18),BD14-BD17)</f>
        <v>0</v>
      </c>
      <c r="BE18" s="10">
        <f ca="1">MIN($C18-SUM($G18:BD18),BE14-BE17)</f>
        <v>0</v>
      </c>
      <c r="BF18" s="10">
        <f ca="1">MIN($C18-SUM($G18:BE18),BF14-BF17)</f>
        <v>0</v>
      </c>
      <c r="BG18" s="10">
        <f ca="1">MIN($C18-SUM($G18:BF18),BG14-BG17)</f>
        <v>0</v>
      </c>
      <c r="BH18" s="10">
        <f ca="1">MIN($C18-SUM($G18:BG18),BH14-BH17)</f>
        <v>0</v>
      </c>
      <c r="BI18" s="10">
        <f ca="1">MIN($C18-SUM($G18:BH18),BI14-BI17)</f>
        <v>0</v>
      </c>
      <c r="BJ18" s="10">
        <f ca="1">MIN($C18-SUM($G18:BI18),BJ14-BJ17)</f>
        <v>0</v>
      </c>
      <c r="BK18" s="10">
        <f ca="1">MIN($C18-SUM($G18:BJ18),BK14-BK17)</f>
        <v>0</v>
      </c>
      <c r="BL18" s="10">
        <f ca="1">MIN($C18-SUM($G18:BK18),BL14-BL17)</f>
        <v>0</v>
      </c>
      <c r="BM18" s="10">
        <f ca="1">MIN($C18-SUM($G18:BL18),BM14-BM17)</f>
        <v>0</v>
      </c>
      <c r="BN18" s="10">
        <f ca="1">MIN($C18-SUM($G18:BM18),BN14-BN17)</f>
        <v>0</v>
      </c>
      <c r="BO18" s="10">
        <f ca="1">MIN($C18-SUM($G18:BN18),BO14-BO17)</f>
        <v>0</v>
      </c>
      <c r="BP18" s="10">
        <f ca="1">MIN($C18-SUM($G18:BO18),BP14-BP17)</f>
        <v>0</v>
      </c>
      <c r="BQ18" s="10">
        <f ca="1">MIN($C18-SUM($G18:BP18),BQ14-BQ17)</f>
        <v>0</v>
      </c>
      <c r="BR18" s="10">
        <f ca="1">MIN($C18-SUM($G18:BQ18),BR14-BR17)</f>
        <v>0</v>
      </c>
      <c r="BS18" s="10">
        <f ca="1">MIN($C18-SUM($G18:BR18),BS14-BS17)</f>
        <v>0</v>
      </c>
      <c r="BT18" s="10">
        <f ca="1">MIN($C18-SUM($G18:BS18),BT14-BT17)</f>
        <v>0</v>
      </c>
      <c r="BU18" s="10">
        <f ca="1">MIN($C18-SUM($G18:BT18),BU14-BU17)</f>
        <v>0</v>
      </c>
      <c r="BV18" s="10">
        <f ca="1">MIN($C18-SUM($G18:BU18),BV14-BV17)</f>
        <v>0</v>
      </c>
      <c r="BW18" s="10">
        <f ca="1">MIN($C18-SUM($G18:BV18),BW14-BW17)</f>
        <v>0</v>
      </c>
      <c r="BX18" s="10">
        <f ca="1">MIN($C18-SUM($G18:BW18),BX14-BX17)</f>
        <v>0</v>
      </c>
      <c r="BY18" s="10">
        <f ca="1">MIN($C18-SUM($G18:BX18),BY14-BY17)</f>
        <v>0</v>
      </c>
      <c r="BZ18" s="10">
        <f ca="1">MIN($C18-SUM($G18:BY18),BZ14-BZ17)</f>
        <v>0</v>
      </c>
      <c r="CA18" s="10">
        <f ca="1">MIN($C18-SUM($G18:BZ18),CA14-CA17)</f>
        <v>0</v>
      </c>
      <c r="CB18" s="10">
        <f ca="1">MIN($C18-SUM($G18:CA18),CB14-CB17)</f>
        <v>0</v>
      </c>
      <c r="CC18" s="10">
        <f ca="1">MIN($C18-SUM($G18:CB18),CC14-CC17)</f>
        <v>0</v>
      </c>
      <c r="CD18" s="10">
        <f ca="1">MIN($C18-SUM($G18:CC18),CD14-CD17)</f>
        <v>0</v>
      </c>
      <c r="CE18" s="10">
        <f ca="1">MIN($C18-SUM($G18:CD18),CE14-CE17)</f>
        <v>0</v>
      </c>
      <c r="CF18" s="10">
        <f ca="1">MIN($C18-SUM($G18:CE18),CF14-CF17)</f>
        <v>0</v>
      </c>
      <c r="CG18" s="10">
        <f ca="1">MIN($C18-SUM($G18:CF18),CG14-CG17)</f>
        <v>0</v>
      </c>
      <c r="CH18" s="10">
        <f ca="1">MIN($C18-SUM($G18:CG18),CH14-CH17)</f>
        <v>0</v>
      </c>
      <c r="CI18" s="10">
        <f ca="1">MIN($C18-SUM($G18:CH18),CI14-CI17)</f>
        <v>0</v>
      </c>
      <c r="CJ18" s="10">
        <f ca="1">MIN($C18-SUM($G18:CI18),CJ14-CJ17)</f>
        <v>0</v>
      </c>
      <c r="CK18" s="10">
        <f ca="1">MIN($C18-SUM($G18:CJ18),CK14-CK17)</f>
        <v>0</v>
      </c>
      <c r="CL18" s="10">
        <f ca="1">MIN($C18-SUM($G18:CK18),CL14-CL17)</f>
        <v>0</v>
      </c>
      <c r="CM18" s="10">
        <f ca="1">MIN($C18-SUM($G18:CL18),CM14-CM17)</f>
        <v>0</v>
      </c>
      <c r="CN18" s="10">
        <f ca="1">MIN($C18-SUM($G18:CM18),CN14-CN17)</f>
        <v>0</v>
      </c>
      <c r="CO18" s="10">
        <f ca="1">MIN($C18-SUM($G18:CN18),CO14-CO17)</f>
        <v>0</v>
      </c>
      <c r="CP18" s="10">
        <f ca="1">MIN($C18-SUM($G18:CO18),CP14-CP17)</f>
        <v>0</v>
      </c>
      <c r="CQ18" s="10">
        <f ca="1">MIN($C18-SUM($G18:CP18),CQ14-CQ17)</f>
        <v>0</v>
      </c>
      <c r="CR18" s="10">
        <f ca="1">MIN($C18-SUM($G18:CQ18),CR14-CR17)</f>
        <v>0</v>
      </c>
      <c r="CS18" s="10">
        <f ca="1">MIN($C18-SUM($G18:CR18),CS14-CS17)</f>
        <v>0</v>
      </c>
      <c r="CT18" s="10">
        <f ca="1">MIN($C18-SUM($G18:CS18),CT14-CT17)</f>
        <v>0</v>
      </c>
      <c r="CU18" s="10">
        <f ca="1">MIN($C18-SUM($G18:CT18),CU14-CU17)</f>
        <v>0</v>
      </c>
      <c r="CV18" s="10">
        <f ca="1">MIN($C18-SUM($G18:CU18),CV14-CV17)</f>
        <v>0</v>
      </c>
      <c r="CW18" s="10">
        <f ca="1">MIN($C18-SUM($G18:CV18),CW14-CW17)</f>
        <v>0</v>
      </c>
      <c r="CX18" s="10">
        <f ca="1">MIN($C18-SUM($G18:CW18),CX14-CX17)</f>
        <v>0</v>
      </c>
      <c r="CY18" s="10">
        <f ca="1">MIN($C18-SUM($G18:CX18),CY14-CY17)</f>
        <v>0</v>
      </c>
      <c r="CZ18" s="10">
        <f ca="1">MIN($C18-SUM($G18:CY18),CZ14-CZ17)</f>
        <v>0</v>
      </c>
      <c r="DA18" s="10">
        <f ca="1">MIN($C18-SUM($G18:CZ18),DA14-DA17)</f>
        <v>0</v>
      </c>
      <c r="DB18" s="10">
        <f ca="1">MIN($C18-SUM($G18:DA18),DB14-DB17)</f>
        <v>0</v>
      </c>
      <c r="DC18" s="10">
        <f ca="1">MIN($C18-SUM($G18:DB18),DC14-DC17)</f>
        <v>0</v>
      </c>
      <c r="DD18" s="10">
        <f ca="1">MIN($C18-SUM($G18:DC18),DD14-DD17)</f>
        <v>0</v>
      </c>
      <c r="DE18" s="10">
        <f ca="1">MIN($C18-SUM($G18:DD18),DE14-DE17)</f>
        <v>0</v>
      </c>
      <c r="DF18" s="10">
        <f ca="1">MIN($C18-SUM($G18:DE18),DF14-DF17)</f>
        <v>0</v>
      </c>
      <c r="DG18" s="10">
        <f ca="1">MIN($C18-SUM($G18:DF18),DG14-DG17)</f>
        <v>0</v>
      </c>
      <c r="DH18" s="10">
        <f ca="1">MIN($C18-SUM($G18:DG18),DH14-DH17)</f>
        <v>0</v>
      </c>
      <c r="DI18" s="10">
        <f ca="1">MIN($C18-SUM($G18:DH18),DI14-DI17)</f>
        <v>0</v>
      </c>
      <c r="DJ18" s="10">
        <f ca="1">MIN($C18-SUM($G18:DI18),DJ14-DJ17)</f>
        <v>0</v>
      </c>
      <c r="DK18" s="10">
        <f ca="1">MIN($C18-SUM($G18:DJ18),DK14-DK17)</f>
        <v>0</v>
      </c>
      <c r="DL18" s="10">
        <f ca="1">MIN($C18-SUM($G18:DK18),DL14-DL17)</f>
        <v>0</v>
      </c>
      <c r="DM18" s="10">
        <f ca="1">MIN($C18-SUM($G18:DL18),DM14-DM17)</f>
        <v>0</v>
      </c>
      <c r="DN18" s="10">
        <f ca="1">MIN($C18-SUM($G18:DM18),DN14-DN17)</f>
        <v>0</v>
      </c>
      <c r="DO18" s="10">
        <f ca="1">MIN($C18-SUM($G18:DN18),DO14-DO17)</f>
        <v>0</v>
      </c>
      <c r="DP18" s="10">
        <f ca="1">MIN($C18-SUM($G18:DO18),DP14-DP17)</f>
        <v>0</v>
      </c>
      <c r="DQ18" s="10">
        <f ca="1">MIN($C18-SUM($G18:DP18),DQ14-DQ17)</f>
        <v>0</v>
      </c>
      <c r="DR18" s="10">
        <f ca="1">MIN($C18-SUM($G18:DQ18),DR14-DR17)</f>
        <v>0</v>
      </c>
      <c r="DS18" s="10">
        <f ca="1">MIN($C18-SUM($G18:DR18),DS14-DS17)</f>
        <v>0</v>
      </c>
      <c r="DT18" s="10">
        <f ca="1">MIN($C18-SUM($G18:DS18),DT14-DT17)</f>
        <v>0</v>
      </c>
      <c r="DU18" s="10">
        <f ca="1">MIN($C18-SUM($G18:DT18),DU14-DU17)</f>
        <v>0</v>
      </c>
      <c r="DV18" s="10">
        <f ca="1">MIN($C18-SUM($G18:DU18),DV14-DV17)</f>
        <v>0</v>
      </c>
      <c r="DW18" s="10">
        <f ca="1">MIN($C18-SUM($G18:DV18),DW14-DW17)</f>
        <v>0</v>
      </c>
      <c r="DX18" s="10">
        <f ca="1">MIN($C18-SUM($G18:DW18),DX14-DX17)</f>
        <v>0</v>
      </c>
      <c r="DY18" s="10">
        <f ca="1">MIN($C18-SUM($G18:DX18),DY14-DY17)</f>
        <v>0</v>
      </c>
      <c r="DZ18" s="10">
        <f ca="1">MIN($C18-SUM($G18:DY18),DZ14-DZ17)</f>
        <v>0</v>
      </c>
      <c r="EA18" s="10">
        <f ca="1">MIN($C18-SUM($G18:DZ18),EA14-EA17)</f>
        <v>0</v>
      </c>
      <c r="EB18" s="10">
        <f ca="1">MIN($C18-SUM($G18:EA18),EB14-EB17)</f>
        <v>0</v>
      </c>
      <c r="EC18" s="10">
        <f ca="1">MIN($C18-SUM($G18:EB18),EC14-EC17)</f>
        <v>0</v>
      </c>
      <c r="ED18" s="10">
        <f ca="1">MIN($C18-SUM($G18:EC18),ED14-ED17)</f>
        <v>0</v>
      </c>
      <c r="EE18" s="10">
        <f ca="1">MIN($C18-SUM($G18:ED18),EE14-EE17)</f>
        <v>0</v>
      </c>
      <c r="EF18" s="10">
        <f ca="1">MIN($C18-SUM($G18:EE18),EF14-EF17)</f>
        <v>0</v>
      </c>
      <c r="EG18" s="10">
        <f ca="1">MIN($C18-SUM($G18:EF18),EG14-EG17)</f>
        <v>0</v>
      </c>
      <c r="EH18" s="10">
        <f ca="1">MIN($C18-SUM($G18:EG18),EH14-EH17)</f>
        <v>0</v>
      </c>
      <c r="EI18" s="10">
        <f ca="1">MIN($C18-SUM($G18:EH18),EI14-EI17)</f>
        <v>0</v>
      </c>
      <c r="EJ18" s="10">
        <f ca="1">MIN($C18-SUM($G18:EI18),EJ14-EJ17)</f>
        <v>0</v>
      </c>
      <c r="EK18" s="10">
        <f ca="1">MIN($C18-SUM($G18:EJ18),EK14-EK17)</f>
        <v>0</v>
      </c>
      <c r="EL18" s="10">
        <f ca="1">MIN($C18-SUM($G18:EK18),EL14-EL17)</f>
        <v>0</v>
      </c>
      <c r="EM18" s="10">
        <f ca="1">MIN($C18-SUM($G18:EL18),EM14-EM17)</f>
        <v>0</v>
      </c>
      <c r="EN18" s="10">
        <f ca="1">MIN($C18-SUM($G18:EM18),EN14-EN17)</f>
        <v>0</v>
      </c>
      <c r="EO18" s="10">
        <f ca="1">MIN($C18-SUM($G18:EN18),EO14-EO17)</f>
        <v>0</v>
      </c>
      <c r="EP18" s="10">
        <f ca="1">MIN($C18-SUM($G18:EO18),EP14-EP17)</f>
        <v>0</v>
      </c>
    </row>
    <row r="19" spans="1:146" s="15" customFormat="1" ht="14.1" customHeight="1">
      <c r="B19" s="1300">
        <v>3</v>
      </c>
      <c r="C19" s="523">
        <f ca="1">SUMIF(재원조달순서,B19,재원조달금액)</f>
        <v>0</v>
      </c>
      <c r="D19" s="128" t="s">
        <v>97</v>
      </c>
      <c r="E19" s="60">
        <f t="shared" ca="1" si="142"/>
        <v>0</v>
      </c>
      <c r="F19" s="11"/>
      <c r="G19" s="10"/>
      <c r="H19" s="10"/>
      <c r="I19" s="10"/>
      <c r="J19" s="10"/>
      <c r="K19" s="10">
        <f ca="1">MIN($C19-SUM($G19:J19),K14-K17-K18)</f>
        <v>0</v>
      </c>
      <c r="L19" s="10">
        <f ca="1">MIN($C19-SUM($G19:K19),L14-L17-L18)</f>
        <v>0</v>
      </c>
      <c r="M19" s="10">
        <f ca="1">MIN($C19-SUM($G19:L19),M14-M17-M18)</f>
        <v>0</v>
      </c>
      <c r="N19" s="10">
        <f ca="1">MIN($C19-SUM($G19:M19),N14-N17-N18)</f>
        <v>0</v>
      </c>
      <c r="O19" s="10">
        <f ca="1">MIN($C19-SUM($G19:N19),O14-O17-O18)</f>
        <v>0</v>
      </c>
      <c r="P19" s="10">
        <f ca="1">MIN($C19-SUM($G19:O19),P14-P17-P18)</f>
        <v>0</v>
      </c>
      <c r="Q19" s="10">
        <f ca="1">MIN($C19-SUM($G19:P19),Q14-Q17-Q18)</f>
        <v>0</v>
      </c>
      <c r="R19" s="10">
        <f ca="1">MIN($C19-SUM($G19:Q19),R14-R17-R18)</f>
        <v>0</v>
      </c>
      <c r="S19" s="10">
        <f ca="1">MIN($C19-SUM($G19:R19),S14-S17-S18)</f>
        <v>0</v>
      </c>
      <c r="T19" s="10">
        <f ca="1">MIN($C19-SUM($G19:S19),T14-T17-T18)</f>
        <v>0</v>
      </c>
      <c r="U19" s="10">
        <f ca="1">MIN($C19-SUM($G19:T19),U14-U17-U18)</f>
        <v>0</v>
      </c>
      <c r="V19" s="10">
        <f ca="1">MIN($C19-SUM($G19:U19),V14-V17-V18)</f>
        <v>0</v>
      </c>
      <c r="W19" s="10">
        <f ca="1">MIN($C19-SUM($G19:V19),W14-W17-W18)</f>
        <v>0</v>
      </c>
      <c r="X19" s="10">
        <f ca="1">MIN($C19-SUM($G19:W19),X14-X17-X18)</f>
        <v>0</v>
      </c>
      <c r="Y19" s="10">
        <f ca="1">MIN($C19-SUM($G19:X19),Y14-Y17-Y18)</f>
        <v>0</v>
      </c>
      <c r="Z19" s="10">
        <f ca="1">MIN($C19-SUM($G19:Y19),Z14-Z17-Z18)</f>
        <v>0</v>
      </c>
      <c r="AA19" s="10">
        <f ca="1">MIN($C19-SUM($G19:Z19),AA14-AA17-AA18)</f>
        <v>0</v>
      </c>
      <c r="AB19" s="10">
        <f ca="1">MIN($C19-SUM($G19:AA19),AB14-AB17-AB18)</f>
        <v>0</v>
      </c>
      <c r="AC19" s="10">
        <f ca="1">MIN($C19-SUM($G19:AB19),AC14-AC17-AC18)</f>
        <v>0</v>
      </c>
      <c r="AD19" s="10">
        <f ca="1">MIN($C19-SUM($G19:AC19),AD14-AD17-AD18)</f>
        <v>0</v>
      </c>
      <c r="AE19" s="10">
        <f ca="1">MIN($C19-SUM($G19:AD19),AE14-AE17-AE18)</f>
        <v>0</v>
      </c>
      <c r="AF19" s="10">
        <f ca="1">MIN($C19-SUM($G19:AE19),AF14-AF17-AF18)</f>
        <v>0</v>
      </c>
      <c r="AG19" s="10">
        <f ca="1">MIN($C19-SUM($G19:AF19),AG14-AG17-AG18)</f>
        <v>0</v>
      </c>
      <c r="AH19" s="10">
        <f ca="1">MIN($C19-SUM($G19:AG19),AH14-AH17-AH18)</f>
        <v>0</v>
      </c>
      <c r="AI19" s="10">
        <f ca="1">MIN($C19-SUM($G19:AH19),AI14-AI17-AI18)</f>
        <v>0</v>
      </c>
      <c r="AJ19" s="10">
        <f ca="1">MIN($C19-SUM($G19:AI19),AJ14-AJ17-AJ18)</f>
        <v>0</v>
      </c>
      <c r="AK19" s="10">
        <f ca="1">MIN($C19-SUM($G19:AJ19),AK14-AK17-AK18)</f>
        <v>0</v>
      </c>
      <c r="AL19" s="10">
        <f ca="1">MIN($C19-SUM($G19:AK19),AL14-AL17-AL18)</f>
        <v>0</v>
      </c>
      <c r="AM19" s="10">
        <f ca="1">MIN($C19-SUM($G19:AL19),AM14-AM17-AM18)</f>
        <v>0</v>
      </c>
      <c r="AN19" s="10">
        <f ca="1">MIN($C19-SUM($G19:AM19),AN14-AN17-AN18)</f>
        <v>0</v>
      </c>
      <c r="AO19" s="10">
        <f ca="1">MIN($C19-SUM($G19:AN19),AO14-AO17-AO18)</f>
        <v>0</v>
      </c>
      <c r="AP19" s="10">
        <f ca="1">MIN($C19-SUM($G19:AO19),AP14-AP17-AP18)</f>
        <v>0</v>
      </c>
      <c r="AQ19" s="10">
        <f ca="1">MIN($C19-SUM($G19:AP19),AQ14-AQ17-AQ18)</f>
        <v>0</v>
      </c>
      <c r="AR19" s="10">
        <f ca="1">MIN($C19-SUM($G19:AQ19),AR14-AR17-AR18)</f>
        <v>0</v>
      </c>
      <c r="AS19" s="10">
        <f ca="1">MIN($C19-SUM($G19:AR19),AS14-AS17-AS18)</f>
        <v>0</v>
      </c>
      <c r="AT19" s="10">
        <f ca="1">MIN($C19-SUM($G19:AS19),AT14-AT17-AT18)</f>
        <v>0</v>
      </c>
      <c r="AU19" s="10">
        <f ca="1">MIN($C19-SUM($G19:AT19),AU14-AU17-AU18)</f>
        <v>0</v>
      </c>
      <c r="AV19" s="10">
        <f ca="1">MIN($C19-SUM($G19:AU19),AV14-AV17-AV18)</f>
        <v>0</v>
      </c>
      <c r="AW19" s="10">
        <f ca="1">MIN($C19-SUM($G19:AV19),AW14-AW17-AW18)</f>
        <v>0</v>
      </c>
      <c r="AX19" s="10">
        <f ca="1">MIN($C19-SUM($G19:AW19),AX14-AX17-AX18)</f>
        <v>0</v>
      </c>
      <c r="AY19" s="10">
        <f ca="1">MIN($C19-SUM($G19:AX19),AY14-AY17-AY18)</f>
        <v>0</v>
      </c>
      <c r="AZ19" s="10">
        <f ca="1">MIN($C19-SUM($G19:AY19),AZ14-AZ17-AZ18)</f>
        <v>0</v>
      </c>
      <c r="BA19" s="10">
        <f ca="1">MIN($C19-SUM($G19:AZ19),BA14-BA17-BA18)</f>
        <v>0</v>
      </c>
      <c r="BB19" s="10">
        <f ca="1">MIN($C19-SUM($G19:BA19),BB14-BB17-BB18)</f>
        <v>0</v>
      </c>
      <c r="BC19" s="10">
        <f ca="1">MIN($C19-SUM($G19:BB19),BC14-BC17-BC18)</f>
        <v>0</v>
      </c>
      <c r="BD19" s="10">
        <f ca="1">MIN($C19-SUM($G19:BC19),BD14-BD17-BD18)</f>
        <v>0</v>
      </c>
      <c r="BE19" s="10">
        <f ca="1">MIN($C19-SUM($G19:BD19),BE14-BE17-BE18)</f>
        <v>0</v>
      </c>
      <c r="BF19" s="10">
        <f ca="1">MIN($C19-SUM($G19:BE19),BF14-BF17-BF18)</f>
        <v>0</v>
      </c>
      <c r="BG19" s="10">
        <f ca="1">MIN($C19-SUM($G19:BF19),BG14-BG17-BG18)</f>
        <v>0</v>
      </c>
      <c r="BH19" s="10">
        <f ca="1">MIN($C19-SUM($G19:BG19),BH14-BH17-BH18)</f>
        <v>0</v>
      </c>
      <c r="BI19" s="10">
        <f ca="1">MIN($C19-SUM($G19:BH19),BI14-BI17-BI18)</f>
        <v>0</v>
      </c>
      <c r="BJ19" s="10">
        <f ca="1">MIN($C19-SUM($G19:BI19),BJ14-BJ17-BJ18)</f>
        <v>0</v>
      </c>
      <c r="BK19" s="10">
        <f ca="1">MIN($C19-SUM($G19:BJ19),BK14-BK17-BK18)</f>
        <v>0</v>
      </c>
      <c r="BL19" s="10">
        <f ca="1">MIN($C19-SUM($G19:BK19),BL14-BL17-BL18)</f>
        <v>0</v>
      </c>
      <c r="BM19" s="10">
        <f ca="1">MIN($C19-SUM($G19:BL19),BM14-BM17-BM18)</f>
        <v>0</v>
      </c>
      <c r="BN19" s="10">
        <f ca="1">MIN($C19-SUM($G19:BM19),BN14-BN17-BN18)</f>
        <v>0</v>
      </c>
      <c r="BO19" s="10">
        <f ca="1">MIN($C19-SUM($G19:BN19),BO14-BO17-BO18)</f>
        <v>0</v>
      </c>
      <c r="BP19" s="10">
        <f ca="1">MIN($C19-SUM($G19:BO19),BP14-BP17-BP18)</f>
        <v>0</v>
      </c>
      <c r="BQ19" s="10">
        <f ca="1">MIN($C19-SUM($G19:BP19),BQ14-BQ17-BQ18)</f>
        <v>0</v>
      </c>
      <c r="BR19" s="10">
        <f ca="1">MIN($C19-SUM($G19:BQ19),BR14-BR17-BR18)</f>
        <v>0</v>
      </c>
      <c r="BS19" s="10">
        <f ca="1">MIN($C19-SUM($G19:BR19),BS14-BS17-BS18)</f>
        <v>0</v>
      </c>
      <c r="BT19" s="10">
        <f ca="1">MIN($C19-SUM($G19:BS19),BT14-BT17-BT18)</f>
        <v>0</v>
      </c>
      <c r="BU19" s="10">
        <f ca="1">MIN($C19-SUM($G19:BT19),BU14-BU17-BU18)</f>
        <v>0</v>
      </c>
      <c r="BV19" s="10">
        <f ca="1">MIN($C19-SUM($G19:BU19),BV14-BV17-BV18)</f>
        <v>0</v>
      </c>
      <c r="BW19" s="10">
        <f ca="1">MIN($C19-SUM($G19:BV19),BW14-BW17-BW18)</f>
        <v>0</v>
      </c>
      <c r="BX19" s="10">
        <f ca="1">MIN($C19-SUM($G19:BW19),BX14-BX17-BX18)</f>
        <v>0</v>
      </c>
      <c r="BY19" s="10">
        <f ca="1">MIN($C19-SUM($G19:BX19),BY14-BY17-BY18)</f>
        <v>0</v>
      </c>
      <c r="BZ19" s="10">
        <f ca="1">MIN($C19-SUM($G19:BY19),BZ14-BZ17-BZ18)</f>
        <v>0</v>
      </c>
      <c r="CA19" s="10">
        <f ca="1">MIN($C19-SUM($G19:BZ19),CA14-CA17-CA18)</f>
        <v>0</v>
      </c>
      <c r="CB19" s="10">
        <f ca="1">MIN($C19-SUM($G19:CA19),CB14-CB17-CB18)</f>
        <v>0</v>
      </c>
      <c r="CC19" s="10">
        <f ca="1">MIN($C19-SUM($G19:CB19),CC14-CC17-CC18)</f>
        <v>0</v>
      </c>
      <c r="CD19" s="10">
        <f ca="1">MIN($C19-SUM($G19:CC19),CD14-CD17-CD18)</f>
        <v>0</v>
      </c>
      <c r="CE19" s="10">
        <f ca="1">MIN($C19-SUM($G19:CD19),CE14-CE17-CE18)</f>
        <v>0</v>
      </c>
      <c r="CF19" s="10">
        <f ca="1">MIN($C19-SUM($G19:CE19),CF14-CF17-CF18)</f>
        <v>0</v>
      </c>
      <c r="CG19" s="10">
        <f ca="1">MIN($C19-SUM($G19:CF19),CG14-CG17-CG18)</f>
        <v>0</v>
      </c>
      <c r="CH19" s="10">
        <f ca="1">MIN($C19-SUM($G19:CG19),CH14-CH17-CH18)</f>
        <v>0</v>
      </c>
      <c r="CI19" s="10">
        <f ca="1">MIN($C19-SUM($G19:CH19),CI14-CI17-CI18)</f>
        <v>0</v>
      </c>
      <c r="CJ19" s="10">
        <f ca="1">MIN($C19-SUM($G19:CI19),CJ14-CJ17-CJ18)</f>
        <v>0</v>
      </c>
      <c r="CK19" s="10">
        <f ca="1">MIN($C19-SUM($G19:CJ19),CK14-CK17-CK18)</f>
        <v>0</v>
      </c>
      <c r="CL19" s="10">
        <f ca="1">MIN($C19-SUM($G19:CK19),CL14-CL17-CL18)</f>
        <v>0</v>
      </c>
      <c r="CM19" s="10">
        <f ca="1">MIN($C19-SUM($G19:CL19),CM14-CM17-CM18)</f>
        <v>0</v>
      </c>
      <c r="CN19" s="10">
        <f ca="1">MIN($C19-SUM($G19:CM19),CN14-CN17-CN18)</f>
        <v>0</v>
      </c>
      <c r="CO19" s="10">
        <f ca="1">MIN($C19-SUM($G19:CN19),CO14-CO17-CO18)</f>
        <v>0</v>
      </c>
      <c r="CP19" s="10">
        <f ca="1">MIN($C19-SUM($G19:CO19),CP14-CP17-CP18)</f>
        <v>0</v>
      </c>
      <c r="CQ19" s="10">
        <f ca="1">MIN($C19-SUM($G19:CP19),CQ14-CQ17-CQ18)</f>
        <v>0</v>
      </c>
      <c r="CR19" s="10">
        <f ca="1">MIN($C19-SUM($G19:CQ19),CR14-CR17-CR18)</f>
        <v>0</v>
      </c>
      <c r="CS19" s="10">
        <f ca="1">MIN($C19-SUM($G19:CR19),CS14-CS17-CS18)</f>
        <v>0</v>
      </c>
      <c r="CT19" s="10">
        <f ca="1">MIN($C19-SUM($G19:CS19),CT14-CT17-CT18)</f>
        <v>0</v>
      </c>
      <c r="CU19" s="10">
        <f ca="1">MIN($C19-SUM($G19:CT19),CU14-CU17-CU18)</f>
        <v>0</v>
      </c>
      <c r="CV19" s="10">
        <f ca="1">MIN($C19-SUM($G19:CU19),CV14-CV17-CV18)</f>
        <v>0</v>
      </c>
      <c r="CW19" s="10">
        <f ca="1">MIN($C19-SUM($G19:CV19),CW14-CW17-CW18)</f>
        <v>0</v>
      </c>
      <c r="CX19" s="10">
        <f ca="1">MIN($C19-SUM($G19:CW19),CX14-CX17-CX18)</f>
        <v>0</v>
      </c>
      <c r="CY19" s="10">
        <f ca="1">MIN($C19-SUM($G19:CX19),CY14-CY17-CY18)</f>
        <v>0</v>
      </c>
      <c r="CZ19" s="10">
        <f ca="1">MIN($C19-SUM($G19:CY19),CZ14-CZ17-CZ18)</f>
        <v>0</v>
      </c>
      <c r="DA19" s="10">
        <f ca="1">MIN($C19-SUM($G19:CZ19),DA14-DA17-DA18)</f>
        <v>0</v>
      </c>
      <c r="DB19" s="10">
        <f ca="1">MIN($C19-SUM($G19:DA19),DB14-DB17-DB18)</f>
        <v>0</v>
      </c>
      <c r="DC19" s="10">
        <f ca="1">MIN($C19-SUM($G19:DB19),DC14-DC17-DC18)</f>
        <v>0</v>
      </c>
      <c r="DD19" s="10">
        <f ca="1">MIN($C19-SUM($G19:DC19),DD14-DD17-DD18)</f>
        <v>0</v>
      </c>
      <c r="DE19" s="10">
        <f ca="1">MIN($C19-SUM($G19:DD19),DE14-DE17-DE18)</f>
        <v>0</v>
      </c>
      <c r="DF19" s="10">
        <f ca="1">MIN($C19-SUM($G19:DE19),DF14-DF17-DF18)</f>
        <v>0</v>
      </c>
      <c r="DG19" s="10">
        <f ca="1">MIN($C19-SUM($G19:DF19),DG14-DG17-DG18)</f>
        <v>0</v>
      </c>
      <c r="DH19" s="10">
        <f ca="1">MIN($C19-SUM($G19:DG19),DH14-DH17-DH18)</f>
        <v>0</v>
      </c>
      <c r="DI19" s="10">
        <f ca="1">MIN($C19-SUM($G19:DH19),DI14-DI17-DI18)</f>
        <v>0</v>
      </c>
      <c r="DJ19" s="10">
        <f ca="1">MIN($C19-SUM($G19:DI19),DJ14-DJ17-DJ18)</f>
        <v>0</v>
      </c>
      <c r="DK19" s="10">
        <f ca="1">MIN($C19-SUM($G19:DJ19),DK14-DK17-DK18)</f>
        <v>0</v>
      </c>
      <c r="DL19" s="10">
        <f ca="1">MIN($C19-SUM($G19:DK19),DL14-DL17-DL18)</f>
        <v>0</v>
      </c>
      <c r="DM19" s="10">
        <f ca="1">MIN($C19-SUM($G19:DL19),DM14-DM17-DM18)</f>
        <v>0</v>
      </c>
      <c r="DN19" s="10">
        <f ca="1">MIN($C19-SUM($G19:DM19),DN14-DN17-DN18)</f>
        <v>0</v>
      </c>
      <c r="DO19" s="10">
        <f ca="1">MIN($C19-SUM($G19:DN19),DO14-DO17-DO18)</f>
        <v>0</v>
      </c>
      <c r="DP19" s="10">
        <f ca="1">MIN($C19-SUM($G19:DO19),DP14-DP17-DP18)</f>
        <v>0</v>
      </c>
      <c r="DQ19" s="10">
        <f ca="1">MIN($C19-SUM($G19:DP19),DQ14-DQ17-DQ18)</f>
        <v>0</v>
      </c>
      <c r="DR19" s="10">
        <f ca="1">MIN($C19-SUM($G19:DQ19),DR14-DR17-DR18)</f>
        <v>0</v>
      </c>
      <c r="DS19" s="10">
        <f ca="1">MIN($C19-SUM($G19:DR19),DS14-DS17-DS18)</f>
        <v>0</v>
      </c>
      <c r="DT19" s="10">
        <f ca="1">MIN($C19-SUM($G19:DS19),DT14-DT17-DT18)</f>
        <v>0</v>
      </c>
      <c r="DU19" s="10">
        <f ca="1">MIN($C19-SUM($G19:DT19),DU14-DU17-DU18)</f>
        <v>0</v>
      </c>
      <c r="DV19" s="10">
        <f ca="1">MIN($C19-SUM($G19:DU19),DV14-DV17-DV18)</f>
        <v>0</v>
      </c>
      <c r="DW19" s="10">
        <f ca="1">MIN($C19-SUM($G19:DV19),DW14-DW17-DW18)</f>
        <v>0</v>
      </c>
      <c r="DX19" s="10">
        <f ca="1">MIN($C19-SUM($G19:DW19),DX14-DX17-DX18)</f>
        <v>0</v>
      </c>
      <c r="DY19" s="10">
        <f ca="1">MIN($C19-SUM($G19:DX19),DY14-DY17-DY18)</f>
        <v>0</v>
      </c>
      <c r="DZ19" s="10">
        <f ca="1">MIN($C19-SUM($G19:DY19),DZ14-DZ17-DZ18)</f>
        <v>0</v>
      </c>
      <c r="EA19" s="10">
        <f ca="1">MIN($C19-SUM($G19:DZ19),EA14-EA17-EA18)</f>
        <v>0</v>
      </c>
      <c r="EB19" s="10">
        <f ca="1">MIN($C19-SUM($G19:EA19),EB14-EB17-EB18)</f>
        <v>0</v>
      </c>
      <c r="EC19" s="10">
        <f ca="1">MIN($C19-SUM($G19:EB19),EC14-EC17-EC18)</f>
        <v>0</v>
      </c>
      <c r="ED19" s="10">
        <f ca="1">MIN($C19-SUM($G19:EC19),ED14-ED17-ED18)</f>
        <v>0</v>
      </c>
      <c r="EE19" s="10">
        <f ca="1">MIN($C19-SUM($G19:ED19),EE14-EE17-EE18)</f>
        <v>0</v>
      </c>
      <c r="EF19" s="10">
        <f ca="1">MIN($C19-SUM($G19:EE19),EF14-EF17-EF18)</f>
        <v>0</v>
      </c>
      <c r="EG19" s="10">
        <f ca="1">MIN($C19-SUM($G19:EF19),EG14-EG17-EG18)</f>
        <v>0</v>
      </c>
      <c r="EH19" s="10">
        <f ca="1">MIN($C19-SUM($G19:EG19),EH14-EH17-EH18)</f>
        <v>0</v>
      </c>
      <c r="EI19" s="10">
        <f ca="1">MIN($C19-SUM($G19:EH19),EI14-EI17-EI18)</f>
        <v>0</v>
      </c>
      <c r="EJ19" s="10">
        <f ca="1">MIN($C19-SUM($G19:EI19),EJ14-EJ17-EJ18)</f>
        <v>0</v>
      </c>
      <c r="EK19" s="10">
        <f ca="1">MIN($C19-SUM($G19:EJ19),EK14-EK17-EK18)</f>
        <v>0</v>
      </c>
      <c r="EL19" s="10">
        <f ca="1">MIN($C19-SUM($G19:EK19),EL14-EL17-EL18)</f>
        <v>0</v>
      </c>
      <c r="EM19" s="10">
        <f ca="1">MIN($C19-SUM($G19:EL19),EM14-EM17-EM18)</f>
        <v>0</v>
      </c>
      <c r="EN19" s="10">
        <f ca="1">MIN($C19-SUM($G19:EM19),EN14-EN17-EN18)</f>
        <v>0</v>
      </c>
      <c r="EO19" s="10">
        <f ca="1">MIN($C19-SUM($G19:EN19),EO14-EO17-EO18)</f>
        <v>0</v>
      </c>
      <c r="EP19" s="10">
        <f ca="1">MIN($C19-SUM($G19:EO19),EP14-EP17-EP18)</f>
        <v>0</v>
      </c>
    </row>
    <row r="20" spans="1:146" s="15" customFormat="1" ht="14.1" customHeight="1">
      <c r="B20" s="1300">
        <v>4</v>
      </c>
      <c r="C20" s="523">
        <f ca="1">SUMIF(재원조달순서,B20,재원조달금액)</f>
        <v>35000</v>
      </c>
      <c r="D20" s="128" t="s">
        <v>97</v>
      </c>
      <c r="E20" s="60">
        <f t="shared" ca="1" si="142"/>
        <v>35000</v>
      </c>
      <c r="F20" s="11"/>
      <c r="G20" s="10"/>
      <c r="H20" s="10"/>
      <c r="I20" s="10"/>
      <c r="J20" s="10"/>
      <c r="K20" s="10">
        <f ca="1">MIN($C20-SUM($G20:J20),K14-K17-K18-K19)</f>
        <v>0</v>
      </c>
      <c r="L20" s="10">
        <f ca="1">MIN($C20-SUM($G20:K20),L14-L17-L18-L19)</f>
        <v>0</v>
      </c>
      <c r="M20" s="10">
        <f ca="1">MIN($C20-SUM($G20:L20),M14-M17-M18-M19)</f>
        <v>0</v>
      </c>
      <c r="N20" s="10">
        <f ca="1">MIN($C20-SUM($G20:M20),N14-N17-N18-N19)</f>
        <v>0</v>
      </c>
      <c r="O20" s="10">
        <f ca="1">MIN($C20-SUM($G20:N20),O14-O17-O18-O19)</f>
        <v>0</v>
      </c>
      <c r="P20" s="10">
        <f ca="1">MIN($C20-SUM($G20:O20),P14-P17-P18-P19)</f>
        <v>1261.0897074395834</v>
      </c>
      <c r="Q20" s="10">
        <f ca="1">MIN($C20-SUM($G20:P20),Q14-Q17-Q18-Q19)</f>
        <v>33738.910292560417</v>
      </c>
      <c r="R20" s="10">
        <f ca="1">MIN($C20-SUM($G20:Q20),R14-R17-R18-R19)</f>
        <v>0</v>
      </c>
      <c r="S20" s="10">
        <f ca="1">MIN($C20-SUM($G20:R20),S14-S17-S18-S19)</f>
        <v>0</v>
      </c>
      <c r="T20" s="10">
        <f ca="1">MIN($C20-SUM($G20:S20),T14-T17-T18-T19)</f>
        <v>0</v>
      </c>
      <c r="U20" s="10">
        <f ca="1">MIN($C20-SUM($G20:T20),U14-U17-U18-U19)</f>
        <v>0</v>
      </c>
      <c r="V20" s="10">
        <f ca="1">MIN($C20-SUM($G20:U20),V14-V17-V18-V19)</f>
        <v>0</v>
      </c>
      <c r="W20" s="10">
        <f ca="1">MIN($C20-SUM($G20:V20),W14-W17-W18-W19)</f>
        <v>0</v>
      </c>
      <c r="X20" s="10">
        <f ca="1">MIN($C20-SUM($G20:W20),X14-X17-X18-X19)</f>
        <v>0</v>
      </c>
      <c r="Y20" s="10">
        <f ca="1">MIN($C20-SUM($G20:X20),Y14-Y17-Y18-Y19)</f>
        <v>0</v>
      </c>
      <c r="Z20" s="10">
        <f ca="1">MIN($C20-SUM($G20:Y20),Z14-Z17-Z18-Z19)</f>
        <v>0</v>
      </c>
      <c r="AA20" s="10">
        <f ca="1">MIN($C20-SUM($G20:Z20),AA14-AA17-AA18-AA19)</f>
        <v>0</v>
      </c>
      <c r="AB20" s="10">
        <f ca="1">MIN($C20-SUM($G20:AA20),AB14-AB17-AB18-AB19)</f>
        <v>0</v>
      </c>
      <c r="AC20" s="10">
        <f ca="1">MIN($C20-SUM($G20:AB20),AC14-AC17-AC18-AC19)</f>
        <v>0</v>
      </c>
      <c r="AD20" s="10">
        <f ca="1">MIN($C20-SUM($G20:AC20),AD14-AD17-AD18-AD19)</f>
        <v>0</v>
      </c>
      <c r="AE20" s="10">
        <f ca="1">MIN($C20-SUM($G20:AD20),AE14-AE17-AE18-AE19)</f>
        <v>0</v>
      </c>
      <c r="AF20" s="10">
        <f ca="1">MIN($C20-SUM($G20:AE20),AF14-AF17-AF18-AF19)</f>
        <v>0</v>
      </c>
      <c r="AG20" s="10">
        <f ca="1">MIN($C20-SUM($G20:AF20),AG14-AG17-AG18-AG19)</f>
        <v>0</v>
      </c>
      <c r="AH20" s="10">
        <f ca="1">MIN($C20-SUM($G20:AG20),AH14-AH17-AH18-AH19)</f>
        <v>0</v>
      </c>
      <c r="AI20" s="10">
        <f ca="1">MIN($C20-SUM($G20:AH20),AI14-AI17-AI18-AI19)</f>
        <v>0</v>
      </c>
      <c r="AJ20" s="10">
        <f ca="1">MIN($C20-SUM($G20:AI20),AJ14-AJ17-AJ18-AJ19)</f>
        <v>0</v>
      </c>
      <c r="AK20" s="10">
        <f ca="1">MIN($C20-SUM($G20:AJ20),AK14-AK17-AK18-AK19)</f>
        <v>0</v>
      </c>
      <c r="AL20" s="10">
        <f ca="1">MIN($C20-SUM($G20:AK20),AL14-AL17-AL18-AL19)</f>
        <v>0</v>
      </c>
      <c r="AM20" s="10">
        <f ca="1">MIN($C20-SUM($G20:AL20),AM14-AM17-AM18-AM19)</f>
        <v>0</v>
      </c>
      <c r="AN20" s="10">
        <f ca="1">MIN($C20-SUM($G20:AM20),AN14-AN17-AN18-AN19)</f>
        <v>0</v>
      </c>
      <c r="AO20" s="10">
        <f ca="1">MIN($C20-SUM($G20:AN20),AO14-AO17-AO18-AO19)</f>
        <v>0</v>
      </c>
      <c r="AP20" s="10">
        <f ca="1">MIN($C20-SUM($G20:AO20),AP14-AP17-AP18-AP19)</f>
        <v>0</v>
      </c>
      <c r="AQ20" s="10">
        <f ca="1">MIN($C20-SUM($G20:AP20),AQ14-AQ17-AQ18-AQ19)</f>
        <v>0</v>
      </c>
      <c r="AR20" s="10">
        <f ca="1">MIN($C20-SUM($G20:AQ20),AR14-AR17-AR18-AR19)</f>
        <v>0</v>
      </c>
      <c r="AS20" s="10">
        <f ca="1">MIN($C20-SUM($G20:AR20),AS14-AS17-AS18-AS19)</f>
        <v>0</v>
      </c>
      <c r="AT20" s="10">
        <f ca="1">MIN($C20-SUM($G20:AS20),AT14-AT17-AT18-AT19)</f>
        <v>0</v>
      </c>
      <c r="AU20" s="10">
        <f ca="1">MIN($C20-SUM($G20:AT20),AU14-AU17-AU18-AU19)</f>
        <v>0</v>
      </c>
      <c r="AV20" s="10">
        <f ca="1">MIN($C20-SUM($G20:AU20),AV14-AV17-AV18-AV19)</f>
        <v>0</v>
      </c>
      <c r="AW20" s="10">
        <f ca="1">MIN($C20-SUM($G20:AV20),AW14-AW17-AW18-AW19)</f>
        <v>0</v>
      </c>
      <c r="AX20" s="10">
        <f ca="1">MIN($C20-SUM($G20:AW20),AX14-AX17-AX18-AX19)</f>
        <v>0</v>
      </c>
      <c r="AY20" s="10">
        <f ca="1">MIN($C20-SUM($G20:AX20),AY14-AY17-AY18-AY19)</f>
        <v>0</v>
      </c>
      <c r="AZ20" s="10">
        <f ca="1">MIN($C20-SUM($G20:AY20),AZ14-AZ17-AZ18-AZ19)</f>
        <v>0</v>
      </c>
      <c r="BA20" s="10">
        <f ca="1">MIN($C20-SUM($G20:AZ20),BA14-BA17-BA18-BA19)</f>
        <v>0</v>
      </c>
      <c r="BB20" s="10">
        <f ca="1">MIN($C20-SUM($G20:BA20),BB14-BB17-BB18-BB19)</f>
        <v>0</v>
      </c>
      <c r="BC20" s="10">
        <f ca="1">MIN($C20-SUM($G20:BB20),BC14-BC17-BC18-BC19)</f>
        <v>0</v>
      </c>
      <c r="BD20" s="10">
        <f ca="1">MIN($C20-SUM($G20:BC20),BD14-BD17-BD18-BD19)</f>
        <v>0</v>
      </c>
      <c r="BE20" s="10">
        <f ca="1">MIN($C20-SUM($G20:BD20),BE14-BE17-BE18-BE19)</f>
        <v>0</v>
      </c>
      <c r="BF20" s="10">
        <f ca="1">MIN($C20-SUM($G20:BE20),BF14-BF17-BF18-BF19)</f>
        <v>0</v>
      </c>
      <c r="BG20" s="10">
        <f ca="1">MIN($C20-SUM($G20:BF20),BG14-BG17-BG18-BG19)</f>
        <v>0</v>
      </c>
      <c r="BH20" s="10">
        <f ca="1">MIN($C20-SUM($G20:BG20),BH14-BH17-BH18-BH19)</f>
        <v>0</v>
      </c>
      <c r="BI20" s="10">
        <f ca="1">MIN($C20-SUM($G20:BH20),BI14-BI17-BI18-BI19)</f>
        <v>0</v>
      </c>
      <c r="BJ20" s="10">
        <f ca="1">MIN($C20-SUM($G20:BI20),BJ14-BJ17-BJ18-BJ19)</f>
        <v>0</v>
      </c>
      <c r="BK20" s="10">
        <f ca="1">MIN($C20-SUM($G20:BJ20),BK14-BK17-BK18-BK19)</f>
        <v>0</v>
      </c>
      <c r="BL20" s="10">
        <f ca="1">MIN($C20-SUM($G20:BK20),BL14-BL17-BL18-BL19)</f>
        <v>0</v>
      </c>
      <c r="BM20" s="10">
        <f ca="1">MIN($C20-SUM($G20:BL20),BM14-BM17-BM18-BM19)</f>
        <v>0</v>
      </c>
      <c r="BN20" s="10">
        <f ca="1">MIN($C20-SUM($G20:BM20),BN14-BN17-BN18-BN19)</f>
        <v>0</v>
      </c>
      <c r="BO20" s="10">
        <f ca="1">MIN($C20-SUM($G20:BN20),BO14-BO17-BO18-BO19)</f>
        <v>0</v>
      </c>
      <c r="BP20" s="10">
        <f ca="1">MIN($C20-SUM($G20:BO20),BP14-BP17-BP18-BP19)</f>
        <v>0</v>
      </c>
      <c r="BQ20" s="10">
        <f ca="1">MIN($C20-SUM($G20:BP20),BQ14-BQ17-BQ18-BQ19)</f>
        <v>0</v>
      </c>
      <c r="BR20" s="10">
        <f ca="1">MIN($C20-SUM($G20:BQ20),BR14-BR17-BR18-BR19)</f>
        <v>0</v>
      </c>
      <c r="BS20" s="10">
        <f ca="1">MIN($C20-SUM($G20:BR20),BS14-BS17-BS18-BS19)</f>
        <v>0</v>
      </c>
      <c r="BT20" s="10">
        <f ca="1">MIN($C20-SUM($G20:BS20),BT14-BT17-BT18-BT19)</f>
        <v>0</v>
      </c>
      <c r="BU20" s="10">
        <f ca="1">MIN($C20-SUM($G20:BT20),BU14-BU17-BU18-BU19)</f>
        <v>0</v>
      </c>
      <c r="BV20" s="10">
        <f ca="1">MIN($C20-SUM($G20:BU20),BV14-BV17-BV18-BV19)</f>
        <v>0</v>
      </c>
      <c r="BW20" s="10">
        <f ca="1">MIN($C20-SUM($G20:BV20),BW14-BW17-BW18-BW19)</f>
        <v>0</v>
      </c>
      <c r="BX20" s="10">
        <f ca="1">MIN($C20-SUM($G20:BW20),BX14-BX17-BX18-BX19)</f>
        <v>0</v>
      </c>
      <c r="BY20" s="10">
        <f ca="1">MIN($C20-SUM($G20:BX20),BY14-BY17-BY18-BY19)</f>
        <v>0</v>
      </c>
      <c r="BZ20" s="10">
        <f ca="1">MIN($C20-SUM($G20:BY20),BZ14-BZ17-BZ18-BZ19)</f>
        <v>0</v>
      </c>
      <c r="CA20" s="10">
        <f ca="1">MIN($C20-SUM($G20:BZ20),CA14-CA17-CA18-CA19)</f>
        <v>0</v>
      </c>
      <c r="CB20" s="10">
        <f ca="1">MIN($C20-SUM($G20:CA20),CB14-CB17-CB18-CB19)</f>
        <v>0</v>
      </c>
      <c r="CC20" s="10">
        <f ca="1">MIN($C20-SUM($G20:CB20),CC14-CC17-CC18-CC19)</f>
        <v>0</v>
      </c>
      <c r="CD20" s="10">
        <f ca="1">MIN($C20-SUM($G20:CC20),CD14-CD17-CD18-CD19)</f>
        <v>0</v>
      </c>
      <c r="CE20" s="10">
        <f ca="1">MIN($C20-SUM($G20:CD20),CE14-CE17-CE18-CE19)</f>
        <v>0</v>
      </c>
      <c r="CF20" s="10">
        <f ca="1">MIN($C20-SUM($G20:CE20),CF14-CF17-CF18-CF19)</f>
        <v>0</v>
      </c>
      <c r="CG20" s="10">
        <f ca="1">MIN($C20-SUM($G20:CF20),CG14-CG17-CG18-CG19)</f>
        <v>0</v>
      </c>
      <c r="CH20" s="10">
        <f ca="1">MIN($C20-SUM($G20:CG20),CH14-CH17-CH18-CH19)</f>
        <v>0</v>
      </c>
      <c r="CI20" s="10">
        <f ca="1">MIN($C20-SUM($G20:CH20),CI14-CI17-CI18-CI19)</f>
        <v>0</v>
      </c>
      <c r="CJ20" s="10">
        <f ca="1">MIN($C20-SUM($G20:CI20),CJ14-CJ17-CJ18-CJ19)</f>
        <v>0</v>
      </c>
      <c r="CK20" s="10">
        <f ca="1">MIN($C20-SUM($G20:CJ20),CK14-CK17-CK18-CK19)</f>
        <v>0</v>
      </c>
      <c r="CL20" s="10">
        <f ca="1">MIN($C20-SUM($G20:CK20),CL14-CL17-CL18-CL19)</f>
        <v>0</v>
      </c>
      <c r="CM20" s="10">
        <f ca="1">MIN($C20-SUM($G20:CL20),CM14-CM17-CM18-CM19)</f>
        <v>0</v>
      </c>
      <c r="CN20" s="10">
        <f ca="1">MIN($C20-SUM($G20:CM20),CN14-CN17-CN18-CN19)</f>
        <v>0</v>
      </c>
      <c r="CO20" s="10">
        <f ca="1">MIN($C20-SUM($G20:CN20),CO14-CO17-CO18-CO19)</f>
        <v>0</v>
      </c>
      <c r="CP20" s="10">
        <f ca="1">MIN($C20-SUM($G20:CO20),CP14-CP17-CP18-CP19)</f>
        <v>0</v>
      </c>
      <c r="CQ20" s="10">
        <f ca="1">MIN($C20-SUM($G20:CP20),CQ14-CQ17-CQ18-CQ19)</f>
        <v>0</v>
      </c>
      <c r="CR20" s="10">
        <f ca="1">MIN($C20-SUM($G20:CQ20),CR14-CR17-CR18-CR19)</f>
        <v>0</v>
      </c>
      <c r="CS20" s="10">
        <f ca="1">MIN($C20-SUM($G20:CR20),CS14-CS17-CS18-CS19)</f>
        <v>0</v>
      </c>
      <c r="CT20" s="10">
        <f ca="1">MIN($C20-SUM($G20:CS20),CT14-CT17-CT18-CT19)</f>
        <v>0</v>
      </c>
      <c r="CU20" s="10">
        <f ca="1">MIN($C20-SUM($G20:CT20),CU14-CU17-CU18-CU19)</f>
        <v>0</v>
      </c>
      <c r="CV20" s="10">
        <f ca="1">MIN($C20-SUM($G20:CU20),CV14-CV17-CV18-CV19)</f>
        <v>0</v>
      </c>
      <c r="CW20" s="10">
        <f ca="1">MIN($C20-SUM($G20:CV20),CW14-CW17-CW18-CW19)</f>
        <v>0</v>
      </c>
      <c r="CX20" s="10">
        <f ca="1">MIN($C20-SUM($G20:CW20),CX14-CX17-CX18-CX19)</f>
        <v>0</v>
      </c>
      <c r="CY20" s="10">
        <f ca="1">MIN($C20-SUM($G20:CX20),CY14-CY17-CY18-CY19)</f>
        <v>0</v>
      </c>
      <c r="CZ20" s="10">
        <f ca="1">MIN($C20-SUM($G20:CY20),CZ14-CZ17-CZ18-CZ19)</f>
        <v>0</v>
      </c>
      <c r="DA20" s="10">
        <f ca="1">MIN($C20-SUM($G20:CZ20),DA14-DA17-DA18-DA19)</f>
        <v>0</v>
      </c>
      <c r="DB20" s="10">
        <f ca="1">MIN($C20-SUM($G20:DA20),DB14-DB17-DB18-DB19)</f>
        <v>0</v>
      </c>
      <c r="DC20" s="10">
        <f ca="1">MIN($C20-SUM($G20:DB20),DC14-DC17-DC18-DC19)</f>
        <v>0</v>
      </c>
      <c r="DD20" s="10">
        <f ca="1">MIN($C20-SUM($G20:DC20),DD14-DD17-DD18-DD19)</f>
        <v>0</v>
      </c>
      <c r="DE20" s="10">
        <f ca="1">MIN($C20-SUM($G20:DD20),DE14-DE17-DE18-DE19)</f>
        <v>0</v>
      </c>
      <c r="DF20" s="10">
        <f ca="1">MIN($C20-SUM($G20:DE20),DF14-DF17-DF18-DF19)</f>
        <v>0</v>
      </c>
      <c r="DG20" s="10">
        <f ca="1">MIN($C20-SUM($G20:DF20),DG14-DG17-DG18-DG19)</f>
        <v>0</v>
      </c>
      <c r="DH20" s="10">
        <f ca="1">MIN($C20-SUM($G20:DG20),DH14-DH17-DH18-DH19)</f>
        <v>0</v>
      </c>
      <c r="DI20" s="10">
        <f ca="1">MIN($C20-SUM($G20:DH20),DI14-DI17-DI18-DI19)</f>
        <v>0</v>
      </c>
      <c r="DJ20" s="10">
        <f ca="1">MIN($C20-SUM($G20:DI20),DJ14-DJ17-DJ18-DJ19)</f>
        <v>0</v>
      </c>
      <c r="DK20" s="10">
        <f ca="1">MIN($C20-SUM($G20:DJ20),DK14-DK17-DK18-DK19)</f>
        <v>0</v>
      </c>
      <c r="DL20" s="10">
        <f ca="1">MIN($C20-SUM($G20:DK20),DL14-DL17-DL18-DL19)</f>
        <v>0</v>
      </c>
      <c r="DM20" s="10">
        <f ca="1">MIN($C20-SUM($G20:DL20),DM14-DM17-DM18-DM19)</f>
        <v>0</v>
      </c>
      <c r="DN20" s="10">
        <f ca="1">MIN($C20-SUM($G20:DM20),DN14-DN17-DN18-DN19)</f>
        <v>0</v>
      </c>
      <c r="DO20" s="10">
        <f ca="1">MIN($C20-SUM($G20:DN20),DO14-DO17-DO18-DO19)</f>
        <v>0</v>
      </c>
      <c r="DP20" s="10">
        <f ca="1">MIN($C20-SUM($G20:DO20),DP14-DP17-DP18-DP19)</f>
        <v>0</v>
      </c>
      <c r="DQ20" s="10">
        <f ca="1">MIN($C20-SUM($G20:DP20),DQ14-DQ17-DQ18-DQ19)</f>
        <v>0</v>
      </c>
      <c r="DR20" s="10">
        <f ca="1">MIN($C20-SUM($G20:DQ20),DR14-DR17-DR18-DR19)</f>
        <v>0</v>
      </c>
      <c r="DS20" s="10">
        <f ca="1">MIN($C20-SUM($G20:DR20),DS14-DS17-DS18-DS19)</f>
        <v>0</v>
      </c>
      <c r="DT20" s="10">
        <f ca="1">MIN($C20-SUM($G20:DS20),DT14-DT17-DT18-DT19)</f>
        <v>0</v>
      </c>
      <c r="DU20" s="10">
        <f ca="1">MIN($C20-SUM($G20:DT20),DU14-DU17-DU18-DU19)</f>
        <v>0</v>
      </c>
      <c r="DV20" s="10">
        <f ca="1">MIN($C20-SUM($G20:DU20),DV14-DV17-DV18-DV19)</f>
        <v>0</v>
      </c>
      <c r="DW20" s="10">
        <f ca="1">MIN($C20-SUM($G20:DV20),DW14-DW17-DW18-DW19)</f>
        <v>0</v>
      </c>
      <c r="DX20" s="10">
        <f ca="1">MIN($C20-SUM($G20:DW20),DX14-DX17-DX18-DX19)</f>
        <v>0</v>
      </c>
      <c r="DY20" s="10">
        <f ca="1">MIN($C20-SUM($G20:DX20),DY14-DY17-DY18-DY19)</f>
        <v>0</v>
      </c>
      <c r="DZ20" s="10">
        <f ca="1">MIN($C20-SUM($G20:DY20),DZ14-DZ17-DZ18-DZ19)</f>
        <v>0</v>
      </c>
      <c r="EA20" s="10">
        <f ca="1">MIN($C20-SUM($G20:DZ20),EA14-EA17-EA18-EA19)</f>
        <v>0</v>
      </c>
      <c r="EB20" s="10">
        <f ca="1">MIN($C20-SUM($G20:EA20),EB14-EB17-EB18-EB19)</f>
        <v>0</v>
      </c>
      <c r="EC20" s="10">
        <f ca="1">MIN($C20-SUM($G20:EB20),EC14-EC17-EC18-EC19)</f>
        <v>0</v>
      </c>
      <c r="ED20" s="10">
        <f ca="1">MIN($C20-SUM($G20:EC20),ED14-ED17-ED18-ED19)</f>
        <v>0</v>
      </c>
      <c r="EE20" s="10">
        <f ca="1">MIN($C20-SUM($G20:ED20),EE14-EE17-EE18-EE19)</f>
        <v>0</v>
      </c>
      <c r="EF20" s="10">
        <f ca="1">MIN($C20-SUM($G20:EE20),EF14-EF17-EF18-EF19)</f>
        <v>0</v>
      </c>
      <c r="EG20" s="10">
        <f ca="1">MIN($C20-SUM($G20:EF20),EG14-EG17-EG18-EG19)</f>
        <v>0</v>
      </c>
      <c r="EH20" s="10">
        <f ca="1">MIN($C20-SUM($G20:EG20),EH14-EH17-EH18-EH19)</f>
        <v>0</v>
      </c>
      <c r="EI20" s="10">
        <f ca="1">MIN($C20-SUM($G20:EH20),EI14-EI17-EI18-EI19)</f>
        <v>0</v>
      </c>
      <c r="EJ20" s="10">
        <f ca="1">MIN($C20-SUM($G20:EI20),EJ14-EJ17-EJ18-EJ19)</f>
        <v>0</v>
      </c>
      <c r="EK20" s="10">
        <f ca="1">MIN($C20-SUM($G20:EJ20),EK14-EK17-EK18-EK19)</f>
        <v>0</v>
      </c>
      <c r="EL20" s="10">
        <f ca="1">MIN($C20-SUM($G20:EK20),EL14-EL17-EL18-EL19)</f>
        <v>0</v>
      </c>
      <c r="EM20" s="10">
        <f ca="1">MIN($C20-SUM($G20:EL20),EM14-EM17-EM18-EM19)</f>
        <v>0</v>
      </c>
      <c r="EN20" s="10">
        <f ca="1">MIN($C20-SUM($G20:EM20),EN14-EN17-EN18-EN19)</f>
        <v>0</v>
      </c>
      <c r="EO20" s="10">
        <f ca="1">MIN($C20-SUM($G20:EN20),EO14-EO17-EO18-EO19)</f>
        <v>0</v>
      </c>
      <c r="EP20" s="10">
        <f ca="1">MIN($C20-SUM($G20:EO20),EP14-EP17-EP18-EP19)</f>
        <v>0</v>
      </c>
    </row>
    <row r="21" spans="1:146" s="15" customFormat="1" ht="14.1" customHeight="1">
      <c r="B21" s="1300">
        <v>5</v>
      </c>
      <c r="C21" s="523">
        <f>SUMIF(재원조달순서,B21,재원조달금액)</f>
        <v>0</v>
      </c>
      <c r="D21" s="128" t="s">
        <v>97</v>
      </c>
      <c r="E21" s="60">
        <f t="shared" ca="1" si="142"/>
        <v>0</v>
      </c>
      <c r="F21" s="11"/>
      <c r="G21" s="10"/>
      <c r="H21" s="10"/>
      <c r="I21" s="10"/>
      <c r="J21" s="10"/>
      <c r="K21" s="10">
        <f t="shared" ref="K21:BS21" ca="1" si="143">MIN($C21,K14-K17-K18-K19-K20)</f>
        <v>0</v>
      </c>
      <c r="L21" s="10">
        <f t="shared" ca="1" si="143"/>
        <v>0</v>
      </c>
      <c r="M21" s="10">
        <f t="shared" ca="1" si="143"/>
        <v>0</v>
      </c>
      <c r="N21" s="10">
        <f t="shared" ca="1" si="143"/>
        <v>0</v>
      </c>
      <c r="O21" s="10">
        <f t="shared" ca="1" si="143"/>
        <v>0</v>
      </c>
      <c r="P21" s="10">
        <f t="shared" ca="1" si="143"/>
        <v>0</v>
      </c>
      <c r="Q21" s="10">
        <f t="shared" ca="1" si="143"/>
        <v>0</v>
      </c>
      <c r="R21" s="10">
        <f t="shared" ca="1" si="143"/>
        <v>0</v>
      </c>
      <c r="S21" s="10">
        <f t="shared" ca="1" si="143"/>
        <v>0</v>
      </c>
      <c r="T21" s="10">
        <f t="shared" ca="1" si="143"/>
        <v>0</v>
      </c>
      <c r="U21" s="10">
        <f t="shared" ca="1" si="143"/>
        <v>0</v>
      </c>
      <c r="V21" s="10">
        <f t="shared" ca="1" si="143"/>
        <v>0</v>
      </c>
      <c r="W21" s="10">
        <f t="shared" ca="1" si="143"/>
        <v>0</v>
      </c>
      <c r="X21" s="10">
        <f t="shared" ca="1" si="143"/>
        <v>0</v>
      </c>
      <c r="Y21" s="10">
        <f t="shared" ca="1" si="143"/>
        <v>0</v>
      </c>
      <c r="Z21" s="10">
        <f t="shared" ca="1" si="143"/>
        <v>0</v>
      </c>
      <c r="AA21" s="10">
        <f t="shared" ca="1" si="143"/>
        <v>0</v>
      </c>
      <c r="AB21" s="10">
        <f t="shared" ca="1" si="143"/>
        <v>0</v>
      </c>
      <c r="AC21" s="10">
        <f t="shared" ca="1" si="143"/>
        <v>0</v>
      </c>
      <c r="AD21" s="10">
        <f t="shared" ca="1" si="143"/>
        <v>0</v>
      </c>
      <c r="AE21" s="10">
        <f t="shared" ca="1" si="143"/>
        <v>0</v>
      </c>
      <c r="AF21" s="10">
        <f t="shared" ca="1" si="143"/>
        <v>0</v>
      </c>
      <c r="AG21" s="10">
        <f t="shared" ca="1" si="143"/>
        <v>0</v>
      </c>
      <c r="AH21" s="10">
        <f t="shared" ca="1" si="143"/>
        <v>0</v>
      </c>
      <c r="AI21" s="10">
        <f t="shared" ca="1" si="143"/>
        <v>0</v>
      </c>
      <c r="AJ21" s="10">
        <f t="shared" ca="1" si="143"/>
        <v>0</v>
      </c>
      <c r="AK21" s="10">
        <f t="shared" ca="1" si="143"/>
        <v>0</v>
      </c>
      <c r="AL21" s="10">
        <f t="shared" ca="1" si="143"/>
        <v>0</v>
      </c>
      <c r="AM21" s="10">
        <f t="shared" ca="1" si="143"/>
        <v>0</v>
      </c>
      <c r="AN21" s="10">
        <f t="shared" ca="1" si="143"/>
        <v>0</v>
      </c>
      <c r="AO21" s="10">
        <f t="shared" ca="1" si="143"/>
        <v>0</v>
      </c>
      <c r="AP21" s="10">
        <f t="shared" ca="1" si="143"/>
        <v>0</v>
      </c>
      <c r="AQ21" s="10">
        <f t="shared" ca="1" si="143"/>
        <v>0</v>
      </c>
      <c r="AR21" s="10">
        <f t="shared" ca="1" si="143"/>
        <v>0</v>
      </c>
      <c r="AS21" s="10">
        <f t="shared" ca="1" si="143"/>
        <v>0</v>
      </c>
      <c r="AT21" s="10">
        <f t="shared" ca="1" si="143"/>
        <v>0</v>
      </c>
      <c r="AU21" s="10">
        <f t="shared" ca="1" si="143"/>
        <v>0</v>
      </c>
      <c r="AV21" s="10">
        <f t="shared" ca="1" si="143"/>
        <v>0</v>
      </c>
      <c r="AW21" s="10">
        <f t="shared" ca="1" si="143"/>
        <v>0</v>
      </c>
      <c r="AX21" s="10">
        <f t="shared" ca="1" si="143"/>
        <v>0</v>
      </c>
      <c r="AY21" s="10">
        <f t="shared" ca="1" si="143"/>
        <v>0</v>
      </c>
      <c r="AZ21" s="10">
        <f t="shared" ca="1" si="143"/>
        <v>0</v>
      </c>
      <c r="BA21" s="10">
        <f t="shared" ca="1" si="143"/>
        <v>0</v>
      </c>
      <c r="BB21" s="10">
        <f t="shared" ca="1" si="143"/>
        <v>0</v>
      </c>
      <c r="BC21" s="10">
        <f t="shared" ca="1" si="143"/>
        <v>0</v>
      </c>
      <c r="BD21" s="10">
        <f t="shared" ca="1" si="143"/>
        <v>0</v>
      </c>
      <c r="BE21" s="10">
        <f t="shared" ca="1" si="143"/>
        <v>0</v>
      </c>
      <c r="BF21" s="10">
        <f t="shared" ca="1" si="143"/>
        <v>0</v>
      </c>
      <c r="BG21" s="10">
        <f t="shared" ca="1" si="143"/>
        <v>0</v>
      </c>
      <c r="BH21" s="10">
        <f t="shared" ca="1" si="143"/>
        <v>0</v>
      </c>
      <c r="BI21" s="10">
        <f t="shared" ca="1" si="143"/>
        <v>0</v>
      </c>
      <c r="BJ21" s="10">
        <f t="shared" ca="1" si="143"/>
        <v>0</v>
      </c>
      <c r="BK21" s="10">
        <f t="shared" ca="1" si="143"/>
        <v>0</v>
      </c>
      <c r="BL21" s="10">
        <f t="shared" ca="1" si="143"/>
        <v>0</v>
      </c>
      <c r="BM21" s="10">
        <f t="shared" ca="1" si="143"/>
        <v>0</v>
      </c>
      <c r="BN21" s="10">
        <f t="shared" ca="1" si="143"/>
        <v>0</v>
      </c>
      <c r="BO21" s="10">
        <f t="shared" ca="1" si="143"/>
        <v>0</v>
      </c>
      <c r="BP21" s="10">
        <f t="shared" ca="1" si="143"/>
        <v>0</v>
      </c>
      <c r="BQ21" s="10">
        <f t="shared" ca="1" si="143"/>
        <v>0</v>
      </c>
      <c r="BR21" s="10">
        <f t="shared" ca="1" si="143"/>
        <v>0</v>
      </c>
      <c r="BS21" s="10">
        <f t="shared" ca="1" si="143"/>
        <v>0</v>
      </c>
      <c r="BT21" s="10">
        <f t="shared" ref="BT21:EE21" ca="1" si="144">MIN($C21,BT14-BT17-BT18-BT19-BT20)</f>
        <v>0</v>
      </c>
      <c r="BU21" s="10">
        <f t="shared" ca="1" si="144"/>
        <v>0</v>
      </c>
      <c r="BV21" s="10">
        <f t="shared" ca="1" si="144"/>
        <v>0</v>
      </c>
      <c r="BW21" s="10">
        <f t="shared" ca="1" si="144"/>
        <v>0</v>
      </c>
      <c r="BX21" s="10">
        <f t="shared" ca="1" si="144"/>
        <v>0</v>
      </c>
      <c r="BY21" s="10">
        <f t="shared" ca="1" si="144"/>
        <v>0</v>
      </c>
      <c r="BZ21" s="10">
        <f t="shared" ca="1" si="144"/>
        <v>0</v>
      </c>
      <c r="CA21" s="10">
        <f t="shared" ca="1" si="144"/>
        <v>0</v>
      </c>
      <c r="CB21" s="10">
        <f t="shared" ca="1" si="144"/>
        <v>0</v>
      </c>
      <c r="CC21" s="10">
        <f t="shared" ca="1" si="144"/>
        <v>0</v>
      </c>
      <c r="CD21" s="10">
        <f t="shared" ca="1" si="144"/>
        <v>0</v>
      </c>
      <c r="CE21" s="10">
        <f t="shared" ca="1" si="144"/>
        <v>0</v>
      </c>
      <c r="CF21" s="10">
        <f t="shared" ca="1" si="144"/>
        <v>0</v>
      </c>
      <c r="CG21" s="10">
        <f t="shared" ca="1" si="144"/>
        <v>0</v>
      </c>
      <c r="CH21" s="10">
        <f t="shared" ca="1" si="144"/>
        <v>0</v>
      </c>
      <c r="CI21" s="10">
        <f t="shared" ca="1" si="144"/>
        <v>0</v>
      </c>
      <c r="CJ21" s="10">
        <f t="shared" ca="1" si="144"/>
        <v>0</v>
      </c>
      <c r="CK21" s="10">
        <f t="shared" ca="1" si="144"/>
        <v>0</v>
      </c>
      <c r="CL21" s="10">
        <f t="shared" ca="1" si="144"/>
        <v>0</v>
      </c>
      <c r="CM21" s="10">
        <f t="shared" ca="1" si="144"/>
        <v>0</v>
      </c>
      <c r="CN21" s="10">
        <f t="shared" ca="1" si="144"/>
        <v>0</v>
      </c>
      <c r="CO21" s="10">
        <f t="shared" ca="1" si="144"/>
        <v>0</v>
      </c>
      <c r="CP21" s="10">
        <f t="shared" ca="1" si="144"/>
        <v>0</v>
      </c>
      <c r="CQ21" s="10">
        <f t="shared" ca="1" si="144"/>
        <v>0</v>
      </c>
      <c r="CR21" s="10">
        <f t="shared" ca="1" si="144"/>
        <v>0</v>
      </c>
      <c r="CS21" s="10">
        <f t="shared" ca="1" si="144"/>
        <v>0</v>
      </c>
      <c r="CT21" s="10">
        <f t="shared" ca="1" si="144"/>
        <v>0</v>
      </c>
      <c r="CU21" s="10">
        <f t="shared" ca="1" si="144"/>
        <v>0</v>
      </c>
      <c r="CV21" s="10">
        <f t="shared" ca="1" si="144"/>
        <v>0</v>
      </c>
      <c r="CW21" s="10">
        <f t="shared" ca="1" si="144"/>
        <v>0</v>
      </c>
      <c r="CX21" s="10">
        <f t="shared" ca="1" si="144"/>
        <v>0</v>
      </c>
      <c r="CY21" s="10">
        <f t="shared" ca="1" si="144"/>
        <v>0</v>
      </c>
      <c r="CZ21" s="10">
        <f t="shared" ca="1" si="144"/>
        <v>0</v>
      </c>
      <c r="DA21" s="10">
        <f t="shared" ca="1" si="144"/>
        <v>0</v>
      </c>
      <c r="DB21" s="10">
        <f t="shared" ca="1" si="144"/>
        <v>0</v>
      </c>
      <c r="DC21" s="10">
        <f t="shared" ca="1" si="144"/>
        <v>0</v>
      </c>
      <c r="DD21" s="10">
        <f t="shared" ca="1" si="144"/>
        <v>0</v>
      </c>
      <c r="DE21" s="10">
        <f t="shared" ca="1" si="144"/>
        <v>0</v>
      </c>
      <c r="DF21" s="10">
        <f t="shared" ca="1" si="144"/>
        <v>0</v>
      </c>
      <c r="DG21" s="10">
        <f t="shared" ca="1" si="144"/>
        <v>0</v>
      </c>
      <c r="DH21" s="10">
        <f t="shared" ca="1" si="144"/>
        <v>0</v>
      </c>
      <c r="DI21" s="10">
        <f t="shared" ca="1" si="144"/>
        <v>0</v>
      </c>
      <c r="DJ21" s="10">
        <f t="shared" ca="1" si="144"/>
        <v>0</v>
      </c>
      <c r="DK21" s="10">
        <f t="shared" ca="1" si="144"/>
        <v>0</v>
      </c>
      <c r="DL21" s="10">
        <f t="shared" ca="1" si="144"/>
        <v>0</v>
      </c>
      <c r="DM21" s="10">
        <f t="shared" ca="1" si="144"/>
        <v>0</v>
      </c>
      <c r="DN21" s="10">
        <f t="shared" ca="1" si="144"/>
        <v>0</v>
      </c>
      <c r="DO21" s="10">
        <f t="shared" ca="1" si="144"/>
        <v>0</v>
      </c>
      <c r="DP21" s="10">
        <f t="shared" ca="1" si="144"/>
        <v>0</v>
      </c>
      <c r="DQ21" s="10">
        <f t="shared" ca="1" si="144"/>
        <v>0</v>
      </c>
      <c r="DR21" s="10">
        <f t="shared" ca="1" si="144"/>
        <v>0</v>
      </c>
      <c r="DS21" s="10">
        <f t="shared" ca="1" si="144"/>
        <v>0</v>
      </c>
      <c r="DT21" s="10">
        <f t="shared" ca="1" si="144"/>
        <v>0</v>
      </c>
      <c r="DU21" s="10">
        <f t="shared" ca="1" si="144"/>
        <v>0</v>
      </c>
      <c r="DV21" s="10">
        <f t="shared" ca="1" si="144"/>
        <v>0</v>
      </c>
      <c r="DW21" s="10">
        <f t="shared" ca="1" si="144"/>
        <v>0</v>
      </c>
      <c r="DX21" s="10">
        <f t="shared" ca="1" si="144"/>
        <v>0</v>
      </c>
      <c r="DY21" s="10">
        <f t="shared" ca="1" si="144"/>
        <v>0</v>
      </c>
      <c r="DZ21" s="10">
        <f t="shared" ca="1" si="144"/>
        <v>0</v>
      </c>
      <c r="EA21" s="10">
        <f t="shared" ca="1" si="144"/>
        <v>0</v>
      </c>
      <c r="EB21" s="10">
        <f t="shared" ca="1" si="144"/>
        <v>0</v>
      </c>
      <c r="EC21" s="10">
        <f t="shared" ca="1" si="144"/>
        <v>0</v>
      </c>
      <c r="ED21" s="10">
        <f t="shared" ca="1" si="144"/>
        <v>0</v>
      </c>
      <c r="EE21" s="10">
        <f t="shared" ca="1" si="144"/>
        <v>0</v>
      </c>
      <c r="EF21" s="10">
        <f t="shared" ref="EF21:EP21" ca="1" si="145">MIN($C21,EF14-EF17-EF18-EF19-EF20)</f>
        <v>0</v>
      </c>
      <c r="EG21" s="10">
        <f t="shared" ca="1" si="145"/>
        <v>0</v>
      </c>
      <c r="EH21" s="10">
        <f t="shared" ca="1" si="145"/>
        <v>0</v>
      </c>
      <c r="EI21" s="10">
        <f t="shared" ca="1" si="145"/>
        <v>0</v>
      </c>
      <c r="EJ21" s="10">
        <f t="shared" ca="1" si="145"/>
        <v>0</v>
      </c>
      <c r="EK21" s="10">
        <f t="shared" ca="1" si="145"/>
        <v>0</v>
      </c>
      <c r="EL21" s="10">
        <f t="shared" ca="1" si="145"/>
        <v>0</v>
      </c>
      <c r="EM21" s="10">
        <f t="shared" ca="1" si="145"/>
        <v>0</v>
      </c>
      <c r="EN21" s="10">
        <f t="shared" ca="1" si="145"/>
        <v>0</v>
      </c>
      <c r="EO21" s="10">
        <f t="shared" ca="1" si="145"/>
        <v>0</v>
      </c>
      <c r="EP21" s="10">
        <f t="shared" ca="1" si="145"/>
        <v>0</v>
      </c>
    </row>
    <row r="22" spans="1:146" s="34" customFormat="1" ht="14.1" customHeight="1">
      <c r="B22" s="209" t="s">
        <v>332</v>
      </c>
      <c r="C22" s="531"/>
      <c r="D22" s="532" t="s">
        <v>97</v>
      </c>
      <c r="E22" s="533">
        <f t="shared" ca="1" si="142"/>
        <v>150000</v>
      </c>
      <c r="F22" s="230"/>
      <c r="G22" s="231"/>
      <c r="H22" s="231"/>
      <c r="I22" s="231"/>
      <c r="J22" s="231"/>
      <c r="K22" s="231">
        <f t="shared" ref="K22:BS22" ca="1" si="146">SUM(K17:K21)</f>
        <v>0</v>
      </c>
      <c r="L22" s="231">
        <f t="shared" ca="1" si="146"/>
        <v>34870.329224014487</v>
      </c>
      <c r="M22" s="231">
        <f t="shared" ca="1" si="146"/>
        <v>11428.745993715749</v>
      </c>
      <c r="N22" s="231">
        <f t="shared" ca="1" si="146"/>
        <v>22661.605471381699</v>
      </c>
      <c r="O22" s="231">
        <f t="shared" ca="1" si="146"/>
        <v>22987.724104216872</v>
      </c>
      <c r="P22" s="231">
        <f t="shared" ca="1" si="146"/>
        <v>24312.684914110774</v>
      </c>
      <c r="Q22" s="231">
        <f t="shared" ca="1" si="146"/>
        <v>33738.910292560417</v>
      </c>
      <c r="R22" s="231">
        <f t="shared" ca="1" si="146"/>
        <v>0</v>
      </c>
      <c r="S22" s="231">
        <f t="shared" ca="1" si="146"/>
        <v>0</v>
      </c>
      <c r="T22" s="231">
        <f t="shared" ca="1" si="146"/>
        <v>0</v>
      </c>
      <c r="U22" s="231">
        <f t="shared" ca="1" si="146"/>
        <v>0</v>
      </c>
      <c r="V22" s="231">
        <f t="shared" ca="1" si="146"/>
        <v>0</v>
      </c>
      <c r="W22" s="231">
        <f t="shared" ca="1" si="146"/>
        <v>0</v>
      </c>
      <c r="X22" s="231">
        <f t="shared" ca="1" si="146"/>
        <v>0</v>
      </c>
      <c r="Y22" s="231">
        <f t="shared" ca="1" si="146"/>
        <v>0</v>
      </c>
      <c r="Z22" s="231">
        <f t="shared" ca="1" si="146"/>
        <v>0</v>
      </c>
      <c r="AA22" s="231">
        <f t="shared" ca="1" si="146"/>
        <v>0</v>
      </c>
      <c r="AB22" s="231">
        <f t="shared" ca="1" si="146"/>
        <v>0</v>
      </c>
      <c r="AC22" s="231">
        <f t="shared" ca="1" si="146"/>
        <v>0</v>
      </c>
      <c r="AD22" s="231">
        <f t="shared" ca="1" si="146"/>
        <v>0</v>
      </c>
      <c r="AE22" s="231">
        <f t="shared" ca="1" si="146"/>
        <v>0</v>
      </c>
      <c r="AF22" s="231">
        <f t="shared" ca="1" si="146"/>
        <v>0</v>
      </c>
      <c r="AG22" s="231">
        <f t="shared" ca="1" si="146"/>
        <v>0</v>
      </c>
      <c r="AH22" s="231">
        <f t="shared" ca="1" si="146"/>
        <v>0</v>
      </c>
      <c r="AI22" s="231">
        <f t="shared" ca="1" si="146"/>
        <v>0</v>
      </c>
      <c r="AJ22" s="231">
        <f t="shared" ca="1" si="146"/>
        <v>0</v>
      </c>
      <c r="AK22" s="231">
        <f t="shared" ca="1" si="146"/>
        <v>0</v>
      </c>
      <c r="AL22" s="231">
        <f t="shared" ca="1" si="146"/>
        <v>0</v>
      </c>
      <c r="AM22" s="231">
        <f t="shared" ca="1" si="146"/>
        <v>0</v>
      </c>
      <c r="AN22" s="231">
        <f t="shared" ca="1" si="146"/>
        <v>0</v>
      </c>
      <c r="AO22" s="231">
        <f t="shared" ca="1" si="146"/>
        <v>0</v>
      </c>
      <c r="AP22" s="231">
        <f t="shared" ca="1" si="146"/>
        <v>0</v>
      </c>
      <c r="AQ22" s="231">
        <f t="shared" ca="1" si="146"/>
        <v>0</v>
      </c>
      <c r="AR22" s="231">
        <f t="shared" ca="1" si="146"/>
        <v>0</v>
      </c>
      <c r="AS22" s="231">
        <f t="shared" ca="1" si="146"/>
        <v>0</v>
      </c>
      <c r="AT22" s="231">
        <f t="shared" ca="1" si="146"/>
        <v>0</v>
      </c>
      <c r="AU22" s="231">
        <f t="shared" ca="1" si="146"/>
        <v>0</v>
      </c>
      <c r="AV22" s="231">
        <f t="shared" ca="1" si="146"/>
        <v>0</v>
      </c>
      <c r="AW22" s="231">
        <f t="shared" ca="1" si="146"/>
        <v>0</v>
      </c>
      <c r="AX22" s="231">
        <f t="shared" ca="1" si="146"/>
        <v>0</v>
      </c>
      <c r="AY22" s="231">
        <f t="shared" ca="1" si="146"/>
        <v>0</v>
      </c>
      <c r="AZ22" s="231">
        <f t="shared" ca="1" si="146"/>
        <v>0</v>
      </c>
      <c r="BA22" s="231">
        <f t="shared" ca="1" si="146"/>
        <v>0</v>
      </c>
      <c r="BB22" s="231">
        <f t="shared" ca="1" si="146"/>
        <v>0</v>
      </c>
      <c r="BC22" s="231">
        <f t="shared" ca="1" si="146"/>
        <v>0</v>
      </c>
      <c r="BD22" s="231">
        <f t="shared" ca="1" si="146"/>
        <v>0</v>
      </c>
      <c r="BE22" s="231">
        <f t="shared" ca="1" si="146"/>
        <v>0</v>
      </c>
      <c r="BF22" s="231">
        <f t="shared" ca="1" si="146"/>
        <v>0</v>
      </c>
      <c r="BG22" s="231">
        <f t="shared" ca="1" si="146"/>
        <v>0</v>
      </c>
      <c r="BH22" s="231">
        <f t="shared" ca="1" si="146"/>
        <v>0</v>
      </c>
      <c r="BI22" s="231">
        <f t="shared" ca="1" si="146"/>
        <v>0</v>
      </c>
      <c r="BJ22" s="231">
        <f t="shared" ca="1" si="146"/>
        <v>0</v>
      </c>
      <c r="BK22" s="231">
        <f t="shared" ca="1" si="146"/>
        <v>0</v>
      </c>
      <c r="BL22" s="231">
        <f t="shared" ca="1" si="146"/>
        <v>0</v>
      </c>
      <c r="BM22" s="231">
        <f t="shared" ca="1" si="146"/>
        <v>0</v>
      </c>
      <c r="BN22" s="231">
        <f t="shared" ca="1" si="146"/>
        <v>0</v>
      </c>
      <c r="BO22" s="231">
        <f t="shared" ca="1" si="146"/>
        <v>0</v>
      </c>
      <c r="BP22" s="231">
        <f t="shared" ca="1" si="146"/>
        <v>0</v>
      </c>
      <c r="BQ22" s="231">
        <f t="shared" ca="1" si="146"/>
        <v>0</v>
      </c>
      <c r="BR22" s="231">
        <f t="shared" ca="1" si="146"/>
        <v>0</v>
      </c>
      <c r="BS22" s="231">
        <f t="shared" ca="1" si="146"/>
        <v>0</v>
      </c>
      <c r="BT22" s="231">
        <f t="shared" ref="BT22:EE22" ca="1" si="147">SUM(BT17:BT21)</f>
        <v>0</v>
      </c>
      <c r="BU22" s="231">
        <f t="shared" ca="1" si="147"/>
        <v>0</v>
      </c>
      <c r="BV22" s="231">
        <f t="shared" ca="1" si="147"/>
        <v>0</v>
      </c>
      <c r="BW22" s="231">
        <f t="shared" ca="1" si="147"/>
        <v>0</v>
      </c>
      <c r="BX22" s="231">
        <f t="shared" ca="1" si="147"/>
        <v>0</v>
      </c>
      <c r="BY22" s="231">
        <f t="shared" ca="1" si="147"/>
        <v>0</v>
      </c>
      <c r="BZ22" s="231">
        <f t="shared" ca="1" si="147"/>
        <v>0</v>
      </c>
      <c r="CA22" s="231">
        <f t="shared" ca="1" si="147"/>
        <v>0</v>
      </c>
      <c r="CB22" s="231">
        <f t="shared" ca="1" si="147"/>
        <v>0</v>
      </c>
      <c r="CC22" s="231">
        <f t="shared" ca="1" si="147"/>
        <v>0</v>
      </c>
      <c r="CD22" s="231">
        <f t="shared" ca="1" si="147"/>
        <v>0</v>
      </c>
      <c r="CE22" s="231">
        <f t="shared" ca="1" si="147"/>
        <v>0</v>
      </c>
      <c r="CF22" s="231">
        <f t="shared" ca="1" si="147"/>
        <v>0</v>
      </c>
      <c r="CG22" s="231">
        <f t="shared" ca="1" si="147"/>
        <v>0</v>
      </c>
      <c r="CH22" s="231">
        <f t="shared" ca="1" si="147"/>
        <v>0</v>
      </c>
      <c r="CI22" s="231">
        <f t="shared" ca="1" si="147"/>
        <v>0</v>
      </c>
      <c r="CJ22" s="231">
        <f t="shared" ca="1" si="147"/>
        <v>0</v>
      </c>
      <c r="CK22" s="231">
        <f t="shared" ca="1" si="147"/>
        <v>0</v>
      </c>
      <c r="CL22" s="231">
        <f t="shared" ca="1" si="147"/>
        <v>0</v>
      </c>
      <c r="CM22" s="231">
        <f t="shared" ca="1" si="147"/>
        <v>0</v>
      </c>
      <c r="CN22" s="231">
        <f t="shared" ca="1" si="147"/>
        <v>0</v>
      </c>
      <c r="CO22" s="231">
        <f t="shared" ca="1" si="147"/>
        <v>0</v>
      </c>
      <c r="CP22" s="231">
        <f t="shared" ca="1" si="147"/>
        <v>0</v>
      </c>
      <c r="CQ22" s="231">
        <f t="shared" ca="1" si="147"/>
        <v>0</v>
      </c>
      <c r="CR22" s="231">
        <f t="shared" ca="1" si="147"/>
        <v>0</v>
      </c>
      <c r="CS22" s="231">
        <f t="shared" ca="1" si="147"/>
        <v>0</v>
      </c>
      <c r="CT22" s="231">
        <f t="shared" ca="1" si="147"/>
        <v>0</v>
      </c>
      <c r="CU22" s="231">
        <f t="shared" ca="1" si="147"/>
        <v>0</v>
      </c>
      <c r="CV22" s="231">
        <f t="shared" ca="1" si="147"/>
        <v>0</v>
      </c>
      <c r="CW22" s="231">
        <f t="shared" ca="1" si="147"/>
        <v>0</v>
      </c>
      <c r="CX22" s="231">
        <f t="shared" ca="1" si="147"/>
        <v>0</v>
      </c>
      <c r="CY22" s="231">
        <f t="shared" ca="1" si="147"/>
        <v>0</v>
      </c>
      <c r="CZ22" s="231">
        <f t="shared" ca="1" si="147"/>
        <v>0</v>
      </c>
      <c r="DA22" s="231">
        <f t="shared" ca="1" si="147"/>
        <v>0</v>
      </c>
      <c r="DB22" s="231">
        <f t="shared" ca="1" si="147"/>
        <v>0</v>
      </c>
      <c r="DC22" s="231">
        <f t="shared" ca="1" si="147"/>
        <v>0</v>
      </c>
      <c r="DD22" s="231">
        <f t="shared" ca="1" si="147"/>
        <v>0</v>
      </c>
      <c r="DE22" s="231">
        <f t="shared" ca="1" si="147"/>
        <v>0</v>
      </c>
      <c r="DF22" s="231">
        <f t="shared" ca="1" si="147"/>
        <v>0</v>
      </c>
      <c r="DG22" s="231">
        <f t="shared" ca="1" si="147"/>
        <v>0</v>
      </c>
      <c r="DH22" s="231">
        <f t="shared" ca="1" si="147"/>
        <v>0</v>
      </c>
      <c r="DI22" s="231">
        <f t="shared" ca="1" si="147"/>
        <v>0</v>
      </c>
      <c r="DJ22" s="231">
        <f t="shared" ca="1" si="147"/>
        <v>0</v>
      </c>
      <c r="DK22" s="231">
        <f t="shared" ca="1" si="147"/>
        <v>0</v>
      </c>
      <c r="DL22" s="231">
        <f t="shared" ca="1" si="147"/>
        <v>0</v>
      </c>
      <c r="DM22" s="231">
        <f t="shared" ca="1" si="147"/>
        <v>0</v>
      </c>
      <c r="DN22" s="231">
        <f t="shared" ca="1" si="147"/>
        <v>0</v>
      </c>
      <c r="DO22" s="231">
        <f t="shared" ca="1" si="147"/>
        <v>0</v>
      </c>
      <c r="DP22" s="231">
        <f t="shared" ca="1" si="147"/>
        <v>0</v>
      </c>
      <c r="DQ22" s="231">
        <f t="shared" ca="1" si="147"/>
        <v>0</v>
      </c>
      <c r="DR22" s="231">
        <f t="shared" ca="1" si="147"/>
        <v>0</v>
      </c>
      <c r="DS22" s="231">
        <f t="shared" ca="1" si="147"/>
        <v>0</v>
      </c>
      <c r="DT22" s="231">
        <f t="shared" ca="1" si="147"/>
        <v>0</v>
      </c>
      <c r="DU22" s="231">
        <f t="shared" ca="1" si="147"/>
        <v>0</v>
      </c>
      <c r="DV22" s="231">
        <f t="shared" ca="1" si="147"/>
        <v>0</v>
      </c>
      <c r="DW22" s="231">
        <f t="shared" ca="1" si="147"/>
        <v>0</v>
      </c>
      <c r="DX22" s="231">
        <f t="shared" ca="1" si="147"/>
        <v>0</v>
      </c>
      <c r="DY22" s="231">
        <f t="shared" ca="1" si="147"/>
        <v>0</v>
      </c>
      <c r="DZ22" s="231">
        <f t="shared" ca="1" si="147"/>
        <v>0</v>
      </c>
      <c r="EA22" s="231">
        <f t="shared" ca="1" si="147"/>
        <v>0</v>
      </c>
      <c r="EB22" s="231">
        <f t="shared" ca="1" si="147"/>
        <v>0</v>
      </c>
      <c r="EC22" s="231">
        <f t="shared" ca="1" si="147"/>
        <v>0</v>
      </c>
      <c r="ED22" s="231">
        <f t="shared" ca="1" si="147"/>
        <v>0</v>
      </c>
      <c r="EE22" s="231">
        <f t="shared" ca="1" si="147"/>
        <v>0</v>
      </c>
      <c r="EF22" s="231">
        <f t="shared" ref="EF22:EP22" ca="1" si="148">SUM(EF17:EF21)</f>
        <v>0</v>
      </c>
      <c r="EG22" s="231">
        <f t="shared" ca="1" si="148"/>
        <v>0</v>
      </c>
      <c r="EH22" s="231">
        <f t="shared" ca="1" si="148"/>
        <v>0</v>
      </c>
      <c r="EI22" s="231">
        <f t="shared" ca="1" si="148"/>
        <v>0</v>
      </c>
      <c r="EJ22" s="231">
        <f t="shared" ca="1" si="148"/>
        <v>0</v>
      </c>
      <c r="EK22" s="231">
        <f t="shared" ca="1" si="148"/>
        <v>0</v>
      </c>
      <c r="EL22" s="231">
        <f t="shared" ca="1" si="148"/>
        <v>0</v>
      </c>
      <c r="EM22" s="231">
        <f t="shared" ca="1" si="148"/>
        <v>0</v>
      </c>
      <c r="EN22" s="231">
        <f t="shared" ca="1" si="148"/>
        <v>0</v>
      </c>
      <c r="EO22" s="231">
        <f t="shared" ca="1" si="148"/>
        <v>0</v>
      </c>
      <c r="EP22" s="231">
        <f t="shared" ca="1" si="148"/>
        <v>0</v>
      </c>
    </row>
    <row r="23" spans="1:146" s="34" customFormat="1" ht="14.1" customHeight="1">
      <c r="B23" s="63"/>
      <c r="C23" s="534"/>
      <c r="D23" s="510"/>
      <c r="E23" s="535"/>
      <c r="F23" s="212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213"/>
      <c r="X23" s="213"/>
      <c r="Y23" s="213"/>
      <c r="Z23" s="213"/>
      <c r="AA23" s="213"/>
      <c r="AB23" s="213"/>
      <c r="AC23" s="213"/>
      <c r="AD23" s="213"/>
      <c r="AE23" s="213"/>
      <c r="AF23" s="213"/>
      <c r="AG23" s="213"/>
      <c r="AH23" s="213"/>
      <c r="AI23" s="213"/>
      <c r="AJ23" s="213"/>
      <c r="AK23" s="213"/>
      <c r="AL23" s="213"/>
      <c r="AM23" s="213"/>
      <c r="AN23" s="213"/>
      <c r="AO23" s="213"/>
      <c r="AP23" s="213"/>
      <c r="AQ23" s="213"/>
      <c r="AR23" s="213"/>
      <c r="AS23" s="213"/>
      <c r="AT23" s="213"/>
      <c r="AU23" s="213"/>
      <c r="AV23" s="213"/>
      <c r="AW23" s="213"/>
      <c r="AX23" s="213"/>
      <c r="AY23" s="213"/>
      <c r="AZ23" s="213"/>
      <c r="BA23" s="213"/>
      <c r="BB23" s="213"/>
      <c r="BC23" s="213"/>
      <c r="BD23" s="213"/>
      <c r="BE23" s="213"/>
      <c r="BF23" s="213"/>
      <c r="BG23" s="213"/>
      <c r="BH23" s="213"/>
      <c r="BI23" s="213"/>
      <c r="BJ23" s="213"/>
      <c r="BK23" s="213"/>
      <c r="BL23" s="213"/>
      <c r="BM23" s="213"/>
      <c r="BN23" s="213"/>
      <c r="BO23" s="213"/>
      <c r="BP23" s="213"/>
      <c r="BQ23" s="213"/>
      <c r="BR23" s="213"/>
      <c r="BS23" s="213"/>
      <c r="BT23" s="213"/>
      <c r="BU23" s="213"/>
      <c r="BV23" s="213"/>
      <c r="BW23" s="213"/>
      <c r="BX23" s="213"/>
      <c r="BY23" s="213"/>
      <c r="BZ23" s="213"/>
      <c r="CA23" s="213"/>
      <c r="CB23" s="213"/>
      <c r="CC23" s="213"/>
      <c r="CD23" s="213"/>
      <c r="CE23" s="213"/>
      <c r="CF23" s="213"/>
      <c r="CG23" s="213"/>
      <c r="CH23" s="213"/>
      <c r="CI23" s="213"/>
      <c r="CJ23" s="213"/>
      <c r="CK23" s="213"/>
      <c r="CL23" s="213"/>
      <c r="CM23" s="213"/>
      <c r="CN23" s="213"/>
      <c r="CO23" s="213"/>
      <c r="CP23" s="213"/>
      <c r="CQ23" s="213"/>
      <c r="CR23" s="213"/>
      <c r="CS23" s="213"/>
      <c r="CT23" s="213"/>
      <c r="CU23" s="213"/>
      <c r="CV23" s="213"/>
      <c r="CW23" s="213"/>
      <c r="CX23" s="213"/>
      <c r="CY23" s="213"/>
      <c r="CZ23" s="213"/>
      <c r="DA23" s="213"/>
      <c r="DB23" s="213"/>
      <c r="DC23" s="213"/>
      <c r="DD23" s="213"/>
      <c r="DE23" s="213"/>
      <c r="DF23" s="213"/>
      <c r="DG23" s="213"/>
      <c r="DH23" s="213"/>
      <c r="DI23" s="213"/>
      <c r="DJ23" s="213"/>
      <c r="DK23" s="213"/>
      <c r="DL23" s="213"/>
      <c r="DM23" s="213"/>
      <c r="DN23" s="213"/>
      <c r="DO23" s="213"/>
      <c r="DP23" s="213"/>
      <c r="DQ23" s="213"/>
      <c r="DR23" s="213"/>
      <c r="DS23" s="213"/>
      <c r="DT23" s="213"/>
      <c r="DU23" s="213"/>
      <c r="DV23" s="213"/>
      <c r="DW23" s="213"/>
      <c r="DX23" s="213"/>
      <c r="DY23" s="213"/>
      <c r="DZ23" s="213"/>
      <c r="EA23" s="213"/>
      <c r="EB23" s="213"/>
      <c r="EC23" s="213"/>
      <c r="ED23" s="213"/>
      <c r="EE23" s="213"/>
      <c r="EF23" s="213"/>
      <c r="EG23" s="213"/>
      <c r="EH23" s="213"/>
      <c r="EI23" s="213"/>
      <c r="EJ23" s="213"/>
      <c r="EK23" s="213"/>
      <c r="EL23" s="213"/>
      <c r="EM23" s="213"/>
      <c r="EN23" s="213"/>
      <c r="EO23" s="213"/>
      <c r="EP23" s="213"/>
    </row>
    <row r="24" spans="1:146" ht="14.1" customHeight="1">
      <c r="B24" s="27" t="s">
        <v>1195</v>
      </c>
    </row>
    <row r="25" spans="1:146" s="15" customFormat="1" ht="14.1" customHeight="1">
      <c r="A25" s="548">
        <f t="shared" ref="A25:A28" si="149">SUMIF(재원조달주체,B25,재원조달순서)</f>
        <v>1</v>
      </c>
      <c r="B25" s="15" t="s">
        <v>629</v>
      </c>
      <c r="C25" s="523">
        <f t="shared" ref="C25:C28" ca="1" si="150">SUMIF(재원조달주체,B25,재원조달금액)</f>
        <v>15000</v>
      </c>
      <c r="D25" s="128" t="s">
        <v>97</v>
      </c>
      <c r="E25" s="60">
        <f ca="1">SUM(G25:AD25)</f>
        <v>15000</v>
      </c>
      <c r="F25" s="11"/>
      <c r="G25" s="10"/>
      <c r="H25" s="10"/>
      <c r="I25" s="10"/>
      <c r="J25" s="10"/>
      <c r="K25" s="10">
        <f t="shared" ref="K25:BS27" ca="1" si="151">IF(SUMIF($B$17:$B$21,$A25,$C$17:$C$21)=0,0,SUMIF($B$17:$B$21,$A25,K$17:K$21)*$C25/SUMIF($B$17:$B$21,$A25,$C$17:$C$21))</f>
        <v>0</v>
      </c>
      <c r="L25" s="10">
        <f t="shared" ca="1" si="151"/>
        <v>15000</v>
      </c>
      <c r="M25" s="10">
        <f t="shared" ca="1" si="151"/>
        <v>0</v>
      </c>
      <c r="N25" s="10">
        <f t="shared" ca="1" si="151"/>
        <v>0</v>
      </c>
      <c r="O25" s="10">
        <f t="shared" ca="1" si="151"/>
        <v>0</v>
      </c>
      <c r="P25" s="10">
        <f t="shared" ca="1" si="151"/>
        <v>0</v>
      </c>
      <c r="Q25" s="10">
        <f t="shared" ca="1" si="151"/>
        <v>0</v>
      </c>
      <c r="R25" s="10">
        <f t="shared" ca="1" si="151"/>
        <v>0</v>
      </c>
      <c r="S25" s="10">
        <f t="shared" ca="1" si="151"/>
        <v>0</v>
      </c>
      <c r="T25" s="10">
        <f t="shared" ca="1" si="151"/>
        <v>0</v>
      </c>
      <c r="U25" s="10">
        <f t="shared" ca="1" si="151"/>
        <v>0</v>
      </c>
      <c r="V25" s="10">
        <f t="shared" ca="1" si="151"/>
        <v>0</v>
      </c>
      <c r="W25" s="10">
        <f t="shared" ca="1" si="151"/>
        <v>0</v>
      </c>
      <c r="X25" s="10">
        <f t="shared" ca="1" si="151"/>
        <v>0</v>
      </c>
      <c r="Y25" s="10">
        <f t="shared" ca="1" si="151"/>
        <v>0</v>
      </c>
      <c r="Z25" s="10">
        <f t="shared" ca="1" si="151"/>
        <v>0</v>
      </c>
      <c r="AA25" s="10">
        <f t="shared" ca="1" si="151"/>
        <v>0</v>
      </c>
      <c r="AB25" s="10">
        <f t="shared" ca="1" si="151"/>
        <v>0</v>
      </c>
      <c r="AC25" s="10">
        <f t="shared" ca="1" si="151"/>
        <v>0</v>
      </c>
      <c r="AD25" s="10">
        <f t="shared" ca="1" si="151"/>
        <v>0</v>
      </c>
      <c r="AE25" s="10">
        <f t="shared" ca="1" si="151"/>
        <v>0</v>
      </c>
      <c r="AF25" s="10">
        <f t="shared" ca="1" si="151"/>
        <v>0</v>
      </c>
      <c r="AG25" s="10">
        <f t="shared" ca="1" si="151"/>
        <v>0</v>
      </c>
      <c r="AH25" s="10">
        <f t="shared" ca="1" si="151"/>
        <v>0</v>
      </c>
      <c r="AI25" s="10">
        <f t="shared" ca="1" si="151"/>
        <v>0</v>
      </c>
      <c r="AJ25" s="10">
        <f t="shared" ca="1" si="151"/>
        <v>0</v>
      </c>
      <c r="AK25" s="10">
        <f t="shared" ca="1" si="151"/>
        <v>0</v>
      </c>
      <c r="AL25" s="10">
        <f t="shared" ca="1" si="151"/>
        <v>0</v>
      </c>
      <c r="AM25" s="10">
        <f t="shared" ca="1" si="151"/>
        <v>0</v>
      </c>
      <c r="AN25" s="10">
        <f t="shared" ca="1" si="151"/>
        <v>0</v>
      </c>
      <c r="AO25" s="10">
        <f t="shared" ca="1" si="151"/>
        <v>0</v>
      </c>
      <c r="AP25" s="10">
        <f t="shared" ca="1" si="151"/>
        <v>0</v>
      </c>
      <c r="AQ25" s="10">
        <f t="shared" ca="1" si="151"/>
        <v>0</v>
      </c>
      <c r="AR25" s="10">
        <f t="shared" ca="1" si="151"/>
        <v>0</v>
      </c>
      <c r="AS25" s="10">
        <f t="shared" ca="1" si="151"/>
        <v>0</v>
      </c>
      <c r="AT25" s="10">
        <f t="shared" ca="1" si="151"/>
        <v>0</v>
      </c>
      <c r="AU25" s="10">
        <f t="shared" ca="1" si="151"/>
        <v>0</v>
      </c>
      <c r="AV25" s="10">
        <f t="shared" ca="1" si="151"/>
        <v>0</v>
      </c>
      <c r="AW25" s="10">
        <f t="shared" ca="1" si="151"/>
        <v>0</v>
      </c>
      <c r="AX25" s="10">
        <f t="shared" ca="1" si="151"/>
        <v>0</v>
      </c>
      <c r="AY25" s="10">
        <f t="shared" ca="1" si="151"/>
        <v>0</v>
      </c>
      <c r="AZ25" s="10">
        <f t="shared" ca="1" si="151"/>
        <v>0</v>
      </c>
      <c r="BA25" s="10">
        <f t="shared" ca="1" si="151"/>
        <v>0</v>
      </c>
      <c r="BB25" s="10">
        <f t="shared" ca="1" si="151"/>
        <v>0</v>
      </c>
      <c r="BC25" s="10">
        <f t="shared" ca="1" si="151"/>
        <v>0</v>
      </c>
      <c r="BD25" s="10">
        <f t="shared" ca="1" si="151"/>
        <v>0</v>
      </c>
      <c r="BE25" s="10">
        <f t="shared" ca="1" si="151"/>
        <v>0</v>
      </c>
      <c r="BF25" s="10">
        <f t="shared" ca="1" si="151"/>
        <v>0</v>
      </c>
      <c r="BG25" s="10">
        <f t="shared" ca="1" si="151"/>
        <v>0</v>
      </c>
      <c r="BH25" s="10">
        <f t="shared" ca="1" si="151"/>
        <v>0</v>
      </c>
      <c r="BI25" s="10">
        <f t="shared" ca="1" si="151"/>
        <v>0</v>
      </c>
      <c r="BJ25" s="10">
        <f t="shared" ca="1" si="151"/>
        <v>0</v>
      </c>
      <c r="BK25" s="10">
        <f t="shared" ca="1" si="151"/>
        <v>0</v>
      </c>
      <c r="BL25" s="10">
        <f t="shared" ca="1" si="151"/>
        <v>0</v>
      </c>
      <c r="BM25" s="10">
        <f t="shared" ca="1" si="151"/>
        <v>0</v>
      </c>
      <c r="BN25" s="10">
        <f t="shared" ca="1" si="151"/>
        <v>0</v>
      </c>
      <c r="BO25" s="10">
        <f t="shared" ca="1" si="151"/>
        <v>0</v>
      </c>
      <c r="BP25" s="10">
        <f t="shared" ca="1" si="151"/>
        <v>0</v>
      </c>
      <c r="BQ25" s="10">
        <f t="shared" ca="1" si="151"/>
        <v>0</v>
      </c>
      <c r="BR25" s="10">
        <f t="shared" ca="1" si="151"/>
        <v>0</v>
      </c>
      <c r="BS25" s="10">
        <f t="shared" ca="1" si="151"/>
        <v>0</v>
      </c>
      <c r="BT25" s="10">
        <f t="shared" ref="BT25:EE27" ca="1" si="152">IF(SUMIF($B$17:$B$21,$A25,$C$17:$C$21)=0,0,SUMIF($B$17:$B$21,$A25,BT$17:BT$21)*$C25/SUMIF($B$17:$B$21,$A25,$C$17:$C$21))</f>
        <v>0</v>
      </c>
      <c r="BU25" s="10">
        <f t="shared" ca="1" si="152"/>
        <v>0</v>
      </c>
      <c r="BV25" s="10">
        <f t="shared" ca="1" si="152"/>
        <v>0</v>
      </c>
      <c r="BW25" s="10">
        <f t="shared" ca="1" si="152"/>
        <v>0</v>
      </c>
      <c r="BX25" s="10">
        <f t="shared" ca="1" si="152"/>
        <v>0</v>
      </c>
      <c r="BY25" s="10">
        <f t="shared" ca="1" si="152"/>
        <v>0</v>
      </c>
      <c r="BZ25" s="10">
        <f t="shared" ca="1" si="152"/>
        <v>0</v>
      </c>
      <c r="CA25" s="10">
        <f t="shared" ca="1" si="152"/>
        <v>0</v>
      </c>
      <c r="CB25" s="10">
        <f t="shared" ca="1" si="152"/>
        <v>0</v>
      </c>
      <c r="CC25" s="10">
        <f t="shared" ca="1" si="152"/>
        <v>0</v>
      </c>
      <c r="CD25" s="10">
        <f t="shared" ca="1" si="152"/>
        <v>0</v>
      </c>
      <c r="CE25" s="10">
        <f t="shared" ca="1" si="152"/>
        <v>0</v>
      </c>
      <c r="CF25" s="10">
        <f t="shared" ca="1" si="152"/>
        <v>0</v>
      </c>
      <c r="CG25" s="10">
        <f t="shared" ca="1" si="152"/>
        <v>0</v>
      </c>
      <c r="CH25" s="10">
        <f t="shared" ca="1" si="152"/>
        <v>0</v>
      </c>
      <c r="CI25" s="10">
        <f t="shared" ca="1" si="152"/>
        <v>0</v>
      </c>
      <c r="CJ25" s="10">
        <f t="shared" ca="1" si="152"/>
        <v>0</v>
      </c>
      <c r="CK25" s="10">
        <f t="shared" ca="1" si="152"/>
        <v>0</v>
      </c>
      <c r="CL25" s="10">
        <f t="shared" ca="1" si="152"/>
        <v>0</v>
      </c>
      <c r="CM25" s="10">
        <f t="shared" ca="1" si="152"/>
        <v>0</v>
      </c>
      <c r="CN25" s="10">
        <f t="shared" ca="1" si="152"/>
        <v>0</v>
      </c>
      <c r="CO25" s="10">
        <f t="shared" ca="1" si="152"/>
        <v>0</v>
      </c>
      <c r="CP25" s="10">
        <f t="shared" ca="1" si="152"/>
        <v>0</v>
      </c>
      <c r="CQ25" s="10">
        <f t="shared" ca="1" si="152"/>
        <v>0</v>
      </c>
      <c r="CR25" s="10">
        <f t="shared" ca="1" si="152"/>
        <v>0</v>
      </c>
      <c r="CS25" s="10">
        <f t="shared" ca="1" si="152"/>
        <v>0</v>
      </c>
      <c r="CT25" s="10">
        <f t="shared" ca="1" si="152"/>
        <v>0</v>
      </c>
      <c r="CU25" s="10">
        <f t="shared" ca="1" si="152"/>
        <v>0</v>
      </c>
      <c r="CV25" s="10">
        <f t="shared" ca="1" si="152"/>
        <v>0</v>
      </c>
      <c r="CW25" s="10">
        <f t="shared" ca="1" si="152"/>
        <v>0</v>
      </c>
      <c r="CX25" s="10">
        <f t="shared" ca="1" si="152"/>
        <v>0</v>
      </c>
      <c r="CY25" s="10">
        <f t="shared" ca="1" si="152"/>
        <v>0</v>
      </c>
      <c r="CZ25" s="10">
        <f t="shared" ca="1" si="152"/>
        <v>0</v>
      </c>
      <c r="DA25" s="10">
        <f t="shared" ca="1" si="152"/>
        <v>0</v>
      </c>
      <c r="DB25" s="10">
        <f t="shared" ca="1" si="152"/>
        <v>0</v>
      </c>
      <c r="DC25" s="10">
        <f t="shared" ca="1" si="152"/>
        <v>0</v>
      </c>
      <c r="DD25" s="10">
        <f t="shared" ca="1" si="152"/>
        <v>0</v>
      </c>
      <c r="DE25" s="10">
        <f t="shared" ca="1" si="152"/>
        <v>0</v>
      </c>
      <c r="DF25" s="10">
        <f t="shared" ca="1" si="152"/>
        <v>0</v>
      </c>
      <c r="DG25" s="10">
        <f t="shared" ca="1" si="152"/>
        <v>0</v>
      </c>
      <c r="DH25" s="10">
        <f t="shared" ca="1" si="152"/>
        <v>0</v>
      </c>
      <c r="DI25" s="10">
        <f t="shared" ca="1" si="152"/>
        <v>0</v>
      </c>
      <c r="DJ25" s="10">
        <f t="shared" ca="1" si="152"/>
        <v>0</v>
      </c>
      <c r="DK25" s="10">
        <f t="shared" ca="1" si="152"/>
        <v>0</v>
      </c>
      <c r="DL25" s="10">
        <f t="shared" ca="1" si="152"/>
        <v>0</v>
      </c>
      <c r="DM25" s="10">
        <f t="shared" ca="1" si="152"/>
        <v>0</v>
      </c>
      <c r="DN25" s="10">
        <f t="shared" ca="1" si="152"/>
        <v>0</v>
      </c>
      <c r="DO25" s="10">
        <f t="shared" ca="1" si="152"/>
        <v>0</v>
      </c>
      <c r="DP25" s="10">
        <f t="shared" ca="1" si="152"/>
        <v>0</v>
      </c>
      <c r="DQ25" s="10">
        <f t="shared" ca="1" si="152"/>
        <v>0</v>
      </c>
      <c r="DR25" s="10">
        <f t="shared" ca="1" si="152"/>
        <v>0</v>
      </c>
      <c r="DS25" s="10">
        <f t="shared" ca="1" si="152"/>
        <v>0</v>
      </c>
      <c r="DT25" s="10">
        <f t="shared" ca="1" si="152"/>
        <v>0</v>
      </c>
      <c r="DU25" s="10">
        <f t="shared" ca="1" si="152"/>
        <v>0</v>
      </c>
      <c r="DV25" s="10">
        <f t="shared" ca="1" si="152"/>
        <v>0</v>
      </c>
      <c r="DW25" s="10">
        <f t="shared" ca="1" si="152"/>
        <v>0</v>
      </c>
      <c r="DX25" s="10">
        <f t="shared" ca="1" si="152"/>
        <v>0</v>
      </c>
      <c r="DY25" s="10">
        <f t="shared" ca="1" si="152"/>
        <v>0</v>
      </c>
      <c r="DZ25" s="10">
        <f t="shared" ca="1" si="152"/>
        <v>0</v>
      </c>
      <c r="EA25" s="10">
        <f t="shared" ca="1" si="152"/>
        <v>0</v>
      </c>
      <c r="EB25" s="10">
        <f t="shared" ca="1" si="152"/>
        <v>0</v>
      </c>
      <c r="EC25" s="10">
        <f t="shared" ca="1" si="152"/>
        <v>0</v>
      </c>
      <c r="ED25" s="10">
        <f t="shared" ca="1" si="152"/>
        <v>0</v>
      </c>
      <c r="EE25" s="10">
        <f t="shared" ca="1" si="152"/>
        <v>0</v>
      </c>
      <c r="EF25" s="10">
        <f t="shared" ref="EF25:EP30" ca="1" si="153">IF(SUMIF($B$17:$B$21,$A25,$C$17:$C$21)=0,0,SUMIF($B$17:$B$21,$A25,EF$17:EF$21)*$C25/SUMIF($B$17:$B$21,$A25,$C$17:$C$21))</f>
        <v>0</v>
      </c>
      <c r="EG25" s="10">
        <f t="shared" ca="1" si="153"/>
        <v>0</v>
      </c>
      <c r="EH25" s="10">
        <f t="shared" ca="1" si="153"/>
        <v>0</v>
      </c>
      <c r="EI25" s="10">
        <f t="shared" ca="1" si="153"/>
        <v>0</v>
      </c>
      <c r="EJ25" s="10">
        <f t="shared" ca="1" si="153"/>
        <v>0</v>
      </c>
      <c r="EK25" s="10">
        <f t="shared" ca="1" si="153"/>
        <v>0</v>
      </c>
      <c r="EL25" s="10">
        <f t="shared" ca="1" si="153"/>
        <v>0</v>
      </c>
      <c r="EM25" s="10">
        <f t="shared" ca="1" si="153"/>
        <v>0</v>
      </c>
      <c r="EN25" s="10">
        <f t="shared" ca="1" si="153"/>
        <v>0</v>
      </c>
      <c r="EO25" s="10">
        <f t="shared" ca="1" si="153"/>
        <v>0</v>
      </c>
      <c r="EP25" s="10">
        <f t="shared" ca="1" si="153"/>
        <v>0</v>
      </c>
    </row>
    <row r="26" spans="1:146" s="15" customFormat="1" ht="14.1" customHeight="1">
      <c r="A26" s="548">
        <f t="shared" si="149"/>
        <v>2</v>
      </c>
      <c r="B26" s="1300" t="s">
        <v>1066</v>
      </c>
      <c r="C26" s="523">
        <f t="shared" ca="1" si="150"/>
        <v>50000</v>
      </c>
      <c r="D26" s="128" t="s">
        <v>97</v>
      </c>
      <c r="E26" s="60">
        <f t="shared" ref="E26:E27" ca="1" si="154">SUM(G26:AD26)</f>
        <v>50000</v>
      </c>
      <c r="F26" s="11"/>
      <c r="G26" s="10"/>
      <c r="H26" s="10"/>
      <c r="I26" s="10"/>
      <c r="J26" s="10"/>
      <c r="K26" s="10">
        <f t="shared" ca="1" si="151"/>
        <v>0</v>
      </c>
      <c r="L26" s="10">
        <f t="shared" ca="1" si="151"/>
        <v>9935.1646120072437</v>
      </c>
      <c r="M26" s="10">
        <f t="shared" ca="1" si="151"/>
        <v>5714.3729968578746</v>
      </c>
      <c r="N26" s="10">
        <f t="shared" ca="1" si="151"/>
        <v>11330.80273569085</v>
      </c>
      <c r="O26" s="10">
        <f t="shared" ca="1" si="151"/>
        <v>11493.862052108436</v>
      </c>
      <c r="P26" s="10">
        <f t="shared" ca="1" si="151"/>
        <v>11525.797603335595</v>
      </c>
      <c r="Q26" s="10">
        <f t="shared" ca="1" si="151"/>
        <v>0</v>
      </c>
      <c r="R26" s="10">
        <f t="shared" ca="1" si="151"/>
        <v>0</v>
      </c>
      <c r="S26" s="10">
        <f t="shared" ca="1" si="151"/>
        <v>0</v>
      </c>
      <c r="T26" s="10">
        <f t="shared" ca="1" si="151"/>
        <v>0</v>
      </c>
      <c r="U26" s="10">
        <f t="shared" ca="1" si="151"/>
        <v>0</v>
      </c>
      <c r="V26" s="10">
        <f t="shared" ca="1" si="151"/>
        <v>0</v>
      </c>
      <c r="W26" s="10">
        <f t="shared" ca="1" si="151"/>
        <v>0</v>
      </c>
      <c r="X26" s="10">
        <f t="shared" ca="1" si="151"/>
        <v>0</v>
      </c>
      <c r="Y26" s="10">
        <f t="shared" ca="1" si="151"/>
        <v>0</v>
      </c>
      <c r="Z26" s="10">
        <f t="shared" ca="1" si="151"/>
        <v>0</v>
      </c>
      <c r="AA26" s="10">
        <f t="shared" ca="1" si="151"/>
        <v>0</v>
      </c>
      <c r="AB26" s="10">
        <f t="shared" ca="1" si="151"/>
        <v>0</v>
      </c>
      <c r="AC26" s="10">
        <f t="shared" ca="1" si="151"/>
        <v>0</v>
      </c>
      <c r="AD26" s="10">
        <f t="shared" ca="1" si="151"/>
        <v>0</v>
      </c>
      <c r="AE26" s="10">
        <f t="shared" ca="1" si="151"/>
        <v>0</v>
      </c>
      <c r="AF26" s="10">
        <f t="shared" ca="1" si="151"/>
        <v>0</v>
      </c>
      <c r="AG26" s="10">
        <f t="shared" ca="1" si="151"/>
        <v>0</v>
      </c>
      <c r="AH26" s="10">
        <f t="shared" ca="1" si="151"/>
        <v>0</v>
      </c>
      <c r="AI26" s="10">
        <f t="shared" ca="1" si="151"/>
        <v>0</v>
      </c>
      <c r="AJ26" s="10">
        <f t="shared" ca="1" si="151"/>
        <v>0</v>
      </c>
      <c r="AK26" s="10">
        <f t="shared" ca="1" si="151"/>
        <v>0</v>
      </c>
      <c r="AL26" s="10">
        <f t="shared" ca="1" si="151"/>
        <v>0</v>
      </c>
      <c r="AM26" s="10">
        <f t="shared" ca="1" si="151"/>
        <v>0</v>
      </c>
      <c r="AN26" s="10">
        <f t="shared" ca="1" si="151"/>
        <v>0</v>
      </c>
      <c r="AO26" s="10">
        <f t="shared" ca="1" si="151"/>
        <v>0</v>
      </c>
      <c r="AP26" s="10">
        <f t="shared" ca="1" si="151"/>
        <v>0</v>
      </c>
      <c r="AQ26" s="10">
        <f t="shared" ca="1" si="151"/>
        <v>0</v>
      </c>
      <c r="AR26" s="10">
        <f t="shared" ca="1" si="151"/>
        <v>0</v>
      </c>
      <c r="AS26" s="10">
        <f t="shared" ca="1" si="151"/>
        <v>0</v>
      </c>
      <c r="AT26" s="10">
        <f t="shared" ca="1" si="151"/>
        <v>0</v>
      </c>
      <c r="AU26" s="10">
        <f t="shared" ca="1" si="151"/>
        <v>0</v>
      </c>
      <c r="AV26" s="10">
        <f t="shared" ca="1" si="151"/>
        <v>0</v>
      </c>
      <c r="AW26" s="10">
        <f t="shared" ca="1" si="151"/>
        <v>0</v>
      </c>
      <c r="AX26" s="10">
        <f t="shared" ca="1" si="151"/>
        <v>0</v>
      </c>
      <c r="AY26" s="10">
        <f t="shared" ca="1" si="151"/>
        <v>0</v>
      </c>
      <c r="AZ26" s="10">
        <f t="shared" ca="1" si="151"/>
        <v>0</v>
      </c>
      <c r="BA26" s="10">
        <f t="shared" ca="1" si="151"/>
        <v>0</v>
      </c>
      <c r="BB26" s="10">
        <f t="shared" ca="1" si="151"/>
        <v>0</v>
      </c>
      <c r="BC26" s="10">
        <f t="shared" ca="1" si="151"/>
        <v>0</v>
      </c>
      <c r="BD26" s="10">
        <f t="shared" ca="1" si="151"/>
        <v>0</v>
      </c>
      <c r="BE26" s="10">
        <f t="shared" ca="1" si="151"/>
        <v>0</v>
      </c>
      <c r="BF26" s="10">
        <f t="shared" ca="1" si="151"/>
        <v>0</v>
      </c>
      <c r="BG26" s="10">
        <f t="shared" ca="1" si="151"/>
        <v>0</v>
      </c>
      <c r="BH26" s="10">
        <f t="shared" ca="1" si="151"/>
        <v>0</v>
      </c>
      <c r="BI26" s="10">
        <f t="shared" ca="1" si="151"/>
        <v>0</v>
      </c>
      <c r="BJ26" s="10">
        <f t="shared" ca="1" si="151"/>
        <v>0</v>
      </c>
      <c r="BK26" s="10">
        <f t="shared" ca="1" si="151"/>
        <v>0</v>
      </c>
      <c r="BL26" s="10">
        <f t="shared" ca="1" si="151"/>
        <v>0</v>
      </c>
      <c r="BM26" s="10">
        <f t="shared" ca="1" si="151"/>
        <v>0</v>
      </c>
      <c r="BN26" s="10">
        <f t="shared" ca="1" si="151"/>
        <v>0</v>
      </c>
      <c r="BO26" s="10">
        <f t="shared" ca="1" si="151"/>
        <v>0</v>
      </c>
      <c r="BP26" s="10">
        <f t="shared" ca="1" si="151"/>
        <v>0</v>
      </c>
      <c r="BQ26" s="10">
        <f t="shared" ca="1" si="151"/>
        <v>0</v>
      </c>
      <c r="BR26" s="10">
        <f t="shared" ca="1" si="151"/>
        <v>0</v>
      </c>
      <c r="BS26" s="10">
        <f t="shared" ca="1" si="151"/>
        <v>0</v>
      </c>
      <c r="BT26" s="10">
        <f t="shared" ca="1" si="152"/>
        <v>0</v>
      </c>
      <c r="BU26" s="10">
        <f t="shared" ca="1" si="152"/>
        <v>0</v>
      </c>
      <c r="BV26" s="10">
        <f t="shared" ca="1" si="152"/>
        <v>0</v>
      </c>
      <c r="BW26" s="10">
        <f t="shared" ca="1" si="152"/>
        <v>0</v>
      </c>
      <c r="BX26" s="10">
        <f t="shared" ca="1" si="152"/>
        <v>0</v>
      </c>
      <c r="BY26" s="10">
        <f t="shared" ca="1" si="152"/>
        <v>0</v>
      </c>
      <c r="BZ26" s="10">
        <f t="shared" ca="1" si="152"/>
        <v>0</v>
      </c>
      <c r="CA26" s="10">
        <f t="shared" ca="1" si="152"/>
        <v>0</v>
      </c>
      <c r="CB26" s="10">
        <f t="shared" ca="1" si="152"/>
        <v>0</v>
      </c>
      <c r="CC26" s="10">
        <f t="shared" ca="1" si="152"/>
        <v>0</v>
      </c>
      <c r="CD26" s="10">
        <f t="shared" ca="1" si="152"/>
        <v>0</v>
      </c>
      <c r="CE26" s="10">
        <f t="shared" ca="1" si="152"/>
        <v>0</v>
      </c>
      <c r="CF26" s="10">
        <f t="shared" ca="1" si="152"/>
        <v>0</v>
      </c>
      <c r="CG26" s="10">
        <f t="shared" ca="1" si="152"/>
        <v>0</v>
      </c>
      <c r="CH26" s="10">
        <f t="shared" ca="1" si="152"/>
        <v>0</v>
      </c>
      <c r="CI26" s="10">
        <f t="shared" ca="1" si="152"/>
        <v>0</v>
      </c>
      <c r="CJ26" s="10">
        <f t="shared" ca="1" si="152"/>
        <v>0</v>
      </c>
      <c r="CK26" s="10">
        <f t="shared" ca="1" si="152"/>
        <v>0</v>
      </c>
      <c r="CL26" s="10">
        <f t="shared" ca="1" si="152"/>
        <v>0</v>
      </c>
      <c r="CM26" s="10">
        <f t="shared" ca="1" si="152"/>
        <v>0</v>
      </c>
      <c r="CN26" s="10">
        <f t="shared" ca="1" si="152"/>
        <v>0</v>
      </c>
      <c r="CO26" s="10">
        <f t="shared" ca="1" si="152"/>
        <v>0</v>
      </c>
      <c r="CP26" s="10">
        <f t="shared" ca="1" si="152"/>
        <v>0</v>
      </c>
      <c r="CQ26" s="10">
        <f t="shared" ca="1" si="152"/>
        <v>0</v>
      </c>
      <c r="CR26" s="10">
        <f t="shared" ca="1" si="152"/>
        <v>0</v>
      </c>
      <c r="CS26" s="10">
        <f t="shared" ca="1" si="152"/>
        <v>0</v>
      </c>
      <c r="CT26" s="10">
        <f t="shared" ca="1" si="152"/>
        <v>0</v>
      </c>
      <c r="CU26" s="10">
        <f t="shared" ca="1" si="152"/>
        <v>0</v>
      </c>
      <c r="CV26" s="10">
        <f t="shared" ca="1" si="152"/>
        <v>0</v>
      </c>
      <c r="CW26" s="10">
        <f t="shared" ca="1" si="152"/>
        <v>0</v>
      </c>
      <c r="CX26" s="10">
        <f t="shared" ca="1" si="152"/>
        <v>0</v>
      </c>
      <c r="CY26" s="10">
        <f t="shared" ca="1" si="152"/>
        <v>0</v>
      </c>
      <c r="CZ26" s="10">
        <f t="shared" ca="1" si="152"/>
        <v>0</v>
      </c>
      <c r="DA26" s="10">
        <f t="shared" ca="1" si="152"/>
        <v>0</v>
      </c>
      <c r="DB26" s="10">
        <f t="shared" ca="1" si="152"/>
        <v>0</v>
      </c>
      <c r="DC26" s="10">
        <f t="shared" ca="1" si="152"/>
        <v>0</v>
      </c>
      <c r="DD26" s="10">
        <f t="shared" ca="1" si="152"/>
        <v>0</v>
      </c>
      <c r="DE26" s="10">
        <f t="shared" ca="1" si="152"/>
        <v>0</v>
      </c>
      <c r="DF26" s="10">
        <f t="shared" ca="1" si="152"/>
        <v>0</v>
      </c>
      <c r="DG26" s="10">
        <f t="shared" ca="1" si="152"/>
        <v>0</v>
      </c>
      <c r="DH26" s="10">
        <f t="shared" ca="1" si="152"/>
        <v>0</v>
      </c>
      <c r="DI26" s="10">
        <f t="shared" ca="1" si="152"/>
        <v>0</v>
      </c>
      <c r="DJ26" s="10">
        <f t="shared" ca="1" si="152"/>
        <v>0</v>
      </c>
      <c r="DK26" s="10">
        <f t="shared" ca="1" si="152"/>
        <v>0</v>
      </c>
      <c r="DL26" s="10">
        <f t="shared" ca="1" si="152"/>
        <v>0</v>
      </c>
      <c r="DM26" s="10">
        <f t="shared" ca="1" si="152"/>
        <v>0</v>
      </c>
      <c r="DN26" s="10">
        <f t="shared" ca="1" si="152"/>
        <v>0</v>
      </c>
      <c r="DO26" s="10">
        <f t="shared" ca="1" si="152"/>
        <v>0</v>
      </c>
      <c r="DP26" s="10">
        <f t="shared" ca="1" si="152"/>
        <v>0</v>
      </c>
      <c r="DQ26" s="10">
        <f t="shared" ca="1" si="152"/>
        <v>0</v>
      </c>
      <c r="DR26" s="10">
        <f t="shared" ca="1" si="152"/>
        <v>0</v>
      </c>
      <c r="DS26" s="10">
        <f t="shared" ca="1" si="152"/>
        <v>0</v>
      </c>
      <c r="DT26" s="10">
        <f t="shared" ca="1" si="152"/>
        <v>0</v>
      </c>
      <c r="DU26" s="10">
        <f t="shared" ca="1" si="152"/>
        <v>0</v>
      </c>
      <c r="DV26" s="10">
        <f t="shared" ca="1" si="152"/>
        <v>0</v>
      </c>
      <c r="DW26" s="10">
        <f t="shared" ca="1" si="152"/>
        <v>0</v>
      </c>
      <c r="DX26" s="10">
        <f t="shared" ca="1" si="152"/>
        <v>0</v>
      </c>
      <c r="DY26" s="10">
        <f t="shared" ca="1" si="152"/>
        <v>0</v>
      </c>
      <c r="DZ26" s="10">
        <f t="shared" ca="1" si="152"/>
        <v>0</v>
      </c>
      <c r="EA26" s="10">
        <f t="shared" ca="1" si="152"/>
        <v>0</v>
      </c>
      <c r="EB26" s="10">
        <f t="shared" ca="1" si="152"/>
        <v>0</v>
      </c>
      <c r="EC26" s="10">
        <f t="shared" ca="1" si="152"/>
        <v>0</v>
      </c>
      <c r="ED26" s="10">
        <f t="shared" ca="1" si="152"/>
        <v>0</v>
      </c>
      <c r="EE26" s="10">
        <f t="shared" ca="1" si="152"/>
        <v>0</v>
      </c>
      <c r="EF26" s="10">
        <f t="shared" ca="1" si="153"/>
        <v>0</v>
      </c>
      <c r="EG26" s="10">
        <f t="shared" ca="1" si="153"/>
        <v>0</v>
      </c>
      <c r="EH26" s="10">
        <f t="shared" ca="1" si="153"/>
        <v>0</v>
      </c>
      <c r="EI26" s="10">
        <f t="shared" ca="1" si="153"/>
        <v>0</v>
      </c>
      <c r="EJ26" s="10">
        <f t="shared" ca="1" si="153"/>
        <v>0</v>
      </c>
      <c r="EK26" s="10">
        <f t="shared" ca="1" si="153"/>
        <v>0</v>
      </c>
      <c r="EL26" s="10">
        <f t="shared" ca="1" si="153"/>
        <v>0</v>
      </c>
      <c r="EM26" s="10">
        <f t="shared" ca="1" si="153"/>
        <v>0</v>
      </c>
      <c r="EN26" s="10">
        <f t="shared" ca="1" si="153"/>
        <v>0</v>
      </c>
      <c r="EO26" s="10">
        <f t="shared" ca="1" si="153"/>
        <v>0</v>
      </c>
      <c r="EP26" s="10">
        <f t="shared" ca="1" si="153"/>
        <v>0</v>
      </c>
    </row>
    <row r="27" spans="1:146" s="15" customFormat="1" ht="14.1" customHeight="1">
      <c r="A27" s="548">
        <f t="shared" si="149"/>
        <v>2</v>
      </c>
      <c r="B27" s="1300" t="s">
        <v>1067</v>
      </c>
      <c r="C27" s="523">
        <f t="shared" ca="1" si="150"/>
        <v>50000</v>
      </c>
      <c r="D27" s="128" t="s">
        <v>97</v>
      </c>
      <c r="E27" s="60">
        <f t="shared" ca="1" si="154"/>
        <v>50000</v>
      </c>
      <c r="F27" s="11"/>
      <c r="G27" s="10"/>
      <c r="H27" s="10"/>
      <c r="I27" s="10"/>
      <c r="J27" s="10"/>
      <c r="K27" s="10">
        <f t="shared" ca="1" si="151"/>
        <v>0</v>
      </c>
      <c r="L27" s="10">
        <f t="shared" ca="1" si="151"/>
        <v>9935.1646120072437</v>
      </c>
      <c r="M27" s="10">
        <f t="shared" ca="1" si="151"/>
        <v>5714.3729968578746</v>
      </c>
      <c r="N27" s="10">
        <f t="shared" ca="1" si="151"/>
        <v>11330.80273569085</v>
      </c>
      <c r="O27" s="10">
        <f t="shared" ca="1" si="151"/>
        <v>11493.862052108436</v>
      </c>
      <c r="P27" s="10">
        <f t="shared" ca="1" si="151"/>
        <v>11525.797603335595</v>
      </c>
      <c r="Q27" s="10">
        <f t="shared" ca="1" si="151"/>
        <v>0</v>
      </c>
      <c r="R27" s="10">
        <f t="shared" ca="1" si="151"/>
        <v>0</v>
      </c>
      <c r="S27" s="10">
        <f t="shared" ca="1" si="151"/>
        <v>0</v>
      </c>
      <c r="T27" s="10">
        <f t="shared" ca="1" si="151"/>
        <v>0</v>
      </c>
      <c r="U27" s="10">
        <f t="shared" ca="1" si="151"/>
        <v>0</v>
      </c>
      <c r="V27" s="10">
        <f t="shared" ca="1" si="151"/>
        <v>0</v>
      </c>
      <c r="W27" s="10">
        <f t="shared" ca="1" si="151"/>
        <v>0</v>
      </c>
      <c r="X27" s="10">
        <f t="shared" ca="1" si="151"/>
        <v>0</v>
      </c>
      <c r="Y27" s="10">
        <f t="shared" ca="1" si="151"/>
        <v>0</v>
      </c>
      <c r="Z27" s="10">
        <f t="shared" ca="1" si="151"/>
        <v>0</v>
      </c>
      <c r="AA27" s="10">
        <f t="shared" ca="1" si="151"/>
        <v>0</v>
      </c>
      <c r="AB27" s="10">
        <f t="shared" ca="1" si="151"/>
        <v>0</v>
      </c>
      <c r="AC27" s="10">
        <f t="shared" ca="1" si="151"/>
        <v>0</v>
      </c>
      <c r="AD27" s="10">
        <f t="shared" ca="1" si="151"/>
        <v>0</v>
      </c>
      <c r="AE27" s="10">
        <f t="shared" ca="1" si="151"/>
        <v>0</v>
      </c>
      <c r="AF27" s="10">
        <f t="shared" ca="1" si="151"/>
        <v>0</v>
      </c>
      <c r="AG27" s="10">
        <f t="shared" ca="1" si="151"/>
        <v>0</v>
      </c>
      <c r="AH27" s="10">
        <f t="shared" ca="1" si="151"/>
        <v>0</v>
      </c>
      <c r="AI27" s="10">
        <f t="shared" ca="1" si="151"/>
        <v>0</v>
      </c>
      <c r="AJ27" s="10">
        <f t="shared" ca="1" si="151"/>
        <v>0</v>
      </c>
      <c r="AK27" s="10">
        <f t="shared" ca="1" si="151"/>
        <v>0</v>
      </c>
      <c r="AL27" s="10">
        <f t="shared" ca="1" si="151"/>
        <v>0</v>
      </c>
      <c r="AM27" s="10">
        <f t="shared" ca="1" si="151"/>
        <v>0</v>
      </c>
      <c r="AN27" s="10">
        <f t="shared" ca="1" si="151"/>
        <v>0</v>
      </c>
      <c r="AO27" s="10">
        <f t="shared" ca="1" si="151"/>
        <v>0</v>
      </c>
      <c r="AP27" s="10">
        <f t="shared" ca="1" si="151"/>
        <v>0</v>
      </c>
      <c r="AQ27" s="10">
        <f t="shared" ca="1" si="151"/>
        <v>0</v>
      </c>
      <c r="AR27" s="10">
        <f t="shared" ca="1" si="151"/>
        <v>0</v>
      </c>
      <c r="AS27" s="10">
        <f t="shared" ca="1" si="151"/>
        <v>0</v>
      </c>
      <c r="AT27" s="10">
        <f t="shared" ca="1" si="151"/>
        <v>0</v>
      </c>
      <c r="AU27" s="10">
        <f t="shared" ca="1" si="151"/>
        <v>0</v>
      </c>
      <c r="AV27" s="10">
        <f t="shared" ca="1" si="151"/>
        <v>0</v>
      </c>
      <c r="AW27" s="10">
        <f t="shared" ca="1" si="151"/>
        <v>0</v>
      </c>
      <c r="AX27" s="10">
        <f t="shared" ca="1" si="151"/>
        <v>0</v>
      </c>
      <c r="AY27" s="10">
        <f t="shared" ca="1" si="151"/>
        <v>0</v>
      </c>
      <c r="AZ27" s="10">
        <f t="shared" ca="1" si="151"/>
        <v>0</v>
      </c>
      <c r="BA27" s="10">
        <f t="shared" ca="1" si="151"/>
        <v>0</v>
      </c>
      <c r="BB27" s="10">
        <f t="shared" ca="1" si="151"/>
        <v>0</v>
      </c>
      <c r="BC27" s="10">
        <f t="shared" ca="1" si="151"/>
        <v>0</v>
      </c>
      <c r="BD27" s="10">
        <f t="shared" ca="1" si="151"/>
        <v>0</v>
      </c>
      <c r="BE27" s="10">
        <f t="shared" ca="1" si="151"/>
        <v>0</v>
      </c>
      <c r="BF27" s="10">
        <f t="shared" ca="1" si="151"/>
        <v>0</v>
      </c>
      <c r="BG27" s="10">
        <f t="shared" ca="1" si="151"/>
        <v>0</v>
      </c>
      <c r="BH27" s="10">
        <f t="shared" ca="1" si="151"/>
        <v>0</v>
      </c>
      <c r="BI27" s="10">
        <f t="shared" ca="1" si="151"/>
        <v>0</v>
      </c>
      <c r="BJ27" s="10">
        <f t="shared" ca="1" si="151"/>
        <v>0</v>
      </c>
      <c r="BK27" s="10">
        <f t="shared" ca="1" si="151"/>
        <v>0</v>
      </c>
      <c r="BL27" s="10">
        <f t="shared" ca="1" si="151"/>
        <v>0</v>
      </c>
      <c r="BM27" s="10">
        <f t="shared" ca="1" si="151"/>
        <v>0</v>
      </c>
      <c r="BN27" s="10">
        <f t="shared" ca="1" si="151"/>
        <v>0</v>
      </c>
      <c r="BO27" s="10">
        <f t="shared" ca="1" si="151"/>
        <v>0</v>
      </c>
      <c r="BP27" s="10">
        <f t="shared" ca="1" si="151"/>
        <v>0</v>
      </c>
      <c r="BQ27" s="10">
        <f t="shared" ca="1" si="151"/>
        <v>0</v>
      </c>
      <c r="BR27" s="10">
        <f t="shared" ca="1" si="151"/>
        <v>0</v>
      </c>
      <c r="BS27" s="10">
        <f t="shared" ref="BS27:CX30" ca="1" si="155">IF(SUMIF($B$17:$B$21,$A27,$C$17:$C$21)=0,0,SUMIF($B$17:$B$21,$A27,BS$17:BS$21)*$C27/SUMIF($B$17:$B$21,$A27,$C$17:$C$21))</f>
        <v>0</v>
      </c>
      <c r="BT27" s="10">
        <f t="shared" ca="1" si="152"/>
        <v>0</v>
      </c>
      <c r="BU27" s="10">
        <f t="shared" ca="1" si="152"/>
        <v>0</v>
      </c>
      <c r="BV27" s="10">
        <f t="shared" ca="1" si="152"/>
        <v>0</v>
      </c>
      <c r="BW27" s="10">
        <f t="shared" ca="1" si="152"/>
        <v>0</v>
      </c>
      <c r="BX27" s="10">
        <f t="shared" ca="1" si="152"/>
        <v>0</v>
      </c>
      <c r="BY27" s="10">
        <f t="shared" ca="1" si="152"/>
        <v>0</v>
      </c>
      <c r="BZ27" s="10">
        <f t="shared" ca="1" si="152"/>
        <v>0</v>
      </c>
      <c r="CA27" s="10">
        <f t="shared" ca="1" si="152"/>
        <v>0</v>
      </c>
      <c r="CB27" s="10">
        <f t="shared" ca="1" si="152"/>
        <v>0</v>
      </c>
      <c r="CC27" s="10">
        <f t="shared" ca="1" si="152"/>
        <v>0</v>
      </c>
      <c r="CD27" s="10">
        <f t="shared" ca="1" si="152"/>
        <v>0</v>
      </c>
      <c r="CE27" s="10">
        <f t="shared" ca="1" si="152"/>
        <v>0</v>
      </c>
      <c r="CF27" s="10">
        <f t="shared" ca="1" si="152"/>
        <v>0</v>
      </c>
      <c r="CG27" s="10">
        <f t="shared" ca="1" si="152"/>
        <v>0</v>
      </c>
      <c r="CH27" s="10">
        <f t="shared" ca="1" si="152"/>
        <v>0</v>
      </c>
      <c r="CI27" s="10">
        <f t="shared" ca="1" si="152"/>
        <v>0</v>
      </c>
      <c r="CJ27" s="10">
        <f t="shared" ca="1" si="152"/>
        <v>0</v>
      </c>
      <c r="CK27" s="10">
        <f t="shared" ca="1" si="152"/>
        <v>0</v>
      </c>
      <c r="CL27" s="10">
        <f t="shared" ca="1" si="152"/>
        <v>0</v>
      </c>
      <c r="CM27" s="10">
        <f t="shared" ca="1" si="152"/>
        <v>0</v>
      </c>
      <c r="CN27" s="10">
        <f t="shared" ca="1" si="152"/>
        <v>0</v>
      </c>
      <c r="CO27" s="10">
        <f t="shared" ca="1" si="152"/>
        <v>0</v>
      </c>
      <c r="CP27" s="10">
        <f t="shared" ca="1" si="152"/>
        <v>0</v>
      </c>
      <c r="CQ27" s="10">
        <f t="shared" ca="1" si="152"/>
        <v>0</v>
      </c>
      <c r="CR27" s="10">
        <f t="shared" ca="1" si="152"/>
        <v>0</v>
      </c>
      <c r="CS27" s="10">
        <f t="shared" ca="1" si="152"/>
        <v>0</v>
      </c>
      <c r="CT27" s="10">
        <f t="shared" ca="1" si="152"/>
        <v>0</v>
      </c>
      <c r="CU27" s="10">
        <f t="shared" ca="1" si="152"/>
        <v>0</v>
      </c>
      <c r="CV27" s="10">
        <f t="shared" ca="1" si="152"/>
        <v>0</v>
      </c>
      <c r="CW27" s="10">
        <f t="shared" ca="1" si="152"/>
        <v>0</v>
      </c>
      <c r="CX27" s="10">
        <f t="shared" ca="1" si="152"/>
        <v>0</v>
      </c>
      <c r="CY27" s="10">
        <f t="shared" ca="1" si="152"/>
        <v>0</v>
      </c>
      <c r="CZ27" s="10">
        <f t="shared" ca="1" si="152"/>
        <v>0</v>
      </c>
      <c r="DA27" s="10">
        <f t="shared" ca="1" si="152"/>
        <v>0</v>
      </c>
      <c r="DB27" s="10">
        <f t="shared" ca="1" si="152"/>
        <v>0</v>
      </c>
      <c r="DC27" s="10">
        <f t="shared" ca="1" si="152"/>
        <v>0</v>
      </c>
      <c r="DD27" s="10">
        <f t="shared" ca="1" si="152"/>
        <v>0</v>
      </c>
      <c r="DE27" s="10">
        <f t="shared" ca="1" si="152"/>
        <v>0</v>
      </c>
      <c r="DF27" s="10">
        <f t="shared" ca="1" si="152"/>
        <v>0</v>
      </c>
      <c r="DG27" s="10">
        <f t="shared" ca="1" si="152"/>
        <v>0</v>
      </c>
      <c r="DH27" s="10">
        <f t="shared" ca="1" si="152"/>
        <v>0</v>
      </c>
      <c r="DI27" s="10">
        <f t="shared" ca="1" si="152"/>
        <v>0</v>
      </c>
      <c r="DJ27" s="10">
        <f t="shared" ca="1" si="152"/>
        <v>0</v>
      </c>
      <c r="DK27" s="10">
        <f t="shared" ca="1" si="152"/>
        <v>0</v>
      </c>
      <c r="DL27" s="10">
        <f t="shared" ca="1" si="152"/>
        <v>0</v>
      </c>
      <c r="DM27" s="10">
        <f t="shared" ca="1" si="152"/>
        <v>0</v>
      </c>
      <c r="DN27" s="10">
        <f t="shared" ca="1" si="152"/>
        <v>0</v>
      </c>
      <c r="DO27" s="10">
        <f t="shared" ca="1" si="152"/>
        <v>0</v>
      </c>
      <c r="DP27" s="10">
        <f t="shared" ca="1" si="152"/>
        <v>0</v>
      </c>
      <c r="DQ27" s="10">
        <f t="shared" ca="1" si="152"/>
        <v>0</v>
      </c>
      <c r="DR27" s="10">
        <f t="shared" ca="1" si="152"/>
        <v>0</v>
      </c>
      <c r="DS27" s="10">
        <f t="shared" ca="1" si="152"/>
        <v>0</v>
      </c>
      <c r="DT27" s="10">
        <f t="shared" ca="1" si="152"/>
        <v>0</v>
      </c>
      <c r="DU27" s="10">
        <f t="shared" ca="1" si="152"/>
        <v>0</v>
      </c>
      <c r="DV27" s="10">
        <f t="shared" ca="1" si="152"/>
        <v>0</v>
      </c>
      <c r="DW27" s="10">
        <f t="shared" ca="1" si="152"/>
        <v>0</v>
      </c>
      <c r="DX27" s="10">
        <f t="shared" ca="1" si="152"/>
        <v>0</v>
      </c>
      <c r="DY27" s="10">
        <f t="shared" ca="1" si="152"/>
        <v>0</v>
      </c>
      <c r="DZ27" s="10">
        <f t="shared" ca="1" si="152"/>
        <v>0</v>
      </c>
      <c r="EA27" s="10">
        <f t="shared" ca="1" si="152"/>
        <v>0</v>
      </c>
      <c r="EB27" s="10">
        <f t="shared" ca="1" si="152"/>
        <v>0</v>
      </c>
      <c r="EC27" s="10">
        <f t="shared" ca="1" si="152"/>
        <v>0</v>
      </c>
      <c r="ED27" s="10">
        <f t="shared" ca="1" si="152"/>
        <v>0</v>
      </c>
      <c r="EE27" s="10">
        <f t="shared" ref="EE27:EE30" ca="1" si="156">IF(SUMIF($B$17:$B$21,$A27,$C$17:$C$21)=0,0,SUMIF($B$17:$B$21,$A27,EE$17:EE$21)*$C27/SUMIF($B$17:$B$21,$A27,$C$17:$C$21))</f>
        <v>0</v>
      </c>
      <c r="EF27" s="10">
        <f t="shared" ca="1" si="153"/>
        <v>0</v>
      </c>
      <c r="EG27" s="10">
        <f t="shared" ca="1" si="153"/>
        <v>0</v>
      </c>
      <c r="EH27" s="10">
        <f t="shared" ca="1" si="153"/>
        <v>0</v>
      </c>
      <c r="EI27" s="10">
        <f t="shared" ca="1" si="153"/>
        <v>0</v>
      </c>
      <c r="EJ27" s="10">
        <f t="shared" ca="1" si="153"/>
        <v>0</v>
      </c>
      <c r="EK27" s="10">
        <f t="shared" ca="1" si="153"/>
        <v>0</v>
      </c>
      <c r="EL27" s="10">
        <f t="shared" ca="1" si="153"/>
        <v>0</v>
      </c>
      <c r="EM27" s="10">
        <f t="shared" ca="1" si="153"/>
        <v>0</v>
      </c>
      <c r="EN27" s="10">
        <f t="shared" ca="1" si="153"/>
        <v>0</v>
      </c>
      <c r="EO27" s="10">
        <f t="shared" ca="1" si="153"/>
        <v>0</v>
      </c>
      <c r="EP27" s="10">
        <f t="shared" ca="1" si="153"/>
        <v>0</v>
      </c>
    </row>
    <row r="28" spans="1:146" s="15" customFormat="1" ht="14.1" customHeight="1">
      <c r="A28" s="548">
        <f t="shared" si="149"/>
        <v>4</v>
      </c>
      <c r="B28" s="1300" t="s">
        <v>1068</v>
      </c>
      <c r="C28" s="523">
        <f t="shared" ca="1" si="150"/>
        <v>35000</v>
      </c>
      <c r="D28" s="128" t="s">
        <v>97</v>
      </c>
      <c r="E28" s="60">
        <f ca="1">SUM(G28:AD28)</f>
        <v>35000</v>
      </c>
      <c r="F28" s="11"/>
      <c r="G28" s="10"/>
      <c r="H28" s="10"/>
      <c r="I28" s="10"/>
      <c r="J28" s="10"/>
      <c r="K28" s="10">
        <f t="shared" ref="K28:BR30" ca="1" si="157">IF(SUMIF($B$17:$B$21,$A28,$C$17:$C$21)=0,0,SUMIF($B$17:$B$21,$A28,K$17:K$21)*$C28/SUMIF($B$17:$B$21,$A28,$C$17:$C$21))</f>
        <v>0</v>
      </c>
      <c r="L28" s="10">
        <f t="shared" ca="1" si="157"/>
        <v>0</v>
      </c>
      <c r="M28" s="10">
        <f t="shared" ca="1" si="157"/>
        <v>0</v>
      </c>
      <c r="N28" s="10">
        <f t="shared" ca="1" si="157"/>
        <v>0</v>
      </c>
      <c r="O28" s="10">
        <f t="shared" ca="1" si="157"/>
        <v>0</v>
      </c>
      <c r="P28" s="10">
        <f t="shared" ca="1" si="157"/>
        <v>1261.0897074395834</v>
      </c>
      <c r="Q28" s="10">
        <f t="shared" ca="1" si="157"/>
        <v>33738.910292560417</v>
      </c>
      <c r="R28" s="10">
        <f t="shared" ca="1" si="157"/>
        <v>0</v>
      </c>
      <c r="S28" s="10">
        <f t="shared" ca="1" si="157"/>
        <v>0</v>
      </c>
      <c r="T28" s="10">
        <f t="shared" ca="1" si="157"/>
        <v>0</v>
      </c>
      <c r="U28" s="10">
        <f t="shared" ca="1" si="157"/>
        <v>0</v>
      </c>
      <c r="V28" s="10">
        <f t="shared" ca="1" si="157"/>
        <v>0</v>
      </c>
      <c r="W28" s="10">
        <f t="shared" ca="1" si="157"/>
        <v>0</v>
      </c>
      <c r="X28" s="10">
        <f t="shared" ca="1" si="157"/>
        <v>0</v>
      </c>
      <c r="Y28" s="10">
        <f t="shared" ca="1" si="157"/>
        <v>0</v>
      </c>
      <c r="Z28" s="10">
        <f t="shared" ca="1" si="157"/>
        <v>0</v>
      </c>
      <c r="AA28" s="10">
        <f t="shared" ca="1" si="157"/>
        <v>0</v>
      </c>
      <c r="AB28" s="10">
        <f t="shared" ca="1" si="157"/>
        <v>0</v>
      </c>
      <c r="AC28" s="10">
        <f t="shared" ca="1" si="157"/>
        <v>0</v>
      </c>
      <c r="AD28" s="10">
        <f t="shared" ca="1" si="157"/>
        <v>0</v>
      </c>
      <c r="AE28" s="10">
        <f t="shared" ca="1" si="157"/>
        <v>0</v>
      </c>
      <c r="AF28" s="10">
        <f t="shared" ca="1" si="157"/>
        <v>0</v>
      </c>
      <c r="AG28" s="10">
        <f t="shared" ca="1" si="157"/>
        <v>0</v>
      </c>
      <c r="AH28" s="10">
        <f t="shared" ca="1" si="157"/>
        <v>0</v>
      </c>
      <c r="AI28" s="10">
        <f t="shared" ca="1" si="157"/>
        <v>0</v>
      </c>
      <c r="AJ28" s="10">
        <f t="shared" ca="1" si="157"/>
        <v>0</v>
      </c>
      <c r="AK28" s="10">
        <f t="shared" ca="1" si="157"/>
        <v>0</v>
      </c>
      <c r="AL28" s="10">
        <f t="shared" ca="1" si="157"/>
        <v>0</v>
      </c>
      <c r="AM28" s="10">
        <f t="shared" ca="1" si="157"/>
        <v>0</v>
      </c>
      <c r="AN28" s="10">
        <f t="shared" ca="1" si="157"/>
        <v>0</v>
      </c>
      <c r="AO28" s="10">
        <f t="shared" ca="1" si="157"/>
        <v>0</v>
      </c>
      <c r="AP28" s="10">
        <f t="shared" ca="1" si="157"/>
        <v>0</v>
      </c>
      <c r="AQ28" s="10">
        <f t="shared" ca="1" si="157"/>
        <v>0</v>
      </c>
      <c r="AR28" s="10">
        <f t="shared" ca="1" si="157"/>
        <v>0</v>
      </c>
      <c r="AS28" s="10">
        <f t="shared" ca="1" si="157"/>
        <v>0</v>
      </c>
      <c r="AT28" s="10">
        <f t="shared" ca="1" si="157"/>
        <v>0</v>
      </c>
      <c r="AU28" s="10">
        <f t="shared" ca="1" si="157"/>
        <v>0</v>
      </c>
      <c r="AV28" s="10">
        <f t="shared" ca="1" si="157"/>
        <v>0</v>
      </c>
      <c r="AW28" s="10">
        <f t="shared" ca="1" si="157"/>
        <v>0</v>
      </c>
      <c r="AX28" s="10">
        <f t="shared" ca="1" si="157"/>
        <v>0</v>
      </c>
      <c r="AY28" s="10">
        <f t="shared" ca="1" si="157"/>
        <v>0</v>
      </c>
      <c r="AZ28" s="10">
        <f t="shared" ca="1" si="157"/>
        <v>0</v>
      </c>
      <c r="BA28" s="10">
        <f t="shared" ca="1" si="157"/>
        <v>0</v>
      </c>
      <c r="BB28" s="10">
        <f t="shared" ca="1" si="157"/>
        <v>0</v>
      </c>
      <c r="BC28" s="10">
        <f t="shared" ca="1" si="157"/>
        <v>0</v>
      </c>
      <c r="BD28" s="10">
        <f t="shared" ca="1" si="157"/>
        <v>0</v>
      </c>
      <c r="BE28" s="10">
        <f t="shared" ca="1" si="157"/>
        <v>0</v>
      </c>
      <c r="BF28" s="10">
        <f t="shared" ca="1" si="157"/>
        <v>0</v>
      </c>
      <c r="BG28" s="10">
        <f t="shared" ca="1" si="157"/>
        <v>0</v>
      </c>
      <c r="BH28" s="10">
        <f t="shared" ca="1" si="157"/>
        <v>0</v>
      </c>
      <c r="BI28" s="10">
        <f t="shared" ca="1" si="157"/>
        <v>0</v>
      </c>
      <c r="BJ28" s="10">
        <f t="shared" ca="1" si="157"/>
        <v>0</v>
      </c>
      <c r="BK28" s="10">
        <f t="shared" ca="1" si="157"/>
        <v>0</v>
      </c>
      <c r="BL28" s="10">
        <f t="shared" ca="1" si="157"/>
        <v>0</v>
      </c>
      <c r="BM28" s="10">
        <f t="shared" ca="1" si="157"/>
        <v>0</v>
      </c>
      <c r="BN28" s="10">
        <f t="shared" ca="1" si="157"/>
        <v>0</v>
      </c>
      <c r="BO28" s="10">
        <f t="shared" ca="1" si="157"/>
        <v>0</v>
      </c>
      <c r="BP28" s="10">
        <f t="shared" ca="1" si="157"/>
        <v>0</v>
      </c>
      <c r="BQ28" s="10">
        <f t="shared" ca="1" si="157"/>
        <v>0</v>
      </c>
      <c r="BR28" s="10">
        <f t="shared" ca="1" si="157"/>
        <v>0</v>
      </c>
      <c r="BS28" s="10">
        <f t="shared" ca="1" si="155"/>
        <v>0</v>
      </c>
      <c r="BT28" s="10">
        <f t="shared" ca="1" si="155"/>
        <v>0</v>
      </c>
      <c r="BU28" s="10">
        <f t="shared" ca="1" si="155"/>
        <v>0</v>
      </c>
      <c r="BV28" s="10">
        <f t="shared" ca="1" si="155"/>
        <v>0</v>
      </c>
      <c r="BW28" s="10">
        <f t="shared" ca="1" si="155"/>
        <v>0</v>
      </c>
      <c r="BX28" s="10">
        <f t="shared" ca="1" si="155"/>
        <v>0</v>
      </c>
      <c r="BY28" s="10">
        <f t="shared" ca="1" si="155"/>
        <v>0</v>
      </c>
      <c r="BZ28" s="10">
        <f t="shared" ca="1" si="155"/>
        <v>0</v>
      </c>
      <c r="CA28" s="10">
        <f t="shared" ca="1" si="155"/>
        <v>0</v>
      </c>
      <c r="CB28" s="10">
        <f t="shared" ca="1" si="155"/>
        <v>0</v>
      </c>
      <c r="CC28" s="10">
        <f t="shared" ca="1" si="155"/>
        <v>0</v>
      </c>
      <c r="CD28" s="10">
        <f t="shared" ca="1" si="155"/>
        <v>0</v>
      </c>
      <c r="CE28" s="10">
        <f t="shared" ca="1" si="155"/>
        <v>0</v>
      </c>
      <c r="CF28" s="10">
        <f t="shared" ca="1" si="155"/>
        <v>0</v>
      </c>
      <c r="CG28" s="10">
        <f t="shared" ca="1" si="155"/>
        <v>0</v>
      </c>
      <c r="CH28" s="10">
        <f t="shared" ca="1" si="155"/>
        <v>0</v>
      </c>
      <c r="CI28" s="10">
        <f t="shared" ca="1" si="155"/>
        <v>0</v>
      </c>
      <c r="CJ28" s="10">
        <f t="shared" ca="1" si="155"/>
        <v>0</v>
      </c>
      <c r="CK28" s="10">
        <f t="shared" ca="1" si="155"/>
        <v>0</v>
      </c>
      <c r="CL28" s="10">
        <f t="shared" ca="1" si="155"/>
        <v>0</v>
      </c>
      <c r="CM28" s="10">
        <f t="shared" ca="1" si="155"/>
        <v>0</v>
      </c>
      <c r="CN28" s="10">
        <f t="shared" ca="1" si="155"/>
        <v>0</v>
      </c>
      <c r="CO28" s="10">
        <f t="shared" ca="1" si="155"/>
        <v>0</v>
      </c>
      <c r="CP28" s="10">
        <f t="shared" ca="1" si="155"/>
        <v>0</v>
      </c>
      <c r="CQ28" s="10">
        <f t="shared" ca="1" si="155"/>
        <v>0</v>
      </c>
      <c r="CR28" s="10">
        <f t="shared" ca="1" si="155"/>
        <v>0</v>
      </c>
      <c r="CS28" s="10">
        <f t="shared" ca="1" si="155"/>
        <v>0</v>
      </c>
      <c r="CT28" s="10">
        <f t="shared" ca="1" si="155"/>
        <v>0</v>
      </c>
      <c r="CU28" s="10">
        <f t="shared" ca="1" si="155"/>
        <v>0</v>
      </c>
      <c r="CV28" s="10">
        <f t="shared" ca="1" si="155"/>
        <v>0</v>
      </c>
      <c r="CW28" s="10">
        <f t="shared" ca="1" si="155"/>
        <v>0</v>
      </c>
      <c r="CX28" s="10">
        <f t="shared" ca="1" si="155"/>
        <v>0</v>
      </c>
      <c r="CY28" s="10">
        <f t="shared" ref="CY28:ED30" ca="1" si="158">IF(SUMIF($B$17:$B$21,$A28,$C$17:$C$21)=0,0,SUMIF($B$17:$B$21,$A28,CY$17:CY$21)*$C28/SUMIF($B$17:$B$21,$A28,$C$17:$C$21))</f>
        <v>0</v>
      </c>
      <c r="CZ28" s="10">
        <f t="shared" ca="1" si="158"/>
        <v>0</v>
      </c>
      <c r="DA28" s="10">
        <f t="shared" ca="1" si="158"/>
        <v>0</v>
      </c>
      <c r="DB28" s="10">
        <f t="shared" ca="1" si="158"/>
        <v>0</v>
      </c>
      <c r="DC28" s="10">
        <f t="shared" ca="1" si="158"/>
        <v>0</v>
      </c>
      <c r="DD28" s="10">
        <f t="shared" ca="1" si="158"/>
        <v>0</v>
      </c>
      <c r="DE28" s="10">
        <f t="shared" ca="1" si="158"/>
        <v>0</v>
      </c>
      <c r="DF28" s="10">
        <f t="shared" ca="1" si="158"/>
        <v>0</v>
      </c>
      <c r="DG28" s="10">
        <f t="shared" ca="1" si="158"/>
        <v>0</v>
      </c>
      <c r="DH28" s="10">
        <f t="shared" ca="1" si="158"/>
        <v>0</v>
      </c>
      <c r="DI28" s="10">
        <f t="shared" ca="1" si="158"/>
        <v>0</v>
      </c>
      <c r="DJ28" s="10">
        <f t="shared" ca="1" si="158"/>
        <v>0</v>
      </c>
      <c r="DK28" s="10">
        <f t="shared" ca="1" si="158"/>
        <v>0</v>
      </c>
      <c r="DL28" s="10">
        <f t="shared" ca="1" si="158"/>
        <v>0</v>
      </c>
      <c r="DM28" s="10">
        <f t="shared" ca="1" si="158"/>
        <v>0</v>
      </c>
      <c r="DN28" s="10">
        <f t="shared" ca="1" si="158"/>
        <v>0</v>
      </c>
      <c r="DO28" s="10">
        <f t="shared" ca="1" si="158"/>
        <v>0</v>
      </c>
      <c r="DP28" s="10">
        <f t="shared" ca="1" si="158"/>
        <v>0</v>
      </c>
      <c r="DQ28" s="10">
        <f t="shared" ca="1" si="158"/>
        <v>0</v>
      </c>
      <c r="DR28" s="10">
        <f t="shared" ca="1" si="158"/>
        <v>0</v>
      </c>
      <c r="DS28" s="10">
        <f t="shared" ca="1" si="158"/>
        <v>0</v>
      </c>
      <c r="DT28" s="10">
        <f t="shared" ca="1" si="158"/>
        <v>0</v>
      </c>
      <c r="DU28" s="10">
        <f t="shared" ca="1" si="158"/>
        <v>0</v>
      </c>
      <c r="DV28" s="10">
        <f t="shared" ca="1" si="158"/>
        <v>0</v>
      </c>
      <c r="DW28" s="10">
        <f t="shared" ca="1" si="158"/>
        <v>0</v>
      </c>
      <c r="DX28" s="10">
        <f t="shared" ca="1" si="158"/>
        <v>0</v>
      </c>
      <c r="DY28" s="10">
        <f t="shared" ca="1" si="158"/>
        <v>0</v>
      </c>
      <c r="DZ28" s="10">
        <f t="shared" ca="1" si="158"/>
        <v>0</v>
      </c>
      <c r="EA28" s="10">
        <f t="shared" ca="1" si="158"/>
        <v>0</v>
      </c>
      <c r="EB28" s="10">
        <f t="shared" ca="1" si="158"/>
        <v>0</v>
      </c>
      <c r="EC28" s="10">
        <f t="shared" ca="1" si="158"/>
        <v>0</v>
      </c>
      <c r="ED28" s="10">
        <f t="shared" ca="1" si="158"/>
        <v>0</v>
      </c>
      <c r="EE28" s="10">
        <f t="shared" ca="1" si="156"/>
        <v>0</v>
      </c>
      <c r="EF28" s="10">
        <f t="shared" ca="1" si="153"/>
        <v>0</v>
      </c>
      <c r="EG28" s="10">
        <f t="shared" ca="1" si="153"/>
        <v>0</v>
      </c>
      <c r="EH28" s="10">
        <f t="shared" ca="1" si="153"/>
        <v>0</v>
      </c>
      <c r="EI28" s="10">
        <f t="shared" ca="1" si="153"/>
        <v>0</v>
      </c>
      <c r="EJ28" s="10">
        <f t="shared" ca="1" si="153"/>
        <v>0</v>
      </c>
      <c r="EK28" s="10">
        <f t="shared" ca="1" si="153"/>
        <v>0</v>
      </c>
      <c r="EL28" s="10">
        <f t="shared" ca="1" si="153"/>
        <v>0</v>
      </c>
      <c r="EM28" s="10">
        <f t="shared" ca="1" si="153"/>
        <v>0</v>
      </c>
      <c r="EN28" s="10">
        <f t="shared" ca="1" si="153"/>
        <v>0</v>
      </c>
      <c r="EO28" s="10">
        <f t="shared" ca="1" si="153"/>
        <v>0</v>
      </c>
      <c r="EP28" s="10">
        <f t="shared" ca="1" si="153"/>
        <v>0</v>
      </c>
    </row>
    <row r="29" spans="1:146" s="15" customFormat="1" ht="14.1" customHeight="1">
      <c r="A29" s="548">
        <f t="shared" ref="A29" si="159">SUMIF(재원조달주체,B29,재원조달순서)</f>
        <v>3</v>
      </c>
      <c r="B29" s="1300" t="s">
        <v>1069</v>
      </c>
      <c r="C29" s="523">
        <f t="shared" ref="C29" ca="1" si="160">SUMIF(재원조달주체,B29,재원조달금액)</f>
        <v>0</v>
      </c>
      <c r="D29" s="128" t="s">
        <v>97</v>
      </c>
      <c r="E29" s="60">
        <f ca="1">SUM(G29:AD29)</f>
        <v>0</v>
      </c>
      <c r="F29" s="11"/>
      <c r="G29" s="10"/>
      <c r="H29" s="10"/>
      <c r="I29" s="10"/>
      <c r="J29" s="10"/>
      <c r="K29" s="10">
        <f t="shared" ca="1" si="157"/>
        <v>0</v>
      </c>
      <c r="L29" s="10">
        <f t="shared" ca="1" si="157"/>
        <v>0</v>
      </c>
      <c r="M29" s="10">
        <f t="shared" ca="1" si="157"/>
        <v>0</v>
      </c>
      <c r="N29" s="10">
        <f t="shared" ca="1" si="157"/>
        <v>0</v>
      </c>
      <c r="O29" s="10">
        <f t="shared" ca="1" si="157"/>
        <v>0</v>
      </c>
      <c r="P29" s="10">
        <f t="shared" ca="1" si="157"/>
        <v>0</v>
      </c>
      <c r="Q29" s="10">
        <f t="shared" ca="1" si="157"/>
        <v>0</v>
      </c>
      <c r="R29" s="10">
        <f t="shared" ca="1" si="157"/>
        <v>0</v>
      </c>
      <c r="S29" s="10">
        <f t="shared" ca="1" si="157"/>
        <v>0</v>
      </c>
      <c r="T29" s="10">
        <f t="shared" ca="1" si="157"/>
        <v>0</v>
      </c>
      <c r="U29" s="10">
        <f t="shared" ca="1" si="157"/>
        <v>0</v>
      </c>
      <c r="V29" s="10">
        <f t="shared" ca="1" si="157"/>
        <v>0</v>
      </c>
      <c r="W29" s="10">
        <f t="shared" ca="1" si="157"/>
        <v>0</v>
      </c>
      <c r="X29" s="10">
        <f t="shared" ca="1" si="157"/>
        <v>0</v>
      </c>
      <c r="Y29" s="10">
        <f t="shared" ca="1" si="157"/>
        <v>0</v>
      </c>
      <c r="Z29" s="10">
        <f t="shared" ca="1" si="157"/>
        <v>0</v>
      </c>
      <c r="AA29" s="10">
        <f t="shared" ca="1" si="157"/>
        <v>0</v>
      </c>
      <c r="AB29" s="10">
        <f t="shared" ca="1" si="157"/>
        <v>0</v>
      </c>
      <c r="AC29" s="10">
        <f t="shared" ca="1" si="157"/>
        <v>0</v>
      </c>
      <c r="AD29" s="10">
        <f t="shared" ca="1" si="157"/>
        <v>0</v>
      </c>
      <c r="AE29" s="10">
        <f t="shared" ca="1" si="157"/>
        <v>0</v>
      </c>
      <c r="AF29" s="10">
        <f t="shared" ca="1" si="157"/>
        <v>0</v>
      </c>
      <c r="AG29" s="10">
        <f t="shared" ca="1" si="157"/>
        <v>0</v>
      </c>
      <c r="AH29" s="10">
        <f t="shared" ca="1" si="157"/>
        <v>0</v>
      </c>
      <c r="AI29" s="10">
        <f t="shared" ca="1" si="157"/>
        <v>0</v>
      </c>
      <c r="AJ29" s="10">
        <f t="shared" ca="1" si="157"/>
        <v>0</v>
      </c>
      <c r="AK29" s="10">
        <f t="shared" ca="1" si="157"/>
        <v>0</v>
      </c>
      <c r="AL29" s="10">
        <f t="shared" ca="1" si="157"/>
        <v>0</v>
      </c>
      <c r="AM29" s="10">
        <f t="shared" ca="1" si="157"/>
        <v>0</v>
      </c>
      <c r="AN29" s="10">
        <f t="shared" ca="1" si="157"/>
        <v>0</v>
      </c>
      <c r="AO29" s="10">
        <f t="shared" ca="1" si="157"/>
        <v>0</v>
      </c>
      <c r="AP29" s="10">
        <f t="shared" ca="1" si="157"/>
        <v>0</v>
      </c>
      <c r="AQ29" s="10">
        <f t="shared" ca="1" si="157"/>
        <v>0</v>
      </c>
      <c r="AR29" s="10">
        <f t="shared" ca="1" si="157"/>
        <v>0</v>
      </c>
      <c r="AS29" s="10">
        <f t="shared" ca="1" si="157"/>
        <v>0</v>
      </c>
      <c r="AT29" s="10">
        <f t="shared" ca="1" si="157"/>
        <v>0</v>
      </c>
      <c r="AU29" s="10">
        <f t="shared" ca="1" si="157"/>
        <v>0</v>
      </c>
      <c r="AV29" s="10">
        <f t="shared" ca="1" si="157"/>
        <v>0</v>
      </c>
      <c r="AW29" s="10">
        <f t="shared" ca="1" si="157"/>
        <v>0</v>
      </c>
      <c r="AX29" s="10">
        <f t="shared" ca="1" si="157"/>
        <v>0</v>
      </c>
      <c r="AY29" s="10">
        <f t="shared" ca="1" si="157"/>
        <v>0</v>
      </c>
      <c r="AZ29" s="10">
        <f t="shared" ca="1" si="157"/>
        <v>0</v>
      </c>
      <c r="BA29" s="10">
        <f t="shared" ca="1" si="157"/>
        <v>0</v>
      </c>
      <c r="BB29" s="10">
        <f t="shared" ca="1" si="157"/>
        <v>0</v>
      </c>
      <c r="BC29" s="10">
        <f t="shared" ca="1" si="157"/>
        <v>0</v>
      </c>
      <c r="BD29" s="10">
        <f t="shared" ca="1" si="157"/>
        <v>0</v>
      </c>
      <c r="BE29" s="10">
        <f t="shared" ca="1" si="157"/>
        <v>0</v>
      </c>
      <c r="BF29" s="10">
        <f t="shared" ca="1" si="157"/>
        <v>0</v>
      </c>
      <c r="BG29" s="10">
        <f t="shared" ca="1" si="157"/>
        <v>0</v>
      </c>
      <c r="BH29" s="10">
        <f t="shared" ca="1" si="157"/>
        <v>0</v>
      </c>
      <c r="BI29" s="10">
        <f t="shared" ca="1" si="157"/>
        <v>0</v>
      </c>
      <c r="BJ29" s="10">
        <f t="shared" ca="1" si="157"/>
        <v>0</v>
      </c>
      <c r="BK29" s="10">
        <f t="shared" ca="1" si="157"/>
        <v>0</v>
      </c>
      <c r="BL29" s="10">
        <f t="shared" ca="1" si="157"/>
        <v>0</v>
      </c>
      <c r="BM29" s="10">
        <f t="shared" ca="1" si="157"/>
        <v>0</v>
      </c>
      <c r="BN29" s="10">
        <f t="shared" ca="1" si="157"/>
        <v>0</v>
      </c>
      <c r="BO29" s="10">
        <f t="shared" ca="1" si="157"/>
        <v>0</v>
      </c>
      <c r="BP29" s="10">
        <f t="shared" ca="1" si="157"/>
        <v>0</v>
      </c>
      <c r="BQ29" s="10">
        <f t="shared" ca="1" si="157"/>
        <v>0</v>
      </c>
      <c r="BR29" s="10">
        <f t="shared" ca="1" si="157"/>
        <v>0</v>
      </c>
      <c r="BS29" s="10">
        <f t="shared" ca="1" si="155"/>
        <v>0</v>
      </c>
      <c r="BT29" s="10">
        <f t="shared" ca="1" si="155"/>
        <v>0</v>
      </c>
      <c r="BU29" s="10">
        <f t="shared" ca="1" si="155"/>
        <v>0</v>
      </c>
      <c r="BV29" s="10">
        <f t="shared" ca="1" si="155"/>
        <v>0</v>
      </c>
      <c r="BW29" s="10">
        <f t="shared" ca="1" si="155"/>
        <v>0</v>
      </c>
      <c r="BX29" s="10">
        <f t="shared" ca="1" si="155"/>
        <v>0</v>
      </c>
      <c r="BY29" s="10">
        <f t="shared" ca="1" si="155"/>
        <v>0</v>
      </c>
      <c r="BZ29" s="10">
        <f t="shared" ca="1" si="155"/>
        <v>0</v>
      </c>
      <c r="CA29" s="10">
        <f t="shared" ca="1" si="155"/>
        <v>0</v>
      </c>
      <c r="CB29" s="10">
        <f t="shared" ca="1" si="155"/>
        <v>0</v>
      </c>
      <c r="CC29" s="10">
        <f t="shared" ca="1" si="155"/>
        <v>0</v>
      </c>
      <c r="CD29" s="10">
        <f t="shared" ca="1" si="155"/>
        <v>0</v>
      </c>
      <c r="CE29" s="10">
        <f t="shared" ca="1" si="155"/>
        <v>0</v>
      </c>
      <c r="CF29" s="10">
        <f t="shared" ca="1" si="155"/>
        <v>0</v>
      </c>
      <c r="CG29" s="10">
        <f t="shared" ca="1" si="155"/>
        <v>0</v>
      </c>
      <c r="CH29" s="10">
        <f t="shared" ca="1" si="155"/>
        <v>0</v>
      </c>
      <c r="CI29" s="10">
        <f t="shared" ca="1" si="155"/>
        <v>0</v>
      </c>
      <c r="CJ29" s="10">
        <f t="shared" ca="1" si="155"/>
        <v>0</v>
      </c>
      <c r="CK29" s="10">
        <f t="shared" ca="1" si="155"/>
        <v>0</v>
      </c>
      <c r="CL29" s="10">
        <f t="shared" ca="1" si="155"/>
        <v>0</v>
      </c>
      <c r="CM29" s="10">
        <f t="shared" ca="1" si="155"/>
        <v>0</v>
      </c>
      <c r="CN29" s="10">
        <f t="shared" ca="1" si="155"/>
        <v>0</v>
      </c>
      <c r="CO29" s="10">
        <f t="shared" ca="1" si="155"/>
        <v>0</v>
      </c>
      <c r="CP29" s="10">
        <f t="shared" ca="1" si="155"/>
        <v>0</v>
      </c>
      <c r="CQ29" s="10">
        <f t="shared" ca="1" si="155"/>
        <v>0</v>
      </c>
      <c r="CR29" s="10">
        <f t="shared" ca="1" si="155"/>
        <v>0</v>
      </c>
      <c r="CS29" s="10">
        <f t="shared" ca="1" si="155"/>
        <v>0</v>
      </c>
      <c r="CT29" s="10">
        <f t="shared" ca="1" si="155"/>
        <v>0</v>
      </c>
      <c r="CU29" s="10">
        <f t="shared" ca="1" si="155"/>
        <v>0</v>
      </c>
      <c r="CV29" s="10">
        <f t="shared" ca="1" si="155"/>
        <v>0</v>
      </c>
      <c r="CW29" s="10">
        <f t="shared" ca="1" si="155"/>
        <v>0</v>
      </c>
      <c r="CX29" s="10">
        <f t="shared" ca="1" si="155"/>
        <v>0</v>
      </c>
      <c r="CY29" s="10">
        <f t="shared" ca="1" si="158"/>
        <v>0</v>
      </c>
      <c r="CZ29" s="10">
        <f t="shared" ca="1" si="158"/>
        <v>0</v>
      </c>
      <c r="DA29" s="10">
        <f t="shared" ca="1" si="158"/>
        <v>0</v>
      </c>
      <c r="DB29" s="10">
        <f t="shared" ca="1" si="158"/>
        <v>0</v>
      </c>
      <c r="DC29" s="10">
        <f t="shared" ca="1" si="158"/>
        <v>0</v>
      </c>
      <c r="DD29" s="10">
        <f t="shared" ca="1" si="158"/>
        <v>0</v>
      </c>
      <c r="DE29" s="10">
        <f t="shared" ca="1" si="158"/>
        <v>0</v>
      </c>
      <c r="DF29" s="10">
        <f t="shared" ca="1" si="158"/>
        <v>0</v>
      </c>
      <c r="DG29" s="10">
        <f t="shared" ca="1" si="158"/>
        <v>0</v>
      </c>
      <c r="DH29" s="10">
        <f t="shared" ca="1" si="158"/>
        <v>0</v>
      </c>
      <c r="DI29" s="10">
        <f t="shared" ca="1" si="158"/>
        <v>0</v>
      </c>
      <c r="DJ29" s="10">
        <f t="shared" ca="1" si="158"/>
        <v>0</v>
      </c>
      <c r="DK29" s="10">
        <f t="shared" ca="1" si="158"/>
        <v>0</v>
      </c>
      <c r="DL29" s="10">
        <f t="shared" ca="1" si="158"/>
        <v>0</v>
      </c>
      <c r="DM29" s="10">
        <f t="shared" ca="1" si="158"/>
        <v>0</v>
      </c>
      <c r="DN29" s="10">
        <f t="shared" ca="1" si="158"/>
        <v>0</v>
      </c>
      <c r="DO29" s="10">
        <f t="shared" ca="1" si="158"/>
        <v>0</v>
      </c>
      <c r="DP29" s="10">
        <f t="shared" ca="1" si="158"/>
        <v>0</v>
      </c>
      <c r="DQ29" s="10">
        <f t="shared" ca="1" si="158"/>
        <v>0</v>
      </c>
      <c r="DR29" s="10">
        <f t="shared" ca="1" si="158"/>
        <v>0</v>
      </c>
      <c r="DS29" s="10">
        <f t="shared" ca="1" si="158"/>
        <v>0</v>
      </c>
      <c r="DT29" s="10">
        <f t="shared" ca="1" si="158"/>
        <v>0</v>
      </c>
      <c r="DU29" s="10">
        <f t="shared" ca="1" si="158"/>
        <v>0</v>
      </c>
      <c r="DV29" s="10">
        <f t="shared" ca="1" si="158"/>
        <v>0</v>
      </c>
      <c r="DW29" s="10">
        <f t="shared" ca="1" si="158"/>
        <v>0</v>
      </c>
      <c r="DX29" s="10">
        <f t="shared" ca="1" si="158"/>
        <v>0</v>
      </c>
      <c r="DY29" s="10">
        <f t="shared" ca="1" si="158"/>
        <v>0</v>
      </c>
      <c r="DZ29" s="10">
        <f t="shared" ca="1" si="158"/>
        <v>0</v>
      </c>
      <c r="EA29" s="10">
        <f t="shared" ca="1" si="158"/>
        <v>0</v>
      </c>
      <c r="EB29" s="10">
        <f t="shared" ca="1" si="158"/>
        <v>0</v>
      </c>
      <c r="EC29" s="10">
        <f t="shared" ca="1" si="158"/>
        <v>0</v>
      </c>
      <c r="ED29" s="10">
        <f t="shared" ca="1" si="158"/>
        <v>0</v>
      </c>
      <c r="EE29" s="10">
        <f t="shared" ca="1" si="156"/>
        <v>0</v>
      </c>
      <c r="EF29" s="10">
        <f t="shared" ca="1" si="153"/>
        <v>0</v>
      </c>
      <c r="EG29" s="10">
        <f t="shared" ca="1" si="153"/>
        <v>0</v>
      </c>
      <c r="EH29" s="10">
        <f t="shared" ca="1" si="153"/>
        <v>0</v>
      </c>
      <c r="EI29" s="10">
        <f t="shared" ca="1" si="153"/>
        <v>0</v>
      </c>
      <c r="EJ29" s="10">
        <f t="shared" ca="1" si="153"/>
        <v>0</v>
      </c>
      <c r="EK29" s="10">
        <f t="shared" ca="1" si="153"/>
        <v>0</v>
      </c>
      <c r="EL29" s="10">
        <f t="shared" ca="1" si="153"/>
        <v>0</v>
      </c>
      <c r="EM29" s="10">
        <f t="shared" ca="1" si="153"/>
        <v>0</v>
      </c>
      <c r="EN29" s="10">
        <f t="shared" ca="1" si="153"/>
        <v>0</v>
      </c>
      <c r="EO29" s="10">
        <f t="shared" ca="1" si="153"/>
        <v>0</v>
      </c>
      <c r="EP29" s="10">
        <f t="shared" ca="1" si="153"/>
        <v>0</v>
      </c>
    </row>
    <row r="30" spans="1:146" s="15" customFormat="1" ht="14.1" customHeight="1">
      <c r="A30" s="548">
        <f t="shared" ref="A30" si="161">SUMIF(재원조달주체,B30,재원조달순서)</f>
        <v>1</v>
      </c>
      <c r="B30" s="1300" t="s">
        <v>1011</v>
      </c>
      <c r="C30" s="523">
        <f t="shared" ref="C30" ca="1" si="162">SUMIF(재원조달주체,B30,재원조달금액)</f>
        <v>0</v>
      </c>
      <c r="D30" s="128" t="s">
        <v>97</v>
      </c>
      <c r="E30" s="60">
        <f ca="1">SUM(G30:AD30)</f>
        <v>0</v>
      </c>
      <c r="F30" s="11"/>
      <c r="G30" s="10"/>
      <c r="H30" s="10"/>
      <c r="I30" s="10"/>
      <c r="J30" s="10"/>
      <c r="K30" s="10">
        <f t="shared" ca="1" si="157"/>
        <v>0</v>
      </c>
      <c r="L30" s="10">
        <f t="shared" ca="1" si="157"/>
        <v>0</v>
      </c>
      <c r="M30" s="10">
        <f t="shared" ca="1" si="157"/>
        <v>0</v>
      </c>
      <c r="N30" s="10">
        <f t="shared" ca="1" si="157"/>
        <v>0</v>
      </c>
      <c r="O30" s="10">
        <f t="shared" ca="1" si="157"/>
        <v>0</v>
      </c>
      <c r="P30" s="10">
        <f t="shared" ca="1" si="157"/>
        <v>0</v>
      </c>
      <c r="Q30" s="10">
        <f t="shared" ca="1" si="157"/>
        <v>0</v>
      </c>
      <c r="R30" s="10">
        <f t="shared" ca="1" si="157"/>
        <v>0</v>
      </c>
      <c r="S30" s="10">
        <f t="shared" ca="1" si="157"/>
        <v>0</v>
      </c>
      <c r="T30" s="10">
        <f t="shared" ca="1" si="157"/>
        <v>0</v>
      </c>
      <c r="U30" s="10">
        <f t="shared" ca="1" si="157"/>
        <v>0</v>
      </c>
      <c r="V30" s="10">
        <f t="shared" ca="1" si="157"/>
        <v>0</v>
      </c>
      <c r="W30" s="10">
        <f t="shared" ca="1" si="157"/>
        <v>0</v>
      </c>
      <c r="X30" s="10">
        <f t="shared" ca="1" si="157"/>
        <v>0</v>
      </c>
      <c r="Y30" s="10">
        <f t="shared" ca="1" si="157"/>
        <v>0</v>
      </c>
      <c r="Z30" s="10">
        <f t="shared" ca="1" si="157"/>
        <v>0</v>
      </c>
      <c r="AA30" s="10">
        <f t="shared" ca="1" si="157"/>
        <v>0</v>
      </c>
      <c r="AB30" s="10">
        <f t="shared" ca="1" si="157"/>
        <v>0</v>
      </c>
      <c r="AC30" s="10">
        <f t="shared" ca="1" si="157"/>
        <v>0</v>
      </c>
      <c r="AD30" s="10">
        <f t="shared" ca="1" si="157"/>
        <v>0</v>
      </c>
      <c r="AE30" s="10">
        <f t="shared" ca="1" si="157"/>
        <v>0</v>
      </c>
      <c r="AF30" s="10">
        <f t="shared" ca="1" si="157"/>
        <v>0</v>
      </c>
      <c r="AG30" s="10">
        <f t="shared" ca="1" si="157"/>
        <v>0</v>
      </c>
      <c r="AH30" s="10">
        <f t="shared" ca="1" si="157"/>
        <v>0</v>
      </c>
      <c r="AI30" s="10">
        <f t="shared" ca="1" si="157"/>
        <v>0</v>
      </c>
      <c r="AJ30" s="10">
        <f t="shared" ca="1" si="157"/>
        <v>0</v>
      </c>
      <c r="AK30" s="10">
        <f t="shared" ca="1" si="157"/>
        <v>0</v>
      </c>
      <c r="AL30" s="10">
        <f t="shared" ca="1" si="157"/>
        <v>0</v>
      </c>
      <c r="AM30" s="10">
        <f t="shared" ca="1" si="157"/>
        <v>0</v>
      </c>
      <c r="AN30" s="10">
        <f t="shared" ca="1" si="157"/>
        <v>0</v>
      </c>
      <c r="AO30" s="10">
        <f t="shared" ca="1" si="157"/>
        <v>0</v>
      </c>
      <c r="AP30" s="10">
        <f t="shared" ca="1" si="157"/>
        <v>0</v>
      </c>
      <c r="AQ30" s="10">
        <f t="shared" ca="1" si="157"/>
        <v>0</v>
      </c>
      <c r="AR30" s="10">
        <f t="shared" ca="1" si="157"/>
        <v>0</v>
      </c>
      <c r="AS30" s="10">
        <f t="shared" ca="1" si="157"/>
        <v>0</v>
      </c>
      <c r="AT30" s="10">
        <f t="shared" ca="1" si="157"/>
        <v>0</v>
      </c>
      <c r="AU30" s="10">
        <f t="shared" ca="1" si="157"/>
        <v>0</v>
      </c>
      <c r="AV30" s="10">
        <f t="shared" ca="1" si="157"/>
        <v>0</v>
      </c>
      <c r="AW30" s="10">
        <f t="shared" ca="1" si="157"/>
        <v>0</v>
      </c>
      <c r="AX30" s="10">
        <f t="shared" ca="1" si="157"/>
        <v>0</v>
      </c>
      <c r="AY30" s="10">
        <f t="shared" ca="1" si="157"/>
        <v>0</v>
      </c>
      <c r="AZ30" s="10">
        <f t="shared" ca="1" si="157"/>
        <v>0</v>
      </c>
      <c r="BA30" s="10">
        <f t="shared" ca="1" si="157"/>
        <v>0</v>
      </c>
      <c r="BB30" s="10">
        <f t="shared" ca="1" si="157"/>
        <v>0</v>
      </c>
      <c r="BC30" s="10">
        <f t="shared" ca="1" si="157"/>
        <v>0</v>
      </c>
      <c r="BD30" s="10">
        <f t="shared" ca="1" si="157"/>
        <v>0</v>
      </c>
      <c r="BE30" s="10">
        <f t="shared" ca="1" si="157"/>
        <v>0</v>
      </c>
      <c r="BF30" s="10">
        <f t="shared" ca="1" si="157"/>
        <v>0</v>
      </c>
      <c r="BG30" s="10">
        <f t="shared" ca="1" si="157"/>
        <v>0</v>
      </c>
      <c r="BH30" s="10">
        <f t="shared" ca="1" si="157"/>
        <v>0</v>
      </c>
      <c r="BI30" s="10">
        <f t="shared" ca="1" si="157"/>
        <v>0</v>
      </c>
      <c r="BJ30" s="10">
        <f t="shared" ca="1" si="157"/>
        <v>0</v>
      </c>
      <c r="BK30" s="10">
        <f t="shared" ca="1" si="157"/>
        <v>0</v>
      </c>
      <c r="BL30" s="10">
        <f t="shared" ca="1" si="157"/>
        <v>0</v>
      </c>
      <c r="BM30" s="10">
        <f t="shared" ca="1" si="157"/>
        <v>0</v>
      </c>
      <c r="BN30" s="10">
        <f t="shared" ca="1" si="157"/>
        <v>0</v>
      </c>
      <c r="BO30" s="10">
        <f t="shared" ca="1" si="157"/>
        <v>0</v>
      </c>
      <c r="BP30" s="10">
        <f t="shared" ca="1" si="157"/>
        <v>0</v>
      </c>
      <c r="BQ30" s="10">
        <f t="shared" ca="1" si="157"/>
        <v>0</v>
      </c>
      <c r="BR30" s="10">
        <f t="shared" ca="1" si="157"/>
        <v>0</v>
      </c>
      <c r="BS30" s="10">
        <f t="shared" ca="1" si="155"/>
        <v>0</v>
      </c>
      <c r="BT30" s="10">
        <f t="shared" ca="1" si="155"/>
        <v>0</v>
      </c>
      <c r="BU30" s="10">
        <f t="shared" ca="1" si="155"/>
        <v>0</v>
      </c>
      <c r="BV30" s="10">
        <f t="shared" ca="1" si="155"/>
        <v>0</v>
      </c>
      <c r="BW30" s="10">
        <f t="shared" ca="1" si="155"/>
        <v>0</v>
      </c>
      <c r="BX30" s="10">
        <f t="shared" ca="1" si="155"/>
        <v>0</v>
      </c>
      <c r="BY30" s="10">
        <f t="shared" ca="1" si="155"/>
        <v>0</v>
      </c>
      <c r="BZ30" s="10">
        <f t="shared" ca="1" si="155"/>
        <v>0</v>
      </c>
      <c r="CA30" s="10">
        <f t="shared" ca="1" si="155"/>
        <v>0</v>
      </c>
      <c r="CB30" s="10">
        <f t="shared" ca="1" si="155"/>
        <v>0</v>
      </c>
      <c r="CC30" s="10">
        <f t="shared" ca="1" si="155"/>
        <v>0</v>
      </c>
      <c r="CD30" s="10">
        <f t="shared" ca="1" si="155"/>
        <v>0</v>
      </c>
      <c r="CE30" s="10">
        <f t="shared" ca="1" si="155"/>
        <v>0</v>
      </c>
      <c r="CF30" s="10">
        <f t="shared" ca="1" si="155"/>
        <v>0</v>
      </c>
      <c r="CG30" s="10">
        <f t="shared" ca="1" si="155"/>
        <v>0</v>
      </c>
      <c r="CH30" s="10">
        <f t="shared" ca="1" si="155"/>
        <v>0</v>
      </c>
      <c r="CI30" s="10">
        <f t="shared" ca="1" si="155"/>
        <v>0</v>
      </c>
      <c r="CJ30" s="10">
        <f t="shared" ca="1" si="155"/>
        <v>0</v>
      </c>
      <c r="CK30" s="10">
        <f t="shared" ca="1" si="155"/>
        <v>0</v>
      </c>
      <c r="CL30" s="10">
        <f t="shared" ca="1" si="155"/>
        <v>0</v>
      </c>
      <c r="CM30" s="10">
        <f t="shared" ca="1" si="155"/>
        <v>0</v>
      </c>
      <c r="CN30" s="10">
        <f t="shared" ca="1" si="155"/>
        <v>0</v>
      </c>
      <c r="CO30" s="10">
        <f t="shared" ca="1" si="155"/>
        <v>0</v>
      </c>
      <c r="CP30" s="10">
        <f t="shared" ca="1" si="155"/>
        <v>0</v>
      </c>
      <c r="CQ30" s="10">
        <f t="shared" ca="1" si="155"/>
        <v>0</v>
      </c>
      <c r="CR30" s="10">
        <f t="shared" ca="1" si="155"/>
        <v>0</v>
      </c>
      <c r="CS30" s="10">
        <f t="shared" ca="1" si="155"/>
        <v>0</v>
      </c>
      <c r="CT30" s="10">
        <f t="shared" ca="1" si="155"/>
        <v>0</v>
      </c>
      <c r="CU30" s="10">
        <f t="shared" ca="1" si="155"/>
        <v>0</v>
      </c>
      <c r="CV30" s="10">
        <f t="shared" ca="1" si="155"/>
        <v>0</v>
      </c>
      <c r="CW30" s="10">
        <f t="shared" ca="1" si="155"/>
        <v>0</v>
      </c>
      <c r="CX30" s="10">
        <f t="shared" ca="1" si="155"/>
        <v>0</v>
      </c>
      <c r="CY30" s="10">
        <f t="shared" ca="1" si="158"/>
        <v>0</v>
      </c>
      <c r="CZ30" s="10">
        <f t="shared" ca="1" si="158"/>
        <v>0</v>
      </c>
      <c r="DA30" s="10">
        <f t="shared" ca="1" si="158"/>
        <v>0</v>
      </c>
      <c r="DB30" s="10">
        <f t="shared" ca="1" si="158"/>
        <v>0</v>
      </c>
      <c r="DC30" s="10">
        <f t="shared" ca="1" si="158"/>
        <v>0</v>
      </c>
      <c r="DD30" s="10">
        <f t="shared" ca="1" si="158"/>
        <v>0</v>
      </c>
      <c r="DE30" s="10">
        <f t="shared" ca="1" si="158"/>
        <v>0</v>
      </c>
      <c r="DF30" s="10">
        <f t="shared" ca="1" si="158"/>
        <v>0</v>
      </c>
      <c r="DG30" s="10">
        <f t="shared" ca="1" si="158"/>
        <v>0</v>
      </c>
      <c r="DH30" s="10">
        <f t="shared" ca="1" si="158"/>
        <v>0</v>
      </c>
      <c r="DI30" s="10">
        <f t="shared" ca="1" si="158"/>
        <v>0</v>
      </c>
      <c r="DJ30" s="10">
        <f t="shared" ca="1" si="158"/>
        <v>0</v>
      </c>
      <c r="DK30" s="10">
        <f t="shared" ca="1" si="158"/>
        <v>0</v>
      </c>
      <c r="DL30" s="10">
        <f t="shared" ca="1" si="158"/>
        <v>0</v>
      </c>
      <c r="DM30" s="10">
        <f t="shared" ca="1" si="158"/>
        <v>0</v>
      </c>
      <c r="DN30" s="10">
        <f t="shared" ca="1" si="158"/>
        <v>0</v>
      </c>
      <c r="DO30" s="10">
        <f t="shared" ca="1" si="158"/>
        <v>0</v>
      </c>
      <c r="DP30" s="10">
        <f t="shared" ca="1" si="158"/>
        <v>0</v>
      </c>
      <c r="DQ30" s="10">
        <f t="shared" ca="1" si="158"/>
        <v>0</v>
      </c>
      <c r="DR30" s="10">
        <f t="shared" ca="1" si="158"/>
        <v>0</v>
      </c>
      <c r="DS30" s="10">
        <f t="shared" ca="1" si="158"/>
        <v>0</v>
      </c>
      <c r="DT30" s="10">
        <f t="shared" ca="1" si="158"/>
        <v>0</v>
      </c>
      <c r="DU30" s="10">
        <f t="shared" ca="1" si="158"/>
        <v>0</v>
      </c>
      <c r="DV30" s="10">
        <f t="shared" ca="1" si="158"/>
        <v>0</v>
      </c>
      <c r="DW30" s="10">
        <f t="shared" ca="1" si="158"/>
        <v>0</v>
      </c>
      <c r="DX30" s="10">
        <f t="shared" ca="1" si="158"/>
        <v>0</v>
      </c>
      <c r="DY30" s="10">
        <f t="shared" ca="1" si="158"/>
        <v>0</v>
      </c>
      <c r="DZ30" s="10">
        <f t="shared" ca="1" si="158"/>
        <v>0</v>
      </c>
      <c r="EA30" s="10">
        <f t="shared" ca="1" si="158"/>
        <v>0</v>
      </c>
      <c r="EB30" s="10">
        <f t="shared" ca="1" si="158"/>
        <v>0</v>
      </c>
      <c r="EC30" s="10">
        <f t="shared" ca="1" si="158"/>
        <v>0</v>
      </c>
      <c r="ED30" s="10">
        <f t="shared" ca="1" si="158"/>
        <v>0</v>
      </c>
      <c r="EE30" s="10">
        <f t="shared" ca="1" si="156"/>
        <v>0</v>
      </c>
      <c r="EF30" s="10">
        <f t="shared" ca="1" si="153"/>
        <v>0</v>
      </c>
      <c r="EG30" s="10">
        <f t="shared" ca="1" si="153"/>
        <v>0</v>
      </c>
      <c r="EH30" s="10">
        <f t="shared" ca="1" si="153"/>
        <v>0</v>
      </c>
      <c r="EI30" s="10">
        <f t="shared" ca="1" si="153"/>
        <v>0</v>
      </c>
      <c r="EJ30" s="10">
        <f t="shared" ca="1" si="153"/>
        <v>0</v>
      </c>
      <c r="EK30" s="10">
        <f t="shared" ca="1" si="153"/>
        <v>0</v>
      </c>
      <c r="EL30" s="10">
        <f t="shared" ca="1" si="153"/>
        <v>0</v>
      </c>
      <c r="EM30" s="10">
        <f t="shared" ca="1" si="153"/>
        <v>0</v>
      </c>
      <c r="EN30" s="10">
        <f t="shared" ca="1" si="153"/>
        <v>0</v>
      </c>
      <c r="EO30" s="10">
        <f t="shared" ca="1" si="153"/>
        <v>0</v>
      </c>
      <c r="EP30" s="10">
        <f t="shared" ca="1" si="153"/>
        <v>0</v>
      </c>
    </row>
    <row r="31" spans="1:146" s="34" customFormat="1" ht="14.1" customHeight="1">
      <c r="B31" s="209" t="s">
        <v>332</v>
      </c>
      <c r="C31" s="973"/>
      <c r="D31" s="745" t="s">
        <v>97</v>
      </c>
      <c r="E31" s="533">
        <f ca="1">SUM(G31:AD31)</f>
        <v>150000</v>
      </c>
      <c r="F31" s="230"/>
      <c r="G31" s="231"/>
      <c r="H31" s="231"/>
      <c r="I31" s="231"/>
      <c r="J31" s="231"/>
      <c r="K31" s="231">
        <f t="shared" ref="K31:AL31" ca="1" si="163">SUM(K25:K30)</f>
        <v>0</v>
      </c>
      <c r="L31" s="231">
        <f t="shared" ca="1" si="163"/>
        <v>34870.329224014487</v>
      </c>
      <c r="M31" s="231">
        <f t="shared" ca="1" si="163"/>
        <v>11428.745993715749</v>
      </c>
      <c r="N31" s="231">
        <f t="shared" ca="1" si="163"/>
        <v>22661.605471381699</v>
      </c>
      <c r="O31" s="231">
        <f t="shared" ca="1" si="163"/>
        <v>22987.724104216872</v>
      </c>
      <c r="P31" s="231">
        <f t="shared" ca="1" si="163"/>
        <v>24312.684914110774</v>
      </c>
      <c r="Q31" s="231">
        <f t="shared" ca="1" si="163"/>
        <v>33738.910292560417</v>
      </c>
      <c r="R31" s="231">
        <f t="shared" ca="1" si="163"/>
        <v>0</v>
      </c>
      <c r="S31" s="231">
        <f t="shared" ca="1" si="163"/>
        <v>0</v>
      </c>
      <c r="T31" s="231">
        <f t="shared" ca="1" si="163"/>
        <v>0</v>
      </c>
      <c r="U31" s="231">
        <f t="shared" ca="1" si="163"/>
        <v>0</v>
      </c>
      <c r="V31" s="231">
        <f t="shared" ca="1" si="163"/>
        <v>0</v>
      </c>
      <c r="W31" s="231">
        <f t="shared" ca="1" si="163"/>
        <v>0</v>
      </c>
      <c r="X31" s="231">
        <f t="shared" ca="1" si="163"/>
        <v>0</v>
      </c>
      <c r="Y31" s="231">
        <f t="shared" ca="1" si="163"/>
        <v>0</v>
      </c>
      <c r="Z31" s="231">
        <f t="shared" ca="1" si="163"/>
        <v>0</v>
      </c>
      <c r="AA31" s="231">
        <f t="shared" ca="1" si="163"/>
        <v>0</v>
      </c>
      <c r="AB31" s="231">
        <f t="shared" ca="1" si="163"/>
        <v>0</v>
      </c>
      <c r="AC31" s="231">
        <f t="shared" ca="1" si="163"/>
        <v>0</v>
      </c>
      <c r="AD31" s="231">
        <f t="shared" ca="1" si="163"/>
        <v>0</v>
      </c>
      <c r="AE31" s="231">
        <f t="shared" ca="1" si="163"/>
        <v>0</v>
      </c>
      <c r="AF31" s="231">
        <f t="shared" ca="1" si="163"/>
        <v>0</v>
      </c>
      <c r="AG31" s="231">
        <f t="shared" ca="1" si="163"/>
        <v>0</v>
      </c>
      <c r="AH31" s="231">
        <f t="shared" ca="1" si="163"/>
        <v>0</v>
      </c>
      <c r="AI31" s="231">
        <f t="shared" ca="1" si="163"/>
        <v>0</v>
      </c>
      <c r="AJ31" s="231">
        <f t="shared" ca="1" si="163"/>
        <v>0</v>
      </c>
      <c r="AK31" s="231">
        <f t="shared" ca="1" si="163"/>
        <v>0</v>
      </c>
      <c r="AL31" s="231">
        <f t="shared" ca="1" si="163"/>
        <v>0</v>
      </c>
      <c r="AM31" s="231">
        <f t="shared" ref="AM31:BR31" ca="1" si="164">SUM(AM25:AM30)</f>
        <v>0</v>
      </c>
      <c r="AN31" s="231">
        <f t="shared" ca="1" si="164"/>
        <v>0</v>
      </c>
      <c r="AO31" s="231">
        <f t="shared" ca="1" si="164"/>
        <v>0</v>
      </c>
      <c r="AP31" s="231">
        <f t="shared" ca="1" si="164"/>
        <v>0</v>
      </c>
      <c r="AQ31" s="231">
        <f t="shared" ca="1" si="164"/>
        <v>0</v>
      </c>
      <c r="AR31" s="231">
        <f t="shared" ca="1" si="164"/>
        <v>0</v>
      </c>
      <c r="AS31" s="231">
        <f t="shared" ca="1" si="164"/>
        <v>0</v>
      </c>
      <c r="AT31" s="231">
        <f t="shared" ca="1" si="164"/>
        <v>0</v>
      </c>
      <c r="AU31" s="231">
        <f t="shared" ca="1" si="164"/>
        <v>0</v>
      </c>
      <c r="AV31" s="231">
        <f t="shared" ca="1" si="164"/>
        <v>0</v>
      </c>
      <c r="AW31" s="231">
        <f t="shared" ca="1" si="164"/>
        <v>0</v>
      </c>
      <c r="AX31" s="231">
        <f t="shared" ca="1" si="164"/>
        <v>0</v>
      </c>
      <c r="AY31" s="231">
        <f t="shared" ca="1" si="164"/>
        <v>0</v>
      </c>
      <c r="AZ31" s="231">
        <f t="shared" ca="1" si="164"/>
        <v>0</v>
      </c>
      <c r="BA31" s="231">
        <f t="shared" ca="1" si="164"/>
        <v>0</v>
      </c>
      <c r="BB31" s="231">
        <f t="shared" ca="1" si="164"/>
        <v>0</v>
      </c>
      <c r="BC31" s="231">
        <f t="shared" ca="1" si="164"/>
        <v>0</v>
      </c>
      <c r="BD31" s="231">
        <f t="shared" ca="1" si="164"/>
        <v>0</v>
      </c>
      <c r="BE31" s="231">
        <f t="shared" ca="1" si="164"/>
        <v>0</v>
      </c>
      <c r="BF31" s="231">
        <f t="shared" ca="1" si="164"/>
        <v>0</v>
      </c>
      <c r="BG31" s="231">
        <f t="shared" ca="1" si="164"/>
        <v>0</v>
      </c>
      <c r="BH31" s="231">
        <f t="shared" ca="1" si="164"/>
        <v>0</v>
      </c>
      <c r="BI31" s="231">
        <f t="shared" ca="1" si="164"/>
        <v>0</v>
      </c>
      <c r="BJ31" s="231">
        <f t="shared" ca="1" si="164"/>
        <v>0</v>
      </c>
      <c r="BK31" s="231">
        <f t="shared" ca="1" si="164"/>
        <v>0</v>
      </c>
      <c r="BL31" s="231">
        <f t="shared" ca="1" si="164"/>
        <v>0</v>
      </c>
      <c r="BM31" s="231">
        <f t="shared" ca="1" si="164"/>
        <v>0</v>
      </c>
      <c r="BN31" s="231">
        <f t="shared" ca="1" si="164"/>
        <v>0</v>
      </c>
      <c r="BO31" s="231">
        <f t="shared" ca="1" si="164"/>
        <v>0</v>
      </c>
      <c r="BP31" s="231">
        <f t="shared" ca="1" si="164"/>
        <v>0</v>
      </c>
      <c r="BQ31" s="231">
        <f t="shared" ca="1" si="164"/>
        <v>0</v>
      </c>
      <c r="BR31" s="231">
        <f t="shared" ca="1" si="164"/>
        <v>0</v>
      </c>
      <c r="BS31" s="231">
        <f t="shared" ref="BS31:CX31" ca="1" si="165">SUM(BS25:BS30)</f>
        <v>0</v>
      </c>
      <c r="BT31" s="231">
        <f t="shared" ca="1" si="165"/>
        <v>0</v>
      </c>
      <c r="BU31" s="231">
        <f t="shared" ca="1" si="165"/>
        <v>0</v>
      </c>
      <c r="BV31" s="231">
        <f t="shared" ca="1" si="165"/>
        <v>0</v>
      </c>
      <c r="BW31" s="231">
        <f t="shared" ca="1" si="165"/>
        <v>0</v>
      </c>
      <c r="BX31" s="231">
        <f t="shared" ca="1" si="165"/>
        <v>0</v>
      </c>
      <c r="BY31" s="231">
        <f t="shared" ca="1" si="165"/>
        <v>0</v>
      </c>
      <c r="BZ31" s="231">
        <f t="shared" ca="1" si="165"/>
        <v>0</v>
      </c>
      <c r="CA31" s="231">
        <f t="shared" ca="1" si="165"/>
        <v>0</v>
      </c>
      <c r="CB31" s="231">
        <f t="shared" ca="1" si="165"/>
        <v>0</v>
      </c>
      <c r="CC31" s="231">
        <f t="shared" ca="1" si="165"/>
        <v>0</v>
      </c>
      <c r="CD31" s="231">
        <f t="shared" ca="1" si="165"/>
        <v>0</v>
      </c>
      <c r="CE31" s="231">
        <f t="shared" ca="1" si="165"/>
        <v>0</v>
      </c>
      <c r="CF31" s="231">
        <f t="shared" ca="1" si="165"/>
        <v>0</v>
      </c>
      <c r="CG31" s="231">
        <f t="shared" ca="1" si="165"/>
        <v>0</v>
      </c>
      <c r="CH31" s="231">
        <f t="shared" ca="1" si="165"/>
        <v>0</v>
      </c>
      <c r="CI31" s="231">
        <f t="shared" ca="1" si="165"/>
        <v>0</v>
      </c>
      <c r="CJ31" s="231">
        <f t="shared" ca="1" si="165"/>
        <v>0</v>
      </c>
      <c r="CK31" s="231">
        <f t="shared" ca="1" si="165"/>
        <v>0</v>
      </c>
      <c r="CL31" s="231">
        <f t="shared" ca="1" si="165"/>
        <v>0</v>
      </c>
      <c r="CM31" s="231">
        <f t="shared" ca="1" si="165"/>
        <v>0</v>
      </c>
      <c r="CN31" s="231">
        <f t="shared" ca="1" si="165"/>
        <v>0</v>
      </c>
      <c r="CO31" s="231">
        <f t="shared" ca="1" si="165"/>
        <v>0</v>
      </c>
      <c r="CP31" s="231">
        <f t="shared" ca="1" si="165"/>
        <v>0</v>
      </c>
      <c r="CQ31" s="231">
        <f t="shared" ca="1" si="165"/>
        <v>0</v>
      </c>
      <c r="CR31" s="231">
        <f t="shared" ca="1" si="165"/>
        <v>0</v>
      </c>
      <c r="CS31" s="231">
        <f t="shared" ca="1" si="165"/>
        <v>0</v>
      </c>
      <c r="CT31" s="231">
        <f t="shared" ca="1" si="165"/>
        <v>0</v>
      </c>
      <c r="CU31" s="231">
        <f t="shared" ca="1" si="165"/>
        <v>0</v>
      </c>
      <c r="CV31" s="231">
        <f t="shared" ca="1" si="165"/>
        <v>0</v>
      </c>
      <c r="CW31" s="231">
        <f t="shared" ca="1" si="165"/>
        <v>0</v>
      </c>
      <c r="CX31" s="231">
        <f t="shared" ca="1" si="165"/>
        <v>0</v>
      </c>
      <c r="CY31" s="231">
        <f t="shared" ref="CY31:ED31" ca="1" si="166">SUM(CY25:CY30)</f>
        <v>0</v>
      </c>
      <c r="CZ31" s="231">
        <f t="shared" ca="1" si="166"/>
        <v>0</v>
      </c>
      <c r="DA31" s="231">
        <f t="shared" ca="1" si="166"/>
        <v>0</v>
      </c>
      <c r="DB31" s="231">
        <f t="shared" ca="1" si="166"/>
        <v>0</v>
      </c>
      <c r="DC31" s="231">
        <f t="shared" ca="1" si="166"/>
        <v>0</v>
      </c>
      <c r="DD31" s="231">
        <f t="shared" ca="1" si="166"/>
        <v>0</v>
      </c>
      <c r="DE31" s="231">
        <f t="shared" ca="1" si="166"/>
        <v>0</v>
      </c>
      <c r="DF31" s="231">
        <f t="shared" ca="1" si="166"/>
        <v>0</v>
      </c>
      <c r="DG31" s="231">
        <f t="shared" ca="1" si="166"/>
        <v>0</v>
      </c>
      <c r="DH31" s="231">
        <f t="shared" ca="1" si="166"/>
        <v>0</v>
      </c>
      <c r="DI31" s="231">
        <f t="shared" ca="1" si="166"/>
        <v>0</v>
      </c>
      <c r="DJ31" s="231">
        <f t="shared" ca="1" si="166"/>
        <v>0</v>
      </c>
      <c r="DK31" s="231">
        <f t="shared" ca="1" si="166"/>
        <v>0</v>
      </c>
      <c r="DL31" s="231">
        <f t="shared" ca="1" si="166"/>
        <v>0</v>
      </c>
      <c r="DM31" s="231">
        <f t="shared" ca="1" si="166"/>
        <v>0</v>
      </c>
      <c r="DN31" s="231">
        <f t="shared" ca="1" si="166"/>
        <v>0</v>
      </c>
      <c r="DO31" s="231">
        <f t="shared" ca="1" si="166"/>
        <v>0</v>
      </c>
      <c r="DP31" s="231">
        <f t="shared" ca="1" si="166"/>
        <v>0</v>
      </c>
      <c r="DQ31" s="231">
        <f t="shared" ca="1" si="166"/>
        <v>0</v>
      </c>
      <c r="DR31" s="231">
        <f t="shared" ca="1" si="166"/>
        <v>0</v>
      </c>
      <c r="DS31" s="231">
        <f t="shared" ca="1" si="166"/>
        <v>0</v>
      </c>
      <c r="DT31" s="231">
        <f t="shared" ca="1" si="166"/>
        <v>0</v>
      </c>
      <c r="DU31" s="231">
        <f t="shared" ca="1" si="166"/>
        <v>0</v>
      </c>
      <c r="DV31" s="231">
        <f t="shared" ca="1" si="166"/>
        <v>0</v>
      </c>
      <c r="DW31" s="231">
        <f t="shared" ca="1" si="166"/>
        <v>0</v>
      </c>
      <c r="DX31" s="231">
        <f t="shared" ca="1" si="166"/>
        <v>0</v>
      </c>
      <c r="DY31" s="231">
        <f t="shared" ca="1" si="166"/>
        <v>0</v>
      </c>
      <c r="DZ31" s="231">
        <f t="shared" ca="1" si="166"/>
        <v>0</v>
      </c>
      <c r="EA31" s="231">
        <f t="shared" ca="1" si="166"/>
        <v>0</v>
      </c>
      <c r="EB31" s="231">
        <f t="shared" ca="1" si="166"/>
        <v>0</v>
      </c>
      <c r="EC31" s="231">
        <f t="shared" ca="1" si="166"/>
        <v>0</v>
      </c>
      <c r="ED31" s="231">
        <f t="shared" ca="1" si="166"/>
        <v>0</v>
      </c>
      <c r="EE31" s="231">
        <f t="shared" ref="EE31:EP31" ca="1" si="167">SUM(EE25:EE30)</f>
        <v>0</v>
      </c>
      <c r="EF31" s="231">
        <f t="shared" ca="1" si="167"/>
        <v>0</v>
      </c>
      <c r="EG31" s="231">
        <f t="shared" ca="1" si="167"/>
        <v>0</v>
      </c>
      <c r="EH31" s="231">
        <f t="shared" ca="1" si="167"/>
        <v>0</v>
      </c>
      <c r="EI31" s="231">
        <f t="shared" ca="1" si="167"/>
        <v>0</v>
      </c>
      <c r="EJ31" s="231">
        <f t="shared" ca="1" si="167"/>
        <v>0</v>
      </c>
      <c r="EK31" s="231">
        <f t="shared" ca="1" si="167"/>
        <v>0</v>
      </c>
      <c r="EL31" s="231">
        <f t="shared" ca="1" si="167"/>
        <v>0</v>
      </c>
      <c r="EM31" s="231">
        <f t="shared" ca="1" si="167"/>
        <v>0</v>
      </c>
      <c r="EN31" s="231">
        <f t="shared" ca="1" si="167"/>
        <v>0</v>
      </c>
      <c r="EO31" s="231">
        <f t="shared" ca="1" si="167"/>
        <v>0</v>
      </c>
      <c r="EP31" s="231">
        <f t="shared" ca="1" si="167"/>
        <v>0</v>
      </c>
    </row>
    <row r="32" spans="1:146" s="15" customFormat="1" ht="14.1" customHeight="1">
      <c r="B32" s="20"/>
      <c r="C32" s="537"/>
      <c r="D32" s="128"/>
      <c r="E32" s="60"/>
      <c r="F32" s="11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</row>
    <row r="33" spans="1:146" s="55" customFormat="1" ht="14.1" customHeight="1">
      <c r="B33" s="538" t="s">
        <v>266</v>
      </c>
      <c r="C33" s="539"/>
      <c r="D33" s="540" t="s">
        <v>97</v>
      </c>
      <c r="E33" s="541">
        <f ca="1">SUM(G33:AD33)</f>
        <v>0</v>
      </c>
      <c r="F33" s="542"/>
      <c r="G33" s="542"/>
      <c r="H33" s="542"/>
      <c r="I33" s="542"/>
      <c r="J33" s="542"/>
      <c r="K33" s="542">
        <f t="shared" ref="K33:AL33" ca="1" si="168">IF(ABS(K14-K31)&lt;0.00001,0,K14-K31)</f>
        <v>0</v>
      </c>
      <c r="L33" s="542">
        <f t="shared" ca="1" si="168"/>
        <v>0</v>
      </c>
      <c r="M33" s="542">
        <f t="shared" ca="1" si="168"/>
        <v>0</v>
      </c>
      <c r="N33" s="542">
        <f t="shared" ca="1" si="168"/>
        <v>0</v>
      </c>
      <c r="O33" s="542">
        <f t="shared" ca="1" si="168"/>
        <v>0</v>
      </c>
      <c r="P33" s="542">
        <f t="shared" ca="1" si="168"/>
        <v>0</v>
      </c>
      <c r="Q33" s="542">
        <f t="shared" ca="1" si="168"/>
        <v>0</v>
      </c>
      <c r="R33" s="542">
        <f t="shared" ca="1" si="168"/>
        <v>0</v>
      </c>
      <c r="S33" s="542">
        <f t="shared" ca="1" si="168"/>
        <v>0</v>
      </c>
      <c r="T33" s="542">
        <f t="shared" ca="1" si="168"/>
        <v>0</v>
      </c>
      <c r="U33" s="542">
        <f t="shared" ca="1" si="168"/>
        <v>0</v>
      </c>
      <c r="V33" s="542">
        <f t="shared" ca="1" si="168"/>
        <v>0</v>
      </c>
      <c r="W33" s="542">
        <f t="shared" ca="1" si="168"/>
        <v>0</v>
      </c>
      <c r="X33" s="542">
        <f t="shared" ca="1" si="168"/>
        <v>0</v>
      </c>
      <c r="Y33" s="542">
        <f t="shared" ca="1" si="168"/>
        <v>0</v>
      </c>
      <c r="Z33" s="542">
        <f t="shared" ca="1" si="168"/>
        <v>0</v>
      </c>
      <c r="AA33" s="542">
        <f t="shared" ca="1" si="168"/>
        <v>0</v>
      </c>
      <c r="AB33" s="542">
        <f t="shared" ca="1" si="168"/>
        <v>0</v>
      </c>
      <c r="AC33" s="542">
        <f t="shared" ca="1" si="168"/>
        <v>0</v>
      </c>
      <c r="AD33" s="542">
        <f t="shared" ca="1" si="168"/>
        <v>0</v>
      </c>
      <c r="AE33" s="542">
        <f t="shared" ca="1" si="168"/>
        <v>0</v>
      </c>
      <c r="AF33" s="542">
        <f t="shared" ca="1" si="168"/>
        <v>0</v>
      </c>
      <c r="AG33" s="542">
        <f t="shared" ca="1" si="168"/>
        <v>0</v>
      </c>
      <c r="AH33" s="542">
        <f t="shared" ca="1" si="168"/>
        <v>0</v>
      </c>
      <c r="AI33" s="542">
        <f t="shared" ca="1" si="168"/>
        <v>0</v>
      </c>
      <c r="AJ33" s="542">
        <f t="shared" ca="1" si="168"/>
        <v>0</v>
      </c>
      <c r="AK33" s="542">
        <f t="shared" ca="1" si="168"/>
        <v>0</v>
      </c>
      <c r="AL33" s="542">
        <f t="shared" ca="1" si="168"/>
        <v>0</v>
      </c>
      <c r="AM33" s="542">
        <f t="shared" ref="AM33:BR33" ca="1" si="169">IF(ABS(AM14-AM31)&lt;0.00001,0,AM14-AM31)</f>
        <v>0</v>
      </c>
      <c r="AN33" s="542">
        <f t="shared" ca="1" si="169"/>
        <v>0</v>
      </c>
      <c r="AO33" s="542">
        <f t="shared" ca="1" si="169"/>
        <v>0</v>
      </c>
      <c r="AP33" s="542">
        <f t="shared" ca="1" si="169"/>
        <v>0</v>
      </c>
      <c r="AQ33" s="542">
        <f t="shared" ca="1" si="169"/>
        <v>0</v>
      </c>
      <c r="AR33" s="542">
        <f t="shared" ca="1" si="169"/>
        <v>0</v>
      </c>
      <c r="AS33" s="542">
        <f t="shared" ca="1" si="169"/>
        <v>0</v>
      </c>
      <c r="AT33" s="542">
        <f t="shared" ca="1" si="169"/>
        <v>0</v>
      </c>
      <c r="AU33" s="542">
        <f t="shared" ca="1" si="169"/>
        <v>0</v>
      </c>
      <c r="AV33" s="542">
        <f t="shared" ca="1" si="169"/>
        <v>0</v>
      </c>
      <c r="AW33" s="542">
        <f t="shared" ca="1" si="169"/>
        <v>0</v>
      </c>
      <c r="AX33" s="542">
        <f t="shared" ca="1" si="169"/>
        <v>0</v>
      </c>
      <c r="AY33" s="542">
        <f t="shared" ca="1" si="169"/>
        <v>0</v>
      </c>
      <c r="AZ33" s="542">
        <f t="shared" ca="1" si="169"/>
        <v>0</v>
      </c>
      <c r="BA33" s="542">
        <f t="shared" ca="1" si="169"/>
        <v>0</v>
      </c>
      <c r="BB33" s="542">
        <f t="shared" ca="1" si="169"/>
        <v>0</v>
      </c>
      <c r="BC33" s="542">
        <f t="shared" ca="1" si="169"/>
        <v>0</v>
      </c>
      <c r="BD33" s="542">
        <f t="shared" ca="1" si="169"/>
        <v>0</v>
      </c>
      <c r="BE33" s="542">
        <f t="shared" ca="1" si="169"/>
        <v>0</v>
      </c>
      <c r="BF33" s="542">
        <f t="shared" ca="1" si="169"/>
        <v>0</v>
      </c>
      <c r="BG33" s="542">
        <f t="shared" ca="1" si="169"/>
        <v>0</v>
      </c>
      <c r="BH33" s="542">
        <f t="shared" ca="1" si="169"/>
        <v>0</v>
      </c>
      <c r="BI33" s="542">
        <f t="shared" ca="1" si="169"/>
        <v>0</v>
      </c>
      <c r="BJ33" s="542">
        <f t="shared" ca="1" si="169"/>
        <v>0</v>
      </c>
      <c r="BK33" s="542">
        <f t="shared" ca="1" si="169"/>
        <v>0</v>
      </c>
      <c r="BL33" s="542">
        <f t="shared" ca="1" si="169"/>
        <v>0</v>
      </c>
      <c r="BM33" s="542">
        <f t="shared" ca="1" si="169"/>
        <v>0</v>
      </c>
      <c r="BN33" s="542">
        <f t="shared" ca="1" si="169"/>
        <v>0</v>
      </c>
      <c r="BO33" s="542">
        <f t="shared" ca="1" si="169"/>
        <v>0</v>
      </c>
      <c r="BP33" s="542">
        <f t="shared" ca="1" si="169"/>
        <v>0</v>
      </c>
      <c r="BQ33" s="542">
        <f t="shared" ca="1" si="169"/>
        <v>0</v>
      </c>
      <c r="BR33" s="542">
        <f t="shared" ca="1" si="169"/>
        <v>0</v>
      </c>
      <c r="BS33" s="542">
        <f t="shared" ref="BS33:CX33" ca="1" si="170">IF(ABS(BS14-BS31)&lt;0.00001,0,BS14-BS31)</f>
        <v>0</v>
      </c>
      <c r="BT33" s="542">
        <f t="shared" ca="1" si="170"/>
        <v>0</v>
      </c>
      <c r="BU33" s="542">
        <f t="shared" ca="1" si="170"/>
        <v>0</v>
      </c>
      <c r="BV33" s="542">
        <f t="shared" ca="1" si="170"/>
        <v>0</v>
      </c>
      <c r="BW33" s="542">
        <f t="shared" ca="1" si="170"/>
        <v>0</v>
      </c>
      <c r="BX33" s="542">
        <f t="shared" ca="1" si="170"/>
        <v>0</v>
      </c>
      <c r="BY33" s="542">
        <f t="shared" ca="1" si="170"/>
        <v>0</v>
      </c>
      <c r="BZ33" s="542">
        <f t="shared" ca="1" si="170"/>
        <v>0</v>
      </c>
      <c r="CA33" s="542">
        <f t="shared" ca="1" si="170"/>
        <v>0</v>
      </c>
      <c r="CB33" s="542">
        <f t="shared" ca="1" si="170"/>
        <v>0</v>
      </c>
      <c r="CC33" s="542">
        <f t="shared" ca="1" si="170"/>
        <v>0</v>
      </c>
      <c r="CD33" s="542">
        <f t="shared" ca="1" si="170"/>
        <v>0</v>
      </c>
      <c r="CE33" s="542">
        <f t="shared" ca="1" si="170"/>
        <v>0</v>
      </c>
      <c r="CF33" s="542">
        <f t="shared" ca="1" si="170"/>
        <v>0</v>
      </c>
      <c r="CG33" s="542">
        <f t="shared" ca="1" si="170"/>
        <v>0</v>
      </c>
      <c r="CH33" s="542">
        <f t="shared" ca="1" si="170"/>
        <v>0</v>
      </c>
      <c r="CI33" s="542">
        <f t="shared" ca="1" si="170"/>
        <v>0</v>
      </c>
      <c r="CJ33" s="542">
        <f t="shared" ca="1" si="170"/>
        <v>0</v>
      </c>
      <c r="CK33" s="542">
        <f t="shared" ca="1" si="170"/>
        <v>0</v>
      </c>
      <c r="CL33" s="542">
        <f t="shared" ca="1" si="170"/>
        <v>0</v>
      </c>
      <c r="CM33" s="542">
        <f t="shared" ca="1" si="170"/>
        <v>0</v>
      </c>
      <c r="CN33" s="542">
        <f t="shared" ca="1" si="170"/>
        <v>0</v>
      </c>
      <c r="CO33" s="542">
        <f t="shared" ca="1" si="170"/>
        <v>0</v>
      </c>
      <c r="CP33" s="542">
        <f t="shared" ca="1" si="170"/>
        <v>0</v>
      </c>
      <c r="CQ33" s="542">
        <f t="shared" ca="1" si="170"/>
        <v>0</v>
      </c>
      <c r="CR33" s="542">
        <f t="shared" ca="1" si="170"/>
        <v>0</v>
      </c>
      <c r="CS33" s="542">
        <f t="shared" ca="1" si="170"/>
        <v>0</v>
      </c>
      <c r="CT33" s="542">
        <f t="shared" ca="1" si="170"/>
        <v>0</v>
      </c>
      <c r="CU33" s="542">
        <f t="shared" ca="1" si="170"/>
        <v>0</v>
      </c>
      <c r="CV33" s="542">
        <f t="shared" ca="1" si="170"/>
        <v>0</v>
      </c>
      <c r="CW33" s="542">
        <f t="shared" ca="1" si="170"/>
        <v>0</v>
      </c>
      <c r="CX33" s="542">
        <f t="shared" ca="1" si="170"/>
        <v>0</v>
      </c>
      <c r="CY33" s="542">
        <f t="shared" ref="CY33:ED33" ca="1" si="171">IF(ABS(CY14-CY31)&lt;0.00001,0,CY14-CY31)</f>
        <v>0</v>
      </c>
      <c r="CZ33" s="542">
        <f t="shared" ca="1" si="171"/>
        <v>0</v>
      </c>
      <c r="DA33" s="542">
        <f t="shared" ca="1" si="171"/>
        <v>0</v>
      </c>
      <c r="DB33" s="542">
        <f t="shared" ca="1" si="171"/>
        <v>0</v>
      </c>
      <c r="DC33" s="542">
        <f t="shared" ca="1" si="171"/>
        <v>0</v>
      </c>
      <c r="DD33" s="542">
        <f t="shared" ca="1" si="171"/>
        <v>0</v>
      </c>
      <c r="DE33" s="542">
        <f t="shared" ca="1" si="171"/>
        <v>0</v>
      </c>
      <c r="DF33" s="542">
        <f t="shared" ca="1" si="171"/>
        <v>0</v>
      </c>
      <c r="DG33" s="542">
        <f t="shared" ca="1" si="171"/>
        <v>0</v>
      </c>
      <c r="DH33" s="542">
        <f t="shared" ca="1" si="171"/>
        <v>0</v>
      </c>
      <c r="DI33" s="542">
        <f t="shared" ca="1" si="171"/>
        <v>0</v>
      </c>
      <c r="DJ33" s="542">
        <f t="shared" ca="1" si="171"/>
        <v>0</v>
      </c>
      <c r="DK33" s="542">
        <f t="shared" ca="1" si="171"/>
        <v>0</v>
      </c>
      <c r="DL33" s="542">
        <f t="shared" ca="1" si="171"/>
        <v>0</v>
      </c>
      <c r="DM33" s="542">
        <f t="shared" ca="1" si="171"/>
        <v>0</v>
      </c>
      <c r="DN33" s="542">
        <f t="shared" ca="1" si="171"/>
        <v>0</v>
      </c>
      <c r="DO33" s="542">
        <f t="shared" ca="1" si="171"/>
        <v>0</v>
      </c>
      <c r="DP33" s="542">
        <f t="shared" ca="1" si="171"/>
        <v>0</v>
      </c>
      <c r="DQ33" s="542">
        <f t="shared" ca="1" si="171"/>
        <v>0</v>
      </c>
      <c r="DR33" s="542">
        <f t="shared" ca="1" si="171"/>
        <v>0</v>
      </c>
      <c r="DS33" s="542">
        <f t="shared" ca="1" si="171"/>
        <v>0</v>
      </c>
      <c r="DT33" s="542">
        <f t="shared" ca="1" si="171"/>
        <v>0</v>
      </c>
      <c r="DU33" s="542">
        <f t="shared" ca="1" si="171"/>
        <v>0</v>
      </c>
      <c r="DV33" s="542">
        <f t="shared" ca="1" si="171"/>
        <v>0</v>
      </c>
      <c r="DW33" s="542">
        <f t="shared" ca="1" si="171"/>
        <v>0</v>
      </c>
      <c r="DX33" s="542">
        <f t="shared" ca="1" si="171"/>
        <v>0</v>
      </c>
      <c r="DY33" s="542">
        <f t="shared" ca="1" si="171"/>
        <v>0</v>
      </c>
      <c r="DZ33" s="542">
        <f t="shared" ca="1" si="171"/>
        <v>0</v>
      </c>
      <c r="EA33" s="542">
        <f t="shared" ca="1" si="171"/>
        <v>0</v>
      </c>
      <c r="EB33" s="542">
        <f t="shared" ca="1" si="171"/>
        <v>0</v>
      </c>
      <c r="EC33" s="542">
        <f t="shared" ca="1" si="171"/>
        <v>0</v>
      </c>
      <c r="ED33" s="542">
        <f t="shared" ca="1" si="171"/>
        <v>0</v>
      </c>
      <c r="EE33" s="542">
        <f t="shared" ref="EE33:EP33" ca="1" si="172">IF(ABS(EE14-EE31)&lt;0.00001,0,EE14-EE31)</f>
        <v>0</v>
      </c>
      <c r="EF33" s="542">
        <f t="shared" ca="1" si="172"/>
        <v>0</v>
      </c>
      <c r="EG33" s="542">
        <f t="shared" ca="1" si="172"/>
        <v>0</v>
      </c>
      <c r="EH33" s="542">
        <f t="shared" ca="1" si="172"/>
        <v>0</v>
      </c>
      <c r="EI33" s="542">
        <f t="shared" ca="1" si="172"/>
        <v>0</v>
      </c>
      <c r="EJ33" s="542">
        <f t="shared" ca="1" si="172"/>
        <v>0</v>
      </c>
      <c r="EK33" s="542">
        <f t="shared" ca="1" si="172"/>
        <v>0</v>
      </c>
      <c r="EL33" s="542">
        <f t="shared" ca="1" si="172"/>
        <v>0</v>
      </c>
      <c r="EM33" s="542">
        <f t="shared" ca="1" si="172"/>
        <v>0</v>
      </c>
      <c r="EN33" s="542">
        <f t="shared" ca="1" si="172"/>
        <v>0</v>
      </c>
      <c r="EO33" s="542">
        <f t="shared" ca="1" si="172"/>
        <v>0</v>
      </c>
      <c r="EP33" s="542">
        <f t="shared" ca="1" si="172"/>
        <v>0</v>
      </c>
    </row>
    <row r="34" spans="1:146" s="15" customFormat="1" ht="14.1" customHeight="1">
      <c r="C34" s="48"/>
      <c r="D34" s="182"/>
      <c r="E34" s="48"/>
      <c r="G34" s="543"/>
      <c r="H34" s="543"/>
    </row>
    <row r="35" spans="1:146" s="15" customFormat="1" ht="14.1" customHeight="1">
      <c r="C35" s="48"/>
      <c r="D35" s="182"/>
      <c r="E35" s="48"/>
      <c r="G35" s="543"/>
      <c r="H35" s="543"/>
    </row>
    <row r="36" spans="1:146" s="15" customFormat="1" ht="14.1" customHeight="1">
      <c r="C36" s="48"/>
      <c r="D36" s="182"/>
      <c r="E36" s="48"/>
    </row>
    <row r="37" spans="1:146" s="1" customFormat="1" ht="14.1" customHeight="1">
      <c r="A37" s="169" t="s">
        <v>322</v>
      </c>
      <c r="B37" s="169"/>
      <c r="C37" s="505"/>
      <c r="D37" s="496"/>
      <c r="E37" s="506"/>
      <c r="F37" s="330"/>
      <c r="I37" s="274"/>
      <c r="J37" s="274"/>
      <c r="K37" s="274"/>
      <c r="L37" s="274"/>
      <c r="M37" s="274"/>
      <c r="N37" s="274"/>
      <c r="O37" s="274"/>
      <c r="P37" s="274"/>
      <c r="Q37" s="274"/>
      <c r="R37" s="274"/>
      <c r="S37" s="274"/>
      <c r="T37" s="274"/>
      <c r="U37" s="274"/>
      <c r="V37" s="274"/>
      <c r="W37" s="274"/>
      <c r="X37" s="274"/>
      <c r="Y37" s="274"/>
      <c r="Z37" s="274"/>
      <c r="AA37" s="274"/>
      <c r="AB37" s="274"/>
      <c r="AC37" s="274"/>
      <c r="AD37" s="274"/>
      <c r="AE37" s="274"/>
      <c r="AF37" s="274"/>
      <c r="AG37" s="274"/>
      <c r="AH37" s="274"/>
      <c r="AI37" s="274"/>
      <c r="AJ37" s="274"/>
      <c r="AK37" s="274"/>
      <c r="AL37" s="274"/>
      <c r="AM37" s="274"/>
      <c r="AN37" s="274"/>
      <c r="AO37" s="274"/>
      <c r="AP37" s="274"/>
      <c r="AQ37" s="274"/>
      <c r="AR37" s="274"/>
      <c r="AS37" s="274"/>
      <c r="AT37" s="274"/>
      <c r="AU37" s="274"/>
      <c r="AV37" s="274"/>
      <c r="AW37" s="274"/>
      <c r="AX37" s="274"/>
      <c r="AY37" s="274"/>
      <c r="AZ37" s="274"/>
      <c r="BA37" s="274"/>
      <c r="BB37" s="274"/>
      <c r="BC37" s="274"/>
      <c r="BD37" s="274"/>
      <c r="BE37" s="274"/>
      <c r="BF37" s="274"/>
      <c r="BG37" s="274"/>
      <c r="BH37" s="274"/>
      <c r="BI37" s="274"/>
      <c r="BJ37" s="274"/>
      <c r="BK37" s="274"/>
      <c r="BL37" s="274"/>
      <c r="BM37" s="274"/>
      <c r="BN37" s="274"/>
      <c r="BO37" s="274"/>
      <c r="BP37" s="274"/>
      <c r="BQ37" s="274"/>
      <c r="BR37" s="274"/>
      <c r="BS37" s="274"/>
      <c r="BT37" s="274"/>
      <c r="BU37" s="274"/>
      <c r="BV37" s="274"/>
      <c r="BW37" s="274"/>
      <c r="BX37" s="274"/>
      <c r="BY37" s="274"/>
      <c r="BZ37" s="274"/>
      <c r="CA37" s="274"/>
      <c r="CB37" s="274"/>
      <c r="CC37" s="274"/>
      <c r="CD37" s="274"/>
      <c r="CE37" s="274"/>
      <c r="CF37" s="274"/>
      <c r="CG37" s="274"/>
      <c r="CH37" s="274"/>
      <c r="CI37" s="274"/>
      <c r="CJ37" s="274"/>
      <c r="CK37" s="274"/>
      <c r="CL37" s="274"/>
      <c r="CM37" s="274"/>
      <c r="CN37" s="274"/>
      <c r="CO37" s="274"/>
      <c r="CP37" s="274"/>
      <c r="CQ37" s="274"/>
      <c r="CR37" s="274"/>
      <c r="CS37" s="274"/>
      <c r="CT37" s="274"/>
      <c r="CU37" s="274"/>
      <c r="CV37" s="274"/>
      <c r="CW37" s="274"/>
      <c r="CX37" s="274"/>
      <c r="CY37" s="274"/>
      <c r="CZ37" s="274"/>
      <c r="DA37" s="274"/>
      <c r="DB37" s="274"/>
      <c r="DC37" s="274"/>
      <c r="DD37" s="274"/>
      <c r="DE37" s="274"/>
      <c r="DF37" s="274"/>
      <c r="DG37" s="274"/>
      <c r="DH37" s="274"/>
      <c r="DI37" s="274"/>
      <c r="DJ37" s="274"/>
      <c r="DK37" s="274"/>
      <c r="DL37" s="274"/>
      <c r="DM37" s="274"/>
      <c r="DN37" s="274"/>
      <c r="DO37" s="274"/>
      <c r="DP37" s="274"/>
      <c r="DQ37" s="274"/>
      <c r="DR37" s="274"/>
      <c r="DS37" s="274"/>
      <c r="DT37" s="274"/>
      <c r="DU37" s="274"/>
      <c r="DV37" s="274"/>
      <c r="DW37" s="274"/>
      <c r="DX37" s="274"/>
      <c r="DY37" s="274"/>
      <c r="DZ37" s="274"/>
      <c r="EA37" s="274"/>
      <c r="EB37" s="274"/>
      <c r="EC37" s="274"/>
      <c r="ED37" s="274"/>
      <c r="EE37" s="274"/>
      <c r="EF37" s="274"/>
      <c r="EG37" s="274"/>
      <c r="EH37" s="274"/>
      <c r="EI37" s="274"/>
      <c r="EJ37" s="274"/>
      <c r="EK37" s="274"/>
      <c r="EL37" s="274"/>
      <c r="EM37" s="274"/>
      <c r="EN37" s="274"/>
      <c r="EO37" s="274"/>
      <c r="EP37" s="274"/>
    </row>
    <row r="38" spans="1:146" ht="14.1" customHeight="1"/>
    <row r="39" spans="1:146" ht="14.1" customHeight="1">
      <c r="B39" s="34" t="s">
        <v>323</v>
      </c>
    </row>
    <row r="40" spans="1:146" ht="14.1" customHeight="1">
      <c r="B40" s="1300" t="s">
        <v>1066</v>
      </c>
      <c r="D40" s="182" t="s">
        <v>97</v>
      </c>
      <c r="E40" s="544">
        <f t="shared" ref="E40:E41" ca="1" si="173">SUM(G40:AD40)</f>
        <v>141039.24496209272</v>
      </c>
      <c r="I40" s="22"/>
      <c r="J40" s="22"/>
      <c r="K40" s="22">
        <f>SUM($G26:J26)*(K$6&gt;0)</f>
        <v>0</v>
      </c>
      <c r="L40" s="22">
        <f ca="1">SUM($G26:K26)*(L$6&gt;0)</f>
        <v>0</v>
      </c>
      <c r="M40" s="22">
        <f ca="1">SUM($G26:L26)*(M$6&gt;0)</f>
        <v>9935.1646120072437</v>
      </c>
      <c r="N40" s="22">
        <f ca="1">SUM($G26:M26)*(N$6&gt;0)</f>
        <v>15649.537608865117</v>
      </c>
      <c r="O40" s="22">
        <f ca="1">SUM($G26:N26)*(O$6&gt;0)</f>
        <v>26980.340344555967</v>
      </c>
      <c r="P40" s="22">
        <f ca="1">SUM($G26:O26)*(P$6&gt;0)</f>
        <v>38474.202396664405</v>
      </c>
      <c r="Q40" s="22">
        <f ca="1">SUM($G26:P26)*(Q$6&gt;0)</f>
        <v>50000</v>
      </c>
      <c r="R40" s="22">
        <f ca="1">SUM($G26:Q26)*(R$6&gt;0)</f>
        <v>0</v>
      </c>
      <c r="S40" s="22">
        <f ca="1">SUM($G26:R26)*(S$6&gt;0)</f>
        <v>0</v>
      </c>
      <c r="T40" s="22">
        <f ca="1">SUM($G26:S26)*(T$6&gt;0)</f>
        <v>0</v>
      </c>
      <c r="U40" s="22">
        <f ca="1">SUM($G26:T26)*(U$6&gt;0)</f>
        <v>0</v>
      </c>
      <c r="V40" s="22">
        <f ca="1">SUM($G26:U26)*(V$6&gt;0)</f>
        <v>0</v>
      </c>
      <c r="W40" s="22">
        <f ca="1">SUM($G26:V26)*(W$6&gt;0)</f>
        <v>0</v>
      </c>
      <c r="X40" s="22">
        <f ca="1">SUM($G26:W26)*(X$6&gt;0)</f>
        <v>0</v>
      </c>
      <c r="Y40" s="22">
        <f ca="1">SUM($G26:X26)*(Y$6&gt;0)</f>
        <v>0</v>
      </c>
      <c r="Z40" s="22">
        <f ca="1">SUM($G26:Y26)*(Z$6&gt;0)</f>
        <v>0</v>
      </c>
      <c r="AA40" s="22">
        <f ca="1">SUM($G26:Z26)*(AA$6&gt;0)</f>
        <v>0</v>
      </c>
      <c r="AB40" s="22">
        <f ca="1">SUM($G26:AA26)*(AB$6&gt;0)</f>
        <v>0</v>
      </c>
      <c r="AC40" s="22">
        <f ca="1">SUM($G26:AB26)*(AC$6&gt;0)</f>
        <v>0</v>
      </c>
      <c r="AD40" s="22">
        <f ca="1">SUM($G26:AC26)*(AD$6&gt;0)</f>
        <v>0</v>
      </c>
      <c r="AE40" s="22">
        <f ca="1">SUM($G26:AD26)*(AE$6&gt;0)</f>
        <v>0</v>
      </c>
      <c r="AF40" s="22">
        <f ca="1">SUM($G26:AE26)*(AF$6&gt;0)</f>
        <v>0</v>
      </c>
      <c r="AG40" s="22">
        <f ca="1">SUM($G26:AF26)*(AG$6&gt;0)</f>
        <v>0</v>
      </c>
      <c r="AH40" s="22">
        <f ca="1">SUM($G26:AG26)*(AH$6&gt;0)</f>
        <v>0</v>
      </c>
      <c r="AI40" s="22">
        <f ca="1">SUM($G26:AH26)*(AI$6&gt;0)</f>
        <v>0</v>
      </c>
      <c r="AJ40" s="22">
        <f ca="1">SUM($G26:AI26)*(AJ$6&gt;0)</f>
        <v>0</v>
      </c>
      <c r="AK40" s="22">
        <f ca="1">SUM($G26:AJ26)*(AK$6&gt;0)</f>
        <v>0</v>
      </c>
      <c r="AL40" s="22">
        <f ca="1">SUM($G26:AK26)*(AL$6&gt;0)</f>
        <v>0</v>
      </c>
      <c r="AM40" s="22">
        <f ca="1">SUM($G26:AL26)*(AM$6&gt;0)</f>
        <v>0</v>
      </c>
      <c r="AN40" s="22">
        <f ca="1">SUM($G26:AM26)*(AN$6&gt;0)</f>
        <v>0</v>
      </c>
      <c r="AO40" s="22">
        <f ca="1">SUM($G26:AN26)*(AO$6&gt;0)</f>
        <v>0</v>
      </c>
      <c r="AP40" s="22">
        <f ca="1">SUM($G26:AO26)*(AP$6&gt;0)</f>
        <v>0</v>
      </c>
      <c r="AQ40" s="22">
        <f ca="1">SUM($G26:AP26)*(AQ$6&gt;0)</f>
        <v>0</v>
      </c>
      <c r="AR40" s="22">
        <f ca="1">SUM($G26:AQ26)*(AR$6&gt;0)</f>
        <v>0</v>
      </c>
      <c r="AS40" s="22">
        <f ca="1">SUM($G26:AR26)*(AS$6&gt;0)</f>
        <v>0</v>
      </c>
      <c r="AT40" s="22">
        <f ca="1">SUM($G26:AS26)*(AT$6&gt;0)</f>
        <v>0</v>
      </c>
      <c r="AU40" s="22">
        <f ca="1">SUM($G26:AT26)*(AU$6&gt;0)</f>
        <v>0</v>
      </c>
      <c r="AV40" s="22">
        <f ca="1">SUM($G26:AU26)*(AV$6&gt;0)</f>
        <v>0</v>
      </c>
      <c r="AW40" s="22">
        <f ca="1">SUM($G26:AV26)*(AW$6&gt;0)</f>
        <v>0</v>
      </c>
      <c r="AX40" s="22">
        <f ca="1">SUM($G26:AW26)*(AX$6&gt;0)</f>
        <v>0</v>
      </c>
      <c r="AY40" s="22">
        <f ca="1">SUM($G26:AX26)*(AY$6&gt;0)</f>
        <v>0</v>
      </c>
      <c r="AZ40" s="22">
        <f ca="1">SUM($G26:AY26)*(AZ$6&gt;0)</f>
        <v>0</v>
      </c>
      <c r="BA40" s="22">
        <f ca="1">SUM($G26:AZ26)*(BA$6&gt;0)</f>
        <v>0</v>
      </c>
      <c r="BB40" s="22">
        <f ca="1">SUM($G26:BA26)*(BB$6&gt;0)</f>
        <v>0</v>
      </c>
      <c r="BC40" s="22">
        <f ca="1">SUM($G26:BB26)*(BC$6&gt;0)</f>
        <v>0</v>
      </c>
      <c r="BD40" s="22">
        <f ca="1">SUM($G26:BC26)*(BD$6&gt;0)</f>
        <v>0</v>
      </c>
      <c r="BE40" s="22">
        <f ca="1">SUM($G26:BD26)*(BE$6&gt;0)</f>
        <v>0</v>
      </c>
      <c r="BF40" s="22">
        <f ca="1">SUM($G26:BE26)*(BF$6&gt;0)</f>
        <v>0</v>
      </c>
      <c r="BG40" s="22">
        <f ca="1">SUM($G26:BF26)*(BG$6&gt;0)</f>
        <v>0</v>
      </c>
      <c r="BH40" s="22">
        <f ca="1">SUM($G26:BG26)*(BH$6&gt;0)</f>
        <v>0</v>
      </c>
      <c r="BI40" s="22">
        <f ca="1">SUM($G26:BH26)*(BI$6&gt;0)</f>
        <v>0</v>
      </c>
      <c r="BJ40" s="22">
        <f ca="1">SUM($G26:BI26)*(BJ$6&gt;0)</f>
        <v>0</v>
      </c>
      <c r="BK40" s="22">
        <f ca="1">SUM($G26:BJ26)*(BK$6&gt;0)</f>
        <v>0</v>
      </c>
      <c r="BL40" s="22">
        <f ca="1">SUM($G26:BK26)*(BL$6&gt;0)</f>
        <v>0</v>
      </c>
      <c r="BM40" s="22">
        <f ca="1">SUM($G26:BL26)*(BM$6&gt;0)</f>
        <v>0</v>
      </c>
      <c r="BN40" s="22">
        <f ca="1">SUM($G26:BM26)*(BN$6&gt;0)</f>
        <v>0</v>
      </c>
      <c r="BO40" s="22">
        <f ca="1">SUM($G26:BN26)*(BO$6&gt;0)</f>
        <v>0</v>
      </c>
      <c r="BP40" s="22">
        <f ca="1">SUM($G26:BO26)*(BP$6&gt;0)</f>
        <v>0</v>
      </c>
      <c r="BQ40" s="22">
        <f ca="1">SUM($G26:BP26)*(BQ$6&gt;0)</f>
        <v>0</v>
      </c>
      <c r="BR40" s="22">
        <f ca="1">SUM($G26:BQ26)*(BR$6&gt;0)</f>
        <v>0</v>
      </c>
      <c r="BS40" s="22">
        <f ca="1">SUM($G26:BR26)*(BS$6&gt;0)</f>
        <v>0</v>
      </c>
      <c r="BT40" s="22">
        <f ca="1">SUM($G26:BS26)*(BT$6&gt;0)</f>
        <v>0</v>
      </c>
      <c r="BU40" s="22">
        <f ca="1">SUM($G26:BT26)*(BU$6&gt;0)</f>
        <v>0</v>
      </c>
      <c r="BV40" s="22">
        <f ca="1">SUM($G26:BU26)*(BV$6&gt;0)</f>
        <v>0</v>
      </c>
      <c r="BW40" s="22">
        <f ca="1">SUM($G26:BV26)*(BW$6&gt;0)</f>
        <v>0</v>
      </c>
      <c r="BX40" s="22">
        <f ca="1">SUM($G26:BW26)*(BX$6&gt;0)</f>
        <v>0</v>
      </c>
      <c r="BY40" s="22">
        <f ca="1">SUM($G26:BX26)*(BY$6&gt;0)</f>
        <v>0</v>
      </c>
      <c r="BZ40" s="22">
        <f ca="1">SUM($G26:BY26)*(BZ$6&gt;0)</f>
        <v>0</v>
      </c>
      <c r="CA40" s="22">
        <f ca="1">SUM($G26:BZ26)*(CA$6&gt;0)</f>
        <v>0</v>
      </c>
      <c r="CB40" s="22">
        <f ca="1">SUM($G26:CA26)*(CB$6&gt;0)</f>
        <v>0</v>
      </c>
      <c r="CC40" s="22">
        <f ca="1">SUM($G26:CB26)*(CC$6&gt;0)</f>
        <v>0</v>
      </c>
      <c r="CD40" s="22">
        <f ca="1">SUM($G26:CC26)*(CD$6&gt;0)</f>
        <v>0</v>
      </c>
      <c r="CE40" s="22">
        <f ca="1">SUM($G26:CD26)*(CE$6&gt;0)</f>
        <v>0</v>
      </c>
      <c r="CF40" s="22">
        <f ca="1">SUM($G26:CE26)*(CF$6&gt;0)</f>
        <v>0</v>
      </c>
      <c r="CG40" s="22">
        <f ca="1">SUM($G26:CF26)*(CG$6&gt;0)</f>
        <v>0</v>
      </c>
      <c r="CH40" s="22">
        <f ca="1">SUM($G26:CG26)*(CH$6&gt;0)</f>
        <v>0</v>
      </c>
      <c r="CI40" s="22">
        <f ca="1">SUM($G26:CH26)*(CI$6&gt;0)</f>
        <v>0</v>
      </c>
      <c r="CJ40" s="22">
        <f ca="1">SUM($G26:CI26)*(CJ$6&gt;0)</f>
        <v>0</v>
      </c>
      <c r="CK40" s="22">
        <f ca="1">SUM($G26:CJ26)*(CK$6&gt;0)</f>
        <v>0</v>
      </c>
      <c r="CL40" s="22">
        <f ca="1">SUM($G26:CK26)*(CL$6&gt;0)</f>
        <v>0</v>
      </c>
      <c r="CM40" s="22">
        <f ca="1">SUM($G26:CL26)*(CM$6&gt;0)</f>
        <v>0</v>
      </c>
      <c r="CN40" s="22">
        <f ca="1">SUM($G26:CM26)*(CN$6&gt;0)</f>
        <v>0</v>
      </c>
      <c r="CO40" s="22">
        <f ca="1">SUM($G26:CN26)*(CO$6&gt;0)</f>
        <v>0</v>
      </c>
      <c r="CP40" s="22">
        <f ca="1">SUM($G26:CO26)*(CP$6&gt;0)</f>
        <v>0</v>
      </c>
      <c r="CQ40" s="22">
        <f ca="1">SUM($G26:CP26)*(CQ$6&gt;0)</f>
        <v>0</v>
      </c>
      <c r="CR40" s="22">
        <f ca="1">SUM($G26:CQ26)*(CR$6&gt;0)</f>
        <v>0</v>
      </c>
      <c r="CS40" s="22">
        <f ca="1">SUM($G26:CR26)*(CS$6&gt;0)</f>
        <v>0</v>
      </c>
      <c r="CT40" s="22">
        <f ca="1">SUM($G26:CS26)*(CT$6&gt;0)</f>
        <v>0</v>
      </c>
      <c r="CU40" s="22">
        <f ca="1">SUM($G26:CT26)*(CU$6&gt;0)</f>
        <v>0</v>
      </c>
      <c r="CV40" s="22">
        <f ca="1">SUM($G26:CU26)*(CV$6&gt;0)</f>
        <v>0</v>
      </c>
      <c r="CW40" s="22">
        <f ca="1">SUM($G26:CV26)*(CW$6&gt;0)</f>
        <v>0</v>
      </c>
      <c r="CX40" s="22">
        <f ca="1">SUM($G26:CW26)*(CX$6&gt;0)</f>
        <v>0</v>
      </c>
      <c r="CY40" s="22">
        <f ca="1">SUM($G26:CX26)*(CY$6&gt;0)</f>
        <v>0</v>
      </c>
      <c r="CZ40" s="22">
        <f ca="1">SUM($G26:CY26)*(CZ$6&gt;0)</f>
        <v>0</v>
      </c>
      <c r="DA40" s="22">
        <f ca="1">SUM($G26:CZ26)*(DA$6&gt;0)</f>
        <v>0</v>
      </c>
      <c r="DB40" s="22">
        <f ca="1">SUM($G26:DA26)*(DB$6&gt;0)</f>
        <v>0</v>
      </c>
      <c r="DC40" s="22">
        <f ca="1">SUM($G26:DB26)*(DC$6&gt;0)</f>
        <v>0</v>
      </c>
      <c r="DD40" s="22">
        <f ca="1">SUM($G26:DC26)*(DD$6&gt;0)</f>
        <v>0</v>
      </c>
      <c r="DE40" s="22">
        <f ca="1">SUM($G26:DD26)*(DE$6&gt;0)</f>
        <v>0</v>
      </c>
      <c r="DF40" s="22">
        <f ca="1">SUM($G26:DE26)*(DF$6&gt;0)</f>
        <v>0</v>
      </c>
      <c r="DG40" s="22">
        <f ca="1">SUM($G26:DF26)*(DG$6&gt;0)</f>
        <v>0</v>
      </c>
      <c r="DH40" s="22">
        <f ca="1">SUM($G26:DG26)*(DH$6&gt;0)</f>
        <v>0</v>
      </c>
      <c r="DI40" s="22">
        <f ca="1">SUM($G26:DH26)*(DI$6&gt;0)</f>
        <v>0</v>
      </c>
      <c r="DJ40" s="22">
        <f ca="1">SUM($G26:DI26)*(DJ$6&gt;0)</f>
        <v>0</v>
      </c>
      <c r="DK40" s="22">
        <f ca="1">SUM($G26:DJ26)*(DK$6&gt;0)</f>
        <v>0</v>
      </c>
      <c r="DL40" s="22">
        <f ca="1">SUM($G26:DK26)*(DL$6&gt;0)</f>
        <v>0</v>
      </c>
      <c r="DM40" s="22">
        <f ca="1">SUM($G26:DL26)*(DM$6&gt;0)</f>
        <v>0</v>
      </c>
      <c r="DN40" s="22">
        <f ca="1">SUM($G26:DM26)*(DN$6&gt;0)</f>
        <v>0</v>
      </c>
      <c r="DO40" s="22">
        <f ca="1">SUM($G26:DN26)*(DO$6&gt;0)</f>
        <v>0</v>
      </c>
      <c r="DP40" s="22">
        <f ca="1">SUM($G26:DO26)*(DP$6&gt;0)</f>
        <v>0</v>
      </c>
      <c r="DQ40" s="22">
        <f ca="1">SUM($G26:DP26)*(DQ$6&gt;0)</f>
        <v>0</v>
      </c>
      <c r="DR40" s="22">
        <f ca="1">SUM($G26:DQ26)*(DR$6&gt;0)</f>
        <v>0</v>
      </c>
      <c r="DS40" s="22">
        <f ca="1">SUM($G26:DR26)*(DS$6&gt;0)</f>
        <v>0</v>
      </c>
      <c r="DT40" s="22">
        <f ca="1">SUM($G26:DS26)*(DT$6&gt;0)</f>
        <v>0</v>
      </c>
      <c r="DU40" s="22">
        <f ca="1">SUM($G26:DT26)*(DU$6&gt;0)</f>
        <v>0</v>
      </c>
      <c r="DV40" s="22">
        <f ca="1">SUM($G26:DU26)*(DV$6&gt;0)</f>
        <v>0</v>
      </c>
      <c r="DW40" s="22">
        <f ca="1">SUM($G26:DV26)*(DW$6&gt;0)</f>
        <v>0</v>
      </c>
      <c r="DX40" s="22">
        <f ca="1">SUM($G26:DW26)*(DX$6&gt;0)</f>
        <v>0</v>
      </c>
      <c r="DY40" s="22">
        <f ca="1">SUM($G26:DX26)*(DY$6&gt;0)</f>
        <v>0</v>
      </c>
      <c r="DZ40" s="22">
        <f ca="1">SUM($G26:DY26)*(DZ$6&gt;0)</f>
        <v>0</v>
      </c>
      <c r="EA40" s="22">
        <f ca="1">SUM($G26:DZ26)*(EA$6&gt;0)</f>
        <v>0</v>
      </c>
      <c r="EB40" s="22">
        <f ca="1">SUM($G26:EA26)*(EB$6&gt;0)</f>
        <v>0</v>
      </c>
      <c r="EC40" s="22">
        <f ca="1">SUM($G26:EB26)*(EC$6&gt;0)</f>
        <v>0</v>
      </c>
      <c r="ED40" s="22">
        <f ca="1">SUM($G26:EC26)*(ED$6&gt;0)</f>
        <v>0</v>
      </c>
      <c r="EE40" s="22">
        <f ca="1">SUM($G26:ED26)*(EE$6&gt;0)</f>
        <v>0</v>
      </c>
      <c r="EF40" s="22">
        <f ca="1">SUM($G26:EE26)*(EF$6&gt;0)</f>
        <v>0</v>
      </c>
      <c r="EG40" s="22">
        <f ca="1">SUM($G26:EF26)*(EG$6&gt;0)</f>
        <v>0</v>
      </c>
      <c r="EH40" s="22">
        <f ca="1">SUM($G26:EG26)*(EH$6&gt;0)</f>
        <v>0</v>
      </c>
      <c r="EI40" s="22">
        <f ca="1">SUM($G26:EH26)*(EI$6&gt;0)</f>
        <v>0</v>
      </c>
      <c r="EJ40" s="22">
        <f ca="1">SUM($G26:EI26)*(EJ$6&gt;0)</f>
        <v>0</v>
      </c>
      <c r="EK40" s="22">
        <f ca="1">SUM($G26:EJ26)*(EK$6&gt;0)</f>
        <v>0</v>
      </c>
      <c r="EL40" s="22">
        <f ca="1">SUM($G26:EK26)*(EL$6&gt;0)</f>
        <v>0</v>
      </c>
      <c r="EM40" s="22">
        <f ca="1">SUM($G26:EL26)*(EM$6&gt;0)</f>
        <v>0</v>
      </c>
      <c r="EN40" s="22">
        <f ca="1">SUM($G26:EM26)*(EN$6&gt;0)</f>
        <v>0</v>
      </c>
      <c r="EO40" s="22">
        <f ca="1">SUM($G26:EN26)*(EO$6&gt;0)</f>
        <v>0</v>
      </c>
      <c r="EP40" s="22">
        <f ca="1">SUM($G26:EO26)*(EP$6&gt;0)</f>
        <v>0</v>
      </c>
    </row>
    <row r="41" spans="1:146" ht="14.1" customHeight="1">
      <c r="B41" s="1300" t="s">
        <v>1067</v>
      </c>
      <c r="D41" s="182" t="s">
        <v>97</v>
      </c>
      <c r="E41" s="544">
        <f t="shared" ca="1" si="173"/>
        <v>141039.24496209272</v>
      </c>
      <c r="I41" s="22"/>
      <c r="J41" s="22"/>
      <c r="K41" s="22">
        <f>SUM($G27:J27)*(K$6&gt;0)</f>
        <v>0</v>
      </c>
      <c r="L41" s="22">
        <f ca="1">SUM($G27:K27)*(L$6&gt;0)</f>
        <v>0</v>
      </c>
      <c r="M41" s="22">
        <f ca="1">SUM($G27:L27)*(M$6&gt;0)</f>
        <v>9935.1646120072437</v>
      </c>
      <c r="N41" s="22">
        <f ca="1">SUM($G27:M27)*(N$6&gt;0)</f>
        <v>15649.537608865117</v>
      </c>
      <c r="O41" s="22">
        <f ca="1">SUM($G27:N27)*(O$6&gt;0)</f>
        <v>26980.340344555967</v>
      </c>
      <c r="P41" s="22">
        <f ca="1">SUM($G27:O27)*(P$6&gt;0)</f>
        <v>38474.202396664405</v>
      </c>
      <c r="Q41" s="22">
        <f ca="1">SUM($G27:P27)*(Q$6&gt;0)</f>
        <v>50000</v>
      </c>
      <c r="R41" s="22">
        <f ca="1">SUM($G27:Q27)*(R$6&gt;0)</f>
        <v>0</v>
      </c>
      <c r="S41" s="22">
        <f ca="1">SUM($G27:R27)*(S$6&gt;0)</f>
        <v>0</v>
      </c>
      <c r="T41" s="22">
        <f ca="1">SUM($G27:S27)*(T$6&gt;0)</f>
        <v>0</v>
      </c>
      <c r="U41" s="22">
        <f ca="1">SUM($G27:T27)*(U$6&gt;0)</f>
        <v>0</v>
      </c>
      <c r="V41" s="22">
        <f ca="1">SUM($G27:U27)*(V$6&gt;0)</f>
        <v>0</v>
      </c>
      <c r="W41" s="22">
        <f ca="1">SUM($G27:V27)*(W$6&gt;0)</f>
        <v>0</v>
      </c>
      <c r="X41" s="22">
        <f ca="1">SUM($G27:W27)*(X$6&gt;0)</f>
        <v>0</v>
      </c>
      <c r="Y41" s="22">
        <f ca="1">SUM($G27:X27)*(Y$6&gt;0)</f>
        <v>0</v>
      </c>
      <c r="Z41" s="22">
        <f ca="1">SUM($G27:Y27)*(Z$6&gt;0)</f>
        <v>0</v>
      </c>
      <c r="AA41" s="22">
        <f ca="1">SUM($G27:Z27)*(AA$6&gt;0)</f>
        <v>0</v>
      </c>
      <c r="AB41" s="22">
        <f ca="1">SUM($G27:AA27)*(AB$6&gt;0)</f>
        <v>0</v>
      </c>
      <c r="AC41" s="22">
        <f ca="1">SUM($G27:AB27)*(AC$6&gt;0)</f>
        <v>0</v>
      </c>
      <c r="AD41" s="22">
        <f ca="1">SUM($G27:AC27)*(AD$6&gt;0)</f>
        <v>0</v>
      </c>
      <c r="AE41" s="22">
        <f ca="1">SUM($G27:AD27)*(AE$6&gt;0)</f>
        <v>0</v>
      </c>
      <c r="AF41" s="22">
        <f ca="1">SUM($G27:AE27)*(AF$6&gt;0)</f>
        <v>0</v>
      </c>
      <c r="AG41" s="22">
        <f ca="1">SUM($G27:AF27)*(AG$6&gt;0)</f>
        <v>0</v>
      </c>
      <c r="AH41" s="22">
        <f ca="1">SUM($G27:AG27)*(AH$6&gt;0)</f>
        <v>0</v>
      </c>
      <c r="AI41" s="22">
        <f ca="1">SUM($G27:AH27)*(AI$6&gt;0)</f>
        <v>0</v>
      </c>
      <c r="AJ41" s="22">
        <f ca="1">SUM($G27:AI27)*(AJ$6&gt;0)</f>
        <v>0</v>
      </c>
      <c r="AK41" s="22">
        <f ca="1">SUM($G27:AJ27)*(AK$6&gt;0)</f>
        <v>0</v>
      </c>
      <c r="AL41" s="22">
        <f ca="1">SUM($G27:AK27)*(AL$6&gt;0)</f>
        <v>0</v>
      </c>
      <c r="AM41" s="22">
        <f ca="1">SUM($G27:AL27)*(AM$6&gt;0)</f>
        <v>0</v>
      </c>
      <c r="AN41" s="22">
        <f ca="1">SUM($G27:AM27)*(AN$6&gt;0)</f>
        <v>0</v>
      </c>
      <c r="AO41" s="22">
        <f ca="1">SUM($G27:AN27)*(AO$6&gt;0)</f>
        <v>0</v>
      </c>
      <c r="AP41" s="22">
        <f ca="1">SUM($G27:AO27)*(AP$6&gt;0)</f>
        <v>0</v>
      </c>
      <c r="AQ41" s="22">
        <f ca="1">SUM($G27:AP27)*(AQ$6&gt;0)</f>
        <v>0</v>
      </c>
      <c r="AR41" s="22">
        <f ca="1">SUM($G27:AQ27)*(AR$6&gt;0)</f>
        <v>0</v>
      </c>
      <c r="AS41" s="22">
        <f ca="1">SUM($G27:AR27)*(AS$6&gt;0)</f>
        <v>0</v>
      </c>
      <c r="AT41" s="22">
        <f ca="1">SUM($G27:AS27)*(AT$6&gt;0)</f>
        <v>0</v>
      </c>
      <c r="AU41" s="22">
        <f ca="1">SUM($G27:AT27)*(AU$6&gt;0)</f>
        <v>0</v>
      </c>
      <c r="AV41" s="22">
        <f ca="1">SUM($G27:AU27)*(AV$6&gt;0)</f>
        <v>0</v>
      </c>
      <c r="AW41" s="22">
        <f ca="1">SUM($G27:AV27)*(AW$6&gt;0)</f>
        <v>0</v>
      </c>
      <c r="AX41" s="22">
        <f ca="1">SUM($G27:AW27)*(AX$6&gt;0)</f>
        <v>0</v>
      </c>
      <c r="AY41" s="22">
        <f ca="1">SUM($G27:AX27)*(AY$6&gt;0)</f>
        <v>0</v>
      </c>
      <c r="AZ41" s="22">
        <f ca="1">SUM($G27:AY27)*(AZ$6&gt;0)</f>
        <v>0</v>
      </c>
      <c r="BA41" s="22">
        <f ca="1">SUM($G27:AZ27)*(BA$6&gt;0)</f>
        <v>0</v>
      </c>
      <c r="BB41" s="22">
        <f ca="1">SUM($G27:BA27)*(BB$6&gt;0)</f>
        <v>0</v>
      </c>
      <c r="BC41" s="22">
        <f ca="1">SUM($G27:BB27)*(BC$6&gt;0)</f>
        <v>0</v>
      </c>
      <c r="BD41" s="22">
        <f ca="1">SUM($G27:BC27)*(BD$6&gt;0)</f>
        <v>0</v>
      </c>
      <c r="BE41" s="22">
        <f ca="1">SUM($G27:BD27)*(BE$6&gt;0)</f>
        <v>0</v>
      </c>
      <c r="BF41" s="22">
        <f ca="1">SUM($G27:BE27)*(BF$6&gt;0)</f>
        <v>0</v>
      </c>
      <c r="BG41" s="22">
        <f ca="1">SUM($G27:BF27)*(BG$6&gt;0)</f>
        <v>0</v>
      </c>
      <c r="BH41" s="22">
        <f ca="1">SUM($G27:BG27)*(BH$6&gt;0)</f>
        <v>0</v>
      </c>
      <c r="BI41" s="22">
        <f ca="1">SUM($G27:BH27)*(BI$6&gt;0)</f>
        <v>0</v>
      </c>
      <c r="BJ41" s="22">
        <f ca="1">SUM($G27:BI27)*(BJ$6&gt;0)</f>
        <v>0</v>
      </c>
      <c r="BK41" s="22">
        <f ca="1">SUM($G27:BJ27)*(BK$6&gt;0)</f>
        <v>0</v>
      </c>
      <c r="BL41" s="22">
        <f ca="1">SUM($G27:BK27)*(BL$6&gt;0)</f>
        <v>0</v>
      </c>
      <c r="BM41" s="22">
        <f ca="1">SUM($G27:BL27)*(BM$6&gt;0)</f>
        <v>0</v>
      </c>
      <c r="BN41" s="22">
        <f ca="1">SUM($G27:BM27)*(BN$6&gt;0)</f>
        <v>0</v>
      </c>
      <c r="BO41" s="22">
        <f ca="1">SUM($G27:BN27)*(BO$6&gt;0)</f>
        <v>0</v>
      </c>
      <c r="BP41" s="22">
        <f ca="1">SUM($G27:BO27)*(BP$6&gt;0)</f>
        <v>0</v>
      </c>
      <c r="BQ41" s="22">
        <f ca="1">SUM($G27:BP27)*(BQ$6&gt;0)</f>
        <v>0</v>
      </c>
      <c r="BR41" s="22">
        <f ca="1">SUM($G27:BQ27)*(BR$6&gt;0)</f>
        <v>0</v>
      </c>
      <c r="BS41" s="22">
        <f ca="1">SUM($G27:BR27)*(BS$6&gt;0)</f>
        <v>0</v>
      </c>
      <c r="BT41" s="22">
        <f ca="1">SUM($G27:BS27)*(BT$6&gt;0)</f>
        <v>0</v>
      </c>
      <c r="BU41" s="22">
        <f ca="1">SUM($G27:BT27)*(BU$6&gt;0)</f>
        <v>0</v>
      </c>
      <c r="BV41" s="22">
        <f ca="1">SUM($G27:BU27)*(BV$6&gt;0)</f>
        <v>0</v>
      </c>
      <c r="BW41" s="22">
        <f ca="1">SUM($G27:BV27)*(BW$6&gt;0)</f>
        <v>0</v>
      </c>
      <c r="BX41" s="22">
        <f ca="1">SUM($G27:BW27)*(BX$6&gt;0)</f>
        <v>0</v>
      </c>
      <c r="BY41" s="22">
        <f ca="1">SUM($G27:BX27)*(BY$6&gt;0)</f>
        <v>0</v>
      </c>
      <c r="BZ41" s="22">
        <f ca="1">SUM($G27:BY27)*(BZ$6&gt;0)</f>
        <v>0</v>
      </c>
      <c r="CA41" s="22">
        <f ca="1">SUM($G27:BZ27)*(CA$6&gt;0)</f>
        <v>0</v>
      </c>
      <c r="CB41" s="22">
        <f ca="1">SUM($G27:CA27)*(CB$6&gt;0)</f>
        <v>0</v>
      </c>
      <c r="CC41" s="22">
        <f ca="1">SUM($G27:CB27)*(CC$6&gt;0)</f>
        <v>0</v>
      </c>
      <c r="CD41" s="22">
        <f ca="1">SUM($G27:CC27)*(CD$6&gt;0)</f>
        <v>0</v>
      </c>
      <c r="CE41" s="22">
        <f ca="1">SUM($G27:CD27)*(CE$6&gt;0)</f>
        <v>0</v>
      </c>
      <c r="CF41" s="22">
        <f ca="1">SUM($G27:CE27)*(CF$6&gt;0)</f>
        <v>0</v>
      </c>
      <c r="CG41" s="22">
        <f ca="1">SUM($G27:CF27)*(CG$6&gt;0)</f>
        <v>0</v>
      </c>
      <c r="CH41" s="22">
        <f ca="1">SUM($G27:CG27)*(CH$6&gt;0)</f>
        <v>0</v>
      </c>
      <c r="CI41" s="22">
        <f ca="1">SUM($G27:CH27)*(CI$6&gt;0)</f>
        <v>0</v>
      </c>
      <c r="CJ41" s="22">
        <f ca="1">SUM($G27:CI27)*(CJ$6&gt;0)</f>
        <v>0</v>
      </c>
      <c r="CK41" s="22">
        <f ca="1">SUM($G27:CJ27)*(CK$6&gt;0)</f>
        <v>0</v>
      </c>
      <c r="CL41" s="22">
        <f ca="1">SUM($G27:CK27)*(CL$6&gt;0)</f>
        <v>0</v>
      </c>
      <c r="CM41" s="22">
        <f ca="1">SUM($G27:CL27)*(CM$6&gt;0)</f>
        <v>0</v>
      </c>
      <c r="CN41" s="22">
        <f ca="1">SUM($G27:CM27)*(CN$6&gt;0)</f>
        <v>0</v>
      </c>
      <c r="CO41" s="22">
        <f ca="1">SUM($G27:CN27)*(CO$6&gt;0)</f>
        <v>0</v>
      </c>
      <c r="CP41" s="22">
        <f ca="1">SUM($G27:CO27)*(CP$6&gt;0)</f>
        <v>0</v>
      </c>
      <c r="CQ41" s="22">
        <f ca="1">SUM($G27:CP27)*(CQ$6&gt;0)</f>
        <v>0</v>
      </c>
      <c r="CR41" s="22">
        <f ca="1">SUM($G27:CQ27)*(CR$6&gt;0)</f>
        <v>0</v>
      </c>
      <c r="CS41" s="22">
        <f ca="1">SUM($G27:CR27)*(CS$6&gt;0)</f>
        <v>0</v>
      </c>
      <c r="CT41" s="22">
        <f ca="1">SUM($G27:CS27)*(CT$6&gt;0)</f>
        <v>0</v>
      </c>
      <c r="CU41" s="22">
        <f ca="1">SUM($G27:CT27)*(CU$6&gt;0)</f>
        <v>0</v>
      </c>
      <c r="CV41" s="22">
        <f ca="1">SUM($G27:CU27)*(CV$6&gt;0)</f>
        <v>0</v>
      </c>
      <c r="CW41" s="22">
        <f ca="1">SUM($G27:CV27)*(CW$6&gt;0)</f>
        <v>0</v>
      </c>
      <c r="CX41" s="22">
        <f ca="1">SUM($G27:CW27)*(CX$6&gt;0)</f>
        <v>0</v>
      </c>
      <c r="CY41" s="22">
        <f ca="1">SUM($G27:CX27)*(CY$6&gt;0)</f>
        <v>0</v>
      </c>
      <c r="CZ41" s="22">
        <f ca="1">SUM($G27:CY27)*(CZ$6&gt;0)</f>
        <v>0</v>
      </c>
      <c r="DA41" s="22">
        <f ca="1">SUM($G27:CZ27)*(DA$6&gt;0)</f>
        <v>0</v>
      </c>
      <c r="DB41" s="22">
        <f ca="1">SUM($G27:DA27)*(DB$6&gt;0)</f>
        <v>0</v>
      </c>
      <c r="DC41" s="22">
        <f ca="1">SUM($G27:DB27)*(DC$6&gt;0)</f>
        <v>0</v>
      </c>
      <c r="DD41" s="22">
        <f ca="1">SUM($G27:DC27)*(DD$6&gt;0)</f>
        <v>0</v>
      </c>
      <c r="DE41" s="22">
        <f ca="1">SUM($G27:DD27)*(DE$6&gt;0)</f>
        <v>0</v>
      </c>
      <c r="DF41" s="22">
        <f ca="1">SUM($G27:DE27)*(DF$6&gt;0)</f>
        <v>0</v>
      </c>
      <c r="DG41" s="22">
        <f ca="1">SUM($G27:DF27)*(DG$6&gt;0)</f>
        <v>0</v>
      </c>
      <c r="DH41" s="22">
        <f ca="1">SUM($G27:DG27)*(DH$6&gt;0)</f>
        <v>0</v>
      </c>
      <c r="DI41" s="22">
        <f ca="1">SUM($G27:DH27)*(DI$6&gt;0)</f>
        <v>0</v>
      </c>
      <c r="DJ41" s="22">
        <f ca="1">SUM($G27:DI27)*(DJ$6&gt;0)</f>
        <v>0</v>
      </c>
      <c r="DK41" s="22">
        <f ca="1">SUM($G27:DJ27)*(DK$6&gt;0)</f>
        <v>0</v>
      </c>
      <c r="DL41" s="22">
        <f ca="1">SUM($G27:DK27)*(DL$6&gt;0)</f>
        <v>0</v>
      </c>
      <c r="DM41" s="22">
        <f ca="1">SUM($G27:DL27)*(DM$6&gt;0)</f>
        <v>0</v>
      </c>
      <c r="DN41" s="22">
        <f ca="1">SUM($G27:DM27)*(DN$6&gt;0)</f>
        <v>0</v>
      </c>
      <c r="DO41" s="22">
        <f ca="1">SUM($G27:DN27)*(DO$6&gt;0)</f>
        <v>0</v>
      </c>
      <c r="DP41" s="22">
        <f ca="1">SUM($G27:DO27)*(DP$6&gt;0)</f>
        <v>0</v>
      </c>
      <c r="DQ41" s="22">
        <f ca="1">SUM($G27:DP27)*(DQ$6&gt;0)</f>
        <v>0</v>
      </c>
      <c r="DR41" s="22">
        <f ca="1">SUM($G27:DQ27)*(DR$6&gt;0)</f>
        <v>0</v>
      </c>
      <c r="DS41" s="22">
        <f ca="1">SUM($G27:DR27)*(DS$6&gt;0)</f>
        <v>0</v>
      </c>
      <c r="DT41" s="22">
        <f ca="1">SUM($G27:DS27)*(DT$6&gt;0)</f>
        <v>0</v>
      </c>
      <c r="DU41" s="22">
        <f ca="1">SUM($G27:DT27)*(DU$6&gt;0)</f>
        <v>0</v>
      </c>
      <c r="DV41" s="22">
        <f ca="1">SUM($G27:DU27)*(DV$6&gt;0)</f>
        <v>0</v>
      </c>
      <c r="DW41" s="22">
        <f ca="1">SUM($G27:DV27)*(DW$6&gt;0)</f>
        <v>0</v>
      </c>
      <c r="DX41" s="22">
        <f ca="1">SUM($G27:DW27)*(DX$6&gt;0)</f>
        <v>0</v>
      </c>
      <c r="DY41" s="22">
        <f ca="1">SUM($G27:DX27)*(DY$6&gt;0)</f>
        <v>0</v>
      </c>
      <c r="DZ41" s="22">
        <f ca="1">SUM($G27:DY27)*(DZ$6&gt;0)</f>
        <v>0</v>
      </c>
      <c r="EA41" s="22">
        <f ca="1">SUM($G27:DZ27)*(EA$6&gt;0)</f>
        <v>0</v>
      </c>
      <c r="EB41" s="22">
        <f ca="1">SUM($G27:EA27)*(EB$6&gt;0)</f>
        <v>0</v>
      </c>
      <c r="EC41" s="22">
        <f ca="1">SUM($G27:EB27)*(EC$6&gt;0)</f>
        <v>0</v>
      </c>
      <c r="ED41" s="22">
        <f ca="1">SUM($G27:EC27)*(ED$6&gt;0)</f>
        <v>0</v>
      </c>
      <c r="EE41" s="22">
        <f ca="1">SUM($G27:ED27)*(EE$6&gt;0)</f>
        <v>0</v>
      </c>
      <c r="EF41" s="22">
        <f ca="1">SUM($G27:EE27)*(EF$6&gt;0)</f>
        <v>0</v>
      </c>
      <c r="EG41" s="22">
        <f ca="1">SUM($G27:EF27)*(EG$6&gt;0)</f>
        <v>0</v>
      </c>
      <c r="EH41" s="22">
        <f ca="1">SUM($G27:EG27)*(EH$6&gt;0)</f>
        <v>0</v>
      </c>
      <c r="EI41" s="22">
        <f ca="1">SUM($G27:EH27)*(EI$6&gt;0)</f>
        <v>0</v>
      </c>
      <c r="EJ41" s="22">
        <f ca="1">SUM($G27:EI27)*(EJ$6&gt;0)</f>
        <v>0</v>
      </c>
      <c r="EK41" s="22">
        <f ca="1">SUM($G27:EJ27)*(EK$6&gt;0)</f>
        <v>0</v>
      </c>
      <c r="EL41" s="22">
        <f ca="1">SUM($G27:EK27)*(EL$6&gt;0)</f>
        <v>0</v>
      </c>
      <c r="EM41" s="22">
        <f ca="1">SUM($G27:EL27)*(EM$6&gt;0)</f>
        <v>0</v>
      </c>
      <c r="EN41" s="22">
        <f ca="1">SUM($G27:EM27)*(EN$6&gt;0)</f>
        <v>0</v>
      </c>
      <c r="EO41" s="22">
        <f ca="1">SUM($G27:EN27)*(EO$6&gt;0)</f>
        <v>0</v>
      </c>
      <c r="EP41" s="22">
        <f ca="1">SUM($G27:EO27)*(EP$6&gt;0)</f>
        <v>0</v>
      </c>
    </row>
    <row r="42" spans="1:146" ht="14.1" customHeight="1">
      <c r="B42" s="1300" t="s">
        <v>1068</v>
      </c>
      <c r="D42" s="182" t="s">
        <v>97</v>
      </c>
      <c r="E42" s="544">
        <f t="shared" ref="E42:E55" ca="1" si="174">SUM(G42:AD42)</f>
        <v>1261.0897074395834</v>
      </c>
      <c r="I42" s="22"/>
      <c r="J42" s="22"/>
      <c r="K42" s="22">
        <f>SUM($G28:J28)*(K$6&gt;0)</f>
        <v>0</v>
      </c>
      <c r="L42" s="22">
        <f ca="1">SUM($G28:K28)*(L$6&gt;0)</f>
        <v>0</v>
      </c>
      <c r="M42" s="22">
        <f ca="1">SUM($G28:L28)*(M$6&gt;0)</f>
        <v>0</v>
      </c>
      <c r="N42" s="22">
        <f ca="1">SUM($G28:M28)*(N$6&gt;0)</f>
        <v>0</v>
      </c>
      <c r="O42" s="22">
        <f ca="1">SUM($G28:N28)*(O$6&gt;0)</f>
        <v>0</v>
      </c>
      <c r="P42" s="22">
        <f ca="1">SUM($G28:O28)*(P$6&gt;0)</f>
        <v>0</v>
      </c>
      <c r="Q42" s="22">
        <f ca="1">SUM($G28:P28)*(Q$6&gt;0)</f>
        <v>1261.0897074395834</v>
      </c>
      <c r="R42" s="22">
        <f ca="1">SUM($G28:Q28)*(R$6&gt;0)</f>
        <v>0</v>
      </c>
      <c r="S42" s="22">
        <f ca="1">SUM($G28:R28)*(S$6&gt;0)</f>
        <v>0</v>
      </c>
      <c r="T42" s="22">
        <f ca="1">SUM($G28:S28)*(T$6&gt;0)</f>
        <v>0</v>
      </c>
      <c r="U42" s="22">
        <f ca="1">SUM($G28:T28)*(U$6&gt;0)</f>
        <v>0</v>
      </c>
      <c r="V42" s="22">
        <f ca="1">SUM($G28:U28)*(V$6&gt;0)</f>
        <v>0</v>
      </c>
      <c r="W42" s="22">
        <f ca="1">SUM($G28:V28)*(W$6&gt;0)</f>
        <v>0</v>
      </c>
      <c r="X42" s="22">
        <f ca="1">SUM($G28:W28)*(X$6&gt;0)</f>
        <v>0</v>
      </c>
      <c r="Y42" s="22">
        <f ca="1">SUM($G28:X28)*(Y$6&gt;0)</f>
        <v>0</v>
      </c>
      <c r="Z42" s="22">
        <f ca="1">SUM($G28:Y28)*(Z$6&gt;0)</f>
        <v>0</v>
      </c>
      <c r="AA42" s="22">
        <f ca="1">SUM($G28:Z28)*(AA$6&gt;0)</f>
        <v>0</v>
      </c>
      <c r="AB42" s="22">
        <f ca="1">SUM($G28:AA28)*(AB$6&gt;0)</f>
        <v>0</v>
      </c>
      <c r="AC42" s="22">
        <f ca="1">SUM($G28:AB28)*(AC$6&gt;0)</f>
        <v>0</v>
      </c>
      <c r="AD42" s="22">
        <f ca="1">SUM($G28:AC28)*(AD$6&gt;0)</f>
        <v>0</v>
      </c>
      <c r="AE42" s="22">
        <f ca="1">SUM($G28:AD28)*(AE$6&gt;0)</f>
        <v>0</v>
      </c>
      <c r="AF42" s="22">
        <f ca="1">SUM($G28:AE28)*(AF$6&gt;0)</f>
        <v>0</v>
      </c>
      <c r="AG42" s="22">
        <f ca="1">SUM($G28:AF28)*(AG$6&gt;0)</f>
        <v>0</v>
      </c>
      <c r="AH42" s="22">
        <f ca="1">SUM($G28:AG28)*(AH$6&gt;0)</f>
        <v>0</v>
      </c>
      <c r="AI42" s="22">
        <f ca="1">SUM($G28:AH28)*(AI$6&gt;0)</f>
        <v>0</v>
      </c>
      <c r="AJ42" s="22">
        <f ca="1">SUM($G28:AI28)*(AJ$6&gt;0)</f>
        <v>0</v>
      </c>
      <c r="AK42" s="22">
        <f ca="1">SUM($G28:AJ28)*(AK$6&gt;0)</f>
        <v>0</v>
      </c>
      <c r="AL42" s="22">
        <f ca="1">SUM($G28:AK28)*(AL$6&gt;0)</f>
        <v>0</v>
      </c>
      <c r="AM42" s="22">
        <f ca="1">SUM($G28:AL28)*(AM$6&gt;0)</f>
        <v>0</v>
      </c>
      <c r="AN42" s="22">
        <f ca="1">SUM($G28:AM28)*(AN$6&gt;0)</f>
        <v>0</v>
      </c>
      <c r="AO42" s="22">
        <f ca="1">SUM($G28:AN28)*(AO$6&gt;0)</f>
        <v>0</v>
      </c>
      <c r="AP42" s="22">
        <f ca="1">SUM($G28:AO28)*(AP$6&gt;0)</f>
        <v>0</v>
      </c>
      <c r="AQ42" s="22">
        <f ca="1">SUM($G28:AP28)*(AQ$6&gt;0)</f>
        <v>0</v>
      </c>
      <c r="AR42" s="22">
        <f ca="1">SUM($G28:AQ28)*(AR$6&gt;0)</f>
        <v>0</v>
      </c>
      <c r="AS42" s="22">
        <f ca="1">SUM($G28:AR28)*(AS$6&gt;0)</f>
        <v>0</v>
      </c>
      <c r="AT42" s="22">
        <f ca="1">SUM($G28:AS28)*(AT$6&gt;0)</f>
        <v>0</v>
      </c>
      <c r="AU42" s="22">
        <f ca="1">SUM($G28:AT28)*(AU$6&gt;0)</f>
        <v>0</v>
      </c>
      <c r="AV42" s="22">
        <f ca="1">SUM($G28:AU28)*(AV$6&gt;0)</f>
        <v>0</v>
      </c>
      <c r="AW42" s="22">
        <f ca="1">SUM($G28:AV28)*(AW$6&gt;0)</f>
        <v>0</v>
      </c>
      <c r="AX42" s="22">
        <f ca="1">SUM($G28:AW28)*(AX$6&gt;0)</f>
        <v>0</v>
      </c>
      <c r="AY42" s="22">
        <f ca="1">SUM($G28:AX28)*(AY$6&gt;0)</f>
        <v>0</v>
      </c>
      <c r="AZ42" s="22">
        <f ca="1">SUM($G28:AY28)*(AZ$6&gt;0)</f>
        <v>0</v>
      </c>
      <c r="BA42" s="22">
        <f ca="1">SUM($G28:AZ28)*(BA$6&gt;0)</f>
        <v>0</v>
      </c>
      <c r="BB42" s="22">
        <f ca="1">SUM($G28:BA28)*(BB$6&gt;0)</f>
        <v>0</v>
      </c>
      <c r="BC42" s="22">
        <f ca="1">SUM($G28:BB28)*(BC$6&gt;0)</f>
        <v>0</v>
      </c>
      <c r="BD42" s="22">
        <f ca="1">SUM($G28:BC28)*(BD$6&gt;0)</f>
        <v>0</v>
      </c>
      <c r="BE42" s="22">
        <f ca="1">SUM($G28:BD28)*(BE$6&gt;0)</f>
        <v>0</v>
      </c>
      <c r="BF42" s="22">
        <f ca="1">SUM($G28:BE28)*(BF$6&gt;0)</f>
        <v>0</v>
      </c>
      <c r="BG42" s="22">
        <f ca="1">SUM($G28:BF28)*(BG$6&gt;0)</f>
        <v>0</v>
      </c>
      <c r="BH42" s="22">
        <f ca="1">SUM($G28:BG28)*(BH$6&gt;0)</f>
        <v>0</v>
      </c>
      <c r="BI42" s="22">
        <f ca="1">SUM($G28:BH28)*(BI$6&gt;0)</f>
        <v>0</v>
      </c>
      <c r="BJ42" s="22">
        <f ca="1">SUM($G28:BI28)*(BJ$6&gt;0)</f>
        <v>0</v>
      </c>
      <c r="BK42" s="22">
        <f ca="1">SUM($G28:BJ28)*(BK$6&gt;0)</f>
        <v>0</v>
      </c>
      <c r="BL42" s="22">
        <f ca="1">SUM($G28:BK28)*(BL$6&gt;0)</f>
        <v>0</v>
      </c>
      <c r="BM42" s="22">
        <f ca="1">SUM($G28:BL28)*(BM$6&gt;0)</f>
        <v>0</v>
      </c>
      <c r="BN42" s="22">
        <f ca="1">SUM($G28:BM28)*(BN$6&gt;0)</f>
        <v>0</v>
      </c>
      <c r="BO42" s="22">
        <f ca="1">SUM($G28:BN28)*(BO$6&gt;0)</f>
        <v>0</v>
      </c>
      <c r="BP42" s="22">
        <f ca="1">SUM($G28:BO28)*(BP$6&gt;0)</f>
        <v>0</v>
      </c>
      <c r="BQ42" s="22">
        <f ca="1">SUM($G28:BP28)*(BQ$6&gt;0)</f>
        <v>0</v>
      </c>
      <c r="BR42" s="22">
        <f ca="1">SUM($G28:BQ28)*(BR$6&gt;0)</f>
        <v>0</v>
      </c>
      <c r="BS42" s="22">
        <f ca="1">SUM($G28:BR28)*(BS$6&gt;0)</f>
        <v>0</v>
      </c>
      <c r="BT42" s="22">
        <f ca="1">SUM($G28:BS28)*(BT$6&gt;0)</f>
        <v>0</v>
      </c>
      <c r="BU42" s="22">
        <f ca="1">SUM($G28:BT28)*(BU$6&gt;0)</f>
        <v>0</v>
      </c>
      <c r="BV42" s="22">
        <f ca="1">SUM($G28:BU28)*(BV$6&gt;0)</f>
        <v>0</v>
      </c>
      <c r="BW42" s="22">
        <f ca="1">SUM($G28:BV28)*(BW$6&gt;0)</f>
        <v>0</v>
      </c>
      <c r="BX42" s="22">
        <f ca="1">SUM($G28:BW28)*(BX$6&gt;0)</f>
        <v>0</v>
      </c>
      <c r="BY42" s="22">
        <f ca="1">SUM($G28:BX28)*(BY$6&gt;0)</f>
        <v>0</v>
      </c>
      <c r="BZ42" s="22">
        <f ca="1">SUM($G28:BY28)*(BZ$6&gt;0)</f>
        <v>0</v>
      </c>
      <c r="CA42" s="22">
        <f ca="1">SUM($G28:BZ28)*(CA$6&gt;0)</f>
        <v>0</v>
      </c>
      <c r="CB42" s="22">
        <f ca="1">SUM($G28:CA28)*(CB$6&gt;0)</f>
        <v>0</v>
      </c>
      <c r="CC42" s="22">
        <f ca="1">SUM($G28:CB28)*(CC$6&gt;0)</f>
        <v>0</v>
      </c>
      <c r="CD42" s="22">
        <f ca="1">SUM($G28:CC28)*(CD$6&gt;0)</f>
        <v>0</v>
      </c>
      <c r="CE42" s="22">
        <f ca="1">SUM($G28:CD28)*(CE$6&gt;0)</f>
        <v>0</v>
      </c>
      <c r="CF42" s="22">
        <f ca="1">SUM($G28:CE28)*(CF$6&gt;0)</f>
        <v>0</v>
      </c>
      <c r="CG42" s="22">
        <f ca="1">SUM($G28:CF28)*(CG$6&gt;0)</f>
        <v>0</v>
      </c>
      <c r="CH42" s="22">
        <f ca="1">SUM($G28:CG28)*(CH$6&gt;0)</f>
        <v>0</v>
      </c>
      <c r="CI42" s="22">
        <f ca="1">SUM($G28:CH28)*(CI$6&gt;0)</f>
        <v>0</v>
      </c>
      <c r="CJ42" s="22">
        <f ca="1">SUM($G28:CI28)*(CJ$6&gt;0)</f>
        <v>0</v>
      </c>
      <c r="CK42" s="22">
        <f ca="1">SUM($G28:CJ28)*(CK$6&gt;0)</f>
        <v>0</v>
      </c>
      <c r="CL42" s="22">
        <f ca="1">SUM($G28:CK28)*(CL$6&gt;0)</f>
        <v>0</v>
      </c>
      <c r="CM42" s="22">
        <f ca="1">SUM($G28:CL28)*(CM$6&gt;0)</f>
        <v>0</v>
      </c>
      <c r="CN42" s="22">
        <f ca="1">SUM($G28:CM28)*(CN$6&gt;0)</f>
        <v>0</v>
      </c>
      <c r="CO42" s="22">
        <f ca="1">SUM($G28:CN28)*(CO$6&gt;0)</f>
        <v>0</v>
      </c>
      <c r="CP42" s="22">
        <f ca="1">SUM($G28:CO28)*(CP$6&gt;0)</f>
        <v>0</v>
      </c>
      <c r="CQ42" s="22">
        <f ca="1">SUM($G28:CP28)*(CQ$6&gt;0)</f>
        <v>0</v>
      </c>
      <c r="CR42" s="22">
        <f ca="1">SUM($G28:CQ28)*(CR$6&gt;0)</f>
        <v>0</v>
      </c>
      <c r="CS42" s="22">
        <f ca="1">SUM($G28:CR28)*(CS$6&gt;0)</f>
        <v>0</v>
      </c>
      <c r="CT42" s="22">
        <f ca="1">SUM($G28:CS28)*(CT$6&gt;0)</f>
        <v>0</v>
      </c>
      <c r="CU42" s="22">
        <f ca="1">SUM($G28:CT28)*(CU$6&gt;0)</f>
        <v>0</v>
      </c>
      <c r="CV42" s="22">
        <f ca="1">SUM($G28:CU28)*(CV$6&gt;0)</f>
        <v>0</v>
      </c>
      <c r="CW42" s="22">
        <f ca="1">SUM($G28:CV28)*(CW$6&gt;0)</f>
        <v>0</v>
      </c>
      <c r="CX42" s="22">
        <f ca="1">SUM($G28:CW28)*(CX$6&gt;0)</f>
        <v>0</v>
      </c>
      <c r="CY42" s="22">
        <f ca="1">SUM($G28:CX28)*(CY$6&gt;0)</f>
        <v>0</v>
      </c>
      <c r="CZ42" s="22">
        <f ca="1">SUM($G28:CY28)*(CZ$6&gt;0)</f>
        <v>0</v>
      </c>
      <c r="DA42" s="22">
        <f ca="1">SUM($G28:CZ28)*(DA$6&gt;0)</f>
        <v>0</v>
      </c>
      <c r="DB42" s="22">
        <f ca="1">SUM($G28:DA28)*(DB$6&gt;0)</f>
        <v>0</v>
      </c>
      <c r="DC42" s="22">
        <f ca="1">SUM($G28:DB28)*(DC$6&gt;0)</f>
        <v>0</v>
      </c>
      <c r="DD42" s="22">
        <f ca="1">SUM($G28:DC28)*(DD$6&gt;0)</f>
        <v>0</v>
      </c>
      <c r="DE42" s="22">
        <f ca="1">SUM($G28:DD28)*(DE$6&gt;0)</f>
        <v>0</v>
      </c>
      <c r="DF42" s="22">
        <f ca="1">SUM($G28:DE28)*(DF$6&gt;0)</f>
        <v>0</v>
      </c>
      <c r="DG42" s="22">
        <f ca="1">SUM($G28:DF28)*(DG$6&gt;0)</f>
        <v>0</v>
      </c>
      <c r="DH42" s="22">
        <f ca="1">SUM($G28:DG28)*(DH$6&gt;0)</f>
        <v>0</v>
      </c>
      <c r="DI42" s="22">
        <f ca="1">SUM($G28:DH28)*(DI$6&gt;0)</f>
        <v>0</v>
      </c>
      <c r="DJ42" s="22">
        <f ca="1">SUM($G28:DI28)*(DJ$6&gt;0)</f>
        <v>0</v>
      </c>
      <c r="DK42" s="22">
        <f ca="1">SUM($G28:DJ28)*(DK$6&gt;0)</f>
        <v>0</v>
      </c>
      <c r="DL42" s="22">
        <f ca="1">SUM($G28:DK28)*(DL$6&gt;0)</f>
        <v>0</v>
      </c>
      <c r="DM42" s="22">
        <f ca="1">SUM($G28:DL28)*(DM$6&gt;0)</f>
        <v>0</v>
      </c>
      <c r="DN42" s="22">
        <f ca="1">SUM($G28:DM28)*(DN$6&gt;0)</f>
        <v>0</v>
      </c>
      <c r="DO42" s="22">
        <f ca="1">SUM($G28:DN28)*(DO$6&gt;0)</f>
        <v>0</v>
      </c>
      <c r="DP42" s="22">
        <f ca="1">SUM($G28:DO28)*(DP$6&gt;0)</f>
        <v>0</v>
      </c>
      <c r="DQ42" s="22">
        <f ca="1">SUM($G28:DP28)*(DQ$6&gt;0)</f>
        <v>0</v>
      </c>
      <c r="DR42" s="22">
        <f ca="1">SUM($G28:DQ28)*(DR$6&gt;0)</f>
        <v>0</v>
      </c>
      <c r="DS42" s="22">
        <f ca="1">SUM($G28:DR28)*(DS$6&gt;0)</f>
        <v>0</v>
      </c>
      <c r="DT42" s="22">
        <f ca="1">SUM($G28:DS28)*(DT$6&gt;0)</f>
        <v>0</v>
      </c>
      <c r="DU42" s="22">
        <f ca="1">SUM($G28:DT28)*(DU$6&gt;0)</f>
        <v>0</v>
      </c>
      <c r="DV42" s="22">
        <f ca="1">SUM($G28:DU28)*(DV$6&gt;0)</f>
        <v>0</v>
      </c>
      <c r="DW42" s="22">
        <f ca="1">SUM($G28:DV28)*(DW$6&gt;0)</f>
        <v>0</v>
      </c>
      <c r="DX42" s="22">
        <f ca="1">SUM($G28:DW28)*(DX$6&gt;0)</f>
        <v>0</v>
      </c>
      <c r="DY42" s="22">
        <f ca="1">SUM($G28:DX28)*(DY$6&gt;0)</f>
        <v>0</v>
      </c>
      <c r="DZ42" s="22">
        <f ca="1">SUM($G28:DY28)*(DZ$6&gt;0)</f>
        <v>0</v>
      </c>
      <c r="EA42" s="22">
        <f ca="1">SUM($G28:DZ28)*(EA$6&gt;0)</f>
        <v>0</v>
      </c>
      <c r="EB42" s="22">
        <f ca="1">SUM($G28:EA28)*(EB$6&gt;0)</f>
        <v>0</v>
      </c>
      <c r="EC42" s="22">
        <f ca="1">SUM($G28:EB28)*(EC$6&gt;0)</f>
        <v>0</v>
      </c>
      <c r="ED42" s="22">
        <f ca="1">SUM($G28:EC28)*(ED$6&gt;0)</f>
        <v>0</v>
      </c>
      <c r="EE42" s="22">
        <f ca="1">SUM($G28:ED28)*(EE$6&gt;0)</f>
        <v>0</v>
      </c>
      <c r="EF42" s="22">
        <f ca="1">SUM($G28:EE28)*(EF$6&gt;0)</f>
        <v>0</v>
      </c>
      <c r="EG42" s="22">
        <f ca="1">SUM($G28:EF28)*(EG$6&gt;0)</f>
        <v>0</v>
      </c>
      <c r="EH42" s="22">
        <f ca="1">SUM($G28:EG28)*(EH$6&gt;0)</f>
        <v>0</v>
      </c>
      <c r="EI42" s="22">
        <f ca="1">SUM($G28:EH28)*(EI$6&gt;0)</f>
        <v>0</v>
      </c>
      <c r="EJ42" s="22">
        <f ca="1">SUM($G28:EI28)*(EJ$6&gt;0)</f>
        <v>0</v>
      </c>
      <c r="EK42" s="22">
        <f ca="1">SUM($G28:EJ28)*(EK$6&gt;0)</f>
        <v>0</v>
      </c>
      <c r="EL42" s="22">
        <f ca="1">SUM($G28:EK28)*(EL$6&gt;0)</f>
        <v>0</v>
      </c>
      <c r="EM42" s="22">
        <f ca="1">SUM($G28:EL28)*(EM$6&gt;0)</f>
        <v>0</v>
      </c>
      <c r="EN42" s="22">
        <f ca="1">SUM($G28:EM28)*(EN$6&gt;0)</f>
        <v>0</v>
      </c>
      <c r="EO42" s="22">
        <f ca="1">SUM($G28:EN28)*(EO$6&gt;0)</f>
        <v>0</v>
      </c>
      <c r="EP42" s="22">
        <f ca="1">SUM($G28:EO28)*(EP$6&gt;0)</f>
        <v>0</v>
      </c>
    </row>
    <row r="43" spans="1:146" ht="14.1" customHeight="1">
      <c r="B43" s="1300" t="s">
        <v>1069</v>
      </c>
      <c r="D43" s="182" t="s">
        <v>97</v>
      </c>
      <c r="E43" s="544">
        <f t="shared" ref="E43" ca="1" si="175">SUM(G43:AD43)</f>
        <v>0</v>
      </c>
      <c r="I43" s="22"/>
      <c r="J43" s="22"/>
      <c r="K43" s="22">
        <f>SUM($G29:J29)*(K$6&gt;0)</f>
        <v>0</v>
      </c>
      <c r="L43" s="22">
        <f ca="1">SUM($G29:K29)*(L$6&gt;0)</f>
        <v>0</v>
      </c>
      <c r="M43" s="22">
        <f ca="1">SUM($G29:L29)*(M$6&gt;0)</f>
        <v>0</v>
      </c>
      <c r="N43" s="22">
        <f ca="1">SUM($G29:M29)*(N$6&gt;0)</f>
        <v>0</v>
      </c>
      <c r="O43" s="22">
        <f ca="1">SUM($G29:N29)*(O$6&gt;0)</f>
        <v>0</v>
      </c>
      <c r="P43" s="22">
        <f ca="1">SUM($G29:O29)*(P$6&gt;0)</f>
        <v>0</v>
      </c>
      <c r="Q43" s="22">
        <f ca="1">SUM($G29:P29)*(Q$6&gt;0)</f>
        <v>0</v>
      </c>
      <c r="R43" s="22">
        <f ca="1">SUM($G29:Q29)*(R$6&gt;0)</f>
        <v>0</v>
      </c>
      <c r="S43" s="22">
        <f ca="1">SUM($G29:R29)*(S$6&gt;0)</f>
        <v>0</v>
      </c>
      <c r="T43" s="22">
        <f ca="1">SUM($G29:S29)*(T$6&gt;0)</f>
        <v>0</v>
      </c>
      <c r="U43" s="22">
        <f ca="1">SUM($G29:T29)*(U$6&gt;0)</f>
        <v>0</v>
      </c>
      <c r="V43" s="22">
        <f ca="1">SUM($G29:U29)*(V$6&gt;0)</f>
        <v>0</v>
      </c>
      <c r="W43" s="22">
        <f ca="1">SUM($G29:V29)*(W$6&gt;0)</f>
        <v>0</v>
      </c>
      <c r="X43" s="22">
        <f ca="1">SUM($G29:W29)*(X$6&gt;0)</f>
        <v>0</v>
      </c>
      <c r="Y43" s="22">
        <f ca="1">SUM($G29:X29)*(Y$6&gt;0)</f>
        <v>0</v>
      </c>
      <c r="Z43" s="22">
        <f ca="1">SUM($G29:Y29)*(Z$6&gt;0)</f>
        <v>0</v>
      </c>
      <c r="AA43" s="22">
        <f ca="1">SUM($G29:Z29)*(AA$6&gt;0)</f>
        <v>0</v>
      </c>
      <c r="AB43" s="22">
        <f ca="1">SUM($G29:AA29)*(AB$6&gt;0)</f>
        <v>0</v>
      </c>
      <c r="AC43" s="22">
        <f ca="1">SUM($G29:AB29)*(AC$6&gt;0)</f>
        <v>0</v>
      </c>
      <c r="AD43" s="22">
        <f ca="1">SUM($G29:AC29)*(AD$6&gt;0)</f>
        <v>0</v>
      </c>
      <c r="AE43" s="22">
        <f ca="1">SUM($G29:AD29)*(AE$6&gt;0)</f>
        <v>0</v>
      </c>
      <c r="AF43" s="22">
        <f ca="1">SUM($G29:AE29)*(AF$6&gt;0)</f>
        <v>0</v>
      </c>
      <c r="AG43" s="22">
        <f ca="1">SUM($G29:AF29)*(AG$6&gt;0)</f>
        <v>0</v>
      </c>
      <c r="AH43" s="22">
        <f ca="1">SUM($G29:AG29)*(AH$6&gt;0)</f>
        <v>0</v>
      </c>
      <c r="AI43" s="22">
        <f ca="1">SUM($G29:AH29)*(AI$6&gt;0)</f>
        <v>0</v>
      </c>
      <c r="AJ43" s="22">
        <f ca="1">SUM($G29:AI29)*(AJ$6&gt;0)</f>
        <v>0</v>
      </c>
      <c r="AK43" s="22">
        <f ca="1">SUM($G29:AJ29)*(AK$6&gt;0)</f>
        <v>0</v>
      </c>
      <c r="AL43" s="22">
        <f ca="1">SUM($G29:AK29)*(AL$6&gt;0)</f>
        <v>0</v>
      </c>
      <c r="AM43" s="22">
        <f ca="1">SUM($G29:AL29)*(AM$6&gt;0)</f>
        <v>0</v>
      </c>
      <c r="AN43" s="22">
        <f ca="1">SUM($G29:AM29)*(AN$6&gt;0)</f>
        <v>0</v>
      </c>
      <c r="AO43" s="22">
        <f ca="1">SUM($G29:AN29)*(AO$6&gt;0)</f>
        <v>0</v>
      </c>
      <c r="AP43" s="22">
        <f ca="1">SUM($G29:AO29)*(AP$6&gt;0)</f>
        <v>0</v>
      </c>
      <c r="AQ43" s="22">
        <f ca="1">SUM($G29:AP29)*(AQ$6&gt;0)</f>
        <v>0</v>
      </c>
      <c r="AR43" s="22">
        <f ca="1">SUM($G29:AQ29)*(AR$6&gt;0)</f>
        <v>0</v>
      </c>
      <c r="AS43" s="22">
        <f ca="1">SUM($G29:AR29)*(AS$6&gt;0)</f>
        <v>0</v>
      </c>
      <c r="AT43" s="22">
        <f ca="1">SUM($G29:AS29)*(AT$6&gt;0)</f>
        <v>0</v>
      </c>
      <c r="AU43" s="22">
        <f ca="1">SUM($G29:AT29)*(AU$6&gt;0)</f>
        <v>0</v>
      </c>
      <c r="AV43" s="22">
        <f ca="1">SUM($G29:AU29)*(AV$6&gt;0)</f>
        <v>0</v>
      </c>
      <c r="AW43" s="22">
        <f ca="1">SUM($G29:AV29)*(AW$6&gt;0)</f>
        <v>0</v>
      </c>
      <c r="AX43" s="22">
        <f ca="1">SUM($G29:AW29)*(AX$6&gt;0)</f>
        <v>0</v>
      </c>
      <c r="AY43" s="22">
        <f ca="1">SUM($G29:AX29)*(AY$6&gt;0)</f>
        <v>0</v>
      </c>
      <c r="AZ43" s="22">
        <f ca="1">SUM($G29:AY29)*(AZ$6&gt;0)</f>
        <v>0</v>
      </c>
      <c r="BA43" s="22">
        <f ca="1">SUM($G29:AZ29)*(BA$6&gt;0)</f>
        <v>0</v>
      </c>
      <c r="BB43" s="22">
        <f ca="1">SUM($G29:BA29)*(BB$6&gt;0)</f>
        <v>0</v>
      </c>
      <c r="BC43" s="22">
        <f ca="1">SUM($G29:BB29)*(BC$6&gt;0)</f>
        <v>0</v>
      </c>
      <c r="BD43" s="22">
        <f ca="1">SUM($G29:BC29)*(BD$6&gt;0)</f>
        <v>0</v>
      </c>
      <c r="BE43" s="22">
        <f ca="1">SUM($G29:BD29)*(BE$6&gt;0)</f>
        <v>0</v>
      </c>
      <c r="BF43" s="22">
        <f ca="1">SUM($G29:BE29)*(BF$6&gt;0)</f>
        <v>0</v>
      </c>
      <c r="BG43" s="22">
        <f ca="1">SUM($G29:BF29)*(BG$6&gt;0)</f>
        <v>0</v>
      </c>
      <c r="BH43" s="22">
        <f ca="1">SUM($G29:BG29)*(BH$6&gt;0)</f>
        <v>0</v>
      </c>
      <c r="BI43" s="22">
        <f ca="1">SUM($G29:BH29)*(BI$6&gt;0)</f>
        <v>0</v>
      </c>
      <c r="BJ43" s="22">
        <f ca="1">SUM($G29:BI29)*(BJ$6&gt;0)</f>
        <v>0</v>
      </c>
      <c r="BK43" s="22">
        <f ca="1">SUM($G29:BJ29)*(BK$6&gt;0)</f>
        <v>0</v>
      </c>
      <c r="BL43" s="22">
        <f ca="1">SUM($G29:BK29)*(BL$6&gt;0)</f>
        <v>0</v>
      </c>
      <c r="BM43" s="22">
        <f ca="1">SUM($G29:BL29)*(BM$6&gt;0)</f>
        <v>0</v>
      </c>
      <c r="BN43" s="22">
        <f ca="1">SUM($G29:BM29)*(BN$6&gt;0)</f>
        <v>0</v>
      </c>
      <c r="BO43" s="22">
        <f ca="1">SUM($G29:BN29)*(BO$6&gt;0)</f>
        <v>0</v>
      </c>
      <c r="BP43" s="22">
        <f ca="1">SUM($G29:BO29)*(BP$6&gt;0)</f>
        <v>0</v>
      </c>
      <c r="BQ43" s="22">
        <f ca="1">SUM($G29:BP29)*(BQ$6&gt;0)</f>
        <v>0</v>
      </c>
      <c r="BR43" s="22">
        <f ca="1">SUM($G29:BQ29)*(BR$6&gt;0)</f>
        <v>0</v>
      </c>
      <c r="BS43" s="22">
        <f ca="1">SUM($G29:BR29)*(BS$6&gt;0)</f>
        <v>0</v>
      </c>
      <c r="BT43" s="22">
        <f ca="1">SUM($G29:BS29)*(BT$6&gt;0)</f>
        <v>0</v>
      </c>
      <c r="BU43" s="22">
        <f ca="1">SUM($G29:BT29)*(BU$6&gt;0)</f>
        <v>0</v>
      </c>
      <c r="BV43" s="22">
        <f ca="1">SUM($G29:BU29)*(BV$6&gt;0)</f>
        <v>0</v>
      </c>
      <c r="BW43" s="22">
        <f ca="1">SUM($G29:BV29)*(BW$6&gt;0)</f>
        <v>0</v>
      </c>
      <c r="BX43" s="22">
        <f ca="1">SUM($G29:BW29)*(BX$6&gt;0)</f>
        <v>0</v>
      </c>
      <c r="BY43" s="22">
        <f ca="1">SUM($G29:BX29)*(BY$6&gt;0)</f>
        <v>0</v>
      </c>
      <c r="BZ43" s="22">
        <f ca="1">SUM($G29:BY29)*(BZ$6&gt;0)</f>
        <v>0</v>
      </c>
      <c r="CA43" s="22">
        <f ca="1">SUM($G29:BZ29)*(CA$6&gt;0)</f>
        <v>0</v>
      </c>
      <c r="CB43" s="22">
        <f ca="1">SUM($G29:CA29)*(CB$6&gt;0)</f>
        <v>0</v>
      </c>
      <c r="CC43" s="22">
        <f ca="1">SUM($G29:CB29)*(CC$6&gt;0)</f>
        <v>0</v>
      </c>
      <c r="CD43" s="22">
        <f ca="1">SUM($G29:CC29)*(CD$6&gt;0)</f>
        <v>0</v>
      </c>
      <c r="CE43" s="22">
        <f ca="1">SUM($G29:CD29)*(CE$6&gt;0)</f>
        <v>0</v>
      </c>
      <c r="CF43" s="22">
        <f ca="1">SUM($G29:CE29)*(CF$6&gt;0)</f>
        <v>0</v>
      </c>
      <c r="CG43" s="22">
        <f ca="1">SUM($G29:CF29)*(CG$6&gt;0)</f>
        <v>0</v>
      </c>
      <c r="CH43" s="22">
        <f ca="1">SUM($G29:CG29)*(CH$6&gt;0)</f>
        <v>0</v>
      </c>
      <c r="CI43" s="22">
        <f ca="1">SUM($G29:CH29)*(CI$6&gt;0)</f>
        <v>0</v>
      </c>
      <c r="CJ43" s="22">
        <f ca="1">SUM($G29:CI29)*(CJ$6&gt;0)</f>
        <v>0</v>
      </c>
      <c r="CK43" s="22">
        <f ca="1">SUM($G29:CJ29)*(CK$6&gt;0)</f>
        <v>0</v>
      </c>
      <c r="CL43" s="22">
        <f ca="1">SUM($G29:CK29)*(CL$6&gt;0)</f>
        <v>0</v>
      </c>
      <c r="CM43" s="22">
        <f ca="1">SUM($G29:CL29)*(CM$6&gt;0)</f>
        <v>0</v>
      </c>
      <c r="CN43" s="22">
        <f ca="1">SUM($G29:CM29)*(CN$6&gt;0)</f>
        <v>0</v>
      </c>
      <c r="CO43" s="22">
        <f ca="1">SUM($G29:CN29)*(CO$6&gt;0)</f>
        <v>0</v>
      </c>
      <c r="CP43" s="22">
        <f ca="1">SUM($G29:CO29)*(CP$6&gt;0)</f>
        <v>0</v>
      </c>
      <c r="CQ43" s="22">
        <f ca="1">SUM($G29:CP29)*(CQ$6&gt;0)</f>
        <v>0</v>
      </c>
      <c r="CR43" s="22">
        <f ca="1">SUM($G29:CQ29)*(CR$6&gt;0)</f>
        <v>0</v>
      </c>
      <c r="CS43" s="22">
        <f ca="1">SUM($G29:CR29)*(CS$6&gt;0)</f>
        <v>0</v>
      </c>
      <c r="CT43" s="22">
        <f ca="1">SUM($G29:CS29)*(CT$6&gt;0)</f>
        <v>0</v>
      </c>
      <c r="CU43" s="22">
        <f ca="1">SUM($G29:CT29)*(CU$6&gt;0)</f>
        <v>0</v>
      </c>
      <c r="CV43" s="22">
        <f ca="1">SUM($G29:CU29)*(CV$6&gt;0)</f>
        <v>0</v>
      </c>
      <c r="CW43" s="22">
        <f ca="1">SUM($G29:CV29)*(CW$6&gt;0)</f>
        <v>0</v>
      </c>
      <c r="CX43" s="22">
        <f ca="1">SUM($G29:CW29)*(CX$6&gt;0)</f>
        <v>0</v>
      </c>
      <c r="CY43" s="22">
        <f ca="1">SUM($G29:CX29)*(CY$6&gt;0)</f>
        <v>0</v>
      </c>
      <c r="CZ43" s="22">
        <f ca="1">SUM($G29:CY29)*(CZ$6&gt;0)</f>
        <v>0</v>
      </c>
      <c r="DA43" s="22">
        <f ca="1">SUM($G29:CZ29)*(DA$6&gt;0)</f>
        <v>0</v>
      </c>
      <c r="DB43" s="22">
        <f ca="1">SUM($G29:DA29)*(DB$6&gt;0)</f>
        <v>0</v>
      </c>
      <c r="DC43" s="22">
        <f ca="1">SUM($G29:DB29)*(DC$6&gt;0)</f>
        <v>0</v>
      </c>
      <c r="DD43" s="22">
        <f ca="1">SUM($G29:DC29)*(DD$6&gt;0)</f>
        <v>0</v>
      </c>
      <c r="DE43" s="22">
        <f ca="1">SUM($G29:DD29)*(DE$6&gt;0)</f>
        <v>0</v>
      </c>
      <c r="DF43" s="22">
        <f ca="1">SUM($G29:DE29)*(DF$6&gt;0)</f>
        <v>0</v>
      </c>
      <c r="DG43" s="22">
        <f ca="1">SUM($G29:DF29)*(DG$6&gt;0)</f>
        <v>0</v>
      </c>
      <c r="DH43" s="22">
        <f ca="1">SUM($G29:DG29)*(DH$6&gt;0)</f>
        <v>0</v>
      </c>
      <c r="DI43" s="22">
        <f ca="1">SUM($G29:DH29)*(DI$6&gt;0)</f>
        <v>0</v>
      </c>
      <c r="DJ43" s="22">
        <f ca="1">SUM($G29:DI29)*(DJ$6&gt;0)</f>
        <v>0</v>
      </c>
      <c r="DK43" s="22">
        <f ca="1">SUM($G29:DJ29)*(DK$6&gt;0)</f>
        <v>0</v>
      </c>
      <c r="DL43" s="22">
        <f ca="1">SUM($G29:DK29)*(DL$6&gt;0)</f>
        <v>0</v>
      </c>
      <c r="DM43" s="22">
        <f ca="1">SUM($G29:DL29)*(DM$6&gt;0)</f>
        <v>0</v>
      </c>
      <c r="DN43" s="22">
        <f ca="1">SUM($G29:DM29)*(DN$6&gt;0)</f>
        <v>0</v>
      </c>
      <c r="DO43" s="22">
        <f ca="1">SUM($G29:DN29)*(DO$6&gt;0)</f>
        <v>0</v>
      </c>
      <c r="DP43" s="22">
        <f ca="1">SUM($G29:DO29)*(DP$6&gt;0)</f>
        <v>0</v>
      </c>
      <c r="DQ43" s="22">
        <f ca="1">SUM($G29:DP29)*(DQ$6&gt;0)</f>
        <v>0</v>
      </c>
      <c r="DR43" s="22">
        <f ca="1">SUM($G29:DQ29)*(DR$6&gt;0)</f>
        <v>0</v>
      </c>
      <c r="DS43" s="22">
        <f ca="1">SUM($G29:DR29)*(DS$6&gt;0)</f>
        <v>0</v>
      </c>
      <c r="DT43" s="22">
        <f ca="1">SUM($G29:DS29)*(DT$6&gt;0)</f>
        <v>0</v>
      </c>
      <c r="DU43" s="22">
        <f ca="1">SUM($G29:DT29)*(DU$6&gt;0)</f>
        <v>0</v>
      </c>
      <c r="DV43" s="22">
        <f ca="1">SUM($G29:DU29)*(DV$6&gt;0)</f>
        <v>0</v>
      </c>
      <c r="DW43" s="22">
        <f ca="1">SUM($G29:DV29)*(DW$6&gt;0)</f>
        <v>0</v>
      </c>
      <c r="DX43" s="22">
        <f ca="1">SUM($G29:DW29)*(DX$6&gt;0)</f>
        <v>0</v>
      </c>
      <c r="DY43" s="22">
        <f ca="1">SUM($G29:DX29)*(DY$6&gt;0)</f>
        <v>0</v>
      </c>
      <c r="DZ43" s="22">
        <f ca="1">SUM($G29:DY29)*(DZ$6&gt;0)</f>
        <v>0</v>
      </c>
      <c r="EA43" s="22">
        <f ca="1">SUM($G29:DZ29)*(EA$6&gt;0)</f>
        <v>0</v>
      </c>
      <c r="EB43" s="22">
        <f ca="1">SUM($G29:EA29)*(EB$6&gt;0)</f>
        <v>0</v>
      </c>
      <c r="EC43" s="22">
        <f ca="1">SUM($G29:EB29)*(EC$6&gt;0)</f>
        <v>0</v>
      </c>
      <c r="ED43" s="22">
        <f ca="1">SUM($G29:EC29)*(ED$6&gt;0)</f>
        <v>0</v>
      </c>
      <c r="EE43" s="22">
        <f ca="1">SUM($G29:ED29)*(EE$6&gt;0)</f>
        <v>0</v>
      </c>
      <c r="EF43" s="22">
        <f ca="1">SUM($G29:EE29)*(EF$6&gt;0)</f>
        <v>0</v>
      </c>
      <c r="EG43" s="22">
        <f ca="1">SUM($G29:EF29)*(EG$6&gt;0)</f>
        <v>0</v>
      </c>
      <c r="EH43" s="22">
        <f ca="1">SUM($G29:EG29)*(EH$6&gt;0)</f>
        <v>0</v>
      </c>
      <c r="EI43" s="22">
        <f ca="1">SUM($G29:EH29)*(EI$6&gt;0)</f>
        <v>0</v>
      </c>
      <c r="EJ43" s="22">
        <f ca="1">SUM($G29:EI29)*(EJ$6&gt;0)</f>
        <v>0</v>
      </c>
      <c r="EK43" s="22">
        <f ca="1">SUM($G29:EJ29)*(EK$6&gt;0)</f>
        <v>0</v>
      </c>
      <c r="EL43" s="22">
        <f ca="1">SUM($G29:EK29)*(EL$6&gt;0)</f>
        <v>0</v>
      </c>
      <c r="EM43" s="22">
        <f ca="1">SUM($G29:EL29)*(EM$6&gt;0)</f>
        <v>0</v>
      </c>
      <c r="EN43" s="22">
        <f ca="1">SUM($G29:EM29)*(EN$6&gt;0)</f>
        <v>0</v>
      </c>
      <c r="EO43" s="22">
        <f ca="1">SUM($G29:EN29)*(EO$6&gt;0)</f>
        <v>0</v>
      </c>
      <c r="EP43" s="22">
        <f ca="1">SUM($G29:EO29)*(EP$6&gt;0)</f>
        <v>0</v>
      </c>
    </row>
    <row r="44" spans="1:146" ht="14.1" customHeight="1">
      <c r="B44" s="1300" t="s">
        <v>1011</v>
      </c>
      <c r="D44" s="182" t="s">
        <v>97</v>
      </c>
      <c r="E44" s="544">
        <f t="shared" ref="E44" ca="1" si="176">SUM(G44:AD44)</f>
        <v>0</v>
      </c>
      <c r="I44" s="22"/>
      <c r="J44" s="22"/>
      <c r="K44" s="22">
        <f>SUM($G30:J30)*(K$6&gt;0)</f>
        <v>0</v>
      </c>
      <c r="L44" s="22">
        <f ca="1">SUM($G30:K30)*(L$6&gt;0)</f>
        <v>0</v>
      </c>
      <c r="M44" s="22">
        <f ca="1">SUM($G30:L30)*(M$6&gt;0)</f>
        <v>0</v>
      </c>
      <c r="N44" s="22">
        <f ca="1">SUM($G30:M30)*(N$6&gt;0)</f>
        <v>0</v>
      </c>
      <c r="O44" s="22">
        <f ca="1">SUM($G30:N30)*(O$6&gt;0)</f>
        <v>0</v>
      </c>
      <c r="P44" s="22">
        <f ca="1">SUM($G30:O30)*(P$6&gt;0)</f>
        <v>0</v>
      </c>
      <c r="Q44" s="22">
        <f ca="1">SUM($G30:P30)*(Q$6&gt;0)</f>
        <v>0</v>
      </c>
      <c r="R44" s="22">
        <f ca="1">SUM($G30:Q30)*(R$6&gt;0)</f>
        <v>0</v>
      </c>
      <c r="S44" s="22">
        <f ca="1">SUM($G30:R30)*(S$6&gt;0)</f>
        <v>0</v>
      </c>
      <c r="T44" s="22">
        <f ca="1">SUM($G30:S30)*(T$6&gt;0)</f>
        <v>0</v>
      </c>
      <c r="U44" s="22">
        <f ca="1">SUM($G30:T30)*(U$6&gt;0)</f>
        <v>0</v>
      </c>
      <c r="V44" s="22">
        <f ca="1">SUM($G30:U30)*(V$6&gt;0)</f>
        <v>0</v>
      </c>
      <c r="W44" s="22">
        <f ca="1">SUM($G30:V30)*(W$6&gt;0)</f>
        <v>0</v>
      </c>
      <c r="X44" s="22">
        <f ca="1">SUM($G30:W30)*(X$6&gt;0)</f>
        <v>0</v>
      </c>
      <c r="Y44" s="22">
        <f ca="1">SUM($G30:X30)*(Y$6&gt;0)</f>
        <v>0</v>
      </c>
      <c r="Z44" s="22">
        <f ca="1">SUM($G30:Y30)*(Z$6&gt;0)</f>
        <v>0</v>
      </c>
      <c r="AA44" s="22">
        <f ca="1">SUM($G30:Z30)*(AA$6&gt;0)</f>
        <v>0</v>
      </c>
      <c r="AB44" s="22">
        <f ca="1">SUM($G30:AA30)*(AB$6&gt;0)</f>
        <v>0</v>
      </c>
      <c r="AC44" s="22">
        <f ca="1">SUM($G30:AB30)*(AC$6&gt;0)</f>
        <v>0</v>
      </c>
      <c r="AD44" s="22">
        <f ca="1">SUM($G30:AC30)*(AD$6&gt;0)</f>
        <v>0</v>
      </c>
      <c r="AE44" s="22">
        <f ca="1">SUM($G30:AD30)*(AE$6&gt;0)</f>
        <v>0</v>
      </c>
      <c r="AF44" s="22">
        <f ca="1">SUM($G30:AE30)*(AF$6&gt;0)</f>
        <v>0</v>
      </c>
      <c r="AG44" s="22">
        <f ca="1">SUM($G30:AF30)*(AG$6&gt;0)</f>
        <v>0</v>
      </c>
      <c r="AH44" s="22">
        <f ca="1">SUM($G30:AG30)*(AH$6&gt;0)</f>
        <v>0</v>
      </c>
      <c r="AI44" s="22">
        <f ca="1">SUM($G30:AH30)*(AI$6&gt;0)</f>
        <v>0</v>
      </c>
      <c r="AJ44" s="22">
        <f ca="1">SUM($G30:AI30)*(AJ$6&gt;0)</f>
        <v>0</v>
      </c>
      <c r="AK44" s="22">
        <f ca="1">SUM($G30:AJ30)*(AK$6&gt;0)</f>
        <v>0</v>
      </c>
      <c r="AL44" s="22">
        <f ca="1">SUM($G30:AK30)*(AL$6&gt;0)</f>
        <v>0</v>
      </c>
      <c r="AM44" s="22">
        <f ca="1">SUM($G30:AL30)*(AM$6&gt;0)</f>
        <v>0</v>
      </c>
      <c r="AN44" s="22">
        <f ca="1">SUM($G30:AM30)*(AN$6&gt;0)</f>
        <v>0</v>
      </c>
      <c r="AO44" s="22">
        <f ca="1">SUM($G30:AN30)*(AO$6&gt;0)</f>
        <v>0</v>
      </c>
      <c r="AP44" s="22">
        <f ca="1">SUM($G30:AO30)*(AP$6&gt;0)</f>
        <v>0</v>
      </c>
      <c r="AQ44" s="22">
        <f ca="1">SUM($G30:AP30)*(AQ$6&gt;0)</f>
        <v>0</v>
      </c>
      <c r="AR44" s="22">
        <f ca="1">SUM($G30:AQ30)*(AR$6&gt;0)</f>
        <v>0</v>
      </c>
      <c r="AS44" s="22">
        <f ca="1">SUM($G30:AR30)*(AS$6&gt;0)</f>
        <v>0</v>
      </c>
      <c r="AT44" s="22">
        <f ca="1">SUM($G30:AS30)*(AT$6&gt;0)</f>
        <v>0</v>
      </c>
      <c r="AU44" s="22">
        <f ca="1">SUM($G30:AT30)*(AU$6&gt;0)</f>
        <v>0</v>
      </c>
      <c r="AV44" s="22">
        <f ca="1">SUM($G30:AU30)*(AV$6&gt;0)</f>
        <v>0</v>
      </c>
      <c r="AW44" s="22">
        <f ca="1">SUM($G30:AV30)*(AW$6&gt;0)</f>
        <v>0</v>
      </c>
      <c r="AX44" s="22">
        <f ca="1">SUM($G30:AW30)*(AX$6&gt;0)</f>
        <v>0</v>
      </c>
      <c r="AY44" s="22">
        <f ca="1">SUM($G30:AX30)*(AY$6&gt;0)</f>
        <v>0</v>
      </c>
      <c r="AZ44" s="22">
        <f ca="1">SUM($G30:AY30)*(AZ$6&gt;0)</f>
        <v>0</v>
      </c>
      <c r="BA44" s="22">
        <f ca="1">SUM($G30:AZ30)*(BA$6&gt;0)</f>
        <v>0</v>
      </c>
      <c r="BB44" s="22">
        <f ca="1">SUM($G30:BA30)*(BB$6&gt;0)</f>
        <v>0</v>
      </c>
      <c r="BC44" s="22">
        <f ca="1">SUM($G30:BB30)*(BC$6&gt;0)</f>
        <v>0</v>
      </c>
      <c r="BD44" s="22">
        <f ca="1">SUM($G30:BC30)*(BD$6&gt;0)</f>
        <v>0</v>
      </c>
      <c r="BE44" s="22">
        <f ca="1">SUM($G30:BD30)*(BE$6&gt;0)</f>
        <v>0</v>
      </c>
      <c r="BF44" s="22">
        <f ca="1">SUM($G30:BE30)*(BF$6&gt;0)</f>
        <v>0</v>
      </c>
      <c r="BG44" s="22">
        <f ca="1">SUM($G30:BF30)*(BG$6&gt;0)</f>
        <v>0</v>
      </c>
      <c r="BH44" s="22">
        <f ca="1">SUM($G30:BG30)*(BH$6&gt;0)</f>
        <v>0</v>
      </c>
      <c r="BI44" s="22">
        <f ca="1">SUM($G30:BH30)*(BI$6&gt;0)</f>
        <v>0</v>
      </c>
      <c r="BJ44" s="22">
        <f ca="1">SUM($G30:BI30)*(BJ$6&gt;0)</f>
        <v>0</v>
      </c>
      <c r="BK44" s="22">
        <f ca="1">SUM($G30:BJ30)*(BK$6&gt;0)</f>
        <v>0</v>
      </c>
      <c r="BL44" s="22">
        <f ca="1">SUM($G30:BK30)*(BL$6&gt;0)</f>
        <v>0</v>
      </c>
      <c r="BM44" s="22">
        <f ca="1">SUM($G30:BL30)*(BM$6&gt;0)</f>
        <v>0</v>
      </c>
      <c r="BN44" s="22">
        <f ca="1">SUM($G30:BM30)*(BN$6&gt;0)</f>
        <v>0</v>
      </c>
      <c r="BO44" s="22">
        <f ca="1">SUM($G30:BN30)*(BO$6&gt;0)</f>
        <v>0</v>
      </c>
      <c r="BP44" s="22">
        <f ca="1">SUM($G30:BO30)*(BP$6&gt;0)</f>
        <v>0</v>
      </c>
      <c r="BQ44" s="22">
        <f ca="1">SUM($G30:BP30)*(BQ$6&gt;0)</f>
        <v>0</v>
      </c>
      <c r="BR44" s="22">
        <f ca="1">SUM($G30:BQ30)*(BR$6&gt;0)</f>
        <v>0</v>
      </c>
      <c r="BS44" s="22">
        <f ca="1">SUM($G30:BR30)*(BS$6&gt;0)</f>
        <v>0</v>
      </c>
      <c r="BT44" s="22">
        <f ca="1">SUM($G30:BS30)*(BT$6&gt;0)</f>
        <v>0</v>
      </c>
      <c r="BU44" s="22">
        <f ca="1">SUM($G30:BT30)*(BU$6&gt;0)</f>
        <v>0</v>
      </c>
      <c r="BV44" s="22">
        <f ca="1">SUM($G30:BU30)*(BV$6&gt;0)</f>
        <v>0</v>
      </c>
      <c r="BW44" s="22">
        <f ca="1">SUM($G30:BV30)*(BW$6&gt;0)</f>
        <v>0</v>
      </c>
      <c r="BX44" s="22">
        <f ca="1">SUM($G30:BW30)*(BX$6&gt;0)</f>
        <v>0</v>
      </c>
      <c r="BY44" s="22">
        <f ca="1">SUM($G30:BX30)*(BY$6&gt;0)</f>
        <v>0</v>
      </c>
      <c r="BZ44" s="22">
        <f ca="1">SUM($G30:BY30)*(BZ$6&gt;0)</f>
        <v>0</v>
      </c>
      <c r="CA44" s="22">
        <f ca="1">SUM($G30:BZ30)*(CA$6&gt;0)</f>
        <v>0</v>
      </c>
      <c r="CB44" s="22">
        <f ca="1">SUM($G30:CA30)*(CB$6&gt;0)</f>
        <v>0</v>
      </c>
      <c r="CC44" s="22">
        <f ca="1">SUM($G30:CB30)*(CC$6&gt;0)</f>
        <v>0</v>
      </c>
      <c r="CD44" s="22">
        <f ca="1">SUM($G30:CC30)*(CD$6&gt;0)</f>
        <v>0</v>
      </c>
      <c r="CE44" s="22">
        <f ca="1">SUM($G30:CD30)*(CE$6&gt;0)</f>
        <v>0</v>
      </c>
      <c r="CF44" s="22">
        <f ca="1">SUM($G30:CE30)*(CF$6&gt;0)</f>
        <v>0</v>
      </c>
      <c r="CG44" s="22">
        <f ca="1">SUM($G30:CF30)*(CG$6&gt;0)</f>
        <v>0</v>
      </c>
      <c r="CH44" s="22">
        <f ca="1">SUM($G30:CG30)*(CH$6&gt;0)</f>
        <v>0</v>
      </c>
      <c r="CI44" s="22">
        <f ca="1">SUM($G30:CH30)*(CI$6&gt;0)</f>
        <v>0</v>
      </c>
      <c r="CJ44" s="22">
        <f ca="1">SUM($G30:CI30)*(CJ$6&gt;0)</f>
        <v>0</v>
      </c>
      <c r="CK44" s="22">
        <f ca="1">SUM($G30:CJ30)*(CK$6&gt;0)</f>
        <v>0</v>
      </c>
      <c r="CL44" s="22">
        <f ca="1">SUM($G30:CK30)*(CL$6&gt;0)</f>
        <v>0</v>
      </c>
      <c r="CM44" s="22">
        <f ca="1">SUM($G30:CL30)*(CM$6&gt;0)</f>
        <v>0</v>
      </c>
      <c r="CN44" s="22">
        <f ca="1">SUM($G30:CM30)*(CN$6&gt;0)</f>
        <v>0</v>
      </c>
      <c r="CO44" s="22">
        <f ca="1">SUM($G30:CN30)*(CO$6&gt;0)</f>
        <v>0</v>
      </c>
      <c r="CP44" s="22">
        <f ca="1">SUM($G30:CO30)*(CP$6&gt;0)</f>
        <v>0</v>
      </c>
      <c r="CQ44" s="22">
        <f ca="1">SUM($G30:CP30)*(CQ$6&gt;0)</f>
        <v>0</v>
      </c>
      <c r="CR44" s="22">
        <f ca="1">SUM($G30:CQ30)*(CR$6&gt;0)</f>
        <v>0</v>
      </c>
      <c r="CS44" s="22">
        <f ca="1">SUM($G30:CR30)*(CS$6&gt;0)</f>
        <v>0</v>
      </c>
      <c r="CT44" s="22">
        <f ca="1">SUM($G30:CS30)*(CT$6&gt;0)</f>
        <v>0</v>
      </c>
      <c r="CU44" s="22">
        <f ca="1">SUM($G30:CT30)*(CU$6&gt;0)</f>
        <v>0</v>
      </c>
      <c r="CV44" s="22">
        <f ca="1">SUM($G30:CU30)*(CV$6&gt;0)</f>
        <v>0</v>
      </c>
      <c r="CW44" s="22">
        <f ca="1">SUM($G30:CV30)*(CW$6&gt;0)</f>
        <v>0</v>
      </c>
      <c r="CX44" s="22">
        <f ca="1">SUM($G30:CW30)*(CX$6&gt;0)</f>
        <v>0</v>
      </c>
      <c r="CY44" s="22">
        <f ca="1">SUM($G30:CX30)*(CY$6&gt;0)</f>
        <v>0</v>
      </c>
      <c r="CZ44" s="22">
        <f ca="1">SUM($G30:CY30)*(CZ$6&gt;0)</f>
        <v>0</v>
      </c>
      <c r="DA44" s="22">
        <f ca="1">SUM($G30:CZ30)*(DA$6&gt;0)</f>
        <v>0</v>
      </c>
      <c r="DB44" s="22">
        <f ca="1">SUM($G30:DA30)*(DB$6&gt;0)</f>
        <v>0</v>
      </c>
      <c r="DC44" s="22">
        <f ca="1">SUM($G30:DB30)*(DC$6&gt;0)</f>
        <v>0</v>
      </c>
      <c r="DD44" s="22">
        <f ca="1">SUM($G30:DC30)*(DD$6&gt;0)</f>
        <v>0</v>
      </c>
      <c r="DE44" s="22">
        <f ca="1">SUM($G30:DD30)*(DE$6&gt;0)</f>
        <v>0</v>
      </c>
      <c r="DF44" s="22">
        <f ca="1">SUM($G30:DE30)*(DF$6&gt;0)</f>
        <v>0</v>
      </c>
      <c r="DG44" s="22">
        <f ca="1">SUM($G30:DF30)*(DG$6&gt;0)</f>
        <v>0</v>
      </c>
      <c r="DH44" s="22">
        <f ca="1">SUM($G30:DG30)*(DH$6&gt;0)</f>
        <v>0</v>
      </c>
      <c r="DI44" s="22">
        <f ca="1">SUM($G30:DH30)*(DI$6&gt;0)</f>
        <v>0</v>
      </c>
      <c r="DJ44" s="22">
        <f ca="1">SUM($G30:DI30)*(DJ$6&gt;0)</f>
        <v>0</v>
      </c>
      <c r="DK44" s="22">
        <f ca="1">SUM($G30:DJ30)*(DK$6&gt;0)</f>
        <v>0</v>
      </c>
      <c r="DL44" s="22">
        <f ca="1">SUM($G30:DK30)*(DL$6&gt;0)</f>
        <v>0</v>
      </c>
      <c r="DM44" s="22">
        <f ca="1">SUM($G30:DL30)*(DM$6&gt;0)</f>
        <v>0</v>
      </c>
      <c r="DN44" s="22">
        <f ca="1">SUM($G30:DM30)*(DN$6&gt;0)</f>
        <v>0</v>
      </c>
      <c r="DO44" s="22">
        <f ca="1">SUM($G30:DN30)*(DO$6&gt;0)</f>
        <v>0</v>
      </c>
      <c r="DP44" s="22">
        <f ca="1">SUM($G30:DO30)*(DP$6&gt;0)</f>
        <v>0</v>
      </c>
      <c r="DQ44" s="22">
        <f ca="1">SUM($G30:DP30)*(DQ$6&gt;0)</f>
        <v>0</v>
      </c>
      <c r="DR44" s="22">
        <f ca="1">SUM($G30:DQ30)*(DR$6&gt;0)</f>
        <v>0</v>
      </c>
      <c r="DS44" s="22">
        <f ca="1">SUM($G30:DR30)*(DS$6&gt;0)</f>
        <v>0</v>
      </c>
      <c r="DT44" s="22">
        <f ca="1">SUM($G30:DS30)*(DT$6&gt;0)</f>
        <v>0</v>
      </c>
      <c r="DU44" s="22">
        <f ca="1">SUM($G30:DT30)*(DU$6&gt;0)</f>
        <v>0</v>
      </c>
      <c r="DV44" s="22">
        <f ca="1">SUM($G30:DU30)*(DV$6&gt;0)</f>
        <v>0</v>
      </c>
      <c r="DW44" s="22">
        <f ca="1">SUM($G30:DV30)*(DW$6&gt;0)</f>
        <v>0</v>
      </c>
      <c r="DX44" s="22">
        <f ca="1">SUM($G30:DW30)*(DX$6&gt;0)</f>
        <v>0</v>
      </c>
      <c r="DY44" s="22">
        <f ca="1">SUM($G30:DX30)*(DY$6&gt;0)</f>
        <v>0</v>
      </c>
      <c r="DZ44" s="22">
        <f ca="1">SUM($G30:DY30)*(DZ$6&gt;0)</f>
        <v>0</v>
      </c>
      <c r="EA44" s="22">
        <f ca="1">SUM($G30:DZ30)*(EA$6&gt;0)</f>
        <v>0</v>
      </c>
      <c r="EB44" s="22">
        <f ca="1">SUM($G30:EA30)*(EB$6&gt;0)</f>
        <v>0</v>
      </c>
      <c r="EC44" s="22">
        <f ca="1">SUM($G30:EB30)*(EC$6&gt;0)</f>
        <v>0</v>
      </c>
      <c r="ED44" s="22">
        <f ca="1">SUM($G30:EC30)*(ED$6&gt;0)</f>
        <v>0</v>
      </c>
      <c r="EE44" s="22">
        <f ca="1">SUM($G30:ED30)*(EE$6&gt;0)</f>
        <v>0</v>
      </c>
      <c r="EF44" s="22">
        <f ca="1">SUM($G30:EE30)*(EF$6&gt;0)</f>
        <v>0</v>
      </c>
      <c r="EG44" s="22">
        <f ca="1">SUM($G30:EF30)*(EG$6&gt;0)</f>
        <v>0</v>
      </c>
      <c r="EH44" s="22">
        <f ca="1">SUM($G30:EG30)*(EH$6&gt;0)</f>
        <v>0</v>
      </c>
      <c r="EI44" s="22">
        <f ca="1">SUM($G30:EH30)*(EI$6&gt;0)</f>
        <v>0</v>
      </c>
      <c r="EJ44" s="22">
        <f ca="1">SUM($G30:EI30)*(EJ$6&gt;0)</f>
        <v>0</v>
      </c>
      <c r="EK44" s="22">
        <f ca="1">SUM($G30:EJ30)*(EK$6&gt;0)</f>
        <v>0</v>
      </c>
      <c r="EL44" s="22">
        <f ca="1">SUM($G30:EK30)*(EL$6&gt;0)</f>
        <v>0</v>
      </c>
      <c r="EM44" s="22">
        <f ca="1">SUM($G30:EL30)*(EM$6&gt;0)</f>
        <v>0</v>
      </c>
      <c r="EN44" s="22">
        <f ca="1">SUM($G30:EM30)*(EN$6&gt;0)</f>
        <v>0</v>
      </c>
      <c r="EO44" s="22">
        <f ca="1">SUM($G30:EN30)*(EO$6&gt;0)</f>
        <v>0</v>
      </c>
      <c r="EP44" s="22">
        <f ca="1">SUM($G30:EO30)*(EP$6&gt;0)</f>
        <v>0</v>
      </c>
    </row>
    <row r="45" spans="1:146" ht="14.1" customHeight="1">
      <c r="B45" s="141" t="s">
        <v>324</v>
      </c>
      <c r="C45" s="545"/>
      <c r="D45" s="546" t="s">
        <v>97</v>
      </c>
      <c r="E45" s="547"/>
      <c r="F45" s="141"/>
      <c r="G45" s="404"/>
      <c r="H45" s="404"/>
      <c r="I45" s="404"/>
      <c r="J45" s="404"/>
      <c r="K45" s="404">
        <f t="shared" ref="K45:AL45" si="177">SUM(K40:K44)</f>
        <v>0</v>
      </c>
      <c r="L45" s="404">
        <f t="shared" ca="1" si="177"/>
        <v>0</v>
      </c>
      <c r="M45" s="404">
        <f t="shared" ca="1" si="177"/>
        <v>19870.329224014487</v>
      </c>
      <c r="N45" s="404">
        <f t="shared" ca="1" si="177"/>
        <v>31299.075217730235</v>
      </c>
      <c r="O45" s="404">
        <f t="shared" ca="1" si="177"/>
        <v>53960.680689111934</v>
      </c>
      <c r="P45" s="404">
        <f t="shared" ca="1" si="177"/>
        <v>76948.404793328809</v>
      </c>
      <c r="Q45" s="404">
        <f t="shared" ca="1" si="177"/>
        <v>101261.08970743959</v>
      </c>
      <c r="R45" s="404">
        <f t="shared" ca="1" si="177"/>
        <v>0</v>
      </c>
      <c r="S45" s="404">
        <f t="shared" ca="1" si="177"/>
        <v>0</v>
      </c>
      <c r="T45" s="404">
        <f t="shared" ca="1" si="177"/>
        <v>0</v>
      </c>
      <c r="U45" s="404">
        <f t="shared" ca="1" si="177"/>
        <v>0</v>
      </c>
      <c r="V45" s="404">
        <f t="shared" ca="1" si="177"/>
        <v>0</v>
      </c>
      <c r="W45" s="404">
        <f t="shared" ca="1" si="177"/>
        <v>0</v>
      </c>
      <c r="X45" s="404">
        <f t="shared" ca="1" si="177"/>
        <v>0</v>
      </c>
      <c r="Y45" s="404">
        <f t="shared" ca="1" si="177"/>
        <v>0</v>
      </c>
      <c r="Z45" s="404">
        <f t="shared" ca="1" si="177"/>
        <v>0</v>
      </c>
      <c r="AA45" s="404">
        <f t="shared" ca="1" si="177"/>
        <v>0</v>
      </c>
      <c r="AB45" s="404">
        <f t="shared" ca="1" si="177"/>
        <v>0</v>
      </c>
      <c r="AC45" s="404">
        <f t="shared" ca="1" si="177"/>
        <v>0</v>
      </c>
      <c r="AD45" s="404">
        <f t="shared" ca="1" si="177"/>
        <v>0</v>
      </c>
      <c r="AE45" s="404">
        <f t="shared" ca="1" si="177"/>
        <v>0</v>
      </c>
      <c r="AF45" s="404">
        <f t="shared" ca="1" si="177"/>
        <v>0</v>
      </c>
      <c r="AG45" s="404">
        <f t="shared" ca="1" si="177"/>
        <v>0</v>
      </c>
      <c r="AH45" s="404">
        <f t="shared" ca="1" si="177"/>
        <v>0</v>
      </c>
      <c r="AI45" s="404">
        <f t="shared" ca="1" si="177"/>
        <v>0</v>
      </c>
      <c r="AJ45" s="404">
        <f t="shared" ca="1" si="177"/>
        <v>0</v>
      </c>
      <c r="AK45" s="404">
        <f t="shared" ca="1" si="177"/>
        <v>0</v>
      </c>
      <c r="AL45" s="404">
        <f t="shared" ca="1" si="177"/>
        <v>0</v>
      </c>
      <c r="AM45" s="404">
        <f t="shared" ref="AM45:BR45" ca="1" si="178">SUM(AM40:AM44)</f>
        <v>0</v>
      </c>
      <c r="AN45" s="404">
        <f t="shared" ca="1" si="178"/>
        <v>0</v>
      </c>
      <c r="AO45" s="404">
        <f t="shared" ca="1" si="178"/>
        <v>0</v>
      </c>
      <c r="AP45" s="404">
        <f t="shared" ca="1" si="178"/>
        <v>0</v>
      </c>
      <c r="AQ45" s="404">
        <f t="shared" ca="1" si="178"/>
        <v>0</v>
      </c>
      <c r="AR45" s="404">
        <f t="shared" ca="1" si="178"/>
        <v>0</v>
      </c>
      <c r="AS45" s="404">
        <f t="shared" ca="1" si="178"/>
        <v>0</v>
      </c>
      <c r="AT45" s="404">
        <f t="shared" ca="1" si="178"/>
        <v>0</v>
      </c>
      <c r="AU45" s="404">
        <f t="shared" ca="1" si="178"/>
        <v>0</v>
      </c>
      <c r="AV45" s="404">
        <f t="shared" ca="1" si="178"/>
        <v>0</v>
      </c>
      <c r="AW45" s="404">
        <f t="shared" ca="1" si="178"/>
        <v>0</v>
      </c>
      <c r="AX45" s="404">
        <f t="shared" ca="1" si="178"/>
        <v>0</v>
      </c>
      <c r="AY45" s="404">
        <f t="shared" ca="1" si="178"/>
        <v>0</v>
      </c>
      <c r="AZ45" s="404">
        <f t="shared" ca="1" si="178"/>
        <v>0</v>
      </c>
      <c r="BA45" s="404">
        <f t="shared" ca="1" si="178"/>
        <v>0</v>
      </c>
      <c r="BB45" s="404">
        <f t="shared" ca="1" si="178"/>
        <v>0</v>
      </c>
      <c r="BC45" s="404">
        <f t="shared" ca="1" si="178"/>
        <v>0</v>
      </c>
      <c r="BD45" s="404">
        <f t="shared" ca="1" si="178"/>
        <v>0</v>
      </c>
      <c r="BE45" s="404">
        <f t="shared" ca="1" si="178"/>
        <v>0</v>
      </c>
      <c r="BF45" s="404">
        <f t="shared" ca="1" si="178"/>
        <v>0</v>
      </c>
      <c r="BG45" s="404">
        <f t="shared" ca="1" si="178"/>
        <v>0</v>
      </c>
      <c r="BH45" s="404">
        <f t="shared" ca="1" si="178"/>
        <v>0</v>
      </c>
      <c r="BI45" s="404">
        <f t="shared" ca="1" si="178"/>
        <v>0</v>
      </c>
      <c r="BJ45" s="404">
        <f t="shared" ca="1" si="178"/>
        <v>0</v>
      </c>
      <c r="BK45" s="404">
        <f t="shared" ca="1" si="178"/>
        <v>0</v>
      </c>
      <c r="BL45" s="404">
        <f t="shared" ca="1" si="178"/>
        <v>0</v>
      </c>
      <c r="BM45" s="404">
        <f t="shared" ca="1" si="178"/>
        <v>0</v>
      </c>
      <c r="BN45" s="404">
        <f t="shared" ca="1" si="178"/>
        <v>0</v>
      </c>
      <c r="BO45" s="404">
        <f t="shared" ca="1" si="178"/>
        <v>0</v>
      </c>
      <c r="BP45" s="404">
        <f t="shared" ca="1" si="178"/>
        <v>0</v>
      </c>
      <c r="BQ45" s="404">
        <f t="shared" ca="1" si="178"/>
        <v>0</v>
      </c>
      <c r="BR45" s="404">
        <f t="shared" ca="1" si="178"/>
        <v>0</v>
      </c>
      <c r="BS45" s="404">
        <f t="shared" ref="BS45:CX45" ca="1" si="179">SUM(BS40:BS44)</f>
        <v>0</v>
      </c>
      <c r="BT45" s="404">
        <f t="shared" ca="1" si="179"/>
        <v>0</v>
      </c>
      <c r="BU45" s="404">
        <f t="shared" ca="1" si="179"/>
        <v>0</v>
      </c>
      <c r="BV45" s="404">
        <f t="shared" ca="1" si="179"/>
        <v>0</v>
      </c>
      <c r="BW45" s="404">
        <f t="shared" ca="1" si="179"/>
        <v>0</v>
      </c>
      <c r="BX45" s="404">
        <f t="shared" ca="1" si="179"/>
        <v>0</v>
      </c>
      <c r="BY45" s="404">
        <f t="shared" ca="1" si="179"/>
        <v>0</v>
      </c>
      <c r="BZ45" s="404">
        <f t="shared" ca="1" si="179"/>
        <v>0</v>
      </c>
      <c r="CA45" s="404">
        <f t="shared" ca="1" si="179"/>
        <v>0</v>
      </c>
      <c r="CB45" s="404">
        <f t="shared" ca="1" si="179"/>
        <v>0</v>
      </c>
      <c r="CC45" s="404">
        <f t="shared" ca="1" si="179"/>
        <v>0</v>
      </c>
      <c r="CD45" s="404">
        <f t="shared" ca="1" si="179"/>
        <v>0</v>
      </c>
      <c r="CE45" s="404">
        <f t="shared" ca="1" si="179"/>
        <v>0</v>
      </c>
      <c r="CF45" s="404">
        <f t="shared" ca="1" si="179"/>
        <v>0</v>
      </c>
      <c r="CG45" s="404">
        <f t="shared" ca="1" si="179"/>
        <v>0</v>
      </c>
      <c r="CH45" s="404">
        <f t="shared" ca="1" si="179"/>
        <v>0</v>
      </c>
      <c r="CI45" s="404">
        <f t="shared" ca="1" si="179"/>
        <v>0</v>
      </c>
      <c r="CJ45" s="404">
        <f t="shared" ca="1" si="179"/>
        <v>0</v>
      </c>
      <c r="CK45" s="404">
        <f t="shared" ca="1" si="179"/>
        <v>0</v>
      </c>
      <c r="CL45" s="404">
        <f t="shared" ca="1" si="179"/>
        <v>0</v>
      </c>
      <c r="CM45" s="404">
        <f t="shared" ca="1" si="179"/>
        <v>0</v>
      </c>
      <c r="CN45" s="404">
        <f t="shared" ca="1" si="179"/>
        <v>0</v>
      </c>
      <c r="CO45" s="404">
        <f t="shared" ca="1" si="179"/>
        <v>0</v>
      </c>
      <c r="CP45" s="404">
        <f t="shared" ca="1" si="179"/>
        <v>0</v>
      </c>
      <c r="CQ45" s="404">
        <f t="shared" ca="1" si="179"/>
        <v>0</v>
      </c>
      <c r="CR45" s="404">
        <f t="shared" ca="1" si="179"/>
        <v>0</v>
      </c>
      <c r="CS45" s="404">
        <f t="shared" ca="1" si="179"/>
        <v>0</v>
      </c>
      <c r="CT45" s="404">
        <f t="shared" ca="1" si="179"/>
        <v>0</v>
      </c>
      <c r="CU45" s="404">
        <f t="shared" ca="1" si="179"/>
        <v>0</v>
      </c>
      <c r="CV45" s="404">
        <f t="shared" ca="1" si="179"/>
        <v>0</v>
      </c>
      <c r="CW45" s="404">
        <f t="shared" ca="1" si="179"/>
        <v>0</v>
      </c>
      <c r="CX45" s="404">
        <f t="shared" ca="1" si="179"/>
        <v>0</v>
      </c>
      <c r="CY45" s="404">
        <f t="shared" ref="CY45:ED45" ca="1" si="180">SUM(CY40:CY44)</f>
        <v>0</v>
      </c>
      <c r="CZ45" s="404">
        <f t="shared" ca="1" si="180"/>
        <v>0</v>
      </c>
      <c r="DA45" s="404">
        <f t="shared" ca="1" si="180"/>
        <v>0</v>
      </c>
      <c r="DB45" s="404">
        <f t="shared" ca="1" si="180"/>
        <v>0</v>
      </c>
      <c r="DC45" s="404">
        <f t="shared" ca="1" si="180"/>
        <v>0</v>
      </c>
      <c r="DD45" s="404">
        <f t="shared" ca="1" si="180"/>
        <v>0</v>
      </c>
      <c r="DE45" s="404">
        <f t="shared" ca="1" si="180"/>
        <v>0</v>
      </c>
      <c r="DF45" s="404">
        <f t="shared" ca="1" si="180"/>
        <v>0</v>
      </c>
      <c r="DG45" s="404">
        <f t="shared" ca="1" si="180"/>
        <v>0</v>
      </c>
      <c r="DH45" s="404">
        <f t="shared" ca="1" si="180"/>
        <v>0</v>
      </c>
      <c r="DI45" s="404">
        <f t="shared" ca="1" si="180"/>
        <v>0</v>
      </c>
      <c r="DJ45" s="404">
        <f t="shared" ca="1" si="180"/>
        <v>0</v>
      </c>
      <c r="DK45" s="404">
        <f t="shared" ca="1" si="180"/>
        <v>0</v>
      </c>
      <c r="DL45" s="404">
        <f t="shared" ca="1" si="180"/>
        <v>0</v>
      </c>
      <c r="DM45" s="404">
        <f t="shared" ca="1" si="180"/>
        <v>0</v>
      </c>
      <c r="DN45" s="404">
        <f t="shared" ca="1" si="180"/>
        <v>0</v>
      </c>
      <c r="DO45" s="404">
        <f t="shared" ca="1" si="180"/>
        <v>0</v>
      </c>
      <c r="DP45" s="404">
        <f t="shared" ca="1" si="180"/>
        <v>0</v>
      </c>
      <c r="DQ45" s="404">
        <f t="shared" ca="1" si="180"/>
        <v>0</v>
      </c>
      <c r="DR45" s="404">
        <f t="shared" ca="1" si="180"/>
        <v>0</v>
      </c>
      <c r="DS45" s="404">
        <f t="shared" ca="1" si="180"/>
        <v>0</v>
      </c>
      <c r="DT45" s="404">
        <f t="shared" ca="1" si="180"/>
        <v>0</v>
      </c>
      <c r="DU45" s="404">
        <f t="shared" ca="1" si="180"/>
        <v>0</v>
      </c>
      <c r="DV45" s="404">
        <f t="shared" ca="1" si="180"/>
        <v>0</v>
      </c>
      <c r="DW45" s="404">
        <f t="shared" ca="1" si="180"/>
        <v>0</v>
      </c>
      <c r="DX45" s="404">
        <f t="shared" ca="1" si="180"/>
        <v>0</v>
      </c>
      <c r="DY45" s="404">
        <f t="shared" ca="1" si="180"/>
        <v>0</v>
      </c>
      <c r="DZ45" s="404">
        <f t="shared" ca="1" si="180"/>
        <v>0</v>
      </c>
      <c r="EA45" s="404">
        <f t="shared" ca="1" si="180"/>
        <v>0</v>
      </c>
      <c r="EB45" s="404">
        <f t="shared" ca="1" si="180"/>
        <v>0</v>
      </c>
      <c r="EC45" s="404">
        <f t="shared" ca="1" si="180"/>
        <v>0</v>
      </c>
      <c r="ED45" s="404">
        <f t="shared" ca="1" si="180"/>
        <v>0</v>
      </c>
      <c r="EE45" s="404">
        <f t="shared" ref="EE45:EP45" ca="1" si="181">SUM(EE40:EE44)</f>
        <v>0</v>
      </c>
      <c r="EF45" s="404">
        <f t="shared" ca="1" si="181"/>
        <v>0</v>
      </c>
      <c r="EG45" s="404">
        <f t="shared" ca="1" si="181"/>
        <v>0</v>
      </c>
      <c r="EH45" s="404">
        <f t="shared" ca="1" si="181"/>
        <v>0</v>
      </c>
      <c r="EI45" s="404">
        <f t="shared" ca="1" si="181"/>
        <v>0</v>
      </c>
      <c r="EJ45" s="404">
        <f t="shared" ca="1" si="181"/>
        <v>0</v>
      </c>
      <c r="EK45" s="404">
        <f t="shared" ca="1" si="181"/>
        <v>0</v>
      </c>
      <c r="EL45" s="404">
        <f t="shared" ca="1" si="181"/>
        <v>0</v>
      </c>
      <c r="EM45" s="404">
        <f t="shared" ca="1" si="181"/>
        <v>0</v>
      </c>
      <c r="EN45" s="404">
        <f t="shared" ca="1" si="181"/>
        <v>0</v>
      </c>
      <c r="EO45" s="404">
        <f t="shared" ca="1" si="181"/>
        <v>0</v>
      </c>
      <c r="EP45" s="404">
        <f t="shared" ca="1" si="181"/>
        <v>0</v>
      </c>
    </row>
    <row r="46" spans="1:146" ht="14.1" customHeight="1">
      <c r="C46" s="696"/>
      <c r="E46" s="433">
        <f t="shared" si="174"/>
        <v>0</v>
      </c>
    </row>
    <row r="47" spans="1:146" ht="14.1" customHeight="1">
      <c r="B47" s="34" t="s">
        <v>1196</v>
      </c>
      <c r="C47" s="696"/>
      <c r="E47" s="433">
        <f t="shared" si="174"/>
        <v>0</v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</row>
    <row r="48" spans="1:146" ht="14.1" customHeight="1">
      <c r="B48" s="1300" t="s">
        <v>1066</v>
      </c>
      <c r="C48" s="719">
        <f ca="1">Assum!F136</f>
        <v>5.6000000000000001E-2</v>
      </c>
      <c r="D48" s="182" t="s">
        <v>97</v>
      </c>
      <c r="E48" s="433">
        <f t="shared" ref="E48:E50" ca="1" si="182">SUM(G48:AD48)</f>
        <v>1974.5494294692983</v>
      </c>
      <c r="H48" s="10"/>
      <c r="I48" s="10"/>
      <c r="J48" s="10"/>
      <c r="K48" s="10">
        <f t="shared" ref="K48:AN48" ca="1" si="183">K40*$C48*K$6/12</f>
        <v>0</v>
      </c>
      <c r="L48" s="10">
        <f t="shared" ca="1" si="183"/>
        <v>0</v>
      </c>
      <c r="M48" s="10">
        <f t="shared" ca="1" si="183"/>
        <v>139.09230456810141</v>
      </c>
      <c r="N48" s="10">
        <f t="shared" ca="1" si="183"/>
        <v>219.09352652411164</v>
      </c>
      <c r="O48" s="10">
        <f t="shared" ca="1" si="183"/>
        <v>377.72476482378357</v>
      </c>
      <c r="P48" s="10">
        <f t="shared" ca="1" si="183"/>
        <v>538.63883355330165</v>
      </c>
      <c r="Q48" s="10">
        <f t="shared" ca="1" si="183"/>
        <v>700</v>
      </c>
      <c r="R48" s="10">
        <f t="shared" ca="1" si="183"/>
        <v>0</v>
      </c>
      <c r="S48" s="10">
        <f t="shared" ca="1" si="183"/>
        <v>0</v>
      </c>
      <c r="T48" s="10">
        <f t="shared" ca="1" si="183"/>
        <v>0</v>
      </c>
      <c r="U48" s="10">
        <f t="shared" ca="1" si="183"/>
        <v>0</v>
      </c>
      <c r="V48" s="10">
        <f t="shared" ca="1" si="183"/>
        <v>0</v>
      </c>
      <c r="W48" s="10">
        <f t="shared" ca="1" si="183"/>
        <v>0</v>
      </c>
      <c r="X48" s="10">
        <f t="shared" ca="1" si="183"/>
        <v>0</v>
      </c>
      <c r="Y48" s="10">
        <f t="shared" ca="1" si="183"/>
        <v>0</v>
      </c>
      <c r="Z48" s="10">
        <f t="shared" ca="1" si="183"/>
        <v>0</v>
      </c>
      <c r="AA48" s="10">
        <f t="shared" ca="1" si="183"/>
        <v>0</v>
      </c>
      <c r="AB48" s="10">
        <f t="shared" ca="1" si="183"/>
        <v>0</v>
      </c>
      <c r="AC48" s="10">
        <f t="shared" ca="1" si="183"/>
        <v>0</v>
      </c>
      <c r="AD48" s="10">
        <f t="shared" ca="1" si="183"/>
        <v>0</v>
      </c>
      <c r="AE48" s="10">
        <f t="shared" ca="1" si="183"/>
        <v>0</v>
      </c>
      <c r="AF48" s="10">
        <f t="shared" ca="1" si="183"/>
        <v>0</v>
      </c>
      <c r="AG48" s="10">
        <f t="shared" ca="1" si="183"/>
        <v>0</v>
      </c>
      <c r="AH48" s="10">
        <f t="shared" ca="1" si="183"/>
        <v>0</v>
      </c>
      <c r="AI48" s="10">
        <f t="shared" ca="1" si="183"/>
        <v>0</v>
      </c>
      <c r="AJ48" s="10">
        <f t="shared" ca="1" si="183"/>
        <v>0</v>
      </c>
      <c r="AK48" s="10">
        <f t="shared" ca="1" si="183"/>
        <v>0</v>
      </c>
      <c r="AL48" s="10">
        <f t="shared" ca="1" si="183"/>
        <v>0</v>
      </c>
      <c r="AM48" s="10">
        <f t="shared" ca="1" si="183"/>
        <v>0</v>
      </c>
      <c r="AN48" s="10">
        <f t="shared" ca="1" si="183"/>
        <v>0</v>
      </c>
      <c r="AO48" s="10">
        <f t="shared" ref="AO48:BT48" ca="1" si="184">AO40*$C48*AO$6/12</f>
        <v>0</v>
      </c>
      <c r="AP48" s="10">
        <f t="shared" ca="1" si="184"/>
        <v>0</v>
      </c>
      <c r="AQ48" s="10">
        <f t="shared" ca="1" si="184"/>
        <v>0</v>
      </c>
      <c r="AR48" s="10">
        <f t="shared" ca="1" si="184"/>
        <v>0</v>
      </c>
      <c r="AS48" s="10">
        <f t="shared" ca="1" si="184"/>
        <v>0</v>
      </c>
      <c r="AT48" s="10">
        <f t="shared" ca="1" si="184"/>
        <v>0</v>
      </c>
      <c r="AU48" s="10">
        <f t="shared" ca="1" si="184"/>
        <v>0</v>
      </c>
      <c r="AV48" s="10">
        <f t="shared" ca="1" si="184"/>
        <v>0</v>
      </c>
      <c r="AW48" s="10">
        <f t="shared" ca="1" si="184"/>
        <v>0</v>
      </c>
      <c r="AX48" s="10">
        <f t="shared" ca="1" si="184"/>
        <v>0</v>
      </c>
      <c r="AY48" s="10">
        <f t="shared" ca="1" si="184"/>
        <v>0</v>
      </c>
      <c r="AZ48" s="10">
        <f t="shared" ca="1" si="184"/>
        <v>0</v>
      </c>
      <c r="BA48" s="10">
        <f t="shared" ca="1" si="184"/>
        <v>0</v>
      </c>
      <c r="BB48" s="10">
        <f t="shared" ca="1" si="184"/>
        <v>0</v>
      </c>
      <c r="BC48" s="10">
        <f t="shared" ca="1" si="184"/>
        <v>0</v>
      </c>
      <c r="BD48" s="10">
        <f t="shared" ca="1" si="184"/>
        <v>0</v>
      </c>
      <c r="BE48" s="10">
        <f t="shared" ca="1" si="184"/>
        <v>0</v>
      </c>
      <c r="BF48" s="10">
        <f t="shared" ca="1" si="184"/>
        <v>0</v>
      </c>
      <c r="BG48" s="10">
        <f t="shared" ca="1" si="184"/>
        <v>0</v>
      </c>
      <c r="BH48" s="10">
        <f t="shared" ca="1" si="184"/>
        <v>0</v>
      </c>
      <c r="BI48" s="10">
        <f t="shared" ca="1" si="184"/>
        <v>0</v>
      </c>
      <c r="BJ48" s="10">
        <f t="shared" ca="1" si="184"/>
        <v>0</v>
      </c>
      <c r="BK48" s="10">
        <f t="shared" ca="1" si="184"/>
        <v>0</v>
      </c>
      <c r="BL48" s="10">
        <f t="shared" ca="1" si="184"/>
        <v>0</v>
      </c>
      <c r="BM48" s="10">
        <f t="shared" ca="1" si="184"/>
        <v>0</v>
      </c>
      <c r="BN48" s="10">
        <f t="shared" ca="1" si="184"/>
        <v>0</v>
      </c>
      <c r="BO48" s="10">
        <f t="shared" ca="1" si="184"/>
        <v>0</v>
      </c>
      <c r="BP48" s="10">
        <f t="shared" ca="1" si="184"/>
        <v>0</v>
      </c>
      <c r="BQ48" s="10">
        <f t="shared" ca="1" si="184"/>
        <v>0</v>
      </c>
      <c r="BR48" s="10">
        <f t="shared" ca="1" si="184"/>
        <v>0</v>
      </c>
      <c r="BS48" s="10">
        <f t="shared" ca="1" si="184"/>
        <v>0</v>
      </c>
      <c r="BT48" s="10">
        <f t="shared" ca="1" si="184"/>
        <v>0</v>
      </c>
      <c r="BU48" s="10">
        <f t="shared" ref="BU48:CZ48" ca="1" si="185">BU40*$C48*BU$6/12</f>
        <v>0</v>
      </c>
      <c r="BV48" s="10">
        <f t="shared" ca="1" si="185"/>
        <v>0</v>
      </c>
      <c r="BW48" s="10">
        <f t="shared" ca="1" si="185"/>
        <v>0</v>
      </c>
      <c r="BX48" s="10">
        <f t="shared" ca="1" si="185"/>
        <v>0</v>
      </c>
      <c r="BY48" s="10">
        <f t="shared" ca="1" si="185"/>
        <v>0</v>
      </c>
      <c r="BZ48" s="10">
        <f t="shared" ca="1" si="185"/>
        <v>0</v>
      </c>
      <c r="CA48" s="10">
        <f t="shared" ca="1" si="185"/>
        <v>0</v>
      </c>
      <c r="CB48" s="10">
        <f t="shared" ca="1" si="185"/>
        <v>0</v>
      </c>
      <c r="CC48" s="10">
        <f t="shared" ca="1" si="185"/>
        <v>0</v>
      </c>
      <c r="CD48" s="10">
        <f t="shared" ca="1" si="185"/>
        <v>0</v>
      </c>
      <c r="CE48" s="10">
        <f t="shared" ca="1" si="185"/>
        <v>0</v>
      </c>
      <c r="CF48" s="10">
        <f t="shared" ca="1" si="185"/>
        <v>0</v>
      </c>
      <c r="CG48" s="10">
        <f t="shared" ca="1" si="185"/>
        <v>0</v>
      </c>
      <c r="CH48" s="10">
        <f t="shared" ca="1" si="185"/>
        <v>0</v>
      </c>
      <c r="CI48" s="10">
        <f t="shared" ca="1" si="185"/>
        <v>0</v>
      </c>
      <c r="CJ48" s="10">
        <f t="shared" ca="1" si="185"/>
        <v>0</v>
      </c>
      <c r="CK48" s="10">
        <f t="shared" ca="1" si="185"/>
        <v>0</v>
      </c>
      <c r="CL48" s="10">
        <f t="shared" ca="1" si="185"/>
        <v>0</v>
      </c>
      <c r="CM48" s="10">
        <f t="shared" ca="1" si="185"/>
        <v>0</v>
      </c>
      <c r="CN48" s="10">
        <f t="shared" ca="1" si="185"/>
        <v>0</v>
      </c>
      <c r="CO48" s="10">
        <f t="shared" ca="1" si="185"/>
        <v>0</v>
      </c>
      <c r="CP48" s="10">
        <f t="shared" ca="1" si="185"/>
        <v>0</v>
      </c>
      <c r="CQ48" s="10">
        <f t="shared" ca="1" si="185"/>
        <v>0</v>
      </c>
      <c r="CR48" s="10">
        <f t="shared" ca="1" si="185"/>
        <v>0</v>
      </c>
      <c r="CS48" s="10">
        <f t="shared" ca="1" si="185"/>
        <v>0</v>
      </c>
      <c r="CT48" s="10">
        <f t="shared" ca="1" si="185"/>
        <v>0</v>
      </c>
      <c r="CU48" s="10">
        <f t="shared" ca="1" si="185"/>
        <v>0</v>
      </c>
      <c r="CV48" s="10">
        <f t="shared" ca="1" si="185"/>
        <v>0</v>
      </c>
      <c r="CW48" s="10">
        <f t="shared" ca="1" si="185"/>
        <v>0</v>
      </c>
      <c r="CX48" s="10">
        <f t="shared" ca="1" si="185"/>
        <v>0</v>
      </c>
      <c r="CY48" s="10">
        <f t="shared" ca="1" si="185"/>
        <v>0</v>
      </c>
      <c r="CZ48" s="10">
        <f t="shared" ca="1" si="185"/>
        <v>0</v>
      </c>
      <c r="DA48" s="10">
        <f t="shared" ref="DA48:EF48" ca="1" si="186">DA40*$C48*DA$6/12</f>
        <v>0</v>
      </c>
      <c r="DB48" s="10">
        <f t="shared" ca="1" si="186"/>
        <v>0</v>
      </c>
      <c r="DC48" s="10">
        <f t="shared" ca="1" si="186"/>
        <v>0</v>
      </c>
      <c r="DD48" s="10">
        <f t="shared" ca="1" si="186"/>
        <v>0</v>
      </c>
      <c r="DE48" s="10">
        <f t="shared" ca="1" si="186"/>
        <v>0</v>
      </c>
      <c r="DF48" s="10">
        <f t="shared" ca="1" si="186"/>
        <v>0</v>
      </c>
      <c r="DG48" s="10">
        <f t="shared" ca="1" si="186"/>
        <v>0</v>
      </c>
      <c r="DH48" s="10">
        <f t="shared" ca="1" si="186"/>
        <v>0</v>
      </c>
      <c r="DI48" s="10">
        <f t="shared" ca="1" si="186"/>
        <v>0</v>
      </c>
      <c r="DJ48" s="10">
        <f t="shared" ca="1" si="186"/>
        <v>0</v>
      </c>
      <c r="DK48" s="10">
        <f t="shared" ca="1" si="186"/>
        <v>0</v>
      </c>
      <c r="DL48" s="10">
        <f t="shared" ca="1" si="186"/>
        <v>0</v>
      </c>
      <c r="DM48" s="10">
        <f t="shared" ca="1" si="186"/>
        <v>0</v>
      </c>
      <c r="DN48" s="10">
        <f t="shared" ca="1" si="186"/>
        <v>0</v>
      </c>
      <c r="DO48" s="10">
        <f t="shared" ca="1" si="186"/>
        <v>0</v>
      </c>
      <c r="DP48" s="10">
        <f t="shared" ca="1" si="186"/>
        <v>0</v>
      </c>
      <c r="DQ48" s="10">
        <f t="shared" ca="1" si="186"/>
        <v>0</v>
      </c>
      <c r="DR48" s="10">
        <f t="shared" ca="1" si="186"/>
        <v>0</v>
      </c>
      <c r="DS48" s="10">
        <f t="shared" ca="1" si="186"/>
        <v>0</v>
      </c>
      <c r="DT48" s="10">
        <f t="shared" ca="1" si="186"/>
        <v>0</v>
      </c>
      <c r="DU48" s="10">
        <f t="shared" ca="1" si="186"/>
        <v>0</v>
      </c>
      <c r="DV48" s="10">
        <f t="shared" ca="1" si="186"/>
        <v>0</v>
      </c>
      <c r="DW48" s="10">
        <f t="shared" ca="1" si="186"/>
        <v>0</v>
      </c>
      <c r="DX48" s="10">
        <f t="shared" ca="1" si="186"/>
        <v>0</v>
      </c>
      <c r="DY48" s="10">
        <f t="shared" ca="1" si="186"/>
        <v>0</v>
      </c>
      <c r="DZ48" s="10">
        <f t="shared" ca="1" si="186"/>
        <v>0</v>
      </c>
      <c r="EA48" s="10">
        <f t="shared" ca="1" si="186"/>
        <v>0</v>
      </c>
      <c r="EB48" s="10">
        <f t="shared" ca="1" si="186"/>
        <v>0</v>
      </c>
      <c r="EC48" s="10">
        <f t="shared" ca="1" si="186"/>
        <v>0</v>
      </c>
      <c r="ED48" s="10">
        <f t="shared" ca="1" si="186"/>
        <v>0</v>
      </c>
      <c r="EE48" s="10">
        <f t="shared" ca="1" si="186"/>
        <v>0</v>
      </c>
      <c r="EF48" s="10">
        <f t="shared" ca="1" si="186"/>
        <v>0</v>
      </c>
      <c r="EG48" s="10">
        <f t="shared" ref="EG48:EP48" ca="1" si="187">EG40*$C48*EG$6/12</f>
        <v>0</v>
      </c>
      <c r="EH48" s="10">
        <f t="shared" ca="1" si="187"/>
        <v>0</v>
      </c>
      <c r="EI48" s="10">
        <f t="shared" ca="1" si="187"/>
        <v>0</v>
      </c>
      <c r="EJ48" s="10">
        <f t="shared" ca="1" si="187"/>
        <v>0</v>
      </c>
      <c r="EK48" s="10">
        <f t="shared" ca="1" si="187"/>
        <v>0</v>
      </c>
      <c r="EL48" s="10">
        <f t="shared" ca="1" si="187"/>
        <v>0</v>
      </c>
      <c r="EM48" s="10">
        <f t="shared" ca="1" si="187"/>
        <v>0</v>
      </c>
      <c r="EN48" s="10">
        <f t="shared" ca="1" si="187"/>
        <v>0</v>
      </c>
      <c r="EO48" s="10">
        <f t="shared" ca="1" si="187"/>
        <v>0</v>
      </c>
      <c r="EP48" s="10">
        <f t="shared" ca="1" si="187"/>
        <v>0</v>
      </c>
    </row>
    <row r="49" spans="1:146" ht="14.1" customHeight="1">
      <c r="B49" s="1300" t="s">
        <v>1067</v>
      </c>
      <c r="C49" s="719">
        <f ca="1">Assum!G136</f>
        <v>5.5E-2</v>
      </c>
      <c r="D49" s="182" t="s">
        <v>97</v>
      </c>
      <c r="E49" s="433">
        <f t="shared" ca="1" si="182"/>
        <v>1939.289618228775</v>
      </c>
      <c r="H49" s="10"/>
      <c r="I49" s="10"/>
      <c r="J49" s="10"/>
      <c r="K49" s="10">
        <f t="shared" ref="K49:AN49" ca="1" si="188">K41*$C49*K$6/12</f>
        <v>0</v>
      </c>
      <c r="L49" s="10">
        <f t="shared" ca="1" si="188"/>
        <v>0</v>
      </c>
      <c r="M49" s="10">
        <f t="shared" ca="1" si="188"/>
        <v>136.60851341509959</v>
      </c>
      <c r="N49" s="10">
        <f t="shared" ca="1" si="188"/>
        <v>215.18114212189536</v>
      </c>
      <c r="O49" s="10">
        <f t="shared" ca="1" si="188"/>
        <v>370.97967973764457</v>
      </c>
      <c r="P49" s="10">
        <f t="shared" ca="1" si="188"/>
        <v>529.02028295413561</v>
      </c>
      <c r="Q49" s="10">
        <f t="shared" ca="1" si="188"/>
        <v>687.5</v>
      </c>
      <c r="R49" s="10">
        <f t="shared" ca="1" si="188"/>
        <v>0</v>
      </c>
      <c r="S49" s="10">
        <f t="shared" ca="1" si="188"/>
        <v>0</v>
      </c>
      <c r="T49" s="10">
        <f t="shared" ca="1" si="188"/>
        <v>0</v>
      </c>
      <c r="U49" s="10">
        <f t="shared" ca="1" si="188"/>
        <v>0</v>
      </c>
      <c r="V49" s="10">
        <f t="shared" ca="1" si="188"/>
        <v>0</v>
      </c>
      <c r="W49" s="10">
        <f t="shared" ca="1" si="188"/>
        <v>0</v>
      </c>
      <c r="X49" s="10">
        <f t="shared" ca="1" si="188"/>
        <v>0</v>
      </c>
      <c r="Y49" s="10">
        <f t="shared" ca="1" si="188"/>
        <v>0</v>
      </c>
      <c r="Z49" s="10">
        <f t="shared" ca="1" si="188"/>
        <v>0</v>
      </c>
      <c r="AA49" s="10">
        <f t="shared" ca="1" si="188"/>
        <v>0</v>
      </c>
      <c r="AB49" s="10">
        <f t="shared" ca="1" si="188"/>
        <v>0</v>
      </c>
      <c r="AC49" s="10">
        <f t="shared" ca="1" si="188"/>
        <v>0</v>
      </c>
      <c r="AD49" s="10">
        <f t="shared" ca="1" si="188"/>
        <v>0</v>
      </c>
      <c r="AE49" s="10">
        <f t="shared" ca="1" si="188"/>
        <v>0</v>
      </c>
      <c r="AF49" s="10">
        <f t="shared" ca="1" si="188"/>
        <v>0</v>
      </c>
      <c r="AG49" s="10">
        <f t="shared" ca="1" si="188"/>
        <v>0</v>
      </c>
      <c r="AH49" s="10">
        <f t="shared" ca="1" si="188"/>
        <v>0</v>
      </c>
      <c r="AI49" s="10">
        <f t="shared" ca="1" si="188"/>
        <v>0</v>
      </c>
      <c r="AJ49" s="10">
        <f t="shared" ca="1" si="188"/>
        <v>0</v>
      </c>
      <c r="AK49" s="10">
        <f t="shared" ca="1" si="188"/>
        <v>0</v>
      </c>
      <c r="AL49" s="10">
        <f t="shared" ca="1" si="188"/>
        <v>0</v>
      </c>
      <c r="AM49" s="10">
        <f t="shared" ca="1" si="188"/>
        <v>0</v>
      </c>
      <c r="AN49" s="10">
        <f t="shared" ca="1" si="188"/>
        <v>0</v>
      </c>
      <c r="AO49" s="10">
        <f t="shared" ref="AO49:BT49" ca="1" si="189">AO41*$C49*AO$6/12</f>
        <v>0</v>
      </c>
      <c r="AP49" s="10">
        <f t="shared" ca="1" si="189"/>
        <v>0</v>
      </c>
      <c r="AQ49" s="10">
        <f t="shared" ca="1" si="189"/>
        <v>0</v>
      </c>
      <c r="AR49" s="10">
        <f t="shared" ca="1" si="189"/>
        <v>0</v>
      </c>
      <c r="AS49" s="10">
        <f t="shared" ca="1" si="189"/>
        <v>0</v>
      </c>
      <c r="AT49" s="10">
        <f t="shared" ca="1" si="189"/>
        <v>0</v>
      </c>
      <c r="AU49" s="10">
        <f t="shared" ca="1" si="189"/>
        <v>0</v>
      </c>
      <c r="AV49" s="10">
        <f t="shared" ca="1" si="189"/>
        <v>0</v>
      </c>
      <c r="AW49" s="10">
        <f t="shared" ca="1" si="189"/>
        <v>0</v>
      </c>
      <c r="AX49" s="10">
        <f t="shared" ca="1" si="189"/>
        <v>0</v>
      </c>
      <c r="AY49" s="10">
        <f t="shared" ca="1" si="189"/>
        <v>0</v>
      </c>
      <c r="AZ49" s="10">
        <f t="shared" ca="1" si="189"/>
        <v>0</v>
      </c>
      <c r="BA49" s="10">
        <f t="shared" ca="1" si="189"/>
        <v>0</v>
      </c>
      <c r="BB49" s="10">
        <f t="shared" ca="1" si="189"/>
        <v>0</v>
      </c>
      <c r="BC49" s="10">
        <f t="shared" ca="1" si="189"/>
        <v>0</v>
      </c>
      <c r="BD49" s="10">
        <f t="shared" ca="1" si="189"/>
        <v>0</v>
      </c>
      <c r="BE49" s="10">
        <f t="shared" ca="1" si="189"/>
        <v>0</v>
      </c>
      <c r="BF49" s="10">
        <f t="shared" ca="1" si="189"/>
        <v>0</v>
      </c>
      <c r="BG49" s="10">
        <f t="shared" ca="1" si="189"/>
        <v>0</v>
      </c>
      <c r="BH49" s="10">
        <f t="shared" ca="1" si="189"/>
        <v>0</v>
      </c>
      <c r="BI49" s="10">
        <f t="shared" ca="1" si="189"/>
        <v>0</v>
      </c>
      <c r="BJ49" s="10">
        <f t="shared" ca="1" si="189"/>
        <v>0</v>
      </c>
      <c r="BK49" s="10">
        <f t="shared" ca="1" si="189"/>
        <v>0</v>
      </c>
      <c r="BL49" s="10">
        <f t="shared" ca="1" si="189"/>
        <v>0</v>
      </c>
      <c r="BM49" s="10">
        <f t="shared" ca="1" si="189"/>
        <v>0</v>
      </c>
      <c r="BN49" s="10">
        <f t="shared" ca="1" si="189"/>
        <v>0</v>
      </c>
      <c r="BO49" s="10">
        <f t="shared" ca="1" si="189"/>
        <v>0</v>
      </c>
      <c r="BP49" s="10">
        <f t="shared" ca="1" si="189"/>
        <v>0</v>
      </c>
      <c r="BQ49" s="10">
        <f t="shared" ca="1" si="189"/>
        <v>0</v>
      </c>
      <c r="BR49" s="10">
        <f t="shared" ca="1" si="189"/>
        <v>0</v>
      </c>
      <c r="BS49" s="10">
        <f t="shared" ca="1" si="189"/>
        <v>0</v>
      </c>
      <c r="BT49" s="10">
        <f t="shared" ca="1" si="189"/>
        <v>0</v>
      </c>
      <c r="BU49" s="10">
        <f t="shared" ref="BU49:CZ49" ca="1" si="190">BU41*$C49*BU$6/12</f>
        <v>0</v>
      </c>
      <c r="BV49" s="10">
        <f t="shared" ca="1" si="190"/>
        <v>0</v>
      </c>
      <c r="BW49" s="10">
        <f t="shared" ca="1" si="190"/>
        <v>0</v>
      </c>
      <c r="BX49" s="10">
        <f t="shared" ca="1" si="190"/>
        <v>0</v>
      </c>
      <c r="BY49" s="10">
        <f t="shared" ca="1" si="190"/>
        <v>0</v>
      </c>
      <c r="BZ49" s="10">
        <f t="shared" ca="1" si="190"/>
        <v>0</v>
      </c>
      <c r="CA49" s="10">
        <f t="shared" ca="1" si="190"/>
        <v>0</v>
      </c>
      <c r="CB49" s="10">
        <f t="shared" ca="1" si="190"/>
        <v>0</v>
      </c>
      <c r="CC49" s="10">
        <f t="shared" ca="1" si="190"/>
        <v>0</v>
      </c>
      <c r="CD49" s="10">
        <f t="shared" ca="1" si="190"/>
        <v>0</v>
      </c>
      <c r="CE49" s="10">
        <f t="shared" ca="1" si="190"/>
        <v>0</v>
      </c>
      <c r="CF49" s="10">
        <f t="shared" ca="1" si="190"/>
        <v>0</v>
      </c>
      <c r="CG49" s="10">
        <f t="shared" ca="1" si="190"/>
        <v>0</v>
      </c>
      <c r="CH49" s="10">
        <f t="shared" ca="1" si="190"/>
        <v>0</v>
      </c>
      <c r="CI49" s="10">
        <f t="shared" ca="1" si="190"/>
        <v>0</v>
      </c>
      <c r="CJ49" s="10">
        <f t="shared" ca="1" si="190"/>
        <v>0</v>
      </c>
      <c r="CK49" s="10">
        <f t="shared" ca="1" si="190"/>
        <v>0</v>
      </c>
      <c r="CL49" s="10">
        <f t="shared" ca="1" si="190"/>
        <v>0</v>
      </c>
      <c r="CM49" s="10">
        <f t="shared" ca="1" si="190"/>
        <v>0</v>
      </c>
      <c r="CN49" s="10">
        <f t="shared" ca="1" si="190"/>
        <v>0</v>
      </c>
      <c r="CO49" s="10">
        <f t="shared" ca="1" si="190"/>
        <v>0</v>
      </c>
      <c r="CP49" s="10">
        <f t="shared" ca="1" si="190"/>
        <v>0</v>
      </c>
      <c r="CQ49" s="10">
        <f t="shared" ca="1" si="190"/>
        <v>0</v>
      </c>
      <c r="CR49" s="10">
        <f t="shared" ca="1" si="190"/>
        <v>0</v>
      </c>
      <c r="CS49" s="10">
        <f t="shared" ca="1" si="190"/>
        <v>0</v>
      </c>
      <c r="CT49" s="10">
        <f t="shared" ca="1" si="190"/>
        <v>0</v>
      </c>
      <c r="CU49" s="10">
        <f t="shared" ca="1" si="190"/>
        <v>0</v>
      </c>
      <c r="CV49" s="10">
        <f t="shared" ca="1" si="190"/>
        <v>0</v>
      </c>
      <c r="CW49" s="10">
        <f t="shared" ca="1" si="190"/>
        <v>0</v>
      </c>
      <c r="CX49" s="10">
        <f t="shared" ca="1" si="190"/>
        <v>0</v>
      </c>
      <c r="CY49" s="10">
        <f t="shared" ca="1" si="190"/>
        <v>0</v>
      </c>
      <c r="CZ49" s="10">
        <f t="shared" ca="1" si="190"/>
        <v>0</v>
      </c>
      <c r="DA49" s="10">
        <f t="shared" ref="DA49:EF49" ca="1" si="191">DA41*$C49*DA$6/12</f>
        <v>0</v>
      </c>
      <c r="DB49" s="10">
        <f t="shared" ca="1" si="191"/>
        <v>0</v>
      </c>
      <c r="DC49" s="10">
        <f t="shared" ca="1" si="191"/>
        <v>0</v>
      </c>
      <c r="DD49" s="10">
        <f t="shared" ca="1" si="191"/>
        <v>0</v>
      </c>
      <c r="DE49" s="10">
        <f t="shared" ca="1" si="191"/>
        <v>0</v>
      </c>
      <c r="DF49" s="10">
        <f t="shared" ca="1" si="191"/>
        <v>0</v>
      </c>
      <c r="DG49" s="10">
        <f t="shared" ca="1" si="191"/>
        <v>0</v>
      </c>
      <c r="DH49" s="10">
        <f t="shared" ca="1" si="191"/>
        <v>0</v>
      </c>
      <c r="DI49" s="10">
        <f t="shared" ca="1" si="191"/>
        <v>0</v>
      </c>
      <c r="DJ49" s="10">
        <f t="shared" ca="1" si="191"/>
        <v>0</v>
      </c>
      <c r="DK49" s="10">
        <f t="shared" ca="1" si="191"/>
        <v>0</v>
      </c>
      <c r="DL49" s="10">
        <f t="shared" ca="1" si="191"/>
        <v>0</v>
      </c>
      <c r="DM49" s="10">
        <f t="shared" ca="1" si="191"/>
        <v>0</v>
      </c>
      <c r="DN49" s="10">
        <f t="shared" ca="1" si="191"/>
        <v>0</v>
      </c>
      <c r="DO49" s="10">
        <f t="shared" ca="1" si="191"/>
        <v>0</v>
      </c>
      <c r="DP49" s="10">
        <f t="shared" ca="1" si="191"/>
        <v>0</v>
      </c>
      <c r="DQ49" s="10">
        <f t="shared" ca="1" si="191"/>
        <v>0</v>
      </c>
      <c r="DR49" s="10">
        <f t="shared" ca="1" si="191"/>
        <v>0</v>
      </c>
      <c r="DS49" s="10">
        <f t="shared" ca="1" si="191"/>
        <v>0</v>
      </c>
      <c r="DT49" s="10">
        <f t="shared" ca="1" si="191"/>
        <v>0</v>
      </c>
      <c r="DU49" s="10">
        <f t="shared" ca="1" si="191"/>
        <v>0</v>
      </c>
      <c r="DV49" s="10">
        <f t="shared" ca="1" si="191"/>
        <v>0</v>
      </c>
      <c r="DW49" s="10">
        <f t="shared" ca="1" si="191"/>
        <v>0</v>
      </c>
      <c r="DX49" s="10">
        <f t="shared" ca="1" si="191"/>
        <v>0</v>
      </c>
      <c r="DY49" s="10">
        <f t="shared" ca="1" si="191"/>
        <v>0</v>
      </c>
      <c r="DZ49" s="10">
        <f t="shared" ca="1" si="191"/>
        <v>0</v>
      </c>
      <c r="EA49" s="10">
        <f t="shared" ca="1" si="191"/>
        <v>0</v>
      </c>
      <c r="EB49" s="10">
        <f t="shared" ca="1" si="191"/>
        <v>0</v>
      </c>
      <c r="EC49" s="10">
        <f t="shared" ca="1" si="191"/>
        <v>0</v>
      </c>
      <c r="ED49" s="10">
        <f t="shared" ca="1" si="191"/>
        <v>0</v>
      </c>
      <c r="EE49" s="10">
        <f t="shared" ca="1" si="191"/>
        <v>0</v>
      </c>
      <c r="EF49" s="10">
        <f t="shared" ca="1" si="191"/>
        <v>0</v>
      </c>
      <c r="EG49" s="10">
        <f t="shared" ref="EG49:EP49" ca="1" si="192">EG41*$C49*EG$6/12</f>
        <v>0</v>
      </c>
      <c r="EH49" s="10">
        <f t="shared" ca="1" si="192"/>
        <v>0</v>
      </c>
      <c r="EI49" s="10">
        <f t="shared" ca="1" si="192"/>
        <v>0</v>
      </c>
      <c r="EJ49" s="10">
        <f t="shared" ca="1" si="192"/>
        <v>0</v>
      </c>
      <c r="EK49" s="10">
        <f t="shared" ca="1" si="192"/>
        <v>0</v>
      </c>
      <c r="EL49" s="10">
        <f t="shared" ca="1" si="192"/>
        <v>0</v>
      </c>
      <c r="EM49" s="10">
        <f t="shared" ca="1" si="192"/>
        <v>0</v>
      </c>
      <c r="EN49" s="10">
        <f t="shared" ca="1" si="192"/>
        <v>0</v>
      </c>
      <c r="EO49" s="10">
        <f t="shared" ca="1" si="192"/>
        <v>0</v>
      </c>
      <c r="EP49" s="10">
        <f t="shared" ca="1" si="192"/>
        <v>0</v>
      </c>
    </row>
    <row r="50" spans="1:146" ht="14.1" customHeight="1">
      <c r="B50" s="1300" t="s">
        <v>1068</v>
      </c>
      <c r="C50" s="719">
        <f ca="1">Assum!H136</f>
        <v>5.5E-2</v>
      </c>
      <c r="D50" s="182" t="s">
        <v>97</v>
      </c>
      <c r="E50" s="433">
        <f t="shared" ca="1" si="182"/>
        <v>17.339983477294272</v>
      </c>
      <c r="H50" s="10"/>
      <c r="I50" s="10"/>
      <c r="J50" s="10"/>
      <c r="K50" s="10">
        <f t="shared" ref="K50:AN50" ca="1" si="193">K42*$C50*K$6/12</f>
        <v>0</v>
      </c>
      <c r="L50" s="10">
        <f t="shared" ca="1" si="193"/>
        <v>0</v>
      </c>
      <c r="M50" s="10">
        <f t="shared" ca="1" si="193"/>
        <v>0</v>
      </c>
      <c r="N50" s="10">
        <f t="shared" ca="1" si="193"/>
        <v>0</v>
      </c>
      <c r="O50" s="10">
        <f t="shared" ca="1" si="193"/>
        <v>0</v>
      </c>
      <c r="P50" s="10">
        <f t="shared" ca="1" si="193"/>
        <v>0</v>
      </c>
      <c r="Q50" s="10">
        <f t="shared" ca="1" si="193"/>
        <v>17.339983477294272</v>
      </c>
      <c r="R50" s="10">
        <f t="shared" ca="1" si="193"/>
        <v>0</v>
      </c>
      <c r="S50" s="10">
        <f t="shared" ca="1" si="193"/>
        <v>0</v>
      </c>
      <c r="T50" s="10">
        <f t="shared" ca="1" si="193"/>
        <v>0</v>
      </c>
      <c r="U50" s="10">
        <f t="shared" ca="1" si="193"/>
        <v>0</v>
      </c>
      <c r="V50" s="10">
        <f t="shared" ca="1" si="193"/>
        <v>0</v>
      </c>
      <c r="W50" s="10">
        <f t="shared" ca="1" si="193"/>
        <v>0</v>
      </c>
      <c r="X50" s="10">
        <f t="shared" ca="1" si="193"/>
        <v>0</v>
      </c>
      <c r="Y50" s="10">
        <f t="shared" ca="1" si="193"/>
        <v>0</v>
      </c>
      <c r="Z50" s="10">
        <f t="shared" ca="1" si="193"/>
        <v>0</v>
      </c>
      <c r="AA50" s="10">
        <f t="shared" ca="1" si="193"/>
        <v>0</v>
      </c>
      <c r="AB50" s="10">
        <f t="shared" ca="1" si="193"/>
        <v>0</v>
      </c>
      <c r="AC50" s="10">
        <f t="shared" ca="1" si="193"/>
        <v>0</v>
      </c>
      <c r="AD50" s="10">
        <f t="shared" ca="1" si="193"/>
        <v>0</v>
      </c>
      <c r="AE50" s="10">
        <f t="shared" ca="1" si="193"/>
        <v>0</v>
      </c>
      <c r="AF50" s="10">
        <f t="shared" ca="1" si="193"/>
        <v>0</v>
      </c>
      <c r="AG50" s="10">
        <f t="shared" ca="1" si="193"/>
        <v>0</v>
      </c>
      <c r="AH50" s="10">
        <f t="shared" ca="1" si="193"/>
        <v>0</v>
      </c>
      <c r="AI50" s="10">
        <f t="shared" ca="1" si="193"/>
        <v>0</v>
      </c>
      <c r="AJ50" s="10">
        <f t="shared" ca="1" si="193"/>
        <v>0</v>
      </c>
      <c r="AK50" s="10">
        <f t="shared" ca="1" si="193"/>
        <v>0</v>
      </c>
      <c r="AL50" s="10">
        <f t="shared" ca="1" si="193"/>
        <v>0</v>
      </c>
      <c r="AM50" s="10">
        <f t="shared" ca="1" si="193"/>
        <v>0</v>
      </c>
      <c r="AN50" s="10">
        <f t="shared" ca="1" si="193"/>
        <v>0</v>
      </c>
      <c r="AO50" s="10">
        <f t="shared" ref="AO50:BT50" ca="1" si="194">AO42*$C50*AO$6/12</f>
        <v>0</v>
      </c>
      <c r="AP50" s="10">
        <f t="shared" ca="1" si="194"/>
        <v>0</v>
      </c>
      <c r="AQ50" s="10">
        <f t="shared" ca="1" si="194"/>
        <v>0</v>
      </c>
      <c r="AR50" s="10">
        <f t="shared" ca="1" si="194"/>
        <v>0</v>
      </c>
      <c r="AS50" s="10">
        <f t="shared" ca="1" si="194"/>
        <v>0</v>
      </c>
      <c r="AT50" s="10">
        <f t="shared" ca="1" si="194"/>
        <v>0</v>
      </c>
      <c r="AU50" s="10">
        <f t="shared" ca="1" si="194"/>
        <v>0</v>
      </c>
      <c r="AV50" s="10">
        <f t="shared" ca="1" si="194"/>
        <v>0</v>
      </c>
      <c r="AW50" s="10">
        <f t="shared" ca="1" si="194"/>
        <v>0</v>
      </c>
      <c r="AX50" s="10">
        <f t="shared" ca="1" si="194"/>
        <v>0</v>
      </c>
      <c r="AY50" s="10">
        <f t="shared" ca="1" si="194"/>
        <v>0</v>
      </c>
      <c r="AZ50" s="10">
        <f t="shared" ca="1" si="194"/>
        <v>0</v>
      </c>
      <c r="BA50" s="10">
        <f t="shared" ca="1" si="194"/>
        <v>0</v>
      </c>
      <c r="BB50" s="10">
        <f t="shared" ca="1" si="194"/>
        <v>0</v>
      </c>
      <c r="BC50" s="10">
        <f t="shared" ca="1" si="194"/>
        <v>0</v>
      </c>
      <c r="BD50" s="10">
        <f t="shared" ca="1" si="194"/>
        <v>0</v>
      </c>
      <c r="BE50" s="10">
        <f t="shared" ca="1" si="194"/>
        <v>0</v>
      </c>
      <c r="BF50" s="10">
        <f t="shared" ca="1" si="194"/>
        <v>0</v>
      </c>
      <c r="BG50" s="10">
        <f t="shared" ca="1" si="194"/>
        <v>0</v>
      </c>
      <c r="BH50" s="10">
        <f t="shared" ca="1" si="194"/>
        <v>0</v>
      </c>
      <c r="BI50" s="10">
        <f t="shared" ca="1" si="194"/>
        <v>0</v>
      </c>
      <c r="BJ50" s="10">
        <f t="shared" ca="1" si="194"/>
        <v>0</v>
      </c>
      <c r="BK50" s="10">
        <f t="shared" ca="1" si="194"/>
        <v>0</v>
      </c>
      <c r="BL50" s="10">
        <f t="shared" ca="1" si="194"/>
        <v>0</v>
      </c>
      <c r="BM50" s="10">
        <f t="shared" ca="1" si="194"/>
        <v>0</v>
      </c>
      <c r="BN50" s="10">
        <f t="shared" ca="1" si="194"/>
        <v>0</v>
      </c>
      <c r="BO50" s="10">
        <f t="shared" ca="1" si="194"/>
        <v>0</v>
      </c>
      <c r="BP50" s="10">
        <f t="shared" ca="1" si="194"/>
        <v>0</v>
      </c>
      <c r="BQ50" s="10">
        <f t="shared" ca="1" si="194"/>
        <v>0</v>
      </c>
      <c r="BR50" s="10">
        <f t="shared" ca="1" si="194"/>
        <v>0</v>
      </c>
      <c r="BS50" s="10">
        <f t="shared" ca="1" si="194"/>
        <v>0</v>
      </c>
      <c r="BT50" s="10">
        <f t="shared" ca="1" si="194"/>
        <v>0</v>
      </c>
      <c r="BU50" s="10">
        <f t="shared" ref="BU50:CZ50" ca="1" si="195">BU42*$C50*BU$6/12</f>
        <v>0</v>
      </c>
      <c r="BV50" s="10">
        <f t="shared" ca="1" si="195"/>
        <v>0</v>
      </c>
      <c r="BW50" s="10">
        <f t="shared" ca="1" si="195"/>
        <v>0</v>
      </c>
      <c r="BX50" s="10">
        <f t="shared" ca="1" si="195"/>
        <v>0</v>
      </c>
      <c r="BY50" s="10">
        <f t="shared" ca="1" si="195"/>
        <v>0</v>
      </c>
      <c r="BZ50" s="10">
        <f t="shared" ca="1" si="195"/>
        <v>0</v>
      </c>
      <c r="CA50" s="10">
        <f t="shared" ca="1" si="195"/>
        <v>0</v>
      </c>
      <c r="CB50" s="10">
        <f t="shared" ca="1" si="195"/>
        <v>0</v>
      </c>
      <c r="CC50" s="10">
        <f t="shared" ca="1" si="195"/>
        <v>0</v>
      </c>
      <c r="CD50" s="10">
        <f t="shared" ca="1" si="195"/>
        <v>0</v>
      </c>
      <c r="CE50" s="10">
        <f t="shared" ca="1" si="195"/>
        <v>0</v>
      </c>
      <c r="CF50" s="10">
        <f t="shared" ca="1" si="195"/>
        <v>0</v>
      </c>
      <c r="CG50" s="10">
        <f t="shared" ca="1" si="195"/>
        <v>0</v>
      </c>
      <c r="CH50" s="10">
        <f t="shared" ca="1" si="195"/>
        <v>0</v>
      </c>
      <c r="CI50" s="10">
        <f t="shared" ca="1" si="195"/>
        <v>0</v>
      </c>
      <c r="CJ50" s="10">
        <f t="shared" ca="1" si="195"/>
        <v>0</v>
      </c>
      <c r="CK50" s="10">
        <f t="shared" ca="1" si="195"/>
        <v>0</v>
      </c>
      <c r="CL50" s="10">
        <f t="shared" ca="1" si="195"/>
        <v>0</v>
      </c>
      <c r="CM50" s="10">
        <f t="shared" ca="1" si="195"/>
        <v>0</v>
      </c>
      <c r="CN50" s="10">
        <f t="shared" ca="1" si="195"/>
        <v>0</v>
      </c>
      <c r="CO50" s="10">
        <f t="shared" ca="1" si="195"/>
        <v>0</v>
      </c>
      <c r="CP50" s="10">
        <f t="shared" ca="1" si="195"/>
        <v>0</v>
      </c>
      <c r="CQ50" s="10">
        <f t="shared" ca="1" si="195"/>
        <v>0</v>
      </c>
      <c r="CR50" s="10">
        <f t="shared" ca="1" si="195"/>
        <v>0</v>
      </c>
      <c r="CS50" s="10">
        <f t="shared" ca="1" si="195"/>
        <v>0</v>
      </c>
      <c r="CT50" s="10">
        <f t="shared" ca="1" si="195"/>
        <v>0</v>
      </c>
      <c r="CU50" s="10">
        <f t="shared" ca="1" si="195"/>
        <v>0</v>
      </c>
      <c r="CV50" s="10">
        <f t="shared" ca="1" si="195"/>
        <v>0</v>
      </c>
      <c r="CW50" s="10">
        <f t="shared" ca="1" si="195"/>
        <v>0</v>
      </c>
      <c r="CX50" s="10">
        <f t="shared" ca="1" si="195"/>
        <v>0</v>
      </c>
      <c r="CY50" s="10">
        <f t="shared" ca="1" si="195"/>
        <v>0</v>
      </c>
      <c r="CZ50" s="10">
        <f t="shared" ca="1" si="195"/>
        <v>0</v>
      </c>
      <c r="DA50" s="10">
        <f t="shared" ref="DA50:EF50" ca="1" si="196">DA42*$C50*DA$6/12</f>
        <v>0</v>
      </c>
      <c r="DB50" s="10">
        <f t="shared" ca="1" si="196"/>
        <v>0</v>
      </c>
      <c r="DC50" s="10">
        <f t="shared" ca="1" si="196"/>
        <v>0</v>
      </c>
      <c r="DD50" s="10">
        <f t="shared" ca="1" si="196"/>
        <v>0</v>
      </c>
      <c r="DE50" s="10">
        <f t="shared" ca="1" si="196"/>
        <v>0</v>
      </c>
      <c r="DF50" s="10">
        <f t="shared" ca="1" si="196"/>
        <v>0</v>
      </c>
      <c r="DG50" s="10">
        <f t="shared" ca="1" si="196"/>
        <v>0</v>
      </c>
      <c r="DH50" s="10">
        <f t="shared" ca="1" si="196"/>
        <v>0</v>
      </c>
      <c r="DI50" s="10">
        <f t="shared" ca="1" si="196"/>
        <v>0</v>
      </c>
      <c r="DJ50" s="10">
        <f t="shared" ca="1" si="196"/>
        <v>0</v>
      </c>
      <c r="DK50" s="10">
        <f t="shared" ca="1" si="196"/>
        <v>0</v>
      </c>
      <c r="DL50" s="10">
        <f t="shared" ca="1" si="196"/>
        <v>0</v>
      </c>
      <c r="DM50" s="10">
        <f t="shared" ca="1" si="196"/>
        <v>0</v>
      </c>
      <c r="DN50" s="10">
        <f t="shared" ca="1" si="196"/>
        <v>0</v>
      </c>
      <c r="DO50" s="10">
        <f t="shared" ca="1" si="196"/>
        <v>0</v>
      </c>
      <c r="DP50" s="10">
        <f t="shared" ca="1" si="196"/>
        <v>0</v>
      </c>
      <c r="DQ50" s="10">
        <f t="shared" ca="1" si="196"/>
        <v>0</v>
      </c>
      <c r="DR50" s="10">
        <f t="shared" ca="1" si="196"/>
        <v>0</v>
      </c>
      <c r="DS50" s="10">
        <f t="shared" ca="1" si="196"/>
        <v>0</v>
      </c>
      <c r="DT50" s="10">
        <f t="shared" ca="1" si="196"/>
        <v>0</v>
      </c>
      <c r="DU50" s="10">
        <f t="shared" ca="1" si="196"/>
        <v>0</v>
      </c>
      <c r="DV50" s="10">
        <f t="shared" ca="1" si="196"/>
        <v>0</v>
      </c>
      <c r="DW50" s="10">
        <f t="shared" ca="1" si="196"/>
        <v>0</v>
      </c>
      <c r="DX50" s="10">
        <f t="shared" ca="1" si="196"/>
        <v>0</v>
      </c>
      <c r="DY50" s="10">
        <f t="shared" ca="1" si="196"/>
        <v>0</v>
      </c>
      <c r="DZ50" s="10">
        <f t="shared" ca="1" si="196"/>
        <v>0</v>
      </c>
      <c r="EA50" s="10">
        <f t="shared" ca="1" si="196"/>
        <v>0</v>
      </c>
      <c r="EB50" s="10">
        <f t="shared" ca="1" si="196"/>
        <v>0</v>
      </c>
      <c r="EC50" s="10">
        <f t="shared" ca="1" si="196"/>
        <v>0</v>
      </c>
      <c r="ED50" s="10">
        <f t="shared" ca="1" si="196"/>
        <v>0</v>
      </c>
      <c r="EE50" s="10">
        <f t="shared" ca="1" si="196"/>
        <v>0</v>
      </c>
      <c r="EF50" s="10">
        <f t="shared" ca="1" si="196"/>
        <v>0</v>
      </c>
      <c r="EG50" s="10">
        <f t="shared" ref="EG50:EP50" ca="1" si="197">EG42*$C50*EG$6/12</f>
        <v>0</v>
      </c>
      <c r="EH50" s="10">
        <f t="shared" ca="1" si="197"/>
        <v>0</v>
      </c>
      <c r="EI50" s="10">
        <f t="shared" ca="1" si="197"/>
        <v>0</v>
      </c>
      <c r="EJ50" s="10">
        <f t="shared" ca="1" si="197"/>
        <v>0</v>
      </c>
      <c r="EK50" s="10">
        <f t="shared" ca="1" si="197"/>
        <v>0</v>
      </c>
      <c r="EL50" s="10">
        <f t="shared" ca="1" si="197"/>
        <v>0</v>
      </c>
      <c r="EM50" s="10">
        <f t="shared" ca="1" si="197"/>
        <v>0</v>
      </c>
      <c r="EN50" s="10">
        <f t="shared" ca="1" si="197"/>
        <v>0</v>
      </c>
      <c r="EO50" s="10">
        <f t="shared" ca="1" si="197"/>
        <v>0</v>
      </c>
      <c r="EP50" s="10">
        <f t="shared" ca="1" si="197"/>
        <v>0</v>
      </c>
    </row>
    <row r="51" spans="1:146" ht="14.1" customHeight="1">
      <c r="B51" s="1300" t="s">
        <v>1069</v>
      </c>
      <c r="C51" s="719">
        <f ca="1">Assum!I136</f>
        <v>2.2499999999999999E-2</v>
      </c>
      <c r="D51" s="182" t="s">
        <v>97</v>
      </c>
      <c r="E51" s="433">
        <f t="shared" ref="E51" ca="1" si="198">SUM(G51:AD51)</f>
        <v>0</v>
      </c>
      <c r="H51" s="10"/>
      <c r="I51" s="10"/>
      <c r="J51" s="10"/>
      <c r="K51" s="10">
        <f t="shared" ref="K51:AN51" ca="1" si="199">K43*$C51*K$6/12</f>
        <v>0</v>
      </c>
      <c r="L51" s="10">
        <f t="shared" ca="1" si="199"/>
        <v>0</v>
      </c>
      <c r="M51" s="10">
        <f t="shared" ca="1" si="199"/>
        <v>0</v>
      </c>
      <c r="N51" s="10">
        <f t="shared" ca="1" si="199"/>
        <v>0</v>
      </c>
      <c r="O51" s="10">
        <f t="shared" ca="1" si="199"/>
        <v>0</v>
      </c>
      <c r="P51" s="10">
        <f t="shared" ca="1" si="199"/>
        <v>0</v>
      </c>
      <c r="Q51" s="10">
        <f t="shared" ca="1" si="199"/>
        <v>0</v>
      </c>
      <c r="R51" s="10">
        <f t="shared" ca="1" si="199"/>
        <v>0</v>
      </c>
      <c r="S51" s="10">
        <f t="shared" ca="1" si="199"/>
        <v>0</v>
      </c>
      <c r="T51" s="10">
        <f t="shared" ca="1" si="199"/>
        <v>0</v>
      </c>
      <c r="U51" s="10">
        <f t="shared" ca="1" si="199"/>
        <v>0</v>
      </c>
      <c r="V51" s="10">
        <f t="shared" ca="1" si="199"/>
        <v>0</v>
      </c>
      <c r="W51" s="10">
        <f t="shared" ca="1" si="199"/>
        <v>0</v>
      </c>
      <c r="X51" s="10">
        <f t="shared" ca="1" si="199"/>
        <v>0</v>
      </c>
      <c r="Y51" s="10">
        <f t="shared" ca="1" si="199"/>
        <v>0</v>
      </c>
      <c r="Z51" s="10">
        <f t="shared" ca="1" si="199"/>
        <v>0</v>
      </c>
      <c r="AA51" s="10">
        <f t="shared" ca="1" si="199"/>
        <v>0</v>
      </c>
      <c r="AB51" s="10">
        <f t="shared" ca="1" si="199"/>
        <v>0</v>
      </c>
      <c r="AC51" s="10">
        <f t="shared" ca="1" si="199"/>
        <v>0</v>
      </c>
      <c r="AD51" s="10">
        <f t="shared" ca="1" si="199"/>
        <v>0</v>
      </c>
      <c r="AE51" s="10">
        <f t="shared" ca="1" si="199"/>
        <v>0</v>
      </c>
      <c r="AF51" s="10">
        <f t="shared" ca="1" si="199"/>
        <v>0</v>
      </c>
      <c r="AG51" s="10">
        <f t="shared" ca="1" si="199"/>
        <v>0</v>
      </c>
      <c r="AH51" s="10">
        <f t="shared" ca="1" si="199"/>
        <v>0</v>
      </c>
      <c r="AI51" s="10">
        <f t="shared" ca="1" si="199"/>
        <v>0</v>
      </c>
      <c r="AJ51" s="10">
        <f t="shared" ca="1" si="199"/>
        <v>0</v>
      </c>
      <c r="AK51" s="10">
        <f t="shared" ca="1" si="199"/>
        <v>0</v>
      </c>
      <c r="AL51" s="10">
        <f t="shared" ca="1" si="199"/>
        <v>0</v>
      </c>
      <c r="AM51" s="10">
        <f t="shared" ca="1" si="199"/>
        <v>0</v>
      </c>
      <c r="AN51" s="10">
        <f t="shared" ca="1" si="199"/>
        <v>0</v>
      </c>
      <c r="AO51" s="10">
        <f t="shared" ref="AO51:BT51" ca="1" si="200">AO43*$C51*AO$6/12</f>
        <v>0</v>
      </c>
      <c r="AP51" s="10">
        <f t="shared" ca="1" si="200"/>
        <v>0</v>
      </c>
      <c r="AQ51" s="10">
        <f t="shared" ca="1" si="200"/>
        <v>0</v>
      </c>
      <c r="AR51" s="10">
        <f t="shared" ca="1" si="200"/>
        <v>0</v>
      </c>
      <c r="AS51" s="10">
        <f t="shared" ca="1" si="200"/>
        <v>0</v>
      </c>
      <c r="AT51" s="10">
        <f t="shared" ca="1" si="200"/>
        <v>0</v>
      </c>
      <c r="AU51" s="10">
        <f t="shared" ca="1" si="200"/>
        <v>0</v>
      </c>
      <c r="AV51" s="10">
        <f t="shared" ca="1" si="200"/>
        <v>0</v>
      </c>
      <c r="AW51" s="10">
        <f t="shared" ca="1" si="200"/>
        <v>0</v>
      </c>
      <c r="AX51" s="10">
        <f t="shared" ca="1" si="200"/>
        <v>0</v>
      </c>
      <c r="AY51" s="10">
        <f t="shared" ca="1" si="200"/>
        <v>0</v>
      </c>
      <c r="AZ51" s="10">
        <f t="shared" ca="1" si="200"/>
        <v>0</v>
      </c>
      <c r="BA51" s="10">
        <f t="shared" ca="1" si="200"/>
        <v>0</v>
      </c>
      <c r="BB51" s="10">
        <f t="shared" ca="1" si="200"/>
        <v>0</v>
      </c>
      <c r="BC51" s="10">
        <f t="shared" ca="1" si="200"/>
        <v>0</v>
      </c>
      <c r="BD51" s="10">
        <f t="shared" ca="1" si="200"/>
        <v>0</v>
      </c>
      <c r="BE51" s="10">
        <f t="shared" ca="1" si="200"/>
        <v>0</v>
      </c>
      <c r="BF51" s="10">
        <f t="shared" ca="1" si="200"/>
        <v>0</v>
      </c>
      <c r="BG51" s="10">
        <f t="shared" ca="1" si="200"/>
        <v>0</v>
      </c>
      <c r="BH51" s="10">
        <f t="shared" ca="1" si="200"/>
        <v>0</v>
      </c>
      <c r="BI51" s="10">
        <f t="shared" ca="1" si="200"/>
        <v>0</v>
      </c>
      <c r="BJ51" s="10">
        <f t="shared" ca="1" si="200"/>
        <v>0</v>
      </c>
      <c r="BK51" s="10">
        <f t="shared" ca="1" si="200"/>
        <v>0</v>
      </c>
      <c r="BL51" s="10">
        <f t="shared" ca="1" si="200"/>
        <v>0</v>
      </c>
      <c r="BM51" s="10">
        <f t="shared" ca="1" si="200"/>
        <v>0</v>
      </c>
      <c r="BN51" s="10">
        <f t="shared" ca="1" si="200"/>
        <v>0</v>
      </c>
      <c r="BO51" s="10">
        <f t="shared" ca="1" si="200"/>
        <v>0</v>
      </c>
      <c r="BP51" s="10">
        <f t="shared" ca="1" si="200"/>
        <v>0</v>
      </c>
      <c r="BQ51" s="10">
        <f t="shared" ca="1" si="200"/>
        <v>0</v>
      </c>
      <c r="BR51" s="10">
        <f t="shared" ca="1" si="200"/>
        <v>0</v>
      </c>
      <c r="BS51" s="10">
        <f t="shared" ca="1" si="200"/>
        <v>0</v>
      </c>
      <c r="BT51" s="10">
        <f t="shared" ca="1" si="200"/>
        <v>0</v>
      </c>
      <c r="BU51" s="10">
        <f t="shared" ref="BU51:CZ51" ca="1" si="201">BU43*$C51*BU$6/12</f>
        <v>0</v>
      </c>
      <c r="BV51" s="10">
        <f t="shared" ca="1" si="201"/>
        <v>0</v>
      </c>
      <c r="BW51" s="10">
        <f t="shared" ca="1" si="201"/>
        <v>0</v>
      </c>
      <c r="BX51" s="10">
        <f t="shared" ca="1" si="201"/>
        <v>0</v>
      </c>
      <c r="BY51" s="10">
        <f t="shared" ca="1" si="201"/>
        <v>0</v>
      </c>
      <c r="BZ51" s="10">
        <f t="shared" ca="1" si="201"/>
        <v>0</v>
      </c>
      <c r="CA51" s="10">
        <f t="shared" ca="1" si="201"/>
        <v>0</v>
      </c>
      <c r="CB51" s="10">
        <f t="shared" ca="1" si="201"/>
        <v>0</v>
      </c>
      <c r="CC51" s="10">
        <f t="shared" ca="1" si="201"/>
        <v>0</v>
      </c>
      <c r="CD51" s="10">
        <f t="shared" ca="1" si="201"/>
        <v>0</v>
      </c>
      <c r="CE51" s="10">
        <f t="shared" ca="1" si="201"/>
        <v>0</v>
      </c>
      <c r="CF51" s="10">
        <f t="shared" ca="1" si="201"/>
        <v>0</v>
      </c>
      <c r="CG51" s="10">
        <f t="shared" ca="1" si="201"/>
        <v>0</v>
      </c>
      <c r="CH51" s="10">
        <f t="shared" ca="1" si="201"/>
        <v>0</v>
      </c>
      <c r="CI51" s="10">
        <f t="shared" ca="1" si="201"/>
        <v>0</v>
      </c>
      <c r="CJ51" s="10">
        <f t="shared" ca="1" si="201"/>
        <v>0</v>
      </c>
      <c r="CK51" s="10">
        <f t="shared" ca="1" si="201"/>
        <v>0</v>
      </c>
      <c r="CL51" s="10">
        <f t="shared" ca="1" si="201"/>
        <v>0</v>
      </c>
      <c r="CM51" s="10">
        <f t="shared" ca="1" si="201"/>
        <v>0</v>
      </c>
      <c r="CN51" s="10">
        <f t="shared" ca="1" si="201"/>
        <v>0</v>
      </c>
      <c r="CO51" s="10">
        <f t="shared" ca="1" si="201"/>
        <v>0</v>
      </c>
      <c r="CP51" s="10">
        <f t="shared" ca="1" si="201"/>
        <v>0</v>
      </c>
      <c r="CQ51" s="10">
        <f t="shared" ca="1" si="201"/>
        <v>0</v>
      </c>
      <c r="CR51" s="10">
        <f t="shared" ca="1" si="201"/>
        <v>0</v>
      </c>
      <c r="CS51" s="10">
        <f t="shared" ca="1" si="201"/>
        <v>0</v>
      </c>
      <c r="CT51" s="10">
        <f t="shared" ca="1" si="201"/>
        <v>0</v>
      </c>
      <c r="CU51" s="10">
        <f t="shared" ca="1" si="201"/>
        <v>0</v>
      </c>
      <c r="CV51" s="10">
        <f t="shared" ca="1" si="201"/>
        <v>0</v>
      </c>
      <c r="CW51" s="10">
        <f t="shared" ca="1" si="201"/>
        <v>0</v>
      </c>
      <c r="CX51" s="10">
        <f t="shared" ca="1" si="201"/>
        <v>0</v>
      </c>
      <c r="CY51" s="10">
        <f t="shared" ca="1" si="201"/>
        <v>0</v>
      </c>
      <c r="CZ51" s="10">
        <f t="shared" ca="1" si="201"/>
        <v>0</v>
      </c>
      <c r="DA51" s="10">
        <f t="shared" ref="DA51:EF51" ca="1" si="202">DA43*$C51*DA$6/12</f>
        <v>0</v>
      </c>
      <c r="DB51" s="10">
        <f t="shared" ca="1" si="202"/>
        <v>0</v>
      </c>
      <c r="DC51" s="10">
        <f t="shared" ca="1" si="202"/>
        <v>0</v>
      </c>
      <c r="DD51" s="10">
        <f t="shared" ca="1" si="202"/>
        <v>0</v>
      </c>
      <c r="DE51" s="10">
        <f t="shared" ca="1" si="202"/>
        <v>0</v>
      </c>
      <c r="DF51" s="10">
        <f t="shared" ca="1" si="202"/>
        <v>0</v>
      </c>
      <c r="DG51" s="10">
        <f t="shared" ca="1" si="202"/>
        <v>0</v>
      </c>
      <c r="DH51" s="10">
        <f t="shared" ca="1" si="202"/>
        <v>0</v>
      </c>
      <c r="DI51" s="10">
        <f t="shared" ca="1" si="202"/>
        <v>0</v>
      </c>
      <c r="DJ51" s="10">
        <f t="shared" ca="1" si="202"/>
        <v>0</v>
      </c>
      <c r="DK51" s="10">
        <f t="shared" ca="1" si="202"/>
        <v>0</v>
      </c>
      <c r="DL51" s="10">
        <f t="shared" ca="1" si="202"/>
        <v>0</v>
      </c>
      <c r="DM51" s="10">
        <f t="shared" ca="1" si="202"/>
        <v>0</v>
      </c>
      <c r="DN51" s="10">
        <f t="shared" ca="1" si="202"/>
        <v>0</v>
      </c>
      <c r="DO51" s="10">
        <f t="shared" ca="1" si="202"/>
        <v>0</v>
      </c>
      <c r="DP51" s="10">
        <f t="shared" ca="1" si="202"/>
        <v>0</v>
      </c>
      <c r="DQ51" s="10">
        <f t="shared" ca="1" si="202"/>
        <v>0</v>
      </c>
      <c r="DR51" s="10">
        <f t="shared" ca="1" si="202"/>
        <v>0</v>
      </c>
      <c r="DS51" s="10">
        <f t="shared" ca="1" si="202"/>
        <v>0</v>
      </c>
      <c r="DT51" s="10">
        <f t="shared" ca="1" si="202"/>
        <v>0</v>
      </c>
      <c r="DU51" s="10">
        <f t="shared" ca="1" si="202"/>
        <v>0</v>
      </c>
      <c r="DV51" s="10">
        <f t="shared" ca="1" si="202"/>
        <v>0</v>
      </c>
      <c r="DW51" s="10">
        <f t="shared" ca="1" si="202"/>
        <v>0</v>
      </c>
      <c r="DX51" s="10">
        <f t="shared" ca="1" si="202"/>
        <v>0</v>
      </c>
      <c r="DY51" s="10">
        <f t="shared" ca="1" si="202"/>
        <v>0</v>
      </c>
      <c r="DZ51" s="10">
        <f t="shared" ca="1" si="202"/>
        <v>0</v>
      </c>
      <c r="EA51" s="10">
        <f t="shared" ca="1" si="202"/>
        <v>0</v>
      </c>
      <c r="EB51" s="10">
        <f t="shared" ca="1" si="202"/>
        <v>0</v>
      </c>
      <c r="EC51" s="10">
        <f t="shared" ca="1" si="202"/>
        <v>0</v>
      </c>
      <c r="ED51" s="10">
        <f t="shared" ca="1" si="202"/>
        <v>0</v>
      </c>
      <c r="EE51" s="10">
        <f t="shared" ca="1" si="202"/>
        <v>0</v>
      </c>
      <c r="EF51" s="10">
        <f t="shared" ca="1" si="202"/>
        <v>0</v>
      </c>
      <c r="EG51" s="10">
        <f t="shared" ref="EG51:EP51" ca="1" si="203">EG43*$C51*EG$6/12</f>
        <v>0</v>
      </c>
      <c r="EH51" s="10">
        <f t="shared" ca="1" si="203"/>
        <v>0</v>
      </c>
      <c r="EI51" s="10">
        <f t="shared" ca="1" si="203"/>
        <v>0</v>
      </c>
      <c r="EJ51" s="10">
        <f t="shared" ca="1" si="203"/>
        <v>0</v>
      </c>
      <c r="EK51" s="10">
        <f t="shared" ca="1" si="203"/>
        <v>0</v>
      </c>
      <c r="EL51" s="10">
        <f t="shared" ca="1" si="203"/>
        <v>0</v>
      </c>
      <c r="EM51" s="10">
        <f t="shared" ca="1" si="203"/>
        <v>0</v>
      </c>
      <c r="EN51" s="10">
        <f t="shared" ca="1" si="203"/>
        <v>0</v>
      </c>
      <c r="EO51" s="10">
        <f t="shared" ca="1" si="203"/>
        <v>0</v>
      </c>
      <c r="EP51" s="10">
        <f t="shared" ca="1" si="203"/>
        <v>0</v>
      </c>
    </row>
    <row r="52" spans="1:146" ht="14.1" customHeight="1">
      <c r="B52" s="1300" t="s">
        <v>1011</v>
      </c>
      <c r="C52" s="719">
        <f ca="1">Assum!J136</f>
        <v>5.6500000000000002E-2</v>
      </c>
      <c r="D52" s="182" t="s">
        <v>97</v>
      </c>
      <c r="E52" s="433">
        <f t="shared" ref="E52" ca="1" si="204">SUM(G52:AD52)</f>
        <v>0</v>
      </c>
      <c r="H52" s="10"/>
      <c r="I52" s="10"/>
      <c r="J52" s="10"/>
      <c r="K52" s="10">
        <f t="shared" ref="K52:AN52" ca="1" si="205">K44*$C52*K$6/12</f>
        <v>0</v>
      </c>
      <c r="L52" s="10">
        <f t="shared" ca="1" si="205"/>
        <v>0</v>
      </c>
      <c r="M52" s="10">
        <f t="shared" ca="1" si="205"/>
        <v>0</v>
      </c>
      <c r="N52" s="10">
        <f t="shared" ca="1" si="205"/>
        <v>0</v>
      </c>
      <c r="O52" s="10">
        <f t="shared" ca="1" si="205"/>
        <v>0</v>
      </c>
      <c r="P52" s="10">
        <f t="shared" ca="1" si="205"/>
        <v>0</v>
      </c>
      <c r="Q52" s="10">
        <f t="shared" ca="1" si="205"/>
        <v>0</v>
      </c>
      <c r="R52" s="10">
        <f t="shared" ca="1" si="205"/>
        <v>0</v>
      </c>
      <c r="S52" s="10">
        <f t="shared" ca="1" si="205"/>
        <v>0</v>
      </c>
      <c r="T52" s="10">
        <f t="shared" ca="1" si="205"/>
        <v>0</v>
      </c>
      <c r="U52" s="10">
        <f t="shared" ca="1" si="205"/>
        <v>0</v>
      </c>
      <c r="V52" s="10">
        <f t="shared" ca="1" si="205"/>
        <v>0</v>
      </c>
      <c r="W52" s="10">
        <f t="shared" ca="1" si="205"/>
        <v>0</v>
      </c>
      <c r="X52" s="10">
        <f t="shared" ca="1" si="205"/>
        <v>0</v>
      </c>
      <c r="Y52" s="10">
        <f t="shared" ca="1" si="205"/>
        <v>0</v>
      </c>
      <c r="Z52" s="10">
        <f t="shared" ca="1" si="205"/>
        <v>0</v>
      </c>
      <c r="AA52" s="10">
        <f t="shared" ca="1" si="205"/>
        <v>0</v>
      </c>
      <c r="AB52" s="10">
        <f t="shared" ca="1" si="205"/>
        <v>0</v>
      </c>
      <c r="AC52" s="10">
        <f t="shared" ca="1" si="205"/>
        <v>0</v>
      </c>
      <c r="AD52" s="10">
        <f t="shared" ca="1" si="205"/>
        <v>0</v>
      </c>
      <c r="AE52" s="10">
        <f t="shared" ca="1" si="205"/>
        <v>0</v>
      </c>
      <c r="AF52" s="10">
        <f t="shared" ca="1" si="205"/>
        <v>0</v>
      </c>
      <c r="AG52" s="10">
        <f t="shared" ca="1" si="205"/>
        <v>0</v>
      </c>
      <c r="AH52" s="10">
        <f t="shared" ca="1" si="205"/>
        <v>0</v>
      </c>
      <c r="AI52" s="10">
        <f t="shared" ca="1" si="205"/>
        <v>0</v>
      </c>
      <c r="AJ52" s="10">
        <f t="shared" ca="1" si="205"/>
        <v>0</v>
      </c>
      <c r="AK52" s="10">
        <f t="shared" ca="1" si="205"/>
        <v>0</v>
      </c>
      <c r="AL52" s="10">
        <f t="shared" ca="1" si="205"/>
        <v>0</v>
      </c>
      <c r="AM52" s="10">
        <f t="shared" ca="1" si="205"/>
        <v>0</v>
      </c>
      <c r="AN52" s="10">
        <f t="shared" ca="1" si="205"/>
        <v>0</v>
      </c>
      <c r="AO52" s="10">
        <f t="shared" ref="AO52:BT52" ca="1" si="206">AO44*$C52*AO$6/12</f>
        <v>0</v>
      </c>
      <c r="AP52" s="10">
        <f t="shared" ca="1" si="206"/>
        <v>0</v>
      </c>
      <c r="AQ52" s="10">
        <f t="shared" ca="1" si="206"/>
        <v>0</v>
      </c>
      <c r="AR52" s="10">
        <f t="shared" ca="1" si="206"/>
        <v>0</v>
      </c>
      <c r="AS52" s="10">
        <f t="shared" ca="1" si="206"/>
        <v>0</v>
      </c>
      <c r="AT52" s="10">
        <f t="shared" ca="1" si="206"/>
        <v>0</v>
      </c>
      <c r="AU52" s="10">
        <f t="shared" ca="1" si="206"/>
        <v>0</v>
      </c>
      <c r="AV52" s="10">
        <f t="shared" ca="1" si="206"/>
        <v>0</v>
      </c>
      <c r="AW52" s="10">
        <f t="shared" ca="1" si="206"/>
        <v>0</v>
      </c>
      <c r="AX52" s="10">
        <f t="shared" ca="1" si="206"/>
        <v>0</v>
      </c>
      <c r="AY52" s="10">
        <f t="shared" ca="1" si="206"/>
        <v>0</v>
      </c>
      <c r="AZ52" s="10">
        <f t="shared" ca="1" si="206"/>
        <v>0</v>
      </c>
      <c r="BA52" s="10">
        <f t="shared" ca="1" si="206"/>
        <v>0</v>
      </c>
      <c r="BB52" s="10">
        <f t="shared" ca="1" si="206"/>
        <v>0</v>
      </c>
      <c r="BC52" s="10">
        <f t="shared" ca="1" si="206"/>
        <v>0</v>
      </c>
      <c r="BD52" s="10">
        <f t="shared" ca="1" si="206"/>
        <v>0</v>
      </c>
      <c r="BE52" s="10">
        <f t="shared" ca="1" si="206"/>
        <v>0</v>
      </c>
      <c r="BF52" s="10">
        <f t="shared" ca="1" si="206"/>
        <v>0</v>
      </c>
      <c r="BG52" s="10">
        <f t="shared" ca="1" si="206"/>
        <v>0</v>
      </c>
      <c r="BH52" s="10">
        <f t="shared" ca="1" si="206"/>
        <v>0</v>
      </c>
      <c r="BI52" s="10">
        <f t="shared" ca="1" si="206"/>
        <v>0</v>
      </c>
      <c r="BJ52" s="10">
        <f t="shared" ca="1" si="206"/>
        <v>0</v>
      </c>
      <c r="BK52" s="10">
        <f t="shared" ca="1" si="206"/>
        <v>0</v>
      </c>
      <c r="BL52" s="10">
        <f t="shared" ca="1" si="206"/>
        <v>0</v>
      </c>
      <c r="BM52" s="10">
        <f t="shared" ca="1" si="206"/>
        <v>0</v>
      </c>
      <c r="BN52" s="10">
        <f t="shared" ca="1" si="206"/>
        <v>0</v>
      </c>
      <c r="BO52" s="10">
        <f t="shared" ca="1" si="206"/>
        <v>0</v>
      </c>
      <c r="BP52" s="10">
        <f t="shared" ca="1" si="206"/>
        <v>0</v>
      </c>
      <c r="BQ52" s="10">
        <f t="shared" ca="1" si="206"/>
        <v>0</v>
      </c>
      <c r="BR52" s="10">
        <f t="shared" ca="1" si="206"/>
        <v>0</v>
      </c>
      <c r="BS52" s="10">
        <f t="shared" ca="1" si="206"/>
        <v>0</v>
      </c>
      <c r="BT52" s="10">
        <f t="shared" ca="1" si="206"/>
        <v>0</v>
      </c>
      <c r="BU52" s="10">
        <f t="shared" ref="BU52:CZ52" ca="1" si="207">BU44*$C52*BU$6/12</f>
        <v>0</v>
      </c>
      <c r="BV52" s="10">
        <f t="shared" ca="1" si="207"/>
        <v>0</v>
      </c>
      <c r="BW52" s="10">
        <f t="shared" ca="1" si="207"/>
        <v>0</v>
      </c>
      <c r="BX52" s="10">
        <f t="shared" ca="1" si="207"/>
        <v>0</v>
      </c>
      <c r="BY52" s="10">
        <f t="shared" ca="1" si="207"/>
        <v>0</v>
      </c>
      <c r="BZ52" s="10">
        <f t="shared" ca="1" si="207"/>
        <v>0</v>
      </c>
      <c r="CA52" s="10">
        <f t="shared" ca="1" si="207"/>
        <v>0</v>
      </c>
      <c r="CB52" s="10">
        <f t="shared" ca="1" si="207"/>
        <v>0</v>
      </c>
      <c r="CC52" s="10">
        <f t="shared" ca="1" si="207"/>
        <v>0</v>
      </c>
      <c r="CD52" s="10">
        <f t="shared" ca="1" si="207"/>
        <v>0</v>
      </c>
      <c r="CE52" s="10">
        <f t="shared" ca="1" si="207"/>
        <v>0</v>
      </c>
      <c r="CF52" s="10">
        <f t="shared" ca="1" si="207"/>
        <v>0</v>
      </c>
      <c r="CG52" s="10">
        <f t="shared" ca="1" si="207"/>
        <v>0</v>
      </c>
      <c r="CH52" s="10">
        <f t="shared" ca="1" si="207"/>
        <v>0</v>
      </c>
      <c r="CI52" s="10">
        <f t="shared" ca="1" si="207"/>
        <v>0</v>
      </c>
      <c r="CJ52" s="10">
        <f t="shared" ca="1" si="207"/>
        <v>0</v>
      </c>
      <c r="CK52" s="10">
        <f t="shared" ca="1" si="207"/>
        <v>0</v>
      </c>
      <c r="CL52" s="10">
        <f t="shared" ca="1" si="207"/>
        <v>0</v>
      </c>
      <c r="CM52" s="10">
        <f t="shared" ca="1" si="207"/>
        <v>0</v>
      </c>
      <c r="CN52" s="10">
        <f t="shared" ca="1" si="207"/>
        <v>0</v>
      </c>
      <c r="CO52" s="10">
        <f t="shared" ca="1" si="207"/>
        <v>0</v>
      </c>
      <c r="CP52" s="10">
        <f t="shared" ca="1" si="207"/>
        <v>0</v>
      </c>
      <c r="CQ52" s="10">
        <f t="shared" ca="1" si="207"/>
        <v>0</v>
      </c>
      <c r="CR52" s="10">
        <f t="shared" ca="1" si="207"/>
        <v>0</v>
      </c>
      <c r="CS52" s="10">
        <f t="shared" ca="1" si="207"/>
        <v>0</v>
      </c>
      <c r="CT52" s="10">
        <f t="shared" ca="1" si="207"/>
        <v>0</v>
      </c>
      <c r="CU52" s="10">
        <f t="shared" ca="1" si="207"/>
        <v>0</v>
      </c>
      <c r="CV52" s="10">
        <f t="shared" ca="1" si="207"/>
        <v>0</v>
      </c>
      <c r="CW52" s="10">
        <f t="shared" ca="1" si="207"/>
        <v>0</v>
      </c>
      <c r="CX52" s="10">
        <f t="shared" ca="1" si="207"/>
        <v>0</v>
      </c>
      <c r="CY52" s="10">
        <f t="shared" ca="1" si="207"/>
        <v>0</v>
      </c>
      <c r="CZ52" s="10">
        <f t="shared" ca="1" si="207"/>
        <v>0</v>
      </c>
      <c r="DA52" s="10">
        <f t="shared" ref="DA52:EF52" ca="1" si="208">DA44*$C52*DA$6/12</f>
        <v>0</v>
      </c>
      <c r="DB52" s="10">
        <f t="shared" ca="1" si="208"/>
        <v>0</v>
      </c>
      <c r="DC52" s="10">
        <f t="shared" ca="1" si="208"/>
        <v>0</v>
      </c>
      <c r="DD52" s="10">
        <f t="shared" ca="1" si="208"/>
        <v>0</v>
      </c>
      <c r="DE52" s="10">
        <f t="shared" ca="1" si="208"/>
        <v>0</v>
      </c>
      <c r="DF52" s="10">
        <f t="shared" ca="1" si="208"/>
        <v>0</v>
      </c>
      <c r="DG52" s="10">
        <f t="shared" ca="1" si="208"/>
        <v>0</v>
      </c>
      <c r="DH52" s="10">
        <f t="shared" ca="1" si="208"/>
        <v>0</v>
      </c>
      <c r="DI52" s="10">
        <f t="shared" ca="1" si="208"/>
        <v>0</v>
      </c>
      <c r="DJ52" s="10">
        <f t="shared" ca="1" si="208"/>
        <v>0</v>
      </c>
      <c r="DK52" s="10">
        <f t="shared" ca="1" si="208"/>
        <v>0</v>
      </c>
      <c r="DL52" s="10">
        <f t="shared" ca="1" si="208"/>
        <v>0</v>
      </c>
      <c r="DM52" s="10">
        <f t="shared" ca="1" si="208"/>
        <v>0</v>
      </c>
      <c r="DN52" s="10">
        <f t="shared" ca="1" si="208"/>
        <v>0</v>
      </c>
      <c r="DO52" s="10">
        <f t="shared" ca="1" si="208"/>
        <v>0</v>
      </c>
      <c r="DP52" s="10">
        <f t="shared" ca="1" si="208"/>
        <v>0</v>
      </c>
      <c r="DQ52" s="10">
        <f t="shared" ca="1" si="208"/>
        <v>0</v>
      </c>
      <c r="DR52" s="10">
        <f t="shared" ca="1" si="208"/>
        <v>0</v>
      </c>
      <c r="DS52" s="10">
        <f t="shared" ca="1" si="208"/>
        <v>0</v>
      </c>
      <c r="DT52" s="10">
        <f t="shared" ca="1" si="208"/>
        <v>0</v>
      </c>
      <c r="DU52" s="10">
        <f t="shared" ca="1" si="208"/>
        <v>0</v>
      </c>
      <c r="DV52" s="10">
        <f t="shared" ca="1" si="208"/>
        <v>0</v>
      </c>
      <c r="DW52" s="10">
        <f t="shared" ca="1" si="208"/>
        <v>0</v>
      </c>
      <c r="DX52" s="10">
        <f t="shared" ca="1" si="208"/>
        <v>0</v>
      </c>
      <c r="DY52" s="10">
        <f t="shared" ca="1" si="208"/>
        <v>0</v>
      </c>
      <c r="DZ52" s="10">
        <f t="shared" ca="1" si="208"/>
        <v>0</v>
      </c>
      <c r="EA52" s="10">
        <f t="shared" ca="1" si="208"/>
        <v>0</v>
      </c>
      <c r="EB52" s="10">
        <f t="shared" ca="1" si="208"/>
        <v>0</v>
      </c>
      <c r="EC52" s="10">
        <f t="shared" ca="1" si="208"/>
        <v>0</v>
      </c>
      <c r="ED52" s="10">
        <f t="shared" ca="1" si="208"/>
        <v>0</v>
      </c>
      <c r="EE52" s="10">
        <f t="shared" ca="1" si="208"/>
        <v>0</v>
      </c>
      <c r="EF52" s="10">
        <f t="shared" ca="1" si="208"/>
        <v>0</v>
      </c>
      <c r="EG52" s="10">
        <f t="shared" ref="EG52:EP52" ca="1" si="209">EG44*$C52*EG$6/12</f>
        <v>0</v>
      </c>
      <c r="EH52" s="10">
        <f t="shared" ca="1" si="209"/>
        <v>0</v>
      </c>
      <c r="EI52" s="10">
        <f t="shared" ca="1" si="209"/>
        <v>0</v>
      </c>
      <c r="EJ52" s="10">
        <f t="shared" ca="1" si="209"/>
        <v>0</v>
      </c>
      <c r="EK52" s="10">
        <f t="shared" ca="1" si="209"/>
        <v>0</v>
      </c>
      <c r="EL52" s="10">
        <f t="shared" ca="1" si="209"/>
        <v>0</v>
      </c>
      <c r="EM52" s="10">
        <f t="shared" ca="1" si="209"/>
        <v>0</v>
      </c>
      <c r="EN52" s="10">
        <f t="shared" ca="1" si="209"/>
        <v>0</v>
      </c>
      <c r="EO52" s="10">
        <f t="shared" ca="1" si="209"/>
        <v>0</v>
      </c>
      <c r="EP52" s="10">
        <f t="shared" ca="1" si="209"/>
        <v>0</v>
      </c>
    </row>
    <row r="53" spans="1:146" ht="14.1" customHeight="1">
      <c r="B53" s="141" t="s">
        <v>324</v>
      </c>
      <c r="C53" s="974"/>
      <c r="D53" s="546" t="s">
        <v>97</v>
      </c>
      <c r="E53" s="547">
        <f t="shared" ca="1" si="174"/>
        <v>3931.1790311753675</v>
      </c>
      <c r="F53" s="141"/>
      <c r="G53" s="205"/>
      <c r="H53" s="205"/>
      <c r="I53" s="205"/>
      <c r="J53" s="205"/>
      <c r="K53" s="205">
        <f t="shared" ref="K53:AL53" ca="1" si="210">SUM(K48:K52)</f>
        <v>0</v>
      </c>
      <c r="L53" s="205">
        <f t="shared" ca="1" si="210"/>
        <v>0</v>
      </c>
      <c r="M53" s="205">
        <f t="shared" ca="1" si="210"/>
        <v>275.70081798320098</v>
      </c>
      <c r="N53" s="205">
        <f t="shared" ca="1" si="210"/>
        <v>434.274668646007</v>
      </c>
      <c r="O53" s="205">
        <f t="shared" ca="1" si="210"/>
        <v>748.70444456142809</v>
      </c>
      <c r="P53" s="205">
        <f t="shared" ca="1" si="210"/>
        <v>1067.6591165074374</v>
      </c>
      <c r="Q53" s="205">
        <f t="shared" ca="1" si="210"/>
        <v>1404.8399834772943</v>
      </c>
      <c r="R53" s="205">
        <f t="shared" ca="1" si="210"/>
        <v>0</v>
      </c>
      <c r="S53" s="205">
        <f t="shared" ca="1" si="210"/>
        <v>0</v>
      </c>
      <c r="T53" s="205">
        <f t="shared" ca="1" si="210"/>
        <v>0</v>
      </c>
      <c r="U53" s="205">
        <f t="shared" ca="1" si="210"/>
        <v>0</v>
      </c>
      <c r="V53" s="205">
        <f t="shared" ca="1" si="210"/>
        <v>0</v>
      </c>
      <c r="W53" s="205">
        <f t="shared" ca="1" si="210"/>
        <v>0</v>
      </c>
      <c r="X53" s="205">
        <f t="shared" ca="1" si="210"/>
        <v>0</v>
      </c>
      <c r="Y53" s="205">
        <f t="shared" ca="1" si="210"/>
        <v>0</v>
      </c>
      <c r="Z53" s="205">
        <f t="shared" ca="1" si="210"/>
        <v>0</v>
      </c>
      <c r="AA53" s="205">
        <f t="shared" ca="1" si="210"/>
        <v>0</v>
      </c>
      <c r="AB53" s="205">
        <f t="shared" ca="1" si="210"/>
        <v>0</v>
      </c>
      <c r="AC53" s="205">
        <f t="shared" ca="1" si="210"/>
        <v>0</v>
      </c>
      <c r="AD53" s="205">
        <f t="shared" ca="1" si="210"/>
        <v>0</v>
      </c>
      <c r="AE53" s="205">
        <f t="shared" ca="1" si="210"/>
        <v>0</v>
      </c>
      <c r="AF53" s="205">
        <f t="shared" ca="1" si="210"/>
        <v>0</v>
      </c>
      <c r="AG53" s="205">
        <f t="shared" ca="1" si="210"/>
        <v>0</v>
      </c>
      <c r="AH53" s="205">
        <f t="shared" ca="1" si="210"/>
        <v>0</v>
      </c>
      <c r="AI53" s="205">
        <f t="shared" ca="1" si="210"/>
        <v>0</v>
      </c>
      <c r="AJ53" s="205">
        <f t="shared" ca="1" si="210"/>
        <v>0</v>
      </c>
      <c r="AK53" s="205">
        <f t="shared" ca="1" si="210"/>
        <v>0</v>
      </c>
      <c r="AL53" s="205">
        <f t="shared" ca="1" si="210"/>
        <v>0</v>
      </c>
      <c r="AM53" s="205">
        <f t="shared" ref="AM53:BR53" ca="1" si="211">SUM(AM48:AM52)</f>
        <v>0</v>
      </c>
      <c r="AN53" s="205">
        <f t="shared" ca="1" si="211"/>
        <v>0</v>
      </c>
      <c r="AO53" s="205">
        <f t="shared" ca="1" si="211"/>
        <v>0</v>
      </c>
      <c r="AP53" s="205">
        <f t="shared" ca="1" si="211"/>
        <v>0</v>
      </c>
      <c r="AQ53" s="205">
        <f t="shared" ca="1" si="211"/>
        <v>0</v>
      </c>
      <c r="AR53" s="205">
        <f t="shared" ca="1" si="211"/>
        <v>0</v>
      </c>
      <c r="AS53" s="205">
        <f t="shared" ca="1" si="211"/>
        <v>0</v>
      </c>
      <c r="AT53" s="205">
        <f t="shared" ca="1" si="211"/>
        <v>0</v>
      </c>
      <c r="AU53" s="205">
        <f t="shared" ca="1" si="211"/>
        <v>0</v>
      </c>
      <c r="AV53" s="205">
        <f t="shared" ca="1" si="211"/>
        <v>0</v>
      </c>
      <c r="AW53" s="205">
        <f t="shared" ca="1" si="211"/>
        <v>0</v>
      </c>
      <c r="AX53" s="205">
        <f t="shared" ca="1" si="211"/>
        <v>0</v>
      </c>
      <c r="AY53" s="205">
        <f t="shared" ca="1" si="211"/>
        <v>0</v>
      </c>
      <c r="AZ53" s="205">
        <f t="shared" ca="1" si="211"/>
        <v>0</v>
      </c>
      <c r="BA53" s="205">
        <f t="shared" ca="1" si="211"/>
        <v>0</v>
      </c>
      <c r="BB53" s="205">
        <f t="shared" ca="1" si="211"/>
        <v>0</v>
      </c>
      <c r="BC53" s="205">
        <f t="shared" ca="1" si="211"/>
        <v>0</v>
      </c>
      <c r="BD53" s="205">
        <f t="shared" ca="1" si="211"/>
        <v>0</v>
      </c>
      <c r="BE53" s="205">
        <f t="shared" ca="1" si="211"/>
        <v>0</v>
      </c>
      <c r="BF53" s="205">
        <f t="shared" ca="1" si="211"/>
        <v>0</v>
      </c>
      <c r="BG53" s="205">
        <f t="shared" ca="1" si="211"/>
        <v>0</v>
      </c>
      <c r="BH53" s="205">
        <f t="shared" ca="1" si="211"/>
        <v>0</v>
      </c>
      <c r="BI53" s="205">
        <f t="shared" ca="1" si="211"/>
        <v>0</v>
      </c>
      <c r="BJ53" s="205">
        <f t="shared" ca="1" si="211"/>
        <v>0</v>
      </c>
      <c r="BK53" s="205">
        <f t="shared" ca="1" si="211"/>
        <v>0</v>
      </c>
      <c r="BL53" s="205">
        <f t="shared" ca="1" si="211"/>
        <v>0</v>
      </c>
      <c r="BM53" s="205">
        <f t="shared" ca="1" si="211"/>
        <v>0</v>
      </c>
      <c r="BN53" s="205">
        <f t="shared" ca="1" si="211"/>
        <v>0</v>
      </c>
      <c r="BO53" s="205">
        <f t="shared" ca="1" si="211"/>
        <v>0</v>
      </c>
      <c r="BP53" s="205">
        <f t="shared" ca="1" si="211"/>
        <v>0</v>
      </c>
      <c r="BQ53" s="205">
        <f t="shared" ca="1" si="211"/>
        <v>0</v>
      </c>
      <c r="BR53" s="205">
        <f t="shared" ca="1" si="211"/>
        <v>0</v>
      </c>
      <c r="BS53" s="205">
        <f t="shared" ref="BS53:CX53" ca="1" si="212">SUM(BS48:BS52)</f>
        <v>0</v>
      </c>
      <c r="BT53" s="205">
        <f t="shared" ca="1" si="212"/>
        <v>0</v>
      </c>
      <c r="BU53" s="205">
        <f t="shared" ca="1" si="212"/>
        <v>0</v>
      </c>
      <c r="BV53" s="205">
        <f t="shared" ca="1" si="212"/>
        <v>0</v>
      </c>
      <c r="BW53" s="205">
        <f t="shared" ca="1" si="212"/>
        <v>0</v>
      </c>
      <c r="BX53" s="205">
        <f t="shared" ca="1" si="212"/>
        <v>0</v>
      </c>
      <c r="BY53" s="205">
        <f t="shared" ca="1" si="212"/>
        <v>0</v>
      </c>
      <c r="BZ53" s="205">
        <f t="shared" ca="1" si="212"/>
        <v>0</v>
      </c>
      <c r="CA53" s="205">
        <f t="shared" ca="1" si="212"/>
        <v>0</v>
      </c>
      <c r="CB53" s="205">
        <f t="shared" ca="1" si="212"/>
        <v>0</v>
      </c>
      <c r="CC53" s="205">
        <f t="shared" ca="1" si="212"/>
        <v>0</v>
      </c>
      <c r="CD53" s="205">
        <f t="shared" ca="1" si="212"/>
        <v>0</v>
      </c>
      <c r="CE53" s="205">
        <f t="shared" ca="1" si="212"/>
        <v>0</v>
      </c>
      <c r="CF53" s="205">
        <f t="shared" ca="1" si="212"/>
        <v>0</v>
      </c>
      <c r="CG53" s="205">
        <f t="shared" ca="1" si="212"/>
        <v>0</v>
      </c>
      <c r="CH53" s="205">
        <f t="shared" ca="1" si="212"/>
        <v>0</v>
      </c>
      <c r="CI53" s="205">
        <f t="shared" ca="1" si="212"/>
        <v>0</v>
      </c>
      <c r="CJ53" s="205">
        <f t="shared" ca="1" si="212"/>
        <v>0</v>
      </c>
      <c r="CK53" s="205">
        <f t="shared" ca="1" si="212"/>
        <v>0</v>
      </c>
      <c r="CL53" s="205">
        <f t="shared" ca="1" si="212"/>
        <v>0</v>
      </c>
      <c r="CM53" s="205">
        <f t="shared" ca="1" si="212"/>
        <v>0</v>
      </c>
      <c r="CN53" s="205">
        <f t="shared" ca="1" si="212"/>
        <v>0</v>
      </c>
      <c r="CO53" s="205">
        <f t="shared" ca="1" si="212"/>
        <v>0</v>
      </c>
      <c r="CP53" s="205">
        <f t="shared" ca="1" si="212"/>
        <v>0</v>
      </c>
      <c r="CQ53" s="205">
        <f t="shared" ca="1" si="212"/>
        <v>0</v>
      </c>
      <c r="CR53" s="205">
        <f t="shared" ca="1" si="212"/>
        <v>0</v>
      </c>
      <c r="CS53" s="205">
        <f t="shared" ca="1" si="212"/>
        <v>0</v>
      </c>
      <c r="CT53" s="205">
        <f t="shared" ca="1" si="212"/>
        <v>0</v>
      </c>
      <c r="CU53" s="205">
        <f t="shared" ca="1" si="212"/>
        <v>0</v>
      </c>
      <c r="CV53" s="205">
        <f t="shared" ca="1" si="212"/>
        <v>0</v>
      </c>
      <c r="CW53" s="205">
        <f t="shared" ca="1" si="212"/>
        <v>0</v>
      </c>
      <c r="CX53" s="205">
        <f t="shared" ca="1" si="212"/>
        <v>0</v>
      </c>
      <c r="CY53" s="205">
        <f t="shared" ref="CY53:ED53" ca="1" si="213">SUM(CY48:CY52)</f>
        <v>0</v>
      </c>
      <c r="CZ53" s="205">
        <f t="shared" ca="1" si="213"/>
        <v>0</v>
      </c>
      <c r="DA53" s="205">
        <f t="shared" ca="1" si="213"/>
        <v>0</v>
      </c>
      <c r="DB53" s="205">
        <f t="shared" ca="1" si="213"/>
        <v>0</v>
      </c>
      <c r="DC53" s="205">
        <f t="shared" ca="1" si="213"/>
        <v>0</v>
      </c>
      <c r="DD53" s="205">
        <f t="shared" ca="1" si="213"/>
        <v>0</v>
      </c>
      <c r="DE53" s="205">
        <f t="shared" ca="1" si="213"/>
        <v>0</v>
      </c>
      <c r="DF53" s="205">
        <f t="shared" ca="1" si="213"/>
        <v>0</v>
      </c>
      <c r="DG53" s="205">
        <f t="shared" ca="1" si="213"/>
        <v>0</v>
      </c>
      <c r="DH53" s="205">
        <f t="shared" ca="1" si="213"/>
        <v>0</v>
      </c>
      <c r="DI53" s="205">
        <f t="shared" ca="1" si="213"/>
        <v>0</v>
      </c>
      <c r="DJ53" s="205">
        <f t="shared" ca="1" si="213"/>
        <v>0</v>
      </c>
      <c r="DK53" s="205">
        <f t="shared" ca="1" si="213"/>
        <v>0</v>
      </c>
      <c r="DL53" s="205">
        <f t="shared" ca="1" si="213"/>
        <v>0</v>
      </c>
      <c r="DM53" s="205">
        <f t="shared" ca="1" si="213"/>
        <v>0</v>
      </c>
      <c r="DN53" s="205">
        <f t="shared" ca="1" si="213"/>
        <v>0</v>
      </c>
      <c r="DO53" s="205">
        <f t="shared" ca="1" si="213"/>
        <v>0</v>
      </c>
      <c r="DP53" s="205">
        <f t="shared" ca="1" si="213"/>
        <v>0</v>
      </c>
      <c r="DQ53" s="205">
        <f t="shared" ca="1" si="213"/>
        <v>0</v>
      </c>
      <c r="DR53" s="205">
        <f t="shared" ca="1" si="213"/>
        <v>0</v>
      </c>
      <c r="DS53" s="205">
        <f t="shared" ca="1" si="213"/>
        <v>0</v>
      </c>
      <c r="DT53" s="205">
        <f t="shared" ca="1" si="213"/>
        <v>0</v>
      </c>
      <c r="DU53" s="205">
        <f t="shared" ca="1" si="213"/>
        <v>0</v>
      </c>
      <c r="DV53" s="205">
        <f t="shared" ca="1" si="213"/>
        <v>0</v>
      </c>
      <c r="DW53" s="205">
        <f t="shared" ca="1" si="213"/>
        <v>0</v>
      </c>
      <c r="DX53" s="205">
        <f t="shared" ca="1" si="213"/>
        <v>0</v>
      </c>
      <c r="DY53" s="205">
        <f t="shared" ca="1" si="213"/>
        <v>0</v>
      </c>
      <c r="DZ53" s="205">
        <f t="shared" ca="1" si="213"/>
        <v>0</v>
      </c>
      <c r="EA53" s="205">
        <f t="shared" ca="1" si="213"/>
        <v>0</v>
      </c>
      <c r="EB53" s="205">
        <f t="shared" ca="1" si="213"/>
        <v>0</v>
      </c>
      <c r="EC53" s="205">
        <f t="shared" ca="1" si="213"/>
        <v>0</v>
      </c>
      <c r="ED53" s="205">
        <f t="shared" ca="1" si="213"/>
        <v>0</v>
      </c>
      <c r="EE53" s="205">
        <f t="shared" ref="EE53:EP53" ca="1" si="214">SUM(EE48:EE52)</f>
        <v>0</v>
      </c>
      <c r="EF53" s="205">
        <f t="shared" ca="1" si="214"/>
        <v>0</v>
      </c>
      <c r="EG53" s="205">
        <f t="shared" ca="1" si="214"/>
        <v>0</v>
      </c>
      <c r="EH53" s="205">
        <f t="shared" ca="1" si="214"/>
        <v>0</v>
      </c>
      <c r="EI53" s="205">
        <f t="shared" ca="1" si="214"/>
        <v>0</v>
      </c>
      <c r="EJ53" s="205">
        <f t="shared" ca="1" si="214"/>
        <v>0</v>
      </c>
      <c r="EK53" s="205">
        <f t="shared" ca="1" si="214"/>
        <v>0</v>
      </c>
      <c r="EL53" s="205">
        <f t="shared" ca="1" si="214"/>
        <v>0</v>
      </c>
      <c r="EM53" s="205">
        <f t="shared" ca="1" si="214"/>
        <v>0</v>
      </c>
      <c r="EN53" s="205">
        <f t="shared" ca="1" si="214"/>
        <v>0</v>
      </c>
      <c r="EO53" s="205">
        <f t="shared" ca="1" si="214"/>
        <v>0</v>
      </c>
      <c r="EP53" s="205">
        <f t="shared" ca="1" si="214"/>
        <v>0</v>
      </c>
    </row>
    <row r="54" spans="1:146" ht="14.1" customHeight="1">
      <c r="C54" s="696"/>
    </row>
    <row r="55" spans="1:146" ht="14.1" customHeight="1">
      <c r="B55" s="34" t="s">
        <v>337</v>
      </c>
      <c r="D55" s="182" t="s">
        <v>97</v>
      </c>
      <c r="E55" s="433">
        <f t="shared" si="174"/>
        <v>3931.1790311753675</v>
      </c>
      <c r="G55" s="13"/>
      <c r="H55" s="13"/>
      <c r="I55" s="13"/>
      <c r="J55" s="13"/>
      <c r="K55" s="13">
        <f>Macro!K24</f>
        <v>0</v>
      </c>
      <c r="L55" s="13">
        <f>Macro!L24</f>
        <v>0</v>
      </c>
      <c r="M55" s="13">
        <f>Macro!M24</f>
        <v>275.70081798320098</v>
      </c>
      <c r="N55" s="13">
        <f>Macro!N24</f>
        <v>434.274668646007</v>
      </c>
      <c r="O55" s="13">
        <f>Macro!O24</f>
        <v>748.70444456142809</v>
      </c>
      <c r="P55" s="13">
        <f>Macro!P24</f>
        <v>1067.6591165074374</v>
      </c>
      <c r="Q55" s="13">
        <f>Macro!Q24</f>
        <v>1404.8399834772943</v>
      </c>
      <c r="R55" s="13">
        <f>Macro!R24</f>
        <v>0</v>
      </c>
      <c r="S55" s="13">
        <f>Macro!S24</f>
        <v>0</v>
      </c>
      <c r="T55" s="13">
        <f>Macro!T24</f>
        <v>0</v>
      </c>
      <c r="U55" s="13">
        <f>Macro!U24</f>
        <v>0</v>
      </c>
      <c r="V55" s="13">
        <f>Macro!V24</f>
        <v>0</v>
      </c>
      <c r="W55" s="13">
        <f>Macro!W24</f>
        <v>0</v>
      </c>
      <c r="X55" s="13">
        <f>Macro!X24</f>
        <v>0</v>
      </c>
      <c r="Y55" s="13">
        <f>Macro!Y24</f>
        <v>0</v>
      </c>
      <c r="Z55" s="13">
        <f>Macro!Z24</f>
        <v>0</v>
      </c>
      <c r="AA55" s="13">
        <f>Macro!AA24</f>
        <v>0</v>
      </c>
      <c r="AB55" s="13">
        <f>Macro!AB24</f>
        <v>0</v>
      </c>
      <c r="AC55" s="13">
        <f>Macro!AC24</f>
        <v>0</v>
      </c>
      <c r="AD55" s="13">
        <f>Macro!AD24</f>
        <v>0</v>
      </c>
      <c r="AE55" s="13">
        <f>Macro!AE24</f>
        <v>0</v>
      </c>
      <c r="AF55" s="13">
        <f>Macro!AF24</f>
        <v>0</v>
      </c>
      <c r="AG55" s="13">
        <f>Macro!AG24</f>
        <v>0</v>
      </c>
      <c r="AH55" s="13">
        <f>Macro!AH24</f>
        <v>0</v>
      </c>
      <c r="AI55" s="13">
        <f>Macro!AI24</f>
        <v>0</v>
      </c>
      <c r="AJ55" s="13">
        <f>Macro!AJ24</f>
        <v>0</v>
      </c>
      <c r="AK55" s="13">
        <f>Macro!AK24</f>
        <v>0</v>
      </c>
      <c r="AL55" s="13">
        <f>Macro!AL24</f>
        <v>0</v>
      </c>
      <c r="AM55" s="13">
        <f>Macro!AM24</f>
        <v>0</v>
      </c>
      <c r="AN55" s="13">
        <f>Macro!AN24</f>
        <v>0</v>
      </c>
      <c r="AO55" s="13">
        <f>Macro!AO24</f>
        <v>0</v>
      </c>
      <c r="AP55" s="13">
        <f>Macro!AP24</f>
        <v>0</v>
      </c>
      <c r="AQ55" s="13">
        <f>Macro!AQ24</f>
        <v>0</v>
      </c>
      <c r="AR55" s="13">
        <f>Macro!AR24</f>
        <v>0</v>
      </c>
      <c r="AS55" s="13">
        <f>Macro!AS24</f>
        <v>0</v>
      </c>
      <c r="AT55" s="13">
        <f>Macro!AT24</f>
        <v>0</v>
      </c>
      <c r="AU55" s="13">
        <f>Macro!AU24</f>
        <v>0</v>
      </c>
      <c r="AV55" s="13">
        <f>Macro!AV24</f>
        <v>0</v>
      </c>
      <c r="AW55" s="13">
        <f>Macro!AW24</f>
        <v>0</v>
      </c>
      <c r="AX55" s="13">
        <f>Macro!AX24</f>
        <v>0</v>
      </c>
      <c r="AY55" s="13">
        <f>Macro!AY24</f>
        <v>0</v>
      </c>
      <c r="AZ55" s="13">
        <f>Macro!AZ24</f>
        <v>0</v>
      </c>
      <c r="BA55" s="13">
        <f>Macro!BA24</f>
        <v>0</v>
      </c>
      <c r="BB55" s="13">
        <f>Macro!BB24</f>
        <v>0</v>
      </c>
      <c r="BC55" s="13">
        <f>Macro!BC24</f>
        <v>0</v>
      </c>
      <c r="BD55" s="13">
        <f>Macro!BD24</f>
        <v>0</v>
      </c>
      <c r="BE55" s="13">
        <f>Macro!BE24</f>
        <v>0</v>
      </c>
      <c r="BF55" s="13">
        <f>Macro!BF24</f>
        <v>0</v>
      </c>
      <c r="BG55" s="13">
        <f>Macro!BG24</f>
        <v>0</v>
      </c>
      <c r="BH55" s="13">
        <f>Macro!BH24</f>
        <v>0</v>
      </c>
      <c r="BI55" s="13">
        <f>Macro!BI24</f>
        <v>0</v>
      </c>
      <c r="BJ55" s="13">
        <f>Macro!BJ24</f>
        <v>0</v>
      </c>
      <c r="BK55" s="13">
        <f>Macro!BK24</f>
        <v>0</v>
      </c>
      <c r="BL55" s="13">
        <f>Macro!BL24</f>
        <v>0</v>
      </c>
      <c r="BM55" s="13">
        <f>Macro!BM24</f>
        <v>0</v>
      </c>
      <c r="BN55" s="13">
        <f>Macro!BN24</f>
        <v>0</v>
      </c>
      <c r="BO55" s="13">
        <f>Macro!BO24</f>
        <v>0</v>
      </c>
      <c r="BP55" s="13">
        <f>Macro!BP24</f>
        <v>0</v>
      </c>
      <c r="BQ55" s="13">
        <f>Macro!BQ24</f>
        <v>0</v>
      </c>
      <c r="BR55" s="13">
        <f>Macro!BR24</f>
        <v>0</v>
      </c>
      <c r="BS55" s="13">
        <f>Macro!BS24</f>
        <v>0</v>
      </c>
      <c r="BT55" s="13">
        <f>Macro!BT24</f>
        <v>0</v>
      </c>
      <c r="BU55" s="13">
        <f>Macro!BU24</f>
        <v>0</v>
      </c>
      <c r="BV55" s="13">
        <f>Macro!BV24</f>
        <v>0</v>
      </c>
      <c r="BW55" s="13">
        <f>Macro!BW24</f>
        <v>0</v>
      </c>
      <c r="BX55" s="13">
        <f>Macro!BX24</f>
        <v>0</v>
      </c>
      <c r="BY55" s="13">
        <f>Macro!BY24</f>
        <v>0</v>
      </c>
      <c r="BZ55" s="13">
        <f>Macro!BZ24</f>
        <v>0</v>
      </c>
      <c r="CA55" s="13">
        <f>Macro!CA24</f>
        <v>0</v>
      </c>
      <c r="CB55" s="13">
        <f>Macro!CB24</f>
        <v>0</v>
      </c>
      <c r="CC55" s="13">
        <f>Macro!CC24</f>
        <v>0</v>
      </c>
      <c r="CD55" s="13">
        <f>Macro!CD24</f>
        <v>0</v>
      </c>
      <c r="CE55" s="13">
        <f>Macro!CE24</f>
        <v>0</v>
      </c>
      <c r="CF55" s="13">
        <f>Macro!CF24</f>
        <v>0</v>
      </c>
      <c r="CG55" s="13">
        <f>Macro!CG24</f>
        <v>0</v>
      </c>
      <c r="CH55" s="13">
        <f>Macro!CH24</f>
        <v>0</v>
      </c>
      <c r="CI55" s="13">
        <f>Macro!CI24</f>
        <v>0</v>
      </c>
      <c r="CJ55" s="13">
        <f>Macro!CJ24</f>
        <v>0</v>
      </c>
      <c r="CK55" s="13">
        <f>Macro!CK24</f>
        <v>0</v>
      </c>
      <c r="CL55" s="13">
        <f>Macro!CL24</f>
        <v>0</v>
      </c>
      <c r="CM55" s="13">
        <f>Macro!CM24</f>
        <v>0</v>
      </c>
      <c r="CN55" s="13">
        <f>Macro!CN24</f>
        <v>0</v>
      </c>
      <c r="CO55" s="13">
        <f>Macro!CO24</f>
        <v>0</v>
      </c>
      <c r="CP55" s="13">
        <f>Macro!CP24</f>
        <v>0</v>
      </c>
      <c r="CQ55" s="13">
        <f>Macro!CQ24</f>
        <v>0</v>
      </c>
      <c r="CR55" s="13">
        <f>Macro!CR24</f>
        <v>0</v>
      </c>
      <c r="CS55" s="13">
        <f>Macro!CS24</f>
        <v>0</v>
      </c>
      <c r="CT55" s="13">
        <f>Macro!CT24</f>
        <v>0</v>
      </c>
      <c r="CU55" s="13">
        <f>Macro!CU24</f>
        <v>0</v>
      </c>
      <c r="CV55" s="13">
        <f>Macro!CV24</f>
        <v>0</v>
      </c>
      <c r="CW55" s="13">
        <f>Macro!CW24</f>
        <v>0</v>
      </c>
      <c r="CX55" s="13">
        <f>Macro!CX24</f>
        <v>0</v>
      </c>
      <c r="CY55" s="13">
        <f>Macro!CY24</f>
        <v>0</v>
      </c>
      <c r="CZ55" s="13">
        <f>Macro!CZ24</f>
        <v>0</v>
      </c>
      <c r="DA55" s="13">
        <f>Macro!DA24</f>
        <v>0</v>
      </c>
      <c r="DB55" s="13">
        <f>Macro!DB24</f>
        <v>0</v>
      </c>
      <c r="DC55" s="13">
        <f>Macro!DC24</f>
        <v>0</v>
      </c>
      <c r="DD55" s="13">
        <f>Macro!DD24</f>
        <v>0</v>
      </c>
      <c r="DE55" s="13">
        <f>Macro!DE24</f>
        <v>0</v>
      </c>
      <c r="DF55" s="13">
        <f>Macro!DF24</f>
        <v>0</v>
      </c>
      <c r="DG55" s="13">
        <f>Macro!DG24</f>
        <v>0</v>
      </c>
      <c r="DH55" s="13">
        <f>Macro!DH24</f>
        <v>0</v>
      </c>
      <c r="DI55" s="13">
        <f>Macro!DI24</f>
        <v>0</v>
      </c>
      <c r="DJ55" s="13">
        <f>Macro!DJ24</f>
        <v>0</v>
      </c>
      <c r="DK55" s="13">
        <f>Macro!DK24</f>
        <v>0</v>
      </c>
      <c r="DL55" s="13">
        <f>Macro!DL24</f>
        <v>0</v>
      </c>
      <c r="DM55" s="13">
        <f>Macro!DM24</f>
        <v>0</v>
      </c>
      <c r="DN55" s="13">
        <f>Macro!DN24</f>
        <v>0</v>
      </c>
      <c r="DO55" s="13">
        <f>Macro!DO24</f>
        <v>0</v>
      </c>
      <c r="DP55" s="13">
        <f>Macro!DP24</f>
        <v>0</v>
      </c>
      <c r="DQ55" s="13">
        <f>Macro!DQ24</f>
        <v>0</v>
      </c>
      <c r="DR55" s="13">
        <f>Macro!DR24</f>
        <v>0</v>
      </c>
      <c r="DS55" s="13">
        <f>Macro!DS24</f>
        <v>0</v>
      </c>
      <c r="DT55" s="13">
        <f>Macro!DT24</f>
        <v>0</v>
      </c>
      <c r="DU55" s="13">
        <f>Macro!DU24</f>
        <v>0</v>
      </c>
      <c r="DV55" s="13">
        <f>Macro!DV24</f>
        <v>0</v>
      </c>
      <c r="DW55" s="13">
        <f>Macro!DW24</f>
        <v>0</v>
      </c>
      <c r="DX55" s="13">
        <f>Macro!DX24</f>
        <v>0</v>
      </c>
      <c r="DY55" s="13">
        <f>Macro!DY24</f>
        <v>0</v>
      </c>
      <c r="DZ55" s="13">
        <f>Macro!DZ24</f>
        <v>0</v>
      </c>
      <c r="EA55" s="13">
        <f>Macro!EA24</f>
        <v>0</v>
      </c>
      <c r="EB55" s="13">
        <f>Macro!EB24</f>
        <v>0</v>
      </c>
      <c r="EC55" s="13">
        <f>Macro!EC24</f>
        <v>0</v>
      </c>
      <c r="ED55" s="13">
        <f>Macro!ED24</f>
        <v>0</v>
      </c>
      <c r="EE55" s="13">
        <f>Macro!EE24</f>
        <v>0</v>
      </c>
      <c r="EF55" s="13">
        <f>Macro!EF24</f>
        <v>0</v>
      </c>
      <c r="EG55" s="13">
        <f>Macro!EG24</f>
        <v>0</v>
      </c>
      <c r="EH55" s="13">
        <f>Macro!EH24</f>
        <v>0</v>
      </c>
      <c r="EI55" s="13">
        <f>Macro!EI24</f>
        <v>0</v>
      </c>
      <c r="EJ55" s="13">
        <f>Macro!EJ24</f>
        <v>0</v>
      </c>
      <c r="EK55" s="13">
        <f>Macro!EK24</f>
        <v>0</v>
      </c>
      <c r="EL55" s="13">
        <f>Macro!EL24</f>
        <v>0</v>
      </c>
      <c r="EM55" s="13">
        <f>Macro!EM24</f>
        <v>0</v>
      </c>
      <c r="EN55" s="13">
        <f>Macro!EN24</f>
        <v>0</v>
      </c>
      <c r="EO55" s="13">
        <f>Macro!EO24</f>
        <v>0</v>
      </c>
      <c r="EP55" s="13">
        <f>Macro!EP24</f>
        <v>0</v>
      </c>
    </row>
    <row r="56" spans="1:146" ht="14.1" customHeight="1"/>
    <row r="57" spans="1:146" ht="14.1" customHeight="1"/>
    <row r="58" spans="1:146" ht="14.1" customHeight="1">
      <c r="A58" s="19"/>
      <c r="C58" s="15"/>
      <c r="D58" s="15"/>
      <c r="E58" s="22"/>
      <c r="F58" s="22"/>
    </row>
    <row r="59" spans="1:146" s="1" customFormat="1" ht="14.1" customHeight="1">
      <c r="A59" s="169" t="s">
        <v>325</v>
      </c>
      <c r="B59" s="169"/>
      <c r="C59" s="169"/>
      <c r="D59" s="178"/>
      <c r="E59" s="588"/>
      <c r="F59" s="588"/>
      <c r="G59" s="588"/>
      <c r="H59" s="506"/>
      <c r="I59" s="506"/>
      <c r="J59" s="330"/>
      <c r="M59" s="589"/>
      <c r="N59" s="589"/>
      <c r="O59" s="589"/>
      <c r="P59" s="589"/>
      <c r="Q59" s="589"/>
      <c r="R59" s="589"/>
      <c r="S59" s="589"/>
      <c r="T59" s="589"/>
      <c r="U59" s="589"/>
      <c r="V59" s="589"/>
      <c r="W59" s="589"/>
      <c r="X59" s="589"/>
      <c r="Y59" s="589"/>
      <c r="Z59" s="589"/>
      <c r="AA59" s="589"/>
      <c r="AB59" s="589"/>
      <c r="AC59" s="589"/>
      <c r="AD59" s="589"/>
      <c r="AE59" s="589"/>
      <c r="AF59" s="589"/>
      <c r="AG59" s="589"/>
      <c r="AH59" s="589"/>
      <c r="AI59" s="589"/>
      <c r="AJ59" s="589"/>
      <c r="AK59" s="589"/>
      <c r="AL59" s="589"/>
      <c r="AM59" s="589"/>
      <c r="AN59" s="589"/>
      <c r="AO59" s="589"/>
      <c r="AP59" s="589"/>
      <c r="AQ59" s="589"/>
      <c r="AR59" s="589"/>
      <c r="AS59" s="589"/>
      <c r="AT59" s="589"/>
      <c r="AU59" s="589"/>
      <c r="AV59" s="589"/>
      <c r="AW59" s="589"/>
      <c r="AX59" s="589"/>
      <c r="AY59" s="589"/>
      <c r="AZ59" s="589"/>
      <c r="BA59" s="589"/>
      <c r="BB59" s="589"/>
      <c r="BC59" s="589"/>
      <c r="BD59" s="589"/>
      <c r="BE59" s="589"/>
      <c r="BF59" s="589"/>
      <c r="BG59" s="589"/>
      <c r="BH59" s="589"/>
      <c r="BI59" s="589"/>
      <c r="BJ59" s="589"/>
      <c r="BK59" s="589"/>
      <c r="BL59" s="589"/>
      <c r="BM59" s="589"/>
      <c r="BN59" s="589"/>
      <c r="BO59" s="589"/>
      <c r="BP59" s="589"/>
      <c r="BQ59" s="589"/>
      <c r="BR59" s="589"/>
      <c r="BS59" s="589"/>
      <c r="BT59" s="589"/>
      <c r="BU59" s="589"/>
      <c r="BV59" s="589"/>
      <c r="BW59" s="589"/>
      <c r="BX59" s="589"/>
      <c r="BY59" s="589"/>
      <c r="BZ59" s="589"/>
      <c r="CA59" s="589"/>
      <c r="CB59" s="589"/>
      <c r="CC59" s="589"/>
      <c r="CD59" s="589"/>
      <c r="CE59" s="589"/>
      <c r="CF59" s="589"/>
      <c r="CG59" s="589"/>
      <c r="CH59" s="589"/>
      <c r="CI59" s="589"/>
      <c r="CJ59" s="589"/>
      <c r="CK59" s="589"/>
      <c r="CL59" s="589"/>
      <c r="CM59" s="589"/>
      <c r="CN59" s="589"/>
      <c r="CO59" s="589"/>
      <c r="CP59" s="589"/>
      <c r="CQ59" s="589"/>
      <c r="CR59" s="589"/>
      <c r="CS59" s="589"/>
      <c r="CT59" s="589"/>
      <c r="CU59" s="589"/>
      <c r="CV59" s="589"/>
      <c r="CW59" s="589"/>
      <c r="CX59" s="589"/>
      <c r="CY59" s="589"/>
      <c r="CZ59" s="589"/>
      <c r="DA59" s="589"/>
      <c r="DB59" s="589"/>
      <c r="DC59" s="589"/>
      <c r="DD59" s="589"/>
      <c r="DE59" s="589"/>
      <c r="DF59" s="589"/>
      <c r="DG59" s="589"/>
      <c r="DH59" s="589"/>
      <c r="DI59" s="589"/>
      <c r="DJ59" s="589"/>
      <c r="DK59" s="589"/>
      <c r="DL59" s="589"/>
      <c r="DM59" s="589"/>
      <c r="DN59" s="589"/>
      <c r="DO59" s="589"/>
      <c r="DP59" s="589"/>
      <c r="DQ59" s="589"/>
      <c r="DR59" s="589"/>
      <c r="DS59" s="589"/>
      <c r="DT59" s="589"/>
      <c r="DU59" s="589"/>
      <c r="DV59" s="589"/>
      <c r="DW59" s="589"/>
      <c r="DX59" s="589"/>
      <c r="DY59" s="589"/>
      <c r="DZ59" s="589"/>
      <c r="EA59" s="589"/>
      <c r="EB59" s="589"/>
      <c r="EC59" s="589"/>
      <c r="ED59" s="589"/>
      <c r="EE59" s="589"/>
      <c r="EF59" s="589"/>
      <c r="EG59" s="589"/>
      <c r="EH59" s="589"/>
      <c r="EI59" s="589"/>
      <c r="EJ59" s="589"/>
      <c r="EK59" s="589"/>
      <c r="EL59" s="589"/>
      <c r="EM59" s="589"/>
      <c r="EN59" s="589"/>
      <c r="EO59" s="589"/>
      <c r="EP59" s="589"/>
    </row>
    <row r="60" spans="1:146" ht="14.1" customHeight="1">
      <c r="A60" s="19"/>
      <c r="C60" s="15"/>
      <c r="D60" s="15"/>
      <c r="E60" s="15"/>
    </row>
    <row r="61" spans="1:146" s="43" customFormat="1" ht="14.1" customHeight="1">
      <c r="B61" s="38" t="s">
        <v>326</v>
      </c>
      <c r="C61" s="593"/>
      <c r="D61" s="316" t="s">
        <v>97</v>
      </c>
      <c r="E61" s="59">
        <f ca="1">SUM(G61:EP61)</f>
        <v>15000</v>
      </c>
      <c r="F61" s="59"/>
      <c r="G61" s="59"/>
      <c r="H61" s="59"/>
      <c r="I61" s="59"/>
      <c r="J61" s="59"/>
      <c r="K61" s="59">
        <f t="shared" ref="K61:AL61" ca="1" si="215">SUM(K25:K25)</f>
        <v>0</v>
      </c>
      <c r="L61" s="59">
        <f t="shared" ca="1" si="215"/>
        <v>15000</v>
      </c>
      <c r="M61" s="59">
        <f t="shared" ca="1" si="215"/>
        <v>0</v>
      </c>
      <c r="N61" s="59">
        <f t="shared" ca="1" si="215"/>
        <v>0</v>
      </c>
      <c r="O61" s="59">
        <f t="shared" ca="1" si="215"/>
        <v>0</v>
      </c>
      <c r="P61" s="59">
        <f t="shared" ca="1" si="215"/>
        <v>0</v>
      </c>
      <c r="Q61" s="59">
        <f t="shared" ca="1" si="215"/>
        <v>0</v>
      </c>
      <c r="R61" s="59">
        <f t="shared" ca="1" si="215"/>
        <v>0</v>
      </c>
      <c r="S61" s="59">
        <f t="shared" ca="1" si="215"/>
        <v>0</v>
      </c>
      <c r="T61" s="59">
        <f t="shared" ca="1" si="215"/>
        <v>0</v>
      </c>
      <c r="U61" s="59">
        <f t="shared" ca="1" si="215"/>
        <v>0</v>
      </c>
      <c r="V61" s="59">
        <f t="shared" ca="1" si="215"/>
        <v>0</v>
      </c>
      <c r="W61" s="59">
        <f t="shared" ca="1" si="215"/>
        <v>0</v>
      </c>
      <c r="X61" s="59">
        <f t="shared" ca="1" si="215"/>
        <v>0</v>
      </c>
      <c r="Y61" s="59">
        <f t="shared" ca="1" si="215"/>
        <v>0</v>
      </c>
      <c r="Z61" s="59">
        <f t="shared" ca="1" si="215"/>
        <v>0</v>
      </c>
      <c r="AA61" s="59">
        <f t="shared" ca="1" si="215"/>
        <v>0</v>
      </c>
      <c r="AB61" s="59">
        <f t="shared" ca="1" si="215"/>
        <v>0</v>
      </c>
      <c r="AC61" s="59">
        <f t="shared" ca="1" si="215"/>
        <v>0</v>
      </c>
      <c r="AD61" s="59">
        <f t="shared" ca="1" si="215"/>
        <v>0</v>
      </c>
      <c r="AE61" s="59">
        <f t="shared" ca="1" si="215"/>
        <v>0</v>
      </c>
      <c r="AF61" s="59">
        <f t="shared" ca="1" si="215"/>
        <v>0</v>
      </c>
      <c r="AG61" s="59">
        <f t="shared" ca="1" si="215"/>
        <v>0</v>
      </c>
      <c r="AH61" s="59">
        <f t="shared" ca="1" si="215"/>
        <v>0</v>
      </c>
      <c r="AI61" s="59">
        <f t="shared" ca="1" si="215"/>
        <v>0</v>
      </c>
      <c r="AJ61" s="59">
        <f t="shared" ca="1" si="215"/>
        <v>0</v>
      </c>
      <c r="AK61" s="59">
        <f t="shared" ca="1" si="215"/>
        <v>0</v>
      </c>
      <c r="AL61" s="59">
        <f t="shared" ca="1" si="215"/>
        <v>0</v>
      </c>
      <c r="AM61" s="59">
        <f t="shared" ref="AM61:BR61" ca="1" si="216">SUM(AM25:AM25)</f>
        <v>0</v>
      </c>
      <c r="AN61" s="59">
        <f t="shared" ca="1" si="216"/>
        <v>0</v>
      </c>
      <c r="AO61" s="59">
        <f t="shared" ca="1" si="216"/>
        <v>0</v>
      </c>
      <c r="AP61" s="59">
        <f t="shared" ca="1" si="216"/>
        <v>0</v>
      </c>
      <c r="AQ61" s="59">
        <f t="shared" ca="1" si="216"/>
        <v>0</v>
      </c>
      <c r="AR61" s="59">
        <f t="shared" ca="1" si="216"/>
        <v>0</v>
      </c>
      <c r="AS61" s="59">
        <f t="shared" ca="1" si="216"/>
        <v>0</v>
      </c>
      <c r="AT61" s="59">
        <f t="shared" ca="1" si="216"/>
        <v>0</v>
      </c>
      <c r="AU61" s="59">
        <f t="shared" ca="1" si="216"/>
        <v>0</v>
      </c>
      <c r="AV61" s="59">
        <f t="shared" ca="1" si="216"/>
        <v>0</v>
      </c>
      <c r="AW61" s="59">
        <f t="shared" ca="1" si="216"/>
        <v>0</v>
      </c>
      <c r="AX61" s="59">
        <f t="shared" ca="1" si="216"/>
        <v>0</v>
      </c>
      <c r="AY61" s="59">
        <f t="shared" ca="1" si="216"/>
        <v>0</v>
      </c>
      <c r="AZ61" s="59">
        <f t="shared" ca="1" si="216"/>
        <v>0</v>
      </c>
      <c r="BA61" s="59">
        <f t="shared" ca="1" si="216"/>
        <v>0</v>
      </c>
      <c r="BB61" s="59">
        <f t="shared" ca="1" si="216"/>
        <v>0</v>
      </c>
      <c r="BC61" s="59">
        <f t="shared" ca="1" si="216"/>
        <v>0</v>
      </c>
      <c r="BD61" s="59">
        <f t="shared" ca="1" si="216"/>
        <v>0</v>
      </c>
      <c r="BE61" s="59">
        <f t="shared" ca="1" si="216"/>
        <v>0</v>
      </c>
      <c r="BF61" s="59">
        <f t="shared" ca="1" si="216"/>
        <v>0</v>
      </c>
      <c r="BG61" s="59">
        <f t="shared" ca="1" si="216"/>
        <v>0</v>
      </c>
      <c r="BH61" s="59">
        <f t="shared" ca="1" si="216"/>
        <v>0</v>
      </c>
      <c r="BI61" s="59">
        <f t="shared" ca="1" si="216"/>
        <v>0</v>
      </c>
      <c r="BJ61" s="59">
        <f t="shared" ca="1" si="216"/>
        <v>0</v>
      </c>
      <c r="BK61" s="59">
        <f t="shared" ca="1" si="216"/>
        <v>0</v>
      </c>
      <c r="BL61" s="59">
        <f t="shared" ca="1" si="216"/>
        <v>0</v>
      </c>
      <c r="BM61" s="59">
        <f t="shared" ca="1" si="216"/>
        <v>0</v>
      </c>
      <c r="BN61" s="59">
        <f t="shared" ca="1" si="216"/>
        <v>0</v>
      </c>
      <c r="BO61" s="59">
        <f t="shared" ca="1" si="216"/>
        <v>0</v>
      </c>
      <c r="BP61" s="59">
        <f t="shared" ca="1" si="216"/>
        <v>0</v>
      </c>
      <c r="BQ61" s="59">
        <f t="shared" ca="1" si="216"/>
        <v>0</v>
      </c>
      <c r="BR61" s="59">
        <f t="shared" ca="1" si="216"/>
        <v>0</v>
      </c>
      <c r="BS61" s="59">
        <f t="shared" ref="BS61:CX61" ca="1" si="217">SUM(BS25:BS25)</f>
        <v>0</v>
      </c>
      <c r="BT61" s="59">
        <f t="shared" ca="1" si="217"/>
        <v>0</v>
      </c>
      <c r="BU61" s="59">
        <f t="shared" ca="1" si="217"/>
        <v>0</v>
      </c>
      <c r="BV61" s="59">
        <f t="shared" ca="1" si="217"/>
        <v>0</v>
      </c>
      <c r="BW61" s="59">
        <f t="shared" ca="1" si="217"/>
        <v>0</v>
      </c>
      <c r="BX61" s="59">
        <f t="shared" ca="1" si="217"/>
        <v>0</v>
      </c>
      <c r="BY61" s="59">
        <f t="shared" ca="1" si="217"/>
        <v>0</v>
      </c>
      <c r="BZ61" s="59">
        <f t="shared" ca="1" si="217"/>
        <v>0</v>
      </c>
      <c r="CA61" s="59">
        <f t="shared" ca="1" si="217"/>
        <v>0</v>
      </c>
      <c r="CB61" s="59">
        <f t="shared" ca="1" si="217"/>
        <v>0</v>
      </c>
      <c r="CC61" s="59">
        <f t="shared" ca="1" si="217"/>
        <v>0</v>
      </c>
      <c r="CD61" s="59">
        <f t="shared" ca="1" si="217"/>
        <v>0</v>
      </c>
      <c r="CE61" s="59">
        <f t="shared" ca="1" si="217"/>
        <v>0</v>
      </c>
      <c r="CF61" s="59">
        <f t="shared" ca="1" si="217"/>
        <v>0</v>
      </c>
      <c r="CG61" s="59">
        <f t="shared" ca="1" si="217"/>
        <v>0</v>
      </c>
      <c r="CH61" s="59">
        <f t="shared" ca="1" si="217"/>
        <v>0</v>
      </c>
      <c r="CI61" s="59">
        <f t="shared" ca="1" si="217"/>
        <v>0</v>
      </c>
      <c r="CJ61" s="59">
        <f t="shared" ca="1" si="217"/>
        <v>0</v>
      </c>
      <c r="CK61" s="59">
        <f t="shared" ca="1" si="217"/>
        <v>0</v>
      </c>
      <c r="CL61" s="59">
        <f t="shared" ca="1" si="217"/>
        <v>0</v>
      </c>
      <c r="CM61" s="59">
        <f t="shared" ca="1" si="217"/>
        <v>0</v>
      </c>
      <c r="CN61" s="59">
        <f t="shared" ca="1" si="217"/>
        <v>0</v>
      </c>
      <c r="CO61" s="59">
        <f t="shared" ca="1" si="217"/>
        <v>0</v>
      </c>
      <c r="CP61" s="59">
        <f t="shared" ca="1" si="217"/>
        <v>0</v>
      </c>
      <c r="CQ61" s="59">
        <f t="shared" ca="1" si="217"/>
        <v>0</v>
      </c>
      <c r="CR61" s="59">
        <f t="shared" ca="1" si="217"/>
        <v>0</v>
      </c>
      <c r="CS61" s="59">
        <f t="shared" ca="1" si="217"/>
        <v>0</v>
      </c>
      <c r="CT61" s="59">
        <f t="shared" ca="1" si="217"/>
        <v>0</v>
      </c>
      <c r="CU61" s="59">
        <f t="shared" ca="1" si="217"/>
        <v>0</v>
      </c>
      <c r="CV61" s="59">
        <f t="shared" ca="1" si="217"/>
        <v>0</v>
      </c>
      <c r="CW61" s="59">
        <f t="shared" ca="1" si="217"/>
        <v>0</v>
      </c>
      <c r="CX61" s="59">
        <f t="shared" ca="1" si="217"/>
        <v>0</v>
      </c>
      <c r="CY61" s="59">
        <f t="shared" ref="CY61:ED61" ca="1" si="218">SUM(CY25:CY25)</f>
        <v>0</v>
      </c>
      <c r="CZ61" s="59">
        <f t="shared" ca="1" si="218"/>
        <v>0</v>
      </c>
      <c r="DA61" s="59">
        <f t="shared" ca="1" si="218"/>
        <v>0</v>
      </c>
      <c r="DB61" s="59">
        <f t="shared" ca="1" si="218"/>
        <v>0</v>
      </c>
      <c r="DC61" s="59">
        <f t="shared" ca="1" si="218"/>
        <v>0</v>
      </c>
      <c r="DD61" s="59">
        <f t="shared" ca="1" si="218"/>
        <v>0</v>
      </c>
      <c r="DE61" s="59">
        <f t="shared" ca="1" si="218"/>
        <v>0</v>
      </c>
      <c r="DF61" s="59">
        <f t="shared" ca="1" si="218"/>
        <v>0</v>
      </c>
      <c r="DG61" s="59">
        <f t="shared" ca="1" si="218"/>
        <v>0</v>
      </c>
      <c r="DH61" s="59">
        <f t="shared" ca="1" si="218"/>
        <v>0</v>
      </c>
      <c r="DI61" s="59">
        <f t="shared" ca="1" si="218"/>
        <v>0</v>
      </c>
      <c r="DJ61" s="59">
        <f t="shared" ca="1" si="218"/>
        <v>0</v>
      </c>
      <c r="DK61" s="59">
        <f t="shared" ca="1" si="218"/>
        <v>0</v>
      </c>
      <c r="DL61" s="59">
        <f t="shared" ca="1" si="218"/>
        <v>0</v>
      </c>
      <c r="DM61" s="59">
        <f t="shared" ca="1" si="218"/>
        <v>0</v>
      </c>
      <c r="DN61" s="59">
        <f t="shared" ca="1" si="218"/>
        <v>0</v>
      </c>
      <c r="DO61" s="59">
        <f t="shared" ca="1" si="218"/>
        <v>0</v>
      </c>
      <c r="DP61" s="59">
        <f t="shared" ca="1" si="218"/>
        <v>0</v>
      </c>
      <c r="DQ61" s="59">
        <f t="shared" ca="1" si="218"/>
        <v>0</v>
      </c>
      <c r="DR61" s="59">
        <f t="shared" ca="1" si="218"/>
        <v>0</v>
      </c>
      <c r="DS61" s="59">
        <f t="shared" ca="1" si="218"/>
        <v>0</v>
      </c>
      <c r="DT61" s="59">
        <f t="shared" ca="1" si="218"/>
        <v>0</v>
      </c>
      <c r="DU61" s="59">
        <f t="shared" ca="1" si="218"/>
        <v>0</v>
      </c>
      <c r="DV61" s="59">
        <f t="shared" ca="1" si="218"/>
        <v>0</v>
      </c>
      <c r="DW61" s="59">
        <f t="shared" ca="1" si="218"/>
        <v>0</v>
      </c>
      <c r="DX61" s="59">
        <f t="shared" ca="1" si="218"/>
        <v>0</v>
      </c>
      <c r="DY61" s="59">
        <f t="shared" ca="1" si="218"/>
        <v>0</v>
      </c>
      <c r="DZ61" s="59">
        <f t="shared" ca="1" si="218"/>
        <v>0</v>
      </c>
      <c r="EA61" s="59">
        <f t="shared" ca="1" si="218"/>
        <v>0</v>
      </c>
      <c r="EB61" s="59">
        <f t="shared" ca="1" si="218"/>
        <v>0</v>
      </c>
      <c r="EC61" s="59">
        <f t="shared" ca="1" si="218"/>
        <v>0</v>
      </c>
      <c r="ED61" s="59">
        <f t="shared" ca="1" si="218"/>
        <v>0</v>
      </c>
      <c r="EE61" s="59">
        <f t="shared" ref="EE61:EP61" ca="1" si="219">SUM(EE25:EE25)</f>
        <v>0</v>
      </c>
      <c r="EF61" s="59">
        <f t="shared" ca="1" si="219"/>
        <v>0</v>
      </c>
      <c r="EG61" s="59">
        <f t="shared" ca="1" si="219"/>
        <v>0</v>
      </c>
      <c r="EH61" s="59">
        <f t="shared" ca="1" si="219"/>
        <v>0</v>
      </c>
      <c r="EI61" s="59">
        <f t="shared" ca="1" si="219"/>
        <v>0</v>
      </c>
      <c r="EJ61" s="59">
        <f t="shared" ca="1" si="219"/>
        <v>0</v>
      </c>
      <c r="EK61" s="59">
        <f t="shared" ca="1" si="219"/>
        <v>0</v>
      </c>
      <c r="EL61" s="59">
        <f t="shared" ca="1" si="219"/>
        <v>0</v>
      </c>
      <c r="EM61" s="59">
        <f t="shared" ca="1" si="219"/>
        <v>0</v>
      </c>
      <c r="EN61" s="59">
        <f t="shared" ca="1" si="219"/>
        <v>0</v>
      </c>
      <c r="EO61" s="59">
        <f t="shared" ca="1" si="219"/>
        <v>0</v>
      </c>
      <c r="EP61" s="59">
        <f t="shared" ca="1" si="219"/>
        <v>0</v>
      </c>
    </row>
    <row r="62" spans="1:146" s="43" customFormat="1" ht="14.1" customHeight="1">
      <c r="B62" s="89" t="s">
        <v>327</v>
      </c>
      <c r="C62" s="594">
        <v>5.2000000000000006E-3</v>
      </c>
      <c r="D62" s="595" t="s">
        <v>121</v>
      </c>
      <c r="E62" s="173"/>
      <c r="F62" s="173"/>
      <c r="G62" s="596"/>
      <c r="H62" s="596"/>
      <c r="I62" s="596"/>
      <c r="J62" s="596"/>
      <c r="K62" s="596">
        <f t="shared" ref="K62:AL62" si="220">$C$62*(K$6&gt;0)</f>
        <v>0</v>
      </c>
      <c r="L62" s="596">
        <f t="shared" si="220"/>
        <v>5.2000000000000006E-3</v>
      </c>
      <c r="M62" s="596">
        <f t="shared" si="220"/>
        <v>5.2000000000000006E-3</v>
      </c>
      <c r="N62" s="596">
        <f t="shared" si="220"/>
        <v>5.2000000000000006E-3</v>
      </c>
      <c r="O62" s="596">
        <f t="shared" si="220"/>
        <v>5.2000000000000006E-3</v>
      </c>
      <c r="P62" s="596">
        <f t="shared" si="220"/>
        <v>5.2000000000000006E-3</v>
      </c>
      <c r="Q62" s="596">
        <f t="shared" si="220"/>
        <v>5.2000000000000006E-3</v>
      </c>
      <c r="R62" s="596">
        <f t="shared" si="220"/>
        <v>0</v>
      </c>
      <c r="S62" s="596">
        <f t="shared" si="220"/>
        <v>0</v>
      </c>
      <c r="T62" s="596">
        <f t="shared" si="220"/>
        <v>0</v>
      </c>
      <c r="U62" s="596">
        <f t="shared" si="220"/>
        <v>0</v>
      </c>
      <c r="V62" s="596">
        <f t="shared" si="220"/>
        <v>0</v>
      </c>
      <c r="W62" s="596">
        <f t="shared" si="220"/>
        <v>0</v>
      </c>
      <c r="X62" s="596">
        <f t="shared" si="220"/>
        <v>0</v>
      </c>
      <c r="Y62" s="596">
        <f t="shared" si="220"/>
        <v>0</v>
      </c>
      <c r="Z62" s="596">
        <f t="shared" si="220"/>
        <v>0</v>
      </c>
      <c r="AA62" s="596">
        <f t="shared" si="220"/>
        <v>0</v>
      </c>
      <c r="AB62" s="596">
        <f t="shared" si="220"/>
        <v>0</v>
      </c>
      <c r="AC62" s="596">
        <f t="shared" si="220"/>
        <v>0</v>
      </c>
      <c r="AD62" s="596">
        <f t="shared" si="220"/>
        <v>0</v>
      </c>
      <c r="AE62" s="596">
        <f t="shared" si="220"/>
        <v>0</v>
      </c>
      <c r="AF62" s="596">
        <f t="shared" si="220"/>
        <v>0</v>
      </c>
      <c r="AG62" s="596">
        <f t="shared" si="220"/>
        <v>0</v>
      </c>
      <c r="AH62" s="596">
        <f t="shared" si="220"/>
        <v>0</v>
      </c>
      <c r="AI62" s="596">
        <f t="shared" si="220"/>
        <v>0</v>
      </c>
      <c r="AJ62" s="596">
        <f t="shared" si="220"/>
        <v>0</v>
      </c>
      <c r="AK62" s="596">
        <f t="shared" si="220"/>
        <v>0</v>
      </c>
      <c r="AL62" s="596">
        <f t="shared" si="220"/>
        <v>0</v>
      </c>
      <c r="AM62" s="596">
        <f t="shared" ref="AM62:BR62" si="221">$C$62*(AM$6&gt;0)</f>
        <v>0</v>
      </c>
      <c r="AN62" s="596">
        <f t="shared" si="221"/>
        <v>0</v>
      </c>
      <c r="AO62" s="596">
        <f t="shared" si="221"/>
        <v>0</v>
      </c>
      <c r="AP62" s="596">
        <f t="shared" si="221"/>
        <v>0</v>
      </c>
      <c r="AQ62" s="596">
        <f t="shared" si="221"/>
        <v>0</v>
      </c>
      <c r="AR62" s="596">
        <f t="shared" si="221"/>
        <v>0</v>
      </c>
      <c r="AS62" s="596">
        <f t="shared" si="221"/>
        <v>0</v>
      </c>
      <c r="AT62" s="596">
        <f t="shared" si="221"/>
        <v>0</v>
      </c>
      <c r="AU62" s="596">
        <f t="shared" si="221"/>
        <v>0</v>
      </c>
      <c r="AV62" s="596">
        <f t="shared" si="221"/>
        <v>0</v>
      </c>
      <c r="AW62" s="596">
        <f t="shared" si="221"/>
        <v>0</v>
      </c>
      <c r="AX62" s="596">
        <f t="shared" si="221"/>
        <v>0</v>
      </c>
      <c r="AY62" s="596">
        <f t="shared" si="221"/>
        <v>0</v>
      </c>
      <c r="AZ62" s="596">
        <f t="shared" si="221"/>
        <v>0</v>
      </c>
      <c r="BA62" s="596">
        <f t="shared" si="221"/>
        <v>0</v>
      </c>
      <c r="BB62" s="596">
        <f t="shared" si="221"/>
        <v>0</v>
      </c>
      <c r="BC62" s="596">
        <f t="shared" si="221"/>
        <v>0</v>
      </c>
      <c r="BD62" s="596">
        <f t="shared" si="221"/>
        <v>0</v>
      </c>
      <c r="BE62" s="596">
        <f t="shared" si="221"/>
        <v>0</v>
      </c>
      <c r="BF62" s="596">
        <f t="shared" si="221"/>
        <v>0</v>
      </c>
      <c r="BG62" s="596">
        <f t="shared" si="221"/>
        <v>0</v>
      </c>
      <c r="BH62" s="596">
        <f t="shared" si="221"/>
        <v>0</v>
      </c>
      <c r="BI62" s="596">
        <f t="shared" si="221"/>
        <v>0</v>
      </c>
      <c r="BJ62" s="596">
        <f t="shared" si="221"/>
        <v>0</v>
      </c>
      <c r="BK62" s="596">
        <f t="shared" si="221"/>
        <v>0</v>
      </c>
      <c r="BL62" s="596">
        <f t="shared" si="221"/>
        <v>0</v>
      </c>
      <c r="BM62" s="596">
        <f t="shared" si="221"/>
        <v>0</v>
      </c>
      <c r="BN62" s="596">
        <f t="shared" si="221"/>
        <v>0</v>
      </c>
      <c r="BO62" s="596">
        <f t="shared" si="221"/>
        <v>0</v>
      </c>
      <c r="BP62" s="596">
        <f t="shared" si="221"/>
        <v>0</v>
      </c>
      <c r="BQ62" s="596">
        <f t="shared" si="221"/>
        <v>0</v>
      </c>
      <c r="BR62" s="596">
        <f t="shared" si="221"/>
        <v>0</v>
      </c>
      <c r="BS62" s="596">
        <f t="shared" ref="BS62:CX62" si="222">$C$62*(BS$6&gt;0)</f>
        <v>0</v>
      </c>
      <c r="BT62" s="596">
        <f t="shared" si="222"/>
        <v>0</v>
      </c>
      <c r="BU62" s="596">
        <f t="shared" si="222"/>
        <v>0</v>
      </c>
      <c r="BV62" s="596">
        <f t="shared" si="222"/>
        <v>0</v>
      </c>
      <c r="BW62" s="596">
        <f t="shared" si="222"/>
        <v>0</v>
      </c>
      <c r="BX62" s="596">
        <f t="shared" si="222"/>
        <v>0</v>
      </c>
      <c r="BY62" s="596">
        <f t="shared" si="222"/>
        <v>0</v>
      </c>
      <c r="BZ62" s="596">
        <f t="shared" si="222"/>
        <v>0</v>
      </c>
      <c r="CA62" s="596">
        <f t="shared" si="222"/>
        <v>0</v>
      </c>
      <c r="CB62" s="596">
        <f t="shared" si="222"/>
        <v>0</v>
      </c>
      <c r="CC62" s="596">
        <f t="shared" si="222"/>
        <v>0</v>
      </c>
      <c r="CD62" s="596">
        <f t="shared" si="222"/>
        <v>0</v>
      </c>
      <c r="CE62" s="596">
        <f t="shared" si="222"/>
        <v>0</v>
      </c>
      <c r="CF62" s="596">
        <f t="shared" si="222"/>
        <v>0</v>
      </c>
      <c r="CG62" s="596">
        <f t="shared" si="222"/>
        <v>0</v>
      </c>
      <c r="CH62" s="596">
        <f t="shared" si="222"/>
        <v>0</v>
      </c>
      <c r="CI62" s="596">
        <f t="shared" si="222"/>
        <v>0</v>
      </c>
      <c r="CJ62" s="596">
        <f t="shared" si="222"/>
        <v>0</v>
      </c>
      <c r="CK62" s="596">
        <f t="shared" si="222"/>
        <v>0</v>
      </c>
      <c r="CL62" s="596">
        <f t="shared" si="222"/>
        <v>0</v>
      </c>
      <c r="CM62" s="596">
        <f t="shared" si="222"/>
        <v>0</v>
      </c>
      <c r="CN62" s="596">
        <f t="shared" si="222"/>
        <v>0</v>
      </c>
      <c r="CO62" s="596">
        <f t="shared" si="222"/>
        <v>0</v>
      </c>
      <c r="CP62" s="596">
        <f t="shared" si="222"/>
        <v>0</v>
      </c>
      <c r="CQ62" s="596">
        <f t="shared" si="222"/>
        <v>0</v>
      </c>
      <c r="CR62" s="596">
        <f t="shared" si="222"/>
        <v>0</v>
      </c>
      <c r="CS62" s="596">
        <f t="shared" si="222"/>
        <v>0</v>
      </c>
      <c r="CT62" s="596">
        <f t="shared" si="222"/>
        <v>0</v>
      </c>
      <c r="CU62" s="596">
        <f t="shared" si="222"/>
        <v>0</v>
      </c>
      <c r="CV62" s="596">
        <f t="shared" si="222"/>
        <v>0</v>
      </c>
      <c r="CW62" s="596">
        <f t="shared" si="222"/>
        <v>0</v>
      </c>
      <c r="CX62" s="596">
        <f t="shared" si="222"/>
        <v>0</v>
      </c>
      <c r="CY62" s="596">
        <f t="shared" ref="CY62:ED62" si="223">$C$62*(CY$6&gt;0)</f>
        <v>0</v>
      </c>
      <c r="CZ62" s="596">
        <f t="shared" si="223"/>
        <v>0</v>
      </c>
      <c r="DA62" s="596">
        <f t="shared" si="223"/>
        <v>0</v>
      </c>
      <c r="DB62" s="596">
        <f t="shared" si="223"/>
        <v>0</v>
      </c>
      <c r="DC62" s="596">
        <f t="shared" si="223"/>
        <v>0</v>
      </c>
      <c r="DD62" s="596">
        <f t="shared" si="223"/>
        <v>0</v>
      </c>
      <c r="DE62" s="596">
        <f t="shared" si="223"/>
        <v>0</v>
      </c>
      <c r="DF62" s="596">
        <f t="shared" si="223"/>
        <v>0</v>
      </c>
      <c r="DG62" s="596">
        <f t="shared" si="223"/>
        <v>0</v>
      </c>
      <c r="DH62" s="596">
        <f t="shared" si="223"/>
        <v>0</v>
      </c>
      <c r="DI62" s="596">
        <f t="shared" si="223"/>
        <v>0</v>
      </c>
      <c r="DJ62" s="596">
        <f t="shared" si="223"/>
        <v>0</v>
      </c>
      <c r="DK62" s="596">
        <f t="shared" si="223"/>
        <v>0</v>
      </c>
      <c r="DL62" s="596">
        <f t="shared" si="223"/>
        <v>0</v>
      </c>
      <c r="DM62" s="596">
        <f t="shared" si="223"/>
        <v>0</v>
      </c>
      <c r="DN62" s="596">
        <f t="shared" si="223"/>
        <v>0</v>
      </c>
      <c r="DO62" s="596">
        <f t="shared" si="223"/>
        <v>0</v>
      </c>
      <c r="DP62" s="596">
        <f t="shared" si="223"/>
        <v>0</v>
      </c>
      <c r="DQ62" s="596">
        <f t="shared" si="223"/>
        <v>0</v>
      </c>
      <c r="DR62" s="596">
        <f t="shared" si="223"/>
        <v>0</v>
      </c>
      <c r="DS62" s="596">
        <f t="shared" si="223"/>
        <v>0</v>
      </c>
      <c r="DT62" s="596">
        <f t="shared" si="223"/>
        <v>0</v>
      </c>
      <c r="DU62" s="596">
        <f t="shared" si="223"/>
        <v>0</v>
      </c>
      <c r="DV62" s="596">
        <f t="shared" si="223"/>
        <v>0</v>
      </c>
      <c r="DW62" s="596">
        <f t="shared" si="223"/>
        <v>0</v>
      </c>
      <c r="DX62" s="596">
        <f t="shared" si="223"/>
        <v>0</v>
      </c>
      <c r="DY62" s="596">
        <f t="shared" si="223"/>
        <v>0</v>
      </c>
      <c r="DZ62" s="596">
        <f t="shared" si="223"/>
        <v>0</v>
      </c>
      <c r="EA62" s="596">
        <f t="shared" si="223"/>
        <v>0</v>
      </c>
      <c r="EB62" s="596">
        <f t="shared" si="223"/>
        <v>0</v>
      </c>
      <c r="EC62" s="596">
        <f t="shared" si="223"/>
        <v>0</v>
      </c>
      <c r="ED62" s="596">
        <f t="shared" si="223"/>
        <v>0</v>
      </c>
      <c r="EE62" s="596">
        <f t="shared" ref="EE62:EP62" si="224">$C$62*(EE$6&gt;0)</f>
        <v>0</v>
      </c>
      <c r="EF62" s="596">
        <f t="shared" si="224"/>
        <v>0</v>
      </c>
      <c r="EG62" s="596">
        <f t="shared" si="224"/>
        <v>0</v>
      </c>
      <c r="EH62" s="596">
        <f t="shared" si="224"/>
        <v>0</v>
      </c>
      <c r="EI62" s="596">
        <f t="shared" si="224"/>
        <v>0</v>
      </c>
      <c r="EJ62" s="596">
        <f t="shared" si="224"/>
        <v>0</v>
      </c>
      <c r="EK62" s="596">
        <f t="shared" si="224"/>
        <v>0</v>
      </c>
      <c r="EL62" s="596">
        <f t="shared" si="224"/>
        <v>0</v>
      </c>
      <c r="EM62" s="596">
        <f t="shared" si="224"/>
        <v>0</v>
      </c>
      <c r="EN62" s="596">
        <f t="shared" si="224"/>
        <v>0</v>
      </c>
      <c r="EO62" s="596">
        <f t="shared" si="224"/>
        <v>0</v>
      </c>
      <c r="EP62" s="596">
        <f t="shared" si="224"/>
        <v>0</v>
      </c>
    </row>
    <row r="63" spans="1:146" s="43" customFormat="1" ht="14.1" customHeight="1">
      <c r="B63" s="38" t="s">
        <v>292</v>
      </c>
      <c r="C63" s="597">
        <f>1-C61</f>
        <v>1</v>
      </c>
      <c r="D63" s="598" t="s">
        <v>97</v>
      </c>
      <c r="E63" s="59">
        <f ca="1">SUM(G63:EP63)</f>
        <v>78.000000000000014</v>
      </c>
      <c r="F63" s="59"/>
      <c r="G63" s="59"/>
      <c r="H63" s="59"/>
      <c r="I63" s="59"/>
      <c r="J63" s="59"/>
      <c r="K63" s="59">
        <f t="shared" ref="K63:Q63" ca="1" si="225">K61*K62</f>
        <v>0</v>
      </c>
      <c r="L63" s="59">
        <f t="shared" ca="1" si="225"/>
        <v>78.000000000000014</v>
      </c>
      <c r="M63" s="59">
        <f t="shared" ca="1" si="225"/>
        <v>0</v>
      </c>
      <c r="N63" s="59">
        <f t="shared" ca="1" si="225"/>
        <v>0</v>
      </c>
      <c r="O63" s="59">
        <f t="shared" ca="1" si="225"/>
        <v>0</v>
      </c>
      <c r="P63" s="59">
        <f t="shared" ca="1" si="225"/>
        <v>0</v>
      </c>
      <c r="Q63" s="59">
        <f t="shared" ca="1" si="225"/>
        <v>0</v>
      </c>
      <c r="R63" s="59">
        <f t="shared" ref="R63:CC63" ca="1" si="226">R61*R62</f>
        <v>0</v>
      </c>
      <c r="S63" s="59">
        <f t="shared" ca="1" si="226"/>
        <v>0</v>
      </c>
      <c r="T63" s="59">
        <f t="shared" ca="1" si="226"/>
        <v>0</v>
      </c>
      <c r="U63" s="59">
        <f t="shared" ca="1" si="226"/>
        <v>0</v>
      </c>
      <c r="V63" s="59">
        <f t="shared" ca="1" si="226"/>
        <v>0</v>
      </c>
      <c r="W63" s="59">
        <f t="shared" ca="1" si="226"/>
        <v>0</v>
      </c>
      <c r="X63" s="59">
        <f t="shared" ca="1" si="226"/>
        <v>0</v>
      </c>
      <c r="Y63" s="59">
        <f t="shared" ca="1" si="226"/>
        <v>0</v>
      </c>
      <c r="Z63" s="59">
        <f t="shared" ca="1" si="226"/>
        <v>0</v>
      </c>
      <c r="AA63" s="59">
        <f t="shared" ca="1" si="226"/>
        <v>0</v>
      </c>
      <c r="AB63" s="59">
        <f t="shared" ca="1" si="226"/>
        <v>0</v>
      </c>
      <c r="AC63" s="59">
        <f t="shared" ca="1" si="226"/>
        <v>0</v>
      </c>
      <c r="AD63" s="59">
        <f t="shared" ca="1" si="226"/>
        <v>0</v>
      </c>
      <c r="AE63" s="59">
        <f t="shared" ca="1" si="226"/>
        <v>0</v>
      </c>
      <c r="AF63" s="59">
        <f t="shared" ca="1" si="226"/>
        <v>0</v>
      </c>
      <c r="AG63" s="59">
        <f t="shared" ca="1" si="226"/>
        <v>0</v>
      </c>
      <c r="AH63" s="59">
        <f t="shared" ca="1" si="226"/>
        <v>0</v>
      </c>
      <c r="AI63" s="59">
        <f t="shared" ca="1" si="226"/>
        <v>0</v>
      </c>
      <c r="AJ63" s="59">
        <f t="shared" ca="1" si="226"/>
        <v>0</v>
      </c>
      <c r="AK63" s="59">
        <f t="shared" ca="1" si="226"/>
        <v>0</v>
      </c>
      <c r="AL63" s="59">
        <f t="shared" ca="1" si="226"/>
        <v>0</v>
      </c>
      <c r="AM63" s="59">
        <f t="shared" ca="1" si="226"/>
        <v>0</v>
      </c>
      <c r="AN63" s="59">
        <f t="shared" ca="1" si="226"/>
        <v>0</v>
      </c>
      <c r="AO63" s="59">
        <f t="shared" ca="1" si="226"/>
        <v>0</v>
      </c>
      <c r="AP63" s="59">
        <f t="shared" ca="1" si="226"/>
        <v>0</v>
      </c>
      <c r="AQ63" s="59">
        <f t="shared" ca="1" si="226"/>
        <v>0</v>
      </c>
      <c r="AR63" s="59">
        <f t="shared" ca="1" si="226"/>
        <v>0</v>
      </c>
      <c r="AS63" s="59">
        <f t="shared" ca="1" si="226"/>
        <v>0</v>
      </c>
      <c r="AT63" s="59">
        <f t="shared" ca="1" si="226"/>
        <v>0</v>
      </c>
      <c r="AU63" s="59">
        <f t="shared" ca="1" si="226"/>
        <v>0</v>
      </c>
      <c r="AV63" s="59">
        <f t="shared" ca="1" si="226"/>
        <v>0</v>
      </c>
      <c r="AW63" s="59">
        <f t="shared" ca="1" si="226"/>
        <v>0</v>
      </c>
      <c r="AX63" s="59">
        <f t="shared" ca="1" si="226"/>
        <v>0</v>
      </c>
      <c r="AY63" s="59">
        <f t="shared" ca="1" si="226"/>
        <v>0</v>
      </c>
      <c r="AZ63" s="59">
        <f t="shared" ca="1" si="226"/>
        <v>0</v>
      </c>
      <c r="BA63" s="59">
        <f t="shared" ca="1" si="226"/>
        <v>0</v>
      </c>
      <c r="BB63" s="59">
        <f t="shared" ca="1" si="226"/>
        <v>0</v>
      </c>
      <c r="BC63" s="59">
        <f t="shared" ca="1" si="226"/>
        <v>0</v>
      </c>
      <c r="BD63" s="59">
        <f t="shared" ca="1" si="226"/>
        <v>0</v>
      </c>
      <c r="BE63" s="59">
        <f t="shared" ca="1" si="226"/>
        <v>0</v>
      </c>
      <c r="BF63" s="59">
        <f t="shared" ca="1" si="226"/>
        <v>0</v>
      </c>
      <c r="BG63" s="59">
        <f t="shared" ca="1" si="226"/>
        <v>0</v>
      </c>
      <c r="BH63" s="59">
        <f t="shared" ca="1" si="226"/>
        <v>0</v>
      </c>
      <c r="BI63" s="59">
        <f t="shared" ca="1" si="226"/>
        <v>0</v>
      </c>
      <c r="BJ63" s="59">
        <f t="shared" ca="1" si="226"/>
        <v>0</v>
      </c>
      <c r="BK63" s="59">
        <f t="shared" ca="1" si="226"/>
        <v>0</v>
      </c>
      <c r="BL63" s="59">
        <f t="shared" ca="1" si="226"/>
        <v>0</v>
      </c>
      <c r="BM63" s="59">
        <f t="shared" ca="1" si="226"/>
        <v>0</v>
      </c>
      <c r="BN63" s="59">
        <f t="shared" ca="1" si="226"/>
        <v>0</v>
      </c>
      <c r="BO63" s="59">
        <f t="shared" ca="1" si="226"/>
        <v>0</v>
      </c>
      <c r="BP63" s="59">
        <f t="shared" ca="1" si="226"/>
        <v>0</v>
      </c>
      <c r="BQ63" s="59">
        <f t="shared" ca="1" si="226"/>
        <v>0</v>
      </c>
      <c r="BR63" s="59">
        <f t="shared" ca="1" si="226"/>
        <v>0</v>
      </c>
      <c r="BS63" s="59">
        <f t="shared" ca="1" si="226"/>
        <v>0</v>
      </c>
      <c r="BT63" s="59">
        <f t="shared" ca="1" si="226"/>
        <v>0</v>
      </c>
      <c r="BU63" s="59">
        <f t="shared" ca="1" si="226"/>
        <v>0</v>
      </c>
      <c r="BV63" s="59">
        <f t="shared" ca="1" si="226"/>
        <v>0</v>
      </c>
      <c r="BW63" s="59">
        <f t="shared" ca="1" si="226"/>
        <v>0</v>
      </c>
      <c r="BX63" s="59">
        <f t="shared" ca="1" si="226"/>
        <v>0</v>
      </c>
      <c r="BY63" s="59">
        <f t="shared" ca="1" si="226"/>
        <v>0</v>
      </c>
      <c r="BZ63" s="59">
        <f t="shared" ca="1" si="226"/>
        <v>0</v>
      </c>
      <c r="CA63" s="59">
        <f t="shared" ca="1" si="226"/>
        <v>0</v>
      </c>
      <c r="CB63" s="59">
        <f t="shared" ca="1" si="226"/>
        <v>0</v>
      </c>
      <c r="CC63" s="59">
        <f t="shared" ca="1" si="226"/>
        <v>0</v>
      </c>
      <c r="CD63" s="59">
        <f t="shared" ref="CD63:EO63" ca="1" si="227">CD61*CD62</f>
        <v>0</v>
      </c>
      <c r="CE63" s="59">
        <f t="shared" ca="1" si="227"/>
        <v>0</v>
      </c>
      <c r="CF63" s="59">
        <f t="shared" ca="1" si="227"/>
        <v>0</v>
      </c>
      <c r="CG63" s="59">
        <f t="shared" ca="1" si="227"/>
        <v>0</v>
      </c>
      <c r="CH63" s="59">
        <f t="shared" ca="1" si="227"/>
        <v>0</v>
      </c>
      <c r="CI63" s="59">
        <f t="shared" ca="1" si="227"/>
        <v>0</v>
      </c>
      <c r="CJ63" s="59">
        <f t="shared" ca="1" si="227"/>
        <v>0</v>
      </c>
      <c r="CK63" s="59">
        <f t="shared" ca="1" si="227"/>
        <v>0</v>
      </c>
      <c r="CL63" s="59">
        <f t="shared" ca="1" si="227"/>
        <v>0</v>
      </c>
      <c r="CM63" s="59">
        <f t="shared" ca="1" si="227"/>
        <v>0</v>
      </c>
      <c r="CN63" s="59">
        <f t="shared" ca="1" si="227"/>
        <v>0</v>
      </c>
      <c r="CO63" s="59">
        <f t="shared" ca="1" si="227"/>
        <v>0</v>
      </c>
      <c r="CP63" s="59">
        <f t="shared" ca="1" si="227"/>
        <v>0</v>
      </c>
      <c r="CQ63" s="59">
        <f t="shared" ca="1" si="227"/>
        <v>0</v>
      </c>
      <c r="CR63" s="59">
        <f t="shared" ca="1" si="227"/>
        <v>0</v>
      </c>
      <c r="CS63" s="59">
        <f t="shared" ca="1" si="227"/>
        <v>0</v>
      </c>
      <c r="CT63" s="59">
        <f t="shared" ca="1" si="227"/>
        <v>0</v>
      </c>
      <c r="CU63" s="59">
        <f t="shared" ca="1" si="227"/>
        <v>0</v>
      </c>
      <c r="CV63" s="59">
        <f t="shared" ca="1" si="227"/>
        <v>0</v>
      </c>
      <c r="CW63" s="59">
        <f t="shared" ca="1" si="227"/>
        <v>0</v>
      </c>
      <c r="CX63" s="59">
        <f t="shared" ca="1" si="227"/>
        <v>0</v>
      </c>
      <c r="CY63" s="59">
        <f t="shared" ca="1" si="227"/>
        <v>0</v>
      </c>
      <c r="CZ63" s="59">
        <f t="shared" ca="1" si="227"/>
        <v>0</v>
      </c>
      <c r="DA63" s="59">
        <f t="shared" ca="1" si="227"/>
        <v>0</v>
      </c>
      <c r="DB63" s="59">
        <f t="shared" ca="1" si="227"/>
        <v>0</v>
      </c>
      <c r="DC63" s="59">
        <f t="shared" ca="1" si="227"/>
        <v>0</v>
      </c>
      <c r="DD63" s="59">
        <f t="shared" ca="1" si="227"/>
        <v>0</v>
      </c>
      <c r="DE63" s="59">
        <f t="shared" ca="1" si="227"/>
        <v>0</v>
      </c>
      <c r="DF63" s="59">
        <f t="shared" ca="1" si="227"/>
        <v>0</v>
      </c>
      <c r="DG63" s="59">
        <f t="shared" ca="1" si="227"/>
        <v>0</v>
      </c>
      <c r="DH63" s="59">
        <f t="shared" ca="1" si="227"/>
        <v>0</v>
      </c>
      <c r="DI63" s="59">
        <f t="shared" ca="1" si="227"/>
        <v>0</v>
      </c>
      <c r="DJ63" s="59">
        <f t="shared" ca="1" si="227"/>
        <v>0</v>
      </c>
      <c r="DK63" s="59">
        <f t="shared" ca="1" si="227"/>
        <v>0</v>
      </c>
      <c r="DL63" s="59">
        <f t="shared" ca="1" si="227"/>
        <v>0</v>
      </c>
      <c r="DM63" s="59">
        <f t="shared" ca="1" si="227"/>
        <v>0</v>
      </c>
      <c r="DN63" s="59">
        <f t="shared" ca="1" si="227"/>
        <v>0</v>
      </c>
      <c r="DO63" s="59">
        <f t="shared" ca="1" si="227"/>
        <v>0</v>
      </c>
      <c r="DP63" s="59">
        <f t="shared" ca="1" si="227"/>
        <v>0</v>
      </c>
      <c r="DQ63" s="59">
        <f t="shared" ca="1" si="227"/>
        <v>0</v>
      </c>
      <c r="DR63" s="59">
        <f t="shared" ca="1" si="227"/>
        <v>0</v>
      </c>
      <c r="DS63" s="59">
        <f t="shared" ca="1" si="227"/>
        <v>0</v>
      </c>
      <c r="DT63" s="59">
        <f t="shared" ca="1" si="227"/>
        <v>0</v>
      </c>
      <c r="DU63" s="59">
        <f t="shared" ca="1" si="227"/>
        <v>0</v>
      </c>
      <c r="DV63" s="59">
        <f t="shared" ca="1" si="227"/>
        <v>0</v>
      </c>
      <c r="DW63" s="59">
        <f t="shared" ca="1" si="227"/>
        <v>0</v>
      </c>
      <c r="DX63" s="59">
        <f t="shared" ca="1" si="227"/>
        <v>0</v>
      </c>
      <c r="DY63" s="59">
        <f t="shared" ca="1" si="227"/>
        <v>0</v>
      </c>
      <c r="DZ63" s="59">
        <f t="shared" ca="1" si="227"/>
        <v>0</v>
      </c>
      <c r="EA63" s="59">
        <f t="shared" ca="1" si="227"/>
        <v>0</v>
      </c>
      <c r="EB63" s="59">
        <f t="shared" ca="1" si="227"/>
        <v>0</v>
      </c>
      <c r="EC63" s="59">
        <f t="shared" ca="1" si="227"/>
        <v>0</v>
      </c>
      <c r="ED63" s="59">
        <f t="shared" ca="1" si="227"/>
        <v>0</v>
      </c>
      <c r="EE63" s="59">
        <f t="shared" ca="1" si="227"/>
        <v>0</v>
      </c>
      <c r="EF63" s="59">
        <f t="shared" ca="1" si="227"/>
        <v>0</v>
      </c>
      <c r="EG63" s="59">
        <f t="shared" ca="1" si="227"/>
        <v>0</v>
      </c>
      <c r="EH63" s="59">
        <f t="shared" ca="1" si="227"/>
        <v>0</v>
      </c>
      <c r="EI63" s="59">
        <f t="shared" ca="1" si="227"/>
        <v>0</v>
      </c>
      <c r="EJ63" s="59">
        <f t="shared" ca="1" si="227"/>
        <v>0</v>
      </c>
      <c r="EK63" s="59">
        <f t="shared" ca="1" si="227"/>
        <v>0</v>
      </c>
      <c r="EL63" s="59">
        <f t="shared" ca="1" si="227"/>
        <v>0</v>
      </c>
      <c r="EM63" s="59">
        <f t="shared" ca="1" si="227"/>
        <v>0</v>
      </c>
      <c r="EN63" s="59">
        <f t="shared" ca="1" si="227"/>
        <v>0</v>
      </c>
      <c r="EO63" s="59">
        <f t="shared" ca="1" si="227"/>
        <v>0</v>
      </c>
      <c r="EP63" s="59">
        <f t="shared" ref="EP63" ca="1" si="228">EP61*EP62</f>
        <v>0</v>
      </c>
    </row>
    <row r="64" spans="1:146" ht="14.1" customHeight="1">
      <c r="A64" s="19"/>
      <c r="C64" s="15"/>
      <c r="D64" s="15"/>
      <c r="E64" s="15"/>
    </row>
    <row r="65" spans="1:146" ht="14.1" customHeight="1">
      <c r="A65" s="19"/>
      <c r="C65" s="15"/>
      <c r="D65" s="15"/>
      <c r="E65" s="15"/>
    </row>
    <row r="66" spans="1:146" s="1" customFormat="1" ht="14.1" customHeight="1">
      <c r="A66" s="169" t="s">
        <v>328</v>
      </c>
      <c r="B66" s="169"/>
      <c r="C66" s="169"/>
      <c r="D66" s="178"/>
      <c r="E66" s="588"/>
      <c r="F66" s="588"/>
      <c r="G66" s="588"/>
      <c r="H66" s="506"/>
      <c r="I66" s="506"/>
      <c r="J66" s="330"/>
      <c r="M66" s="589"/>
      <c r="N66" s="589"/>
      <c r="O66" s="589"/>
      <c r="P66" s="589"/>
      <c r="Q66" s="589"/>
      <c r="R66" s="589"/>
      <c r="S66" s="589"/>
      <c r="T66" s="589"/>
      <c r="U66" s="589"/>
      <c r="V66" s="589"/>
      <c r="W66" s="589"/>
      <c r="X66" s="589"/>
      <c r="Y66" s="589"/>
      <c r="Z66" s="589"/>
      <c r="AA66" s="589"/>
      <c r="AB66" s="589"/>
      <c r="AC66" s="589"/>
      <c r="AD66" s="589"/>
      <c r="AE66" s="589"/>
      <c r="AF66" s="589"/>
      <c r="AG66" s="589"/>
      <c r="AH66" s="589"/>
      <c r="AI66" s="589"/>
      <c r="AJ66" s="589"/>
      <c r="AK66" s="589"/>
      <c r="AL66" s="589"/>
      <c r="AM66" s="589"/>
      <c r="AN66" s="589"/>
      <c r="AO66" s="589"/>
      <c r="AP66" s="589"/>
      <c r="AQ66" s="589"/>
      <c r="AR66" s="589"/>
      <c r="AS66" s="589"/>
      <c r="AT66" s="589"/>
      <c r="AU66" s="589"/>
      <c r="AV66" s="589"/>
      <c r="AW66" s="589"/>
      <c r="AX66" s="589"/>
      <c r="AY66" s="589"/>
      <c r="AZ66" s="589"/>
      <c r="BA66" s="589"/>
      <c r="BB66" s="589"/>
      <c r="BC66" s="589"/>
      <c r="BD66" s="589"/>
      <c r="BE66" s="589"/>
      <c r="BF66" s="589"/>
      <c r="BG66" s="589"/>
      <c r="BH66" s="589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89"/>
      <c r="BT66" s="589"/>
      <c r="BU66" s="589"/>
      <c r="BV66" s="589"/>
      <c r="BW66" s="589"/>
      <c r="BX66" s="589"/>
      <c r="BY66" s="589"/>
      <c r="BZ66" s="589"/>
      <c r="CA66" s="589"/>
      <c r="CB66" s="589"/>
      <c r="CC66" s="589"/>
      <c r="CD66" s="589"/>
      <c r="CE66" s="589"/>
      <c r="CF66" s="589"/>
      <c r="CG66" s="589"/>
      <c r="CH66" s="589"/>
      <c r="CI66" s="589"/>
      <c r="CJ66" s="589"/>
      <c r="CK66" s="589"/>
      <c r="CL66" s="589"/>
      <c r="CM66" s="589"/>
      <c r="CN66" s="589"/>
      <c r="CO66" s="589"/>
      <c r="CP66" s="589"/>
      <c r="CQ66" s="589"/>
      <c r="CR66" s="589"/>
      <c r="CS66" s="589"/>
      <c r="CT66" s="589"/>
      <c r="CU66" s="589"/>
      <c r="CV66" s="589"/>
      <c r="CW66" s="589"/>
      <c r="CX66" s="589"/>
      <c r="CY66" s="589"/>
      <c r="CZ66" s="589"/>
      <c r="DA66" s="589"/>
      <c r="DB66" s="589"/>
      <c r="DC66" s="589"/>
      <c r="DD66" s="589"/>
      <c r="DE66" s="589"/>
      <c r="DF66" s="589"/>
      <c r="DG66" s="589"/>
      <c r="DH66" s="589"/>
      <c r="DI66" s="589"/>
      <c r="DJ66" s="589"/>
      <c r="DK66" s="589"/>
      <c r="DL66" s="589"/>
      <c r="DM66" s="589"/>
      <c r="DN66" s="589"/>
      <c r="DO66" s="589"/>
      <c r="DP66" s="589"/>
      <c r="DQ66" s="589"/>
      <c r="DR66" s="589"/>
      <c r="DS66" s="589"/>
      <c r="DT66" s="589"/>
      <c r="DU66" s="589"/>
      <c r="DV66" s="589"/>
      <c r="DW66" s="589"/>
      <c r="DX66" s="589"/>
      <c r="DY66" s="589"/>
      <c r="DZ66" s="589"/>
      <c r="EA66" s="589"/>
      <c r="EB66" s="589"/>
      <c r="EC66" s="589"/>
      <c r="ED66" s="589"/>
      <c r="EE66" s="589"/>
      <c r="EF66" s="589"/>
      <c r="EG66" s="589"/>
      <c r="EH66" s="589"/>
      <c r="EI66" s="589"/>
      <c r="EJ66" s="589"/>
      <c r="EK66" s="589"/>
      <c r="EL66" s="589"/>
      <c r="EM66" s="589"/>
      <c r="EN66" s="589"/>
      <c r="EO66" s="589"/>
      <c r="EP66" s="589"/>
    </row>
    <row r="67" spans="1:146" ht="14.1" customHeight="1">
      <c r="A67" s="19"/>
      <c r="C67" s="44"/>
      <c r="D67" s="15"/>
      <c r="E67" s="15"/>
    </row>
    <row r="68" spans="1:146" ht="14.1" customHeight="1">
      <c r="A68" s="19"/>
      <c r="B68" s="599" t="s">
        <v>15</v>
      </c>
      <c r="C68" s="44"/>
      <c r="D68" s="15"/>
      <c r="E68" s="15"/>
    </row>
    <row r="69" spans="1:146" ht="14.1" customHeight="1">
      <c r="A69" s="19"/>
      <c r="C69" s="44"/>
      <c r="D69" s="15"/>
      <c r="E69" s="15"/>
    </row>
    <row r="70" spans="1:146" s="43" customFormat="1" ht="14.1" customHeight="1">
      <c r="B70" s="7" t="s">
        <v>329</v>
      </c>
      <c r="C70" s="600">
        <v>0</v>
      </c>
      <c r="D70" s="316" t="s">
        <v>1205</v>
      </c>
      <c r="E70" s="59">
        <f>SUM(G70:EP70)</f>
        <v>1</v>
      </c>
      <c r="F70" s="59"/>
      <c r="G70" s="59"/>
      <c r="H70" s="59"/>
      <c r="I70" s="59"/>
      <c r="J70" s="59"/>
      <c r="K70" s="59">
        <f t="shared" ref="K70:BR70" si="229">(K$4=약정체결시점)*1</f>
        <v>0</v>
      </c>
      <c r="L70" s="59">
        <f t="shared" si="229"/>
        <v>1</v>
      </c>
      <c r="M70" s="59">
        <f t="shared" si="229"/>
        <v>0</v>
      </c>
      <c r="N70" s="59">
        <f t="shared" si="229"/>
        <v>0</v>
      </c>
      <c r="O70" s="59">
        <f t="shared" si="229"/>
        <v>0</v>
      </c>
      <c r="P70" s="59">
        <f t="shared" si="229"/>
        <v>0</v>
      </c>
      <c r="Q70" s="59">
        <f t="shared" si="229"/>
        <v>0</v>
      </c>
      <c r="R70" s="59">
        <f t="shared" si="229"/>
        <v>0</v>
      </c>
      <c r="S70" s="59">
        <f t="shared" si="229"/>
        <v>0</v>
      </c>
      <c r="T70" s="59">
        <f t="shared" si="229"/>
        <v>0</v>
      </c>
      <c r="U70" s="59">
        <f t="shared" si="229"/>
        <v>0</v>
      </c>
      <c r="V70" s="59">
        <f t="shared" si="229"/>
        <v>0</v>
      </c>
      <c r="W70" s="59">
        <f t="shared" si="229"/>
        <v>0</v>
      </c>
      <c r="X70" s="59">
        <f t="shared" si="229"/>
        <v>0</v>
      </c>
      <c r="Y70" s="59">
        <f t="shared" si="229"/>
        <v>0</v>
      </c>
      <c r="Z70" s="59">
        <f t="shared" si="229"/>
        <v>0</v>
      </c>
      <c r="AA70" s="59">
        <f t="shared" si="229"/>
        <v>0</v>
      </c>
      <c r="AB70" s="59">
        <f t="shared" si="229"/>
        <v>0</v>
      </c>
      <c r="AC70" s="59">
        <f t="shared" si="229"/>
        <v>0</v>
      </c>
      <c r="AD70" s="59">
        <f t="shared" si="229"/>
        <v>0</v>
      </c>
      <c r="AE70" s="59">
        <f t="shared" si="229"/>
        <v>0</v>
      </c>
      <c r="AF70" s="59">
        <f t="shared" si="229"/>
        <v>0</v>
      </c>
      <c r="AG70" s="59">
        <f t="shared" si="229"/>
        <v>0</v>
      </c>
      <c r="AH70" s="59">
        <f t="shared" si="229"/>
        <v>0</v>
      </c>
      <c r="AI70" s="59">
        <f t="shared" si="229"/>
        <v>0</v>
      </c>
      <c r="AJ70" s="59">
        <f t="shared" si="229"/>
        <v>0</v>
      </c>
      <c r="AK70" s="59">
        <f t="shared" si="229"/>
        <v>0</v>
      </c>
      <c r="AL70" s="59">
        <f t="shared" si="229"/>
        <v>0</v>
      </c>
      <c r="AM70" s="59">
        <f t="shared" si="229"/>
        <v>0</v>
      </c>
      <c r="AN70" s="59">
        <f t="shared" si="229"/>
        <v>0</v>
      </c>
      <c r="AO70" s="59">
        <f t="shared" si="229"/>
        <v>0</v>
      </c>
      <c r="AP70" s="59">
        <f t="shared" si="229"/>
        <v>0</v>
      </c>
      <c r="AQ70" s="59">
        <f t="shared" si="229"/>
        <v>0</v>
      </c>
      <c r="AR70" s="59">
        <f t="shared" si="229"/>
        <v>0</v>
      </c>
      <c r="AS70" s="59">
        <f t="shared" si="229"/>
        <v>0</v>
      </c>
      <c r="AT70" s="59">
        <f t="shared" si="229"/>
        <v>0</v>
      </c>
      <c r="AU70" s="59">
        <f t="shared" si="229"/>
        <v>0</v>
      </c>
      <c r="AV70" s="59">
        <f t="shared" si="229"/>
        <v>0</v>
      </c>
      <c r="AW70" s="59">
        <f t="shared" si="229"/>
        <v>0</v>
      </c>
      <c r="AX70" s="59">
        <f t="shared" si="229"/>
        <v>0</v>
      </c>
      <c r="AY70" s="59">
        <f t="shared" si="229"/>
        <v>0</v>
      </c>
      <c r="AZ70" s="59">
        <f t="shared" si="229"/>
        <v>0</v>
      </c>
      <c r="BA70" s="59">
        <f t="shared" si="229"/>
        <v>0</v>
      </c>
      <c r="BB70" s="59">
        <f t="shared" si="229"/>
        <v>0</v>
      </c>
      <c r="BC70" s="59">
        <f t="shared" si="229"/>
        <v>0</v>
      </c>
      <c r="BD70" s="59">
        <f t="shared" si="229"/>
        <v>0</v>
      </c>
      <c r="BE70" s="59">
        <f t="shared" si="229"/>
        <v>0</v>
      </c>
      <c r="BF70" s="59">
        <f t="shared" si="229"/>
        <v>0</v>
      </c>
      <c r="BG70" s="59">
        <f t="shared" si="229"/>
        <v>0</v>
      </c>
      <c r="BH70" s="59">
        <f t="shared" si="229"/>
        <v>0</v>
      </c>
      <c r="BI70" s="59">
        <f t="shared" si="229"/>
        <v>0</v>
      </c>
      <c r="BJ70" s="59">
        <f t="shared" si="229"/>
        <v>0</v>
      </c>
      <c r="BK70" s="59">
        <f t="shared" si="229"/>
        <v>0</v>
      </c>
      <c r="BL70" s="59">
        <f t="shared" si="229"/>
        <v>0</v>
      </c>
      <c r="BM70" s="59">
        <f t="shared" si="229"/>
        <v>0</v>
      </c>
      <c r="BN70" s="59">
        <f t="shared" si="229"/>
        <v>0</v>
      </c>
      <c r="BO70" s="59">
        <f t="shared" si="229"/>
        <v>0</v>
      </c>
      <c r="BP70" s="59">
        <f t="shared" si="229"/>
        <v>0</v>
      </c>
      <c r="BQ70" s="59">
        <f t="shared" si="229"/>
        <v>0</v>
      </c>
      <c r="BR70" s="59">
        <f t="shared" si="229"/>
        <v>0</v>
      </c>
      <c r="BS70" s="59">
        <f t="shared" ref="BS70:ED70" si="230">(BS$4=약정체결시점)*1</f>
        <v>0</v>
      </c>
      <c r="BT70" s="59">
        <f t="shared" si="230"/>
        <v>0</v>
      </c>
      <c r="BU70" s="59">
        <f t="shared" si="230"/>
        <v>0</v>
      </c>
      <c r="BV70" s="59">
        <f t="shared" si="230"/>
        <v>0</v>
      </c>
      <c r="BW70" s="59">
        <f t="shared" si="230"/>
        <v>0</v>
      </c>
      <c r="BX70" s="59">
        <f t="shared" si="230"/>
        <v>0</v>
      </c>
      <c r="BY70" s="59">
        <f t="shared" si="230"/>
        <v>0</v>
      </c>
      <c r="BZ70" s="59">
        <f t="shared" si="230"/>
        <v>0</v>
      </c>
      <c r="CA70" s="59">
        <f t="shared" si="230"/>
        <v>0</v>
      </c>
      <c r="CB70" s="59">
        <f t="shared" si="230"/>
        <v>0</v>
      </c>
      <c r="CC70" s="59">
        <f t="shared" si="230"/>
        <v>0</v>
      </c>
      <c r="CD70" s="59">
        <f t="shared" si="230"/>
        <v>0</v>
      </c>
      <c r="CE70" s="59">
        <f t="shared" si="230"/>
        <v>0</v>
      </c>
      <c r="CF70" s="59">
        <f t="shared" si="230"/>
        <v>0</v>
      </c>
      <c r="CG70" s="59">
        <f t="shared" si="230"/>
        <v>0</v>
      </c>
      <c r="CH70" s="59">
        <f t="shared" si="230"/>
        <v>0</v>
      </c>
      <c r="CI70" s="59">
        <f t="shared" si="230"/>
        <v>0</v>
      </c>
      <c r="CJ70" s="59">
        <f t="shared" si="230"/>
        <v>0</v>
      </c>
      <c r="CK70" s="59">
        <f t="shared" si="230"/>
        <v>0</v>
      </c>
      <c r="CL70" s="59">
        <f t="shared" si="230"/>
        <v>0</v>
      </c>
      <c r="CM70" s="59">
        <f t="shared" si="230"/>
        <v>0</v>
      </c>
      <c r="CN70" s="59">
        <f t="shared" si="230"/>
        <v>0</v>
      </c>
      <c r="CO70" s="59">
        <f t="shared" si="230"/>
        <v>0</v>
      </c>
      <c r="CP70" s="59">
        <f t="shared" si="230"/>
        <v>0</v>
      </c>
      <c r="CQ70" s="59">
        <f t="shared" si="230"/>
        <v>0</v>
      </c>
      <c r="CR70" s="59">
        <f t="shared" si="230"/>
        <v>0</v>
      </c>
      <c r="CS70" s="59">
        <f t="shared" si="230"/>
        <v>0</v>
      </c>
      <c r="CT70" s="59">
        <f t="shared" si="230"/>
        <v>0</v>
      </c>
      <c r="CU70" s="59">
        <f t="shared" si="230"/>
        <v>0</v>
      </c>
      <c r="CV70" s="59">
        <f t="shared" si="230"/>
        <v>0</v>
      </c>
      <c r="CW70" s="59">
        <f t="shared" si="230"/>
        <v>0</v>
      </c>
      <c r="CX70" s="59">
        <f t="shared" si="230"/>
        <v>0</v>
      </c>
      <c r="CY70" s="59">
        <f t="shared" si="230"/>
        <v>0</v>
      </c>
      <c r="CZ70" s="59">
        <f t="shared" si="230"/>
        <v>0</v>
      </c>
      <c r="DA70" s="59">
        <f t="shared" si="230"/>
        <v>0</v>
      </c>
      <c r="DB70" s="59">
        <f t="shared" si="230"/>
        <v>0</v>
      </c>
      <c r="DC70" s="59">
        <f t="shared" si="230"/>
        <v>0</v>
      </c>
      <c r="DD70" s="59">
        <f t="shared" si="230"/>
        <v>0</v>
      </c>
      <c r="DE70" s="59">
        <f t="shared" si="230"/>
        <v>0</v>
      </c>
      <c r="DF70" s="59">
        <f t="shared" si="230"/>
        <v>0</v>
      </c>
      <c r="DG70" s="59">
        <f t="shared" si="230"/>
        <v>0</v>
      </c>
      <c r="DH70" s="59">
        <f t="shared" si="230"/>
        <v>0</v>
      </c>
      <c r="DI70" s="59">
        <f t="shared" si="230"/>
        <v>0</v>
      </c>
      <c r="DJ70" s="59">
        <f t="shared" si="230"/>
        <v>0</v>
      </c>
      <c r="DK70" s="59">
        <f t="shared" si="230"/>
        <v>0</v>
      </c>
      <c r="DL70" s="59">
        <f t="shared" si="230"/>
        <v>0</v>
      </c>
      <c r="DM70" s="59">
        <f t="shared" si="230"/>
        <v>0</v>
      </c>
      <c r="DN70" s="59">
        <f t="shared" si="230"/>
        <v>0</v>
      </c>
      <c r="DO70" s="59">
        <f t="shared" si="230"/>
        <v>0</v>
      </c>
      <c r="DP70" s="59">
        <f t="shared" si="230"/>
        <v>0</v>
      </c>
      <c r="DQ70" s="59">
        <f t="shared" si="230"/>
        <v>0</v>
      </c>
      <c r="DR70" s="59">
        <f t="shared" si="230"/>
        <v>0</v>
      </c>
      <c r="DS70" s="59">
        <f t="shared" si="230"/>
        <v>0</v>
      </c>
      <c r="DT70" s="59">
        <f t="shared" si="230"/>
        <v>0</v>
      </c>
      <c r="DU70" s="59">
        <f t="shared" si="230"/>
        <v>0</v>
      </c>
      <c r="DV70" s="59">
        <f t="shared" si="230"/>
        <v>0</v>
      </c>
      <c r="DW70" s="59">
        <f t="shared" si="230"/>
        <v>0</v>
      </c>
      <c r="DX70" s="59">
        <f t="shared" si="230"/>
        <v>0</v>
      </c>
      <c r="DY70" s="59">
        <f t="shared" si="230"/>
        <v>0</v>
      </c>
      <c r="DZ70" s="59">
        <f t="shared" si="230"/>
        <v>0</v>
      </c>
      <c r="EA70" s="59">
        <f t="shared" si="230"/>
        <v>0</v>
      </c>
      <c r="EB70" s="59">
        <f t="shared" si="230"/>
        <v>0</v>
      </c>
      <c r="EC70" s="59">
        <f t="shared" si="230"/>
        <v>0</v>
      </c>
      <c r="ED70" s="59">
        <f t="shared" si="230"/>
        <v>0</v>
      </c>
      <c r="EE70" s="59">
        <f t="shared" ref="EE70:EP70" si="231">(EE$4=약정체결시점)*1</f>
        <v>0</v>
      </c>
      <c r="EF70" s="59">
        <f t="shared" si="231"/>
        <v>0</v>
      </c>
      <c r="EG70" s="59">
        <f t="shared" si="231"/>
        <v>0</v>
      </c>
      <c r="EH70" s="59">
        <f t="shared" si="231"/>
        <v>0</v>
      </c>
      <c r="EI70" s="59">
        <f t="shared" si="231"/>
        <v>0</v>
      </c>
      <c r="EJ70" s="59">
        <f t="shared" si="231"/>
        <v>0</v>
      </c>
      <c r="EK70" s="59">
        <f t="shared" si="231"/>
        <v>0</v>
      </c>
      <c r="EL70" s="59">
        <f t="shared" si="231"/>
        <v>0</v>
      </c>
      <c r="EM70" s="59">
        <f t="shared" si="231"/>
        <v>0</v>
      </c>
      <c r="EN70" s="59">
        <f t="shared" si="231"/>
        <v>0</v>
      </c>
      <c r="EO70" s="59">
        <f t="shared" si="231"/>
        <v>0</v>
      </c>
      <c r="EP70" s="59">
        <f t="shared" si="231"/>
        <v>0</v>
      </c>
    </row>
    <row r="71" spans="1:146" s="43" customFormat="1" ht="14.1" customHeight="1">
      <c r="B71" s="7"/>
      <c r="C71" s="600"/>
      <c r="D71" s="316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59"/>
      <c r="DI71" s="59"/>
      <c r="DJ71" s="59"/>
      <c r="DK71" s="59"/>
      <c r="DL71" s="59"/>
      <c r="DM71" s="59"/>
      <c r="DN71" s="59"/>
      <c r="DO71" s="59"/>
      <c r="DP71" s="59"/>
      <c r="DQ71" s="59"/>
      <c r="DR71" s="59"/>
      <c r="DS71" s="59"/>
      <c r="DT71" s="59"/>
      <c r="DU71" s="59"/>
      <c r="DV71" s="59"/>
      <c r="DW71" s="59"/>
      <c r="DX71" s="59"/>
      <c r="DY71" s="59"/>
      <c r="DZ71" s="59"/>
      <c r="EA71" s="59"/>
      <c r="EB71" s="59"/>
      <c r="EC71" s="59"/>
      <c r="ED71" s="59"/>
      <c r="EE71" s="59"/>
      <c r="EF71" s="59"/>
      <c r="EG71" s="59"/>
      <c r="EH71" s="59"/>
      <c r="EI71" s="59"/>
      <c r="EJ71" s="59"/>
      <c r="EK71" s="59"/>
      <c r="EL71" s="59"/>
      <c r="EM71" s="59"/>
      <c r="EN71" s="59"/>
      <c r="EO71" s="59"/>
      <c r="EP71" s="59"/>
    </row>
    <row r="72" spans="1:146" s="43" customFormat="1" ht="14.1" customHeight="1">
      <c r="B72" s="7" t="s">
        <v>330</v>
      </c>
      <c r="C72" s="600">
        <f>1-C70</f>
        <v>1</v>
      </c>
      <c r="D72" s="316" t="s">
        <v>1205</v>
      </c>
      <c r="E72" s="59">
        <f t="shared" ref="E72:E75" si="232">SUM(G72:EP72)</f>
        <v>0</v>
      </c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59"/>
      <c r="DI72" s="59"/>
      <c r="DJ72" s="59"/>
      <c r="DK72" s="59"/>
      <c r="DL72" s="59"/>
      <c r="DM72" s="59"/>
      <c r="DN72" s="59"/>
      <c r="DO72" s="59"/>
      <c r="DP72" s="59"/>
      <c r="DQ72" s="59"/>
      <c r="DR72" s="59"/>
      <c r="DS72" s="59"/>
      <c r="DT72" s="59"/>
      <c r="DU72" s="59"/>
      <c r="DV72" s="59"/>
      <c r="DW72" s="59"/>
      <c r="DX72" s="59"/>
      <c r="DY72" s="59"/>
      <c r="DZ72" s="59"/>
      <c r="EA72" s="59"/>
      <c r="EB72" s="59"/>
      <c r="EC72" s="59"/>
      <c r="ED72" s="59"/>
      <c r="EE72" s="59"/>
      <c r="EF72" s="59"/>
      <c r="EG72" s="59"/>
      <c r="EH72" s="59"/>
      <c r="EI72" s="59"/>
      <c r="EJ72" s="59"/>
      <c r="EK72" s="59"/>
      <c r="EL72" s="59"/>
      <c r="EM72" s="59"/>
      <c r="EN72" s="59"/>
      <c r="EO72" s="59"/>
      <c r="EP72" s="59"/>
    </row>
    <row r="73" spans="1:146" s="604" customFormat="1" ht="14.1" customHeight="1">
      <c r="A73" s="15"/>
      <c r="B73" s="20" t="s">
        <v>1197</v>
      </c>
      <c r="C73" s="601"/>
      <c r="D73" s="316" t="s">
        <v>1205</v>
      </c>
      <c r="E73" s="12">
        <f t="shared" ca="1" si="232"/>
        <v>1</v>
      </c>
      <c r="F73" s="12"/>
      <c r="G73" s="603"/>
      <c r="H73" s="603"/>
      <c r="I73" s="603"/>
      <c r="J73" s="603"/>
      <c r="K73" s="603">
        <f ca="1">IF(AND(K80&gt;0,SUM($G80:J80)=0),1,0)</f>
        <v>0</v>
      </c>
      <c r="L73" s="603">
        <f ca="1">IF(AND(L80&gt;0,SUM($G80:K80)=0),1,0)</f>
        <v>1</v>
      </c>
      <c r="M73" s="603">
        <f ca="1">IF(AND(M80&gt;0,SUM($G80:L80)=0),1,0)</f>
        <v>0</v>
      </c>
      <c r="N73" s="603">
        <f ca="1">IF(AND(N80&gt;0,SUM($G80:M80)=0),1,0)</f>
        <v>0</v>
      </c>
      <c r="O73" s="603">
        <f ca="1">IF(AND(O80&gt;0,SUM($G80:N80)=0),1,0)</f>
        <v>0</v>
      </c>
      <c r="P73" s="603">
        <f ca="1">IF(AND(P80&gt;0,SUM($G80:O80)=0),1,0)</f>
        <v>0</v>
      </c>
      <c r="Q73" s="603">
        <f ca="1">IF(AND(Q80&gt;0,SUM($G80:P80)=0),1,0)</f>
        <v>0</v>
      </c>
      <c r="R73" s="603">
        <f ca="1">IF(AND(R80&gt;0,SUM($G80:Q80)=0),1,0)</f>
        <v>0</v>
      </c>
      <c r="S73" s="603">
        <f ca="1">IF(AND(S80&gt;0,SUM($G80:R80)=0),1,0)</f>
        <v>0</v>
      </c>
      <c r="T73" s="603">
        <f ca="1">IF(AND(T80&gt;0,SUM($G80:S80)=0),1,0)</f>
        <v>0</v>
      </c>
      <c r="U73" s="603">
        <f ca="1">IF(AND(U80&gt;0,SUM($G80:T80)=0),1,0)</f>
        <v>0</v>
      </c>
      <c r="V73" s="603">
        <f ca="1">IF(AND(V80&gt;0,SUM($G80:U80)=0),1,0)</f>
        <v>0</v>
      </c>
      <c r="W73" s="603">
        <f ca="1">IF(AND(W80&gt;0,SUM($G80:V80)=0),1,0)</f>
        <v>0</v>
      </c>
      <c r="X73" s="603">
        <f ca="1">IF(AND(X80&gt;0,SUM($G80:W80)=0),1,0)</f>
        <v>0</v>
      </c>
      <c r="Y73" s="603">
        <f ca="1">IF(AND(Y80&gt;0,SUM($G80:X80)=0),1,0)</f>
        <v>0</v>
      </c>
      <c r="Z73" s="603">
        <f ca="1">IF(AND(Z80&gt;0,SUM($G80:Y80)=0),1,0)</f>
        <v>0</v>
      </c>
      <c r="AA73" s="603">
        <f ca="1">IF(AND(AA80&gt;0,SUM($G80:Z80)=0),1,0)</f>
        <v>0</v>
      </c>
      <c r="AB73" s="603">
        <f ca="1">IF(AND(AB80&gt;0,SUM($G80:AA80)=0),1,0)</f>
        <v>0</v>
      </c>
      <c r="AC73" s="603">
        <f ca="1">IF(AND(AC80&gt;0,SUM($G80:AB80)=0),1,0)</f>
        <v>0</v>
      </c>
      <c r="AD73" s="603">
        <f ca="1">IF(AND(AD80&gt;0,SUM($G80:AC80)=0),1,0)</f>
        <v>0</v>
      </c>
      <c r="AE73" s="603">
        <f ca="1">IF(AND(AE80&gt;0,SUM($G80:AD80)=0),1,0)</f>
        <v>0</v>
      </c>
      <c r="AF73" s="603">
        <f ca="1">IF(AND(AF80&gt;0,SUM($G80:AE80)=0),1,0)</f>
        <v>0</v>
      </c>
      <c r="AG73" s="603">
        <f ca="1">IF(AND(AG80&gt;0,SUM($G80:AF80)=0),1,0)</f>
        <v>0</v>
      </c>
      <c r="AH73" s="603">
        <f ca="1">IF(AND(AH80&gt;0,SUM($G80:AG80)=0),1,0)</f>
        <v>0</v>
      </c>
      <c r="AI73" s="603">
        <f ca="1">IF(AND(AI80&gt;0,SUM($G80:AH80)=0),1,0)</f>
        <v>0</v>
      </c>
      <c r="AJ73" s="603">
        <f ca="1">IF(AND(AJ80&gt;0,SUM($G80:AI80)=0),1,0)</f>
        <v>0</v>
      </c>
      <c r="AK73" s="603">
        <f ca="1">IF(AND(AK80&gt;0,SUM($G80:AJ80)=0),1,0)</f>
        <v>0</v>
      </c>
      <c r="AL73" s="603">
        <f ca="1">IF(AND(AL80&gt;0,SUM($G80:AK80)=0),1,0)</f>
        <v>0</v>
      </c>
      <c r="AM73" s="603">
        <f ca="1">IF(AND(AM80&gt;0,SUM($G80:AL80)=0),1,0)</f>
        <v>0</v>
      </c>
      <c r="AN73" s="603">
        <f ca="1">IF(AND(AN80&gt;0,SUM($G80:AM80)=0),1,0)</f>
        <v>0</v>
      </c>
      <c r="AO73" s="603">
        <f ca="1">IF(AND(AO80&gt;0,SUM($G80:AN80)=0),1,0)</f>
        <v>0</v>
      </c>
      <c r="AP73" s="603">
        <f ca="1">IF(AND(AP80&gt;0,SUM($G80:AO80)=0),1,0)</f>
        <v>0</v>
      </c>
      <c r="AQ73" s="603">
        <f ca="1">IF(AND(AQ80&gt;0,SUM($G80:AP80)=0),1,0)</f>
        <v>0</v>
      </c>
      <c r="AR73" s="603">
        <f ca="1">IF(AND(AR80&gt;0,SUM($G80:AQ80)=0),1,0)</f>
        <v>0</v>
      </c>
      <c r="AS73" s="603">
        <f ca="1">IF(AND(AS80&gt;0,SUM($G80:AR80)=0),1,0)</f>
        <v>0</v>
      </c>
      <c r="AT73" s="603">
        <f ca="1">IF(AND(AT80&gt;0,SUM($G80:AS80)=0),1,0)</f>
        <v>0</v>
      </c>
      <c r="AU73" s="603">
        <f ca="1">IF(AND(AU80&gt;0,SUM($G80:AT80)=0),1,0)</f>
        <v>0</v>
      </c>
      <c r="AV73" s="603">
        <f ca="1">IF(AND(AV80&gt;0,SUM($G80:AU80)=0),1,0)</f>
        <v>0</v>
      </c>
      <c r="AW73" s="603">
        <f ca="1">IF(AND(AW80&gt;0,SUM($G80:AV80)=0),1,0)</f>
        <v>0</v>
      </c>
      <c r="AX73" s="603">
        <f ca="1">IF(AND(AX80&gt;0,SUM($G80:AW80)=0),1,0)</f>
        <v>0</v>
      </c>
      <c r="AY73" s="603">
        <f ca="1">IF(AND(AY80&gt;0,SUM($G80:AX80)=0),1,0)</f>
        <v>0</v>
      </c>
      <c r="AZ73" s="603">
        <f ca="1">IF(AND(AZ80&gt;0,SUM($G80:AY80)=0),1,0)</f>
        <v>0</v>
      </c>
      <c r="BA73" s="603">
        <f ca="1">IF(AND(BA80&gt;0,SUM($G80:AZ80)=0),1,0)</f>
        <v>0</v>
      </c>
      <c r="BB73" s="603">
        <f ca="1">IF(AND(BB80&gt;0,SUM($G80:BA80)=0),1,0)</f>
        <v>0</v>
      </c>
      <c r="BC73" s="603">
        <f ca="1">IF(AND(BC80&gt;0,SUM($G80:BB80)=0),1,0)</f>
        <v>0</v>
      </c>
      <c r="BD73" s="603">
        <f ca="1">IF(AND(BD80&gt;0,SUM($G80:BC80)=0),1,0)</f>
        <v>0</v>
      </c>
      <c r="BE73" s="603">
        <f ca="1">IF(AND(BE80&gt;0,SUM($G80:BD80)=0),1,0)</f>
        <v>0</v>
      </c>
      <c r="BF73" s="603">
        <f ca="1">IF(AND(BF80&gt;0,SUM($G80:BE80)=0),1,0)</f>
        <v>0</v>
      </c>
      <c r="BG73" s="603">
        <f ca="1">IF(AND(BG80&gt;0,SUM($G80:BF80)=0),1,0)</f>
        <v>0</v>
      </c>
      <c r="BH73" s="603">
        <f ca="1">IF(AND(BH80&gt;0,SUM($G80:BG80)=0),1,0)</f>
        <v>0</v>
      </c>
      <c r="BI73" s="603">
        <f ca="1">IF(AND(BI80&gt;0,SUM($G80:BH80)=0),1,0)</f>
        <v>0</v>
      </c>
      <c r="BJ73" s="603">
        <f ca="1">IF(AND(BJ80&gt;0,SUM($G80:BI80)=0),1,0)</f>
        <v>0</v>
      </c>
      <c r="BK73" s="603">
        <f ca="1">IF(AND(BK80&gt;0,SUM($G80:BJ80)=0),1,0)</f>
        <v>0</v>
      </c>
      <c r="BL73" s="603">
        <f ca="1">IF(AND(BL80&gt;0,SUM($G80:BK80)=0),1,0)</f>
        <v>0</v>
      </c>
      <c r="BM73" s="603">
        <f ca="1">IF(AND(BM80&gt;0,SUM($G80:BL80)=0),1,0)</f>
        <v>0</v>
      </c>
      <c r="BN73" s="603">
        <f ca="1">IF(AND(BN80&gt;0,SUM($G80:BM80)=0),1,0)</f>
        <v>0</v>
      </c>
      <c r="BO73" s="603">
        <f ca="1">IF(AND(BO80&gt;0,SUM($G80:BN80)=0),1,0)</f>
        <v>0</v>
      </c>
      <c r="BP73" s="603">
        <f ca="1">IF(AND(BP80&gt;0,SUM($G80:BO80)=0),1,0)</f>
        <v>0</v>
      </c>
      <c r="BQ73" s="603">
        <f ca="1">IF(AND(BQ80&gt;0,SUM($G80:BP80)=0),1,0)</f>
        <v>0</v>
      </c>
      <c r="BR73" s="603">
        <f ca="1">IF(AND(BR80&gt;0,SUM($G80:BQ80)=0),1,0)</f>
        <v>0</v>
      </c>
      <c r="BS73" s="603">
        <f ca="1">IF(AND(BS80&gt;0,SUM($G80:BR80)=0),1,0)</f>
        <v>0</v>
      </c>
      <c r="BT73" s="603">
        <f ca="1">IF(AND(BT80&gt;0,SUM($G80:BS80)=0),1,0)</f>
        <v>0</v>
      </c>
      <c r="BU73" s="603">
        <f ca="1">IF(AND(BU80&gt;0,SUM($G80:BT80)=0),1,0)</f>
        <v>0</v>
      </c>
      <c r="BV73" s="603">
        <f ca="1">IF(AND(BV80&gt;0,SUM($G80:BU80)=0),1,0)</f>
        <v>0</v>
      </c>
      <c r="BW73" s="603">
        <f ca="1">IF(AND(BW80&gt;0,SUM($G80:BV80)=0),1,0)</f>
        <v>0</v>
      </c>
      <c r="BX73" s="603">
        <f ca="1">IF(AND(BX80&gt;0,SUM($G80:BW80)=0),1,0)</f>
        <v>0</v>
      </c>
      <c r="BY73" s="603">
        <f ca="1">IF(AND(BY80&gt;0,SUM($G80:BX80)=0),1,0)</f>
        <v>0</v>
      </c>
      <c r="BZ73" s="603">
        <f ca="1">IF(AND(BZ80&gt;0,SUM($G80:BY80)=0),1,0)</f>
        <v>0</v>
      </c>
      <c r="CA73" s="603">
        <f ca="1">IF(AND(CA80&gt;0,SUM($G80:BZ80)=0),1,0)</f>
        <v>0</v>
      </c>
      <c r="CB73" s="603">
        <f ca="1">IF(AND(CB80&gt;0,SUM($G80:CA80)=0),1,0)</f>
        <v>0</v>
      </c>
      <c r="CC73" s="603">
        <f ca="1">IF(AND(CC80&gt;0,SUM($G80:CB80)=0),1,0)</f>
        <v>0</v>
      </c>
      <c r="CD73" s="603">
        <f ca="1">IF(AND(CD80&gt;0,SUM($G80:CC80)=0),1,0)</f>
        <v>0</v>
      </c>
      <c r="CE73" s="603">
        <f ca="1">IF(AND(CE80&gt;0,SUM($G80:CD80)=0),1,0)</f>
        <v>0</v>
      </c>
      <c r="CF73" s="603">
        <f ca="1">IF(AND(CF80&gt;0,SUM($G80:CE80)=0),1,0)</f>
        <v>0</v>
      </c>
      <c r="CG73" s="603">
        <f ca="1">IF(AND(CG80&gt;0,SUM($G80:CF80)=0),1,0)</f>
        <v>0</v>
      </c>
      <c r="CH73" s="603">
        <f ca="1">IF(AND(CH80&gt;0,SUM($G80:CG80)=0),1,0)</f>
        <v>0</v>
      </c>
      <c r="CI73" s="603">
        <f ca="1">IF(AND(CI80&gt;0,SUM($G80:CH80)=0),1,0)</f>
        <v>0</v>
      </c>
      <c r="CJ73" s="603">
        <f ca="1">IF(AND(CJ80&gt;0,SUM($G80:CI80)=0),1,0)</f>
        <v>0</v>
      </c>
      <c r="CK73" s="603">
        <f ca="1">IF(AND(CK80&gt;0,SUM($G80:CJ80)=0),1,0)</f>
        <v>0</v>
      </c>
      <c r="CL73" s="603">
        <f ca="1">IF(AND(CL80&gt;0,SUM($G80:CK80)=0),1,0)</f>
        <v>0</v>
      </c>
      <c r="CM73" s="603">
        <f ca="1">IF(AND(CM80&gt;0,SUM($G80:CL80)=0),1,0)</f>
        <v>0</v>
      </c>
      <c r="CN73" s="603">
        <f ca="1">IF(AND(CN80&gt;0,SUM($G80:CM80)=0),1,0)</f>
        <v>0</v>
      </c>
      <c r="CO73" s="603">
        <f ca="1">IF(AND(CO80&gt;0,SUM($G80:CN80)=0),1,0)</f>
        <v>0</v>
      </c>
      <c r="CP73" s="603">
        <f ca="1">IF(AND(CP80&gt;0,SUM($G80:CO80)=0),1,0)</f>
        <v>0</v>
      </c>
      <c r="CQ73" s="603">
        <f ca="1">IF(AND(CQ80&gt;0,SUM($G80:CP80)=0),1,0)</f>
        <v>0</v>
      </c>
      <c r="CR73" s="603">
        <f ca="1">IF(AND(CR80&gt;0,SUM($G80:CQ80)=0),1,0)</f>
        <v>0</v>
      </c>
      <c r="CS73" s="603">
        <f ca="1">IF(AND(CS80&gt;0,SUM($G80:CR80)=0),1,0)</f>
        <v>0</v>
      </c>
      <c r="CT73" s="603">
        <f ca="1">IF(AND(CT80&gt;0,SUM($G80:CS80)=0),1,0)</f>
        <v>0</v>
      </c>
      <c r="CU73" s="603">
        <f ca="1">IF(AND(CU80&gt;0,SUM($G80:CT80)=0),1,0)</f>
        <v>0</v>
      </c>
      <c r="CV73" s="603">
        <f ca="1">IF(AND(CV80&gt;0,SUM($G80:CU80)=0),1,0)</f>
        <v>0</v>
      </c>
      <c r="CW73" s="603">
        <f ca="1">IF(AND(CW80&gt;0,SUM($G80:CV80)=0),1,0)</f>
        <v>0</v>
      </c>
      <c r="CX73" s="603">
        <f ca="1">IF(AND(CX80&gt;0,SUM($G80:CW80)=0),1,0)</f>
        <v>0</v>
      </c>
      <c r="CY73" s="603">
        <f ca="1">IF(AND(CY80&gt;0,SUM($G80:CX80)=0),1,0)</f>
        <v>0</v>
      </c>
      <c r="CZ73" s="603">
        <f ca="1">IF(AND(CZ80&gt;0,SUM($G80:CY80)=0),1,0)</f>
        <v>0</v>
      </c>
      <c r="DA73" s="603">
        <f ca="1">IF(AND(DA80&gt;0,SUM($G80:CZ80)=0),1,0)</f>
        <v>0</v>
      </c>
      <c r="DB73" s="603">
        <f ca="1">IF(AND(DB80&gt;0,SUM($G80:DA80)=0),1,0)</f>
        <v>0</v>
      </c>
      <c r="DC73" s="603">
        <f ca="1">IF(AND(DC80&gt;0,SUM($G80:DB80)=0),1,0)</f>
        <v>0</v>
      </c>
      <c r="DD73" s="603">
        <f ca="1">IF(AND(DD80&gt;0,SUM($G80:DC80)=0),1,0)</f>
        <v>0</v>
      </c>
      <c r="DE73" s="603">
        <f ca="1">IF(AND(DE80&gt;0,SUM($G80:DD80)=0),1,0)</f>
        <v>0</v>
      </c>
      <c r="DF73" s="603">
        <f ca="1">IF(AND(DF80&gt;0,SUM($G80:DE80)=0),1,0)</f>
        <v>0</v>
      </c>
      <c r="DG73" s="603">
        <f ca="1">IF(AND(DG80&gt;0,SUM($G80:DF80)=0),1,0)</f>
        <v>0</v>
      </c>
      <c r="DH73" s="603">
        <f ca="1">IF(AND(DH80&gt;0,SUM($G80:DG80)=0),1,0)</f>
        <v>0</v>
      </c>
      <c r="DI73" s="603">
        <f ca="1">IF(AND(DI80&gt;0,SUM($G80:DH80)=0),1,0)</f>
        <v>0</v>
      </c>
      <c r="DJ73" s="603">
        <f ca="1">IF(AND(DJ80&gt;0,SUM($G80:DI80)=0),1,0)</f>
        <v>0</v>
      </c>
      <c r="DK73" s="603">
        <f ca="1">IF(AND(DK80&gt;0,SUM($G80:DJ80)=0),1,0)</f>
        <v>0</v>
      </c>
      <c r="DL73" s="603">
        <f ca="1">IF(AND(DL80&gt;0,SUM($G80:DK80)=0),1,0)</f>
        <v>0</v>
      </c>
      <c r="DM73" s="603">
        <f ca="1">IF(AND(DM80&gt;0,SUM($G80:DL80)=0),1,0)</f>
        <v>0</v>
      </c>
      <c r="DN73" s="603">
        <f ca="1">IF(AND(DN80&gt;0,SUM($G80:DM80)=0),1,0)</f>
        <v>0</v>
      </c>
      <c r="DO73" s="603">
        <f ca="1">IF(AND(DO80&gt;0,SUM($G80:DN80)=0),1,0)</f>
        <v>0</v>
      </c>
      <c r="DP73" s="603">
        <f ca="1">IF(AND(DP80&gt;0,SUM($G80:DO80)=0),1,0)</f>
        <v>0</v>
      </c>
      <c r="DQ73" s="603">
        <f ca="1">IF(AND(DQ80&gt;0,SUM($G80:DP80)=0),1,0)</f>
        <v>0</v>
      </c>
      <c r="DR73" s="603">
        <f ca="1">IF(AND(DR80&gt;0,SUM($G80:DQ80)=0),1,0)</f>
        <v>0</v>
      </c>
      <c r="DS73" s="603">
        <f ca="1">IF(AND(DS80&gt;0,SUM($G80:DR80)=0),1,0)</f>
        <v>0</v>
      </c>
      <c r="DT73" s="603">
        <f ca="1">IF(AND(DT80&gt;0,SUM($G80:DS80)=0),1,0)</f>
        <v>0</v>
      </c>
      <c r="DU73" s="603">
        <f ca="1">IF(AND(DU80&gt;0,SUM($G80:DT80)=0),1,0)</f>
        <v>0</v>
      </c>
      <c r="DV73" s="603">
        <f ca="1">IF(AND(DV80&gt;0,SUM($G80:DU80)=0),1,0)</f>
        <v>0</v>
      </c>
      <c r="DW73" s="603">
        <f ca="1">IF(AND(DW80&gt;0,SUM($G80:DV80)=0),1,0)</f>
        <v>0</v>
      </c>
      <c r="DX73" s="603">
        <f ca="1">IF(AND(DX80&gt;0,SUM($G80:DW80)=0),1,0)</f>
        <v>0</v>
      </c>
      <c r="DY73" s="603">
        <f ca="1">IF(AND(DY80&gt;0,SUM($G80:DX80)=0),1,0)</f>
        <v>0</v>
      </c>
      <c r="DZ73" s="603">
        <f ca="1">IF(AND(DZ80&gt;0,SUM($G80:DY80)=0),1,0)</f>
        <v>0</v>
      </c>
      <c r="EA73" s="603">
        <f ca="1">IF(AND(EA80&gt;0,SUM($G80:DZ80)=0),1,0)</f>
        <v>0</v>
      </c>
      <c r="EB73" s="603">
        <f ca="1">IF(AND(EB80&gt;0,SUM($G80:EA80)=0),1,0)</f>
        <v>0</v>
      </c>
      <c r="EC73" s="603">
        <f ca="1">IF(AND(EC80&gt;0,SUM($G80:EB80)=0),1,0)</f>
        <v>0</v>
      </c>
      <c r="ED73" s="603">
        <f ca="1">IF(AND(ED80&gt;0,SUM($G80:EC80)=0),1,0)</f>
        <v>0</v>
      </c>
      <c r="EE73" s="603">
        <f ca="1">IF(AND(EE80&gt;0,SUM($G80:ED80)=0),1,0)</f>
        <v>0</v>
      </c>
      <c r="EF73" s="603">
        <f ca="1">IF(AND(EF80&gt;0,SUM($G80:EE80)=0),1,0)</f>
        <v>0</v>
      </c>
      <c r="EG73" s="603">
        <f ca="1">IF(AND(EG80&gt;0,SUM($G80:EF80)=0),1,0)</f>
        <v>0</v>
      </c>
      <c r="EH73" s="603">
        <f ca="1">IF(AND(EH80&gt;0,SUM($G80:EG80)=0),1,0)</f>
        <v>0</v>
      </c>
      <c r="EI73" s="603">
        <f ca="1">IF(AND(EI80&gt;0,SUM($G80:EH80)=0),1,0)</f>
        <v>0</v>
      </c>
      <c r="EJ73" s="603">
        <f ca="1">IF(AND(EJ80&gt;0,SUM($G80:EI80)=0),1,0)</f>
        <v>0</v>
      </c>
      <c r="EK73" s="603">
        <f ca="1">IF(AND(EK80&gt;0,SUM($G80:EJ80)=0),1,0)</f>
        <v>0</v>
      </c>
      <c r="EL73" s="603">
        <f ca="1">IF(AND(EL80&gt;0,SUM($G80:EK80)=0),1,0)</f>
        <v>0</v>
      </c>
      <c r="EM73" s="603">
        <f ca="1">IF(AND(EM80&gt;0,SUM($G80:EL80)=0),1,0)</f>
        <v>0</v>
      </c>
      <c r="EN73" s="603">
        <f ca="1">IF(AND(EN80&gt;0,SUM($G80:EM80)=0),1,0)</f>
        <v>0</v>
      </c>
      <c r="EO73" s="603">
        <f ca="1">IF(AND(EO80&gt;0,SUM($G80:EN80)=0),1,0)</f>
        <v>0</v>
      </c>
      <c r="EP73" s="603">
        <f ca="1">IF(AND(EP80&gt;0,SUM($G80:EO80)=0),1,0)</f>
        <v>0</v>
      </c>
    </row>
    <row r="74" spans="1:146" s="604" customFormat="1" ht="14.1" customHeight="1">
      <c r="A74" s="15"/>
      <c r="B74" s="20" t="s">
        <v>1198</v>
      </c>
      <c r="C74" s="601"/>
      <c r="D74" s="316" t="s">
        <v>1205</v>
      </c>
      <c r="E74" s="12">
        <f t="shared" ca="1" si="232"/>
        <v>1</v>
      </c>
      <c r="F74" s="12"/>
      <c r="G74" s="603"/>
      <c r="H74" s="603"/>
      <c r="I74" s="603"/>
      <c r="J74" s="603"/>
      <c r="K74" s="603">
        <f ca="1">IF(AND(K81&gt;0,SUM($G81:J81)=0),1,0)</f>
        <v>0</v>
      </c>
      <c r="L74" s="603">
        <f ca="1">IF(AND(L81&gt;0,SUM($G81:K81)=0),1,0)</f>
        <v>1</v>
      </c>
      <c r="M74" s="603">
        <f ca="1">IF(AND(M81&gt;0,SUM($G81:L81)=0),1,0)</f>
        <v>0</v>
      </c>
      <c r="N74" s="603">
        <f ca="1">IF(AND(N81&gt;0,SUM($G81:M81)=0),1,0)</f>
        <v>0</v>
      </c>
      <c r="O74" s="603">
        <f ca="1">IF(AND(O81&gt;0,SUM($G81:N81)=0),1,0)</f>
        <v>0</v>
      </c>
      <c r="P74" s="603">
        <f ca="1">IF(AND(P81&gt;0,SUM($G81:O81)=0),1,0)</f>
        <v>0</v>
      </c>
      <c r="Q74" s="603">
        <f ca="1">IF(AND(Q81&gt;0,SUM($G81:P81)=0),1,0)</f>
        <v>0</v>
      </c>
      <c r="R74" s="603">
        <f ca="1">IF(AND(R81&gt;0,SUM($G81:Q81)=0),1,0)</f>
        <v>0</v>
      </c>
      <c r="S74" s="603">
        <f ca="1">IF(AND(S81&gt;0,SUM($G81:R81)=0),1,0)</f>
        <v>0</v>
      </c>
      <c r="T74" s="603">
        <f ca="1">IF(AND(T81&gt;0,SUM($G81:S81)=0),1,0)</f>
        <v>0</v>
      </c>
      <c r="U74" s="603">
        <f ca="1">IF(AND(U81&gt;0,SUM($G81:T81)=0),1,0)</f>
        <v>0</v>
      </c>
      <c r="V74" s="603">
        <f ca="1">IF(AND(V81&gt;0,SUM($G81:U81)=0),1,0)</f>
        <v>0</v>
      </c>
      <c r="W74" s="603">
        <f ca="1">IF(AND(W81&gt;0,SUM($G81:V81)=0),1,0)</f>
        <v>0</v>
      </c>
      <c r="X74" s="603">
        <f ca="1">IF(AND(X81&gt;0,SUM($G81:W81)=0),1,0)</f>
        <v>0</v>
      </c>
      <c r="Y74" s="603">
        <f ca="1">IF(AND(Y81&gt;0,SUM($G81:X81)=0),1,0)</f>
        <v>0</v>
      </c>
      <c r="Z74" s="603">
        <f ca="1">IF(AND(Z81&gt;0,SUM($G81:Y81)=0),1,0)</f>
        <v>0</v>
      </c>
      <c r="AA74" s="603">
        <f ca="1">IF(AND(AA81&gt;0,SUM($G81:Z81)=0),1,0)</f>
        <v>0</v>
      </c>
      <c r="AB74" s="603">
        <f ca="1">IF(AND(AB81&gt;0,SUM($G81:AA81)=0),1,0)</f>
        <v>0</v>
      </c>
      <c r="AC74" s="603">
        <f ca="1">IF(AND(AC81&gt;0,SUM($G81:AB81)=0),1,0)</f>
        <v>0</v>
      </c>
      <c r="AD74" s="603">
        <f ca="1">IF(AND(AD81&gt;0,SUM($G81:AC81)=0),1,0)</f>
        <v>0</v>
      </c>
      <c r="AE74" s="603">
        <f ca="1">IF(AND(AE81&gt;0,SUM($G81:AD81)=0),1,0)</f>
        <v>0</v>
      </c>
      <c r="AF74" s="603">
        <f ca="1">IF(AND(AF81&gt;0,SUM($G81:AE81)=0),1,0)</f>
        <v>0</v>
      </c>
      <c r="AG74" s="603">
        <f ca="1">IF(AND(AG81&gt;0,SUM($G81:AF81)=0),1,0)</f>
        <v>0</v>
      </c>
      <c r="AH74" s="603">
        <f ca="1">IF(AND(AH81&gt;0,SUM($G81:AG81)=0),1,0)</f>
        <v>0</v>
      </c>
      <c r="AI74" s="603">
        <f ca="1">IF(AND(AI81&gt;0,SUM($G81:AH81)=0),1,0)</f>
        <v>0</v>
      </c>
      <c r="AJ74" s="603">
        <f ca="1">IF(AND(AJ81&gt;0,SUM($G81:AI81)=0),1,0)</f>
        <v>0</v>
      </c>
      <c r="AK74" s="603">
        <f ca="1">IF(AND(AK81&gt;0,SUM($G81:AJ81)=0),1,0)</f>
        <v>0</v>
      </c>
      <c r="AL74" s="603">
        <f ca="1">IF(AND(AL81&gt;0,SUM($G81:AK81)=0),1,0)</f>
        <v>0</v>
      </c>
      <c r="AM74" s="603">
        <f ca="1">IF(AND(AM81&gt;0,SUM($G81:AL81)=0),1,0)</f>
        <v>0</v>
      </c>
      <c r="AN74" s="603">
        <f ca="1">IF(AND(AN81&gt;0,SUM($G81:AM81)=0),1,0)</f>
        <v>0</v>
      </c>
      <c r="AO74" s="603">
        <f ca="1">IF(AND(AO81&gt;0,SUM($G81:AN81)=0),1,0)</f>
        <v>0</v>
      </c>
      <c r="AP74" s="603">
        <f ca="1">IF(AND(AP81&gt;0,SUM($G81:AO81)=0),1,0)</f>
        <v>0</v>
      </c>
      <c r="AQ74" s="603">
        <f ca="1">IF(AND(AQ81&gt;0,SUM($G81:AP81)=0),1,0)</f>
        <v>0</v>
      </c>
      <c r="AR74" s="603">
        <f ca="1">IF(AND(AR81&gt;0,SUM($G81:AQ81)=0),1,0)</f>
        <v>0</v>
      </c>
      <c r="AS74" s="603">
        <f ca="1">IF(AND(AS81&gt;0,SUM($G81:AR81)=0),1,0)</f>
        <v>0</v>
      </c>
      <c r="AT74" s="603">
        <f ca="1">IF(AND(AT81&gt;0,SUM($G81:AS81)=0),1,0)</f>
        <v>0</v>
      </c>
      <c r="AU74" s="603">
        <f ca="1">IF(AND(AU81&gt;0,SUM($G81:AT81)=0),1,0)</f>
        <v>0</v>
      </c>
      <c r="AV74" s="603">
        <f ca="1">IF(AND(AV81&gt;0,SUM($G81:AU81)=0),1,0)</f>
        <v>0</v>
      </c>
      <c r="AW74" s="603">
        <f ca="1">IF(AND(AW81&gt;0,SUM($G81:AV81)=0),1,0)</f>
        <v>0</v>
      </c>
      <c r="AX74" s="603">
        <f ca="1">IF(AND(AX81&gt;0,SUM($G81:AW81)=0),1,0)</f>
        <v>0</v>
      </c>
      <c r="AY74" s="603">
        <f ca="1">IF(AND(AY81&gt;0,SUM($G81:AX81)=0),1,0)</f>
        <v>0</v>
      </c>
      <c r="AZ74" s="603">
        <f ca="1">IF(AND(AZ81&gt;0,SUM($G81:AY81)=0),1,0)</f>
        <v>0</v>
      </c>
      <c r="BA74" s="603">
        <f ca="1">IF(AND(BA81&gt;0,SUM($G81:AZ81)=0),1,0)</f>
        <v>0</v>
      </c>
      <c r="BB74" s="603">
        <f ca="1">IF(AND(BB81&gt;0,SUM($G81:BA81)=0),1,0)</f>
        <v>0</v>
      </c>
      <c r="BC74" s="603">
        <f ca="1">IF(AND(BC81&gt;0,SUM($G81:BB81)=0),1,0)</f>
        <v>0</v>
      </c>
      <c r="BD74" s="603">
        <f ca="1">IF(AND(BD81&gt;0,SUM($G81:BC81)=0),1,0)</f>
        <v>0</v>
      </c>
      <c r="BE74" s="603">
        <f ca="1">IF(AND(BE81&gt;0,SUM($G81:BD81)=0),1,0)</f>
        <v>0</v>
      </c>
      <c r="BF74" s="603">
        <f ca="1">IF(AND(BF81&gt;0,SUM($G81:BE81)=0),1,0)</f>
        <v>0</v>
      </c>
      <c r="BG74" s="603">
        <f ca="1">IF(AND(BG81&gt;0,SUM($G81:BF81)=0),1,0)</f>
        <v>0</v>
      </c>
      <c r="BH74" s="603">
        <f ca="1">IF(AND(BH81&gt;0,SUM($G81:BG81)=0),1,0)</f>
        <v>0</v>
      </c>
      <c r="BI74" s="603">
        <f ca="1">IF(AND(BI81&gt;0,SUM($G81:BH81)=0),1,0)</f>
        <v>0</v>
      </c>
      <c r="BJ74" s="603">
        <f ca="1">IF(AND(BJ81&gt;0,SUM($G81:BI81)=0),1,0)</f>
        <v>0</v>
      </c>
      <c r="BK74" s="603">
        <f ca="1">IF(AND(BK81&gt;0,SUM($G81:BJ81)=0),1,0)</f>
        <v>0</v>
      </c>
      <c r="BL74" s="603">
        <f ca="1">IF(AND(BL81&gt;0,SUM($G81:BK81)=0),1,0)</f>
        <v>0</v>
      </c>
      <c r="BM74" s="603">
        <f ca="1">IF(AND(BM81&gt;0,SUM($G81:BL81)=0),1,0)</f>
        <v>0</v>
      </c>
      <c r="BN74" s="603">
        <f ca="1">IF(AND(BN81&gt;0,SUM($G81:BM81)=0),1,0)</f>
        <v>0</v>
      </c>
      <c r="BO74" s="603">
        <f ca="1">IF(AND(BO81&gt;0,SUM($G81:BN81)=0),1,0)</f>
        <v>0</v>
      </c>
      <c r="BP74" s="603">
        <f ca="1">IF(AND(BP81&gt;0,SUM($G81:BO81)=0),1,0)</f>
        <v>0</v>
      </c>
      <c r="BQ74" s="603">
        <f ca="1">IF(AND(BQ81&gt;0,SUM($G81:BP81)=0),1,0)</f>
        <v>0</v>
      </c>
      <c r="BR74" s="603">
        <f ca="1">IF(AND(BR81&gt;0,SUM($G81:BQ81)=0),1,0)</f>
        <v>0</v>
      </c>
      <c r="BS74" s="603">
        <f ca="1">IF(AND(BS81&gt;0,SUM($G81:BR81)=0),1,0)</f>
        <v>0</v>
      </c>
      <c r="BT74" s="603">
        <f ca="1">IF(AND(BT81&gt;0,SUM($G81:BS81)=0),1,0)</f>
        <v>0</v>
      </c>
      <c r="BU74" s="603">
        <f ca="1">IF(AND(BU81&gt;0,SUM($G81:BT81)=0),1,0)</f>
        <v>0</v>
      </c>
      <c r="BV74" s="603">
        <f ca="1">IF(AND(BV81&gt;0,SUM($G81:BU81)=0),1,0)</f>
        <v>0</v>
      </c>
      <c r="BW74" s="603">
        <f ca="1">IF(AND(BW81&gt;0,SUM($G81:BV81)=0),1,0)</f>
        <v>0</v>
      </c>
      <c r="BX74" s="603">
        <f ca="1">IF(AND(BX81&gt;0,SUM($G81:BW81)=0),1,0)</f>
        <v>0</v>
      </c>
      <c r="BY74" s="603">
        <f ca="1">IF(AND(BY81&gt;0,SUM($G81:BX81)=0),1,0)</f>
        <v>0</v>
      </c>
      <c r="BZ74" s="603">
        <f ca="1">IF(AND(BZ81&gt;0,SUM($G81:BY81)=0),1,0)</f>
        <v>0</v>
      </c>
      <c r="CA74" s="603">
        <f ca="1">IF(AND(CA81&gt;0,SUM($G81:BZ81)=0),1,0)</f>
        <v>0</v>
      </c>
      <c r="CB74" s="603">
        <f ca="1">IF(AND(CB81&gt;0,SUM($G81:CA81)=0),1,0)</f>
        <v>0</v>
      </c>
      <c r="CC74" s="603">
        <f ca="1">IF(AND(CC81&gt;0,SUM($G81:CB81)=0),1,0)</f>
        <v>0</v>
      </c>
      <c r="CD74" s="603">
        <f ca="1">IF(AND(CD81&gt;0,SUM($G81:CC81)=0),1,0)</f>
        <v>0</v>
      </c>
      <c r="CE74" s="603">
        <f ca="1">IF(AND(CE81&gt;0,SUM($G81:CD81)=0),1,0)</f>
        <v>0</v>
      </c>
      <c r="CF74" s="603">
        <f ca="1">IF(AND(CF81&gt;0,SUM($G81:CE81)=0),1,0)</f>
        <v>0</v>
      </c>
      <c r="CG74" s="603">
        <f ca="1">IF(AND(CG81&gt;0,SUM($G81:CF81)=0),1,0)</f>
        <v>0</v>
      </c>
      <c r="CH74" s="603">
        <f ca="1">IF(AND(CH81&gt;0,SUM($G81:CG81)=0),1,0)</f>
        <v>0</v>
      </c>
      <c r="CI74" s="603">
        <f ca="1">IF(AND(CI81&gt;0,SUM($G81:CH81)=0),1,0)</f>
        <v>0</v>
      </c>
      <c r="CJ74" s="603">
        <f ca="1">IF(AND(CJ81&gt;0,SUM($G81:CI81)=0),1,0)</f>
        <v>0</v>
      </c>
      <c r="CK74" s="603">
        <f ca="1">IF(AND(CK81&gt;0,SUM($G81:CJ81)=0),1,0)</f>
        <v>0</v>
      </c>
      <c r="CL74" s="603">
        <f ca="1">IF(AND(CL81&gt;0,SUM($G81:CK81)=0),1,0)</f>
        <v>0</v>
      </c>
      <c r="CM74" s="603">
        <f ca="1">IF(AND(CM81&gt;0,SUM($G81:CL81)=0),1,0)</f>
        <v>0</v>
      </c>
      <c r="CN74" s="603">
        <f ca="1">IF(AND(CN81&gt;0,SUM($G81:CM81)=0),1,0)</f>
        <v>0</v>
      </c>
      <c r="CO74" s="603">
        <f ca="1">IF(AND(CO81&gt;0,SUM($G81:CN81)=0),1,0)</f>
        <v>0</v>
      </c>
      <c r="CP74" s="603">
        <f ca="1">IF(AND(CP81&gt;0,SUM($G81:CO81)=0),1,0)</f>
        <v>0</v>
      </c>
      <c r="CQ74" s="603">
        <f ca="1">IF(AND(CQ81&gt;0,SUM($G81:CP81)=0),1,0)</f>
        <v>0</v>
      </c>
      <c r="CR74" s="603">
        <f ca="1">IF(AND(CR81&gt;0,SUM($G81:CQ81)=0),1,0)</f>
        <v>0</v>
      </c>
      <c r="CS74" s="603">
        <f ca="1">IF(AND(CS81&gt;0,SUM($G81:CR81)=0),1,0)</f>
        <v>0</v>
      </c>
      <c r="CT74" s="603">
        <f ca="1">IF(AND(CT81&gt;0,SUM($G81:CS81)=0),1,0)</f>
        <v>0</v>
      </c>
      <c r="CU74" s="603">
        <f ca="1">IF(AND(CU81&gt;0,SUM($G81:CT81)=0),1,0)</f>
        <v>0</v>
      </c>
      <c r="CV74" s="603">
        <f ca="1">IF(AND(CV81&gt;0,SUM($G81:CU81)=0),1,0)</f>
        <v>0</v>
      </c>
      <c r="CW74" s="603">
        <f ca="1">IF(AND(CW81&gt;0,SUM($G81:CV81)=0),1,0)</f>
        <v>0</v>
      </c>
      <c r="CX74" s="603">
        <f ca="1">IF(AND(CX81&gt;0,SUM($G81:CW81)=0),1,0)</f>
        <v>0</v>
      </c>
      <c r="CY74" s="603">
        <f ca="1">IF(AND(CY81&gt;0,SUM($G81:CX81)=0),1,0)</f>
        <v>0</v>
      </c>
      <c r="CZ74" s="603">
        <f ca="1">IF(AND(CZ81&gt;0,SUM($G81:CY81)=0),1,0)</f>
        <v>0</v>
      </c>
      <c r="DA74" s="603">
        <f ca="1">IF(AND(DA81&gt;0,SUM($G81:CZ81)=0),1,0)</f>
        <v>0</v>
      </c>
      <c r="DB74" s="603">
        <f ca="1">IF(AND(DB81&gt;0,SUM($G81:DA81)=0),1,0)</f>
        <v>0</v>
      </c>
      <c r="DC74" s="603">
        <f ca="1">IF(AND(DC81&gt;0,SUM($G81:DB81)=0),1,0)</f>
        <v>0</v>
      </c>
      <c r="DD74" s="603">
        <f ca="1">IF(AND(DD81&gt;0,SUM($G81:DC81)=0),1,0)</f>
        <v>0</v>
      </c>
      <c r="DE74" s="603">
        <f ca="1">IF(AND(DE81&gt;0,SUM($G81:DD81)=0),1,0)</f>
        <v>0</v>
      </c>
      <c r="DF74" s="603">
        <f ca="1">IF(AND(DF81&gt;0,SUM($G81:DE81)=0),1,0)</f>
        <v>0</v>
      </c>
      <c r="DG74" s="603">
        <f ca="1">IF(AND(DG81&gt;0,SUM($G81:DF81)=0),1,0)</f>
        <v>0</v>
      </c>
      <c r="DH74" s="603">
        <f ca="1">IF(AND(DH81&gt;0,SUM($G81:DG81)=0),1,0)</f>
        <v>0</v>
      </c>
      <c r="DI74" s="603">
        <f ca="1">IF(AND(DI81&gt;0,SUM($G81:DH81)=0),1,0)</f>
        <v>0</v>
      </c>
      <c r="DJ74" s="603">
        <f ca="1">IF(AND(DJ81&gt;0,SUM($G81:DI81)=0),1,0)</f>
        <v>0</v>
      </c>
      <c r="DK74" s="603">
        <f ca="1">IF(AND(DK81&gt;0,SUM($G81:DJ81)=0),1,0)</f>
        <v>0</v>
      </c>
      <c r="DL74" s="603">
        <f ca="1">IF(AND(DL81&gt;0,SUM($G81:DK81)=0),1,0)</f>
        <v>0</v>
      </c>
      <c r="DM74" s="603">
        <f ca="1">IF(AND(DM81&gt;0,SUM($G81:DL81)=0),1,0)</f>
        <v>0</v>
      </c>
      <c r="DN74" s="603">
        <f ca="1">IF(AND(DN81&gt;0,SUM($G81:DM81)=0),1,0)</f>
        <v>0</v>
      </c>
      <c r="DO74" s="603">
        <f ca="1">IF(AND(DO81&gt;0,SUM($G81:DN81)=0),1,0)</f>
        <v>0</v>
      </c>
      <c r="DP74" s="603">
        <f ca="1">IF(AND(DP81&gt;0,SUM($G81:DO81)=0),1,0)</f>
        <v>0</v>
      </c>
      <c r="DQ74" s="603">
        <f ca="1">IF(AND(DQ81&gt;0,SUM($G81:DP81)=0),1,0)</f>
        <v>0</v>
      </c>
      <c r="DR74" s="603">
        <f ca="1">IF(AND(DR81&gt;0,SUM($G81:DQ81)=0),1,0)</f>
        <v>0</v>
      </c>
      <c r="DS74" s="603">
        <f ca="1">IF(AND(DS81&gt;0,SUM($G81:DR81)=0),1,0)</f>
        <v>0</v>
      </c>
      <c r="DT74" s="603">
        <f ca="1">IF(AND(DT81&gt;0,SUM($G81:DS81)=0),1,0)</f>
        <v>0</v>
      </c>
      <c r="DU74" s="603">
        <f ca="1">IF(AND(DU81&gt;0,SUM($G81:DT81)=0),1,0)</f>
        <v>0</v>
      </c>
      <c r="DV74" s="603">
        <f ca="1">IF(AND(DV81&gt;0,SUM($G81:DU81)=0),1,0)</f>
        <v>0</v>
      </c>
      <c r="DW74" s="603">
        <f ca="1">IF(AND(DW81&gt;0,SUM($G81:DV81)=0),1,0)</f>
        <v>0</v>
      </c>
      <c r="DX74" s="603">
        <f ca="1">IF(AND(DX81&gt;0,SUM($G81:DW81)=0),1,0)</f>
        <v>0</v>
      </c>
      <c r="DY74" s="603">
        <f ca="1">IF(AND(DY81&gt;0,SUM($G81:DX81)=0),1,0)</f>
        <v>0</v>
      </c>
      <c r="DZ74" s="603">
        <f ca="1">IF(AND(DZ81&gt;0,SUM($G81:DY81)=0),1,0)</f>
        <v>0</v>
      </c>
      <c r="EA74" s="603">
        <f ca="1">IF(AND(EA81&gt;0,SUM($G81:DZ81)=0),1,0)</f>
        <v>0</v>
      </c>
      <c r="EB74" s="603">
        <f ca="1">IF(AND(EB81&gt;0,SUM($G81:EA81)=0),1,0)</f>
        <v>0</v>
      </c>
      <c r="EC74" s="603">
        <f ca="1">IF(AND(EC81&gt;0,SUM($G81:EB81)=0),1,0)</f>
        <v>0</v>
      </c>
      <c r="ED74" s="603">
        <f ca="1">IF(AND(ED81&gt;0,SUM($G81:EC81)=0),1,0)</f>
        <v>0</v>
      </c>
      <c r="EE74" s="603">
        <f ca="1">IF(AND(EE81&gt;0,SUM($G81:ED81)=0),1,0)</f>
        <v>0</v>
      </c>
      <c r="EF74" s="603">
        <f ca="1">IF(AND(EF81&gt;0,SUM($G81:EE81)=0),1,0)</f>
        <v>0</v>
      </c>
      <c r="EG74" s="603">
        <f ca="1">IF(AND(EG81&gt;0,SUM($G81:EF81)=0),1,0)</f>
        <v>0</v>
      </c>
      <c r="EH74" s="603">
        <f ca="1">IF(AND(EH81&gt;0,SUM($G81:EG81)=0),1,0)</f>
        <v>0</v>
      </c>
      <c r="EI74" s="603">
        <f ca="1">IF(AND(EI81&gt;0,SUM($G81:EH81)=0),1,0)</f>
        <v>0</v>
      </c>
      <c r="EJ74" s="603">
        <f ca="1">IF(AND(EJ81&gt;0,SUM($G81:EI81)=0),1,0)</f>
        <v>0</v>
      </c>
      <c r="EK74" s="603">
        <f ca="1">IF(AND(EK81&gt;0,SUM($G81:EJ81)=0),1,0)</f>
        <v>0</v>
      </c>
      <c r="EL74" s="603">
        <f ca="1">IF(AND(EL81&gt;0,SUM($G81:EK81)=0),1,0)</f>
        <v>0</v>
      </c>
      <c r="EM74" s="603">
        <f ca="1">IF(AND(EM81&gt;0,SUM($G81:EL81)=0),1,0)</f>
        <v>0</v>
      </c>
      <c r="EN74" s="603">
        <f ca="1">IF(AND(EN81&gt;0,SUM($G81:EM81)=0),1,0)</f>
        <v>0</v>
      </c>
      <c r="EO74" s="603">
        <f ca="1">IF(AND(EO81&gt;0,SUM($G81:EN81)=0),1,0)</f>
        <v>0</v>
      </c>
      <c r="EP74" s="603">
        <f ca="1">IF(AND(EP81&gt;0,SUM($G81:EO81)=0),1,0)</f>
        <v>0</v>
      </c>
    </row>
    <row r="75" spans="1:146" s="604" customFormat="1" ht="14.1" customHeight="1">
      <c r="A75" s="15"/>
      <c r="B75" s="20" t="s">
        <v>1199</v>
      </c>
      <c r="C75" s="601"/>
      <c r="D75" s="316" t="s">
        <v>1205</v>
      </c>
      <c r="E75" s="12">
        <f t="shared" ca="1" si="232"/>
        <v>1</v>
      </c>
      <c r="F75" s="12"/>
      <c r="G75" s="603"/>
      <c r="H75" s="603"/>
      <c r="I75" s="603"/>
      <c r="J75" s="603"/>
      <c r="K75" s="603">
        <f ca="1">IF(AND(K82&gt;0,SUM($G82:J82)=0),1,0)</f>
        <v>0</v>
      </c>
      <c r="L75" s="603">
        <f ca="1">IF(AND(L82&gt;0,SUM($G82:K82)=0),1,0)</f>
        <v>0</v>
      </c>
      <c r="M75" s="603">
        <f ca="1">IF(AND(M82&gt;0,SUM($G82:L82)=0),1,0)</f>
        <v>0</v>
      </c>
      <c r="N75" s="603">
        <f ca="1">IF(AND(N82&gt;0,SUM($G82:M82)=0),1,0)</f>
        <v>0</v>
      </c>
      <c r="O75" s="603">
        <f ca="1">IF(AND(O82&gt;0,SUM($G82:N82)=0),1,0)</f>
        <v>0</v>
      </c>
      <c r="P75" s="603">
        <f ca="1">IF(AND(P82&gt;0,SUM($G82:O82)=0),1,0)</f>
        <v>1</v>
      </c>
      <c r="Q75" s="603">
        <f ca="1">IF(AND(Q82&gt;0,SUM($G82:P82)=0),1,0)</f>
        <v>0</v>
      </c>
      <c r="R75" s="603">
        <f ca="1">IF(AND(R82&gt;0,SUM($G82:Q82)=0),1,0)</f>
        <v>0</v>
      </c>
      <c r="S75" s="603">
        <f ca="1">IF(AND(S82&gt;0,SUM($G82:R82)=0),1,0)</f>
        <v>0</v>
      </c>
      <c r="T75" s="603">
        <f ca="1">IF(AND(T82&gt;0,SUM($G82:S82)=0),1,0)</f>
        <v>0</v>
      </c>
      <c r="U75" s="603">
        <f ca="1">IF(AND(U82&gt;0,SUM($G82:T82)=0),1,0)</f>
        <v>0</v>
      </c>
      <c r="V75" s="603">
        <f ca="1">IF(AND(V82&gt;0,SUM($G82:U82)=0),1,0)</f>
        <v>0</v>
      </c>
      <c r="W75" s="603">
        <f ca="1">IF(AND(W82&gt;0,SUM($G82:V82)=0),1,0)</f>
        <v>0</v>
      </c>
      <c r="X75" s="603">
        <f ca="1">IF(AND(X82&gt;0,SUM($G82:W82)=0),1,0)</f>
        <v>0</v>
      </c>
      <c r="Y75" s="603">
        <f ca="1">IF(AND(Y82&gt;0,SUM($G82:X82)=0),1,0)</f>
        <v>0</v>
      </c>
      <c r="Z75" s="603">
        <f ca="1">IF(AND(Z82&gt;0,SUM($G82:Y82)=0),1,0)</f>
        <v>0</v>
      </c>
      <c r="AA75" s="603">
        <f ca="1">IF(AND(AA82&gt;0,SUM($G82:Z82)=0),1,0)</f>
        <v>0</v>
      </c>
      <c r="AB75" s="603">
        <f ca="1">IF(AND(AB82&gt;0,SUM($G82:AA82)=0),1,0)</f>
        <v>0</v>
      </c>
      <c r="AC75" s="603">
        <f ca="1">IF(AND(AC82&gt;0,SUM($G82:AB82)=0),1,0)</f>
        <v>0</v>
      </c>
      <c r="AD75" s="603">
        <f ca="1">IF(AND(AD82&gt;0,SUM($G82:AC82)=0),1,0)</f>
        <v>0</v>
      </c>
      <c r="AE75" s="603">
        <f ca="1">IF(AND(AE82&gt;0,SUM($G82:AD82)=0),1,0)</f>
        <v>0</v>
      </c>
      <c r="AF75" s="603">
        <f ca="1">IF(AND(AF82&gt;0,SUM($G82:AE82)=0),1,0)</f>
        <v>0</v>
      </c>
      <c r="AG75" s="603">
        <f ca="1">IF(AND(AG82&gt;0,SUM($G82:AF82)=0),1,0)</f>
        <v>0</v>
      </c>
      <c r="AH75" s="603">
        <f ca="1">IF(AND(AH82&gt;0,SUM($G82:AG82)=0),1,0)</f>
        <v>0</v>
      </c>
      <c r="AI75" s="603">
        <f ca="1">IF(AND(AI82&gt;0,SUM($G82:AH82)=0),1,0)</f>
        <v>0</v>
      </c>
      <c r="AJ75" s="603">
        <f ca="1">IF(AND(AJ82&gt;0,SUM($G82:AI82)=0),1,0)</f>
        <v>0</v>
      </c>
      <c r="AK75" s="603">
        <f ca="1">IF(AND(AK82&gt;0,SUM($G82:AJ82)=0),1,0)</f>
        <v>0</v>
      </c>
      <c r="AL75" s="603">
        <f ca="1">IF(AND(AL82&gt;0,SUM($G82:AK82)=0),1,0)</f>
        <v>0</v>
      </c>
      <c r="AM75" s="603">
        <f ca="1">IF(AND(AM82&gt;0,SUM($G82:AL82)=0),1,0)</f>
        <v>0</v>
      </c>
      <c r="AN75" s="603">
        <f ca="1">IF(AND(AN82&gt;0,SUM($G82:AM82)=0),1,0)</f>
        <v>0</v>
      </c>
      <c r="AO75" s="603">
        <f ca="1">IF(AND(AO82&gt;0,SUM($G82:AN82)=0),1,0)</f>
        <v>0</v>
      </c>
      <c r="AP75" s="603">
        <f ca="1">IF(AND(AP82&gt;0,SUM($G82:AO82)=0),1,0)</f>
        <v>0</v>
      </c>
      <c r="AQ75" s="603">
        <f ca="1">IF(AND(AQ82&gt;0,SUM($G82:AP82)=0),1,0)</f>
        <v>0</v>
      </c>
      <c r="AR75" s="603">
        <f ca="1">IF(AND(AR82&gt;0,SUM($G82:AQ82)=0),1,0)</f>
        <v>0</v>
      </c>
      <c r="AS75" s="603">
        <f ca="1">IF(AND(AS82&gt;0,SUM($G82:AR82)=0),1,0)</f>
        <v>0</v>
      </c>
      <c r="AT75" s="603">
        <f ca="1">IF(AND(AT82&gt;0,SUM($G82:AS82)=0),1,0)</f>
        <v>0</v>
      </c>
      <c r="AU75" s="603">
        <f ca="1">IF(AND(AU82&gt;0,SUM($G82:AT82)=0),1,0)</f>
        <v>0</v>
      </c>
      <c r="AV75" s="603">
        <f ca="1">IF(AND(AV82&gt;0,SUM($G82:AU82)=0),1,0)</f>
        <v>0</v>
      </c>
      <c r="AW75" s="603">
        <f ca="1">IF(AND(AW82&gt;0,SUM($G82:AV82)=0),1,0)</f>
        <v>0</v>
      </c>
      <c r="AX75" s="603">
        <f ca="1">IF(AND(AX82&gt;0,SUM($G82:AW82)=0),1,0)</f>
        <v>0</v>
      </c>
      <c r="AY75" s="603">
        <f ca="1">IF(AND(AY82&gt;0,SUM($G82:AX82)=0),1,0)</f>
        <v>0</v>
      </c>
      <c r="AZ75" s="603">
        <f ca="1">IF(AND(AZ82&gt;0,SUM($G82:AY82)=0),1,0)</f>
        <v>0</v>
      </c>
      <c r="BA75" s="603">
        <f ca="1">IF(AND(BA82&gt;0,SUM($G82:AZ82)=0),1,0)</f>
        <v>0</v>
      </c>
      <c r="BB75" s="603">
        <f ca="1">IF(AND(BB82&gt;0,SUM($G82:BA82)=0),1,0)</f>
        <v>0</v>
      </c>
      <c r="BC75" s="603">
        <f ca="1">IF(AND(BC82&gt;0,SUM($G82:BB82)=0),1,0)</f>
        <v>0</v>
      </c>
      <c r="BD75" s="603">
        <f ca="1">IF(AND(BD82&gt;0,SUM($G82:BC82)=0),1,0)</f>
        <v>0</v>
      </c>
      <c r="BE75" s="603">
        <f ca="1">IF(AND(BE82&gt;0,SUM($G82:BD82)=0),1,0)</f>
        <v>0</v>
      </c>
      <c r="BF75" s="603">
        <f ca="1">IF(AND(BF82&gt;0,SUM($G82:BE82)=0),1,0)</f>
        <v>0</v>
      </c>
      <c r="BG75" s="603">
        <f ca="1">IF(AND(BG82&gt;0,SUM($G82:BF82)=0),1,0)</f>
        <v>0</v>
      </c>
      <c r="BH75" s="603">
        <f ca="1">IF(AND(BH82&gt;0,SUM($G82:BG82)=0),1,0)</f>
        <v>0</v>
      </c>
      <c r="BI75" s="603">
        <f ca="1">IF(AND(BI82&gt;0,SUM($G82:BH82)=0),1,0)</f>
        <v>0</v>
      </c>
      <c r="BJ75" s="603">
        <f ca="1">IF(AND(BJ82&gt;0,SUM($G82:BI82)=0),1,0)</f>
        <v>0</v>
      </c>
      <c r="BK75" s="603">
        <f ca="1">IF(AND(BK82&gt;0,SUM($G82:BJ82)=0),1,0)</f>
        <v>0</v>
      </c>
      <c r="BL75" s="603">
        <f ca="1">IF(AND(BL82&gt;0,SUM($G82:BK82)=0),1,0)</f>
        <v>0</v>
      </c>
      <c r="BM75" s="603">
        <f ca="1">IF(AND(BM82&gt;0,SUM($G82:BL82)=0),1,0)</f>
        <v>0</v>
      </c>
      <c r="BN75" s="603">
        <f ca="1">IF(AND(BN82&gt;0,SUM($G82:BM82)=0),1,0)</f>
        <v>0</v>
      </c>
      <c r="BO75" s="603">
        <f ca="1">IF(AND(BO82&gt;0,SUM($G82:BN82)=0),1,0)</f>
        <v>0</v>
      </c>
      <c r="BP75" s="603">
        <f ca="1">IF(AND(BP82&gt;0,SUM($G82:BO82)=0),1,0)</f>
        <v>0</v>
      </c>
      <c r="BQ75" s="603">
        <f ca="1">IF(AND(BQ82&gt;0,SUM($G82:BP82)=0),1,0)</f>
        <v>0</v>
      </c>
      <c r="BR75" s="603">
        <f ca="1">IF(AND(BR82&gt;0,SUM($G82:BQ82)=0),1,0)</f>
        <v>0</v>
      </c>
      <c r="BS75" s="603">
        <f ca="1">IF(AND(BS82&gt;0,SUM($G82:BR82)=0),1,0)</f>
        <v>0</v>
      </c>
      <c r="BT75" s="603">
        <f ca="1">IF(AND(BT82&gt;0,SUM($G82:BS82)=0),1,0)</f>
        <v>0</v>
      </c>
      <c r="BU75" s="603">
        <f ca="1">IF(AND(BU82&gt;0,SUM($G82:BT82)=0),1,0)</f>
        <v>0</v>
      </c>
      <c r="BV75" s="603">
        <f ca="1">IF(AND(BV82&gt;0,SUM($G82:BU82)=0),1,0)</f>
        <v>0</v>
      </c>
      <c r="BW75" s="603">
        <f ca="1">IF(AND(BW82&gt;0,SUM($G82:BV82)=0),1,0)</f>
        <v>0</v>
      </c>
      <c r="BX75" s="603">
        <f ca="1">IF(AND(BX82&gt;0,SUM($G82:BW82)=0),1,0)</f>
        <v>0</v>
      </c>
      <c r="BY75" s="603">
        <f ca="1">IF(AND(BY82&gt;0,SUM($G82:BX82)=0),1,0)</f>
        <v>0</v>
      </c>
      <c r="BZ75" s="603">
        <f ca="1">IF(AND(BZ82&gt;0,SUM($G82:BY82)=0),1,0)</f>
        <v>0</v>
      </c>
      <c r="CA75" s="603">
        <f ca="1">IF(AND(CA82&gt;0,SUM($G82:BZ82)=0),1,0)</f>
        <v>0</v>
      </c>
      <c r="CB75" s="603">
        <f ca="1">IF(AND(CB82&gt;0,SUM($G82:CA82)=0),1,0)</f>
        <v>0</v>
      </c>
      <c r="CC75" s="603">
        <f ca="1">IF(AND(CC82&gt;0,SUM($G82:CB82)=0),1,0)</f>
        <v>0</v>
      </c>
      <c r="CD75" s="603">
        <f ca="1">IF(AND(CD82&gt;0,SUM($G82:CC82)=0),1,0)</f>
        <v>0</v>
      </c>
      <c r="CE75" s="603">
        <f ca="1">IF(AND(CE82&gt;0,SUM($G82:CD82)=0),1,0)</f>
        <v>0</v>
      </c>
      <c r="CF75" s="603">
        <f ca="1">IF(AND(CF82&gt;0,SUM($G82:CE82)=0),1,0)</f>
        <v>0</v>
      </c>
      <c r="CG75" s="603">
        <f ca="1">IF(AND(CG82&gt;0,SUM($G82:CF82)=0),1,0)</f>
        <v>0</v>
      </c>
      <c r="CH75" s="603">
        <f ca="1">IF(AND(CH82&gt;0,SUM($G82:CG82)=0),1,0)</f>
        <v>0</v>
      </c>
      <c r="CI75" s="603">
        <f ca="1">IF(AND(CI82&gt;0,SUM($G82:CH82)=0),1,0)</f>
        <v>0</v>
      </c>
      <c r="CJ75" s="603">
        <f ca="1">IF(AND(CJ82&gt;0,SUM($G82:CI82)=0),1,0)</f>
        <v>0</v>
      </c>
      <c r="CK75" s="603">
        <f ca="1">IF(AND(CK82&gt;0,SUM($G82:CJ82)=0),1,0)</f>
        <v>0</v>
      </c>
      <c r="CL75" s="603">
        <f ca="1">IF(AND(CL82&gt;0,SUM($G82:CK82)=0),1,0)</f>
        <v>0</v>
      </c>
      <c r="CM75" s="603">
        <f ca="1">IF(AND(CM82&gt;0,SUM($G82:CL82)=0),1,0)</f>
        <v>0</v>
      </c>
      <c r="CN75" s="603">
        <f ca="1">IF(AND(CN82&gt;0,SUM($G82:CM82)=0),1,0)</f>
        <v>0</v>
      </c>
      <c r="CO75" s="603">
        <f ca="1">IF(AND(CO82&gt;0,SUM($G82:CN82)=0),1,0)</f>
        <v>0</v>
      </c>
      <c r="CP75" s="603">
        <f ca="1">IF(AND(CP82&gt;0,SUM($G82:CO82)=0),1,0)</f>
        <v>0</v>
      </c>
      <c r="CQ75" s="603">
        <f ca="1">IF(AND(CQ82&gt;0,SUM($G82:CP82)=0),1,0)</f>
        <v>0</v>
      </c>
      <c r="CR75" s="603">
        <f ca="1">IF(AND(CR82&gt;0,SUM($G82:CQ82)=0),1,0)</f>
        <v>0</v>
      </c>
      <c r="CS75" s="603">
        <f ca="1">IF(AND(CS82&gt;0,SUM($G82:CR82)=0),1,0)</f>
        <v>0</v>
      </c>
      <c r="CT75" s="603">
        <f ca="1">IF(AND(CT82&gt;0,SUM($G82:CS82)=0),1,0)</f>
        <v>0</v>
      </c>
      <c r="CU75" s="603">
        <f ca="1">IF(AND(CU82&gt;0,SUM($G82:CT82)=0),1,0)</f>
        <v>0</v>
      </c>
      <c r="CV75" s="603">
        <f ca="1">IF(AND(CV82&gt;0,SUM($G82:CU82)=0),1,0)</f>
        <v>0</v>
      </c>
      <c r="CW75" s="603">
        <f ca="1">IF(AND(CW82&gt;0,SUM($G82:CV82)=0),1,0)</f>
        <v>0</v>
      </c>
      <c r="CX75" s="603">
        <f ca="1">IF(AND(CX82&gt;0,SUM($G82:CW82)=0),1,0)</f>
        <v>0</v>
      </c>
      <c r="CY75" s="603">
        <f ca="1">IF(AND(CY82&gt;0,SUM($G82:CX82)=0),1,0)</f>
        <v>0</v>
      </c>
      <c r="CZ75" s="603">
        <f ca="1">IF(AND(CZ82&gt;0,SUM($G82:CY82)=0),1,0)</f>
        <v>0</v>
      </c>
      <c r="DA75" s="603">
        <f ca="1">IF(AND(DA82&gt;0,SUM($G82:CZ82)=0),1,0)</f>
        <v>0</v>
      </c>
      <c r="DB75" s="603">
        <f ca="1">IF(AND(DB82&gt;0,SUM($G82:DA82)=0),1,0)</f>
        <v>0</v>
      </c>
      <c r="DC75" s="603">
        <f ca="1">IF(AND(DC82&gt;0,SUM($G82:DB82)=0),1,0)</f>
        <v>0</v>
      </c>
      <c r="DD75" s="603">
        <f ca="1">IF(AND(DD82&gt;0,SUM($G82:DC82)=0),1,0)</f>
        <v>0</v>
      </c>
      <c r="DE75" s="603">
        <f ca="1">IF(AND(DE82&gt;0,SUM($G82:DD82)=0),1,0)</f>
        <v>0</v>
      </c>
      <c r="DF75" s="603">
        <f ca="1">IF(AND(DF82&gt;0,SUM($G82:DE82)=0),1,0)</f>
        <v>0</v>
      </c>
      <c r="DG75" s="603">
        <f ca="1">IF(AND(DG82&gt;0,SUM($G82:DF82)=0),1,0)</f>
        <v>0</v>
      </c>
      <c r="DH75" s="603">
        <f ca="1">IF(AND(DH82&gt;0,SUM($G82:DG82)=0),1,0)</f>
        <v>0</v>
      </c>
      <c r="DI75" s="603">
        <f ca="1">IF(AND(DI82&gt;0,SUM($G82:DH82)=0),1,0)</f>
        <v>0</v>
      </c>
      <c r="DJ75" s="603">
        <f ca="1">IF(AND(DJ82&gt;0,SUM($G82:DI82)=0),1,0)</f>
        <v>0</v>
      </c>
      <c r="DK75" s="603">
        <f ca="1">IF(AND(DK82&gt;0,SUM($G82:DJ82)=0),1,0)</f>
        <v>0</v>
      </c>
      <c r="DL75" s="603">
        <f ca="1">IF(AND(DL82&gt;0,SUM($G82:DK82)=0),1,0)</f>
        <v>0</v>
      </c>
      <c r="DM75" s="603">
        <f ca="1">IF(AND(DM82&gt;0,SUM($G82:DL82)=0),1,0)</f>
        <v>0</v>
      </c>
      <c r="DN75" s="603">
        <f ca="1">IF(AND(DN82&gt;0,SUM($G82:DM82)=0),1,0)</f>
        <v>0</v>
      </c>
      <c r="DO75" s="603">
        <f ca="1">IF(AND(DO82&gt;0,SUM($G82:DN82)=0),1,0)</f>
        <v>0</v>
      </c>
      <c r="DP75" s="603">
        <f ca="1">IF(AND(DP82&gt;0,SUM($G82:DO82)=0),1,0)</f>
        <v>0</v>
      </c>
      <c r="DQ75" s="603">
        <f ca="1">IF(AND(DQ82&gt;0,SUM($G82:DP82)=0),1,0)</f>
        <v>0</v>
      </c>
      <c r="DR75" s="603">
        <f ca="1">IF(AND(DR82&gt;0,SUM($G82:DQ82)=0),1,0)</f>
        <v>0</v>
      </c>
      <c r="DS75" s="603">
        <f ca="1">IF(AND(DS82&gt;0,SUM($G82:DR82)=0),1,0)</f>
        <v>0</v>
      </c>
      <c r="DT75" s="603">
        <f ca="1">IF(AND(DT82&gt;0,SUM($G82:DS82)=0),1,0)</f>
        <v>0</v>
      </c>
      <c r="DU75" s="603">
        <f ca="1">IF(AND(DU82&gt;0,SUM($G82:DT82)=0),1,0)</f>
        <v>0</v>
      </c>
      <c r="DV75" s="603">
        <f ca="1">IF(AND(DV82&gt;0,SUM($G82:DU82)=0),1,0)</f>
        <v>0</v>
      </c>
      <c r="DW75" s="603">
        <f ca="1">IF(AND(DW82&gt;0,SUM($G82:DV82)=0),1,0)</f>
        <v>0</v>
      </c>
      <c r="DX75" s="603">
        <f ca="1">IF(AND(DX82&gt;0,SUM($G82:DW82)=0),1,0)</f>
        <v>0</v>
      </c>
      <c r="DY75" s="603">
        <f ca="1">IF(AND(DY82&gt;0,SUM($G82:DX82)=0),1,0)</f>
        <v>0</v>
      </c>
      <c r="DZ75" s="603">
        <f ca="1">IF(AND(DZ82&gt;0,SUM($G82:DY82)=0),1,0)</f>
        <v>0</v>
      </c>
      <c r="EA75" s="603">
        <f ca="1">IF(AND(EA82&gt;0,SUM($G82:DZ82)=0),1,0)</f>
        <v>0</v>
      </c>
      <c r="EB75" s="603">
        <f ca="1">IF(AND(EB82&gt;0,SUM($G82:EA82)=0),1,0)</f>
        <v>0</v>
      </c>
      <c r="EC75" s="603">
        <f ca="1">IF(AND(EC82&gt;0,SUM($G82:EB82)=0),1,0)</f>
        <v>0</v>
      </c>
      <c r="ED75" s="603">
        <f ca="1">IF(AND(ED82&gt;0,SUM($G82:EC82)=0),1,0)</f>
        <v>0</v>
      </c>
      <c r="EE75" s="603">
        <f ca="1">IF(AND(EE82&gt;0,SUM($G82:ED82)=0),1,0)</f>
        <v>0</v>
      </c>
      <c r="EF75" s="603">
        <f ca="1">IF(AND(EF82&gt;0,SUM($G82:EE82)=0),1,0)</f>
        <v>0</v>
      </c>
      <c r="EG75" s="603">
        <f ca="1">IF(AND(EG82&gt;0,SUM($G82:EF82)=0),1,0)</f>
        <v>0</v>
      </c>
      <c r="EH75" s="603">
        <f ca="1">IF(AND(EH82&gt;0,SUM($G82:EG82)=0),1,0)</f>
        <v>0</v>
      </c>
      <c r="EI75" s="603">
        <f ca="1">IF(AND(EI82&gt;0,SUM($G82:EH82)=0),1,0)</f>
        <v>0</v>
      </c>
      <c r="EJ75" s="603">
        <f ca="1">IF(AND(EJ82&gt;0,SUM($G82:EI82)=0),1,0)</f>
        <v>0</v>
      </c>
      <c r="EK75" s="603">
        <f ca="1">IF(AND(EK82&gt;0,SUM($G82:EJ82)=0),1,0)</f>
        <v>0</v>
      </c>
      <c r="EL75" s="603">
        <f ca="1">IF(AND(EL82&gt;0,SUM($G82:EK82)=0),1,0)</f>
        <v>0</v>
      </c>
      <c r="EM75" s="603">
        <f ca="1">IF(AND(EM82&gt;0,SUM($G82:EL82)=0),1,0)</f>
        <v>0</v>
      </c>
      <c r="EN75" s="603">
        <f ca="1">IF(AND(EN82&gt;0,SUM($G82:EM82)=0),1,0)</f>
        <v>0</v>
      </c>
      <c r="EO75" s="603">
        <f ca="1">IF(AND(EO82&gt;0,SUM($G82:EN82)=0),1,0)</f>
        <v>0</v>
      </c>
      <c r="EP75" s="603">
        <f ca="1">IF(AND(EP82&gt;0,SUM($G82:EO82)=0),1,0)</f>
        <v>0</v>
      </c>
    </row>
    <row r="76" spans="1:146" s="604" customFormat="1" ht="14.1" customHeight="1">
      <c r="A76" s="15"/>
      <c r="B76" s="20" t="s">
        <v>1200</v>
      </c>
      <c r="C76" s="601"/>
      <c r="D76" s="316" t="s">
        <v>1205</v>
      </c>
      <c r="E76" s="12">
        <f t="shared" ref="E76" ca="1" si="233">SUM(G76:EP76)</f>
        <v>0</v>
      </c>
      <c r="F76" s="12"/>
      <c r="G76" s="603"/>
      <c r="H76" s="603"/>
      <c r="I76" s="603"/>
      <c r="J76" s="603"/>
      <c r="K76" s="603">
        <f ca="1">IF(AND(K83&gt;0,SUM($G83:J83)=0),1,0)</f>
        <v>0</v>
      </c>
      <c r="L76" s="603">
        <f ca="1">IF(AND(L83&gt;0,SUM($G83:K83)=0),1,0)</f>
        <v>0</v>
      </c>
      <c r="M76" s="603">
        <f ca="1">IF(AND(M83&gt;0,SUM($G83:L83)=0),1,0)</f>
        <v>0</v>
      </c>
      <c r="N76" s="603">
        <f ca="1">IF(AND(N83&gt;0,SUM($G83:M83)=0),1,0)</f>
        <v>0</v>
      </c>
      <c r="O76" s="603">
        <f ca="1">IF(AND(O83&gt;0,SUM($G83:N83)=0),1,0)</f>
        <v>0</v>
      </c>
      <c r="P76" s="603">
        <f ca="1">IF(AND(P83&gt;0,SUM($G83:O83)=0),1,0)</f>
        <v>0</v>
      </c>
      <c r="Q76" s="603">
        <f ca="1">IF(AND(Q83&gt;0,SUM($G83:P83)=0),1,0)</f>
        <v>0</v>
      </c>
      <c r="R76" s="603">
        <f ca="1">IF(AND(R83&gt;0,SUM($G83:Q83)=0),1,0)</f>
        <v>0</v>
      </c>
      <c r="S76" s="603">
        <f ca="1">IF(AND(S83&gt;0,SUM($G83:R83)=0),1,0)</f>
        <v>0</v>
      </c>
      <c r="T76" s="603">
        <f ca="1">IF(AND(T83&gt;0,SUM($G83:S83)=0),1,0)</f>
        <v>0</v>
      </c>
      <c r="U76" s="603">
        <f ca="1">IF(AND(U83&gt;0,SUM($G83:T83)=0),1,0)</f>
        <v>0</v>
      </c>
      <c r="V76" s="603">
        <f ca="1">IF(AND(V83&gt;0,SUM($G83:U83)=0),1,0)</f>
        <v>0</v>
      </c>
      <c r="W76" s="603">
        <f ca="1">IF(AND(W83&gt;0,SUM($G83:V83)=0),1,0)</f>
        <v>0</v>
      </c>
      <c r="X76" s="603">
        <f ca="1">IF(AND(X83&gt;0,SUM($G83:W83)=0),1,0)</f>
        <v>0</v>
      </c>
      <c r="Y76" s="603">
        <f ca="1">IF(AND(Y83&gt;0,SUM($G83:X83)=0),1,0)</f>
        <v>0</v>
      </c>
      <c r="Z76" s="603">
        <f ca="1">IF(AND(Z83&gt;0,SUM($G83:Y83)=0),1,0)</f>
        <v>0</v>
      </c>
      <c r="AA76" s="603">
        <f ca="1">IF(AND(AA83&gt;0,SUM($G83:Z83)=0),1,0)</f>
        <v>0</v>
      </c>
      <c r="AB76" s="603">
        <f ca="1">IF(AND(AB83&gt;0,SUM($G83:AA83)=0),1,0)</f>
        <v>0</v>
      </c>
      <c r="AC76" s="603">
        <f ca="1">IF(AND(AC83&gt;0,SUM($G83:AB83)=0),1,0)</f>
        <v>0</v>
      </c>
      <c r="AD76" s="603">
        <f ca="1">IF(AND(AD83&gt;0,SUM($G83:AC83)=0),1,0)</f>
        <v>0</v>
      </c>
      <c r="AE76" s="603">
        <f ca="1">IF(AND(AE83&gt;0,SUM($G83:AD83)=0),1,0)</f>
        <v>0</v>
      </c>
      <c r="AF76" s="603">
        <f ca="1">IF(AND(AF83&gt;0,SUM($G83:AE83)=0),1,0)</f>
        <v>0</v>
      </c>
      <c r="AG76" s="603">
        <f ca="1">IF(AND(AG83&gt;0,SUM($G83:AF83)=0),1,0)</f>
        <v>0</v>
      </c>
      <c r="AH76" s="603">
        <f ca="1">IF(AND(AH83&gt;0,SUM($G83:AG83)=0),1,0)</f>
        <v>0</v>
      </c>
      <c r="AI76" s="603">
        <f ca="1">IF(AND(AI83&gt;0,SUM($G83:AH83)=0),1,0)</f>
        <v>0</v>
      </c>
      <c r="AJ76" s="603">
        <f ca="1">IF(AND(AJ83&gt;0,SUM($G83:AI83)=0),1,0)</f>
        <v>0</v>
      </c>
      <c r="AK76" s="603">
        <f ca="1">IF(AND(AK83&gt;0,SUM($G83:AJ83)=0),1,0)</f>
        <v>0</v>
      </c>
      <c r="AL76" s="603">
        <f ca="1">IF(AND(AL83&gt;0,SUM($G83:AK83)=0),1,0)</f>
        <v>0</v>
      </c>
      <c r="AM76" s="603">
        <f ca="1">IF(AND(AM83&gt;0,SUM($G83:AL83)=0),1,0)</f>
        <v>0</v>
      </c>
      <c r="AN76" s="603">
        <f ca="1">IF(AND(AN83&gt;0,SUM($G83:AM83)=0),1,0)</f>
        <v>0</v>
      </c>
      <c r="AO76" s="603">
        <f ca="1">IF(AND(AO83&gt;0,SUM($G83:AN83)=0),1,0)</f>
        <v>0</v>
      </c>
      <c r="AP76" s="603">
        <f ca="1">IF(AND(AP83&gt;0,SUM($G83:AO83)=0),1,0)</f>
        <v>0</v>
      </c>
      <c r="AQ76" s="603">
        <f ca="1">IF(AND(AQ83&gt;0,SUM($G83:AP83)=0),1,0)</f>
        <v>0</v>
      </c>
      <c r="AR76" s="603">
        <f ca="1">IF(AND(AR83&gt;0,SUM($G83:AQ83)=0),1,0)</f>
        <v>0</v>
      </c>
      <c r="AS76" s="603">
        <f ca="1">IF(AND(AS83&gt;0,SUM($G83:AR83)=0),1,0)</f>
        <v>0</v>
      </c>
      <c r="AT76" s="603">
        <f ca="1">IF(AND(AT83&gt;0,SUM($G83:AS83)=0),1,0)</f>
        <v>0</v>
      </c>
      <c r="AU76" s="603">
        <f ca="1">IF(AND(AU83&gt;0,SUM($G83:AT83)=0),1,0)</f>
        <v>0</v>
      </c>
      <c r="AV76" s="603">
        <f ca="1">IF(AND(AV83&gt;0,SUM($G83:AU83)=0),1,0)</f>
        <v>0</v>
      </c>
      <c r="AW76" s="603">
        <f ca="1">IF(AND(AW83&gt;0,SUM($G83:AV83)=0),1,0)</f>
        <v>0</v>
      </c>
      <c r="AX76" s="603">
        <f ca="1">IF(AND(AX83&gt;0,SUM($G83:AW83)=0),1,0)</f>
        <v>0</v>
      </c>
      <c r="AY76" s="603">
        <f ca="1">IF(AND(AY83&gt;0,SUM($G83:AX83)=0),1,0)</f>
        <v>0</v>
      </c>
      <c r="AZ76" s="603">
        <f ca="1">IF(AND(AZ83&gt;0,SUM($G83:AY83)=0),1,0)</f>
        <v>0</v>
      </c>
      <c r="BA76" s="603">
        <f ca="1">IF(AND(BA83&gt;0,SUM($G83:AZ83)=0),1,0)</f>
        <v>0</v>
      </c>
      <c r="BB76" s="603">
        <f ca="1">IF(AND(BB83&gt;0,SUM($G83:BA83)=0),1,0)</f>
        <v>0</v>
      </c>
      <c r="BC76" s="603">
        <f ca="1">IF(AND(BC83&gt;0,SUM($G83:BB83)=0),1,0)</f>
        <v>0</v>
      </c>
      <c r="BD76" s="603">
        <f ca="1">IF(AND(BD83&gt;0,SUM($G83:BC83)=0),1,0)</f>
        <v>0</v>
      </c>
      <c r="BE76" s="603">
        <f ca="1">IF(AND(BE83&gt;0,SUM($G83:BD83)=0),1,0)</f>
        <v>0</v>
      </c>
      <c r="BF76" s="603">
        <f ca="1">IF(AND(BF83&gt;0,SUM($G83:BE83)=0),1,0)</f>
        <v>0</v>
      </c>
      <c r="BG76" s="603">
        <f ca="1">IF(AND(BG83&gt;0,SUM($G83:BF83)=0),1,0)</f>
        <v>0</v>
      </c>
      <c r="BH76" s="603">
        <f ca="1">IF(AND(BH83&gt;0,SUM($G83:BG83)=0),1,0)</f>
        <v>0</v>
      </c>
      <c r="BI76" s="603">
        <f ca="1">IF(AND(BI83&gt;0,SUM($G83:BH83)=0),1,0)</f>
        <v>0</v>
      </c>
      <c r="BJ76" s="603">
        <f ca="1">IF(AND(BJ83&gt;0,SUM($G83:BI83)=0),1,0)</f>
        <v>0</v>
      </c>
      <c r="BK76" s="603">
        <f ca="1">IF(AND(BK83&gt;0,SUM($G83:BJ83)=0),1,0)</f>
        <v>0</v>
      </c>
      <c r="BL76" s="603">
        <f ca="1">IF(AND(BL83&gt;0,SUM($G83:BK83)=0),1,0)</f>
        <v>0</v>
      </c>
      <c r="BM76" s="603">
        <f ca="1">IF(AND(BM83&gt;0,SUM($G83:BL83)=0),1,0)</f>
        <v>0</v>
      </c>
      <c r="BN76" s="603">
        <f ca="1">IF(AND(BN83&gt;0,SUM($G83:BM83)=0),1,0)</f>
        <v>0</v>
      </c>
      <c r="BO76" s="603">
        <f ca="1">IF(AND(BO83&gt;0,SUM($G83:BN83)=0),1,0)</f>
        <v>0</v>
      </c>
      <c r="BP76" s="603">
        <f ca="1">IF(AND(BP83&gt;0,SUM($G83:BO83)=0),1,0)</f>
        <v>0</v>
      </c>
      <c r="BQ76" s="603">
        <f ca="1">IF(AND(BQ83&gt;0,SUM($G83:BP83)=0),1,0)</f>
        <v>0</v>
      </c>
      <c r="BR76" s="603">
        <f ca="1">IF(AND(BR83&gt;0,SUM($G83:BQ83)=0),1,0)</f>
        <v>0</v>
      </c>
      <c r="BS76" s="603">
        <f ca="1">IF(AND(BS83&gt;0,SUM($G83:BR83)=0),1,0)</f>
        <v>0</v>
      </c>
      <c r="BT76" s="603">
        <f ca="1">IF(AND(BT83&gt;0,SUM($G83:BS83)=0),1,0)</f>
        <v>0</v>
      </c>
      <c r="BU76" s="603">
        <f ca="1">IF(AND(BU83&gt;0,SUM($G83:BT83)=0),1,0)</f>
        <v>0</v>
      </c>
      <c r="BV76" s="603">
        <f ca="1">IF(AND(BV83&gt;0,SUM($G83:BU83)=0),1,0)</f>
        <v>0</v>
      </c>
      <c r="BW76" s="603">
        <f ca="1">IF(AND(BW83&gt;0,SUM($G83:BV83)=0),1,0)</f>
        <v>0</v>
      </c>
      <c r="BX76" s="603">
        <f ca="1">IF(AND(BX83&gt;0,SUM($G83:BW83)=0),1,0)</f>
        <v>0</v>
      </c>
      <c r="BY76" s="603">
        <f ca="1">IF(AND(BY83&gt;0,SUM($G83:BX83)=0),1,0)</f>
        <v>0</v>
      </c>
      <c r="BZ76" s="603">
        <f ca="1">IF(AND(BZ83&gt;0,SUM($G83:BY83)=0),1,0)</f>
        <v>0</v>
      </c>
      <c r="CA76" s="603">
        <f ca="1">IF(AND(CA83&gt;0,SUM($G83:BZ83)=0),1,0)</f>
        <v>0</v>
      </c>
      <c r="CB76" s="603">
        <f ca="1">IF(AND(CB83&gt;0,SUM($G83:CA83)=0),1,0)</f>
        <v>0</v>
      </c>
      <c r="CC76" s="603">
        <f ca="1">IF(AND(CC83&gt;0,SUM($G83:CB83)=0),1,0)</f>
        <v>0</v>
      </c>
      <c r="CD76" s="603">
        <f ca="1">IF(AND(CD83&gt;0,SUM($G83:CC83)=0),1,0)</f>
        <v>0</v>
      </c>
      <c r="CE76" s="603">
        <f ca="1">IF(AND(CE83&gt;0,SUM($G83:CD83)=0),1,0)</f>
        <v>0</v>
      </c>
      <c r="CF76" s="603">
        <f ca="1">IF(AND(CF83&gt;0,SUM($G83:CE83)=0),1,0)</f>
        <v>0</v>
      </c>
      <c r="CG76" s="603">
        <f ca="1">IF(AND(CG83&gt;0,SUM($G83:CF83)=0),1,0)</f>
        <v>0</v>
      </c>
      <c r="CH76" s="603">
        <f ca="1">IF(AND(CH83&gt;0,SUM($G83:CG83)=0),1,0)</f>
        <v>0</v>
      </c>
      <c r="CI76" s="603">
        <f ca="1">IF(AND(CI83&gt;0,SUM($G83:CH83)=0),1,0)</f>
        <v>0</v>
      </c>
      <c r="CJ76" s="603">
        <f ca="1">IF(AND(CJ83&gt;0,SUM($G83:CI83)=0),1,0)</f>
        <v>0</v>
      </c>
      <c r="CK76" s="603">
        <f ca="1">IF(AND(CK83&gt;0,SUM($G83:CJ83)=0),1,0)</f>
        <v>0</v>
      </c>
      <c r="CL76" s="603">
        <f ca="1">IF(AND(CL83&gt;0,SUM($G83:CK83)=0),1,0)</f>
        <v>0</v>
      </c>
      <c r="CM76" s="603">
        <f ca="1">IF(AND(CM83&gt;0,SUM($G83:CL83)=0),1,0)</f>
        <v>0</v>
      </c>
      <c r="CN76" s="603">
        <f ca="1">IF(AND(CN83&gt;0,SUM($G83:CM83)=0),1,0)</f>
        <v>0</v>
      </c>
      <c r="CO76" s="603">
        <f ca="1">IF(AND(CO83&gt;0,SUM($G83:CN83)=0),1,0)</f>
        <v>0</v>
      </c>
      <c r="CP76" s="603">
        <f ca="1">IF(AND(CP83&gt;0,SUM($G83:CO83)=0),1,0)</f>
        <v>0</v>
      </c>
      <c r="CQ76" s="603">
        <f ca="1">IF(AND(CQ83&gt;0,SUM($G83:CP83)=0),1,0)</f>
        <v>0</v>
      </c>
      <c r="CR76" s="603">
        <f ca="1">IF(AND(CR83&gt;0,SUM($G83:CQ83)=0),1,0)</f>
        <v>0</v>
      </c>
      <c r="CS76" s="603">
        <f ca="1">IF(AND(CS83&gt;0,SUM($G83:CR83)=0),1,0)</f>
        <v>0</v>
      </c>
      <c r="CT76" s="603">
        <f ca="1">IF(AND(CT83&gt;0,SUM($G83:CS83)=0),1,0)</f>
        <v>0</v>
      </c>
      <c r="CU76" s="603">
        <f ca="1">IF(AND(CU83&gt;0,SUM($G83:CT83)=0),1,0)</f>
        <v>0</v>
      </c>
      <c r="CV76" s="603">
        <f ca="1">IF(AND(CV83&gt;0,SUM($G83:CU83)=0),1,0)</f>
        <v>0</v>
      </c>
      <c r="CW76" s="603">
        <f ca="1">IF(AND(CW83&gt;0,SUM($G83:CV83)=0),1,0)</f>
        <v>0</v>
      </c>
      <c r="CX76" s="603">
        <f ca="1">IF(AND(CX83&gt;0,SUM($G83:CW83)=0),1,0)</f>
        <v>0</v>
      </c>
      <c r="CY76" s="603">
        <f ca="1">IF(AND(CY83&gt;0,SUM($G83:CX83)=0),1,0)</f>
        <v>0</v>
      </c>
      <c r="CZ76" s="603">
        <f ca="1">IF(AND(CZ83&gt;0,SUM($G83:CY83)=0),1,0)</f>
        <v>0</v>
      </c>
      <c r="DA76" s="603">
        <f ca="1">IF(AND(DA83&gt;0,SUM($G83:CZ83)=0),1,0)</f>
        <v>0</v>
      </c>
      <c r="DB76" s="603">
        <f ca="1">IF(AND(DB83&gt;0,SUM($G83:DA83)=0),1,0)</f>
        <v>0</v>
      </c>
      <c r="DC76" s="603">
        <f ca="1">IF(AND(DC83&gt;0,SUM($G83:DB83)=0),1,0)</f>
        <v>0</v>
      </c>
      <c r="DD76" s="603">
        <f ca="1">IF(AND(DD83&gt;0,SUM($G83:DC83)=0),1,0)</f>
        <v>0</v>
      </c>
      <c r="DE76" s="603">
        <f ca="1">IF(AND(DE83&gt;0,SUM($G83:DD83)=0),1,0)</f>
        <v>0</v>
      </c>
      <c r="DF76" s="603">
        <f ca="1">IF(AND(DF83&gt;0,SUM($G83:DE83)=0),1,0)</f>
        <v>0</v>
      </c>
      <c r="DG76" s="603">
        <f ca="1">IF(AND(DG83&gt;0,SUM($G83:DF83)=0),1,0)</f>
        <v>0</v>
      </c>
      <c r="DH76" s="603">
        <f ca="1">IF(AND(DH83&gt;0,SUM($G83:DG83)=0),1,0)</f>
        <v>0</v>
      </c>
      <c r="DI76" s="603">
        <f ca="1">IF(AND(DI83&gt;0,SUM($G83:DH83)=0),1,0)</f>
        <v>0</v>
      </c>
      <c r="DJ76" s="603">
        <f ca="1">IF(AND(DJ83&gt;0,SUM($G83:DI83)=0),1,0)</f>
        <v>0</v>
      </c>
      <c r="DK76" s="603">
        <f ca="1">IF(AND(DK83&gt;0,SUM($G83:DJ83)=0),1,0)</f>
        <v>0</v>
      </c>
      <c r="DL76" s="603">
        <f ca="1">IF(AND(DL83&gt;0,SUM($G83:DK83)=0),1,0)</f>
        <v>0</v>
      </c>
      <c r="DM76" s="603">
        <f ca="1">IF(AND(DM83&gt;0,SUM($G83:DL83)=0),1,0)</f>
        <v>0</v>
      </c>
      <c r="DN76" s="603">
        <f ca="1">IF(AND(DN83&gt;0,SUM($G83:DM83)=0),1,0)</f>
        <v>0</v>
      </c>
      <c r="DO76" s="603">
        <f ca="1">IF(AND(DO83&gt;0,SUM($G83:DN83)=0),1,0)</f>
        <v>0</v>
      </c>
      <c r="DP76" s="603">
        <f ca="1">IF(AND(DP83&gt;0,SUM($G83:DO83)=0),1,0)</f>
        <v>0</v>
      </c>
      <c r="DQ76" s="603">
        <f ca="1">IF(AND(DQ83&gt;0,SUM($G83:DP83)=0),1,0)</f>
        <v>0</v>
      </c>
      <c r="DR76" s="603">
        <f ca="1">IF(AND(DR83&gt;0,SUM($G83:DQ83)=0),1,0)</f>
        <v>0</v>
      </c>
      <c r="DS76" s="603">
        <f ca="1">IF(AND(DS83&gt;0,SUM($G83:DR83)=0),1,0)</f>
        <v>0</v>
      </c>
      <c r="DT76" s="603">
        <f ca="1">IF(AND(DT83&gt;0,SUM($G83:DS83)=0),1,0)</f>
        <v>0</v>
      </c>
      <c r="DU76" s="603">
        <f ca="1">IF(AND(DU83&gt;0,SUM($G83:DT83)=0),1,0)</f>
        <v>0</v>
      </c>
      <c r="DV76" s="603">
        <f ca="1">IF(AND(DV83&gt;0,SUM($G83:DU83)=0),1,0)</f>
        <v>0</v>
      </c>
      <c r="DW76" s="603">
        <f ca="1">IF(AND(DW83&gt;0,SUM($G83:DV83)=0),1,0)</f>
        <v>0</v>
      </c>
      <c r="DX76" s="603">
        <f ca="1">IF(AND(DX83&gt;0,SUM($G83:DW83)=0),1,0)</f>
        <v>0</v>
      </c>
      <c r="DY76" s="603">
        <f ca="1">IF(AND(DY83&gt;0,SUM($G83:DX83)=0),1,0)</f>
        <v>0</v>
      </c>
      <c r="DZ76" s="603">
        <f ca="1">IF(AND(DZ83&gt;0,SUM($G83:DY83)=0),1,0)</f>
        <v>0</v>
      </c>
      <c r="EA76" s="603">
        <f ca="1">IF(AND(EA83&gt;0,SUM($G83:DZ83)=0),1,0)</f>
        <v>0</v>
      </c>
      <c r="EB76" s="603">
        <f ca="1">IF(AND(EB83&gt;0,SUM($G83:EA83)=0),1,0)</f>
        <v>0</v>
      </c>
      <c r="EC76" s="603">
        <f ca="1">IF(AND(EC83&gt;0,SUM($G83:EB83)=0),1,0)</f>
        <v>0</v>
      </c>
      <c r="ED76" s="603">
        <f ca="1">IF(AND(ED83&gt;0,SUM($G83:EC83)=0),1,0)</f>
        <v>0</v>
      </c>
      <c r="EE76" s="603">
        <f ca="1">IF(AND(EE83&gt;0,SUM($G83:ED83)=0),1,0)</f>
        <v>0</v>
      </c>
      <c r="EF76" s="603">
        <f ca="1">IF(AND(EF83&gt;0,SUM($G83:EE83)=0),1,0)</f>
        <v>0</v>
      </c>
      <c r="EG76" s="603">
        <f ca="1">IF(AND(EG83&gt;0,SUM($G83:EF83)=0),1,0)</f>
        <v>0</v>
      </c>
      <c r="EH76" s="603">
        <f ca="1">IF(AND(EH83&gt;0,SUM($G83:EG83)=0),1,0)</f>
        <v>0</v>
      </c>
      <c r="EI76" s="603">
        <f ca="1">IF(AND(EI83&gt;0,SUM($G83:EH83)=0),1,0)</f>
        <v>0</v>
      </c>
      <c r="EJ76" s="603">
        <f ca="1">IF(AND(EJ83&gt;0,SUM($G83:EI83)=0),1,0)</f>
        <v>0</v>
      </c>
      <c r="EK76" s="603">
        <f ca="1">IF(AND(EK83&gt;0,SUM($G83:EJ83)=0),1,0)</f>
        <v>0</v>
      </c>
      <c r="EL76" s="603">
        <f ca="1">IF(AND(EL83&gt;0,SUM($G83:EK83)=0),1,0)</f>
        <v>0</v>
      </c>
      <c r="EM76" s="603">
        <f ca="1">IF(AND(EM83&gt;0,SUM($G83:EL83)=0),1,0)</f>
        <v>0</v>
      </c>
      <c r="EN76" s="603">
        <f ca="1">IF(AND(EN83&gt;0,SUM($G83:EM83)=0),1,0)</f>
        <v>0</v>
      </c>
      <c r="EO76" s="603">
        <f ca="1">IF(AND(EO83&gt;0,SUM($G83:EN83)=0),1,0)</f>
        <v>0</v>
      </c>
      <c r="EP76" s="603">
        <f ca="1">IF(AND(EP83&gt;0,SUM($G83:EO83)=0),1,0)</f>
        <v>0</v>
      </c>
    </row>
    <row r="77" spans="1:146" s="604" customFormat="1" ht="14.1" customHeight="1">
      <c r="A77" s="15"/>
      <c r="B77" s="1429" t="s">
        <v>1227</v>
      </c>
      <c r="C77" s="601"/>
      <c r="D77" s="316" t="s">
        <v>1205</v>
      </c>
      <c r="E77" s="12">
        <f t="shared" ref="E77" ca="1" si="234">SUM(G77:EP77)</f>
        <v>0</v>
      </c>
      <c r="F77" s="12"/>
      <c r="G77" s="603"/>
      <c r="H77" s="603"/>
      <c r="I77" s="603"/>
      <c r="J77" s="603"/>
      <c r="K77" s="603">
        <f ca="1">IF(AND(K84&gt;0,SUM($G84:J84)=0),1,0)</f>
        <v>0</v>
      </c>
      <c r="L77" s="603">
        <f ca="1">IF(AND(L84&gt;0,SUM($G84:K84)=0),1,0)</f>
        <v>0</v>
      </c>
      <c r="M77" s="603">
        <f ca="1">IF(AND(M84&gt;0,SUM($G84:L84)=0),1,0)</f>
        <v>0</v>
      </c>
      <c r="N77" s="603">
        <f ca="1">IF(AND(N84&gt;0,SUM($G84:M84)=0),1,0)</f>
        <v>0</v>
      </c>
      <c r="O77" s="603">
        <f ca="1">IF(AND(O84&gt;0,SUM($G84:N84)=0),1,0)</f>
        <v>0</v>
      </c>
      <c r="P77" s="603">
        <f ca="1">IF(AND(P84&gt;0,SUM($G84:O84)=0),1,0)</f>
        <v>0</v>
      </c>
      <c r="Q77" s="603">
        <f ca="1">IF(AND(Q84&gt;0,SUM($G84:P84)=0),1,0)</f>
        <v>0</v>
      </c>
      <c r="R77" s="603">
        <f ca="1">IF(AND(R84&gt;0,SUM($G84:Q84)=0),1,0)</f>
        <v>0</v>
      </c>
      <c r="S77" s="603">
        <f ca="1">IF(AND(S84&gt;0,SUM($G84:R84)=0),1,0)</f>
        <v>0</v>
      </c>
      <c r="T77" s="603">
        <f ca="1">IF(AND(T84&gt;0,SUM($G84:S84)=0),1,0)</f>
        <v>0</v>
      </c>
      <c r="U77" s="603">
        <f ca="1">IF(AND(U84&gt;0,SUM($G84:T84)=0),1,0)</f>
        <v>0</v>
      </c>
      <c r="V77" s="603">
        <f ca="1">IF(AND(V84&gt;0,SUM($G84:U84)=0),1,0)</f>
        <v>0</v>
      </c>
      <c r="W77" s="603">
        <f ca="1">IF(AND(W84&gt;0,SUM($G84:V84)=0),1,0)</f>
        <v>0</v>
      </c>
      <c r="X77" s="603">
        <f ca="1">IF(AND(X84&gt;0,SUM($G84:W84)=0),1,0)</f>
        <v>0</v>
      </c>
      <c r="Y77" s="603">
        <f ca="1">IF(AND(Y84&gt;0,SUM($G84:X84)=0),1,0)</f>
        <v>0</v>
      </c>
      <c r="Z77" s="603">
        <f ca="1">IF(AND(Z84&gt;0,SUM($G84:Y84)=0),1,0)</f>
        <v>0</v>
      </c>
      <c r="AA77" s="603">
        <f ca="1">IF(AND(AA84&gt;0,SUM($G84:Z84)=0),1,0)</f>
        <v>0</v>
      </c>
      <c r="AB77" s="603">
        <f ca="1">IF(AND(AB84&gt;0,SUM($G84:AA84)=0),1,0)</f>
        <v>0</v>
      </c>
      <c r="AC77" s="603">
        <f ca="1">IF(AND(AC84&gt;0,SUM($G84:AB84)=0),1,0)</f>
        <v>0</v>
      </c>
      <c r="AD77" s="603">
        <f ca="1">IF(AND(AD84&gt;0,SUM($G84:AC84)=0),1,0)</f>
        <v>0</v>
      </c>
      <c r="AE77" s="603">
        <f ca="1">IF(AND(AE84&gt;0,SUM($G84:AD84)=0),1,0)</f>
        <v>0</v>
      </c>
      <c r="AF77" s="603">
        <f ca="1">IF(AND(AF84&gt;0,SUM($G84:AE84)=0),1,0)</f>
        <v>0</v>
      </c>
      <c r="AG77" s="603">
        <f ca="1">IF(AND(AG84&gt;0,SUM($G84:AF84)=0),1,0)</f>
        <v>0</v>
      </c>
      <c r="AH77" s="603">
        <f ca="1">IF(AND(AH84&gt;0,SUM($G84:AG84)=0),1,0)</f>
        <v>0</v>
      </c>
      <c r="AI77" s="603">
        <f ca="1">IF(AND(AI84&gt;0,SUM($G84:AH84)=0),1,0)</f>
        <v>0</v>
      </c>
      <c r="AJ77" s="603">
        <f ca="1">IF(AND(AJ84&gt;0,SUM($G84:AI84)=0),1,0)</f>
        <v>0</v>
      </c>
      <c r="AK77" s="603">
        <f ca="1">IF(AND(AK84&gt;0,SUM($G84:AJ84)=0),1,0)</f>
        <v>0</v>
      </c>
      <c r="AL77" s="603">
        <f ca="1">IF(AND(AL84&gt;0,SUM($G84:AK84)=0),1,0)</f>
        <v>0</v>
      </c>
      <c r="AM77" s="603">
        <f ca="1">IF(AND(AM84&gt;0,SUM($G84:AL84)=0),1,0)</f>
        <v>0</v>
      </c>
      <c r="AN77" s="603">
        <f ca="1">IF(AND(AN84&gt;0,SUM($G84:AM84)=0),1,0)</f>
        <v>0</v>
      </c>
      <c r="AO77" s="603">
        <f ca="1">IF(AND(AO84&gt;0,SUM($G84:AN84)=0),1,0)</f>
        <v>0</v>
      </c>
      <c r="AP77" s="603">
        <f ca="1">IF(AND(AP84&gt;0,SUM($G84:AO84)=0),1,0)</f>
        <v>0</v>
      </c>
      <c r="AQ77" s="603">
        <f ca="1">IF(AND(AQ84&gt;0,SUM($G84:AP84)=0),1,0)</f>
        <v>0</v>
      </c>
      <c r="AR77" s="603">
        <f ca="1">IF(AND(AR84&gt;0,SUM($G84:AQ84)=0),1,0)</f>
        <v>0</v>
      </c>
      <c r="AS77" s="603">
        <f ca="1">IF(AND(AS84&gt;0,SUM($G84:AR84)=0),1,0)</f>
        <v>0</v>
      </c>
      <c r="AT77" s="603">
        <f ca="1">IF(AND(AT84&gt;0,SUM($G84:AS84)=0),1,0)</f>
        <v>0</v>
      </c>
      <c r="AU77" s="603">
        <f ca="1">IF(AND(AU84&gt;0,SUM($G84:AT84)=0),1,0)</f>
        <v>0</v>
      </c>
      <c r="AV77" s="603">
        <f ca="1">IF(AND(AV84&gt;0,SUM($G84:AU84)=0),1,0)</f>
        <v>0</v>
      </c>
      <c r="AW77" s="603">
        <f ca="1">IF(AND(AW84&gt;0,SUM($G84:AV84)=0),1,0)</f>
        <v>0</v>
      </c>
      <c r="AX77" s="603">
        <f ca="1">IF(AND(AX84&gt;0,SUM($G84:AW84)=0),1,0)</f>
        <v>0</v>
      </c>
      <c r="AY77" s="603">
        <f ca="1">IF(AND(AY84&gt;0,SUM($G84:AX84)=0),1,0)</f>
        <v>0</v>
      </c>
      <c r="AZ77" s="603">
        <f ca="1">IF(AND(AZ84&gt;0,SUM($G84:AY84)=0),1,0)</f>
        <v>0</v>
      </c>
      <c r="BA77" s="603">
        <f ca="1">IF(AND(BA84&gt;0,SUM($G84:AZ84)=0),1,0)</f>
        <v>0</v>
      </c>
      <c r="BB77" s="603">
        <f ca="1">IF(AND(BB84&gt;0,SUM($G84:BA84)=0),1,0)</f>
        <v>0</v>
      </c>
      <c r="BC77" s="603">
        <f ca="1">IF(AND(BC84&gt;0,SUM($G84:BB84)=0),1,0)</f>
        <v>0</v>
      </c>
      <c r="BD77" s="603">
        <f ca="1">IF(AND(BD84&gt;0,SUM($G84:BC84)=0),1,0)</f>
        <v>0</v>
      </c>
      <c r="BE77" s="603">
        <f ca="1">IF(AND(BE84&gt;0,SUM($G84:BD84)=0),1,0)</f>
        <v>0</v>
      </c>
      <c r="BF77" s="603">
        <f ca="1">IF(AND(BF84&gt;0,SUM($G84:BE84)=0),1,0)</f>
        <v>0</v>
      </c>
      <c r="BG77" s="603">
        <f ca="1">IF(AND(BG84&gt;0,SUM($G84:BF84)=0),1,0)</f>
        <v>0</v>
      </c>
      <c r="BH77" s="603">
        <f ca="1">IF(AND(BH84&gt;0,SUM($G84:BG84)=0),1,0)</f>
        <v>0</v>
      </c>
      <c r="BI77" s="603">
        <f ca="1">IF(AND(BI84&gt;0,SUM($G84:BH84)=0),1,0)</f>
        <v>0</v>
      </c>
      <c r="BJ77" s="603">
        <f ca="1">IF(AND(BJ84&gt;0,SUM($G84:BI84)=0),1,0)</f>
        <v>0</v>
      </c>
      <c r="BK77" s="603">
        <f ca="1">IF(AND(BK84&gt;0,SUM($G84:BJ84)=0),1,0)</f>
        <v>0</v>
      </c>
      <c r="BL77" s="603">
        <f ca="1">IF(AND(BL84&gt;0,SUM($G84:BK84)=0),1,0)</f>
        <v>0</v>
      </c>
      <c r="BM77" s="603">
        <f ca="1">IF(AND(BM84&gt;0,SUM($G84:BL84)=0),1,0)</f>
        <v>0</v>
      </c>
      <c r="BN77" s="603">
        <f ca="1">IF(AND(BN84&gt;0,SUM($G84:BM84)=0),1,0)</f>
        <v>0</v>
      </c>
      <c r="BO77" s="603">
        <f ca="1">IF(AND(BO84&gt;0,SUM($G84:BN84)=0),1,0)</f>
        <v>0</v>
      </c>
      <c r="BP77" s="603">
        <f ca="1">IF(AND(BP84&gt;0,SUM($G84:BO84)=0),1,0)</f>
        <v>0</v>
      </c>
      <c r="BQ77" s="603">
        <f ca="1">IF(AND(BQ84&gt;0,SUM($G84:BP84)=0),1,0)</f>
        <v>0</v>
      </c>
      <c r="BR77" s="603">
        <f ca="1">IF(AND(BR84&gt;0,SUM($G84:BQ84)=0),1,0)</f>
        <v>0</v>
      </c>
      <c r="BS77" s="603">
        <f ca="1">IF(AND(BS84&gt;0,SUM($G84:BR84)=0),1,0)</f>
        <v>0</v>
      </c>
      <c r="BT77" s="603">
        <f ca="1">IF(AND(BT84&gt;0,SUM($G84:BS84)=0),1,0)</f>
        <v>0</v>
      </c>
      <c r="BU77" s="603">
        <f ca="1">IF(AND(BU84&gt;0,SUM($G84:BT84)=0),1,0)</f>
        <v>0</v>
      </c>
      <c r="BV77" s="603">
        <f ca="1">IF(AND(BV84&gt;0,SUM($G84:BU84)=0),1,0)</f>
        <v>0</v>
      </c>
      <c r="BW77" s="603">
        <f ca="1">IF(AND(BW84&gt;0,SUM($G84:BV84)=0),1,0)</f>
        <v>0</v>
      </c>
      <c r="BX77" s="603">
        <f ca="1">IF(AND(BX84&gt;0,SUM($G84:BW84)=0),1,0)</f>
        <v>0</v>
      </c>
      <c r="BY77" s="603">
        <f ca="1">IF(AND(BY84&gt;0,SUM($G84:BX84)=0),1,0)</f>
        <v>0</v>
      </c>
      <c r="BZ77" s="603">
        <f ca="1">IF(AND(BZ84&gt;0,SUM($G84:BY84)=0),1,0)</f>
        <v>0</v>
      </c>
      <c r="CA77" s="603">
        <f ca="1">IF(AND(CA84&gt;0,SUM($G84:BZ84)=0),1,0)</f>
        <v>0</v>
      </c>
      <c r="CB77" s="603">
        <f ca="1">IF(AND(CB84&gt;0,SUM($G84:CA84)=0),1,0)</f>
        <v>0</v>
      </c>
      <c r="CC77" s="603">
        <f ca="1">IF(AND(CC84&gt;0,SUM($G84:CB84)=0),1,0)</f>
        <v>0</v>
      </c>
      <c r="CD77" s="603">
        <f ca="1">IF(AND(CD84&gt;0,SUM($G84:CC84)=0),1,0)</f>
        <v>0</v>
      </c>
      <c r="CE77" s="603">
        <f ca="1">IF(AND(CE84&gt;0,SUM($G84:CD84)=0),1,0)</f>
        <v>0</v>
      </c>
      <c r="CF77" s="603">
        <f ca="1">IF(AND(CF84&gt;0,SUM($G84:CE84)=0),1,0)</f>
        <v>0</v>
      </c>
      <c r="CG77" s="603">
        <f ca="1">IF(AND(CG84&gt;0,SUM($G84:CF84)=0),1,0)</f>
        <v>0</v>
      </c>
      <c r="CH77" s="603">
        <f ca="1">IF(AND(CH84&gt;0,SUM($G84:CG84)=0),1,0)</f>
        <v>0</v>
      </c>
      <c r="CI77" s="603">
        <f ca="1">IF(AND(CI84&gt;0,SUM($G84:CH84)=0),1,0)</f>
        <v>0</v>
      </c>
      <c r="CJ77" s="603">
        <f ca="1">IF(AND(CJ84&gt;0,SUM($G84:CI84)=0),1,0)</f>
        <v>0</v>
      </c>
      <c r="CK77" s="603">
        <f ca="1">IF(AND(CK84&gt;0,SUM($G84:CJ84)=0),1,0)</f>
        <v>0</v>
      </c>
      <c r="CL77" s="603">
        <f ca="1">IF(AND(CL84&gt;0,SUM($G84:CK84)=0),1,0)</f>
        <v>0</v>
      </c>
      <c r="CM77" s="603">
        <f ca="1">IF(AND(CM84&gt;0,SUM($G84:CL84)=0),1,0)</f>
        <v>0</v>
      </c>
      <c r="CN77" s="603">
        <f ca="1">IF(AND(CN84&gt;0,SUM($G84:CM84)=0),1,0)</f>
        <v>0</v>
      </c>
      <c r="CO77" s="603">
        <f ca="1">IF(AND(CO84&gt;0,SUM($G84:CN84)=0),1,0)</f>
        <v>0</v>
      </c>
      <c r="CP77" s="603">
        <f ca="1">IF(AND(CP84&gt;0,SUM($G84:CO84)=0),1,0)</f>
        <v>0</v>
      </c>
      <c r="CQ77" s="603">
        <f ca="1">IF(AND(CQ84&gt;0,SUM($G84:CP84)=0),1,0)</f>
        <v>0</v>
      </c>
      <c r="CR77" s="603">
        <f ca="1">IF(AND(CR84&gt;0,SUM($G84:CQ84)=0),1,0)</f>
        <v>0</v>
      </c>
      <c r="CS77" s="603">
        <f ca="1">IF(AND(CS84&gt;0,SUM($G84:CR84)=0),1,0)</f>
        <v>0</v>
      </c>
      <c r="CT77" s="603">
        <f ca="1">IF(AND(CT84&gt;0,SUM($G84:CS84)=0),1,0)</f>
        <v>0</v>
      </c>
      <c r="CU77" s="603">
        <f ca="1">IF(AND(CU84&gt;0,SUM($G84:CT84)=0),1,0)</f>
        <v>0</v>
      </c>
      <c r="CV77" s="603">
        <f ca="1">IF(AND(CV84&gt;0,SUM($G84:CU84)=0),1,0)</f>
        <v>0</v>
      </c>
      <c r="CW77" s="603">
        <f ca="1">IF(AND(CW84&gt;0,SUM($G84:CV84)=0),1,0)</f>
        <v>0</v>
      </c>
      <c r="CX77" s="603">
        <f ca="1">IF(AND(CX84&gt;0,SUM($G84:CW84)=0),1,0)</f>
        <v>0</v>
      </c>
      <c r="CY77" s="603">
        <f ca="1">IF(AND(CY84&gt;0,SUM($G84:CX84)=0),1,0)</f>
        <v>0</v>
      </c>
      <c r="CZ77" s="603">
        <f ca="1">IF(AND(CZ84&gt;0,SUM($G84:CY84)=0),1,0)</f>
        <v>0</v>
      </c>
      <c r="DA77" s="603">
        <f ca="1">IF(AND(DA84&gt;0,SUM($G84:CZ84)=0),1,0)</f>
        <v>0</v>
      </c>
      <c r="DB77" s="603">
        <f ca="1">IF(AND(DB84&gt;0,SUM($G84:DA84)=0),1,0)</f>
        <v>0</v>
      </c>
      <c r="DC77" s="603">
        <f ca="1">IF(AND(DC84&gt;0,SUM($G84:DB84)=0),1,0)</f>
        <v>0</v>
      </c>
      <c r="DD77" s="603">
        <f ca="1">IF(AND(DD84&gt;0,SUM($G84:DC84)=0),1,0)</f>
        <v>0</v>
      </c>
      <c r="DE77" s="603">
        <f ca="1">IF(AND(DE84&gt;0,SUM($G84:DD84)=0),1,0)</f>
        <v>0</v>
      </c>
      <c r="DF77" s="603">
        <f ca="1">IF(AND(DF84&gt;0,SUM($G84:DE84)=0),1,0)</f>
        <v>0</v>
      </c>
      <c r="DG77" s="603">
        <f ca="1">IF(AND(DG84&gt;0,SUM($G84:DF84)=0),1,0)</f>
        <v>0</v>
      </c>
      <c r="DH77" s="603">
        <f ca="1">IF(AND(DH84&gt;0,SUM($G84:DG84)=0),1,0)</f>
        <v>0</v>
      </c>
      <c r="DI77" s="603">
        <f ca="1">IF(AND(DI84&gt;0,SUM($G84:DH84)=0),1,0)</f>
        <v>0</v>
      </c>
      <c r="DJ77" s="603">
        <f ca="1">IF(AND(DJ84&gt;0,SUM($G84:DI84)=0),1,0)</f>
        <v>0</v>
      </c>
      <c r="DK77" s="603">
        <f ca="1">IF(AND(DK84&gt;0,SUM($G84:DJ84)=0),1,0)</f>
        <v>0</v>
      </c>
      <c r="DL77" s="603">
        <f ca="1">IF(AND(DL84&gt;0,SUM($G84:DK84)=0),1,0)</f>
        <v>0</v>
      </c>
      <c r="DM77" s="603">
        <f ca="1">IF(AND(DM84&gt;0,SUM($G84:DL84)=0),1,0)</f>
        <v>0</v>
      </c>
      <c r="DN77" s="603">
        <f ca="1">IF(AND(DN84&gt;0,SUM($G84:DM84)=0),1,0)</f>
        <v>0</v>
      </c>
      <c r="DO77" s="603">
        <f ca="1">IF(AND(DO84&gt;0,SUM($G84:DN84)=0),1,0)</f>
        <v>0</v>
      </c>
      <c r="DP77" s="603">
        <f ca="1">IF(AND(DP84&gt;0,SUM($G84:DO84)=0),1,0)</f>
        <v>0</v>
      </c>
      <c r="DQ77" s="603">
        <f ca="1">IF(AND(DQ84&gt;0,SUM($G84:DP84)=0),1,0)</f>
        <v>0</v>
      </c>
      <c r="DR77" s="603">
        <f ca="1">IF(AND(DR84&gt;0,SUM($G84:DQ84)=0),1,0)</f>
        <v>0</v>
      </c>
      <c r="DS77" s="603">
        <f ca="1">IF(AND(DS84&gt;0,SUM($G84:DR84)=0),1,0)</f>
        <v>0</v>
      </c>
      <c r="DT77" s="603">
        <f ca="1">IF(AND(DT84&gt;0,SUM($G84:DS84)=0),1,0)</f>
        <v>0</v>
      </c>
      <c r="DU77" s="603">
        <f ca="1">IF(AND(DU84&gt;0,SUM($G84:DT84)=0),1,0)</f>
        <v>0</v>
      </c>
      <c r="DV77" s="603">
        <f ca="1">IF(AND(DV84&gt;0,SUM($G84:DU84)=0),1,0)</f>
        <v>0</v>
      </c>
      <c r="DW77" s="603">
        <f ca="1">IF(AND(DW84&gt;0,SUM($G84:DV84)=0),1,0)</f>
        <v>0</v>
      </c>
      <c r="DX77" s="603">
        <f ca="1">IF(AND(DX84&gt;0,SUM($G84:DW84)=0),1,0)</f>
        <v>0</v>
      </c>
      <c r="DY77" s="603">
        <f ca="1">IF(AND(DY84&gt;0,SUM($G84:DX84)=0),1,0)</f>
        <v>0</v>
      </c>
      <c r="DZ77" s="603">
        <f ca="1">IF(AND(DZ84&gt;0,SUM($G84:DY84)=0),1,0)</f>
        <v>0</v>
      </c>
      <c r="EA77" s="603">
        <f ca="1">IF(AND(EA84&gt;0,SUM($G84:DZ84)=0),1,0)</f>
        <v>0</v>
      </c>
      <c r="EB77" s="603">
        <f ca="1">IF(AND(EB84&gt;0,SUM($G84:EA84)=0),1,0)</f>
        <v>0</v>
      </c>
      <c r="EC77" s="603">
        <f ca="1">IF(AND(EC84&gt;0,SUM($G84:EB84)=0),1,0)</f>
        <v>0</v>
      </c>
      <c r="ED77" s="603">
        <f ca="1">IF(AND(ED84&gt;0,SUM($G84:EC84)=0),1,0)</f>
        <v>0</v>
      </c>
      <c r="EE77" s="603">
        <f ca="1">IF(AND(EE84&gt;0,SUM($G84:ED84)=0),1,0)</f>
        <v>0</v>
      </c>
      <c r="EF77" s="603">
        <f ca="1">IF(AND(EF84&gt;0,SUM($G84:EE84)=0),1,0)</f>
        <v>0</v>
      </c>
      <c r="EG77" s="603">
        <f ca="1">IF(AND(EG84&gt;0,SUM($G84:EF84)=0),1,0)</f>
        <v>0</v>
      </c>
      <c r="EH77" s="603">
        <f ca="1">IF(AND(EH84&gt;0,SUM($G84:EG84)=0),1,0)</f>
        <v>0</v>
      </c>
      <c r="EI77" s="603">
        <f ca="1">IF(AND(EI84&gt;0,SUM($G84:EH84)=0),1,0)</f>
        <v>0</v>
      </c>
      <c r="EJ77" s="603">
        <f ca="1">IF(AND(EJ84&gt;0,SUM($G84:EI84)=0),1,0)</f>
        <v>0</v>
      </c>
      <c r="EK77" s="603">
        <f ca="1">IF(AND(EK84&gt;0,SUM($G84:EJ84)=0),1,0)</f>
        <v>0</v>
      </c>
      <c r="EL77" s="603">
        <f ca="1">IF(AND(EL84&gt;0,SUM($G84:EK84)=0),1,0)</f>
        <v>0</v>
      </c>
      <c r="EM77" s="603">
        <f ca="1">IF(AND(EM84&gt;0,SUM($G84:EL84)=0),1,0)</f>
        <v>0</v>
      </c>
      <c r="EN77" s="603">
        <f ca="1">IF(AND(EN84&gt;0,SUM($G84:EM84)=0),1,0)</f>
        <v>0</v>
      </c>
      <c r="EO77" s="603">
        <f ca="1">IF(AND(EO84&gt;0,SUM($G84:EN84)=0),1,0)</f>
        <v>0</v>
      </c>
      <c r="EP77" s="603">
        <f ca="1">IF(AND(EP84&gt;0,SUM($G84:EO84)=0),1,0)</f>
        <v>0</v>
      </c>
    </row>
    <row r="78" spans="1:146" s="604" customFormat="1" ht="14.1" customHeight="1">
      <c r="A78" s="15"/>
      <c r="B78" s="20"/>
      <c r="C78" s="601"/>
      <c r="D78" s="307"/>
      <c r="E78" s="12"/>
      <c r="F78" s="12"/>
      <c r="G78" s="602"/>
      <c r="H78" s="602"/>
      <c r="I78" s="602"/>
      <c r="J78" s="602"/>
      <c r="K78" s="602"/>
      <c r="L78" s="602"/>
      <c r="M78" s="602"/>
      <c r="N78" s="602"/>
      <c r="O78" s="602"/>
      <c r="P78" s="602"/>
      <c r="Q78" s="602"/>
      <c r="R78" s="602"/>
      <c r="S78" s="602"/>
      <c r="T78" s="602"/>
      <c r="U78" s="602"/>
      <c r="V78" s="602"/>
      <c r="W78" s="602"/>
      <c r="X78" s="602"/>
      <c r="Y78" s="602"/>
      <c r="Z78" s="602"/>
      <c r="AA78" s="602"/>
      <c r="AB78" s="602"/>
      <c r="AC78" s="602"/>
      <c r="AD78" s="602"/>
      <c r="AE78" s="602"/>
      <c r="AF78" s="602"/>
      <c r="AG78" s="602"/>
      <c r="AH78" s="602"/>
      <c r="AI78" s="602"/>
      <c r="AJ78" s="602"/>
      <c r="AK78" s="602"/>
      <c r="AL78" s="602"/>
      <c r="AM78" s="602"/>
      <c r="AN78" s="602"/>
      <c r="AO78" s="602"/>
      <c r="AP78" s="602"/>
      <c r="AQ78" s="602"/>
      <c r="AR78" s="602"/>
      <c r="AS78" s="602"/>
      <c r="AT78" s="602"/>
      <c r="AU78" s="602"/>
      <c r="AV78" s="602"/>
      <c r="AW78" s="602"/>
      <c r="AX78" s="602"/>
      <c r="AY78" s="602"/>
      <c r="AZ78" s="602"/>
      <c r="BA78" s="602"/>
      <c r="BB78" s="602"/>
      <c r="BC78" s="602"/>
      <c r="BD78" s="602"/>
      <c r="BE78" s="602"/>
      <c r="BF78" s="602"/>
      <c r="BG78" s="602"/>
      <c r="BH78" s="602"/>
      <c r="BI78" s="602"/>
      <c r="BJ78" s="602"/>
      <c r="BK78" s="602"/>
      <c r="BL78" s="602"/>
      <c r="BM78" s="602"/>
      <c r="BN78" s="602"/>
      <c r="BO78" s="602"/>
      <c r="BP78" s="602"/>
      <c r="BQ78" s="602"/>
      <c r="BR78" s="602"/>
      <c r="BS78" s="602"/>
      <c r="BT78" s="602"/>
      <c r="BU78" s="602"/>
      <c r="BV78" s="602"/>
      <c r="BW78" s="602"/>
      <c r="BX78" s="602"/>
      <c r="BY78" s="602"/>
      <c r="BZ78" s="602"/>
      <c r="CA78" s="602"/>
      <c r="CB78" s="602"/>
      <c r="CC78" s="602"/>
      <c r="CD78" s="602"/>
      <c r="CE78" s="602"/>
      <c r="CF78" s="602"/>
      <c r="CG78" s="602"/>
      <c r="CH78" s="602"/>
      <c r="CI78" s="602"/>
      <c r="CJ78" s="602"/>
      <c r="CK78" s="602"/>
      <c r="CL78" s="602"/>
      <c r="CM78" s="602"/>
      <c r="CN78" s="602"/>
      <c r="CO78" s="602"/>
      <c r="CP78" s="602"/>
      <c r="CQ78" s="602"/>
      <c r="CR78" s="602"/>
      <c r="CS78" s="602"/>
      <c r="CT78" s="602"/>
      <c r="CU78" s="602"/>
      <c r="CV78" s="602"/>
      <c r="CW78" s="602"/>
      <c r="CX78" s="602"/>
      <c r="CY78" s="602"/>
      <c r="CZ78" s="602"/>
      <c r="DA78" s="602"/>
      <c r="DB78" s="602"/>
      <c r="DC78" s="602"/>
      <c r="DD78" s="602"/>
      <c r="DE78" s="602"/>
      <c r="DF78" s="602"/>
      <c r="DG78" s="602"/>
      <c r="DH78" s="602"/>
      <c r="DI78" s="602"/>
      <c r="DJ78" s="602"/>
      <c r="DK78" s="602"/>
      <c r="DL78" s="602"/>
      <c r="DM78" s="602"/>
      <c r="DN78" s="602"/>
      <c r="DO78" s="602"/>
      <c r="DP78" s="602"/>
      <c r="DQ78" s="602"/>
      <c r="DR78" s="602"/>
      <c r="DS78" s="602"/>
      <c r="DT78" s="602"/>
      <c r="DU78" s="602"/>
      <c r="DV78" s="602"/>
      <c r="DW78" s="602"/>
      <c r="DX78" s="602"/>
      <c r="DY78" s="602"/>
      <c r="DZ78" s="602"/>
      <c r="EA78" s="602"/>
      <c r="EB78" s="602"/>
      <c r="EC78" s="602"/>
      <c r="ED78" s="602"/>
      <c r="EE78" s="602"/>
      <c r="EF78" s="602"/>
      <c r="EG78" s="602"/>
      <c r="EH78" s="602"/>
      <c r="EI78" s="602"/>
      <c r="EJ78" s="602"/>
      <c r="EK78" s="602"/>
      <c r="EL78" s="602"/>
      <c r="EM78" s="602"/>
      <c r="EN78" s="602"/>
      <c r="EO78" s="602"/>
      <c r="EP78" s="602"/>
    </row>
    <row r="79" spans="1:146" s="610" customFormat="1" ht="14.1" customHeight="1">
      <c r="A79" s="27"/>
      <c r="B79" s="605" t="s">
        <v>1201</v>
      </c>
      <c r="C79" s="606"/>
      <c r="D79" s="607"/>
      <c r="E79" s="608"/>
      <c r="F79" s="608"/>
      <c r="G79" s="609"/>
      <c r="H79" s="609"/>
      <c r="I79" s="609"/>
      <c r="J79" s="609"/>
      <c r="K79" s="609"/>
      <c r="L79" s="609"/>
      <c r="M79" s="609"/>
      <c r="N79" s="609"/>
      <c r="O79" s="609"/>
      <c r="P79" s="609"/>
      <c r="Q79" s="609"/>
      <c r="R79" s="609"/>
      <c r="S79" s="609"/>
      <c r="T79" s="609"/>
      <c r="U79" s="609"/>
      <c r="V79" s="609"/>
      <c r="W79" s="609"/>
      <c r="X79" s="609"/>
      <c r="Y79" s="609"/>
      <c r="Z79" s="609"/>
      <c r="AA79" s="609"/>
      <c r="AB79" s="609"/>
      <c r="AC79" s="609"/>
      <c r="AD79" s="609"/>
      <c r="AE79" s="609"/>
      <c r="AF79" s="609"/>
      <c r="AG79" s="609"/>
      <c r="AH79" s="609"/>
      <c r="AI79" s="609"/>
      <c r="AJ79" s="609"/>
      <c r="AK79" s="609"/>
      <c r="AL79" s="609"/>
      <c r="AM79" s="609"/>
      <c r="AN79" s="609"/>
      <c r="AO79" s="609"/>
      <c r="AP79" s="609"/>
      <c r="AQ79" s="609"/>
      <c r="AR79" s="609"/>
      <c r="AS79" s="609"/>
      <c r="AT79" s="609"/>
      <c r="AU79" s="609"/>
      <c r="AV79" s="609"/>
      <c r="AW79" s="609"/>
      <c r="AX79" s="609"/>
      <c r="AY79" s="609"/>
      <c r="AZ79" s="609"/>
      <c r="BA79" s="609"/>
      <c r="BB79" s="609"/>
      <c r="BC79" s="609"/>
      <c r="BD79" s="609"/>
      <c r="BE79" s="609"/>
      <c r="BF79" s="609"/>
      <c r="BG79" s="609"/>
      <c r="BH79" s="609"/>
      <c r="BI79" s="609"/>
      <c r="BJ79" s="609"/>
      <c r="BK79" s="609"/>
      <c r="BL79" s="609"/>
      <c r="BM79" s="609"/>
      <c r="BN79" s="609"/>
      <c r="BO79" s="609"/>
      <c r="BP79" s="609"/>
      <c r="BQ79" s="609"/>
      <c r="BR79" s="609"/>
      <c r="BS79" s="609"/>
      <c r="BT79" s="609"/>
      <c r="BU79" s="609"/>
      <c r="BV79" s="609"/>
      <c r="BW79" s="609"/>
      <c r="BX79" s="609"/>
      <c r="BY79" s="609"/>
      <c r="BZ79" s="609"/>
      <c r="CA79" s="609"/>
      <c r="CB79" s="609"/>
      <c r="CC79" s="609"/>
      <c r="CD79" s="609"/>
      <c r="CE79" s="609"/>
      <c r="CF79" s="609"/>
      <c r="CG79" s="609"/>
      <c r="CH79" s="609"/>
      <c r="CI79" s="609"/>
      <c r="CJ79" s="609"/>
      <c r="CK79" s="609"/>
      <c r="CL79" s="609"/>
      <c r="CM79" s="609"/>
      <c r="CN79" s="609"/>
      <c r="CO79" s="609"/>
      <c r="CP79" s="609"/>
      <c r="CQ79" s="609"/>
      <c r="CR79" s="609"/>
      <c r="CS79" s="609"/>
      <c r="CT79" s="609"/>
      <c r="CU79" s="609"/>
      <c r="CV79" s="609"/>
      <c r="CW79" s="609"/>
      <c r="CX79" s="609"/>
      <c r="CY79" s="609"/>
      <c r="CZ79" s="609"/>
      <c r="DA79" s="609"/>
      <c r="DB79" s="609"/>
      <c r="DC79" s="609"/>
      <c r="DD79" s="609"/>
      <c r="DE79" s="609"/>
      <c r="DF79" s="609"/>
      <c r="DG79" s="609"/>
      <c r="DH79" s="609"/>
      <c r="DI79" s="609"/>
      <c r="DJ79" s="609"/>
      <c r="DK79" s="609"/>
      <c r="DL79" s="609"/>
      <c r="DM79" s="609"/>
      <c r="DN79" s="609"/>
      <c r="DO79" s="609"/>
      <c r="DP79" s="609"/>
      <c r="DQ79" s="609"/>
      <c r="DR79" s="609"/>
      <c r="DS79" s="609"/>
      <c r="DT79" s="609"/>
      <c r="DU79" s="609"/>
      <c r="DV79" s="609"/>
      <c r="DW79" s="609"/>
      <c r="DX79" s="609"/>
      <c r="DY79" s="609"/>
      <c r="DZ79" s="609"/>
      <c r="EA79" s="609"/>
      <c r="EB79" s="609"/>
      <c r="EC79" s="609"/>
      <c r="ED79" s="609"/>
      <c r="EE79" s="609"/>
      <c r="EF79" s="609"/>
      <c r="EG79" s="609"/>
      <c r="EH79" s="609"/>
      <c r="EI79" s="609"/>
      <c r="EJ79" s="609"/>
      <c r="EK79" s="609"/>
      <c r="EL79" s="609"/>
      <c r="EM79" s="609"/>
      <c r="EN79" s="609"/>
      <c r="EO79" s="609"/>
      <c r="EP79" s="609"/>
    </row>
    <row r="80" spans="1:146" s="15" customFormat="1" ht="14.1" customHeight="1">
      <c r="B80" s="20" t="s">
        <v>1197</v>
      </c>
      <c r="C80" s="611"/>
      <c r="D80" s="306" t="s">
        <v>97</v>
      </c>
      <c r="E80" s="10">
        <f ca="1">SUM(G80:EP80)</f>
        <v>50000</v>
      </c>
      <c r="F80" s="10"/>
      <c r="G80" s="10"/>
      <c r="H80" s="10"/>
      <c r="I80" s="10"/>
      <c r="J80" s="10"/>
      <c r="K80" s="10">
        <f t="shared" ref="K80:AO80" ca="1" si="235">K26</f>
        <v>0</v>
      </c>
      <c r="L80" s="10">
        <f t="shared" ca="1" si="235"/>
        <v>9935.1646120072437</v>
      </c>
      <c r="M80" s="10">
        <f t="shared" ca="1" si="235"/>
        <v>5714.3729968578746</v>
      </c>
      <c r="N80" s="10">
        <f t="shared" ca="1" si="235"/>
        <v>11330.80273569085</v>
      </c>
      <c r="O80" s="10">
        <f t="shared" ca="1" si="235"/>
        <v>11493.862052108436</v>
      </c>
      <c r="P80" s="10">
        <f t="shared" ca="1" si="235"/>
        <v>11525.797603335595</v>
      </c>
      <c r="Q80" s="10">
        <f t="shared" ca="1" si="235"/>
        <v>0</v>
      </c>
      <c r="R80" s="10">
        <f t="shared" ca="1" si="235"/>
        <v>0</v>
      </c>
      <c r="S80" s="10">
        <f t="shared" ca="1" si="235"/>
        <v>0</v>
      </c>
      <c r="T80" s="10">
        <f t="shared" ca="1" si="235"/>
        <v>0</v>
      </c>
      <c r="U80" s="10">
        <f t="shared" ca="1" si="235"/>
        <v>0</v>
      </c>
      <c r="V80" s="10">
        <f t="shared" ca="1" si="235"/>
        <v>0</v>
      </c>
      <c r="W80" s="10">
        <f t="shared" ca="1" si="235"/>
        <v>0</v>
      </c>
      <c r="X80" s="10">
        <f t="shared" ca="1" si="235"/>
        <v>0</v>
      </c>
      <c r="Y80" s="10">
        <f t="shared" ca="1" si="235"/>
        <v>0</v>
      </c>
      <c r="Z80" s="10">
        <f t="shared" ca="1" si="235"/>
        <v>0</v>
      </c>
      <c r="AA80" s="10">
        <f t="shared" ca="1" si="235"/>
        <v>0</v>
      </c>
      <c r="AB80" s="10">
        <f t="shared" ca="1" si="235"/>
        <v>0</v>
      </c>
      <c r="AC80" s="10">
        <f t="shared" ca="1" si="235"/>
        <v>0</v>
      </c>
      <c r="AD80" s="10">
        <f t="shared" ca="1" si="235"/>
        <v>0</v>
      </c>
      <c r="AE80" s="10">
        <f t="shared" ca="1" si="235"/>
        <v>0</v>
      </c>
      <c r="AF80" s="10">
        <f t="shared" ca="1" si="235"/>
        <v>0</v>
      </c>
      <c r="AG80" s="10">
        <f t="shared" ca="1" si="235"/>
        <v>0</v>
      </c>
      <c r="AH80" s="10">
        <f t="shared" ca="1" si="235"/>
        <v>0</v>
      </c>
      <c r="AI80" s="10">
        <f t="shared" ca="1" si="235"/>
        <v>0</v>
      </c>
      <c r="AJ80" s="10">
        <f t="shared" ca="1" si="235"/>
        <v>0</v>
      </c>
      <c r="AK80" s="10">
        <f t="shared" ca="1" si="235"/>
        <v>0</v>
      </c>
      <c r="AL80" s="10">
        <f t="shared" ca="1" si="235"/>
        <v>0</v>
      </c>
      <c r="AM80" s="10">
        <f t="shared" ca="1" si="235"/>
        <v>0</v>
      </c>
      <c r="AN80" s="10">
        <f t="shared" ca="1" si="235"/>
        <v>0</v>
      </c>
      <c r="AO80" s="10">
        <f t="shared" ca="1" si="235"/>
        <v>0</v>
      </c>
      <c r="AP80" s="10">
        <f t="shared" ref="AP80:BU80" ca="1" si="236">AP26</f>
        <v>0</v>
      </c>
      <c r="AQ80" s="10">
        <f t="shared" ca="1" si="236"/>
        <v>0</v>
      </c>
      <c r="AR80" s="10">
        <f t="shared" ca="1" si="236"/>
        <v>0</v>
      </c>
      <c r="AS80" s="10">
        <f t="shared" ca="1" si="236"/>
        <v>0</v>
      </c>
      <c r="AT80" s="10">
        <f t="shared" ca="1" si="236"/>
        <v>0</v>
      </c>
      <c r="AU80" s="10">
        <f t="shared" ca="1" si="236"/>
        <v>0</v>
      </c>
      <c r="AV80" s="10">
        <f t="shared" ca="1" si="236"/>
        <v>0</v>
      </c>
      <c r="AW80" s="10">
        <f t="shared" ca="1" si="236"/>
        <v>0</v>
      </c>
      <c r="AX80" s="10">
        <f t="shared" ca="1" si="236"/>
        <v>0</v>
      </c>
      <c r="AY80" s="10">
        <f t="shared" ca="1" si="236"/>
        <v>0</v>
      </c>
      <c r="AZ80" s="10">
        <f t="shared" ca="1" si="236"/>
        <v>0</v>
      </c>
      <c r="BA80" s="10">
        <f t="shared" ca="1" si="236"/>
        <v>0</v>
      </c>
      <c r="BB80" s="10">
        <f t="shared" ca="1" si="236"/>
        <v>0</v>
      </c>
      <c r="BC80" s="10">
        <f t="shared" ca="1" si="236"/>
        <v>0</v>
      </c>
      <c r="BD80" s="10">
        <f t="shared" ca="1" si="236"/>
        <v>0</v>
      </c>
      <c r="BE80" s="10">
        <f t="shared" ca="1" si="236"/>
        <v>0</v>
      </c>
      <c r="BF80" s="10">
        <f t="shared" ca="1" si="236"/>
        <v>0</v>
      </c>
      <c r="BG80" s="10">
        <f t="shared" ca="1" si="236"/>
        <v>0</v>
      </c>
      <c r="BH80" s="10">
        <f t="shared" ca="1" si="236"/>
        <v>0</v>
      </c>
      <c r="BI80" s="10">
        <f t="shared" ca="1" si="236"/>
        <v>0</v>
      </c>
      <c r="BJ80" s="10">
        <f t="shared" ca="1" si="236"/>
        <v>0</v>
      </c>
      <c r="BK80" s="10">
        <f t="shared" ca="1" si="236"/>
        <v>0</v>
      </c>
      <c r="BL80" s="10">
        <f t="shared" ca="1" si="236"/>
        <v>0</v>
      </c>
      <c r="BM80" s="10">
        <f t="shared" ca="1" si="236"/>
        <v>0</v>
      </c>
      <c r="BN80" s="10">
        <f t="shared" ca="1" si="236"/>
        <v>0</v>
      </c>
      <c r="BO80" s="10">
        <f t="shared" ca="1" si="236"/>
        <v>0</v>
      </c>
      <c r="BP80" s="10">
        <f t="shared" ca="1" si="236"/>
        <v>0</v>
      </c>
      <c r="BQ80" s="10">
        <f t="shared" ca="1" si="236"/>
        <v>0</v>
      </c>
      <c r="BR80" s="10">
        <f t="shared" ca="1" si="236"/>
        <v>0</v>
      </c>
      <c r="BS80" s="10">
        <f t="shared" ca="1" si="236"/>
        <v>0</v>
      </c>
      <c r="BT80" s="10">
        <f t="shared" ca="1" si="236"/>
        <v>0</v>
      </c>
      <c r="BU80" s="10">
        <f t="shared" ca="1" si="236"/>
        <v>0</v>
      </c>
      <c r="BV80" s="10">
        <f t="shared" ref="BV80:DA80" ca="1" si="237">BV26</f>
        <v>0</v>
      </c>
      <c r="BW80" s="10">
        <f t="shared" ca="1" si="237"/>
        <v>0</v>
      </c>
      <c r="BX80" s="10">
        <f t="shared" ca="1" si="237"/>
        <v>0</v>
      </c>
      <c r="BY80" s="10">
        <f t="shared" ca="1" si="237"/>
        <v>0</v>
      </c>
      <c r="BZ80" s="10">
        <f t="shared" ca="1" si="237"/>
        <v>0</v>
      </c>
      <c r="CA80" s="10">
        <f t="shared" ca="1" si="237"/>
        <v>0</v>
      </c>
      <c r="CB80" s="10">
        <f t="shared" ca="1" si="237"/>
        <v>0</v>
      </c>
      <c r="CC80" s="10">
        <f t="shared" ca="1" si="237"/>
        <v>0</v>
      </c>
      <c r="CD80" s="10">
        <f t="shared" ca="1" si="237"/>
        <v>0</v>
      </c>
      <c r="CE80" s="10">
        <f t="shared" ca="1" si="237"/>
        <v>0</v>
      </c>
      <c r="CF80" s="10">
        <f t="shared" ca="1" si="237"/>
        <v>0</v>
      </c>
      <c r="CG80" s="10">
        <f t="shared" ca="1" si="237"/>
        <v>0</v>
      </c>
      <c r="CH80" s="10">
        <f t="shared" ca="1" si="237"/>
        <v>0</v>
      </c>
      <c r="CI80" s="10">
        <f t="shared" ca="1" si="237"/>
        <v>0</v>
      </c>
      <c r="CJ80" s="10">
        <f t="shared" ca="1" si="237"/>
        <v>0</v>
      </c>
      <c r="CK80" s="10">
        <f t="shared" ca="1" si="237"/>
        <v>0</v>
      </c>
      <c r="CL80" s="10">
        <f t="shared" ca="1" si="237"/>
        <v>0</v>
      </c>
      <c r="CM80" s="10">
        <f t="shared" ca="1" si="237"/>
        <v>0</v>
      </c>
      <c r="CN80" s="10">
        <f t="shared" ca="1" si="237"/>
        <v>0</v>
      </c>
      <c r="CO80" s="10">
        <f t="shared" ca="1" si="237"/>
        <v>0</v>
      </c>
      <c r="CP80" s="10">
        <f t="shared" ca="1" si="237"/>
        <v>0</v>
      </c>
      <c r="CQ80" s="10">
        <f t="shared" ca="1" si="237"/>
        <v>0</v>
      </c>
      <c r="CR80" s="10">
        <f t="shared" ca="1" si="237"/>
        <v>0</v>
      </c>
      <c r="CS80" s="10">
        <f t="shared" ca="1" si="237"/>
        <v>0</v>
      </c>
      <c r="CT80" s="10">
        <f t="shared" ca="1" si="237"/>
        <v>0</v>
      </c>
      <c r="CU80" s="10">
        <f t="shared" ca="1" si="237"/>
        <v>0</v>
      </c>
      <c r="CV80" s="10">
        <f t="shared" ca="1" si="237"/>
        <v>0</v>
      </c>
      <c r="CW80" s="10">
        <f t="shared" ca="1" si="237"/>
        <v>0</v>
      </c>
      <c r="CX80" s="10">
        <f t="shared" ca="1" si="237"/>
        <v>0</v>
      </c>
      <c r="CY80" s="10">
        <f t="shared" ca="1" si="237"/>
        <v>0</v>
      </c>
      <c r="CZ80" s="10">
        <f t="shared" ca="1" si="237"/>
        <v>0</v>
      </c>
      <c r="DA80" s="10">
        <f t="shared" ca="1" si="237"/>
        <v>0</v>
      </c>
      <c r="DB80" s="10">
        <f t="shared" ref="DB80:EG80" ca="1" si="238">DB26</f>
        <v>0</v>
      </c>
      <c r="DC80" s="10">
        <f t="shared" ca="1" si="238"/>
        <v>0</v>
      </c>
      <c r="DD80" s="10">
        <f t="shared" ca="1" si="238"/>
        <v>0</v>
      </c>
      <c r="DE80" s="10">
        <f t="shared" ca="1" si="238"/>
        <v>0</v>
      </c>
      <c r="DF80" s="10">
        <f t="shared" ca="1" si="238"/>
        <v>0</v>
      </c>
      <c r="DG80" s="10">
        <f t="shared" ca="1" si="238"/>
        <v>0</v>
      </c>
      <c r="DH80" s="10">
        <f t="shared" ca="1" si="238"/>
        <v>0</v>
      </c>
      <c r="DI80" s="10">
        <f t="shared" ca="1" si="238"/>
        <v>0</v>
      </c>
      <c r="DJ80" s="10">
        <f t="shared" ca="1" si="238"/>
        <v>0</v>
      </c>
      <c r="DK80" s="10">
        <f t="shared" ca="1" si="238"/>
        <v>0</v>
      </c>
      <c r="DL80" s="10">
        <f t="shared" ca="1" si="238"/>
        <v>0</v>
      </c>
      <c r="DM80" s="10">
        <f t="shared" ca="1" si="238"/>
        <v>0</v>
      </c>
      <c r="DN80" s="10">
        <f t="shared" ca="1" si="238"/>
        <v>0</v>
      </c>
      <c r="DO80" s="10">
        <f t="shared" ca="1" si="238"/>
        <v>0</v>
      </c>
      <c r="DP80" s="10">
        <f t="shared" ca="1" si="238"/>
        <v>0</v>
      </c>
      <c r="DQ80" s="10">
        <f t="shared" ca="1" si="238"/>
        <v>0</v>
      </c>
      <c r="DR80" s="10">
        <f t="shared" ca="1" si="238"/>
        <v>0</v>
      </c>
      <c r="DS80" s="10">
        <f t="shared" ca="1" si="238"/>
        <v>0</v>
      </c>
      <c r="DT80" s="10">
        <f t="shared" ca="1" si="238"/>
        <v>0</v>
      </c>
      <c r="DU80" s="10">
        <f t="shared" ca="1" si="238"/>
        <v>0</v>
      </c>
      <c r="DV80" s="10">
        <f t="shared" ca="1" si="238"/>
        <v>0</v>
      </c>
      <c r="DW80" s="10">
        <f t="shared" ca="1" si="238"/>
        <v>0</v>
      </c>
      <c r="DX80" s="10">
        <f t="shared" ca="1" si="238"/>
        <v>0</v>
      </c>
      <c r="DY80" s="10">
        <f t="shared" ca="1" si="238"/>
        <v>0</v>
      </c>
      <c r="DZ80" s="10">
        <f t="shared" ca="1" si="238"/>
        <v>0</v>
      </c>
      <c r="EA80" s="10">
        <f t="shared" ca="1" si="238"/>
        <v>0</v>
      </c>
      <c r="EB80" s="10">
        <f t="shared" ca="1" si="238"/>
        <v>0</v>
      </c>
      <c r="EC80" s="10">
        <f t="shared" ca="1" si="238"/>
        <v>0</v>
      </c>
      <c r="ED80" s="10">
        <f t="shared" ca="1" si="238"/>
        <v>0</v>
      </c>
      <c r="EE80" s="10">
        <f t="shared" ca="1" si="238"/>
        <v>0</v>
      </c>
      <c r="EF80" s="10">
        <f t="shared" ca="1" si="238"/>
        <v>0</v>
      </c>
      <c r="EG80" s="10">
        <f t="shared" ca="1" si="238"/>
        <v>0</v>
      </c>
      <c r="EH80" s="10">
        <f t="shared" ref="EH80:EP80" ca="1" si="239">EH26</f>
        <v>0</v>
      </c>
      <c r="EI80" s="10">
        <f t="shared" ca="1" si="239"/>
        <v>0</v>
      </c>
      <c r="EJ80" s="10">
        <f t="shared" ca="1" si="239"/>
        <v>0</v>
      </c>
      <c r="EK80" s="10">
        <f t="shared" ca="1" si="239"/>
        <v>0</v>
      </c>
      <c r="EL80" s="10">
        <f t="shared" ca="1" si="239"/>
        <v>0</v>
      </c>
      <c r="EM80" s="10">
        <f t="shared" ca="1" si="239"/>
        <v>0</v>
      </c>
      <c r="EN80" s="10">
        <f t="shared" ca="1" si="239"/>
        <v>0</v>
      </c>
      <c r="EO80" s="10">
        <f t="shared" ca="1" si="239"/>
        <v>0</v>
      </c>
      <c r="EP80" s="10">
        <f t="shared" ca="1" si="239"/>
        <v>0</v>
      </c>
    </row>
    <row r="81" spans="2:146" s="15" customFormat="1" ht="14.1" customHeight="1">
      <c r="B81" s="20" t="s">
        <v>1198</v>
      </c>
      <c r="C81" s="611"/>
      <c r="D81" s="306" t="s">
        <v>97</v>
      </c>
      <c r="E81" s="10">
        <f ca="1">SUM(G81:EP81)</f>
        <v>50000</v>
      </c>
      <c r="F81" s="10"/>
      <c r="G81" s="10"/>
      <c r="H81" s="10"/>
      <c r="I81" s="10"/>
      <c r="J81" s="10"/>
      <c r="K81" s="10">
        <f t="shared" ref="K81:AO81" ca="1" si="240">K27</f>
        <v>0</v>
      </c>
      <c r="L81" s="10">
        <f t="shared" ca="1" si="240"/>
        <v>9935.1646120072437</v>
      </c>
      <c r="M81" s="10">
        <f t="shared" ca="1" si="240"/>
        <v>5714.3729968578746</v>
      </c>
      <c r="N81" s="10">
        <f t="shared" ca="1" si="240"/>
        <v>11330.80273569085</v>
      </c>
      <c r="O81" s="10">
        <f t="shared" ca="1" si="240"/>
        <v>11493.862052108436</v>
      </c>
      <c r="P81" s="10">
        <f t="shared" ca="1" si="240"/>
        <v>11525.797603335595</v>
      </c>
      <c r="Q81" s="10">
        <f t="shared" ca="1" si="240"/>
        <v>0</v>
      </c>
      <c r="R81" s="10">
        <f t="shared" ca="1" si="240"/>
        <v>0</v>
      </c>
      <c r="S81" s="10">
        <f t="shared" ca="1" si="240"/>
        <v>0</v>
      </c>
      <c r="T81" s="10">
        <f t="shared" ca="1" si="240"/>
        <v>0</v>
      </c>
      <c r="U81" s="10">
        <f t="shared" ca="1" si="240"/>
        <v>0</v>
      </c>
      <c r="V81" s="10">
        <f t="shared" ca="1" si="240"/>
        <v>0</v>
      </c>
      <c r="W81" s="10">
        <f t="shared" ca="1" si="240"/>
        <v>0</v>
      </c>
      <c r="X81" s="10">
        <f t="shared" ca="1" si="240"/>
        <v>0</v>
      </c>
      <c r="Y81" s="10">
        <f t="shared" ca="1" si="240"/>
        <v>0</v>
      </c>
      <c r="Z81" s="10">
        <f t="shared" ca="1" si="240"/>
        <v>0</v>
      </c>
      <c r="AA81" s="10">
        <f t="shared" ca="1" si="240"/>
        <v>0</v>
      </c>
      <c r="AB81" s="10">
        <f t="shared" ca="1" si="240"/>
        <v>0</v>
      </c>
      <c r="AC81" s="10">
        <f t="shared" ca="1" si="240"/>
        <v>0</v>
      </c>
      <c r="AD81" s="10">
        <f t="shared" ca="1" si="240"/>
        <v>0</v>
      </c>
      <c r="AE81" s="10">
        <f t="shared" ca="1" si="240"/>
        <v>0</v>
      </c>
      <c r="AF81" s="10">
        <f t="shared" ca="1" si="240"/>
        <v>0</v>
      </c>
      <c r="AG81" s="10">
        <f t="shared" ca="1" si="240"/>
        <v>0</v>
      </c>
      <c r="AH81" s="10">
        <f t="shared" ca="1" si="240"/>
        <v>0</v>
      </c>
      <c r="AI81" s="10">
        <f t="shared" ca="1" si="240"/>
        <v>0</v>
      </c>
      <c r="AJ81" s="10">
        <f t="shared" ca="1" si="240"/>
        <v>0</v>
      </c>
      <c r="AK81" s="10">
        <f t="shared" ca="1" si="240"/>
        <v>0</v>
      </c>
      <c r="AL81" s="10">
        <f t="shared" ca="1" si="240"/>
        <v>0</v>
      </c>
      <c r="AM81" s="10">
        <f t="shared" ca="1" si="240"/>
        <v>0</v>
      </c>
      <c r="AN81" s="10">
        <f t="shared" ca="1" si="240"/>
        <v>0</v>
      </c>
      <c r="AO81" s="10">
        <f t="shared" ca="1" si="240"/>
        <v>0</v>
      </c>
      <c r="AP81" s="10">
        <f t="shared" ref="AP81:BU81" ca="1" si="241">AP27</f>
        <v>0</v>
      </c>
      <c r="AQ81" s="10">
        <f t="shared" ca="1" si="241"/>
        <v>0</v>
      </c>
      <c r="AR81" s="10">
        <f t="shared" ca="1" si="241"/>
        <v>0</v>
      </c>
      <c r="AS81" s="10">
        <f t="shared" ca="1" si="241"/>
        <v>0</v>
      </c>
      <c r="AT81" s="10">
        <f t="shared" ca="1" si="241"/>
        <v>0</v>
      </c>
      <c r="AU81" s="10">
        <f t="shared" ca="1" si="241"/>
        <v>0</v>
      </c>
      <c r="AV81" s="10">
        <f t="shared" ca="1" si="241"/>
        <v>0</v>
      </c>
      <c r="AW81" s="10">
        <f t="shared" ca="1" si="241"/>
        <v>0</v>
      </c>
      <c r="AX81" s="10">
        <f t="shared" ca="1" si="241"/>
        <v>0</v>
      </c>
      <c r="AY81" s="10">
        <f t="shared" ca="1" si="241"/>
        <v>0</v>
      </c>
      <c r="AZ81" s="10">
        <f t="shared" ca="1" si="241"/>
        <v>0</v>
      </c>
      <c r="BA81" s="10">
        <f t="shared" ca="1" si="241"/>
        <v>0</v>
      </c>
      <c r="BB81" s="10">
        <f t="shared" ca="1" si="241"/>
        <v>0</v>
      </c>
      <c r="BC81" s="10">
        <f t="shared" ca="1" si="241"/>
        <v>0</v>
      </c>
      <c r="BD81" s="10">
        <f t="shared" ca="1" si="241"/>
        <v>0</v>
      </c>
      <c r="BE81" s="10">
        <f t="shared" ca="1" si="241"/>
        <v>0</v>
      </c>
      <c r="BF81" s="10">
        <f t="shared" ca="1" si="241"/>
        <v>0</v>
      </c>
      <c r="BG81" s="10">
        <f t="shared" ca="1" si="241"/>
        <v>0</v>
      </c>
      <c r="BH81" s="10">
        <f t="shared" ca="1" si="241"/>
        <v>0</v>
      </c>
      <c r="BI81" s="10">
        <f t="shared" ca="1" si="241"/>
        <v>0</v>
      </c>
      <c r="BJ81" s="10">
        <f t="shared" ca="1" si="241"/>
        <v>0</v>
      </c>
      <c r="BK81" s="10">
        <f t="shared" ca="1" si="241"/>
        <v>0</v>
      </c>
      <c r="BL81" s="10">
        <f t="shared" ca="1" si="241"/>
        <v>0</v>
      </c>
      <c r="BM81" s="10">
        <f t="shared" ca="1" si="241"/>
        <v>0</v>
      </c>
      <c r="BN81" s="10">
        <f t="shared" ca="1" si="241"/>
        <v>0</v>
      </c>
      <c r="BO81" s="10">
        <f t="shared" ca="1" si="241"/>
        <v>0</v>
      </c>
      <c r="BP81" s="10">
        <f t="shared" ca="1" si="241"/>
        <v>0</v>
      </c>
      <c r="BQ81" s="10">
        <f t="shared" ca="1" si="241"/>
        <v>0</v>
      </c>
      <c r="BR81" s="10">
        <f t="shared" ca="1" si="241"/>
        <v>0</v>
      </c>
      <c r="BS81" s="10">
        <f t="shared" ca="1" si="241"/>
        <v>0</v>
      </c>
      <c r="BT81" s="10">
        <f t="shared" ca="1" si="241"/>
        <v>0</v>
      </c>
      <c r="BU81" s="10">
        <f t="shared" ca="1" si="241"/>
        <v>0</v>
      </c>
      <c r="BV81" s="10">
        <f t="shared" ref="BV81:DA81" ca="1" si="242">BV27</f>
        <v>0</v>
      </c>
      <c r="BW81" s="10">
        <f t="shared" ca="1" si="242"/>
        <v>0</v>
      </c>
      <c r="BX81" s="10">
        <f t="shared" ca="1" si="242"/>
        <v>0</v>
      </c>
      <c r="BY81" s="10">
        <f t="shared" ca="1" si="242"/>
        <v>0</v>
      </c>
      <c r="BZ81" s="10">
        <f t="shared" ca="1" si="242"/>
        <v>0</v>
      </c>
      <c r="CA81" s="10">
        <f t="shared" ca="1" si="242"/>
        <v>0</v>
      </c>
      <c r="CB81" s="10">
        <f t="shared" ca="1" si="242"/>
        <v>0</v>
      </c>
      <c r="CC81" s="10">
        <f t="shared" ca="1" si="242"/>
        <v>0</v>
      </c>
      <c r="CD81" s="10">
        <f t="shared" ca="1" si="242"/>
        <v>0</v>
      </c>
      <c r="CE81" s="10">
        <f t="shared" ca="1" si="242"/>
        <v>0</v>
      </c>
      <c r="CF81" s="10">
        <f t="shared" ca="1" si="242"/>
        <v>0</v>
      </c>
      <c r="CG81" s="10">
        <f t="shared" ca="1" si="242"/>
        <v>0</v>
      </c>
      <c r="CH81" s="10">
        <f t="shared" ca="1" si="242"/>
        <v>0</v>
      </c>
      <c r="CI81" s="10">
        <f t="shared" ca="1" si="242"/>
        <v>0</v>
      </c>
      <c r="CJ81" s="10">
        <f t="shared" ca="1" si="242"/>
        <v>0</v>
      </c>
      <c r="CK81" s="10">
        <f t="shared" ca="1" si="242"/>
        <v>0</v>
      </c>
      <c r="CL81" s="10">
        <f t="shared" ca="1" si="242"/>
        <v>0</v>
      </c>
      <c r="CM81" s="10">
        <f t="shared" ca="1" si="242"/>
        <v>0</v>
      </c>
      <c r="CN81" s="10">
        <f t="shared" ca="1" si="242"/>
        <v>0</v>
      </c>
      <c r="CO81" s="10">
        <f t="shared" ca="1" si="242"/>
        <v>0</v>
      </c>
      <c r="CP81" s="10">
        <f t="shared" ca="1" si="242"/>
        <v>0</v>
      </c>
      <c r="CQ81" s="10">
        <f t="shared" ca="1" si="242"/>
        <v>0</v>
      </c>
      <c r="CR81" s="10">
        <f t="shared" ca="1" si="242"/>
        <v>0</v>
      </c>
      <c r="CS81" s="10">
        <f t="shared" ca="1" si="242"/>
        <v>0</v>
      </c>
      <c r="CT81" s="10">
        <f t="shared" ca="1" si="242"/>
        <v>0</v>
      </c>
      <c r="CU81" s="10">
        <f t="shared" ca="1" si="242"/>
        <v>0</v>
      </c>
      <c r="CV81" s="10">
        <f t="shared" ca="1" si="242"/>
        <v>0</v>
      </c>
      <c r="CW81" s="10">
        <f t="shared" ca="1" si="242"/>
        <v>0</v>
      </c>
      <c r="CX81" s="10">
        <f t="shared" ca="1" si="242"/>
        <v>0</v>
      </c>
      <c r="CY81" s="10">
        <f t="shared" ca="1" si="242"/>
        <v>0</v>
      </c>
      <c r="CZ81" s="10">
        <f t="shared" ca="1" si="242"/>
        <v>0</v>
      </c>
      <c r="DA81" s="10">
        <f t="shared" ca="1" si="242"/>
        <v>0</v>
      </c>
      <c r="DB81" s="10">
        <f t="shared" ref="DB81:EG81" ca="1" si="243">DB27</f>
        <v>0</v>
      </c>
      <c r="DC81" s="10">
        <f t="shared" ca="1" si="243"/>
        <v>0</v>
      </c>
      <c r="DD81" s="10">
        <f t="shared" ca="1" si="243"/>
        <v>0</v>
      </c>
      <c r="DE81" s="10">
        <f t="shared" ca="1" si="243"/>
        <v>0</v>
      </c>
      <c r="DF81" s="10">
        <f t="shared" ca="1" si="243"/>
        <v>0</v>
      </c>
      <c r="DG81" s="10">
        <f t="shared" ca="1" si="243"/>
        <v>0</v>
      </c>
      <c r="DH81" s="10">
        <f t="shared" ca="1" si="243"/>
        <v>0</v>
      </c>
      <c r="DI81" s="10">
        <f t="shared" ca="1" si="243"/>
        <v>0</v>
      </c>
      <c r="DJ81" s="10">
        <f t="shared" ca="1" si="243"/>
        <v>0</v>
      </c>
      <c r="DK81" s="10">
        <f t="shared" ca="1" si="243"/>
        <v>0</v>
      </c>
      <c r="DL81" s="10">
        <f t="shared" ca="1" si="243"/>
        <v>0</v>
      </c>
      <c r="DM81" s="10">
        <f t="shared" ca="1" si="243"/>
        <v>0</v>
      </c>
      <c r="DN81" s="10">
        <f t="shared" ca="1" si="243"/>
        <v>0</v>
      </c>
      <c r="DO81" s="10">
        <f t="shared" ca="1" si="243"/>
        <v>0</v>
      </c>
      <c r="DP81" s="10">
        <f t="shared" ca="1" si="243"/>
        <v>0</v>
      </c>
      <c r="DQ81" s="10">
        <f t="shared" ca="1" si="243"/>
        <v>0</v>
      </c>
      <c r="DR81" s="10">
        <f t="shared" ca="1" si="243"/>
        <v>0</v>
      </c>
      <c r="DS81" s="10">
        <f t="shared" ca="1" si="243"/>
        <v>0</v>
      </c>
      <c r="DT81" s="10">
        <f t="shared" ca="1" si="243"/>
        <v>0</v>
      </c>
      <c r="DU81" s="10">
        <f t="shared" ca="1" si="243"/>
        <v>0</v>
      </c>
      <c r="DV81" s="10">
        <f t="shared" ca="1" si="243"/>
        <v>0</v>
      </c>
      <c r="DW81" s="10">
        <f t="shared" ca="1" si="243"/>
        <v>0</v>
      </c>
      <c r="DX81" s="10">
        <f t="shared" ca="1" si="243"/>
        <v>0</v>
      </c>
      <c r="DY81" s="10">
        <f t="shared" ca="1" si="243"/>
        <v>0</v>
      </c>
      <c r="DZ81" s="10">
        <f t="shared" ca="1" si="243"/>
        <v>0</v>
      </c>
      <c r="EA81" s="10">
        <f t="shared" ca="1" si="243"/>
        <v>0</v>
      </c>
      <c r="EB81" s="10">
        <f t="shared" ca="1" si="243"/>
        <v>0</v>
      </c>
      <c r="EC81" s="10">
        <f t="shared" ca="1" si="243"/>
        <v>0</v>
      </c>
      <c r="ED81" s="10">
        <f t="shared" ca="1" si="243"/>
        <v>0</v>
      </c>
      <c r="EE81" s="10">
        <f t="shared" ca="1" si="243"/>
        <v>0</v>
      </c>
      <c r="EF81" s="10">
        <f t="shared" ca="1" si="243"/>
        <v>0</v>
      </c>
      <c r="EG81" s="10">
        <f t="shared" ca="1" si="243"/>
        <v>0</v>
      </c>
      <c r="EH81" s="10">
        <f t="shared" ref="EH81:EP81" ca="1" si="244">EH27</f>
        <v>0</v>
      </c>
      <c r="EI81" s="10">
        <f t="shared" ca="1" si="244"/>
        <v>0</v>
      </c>
      <c r="EJ81" s="10">
        <f t="shared" ca="1" si="244"/>
        <v>0</v>
      </c>
      <c r="EK81" s="10">
        <f t="shared" ca="1" si="244"/>
        <v>0</v>
      </c>
      <c r="EL81" s="10">
        <f t="shared" ca="1" si="244"/>
        <v>0</v>
      </c>
      <c r="EM81" s="10">
        <f t="shared" ca="1" si="244"/>
        <v>0</v>
      </c>
      <c r="EN81" s="10">
        <f t="shared" ca="1" si="244"/>
        <v>0</v>
      </c>
      <c r="EO81" s="10">
        <f t="shared" ca="1" si="244"/>
        <v>0</v>
      </c>
      <c r="EP81" s="10">
        <f t="shared" ca="1" si="244"/>
        <v>0</v>
      </c>
    </row>
    <row r="82" spans="2:146" s="15" customFormat="1" ht="14.1" customHeight="1">
      <c r="B82" s="20" t="s">
        <v>1199</v>
      </c>
      <c r="C82" s="611"/>
      <c r="D82" s="306" t="s">
        <v>97</v>
      </c>
      <c r="E82" s="10">
        <f ca="1">SUM(G82:EP82)</f>
        <v>35000</v>
      </c>
      <c r="F82" s="10"/>
      <c r="G82" s="10"/>
      <c r="H82" s="10"/>
      <c r="I82" s="10"/>
      <c r="J82" s="10"/>
      <c r="K82" s="10">
        <f t="shared" ref="K82:AO82" ca="1" si="245">K28</f>
        <v>0</v>
      </c>
      <c r="L82" s="10">
        <f t="shared" ca="1" si="245"/>
        <v>0</v>
      </c>
      <c r="M82" s="10">
        <f t="shared" ca="1" si="245"/>
        <v>0</v>
      </c>
      <c r="N82" s="10">
        <f t="shared" ca="1" si="245"/>
        <v>0</v>
      </c>
      <c r="O82" s="10">
        <f t="shared" ca="1" si="245"/>
        <v>0</v>
      </c>
      <c r="P82" s="10">
        <f t="shared" ca="1" si="245"/>
        <v>1261.0897074395834</v>
      </c>
      <c r="Q82" s="10">
        <f t="shared" ca="1" si="245"/>
        <v>33738.910292560417</v>
      </c>
      <c r="R82" s="10">
        <f t="shared" ca="1" si="245"/>
        <v>0</v>
      </c>
      <c r="S82" s="10">
        <f t="shared" ca="1" si="245"/>
        <v>0</v>
      </c>
      <c r="T82" s="10">
        <f t="shared" ca="1" si="245"/>
        <v>0</v>
      </c>
      <c r="U82" s="10">
        <f t="shared" ca="1" si="245"/>
        <v>0</v>
      </c>
      <c r="V82" s="10">
        <f t="shared" ca="1" si="245"/>
        <v>0</v>
      </c>
      <c r="W82" s="10">
        <f t="shared" ca="1" si="245"/>
        <v>0</v>
      </c>
      <c r="X82" s="10">
        <f t="shared" ca="1" si="245"/>
        <v>0</v>
      </c>
      <c r="Y82" s="10">
        <f t="shared" ca="1" si="245"/>
        <v>0</v>
      </c>
      <c r="Z82" s="10">
        <f t="shared" ca="1" si="245"/>
        <v>0</v>
      </c>
      <c r="AA82" s="10">
        <f t="shared" ca="1" si="245"/>
        <v>0</v>
      </c>
      <c r="AB82" s="10">
        <f t="shared" ca="1" si="245"/>
        <v>0</v>
      </c>
      <c r="AC82" s="10">
        <f t="shared" ca="1" si="245"/>
        <v>0</v>
      </c>
      <c r="AD82" s="10">
        <f t="shared" ca="1" si="245"/>
        <v>0</v>
      </c>
      <c r="AE82" s="10">
        <f t="shared" ca="1" si="245"/>
        <v>0</v>
      </c>
      <c r="AF82" s="10">
        <f t="shared" ca="1" si="245"/>
        <v>0</v>
      </c>
      <c r="AG82" s="10">
        <f t="shared" ca="1" si="245"/>
        <v>0</v>
      </c>
      <c r="AH82" s="10">
        <f t="shared" ca="1" si="245"/>
        <v>0</v>
      </c>
      <c r="AI82" s="10">
        <f t="shared" ca="1" si="245"/>
        <v>0</v>
      </c>
      <c r="AJ82" s="10">
        <f t="shared" ca="1" si="245"/>
        <v>0</v>
      </c>
      <c r="AK82" s="10">
        <f t="shared" ca="1" si="245"/>
        <v>0</v>
      </c>
      <c r="AL82" s="10">
        <f t="shared" ca="1" si="245"/>
        <v>0</v>
      </c>
      <c r="AM82" s="10">
        <f t="shared" ca="1" si="245"/>
        <v>0</v>
      </c>
      <c r="AN82" s="10">
        <f t="shared" ca="1" si="245"/>
        <v>0</v>
      </c>
      <c r="AO82" s="10">
        <f t="shared" ca="1" si="245"/>
        <v>0</v>
      </c>
      <c r="AP82" s="10">
        <f t="shared" ref="AP82:BU82" ca="1" si="246">AP28</f>
        <v>0</v>
      </c>
      <c r="AQ82" s="10">
        <f t="shared" ca="1" si="246"/>
        <v>0</v>
      </c>
      <c r="AR82" s="10">
        <f t="shared" ca="1" si="246"/>
        <v>0</v>
      </c>
      <c r="AS82" s="10">
        <f t="shared" ca="1" si="246"/>
        <v>0</v>
      </c>
      <c r="AT82" s="10">
        <f t="shared" ca="1" si="246"/>
        <v>0</v>
      </c>
      <c r="AU82" s="10">
        <f t="shared" ca="1" si="246"/>
        <v>0</v>
      </c>
      <c r="AV82" s="10">
        <f t="shared" ca="1" si="246"/>
        <v>0</v>
      </c>
      <c r="AW82" s="10">
        <f t="shared" ca="1" si="246"/>
        <v>0</v>
      </c>
      <c r="AX82" s="10">
        <f t="shared" ca="1" si="246"/>
        <v>0</v>
      </c>
      <c r="AY82" s="10">
        <f t="shared" ca="1" si="246"/>
        <v>0</v>
      </c>
      <c r="AZ82" s="10">
        <f t="shared" ca="1" si="246"/>
        <v>0</v>
      </c>
      <c r="BA82" s="10">
        <f t="shared" ca="1" si="246"/>
        <v>0</v>
      </c>
      <c r="BB82" s="10">
        <f t="shared" ca="1" si="246"/>
        <v>0</v>
      </c>
      <c r="BC82" s="10">
        <f t="shared" ca="1" si="246"/>
        <v>0</v>
      </c>
      <c r="BD82" s="10">
        <f t="shared" ca="1" si="246"/>
        <v>0</v>
      </c>
      <c r="BE82" s="10">
        <f t="shared" ca="1" si="246"/>
        <v>0</v>
      </c>
      <c r="BF82" s="10">
        <f t="shared" ca="1" si="246"/>
        <v>0</v>
      </c>
      <c r="BG82" s="10">
        <f t="shared" ca="1" si="246"/>
        <v>0</v>
      </c>
      <c r="BH82" s="10">
        <f t="shared" ca="1" si="246"/>
        <v>0</v>
      </c>
      <c r="BI82" s="10">
        <f t="shared" ca="1" si="246"/>
        <v>0</v>
      </c>
      <c r="BJ82" s="10">
        <f t="shared" ca="1" si="246"/>
        <v>0</v>
      </c>
      <c r="BK82" s="10">
        <f t="shared" ca="1" si="246"/>
        <v>0</v>
      </c>
      <c r="BL82" s="10">
        <f t="shared" ca="1" si="246"/>
        <v>0</v>
      </c>
      <c r="BM82" s="10">
        <f t="shared" ca="1" si="246"/>
        <v>0</v>
      </c>
      <c r="BN82" s="10">
        <f t="shared" ca="1" si="246"/>
        <v>0</v>
      </c>
      <c r="BO82" s="10">
        <f t="shared" ca="1" si="246"/>
        <v>0</v>
      </c>
      <c r="BP82" s="10">
        <f t="shared" ca="1" si="246"/>
        <v>0</v>
      </c>
      <c r="BQ82" s="10">
        <f t="shared" ca="1" si="246"/>
        <v>0</v>
      </c>
      <c r="BR82" s="10">
        <f t="shared" ca="1" si="246"/>
        <v>0</v>
      </c>
      <c r="BS82" s="10">
        <f t="shared" ca="1" si="246"/>
        <v>0</v>
      </c>
      <c r="BT82" s="10">
        <f t="shared" ca="1" si="246"/>
        <v>0</v>
      </c>
      <c r="BU82" s="10">
        <f t="shared" ca="1" si="246"/>
        <v>0</v>
      </c>
      <c r="BV82" s="10">
        <f t="shared" ref="BV82:DA82" ca="1" si="247">BV28</f>
        <v>0</v>
      </c>
      <c r="BW82" s="10">
        <f t="shared" ca="1" si="247"/>
        <v>0</v>
      </c>
      <c r="BX82" s="10">
        <f t="shared" ca="1" si="247"/>
        <v>0</v>
      </c>
      <c r="BY82" s="10">
        <f t="shared" ca="1" si="247"/>
        <v>0</v>
      </c>
      <c r="BZ82" s="10">
        <f t="shared" ca="1" si="247"/>
        <v>0</v>
      </c>
      <c r="CA82" s="10">
        <f t="shared" ca="1" si="247"/>
        <v>0</v>
      </c>
      <c r="CB82" s="10">
        <f t="shared" ca="1" si="247"/>
        <v>0</v>
      </c>
      <c r="CC82" s="10">
        <f t="shared" ca="1" si="247"/>
        <v>0</v>
      </c>
      <c r="CD82" s="10">
        <f t="shared" ca="1" si="247"/>
        <v>0</v>
      </c>
      <c r="CE82" s="10">
        <f t="shared" ca="1" si="247"/>
        <v>0</v>
      </c>
      <c r="CF82" s="10">
        <f t="shared" ca="1" si="247"/>
        <v>0</v>
      </c>
      <c r="CG82" s="10">
        <f t="shared" ca="1" si="247"/>
        <v>0</v>
      </c>
      <c r="CH82" s="10">
        <f t="shared" ca="1" si="247"/>
        <v>0</v>
      </c>
      <c r="CI82" s="10">
        <f t="shared" ca="1" si="247"/>
        <v>0</v>
      </c>
      <c r="CJ82" s="10">
        <f t="shared" ca="1" si="247"/>
        <v>0</v>
      </c>
      <c r="CK82" s="10">
        <f t="shared" ca="1" si="247"/>
        <v>0</v>
      </c>
      <c r="CL82" s="10">
        <f t="shared" ca="1" si="247"/>
        <v>0</v>
      </c>
      <c r="CM82" s="10">
        <f t="shared" ca="1" si="247"/>
        <v>0</v>
      </c>
      <c r="CN82" s="10">
        <f t="shared" ca="1" si="247"/>
        <v>0</v>
      </c>
      <c r="CO82" s="10">
        <f t="shared" ca="1" si="247"/>
        <v>0</v>
      </c>
      <c r="CP82" s="10">
        <f t="shared" ca="1" si="247"/>
        <v>0</v>
      </c>
      <c r="CQ82" s="10">
        <f t="shared" ca="1" si="247"/>
        <v>0</v>
      </c>
      <c r="CR82" s="10">
        <f t="shared" ca="1" si="247"/>
        <v>0</v>
      </c>
      <c r="CS82" s="10">
        <f t="shared" ca="1" si="247"/>
        <v>0</v>
      </c>
      <c r="CT82" s="10">
        <f t="shared" ca="1" si="247"/>
        <v>0</v>
      </c>
      <c r="CU82" s="10">
        <f t="shared" ca="1" si="247"/>
        <v>0</v>
      </c>
      <c r="CV82" s="10">
        <f t="shared" ca="1" si="247"/>
        <v>0</v>
      </c>
      <c r="CW82" s="10">
        <f t="shared" ca="1" si="247"/>
        <v>0</v>
      </c>
      <c r="CX82" s="10">
        <f t="shared" ca="1" si="247"/>
        <v>0</v>
      </c>
      <c r="CY82" s="10">
        <f t="shared" ca="1" si="247"/>
        <v>0</v>
      </c>
      <c r="CZ82" s="10">
        <f t="shared" ca="1" si="247"/>
        <v>0</v>
      </c>
      <c r="DA82" s="10">
        <f t="shared" ca="1" si="247"/>
        <v>0</v>
      </c>
      <c r="DB82" s="10">
        <f t="shared" ref="DB82:EG82" ca="1" si="248">DB28</f>
        <v>0</v>
      </c>
      <c r="DC82" s="10">
        <f t="shared" ca="1" si="248"/>
        <v>0</v>
      </c>
      <c r="DD82" s="10">
        <f t="shared" ca="1" si="248"/>
        <v>0</v>
      </c>
      <c r="DE82" s="10">
        <f t="shared" ca="1" si="248"/>
        <v>0</v>
      </c>
      <c r="DF82" s="10">
        <f t="shared" ca="1" si="248"/>
        <v>0</v>
      </c>
      <c r="DG82" s="10">
        <f t="shared" ca="1" si="248"/>
        <v>0</v>
      </c>
      <c r="DH82" s="10">
        <f t="shared" ca="1" si="248"/>
        <v>0</v>
      </c>
      <c r="DI82" s="10">
        <f t="shared" ca="1" si="248"/>
        <v>0</v>
      </c>
      <c r="DJ82" s="10">
        <f t="shared" ca="1" si="248"/>
        <v>0</v>
      </c>
      <c r="DK82" s="10">
        <f t="shared" ca="1" si="248"/>
        <v>0</v>
      </c>
      <c r="DL82" s="10">
        <f t="shared" ca="1" si="248"/>
        <v>0</v>
      </c>
      <c r="DM82" s="10">
        <f t="shared" ca="1" si="248"/>
        <v>0</v>
      </c>
      <c r="DN82" s="10">
        <f t="shared" ca="1" si="248"/>
        <v>0</v>
      </c>
      <c r="DO82" s="10">
        <f t="shared" ca="1" si="248"/>
        <v>0</v>
      </c>
      <c r="DP82" s="10">
        <f t="shared" ca="1" si="248"/>
        <v>0</v>
      </c>
      <c r="DQ82" s="10">
        <f t="shared" ca="1" si="248"/>
        <v>0</v>
      </c>
      <c r="DR82" s="10">
        <f t="shared" ca="1" si="248"/>
        <v>0</v>
      </c>
      <c r="DS82" s="10">
        <f t="shared" ca="1" si="248"/>
        <v>0</v>
      </c>
      <c r="DT82" s="10">
        <f t="shared" ca="1" si="248"/>
        <v>0</v>
      </c>
      <c r="DU82" s="10">
        <f t="shared" ca="1" si="248"/>
        <v>0</v>
      </c>
      <c r="DV82" s="10">
        <f t="shared" ca="1" si="248"/>
        <v>0</v>
      </c>
      <c r="DW82" s="10">
        <f t="shared" ca="1" si="248"/>
        <v>0</v>
      </c>
      <c r="DX82" s="10">
        <f t="shared" ca="1" si="248"/>
        <v>0</v>
      </c>
      <c r="DY82" s="10">
        <f t="shared" ca="1" si="248"/>
        <v>0</v>
      </c>
      <c r="DZ82" s="10">
        <f t="shared" ca="1" si="248"/>
        <v>0</v>
      </c>
      <c r="EA82" s="10">
        <f t="shared" ca="1" si="248"/>
        <v>0</v>
      </c>
      <c r="EB82" s="10">
        <f t="shared" ca="1" si="248"/>
        <v>0</v>
      </c>
      <c r="EC82" s="10">
        <f t="shared" ca="1" si="248"/>
        <v>0</v>
      </c>
      <c r="ED82" s="10">
        <f t="shared" ca="1" si="248"/>
        <v>0</v>
      </c>
      <c r="EE82" s="10">
        <f t="shared" ca="1" si="248"/>
        <v>0</v>
      </c>
      <c r="EF82" s="10">
        <f t="shared" ca="1" si="248"/>
        <v>0</v>
      </c>
      <c r="EG82" s="10">
        <f t="shared" ca="1" si="248"/>
        <v>0</v>
      </c>
      <c r="EH82" s="10">
        <f t="shared" ref="EH82:EP82" ca="1" si="249">EH28</f>
        <v>0</v>
      </c>
      <c r="EI82" s="10">
        <f t="shared" ca="1" si="249"/>
        <v>0</v>
      </c>
      <c r="EJ82" s="10">
        <f t="shared" ca="1" si="249"/>
        <v>0</v>
      </c>
      <c r="EK82" s="10">
        <f t="shared" ca="1" si="249"/>
        <v>0</v>
      </c>
      <c r="EL82" s="10">
        <f t="shared" ca="1" si="249"/>
        <v>0</v>
      </c>
      <c r="EM82" s="10">
        <f t="shared" ca="1" si="249"/>
        <v>0</v>
      </c>
      <c r="EN82" s="10">
        <f t="shared" ca="1" si="249"/>
        <v>0</v>
      </c>
      <c r="EO82" s="10">
        <f t="shared" ca="1" si="249"/>
        <v>0</v>
      </c>
      <c r="EP82" s="10">
        <f t="shared" ca="1" si="249"/>
        <v>0</v>
      </c>
    </row>
    <row r="83" spans="2:146" s="15" customFormat="1" ht="14.1" customHeight="1">
      <c r="B83" s="20" t="s">
        <v>1200</v>
      </c>
      <c r="C83" s="611"/>
      <c r="D83" s="306" t="s">
        <v>97</v>
      </c>
      <c r="E83" s="10">
        <f ca="1">SUM(G83:EP83)</f>
        <v>0</v>
      </c>
      <c r="F83" s="10"/>
      <c r="G83" s="10"/>
      <c r="H83" s="10"/>
      <c r="I83" s="10"/>
      <c r="J83" s="10"/>
      <c r="K83" s="10">
        <f t="shared" ref="K83:AO83" ca="1" si="250">K29</f>
        <v>0</v>
      </c>
      <c r="L83" s="10">
        <f t="shared" ca="1" si="250"/>
        <v>0</v>
      </c>
      <c r="M83" s="10">
        <f t="shared" ca="1" si="250"/>
        <v>0</v>
      </c>
      <c r="N83" s="10">
        <f t="shared" ca="1" si="250"/>
        <v>0</v>
      </c>
      <c r="O83" s="10">
        <f t="shared" ca="1" si="250"/>
        <v>0</v>
      </c>
      <c r="P83" s="10">
        <f t="shared" ca="1" si="250"/>
        <v>0</v>
      </c>
      <c r="Q83" s="10">
        <f t="shared" ca="1" si="250"/>
        <v>0</v>
      </c>
      <c r="R83" s="10">
        <f t="shared" ca="1" si="250"/>
        <v>0</v>
      </c>
      <c r="S83" s="10">
        <f t="shared" ca="1" si="250"/>
        <v>0</v>
      </c>
      <c r="T83" s="10">
        <f t="shared" ca="1" si="250"/>
        <v>0</v>
      </c>
      <c r="U83" s="10">
        <f t="shared" ca="1" si="250"/>
        <v>0</v>
      </c>
      <c r="V83" s="10">
        <f t="shared" ca="1" si="250"/>
        <v>0</v>
      </c>
      <c r="W83" s="10">
        <f t="shared" ca="1" si="250"/>
        <v>0</v>
      </c>
      <c r="X83" s="10">
        <f t="shared" ca="1" si="250"/>
        <v>0</v>
      </c>
      <c r="Y83" s="10">
        <f t="shared" ca="1" si="250"/>
        <v>0</v>
      </c>
      <c r="Z83" s="10">
        <f t="shared" ca="1" si="250"/>
        <v>0</v>
      </c>
      <c r="AA83" s="10">
        <f t="shared" ca="1" si="250"/>
        <v>0</v>
      </c>
      <c r="AB83" s="10">
        <f t="shared" ca="1" si="250"/>
        <v>0</v>
      </c>
      <c r="AC83" s="10">
        <f t="shared" ca="1" si="250"/>
        <v>0</v>
      </c>
      <c r="AD83" s="10">
        <f t="shared" ca="1" si="250"/>
        <v>0</v>
      </c>
      <c r="AE83" s="10">
        <f t="shared" ca="1" si="250"/>
        <v>0</v>
      </c>
      <c r="AF83" s="10">
        <f t="shared" ca="1" si="250"/>
        <v>0</v>
      </c>
      <c r="AG83" s="10">
        <f t="shared" ca="1" si="250"/>
        <v>0</v>
      </c>
      <c r="AH83" s="10">
        <f t="shared" ca="1" si="250"/>
        <v>0</v>
      </c>
      <c r="AI83" s="10">
        <f t="shared" ca="1" si="250"/>
        <v>0</v>
      </c>
      <c r="AJ83" s="10">
        <f t="shared" ca="1" si="250"/>
        <v>0</v>
      </c>
      <c r="AK83" s="10">
        <f t="shared" ca="1" si="250"/>
        <v>0</v>
      </c>
      <c r="AL83" s="10">
        <f t="shared" ca="1" si="250"/>
        <v>0</v>
      </c>
      <c r="AM83" s="10">
        <f t="shared" ca="1" si="250"/>
        <v>0</v>
      </c>
      <c r="AN83" s="10">
        <f t="shared" ca="1" si="250"/>
        <v>0</v>
      </c>
      <c r="AO83" s="10">
        <f t="shared" ca="1" si="250"/>
        <v>0</v>
      </c>
      <c r="AP83" s="10">
        <f t="shared" ref="AP83:BU83" ca="1" si="251">AP29</f>
        <v>0</v>
      </c>
      <c r="AQ83" s="10">
        <f t="shared" ca="1" si="251"/>
        <v>0</v>
      </c>
      <c r="AR83" s="10">
        <f t="shared" ca="1" si="251"/>
        <v>0</v>
      </c>
      <c r="AS83" s="10">
        <f t="shared" ca="1" si="251"/>
        <v>0</v>
      </c>
      <c r="AT83" s="10">
        <f t="shared" ca="1" si="251"/>
        <v>0</v>
      </c>
      <c r="AU83" s="10">
        <f t="shared" ca="1" si="251"/>
        <v>0</v>
      </c>
      <c r="AV83" s="10">
        <f t="shared" ca="1" si="251"/>
        <v>0</v>
      </c>
      <c r="AW83" s="10">
        <f t="shared" ca="1" si="251"/>
        <v>0</v>
      </c>
      <c r="AX83" s="10">
        <f t="shared" ca="1" si="251"/>
        <v>0</v>
      </c>
      <c r="AY83" s="10">
        <f t="shared" ca="1" si="251"/>
        <v>0</v>
      </c>
      <c r="AZ83" s="10">
        <f t="shared" ca="1" si="251"/>
        <v>0</v>
      </c>
      <c r="BA83" s="10">
        <f t="shared" ca="1" si="251"/>
        <v>0</v>
      </c>
      <c r="BB83" s="10">
        <f t="shared" ca="1" si="251"/>
        <v>0</v>
      </c>
      <c r="BC83" s="10">
        <f t="shared" ca="1" si="251"/>
        <v>0</v>
      </c>
      <c r="BD83" s="10">
        <f t="shared" ca="1" si="251"/>
        <v>0</v>
      </c>
      <c r="BE83" s="10">
        <f t="shared" ca="1" si="251"/>
        <v>0</v>
      </c>
      <c r="BF83" s="10">
        <f t="shared" ca="1" si="251"/>
        <v>0</v>
      </c>
      <c r="BG83" s="10">
        <f t="shared" ca="1" si="251"/>
        <v>0</v>
      </c>
      <c r="BH83" s="10">
        <f t="shared" ca="1" si="251"/>
        <v>0</v>
      </c>
      <c r="BI83" s="10">
        <f t="shared" ca="1" si="251"/>
        <v>0</v>
      </c>
      <c r="BJ83" s="10">
        <f t="shared" ca="1" si="251"/>
        <v>0</v>
      </c>
      <c r="BK83" s="10">
        <f t="shared" ca="1" si="251"/>
        <v>0</v>
      </c>
      <c r="BL83" s="10">
        <f t="shared" ca="1" si="251"/>
        <v>0</v>
      </c>
      <c r="BM83" s="10">
        <f t="shared" ca="1" si="251"/>
        <v>0</v>
      </c>
      <c r="BN83" s="10">
        <f t="shared" ca="1" si="251"/>
        <v>0</v>
      </c>
      <c r="BO83" s="10">
        <f t="shared" ca="1" si="251"/>
        <v>0</v>
      </c>
      <c r="BP83" s="10">
        <f t="shared" ca="1" si="251"/>
        <v>0</v>
      </c>
      <c r="BQ83" s="10">
        <f t="shared" ca="1" si="251"/>
        <v>0</v>
      </c>
      <c r="BR83" s="10">
        <f t="shared" ca="1" si="251"/>
        <v>0</v>
      </c>
      <c r="BS83" s="10">
        <f t="shared" ca="1" si="251"/>
        <v>0</v>
      </c>
      <c r="BT83" s="10">
        <f t="shared" ca="1" si="251"/>
        <v>0</v>
      </c>
      <c r="BU83" s="10">
        <f t="shared" ca="1" si="251"/>
        <v>0</v>
      </c>
      <c r="BV83" s="10">
        <f t="shared" ref="BV83:DA83" ca="1" si="252">BV29</f>
        <v>0</v>
      </c>
      <c r="BW83" s="10">
        <f t="shared" ca="1" si="252"/>
        <v>0</v>
      </c>
      <c r="BX83" s="10">
        <f t="shared" ca="1" si="252"/>
        <v>0</v>
      </c>
      <c r="BY83" s="10">
        <f t="shared" ca="1" si="252"/>
        <v>0</v>
      </c>
      <c r="BZ83" s="10">
        <f t="shared" ca="1" si="252"/>
        <v>0</v>
      </c>
      <c r="CA83" s="10">
        <f t="shared" ca="1" si="252"/>
        <v>0</v>
      </c>
      <c r="CB83" s="10">
        <f t="shared" ca="1" si="252"/>
        <v>0</v>
      </c>
      <c r="CC83" s="10">
        <f t="shared" ca="1" si="252"/>
        <v>0</v>
      </c>
      <c r="CD83" s="10">
        <f t="shared" ca="1" si="252"/>
        <v>0</v>
      </c>
      <c r="CE83" s="10">
        <f t="shared" ca="1" si="252"/>
        <v>0</v>
      </c>
      <c r="CF83" s="10">
        <f t="shared" ca="1" si="252"/>
        <v>0</v>
      </c>
      <c r="CG83" s="10">
        <f t="shared" ca="1" si="252"/>
        <v>0</v>
      </c>
      <c r="CH83" s="10">
        <f t="shared" ca="1" si="252"/>
        <v>0</v>
      </c>
      <c r="CI83" s="10">
        <f t="shared" ca="1" si="252"/>
        <v>0</v>
      </c>
      <c r="CJ83" s="10">
        <f t="shared" ca="1" si="252"/>
        <v>0</v>
      </c>
      <c r="CK83" s="10">
        <f t="shared" ca="1" si="252"/>
        <v>0</v>
      </c>
      <c r="CL83" s="10">
        <f t="shared" ca="1" si="252"/>
        <v>0</v>
      </c>
      <c r="CM83" s="10">
        <f t="shared" ca="1" si="252"/>
        <v>0</v>
      </c>
      <c r="CN83" s="10">
        <f t="shared" ca="1" si="252"/>
        <v>0</v>
      </c>
      <c r="CO83" s="10">
        <f t="shared" ca="1" si="252"/>
        <v>0</v>
      </c>
      <c r="CP83" s="10">
        <f t="shared" ca="1" si="252"/>
        <v>0</v>
      </c>
      <c r="CQ83" s="10">
        <f t="shared" ca="1" si="252"/>
        <v>0</v>
      </c>
      <c r="CR83" s="10">
        <f t="shared" ca="1" si="252"/>
        <v>0</v>
      </c>
      <c r="CS83" s="10">
        <f t="shared" ca="1" si="252"/>
        <v>0</v>
      </c>
      <c r="CT83" s="10">
        <f t="shared" ca="1" si="252"/>
        <v>0</v>
      </c>
      <c r="CU83" s="10">
        <f t="shared" ca="1" si="252"/>
        <v>0</v>
      </c>
      <c r="CV83" s="10">
        <f t="shared" ca="1" si="252"/>
        <v>0</v>
      </c>
      <c r="CW83" s="10">
        <f t="shared" ca="1" si="252"/>
        <v>0</v>
      </c>
      <c r="CX83" s="10">
        <f t="shared" ca="1" si="252"/>
        <v>0</v>
      </c>
      <c r="CY83" s="10">
        <f t="shared" ca="1" si="252"/>
        <v>0</v>
      </c>
      <c r="CZ83" s="10">
        <f t="shared" ca="1" si="252"/>
        <v>0</v>
      </c>
      <c r="DA83" s="10">
        <f t="shared" ca="1" si="252"/>
        <v>0</v>
      </c>
      <c r="DB83" s="10">
        <f t="shared" ref="DB83:EG83" ca="1" si="253">DB29</f>
        <v>0</v>
      </c>
      <c r="DC83" s="10">
        <f t="shared" ca="1" si="253"/>
        <v>0</v>
      </c>
      <c r="DD83" s="10">
        <f t="shared" ca="1" si="253"/>
        <v>0</v>
      </c>
      <c r="DE83" s="10">
        <f t="shared" ca="1" si="253"/>
        <v>0</v>
      </c>
      <c r="DF83" s="10">
        <f t="shared" ca="1" si="253"/>
        <v>0</v>
      </c>
      <c r="DG83" s="10">
        <f t="shared" ca="1" si="253"/>
        <v>0</v>
      </c>
      <c r="DH83" s="10">
        <f t="shared" ca="1" si="253"/>
        <v>0</v>
      </c>
      <c r="DI83" s="10">
        <f t="shared" ca="1" si="253"/>
        <v>0</v>
      </c>
      <c r="DJ83" s="10">
        <f t="shared" ca="1" si="253"/>
        <v>0</v>
      </c>
      <c r="DK83" s="10">
        <f t="shared" ca="1" si="253"/>
        <v>0</v>
      </c>
      <c r="DL83" s="10">
        <f t="shared" ca="1" si="253"/>
        <v>0</v>
      </c>
      <c r="DM83" s="10">
        <f t="shared" ca="1" si="253"/>
        <v>0</v>
      </c>
      <c r="DN83" s="10">
        <f t="shared" ca="1" si="253"/>
        <v>0</v>
      </c>
      <c r="DO83" s="10">
        <f t="shared" ca="1" si="253"/>
        <v>0</v>
      </c>
      <c r="DP83" s="10">
        <f t="shared" ca="1" si="253"/>
        <v>0</v>
      </c>
      <c r="DQ83" s="10">
        <f t="shared" ca="1" si="253"/>
        <v>0</v>
      </c>
      <c r="DR83" s="10">
        <f t="shared" ca="1" si="253"/>
        <v>0</v>
      </c>
      <c r="DS83" s="10">
        <f t="shared" ca="1" si="253"/>
        <v>0</v>
      </c>
      <c r="DT83" s="10">
        <f t="shared" ca="1" si="253"/>
        <v>0</v>
      </c>
      <c r="DU83" s="10">
        <f t="shared" ca="1" si="253"/>
        <v>0</v>
      </c>
      <c r="DV83" s="10">
        <f t="shared" ca="1" si="253"/>
        <v>0</v>
      </c>
      <c r="DW83" s="10">
        <f t="shared" ca="1" si="253"/>
        <v>0</v>
      </c>
      <c r="DX83" s="10">
        <f t="shared" ca="1" si="253"/>
        <v>0</v>
      </c>
      <c r="DY83" s="10">
        <f t="shared" ca="1" si="253"/>
        <v>0</v>
      </c>
      <c r="DZ83" s="10">
        <f t="shared" ca="1" si="253"/>
        <v>0</v>
      </c>
      <c r="EA83" s="10">
        <f t="shared" ca="1" si="253"/>
        <v>0</v>
      </c>
      <c r="EB83" s="10">
        <f t="shared" ca="1" si="253"/>
        <v>0</v>
      </c>
      <c r="EC83" s="10">
        <f t="shared" ca="1" si="253"/>
        <v>0</v>
      </c>
      <c r="ED83" s="10">
        <f t="shared" ca="1" si="253"/>
        <v>0</v>
      </c>
      <c r="EE83" s="10">
        <f t="shared" ca="1" si="253"/>
        <v>0</v>
      </c>
      <c r="EF83" s="10">
        <f t="shared" ca="1" si="253"/>
        <v>0</v>
      </c>
      <c r="EG83" s="10">
        <f t="shared" ca="1" si="253"/>
        <v>0</v>
      </c>
      <c r="EH83" s="10">
        <f t="shared" ref="EH83:EP83" ca="1" si="254">EH29</f>
        <v>0</v>
      </c>
      <c r="EI83" s="10">
        <f t="shared" ca="1" si="254"/>
        <v>0</v>
      </c>
      <c r="EJ83" s="10">
        <f t="shared" ca="1" si="254"/>
        <v>0</v>
      </c>
      <c r="EK83" s="10">
        <f t="shared" ca="1" si="254"/>
        <v>0</v>
      </c>
      <c r="EL83" s="10">
        <f t="shared" ca="1" si="254"/>
        <v>0</v>
      </c>
      <c r="EM83" s="10">
        <f t="shared" ca="1" si="254"/>
        <v>0</v>
      </c>
      <c r="EN83" s="10">
        <f t="shared" ca="1" si="254"/>
        <v>0</v>
      </c>
      <c r="EO83" s="10">
        <f t="shared" ca="1" si="254"/>
        <v>0</v>
      </c>
      <c r="EP83" s="10">
        <f t="shared" ca="1" si="254"/>
        <v>0</v>
      </c>
    </row>
    <row r="84" spans="2:146" s="15" customFormat="1" ht="14.1" customHeight="1">
      <c r="B84" s="1429" t="s">
        <v>1227</v>
      </c>
      <c r="C84" s="611"/>
      <c r="D84" s="306" t="s">
        <v>97</v>
      </c>
      <c r="E84" s="10">
        <f ca="1">SUM(G84:EP84)</f>
        <v>0</v>
      </c>
      <c r="F84" s="10"/>
      <c r="G84" s="10"/>
      <c r="H84" s="10"/>
      <c r="I84" s="10"/>
      <c r="J84" s="10"/>
      <c r="K84" s="10">
        <f t="shared" ref="K84:AO84" ca="1" si="255">K30</f>
        <v>0</v>
      </c>
      <c r="L84" s="10">
        <f t="shared" ca="1" si="255"/>
        <v>0</v>
      </c>
      <c r="M84" s="10">
        <f t="shared" ca="1" si="255"/>
        <v>0</v>
      </c>
      <c r="N84" s="10">
        <f t="shared" ca="1" si="255"/>
        <v>0</v>
      </c>
      <c r="O84" s="10">
        <f t="shared" ca="1" si="255"/>
        <v>0</v>
      </c>
      <c r="P84" s="10">
        <f t="shared" ca="1" si="255"/>
        <v>0</v>
      </c>
      <c r="Q84" s="10">
        <f t="shared" ca="1" si="255"/>
        <v>0</v>
      </c>
      <c r="R84" s="10">
        <f t="shared" ca="1" si="255"/>
        <v>0</v>
      </c>
      <c r="S84" s="10">
        <f t="shared" ca="1" si="255"/>
        <v>0</v>
      </c>
      <c r="T84" s="10">
        <f t="shared" ca="1" si="255"/>
        <v>0</v>
      </c>
      <c r="U84" s="10">
        <f t="shared" ca="1" si="255"/>
        <v>0</v>
      </c>
      <c r="V84" s="10">
        <f t="shared" ca="1" si="255"/>
        <v>0</v>
      </c>
      <c r="W84" s="10">
        <f t="shared" ca="1" si="255"/>
        <v>0</v>
      </c>
      <c r="X84" s="10">
        <f t="shared" ca="1" si="255"/>
        <v>0</v>
      </c>
      <c r="Y84" s="10">
        <f t="shared" ca="1" si="255"/>
        <v>0</v>
      </c>
      <c r="Z84" s="10">
        <f t="shared" ca="1" si="255"/>
        <v>0</v>
      </c>
      <c r="AA84" s="10">
        <f t="shared" ca="1" si="255"/>
        <v>0</v>
      </c>
      <c r="AB84" s="10">
        <f t="shared" ca="1" si="255"/>
        <v>0</v>
      </c>
      <c r="AC84" s="10">
        <f t="shared" ca="1" si="255"/>
        <v>0</v>
      </c>
      <c r="AD84" s="10">
        <f t="shared" ca="1" si="255"/>
        <v>0</v>
      </c>
      <c r="AE84" s="10">
        <f t="shared" ca="1" si="255"/>
        <v>0</v>
      </c>
      <c r="AF84" s="10">
        <f t="shared" ca="1" si="255"/>
        <v>0</v>
      </c>
      <c r="AG84" s="10">
        <f t="shared" ca="1" si="255"/>
        <v>0</v>
      </c>
      <c r="AH84" s="10">
        <f t="shared" ca="1" si="255"/>
        <v>0</v>
      </c>
      <c r="AI84" s="10">
        <f t="shared" ca="1" si="255"/>
        <v>0</v>
      </c>
      <c r="AJ84" s="10">
        <f t="shared" ca="1" si="255"/>
        <v>0</v>
      </c>
      <c r="AK84" s="10">
        <f t="shared" ca="1" si="255"/>
        <v>0</v>
      </c>
      <c r="AL84" s="10">
        <f t="shared" ca="1" si="255"/>
        <v>0</v>
      </c>
      <c r="AM84" s="10">
        <f t="shared" ca="1" si="255"/>
        <v>0</v>
      </c>
      <c r="AN84" s="10">
        <f t="shared" ca="1" si="255"/>
        <v>0</v>
      </c>
      <c r="AO84" s="10">
        <f t="shared" ca="1" si="255"/>
        <v>0</v>
      </c>
      <c r="AP84" s="10">
        <f t="shared" ref="AP84:BU84" ca="1" si="256">AP30</f>
        <v>0</v>
      </c>
      <c r="AQ84" s="10">
        <f t="shared" ca="1" si="256"/>
        <v>0</v>
      </c>
      <c r="AR84" s="10">
        <f t="shared" ca="1" si="256"/>
        <v>0</v>
      </c>
      <c r="AS84" s="10">
        <f t="shared" ca="1" si="256"/>
        <v>0</v>
      </c>
      <c r="AT84" s="10">
        <f t="shared" ca="1" si="256"/>
        <v>0</v>
      </c>
      <c r="AU84" s="10">
        <f t="shared" ca="1" si="256"/>
        <v>0</v>
      </c>
      <c r="AV84" s="10">
        <f t="shared" ca="1" si="256"/>
        <v>0</v>
      </c>
      <c r="AW84" s="10">
        <f t="shared" ca="1" si="256"/>
        <v>0</v>
      </c>
      <c r="AX84" s="10">
        <f t="shared" ca="1" si="256"/>
        <v>0</v>
      </c>
      <c r="AY84" s="10">
        <f t="shared" ca="1" si="256"/>
        <v>0</v>
      </c>
      <c r="AZ84" s="10">
        <f t="shared" ca="1" si="256"/>
        <v>0</v>
      </c>
      <c r="BA84" s="10">
        <f t="shared" ca="1" si="256"/>
        <v>0</v>
      </c>
      <c r="BB84" s="10">
        <f t="shared" ca="1" si="256"/>
        <v>0</v>
      </c>
      <c r="BC84" s="10">
        <f t="shared" ca="1" si="256"/>
        <v>0</v>
      </c>
      <c r="BD84" s="10">
        <f t="shared" ca="1" si="256"/>
        <v>0</v>
      </c>
      <c r="BE84" s="10">
        <f t="shared" ca="1" si="256"/>
        <v>0</v>
      </c>
      <c r="BF84" s="10">
        <f t="shared" ca="1" si="256"/>
        <v>0</v>
      </c>
      <c r="BG84" s="10">
        <f t="shared" ca="1" si="256"/>
        <v>0</v>
      </c>
      <c r="BH84" s="10">
        <f t="shared" ca="1" si="256"/>
        <v>0</v>
      </c>
      <c r="BI84" s="10">
        <f t="shared" ca="1" si="256"/>
        <v>0</v>
      </c>
      <c r="BJ84" s="10">
        <f t="shared" ca="1" si="256"/>
        <v>0</v>
      </c>
      <c r="BK84" s="10">
        <f t="shared" ca="1" si="256"/>
        <v>0</v>
      </c>
      <c r="BL84" s="10">
        <f t="shared" ca="1" si="256"/>
        <v>0</v>
      </c>
      <c r="BM84" s="10">
        <f t="shared" ca="1" si="256"/>
        <v>0</v>
      </c>
      <c r="BN84" s="10">
        <f t="shared" ca="1" si="256"/>
        <v>0</v>
      </c>
      <c r="BO84" s="10">
        <f t="shared" ca="1" si="256"/>
        <v>0</v>
      </c>
      <c r="BP84" s="10">
        <f t="shared" ca="1" si="256"/>
        <v>0</v>
      </c>
      <c r="BQ84" s="10">
        <f t="shared" ca="1" si="256"/>
        <v>0</v>
      </c>
      <c r="BR84" s="10">
        <f t="shared" ca="1" si="256"/>
        <v>0</v>
      </c>
      <c r="BS84" s="10">
        <f t="shared" ca="1" si="256"/>
        <v>0</v>
      </c>
      <c r="BT84" s="10">
        <f t="shared" ca="1" si="256"/>
        <v>0</v>
      </c>
      <c r="BU84" s="10">
        <f t="shared" ca="1" si="256"/>
        <v>0</v>
      </c>
      <c r="BV84" s="10">
        <f t="shared" ref="BV84:DA84" ca="1" si="257">BV30</f>
        <v>0</v>
      </c>
      <c r="BW84" s="10">
        <f t="shared" ca="1" si="257"/>
        <v>0</v>
      </c>
      <c r="BX84" s="10">
        <f t="shared" ca="1" si="257"/>
        <v>0</v>
      </c>
      <c r="BY84" s="10">
        <f t="shared" ca="1" si="257"/>
        <v>0</v>
      </c>
      <c r="BZ84" s="10">
        <f t="shared" ca="1" si="257"/>
        <v>0</v>
      </c>
      <c r="CA84" s="10">
        <f t="shared" ca="1" si="257"/>
        <v>0</v>
      </c>
      <c r="CB84" s="10">
        <f t="shared" ca="1" si="257"/>
        <v>0</v>
      </c>
      <c r="CC84" s="10">
        <f t="shared" ca="1" si="257"/>
        <v>0</v>
      </c>
      <c r="CD84" s="10">
        <f t="shared" ca="1" si="257"/>
        <v>0</v>
      </c>
      <c r="CE84" s="10">
        <f t="shared" ca="1" si="257"/>
        <v>0</v>
      </c>
      <c r="CF84" s="10">
        <f t="shared" ca="1" si="257"/>
        <v>0</v>
      </c>
      <c r="CG84" s="10">
        <f t="shared" ca="1" si="257"/>
        <v>0</v>
      </c>
      <c r="CH84" s="10">
        <f t="shared" ca="1" si="257"/>
        <v>0</v>
      </c>
      <c r="CI84" s="10">
        <f t="shared" ca="1" si="257"/>
        <v>0</v>
      </c>
      <c r="CJ84" s="10">
        <f t="shared" ca="1" si="257"/>
        <v>0</v>
      </c>
      <c r="CK84" s="10">
        <f t="shared" ca="1" si="257"/>
        <v>0</v>
      </c>
      <c r="CL84" s="10">
        <f t="shared" ca="1" si="257"/>
        <v>0</v>
      </c>
      <c r="CM84" s="10">
        <f t="shared" ca="1" si="257"/>
        <v>0</v>
      </c>
      <c r="CN84" s="10">
        <f t="shared" ca="1" si="257"/>
        <v>0</v>
      </c>
      <c r="CO84" s="10">
        <f t="shared" ca="1" si="257"/>
        <v>0</v>
      </c>
      <c r="CP84" s="10">
        <f t="shared" ca="1" si="257"/>
        <v>0</v>
      </c>
      <c r="CQ84" s="10">
        <f t="shared" ca="1" si="257"/>
        <v>0</v>
      </c>
      <c r="CR84" s="10">
        <f t="shared" ca="1" si="257"/>
        <v>0</v>
      </c>
      <c r="CS84" s="10">
        <f t="shared" ca="1" si="257"/>
        <v>0</v>
      </c>
      <c r="CT84" s="10">
        <f t="shared" ca="1" si="257"/>
        <v>0</v>
      </c>
      <c r="CU84" s="10">
        <f t="shared" ca="1" si="257"/>
        <v>0</v>
      </c>
      <c r="CV84" s="10">
        <f t="shared" ca="1" si="257"/>
        <v>0</v>
      </c>
      <c r="CW84" s="10">
        <f t="shared" ca="1" si="257"/>
        <v>0</v>
      </c>
      <c r="CX84" s="10">
        <f t="shared" ca="1" si="257"/>
        <v>0</v>
      </c>
      <c r="CY84" s="10">
        <f t="shared" ca="1" si="257"/>
        <v>0</v>
      </c>
      <c r="CZ84" s="10">
        <f t="shared" ca="1" si="257"/>
        <v>0</v>
      </c>
      <c r="DA84" s="10">
        <f t="shared" ca="1" si="257"/>
        <v>0</v>
      </c>
      <c r="DB84" s="10">
        <f t="shared" ref="DB84:EG84" ca="1" si="258">DB30</f>
        <v>0</v>
      </c>
      <c r="DC84" s="10">
        <f t="shared" ca="1" si="258"/>
        <v>0</v>
      </c>
      <c r="DD84" s="10">
        <f t="shared" ca="1" si="258"/>
        <v>0</v>
      </c>
      <c r="DE84" s="10">
        <f t="shared" ca="1" si="258"/>
        <v>0</v>
      </c>
      <c r="DF84" s="10">
        <f t="shared" ca="1" si="258"/>
        <v>0</v>
      </c>
      <c r="DG84" s="10">
        <f t="shared" ca="1" si="258"/>
        <v>0</v>
      </c>
      <c r="DH84" s="10">
        <f t="shared" ca="1" si="258"/>
        <v>0</v>
      </c>
      <c r="DI84" s="10">
        <f t="shared" ca="1" si="258"/>
        <v>0</v>
      </c>
      <c r="DJ84" s="10">
        <f t="shared" ca="1" si="258"/>
        <v>0</v>
      </c>
      <c r="DK84" s="10">
        <f t="shared" ca="1" si="258"/>
        <v>0</v>
      </c>
      <c r="DL84" s="10">
        <f t="shared" ca="1" si="258"/>
        <v>0</v>
      </c>
      <c r="DM84" s="10">
        <f t="shared" ca="1" si="258"/>
        <v>0</v>
      </c>
      <c r="DN84" s="10">
        <f t="shared" ca="1" si="258"/>
        <v>0</v>
      </c>
      <c r="DO84" s="10">
        <f t="shared" ca="1" si="258"/>
        <v>0</v>
      </c>
      <c r="DP84" s="10">
        <f t="shared" ca="1" si="258"/>
        <v>0</v>
      </c>
      <c r="DQ84" s="10">
        <f t="shared" ca="1" si="258"/>
        <v>0</v>
      </c>
      <c r="DR84" s="10">
        <f t="shared" ca="1" si="258"/>
        <v>0</v>
      </c>
      <c r="DS84" s="10">
        <f t="shared" ca="1" si="258"/>
        <v>0</v>
      </c>
      <c r="DT84" s="10">
        <f t="shared" ca="1" si="258"/>
        <v>0</v>
      </c>
      <c r="DU84" s="10">
        <f t="shared" ca="1" si="258"/>
        <v>0</v>
      </c>
      <c r="DV84" s="10">
        <f t="shared" ca="1" si="258"/>
        <v>0</v>
      </c>
      <c r="DW84" s="10">
        <f t="shared" ca="1" si="258"/>
        <v>0</v>
      </c>
      <c r="DX84" s="10">
        <f t="shared" ca="1" si="258"/>
        <v>0</v>
      </c>
      <c r="DY84" s="10">
        <f t="shared" ca="1" si="258"/>
        <v>0</v>
      </c>
      <c r="DZ84" s="10">
        <f t="shared" ca="1" si="258"/>
        <v>0</v>
      </c>
      <c r="EA84" s="10">
        <f t="shared" ca="1" si="258"/>
        <v>0</v>
      </c>
      <c r="EB84" s="10">
        <f t="shared" ca="1" si="258"/>
        <v>0</v>
      </c>
      <c r="EC84" s="10">
        <f t="shared" ca="1" si="258"/>
        <v>0</v>
      </c>
      <c r="ED84" s="10">
        <f t="shared" ca="1" si="258"/>
        <v>0</v>
      </c>
      <c r="EE84" s="10">
        <f t="shared" ca="1" si="258"/>
        <v>0</v>
      </c>
      <c r="EF84" s="10">
        <f t="shared" ca="1" si="258"/>
        <v>0</v>
      </c>
      <c r="EG84" s="10">
        <f t="shared" ca="1" si="258"/>
        <v>0</v>
      </c>
      <c r="EH84" s="10">
        <f t="shared" ref="EH84:EP84" ca="1" si="259">EH30</f>
        <v>0</v>
      </c>
      <c r="EI84" s="10">
        <f t="shared" ca="1" si="259"/>
        <v>0</v>
      </c>
      <c r="EJ84" s="10">
        <f t="shared" ca="1" si="259"/>
        <v>0</v>
      </c>
      <c r="EK84" s="10">
        <f t="shared" ca="1" si="259"/>
        <v>0</v>
      </c>
      <c r="EL84" s="10">
        <f t="shared" ca="1" si="259"/>
        <v>0</v>
      </c>
      <c r="EM84" s="10">
        <f t="shared" ca="1" si="259"/>
        <v>0</v>
      </c>
      <c r="EN84" s="10">
        <f t="shared" ca="1" si="259"/>
        <v>0</v>
      </c>
      <c r="EO84" s="10">
        <f t="shared" ca="1" si="259"/>
        <v>0</v>
      </c>
      <c r="EP84" s="10">
        <f t="shared" ca="1" si="259"/>
        <v>0</v>
      </c>
    </row>
    <row r="85" spans="2:146" s="15" customFormat="1" ht="14.1" customHeight="1">
      <c r="B85" s="20"/>
      <c r="C85" s="611"/>
      <c r="D85" s="306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</row>
    <row r="86" spans="2:146" s="15" customFormat="1" ht="14.1" customHeight="1">
      <c r="B86" s="1301" t="s">
        <v>1202</v>
      </c>
      <c r="C86" s="611"/>
      <c r="D86" s="306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</row>
    <row r="87" spans="2:146" s="15" customFormat="1" ht="14.1" customHeight="1">
      <c r="B87" s="20" t="s">
        <v>1197</v>
      </c>
      <c r="C87" s="611"/>
      <c r="D87" s="306" t="s">
        <v>97</v>
      </c>
      <c r="E87" s="10">
        <f t="shared" ref="E87:E89" ca="1" si="260">SUM(G87:EP87)</f>
        <v>116882.11641613113</v>
      </c>
      <c r="F87" s="10"/>
      <c r="G87" s="10"/>
      <c r="H87" s="10"/>
      <c r="I87" s="10"/>
      <c r="J87" s="10"/>
      <c r="K87" s="10">
        <f ca="1">(MONTH(K$4)=3)*SUM(K80:OFFSET(K80,0,3))+(MONTH(K$4)=6)*SUM(K80:OFFSET(K80,0,2))+(MONTH(K$4)=9)*SUM(K80:OFFSET(K80,0,1))+(MONTH(K$4)=12)*SUM(K80:OFFSET(K80,0,0))</f>
        <v>26980.340344555967</v>
      </c>
      <c r="L87" s="10">
        <f ca="1">(MONTH(L$4)=3)*SUM(L80:OFFSET(L80,0,3))+(MONTH(L$4)=6)*SUM(L80:OFFSET(L80,0,2))+(MONTH(L$4)=9)*SUM(L80:OFFSET(L80,0,1))+(MONTH(L$4)=12)*SUM(L80:OFFSET(L80,0,0))</f>
        <v>26980.340344555967</v>
      </c>
      <c r="M87" s="10">
        <f ca="1">(MONTH(M$4)=3)*SUM(M80:OFFSET(M80,0,3))+(MONTH(M$4)=6)*SUM(M80:OFFSET(M80,0,2))+(MONTH(M$4)=9)*SUM(M80:OFFSET(M80,0,1))+(MONTH(M$4)=12)*SUM(M80:OFFSET(M80,0,0))</f>
        <v>17045.175732548723</v>
      </c>
      <c r="N87" s="10">
        <f ca="1">(MONTH(N$4)=3)*SUM(N80:OFFSET(N80,0,3))+(MONTH(N$4)=6)*SUM(N80:OFFSET(N80,0,2))+(MONTH(N$4)=9)*SUM(N80:OFFSET(N80,0,1))+(MONTH(N$4)=12)*SUM(N80:OFFSET(N80,0,0))</f>
        <v>11330.80273569085</v>
      </c>
      <c r="O87" s="10">
        <f ca="1">(MONTH(O$4)=3)*SUM(O80:OFFSET(O80,0,3))+(MONTH(O$4)=6)*SUM(O80:OFFSET(O80,0,2))+(MONTH(O$4)=9)*SUM(O80:OFFSET(O80,0,1))+(MONTH(O$4)=12)*SUM(O80:OFFSET(O80,0,0))</f>
        <v>23019.659655444033</v>
      </c>
      <c r="P87" s="10">
        <f ca="1">(MONTH(P$4)=3)*SUM(P80:OFFSET(P80,0,3))+(MONTH(P$4)=6)*SUM(P80:OFFSET(P80,0,2))+(MONTH(P$4)=9)*SUM(P80:OFFSET(P80,0,1))+(MONTH(P$4)=12)*SUM(P80:OFFSET(P80,0,0))</f>
        <v>11525.797603335595</v>
      </c>
      <c r="Q87" s="10">
        <f ca="1">(MONTH(Q$4)=3)*SUM(Q80:OFFSET(Q80,0,3))+(MONTH(Q$4)=6)*SUM(Q80:OFFSET(Q80,0,2))+(MONTH(Q$4)=9)*SUM(Q80:OFFSET(Q80,0,1))+(MONTH(Q$4)=12)*SUM(Q80:OFFSET(Q80,0,0))</f>
        <v>0</v>
      </c>
      <c r="R87" s="10">
        <f ca="1">(MONTH(R$4)=3)*SUM(R80:OFFSET(R80,0,3))+(MONTH(R$4)=6)*SUM(R80:OFFSET(R80,0,2))+(MONTH(R$4)=9)*SUM(R80:OFFSET(R80,0,1))+(MONTH(R$4)=12)*SUM(R80:OFFSET(R80,0,0))</f>
        <v>0</v>
      </c>
      <c r="S87" s="10">
        <f ca="1">(MONTH(S$4)=3)*SUM(S80:OFFSET(S80,0,3))+(MONTH(S$4)=6)*SUM(S80:OFFSET(S80,0,2))+(MONTH(S$4)=9)*SUM(S80:OFFSET(S80,0,1))+(MONTH(S$4)=12)*SUM(S80:OFFSET(S80,0,0))</f>
        <v>0</v>
      </c>
      <c r="T87" s="10">
        <f ca="1">(MONTH(T$4)=3)*SUM(T80:OFFSET(T80,0,3))+(MONTH(T$4)=6)*SUM(T80:OFFSET(T80,0,2))+(MONTH(T$4)=9)*SUM(T80:OFFSET(T80,0,1))+(MONTH(T$4)=12)*SUM(T80:OFFSET(T80,0,0))</f>
        <v>0</v>
      </c>
      <c r="U87" s="10">
        <f ca="1">(MONTH(U$4)=3)*SUM(U80:OFFSET(U80,0,3))+(MONTH(U$4)=6)*SUM(U80:OFFSET(U80,0,2))+(MONTH(U$4)=9)*SUM(U80:OFFSET(U80,0,1))+(MONTH(U$4)=12)*SUM(U80:OFFSET(U80,0,0))</f>
        <v>0</v>
      </c>
      <c r="V87" s="10">
        <f ca="1">(MONTH(V$4)=3)*SUM(V80:OFFSET(V80,0,3))+(MONTH(V$4)=6)*SUM(V80:OFFSET(V80,0,2))+(MONTH(V$4)=9)*SUM(V80:OFFSET(V80,0,1))+(MONTH(V$4)=12)*SUM(V80:OFFSET(V80,0,0))</f>
        <v>0</v>
      </c>
      <c r="W87" s="10">
        <f ca="1">(MONTH(W$4)=3)*SUM(W80:OFFSET(W80,0,3))+(MONTH(W$4)=6)*SUM(W80:OFFSET(W80,0,2))+(MONTH(W$4)=9)*SUM(W80:OFFSET(W80,0,1))+(MONTH(W$4)=12)*SUM(W80:OFFSET(W80,0,0))</f>
        <v>0</v>
      </c>
      <c r="X87" s="10">
        <f ca="1">(MONTH(X$4)=3)*SUM(X80:OFFSET(X80,0,3))+(MONTH(X$4)=6)*SUM(X80:OFFSET(X80,0,2))+(MONTH(X$4)=9)*SUM(X80:OFFSET(X80,0,1))+(MONTH(X$4)=12)*SUM(X80:OFFSET(X80,0,0))</f>
        <v>0</v>
      </c>
      <c r="Y87" s="10">
        <f ca="1">(MONTH(Y$4)=3)*SUM(Y80:OFFSET(Y80,0,3))+(MONTH(Y$4)=6)*SUM(Y80:OFFSET(Y80,0,2))+(MONTH(Y$4)=9)*SUM(Y80:OFFSET(Y80,0,1))+(MONTH(Y$4)=12)*SUM(Y80:OFFSET(Y80,0,0))</f>
        <v>0</v>
      </c>
      <c r="Z87" s="10">
        <f ca="1">(MONTH(Z$4)=3)*SUM(Z80:OFFSET(Z80,0,3))+(MONTH(Z$4)=6)*SUM(Z80:OFFSET(Z80,0,2))+(MONTH(Z$4)=9)*SUM(Z80:OFFSET(Z80,0,1))+(MONTH(Z$4)=12)*SUM(Z80:OFFSET(Z80,0,0))</f>
        <v>0</v>
      </c>
      <c r="AA87" s="10">
        <f ca="1">(MONTH(AA$4)=3)*SUM(AA80:OFFSET(AA80,0,3))+(MONTH(AA$4)=6)*SUM(AA80:OFFSET(AA80,0,2))+(MONTH(AA$4)=9)*SUM(AA80:OFFSET(AA80,0,1))+(MONTH(AA$4)=12)*SUM(AA80:OFFSET(AA80,0,0))</f>
        <v>0</v>
      </c>
      <c r="AB87" s="10">
        <f ca="1">(MONTH(AB$4)=3)*SUM(AB80:OFFSET(AB80,0,3))+(MONTH(AB$4)=6)*SUM(AB80:OFFSET(AB80,0,2))+(MONTH(AB$4)=9)*SUM(AB80:OFFSET(AB80,0,1))+(MONTH(AB$4)=12)*SUM(AB80:OFFSET(AB80,0,0))</f>
        <v>0</v>
      </c>
      <c r="AC87" s="10">
        <f ca="1">(MONTH(AC$4)=3)*SUM(AC80:OFFSET(AC80,0,3))+(MONTH(AC$4)=6)*SUM(AC80:OFFSET(AC80,0,2))+(MONTH(AC$4)=9)*SUM(AC80:OFFSET(AC80,0,1))+(MONTH(AC$4)=12)*SUM(AC80:OFFSET(AC80,0,0))</f>
        <v>0</v>
      </c>
      <c r="AD87" s="10">
        <f ca="1">(MONTH(AD$4)=3)*SUM(AD80:OFFSET(AD80,0,3))+(MONTH(AD$4)=6)*SUM(AD80:OFFSET(AD80,0,2))+(MONTH(AD$4)=9)*SUM(AD80:OFFSET(AD80,0,1))+(MONTH(AD$4)=12)*SUM(AD80:OFFSET(AD80,0,0))</f>
        <v>0</v>
      </c>
      <c r="AE87" s="10">
        <f ca="1">(MONTH(AE$4)=3)*SUM(AE80:OFFSET(AE80,0,3))+(MONTH(AE$4)=6)*SUM(AE80:OFFSET(AE80,0,2))+(MONTH(AE$4)=9)*SUM(AE80:OFFSET(AE80,0,1))+(MONTH(AE$4)=12)*SUM(AE80:OFFSET(AE80,0,0))</f>
        <v>0</v>
      </c>
      <c r="AF87" s="10">
        <f ca="1">(MONTH(AF$4)=3)*SUM(AF80:OFFSET(AF80,0,3))+(MONTH(AF$4)=6)*SUM(AF80:OFFSET(AF80,0,2))+(MONTH(AF$4)=9)*SUM(AF80:OFFSET(AF80,0,1))+(MONTH(AF$4)=12)*SUM(AF80:OFFSET(AF80,0,0))</f>
        <v>0</v>
      </c>
      <c r="AG87" s="10">
        <f ca="1">(MONTH(AG$4)=3)*SUM(AG80:OFFSET(AG80,0,3))+(MONTH(AG$4)=6)*SUM(AG80:OFFSET(AG80,0,2))+(MONTH(AG$4)=9)*SUM(AG80:OFFSET(AG80,0,1))+(MONTH(AG$4)=12)*SUM(AG80:OFFSET(AG80,0,0))</f>
        <v>0</v>
      </c>
      <c r="AH87" s="10">
        <f ca="1">(MONTH(AH$4)=3)*SUM(AH80:OFFSET(AH80,0,3))+(MONTH(AH$4)=6)*SUM(AH80:OFFSET(AH80,0,2))+(MONTH(AH$4)=9)*SUM(AH80:OFFSET(AH80,0,1))+(MONTH(AH$4)=12)*SUM(AH80:OFFSET(AH80,0,0))</f>
        <v>0</v>
      </c>
      <c r="AI87" s="10">
        <f ca="1">(MONTH(AI$4)=3)*SUM(AI80:OFFSET(AI80,0,3))+(MONTH(AI$4)=6)*SUM(AI80:OFFSET(AI80,0,2))+(MONTH(AI$4)=9)*SUM(AI80:OFFSET(AI80,0,1))+(MONTH(AI$4)=12)*SUM(AI80:OFFSET(AI80,0,0))</f>
        <v>0</v>
      </c>
      <c r="AJ87" s="10">
        <f ca="1">(MONTH(AJ$4)=3)*SUM(AJ80:OFFSET(AJ80,0,3))+(MONTH(AJ$4)=6)*SUM(AJ80:OFFSET(AJ80,0,2))+(MONTH(AJ$4)=9)*SUM(AJ80:OFFSET(AJ80,0,1))+(MONTH(AJ$4)=12)*SUM(AJ80:OFFSET(AJ80,0,0))</f>
        <v>0</v>
      </c>
      <c r="AK87" s="10">
        <f ca="1">(MONTH(AK$4)=3)*SUM(AK80:OFFSET(AK80,0,3))+(MONTH(AK$4)=6)*SUM(AK80:OFFSET(AK80,0,2))+(MONTH(AK$4)=9)*SUM(AK80:OFFSET(AK80,0,1))+(MONTH(AK$4)=12)*SUM(AK80:OFFSET(AK80,0,0))</f>
        <v>0</v>
      </c>
      <c r="AL87" s="10">
        <f ca="1">(MONTH(AL$4)=3)*SUM(AL80:OFFSET(AL80,0,3))+(MONTH(AL$4)=6)*SUM(AL80:OFFSET(AL80,0,2))+(MONTH(AL$4)=9)*SUM(AL80:OFFSET(AL80,0,1))+(MONTH(AL$4)=12)*SUM(AL80:OFFSET(AL80,0,0))</f>
        <v>0</v>
      </c>
      <c r="AM87" s="10">
        <f ca="1">(MONTH(AM$4)=3)*SUM(AM80:OFFSET(AM80,0,3))+(MONTH(AM$4)=6)*SUM(AM80:OFFSET(AM80,0,2))+(MONTH(AM$4)=9)*SUM(AM80:OFFSET(AM80,0,1))+(MONTH(AM$4)=12)*SUM(AM80:OFFSET(AM80,0,0))</f>
        <v>0</v>
      </c>
      <c r="AN87" s="10">
        <f ca="1">(MONTH(AN$4)=3)*SUM(AN80:OFFSET(AN80,0,3))+(MONTH(AN$4)=6)*SUM(AN80:OFFSET(AN80,0,2))+(MONTH(AN$4)=9)*SUM(AN80:OFFSET(AN80,0,1))+(MONTH(AN$4)=12)*SUM(AN80:OFFSET(AN80,0,0))</f>
        <v>0</v>
      </c>
      <c r="AO87" s="10">
        <f ca="1">(MONTH(AO$4)=3)*SUM(AO80:OFFSET(AO80,0,3))+(MONTH(AO$4)=6)*SUM(AO80:OFFSET(AO80,0,2))+(MONTH(AO$4)=9)*SUM(AO80:OFFSET(AO80,0,1))+(MONTH(AO$4)=12)*SUM(AO80:OFFSET(AO80,0,0))</f>
        <v>0</v>
      </c>
      <c r="AP87" s="10">
        <f ca="1">(MONTH(AP$4)=3)*SUM(AP80:OFFSET(AP80,0,3))+(MONTH(AP$4)=6)*SUM(AP80:OFFSET(AP80,0,2))+(MONTH(AP$4)=9)*SUM(AP80:OFFSET(AP80,0,1))+(MONTH(AP$4)=12)*SUM(AP80:OFFSET(AP80,0,0))</f>
        <v>0</v>
      </c>
      <c r="AQ87" s="10">
        <f ca="1">(MONTH(AQ$4)=3)*SUM(AQ80:OFFSET(AQ80,0,3))+(MONTH(AQ$4)=6)*SUM(AQ80:OFFSET(AQ80,0,2))+(MONTH(AQ$4)=9)*SUM(AQ80:OFFSET(AQ80,0,1))+(MONTH(AQ$4)=12)*SUM(AQ80:OFFSET(AQ80,0,0))</f>
        <v>0</v>
      </c>
      <c r="AR87" s="10">
        <f ca="1">(MONTH(AR$4)=3)*SUM(AR80:OFFSET(AR80,0,3))+(MONTH(AR$4)=6)*SUM(AR80:OFFSET(AR80,0,2))+(MONTH(AR$4)=9)*SUM(AR80:OFFSET(AR80,0,1))+(MONTH(AR$4)=12)*SUM(AR80:OFFSET(AR80,0,0))</f>
        <v>0</v>
      </c>
      <c r="AS87" s="10">
        <f ca="1">(MONTH(AS$4)=3)*SUM(AS80:OFFSET(AS80,0,3))+(MONTH(AS$4)=6)*SUM(AS80:OFFSET(AS80,0,2))+(MONTH(AS$4)=9)*SUM(AS80:OFFSET(AS80,0,1))+(MONTH(AS$4)=12)*SUM(AS80:OFFSET(AS80,0,0))</f>
        <v>0</v>
      </c>
      <c r="AT87" s="10">
        <f ca="1">(MONTH(AT$4)=3)*SUM(AT80:OFFSET(AT80,0,3))+(MONTH(AT$4)=6)*SUM(AT80:OFFSET(AT80,0,2))+(MONTH(AT$4)=9)*SUM(AT80:OFFSET(AT80,0,1))+(MONTH(AT$4)=12)*SUM(AT80:OFFSET(AT80,0,0))</f>
        <v>0</v>
      </c>
      <c r="AU87" s="10">
        <f ca="1">(MONTH(AU$4)=3)*SUM(AU80:OFFSET(AU80,0,3))+(MONTH(AU$4)=6)*SUM(AU80:OFFSET(AU80,0,2))+(MONTH(AU$4)=9)*SUM(AU80:OFFSET(AU80,0,1))+(MONTH(AU$4)=12)*SUM(AU80:OFFSET(AU80,0,0))</f>
        <v>0</v>
      </c>
      <c r="AV87" s="10">
        <f ca="1">(MONTH(AV$4)=3)*SUM(AV80:OFFSET(AV80,0,3))+(MONTH(AV$4)=6)*SUM(AV80:OFFSET(AV80,0,2))+(MONTH(AV$4)=9)*SUM(AV80:OFFSET(AV80,0,1))+(MONTH(AV$4)=12)*SUM(AV80:OFFSET(AV80,0,0))</f>
        <v>0</v>
      </c>
      <c r="AW87" s="10">
        <f ca="1">(MONTH(AW$4)=3)*SUM(AW80:OFFSET(AW80,0,3))+(MONTH(AW$4)=6)*SUM(AW80:OFFSET(AW80,0,2))+(MONTH(AW$4)=9)*SUM(AW80:OFFSET(AW80,0,1))+(MONTH(AW$4)=12)*SUM(AW80:OFFSET(AW80,0,0))</f>
        <v>0</v>
      </c>
      <c r="AX87" s="10">
        <f ca="1">(MONTH(AX$4)=3)*SUM(AX80:OFFSET(AX80,0,3))+(MONTH(AX$4)=6)*SUM(AX80:OFFSET(AX80,0,2))+(MONTH(AX$4)=9)*SUM(AX80:OFFSET(AX80,0,1))+(MONTH(AX$4)=12)*SUM(AX80:OFFSET(AX80,0,0))</f>
        <v>0</v>
      </c>
      <c r="AY87" s="10">
        <f ca="1">(MONTH(AY$4)=3)*SUM(AY80:OFFSET(AY80,0,3))+(MONTH(AY$4)=6)*SUM(AY80:OFFSET(AY80,0,2))+(MONTH(AY$4)=9)*SUM(AY80:OFFSET(AY80,0,1))+(MONTH(AY$4)=12)*SUM(AY80:OFFSET(AY80,0,0))</f>
        <v>0</v>
      </c>
      <c r="AZ87" s="10">
        <f ca="1">(MONTH(AZ$4)=3)*SUM(AZ80:OFFSET(AZ80,0,3))+(MONTH(AZ$4)=6)*SUM(AZ80:OFFSET(AZ80,0,2))+(MONTH(AZ$4)=9)*SUM(AZ80:OFFSET(AZ80,0,1))+(MONTH(AZ$4)=12)*SUM(AZ80:OFFSET(AZ80,0,0))</f>
        <v>0</v>
      </c>
      <c r="BA87" s="10">
        <f ca="1">(MONTH(BA$4)=3)*SUM(BA80:OFFSET(BA80,0,3))+(MONTH(BA$4)=6)*SUM(BA80:OFFSET(BA80,0,2))+(MONTH(BA$4)=9)*SUM(BA80:OFFSET(BA80,0,1))+(MONTH(BA$4)=12)*SUM(BA80:OFFSET(BA80,0,0))</f>
        <v>0</v>
      </c>
      <c r="BB87" s="10">
        <f ca="1">(MONTH(BB$4)=3)*SUM(BB80:OFFSET(BB80,0,3))+(MONTH(BB$4)=6)*SUM(BB80:OFFSET(BB80,0,2))+(MONTH(BB$4)=9)*SUM(BB80:OFFSET(BB80,0,1))+(MONTH(BB$4)=12)*SUM(BB80:OFFSET(BB80,0,0))</f>
        <v>0</v>
      </c>
      <c r="BC87" s="10">
        <f ca="1">(MONTH(BC$4)=3)*SUM(BC80:OFFSET(BC80,0,3))+(MONTH(BC$4)=6)*SUM(BC80:OFFSET(BC80,0,2))+(MONTH(BC$4)=9)*SUM(BC80:OFFSET(BC80,0,1))+(MONTH(BC$4)=12)*SUM(BC80:OFFSET(BC80,0,0))</f>
        <v>0</v>
      </c>
      <c r="BD87" s="10">
        <f ca="1">(MONTH(BD$4)=3)*SUM(BD80:OFFSET(BD80,0,3))+(MONTH(BD$4)=6)*SUM(BD80:OFFSET(BD80,0,2))+(MONTH(BD$4)=9)*SUM(BD80:OFFSET(BD80,0,1))+(MONTH(BD$4)=12)*SUM(BD80:OFFSET(BD80,0,0))</f>
        <v>0</v>
      </c>
      <c r="BE87" s="10">
        <f ca="1">(MONTH(BE$4)=3)*SUM(BE80:OFFSET(BE80,0,3))+(MONTH(BE$4)=6)*SUM(BE80:OFFSET(BE80,0,2))+(MONTH(BE$4)=9)*SUM(BE80:OFFSET(BE80,0,1))+(MONTH(BE$4)=12)*SUM(BE80:OFFSET(BE80,0,0))</f>
        <v>0</v>
      </c>
      <c r="BF87" s="10">
        <f ca="1">(MONTH(BF$4)=3)*SUM(BF80:OFFSET(BF80,0,3))+(MONTH(BF$4)=6)*SUM(BF80:OFFSET(BF80,0,2))+(MONTH(BF$4)=9)*SUM(BF80:OFFSET(BF80,0,1))+(MONTH(BF$4)=12)*SUM(BF80:OFFSET(BF80,0,0))</f>
        <v>0</v>
      </c>
      <c r="BG87" s="10">
        <f ca="1">(MONTH(BG$4)=3)*SUM(BG80:OFFSET(BG80,0,3))+(MONTH(BG$4)=6)*SUM(BG80:OFFSET(BG80,0,2))+(MONTH(BG$4)=9)*SUM(BG80:OFFSET(BG80,0,1))+(MONTH(BG$4)=12)*SUM(BG80:OFFSET(BG80,0,0))</f>
        <v>0</v>
      </c>
      <c r="BH87" s="10">
        <f ca="1">(MONTH(BH$4)=3)*SUM(BH80:OFFSET(BH80,0,3))+(MONTH(BH$4)=6)*SUM(BH80:OFFSET(BH80,0,2))+(MONTH(BH$4)=9)*SUM(BH80:OFFSET(BH80,0,1))+(MONTH(BH$4)=12)*SUM(BH80:OFFSET(BH80,0,0))</f>
        <v>0</v>
      </c>
      <c r="BI87" s="10">
        <f ca="1">(MONTH(BI$4)=3)*SUM(BI80:OFFSET(BI80,0,3))+(MONTH(BI$4)=6)*SUM(BI80:OFFSET(BI80,0,2))+(MONTH(BI$4)=9)*SUM(BI80:OFFSET(BI80,0,1))+(MONTH(BI$4)=12)*SUM(BI80:OFFSET(BI80,0,0))</f>
        <v>0</v>
      </c>
      <c r="BJ87" s="10">
        <f ca="1">(MONTH(BJ$4)=3)*SUM(BJ80:OFFSET(BJ80,0,3))+(MONTH(BJ$4)=6)*SUM(BJ80:OFFSET(BJ80,0,2))+(MONTH(BJ$4)=9)*SUM(BJ80:OFFSET(BJ80,0,1))+(MONTH(BJ$4)=12)*SUM(BJ80:OFFSET(BJ80,0,0))</f>
        <v>0</v>
      </c>
      <c r="BK87" s="10">
        <f ca="1">(MONTH(BK$4)=3)*SUM(BK80:OFFSET(BK80,0,3))+(MONTH(BK$4)=6)*SUM(BK80:OFFSET(BK80,0,2))+(MONTH(BK$4)=9)*SUM(BK80:OFFSET(BK80,0,1))+(MONTH(BK$4)=12)*SUM(BK80:OFFSET(BK80,0,0))</f>
        <v>0</v>
      </c>
      <c r="BL87" s="10">
        <f ca="1">(MONTH(BL$4)=3)*SUM(BL80:OFFSET(BL80,0,3))+(MONTH(BL$4)=6)*SUM(BL80:OFFSET(BL80,0,2))+(MONTH(BL$4)=9)*SUM(BL80:OFFSET(BL80,0,1))+(MONTH(BL$4)=12)*SUM(BL80:OFFSET(BL80,0,0))</f>
        <v>0</v>
      </c>
      <c r="BM87" s="10">
        <f ca="1">(MONTH(BM$4)=3)*SUM(BM80:OFFSET(BM80,0,3))+(MONTH(BM$4)=6)*SUM(BM80:OFFSET(BM80,0,2))+(MONTH(BM$4)=9)*SUM(BM80:OFFSET(BM80,0,1))+(MONTH(BM$4)=12)*SUM(BM80:OFFSET(BM80,0,0))</f>
        <v>0</v>
      </c>
      <c r="BN87" s="10">
        <f ca="1">(MONTH(BN$4)=3)*SUM(BN80:OFFSET(BN80,0,3))+(MONTH(BN$4)=6)*SUM(BN80:OFFSET(BN80,0,2))+(MONTH(BN$4)=9)*SUM(BN80:OFFSET(BN80,0,1))+(MONTH(BN$4)=12)*SUM(BN80:OFFSET(BN80,0,0))</f>
        <v>0</v>
      </c>
      <c r="BO87" s="10">
        <f ca="1">(MONTH(BO$4)=3)*SUM(BO80:OFFSET(BO80,0,3))+(MONTH(BO$4)=6)*SUM(BO80:OFFSET(BO80,0,2))+(MONTH(BO$4)=9)*SUM(BO80:OFFSET(BO80,0,1))+(MONTH(BO$4)=12)*SUM(BO80:OFFSET(BO80,0,0))</f>
        <v>0</v>
      </c>
      <c r="BP87" s="10">
        <f ca="1">(MONTH(BP$4)=3)*SUM(BP80:OFFSET(BP80,0,3))+(MONTH(BP$4)=6)*SUM(BP80:OFFSET(BP80,0,2))+(MONTH(BP$4)=9)*SUM(BP80:OFFSET(BP80,0,1))+(MONTH(BP$4)=12)*SUM(BP80:OFFSET(BP80,0,0))</f>
        <v>0</v>
      </c>
      <c r="BQ87" s="10">
        <f ca="1">(MONTH(BQ$4)=3)*SUM(BQ80:OFFSET(BQ80,0,3))+(MONTH(BQ$4)=6)*SUM(BQ80:OFFSET(BQ80,0,2))+(MONTH(BQ$4)=9)*SUM(BQ80:OFFSET(BQ80,0,1))+(MONTH(BQ$4)=12)*SUM(BQ80:OFFSET(BQ80,0,0))</f>
        <v>0</v>
      </c>
      <c r="BR87" s="10">
        <f ca="1">(MONTH(BR$4)=3)*SUM(BR80:OFFSET(BR80,0,3))+(MONTH(BR$4)=6)*SUM(BR80:OFFSET(BR80,0,2))+(MONTH(BR$4)=9)*SUM(BR80:OFFSET(BR80,0,1))+(MONTH(BR$4)=12)*SUM(BR80:OFFSET(BR80,0,0))</f>
        <v>0</v>
      </c>
      <c r="BS87" s="10">
        <f ca="1">(MONTH(BS$4)=3)*SUM(BS80:OFFSET(BS80,0,3))+(MONTH(BS$4)=6)*SUM(BS80:OFFSET(BS80,0,2))+(MONTH(BS$4)=9)*SUM(BS80:OFFSET(BS80,0,1))+(MONTH(BS$4)=12)*SUM(BS80:OFFSET(BS80,0,0))</f>
        <v>0</v>
      </c>
      <c r="BT87" s="10">
        <f ca="1">(MONTH(BT$4)=3)*SUM(BT80:OFFSET(BT80,0,3))+(MONTH(BT$4)=6)*SUM(BT80:OFFSET(BT80,0,2))+(MONTH(BT$4)=9)*SUM(BT80:OFFSET(BT80,0,1))+(MONTH(BT$4)=12)*SUM(BT80:OFFSET(BT80,0,0))</f>
        <v>0</v>
      </c>
      <c r="BU87" s="10">
        <f ca="1">(MONTH(BU$4)=3)*SUM(BU80:OFFSET(BU80,0,3))+(MONTH(BU$4)=6)*SUM(BU80:OFFSET(BU80,0,2))+(MONTH(BU$4)=9)*SUM(BU80:OFFSET(BU80,0,1))+(MONTH(BU$4)=12)*SUM(BU80:OFFSET(BU80,0,0))</f>
        <v>0</v>
      </c>
      <c r="BV87" s="10">
        <f ca="1">(MONTH(BV$4)=3)*SUM(BV80:OFFSET(BV80,0,3))+(MONTH(BV$4)=6)*SUM(BV80:OFFSET(BV80,0,2))+(MONTH(BV$4)=9)*SUM(BV80:OFFSET(BV80,0,1))+(MONTH(BV$4)=12)*SUM(BV80:OFFSET(BV80,0,0))</f>
        <v>0</v>
      </c>
      <c r="BW87" s="10">
        <f ca="1">(MONTH(BW$4)=3)*SUM(BW80:OFFSET(BW80,0,3))+(MONTH(BW$4)=6)*SUM(BW80:OFFSET(BW80,0,2))+(MONTH(BW$4)=9)*SUM(BW80:OFFSET(BW80,0,1))+(MONTH(BW$4)=12)*SUM(BW80:OFFSET(BW80,0,0))</f>
        <v>0</v>
      </c>
      <c r="BX87" s="10">
        <f ca="1">(MONTH(BX$4)=3)*SUM(BX80:OFFSET(BX80,0,3))+(MONTH(BX$4)=6)*SUM(BX80:OFFSET(BX80,0,2))+(MONTH(BX$4)=9)*SUM(BX80:OFFSET(BX80,0,1))+(MONTH(BX$4)=12)*SUM(BX80:OFFSET(BX80,0,0))</f>
        <v>0</v>
      </c>
      <c r="BY87" s="10">
        <f ca="1">(MONTH(BY$4)=3)*SUM(BY80:OFFSET(BY80,0,3))+(MONTH(BY$4)=6)*SUM(BY80:OFFSET(BY80,0,2))+(MONTH(BY$4)=9)*SUM(BY80:OFFSET(BY80,0,1))+(MONTH(BY$4)=12)*SUM(BY80:OFFSET(BY80,0,0))</f>
        <v>0</v>
      </c>
      <c r="BZ87" s="10">
        <f ca="1">(MONTH(BZ$4)=3)*SUM(BZ80:OFFSET(BZ80,0,3))+(MONTH(BZ$4)=6)*SUM(BZ80:OFFSET(BZ80,0,2))+(MONTH(BZ$4)=9)*SUM(BZ80:OFFSET(BZ80,0,1))+(MONTH(BZ$4)=12)*SUM(BZ80:OFFSET(BZ80,0,0))</f>
        <v>0</v>
      </c>
      <c r="CA87" s="10">
        <f ca="1">(MONTH(CA$4)=3)*SUM(CA80:OFFSET(CA80,0,3))+(MONTH(CA$4)=6)*SUM(CA80:OFFSET(CA80,0,2))+(MONTH(CA$4)=9)*SUM(CA80:OFFSET(CA80,0,1))+(MONTH(CA$4)=12)*SUM(CA80:OFFSET(CA80,0,0))</f>
        <v>0</v>
      </c>
      <c r="CB87" s="10">
        <f ca="1">(MONTH(CB$4)=3)*SUM(CB80:OFFSET(CB80,0,3))+(MONTH(CB$4)=6)*SUM(CB80:OFFSET(CB80,0,2))+(MONTH(CB$4)=9)*SUM(CB80:OFFSET(CB80,0,1))+(MONTH(CB$4)=12)*SUM(CB80:OFFSET(CB80,0,0))</f>
        <v>0</v>
      </c>
      <c r="CC87" s="10">
        <f ca="1">(MONTH(CC$4)=3)*SUM(CC80:OFFSET(CC80,0,3))+(MONTH(CC$4)=6)*SUM(CC80:OFFSET(CC80,0,2))+(MONTH(CC$4)=9)*SUM(CC80:OFFSET(CC80,0,1))+(MONTH(CC$4)=12)*SUM(CC80:OFFSET(CC80,0,0))</f>
        <v>0</v>
      </c>
      <c r="CD87" s="10">
        <f ca="1">(MONTH(CD$4)=3)*SUM(CD80:OFFSET(CD80,0,3))+(MONTH(CD$4)=6)*SUM(CD80:OFFSET(CD80,0,2))+(MONTH(CD$4)=9)*SUM(CD80:OFFSET(CD80,0,1))+(MONTH(CD$4)=12)*SUM(CD80:OFFSET(CD80,0,0))</f>
        <v>0</v>
      </c>
      <c r="CE87" s="10">
        <f ca="1">(MONTH(CE$4)=3)*SUM(CE80:OFFSET(CE80,0,3))+(MONTH(CE$4)=6)*SUM(CE80:OFFSET(CE80,0,2))+(MONTH(CE$4)=9)*SUM(CE80:OFFSET(CE80,0,1))+(MONTH(CE$4)=12)*SUM(CE80:OFFSET(CE80,0,0))</f>
        <v>0</v>
      </c>
      <c r="CF87" s="10">
        <f ca="1">(MONTH(CF$4)=3)*SUM(CF80:OFFSET(CF80,0,3))+(MONTH(CF$4)=6)*SUM(CF80:OFFSET(CF80,0,2))+(MONTH(CF$4)=9)*SUM(CF80:OFFSET(CF80,0,1))+(MONTH(CF$4)=12)*SUM(CF80:OFFSET(CF80,0,0))</f>
        <v>0</v>
      </c>
      <c r="CG87" s="10">
        <f ca="1">(MONTH(CG$4)=3)*SUM(CG80:OFFSET(CG80,0,3))+(MONTH(CG$4)=6)*SUM(CG80:OFFSET(CG80,0,2))+(MONTH(CG$4)=9)*SUM(CG80:OFFSET(CG80,0,1))+(MONTH(CG$4)=12)*SUM(CG80:OFFSET(CG80,0,0))</f>
        <v>0</v>
      </c>
      <c r="CH87" s="10">
        <f ca="1">(MONTH(CH$4)=3)*SUM(CH80:OFFSET(CH80,0,3))+(MONTH(CH$4)=6)*SUM(CH80:OFFSET(CH80,0,2))+(MONTH(CH$4)=9)*SUM(CH80:OFFSET(CH80,0,1))+(MONTH(CH$4)=12)*SUM(CH80:OFFSET(CH80,0,0))</f>
        <v>0</v>
      </c>
      <c r="CI87" s="10">
        <f ca="1">(MONTH(CI$4)=3)*SUM(CI80:OFFSET(CI80,0,3))+(MONTH(CI$4)=6)*SUM(CI80:OFFSET(CI80,0,2))+(MONTH(CI$4)=9)*SUM(CI80:OFFSET(CI80,0,1))+(MONTH(CI$4)=12)*SUM(CI80:OFFSET(CI80,0,0))</f>
        <v>0</v>
      </c>
      <c r="CJ87" s="10">
        <f ca="1">(MONTH(CJ$4)=3)*SUM(CJ80:OFFSET(CJ80,0,3))+(MONTH(CJ$4)=6)*SUM(CJ80:OFFSET(CJ80,0,2))+(MONTH(CJ$4)=9)*SUM(CJ80:OFFSET(CJ80,0,1))+(MONTH(CJ$4)=12)*SUM(CJ80:OFFSET(CJ80,0,0))</f>
        <v>0</v>
      </c>
      <c r="CK87" s="10">
        <f ca="1">(MONTH(CK$4)=3)*SUM(CK80:OFFSET(CK80,0,3))+(MONTH(CK$4)=6)*SUM(CK80:OFFSET(CK80,0,2))+(MONTH(CK$4)=9)*SUM(CK80:OFFSET(CK80,0,1))+(MONTH(CK$4)=12)*SUM(CK80:OFFSET(CK80,0,0))</f>
        <v>0</v>
      </c>
      <c r="CL87" s="10">
        <f ca="1">(MONTH(CL$4)=3)*SUM(CL80:OFFSET(CL80,0,3))+(MONTH(CL$4)=6)*SUM(CL80:OFFSET(CL80,0,2))+(MONTH(CL$4)=9)*SUM(CL80:OFFSET(CL80,0,1))+(MONTH(CL$4)=12)*SUM(CL80:OFFSET(CL80,0,0))</f>
        <v>0</v>
      </c>
      <c r="CM87" s="10">
        <f ca="1">(MONTH(CM$4)=3)*SUM(CM80:OFFSET(CM80,0,3))+(MONTH(CM$4)=6)*SUM(CM80:OFFSET(CM80,0,2))+(MONTH(CM$4)=9)*SUM(CM80:OFFSET(CM80,0,1))+(MONTH(CM$4)=12)*SUM(CM80:OFFSET(CM80,0,0))</f>
        <v>0</v>
      </c>
      <c r="CN87" s="10">
        <f ca="1">(MONTH(CN$4)=3)*SUM(CN80:OFFSET(CN80,0,3))+(MONTH(CN$4)=6)*SUM(CN80:OFFSET(CN80,0,2))+(MONTH(CN$4)=9)*SUM(CN80:OFFSET(CN80,0,1))+(MONTH(CN$4)=12)*SUM(CN80:OFFSET(CN80,0,0))</f>
        <v>0</v>
      </c>
      <c r="CO87" s="10">
        <f ca="1">(MONTH(CO$4)=3)*SUM(CO80:OFFSET(CO80,0,3))+(MONTH(CO$4)=6)*SUM(CO80:OFFSET(CO80,0,2))+(MONTH(CO$4)=9)*SUM(CO80:OFFSET(CO80,0,1))+(MONTH(CO$4)=12)*SUM(CO80:OFFSET(CO80,0,0))</f>
        <v>0</v>
      </c>
      <c r="CP87" s="10">
        <f ca="1">(MONTH(CP$4)=3)*SUM(CP80:OFFSET(CP80,0,3))+(MONTH(CP$4)=6)*SUM(CP80:OFFSET(CP80,0,2))+(MONTH(CP$4)=9)*SUM(CP80:OFFSET(CP80,0,1))+(MONTH(CP$4)=12)*SUM(CP80:OFFSET(CP80,0,0))</f>
        <v>0</v>
      </c>
      <c r="CQ87" s="10">
        <f ca="1">(MONTH(CQ$4)=3)*SUM(CQ80:OFFSET(CQ80,0,3))+(MONTH(CQ$4)=6)*SUM(CQ80:OFFSET(CQ80,0,2))+(MONTH(CQ$4)=9)*SUM(CQ80:OFFSET(CQ80,0,1))+(MONTH(CQ$4)=12)*SUM(CQ80:OFFSET(CQ80,0,0))</f>
        <v>0</v>
      </c>
      <c r="CR87" s="10">
        <f ca="1">(MONTH(CR$4)=3)*SUM(CR80:OFFSET(CR80,0,3))+(MONTH(CR$4)=6)*SUM(CR80:OFFSET(CR80,0,2))+(MONTH(CR$4)=9)*SUM(CR80:OFFSET(CR80,0,1))+(MONTH(CR$4)=12)*SUM(CR80:OFFSET(CR80,0,0))</f>
        <v>0</v>
      </c>
      <c r="CS87" s="10">
        <f ca="1">(MONTH(CS$4)=3)*SUM(CS80:OFFSET(CS80,0,3))+(MONTH(CS$4)=6)*SUM(CS80:OFFSET(CS80,0,2))+(MONTH(CS$4)=9)*SUM(CS80:OFFSET(CS80,0,1))+(MONTH(CS$4)=12)*SUM(CS80:OFFSET(CS80,0,0))</f>
        <v>0</v>
      </c>
      <c r="CT87" s="10">
        <f ca="1">(MONTH(CT$4)=3)*SUM(CT80:OFFSET(CT80,0,3))+(MONTH(CT$4)=6)*SUM(CT80:OFFSET(CT80,0,2))+(MONTH(CT$4)=9)*SUM(CT80:OFFSET(CT80,0,1))+(MONTH(CT$4)=12)*SUM(CT80:OFFSET(CT80,0,0))</f>
        <v>0</v>
      </c>
      <c r="CU87" s="10">
        <f ca="1">(MONTH(CU$4)=3)*SUM(CU80:OFFSET(CU80,0,3))+(MONTH(CU$4)=6)*SUM(CU80:OFFSET(CU80,0,2))+(MONTH(CU$4)=9)*SUM(CU80:OFFSET(CU80,0,1))+(MONTH(CU$4)=12)*SUM(CU80:OFFSET(CU80,0,0))</f>
        <v>0</v>
      </c>
      <c r="CV87" s="10">
        <f ca="1">(MONTH(CV$4)=3)*SUM(CV80:OFFSET(CV80,0,3))+(MONTH(CV$4)=6)*SUM(CV80:OFFSET(CV80,0,2))+(MONTH(CV$4)=9)*SUM(CV80:OFFSET(CV80,0,1))+(MONTH(CV$4)=12)*SUM(CV80:OFFSET(CV80,0,0))</f>
        <v>0</v>
      </c>
      <c r="CW87" s="10">
        <f ca="1">(MONTH(CW$4)=3)*SUM(CW80:OFFSET(CW80,0,3))+(MONTH(CW$4)=6)*SUM(CW80:OFFSET(CW80,0,2))+(MONTH(CW$4)=9)*SUM(CW80:OFFSET(CW80,0,1))+(MONTH(CW$4)=12)*SUM(CW80:OFFSET(CW80,0,0))</f>
        <v>0</v>
      </c>
      <c r="CX87" s="10">
        <f ca="1">(MONTH(CX$4)=3)*SUM(CX80:OFFSET(CX80,0,3))+(MONTH(CX$4)=6)*SUM(CX80:OFFSET(CX80,0,2))+(MONTH(CX$4)=9)*SUM(CX80:OFFSET(CX80,0,1))+(MONTH(CX$4)=12)*SUM(CX80:OFFSET(CX80,0,0))</f>
        <v>0</v>
      </c>
      <c r="CY87" s="10">
        <f ca="1">(MONTH(CY$4)=3)*SUM(CY80:OFFSET(CY80,0,3))+(MONTH(CY$4)=6)*SUM(CY80:OFFSET(CY80,0,2))+(MONTH(CY$4)=9)*SUM(CY80:OFFSET(CY80,0,1))+(MONTH(CY$4)=12)*SUM(CY80:OFFSET(CY80,0,0))</f>
        <v>0</v>
      </c>
      <c r="CZ87" s="10">
        <f ca="1">(MONTH(CZ$4)=3)*SUM(CZ80:OFFSET(CZ80,0,3))+(MONTH(CZ$4)=6)*SUM(CZ80:OFFSET(CZ80,0,2))+(MONTH(CZ$4)=9)*SUM(CZ80:OFFSET(CZ80,0,1))+(MONTH(CZ$4)=12)*SUM(CZ80:OFFSET(CZ80,0,0))</f>
        <v>0</v>
      </c>
      <c r="DA87" s="10">
        <f ca="1">(MONTH(DA$4)=3)*SUM(DA80:OFFSET(DA80,0,3))+(MONTH(DA$4)=6)*SUM(DA80:OFFSET(DA80,0,2))+(MONTH(DA$4)=9)*SUM(DA80:OFFSET(DA80,0,1))+(MONTH(DA$4)=12)*SUM(DA80:OFFSET(DA80,0,0))</f>
        <v>0</v>
      </c>
      <c r="DB87" s="10">
        <f ca="1">(MONTH(DB$4)=3)*SUM(DB80:OFFSET(DB80,0,3))+(MONTH(DB$4)=6)*SUM(DB80:OFFSET(DB80,0,2))+(MONTH(DB$4)=9)*SUM(DB80:OFFSET(DB80,0,1))+(MONTH(DB$4)=12)*SUM(DB80:OFFSET(DB80,0,0))</f>
        <v>0</v>
      </c>
      <c r="DC87" s="10">
        <f ca="1">(MONTH(DC$4)=3)*SUM(DC80:OFFSET(DC80,0,3))+(MONTH(DC$4)=6)*SUM(DC80:OFFSET(DC80,0,2))+(MONTH(DC$4)=9)*SUM(DC80:OFFSET(DC80,0,1))+(MONTH(DC$4)=12)*SUM(DC80:OFFSET(DC80,0,0))</f>
        <v>0</v>
      </c>
      <c r="DD87" s="10">
        <f ca="1">(MONTH(DD$4)=3)*SUM(DD80:OFFSET(DD80,0,3))+(MONTH(DD$4)=6)*SUM(DD80:OFFSET(DD80,0,2))+(MONTH(DD$4)=9)*SUM(DD80:OFFSET(DD80,0,1))+(MONTH(DD$4)=12)*SUM(DD80:OFFSET(DD80,0,0))</f>
        <v>0</v>
      </c>
      <c r="DE87" s="10">
        <f ca="1">(MONTH(DE$4)=3)*SUM(DE80:OFFSET(DE80,0,3))+(MONTH(DE$4)=6)*SUM(DE80:OFFSET(DE80,0,2))+(MONTH(DE$4)=9)*SUM(DE80:OFFSET(DE80,0,1))+(MONTH(DE$4)=12)*SUM(DE80:OFFSET(DE80,0,0))</f>
        <v>0</v>
      </c>
      <c r="DF87" s="10">
        <f ca="1">(MONTH(DF$4)=3)*SUM(DF80:OFFSET(DF80,0,3))+(MONTH(DF$4)=6)*SUM(DF80:OFFSET(DF80,0,2))+(MONTH(DF$4)=9)*SUM(DF80:OFFSET(DF80,0,1))+(MONTH(DF$4)=12)*SUM(DF80:OFFSET(DF80,0,0))</f>
        <v>0</v>
      </c>
      <c r="DG87" s="10">
        <f ca="1">(MONTH(DG$4)=3)*SUM(DG80:OFFSET(DG80,0,3))+(MONTH(DG$4)=6)*SUM(DG80:OFFSET(DG80,0,2))+(MONTH(DG$4)=9)*SUM(DG80:OFFSET(DG80,0,1))+(MONTH(DG$4)=12)*SUM(DG80:OFFSET(DG80,0,0))</f>
        <v>0</v>
      </c>
      <c r="DH87" s="10">
        <f ca="1">(MONTH(DH$4)=3)*SUM(DH80:OFFSET(DH80,0,3))+(MONTH(DH$4)=6)*SUM(DH80:OFFSET(DH80,0,2))+(MONTH(DH$4)=9)*SUM(DH80:OFFSET(DH80,0,1))+(MONTH(DH$4)=12)*SUM(DH80:OFFSET(DH80,0,0))</f>
        <v>0</v>
      </c>
      <c r="DI87" s="10">
        <f ca="1">(MONTH(DI$4)=3)*SUM(DI80:OFFSET(DI80,0,3))+(MONTH(DI$4)=6)*SUM(DI80:OFFSET(DI80,0,2))+(MONTH(DI$4)=9)*SUM(DI80:OFFSET(DI80,0,1))+(MONTH(DI$4)=12)*SUM(DI80:OFFSET(DI80,0,0))</f>
        <v>0</v>
      </c>
      <c r="DJ87" s="10">
        <f ca="1">(MONTH(DJ$4)=3)*SUM(DJ80:OFFSET(DJ80,0,3))+(MONTH(DJ$4)=6)*SUM(DJ80:OFFSET(DJ80,0,2))+(MONTH(DJ$4)=9)*SUM(DJ80:OFFSET(DJ80,0,1))+(MONTH(DJ$4)=12)*SUM(DJ80:OFFSET(DJ80,0,0))</f>
        <v>0</v>
      </c>
      <c r="DK87" s="10">
        <f ca="1">(MONTH(DK$4)=3)*SUM(DK80:OFFSET(DK80,0,3))+(MONTH(DK$4)=6)*SUM(DK80:OFFSET(DK80,0,2))+(MONTH(DK$4)=9)*SUM(DK80:OFFSET(DK80,0,1))+(MONTH(DK$4)=12)*SUM(DK80:OFFSET(DK80,0,0))</f>
        <v>0</v>
      </c>
      <c r="DL87" s="10">
        <f ca="1">(MONTH(DL$4)=3)*SUM(DL80:OFFSET(DL80,0,3))+(MONTH(DL$4)=6)*SUM(DL80:OFFSET(DL80,0,2))+(MONTH(DL$4)=9)*SUM(DL80:OFFSET(DL80,0,1))+(MONTH(DL$4)=12)*SUM(DL80:OFFSET(DL80,0,0))</f>
        <v>0</v>
      </c>
      <c r="DM87" s="10">
        <f ca="1">(MONTH(DM$4)=3)*SUM(DM80:OFFSET(DM80,0,3))+(MONTH(DM$4)=6)*SUM(DM80:OFFSET(DM80,0,2))+(MONTH(DM$4)=9)*SUM(DM80:OFFSET(DM80,0,1))+(MONTH(DM$4)=12)*SUM(DM80:OFFSET(DM80,0,0))</f>
        <v>0</v>
      </c>
      <c r="DN87" s="10">
        <f ca="1">(MONTH(DN$4)=3)*SUM(DN80:OFFSET(DN80,0,3))+(MONTH(DN$4)=6)*SUM(DN80:OFFSET(DN80,0,2))+(MONTH(DN$4)=9)*SUM(DN80:OFFSET(DN80,0,1))+(MONTH(DN$4)=12)*SUM(DN80:OFFSET(DN80,0,0))</f>
        <v>0</v>
      </c>
      <c r="DO87" s="10">
        <f ca="1">(MONTH(DO$4)=3)*SUM(DO80:OFFSET(DO80,0,3))+(MONTH(DO$4)=6)*SUM(DO80:OFFSET(DO80,0,2))+(MONTH(DO$4)=9)*SUM(DO80:OFFSET(DO80,0,1))+(MONTH(DO$4)=12)*SUM(DO80:OFFSET(DO80,0,0))</f>
        <v>0</v>
      </c>
      <c r="DP87" s="10">
        <f ca="1">(MONTH(DP$4)=3)*SUM(DP80:OFFSET(DP80,0,3))+(MONTH(DP$4)=6)*SUM(DP80:OFFSET(DP80,0,2))+(MONTH(DP$4)=9)*SUM(DP80:OFFSET(DP80,0,1))+(MONTH(DP$4)=12)*SUM(DP80:OFFSET(DP80,0,0))</f>
        <v>0</v>
      </c>
      <c r="DQ87" s="10">
        <f ca="1">(MONTH(DQ$4)=3)*SUM(DQ80:OFFSET(DQ80,0,3))+(MONTH(DQ$4)=6)*SUM(DQ80:OFFSET(DQ80,0,2))+(MONTH(DQ$4)=9)*SUM(DQ80:OFFSET(DQ80,0,1))+(MONTH(DQ$4)=12)*SUM(DQ80:OFFSET(DQ80,0,0))</f>
        <v>0</v>
      </c>
      <c r="DR87" s="10">
        <f ca="1">(MONTH(DR$4)=3)*SUM(DR80:OFFSET(DR80,0,3))+(MONTH(DR$4)=6)*SUM(DR80:OFFSET(DR80,0,2))+(MONTH(DR$4)=9)*SUM(DR80:OFFSET(DR80,0,1))+(MONTH(DR$4)=12)*SUM(DR80:OFFSET(DR80,0,0))</f>
        <v>0</v>
      </c>
      <c r="DS87" s="10">
        <f ca="1">(MONTH(DS$4)=3)*SUM(DS80:OFFSET(DS80,0,3))+(MONTH(DS$4)=6)*SUM(DS80:OFFSET(DS80,0,2))+(MONTH(DS$4)=9)*SUM(DS80:OFFSET(DS80,0,1))+(MONTH(DS$4)=12)*SUM(DS80:OFFSET(DS80,0,0))</f>
        <v>0</v>
      </c>
      <c r="DT87" s="10">
        <f ca="1">(MONTH(DT$4)=3)*SUM(DT80:OFFSET(DT80,0,3))+(MONTH(DT$4)=6)*SUM(DT80:OFFSET(DT80,0,2))+(MONTH(DT$4)=9)*SUM(DT80:OFFSET(DT80,0,1))+(MONTH(DT$4)=12)*SUM(DT80:OFFSET(DT80,0,0))</f>
        <v>0</v>
      </c>
      <c r="DU87" s="10">
        <f ca="1">(MONTH(DU$4)=3)*SUM(DU80:OFFSET(DU80,0,3))+(MONTH(DU$4)=6)*SUM(DU80:OFFSET(DU80,0,2))+(MONTH(DU$4)=9)*SUM(DU80:OFFSET(DU80,0,1))+(MONTH(DU$4)=12)*SUM(DU80:OFFSET(DU80,0,0))</f>
        <v>0</v>
      </c>
      <c r="DV87" s="10">
        <f ca="1">(MONTH(DV$4)=3)*SUM(DV80:OFFSET(DV80,0,3))+(MONTH(DV$4)=6)*SUM(DV80:OFFSET(DV80,0,2))+(MONTH(DV$4)=9)*SUM(DV80:OFFSET(DV80,0,1))+(MONTH(DV$4)=12)*SUM(DV80:OFFSET(DV80,0,0))</f>
        <v>0</v>
      </c>
      <c r="DW87" s="10">
        <f ca="1">(MONTH(DW$4)=3)*SUM(DW80:OFFSET(DW80,0,3))+(MONTH(DW$4)=6)*SUM(DW80:OFFSET(DW80,0,2))+(MONTH(DW$4)=9)*SUM(DW80:OFFSET(DW80,0,1))+(MONTH(DW$4)=12)*SUM(DW80:OFFSET(DW80,0,0))</f>
        <v>0</v>
      </c>
      <c r="DX87" s="10">
        <f ca="1">(MONTH(DX$4)=3)*SUM(DX80:OFFSET(DX80,0,3))+(MONTH(DX$4)=6)*SUM(DX80:OFFSET(DX80,0,2))+(MONTH(DX$4)=9)*SUM(DX80:OFFSET(DX80,0,1))+(MONTH(DX$4)=12)*SUM(DX80:OFFSET(DX80,0,0))</f>
        <v>0</v>
      </c>
      <c r="DY87" s="10">
        <f ca="1">(MONTH(DY$4)=3)*SUM(DY80:OFFSET(DY80,0,3))+(MONTH(DY$4)=6)*SUM(DY80:OFFSET(DY80,0,2))+(MONTH(DY$4)=9)*SUM(DY80:OFFSET(DY80,0,1))+(MONTH(DY$4)=12)*SUM(DY80:OFFSET(DY80,0,0))</f>
        <v>0</v>
      </c>
      <c r="DZ87" s="10">
        <f ca="1">(MONTH(DZ$4)=3)*SUM(DZ80:OFFSET(DZ80,0,3))+(MONTH(DZ$4)=6)*SUM(DZ80:OFFSET(DZ80,0,2))+(MONTH(DZ$4)=9)*SUM(DZ80:OFFSET(DZ80,0,1))+(MONTH(DZ$4)=12)*SUM(DZ80:OFFSET(DZ80,0,0))</f>
        <v>0</v>
      </c>
      <c r="EA87" s="10">
        <f ca="1">(MONTH(EA$4)=3)*SUM(EA80:OFFSET(EA80,0,3))+(MONTH(EA$4)=6)*SUM(EA80:OFFSET(EA80,0,2))+(MONTH(EA$4)=9)*SUM(EA80:OFFSET(EA80,0,1))+(MONTH(EA$4)=12)*SUM(EA80:OFFSET(EA80,0,0))</f>
        <v>0</v>
      </c>
      <c r="EB87" s="10">
        <f ca="1">(MONTH(EB$4)=3)*SUM(EB80:OFFSET(EB80,0,3))+(MONTH(EB$4)=6)*SUM(EB80:OFFSET(EB80,0,2))+(MONTH(EB$4)=9)*SUM(EB80:OFFSET(EB80,0,1))+(MONTH(EB$4)=12)*SUM(EB80:OFFSET(EB80,0,0))</f>
        <v>0</v>
      </c>
      <c r="EC87" s="10">
        <f ca="1">(MONTH(EC$4)=3)*SUM(EC80:OFFSET(EC80,0,3))+(MONTH(EC$4)=6)*SUM(EC80:OFFSET(EC80,0,2))+(MONTH(EC$4)=9)*SUM(EC80:OFFSET(EC80,0,1))+(MONTH(EC$4)=12)*SUM(EC80:OFFSET(EC80,0,0))</f>
        <v>0</v>
      </c>
      <c r="ED87" s="10">
        <f ca="1">(MONTH(ED$4)=3)*SUM(ED80:OFFSET(ED80,0,3))+(MONTH(ED$4)=6)*SUM(ED80:OFFSET(ED80,0,2))+(MONTH(ED$4)=9)*SUM(ED80:OFFSET(ED80,0,1))+(MONTH(ED$4)=12)*SUM(ED80:OFFSET(ED80,0,0))</f>
        <v>0</v>
      </c>
      <c r="EE87" s="10">
        <f ca="1">(MONTH(EE$4)=3)*SUM(EE80:OFFSET(EE80,0,3))+(MONTH(EE$4)=6)*SUM(EE80:OFFSET(EE80,0,2))+(MONTH(EE$4)=9)*SUM(EE80:OFFSET(EE80,0,1))+(MONTH(EE$4)=12)*SUM(EE80:OFFSET(EE80,0,0))</f>
        <v>0</v>
      </c>
      <c r="EF87" s="10">
        <f ca="1">(MONTH(EF$4)=3)*SUM(EF80:OFFSET(EF80,0,3))+(MONTH(EF$4)=6)*SUM(EF80:OFFSET(EF80,0,2))+(MONTH(EF$4)=9)*SUM(EF80:OFFSET(EF80,0,1))+(MONTH(EF$4)=12)*SUM(EF80:OFFSET(EF80,0,0))</f>
        <v>0</v>
      </c>
      <c r="EG87" s="10">
        <f ca="1">(MONTH(EG$4)=3)*SUM(EG80:OFFSET(EG80,0,3))+(MONTH(EG$4)=6)*SUM(EG80:OFFSET(EG80,0,2))+(MONTH(EG$4)=9)*SUM(EG80:OFFSET(EG80,0,1))+(MONTH(EG$4)=12)*SUM(EG80:OFFSET(EG80,0,0))</f>
        <v>0</v>
      </c>
      <c r="EH87" s="10">
        <f ca="1">(MONTH(EH$4)=3)*SUM(EH80:OFFSET(EH80,0,3))+(MONTH(EH$4)=6)*SUM(EH80:OFFSET(EH80,0,2))+(MONTH(EH$4)=9)*SUM(EH80:OFFSET(EH80,0,1))+(MONTH(EH$4)=12)*SUM(EH80:OFFSET(EH80,0,0))</f>
        <v>0</v>
      </c>
      <c r="EI87" s="10">
        <f ca="1">(MONTH(EI$4)=3)*SUM(EI80:OFFSET(EI80,0,3))+(MONTH(EI$4)=6)*SUM(EI80:OFFSET(EI80,0,2))+(MONTH(EI$4)=9)*SUM(EI80:OFFSET(EI80,0,1))+(MONTH(EI$4)=12)*SUM(EI80:OFFSET(EI80,0,0))</f>
        <v>0</v>
      </c>
      <c r="EJ87" s="10">
        <f ca="1">(MONTH(EJ$4)=3)*SUM(EJ80:OFFSET(EJ80,0,3))+(MONTH(EJ$4)=6)*SUM(EJ80:OFFSET(EJ80,0,2))+(MONTH(EJ$4)=9)*SUM(EJ80:OFFSET(EJ80,0,1))+(MONTH(EJ$4)=12)*SUM(EJ80:OFFSET(EJ80,0,0))</f>
        <v>0</v>
      </c>
      <c r="EK87" s="10">
        <f ca="1">(MONTH(EK$4)=3)*SUM(EK80:OFFSET(EK80,0,3))+(MONTH(EK$4)=6)*SUM(EK80:OFFSET(EK80,0,2))+(MONTH(EK$4)=9)*SUM(EK80:OFFSET(EK80,0,1))+(MONTH(EK$4)=12)*SUM(EK80:OFFSET(EK80,0,0))</f>
        <v>0</v>
      </c>
      <c r="EL87" s="10">
        <f ca="1">(MONTH(EL$4)=3)*SUM(EL80:OFFSET(EL80,0,3))+(MONTH(EL$4)=6)*SUM(EL80:OFFSET(EL80,0,2))+(MONTH(EL$4)=9)*SUM(EL80:OFFSET(EL80,0,1))+(MONTH(EL$4)=12)*SUM(EL80:OFFSET(EL80,0,0))</f>
        <v>0</v>
      </c>
      <c r="EM87" s="10">
        <f ca="1">(MONTH(EM$4)=3)*SUM(EM80:OFFSET(EM80,0,3))+(MONTH(EM$4)=6)*SUM(EM80:OFFSET(EM80,0,2))+(MONTH(EM$4)=9)*SUM(EM80:OFFSET(EM80,0,1))+(MONTH(EM$4)=12)*SUM(EM80:OFFSET(EM80,0,0))</f>
        <v>0</v>
      </c>
      <c r="EN87" s="10">
        <f ca="1">(MONTH(EN$4)=3)*SUM(EN80:OFFSET(EN80,0,3))+(MONTH(EN$4)=6)*SUM(EN80:OFFSET(EN80,0,2))+(MONTH(EN$4)=9)*SUM(EN80:OFFSET(EN80,0,1))+(MONTH(EN$4)=12)*SUM(EN80:OFFSET(EN80,0,0))</f>
        <v>0</v>
      </c>
      <c r="EO87" s="10">
        <f ca="1">(MONTH(EO$4)=3)*SUM(EO80:OFFSET(EO80,0,3))+(MONTH(EO$4)=6)*SUM(EO80:OFFSET(EO80,0,2))+(MONTH(EO$4)=9)*SUM(EO80:OFFSET(EO80,0,1))+(MONTH(EO$4)=12)*SUM(EO80:OFFSET(EO80,0,0))</f>
        <v>0</v>
      </c>
      <c r="EP87" s="10">
        <f ca="1">(MONTH(EP$4)=3)*SUM(EP80:OFFSET(EP80,0,3))+(MONTH(EP$4)=6)*SUM(EP80:OFFSET(EP80,0,2))+(MONTH(EP$4)=9)*SUM(EP80:OFFSET(EP80,0,1))+(MONTH(EP$4)=12)*SUM(EP80:OFFSET(EP80,0,0))</f>
        <v>0</v>
      </c>
    </row>
    <row r="88" spans="2:146" s="15" customFormat="1" ht="14.1" customHeight="1">
      <c r="B88" s="20" t="s">
        <v>1198</v>
      </c>
      <c r="C88" s="611"/>
      <c r="D88" s="306" t="s">
        <v>97</v>
      </c>
      <c r="E88" s="10">
        <f t="shared" ca="1" si="260"/>
        <v>116882.11641613113</v>
      </c>
      <c r="F88" s="10"/>
      <c r="G88" s="10"/>
      <c r="H88" s="10"/>
      <c r="I88" s="10"/>
      <c r="J88" s="10"/>
      <c r="K88" s="10">
        <f ca="1">(MONTH(K$4)=3)*SUM(K81:OFFSET(K81,0,3))+(MONTH(K$4)=6)*SUM(K81:OFFSET(K81,0,2))+(MONTH(K$4)=9)*SUM(K81:OFFSET(K81,0,1))+(MONTH(K$4)=12)*SUM(K81:OFFSET(K81,0,0))</f>
        <v>26980.340344555967</v>
      </c>
      <c r="L88" s="10">
        <f ca="1">(MONTH(L$4)=3)*SUM(L81:OFFSET(L81,0,3))+(MONTH(L$4)=6)*SUM(L81:OFFSET(L81,0,2))+(MONTH(L$4)=9)*SUM(L81:OFFSET(L81,0,1))+(MONTH(L$4)=12)*SUM(L81:OFFSET(L81,0,0))</f>
        <v>26980.340344555967</v>
      </c>
      <c r="M88" s="10">
        <f ca="1">(MONTH(M$4)=3)*SUM(M81:OFFSET(M81,0,3))+(MONTH(M$4)=6)*SUM(M81:OFFSET(M81,0,2))+(MONTH(M$4)=9)*SUM(M81:OFFSET(M81,0,1))+(MONTH(M$4)=12)*SUM(M81:OFFSET(M81,0,0))</f>
        <v>17045.175732548723</v>
      </c>
      <c r="N88" s="10">
        <f ca="1">(MONTH(N$4)=3)*SUM(N81:OFFSET(N81,0,3))+(MONTH(N$4)=6)*SUM(N81:OFFSET(N81,0,2))+(MONTH(N$4)=9)*SUM(N81:OFFSET(N81,0,1))+(MONTH(N$4)=12)*SUM(N81:OFFSET(N81,0,0))</f>
        <v>11330.80273569085</v>
      </c>
      <c r="O88" s="10">
        <f ca="1">(MONTH(O$4)=3)*SUM(O81:OFFSET(O81,0,3))+(MONTH(O$4)=6)*SUM(O81:OFFSET(O81,0,2))+(MONTH(O$4)=9)*SUM(O81:OFFSET(O81,0,1))+(MONTH(O$4)=12)*SUM(O81:OFFSET(O81,0,0))</f>
        <v>23019.659655444033</v>
      </c>
      <c r="P88" s="10">
        <f ca="1">(MONTH(P$4)=3)*SUM(P81:OFFSET(P81,0,3))+(MONTH(P$4)=6)*SUM(P81:OFFSET(P81,0,2))+(MONTH(P$4)=9)*SUM(P81:OFFSET(P81,0,1))+(MONTH(P$4)=12)*SUM(P81:OFFSET(P81,0,0))</f>
        <v>11525.797603335595</v>
      </c>
      <c r="Q88" s="10">
        <f ca="1">(MONTH(Q$4)=3)*SUM(Q81:OFFSET(Q81,0,3))+(MONTH(Q$4)=6)*SUM(Q81:OFFSET(Q81,0,2))+(MONTH(Q$4)=9)*SUM(Q81:OFFSET(Q81,0,1))+(MONTH(Q$4)=12)*SUM(Q81:OFFSET(Q81,0,0))</f>
        <v>0</v>
      </c>
      <c r="R88" s="10">
        <f ca="1">(MONTH(R$4)=3)*SUM(R81:OFFSET(R81,0,3))+(MONTH(R$4)=6)*SUM(R81:OFFSET(R81,0,2))+(MONTH(R$4)=9)*SUM(R81:OFFSET(R81,0,1))+(MONTH(R$4)=12)*SUM(R81:OFFSET(R81,0,0))</f>
        <v>0</v>
      </c>
      <c r="S88" s="10">
        <f ca="1">(MONTH(S$4)=3)*SUM(S81:OFFSET(S81,0,3))+(MONTH(S$4)=6)*SUM(S81:OFFSET(S81,0,2))+(MONTH(S$4)=9)*SUM(S81:OFFSET(S81,0,1))+(MONTH(S$4)=12)*SUM(S81:OFFSET(S81,0,0))</f>
        <v>0</v>
      </c>
      <c r="T88" s="10">
        <f ca="1">(MONTH(T$4)=3)*SUM(T81:OFFSET(T81,0,3))+(MONTH(T$4)=6)*SUM(T81:OFFSET(T81,0,2))+(MONTH(T$4)=9)*SUM(T81:OFFSET(T81,0,1))+(MONTH(T$4)=12)*SUM(T81:OFFSET(T81,0,0))</f>
        <v>0</v>
      </c>
      <c r="U88" s="10">
        <f ca="1">(MONTH(U$4)=3)*SUM(U81:OFFSET(U81,0,3))+(MONTH(U$4)=6)*SUM(U81:OFFSET(U81,0,2))+(MONTH(U$4)=9)*SUM(U81:OFFSET(U81,0,1))+(MONTH(U$4)=12)*SUM(U81:OFFSET(U81,0,0))</f>
        <v>0</v>
      </c>
      <c r="V88" s="10">
        <f ca="1">(MONTH(V$4)=3)*SUM(V81:OFFSET(V81,0,3))+(MONTH(V$4)=6)*SUM(V81:OFFSET(V81,0,2))+(MONTH(V$4)=9)*SUM(V81:OFFSET(V81,0,1))+(MONTH(V$4)=12)*SUM(V81:OFFSET(V81,0,0))</f>
        <v>0</v>
      </c>
      <c r="W88" s="10">
        <f ca="1">(MONTH(W$4)=3)*SUM(W81:OFFSET(W81,0,3))+(MONTH(W$4)=6)*SUM(W81:OFFSET(W81,0,2))+(MONTH(W$4)=9)*SUM(W81:OFFSET(W81,0,1))+(MONTH(W$4)=12)*SUM(W81:OFFSET(W81,0,0))</f>
        <v>0</v>
      </c>
      <c r="X88" s="10">
        <f ca="1">(MONTH(X$4)=3)*SUM(X81:OFFSET(X81,0,3))+(MONTH(X$4)=6)*SUM(X81:OFFSET(X81,0,2))+(MONTH(X$4)=9)*SUM(X81:OFFSET(X81,0,1))+(MONTH(X$4)=12)*SUM(X81:OFFSET(X81,0,0))</f>
        <v>0</v>
      </c>
      <c r="Y88" s="10">
        <f ca="1">(MONTH(Y$4)=3)*SUM(Y81:OFFSET(Y81,0,3))+(MONTH(Y$4)=6)*SUM(Y81:OFFSET(Y81,0,2))+(MONTH(Y$4)=9)*SUM(Y81:OFFSET(Y81,0,1))+(MONTH(Y$4)=12)*SUM(Y81:OFFSET(Y81,0,0))</f>
        <v>0</v>
      </c>
      <c r="Z88" s="10">
        <f ca="1">(MONTH(Z$4)=3)*SUM(Z81:OFFSET(Z81,0,3))+(MONTH(Z$4)=6)*SUM(Z81:OFFSET(Z81,0,2))+(MONTH(Z$4)=9)*SUM(Z81:OFFSET(Z81,0,1))+(MONTH(Z$4)=12)*SUM(Z81:OFFSET(Z81,0,0))</f>
        <v>0</v>
      </c>
      <c r="AA88" s="10">
        <f ca="1">(MONTH(AA$4)=3)*SUM(AA81:OFFSET(AA81,0,3))+(MONTH(AA$4)=6)*SUM(AA81:OFFSET(AA81,0,2))+(MONTH(AA$4)=9)*SUM(AA81:OFFSET(AA81,0,1))+(MONTH(AA$4)=12)*SUM(AA81:OFFSET(AA81,0,0))</f>
        <v>0</v>
      </c>
      <c r="AB88" s="10">
        <f ca="1">(MONTH(AB$4)=3)*SUM(AB81:OFFSET(AB81,0,3))+(MONTH(AB$4)=6)*SUM(AB81:OFFSET(AB81,0,2))+(MONTH(AB$4)=9)*SUM(AB81:OFFSET(AB81,0,1))+(MONTH(AB$4)=12)*SUM(AB81:OFFSET(AB81,0,0))</f>
        <v>0</v>
      </c>
      <c r="AC88" s="10">
        <f ca="1">(MONTH(AC$4)=3)*SUM(AC81:OFFSET(AC81,0,3))+(MONTH(AC$4)=6)*SUM(AC81:OFFSET(AC81,0,2))+(MONTH(AC$4)=9)*SUM(AC81:OFFSET(AC81,0,1))+(MONTH(AC$4)=12)*SUM(AC81:OFFSET(AC81,0,0))</f>
        <v>0</v>
      </c>
      <c r="AD88" s="10">
        <f ca="1">(MONTH(AD$4)=3)*SUM(AD81:OFFSET(AD81,0,3))+(MONTH(AD$4)=6)*SUM(AD81:OFFSET(AD81,0,2))+(MONTH(AD$4)=9)*SUM(AD81:OFFSET(AD81,0,1))+(MONTH(AD$4)=12)*SUM(AD81:OFFSET(AD81,0,0))</f>
        <v>0</v>
      </c>
      <c r="AE88" s="10">
        <f ca="1">(MONTH(AE$4)=3)*SUM(AE81:OFFSET(AE81,0,3))+(MONTH(AE$4)=6)*SUM(AE81:OFFSET(AE81,0,2))+(MONTH(AE$4)=9)*SUM(AE81:OFFSET(AE81,0,1))+(MONTH(AE$4)=12)*SUM(AE81:OFFSET(AE81,0,0))</f>
        <v>0</v>
      </c>
      <c r="AF88" s="10">
        <f ca="1">(MONTH(AF$4)=3)*SUM(AF81:OFFSET(AF81,0,3))+(MONTH(AF$4)=6)*SUM(AF81:OFFSET(AF81,0,2))+(MONTH(AF$4)=9)*SUM(AF81:OFFSET(AF81,0,1))+(MONTH(AF$4)=12)*SUM(AF81:OFFSET(AF81,0,0))</f>
        <v>0</v>
      </c>
      <c r="AG88" s="10">
        <f ca="1">(MONTH(AG$4)=3)*SUM(AG81:OFFSET(AG81,0,3))+(MONTH(AG$4)=6)*SUM(AG81:OFFSET(AG81,0,2))+(MONTH(AG$4)=9)*SUM(AG81:OFFSET(AG81,0,1))+(MONTH(AG$4)=12)*SUM(AG81:OFFSET(AG81,0,0))</f>
        <v>0</v>
      </c>
      <c r="AH88" s="10">
        <f ca="1">(MONTH(AH$4)=3)*SUM(AH81:OFFSET(AH81,0,3))+(MONTH(AH$4)=6)*SUM(AH81:OFFSET(AH81,0,2))+(MONTH(AH$4)=9)*SUM(AH81:OFFSET(AH81,0,1))+(MONTH(AH$4)=12)*SUM(AH81:OFFSET(AH81,0,0))</f>
        <v>0</v>
      </c>
      <c r="AI88" s="10">
        <f ca="1">(MONTH(AI$4)=3)*SUM(AI81:OFFSET(AI81,0,3))+(MONTH(AI$4)=6)*SUM(AI81:OFFSET(AI81,0,2))+(MONTH(AI$4)=9)*SUM(AI81:OFFSET(AI81,0,1))+(MONTH(AI$4)=12)*SUM(AI81:OFFSET(AI81,0,0))</f>
        <v>0</v>
      </c>
      <c r="AJ88" s="10">
        <f ca="1">(MONTH(AJ$4)=3)*SUM(AJ81:OFFSET(AJ81,0,3))+(MONTH(AJ$4)=6)*SUM(AJ81:OFFSET(AJ81,0,2))+(MONTH(AJ$4)=9)*SUM(AJ81:OFFSET(AJ81,0,1))+(MONTH(AJ$4)=12)*SUM(AJ81:OFFSET(AJ81,0,0))</f>
        <v>0</v>
      </c>
      <c r="AK88" s="10">
        <f ca="1">(MONTH(AK$4)=3)*SUM(AK81:OFFSET(AK81,0,3))+(MONTH(AK$4)=6)*SUM(AK81:OFFSET(AK81,0,2))+(MONTH(AK$4)=9)*SUM(AK81:OFFSET(AK81,0,1))+(MONTH(AK$4)=12)*SUM(AK81:OFFSET(AK81,0,0))</f>
        <v>0</v>
      </c>
      <c r="AL88" s="10">
        <f ca="1">(MONTH(AL$4)=3)*SUM(AL81:OFFSET(AL81,0,3))+(MONTH(AL$4)=6)*SUM(AL81:OFFSET(AL81,0,2))+(MONTH(AL$4)=9)*SUM(AL81:OFFSET(AL81,0,1))+(MONTH(AL$4)=12)*SUM(AL81:OFFSET(AL81,0,0))</f>
        <v>0</v>
      </c>
      <c r="AM88" s="10">
        <f ca="1">(MONTH(AM$4)=3)*SUM(AM81:OFFSET(AM81,0,3))+(MONTH(AM$4)=6)*SUM(AM81:OFFSET(AM81,0,2))+(MONTH(AM$4)=9)*SUM(AM81:OFFSET(AM81,0,1))+(MONTH(AM$4)=12)*SUM(AM81:OFFSET(AM81,0,0))</f>
        <v>0</v>
      </c>
      <c r="AN88" s="10">
        <f ca="1">(MONTH(AN$4)=3)*SUM(AN81:OFFSET(AN81,0,3))+(MONTH(AN$4)=6)*SUM(AN81:OFFSET(AN81,0,2))+(MONTH(AN$4)=9)*SUM(AN81:OFFSET(AN81,0,1))+(MONTH(AN$4)=12)*SUM(AN81:OFFSET(AN81,0,0))</f>
        <v>0</v>
      </c>
      <c r="AO88" s="10">
        <f ca="1">(MONTH(AO$4)=3)*SUM(AO81:OFFSET(AO81,0,3))+(MONTH(AO$4)=6)*SUM(AO81:OFFSET(AO81,0,2))+(MONTH(AO$4)=9)*SUM(AO81:OFFSET(AO81,0,1))+(MONTH(AO$4)=12)*SUM(AO81:OFFSET(AO81,0,0))</f>
        <v>0</v>
      </c>
      <c r="AP88" s="10">
        <f ca="1">(MONTH(AP$4)=3)*SUM(AP81:OFFSET(AP81,0,3))+(MONTH(AP$4)=6)*SUM(AP81:OFFSET(AP81,0,2))+(MONTH(AP$4)=9)*SUM(AP81:OFFSET(AP81,0,1))+(MONTH(AP$4)=12)*SUM(AP81:OFFSET(AP81,0,0))</f>
        <v>0</v>
      </c>
      <c r="AQ88" s="10">
        <f ca="1">(MONTH(AQ$4)=3)*SUM(AQ81:OFFSET(AQ81,0,3))+(MONTH(AQ$4)=6)*SUM(AQ81:OFFSET(AQ81,0,2))+(MONTH(AQ$4)=9)*SUM(AQ81:OFFSET(AQ81,0,1))+(MONTH(AQ$4)=12)*SUM(AQ81:OFFSET(AQ81,0,0))</f>
        <v>0</v>
      </c>
      <c r="AR88" s="10">
        <f ca="1">(MONTH(AR$4)=3)*SUM(AR81:OFFSET(AR81,0,3))+(MONTH(AR$4)=6)*SUM(AR81:OFFSET(AR81,0,2))+(MONTH(AR$4)=9)*SUM(AR81:OFFSET(AR81,0,1))+(MONTH(AR$4)=12)*SUM(AR81:OFFSET(AR81,0,0))</f>
        <v>0</v>
      </c>
      <c r="AS88" s="10">
        <f ca="1">(MONTH(AS$4)=3)*SUM(AS81:OFFSET(AS81,0,3))+(MONTH(AS$4)=6)*SUM(AS81:OFFSET(AS81,0,2))+(MONTH(AS$4)=9)*SUM(AS81:OFFSET(AS81,0,1))+(MONTH(AS$4)=12)*SUM(AS81:OFFSET(AS81,0,0))</f>
        <v>0</v>
      </c>
      <c r="AT88" s="10">
        <f ca="1">(MONTH(AT$4)=3)*SUM(AT81:OFFSET(AT81,0,3))+(MONTH(AT$4)=6)*SUM(AT81:OFFSET(AT81,0,2))+(MONTH(AT$4)=9)*SUM(AT81:OFFSET(AT81,0,1))+(MONTH(AT$4)=12)*SUM(AT81:OFFSET(AT81,0,0))</f>
        <v>0</v>
      </c>
      <c r="AU88" s="10">
        <f ca="1">(MONTH(AU$4)=3)*SUM(AU81:OFFSET(AU81,0,3))+(MONTH(AU$4)=6)*SUM(AU81:OFFSET(AU81,0,2))+(MONTH(AU$4)=9)*SUM(AU81:OFFSET(AU81,0,1))+(MONTH(AU$4)=12)*SUM(AU81:OFFSET(AU81,0,0))</f>
        <v>0</v>
      </c>
      <c r="AV88" s="10">
        <f ca="1">(MONTH(AV$4)=3)*SUM(AV81:OFFSET(AV81,0,3))+(MONTH(AV$4)=6)*SUM(AV81:OFFSET(AV81,0,2))+(MONTH(AV$4)=9)*SUM(AV81:OFFSET(AV81,0,1))+(MONTH(AV$4)=12)*SUM(AV81:OFFSET(AV81,0,0))</f>
        <v>0</v>
      </c>
      <c r="AW88" s="10">
        <f ca="1">(MONTH(AW$4)=3)*SUM(AW81:OFFSET(AW81,0,3))+(MONTH(AW$4)=6)*SUM(AW81:OFFSET(AW81,0,2))+(MONTH(AW$4)=9)*SUM(AW81:OFFSET(AW81,0,1))+(MONTH(AW$4)=12)*SUM(AW81:OFFSET(AW81,0,0))</f>
        <v>0</v>
      </c>
      <c r="AX88" s="10">
        <f ca="1">(MONTH(AX$4)=3)*SUM(AX81:OFFSET(AX81,0,3))+(MONTH(AX$4)=6)*SUM(AX81:OFFSET(AX81,0,2))+(MONTH(AX$4)=9)*SUM(AX81:OFFSET(AX81,0,1))+(MONTH(AX$4)=12)*SUM(AX81:OFFSET(AX81,0,0))</f>
        <v>0</v>
      </c>
      <c r="AY88" s="10">
        <f ca="1">(MONTH(AY$4)=3)*SUM(AY81:OFFSET(AY81,0,3))+(MONTH(AY$4)=6)*SUM(AY81:OFFSET(AY81,0,2))+(MONTH(AY$4)=9)*SUM(AY81:OFFSET(AY81,0,1))+(MONTH(AY$4)=12)*SUM(AY81:OFFSET(AY81,0,0))</f>
        <v>0</v>
      </c>
      <c r="AZ88" s="10">
        <f ca="1">(MONTH(AZ$4)=3)*SUM(AZ81:OFFSET(AZ81,0,3))+(MONTH(AZ$4)=6)*SUM(AZ81:OFFSET(AZ81,0,2))+(MONTH(AZ$4)=9)*SUM(AZ81:OFFSET(AZ81,0,1))+(MONTH(AZ$4)=12)*SUM(AZ81:OFFSET(AZ81,0,0))</f>
        <v>0</v>
      </c>
      <c r="BA88" s="10">
        <f ca="1">(MONTH(BA$4)=3)*SUM(BA81:OFFSET(BA81,0,3))+(MONTH(BA$4)=6)*SUM(BA81:OFFSET(BA81,0,2))+(MONTH(BA$4)=9)*SUM(BA81:OFFSET(BA81,0,1))+(MONTH(BA$4)=12)*SUM(BA81:OFFSET(BA81,0,0))</f>
        <v>0</v>
      </c>
      <c r="BB88" s="10">
        <f ca="1">(MONTH(BB$4)=3)*SUM(BB81:OFFSET(BB81,0,3))+(MONTH(BB$4)=6)*SUM(BB81:OFFSET(BB81,0,2))+(MONTH(BB$4)=9)*SUM(BB81:OFFSET(BB81,0,1))+(MONTH(BB$4)=12)*SUM(BB81:OFFSET(BB81,0,0))</f>
        <v>0</v>
      </c>
      <c r="BC88" s="10">
        <f ca="1">(MONTH(BC$4)=3)*SUM(BC81:OFFSET(BC81,0,3))+(MONTH(BC$4)=6)*SUM(BC81:OFFSET(BC81,0,2))+(MONTH(BC$4)=9)*SUM(BC81:OFFSET(BC81,0,1))+(MONTH(BC$4)=12)*SUM(BC81:OFFSET(BC81,0,0))</f>
        <v>0</v>
      </c>
      <c r="BD88" s="10">
        <f ca="1">(MONTH(BD$4)=3)*SUM(BD81:OFFSET(BD81,0,3))+(MONTH(BD$4)=6)*SUM(BD81:OFFSET(BD81,0,2))+(MONTH(BD$4)=9)*SUM(BD81:OFFSET(BD81,0,1))+(MONTH(BD$4)=12)*SUM(BD81:OFFSET(BD81,0,0))</f>
        <v>0</v>
      </c>
      <c r="BE88" s="10">
        <f ca="1">(MONTH(BE$4)=3)*SUM(BE81:OFFSET(BE81,0,3))+(MONTH(BE$4)=6)*SUM(BE81:OFFSET(BE81,0,2))+(MONTH(BE$4)=9)*SUM(BE81:OFFSET(BE81,0,1))+(MONTH(BE$4)=12)*SUM(BE81:OFFSET(BE81,0,0))</f>
        <v>0</v>
      </c>
      <c r="BF88" s="10">
        <f ca="1">(MONTH(BF$4)=3)*SUM(BF81:OFFSET(BF81,0,3))+(MONTH(BF$4)=6)*SUM(BF81:OFFSET(BF81,0,2))+(MONTH(BF$4)=9)*SUM(BF81:OFFSET(BF81,0,1))+(MONTH(BF$4)=12)*SUM(BF81:OFFSET(BF81,0,0))</f>
        <v>0</v>
      </c>
      <c r="BG88" s="10">
        <f ca="1">(MONTH(BG$4)=3)*SUM(BG81:OFFSET(BG81,0,3))+(MONTH(BG$4)=6)*SUM(BG81:OFFSET(BG81,0,2))+(MONTH(BG$4)=9)*SUM(BG81:OFFSET(BG81,0,1))+(MONTH(BG$4)=12)*SUM(BG81:OFFSET(BG81,0,0))</f>
        <v>0</v>
      </c>
      <c r="BH88" s="10">
        <f ca="1">(MONTH(BH$4)=3)*SUM(BH81:OFFSET(BH81,0,3))+(MONTH(BH$4)=6)*SUM(BH81:OFFSET(BH81,0,2))+(MONTH(BH$4)=9)*SUM(BH81:OFFSET(BH81,0,1))+(MONTH(BH$4)=12)*SUM(BH81:OFFSET(BH81,0,0))</f>
        <v>0</v>
      </c>
      <c r="BI88" s="10">
        <f ca="1">(MONTH(BI$4)=3)*SUM(BI81:OFFSET(BI81,0,3))+(MONTH(BI$4)=6)*SUM(BI81:OFFSET(BI81,0,2))+(MONTH(BI$4)=9)*SUM(BI81:OFFSET(BI81,0,1))+(MONTH(BI$4)=12)*SUM(BI81:OFFSET(BI81,0,0))</f>
        <v>0</v>
      </c>
      <c r="BJ88" s="10">
        <f ca="1">(MONTH(BJ$4)=3)*SUM(BJ81:OFFSET(BJ81,0,3))+(MONTH(BJ$4)=6)*SUM(BJ81:OFFSET(BJ81,0,2))+(MONTH(BJ$4)=9)*SUM(BJ81:OFFSET(BJ81,0,1))+(MONTH(BJ$4)=12)*SUM(BJ81:OFFSET(BJ81,0,0))</f>
        <v>0</v>
      </c>
      <c r="BK88" s="10">
        <f ca="1">(MONTH(BK$4)=3)*SUM(BK81:OFFSET(BK81,0,3))+(MONTH(BK$4)=6)*SUM(BK81:OFFSET(BK81,0,2))+(MONTH(BK$4)=9)*SUM(BK81:OFFSET(BK81,0,1))+(MONTH(BK$4)=12)*SUM(BK81:OFFSET(BK81,0,0))</f>
        <v>0</v>
      </c>
      <c r="BL88" s="10">
        <f ca="1">(MONTH(BL$4)=3)*SUM(BL81:OFFSET(BL81,0,3))+(MONTH(BL$4)=6)*SUM(BL81:OFFSET(BL81,0,2))+(MONTH(BL$4)=9)*SUM(BL81:OFFSET(BL81,0,1))+(MONTH(BL$4)=12)*SUM(BL81:OFFSET(BL81,0,0))</f>
        <v>0</v>
      </c>
      <c r="BM88" s="10">
        <f ca="1">(MONTH(BM$4)=3)*SUM(BM81:OFFSET(BM81,0,3))+(MONTH(BM$4)=6)*SUM(BM81:OFFSET(BM81,0,2))+(MONTH(BM$4)=9)*SUM(BM81:OFFSET(BM81,0,1))+(MONTH(BM$4)=12)*SUM(BM81:OFFSET(BM81,0,0))</f>
        <v>0</v>
      </c>
      <c r="BN88" s="10">
        <f ca="1">(MONTH(BN$4)=3)*SUM(BN81:OFFSET(BN81,0,3))+(MONTH(BN$4)=6)*SUM(BN81:OFFSET(BN81,0,2))+(MONTH(BN$4)=9)*SUM(BN81:OFFSET(BN81,0,1))+(MONTH(BN$4)=12)*SUM(BN81:OFFSET(BN81,0,0))</f>
        <v>0</v>
      </c>
      <c r="BO88" s="10">
        <f ca="1">(MONTH(BO$4)=3)*SUM(BO81:OFFSET(BO81,0,3))+(MONTH(BO$4)=6)*SUM(BO81:OFFSET(BO81,0,2))+(MONTH(BO$4)=9)*SUM(BO81:OFFSET(BO81,0,1))+(MONTH(BO$4)=12)*SUM(BO81:OFFSET(BO81,0,0))</f>
        <v>0</v>
      </c>
      <c r="BP88" s="10">
        <f ca="1">(MONTH(BP$4)=3)*SUM(BP81:OFFSET(BP81,0,3))+(MONTH(BP$4)=6)*SUM(BP81:OFFSET(BP81,0,2))+(MONTH(BP$4)=9)*SUM(BP81:OFFSET(BP81,0,1))+(MONTH(BP$4)=12)*SUM(BP81:OFFSET(BP81,0,0))</f>
        <v>0</v>
      </c>
      <c r="BQ88" s="10">
        <f ca="1">(MONTH(BQ$4)=3)*SUM(BQ81:OFFSET(BQ81,0,3))+(MONTH(BQ$4)=6)*SUM(BQ81:OFFSET(BQ81,0,2))+(MONTH(BQ$4)=9)*SUM(BQ81:OFFSET(BQ81,0,1))+(MONTH(BQ$4)=12)*SUM(BQ81:OFFSET(BQ81,0,0))</f>
        <v>0</v>
      </c>
      <c r="BR88" s="10">
        <f ca="1">(MONTH(BR$4)=3)*SUM(BR81:OFFSET(BR81,0,3))+(MONTH(BR$4)=6)*SUM(BR81:OFFSET(BR81,0,2))+(MONTH(BR$4)=9)*SUM(BR81:OFFSET(BR81,0,1))+(MONTH(BR$4)=12)*SUM(BR81:OFFSET(BR81,0,0))</f>
        <v>0</v>
      </c>
      <c r="BS88" s="10">
        <f ca="1">(MONTH(BS$4)=3)*SUM(BS81:OFFSET(BS81,0,3))+(MONTH(BS$4)=6)*SUM(BS81:OFFSET(BS81,0,2))+(MONTH(BS$4)=9)*SUM(BS81:OFFSET(BS81,0,1))+(MONTH(BS$4)=12)*SUM(BS81:OFFSET(BS81,0,0))</f>
        <v>0</v>
      </c>
      <c r="BT88" s="10">
        <f ca="1">(MONTH(BT$4)=3)*SUM(BT81:OFFSET(BT81,0,3))+(MONTH(BT$4)=6)*SUM(BT81:OFFSET(BT81,0,2))+(MONTH(BT$4)=9)*SUM(BT81:OFFSET(BT81,0,1))+(MONTH(BT$4)=12)*SUM(BT81:OFFSET(BT81,0,0))</f>
        <v>0</v>
      </c>
      <c r="BU88" s="10">
        <f ca="1">(MONTH(BU$4)=3)*SUM(BU81:OFFSET(BU81,0,3))+(MONTH(BU$4)=6)*SUM(BU81:OFFSET(BU81,0,2))+(MONTH(BU$4)=9)*SUM(BU81:OFFSET(BU81,0,1))+(MONTH(BU$4)=12)*SUM(BU81:OFFSET(BU81,0,0))</f>
        <v>0</v>
      </c>
      <c r="BV88" s="10">
        <f ca="1">(MONTH(BV$4)=3)*SUM(BV81:OFFSET(BV81,0,3))+(MONTH(BV$4)=6)*SUM(BV81:OFFSET(BV81,0,2))+(MONTH(BV$4)=9)*SUM(BV81:OFFSET(BV81,0,1))+(MONTH(BV$4)=12)*SUM(BV81:OFFSET(BV81,0,0))</f>
        <v>0</v>
      </c>
      <c r="BW88" s="10">
        <f ca="1">(MONTH(BW$4)=3)*SUM(BW81:OFFSET(BW81,0,3))+(MONTH(BW$4)=6)*SUM(BW81:OFFSET(BW81,0,2))+(MONTH(BW$4)=9)*SUM(BW81:OFFSET(BW81,0,1))+(MONTH(BW$4)=12)*SUM(BW81:OFFSET(BW81,0,0))</f>
        <v>0</v>
      </c>
      <c r="BX88" s="10">
        <f ca="1">(MONTH(BX$4)=3)*SUM(BX81:OFFSET(BX81,0,3))+(MONTH(BX$4)=6)*SUM(BX81:OFFSET(BX81,0,2))+(MONTH(BX$4)=9)*SUM(BX81:OFFSET(BX81,0,1))+(MONTH(BX$4)=12)*SUM(BX81:OFFSET(BX81,0,0))</f>
        <v>0</v>
      </c>
      <c r="BY88" s="10">
        <f ca="1">(MONTH(BY$4)=3)*SUM(BY81:OFFSET(BY81,0,3))+(MONTH(BY$4)=6)*SUM(BY81:OFFSET(BY81,0,2))+(MONTH(BY$4)=9)*SUM(BY81:OFFSET(BY81,0,1))+(MONTH(BY$4)=12)*SUM(BY81:OFFSET(BY81,0,0))</f>
        <v>0</v>
      </c>
      <c r="BZ88" s="10">
        <f ca="1">(MONTH(BZ$4)=3)*SUM(BZ81:OFFSET(BZ81,0,3))+(MONTH(BZ$4)=6)*SUM(BZ81:OFFSET(BZ81,0,2))+(MONTH(BZ$4)=9)*SUM(BZ81:OFFSET(BZ81,0,1))+(MONTH(BZ$4)=12)*SUM(BZ81:OFFSET(BZ81,0,0))</f>
        <v>0</v>
      </c>
      <c r="CA88" s="10">
        <f ca="1">(MONTH(CA$4)=3)*SUM(CA81:OFFSET(CA81,0,3))+(MONTH(CA$4)=6)*SUM(CA81:OFFSET(CA81,0,2))+(MONTH(CA$4)=9)*SUM(CA81:OFFSET(CA81,0,1))+(MONTH(CA$4)=12)*SUM(CA81:OFFSET(CA81,0,0))</f>
        <v>0</v>
      </c>
      <c r="CB88" s="10">
        <f ca="1">(MONTH(CB$4)=3)*SUM(CB81:OFFSET(CB81,0,3))+(MONTH(CB$4)=6)*SUM(CB81:OFFSET(CB81,0,2))+(MONTH(CB$4)=9)*SUM(CB81:OFFSET(CB81,0,1))+(MONTH(CB$4)=12)*SUM(CB81:OFFSET(CB81,0,0))</f>
        <v>0</v>
      </c>
      <c r="CC88" s="10">
        <f ca="1">(MONTH(CC$4)=3)*SUM(CC81:OFFSET(CC81,0,3))+(MONTH(CC$4)=6)*SUM(CC81:OFFSET(CC81,0,2))+(MONTH(CC$4)=9)*SUM(CC81:OFFSET(CC81,0,1))+(MONTH(CC$4)=12)*SUM(CC81:OFFSET(CC81,0,0))</f>
        <v>0</v>
      </c>
      <c r="CD88" s="10">
        <f ca="1">(MONTH(CD$4)=3)*SUM(CD81:OFFSET(CD81,0,3))+(MONTH(CD$4)=6)*SUM(CD81:OFFSET(CD81,0,2))+(MONTH(CD$4)=9)*SUM(CD81:OFFSET(CD81,0,1))+(MONTH(CD$4)=12)*SUM(CD81:OFFSET(CD81,0,0))</f>
        <v>0</v>
      </c>
      <c r="CE88" s="10">
        <f ca="1">(MONTH(CE$4)=3)*SUM(CE81:OFFSET(CE81,0,3))+(MONTH(CE$4)=6)*SUM(CE81:OFFSET(CE81,0,2))+(MONTH(CE$4)=9)*SUM(CE81:OFFSET(CE81,0,1))+(MONTH(CE$4)=12)*SUM(CE81:OFFSET(CE81,0,0))</f>
        <v>0</v>
      </c>
      <c r="CF88" s="10">
        <f ca="1">(MONTH(CF$4)=3)*SUM(CF81:OFFSET(CF81,0,3))+(MONTH(CF$4)=6)*SUM(CF81:OFFSET(CF81,0,2))+(MONTH(CF$4)=9)*SUM(CF81:OFFSET(CF81,0,1))+(MONTH(CF$4)=12)*SUM(CF81:OFFSET(CF81,0,0))</f>
        <v>0</v>
      </c>
      <c r="CG88" s="10">
        <f ca="1">(MONTH(CG$4)=3)*SUM(CG81:OFFSET(CG81,0,3))+(MONTH(CG$4)=6)*SUM(CG81:OFFSET(CG81,0,2))+(MONTH(CG$4)=9)*SUM(CG81:OFFSET(CG81,0,1))+(MONTH(CG$4)=12)*SUM(CG81:OFFSET(CG81,0,0))</f>
        <v>0</v>
      </c>
      <c r="CH88" s="10">
        <f ca="1">(MONTH(CH$4)=3)*SUM(CH81:OFFSET(CH81,0,3))+(MONTH(CH$4)=6)*SUM(CH81:OFFSET(CH81,0,2))+(MONTH(CH$4)=9)*SUM(CH81:OFFSET(CH81,0,1))+(MONTH(CH$4)=12)*SUM(CH81:OFFSET(CH81,0,0))</f>
        <v>0</v>
      </c>
      <c r="CI88" s="10">
        <f ca="1">(MONTH(CI$4)=3)*SUM(CI81:OFFSET(CI81,0,3))+(MONTH(CI$4)=6)*SUM(CI81:OFFSET(CI81,0,2))+(MONTH(CI$4)=9)*SUM(CI81:OFFSET(CI81,0,1))+(MONTH(CI$4)=12)*SUM(CI81:OFFSET(CI81,0,0))</f>
        <v>0</v>
      </c>
      <c r="CJ88" s="10">
        <f ca="1">(MONTH(CJ$4)=3)*SUM(CJ81:OFFSET(CJ81,0,3))+(MONTH(CJ$4)=6)*SUM(CJ81:OFFSET(CJ81,0,2))+(MONTH(CJ$4)=9)*SUM(CJ81:OFFSET(CJ81,0,1))+(MONTH(CJ$4)=12)*SUM(CJ81:OFFSET(CJ81,0,0))</f>
        <v>0</v>
      </c>
      <c r="CK88" s="10">
        <f ca="1">(MONTH(CK$4)=3)*SUM(CK81:OFFSET(CK81,0,3))+(MONTH(CK$4)=6)*SUM(CK81:OFFSET(CK81,0,2))+(MONTH(CK$4)=9)*SUM(CK81:OFFSET(CK81,0,1))+(MONTH(CK$4)=12)*SUM(CK81:OFFSET(CK81,0,0))</f>
        <v>0</v>
      </c>
      <c r="CL88" s="10">
        <f ca="1">(MONTH(CL$4)=3)*SUM(CL81:OFFSET(CL81,0,3))+(MONTH(CL$4)=6)*SUM(CL81:OFFSET(CL81,0,2))+(MONTH(CL$4)=9)*SUM(CL81:OFFSET(CL81,0,1))+(MONTH(CL$4)=12)*SUM(CL81:OFFSET(CL81,0,0))</f>
        <v>0</v>
      </c>
      <c r="CM88" s="10">
        <f ca="1">(MONTH(CM$4)=3)*SUM(CM81:OFFSET(CM81,0,3))+(MONTH(CM$4)=6)*SUM(CM81:OFFSET(CM81,0,2))+(MONTH(CM$4)=9)*SUM(CM81:OFFSET(CM81,0,1))+(MONTH(CM$4)=12)*SUM(CM81:OFFSET(CM81,0,0))</f>
        <v>0</v>
      </c>
      <c r="CN88" s="10">
        <f ca="1">(MONTH(CN$4)=3)*SUM(CN81:OFFSET(CN81,0,3))+(MONTH(CN$4)=6)*SUM(CN81:OFFSET(CN81,0,2))+(MONTH(CN$4)=9)*SUM(CN81:OFFSET(CN81,0,1))+(MONTH(CN$4)=12)*SUM(CN81:OFFSET(CN81,0,0))</f>
        <v>0</v>
      </c>
      <c r="CO88" s="10">
        <f ca="1">(MONTH(CO$4)=3)*SUM(CO81:OFFSET(CO81,0,3))+(MONTH(CO$4)=6)*SUM(CO81:OFFSET(CO81,0,2))+(MONTH(CO$4)=9)*SUM(CO81:OFFSET(CO81,0,1))+(MONTH(CO$4)=12)*SUM(CO81:OFFSET(CO81,0,0))</f>
        <v>0</v>
      </c>
      <c r="CP88" s="10">
        <f ca="1">(MONTH(CP$4)=3)*SUM(CP81:OFFSET(CP81,0,3))+(MONTH(CP$4)=6)*SUM(CP81:OFFSET(CP81,0,2))+(MONTH(CP$4)=9)*SUM(CP81:OFFSET(CP81,0,1))+(MONTH(CP$4)=12)*SUM(CP81:OFFSET(CP81,0,0))</f>
        <v>0</v>
      </c>
      <c r="CQ88" s="10">
        <f ca="1">(MONTH(CQ$4)=3)*SUM(CQ81:OFFSET(CQ81,0,3))+(MONTH(CQ$4)=6)*SUM(CQ81:OFFSET(CQ81,0,2))+(MONTH(CQ$4)=9)*SUM(CQ81:OFFSET(CQ81,0,1))+(MONTH(CQ$4)=12)*SUM(CQ81:OFFSET(CQ81,0,0))</f>
        <v>0</v>
      </c>
      <c r="CR88" s="10">
        <f ca="1">(MONTH(CR$4)=3)*SUM(CR81:OFFSET(CR81,0,3))+(MONTH(CR$4)=6)*SUM(CR81:OFFSET(CR81,0,2))+(MONTH(CR$4)=9)*SUM(CR81:OFFSET(CR81,0,1))+(MONTH(CR$4)=12)*SUM(CR81:OFFSET(CR81,0,0))</f>
        <v>0</v>
      </c>
      <c r="CS88" s="10">
        <f ca="1">(MONTH(CS$4)=3)*SUM(CS81:OFFSET(CS81,0,3))+(MONTH(CS$4)=6)*SUM(CS81:OFFSET(CS81,0,2))+(MONTH(CS$4)=9)*SUM(CS81:OFFSET(CS81,0,1))+(MONTH(CS$4)=12)*SUM(CS81:OFFSET(CS81,0,0))</f>
        <v>0</v>
      </c>
      <c r="CT88" s="10">
        <f ca="1">(MONTH(CT$4)=3)*SUM(CT81:OFFSET(CT81,0,3))+(MONTH(CT$4)=6)*SUM(CT81:OFFSET(CT81,0,2))+(MONTH(CT$4)=9)*SUM(CT81:OFFSET(CT81,0,1))+(MONTH(CT$4)=12)*SUM(CT81:OFFSET(CT81,0,0))</f>
        <v>0</v>
      </c>
      <c r="CU88" s="10">
        <f ca="1">(MONTH(CU$4)=3)*SUM(CU81:OFFSET(CU81,0,3))+(MONTH(CU$4)=6)*SUM(CU81:OFFSET(CU81,0,2))+(MONTH(CU$4)=9)*SUM(CU81:OFFSET(CU81,0,1))+(MONTH(CU$4)=12)*SUM(CU81:OFFSET(CU81,0,0))</f>
        <v>0</v>
      </c>
      <c r="CV88" s="10">
        <f ca="1">(MONTH(CV$4)=3)*SUM(CV81:OFFSET(CV81,0,3))+(MONTH(CV$4)=6)*SUM(CV81:OFFSET(CV81,0,2))+(MONTH(CV$4)=9)*SUM(CV81:OFFSET(CV81,0,1))+(MONTH(CV$4)=12)*SUM(CV81:OFFSET(CV81,0,0))</f>
        <v>0</v>
      </c>
      <c r="CW88" s="10">
        <f ca="1">(MONTH(CW$4)=3)*SUM(CW81:OFFSET(CW81,0,3))+(MONTH(CW$4)=6)*SUM(CW81:OFFSET(CW81,0,2))+(MONTH(CW$4)=9)*SUM(CW81:OFFSET(CW81,0,1))+(MONTH(CW$4)=12)*SUM(CW81:OFFSET(CW81,0,0))</f>
        <v>0</v>
      </c>
      <c r="CX88" s="10">
        <f ca="1">(MONTH(CX$4)=3)*SUM(CX81:OFFSET(CX81,0,3))+(MONTH(CX$4)=6)*SUM(CX81:OFFSET(CX81,0,2))+(MONTH(CX$4)=9)*SUM(CX81:OFFSET(CX81,0,1))+(MONTH(CX$4)=12)*SUM(CX81:OFFSET(CX81,0,0))</f>
        <v>0</v>
      </c>
      <c r="CY88" s="10">
        <f ca="1">(MONTH(CY$4)=3)*SUM(CY81:OFFSET(CY81,0,3))+(MONTH(CY$4)=6)*SUM(CY81:OFFSET(CY81,0,2))+(MONTH(CY$4)=9)*SUM(CY81:OFFSET(CY81,0,1))+(MONTH(CY$4)=12)*SUM(CY81:OFFSET(CY81,0,0))</f>
        <v>0</v>
      </c>
      <c r="CZ88" s="10">
        <f ca="1">(MONTH(CZ$4)=3)*SUM(CZ81:OFFSET(CZ81,0,3))+(MONTH(CZ$4)=6)*SUM(CZ81:OFFSET(CZ81,0,2))+(MONTH(CZ$4)=9)*SUM(CZ81:OFFSET(CZ81,0,1))+(MONTH(CZ$4)=12)*SUM(CZ81:OFFSET(CZ81,0,0))</f>
        <v>0</v>
      </c>
      <c r="DA88" s="10">
        <f ca="1">(MONTH(DA$4)=3)*SUM(DA81:OFFSET(DA81,0,3))+(MONTH(DA$4)=6)*SUM(DA81:OFFSET(DA81,0,2))+(MONTH(DA$4)=9)*SUM(DA81:OFFSET(DA81,0,1))+(MONTH(DA$4)=12)*SUM(DA81:OFFSET(DA81,0,0))</f>
        <v>0</v>
      </c>
      <c r="DB88" s="10">
        <f ca="1">(MONTH(DB$4)=3)*SUM(DB81:OFFSET(DB81,0,3))+(MONTH(DB$4)=6)*SUM(DB81:OFFSET(DB81,0,2))+(MONTH(DB$4)=9)*SUM(DB81:OFFSET(DB81,0,1))+(MONTH(DB$4)=12)*SUM(DB81:OFFSET(DB81,0,0))</f>
        <v>0</v>
      </c>
      <c r="DC88" s="10">
        <f ca="1">(MONTH(DC$4)=3)*SUM(DC81:OFFSET(DC81,0,3))+(MONTH(DC$4)=6)*SUM(DC81:OFFSET(DC81,0,2))+(MONTH(DC$4)=9)*SUM(DC81:OFFSET(DC81,0,1))+(MONTH(DC$4)=12)*SUM(DC81:OFFSET(DC81,0,0))</f>
        <v>0</v>
      </c>
      <c r="DD88" s="10">
        <f ca="1">(MONTH(DD$4)=3)*SUM(DD81:OFFSET(DD81,0,3))+(MONTH(DD$4)=6)*SUM(DD81:OFFSET(DD81,0,2))+(MONTH(DD$4)=9)*SUM(DD81:OFFSET(DD81,0,1))+(MONTH(DD$4)=12)*SUM(DD81:OFFSET(DD81,0,0))</f>
        <v>0</v>
      </c>
      <c r="DE88" s="10">
        <f ca="1">(MONTH(DE$4)=3)*SUM(DE81:OFFSET(DE81,0,3))+(MONTH(DE$4)=6)*SUM(DE81:OFFSET(DE81,0,2))+(MONTH(DE$4)=9)*SUM(DE81:OFFSET(DE81,0,1))+(MONTH(DE$4)=12)*SUM(DE81:OFFSET(DE81,0,0))</f>
        <v>0</v>
      </c>
      <c r="DF88" s="10">
        <f ca="1">(MONTH(DF$4)=3)*SUM(DF81:OFFSET(DF81,0,3))+(MONTH(DF$4)=6)*SUM(DF81:OFFSET(DF81,0,2))+(MONTH(DF$4)=9)*SUM(DF81:OFFSET(DF81,0,1))+(MONTH(DF$4)=12)*SUM(DF81:OFFSET(DF81,0,0))</f>
        <v>0</v>
      </c>
      <c r="DG88" s="10">
        <f ca="1">(MONTH(DG$4)=3)*SUM(DG81:OFFSET(DG81,0,3))+(MONTH(DG$4)=6)*SUM(DG81:OFFSET(DG81,0,2))+(MONTH(DG$4)=9)*SUM(DG81:OFFSET(DG81,0,1))+(MONTH(DG$4)=12)*SUM(DG81:OFFSET(DG81,0,0))</f>
        <v>0</v>
      </c>
      <c r="DH88" s="10">
        <f ca="1">(MONTH(DH$4)=3)*SUM(DH81:OFFSET(DH81,0,3))+(MONTH(DH$4)=6)*SUM(DH81:OFFSET(DH81,0,2))+(MONTH(DH$4)=9)*SUM(DH81:OFFSET(DH81,0,1))+(MONTH(DH$4)=12)*SUM(DH81:OFFSET(DH81,0,0))</f>
        <v>0</v>
      </c>
      <c r="DI88" s="10">
        <f ca="1">(MONTH(DI$4)=3)*SUM(DI81:OFFSET(DI81,0,3))+(MONTH(DI$4)=6)*SUM(DI81:OFFSET(DI81,0,2))+(MONTH(DI$4)=9)*SUM(DI81:OFFSET(DI81,0,1))+(MONTH(DI$4)=12)*SUM(DI81:OFFSET(DI81,0,0))</f>
        <v>0</v>
      </c>
      <c r="DJ88" s="10">
        <f ca="1">(MONTH(DJ$4)=3)*SUM(DJ81:OFFSET(DJ81,0,3))+(MONTH(DJ$4)=6)*SUM(DJ81:OFFSET(DJ81,0,2))+(MONTH(DJ$4)=9)*SUM(DJ81:OFFSET(DJ81,0,1))+(MONTH(DJ$4)=12)*SUM(DJ81:OFFSET(DJ81,0,0))</f>
        <v>0</v>
      </c>
      <c r="DK88" s="10">
        <f ca="1">(MONTH(DK$4)=3)*SUM(DK81:OFFSET(DK81,0,3))+(MONTH(DK$4)=6)*SUM(DK81:OFFSET(DK81,0,2))+(MONTH(DK$4)=9)*SUM(DK81:OFFSET(DK81,0,1))+(MONTH(DK$4)=12)*SUM(DK81:OFFSET(DK81,0,0))</f>
        <v>0</v>
      </c>
      <c r="DL88" s="10">
        <f ca="1">(MONTH(DL$4)=3)*SUM(DL81:OFFSET(DL81,0,3))+(MONTH(DL$4)=6)*SUM(DL81:OFFSET(DL81,0,2))+(MONTH(DL$4)=9)*SUM(DL81:OFFSET(DL81,0,1))+(MONTH(DL$4)=12)*SUM(DL81:OFFSET(DL81,0,0))</f>
        <v>0</v>
      </c>
      <c r="DM88" s="10">
        <f ca="1">(MONTH(DM$4)=3)*SUM(DM81:OFFSET(DM81,0,3))+(MONTH(DM$4)=6)*SUM(DM81:OFFSET(DM81,0,2))+(MONTH(DM$4)=9)*SUM(DM81:OFFSET(DM81,0,1))+(MONTH(DM$4)=12)*SUM(DM81:OFFSET(DM81,0,0))</f>
        <v>0</v>
      </c>
      <c r="DN88" s="10">
        <f ca="1">(MONTH(DN$4)=3)*SUM(DN81:OFFSET(DN81,0,3))+(MONTH(DN$4)=6)*SUM(DN81:OFFSET(DN81,0,2))+(MONTH(DN$4)=9)*SUM(DN81:OFFSET(DN81,0,1))+(MONTH(DN$4)=12)*SUM(DN81:OFFSET(DN81,0,0))</f>
        <v>0</v>
      </c>
      <c r="DO88" s="10">
        <f ca="1">(MONTH(DO$4)=3)*SUM(DO81:OFFSET(DO81,0,3))+(MONTH(DO$4)=6)*SUM(DO81:OFFSET(DO81,0,2))+(MONTH(DO$4)=9)*SUM(DO81:OFFSET(DO81,0,1))+(MONTH(DO$4)=12)*SUM(DO81:OFFSET(DO81,0,0))</f>
        <v>0</v>
      </c>
      <c r="DP88" s="10">
        <f ca="1">(MONTH(DP$4)=3)*SUM(DP81:OFFSET(DP81,0,3))+(MONTH(DP$4)=6)*SUM(DP81:OFFSET(DP81,0,2))+(MONTH(DP$4)=9)*SUM(DP81:OFFSET(DP81,0,1))+(MONTH(DP$4)=12)*SUM(DP81:OFFSET(DP81,0,0))</f>
        <v>0</v>
      </c>
      <c r="DQ88" s="10">
        <f ca="1">(MONTH(DQ$4)=3)*SUM(DQ81:OFFSET(DQ81,0,3))+(MONTH(DQ$4)=6)*SUM(DQ81:OFFSET(DQ81,0,2))+(MONTH(DQ$4)=9)*SUM(DQ81:OFFSET(DQ81,0,1))+(MONTH(DQ$4)=12)*SUM(DQ81:OFFSET(DQ81,0,0))</f>
        <v>0</v>
      </c>
      <c r="DR88" s="10">
        <f ca="1">(MONTH(DR$4)=3)*SUM(DR81:OFFSET(DR81,0,3))+(MONTH(DR$4)=6)*SUM(DR81:OFFSET(DR81,0,2))+(MONTH(DR$4)=9)*SUM(DR81:OFFSET(DR81,0,1))+(MONTH(DR$4)=12)*SUM(DR81:OFFSET(DR81,0,0))</f>
        <v>0</v>
      </c>
      <c r="DS88" s="10">
        <f ca="1">(MONTH(DS$4)=3)*SUM(DS81:OFFSET(DS81,0,3))+(MONTH(DS$4)=6)*SUM(DS81:OFFSET(DS81,0,2))+(MONTH(DS$4)=9)*SUM(DS81:OFFSET(DS81,0,1))+(MONTH(DS$4)=12)*SUM(DS81:OFFSET(DS81,0,0))</f>
        <v>0</v>
      </c>
      <c r="DT88" s="10">
        <f ca="1">(MONTH(DT$4)=3)*SUM(DT81:OFFSET(DT81,0,3))+(MONTH(DT$4)=6)*SUM(DT81:OFFSET(DT81,0,2))+(MONTH(DT$4)=9)*SUM(DT81:OFFSET(DT81,0,1))+(MONTH(DT$4)=12)*SUM(DT81:OFFSET(DT81,0,0))</f>
        <v>0</v>
      </c>
      <c r="DU88" s="10">
        <f ca="1">(MONTH(DU$4)=3)*SUM(DU81:OFFSET(DU81,0,3))+(MONTH(DU$4)=6)*SUM(DU81:OFFSET(DU81,0,2))+(MONTH(DU$4)=9)*SUM(DU81:OFFSET(DU81,0,1))+(MONTH(DU$4)=12)*SUM(DU81:OFFSET(DU81,0,0))</f>
        <v>0</v>
      </c>
      <c r="DV88" s="10">
        <f ca="1">(MONTH(DV$4)=3)*SUM(DV81:OFFSET(DV81,0,3))+(MONTH(DV$4)=6)*SUM(DV81:OFFSET(DV81,0,2))+(MONTH(DV$4)=9)*SUM(DV81:OFFSET(DV81,0,1))+(MONTH(DV$4)=12)*SUM(DV81:OFFSET(DV81,0,0))</f>
        <v>0</v>
      </c>
      <c r="DW88" s="10">
        <f ca="1">(MONTH(DW$4)=3)*SUM(DW81:OFFSET(DW81,0,3))+(MONTH(DW$4)=6)*SUM(DW81:OFFSET(DW81,0,2))+(MONTH(DW$4)=9)*SUM(DW81:OFFSET(DW81,0,1))+(MONTH(DW$4)=12)*SUM(DW81:OFFSET(DW81,0,0))</f>
        <v>0</v>
      </c>
      <c r="DX88" s="10">
        <f ca="1">(MONTH(DX$4)=3)*SUM(DX81:OFFSET(DX81,0,3))+(MONTH(DX$4)=6)*SUM(DX81:OFFSET(DX81,0,2))+(MONTH(DX$4)=9)*SUM(DX81:OFFSET(DX81,0,1))+(MONTH(DX$4)=12)*SUM(DX81:OFFSET(DX81,0,0))</f>
        <v>0</v>
      </c>
      <c r="DY88" s="10">
        <f ca="1">(MONTH(DY$4)=3)*SUM(DY81:OFFSET(DY81,0,3))+(MONTH(DY$4)=6)*SUM(DY81:OFFSET(DY81,0,2))+(MONTH(DY$4)=9)*SUM(DY81:OFFSET(DY81,0,1))+(MONTH(DY$4)=12)*SUM(DY81:OFFSET(DY81,0,0))</f>
        <v>0</v>
      </c>
      <c r="DZ88" s="10">
        <f ca="1">(MONTH(DZ$4)=3)*SUM(DZ81:OFFSET(DZ81,0,3))+(MONTH(DZ$4)=6)*SUM(DZ81:OFFSET(DZ81,0,2))+(MONTH(DZ$4)=9)*SUM(DZ81:OFFSET(DZ81,0,1))+(MONTH(DZ$4)=12)*SUM(DZ81:OFFSET(DZ81,0,0))</f>
        <v>0</v>
      </c>
      <c r="EA88" s="10">
        <f ca="1">(MONTH(EA$4)=3)*SUM(EA81:OFFSET(EA81,0,3))+(MONTH(EA$4)=6)*SUM(EA81:OFFSET(EA81,0,2))+(MONTH(EA$4)=9)*SUM(EA81:OFFSET(EA81,0,1))+(MONTH(EA$4)=12)*SUM(EA81:OFFSET(EA81,0,0))</f>
        <v>0</v>
      </c>
      <c r="EB88" s="10">
        <f ca="1">(MONTH(EB$4)=3)*SUM(EB81:OFFSET(EB81,0,3))+(MONTH(EB$4)=6)*SUM(EB81:OFFSET(EB81,0,2))+(MONTH(EB$4)=9)*SUM(EB81:OFFSET(EB81,0,1))+(MONTH(EB$4)=12)*SUM(EB81:OFFSET(EB81,0,0))</f>
        <v>0</v>
      </c>
      <c r="EC88" s="10">
        <f ca="1">(MONTH(EC$4)=3)*SUM(EC81:OFFSET(EC81,0,3))+(MONTH(EC$4)=6)*SUM(EC81:OFFSET(EC81,0,2))+(MONTH(EC$4)=9)*SUM(EC81:OFFSET(EC81,0,1))+(MONTH(EC$4)=12)*SUM(EC81:OFFSET(EC81,0,0))</f>
        <v>0</v>
      </c>
      <c r="ED88" s="10">
        <f ca="1">(MONTH(ED$4)=3)*SUM(ED81:OFFSET(ED81,0,3))+(MONTH(ED$4)=6)*SUM(ED81:OFFSET(ED81,0,2))+(MONTH(ED$4)=9)*SUM(ED81:OFFSET(ED81,0,1))+(MONTH(ED$4)=12)*SUM(ED81:OFFSET(ED81,0,0))</f>
        <v>0</v>
      </c>
      <c r="EE88" s="10">
        <f ca="1">(MONTH(EE$4)=3)*SUM(EE81:OFFSET(EE81,0,3))+(MONTH(EE$4)=6)*SUM(EE81:OFFSET(EE81,0,2))+(MONTH(EE$4)=9)*SUM(EE81:OFFSET(EE81,0,1))+(MONTH(EE$4)=12)*SUM(EE81:OFFSET(EE81,0,0))</f>
        <v>0</v>
      </c>
      <c r="EF88" s="10">
        <f ca="1">(MONTH(EF$4)=3)*SUM(EF81:OFFSET(EF81,0,3))+(MONTH(EF$4)=6)*SUM(EF81:OFFSET(EF81,0,2))+(MONTH(EF$4)=9)*SUM(EF81:OFFSET(EF81,0,1))+(MONTH(EF$4)=12)*SUM(EF81:OFFSET(EF81,0,0))</f>
        <v>0</v>
      </c>
      <c r="EG88" s="10">
        <f ca="1">(MONTH(EG$4)=3)*SUM(EG81:OFFSET(EG81,0,3))+(MONTH(EG$4)=6)*SUM(EG81:OFFSET(EG81,0,2))+(MONTH(EG$4)=9)*SUM(EG81:OFFSET(EG81,0,1))+(MONTH(EG$4)=12)*SUM(EG81:OFFSET(EG81,0,0))</f>
        <v>0</v>
      </c>
      <c r="EH88" s="10">
        <f ca="1">(MONTH(EH$4)=3)*SUM(EH81:OFFSET(EH81,0,3))+(MONTH(EH$4)=6)*SUM(EH81:OFFSET(EH81,0,2))+(MONTH(EH$4)=9)*SUM(EH81:OFFSET(EH81,0,1))+(MONTH(EH$4)=12)*SUM(EH81:OFFSET(EH81,0,0))</f>
        <v>0</v>
      </c>
      <c r="EI88" s="10">
        <f ca="1">(MONTH(EI$4)=3)*SUM(EI81:OFFSET(EI81,0,3))+(MONTH(EI$4)=6)*SUM(EI81:OFFSET(EI81,0,2))+(MONTH(EI$4)=9)*SUM(EI81:OFFSET(EI81,0,1))+(MONTH(EI$4)=12)*SUM(EI81:OFFSET(EI81,0,0))</f>
        <v>0</v>
      </c>
      <c r="EJ88" s="10">
        <f ca="1">(MONTH(EJ$4)=3)*SUM(EJ81:OFFSET(EJ81,0,3))+(MONTH(EJ$4)=6)*SUM(EJ81:OFFSET(EJ81,0,2))+(MONTH(EJ$4)=9)*SUM(EJ81:OFFSET(EJ81,0,1))+(MONTH(EJ$4)=12)*SUM(EJ81:OFFSET(EJ81,0,0))</f>
        <v>0</v>
      </c>
      <c r="EK88" s="10">
        <f ca="1">(MONTH(EK$4)=3)*SUM(EK81:OFFSET(EK81,0,3))+(MONTH(EK$4)=6)*SUM(EK81:OFFSET(EK81,0,2))+(MONTH(EK$4)=9)*SUM(EK81:OFFSET(EK81,0,1))+(MONTH(EK$4)=12)*SUM(EK81:OFFSET(EK81,0,0))</f>
        <v>0</v>
      </c>
      <c r="EL88" s="10">
        <f ca="1">(MONTH(EL$4)=3)*SUM(EL81:OFFSET(EL81,0,3))+(MONTH(EL$4)=6)*SUM(EL81:OFFSET(EL81,0,2))+(MONTH(EL$4)=9)*SUM(EL81:OFFSET(EL81,0,1))+(MONTH(EL$4)=12)*SUM(EL81:OFFSET(EL81,0,0))</f>
        <v>0</v>
      </c>
      <c r="EM88" s="10">
        <f ca="1">(MONTH(EM$4)=3)*SUM(EM81:OFFSET(EM81,0,3))+(MONTH(EM$4)=6)*SUM(EM81:OFFSET(EM81,0,2))+(MONTH(EM$4)=9)*SUM(EM81:OFFSET(EM81,0,1))+(MONTH(EM$4)=12)*SUM(EM81:OFFSET(EM81,0,0))</f>
        <v>0</v>
      </c>
      <c r="EN88" s="10">
        <f ca="1">(MONTH(EN$4)=3)*SUM(EN81:OFFSET(EN81,0,3))+(MONTH(EN$4)=6)*SUM(EN81:OFFSET(EN81,0,2))+(MONTH(EN$4)=9)*SUM(EN81:OFFSET(EN81,0,1))+(MONTH(EN$4)=12)*SUM(EN81:OFFSET(EN81,0,0))</f>
        <v>0</v>
      </c>
      <c r="EO88" s="10">
        <f ca="1">(MONTH(EO$4)=3)*SUM(EO81:OFFSET(EO81,0,3))+(MONTH(EO$4)=6)*SUM(EO81:OFFSET(EO81,0,2))+(MONTH(EO$4)=9)*SUM(EO81:OFFSET(EO81,0,1))+(MONTH(EO$4)=12)*SUM(EO81:OFFSET(EO81,0,0))</f>
        <v>0</v>
      </c>
      <c r="EP88" s="10">
        <f ca="1">(MONTH(EP$4)=3)*SUM(EP81:OFFSET(EP81,0,3))+(MONTH(EP$4)=6)*SUM(EP81:OFFSET(EP81,0,2))+(MONTH(EP$4)=9)*SUM(EP81:OFFSET(EP81,0,1))+(MONTH(EP$4)=12)*SUM(EP81:OFFSET(EP81,0,0))</f>
        <v>0</v>
      </c>
    </row>
    <row r="89" spans="2:146" s="15" customFormat="1" ht="14.1" customHeight="1">
      <c r="B89" s="20" t="s">
        <v>1199</v>
      </c>
      <c r="C89" s="611"/>
      <c r="D89" s="306" t="s">
        <v>97</v>
      </c>
      <c r="E89" s="10">
        <f t="shared" ca="1" si="260"/>
        <v>103738.91029256041</v>
      </c>
      <c r="F89" s="10"/>
      <c r="G89" s="10"/>
      <c r="H89" s="10"/>
      <c r="I89" s="10"/>
      <c r="J89" s="10"/>
      <c r="K89" s="10">
        <f ca="1">(MONTH(K$4)=3)*SUM(K82:OFFSET(K82,0,3))+(MONTH(K$4)=6)*SUM(K82:OFFSET(K82,0,2))+(MONTH(K$4)=9)*SUM(K82:OFFSET(K82,0,1))+(MONTH(K$4)=12)*SUM(K82:OFFSET(K82,0,0))</f>
        <v>0</v>
      </c>
      <c r="L89" s="10">
        <f ca="1">(MONTH(L$4)=3)*SUM(L82:OFFSET(L82,0,3))+(MONTH(L$4)=6)*SUM(L82:OFFSET(L82,0,2))+(MONTH(L$4)=9)*SUM(L82:OFFSET(L82,0,1))+(MONTH(L$4)=12)*SUM(L82:OFFSET(L82,0,0))</f>
        <v>0</v>
      </c>
      <c r="M89" s="10">
        <f ca="1">(MONTH(M$4)=3)*SUM(M82:OFFSET(M82,0,3))+(MONTH(M$4)=6)*SUM(M82:OFFSET(M82,0,2))+(MONTH(M$4)=9)*SUM(M82:OFFSET(M82,0,1))+(MONTH(M$4)=12)*SUM(M82:OFFSET(M82,0,0))</f>
        <v>0</v>
      </c>
      <c r="N89" s="10">
        <f ca="1">(MONTH(N$4)=3)*SUM(N82:OFFSET(N82,0,3))+(MONTH(N$4)=6)*SUM(N82:OFFSET(N82,0,2))+(MONTH(N$4)=9)*SUM(N82:OFFSET(N82,0,1))+(MONTH(N$4)=12)*SUM(N82:OFFSET(N82,0,0))</f>
        <v>0</v>
      </c>
      <c r="O89" s="10">
        <f ca="1">(MONTH(O$4)=3)*SUM(O82:OFFSET(O82,0,3))+(MONTH(O$4)=6)*SUM(O82:OFFSET(O82,0,2))+(MONTH(O$4)=9)*SUM(O82:OFFSET(O82,0,1))+(MONTH(O$4)=12)*SUM(O82:OFFSET(O82,0,0))</f>
        <v>35000</v>
      </c>
      <c r="P89" s="10">
        <f ca="1">(MONTH(P$4)=3)*SUM(P82:OFFSET(P82,0,3))+(MONTH(P$4)=6)*SUM(P82:OFFSET(P82,0,2))+(MONTH(P$4)=9)*SUM(P82:OFFSET(P82,0,1))+(MONTH(P$4)=12)*SUM(P82:OFFSET(P82,0,0))</f>
        <v>35000</v>
      </c>
      <c r="Q89" s="10">
        <f ca="1">(MONTH(Q$4)=3)*SUM(Q82:OFFSET(Q82,0,3))+(MONTH(Q$4)=6)*SUM(Q82:OFFSET(Q82,0,2))+(MONTH(Q$4)=9)*SUM(Q82:OFFSET(Q82,0,1))+(MONTH(Q$4)=12)*SUM(Q82:OFFSET(Q82,0,0))</f>
        <v>33738.910292560417</v>
      </c>
      <c r="R89" s="10">
        <f ca="1">(MONTH(R$4)=3)*SUM(R82:OFFSET(R82,0,3))+(MONTH(R$4)=6)*SUM(R82:OFFSET(R82,0,2))+(MONTH(R$4)=9)*SUM(R82:OFFSET(R82,0,1))+(MONTH(R$4)=12)*SUM(R82:OFFSET(R82,0,0))</f>
        <v>0</v>
      </c>
      <c r="S89" s="10">
        <f ca="1">(MONTH(S$4)=3)*SUM(S82:OFFSET(S82,0,3))+(MONTH(S$4)=6)*SUM(S82:OFFSET(S82,0,2))+(MONTH(S$4)=9)*SUM(S82:OFFSET(S82,0,1))+(MONTH(S$4)=12)*SUM(S82:OFFSET(S82,0,0))</f>
        <v>0</v>
      </c>
      <c r="T89" s="10">
        <f ca="1">(MONTH(T$4)=3)*SUM(T82:OFFSET(T82,0,3))+(MONTH(T$4)=6)*SUM(T82:OFFSET(T82,0,2))+(MONTH(T$4)=9)*SUM(T82:OFFSET(T82,0,1))+(MONTH(T$4)=12)*SUM(T82:OFFSET(T82,0,0))</f>
        <v>0</v>
      </c>
      <c r="U89" s="10">
        <f ca="1">(MONTH(U$4)=3)*SUM(U82:OFFSET(U82,0,3))+(MONTH(U$4)=6)*SUM(U82:OFFSET(U82,0,2))+(MONTH(U$4)=9)*SUM(U82:OFFSET(U82,0,1))+(MONTH(U$4)=12)*SUM(U82:OFFSET(U82,0,0))</f>
        <v>0</v>
      </c>
      <c r="V89" s="10">
        <f ca="1">(MONTH(V$4)=3)*SUM(V82:OFFSET(V82,0,3))+(MONTH(V$4)=6)*SUM(V82:OFFSET(V82,0,2))+(MONTH(V$4)=9)*SUM(V82:OFFSET(V82,0,1))+(MONTH(V$4)=12)*SUM(V82:OFFSET(V82,0,0))</f>
        <v>0</v>
      </c>
      <c r="W89" s="10">
        <f ca="1">(MONTH(W$4)=3)*SUM(W82:OFFSET(W82,0,3))+(MONTH(W$4)=6)*SUM(W82:OFFSET(W82,0,2))+(MONTH(W$4)=9)*SUM(W82:OFFSET(W82,0,1))+(MONTH(W$4)=12)*SUM(W82:OFFSET(W82,0,0))</f>
        <v>0</v>
      </c>
      <c r="X89" s="10">
        <f ca="1">(MONTH(X$4)=3)*SUM(X82:OFFSET(X82,0,3))+(MONTH(X$4)=6)*SUM(X82:OFFSET(X82,0,2))+(MONTH(X$4)=9)*SUM(X82:OFFSET(X82,0,1))+(MONTH(X$4)=12)*SUM(X82:OFFSET(X82,0,0))</f>
        <v>0</v>
      </c>
      <c r="Y89" s="10">
        <f ca="1">(MONTH(Y$4)=3)*SUM(Y82:OFFSET(Y82,0,3))+(MONTH(Y$4)=6)*SUM(Y82:OFFSET(Y82,0,2))+(MONTH(Y$4)=9)*SUM(Y82:OFFSET(Y82,0,1))+(MONTH(Y$4)=12)*SUM(Y82:OFFSET(Y82,0,0))</f>
        <v>0</v>
      </c>
      <c r="Z89" s="10">
        <f ca="1">(MONTH(Z$4)=3)*SUM(Z82:OFFSET(Z82,0,3))+(MONTH(Z$4)=6)*SUM(Z82:OFFSET(Z82,0,2))+(MONTH(Z$4)=9)*SUM(Z82:OFFSET(Z82,0,1))+(MONTH(Z$4)=12)*SUM(Z82:OFFSET(Z82,0,0))</f>
        <v>0</v>
      </c>
      <c r="AA89" s="10">
        <f ca="1">(MONTH(AA$4)=3)*SUM(AA82:OFFSET(AA82,0,3))+(MONTH(AA$4)=6)*SUM(AA82:OFFSET(AA82,0,2))+(MONTH(AA$4)=9)*SUM(AA82:OFFSET(AA82,0,1))+(MONTH(AA$4)=12)*SUM(AA82:OFFSET(AA82,0,0))</f>
        <v>0</v>
      </c>
      <c r="AB89" s="10">
        <f ca="1">(MONTH(AB$4)=3)*SUM(AB82:OFFSET(AB82,0,3))+(MONTH(AB$4)=6)*SUM(AB82:OFFSET(AB82,0,2))+(MONTH(AB$4)=9)*SUM(AB82:OFFSET(AB82,0,1))+(MONTH(AB$4)=12)*SUM(AB82:OFFSET(AB82,0,0))</f>
        <v>0</v>
      </c>
      <c r="AC89" s="10">
        <f ca="1">(MONTH(AC$4)=3)*SUM(AC82:OFFSET(AC82,0,3))+(MONTH(AC$4)=6)*SUM(AC82:OFFSET(AC82,0,2))+(MONTH(AC$4)=9)*SUM(AC82:OFFSET(AC82,0,1))+(MONTH(AC$4)=12)*SUM(AC82:OFFSET(AC82,0,0))</f>
        <v>0</v>
      </c>
      <c r="AD89" s="10">
        <f ca="1">(MONTH(AD$4)=3)*SUM(AD82:OFFSET(AD82,0,3))+(MONTH(AD$4)=6)*SUM(AD82:OFFSET(AD82,0,2))+(MONTH(AD$4)=9)*SUM(AD82:OFFSET(AD82,0,1))+(MONTH(AD$4)=12)*SUM(AD82:OFFSET(AD82,0,0))</f>
        <v>0</v>
      </c>
      <c r="AE89" s="10">
        <f ca="1">(MONTH(AE$4)=3)*SUM(AE82:OFFSET(AE82,0,3))+(MONTH(AE$4)=6)*SUM(AE82:OFFSET(AE82,0,2))+(MONTH(AE$4)=9)*SUM(AE82:OFFSET(AE82,0,1))+(MONTH(AE$4)=12)*SUM(AE82:OFFSET(AE82,0,0))</f>
        <v>0</v>
      </c>
      <c r="AF89" s="10">
        <f ca="1">(MONTH(AF$4)=3)*SUM(AF82:OFFSET(AF82,0,3))+(MONTH(AF$4)=6)*SUM(AF82:OFFSET(AF82,0,2))+(MONTH(AF$4)=9)*SUM(AF82:OFFSET(AF82,0,1))+(MONTH(AF$4)=12)*SUM(AF82:OFFSET(AF82,0,0))</f>
        <v>0</v>
      </c>
      <c r="AG89" s="10">
        <f ca="1">(MONTH(AG$4)=3)*SUM(AG82:OFFSET(AG82,0,3))+(MONTH(AG$4)=6)*SUM(AG82:OFFSET(AG82,0,2))+(MONTH(AG$4)=9)*SUM(AG82:OFFSET(AG82,0,1))+(MONTH(AG$4)=12)*SUM(AG82:OFFSET(AG82,0,0))</f>
        <v>0</v>
      </c>
      <c r="AH89" s="10">
        <f ca="1">(MONTH(AH$4)=3)*SUM(AH82:OFFSET(AH82,0,3))+(MONTH(AH$4)=6)*SUM(AH82:OFFSET(AH82,0,2))+(MONTH(AH$4)=9)*SUM(AH82:OFFSET(AH82,0,1))+(MONTH(AH$4)=12)*SUM(AH82:OFFSET(AH82,0,0))</f>
        <v>0</v>
      </c>
      <c r="AI89" s="10">
        <f ca="1">(MONTH(AI$4)=3)*SUM(AI82:OFFSET(AI82,0,3))+(MONTH(AI$4)=6)*SUM(AI82:OFFSET(AI82,0,2))+(MONTH(AI$4)=9)*SUM(AI82:OFFSET(AI82,0,1))+(MONTH(AI$4)=12)*SUM(AI82:OFFSET(AI82,0,0))</f>
        <v>0</v>
      </c>
      <c r="AJ89" s="10">
        <f ca="1">(MONTH(AJ$4)=3)*SUM(AJ82:OFFSET(AJ82,0,3))+(MONTH(AJ$4)=6)*SUM(AJ82:OFFSET(AJ82,0,2))+(MONTH(AJ$4)=9)*SUM(AJ82:OFFSET(AJ82,0,1))+(MONTH(AJ$4)=12)*SUM(AJ82:OFFSET(AJ82,0,0))</f>
        <v>0</v>
      </c>
      <c r="AK89" s="10">
        <f ca="1">(MONTH(AK$4)=3)*SUM(AK82:OFFSET(AK82,0,3))+(MONTH(AK$4)=6)*SUM(AK82:OFFSET(AK82,0,2))+(MONTH(AK$4)=9)*SUM(AK82:OFFSET(AK82,0,1))+(MONTH(AK$4)=12)*SUM(AK82:OFFSET(AK82,0,0))</f>
        <v>0</v>
      </c>
      <c r="AL89" s="10">
        <f ca="1">(MONTH(AL$4)=3)*SUM(AL82:OFFSET(AL82,0,3))+(MONTH(AL$4)=6)*SUM(AL82:OFFSET(AL82,0,2))+(MONTH(AL$4)=9)*SUM(AL82:OFFSET(AL82,0,1))+(MONTH(AL$4)=12)*SUM(AL82:OFFSET(AL82,0,0))</f>
        <v>0</v>
      </c>
      <c r="AM89" s="10">
        <f ca="1">(MONTH(AM$4)=3)*SUM(AM82:OFFSET(AM82,0,3))+(MONTH(AM$4)=6)*SUM(AM82:OFFSET(AM82,0,2))+(MONTH(AM$4)=9)*SUM(AM82:OFFSET(AM82,0,1))+(MONTH(AM$4)=12)*SUM(AM82:OFFSET(AM82,0,0))</f>
        <v>0</v>
      </c>
      <c r="AN89" s="10">
        <f ca="1">(MONTH(AN$4)=3)*SUM(AN82:OFFSET(AN82,0,3))+(MONTH(AN$4)=6)*SUM(AN82:OFFSET(AN82,0,2))+(MONTH(AN$4)=9)*SUM(AN82:OFFSET(AN82,0,1))+(MONTH(AN$4)=12)*SUM(AN82:OFFSET(AN82,0,0))</f>
        <v>0</v>
      </c>
      <c r="AO89" s="10">
        <f ca="1">(MONTH(AO$4)=3)*SUM(AO82:OFFSET(AO82,0,3))+(MONTH(AO$4)=6)*SUM(AO82:OFFSET(AO82,0,2))+(MONTH(AO$4)=9)*SUM(AO82:OFFSET(AO82,0,1))+(MONTH(AO$4)=12)*SUM(AO82:OFFSET(AO82,0,0))</f>
        <v>0</v>
      </c>
      <c r="AP89" s="10">
        <f ca="1">(MONTH(AP$4)=3)*SUM(AP82:OFFSET(AP82,0,3))+(MONTH(AP$4)=6)*SUM(AP82:OFFSET(AP82,0,2))+(MONTH(AP$4)=9)*SUM(AP82:OFFSET(AP82,0,1))+(MONTH(AP$4)=12)*SUM(AP82:OFFSET(AP82,0,0))</f>
        <v>0</v>
      </c>
      <c r="AQ89" s="10">
        <f ca="1">(MONTH(AQ$4)=3)*SUM(AQ82:OFFSET(AQ82,0,3))+(MONTH(AQ$4)=6)*SUM(AQ82:OFFSET(AQ82,0,2))+(MONTH(AQ$4)=9)*SUM(AQ82:OFFSET(AQ82,0,1))+(MONTH(AQ$4)=12)*SUM(AQ82:OFFSET(AQ82,0,0))</f>
        <v>0</v>
      </c>
      <c r="AR89" s="10">
        <f ca="1">(MONTH(AR$4)=3)*SUM(AR82:OFFSET(AR82,0,3))+(MONTH(AR$4)=6)*SUM(AR82:OFFSET(AR82,0,2))+(MONTH(AR$4)=9)*SUM(AR82:OFFSET(AR82,0,1))+(MONTH(AR$4)=12)*SUM(AR82:OFFSET(AR82,0,0))</f>
        <v>0</v>
      </c>
      <c r="AS89" s="10">
        <f ca="1">(MONTH(AS$4)=3)*SUM(AS82:OFFSET(AS82,0,3))+(MONTH(AS$4)=6)*SUM(AS82:OFFSET(AS82,0,2))+(MONTH(AS$4)=9)*SUM(AS82:OFFSET(AS82,0,1))+(MONTH(AS$4)=12)*SUM(AS82:OFFSET(AS82,0,0))</f>
        <v>0</v>
      </c>
      <c r="AT89" s="10">
        <f ca="1">(MONTH(AT$4)=3)*SUM(AT82:OFFSET(AT82,0,3))+(MONTH(AT$4)=6)*SUM(AT82:OFFSET(AT82,0,2))+(MONTH(AT$4)=9)*SUM(AT82:OFFSET(AT82,0,1))+(MONTH(AT$4)=12)*SUM(AT82:OFFSET(AT82,0,0))</f>
        <v>0</v>
      </c>
      <c r="AU89" s="10">
        <f ca="1">(MONTH(AU$4)=3)*SUM(AU82:OFFSET(AU82,0,3))+(MONTH(AU$4)=6)*SUM(AU82:OFFSET(AU82,0,2))+(MONTH(AU$4)=9)*SUM(AU82:OFFSET(AU82,0,1))+(MONTH(AU$4)=12)*SUM(AU82:OFFSET(AU82,0,0))</f>
        <v>0</v>
      </c>
      <c r="AV89" s="10">
        <f ca="1">(MONTH(AV$4)=3)*SUM(AV82:OFFSET(AV82,0,3))+(MONTH(AV$4)=6)*SUM(AV82:OFFSET(AV82,0,2))+(MONTH(AV$4)=9)*SUM(AV82:OFFSET(AV82,0,1))+(MONTH(AV$4)=12)*SUM(AV82:OFFSET(AV82,0,0))</f>
        <v>0</v>
      </c>
      <c r="AW89" s="10">
        <f ca="1">(MONTH(AW$4)=3)*SUM(AW82:OFFSET(AW82,0,3))+(MONTH(AW$4)=6)*SUM(AW82:OFFSET(AW82,0,2))+(MONTH(AW$4)=9)*SUM(AW82:OFFSET(AW82,0,1))+(MONTH(AW$4)=12)*SUM(AW82:OFFSET(AW82,0,0))</f>
        <v>0</v>
      </c>
      <c r="AX89" s="10">
        <f ca="1">(MONTH(AX$4)=3)*SUM(AX82:OFFSET(AX82,0,3))+(MONTH(AX$4)=6)*SUM(AX82:OFFSET(AX82,0,2))+(MONTH(AX$4)=9)*SUM(AX82:OFFSET(AX82,0,1))+(MONTH(AX$4)=12)*SUM(AX82:OFFSET(AX82,0,0))</f>
        <v>0</v>
      </c>
      <c r="AY89" s="10">
        <f ca="1">(MONTH(AY$4)=3)*SUM(AY82:OFFSET(AY82,0,3))+(MONTH(AY$4)=6)*SUM(AY82:OFFSET(AY82,0,2))+(MONTH(AY$4)=9)*SUM(AY82:OFFSET(AY82,0,1))+(MONTH(AY$4)=12)*SUM(AY82:OFFSET(AY82,0,0))</f>
        <v>0</v>
      </c>
      <c r="AZ89" s="10">
        <f ca="1">(MONTH(AZ$4)=3)*SUM(AZ82:OFFSET(AZ82,0,3))+(MONTH(AZ$4)=6)*SUM(AZ82:OFFSET(AZ82,0,2))+(MONTH(AZ$4)=9)*SUM(AZ82:OFFSET(AZ82,0,1))+(MONTH(AZ$4)=12)*SUM(AZ82:OFFSET(AZ82,0,0))</f>
        <v>0</v>
      </c>
      <c r="BA89" s="10">
        <f ca="1">(MONTH(BA$4)=3)*SUM(BA82:OFFSET(BA82,0,3))+(MONTH(BA$4)=6)*SUM(BA82:OFFSET(BA82,0,2))+(MONTH(BA$4)=9)*SUM(BA82:OFFSET(BA82,0,1))+(MONTH(BA$4)=12)*SUM(BA82:OFFSET(BA82,0,0))</f>
        <v>0</v>
      </c>
      <c r="BB89" s="10">
        <f ca="1">(MONTH(BB$4)=3)*SUM(BB82:OFFSET(BB82,0,3))+(MONTH(BB$4)=6)*SUM(BB82:OFFSET(BB82,0,2))+(MONTH(BB$4)=9)*SUM(BB82:OFFSET(BB82,0,1))+(MONTH(BB$4)=12)*SUM(BB82:OFFSET(BB82,0,0))</f>
        <v>0</v>
      </c>
      <c r="BC89" s="10">
        <f ca="1">(MONTH(BC$4)=3)*SUM(BC82:OFFSET(BC82,0,3))+(MONTH(BC$4)=6)*SUM(BC82:OFFSET(BC82,0,2))+(MONTH(BC$4)=9)*SUM(BC82:OFFSET(BC82,0,1))+(MONTH(BC$4)=12)*SUM(BC82:OFFSET(BC82,0,0))</f>
        <v>0</v>
      </c>
      <c r="BD89" s="10">
        <f ca="1">(MONTH(BD$4)=3)*SUM(BD82:OFFSET(BD82,0,3))+(MONTH(BD$4)=6)*SUM(BD82:OFFSET(BD82,0,2))+(MONTH(BD$4)=9)*SUM(BD82:OFFSET(BD82,0,1))+(MONTH(BD$4)=12)*SUM(BD82:OFFSET(BD82,0,0))</f>
        <v>0</v>
      </c>
      <c r="BE89" s="10">
        <f ca="1">(MONTH(BE$4)=3)*SUM(BE82:OFFSET(BE82,0,3))+(MONTH(BE$4)=6)*SUM(BE82:OFFSET(BE82,0,2))+(MONTH(BE$4)=9)*SUM(BE82:OFFSET(BE82,0,1))+(MONTH(BE$4)=12)*SUM(BE82:OFFSET(BE82,0,0))</f>
        <v>0</v>
      </c>
      <c r="BF89" s="10">
        <f ca="1">(MONTH(BF$4)=3)*SUM(BF82:OFFSET(BF82,0,3))+(MONTH(BF$4)=6)*SUM(BF82:OFFSET(BF82,0,2))+(MONTH(BF$4)=9)*SUM(BF82:OFFSET(BF82,0,1))+(MONTH(BF$4)=12)*SUM(BF82:OFFSET(BF82,0,0))</f>
        <v>0</v>
      </c>
      <c r="BG89" s="10">
        <f ca="1">(MONTH(BG$4)=3)*SUM(BG82:OFFSET(BG82,0,3))+(MONTH(BG$4)=6)*SUM(BG82:OFFSET(BG82,0,2))+(MONTH(BG$4)=9)*SUM(BG82:OFFSET(BG82,0,1))+(MONTH(BG$4)=12)*SUM(BG82:OFFSET(BG82,0,0))</f>
        <v>0</v>
      </c>
      <c r="BH89" s="10">
        <f ca="1">(MONTH(BH$4)=3)*SUM(BH82:OFFSET(BH82,0,3))+(MONTH(BH$4)=6)*SUM(BH82:OFFSET(BH82,0,2))+(MONTH(BH$4)=9)*SUM(BH82:OFFSET(BH82,0,1))+(MONTH(BH$4)=12)*SUM(BH82:OFFSET(BH82,0,0))</f>
        <v>0</v>
      </c>
      <c r="BI89" s="10">
        <f ca="1">(MONTH(BI$4)=3)*SUM(BI82:OFFSET(BI82,0,3))+(MONTH(BI$4)=6)*SUM(BI82:OFFSET(BI82,0,2))+(MONTH(BI$4)=9)*SUM(BI82:OFFSET(BI82,0,1))+(MONTH(BI$4)=12)*SUM(BI82:OFFSET(BI82,0,0))</f>
        <v>0</v>
      </c>
      <c r="BJ89" s="10">
        <f ca="1">(MONTH(BJ$4)=3)*SUM(BJ82:OFFSET(BJ82,0,3))+(MONTH(BJ$4)=6)*SUM(BJ82:OFFSET(BJ82,0,2))+(MONTH(BJ$4)=9)*SUM(BJ82:OFFSET(BJ82,0,1))+(MONTH(BJ$4)=12)*SUM(BJ82:OFFSET(BJ82,0,0))</f>
        <v>0</v>
      </c>
      <c r="BK89" s="10">
        <f ca="1">(MONTH(BK$4)=3)*SUM(BK82:OFFSET(BK82,0,3))+(MONTH(BK$4)=6)*SUM(BK82:OFFSET(BK82,0,2))+(MONTH(BK$4)=9)*SUM(BK82:OFFSET(BK82,0,1))+(MONTH(BK$4)=12)*SUM(BK82:OFFSET(BK82,0,0))</f>
        <v>0</v>
      </c>
      <c r="BL89" s="10">
        <f ca="1">(MONTH(BL$4)=3)*SUM(BL82:OFFSET(BL82,0,3))+(MONTH(BL$4)=6)*SUM(BL82:OFFSET(BL82,0,2))+(MONTH(BL$4)=9)*SUM(BL82:OFFSET(BL82,0,1))+(MONTH(BL$4)=12)*SUM(BL82:OFFSET(BL82,0,0))</f>
        <v>0</v>
      </c>
      <c r="BM89" s="10">
        <f ca="1">(MONTH(BM$4)=3)*SUM(BM82:OFFSET(BM82,0,3))+(MONTH(BM$4)=6)*SUM(BM82:OFFSET(BM82,0,2))+(MONTH(BM$4)=9)*SUM(BM82:OFFSET(BM82,0,1))+(MONTH(BM$4)=12)*SUM(BM82:OFFSET(BM82,0,0))</f>
        <v>0</v>
      </c>
      <c r="BN89" s="10">
        <f ca="1">(MONTH(BN$4)=3)*SUM(BN82:OFFSET(BN82,0,3))+(MONTH(BN$4)=6)*SUM(BN82:OFFSET(BN82,0,2))+(MONTH(BN$4)=9)*SUM(BN82:OFFSET(BN82,0,1))+(MONTH(BN$4)=12)*SUM(BN82:OFFSET(BN82,0,0))</f>
        <v>0</v>
      </c>
      <c r="BO89" s="10">
        <f ca="1">(MONTH(BO$4)=3)*SUM(BO82:OFFSET(BO82,0,3))+(MONTH(BO$4)=6)*SUM(BO82:OFFSET(BO82,0,2))+(MONTH(BO$4)=9)*SUM(BO82:OFFSET(BO82,0,1))+(MONTH(BO$4)=12)*SUM(BO82:OFFSET(BO82,0,0))</f>
        <v>0</v>
      </c>
      <c r="BP89" s="10">
        <f ca="1">(MONTH(BP$4)=3)*SUM(BP82:OFFSET(BP82,0,3))+(MONTH(BP$4)=6)*SUM(BP82:OFFSET(BP82,0,2))+(MONTH(BP$4)=9)*SUM(BP82:OFFSET(BP82,0,1))+(MONTH(BP$4)=12)*SUM(BP82:OFFSET(BP82,0,0))</f>
        <v>0</v>
      </c>
      <c r="BQ89" s="10">
        <f ca="1">(MONTH(BQ$4)=3)*SUM(BQ82:OFFSET(BQ82,0,3))+(MONTH(BQ$4)=6)*SUM(BQ82:OFFSET(BQ82,0,2))+(MONTH(BQ$4)=9)*SUM(BQ82:OFFSET(BQ82,0,1))+(MONTH(BQ$4)=12)*SUM(BQ82:OFFSET(BQ82,0,0))</f>
        <v>0</v>
      </c>
      <c r="BR89" s="10">
        <f ca="1">(MONTH(BR$4)=3)*SUM(BR82:OFFSET(BR82,0,3))+(MONTH(BR$4)=6)*SUM(BR82:OFFSET(BR82,0,2))+(MONTH(BR$4)=9)*SUM(BR82:OFFSET(BR82,0,1))+(MONTH(BR$4)=12)*SUM(BR82:OFFSET(BR82,0,0))</f>
        <v>0</v>
      </c>
      <c r="BS89" s="10">
        <f ca="1">(MONTH(BS$4)=3)*SUM(BS82:OFFSET(BS82,0,3))+(MONTH(BS$4)=6)*SUM(BS82:OFFSET(BS82,0,2))+(MONTH(BS$4)=9)*SUM(BS82:OFFSET(BS82,0,1))+(MONTH(BS$4)=12)*SUM(BS82:OFFSET(BS82,0,0))</f>
        <v>0</v>
      </c>
      <c r="BT89" s="10">
        <f ca="1">(MONTH(BT$4)=3)*SUM(BT82:OFFSET(BT82,0,3))+(MONTH(BT$4)=6)*SUM(BT82:OFFSET(BT82,0,2))+(MONTH(BT$4)=9)*SUM(BT82:OFFSET(BT82,0,1))+(MONTH(BT$4)=12)*SUM(BT82:OFFSET(BT82,0,0))</f>
        <v>0</v>
      </c>
      <c r="BU89" s="10">
        <f ca="1">(MONTH(BU$4)=3)*SUM(BU82:OFFSET(BU82,0,3))+(MONTH(BU$4)=6)*SUM(BU82:OFFSET(BU82,0,2))+(MONTH(BU$4)=9)*SUM(BU82:OFFSET(BU82,0,1))+(MONTH(BU$4)=12)*SUM(BU82:OFFSET(BU82,0,0))</f>
        <v>0</v>
      </c>
      <c r="BV89" s="10">
        <f ca="1">(MONTH(BV$4)=3)*SUM(BV82:OFFSET(BV82,0,3))+(MONTH(BV$4)=6)*SUM(BV82:OFFSET(BV82,0,2))+(MONTH(BV$4)=9)*SUM(BV82:OFFSET(BV82,0,1))+(MONTH(BV$4)=12)*SUM(BV82:OFFSET(BV82,0,0))</f>
        <v>0</v>
      </c>
      <c r="BW89" s="10">
        <f ca="1">(MONTH(BW$4)=3)*SUM(BW82:OFFSET(BW82,0,3))+(MONTH(BW$4)=6)*SUM(BW82:OFFSET(BW82,0,2))+(MONTH(BW$4)=9)*SUM(BW82:OFFSET(BW82,0,1))+(MONTH(BW$4)=12)*SUM(BW82:OFFSET(BW82,0,0))</f>
        <v>0</v>
      </c>
      <c r="BX89" s="10">
        <f ca="1">(MONTH(BX$4)=3)*SUM(BX82:OFFSET(BX82,0,3))+(MONTH(BX$4)=6)*SUM(BX82:OFFSET(BX82,0,2))+(MONTH(BX$4)=9)*SUM(BX82:OFFSET(BX82,0,1))+(MONTH(BX$4)=12)*SUM(BX82:OFFSET(BX82,0,0))</f>
        <v>0</v>
      </c>
      <c r="BY89" s="10">
        <f ca="1">(MONTH(BY$4)=3)*SUM(BY82:OFFSET(BY82,0,3))+(MONTH(BY$4)=6)*SUM(BY82:OFFSET(BY82,0,2))+(MONTH(BY$4)=9)*SUM(BY82:OFFSET(BY82,0,1))+(MONTH(BY$4)=12)*SUM(BY82:OFFSET(BY82,0,0))</f>
        <v>0</v>
      </c>
      <c r="BZ89" s="10">
        <f ca="1">(MONTH(BZ$4)=3)*SUM(BZ82:OFFSET(BZ82,0,3))+(MONTH(BZ$4)=6)*SUM(BZ82:OFFSET(BZ82,0,2))+(MONTH(BZ$4)=9)*SUM(BZ82:OFFSET(BZ82,0,1))+(MONTH(BZ$4)=12)*SUM(BZ82:OFFSET(BZ82,0,0))</f>
        <v>0</v>
      </c>
      <c r="CA89" s="10">
        <f ca="1">(MONTH(CA$4)=3)*SUM(CA82:OFFSET(CA82,0,3))+(MONTH(CA$4)=6)*SUM(CA82:OFFSET(CA82,0,2))+(MONTH(CA$4)=9)*SUM(CA82:OFFSET(CA82,0,1))+(MONTH(CA$4)=12)*SUM(CA82:OFFSET(CA82,0,0))</f>
        <v>0</v>
      </c>
      <c r="CB89" s="10">
        <f ca="1">(MONTH(CB$4)=3)*SUM(CB82:OFFSET(CB82,0,3))+(MONTH(CB$4)=6)*SUM(CB82:OFFSET(CB82,0,2))+(MONTH(CB$4)=9)*SUM(CB82:OFFSET(CB82,0,1))+(MONTH(CB$4)=12)*SUM(CB82:OFFSET(CB82,0,0))</f>
        <v>0</v>
      </c>
      <c r="CC89" s="10">
        <f ca="1">(MONTH(CC$4)=3)*SUM(CC82:OFFSET(CC82,0,3))+(MONTH(CC$4)=6)*SUM(CC82:OFFSET(CC82,0,2))+(MONTH(CC$4)=9)*SUM(CC82:OFFSET(CC82,0,1))+(MONTH(CC$4)=12)*SUM(CC82:OFFSET(CC82,0,0))</f>
        <v>0</v>
      </c>
      <c r="CD89" s="10">
        <f ca="1">(MONTH(CD$4)=3)*SUM(CD82:OFFSET(CD82,0,3))+(MONTH(CD$4)=6)*SUM(CD82:OFFSET(CD82,0,2))+(MONTH(CD$4)=9)*SUM(CD82:OFFSET(CD82,0,1))+(MONTH(CD$4)=12)*SUM(CD82:OFFSET(CD82,0,0))</f>
        <v>0</v>
      </c>
      <c r="CE89" s="10">
        <f ca="1">(MONTH(CE$4)=3)*SUM(CE82:OFFSET(CE82,0,3))+(MONTH(CE$4)=6)*SUM(CE82:OFFSET(CE82,0,2))+(MONTH(CE$4)=9)*SUM(CE82:OFFSET(CE82,0,1))+(MONTH(CE$4)=12)*SUM(CE82:OFFSET(CE82,0,0))</f>
        <v>0</v>
      </c>
      <c r="CF89" s="10">
        <f ca="1">(MONTH(CF$4)=3)*SUM(CF82:OFFSET(CF82,0,3))+(MONTH(CF$4)=6)*SUM(CF82:OFFSET(CF82,0,2))+(MONTH(CF$4)=9)*SUM(CF82:OFFSET(CF82,0,1))+(MONTH(CF$4)=12)*SUM(CF82:OFFSET(CF82,0,0))</f>
        <v>0</v>
      </c>
      <c r="CG89" s="10">
        <f ca="1">(MONTH(CG$4)=3)*SUM(CG82:OFFSET(CG82,0,3))+(MONTH(CG$4)=6)*SUM(CG82:OFFSET(CG82,0,2))+(MONTH(CG$4)=9)*SUM(CG82:OFFSET(CG82,0,1))+(MONTH(CG$4)=12)*SUM(CG82:OFFSET(CG82,0,0))</f>
        <v>0</v>
      </c>
      <c r="CH89" s="10">
        <f ca="1">(MONTH(CH$4)=3)*SUM(CH82:OFFSET(CH82,0,3))+(MONTH(CH$4)=6)*SUM(CH82:OFFSET(CH82,0,2))+(MONTH(CH$4)=9)*SUM(CH82:OFFSET(CH82,0,1))+(MONTH(CH$4)=12)*SUM(CH82:OFFSET(CH82,0,0))</f>
        <v>0</v>
      </c>
      <c r="CI89" s="10">
        <f ca="1">(MONTH(CI$4)=3)*SUM(CI82:OFFSET(CI82,0,3))+(MONTH(CI$4)=6)*SUM(CI82:OFFSET(CI82,0,2))+(MONTH(CI$4)=9)*SUM(CI82:OFFSET(CI82,0,1))+(MONTH(CI$4)=12)*SUM(CI82:OFFSET(CI82,0,0))</f>
        <v>0</v>
      </c>
      <c r="CJ89" s="10">
        <f ca="1">(MONTH(CJ$4)=3)*SUM(CJ82:OFFSET(CJ82,0,3))+(MONTH(CJ$4)=6)*SUM(CJ82:OFFSET(CJ82,0,2))+(MONTH(CJ$4)=9)*SUM(CJ82:OFFSET(CJ82,0,1))+(MONTH(CJ$4)=12)*SUM(CJ82:OFFSET(CJ82,0,0))</f>
        <v>0</v>
      </c>
      <c r="CK89" s="10">
        <f ca="1">(MONTH(CK$4)=3)*SUM(CK82:OFFSET(CK82,0,3))+(MONTH(CK$4)=6)*SUM(CK82:OFFSET(CK82,0,2))+(MONTH(CK$4)=9)*SUM(CK82:OFFSET(CK82,0,1))+(MONTH(CK$4)=12)*SUM(CK82:OFFSET(CK82,0,0))</f>
        <v>0</v>
      </c>
      <c r="CL89" s="10">
        <f ca="1">(MONTH(CL$4)=3)*SUM(CL82:OFFSET(CL82,0,3))+(MONTH(CL$4)=6)*SUM(CL82:OFFSET(CL82,0,2))+(MONTH(CL$4)=9)*SUM(CL82:OFFSET(CL82,0,1))+(MONTH(CL$4)=12)*SUM(CL82:OFFSET(CL82,0,0))</f>
        <v>0</v>
      </c>
      <c r="CM89" s="10">
        <f ca="1">(MONTH(CM$4)=3)*SUM(CM82:OFFSET(CM82,0,3))+(MONTH(CM$4)=6)*SUM(CM82:OFFSET(CM82,0,2))+(MONTH(CM$4)=9)*SUM(CM82:OFFSET(CM82,0,1))+(MONTH(CM$4)=12)*SUM(CM82:OFFSET(CM82,0,0))</f>
        <v>0</v>
      </c>
      <c r="CN89" s="10">
        <f ca="1">(MONTH(CN$4)=3)*SUM(CN82:OFFSET(CN82,0,3))+(MONTH(CN$4)=6)*SUM(CN82:OFFSET(CN82,0,2))+(MONTH(CN$4)=9)*SUM(CN82:OFFSET(CN82,0,1))+(MONTH(CN$4)=12)*SUM(CN82:OFFSET(CN82,0,0))</f>
        <v>0</v>
      </c>
      <c r="CO89" s="10">
        <f ca="1">(MONTH(CO$4)=3)*SUM(CO82:OFFSET(CO82,0,3))+(MONTH(CO$4)=6)*SUM(CO82:OFFSET(CO82,0,2))+(MONTH(CO$4)=9)*SUM(CO82:OFFSET(CO82,0,1))+(MONTH(CO$4)=12)*SUM(CO82:OFFSET(CO82,0,0))</f>
        <v>0</v>
      </c>
      <c r="CP89" s="10">
        <f ca="1">(MONTH(CP$4)=3)*SUM(CP82:OFFSET(CP82,0,3))+(MONTH(CP$4)=6)*SUM(CP82:OFFSET(CP82,0,2))+(MONTH(CP$4)=9)*SUM(CP82:OFFSET(CP82,0,1))+(MONTH(CP$4)=12)*SUM(CP82:OFFSET(CP82,0,0))</f>
        <v>0</v>
      </c>
      <c r="CQ89" s="10">
        <f ca="1">(MONTH(CQ$4)=3)*SUM(CQ82:OFFSET(CQ82,0,3))+(MONTH(CQ$4)=6)*SUM(CQ82:OFFSET(CQ82,0,2))+(MONTH(CQ$4)=9)*SUM(CQ82:OFFSET(CQ82,0,1))+(MONTH(CQ$4)=12)*SUM(CQ82:OFFSET(CQ82,0,0))</f>
        <v>0</v>
      </c>
      <c r="CR89" s="10">
        <f ca="1">(MONTH(CR$4)=3)*SUM(CR82:OFFSET(CR82,0,3))+(MONTH(CR$4)=6)*SUM(CR82:OFFSET(CR82,0,2))+(MONTH(CR$4)=9)*SUM(CR82:OFFSET(CR82,0,1))+(MONTH(CR$4)=12)*SUM(CR82:OFFSET(CR82,0,0))</f>
        <v>0</v>
      </c>
      <c r="CS89" s="10">
        <f ca="1">(MONTH(CS$4)=3)*SUM(CS82:OFFSET(CS82,0,3))+(MONTH(CS$4)=6)*SUM(CS82:OFFSET(CS82,0,2))+(MONTH(CS$4)=9)*SUM(CS82:OFFSET(CS82,0,1))+(MONTH(CS$4)=12)*SUM(CS82:OFFSET(CS82,0,0))</f>
        <v>0</v>
      </c>
      <c r="CT89" s="10">
        <f ca="1">(MONTH(CT$4)=3)*SUM(CT82:OFFSET(CT82,0,3))+(MONTH(CT$4)=6)*SUM(CT82:OFFSET(CT82,0,2))+(MONTH(CT$4)=9)*SUM(CT82:OFFSET(CT82,0,1))+(MONTH(CT$4)=12)*SUM(CT82:OFFSET(CT82,0,0))</f>
        <v>0</v>
      </c>
      <c r="CU89" s="10">
        <f ca="1">(MONTH(CU$4)=3)*SUM(CU82:OFFSET(CU82,0,3))+(MONTH(CU$4)=6)*SUM(CU82:OFFSET(CU82,0,2))+(MONTH(CU$4)=9)*SUM(CU82:OFFSET(CU82,0,1))+(MONTH(CU$4)=12)*SUM(CU82:OFFSET(CU82,0,0))</f>
        <v>0</v>
      </c>
      <c r="CV89" s="10">
        <f ca="1">(MONTH(CV$4)=3)*SUM(CV82:OFFSET(CV82,0,3))+(MONTH(CV$4)=6)*SUM(CV82:OFFSET(CV82,0,2))+(MONTH(CV$4)=9)*SUM(CV82:OFFSET(CV82,0,1))+(MONTH(CV$4)=12)*SUM(CV82:OFFSET(CV82,0,0))</f>
        <v>0</v>
      </c>
      <c r="CW89" s="10">
        <f ca="1">(MONTH(CW$4)=3)*SUM(CW82:OFFSET(CW82,0,3))+(MONTH(CW$4)=6)*SUM(CW82:OFFSET(CW82,0,2))+(MONTH(CW$4)=9)*SUM(CW82:OFFSET(CW82,0,1))+(MONTH(CW$4)=12)*SUM(CW82:OFFSET(CW82,0,0))</f>
        <v>0</v>
      </c>
      <c r="CX89" s="10">
        <f ca="1">(MONTH(CX$4)=3)*SUM(CX82:OFFSET(CX82,0,3))+(MONTH(CX$4)=6)*SUM(CX82:OFFSET(CX82,0,2))+(MONTH(CX$4)=9)*SUM(CX82:OFFSET(CX82,0,1))+(MONTH(CX$4)=12)*SUM(CX82:OFFSET(CX82,0,0))</f>
        <v>0</v>
      </c>
      <c r="CY89" s="10">
        <f ca="1">(MONTH(CY$4)=3)*SUM(CY82:OFFSET(CY82,0,3))+(MONTH(CY$4)=6)*SUM(CY82:OFFSET(CY82,0,2))+(MONTH(CY$4)=9)*SUM(CY82:OFFSET(CY82,0,1))+(MONTH(CY$4)=12)*SUM(CY82:OFFSET(CY82,0,0))</f>
        <v>0</v>
      </c>
      <c r="CZ89" s="10">
        <f ca="1">(MONTH(CZ$4)=3)*SUM(CZ82:OFFSET(CZ82,0,3))+(MONTH(CZ$4)=6)*SUM(CZ82:OFFSET(CZ82,0,2))+(MONTH(CZ$4)=9)*SUM(CZ82:OFFSET(CZ82,0,1))+(MONTH(CZ$4)=12)*SUM(CZ82:OFFSET(CZ82,0,0))</f>
        <v>0</v>
      </c>
      <c r="DA89" s="10">
        <f ca="1">(MONTH(DA$4)=3)*SUM(DA82:OFFSET(DA82,0,3))+(MONTH(DA$4)=6)*SUM(DA82:OFFSET(DA82,0,2))+(MONTH(DA$4)=9)*SUM(DA82:OFFSET(DA82,0,1))+(MONTH(DA$4)=12)*SUM(DA82:OFFSET(DA82,0,0))</f>
        <v>0</v>
      </c>
      <c r="DB89" s="10">
        <f ca="1">(MONTH(DB$4)=3)*SUM(DB82:OFFSET(DB82,0,3))+(MONTH(DB$4)=6)*SUM(DB82:OFFSET(DB82,0,2))+(MONTH(DB$4)=9)*SUM(DB82:OFFSET(DB82,0,1))+(MONTH(DB$4)=12)*SUM(DB82:OFFSET(DB82,0,0))</f>
        <v>0</v>
      </c>
      <c r="DC89" s="10">
        <f ca="1">(MONTH(DC$4)=3)*SUM(DC82:OFFSET(DC82,0,3))+(MONTH(DC$4)=6)*SUM(DC82:OFFSET(DC82,0,2))+(MONTH(DC$4)=9)*SUM(DC82:OFFSET(DC82,0,1))+(MONTH(DC$4)=12)*SUM(DC82:OFFSET(DC82,0,0))</f>
        <v>0</v>
      </c>
      <c r="DD89" s="10">
        <f ca="1">(MONTH(DD$4)=3)*SUM(DD82:OFFSET(DD82,0,3))+(MONTH(DD$4)=6)*SUM(DD82:OFFSET(DD82,0,2))+(MONTH(DD$4)=9)*SUM(DD82:OFFSET(DD82,0,1))+(MONTH(DD$4)=12)*SUM(DD82:OFFSET(DD82,0,0))</f>
        <v>0</v>
      </c>
      <c r="DE89" s="10">
        <f ca="1">(MONTH(DE$4)=3)*SUM(DE82:OFFSET(DE82,0,3))+(MONTH(DE$4)=6)*SUM(DE82:OFFSET(DE82,0,2))+(MONTH(DE$4)=9)*SUM(DE82:OFFSET(DE82,0,1))+(MONTH(DE$4)=12)*SUM(DE82:OFFSET(DE82,0,0))</f>
        <v>0</v>
      </c>
      <c r="DF89" s="10">
        <f ca="1">(MONTH(DF$4)=3)*SUM(DF82:OFFSET(DF82,0,3))+(MONTH(DF$4)=6)*SUM(DF82:OFFSET(DF82,0,2))+(MONTH(DF$4)=9)*SUM(DF82:OFFSET(DF82,0,1))+(MONTH(DF$4)=12)*SUM(DF82:OFFSET(DF82,0,0))</f>
        <v>0</v>
      </c>
      <c r="DG89" s="10">
        <f ca="1">(MONTH(DG$4)=3)*SUM(DG82:OFFSET(DG82,0,3))+(MONTH(DG$4)=6)*SUM(DG82:OFFSET(DG82,0,2))+(MONTH(DG$4)=9)*SUM(DG82:OFFSET(DG82,0,1))+(MONTH(DG$4)=12)*SUM(DG82:OFFSET(DG82,0,0))</f>
        <v>0</v>
      </c>
      <c r="DH89" s="10">
        <f ca="1">(MONTH(DH$4)=3)*SUM(DH82:OFFSET(DH82,0,3))+(MONTH(DH$4)=6)*SUM(DH82:OFFSET(DH82,0,2))+(MONTH(DH$4)=9)*SUM(DH82:OFFSET(DH82,0,1))+(MONTH(DH$4)=12)*SUM(DH82:OFFSET(DH82,0,0))</f>
        <v>0</v>
      </c>
      <c r="DI89" s="10">
        <f ca="1">(MONTH(DI$4)=3)*SUM(DI82:OFFSET(DI82,0,3))+(MONTH(DI$4)=6)*SUM(DI82:OFFSET(DI82,0,2))+(MONTH(DI$4)=9)*SUM(DI82:OFFSET(DI82,0,1))+(MONTH(DI$4)=12)*SUM(DI82:OFFSET(DI82,0,0))</f>
        <v>0</v>
      </c>
      <c r="DJ89" s="10">
        <f ca="1">(MONTH(DJ$4)=3)*SUM(DJ82:OFFSET(DJ82,0,3))+(MONTH(DJ$4)=6)*SUM(DJ82:OFFSET(DJ82,0,2))+(MONTH(DJ$4)=9)*SUM(DJ82:OFFSET(DJ82,0,1))+(MONTH(DJ$4)=12)*SUM(DJ82:OFFSET(DJ82,0,0))</f>
        <v>0</v>
      </c>
      <c r="DK89" s="10">
        <f ca="1">(MONTH(DK$4)=3)*SUM(DK82:OFFSET(DK82,0,3))+(MONTH(DK$4)=6)*SUM(DK82:OFFSET(DK82,0,2))+(MONTH(DK$4)=9)*SUM(DK82:OFFSET(DK82,0,1))+(MONTH(DK$4)=12)*SUM(DK82:OFFSET(DK82,0,0))</f>
        <v>0</v>
      </c>
      <c r="DL89" s="10">
        <f ca="1">(MONTH(DL$4)=3)*SUM(DL82:OFFSET(DL82,0,3))+(MONTH(DL$4)=6)*SUM(DL82:OFFSET(DL82,0,2))+(MONTH(DL$4)=9)*SUM(DL82:OFFSET(DL82,0,1))+(MONTH(DL$4)=12)*SUM(DL82:OFFSET(DL82,0,0))</f>
        <v>0</v>
      </c>
      <c r="DM89" s="10">
        <f ca="1">(MONTH(DM$4)=3)*SUM(DM82:OFFSET(DM82,0,3))+(MONTH(DM$4)=6)*SUM(DM82:OFFSET(DM82,0,2))+(MONTH(DM$4)=9)*SUM(DM82:OFFSET(DM82,0,1))+(MONTH(DM$4)=12)*SUM(DM82:OFFSET(DM82,0,0))</f>
        <v>0</v>
      </c>
      <c r="DN89" s="10">
        <f ca="1">(MONTH(DN$4)=3)*SUM(DN82:OFFSET(DN82,0,3))+(MONTH(DN$4)=6)*SUM(DN82:OFFSET(DN82,0,2))+(MONTH(DN$4)=9)*SUM(DN82:OFFSET(DN82,0,1))+(MONTH(DN$4)=12)*SUM(DN82:OFFSET(DN82,0,0))</f>
        <v>0</v>
      </c>
      <c r="DO89" s="10">
        <f ca="1">(MONTH(DO$4)=3)*SUM(DO82:OFFSET(DO82,0,3))+(MONTH(DO$4)=6)*SUM(DO82:OFFSET(DO82,0,2))+(MONTH(DO$4)=9)*SUM(DO82:OFFSET(DO82,0,1))+(MONTH(DO$4)=12)*SUM(DO82:OFFSET(DO82,0,0))</f>
        <v>0</v>
      </c>
      <c r="DP89" s="10">
        <f ca="1">(MONTH(DP$4)=3)*SUM(DP82:OFFSET(DP82,0,3))+(MONTH(DP$4)=6)*SUM(DP82:OFFSET(DP82,0,2))+(MONTH(DP$4)=9)*SUM(DP82:OFFSET(DP82,0,1))+(MONTH(DP$4)=12)*SUM(DP82:OFFSET(DP82,0,0))</f>
        <v>0</v>
      </c>
      <c r="DQ89" s="10">
        <f ca="1">(MONTH(DQ$4)=3)*SUM(DQ82:OFFSET(DQ82,0,3))+(MONTH(DQ$4)=6)*SUM(DQ82:OFFSET(DQ82,0,2))+(MONTH(DQ$4)=9)*SUM(DQ82:OFFSET(DQ82,0,1))+(MONTH(DQ$4)=12)*SUM(DQ82:OFFSET(DQ82,0,0))</f>
        <v>0</v>
      </c>
      <c r="DR89" s="10">
        <f ca="1">(MONTH(DR$4)=3)*SUM(DR82:OFFSET(DR82,0,3))+(MONTH(DR$4)=6)*SUM(DR82:OFFSET(DR82,0,2))+(MONTH(DR$4)=9)*SUM(DR82:OFFSET(DR82,0,1))+(MONTH(DR$4)=12)*SUM(DR82:OFFSET(DR82,0,0))</f>
        <v>0</v>
      </c>
      <c r="DS89" s="10">
        <f ca="1">(MONTH(DS$4)=3)*SUM(DS82:OFFSET(DS82,0,3))+(MONTH(DS$4)=6)*SUM(DS82:OFFSET(DS82,0,2))+(MONTH(DS$4)=9)*SUM(DS82:OFFSET(DS82,0,1))+(MONTH(DS$4)=12)*SUM(DS82:OFFSET(DS82,0,0))</f>
        <v>0</v>
      </c>
      <c r="DT89" s="10">
        <f ca="1">(MONTH(DT$4)=3)*SUM(DT82:OFFSET(DT82,0,3))+(MONTH(DT$4)=6)*SUM(DT82:OFFSET(DT82,0,2))+(MONTH(DT$4)=9)*SUM(DT82:OFFSET(DT82,0,1))+(MONTH(DT$4)=12)*SUM(DT82:OFFSET(DT82,0,0))</f>
        <v>0</v>
      </c>
      <c r="DU89" s="10">
        <f ca="1">(MONTH(DU$4)=3)*SUM(DU82:OFFSET(DU82,0,3))+(MONTH(DU$4)=6)*SUM(DU82:OFFSET(DU82,0,2))+(MONTH(DU$4)=9)*SUM(DU82:OFFSET(DU82,0,1))+(MONTH(DU$4)=12)*SUM(DU82:OFFSET(DU82,0,0))</f>
        <v>0</v>
      </c>
      <c r="DV89" s="10">
        <f ca="1">(MONTH(DV$4)=3)*SUM(DV82:OFFSET(DV82,0,3))+(MONTH(DV$4)=6)*SUM(DV82:OFFSET(DV82,0,2))+(MONTH(DV$4)=9)*SUM(DV82:OFFSET(DV82,0,1))+(MONTH(DV$4)=12)*SUM(DV82:OFFSET(DV82,0,0))</f>
        <v>0</v>
      </c>
      <c r="DW89" s="10">
        <f ca="1">(MONTH(DW$4)=3)*SUM(DW82:OFFSET(DW82,0,3))+(MONTH(DW$4)=6)*SUM(DW82:OFFSET(DW82,0,2))+(MONTH(DW$4)=9)*SUM(DW82:OFFSET(DW82,0,1))+(MONTH(DW$4)=12)*SUM(DW82:OFFSET(DW82,0,0))</f>
        <v>0</v>
      </c>
      <c r="DX89" s="10">
        <f ca="1">(MONTH(DX$4)=3)*SUM(DX82:OFFSET(DX82,0,3))+(MONTH(DX$4)=6)*SUM(DX82:OFFSET(DX82,0,2))+(MONTH(DX$4)=9)*SUM(DX82:OFFSET(DX82,0,1))+(MONTH(DX$4)=12)*SUM(DX82:OFFSET(DX82,0,0))</f>
        <v>0</v>
      </c>
      <c r="DY89" s="10">
        <f ca="1">(MONTH(DY$4)=3)*SUM(DY82:OFFSET(DY82,0,3))+(MONTH(DY$4)=6)*SUM(DY82:OFFSET(DY82,0,2))+(MONTH(DY$4)=9)*SUM(DY82:OFFSET(DY82,0,1))+(MONTH(DY$4)=12)*SUM(DY82:OFFSET(DY82,0,0))</f>
        <v>0</v>
      </c>
      <c r="DZ89" s="10">
        <f ca="1">(MONTH(DZ$4)=3)*SUM(DZ82:OFFSET(DZ82,0,3))+(MONTH(DZ$4)=6)*SUM(DZ82:OFFSET(DZ82,0,2))+(MONTH(DZ$4)=9)*SUM(DZ82:OFFSET(DZ82,0,1))+(MONTH(DZ$4)=12)*SUM(DZ82:OFFSET(DZ82,0,0))</f>
        <v>0</v>
      </c>
      <c r="EA89" s="10">
        <f ca="1">(MONTH(EA$4)=3)*SUM(EA82:OFFSET(EA82,0,3))+(MONTH(EA$4)=6)*SUM(EA82:OFFSET(EA82,0,2))+(MONTH(EA$4)=9)*SUM(EA82:OFFSET(EA82,0,1))+(MONTH(EA$4)=12)*SUM(EA82:OFFSET(EA82,0,0))</f>
        <v>0</v>
      </c>
      <c r="EB89" s="10">
        <f ca="1">(MONTH(EB$4)=3)*SUM(EB82:OFFSET(EB82,0,3))+(MONTH(EB$4)=6)*SUM(EB82:OFFSET(EB82,0,2))+(MONTH(EB$4)=9)*SUM(EB82:OFFSET(EB82,0,1))+(MONTH(EB$4)=12)*SUM(EB82:OFFSET(EB82,0,0))</f>
        <v>0</v>
      </c>
      <c r="EC89" s="10">
        <f ca="1">(MONTH(EC$4)=3)*SUM(EC82:OFFSET(EC82,0,3))+(MONTH(EC$4)=6)*SUM(EC82:OFFSET(EC82,0,2))+(MONTH(EC$4)=9)*SUM(EC82:OFFSET(EC82,0,1))+(MONTH(EC$4)=12)*SUM(EC82:OFFSET(EC82,0,0))</f>
        <v>0</v>
      </c>
      <c r="ED89" s="10">
        <f ca="1">(MONTH(ED$4)=3)*SUM(ED82:OFFSET(ED82,0,3))+(MONTH(ED$4)=6)*SUM(ED82:OFFSET(ED82,0,2))+(MONTH(ED$4)=9)*SUM(ED82:OFFSET(ED82,0,1))+(MONTH(ED$4)=12)*SUM(ED82:OFFSET(ED82,0,0))</f>
        <v>0</v>
      </c>
      <c r="EE89" s="10">
        <f ca="1">(MONTH(EE$4)=3)*SUM(EE82:OFFSET(EE82,0,3))+(MONTH(EE$4)=6)*SUM(EE82:OFFSET(EE82,0,2))+(MONTH(EE$4)=9)*SUM(EE82:OFFSET(EE82,0,1))+(MONTH(EE$4)=12)*SUM(EE82:OFFSET(EE82,0,0))</f>
        <v>0</v>
      </c>
      <c r="EF89" s="10">
        <f ca="1">(MONTH(EF$4)=3)*SUM(EF82:OFFSET(EF82,0,3))+(MONTH(EF$4)=6)*SUM(EF82:OFFSET(EF82,0,2))+(MONTH(EF$4)=9)*SUM(EF82:OFFSET(EF82,0,1))+(MONTH(EF$4)=12)*SUM(EF82:OFFSET(EF82,0,0))</f>
        <v>0</v>
      </c>
      <c r="EG89" s="10">
        <f ca="1">(MONTH(EG$4)=3)*SUM(EG82:OFFSET(EG82,0,3))+(MONTH(EG$4)=6)*SUM(EG82:OFFSET(EG82,0,2))+(MONTH(EG$4)=9)*SUM(EG82:OFFSET(EG82,0,1))+(MONTH(EG$4)=12)*SUM(EG82:OFFSET(EG82,0,0))</f>
        <v>0</v>
      </c>
      <c r="EH89" s="10">
        <f ca="1">(MONTH(EH$4)=3)*SUM(EH82:OFFSET(EH82,0,3))+(MONTH(EH$4)=6)*SUM(EH82:OFFSET(EH82,0,2))+(MONTH(EH$4)=9)*SUM(EH82:OFFSET(EH82,0,1))+(MONTH(EH$4)=12)*SUM(EH82:OFFSET(EH82,0,0))</f>
        <v>0</v>
      </c>
      <c r="EI89" s="10">
        <f ca="1">(MONTH(EI$4)=3)*SUM(EI82:OFFSET(EI82,0,3))+(MONTH(EI$4)=6)*SUM(EI82:OFFSET(EI82,0,2))+(MONTH(EI$4)=9)*SUM(EI82:OFFSET(EI82,0,1))+(MONTH(EI$4)=12)*SUM(EI82:OFFSET(EI82,0,0))</f>
        <v>0</v>
      </c>
      <c r="EJ89" s="10">
        <f ca="1">(MONTH(EJ$4)=3)*SUM(EJ82:OFFSET(EJ82,0,3))+(MONTH(EJ$4)=6)*SUM(EJ82:OFFSET(EJ82,0,2))+(MONTH(EJ$4)=9)*SUM(EJ82:OFFSET(EJ82,0,1))+(MONTH(EJ$4)=12)*SUM(EJ82:OFFSET(EJ82,0,0))</f>
        <v>0</v>
      </c>
      <c r="EK89" s="10">
        <f ca="1">(MONTH(EK$4)=3)*SUM(EK82:OFFSET(EK82,0,3))+(MONTH(EK$4)=6)*SUM(EK82:OFFSET(EK82,0,2))+(MONTH(EK$4)=9)*SUM(EK82:OFFSET(EK82,0,1))+(MONTH(EK$4)=12)*SUM(EK82:OFFSET(EK82,0,0))</f>
        <v>0</v>
      </c>
      <c r="EL89" s="10">
        <f ca="1">(MONTH(EL$4)=3)*SUM(EL82:OFFSET(EL82,0,3))+(MONTH(EL$4)=6)*SUM(EL82:OFFSET(EL82,0,2))+(MONTH(EL$4)=9)*SUM(EL82:OFFSET(EL82,0,1))+(MONTH(EL$4)=12)*SUM(EL82:OFFSET(EL82,0,0))</f>
        <v>0</v>
      </c>
      <c r="EM89" s="10">
        <f ca="1">(MONTH(EM$4)=3)*SUM(EM82:OFFSET(EM82,0,3))+(MONTH(EM$4)=6)*SUM(EM82:OFFSET(EM82,0,2))+(MONTH(EM$4)=9)*SUM(EM82:OFFSET(EM82,0,1))+(MONTH(EM$4)=12)*SUM(EM82:OFFSET(EM82,0,0))</f>
        <v>0</v>
      </c>
      <c r="EN89" s="10">
        <f ca="1">(MONTH(EN$4)=3)*SUM(EN82:OFFSET(EN82,0,3))+(MONTH(EN$4)=6)*SUM(EN82:OFFSET(EN82,0,2))+(MONTH(EN$4)=9)*SUM(EN82:OFFSET(EN82,0,1))+(MONTH(EN$4)=12)*SUM(EN82:OFFSET(EN82,0,0))</f>
        <v>0</v>
      </c>
      <c r="EO89" s="10">
        <f ca="1">(MONTH(EO$4)=3)*SUM(EO82:OFFSET(EO82,0,3))+(MONTH(EO$4)=6)*SUM(EO82:OFFSET(EO82,0,2))+(MONTH(EO$4)=9)*SUM(EO82:OFFSET(EO82,0,1))+(MONTH(EO$4)=12)*SUM(EO82:OFFSET(EO82,0,0))</f>
        <v>0</v>
      </c>
      <c r="EP89" s="10">
        <f ca="1">(MONTH(EP$4)=3)*SUM(EP82:OFFSET(EP82,0,3))+(MONTH(EP$4)=6)*SUM(EP82:OFFSET(EP82,0,2))+(MONTH(EP$4)=9)*SUM(EP82:OFFSET(EP82,0,1))+(MONTH(EP$4)=12)*SUM(EP82:OFFSET(EP82,0,0))</f>
        <v>0</v>
      </c>
    </row>
    <row r="90" spans="2:146" s="15" customFormat="1" ht="14.1" customHeight="1">
      <c r="B90" s="20" t="s">
        <v>1200</v>
      </c>
      <c r="C90" s="611"/>
      <c r="D90" s="306" t="s">
        <v>97</v>
      </c>
      <c r="E90" s="10">
        <f t="shared" ref="E90" ca="1" si="261">SUM(G90:EP90)</f>
        <v>0</v>
      </c>
      <c r="F90" s="10"/>
      <c r="G90" s="10"/>
      <c r="H90" s="10"/>
      <c r="I90" s="10"/>
      <c r="J90" s="10"/>
      <c r="K90" s="10">
        <f ca="1">(MONTH(K$4)=3)*SUM(K83:OFFSET(K83,0,3))+(MONTH(K$4)=6)*SUM(K83:OFFSET(K83,0,2))+(MONTH(K$4)=9)*SUM(K83:OFFSET(K83,0,1))+(MONTH(K$4)=12)*SUM(K83:OFFSET(K83,0,0))</f>
        <v>0</v>
      </c>
      <c r="L90" s="10">
        <f ca="1">(MONTH(L$4)=3)*SUM(L83:OFFSET(L83,0,3))+(MONTH(L$4)=6)*SUM(L83:OFFSET(L83,0,2))+(MONTH(L$4)=9)*SUM(L83:OFFSET(L83,0,1))+(MONTH(L$4)=12)*SUM(L83:OFFSET(L83,0,0))</f>
        <v>0</v>
      </c>
      <c r="M90" s="10">
        <f ca="1">(MONTH(M$4)=3)*SUM(M83:OFFSET(M83,0,3))+(MONTH(M$4)=6)*SUM(M83:OFFSET(M83,0,2))+(MONTH(M$4)=9)*SUM(M83:OFFSET(M83,0,1))+(MONTH(M$4)=12)*SUM(M83:OFFSET(M83,0,0))</f>
        <v>0</v>
      </c>
      <c r="N90" s="10">
        <f ca="1">(MONTH(N$4)=3)*SUM(N83:OFFSET(N83,0,3))+(MONTH(N$4)=6)*SUM(N83:OFFSET(N83,0,2))+(MONTH(N$4)=9)*SUM(N83:OFFSET(N83,0,1))+(MONTH(N$4)=12)*SUM(N83:OFFSET(N83,0,0))</f>
        <v>0</v>
      </c>
      <c r="O90" s="10">
        <f ca="1">(MONTH(O$4)=3)*SUM(O83:OFFSET(O83,0,3))+(MONTH(O$4)=6)*SUM(O83:OFFSET(O83,0,2))+(MONTH(O$4)=9)*SUM(O83:OFFSET(O83,0,1))+(MONTH(O$4)=12)*SUM(O83:OFFSET(O83,0,0))</f>
        <v>0</v>
      </c>
      <c r="P90" s="10">
        <f ca="1">(MONTH(P$4)=3)*SUM(P83:OFFSET(P83,0,3))+(MONTH(P$4)=6)*SUM(P83:OFFSET(P83,0,2))+(MONTH(P$4)=9)*SUM(P83:OFFSET(P83,0,1))+(MONTH(P$4)=12)*SUM(P83:OFFSET(P83,0,0))</f>
        <v>0</v>
      </c>
      <c r="Q90" s="10">
        <f ca="1">(MONTH(Q$4)=3)*SUM(Q83:OFFSET(Q83,0,3))+(MONTH(Q$4)=6)*SUM(Q83:OFFSET(Q83,0,2))+(MONTH(Q$4)=9)*SUM(Q83:OFFSET(Q83,0,1))+(MONTH(Q$4)=12)*SUM(Q83:OFFSET(Q83,0,0))</f>
        <v>0</v>
      </c>
      <c r="R90" s="10">
        <f ca="1">(MONTH(R$4)=3)*SUM(R83:OFFSET(R83,0,3))+(MONTH(R$4)=6)*SUM(R83:OFFSET(R83,0,2))+(MONTH(R$4)=9)*SUM(R83:OFFSET(R83,0,1))+(MONTH(R$4)=12)*SUM(R83:OFFSET(R83,0,0))</f>
        <v>0</v>
      </c>
      <c r="S90" s="10">
        <f ca="1">(MONTH(S$4)=3)*SUM(S83:OFFSET(S83,0,3))+(MONTH(S$4)=6)*SUM(S83:OFFSET(S83,0,2))+(MONTH(S$4)=9)*SUM(S83:OFFSET(S83,0,1))+(MONTH(S$4)=12)*SUM(S83:OFFSET(S83,0,0))</f>
        <v>0</v>
      </c>
      <c r="T90" s="10">
        <f ca="1">(MONTH(T$4)=3)*SUM(T83:OFFSET(T83,0,3))+(MONTH(T$4)=6)*SUM(T83:OFFSET(T83,0,2))+(MONTH(T$4)=9)*SUM(T83:OFFSET(T83,0,1))+(MONTH(T$4)=12)*SUM(T83:OFFSET(T83,0,0))</f>
        <v>0</v>
      </c>
      <c r="U90" s="10">
        <f ca="1">(MONTH(U$4)=3)*SUM(U83:OFFSET(U83,0,3))+(MONTH(U$4)=6)*SUM(U83:OFFSET(U83,0,2))+(MONTH(U$4)=9)*SUM(U83:OFFSET(U83,0,1))+(MONTH(U$4)=12)*SUM(U83:OFFSET(U83,0,0))</f>
        <v>0</v>
      </c>
      <c r="V90" s="10">
        <f ca="1">(MONTH(V$4)=3)*SUM(V83:OFFSET(V83,0,3))+(MONTH(V$4)=6)*SUM(V83:OFFSET(V83,0,2))+(MONTH(V$4)=9)*SUM(V83:OFFSET(V83,0,1))+(MONTH(V$4)=12)*SUM(V83:OFFSET(V83,0,0))</f>
        <v>0</v>
      </c>
      <c r="W90" s="10">
        <f ca="1">(MONTH(W$4)=3)*SUM(W83:OFFSET(W83,0,3))+(MONTH(W$4)=6)*SUM(W83:OFFSET(W83,0,2))+(MONTH(W$4)=9)*SUM(W83:OFFSET(W83,0,1))+(MONTH(W$4)=12)*SUM(W83:OFFSET(W83,0,0))</f>
        <v>0</v>
      </c>
      <c r="X90" s="10">
        <f ca="1">(MONTH(X$4)=3)*SUM(X83:OFFSET(X83,0,3))+(MONTH(X$4)=6)*SUM(X83:OFFSET(X83,0,2))+(MONTH(X$4)=9)*SUM(X83:OFFSET(X83,0,1))+(MONTH(X$4)=12)*SUM(X83:OFFSET(X83,0,0))</f>
        <v>0</v>
      </c>
      <c r="Y90" s="10">
        <f ca="1">(MONTH(Y$4)=3)*SUM(Y83:OFFSET(Y83,0,3))+(MONTH(Y$4)=6)*SUM(Y83:OFFSET(Y83,0,2))+(MONTH(Y$4)=9)*SUM(Y83:OFFSET(Y83,0,1))+(MONTH(Y$4)=12)*SUM(Y83:OFFSET(Y83,0,0))</f>
        <v>0</v>
      </c>
      <c r="Z90" s="10">
        <f ca="1">(MONTH(Z$4)=3)*SUM(Z83:OFFSET(Z83,0,3))+(MONTH(Z$4)=6)*SUM(Z83:OFFSET(Z83,0,2))+(MONTH(Z$4)=9)*SUM(Z83:OFFSET(Z83,0,1))+(MONTH(Z$4)=12)*SUM(Z83:OFFSET(Z83,0,0))</f>
        <v>0</v>
      </c>
      <c r="AA90" s="10">
        <f ca="1">(MONTH(AA$4)=3)*SUM(AA83:OFFSET(AA83,0,3))+(MONTH(AA$4)=6)*SUM(AA83:OFFSET(AA83,0,2))+(MONTH(AA$4)=9)*SUM(AA83:OFFSET(AA83,0,1))+(MONTH(AA$4)=12)*SUM(AA83:OFFSET(AA83,0,0))</f>
        <v>0</v>
      </c>
      <c r="AB90" s="10">
        <f ca="1">(MONTH(AB$4)=3)*SUM(AB83:OFFSET(AB83,0,3))+(MONTH(AB$4)=6)*SUM(AB83:OFFSET(AB83,0,2))+(MONTH(AB$4)=9)*SUM(AB83:OFFSET(AB83,0,1))+(MONTH(AB$4)=12)*SUM(AB83:OFFSET(AB83,0,0))</f>
        <v>0</v>
      </c>
      <c r="AC90" s="10">
        <f ca="1">(MONTH(AC$4)=3)*SUM(AC83:OFFSET(AC83,0,3))+(MONTH(AC$4)=6)*SUM(AC83:OFFSET(AC83,0,2))+(MONTH(AC$4)=9)*SUM(AC83:OFFSET(AC83,0,1))+(MONTH(AC$4)=12)*SUM(AC83:OFFSET(AC83,0,0))</f>
        <v>0</v>
      </c>
      <c r="AD90" s="10">
        <f ca="1">(MONTH(AD$4)=3)*SUM(AD83:OFFSET(AD83,0,3))+(MONTH(AD$4)=6)*SUM(AD83:OFFSET(AD83,0,2))+(MONTH(AD$4)=9)*SUM(AD83:OFFSET(AD83,0,1))+(MONTH(AD$4)=12)*SUM(AD83:OFFSET(AD83,0,0))</f>
        <v>0</v>
      </c>
      <c r="AE90" s="10">
        <f ca="1">(MONTH(AE$4)=3)*SUM(AE83:OFFSET(AE83,0,3))+(MONTH(AE$4)=6)*SUM(AE83:OFFSET(AE83,0,2))+(MONTH(AE$4)=9)*SUM(AE83:OFFSET(AE83,0,1))+(MONTH(AE$4)=12)*SUM(AE83:OFFSET(AE83,0,0))</f>
        <v>0</v>
      </c>
      <c r="AF90" s="10">
        <f ca="1">(MONTH(AF$4)=3)*SUM(AF83:OFFSET(AF83,0,3))+(MONTH(AF$4)=6)*SUM(AF83:OFFSET(AF83,0,2))+(MONTH(AF$4)=9)*SUM(AF83:OFFSET(AF83,0,1))+(MONTH(AF$4)=12)*SUM(AF83:OFFSET(AF83,0,0))</f>
        <v>0</v>
      </c>
      <c r="AG90" s="10">
        <f ca="1">(MONTH(AG$4)=3)*SUM(AG83:OFFSET(AG83,0,3))+(MONTH(AG$4)=6)*SUM(AG83:OFFSET(AG83,0,2))+(MONTH(AG$4)=9)*SUM(AG83:OFFSET(AG83,0,1))+(MONTH(AG$4)=12)*SUM(AG83:OFFSET(AG83,0,0))</f>
        <v>0</v>
      </c>
      <c r="AH90" s="10">
        <f ca="1">(MONTH(AH$4)=3)*SUM(AH83:OFFSET(AH83,0,3))+(MONTH(AH$4)=6)*SUM(AH83:OFFSET(AH83,0,2))+(MONTH(AH$4)=9)*SUM(AH83:OFFSET(AH83,0,1))+(MONTH(AH$4)=12)*SUM(AH83:OFFSET(AH83,0,0))</f>
        <v>0</v>
      </c>
      <c r="AI90" s="10">
        <f ca="1">(MONTH(AI$4)=3)*SUM(AI83:OFFSET(AI83,0,3))+(MONTH(AI$4)=6)*SUM(AI83:OFFSET(AI83,0,2))+(MONTH(AI$4)=9)*SUM(AI83:OFFSET(AI83,0,1))+(MONTH(AI$4)=12)*SUM(AI83:OFFSET(AI83,0,0))</f>
        <v>0</v>
      </c>
      <c r="AJ90" s="10">
        <f ca="1">(MONTH(AJ$4)=3)*SUM(AJ83:OFFSET(AJ83,0,3))+(MONTH(AJ$4)=6)*SUM(AJ83:OFFSET(AJ83,0,2))+(MONTH(AJ$4)=9)*SUM(AJ83:OFFSET(AJ83,0,1))+(MONTH(AJ$4)=12)*SUM(AJ83:OFFSET(AJ83,0,0))</f>
        <v>0</v>
      </c>
      <c r="AK90" s="10">
        <f ca="1">(MONTH(AK$4)=3)*SUM(AK83:OFFSET(AK83,0,3))+(MONTH(AK$4)=6)*SUM(AK83:OFFSET(AK83,0,2))+(MONTH(AK$4)=9)*SUM(AK83:OFFSET(AK83,0,1))+(MONTH(AK$4)=12)*SUM(AK83:OFFSET(AK83,0,0))</f>
        <v>0</v>
      </c>
      <c r="AL90" s="10">
        <f ca="1">(MONTH(AL$4)=3)*SUM(AL83:OFFSET(AL83,0,3))+(MONTH(AL$4)=6)*SUM(AL83:OFFSET(AL83,0,2))+(MONTH(AL$4)=9)*SUM(AL83:OFFSET(AL83,0,1))+(MONTH(AL$4)=12)*SUM(AL83:OFFSET(AL83,0,0))</f>
        <v>0</v>
      </c>
      <c r="AM90" s="10">
        <f ca="1">(MONTH(AM$4)=3)*SUM(AM83:OFFSET(AM83,0,3))+(MONTH(AM$4)=6)*SUM(AM83:OFFSET(AM83,0,2))+(MONTH(AM$4)=9)*SUM(AM83:OFFSET(AM83,0,1))+(MONTH(AM$4)=12)*SUM(AM83:OFFSET(AM83,0,0))</f>
        <v>0</v>
      </c>
      <c r="AN90" s="10">
        <f ca="1">(MONTH(AN$4)=3)*SUM(AN83:OFFSET(AN83,0,3))+(MONTH(AN$4)=6)*SUM(AN83:OFFSET(AN83,0,2))+(MONTH(AN$4)=9)*SUM(AN83:OFFSET(AN83,0,1))+(MONTH(AN$4)=12)*SUM(AN83:OFFSET(AN83,0,0))</f>
        <v>0</v>
      </c>
      <c r="AO90" s="10">
        <f ca="1">(MONTH(AO$4)=3)*SUM(AO83:OFFSET(AO83,0,3))+(MONTH(AO$4)=6)*SUM(AO83:OFFSET(AO83,0,2))+(MONTH(AO$4)=9)*SUM(AO83:OFFSET(AO83,0,1))+(MONTH(AO$4)=12)*SUM(AO83:OFFSET(AO83,0,0))</f>
        <v>0</v>
      </c>
      <c r="AP90" s="10">
        <f ca="1">(MONTH(AP$4)=3)*SUM(AP83:OFFSET(AP83,0,3))+(MONTH(AP$4)=6)*SUM(AP83:OFFSET(AP83,0,2))+(MONTH(AP$4)=9)*SUM(AP83:OFFSET(AP83,0,1))+(MONTH(AP$4)=12)*SUM(AP83:OFFSET(AP83,0,0))</f>
        <v>0</v>
      </c>
      <c r="AQ90" s="10">
        <f ca="1">(MONTH(AQ$4)=3)*SUM(AQ83:OFFSET(AQ83,0,3))+(MONTH(AQ$4)=6)*SUM(AQ83:OFFSET(AQ83,0,2))+(MONTH(AQ$4)=9)*SUM(AQ83:OFFSET(AQ83,0,1))+(MONTH(AQ$4)=12)*SUM(AQ83:OFFSET(AQ83,0,0))</f>
        <v>0</v>
      </c>
      <c r="AR90" s="10">
        <f ca="1">(MONTH(AR$4)=3)*SUM(AR83:OFFSET(AR83,0,3))+(MONTH(AR$4)=6)*SUM(AR83:OFFSET(AR83,0,2))+(MONTH(AR$4)=9)*SUM(AR83:OFFSET(AR83,0,1))+(MONTH(AR$4)=12)*SUM(AR83:OFFSET(AR83,0,0))</f>
        <v>0</v>
      </c>
      <c r="AS90" s="10">
        <f ca="1">(MONTH(AS$4)=3)*SUM(AS83:OFFSET(AS83,0,3))+(MONTH(AS$4)=6)*SUM(AS83:OFFSET(AS83,0,2))+(MONTH(AS$4)=9)*SUM(AS83:OFFSET(AS83,0,1))+(MONTH(AS$4)=12)*SUM(AS83:OFFSET(AS83,0,0))</f>
        <v>0</v>
      </c>
      <c r="AT90" s="10">
        <f ca="1">(MONTH(AT$4)=3)*SUM(AT83:OFFSET(AT83,0,3))+(MONTH(AT$4)=6)*SUM(AT83:OFFSET(AT83,0,2))+(MONTH(AT$4)=9)*SUM(AT83:OFFSET(AT83,0,1))+(MONTH(AT$4)=12)*SUM(AT83:OFFSET(AT83,0,0))</f>
        <v>0</v>
      </c>
      <c r="AU90" s="10">
        <f ca="1">(MONTH(AU$4)=3)*SUM(AU83:OFFSET(AU83,0,3))+(MONTH(AU$4)=6)*SUM(AU83:OFFSET(AU83,0,2))+(MONTH(AU$4)=9)*SUM(AU83:OFFSET(AU83,0,1))+(MONTH(AU$4)=12)*SUM(AU83:OFFSET(AU83,0,0))</f>
        <v>0</v>
      </c>
      <c r="AV90" s="10">
        <f ca="1">(MONTH(AV$4)=3)*SUM(AV83:OFFSET(AV83,0,3))+(MONTH(AV$4)=6)*SUM(AV83:OFFSET(AV83,0,2))+(MONTH(AV$4)=9)*SUM(AV83:OFFSET(AV83,0,1))+(MONTH(AV$4)=12)*SUM(AV83:OFFSET(AV83,0,0))</f>
        <v>0</v>
      </c>
      <c r="AW90" s="10">
        <f ca="1">(MONTH(AW$4)=3)*SUM(AW83:OFFSET(AW83,0,3))+(MONTH(AW$4)=6)*SUM(AW83:OFFSET(AW83,0,2))+(MONTH(AW$4)=9)*SUM(AW83:OFFSET(AW83,0,1))+(MONTH(AW$4)=12)*SUM(AW83:OFFSET(AW83,0,0))</f>
        <v>0</v>
      </c>
      <c r="AX90" s="10">
        <f ca="1">(MONTH(AX$4)=3)*SUM(AX83:OFFSET(AX83,0,3))+(MONTH(AX$4)=6)*SUM(AX83:OFFSET(AX83,0,2))+(MONTH(AX$4)=9)*SUM(AX83:OFFSET(AX83,0,1))+(MONTH(AX$4)=12)*SUM(AX83:OFFSET(AX83,0,0))</f>
        <v>0</v>
      </c>
      <c r="AY90" s="10">
        <f ca="1">(MONTH(AY$4)=3)*SUM(AY83:OFFSET(AY83,0,3))+(MONTH(AY$4)=6)*SUM(AY83:OFFSET(AY83,0,2))+(MONTH(AY$4)=9)*SUM(AY83:OFFSET(AY83,0,1))+(MONTH(AY$4)=12)*SUM(AY83:OFFSET(AY83,0,0))</f>
        <v>0</v>
      </c>
      <c r="AZ90" s="10">
        <f ca="1">(MONTH(AZ$4)=3)*SUM(AZ83:OFFSET(AZ83,0,3))+(MONTH(AZ$4)=6)*SUM(AZ83:OFFSET(AZ83,0,2))+(MONTH(AZ$4)=9)*SUM(AZ83:OFFSET(AZ83,0,1))+(MONTH(AZ$4)=12)*SUM(AZ83:OFFSET(AZ83,0,0))</f>
        <v>0</v>
      </c>
      <c r="BA90" s="10">
        <f ca="1">(MONTH(BA$4)=3)*SUM(BA83:OFFSET(BA83,0,3))+(MONTH(BA$4)=6)*SUM(BA83:OFFSET(BA83,0,2))+(MONTH(BA$4)=9)*SUM(BA83:OFFSET(BA83,0,1))+(MONTH(BA$4)=12)*SUM(BA83:OFFSET(BA83,0,0))</f>
        <v>0</v>
      </c>
      <c r="BB90" s="10">
        <f ca="1">(MONTH(BB$4)=3)*SUM(BB83:OFFSET(BB83,0,3))+(MONTH(BB$4)=6)*SUM(BB83:OFFSET(BB83,0,2))+(MONTH(BB$4)=9)*SUM(BB83:OFFSET(BB83,0,1))+(MONTH(BB$4)=12)*SUM(BB83:OFFSET(BB83,0,0))</f>
        <v>0</v>
      </c>
      <c r="BC90" s="10">
        <f ca="1">(MONTH(BC$4)=3)*SUM(BC83:OFFSET(BC83,0,3))+(MONTH(BC$4)=6)*SUM(BC83:OFFSET(BC83,0,2))+(MONTH(BC$4)=9)*SUM(BC83:OFFSET(BC83,0,1))+(MONTH(BC$4)=12)*SUM(BC83:OFFSET(BC83,0,0))</f>
        <v>0</v>
      </c>
      <c r="BD90" s="10">
        <f ca="1">(MONTH(BD$4)=3)*SUM(BD83:OFFSET(BD83,0,3))+(MONTH(BD$4)=6)*SUM(BD83:OFFSET(BD83,0,2))+(MONTH(BD$4)=9)*SUM(BD83:OFFSET(BD83,0,1))+(MONTH(BD$4)=12)*SUM(BD83:OFFSET(BD83,0,0))</f>
        <v>0</v>
      </c>
      <c r="BE90" s="10">
        <f ca="1">(MONTH(BE$4)=3)*SUM(BE83:OFFSET(BE83,0,3))+(MONTH(BE$4)=6)*SUM(BE83:OFFSET(BE83,0,2))+(MONTH(BE$4)=9)*SUM(BE83:OFFSET(BE83,0,1))+(MONTH(BE$4)=12)*SUM(BE83:OFFSET(BE83,0,0))</f>
        <v>0</v>
      </c>
      <c r="BF90" s="10">
        <f ca="1">(MONTH(BF$4)=3)*SUM(BF83:OFFSET(BF83,0,3))+(MONTH(BF$4)=6)*SUM(BF83:OFFSET(BF83,0,2))+(MONTH(BF$4)=9)*SUM(BF83:OFFSET(BF83,0,1))+(MONTH(BF$4)=12)*SUM(BF83:OFFSET(BF83,0,0))</f>
        <v>0</v>
      </c>
      <c r="BG90" s="10">
        <f ca="1">(MONTH(BG$4)=3)*SUM(BG83:OFFSET(BG83,0,3))+(MONTH(BG$4)=6)*SUM(BG83:OFFSET(BG83,0,2))+(MONTH(BG$4)=9)*SUM(BG83:OFFSET(BG83,0,1))+(MONTH(BG$4)=12)*SUM(BG83:OFFSET(BG83,0,0))</f>
        <v>0</v>
      </c>
      <c r="BH90" s="10">
        <f ca="1">(MONTH(BH$4)=3)*SUM(BH83:OFFSET(BH83,0,3))+(MONTH(BH$4)=6)*SUM(BH83:OFFSET(BH83,0,2))+(MONTH(BH$4)=9)*SUM(BH83:OFFSET(BH83,0,1))+(MONTH(BH$4)=12)*SUM(BH83:OFFSET(BH83,0,0))</f>
        <v>0</v>
      </c>
      <c r="BI90" s="10">
        <f ca="1">(MONTH(BI$4)=3)*SUM(BI83:OFFSET(BI83,0,3))+(MONTH(BI$4)=6)*SUM(BI83:OFFSET(BI83,0,2))+(MONTH(BI$4)=9)*SUM(BI83:OFFSET(BI83,0,1))+(MONTH(BI$4)=12)*SUM(BI83:OFFSET(BI83,0,0))</f>
        <v>0</v>
      </c>
      <c r="BJ90" s="10">
        <f ca="1">(MONTH(BJ$4)=3)*SUM(BJ83:OFFSET(BJ83,0,3))+(MONTH(BJ$4)=6)*SUM(BJ83:OFFSET(BJ83,0,2))+(MONTH(BJ$4)=9)*SUM(BJ83:OFFSET(BJ83,0,1))+(MONTH(BJ$4)=12)*SUM(BJ83:OFFSET(BJ83,0,0))</f>
        <v>0</v>
      </c>
      <c r="BK90" s="10">
        <f ca="1">(MONTH(BK$4)=3)*SUM(BK83:OFFSET(BK83,0,3))+(MONTH(BK$4)=6)*SUM(BK83:OFFSET(BK83,0,2))+(MONTH(BK$4)=9)*SUM(BK83:OFFSET(BK83,0,1))+(MONTH(BK$4)=12)*SUM(BK83:OFFSET(BK83,0,0))</f>
        <v>0</v>
      </c>
      <c r="BL90" s="10">
        <f ca="1">(MONTH(BL$4)=3)*SUM(BL83:OFFSET(BL83,0,3))+(MONTH(BL$4)=6)*SUM(BL83:OFFSET(BL83,0,2))+(MONTH(BL$4)=9)*SUM(BL83:OFFSET(BL83,0,1))+(MONTH(BL$4)=12)*SUM(BL83:OFFSET(BL83,0,0))</f>
        <v>0</v>
      </c>
      <c r="BM90" s="10">
        <f ca="1">(MONTH(BM$4)=3)*SUM(BM83:OFFSET(BM83,0,3))+(MONTH(BM$4)=6)*SUM(BM83:OFFSET(BM83,0,2))+(MONTH(BM$4)=9)*SUM(BM83:OFFSET(BM83,0,1))+(MONTH(BM$4)=12)*SUM(BM83:OFFSET(BM83,0,0))</f>
        <v>0</v>
      </c>
      <c r="BN90" s="10">
        <f ca="1">(MONTH(BN$4)=3)*SUM(BN83:OFFSET(BN83,0,3))+(MONTH(BN$4)=6)*SUM(BN83:OFFSET(BN83,0,2))+(MONTH(BN$4)=9)*SUM(BN83:OFFSET(BN83,0,1))+(MONTH(BN$4)=12)*SUM(BN83:OFFSET(BN83,0,0))</f>
        <v>0</v>
      </c>
      <c r="BO90" s="10">
        <f ca="1">(MONTH(BO$4)=3)*SUM(BO83:OFFSET(BO83,0,3))+(MONTH(BO$4)=6)*SUM(BO83:OFFSET(BO83,0,2))+(MONTH(BO$4)=9)*SUM(BO83:OFFSET(BO83,0,1))+(MONTH(BO$4)=12)*SUM(BO83:OFFSET(BO83,0,0))</f>
        <v>0</v>
      </c>
      <c r="BP90" s="10">
        <f ca="1">(MONTH(BP$4)=3)*SUM(BP83:OFFSET(BP83,0,3))+(MONTH(BP$4)=6)*SUM(BP83:OFFSET(BP83,0,2))+(MONTH(BP$4)=9)*SUM(BP83:OFFSET(BP83,0,1))+(MONTH(BP$4)=12)*SUM(BP83:OFFSET(BP83,0,0))</f>
        <v>0</v>
      </c>
      <c r="BQ90" s="10">
        <f ca="1">(MONTH(BQ$4)=3)*SUM(BQ83:OFFSET(BQ83,0,3))+(MONTH(BQ$4)=6)*SUM(BQ83:OFFSET(BQ83,0,2))+(MONTH(BQ$4)=9)*SUM(BQ83:OFFSET(BQ83,0,1))+(MONTH(BQ$4)=12)*SUM(BQ83:OFFSET(BQ83,0,0))</f>
        <v>0</v>
      </c>
      <c r="BR90" s="10">
        <f ca="1">(MONTH(BR$4)=3)*SUM(BR83:OFFSET(BR83,0,3))+(MONTH(BR$4)=6)*SUM(BR83:OFFSET(BR83,0,2))+(MONTH(BR$4)=9)*SUM(BR83:OFFSET(BR83,0,1))+(MONTH(BR$4)=12)*SUM(BR83:OFFSET(BR83,0,0))</f>
        <v>0</v>
      </c>
      <c r="BS90" s="10">
        <f ca="1">(MONTH(BS$4)=3)*SUM(BS83:OFFSET(BS83,0,3))+(MONTH(BS$4)=6)*SUM(BS83:OFFSET(BS83,0,2))+(MONTH(BS$4)=9)*SUM(BS83:OFFSET(BS83,0,1))+(MONTH(BS$4)=12)*SUM(BS83:OFFSET(BS83,0,0))</f>
        <v>0</v>
      </c>
      <c r="BT90" s="10">
        <f ca="1">(MONTH(BT$4)=3)*SUM(BT83:OFFSET(BT83,0,3))+(MONTH(BT$4)=6)*SUM(BT83:OFFSET(BT83,0,2))+(MONTH(BT$4)=9)*SUM(BT83:OFFSET(BT83,0,1))+(MONTH(BT$4)=12)*SUM(BT83:OFFSET(BT83,0,0))</f>
        <v>0</v>
      </c>
      <c r="BU90" s="10">
        <f ca="1">(MONTH(BU$4)=3)*SUM(BU83:OFFSET(BU83,0,3))+(MONTH(BU$4)=6)*SUM(BU83:OFFSET(BU83,0,2))+(MONTH(BU$4)=9)*SUM(BU83:OFFSET(BU83,0,1))+(MONTH(BU$4)=12)*SUM(BU83:OFFSET(BU83,0,0))</f>
        <v>0</v>
      </c>
      <c r="BV90" s="10">
        <f ca="1">(MONTH(BV$4)=3)*SUM(BV83:OFFSET(BV83,0,3))+(MONTH(BV$4)=6)*SUM(BV83:OFFSET(BV83,0,2))+(MONTH(BV$4)=9)*SUM(BV83:OFFSET(BV83,0,1))+(MONTH(BV$4)=12)*SUM(BV83:OFFSET(BV83,0,0))</f>
        <v>0</v>
      </c>
      <c r="BW90" s="10">
        <f ca="1">(MONTH(BW$4)=3)*SUM(BW83:OFFSET(BW83,0,3))+(MONTH(BW$4)=6)*SUM(BW83:OFFSET(BW83,0,2))+(MONTH(BW$4)=9)*SUM(BW83:OFFSET(BW83,0,1))+(MONTH(BW$4)=12)*SUM(BW83:OFFSET(BW83,0,0))</f>
        <v>0</v>
      </c>
      <c r="BX90" s="10">
        <f ca="1">(MONTH(BX$4)=3)*SUM(BX83:OFFSET(BX83,0,3))+(MONTH(BX$4)=6)*SUM(BX83:OFFSET(BX83,0,2))+(MONTH(BX$4)=9)*SUM(BX83:OFFSET(BX83,0,1))+(MONTH(BX$4)=12)*SUM(BX83:OFFSET(BX83,0,0))</f>
        <v>0</v>
      </c>
      <c r="BY90" s="10">
        <f ca="1">(MONTH(BY$4)=3)*SUM(BY83:OFFSET(BY83,0,3))+(MONTH(BY$4)=6)*SUM(BY83:OFFSET(BY83,0,2))+(MONTH(BY$4)=9)*SUM(BY83:OFFSET(BY83,0,1))+(MONTH(BY$4)=12)*SUM(BY83:OFFSET(BY83,0,0))</f>
        <v>0</v>
      </c>
      <c r="BZ90" s="10">
        <f ca="1">(MONTH(BZ$4)=3)*SUM(BZ83:OFFSET(BZ83,0,3))+(MONTH(BZ$4)=6)*SUM(BZ83:OFFSET(BZ83,0,2))+(MONTH(BZ$4)=9)*SUM(BZ83:OFFSET(BZ83,0,1))+(MONTH(BZ$4)=12)*SUM(BZ83:OFFSET(BZ83,0,0))</f>
        <v>0</v>
      </c>
      <c r="CA90" s="10">
        <f ca="1">(MONTH(CA$4)=3)*SUM(CA83:OFFSET(CA83,0,3))+(MONTH(CA$4)=6)*SUM(CA83:OFFSET(CA83,0,2))+(MONTH(CA$4)=9)*SUM(CA83:OFFSET(CA83,0,1))+(MONTH(CA$4)=12)*SUM(CA83:OFFSET(CA83,0,0))</f>
        <v>0</v>
      </c>
      <c r="CB90" s="10">
        <f ca="1">(MONTH(CB$4)=3)*SUM(CB83:OFFSET(CB83,0,3))+(MONTH(CB$4)=6)*SUM(CB83:OFFSET(CB83,0,2))+(MONTH(CB$4)=9)*SUM(CB83:OFFSET(CB83,0,1))+(MONTH(CB$4)=12)*SUM(CB83:OFFSET(CB83,0,0))</f>
        <v>0</v>
      </c>
      <c r="CC90" s="10">
        <f ca="1">(MONTH(CC$4)=3)*SUM(CC83:OFFSET(CC83,0,3))+(MONTH(CC$4)=6)*SUM(CC83:OFFSET(CC83,0,2))+(MONTH(CC$4)=9)*SUM(CC83:OFFSET(CC83,0,1))+(MONTH(CC$4)=12)*SUM(CC83:OFFSET(CC83,0,0))</f>
        <v>0</v>
      </c>
      <c r="CD90" s="10">
        <f ca="1">(MONTH(CD$4)=3)*SUM(CD83:OFFSET(CD83,0,3))+(MONTH(CD$4)=6)*SUM(CD83:OFFSET(CD83,0,2))+(MONTH(CD$4)=9)*SUM(CD83:OFFSET(CD83,0,1))+(MONTH(CD$4)=12)*SUM(CD83:OFFSET(CD83,0,0))</f>
        <v>0</v>
      </c>
      <c r="CE90" s="10">
        <f ca="1">(MONTH(CE$4)=3)*SUM(CE83:OFFSET(CE83,0,3))+(MONTH(CE$4)=6)*SUM(CE83:OFFSET(CE83,0,2))+(MONTH(CE$4)=9)*SUM(CE83:OFFSET(CE83,0,1))+(MONTH(CE$4)=12)*SUM(CE83:OFFSET(CE83,0,0))</f>
        <v>0</v>
      </c>
      <c r="CF90" s="10">
        <f ca="1">(MONTH(CF$4)=3)*SUM(CF83:OFFSET(CF83,0,3))+(MONTH(CF$4)=6)*SUM(CF83:OFFSET(CF83,0,2))+(MONTH(CF$4)=9)*SUM(CF83:OFFSET(CF83,0,1))+(MONTH(CF$4)=12)*SUM(CF83:OFFSET(CF83,0,0))</f>
        <v>0</v>
      </c>
      <c r="CG90" s="10">
        <f ca="1">(MONTH(CG$4)=3)*SUM(CG83:OFFSET(CG83,0,3))+(MONTH(CG$4)=6)*SUM(CG83:OFFSET(CG83,0,2))+(MONTH(CG$4)=9)*SUM(CG83:OFFSET(CG83,0,1))+(MONTH(CG$4)=12)*SUM(CG83:OFFSET(CG83,0,0))</f>
        <v>0</v>
      </c>
      <c r="CH90" s="10">
        <f ca="1">(MONTH(CH$4)=3)*SUM(CH83:OFFSET(CH83,0,3))+(MONTH(CH$4)=6)*SUM(CH83:OFFSET(CH83,0,2))+(MONTH(CH$4)=9)*SUM(CH83:OFFSET(CH83,0,1))+(MONTH(CH$4)=12)*SUM(CH83:OFFSET(CH83,0,0))</f>
        <v>0</v>
      </c>
      <c r="CI90" s="10">
        <f ca="1">(MONTH(CI$4)=3)*SUM(CI83:OFFSET(CI83,0,3))+(MONTH(CI$4)=6)*SUM(CI83:OFFSET(CI83,0,2))+(MONTH(CI$4)=9)*SUM(CI83:OFFSET(CI83,0,1))+(MONTH(CI$4)=12)*SUM(CI83:OFFSET(CI83,0,0))</f>
        <v>0</v>
      </c>
      <c r="CJ90" s="10">
        <f ca="1">(MONTH(CJ$4)=3)*SUM(CJ83:OFFSET(CJ83,0,3))+(MONTH(CJ$4)=6)*SUM(CJ83:OFFSET(CJ83,0,2))+(MONTH(CJ$4)=9)*SUM(CJ83:OFFSET(CJ83,0,1))+(MONTH(CJ$4)=12)*SUM(CJ83:OFFSET(CJ83,0,0))</f>
        <v>0</v>
      </c>
      <c r="CK90" s="10">
        <f ca="1">(MONTH(CK$4)=3)*SUM(CK83:OFFSET(CK83,0,3))+(MONTH(CK$4)=6)*SUM(CK83:OFFSET(CK83,0,2))+(MONTH(CK$4)=9)*SUM(CK83:OFFSET(CK83,0,1))+(MONTH(CK$4)=12)*SUM(CK83:OFFSET(CK83,0,0))</f>
        <v>0</v>
      </c>
      <c r="CL90" s="10">
        <f ca="1">(MONTH(CL$4)=3)*SUM(CL83:OFFSET(CL83,0,3))+(MONTH(CL$4)=6)*SUM(CL83:OFFSET(CL83,0,2))+(MONTH(CL$4)=9)*SUM(CL83:OFFSET(CL83,0,1))+(MONTH(CL$4)=12)*SUM(CL83:OFFSET(CL83,0,0))</f>
        <v>0</v>
      </c>
      <c r="CM90" s="10">
        <f ca="1">(MONTH(CM$4)=3)*SUM(CM83:OFFSET(CM83,0,3))+(MONTH(CM$4)=6)*SUM(CM83:OFFSET(CM83,0,2))+(MONTH(CM$4)=9)*SUM(CM83:OFFSET(CM83,0,1))+(MONTH(CM$4)=12)*SUM(CM83:OFFSET(CM83,0,0))</f>
        <v>0</v>
      </c>
      <c r="CN90" s="10">
        <f ca="1">(MONTH(CN$4)=3)*SUM(CN83:OFFSET(CN83,0,3))+(MONTH(CN$4)=6)*SUM(CN83:OFFSET(CN83,0,2))+(MONTH(CN$4)=9)*SUM(CN83:OFFSET(CN83,0,1))+(MONTH(CN$4)=12)*SUM(CN83:OFFSET(CN83,0,0))</f>
        <v>0</v>
      </c>
      <c r="CO90" s="10">
        <f ca="1">(MONTH(CO$4)=3)*SUM(CO83:OFFSET(CO83,0,3))+(MONTH(CO$4)=6)*SUM(CO83:OFFSET(CO83,0,2))+(MONTH(CO$4)=9)*SUM(CO83:OFFSET(CO83,0,1))+(MONTH(CO$4)=12)*SUM(CO83:OFFSET(CO83,0,0))</f>
        <v>0</v>
      </c>
      <c r="CP90" s="10">
        <f ca="1">(MONTH(CP$4)=3)*SUM(CP83:OFFSET(CP83,0,3))+(MONTH(CP$4)=6)*SUM(CP83:OFFSET(CP83,0,2))+(MONTH(CP$4)=9)*SUM(CP83:OFFSET(CP83,0,1))+(MONTH(CP$4)=12)*SUM(CP83:OFFSET(CP83,0,0))</f>
        <v>0</v>
      </c>
      <c r="CQ90" s="10">
        <f ca="1">(MONTH(CQ$4)=3)*SUM(CQ83:OFFSET(CQ83,0,3))+(MONTH(CQ$4)=6)*SUM(CQ83:OFFSET(CQ83,0,2))+(MONTH(CQ$4)=9)*SUM(CQ83:OFFSET(CQ83,0,1))+(MONTH(CQ$4)=12)*SUM(CQ83:OFFSET(CQ83,0,0))</f>
        <v>0</v>
      </c>
      <c r="CR90" s="10">
        <f ca="1">(MONTH(CR$4)=3)*SUM(CR83:OFFSET(CR83,0,3))+(MONTH(CR$4)=6)*SUM(CR83:OFFSET(CR83,0,2))+(MONTH(CR$4)=9)*SUM(CR83:OFFSET(CR83,0,1))+(MONTH(CR$4)=12)*SUM(CR83:OFFSET(CR83,0,0))</f>
        <v>0</v>
      </c>
      <c r="CS90" s="10">
        <f ca="1">(MONTH(CS$4)=3)*SUM(CS83:OFFSET(CS83,0,3))+(MONTH(CS$4)=6)*SUM(CS83:OFFSET(CS83,0,2))+(MONTH(CS$4)=9)*SUM(CS83:OFFSET(CS83,0,1))+(MONTH(CS$4)=12)*SUM(CS83:OFFSET(CS83,0,0))</f>
        <v>0</v>
      </c>
      <c r="CT90" s="10">
        <f ca="1">(MONTH(CT$4)=3)*SUM(CT83:OFFSET(CT83,0,3))+(MONTH(CT$4)=6)*SUM(CT83:OFFSET(CT83,0,2))+(MONTH(CT$4)=9)*SUM(CT83:OFFSET(CT83,0,1))+(MONTH(CT$4)=12)*SUM(CT83:OFFSET(CT83,0,0))</f>
        <v>0</v>
      </c>
      <c r="CU90" s="10">
        <f ca="1">(MONTH(CU$4)=3)*SUM(CU83:OFFSET(CU83,0,3))+(MONTH(CU$4)=6)*SUM(CU83:OFFSET(CU83,0,2))+(MONTH(CU$4)=9)*SUM(CU83:OFFSET(CU83,0,1))+(MONTH(CU$4)=12)*SUM(CU83:OFFSET(CU83,0,0))</f>
        <v>0</v>
      </c>
      <c r="CV90" s="10">
        <f ca="1">(MONTH(CV$4)=3)*SUM(CV83:OFFSET(CV83,0,3))+(MONTH(CV$4)=6)*SUM(CV83:OFFSET(CV83,0,2))+(MONTH(CV$4)=9)*SUM(CV83:OFFSET(CV83,0,1))+(MONTH(CV$4)=12)*SUM(CV83:OFFSET(CV83,0,0))</f>
        <v>0</v>
      </c>
      <c r="CW90" s="10">
        <f ca="1">(MONTH(CW$4)=3)*SUM(CW83:OFFSET(CW83,0,3))+(MONTH(CW$4)=6)*SUM(CW83:OFFSET(CW83,0,2))+(MONTH(CW$4)=9)*SUM(CW83:OFFSET(CW83,0,1))+(MONTH(CW$4)=12)*SUM(CW83:OFFSET(CW83,0,0))</f>
        <v>0</v>
      </c>
      <c r="CX90" s="10">
        <f ca="1">(MONTH(CX$4)=3)*SUM(CX83:OFFSET(CX83,0,3))+(MONTH(CX$4)=6)*SUM(CX83:OFFSET(CX83,0,2))+(MONTH(CX$4)=9)*SUM(CX83:OFFSET(CX83,0,1))+(MONTH(CX$4)=12)*SUM(CX83:OFFSET(CX83,0,0))</f>
        <v>0</v>
      </c>
      <c r="CY90" s="10">
        <f ca="1">(MONTH(CY$4)=3)*SUM(CY83:OFFSET(CY83,0,3))+(MONTH(CY$4)=6)*SUM(CY83:OFFSET(CY83,0,2))+(MONTH(CY$4)=9)*SUM(CY83:OFFSET(CY83,0,1))+(MONTH(CY$4)=12)*SUM(CY83:OFFSET(CY83,0,0))</f>
        <v>0</v>
      </c>
      <c r="CZ90" s="10">
        <f ca="1">(MONTH(CZ$4)=3)*SUM(CZ83:OFFSET(CZ83,0,3))+(MONTH(CZ$4)=6)*SUM(CZ83:OFFSET(CZ83,0,2))+(MONTH(CZ$4)=9)*SUM(CZ83:OFFSET(CZ83,0,1))+(MONTH(CZ$4)=12)*SUM(CZ83:OFFSET(CZ83,0,0))</f>
        <v>0</v>
      </c>
      <c r="DA90" s="10">
        <f ca="1">(MONTH(DA$4)=3)*SUM(DA83:OFFSET(DA83,0,3))+(MONTH(DA$4)=6)*SUM(DA83:OFFSET(DA83,0,2))+(MONTH(DA$4)=9)*SUM(DA83:OFFSET(DA83,0,1))+(MONTH(DA$4)=12)*SUM(DA83:OFFSET(DA83,0,0))</f>
        <v>0</v>
      </c>
      <c r="DB90" s="10">
        <f ca="1">(MONTH(DB$4)=3)*SUM(DB83:OFFSET(DB83,0,3))+(MONTH(DB$4)=6)*SUM(DB83:OFFSET(DB83,0,2))+(MONTH(DB$4)=9)*SUM(DB83:OFFSET(DB83,0,1))+(MONTH(DB$4)=12)*SUM(DB83:OFFSET(DB83,0,0))</f>
        <v>0</v>
      </c>
      <c r="DC90" s="10">
        <f ca="1">(MONTH(DC$4)=3)*SUM(DC83:OFFSET(DC83,0,3))+(MONTH(DC$4)=6)*SUM(DC83:OFFSET(DC83,0,2))+(MONTH(DC$4)=9)*SUM(DC83:OFFSET(DC83,0,1))+(MONTH(DC$4)=12)*SUM(DC83:OFFSET(DC83,0,0))</f>
        <v>0</v>
      </c>
      <c r="DD90" s="10">
        <f ca="1">(MONTH(DD$4)=3)*SUM(DD83:OFFSET(DD83,0,3))+(MONTH(DD$4)=6)*SUM(DD83:OFFSET(DD83,0,2))+(MONTH(DD$4)=9)*SUM(DD83:OFFSET(DD83,0,1))+(MONTH(DD$4)=12)*SUM(DD83:OFFSET(DD83,0,0))</f>
        <v>0</v>
      </c>
      <c r="DE90" s="10">
        <f ca="1">(MONTH(DE$4)=3)*SUM(DE83:OFFSET(DE83,0,3))+(MONTH(DE$4)=6)*SUM(DE83:OFFSET(DE83,0,2))+(MONTH(DE$4)=9)*SUM(DE83:OFFSET(DE83,0,1))+(MONTH(DE$4)=12)*SUM(DE83:OFFSET(DE83,0,0))</f>
        <v>0</v>
      </c>
      <c r="DF90" s="10">
        <f ca="1">(MONTH(DF$4)=3)*SUM(DF83:OFFSET(DF83,0,3))+(MONTH(DF$4)=6)*SUM(DF83:OFFSET(DF83,0,2))+(MONTH(DF$4)=9)*SUM(DF83:OFFSET(DF83,0,1))+(MONTH(DF$4)=12)*SUM(DF83:OFFSET(DF83,0,0))</f>
        <v>0</v>
      </c>
      <c r="DG90" s="10">
        <f ca="1">(MONTH(DG$4)=3)*SUM(DG83:OFFSET(DG83,0,3))+(MONTH(DG$4)=6)*SUM(DG83:OFFSET(DG83,0,2))+(MONTH(DG$4)=9)*SUM(DG83:OFFSET(DG83,0,1))+(MONTH(DG$4)=12)*SUM(DG83:OFFSET(DG83,0,0))</f>
        <v>0</v>
      </c>
      <c r="DH90" s="10">
        <f ca="1">(MONTH(DH$4)=3)*SUM(DH83:OFFSET(DH83,0,3))+(MONTH(DH$4)=6)*SUM(DH83:OFFSET(DH83,0,2))+(MONTH(DH$4)=9)*SUM(DH83:OFFSET(DH83,0,1))+(MONTH(DH$4)=12)*SUM(DH83:OFFSET(DH83,0,0))</f>
        <v>0</v>
      </c>
      <c r="DI90" s="10">
        <f ca="1">(MONTH(DI$4)=3)*SUM(DI83:OFFSET(DI83,0,3))+(MONTH(DI$4)=6)*SUM(DI83:OFFSET(DI83,0,2))+(MONTH(DI$4)=9)*SUM(DI83:OFFSET(DI83,0,1))+(MONTH(DI$4)=12)*SUM(DI83:OFFSET(DI83,0,0))</f>
        <v>0</v>
      </c>
      <c r="DJ90" s="10">
        <f ca="1">(MONTH(DJ$4)=3)*SUM(DJ83:OFFSET(DJ83,0,3))+(MONTH(DJ$4)=6)*SUM(DJ83:OFFSET(DJ83,0,2))+(MONTH(DJ$4)=9)*SUM(DJ83:OFFSET(DJ83,0,1))+(MONTH(DJ$4)=12)*SUM(DJ83:OFFSET(DJ83,0,0))</f>
        <v>0</v>
      </c>
      <c r="DK90" s="10">
        <f ca="1">(MONTH(DK$4)=3)*SUM(DK83:OFFSET(DK83,0,3))+(MONTH(DK$4)=6)*SUM(DK83:OFFSET(DK83,0,2))+(MONTH(DK$4)=9)*SUM(DK83:OFFSET(DK83,0,1))+(MONTH(DK$4)=12)*SUM(DK83:OFFSET(DK83,0,0))</f>
        <v>0</v>
      </c>
      <c r="DL90" s="10">
        <f ca="1">(MONTH(DL$4)=3)*SUM(DL83:OFFSET(DL83,0,3))+(MONTH(DL$4)=6)*SUM(DL83:OFFSET(DL83,0,2))+(MONTH(DL$4)=9)*SUM(DL83:OFFSET(DL83,0,1))+(MONTH(DL$4)=12)*SUM(DL83:OFFSET(DL83,0,0))</f>
        <v>0</v>
      </c>
      <c r="DM90" s="10">
        <f ca="1">(MONTH(DM$4)=3)*SUM(DM83:OFFSET(DM83,0,3))+(MONTH(DM$4)=6)*SUM(DM83:OFFSET(DM83,0,2))+(MONTH(DM$4)=9)*SUM(DM83:OFFSET(DM83,0,1))+(MONTH(DM$4)=12)*SUM(DM83:OFFSET(DM83,0,0))</f>
        <v>0</v>
      </c>
      <c r="DN90" s="10">
        <f ca="1">(MONTH(DN$4)=3)*SUM(DN83:OFFSET(DN83,0,3))+(MONTH(DN$4)=6)*SUM(DN83:OFFSET(DN83,0,2))+(MONTH(DN$4)=9)*SUM(DN83:OFFSET(DN83,0,1))+(MONTH(DN$4)=12)*SUM(DN83:OFFSET(DN83,0,0))</f>
        <v>0</v>
      </c>
      <c r="DO90" s="10">
        <f ca="1">(MONTH(DO$4)=3)*SUM(DO83:OFFSET(DO83,0,3))+(MONTH(DO$4)=6)*SUM(DO83:OFFSET(DO83,0,2))+(MONTH(DO$4)=9)*SUM(DO83:OFFSET(DO83,0,1))+(MONTH(DO$4)=12)*SUM(DO83:OFFSET(DO83,0,0))</f>
        <v>0</v>
      </c>
      <c r="DP90" s="10">
        <f ca="1">(MONTH(DP$4)=3)*SUM(DP83:OFFSET(DP83,0,3))+(MONTH(DP$4)=6)*SUM(DP83:OFFSET(DP83,0,2))+(MONTH(DP$4)=9)*SUM(DP83:OFFSET(DP83,0,1))+(MONTH(DP$4)=12)*SUM(DP83:OFFSET(DP83,0,0))</f>
        <v>0</v>
      </c>
      <c r="DQ90" s="10">
        <f ca="1">(MONTH(DQ$4)=3)*SUM(DQ83:OFFSET(DQ83,0,3))+(MONTH(DQ$4)=6)*SUM(DQ83:OFFSET(DQ83,0,2))+(MONTH(DQ$4)=9)*SUM(DQ83:OFFSET(DQ83,0,1))+(MONTH(DQ$4)=12)*SUM(DQ83:OFFSET(DQ83,0,0))</f>
        <v>0</v>
      </c>
      <c r="DR90" s="10">
        <f ca="1">(MONTH(DR$4)=3)*SUM(DR83:OFFSET(DR83,0,3))+(MONTH(DR$4)=6)*SUM(DR83:OFFSET(DR83,0,2))+(MONTH(DR$4)=9)*SUM(DR83:OFFSET(DR83,0,1))+(MONTH(DR$4)=12)*SUM(DR83:OFFSET(DR83,0,0))</f>
        <v>0</v>
      </c>
      <c r="DS90" s="10">
        <f ca="1">(MONTH(DS$4)=3)*SUM(DS83:OFFSET(DS83,0,3))+(MONTH(DS$4)=6)*SUM(DS83:OFFSET(DS83,0,2))+(MONTH(DS$4)=9)*SUM(DS83:OFFSET(DS83,0,1))+(MONTH(DS$4)=12)*SUM(DS83:OFFSET(DS83,0,0))</f>
        <v>0</v>
      </c>
      <c r="DT90" s="10">
        <f ca="1">(MONTH(DT$4)=3)*SUM(DT83:OFFSET(DT83,0,3))+(MONTH(DT$4)=6)*SUM(DT83:OFFSET(DT83,0,2))+(MONTH(DT$4)=9)*SUM(DT83:OFFSET(DT83,0,1))+(MONTH(DT$4)=12)*SUM(DT83:OFFSET(DT83,0,0))</f>
        <v>0</v>
      </c>
      <c r="DU90" s="10">
        <f ca="1">(MONTH(DU$4)=3)*SUM(DU83:OFFSET(DU83,0,3))+(MONTH(DU$4)=6)*SUM(DU83:OFFSET(DU83,0,2))+(MONTH(DU$4)=9)*SUM(DU83:OFFSET(DU83,0,1))+(MONTH(DU$4)=12)*SUM(DU83:OFFSET(DU83,0,0))</f>
        <v>0</v>
      </c>
      <c r="DV90" s="10">
        <f ca="1">(MONTH(DV$4)=3)*SUM(DV83:OFFSET(DV83,0,3))+(MONTH(DV$4)=6)*SUM(DV83:OFFSET(DV83,0,2))+(MONTH(DV$4)=9)*SUM(DV83:OFFSET(DV83,0,1))+(MONTH(DV$4)=12)*SUM(DV83:OFFSET(DV83,0,0))</f>
        <v>0</v>
      </c>
      <c r="DW90" s="10">
        <f ca="1">(MONTH(DW$4)=3)*SUM(DW83:OFFSET(DW83,0,3))+(MONTH(DW$4)=6)*SUM(DW83:OFFSET(DW83,0,2))+(MONTH(DW$4)=9)*SUM(DW83:OFFSET(DW83,0,1))+(MONTH(DW$4)=12)*SUM(DW83:OFFSET(DW83,0,0))</f>
        <v>0</v>
      </c>
      <c r="DX90" s="10">
        <f ca="1">(MONTH(DX$4)=3)*SUM(DX83:OFFSET(DX83,0,3))+(MONTH(DX$4)=6)*SUM(DX83:OFFSET(DX83,0,2))+(MONTH(DX$4)=9)*SUM(DX83:OFFSET(DX83,0,1))+(MONTH(DX$4)=12)*SUM(DX83:OFFSET(DX83,0,0))</f>
        <v>0</v>
      </c>
      <c r="DY90" s="10">
        <f ca="1">(MONTH(DY$4)=3)*SUM(DY83:OFFSET(DY83,0,3))+(MONTH(DY$4)=6)*SUM(DY83:OFFSET(DY83,0,2))+(MONTH(DY$4)=9)*SUM(DY83:OFFSET(DY83,0,1))+(MONTH(DY$4)=12)*SUM(DY83:OFFSET(DY83,0,0))</f>
        <v>0</v>
      </c>
      <c r="DZ90" s="10">
        <f ca="1">(MONTH(DZ$4)=3)*SUM(DZ83:OFFSET(DZ83,0,3))+(MONTH(DZ$4)=6)*SUM(DZ83:OFFSET(DZ83,0,2))+(MONTH(DZ$4)=9)*SUM(DZ83:OFFSET(DZ83,0,1))+(MONTH(DZ$4)=12)*SUM(DZ83:OFFSET(DZ83,0,0))</f>
        <v>0</v>
      </c>
      <c r="EA90" s="10">
        <f ca="1">(MONTH(EA$4)=3)*SUM(EA83:OFFSET(EA83,0,3))+(MONTH(EA$4)=6)*SUM(EA83:OFFSET(EA83,0,2))+(MONTH(EA$4)=9)*SUM(EA83:OFFSET(EA83,0,1))+(MONTH(EA$4)=12)*SUM(EA83:OFFSET(EA83,0,0))</f>
        <v>0</v>
      </c>
      <c r="EB90" s="10">
        <f ca="1">(MONTH(EB$4)=3)*SUM(EB83:OFFSET(EB83,0,3))+(MONTH(EB$4)=6)*SUM(EB83:OFFSET(EB83,0,2))+(MONTH(EB$4)=9)*SUM(EB83:OFFSET(EB83,0,1))+(MONTH(EB$4)=12)*SUM(EB83:OFFSET(EB83,0,0))</f>
        <v>0</v>
      </c>
      <c r="EC90" s="10">
        <f ca="1">(MONTH(EC$4)=3)*SUM(EC83:OFFSET(EC83,0,3))+(MONTH(EC$4)=6)*SUM(EC83:OFFSET(EC83,0,2))+(MONTH(EC$4)=9)*SUM(EC83:OFFSET(EC83,0,1))+(MONTH(EC$4)=12)*SUM(EC83:OFFSET(EC83,0,0))</f>
        <v>0</v>
      </c>
      <c r="ED90" s="10">
        <f ca="1">(MONTH(ED$4)=3)*SUM(ED83:OFFSET(ED83,0,3))+(MONTH(ED$4)=6)*SUM(ED83:OFFSET(ED83,0,2))+(MONTH(ED$4)=9)*SUM(ED83:OFFSET(ED83,0,1))+(MONTH(ED$4)=12)*SUM(ED83:OFFSET(ED83,0,0))</f>
        <v>0</v>
      </c>
      <c r="EE90" s="10">
        <f ca="1">(MONTH(EE$4)=3)*SUM(EE83:OFFSET(EE83,0,3))+(MONTH(EE$4)=6)*SUM(EE83:OFFSET(EE83,0,2))+(MONTH(EE$4)=9)*SUM(EE83:OFFSET(EE83,0,1))+(MONTH(EE$4)=12)*SUM(EE83:OFFSET(EE83,0,0))</f>
        <v>0</v>
      </c>
      <c r="EF90" s="10">
        <f ca="1">(MONTH(EF$4)=3)*SUM(EF83:OFFSET(EF83,0,3))+(MONTH(EF$4)=6)*SUM(EF83:OFFSET(EF83,0,2))+(MONTH(EF$4)=9)*SUM(EF83:OFFSET(EF83,0,1))+(MONTH(EF$4)=12)*SUM(EF83:OFFSET(EF83,0,0))</f>
        <v>0</v>
      </c>
      <c r="EG90" s="10">
        <f ca="1">(MONTH(EG$4)=3)*SUM(EG83:OFFSET(EG83,0,3))+(MONTH(EG$4)=6)*SUM(EG83:OFFSET(EG83,0,2))+(MONTH(EG$4)=9)*SUM(EG83:OFFSET(EG83,0,1))+(MONTH(EG$4)=12)*SUM(EG83:OFFSET(EG83,0,0))</f>
        <v>0</v>
      </c>
      <c r="EH90" s="10">
        <f ca="1">(MONTH(EH$4)=3)*SUM(EH83:OFFSET(EH83,0,3))+(MONTH(EH$4)=6)*SUM(EH83:OFFSET(EH83,0,2))+(MONTH(EH$4)=9)*SUM(EH83:OFFSET(EH83,0,1))+(MONTH(EH$4)=12)*SUM(EH83:OFFSET(EH83,0,0))</f>
        <v>0</v>
      </c>
      <c r="EI90" s="10">
        <f ca="1">(MONTH(EI$4)=3)*SUM(EI83:OFFSET(EI83,0,3))+(MONTH(EI$4)=6)*SUM(EI83:OFFSET(EI83,0,2))+(MONTH(EI$4)=9)*SUM(EI83:OFFSET(EI83,0,1))+(MONTH(EI$4)=12)*SUM(EI83:OFFSET(EI83,0,0))</f>
        <v>0</v>
      </c>
      <c r="EJ90" s="10">
        <f ca="1">(MONTH(EJ$4)=3)*SUM(EJ83:OFFSET(EJ83,0,3))+(MONTH(EJ$4)=6)*SUM(EJ83:OFFSET(EJ83,0,2))+(MONTH(EJ$4)=9)*SUM(EJ83:OFFSET(EJ83,0,1))+(MONTH(EJ$4)=12)*SUM(EJ83:OFFSET(EJ83,0,0))</f>
        <v>0</v>
      </c>
      <c r="EK90" s="10">
        <f ca="1">(MONTH(EK$4)=3)*SUM(EK83:OFFSET(EK83,0,3))+(MONTH(EK$4)=6)*SUM(EK83:OFFSET(EK83,0,2))+(MONTH(EK$4)=9)*SUM(EK83:OFFSET(EK83,0,1))+(MONTH(EK$4)=12)*SUM(EK83:OFFSET(EK83,0,0))</f>
        <v>0</v>
      </c>
      <c r="EL90" s="10">
        <f ca="1">(MONTH(EL$4)=3)*SUM(EL83:OFFSET(EL83,0,3))+(MONTH(EL$4)=6)*SUM(EL83:OFFSET(EL83,0,2))+(MONTH(EL$4)=9)*SUM(EL83:OFFSET(EL83,0,1))+(MONTH(EL$4)=12)*SUM(EL83:OFFSET(EL83,0,0))</f>
        <v>0</v>
      </c>
      <c r="EM90" s="10">
        <f ca="1">(MONTH(EM$4)=3)*SUM(EM83:OFFSET(EM83,0,3))+(MONTH(EM$4)=6)*SUM(EM83:OFFSET(EM83,0,2))+(MONTH(EM$4)=9)*SUM(EM83:OFFSET(EM83,0,1))+(MONTH(EM$4)=12)*SUM(EM83:OFFSET(EM83,0,0))</f>
        <v>0</v>
      </c>
      <c r="EN90" s="10">
        <f ca="1">(MONTH(EN$4)=3)*SUM(EN83:OFFSET(EN83,0,3))+(MONTH(EN$4)=6)*SUM(EN83:OFFSET(EN83,0,2))+(MONTH(EN$4)=9)*SUM(EN83:OFFSET(EN83,0,1))+(MONTH(EN$4)=12)*SUM(EN83:OFFSET(EN83,0,0))</f>
        <v>0</v>
      </c>
      <c r="EO90" s="10">
        <f ca="1">(MONTH(EO$4)=3)*SUM(EO83:OFFSET(EO83,0,3))+(MONTH(EO$4)=6)*SUM(EO83:OFFSET(EO83,0,2))+(MONTH(EO$4)=9)*SUM(EO83:OFFSET(EO83,0,1))+(MONTH(EO$4)=12)*SUM(EO83:OFFSET(EO83,0,0))</f>
        <v>0</v>
      </c>
      <c r="EP90" s="10">
        <f ca="1">(MONTH(EP$4)=3)*SUM(EP83:OFFSET(EP83,0,3))+(MONTH(EP$4)=6)*SUM(EP83:OFFSET(EP83,0,2))+(MONTH(EP$4)=9)*SUM(EP83:OFFSET(EP83,0,1))+(MONTH(EP$4)=12)*SUM(EP83:OFFSET(EP83,0,0))</f>
        <v>0</v>
      </c>
    </row>
    <row r="91" spans="2:146" s="15" customFormat="1" ht="14.1" customHeight="1">
      <c r="B91" s="1429" t="s">
        <v>1227</v>
      </c>
      <c r="C91" s="611"/>
      <c r="D91" s="306" t="s">
        <v>97</v>
      </c>
      <c r="E91" s="10">
        <f t="shared" ref="E91" ca="1" si="262">SUM(G91:EP91)</f>
        <v>0</v>
      </c>
      <c r="F91" s="10"/>
      <c r="G91" s="10"/>
      <c r="H91" s="10"/>
      <c r="I91" s="10"/>
      <c r="J91" s="10"/>
      <c r="K91" s="10">
        <f ca="1">(MONTH(K$4)=3)*SUM(K84:OFFSET(K84,0,3))+(MONTH(K$4)=6)*SUM(K84:OFFSET(K84,0,2))+(MONTH(K$4)=9)*SUM(K84:OFFSET(K84,0,1))+(MONTH(K$4)=12)*SUM(K84:OFFSET(K84,0,0))</f>
        <v>0</v>
      </c>
      <c r="L91" s="10">
        <f ca="1">(MONTH(L$4)=3)*SUM(L84:OFFSET(L84,0,3))+(MONTH(L$4)=6)*SUM(L84:OFFSET(L84,0,2))+(MONTH(L$4)=9)*SUM(L84:OFFSET(L84,0,1))+(MONTH(L$4)=12)*SUM(L84:OFFSET(L84,0,0))</f>
        <v>0</v>
      </c>
      <c r="M91" s="10">
        <f ca="1">(MONTH(M$4)=3)*SUM(M84:OFFSET(M84,0,3))+(MONTH(M$4)=6)*SUM(M84:OFFSET(M84,0,2))+(MONTH(M$4)=9)*SUM(M84:OFFSET(M84,0,1))+(MONTH(M$4)=12)*SUM(M84:OFFSET(M84,0,0))</f>
        <v>0</v>
      </c>
      <c r="N91" s="10">
        <f ca="1">(MONTH(N$4)=3)*SUM(N84:OFFSET(N84,0,3))+(MONTH(N$4)=6)*SUM(N84:OFFSET(N84,0,2))+(MONTH(N$4)=9)*SUM(N84:OFFSET(N84,0,1))+(MONTH(N$4)=12)*SUM(N84:OFFSET(N84,0,0))</f>
        <v>0</v>
      </c>
      <c r="O91" s="10">
        <f ca="1">(MONTH(O$4)=3)*SUM(O84:OFFSET(O84,0,3))+(MONTH(O$4)=6)*SUM(O84:OFFSET(O84,0,2))+(MONTH(O$4)=9)*SUM(O84:OFFSET(O84,0,1))+(MONTH(O$4)=12)*SUM(O84:OFFSET(O84,0,0))</f>
        <v>0</v>
      </c>
      <c r="P91" s="10">
        <f ca="1">(MONTH(P$4)=3)*SUM(P84:OFFSET(P84,0,3))+(MONTH(P$4)=6)*SUM(P84:OFFSET(P84,0,2))+(MONTH(P$4)=9)*SUM(P84:OFFSET(P84,0,1))+(MONTH(P$4)=12)*SUM(P84:OFFSET(P84,0,0))</f>
        <v>0</v>
      </c>
      <c r="Q91" s="10">
        <f ca="1">(MONTH(Q$4)=3)*SUM(Q84:OFFSET(Q84,0,3))+(MONTH(Q$4)=6)*SUM(Q84:OFFSET(Q84,0,2))+(MONTH(Q$4)=9)*SUM(Q84:OFFSET(Q84,0,1))+(MONTH(Q$4)=12)*SUM(Q84:OFFSET(Q84,0,0))</f>
        <v>0</v>
      </c>
      <c r="R91" s="10">
        <f ca="1">(MONTH(R$4)=3)*SUM(R84:OFFSET(R84,0,3))+(MONTH(R$4)=6)*SUM(R84:OFFSET(R84,0,2))+(MONTH(R$4)=9)*SUM(R84:OFFSET(R84,0,1))+(MONTH(R$4)=12)*SUM(R84:OFFSET(R84,0,0))</f>
        <v>0</v>
      </c>
      <c r="S91" s="10">
        <f ca="1">(MONTH(S$4)=3)*SUM(S84:OFFSET(S84,0,3))+(MONTH(S$4)=6)*SUM(S84:OFFSET(S84,0,2))+(MONTH(S$4)=9)*SUM(S84:OFFSET(S84,0,1))+(MONTH(S$4)=12)*SUM(S84:OFFSET(S84,0,0))</f>
        <v>0</v>
      </c>
      <c r="T91" s="10">
        <f ca="1">(MONTH(T$4)=3)*SUM(T84:OFFSET(T84,0,3))+(MONTH(T$4)=6)*SUM(T84:OFFSET(T84,0,2))+(MONTH(T$4)=9)*SUM(T84:OFFSET(T84,0,1))+(MONTH(T$4)=12)*SUM(T84:OFFSET(T84,0,0))</f>
        <v>0</v>
      </c>
      <c r="U91" s="10">
        <f ca="1">(MONTH(U$4)=3)*SUM(U84:OFFSET(U84,0,3))+(MONTH(U$4)=6)*SUM(U84:OFFSET(U84,0,2))+(MONTH(U$4)=9)*SUM(U84:OFFSET(U84,0,1))+(MONTH(U$4)=12)*SUM(U84:OFFSET(U84,0,0))</f>
        <v>0</v>
      </c>
      <c r="V91" s="10">
        <f ca="1">(MONTH(V$4)=3)*SUM(V84:OFFSET(V84,0,3))+(MONTH(V$4)=6)*SUM(V84:OFFSET(V84,0,2))+(MONTH(V$4)=9)*SUM(V84:OFFSET(V84,0,1))+(MONTH(V$4)=12)*SUM(V84:OFFSET(V84,0,0))</f>
        <v>0</v>
      </c>
      <c r="W91" s="10">
        <f ca="1">(MONTH(W$4)=3)*SUM(W84:OFFSET(W84,0,3))+(MONTH(W$4)=6)*SUM(W84:OFFSET(W84,0,2))+(MONTH(W$4)=9)*SUM(W84:OFFSET(W84,0,1))+(MONTH(W$4)=12)*SUM(W84:OFFSET(W84,0,0))</f>
        <v>0</v>
      </c>
      <c r="X91" s="10">
        <f ca="1">(MONTH(X$4)=3)*SUM(X84:OFFSET(X84,0,3))+(MONTH(X$4)=6)*SUM(X84:OFFSET(X84,0,2))+(MONTH(X$4)=9)*SUM(X84:OFFSET(X84,0,1))+(MONTH(X$4)=12)*SUM(X84:OFFSET(X84,0,0))</f>
        <v>0</v>
      </c>
      <c r="Y91" s="10">
        <f ca="1">(MONTH(Y$4)=3)*SUM(Y84:OFFSET(Y84,0,3))+(MONTH(Y$4)=6)*SUM(Y84:OFFSET(Y84,0,2))+(MONTH(Y$4)=9)*SUM(Y84:OFFSET(Y84,0,1))+(MONTH(Y$4)=12)*SUM(Y84:OFFSET(Y84,0,0))</f>
        <v>0</v>
      </c>
      <c r="Z91" s="10">
        <f ca="1">(MONTH(Z$4)=3)*SUM(Z84:OFFSET(Z84,0,3))+(MONTH(Z$4)=6)*SUM(Z84:OFFSET(Z84,0,2))+(MONTH(Z$4)=9)*SUM(Z84:OFFSET(Z84,0,1))+(MONTH(Z$4)=12)*SUM(Z84:OFFSET(Z84,0,0))</f>
        <v>0</v>
      </c>
      <c r="AA91" s="10">
        <f ca="1">(MONTH(AA$4)=3)*SUM(AA84:OFFSET(AA84,0,3))+(MONTH(AA$4)=6)*SUM(AA84:OFFSET(AA84,0,2))+(MONTH(AA$4)=9)*SUM(AA84:OFFSET(AA84,0,1))+(MONTH(AA$4)=12)*SUM(AA84:OFFSET(AA84,0,0))</f>
        <v>0</v>
      </c>
      <c r="AB91" s="10">
        <f ca="1">(MONTH(AB$4)=3)*SUM(AB84:OFFSET(AB84,0,3))+(MONTH(AB$4)=6)*SUM(AB84:OFFSET(AB84,0,2))+(MONTH(AB$4)=9)*SUM(AB84:OFFSET(AB84,0,1))+(MONTH(AB$4)=12)*SUM(AB84:OFFSET(AB84,0,0))</f>
        <v>0</v>
      </c>
      <c r="AC91" s="10">
        <f ca="1">(MONTH(AC$4)=3)*SUM(AC84:OFFSET(AC84,0,3))+(MONTH(AC$4)=6)*SUM(AC84:OFFSET(AC84,0,2))+(MONTH(AC$4)=9)*SUM(AC84:OFFSET(AC84,0,1))+(MONTH(AC$4)=12)*SUM(AC84:OFFSET(AC84,0,0))</f>
        <v>0</v>
      </c>
      <c r="AD91" s="10">
        <f ca="1">(MONTH(AD$4)=3)*SUM(AD84:OFFSET(AD84,0,3))+(MONTH(AD$4)=6)*SUM(AD84:OFFSET(AD84,0,2))+(MONTH(AD$4)=9)*SUM(AD84:OFFSET(AD84,0,1))+(MONTH(AD$4)=12)*SUM(AD84:OFFSET(AD84,0,0))</f>
        <v>0</v>
      </c>
      <c r="AE91" s="10">
        <f ca="1">(MONTH(AE$4)=3)*SUM(AE84:OFFSET(AE84,0,3))+(MONTH(AE$4)=6)*SUM(AE84:OFFSET(AE84,0,2))+(MONTH(AE$4)=9)*SUM(AE84:OFFSET(AE84,0,1))+(MONTH(AE$4)=12)*SUM(AE84:OFFSET(AE84,0,0))</f>
        <v>0</v>
      </c>
      <c r="AF91" s="10">
        <f ca="1">(MONTH(AF$4)=3)*SUM(AF84:OFFSET(AF84,0,3))+(MONTH(AF$4)=6)*SUM(AF84:OFFSET(AF84,0,2))+(MONTH(AF$4)=9)*SUM(AF84:OFFSET(AF84,0,1))+(MONTH(AF$4)=12)*SUM(AF84:OFFSET(AF84,0,0))</f>
        <v>0</v>
      </c>
      <c r="AG91" s="10">
        <f ca="1">(MONTH(AG$4)=3)*SUM(AG84:OFFSET(AG84,0,3))+(MONTH(AG$4)=6)*SUM(AG84:OFFSET(AG84,0,2))+(MONTH(AG$4)=9)*SUM(AG84:OFFSET(AG84,0,1))+(MONTH(AG$4)=12)*SUM(AG84:OFFSET(AG84,0,0))</f>
        <v>0</v>
      </c>
      <c r="AH91" s="10">
        <f ca="1">(MONTH(AH$4)=3)*SUM(AH84:OFFSET(AH84,0,3))+(MONTH(AH$4)=6)*SUM(AH84:OFFSET(AH84,0,2))+(MONTH(AH$4)=9)*SUM(AH84:OFFSET(AH84,0,1))+(MONTH(AH$4)=12)*SUM(AH84:OFFSET(AH84,0,0))</f>
        <v>0</v>
      </c>
      <c r="AI91" s="10">
        <f ca="1">(MONTH(AI$4)=3)*SUM(AI84:OFFSET(AI84,0,3))+(MONTH(AI$4)=6)*SUM(AI84:OFFSET(AI84,0,2))+(MONTH(AI$4)=9)*SUM(AI84:OFFSET(AI84,0,1))+(MONTH(AI$4)=12)*SUM(AI84:OFFSET(AI84,0,0))</f>
        <v>0</v>
      </c>
      <c r="AJ91" s="10">
        <f ca="1">(MONTH(AJ$4)=3)*SUM(AJ84:OFFSET(AJ84,0,3))+(MONTH(AJ$4)=6)*SUM(AJ84:OFFSET(AJ84,0,2))+(MONTH(AJ$4)=9)*SUM(AJ84:OFFSET(AJ84,0,1))+(MONTH(AJ$4)=12)*SUM(AJ84:OFFSET(AJ84,0,0))</f>
        <v>0</v>
      </c>
      <c r="AK91" s="10">
        <f ca="1">(MONTH(AK$4)=3)*SUM(AK84:OFFSET(AK84,0,3))+(MONTH(AK$4)=6)*SUM(AK84:OFFSET(AK84,0,2))+(MONTH(AK$4)=9)*SUM(AK84:OFFSET(AK84,0,1))+(MONTH(AK$4)=12)*SUM(AK84:OFFSET(AK84,0,0))</f>
        <v>0</v>
      </c>
      <c r="AL91" s="10">
        <f ca="1">(MONTH(AL$4)=3)*SUM(AL84:OFFSET(AL84,0,3))+(MONTH(AL$4)=6)*SUM(AL84:OFFSET(AL84,0,2))+(MONTH(AL$4)=9)*SUM(AL84:OFFSET(AL84,0,1))+(MONTH(AL$4)=12)*SUM(AL84:OFFSET(AL84,0,0))</f>
        <v>0</v>
      </c>
      <c r="AM91" s="10">
        <f ca="1">(MONTH(AM$4)=3)*SUM(AM84:OFFSET(AM84,0,3))+(MONTH(AM$4)=6)*SUM(AM84:OFFSET(AM84,0,2))+(MONTH(AM$4)=9)*SUM(AM84:OFFSET(AM84,0,1))+(MONTH(AM$4)=12)*SUM(AM84:OFFSET(AM84,0,0))</f>
        <v>0</v>
      </c>
      <c r="AN91" s="10">
        <f ca="1">(MONTH(AN$4)=3)*SUM(AN84:OFFSET(AN84,0,3))+(MONTH(AN$4)=6)*SUM(AN84:OFFSET(AN84,0,2))+(MONTH(AN$4)=9)*SUM(AN84:OFFSET(AN84,0,1))+(MONTH(AN$4)=12)*SUM(AN84:OFFSET(AN84,0,0))</f>
        <v>0</v>
      </c>
      <c r="AO91" s="10">
        <f ca="1">(MONTH(AO$4)=3)*SUM(AO84:OFFSET(AO84,0,3))+(MONTH(AO$4)=6)*SUM(AO84:OFFSET(AO84,0,2))+(MONTH(AO$4)=9)*SUM(AO84:OFFSET(AO84,0,1))+(MONTH(AO$4)=12)*SUM(AO84:OFFSET(AO84,0,0))</f>
        <v>0</v>
      </c>
      <c r="AP91" s="10">
        <f ca="1">(MONTH(AP$4)=3)*SUM(AP84:OFFSET(AP84,0,3))+(MONTH(AP$4)=6)*SUM(AP84:OFFSET(AP84,0,2))+(MONTH(AP$4)=9)*SUM(AP84:OFFSET(AP84,0,1))+(MONTH(AP$4)=12)*SUM(AP84:OFFSET(AP84,0,0))</f>
        <v>0</v>
      </c>
      <c r="AQ91" s="10">
        <f ca="1">(MONTH(AQ$4)=3)*SUM(AQ84:OFFSET(AQ84,0,3))+(MONTH(AQ$4)=6)*SUM(AQ84:OFFSET(AQ84,0,2))+(MONTH(AQ$4)=9)*SUM(AQ84:OFFSET(AQ84,0,1))+(MONTH(AQ$4)=12)*SUM(AQ84:OFFSET(AQ84,0,0))</f>
        <v>0</v>
      </c>
      <c r="AR91" s="10">
        <f ca="1">(MONTH(AR$4)=3)*SUM(AR84:OFFSET(AR84,0,3))+(MONTH(AR$4)=6)*SUM(AR84:OFFSET(AR84,0,2))+(MONTH(AR$4)=9)*SUM(AR84:OFFSET(AR84,0,1))+(MONTH(AR$4)=12)*SUM(AR84:OFFSET(AR84,0,0))</f>
        <v>0</v>
      </c>
      <c r="AS91" s="10">
        <f ca="1">(MONTH(AS$4)=3)*SUM(AS84:OFFSET(AS84,0,3))+(MONTH(AS$4)=6)*SUM(AS84:OFFSET(AS84,0,2))+(MONTH(AS$4)=9)*SUM(AS84:OFFSET(AS84,0,1))+(MONTH(AS$4)=12)*SUM(AS84:OFFSET(AS84,0,0))</f>
        <v>0</v>
      </c>
      <c r="AT91" s="10">
        <f ca="1">(MONTH(AT$4)=3)*SUM(AT84:OFFSET(AT84,0,3))+(MONTH(AT$4)=6)*SUM(AT84:OFFSET(AT84,0,2))+(MONTH(AT$4)=9)*SUM(AT84:OFFSET(AT84,0,1))+(MONTH(AT$4)=12)*SUM(AT84:OFFSET(AT84,0,0))</f>
        <v>0</v>
      </c>
      <c r="AU91" s="10">
        <f ca="1">(MONTH(AU$4)=3)*SUM(AU84:OFFSET(AU84,0,3))+(MONTH(AU$4)=6)*SUM(AU84:OFFSET(AU84,0,2))+(MONTH(AU$4)=9)*SUM(AU84:OFFSET(AU84,0,1))+(MONTH(AU$4)=12)*SUM(AU84:OFFSET(AU84,0,0))</f>
        <v>0</v>
      </c>
      <c r="AV91" s="10">
        <f ca="1">(MONTH(AV$4)=3)*SUM(AV84:OFFSET(AV84,0,3))+(MONTH(AV$4)=6)*SUM(AV84:OFFSET(AV84,0,2))+(MONTH(AV$4)=9)*SUM(AV84:OFFSET(AV84,0,1))+(MONTH(AV$4)=12)*SUM(AV84:OFFSET(AV84,0,0))</f>
        <v>0</v>
      </c>
      <c r="AW91" s="10">
        <f ca="1">(MONTH(AW$4)=3)*SUM(AW84:OFFSET(AW84,0,3))+(MONTH(AW$4)=6)*SUM(AW84:OFFSET(AW84,0,2))+(MONTH(AW$4)=9)*SUM(AW84:OFFSET(AW84,0,1))+(MONTH(AW$4)=12)*SUM(AW84:OFFSET(AW84,0,0))</f>
        <v>0</v>
      </c>
      <c r="AX91" s="10">
        <f ca="1">(MONTH(AX$4)=3)*SUM(AX84:OFFSET(AX84,0,3))+(MONTH(AX$4)=6)*SUM(AX84:OFFSET(AX84,0,2))+(MONTH(AX$4)=9)*SUM(AX84:OFFSET(AX84,0,1))+(MONTH(AX$4)=12)*SUM(AX84:OFFSET(AX84,0,0))</f>
        <v>0</v>
      </c>
      <c r="AY91" s="10">
        <f ca="1">(MONTH(AY$4)=3)*SUM(AY84:OFFSET(AY84,0,3))+(MONTH(AY$4)=6)*SUM(AY84:OFFSET(AY84,0,2))+(MONTH(AY$4)=9)*SUM(AY84:OFFSET(AY84,0,1))+(MONTH(AY$4)=12)*SUM(AY84:OFFSET(AY84,0,0))</f>
        <v>0</v>
      </c>
      <c r="AZ91" s="10">
        <f ca="1">(MONTH(AZ$4)=3)*SUM(AZ84:OFFSET(AZ84,0,3))+(MONTH(AZ$4)=6)*SUM(AZ84:OFFSET(AZ84,0,2))+(MONTH(AZ$4)=9)*SUM(AZ84:OFFSET(AZ84,0,1))+(MONTH(AZ$4)=12)*SUM(AZ84:OFFSET(AZ84,0,0))</f>
        <v>0</v>
      </c>
      <c r="BA91" s="10">
        <f ca="1">(MONTH(BA$4)=3)*SUM(BA84:OFFSET(BA84,0,3))+(MONTH(BA$4)=6)*SUM(BA84:OFFSET(BA84,0,2))+(MONTH(BA$4)=9)*SUM(BA84:OFFSET(BA84,0,1))+(MONTH(BA$4)=12)*SUM(BA84:OFFSET(BA84,0,0))</f>
        <v>0</v>
      </c>
      <c r="BB91" s="10">
        <f ca="1">(MONTH(BB$4)=3)*SUM(BB84:OFFSET(BB84,0,3))+(MONTH(BB$4)=6)*SUM(BB84:OFFSET(BB84,0,2))+(MONTH(BB$4)=9)*SUM(BB84:OFFSET(BB84,0,1))+(MONTH(BB$4)=12)*SUM(BB84:OFFSET(BB84,0,0))</f>
        <v>0</v>
      </c>
      <c r="BC91" s="10">
        <f ca="1">(MONTH(BC$4)=3)*SUM(BC84:OFFSET(BC84,0,3))+(MONTH(BC$4)=6)*SUM(BC84:OFFSET(BC84,0,2))+(MONTH(BC$4)=9)*SUM(BC84:OFFSET(BC84,0,1))+(MONTH(BC$4)=12)*SUM(BC84:OFFSET(BC84,0,0))</f>
        <v>0</v>
      </c>
      <c r="BD91" s="10">
        <f ca="1">(MONTH(BD$4)=3)*SUM(BD84:OFFSET(BD84,0,3))+(MONTH(BD$4)=6)*SUM(BD84:OFFSET(BD84,0,2))+(MONTH(BD$4)=9)*SUM(BD84:OFFSET(BD84,0,1))+(MONTH(BD$4)=12)*SUM(BD84:OFFSET(BD84,0,0))</f>
        <v>0</v>
      </c>
      <c r="BE91" s="10">
        <f ca="1">(MONTH(BE$4)=3)*SUM(BE84:OFFSET(BE84,0,3))+(MONTH(BE$4)=6)*SUM(BE84:OFFSET(BE84,0,2))+(MONTH(BE$4)=9)*SUM(BE84:OFFSET(BE84,0,1))+(MONTH(BE$4)=12)*SUM(BE84:OFFSET(BE84,0,0))</f>
        <v>0</v>
      </c>
      <c r="BF91" s="10">
        <f ca="1">(MONTH(BF$4)=3)*SUM(BF84:OFFSET(BF84,0,3))+(MONTH(BF$4)=6)*SUM(BF84:OFFSET(BF84,0,2))+(MONTH(BF$4)=9)*SUM(BF84:OFFSET(BF84,0,1))+(MONTH(BF$4)=12)*SUM(BF84:OFFSET(BF84,0,0))</f>
        <v>0</v>
      </c>
      <c r="BG91" s="10">
        <f ca="1">(MONTH(BG$4)=3)*SUM(BG84:OFFSET(BG84,0,3))+(MONTH(BG$4)=6)*SUM(BG84:OFFSET(BG84,0,2))+(MONTH(BG$4)=9)*SUM(BG84:OFFSET(BG84,0,1))+(MONTH(BG$4)=12)*SUM(BG84:OFFSET(BG84,0,0))</f>
        <v>0</v>
      </c>
      <c r="BH91" s="10">
        <f ca="1">(MONTH(BH$4)=3)*SUM(BH84:OFFSET(BH84,0,3))+(MONTH(BH$4)=6)*SUM(BH84:OFFSET(BH84,0,2))+(MONTH(BH$4)=9)*SUM(BH84:OFFSET(BH84,0,1))+(MONTH(BH$4)=12)*SUM(BH84:OFFSET(BH84,0,0))</f>
        <v>0</v>
      </c>
      <c r="BI91" s="10">
        <f ca="1">(MONTH(BI$4)=3)*SUM(BI84:OFFSET(BI84,0,3))+(MONTH(BI$4)=6)*SUM(BI84:OFFSET(BI84,0,2))+(MONTH(BI$4)=9)*SUM(BI84:OFFSET(BI84,0,1))+(MONTH(BI$4)=12)*SUM(BI84:OFFSET(BI84,0,0))</f>
        <v>0</v>
      </c>
      <c r="BJ91" s="10">
        <f ca="1">(MONTH(BJ$4)=3)*SUM(BJ84:OFFSET(BJ84,0,3))+(MONTH(BJ$4)=6)*SUM(BJ84:OFFSET(BJ84,0,2))+(MONTH(BJ$4)=9)*SUM(BJ84:OFFSET(BJ84,0,1))+(MONTH(BJ$4)=12)*SUM(BJ84:OFFSET(BJ84,0,0))</f>
        <v>0</v>
      </c>
      <c r="BK91" s="10">
        <f ca="1">(MONTH(BK$4)=3)*SUM(BK84:OFFSET(BK84,0,3))+(MONTH(BK$4)=6)*SUM(BK84:OFFSET(BK84,0,2))+(MONTH(BK$4)=9)*SUM(BK84:OFFSET(BK84,0,1))+(MONTH(BK$4)=12)*SUM(BK84:OFFSET(BK84,0,0))</f>
        <v>0</v>
      </c>
      <c r="BL91" s="10">
        <f ca="1">(MONTH(BL$4)=3)*SUM(BL84:OFFSET(BL84,0,3))+(MONTH(BL$4)=6)*SUM(BL84:OFFSET(BL84,0,2))+(MONTH(BL$4)=9)*SUM(BL84:OFFSET(BL84,0,1))+(MONTH(BL$4)=12)*SUM(BL84:OFFSET(BL84,0,0))</f>
        <v>0</v>
      </c>
      <c r="BM91" s="10">
        <f ca="1">(MONTH(BM$4)=3)*SUM(BM84:OFFSET(BM84,0,3))+(MONTH(BM$4)=6)*SUM(BM84:OFFSET(BM84,0,2))+(MONTH(BM$4)=9)*SUM(BM84:OFFSET(BM84,0,1))+(MONTH(BM$4)=12)*SUM(BM84:OFFSET(BM84,0,0))</f>
        <v>0</v>
      </c>
      <c r="BN91" s="10">
        <f ca="1">(MONTH(BN$4)=3)*SUM(BN84:OFFSET(BN84,0,3))+(MONTH(BN$4)=6)*SUM(BN84:OFFSET(BN84,0,2))+(MONTH(BN$4)=9)*SUM(BN84:OFFSET(BN84,0,1))+(MONTH(BN$4)=12)*SUM(BN84:OFFSET(BN84,0,0))</f>
        <v>0</v>
      </c>
      <c r="BO91" s="10">
        <f ca="1">(MONTH(BO$4)=3)*SUM(BO84:OFFSET(BO84,0,3))+(MONTH(BO$4)=6)*SUM(BO84:OFFSET(BO84,0,2))+(MONTH(BO$4)=9)*SUM(BO84:OFFSET(BO84,0,1))+(MONTH(BO$4)=12)*SUM(BO84:OFFSET(BO84,0,0))</f>
        <v>0</v>
      </c>
      <c r="BP91" s="10">
        <f ca="1">(MONTH(BP$4)=3)*SUM(BP84:OFFSET(BP84,0,3))+(MONTH(BP$4)=6)*SUM(BP84:OFFSET(BP84,0,2))+(MONTH(BP$4)=9)*SUM(BP84:OFFSET(BP84,0,1))+(MONTH(BP$4)=12)*SUM(BP84:OFFSET(BP84,0,0))</f>
        <v>0</v>
      </c>
      <c r="BQ91" s="10">
        <f ca="1">(MONTH(BQ$4)=3)*SUM(BQ84:OFFSET(BQ84,0,3))+(MONTH(BQ$4)=6)*SUM(BQ84:OFFSET(BQ84,0,2))+(MONTH(BQ$4)=9)*SUM(BQ84:OFFSET(BQ84,0,1))+(MONTH(BQ$4)=12)*SUM(BQ84:OFFSET(BQ84,0,0))</f>
        <v>0</v>
      </c>
      <c r="BR91" s="10">
        <f ca="1">(MONTH(BR$4)=3)*SUM(BR84:OFFSET(BR84,0,3))+(MONTH(BR$4)=6)*SUM(BR84:OFFSET(BR84,0,2))+(MONTH(BR$4)=9)*SUM(BR84:OFFSET(BR84,0,1))+(MONTH(BR$4)=12)*SUM(BR84:OFFSET(BR84,0,0))</f>
        <v>0</v>
      </c>
      <c r="BS91" s="10">
        <f ca="1">(MONTH(BS$4)=3)*SUM(BS84:OFFSET(BS84,0,3))+(MONTH(BS$4)=6)*SUM(BS84:OFFSET(BS84,0,2))+(MONTH(BS$4)=9)*SUM(BS84:OFFSET(BS84,0,1))+(MONTH(BS$4)=12)*SUM(BS84:OFFSET(BS84,0,0))</f>
        <v>0</v>
      </c>
      <c r="BT91" s="10">
        <f ca="1">(MONTH(BT$4)=3)*SUM(BT84:OFFSET(BT84,0,3))+(MONTH(BT$4)=6)*SUM(BT84:OFFSET(BT84,0,2))+(MONTH(BT$4)=9)*SUM(BT84:OFFSET(BT84,0,1))+(MONTH(BT$4)=12)*SUM(BT84:OFFSET(BT84,0,0))</f>
        <v>0</v>
      </c>
      <c r="BU91" s="10">
        <f ca="1">(MONTH(BU$4)=3)*SUM(BU84:OFFSET(BU84,0,3))+(MONTH(BU$4)=6)*SUM(BU84:OFFSET(BU84,0,2))+(MONTH(BU$4)=9)*SUM(BU84:OFFSET(BU84,0,1))+(MONTH(BU$4)=12)*SUM(BU84:OFFSET(BU84,0,0))</f>
        <v>0</v>
      </c>
      <c r="BV91" s="10">
        <f ca="1">(MONTH(BV$4)=3)*SUM(BV84:OFFSET(BV84,0,3))+(MONTH(BV$4)=6)*SUM(BV84:OFFSET(BV84,0,2))+(MONTH(BV$4)=9)*SUM(BV84:OFFSET(BV84,0,1))+(MONTH(BV$4)=12)*SUM(BV84:OFFSET(BV84,0,0))</f>
        <v>0</v>
      </c>
      <c r="BW91" s="10">
        <f ca="1">(MONTH(BW$4)=3)*SUM(BW84:OFFSET(BW84,0,3))+(MONTH(BW$4)=6)*SUM(BW84:OFFSET(BW84,0,2))+(MONTH(BW$4)=9)*SUM(BW84:OFFSET(BW84,0,1))+(MONTH(BW$4)=12)*SUM(BW84:OFFSET(BW84,0,0))</f>
        <v>0</v>
      </c>
      <c r="BX91" s="10">
        <f ca="1">(MONTH(BX$4)=3)*SUM(BX84:OFFSET(BX84,0,3))+(MONTH(BX$4)=6)*SUM(BX84:OFFSET(BX84,0,2))+(MONTH(BX$4)=9)*SUM(BX84:OFFSET(BX84,0,1))+(MONTH(BX$4)=12)*SUM(BX84:OFFSET(BX84,0,0))</f>
        <v>0</v>
      </c>
      <c r="BY91" s="10">
        <f ca="1">(MONTH(BY$4)=3)*SUM(BY84:OFFSET(BY84,0,3))+(MONTH(BY$4)=6)*SUM(BY84:OFFSET(BY84,0,2))+(MONTH(BY$4)=9)*SUM(BY84:OFFSET(BY84,0,1))+(MONTH(BY$4)=12)*SUM(BY84:OFFSET(BY84,0,0))</f>
        <v>0</v>
      </c>
      <c r="BZ91" s="10">
        <f ca="1">(MONTH(BZ$4)=3)*SUM(BZ84:OFFSET(BZ84,0,3))+(MONTH(BZ$4)=6)*SUM(BZ84:OFFSET(BZ84,0,2))+(MONTH(BZ$4)=9)*SUM(BZ84:OFFSET(BZ84,0,1))+(MONTH(BZ$4)=12)*SUM(BZ84:OFFSET(BZ84,0,0))</f>
        <v>0</v>
      </c>
      <c r="CA91" s="10">
        <f ca="1">(MONTH(CA$4)=3)*SUM(CA84:OFFSET(CA84,0,3))+(MONTH(CA$4)=6)*SUM(CA84:OFFSET(CA84,0,2))+(MONTH(CA$4)=9)*SUM(CA84:OFFSET(CA84,0,1))+(MONTH(CA$4)=12)*SUM(CA84:OFFSET(CA84,0,0))</f>
        <v>0</v>
      </c>
      <c r="CB91" s="10">
        <f ca="1">(MONTH(CB$4)=3)*SUM(CB84:OFFSET(CB84,0,3))+(MONTH(CB$4)=6)*SUM(CB84:OFFSET(CB84,0,2))+(MONTH(CB$4)=9)*SUM(CB84:OFFSET(CB84,0,1))+(MONTH(CB$4)=12)*SUM(CB84:OFFSET(CB84,0,0))</f>
        <v>0</v>
      </c>
      <c r="CC91" s="10">
        <f ca="1">(MONTH(CC$4)=3)*SUM(CC84:OFFSET(CC84,0,3))+(MONTH(CC$4)=6)*SUM(CC84:OFFSET(CC84,0,2))+(MONTH(CC$4)=9)*SUM(CC84:OFFSET(CC84,0,1))+(MONTH(CC$4)=12)*SUM(CC84:OFFSET(CC84,0,0))</f>
        <v>0</v>
      </c>
      <c r="CD91" s="10">
        <f ca="1">(MONTH(CD$4)=3)*SUM(CD84:OFFSET(CD84,0,3))+(MONTH(CD$4)=6)*SUM(CD84:OFFSET(CD84,0,2))+(MONTH(CD$4)=9)*SUM(CD84:OFFSET(CD84,0,1))+(MONTH(CD$4)=12)*SUM(CD84:OFFSET(CD84,0,0))</f>
        <v>0</v>
      </c>
      <c r="CE91" s="10">
        <f ca="1">(MONTH(CE$4)=3)*SUM(CE84:OFFSET(CE84,0,3))+(MONTH(CE$4)=6)*SUM(CE84:OFFSET(CE84,0,2))+(MONTH(CE$4)=9)*SUM(CE84:OFFSET(CE84,0,1))+(MONTH(CE$4)=12)*SUM(CE84:OFFSET(CE84,0,0))</f>
        <v>0</v>
      </c>
      <c r="CF91" s="10">
        <f ca="1">(MONTH(CF$4)=3)*SUM(CF84:OFFSET(CF84,0,3))+(MONTH(CF$4)=6)*SUM(CF84:OFFSET(CF84,0,2))+(MONTH(CF$4)=9)*SUM(CF84:OFFSET(CF84,0,1))+(MONTH(CF$4)=12)*SUM(CF84:OFFSET(CF84,0,0))</f>
        <v>0</v>
      </c>
      <c r="CG91" s="10">
        <f ca="1">(MONTH(CG$4)=3)*SUM(CG84:OFFSET(CG84,0,3))+(MONTH(CG$4)=6)*SUM(CG84:OFFSET(CG84,0,2))+(MONTH(CG$4)=9)*SUM(CG84:OFFSET(CG84,0,1))+(MONTH(CG$4)=12)*SUM(CG84:OFFSET(CG84,0,0))</f>
        <v>0</v>
      </c>
      <c r="CH91" s="10">
        <f ca="1">(MONTH(CH$4)=3)*SUM(CH84:OFFSET(CH84,0,3))+(MONTH(CH$4)=6)*SUM(CH84:OFFSET(CH84,0,2))+(MONTH(CH$4)=9)*SUM(CH84:OFFSET(CH84,0,1))+(MONTH(CH$4)=12)*SUM(CH84:OFFSET(CH84,0,0))</f>
        <v>0</v>
      </c>
      <c r="CI91" s="10">
        <f ca="1">(MONTH(CI$4)=3)*SUM(CI84:OFFSET(CI84,0,3))+(MONTH(CI$4)=6)*SUM(CI84:OFFSET(CI84,0,2))+(MONTH(CI$4)=9)*SUM(CI84:OFFSET(CI84,0,1))+(MONTH(CI$4)=12)*SUM(CI84:OFFSET(CI84,0,0))</f>
        <v>0</v>
      </c>
      <c r="CJ91" s="10">
        <f ca="1">(MONTH(CJ$4)=3)*SUM(CJ84:OFFSET(CJ84,0,3))+(MONTH(CJ$4)=6)*SUM(CJ84:OFFSET(CJ84,0,2))+(MONTH(CJ$4)=9)*SUM(CJ84:OFFSET(CJ84,0,1))+(MONTH(CJ$4)=12)*SUM(CJ84:OFFSET(CJ84,0,0))</f>
        <v>0</v>
      </c>
      <c r="CK91" s="10">
        <f ca="1">(MONTH(CK$4)=3)*SUM(CK84:OFFSET(CK84,0,3))+(MONTH(CK$4)=6)*SUM(CK84:OFFSET(CK84,0,2))+(MONTH(CK$4)=9)*SUM(CK84:OFFSET(CK84,0,1))+(MONTH(CK$4)=12)*SUM(CK84:OFFSET(CK84,0,0))</f>
        <v>0</v>
      </c>
      <c r="CL91" s="10">
        <f ca="1">(MONTH(CL$4)=3)*SUM(CL84:OFFSET(CL84,0,3))+(MONTH(CL$4)=6)*SUM(CL84:OFFSET(CL84,0,2))+(MONTH(CL$4)=9)*SUM(CL84:OFFSET(CL84,0,1))+(MONTH(CL$4)=12)*SUM(CL84:OFFSET(CL84,0,0))</f>
        <v>0</v>
      </c>
      <c r="CM91" s="10">
        <f ca="1">(MONTH(CM$4)=3)*SUM(CM84:OFFSET(CM84,0,3))+(MONTH(CM$4)=6)*SUM(CM84:OFFSET(CM84,0,2))+(MONTH(CM$4)=9)*SUM(CM84:OFFSET(CM84,0,1))+(MONTH(CM$4)=12)*SUM(CM84:OFFSET(CM84,0,0))</f>
        <v>0</v>
      </c>
      <c r="CN91" s="10">
        <f ca="1">(MONTH(CN$4)=3)*SUM(CN84:OFFSET(CN84,0,3))+(MONTH(CN$4)=6)*SUM(CN84:OFFSET(CN84,0,2))+(MONTH(CN$4)=9)*SUM(CN84:OFFSET(CN84,0,1))+(MONTH(CN$4)=12)*SUM(CN84:OFFSET(CN84,0,0))</f>
        <v>0</v>
      </c>
      <c r="CO91" s="10">
        <f ca="1">(MONTH(CO$4)=3)*SUM(CO84:OFFSET(CO84,0,3))+(MONTH(CO$4)=6)*SUM(CO84:OFFSET(CO84,0,2))+(MONTH(CO$4)=9)*SUM(CO84:OFFSET(CO84,0,1))+(MONTH(CO$4)=12)*SUM(CO84:OFFSET(CO84,0,0))</f>
        <v>0</v>
      </c>
      <c r="CP91" s="10">
        <f ca="1">(MONTH(CP$4)=3)*SUM(CP84:OFFSET(CP84,0,3))+(MONTH(CP$4)=6)*SUM(CP84:OFFSET(CP84,0,2))+(MONTH(CP$4)=9)*SUM(CP84:OFFSET(CP84,0,1))+(MONTH(CP$4)=12)*SUM(CP84:OFFSET(CP84,0,0))</f>
        <v>0</v>
      </c>
      <c r="CQ91" s="10">
        <f ca="1">(MONTH(CQ$4)=3)*SUM(CQ84:OFFSET(CQ84,0,3))+(MONTH(CQ$4)=6)*SUM(CQ84:OFFSET(CQ84,0,2))+(MONTH(CQ$4)=9)*SUM(CQ84:OFFSET(CQ84,0,1))+(MONTH(CQ$4)=12)*SUM(CQ84:OFFSET(CQ84,0,0))</f>
        <v>0</v>
      </c>
      <c r="CR91" s="10">
        <f ca="1">(MONTH(CR$4)=3)*SUM(CR84:OFFSET(CR84,0,3))+(MONTH(CR$4)=6)*SUM(CR84:OFFSET(CR84,0,2))+(MONTH(CR$4)=9)*SUM(CR84:OFFSET(CR84,0,1))+(MONTH(CR$4)=12)*SUM(CR84:OFFSET(CR84,0,0))</f>
        <v>0</v>
      </c>
      <c r="CS91" s="10">
        <f ca="1">(MONTH(CS$4)=3)*SUM(CS84:OFFSET(CS84,0,3))+(MONTH(CS$4)=6)*SUM(CS84:OFFSET(CS84,0,2))+(MONTH(CS$4)=9)*SUM(CS84:OFFSET(CS84,0,1))+(MONTH(CS$4)=12)*SUM(CS84:OFFSET(CS84,0,0))</f>
        <v>0</v>
      </c>
      <c r="CT91" s="10">
        <f ca="1">(MONTH(CT$4)=3)*SUM(CT84:OFFSET(CT84,0,3))+(MONTH(CT$4)=6)*SUM(CT84:OFFSET(CT84,0,2))+(MONTH(CT$4)=9)*SUM(CT84:OFFSET(CT84,0,1))+(MONTH(CT$4)=12)*SUM(CT84:OFFSET(CT84,0,0))</f>
        <v>0</v>
      </c>
      <c r="CU91" s="10">
        <f ca="1">(MONTH(CU$4)=3)*SUM(CU84:OFFSET(CU84,0,3))+(MONTH(CU$4)=6)*SUM(CU84:OFFSET(CU84,0,2))+(MONTH(CU$4)=9)*SUM(CU84:OFFSET(CU84,0,1))+(MONTH(CU$4)=12)*SUM(CU84:OFFSET(CU84,0,0))</f>
        <v>0</v>
      </c>
      <c r="CV91" s="10">
        <f ca="1">(MONTH(CV$4)=3)*SUM(CV84:OFFSET(CV84,0,3))+(MONTH(CV$4)=6)*SUM(CV84:OFFSET(CV84,0,2))+(MONTH(CV$4)=9)*SUM(CV84:OFFSET(CV84,0,1))+(MONTH(CV$4)=12)*SUM(CV84:OFFSET(CV84,0,0))</f>
        <v>0</v>
      </c>
      <c r="CW91" s="10">
        <f ca="1">(MONTH(CW$4)=3)*SUM(CW84:OFFSET(CW84,0,3))+(MONTH(CW$4)=6)*SUM(CW84:OFFSET(CW84,0,2))+(MONTH(CW$4)=9)*SUM(CW84:OFFSET(CW84,0,1))+(MONTH(CW$4)=12)*SUM(CW84:OFFSET(CW84,0,0))</f>
        <v>0</v>
      </c>
      <c r="CX91" s="10">
        <f ca="1">(MONTH(CX$4)=3)*SUM(CX84:OFFSET(CX84,0,3))+(MONTH(CX$4)=6)*SUM(CX84:OFFSET(CX84,0,2))+(MONTH(CX$4)=9)*SUM(CX84:OFFSET(CX84,0,1))+(MONTH(CX$4)=12)*SUM(CX84:OFFSET(CX84,0,0))</f>
        <v>0</v>
      </c>
      <c r="CY91" s="10">
        <f ca="1">(MONTH(CY$4)=3)*SUM(CY84:OFFSET(CY84,0,3))+(MONTH(CY$4)=6)*SUM(CY84:OFFSET(CY84,0,2))+(MONTH(CY$4)=9)*SUM(CY84:OFFSET(CY84,0,1))+(MONTH(CY$4)=12)*SUM(CY84:OFFSET(CY84,0,0))</f>
        <v>0</v>
      </c>
      <c r="CZ91" s="10">
        <f ca="1">(MONTH(CZ$4)=3)*SUM(CZ84:OFFSET(CZ84,0,3))+(MONTH(CZ$4)=6)*SUM(CZ84:OFFSET(CZ84,0,2))+(MONTH(CZ$4)=9)*SUM(CZ84:OFFSET(CZ84,0,1))+(MONTH(CZ$4)=12)*SUM(CZ84:OFFSET(CZ84,0,0))</f>
        <v>0</v>
      </c>
      <c r="DA91" s="10">
        <f ca="1">(MONTH(DA$4)=3)*SUM(DA84:OFFSET(DA84,0,3))+(MONTH(DA$4)=6)*SUM(DA84:OFFSET(DA84,0,2))+(MONTH(DA$4)=9)*SUM(DA84:OFFSET(DA84,0,1))+(MONTH(DA$4)=12)*SUM(DA84:OFFSET(DA84,0,0))</f>
        <v>0</v>
      </c>
      <c r="DB91" s="10">
        <f ca="1">(MONTH(DB$4)=3)*SUM(DB84:OFFSET(DB84,0,3))+(MONTH(DB$4)=6)*SUM(DB84:OFFSET(DB84,0,2))+(MONTH(DB$4)=9)*SUM(DB84:OFFSET(DB84,0,1))+(MONTH(DB$4)=12)*SUM(DB84:OFFSET(DB84,0,0))</f>
        <v>0</v>
      </c>
      <c r="DC91" s="10">
        <f ca="1">(MONTH(DC$4)=3)*SUM(DC84:OFFSET(DC84,0,3))+(MONTH(DC$4)=6)*SUM(DC84:OFFSET(DC84,0,2))+(MONTH(DC$4)=9)*SUM(DC84:OFFSET(DC84,0,1))+(MONTH(DC$4)=12)*SUM(DC84:OFFSET(DC84,0,0))</f>
        <v>0</v>
      </c>
      <c r="DD91" s="10">
        <f ca="1">(MONTH(DD$4)=3)*SUM(DD84:OFFSET(DD84,0,3))+(MONTH(DD$4)=6)*SUM(DD84:OFFSET(DD84,0,2))+(MONTH(DD$4)=9)*SUM(DD84:OFFSET(DD84,0,1))+(MONTH(DD$4)=12)*SUM(DD84:OFFSET(DD84,0,0))</f>
        <v>0</v>
      </c>
      <c r="DE91" s="10">
        <f ca="1">(MONTH(DE$4)=3)*SUM(DE84:OFFSET(DE84,0,3))+(MONTH(DE$4)=6)*SUM(DE84:OFFSET(DE84,0,2))+(MONTH(DE$4)=9)*SUM(DE84:OFFSET(DE84,0,1))+(MONTH(DE$4)=12)*SUM(DE84:OFFSET(DE84,0,0))</f>
        <v>0</v>
      </c>
      <c r="DF91" s="10">
        <f ca="1">(MONTH(DF$4)=3)*SUM(DF84:OFFSET(DF84,0,3))+(MONTH(DF$4)=6)*SUM(DF84:OFFSET(DF84,0,2))+(MONTH(DF$4)=9)*SUM(DF84:OFFSET(DF84,0,1))+(MONTH(DF$4)=12)*SUM(DF84:OFFSET(DF84,0,0))</f>
        <v>0</v>
      </c>
      <c r="DG91" s="10">
        <f ca="1">(MONTH(DG$4)=3)*SUM(DG84:OFFSET(DG84,0,3))+(MONTH(DG$4)=6)*SUM(DG84:OFFSET(DG84,0,2))+(MONTH(DG$4)=9)*SUM(DG84:OFFSET(DG84,0,1))+(MONTH(DG$4)=12)*SUM(DG84:OFFSET(DG84,0,0))</f>
        <v>0</v>
      </c>
      <c r="DH91" s="10">
        <f ca="1">(MONTH(DH$4)=3)*SUM(DH84:OFFSET(DH84,0,3))+(MONTH(DH$4)=6)*SUM(DH84:OFFSET(DH84,0,2))+(MONTH(DH$4)=9)*SUM(DH84:OFFSET(DH84,0,1))+(MONTH(DH$4)=12)*SUM(DH84:OFFSET(DH84,0,0))</f>
        <v>0</v>
      </c>
      <c r="DI91" s="10">
        <f ca="1">(MONTH(DI$4)=3)*SUM(DI84:OFFSET(DI84,0,3))+(MONTH(DI$4)=6)*SUM(DI84:OFFSET(DI84,0,2))+(MONTH(DI$4)=9)*SUM(DI84:OFFSET(DI84,0,1))+(MONTH(DI$4)=12)*SUM(DI84:OFFSET(DI84,0,0))</f>
        <v>0</v>
      </c>
      <c r="DJ91" s="10">
        <f ca="1">(MONTH(DJ$4)=3)*SUM(DJ84:OFFSET(DJ84,0,3))+(MONTH(DJ$4)=6)*SUM(DJ84:OFFSET(DJ84,0,2))+(MONTH(DJ$4)=9)*SUM(DJ84:OFFSET(DJ84,0,1))+(MONTH(DJ$4)=12)*SUM(DJ84:OFFSET(DJ84,0,0))</f>
        <v>0</v>
      </c>
      <c r="DK91" s="10">
        <f ca="1">(MONTH(DK$4)=3)*SUM(DK84:OFFSET(DK84,0,3))+(MONTH(DK$4)=6)*SUM(DK84:OFFSET(DK84,0,2))+(MONTH(DK$4)=9)*SUM(DK84:OFFSET(DK84,0,1))+(MONTH(DK$4)=12)*SUM(DK84:OFFSET(DK84,0,0))</f>
        <v>0</v>
      </c>
      <c r="DL91" s="10">
        <f ca="1">(MONTH(DL$4)=3)*SUM(DL84:OFFSET(DL84,0,3))+(MONTH(DL$4)=6)*SUM(DL84:OFFSET(DL84,0,2))+(MONTH(DL$4)=9)*SUM(DL84:OFFSET(DL84,0,1))+(MONTH(DL$4)=12)*SUM(DL84:OFFSET(DL84,0,0))</f>
        <v>0</v>
      </c>
      <c r="DM91" s="10">
        <f ca="1">(MONTH(DM$4)=3)*SUM(DM84:OFFSET(DM84,0,3))+(MONTH(DM$4)=6)*SUM(DM84:OFFSET(DM84,0,2))+(MONTH(DM$4)=9)*SUM(DM84:OFFSET(DM84,0,1))+(MONTH(DM$4)=12)*SUM(DM84:OFFSET(DM84,0,0))</f>
        <v>0</v>
      </c>
      <c r="DN91" s="10">
        <f ca="1">(MONTH(DN$4)=3)*SUM(DN84:OFFSET(DN84,0,3))+(MONTH(DN$4)=6)*SUM(DN84:OFFSET(DN84,0,2))+(MONTH(DN$4)=9)*SUM(DN84:OFFSET(DN84,0,1))+(MONTH(DN$4)=12)*SUM(DN84:OFFSET(DN84,0,0))</f>
        <v>0</v>
      </c>
      <c r="DO91" s="10">
        <f ca="1">(MONTH(DO$4)=3)*SUM(DO84:OFFSET(DO84,0,3))+(MONTH(DO$4)=6)*SUM(DO84:OFFSET(DO84,0,2))+(MONTH(DO$4)=9)*SUM(DO84:OFFSET(DO84,0,1))+(MONTH(DO$4)=12)*SUM(DO84:OFFSET(DO84,0,0))</f>
        <v>0</v>
      </c>
      <c r="DP91" s="10">
        <f ca="1">(MONTH(DP$4)=3)*SUM(DP84:OFFSET(DP84,0,3))+(MONTH(DP$4)=6)*SUM(DP84:OFFSET(DP84,0,2))+(MONTH(DP$4)=9)*SUM(DP84:OFFSET(DP84,0,1))+(MONTH(DP$4)=12)*SUM(DP84:OFFSET(DP84,0,0))</f>
        <v>0</v>
      </c>
      <c r="DQ91" s="10">
        <f ca="1">(MONTH(DQ$4)=3)*SUM(DQ84:OFFSET(DQ84,0,3))+(MONTH(DQ$4)=6)*SUM(DQ84:OFFSET(DQ84,0,2))+(MONTH(DQ$4)=9)*SUM(DQ84:OFFSET(DQ84,0,1))+(MONTH(DQ$4)=12)*SUM(DQ84:OFFSET(DQ84,0,0))</f>
        <v>0</v>
      </c>
      <c r="DR91" s="10">
        <f ca="1">(MONTH(DR$4)=3)*SUM(DR84:OFFSET(DR84,0,3))+(MONTH(DR$4)=6)*SUM(DR84:OFFSET(DR84,0,2))+(MONTH(DR$4)=9)*SUM(DR84:OFFSET(DR84,0,1))+(MONTH(DR$4)=12)*SUM(DR84:OFFSET(DR84,0,0))</f>
        <v>0</v>
      </c>
      <c r="DS91" s="10">
        <f ca="1">(MONTH(DS$4)=3)*SUM(DS84:OFFSET(DS84,0,3))+(MONTH(DS$4)=6)*SUM(DS84:OFFSET(DS84,0,2))+(MONTH(DS$4)=9)*SUM(DS84:OFFSET(DS84,0,1))+(MONTH(DS$4)=12)*SUM(DS84:OFFSET(DS84,0,0))</f>
        <v>0</v>
      </c>
      <c r="DT91" s="10">
        <f ca="1">(MONTH(DT$4)=3)*SUM(DT84:OFFSET(DT84,0,3))+(MONTH(DT$4)=6)*SUM(DT84:OFFSET(DT84,0,2))+(MONTH(DT$4)=9)*SUM(DT84:OFFSET(DT84,0,1))+(MONTH(DT$4)=12)*SUM(DT84:OFFSET(DT84,0,0))</f>
        <v>0</v>
      </c>
      <c r="DU91" s="10">
        <f ca="1">(MONTH(DU$4)=3)*SUM(DU84:OFFSET(DU84,0,3))+(MONTH(DU$4)=6)*SUM(DU84:OFFSET(DU84,0,2))+(MONTH(DU$4)=9)*SUM(DU84:OFFSET(DU84,0,1))+(MONTH(DU$4)=12)*SUM(DU84:OFFSET(DU84,0,0))</f>
        <v>0</v>
      </c>
      <c r="DV91" s="10">
        <f ca="1">(MONTH(DV$4)=3)*SUM(DV84:OFFSET(DV84,0,3))+(MONTH(DV$4)=6)*SUM(DV84:OFFSET(DV84,0,2))+(MONTH(DV$4)=9)*SUM(DV84:OFFSET(DV84,0,1))+(MONTH(DV$4)=12)*SUM(DV84:OFFSET(DV84,0,0))</f>
        <v>0</v>
      </c>
      <c r="DW91" s="10">
        <f ca="1">(MONTH(DW$4)=3)*SUM(DW84:OFFSET(DW84,0,3))+(MONTH(DW$4)=6)*SUM(DW84:OFFSET(DW84,0,2))+(MONTH(DW$4)=9)*SUM(DW84:OFFSET(DW84,0,1))+(MONTH(DW$4)=12)*SUM(DW84:OFFSET(DW84,0,0))</f>
        <v>0</v>
      </c>
      <c r="DX91" s="10">
        <f ca="1">(MONTH(DX$4)=3)*SUM(DX84:OFFSET(DX84,0,3))+(MONTH(DX$4)=6)*SUM(DX84:OFFSET(DX84,0,2))+(MONTH(DX$4)=9)*SUM(DX84:OFFSET(DX84,0,1))+(MONTH(DX$4)=12)*SUM(DX84:OFFSET(DX84,0,0))</f>
        <v>0</v>
      </c>
      <c r="DY91" s="10">
        <f ca="1">(MONTH(DY$4)=3)*SUM(DY84:OFFSET(DY84,0,3))+(MONTH(DY$4)=6)*SUM(DY84:OFFSET(DY84,0,2))+(MONTH(DY$4)=9)*SUM(DY84:OFFSET(DY84,0,1))+(MONTH(DY$4)=12)*SUM(DY84:OFFSET(DY84,0,0))</f>
        <v>0</v>
      </c>
      <c r="DZ91" s="10">
        <f ca="1">(MONTH(DZ$4)=3)*SUM(DZ84:OFFSET(DZ84,0,3))+(MONTH(DZ$4)=6)*SUM(DZ84:OFFSET(DZ84,0,2))+(MONTH(DZ$4)=9)*SUM(DZ84:OFFSET(DZ84,0,1))+(MONTH(DZ$4)=12)*SUM(DZ84:OFFSET(DZ84,0,0))</f>
        <v>0</v>
      </c>
      <c r="EA91" s="10">
        <f ca="1">(MONTH(EA$4)=3)*SUM(EA84:OFFSET(EA84,0,3))+(MONTH(EA$4)=6)*SUM(EA84:OFFSET(EA84,0,2))+(MONTH(EA$4)=9)*SUM(EA84:OFFSET(EA84,0,1))+(MONTH(EA$4)=12)*SUM(EA84:OFFSET(EA84,0,0))</f>
        <v>0</v>
      </c>
      <c r="EB91" s="10">
        <f ca="1">(MONTH(EB$4)=3)*SUM(EB84:OFFSET(EB84,0,3))+(MONTH(EB$4)=6)*SUM(EB84:OFFSET(EB84,0,2))+(MONTH(EB$4)=9)*SUM(EB84:OFFSET(EB84,0,1))+(MONTH(EB$4)=12)*SUM(EB84:OFFSET(EB84,0,0))</f>
        <v>0</v>
      </c>
      <c r="EC91" s="10">
        <f ca="1">(MONTH(EC$4)=3)*SUM(EC84:OFFSET(EC84,0,3))+(MONTH(EC$4)=6)*SUM(EC84:OFFSET(EC84,0,2))+(MONTH(EC$4)=9)*SUM(EC84:OFFSET(EC84,0,1))+(MONTH(EC$4)=12)*SUM(EC84:OFFSET(EC84,0,0))</f>
        <v>0</v>
      </c>
      <c r="ED91" s="10">
        <f ca="1">(MONTH(ED$4)=3)*SUM(ED84:OFFSET(ED84,0,3))+(MONTH(ED$4)=6)*SUM(ED84:OFFSET(ED84,0,2))+(MONTH(ED$4)=9)*SUM(ED84:OFFSET(ED84,0,1))+(MONTH(ED$4)=12)*SUM(ED84:OFFSET(ED84,0,0))</f>
        <v>0</v>
      </c>
      <c r="EE91" s="10">
        <f ca="1">(MONTH(EE$4)=3)*SUM(EE84:OFFSET(EE84,0,3))+(MONTH(EE$4)=6)*SUM(EE84:OFFSET(EE84,0,2))+(MONTH(EE$4)=9)*SUM(EE84:OFFSET(EE84,0,1))+(MONTH(EE$4)=12)*SUM(EE84:OFFSET(EE84,0,0))</f>
        <v>0</v>
      </c>
      <c r="EF91" s="10">
        <f ca="1">(MONTH(EF$4)=3)*SUM(EF84:OFFSET(EF84,0,3))+(MONTH(EF$4)=6)*SUM(EF84:OFFSET(EF84,0,2))+(MONTH(EF$4)=9)*SUM(EF84:OFFSET(EF84,0,1))+(MONTH(EF$4)=12)*SUM(EF84:OFFSET(EF84,0,0))</f>
        <v>0</v>
      </c>
      <c r="EG91" s="10">
        <f ca="1">(MONTH(EG$4)=3)*SUM(EG84:OFFSET(EG84,0,3))+(MONTH(EG$4)=6)*SUM(EG84:OFFSET(EG84,0,2))+(MONTH(EG$4)=9)*SUM(EG84:OFFSET(EG84,0,1))+(MONTH(EG$4)=12)*SUM(EG84:OFFSET(EG84,0,0))</f>
        <v>0</v>
      </c>
      <c r="EH91" s="10">
        <f ca="1">(MONTH(EH$4)=3)*SUM(EH84:OFFSET(EH84,0,3))+(MONTH(EH$4)=6)*SUM(EH84:OFFSET(EH84,0,2))+(MONTH(EH$4)=9)*SUM(EH84:OFFSET(EH84,0,1))+(MONTH(EH$4)=12)*SUM(EH84:OFFSET(EH84,0,0))</f>
        <v>0</v>
      </c>
      <c r="EI91" s="10">
        <f ca="1">(MONTH(EI$4)=3)*SUM(EI84:OFFSET(EI84,0,3))+(MONTH(EI$4)=6)*SUM(EI84:OFFSET(EI84,0,2))+(MONTH(EI$4)=9)*SUM(EI84:OFFSET(EI84,0,1))+(MONTH(EI$4)=12)*SUM(EI84:OFFSET(EI84,0,0))</f>
        <v>0</v>
      </c>
      <c r="EJ91" s="10">
        <f ca="1">(MONTH(EJ$4)=3)*SUM(EJ84:OFFSET(EJ84,0,3))+(MONTH(EJ$4)=6)*SUM(EJ84:OFFSET(EJ84,0,2))+(MONTH(EJ$4)=9)*SUM(EJ84:OFFSET(EJ84,0,1))+(MONTH(EJ$4)=12)*SUM(EJ84:OFFSET(EJ84,0,0))</f>
        <v>0</v>
      </c>
      <c r="EK91" s="10">
        <f ca="1">(MONTH(EK$4)=3)*SUM(EK84:OFFSET(EK84,0,3))+(MONTH(EK$4)=6)*SUM(EK84:OFFSET(EK84,0,2))+(MONTH(EK$4)=9)*SUM(EK84:OFFSET(EK84,0,1))+(MONTH(EK$4)=12)*SUM(EK84:OFFSET(EK84,0,0))</f>
        <v>0</v>
      </c>
      <c r="EL91" s="10">
        <f ca="1">(MONTH(EL$4)=3)*SUM(EL84:OFFSET(EL84,0,3))+(MONTH(EL$4)=6)*SUM(EL84:OFFSET(EL84,0,2))+(MONTH(EL$4)=9)*SUM(EL84:OFFSET(EL84,0,1))+(MONTH(EL$4)=12)*SUM(EL84:OFFSET(EL84,0,0))</f>
        <v>0</v>
      </c>
      <c r="EM91" s="10">
        <f ca="1">(MONTH(EM$4)=3)*SUM(EM84:OFFSET(EM84,0,3))+(MONTH(EM$4)=6)*SUM(EM84:OFFSET(EM84,0,2))+(MONTH(EM$4)=9)*SUM(EM84:OFFSET(EM84,0,1))+(MONTH(EM$4)=12)*SUM(EM84:OFFSET(EM84,0,0))</f>
        <v>0</v>
      </c>
      <c r="EN91" s="10">
        <f ca="1">(MONTH(EN$4)=3)*SUM(EN84:OFFSET(EN84,0,3))+(MONTH(EN$4)=6)*SUM(EN84:OFFSET(EN84,0,2))+(MONTH(EN$4)=9)*SUM(EN84:OFFSET(EN84,0,1))+(MONTH(EN$4)=12)*SUM(EN84:OFFSET(EN84,0,0))</f>
        <v>0</v>
      </c>
      <c r="EO91" s="10">
        <f ca="1">(MONTH(EO$4)=3)*SUM(EO84:OFFSET(EO84,0,3))+(MONTH(EO$4)=6)*SUM(EO84:OFFSET(EO84,0,2))+(MONTH(EO$4)=9)*SUM(EO84:OFFSET(EO84,0,1))+(MONTH(EO$4)=12)*SUM(EO84:OFFSET(EO84,0,0))</f>
        <v>0</v>
      </c>
      <c r="EP91" s="10">
        <f ca="1">(MONTH(EP$4)=3)*SUM(EP84:OFFSET(EP84,0,3))+(MONTH(EP$4)=6)*SUM(EP84:OFFSET(EP84,0,2))+(MONTH(EP$4)=9)*SUM(EP84:OFFSET(EP84,0,1))+(MONTH(EP$4)=12)*SUM(EP84:OFFSET(EP84,0,0))</f>
        <v>0</v>
      </c>
    </row>
    <row r="92" spans="2:146" s="15" customFormat="1" ht="14.1" customHeight="1">
      <c r="B92" s="20"/>
      <c r="C92" s="611"/>
      <c r="D92" s="306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</row>
    <row r="93" spans="2:146" s="15" customFormat="1" ht="14.1" customHeight="1">
      <c r="B93" s="20"/>
      <c r="C93" s="611"/>
      <c r="D93" s="306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</row>
    <row r="94" spans="2:146" s="15" customFormat="1" ht="14.1" customHeight="1">
      <c r="B94" s="599" t="s">
        <v>331</v>
      </c>
      <c r="C94" s="601"/>
      <c r="D94" s="307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</row>
    <row r="95" spans="2:146" s="15" customFormat="1" ht="14.1" customHeight="1">
      <c r="B95" s="20"/>
      <c r="C95" s="601"/>
      <c r="D95" s="307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</row>
    <row r="96" spans="2:146" s="34" customFormat="1" ht="14.1" customHeight="1">
      <c r="B96" s="1301" t="s">
        <v>1203</v>
      </c>
      <c r="C96" s="672">
        <f>Assum!C207</f>
        <v>900</v>
      </c>
      <c r="D96" s="8" t="s">
        <v>97</v>
      </c>
      <c r="E96" s="214">
        <f t="shared" ref="E96" ca="1" si="263">SUM(G96:EP96)</f>
        <v>900</v>
      </c>
      <c r="F96" s="214"/>
      <c r="G96" s="214"/>
      <c r="H96" s="214"/>
      <c r="I96" s="214"/>
      <c r="J96" s="214"/>
      <c r="K96" s="214">
        <f t="shared" ref="K96:BS96" ca="1" si="264">$C$96*K$70*$C$70+$C$96*K$73*$C$72</f>
        <v>0</v>
      </c>
      <c r="L96" s="214">
        <f t="shared" ca="1" si="264"/>
        <v>900</v>
      </c>
      <c r="M96" s="214">
        <f t="shared" ca="1" si="264"/>
        <v>0</v>
      </c>
      <c r="N96" s="214">
        <f t="shared" ca="1" si="264"/>
        <v>0</v>
      </c>
      <c r="O96" s="214">
        <f t="shared" ca="1" si="264"/>
        <v>0</v>
      </c>
      <c r="P96" s="214">
        <f t="shared" ca="1" si="264"/>
        <v>0</v>
      </c>
      <c r="Q96" s="214">
        <f t="shared" ca="1" si="264"/>
        <v>0</v>
      </c>
      <c r="R96" s="214">
        <f t="shared" ca="1" si="264"/>
        <v>0</v>
      </c>
      <c r="S96" s="214">
        <f t="shared" ca="1" si="264"/>
        <v>0</v>
      </c>
      <c r="T96" s="214">
        <f t="shared" ca="1" si="264"/>
        <v>0</v>
      </c>
      <c r="U96" s="214">
        <f t="shared" ca="1" si="264"/>
        <v>0</v>
      </c>
      <c r="V96" s="214">
        <f t="shared" ca="1" si="264"/>
        <v>0</v>
      </c>
      <c r="W96" s="214">
        <f t="shared" ca="1" si="264"/>
        <v>0</v>
      </c>
      <c r="X96" s="214">
        <f t="shared" ca="1" si="264"/>
        <v>0</v>
      </c>
      <c r="Y96" s="214">
        <f t="shared" ca="1" si="264"/>
        <v>0</v>
      </c>
      <c r="Z96" s="214">
        <f t="shared" ca="1" si="264"/>
        <v>0</v>
      </c>
      <c r="AA96" s="214">
        <f t="shared" ca="1" si="264"/>
        <v>0</v>
      </c>
      <c r="AB96" s="214">
        <f t="shared" ca="1" si="264"/>
        <v>0</v>
      </c>
      <c r="AC96" s="214">
        <f t="shared" ca="1" si="264"/>
        <v>0</v>
      </c>
      <c r="AD96" s="214">
        <f t="shared" ca="1" si="264"/>
        <v>0</v>
      </c>
      <c r="AE96" s="214">
        <f t="shared" ca="1" si="264"/>
        <v>0</v>
      </c>
      <c r="AF96" s="214">
        <f t="shared" ca="1" si="264"/>
        <v>0</v>
      </c>
      <c r="AG96" s="214">
        <f t="shared" ca="1" si="264"/>
        <v>0</v>
      </c>
      <c r="AH96" s="214">
        <f t="shared" ca="1" si="264"/>
        <v>0</v>
      </c>
      <c r="AI96" s="214">
        <f t="shared" ca="1" si="264"/>
        <v>0</v>
      </c>
      <c r="AJ96" s="214">
        <f t="shared" ca="1" si="264"/>
        <v>0</v>
      </c>
      <c r="AK96" s="214">
        <f t="shared" ca="1" si="264"/>
        <v>0</v>
      </c>
      <c r="AL96" s="214">
        <f t="shared" ca="1" si="264"/>
        <v>0</v>
      </c>
      <c r="AM96" s="214">
        <f t="shared" ca="1" si="264"/>
        <v>0</v>
      </c>
      <c r="AN96" s="214">
        <f t="shared" ca="1" si="264"/>
        <v>0</v>
      </c>
      <c r="AO96" s="214">
        <f t="shared" ca="1" si="264"/>
        <v>0</v>
      </c>
      <c r="AP96" s="214">
        <f t="shared" ca="1" si="264"/>
        <v>0</v>
      </c>
      <c r="AQ96" s="214">
        <f t="shared" ca="1" si="264"/>
        <v>0</v>
      </c>
      <c r="AR96" s="214">
        <f t="shared" ca="1" si="264"/>
        <v>0</v>
      </c>
      <c r="AS96" s="214">
        <f t="shared" ca="1" si="264"/>
        <v>0</v>
      </c>
      <c r="AT96" s="214">
        <f t="shared" ca="1" si="264"/>
        <v>0</v>
      </c>
      <c r="AU96" s="214">
        <f t="shared" ca="1" si="264"/>
        <v>0</v>
      </c>
      <c r="AV96" s="214">
        <f t="shared" ca="1" si="264"/>
        <v>0</v>
      </c>
      <c r="AW96" s="214">
        <f t="shared" ca="1" si="264"/>
        <v>0</v>
      </c>
      <c r="AX96" s="214">
        <f t="shared" ca="1" si="264"/>
        <v>0</v>
      </c>
      <c r="AY96" s="214">
        <f t="shared" ca="1" si="264"/>
        <v>0</v>
      </c>
      <c r="AZ96" s="214">
        <f t="shared" ca="1" si="264"/>
        <v>0</v>
      </c>
      <c r="BA96" s="214">
        <f t="shared" ca="1" si="264"/>
        <v>0</v>
      </c>
      <c r="BB96" s="214">
        <f t="shared" ca="1" si="264"/>
        <v>0</v>
      </c>
      <c r="BC96" s="214">
        <f t="shared" ca="1" si="264"/>
        <v>0</v>
      </c>
      <c r="BD96" s="214">
        <f t="shared" ca="1" si="264"/>
        <v>0</v>
      </c>
      <c r="BE96" s="214">
        <f t="shared" ca="1" si="264"/>
        <v>0</v>
      </c>
      <c r="BF96" s="214">
        <f t="shared" ca="1" si="264"/>
        <v>0</v>
      </c>
      <c r="BG96" s="214">
        <f t="shared" ca="1" si="264"/>
        <v>0</v>
      </c>
      <c r="BH96" s="214">
        <f t="shared" ca="1" si="264"/>
        <v>0</v>
      </c>
      <c r="BI96" s="214">
        <f t="shared" ca="1" si="264"/>
        <v>0</v>
      </c>
      <c r="BJ96" s="214">
        <f t="shared" ca="1" si="264"/>
        <v>0</v>
      </c>
      <c r="BK96" s="214">
        <f t="shared" ca="1" si="264"/>
        <v>0</v>
      </c>
      <c r="BL96" s="214">
        <f t="shared" ca="1" si="264"/>
        <v>0</v>
      </c>
      <c r="BM96" s="214">
        <f t="shared" ca="1" si="264"/>
        <v>0</v>
      </c>
      <c r="BN96" s="214">
        <f t="shared" ca="1" si="264"/>
        <v>0</v>
      </c>
      <c r="BO96" s="214">
        <f t="shared" ca="1" si="264"/>
        <v>0</v>
      </c>
      <c r="BP96" s="214">
        <f t="shared" ca="1" si="264"/>
        <v>0</v>
      </c>
      <c r="BQ96" s="214">
        <f t="shared" ca="1" si="264"/>
        <v>0</v>
      </c>
      <c r="BR96" s="214">
        <f t="shared" ca="1" si="264"/>
        <v>0</v>
      </c>
      <c r="BS96" s="214">
        <f t="shared" ca="1" si="264"/>
        <v>0</v>
      </c>
      <c r="BT96" s="214">
        <f t="shared" ref="BT96:EE96" ca="1" si="265">$C$96*BT$70*$C$70+$C$96*BT$73*$C$72</f>
        <v>0</v>
      </c>
      <c r="BU96" s="214">
        <f t="shared" ca="1" si="265"/>
        <v>0</v>
      </c>
      <c r="BV96" s="214">
        <f t="shared" ca="1" si="265"/>
        <v>0</v>
      </c>
      <c r="BW96" s="214">
        <f t="shared" ca="1" si="265"/>
        <v>0</v>
      </c>
      <c r="BX96" s="214">
        <f t="shared" ca="1" si="265"/>
        <v>0</v>
      </c>
      <c r="BY96" s="214">
        <f t="shared" ca="1" si="265"/>
        <v>0</v>
      </c>
      <c r="BZ96" s="214">
        <f t="shared" ca="1" si="265"/>
        <v>0</v>
      </c>
      <c r="CA96" s="214">
        <f t="shared" ca="1" si="265"/>
        <v>0</v>
      </c>
      <c r="CB96" s="214">
        <f t="shared" ca="1" si="265"/>
        <v>0</v>
      </c>
      <c r="CC96" s="214">
        <f t="shared" ca="1" si="265"/>
        <v>0</v>
      </c>
      <c r="CD96" s="214">
        <f t="shared" ca="1" si="265"/>
        <v>0</v>
      </c>
      <c r="CE96" s="214">
        <f t="shared" ca="1" si="265"/>
        <v>0</v>
      </c>
      <c r="CF96" s="214">
        <f t="shared" ca="1" si="265"/>
        <v>0</v>
      </c>
      <c r="CG96" s="214">
        <f t="shared" ca="1" si="265"/>
        <v>0</v>
      </c>
      <c r="CH96" s="214">
        <f t="shared" ca="1" si="265"/>
        <v>0</v>
      </c>
      <c r="CI96" s="214">
        <f t="shared" ca="1" si="265"/>
        <v>0</v>
      </c>
      <c r="CJ96" s="214">
        <f t="shared" ca="1" si="265"/>
        <v>0</v>
      </c>
      <c r="CK96" s="214">
        <f t="shared" ca="1" si="265"/>
        <v>0</v>
      </c>
      <c r="CL96" s="214">
        <f t="shared" ca="1" si="265"/>
        <v>0</v>
      </c>
      <c r="CM96" s="214">
        <f t="shared" ca="1" si="265"/>
        <v>0</v>
      </c>
      <c r="CN96" s="214">
        <f t="shared" ca="1" si="265"/>
        <v>0</v>
      </c>
      <c r="CO96" s="214">
        <f t="shared" ca="1" si="265"/>
        <v>0</v>
      </c>
      <c r="CP96" s="214">
        <f t="shared" ca="1" si="265"/>
        <v>0</v>
      </c>
      <c r="CQ96" s="214">
        <f t="shared" ca="1" si="265"/>
        <v>0</v>
      </c>
      <c r="CR96" s="214">
        <f t="shared" ca="1" si="265"/>
        <v>0</v>
      </c>
      <c r="CS96" s="214">
        <f t="shared" ca="1" si="265"/>
        <v>0</v>
      </c>
      <c r="CT96" s="214">
        <f t="shared" ca="1" si="265"/>
        <v>0</v>
      </c>
      <c r="CU96" s="214">
        <f t="shared" ca="1" si="265"/>
        <v>0</v>
      </c>
      <c r="CV96" s="214">
        <f t="shared" ca="1" si="265"/>
        <v>0</v>
      </c>
      <c r="CW96" s="214">
        <f t="shared" ca="1" si="265"/>
        <v>0</v>
      </c>
      <c r="CX96" s="214">
        <f t="shared" ca="1" si="265"/>
        <v>0</v>
      </c>
      <c r="CY96" s="214">
        <f t="shared" ca="1" si="265"/>
        <v>0</v>
      </c>
      <c r="CZ96" s="214">
        <f t="shared" ca="1" si="265"/>
        <v>0</v>
      </c>
      <c r="DA96" s="214">
        <f t="shared" ca="1" si="265"/>
        <v>0</v>
      </c>
      <c r="DB96" s="214">
        <f t="shared" ca="1" si="265"/>
        <v>0</v>
      </c>
      <c r="DC96" s="214">
        <f t="shared" ca="1" si="265"/>
        <v>0</v>
      </c>
      <c r="DD96" s="214">
        <f t="shared" ca="1" si="265"/>
        <v>0</v>
      </c>
      <c r="DE96" s="214">
        <f t="shared" ca="1" si="265"/>
        <v>0</v>
      </c>
      <c r="DF96" s="214">
        <f t="shared" ca="1" si="265"/>
        <v>0</v>
      </c>
      <c r="DG96" s="214">
        <f t="shared" ca="1" si="265"/>
        <v>0</v>
      </c>
      <c r="DH96" s="214">
        <f t="shared" ca="1" si="265"/>
        <v>0</v>
      </c>
      <c r="DI96" s="214">
        <f t="shared" ca="1" si="265"/>
        <v>0</v>
      </c>
      <c r="DJ96" s="214">
        <f t="shared" ca="1" si="265"/>
        <v>0</v>
      </c>
      <c r="DK96" s="214">
        <f t="shared" ca="1" si="265"/>
        <v>0</v>
      </c>
      <c r="DL96" s="214">
        <f t="shared" ca="1" si="265"/>
        <v>0</v>
      </c>
      <c r="DM96" s="214">
        <f t="shared" ca="1" si="265"/>
        <v>0</v>
      </c>
      <c r="DN96" s="214">
        <f t="shared" ca="1" si="265"/>
        <v>0</v>
      </c>
      <c r="DO96" s="214">
        <f t="shared" ca="1" si="265"/>
        <v>0</v>
      </c>
      <c r="DP96" s="214">
        <f t="shared" ca="1" si="265"/>
        <v>0</v>
      </c>
      <c r="DQ96" s="214">
        <f t="shared" ca="1" si="265"/>
        <v>0</v>
      </c>
      <c r="DR96" s="214">
        <f t="shared" ca="1" si="265"/>
        <v>0</v>
      </c>
      <c r="DS96" s="214">
        <f t="shared" ca="1" si="265"/>
        <v>0</v>
      </c>
      <c r="DT96" s="214">
        <f t="shared" ca="1" si="265"/>
        <v>0</v>
      </c>
      <c r="DU96" s="214">
        <f t="shared" ca="1" si="265"/>
        <v>0</v>
      </c>
      <c r="DV96" s="214">
        <f t="shared" ca="1" si="265"/>
        <v>0</v>
      </c>
      <c r="DW96" s="214">
        <f t="shared" ca="1" si="265"/>
        <v>0</v>
      </c>
      <c r="DX96" s="214">
        <f t="shared" ca="1" si="265"/>
        <v>0</v>
      </c>
      <c r="DY96" s="214">
        <f t="shared" ca="1" si="265"/>
        <v>0</v>
      </c>
      <c r="DZ96" s="214">
        <f t="shared" ca="1" si="265"/>
        <v>0</v>
      </c>
      <c r="EA96" s="214">
        <f t="shared" ca="1" si="265"/>
        <v>0</v>
      </c>
      <c r="EB96" s="214">
        <f t="shared" ca="1" si="265"/>
        <v>0</v>
      </c>
      <c r="EC96" s="214">
        <f t="shared" ca="1" si="265"/>
        <v>0</v>
      </c>
      <c r="ED96" s="214">
        <f t="shared" ca="1" si="265"/>
        <v>0</v>
      </c>
      <c r="EE96" s="214">
        <f t="shared" ca="1" si="265"/>
        <v>0</v>
      </c>
      <c r="EF96" s="214">
        <f t="shared" ref="EF96:EP96" ca="1" si="266">$C$96*EF$70*$C$70+$C$96*EF$73*$C$72</f>
        <v>0</v>
      </c>
      <c r="EG96" s="214">
        <f t="shared" ca="1" si="266"/>
        <v>0</v>
      </c>
      <c r="EH96" s="214">
        <f t="shared" ca="1" si="266"/>
        <v>0</v>
      </c>
      <c r="EI96" s="214">
        <f t="shared" ca="1" si="266"/>
        <v>0</v>
      </c>
      <c r="EJ96" s="214">
        <f t="shared" ca="1" si="266"/>
        <v>0</v>
      </c>
      <c r="EK96" s="214">
        <f t="shared" ca="1" si="266"/>
        <v>0</v>
      </c>
      <c r="EL96" s="214">
        <f t="shared" ca="1" si="266"/>
        <v>0</v>
      </c>
      <c r="EM96" s="214">
        <f t="shared" ca="1" si="266"/>
        <v>0</v>
      </c>
      <c r="EN96" s="214">
        <f t="shared" ca="1" si="266"/>
        <v>0</v>
      </c>
      <c r="EO96" s="214">
        <f t="shared" ca="1" si="266"/>
        <v>0</v>
      </c>
      <c r="EP96" s="214">
        <f t="shared" ca="1" si="266"/>
        <v>0</v>
      </c>
    </row>
    <row r="97" spans="2:146" s="15" customFormat="1" ht="14.1" customHeight="1">
      <c r="B97" s="53"/>
      <c r="C97" s="614"/>
      <c r="D97" s="613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  <c r="EF97" s="16"/>
      <c r="EG97" s="16"/>
      <c r="EH97" s="16"/>
      <c r="EI97" s="16"/>
      <c r="EJ97" s="16"/>
      <c r="EK97" s="16"/>
      <c r="EL97" s="16"/>
      <c r="EM97" s="16"/>
      <c r="EN97" s="16"/>
      <c r="EO97" s="16"/>
      <c r="EP97" s="16"/>
    </row>
    <row r="98" spans="2:146" s="34" customFormat="1" ht="14.1" customHeight="1">
      <c r="B98" s="605" t="s">
        <v>1271</v>
      </c>
      <c r="C98" s="670"/>
      <c r="D98" s="616" t="s">
        <v>97</v>
      </c>
      <c r="E98" s="214">
        <f t="shared" ref="E98:E101" ca="1" si="267">SUM(G98:EP98)</f>
        <v>106.28433765481807</v>
      </c>
      <c r="F98" s="214"/>
      <c r="G98" s="214"/>
      <c r="H98" s="214"/>
      <c r="I98" s="214"/>
      <c r="J98" s="214"/>
      <c r="K98" s="214">
        <f t="shared" ref="K98:BV98" ca="1" si="268">SUM(K99:K103)</f>
        <v>0</v>
      </c>
      <c r="L98" s="214">
        <f t="shared" ca="1" si="268"/>
        <v>8.9934467815186547</v>
      </c>
      <c r="M98" s="214">
        <f t="shared" ca="1" si="268"/>
        <v>17.045175732548724</v>
      </c>
      <c r="N98" s="214">
        <f t="shared" ca="1" si="268"/>
        <v>11.330802735690851</v>
      </c>
      <c r="O98" s="214">
        <f t="shared" ca="1" si="268"/>
        <v>23.019659655444034</v>
      </c>
      <c r="P98" s="214">
        <f t="shared" ca="1" si="268"/>
        <v>29.025797603335597</v>
      </c>
      <c r="Q98" s="214">
        <f t="shared" ca="1" si="268"/>
        <v>16.86945514628021</v>
      </c>
      <c r="R98" s="214">
        <f t="shared" ca="1" si="268"/>
        <v>0</v>
      </c>
      <c r="S98" s="214">
        <f t="shared" ca="1" si="268"/>
        <v>0</v>
      </c>
      <c r="T98" s="214">
        <f t="shared" ca="1" si="268"/>
        <v>0</v>
      </c>
      <c r="U98" s="214">
        <f t="shared" ca="1" si="268"/>
        <v>0</v>
      </c>
      <c r="V98" s="214">
        <f t="shared" ca="1" si="268"/>
        <v>0</v>
      </c>
      <c r="W98" s="214">
        <f t="shared" ca="1" si="268"/>
        <v>0</v>
      </c>
      <c r="X98" s="214">
        <f t="shared" ca="1" si="268"/>
        <v>0</v>
      </c>
      <c r="Y98" s="214">
        <f t="shared" ca="1" si="268"/>
        <v>0</v>
      </c>
      <c r="Z98" s="214">
        <f t="shared" ca="1" si="268"/>
        <v>0</v>
      </c>
      <c r="AA98" s="214">
        <f t="shared" ca="1" si="268"/>
        <v>0</v>
      </c>
      <c r="AB98" s="214">
        <f t="shared" ca="1" si="268"/>
        <v>0</v>
      </c>
      <c r="AC98" s="214">
        <f t="shared" ca="1" si="268"/>
        <v>0</v>
      </c>
      <c r="AD98" s="214">
        <f t="shared" ca="1" si="268"/>
        <v>0</v>
      </c>
      <c r="AE98" s="214">
        <f t="shared" ca="1" si="268"/>
        <v>0</v>
      </c>
      <c r="AF98" s="214">
        <f t="shared" ca="1" si="268"/>
        <v>0</v>
      </c>
      <c r="AG98" s="214">
        <f t="shared" ca="1" si="268"/>
        <v>0</v>
      </c>
      <c r="AH98" s="214">
        <f t="shared" ca="1" si="268"/>
        <v>0</v>
      </c>
      <c r="AI98" s="214">
        <f t="shared" ca="1" si="268"/>
        <v>0</v>
      </c>
      <c r="AJ98" s="214">
        <f t="shared" ca="1" si="268"/>
        <v>0</v>
      </c>
      <c r="AK98" s="214">
        <f t="shared" ca="1" si="268"/>
        <v>0</v>
      </c>
      <c r="AL98" s="214">
        <f t="shared" ca="1" si="268"/>
        <v>0</v>
      </c>
      <c r="AM98" s="214">
        <f t="shared" ca="1" si="268"/>
        <v>0</v>
      </c>
      <c r="AN98" s="214">
        <f t="shared" ca="1" si="268"/>
        <v>0</v>
      </c>
      <c r="AO98" s="214">
        <f t="shared" ca="1" si="268"/>
        <v>0</v>
      </c>
      <c r="AP98" s="214">
        <f t="shared" ca="1" si="268"/>
        <v>0</v>
      </c>
      <c r="AQ98" s="214">
        <f t="shared" ca="1" si="268"/>
        <v>0</v>
      </c>
      <c r="AR98" s="214">
        <f t="shared" ca="1" si="268"/>
        <v>0</v>
      </c>
      <c r="AS98" s="214">
        <f t="shared" ca="1" si="268"/>
        <v>0</v>
      </c>
      <c r="AT98" s="214">
        <f t="shared" ca="1" si="268"/>
        <v>0</v>
      </c>
      <c r="AU98" s="214">
        <f t="shared" ca="1" si="268"/>
        <v>0</v>
      </c>
      <c r="AV98" s="214">
        <f t="shared" ca="1" si="268"/>
        <v>0</v>
      </c>
      <c r="AW98" s="214">
        <f t="shared" ca="1" si="268"/>
        <v>0</v>
      </c>
      <c r="AX98" s="214">
        <f t="shared" ca="1" si="268"/>
        <v>0</v>
      </c>
      <c r="AY98" s="214">
        <f t="shared" ca="1" si="268"/>
        <v>0</v>
      </c>
      <c r="AZ98" s="214">
        <f t="shared" ca="1" si="268"/>
        <v>0</v>
      </c>
      <c r="BA98" s="214">
        <f t="shared" ca="1" si="268"/>
        <v>0</v>
      </c>
      <c r="BB98" s="214">
        <f t="shared" ca="1" si="268"/>
        <v>0</v>
      </c>
      <c r="BC98" s="214">
        <f t="shared" ca="1" si="268"/>
        <v>0</v>
      </c>
      <c r="BD98" s="214">
        <f t="shared" ca="1" si="268"/>
        <v>0</v>
      </c>
      <c r="BE98" s="214">
        <f t="shared" ca="1" si="268"/>
        <v>0</v>
      </c>
      <c r="BF98" s="214">
        <f t="shared" ca="1" si="268"/>
        <v>0</v>
      </c>
      <c r="BG98" s="214">
        <f t="shared" ca="1" si="268"/>
        <v>0</v>
      </c>
      <c r="BH98" s="214">
        <f t="shared" ca="1" si="268"/>
        <v>0</v>
      </c>
      <c r="BI98" s="214">
        <f t="shared" ca="1" si="268"/>
        <v>0</v>
      </c>
      <c r="BJ98" s="214">
        <f t="shared" ca="1" si="268"/>
        <v>0</v>
      </c>
      <c r="BK98" s="214">
        <f t="shared" ca="1" si="268"/>
        <v>0</v>
      </c>
      <c r="BL98" s="214">
        <f t="shared" ca="1" si="268"/>
        <v>0</v>
      </c>
      <c r="BM98" s="214">
        <f t="shared" ca="1" si="268"/>
        <v>0</v>
      </c>
      <c r="BN98" s="214">
        <f t="shared" ca="1" si="268"/>
        <v>0</v>
      </c>
      <c r="BO98" s="214">
        <f t="shared" ca="1" si="268"/>
        <v>0</v>
      </c>
      <c r="BP98" s="214">
        <f t="shared" ca="1" si="268"/>
        <v>0</v>
      </c>
      <c r="BQ98" s="214">
        <f t="shared" ca="1" si="268"/>
        <v>0</v>
      </c>
      <c r="BR98" s="214">
        <f t="shared" ca="1" si="268"/>
        <v>0</v>
      </c>
      <c r="BS98" s="214">
        <f t="shared" ca="1" si="268"/>
        <v>0</v>
      </c>
      <c r="BT98" s="214">
        <f t="shared" ca="1" si="268"/>
        <v>0</v>
      </c>
      <c r="BU98" s="214">
        <f t="shared" ca="1" si="268"/>
        <v>0</v>
      </c>
      <c r="BV98" s="214">
        <f t="shared" ca="1" si="268"/>
        <v>0</v>
      </c>
      <c r="BW98" s="214">
        <f t="shared" ref="BW98:EH98" ca="1" si="269">SUM(BW99:BW103)</f>
        <v>0</v>
      </c>
      <c r="BX98" s="214">
        <f t="shared" ca="1" si="269"/>
        <v>0</v>
      </c>
      <c r="BY98" s="214">
        <f t="shared" ca="1" si="269"/>
        <v>0</v>
      </c>
      <c r="BZ98" s="214">
        <f t="shared" ca="1" si="269"/>
        <v>0</v>
      </c>
      <c r="CA98" s="214">
        <f t="shared" ca="1" si="269"/>
        <v>0</v>
      </c>
      <c r="CB98" s="214">
        <f t="shared" ca="1" si="269"/>
        <v>0</v>
      </c>
      <c r="CC98" s="214">
        <f t="shared" ca="1" si="269"/>
        <v>0</v>
      </c>
      <c r="CD98" s="214">
        <f t="shared" ca="1" si="269"/>
        <v>0</v>
      </c>
      <c r="CE98" s="214">
        <f t="shared" ca="1" si="269"/>
        <v>0</v>
      </c>
      <c r="CF98" s="214">
        <f t="shared" ca="1" si="269"/>
        <v>0</v>
      </c>
      <c r="CG98" s="214">
        <f t="shared" ca="1" si="269"/>
        <v>0</v>
      </c>
      <c r="CH98" s="214">
        <f t="shared" ca="1" si="269"/>
        <v>0</v>
      </c>
      <c r="CI98" s="214">
        <f t="shared" ca="1" si="269"/>
        <v>0</v>
      </c>
      <c r="CJ98" s="214">
        <f t="shared" ca="1" si="269"/>
        <v>0</v>
      </c>
      <c r="CK98" s="214">
        <f t="shared" ca="1" si="269"/>
        <v>0</v>
      </c>
      <c r="CL98" s="214">
        <f t="shared" ca="1" si="269"/>
        <v>0</v>
      </c>
      <c r="CM98" s="214">
        <f t="shared" ca="1" si="269"/>
        <v>0</v>
      </c>
      <c r="CN98" s="214">
        <f t="shared" ca="1" si="269"/>
        <v>0</v>
      </c>
      <c r="CO98" s="214">
        <f t="shared" ca="1" si="269"/>
        <v>0</v>
      </c>
      <c r="CP98" s="214">
        <f t="shared" ca="1" si="269"/>
        <v>0</v>
      </c>
      <c r="CQ98" s="214">
        <f t="shared" ca="1" si="269"/>
        <v>0</v>
      </c>
      <c r="CR98" s="214">
        <f t="shared" ca="1" si="269"/>
        <v>0</v>
      </c>
      <c r="CS98" s="214">
        <f t="shared" ca="1" si="269"/>
        <v>0</v>
      </c>
      <c r="CT98" s="214">
        <f t="shared" ca="1" si="269"/>
        <v>0</v>
      </c>
      <c r="CU98" s="214">
        <f t="shared" ca="1" si="269"/>
        <v>0</v>
      </c>
      <c r="CV98" s="214">
        <f t="shared" ca="1" si="269"/>
        <v>0</v>
      </c>
      <c r="CW98" s="214">
        <f t="shared" ca="1" si="269"/>
        <v>0</v>
      </c>
      <c r="CX98" s="214">
        <f t="shared" ca="1" si="269"/>
        <v>0</v>
      </c>
      <c r="CY98" s="214">
        <f t="shared" ca="1" si="269"/>
        <v>0</v>
      </c>
      <c r="CZ98" s="214">
        <f t="shared" ca="1" si="269"/>
        <v>0</v>
      </c>
      <c r="DA98" s="214">
        <f t="shared" ca="1" si="269"/>
        <v>0</v>
      </c>
      <c r="DB98" s="214">
        <f t="shared" ca="1" si="269"/>
        <v>0</v>
      </c>
      <c r="DC98" s="214">
        <f t="shared" ca="1" si="269"/>
        <v>0</v>
      </c>
      <c r="DD98" s="214">
        <f t="shared" ca="1" si="269"/>
        <v>0</v>
      </c>
      <c r="DE98" s="214">
        <f t="shared" ca="1" si="269"/>
        <v>0</v>
      </c>
      <c r="DF98" s="214">
        <f t="shared" ca="1" si="269"/>
        <v>0</v>
      </c>
      <c r="DG98" s="214">
        <f t="shared" ca="1" si="269"/>
        <v>0</v>
      </c>
      <c r="DH98" s="214">
        <f t="shared" ca="1" si="269"/>
        <v>0</v>
      </c>
      <c r="DI98" s="214">
        <f t="shared" ca="1" si="269"/>
        <v>0</v>
      </c>
      <c r="DJ98" s="214">
        <f t="shared" ca="1" si="269"/>
        <v>0</v>
      </c>
      <c r="DK98" s="214">
        <f t="shared" ca="1" si="269"/>
        <v>0</v>
      </c>
      <c r="DL98" s="214">
        <f t="shared" ca="1" si="269"/>
        <v>0</v>
      </c>
      <c r="DM98" s="214">
        <f t="shared" ca="1" si="269"/>
        <v>0</v>
      </c>
      <c r="DN98" s="214">
        <f t="shared" ca="1" si="269"/>
        <v>0</v>
      </c>
      <c r="DO98" s="214">
        <f t="shared" ca="1" si="269"/>
        <v>0</v>
      </c>
      <c r="DP98" s="214">
        <f t="shared" ca="1" si="269"/>
        <v>0</v>
      </c>
      <c r="DQ98" s="214">
        <f t="shared" ca="1" si="269"/>
        <v>0</v>
      </c>
      <c r="DR98" s="214">
        <f t="shared" ca="1" si="269"/>
        <v>0</v>
      </c>
      <c r="DS98" s="214">
        <f t="shared" ca="1" si="269"/>
        <v>0</v>
      </c>
      <c r="DT98" s="214">
        <f t="shared" ca="1" si="269"/>
        <v>0</v>
      </c>
      <c r="DU98" s="214">
        <f t="shared" ca="1" si="269"/>
        <v>0</v>
      </c>
      <c r="DV98" s="214">
        <f t="shared" ca="1" si="269"/>
        <v>0</v>
      </c>
      <c r="DW98" s="214">
        <f t="shared" ca="1" si="269"/>
        <v>0</v>
      </c>
      <c r="DX98" s="214">
        <f t="shared" ca="1" si="269"/>
        <v>0</v>
      </c>
      <c r="DY98" s="214">
        <f t="shared" ca="1" si="269"/>
        <v>0</v>
      </c>
      <c r="DZ98" s="214">
        <f t="shared" ca="1" si="269"/>
        <v>0</v>
      </c>
      <c r="EA98" s="214">
        <f t="shared" ca="1" si="269"/>
        <v>0</v>
      </c>
      <c r="EB98" s="214">
        <f t="shared" ca="1" si="269"/>
        <v>0</v>
      </c>
      <c r="EC98" s="214">
        <f t="shared" ca="1" si="269"/>
        <v>0</v>
      </c>
      <c r="ED98" s="214">
        <f t="shared" ca="1" si="269"/>
        <v>0</v>
      </c>
      <c r="EE98" s="214">
        <f t="shared" ca="1" si="269"/>
        <v>0</v>
      </c>
      <c r="EF98" s="214">
        <f t="shared" ca="1" si="269"/>
        <v>0</v>
      </c>
      <c r="EG98" s="214">
        <f t="shared" ca="1" si="269"/>
        <v>0</v>
      </c>
      <c r="EH98" s="214">
        <f t="shared" ca="1" si="269"/>
        <v>0</v>
      </c>
      <c r="EI98" s="214">
        <f t="shared" ref="EI98:EP98" ca="1" si="270">SUM(EI99:EI103)</f>
        <v>0</v>
      </c>
      <c r="EJ98" s="214">
        <f t="shared" ca="1" si="270"/>
        <v>0</v>
      </c>
      <c r="EK98" s="214">
        <f t="shared" ca="1" si="270"/>
        <v>0</v>
      </c>
      <c r="EL98" s="214">
        <f t="shared" ca="1" si="270"/>
        <v>0</v>
      </c>
      <c r="EM98" s="214">
        <f t="shared" ca="1" si="270"/>
        <v>0</v>
      </c>
      <c r="EN98" s="214">
        <f t="shared" ca="1" si="270"/>
        <v>0</v>
      </c>
      <c r="EO98" s="214">
        <f t="shared" ca="1" si="270"/>
        <v>0</v>
      </c>
      <c r="EP98" s="214">
        <f t="shared" ca="1" si="270"/>
        <v>0</v>
      </c>
    </row>
    <row r="99" spans="2:146" s="15" customFormat="1" ht="14.1" customHeight="1">
      <c r="B99" s="20" t="s">
        <v>1197</v>
      </c>
      <c r="C99" s="614">
        <f>Assum!$F$208</f>
        <v>2E-3</v>
      </c>
      <c r="D99" s="613" t="s">
        <v>97</v>
      </c>
      <c r="E99" s="16">
        <f t="shared" ca="1" si="267"/>
        <v>35.957441254268929</v>
      </c>
      <c r="F99" s="16"/>
      <c r="G99" s="16"/>
      <c r="H99" s="16"/>
      <c r="I99" s="16"/>
      <c r="J99" s="16"/>
      <c r="K99" s="16">
        <f ca="1">K87*$C99/12*K$6*(SUM($G73:K73)=1)</f>
        <v>0</v>
      </c>
      <c r="L99" s="16">
        <f ca="1">L87*$C99/12*L$6*(SUM($G73:L73)=1)</f>
        <v>4.4967233907593274</v>
      </c>
      <c r="M99" s="16">
        <f ca="1">M87*$C99/12*M$6*(SUM($G73:M73)=1)</f>
        <v>8.5225878662743622</v>
      </c>
      <c r="N99" s="16">
        <f ca="1">N87*$C99/12*N$6*(SUM($G73:N73)=1)</f>
        <v>5.6654013678454254</v>
      </c>
      <c r="O99" s="16">
        <f ca="1">O87*$C99/12*O$6*(SUM($G73:O73)=1)</f>
        <v>11.509829827722017</v>
      </c>
      <c r="P99" s="16">
        <f ca="1">P87*$C99/12*P$6*(SUM($G73:P73)=1)</f>
        <v>5.7628988016677978</v>
      </c>
      <c r="Q99" s="16">
        <f ca="1">Q87*$C99/12*Q$6*(SUM($G73:Q73)=1)</f>
        <v>0</v>
      </c>
      <c r="R99" s="16">
        <f ca="1">R87*$C99/12*R$6*(SUM($G73:R73)=1)</f>
        <v>0</v>
      </c>
      <c r="S99" s="16">
        <f ca="1">S87*$C99/12*S$6*(SUM($G73:S73)=1)</f>
        <v>0</v>
      </c>
      <c r="T99" s="16">
        <f ca="1">T87*$C99/12*T$6*(SUM($G73:T73)=1)</f>
        <v>0</v>
      </c>
      <c r="U99" s="16">
        <f ca="1">U87*$C99/12*U$6*(SUM($G73:U73)=1)</f>
        <v>0</v>
      </c>
      <c r="V99" s="16">
        <f ca="1">V87*$C99/12*V$6*(SUM($G73:V73)=1)</f>
        <v>0</v>
      </c>
      <c r="W99" s="16">
        <f ca="1">W87*$C99/12*W$6*(SUM($G73:W73)=1)</f>
        <v>0</v>
      </c>
      <c r="X99" s="16">
        <f ca="1">X87*$C99/12*X$6*(SUM($G73:X73)=1)</f>
        <v>0</v>
      </c>
      <c r="Y99" s="16">
        <f ca="1">Y87*$C99/12*Y$6*(SUM($G73:Y73)=1)</f>
        <v>0</v>
      </c>
      <c r="Z99" s="16">
        <f ca="1">Z87*$C99/12*Z$6*(SUM($G73:Z73)=1)</f>
        <v>0</v>
      </c>
      <c r="AA99" s="16">
        <f ca="1">AA87*$C99/12*AA$6*(SUM($G73:AA73)=1)</f>
        <v>0</v>
      </c>
      <c r="AB99" s="16">
        <f ca="1">AB87*$C99/12*AB$6*(SUM($G73:AB73)=1)</f>
        <v>0</v>
      </c>
      <c r="AC99" s="16">
        <f ca="1">AC87*$C99/12*AC$6*(SUM($G73:AC73)=1)</f>
        <v>0</v>
      </c>
      <c r="AD99" s="16">
        <f ca="1">AD87*$C99/12*AD$6*(SUM($G73:AD73)=1)</f>
        <v>0</v>
      </c>
      <c r="AE99" s="16">
        <f ca="1">AE87*$C99/12*AE$6*(SUM($G73:AE73)=1)</f>
        <v>0</v>
      </c>
      <c r="AF99" s="16">
        <f ca="1">AF87*$C99/12*AF$6*(SUM($G73:AF73)=1)</f>
        <v>0</v>
      </c>
      <c r="AG99" s="16">
        <f ca="1">AG87*$C99/12*AG$6*(SUM($G73:AG73)=1)</f>
        <v>0</v>
      </c>
      <c r="AH99" s="16">
        <f ca="1">AH87*$C99/12*AH$6*(SUM($G73:AH73)=1)</f>
        <v>0</v>
      </c>
      <c r="AI99" s="16">
        <f ca="1">AI87*$C99/12*AI$6*(SUM($G73:AI73)=1)</f>
        <v>0</v>
      </c>
      <c r="AJ99" s="16">
        <f ca="1">AJ87*$C99/12*AJ$6*(SUM($G73:AJ73)=1)</f>
        <v>0</v>
      </c>
      <c r="AK99" s="16">
        <f ca="1">AK87*$C99/12*AK$6*(SUM($G73:AK73)=1)</f>
        <v>0</v>
      </c>
      <c r="AL99" s="16">
        <f ca="1">AL87*$C99/12*AL$6*(SUM($G73:AL73)=1)</f>
        <v>0</v>
      </c>
      <c r="AM99" s="16">
        <f ca="1">AM87*$C99/12*AM$6*(SUM($G73:AM73)=1)</f>
        <v>0</v>
      </c>
      <c r="AN99" s="16">
        <f ca="1">AN87*$C99/12*AN$6*(SUM($G73:AN73)=1)</f>
        <v>0</v>
      </c>
      <c r="AO99" s="16">
        <f ca="1">AO87*$C99/12*AO$6*(SUM($G73:AO73)=1)</f>
        <v>0</v>
      </c>
      <c r="AP99" s="16">
        <f ca="1">AP87*$C99/12*AP$6*(SUM($G73:AP73)=1)</f>
        <v>0</v>
      </c>
      <c r="AQ99" s="16">
        <f ca="1">AQ87*$C99/12*AQ$6*(SUM($G73:AQ73)=1)</f>
        <v>0</v>
      </c>
      <c r="AR99" s="16">
        <f ca="1">AR87*$C99/12*AR$6*(SUM($G73:AR73)=1)</f>
        <v>0</v>
      </c>
      <c r="AS99" s="16">
        <f ca="1">AS87*$C99/12*AS$6*(SUM($G73:AS73)=1)</f>
        <v>0</v>
      </c>
      <c r="AT99" s="16">
        <f ca="1">AT87*$C99/12*AT$6*(SUM($G73:AT73)=1)</f>
        <v>0</v>
      </c>
      <c r="AU99" s="16">
        <f ca="1">AU87*$C99/12*AU$6*(SUM($G73:AU73)=1)</f>
        <v>0</v>
      </c>
      <c r="AV99" s="16">
        <f ca="1">AV87*$C99/12*AV$6*(SUM($G73:AV73)=1)</f>
        <v>0</v>
      </c>
      <c r="AW99" s="16">
        <f ca="1">AW87*$C99/12*AW$6*(SUM($G73:AW73)=1)</f>
        <v>0</v>
      </c>
      <c r="AX99" s="16">
        <f ca="1">AX87*$C99/12*AX$6*(SUM($G73:AX73)=1)</f>
        <v>0</v>
      </c>
      <c r="AY99" s="16">
        <f ca="1">AY87*$C99/12*AY$6*(SUM($G73:AY73)=1)</f>
        <v>0</v>
      </c>
      <c r="AZ99" s="16">
        <f ca="1">AZ87*$C99/12*AZ$6*(SUM($G73:AZ73)=1)</f>
        <v>0</v>
      </c>
      <c r="BA99" s="16">
        <f ca="1">BA87*$C99/12*BA$6*(SUM($G73:BA73)=1)</f>
        <v>0</v>
      </c>
      <c r="BB99" s="16">
        <f ca="1">BB87*$C99/12*BB$6*(SUM($G73:BB73)=1)</f>
        <v>0</v>
      </c>
      <c r="BC99" s="16">
        <f ca="1">BC87*$C99/12*BC$6*(SUM($G73:BC73)=1)</f>
        <v>0</v>
      </c>
      <c r="BD99" s="16">
        <f ca="1">BD87*$C99/12*BD$6*(SUM($G73:BD73)=1)</f>
        <v>0</v>
      </c>
      <c r="BE99" s="16">
        <f ca="1">BE87*$C99/12*BE$6*(SUM($G73:BE73)=1)</f>
        <v>0</v>
      </c>
      <c r="BF99" s="16">
        <f ca="1">BF87*$C99/12*BF$6*(SUM($G73:BF73)=1)</f>
        <v>0</v>
      </c>
      <c r="BG99" s="16">
        <f ca="1">BG87*$C99/12*BG$6*(SUM($G73:BG73)=1)</f>
        <v>0</v>
      </c>
      <c r="BH99" s="16">
        <f ca="1">BH87*$C99/12*BH$6*(SUM($G73:BH73)=1)</f>
        <v>0</v>
      </c>
      <c r="BI99" s="16">
        <f ca="1">BI87*$C99/12*BI$6*(SUM($G73:BI73)=1)</f>
        <v>0</v>
      </c>
      <c r="BJ99" s="16">
        <f ca="1">BJ87*$C99/12*BJ$6*(SUM($G73:BJ73)=1)</f>
        <v>0</v>
      </c>
      <c r="BK99" s="16">
        <f ca="1">BK87*$C99/12*BK$6*(SUM($G73:BK73)=1)</f>
        <v>0</v>
      </c>
      <c r="BL99" s="16">
        <f ca="1">BL87*$C99/12*BL$6*(SUM($G73:BL73)=1)</f>
        <v>0</v>
      </c>
      <c r="BM99" s="16">
        <f ca="1">BM87*$C99/12*BM$6*(SUM($G73:BM73)=1)</f>
        <v>0</v>
      </c>
      <c r="BN99" s="16">
        <f ca="1">BN87*$C99/12*BN$6*(SUM($G73:BN73)=1)</f>
        <v>0</v>
      </c>
      <c r="BO99" s="16">
        <f ca="1">BO87*$C99/12*BO$6*(SUM($G73:BO73)=1)</f>
        <v>0</v>
      </c>
      <c r="BP99" s="16">
        <f ca="1">BP87*$C99/12*BP$6*(SUM($G73:BP73)=1)</f>
        <v>0</v>
      </c>
      <c r="BQ99" s="16">
        <f ca="1">BQ87*$C99/12*BQ$6*(SUM($G73:BQ73)=1)</f>
        <v>0</v>
      </c>
      <c r="BR99" s="16">
        <f ca="1">BR87*$C99/12*BR$6*(SUM($G73:BR73)=1)</f>
        <v>0</v>
      </c>
      <c r="BS99" s="16">
        <f ca="1">BS87*$C99/12*BS$6*(SUM($G73:BS73)=1)</f>
        <v>0</v>
      </c>
      <c r="BT99" s="16">
        <f ca="1">BT87*$C99/12*BT$6*(SUM($G73:BT73)=1)</f>
        <v>0</v>
      </c>
      <c r="BU99" s="16">
        <f ca="1">BU87*$C99/12*BU$6*(SUM($G73:BU73)=1)</f>
        <v>0</v>
      </c>
      <c r="BV99" s="16">
        <f ca="1">BV87*$C99/12*BV$6*(SUM($G73:BV73)=1)</f>
        <v>0</v>
      </c>
      <c r="BW99" s="16">
        <f ca="1">BW87*$C99/12*BW$6*(SUM($G73:BW73)=1)</f>
        <v>0</v>
      </c>
      <c r="BX99" s="16">
        <f ca="1">BX87*$C99/12*BX$6*(SUM($G73:BX73)=1)</f>
        <v>0</v>
      </c>
      <c r="BY99" s="16">
        <f ca="1">BY87*$C99/12*BY$6*(SUM($G73:BY73)=1)</f>
        <v>0</v>
      </c>
      <c r="BZ99" s="16">
        <f ca="1">BZ87*$C99/12*BZ$6*(SUM($G73:BZ73)=1)</f>
        <v>0</v>
      </c>
      <c r="CA99" s="16">
        <f ca="1">CA87*$C99/12*CA$6*(SUM($G73:CA73)=1)</f>
        <v>0</v>
      </c>
      <c r="CB99" s="16">
        <f ca="1">CB87*$C99/12*CB$6*(SUM($G73:CB73)=1)</f>
        <v>0</v>
      </c>
      <c r="CC99" s="16">
        <f ca="1">CC87*$C99/12*CC$6*(SUM($G73:CC73)=1)</f>
        <v>0</v>
      </c>
      <c r="CD99" s="16">
        <f ca="1">CD87*$C99/12*CD$6*(SUM($G73:CD73)=1)</f>
        <v>0</v>
      </c>
      <c r="CE99" s="16">
        <f ca="1">CE87*$C99/12*CE$6*(SUM($G73:CE73)=1)</f>
        <v>0</v>
      </c>
      <c r="CF99" s="16">
        <f ca="1">CF87*$C99/12*CF$6*(SUM($G73:CF73)=1)</f>
        <v>0</v>
      </c>
      <c r="CG99" s="16">
        <f ca="1">CG87*$C99/12*CG$6*(SUM($G73:CG73)=1)</f>
        <v>0</v>
      </c>
      <c r="CH99" s="16">
        <f ca="1">CH87*$C99/12*CH$6*(SUM($G73:CH73)=1)</f>
        <v>0</v>
      </c>
      <c r="CI99" s="16">
        <f ca="1">CI87*$C99/12*CI$6*(SUM($G73:CI73)=1)</f>
        <v>0</v>
      </c>
      <c r="CJ99" s="16">
        <f ca="1">CJ87*$C99/12*CJ$6*(SUM($G73:CJ73)=1)</f>
        <v>0</v>
      </c>
      <c r="CK99" s="16">
        <f ca="1">CK87*$C99/12*CK$6*(SUM($G73:CK73)=1)</f>
        <v>0</v>
      </c>
      <c r="CL99" s="16">
        <f ca="1">CL87*$C99/12*CL$6*(SUM($G73:CL73)=1)</f>
        <v>0</v>
      </c>
      <c r="CM99" s="16">
        <f ca="1">CM87*$C99/12*CM$6*(SUM($G73:CM73)=1)</f>
        <v>0</v>
      </c>
      <c r="CN99" s="16">
        <f ca="1">CN87*$C99/12*CN$6*(SUM($G73:CN73)=1)</f>
        <v>0</v>
      </c>
      <c r="CO99" s="16">
        <f ca="1">CO87*$C99/12*CO$6*(SUM($G73:CO73)=1)</f>
        <v>0</v>
      </c>
      <c r="CP99" s="16">
        <f ca="1">CP87*$C99/12*CP$6*(SUM($G73:CP73)=1)</f>
        <v>0</v>
      </c>
      <c r="CQ99" s="16">
        <f ca="1">CQ87*$C99/12*CQ$6*(SUM($G73:CQ73)=1)</f>
        <v>0</v>
      </c>
      <c r="CR99" s="16">
        <f ca="1">CR87*$C99/12*CR$6*(SUM($G73:CR73)=1)</f>
        <v>0</v>
      </c>
      <c r="CS99" s="16">
        <f ca="1">CS87*$C99/12*CS$6*(SUM($G73:CS73)=1)</f>
        <v>0</v>
      </c>
      <c r="CT99" s="16">
        <f ca="1">CT87*$C99/12*CT$6*(SUM($G73:CT73)=1)</f>
        <v>0</v>
      </c>
      <c r="CU99" s="16">
        <f ca="1">CU87*$C99/12*CU$6*(SUM($G73:CU73)=1)</f>
        <v>0</v>
      </c>
      <c r="CV99" s="16">
        <f ca="1">CV87*$C99/12*CV$6*(SUM($G73:CV73)=1)</f>
        <v>0</v>
      </c>
      <c r="CW99" s="16">
        <f ca="1">CW87*$C99/12*CW$6*(SUM($G73:CW73)=1)</f>
        <v>0</v>
      </c>
      <c r="CX99" s="16">
        <f ca="1">CX87*$C99/12*CX$6*(SUM($G73:CX73)=1)</f>
        <v>0</v>
      </c>
      <c r="CY99" s="16">
        <f ca="1">CY87*$C99/12*CY$6*(SUM($G73:CY73)=1)</f>
        <v>0</v>
      </c>
      <c r="CZ99" s="16">
        <f ca="1">CZ87*$C99/12*CZ$6*(SUM($G73:CZ73)=1)</f>
        <v>0</v>
      </c>
      <c r="DA99" s="16">
        <f ca="1">DA87*$C99/12*DA$6*(SUM($G73:DA73)=1)</f>
        <v>0</v>
      </c>
      <c r="DB99" s="16">
        <f ca="1">DB87*$C99/12*DB$6*(SUM($G73:DB73)=1)</f>
        <v>0</v>
      </c>
      <c r="DC99" s="16">
        <f ca="1">DC87*$C99/12*DC$6*(SUM($G73:DC73)=1)</f>
        <v>0</v>
      </c>
      <c r="DD99" s="16">
        <f ca="1">DD87*$C99/12*DD$6*(SUM($G73:DD73)=1)</f>
        <v>0</v>
      </c>
      <c r="DE99" s="16">
        <f ca="1">DE87*$C99/12*DE$6*(SUM($G73:DE73)=1)</f>
        <v>0</v>
      </c>
      <c r="DF99" s="16">
        <f ca="1">DF87*$C99/12*DF$6*(SUM($G73:DF73)=1)</f>
        <v>0</v>
      </c>
      <c r="DG99" s="16">
        <f ca="1">DG87*$C99/12*DG$6*(SUM($G73:DG73)=1)</f>
        <v>0</v>
      </c>
      <c r="DH99" s="16">
        <f ca="1">DH87*$C99/12*DH$6*(SUM($G73:DH73)=1)</f>
        <v>0</v>
      </c>
      <c r="DI99" s="16">
        <f ca="1">DI87*$C99/12*DI$6*(SUM($G73:DI73)=1)</f>
        <v>0</v>
      </c>
      <c r="DJ99" s="16">
        <f ca="1">DJ87*$C99/12*DJ$6*(SUM($G73:DJ73)=1)</f>
        <v>0</v>
      </c>
      <c r="DK99" s="16">
        <f ca="1">DK87*$C99/12*DK$6*(SUM($G73:DK73)=1)</f>
        <v>0</v>
      </c>
      <c r="DL99" s="16">
        <f ca="1">DL87*$C99/12*DL$6*(SUM($G73:DL73)=1)</f>
        <v>0</v>
      </c>
      <c r="DM99" s="16">
        <f ca="1">DM87*$C99/12*DM$6*(SUM($G73:DM73)=1)</f>
        <v>0</v>
      </c>
      <c r="DN99" s="16">
        <f ca="1">DN87*$C99/12*DN$6*(SUM($G73:DN73)=1)</f>
        <v>0</v>
      </c>
      <c r="DO99" s="16">
        <f ca="1">DO87*$C99/12*DO$6*(SUM($G73:DO73)=1)</f>
        <v>0</v>
      </c>
      <c r="DP99" s="16">
        <f ca="1">DP87*$C99/12*DP$6*(SUM($G73:DP73)=1)</f>
        <v>0</v>
      </c>
      <c r="DQ99" s="16">
        <f ca="1">DQ87*$C99/12*DQ$6*(SUM($G73:DQ73)=1)</f>
        <v>0</v>
      </c>
      <c r="DR99" s="16">
        <f ca="1">DR87*$C99/12*DR$6*(SUM($G73:DR73)=1)</f>
        <v>0</v>
      </c>
      <c r="DS99" s="16">
        <f ca="1">DS87*$C99/12*DS$6*(SUM($G73:DS73)=1)</f>
        <v>0</v>
      </c>
      <c r="DT99" s="16">
        <f ca="1">DT87*$C99/12*DT$6*(SUM($G73:DT73)=1)</f>
        <v>0</v>
      </c>
      <c r="DU99" s="16">
        <f ca="1">DU87*$C99/12*DU$6*(SUM($G73:DU73)=1)</f>
        <v>0</v>
      </c>
      <c r="DV99" s="16">
        <f ca="1">DV87*$C99/12*DV$6*(SUM($G73:DV73)=1)</f>
        <v>0</v>
      </c>
      <c r="DW99" s="16">
        <f ca="1">DW87*$C99/12*DW$6*(SUM($G73:DW73)=1)</f>
        <v>0</v>
      </c>
      <c r="DX99" s="16">
        <f ca="1">DX87*$C99/12*DX$6*(SUM($G73:DX73)=1)</f>
        <v>0</v>
      </c>
      <c r="DY99" s="16">
        <f ca="1">DY87*$C99/12*DY$6*(SUM($G73:DY73)=1)</f>
        <v>0</v>
      </c>
      <c r="DZ99" s="16">
        <f ca="1">DZ87*$C99/12*DZ$6*(SUM($G73:DZ73)=1)</f>
        <v>0</v>
      </c>
      <c r="EA99" s="16">
        <f ca="1">EA87*$C99/12*EA$6*(SUM($G73:EA73)=1)</f>
        <v>0</v>
      </c>
      <c r="EB99" s="16">
        <f ca="1">EB87*$C99/12*EB$6*(SUM($G73:EB73)=1)</f>
        <v>0</v>
      </c>
      <c r="EC99" s="16">
        <f ca="1">EC87*$C99/12*EC$6*(SUM($G73:EC73)=1)</f>
        <v>0</v>
      </c>
      <c r="ED99" s="16">
        <f ca="1">ED87*$C99/12*ED$6*(SUM($G73:ED73)=1)</f>
        <v>0</v>
      </c>
      <c r="EE99" s="16">
        <f ca="1">EE87*$C99/12*EE$6*(SUM($G73:EE73)=1)</f>
        <v>0</v>
      </c>
      <c r="EF99" s="16">
        <f ca="1">EF87*$C99/12*EF$6*(SUM($G73:EF73)=1)</f>
        <v>0</v>
      </c>
      <c r="EG99" s="16">
        <f ca="1">EG87*$C99/12*EG$6*(SUM($G73:EG73)=1)</f>
        <v>0</v>
      </c>
      <c r="EH99" s="16">
        <f ca="1">EH87*$C99/12*EH$6*(SUM($G73:EH73)=1)</f>
        <v>0</v>
      </c>
      <c r="EI99" s="16">
        <f ca="1">EI87*$C99/12*EI$6*(SUM($G73:EI73)=1)</f>
        <v>0</v>
      </c>
      <c r="EJ99" s="16">
        <f ca="1">EJ87*$C99/12*EJ$6*(SUM($G73:EJ73)=1)</f>
        <v>0</v>
      </c>
      <c r="EK99" s="16">
        <f ca="1">EK87*$C99/12*EK$6*(SUM($G73:EK73)=1)</f>
        <v>0</v>
      </c>
      <c r="EL99" s="16">
        <f ca="1">EL87*$C99/12*EL$6*(SUM($G73:EL73)=1)</f>
        <v>0</v>
      </c>
      <c r="EM99" s="16">
        <f ca="1">EM87*$C99/12*EM$6*(SUM($G73:EM73)=1)</f>
        <v>0</v>
      </c>
      <c r="EN99" s="16">
        <f ca="1">EN87*$C99/12*EN$6*(SUM($G73:EN73)=1)</f>
        <v>0</v>
      </c>
      <c r="EO99" s="16">
        <f ca="1">EO87*$C99/12*EO$6*(SUM($G73:EO73)=1)</f>
        <v>0</v>
      </c>
      <c r="EP99" s="16">
        <f ca="1">EP87*$C99/12*EP$6*(SUM($G73:EP73)=1)</f>
        <v>0</v>
      </c>
    </row>
    <row r="100" spans="2:146" s="15" customFormat="1" ht="14.1" customHeight="1">
      <c r="B100" s="20" t="s">
        <v>1198</v>
      </c>
      <c r="C100" s="614">
        <f>Assum!$F$208</f>
        <v>2E-3</v>
      </c>
      <c r="D100" s="613" t="s">
        <v>97</v>
      </c>
      <c r="E100" s="16">
        <f t="shared" ca="1" si="267"/>
        <v>35.957441254268929</v>
      </c>
      <c r="F100" s="16"/>
      <c r="G100" s="16"/>
      <c r="H100" s="16"/>
      <c r="I100" s="16"/>
      <c r="J100" s="16"/>
      <c r="K100" s="16">
        <f ca="1">K88*$C100/12*K$6*(SUM($G74:K74)=1)</f>
        <v>0</v>
      </c>
      <c r="L100" s="16">
        <f ca="1">L88*$C100/12*L$6*(SUM($G74:L74)=1)</f>
        <v>4.4967233907593274</v>
      </c>
      <c r="M100" s="16">
        <f ca="1">M88*$C100/12*M$6*(SUM($G74:M74)=1)</f>
        <v>8.5225878662743622</v>
      </c>
      <c r="N100" s="16">
        <f ca="1">N88*$C100/12*N$6*(SUM($G74:N74)=1)</f>
        <v>5.6654013678454254</v>
      </c>
      <c r="O100" s="16">
        <f ca="1">O88*$C100/12*O$6*(SUM($G74:O74)=1)</f>
        <v>11.509829827722017</v>
      </c>
      <c r="P100" s="16">
        <f ca="1">P88*$C100/12*P$6*(SUM($G74:P74)=1)</f>
        <v>5.7628988016677978</v>
      </c>
      <c r="Q100" s="16">
        <f ca="1">Q88*$C100/12*Q$6*(SUM($G74:Q74)=1)</f>
        <v>0</v>
      </c>
      <c r="R100" s="16">
        <f ca="1">R88*$C100/12*R$6*(SUM($G74:R74)=1)</f>
        <v>0</v>
      </c>
      <c r="S100" s="16">
        <f ca="1">S88*$C100/12*S$6*(SUM($G74:S74)=1)</f>
        <v>0</v>
      </c>
      <c r="T100" s="16">
        <f ca="1">T88*$C100/12*T$6*(SUM($G74:T74)=1)</f>
        <v>0</v>
      </c>
      <c r="U100" s="16">
        <f ca="1">U88*$C100/12*U$6*(SUM($G74:U74)=1)</f>
        <v>0</v>
      </c>
      <c r="V100" s="16">
        <f ca="1">V88*$C100/12*V$6*(SUM($G74:V74)=1)</f>
        <v>0</v>
      </c>
      <c r="W100" s="16">
        <f ca="1">W88*$C100/12*W$6*(SUM($G74:W74)=1)</f>
        <v>0</v>
      </c>
      <c r="X100" s="16">
        <f ca="1">X88*$C100/12*X$6*(SUM($G74:X74)=1)</f>
        <v>0</v>
      </c>
      <c r="Y100" s="16">
        <f ca="1">Y88*$C100/12*Y$6*(SUM($G74:Y74)=1)</f>
        <v>0</v>
      </c>
      <c r="Z100" s="16">
        <f ca="1">Z88*$C100/12*Z$6*(SUM($G74:Z74)=1)</f>
        <v>0</v>
      </c>
      <c r="AA100" s="16">
        <f ca="1">AA88*$C100/12*AA$6*(SUM($G74:AA74)=1)</f>
        <v>0</v>
      </c>
      <c r="AB100" s="16">
        <f ca="1">AB88*$C100/12*AB$6*(SUM($G74:AB74)=1)</f>
        <v>0</v>
      </c>
      <c r="AC100" s="16">
        <f ca="1">AC88*$C100/12*AC$6*(SUM($G74:AC74)=1)</f>
        <v>0</v>
      </c>
      <c r="AD100" s="16">
        <f ca="1">AD88*$C100/12*AD$6*(SUM($G74:AD74)=1)</f>
        <v>0</v>
      </c>
      <c r="AE100" s="16">
        <f ca="1">AE88*$C100/12*AE$6*(SUM($G74:AE74)=1)</f>
        <v>0</v>
      </c>
      <c r="AF100" s="16">
        <f ca="1">AF88*$C100/12*AF$6*(SUM($G74:AF74)=1)</f>
        <v>0</v>
      </c>
      <c r="AG100" s="16">
        <f ca="1">AG88*$C100/12*AG$6*(SUM($G74:AG74)=1)</f>
        <v>0</v>
      </c>
      <c r="AH100" s="16">
        <f ca="1">AH88*$C100/12*AH$6*(SUM($G74:AH74)=1)</f>
        <v>0</v>
      </c>
      <c r="AI100" s="16">
        <f ca="1">AI88*$C100/12*AI$6*(SUM($G74:AI74)=1)</f>
        <v>0</v>
      </c>
      <c r="AJ100" s="16">
        <f ca="1">AJ88*$C100/12*AJ$6*(SUM($G74:AJ74)=1)</f>
        <v>0</v>
      </c>
      <c r="AK100" s="16">
        <f ca="1">AK88*$C100/12*AK$6*(SUM($G74:AK74)=1)</f>
        <v>0</v>
      </c>
      <c r="AL100" s="16">
        <f ca="1">AL88*$C100/12*AL$6*(SUM($G74:AL74)=1)</f>
        <v>0</v>
      </c>
      <c r="AM100" s="16">
        <f ca="1">AM88*$C100/12*AM$6*(SUM($G74:AM74)=1)</f>
        <v>0</v>
      </c>
      <c r="AN100" s="16">
        <f ca="1">AN88*$C100/12*AN$6*(SUM($G74:AN74)=1)</f>
        <v>0</v>
      </c>
      <c r="AO100" s="16">
        <f ca="1">AO88*$C100/12*AO$6*(SUM($G74:AO74)=1)</f>
        <v>0</v>
      </c>
      <c r="AP100" s="16">
        <f ca="1">AP88*$C100/12*AP$6*(SUM($G74:AP74)=1)</f>
        <v>0</v>
      </c>
      <c r="AQ100" s="16">
        <f ca="1">AQ88*$C100/12*AQ$6*(SUM($G74:AQ74)=1)</f>
        <v>0</v>
      </c>
      <c r="AR100" s="16">
        <f ca="1">AR88*$C100/12*AR$6*(SUM($G74:AR74)=1)</f>
        <v>0</v>
      </c>
      <c r="AS100" s="16">
        <f ca="1">AS88*$C100/12*AS$6*(SUM($G74:AS74)=1)</f>
        <v>0</v>
      </c>
      <c r="AT100" s="16">
        <f ca="1">AT88*$C100/12*AT$6*(SUM($G74:AT74)=1)</f>
        <v>0</v>
      </c>
      <c r="AU100" s="16">
        <f ca="1">AU88*$C100/12*AU$6*(SUM($G74:AU74)=1)</f>
        <v>0</v>
      </c>
      <c r="AV100" s="16">
        <f ca="1">AV88*$C100/12*AV$6*(SUM($G74:AV74)=1)</f>
        <v>0</v>
      </c>
      <c r="AW100" s="16">
        <f ca="1">AW88*$C100/12*AW$6*(SUM($G74:AW74)=1)</f>
        <v>0</v>
      </c>
      <c r="AX100" s="16">
        <f ca="1">AX88*$C100/12*AX$6*(SUM($G74:AX74)=1)</f>
        <v>0</v>
      </c>
      <c r="AY100" s="16">
        <f ca="1">AY88*$C100/12*AY$6*(SUM($G74:AY74)=1)</f>
        <v>0</v>
      </c>
      <c r="AZ100" s="16">
        <f ca="1">AZ88*$C100/12*AZ$6*(SUM($G74:AZ74)=1)</f>
        <v>0</v>
      </c>
      <c r="BA100" s="16">
        <f ca="1">BA88*$C100/12*BA$6*(SUM($G74:BA74)=1)</f>
        <v>0</v>
      </c>
      <c r="BB100" s="16">
        <f ca="1">BB88*$C100/12*BB$6*(SUM($G74:BB74)=1)</f>
        <v>0</v>
      </c>
      <c r="BC100" s="16">
        <f ca="1">BC88*$C100/12*BC$6*(SUM($G74:BC74)=1)</f>
        <v>0</v>
      </c>
      <c r="BD100" s="16">
        <f ca="1">BD88*$C100/12*BD$6*(SUM($G74:BD74)=1)</f>
        <v>0</v>
      </c>
      <c r="BE100" s="16">
        <f ca="1">BE88*$C100/12*BE$6*(SUM($G74:BE74)=1)</f>
        <v>0</v>
      </c>
      <c r="BF100" s="16">
        <f ca="1">BF88*$C100/12*BF$6*(SUM($G74:BF74)=1)</f>
        <v>0</v>
      </c>
      <c r="BG100" s="16">
        <f ca="1">BG88*$C100/12*BG$6*(SUM($G74:BG74)=1)</f>
        <v>0</v>
      </c>
      <c r="BH100" s="16">
        <f ca="1">BH88*$C100/12*BH$6*(SUM($G74:BH74)=1)</f>
        <v>0</v>
      </c>
      <c r="BI100" s="16">
        <f ca="1">BI88*$C100/12*BI$6*(SUM($G74:BI74)=1)</f>
        <v>0</v>
      </c>
      <c r="BJ100" s="16">
        <f ca="1">BJ88*$C100/12*BJ$6*(SUM($G74:BJ74)=1)</f>
        <v>0</v>
      </c>
      <c r="BK100" s="16">
        <f ca="1">BK88*$C100/12*BK$6*(SUM($G74:BK74)=1)</f>
        <v>0</v>
      </c>
      <c r="BL100" s="16">
        <f ca="1">BL88*$C100/12*BL$6*(SUM($G74:BL74)=1)</f>
        <v>0</v>
      </c>
      <c r="BM100" s="16">
        <f ca="1">BM88*$C100/12*BM$6*(SUM($G74:BM74)=1)</f>
        <v>0</v>
      </c>
      <c r="BN100" s="16">
        <f ca="1">BN88*$C100/12*BN$6*(SUM($G74:BN74)=1)</f>
        <v>0</v>
      </c>
      <c r="BO100" s="16">
        <f ca="1">BO88*$C100/12*BO$6*(SUM($G74:BO74)=1)</f>
        <v>0</v>
      </c>
      <c r="BP100" s="16">
        <f ca="1">BP88*$C100/12*BP$6*(SUM($G74:BP74)=1)</f>
        <v>0</v>
      </c>
      <c r="BQ100" s="16">
        <f ca="1">BQ88*$C100/12*BQ$6*(SUM($G74:BQ74)=1)</f>
        <v>0</v>
      </c>
      <c r="BR100" s="16">
        <f ca="1">BR88*$C100/12*BR$6*(SUM($G74:BR74)=1)</f>
        <v>0</v>
      </c>
      <c r="BS100" s="16">
        <f ca="1">BS88*$C100/12*BS$6*(SUM($G74:BS74)=1)</f>
        <v>0</v>
      </c>
      <c r="BT100" s="16">
        <f ca="1">BT88*$C100/12*BT$6*(SUM($G74:BT74)=1)</f>
        <v>0</v>
      </c>
      <c r="BU100" s="16">
        <f ca="1">BU88*$C100/12*BU$6*(SUM($G74:BU74)=1)</f>
        <v>0</v>
      </c>
      <c r="BV100" s="16">
        <f ca="1">BV88*$C100/12*BV$6*(SUM($G74:BV74)=1)</f>
        <v>0</v>
      </c>
      <c r="BW100" s="16">
        <f ca="1">BW88*$C100/12*BW$6*(SUM($G74:BW74)=1)</f>
        <v>0</v>
      </c>
      <c r="BX100" s="16">
        <f ca="1">BX88*$C100/12*BX$6*(SUM($G74:BX74)=1)</f>
        <v>0</v>
      </c>
      <c r="BY100" s="16">
        <f ca="1">BY88*$C100/12*BY$6*(SUM($G74:BY74)=1)</f>
        <v>0</v>
      </c>
      <c r="BZ100" s="16">
        <f ca="1">BZ88*$C100/12*BZ$6*(SUM($G74:BZ74)=1)</f>
        <v>0</v>
      </c>
      <c r="CA100" s="16">
        <f ca="1">CA88*$C100/12*CA$6*(SUM($G74:CA74)=1)</f>
        <v>0</v>
      </c>
      <c r="CB100" s="16">
        <f ca="1">CB88*$C100/12*CB$6*(SUM($G74:CB74)=1)</f>
        <v>0</v>
      </c>
      <c r="CC100" s="16">
        <f ca="1">CC88*$C100/12*CC$6*(SUM($G74:CC74)=1)</f>
        <v>0</v>
      </c>
      <c r="CD100" s="16">
        <f ca="1">CD88*$C100/12*CD$6*(SUM($G74:CD74)=1)</f>
        <v>0</v>
      </c>
      <c r="CE100" s="16">
        <f ca="1">CE88*$C100/12*CE$6*(SUM($G74:CE74)=1)</f>
        <v>0</v>
      </c>
      <c r="CF100" s="16">
        <f ca="1">CF88*$C100/12*CF$6*(SUM($G74:CF74)=1)</f>
        <v>0</v>
      </c>
      <c r="CG100" s="16">
        <f ca="1">CG88*$C100/12*CG$6*(SUM($G74:CG74)=1)</f>
        <v>0</v>
      </c>
      <c r="CH100" s="16">
        <f ca="1">CH88*$C100/12*CH$6*(SUM($G74:CH74)=1)</f>
        <v>0</v>
      </c>
      <c r="CI100" s="16">
        <f ca="1">CI88*$C100/12*CI$6*(SUM($G74:CI74)=1)</f>
        <v>0</v>
      </c>
      <c r="CJ100" s="16">
        <f ca="1">CJ88*$C100/12*CJ$6*(SUM($G74:CJ74)=1)</f>
        <v>0</v>
      </c>
      <c r="CK100" s="16">
        <f ca="1">CK88*$C100/12*CK$6*(SUM($G74:CK74)=1)</f>
        <v>0</v>
      </c>
      <c r="CL100" s="16">
        <f ca="1">CL88*$C100/12*CL$6*(SUM($G74:CL74)=1)</f>
        <v>0</v>
      </c>
      <c r="CM100" s="16">
        <f ca="1">CM88*$C100/12*CM$6*(SUM($G74:CM74)=1)</f>
        <v>0</v>
      </c>
      <c r="CN100" s="16">
        <f ca="1">CN88*$C100/12*CN$6*(SUM($G74:CN74)=1)</f>
        <v>0</v>
      </c>
      <c r="CO100" s="16">
        <f ca="1">CO88*$C100/12*CO$6*(SUM($G74:CO74)=1)</f>
        <v>0</v>
      </c>
      <c r="CP100" s="16">
        <f ca="1">CP88*$C100/12*CP$6*(SUM($G74:CP74)=1)</f>
        <v>0</v>
      </c>
      <c r="CQ100" s="16">
        <f ca="1">CQ88*$C100/12*CQ$6*(SUM($G74:CQ74)=1)</f>
        <v>0</v>
      </c>
      <c r="CR100" s="16">
        <f ca="1">CR88*$C100/12*CR$6*(SUM($G74:CR74)=1)</f>
        <v>0</v>
      </c>
      <c r="CS100" s="16">
        <f ca="1">CS88*$C100/12*CS$6*(SUM($G74:CS74)=1)</f>
        <v>0</v>
      </c>
      <c r="CT100" s="16">
        <f ca="1">CT88*$C100/12*CT$6*(SUM($G74:CT74)=1)</f>
        <v>0</v>
      </c>
      <c r="CU100" s="16">
        <f ca="1">CU88*$C100/12*CU$6*(SUM($G74:CU74)=1)</f>
        <v>0</v>
      </c>
      <c r="CV100" s="16">
        <f ca="1">CV88*$C100/12*CV$6*(SUM($G74:CV74)=1)</f>
        <v>0</v>
      </c>
      <c r="CW100" s="16">
        <f ca="1">CW88*$C100/12*CW$6*(SUM($G74:CW74)=1)</f>
        <v>0</v>
      </c>
      <c r="CX100" s="16">
        <f ca="1">CX88*$C100/12*CX$6*(SUM($G74:CX74)=1)</f>
        <v>0</v>
      </c>
      <c r="CY100" s="16">
        <f ca="1">CY88*$C100/12*CY$6*(SUM($G74:CY74)=1)</f>
        <v>0</v>
      </c>
      <c r="CZ100" s="16">
        <f ca="1">CZ88*$C100/12*CZ$6*(SUM($G74:CZ74)=1)</f>
        <v>0</v>
      </c>
      <c r="DA100" s="16">
        <f ca="1">DA88*$C100/12*DA$6*(SUM($G74:DA74)=1)</f>
        <v>0</v>
      </c>
      <c r="DB100" s="16">
        <f ca="1">DB88*$C100/12*DB$6*(SUM($G74:DB74)=1)</f>
        <v>0</v>
      </c>
      <c r="DC100" s="16">
        <f ca="1">DC88*$C100/12*DC$6*(SUM($G74:DC74)=1)</f>
        <v>0</v>
      </c>
      <c r="DD100" s="16">
        <f ca="1">DD88*$C100/12*DD$6*(SUM($G74:DD74)=1)</f>
        <v>0</v>
      </c>
      <c r="DE100" s="16">
        <f ca="1">DE88*$C100/12*DE$6*(SUM($G74:DE74)=1)</f>
        <v>0</v>
      </c>
      <c r="DF100" s="16">
        <f ca="1">DF88*$C100/12*DF$6*(SUM($G74:DF74)=1)</f>
        <v>0</v>
      </c>
      <c r="DG100" s="16">
        <f ca="1">DG88*$C100/12*DG$6*(SUM($G74:DG74)=1)</f>
        <v>0</v>
      </c>
      <c r="DH100" s="16">
        <f ca="1">DH88*$C100/12*DH$6*(SUM($G74:DH74)=1)</f>
        <v>0</v>
      </c>
      <c r="DI100" s="16">
        <f ca="1">DI88*$C100/12*DI$6*(SUM($G74:DI74)=1)</f>
        <v>0</v>
      </c>
      <c r="DJ100" s="16">
        <f ca="1">DJ88*$C100/12*DJ$6*(SUM($G74:DJ74)=1)</f>
        <v>0</v>
      </c>
      <c r="DK100" s="16">
        <f ca="1">DK88*$C100/12*DK$6*(SUM($G74:DK74)=1)</f>
        <v>0</v>
      </c>
      <c r="DL100" s="16">
        <f ca="1">DL88*$C100/12*DL$6*(SUM($G74:DL74)=1)</f>
        <v>0</v>
      </c>
      <c r="DM100" s="16">
        <f ca="1">DM88*$C100/12*DM$6*(SUM($G74:DM74)=1)</f>
        <v>0</v>
      </c>
      <c r="DN100" s="16">
        <f ca="1">DN88*$C100/12*DN$6*(SUM($G74:DN74)=1)</f>
        <v>0</v>
      </c>
      <c r="DO100" s="16">
        <f ca="1">DO88*$C100/12*DO$6*(SUM($G74:DO74)=1)</f>
        <v>0</v>
      </c>
      <c r="DP100" s="16">
        <f ca="1">DP88*$C100/12*DP$6*(SUM($G74:DP74)=1)</f>
        <v>0</v>
      </c>
      <c r="DQ100" s="16">
        <f ca="1">DQ88*$C100/12*DQ$6*(SUM($G74:DQ74)=1)</f>
        <v>0</v>
      </c>
      <c r="DR100" s="16">
        <f ca="1">DR88*$C100/12*DR$6*(SUM($G74:DR74)=1)</f>
        <v>0</v>
      </c>
      <c r="DS100" s="16">
        <f ca="1">DS88*$C100/12*DS$6*(SUM($G74:DS74)=1)</f>
        <v>0</v>
      </c>
      <c r="DT100" s="16">
        <f ca="1">DT88*$C100/12*DT$6*(SUM($G74:DT74)=1)</f>
        <v>0</v>
      </c>
      <c r="DU100" s="16">
        <f ca="1">DU88*$C100/12*DU$6*(SUM($G74:DU74)=1)</f>
        <v>0</v>
      </c>
      <c r="DV100" s="16">
        <f ca="1">DV88*$C100/12*DV$6*(SUM($G74:DV74)=1)</f>
        <v>0</v>
      </c>
      <c r="DW100" s="16">
        <f ca="1">DW88*$C100/12*DW$6*(SUM($G74:DW74)=1)</f>
        <v>0</v>
      </c>
      <c r="DX100" s="16">
        <f ca="1">DX88*$C100/12*DX$6*(SUM($G74:DX74)=1)</f>
        <v>0</v>
      </c>
      <c r="DY100" s="16">
        <f ca="1">DY88*$C100/12*DY$6*(SUM($G74:DY74)=1)</f>
        <v>0</v>
      </c>
      <c r="DZ100" s="16">
        <f ca="1">DZ88*$C100/12*DZ$6*(SUM($G74:DZ74)=1)</f>
        <v>0</v>
      </c>
      <c r="EA100" s="16">
        <f ca="1">EA88*$C100/12*EA$6*(SUM($G74:EA74)=1)</f>
        <v>0</v>
      </c>
      <c r="EB100" s="16">
        <f ca="1">EB88*$C100/12*EB$6*(SUM($G74:EB74)=1)</f>
        <v>0</v>
      </c>
      <c r="EC100" s="16">
        <f ca="1">EC88*$C100/12*EC$6*(SUM($G74:EC74)=1)</f>
        <v>0</v>
      </c>
      <c r="ED100" s="16">
        <f ca="1">ED88*$C100/12*ED$6*(SUM($G74:ED74)=1)</f>
        <v>0</v>
      </c>
      <c r="EE100" s="16">
        <f ca="1">EE88*$C100/12*EE$6*(SUM($G74:EE74)=1)</f>
        <v>0</v>
      </c>
      <c r="EF100" s="16">
        <f ca="1">EF88*$C100/12*EF$6*(SUM($G74:EF74)=1)</f>
        <v>0</v>
      </c>
      <c r="EG100" s="16">
        <f ca="1">EG88*$C100/12*EG$6*(SUM($G74:EG74)=1)</f>
        <v>0</v>
      </c>
      <c r="EH100" s="16">
        <f ca="1">EH88*$C100/12*EH$6*(SUM($G74:EH74)=1)</f>
        <v>0</v>
      </c>
      <c r="EI100" s="16">
        <f ca="1">EI88*$C100/12*EI$6*(SUM($G74:EI74)=1)</f>
        <v>0</v>
      </c>
      <c r="EJ100" s="16">
        <f ca="1">EJ88*$C100/12*EJ$6*(SUM($G74:EJ74)=1)</f>
        <v>0</v>
      </c>
      <c r="EK100" s="16">
        <f ca="1">EK88*$C100/12*EK$6*(SUM($G74:EK74)=1)</f>
        <v>0</v>
      </c>
      <c r="EL100" s="16">
        <f ca="1">EL88*$C100/12*EL$6*(SUM($G74:EL74)=1)</f>
        <v>0</v>
      </c>
      <c r="EM100" s="16">
        <f ca="1">EM88*$C100/12*EM$6*(SUM($G74:EM74)=1)</f>
        <v>0</v>
      </c>
      <c r="EN100" s="16">
        <f ca="1">EN88*$C100/12*EN$6*(SUM($G74:EN74)=1)</f>
        <v>0</v>
      </c>
      <c r="EO100" s="16">
        <f ca="1">EO88*$C100/12*EO$6*(SUM($G74:EO74)=1)</f>
        <v>0</v>
      </c>
      <c r="EP100" s="16">
        <f ca="1">EP88*$C100/12*EP$6*(SUM($G74:EP74)=1)</f>
        <v>0</v>
      </c>
    </row>
    <row r="101" spans="2:146" s="15" customFormat="1" ht="14.1" customHeight="1">
      <c r="B101" s="20" t="s">
        <v>1199</v>
      </c>
      <c r="C101" s="614">
        <f>Assum!$F$208</f>
        <v>2E-3</v>
      </c>
      <c r="D101" s="613" t="s">
        <v>97</v>
      </c>
      <c r="E101" s="16">
        <f t="shared" ca="1" si="267"/>
        <v>34.36945514628021</v>
      </c>
      <c r="F101" s="16"/>
      <c r="G101" s="16"/>
      <c r="H101" s="16"/>
      <c r="I101" s="16"/>
      <c r="J101" s="16"/>
      <c r="K101" s="16">
        <f ca="1">K89*$C101/12*K$6*(SUM($G75:K75)=1)</f>
        <v>0</v>
      </c>
      <c r="L101" s="16">
        <f ca="1">L89*$C101/12*L$6*(SUM($G75:L75)=1)</f>
        <v>0</v>
      </c>
      <c r="M101" s="16">
        <f ca="1">M89*$C101/12*M$6*(SUM($G75:M75)=1)</f>
        <v>0</v>
      </c>
      <c r="N101" s="16">
        <f ca="1">N89*$C101/12*N$6*(SUM($G75:N75)=1)</f>
        <v>0</v>
      </c>
      <c r="O101" s="16">
        <f ca="1">O89*$C101/12*O$6*(SUM($G75:O75)=1)</f>
        <v>0</v>
      </c>
      <c r="P101" s="16">
        <f ca="1">P89*$C101/12*P$6*(SUM($G75:P75)=1)</f>
        <v>17.5</v>
      </c>
      <c r="Q101" s="16">
        <f ca="1">Q89*$C101/12*Q$6*(SUM($G75:Q75)=1)</f>
        <v>16.86945514628021</v>
      </c>
      <c r="R101" s="16">
        <f ca="1">R89*$C101/12*R$6*(SUM($G75:R75)=1)</f>
        <v>0</v>
      </c>
      <c r="S101" s="16">
        <f ca="1">S89*$C101/12*S$6*(SUM($G75:S75)=1)</f>
        <v>0</v>
      </c>
      <c r="T101" s="16">
        <f ca="1">T89*$C101/12*T$6*(SUM($G75:T75)=1)</f>
        <v>0</v>
      </c>
      <c r="U101" s="16">
        <f ca="1">U89*$C101/12*U$6*(SUM($G75:U75)=1)</f>
        <v>0</v>
      </c>
      <c r="V101" s="16">
        <f ca="1">V89*$C101/12*V$6*(SUM($G75:V75)=1)</f>
        <v>0</v>
      </c>
      <c r="W101" s="16">
        <f ca="1">W89*$C101/12*W$6*(SUM($G75:W75)=1)</f>
        <v>0</v>
      </c>
      <c r="X101" s="16">
        <f ca="1">X89*$C101/12*X$6*(SUM($G75:X75)=1)</f>
        <v>0</v>
      </c>
      <c r="Y101" s="16">
        <f ca="1">Y89*$C101/12*Y$6*(SUM($G75:Y75)=1)</f>
        <v>0</v>
      </c>
      <c r="Z101" s="16">
        <f ca="1">Z89*$C101/12*Z$6*(SUM($G75:Z75)=1)</f>
        <v>0</v>
      </c>
      <c r="AA101" s="16">
        <f ca="1">AA89*$C101/12*AA$6*(SUM($G75:AA75)=1)</f>
        <v>0</v>
      </c>
      <c r="AB101" s="16">
        <f ca="1">AB89*$C101/12*AB$6*(SUM($G75:AB75)=1)</f>
        <v>0</v>
      </c>
      <c r="AC101" s="16">
        <f ca="1">AC89*$C101/12*AC$6*(SUM($G75:AC75)=1)</f>
        <v>0</v>
      </c>
      <c r="AD101" s="16">
        <f ca="1">AD89*$C101/12*AD$6*(SUM($G75:AD75)=1)</f>
        <v>0</v>
      </c>
      <c r="AE101" s="16">
        <f ca="1">AE89*$C101/12*AE$6*(SUM($G75:AE75)=1)</f>
        <v>0</v>
      </c>
      <c r="AF101" s="16">
        <f ca="1">AF89*$C101/12*AF$6*(SUM($G75:AF75)=1)</f>
        <v>0</v>
      </c>
      <c r="AG101" s="16">
        <f ca="1">AG89*$C101/12*AG$6*(SUM($G75:AG75)=1)</f>
        <v>0</v>
      </c>
      <c r="AH101" s="16">
        <f ca="1">AH89*$C101/12*AH$6*(SUM($G75:AH75)=1)</f>
        <v>0</v>
      </c>
      <c r="AI101" s="16">
        <f ca="1">AI89*$C101/12*AI$6*(SUM($G75:AI75)=1)</f>
        <v>0</v>
      </c>
      <c r="AJ101" s="16">
        <f ca="1">AJ89*$C101/12*AJ$6*(SUM($G75:AJ75)=1)</f>
        <v>0</v>
      </c>
      <c r="AK101" s="16">
        <f ca="1">AK89*$C101/12*AK$6*(SUM($G75:AK75)=1)</f>
        <v>0</v>
      </c>
      <c r="AL101" s="16">
        <f ca="1">AL89*$C101/12*AL$6*(SUM($G75:AL75)=1)</f>
        <v>0</v>
      </c>
      <c r="AM101" s="16">
        <f ca="1">AM89*$C101/12*AM$6*(SUM($G75:AM75)=1)</f>
        <v>0</v>
      </c>
      <c r="AN101" s="16">
        <f ca="1">AN89*$C101/12*AN$6*(SUM($G75:AN75)=1)</f>
        <v>0</v>
      </c>
      <c r="AO101" s="16">
        <f ca="1">AO89*$C101/12*AO$6*(SUM($G75:AO75)=1)</f>
        <v>0</v>
      </c>
      <c r="AP101" s="16">
        <f ca="1">AP89*$C101/12*AP$6*(SUM($G75:AP75)=1)</f>
        <v>0</v>
      </c>
      <c r="AQ101" s="16">
        <f ca="1">AQ89*$C101/12*AQ$6*(SUM($G75:AQ75)=1)</f>
        <v>0</v>
      </c>
      <c r="AR101" s="16">
        <f ca="1">AR89*$C101/12*AR$6*(SUM($G75:AR75)=1)</f>
        <v>0</v>
      </c>
      <c r="AS101" s="16">
        <f ca="1">AS89*$C101/12*AS$6*(SUM($G75:AS75)=1)</f>
        <v>0</v>
      </c>
      <c r="AT101" s="16">
        <f ca="1">AT89*$C101/12*AT$6*(SUM($G75:AT75)=1)</f>
        <v>0</v>
      </c>
      <c r="AU101" s="16">
        <f ca="1">AU89*$C101/12*AU$6*(SUM($G75:AU75)=1)</f>
        <v>0</v>
      </c>
      <c r="AV101" s="16">
        <f ca="1">AV89*$C101/12*AV$6*(SUM($G75:AV75)=1)</f>
        <v>0</v>
      </c>
      <c r="AW101" s="16">
        <f ca="1">AW89*$C101/12*AW$6*(SUM($G75:AW75)=1)</f>
        <v>0</v>
      </c>
      <c r="AX101" s="16">
        <f ca="1">AX89*$C101/12*AX$6*(SUM($G75:AX75)=1)</f>
        <v>0</v>
      </c>
      <c r="AY101" s="16">
        <f ca="1">AY89*$C101/12*AY$6*(SUM($G75:AY75)=1)</f>
        <v>0</v>
      </c>
      <c r="AZ101" s="16">
        <f ca="1">AZ89*$C101/12*AZ$6*(SUM($G75:AZ75)=1)</f>
        <v>0</v>
      </c>
      <c r="BA101" s="16">
        <f ca="1">BA89*$C101/12*BA$6*(SUM($G75:BA75)=1)</f>
        <v>0</v>
      </c>
      <c r="BB101" s="16">
        <f ca="1">BB89*$C101/12*BB$6*(SUM($G75:BB75)=1)</f>
        <v>0</v>
      </c>
      <c r="BC101" s="16">
        <f ca="1">BC89*$C101/12*BC$6*(SUM($G75:BC75)=1)</f>
        <v>0</v>
      </c>
      <c r="BD101" s="16">
        <f ca="1">BD89*$C101/12*BD$6*(SUM($G75:BD75)=1)</f>
        <v>0</v>
      </c>
      <c r="BE101" s="16">
        <f ca="1">BE89*$C101/12*BE$6*(SUM($G75:BE75)=1)</f>
        <v>0</v>
      </c>
      <c r="BF101" s="16">
        <f ca="1">BF89*$C101/12*BF$6*(SUM($G75:BF75)=1)</f>
        <v>0</v>
      </c>
      <c r="BG101" s="16">
        <f ca="1">BG89*$C101/12*BG$6*(SUM($G75:BG75)=1)</f>
        <v>0</v>
      </c>
      <c r="BH101" s="16">
        <f ca="1">BH89*$C101/12*BH$6*(SUM($G75:BH75)=1)</f>
        <v>0</v>
      </c>
      <c r="BI101" s="16">
        <f ca="1">BI89*$C101/12*BI$6*(SUM($G75:BI75)=1)</f>
        <v>0</v>
      </c>
      <c r="BJ101" s="16">
        <f ca="1">BJ89*$C101/12*BJ$6*(SUM($G75:BJ75)=1)</f>
        <v>0</v>
      </c>
      <c r="BK101" s="16">
        <f ca="1">BK89*$C101/12*BK$6*(SUM($G75:BK75)=1)</f>
        <v>0</v>
      </c>
      <c r="BL101" s="16">
        <f ca="1">BL89*$C101/12*BL$6*(SUM($G75:BL75)=1)</f>
        <v>0</v>
      </c>
      <c r="BM101" s="16">
        <f ca="1">BM89*$C101/12*BM$6*(SUM($G75:BM75)=1)</f>
        <v>0</v>
      </c>
      <c r="BN101" s="16">
        <f ca="1">BN89*$C101/12*BN$6*(SUM($G75:BN75)=1)</f>
        <v>0</v>
      </c>
      <c r="BO101" s="16">
        <f ca="1">BO89*$C101/12*BO$6*(SUM($G75:BO75)=1)</f>
        <v>0</v>
      </c>
      <c r="BP101" s="16">
        <f ca="1">BP89*$C101/12*BP$6*(SUM($G75:BP75)=1)</f>
        <v>0</v>
      </c>
      <c r="BQ101" s="16">
        <f ca="1">BQ89*$C101/12*BQ$6*(SUM($G75:BQ75)=1)</f>
        <v>0</v>
      </c>
      <c r="BR101" s="16">
        <f ca="1">BR89*$C101/12*BR$6*(SUM($G75:BR75)=1)</f>
        <v>0</v>
      </c>
      <c r="BS101" s="16">
        <f ca="1">BS89*$C101/12*BS$6*(SUM($G75:BS75)=1)</f>
        <v>0</v>
      </c>
      <c r="BT101" s="16">
        <f ca="1">BT89*$C101/12*BT$6*(SUM($G75:BT75)=1)</f>
        <v>0</v>
      </c>
      <c r="BU101" s="16">
        <f ca="1">BU89*$C101/12*BU$6*(SUM($G75:BU75)=1)</f>
        <v>0</v>
      </c>
      <c r="BV101" s="16">
        <f ca="1">BV89*$C101/12*BV$6*(SUM($G75:BV75)=1)</f>
        <v>0</v>
      </c>
      <c r="BW101" s="16">
        <f ca="1">BW89*$C101/12*BW$6*(SUM($G75:BW75)=1)</f>
        <v>0</v>
      </c>
      <c r="BX101" s="16">
        <f ca="1">BX89*$C101/12*BX$6*(SUM($G75:BX75)=1)</f>
        <v>0</v>
      </c>
      <c r="BY101" s="16">
        <f ca="1">BY89*$C101/12*BY$6*(SUM($G75:BY75)=1)</f>
        <v>0</v>
      </c>
      <c r="BZ101" s="16">
        <f ca="1">BZ89*$C101/12*BZ$6*(SUM($G75:BZ75)=1)</f>
        <v>0</v>
      </c>
      <c r="CA101" s="16">
        <f ca="1">CA89*$C101/12*CA$6*(SUM($G75:CA75)=1)</f>
        <v>0</v>
      </c>
      <c r="CB101" s="16">
        <f ca="1">CB89*$C101/12*CB$6*(SUM($G75:CB75)=1)</f>
        <v>0</v>
      </c>
      <c r="CC101" s="16">
        <f ca="1">CC89*$C101/12*CC$6*(SUM($G75:CC75)=1)</f>
        <v>0</v>
      </c>
      <c r="CD101" s="16">
        <f ca="1">CD89*$C101/12*CD$6*(SUM($G75:CD75)=1)</f>
        <v>0</v>
      </c>
      <c r="CE101" s="16">
        <f ca="1">CE89*$C101/12*CE$6*(SUM($G75:CE75)=1)</f>
        <v>0</v>
      </c>
      <c r="CF101" s="16">
        <f ca="1">CF89*$C101/12*CF$6*(SUM($G75:CF75)=1)</f>
        <v>0</v>
      </c>
      <c r="CG101" s="16">
        <f ca="1">CG89*$C101/12*CG$6*(SUM($G75:CG75)=1)</f>
        <v>0</v>
      </c>
      <c r="CH101" s="16">
        <f ca="1">CH89*$C101/12*CH$6*(SUM($G75:CH75)=1)</f>
        <v>0</v>
      </c>
      <c r="CI101" s="16">
        <f ca="1">CI89*$C101/12*CI$6*(SUM($G75:CI75)=1)</f>
        <v>0</v>
      </c>
      <c r="CJ101" s="16">
        <f ca="1">CJ89*$C101/12*CJ$6*(SUM($G75:CJ75)=1)</f>
        <v>0</v>
      </c>
      <c r="CK101" s="16">
        <f ca="1">CK89*$C101/12*CK$6*(SUM($G75:CK75)=1)</f>
        <v>0</v>
      </c>
      <c r="CL101" s="16">
        <f ca="1">CL89*$C101/12*CL$6*(SUM($G75:CL75)=1)</f>
        <v>0</v>
      </c>
      <c r="CM101" s="16">
        <f ca="1">CM89*$C101/12*CM$6*(SUM($G75:CM75)=1)</f>
        <v>0</v>
      </c>
      <c r="CN101" s="16">
        <f ca="1">CN89*$C101/12*CN$6*(SUM($G75:CN75)=1)</f>
        <v>0</v>
      </c>
      <c r="CO101" s="16">
        <f ca="1">CO89*$C101/12*CO$6*(SUM($G75:CO75)=1)</f>
        <v>0</v>
      </c>
      <c r="CP101" s="16">
        <f ca="1">CP89*$C101/12*CP$6*(SUM($G75:CP75)=1)</f>
        <v>0</v>
      </c>
      <c r="CQ101" s="16">
        <f ca="1">CQ89*$C101/12*CQ$6*(SUM($G75:CQ75)=1)</f>
        <v>0</v>
      </c>
      <c r="CR101" s="16">
        <f ca="1">CR89*$C101/12*CR$6*(SUM($G75:CR75)=1)</f>
        <v>0</v>
      </c>
      <c r="CS101" s="16">
        <f ca="1">CS89*$C101/12*CS$6*(SUM($G75:CS75)=1)</f>
        <v>0</v>
      </c>
      <c r="CT101" s="16">
        <f ca="1">CT89*$C101/12*CT$6*(SUM($G75:CT75)=1)</f>
        <v>0</v>
      </c>
      <c r="CU101" s="16">
        <f ca="1">CU89*$C101/12*CU$6*(SUM($G75:CU75)=1)</f>
        <v>0</v>
      </c>
      <c r="CV101" s="16">
        <f ca="1">CV89*$C101/12*CV$6*(SUM($G75:CV75)=1)</f>
        <v>0</v>
      </c>
      <c r="CW101" s="16">
        <f ca="1">CW89*$C101/12*CW$6*(SUM($G75:CW75)=1)</f>
        <v>0</v>
      </c>
      <c r="CX101" s="16">
        <f ca="1">CX89*$C101/12*CX$6*(SUM($G75:CX75)=1)</f>
        <v>0</v>
      </c>
      <c r="CY101" s="16">
        <f ca="1">CY89*$C101/12*CY$6*(SUM($G75:CY75)=1)</f>
        <v>0</v>
      </c>
      <c r="CZ101" s="16">
        <f ca="1">CZ89*$C101/12*CZ$6*(SUM($G75:CZ75)=1)</f>
        <v>0</v>
      </c>
      <c r="DA101" s="16">
        <f ca="1">DA89*$C101/12*DA$6*(SUM($G75:DA75)=1)</f>
        <v>0</v>
      </c>
      <c r="DB101" s="16">
        <f ca="1">DB89*$C101/12*DB$6*(SUM($G75:DB75)=1)</f>
        <v>0</v>
      </c>
      <c r="DC101" s="16">
        <f ca="1">DC89*$C101/12*DC$6*(SUM($G75:DC75)=1)</f>
        <v>0</v>
      </c>
      <c r="DD101" s="16">
        <f ca="1">DD89*$C101/12*DD$6*(SUM($G75:DD75)=1)</f>
        <v>0</v>
      </c>
      <c r="DE101" s="16">
        <f ca="1">DE89*$C101/12*DE$6*(SUM($G75:DE75)=1)</f>
        <v>0</v>
      </c>
      <c r="DF101" s="16">
        <f ca="1">DF89*$C101/12*DF$6*(SUM($G75:DF75)=1)</f>
        <v>0</v>
      </c>
      <c r="DG101" s="16">
        <f ca="1">DG89*$C101/12*DG$6*(SUM($G75:DG75)=1)</f>
        <v>0</v>
      </c>
      <c r="DH101" s="16">
        <f ca="1">DH89*$C101/12*DH$6*(SUM($G75:DH75)=1)</f>
        <v>0</v>
      </c>
      <c r="DI101" s="16">
        <f ca="1">DI89*$C101/12*DI$6*(SUM($G75:DI75)=1)</f>
        <v>0</v>
      </c>
      <c r="DJ101" s="16">
        <f ca="1">DJ89*$C101/12*DJ$6*(SUM($G75:DJ75)=1)</f>
        <v>0</v>
      </c>
      <c r="DK101" s="16">
        <f ca="1">DK89*$C101/12*DK$6*(SUM($G75:DK75)=1)</f>
        <v>0</v>
      </c>
      <c r="DL101" s="16">
        <f ca="1">DL89*$C101/12*DL$6*(SUM($G75:DL75)=1)</f>
        <v>0</v>
      </c>
      <c r="DM101" s="16">
        <f ca="1">DM89*$C101/12*DM$6*(SUM($G75:DM75)=1)</f>
        <v>0</v>
      </c>
      <c r="DN101" s="16">
        <f ca="1">DN89*$C101/12*DN$6*(SUM($G75:DN75)=1)</f>
        <v>0</v>
      </c>
      <c r="DO101" s="16">
        <f ca="1">DO89*$C101/12*DO$6*(SUM($G75:DO75)=1)</f>
        <v>0</v>
      </c>
      <c r="DP101" s="16">
        <f ca="1">DP89*$C101/12*DP$6*(SUM($G75:DP75)=1)</f>
        <v>0</v>
      </c>
      <c r="DQ101" s="16">
        <f ca="1">DQ89*$C101/12*DQ$6*(SUM($G75:DQ75)=1)</f>
        <v>0</v>
      </c>
      <c r="DR101" s="16">
        <f ca="1">DR89*$C101/12*DR$6*(SUM($G75:DR75)=1)</f>
        <v>0</v>
      </c>
      <c r="DS101" s="16">
        <f ca="1">DS89*$C101/12*DS$6*(SUM($G75:DS75)=1)</f>
        <v>0</v>
      </c>
      <c r="DT101" s="16">
        <f ca="1">DT89*$C101/12*DT$6*(SUM($G75:DT75)=1)</f>
        <v>0</v>
      </c>
      <c r="DU101" s="16">
        <f ca="1">DU89*$C101/12*DU$6*(SUM($G75:DU75)=1)</f>
        <v>0</v>
      </c>
      <c r="DV101" s="16">
        <f ca="1">DV89*$C101/12*DV$6*(SUM($G75:DV75)=1)</f>
        <v>0</v>
      </c>
      <c r="DW101" s="16">
        <f ca="1">DW89*$C101/12*DW$6*(SUM($G75:DW75)=1)</f>
        <v>0</v>
      </c>
      <c r="DX101" s="16">
        <f ca="1">DX89*$C101/12*DX$6*(SUM($G75:DX75)=1)</f>
        <v>0</v>
      </c>
      <c r="DY101" s="16">
        <f ca="1">DY89*$C101/12*DY$6*(SUM($G75:DY75)=1)</f>
        <v>0</v>
      </c>
      <c r="DZ101" s="16">
        <f ca="1">DZ89*$C101/12*DZ$6*(SUM($G75:DZ75)=1)</f>
        <v>0</v>
      </c>
      <c r="EA101" s="16">
        <f ca="1">EA89*$C101/12*EA$6*(SUM($G75:EA75)=1)</f>
        <v>0</v>
      </c>
      <c r="EB101" s="16">
        <f ca="1">EB89*$C101/12*EB$6*(SUM($G75:EB75)=1)</f>
        <v>0</v>
      </c>
      <c r="EC101" s="16">
        <f ca="1">EC89*$C101/12*EC$6*(SUM($G75:EC75)=1)</f>
        <v>0</v>
      </c>
      <c r="ED101" s="16">
        <f ca="1">ED89*$C101/12*ED$6*(SUM($G75:ED75)=1)</f>
        <v>0</v>
      </c>
      <c r="EE101" s="16">
        <f ca="1">EE89*$C101/12*EE$6*(SUM($G75:EE75)=1)</f>
        <v>0</v>
      </c>
      <c r="EF101" s="16">
        <f ca="1">EF89*$C101/12*EF$6*(SUM($G75:EF75)=1)</f>
        <v>0</v>
      </c>
      <c r="EG101" s="16">
        <f ca="1">EG89*$C101/12*EG$6*(SUM($G75:EG75)=1)</f>
        <v>0</v>
      </c>
      <c r="EH101" s="16">
        <f ca="1">EH89*$C101/12*EH$6*(SUM($G75:EH75)=1)</f>
        <v>0</v>
      </c>
      <c r="EI101" s="16">
        <f ca="1">EI89*$C101/12*EI$6*(SUM($G75:EI75)=1)</f>
        <v>0</v>
      </c>
      <c r="EJ101" s="16">
        <f ca="1">EJ89*$C101/12*EJ$6*(SUM($G75:EJ75)=1)</f>
        <v>0</v>
      </c>
      <c r="EK101" s="16">
        <f ca="1">EK89*$C101/12*EK$6*(SUM($G75:EK75)=1)</f>
        <v>0</v>
      </c>
      <c r="EL101" s="16">
        <f ca="1">EL89*$C101/12*EL$6*(SUM($G75:EL75)=1)</f>
        <v>0</v>
      </c>
      <c r="EM101" s="16">
        <f ca="1">EM89*$C101/12*EM$6*(SUM($G75:EM75)=1)</f>
        <v>0</v>
      </c>
      <c r="EN101" s="16">
        <f ca="1">EN89*$C101/12*EN$6*(SUM($G75:EN75)=1)</f>
        <v>0</v>
      </c>
      <c r="EO101" s="16">
        <f ca="1">EO89*$C101/12*EO$6*(SUM($G75:EO75)=1)</f>
        <v>0</v>
      </c>
      <c r="EP101" s="16">
        <f ca="1">EP89*$C101/12*EP$6*(SUM($G75:EP75)=1)</f>
        <v>0</v>
      </c>
    </row>
    <row r="102" spans="2:146" s="15" customFormat="1" ht="14.1" customHeight="1">
      <c r="B102" s="20" t="s">
        <v>1200</v>
      </c>
      <c r="C102" s="612">
        <v>0</v>
      </c>
      <c r="D102" s="613" t="s">
        <v>97</v>
      </c>
      <c r="E102" s="16">
        <f t="shared" ref="E102" ca="1" si="271">SUM(G102:EP102)</f>
        <v>0</v>
      </c>
      <c r="F102" s="16"/>
      <c r="G102" s="16"/>
      <c r="H102" s="16"/>
      <c r="I102" s="16"/>
      <c r="J102" s="16"/>
      <c r="K102" s="16">
        <f ca="1">K90*$C102/12*K$6*(SUM($G76:K76)=1)</f>
        <v>0</v>
      </c>
      <c r="L102" s="16">
        <f ca="1">L90*$C102/12*L$6*(SUM($G76:L76)=1)</f>
        <v>0</v>
      </c>
      <c r="M102" s="16">
        <f ca="1">M90*$C102/12*M$6*(SUM($G76:M76)=1)</f>
        <v>0</v>
      </c>
      <c r="N102" s="16">
        <f ca="1">N90*$C102/12*N$6*(SUM($G76:N76)=1)</f>
        <v>0</v>
      </c>
      <c r="O102" s="16">
        <f ca="1">O90*$C102/12*O$6*(SUM($G76:O76)=1)</f>
        <v>0</v>
      </c>
      <c r="P102" s="16">
        <f ca="1">P90*$C102/12*P$6*(SUM($G76:P76)=1)</f>
        <v>0</v>
      </c>
      <c r="Q102" s="16">
        <f ca="1">Q90*$C102/12*Q$6*(SUM($G76:Q76)=1)</f>
        <v>0</v>
      </c>
      <c r="R102" s="16">
        <f ca="1">R90*$C102/12*R$6*(SUM($G76:R76)=1)</f>
        <v>0</v>
      </c>
      <c r="S102" s="16">
        <f ca="1">S90*$C102/12*S$6*(SUM($G76:S76)=1)</f>
        <v>0</v>
      </c>
      <c r="T102" s="16">
        <f ca="1">T90*$C102/12*T$6*(SUM($G76:T76)=1)</f>
        <v>0</v>
      </c>
      <c r="U102" s="16">
        <f ca="1">U90*$C102/12*U$6*(SUM($G76:U76)=1)</f>
        <v>0</v>
      </c>
      <c r="V102" s="16">
        <f ca="1">V90*$C102/12*V$6*(SUM($G76:V76)=1)</f>
        <v>0</v>
      </c>
      <c r="W102" s="16">
        <f ca="1">W90*$C102/12*W$6*(SUM($G76:W76)=1)</f>
        <v>0</v>
      </c>
      <c r="X102" s="16">
        <f ca="1">X90*$C102/12*X$6*(SUM($G76:X76)=1)</f>
        <v>0</v>
      </c>
      <c r="Y102" s="16">
        <f ca="1">Y90*$C102/12*Y$6*(SUM($G76:Y76)=1)</f>
        <v>0</v>
      </c>
      <c r="Z102" s="16">
        <f ca="1">Z90*$C102/12*Z$6*(SUM($G76:Z76)=1)</f>
        <v>0</v>
      </c>
      <c r="AA102" s="16">
        <f ca="1">AA90*$C102/12*AA$6*(SUM($G76:AA76)=1)</f>
        <v>0</v>
      </c>
      <c r="AB102" s="16">
        <f ca="1">AB90*$C102/12*AB$6*(SUM($G76:AB76)=1)</f>
        <v>0</v>
      </c>
      <c r="AC102" s="16">
        <f ca="1">AC90*$C102/12*AC$6*(SUM($G76:AC76)=1)</f>
        <v>0</v>
      </c>
      <c r="AD102" s="16">
        <f ca="1">AD90*$C102/12*AD$6*(SUM($G76:AD76)=1)</f>
        <v>0</v>
      </c>
      <c r="AE102" s="16">
        <f ca="1">AE90*$C102/12*AE$6*(SUM($G76:AE76)=1)</f>
        <v>0</v>
      </c>
      <c r="AF102" s="16">
        <f ca="1">AF90*$C102/12*AF$6*(SUM($G76:AF76)=1)</f>
        <v>0</v>
      </c>
      <c r="AG102" s="16">
        <f ca="1">AG90*$C102/12*AG$6*(SUM($G76:AG76)=1)</f>
        <v>0</v>
      </c>
      <c r="AH102" s="16">
        <f ca="1">AH90*$C102/12*AH$6*(SUM($G76:AH76)=1)</f>
        <v>0</v>
      </c>
      <c r="AI102" s="16">
        <f ca="1">AI90*$C102/12*AI$6*(SUM($G76:AI76)=1)</f>
        <v>0</v>
      </c>
      <c r="AJ102" s="16">
        <f ca="1">AJ90*$C102/12*AJ$6*(SUM($G76:AJ76)=1)</f>
        <v>0</v>
      </c>
      <c r="AK102" s="16">
        <f ca="1">AK90*$C102/12*AK$6*(SUM($G76:AK76)=1)</f>
        <v>0</v>
      </c>
      <c r="AL102" s="16">
        <f ca="1">AL90*$C102/12*AL$6*(SUM($G76:AL76)=1)</f>
        <v>0</v>
      </c>
      <c r="AM102" s="16">
        <f ca="1">AM90*$C102/12*AM$6*(SUM($G76:AM76)=1)</f>
        <v>0</v>
      </c>
      <c r="AN102" s="16">
        <f ca="1">AN90*$C102/12*AN$6*(SUM($G76:AN76)=1)</f>
        <v>0</v>
      </c>
      <c r="AO102" s="16">
        <f ca="1">AO90*$C102/12*AO$6*(SUM($G76:AO76)=1)</f>
        <v>0</v>
      </c>
      <c r="AP102" s="16">
        <f ca="1">AP90*$C102/12*AP$6*(SUM($G76:AP76)=1)</f>
        <v>0</v>
      </c>
      <c r="AQ102" s="16">
        <f ca="1">AQ90*$C102/12*AQ$6*(SUM($G76:AQ76)=1)</f>
        <v>0</v>
      </c>
      <c r="AR102" s="16">
        <f ca="1">AR90*$C102/12*AR$6*(SUM($G76:AR76)=1)</f>
        <v>0</v>
      </c>
      <c r="AS102" s="16">
        <f ca="1">AS90*$C102/12*AS$6*(SUM($G76:AS76)=1)</f>
        <v>0</v>
      </c>
      <c r="AT102" s="16">
        <f ca="1">AT90*$C102/12*AT$6*(SUM($G76:AT76)=1)</f>
        <v>0</v>
      </c>
      <c r="AU102" s="16">
        <f ca="1">AU90*$C102/12*AU$6*(SUM($G76:AU76)=1)</f>
        <v>0</v>
      </c>
      <c r="AV102" s="16">
        <f ca="1">AV90*$C102/12*AV$6*(SUM($G76:AV76)=1)</f>
        <v>0</v>
      </c>
      <c r="AW102" s="16">
        <f ca="1">AW90*$C102/12*AW$6*(SUM($G76:AW76)=1)</f>
        <v>0</v>
      </c>
      <c r="AX102" s="16">
        <f ca="1">AX90*$C102/12*AX$6*(SUM($G76:AX76)=1)</f>
        <v>0</v>
      </c>
      <c r="AY102" s="16">
        <f ca="1">AY90*$C102/12*AY$6*(SUM($G76:AY76)=1)</f>
        <v>0</v>
      </c>
      <c r="AZ102" s="16">
        <f ca="1">AZ90*$C102/12*AZ$6*(SUM($G76:AZ76)=1)</f>
        <v>0</v>
      </c>
      <c r="BA102" s="16">
        <f ca="1">BA90*$C102/12*BA$6*(SUM($G76:BA76)=1)</f>
        <v>0</v>
      </c>
      <c r="BB102" s="16">
        <f ca="1">BB90*$C102/12*BB$6*(SUM($G76:BB76)=1)</f>
        <v>0</v>
      </c>
      <c r="BC102" s="16">
        <f ca="1">BC90*$C102/12*BC$6*(SUM($G76:BC76)=1)</f>
        <v>0</v>
      </c>
      <c r="BD102" s="16">
        <f ca="1">BD90*$C102/12*BD$6*(SUM($G76:BD76)=1)</f>
        <v>0</v>
      </c>
      <c r="BE102" s="16">
        <f ca="1">BE90*$C102/12*BE$6*(SUM($G76:BE76)=1)</f>
        <v>0</v>
      </c>
      <c r="BF102" s="16">
        <f ca="1">BF90*$C102/12*BF$6*(SUM($G76:BF76)=1)</f>
        <v>0</v>
      </c>
      <c r="BG102" s="16">
        <f ca="1">BG90*$C102/12*BG$6*(SUM($G76:BG76)=1)</f>
        <v>0</v>
      </c>
      <c r="BH102" s="16">
        <f ca="1">BH90*$C102/12*BH$6*(SUM($G76:BH76)=1)</f>
        <v>0</v>
      </c>
      <c r="BI102" s="16">
        <f ca="1">BI90*$C102/12*BI$6*(SUM($G76:BI76)=1)</f>
        <v>0</v>
      </c>
      <c r="BJ102" s="16">
        <f ca="1">BJ90*$C102/12*BJ$6*(SUM($G76:BJ76)=1)</f>
        <v>0</v>
      </c>
      <c r="BK102" s="16">
        <f ca="1">BK90*$C102/12*BK$6*(SUM($G76:BK76)=1)</f>
        <v>0</v>
      </c>
      <c r="BL102" s="16">
        <f ca="1">BL90*$C102/12*BL$6*(SUM($G76:BL76)=1)</f>
        <v>0</v>
      </c>
      <c r="BM102" s="16">
        <f ca="1">BM90*$C102/12*BM$6*(SUM($G76:BM76)=1)</f>
        <v>0</v>
      </c>
      <c r="BN102" s="16">
        <f ca="1">BN90*$C102/12*BN$6*(SUM($G76:BN76)=1)</f>
        <v>0</v>
      </c>
      <c r="BO102" s="16">
        <f ca="1">BO90*$C102/12*BO$6*(SUM($G76:BO76)=1)</f>
        <v>0</v>
      </c>
      <c r="BP102" s="16">
        <f ca="1">BP90*$C102/12*BP$6*(SUM($G76:BP76)=1)</f>
        <v>0</v>
      </c>
      <c r="BQ102" s="16">
        <f ca="1">BQ90*$C102/12*BQ$6*(SUM($G76:BQ76)=1)</f>
        <v>0</v>
      </c>
      <c r="BR102" s="16">
        <f ca="1">BR90*$C102/12*BR$6*(SUM($G76:BR76)=1)</f>
        <v>0</v>
      </c>
      <c r="BS102" s="16">
        <f ca="1">BS90*$C102/12*BS$6*(SUM($G76:BS76)=1)</f>
        <v>0</v>
      </c>
      <c r="BT102" s="16">
        <f ca="1">BT90*$C102/12*BT$6*(SUM($G76:BT76)=1)</f>
        <v>0</v>
      </c>
      <c r="BU102" s="16">
        <f ca="1">BU90*$C102/12*BU$6*(SUM($G76:BU76)=1)</f>
        <v>0</v>
      </c>
      <c r="BV102" s="16">
        <f ca="1">BV90*$C102/12*BV$6*(SUM($G76:BV76)=1)</f>
        <v>0</v>
      </c>
      <c r="BW102" s="16">
        <f ca="1">BW90*$C102/12*BW$6*(SUM($G76:BW76)=1)</f>
        <v>0</v>
      </c>
      <c r="BX102" s="16">
        <f ca="1">BX90*$C102/12*BX$6*(SUM($G76:BX76)=1)</f>
        <v>0</v>
      </c>
      <c r="BY102" s="16">
        <f ca="1">BY90*$C102/12*BY$6*(SUM($G76:BY76)=1)</f>
        <v>0</v>
      </c>
      <c r="BZ102" s="16">
        <f ca="1">BZ90*$C102/12*BZ$6*(SUM($G76:BZ76)=1)</f>
        <v>0</v>
      </c>
      <c r="CA102" s="16">
        <f ca="1">CA90*$C102/12*CA$6*(SUM($G76:CA76)=1)</f>
        <v>0</v>
      </c>
      <c r="CB102" s="16">
        <f ca="1">CB90*$C102/12*CB$6*(SUM($G76:CB76)=1)</f>
        <v>0</v>
      </c>
      <c r="CC102" s="16">
        <f ca="1">CC90*$C102/12*CC$6*(SUM($G76:CC76)=1)</f>
        <v>0</v>
      </c>
      <c r="CD102" s="16">
        <f ca="1">CD90*$C102/12*CD$6*(SUM($G76:CD76)=1)</f>
        <v>0</v>
      </c>
      <c r="CE102" s="16">
        <f ca="1">CE90*$C102/12*CE$6*(SUM($G76:CE76)=1)</f>
        <v>0</v>
      </c>
      <c r="CF102" s="16">
        <f ca="1">CF90*$C102/12*CF$6*(SUM($G76:CF76)=1)</f>
        <v>0</v>
      </c>
      <c r="CG102" s="16">
        <f ca="1">CG90*$C102/12*CG$6*(SUM($G76:CG76)=1)</f>
        <v>0</v>
      </c>
      <c r="CH102" s="16">
        <f ca="1">CH90*$C102/12*CH$6*(SUM($G76:CH76)=1)</f>
        <v>0</v>
      </c>
      <c r="CI102" s="16">
        <f ca="1">CI90*$C102/12*CI$6*(SUM($G76:CI76)=1)</f>
        <v>0</v>
      </c>
      <c r="CJ102" s="16">
        <f ca="1">CJ90*$C102/12*CJ$6*(SUM($G76:CJ76)=1)</f>
        <v>0</v>
      </c>
      <c r="CK102" s="16">
        <f ca="1">CK90*$C102/12*CK$6*(SUM($G76:CK76)=1)</f>
        <v>0</v>
      </c>
      <c r="CL102" s="16">
        <f ca="1">CL90*$C102/12*CL$6*(SUM($G76:CL76)=1)</f>
        <v>0</v>
      </c>
      <c r="CM102" s="16">
        <f ca="1">CM90*$C102/12*CM$6*(SUM($G76:CM76)=1)</f>
        <v>0</v>
      </c>
      <c r="CN102" s="16">
        <f ca="1">CN90*$C102/12*CN$6*(SUM($G76:CN76)=1)</f>
        <v>0</v>
      </c>
      <c r="CO102" s="16">
        <f ca="1">CO90*$C102/12*CO$6*(SUM($G76:CO76)=1)</f>
        <v>0</v>
      </c>
      <c r="CP102" s="16">
        <f ca="1">CP90*$C102/12*CP$6*(SUM($G76:CP76)=1)</f>
        <v>0</v>
      </c>
      <c r="CQ102" s="16">
        <f ca="1">CQ90*$C102/12*CQ$6*(SUM($G76:CQ76)=1)</f>
        <v>0</v>
      </c>
      <c r="CR102" s="16">
        <f ca="1">CR90*$C102/12*CR$6*(SUM($G76:CR76)=1)</f>
        <v>0</v>
      </c>
      <c r="CS102" s="16">
        <f ca="1">CS90*$C102/12*CS$6*(SUM($G76:CS76)=1)</f>
        <v>0</v>
      </c>
      <c r="CT102" s="16">
        <f ca="1">CT90*$C102/12*CT$6*(SUM($G76:CT76)=1)</f>
        <v>0</v>
      </c>
      <c r="CU102" s="16">
        <f ca="1">CU90*$C102/12*CU$6*(SUM($G76:CU76)=1)</f>
        <v>0</v>
      </c>
      <c r="CV102" s="16">
        <f ca="1">CV90*$C102/12*CV$6*(SUM($G76:CV76)=1)</f>
        <v>0</v>
      </c>
      <c r="CW102" s="16">
        <f ca="1">CW90*$C102/12*CW$6*(SUM($G76:CW76)=1)</f>
        <v>0</v>
      </c>
      <c r="CX102" s="16">
        <f ca="1">CX90*$C102/12*CX$6*(SUM($G76:CX76)=1)</f>
        <v>0</v>
      </c>
      <c r="CY102" s="16">
        <f ca="1">CY90*$C102/12*CY$6*(SUM($G76:CY76)=1)</f>
        <v>0</v>
      </c>
      <c r="CZ102" s="16">
        <f ca="1">CZ90*$C102/12*CZ$6*(SUM($G76:CZ76)=1)</f>
        <v>0</v>
      </c>
      <c r="DA102" s="16">
        <f ca="1">DA90*$C102/12*DA$6*(SUM($G76:DA76)=1)</f>
        <v>0</v>
      </c>
      <c r="DB102" s="16">
        <f ca="1">DB90*$C102/12*DB$6*(SUM($G76:DB76)=1)</f>
        <v>0</v>
      </c>
      <c r="DC102" s="16">
        <f ca="1">DC90*$C102/12*DC$6*(SUM($G76:DC76)=1)</f>
        <v>0</v>
      </c>
      <c r="DD102" s="16">
        <f ca="1">DD90*$C102/12*DD$6*(SUM($G76:DD76)=1)</f>
        <v>0</v>
      </c>
      <c r="DE102" s="16">
        <f ca="1">DE90*$C102/12*DE$6*(SUM($G76:DE76)=1)</f>
        <v>0</v>
      </c>
      <c r="DF102" s="16">
        <f ca="1">DF90*$C102/12*DF$6*(SUM($G76:DF76)=1)</f>
        <v>0</v>
      </c>
      <c r="DG102" s="16">
        <f ca="1">DG90*$C102/12*DG$6*(SUM($G76:DG76)=1)</f>
        <v>0</v>
      </c>
      <c r="DH102" s="16">
        <f ca="1">DH90*$C102/12*DH$6*(SUM($G76:DH76)=1)</f>
        <v>0</v>
      </c>
      <c r="DI102" s="16">
        <f ca="1">DI90*$C102/12*DI$6*(SUM($G76:DI76)=1)</f>
        <v>0</v>
      </c>
      <c r="DJ102" s="16">
        <f ca="1">DJ90*$C102/12*DJ$6*(SUM($G76:DJ76)=1)</f>
        <v>0</v>
      </c>
      <c r="DK102" s="16">
        <f ca="1">DK90*$C102/12*DK$6*(SUM($G76:DK76)=1)</f>
        <v>0</v>
      </c>
      <c r="DL102" s="16">
        <f ca="1">DL90*$C102/12*DL$6*(SUM($G76:DL76)=1)</f>
        <v>0</v>
      </c>
      <c r="DM102" s="16">
        <f ca="1">DM90*$C102/12*DM$6*(SUM($G76:DM76)=1)</f>
        <v>0</v>
      </c>
      <c r="DN102" s="16">
        <f ca="1">DN90*$C102/12*DN$6*(SUM($G76:DN76)=1)</f>
        <v>0</v>
      </c>
      <c r="DO102" s="16">
        <f ca="1">DO90*$C102/12*DO$6*(SUM($G76:DO76)=1)</f>
        <v>0</v>
      </c>
      <c r="DP102" s="16">
        <f ca="1">DP90*$C102/12*DP$6*(SUM($G76:DP76)=1)</f>
        <v>0</v>
      </c>
      <c r="DQ102" s="16">
        <f ca="1">DQ90*$C102/12*DQ$6*(SUM($G76:DQ76)=1)</f>
        <v>0</v>
      </c>
      <c r="DR102" s="16">
        <f ca="1">DR90*$C102/12*DR$6*(SUM($G76:DR76)=1)</f>
        <v>0</v>
      </c>
      <c r="DS102" s="16">
        <f ca="1">DS90*$C102/12*DS$6*(SUM($G76:DS76)=1)</f>
        <v>0</v>
      </c>
      <c r="DT102" s="16">
        <f ca="1">DT90*$C102/12*DT$6*(SUM($G76:DT76)=1)</f>
        <v>0</v>
      </c>
      <c r="DU102" s="16">
        <f ca="1">DU90*$C102/12*DU$6*(SUM($G76:DU76)=1)</f>
        <v>0</v>
      </c>
      <c r="DV102" s="16">
        <f ca="1">DV90*$C102/12*DV$6*(SUM($G76:DV76)=1)</f>
        <v>0</v>
      </c>
      <c r="DW102" s="16">
        <f ca="1">DW90*$C102/12*DW$6*(SUM($G76:DW76)=1)</f>
        <v>0</v>
      </c>
      <c r="DX102" s="16">
        <f ca="1">DX90*$C102/12*DX$6*(SUM($G76:DX76)=1)</f>
        <v>0</v>
      </c>
      <c r="DY102" s="16">
        <f ca="1">DY90*$C102/12*DY$6*(SUM($G76:DY76)=1)</f>
        <v>0</v>
      </c>
      <c r="DZ102" s="16">
        <f ca="1">DZ90*$C102/12*DZ$6*(SUM($G76:DZ76)=1)</f>
        <v>0</v>
      </c>
      <c r="EA102" s="16">
        <f ca="1">EA90*$C102/12*EA$6*(SUM($G76:EA76)=1)</f>
        <v>0</v>
      </c>
      <c r="EB102" s="16">
        <f ca="1">EB90*$C102/12*EB$6*(SUM($G76:EB76)=1)</f>
        <v>0</v>
      </c>
      <c r="EC102" s="16">
        <f ca="1">EC90*$C102/12*EC$6*(SUM($G76:EC76)=1)</f>
        <v>0</v>
      </c>
      <c r="ED102" s="16">
        <f ca="1">ED90*$C102/12*ED$6*(SUM($G76:ED76)=1)</f>
        <v>0</v>
      </c>
      <c r="EE102" s="16">
        <f ca="1">EE90*$C102/12*EE$6*(SUM($G76:EE76)=1)</f>
        <v>0</v>
      </c>
      <c r="EF102" s="16">
        <f ca="1">EF90*$C102/12*EF$6*(SUM($G76:EF76)=1)</f>
        <v>0</v>
      </c>
      <c r="EG102" s="16">
        <f ca="1">EG90*$C102/12*EG$6*(SUM($G76:EG76)=1)</f>
        <v>0</v>
      </c>
      <c r="EH102" s="16">
        <f ca="1">EH90*$C102/12*EH$6*(SUM($G76:EH76)=1)</f>
        <v>0</v>
      </c>
      <c r="EI102" s="16">
        <f ca="1">EI90*$C102/12*EI$6*(SUM($G76:EI76)=1)</f>
        <v>0</v>
      </c>
      <c r="EJ102" s="16">
        <f ca="1">EJ90*$C102/12*EJ$6*(SUM($G76:EJ76)=1)</f>
        <v>0</v>
      </c>
      <c r="EK102" s="16">
        <f ca="1">EK90*$C102/12*EK$6*(SUM($G76:EK76)=1)</f>
        <v>0</v>
      </c>
      <c r="EL102" s="16">
        <f ca="1">EL90*$C102/12*EL$6*(SUM($G76:EL76)=1)</f>
        <v>0</v>
      </c>
      <c r="EM102" s="16">
        <f ca="1">EM90*$C102/12*EM$6*(SUM($G76:EM76)=1)</f>
        <v>0</v>
      </c>
      <c r="EN102" s="16">
        <f ca="1">EN90*$C102/12*EN$6*(SUM($G76:EN76)=1)</f>
        <v>0</v>
      </c>
      <c r="EO102" s="16">
        <f ca="1">EO90*$C102/12*EO$6*(SUM($G76:EO76)=1)</f>
        <v>0</v>
      </c>
      <c r="EP102" s="16">
        <f ca="1">EP90*$C102/12*EP$6*(SUM($G76:EP76)=1)</f>
        <v>0</v>
      </c>
    </row>
    <row r="103" spans="2:146" s="15" customFormat="1" ht="14.1" customHeight="1">
      <c r="B103" s="1429" t="s">
        <v>1227</v>
      </c>
      <c r="C103" s="614">
        <f>Assum!$F$208</f>
        <v>2E-3</v>
      </c>
      <c r="D103" s="613" t="s">
        <v>97</v>
      </c>
      <c r="E103" s="16">
        <f t="shared" ref="E103:E105" ca="1" si="272">SUM(G103:EP103)</f>
        <v>0</v>
      </c>
      <c r="F103" s="16"/>
      <c r="G103" s="16"/>
      <c r="H103" s="16"/>
      <c r="I103" s="16"/>
      <c r="J103" s="16"/>
      <c r="K103" s="16">
        <f ca="1">K91*$C103/12*K$6*(SUM($G77:K77)=1)</f>
        <v>0</v>
      </c>
      <c r="L103" s="16">
        <f ca="1">L91*$C103/12*L$6*(SUM($G77:L77)=1)</f>
        <v>0</v>
      </c>
      <c r="M103" s="16">
        <f ca="1">M91*$C103/12*M$6*(SUM($G77:M77)=1)</f>
        <v>0</v>
      </c>
      <c r="N103" s="16">
        <f ca="1">N91*$C103/12*N$6*(SUM($G77:N77)=1)</f>
        <v>0</v>
      </c>
      <c r="O103" s="16">
        <f ca="1">O91*$C103/12*O$6*(SUM($G77:O77)=1)</f>
        <v>0</v>
      </c>
      <c r="P103" s="16">
        <f ca="1">P91*$C103/12*P$6*(SUM($G77:P77)=1)</f>
        <v>0</v>
      </c>
      <c r="Q103" s="16">
        <f ca="1">Q91*$C103/12*Q$6*(SUM($G77:Q77)=1)</f>
        <v>0</v>
      </c>
      <c r="R103" s="16">
        <f ca="1">R91*$C103/12*R$6*(SUM($G77:R77)=1)</f>
        <v>0</v>
      </c>
      <c r="S103" s="16">
        <f ca="1">S91*$C103/12*S$6*(SUM($G77:S77)=1)</f>
        <v>0</v>
      </c>
      <c r="T103" s="16">
        <f ca="1">T91*$C103/12*T$6*(SUM($G77:T77)=1)</f>
        <v>0</v>
      </c>
      <c r="U103" s="16">
        <f ca="1">U91*$C103/12*U$6*(SUM($G77:U77)=1)</f>
        <v>0</v>
      </c>
      <c r="V103" s="16">
        <f ca="1">V91*$C103/12*V$6*(SUM($G77:V77)=1)</f>
        <v>0</v>
      </c>
      <c r="W103" s="16">
        <f ca="1">W91*$C103/12*W$6*(SUM($G77:W77)=1)</f>
        <v>0</v>
      </c>
      <c r="X103" s="16">
        <f ca="1">X91*$C103/12*X$6*(SUM($G77:X77)=1)</f>
        <v>0</v>
      </c>
      <c r="Y103" s="16">
        <f ca="1">Y91*$C103/12*Y$6*(SUM($G77:Y77)=1)</f>
        <v>0</v>
      </c>
      <c r="Z103" s="16">
        <f ca="1">Z91*$C103/12*Z$6*(SUM($G77:Z77)=1)</f>
        <v>0</v>
      </c>
      <c r="AA103" s="16">
        <f ca="1">AA91*$C103/12*AA$6*(SUM($G77:AA77)=1)</f>
        <v>0</v>
      </c>
      <c r="AB103" s="16">
        <f ca="1">AB91*$C103/12*AB$6*(SUM($G77:AB77)=1)</f>
        <v>0</v>
      </c>
      <c r="AC103" s="16">
        <f ca="1">AC91*$C103/12*AC$6*(SUM($G77:AC77)=1)</f>
        <v>0</v>
      </c>
      <c r="AD103" s="16">
        <f ca="1">AD91*$C103/12*AD$6*(SUM($G77:AD77)=1)</f>
        <v>0</v>
      </c>
      <c r="AE103" s="16">
        <f ca="1">AE91*$C103/12*AE$6*(SUM($G77:AE77)=1)</f>
        <v>0</v>
      </c>
      <c r="AF103" s="16">
        <f ca="1">AF91*$C103/12*AF$6*(SUM($G77:AF77)=1)</f>
        <v>0</v>
      </c>
      <c r="AG103" s="16">
        <f ca="1">AG91*$C103/12*AG$6*(SUM($G77:AG77)=1)</f>
        <v>0</v>
      </c>
      <c r="AH103" s="16">
        <f ca="1">AH91*$C103/12*AH$6*(SUM($G77:AH77)=1)</f>
        <v>0</v>
      </c>
      <c r="AI103" s="16">
        <f ca="1">AI91*$C103/12*AI$6*(SUM($G77:AI77)=1)</f>
        <v>0</v>
      </c>
      <c r="AJ103" s="16">
        <f ca="1">AJ91*$C103/12*AJ$6*(SUM($G77:AJ77)=1)</f>
        <v>0</v>
      </c>
      <c r="AK103" s="16">
        <f ca="1">AK91*$C103/12*AK$6*(SUM($G77:AK77)=1)</f>
        <v>0</v>
      </c>
      <c r="AL103" s="16">
        <f ca="1">AL91*$C103/12*AL$6*(SUM($G77:AL77)=1)</f>
        <v>0</v>
      </c>
      <c r="AM103" s="16">
        <f ca="1">AM91*$C103/12*AM$6*(SUM($G77:AM77)=1)</f>
        <v>0</v>
      </c>
      <c r="AN103" s="16">
        <f ca="1">AN91*$C103/12*AN$6*(SUM($G77:AN77)=1)</f>
        <v>0</v>
      </c>
      <c r="AO103" s="16">
        <f ca="1">AO91*$C103/12*AO$6*(SUM($G77:AO77)=1)</f>
        <v>0</v>
      </c>
      <c r="AP103" s="16">
        <f ca="1">AP91*$C103/12*AP$6*(SUM($G77:AP77)=1)</f>
        <v>0</v>
      </c>
      <c r="AQ103" s="16">
        <f ca="1">AQ91*$C103/12*AQ$6*(SUM($G77:AQ77)=1)</f>
        <v>0</v>
      </c>
      <c r="AR103" s="16">
        <f ca="1">AR91*$C103/12*AR$6*(SUM($G77:AR77)=1)</f>
        <v>0</v>
      </c>
      <c r="AS103" s="16">
        <f ca="1">AS91*$C103/12*AS$6*(SUM($G77:AS77)=1)</f>
        <v>0</v>
      </c>
      <c r="AT103" s="16">
        <f ca="1">AT91*$C103/12*AT$6*(SUM($G77:AT77)=1)</f>
        <v>0</v>
      </c>
      <c r="AU103" s="16">
        <f ca="1">AU91*$C103/12*AU$6*(SUM($G77:AU77)=1)</f>
        <v>0</v>
      </c>
      <c r="AV103" s="16">
        <f ca="1">AV91*$C103/12*AV$6*(SUM($G77:AV77)=1)</f>
        <v>0</v>
      </c>
      <c r="AW103" s="16">
        <f ca="1">AW91*$C103/12*AW$6*(SUM($G77:AW77)=1)</f>
        <v>0</v>
      </c>
      <c r="AX103" s="16">
        <f ca="1">AX91*$C103/12*AX$6*(SUM($G77:AX77)=1)</f>
        <v>0</v>
      </c>
      <c r="AY103" s="16">
        <f ca="1">AY91*$C103/12*AY$6*(SUM($G77:AY77)=1)</f>
        <v>0</v>
      </c>
      <c r="AZ103" s="16">
        <f ca="1">AZ91*$C103/12*AZ$6*(SUM($G77:AZ77)=1)</f>
        <v>0</v>
      </c>
      <c r="BA103" s="16">
        <f ca="1">BA91*$C103/12*BA$6*(SUM($G77:BA77)=1)</f>
        <v>0</v>
      </c>
      <c r="BB103" s="16">
        <f ca="1">BB91*$C103/12*BB$6*(SUM($G77:BB77)=1)</f>
        <v>0</v>
      </c>
      <c r="BC103" s="16">
        <f ca="1">BC91*$C103/12*BC$6*(SUM($G77:BC77)=1)</f>
        <v>0</v>
      </c>
      <c r="BD103" s="16">
        <f ca="1">BD91*$C103/12*BD$6*(SUM($G77:BD77)=1)</f>
        <v>0</v>
      </c>
      <c r="BE103" s="16">
        <f ca="1">BE91*$C103/12*BE$6*(SUM($G77:BE77)=1)</f>
        <v>0</v>
      </c>
      <c r="BF103" s="16">
        <f ca="1">BF91*$C103/12*BF$6*(SUM($G77:BF77)=1)</f>
        <v>0</v>
      </c>
      <c r="BG103" s="16">
        <f ca="1">BG91*$C103/12*BG$6*(SUM($G77:BG77)=1)</f>
        <v>0</v>
      </c>
      <c r="BH103" s="16">
        <f ca="1">BH91*$C103/12*BH$6*(SUM($G77:BH77)=1)</f>
        <v>0</v>
      </c>
      <c r="BI103" s="16">
        <f ca="1">BI91*$C103/12*BI$6*(SUM($G77:BI77)=1)</f>
        <v>0</v>
      </c>
      <c r="BJ103" s="16">
        <f ca="1">BJ91*$C103/12*BJ$6*(SUM($G77:BJ77)=1)</f>
        <v>0</v>
      </c>
      <c r="BK103" s="16">
        <f ca="1">BK91*$C103/12*BK$6*(SUM($G77:BK77)=1)</f>
        <v>0</v>
      </c>
      <c r="BL103" s="16">
        <f ca="1">BL91*$C103/12*BL$6*(SUM($G77:BL77)=1)</f>
        <v>0</v>
      </c>
      <c r="BM103" s="16">
        <f ca="1">BM91*$C103/12*BM$6*(SUM($G77:BM77)=1)</f>
        <v>0</v>
      </c>
      <c r="BN103" s="16">
        <f ca="1">BN91*$C103/12*BN$6*(SUM($G77:BN77)=1)</f>
        <v>0</v>
      </c>
      <c r="BO103" s="16">
        <f ca="1">BO91*$C103/12*BO$6*(SUM($G77:BO77)=1)</f>
        <v>0</v>
      </c>
      <c r="BP103" s="16">
        <f ca="1">BP91*$C103/12*BP$6*(SUM($G77:BP77)=1)</f>
        <v>0</v>
      </c>
      <c r="BQ103" s="16">
        <f ca="1">BQ91*$C103/12*BQ$6*(SUM($G77:BQ77)=1)</f>
        <v>0</v>
      </c>
      <c r="BR103" s="16">
        <f ca="1">BR91*$C103/12*BR$6*(SUM($G77:BR77)=1)</f>
        <v>0</v>
      </c>
      <c r="BS103" s="16">
        <f ca="1">BS91*$C103/12*BS$6*(SUM($G77:BS77)=1)</f>
        <v>0</v>
      </c>
      <c r="BT103" s="16">
        <f ca="1">BT91*$C103/12*BT$6*(SUM($G77:BT77)=1)</f>
        <v>0</v>
      </c>
      <c r="BU103" s="16">
        <f ca="1">BU91*$C103/12*BU$6*(SUM($G77:BU77)=1)</f>
        <v>0</v>
      </c>
      <c r="BV103" s="16">
        <f ca="1">BV91*$C103/12*BV$6*(SUM($G77:BV77)=1)</f>
        <v>0</v>
      </c>
      <c r="BW103" s="16">
        <f ca="1">BW91*$C103/12*BW$6*(SUM($G77:BW77)=1)</f>
        <v>0</v>
      </c>
      <c r="BX103" s="16">
        <f ca="1">BX91*$C103/12*BX$6*(SUM($G77:BX77)=1)</f>
        <v>0</v>
      </c>
      <c r="BY103" s="16">
        <f ca="1">BY91*$C103/12*BY$6*(SUM($G77:BY77)=1)</f>
        <v>0</v>
      </c>
      <c r="BZ103" s="16">
        <f ca="1">BZ91*$C103/12*BZ$6*(SUM($G77:BZ77)=1)</f>
        <v>0</v>
      </c>
      <c r="CA103" s="16">
        <f ca="1">CA91*$C103/12*CA$6*(SUM($G77:CA77)=1)</f>
        <v>0</v>
      </c>
      <c r="CB103" s="16">
        <f ca="1">CB91*$C103/12*CB$6*(SUM($G77:CB77)=1)</f>
        <v>0</v>
      </c>
      <c r="CC103" s="16">
        <f ca="1">CC91*$C103/12*CC$6*(SUM($G77:CC77)=1)</f>
        <v>0</v>
      </c>
      <c r="CD103" s="16">
        <f ca="1">CD91*$C103/12*CD$6*(SUM($G77:CD77)=1)</f>
        <v>0</v>
      </c>
      <c r="CE103" s="16">
        <f ca="1">CE91*$C103/12*CE$6*(SUM($G77:CE77)=1)</f>
        <v>0</v>
      </c>
      <c r="CF103" s="16">
        <f ca="1">CF91*$C103/12*CF$6*(SUM($G77:CF77)=1)</f>
        <v>0</v>
      </c>
      <c r="CG103" s="16">
        <f ca="1">CG91*$C103/12*CG$6*(SUM($G77:CG77)=1)</f>
        <v>0</v>
      </c>
      <c r="CH103" s="16">
        <f ca="1">CH91*$C103/12*CH$6*(SUM($G77:CH77)=1)</f>
        <v>0</v>
      </c>
      <c r="CI103" s="16">
        <f ca="1">CI91*$C103/12*CI$6*(SUM($G77:CI77)=1)</f>
        <v>0</v>
      </c>
      <c r="CJ103" s="16">
        <f ca="1">CJ91*$C103/12*CJ$6*(SUM($G77:CJ77)=1)</f>
        <v>0</v>
      </c>
      <c r="CK103" s="16">
        <f ca="1">CK91*$C103/12*CK$6*(SUM($G77:CK77)=1)</f>
        <v>0</v>
      </c>
      <c r="CL103" s="16">
        <f ca="1">CL91*$C103/12*CL$6*(SUM($G77:CL77)=1)</f>
        <v>0</v>
      </c>
      <c r="CM103" s="16">
        <f ca="1">CM91*$C103/12*CM$6*(SUM($G77:CM77)=1)</f>
        <v>0</v>
      </c>
      <c r="CN103" s="16">
        <f ca="1">CN91*$C103/12*CN$6*(SUM($G77:CN77)=1)</f>
        <v>0</v>
      </c>
      <c r="CO103" s="16">
        <f ca="1">CO91*$C103/12*CO$6*(SUM($G77:CO77)=1)</f>
        <v>0</v>
      </c>
      <c r="CP103" s="16">
        <f ca="1">CP91*$C103/12*CP$6*(SUM($G77:CP77)=1)</f>
        <v>0</v>
      </c>
      <c r="CQ103" s="16">
        <f ca="1">CQ91*$C103/12*CQ$6*(SUM($G77:CQ77)=1)</f>
        <v>0</v>
      </c>
      <c r="CR103" s="16">
        <f ca="1">CR91*$C103/12*CR$6*(SUM($G77:CR77)=1)</f>
        <v>0</v>
      </c>
      <c r="CS103" s="16">
        <f ca="1">CS91*$C103/12*CS$6*(SUM($G77:CS77)=1)</f>
        <v>0</v>
      </c>
      <c r="CT103" s="16">
        <f ca="1">CT91*$C103/12*CT$6*(SUM($G77:CT77)=1)</f>
        <v>0</v>
      </c>
      <c r="CU103" s="16">
        <f ca="1">CU91*$C103/12*CU$6*(SUM($G77:CU77)=1)</f>
        <v>0</v>
      </c>
      <c r="CV103" s="16">
        <f ca="1">CV91*$C103/12*CV$6*(SUM($G77:CV77)=1)</f>
        <v>0</v>
      </c>
      <c r="CW103" s="16">
        <f ca="1">CW91*$C103/12*CW$6*(SUM($G77:CW77)=1)</f>
        <v>0</v>
      </c>
      <c r="CX103" s="16">
        <f ca="1">CX91*$C103/12*CX$6*(SUM($G77:CX77)=1)</f>
        <v>0</v>
      </c>
      <c r="CY103" s="16">
        <f ca="1">CY91*$C103/12*CY$6*(SUM($G77:CY77)=1)</f>
        <v>0</v>
      </c>
      <c r="CZ103" s="16">
        <f ca="1">CZ91*$C103/12*CZ$6*(SUM($G77:CZ77)=1)</f>
        <v>0</v>
      </c>
      <c r="DA103" s="16">
        <f ca="1">DA91*$C103/12*DA$6*(SUM($G77:DA77)=1)</f>
        <v>0</v>
      </c>
      <c r="DB103" s="16">
        <f ca="1">DB91*$C103/12*DB$6*(SUM($G77:DB77)=1)</f>
        <v>0</v>
      </c>
      <c r="DC103" s="16">
        <f ca="1">DC91*$C103/12*DC$6*(SUM($G77:DC77)=1)</f>
        <v>0</v>
      </c>
      <c r="DD103" s="16">
        <f ca="1">DD91*$C103/12*DD$6*(SUM($G77:DD77)=1)</f>
        <v>0</v>
      </c>
      <c r="DE103" s="16">
        <f ca="1">DE91*$C103/12*DE$6*(SUM($G77:DE77)=1)</f>
        <v>0</v>
      </c>
      <c r="DF103" s="16">
        <f ca="1">DF91*$C103/12*DF$6*(SUM($G77:DF77)=1)</f>
        <v>0</v>
      </c>
      <c r="DG103" s="16">
        <f ca="1">DG91*$C103/12*DG$6*(SUM($G77:DG77)=1)</f>
        <v>0</v>
      </c>
      <c r="DH103" s="16">
        <f ca="1">DH91*$C103/12*DH$6*(SUM($G77:DH77)=1)</f>
        <v>0</v>
      </c>
      <c r="DI103" s="16">
        <f ca="1">DI91*$C103/12*DI$6*(SUM($G77:DI77)=1)</f>
        <v>0</v>
      </c>
      <c r="DJ103" s="16">
        <f ca="1">DJ91*$C103/12*DJ$6*(SUM($G77:DJ77)=1)</f>
        <v>0</v>
      </c>
      <c r="DK103" s="16">
        <f ca="1">DK91*$C103/12*DK$6*(SUM($G77:DK77)=1)</f>
        <v>0</v>
      </c>
      <c r="DL103" s="16">
        <f ca="1">DL91*$C103/12*DL$6*(SUM($G77:DL77)=1)</f>
        <v>0</v>
      </c>
      <c r="DM103" s="16">
        <f ca="1">DM91*$C103/12*DM$6*(SUM($G77:DM77)=1)</f>
        <v>0</v>
      </c>
      <c r="DN103" s="16">
        <f ca="1">DN91*$C103/12*DN$6*(SUM($G77:DN77)=1)</f>
        <v>0</v>
      </c>
      <c r="DO103" s="16">
        <f ca="1">DO91*$C103/12*DO$6*(SUM($G77:DO77)=1)</f>
        <v>0</v>
      </c>
      <c r="DP103" s="16">
        <f ca="1">DP91*$C103/12*DP$6*(SUM($G77:DP77)=1)</f>
        <v>0</v>
      </c>
      <c r="DQ103" s="16">
        <f ca="1">DQ91*$C103/12*DQ$6*(SUM($G77:DQ77)=1)</f>
        <v>0</v>
      </c>
      <c r="DR103" s="16">
        <f ca="1">DR91*$C103/12*DR$6*(SUM($G77:DR77)=1)</f>
        <v>0</v>
      </c>
      <c r="DS103" s="16">
        <f ca="1">DS91*$C103/12*DS$6*(SUM($G77:DS77)=1)</f>
        <v>0</v>
      </c>
      <c r="DT103" s="16">
        <f ca="1">DT91*$C103/12*DT$6*(SUM($G77:DT77)=1)</f>
        <v>0</v>
      </c>
      <c r="DU103" s="16">
        <f ca="1">DU91*$C103/12*DU$6*(SUM($G77:DU77)=1)</f>
        <v>0</v>
      </c>
      <c r="DV103" s="16">
        <f ca="1">DV91*$C103/12*DV$6*(SUM($G77:DV77)=1)</f>
        <v>0</v>
      </c>
      <c r="DW103" s="16">
        <f ca="1">DW91*$C103/12*DW$6*(SUM($G77:DW77)=1)</f>
        <v>0</v>
      </c>
      <c r="DX103" s="16">
        <f ca="1">DX91*$C103/12*DX$6*(SUM($G77:DX77)=1)</f>
        <v>0</v>
      </c>
      <c r="DY103" s="16">
        <f ca="1">DY91*$C103/12*DY$6*(SUM($G77:DY77)=1)</f>
        <v>0</v>
      </c>
      <c r="DZ103" s="16">
        <f ca="1">DZ91*$C103/12*DZ$6*(SUM($G77:DZ77)=1)</f>
        <v>0</v>
      </c>
      <c r="EA103" s="16">
        <f ca="1">EA91*$C103/12*EA$6*(SUM($G77:EA77)=1)</f>
        <v>0</v>
      </c>
      <c r="EB103" s="16">
        <f ca="1">EB91*$C103/12*EB$6*(SUM($G77:EB77)=1)</f>
        <v>0</v>
      </c>
      <c r="EC103" s="16">
        <f ca="1">EC91*$C103/12*EC$6*(SUM($G77:EC77)=1)</f>
        <v>0</v>
      </c>
      <c r="ED103" s="16">
        <f ca="1">ED91*$C103/12*ED$6*(SUM($G77:ED77)=1)</f>
        <v>0</v>
      </c>
      <c r="EE103" s="16">
        <f ca="1">EE91*$C103/12*EE$6*(SUM($G77:EE77)=1)</f>
        <v>0</v>
      </c>
      <c r="EF103" s="16">
        <f ca="1">EF91*$C103/12*EF$6*(SUM($G77:EF77)=1)</f>
        <v>0</v>
      </c>
      <c r="EG103" s="16">
        <f ca="1">EG91*$C103/12*EG$6*(SUM($G77:EG77)=1)</f>
        <v>0</v>
      </c>
      <c r="EH103" s="16">
        <f ca="1">EH91*$C103/12*EH$6*(SUM($G77:EH77)=1)</f>
        <v>0</v>
      </c>
      <c r="EI103" s="16">
        <f ca="1">EI91*$C103/12*EI$6*(SUM($G77:EI77)=1)</f>
        <v>0</v>
      </c>
      <c r="EJ103" s="16">
        <f ca="1">EJ91*$C103/12*EJ$6*(SUM($G77:EJ77)=1)</f>
        <v>0</v>
      </c>
      <c r="EK103" s="16">
        <f ca="1">EK91*$C103/12*EK$6*(SUM($G77:EK77)=1)</f>
        <v>0</v>
      </c>
      <c r="EL103" s="16">
        <f ca="1">EL91*$C103/12*EL$6*(SUM($G77:EL77)=1)</f>
        <v>0</v>
      </c>
      <c r="EM103" s="16">
        <f ca="1">EM91*$C103/12*EM$6*(SUM($G77:EM77)=1)</f>
        <v>0</v>
      </c>
      <c r="EN103" s="16">
        <f ca="1">EN91*$C103/12*EN$6*(SUM($G77:EN77)=1)</f>
        <v>0</v>
      </c>
      <c r="EO103" s="16">
        <f ca="1">EO91*$C103/12*EO$6*(SUM($G77:EO77)=1)</f>
        <v>0</v>
      </c>
      <c r="EP103" s="16">
        <f ca="1">EP91*$C103/12*EP$6*(SUM($G77:EP77)=1)</f>
        <v>0</v>
      </c>
    </row>
    <row r="104" spans="2:146" s="15" customFormat="1" ht="14.1" customHeight="1">
      <c r="B104" s="53"/>
      <c r="C104" s="614"/>
      <c r="D104" s="613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</row>
    <row r="105" spans="2:146" s="15" customFormat="1" ht="14.1" customHeight="1">
      <c r="B105" s="1516" t="s">
        <v>1269</v>
      </c>
      <c r="C105" s="1515">
        <v>50</v>
      </c>
      <c r="D105" s="320" t="s">
        <v>97</v>
      </c>
      <c r="E105" s="16">
        <f t="shared" ca="1" si="272"/>
        <v>50</v>
      </c>
      <c r="F105" s="16"/>
      <c r="G105" s="16"/>
      <c r="H105" s="16"/>
      <c r="I105" s="16"/>
      <c r="J105" s="16"/>
      <c r="K105" s="16">
        <f ca="1">$C105*K73</f>
        <v>0</v>
      </c>
      <c r="L105" s="16">
        <f t="shared" ref="L105:U105" ca="1" si="273">$C105*L73</f>
        <v>50</v>
      </c>
      <c r="M105" s="16">
        <f t="shared" ca="1" si="273"/>
        <v>0</v>
      </c>
      <c r="N105" s="16">
        <f t="shared" ca="1" si="273"/>
        <v>0</v>
      </c>
      <c r="O105" s="16">
        <f t="shared" ca="1" si="273"/>
        <v>0</v>
      </c>
      <c r="P105" s="16">
        <f t="shared" ca="1" si="273"/>
        <v>0</v>
      </c>
      <c r="Q105" s="16">
        <f t="shared" ca="1" si="273"/>
        <v>0</v>
      </c>
      <c r="R105" s="16">
        <f t="shared" ca="1" si="273"/>
        <v>0</v>
      </c>
      <c r="S105" s="16">
        <f t="shared" ca="1" si="273"/>
        <v>0</v>
      </c>
      <c r="T105" s="16">
        <f t="shared" ca="1" si="273"/>
        <v>0</v>
      </c>
      <c r="U105" s="16">
        <f t="shared" ca="1" si="273"/>
        <v>0</v>
      </c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  <c r="EF105" s="16"/>
      <c r="EG105" s="16"/>
      <c r="EH105" s="16"/>
      <c r="EI105" s="16"/>
      <c r="EJ105" s="16"/>
      <c r="EK105" s="16"/>
      <c r="EL105" s="16"/>
      <c r="EM105" s="16"/>
      <c r="EN105" s="16"/>
      <c r="EO105" s="16"/>
      <c r="EP105" s="16"/>
    </row>
    <row r="106" spans="2:146" s="15" customFormat="1" ht="14.1" customHeight="1">
      <c r="B106" s="53"/>
      <c r="C106" s="614"/>
      <c r="D106" s="613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</row>
    <row r="107" spans="2:146" s="15" customFormat="1" ht="14.1" customHeight="1">
      <c r="B107" s="605" t="s">
        <v>1272</v>
      </c>
      <c r="C107" s="617">
        <f ca="1">Assum!C210</f>
        <v>6</v>
      </c>
      <c r="D107" s="320" t="s">
        <v>97</v>
      </c>
      <c r="E107" s="16">
        <f t="shared" ref="E107" ca="1" si="274">SUM(G107:EP107)</f>
        <v>355</v>
      </c>
      <c r="F107" s="16"/>
      <c r="G107" s="16"/>
      <c r="H107" s="16"/>
      <c r="I107" s="16"/>
      <c r="J107" s="16"/>
      <c r="K107" s="16">
        <f ca="1">IF(K4=PF최초인출,Assum!$F$210,('BS(Q)'!K40&gt;0)*(MONTH(K$4)=MONTH(Assum!$F$144))*Assum!$F$211)</f>
        <v>0</v>
      </c>
      <c r="L107" s="16">
        <f ca="1">IF(L4=PF최초인출,Assum!$F$210,('BS(Q)'!L40&gt;0)*(MONTH(L$4)=MONTH(Assum!$F$144))*Assum!$F$211)</f>
        <v>15</v>
      </c>
      <c r="M107" s="16">
        <f ca="1">IF(M4=PF최초인출,Assum!$F$210,('BS(Q)'!M40&gt;0)*(MONTH(M$4)=MONTH(Assum!$F$144))*Assum!$F$211)</f>
        <v>0</v>
      </c>
      <c r="N107" s="16">
        <f ca="1">IF(N4=PF최초인출,Assum!$F$210,('BS(Q)'!N40&gt;0)*(MONTH(N$4)=MONTH(Assum!$F$144))*Assum!$F$211)</f>
        <v>0</v>
      </c>
      <c r="O107" s="16">
        <f ca="1">IF(O4=PF최초인출,Assum!$F$210,('BS(Q)'!O40&gt;0)*(MONTH(O$4)=MONTH(Assum!$F$144))*Assum!$F$211)</f>
        <v>0</v>
      </c>
      <c r="P107" s="16">
        <f ca="1">IF(P4=PF최초인출,Assum!$F$210,('BS(Q)'!P40&gt;0)*(MONTH(P$4)=MONTH(Assum!$F$144))*Assum!$F$211)</f>
        <v>20</v>
      </c>
      <c r="Q107" s="16">
        <f ca="1">IF(Q4=PF최초인출,Assum!$F$210,('BS(Q)'!Q40&gt;0)*(MONTH(Q$4)=MONTH(Assum!$F$144))*Assum!$F$211)</f>
        <v>0</v>
      </c>
      <c r="R107" s="16">
        <f ca="1">IF(R4=PF최초인출,Assum!$F$210,('BS(Q)'!R40&gt;0)*(MONTH(R$4)=MONTH(Assum!$F$144))*Assum!$F$211)</f>
        <v>0</v>
      </c>
      <c r="S107" s="16">
        <f ca="1">IF(S4=PF최초인출,Assum!$F$210,('BS(Q)'!S40&gt;0)*(MONTH(S$4)=MONTH(Assum!$F$144))*Assum!$F$211)</f>
        <v>0</v>
      </c>
      <c r="T107" s="16">
        <f ca="1">IF(T4=PF최초인출,Assum!$F$210,('BS(Q)'!T40&gt;0)*(MONTH(T$4)=MONTH(Assum!$F$144))*Assum!$F$211)</f>
        <v>20</v>
      </c>
      <c r="U107" s="16">
        <f ca="1">IF(U4=PF최초인출,Assum!$F$210,('BS(Q)'!U40&gt;0)*(MONTH(U$4)=MONTH(Assum!$F$144))*Assum!$F$211)</f>
        <v>0</v>
      </c>
      <c r="V107" s="16">
        <f ca="1">IF(V4=PF최초인출,Assum!$F$210,('BS(Q)'!V40&gt;0)*(MONTH(V$4)=MONTH(Assum!$F$144))*Assum!$F$211)</f>
        <v>0</v>
      </c>
      <c r="W107" s="16">
        <f ca="1">IF(W4=PF최초인출,Assum!$F$210,('BS(Q)'!W40&gt;0)*(MONTH(W$4)=MONTH(Assum!$F$144))*Assum!$F$211)</f>
        <v>0</v>
      </c>
      <c r="X107" s="16">
        <f ca="1">IF(X4=PF최초인출,Assum!$F$210,('BS(Q)'!X40&gt;0)*(MONTH(X$4)=MONTH(Assum!$F$144))*Assum!$F$211)</f>
        <v>20</v>
      </c>
      <c r="Y107" s="16">
        <f ca="1">IF(Y4=PF최초인출,Assum!$F$210,('BS(Q)'!Y40&gt;0)*(MONTH(Y$4)=MONTH(Assum!$F$144))*Assum!$F$211)</f>
        <v>0</v>
      </c>
      <c r="Z107" s="16">
        <f ca="1">IF(Z4=PF최초인출,Assum!$F$210,('BS(Q)'!Z40&gt;0)*(MONTH(Z$4)=MONTH(Assum!$F$144))*Assum!$F$211)</f>
        <v>0</v>
      </c>
      <c r="AA107" s="16">
        <f ca="1">IF(AA4=PF최초인출,Assum!$F$210,('BS(Q)'!AA40&gt;0)*(MONTH(AA$4)=MONTH(Assum!$F$144))*Assum!$F$211)</f>
        <v>0</v>
      </c>
      <c r="AB107" s="16">
        <f ca="1">IF(AB4=PF최초인출,Assum!$F$210,('BS(Q)'!AB40&gt;0)*(MONTH(AB$4)=MONTH(Assum!$F$144))*Assum!$F$211)</f>
        <v>20</v>
      </c>
      <c r="AC107" s="16">
        <f ca="1">IF(AC4=PF최초인출,Assum!$F$210,('BS(Q)'!AC40&gt;0)*(MONTH(AC$4)=MONTH(Assum!$F$144))*Assum!$F$211)</f>
        <v>0</v>
      </c>
      <c r="AD107" s="16">
        <f ca="1">IF(AD4=PF최초인출,Assum!$F$210,('BS(Q)'!AD40&gt;0)*(MONTH(AD$4)=MONTH(Assum!$F$144))*Assum!$F$211)</f>
        <v>0</v>
      </c>
      <c r="AE107" s="16">
        <f ca="1">IF(AE4=PF최초인출,Assum!$F$210,('BS(Q)'!AE40&gt;0)*(MONTH(AE$4)=MONTH(Assum!$F$144))*Assum!$F$211)</f>
        <v>0</v>
      </c>
      <c r="AF107" s="16">
        <f ca="1">IF(AF4=PF최초인출,Assum!$F$210,('BS(Q)'!AF40&gt;0)*(MONTH(AF$4)=MONTH(Assum!$F$144))*Assum!$F$211)</f>
        <v>20</v>
      </c>
      <c r="AG107" s="16">
        <f ca="1">IF(AG4=PF최초인출,Assum!$F$210,('BS(Q)'!AG40&gt;0)*(MONTH(AG$4)=MONTH(Assum!$F$144))*Assum!$F$211)</f>
        <v>0</v>
      </c>
      <c r="AH107" s="16">
        <f ca="1">IF(AH4=PF최초인출,Assum!$F$210,('BS(Q)'!AH40&gt;0)*(MONTH(AH$4)=MONTH(Assum!$F$144))*Assum!$F$211)</f>
        <v>0</v>
      </c>
      <c r="AI107" s="16">
        <f ca="1">IF(AI4=PF최초인출,Assum!$F$210,('BS(Q)'!AI40&gt;0)*(MONTH(AI$4)=MONTH(Assum!$F$144))*Assum!$F$211)</f>
        <v>0</v>
      </c>
      <c r="AJ107" s="16">
        <f ca="1">IF(AJ4=PF최초인출,Assum!$F$210,('BS(Q)'!AJ40&gt;0)*(MONTH(AJ$4)=MONTH(Assum!$F$144))*Assum!$F$211)</f>
        <v>20</v>
      </c>
      <c r="AK107" s="16">
        <f ca="1">IF(AK4=PF최초인출,Assum!$F$210,('BS(Q)'!AK40&gt;0)*(MONTH(AK$4)=MONTH(Assum!$F$144))*Assum!$F$211)</f>
        <v>0</v>
      </c>
      <c r="AL107" s="16">
        <f ca="1">IF(AL4=PF최초인출,Assum!$F$210,('BS(Q)'!AL40&gt;0)*(MONTH(AL$4)=MONTH(Assum!$F$144))*Assum!$F$211)</f>
        <v>0</v>
      </c>
      <c r="AM107" s="16">
        <f ca="1">IF(AM4=PF최초인출,Assum!$F$210,('BS(Q)'!AM40&gt;0)*(MONTH(AM$4)=MONTH(Assum!$F$144))*Assum!$F$211)</f>
        <v>0</v>
      </c>
      <c r="AN107" s="16">
        <f ca="1">IF(AN4=PF최초인출,Assum!$F$210,('BS(Q)'!AN40&gt;0)*(MONTH(AN$4)=MONTH(Assum!$F$144))*Assum!$F$211)</f>
        <v>20</v>
      </c>
      <c r="AO107" s="16">
        <f ca="1">IF(AO4=PF최초인출,Assum!$F$210,('BS(Q)'!AO40&gt;0)*(MONTH(AO$4)=MONTH(Assum!$F$144))*Assum!$F$211)</f>
        <v>0</v>
      </c>
      <c r="AP107" s="16">
        <f ca="1">IF(AP4=PF최초인출,Assum!$F$210,('BS(Q)'!AP40&gt;0)*(MONTH(AP$4)=MONTH(Assum!$F$144))*Assum!$F$211)</f>
        <v>0</v>
      </c>
      <c r="AQ107" s="16">
        <f ca="1">IF(AQ4=PF최초인출,Assum!$F$210,('BS(Q)'!AQ40&gt;0)*(MONTH(AQ$4)=MONTH(Assum!$F$144))*Assum!$F$211)</f>
        <v>0</v>
      </c>
      <c r="AR107" s="16">
        <f ca="1">IF(AR4=PF최초인출,Assum!$F$210,('BS(Q)'!AR40&gt;0)*(MONTH(AR$4)=MONTH(Assum!$F$144))*Assum!$F$211)</f>
        <v>20</v>
      </c>
      <c r="AS107" s="16">
        <f ca="1">IF(AS4=PF최초인출,Assum!$F$210,('BS(Q)'!AS40&gt;0)*(MONTH(AS$4)=MONTH(Assum!$F$144))*Assum!$F$211)</f>
        <v>0</v>
      </c>
      <c r="AT107" s="16">
        <f ca="1">IF(AT4=PF최초인출,Assum!$F$210,('BS(Q)'!AT40&gt;0)*(MONTH(AT$4)=MONTH(Assum!$F$144))*Assum!$F$211)</f>
        <v>0</v>
      </c>
      <c r="AU107" s="16">
        <f ca="1">IF(AU4=PF최초인출,Assum!$F$210,('BS(Q)'!AU40&gt;0)*(MONTH(AU$4)=MONTH(Assum!$F$144))*Assum!$F$211)</f>
        <v>0</v>
      </c>
      <c r="AV107" s="16">
        <f ca="1">IF(AV4=PF최초인출,Assum!$F$210,('BS(Q)'!AV40&gt;0)*(MONTH(AV$4)=MONTH(Assum!$F$144))*Assum!$F$211)</f>
        <v>20</v>
      </c>
      <c r="AW107" s="16">
        <f ca="1">IF(AW4=PF최초인출,Assum!$F$210,('BS(Q)'!AW40&gt;0)*(MONTH(AW$4)=MONTH(Assum!$F$144))*Assum!$F$211)</f>
        <v>0</v>
      </c>
      <c r="AX107" s="16">
        <f ca="1">IF(AX4=PF최초인출,Assum!$F$210,('BS(Q)'!AX40&gt;0)*(MONTH(AX$4)=MONTH(Assum!$F$144))*Assum!$F$211)</f>
        <v>0</v>
      </c>
      <c r="AY107" s="16">
        <f ca="1">IF(AY4=PF최초인출,Assum!$F$210,('BS(Q)'!AY40&gt;0)*(MONTH(AY$4)=MONTH(Assum!$F$144))*Assum!$F$211)</f>
        <v>0</v>
      </c>
      <c r="AZ107" s="16">
        <f ca="1">IF(AZ4=PF최초인출,Assum!$F$210,('BS(Q)'!AZ40&gt;0)*(MONTH(AZ$4)=MONTH(Assum!$F$144))*Assum!$F$211)</f>
        <v>20</v>
      </c>
      <c r="BA107" s="16">
        <f ca="1">IF(BA4=PF최초인출,Assum!$F$210,('BS(Q)'!BA40&gt;0)*(MONTH(BA$4)=MONTH(Assum!$F$144))*Assum!$F$211)</f>
        <v>0</v>
      </c>
      <c r="BB107" s="16">
        <f ca="1">IF(BB4=PF최초인출,Assum!$F$210,('BS(Q)'!BB40&gt;0)*(MONTH(BB$4)=MONTH(Assum!$F$144))*Assum!$F$211)</f>
        <v>0</v>
      </c>
      <c r="BC107" s="16">
        <f ca="1">IF(BC4=PF최초인출,Assum!$F$210,('BS(Q)'!BC40&gt;0)*(MONTH(BC$4)=MONTH(Assum!$F$144))*Assum!$F$211)</f>
        <v>0</v>
      </c>
      <c r="BD107" s="16">
        <f ca="1">IF(BD4=PF최초인출,Assum!$F$210,('BS(Q)'!BD40&gt;0)*(MONTH(BD$4)=MONTH(Assum!$F$144))*Assum!$F$211)</f>
        <v>20</v>
      </c>
      <c r="BE107" s="16">
        <f ca="1">IF(BE4=PF최초인출,Assum!$F$210,('BS(Q)'!BE40&gt;0)*(MONTH(BE$4)=MONTH(Assum!$F$144))*Assum!$F$211)</f>
        <v>0</v>
      </c>
      <c r="BF107" s="16">
        <f ca="1">IF(BF4=PF최초인출,Assum!$F$210,('BS(Q)'!BF40&gt;0)*(MONTH(BF$4)=MONTH(Assum!$F$144))*Assum!$F$211)</f>
        <v>0</v>
      </c>
      <c r="BG107" s="16">
        <f ca="1">IF(BG4=PF최초인출,Assum!$F$210,('BS(Q)'!BG40&gt;0)*(MONTH(BG$4)=MONTH(Assum!$F$144))*Assum!$F$211)</f>
        <v>0</v>
      </c>
      <c r="BH107" s="16">
        <f ca="1">IF(BH4=PF최초인출,Assum!$F$210,('BS(Q)'!BH40&gt;0)*(MONTH(BH$4)=MONTH(Assum!$F$144))*Assum!$F$211)</f>
        <v>20</v>
      </c>
      <c r="BI107" s="16">
        <f ca="1">IF(BI4=PF최초인출,Assum!$F$210,('BS(Q)'!BI40&gt;0)*(MONTH(BI$4)=MONTH(Assum!$F$144))*Assum!$F$211)</f>
        <v>0</v>
      </c>
      <c r="BJ107" s="16">
        <f ca="1">IF(BJ4=PF최초인출,Assum!$F$210,('BS(Q)'!BJ40&gt;0)*(MONTH(BJ$4)=MONTH(Assum!$F$144))*Assum!$F$211)</f>
        <v>0</v>
      </c>
      <c r="BK107" s="16">
        <f ca="1">IF(BK4=PF최초인출,Assum!$F$210,('BS(Q)'!BK40&gt;0)*(MONTH(BK$4)=MONTH(Assum!$F$144))*Assum!$F$211)</f>
        <v>0</v>
      </c>
      <c r="BL107" s="16">
        <f ca="1">IF(BL4=PF최초인출,Assum!$F$210,('BS(Q)'!BL40&gt;0)*(MONTH(BL$4)=MONTH(Assum!$F$144))*Assum!$F$211)</f>
        <v>20</v>
      </c>
      <c r="BM107" s="16">
        <f ca="1">IF(BM4=PF최초인출,Assum!$F$210,('BS(Q)'!BM40&gt;0)*(MONTH(BM$4)=MONTH(Assum!$F$144))*Assum!$F$211)</f>
        <v>0</v>
      </c>
      <c r="BN107" s="16">
        <f ca="1">IF(BN4=PF최초인출,Assum!$F$210,('BS(Q)'!BN40&gt;0)*(MONTH(BN$4)=MONTH(Assum!$F$144))*Assum!$F$211)</f>
        <v>0</v>
      </c>
      <c r="BO107" s="16">
        <f ca="1">IF(BO4=PF최초인출,Assum!$F$210,('BS(Q)'!BO40&gt;0)*(MONTH(BO$4)=MONTH(Assum!$F$144))*Assum!$F$211)</f>
        <v>0</v>
      </c>
      <c r="BP107" s="16">
        <f ca="1">IF(BP4=PF최초인출,Assum!$F$210,('BS(Q)'!BP40&gt;0)*(MONTH(BP$4)=MONTH(Assum!$F$144))*Assum!$F$211)</f>
        <v>20</v>
      </c>
      <c r="BQ107" s="16">
        <f ca="1">IF(BQ4=PF최초인출,Assum!$F$210,('BS(Q)'!BQ40&gt;0)*(MONTH(BQ$4)=MONTH(Assum!$F$144))*Assum!$F$211)</f>
        <v>0</v>
      </c>
      <c r="BR107" s="16">
        <f ca="1">IF(BR4=PF최초인출,Assum!$F$210,('BS(Q)'!BR40&gt;0)*(MONTH(BR$4)=MONTH(Assum!$F$144))*Assum!$F$211)</f>
        <v>0</v>
      </c>
      <c r="BS107" s="16">
        <f ca="1">IF(BS4=PF최초인출,Assum!$F$210,('BS(Q)'!BS40&gt;0)*(MONTH(BS$4)=MONTH(Assum!$F$144))*Assum!$F$211)</f>
        <v>0</v>
      </c>
      <c r="BT107" s="16">
        <f ca="1">IF(BT4=PF최초인출,Assum!$F$210,('BS(Q)'!BT40&gt;0)*(MONTH(BT$4)=MONTH(Assum!$F$144))*Assum!$F$211)</f>
        <v>20</v>
      </c>
      <c r="BU107" s="16">
        <f ca="1">IF(BU4=PF최초인출,Assum!$F$210,('BS(Q)'!BU40&gt;0)*(MONTH(BU$4)=MONTH(Assum!$F$144))*Assum!$F$211)</f>
        <v>0</v>
      </c>
      <c r="BV107" s="16">
        <f ca="1">IF(BV4=PF최초인출,Assum!$F$210,('BS(Q)'!BV40&gt;0)*(MONTH(BV$4)=MONTH(Assum!$F$144))*Assum!$F$211)</f>
        <v>0</v>
      </c>
      <c r="BW107" s="16">
        <f ca="1">IF(BW4=PF최초인출,Assum!$F$210,('BS(Q)'!BW40&gt;0)*(MONTH(BW$4)=MONTH(Assum!$F$144))*Assum!$F$211)</f>
        <v>0</v>
      </c>
      <c r="BX107" s="16">
        <f ca="1">IF(BX4=PF최초인출,Assum!$F$210,('BS(Q)'!BX40&gt;0)*(MONTH(BX$4)=MONTH(Assum!$F$144))*Assum!$F$211)</f>
        <v>20</v>
      </c>
      <c r="BY107" s="16">
        <f ca="1">IF(BY4=PF최초인출,Assum!$F$210,('BS(Q)'!BY40&gt;0)*(MONTH(BY$4)=MONTH(Assum!$F$144))*Assum!$F$211)</f>
        <v>0</v>
      </c>
      <c r="BZ107" s="16">
        <f ca="1">IF(BZ4=PF최초인출,Assum!$F$210,('BS(Q)'!BZ40&gt;0)*(MONTH(BZ$4)=MONTH(Assum!$F$144))*Assum!$F$211)</f>
        <v>0</v>
      </c>
      <c r="CA107" s="16">
        <f ca="1">IF(CA4=PF최초인출,Assum!$F$210,('BS(Q)'!CA40&gt;0)*(MONTH(CA$4)=MONTH(Assum!$F$144))*Assum!$F$211)</f>
        <v>0</v>
      </c>
      <c r="CB107" s="16">
        <f ca="1">IF(CB4=PF최초인출,Assum!$F$210,('BS(Q)'!CB40&gt;0)*(MONTH(CB$4)=MONTH(Assum!$F$144))*Assum!$F$211)</f>
        <v>20</v>
      </c>
      <c r="CC107" s="16">
        <f ca="1">IF(CC4=PF최초인출,Assum!$F$210,('BS(Q)'!CC40&gt;0)*(MONTH(CC$4)=MONTH(Assum!$F$144))*Assum!$F$211)</f>
        <v>0</v>
      </c>
      <c r="CD107" s="16">
        <f ca="1">IF(CD4=PF최초인출,Assum!$F$210,('BS(Q)'!CD40&gt;0)*(MONTH(CD$4)=MONTH(Assum!$F$144))*Assum!$F$211)</f>
        <v>0</v>
      </c>
      <c r="CE107" s="16">
        <f ca="1">IF(CE4=PF최초인출,Assum!$F$210,('BS(Q)'!CE40&gt;0)*(MONTH(CE$4)=MONTH(Assum!$F$144))*Assum!$F$211)</f>
        <v>0</v>
      </c>
      <c r="CF107" s="16">
        <f ca="1">IF(CF4=PF최초인출,Assum!$F$210,('BS(Q)'!CF40&gt;0)*(MONTH(CF$4)=MONTH(Assum!$F$144))*Assum!$F$211)</f>
        <v>0</v>
      </c>
      <c r="CG107" s="16">
        <f ca="1">IF(CG4=PF최초인출,Assum!$F$210,('BS(Q)'!CG40&gt;0)*(MONTH(CG$4)=MONTH(Assum!$F$144))*Assum!$F$211)</f>
        <v>0</v>
      </c>
      <c r="CH107" s="16">
        <f ca="1">IF(CH4=PF최초인출,Assum!$F$210,('BS(Q)'!CH40&gt;0)*(MONTH(CH$4)=MONTH(Assum!$F$144))*Assum!$F$211)</f>
        <v>0</v>
      </c>
      <c r="CI107" s="16">
        <f ca="1">IF(CI4=PF최초인출,Assum!$F$210,('BS(Q)'!CI40&gt;0)*(MONTH(CI$4)=MONTH(Assum!$F$144))*Assum!$F$211)</f>
        <v>0</v>
      </c>
      <c r="CJ107" s="16">
        <f ca="1">IF(CJ4=PF최초인출,Assum!$F$210,('BS(Q)'!CJ40&gt;0)*(MONTH(CJ$4)=MONTH(Assum!$F$144))*Assum!$F$211)</f>
        <v>0</v>
      </c>
      <c r="CK107" s="16">
        <f ca="1">IF(CK4=PF최초인출,Assum!$F$210,('BS(Q)'!CK40&gt;0)*(MONTH(CK$4)=MONTH(Assum!$F$144))*Assum!$F$211)</f>
        <v>0</v>
      </c>
      <c r="CL107" s="16">
        <f ca="1">IF(CL4=PF최초인출,Assum!$F$210,('BS(Q)'!CL40&gt;0)*(MONTH(CL$4)=MONTH(Assum!$F$144))*Assum!$F$211)</f>
        <v>0</v>
      </c>
      <c r="CM107" s="16">
        <f ca="1">IF(CM4=PF최초인출,Assum!$F$210,('BS(Q)'!CM40&gt;0)*(MONTH(CM$4)=MONTH(Assum!$F$144))*Assum!$F$211)</f>
        <v>0</v>
      </c>
      <c r="CN107" s="16">
        <f ca="1">IF(CN4=PF최초인출,Assum!$F$210,('BS(Q)'!CN40&gt;0)*(MONTH(CN$4)=MONTH(Assum!$F$144))*Assum!$F$211)</f>
        <v>0</v>
      </c>
      <c r="CO107" s="16">
        <f ca="1">IF(CO4=PF최초인출,Assum!$F$210,('BS(Q)'!CO40&gt;0)*(MONTH(CO$4)=MONTH(Assum!$F$144))*Assum!$F$211)</f>
        <v>0</v>
      </c>
      <c r="CP107" s="16">
        <f ca="1">IF(CP4=PF최초인출,Assum!$F$210,('BS(Q)'!CP40&gt;0)*(MONTH(CP$4)=MONTH(Assum!$F$144))*Assum!$F$211)</f>
        <v>0</v>
      </c>
      <c r="CQ107" s="16">
        <f ca="1">IF(CQ4=PF최초인출,Assum!$F$210,('BS(Q)'!CQ40&gt;0)*(MONTH(CQ$4)=MONTH(Assum!$F$144))*Assum!$F$211)</f>
        <v>0</v>
      </c>
      <c r="CR107" s="16">
        <f ca="1">IF(CR4=PF최초인출,Assum!$F$210,('BS(Q)'!CR40&gt;0)*(MONTH(CR$4)=MONTH(Assum!$F$144))*Assum!$F$211)</f>
        <v>0</v>
      </c>
      <c r="CS107" s="16">
        <f ca="1">IF(CS4=PF최초인출,Assum!$F$210,('BS(Q)'!CS40&gt;0)*(MONTH(CS$4)=MONTH(Assum!$F$144))*Assum!$F$211)</f>
        <v>0</v>
      </c>
      <c r="CT107" s="16">
        <f ca="1">IF(CT4=PF최초인출,Assum!$F$210,('BS(Q)'!CT40&gt;0)*(MONTH(CT$4)=MONTH(Assum!$F$144))*Assum!$F$211)</f>
        <v>0</v>
      </c>
      <c r="CU107" s="16">
        <f ca="1">IF(CU4=PF최초인출,Assum!$F$210,('BS(Q)'!CU40&gt;0)*(MONTH(CU$4)=MONTH(Assum!$F$144))*Assum!$F$211)</f>
        <v>0</v>
      </c>
      <c r="CV107" s="16">
        <f ca="1">IF(CV4=PF최초인출,Assum!$F$210,('BS(Q)'!CV40&gt;0)*(MONTH(CV$4)=MONTH(Assum!$F$144))*Assum!$F$211)</f>
        <v>0</v>
      </c>
      <c r="CW107" s="16">
        <f ca="1">IF(CW4=PF최초인출,Assum!$F$210,('BS(Q)'!CW40&gt;0)*(MONTH(CW$4)=MONTH(Assum!$F$144))*Assum!$F$211)</f>
        <v>0</v>
      </c>
      <c r="CX107" s="16">
        <f ca="1">IF(CX4=PF최초인출,Assum!$F$210,('BS(Q)'!CX40&gt;0)*(MONTH(CX$4)=MONTH(Assum!$F$144))*Assum!$F$211)</f>
        <v>0</v>
      </c>
      <c r="CY107" s="16">
        <f ca="1">IF(CY4=PF최초인출,Assum!$F$210,('BS(Q)'!CY40&gt;0)*(MONTH(CY$4)=MONTH(Assum!$F$144))*Assum!$F$211)</f>
        <v>0</v>
      </c>
      <c r="CZ107" s="16">
        <f ca="1">IF(CZ4=PF최초인출,Assum!$F$210,('BS(Q)'!CZ40&gt;0)*(MONTH(CZ$4)=MONTH(Assum!$F$144))*Assum!$F$211)</f>
        <v>0</v>
      </c>
      <c r="DA107" s="16">
        <f ca="1">IF(DA4=PF최초인출,Assum!$F$210,('BS(Q)'!DA40&gt;0)*(MONTH(DA$4)=MONTH(Assum!$F$144))*Assum!$F$211)</f>
        <v>0</v>
      </c>
      <c r="DB107" s="16">
        <f ca="1">IF(DB4=PF최초인출,Assum!$F$210,('BS(Q)'!DB40&gt;0)*(MONTH(DB$4)=MONTH(Assum!$F$144))*Assum!$F$211)</f>
        <v>0</v>
      </c>
      <c r="DC107" s="16">
        <f ca="1">IF(DC4=PF최초인출,Assum!$F$210,('BS(Q)'!DC40&gt;0)*(MONTH(DC$4)=MONTH(Assum!$F$144))*Assum!$F$211)</f>
        <v>0</v>
      </c>
      <c r="DD107" s="16">
        <f ca="1">IF(DD4=PF최초인출,Assum!$F$210,('BS(Q)'!DD40&gt;0)*(MONTH(DD$4)=MONTH(Assum!$F$144))*Assum!$F$211)</f>
        <v>0</v>
      </c>
      <c r="DE107" s="16">
        <f ca="1">IF(DE4=PF최초인출,Assum!$F$210,('BS(Q)'!DE40&gt;0)*(MONTH(DE$4)=MONTH(Assum!$F$144))*Assum!$F$211)</f>
        <v>0</v>
      </c>
      <c r="DF107" s="16">
        <f ca="1">IF(DF4=PF최초인출,Assum!$F$210,('BS(Q)'!DF40&gt;0)*(MONTH(DF$4)=MONTH(Assum!$F$144))*Assum!$F$211)</f>
        <v>0</v>
      </c>
      <c r="DG107" s="16">
        <f ca="1">IF(DG4=PF최초인출,Assum!$F$210,('BS(Q)'!DG40&gt;0)*(MONTH(DG$4)=MONTH(Assum!$F$144))*Assum!$F$211)</f>
        <v>0</v>
      </c>
      <c r="DH107" s="16">
        <f ca="1">IF(DH4=PF최초인출,Assum!$F$210,('BS(Q)'!DH40&gt;0)*(MONTH(DH$4)=MONTH(Assum!$F$144))*Assum!$F$211)</f>
        <v>0</v>
      </c>
      <c r="DI107" s="16">
        <f ca="1">IF(DI4=PF최초인출,Assum!$F$210,('BS(Q)'!DI40&gt;0)*(MONTH(DI$4)=MONTH(Assum!$F$144))*Assum!$F$211)</f>
        <v>0</v>
      </c>
      <c r="DJ107" s="16">
        <f ca="1">IF(DJ4=PF최초인출,Assum!$F$210,('BS(Q)'!DJ40&gt;0)*(MONTH(DJ$4)=MONTH(Assum!$F$144))*Assum!$F$211)</f>
        <v>0</v>
      </c>
      <c r="DK107" s="16">
        <f ca="1">IF(DK4=PF최초인출,Assum!$F$210,('BS(Q)'!DK40&gt;0)*(MONTH(DK$4)=MONTH(Assum!$F$144))*Assum!$F$211)</f>
        <v>0</v>
      </c>
      <c r="DL107" s="16">
        <f ca="1">IF(DL4=PF최초인출,Assum!$F$210,('BS(Q)'!DL40&gt;0)*(MONTH(DL$4)=MONTH(Assum!$F$144))*Assum!$F$211)</f>
        <v>0</v>
      </c>
      <c r="DM107" s="16">
        <f ca="1">IF(DM4=PF최초인출,Assum!$F$210,('BS(Q)'!DM40&gt;0)*(MONTH(DM$4)=MONTH(Assum!$F$144))*Assum!$F$211)</f>
        <v>0</v>
      </c>
      <c r="DN107" s="16">
        <f ca="1">IF(DN4=PF최초인출,Assum!$F$210,('BS(Q)'!DN40&gt;0)*(MONTH(DN$4)=MONTH(Assum!$F$144))*Assum!$F$211)</f>
        <v>0</v>
      </c>
      <c r="DO107" s="16">
        <f ca="1">IF(DO4=PF최초인출,Assum!$F$210,('BS(Q)'!DO40&gt;0)*(MONTH(DO$4)=MONTH(Assum!$F$144))*Assum!$F$211)</f>
        <v>0</v>
      </c>
      <c r="DP107" s="16">
        <f ca="1">IF(DP4=PF최초인출,Assum!$F$210,('BS(Q)'!DP40&gt;0)*(MONTH(DP$4)=MONTH(Assum!$F$144))*Assum!$F$211)</f>
        <v>0</v>
      </c>
      <c r="DQ107" s="16">
        <f ca="1">IF(DQ4=PF최초인출,Assum!$F$210,('BS(Q)'!DQ40&gt;0)*(MONTH(DQ$4)=MONTH(Assum!$F$144))*Assum!$F$211)</f>
        <v>0</v>
      </c>
      <c r="DR107" s="16">
        <f ca="1">IF(DR4=PF최초인출,Assum!$F$210,('BS(Q)'!DR40&gt;0)*(MONTH(DR$4)=MONTH(Assum!$F$144))*Assum!$F$211)</f>
        <v>0</v>
      </c>
      <c r="DS107" s="16">
        <f ca="1">IF(DS4=PF최초인출,Assum!$F$210,('BS(Q)'!DS40&gt;0)*(MONTH(DS$4)=MONTH(Assum!$F$144))*Assum!$F$211)</f>
        <v>0</v>
      </c>
      <c r="DT107" s="16">
        <f ca="1">IF(DT4=PF최초인출,Assum!$F$210,('BS(Q)'!DT40&gt;0)*(MONTH(DT$4)=MONTH(Assum!$F$144))*Assum!$F$211)</f>
        <v>0</v>
      </c>
      <c r="DU107" s="16">
        <f ca="1">IF(DU4=PF최초인출,Assum!$F$210,('BS(Q)'!DU40&gt;0)*(MONTH(DU$4)=MONTH(Assum!$F$144))*Assum!$F$211)</f>
        <v>0</v>
      </c>
      <c r="DV107" s="16">
        <f ca="1">IF(DV4=PF최초인출,Assum!$F$210,('BS(Q)'!DV40&gt;0)*(MONTH(DV$4)=MONTH(Assum!$F$144))*Assum!$F$211)</f>
        <v>0</v>
      </c>
      <c r="DW107" s="16">
        <f ca="1">IF(DW4=PF최초인출,Assum!$F$210,('BS(Q)'!DW40&gt;0)*(MONTH(DW$4)=MONTH(Assum!$F$144))*Assum!$F$211)</f>
        <v>0</v>
      </c>
      <c r="DX107" s="16">
        <f ca="1">IF(DX4=PF최초인출,Assum!$F$210,('BS(Q)'!DX40&gt;0)*(MONTH(DX$4)=MONTH(Assum!$F$144))*Assum!$F$211)</f>
        <v>0</v>
      </c>
      <c r="DY107" s="16">
        <f ca="1">IF(DY4=PF최초인출,Assum!$F$210,('BS(Q)'!DY40&gt;0)*(MONTH(DY$4)=MONTH(Assum!$F$144))*Assum!$F$211)</f>
        <v>0</v>
      </c>
      <c r="DZ107" s="16">
        <f ca="1">IF(DZ4=PF최초인출,Assum!$F$210,('BS(Q)'!DZ40&gt;0)*(MONTH(DZ$4)=MONTH(Assum!$F$144))*Assum!$F$211)</f>
        <v>0</v>
      </c>
      <c r="EA107" s="16">
        <f ca="1">IF(EA4=PF최초인출,Assum!$F$210,('BS(Q)'!EA40&gt;0)*(MONTH(EA$4)=MONTH(Assum!$F$144))*Assum!$F$211)</f>
        <v>0</v>
      </c>
      <c r="EB107" s="16">
        <f ca="1">IF(EB4=PF최초인출,Assum!$F$210,('BS(Q)'!EB40&gt;0)*(MONTH(EB$4)=MONTH(Assum!$F$144))*Assum!$F$211)</f>
        <v>0</v>
      </c>
      <c r="EC107" s="16">
        <f ca="1">IF(EC4=PF최초인출,Assum!$F$210,('BS(Q)'!EC40&gt;0)*(MONTH(EC$4)=MONTH(Assum!$F$144))*Assum!$F$211)</f>
        <v>0</v>
      </c>
      <c r="ED107" s="16">
        <f ca="1">IF(ED4=PF최초인출,Assum!$F$210,('BS(Q)'!ED40&gt;0)*(MONTH(ED$4)=MONTH(Assum!$F$144))*Assum!$F$211)</f>
        <v>0</v>
      </c>
      <c r="EE107" s="16">
        <f ca="1">IF(EE4=PF최초인출,Assum!$F$210,('BS(Q)'!EE40&gt;0)*(MONTH(EE$4)=MONTH(Assum!$F$144))*Assum!$F$211)</f>
        <v>0</v>
      </c>
      <c r="EF107" s="16">
        <f ca="1">IF(EF4=PF최초인출,Assum!$F$210,('BS(Q)'!EF40&gt;0)*(MONTH(EF$4)=MONTH(Assum!$F$144))*Assum!$F$211)</f>
        <v>0</v>
      </c>
      <c r="EG107" s="16">
        <f ca="1">IF(EG4=PF최초인출,Assum!$F$210,('BS(Q)'!EG40&gt;0)*(MONTH(EG$4)=MONTH(Assum!$F$144))*Assum!$F$211)</f>
        <v>0</v>
      </c>
      <c r="EH107" s="16">
        <f ca="1">IF(EH4=PF최초인출,Assum!$F$210,('BS(Q)'!EH40&gt;0)*(MONTH(EH$4)=MONTH(Assum!$F$144))*Assum!$F$211)</f>
        <v>0</v>
      </c>
      <c r="EI107" s="16">
        <f ca="1">IF(EI4=PF최초인출,Assum!$F$210,('BS(Q)'!EI40&gt;0)*(MONTH(EI$4)=MONTH(Assum!$F$144))*Assum!$F$211)</f>
        <v>0</v>
      </c>
      <c r="EJ107" s="16">
        <f ca="1">IF(EJ4=PF최초인출,Assum!$F$210,('BS(Q)'!EJ40&gt;0)*(MONTH(EJ$4)=MONTH(Assum!$F$144))*Assum!$F$211)</f>
        <v>0</v>
      </c>
      <c r="EK107" s="16">
        <f ca="1">IF(EK4=PF최초인출,Assum!$F$210,('BS(Q)'!EK40&gt;0)*(MONTH(EK$4)=MONTH(Assum!$F$144))*Assum!$F$211)</f>
        <v>0</v>
      </c>
      <c r="EL107" s="16">
        <f ca="1">IF(EL4=PF최초인출,Assum!$F$210,('BS(Q)'!EL40&gt;0)*(MONTH(EL$4)=MONTH(Assum!$F$144))*Assum!$F$211)</f>
        <v>0</v>
      </c>
      <c r="EM107" s="16">
        <f ca="1">IF(EM4=PF최초인출,Assum!$F$210,('BS(Q)'!EM40&gt;0)*(MONTH(EM$4)=MONTH(Assum!$F$144))*Assum!$F$211)</f>
        <v>0</v>
      </c>
      <c r="EN107" s="16">
        <f ca="1">IF(EN4=PF최초인출,Assum!$F$210,('BS(Q)'!EN40&gt;0)*(MONTH(EN$4)=MONTH(Assum!$F$144))*Assum!$F$211)</f>
        <v>0</v>
      </c>
      <c r="EO107" s="16">
        <f ca="1">IF(EO4=PF최초인출,Assum!$F$210,('BS(Q)'!EO40&gt;0)*(MONTH(EO$4)=MONTH(Assum!$F$144))*Assum!$F$211)</f>
        <v>0</v>
      </c>
      <c r="EP107" s="16">
        <f ca="1">IF(EP4=PF최초인출,Assum!$F$210,('BS(Q)'!EP40&gt;0)*(MONTH(EP$4)=MONTH(Assum!$F$144))*Assum!$F$211)</f>
        <v>0</v>
      </c>
    </row>
    <row r="108" spans="2:146" s="15" customFormat="1" ht="14.1" customHeight="1">
      <c r="B108" s="605"/>
      <c r="C108" s="617"/>
      <c r="D108" s="320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6"/>
    </row>
    <row r="109" spans="2:146" s="15" customFormat="1" ht="14.1" customHeight="1">
      <c r="B109" s="618" t="s">
        <v>332</v>
      </c>
      <c r="C109" s="619"/>
      <c r="D109" s="620" t="s">
        <v>97</v>
      </c>
      <c r="E109" s="621">
        <f ca="1">SUM(G109:EP109)</f>
        <v>1411.284337654818</v>
      </c>
      <c r="F109" s="621"/>
      <c r="G109" s="621"/>
      <c r="H109" s="621"/>
      <c r="I109" s="621"/>
      <c r="J109" s="621"/>
      <c r="K109" s="621">
        <f ca="1">SUM(K96,K98,K105,K107)</f>
        <v>0</v>
      </c>
      <c r="L109" s="621">
        <f t="shared" ref="L109:BW109" ca="1" si="275">SUM(L96,L98,L105,L107)</f>
        <v>973.99344678151863</v>
      </c>
      <c r="M109" s="621">
        <f t="shared" ca="1" si="275"/>
        <v>17.045175732548724</v>
      </c>
      <c r="N109" s="621">
        <f t="shared" ca="1" si="275"/>
        <v>11.330802735690851</v>
      </c>
      <c r="O109" s="621">
        <f t="shared" ca="1" si="275"/>
        <v>23.019659655444034</v>
      </c>
      <c r="P109" s="621">
        <f t="shared" ca="1" si="275"/>
        <v>49.025797603335597</v>
      </c>
      <c r="Q109" s="621">
        <f t="shared" ca="1" si="275"/>
        <v>16.86945514628021</v>
      </c>
      <c r="R109" s="621">
        <f t="shared" ca="1" si="275"/>
        <v>0</v>
      </c>
      <c r="S109" s="621">
        <f t="shared" ca="1" si="275"/>
        <v>0</v>
      </c>
      <c r="T109" s="621">
        <f t="shared" ca="1" si="275"/>
        <v>20</v>
      </c>
      <c r="U109" s="621">
        <f t="shared" ca="1" si="275"/>
        <v>0</v>
      </c>
      <c r="V109" s="621">
        <f t="shared" ca="1" si="275"/>
        <v>0</v>
      </c>
      <c r="W109" s="621">
        <f t="shared" ca="1" si="275"/>
        <v>0</v>
      </c>
      <c r="X109" s="621">
        <f t="shared" ca="1" si="275"/>
        <v>20</v>
      </c>
      <c r="Y109" s="621">
        <f t="shared" ca="1" si="275"/>
        <v>0</v>
      </c>
      <c r="Z109" s="621">
        <f t="shared" ca="1" si="275"/>
        <v>0</v>
      </c>
      <c r="AA109" s="621">
        <f t="shared" ca="1" si="275"/>
        <v>0</v>
      </c>
      <c r="AB109" s="621">
        <f t="shared" ca="1" si="275"/>
        <v>20</v>
      </c>
      <c r="AC109" s="621">
        <f t="shared" ca="1" si="275"/>
        <v>0</v>
      </c>
      <c r="AD109" s="621">
        <f t="shared" ca="1" si="275"/>
        <v>0</v>
      </c>
      <c r="AE109" s="621">
        <f t="shared" ca="1" si="275"/>
        <v>0</v>
      </c>
      <c r="AF109" s="621">
        <f t="shared" ca="1" si="275"/>
        <v>20</v>
      </c>
      <c r="AG109" s="621">
        <f t="shared" ca="1" si="275"/>
        <v>0</v>
      </c>
      <c r="AH109" s="621">
        <f t="shared" ca="1" si="275"/>
        <v>0</v>
      </c>
      <c r="AI109" s="621">
        <f t="shared" ca="1" si="275"/>
        <v>0</v>
      </c>
      <c r="AJ109" s="621">
        <f t="shared" ca="1" si="275"/>
        <v>20</v>
      </c>
      <c r="AK109" s="621">
        <f t="shared" ca="1" si="275"/>
        <v>0</v>
      </c>
      <c r="AL109" s="621">
        <f t="shared" ca="1" si="275"/>
        <v>0</v>
      </c>
      <c r="AM109" s="621">
        <f t="shared" ca="1" si="275"/>
        <v>0</v>
      </c>
      <c r="AN109" s="621">
        <f t="shared" ca="1" si="275"/>
        <v>20</v>
      </c>
      <c r="AO109" s="621">
        <f t="shared" ca="1" si="275"/>
        <v>0</v>
      </c>
      <c r="AP109" s="621">
        <f t="shared" ca="1" si="275"/>
        <v>0</v>
      </c>
      <c r="AQ109" s="621">
        <f t="shared" ca="1" si="275"/>
        <v>0</v>
      </c>
      <c r="AR109" s="621">
        <f t="shared" ca="1" si="275"/>
        <v>20</v>
      </c>
      <c r="AS109" s="621">
        <f t="shared" ca="1" si="275"/>
        <v>0</v>
      </c>
      <c r="AT109" s="621">
        <f t="shared" ca="1" si="275"/>
        <v>0</v>
      </c>
      <c r="AU109" s="621">
        <f t="shared" ca="1" si="275"/>
        <v>0</v>
      </c>
      <c r="AV109" s="621">
        <f t="shared" ca="1" si="275"/>
        <v>20</v>
      </c>
      <c r="AW109" s="621">
        <f t="shared" ca="1" si="275"/>
        <v>0</v>
      </c>
      <c r="AX109" s="621">
        <f t="shared" ca="1" si="275"/>
        <v>0</v>
      </c>
      <c r="AY109" s="621">
        <f t="shared" ca="1" si="275"/>
        <v>0</v>
      </c>
      <c r="AZ109" s="621">
        <f t="shared" ca="1" si="275"/>
        <v>20</v>
      </c>
      <c r="BA109" s="621">
        <f t="shared" ca="1" si="275"/>
        <v>0</v>
      </c>
      <c r="BB109" s="621">
        <f t="shared" ca="1" si="275"/>
        <v>0</v>
      </c>
      <c r="BC109" s="621">
        <f t="shared" ca="1" si="275"/>
        <v>0</v>
      </c>
      <c r="BD109" s="621">
        <f t="shared" ca="1" si="275"/>
        <v>20</v>
      </c>
      <c r="BE109" s="621">
        <f t="shared" ca="1" si="275"/>
        <v>0</v>
      </c>
      <c r="BF109" s="621">
        <f t="shared" ca="1" si="275"/>
        <v>0</v>
      </c>
      <c r="BG109" s="621">
        <f t="shared" ca="1" si="275"/>
        <v>0</v>
      </c>
      <c r="BH109" s="621">
        <f t="shared" ca="1" si="275"/>
        <v>20</v>
      </c>
      <c r="BI109" s="621">
        <f t="shared" ca="1" si="275"/>
        <v>0</v>
      </c>
      <c r="BJ109" s="621">
        <f t="shared" ca="1" si="275"/>
        <v>0</v>
      </c>
      <c r="BK109" s="621">
        <f t="shared" ca="1" si="275"/>
        <v>0</v>
      </c>
      <c r="BL109" s="621">
        <f t="shared" ca="1" si="275"/>
        <v>20</v>
      </c>
      <c r="BM109" s="621">
        <f t="shared" ca="1" si="275"/>
        <v>0</v>
      </c>
      <c r="BN109" s="621">
        <f t="shared" ca="1" si="275"/>
        <v>0</v>
      </c>
      <c r="BO109" s="621">
        <f t="shared" ca="1" si="275"/>
        <v>0</v>
      </c>
      <c r="BP109" s="621">
        <f t="shared" ca="1" si="275"/>
        <v>20</v>
      </c>
      <c r="BQ109" s="621">
        <f t="shared" ca="1" si="275"/>
        <v>0</v>
      </c>
      <c r="BR109" s="621">
        <f t="shared" ca="1" si="275"/>
        <v>0</v>
      </c>
      <c r="BS109" s="621">
        <f t="shared" ca="1" si="275"/>
        <v>0</v>
      </c>
      <c r="BT109" s="621">
        <f t="shared" ca="1" si="275"/>
        <v>20</v>
      </c>
      <c r="BU109" s="621">
        <f t="shared" ca="1" si="275"/>
        <v>0</v>
      </c>
      <c r="BV109" s="621">
        <f t="shared" ca="1" si="275"/>
        <v>0</v>
      </c>
      <c r="BW109" s="621">
        <f t="shared" ca="1" si="275"/>
        <v>0</v>
      </c>
      <c r="BX109" s="621">
        <f t="shared" ref="BX109:EI109" ca="1" si="276">SUM(BX96,BX98,BX105,BX107)</f>
        <v>20</v>
      </c>
      <c r="BY109" s="621">
        <f t="shared" ca="1" si="276"/>
        <v>0</v>
      </c>
      <c r="BZ109" s="621">
        <f t="shared" ca="1" si="276"/>
        <v>0</v>
      </c>
      <c r="CA109" s="621">
        <f t="shared" ca="1" si="276"/>
        <v>0</v>
      </c>
      <c r="CB109" s="621">
        <f t="shared" ca="1" si="276"/>
        <v>20</v>
      </c>
      <c r="CC109" s="621">
        <f t="shared" ca="1" si="276"/>
        <v>0</v>
      </c>
      <c r="CD109" s="621">
        <f t="shared" ca="1" si="276"/>
        <v>0</v>
      </c>
      <c r="CE109" s="621">
        <f t="shared" ca="1" si="276"/>
        <v>0</v>
      </c>
      <c r="CF109" s="621">
        <f t="shared" ca="1" si="276"/>
        <v>0</v>
      </c>
      <c r="CG109" s="621">
        <f t="shared" ca="1" si="276"/>
        <v>0</v>
      </c>
      <c r="CH109" s="621">
        <f t="shared" ca="1" si="276"/>
        <v>0</v>
      </c>
      <c r="CI109" s="621">
        <f t="shared" ca="1" si="276"/>
        <v>0</v>
      </c>
      <c r="CJ109" s="621">
        <f t="shared" ca="1" si="276"/>
        <v>0</v>
      </c>
      <c r="CK109" s="621">
        <f t="shared" ca="1" si="276"/>
        <v>0</v>
      </c>
      <c r="CL109" s="621">
        <f t="shared" ca="1" si="276"/>
        <v>0</v>
      </c>
      <c r="CM109" s="621">
        <f t="shared" ca="1" si="276"/>
        <v>0</v>
      </c>
      <c r="CN109" s="621">
        <f t="shared" ca="1" si="276"/>
        <v>0</v>
      </c>
      <c r="CO109" s="621">
        <f t="shared" ca="1" si="276"/>
        <v>0</v>
      </c>
      <c r="CP109" s="621">
        <f t="shared" ca="1" si="276"/>
        <v>0</v>
      </c>
      <c r="CQ109" s="621">
        <f t="shared" ca="1" si="276"/>
        <v>0</v>
      </c>
      <c r="CR109" s="621">
        <f t="shared" ca="1" si="276"/>
        <v>0</v>
      </c>
      <c r="CS109" s="621">
        <f t="shared" ca="1" si="276"/>
        <v>0</v>
      </c>
      <c r="CT109" s="621">
        <f t="shared" ca="1" si="276"/>
        <v>0</v>
      </c>
      <c r="CU109" s="621">
        <f t="shared" ca="1" si="276"/>
        <v>0</v>
      </c>
      <c r="CV109" s="621">
        <f t="shared" ca="1" si="276"/>
        <v>0</v>
      </c>
      <c r="CW109" s="621">
        <f t="shared" ca="1" si="276"/>
        <v>0</v>
      </c>
      <c r="CX109" s="621">
        <f t="shared" ca="1" si="276"/>
        <v>0</v>
      </c>
      <c r="CY109" s="621">
        <f t="shared" ca="1" si="276"/>
        <v>0</v>
      </c>
      <c r="CZ109" s="621">
        <f t="shared" ca="1" si="276"/>
        <v>0</v>
      </c>
      <c r="DA109" s="621">
        <f t="shared" ca="1" si="276"/>
        <v>0</v>
      </c>
      <c r="DB109" s="621">
        <f t="shared" ca="1" si="276"/>
        <v>0</v>
      </c>
      <c r="DC109" s="621">
        <f t="shared" ca="1" si="276"/>
        <v>0</v>
      </c>
      <c r="DD109" s="621">
        <f t="shared" ca="1" si="276"/>
        <v>0</v>
      </c>
      <c r="DE109" s="621">
        <f t="shared" ca="1" si="276"/>
        <v>0</v>
      </c>
      <c r="DF109" s="621">
        <f t="shared" ca="1" si="276"/>
        <v>0</v>
      </c>
      <c r="DG109" s="621">
        <f t="shared" ca="1" si="276"/>
        <v>0</v>
      </c>
      <c r="DH109" s="621">
        <f t="shared" ca="1" si="276"/>
        <v>0</v>
      </c>
      <c r="DI109" s="621">
        <f t="shared" ca="1" si="276"/>
        <v>0</v>
      </c>
      <c r="DJ109" s="621">
        <f t="shared" ca="1" si="276"/>
        <v>0</v>
      </c>
      <c r="DK109" s="621">
        <f t="shared" ca="1" si="276"/>
        <v>0</v>
      </c>
      <c r="DL109" s="621">
        <f t="shared" ca="1" si="276"/>
        <v>0</v>
      </c>
      <c r="DM109" s="621">
        <f t="shared" ca="1" si="276"/>
        <v>0</v>
      </c>
      <c r="DN109" s="621">
        <f t="shared" ca="1" si="276"/>
        <v>0</v>
      </c>
      <c r="DO109" s="621">
        <f t="shared" ca="1" si="276"/>
        <v>0</v>
      </c>
      <c r="DP109" s="621">
        <f t="shared" ca="1" si="276"/>
        <v>0</v>
      </c>
      <c r="DQ109" s="621">
        <f t="shared" ca="1" si="276"/>
        <v>0</v>
      </c>
      <c r="DR109" s="621">
        <f t="shared" ca="1" si="276"/>
        <v>0</v>
      </c>
      <c r="DS109" s="621">
        <f t="shared" ca="1" si="276"/>
        <v>0</v>
      </c>
      <c r="DT109" s="621">
        <f t="shared" ca="1" si="276"/>
        <v>0</v>
      </c>
      <c r="DU109" s="621">
        <f t="shared" ca="1" si="276"/>
        <v>0</v>
      </c>
      <c r="DV109" s="621">
        <f t="shared" ca="1" si="276"/>
        <v>0</v>
      </c>
      <c r="DW109" s="621">
        <f t="shared" ca="1" si="276"/>
        <v>0</v>
      </c>
      <c r="DX109" s="621">
        <f t="shared" ca="1" si="276"/>
        <v>0</v>
      </c>
      <c r="DY109" s="621">
        <f t="shared" ca="1" si="276"/>
        <v>0</v>
      </c>
      <c r="DZ109" s="621">
        <f t="shared" ca="1" si="276"/>
        <v>0</v>
      </c>
      <c r="EA109" s="621">
        <f t="shared" ca="1" si="276"/>
        <v>0</v>
      </c>
      <c r="EB109" s="621">
        <f t="shared" ca="1" si="276"/>
        <v>0</v>
      </c>
      <c r="EC109" s="621">
        <f t="shared" ca="1" si="276"/>
        <v>0</v>
      </c>
      <c r="ED109" s="621">
        <f t="shared" ca="1" si="276"/>
        <v>0</v>
      </c>
      <c r="EE109" s="621">
        <f t="shared" ca="1" si="276"/>
        <v>0</v>
      </c>
      <c r="EF109" s="621">
        <f t="shared" ca="1" si="276"/>
        <v>0</v>
      </c>
      <c r="EG109" s="621">
        <f t="shared" ca="1" si="276"/>
        <v>0</v>
      </c>
      <c r="EH109" s="621">
        <f t="shared" ca="1" si="276"/>
        <v>0</v>
      </c>
      <c r="EI109" s="621">
        <f t="shared" ca="1" si="276"/>
        <v>0</v>
      </c>
      <c r="EJ109" s="621">
        <f t="shared" ref="EJ109:EP109" ca="1" si="277">SUM(EJ96,EJ98,EJ105,EJ107)</f>
        <v>0</v>
      </c>
      <c r="EK109" s="621">
        <f t="shared" ca="1" si="277"/>
        <v>0</v>
      </c>
      <c r="EL109" s="621">
        <f t="shared" ca="1" si="277"/>
        <v>0</v>
      </c>
      <c r="EM109" s="621">
        <f t="shared" ca="1" si="277"/>
        <v>0</v>
      </c>
      <c r="EN109" s="621">
        <f t="shared" ca="1" si="277"/>
        <v>0</v>
      </c>
      <c r="EO109" s="621">
        <f t="shared" ca="1" si="277"/>
        <v>0</v>
      </c>
      <c r="EP109" s="621">
        <f t="shared" ca="1" si="277"/>
        <v>0</v>
      </c>
    </row>
    <row r="110" spans="2:146" s="15" customFormat="1" ht="14.1" customHeight="1">
      <c r="B110" s="53"/>
      <c r="C110" s="615"/>
      <c r="D110" s="6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</row>
    <row r="111" spans="2:146" s="34" customFormat="1" ht="14.1" customHeight="1">
      <c r="B111" s="605" t="s">
        <v>1273</v>
      </c>
      <c r="C111" s="670"/>
      <c r="D111" s="616" t="s">
        <v>97</v>
      </c>
      <c r="E111" s="214">
        <f ca="1">SUM(G111:EP111)</f>
        <v>1091.284337654818</v>
      </c>
      <c r="F111" s="214"/>
      <c r="G111" s="214"/>
      <c r="H111" s="214"/>
      <c r="I111" s="214"/>
      <c r="J111" s="214"/>
      <c r="K111" s="214">
        <f t="shared" ref="K111:Q111" ca="1" si="278">SUM(K112:K115)</f>
        <v>0</v>
      </c>
      <c r="L111" s="214">
        <f t="shared" ca="1" si="278"/>
        <v>973.99344678151863</v>
      </c>
      <c r="M111" s="214">
        <f t="shared" ca="1" si="278"/>
        <v>17.045175732548724</v>
      </c>
      <c r="N111" s="214">
        <f t="shared" ca="1" si="278"/>
        <v>11.330802735690851</v>
      </c>
      <c r="O111" s="214">
        <f t="shared" ca="1" si="278"/>
        <v>23.019659655444034</v>
      </c>
      <c r="P111" s="214">
        <f t="shared" ca="1" si="278"/>
        <v>49.025797603335597</v>
      </c>
      <c r="Q111" s="214">
        <f t="shared" ca="1" si="278"/>
        <v>16.86945514628021</v>
      </c>
      <c r="R111" s="214">
        <f t="shared" ref="R111:CC111" ca="1" si="279">SUM(R112:R115)</f>
        <v>0</v>
      </c>
      <c r="S111" s="214">
        <f t="shared" ca="1" si="279"/>
        <v>0</v>
      </c>
      <c r="T111" s="214">
        <f t="shared" ca="1" si="279"/>
        <v>0</v>
      </c>
      <c r="U111" s="214">
        <f t="shared" ca="1" si="279"/>
        <v>0</v>
      </c>
      <c r="V111" s="214">
        <f t="shared" ca="1" si="279"/>
        <v>0</v>
      </c>
      <c r="W111" s="214">
        <f t="shared" ca="1" si="279"/>
        <v>0</v>
      </c>
      <c r="X111" s="214">
        <f t="shared" ca="1" si="279"/>
        <v>0</v>
      </c>
      <c r="Y111" s="214">
        <f t="shared" ca="1" si="279"/>
        <v>0</v>
      </c>
      <c r="Z111" s="214">
        <f t="shared" ca="1" si="279"/>
        <v>0</v>
      </c>
      <c r="AA111" s="214">
        <f t="shared" ca="1" si="279"/>
        <v>0</v>
      </c>
      <c r="AB111" s="214">
        <f t="shared" ca="1" si="279"/>
        <v>0</v>
      </c>
      <c r="AC111" s="214">
        <f t="shared" ca="1" si="279"/>
        <v>0</v>
      </c>
      <c r="AD111" s="214">
        <f t="shared" ca="1" si="279"/>
        <v>0</v>
      </c>
      <c r="AE111" s="214">
        <f t="shared" ca="1" si="279"/>
        <v>0</v>
      </c>
      <c r="AF111" s="214">
        <f t="shared" ca="1" si="279"/>
        <v>0</v>
      </c>
      <c r="AG111" s="214">
        <f t="shared" ca="1" si="279"/>
        <v>0</v>
      </c>
      <c r="AH111" s="214">
        <f t="shared" ca="1" si="279"/>
        <v>0</v>
      </c>
      <c r="AI111" s="214">
        <f t="shared" ca="1" si="279"/>
        <v>0</v>
      </c>
      <c r="AJ111" s="214">
        <f t="shared" ca="1" si="279"/>
        <v>0</v>
      </c>
      <c r="AK111" s="214">
        <f t="shared" ca="1" si="279"/>
        <v>0</v>
      </c>
      <c r="AL111" s="214">
        <f t="shared" ca="1" si="279"/>
        <v>0</v>
      </c>
      <c r="AM111" s="214">
        <f t="shared" ca="1" si="279"/>
        <v>0</v>
      </c>
      <c r="AN111" s="214">
        <f t="shared" ca="1" si="279"/>
        <v>0</v>
      </c>
      <c r="AO111" s="214">
        <f t="shared" ca="1" si="279"/>
        <v>0</v>
      </c>
      <c r="AP111" s="214">
        <f t="shared" ca="1" si="279"/>
        <v>0</v>
      </c>
      <c r="AQ111" s="214">
        <f t="shared" ca="1" si="279"/>
        <v>0</v>
      </c>
      <c r="AR111" s="214">
        <f t="shared" ca="1" si="279"/>
        <v>0</v>
      </c>
      <c r="AS111" s="214">
        <f t="shared" ca="1" si="279"/>
        <v>0</v>
      </c>
      <c r="AT111" s="214">
        <f t="shared" ca="1" si="279"/>
        <v>0</v>
      </c>
      <c r="AU111" s="214">
        <f t="shared" ca="1" si="279"/>
        <v>0</v>
      </c>
      <c r="AV111" s="214">
        <f t="shared" ca="1" si="279"/>
        <v>0</v>
      </c>
      <c r="AW111" s="214">
        <f t="shared" ca="1" si="279"/>
        <v>0</v>
      </c>
      <c r="AX111" s="214">
        <f t="shared" ca="1" si="279"/>
        <v>0</v>
      </c>
      <c r="AY111" s="214">
        <f t="shared" ca="1" si="279"/>
        <v>0</v>
      </c>
      <c r="AZ111" s="214">
        <f t="shared" ca="1" si="279"/>
        <v>0</v>
      </c>
      <c r="BA111" s="214">
        <f t="shared" ca="1" si="279"/>
        <v>0</v>
      </c>
      <c r="BB111" s="214">
        <f t="shared" ca="1" si="279"/>
        <v>0</v>
      </c>
      <c r="BC111" s="214">
        <f t="shared" ca="1" si="279"/>
        <v>0</v>
      </c>
      <c r="BD111" s="214">
        <f t="shared" ca="1" si="279"/>
        <v>0</v>
      </c>
      <c r="BE111" s="214">
        <f t="shared" ca="1" si="279"/>
        <v>0</v>
      </c>
      <c r="BF111" s="214">
        <f t="shared" ca="1" si="279"/>
        <v>0</v>
      </c>
      <c r="BG111" s="214">
        <f t="shared" ca="1" si="279"/>
        <v>0</v>
      </c>
      <c r="BH111" s="214">
        <f t="shared" ca="1" si="279"/>
        <v>0</v>
      </c>
      <c r="BI111" s="214">
        <f t="shared" ca="1" si="279"/>
        <v>0</v>
      </c>
      <c r="BJ111" s="214">
        <f t="shared" ca="1" si="279"/>
        <v>0</v>
      </c>
      <c r="BK111" s="214">
        <f t="shared" ca="1" si="279"/>
        <v>0</v>
      </c>
      <c r="BL111" s="214">
        <f t="shared" ca="1" si="279"/>
        <v>0</v>
      </c>
      <c r="BM111" s="214">
        <f t="shared" ca="1" si="279"/>
        <v>0</v>
      </c>
      <c r="BN111" s="214">
        <f t="shared" ca="1" si="279"/>
        <v>0</v>
      </c>
      <c r="BO111" s="214">
        <f t="shared" ca="1" si="279"/>
        <v>0</v>
      </c>
      <c r="BP111" s="214">
        <f t="shared" ca="1" si="279"/>
        <v>0</v>
      </c>
      <c r="BQ111" s="214">
        <f t="shared" ca="1" si="279"/>
        <v>0</v>
      </c>
      <c r="BR111" s="214">
        <f t="shared" ca="1" si="279"/>
        <v>0</v>
      </c>
      <c r="BS111" s="214">
        <f t="shared" ca="1" si="279"/>
        <v>0</v>
      </c>
      <c r="BT111" s="214">
        <f t="shared" ca="1" si="279"/>
        <v>0</v>
      </c>
      <c r="BU111" s="214">
        <f t="shared" ca="1" si="279"/>
        <v>0</v>
      </c>
      <c r="BV111" s="214">
        <f t="shared" ca="1" si="279"/>
        <v>0</v>
      </c>
      <c r="BW111" s="214">
        <f t="shared" ca="1" si="279"/>
        <v>0</v>
      </c>
      <c r="BX111" s="214">
        <f t="shared" ca="1" si="279"/>
        <v>0</v>
      </c>
      <c r="BY111" s="214">
        <f t="shared" ca="1" si="279"/>
        <v>0</v>
      </c>
      <c r="BZ111" s="214">
        <f t="shared" ca="1" si="279"/>
        <v>0</v>
      </c>
      <c r="CA111" s="214">
        <f t="shared" ca="1" si="279"/>
        <v>0</v>
      </c>
      <c r="CB111" s="214">
        <f t="shared" ca="1" si="279"/>
        <v>0</v>
      </c>
      <c r="CC111" s="214">
        <f t="shared" ca="1" si="279"/>
        <v>0</v>
      </c>
      <c r="CD111" s="214">
        <f t="shared" ref="CD111:EO111" ca="1" si="280">SUM(CD112:CD115)</f>
        <v>0</v>
      </c>
      <c r="CE111" s="214">
        <f t="shared" ca="1" si="280"/>
        <v>0</v>
      </c>
      <c r="CF111" s="214">
        <f t="shared" ca="1" si="280"/>
        <v>0</v>
      </c>
      <c r="CG111" s="214">
        <f t="shared" ca="1" si="280"/>
        <v>0</v>
      </c>
      <c r="CH111" s="214">
        <f t="shared" ca="1" si="280"/>
        <v>0</v>
      </c>
      <c r="CI111" s="214">
        <f t="shared" ca="1" si="280"/>
        <v>0</v>
      </c>
      <c r="CJ111" s="214">
        <f t="shared" ca="1" si="280"/>
        <v>0</v>
      </c>
      <c r="CK111" s="214">
        <f t="shared" ca="1" si="280"/>
        <v>0</v>
      </c>
      <c r="CL111" s="214">
        <f t="shared" ca="1" si="280"/>
        <v>0</v>
      </c>
      <c r="CM111" s="214">
        <f t="shared" ca="1" si="280"/>
        <v>0</v>
      </c>
      <c r="CN111" s="214">
        <f t="shared" ca="1" si="280"/>
        <v>0</v>
      </c>
      <c r="CO111" s="214">
        <f t="shared" ca="1" si="280"/>
        <v>0</v>
      </c>
      <c r="CP111" s="214">
        <f t="shared" ca="1" si="280"/>
        <v>0</v>
      </c>
      <c r="CQ111" s="214">
        <f t="shared" ca="1" si="280"/>
        <v>0</v>
      </c>
      <c r="CR111" s="214">
        <f t="shared" ca="1" si="280"/>
        <v>0</v>
      </c>
      <c r="CS111" s="214">
        <f t="shared" ca="1" si="280"/>
        <v>0</v>
      </c>
      <c r="CT111" s="214">
        <f t="shared" ca="1" si="280"/>
        <v>0</v>
      </c>
      <c r="CU111" s="214">
        <f t="shared" ca="1" si="280"/>
        <v>0</v>
      </c>
      <c r="CV111" s="214">
        <f t="shared" ca="1" si="280"/>
        <v>0</v>
      </c>
      <c r="CW111" s="214">
        <f t="shared" ca="1" si="280"/>
        <v>0</v>
      </c>
      <c r="CX111" s="214">
        <f t="shared" ca="1" si="280"/>
        <v>0</v>
      </c>
      <c r="CY111" s="214">
        <f t="shared" ca="1" si="280"/>
        <v>0</v>
      </c>
      <c r="CZ111" s="214">
        <f t="shared" ca="1" si="280"/>
        <v>0</v>
      </c>
      <c r="DA111" s="214">
        <f t="shared" ca="1" si="280"/>
        <v>0</v>
      </c>
      <c r="DB111" s="214">
        <f t="shared" ca="1" si="280"/>
        <v>0</v>
      </c>
      <c r="DC111" s="214">
        <f t="shared" ca="1" si="280"/>
        <v>0</v>
      </c>
      <c r="DD111" s="214">
        <f t="shared" ca="1" si="280"/>
        <v>0</v>
      </c>
      <c r="DE111" s="214">
        <f t="shared" ca="1" si="280"/>
        <v>0</v>
      </c>
      <c r="DF111" s="214">
        <f t="shared" ca="1" si="280"/>
        <v>0</v>
      </c>
      <c r="DG111" s="214">
        <f t="shared" ca="1" si="280"/>
        <v>0</v>
      </c>
      <c r="DH111" s="214">
        <f t="shared" ca="1" si="280"/>
        <v>0</v>
      </c>
      <c r="DI111" s="214">
        <f t="shared" ca="1" si="280"/>
        <v>0</v>
      </c>
      <c r="DJ111" s="214">
        <f t="shared" ca="1" si="280"/>
        <v>0</v>
      </c>
      <c r="DK111" s="214">
        <f t="shared" ca="1" si="280"/>
        <v>0</v>
      </c>
      <c r="DL111" s="214">
        <f t="shared" ca="1" si="280"/>
        <v>0</v>
      </c>
      <c r="DM111" s="214">
        <f t="shared" ca="1" si="280"/>
        <v>0</v>
      </c>
      <c r="DN111" s="214">
        <f t="shared" ca="1" si="280"/>
        <v>0</v>
      </c>
      <c r="DO111" s="214">
        <f t="shared" ca="1" si="280"/>
        <v>0</v>
      </c>
      <c r="DP111" s="214">
        <f t="shared" ca="1" si="280"/>
        <v>0</v>
      </c>
      <c r="DQ111" s="214">
        <f t="shared" ca="1" si="280"/>
        <v>0</v>
      </c>
      <c r="DR111" s="214">
        <f t="shared" ca="1" si="280"/>
        <v>0</v>
      </c>
      <c r="DS111" s="214">
        <f t="shared" ca="1" si="280"/>
        <v>0</v>
      </c>
      <c r="DT111" s="214">
        <f t="shared" ca="1" si="280"/>
        <v>0</v>
      </c>
      <c r="DU111" s="214">
        <f t="shared" ca="1" si="280"/>
        <v>0</v>
      </c>
      <c r="DV111" s="214">
        <f t="shared" ca="1" si="280"/>
        <v>0</v>
      </c>
      <c r="DW111" s="214">
        <f t="shared" ca="1" si="280"/>
        <v>0</v>
      </c>
      <c r="DX111" s="214">
        <f t="shared" ca="1" si="280"/>
        <v>0</v>
      </c>
      <c r="DY111" s="214">
        <f t="shared" ca="1" si="280"/>
        <v>0</v>
      </c>
      <c r="DZ111" s="214">
        <f t="shared" ca="1" si="280"/>
        <v>0</v>
      </c>
      <c r="EA111" s="214">
        <f t="shared" ca="1" si="280"/>
        <v>0</v>
      </c>
      <c r="EB111" s="214">
        <f t="shared" ca="1" si="280"/>
        <v>0</v>
      </c>
      <c r="EC111" s="214">
        <f t="shared" ca="1" si="280"/>
        <v>0</v>
      </c>
      <c r="ED111" s="214">
        <f t="shared" ca="1" si="280"/>
        <v>0</v>
      </c>
      <c r="EE111" s="214">
        <f t="shared" ca="1" si="280"/>
        <v>0</v>
      </c>
      <c r="EF111" s="214">
        <f t="shared" ca="1" si="280"/>
        <v>0</v>
      </c>
      <c r="EG111" s="214">
        <f t="shared" ca="1" si="280"/>
        <v>0</v>
      </c>
      <c r="EH111" s="214">
        <f t="shared" ca="1" si="280"/>
        <v>0</v>
      </c>
      <c r="EI111" s="214">
        <f t="shared" ca="1" si="280"/>
        <v>0</v>
      </c>
      <c r="EJ111" s="214">
        <f t="shared" ca="1" si="280"/>
        <v>0</v>
      </c>
      <c r="EK111" s="214">
        <f t="shared" ca="1" si="280"/>
        <v>0</v>
      </c>
      <c r="EL111" s="214">
        <f t="shared" ca="1" si="280"/>
        <v>0</v>
      </c>
      <c r="EM111" s="214">
        <f t="shared" ca="1" si="280"/>
        <v>0</v>
      </c>
      <c r="EN111" s="214">
        <f t="shared" ca="1" si="280"/>
        <v>0</v>
      </c>
      <c r="EO111" s="214">
        <f t="shared" ca="1" si="280"/>
        <v>0</v>
      </c>
      <c r="EP111" s="214">
        <f t="shared" ref="EP111" ca="1" si="281">SUM(EP112:EP115)</f>
        <v>0</v>
      </c>
    </row>
    <row r="112" spans="2:146" s="15" customFormat="1" ht="14.1" customHeight="1">
      <c r="B112" s="20" t="s">
        <v>333</v>
      </c>
      <c r="C112" s="319"/>
      <c r="D112" s="616" t="s">
        <v>97</v>
      </c>
      <c r="E112" s="16">
        <f ca="1">SUM(G112:EP112)</f>
        <v>900</v>
      </c>
      <c r="F112" s="16"/>
      <c r="G112" s="16"/>
      <c r="H112" s="16"/>
      <c r="I112" s="16"/>
      <c r="J112" s="16"/>
      <c r="K112" s="16">
        <f t="shared" ref="K112:AO112" ca="1" si="282">K96*(K$6&gt;0)</f>
        <v>0</v>
      </c>
      <c r="L112" s="16">
        <f t="shared" ca="1" si="282"/>
        <v>900</v>
      </c>
      <c r="M112" s="16">
        <f t="shared" ca="1" si="282"/>
        <v>0</v>
      </c>
      <c r="N112" s="16">
        <f t="shared" ca="1" si="282"/>
        <v>0</v>
      </c>
      <c r="O112" s="16">
        <f t="shared" ca="1" si="282"/>
        <v>0</v>
      </c>
      <c r="P112" s="16">
        <f t="shared" ca="1" si="282"/>
        <v>0</v>
      </c>
      <c r="Q112" s="16">
        <f t="shared" ca="1" si="282"/>
        <v>0</v>
      </c>
      <c r="R112" s="16">
        <f t="shared" ca="1" si="282"/>
        <v>0</v>
      </c>
      <c r="S112" s="16">
        <f t="shared" ca="1" si="282"/>
        <v>0</v>
      </c>
      <c r="T112" s="16">
        <f t="shared" ca="1" si="282"/>
        <v>0</v>
      </c>
      <c r="U112" s="16">
        <f t="shared" ca="1" si="282"/>
        <v>0</v>
      </c>
      <c r="V112" s="16">
        <f t="shared" ca="1" si="282"/>
        <v>0</v>
      </c>
      <c r="W112" s="16">
        <f t="shared" ca="1" si="282"/>
        <v>0</v>
      </c>
      <c r="X112" s="16">
        <f t="shared" ca="1" si="282"/>
        <v>0</v>
      </c>
      <c r="Y112" s="16">
        <f t="shared" ca="1" si="282"/>
        <v>0</v>
      </c>
      <c r="Z112" s="16">
        <f t="shared" ca="1" si="282"/>
        <v>0</v>
      </c>
      <c r="AA112" s="16">
        <f t="shared" ca="1" si="282"/>
        <v>0</v>
      </c>
      <c r="AB112" s="16">
        <f t="shared" ca="1" si="282"/>
        <v>0</v>
      </c>
      <c r="AC112" s="16">
        <f t="shared" ca="1" si="282"/>
        <v>0</v>
      </c>
      <c r="AD112" s="16">
        <f t="shared" ca="1" si="282"/>
        <v>0</v>
      </c>
      <c r="AE112" s="16">
        <f t="shared" ca="1" si="282"/>
        <v>0</v>
      </c>
      <c r="AF112" s="16">
        <f t="shared" ca="1" si="282"/>
        <v>0</v>
      </c>
      <c r="AG112" s="16">
        <f t="shared" ca="1" si="282"/>
        <v>0</v>
      </c>
      <c r="AH112" s="16">
        <f t="shared" ca="1" si="282"/>
        <v>0</v>
      </c>
      <c r="AI112" s="16">
        <f t="shared" ca="1" si="282"/>
        <v>0</v>
      </c>
      <c r="AJ112" s="16">
        <f t="shared" ca="1" si="282"/>
        <v>0</v>
      </c>
      <c r="AK112" s="16">
        <f t="shared" ca="1" si="282"/>
        <v>0</v>
      </c>
      <c r="AL112" s="16">
        <f t="shared" ca="1" si="282"/>
        <v>0</v>
      </c>
      <c r="AM112" s="16">
        <f t="shared" ca="1" si="282"/>
        <v>0</v>
      </c>
      <c r="AN112" s="16">
        <f t="shared" ca="1" si="282"/>
        <v>0</v>
      </c>
      <c r="AO112" s="16">
        <f t="shared" ca="1" si="282"/>
        <v>0</v>
      </c>
      <c r="AP112" s="16">
        <f t="shared" ref="AP112:BU112" ca="1" si="283">AP96*(AP$6&gt;0)</f>
        <v>0</v>
      </c>
      <c r="AQ112" s="16">
        <f t="shared" ca="1" si="283"/>
        <v>0</v>
      </c>
      <c r="AR112" s="16">
        <f t="shared" ca="1" si="283"/>
        <v>0</v>
      </c>
      <c r="AS112" s="16">
        <f t="shared" ca="1" si="283"/>
        <v>0</v>
      </c>
      <c r="AT112" s="16">
        <f t="shared" ca="1" si="283"/>
        <v>0</v>
      </c>
      <c r="AU112" s="16">
        <f t="shared" ca="1" si="283"/>
        <v>0</v>
      </c>
      <c r="AV112" s="16">
        <f t="shared" ca="1" si="283"/>
        <v>0</v>
      </c>
      <c r="AW112" s="16">
        <f t="shared" ca="1" si="283"/>
        <v>0</v>
      </c>
      <c r="AX112" s="16">
        <f t="shared" ca="1" si="283"/>
        <v>0</v>
      </c>
      <c r="AY112" s="16">
        <f t="shared" ca="1" si="283"/>
        <v>0</v>
      </c>
      <c r="AZ112" s="16">
        <f t="shared" ca="1" si="283"/>
        <v>0</v>
      </c>
      <c r="BA112" s="16">
        <f t="shared" ca="1" si="283"/>
        <v>0</v>
      </c>
      <c r="BB112" s="16">
        <f t="shared" ca="1" si="283"/>
        <v>0</v>
      </c>
      <c r="BC112" s="16">
        <f t="shared" ca="1" si="283"/>
        <v>0</v>
      </c>
      <c r="BD112" s="16">
        <f t="shared" ca="1" si="283"/>
        <v>0</v>
      </c>
      <c r="BE112" s="16">
        <f t="shared" ca="1" si="283"/>
        <v>0</v>
      </c>
      <c r="BF112" s="16">
        <f t="shared" ca="1" si="283"/>
        <v>0</v>
      </c>
      <c r="BG112" s="16">
        <f t="shared" ca="1" si="283"/>
        <v>0</v>
      </c>
      <c r="BH112" s="16">
        <f t="shared" ca="1" si="283"/>
        <v>0</v>
      </c>
      <c r="BI112" s="16">
        <f t="shared" ca="1" si="283"/>
        <v>0</v>
      </c>
      <c r="BJ112" s="16">
        <f t="shared" ca="1" si="283"/>
        <v>0</v>
      </c>
      <c r="BK112" s="16">
        <f t="shared" ca="1" si="283"/>
        <v>0</v>
      </c>
      <c r="BL112" s="16">
        <f t="shared" ca="1" si="283"/>
        <v>0</v>
      </c>
      <c r="BM112" s="16">
        <f t="shared" ca="1" si="283"/>
        <v>0</v>
      </c>
      <c r="BN112" s="16">
        <f t="shared" ca="1" si="283"/>
        <v>0</v>
      </c>
      <c r="BO112" s="16">
        <f t="shared" ca="1" si="283"/>
        <v>0</v>
      </c>
      <c r="BP112" s="16">
        <f t="shared" ca="1" si="283"/>
        <v>0</v>
      </c>
      <c r="BQ112" s="16">
        <f t="shared" ca="1" si="283"/>
        <v>0</v>
      </c>
      <c r="BR112" s="16">
        <f t="shared" ca="1" si="283"/>
        <v>0</v>
      </c>
      <c r="BS112" s="16">
        <f t="shared" ca="1" si="283"/>
        <v>0</v>
      </c>
      <c r="BT112" s="16">
        <f t="shared" ca="1" si="283"/>
        <v>0</v>
      </c>
      <c r="BU112" s="16">
        <f t="shared" ca="1" si="283"/>
        <v>0</v>
      </c>
      <c r="BV112" s="16">
        <f t="shared" ref="BV112:DA112" ca="1" si="284">BV96*(BV$6&gt;0)</f>
        <v>0</v>
      </c>
      <c r="BW112" s="16">
        <f t="shared" ca="1" si="284"/>
        <v>0</v>
      </c>
      <c r="BX112" s="16">
        <f t="shared" ca="1" si="284"/>
        <v>0</v>
      </c>
      <c r="BY112" s="16">
        <f t="shared" ca="1" si="284"/>
        <v>0</v>
      </c>
      <c r="BZ112" s="16">
        <f t="shared" ca="1" si="284"/>
        <v>0</v>
      </c>
      <c r="CA112" s="16">
        <f t="shared" ca="1" si="284"/>
        <v>0</v>
      </c>
      <c r="CB112" s="16">
        <f t="shared" ca="1" si="284"/>
        <v>0</v>
      </c>
      <c r="CC112" s="16">
        <f t="shared" ca="1" si="284"/>
        <v>0</v>
      </c>
      <c r="CD112" s="16">
        <f t="shared" ca="1" si="284"/>
        <v>0</v>
      </c>
      <c r="CE112" s="16">
        <f t="shared" ca="1" si="284"/>
        <v>0</v>
      </c>
      <c r="CF112" s="16">
        <f t="shared" ca="1" si="284"/>
        <v>0</v>
      </c>
      <c r="CG112" s="16">
        <f t="shared" ca="1" si="284"/>
        <v>0</v>
      </c>
      <c r="CH112" s="16">
        <f t="shared" ca="1" si="284"/>
        <v>0</v>
      </c>
      <c r="CI112" s="16">
        <f t="shared" ca="1" si="284"/>
        <v>0</v>
      </c>
      <c r="CJ112" s="16">
        <f t="shared" ca="1" si="284"/>
        <v>0</v>
      </c>
      <c r="CK112" s="16">
        <f t="shared" ca="1" si="284"/>
        <v>0</v>
      </c>
      <c r="CL112" s="16">
        <f t="shared" ca="1" si="284"/>
        <v>0</v>
      </c>
      <c r="CM112" s="16">
        <f t="shared" ca="1" si="284"/>
        <v>0</v>
      </c>
      <c r="CN112" s="16">
        <f t="shared" ca="1" si="284"/>
        <v>0</v>
      </c>
      <c r="CO112" s="16">
        <f t="shared" ca="1" si="284"/>
        <v>0</v>
      </c>
      <c r="CP112" s="16">
        <f t="shared" ca="1" si="284"/>
        <v>0</v>
      </c>
      <c r="CQ112" s="16">
        <f t="shared" ca="1" si="284"/>
        <v>0</v>
      </c>
      <c r="CR112" s="16">
        <f t="shared" ca="1" si="284"/>
        <v>0</v>
      </c>
      <c r="CS112" s="16">
        <f t="shared" ca="1" si="284"/>
        <v>0</v>
      </c>
      <c r="CT112" s="16">
        <f t="shared" ca="1" si="284"/>
        <v>0</v>
      </c>
      <c r="CU112" s="16">
        <f t="shared" ca="1" si="284"/>
        <v>0</v>
      </c>
      <c r="CV112" s="16">
        <f t="shared" ca="1" si="284"/>
        <v>0</v>
      </c>
      <c r="CW112" s="16">
        <f t="shared" ca="1" si="284"/>
        <v>0</v>
      </c>
      <c r="CX112" s="16">
        <f t="shared" ca="1" si="284"/>
        <v>0</v>
      </c>
      <c r="CY112" s="16">
        <f t="shared" ca="1" si="284"/>
        <v>0</v>
      </c>
      <c r="CZ112" s="16">
        <f t="shared" ca="1" si="284"/>
        <v>0</v>
      </c>
      <c r="DA112" s="16">
        <f t="shared" ca="1" si="284"/>
        <v>0</v>
      </c>
      <c r="DB112" s="16">
        <f t="shared" ref="DB112:EG112" ca="1" si="285">DB96*(DB$6&gt;0)</f>
        <v>0</v>
      </c>
      <c r="DC112" s="16">
        <f t="shared" ca="1" si="285"/>
        <v>0</v>
      </c>
      <c r="DD112" s="16">
        <f t="shared" ca="1" si="285"/>
        <v>0</v>
      </c>
      <c r="DE112" s="16">
        <f t="shared" ca="1" si="285"/>
        <v>0</v>
      </c>
      <c r="DF112" s="16">
        <f t="shared" ca="1" si="285"/>
        <v>0</v>
      </c>
      <c r="DG112" s="16">
        <f t="shared" ca="1" si="285"/>
        <v>0</v>
      </c>
      <c r="DH112" s="16">
        <f t="shared" ca="1" si="285"/>
        <v>0</v>
      </c>
      <c r="DI112" s="16">
        <f t="shared" ca="1" si="285"/>
        <v>0</v>
      </c>
      <c r="DJ112" s="16">
        <f t="shared" ca="1" si="285"/>
        <v>0</v>
      </c>
      <c r="DK112" s="16">
        <f t="shared" ca="1" si="285"/>
        <v>0</v>
      </c>
      <c r="DL112" s="16">
        <f t="shared" ca="1" si="285"/>
        <v>0</v>
      </c>
      <c r="DM112" s="16">
        <f t="shared" ca="1" si="285"/>
        <v>0</v>
      </c>
      <c r="DN112" s="16">
        <f t="shared" ca="1" si="285"/>
        <v>0</v>
      </c>
      <c r="DO112" s="16">
        <f t="shared" ca="1" si="285"/>
        <v>0</v>
      </c>
      <c r="DP112" s="16">
        <f t="shared" ca="1" si="285"/>
        <v>0</v>
      </c>
      <c r="DQ112" s="16">
        <f t="shared" ca="1" si="285"/>
        <v>0</v>
      </c>
      <c r="DR112" s="16">
        <f t="shared" ca="1" si="285"/>
        <v>0</v>
      </c>
      <c r="DS112" s="16">
        <f t="shared" ca="1" si="285"/>
        <v>0</v>
      </c>
      <c r="DT112" s="16">
        <f t="shared" ca="1" si="285"/>
        <v>0</v>
      </c>
      <c r="DU112" s="16">
        <f t="shared" ca="1" si="285"/>
        <v>0</v>
      </c>
      <c r="DV112" s="16">
        <f t="shared" ca="1" si="285"/>
        <v>0</v>
      </c>
      <c r="DW112" s="16">
        <f t="shared" ca="1" si="285"/>
        <v>0</v>
      </c>
      <c r="DX112" s="16">
        <f t="shared" ca="1" si="285"/>
        <v>0</v>
      </c>
      <c r="DY112" s="16">
        <f t="shared" ca="1" si="285"/>
        <v>0</v>
      </c>
      <c r="DZ112" s="16">
        <f t="shared" ca="1" si="285"/>
        <v>0</v>
      </c>
      <c r="EA112" s="16">
        <f t="shared" ca="1" si="285"/>
        <v>0</v>
      </c>
      <c r="EB112" s="16">
        <f t="shared" ca="1" si="285"/>
        <v>0</v>
      </c>
      <c r="EC112" s="16">
        <f t="shared" ca="1" si="285"/>
        <v>0</v>
      </c>
      <c r="ED112" s="16">
        <f t="shared" ca="1" si="285"/>
        <v>0</v>
      </c>
      <c r="EE112" s="16">
        <f t="shared" ca="1" si="285"/>
        <v>0</v>
      </c>
      <c r="EF112" s="16">
        <f t="shared" ca="1" si="285"/>
        <v>0</v>
      </c>
      <c r="EG112" s="16">
        <f t="shared" ca="1" si="285"/>
        <v>0</v>
      </c>
      <c r="EH112" s="16">
        <f t="shared" ref="EH112:EP112" ca="1" si="286">EH96*(EH$6&gt;0)</f>
        <v>0</v>
      </c>
      <c r="EI112" s="16">
        <f t="shared" ca="1" si="286"/>
        <v>0</v>
      </c>
      <c r="EJ112" s="16">
        <f t="shared" ca="1" si="286"/>
        <v>0</v>
      </c>
      <c r="EK112" s="16">
        <f t="shared" ca="1" si="286"/>
        <v>0</v>
      </c>
      <c r="EL112" s="16">
        <f t="shared" ca="1" si="286"/>
        <v>0</v>
      </c>
      <c r="EM112" s="16">
        <f t="shared" ca="1" si="286"/>
        <v>0</v>
      </c>
      <c r="EN112" s="16">
        <f t="shared" ca="1" si="286"/>
        <v>0</v>
      </c>
      <c r="EO112" s="16">
        <f t="shared" ca="1" si="286"/>
        <v>0</v>
      </c>
      <c r="EP112" s="16">
        <f t="shared" ca="1" si="286"/>
        <v>0</v>
      </c>
    </row>
    <row r="113" spans="1:146" s="15" customFormat="1" ht="14.1" customHeight="1">
      <c r="B113" s="20" t="s">
        <v>334</v>
      </c>
      <c r="C113" s="319"/>
      <c r="D113" s="616" t="s">
        <v>97</v>
      </c>
      <c r="E113" s="16">
        <f ca="1">SUM(G113:EP113)</f>
        <v>106.28433765481807</v>
      </c>
      <c r="F113" s="16"/>
      <c r="G113" s="16"/>
      <c r="H113" s="16"/>
      <c r="I113" s="16"/>
      <c r="J113" s="16"/>
      <c r="K113" s="16">
        <f t="shared" ref="K113:AO113" ca="1" si="287">K98*(K$6&gt;0)</f>
        <v>0</v>
      </c>
      <c r="L113" s="16">
        <f t="shared" ca="1" si="287"/>
        <v>8.9934467815186547</v>
      </c>
      <c r="M113" s="16">
        <f t="shared" ca="1" si="287"/>
        <v>17.045175732548724</v>
      </c>
      <c r="N113" s="16">
        <f t="shared" ca="1" si="287"/>
        <v>11.330802735690851</v>
      </c>
      <c r="O113" s="16">
        <f t="shared" ca="1" si="287"/>
        <v>23.019659655444034</v>
      </c>
      <c r="P113" s="16">
        <f t="shared" ca="1" si="287"/>
        <v>29.025797603335597</v>
      </c>
      <c r="Q113" s="16">
        <f t="shared" ca="1" si="287"/>
        <v>16.86945514628021</v>
      </c>
      <c r="R113" s="16">
        <f t="shared" ca="1" si="287"/>
        <v>0</v>
      </c>
      <c r="S113" s="16">
        <f t="shared" ca="1" si="287"/>
        <v>0</v>
      </c>
      <c r="T113" s="16">
        <f t="shared" ca="1" si="287"/>
        <v>0</v>
      </c>
      <c r="U113" s="16">
        <f t="shared" ca="1" si="287"/>
        <v>0</v>
      </c>
      <c r="V113" s="16">
        <f t="shared" ca="1" si="287"/>
        <v>0</v>
      </c>
      <c r="W113" s="16">
        <f t="shared" ca="1" si="287"/>
        <v>0</v>
      </c>
      <c r="X113" s="16">
        <f t="shared" ca="1" si="287"/>
        <v>0</v>
      </c>
      <c r="Y113" s="16">
        <f t="shared" ca="1" si="287"/>
        <v>0</v>
      </c>
      <c r="Z113" s="16">
        <f t="shared" ca="1" si="287"/>
        <v>0</v>
      </c>
      <c r="AA113" s="16">
        <f t="shared" ca="1" si="287"/>
        <v>0</v>
      </c>
      <c r="AB113" s="16">
        <f t="shared" ca="1" si="287"/>
        <v>0</v>
      </c>
      <c r="AC113" s="16">
        <f t="shared" ca="1" si="287"/>
        <v>0</v>
      </c>
      <c r="AD113" s="16">
        <f t="shared" ca="1" si="287"/>
        <v>0</v>
      </c>
      <c r="AE113" s="16">
        <f t="shared" ca="1" si="287"/>
        <v>0</v>
      </c>
      <c r="AF113" s="16">
        <f t="shared" ca="1" si="287"/>
        <v>0</v>
      </c>
      <c r="AG113" s="16">
        <f t="shared" ca="1" si="287"/>
        <v>0</v>
      </c>
      <c r="AH113" s="16">
        <f t="shared" ca="1" si="287"/>
        <v>0</v>
      </c>
      <c r="AI113" s="16">
        <f t="shared" ca="1" si="287"/>
        <v>0</v>
      </c>
      <c r="AJ113" s="16">
        <f t="shared" ca="1" si="287"/>
        <v>0</v>
      </c>
      <c r="AK113" s="16">
        <f t="shared" ca="1" si="287"/>
        <v>0</v>
      </c>
      <c r="AL113" s="16">
        <f t="shared" ca="1" si="287"/>
        <v>0</v>
      </c>
      <c r="AM113" s="16">
        <f t="shared" ca="1" si="287"/>
        <v>0</v>
      </c>
      <c r="AN113" s="16">
        <f t="shared" ca="1" si="287"/>
        <v>0</v>
      </c>
      <c r="AO113" s="16">
        <f t="shared" ca="1" si="287"/>
        <v>0</v>
      </c>
      <c r="AP113" s="16">
        <f t="shared" ref="AP113:BU113" ca="1" si="288">AP98*(AP$6&gt;0)</f>
        <v>0</v>
      </c>
      <c r="AQ113" s="16">
        <f t="shared" ca="1" si="288"/>
        <v>0</v>
      </c>
      <c r="AR113" s="16">
        <f t="shared" ca="1" si="288"/>
        <v>0</v>
      </c>
      <c r="AS113" s="16">
        <f t="shared" ca="1" si="288"/>
        <v>0</v>
      </c>
      <c r="AT113" s="16">
        <f t="shared" ca="1" si="288"/>
        <v>0</v>
      </c>
      <c r="AU113" s="16">
        <f t="shared" ca="1" si="288"/>
        <v>0</v>
      </c>
      <c r="AV113" s="16">
        <f t="shared" ca="1" si="288"/>
        <v>0</v>
      </c>
      <c r="AW113" s="16">
        <f t="shared" ca="1" si="288"/>
        <v>0</v>
      </c>
      <c r="AX113" s="16">
        <f t="shared" ca="1" si="288"/>
        <v>0</v>
      </c>
      <c r="AY113" s="16">
        <f t="shared" ca="1" si="288"/>
        <v>0</v>
      </c>
      <c r="AZ113" s="16">
        <f t="shared" ca="1" si="288"/>
        <v>0</v>
      </c>
      <c r="BA113" s="16">
        <f t="shared" ca="1" si="288"/>
        <v>0</v>
      </c>
      <c r="BB113" s="16">
        <f t="shared" ca="1" si="288"/>
        <v>0</v>
      </c>
      <c r="BC113" s="16">
        <f t="shared" ca="1" si="288"/>
        <v>0</v>
      </c>
      <c r="BD113" s="16">
        <f t="shared" ca="1" si="288"/>
        <v>0</v>
      </c>
      <c r="BE113" s="16">
        <f t="shared" ca="1" si="288"/>
        <v>0</v>
      </c>
      <c r="BF113" s="16">
        <f t="shared" ca="1" si="288"/>
        <v>0</v>
      </c>
      <c r="BG113" s="16">
        <f t="shared" ca="1" si="288"/>
        <v>0</v>
      </c>
      <c r="BH113" s="16">
        <f t="shared" ca="1" si="288"/>
        <v>0</v>
      </c>
      <c r="BI113" s="16">
        <f t="shared" ca="1" si="288"/>
        <v>0</v>
      </c>
      <c r="BJ113" s="16">
        <f t="shared" ca="1" si="288"/>
        <v>0</v>
      </c>
      <c r="BK113" s="16">
        <f t="shared" ca="1" si="288"/>
        <v>0</v>
      </c>
      <c r="BL113" s="16">
        <f t="shared" ca="1" si="288"/>
        <v>0</v>
      </c>
      <c r="BM113" s="16">
        <f t="shared" ca="1" si="288"/>
        <v>0</v>
      </c>
      <c r="BN113" s="16">
        <f t="shared" ca="1" si="288"/>
        <v>0</v>
      </c>
      <c r="BO113" s="16">
        <f t="shared" ca="1" si="288"/>
        <v>0</v>
      </c>
      <c r="BP113" s="16">
        <f t="shared" ca="1" si="288"/>
        <v>0</v>
      </c>
      <c r="BQ113" s="16">
        <f t="shared" ca="1" si="288"/>
        <v>0</v>
      </c>
      <c r="BR113" s="16">
        <f t="shared" ca="1" si="288"/>
        <v>0</v>
      </c>
      <c r="BS113" s="16">
        <f t="shared" ca="1" si="288"/>
        <v>0</v>
      </c>
      <c r="BT113" s="16">
        <f t="shared" ca="1" si="288"/>
        <v>0</v>
      </c>
      <c r="BU113" s="16">
        <f t="shared" ca="1" si="288"/>
        <v>0</v>
      </c>
      <c r="BV113" s="16">
        <f t="shared" ref="BV113:DA113" ca="1" si="289">BV98*(BV$6&gt;0)</f>
        <v>0</v>
      </c>
      <c r="BW113" s="16">
        <f t="shared" ca="1" si="289"/>
        <v>0</v>
      </c>
      <c r="BX113" s="16">
        <f t="shared" ca="1" si="289"/>
        <v>0</v>
      </c>
      <c r="BY113" s="16">
        <f t="shared" ca="1" si="289"/>
        <v>0</v>
      </c>
      <c r="BZ113" s="16">
        <f t="shared" ca="1" si="289"/>
        <v>0</v>
      </c>
      <c r="CA113" s="16">
        <f t="shared" ca="1" si="289"/>
        <v>0</v>
      </c>
      <c r="CB113" s="16">
        <f t="shared" ca="1" si="289"/>
        <v>0</v>
      </c>
      <c r="CC113" s="16">
        <f t="shared" ca="1" si="289"/>
        <v>0</v>
      </c>
      <c r="CD113" s="16">
        <f t="shared" ca="1" si="289"/>
        <v>0</v>
      </c>
      <c r="CE113" s="16">
        <f t="shared" ca="1" si="289"/>
        <v>0</v>
      </c>
      <c r="CF113" s="16">
        <f t="shared" ca="1" si="289"/>
        <v>0</v>
      </c>
      <c r="CG113" s="16">
        <f t="shared" ca="1" si="289"/>
        <v>0</v>
      </c>
      <c r="CH113" s="16">
        <f t="shared" ca="1" si="289"/>
        <v>0</v>
      </c>
      <c r="CI113" s="16">
        <f t="shared" ca="1" si="289"/>
        <v>0</v>
      </c>
      <c r="CJ113" s="16">
        <f t="shared" ca="1" si="289"/>
        <v>0</v>
      </c>
      <c r="CK113" s="16">
        <f t="shared" ca="1" si="289"/>
        <v>0</v>
      </c>
      <c r="CL113" s="16">
        <f t="shared" ca="1" si="289"/>
        <v>0</v>
      </c>
      <c r="CM113" s="16">
        <f t="shared" ca="1" si="289"/>
        <v>0</v>
      </c>
      <c r="CN113" s="16">
        <f t="shared" ca="1" si="289"/>
        <v>0</v>
      </c>
      <c r="CO113" s="16">
        <f t="shared" ca="1" si="289"/>
        <v>0</v>
      </c>
      <c r="CP113" s="16">
        <f t="shared" ca="1" si="289"/>
        <v>0</v>
      </c>
      <c r="CQ113" s="16">
        <f t="shared" ca="1" si="289"/>
        <v>0</v>
      </c>
      <c r="CR113" s="16">
        <f t="shared" ca="1" si="289"/>
        <v>0</v>
      </c>
      <c r="CS113" s="16">
        <f t="shared" ca="1" si="289"/>
        <v>0</v>
      </c>
      <c r="CT113" s="16">
        <f t="shared" ca="1" si="289"/>
        <v>0</v>
      </c>
      <c r="CU113" s="16">
        <f t="shared" ca="1" si="289"/>
        <v>0</v>
      </c>
      <c r="CV113" s="16">
        <f t="shared" ca="1" si="289"/>
        <v>0</v>
      </c>
      <c r="CW113" s="16">
        <f t="shared" ca="1" si="289"/>
        <v>0</v>
      </c>
      <c r="CX113" s="16">
        <f t="shared" ca="1" si="289"/>
        <v>0</v>
      </c>
      <c r="CY113" s="16">
        <f t="shared" ca="1" si="289"/>
        <v>0</v>
      </c>
      <c r="CZ113" s="16">
        <f t="shared" ca="1" si="289"/>
        <v>0</v>
      </c>
      <c r="DA113" s="16">
        <f t="shared" ca="1" si="289"/>
        <v>0</v>
      </c>
      <c r="DB113" s="16">
        <f t="shared" ref="DB113:EG113" ca="1" si="290">DB98*(DB$6&gt;0)</f>
        <v>0</v>
      </c>
      <c r="DC113" s="16">
        <f t="shared" ca="1" si="290"/>
        <v>0</v>
      </c>
      <c r="DD113" s="16">
        <f t="shared" ca="1" si="290"/>
        <v>0</v>
      </c>
      <c r="DE113" s="16">
        <f t="shared" ca="1" si="290"/>
        <v>0</v>
      </c>
      <c r="DF113" s="16">
        <f t="shared" ca="1" si="290"/>
        <v>0</v>
      </c>
      <c r="DG113" s="16">
        <f t="shared" ca="1" si="290"/>
        <v>0</v>
      </c>
      <c r="DH113" s="16">
        <f t="shared" ca="1" si="290"/>
        <v>0</v>
      </c>
      <c r="DI113" s="16">
        <f t="shared" ca="1" si="290"/>
        <v>0</v>
      </c>
      <c r="DJ113" s="16">
        <f t="shared" ca="1" si="290"/>
        <v>0</v>
      </c>
      <c r="DK113" s="16">
        <f t="shared" ca="1" si="290"/>
        <v>0</v>
      </c>
      <c r="DL113" s="16">
        <f t="shared" ca="1" si="290"/>
        <v>0</v>
      </c>
      <c r="DM113" s="16">
        <f t="shared" ca="1" si="290"/>
        <v>0</v>
      </c>
      <c r="DN113" s="16">
        <f t="shared" ca="1" si="290"/>
        <v>0</v>
      </c>
      <c r="DO113" s="16">
        <f t="shared" ca="1" si="290"/>
        <v>0</v>
      </c>
      <c r="DP113" s="16">
        <f t="shared" ca="1" si="290"/>
        <v>0</v>
      </c>
      <c r="DQ113" s="16">
        <f t="shared" ca="1" si="290"/>
        <v>0</v>
      </c>
      <c r="DR113" s="16">
        <f t="shared" ca="1" si="290"/>
        <v>0</v>
      </c>
      <c r="DS113" s="16">
        <f t="shared" ca="1" si="290"/>
        <v>0</v>
      </c>
      <c r="DT113" s="16">
        <f t="shared" ca="1" si="290"/>
        <v>0</v>
      </c>
      <c r="DU113" s="16">
        <f t="shared" ca="1" si="290"/>
        <v>0</v>
      </c>
      <c r="DV113" s="16">
        <f t="shared" ca="1" si="290"/>
        <v>0</v>
      </c>
      <c r="DW113" s="16">
        <f t="shared" ca="1" si="290"/>
        <v>0</v>
      </c>
      <c r="DX113" s="16">
        <f t="shared" ca="1" si="290"/>
        <v>0</v>
      </c>
      <c r="DY113" s="16">
        <f t="shared" ca="1" si="290"/>
        <v>0</v>
      </c>
      <c r="DZ113" s="16">
        <f t="shared" ca="1" si="290"/>
        <v>0</v>
      </c>
      <c r="EA113" s="16">
        <f t="shared" ca="1" si="290"/>
        <v>0</v>
      </c>
      <c r="EB113" s="16">
        <f t="shared" ca="1" si="290"/>
        <v>0</v>
      </c>
      <c r="EC113" s="16">
        <f t="shared" ca="1" si="290"/>
        <v>0</v>
      </c>
      <c r="ED113" s="16">
        <f t="shared" ca="1" si="290"/>
        <v>0</v>
      </c>
      <c r="EE113" s="16">
        <f t="shared" ca="1" si="290"/>
        <v>0</v>
      </c>
      <c r="EF113" s="16">
        <f t="shared" ca="1" si="290"/>
        <v>0</v>
      </c>
      <c r="EG113" s="16">
        <f t="shared" ca="1" si="290"/>
        <v>0</v>
      </c>
      <c r="EH113" s="16">
        <f t="shared" ref="EH113:EP113" ca="1" si="291">EH98*(EH$6&gt;0)</f>
        <v>0</v>
      </c>
      <c r="EI113" s="16">
        <f t="shared" ca="1" si="291"/>
        <v>0</v>
      </c>
      <c r="EJ113" s="16">
        <f t="shared" ca="1" si="291"/>
        <v>0</v>
      </c>
      <c r="EK113" s="16">
        <f t="shared" ca="1" si="291"/>
        <v>0</v>
      </c>
      <c r="EL113" s="16">
        <f t="shared" ca="1" si="291"/>
        <v>0</v>
      </c>
      <c r="EM113" s="16">
        <f t="shared" ca="1" si="291"/>
        <v>0</v>
      </c>
      <c r="EN113" s="16">
        <f t="shared" ca="1" si="291"/>
        <v>0</v>
      </c>
      <c r="EO113" s="16">
        <f t="shared" ca="1" si="291"/>
        <v>0</v>
      </c>
      <c r="EP113" s="16">
        <f t="shared" ca="1" si="291"/>
        <v>0</v>
      </c>
    </row>
    <row r="114" spans="1:146" s="15" customFormat="1" ht="14.1" customHeight="1">
      <c r="B114" s="749" t="s">
        <v>1270</v>
      </c>
      <c r="C114" s="319"/>
      <c r="D114" s="616" t="s">
        <v>97</v>
      </c>
      <c r="E114" s="16">
        <f ca="1">SUM(G114:EP114)</f>
        <v>50</v>
      </c>
      <c r="F114" s="16"/>
      <c r="G114" s="16"/>
      <c r="H114" s="16"/>
      <c r="I114" s="16"/>
      <c r="J114" s="16"/>
      <c r="K114" s="16">
        <f ca="1">K105*(K$6&gt;0)</f>
        <v>0</v>
      </c>
      <c r="L114" s="16">
        <f t="shared" ref="L114:AE114" ca="1" si="292">L105*(L$6&gt;0)</f>
        <v>50</v>
      </c>
      <c r="M114" s="16">
        <f t="shared" ca="1" si="292"/>
        <v>0</v>
      </c>
      <c r="N114" s="16">
        <f t="shared" ca="1" si="292"/>
        <v>0</v>
      </c>
      <c r="O114" s="16">
        <f t="shared" ca="1" si="292"/>
        <v>0</v>
      </c>
      <c r="P114" s="16">
        <f t="shared" ca="1" si="292"/>
        <v>0</v>
      </c>
      <c r="Q114" s="16">
        <f t="shared" ca="1" si="292"/>
        <v>0</v>
      </c>
      <c r="R114" s="16">
        <f t="shared" ca="1" si="292"/>
        <v>0</v>
      </c>
      <c r="S114" s="16">
        <f t="shared" ca="1" si="292"/>
        <v>0</v>
      </c>
      <c r="T114" s="16">
        <f t="shared" ca="1" si="292"/>
        <v>0</v>
      </c>
      <c r="U114" s="16">
        <f t="shared" ca="1" si="292"/>
        <v>0</v>
      </c>
      <c r="V114" s="16">
        <f t="shared" si="292"/>
        <v>0</v>
      </c>
      <c r="W114" s="16">
        <f t="shared" si="292"/>
        <v>0</v>
      </c>
      <c r="X114" s="16">
        <f t="shared" si="292"/>
        <v>0</v>
      </c>
      <c r="Y114" s="16">
        <f t="shared" si="292"/>
        <v>0</v>
      </c>
      <c r="Z114" s="16">
        <f t="shared" si="292"/>
        <v>0</v>
      </c>
      <c r="AA114" s="16">
        <f t="shared" si="292"/>
        <v>0</v>
      </c>
      <c r="AB114" s="16">
        <f t="shared" si="292"/>
        <v>0</v>
      </c>
      <c r="AC114" s="16">
        <f t="shared" si="292"/>
        <v>0</v>
      </c>
      <c r="AD114" s="16">
        <f t="shared" si="292"/>
        <v>0</v>
      </c>
      <c r="AE114" s="16">
        <f t="shared" si="292"/>
        <v>0</v>
      </c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</row>
    <row r="115" spans="1:146" s="15" customFormat="1" ht="14.1" customHeight="1">
      <c r="B115" s="20" t="s">
        <v>335</v>
      </c>
      <c r="C115" s="319"/>
      <c r="D115" s="616" t="s">
        <v>97</v>
      </c>
      <c r="E115" s="16">
        <f ca="1">SUM(G115:EP115)</f>
        <v>35</v>
      </c>
      <c r="F115" s="16"/>
      <c r="G115" s="16"/>
      <c r="H115" s="16"/>
      <c r="I115" s="16"/>
      <c r="J115" s="16"/>
      <c r="K115" s="16">
        <f t="shared" ref="K115:AL115" ca="1" si="293">K107*(K$6&gt;0)</f>
        <v>0</v>
      </c>
      <c r="L115" s="16">
        <f t="shared" ca="1" si="293"/>
        <v>15</v>
      </c>
      <c r="M115" s="16">
        <f t="shared" ca="1" si="293"/>
        <v>0</v>
      </c>
      <c r="N115" s="16">
        <f t="shared" ca="1" si="293"/>
        <v>0</v>
      </c>
      <c r="O115" s="16">
        <f t="shared" ca="1" si="293"/>
        <v>0</v>
      </c>
      <c r="P115" s="16">
        <f t="shared" ca="1" si="293"/>
        <v>20</v>
      </c>
      <c r="Q115" s="16">
        <f t="shared" ca="1" si="293"/>
        <v>0</v>
      </c>
      <c r="R115" s="16">
        <f t="shared" ca="1" si="293"/>
        <v>0</v>
      </c>
      <c r="S115" s="16">
        <f t="shared" ca="1" si="293"/>
        <v>0</v>
      </c>
      <c r="T115" s="16">
        <f t="shared" ca="1" si="293"/>
        <v>0</v>
      </c>
      <c r="U115" s="16">
        <f t="shared" ca="1" si="293"/>
        <v>0</v>
      </c>
      <c r="V115" s="16">
        <f t="shared" ca="1" si="293"/>
        <v>0</v>
      </c>
      <c r="W115" s="16">
        <f t="shared" ca="1" si="293"/>
        <v>0</v>
      </c>
      <c r="X115" s="16">
        <f t="shared" ca="1" si="293"/>
        <v>0</v>
      </c>
      <c r="Y115" s="16">
        <f t="shared" ca="1" si="293"/>
        <v>0</v>
      </c>
      <c r="Z115" s="16">
        <f t="shared" ca="1" si="293"/>
        <v>0</v>
      </c>
      <c r="AA115" s="16">
        <f t="shared" ca="1" si="293"/>
        <v>0</v>
      </c>
      <c r="AB115" s="16">
        <f t="shared" ca="1" si="293"/>
        <v>0</v>
      </c>
      <c r="AC115" s="16">
        <f t="shared" ca="1" si="293"/>
        <v>0</v>
      </c>
      <c r="AD115" s="16">
        <f t="shared" ca="1" si="293"/>
        <v>0</v>
      </c>
      <c r="AE115" s="16">
        <f t="shared" ca="1" si="293"/>
        <v>0</v>
      </c>
      <c r="AF115" s="16">
        <f t="shared" ca="1" si="293"/>
        <v>0</v>
      </c>
      <c r="AG115" s="16">
        <f t="shared" ca="1" si="293"/>
        <v>0</v>
      </c>
      <c r="AH115" s="16">
        <f t="shared" ca="1" si="293"/>
        <v>0</v>
      </c>
      <c r="AI115" s="16">
        <f t="shared" ca="1" si="293"/>
        <v>0</v>
      </c>
      <c r="AJ115" s="16">
        <f t="shared" ca="1" si="293"/>
        <v>0</v>
      </c>
      <c r="AK115" s="16">
        <f t="shared" ca="1" si="293"/>
        <v>0</v>
      </c>
      <c r="AL115" s="16">
        <f t="shared" ca="1" si="293"/>
        <v>0</v>
      </c>
      <c r="AM115" s="16">
        <f t="shared" ref="AM115:BR115" ca="1" si="294">AM107*(AM$6&gt;0)</f>
        <v>0</v>
      </c>
      <c r="AN115" s="16">
        <f t="shared" ca="1" si="294"/>
        <v>0</v>
      </c>
      <c r="AO115" s="16">
        <f t="shared" ca="1" si="294"/>
        <v>0</v>
      </c>
      <c r="AP115" s="16">
        <f t="shared" ca="1" si="294"/>
        <v>0</v>
      </c>
      <c r="AQ115" s="16">
        <f t="shared" ca="1" si="294"/>
        <v>0</v>
      </c>
      <c r="AR115" s="16">
        <f t="shared" ca="1" si="294"/>
        <v>0</v>
      </c>
      <c r="AS115" s="16">
        <f t="shared" ca="1" si="294"/>
        <v>0</v>
      </c>
      <c r="AT115" s="16">
        <f t="shared" ca="1" si="294"/>
        <v>0</v>
      </c>
      <c r="AU115" s="16">
        <f t="shared" ca="1" si="294"/>
        <v>0</v>
      </c>
      <c r="AV115" s="16">
        <f t="shared" ca="1" si="294"/>
        <v>0</v>
      </c>
      <c r="AW115" s="16">
        <f t="shared" ca="1" si="294"/>
        <v>0</v>
      </c>
      <c r="AX115" s="16">
        <f t="shared" ca="1" si="294"/>
        <v>0</v>
      </c>
      <c r="AY115" s="16">
        <f t="shared" ca="1" si="294"/>
        <v>0</v>
      </c>
      <c r="AZ115" s="16">
        <f t="shared" ca="1" si="294"/>
        <v>0</v>
      </c>
      <c r="BA115" s="16">
        <f t="shared" ca="1" si="294"/>
        <v>0</v>
      </c>
      <c r="BB115" s="16">
        <f t="shared" ca="1" si="294"/>
        <v>0</v>
      </c>
      <c r="BC115" s="16">
        <f t="shared" ca="1" si="294"/>
        <v>0</v>
      </c>
      <c r="BD115" s="16">
        <f t="shared" ca="1" si="294"/>
        <v>0</v>
      </c>
      <c r="BE115" s="16">
        <f t="shared" ca="1" si="294"/>
        <v>0</v>
      </c>
      <c r="BF115" s="16">
        <f t="shared" ca="1" si="294"/>
        <v>0</v>
      </c>
      <c r="BG115" s="16">
        <f t="shared" ca="1" si="294"/>
        <v>0</v>
      </c>
      <c r="BH115" s="16">
        <f t="shared" ca="1" si="294"/>
        <v>0</v>
      </c>
      <c r="BI115" s="16">
        <f t="shared" ca="1" si="294"/>
        <v>0</v>
      </c>
      <c r="BJ115" s="16">
        <f t="shared" ca="1" si="294"/>
        <v>0</v>
      </c>
      <c r="BK115" s="16">
        <f t="shared" ca="1" si="294"/>
        <v>0</v>
      </c>
      <c r="BL115" s="16">
        <f t="shared" ca="1" si="294"/>
        <v>0</v>
      </c>
      <c r="BM115" s="16">
        <f t="shared" ca="1" si="294"/>
        <v>0</v>
      </c>
      <c r="BN115" s="16">
        <f t="shared" ca="1" si="294"/>
        <v>0</v>
      </c>
      <c r="BO115" s="16">
        <f t="shared" ca="1" si="294"/>
        <v>0</v>
      </c>
      <c r="BP115" s="16">
        <f t="shared" ca="1" si="294"/>
        <v>0</v>
      </c>
      <c r="BQ115" s="16">
        <f t="shared" ca="1" si="294"/>
        <v>0</v>
      </c>
      <c r="BR115" s="16">
        <f t="shared" ca="1" si="294"/>
        <v>0</v>
      </c>
      <c r="BS115" s="16">
        <f t="shared" ref="BS115:CX115" ca="1" si="295">BS107*(BS$6&gt;0)</f>
        <v>0</v>
      </c>
      <c r="BT115" s="16">
        <f t="shared" ca="1" si="295"/>
        <v>0</v>
      </c>
      <c r="BU115" s="16">
        <f t="shared" ca="1" si="295"/>
        <v>0</v>
      </c>
      <c r="BV115" s="16">
        <f t="shared" ca="1" si="295"/>
        <v>0</v>
      </c>
      <c r="BW115" s="16">
        <f t="shared" ca="1" si="295"/>
        <v>0</v>
      </c>
      <c r="BX115" s="16">
        <f t="shared" ca="1" si="295"/>
        <v>0</v>
      </c>
      <c r="BY115" s="16">
        <f t="shared" ca="1" si="295"/>
        <v>0</v>
      </c>
      <c r="BZ115" s="16">
        <f t="shared" ca="1" si="295"/>
        <v>0</v>
      </c>
      <c r="CA115" s="16">
        <f t="shared" ca="1" si="295"/>
        <v>0</v>
      </c>
      <c r="CB115" s="16">
        <f t="shared" ca="1" si="295"/>
        <v>0</v>
      </c>
      <c r="CC115" s="16">
        <f t="shared" ca="1" si="295"/>
        <v>0</v>
      </c>
      <c r="CD115" s="16">
        <f t="shared" ca="1" si="295"/>
        <v>0</v>
      </c>
      <c r="CE115" s="16">
        <f t="shared" ca="1" si="295"/>
        <v>0</v>
      </c>
      <c r="CF115" s="16">
        <f t="shared" ca="1" si="295"/>
        <v>0</v>
      </c>
      <c r="CG115" s="16">
        <f t="shared" ca="1" si="295"/>
        <v>0</v>
      </c>
      <c r="CH115" s="16">
        <f t="shared" ca="1" si="295"/>
        <v>0</v>
      </c>
      <c r="CI115" s="16">
        <f t="shared" ca="1" si="295"/>
        <v>0</v>
      </c>
      <c r="CJ115" s="16">
        <f t="shared" ca="1" si="295"/>
        <v>0</v>
      </c>
      <c r="CK115" s="16">
        <f t="shared" ca="1" si="295"/>
        <v>0</v>
      </c>
      <c r="CL115" s="16">
        <f t="shared" ca="1" si="295"/>
        <v>0</v>
      </c>
      <c r="CM115" s="16">
        <f t="shared" ca="1" si="295"/>
        <v>0</v>
      </c>
      <c r="CN115" s="16">
        <f t="shared" ca="1" si="295"/>
        <v>0</v>
      </c>
      <c r="CO115" s="16">
        <f t="shared" ca="1" si="295"/>
        <v>0</v>
      </c>
      <c r="CP115" s="16">
        <f t="shared" ca="1" si="295"/>
        <v>0</v>
      </c>
      <c r="CQ115" s="16">
        <f t="shared" ca="1" si="295"/>
        <v>0</v>
      </c>
      <c r="CR115" s="16">
        <f t="shared" ca="1" si="295"/>
        <v>0</v>
      </c>
      <c r="CS115" s="16">
        <f t="shared" ca="1" si="295"/>
        <v>0</v>
      </c>
      <c r="CT115" s="16">
        <f t="shared" ca="1" si="295"/>
        <v>0</v>
      </c>
      <c r="CU115" s="16">
        <f t="shared" ca="1" si="295"/>
        <v>0</v>
      </c>
      <c r="CV115" s="16">
        <f t="shared" ca="1" si="295"/>
        <v>0</v>
      </c>
      <c r="CW115" s="16">
        <f t="shared" ca="1" si="295"/>
        <v>0</v>
      </c>
      <c r="CX115" s="16">
        <f t="shared" ca="1" si="295"/>
        <v>0</v>
      </c>
      <c r="CY115" s="16">
        <f t="shared" ref="CY115:ED115" ca="1" si="296">CY107*(CY$6&gt;0)</f>
        <v>0</v>
      </c>
      <c r="CZ115" s="16">
        <f t="shared" ca="1" si="296"/>
        <v>0</v>
      </c>
      <c r="DA115" s="16">
        <f t="shared" ca="1" si="296"/>
        <v>0</v>
      </c>
      <c r="DB115" s="16">
        <f t="shared" ca="1" si="296"/>
        <v>0</v>
      </c>
      <c r="DC115" s="16">
        <f t="shared" ca="1" si="296"/>
        <v>0</v>
      </c>
      <c r="DD115" s="16">
        <f t="shared" ca="1" si="296"/>
        <v>0</v>
      </c>
      <c r="DE115" s="16">
        <f t="shared" ca="1" si="296"/>
        <v>0</v>
      </c>
      <c r="DF115" s="16">
        <f t="shared" ca="1" si="296"/>
        <v>0</v>
      </c>
      <c r="DG115" s="16">
        <f t="shared" ca="1" si="296"/>
        <v>0</v>
      </c>
      <c r="DH115" s="16">
        <f t="shared" ca="1" si="296"/>
        <v>0</v>
      </c>
      <c r="DI115" s="16">
        <f t="shared" ca="1" si="296"/>
        <v>0</v>
      </c>
      <c r="DJ115" s="16">
        <f t="shared" ca="1" si="296"/>
        <v>0</v>
      </c>
      <c r="DK115" s="16">
        <f t="shared" ca="1" si="296"/>
        <v>0</v>
      </c>
      <c r="DL115" s="16">
        <f t="shared" ca="1" si="296"/>
        <v>0</v>
      </c>
      <c r="DM115" s="16">
        <f t="shared" ca="1" si="296"/>
        <v>0</v>
      </c>
      <c r="DN115" s="16">
        <f t="shared" ca="1" si="296"/>
        <v>0</v>
      </c>
      <c r="DO115" s="16">
        <f t="shared" ca="1" si="296"/>
        <v>0</v>
      </c>
      <c r="DP115" s="16">
        <f t="shared" ca="1" si="296"/>
        <v>0</v>
      </c>
      <c r="DQ115" s="16">
        <f t="shared" ca="1" si="296"/>
        <v>0</v>
      </c>
      <c r="DR115" s="16">
        <f t="shared" ca="1" si="296"/>
        <v>0</v>
      </c>
      <c r="DS115" s="16">
        <f t="shared" ca="1" si="296"/>
        <v>0</v>
      </c>
      <c r="DT115" s="16">
        <f t="shared" ca="1" si="296"/>
        <v>0</v>
      </c>
      <c r="DU115" s="16">
        <f t="shared" ca="1" si="296"/>
        <v>0</v>
      </c>
      <c r="DV115" s="16">
        <f t="shared" ca="1" si="296"/>
        <v>0</v>
      </c>
      <c r="DW115" s="16">
        <f t="shared" ca="1" si="296"/>
        <v>0</v>
      </c>
      <c r="DX115" s="16">
        <f t="shared" ca="1" si="296"/>
        <v>0</v>
      </c>
      <c r="DY115" s="16">
        <f t="shared" ca="1" si="296"/>
        <v>0</v>
      </c>
      <c r="DZ115" s="16">
        <f t="shared" ca="1" si="296"/>
        <v>0</v>
      </c>
      <c r="EA115" s="16">
        <f t="shared" ca="1" si="296"/>
        <v>0</v>
      </c>
      <c r="EB115" s="16">
        <f t="shared" ca="1" si="296"/>
        <v>0</v>
      </c>
      <c r="EC115" s="16">
        <f t="shared" ca="1" si="296"/>
        <v>0</v>
      </c>
      <c r="ED115" s="16">
        <f t="shared" ca="1" si="296"/>
        <v>0</v>
      </c>
      <c r="EE115" s="16">
        <f t="shared" ref="EE115:EP115" ca="1" si="297">EE107*(EE$6&gt;0)</f>
        <v>0</v>
      </c>
      <c r="EF115" s="16">
        <f t="shared" ca="1" si="297"/>
        <v>0</v>
      </c>
      <c r="EG115" s="16">
        <f t="shared" ca="1" si="297"/>
        <v>0</v>
      </c>
      <c r="EH115" s="16">
        <f t="shared" ca="1" si="297"/>
        <v>0</v>
      </c>
      <c r="EI115" s="16">
        <f t="shared" ca="1" si="297"/>
        <v>0</v>
      </c>
      <c r="EJ115" s="16">
        <f t="shared" ca="1" si="297"/>
        <v>0</v>
      </c>
      <c r="EK115" s="16">
        <f t="shared" ca="1" si="297"/>
        <v>0</v>
      </c>
      <c r="EL115" s="16">
        <f t="shared" ca="1" si="297"/>
        <v>0</v>
      </c>
      <c r="EM115" s="16">
        <f t="shared" ca="1" si="297"/>
        <v>0</v>
      </c>
      <c r="EN115" s="16">
        <f t="shared" ca="1" si="297"/>
        <v>0</v>
      </c>
      <c r="EO115" s="16">
        <f t="shared" ca="1" si="297"/>
        <v>0</v>
      </c>
      <c r="EP115" s="16">
        <f t="shared" ca="1" si="297"/>
        <v>0</v>
      </c>
    </row>
    <row r="116" spans="1:146" s="15" customFormat="1" ht="14.1" customHeight="1">
      <c r="B116" s="20"/>
      <c r="C116" s="319"/>
      <c r="D116" s="6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</row>
    <row r="117" spans="1:146" s="34" customFormat="1" ht="14.1" customHeight="1">
      <c r="B117" s="605" t="s">
        <v>1274</v>
      </c>
      <c r="C117" s="671"/>
      <c r="D117" s="616" t="s">
        <v>97</v>
      </c>
      <c r="E117" s="214">
        <f ca="1">SUM(G117:EP117)</f>
        <v>320</v>
      </c>
      <c r="F117" s="214"/>
      <c r="G117" s="214"/>
      <c r="H117" s="214"/>
      <c r="I117" s="214"/>
      <c r="J117" s="214"/>
      <c r="K117" s="214">
        <f t="shared" ref="K117:Q117" ca="1" si="298">SUM(K118:K120)</f>
        <v>0</v>
      </c>
      <c r="L117" s="214">
        <f t="shared" ca="1" si="298"/>
        <v>0</v>
      </c>
      <c r="M117" s="214">
        <f t="shared" ca="1" si="298"/>
        <v>0</v>
      </c>
      <c r="N117" s="214">
        <f t="shared" ca="1" si="298"/>
        <v>0</v>
      </c>
      <c r="O117" s="214">
        <f t="shared" ca="1" si="298"/>
        <v>0</v>
      </c>
      <c r="P117" s="214">
        <f t="shared" ca="1" si="298"/>
        <v>0</v>
      </c>
      <c r="Q117" s="214">
        <f t="shared" ca="1" si="298"/>
        <v>0</v>
      </c>
      <c r="R117" s="214">
        <f t="shared" ref="R117:CC117" ca="1" si="299">SUM(R118:R120)</f>
        <v>0</v>
      </c>
      <c r="S117" s="214">
        <f t="shared" ca="1" si="299"/>
        <v>0</v>
      </c>
      <c r="T117" s="214">
        <f t="shared" ca="1" si="299"/>
        <v>20</v>
      </c>
      <c r="U117" s="214">
        <f t="shared" ca="1" si="299"/>
        <v>0</v>
      </c>
      <c r="V117" s="214">
        <f t="shared" ca="1" si="299"/>
        <v>0</v>
      </c>
      <c r="W117" s="214">
        <f t="shared" ca="1" si="299"/>
        <v>0</v>
      </c>
      <c r="X117" s="214">
        <f t="shared" ca="1" si="299"/>
        <v>20</v>
      </c>
      <c r="Y117" s="214">
        <f t="shared" ca="1" si="299"/>
        <v>0</v>
      </c>
      <c r="Z117" s="214">
        <f t="shared" ca="1" si="299"/>
        <v>0</v>
      </c>
      <c r="AA117" s="214">
        <f t="shared" ca="1" si="299"/>
        <v>0</v>
      </c>
      <c r="AB117" s="214">
        <f t="shared" ca="1" si="299"/>
        <v>20</v>
      </c>
      <c r="AC117" s="214">
        <f t="shared" ca="1" si="299"/>
        <v>0</v>
      </c>
      <c r="AD117" s="214">
        <f t="shared" ca="1" si="299"/>
        <v>0</v>
      </c>
      <c r="AE117" s="214">
        <f t="shared" ca="1" si="299"/>
        <v>0</v>
      </c>
      <c r="AF117" s="214">
        <f t="shared" ca="1" si="299"/>
        <v>20</v>
      </c>
      <c r="AG117" s="214">
        <f t="shared" ca="1" si="299"/>
        <v>0</v>
      </c>
      <c r="AH117" s="214">
        <f t="shared" ca="1" si="299"/>
        <v>0</v>
      </c>
      <c r="AI117" s="214">
        <f t="shared" ca="1" si="299"/>
        <v>0</v>
      </c>
      <c r="AJ117" s="214">
        <f t="shared" ca="1" si="299"/>
        <v>20</v>
      </c>
      <c r="AK117" s="214">
        <f t="shared" ca="1" si="299"/>
        <v>0</v>
      </c>
      <c r="AL117" s="214">
        <f t="shared" ca="1" si="299"/>
        <v>0</v>
      </c>
      <c r="AM117" s="214">
        <f t="shared" ca="1" si="299"/>
        <v>0</v>
      </c>
      <c r="AN117" s="214">
        <f t="shared" ca="1" si="299"/>
        <v>20</v>
      </c>
      <c r="AO117" s="214">
        <f t="shared" ca="1" si="299"/>
        <v>0</v>
      </c>
      <c r="AP117" s="214">
        <f t="shared" ca="1" si="299"/>
        <v>0</v>
      </c>
      <c r="AQ117" s="214">
        <f t="shared" ca="1" si="299"/>
        <v>0</v>
      </c>
      <c r="AR117" s="214">
        <f t="shared" ca="1" si="299"/>
        <v>20</v>
      </c>
      <c r="AS117" s="214">
        <f t="shared" ca="1" si="299"/>
        <v>0</v>
      </c>
      <c r="AT117" s="214">
        <f t="shared" ca="1" si="299"/>
        <v>0</v>
      </c>
      <c r="AU117" s="214">
        <f t="shared" ca="1" si="299"/>
        <v>0</v>
      </c>
      <c r="AV117" s="214">
        <f t="shared" ca="1" si="299"/>
        <v>20</v>
      </c>
      <c r="AW117" s="214">
        <f t="shared" ca="1" si="299"/>
        <v>0</v>
      </c>
      <c r="AX117" s="214">
        <f t="shared" ca="1" si="299"/>
        <v>0</v>
      </c>
      <c r="AY117" s="214">
        <f t="shared" ca="1" si="299"/>
        <v>0</v>
      </c>
      <c r="AZ117" s="214">
        <f t="shared" ca="1" si="299"/>
        <v>20</v>
      </c>
      <c r="BA117" s="214">
        <f t="shared" ca="1" si="299"/>
        <v>0</v>
      </c>
      <c r="BB117" s="214">
        <f t="shared" ca="1" si="299"/>
        <v>0</v>
      </c>
      <c r="BC117" s="214">
        <f t="shared" ca="1" si="299"/>
        <v>0</v>
      </c>
      <c r="BD117" s="214">
        <f t="shared" ca="1" si="299"/>
        <v>20</v>
      </c>
      <c r="BE117" s="214">
        <f t="shared" ca="1" si="299"/>
        <v>0</v>
      </c>
      <c r="BF117" s="214">
        <f t="shared" ca="1" si="299"/>
        <v>0</v>
      </c>
      <c r="BG117" s="214">
        <f t="shared" ca="1" si="299"/>
        <v>0</v>
      </c>
      <c r="BH117" s="214">
        <f t="shared" ca="1" si="299"/>
        <v>20</v>
      </c>
      <c r="BI117" s="214">
        <f t="shared" ca="1" si="299"/>
        <v>0</v>
      </c>
      <c r="BJ117" s="214">
        <f t="shared" ca="1" si="299"/>
        <v>0</v>
      </c>
      <c r="BK117" s="214">
        <f t="shared" ca="1" si="299"/>
        <v>0</v>
      </c>
      <c r="BL117" s="214">
        <f t="shared" ca="1" si="299"/>
        <v>20</v>
      </c>
      <c r="BM117" s="214">
        <f t="shared" ca="1" si="299"/>
        <v>0</v>
      </c>
      <c r="BN117" s="214">
        <f t="shared" ca="1" si="299"/>
        <v>0</v>
      </c>
      <c r="BO117" s="214">
        <f t="shared" ca="1" si="299"/>
        <v>0</v>
      </c>
      <c r="BP117" s="214">
        <f t="shared" ca="1" si="299"/>
        <v>20</v>
      </c>
      <c r="BQ117" s="214">
        <f t="shared" ca="1" si="299"/>
        <v>0</v>
      </c>
      <c r="BR117" s="214">
        <f t="shared" ca="1" si="299"/>
        <v>0</v>
      </c>
      <c r="BS117" s="214">
        <f t="shared" ca="1" si="299"/>
        <v>0</v>
      </c>
      <c r="BT117" s="214">
        <f t="shared" ca="1" si="299"/>
        <v>20</v>
      </c>
      <c r="BU117" s="214">
        <f t="shared" ca="1" si="299"/>
        <v>0</v>
      </c>
      <c r="BV117" s="214">
        <f t="shared" ca="1" si="299"/>
        <v>0</v>
      </c>
      <c r="BW117" s="214">
        <f t="shared" ca="1" si="299"/>
        <v>0</v>
      </c>
      <c r="BX117" s="214">
        <f t="shared" ca="1" si="299"/>
        <v>20</v>
      </c>
      <c r="BY117" s="214">
        <f t="shared" ca="1" si="299"/>
        <v>0</v>
      </c>
      <c r="BZ117" s="214">
        <f t="shared" ca="1" si="299"/>
        <v>0</v>
      </c>
      <c r="CA117" s="214">
        <f t="shared" ca="1" si="299"/>
        <v>0</v>
      </c>
      <c r="CB117" s="214">
        <f t="shared" ca="1" si="299"/>
        <v>20</v>
      </c>
      <c r="CC117" s="214">
        <f t="shared" ca="1" si="299"/>
        <v>0</v>
      </c>
      <c r="CD117" s="214">
        <f t="shared" ref="CD117:EO117" ca="1" si="300">SUM(CD118:CD120)</f>
        <v>0</v>
      </c>
      <c r="CE117" s="214">
        <f t="shared" ca="1" si="300"/>
        <v>0</v>
      </c>
      <c r="CF117" s="214">
        <f t="shared" ca="1" si="300"/>
        <v>0</v>
      </c>
      <c r="CG117" s="214">
        <f t="shared" ca="1" si="300"/>
        <v>0</v>
      </c>
      <c r="CH117" s="214">
        <f t="shared" ca="1" si="300"/>
        <v>0</v>
      </c>
      <c r="CI117" s="214">
        <f t="shared" ca="1" si="300"/>
        <v>0</v>
      </c>
      <c r="CJ117" s="214">
        <f t="shared" ca="1" si="300"/>
        <v>0</v>
      </c>
      <c r="CK117" s="214">
        <f t="shared" ca="1" si="300"/>
        <v>0</v>
      </c>
      <c r="CL117" s="214">
        <f t="shared" ca="1" si="300"/>
        <v>0</v>
      </c>
      <c r="CM117" s="214">
        <f t="shared" ca="1" si="300"/>
        <v>0</v>
      </c>
      <c r="CN117" s="214">
        <f t="shared" ca="1" si="300"/>
        <v>0</v>
      </c>
      <c r="CO117" s="214">
        <f t="shared" ca="1" si="300"/>
        <v>0</v>
      </c>
      <c r="CP117" s="214">
        <f t="shared" ca="1" si="300"/>
        <v>0</v>
      </c>
      <c r="CQ117" s="214">
        <f t="shared" ca="1" si="300"/>
        <v>0</v>
      </c>
      <c r="CR117" s="214">
        <f t="shared" ca="1" si="300"/>
        <v>0</v>
      </c>
      <c r="CS117" s="214">
        <f t="shared" ca="1" si="300"/>
        <v>0</v>
      </c>
      <c r="CT117" s="214">
        <f t="shared" ca="1" si="300"/>
        <v>0</v>
      </c>
      <c r="CU117" s="214">
        <f t="shared" ca="1" si="300"/>
        <v>0</v>
      </c>
      <c r="CV117" s="214">
        <f t="shared" ca="1" si="300"/>
        <v>0</v>
      </c>
      <c r="CW117" s="214">
        <f t="shared" ca="1" si="300"/>
        <v>0</v>
      </c>
      <c r="CX117" s="214">
        <f t="shared" ca="1" si="300"/>
        <v>0</v>
      </c>
      <c r="CY117" s="214">
        <f t="shared" ca="1" si="300"/>
        <v>0</v>
      </c>
      <c r="CZ117" s="214">
        <f t="shared" ca="1" si="300"/>
        <v>0</v>
      </c>
      <c r="DA117" s="214">
        <f t="shared" ca="1" si="300"/>
        <v>0</v>
      </c>
      <c r="DB117" s="214">
        <f t="shared" ca="1" si="300"/>
        <v>0</v>
      </c>
      <c r="DC117" s="214">
        <f t="shared" ca="1" si="300"/>
        <v>0</v>
      </c>
      <c r="DD117" s="214">
        <f t="shared" ca="1" si="300"/>
        <v>0</v>
      </c>
      <c r="DE117" s="214">
        <f t="shared" ca="1" si="300"/>
        <v>0</v>
      </c>
      <c r="DF117" s="214">
        <f t="shared" ca="1" si="300"/>
        <v>0</v>
      </c>
      <c r="DG117" s="214">
        <f t="shared" ca="1" si="300"/>
        <v>0</v>
      </c>
      <c r="DH117" s="214">
        <f t="shared" ca="1" si="300"/>
        <v>0</v>
      </c>
      <c r="DI117" s="214">
        <f t="shared" ca="1" si="300"/>
        <v>0</v>
      </c>
      <c r="DJ117" s="214">
        <f t="shared" ca="1" si="300"/>
        <v>0</v>
      </c>
      <c r="DK117" s="214">
        <f t="shared" ca="1" si="300"/>
        <v>0</v>
      </c>
      <c r="DL117" s="214">
        <f t="shared" ca="1" si="300"/>
        <v>0</v>
      </c>
      <c r="DM117" s="214">
        <f t="shared" ca="1" si="300"/>
        <v>0</v>
      </c>
      <c r="DN117" s="214">
        <f t="shared" ca="1" si="300"/>
        <v>0</v>
      </c>
      <c r="DO117" s="214">
        <f t="shared" ca="1" si="300"/>
        <v>0</v>
      </c>
      <c r="DP117" s="214">
        <f t="shared" ca="1" si="300"/>
        <v>0</v>
      </c>
      <c r="DQ117" s="214">
        <f t="shared" ca="1" si="300"/>
        <v>0</v>
      </c>
      <c r="DR117" s="214">
        <f t="shared" ca="1" si="300"/>
        <v>0</v>
      </c>
      <c r="DS117" s="214">
        <f t="shared" ca="1" si="300"/>
        <v>0</v>
      </c>
      <c r="DT117" s="214">
        <f t="shared" ca="1" si="300"/>
        <v>0</v>
      </c>
      <c r="DU117" s="214">
        <f t="shared" ca="1" si="300"/>
        <v>0</v>
      </c>
      <c r="DV117" s="214">
        <f t="shared" ca="1" si="300"/>
        <v>0</v>
      </c>
      <c r="DW117" s="214">
        <f t="shared" ca="1" si="300"/>
        <v>0</v>
      </c>
      <c r="DX117" s="214">
        <f t="shared" ca="1" si="300"/>
        <v>0</v>
      </c>
      <c r="DY117" s="214">
        <f t="shared" ca="1" si="300"/>
        <v>0</v>
      </c>
      <c r="DZ117" s="214">
        <f t="shared" ca="1" si="300"/>
        <v>0</v>
      </c>
      <c r="EA117" s="214">
        <f t="shared" ca="1" si="300"/>
        <v>0</v>
      </c>
      <c r="EB117" s="214">
        <f t="shared" ca="1" si="300"/>
        <v>0</v>
      </c>
      <c r="EC117" s="214">
        <f t="shared" ca="1" si="300"/>
        <v>0</v>
      </c>
      <c r="ED117" s="214">
        <f t="shared" ca="1" si="300"/>
        <v>0</v>
      </c>
      <c r="EE117" s="214">
        <f t="shared" ca="1" si="300"/>
        <v>0</v>
      </c>
      <c r="EF117" s="214">
        <f t="shared" ca="1" si="300"/>
        <v>0</v>
      </c>
      <c r="EG117" s="214">
        <f t="shared" ca="1" si="300"/>
        <v>0</v>
      </c>
      <c r="EH117" s="214">
        <f t="shared" ca="1" si="300"/>
        <v>0</v>
      </c>
      <c r="EI117" s="214">
        <f t="shared" ca="1" si="300"/>
        <v>0</v>
      </c>
      <c r="EJ117" s="214">
        <f t="shared" ca="1" si="300"/>
        <v>0</v>
      </c>
      <c r="EK117" s="214">
        <f t="shared" ca="1" si="300"/>
        <v>0</v>
      </c>
      <c r="EL117" s="214">
        <f t="shared" ca="1" si="300"/>
        <v>0</v>
      </c>
      <c r="EM117" s="214">
        <f t="shared" ca="1" si="300"/>
        <v>0</v>
      </c>
      <c r="EN117" s="214">
        <f t="shared" ca="1" si="300"/>
        <v>0</v>
      </c>
      <c r="EO117" s="214">
        <f t="shared" ca="1" si="300"/>
        <v>0</v>
      </c>
      <c r="EP117" s="214">
        <f t="shared" ref="EP117" ca="1" si="301">SUM(EP118:EP120)</f>
        <v>0</v>
      </c>
    </row>
    <row r="118" spans="1:146" s="15" customFormat="1" ht="14.1" customHeight="1">
      <c r="B118" s="20" t="s">
        <v>333</v>
      </c>
      <c r="C118" s="319"/>
      <c r="D118" s="616" t="s">
        <v>97</v>
      </c>
      <c r="E118" s="16">
        <f>SUM(G118:EP118)</f>
        <v>0</v>
      </c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  <c r="EF118" s="16"/>
      <c r="EG118" s="16"/>
      <c r="EH118" s="16"/>
      <c r="EI118" s="16"/>
      <c r="EJ118" s="16"/>
      <c r="EK118" s="16"/>
      <c r="EL118" s="16"/>
      <c r="EM118" s="16"/>
      <c r="EN118" s="16"/>
      <c r="EO118" s="16"/>
      <c r="EP118" s="16"/>
    </row>
    <row r="119" spans="1:146" s="15" customFormat="1" ht="14.1" customHeight="1">
      <c r="B119" s="20" t="s">
        <v>334</v>
      </c>
      <c r="C119" s="319"/>
      <c r="D119" s="616" t="s">
        <v>97</v>
      </c>
      <c r="E119" s="16">
        <f>SUM(G119:EP119)</f>
        <v>0</v>
      </c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6"/>
    </row>
    <row r="120" spans="1:146" s="15" customFormat="1" ht="14.1" customHeight="1">
      <c r="B120" s="20" t="s">
        <v>335</v>
      </c>
      <c r="C120" s="319"/>
      <c r="D120" s="616" t="s">
        <v>97</v>
      </c>
      <c r="E120" s="16">
        <f ca="1">SUM(G120:EP120)</f>
        <v>320</v>
      </c>
      <c r="F120" s="16"/>
      <c r="G120" s="16"/>
      <c r="H120" s="16"/>
      <c r="I120" s="16"/>
      <c r="J120" s="16"/>
      <c r="K120" s="16">
        <f t="shared" ref="K120:AL120" ca="1" si="302">K107-K115</f>
        <v>0</v>
      </c>
      <c r="L120" s="16">
        <f t="shared" ca="1" si="302"/>
        <v>0</v>
      </c>
      <c r="M120" s="16">
        <f t="shared" ca="1" si="302"/>
        <v>0</v>
      </c>
      <c r="N120" s="16">
        <f t="shared" ca="1" si="302"/>
        <v>0</v>
      </c>
      <c r="O120" s="16">
        <f t="shared" ca="1" si="302"/>
        <v>0</v>
      </c>
      <c r="P120" s="16">
        <f t="shared" ca="1" si="302"/>
        <v>0</v>
      </c>
      <c r="Q120" s="16">
        <f t="shared" ca="1" si="302"/>
        <v>0</v>
      </c>
      <c r="R120" s="16">
        <f t="shared" ca="1" si="302"/>
        <v>0</v>
      </c>
      <c r="S120" s="16">
        <f t="shared" ca="1" si="302"/>
        <v>0</v>
      </c>
      <c r="T120" s="16">
        <f t="shared" ca="1" si="302"/>
        <v>20</v>
      </c>
      <c r="U120" s="16">
        <f t="shared" ca="1" si="302"/>
        <v>0</v>
      </c>
      <c r="V120" s="16">
        <f t="shared" ca="1" si="302"/>
        <v>0</v>
      </c>
      <c r="W120" s="16">
        <f t="shared" ca="1" si="302"/>
        <v>0</v>
      </c>
      <c r="X120" s="16">
        <f t="shared" ca="1" si="302"/>
        <v>20</v>
      </c>
      <c r="Y120" s="16">
        <f t="shared" ca="1" si="302"/>
        <v>0</v>
      </c>
      <c r="Z120" s="16">
        <f t="shared" ca="1" si="302"/>
        <v>0</v>
      </c>
      <c r="AA120" s="16">
        <f t="shared" ca="1" si="302"/>
        <v>0</v>
      </c>
      <c r="AB120" s="16">
        <f t="shared" ca="1" si="302"/>
        <v>20</v>
      </c>
      <c r="AC120" s="16">
        <f t="shared" ca="1" si="302"/>
        <v>0</v>
      </c>
      <c r="AD120" s="16">
        <f t="shared" ca="1" si="302"/>
        <v>0</v>
      </c>
      <c r="AE120" s="16">
        <f t="shared" ca="1" si="302"/>
        <v>0</v>
      </c>
      <c r="AF120" s="16">
        <f t="shared" ca="1" si="302"/>
        <v>20</v>
      </c>
      <c r="AG120" s="16">
        <f t="shared" ca="1" si="302"/>
        <v>0</v>
      </c>
      <c r="AH120" s="16">
        <f t="shared" ca="1" si="302"/>
        <v>0</v>
      </c>
      <c r="AI120" s="16">
        <f t="shared" ca="1" si="302"/>
        <v>0</v>
      </c>
      <c r="AJ120" s="16">
        <f t="shared" ca="1" si="302"/>
        <v>20</v>
      </c>
      <c r="AK120" s="16">
        <f t="shared" ca="1" si="302"/>
        <v>0</v>
      </c>
      <c r="AL120" s="16">
        <f t="shared" ca="1" si="302"/>
        <v>0</v>
      </c>
      <c r="AM120" s="16">
        <f t="shared" ref="AM120:BR120" ca="1" si="303">AM107-AM115</f>
        <v>0</v>
      </c>
      <c r="AN120" s="16">
        <f t="shared" ca="1" si="303"/>
        <v>20</v>
      </c>
      <c r="AO120" s="16">
        <f t="shared" ca="1" si="303"/>
        <v>0</v>
      </c>
      <c r="AP120" s="16">
        <f t="shared" ca="1" si="303"/>
        <v>0</v>
      </c>
      <c r="AQ120" s="16">
        <f t="shared" ca="1" si="303"/>
        <v>0</v>
      </c>
      <c r="AR120" s="16">
        <f t="shared" ca="1" si="303"/>
        <v>20</v>
      </c>
      <c r="AS120" s="16">
        <f t="shared" ca="1" si="303"/>
        <v>0</v>
      </c>
      <c r="AT120" s="16">
        <f t="shared" ca="1" si="303"/>
        <v>0</v>
      </c>
      <c r="AU120" s="16">
        <f t="shared" ca="1" si="303"/>
        <v>0</v>
      </c>
      <c r="AV120" s="16">
        <f t="shared" ca="1" si="303"/>
        <v>20</v>
      </c>
      <c r="AW120" s="16">
        <f t="shared" ca="1" si="303"/>
        <v>0</v>
      </c>
      <c r="AX120" s="16">
        <f t="shared" ca="1" si="303"/>
        <v>0</v>
      </c>
      <c r="AY120" s="16">
        <f t="shared" ca="1" si="303"/>
        <v>0</v>
      </c>
      <c r="AZ120" s="16">
        <f t="shared" ca="1" si="303"/>
        <v>20</v>
      </c>
      <c r="BA120" s="16">
        <f t="shared" ca="1" si="303"/>
        <v>0</v>
      </c>
      <c r="BB120" s="16">
        <f t="shared" ca="1" si="303"/>
        <v>0</v>
      </c>
      <c r="BC120" s="16">
        <f t="shared" ca="1" si="303"/>
        <v>0</v>
      </c>
      <c r="BD120" s="16">
        <f t="shared" ca="1" si="303"/>
        <v>20</v>
      </c>
      <c r="BE120" s="16">
        <f t="shared" ca="1" si="303"/>
        <v>0</v>
      </c>
      <c r="BF120" s="16">
        <f t="shared" ca="1" si="303"/>
        <v>0</v>
      </c>
      <c r="BG120" s="16">
        <f t="shared" ca="1" si="303"/>
        <v>0</v>
      </c>
      <c r="BH120" s="16">
        <f t="shared" ca="1" si="303"/>
        <v>20</v>
      </c>
      <c r="BI120" s="16">
        <f t="shared" ca="1" si="303"/>
        <v>0</v>
      </c>
      <c r="BJ120" s="16">
        <f t="shared" ca="1" si="303"/>
        <v>0</v>
      </c>
      <c r="BK120" s="16">
        <f t="shared" ca="1" si="303"/>
        <v>0</v>
      </c>
      <c r="BL120" s="16">
        <f t="shared" ca="1" si="303"/>
        <v>20</v>
      </c>
      <c r="BM120" s="16">
        <f t="shared" ca="1" si="303"/>
        <v>0</v>
      </c>
      <c r="BN120" s="16">
        <f t="shared" ca="1" si="303"/>
        <v>0</v>
      </c>
      <c r="BO120" s="16">
        <f t="shared" ca="1" si="303"/>
        <v>0</v>
      </c>
      <c r="BP120" s="16">
        <f t="shared" ca="1" si="303"/>
        <v>20</v>
      </c>
      <c r="BQ120" s="16">
        <f t="shared" ca="1" si="303"/>
        <v>0</v>
      </c>
      <c r="BR120" s="16">
        <f t="shared" ca="1" si="303"/>
        <v>0</v>
      </c>
      <c r="BS120" s="16">
        <f t="shared" ref="BS120:CX120" ca="1" si="304">BS107-BS115</f>
        <v>0</v>
      </c>
      <c r="BT120" s="16">
        <f t="shared" ca="1" si="304"/>
        <v>20</v>
      </c>
      <c r="BU120" s="16">
        <f t="shared" ca="1" si="304"/>
        <v>0</v>
      </c>
      <c r="BV120" s="16">
        <f t="shared" ca="1" si="304"/>
        <v>0</v>
      </c>
      <c r="BW120" s="16">
        <f t="shared" ca="1" si="304"/>
        <v>0</v>
      </c>
      <c r="BX120" s="16">
        <f t="shared" ca="1" si="304"/>
        <v>20</v>
      </c>
      <c r="BY120" s="16">
        <f t="shared" ca="1" si="304"/>
        <v>0</v>
      </c>
      <c r="BZ120" s="16">
        <f t="shared" ca="1" si="304"/>
        <v>0</v>
      </c>
      <c r="CA120" s="16">
        <f t="shared" ca="1" si="304"/>
        <v>0</v>
      </c>
      <c r="CB120" s="16">
        <f t="shared" ca="1" si="304"/>
        <v>20</v>
      </c>
      <c r="CC120" s="16">
        <f t="shared" ca="1" si="304"/>
        <v>0</v>
      </c>
      <c r="CD120" s="16">
        <f t="shared" ca="1" si="304"/>
        <v>0</v>
      </c>
      <c r="CE120" s="16">
        <f t="shared" ca="1" si="304"/>
        <v>0</v>
      </c>
      <c r="CF120" s="16">
        <f t="shared" ca="1" si="304"/>
        <v>0</v>
      </c>
      <c r="CG120" s="16">
        <f t="shared" ca="1" si="304"/>
        <v>0</v>
      </c>
      <c r="CH120" s="16">
        <f t="shared" ca="1" si="304"/>
        <v>0</v>
      </c>
      <c r="CI120" s="16">
        <f t="shared" ca="1" si="304"/>
        <v>0</v>
      </c>
      <c r="CJ120" s="16">
        <f t="shared" ca="1" si="304"/>
        <v>0</v>
      </c>
      <c r="CK120" s="16">
        <f t="shared" ca="1" si="304"/>
        <v>0</v>
      </c>
      <c r="CL120" s="16">
        <f t="shared" ca="1" si="304"/>
        <v>0</v>
      </c>
      <c r="CM120" s="16">
        <f t="shared" ca="1" si="304"/>
        <v>0</v>
      </c>
      <c r="CN120" s="16">
        <f t="shared" ca="1" si="304"/>
        <v>0</v>
      </c>
      <c r="CO120" s="16">
        <f t="shared" ca="1" si="304"/>
        <v>0</v>
      </c>
      <c r="CP120" s="16">
        <f t="shared" ca="1" si="304"/>
        <v>0</v>
      </c>
      <c r="CQ120" s="16">
        <f t="shared" ca="1" si="304"/>
        <v>0</v>
      </c>
      <c r="CR120" s="16">
        <f t="shared" ca="1" si="304"/>
        <v>0</v>
      </c>
      <c r="CS120" s="16">
        <f t="shared" ca="1" si="304"/>
        <v>0</v>
      </c>
      <c r="CT120" s="16">
        <f t="shared" ca="1" si="304"/>
        <v>0</v>
      </c>
      <c r="CU120" s="16">
        <f t="shared" ca="1" si="304"/>
        <v>0</v>
      </c>
      <c r="CV120" s="16">
        <f t="shared" ca="1" si="304"/>
        <v>0</v>
      </c>
      <c r="CW120" s="16">
        <f t="shared" ca="1" si="304"/>
        <v>0</v>
      </c>
      <c r="CX120" s="16">
        <f t="shared" ca="1" si="304"/>
        <v>0</v>
      </c>
      <c r="CY120" s="16">
        <f t="shared" ref="CY120:ED120" ca="1" si="305">CY107-CY115</f>
        <v>0</v>
      </c>
      <c r="CZ120" s="16">
        <f t="shared" ca="1" si="305"/>
        <v>0</v>
      </c>
      <c r="DA120" s="16">
        <f t="shared" ca="1" si="305"/>
        <v>0</v>
      </c>
      <c r="DB120" s="16">
        <f t="shared" ca="1" si="305"/>
        <v>0</v>
      </c>
      <c r="DC120" s="16">
        <f t="shared" ca="1" si="305"/>
        <v>0</v>
      </c>
      <c r="DD120" s="16">
        <f t="shared" ca="1" si="305"/>
        <v>0</v>
      </c>
      <c r="DE120" s="16">
        <f t="shared" ca="1" si="305"/>
        <v>0</v>
      </c>
      <c r="DF120" s="16">
        <f t="shared" ca="1" si="305"/>
        <v>0</v>
      </c>
      <c r="DG120" s="16">
        <f t="shared" ca="1" si="305"/>
        <v>0</v>
      </c>
      <c r="DH120" s="16">
        <f t="shared" ca="1" si="305"/>
        <v>0</v>
      </c>
      <c r="DI120" s="16">
        <f t="shared" ca="1" si="305"/>
        <v>0</v>
      </c>
      <c r="DJ120" s="16">
        <f t="shared" ca="1" si="305"/>
        <v>0</v>
      </c>
      <c r="DK120" s="16">
        <f t="shared" ca="1" si="305"/>
        <v>0</v>
      </c>
      <c r="DL120" s="16">
        <f t="shared" ca="1" si="305"/>
        <v>0</v>
      </c>
      <c r="DM120" s="16">
        <f t="shared" ca="1" si="305"/>
        <v>0</v>
      </c>
      <c r="DN120" s="16">
        <f t="shared" ca="1" si="305"/>
        <v>0</v>
      </c>
      <c r="DO120" s="16">
        <f t="shared" ca="1" si="305"/>
        <v>0</v>
      </c>
      <c r="DP120" s="16">
        <f t="shared" ca="1" si="305"/>
        <v>0</v>
      </c>
      <c r="DQ120" s="16">
        <f t="shared" ca="1" si="305"/>
        <v>0</v>
      </c>
      <c r="DR120" s="16">
        <f t="shared" ca="1" si="305"/>
        <v>0</v>
      </c>
      <c r="DS120" s="16">
        <f t="shared" ca="1" si="305"/>
        <v>0</v>
      </c>
      <c r="DT120" s="16">
        <f t="shared" ca="1" si="305"/>
        <v>0</v>
      </c>
      <c r="DU120" s="16">
        <f t="shared" ca="1" si="305"/>
        <v>0</v>
      </c>
      <c r="DV120" s="16">
        <f t="shared" ca="1" si="305"/>
        <v>0</v>
      </c>
      <c r="DW120" s="16">
        <f t="shared" ca="1" si="305"/>
        <v>0</v>
      </c>
      <c r="DX120" s="16">
        <f t="shared" ca="1" si="305"/>
        <v>0</v>
      </c>
      <c r="DY120" s="16">
        <f t="shared" ca="1" si="305"/>
        <v>0</v>
      </c>
      <c r="DZ120" s="16">
        <f t="shared" ca="1" si="305"/>
        <v>0</v>
      </c>
      <c r="EA120" s="16">
        <f t="shared" ca="1" si="305"/>
        <v>0</v>
      </c>
      <c r="EB120" s="16">
        <f t="shared" ca="1" si="305"/>
        <v>0</v>
      </c>
      <c r="EC120" s="16">
        <f t="shared" ca="1" si="305"/>
        <v>0</v>
      </c>
      <c r="ED120" s="16">
        <f t="shared" ca="1" si="305"/>
        <v>0</v>
      </c>
      <c r="EE120" s="16">
        <f t="shared" ref="EE120:EP120" ca="1" si="306">EE107-EE115</f>
        <v>0</v>
      </c>
      <c r="EF120" s="16">
        <f t="shared" ca="1" si="306"/>
        <v>0</v>
      </c>
      <c r="EG120" s="16">
        <f t="shared" ca="1" si="306"/>
        <v>0</v>
      </c>
      <c r="EH120" s="16">
        <f t="shared" ca="1" si="306"/>
        <v>0</v>
      </c>
      <c r="EI120" s="16">
        <f t="shared" ca="1" si="306"/>
        <v>0</v>
      </c>
      <c r="EJ120" s="16">
        <f t="shared" ca="1" si="306"/>
        <v>0</v>
      </c>
      <c r="EK120" s="16">
        <f t="shared" ca="1" si="306"/>
        <v>0</v>
      </c>
      <c r="EL120" s="16">
        <f t="shared" ca="1" si="306"/>
        <v>0</v>
      </c>
      <c r="EM120" s="16">
        <f t="shared" ca="1" si="306"/>
        <v>0</v>
      </c>
      <c r="EN120" s="16">
        <f t="shared" ca="1" si="306"/>
        <v>0</v>
      </c>
      <c r="EO120" s="16">
        <f t="shared" ca="1" si="306"/>
        <v>0</v>
      </c>
      <c r="EP120" s="16">
        <f t="shared" ca="1" si="306"/>
        <v>0</v>
      </c>
    </row>
    <row r="121" spans="1:146" s="15" customFormat="1" ht="14.1" customHeight="1">
      <c r="B121" s="20"/>
      <c r="C121" s="319"/>
      <c r="D121" s="6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</row>
    <row r="122" spans="1:146" ht="14.1" customHeight="1">
      <c r="A122" s="19"/>
      <c r="B122" s="618" t="s">
        <v>332</v>
      </c>
      <c r="C122" s="622"/>
      <c r="D122" s="335" t="s">
        <v>97</v>
      </c>
      <c r="E122" s="621">
        <f ca="1">E117+E111</f>
        <v>1411.284337654818</v>
      </c>
      <c r="F122" s="621"/>
      <c r="G122" s="621"/>
      <c r="H122" s="621"/>
      <c r="I122" s="621"/>
      <c r="J122" s="621"/>
      <c r="K122" s="621">
        <f t="shared" ref="K122:Q122" ca="1" si="307">K117+K111</f>
        <v>0</v>
      </c>
      <c r="L122" s="621">
        <f t="shared" ca="1" si="307"/>
        <v>973.99344678151863</v>
      </c>
      <c r="M122" s="621">
        <f t="shared" ca="1" si="307"/>
        <v>17.045175732548724</v>
      </c>
      <c r="N122" s="621">
        <f t="shared" ca="1" si="307"/>
        <v>11.330802735690851</v>
      </c>
      <c r="O122" s="621">
        <f t="shared" ca="1" si="307"/>
        <v>23.019659655444034</v>
      </c>
      <c r="P122" s="621">
        <f t="shared" ca="1" si="307"/>
        <v>49.025797603335597</v>
      </c>
      <c r="Q122" s="621">
        <f t="shared" ca="1" si="307"/>
        <v>16.86945514628021</v>
      </c>
      <c r="R122" s="621">
        <f t="shared" ref="R122:CC122" ca="1" si="308">R117+R111</f>
        <v>0</v>
      </c>
      <c r="S122" s="621">
        <f t="shared" ca="1" si="308"/>
        <v>0</v>
      </c>
      <c r="T122" s="621">
        <f t="shared" ca="1" si="308"/>
        <v>20</v>
      </c>
      <c r="U122" s="621">
        <f t="shared" ca="1" si="308"/>
        <v>0</v>
      </c>
      <c r="V122" s="621">
        <f t="shared" ca="1" si="308"/>
        <v>0</v>
      </c>
      <c r="W122" s="621">
        <f t="shared" ca="1" si="308"/>
        <v>0</v>
      </c>
      <c r="X122" s="621">
        <f t="shared" ca="1" si="308"/>
        <v>20</v>
      </c>
      <c r="Y122" s="621">
        <f t="shared" ca="1" si="308"/>
        <v>0</v>
      </c>
      <c r="Z122" s="621">
        <f t="shared" ca="1" si="308"/>
        <v>0</v>
      </c>
      <c r="AA122" s="621">
        <f t="shared" ca="1" si="308"/>
        <v>0</v>
      </c>
      <c r="AB122" s="621">
        <f t="shared" ca="1" si="308"/>
        <v>20</v>
      </c>
      <c r="AC122" s="621">
        <f t="shared" ca="1" si="308"/>
        <v>0</v>
      </c>
      <c r="AD122" s="621">
        <f t="shared" ca="1" si="308"/>
        <v>0</v>
      </c>
      <c r="AE122" s="621">
        <f t="shared" ca="1" si="308"/>
        <v>0</v>
      </c>
      <c r="AF122" s="621">
        <f t="shared" ca="1" si="308"/>
        <v>20</v>
      </c>
      <c r="AG122" s="621">
        <f t="shared" ca="1" si="308"/>
        <v>0</v>
      </c>
      <c r="AH122" s="621">
        <f t="shared" ca="1" si="308"/>
        <v>0</v>
      </c>
      <c r="AI122" s="621">
        <f t="shared" ca="1" si="308"/>
        <v>0</v>
      </c>
      <c r="AJ122" s="621">
        <f t="shared" ca="1" si="308"/>
        <v>20</v>
      </c>
      <c r="AK122" s="621">
        <f t="shared" ca="1" si="308"/>
        <v>0</v>
      </c>
      <c r="AL122" s="621">
        <f t="shared" ca="1" si="308"/>
        <v>0</v>
      </c>
      <c r="AM122" s="621">
        <f t="shared" ca="1" si="308"/>
        <v>0</v>
      </c>
      <c r="AN122" s="621">
        <f t="shared" ca="1" si="308"/>
        <v>20</v>
      </c>
      <c r="AO122" s="621">
        <f t="shared" ca="1" si="308"/>
        <v>0</v>
      </c>
      <c r="AP122" s="621">
        <f t="shared" ca="1" si="308"/>
        <v>0</v>
      </c>
      <c r="AQ122" s="621">
        <f t="shared" ca="1" si="308"/>
        <v>0</v>
      </c>
      <c r="AR122" s="621">
        <f t="shared" ca="1" si="308"/>
        <v>20</v>
      </c>
      <c r="AS122" s="621">
        <f t="shared" ca="1" si="308"/>
        <v>0</v>
      </c>
      <c r="AT122" s="621">
        <f t="shared" ca="1" si="308"/>
        <v>0</v>
      </c>
      <c r="AU122" s="621">
        <f t="shared" ca="1" si="308"/>
        <v>0</v>
      </c>
      <c r="AV122" s="621">
        <f t="shared" ca="1" si="308"/>
        <v>20</v>
      </c>
      <c r="AW122" s="621">
        <f t="shared" ca="1" si="308"/>
        <v>0</v>
      </c>
      <c r="AX122" s="621">
        <f t="shared" ca="1" si="308"/>
        <v>0</v>
      </c>
      <c r="AY122" s="621">
        <f t="shared" ca="1" si="308"/>
        <v>0</v>
      </c>
      <c r="AZ122" s="621">
        <f t="shared" ca="1" si="308"/>
        <v>20</v>
      </c>
      <c r="BA122" s="621">
        <f t="shared" ca="1" si="308"/>
        <v>0</v>
      </c>
      <c r="BB122" s="621">
        <f t="shared" ca="1" si="308"/>
        <v>0</v>
      </c>
      <c r="BC122" s="621">
        <f t="shared" ca="1" si="308"/>
        <v>0</v>
      </c>
      <c r="BD122" s="621">
        <f t="shared" ca="1" si="308"/>
        <v>20</v>
      </c>
      <c r="BE122" s="621">
        <f t="shared" ca="1" si="308"/>
        <v>0</v>
      </c>
      <c r="BF122" s="621">
        <f t="shared" ca="1" si="308"/>
        <v>0</v>
      </c>
      <c r="BG122" s="621">
        <f t="shared" ca="1" si="308"/>
        <v>0</v>
      </c>
      <c r="BH122" s="621">
        <f t="shared" ca="1" si="308"/>
        <v>20</v>
      </c>
      <c r="BI122" s="621">
        <f t="shared" ca="1" si="308"/>
        <v>0</v>
      </c>
      <c r="BJ122" s="621">
        <f t="shared" ca="1" si="308"/>
        <v>0</v>
      </c>
      <c r="BK122" s="621">
        <f t="shared" ca="1" si="308"/>
        <v>0</v>
      </c>
      <c r="BL122" s="621">
        <f t="shared" ca="1" si="308"/>
        <v>20</v>
      </c>
      <c r="BM122" s="621">
        <f t="shared" ca="1" si="308"/>
        <v>0</v>
      </c>
      <c r="BN122" s="621">
        <f t="shared" ca="1" si="308"/>
        <v>0</v>
      </c>
      <c r="BO122" s="621">
        <f t="shared" ca="1" si="308"/>
        <v>0</v>
      </c>
      <c r="BP122" s="621">
        <f t="shared" ca="1" si="308"/>
        <v>20</v>
      </c>
      <c r="BQ122" s="621">
        <f t="shared" ca="1" si="308"/>
        <v>0</v>
      </c>
      <c r="BR122" s="621">
        <f t="shared" ca="1" si="308"/>
        <v>0</v>
      </c>
      <c r="BS122" s="621">
        <f t="shared" ca="1" si="308"/>
        <v>0</v>
      </c>
      <c r="BT122" s="621">
        <f t="shared" ca="1" si="308"/>
        <v>20</v>
      </c>
      <c r="BU122" s="621">
        <f t="shared" ca="1" si="308"/>
        <v>0</v>
      </c>
      <c r="BV122" s="621">
        <f t="shared" ca="1" si="308"/>
        <v>0</v>
      </c>
      <c r="BW122" s="621">
        <f t="shared" ca="1" si="308"/>
        <v>0</v>
      </c>
      <c r="BX122" s="621">
        <f t="shared" ca="1" si="308"/>
        <v>20</v>
      </c>
      <c r="BY122" s="621">
        <f t="shared" ca="1" si="308"/>
        <v>0</v>
      </c>
      <c r="BZ122" s="621">
        <f t="shared" ca="1" si="308"/>
        <v>0</v>
      </c>
      <c r="CA122" s="621">
        <f t="shared" ca="1" si="308"/>
        <v>0</v>
      </c>
      <c r="CB122" s="621">
        <f t="shared" ca="1" si="308"/>
        <v>20</v>
      </c>
      <c r="CC122" s="621">
        <f t="shared" ca="1" si="308"/>
        <v>0</v>
      </c>
      <c r="CD122" s="621">
        <f t="shared" ref="CD122:EO122" ca="1" si="309">CD117+CD111</f>
        <v>0</v>
      </c>
      <c r="CE122" s="621">
        <f t="shared" ca="1" si="309"/>
        <v>0</v>
      </c>
      <c r="CF122" s="621">
        <f t="shared" ca="1" si="309"/>
        <v>0</v>
      </c>
      <c r="CG122" s="621">
        <f t="shared" ca="1" si="309"/>
        <v>0</v>
      </c>
      <c r="CH122" s="621">
        <f t="shared" ca="1" si="309"/>
        <v>0</v>
      </c>
      <c r="CI122" s="621">
        <f t="shared" ca="1" si="309"/>
        <v>0</v>
      </c>
      <c r="CJ122" s="621">
        <f t="shared" ca="1" si="309"/>
        <v>0</v>
      </c>
      <c r="CK122" s="621">
        <f t="shared" ca="1" si="309"/>
        <v>0</v>
      </c>
      <c r="CL122" s="621">
        <f t="shared" ca="1" si="309"/>
        <v>0</v>
      </c>
      <c r="CM122" s="621">
        <f t="shared" ca="1" si="309"/>
        <v>0</v>
      </c>
      <c r="CN122" s="621">
        <f t="shared" ca="1" si="309"/>
        <v>0</v>
      </c>
      <c r="CO122" s="621">
        <f t="shared" ca="1" si="309"/>
        <v>0</v>
      </c>
      <c r="CP122" s="621">
        <f t="shared" ca="1" si="309"/>
        <v>0</v>
      </c>
      <c r="CQ122" s="621">
        <f t="shared" ca="1" si="309"/>
        <v>0</v>
      </c>
      <c r="CR122" s="621">
        <f t="shared" ca="1" si="309"/>
        <v>0</v>
      </c>
      <c r="CS122" s="621">
        <f t="shared" ca="1" si="309"/>
        <v>0</v>
      </c>
      <c r="CT122" s="621">
        <f t="shared" ca="1" si="309"/>
        <v>0</v>
      </c>
      <c r="CU122" s="621">
        <f t="shared" ca="1" si="309"/>
        <v>0</v>
      </c>
      <c r="CV122" s="621">
        <f t="shared" ca="1" si="309"/>
        <v>0</v>
      </c>
      <c r="CW122" s="621">
        <f t="shared" ca="1" si="309"/>
        <v>0</v>
      </c>
      <c r="CX122" s="621">
        <f t="shared" ca="1" si="309"/>
        <v>0</v>
      </c>
      <c r="CY122" s="621">
        <f t="shared" ca="1" si="309"/>
        <v>0</v>
      </c>
      <c r="CZ122" s="621">
        <f t="shared" ca="1" si="309"/>
        <v>0</v>
      </c>
      <c r="DA122" s="621">
        <f t="shared" ca="1" si="309"/>
        <v>0</v>
      </c>
      <c r="DB122" s="621">
        <f t="shared" ca="1" si="309"/>
        <v>0</v>
      </c>
      <c r="DC122" s="621">
        <f t="shared" ca="1" si="309"/>
        <v>0</v>
      </c>
      <c r="DD122" s="621">
        <f t="shared" ca="1" si="309"/>
        <v>0</v>
      </c>
      <c r="DE122" s="621">
        <f t="shared" ca="1" si="309"/>
        <v>0</v>
      </c>
      <c r="DF122" s="621">
        <f t="shared" ca="1" si="309"/>
        <v>0</v>
      </c>
      <c r="DG122" s="621">
        <f t="shared" ca="1" si="309"/>
        <v>0</v>
      </c>
      <c r="DH122" s="621">
        <f t="shared" ca="1" si="309"/>
        <v>0</v>
      </c>
      <c r="DI122" s="621">
        <f t="shared" ca="1" si="309"/>
        <v>0</v>
      </c>
      <c r="DJ122" s="621">
        <f t="shared" ca="1" si="309"/>
        <v>0</v>
      </c>
      <c r="DK122" s="621">
        <f t="shared" ca="1" si="309"/>
        <v>0</v>
      </c>
      <c r="DL122" s="621">
        <f t="shared" ca="1" si="309"/>
        <v>0</v>
      </c>
      <c r="DM122" s="621">
        <f t="shared" ca="1" si="309"/>
        <v>0</v>
      </c>
      <c r="DN122" s="621">
        <f t="shared" ca="1" si="309"/>
        <v>0</v>
      </c>
      <c r="DO122" s="621">
        <f t="shared" ca="1" si="309"/>
        <v>0</v>
      </c>
      <c r="DP122" s="621">
        <f t="shared" ca="1" si="309"/>
        <v>0</v>
      </c>
      <c r="DQ122" s="621">
        <f t="shared" ca="1" si="309"/>
        <v>0</v>
      </c>
      <c r="DR122" s="621">
        <f t="shared" ca="1" si="309"/>
        <v>0</v>
      </c>
      <c r="DS122" s="621">
        <f t="shared" ca="1" si="309"/>
        <v>0</v>
      </c>
      <c r="DT122" s="621">
        <f t="shared" ca="1" si="309"/>
        <v>0</v>
      </c>
      <c r="DU122" s="621">
        <f t="shared" ca="1" si="309"/>
        <v>0</v>
      </c>
      <c r="DV122" s="621">
        <f t="shared" ca="1" si="309"/>
        <v>0</v>
      </c>
      <c r="DW122" s="621">
        <f t="shared" ca="1" si="309"/>
        <v>0</v>
      </c>
      <c r="DX122" s="621">
        <f t="shared" ca="1" si="309"/>
        <v>0</v>
      </c>
      <c r="DY122" s="621">
        <f t="shared" ca="1" si="309"/>
        <v>0</v>
      </c>
      <c r="DZ122" s="621">
        <f t="shared" ca="1" si="309"/>
        <v>0</v>
      </c>
      <c r="EA122" s="621">
        <f t="shared" ca="1" si="309"/>
        <v>0</v>
      </c>
      <c r="EB122" s="621">
        <f t="shared" ca="1" si="309"/>
        <v>0</v>
      </c>
      <c r="EC122" s="621">
        <f t="shared" ca="1" si="309"/>
        <v>0</v>
      </c>
      <c r="ED122" s="621">
        <f t="shared" ca="1" si="309"/>
        <v>0</v>
      </c>
      <c r="EE122" s="621">
        <f t="shared" ca="1" si="309"/>
        <v>0</v>
      </c>
      <c r="EF122" s="621">
        <f t="shared" ca="1" si="309"/>
        <v>0</v>
      </c>
      <c r="EG122" s="621">
        <f t="shared" ca="1" si="309"/>
        <v>0</v>
      </c>
      <c r="EH122" s="621">
        <f t="shared" ca="1" si="309"/>
        <v>0</v>
      </c>
      <c r="EI122" s="621">
        <f t="shared" ca="1" si="309"/>
        <v>0</v>
      </c>
      <c r="EJ122" s="621">
        <f t="shared" ca="1" si="309"/>
        <v>0</v>
      </c>
      <c r="EK122" s="621">
        <f t="shared" ca="1" si="309"/>
        <v>0</v>
      </c>
      <c r="EL122" s="621">
        <f t="shared" ca="1" si="309"/>
        <v>0</v>
      </c>
      <c r="EM122" s="621">
        <f t="shared" ca="1" si="309"/>
        <v>0</v>
      </c>
      <c r="EN122" s="621">
        <f t="shared" ca="1" si="309"/>
        <v>0</v>
      </c>
      <c r="EO122" s="621">
        <f t="shared" ca="1" si="309"/>
        <v>0</v>
      </c>
      <c r="EP122" s="621">
        <f t="shared" ref="EP122" ca="1" si="310">EP117+EP111</f>
        <v>0</v>
      </c>
    </row>
    <row r="123" spans="1:146" ht="14.1" customHeight="1">
      <c r="A123" s="19"/>
      <c r="B123" s="53"/>
      <c r="C123" s="509"/>
      <c r="D123" s="320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</row>
    <row r="124" spans="1:146" ht="14.1" customHeight="1">
      <c r="A124" s="19"/>
      <c r="B124" s="538" t="s">
        <v>336</v>
      </c>
      <c r="C124" s="590"/>
      <c r="D124" s="591" t="s">
        <v>125</v>
      </c>
      <c r="E124" s="542">
        <f ca="1">E122-E109</f>
        <v>0</v>
      </c>
      <c r="F124" s="542"/>
      <c r="G124" s="592"/>
      <c r="H124" s="592"/>
      <c r="I124" s="592"/>
      <c r="J124" s="592"/>
      <c r="K124" s="592">
        <f t="shared" ref="K124:Q124" ca="1" si="311">K122-K109</f>
        <v>0</v>
      </c>
      <c r="L124" s="592">
        <f t="shared" ca="1" si="311"/>
        <v>0</v>
      </c>
      <c r="M124" s="592">
        <f t="shared" ca="1" si="311"/>
        <v>0</v>
      </c>
      <c r="N124" s="592">
        <f t="shared" ca="1" si="311"/>
        <v>0</v>
      </c>
      <c r="O124" s="592">
        <f t="shared" ca="1" si="311"/>
        <v>0</v>
      </c>
      <c r="P124" s="592">
        <f t="shared" ca="1" si="311"/>
        <v>0</v>
      </c>
      <c r="Q124" s="592">
        <f t="shared" ca="1" si="311"/>
        <v>0</v>
      </c>
      <c r="R124" s="592">
        <f t="shared" ref="R124:CC124" ca="1" si="312">R122-R109</f>
        <v>0</v>
      </c>
      <c r="S124" s="592">
        <f t="shared" ca="1" si="312"/>
        <v>0</v>
      </c>
      <c r="T124" s="592">
        <f t="shared" ca="1" si="312"/>
        <v>0</v>
      </c>
      <c r="U124" s="592">
        <f t="shared" ca="1" si="312"/>
        <v>0</v>
      </c>
      <c r="V124" s="592">
        <f t="shared" ca="1" si="312"/>
        <v>0</v>
      </c>
      <c r="W124" s="592">
        <f t="shared" ca="1" si="312"/>
        <v>0</v>
      </c>
      <c r="X124" s="592">
        <f t="shared" ca="1" si="312"/>
        <v>0</v>
      </c>
      <c r="Y124" s="592">
        <f t="shared" ca="1" si="312"/>
        <v>0</v>
      </c>
      <c r="Z124" s="592">
        <f t="shared" ca="1" si="312"/>
        <v>0</v>
      </c>
      <c r="AA124" s="592">
        <f t="shared" ca="1" si="312"/>
        <v>0</v>
      </c>
      <c r="AB124" s="592">
        <f t="shared" ca="1" si="312"/>
        <v>0</v>
      </c>
      <c r="AC124" s="592">
        <f t="shared" ca="1" si="312"/>
        <v>0</v>
      </c>
      <c r="AD124" s="592">
        <f t="shared" ca="1" si="312"/>
        <v>0</v>
      </c>
      <c r="AE124" s="592">
        <f t="shared" ca="1" si="312"/>
        <v>0</v>
      </c>
      <c r="AF124" s="592">
        <f t="shared" ca="1" si="312"/>
        <v>0</v>
      </c>
      <c r="AG124" s="592">
        <f t="shared" ca="1" si="312"/>
        <v>0</v>
      </c>
      <c r="AH124" s="592">
        <f t="shared" ca="1" si="312"/>
        <v>0</v>
      </c>
      <c r="AI124" s="592">
        <f t="shared" ca="1" si="312"/>
        <v>0</v>
      </c>
      <c r="AJ124" s="592">
        <f t="shared" ca="1" si="312"/>
        <v>0</v>
      </c>
      <c r="AK124" s="592">
        <f t="shared" ca="1" si="312"/>
        <v>0</v>
      </c>
      <c r="AL124" s="592">
        <f t="shared" ca="1" si="312"/>
        <v>0</v>
      </c>
      <c r="AM124" s="592">
        <f t="shared" ca="1" si="312"/>
        <v>0</v>
      </c>
      <c r="AN124" s="592">
        <f t="shared" ca="1" si="312"/>
        <v>0</v>
      </c>
      <c r="AO124" s="592">
        <f t="shared" ca="1" si="312"/>
        <v>0</v>
      </c>
      <c r="AP124" s="592">
        <f t="shared" ca="1" si="312"/>
        <v>0</v>
      </c>
      <c r="AQ124" s="592">
        <f t="shared" ca="1" si="312"/>
        <v>0</v>
      </c>
      <c r="AR124" s="592">
        <f t="shared" ca="1" si="312"/>
        <v>0</v>
      </c>
      <c r="AS124" s="592">
        <f t="shared" ca="1" si="312"/>
        <v>0</v>
      </c>
      <c r="AT124" s="592">
        <f t="shared" ca="1" si="312"/>
        <v>0</v>
      </c>
      <c r="AU124" s="592">
        <f t="shared" ca="1" si="312"/>
        <v>0</v>
      </c>
      <c r="AV124" s="592">
        <f t="shared" ca="1" si="312"/>
        <v>0</v>
      </c>
      <c r="AW124" s="592">
        <f t="shared" ca="1" si="312"/>
        <v>0</v>
      </c>
      <c r="AX124" s="592">
        <f t="shared" ca="1" si="312"/>
        <v>0</v>
      </c>
      <c r="AY124" s="592">
        <f t="shared" ca="1" si="312"/>
        <v>0</v>
      </c>
      <c r="AZ124" s="592">
        <f t="shared" ca="1" si="312"/>
        <v>0</v>
      </c>
      <c r="BA124" s="592">
        <f t="shared" ca="1" si="312"/>
        <v>0</v>
      </c>
      <c r="BB124" s="592">
        <f t="shared" ca="1" si="312"/>
        <v>0</v>
      </c>
      <c r="BC124" s="592">
        <f t="shared" ca="1" si="312"/>
        <v>0</v>
      </c>
      <c r="BD124" s="592">
        <f t="shared" ca="1" si="312"/>
        <v>0</v>
      </c>
      <c r="BE124" s="592">
        <f t="shared" ca="1" si="312"/>
        <v>0</v>
      </c>
      <c r="BF124" s="592">
        <f t="shared" ca="1" si="312"/>
        <v>0</v>
      </c>
      <c r="BG124" s="592">
        <f t="shared" ca="1" si="312"/>
        <v>0</v>
      </c>
      <c r="BH124" s="592">
        <f t="shared" ca="1" si="312"/>
        <v>0</v>
      </c>
      <c r="BI124" s="592">
        <f t="shared" ca="1" si="312"/>
        <v>0</v>
      </c>
      <c r="BJ124" s="592">
        <f t="shared" ca="1" si="312"/>
        <v>0</v>
      </c>
      <c r="BK124" s="592">
        <f t="shared" ca="1" si="312"/>
        <v>0</v>
      </c>
      <c r="BL124" s="592">
        <f t="shared" ca="1" si="312"/>
        <v>0</v>
      </c>
      <c r="BM124" s="592">
        <f t="shared" ca="1" si="312"/>
        <v>0</v>
      </c>
      <c r="BN124" s="592">
        <f t="shared" ca="1" si="312"/>
        <v>0</v>
      </c>
      <c r="BO124" s="592">
        <f t="shared" ca="1" si="312"/>
        <v>0</v>
      </c>
      <c r="BP124" s="592">
        <f t="shared" ca="1" si="312"/>
        <v>0</v>
      </c>
      <c r="BQ124" s="592">
        <f t="shared" ca="1" si="312"/>
        <v>0</v>
      </c>
      <c r="BR124" s="592">
        <f t="shared" ca="1" si="312"/>
        <v>0</v>
      </c>
      <c r="BS124" s="592">
        <f t="shared" ca="1" si="312"/>
        <v>0</v>
      </c>
      <c r="BT124" s="592">
        <f t="shared" ca="1" si="312"/>
        <v>0</v>
      </c>
      <c r="BU124" s="592">
        <f t="shared" ca="1" si="312"/>
        <v>0</v>
      </c>
      <c r="BV124" s="592">
        <f t="shared" ca="1" si="312"/>
        <v>0</v>
      </c>
      <c r="BW124" s="592">
        <f t="shared" ca="1" si="312"/>
        <v>0</v>
      </c>
      <c r="BX124" s="592">
        <f t="shared" ca="1" si="312"/>
        <v>0</v>
      </c>
      <c r="BY124" s="592">
        <f t="shared" ca="1" si="312"/>
        <v>0</v>
      </c>
      <c r="BZ124" s="592">
        <f t="shared" ca="1" si="312"/>
        <v>0</v>
      </c>
      <c r="CA124" s="592">
        <f t="shared" ca="1" si="312"/>
        <v>0</v>
      </c>
      <c r="CB124" s="592">
        <f t="shared" ca="1" si="312"/>
        <v>0</v>
      </c>
      <c r="CC124" s="592">
        <f t="shared" ca="1" si="312"/>
        <v>0</v>
      </c>
      <c r="CD124" s="592">
        <f t="shared" ref="CD124:EO124" ca="1" si="313">CD122-CD109</f>
        <v>0</v>
      </c>
      <c r="CE124" s="592">
        <f t="shared" ca="1" si="313"/>
        <v>0</v>
      </c>
      <c r="CF124" s="592">
        <f t="shared" ca="1" si="313"/>
        <v>0</v>
      </c>
      <c r="CG124" s="592">
        <f t="shared" ca="1" si="313"/>
        <v>0</v>
      </c>
      <c r="CH124" s="592">
        <f t="shared" ca="1" si="313"/>
        <v>0</v>
      </c>
      <c r="CI124" s="592">
        <f t="shared" ca="1" si="313"/>
        <v>0</v>
      </c>
      <c r="CJ124" s="592">
        <f t="shared" ca="1" si="313"/>
        <v>0</v>
      </c>
      <c r="CK124" s="592">
        <f t="shared" ca="1" si="313"/>
        <v>0</v>
      </c>
      <c r="CL124" s="592">
        <f t="shared" ca="1" si="313"/>
        <v>0</v>
      </c>
      <c r="CM124" s="592">
        <f t="shared" ca="1" si="313"/>
        <v>0</v>
      </c>
      <c r="CN124" s="592">
        <f t="shared" ca="1" si="313"/>
        <v>0</v>
      </c>
      <c r="CO124" s="592">
        <f t="shared" ca="1" si="313"/>
        <v>0</v>
      </c>
      <c r="CP124" s="592">
        <f t="shared" ca="1" si="313"/>
        <v>0</v>
      </c>
      <c r="CQ124" s="592">
        <f t="shared" ca="1" si="313"/>
        <v>0</v>
      </c>
      <c r="CR124" s="592">
        <f t="shared" ca="1" si="313"/>
        <v>0</v>
      </c>
      <c r="CS124" s="592">
        <f t="shared" ca="1" si="313"/>
        <v>0</v>
      </c>
      <c r="CT124" s="592">
        <f t="shared" ca="1" si="313"/>
        <v>0</v>
      </c>
      <c r="CU124" s="592">
        <f t="shared" ca="1" si="313"/>
        <v>0</v>
      </c>
      <c r="CV124" s="592">
        <f t="shared" ca="1" si="313"/>
        <v>0</v>
      </c>
      <c r="CW124" s="592">
        <f t="shared" ca="1" si="313"/>
        <v>0</v>
      </c>
      <c r="CX124" s="592">
        <f t="shared" ca="1" si="313"/>
        <v>0</v>
      </c>
      <c r="CY124" s="592">
        <f t="shared" ca="1" si="313"/>
        <v>0</v>
      </c>
      <c r="CZ124" s="592">
        <f t="shared" ca="1" si="313"/>
        <v>0</v>
      </c>
      <c r="DA124" s="592">
        <f t="shared" ca="1" si="313"/>
        <v>0</v>
      </c>
      <c r="DB124" s="592">
        <f t="shared" ca="1" si="313"/>
        <v>0</v>
      </c>
      <c r="DC124" s="592">
        <f t="shared" ca="1" si="313"/>
        <v>0</v>
      </c>
      <c r="DD124" s="592">
        <f t="shared" ca="1" si="313"/>
        <v>0</v>
      </c>
      <c r="DE124" s="592">
        <f t="shared" ca="1" si="313"/>
        <v>0</v>
      </c>
      <c r="DF124" s="592">
        <f t="shared" ca="1" si="313"/>
        <v>0</v>
      </c>
      <c r="DG124" s="592">
        <f t="shared" ca="1" si="313"/>
        <v>0</v>
      </c>
      <c r="DH124" s="592">
        <f t="shared" ca="1" si="313"/>
        <v>0</v>
      </c>
      <c r="DI124" s="592">
        <f t="shared" ca="1" si="313"/>
        <v>0</v>
      </c>
      <c r="DJ124" s="592">
        <f t="shared" ca="1" si="313"/>
        <v>0</v>
      </c>
      <c r="DK124" s="592">
        <f t="shared" ca="1" si="313"/>
        <v>0</v>
      </c>
      <c r="DL124" s="592">
        <f t="shared" ca="1" si="313"/>
        <v>0</v>
      </c>
      <c r="DM124" s="592">
        <f t="shared" ca="1" si="313"/>
        <v>0</v>
      </c>
      <c r="DN124" s="592">
        <f t="shared" ca="1" si="313"/>
        <v>0</v>
      </c>
      <c r="DO124" s="592">
        <f t="shared" ca="1" si="313"/>
        <v>0</v>
      </c>
      <c r="DP124" s="592">
        <f t="shared" ca="1" si="313"/>
        <v>0</v>
      </c>
      <c r="DQ124" s="592">
        <f t="shared" ca="1" si="313"/>
        <v>0</v>
      </c>
      <c r="DR124" s="592">
        <f t="shared" ca="1" si="313"/>
        <v>0</v>
      </c>
      <c r="DS124" s="592">
        <f t="shared" ca="1" si="313"/>
        <v>0</v>
      </c>
      <c r="DT124" s="592">
        <f t="shared" ca="1" si="313"/>
        <v>0</v>
      </c>
      <c r="DU124" s="592">
        <f t="shared" ca="1" si="313"/>
        <v>0</v>
      </c>
      <c r="DV124" s="592">
        <f t="shared" ca="1" si="313"/>
        <v>0</v>
      </c>
      <c r="DW124" s="592">
        <f t="shared" ca="1" si="313"/>
        <v>0</v>
      </c>
      <c r="DX124" s="592">
        <f t="shared" ca="1" si="313"/>
        <v>0</v>
      </c>
      <c r="DY124" s="592">
        <f t="shared" ca="1" si="313"/>
        <v>0</v>
      </c>
      <c r="DZ124" s="592">
        <f t="shared" ca="1" si="313"/>
        <v>0</v>
      </c>
      <c r="EA124" s="592">
        <f t="shared" ca="1" si="313"/>
        <v>0</v>
      </c>
      <c r="EB124" s="592">
        <f t="shared" ca="1" si="313"/>
        <v>0</v>
      </c>
      <c r="EC124" s="592">
        <f t="shared" ca="1" si="313"/>
        <v>0</v>
      </c>
      <c r="ED124" s="592">
        <f t="shared" ca="1" si="313"/>
        <v>0</v>
      </c>
      <c r="EE124" s="592">
        <f t="shared" ca="1" si="313"/>
        <v>0</v>
      </c>
      <c r="EF124" s="592">
        <f t="shared" ca="1" si="313"/>
        <v>0</v>
      </c>
      <c r="EG124" s="592">
        <f t="shared" ca="1" si="313"/>
        <v>0</v>
      </c>
      <c r="EH124" s="592">
        <f t="shared" ca="1" si="313"/>
        <v>0</v>
      </c>
      <c r="EI124" s="592">
        <f t="shared" ca="1" si="313"/>
        <v>0</v>
      </c>
      <c r="EJ124" s="592">
        <f t="shared" ca="1" si="313"/>
        <v>0</v>
      </c>
      <c r="EK124" s="592">
        <f t="shared" ca="1" si="313"/>
        <v>0</v>
      </c>
      <c r="EL124" s="592">
        <f t="shared" ca="1" si="313"/>
        <v>0</v>
      </c>
      <c r="EM124" s="592">
        <f t="shared" ca="1" si="313"/>
        <v>0</v>
      </c>
      <c r="EN124" s="592">
        <f t="shared" ca="1" si="313"/>
        <v>0</v>
      </c>
      <c r="EO124" s="592">
        <f t="shared" ca="1" si="313"/>
        <v>0</v>
      </c>
      <c r="EP124" s="592">
        <f t="shared" ref="EP124" ca="1" si="314">EP122-EP109</f>
        <v>0</v>
      </c>
    </row>
    <row r="125" spans="1:146" ht="14.1" customHeight="1">
      <c r="A125" s="19"/>
      <c r="C125" s="15"/>
      <c r="D125" s="15"/>
      <c r="E125" s="15"/>
    </row>
  </sheetData>
  <phoneticPr fontId="14" type="noConversion"/>
  <conditionalFormatting sqref="G73:EP77">
    <cfRule type="cellIs" dxfId="17" priority="1" operator="greaterThan">
      <formula>0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  <ignoredErrors>
    <ignoredError sqref="E102" formula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00B0F0"/>
    <outlinePr showOutlineSymbols="0"/>
  </sheetPr>
  <dimension ref="A1:FS90"/>
  <sheetViews>
    <sheetView showOutlineSymbols="0" zoomScale="70" zoomScaleNormal="70" workbookViewId="0">
      <pane xSplit="6" ySplit="9" topLeftCell="G16" activePane="bottomRight" state="frozen"/>
      <selection activeCell="C73" sqref="C73"/>
      <selection pane="topRight" activeCell="C73" sqref="C73"/>
      <selection pane="bottomLeft" activeCell="C73" sqref="C73"/>
      <selection pane="bottomRight" activeCell="C49" sqref="C49"/>
    </sheetView>
  </sheetViews>
  <sheetFormatPr defaultColWidth="7.77734375" defaultRowHeight="15" customHeight="1" outlineLevelRow="7" outlineLevelCol="7"/>
  <cols>
    <col min="1" max="1" width="2.77734375" style="15" customWidth="1"/>
    <col min="2" max="2" width="30.77734375" style="15" customWidth="1"/>
    <col min="3" max="3" width="8.77734375" style="15" customWidth="1"/>
    <col min="4" max="4" width="8.77734375" style="182" customWidth="1"/>
    <col min="5" max="5" width="8.77734375" style="15" customWidth="1"/>
    <col min="6" max="6" width="1.77734375" style="15" customWidth="1"/>
    <col min="7" max="14" width="8.77734375" style="15" customWidth="1" outlineLevel="7"/>
    <col min="15" max="146" width="8.77734375" style="15" customWidth="1" outlineLevel="6"/>
    <col min="147" max="153" width="8.77734375" style="15" customWidth="1"/>
    <col min="154" max="16384" width="7.77734375" style="15"/>
  </cols>
  <sheetData>
    <row r="1" spans="1:152" s="157" customFormat="1" ht="20.100000000000001" customHeight="1">
      <c r="A1" s="226" t="str">
        <f>Assum!$A$1</f>
        <v>당진 태양광 FS 재무모델</v>
      </c>
      <c r="D1" s="179"/>
    </row>
    <row r="2" spans="1:152" s="158" customFormat="1" ht="20.100000000000001" customHeight="1">
      <c r="A2" s="227" t="s">
        <v>208</v>
      </c>
      <c r="D2" s="193"/>
      <c r="E2" s="193"/>
      <c r="F2" s="193"/>
    </row>
    <row r="3" spans="1:152" s="161" customFormat="1" ht="15" customHeight="1">
      <c r="A3" s="160"/>
      <c r="B3" s="43"/>
      <c r="C3" s="1379">
        <f>태양광_운영개시</f>
        <v>45931</v>
      </c>
      <c r="D3" s="39"/>
      <c r="E3" s="43">
        <f ca="1">SUM(G3:EP3)</f>
        <v>67</v>
      </c>
      <c r="F3" s="43"/>
      <c r="G3" s="43"/>
      <c r="H3" s="43"/>
      <c r="I3" s="43"/>
      <c r="J3" s="663">
        <f ca="1">1*(J$4&gt;$C$3)*(J$6&gt;0)</f>
        <v>0</v>
      </c>
      <c r="K3" s="663">
        <f t="shared" ref="K3:BV3" ca="1" si="0">1*(K$4&gt;$C$3)*(K$6&gt;0)</f>
        <v>0</v>
      </c>
      <c r="L3" s="663">
        <f t="shared" ca="1" si="0"/>
        <v>0</v>
      </c>
      <c r="M3" s="663">
        <f t="shared" ca="1" si="0"/>
        <v>0</v>
      </c>
      <c r="N3" s="663">
        <f t="shared" ca="1" si="0"/>
        <v>0</v>
      </c>
      <c r="O3" s="663">
        <f t="shared" ca="1" si="0"/>
        <v>0</v>
      </c>
      <c r="P3" s="663">
        <f t="shared" ca="1" si="0"/>
        <v>0</v>
      </c>
      <c r="Q3" s="663">
        <f t="shared" ca="1" si="0"/>
        <v>0</v>
      </c>
      <c r="R3" s="663">
        <f t="shared" ca="1" si="0"/>
        <v>1</v>
      </c>
      <c r="S3" s="663">
        <f t="shared" ca="1" si="0"/>
        <v>1</v>
      </c>
      <c r="T3" s="663">
        <f t="shared" ca="1" si="0"/>
        <v>1</v>
      </c>
      <c r="U3" s="663">
        <f t="shared" ca="1" si="0"/>
        <v>1</v>
      </c>
      <c r="V3" s="663">
        <f t="shared" ca="1" si="0"/>
        <v>1</v>
      </c>
      <c r="W3" s="663">
        <f t="shared" ca="1" si="0"/>
        <v>1</v>
      </c>
      <c r="X3" s="663">
        <f t="shared" ca="1" si="0"/>
        <v>1</v>
      </c>
      <c r="Y3" s="663">
        <f t="shared" ca="1" si="0"/>
        <v>1</v>
      </c>
      <c r="Z3" s="663">
        <f t="shared" ca="1" si="0"/>
        <v>1</v>
      </c>
      <c r="AA3" s="663">
        <f t="shared" ca="1" si="0"/>
        <v>1</v>
      </c>
      <c r="AB3" s="663">
        <f t="shared" ca="1" si="0"/>
        <v>1</v>
      </c>
      <c r="AC3" s="663">
        <f t="shared" ca="1" si="0"/>
        <v>1</v>
      </c>
      <c r="AD3" s="663">
        <f t="shared" ca="1" si="0"/>
        <v>1</v>
      </c>
      <c r="AE3" s="663">
        <f t="shared" ca="1" si="0"/>
        <v>1</v>
      </c>
      <c r="AF3" s="663">
        <f t="shared" ca="1" si="0"/>
        <v>1</v>
      </c>
      <c r="AG3" s="663">
        <f t="shared" ca="1" si="0"/>
        <v>1</v>
      </c>
      <c r="AH3" s="663">
        <f t="shared" ca="1" si="0"/>
        <v>1</v>
      </c>
      <c r="AI3" s="663">
        <f t="shared" ca="1" si="0"/>
        <v>1</v>
      </c>
      <c r="AJ3" s="663">
        <f t="shared" ca="1" si="0"/>
        <v>1</v>
      </c>
      <c r="AK3" s="663">
        <f t="shared" ca="1" si="0"/>
        <v>1</v>
      </c>
      <c r="AL3" s="663">
        <f t="shared" ca="1" si="0"/>
        <v>1</v>
      </c>
      <c r="AM3" s="663">
        <f t="shared" ca="1" si="0"/>
        <v>1</v>
      </c>
      <c r="AN3" s="663">
        <f t="shared" ca="1" si="0"/>
        <v>1</v>
      </c>
      <c r="AO3" s="663">
        <f t="shared" ca="1" si="0"/>
        <v>1</v>
      </c>
      <c r="AP3" s="663">
        <f t="shared" ca="1" si="0"/>
        <v>1</v>
      </c>
      <c r="AQ3" s="663">
        <f t="shared" ca="1" si="0"/>
        <v>1</v>
      </c>
      <c r="AR3" s="663">
        <f t="shared" ca="1" si="0"/>
        <v>1</v>
      </c>
      <c r="AS3" s="663">
        <f t="shared" ca="1" si="0"/>
        <v>1</v>
      </c>
      <c r="AT3" s="663">
        <f t="shared" ca="1" si="0"/>
        <v>1</v>
      </c>
      <c r="AU3" s="663">
        <f t="shared" ca="1" si="0"/>
        <v>1</v>
      </c>
      <c r="AV3" s="663">
        <f t="shared" ca="1" si="0"/>
        <v>1</v>
      </c>
      <c r="AW3" s="663">
        <f t="shared" ca="1" si="0"/>
        <v>1</v>
      </c>
      <c r="AX3" s="663">
        <f t="shared" ca="1" si="0"/>
        <v>1</v>
      </c>
      <c r="AY3" s="663">
        <f t="shared" ca="1" si="0"/>
        <v>1</v>
      </c>
      <c r="AZ3" s="663">
        <f t="shared" ca="1" si="0"/>
        <v>1</v>
      </c>
      <c r="BA3" s="663">
        <f t="shared" ca="1" si="0"/>
        <v>1</v>
      </c>
      <c r="BB3" s="663">
        <f t="shared" ca="1" si="0"/>
        <v>1</v>
      </c>
      <c r="BC3" s="663">
        <f t="shared" ca="1" si="0"/>
        <v>1</v>
      </c>
      <c r="BD3" s="663">
        <f t="shared" ca="1" si="0"/>
        <v>1</v>
      </c>
      <c r="BE3" s="663">
        <f t="shared" ca="1" si="0"/>
        <v>1</v>
      </c>
      <c r="BF3" s="663">
        <f t="shared" ca="1" si="0"/>
        <v>1</v>
      </c>
      <c r="BG3" s="663">
        <f t="shared" ca="1" si="0"/>
        <v>1</v>
      </c>
      <c r="BH3" s="663">
        <f t="shared" ca="1" si="0"/>
        <v>1</v>
      </c>
      <c r="BI3" s="663">
        <f t="shared" ca="1" si="0"/>
        <v>1</v>
      </c>
      <c r="BJ3" s="663">
        <f t="shared" ca="1" si="0"/>
        <v>1</v>
      </c>
      <c r="BK3" s="663">
        <f t="shared" ca="1" si="0"/>
        <v>1</v>
      </c>
      <c r="BL3" s="663">
        <f t="shared" ca="1" si="0"/>
        <v>1</v>
      </c>
      <c r="BM3" s="663">
        <f t="shared" ca="1" si="0"/>
        <v>1</v>
      </c>
      <c r="BN3" s="663">
        <f t="shared" ca="1" si="0"/>
        <v>1</v>
      </c>
      <c r="BO3" s="663">
        <f t="shared" ca="1" si="0"/>
        <v>1</v>
      </c>
      <c r="BP3" s="663">
        <f t="shared" ca="1" si="0"/>
        <v>1</v>
      </c>
      <c r="BQ3" s="663">
        <f t="shared" ca="1" si="0"/>
        <v>1</v>
      </c>
      <c r="BR3" s="663">
        <f t="shared" ca="1" si="0"/>
        <v>1</v>
      </c>
      <c r="BS3" s="663">
        <f t="shared" ca="1" si="0"/>
        <v>1</v>
      </c>
      <c r="BT3" s="663">
        <f t="shared" ca="1" si="0"/>
        <v>1</v>
      </c>
      <c r="BU3" s="663">
        <f t="shared" ca="1" si="0"/>
        <v>1</v>
      </c>
      <c r="BV3" s="663">
        <f t="shared" ca="1" si="0"/>
        <v>1</v>
      </c>
      <c r="BW3" s="663">
        <f t="shared" ref="BW3:EH3" ca="1" si="1">1*(BW$4&gt;$C$3)*(BW$6&gt;0)</f>
        <v>1</v>
      </c>
      <c r="BX3" s="663">
        <f t="shared" ca="1" si="1"/>
        <v>1</v>
      </c>
      <c r="BY3" s="663">
        <f t="shared" ca="1" si="1"/>
        <v>1</v>
      </c>
      <c r="BZ3" s="663">
        <f t="shared" ca="1" si="1"/>
        <v>1</v>
      </c>
      <c r="CA3" s="663">
        <f t="shared" ca="1" si="1"/>
        <v>1</v>
      </c>
      <c r="CB3" s="663">
        <f t="shared" ca="1" si="1"/>
        <v>1</v>
      </c>
      <c r="CC3" s="663">
        <f t="shared" ca="1" si="1"/>
        <v>1</v>
      </c>
      <c r="CD3" s="663">
        <f t="shared" ca="1" si="1"/>
        <v>1</v>
      </c>
      <c r="CE3" s="663">
        <f t="shared" ca="1" si="1"/>
        <v>1</v>
      </c>
      <c r="CF3" s="663">
        <f t="shared" ca="1" si="1"/>
        <v>1</v>
      </c>
      <c r="CG3" s="663">
        <f t="shared" ca="1" si="1"/>
        <v>0</v>
      </c>
      <c r="CH3" s="663">
        <f t="shared" ca="1" si="1"/>
        <v>0</v>
      </c>
      <c r="CI3" s="663">
        <f t="shared" ca="1" si="1"/>
        <v>0</v>
      </c>
      <c r="CJ3" s="663">
        <f t="shared" ca="1" si="1"/>
        <v>0</v>
      </c>
      <c r="CK3" s="663">
        <f t="shared" ca="1" si="1"/>
        <v>0</v>
      </c>
      <c r="CL3" s="663">
        <f t="shared" ca="1" si="1"/>
        <v>0</v>
      </c>
      <c r="CM3" s="663">
        <f t="shared" ca="1" si="1"/>
        <v>0</v>
      </c>
      <c r="CN3" s="663">
        <f t="shared" ca="1" si="1"/>
        <v>0</v>
      </c>
      <c r="CO3" s="663">
        <f t="shared" ca="1" si="1"/>
        <v>0</v>
      </c>
      <c r="CP3" s="663">
        <f t="shared" ca="1" si="1"/>
        <v>0</v>
      </c>
      <c r="CQ3" s="663">
        <f t="shared" ca="1" si="1"/>
        <v>0</v>
      </c>
      <c r="CR3" s="663">
        <f t="shared" ca="1" si="1"/>
        <v>0</v>
      </c>
      <c r="CS3" s="663">
        <f t="shared" ca="1" si="1"/>
        <v>0</v>
      </c>
      <c r="CT3" s="663">
        <f t="shared" ca="1" si="1"/>
        <v>0</v>
      </c>
      <c r="CU3" s="663">
        <f t="shared" ca="1" si="1"/>
        <v>0</v>
      </c>
      <c r="CV3" s="663">
        <f t="shared" ca="1" si="1"/>
        <v>0</v>
      </c>
      <c r="CW3" s="663">
        <f t="shared" ca="1" si="1"/>
        <v>0</v>
      </c>
      <c r="CX3" s="663">
        <f t="shared" ca="1" si="1"/>
        <v>0</v>
      </c>
      <c r="CY3" s="663">
        <f t="shared" ca="1" si="1"/>
        <v>0</v>
      </c>
      <c r="CZ3" s="663">
        <f t="shared" ca="1" si="1"/>
        <v>0</v>
      </c>
      <c r="DA3" s="663">
        <f t="shared" ca="1" si="1"/>
        <v>0</v>
      </c>
      <c r="DB3" s="663">
        <f t="shared" ca="1" si="1"/>
        <v>0</v>
      </c>
      <c r="DC3" s="663">
        <f t="shared" ca="1" si="1"/>
        <v>0</v>
      </c>
      <c r="DD3" s="663">
        <f t="shared" ca="1" si="1"/>
        <v>0</v>
      </c>
      <c r="DE3" s="663">
        <f t="shared" ca="1" si="1"/>
        <v>0</v>
      </c>
      <c r="DF3" s="663">
        <f t="shared" ca="1" si="1"/>
        <v>0</v>
      </c>
      <c r="DG3" s="663">
        <f t="shared" ca="1" si="1"/>
        <v>0</v>
      </c>
      <c r="DH3" s="663">
        <f t="shared" ca="1" si="1"/>
        <v>0</v>
      </c>
      <c r="DI3" s="663">
        <f t="shared" ca="1" si="1"/>
        <v>0</v>
      </c>
      <c r="DJ3" s="663">
        <f t="shared" ca="1" si="1"/>
        <v>0</v>
      </c>
      <c r="DK3" s="663">
        <f t="shared" ca="1" si="1"/>
        <v>0</v>
      </c>
      <c r="DL3" s="663">
        <f t="shared" ca="1" si="1"/>
        <v>0</v>
      </c>
      <c r="DM3" s="663">
        <f t="shared" ca="1" si="1"/>
        <v>0</v>
      </c>
      <c r="DN3" s="663">
        <f t="shared" ca="1" si="1"/>
        <v>0</v>
      </c>
      <c r="DO3" s="663">
        <f t="shared" ca="1" si="1"/>
        <v>0</v>
      </c>
      <c r="DP3" s="663">
        <f t="shared" ca="1" si="1"/>
        <v>0</v>
      </c>
      <c r="DQ3" s="663">
        <f t="shared" ca="1" si="1"/>
        <v>0</v>
      </c>
      <c r="DR3" s="663">
        <f t="shared" ca="1" si="1"/>
        <v>0</v>
      </c>
      <c r="DS3" s="663">
        <f t="shared" ca="1" si="1"/>
        <v>0</v>
      </c>
      <c r="DT3" s="663">
        <f t="shared" ca="1" si="1"/>
        <v>0</v>
      </c>
      <c r="DU3" s="663">
        <f t="shared" ca="1" si="1"/>
        <v>0</v>
      </c>
      <c r="DV3" s="663">
        <f t="shared" ca="1" si="1"/>
        <v>0</v>
      </c>
      <c r="DW3" s="663">
        <f t="shared" ca="1" si="1"/>
        <v>0</v>
      </c>
      <c r="DX3" s="663">
        <f t="shared" ca="1" si="1"/>
        <v>0</v>
      </c>
      <c r="DY3" s="663">
        <f t="shared" ca="1" si="1"/>
        <v>0</v>
      </c>
      <c r="DZ3" s="663">
        <f t="shared" ca="1" si="1"/>
        <v>0</v>
      </c>
      <c r="EA3" s="663">
        <f t="shared" ca="1" si="1"/>
        <v>0</v>
      </c>
      <c r="EB3" s="663">
        <f t="shared" ca="1" si="1"/>
        <v>0</v>
      </c>
      <c r="EC3" s="663">
        <f t="shared" ca="1" si="1"/>
        <v>0</v>
      </c>
      <c r="ED3" s="663">
        <f t="shared" ca="1" si="1"/>
        <v>0</v>
      </c>
      <c r="EE3" s="663">
        <f t="shared" ca="1" si="1"/>
        <v>0</v>
      </c>
      <c r="EF3" s="663">
        <f t="shared" ca="1" si="1"/>
        <v>0</v>
      </c>
      <c r="EG3" s="663">
        <f t="shared" ca="1" si="1"/>
        <v>0</v>
      </c>
      <c r="EH3" s="663">
        <f t="shared" ca="1" si="1"/>
        <v>0</v>
      </c>
      <c r="EI3" s="663">
        <f t="shared" ref="EI3:EP3" ca="1" si="2">1*(EI$4&gt;$C$3)*(EI$6&gt;0)</f>
        <v>0</v>
      </c>
      <c r="EJ3" s="663">
        <f t="shared" ca="1" si="2"/>
        <v>0</v>
      </c>
      <c r="EK3" s="663">
        <f t="shared" ca="1" si="2"/>
        <v>0</v>
      </c>
      <c r="EL3" s="663">
        <f t="shared" ca="1" si="2"/>
        <v>0</v>
      </c>
      <c r="EM3" s="663">
        <f t="shared" ca="1" si="2"/>
        <v>0</v>
      </c>
      <c r="EN3" s="663">
        <f t="shared" ca="1" si="2"/>
        <v>0</v>
      </c>
      <c r="EO3" s="663">
        <f t="shared" ca="1" si="2"/>
        <v>0</v>
      </c>
      <c r="EP3" s="663">
        <f t="shared" ca="1" si="2"/>
        <v>0</v>
      </c>
    </row>
    <row r="4" spans="1:152" s="35" customFormat="1" ht="15" customHeight="1">
      <c r="A4" s="709"/>
      <c r="B4" s="709" t="s">
        <v>96</v>
      </c>
      <c r="C4" s="709"/>
      <c r="D4" s="713"/>
      <c r="E4" s="711"/>
      <c r="F4" s="711"/>
      <c r="G4" s="691">
        <f>기준분기</f>
        <v>45016</v>
      </c>
      <c r="H4" s="691">
        <f t="shared" ref="H4:O4" si="3">EOMONTH(G4,3)</f>
        <v>45107</v>
      </c>
      <c r="I4" s="691">
        <f t="shared" si="3"/>
        <v>45199</v>
      </c>
      <c r="J4" s="691">
        <f t="shared" si="3"/>
        <v>45291</v>
      </c>
      <c r="K4" s="691">
        <f t="shared" si="3"/>
        <v>45382</v>
      </c>
      <c r="L4" s="691">
        <f t="shared" si="3"/>
        <v>45473</v>
      </c>
      <c r="M4" s="691">
        <f t="shared" si="3"/>
        <v>45565</v>
      </c>
      <c r="N4" s="691">
        <f t="shared" si="3"/>
        <v>45657</v>
      </c>
      <c r="O4" s="691">
        <f t="shared" si="3"/>
        <v>45747</v>
      </c>
      <c r="P4" s="691">
        <f t="shared" ref="P4" si="4">EOMONTH(O4,3)</f>
        <v>45838</v>
      </c>
      <c r="Q4" s="691">
        <f t="shared" ref="Q4" si="5">EOMONTH(P4,3)</f>
        <v>45930</v>
      </c>
      <c r="R4" s="691">
        <f t="shared" ref="R4" si="6">EOMONTH(Q4,3)</f>
        <v>46022</v>
      </c>
      <c r="S4" s="691">
        <f t="shared" ref="S4" si="7">EOMONTH(R4,3)</f>
        <v>46112</v>
      </c>
      <c r="T4" s="691">
        <f t="shared" ref="T4" si="8">EOMONTH(S4,3)</f>
        <v>46203</v>
      </c>
      <c r="U4" s="691">
        <f t="shared" ref="U4" si="9">EOMONTH(T4,3)</f>
        <v>46295</v>
      </c>
      <c r="V4" s="691">
        <f t="shared" ref="V4" si="10">EOMONTH(U4,3)</f>
        <v>46387</v>
      </c>
      <c r="W4" s="691">
        <f t="shared" ref="W4" si="11">EOMONTH(V4,3)</f>
        <v>46477</v>
      </c>
      <c r="X4" s="691">
        <f t="shared" ref="X4" si="12">EOMONTH(W4,3)</f>
        <v>46568</v>
      </c>
      <c r="Y4" s="691">
        <f t="shared" ref="Y4" si="13">EOMONTH(X4,3)</f>
        <v>46660</v>
      </c>
      <c r="Z4" s="691">
        <f t="shared" ref="Z4" si="14">EOMONTH(Y4,3)</f>
        <v>46752</v>
      </c>
      <c r="AA4" s="691">
        <f t="shared" ref="AA4" si="15">EOMONTH(Z4,3)</f>
        <v>46843</v>
      </c>
      <c r="AB4" s="691">
        <f t="shared" ref="AB4" si="16">EOMONTH(AA4,3)</f>
        <v>46934</v>
      </c>
      <c r="AC4" s="691">
        <f t="shared" ref="AC4" si="17">EOMONTH(AB4,3)</f>
        <v>47026</v>
      </c>
      <c r="AD4" s="691">
        <f t="shared" ref="AD4" si="18">EOMONTH(AC4,3)</f>
        <v>47118</v>
      </c>
      <c r="AE4" s="691">
        <f t="shared" ref="AE4" si="19">EOMONTH(AD4,3)</f>
        <v>47208</v>
      </c>
      <c r="AF4" s="691">
        <f t="shared" ref="AF4" si="20">EOMONTH(AE4,3)</f>
        <v>47299</v>
      </c>
      <c r="AG4" s="691">
        <f t="shared" ref="AG4" si="21">EOMONTH(AF4,3)</f>
        <v>47391</v>
      </c>
      <c r="AH4" s="691">
        <f t="shared" ref="AH4" si="22">EOMONTH(AG4,3)</f>
        <v>47483</v>
      </c>
      <c r="AI4" s="691">
        <f t="shared" ref="AI4" si="23">EOMONTH(AH4,3)</f>
        <v>47573</v>
      </c>
      <c r="AJ4" s="691">
        <f t="shared" ref="AJ4" si="24">EOMONTH(AI4,3)</f>
        <v>47664</v>
      </c>
      <c r="AK4" s="691">
        <f t="shared" ref="AK4" si="25">EOMONTH(AJ4,3)</f>
        <v>47756</v>
      </c>
      <c r="AL4" s="691">
        <f t="shared" ref="AL4" si="26">EOMONTH(AK4,3)</f>
        <v>47848</v>
      </c>
      <c r="AM4" s="691">
        <f t="shared" ref="AM4" si="27">EOMONTH(AL4,3)</f>
        <v>47938</v>
      </c>
      <c r="AN4" s="691">
        <f t="shared" ref="AN4" si="28">EOMONTH(AM4,3)</f>
        <v>48029</v>
      </c>
      <c r="AO4" s="691">
        <f t="shared" ref="AO4" si="29">EOMONTH(AN4,3)</f>
        <v>48121</v>
      </c>
      <c r="AP4" s="691">
        <f t="shared" ref="AP4" si="30">EOMONTH(AO4,3)</f>
        <v>48213</v>
      </c>
      <c r="AQ4" s="691">
        <f t="shared" ref="AQ4" si="31">EOMONTH(AP4,3)</f>
        <v>48304</v>
      </c>
      <c r="AR4" s="691">
        <f t="shared" ref="AR4" si="32">EOMONTH(AQ4,3)</f>
        <v>48395</v>
      </c>
      <c r="AS4" s="691">
        <f t="shared" ref="AS4" si="33">EOMONTH(AR4,3)</f>
        <v>48487</v>
      </c>
      <c r="AT4" s="691">
        <f t="shared" ref="AT4" si="34">EOMONTH(AS4,3)</f>
        <v>48579</v>
      </c>
      <c r="AU4" s="691">
        <f t="shared" ref="AU4" si="35">EOMONTH(AT4,3)</f>
        <v>48669</v>
      </c>
      <c r="AV4" s="691">
        <f t="shared" ref="AV4" si="36">EOMONTH(AU4,3)</f>
        <v>48760</v>
      </c>
      <c r="AW4" s="691">
        <f t="shared" ref="AW4" si="37">EOMONTH(AV4,3)</f>
        <v>48852</v>
      </c>
      <c r="AX4" s="691">
        <f t="shared" ref="AX4" si="38">EOMONTH(AW4,3)</f>
        <v>48944</v>
      </c>
      <c r="AY4" s="691">
        <f t="shared" ref="AY4" si="39">EOMONTH(AX4,3)</f>
        <v>49034</v>
      </c>
      <c r="AZ4" s="691">
        <f t="shared" ref="AZ4" si="40">EOMONTH(AY4,3)</f>
        <v>49125</v>
      </c>
      <c r="BA4" s="691">
        <f t="shared" ref="BA4" si="41">EOMONTH(AZ4,3)</f>
        <v>49217</v>
      </c>
      <c r="BB4" s="691">
        <f t="shared" ref="BB4" si="42">EOMONTH(BA4,3)</f>
        <v>49309</v>
      </c>
      <c r="BC4" s="691">
        <f t="shared" ref="BC4" si="43">EOMONTH(BB4,3)</f>
        <v>49399</v>
      </c>
      <c r="BD4" s="691">
        <f t="shared" ref="BD4" si="44">EOMONTH(BC4,3)</f>
        <v>49490</v>
      </c>
      <c r="BE4" s="691">
        <f t="shared" ref="BE4" si="45">EOMONTH(BD4,3)</f>
        <v>49582</v>
      </c>
      <c r="BF4" s="691">
        <f t="shared" ref="BF4" si="46">EOMONTH(BE4,3)</f>
        <v>49674</v>
      </c>
      <c r="BG4" s="691">
        <f t="shared" ref="BG4" si="47">EOMONTH(BF4,3)</f>
        <v>49765</v>
      </c>
      <c r="BH4" s="691">
        <f t="shared" ref="BH4" si="48">EOMONTH(BG4,3)</f>
        <v>49856</v>
      </c>
      <c r="BI4" s="691">
        <f t="shared" ref="BI4" si="49">EOMONTH(BH4,3)</f>
        <v>49948</v>
      </c>
      <c r="BJ4" s="691">
        <f t="shared" ref="BJ4" si="50">EOMONTH(BI4,3)</f>
        <v>50040</v>
      </c>
      <c r="BK4" s="691">
        <f t="shared" ref="BK4" si="51">EOMONTH(BJ4,3)</f>
        <v>50130</v>
      </c>
      <c r="BL4" s="691">
        <f t="shared" ref="BL4" si="52">EOMONTH(BK4,3)</f>
        <v>50221</v>
      </c>
      <c r="BM4" s="691">
        <f t="shared" ref="BM4" si="53">EOMONTH(BL4,3)</f>
        <v>50313</v>
      </c>
      <c r="BN4" s="691">
        <f t="shared" ref="BN4" si="54">EOMONTH(BM4,3)</f>
        <v>50405</v>
      </c>
      <c r="BO4" s="691">
        <f t="shared" ref="BO4" si="55">EOMONTH(BN4,3)</f>
        <v>50495</v>
      </c>
      <c r="BP4" s="691">
        <f t="shared" ref="BP4" si="56">EOMONTH(BO4,3)</f>
        <v>50586</v>
      </c>
      <c r="BQ4" s="691">
        <f t="shared" ref="BQ4" si="57">EOMONTH(BP4,3)</f>
        <v>50678</v>
      </c>
      <c r="BR4" s="691">
        <f t="shared" ref="BR4" si="58">EOMONTH(BQ4,3)</f>
        <v>50770</v>
      </c>
      <c r="BS4" s="691">
        <f t="shared" ref="BS4" si="59">EOMONTH(BR4,3)</f>
        <v>50860</v>
      </c>
      <c r="BT4" s="691">
        <f t="shared" ref="BT4" si="60">EOMONTH(BS4,3)</f>
        <v>50951</v>
      </c>
      <c r="BU4" s="691">
        <f t="shared" ref="BU4" si="61">EOMONTH(BT4,3)</f>
        <v>51043</v>
      </c>
      <c r="BV4" s="691">
        <f t="shared" ref="BV4" si="62">EOMONTH(BU4,3)</f>
        <v>51135</v>
      </c>
      <c r="BW4" s="691">
        <f t="shared" ref="BW4" si="63">EOMONTH(BV4,3)</f>
        <v>51226</v>
      </c>
      <c r="BX4" s="691">
        <f t="shared" ref="BX4" si="64">EOMONTH(BW4,3)</f>
        <v>51317</v>
      </c>
      <c r="BY4" s="691">
        <f t="shared" ref="BY4" si="65">EOMONTH(BX4,3)</f>
        <v>51409</v>
      </c>
      <c r="BZ4" s="691">
        <f t="shared" ref="BZ4" si="66">EOMONTH(BY4,3)</f>
        <v>51501</v>
      </c>
      <c r="CA4" s="691">
        <f t="shared" ref="CA4" si="67">EOMONTH(BZ4,3)</f>
        <v>51591</v>
      </c>
      <c r="CB4" s="691">
        <f t="shared" ref="CB4" si="68">EOMONTH(CA4,3)</f>
        <v>51682</v>
      </c>
      <c r="CC4" s="691">
        <f t="shared" ref="CC4" si="69">EOMONTH(CB4,3)</f>
        <v>51774</v>
      </c>
      <c r="CD4" s="691">
        <f t="shared" ref="CD4" si="70">EOMONTH(CC4,3)</f>
        <v>51866</v>
      </c>
      <c r="CE4" s="691">
        <f t="shared" ref="CE4" si="71">EOMONTH(CD4,3)</f>
        <v>51956</v>
      </c>
      <c r="CF4" s="691">
        <f t="shared" ref="CF4" si="72">EOMONTH(CE4,3)</f>
        <v>52047</v>
      </c>
      <c r="CG4" s="691">
        <f t="shared" ref="CG4" si="73">EOMONTH(CF4,3)</f>
        <v>52139</v>
      </c>
      <c r="CH4" s="691">
        <f t="shared" ref="CH4" si="74">EOMONTH(CG4,3)</f>
        <v>52231</v>
      </c>
      <c r="CI4" s="691">
        <f t="shared" ref="CI4" si="75">EOMONTH(CH4,3)</f>
        <v>52321</v>
      </c>
      <c r="CJ4" s="691">
        <f t="shared" ref="CJ4" si="76">EOMONTH(CI4,3)</f>
        <v>52412</v>
      </c>
      <c r="CK4" s="691">
        <f t="shared" ref="CK4" si="77">EOMONTH(CJ4,3)</f>
        <v>52504</v>
      </c>
      <c r="CL4" s="691">
        <f t="shared" ref="CL4" si="78">EOMONTH(CK4,3)</f>
        <v>52596</v>
      </c>
      <c r="CM4" s="691">
        <f t="shared" ref="CM4" si="79">EOMONTH(CL4,3)</f>
        <v>52687</v>
      </c>
      <c r="CN4" s="691">
        <f t="shared" ref="CN4" si="80">EOMONTH(CM4,3)</f>
        <v>52778</v>
      </c>
      <c r="CO4" s="691">
        <f t="shared" ref="CO4" si="81">EOMONTH(CN4,3)</f>
        <v>52870</v>
      </c>
      <c r="CP4" s="691">
        <f t="shared" ref="CP4" si="82">EOMONTH(CO4,3)</f>
        <v>52962</v>
      </c>
      <c r="CQ4" s="691">
        <f t="shared" ref="CQ4" si="83">EOMONTH(CP4,3)</f>
        <v>53052</v>
      </c>
      <c r="CR4" s="691">
        <f t="shared" ref="CR4" si="84">EOMONTH(CQ4,3)</f>
        <v>53143</v>
      </c>
      <c r="CS4" s="691">
        <f t="shared" ref="CS4" si="85">EOMONTH(CR4,3)</f>
        <v>53235</v>
      </c>
      <c r="CT4" s="691">
        <f t="shared" ref="CT4" si="86">EOMONTH(CS4,3)</f>
        <v>53327</v>
      </c>
      <c r="CU4" s="691">
        <f t="shared" ref="CU4" si="87">EOMONTH(CT4,3)</f>
        <v>53417</v>
      </c>
      <c r="CV4" s="691">
        <f t="shared" ref="CV4" si="88">EOMONTH(CU4,3)</f>
        <v>53508</v>
      </c>
      <c r="CW4" s="691">
        <f t="shared" ref="CW4" si="89">EOMONTH(CV4,3)</f>
        <v>53600</v>
      </c>
      <c r="CX4" s="691">
        <f t="shared" ref="CX4" si="90">EOMONTH(CW4,3)</f>
        <v>53692</v>
      </c>
      <c r="CY4" s="691">
        <f t="shared" ref="CY4" si="91">EOMONTH(CX4,3)</f>
        <v>53782</v>
      </c>
      <c r="CZ4" s="691">
        <f t="shared" ref="CZ4" si="92">EOMONTH(CY4,3)</f>
        <v>53873</v>
      </c>
      <c r="DA4" s="691">
        <f t="shared" ref="DA4" si="93">EOMONTH(CZ4,3)</f>
        <v>53965</v>
      </c>
      <c r="DB4" s="691">
        <f t="shared" ref="DB4" si="94">EOMONTH(DA4,3)</f>
        <v>54057</v>
      </c>
      <c r="DC4" s="691">
        <f t="shared" ref="DC4" si="95">EOMONTH(DB4,3)</f>
        <v>54148</v>
      </c>
      <c r="DD4" s="691">
        <f t="shared" ref="DD4" si="96">EOMONTH(DC4,3)</f>
        <v>54239</v>
      </c>
      <c r="DE4" s="691">
        <f t="shared" ref="DE4" si="97">EOMONTH(DD4,3)</f>
        <v>54331</v>
      </c>
      <c r="DF4" s="691">
        <f t="shared" ref="DF4" si="98">EOMONTH(DE4,3)</f>
        <v>54423</v>
      </c>
      <c r="DG4" s="691">
        <f t="shared" ref="DG4" si="99">EOMONTH(DF4,3)</f>
        <v>54513</v>
      </c>
      <c r="DH4" s="691">
        <f t="shared" ref="DH4" si="100">EOMONTH(DG4,3)</f>
        <v>54604</v>
      </c>
      <c r="DI4" s="691">
        <f t="shared" ref="DI4" si="101">EOMONTH(DH4,3)</f>
        <v>54696</v>
      </c>
      <c r="DJ4" s="691">
        <f t="shared" ref="DJ4" si="102">EOMONTH(DI4,3)</f>
        <v>54788</v>
      </c>
      <c r="DK4" s="691">
        <f t="shared" ref="DK4" si="103">EOMONTH(DJ4,3)</f>
        <v>54878</v>
      </c>
      <c r="DL4" s="691">
        <f t="shared" ref="DL4" si="104">EOMONTH(DK4,3)</f>
        <v>54969</v>
      </c>
      <c r="DM4" s="691">
        <f t="shared" ref="DM4" si="105">EOMONTH(DL4,3)</f>
        <v>55061</v>
      </c>
      <c r="DN4" s="691">
        <f t="shared" ref="DN4" si="106">EOMONTH(DM4,3)</f>
        <v>55153</v>
      </c>
      <c r="DO4" s="691">
        <f t="shared" ref="DO4" si="107">EOMONTH(DN4,3)</f>
        <v>55243</v>
      </c>
      <c r="DP4" s="691">
        <f t="shared" ref="DP4" si="108">EOMONTH(DO4,3)</f>
        <v>55334</v>
      </c>
      <c r="DQ4" s="691">
        <f t="shared" ref="DQ4" si="109">EOMONTH(DP4,3)</f>
        <v>55426</v>
      </c>
      <c r="DR4" s="691">
        <f t="shared" ref="DR4" si="110">EOMONTH(DQ4,3)</f>
        <v>55518</v>
      </c>
      <c r="DS4" s="691">
        <f t="shared" ref="DS4" si="111">EOMONTH(DR4,3)</f>
        <v>55609</v>
      </c>
      <c r="DT4" s="691">
        <f t="shared" ref="DT4" si="112">EOMONTH(DS4,3)</f>
        <v>55700</v>
      </c>
      <c r="DU4" s="691">
        <f t="shared" ref="DU4" si="113">EOMONTH(DT4,3)</f>
        <v>55792</v>
      </c>
      <c r="DV4" s="691">
        <f t="shared" ref="DV4" si="114">EOMONTH(DU4,3)</f>
        <v>55884</v>
      </c>
      <c r="DW4" s="691">
        <f t="shared" ref="DW4" si="115">EOMONTH(DV4,3)</f>
        <v>55974</v>
      </c>
      <c r="DX4" s="691">
        <f t="shared" ref="DX4" si="116">EOMONTH(DW4,3)</f>
        <v>56065</v>
      </c>
      <c r="DY4" s="691">
        <f t="shared" ref="DY4" si="117">EOMONTH(DX4,3)</f>
        <v>56157</v>
      </c>
      <c r="DZ4" s="691">
        <f t="shared" ref="DZ4" si="118">EOMONTH(DY4,3)</f>
        <v>56249</v>
      </c>
      <c r="EA4" s="691">
        <f t="shared" ref="EA4" si="119">EOMONTH(DZ4,3)</f>
        <v>56339</v>
      </c>
      <c r="EB4" s="691">
        <f t="shared" ref="EB4" si="120">EOMONTH(EA4,3)</f>
        <v>56430</v>
      </c>
      <c r="EC4" s="691">
        <f t="shared" ref="EC4" si="121">EOMONTH(EB4,3)</f>
        <v>56522</v>
      </c>
      <c r="ED4" s="691">
        <f t="shared" ref="ED4" si="122">EOMONTH(EC4,3)</f>
        <v>56614</v>
      </c>
      <c r="EE4" s="691">
        <f t="shared" ref="EE4" si="123">EOMONTH(ED4,3)</f>
        <v>56704</v>
      </c>
      <c r="EF4" s="691">
        <f t="shared" ref="EF4" si="124">EOMONTH(EE4,3)</f>
        <v>56795</v>
      </c>
      <c r="EG4" s="691">
        <f t="shared" ref="EG4" si="125">EOMONTH(EF4,3)</f>
        <v>56887</v>
      </c>
      <c r="EH4" s="691">
        <f t="shared" ref="EH4" si="126">EOMONTH(EG4,3)</f>
        <v>56979</v>
      </c>
      <c r="EI4" s="691">
        <f t="shared" ref="EI4" si="127">EOMONTH(EH4,3)</f>
        <v>57070</v>
      </c>
      <c r="EJ4" s="691">
        <f t="shared" ref="EJ4" si="128">EOMONTH(EI4,3)</f>
        <v>57161</v>
      </c>
      <c r="EK4" s="691">
        <f t="shared" ref="EK4" si="129">EOMONTH(EJ4,3)</f>
        <v>57253</v>
      </c>
      <c r="EL4" s="691">
        <f t="shared" ref="EL4" si="130">EOMONTH(EK4,3)</f>
        <v>57345</v>
      </c>
      <c r="EM4" s="691">
        <f t="shared" ref="EM4" si="131">EOMONTH(EL4,3)</f>
        <v>57435</v>
      </c>
      <c r="EN4" s="691">
        <f t="shared" ref="EN4" si="132">EOMONTH(EM4,3)</f>
        <v>57526</v>
      </c>
      <c r="EO4" s="691">
        <f t="shared" ref="EO4" si="133">EOMONTH(EN4,3)</f>
        <v>57618</v>
      </c>
      <c r="EP4" s="691">
        <f t="shared" ref="EP4" si="134">EOMONTH(EO4,3)</f>
        <v>57710</v>
      </c>
    </row>
    <row r="5" spans="1:152" s="43" customFormat="1" ht="15" customHeight="1" outlineLevel="7">
      <c r="A5" s="132"/>
      <c r="B5" s="89" t="s">
        <v>17</v>
      </c>
      <c r="C5" s="132"/>
      <c r="D5" s="180" t="s">
        <v>423</v>
      </c>
      <c r="E5" s="166" t="s">
        <v>424</v>
      </c>
      <c r="F5" s="166"/>
      <c r="G5" s="167">
        <f t="shared" ref="G5:O5" si="135">YEAR(G4)</f>
        <v>2023</v>
      </c>
      <c r="H5" s="167">
        <f t="shared" si="135"/>
        <v>2023</v>
      </c>
      <c r="I5" s="167">
        <f t="shared" si="135"/>
        <v>2023</v>
      </c>
      <c r="J5" s="167">
        <f t="shared" si="135"/>
        <v>2023</v>
      </c>
      <c r="K5" s="167">
        <f t="shared" si="135"/>
        <v>2024</v>
      </c>
      <c r="L5" s="167">
        <f t="shared" si="135"/>
        <v>2024</v>
      </c>
      <c r="M5" s="167">
        <f t="shared" si="135"/>
        <v>2024</v>
      </c>
      <c r="N5" s="167">
        <f t="shared" si="135"/>
        <v>2024</v>
      </c>
      <c r="O5" s="167">
        <f t="shared" si="135"/>
        <v>2025</v>
      </c>
      <c r="P5" s="167">
        <f t="shared" ref="P5:CA5" si="136">YEAR(P4)</f>
        <v>2025</v>
      </c>
      <c r="Q5" s="167">
        <f t="shared" si="136"/>
        <v>2025</v>
      </c>
      <c r="R5" s="167">
        <f t="shared" si="136"/>
        <v>2025</v>
      </c>
      <c r="S5" s="167">
        <f t="shared" si="136"/>
        <v>2026</v>
      </c>
      <c r="T5" s="167">
        <f t="shared" si="136"/>
        <v>2026</v>
      </c>
      <c r="U5" s="167">
        <f t="shared" si="136"/>
        <v>2026</v>
      </c>
      <c r="V5" s="167">
        <f t="shared" si="136"/>
        <v>2026</v>
      </c>
      <c r="W5" s="167">
        <f t="shared" si="136"/>
        <v>2027</v>
      </c>
      <c r="X5" s="167">
        <f t="shared" si="136"/>
        <v>2027</v>
      </c>
      <c r="Y5" s="167">
        <f t="shared" si="136"/>
        <v>2027</v>
      </c>
      <c r="Z5" s="167">
        <f t="shared" si="136"/>
        <v>2027</v>
      </c>
      <c r="AA5" s="167">
        <f t="shared" si="136"/>
        <v>2028</v>
      </c>
      <c r="AB5" s="167">
        <f t="shared" si="136"/>
        <v>2028</v>
      </c>
      <c r="AC5" s="167">
        <f t="shared" si="136"/>
        <v>2028</v>
      </c>
      <c r="AD5" s="167">
        <f t="shared" si="136"/>
        <v>2028</v>
      </c>
      <c r="AE5" s="167">
        <f t="shared" si="136"/>
        <v>2029</v>
      </c>
      <c r="AF5" s="167">
        <f t="shared" si="136"/>
        <v>2029</v>
      </c>
      <c r="AG5" s="167">
        <f t="shared" si="136"/>
        <v>2029</v>
      </c>
      <c r="AH5" s="167">
        <f t="shared" si="136"/>
        <v>2029</v>
      </c>
      <c r="AI5" s="167">
        <f t="shared" si="136"/>
        <v>2030</v>
      </c>
      <c r="AJ5" s="167">
        <f t="shared" si="136"/>
        <v>2030</v>
      </c>
      <c r="AK5" s="167">
        <f t="shared" si="136"/>
        <v>2030</v>
      </c>
      <c r="AL5" s="167">
        <f t="shared" si="136"/>
        <v>2030</v>
      </c>
      <c r="AM5" s="167">
        <f t="shared" si="136"/>
        <v>2031</v>
      </c>
      <c r="AN5" s="167">
        <f t="shared" si="136"/>
        <v>2031</v>
      </c>
      <c r="AO5" s="167">
        <f t="shared" si="136"/>
        <v>2031</v>
      </c>
      <c r="AP5" s="167">
        <f t="shared" si="136"/>
        <v>2031</v>
      </c>
      <c r="AQ5" s="167">
        <f t="shared" si="136"/>
        <v>2032</v>
      </c>
      <c r="AR5" s="167">
        <f t="shared" si="136"/>
        <v>2032</v>
      </c>
      <c r="AS5" s="167">
        <f t="shared" si="136"/>
        <v>2032</v>
      </c>
      <c r="AT5" s="167">
        <f t="shared" si="136"/>
        <v>2032</v>
      </c>
      <c r="AU5" s="167">
        <f t="shared" si="136"/>
        <v>2033</v>
      </c>
      <c r="AV5" s="167">
        <f t="shared" si="136"/>
        <v>2033</v>
      </c>
      <c r="AW5" s="167">
        <f t="shared" si="136"/>
        <v>2033</v>
      </c>
      <c r="AX5" s="167">
        <f t="shared" si="136"/>
        <v>2033</v>
      </c>
      <c r="AY5" s="167">
        <f t="shared" si="136"/>
        <v>2034</v>
      </c>
      <c r="AZ5" s="167">
        <f t="shared" si="136"/>
        <v>2034</v>
      </c>
      <c r="BA5" s="167">
        <f t="shared" si="136"/>
        <v>2034</v>
      </c>
      <c r="BB5" s="167">
        <f t="shared" si="136"/>
        <v>2034</v>
      </c>
      <c r="BC5" s="167">
        <f t="shared" si="136"/>
        <v>2035</v>
      </c>
      <c r="BD5" s="167">
        <f t="shared" si="136"/>
        <v>2035</v>
      </c>
      <c r="BE5" s="167">
        <f t="shared" si="136"/>
        <v>2035</v>
      </c>
      <c r="BF5" s="167">
        <f t="shared" si="136"/>
        <v>2035</v>
      </c>
      <c r="BG5" s="167">
        <f t="shared" si="136"/>
        <v>2036</v>
      </c>
      <c r="BH5" s="167">
        <f t="shared" si="136"/>
        <v>2036</v>
      </c>
      <c r="BI5" s="167">
        <f t="shared" si="136"/>
        <v>2036</v>
      </c>
      <c r="BJ5" s="167">
        <f t="shared" si="136"/>
        <v>2036</v>
      </c>
      <c r="BK5" s="167">
        <f t="shared" si="136"/>
        <v>2037</v>
      </c>
      <c r="BL5" s="167">
        <f t="shared" si="136"/>
        <v>2037</v>
      </c>
      <c r="BM5" s="167">
        <f t="shared" si="136"/>
        <v>2037</v>
      </c>
      <c r="BN5" s="167">
        <f t="shared" si="136"/>
        <v>2037</v>
      </c>
      <c r="BO5" s="167">
        <f t="shared" si="136"/>
        <v>2038</v>
      </c>
      <c r="BP5" s="167">
        <f t="shared" si="136"/>
        <v>2038</v>
      </c>
      <c r="BQ5" s="167">
        <f t="shared" si="136"/>
        <v>2038</v>
      </c>
      <c r="BR5" s="167">
        <f t="shared" si="136"/>
        <v>2038</v>
      </c>
      <c r="BS5" s="167">
        <f t="shared" si="136"/>
        <v>2039</v>
      </c>
      <c r="BT5" s="167">
        <f t="shared" si="136"/>
        <v>2039</v>
      </c>
      <c r="BU5" s="167">
        <f t="shared" si="136"/>
        <v>2039</v>
      </c>
      <c r="BV5" s="167">
        <f t="shared" si="136"/>
        <v>2039</v>
      </c>
      <c r="BW5" s="167">
        <f t="shared" si="136"/>
        <v>2040</v>
      </c>
      <c r="BX5" s="167">
        <f t="shared" si="136"/>
        <v>2040</v>
      </c>
      <c r="BY5" s="167">
        <f t="shared" si="136"/>
        <v>2040</v>
      </c>
      <c r="BZ5" s="167">
        <f t="shared" si="136"/>
        <v>2040</v>
      </c>
      <c r="CA5" s="167">
        <f t="shared" si="136"/>
        <v>2041</v>
      </c>
      <c r="CB5" s="167">
        <f t="shared" ref="CB5:EM5" si="137">YEAR(CB4)</f>
        <v>2041</v>
      </c>
      <c r="CC5" s="167">
        <f t="shared" si="137"/>
        <v>2041</v>
      </c>
      <c r="CD5" s="167">
        <f t="shared" si="137"/>
        <v>2041</v>
      </c>
      <c r="CE5" s="167">
        <f t="shared" si="137"/>
        <v>2042</v>
      </c>
      <c r="CF5" s="167">
        <f t="shared" si="137"/>
        <v>2042</v>
      </c>
      <c r="CG5" s="167">
        <f t="shared" si="137"/>
        <v>2042</v>
      </c>
      <c r="CH5" s="167">
        <f t="shared" si="137"/>
        <v>2042</v>
      </c>
      <c r="CI5" s="167">
        <f t="shared" si="137"/>
        <v>2043</v>
      </c>
      <c r="CJ5" s="167">
        <f t="shared" si="137"/>
        <v>2043</v>
      </c>
      <c r="CK5" s="167">
        <f t="shared" si="137"/>
        <v>2043</v>
      </c>
      <c r="CL5" s="167">
        <f t="shared" si="137"/>
        <v>2043</v>
      </c>
      <c r="CM5" s="167">
        <f t="shared" si="137"/>
        <v>2044</v>
      </c>
      <c r="CN5" s="167">
        <f t="shared" si="137"/>
        <v>2044</v>
      </c>
      <c r="CO5" s="167">
        <f t="shared" si="137"/>
        <v>2044</v>
      </c>
      <c r="CP5" s="167">
        <f t="shared" si="137"/>
        <v>2044</v>
      </c>
      <c r="CQ5" s="167">
        <f t="shared" si="137"/>
        <v>2045</v>
      </c>
      <c r="CR5" s="167">
        <f t="shared" si="137"/>
        <v>2045</v>
      </c>
      <c r="CS5" s="167">
        <f t="shared" si="137"/>
        <v>2045</v>
      </c>
      <c r="CT5" s="167">
        <f t="shared" si="137"/>
        <v>2045</v>
      </c>
      <c r="CU5" s="167">
        <f t="shared" si="137"/>
        <v>2046</v>
      </c>
      <c r="CV5" s="167">
        <f t="shared" si="137"/>
        <v>2046</v>
      </c>
      <c r="CW5" s="167">
        <f t="shared" si="137"/>
        <v>2046</v>
      </c>
      <c r="CX5" s="167">
        <f t="shared" si="137"/>
        <v>2046</v>
      </c>
      <c r="CY5" s="167">
        <f t="shared" si="137"/>
        <v>2047</v>
      </c>
      <c r="CZ5" s="167">
        <f t="shared" si="137"/>
        <v>2047</v>
      </c>
      <c r="DA5" s="167">
        <f t="shared" si="137"/>
        <v>2047</v>
      </c>
      <c r="DB5" s="167">
        <f t="shared" si="137"/>
        <v>2047</v>
      </c>
      <c r="DC5" s="167">
        <f t="shared" si="137"/>
        <v>2048</v>
      </c>
      <c r="DD5" s="167">
        <f t="shared" si="137"/>
        <v>2048</v>
      </c>
      <c r="DE5" s="167">
        <f t="shared" si="137"/>
        <v>2048</v>
      </c>
      <c r="DF5" s="167">
        <f t="shared" si="137"/>
        <v>2048</v>
      </c>
      <c r="DG5" s="167">
        <f t="shared" si="137"/>
        <v>2049</v>
      </c>
      <c r="DH5" s="167">
        <f t="shared" si="137"/>
        <v>2049</v>
      </c>
      <c r="DI5" s="167">
        <f t="shared" si="137"/>
        <v>2049</v>
      </c>
      <c r="DJ5" s="167">
        <f t="shared" si="137"/>
        <v>2049</v>
      </c>
      <c r="DK5" s="167">
        <f t="shared" si="137"/>
        <v>2050</v>
      </c>
      <c r="DL5" s="167">
        <f t="shared" si="137"/>
        <v>2050</v>
      </c>
      <c r="DM5" s="167">
        <f t="shared" si="137"/>
        <v>2050</v>
      </c>
      <c r="DN5" s="167">
        <f t="shared" si="137"/>
        <v>2050</v>
      </c>
      <c r="DO5" s="167">
        <f t="shared" si="137"/>
        <v>2051</v>
      </c>
      <c r="DP5" s="167">
        <f t="shared" si="137"/>
        <v>2051</v>
      </c>
      <c r="DQ5" s="167">
        <f t="shared" si="137"/>
        <v>2051</v>
      </c>
      <c r="DR5" s="167">
        <f t="shared" si="137"/>
        <v>2051</v>
      </c>
      <c r="DS5" s="167">
        <f t="shared" si="137"/>
        <v>2052</v>
      </c>
      <c r="DT5" s="167">
        <f t="shared" si="137"/>
        <v>2052</v>
      </c>
      <c r="DU5" s="167">
        <f t="shared" si="137"/>
        <v>2052</v>
      </c>
      <c r="DV5" s="167">
        <f t="shared" si="137"/>
        <v>2052</v>
      </c>
      <c r="DW5" s="167">
        <f t="shared" si="137"/>
        <v>2053</v>
      </c>
      <c r="DX5" s="167">
        <f t="shared" si="137"/>
        <v>2053</v>
      </c>
      <c r="DY5" s="167">
        <f t="shared" si="137"/>
        <v>2053</v>
      </c>
      <c r="DZ5" s="167">
        <f t="shared" si="137"/>
        <v>2053</v>
      </c>
      <c r="EA5" s="167">
        <f t="shared" si="137"/>
        <v>2054</v>
      </c>
      <c r="EB5" s="167">
        <f t="shared" si="137"/>
        <v>2054</v>
      </c>
      <c r="EC5" s="167">
        <f t="shared" si="137"/>
        <v>2054</v>
      </c>
      <c r="ED5" s="167">
        <f t="shared" si="137"/>
        <v>2054</v>
      </c>
      <c r="EE5" s="167">
        <f t="shared" si="137"/>
        <v>2055</v>
      </c>
      <c r="EF5" s="167">
        <f t="shared" si="137"/>
        <v>2055</v>
      </c>
      <c r="EG5" s="167">
        <f t="shared" si="137"/>
        <v>2055</v>
      </c>
      <c r="EH5" s="167">
        <f t="shared" si="137"/>
        <v>2055</v>
      </c>
      <c r="EI5" s="167">
        <f t="shared" si="137"/>
        <v>2056</v>
      </c>
      <c r="EJ5" s="167">
        <f t="shared" si="137"/>
        <v>2056</v>
      </c>
      <c r="EK5" s="167">
        <f t="shared" si="137"/>
        <v>2056</v>
      </c>
      <c r="EL5" s="167">
        <f t="shared" si="137"/>
        <v>2056</v>
      </c>
      <c r="EM5" s="167">
        <f t="shared" si="137"/>
        <v>2057</v>
      </c>
      <c r="EN5" s="167">
        <f t="shared" ref="EN5:EP5" si="138">YEAR(EN4)</f>
        <v>2057</v>
      </c>
      <c r="EO5" s="167">
        <f t="shared" si="138"/>
        <v>2057</v>
      </c>
      <c r="EP5" s="167">
        <f t="shared" si="138"/>
        <v>2057</v>
      </c>
    </row>
    <row r="6" spans="1:152" s="1" customFormat="1" ht="15" customHeight="1" outlineLevel="7">
      <c r="B6" s="1305" t="s">
        <v>1353</v>
      </c>
      <c r="C6" s="1471">
        <f ca="1">MAX(Assum!$F$146:$J$146)</f>
        <v>52047</v>
      </c>
      <c r="D6" s="21" t="s">
        <v>704</v>
      </c>
      <c r="E6" s="110"/>
      <c r="F6" s="110"/>
      <c r="G6" s="1123">
        <f ca="1">(G4&lt;=$C$6)*1*G5</f>
        <v>2023</v>
      </c>
      <c r="H6" s="1123">
        <f t="shared" ref="H6:BS6" ca="1" si="139">(H4&lt;=$C$6)*1*H5</f>
        <v>2023</v>
      </c>
      <c r="I6" s="1123">
        <f t="shared" ca="1" si="139"/>
        <v>2023</v>
      </c>
      <c r="J6" s="1123">
        <f t="shared" ca="1" si="139"/>
        <v>2023</v>
      </c>
      <c r="K6" s="1123">
        <f t="shared" ca="1" si="139"/>
        <v>2024</v>
      </c>
      <c r="L6" s="1123">
        <f t="shared" ca="1" si="139"/>
        <v>2024</v>
      </c>
      <c r="M6" s="1123">
        <f t="shared" ca="1" si="139"/>
        <v>2024</v>
      </c>
      <c r="N6" s="1123">
        <f t="shared" ca="1" si="139"/>
        <v>2024</v>
      </c>
      <c r="O6" s="1123">
        <f t="shared" ca="1" si="139"/>
        <v>2025</v>
      </c>
      <c r="P6" s="1123">
        <f t="shared" ca="1" si="139"/>
        <v>2025</v>
      </c>
      <c r="Q6" s="1123">
        <f t="shared" ca="1" si="139"/>
        <v>2025</v>
      </c>
      <c r="R6" s="1123">
        <f t="shared" ca="1" si="139"/>
        <v>2025</v>
      </c>
      <c r="S6" s="1123">
        <f t="shared" ca="1" si="139"/>
        <v>2026</v>
      </c>
      <c r="T6" s="1123">
        <f t="shared" ca="1" si="139"/>
        <v>2026</v>
      </c>
      <c r="U6" s="1123">
        <f t="shared" ca="1" si="139"/>
        <v>2026</v>
      </c>
      <c r="V6" s="1123">
        <f t="shared" ca="1" si="139"/>
        <v>2026</v>
      </c>
      <c r="W6" s="1123">
        <f t="shared" ca="1" si="139"/>
        <v>2027</v>
      </c>
      <c r="X6" s="1123">
        <f t="shared" ca="1" si="139"/>
        <v>2027</v>
      </c>
      <c r="Y6" s="1123">
        <f t="shared" ca="1" si="139"/>
        <v>2027</v>
      </c>
      <c r="Z6" s="1123">
        <f t="shared" ca="1" si="139"/>
        <v>2027</v>
      </c>
      <c r="AA6" s="1123">
        <f t="shared" ca="1" si="139"/>
        <v>2028</v>
      </c>
      <c r="AB6" s="1123">
        <f t="shared" ca="1" si="139"/>
        <v>2028</v>
      </c>
      <c r="AC6" s="1123">
        <f t="shared" ca="1" si="139"/>
        <v>2028</v>
      </c>
      <c r="AD6" s="1123">
        <f t="shared" ca="1" si="139"/>
        <v>2028</v>
      </c>
      <c r="AE6" s="1123">
        <f t="shared" ca="1" si="139"/>
        <v>2029</v>
      </c>
      <c r="AF6" s="1123">
        <f t="shared" ca="1" si="139"/>
        <v>2029</v>
      </c>
      <c r="AG6" s="1123">
        <f t="shared" ca="1" si="139"/>
        <v>2029</v>
      </c>
      <c r="AH6" s="1123">
        <f t="shared" ca="1" si="139"/>
        <v>2029</v>
      </c>
      <c r="AI6" s="1123">
        <f t="shared" ca="1" si="139"/>
        <v>2030</v>
      </c>
      <c r="AJ6" s="1123">
        <f t="shared" ca="1" si="139"/>
        <v>2030</v>
      </c>
      <c r="AK6" s="1123">
        <f t="shared" ca="1" si="139"/>
        <v>2030</v>
      </c>
      <c r="AL6" s="1123">
        <f t="shared" ca="1" si="139"/>
        <v>2030</v>
      </c>
      <c r="AM6" s="1123">
        <f t="shared" ca="1" si="139"/>
        <v>2031</v>
      </c>
      <c r="AN6" s="1123">
        <f t="shared" ca="1" si="139"/>
        <v>2031</v>
      </c>
      <c r="AO6" s="1123">
        <f t="shared" ca="1" si="139"/>
        <v>2031</v>
      </c>
      <c r="AP6" s="1123">
        <f t="shared" ca="1" si="139"/>
        <v>2031</v>
      </c>
      <c r="AQ6" s="1123">
        <f t="shared" ca="1" si="139"/>
        <v>2032</v>
      </c>
      <c r="AR6" s="1123">
        <f t="shared" ca="1" si="139"/>
        <v>2032</v>
      </c>
      <c r="AS6" s="1123">
        <f t="shared" ca="1" si="139"/>
        <v>2032</v>
      </c>
      <c r="AT6" s="1123">
        <f t="shared" ca="1" si="139"/>
        <v>2032</v>
      </c>
      <c r="AU6" s="1123">
        <f t="shared" ca="1" si="139"/>
        <v>2033</v>
      </c>
      <c r="AV6" s="1123">
        <f t="shared" ca="1" si="139"/>
        <v>2033</v>
      </c>
      <c r="AW6" s="1123">
        <f t="shared" ca="1" si="139"/>
        <v>2033</v>
      </c>
      <c r="AX6" s="1123">
        <f t="shared" ca="1" si="139"/>
        <v>2033</v>
      </c>
      <c r="AY6" s="1123">
        <f t="shared" ca="1" si="139"/>
        <v>2034</v>
      </c>
      <c r="AZ6" s="1123">
        <f t="shared" ca="1" si="139"/>
        <v>2034</v>
      </c>
      <c r="BA6" s="1123">
        <f t="shared" ca="1" si="139"/>
        <v>2034</v>
      </c>
      <c r="BB6" s="1123">
        <f t="shared" ca="1" si="139"/>
        <v>2034</v>
      </c>
      <c r="BC6" s="1123">
        <f t="shared" ca="1" si="139"/>
        <v>2035</v>
      </c>
      <c r="BD6" s="1123">
        <f t="shared" ca="1" si="139"/>
        <v>2035</v>
      </c>
      <c r="BE6" s="1123">
        <f t="shared" ca="1" si="139"/>
        <v>2035</v>
      </c>
      <c r="BF6" s="1123">
        <f t="shared" ca="1" si="139"/>
        <v>2035</v>
      </c>
      <c r="BG6" s="1123">
        <f t="shared" ca="1" si="139"/>
        <v>2036</v>
      </c>
      <c r="BH6" s="1123">
        <f t="shared" ca="1" si="139"/>
        <v>2036</v>
      </c>
      <c r="BI6" s="1123">
        <f t="shared" ca="1" si="139"/>
        <v>2036</v>
      </c>
      <c r="BJ6" s="1123">
        <f t="shared" ca="1" si="139"/>
        <v>2036</v>
      </c>
      <c r="BK6" s="1123">
        <f t="shared" ca="1" si="139"/>
        <v>2037</v>
      </c>
      <c r="BL6" s="1123">
        <f t="shared" ca="1" si="139"/>
        <v>2037</v>
      </c>
      <c r="BM6" s="1123">
        <f t="shared" ca="1" si="139"/>
        <v>2037</v>
      </c>
      <c r="BN6" s="1123">
        <f t="shared" ca="1" si="139"/>
        <v>2037</v>
      </c>
      <c r="BO6" s="1123">
        <f t="shared" ca="1" si="139"/>
        <v>2038</v>
      </c>
      <c r="BP6" s="1123">
        <f t="shared" ca="1" si="139"/>
        <v>2038</v>
      </c>
      <c r="BQ6" s="1123">
        <f t="shared" ca="1" si="139"/>
        <v>2038</v>
      </c>
      <c r="BR6" s="1123">
        <f t="shared" ca="1" si="139"/>
        <v>2038</v>
      </c>
      <c r="BS6" s="1123">
        <f t="shared" ca="1" si="139"/>
        <v>2039</v>
      </c>
      <c r="BT6" s="1123">
        <f t="shared" ref="BT6:EE6" ca="1" si="140">(BT4&lt;=$C$6)*1*BT5</f>
        <v>2039</v>
      </c>
      <c r="BU6" s="1123">
        <f t="shared" ca="1" si="140"/>
        <v>2039</v>
      </c>
      <c r="BV6" s="1123">
        <f t="shared" ca="1" si="140"/>
        <v>2039</v>
      </c>
      <c r="BW6" s="1123">
        <f t="shared" ca="1" si="140"/>
        <v>2040</v>
      </c>
      <c r="BX6" s="1123">
        <f t="shared" ca="1" si="140"/>
        <v>2040</v>
      </c>
      <c r="BY6" s="1123">
        <f t="shared" ca="1" si="140"/>
        <v>2040</v>
      </c>
      <c r="BZ6" s="1123">
        <f t="shared" ca="1" si="140"/>
        <v>2040</v>
      </c>
      <c r="CA6" s="1123">
        <f t="shared" ca="1" si="140"/>
        <v>2041</v>
      </c>
      <c r="CB6" s="1123">
        <f t="shared" ca="1" si="140"/>
        <v>2041</v>
      </c>
      <c r="CC6" s="1123">
        <f t="shared" ca="1" si="140"/>
        <v>2041</v>
      </c>
      <c r="CD6" s="1123">
        <f t="shared" ca="1" si="140"/>
        <v>2041</v>
      </c>
      <c r="CE6" s="1123">
        <f t="shared" ca="1" si="140"/>
        <v>2042</v>
      </c>
      <c r="CF6" s="1123">
        <f t="shared" ca="1" si="140"/>
        <v>2042</v>
      </c>
      <c r="CG6" s="1123">
        <f t="shared" ca="1" si="140"/>
        <v>0</v>
      </c>
      <c r="CH6" s="1123">
        <f t="shared" ca="1" si="140"/>
        <v>0</v>
      </c>
      <c r="CI6" s="1123">
        <f t="shared" ca="1" si="140"/>
        <v>0</v>
      </c>
      <c r="CJ6" s="1123">
        <f t="shared" ca="1" si="140"/>
        <v>0</v>
      </c>
      <c r="CK6" s="1123">
        <f t="shared" ca="1" si="140"/>
        <v>0</v>
      </c>
      <c r="CL6" s="1123">
        <f t="shared" ca="1" si="140"/>
        <v>0</v>
      </c>
      <c r="CM6" s="1123">
        <f t="shared" ca="1" si="140"/>
        <v>0</v>
      </c>
      <c r="CN6" s="1123">
        <f t="shared" ca="1" si="140"/>
        <v>0</v>
      </c>
      <c r="CO6" s="1123">
        <f t="shared" ca="1" si="140"/>
        <v>0</v>
      </c>
      <c r="CP6" s="1123">
        <f t="shared" ca="1" si="140"/>
        <v>0</v>
      </c>
      <c r="CQ6" s="1123">
        <f t="shared" ca="1" si="140"/>
        <v>0</v>
      </c>
      <c r="CR6" s="1123">
        <f t="shared" ca="1" si="140"/>
        <v>0</v>
      </c>
      <c r="CS6" s="1123">
        <f t="shared" ca="1" si="140"/>
        <v>0</v>
      </c>
      <c r="CT6" s="1123">
        <f t="shared" ca="1" si="140"/>
        <v>0</v>
      </c>
      <c r="CU6" s="1123">
        <f t="shared" ca="1" si="140"/>
        <v>0</v>
      </c>
      <c r="CV6" s="1123">
        <f t="shared" ca="1" si="140"/>
        <v>0</v>
      </c>
      <c r="CW6" s="1123">
        <f t="shared" ca="1" si="140"/>
        <v>0</v>
      </c>
      <c r="CX6" s="1123">
        <f t="shared" ca="1" si="140"/>
        <v>0</v>
      </c>
      <c r="CY6" s="1123">
        <f t="shared" ca="1" si="140"/>
        <v>0</v>
      </c>
      <c r="CZ6" s="1123">
        <f t="shared" ca="1" si="140"/>
        <v>0</v>
      </c>
      <c r="DA6" s="1123">
        <f t="shared" ca="1" si="140"/>
        <v>0</v>
      </c>
      <c r="DB6" s="1123">
        <f t="shared" ca="1" si="140"/>
        <v>0</v>
      </c>
      <c r="DC6" s="1123">
        <f t="shared" ca="1" si="140"/>
        <v>0</v>
      </c>
      <c r="DD6" s="1123">
        <f t="shared" ca="1" si="140"/>
        <v>0</v>
      </c>
      <c r="DE6" s="1123">
        <f t="shared" ca="1" si="140"/>
        <v>0</v>
      </c>
      <c r="DF6" s="1123">
        <f t="shared" ca="1" si="140"/>
        <v>0</v>
      </c>
      <c r="DG6" s="1123">
        <f t="shared" ca="1" si="140"/>
        <v>0</v>
      </c>
      <c r="DH6" s="1123">
        <f t="shared" ca="1" si="140"/>
        <v>0</v>
      </c>
      <c r="DI6" s="1123">
        <f t="shared" ca="1" si="140"/>
        <v>0</v>
      </c>
      <c r="DJ6" s="1123">
        <f t="shared" ca="1" si="140"/>
        <v>0</v>
      </c>
      <c r="DK6" s="1123">
        <f t="shared" ca="1" si="140"/>
        <v>0</v>
      </c>
      <c r="DL6" s="1123">
        <f t="shared" ca="1" si="140"/>
        <v>0</v>
      </c>
      <c r="DM6" s="1123">
        <f t="shared" ca="1" si="140"/>
        <v>0</v>
      </c>
      <c r="DN6" s="1123">
        <f t="shared" ca="1" si="140"/>
        <v>0</v>
      </c>
      <c r="DO6" s="1123">
        <f t="shared" ca="1" si="140"/>
        <v>0</v>
      </c>
      <c r="DP6" s="1123">
        <f t="shared" ca="1" si="140"/>
        <v>0</v>
      </c>
      <c r="DQ6" s="1123">
        <f t="shared" ca="1" si="140"/>
        <v>0</v>
      </c>
      <c r="DR6" s="1123">
        <f t="shared" ca="1" si="140"/>
        <v>0</v>
      </c>
      <c r="DS6" s="1123">
        <f t="shared" ca="1" si="140"/>
        <v>0</v>
      </c>
      <c r="DT6" s="1123">
        <f t="shared" ca="1" si="140"/>
        <v>0</v>
      </c>
      <c r="DU6" s="1123">
        <f t="shared" ca="1" si="140"/>
        <v>0</v>
      </c>
      <c r="DV6" s="1123">
        <f t="shared" ca="1" si="140"/>
        <v>0</v>
      </c>
      <c r="DW6" s="1123">
        <f t="shared" ca="1" si="140"/>
        <v>0</v>
      </c>
      <c r="DX6" s="1123">
        <f t="shared" ca="1" si="140"/>
        <v>0</v>
      </c>
      <c r="DY6" s="1123">
        <f t="shared" ca="1" si="140"/>
        <v>0</v>
      </c>
      <c r="DZ6" s="1123">
        <f t="shared" ca="1" si="140"/>
        <v>0</v>
      </c>
      <c r="EA6" s="1123">
        <f t="shared" ca="1" si="140"/>
        <v>0</v>
      </c>
      <c r="EB6" s="1123">
        <f t="shared" ca="1" si="140"/>
        <v>0</v>
      </c>
      <c r="EC6" s="1123">
        <f t="shared" ca="1" si="140"/>
        <v>0</v>
      </c>
      <c r="ED6" s="1123">
        <f t="shared" ca="1" si="140"/>
        <v>0</v>
      </c>
      <c r="EE6" s="1123">
        <f t="shared" ca="1" si="140"/>
        <v>0</v>
      </c>
      <c r="EF6" s="1123">
        <f t="shared" ref="EF6:EP6" ca="1" si="141">(EF4&lt;=$C$6)*1*EF5</f>
        <v>0</v>
      </c>
      <c r="EG6" s="1123">
        <f t="shared" ca="1" si="141"/>
        <v>0</v>
      </c>
      <c r="EH6" s="1123">
        <f t="shared" ca="1" si="141"/>
        <v>0</v>
      </c>
      <c r="EI6" s="1123">
        <f t="shared" ca="1" si="141"/>
        <v>0</v>
      </c>
      <c r="EJ6" s="1123">
        <f t="shared" ca="1" si="141"/>
        <v>0</v>
      </c>
      <c r="EK6" s="1123">
        <f t="shared" ca="1" si="141"/>
        <v>0</v>
      </c>
      <c r="EL6" s="1123">
        <f t="shared" ca="1" si="141"/>
        <v>0</v>
      </c>
      <c r="EM6" s="1123">
        <f t="shared" ca="1" si="141"/>
        <v>0</v>
      </c>
      <c r="EN6" s="1123">
        <f t="shared" ca="1" si="141"/>
        <v>0</v>
      </c>
      <c r="EO6" s="1123">
        <f t="shared" ca="1" si="141"/>
        <v>0</v>
      </c>
      <c r="EP6" s="1123">
        <f t="shared" ca="1" si="141"/>
        <v>0</v>
      </c>
      <c r="EQ6" s="47"/>
      <c r="ER6" s="47"/>
      <c r="ES6" s="47"/>
      <c r="ET6" s="47"/>
      <c r="EU6" s="47"/>
      <c r="EV6" s="47"/>
    </row>
    <row r="7" spans="1:152" s="1" customFormat="1" ht="15" customHeight="1" outlineLevel="7">
      <c r="B7" s="1305" t="s">
        <v>1207</v>
      </c>
      <c r="C7" s="184"/>
      <c r="D7" s="21" t="s">
        <v>704</v>
      </c>
      <c r="E7" s="110"/>
      <c r="F7" s="110"/>
      <c r="G7" s="1123">
        <f>Assum!G43</f>
        <v>0</v>
      </c>
      <c r="H7" s="1123">
        <f ca="1">Assum!H43</f>
        <v>0</v>
      </c>
      <c r="I7" s="1123">
        <f ca="1">Assum!I43</f>
        <v>0</v>
      </c>
      <c r="J7" s="1123">
        <f ca="1">Assum!J43</f>
        <v>0</v>
      </c>
      <c r="K7" s="1123">
        <f ca="1">Assum!K43</f>
        <v>0</v>
      </c>
      <c r="L7" s="1123">
        <f ca="1">Assum!L43</f>
        <v>0</v>
      </c>
      <c r="M7" s="1123">
        <f ca="1">Assum!M43</f>
        <v>0</v>
      </c>
      <c r="N7" s="1123">
        <f ca="1">Assum!N43</f>
        <v>0</v>
      </c>
      <c r="O7" s="1123">
        <f ca="1">Assum!O43</f>
        <v>0</v>
      </c>
      <c r="P7" s="1123">
        <f ca="1">Assum!P43</f>
        <v>0</v>
      </c>
      <c r="Q7" s="1123">
        <f ca="1">Assum!Q43</f>
        <v>0</v>
      </c>
      <c r="R7" s="1123">
        <f ca="1">Assum!R43</f>
        <v>4</v>
      </c>
      <c r="S7" s="1123">
        <f ca="1">Assum!S43</f>
        <v>1</v>
      </c>
      <c r="T7" s="1123">
        <f ca="1">Assum!T43</f>
        <v>2</v>
      </c>
      <c r="U7" s="1123">
        <f ca="1">Assum!U43</f>
        <v>3</v>
      </c>
      <c r="V7" s="1123">
        <f ca="1">Assum!V43</f>
        <v>4</v>
      </c>
      <c r="W7" s="1123">
        <f ca="1">Assum!W43</f>
        <v>1</v>
      </c>
      <c r="X7" s="1123">
        <f ca="1">Assum!X43</f>
        <v>2</v>
      </c>
      <c r="Y7" s="1123">
        <f ca="1">Assum!Y43</f>
        <v>3</v>
      </c>
      <c r="Z7" s="1123">
        <f ca="1">Assum!Z43</f>
        <v>4</v>
      </c>
      <c r="AA7" s="1123">
        <f ca="1">Assum!AA43</f>
        <v>1</v>
      </c>
      <c r="AB7" s="1123">
        <f ca="1">Assum!AB43</f>
        <v>2</v>
      </c>
      <c r="AC7" s="1123">
        <f ca="1">Assum!AC43</f>
        <v>3</v>
      </c>
      <c r="AD7" s="1123">
        <f ca="1">Assum!AD43</f>
        <v>4</v>
      </c>
      <c r="AE7" s="1123">
        <f ca="1">Assum!AE43</f>
        <v>1</v>
      </c>
      <c r="AF7" s="1123">
        <f ca="1">Assum!AF43</f>
        <v>2</v>
      </c>
      <c r="AG7" s="1123">
        <f ca="1">Assum!AG43</f>
        <v>3</v>
      </c>
      <c r="AH7" s="1123">
        <f ca="1">Assum!AH43</f>
        <v>4</v>
      </c>
      <c r="AI7" s="1123">
        <f ca="1">Assum!AI43</f>
        <v>1</v>
      </c>
      <c r="AJ7" s="1123">
        <f ca="1">Assum!AJ43</f>
        <v>2</v>
      </c>
      <c r="AK7" s="1123">
        <f ca="1">Assum!AK43</f>
        <v>3</v>
      </c>
      <c r="AL7" s="1123">
        <f ca="1">Assum!AL43</f>
        <v>4</v>
      </c>
      <c r="AM7" s="1123">
        <f ca="1">Assum!AM43</f>
        <v>1</v>
      </c>
      <c r="AN7" s="1123">
        <f ca="1">Assum!AN43</f>
        <v>2</v>
      </c>
      <c r="AO7" s="1123">
        <f ca="1">Assum!AO43</f>
        <v>3</v>
      </c>
      <c r="AP7" s="1123">
        <f ca="1">Assum!AP43</f>
        <v>4</v>
      </c>
      <c r="AQ7" s="1123">
        <f ca="1">Assum!AQ43</f>
        <v>1</v>
      </c>
      <c r="AR7" s="1123">
        <f ca="1">Assum!AR43</f>
        <v>2</v>
      </c>
      <c r="AS7" s="1123">
        <f ca="1">Assum!AS43</f>
        <v>3</v>
      </c>
      <c r="AT7" s="1123">
        <f ca="1">Assum!AT43</f>
        <v>4</v>
      </c>
      <c r="AU7" s="1123">
        <f ca="1">Assum!AU43</f>
        <v>1</v>
      </c>
      <c r="AV7" s="1123">
        <f ca="1">Assum!AV43</f>
        <v>2</v>
      </c>
      <c r="AW7" s="1123">
        <f ca="1">Assum!AW43</f>
        <v>3</v>
      </c>
      <c r="AX7" s="1123">
        <f ca="1">Assum!AX43</f>
        <v>4</v>
      </c>
      <c r="AY7" s="1123">
        <f ca="1">Assum!AY43</f>
        <v>1</v>
      </c>
      <c r="AZ7" s="1123">
        <f ca="1">Assum!AZ43</f>
        <v>2</v>
      </c>
      <c r="BA7" s="1123">
        <f ca="1">Assum!BA43</f>
        <v>3</v>
      </c>
      <c r="BB7" s="1123">
        <f ca="1">Assum!BB43</f>
        <v>4</v>
      </c>
      <c r="BC7" s="1123">
        <f ca="1">Assum!BC43</f>
        <v>1</v>
      </c>
      <c r="BD7" s="1123">
        <f ca="1">Assum!BD43</f>
        <v>2</v>
      </c>
      <c r="BE7" s="1123">
        <f ca="1">Assum!BE43</f>
        <v>3</v>
      </c>
      <c r="BF7" s="1123">
        <f ca="1">Assum!BF43</f>
        <v>4</v>
      </c>
      <c r="BG7" s="1123">
        <f ca="1">Assum!BG43</f>
        <v>1</v>
      </c>
      <c r="BH7" s="1123">
        <f ca="1">Assum!BH43</f>
        <v>2</v>
      </c>
      <c r="BI7" s="1123">
        <f ca="1">Assum!BI43</f>
        <v>3</v>
      </c>
      <c r="BJ7" s="1123">
        <f ca="1">Assum!BJ43</f>
        <v>4</v>
      </c>
      <c r="BK7" s="1123">
        <f ca="1">Assum!BK43</f>
        <v>1</v>
      </c>
      <c r="BL7" s="1123">
        <f ca="1">Assum!BL43</f>
        <v>2</v>
      </c>
      <c r="BM7" s="1123">
        <f ca="1">Assum!BM43</f>
        <v>3</v>
      </c>
      <c r="BN7" s="1123">
        <f ca="1">Assum!BN43</f>
        <v>4</v>
      </c>
      <c r="BO7" s="1123">
        <f ca="1">Assum!BO43</f>
        <v>1</v>
      </c>
      <c r="BP7" s="1123">
        <f ca="1">Assum!BP43</f>
        <v>2</v>
      </c>
      <c r="BQ7" s="1123">
        <f ca="1">Assum!BQ43</f>
        <v>3</v>
      </c>
      <c r="BR7" s="1123">
        <f ca="1">Assum!BR43</f>
        <v>4</v>
      </c>
      <c r="BS7" s="1123">
        <f ca="1">Assum!BS43</f>
        <v>1</v>
      </c>
      <c r="BT7" s="1123">
        <f ca="1">Assum!BT43</f>
        <v>2</v>
      </c>
      <c r="BU7" s="1123">
        <f ca="1">Assum!BU43</f>
        <v>3</v>
      </c>
      <c r="BV7" s="1123">
        <f ca="1">Assum!BV43</f>
        <v>4</v>
      </c>
      <c r="BW7" s="1123">
        <f ca="1">Assum!BW43</f>
        <v>1</v>
      </c>
      <c r="BX7" s="1123">
        <f ca="1">Assum!BX43</f>
        <v>2</v>
      </c>
      <c r="BY7" s="1123">
        <f ca="1">Assum!BY43</f>
        <v>3</v>
      </c>
      <c r="BZ7" s="1123">
        <f ca="1">Assum!BZ43</f>
        <v>4</v>
      </c>
      <c r="CA7" s="1123">
        <f ca="1">Assum!CA43</f>
        <v>1</v>
      </c>
      <c r="CB7" s="1123">
        <f ca="1">Assum!CB43</f>
        <v>2</v>
      </c>
      <c r="CC7" s="1123">
        <f ca="1">Assum!CC43</f>
        <v>3</v>
      </c>
      <c r="CD7" s="1123">
        <f ca="1">Assum!CD43</f>
        <v>4</v>
      </c>
      <c r="CE7" s="1123">
        <f ca="1">Assum!CE43</f>
        <v>1</v>
      </c>
      <c r="CF7" s="1123">
        <f ca="1">Assum!CF43</f>
        <v>2</v>
      </c>
      <c r="CG7" s="1123">
        <f ca="1">Assum!CG43</f>
        <v>3</v>
      </c>
      <c r="CH7" s="1123">
        <f ca="1">Assum!CH43</f>
        <v>4</v>
      </c>
      <c r="CI7" s="1123">
        <f ca="1">Assum!CI43</f>
        <v>1</v>
      </c>
      <c r="CJ7" s="1123">
        <f ca="1">Assum!CJ43</f>
        <v>2</v>
      </c>
      <c r="CK7" s="1123">
        <f ca="1">Assum!CK43</f>
        <v>3</v>
      </c>
      <c r="CL7" s="1123">
        <f ca="1">Assum!CL43</f>
        <v>4</v>
      </c>
      <c r="CM7" s="1123">
        <f ca="1">Assum!CM43</f>
        <v>1</v>
      </c>
      <c r="CN7" s="1123">
        <f ca="1">Assum!CN43</f>
        <v>2</v>
      </c>
      <c r="CO7" s="1123">
        <f ca="1">Assum!CO43</f>
        <v>3</v>
      </c>
      <c r="CP7" s="1123">
        <f ca="1">Assum!CP43</f>
        <v>4</v>
      </c>
      <c r="CQ7" s="1123">
        <f ca="1">Assum!CQ43</f>
        <v>1</v>
      </c>
      <c r="CR7" s="1123">
        <f ca="1">Assum!CR43</f>
        <v>2</v>
      </c>
      <c r="CS7" s="1123">
        <f ca="1">Assum!CS43</f>
        <v>3</v>
      </c>
      <c r="CT7" s="1123">
        <f ca="1">Assum!CT43</f>
        <v>0</v>
      </c>
      <c r="CU7" s="1123">
        <f ca="1">Assum!CU43</f>
        <v>0</v>
      </c>
      <c r="CV7" s="1123">
        <f ca="1">Assum!CV43</f>
        <v>0</v>
      </c>
      <c r="CW7" s="1123">
        <f ca="1">Assum!CW43</f>
        <v>0</v>
      </c>
      <c r="CX7" s="1123">
        <f ca="1">Assum!CX43</f>
        <v>0</v>
      </c>
      <c r="CY7" s="1123">
        <f ca="1">Assum!CY43</f>
        <v>0</v>
      </c>
      <c r="CZ7" s="1123">
        <f ca="1">Assum!CZ43</f>
        <v>0</v>
      </c>
      <c r="DA7" s="1123">
        <f ca="1">Assum!DA43</f>
        <v>0</v>
      </c>
      <c r="DB7" s="1123">
        <f ca="1">Assum!DB43</f>
        <v>0</v>
      </c>
      <c r="DC7" s="1123">
        <f ca="1">Assum!DC43</f>
        <v>0</v>
      </c>
      <c r="DD7" s="1123">
        <f ca="1">Assum!DD43</f>
        <v>0</v>
      </c>
      <c r="DE7" s="1123">
        <f ca="1">Assum!DE43</f>
        <v>0</v>
      </c>
      <c r="DF7" s="1123">
        <f ca="1">Assum!DF43</f>
        <v>0</v>
      </c>
      <c r="DG7" s="1123">
        <f ca="1">Assum!DG43</f>
        <v>0</v>
      </c>
      <c r="DH7" s="1123">
        <f ca="1">Assum!DH43</f>
        <v>0</v>
      </c>
      <c r="DI7" s="1123">
        <f ca="1">Assum!DI43</f>
        <v>0</v>
      </c>
      <c r="DJ7" s="1123">
        <f ca="1">Assum!DJ43</f>
        <v>0</v>
      </c>
      <c r="DK7" s="1123">
        <f ca="1">Assum!DK43</f>
        <v>0</v>
      </c>
      <c r="DL7" s="1123">
        <f ca="1">Assum!DL43</f>
        <v>0</v>
      </c>
      <c r="DM7" s="1123">
        <f ca="1">Assum!DM43</f>
        <v>0</v>
      </c>
      <c r="DN7" s="1123">
        <f ca="1">Assum!DN43</f>
        <v>0</v>
      </c>
      <c r="DO7" s="1123">
        <f ca="1">Assum!DO43</f>
        <v>0</v>
      </c>
      <c r="DP7" s="1123">
        <f ca="1">Assum!DP43</f>
        <v>0</v>
      </c>
      <c r="DQ7" s="1123">
        <f ca="1">Assum!DQ43</f>
        <v>0</v>
      </c>
      <c r="DR7" s="1123">
        <f ca="1">Assum!DR43</f>
        <v>0</v>
      </c>
      <c r="DS7" s="1123">
        <f ca="1">Assum!DS43</f>
        <v>0</v>
      </c>
      <c r="DT7" s="1123">
        <f ca="1">Assum!DT43</f>
        <v>0</v>
      </c>
      <c r="DU7" s="1123">
        <f ca="1">Assum!DU43</f>
        <v>0</v>
      </c>
      <c r="DV7" s="1123">
        <f ca="1">Assum!DV43</f>
        <v>0</v>
      </c>
      <c r="DW7" s="1123">
        <f ca="1">Assum!DW43</f>
        <v>0</v>
      </c>
      <c r="DX7" s="1123">
        <f ca="1">Assum!DX43</f>
        <v>0</v>
      </c>
      <c r="DY7" s="1123">
        <f ca="1">Assum!DY43</f>
        <v>0</v>
      </c>
      <c r="DZ7" s="1123">
        <f ca="1">Assum!DZ43</f>
        <v>0</v>
      </c>
      <c r="EA7" s="1123">
        <f ca="1">Assum!EA43</f>
        <v>0</v>
      </c>
      <c r="EB7" s="1123">
        <f ca="1">Assum!EB43</f>
        <v>0</v>
      </c>
      <c r="EC7" s="1123">
        <f ca="1">Assum!EC43</f>
        <v>0</v>
      </c>
      <c r="ED7" s="1123">
        <f ca="1">Assum!ED43</f>
        <v>0</v>
      </c>
      <c r="EE7" s="1123">
        <f ca="1">Assum!EE43</f>
        <v>0</v>
      </c>
      <c r="EF7" s="1123">
        <f ca="1">Assum!EF43</f>
        <v>0</v>
      </c>
      <c r="EG7" s="1123">
        <f ca="1">Assum!EG43</f>
        <v>0</v>
      </c>
      <c r="EH7" s="1123">
        <f ca="1">Assum!EH43</f>
        <v>0</v>
      </c>
      <c r="EI7" s="1123">
        <f ca="1">Assum!EI43</f>
        <v>0</v>
      </c>
      <c r="EJ7" s="1123">
        <f ca="1">Assum!EJ43</f>
        <v>0</v>
      </c>
      <c r="EK7" s="1123">
        <f ca="1">Assum!EK43</f>
        <v>0</v>
      </c>
      <c r="EL7" s="1123">
        <f ca="1">Assum!EL43</f>
        <v>0</v>
      </c>
      <c r="EM7" s="1123">
        <f ca="1">Assum!EM43</f>
        <v>0</v>
      </c>
      <c r="EN7" s="1123">
        <f ca="1">Assum!EN43</f>
        <v>0</v>
      </c>
      <c r="EO7" s="1123">
        <f ca="1">Assum!EO43</f>
        <v>0</v>
      </c>
      <c r="EP7" s="1123">
        <f ca="1">Assum!EP43</f>
        <v>0</v>
      </c>
      <c r="EQ7" s="47"/>
      <c r="ER7" s="47"/>
      <c r="ES7" s="47"/>
      <c r="ET7" s="47"/>
      <c r="EU7" s="47"/>
      <c r="EV7" s="47"/>
    </row>
    <row r="8" spans="1:152" s="1" customFormat="1" ht="15" customHeight="1" outlineLevel="7">
      <c r="B8" s="1305" t="s">
        <v>1208</v>
      </c>
      <c r="C8" s="184">
        <f ca="1">태양광_운영기간*12</f>
        <v>240</v>
      </c>
      <c r="D8" s="21" t="s">
        <v>704</v>
      </c>
      <c r="E8" s="110">
        <f ca="1">SUM(G8:EP8)</f>
        <v>240</v>
      </c>
      <c r="F8" s="110"/>
      <c r="G8" s="111">
        <f>Assum!G44</f>
        <v>0</v>
      </c>
      <c r="H8" s="111">
        <f ca="1">Assum!H44</f>
        <v>0</v>
      </c>
      <c r="I8" s="111">
        <f ca="1">Assum!I44</f>
        <v>0</v>
      </c>
      <c r="J8" s="111">
        <f ca="1">Assum!J44</f>
        <v>0</v>
      </c>
      <c r="K8" s="111">
        <f ca="1">Assum!K44</f>
        <v>0</v>
      </c>
      <c r="L8" s="111">
        <f ca="1">Assum!L44</f>
        <v>0</v>
      </c>
      <c r="M8" s="111">
        <f ca="1">Assum!M44</f>
        <v>0</v>
      </c>
      <c r="N8" s="111">
        <f ca="1">Assum!N44</f>
        <v>0</v>
      </c>
      <c r="O8" s="111">
        <f ca="1">Assum!O44</f>
        <v>0</v>
      </c>
      <c r="P8" s="111">
        <f ca="1">Assum!P44</f>
        <v>0</v>
      </c>
      <c r="Q8" s="111">
        <f ca="1">Assum!Q44</f>
        <v>0</v>
      </c>
      <c r="R8" s="111">
        <f ca="1">Assum!R44</f>
        <v>3</v>
      </c>
      <c r="S8" s="111">
        <f ca="1">Assum!S44</f>
        <v>3</v>
      </c>
      <c r="T8" s="111">
        <f ca="1">Assum!T44</f>
        <v>3</v>
      </c>
      <c r="U8" s="111">
        <f ca="1">Assum!U44</f>
        <v>3</v>
      </c>
      <c r="V8" s="111">
        <f ca="1">Assum!V44</f>
        <v>3</v>
      </c>
      <c r="W8" s="111">
        <f ca="1">Assum!W44</f>
        <v>3</v>
      </c>
      <c r="X8" s="111">
        <f ca="1">Assum!X44</f>
        <v>3</v>
      </c>
      <c r="Y8" s="111">
        <f ca="1">Assum!Y44</f>
        <v>3</v>
      </c>
      <c r="Z8" s="111">
        <f ca="1">Assum!Z44</f>
        <v>3</v>
      </c>
      <c r="AA8" s="111">
        <f ca="1">Assum!AA44</f>
        <v>3</v>
      </c>
      <c r="AB8" s="111">
        <f ca="1">Assum!AB44</f>
        <v>3</v>
      </c>
      <c r="AC8" s="111">
        <f ca="1">Assum!AC44</f>
        <v>3</v>
      </c>
      <c r="AD8" s="111">
        <f ca="1">Assum!AD44</f>
        <v>3</v>
      </c>
      <c r="AE8" s="111">
        <f ca="1">Assum!AE44</f>
        <v>3</v>
      </c>
      <c r="AF8" s="111">
        <f ca="1">Assum!AF44</f>
        <v>3</v>
      </c>
      <c r="AG8" s="111">
        <f ca="1">Assum!AG44</f>
        <v>3</v>
      </c>
      <c r="AH8" s="111">
        <f ca="1">Assum!AH44</f>
        <v>3</v>
      </c>
      <c r="AI8" s="111">
        <f ca="1">Assum!AI44</f>
        <v>3</v>
      </c>
      <c r="AJ8" s="111">
        <f ca="1">Assum!AJ44</f>
        <v>3</v>
      </c>
      <c r="AK8" s="111">
        <f ca="1">Assum!AK44</f>
        <v>3</v>
      </c>
      <c r="AL8" s="111">
        <f ca="1">Assum!AL44</f>
        <v>3</v>
      </c>
      <c r="AM8" s="111">
        <f ca="1">Assum!AM44</f>
        <v>3</v>
      </c>
      <c r="AN8" s="111">
        <f ca="1">Assum!AN44</f>
        <v>3</v>
      </c>
      <c r="AO8" s="111">
        <f ca="1">Assum!AO44</f>
        <v>3</v>
      </c>
      <c r="AP8" s="111">
        <f ca="1">Assum!AP44</f>
        <v>3</v>
      </c>
      <c r="AQ8" s="111">
        <f ca="1">Assum!AQ44</f>
        <v>3</v>
      </c>
      <c r="AR8" s="111">
        <f ca="1">Assum!AR44</f>
        <v>3</v>
      </c>
      <c r="AS8" s="111">
        <f ca="1">Assum!AS44</f>
        <v>3</v>
      </c>
      <c r="AT8" s="111">
        <f ca="1">Assum!AT44</f>
        <v>3</v>
      </c>
      <c r="AU8" s="111">
        <f ca="1">Assum!AU44</f>
        <v>3</v>
      </c>
      <c r="AV8" s="111">
        <f ca="1">Assum!AV44</f>
        <v>3</v>
      </c>
      <c r="AW8" s="111">
        <f ca="1">Assum!AW44</f>
        <v>3</v>
      </c>
      <c r="AX8" s="111">
        <f ca="1">Assum!AX44</f>
        <v>3</v>
      </c>
      <c r="AY8" s="111">
        <f ca="1">Assum!AY44</f>
        <v>3</v>
      </c>
      <c r="AZ8" s="111">
        <f ca="1">Assum!AZ44</f>
        <v>3</v>
      </c>
      <c r="BA8" s="111">
        <f ca="1">Assum!BA44</f>
        <v>3</v>
      </c>
      <c r="BB8" s="111">
        <f ca="1">Assum!BB44</f>
        <v>3</v>
      </c>
      <c r="BC8" s="111">
        <f ca="1">Assum!BC44</f>
        <v>3</v>
      </c>
      <c r="BD8" s="111">
        <f ca="1">Assum!BD44</f>
        <v>3</v>
      </c>
      <c r="BE8" s="111">
        <f ca="1">Assum!BE44</f>
        <v>3</v>
      </c>
      <c r="BF8" s="111">
        <f ca="1">Assum!BF44</f>
        <v>3</v>
      </c>
      <c r="BG8" s="111">
        <f ca="1">Assum!BG44</f>
        <v>3</v>
      </c>
      <c r="BH8" s="111">
        <f ca="1">Assum!BH44</f>
        <v>3</v>
      </c>
      <c r="BI8" s="111">
        <f ca="1">Assum!BI44</f>
        <v>3</v>
      </c>
      <c r="BJ8" s="111">
        <f ca="1">Assum!BJ44</f>
        <v>3</v>
      </c>
      <c r="BK8" s="111">
        <f ca="1">Assum!BK44</f>
        <v>3</v>
      </c>
      <c r="BL8" s="111">
        <f ca="1">Assum!BL44</f>
        <v>3</v>
      </c>
      <c r="BM8" s="111">
        <f ca="1">Assum!BM44</f>
        <v>3</v>
      </c>
      <c r="BN8" s="111">
        <f ca="1">Assum!BN44</f>
        <v>3</v>
      </c>
      <c r="BO8" s="111">
        <f ca="1">Assum!BO44</f>
        <v>3</v>
      </c>
      <c r="BP8" s="111">
        <f ca="1">Assum!BP44</f>
        <v>3</v>
      </c>
      <c r="BQ8" s="111">
        <f ca="1">Assum!BQ44</f>
        <v>3</v>
      </c>
      <c r="BR8" s="111">
        <f ca="1">Assum!BR44</f>
        <v>3</v>
      </c>
      <c r="BS8" s="111">
        <f ca="1">Assum!BS44</f>
        <v>3</v>
      </c>
      <c r="BT8" s="111">
        <f ca="1">Assum!BT44</f>
        <v>3</v>
      </c>
      <c r="BU8" s="111">
        <f ca="1">Assum!BU44</f>
        <v>3</v>
      </c>
      <c r="BV8" s="111">
        <f ca="1">Assum!BV44</f>
        <v>3</v>
      </c>
      <c r="BW8" s="111">
        <f ca="1">Assum!BW44</f>
        <v>3</v>
      </c>
      <c r="BX8" s="111">
        <f ca="1">Assum!BX44</f>
        <v>3</v>
      </c>
      <c r="BY8" s="111">
        <f ca="1">Assum!BY44</f>
        <v>3</v>
      </c>
      <c r="BZ8" s="111">
        <f ca="1">Assum!BZ44</f>
        <v>3</v>
      </c>
      <c r="CA8" s="111">
        <f ca="1">Assum!CA44</f>
        <v>3</v>
      </c>
      <c r="CB8" s="111">
        <f ca="1">Assum!CB44</f>
        <v>3</v>
      </c>
      <c r="CC8" s="111">
        <f ca="1">Assum!CC44</f>
        <v>3</v>
      </c>
      <c r="CD8" s="111">
        <f ca="1">Assum!CD44</f>
        <v>3</v>
      </c>
      <c r="CE8" s="111">
        <f ca="1">Assum!CE44</f>
        <v>3</v>
      </c>
      <c r="CF8" s="111">
        <f ca="1">Assum!CF44</f>
        <v>3</v>
      </c>
      <c r="CG8" s="111">
        <f ca="1">Assum!CG44</f>
        <v>3</v>
      </c>
      <c r="CH8" s="111">
        <f ca="1">Assum!CH44</f>
        <v>3</v>
      </c>
      <c r="CI8" s="111">
        <f ca="1">Assum!CI44</f>
        <v>3</v>
      </c>
      <c r="CJ8" s="111">
        <f ca="1">Assum!CJ44</f>
        <v>3</v>
      </c>
      <c r="CK8" s="111">
        <f ca="1">Assum!CK44</f>
        <v>3</v>
      </c>
      <c r="CL8" s="111">
        <f ca="1">Assum!CL44</f>
        <v>3</v>
      </c>
      <c r="CM8" s="111">
        <f ca="1">Assum!CM44</f>
        <v>3</v>
      </c>
      <c r="CN8" s="111">
        <f ca="1">Assum!CN44</f>
        <v>3</v>
      </c>
      <c r="CO8" s="111">
        <f ca="1">Assum!CO44</f>
        <v>3</v>
      </c>
      <c r="CP8" s="111">
        <f ca="1">Assum!CP44</f>
        <v>3</v>
      </c>
      <c r="CQ8" s="111">
        <f ca="1">Assum!CQ44</f>
        <v>3</v>
      </c>
      <c r="CR8" s="111">
        <f ca="1">Assum!CR44</f>
        <v>3</v>
      </c>
      <c r="CS8" s="111">
        <f ca="1">Assum!CS44</f>
        <v>3</v>
      </c>
      <c r="CT8" s="111">
        <f ca="1">Assum!CT44</f>
        <v>0</v>
      </c>
      <c r="CU8" s="111">
        <f ca="1">Assum!CU44</f>
        <v>0</v>
      </c>
      <c r="CV8" s="111">
        <f ca="1">Assum!CV44</f>
        <v>0</v>
      </c>
      <c r="CW8" s="111">
        <f ca="1">Assum!CW44</f>
        <v>0</v>
      </c>
      <c r="CX8" s="111">
        <f ca="1">Assum!CX44</f>
        <v>0</v>
      </c>
      <c r="CY8" s="111">
        <f ca="1">Assum!CY44</f>
        <v>0</v>
      </c>
      <c r="CZ8" s="111">
        <f ca="1">Assum!CZ44</f>
        <v>0</v>
      </c>
      <c r="DA8" s="111">
        <f ca="1">Assum!DA44</f>
        <v>0</v>
      </c>
      <c r="DB8" s="111">
        <f ca="1">Assum!DB44</f>
        <v>0</v>
      </c>
      <c r="DC8" s="111">
        <f ca="1">Assum!DC44</f>
        <v>0</v>
      </c>
      <c r="DD8" s="111">
        <f ca="1">Assum!DD44</f>
        <v>0</v>
      </c>
      <c r="DE8" s="111">
        <f ca="1">Assum!DE44</f>
        <v>0</v>
      </c>
      <c r="DF8" s="111">
        <f ca="1">Assum!DF44</f>
        <v>0</v>
      </c>
      <c r="DG8" s="111">
        <f ca="1">Assum!DG44</f>
        <v>0</v>
      </c>
      <c r="DH8" s="111">
        <f ca="1">Assum!DH44</f>
        <v>0</v>
      </c>
      <c r="DI8" s="111">
        <f ca="1">Assum!DI44</f>
        <v>0</v>
      </c>
      <c r="DJ8" s="111">
        <f ca="1">Assum!DJ44</f>
        <v>0</v>
      </c>
      <c r="DK8" s="111">
        <f ca="1">Assum!DK44</f>
        <v>0</v>
      </c>
      <c r="DL8" s="111">
        <f ca="1">Assum!DL44</f>
        <v>0</v>
      </c>
      <c r="DM8" s="111">
        <f ca="1">Assum!DM44</f>
        <v>0</v>
      </c>
      <c r="DN8" s="111">
        <f ca="1">Assum!DN44</f>
        <v>0</v>
      </c>
      <c r="DO8" s="111">
        <f ca="1">Assum!DO44</f>
        <v>0</v>
      </c>
      <c r="DP8" s="111">
        <f ca="1">Assum!DP44</f>
        <v>0</v>
      </c>
      <c r="DQ8" s="111">
        <f ca="1">Assum!DQ44</f>
        <v>0</v>
      </c>
      <c r="DR8" s="111">
        <f ca="1">Assum!DR44</f>
        <v>0</v>
      </c>
      <c r="DS8" s="111">
        <f ca="1">Assum!DS44</f>
        <v>0</v>
      </c>
      <c r="DT8" s="111">
        <f ca="1">Assum!DT44</f>
        <v>0</v>
      </c>
      <c r="DU8" s="111">
        <f ca="1">Assum!DU44</f>
        <v>0</v>
      </c>
      <c r="DV8" s="111">
        <f ca="1">Assum!DV44</f>
        <v>0</v>
      </c>
      <c r="DW8" s="111">
        <f ca="1">Assum!DW44</f>
        <v>0</v>
      </c>
      <c r="DX8" s="111">
        <f ca="1">Assum!DX44</f>
        <v>0</v>
      </c>
      <c r="DY8" s="111">
        <f ca="1">Assum!DY44</f>
        <v>0</v>
      </c>
      <c r="DZ8" s="111">
        <f ca="1">Assum!DZ44</f>
        <v>0</v>
      </c>
      <c r="EA8" s="111">
        <f ca="1">Assum!EA44</f>
        <v>0</v>
      </c>
      <c r="EB8" s="111">
        <f ca="1">Assum!EB44</f>
        <v>0</v>
      </c>
      <c r="EC8" s="111">
        <f ca="1">Assum!EC44</f>
        <v>0</v>
      </c>
      <c r="ED8" s="111">
        <f ca="1">Assum!ED44</f>
        <v>0</v>
      </c>
      <c r="EE8" s="111">
        <f ca="1">Assum!EE44</f>
        <v>0</v>
      </c>
      <c r="EF8" s="111">
        <f ca="1">Assum!EF44</f>
        <v>0</v>
      </c>
      <c r="EG8" s="111">
        <f ca="1">Assum!EG44</f>
        <v>0</v>
      </c>
      <c r="EH8" s="111">
        <f ca="1">Assum!EH44</f>
        <v>0</v>
      </c>
      <c r="EI8" s="111">
        <f ca="1">Assum!EI44</f>
        <v>0</v>
      </c>
      <c r="EJ8" s="111">
        <f ca="1">Assum!EJ44</f>
        <v>0</v>
      </c>
      <c r="EK8" s="111">
        <f ca="1">Assum!EK44</f>
        <v>0</v>
      </c>
      <c r="EL8" s="111">
        <f ca="1">Assum!EL44</f>
        <v>0</v>
      </c>
      <c r="EM8" s="111">
        <f ca="1">Assum!EM44</f>
        <v>0</v>
      </c>
      <c r="EN8" s="111">
        <f ca="1">Assum!EN44</f>
        <v>0</v>
      </c>
      <c r="EO8" s="111">
        <f ca="1">Assum!EO44</f>
        <v>0</v>
      </c>
      <c r="EP8" s="111">
        <f ca="1">Assum!EP44</f>
        <v>0</v>
      </c>
      <c r="EQ8" s="47"/>
      <c r="ER8" s="47"/>
      <c r="ES8" s="47"/>
      <c r="ET8" s="47"/>
      <c r="EU8" s="47"/>
      <c r="EV8" s="47"/>
    </row>
    <row r="9" spans="1:152" s="1" customFormat="1" ht="15" customHeight="1" outlineLevel="7">
      <c r="B9" s="1305" t="s">
        <v>1209</v>
      </c>
      <c r="C9" s="3"/>
      <c r="D9" s="1304" t="s">
        <v>704</v>
      </c>
      <c r="E9" s="110"/>
      <c r="F9" s="110"/>
      <c r="G9" s="111">
        <f>Assum!G45</f>
        <v>0</v>
      </c>
      <c r="H9" s="111">
        <f>Assum!H45</f>
        <v>0</v>
      </c>
      <c r="I9" s="111">
        <f>Assum!I45</f>
        <v>0</v>
      </c>
      <c r="J9" s="111">
        <f>Assum!J45</f>
        <v>0</v>
      </c>
      <c r="K9" s="111">
        <f ca="1">Assum!K45</f>
        <v>0</v>
      </c>
      <c r="L9" s="111">
        <f ca="1">Assum!L45</f>
        <v>0</v>
      </c>
      <c r="M9" s="111">
        <f ca="1">Assum!M45</f>
        <v>0</v>
      </c>
      <c r="N9" s="111">
        <f ca="1">Assum!N45</f>
        <v>0</v>
      </c>
      <c r="O9" s="111">
        <f ca="1">Assum!O45</f>
        <v>0</v>
      </c>
      <c r="P9" s="111">
        <f ca="1">Assum!P45</f>
        <v>0</v>
      </c>
      <c r="Q9" s="111">
        <f ca="1">Assum!Q45</f>
        <v>0</v>
      </c>
      <c r="R9" s="111">
        <f ca="1">Assum!R45</f>
        <v>1</v>
      </c>
      <c r="S9" s="111">
        <f ca="1">Assum!S45</f>
        <v>1</v>
      </c>
      <c r="T9" s="111">
        <f ca="1">Assum!T45</f>
        <v>1</v>
      </c>
      <c r="U9" s="111">
        <f ca="1">Assum!U45</f>
        <v>1</v>
      </c>
      <c r="V9" s="111">
        <f ca="1">Assum!V45</f>
        <v>2</v>
      </c>
      <c r="W9" s="111">
        <f ca="1">Assum!W45</f>
        <v>2</v>
      </c>
      <c r="X9" s="111">
        <f ca="1">Assum!X45</f>
        <v>2</v>
      </c>
      <c r="Y9" s="111">
        <f ca="1">Assum!Y45</f>
        <v>2</v>
      </c>
      <c r="Z9" s="111">
        <f ca="1">Assum!Z45</f>
        <v>3</v>
      </c>
      <c r="AA9" s="111">
        <f ca="1">Assum!AA45</f>
        <v>3</v>
      </c>
      <c r="AB9" s="111">
        <f ca="1">Assum!AB45</f>
        <v>3</v>
      </c>
      <c r="AC9" s="111">
        <f ca="1">Assum!AC45</f>
        <v>3</v>
      </c>
      <c r="AD9" s="111">
        <f ca="1">Assum!AD45</f>
        <v>4</v>
      </c>
      <c r="AE9" s="111">
        <f ca="1">Assum!AE45</f>
        <v>4</v>
      </c>
      <c r="AF9" s="111">
        <f ca="1">Assum!AF45</f>
        <v>4</v>
      </c>
      <c r="AG9" s="111">
        <f ca="1">Assum!AG45</f>
        <v>4</v>
      </c>
      <c r="AH9" s="111">
        <f ca="1">Assum!AH45</f>
        <v>5</v>
      </c>
      <c r="AI9" s="111">
        <f ca="1">Assum!AI45</f>
        <v>5</v>
      </c>
      <c r="AJ9" s="111">
        <f ca="1">Assum!AJ45</f>
        <v>5</v>
      </c>
      <c r="AK9" s="111">
        <f ca="1">Assum!AK45</f>
        <v>5</v>
      </c>
      <c r="AL9" s="111">
        <f ca="1">Assum!AL45</f>
        <v>6</v>
      </c>
      <c r="AM9" s="111">
        <f ca="1">Assum!AM45</f>
        <v>6</v>
      </c>
      <c r="AN9" s="111">
        <f ca="1">Assum!AN45</f>
        <v>6</v>
      </c>
      <c r="AO9" s="111">
        <f ca="1">Assum!AO45</f>
        <v>6</v>
      </c>
      <c r="AP9" s="111">
        <f ca="1">Assum!AP45</f>
        <v>7</v>
      </c>
      <c r="AQ9" s="111">
        <f ca="1">Assum!AQ45</f>
        <v>7</v>
      </c>
      <c r="AR9" s="111">
        <f ca="1">Assum!AR45</f>
        <v>7</v>
      </c>
      <c r="AS9" s="111">
        <f ca="1">Assum!AS45</f>
        <v>7</v>
      </c>
      <c r="AT9" s="111">
        <f ca="1">Assum!AT45</f>
        <v>8</v>
      </c>
      <c r="AU9" s="111">
        <f ca="1">Assum!AU45</f>
        <v>8</v>
      </c>
      <c r="AV9" s="111">
        <f ca="1">Assum!AV45</f>
        <v>8</v>
      </c>
      <c r="AW9" s="111">
        <f ca="1">Assum!AW45</f>
        <v>8</v>
      </c>
      <c r="AX9" s="111">
        <f ca="1">Assum!AX45</f>
        <v>9</v>
      </c>
      <c r="AY9" s="111">
        <f ca="1">Assum!AY45</f>
        <v>9</v>
      </c>
      <c r="AZ9" s="111">
        <f ca="1">Assum!AZ45</f>
        <v>9</v>
      </c>
      <c r="BA9" s="111">
        <f ca="1">Assum!BA45</f>
        <v>9</v>
      </c>
      <c r="BB9" s="111">
        <f ca="1">Assum!BB45</f>
        <v>10</v>
      </c>
      <c r="BC9" s="111">
        <f ca="1">Assum!BC45</f>
        <v>10</v>
      </c>
      <c r="BD9" s="111">
        <f ca="1">Assum!BD45</f>
        <v>10</v>
      </c>
      <c r="BE9" s="111">
        <f ca="1">Assum!BE45</f>
        <v>10</v>
      </c>
      <c r="BF9" s="111">
        <f ca="1">Assum!BF45</f>
        <v>11</v>
      </c>
      <c r="BG9" s="111">
        <f ca="1">Assum!BG45</f>
        <v>11</v>
      </c>
      <c r="BH9" s="111">
        <f ca="1">Assum!BH45</f>
        <v>11</v>
      </c>
      <c r="BI9" s="111">
        <f ca="1">Assum!BI45</f>
        <v>11</v>
      </c>
      <c r="BJ9" s="111">
        <f ca="1">Assum!BJ45</f>
        <v>12</v>
      </c>
      <c r="BK9" s="111">
        <f ca="1">Assum!BK45</f>
        <v>12</v>
      </c>
      <c r="BL9" s="111">
        <f ca="1">Assum!BL45</f>
        <v>12</v>
      </c>
      <c r="BM9" s="111">
        <f ca="1">Assum!BM45</f>
        <v>12</v>
      </c>
      <c r="BN9" s="111">
        <f ca="1">Assum!BN45</f>
        <v>13</v>
      </c>
      <c r="BO9" s="111">
        <f ca="1">Assum!BO45</f>
        <v>13</v>
      </c>
      <c r="BP9" s="111">
        <f ca="1">Assum!BP45</f>
        <v>13</v>
      </c>
      <c r="BQ9" s="111">
        <f ca="1">Assum!BQ45</f>
        <v>13</v>
      </c>
      <c r="BR9" s="111">
        <f ca="1">Assum!BR45</f>
        <v>14</v>
      </c>
      <c r="BS9" s="111">
        <f ca="1">Assum!BS45</f>
        <v>14</v>
      </c>
      <c r="BT9" s="111">
        <f ca="1">Assum!BT45</f>
        <v>14</v>
      </c>
      <c r="BU9" s="111">
        <f ca="1">Assum!BU45</f>
        <v>14</v>
      </c>
      <c r="BV9" s="111">
        <f ca="1">Assum!BV45</f>
        <v>15</v>
      </c>
      <c r="BW9" s="111">
        <f ca="1">Assum!BW45</f>
        <v>15</v>
      </c>
      <c r="BX9" s="111">
        <f ca="1">Assum!BX45</f>
        <v>15</v>
      </c>
      <c r="BY9" s="111">
        <f ca="1">Assum!BY45</f>
        <v>15</v>
      </c>
      <c r="BZ9" s="111">
        <f ca="1">Assum!BZ45</f>
        <v>16</v>
      </c>
      <c r="CA9" s="111">
        <f ca="1">Assum!CA45</f>
        <v>16</v>
      </c>
      <c r="CB9" s="111">
        <f ca="1">Assum!CB45</f>
        <v>16</v>
      </c>
      <c r="CC9" s="111">
        <f ca="1">Assum!CC45</f>
        <v>16</v>
      </c>
      <c r="CD9" s="111">
        <f ca="1">Assum!CD45</f>
        <v>17</v>
      </c>
      <c r="CE9" s="111">
        <f ca="1">Assum!CE45</f>
        <v>17</v>
      </c>
      <c r="CF9" s="111">
        <f ca="1">Assum!CF45</f>
        <v>17</v>
      </c>
      <c r="CG9" s="111">
        <f ca="1">Assum!CG45</f>
        <v>17</v>
      </c>
      <c r="CH9" s="111">
        <f ca="1">Assum!CH45</f>
        <v>18</v>
      </c>
      <c r="CI9" s="111">
        <f ca="1">Assum!CI45</f>
        <v>18</v>
      </c>
      <c r="CJ9" s="111">
        <f ca="1">Assum!CJ45</f>
        <v>18</v>
      </c>
      <c r="CK9" s="111">
        <f ca="1">Assum!CK45</f>
        <v>18</v>
      </c>
      <c r="CL9" s="111">
        <f ca="1">Assum!CL45</f>
        <v>19</v>
      </c>
      <c r="CM9" s="111">
        <f ca="1">Assum!CM45</f>
        <v>19</v>
      </c>
      <c r="CN9" s="111">
        <f ca="1">Assum!CN45</f>
        <v>19</v>
      </c>
      <c r="CO9" s="111">
        <f ca="1">Assum!CO45</f>
        <v>19</v>
      </c>
      <c r="CP9" s="111">
        <f ca="1">Assum!CP45</f>
        <v>20</v>
      </c>
      <c r="CQ9" s="111">
        <f ca="1">Assum!CQ45</f>
        <v>20</v>
      </c>
      <c r="CR9" s="111">
        <f ca="1">Assum!CR45</f>
        <v>20</v>
      </c>
      <c r="CS9" s="111">
        <f ca="1">Assum!CS45</f>
        <v>20</v>
      </c>
      <c r="CT9" s="111">
        <f ca="1">Assum!CT45</f>
        <v>0</v>
      </c>
      <c r="CU9" s="111">
        <f ca="1">Assum!CU45</f>
        <v>0</v>
      </c>
      <c r="CV9" s="111">
        <f ca="1">Assum!CV45</f>
        <v>0</v>
      </c>
      <c r="CW9" s="111">
        <f ca="1">Assum!CW45</f>
        <v>0</v>
      </c>
      <c r="CX9" s="111">
        <f ca="1">Assum!CX45</f>
        <v>0</v>
      </c>
      <c r="CY9" s="111">
        <f ca="1">Assum!CY45</f>
        <v>0</v>
      </c>
      <c r="CZ9" s="111">
        <f ca="1">Assum!CZ45</f>
        <v>0</v>
      </c>
      <c r="DA9" s="111">
        <f ca="1">Assum!DA45</f>
        <v>0</v>
      </c>
      <c r="DB9" s="111">
        <f ca="1">Assum!DB45</f>
        <v>0</v>
      </c>
      <c r="DC9" s="111">
        <f ca="1">Assum!DC45</f>
        <v>0</v>
      </c>
      <c r="DD9" s="111">
        <f ca="1">Assum!DD45</f>
        <v>0</v>
      </c>
      <c r="DE9" s="111">
        <f ca="1">Assum!DE45</f>
        <v>0</v>
      </c>
      <c r="DF9" s="111">
        <f ca="1">Assum!DF45</f>
        <v>0</v>
      </c>
      <c r="DG9" s="111">
        <f ca="1">Assum!DG45</f>
        <v>0</v>
      </c>
      <c r="DH9" s="111">
        <f ca="1">Assum!DH45</f>
        <v>0</v>
      </c>
      <c r="DI9" s="111">
        <f ca="1">Assum!DI45</f>
        <v>0</v>
      </c>
      <c r="DJ9" s="111">
        <f ca="1">Assum!DJ45</f>
        <v>0</v>
      </c>
      <c r="DK9" s="111">
        <f ca="1">Assum!DK45</f>
        <v>0</v>
      </c>
      <c r="DL9" s="111">
        <f ca="1">Assum!DL45</f>
        <v>0</v>
      </c>
      <c r="DM9" s="111">
        <f ca="1">Assum!DM45</f>
        <v>0</v>
      </c>
      <c r="DN9" s="111">
        <f ca="1">Assum!DN45</f>
        <v>0</v>
      </c>
      <c r="DO9" s="111">
        <f ca="1">Assum!DO45</f>
        <v>0</v>
      </c>
      <c r="DP9" s="111">
        <f ca="1">Assum!DP45</f>
        <v>0</v>
      </c>
      <c r="DQ9" s="111">
        <f ca="1">Assum!DQ45</f>
        <v>0</v>
      </c>
      <c r="DR9" s="111">
        <f ca="1">Assum!DR45</f>
        <v>0</v>
      </c>
      <c r="DS9" s="111">
        <f ca="1">Assum!DS45</f>
        <v>0</v>
      </c>
      <c r="DT9" s="111">
        <f ca="1">Assum!DT45</f>
        <v>0</v>
      </c>
      <c r="DU9" s="111">
        <f ca="1">Assum!DU45</f>
        <v>0</v>
      </c>
      <c r="DV9" s="111">
        <f ca="1">Assum!DV45</f>
        <v>0</v>
      </c>
      <c r="DW9" s="111">
        <f ca="1">Assum!DW45</f>
        <v>0</v>
      </c>
      <c r="DX9" s="111">
        <f ca="1">Assum!DX45</f>
        <v>0</v>
      </c>
      <c r="DY9" s="111">
        <f ca="1">Assum!DY45</f>
        <v>0</v>
      </c>
      <c r="DZ9" s="111">
        <f ca="1">Assum!DZ45</f>
        <v>0</v>
      </c>
      <c r="EA9" s="111">
        <f ca="1">Assum!EA45</f>
        <v>0</v>
      </c>
      <c r="EB9" s="111">
        <f ca="1">Assum!EB45</f>
        <v>0</v>
      </c>
      <c r="EC9" s="111">
        <f ca="1">Assum!EC45</f>
        <v>0</v>
      </c>
      <c r="ED9" s="111">
        <f ca="1">Assum!ED45</f>
        <v>0</v>
      </c>
      <c r="EE9" s="111">
        <f ca="1">Assum!EE45</f>
        <v>0</v>
      </c>
      <c r="EF9" s="111">
        <f ca="1">Assum!EF45</f>
        <v>0</v>
      </c>
      <c r="EG9" s="111">
        <f ca="1">Assum!EG45</f>
        <v>0</v>
      </c>
      <c r="EH9" s="111">
        <f ca="1">Assum!EH45</f>
        <v>0</v>
      </c>
      <c r="EI9" s="111">
        <f ca="1">Assum!EI45</f>
        <v>0</v>
      </c>
      <c r="EJ9" s="111">
        <f ca="1">Assum!EJ45</f>
        <v>0</v>
      </c>
      <c r="EK9" s="111">
        <f ca="1">Assum!EK45</f>
        <v>0</v>
      </c>
      <c r="EL9" s="111">
        <f ca="1">Assum!EL45</f>
        <v>0</v>
      </c>
      <c r="EM9" s="111">
        <f ca="1">Assum!EM45</f>
        <v>0</v>
      </c>
      <c r="EN9" s="111">
        <f ca="1">Assum!EN45</f>
        <v>0</v>
      </c>
      <c r="EO9" s="111">
        <f ca="1">Assum!EO45</f>
        <v>0</v>
      </c>
      <c r="EP9" s="111">
        <f ca="1">Assum!EP45</f>
        <v>0</v>
      </c>
      <c r="EQ9" s="47"/>
      <c r="ER9" s="47"/>
      <c r="ES9" s="47"/>
      <c r="ET9" s="47"/>
      <c r="EU9" s="47"/>
      <c r="EV9" s="47"/>
    </row>
    <row r="10" spans="1:152" s="1" customFormat="1" ht="15" customHeight="1" outlineLevel="2">
      <c r="B10" s="3"/>
      <c r="C10" s="3"/>
      <c r="D10" s="21"/>
      <c r="E10" s="4"/>
      <c r="F10" s="4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47"/>
      <c r="ER10" s="47"/>
      <c r="ES10" s="47"/>
      <c r="ET10" s="47"/>
      <c r="EU10" s="47"/>
      <c r="EV10" s="47"/>
    </row>
    <row r="11" spans="1:152" s="1" customFormat="1" ht="15" customHeight="1" outlineLevel="2">
      <c r="A11" s="169" t="s">
        <v>320</v>
      </c>
      <c r="B11" s="169"/>
      <c r="C11" s="57"/>
      <c r="D11" s="181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</row>
    <row r="12" spans="1:152" s="1" customFormat="1" ht="15" customHeight="1" outlineLevel="2">
      <c r="B12" s="27"/>
      <c r="C12" s="57"/>
      <c r="D12" s="21"/>
      <c r="E12" s="129"/>
      <c r="F12" s="129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</row>
    <row r="13" spans="1:152" s="35" customFormat="1" ht="15" customHeight="1">
      <c r="B13" s="38" t="s">
        <v>573</v>
      </c>
      <c r="C13" s="795">
        <f ca="1">E13/$E$16</f>
        <v>0</v>
      </c>
      <c r="D13" s="128" t="s">
        <v>98</v>
      </c>
      <c r="E13" s="175">
        <f t="shared" ref="E13:E16" ca="1" si="142">SUM(G13:EP13)</f>
        <v>0</v>
      </c>
      <c r="F13" s="175"/>
      <c r="G13" s="176"/>
      <c r="H13" s="176"/>
      <c r="I13" s="176"/>
      <c r="J13" s="176"/>
      <c r="K13" s="170">
        <f ca="1">K65</f>
        <v>0</v>
      </c>
      <c r="L13" s="59">
        <f t="shared" ref="L13:O13" ca="1" si="143">L65</f>
        <v>0</v>
      </c>
      <c r="M13" s="59">
        <f t="shared" ca="1" si="143"/>
        <v>0</v>
      </c>
      <c r="N13" s="59">
        <f ca="1">N65</f>
        <v>0</v>
      </c>
      <c r="O13" s="170">
        <f t="shared" ca="1" si="143"/>
        <v>0</v>
      </c>
      <c r="P13" s="170">
        <f t="shared" ref="P13:CA13" ca="1" si="144">P65</f>
        <v>0</v>
      </c>
      <c r="Q13" s="170">
        <f t="shared" ca="1" si="144"/>
        <v>0</v>
      </c>
      <c r="R13" s="170">
        <f t="shared" ca="1" si="144"/>
        <v>0</v>
      </c>
      <c r="S13" s="170">
        <f t="shared" ca="1" si="144"/>
        <v>0</v>
      </c>
      <c r="T13" s="170">
        <f t="shared" ca="1" si="144"/>
        <v>0</v>
      </c>
      <c r="U13" s="170">
        <f t="shared" ca="1" si="144"/>
        <v>0</v>
      </c>
      <c r="V13" s="170">
        <f t="shared" ca="1" si="144"/>
        <v>0</v>
      </c>
      <c r="W13" s="170">
        <f t="shared" ca="1" si="144"/>
        <v>0</v>
      </c>
      <c r="X13" s="170">
        <f t="shared" ca="1" si="144"/>
        <v>0</v>
      </c>
      <c r="Y13" s="170">
        <f t="shared" ca="1" si="144"/>
        <v>0</v>
      </c>
      <c r="Z13" s="170">
        <f t="shared" ca="1" si="144"/>
        <v>0</v>
      </c>
      <c r="AA13" s="170">
        <f t="shared" ca="1" si="144"/>
        <v>0</v>
      </c>
      <c r="AB13" s="170">
        <f t="shared" ca="1" si="144"/>
        <v>0</v>
      </c>
      <c r="AC13" s="170">
        <f t="shared" ca="1" si="144"/>
        <v>0</v>
      </c>
      <c r="AD13" s="170">
        <f t="shared" ca="1" si="144"/>
        <v>0</v>
      </c>
      <c r="AE13" s="170">
        <f t="shared" ca="1" si="144"/>
        <v>0</v>
      </c>
      <c r="AF13" s="170">
        <f t="shared" ca="1" si="144"/>
        <v>0</v>
      </c>
      <c r="AG13" s="170">
        <f t="shared" ca="1" si="144"/>
        <v>0</v>
      </c>
      <c r="AH13" s="170">
        <f t="shared" ca="1" si="144"/>
        <v>0</v>
      </c>
      <c r="AI13" s="170">
        <f t="shared" ca="1" si="144"/>
        <v>0</v>
      </c>
      <c r="AJ13" s="170">
        <f t="shared" ca="1" si="144"/>
        <v>0</v>
      </c>
      <c r="AK13" s="170">
        <f t="shared" ca="1" si="144"/>
        <v>0</v>
      </c>
      <c r="AL13" s="170">
        <f t="shared" ca="1" si="144"/>
        <v>0</v>
      </c>
      <c r="AM13" s="170">
        <f t="shared" ca="1" si="144"/>
        <v>0</v>
      </c>
      <c r="AN13" s="170">
        <f t="shared" ca="1" si="144"/>
        <v>0</v>
      </c>
      <c r="AO13" s="170">
        <f t="shared" ca="1" si="144"/>
        <v>0</v>
      </c>
      <c r="AP13" s="170">
        <f t="shared" ca="1" si="144"/>
        <v>0</v>
      </c>
      <c r="AQ13" s="170">
        <f t="shared" ca="1" si="144"/>
        <v>0</v>
      </c>
      <c r="AR13" s="170">
        <f t="shared" ca="1" si="144"/>
        <v>0</v>
      </c>
      <c r="AS13" s="170">
        <f t="shared" ca="1" si="144"/>
        <v>0</v>
      </c>
      <c r="AT13" s="170">
        <f t="shared" ca="1" si="144"/>
        <v>0</v>
      </c>
      <c r="AU13" s="170">
        <f t="shared" ca="1" si="144"/>
        <v>0</v>
      </c>
      <c r="AV13" s="170">
        <f t="shared" ca="1" si="144"/>
        <v>0</v>
      </c>
      <c r="AW13" s="170">
        <f t="shared" ca="1" si="144"/>
        <v>0</v>
      </c>
      <c r="AX13" s="170">
        <f t="shared" ca="1" si="144"/>
        <v>0</v>
      </c>
      <c r="AY13" s="170">
        <f t="shared" ca="1" si="144"/>
        <v>0</v>
      </c>
      <c r="AZ13" s="170">
        <f t="shared" ca="1" si="144"/>
        <v>0</v>
      </c>
      <c r="BA13" s="170">
        <f t="shared" ca="1" si="144"/>
        <v>0</v>
      </c>
      <c r="BB13" s="170">
        <f t="shared" ca="1" si="144"/>
        <v>0</v>
      </c>
      <c r="BC13" s="170">
        <f t="shared" ca="1" si="144"/>
        <v>0</v>
      </c>
      <c r="BD13" s="170">
        <f t="shared" ca="1" si="144"/>
        <v>0</v>
      </c>
      <c r="BE13" s="170">
        <f t="shared" ca="1" si="144"/>
        <v>0</v>
      </c>
      <c r="BF13" s="170">
        <f t="shared" ca="1" si="144"/>
        <v>0</v>
      </c>
      <c r="BG13" s="170">
        <f t="shared" ca="1" si="144"/>
        <v>0</v>
      </c>
      <c r="BH13" s="170">
        <f t="shared" ca="1" si="144"/>
        <v>0</v>
      </c>
      <c r="BI13" s="170">
        <f t="shared" ca="1" si="144"/>
        <v>0</v>
      </c>
      <c r="BJ13" s="170">
        <f t="shared" ca="1" si="144"/>
        <v>0</v>
      </c>
      <c r="BK13" s="170">
        <f t="shared" ca="1" si="144"/>
        <v>0</v>
      </c>
      <c r="BL13" s="170">
        <f t="shared" ca="1" si="144"/>
        <v>0</v>
      </c>
      <c r="BM13" s="170">
        <f t="shared" ca="1" si="144"/>
        <v>0</v>
      </c>
      <c r="BN13" s="170">
        <f t="shared" ca="1" si="144"/>
        <v>0</v>
      </c>
      <c r="BO13" s="170">
        <f t="shared" ca="1" si="144"/>
        <v>0</v>
      </c>
      <c r="BP13" s="170">
        <f t="shared" ca="1" si="144"/>
        <v>0</v>
      </c>
      <c r="BQ13" s="170">
        <f t="shared" ca="1" si="144"/>
        <v>0</v>
      </c>
      <c r="BR13" s="170">
        <f t="shared" ca="1" si="144"/>
        <v>0</v>
      </c>
      <c r="BS13" s="170">
        <f t="shared" ca="1" si="144"/>
        <v>0</v>
      </c>
      <c r="BT13" s="170">
        <f t="shared" ca="1" si="144"/>
        <v>0</v>
      </c>
      <c r="BU13" s="170">
        <f t="shared" ca="1" si="144"/>
        <v>0</v>
      </c>
      <c r="BV13" s="170">
        <f t="shared" ca="1" si="144"/>
        <v>0</v>
      </c>
      <c r="BW13" s="170">
        <f t="shared" ca="1" si="144"/>
        <v>0</v>
      </c>
      <c r="BX13" s="170">
        <f t="shared" ca="1" si="144"/>
        <v>0</v>
      </c>
      <c r="BY13" s="170">
        <f t="shared" ca="1" si="144"/>
        <v>0</v>
      </c>
      <c r="BZ13" s="170">
        <f t="shared" ca="1" si="144"/>
        <v>0</v>
      </c>
      <c r="CA13" s="170">
        <f t="shared" ca="1" si="144"/>
        <v>0</v>
      </c>
      <c r="CB13" s="170">
        <f t="shared" ref="CB13:EM13" ca="1" si="145">CB65</f>
        <v>0</v>
      </c>
      <c r="CC13" s="170">
        <f t="shared" ca="1" si="145"/>
        <v>0</v>
      </c>
      <c r="CD13" s="170">
        <f t="shared" ca="1" si="145"/>
        <v>0</v>
      </c>
      <c r="CE13" s="170">
        <f t="shared" ca="1" si="145"/>
        <v>0</v>
      </c>
      <c r="CF13" s="170">
        <f t="shared" ca="1" si="145"/>
        <v>0</v>
      </c>
      <c r="CG13" s="170">
        <f t="shared" ca="1" si="145"/>
        <v>0</v>
      </c>
      <c r="CH13" s="170">
        <f t="shared" ca="1" si="145"/>
        <v>0</v>
      </c>
      <c r="CI13" s="170">
        <f t="shared" ca="1" si="145"/>
        <v>0</v>
      </c>
      <c r="CJ13" s="170">
        <f t="shared" ca="1" si="145"/>
        <v>0</v>
      </c>
      <c r="CK13" s="170">
        <f t="shared" ca="1" si="145"/>
        <v>0</v>
      </c>
      <c r="CL13" s="170">
        <f t="shared" ca="1" si="145"/>
        <v>0</v>
      </c>
      <c r="CM13" s="170">
        <f t="shared" ca="1" si="145"/>
        <v>0</v>
      </c>
      <c r="CN13" s="170">
        <f t="shared" ca="1" si="145"/>
        <v>0</v>
      </c>
      <c r="CO13" s="170">
        <f t="shared" ca="1" si="145"/>
        <v>0</v>
      </c>
      <c r="CP13" s="170">
        <f t="shared" ca="1" si="145"/>
        <v>0</v>
      </c>
      <c r="CQ13" s="170">
        <f t="shared" ca="1" si="145"/>
        <v>0</v>
      </c>
      <c r="CR13" s="170">
        <f t="shared" ca="1" si="145"/>
        <v>0</v>
      </c>
      <c r="CS13" s="170">
        <f t="shared" ca="1" si="145"/>
        <v>0</v>
      </c>
      <c r="CT13" s="170">
        <f t="shared" ca="1" si="145"/>
        <v>0</v>
      </c>
      <c r="CU13" s="170">
        <f t="shared" ca="1" si="145"/>
        <v>0</v>
      </c>
      <c r="CV13" s="170">
        <f t="shared" ca="1" si="145"/>
        <v>0</v>
      </c>
      <c r="CW13" s="170">
        <f t="shared" ca="1" si="145"/>
        <v>0</v>
      </c>
      <c r="CX13" s="170">
        <f t="shared" ca="1" si="145"/>
        <v>0</v>
      </c>
      <c r="CY13" s="170">
        <f t="shared" ca="1" si="145"/>
        <v>0</v>
      </c>
      <c r="CZ13" s="170">
        <f t="shared" ca="1" si="145"/>
        <v>0</v>
      </c>
      <c r="DA13" s="170">
        <f t="shared" ca="1" si="145"/>
        <v>0</v>
      </c>
      <c r="DB13" s="170">
        <f t="shared" ca="1" si="145"/>
        <v>0</v>
      </c>
      <c r="DC13" s="170">
        <f t="shared" ca="1" si="145"/>
        <v>0</v>
      </c>
      <c r="DD13" s="170">
        <f t="shared" ca="1" si="145"/>
        <v>0</v>
      </c>
      <c r="DE13" s="170">
        <f t="shared" ca="1" si="145"/>
        <v>0</v>
      </c>
      <c r="DF13" s="170">
        <f t="shared" ca="1" si="145"/>
        <v>0</v>
      </c>
      <c r="DG13" s="170">
        <f t="shared" ca="1" si="145"/>
        <v>0</v>
      </c>
      <c r="DH13" s="170">
        <f t="shared" ca="1" si="145"/>
        <v>0</v>
      </c>
      <c r="DI13" s="170">
        <f t="shared" ca="1" si="145"/>
        <v>0</v>
      </c>
      <c r="DJ13" s="170">
        <f t="shared" ca="1" si="145"/>
        <v>0</v>
      </c>
      <c r="DK13" s="170">
        <f t="shared" ca="1" si="145"/>
        <v>0</v>
      </c>
      <c r="DL13" s="170">
        <f t="shared" ca="1" si="145"/>
        <v>0</v>
      </c>
      <c r="DM13" s="170">
        <f t="shared" ca="1" si="145"/>
        <v>0</v>
      </c>
      <c r="DN13" s="170">
        <f t="shared" ca="1" si="145"/>
        <v>0</v>
      </c>
      <c r="DO13" s="170">
        <f t="shared" ca="1" si="145"/>
        <v>0</v>
      </c>
      <c r="DP13" s="170">
        <f t="shared" ca="1" si="145"/>
        <v>0</v>
      </c>
      <c r="DQ13" s="170">
        <f t="shared" ca="1" si="145"/>
        <v>0</v>
      </c>
      <c r="DR13" s="170">
        <f t="shared" ca="1" si="145"/>
        <v>0</v>
      </c>
      <c r="DS13" s="170">
        <f t="shared" ca="1" si="145"/>
        <v>0</v>
      </c>
      <c r="DT13" s="170">
        <f t="shared" ca="1" si="145"/>
        <v>0</v>
      </c>
      <c r="DU13" s="170">
        <f t="shared" ca="1" si="145"/>
        <v>0</v>
      </c>
      <c r="DV13" s="170">
        <f t="shared" ca="1" si="145"/>
        <v>0</v>
      </c>
      <c r="DW13" s="170">
        <f t="shared" ca="1" si="145"/>
        <v>0</v>
      </c>
      <c r="DX13" s="170">
        <f t="shared" ca="1" si="145"/>
        <v>0</v>
      </c>
      <c r="DY13" s="170">
        <f t="shared" ca="1" si="145"/>
        <v>0</v>
      </c>
      <c r="DZ13" s="170">
        <f t="shared" ca="1" si="145"/>
        <v>0</v>
      </c>
      <c r="EA13" s="170">
        <f t="shared" ca="1" si="145"/>
        <v>0</v>
      </c>
      <c r="EB13" s="170">
        <f t="shared" ca="1" si="145"/>
        <v>0</v>
      </c>
      <c r="EC13" s="170">
        <f t="shared" ca="1" si="145"/>
        <v>0</v>
      </c>
      <c r="ED13" s="170">
        <f t="shared" ca="1" si="145"/>
        <v>0</v>
      </c>
      <c r="EE13" s="170">
        <f t="shared" ca="1" si="145"/>
        <v>0</v>
      </c>
      <c r="EF13" s="170">
        <f t="shared" ca="1" si="145"/>
        <v>0</v>
      </c>
      <c r="EG13" s="170">
        <f t="shared" ca="1" si="145"/>
        <v>0</v>
      </c>
      <c r="EH13" s="170">
        <f t="shared" ca="1" si="145"/>
        <v>0</v>
      </c>
      <c r="EI13" s="170">
        <f t="shared" ca="1" si="145"/>
        <v>0</v>
      </c>
      <c r="EJ13" s="170">
        <f t="shared" ca="1" si="145"/>
        <v>0</v>
      </c>
      <c r="EK13" s="170">
        <f t="shared" ca="1" si="145"/>
        <v>0</v>
      </c>
      <c r="EL13" s="170">
        <f t="shared" ca="1" si="145"/>
        <v>0</v>
      </c>
      <c r="EM13" s="170">
        <f t="shared" ca="1" si="145"/>
        <v>0</v>
      </c>
      <c r="EN13" s="170">
        <f t="shared" ref="EN13:EP13" ca="1" si="146">EN65</f>
        <v>0</v>
      </c>
      <c r="EO13" s="170">
        <f t="shared" ca="1" si="146"/>
        <v>0</v>
      </c>
      <c r="EP13" s="170">
        <f t="shared" ca="1" si="146"/>
        <v>0</v>
      </c>
    </row>
    <row r="14" spans="1:152" s="35" customFormat="1" ht="15" customHeight="1">
      <c r="B14" s="38" t="s">
        <v>574</v>
      </c>
      <c r="C14" s="795">
        <f t="shared" ref="C14:C15" ca="1" si="147">E14/$E$16</f>
        <v>1</v>
      </c>
      <c r="D14" s="128" t="s">
        <v>97</v>
      </c>
      <c r="E14" s="175">
        <f ca="1">SUM(G14:EP14)</f>
        <v>405781.18185676506</v>
      </c>
      <c r="F14" s="175"/>
      <c r="G14" s="176"/>
      <c r="H14" s="176"/>
      <c r="I14" s="176"/>
      <c r="J14" s="176"/>
      <c r="K14" s="59">
        <f ca="1">K80</f>
        <v>0</v>
      </c>
      <c r="L14" s="59">
        <f t="shared" ref="L14:O14" ca="1" si="148">L80</f>
        <v>0</v>
      </c>
      <c r="M14" s="59">
        <f t="shared" ca="1" si="148"/>
        <v>0</v>
      </c>
      <c r="N14" s="59">
        <f t="shared" ca="1" si="148"/>
        <v>0</v>
      </c>
      <c r="O14" s="59">
        <f t="shared" ca="1" si="148"/>
        <v>0</v>
      </c>
      <c r="P14" s="59">
        <f t="shared" ref="P14:CA14" ca="1" si="149">P80</f>
        <v>0</v>
      </c>
      <c r="Q14" s="59">
        <f t="shared" ca="1" si="149"/>
        <v>0</v>
      </c>
      <c r="R14" s="59">
        <f t="shared" ca="1" si="149"/>
        <v>4999.3093638731098</v>
      </c>
      <c r="S14" s="59">
        <f t="shared" ca="1" si="149"/>
        <v>5105.8136110796104</v>
      </c>
      <c r="T14" s="59">
        <f t="shared" ca="1" si="149"/>
        <v>6511.66967420541</v>
      </c>
      <c r="U14" s="59">
        <f t="shared" ca="1" si="149"/>
        <v>4684.0567921418697</v>
      </c>
      <c r="V14" s="59">
        <f t="shared" ca="1" si="149"/>
        <v>4974.3128170537439</v>
      </c>
      <c r="W14" s="59">
        <f t="shared" ca="1" si="149"/>
        <v>5080.2845430242114</v>
      </c>
      <c r="X14" s="59">
        <f t="shared" ca="1" si="149"/>
        <v>6479.111325834383</v>
      </c>
      <c r="Y14" s="59">
        <f t="shared" ca="1" si="149"/>
        <v>4660.6365081811618</v>
      </c>
      <c r="Z14" s="59">
        <f t="shared" ca="1" si="149"/>
        <v>4949.316270234378</v>
      </c>
      <c r="AA14" s="59">
        <f t="shared" ca="1" si="149"/>
        <v>5054.7554749688125</v>
      </c>
      <c r="AB14" s="59">
        <f t="shared" ca="1" si="149"/>
        <v>6446.552977463356</v>
      </c>
      <c r="AC14" s="59">
        <f t="shared" ca="1" si="149"/>
        <v>4637.2162242204513</v>
      </c>
      <c r="AD14" s="59">
        <f t="shared" ca="1" si="149"/>
        <v>4924.319723415013</v>
      </c>
      <c r="AE14" s="59">
        <f t="shared" ca="1" si="149"/>
        <v>5029.2264069134153</v>
      </c>
      <c r="AF14" s="59">
        <f t="shared" ca="1" si="149"/>
        <v>6413.994629092329</v>
      </c>
      <c r="AG14" s="59">
        <f t="shared" ca="1" si="149"/>
        <v>4613.7959402597417</v>
      </c>
      <c r="AH14" s="59">
        <f t="shared" ca="1" si="149"/>
        <v>4899.3231765956489</v>
      </c>
      <c r="AI14" s="59">
        <f t="shared" ca="1" si="149"/>
        <v>5003.6973388580172</v>
      </c>
      <c r="AJ14" s="59">
        <f t="shared" ca="1" si="149"/>
        <v>6381.436280721302</v>
      </c>
      <c r="AK14" s="59">
        <f t="shared" ca="1" si="149"/>
        <v>4590.3756562990338</v>
      </c>
      <c r="AL14" s="59">
        <f t="shared" ca="1" si="149"/>
        <v>4874.326629776283</v>
      </c>
      <c r="AM14" s="59">
        <f t="shared" ca="1" si="149"/>
        <v>4978.1682708026201</v>
      </c>
      <c r="AN14" s="59">
        <f t="shared" ca="1" si="149"/>
        <v>6348.8779323502758</v>
      </c>
      <c r="AO14" s="59">
        <f t="shared" ca="1" si="149"/>
        <v>4566.9553723383242</v>
      </c>
      <c r="AP14" s="59">
        <f t="shared" ca="1" si="149"/>
        <v>4849.3300829569171</v>
      </c>
      <c r="AQ14" s="59">
        <f t="shared" ca="1" si="149"/>
        <v>4952.6392027472211</v>
      </c>
      <c r="AR14" s="59">
        <f t="shared" ca="1" si="149"/>
        <v>6316.3195839792479</v>
      </c>
      <c r="AS14" s="59">
        <f t="shared" ca="1" si="149"/>
        <v>4543.5350883776146</v>
      </c>
      <c r="AT14" s="59">
        <f t="shared" ca="1" si="149"/>
        <v>4824.3335361375503</v>
      </c>
      <c r="AU14" s="59">
        <f t="shared" ca="1" si="149"/>
        <v>4927.110134691824</v>
      </c>
      <c r="AV14" s="59">
        <f t="shared" ca="1" si="149"/>
        <v>6283.7612356082218</v>
      </c>
      <c r="AW14" s="59">
        <f t="shared" ca="1" si="149"/>
        <v>4520.1148044169058</v>
      </c>
      <c r="AX14" s="59">
        <f t="shared" ca="1" si="149"/>
        <v>4799.3369893181844</v>
      </c>
      <c r="AY14" s="59">
        <f t="shared" ca="1" si="149"/>
        <v>4901.581066636425</v>
      </c>
      <c r="AZ14" s="59">
        <f t="shared" ca="1" si="149"/>
        <v>6251.2028872371939</v>
      </c>
      <c r="BA14" s="59">
        <f t="shared" ca="1" si="149"/>
        <v>4496.6945204561944</v>
      </c>
      <c r="BB14" s="59">
        <f t="shared" ca="1" si="149"/>
        <v>4774.3404424988203</v>
      </c>
      <c r="BC14" s="59">
        <f t="shared" ca="1" si="149"/>
        <v>4876.0519985810279</v>
      </c>
      <c r="BD14" s="59">
        <f t="shared" ca="1" si="149"/>
        <v>6218.6445388661668</v>
      </c>
      <c r="BE14" s="59">
        <f t="shared" ca="1" si="149"/>
        <v>4473.2742364954865</v>
      </c>
      <c r="BF14" s="59">
        <f t="shared" ca="1" si="149"/>
        <v>4749.3438956794544</v>
      </c>
      <c r="BG14" s="59">
        <f t="shared" ca="1" si="149"/>
        <v>4850.5229305256289</v>
      </c>
      <c r="BH14" s="59">
        <f t="shared" ca="1" si="149"/>
        <v>6186.0861904951398</v>
      </c>
      <c r="BI14" s="59">
        <f t="shared" ca="1" si="149"/>
        <v>4449.8539525347769</v>
      </c>
      <c r="BJ14" s="59">
        <f t="shared" ca="1" si="149"/>
        <v>4724.3473488600885</v>
      </c>
      <c r="BK14" s="59">
        <f t="shared" ca="1" si="149"/>
        <v>4824.9938624702309</v>
      </c>
      <c r="BL14" s="59">
        <f t="shared" ca="1" si="149"/>
        <v>6153.5278421241128</v>
      </c>
      <c r="BM14" s="59">
        <f t="shared" ca="1" si="149"/>
        <v>4426.4336685740673</v>
      </c>
      <c r="BN14" s="59">
        <f t="shared" ca="1" si="149"/>
        <v>4699.3508020407235</v>
      </c>
      <c r="BO14" s="59">
        <f t="shared" ca="1" si="149"/>
        <v>4799.4647944148337</v>
      </c>
      <c r="BP14" s="59">
        <f t="shared" ca="1" si="149"/>
        <v>6120.9694937530858</v>
      </c>
      <c r="BQ14" s="59">
        <f t="shared" ca="1" si="149"/>
        <v>4403.0133846133576</v>
      </c>
      <c r="BR14" s="59">
        <f t="shared" ca="1" si="149"/>
        <v>4674.3542552213585</v>
      </c>
      <c r="BS14" s="59">
        <f t="shared" ca="1" si="149"/>
        <v>4773.9357263594356</v>
      </c>
      <c r="BT14" s="59">
        <f t="shared" ca="1" si="149"/>
        <v>6088.4111453820606</v>
      </c>
      <c r="BU14" s="59">
        <f t="shared" ca="1" si="149"/>
        <v>4379.5931006526489</v>
      </c>
      <c r="BV14" s="59">
        <f t="shared" ca="1" si="149"/>
        <v>4649.3577084019917</v>
      </c>
      <c r="BW14" s="59">
        <f t="shared" ca="1" si="149"/>
        <v>4748.4066583040376</v>
      </c>
      <c r="BX14" s="59">
        <f t="shared" ca="1" si="149"/>
        <v>6055.8527970110317</v>
      </c>
      <c r="BY14" s="59">
        <f t="shared" ca="1" si="149"/>
        <v>4356.1728166919393</v>
      </c>
      <c r="BZ14" s="59">
        <f t="shared" ca="1" si="149"/>
        <v>4624.3611615826267</v>
      </c>
      <c r="CA14" s="59">
        <f t="shared" ca="1" si="149"/>
        <v>4722.8775902486395</v>
      </c>
      <c r="CB14" s="59">
        <f t="shared" ref="CB14:EM14" ca="1" si="150">CB80</f>
        <v>6023.2944486400047</v>
      </c>
      <c r="CC14" s="59">
        <f t="shared" ca="1" si="150"/>
        <v>4332.7525327312296</v>
      </c>
      <c r="CD14" s="59">
        <f t="shared" ca="1" si="150"/>
        <v>4599.3646147632608</v>
      </c>
      <c r="CE14" s="59">
        <f t="shared" ca="1" si="150"/>
        <v>4697.3485221932406</v>
      </c>
      <c r="CF14" s="59">
        <f t="shared" ca="1" si="150"/>
        <v>5990.7361002689777</v>
      </c>
      <c r="CG14" s="59">
        <f t="shared" ca="1" si="150"/>
        <v>4309.3322487705209</v>
      </c>
      <c r="CH14" s="59">
        <f t="shared" ca="1" si="150"/>
        <v>4574.3680679438949</v>
      </c>
      <c r="CI14" s="59">
        <f t="shared" ca="1" si="150"/>
        <v>4671.8194541378434</v>
      </c>
      <c r="CJ14" s="59">
        <f t="shared" ca="1" si="150"/>
        <v>5958.1777518979507</v>
      </c>
      <c r="CK14" s="59">
        <f t="shared" ca="1" si="150"/>
        <v>4285.9119648098103</v>
      </c>
      <c r="CL14" s="59">
        <f t="shared" ca="1" si="150"/>
        <v>4549.3715211245299</v>
      </c>
      <c r="CM14" s="59">
        <f t="shared" ca="1" si="150"/>
        <v>4646.2903860824445</v>
      </c>
      <c r="CN14" s="59">
        <f t="shared" ca="1" si="150"/>
        <v>5925.6194035269236</v>
      </c>
      <c r="CO14" s="59">
        <f t="shared" ca="1" si="150"/>
        <v>4262.4916808491016</v>
      </c>
      <c r="CP14" s="59">
        <f t="shared" ca="1" si="150"/>
        <v>4524.3749743051658</v>
      </c>
      <c r="CQ14" s="59">
        <f t="shared" ca="1" si="150"/>
        <v>4620.7613180270473</v>
      </c>
      <c r="CR14" s="59">
        <f t="shared" ca="1" si="150"/>
        <v>5893.0610551558966</v>
      </c>
      <c r="CS14" s="59">
        <f t="shared" ca="1" si="150"/>
        <v>4239.0713968883929</v>
      </c>
      <c r="CT14" s="59">
        <f t="shared" ca="1" si="150"/>
        <v>0</v>
      </c>
      <c r="CU14" s="59">
        <f t="shared" ca="1" si="150"/>
        <v>0</v>
      </c>
      <c r="CV14" s="59">
        <f t="shared" ca="1" si="150"/>
        <v>0</v>
      </c>
      <c r="CW14" s="59">
        <f t="shared" ca="1" si="150"/>
        <v>0</v>
      </c>
      <c r="CX14" s="59">
        <f t="shared" ca="1" si="150"/>
        <v>0</v>
      </c>
      <c r="CY14" s="59">
        <f t="shared" ca="1" si="150"/>
        <v>0</v>
      </c>
      <c r="CZ14" s="59">
        <f t="shared" ca="1" si="150"/>
        <v>0</v>
      </c>
      <c r="DA14" s="59">
        <f t="shared" ca="1" si="150"/>
        <v>0</v>
      </c>
      <c r="DB14" s="59">
        <f t="shared" ca="1" si="150"/>
        <v>0</v>
      </c>
      <c r="DC14" s="59">
        <f t="shared" ca="1" si="150"/>
        <v>0</v>
      </c>
      <c r="DD14" s="59">
        <f t="shared" ca="1" si="150"/>
        <v>0</v>
      </c>
      <c r="DE14" s="59">
        <f t="shared" ca="1" si="150"/>
        <v>0</v>
      </c>
      <c r="DF14" s="59">
        <f t="shared" ca="1" si="150"/>
        <v>0</v>
      </c>
      <c r="DG14" s="59">
        <f t="shared" ca="1" si="150"/>
        <v>0</v>
      </c>
      <c r="DH14" s="59">
        <f t="shared" ca="1" si="150"/>
        <v>0</v>
      </c>
      <c r="DI14" s="59">
        <f t="shared" ca="1" si="150"/>
        <v>0</v>
      </c>
      <c r="DJ14" s="59">
        <f t="shared" ca="1" si="150"/>
        <v>0</v>
      </c>
      <c r="DK14" s="59">
        <f t="shared" ca="1" si="150"/>
        <v>0</v>
      </c>
      <c r="DL14" s="59">
        <f t="shared" ca="1" si="150"/>
        <v>0</v>
      </c>
      <c r="DM14" s="59">
        <f t="shared" ca="1" si="150"/>
        <v>0</v>
      </c>
      <c r="DN14" s="59">
        <f t="shared" ca="1" si="150"/>
        <v>0</v>
      </c>
      <c r="DO14" s="59">
        <f t="shared" ca="1" si="150"/>
        <v>0</v>
      </c>
      <c r="DP14" s="59">
        <f t="shared" ca="1" si="150"/>
        <v>0</v>
      </c>
      <c r="DQ14" s="59">
        <f t="shared" ca="1" si="150"/>
        <v>0</v>
      </c>
      <c r="DR14" s="59">
        <f t="shared" ca="1" si="150"/>
        <v>0</v>
      </c>
      <c r="DS14" s="59">
        <f t="shared" ca="1" si="150"/>
        <v>0</v>
      </c>
      <c r="DT14" s="59">
        <f t="shared" ca="1" si="150"/>
        <v>0</v>
      </c>
      <c r="DU14" s="59">
        <f t="shared" ca="1" si="150"/>
        <v>0</v>
      </c>
      <c r="DV14" s="59">
        <f t="shared" ca="1" si="150"/>
        <v>0</v>
      </c>
      <c r="DW14" s="59">
        <f t="shared" ca="1" si="150"/>
        <v>0</v>
      </c>
      <c r="DX14" s="59">
        <f t="shared" ca="1" si="150"/>
        <v>0</v>
      </c>
      <c r="DY14" s="59">
        <f t="shared" ca="1" si="150"/>
        <v>0</v>
      </c>
      <c r="DZ14" s="59">
        <f t="shared" ca="1" si="150"/>
        <v>0</v>
      </c>
      <c r="EA14" s="59">
        <f t="shared" ca="1" si="150"/>
        <v>0</v>
      </c>
      <c r="EB14" s="59">
        <f t="shared" ca="1" si="150"/>
        <v>0</v>
      </c>
      <c r="EC14" s="59">
        <f t="shared" ca="1" si="150"/>
        <v>0</v>
      </c>
      <c r="ED14" s="59">
        <f t="shared" ca="1" si="150"/>
        <v>0</v>
      </c>
      <c r="EE14" s="59">
        <f t="shared" ca="1" si="150"/>
        <v>0</v>
      </c>
      <c r="EF14" s="59">
        <f t="shared" ca="1" si="150"/>
        <v>0</v>
      </c>
      <c r="EG14" s="59">
        <f t="shared" ca="1" si="150"/>
        <v>0</v>
      </c>
      <c r="EH14" s="59">
        <f t="shared" ca="1" si="150"/>
        <v>0</v>
      </c>
      <c r="EI14" s="59">
        <f t="shared" ca="1" si="150"/>
        <v>0</v>
      </c>
      <c r="EJ14" s="59">
        <f t="shared" ca="1" si="150"/>
        <v>0</v>
      </c>
      <c r="EK14" s="59">
        <f t="shared" ca="1" si="150"/>
        <v>0</v>
      </c>
      <c r="EL14" s="59">
        <f t="shared" ca="1" si="150"/>
        <v>0</v>
      </c>
      <c r="EM14" s="59">
        <f t="shared" ca="1" si="150"/>
        <v>0</v>
      </c>
      <c r="EN14" s="59">
        <f t="shared" ref="EN14:EP14" ca="1" si="151">EN80</f>
        <v>0</v>
      </c>
      <c r="EO14" s="59">
        <f t="shared" ca="1" si="151"/>
        <v>0</v>
      </c>
      <c r="EP14" s="59">
        <f t="shared" ca="1" si="151"/>
        <v>0</v>
      </c>
    </row>
    <row r="15" spans="1:152" s="35" customFormat="1" ht="15" customHeight="1">
      <c r="B15" s="38" t="s">
        <v>636</v>
      </c>
      <c r="C15" s="795">
        <f t="shared" ca="1" si="147"/>
        <v>0</v>
      </c>
      <c r="D15" s="128" t="s">
        <v>97</v>
      </c>
      <c r="E15" s="175">
        <f t="shared" ref="E15" ca="1" si="152">SUM(G15:EP15)</f>
        <v>0</v>
      </c>
      <c r="F15" s="175"/>
      <c r="G15" s="176"/>
      <c r="H15" s="176"/>
      <c r="I15" s="176"/>
      <c r="J15" s="176"/>
      <c r="K15" s="176">
        <f ca="1">K90</f>
        <v>0</v>
      </c>
      <c r="L15" s="176">
        <f t="shared" ref="L15:O15" ca="1" si="153">L90</f>
        <v>0</v>
      </c>
      <c r="M15" s="176">
        <f t="shared" ca="1" si="153"/>
        <v>0</v>
      </c>
      <c r="N15" s="176">
        <f t="shared" ca="1" si="153"/>
        <v>0</v>
      </c>
      <c r="O15" s="176">
        <f t="shared" ca="1" si="153"/>
        <v>0</v>
      </c>
      <c r="P15" s="176">
        <f t="shared" ref="P15:CA15" ca="1" si="154">P90</f>
        <v>0</v>
      </c>
      <c r="Q15" s="176">
        <f t="shared" ca="1" si="154"/>
        <v>0</v>
      </c>
      <c r="R15" s="176">
        <f ca="1">R90</f>
        <v>0</v>
      </c>
      <c r="S15" s="176">
        <f t="shared" ca="1" si="154"/>
        <v>0</v>
      </c>
      <c r="T15" s="176">
        <f t="shared" ca="1" si="154"/>
        <v>0</v>
      </c>
      <c r="U15" s="176">
        <f t="shared" ca="1" si="154"/>
        <v>0</v>
      </c>
      <c r="V15" s="176">
        <f t="shared" ca="1" si="154"/>
        <v>0</v>
      </c>
      <c r="W15" s="176">
        <f t="shared" ca="1" si="154"/>
        <v>0</v>
      </c>
      <c r="X15" s="176">
        <f t="shared" ca="1" si="154"/>
        <v>0</v>
      </c>
      <c r="Y15" s="176">
        <f t="shared" ca="1" si="154"/>
        <v>0</v>
      </c>
      <c r="Z15" s="176">
        <f t="shared" ca="1" si="154"/>
        <v>0</v>
      </c>
      <c r="AA15" s="176">
        <f t="shared" ca="1" si="154"/>
        <v>0</v>
      </c>
      <c r="AB15" s="176">
        <f t="shared" ca="1" si="154"/>
        <v>0</v>
      </c>
      <c r="AC15" s="176">
        <f t="shared" ca="1" si="154"/>
        <v>0</v>
      </c>
      <c r="AD15" s="176">
        <f t="shared" ca="1" si="154"/>
        <v>0</v>
      </c>
      <c r="AE15" s="176">
        <f t="shared" ca="1" si="154"/>
        <v>0</v>
      </c>
      <c r="AF15" s="176">
        <f t="shared" ca="1" si="154"/>
        <v>0</v>
      </c>
      <c r="AG15" s="176">
        <f t="shared" ca="1" si="154"/>
        <v>0</v>
      </c>
      <c r="AH15" s="176">
        <f t="shared" ca="1" si="154"/>
        <v>0</v>
      </c>
      <c r="AI15" s="176">
        <f t="shared" ca="1" si="154"/>
        <v>0</v>
      </c>
      <c r="AJ15" s="176">
        <f t="shared" ca="1" si="154"/>
        <v>0</v>
      </c>
      <c r="AK15" s="176">
        <f t="shared" ca="1" si="154"/>
        <v>0</v>
      </c>
      <c r="AL15" s="176">
        <f t="shared" ca="1" si="154"/>
        <v>0</v>
      </c>
      <c r="AM15" s="176">
        <f t="shared" ca="1" si="154"/>
        <v>0</v>
      </c>
      <c r="AN15" s="176">
        <f t="shared" ca="1" si="154"/>
        <v>0</v>
      </c>
      <c r="AO15" s="176">
        <f t="shared" ca="1" si="154"/>
        <v>0</v>
      </c>
      <c r="AP15" s="176">
        <f t="shared" ca="1" si="154"/>
        <v>0</v>
      </c>
      <c r="AQ15" s="176">
        <f t="shared" ca="1" si="154"/>
        <v>0</v>
      </c>
      <c r="AR15" s="176">
        <f t="shared" ca="1" si="154"/>
        <v>0</v>
      </c>
      <c r="AS15" s="176">
        <f t="shared" ca="1" si="154"/>
        <v>0</v>
      </c>
      <c r="AT15" s="176">
        <f t="shared" ca="1" si="154"/>
        <v>0</v>
      </c>
      <c r="AU15" s="176">
        <f t="shared" ca="1" si="154"/>
        <v>0</v>
      </c>
      <c r="AV15" s="176">
        <f t="shared" ca="1" si="154"/>
        <v>0</v>
      </c>
      <c r="AW15" s="176">
        <f t="shared" ca="1" si="154"/>
        <v>0</v>
      </c>
      <c r="AX15" s="176">
        <f t="shared" ca="1" si="154"/>
        <v>0</v>
      </c>
      <c r="AY15" s="176">
        <f t="shared" ca="1" si="154"/>
        <v>0</v>
      </c>
      <c r="AZ15" s="176">
        <f t="shared" ca="1" si="154"/>
        <v>0</v>
      </c>
      <c r="BA15" s="176">
        <f t="shared" ca="1" si="154"/>
        <v>0</v>
      </c>
      <c r="BB15" s="176">
        <f t="shared" ca="1" si="154"/>
        <v>0</v>
      </c>
      <c r="BC15" s="176">
        <f t="shared" ca="1" si="154"/>
        <v>0</v>
      </c>
      <c r="BD15" s="176">
        <f t="shared" ca="1" si="154"/>
        <v>0</v>
      </c>
      <c r="BE15" s="176">
        <f t="shared" ca="1" si="154"/>
        <v>0</v>
      </c>
      <c r="BF15" s="176">
        <f t="shared" ca="1" si="154"/>
        <v>0</v>
      </c>
      <c r="BG15" s="176">
        <f t="shared" ca="1" si="154"/>
        <v>0</v>
      </c>
      <c r="BH15" s="176">
        <f t="shared" ca="1" si="154"/>
        <v>0</v>
      </c>
      <c r="BI15" s="176">
        <f t="shared" ca="1" si="154"/>
        <v>0</v>
      </c>
      <c r="BJ15" s="176">
        <f t="shared" ca="1" si="154"/>
        <v>0</v>
      </c>
      <c r="BK15" s="176">
        <f t="shared" ca="1" si="154"/>
        <v>0</v>
      </c>
      <c r="BL15" s="176">
        <f t="shared" ca="1" si="154"/>
        <v>0</v>
      </c>
      <c r="BM15" s="176">
        <f t="shared" ca="1" si="154"/>
        <v>0</v>
      </c>
      <c r="BN15" s="176">
        <f t="shared" ca="1" si="154"/>
        <v>0</v>
      </c>
      <c r="BO15" s="176">
        <f t="shared" ca="1" si="154"/>
        <v>0</v>
      </c>
      <c r="BP15" s="176">
        <f t="shared" ca="1" si="154"/>
        <v>0</v>
      </c>
      <c r="BQ15" s="176">
        <f t="shared" ca="1" si="154"/>
        <v>0</v>
      </c>
      <c r="BR15" s="176">
        <f t="shared" ca="1" si="154"/>
        <v>0</v>
      </c>
      <c r="BS15" s="176">
        <f t="shared" ca="1" si="154"/>
        <v>0</v>
      </c>
      <c r="BT15" s="176">
        <f t="shared" ca="1" si="154"/>
        <v>0</v>
      </c>
      <c r="BU15" s="176">
        <f t="shared" ca="1" si="154"/>
        <v>0</v>
      </c>
      <c r="BV15" s="176">
        <f t="shared" ca="1" si="154"/>
        <v>0</v>
      </c>
      <c r="BW15" s="176">
        <f t="shared" ca="1" si="154"/>
        <v>0</v>
      </c>
      <c r="BX15" s="176">
        <f t="shared" ca="1" si="154"/>
        <v>0</v>
      </c>
      <c r="BY15" s="176">
        <f t="shared" ca="1" si="154"/>
        <v>0</v>
      </c>
      <c r="BZ15" s="176">
        <f t="shared" ca="1" si="154"/>
        <v>0</v>
      </c>
      <c r="CA15" s="176">
        <f t="shared" ca="1" si="154"/>
        <v>0</v>
      </c>
      <c r="CB15" s="176">
        <f t="shared" ref="CB15:EM15" ca="1" si="155">CB90</f>
        <v>0</v>
      </c>
      <c r="CC15" s="176">
        <f t="shared" ca="1" si="155"/>
        <v>0</v>
      </c>
      <c r="CD15" s="176">
        <f t="shared" ca="1" si="155"/>
        <v>0</v>
      </c>
      <c r="CE15" s="176">
        <f t="shared" ca="1" si="155"/>
        <v>0</v>
      </c>
      <c r="CF15" s="176">
        <f t="shared" ca="1" si="155"/>
        <v>0</v>
      </c>
      <c r="CG15" s="176">
        <f t="shared" ca="1" si="155"/>
        <v>0</v>
      </c>
      <c r="CH15" s="176">
        <f t="shared" ca="1" si="155"/>
        <v>0</v>
      </c>
      <c r="CI15" s="176">
        <f t="shared" ca="1" si="155"/>
        <v>0</v>
      </c>
      <c r="CJ15" s="176">
        <f t="shared" ca="1" si="155"/>
        <v>0</v>
      </c>
      <c r="CK15" s="176">
        <f t="shared" ca="1" si="155"/>
        <v>0</v>
      </c>
      <c r="CL15" s="176">
        <f t="shared" ca="1" si="155"/>
        <v>0</v>
      </c>
      <c r="CM15" s="176">
        <f t="shared" ca="1" si="155"/>
        <v>0</v>
      </c>
      <c r="CN15" s="176">
        <f t="shared" ca="1" si="155"/>
        <v>0</v>
      </c>
      <c r="CO15" s="176">
        <f t="shared" ca="1" si="155"/>
        <v>0</v>
      </c>
      <c r="CP15" s="176">
        <f t="shared" ca="1" si="155"/>
        <v>0</v>
      </c>
      <c r="CQ15" s="176">
        <f t="shared" ca="1" si="155"/>
        <v>0</v>
      </c>
      <c r="CR15" s="176">
        <f t="shared" ca="1" si="155"/>
        <v>0</v>
      </c>
      <c r="CS15" s="176">
        <f t="shared" ca="1" si="155"/>
        <v>0</v>
      </c>
      <c r="CT15" s="176">
        <f t="shared" ca="1" si="155"/>
        <v>0</v>
      </c>
      <c r="CU15" s="176">
        <f t="shared" ca="1" si="155"/>
        <v>0</v>
      </c>
      <c r="CV15" s="176">
        <f t="shared" ca="1" si="155"/>
        <v>0</v>
      </c>
      <c r="CW15" s="176">
        <f t="shared" ca="1" si="155"/>
        <v>0</v>
      </c>
      <c r="CX15" s="176">
        <f t="shared" ca="1" si="155"/>
        <v>0</v>
      </c>
      <c r="CY15" s="176">
        <f t="shared" ca="1" si="155"/>
        <v>0</v>
      </c>
      <c r="CZ15" s="176">
        <f t="shared" ca="1" si="155"/>
        <v>0</v>
      </c>
      <c r="DA15" s="176">
        <f t="shared" ca="1" si="155"/>
        <v>0</v>
      </c>
      <c r="DB15" s="176">
        <f t="shared" ca="1" si="155"/>
        <v>0</v>
      </c>
      <c r="DC15" s="176">
        <f t="shared" ca="1" si="155"/>
        <v>0</v>
      </c>
      <c r="DD15" s="176">
        <f t="shared" ca="1" si="155"/>
        <v>0</v>
      </c>
      <c r="DE15" s="176">
        <f t="shared" ca="1" si="155"/>
        <v>0</v>
      </c>
      <c r="DF15" s="176">
        <f t="shared" ca="1" si="155"/>
        <v>0</v>
      </c>
      <c r="DG15" s="176">
        <f t="shared" ca="1" si="155"/>
        <v>0</v>
      </c>
      <c r="DH15" s="176">
        <f t="shared" ca="1" si="155"/>
        <v>0</v>
      </c>
      <c r="DI15" s="176">
        <f t="shared" ca="1" si="155"/>
        <v>0</v>
      </c>
      <c r="DJ15" s="176">
        <f t="shared" ca="1" si="155"/>
        <v>0</v>
      </c>
      <c r="DK15" s="176">
        <f t="shared" ca="1" si="155"/>
        <v>0</v>
      </c>
      <c r="DL15" s="176">
        <f t="shared" ca="1" si="155"/>
        <v>0</v>
      </c>
      <c r="DM15" s="176">
        <f t="shared" ca="1" si="155"/>
        <v>0</v>
      </c>
      <c r="DN15" s="176">
        <f t="shared" ca="1" si="155"/>
        <v>0</v>
      </c>
      <c r="DO15" s="176">
        <f t="shared" ca="1" si="155"/>
        <v>0</v>
      </c>
      <c r="DP15" s="176">
        <f t="shared" ca="1" si="155"/>
        <v>0</v>
      </c>
      <c r="DQ15" s="176">
        <f t="shared" ca="1" si="155"/>
        <v>0</v>
      </c>
      <c r="DR15" s="176">
        <f t="shared" ca="1" si="155"/>
        <v>0</v>
      </c>
      <c r="DS15" s="176">
        <f t="shared" ca="1" si="155"/>
        <v>0</v>
      </c>
      <c r="DT15" s="176">
        <f t="shared" ca="1" si="155"/>
        <v>0</v>
      </c>
      <c r="DU15" s="176">
        <f t="shared" ca="1" si="155"/>
        <v>0</v>
      </c>
      <c r="DV15" s="176">
        <f t="shared" ca="1" si="155"/>
        <v>0</v>
      </c>
      <c r="DW15" s="176">
        <f t="shared" ca="1" si="155"/>
        <v>0</v>
      </c>
      <c r="DX15" s="176">
        <f t="shared" ca="1" si="155"/>
        <v>0</v>
      </c>
      <c r="DY15" s="176">
        <f t="shared" ca="1" si="155"/>
        <v>0</v>
      </c>
      <c r="DZ15" s="176">
        <f t="shared" ca="1" si="155"/>
        <v>0</v>
      </c>
      <c r="EA15" s="176">
        <f t="shared" ca="1" si="155"/>
        <v>0</v>
      </c>
      <c r="EB15" s="176">
        <f t="shared" ca="1" si="155"/>
        <v>0</v>
      </c>
      <c r="EC15" s="176">
        <f t="shared" ca="1" si="155"/>
        <v>0</v>
      </c>
      <c r="ED15" s="176">
        <f t="shared" ca="1" si="155"/>
        <v>0</v>
      </c>
      <c r="EE15" s="176">
        <f t="shared" ca="1" si="155"/>
        <v>0</v>
      </c>
      <c r="EF15" s="176">
        <f t="shared" ca="1" si="155"/>
        <v>0</v>
      </c>
      <c r="EG15" s="176">
        <f t="shared" ca="1" si="155"/>
        <v>0</v>
      </c>
      <c r="EH15" s="176">
        <f t="shared" ca="1" si="155"/>
        <v>0</v>
      </c>
      <c r="EI15" s="176">
        <f t="shared" ca="1" si="155"/>
        <v>0</v>
      </c>
      <c r="EJ15" s="176">
        <f t="shared" ca="1" si="155"/>
        <v>0</v>
      </c>
      <c r="EK15" s="176">
        <f t="shared" ca="1" si="155"/>
        <v>0</v>
      </c>
      <c r="EL15" s="176">
        <f t="shared" ca="1" si="155"/>
        <v>0</v>
      </c>
      <c r="EM15" s="176">
        <f t="shared" ca="1" si="155"/>
        <v>0</v>
      </c>
      <c r="EN15" s="176">
        <f t="shared" ref="EN15:EP15" ca="1" si="156">EN90</f>
        <v>0</v>
      </c>
      <c r="EO15" s="176">
        <f t="shared" ca="1" si="156"/>
        <v>0</v>
      </c>
      <c r="EP15" s="176">
        <f t="shared" ca="1" si="156"/>
        <v>0</v>
      </c>
    </row>
    <row r="16" spans="1:152" s="35" customFormat="1" ht="15" customHeight="1">
      <c r="B16" s="224" t="s">
        <v>275</v>
      </c>
      <c r="C16" s="867"/>
      <c r="D16" s="745" t="s">
        <v>97</v>
      </c>
      <c r="E16" s="746">
        <f t="shared" ca="1" si="142"/>
        <v>405781.18185676506</v>
      </c>
      <c r="F16" s="746"/>
      <c r="G16" s="747"/>
      <c r="H16" s="747"/>
      <c r="I16" s="747"/>
      <c r="J16" s="747"/>
      <c r="K16" s="747">
        <f t="shared" ref="K16:O16" ca="1" si="157">SUM(K13:K15)</f>
        <v>0</v>
      </c>
      <c r="L16" s="747">
        <f t="shared" ca="1" si="157"/>
        <v>0</v>
      </c>
      <c r="M16" s="747">
        <f t="shared" ca="1" si="157"/>
        <v>0</v>
      </c>
      <c r="N16" s="747">
        <f t="shared" ca="1" si="157"/>
        <v>0</v>
      </c>
      <c r="O16" s="747">
        <f t="shared" ca="1" si="157"/>
        <v>0</v>
      </c>
      <c r="P16" s="747">
        <f t="shared" ref="P16:CA16" ca="1" si="158">SUM(P13:P15)</f>
        <v>0</v>
      </c>
      <c r="Q16" s="747">
        <f t="shared" ca="1" si="158"/>
        <v>0</v>
      </c>
      <c r="R16" s="747">
        <f t="shared" ca="1" si="158"/>
        <v>4999.3093638731098</v>
      </c>
      <c r="S16" s="747">
        <f t="shared" ca="1" si="158"/>
        <v>5105.8136110796104</v>
      </c>
      <c r="T16" s="747">
        <f t="shared" ca="1" si="158"/>
        <v>6511.66967420541</v>
      </c>
      <c r="U16" s="747">
        <f t="shared" ca="1" si="158"/>
        <v>4684.0567921418697</v>
      </c>
      <c r="V16" s="747">
        <f t="shared" ca="1" si="158"/>
        <v>4974.3128170537439</v>
      </c>
      <c r="W16" s="747">
        <f t="shared" ca="1" si="158"/>
        <v>5080.2845430242114</v>
      </c>
      <c r="X16" s="747">
        <f t="shared" ca="1" si="158"/>
        <v>6479.111325834383</v>
      </c>
      <c r="Y16" s="747">
        <f t="shared" ca="1" si="158"/>
        <v>4660.6365081811618</v>
      </c>
      <c r="Z16" s="747">
        <f t="shared" ca="1" si="158"/>
        <v>4949.316270234378</v>
      </c>
      <c r="AA16" s="747">
        <f t="shared" ca="1" si="158"/>
        <v>5054.7554749688125</v>
      </c>
      <c r="AB16" s="747">
        <f t="shared" ca="1" si="158"/>
        <v>6446.552977463356</v>
      </c>
      <c r="AC16" s="747">
        <f t="shared" ca="1" si="158"/>
        <v>4637.2162242204513</v>
      </c>
      <c r="AD16" s="747">
        <f t="shared" ca="1" si="158"/>
        <v>4924.319723415013</v>
      </c>
      <c r="AE16" s="747">
        <f t="shared" ca="1" si="158"/>
        <v>5029.2264069134153</v>
      </c>
      <c r="AF16" s="747">
        <f t="shared" ca="1" si="158"/>
        <v>6413.994629092329</v>
      </c>
      <c r="AG16" s="747">
        <f t="shared" ca="1" si="158"/>
        <v>4613.7959402597417</v>
      </c>
      <c r="AH16" s="747">
        <f t="shared" ca="1" si="158"/>
        <v>4899.3231765956489</v>
      </c>
      <c r="AI16" s="747">
        <f t="shared" ca="1" si="158"/>
        <v>5003.6973388580172</v>
      </c>
      <c r="AJ16" s="747">
        <f t="shared" ca="1" si="158"/>
        <v>6381.436280721302</v>
      </c>
      <c r="AK16" s="747">
        <f t="shared" ca="1" si="158"/>
        <v>4590.3756562990338</v>
      </c>
      <c r="AL16" s="747">
        <f t="shared" ca="1" si="158"/>
        <v>4874.326629776283</v>
      </c>
      <c r="AM16" s="747">
        <f t="shared" ca="1" si="158"/>
        <v>4978.1682708026201</v>
      </c>
      <c r="AN16" s="747">
        <f t="shared" ca="1" si="158"/>
        <v>6348.8779323502758</v>
      </c>
      <c r="AO16" s="747">
        <f t="shared" ca="1" si="158"/>
        <v>4566.9553723383242</v>
      </c>
      <c r="AP16" s="747">
        <f t="shared" ca="1" si="158"/>
        <v>4849.3300829569171</v>
      </c>
      <c r="AQ16" s="747">
        <f t="shared" ca="1" si="158"/>
        <v>4952.6392027472211</v>
      </c>
      <c r="AR16" s="747">
        <f t="shared" ca="1" si="158"/>
        <v>6316.3195839792479</v>
      </c>
      <c r="AS16" s="747">
        <f t="shared" ca="1" si="158"/>
        <v>4543.5350883776146</v>
      </c>
      <c r="AT16" s="747">
        <f t="shared" ca="1" si="158"/>
        <v>4824.3335361375503</v>
      </c>
      <c r="AU16" s="747">
        <f t="shared" ca="1" si="158"/>
        <v>4927.110134691824</v>
      </c>
      <c r="AV16" s="747">
        <f t="shared" ca="1" si="158"/>
        <v>6283.7612356082218</v>
      </c>
      <c r="AW16" s="747">
        <f t="shared" ca="1" si="158"/>
        <v>4520.1148044169058</v>
      </c>
      <c r="AX16" s="747">
        <f t="shared" ca="1" si="158"/>
        <v>4799.3369893181844</v>
      </c>
      <c r="AY16" s="747">
        <f t="shared" ca="1" si="158"/>
        <v>4901.581066636425</v>
      </c>
      <c r="AZ16" s="747">
        <f t="shared" ca="1" si="158"/>
        <v>6251.2028872371939</v>
      </c>
      <c r="BA16" s="747">
        <f t="shared" ca="1" si="158"/>
        <v>4496.6945204561944</v>
      </c>
      <c r="BB16" s="747">
        <f t="shared" ca="1" si="158"/>
        <v>4774.3404424988203</v>
      </c>
      <c r="BC16" s="747">
        <f t="shared" ca="1" si="158"/>
        <v>4876.0519985810279</v>
      </c>
      <c r="BD16" s="747">
        <f t="shared" ca="1" si="158"/>
        <v>6218.6445388661668</v>
      </c>
      <c r="BE16" s="747">
        <f t="shared" ca="1" si="158"/>
        <v>4473.2742364954865</v>
      </c>
      <c r="BF16" s="747">
        <f t="shared" ca="1" si="158"/>
        <v>4749.3438956794544</v>
      </c>
      <c r="BG16" s="747">
        <f t="shared" ca="1" si="158"/>
        <v>4850.5229305256289</v>
      </c>
      <c r="BH16" s="747">
        <f t="shared" ca="1" si="158"/>
        <v>6186.0861904951398</v>
      </c>
      <c r="BI16" s="747">
        <f t="shared" ca="1" si="158"/>
        <v>4449.8539525347769</v>
      </c>
      <c r="BJ16" s="747">
        <f t="shared" ca="1" si="158"/>
        <v>4724.3473488600885</v>
      </c>
      <c r="BK16" s="747">
        <f t="shared" ca="1" si="158"/>
        <v>4824.9938624702309</v>
      </c>
      <c r="BL16" s="747">
        <f t="shared" ca="1" si="158"/>
        <v>6153.5278421241128</v>
      </c>
      <c r="BM16" s="747">
        <f t="shared" ca="1" si="158"/>
        <v>4426.4336685740673</v>
      </c>
      <c r="BN16" s="747">
        <f t="shared" ca="1" si="158"/>
        <v>4699.3508020407235</v>
      </c>
      <c r="BO16" s="747">
        <f t="shared" ca="1" si="158"/>
        <v>4799.4647944148337</v>
      </c>
      <c r="BP16" s="747">
        <f t="shared" ca="1" si="158"/>
        <v>6120.9694937530858</v>
      </c>
      <c r="BQ16" s="747">
        <f t="shared" ca="1" si="158"/>
        <v>4403.0133846133576</v>
      </c>
      <c r="BR16" s="747">
        <f t="shared" ca="1" si="158"/>
        <v>4674.3542552213585</v>
      </c>
      <c r="BS16" s="747">
        <f t="shared" ca="1" si="158"/>
        <v>4773.9357263594356</v>
      </c>
      <c r="BT16" s="747">
        <f t="shared" ca="1" si="158"/>
        <v>6088.4111453820606</v>
      </c>
      <c r="BU16" s="747">
        <f t="shared" ca="1" si="158"/>
        <v>4379.5931006526489</v>
      </c>
      <c r="BV16" s="747">
        <f t="shared" ca="1" si="158"/>
        <v>4649.3577084019917</v>
      </c>
      <c r="BW16" s="747">
        <f t="shared" ca="1" si="158"/>
        <v>4748.4066583040376</v>
      </c>
      <c r="BX16" s="747">
        <f t="shared" ca="1" si="158"/>
        <v>6055.8527970110317</v>
      </c>
      <c r="BY16" s="747">
        <f t="shared" ca="1" si="158"/>
        <v>4356.1728166919393</v>
      </c>
      <c r="BZ16" s="747">
        <f t="shared" ca="1" si="158"/>
        <v>4624.3611615826267</v>
      </c>
      <c r="CA16" s="747">
        <f t="shared" ca="1" si="158"/>
        <v>4722.8775902486395</v>
      </c>
      <c r="CB16" s="747">
        <f t="shared" ref="CB16:EM16" ca="1" si="159">SUM(CB13:CB15)</f>
        <v>6023.2944486400047</v>
      </c>
      <c r="CC16" s="747">
        <f t="shared" ca="1" si="159"/>
        <v>4332.7525327312296</v>
      </c>
      <c r="CD16" s="747">
        <f t="shared" ca="1" si="159"/>
        <v>4599.3646147632608</v>
      </c>
      <c r="CE16" s="747">
        <f t="shared" ca="1" si="159"/>
        <v>4697.3485221932406</v>
      </c>
      <c r="CF16" s="747">
        <f t="shared" ca="1" si="159"/>
        <v>5990.7361002689777</v>
      </c>
      <c r="CG16" s="747">
        <f t="shared" ca="1" si="159"/>
        <v>4309.3322487705209</v>
      </c>
      <c r="CH16" s="747">
        <f t="shared" ca="1" si="159"/>
        <v>4574.3680679438949</v>
      </c>
      <c r="CI16" s="747">
        <f t="shared" ca="1" si="159"/>
        <v>4671.8194541378434</v>
      </c>
      <c r="CJ16" s="747">
        <f t="shared" ca="1" si="159"/>
        <v>5958.1777518979507</v>
      </c>
      <c r="CK16" s="747">
        <f t="shared" ca="1" si="159"/>
        <v>4285.9119648098103</v>
      </c>
      <c r="CL16" s="747">
        <f t="shared" ca="1" si="159"/>
        <v>4549.3715211245299</v>
      </c>
      <c r="CM16" s="747">
        <f t="shared" ca="1" si="159"/>
        <v>4646.2903860824445</v>
      </c>
      <c r="CN16" s="747">
        <f t="shared" ca="1" si="159"/>
        <v>5925.6194035269236</v>
      </c>
      <c r="CO16" s="747">
        <f t="shared" ca="1" si="159"/>
        <v>4262.4916808491016</v>
      </c>
      <c r="CP16" s="747">
        <f t="shared" ca="1" si="159"/>
        <v>4524.3749743051658</v>
      </c>
      <c r="CQ16" s="747">
        <f t="shared" ca="1" si="159"/>
        <v>4620.7613180270473</v>
      </c>
      <c r="CR16" s="747">
        <f t="shared" ca="1" si="159"/>
        <v>5893.0610551558966</v>
      </c>
      <c r="CS16" s="747">
        <f t="shared" ca="1" si="159"/>
        <v>4239.0713968883929</v>
      </c>
      <c r="CT16" s="747">
        <f t="shared" ca="1" si="159"/>
        <v>0</v>
      </c>
      <c r="CU16" s="747">
        <f t="shared" ca="1" si="159"/>
        <v>0</v>
      </c>
      <c r="CV16" s="747">
        <f t="shared" ca="1" si="159"/>
        <v>0</v>
      </c>
      <c r="CW16" s="747">
        <f t="shared" ca="1" si="159"/>
        <v>0</v>
      </c>
      <c r="CX16" s="747">
        <f t="shared" ca="1" si="159"/>
        <v>0</v>
      </c>
      <c r="CY16" s="747">
        <f t="shared" ca="1" si="159"/>
        <v>0</v>
      </c>
      <c r="CZ16" s="747">
        <f t="shared" ca="1" si="159"/>
        <v>0</v>
      </c>
      <c r="DA16" s="747">
        <f t="shared" ca="1" si="159"/>
        <v>0</v>
      </c>
      <c r="DB16" s="747">
        <f t="shared" ca="1" si="159"/>
        <v>0</v>
      </c>
      <c r="DC16" s="747">
        <f t="shared" ca="1" si="159"/>
        <v>0</v>
      </c>
      <c r="DD16" s="747">
        <f t="shared" ca="1" si="159"/>
        <v>0</v>
      </c>
      <c r="DE16" s="747">
        <f t="shared" ca="1" si="159"/>
        <v>0</v>
      </c>
      <c r="DF16" s="747">
        <f t="shared" ca="1" si="159"/>
        <v>0</v>
      </c>
      <c r="DG16" s="747">
        <f t="shared" ca="1" si="159"/>
        <v>0</v>
      </c>
      <c r="DH16" s="747">
        <f t="shared" ca="1" si="159"/>
        <v>0</v>
      </c>
      <c r="DI16" s="747">
        <f t="shared" ca="1" si="159"/>
        <v>0</v>
      </c>
      <c r="DJ16" s="747">
        <f t="shared" ca="1" si="159"/>
        <v>0</v>
      </c>
      <c r="DK16" s="747">
        <f t="shared" ca="1" si="159"/>
        <v>0</v>
      </c>
      <c r="DL16" s="747">
        <f t="shared" ca="1" si="159"/>
        <v>0</v>
      </c>
      <c r="DM16" s="747">
        <f t="shared" ca="1" si="159"/>
        <v>0</v>
      </c>
      <c r="DN16" s="747">
        <f t="shared" ca="1" si="159"/>
        <v>0</v>
      </c>
      <c r="DO16" s="747">
        <f t="shared" ca="1" si="159"/>
        <v>0</v>
      </c>
      <c r="DP16" s="747">
        <f t="shared" ca="1" si="159"/>
        <v>0</v>
      </c>
      <c r="DQ16" s="747">
        <f t="shared" ca="1" si="159"/>
        <v>0</v>
      </c>
      <c r="DR16" s="747">
        <f t="shared" ca="1" si="159"/>
        <v>0</v>
      </c>
      <c r="DS16" s="747">
        <f t="shared" ca="1" si="159"/>
        <v>0</v>
      </c>
      <c r="DT16" s="747">
        <f t="shared" ca="1" si="159"/>
        <v>0</v>
      </c>
      <c r="DU16" s="747">
        <f t="shared" ca="1" si="159"/>
        <v>0</v>
      </c>
      <c r="DV16" s="747">
        <f t="shared" ca="1" si="159"/>
        <v>0</v>
      </c>
      <c r="DW16" s="747">
        <f t="shared" ca="1" si="159"/>
        <v>0</v>
      </c>
      <c r="DX16" s="747">
        <f t="shared" ca="1" si="159"/>
        <v>0</v>
      </c>
      <c r="DY16" s="747">
        <f t="shared" ca="1" si="159"/>
        <v>0</v>
      </c>
      <c r="DZ16" s="747">
        <f t="shared" ca="1" si="159"/>
        <v>0</v>
      </c>
      <c r="EA16" s="747">
        <f t="shared" ca="1" si="159"/>
        <v>0</v>
      </c>
      <c r="EB16" s="747">
        <f t="shared" ca="1" si="159"/>
        <v>0</v>
      </c>
      <c r="EC16" s="747">
        <f t="shared" ca="1" si="159"/>
        <v>0</v>
      </c>
      <c r="ED16" s="747">
        <f t="shared" ca="1" si="159"/>
        <v>0</v>
      </c>
      <c r="EE16" s="747">
        <f t="shared" ca="1" si="159"/>
        <v>0</v>
      </c>
      <c r="EF16" s="747">
        <f t="shared" ca="1" si="159"/>
        <v>0</v>
      </c>
      <c r="EG16" s="747">
        <f t="shared" ca="1" si="159"/>
        <v>0</v>
      </c>
      <c r="EH16" s="747">
        <f t="shared" ca="1" si="159"/>
        <v>0</v>
      </c>
      <c r="EI16" s="747">
        <f t="shared" ca="1" si="159"/>
        <v>0</v>
      </c>
      <c r="EJ16" s="747">
        <f t="shared" ca="1" si="159"/>
        <v>0</v>
      </c>
      <c r="EK16" s="747">
        <f t="shared" ca="1" si="159"/>
        <v>0</v>
      </c>
      <c r="EL16" s="747">
        <f t="shared" ca="1" si="159"/>
        <v>0</v>
      </c>
      <c r="EM16" s="747">
        <f t="shared" ca="1" si="159"/>
        <v>0</v>
      </c>
      <c r="EN16" s="747">
        <f t="shared" ref="EN16:EP16" ca="1" si="160">SUM(EN13:EN15)</f>
        <v>0</v>
      </c>
      <c r="EO16" s="747">
        <f t="shared" ca="1" si="160"/>
        <v>0</v>
      </c>
      <c r="EP16" s="747">
        <f t="shared" ca="1" si="160"/>
        <v>0</v>
      </c>
    </row>
    <row r="17" spans="1:146" s="43" customFormat="1" ht="15" customHeight="1">
      <c r="B17" s="38"/>
      <c r="D17" s="128"/>
      <c r="E17" s="1558">
        <f ca="1">SUMIF(6:6,"&gt;0",16:16)/E3*4</f>
        <v>20496.748097507196</v>
      </c>
      <c r="F17" s="138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59"/>
      <c r="DO17" s="59"/>
      <c r="DP17" s="59"/>
      <c r="DQ17" s="59"/>
      <c r="DR17" s="59"/>
      <c r="DS17" s="59"/>
      <c r="DT17" s="59"/>
      <c r="DU17" s="59"/>
      <c r="DV17" s="59"/>
      <c r="DW17" s="59"/>
      <c r="DX17" s="59"/>
      <c r="DY17" s="59"/>
      <c r="DZ17" s="59"/>
      <c r="EA17" s="59"/>
      <c r="EB17" s="59"/>
      <c r="EC17" s="59"/>
      <c r="ED17" s="59"/>
      <c r="EE17" s="59"/>
      <c r="EF17" s="59"/>
      <c r="EG17" s="59"/>
      <c r="EH17" s="59"/>
      <c r="EI17" s="59"/>
      <c r="EJ17" s="59"/>
      <c r="EK17" s="59"/>
      <c r="EL17" s="59"/>
      <c r="EM17" s="59"/>
      <c r="EN17" s="59"/>
      <c r="EO17" s="59"/>
      <c r="EP17" s="59"/>
    </row>
    <row r="18" spans="1:146" s="43" customFormat="1" ht="15" customHeight="1">
      <c r="B18" s="1575" t="s">
        <v>1364</v>
      </c>
      <c r="C18" s="1120"/>
      <c r="D18" s="1576"/>
      <c r="E18" s="1577"/>
      <c r="F18" s="138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  <c r="DP18" s="59"/>
      <c r="DQ18" s="59"/>
      <c r="DR18" s="59"/>
      <c r="DS18" s="59"/>
      <c r="DT18" s="59"/>
      <c r="DU18" s="59"/>
      <c r="DV18" s="59"/>
      <c r="DW18" s="59"/>
      <c r="DX18" s="59"/>
      <c r="DY18" s="59"/>
      <c r="DZ18" s="59"/>
      <c r="EA18" s="59"/>
      <c r="EB18" s="59"/>
      <c r="EC18" s="59"/>
      <c r="ED18" s="59"/>
      <c r="EE18" s="59"/>
      <c r="EF18" s="59"/>
      <c r="EG18" s="59"/>
      <c r="EH18" s="59"/>
      <c r="EI18" s="59"/>
      <c r="EJ18" s="59"/>
      <c r="EK18" s="59"/>
      <c r="EL18" s="59"/>
      <c r="EM18" s="59"/>
      <c r="EN18" s="59"/>
      <c r="EO18" s="59"/>
      <c r="EP18" s="59"/>
    </row>
    <row r="19" spans="1:146" s="43" customFormat="1" ht="15" customHeight="1">
      <c r="B19" s="15" t="s">
        <v>725</v>
      </c>
      <c r="C19" s="1120"/>
      <c r="D19" s="1576" t="s">
        <v>704</v>
      </c>
      <c r="E19" s="1578">
        <v>1</v>
      </c>
      <c r="F19" s="138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59"/>
      <c r="DO19" s="59"/>
      <c r="DP19" s="59"/>
      <c r="DQ19" s="59"/>
      <c r="DR19" s="59"/>
      <c r="DS19" s="59"/>
      <c r="DT19" s="59"/>
      <c r="DU19" s="59"/>
      <c r="DV19" s="59"/>
      <c r="DW19" s="59"/>
      <c r="DX19" s="59"/>
      <c r="DY19" s="59"/>
      <c r="DZ19" s="59"/>
      <c r="EA19" s="59"/>
      <c r="EB19" s="59"/>
      <c r="EC19" s="59"/>
      <c r="ED19" s="59"/>
      <c r="EE19" s="59"/>
      <c r="EF19" s="59"/>
      <c r="EG19" s="59"/>
      <c r="EH19" s="59"/>
      <c r="EI19" s="59"/>
      <c r="EJ19" s="59"/>
      <c r="EK19" s="59"/>
      <c r="EL19" s="59"/>
      <c r="EM19" s="59"/>
      <c r="EN19" s="59"/>
      <c r="EO19" s="59"/>
      <c r="EP19" s="59"/>
    </row>
    <row r="20" spans="1:146" s="43" customFormat="1" ht="15" customHeight="1">
      <c r="B20" s="15" t="s">
        <v>726</v>
      </c>
      <c r="C20" s="1120"/>
      <c r="D20" s="1576" t="s">
        <v>704</v>
      </c>
      <c r="E20" s="1578">
        <v>1</v>
      </c>
      <c r="F20" s="138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  <c r="DP20" s="59"/>
      <c r="DQ20" s="59"/>
      <c r="DR20" s="59"/>
      <c r="DS20" s="59"/>
      <c r="DT20" s="59"/>
      <c r="DU20" s="59"/>
      <c r="DV20" s="59"/>
      <c r="DW20" s="59"/>
      <c r="DX20" s="59"/>
      <c r="DY20" s="59"/>
      <c r="DZ20" s="59"/>
      <c r="EA20" s="59"/>
      <c r="EB20" s="59"/>
      <c r="EC20" s="59"/>
      <c r="ED20" s="59"/>
      <c r="EE20" s="59"/>
      <c r="EF20" s="59"/>
      <c r="EG20" s="59"/>
      <c r="EH20" s="59"/>
      <c r="EI20" s="59"/>
      <c r="EJ20" s="59"/>
      <c r="EK20" s="59"/>
      <c r="EL20" s="59"/>
      <c r="EM20" s="59"/>
      <c r="EN20" s="59"/>
      <c r="EO20" s="59"/>
      <c r="EP20" s="59"/>
    </row>
    <row r="21" spans="1:146" s="43" customFormat="1" ht="15" customHeight="1">
      <c r="B21" s="38"/>
      <c r="D21" s="128"/>
      <c r="E21" s="1574"/>
      <c r="F21" s="138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59"/>
      <c r="DI21" s="59"/>
      <c r="DJ21" s="59"/>
      <c r="DK21" s="59"/>
      <c r="DL21" s="59"/>
      <c r="DM21" s="59"/>
      <c r="DN21" s="59"/>
      <c r="DO21" s="59"/>
      <c r="DP21" s="59"/>
      <c r="DQ21" s="59"/>
      <c r="DR21" s="59"/>
      <c r="DS21" s="59"/>
      <c r="DT21" s="59"/>
      <c r="DU21" s="59"/>
      <c r="DV21" s="59"/>
      <c r="DW21" s="59"/>
      <c r="DX21" s="59"/>
      <c r="DY21" s="59"/>
      <c r="DZ21" s="59"/>
      <c r="EA21" s="59"/>
      <c r="EB21" s="59"/>
      <c r="EC21" s="59"/>
      <c r="ED21" s="59"/>
      <c r="EE21" s="59"/>
      <c r="EF21" s="59"/>
      <c r="EG21" s="59"/>
      <c r="EH21" s="59"/>
      <c r="EI21" s="59"/>
      <c r="EJ21" s="59"/>
      <c r="EK21" s="59"/>
      <c r="EL21" s="59"/>
      <c r="EM21" s="59"/>
      <c r="EN21" s="59"/>
      <c r="EO21" s="59"/>
      <c r="EP21" s="59"/>
    </row>
    <row r="22" spans="1:146" ht="14.1" customHeight="1">
      <c r="B22" s="151" t="s">
        <v>1046</v>
      </c>
      <c r="C22" s="20"/>
      <c r="D22" s="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8"/>
      <c r="BY22" s="68"/>
      <c r="BZ22" s="68"/>
      <c r="CA22" s="68"/>
      <c r="CB22" s="68"/>
      <c r="CC22" s="68"/>
      <c r="CD22" s="68"/>
      <c r="CE22" s="68"/>
      <c r="CF22" s="68"/>
      <c r="CG22" s="68"/>
      <c r="CH22" s="68"/>
      <c r="CI22" s="68"/>
      <c r="CJ22" s="68"/>
      <c r="CK22" s="68"/>
      <c r="CL22" s="68"/>
      <c r="CM22" s="68"/>
      <c r="CN22" s="68"/>
      <c r="CO22" s="68"/>
      <c r="CP22" s="68"/>
      <c r="CQ22" s="68"/>
      <c r="CR22" s="68"/>
      <c r="CS22" s="68"/>
      <c r="CT22" s="68"/>
      <c r="CU22" s="68"/>
      <c r="CV22" s="68"/>
      <c r="CW22" s="68"/>
      <c r="CX22" s="68"/>
      <c r="CY22" s="68"/>
      <c r="CZ22" s="68"/>
      <c r="DA22" s="68"/>
      <c r="DB22" s="68"/>
      <c r="DC22" s="68"/>
      <c r="DD22" s="68"/>
      <c r="DE22" s="68"/>
      <c r="DF22" s="68"/>
      <c r="DG22" s="68"/>
      <c r="DH22" s="68"/>
      <c r="DI22" s="68"/>
      <c r="DJ22" s="68"/>
      <c r="DK22" s="68"/>
      <c r="DL22" s="68"/>
      <c r="DM22" s="68"/>
      <c r="DN22" s="68"/>
      <c r="DO22" s="68"/>
      <c r="DP22" s="68"/>
      <c r="DQ22" s="68"/>
      <c r="DR22" s="68"/>
      <c r="DS22" s="68"/>
      <c r="DT22" s="68"/>
      <c r="DU22" s="68"/>
      <c r="DV22" s="68"/>
      <c r="DW22" s="68"/>
      <c r="DX22" s="68"/>
      <c r="DY22" s="68"/>
      <c r="DZ22" s="68"/>
      <c r="EA22" s="68"/>
      <c r="EB22" s="68"/>
      <c r="EC22" s="68"/>
      <c r="ED22" s="68"/>
      <c r="EE22" s="68"/>
      <c r="EF22" s="68"/>
      <c r="EG22" s="68"/>
      <c r="EH22" s="68"/>
      <c r="EI22" s="68"/>
      <c r="EJ22" s="68"/>
      <c r="EK22" s="68"/>
      <c r="EL22" s="68"/>
      <c r="EM22" s="68"/>
      <c r="EN22" s="68"/>
      <c r="EO22" s="68"/>
      <c r="EP22" s="68"/>
    </row>
    <row r="23" spans="1:146" ht="14.1" customHeight="1">
      <c r="B23" s="20" t="s">
        <v>20</v>
      </c>
      <c r="D23" s="306" t="s">
        <v>97</v>
      </c>
      <c r="E23" s="71"/>
      <c r="F23" s="71"/>
      <c r="G23" s="247"/>
      <c r="H23" s="71">
        <f t="shared" ref="H23:BS23" ca="1" si="161">G26*(H$4&lt;=운영종료분기)</f>
        <v>0</v>
      </c>
      <c r="I23" s="71">
        <f t="shared" ca="1" si="161"/>
        <v>0</v>
      </c>
      <c r="J23" s="71">
        <f t="shared" ca="1" si="161"/>
        <v>0</v>
      </c>
      <c r="K23" s="71">
        <f t="shared" ca="1" si="161"/>
        <v>0</v>
      </c>
      <c r="L23" s="71">
        <f t="shared" ca="1" si="161"/>
        <v>0</v>
      </c>
      <c r="M23" s="71">
        <f t="shared" ca="1" si="161"/>
        <v>0</v>
      </c>
      <c r="N23" s="71">
        <f t="shared" ca="1" si="161"/>
        <v>0</v>
      </c>
      <c r="O23" s="71">
        <f t="shared" ca="1" si="161"/>
        <v>0</v>
      </c>
      <c r="P23" s="71">
        <f t="shared" ca="1" si="161"/>
        <v>0</v>
      </c>
      <c r="Q23" s="71">
        <f t="shared" ca="1" si="161"/>
        <v>0</v>
      </c>
      <c r="R23" s="71">
        <f t="shared" ca="1" si="161"/>
        <v>0</v>
      </c>
      <c r="S23" s="71">
        <f t="shared" ca="1" si="161"/>
        <v>1666.4364546243698</v>
      </c>
      <c r="T23" s="71">
        <f t="shared" ca="1" si="161"/>
        <v>1701.9378703598702</v>
      </c>
      <c r="U23" s="71">
        <f t="shared" ca="1" si="161"/>
        <v>2170.5565580684702</v>
      </c>
      <c r="V23" s="71">
        <f t="shared" ca="1" si="161"/>
        <v>1561.35226404729</v>
      </c>
      <c r="W23" s="71">
        <f t="shared" ca="1" si="161"/>
        <v>1658.104272351248</v>
      </c>
      <c r="X23" s="71">
        <f t="shared" ca="1" si="161"/>
        <v>1693.4281810080704</v>
      </c>
      <c r="Y23" s="71">
        <f t="shared" ca="1" si="161"/>
        <v>2159.7037752781275</v>
      </c>
      <c r="Z23" s="71">
        <f t="shared" ca="1" si="161"/>
        <v>1553.5455027270539</v>
      </c>
      <c r="AA23" s="71">
        <f t="shared" ca="1" si="161"/>
        <v>1649.772090078126</v>
      </c>
      <c r="AB23" s="71">
        <f t="shared" ca="1" si="161"/>
        <v>1684.9184916562708</v>
      </c>
      <c r="AC23" s="71">
        <f t="shared" ca="1" si="161"/>
        <v>2148.8509924877853</v>
      </c>
      <c r="AD23" s="71">
        <f t="shared" ca="1" si="161"/>
        <v>1545.7387414068171</v>
      </c>
      <c r="AE23" s="71">
        <f t="shared" ca="1" si="161"/>
        <v>1641.4399078050044</v>
      </c>
      <c r="AF23" s="71">
        <f t="shared" ca="1" si="161"/>
        <v>1676.4088023044717</v>
      </c>
      <c r="AG23" s="71">
        <f t="shared" ca="1" si="161"/>
        <v>2137.9982096974431</v>
      </c>
      <c r="AH23" s="71">
        <f t="shared" ca="1" si="161"/>
        <v>1537.9319800865806</v>
      </c>
      <c r="AI23" s="71">
        <f t="shared" ca="1" si="161"/>
        <v>1633.107725531883</v>
      </c>
      <c r="AJ23" s="71">
        <f t="shared" ca="1" si="161"/>
        <v>1667.8991129526723</v>
      </c>
      <c r="AK23" s="71">
        <f t="shared" ca="1" si="161"/>
        <v>2127.1454269071005</v>
      </c>
      <c r="AL23" s="71">
        <f t="shared" ca="1" si="161"/>
        <v>1530.1252187663447</v>
      </c>
      <c r="AM23" s="71">
        <f t="shared" ca="1" si="161"/>
        <v>1624.775543258761</v>
      </c>
      <c r="AN23" s="71">
        <f t="shared" ca="1" si="161"/>
        <v>1659.3894236008734</v>
      </c>
      <c r="AO23" s="71">
        <f t="shared" ca="1" si="161"/>
        <v>2116.2926441167588</v>
      </c>
      <c r="AP23" s="71">
        <f t="shared" ca="1" si="161"/>
        <v>1522.3184574461081</v>
      </c>
      <c r="AQ23" s="71">
        <f t="shared" ca="1" si="161"/>
        <v>1616.4433609856389</v>
      </c>
      <c r="AR23" s="71">
        <f t="shared" ca="1" si="161"/>
        <v>1650.8797342490736</v>
      </c>
      <c r="AS23" s="71">
        <f t="shared" ca="1" si="161"/>
        <v>2105.4398613264161</v>
      </c>
      <c r="AT23" s="71">
        <f t="shared" ca="1" si="161"/>
        <v>1514.5116961258716</v>
      </c>
      <c r="AU23" s="71">
        <f t="shared" ca="1" si="161"/>
        <v>1608.1111787125167</v>
      </c>
      <c r="AV23" s="71">
        <f t="shared" ca="1" si="161"/>
        <v>1642.3700448972747</v>
      </c>
      <c r="AW23" s="71">
        <f t="shared" ca="1" si="161"/>
        <v>2094.5870785360739</v>
      </c>
      <c r="AX23" s="71">
        <f t="shared" ca="1" si="161"/>
        <v>1506.7049348056353</v>
      </c>
      <c r="AY23" s="71">
        <f t="shared" ca="1" si="161"/>
        <v>1599.7789964393949</v>
      </c>
      <c r="AZ23" s="71">
        <f t="shared" ca="1" si="161"/>
        <v>1633.8603555454749</v>
      </c>
      <c r="BA23" s="71">
        <f t="shared" ca="1" si="161"/>
        <v>2083.7342957457313</v>
      </c>
      <c r="BB23" s="71">
        <f t="shared" ca="1" si="161"/>
        <v>1498.898173485398</v>
      </c>
      <c r="BC23" s="71">
        <f t="shared" ca="1" si="161"/>
        <v>1591.4468141662735</v>
      </c>
      <c r="BD23" s="71">
        <f t="shared" ca="1" si="161"/>
        <v>1625.350666193676</v>
      </c>
      <c r="BE23" s="71">
        <f t="shared" ca="1" si="161"/>
        <v>2072.8815129553891</v>
      </c>
      <c r="BF23" s="71">
        <f t="shared" ca="1" si="161"/>
        <v>1491.0914121651622</v>
      </c>
      <c r="BG23" s="71">
        <f t="shared" ca="1" si="161"/>
        <v>1583.1146318931515</v>
      </c>
      <c r="BH23" s="71">
        <f t="shared" ca="1" si="161"/>
        <v>1616.8409768418762</v>
      </c>
      <c r="BI23" s="71">
        <f t="shared" ca="1" si="161"/>
        <v>2062.0287301650465</v>
      </c>
      <c r="BJ23" s="71">
        <f t="shared" ca="1" si="161"/>
        <v>1483.2846508449256</v>
      </c>
      <c r="BK23" s="71">
        <f t="shared" ca="1" si="161"/>
        <v>1574.7824496200294</v>
      </c>
      <c r="BL23" s="71">
        <f t="shared" ca="1" si="161"/>
        <v>1608.3312874900769</v>
      </c>
      <c r="BM23" s="71">
        <f t="shared" ca="1" si="161"/>
        <v>2051.1759473747043</v>
      </c>
      <c r="BN23" s="71">
        <f t="shared" ca="1" si="161"/>
        <v>1475.4778895246891</v>
      </c>
      <c r="BO23" s="71">
        <f t="shared" ca="1" si="161"/>
        <v>1566.4502673469078</v>
      </c>
      <c r="BP23" s="71">
        <f t="shared" ca="1" si="161"/>
        <v>1599.821598138278</v>
      </c>
      <c r="BQ23" s="71">
        <f t="shared" ca="1" si="161"/>
        <v>2040.3231645843618</v>
      </c>
      <c r="BR23" s="71">
        <f t="shared" ca="1" si="161"/>
        <v>1467.6711282044525</v>
      </c>
      <c r="BS23" s="71">
        <f t="shared" ca="1" si="161"/>
        <v>1558.1180850737862</v>
      </c>
      <c r="BT23" s="71">
        <f t="shared" ref="BT23:EE23" ca="1" si="162">BS26*(BT$4&lt;=운영종료분기)</f>
        <v>1591.3119087864786</v>
      </c>
      <c r="BU23" s="71">
        <f t="shared" ca="1" si="162"/>
        <v>2029.4703817940201</v>
      </c>
      <c r="BV23" s="71">
        <f t="shared" ca="1" si="162"/>
        <v>1459.8643668842162</v>
      </c>
      <c r="BW23" s="71">
        <f t="shared" ca="1" si="162"/>
        <v>1549.785902800664</v>
      </c>
      <c r="BX23" s="71">
        <f t="shared" ca="1" si="162"/>
        <v>1582.8022194346793</v>
      </c>
      <c r="BY23" s="71">
        <f t="shared" ca="1" si="162"/>
        <v>2018.6175990036772</v>
      </c>
      <c r="BZ23" s="71">
        <f t="shared" ca="1" si="162"/>
        <v>1452.0576055639797</v>
      </c>
      <c r="CA23" s="71">
        <f t="shared" ca="1" si="162"/>
        <v>1541.4537205275421</v>
      </c>
      <c r="CB23" s="71">
        <f t="shared" ca="1" si="162"/>
        <v>1574.2925300828799</v>
      </c>
      <c r="CC23" s="71">
        <f t="shared" ca="1" si="162"/>
        <v>2007.7648162133348</v>
      </c>
      <c r="CD23" s="71">
        <f t="shared" ca="1" si="162"/>
        <v>1444.2508442437431</v>
      </c>
      <c r="CE23" s="71">
        <f t="shared" ca="1" si="162"/>
        <v>1533.1215382544203</v>
      </c>
      <c r="CF23" s="71">
        <f t="shared" ca="1" si="162"/>
        <v>1565.7828407310801</v>
      </c>
      <c r="CG23" s="71">
        <f t="shared" ca="1" si="162"/>
        <v>1996.9120334229926</v>
      </c>
      <c r="CH23" s="71">
        <f t="shared" ca="1" si="162"/>
        <v>1436.444082923507</v>
      </c>
      <c r="CI23" s="71">
        <f t="shared" ca="1" si="162"/>
        <v>1524.7893559812983</v>
      </c>
      <c r="CJ23" s="71">
        <f t="shared" ca="1" si="162"/>
        <v>1557.2731513792812</v>
      </c>
      <c r="CK23" s="71">
        <f t="shared" ca="1" si="162"/>
        <v>1986.0592506326502</v>
      </c>
      <c r="CL23" s="71">
        <f t="shared" ca="1" si="162"/>
        <v>1428.63732160327</v>
      </c>
      <c r="CM23" s="71">
        <f t="shared" ca="1" si="162"/>
        <v>1516.4571737081767</v>
      </c>
      <c r="CN23" s="71">
        <f t="shared" ca="1" si="162"/>
        <v>1548.7634620274814</v>
      </c>
      <c r="CO23" s="71">
        <f t="shared" ca="1" si="162"/>
        <v>1975.2064678423078</v>
      </c>
      <c r="CP23" s="71">
        <f t="shared" ca="1" si="162"/>
        <v>1420.8305602830339</v>
      </c>
      <c r="CQ23" s="71">
        <f t="shared" ca="1" si="162"/>
        <v>1508.1249914350553</v>
      </c>
      <c r="CR23" s="71">
        <f t="shared" ca="1" si="162"/>
        <v>1540.2537726756825</v>
      </c>
      <c r="CS23" s="71">
        <f t="shared" ca="1" si="162"/>
        <v>1964.3536850519656</v>
      </c>
      <c r="CT23" s="71">
        <f t="shared" ca="1" si="162"/>
        <v>0</v>
      </c>
      <c r="CU23" s="71">
        <f t="shared" ca="1" si="162"/>
        <v>0</v>
      </c>
      <c r="CV23" s="71">
        <f t="shared" ca="1" si="162"/>
        <v>0</v>
      </c>
      <c r="CW23" s="71">
        <f t="shared" ca="1" si="162"/>
        <v>0</v>
      </c>
      <c r="CX23" s="71">
        <f t="shared" ca="1" si="162"/>
        <v>0</v>
      </c>
      <c r="CY23" s="71">
        <f t="shared" ca="1" si="162"/>
        <v>0</v>
      </c>
      <c r="CZ23" s="71">
        <f t="shared" ca="1" si="162"/>
        <v>0</v>
      </c>
      <c r="DA23" s="71">
        <f t="shared" ca="1" si="162"/>
        <v>0</v>
      </c>
      <c r="DB23" s="71">
        <f t="shared" ca="1" si="162"/>
        <v>0</v>
      </c>
      <c r="DC23" s="71">
        <f t="shared" ca="1" si="162"/>
        <v>0</v>
      </c>
      <c r="DD23" s="71">
        <f t="shared" ca="1" si="162"/>
        <v>0</v>
      </c>
      <c r="DE23" s="71">
        <f t="shared" ca="1" si="162"/>
        <v>0</v>
      </c>
      <c r="DF23" s="71">
        <f t="shared" ca="1" si="162"/>
        <v>0</v>
      </c>
      <c r="DG23" s="71">
        <f t="shared" ca="1" si="162"/>
        <v>0</v>
      </c>
      <c r="DH23" s="71">
        <f t="shared" ca="1" si="162"/>
        <v>0</v>
      </c>
      <c r="DI23" s="71">
        <f t="shared" ca="1" si="162"/>
        <v>0</v>
      </c>
      <c r="DJ23" s="71">
        <f t="shared" ca="1" si="162"/>
        <v>0</v>
      </c>
      <c r="DK23" s="71">
        <f t="shared" ca="1" si="162"/>
        <v>0</v>
      </c>
      <c r="DL23" s="71">
        <f t="shared" ca="1" si="162"/>
        <v>0</v>
      </c>
      <c r="DM23" s="71">
        <f t="shared" ca="1" si="162"/>
        <v>0</v>
      </c>
      <c r="DN23" s="71">
        <f t="shared" ca="1" si="162"/>
        <v>0</v>
      </c>
      <c r="DO23" s="71">
        <f t="shared" ca="1" si="162"/>
        <v>0</v>
      </c>
      <c r="DP23" s="71">
        <f t="shared" ca="1" si="162"/>
        <v>0</v>
      </c>
      <c r="DQ23" s="71">
        <f t="shared" ca="1" si="162"/>
        <v>0</v>
      </c>
      <c r="DR23" s="71">
        <f t="shared" ca="1" si="162"/>
        <v>0</v>
      </c>
      <c r="DS23" s="71">
        <f t="shared" ca="1" si="162"/>
        <v>0</v>
      </c>
      <c r="DT23" s="71">
        <f t="shared" ca="1" si="162"/>
        <v>0</v>
      </c>
      <c r="DU23" s="71">
        <f t="shared" ca="1" si="162"/>
        <v>0</v>
      </c>
      <c r="DV23" s="71">
        <f t="shared" ca="1" si="162"/>
        <v>0</v>
      </c>
      <c r="DW23" s="71">
        <f t="shared" ca="1" si="162"/>
        <v>0</v>
      </c>
      <c r="DX23" s="71">
        <f t="shared" ca="1" si="162"/>
        <v>0</v>
      </c>
      <c r="DY23" s="71">
        <f t="shared" ca="1" si="162"/>
        <v>0</v>
      </c>
      <c r="DZ23" s="71">
        <f t="shared" ca="1" si="162"/>
        <v>0</v>
      </c>
      <c r="EA23" s="71">
        <f t="shared" ca="1" si="162"/>
        <v>0</v>
      </c>
      <c r="EB23" s="71">
        <f t="shared" ca="1" si="162"/>
        <v>0</v>
      </c>
      <c r="EC23" s="71">
        <f t="shared" ca="1" si="162"/>
        <v>0</v>
      </c>
      <c r="ED23" s="71">
        <f t="shared" ca="1" si="162"/>
        <v>0</v>
      </c>
      <c r="EE23" s="71">
        <f t="shared" ca="1" si="162"/>
        <v>0</v>
      </c>
      <c r="EF23" s="71">
        <f t="shared" ref="EF23:EP23" ca="1" si="163">EE26*(EF$4&lt;=운영종료분기)</f>
        <v>0</v>
      </c>
      <c r="EG23" s="71">
        <f t="shared" ca="1" si="163"/>
        <v>0</v>
      </c>
      <c r="EH23" s="71">
        <f t="shared" ca="1" si="163"/>
        <v>0</v>
      </c>
      <c r="EI23" s="71">
        <f t="shared" ca="1" si="163"/>
        <v>0</v>
      </c>
      <c r="EJ23" s="71">
        <f t="shared" ca="1" si="163"/>
        <v>0</v>
      </c>
      <c r="EK23" s="71">
        <f t="shared" ca="1" si="163"/>
        <v>0</v>
      </c>
      <c r="EL23" s="71">
        <f t="shared" ca="1" si="163"/>
        <v>0</v>
      </c>
      <c r="EM23" s="71">
        <f t="shared" ca="1" si="163"/>
        <v>0</v>
      </c>
      <c r="EN23" s="71">
        <f t="shared" ca="1" si="163"/>
        <v>0</v>
      </c>
      <c r="EO23" s="71">
        <f t="shared" ca="1" si="163"/>
        <v>0</v>
      </c>
      <c r="EP23" s="71">
        <f t="shared" ca="1" si="163"/>
        <v>0</v>
      </c>
    </row>
    <row r="24" spans="1:146" ht="14.1" customHeight="1">
      <c r="B24" s="139" t="s">
        <v>21</v>
      </c>
      <c r="C24" s="141"/>
      <c r="D24" s="308" t="s">
        <v>97</v>
      </c>
      <c r="E24" s="217">
        <f ca="1">SUM(G24:EP24)</f>
        <v>405781.18185676506</v>
      </c>
      <c r="F24" s="217"/>
      <c r="G24" s="217"/>
      <c r="H24" s="217">
        <f>H16</f>
        <v>0</v>
      </c>
      <c r="I24" s="217">
        <f t="shared" ref="I24:BT24" si="164">I16</f>
        <v>0</v>
      </c>
      <c r="J24" s="217">
        <f t="shared" si="164"/>
        <v>0</v>
      </c>
      <c r="K24" s="217">
        <f t="shared" ca="1" si="164"/>
        <v>0</v>
      </c>
      <c r="L24" s="217">
        <f t="shared" ca="1" si="164"/>
        <v>0</v>
      </c>
      <c r="M24" s="217">
        <f t="shared" ca="1" si="164"/>
        <v>0</v>
      </c>
      <c r="N24" s="217">
        <f t="shared" ca="1" si="164"/>
        <v>0</v>
      </c>
      <c r="O24" s="217">
        <f t="shared" ca="1" si="164"/>
        <v>0</v>
      </c>
      <c r="P24" s="217">
        <f t="shared" ca="1" si="164"/>
        <v>0</v>
      </c>
      <c r="Q24" s="217">
        <f t="shared" ca="1" si="164"/>
        <v>0</v>
      </c>
      <c r="R24" s="217">
        <f t="shared" ca="1" si="164"/>
        <v>4999.3093638731098</v>
      </c>
      <c r="S24" s="217">
        <f t="shared" ca="1" si="164"/>
        <v>5105.8136110796104</v>
      </c>
      <c r="T24" s="217">
        <f t="shared" ca="1" si="164"/>
        <v>6511.66967420541</v>
      </c>
      <c r="U24" s="217">
        <f t="shared" ca="1" si="164"/>
        <v>4684.0567921418697</v>
      </c>
      <c r="V24" s="217">
        <f t="shared" ca="1" si="164"/>
        <v>4974.3128170537439</v>
      </c>
      <c r="W24" s="217">
        <f t="shared" ca="1" si="164"/>
        <v>5080.2845430242114</v>
      </c>
      <c r="X24" s="217">
        <f t="shared" ca="1" si="164"/>
        <v>6479.111325834383</v>
      </c>
      <c r="Y24" s="217">
        <f t="shared" ca="1" si="164"/>
        <v>4660.6365081811618</v>
      </c>
      <c r="Z24" s="217">
        <f t="shared" ca="1" si="164"/>
        <v>4949.316270234378</v>
      </c>
      <c r="AA24" s="217">
        <f t="shared" ca="1" si="164"/>
        <v>5054.7554749688125</v>
      </c>
      <c r="AB24" s="217">
        <f t="shared" ca="1" si="164"/>
        <v>6446.552977463356</v>
      </c>
      <c r="AC24" s="217">
        <f t="shared" ca="1" si="164"/>
        <v>4637.2162242204513</v>
      </c>
      <c r="AD24" s="217">
        <f t="shared" ca="1" si="164"/>
        <v>4924.319723415013</v>
      </c>
      <c r="AE24" s="217">
        <f t="shared" ca="1" si="164"/>
        <v>5029.2264069134153</v>
      </c>
      <c r="AF24" s="217">
        <f t="shared" ca="1" si="164"/>
        <v>6413.994629092329</v>
      </c>
      <c r="AG24" s="217">
        <f t="shared" ca="1" si="164"/>
        <v>4613.7959402597417</v>
      </c>
      <c r="AH24" s="217">
        <f t="shared" ca="1" si="164"/>
        <v>4899.3231765956489</v>
      </c>
      <c r="AI24" s="217">
        <f t="shared" ca="1" si="164"/>
        <v>5003.6973388580172</v>
      </c>
      <c r="AJ24" s="217">
        <f t="shared" ca="1" si="164"/>
        <v>6381.436280721302</v>
      </c>
      <c r="AK24" s="217">
        <f t="shared" ca="1" si="164"/>
        <v>4590.3756562990338</v>
      </c>
      <c r="AL24" s="217">
        <f t="shared" ca="1" si="164"/>
        <v>4874.326629776283</v>
      </c>
      <c r="AM24" s="217">
        <f t="shared" ca="1" si="164"/>
        <v>4978.1682708026201</v>
      </c>
      <c r="AN24" s="217">
        <f t="shared" ca="1" si="164"/>
        <v>6348.8779323502758</v>
      </c>
      <c r="AO24" s="217">
        <f t="shared" ca="1" si="164"/>
        <v>4566.9553723383242</v>
      </c>
      <c r="AP24" s="217">
        <f t="shared" ca="1" si="164"/>
        <v>4849.3300829569171</v>
      </c>
      <c r="AQ24" s="217">
        <f t="shared" ca="1" si="164"/>
        <v>4952.6392027472211</v>
      </c>
      <c r="AR24" s="217">
        <f t="shared" ca="1" si="164"/>
        <v>6316.3195839792479</v>
      </c>
      <c r="AS24" s="217">
        <f t="shared" ca="1" si="164"/>
        <v>4543.5350883776146</v>
      </c>
      <c r="AT24" s="217">
        <f t="shared" ca="1" si="164"/>
        <v>4824.3335361375503</v>
      </c>
      <c r="AU24" s="217">
        <f t="shared" ca="1" si="164"/>
        <v>4927.110134691824</v>
      </c>
      <c r="AV24" s="217">
        <f t="shared" ca="1" si="164"/>
        <v>6283.7612356082218</v>
      </c>
      <c r="AW24" s="217">
        <f t="shared" ca="1" si="164"/>
        <v>4520.1148044169058</v>
      </c>
      <c r="AX24" s="217">
        <f t="shared" ca="1" si="164"/>
        <v>4799.3369893181844</v>
      </c>
      <c r="AY24" s="217">
        <f t="shared" ca="1" si="164"/>
        <v>4901.581066636425</v>
      </c>
      <c r="AZ24" s="217">
        <f t="shared" ca="1" si="164"/>
        <v>6251.2028872371939</v>
      </c>
      <c r="BA24" s="217">
        <f t="shared" ca="1" si="164"/>
        <v>4496.6945204561944</v>
      </c>
      <c r="BB24" s="217">
        <f t="shared" ca="1" si="164"/>
        <v>4774.3404424988203</v>
      </c>
      <c r="BC24" s="217">
        <f t="shared" ca="1" si="164"/>
        <v>4876.0519985810279</v>
      </c>
      <c r="BD24" s="217">
        <f t="shared" ca="1" si="164"/>
        <v>6218.6445388661668</v>
      </c>
      <c r="BE24" s="217">
        <f t="shared" ca="1" si="164"/>
        <v>4473.2742364954865</v>
      </c>
      <c r="BF24" s="217">
        <f t="shared" ca="1" si="164"/>
        <v>4749.3438956794544</v>
      </c>
      <c r="BG24" s="217">
        <f t="shared" ca="1" si="164"/>
        <v>4850.5229305256289</v>
      </c>
      <c r="BH24" s="217">
        <f t="shared" ca="1" si="164"/>
        <v>6186.0861904951398</v>
      </c>
      <c r="BI24" s="217">
        <f t="shared" ca="1" si="164"/>
        <v>4449.8539525347769</v>
      </c>
      <c r="BJ24" s="217">
        <f t="shared" ca="1" si="164"/>
        <v>4724.3473488600885</v>
      </c>
      <c r="BK24" s="217">
        <f t="shared" ca="1" si="164"/>
        <v>4824.9938624702309</v>
      </c>
      <c r="BL24" s="217">
        <f t="shared" ca="1" si="164"/>
        <v>6153.5278421241128</v>
      </c>
      <c r="BM24" s="217">
        <f t="shared" ca="1" si="164"/>
        <v>4426.4336685740673</v>
      </c>
      <c r="BN24" s="217">
        <f t="shared" ca="1" si="164"/>
        <v>4699.3508020407235</v>
      </c>
      <c r="BO24" s="217">
        <f t="shared" ca="1" si="164"/>
        <v>4799.4647944148337</v>
      </c>
      <c r="BP24" s="217">
        <f t="shared" ca="1" si="164"/>
        <v>6120.9694937530858</v>
      </c>
      <c r="BQ24" s="217">
        <f t="shared" ca="1" si="164"/>
        <v>4403.0133846133576</v>
      </c>
      <c r="BR24" s="217">
        <f t="shared" ca="1" si="164"/>
        <v>4674.3542552213585</v>
      </c>
      <c r="BS24" s="217">
        <f t="shared" ca="1" si="164"/>
        <v>4773.9357263594356</v>
      </c>
      <c r="BT24" s="217">
        <f t="shared" ca="1" si="164"/>
        <v>6088.4111453820606</v>
      </c>
      <c r="BU24" s="217">
        <f t="shared" ref="BU24:EF24" ca="1" si="165">BU16</f>
        <v>4379.5931006526489</v>
      </c>
      <c r="BV24" s="217">
        <f t="shared" ca="1" si="165"/>
        <v>4649.3577084019917</v>
      </c>
      <c r="BW24" s="217">
        <f t="shared" ca="1" si="165"/>
        <v>4748.4066583040376</v>
      </c>
      <c r="BX24" s="217">
        <f t="shared" ca="1" si="165"/>
        <v>6055.8527970110317</v>
      </c>
      <c r="BY24" s="217">
        <f t="shared" ca="1" si="165"/>
        <v>4356.1728166919393</v>
      </c>
      <c r="BZ24" s="217">
        <f t="shared" ca="1" si="165"/>
        <v>4624.3611615826267</v>
      </c>
      <c r="CA24" s="217">
        <f t="shared" ca="1" si="165"/>
        <v>4722.8775902486395</v>
      </c>
      <c r="CB24" s="217">
        <f t="shared" ca="1" si="165"/>
        <v>6023.2944486400047</v>
      </c>
      <c r="CC24" s="217">
        <f t="shared" ca="1" si="165"/>
        <v>4332.7525327312296</v>
      </c>
      <c r="CD24" s="217">
        <f t="shared" ca="1" si="165"/>
        <v>4599.3646147632608</v>
      </c>
      <c r="CE24" s="217">
        <f t="shared" ca="1" si="165"/>
        <v>4697.3485221932406</v>
      </c>
      <c r="CF24" s="217">
        <f t="shared" ca="1" si="165"/>
        <v>5990.7361002689777</v>
      </c>
      <c r="CG24" s="217">
        <f t="shared" ca="1" si="165"/>
        <v>4309.3322487705209</v>
      </c>
      <c r="CH24" s="217">
        <f t="shared" ca="1" si="165"/>
        <v>4574.3680679438949</v>
      </c>
      <c r="CI24" s="217">
        <f t="shared" ca="1" si="165"/>
        <v>4671.8194541378434</v>
      </c>
      <c r="CJ24" s="217">
        <f t="shared" ca="1" si="165"/>
        <v>5958.1777518979507</v>
      </c>
      <c r="CK24" s="217">
        <f t="shared" ca="1" si="165"/>
        <v>4285.9119648098103</v>
      </c>
      <c r="CL24" s="217">
        <f t="shared" ca="1" si="165"/>
        <v>4549.3715211245299</v>
      </c>
      <c r="CM24" s="217">
        <f t="shared" ca="1" si="165"/>
        <v>4646.2903860824445</v>
      </c>
      <c r="CN24" s="217">
        <f t="shared" ca="1" si="165"/>
        <v>5925.6194035269236</v>
      </c>
      <c r="CO24" s="217">
        <f t="shared" ca="1" si="165"/>
        <v>4262.4916808491016</v>
      </c>
      <c r="CP24" s="217">
        <f t="shared" ca="1" si="165"/>
        <v>4524.3749743051658</v>
      </c>
      <c r="CQ24" s="217">
        <f t="shared" ca="1" si="165"/>
        <v>4620.7613180270473</v>
      </c>
      <c r="CR24" s="217">
        <f t="shared" ca="1" si="165"/>
        <v>5893.0610551558966</v>
      </c>
      <c r="CS24" s="217">
        <f t="shared" ca="1" si="165"/>
        <v>4239.0713968883929</v>
      </c>
      <c r="CT24" s="217">
        <f t="shared" ca="1" si="165"/>
        <v>0</v>
      </c>
      <c r="CU24" s="217">
        <f t="shared" ca="1" si="165"/>
        <v>0</v>
      </c>
      <c r="CV24" s="217">
        <f t="shared" ca="1" si="165"/>
        <v>0</v>
      </c>
      <c r="CW24" s="217">
        <f t="shared" ca="1" si="165"/>
        <v>0</v>
      </c>
      <c r="CX24" s="217">
        <f t="shared" ca="1" si="165"/>
        <v>0</v>
      </c>
      <c r="CY24" s="217">
        <f t="shared" ca="1" si="165"/>
        <v>0</v>
      </c>
      <c r="CZ24" s="217">
        <f t="shared" ca="1" si="165"/>
        <v>0</v>
      </c>
      <c r="DA24" s="217">
        <f t="shared" ca="1" si="165"/>
        <v>0</v>
      </c>
      <c r="DB24" s="217">
        <f t="shared" ca="1" si="165"/>
        <v>0</v>
      </c>
      <c r="DC24" s="217">
        <f t="shared" ca="1" si="165"/>
        <v>0</v>
      </c>
      <c r="DD24" s="217">
        <f t="shared" ca="1" si="165"/>
        <v>0</v>
      </c>
      <c r="DE24" s="217">
        <f t="shared" ca="1" si="165"/>
        <v>0</v>
      </c>
      <c r="DF24" s="217">
        <f t="shared" ca="1" si="165"/>
        <v>0</v>
      </c>
      <c r="DG24" s="217">
        <f t="shared" ca="1" si="165"/>
        <v>0</v>
      </c>
      <c r="DH24" s="217">
        <f t="shared" ca="1" si="165"/>
        <v>0</v>
      </c>
      <c r="DI24" s="217">
        <f t="shared" ca="1" si="165"/>
        <v>0</v>
      </c>
      <c r="DJ24" s="217">
        <f t="shared" ca="1" si="165"/>
        <v>0</v>
      </c>
      <c r="DK24" s="217">
        <f t="shared" ca="1" si="165"/>
        <v>0</v>
      </c>
      <c r="DL24" s="217">
        <f t="shared" ca="1" si="165"/>
        <v>0</v>
      </c>
      <c r="DM24" s="217">
        <f t="shared" ca="1" si="165"/>
        <v>0</v>
      </c>
      <c r="DN24" s="217">
        <f t="shared" ca="1" si="165"/>
        <v>0</v>
      </c>
      <c r="DO24" s="217">
        <f t="shared" ca="1" si="165"/>
        <v>0</v>
      </c>
      <c r="DP24" s="217">
        <f t="shared" ca="1" si="165"/>
        <v>0</v>
      </c>
      <c r="DQ24" s="217">
        <f t="shared" ca="1" si="165"/>
        <v>0</v>
      </c>
      <c r="DR24" s="217">
        <f t="shared" ca="1" si="165"/>
        <v>0</v>
      </c>
      <c r="DS24" s="217">
        <f t="shared" ca="1" si="165"/>
        <v>0</v>
      </c>
      <c r="DT24" s="217">
        <f t="shared" ca="1" si="165"/>
        <v>0</v>
      </c>
      <c r="DU24" s="217">
        <f t="shared" ca="1" si="165"/>
        <v>0</v>
      </c>
      <c r="DV24" s="217">
        <f t="shared" ca="1" si="165"/>
        <v>0</v>
      </c>
      <c r="DW24" s="217">
        <f t="shared" ca="1" si="165"/>
        <v>0</v>
      </c>
      <c r="DX24" s="217">
        <f t="shared" ca="1" si="165"/>
        <v>0</v>
      </c>
      <c r="DY24" s="217">
        <f t="shared" ca="1" si="165"/>
        <v>0</v>
      </c>
      <c r="DZ24" s="217">
        <f t="shared" ca="1" si="165"/>
        <v>0</v>
      </c>
      <c r="EA24" s="217">
        <f t="shared" ca="1" si="165"/>
        <v>0</v>
      </c>
      <c r="EB24" s="217">
        <f t="shared" ca="1" si="165"/>
        <v>0</v>
      </c>
      <c r="EC24" s="217">
        <f t="shared" ca="1" si="165"/>
        <v>0</v>
      </c>
      <c r="ED24" s="217">
        <f t="shared" ca="1" si="165"/>
        <v>0</v>
      </c>
      <c r="EE24" s="217">
        <f t="shared" ca="1" si="165"/>
        <v>0</v>
      </c>
      <c r="EF24" s="217">
        <f t="shared" ca="1" si="165"/>
        <v>0</v>
      </c>
      <c r="EG24" s="217">
        <f t="shared" ref="EG24:EP24" ca="1" si="166">EG16</f>
        <v>0</v>
      </c>
      <c r="EH24" s="217">
        <f t="shared" ca="1" si="166"/>
        <v>0</v>
      </c>
      <c r="EI24" s="217">
        <f t="shared" ca="1" si="166"/>
        <v>0</v>
      </c>
      <c r="EJ24" s="217">
        <f t="shared" ca="1" si="166"/>
        <v>0</v>
      </c>
      <c r="EK24" s="217">
        <f t="shared" ca="1" si="166"/>
        <v>0</v>
      </c>
      <c r="EL24" s="217">
        <f t="shared" ca="1" si="166"/>
        <v>0</v>
      </c>
      <c r="EM24" s="217">
        <f t="shared" ca="1" si="166"/>
        <v>0</v>
      </c>
      <c r="EN24" s="217">
        <f t="shared" ca="1" si="166"/>
        <v>0</v>
      </c>
      <c r="EO24" s="217">
        <f t="shared" ca="1" si="166"/>
        <v>0</v>
      </c>
      <c r="EP24" s="217">
        <f t="shared" ca="1" si="166"/>
        <v>0</v>
      </c>
    </row>
    <row r="25" spans="1:146" ht="14.1" customHeight="1">
      <c r="B25" s="30" t="s">
        <v>22</v>
      </c>
      <c r="C25" s="46"/>
      <c r="D25" s="356" t="s">
        <v>97</v>
      </c>
      <c r="E25" s="237">
        <f ca="1">SUM(G25:EP25)</f>
        <v>405781.18185676506</v>
      </c>
      <c r="F25" s="237"/>
      <c r="G25" s="237"/>
      <c r="H25" s="36">
        <f ca="1">H23+H24-H26</f>
        <v>0</v>
      </c>
      <c r="I25" s="36">
        <f t="shared" ref="I25:BT25" ca="1" si="167">I23+I24-I26</f>
        <v>0</v>
      </c>
      <c r="J25" s="36">
        <f t="shared" ca="1" si="167"/>
        <v>0</v>
      </c>
      <c r="K25" s="36">
        <f t="shared" ca="1" si="167"/>
        <v>0</v>
      </c>
      <c r="L25" s="36">
        <f t="shared" ca="1" si="167"/>
        <v>0</v>
      </c>
      <c r="M25" s="36">
        <f t="shared" ca="1" si="167"/>
        <v>0</v>
      </c>
      <c r="N25" s="36">
        <f t="shared" ca="1" si="167"/>
        <v>0</v>
      </c>
      <c r="O25" s="36">
        <f t="shared" ca="1" si="167"/>
        <v>0</v>
      </c>
      <c r="P25" s="36">
        <f t="shared" ca="1" si="167"/>
        <v>0</v>
      </c>
      <c r="Q25" s="36">
        <f t="shared" ca="1" si="167"/>
        <v>0</v>
      </c>
      <c r="R25" s="36">
        <f t="shared" ca="1" si="167"/>
        <v>3332.8729092487401</v>
      </c>
      <c r="S25" s="36">
        <f t="shared" ca="1" si="167"/>
        <v>5070.3121953441096</v>
      </c>
      <c r="T25" s="36">
        <f t="shared" ca="1" si="167"/>
        <v>6043.0509864968099</v>
      </c>
      <c r="U25" s="36">
        <f t="shared" ca="1" si="167"/>
        <v>5293.2610861630501</v>
      </c>
      <c r="V25" s="36">
        <f t="shared" ca="1" si="167"/>
        <v>4877.5608087497858</v>
      </c>
      <c r="W25" s="36">
        <f t="shared" ca="1" si="167"/>
        <v>5044.9606343673895</v>
      </c>
      <c r="X25" s="36">
        <f t="shared" ca="1" si="167"/>
        <v>6012.8357315643261</v>
      </c>
      <c r="Y25" s="36">
        <f t="shared" ca="1" si="167"/>
        <v>5266.7947807322353</v>
      </c>
      <c r="Z25" s="36">
        <f t="shared" ca="1" si="167"/>
        <v>4853.0896828833056</v>
      </c>
      <c r="AA25" s="36">
        <f t="shared" ca="1" si="167"/>
        <v>5019.6090733906676</v>
      </c>
      <c r="AB25" s="36">
        <f t="shared" ca="1" si="167"/>
        <v>5982.6204766318415</v>
      </c>
      <c r="AC25" s="36">
        <f t="shared" ca="1" si="167"/>
        <v>5240.3284753014195</v>
      </c>
      <c r="AD25" s="36">
        <f t="shared" ca="1" si="167"/>
        <v>4828.6185570168254</v>
      </c>
      <c r="AE25" s="36">
        <f t="shared" ca="1" si="167"/>
        <v>4994.2575124139485</v>
      </c>
      <c r="AF25" s="36">
        <f t="shared" ca="1" si="167"/>
        <v>5952.4052216993568</v>
      </c>
      <c r="AG25" s="36">
        <f t="shared" ca="1" si="167"/>
        <v>5213.8621698706038</v>
      </c>
      <c r="AH25" s="36">
        <f t="shared" ca="1" si="167"/>
        <v>4804.1474311503462</v>
      </c>
      <c r="AI25" s="36">
        <f t="shared" ca="1" si="167"/>
        <v>4968.9059514372284</v>
      </c>
      <c r="AJ25" s="36">
        <f t="shared" ca="1" si="167"/>
        <v>5922.1899667668731</v>
      </c>
      <c r="AK25" s="36">
        <f t="shared" ca="1" si="167"/>
        <v>5187.3958644397899</v>
      </c>
      <c r="AL25" s="36">
        <f t="shared" ca="1" si="167"/>
        <v>4779.6763052838669</v>
      </c>
      <c r="AM25" s="36">
        <f t="shared" ca="1" si="167"/>
        <v>4943.5543904605074</v>
      </c>
      <c r="AN25" s="36">
        <f t="shared" ca="1" si="167"/>
        <v>5891.9747118343912</v>
      </c>
      <c r="AO25" s="36">
        <f t="shared" ca="1" si="167"/>
        <v>5160.929559008975</v>
      </c>
      <c r="AP25" s="36">
        <f t="shared" ca="1" si="167"/>
        <v>4755.2051794173867</v>
      </c>
      <c r="AQ25" s="36">
        <f t="shared" ca="1" si="167"/>
        <v>4918.2028294837864</v>
      </c>
      <c r="AR25" s="36">
        <f t="shared" ca="1" si="167"/>
        <v>5861.7594569019057</v>
      </c>
      <c r="AS25" s="36">
        <f t="shared" ca="1" si="167"/>
        <v>5134.4632535781584</v>
      </c>
      <c r="AT25" s="36">
        <f t="shared" ca="1" si="167"/>
        <v>4730.7340535509056</v>
      </c>
      <c r="AU25" s="36">
        <f t="shared" ca="1" si="167"/>
        <v>4892.8512685070655</v>
      </c>
      <c r="AV25" s="36">
        <f t="shared" ca="1" si="167"/>
        <v>5831.5442019694228</v>
      </c>
      <c r="AW25" s="36">
        <f t="shared" ca="1" si="167"/>
        <v>5107.9969481473445</v>
      </c>
      <c r="AX25" s="36">
        <f t="shared" ca="1" si="167"/>
        <v>4706.2629276844245</v>
      </c>
      <c r="AY25" s="36">
        <f t="shared" ca="1" si="167"/>
        <v>4867.4997075303454</v>
      </c>
      <c r="AZ25" s="36">
        <f t="shared" ca="1" si="167"/>
        <v>5801.3289470369373</v>
      </c>
      <c r="BA25" s="36">
        <f t="shared" ca="1" si="167"/>
        <v>5081.5306427165278</v>
      </c>
      <c r="BB25" s="36">
        <f t="shared" ca="1" si="167"/>
        <v>4681.7918018179444</v>
      </c>
      <c r="BC25" s="36">
        <f t="shared" ca="1" si="167"/>
        <v>4842.1481465536253</v>
      </c>
      <c r="BD25" s="36">
        <f t="shared" ca="1" si="167"/>
        <v>5771.1136921044545</v>
      </c>
      <c r="BE25" s="36">
        <f t="shared" ca="1" si="167"/>
        <v>5055.0643372857139</v>
      </c>
      <c r="BF25" s="36">
        <f t="shared" ca="1" si="167"/>
        <v>4657.3206759514651</v>
      </c>
      <c r="BG25" s="36">
        <f t="shared" ca="1" si="167"/>
        <v>4816.7965855769044</v>
      </c>
      <c r="BH25" s="36">
        <f t="shared" ca="1" si="167"/>
        <v>5740.8984371719689</v>
      </c>
      <c r="BI25" s="36">
        <f t="shared" ca="1" si="167"/>
        <v>5028.5980318548973</v>
      </c>
      <c r="BJ25" s="36">
        <f t="shared" ca="1" si="167"/>
        <v>4632.8495500849849</v>
      </c>
      <c r="BK25" s="36">
        <f t="shared" ca="1" si="167"/>
        <v>4791.4450246001834</v>
      </c>
      <c r="BL25" s="36">
        <f t="shared" ca="1" si="167"/>
        <v>5710.6831822394852</v>
      </c>
      <c r="BM25" s="36">
        <f t="shared" ca="1" si="167"/>
        <v>5002.1317264240824</v>
      </c>
      <c r="BN25" s="36">
        <f t="shared" ca="1" si="167"/>
        <v>4608.3784242185047</v>
      </c>
      <c r="BO25" s="36">
        <f t="shared" ca="1" si="167"/>
        <v>4766.0934636234633</v>
      </c>
      <c r="BP25" s="36">
        <f t="shared" ca="1" si="167"/>
        <v>5680.4679273070024</v>
      </c>
      <c r="BQ25" s="36">
        <f t="shared" ca="1" si="167"/>
        <v>4975.6654209932667</v>
      </c>
      <c r="BR25" s="36">
        <f t="shared" ca="1" si="167"/>
        <v>4583.9072983520246</v>
      </c>
      <c r="BS25" s="36">
        <f t="shared" ca="1" si="167"/>
        <v>4740.7419026467433</v>
      </c>
      <c r="BT25" s="36">
        <f t="shared" ca="1" si="167"/>
        <v>5650.2526723745195</v>
      </c>
      <c r="BU25" s="36">
        <f t="shared" ref="BU25:EF25" ca="1" si="168">BU23+BU24-BU26</f>
        <v>4949.1991155624528</v>
      </c>
      <c r="BV25" s="36">
        <f t="shared" ca="1" si="168"/>
        <v>4559.4361724855435</v>
      </c>
      <c r="BW25" s="36">
        <f t="shared" ca="1" si="168"/>
        <v>4715.3903416700223</v>
      </c>
      <c r="BX25" s="36">
        <f t="shared" ca="1" si="168"/>
        <v>5620.037417442034</v>
      </c>
      <c r="BY25" s="36">
        <f t="shared" ca="1" si="168"/>
        <v>4922.7328101316371</v>
      </c>
      <c r="BZ25" s="36">
        <f t="shared" ca="1" si="168"/>
        <v>4534.9650466190642</v>
      </c>
      <c r="CA25" s="36">
        <f t="shared" ca="1" si="168"/>
        <v>4690.0387806933013</v>
      </c>
      <c r="CB25" s="36">
        <f t="shared" ca="1" si="168"/>
        <v>5589.8221625095503</v>
      </c>
      <c r="CC25" s="36">
        <f t="shared" ca="1" si="168"/>
        <v>4896.2665047008213</v>
      </c>
      <c r="CD25" s="36">
        <f t="shared" ca="1" si="168"/>
        <v>4510.4939207525831</v>
      </c>
      <c r="CE25" s="36">
        <f t="shared" ca="1" si="168"/>
        <v>4664.6872197165812</v>
      </c>
      <c r="CF25" s="36">
        <f t="shared" ca="1" si="168"/>
        <v>5559.6069075770647</v>
      </c>
      <c r="CG25" s="36">
        <f t="shared" ca="1" si="168"/>
        <v>4869.8001992700065</v>
      </c>
      <c r="CH25" s="36">
        <f t="shared" ca="1" si="168"/>
        <v>4486.0227948861038</v>
      </c>
      <c r="CI25" s="36">
        <f t="shared" ca="1" si="168"/>
        <v>4639.3356587398603</v>
      </c>
      <c r="CJ25" s="36">
        <f t="shared" ca="1" si="168"/>
        <v>5529.3916526445819</v>
      </c>
      <c r="CK25" s="36">
        <f t="shared" ca="1" si="168"/>
        <v>4843.3338938391908</v>
      </c>
      <c r="CL25" s="36">
        <f t="shared" ca="1" si="168"/>
        <v>4461.5516690196228</v>
      </c>
      <c r="CM25" s="36">
        <f t="shared" ca="1" si="168"/>
        <v>4613.9840977631402</v>
      </c>
      <c r="CN25" s="36">
        <f t="shared" ca="1" si="168"/>
        <v>5499.1763977120972</v>
      </c>
      <c r="CO25" s="36">
        <f t="shared" ca="1" si="168"/>
        <v>4816.867588408375</v>
      </c>
      <c r="CP25" s="36">
        <f t="shared" ca="1" si="168"/>
        <v>4437.0805431531444</v>
      </c>
      <c r="CQ25" s="36">
        <f t="shared" ca="1" si="168"/>
        <v>4588.6325367864201</v>
      </c>
      <c r="CR25" s="36">
        <f t="shared" ca="1" si="168"/>
        <v>5468.9611427796135</v>
      </c>
      <c r="CS25" s="36">
        <f t="shared" ca="1" si="168"/>
        <v>6203.4250819403587</v>
      </c>
      <c r="CT25" s="36">
        <f t="shared" ca="1" si="168"/>
        <v>0</v>
      </c>
      <c r="CU25" s="36">
        <f t="shared" ca="1" si="168"/>
        <v>0</v>
      </c>
      <c r="CV25" s="36">
        <f t="shared" ca="1" si="168"/>
        <v>0</v>
      </c>
      <c r="CW25" s="36">
        <f t="shared" ca="1" si="168"/>
        <v>0</v>
      </c>
      <c r="CX25" s="36">
        <f t="shared" ca="1" si="168"/>
        <v>0</v>
      </c>
      <c r="CY25" s="36">
        <f t="shared" ca="1" si="168"/>
        <v>0</v>
      </c>
      <c r="CZ25" s="36">
        <f t="shared" ca="1" si="168"/>
        <v>0</v>
      </c>
      <c r="DA25" s="36">
        <f t="shared" ca="1" si="168"/>
        <v>0</v>
      </c>
      <c r="DB25" s="36">
        <f t="shared" ca="1" si="168"/>
        <v>0</v>
      </c>
      <c r="DC25" s="36">
        <f t="shared" ca="1" si="168"/>
        <v>0</v>
      </c>
      <c r="DD25" s="36">
        <f t="shared" ca="1" si="168"/>
        <v>0</v>
      </c>
      <c r="DE25" s="36">
        <f t="shared" ca="1" si="168"/>
        <v>0</v>
      </c>
      <c r="DF25" s="36">
        <f t="shared" ca="1" si="168"/>
        <v>0</v>
      </c>
      <c r="DG25" s="36">
        <f t="shared" ca="1" si="168"/>
        <v>0</v>
      </c>
      <c r="DH25" s="36">
        <f t="shared" ca="1" si="168"/>
        <v>0</v>
      </c>
      <c r="DI25" s="36">
        <f t="shared" ca="1" si="168"/>
        <v>0</v>
      </c>
      <c r="DJ25" s="36">
        <f t="shared" ca="1" si="168"/>
        <v>0</v>
      </c>
      <c r="DK25" s="36">
        <f t="shared" ca="1" si="168"/>
        <v>0</v>
      </c>
      <c r="DL25" s="36">
        <f t="shared" ca="1" si="168"/>
        <v>0</v>
      </c>
      <c r="DM25" s="36">
        <f t="shared" ca="1" si="168"/>
        <v>0</v>
      </c>
      <c r="DN25" s="36">
        <f t="shared" ca="1" si="168"/>
        <v>0</v>
      </c>
      <c r="DO25" s="36">
        <f t="shared" ca="1" si="168"/>
        <v>0</v>
      </c>
      <c r="DP25" s="36">
        <f t="shared" ca="1" si="168"/>
        <v>0</v>
      </c>
      <c r="DQ25" s="36">
        <f t="shared" ca="1" si="168"/>
        <v>0</v>
      </c>
      <c r="DR25" s="36">
        <f t="shared" ca="1" si="168"/>
        <v>0</v>
      </c>
      <c r="DS25" s="36">
        <f t="shared" ca="1" si="168"/>
        <v>0</v>
      </c>
      <c r="DT25" s="36">
        <f t="shared" ca="1" si="168"/>
        <v>0</v>
      </c>
      <c r="DU25" s="36">
        <f t="shared" ca="1" si="168"/>
        <v>0</v>
      </c>
      <c r="DV25" s="36">
        <f t="shared" ca="1" si="168"/>
        <v>0</v>
      </c>
      <c r="DW25" s="36">
        <f t="shared" ca="1" si="168"/>
        <v>0</v>
      </c>
      <c r="DX25" s="36">
        <f t="shared" ca="1" si="168"/>
        <v>0</v>
      </c>
      <c r="DY25" s="36">
        <f t="shared" ca="1" si="168"/>
        <v>0</v>
      </c>
      <c r="DZ25" s="36">
        <f t="shared" ca="1" si="168"/>
        <v>0</v>
      </c>
      <c r="EA25" s="36">
        <f t="shared" ca="1" si="168"/>
        <v>0</v>
      </c>
      <c r="EB25" s="36">
        <f t="shared" ca="1" si="168"/>
        <v>0</v>
      </c>
      <c r="EC25" s="36">
        <f t="shared" ca="1" si="168"/>
        <v>0</v>
      </c>
      <c r="ED25" s="36">
        <f t="shared" ca="1" si="168"/>
        <v>0</v>
      </c>
      <c r="EE25" s="36">
        <f t="shared" ca="1" si="168"/>
        <v>0</v>
      </c>
      <c r="EF25" s="36">
        <f t="shared" ca="1" si="168"/>
        <v>0</v>
      </c>
      <c r="EG25" s="36">
        <f t="shared" ref="EG25:EP25" ca="1" si="169">EG23+EG24-EG26</f>
        <v>0</v>
      </c>
      <c r="EH25" s="36">
        <f t="shared" ca="1" si="169"/>
        <v>0</v>
      </c>
      <c r="EI25" s="36">
        <f t="shared" ca="1" si="169"/>
        <v>0</v>
      </c>
      <c r="EJ25" s="36">
        <f t="shared" ca="1" si="169"/>
        <v>0</v>
      </c>
      <c r="EK25" s="36">
        <f t="shared" ca="1" si="169"/>
        <v>0</v>
      </c>
      <c r="EL25" s="36">
        <f t="shared" ca="1" si="169"/>
        <v>0</v>
      </c>
      <c r="EM25" s="36">
        <f t="shared" ca="1" si="169"/>
        <v>0</v>
      </c>
      <c r="EN25" s="36">
        <f t="shared" ca="1" si="169"/>
        <v>0</v>
      </c>
      <c r="EO25" s="36">
        <f t="shared" ca="1" si="169"/>
        <v>0</v>
      </c>
      <c r="EP25" s="36">
        <f t="shared" ca="1" si="169"/>
        <v>0</v>
      </c>
    </row>
    <row r="26" spans="1:146" ht="14.1" customHeight="1">
      <c r="B26" s="20" t="s">
        <v>23</v>
      </c>
      <c r="D26" s="306" t="s">
        <v>97</v>
      </c>
      <c r="E26" s="71"/>
      <c r="F26" s="71"/>
      <c r="G26" s="71"/>
      <c r="H26" s="71">
        <f t="shared" ref="H26:AM26" ca="1" si="170">IF(H$4&gt;=운영종료분기,0,IFERROR(((H$73*$E$19+H$78*$E$20)/H$8),))</f>
        <v>0</v>
      </c>
      <c r="I26" s="71">
        <f t="shared" ca="1" si="170"/>
        <v>0</v>
      </c>
      <c r="J26" s="71">
        <f t="shared" ca="1" si="170"/>
        <v>0</v>
      </c>
      <c r="K26" s="71">
        <f t="shared" ca="1" si="170"/>
        <v>0</v>
      </c>
      <c r="L26" s="71">
        <f t="shared" ca="1" si="170"/>
        <v>0</v>
      </c>
      <c r="M26" s="71">
        <f t="shared" ca="1" si="170"/>
        <v>0</v>
      </c>
      <c r="N26" s="71">
        <f t="shared" ca="1" si="170"/>
        <v>0</v>
      </c>
      <c r="O26" s="71">
        <f t="shared" ca="1" si="170"/>
        <v>0</v>
      </c>
      <c r="P26" s="71">
        <f t="shared" ca="1" si="170"/>
        <v>0</v>
      </c>
      <c r="Q26" s="71">
        <f t="shared" ca="1" si="170"/>
        <v>0</v>
      </c>
      <c r="R26" s="71">
        <f t="shared" ca="1" si="170"/>
        <v>1666.4364546243698</v>
      </c>
      <c r="S26" s="71">
        <f t="shared" ca="1" si="170"/>
        <v>1701.9378703598702</v>
      </c>
      <c r="T26" s="71">
        <f t="shared" ca="1" si="170"/>
        <v>2170.5565580684702</v>
      </c>
      <c r="U26" s="71">
        <f t="shared" ca="1" si="170"/>
        <v>1561.35226404729</v>
      </c>
      <c r="V26" s="71">
        <f t="shared" ca="1" si="170"/>
        <v>1658.104272351248</v>
      </c>
      <c r="W26" s="71">
        <f t="shared" ca="1" si="170"/>
        <v>1693.4281810080704</v>
      </c>
      <c r="X26" s="71">
        <f t="shared" ca="1" si="170"/>
        <v>2159.7037752781275</v>
      </c>
      <c r="Y26" s="71">
        <f t="shared" ca="1" si="170"/>
        <v>1553.5455027270539</v>
      </c>
      <c r="Z26" s="71">
        <f t="shared" ca="1" si="170"/>
        <v>1649.772090078126</v>
      </c>
      <c r="AA26" s="71">
        <f t="shared" ca="1" si="170"/>
        <v>1684.9184916562708</v>
      </c>
      <c r="AB26" s="71">
        <f t="shared" ca="1" si="170"/>
        <v>2148.8509924877853</v>
      </c>
      <c r="AC26" s="71">
        <f t="shared" ca="1" si="170"/>
        <v>1545.7387414068171</v>
      </c>
      <c r="AD26" s="71">
        <f t="shared" ca="1" si="170"/>
        <v>1641.4399078050044</v>
      </c>
      <c r="AE26" s="71">
        <f t="shared" ca="1" si="170"/>
        <v>1676.4088023044717</v>
      </c>
      <c r="AF26" s="71">
        <f t="shared" ca="1" si="170"/>
        <v>2137.9982096974431</v>
      </c>
      <c r="AG26" s="71">
        <f t="shared" ca="1" si="170"/>
        <v>1537.9319800865806</v>
      </c>
      <c r="AH26" s="71">
        <f t="shared" ca="1" si="170"/>
        <v>1633.107725531883</v>
      </c>
      <c r="AI26" s="71">
        <f t="shared" ca="1" si="170"/>
        <v>1667.8991129526723</v>
      </c>
      <c r="AJ26" s="71">
        <f t="shared" ca="1" si="170"/>
        <v>2127.1454269071005</v>
      </c>
      <c r="AK26" s="71">
        <f t="shared" ca="1" si="170"/>
        <v>1530.1252187663447</v>
      </c>
      <c r="AL26" s="71">
        <f t="shared" ca="1" si="170"/>
        <v>1624.775543258761</v>
      </c>
      <c r="AM26" s="71">
        <f t="shared" ca="1" si="170"/>
        <v>1659.3894236008734</v>
      </c>
      <c r="AN26" s="71">
        <f t="shared" ref="AN26:BS26" ca="1" si="171">IF(AN$4&gt;=운영종료분기,0,IFERROR(((AN$73*$E$19+AN$78*$E$20)/AN$8),))</f>
        <v>2116.2926441167588</v>
      </c>
      <c r="AO26" s="71">
        <f t="shared" ca="1" si="171"/>
        <v>1522.3184574461081</v>
      </c>
      <c r="AP26" s="71">
        <f t="shared" ca="1" si="171"/>
        <v>1616.4433609856389</v>
      </c>
      <c r="AQ26" s="71">
        <f t="shared" ca="1" si="171"/>
        <v>1650.8797342490736</v>
      </c>
      <c r="AR26" s="71">
        <f t="shared" ca="1" si="171"/>
        <v>2105.4398613264161</v>
      </c>
      <c r="AS26" s="71">
        <f t="shared" ca="1" si="171"/>
        <v>1514.5116961258716</v>
      </c>
      <c r="AT26" s="71">
        <f t="shared" ca="1" si="171"/>
        <v>1608.1111787125167</v>
      </c>
      <c r="AU26" s="71">
        <f t="shared" ca="1" si="171"/>
        <v>1642.3700448972747</v>
      </c>
      <c r="AV26" s="71">
        <f t="shared" ca="1" si="171"/>
        <v>2094.5870785360739</v>
      </c>
      <c r="AW26" s="71">
        <f t="shared" ca="1" si="171"/>
        <v>1506.7049348056353</v>
      </c>
      <c r="AX26" s="71">
        <f t="shared" ca="1" si="171"/>
        <v>1599.7789964393949</v>
      </c>
      <c r="AY26" s="71">
        <f t="shared" ca="1" si="171"/>
        <v>1633.8603555454749</v>
      </c>
      <c r="AZ26" s="71">
        <f t="shared" ca="1" si="171"/>
        <v>2083.7342957457313</v>
      </c>
      <c r="BA26" s="71">
        <f t="shared" ca="1" si="171"/>
        <v>1498.898173485398</v>
      </c>
      <c r="BB26" s="71">
        <f t="shared" ca="1" si="171"/>
        <v>1591.4468141662735</v>
      </c>
      <c r="BC26" s="71">
        <f t="shared" ca="1" si="171"/>
        <v>1625.350666193676</v>
      </c>
      <c r="BD26" s="71">
        <f t="shared" ca="1" si="171"/>
        <v>2072.8815129553891</v>
      </c>
      <c r="BE26" s="71">
        <f t="shared" ca="1" si="171"/>
        <v>1491.0914121651622</v>
      </c>
      <c r="BF26" s="71">
        <f t="shared" ca="1" si="171"/>
        <v>1583.1146318931515</v>
      </c>
      <c r="BG26" s="71">
        <f t="shared" ca="1" si="171"/>
        <v>1616.8409768418762</v>
      </c>
      <c r="BH26" s="71">
        <f t="shared" ca="1" si="171"/>
        <v>2062.0287301650465</v>
      </c>
      <c r="BI26" s="71">
        <f t="shared" ca="1" si="171"/>
        <v>1483.2846508449256</v>
      </c>
      <c r="BJ26" s="71">
        <f t="shared" ca="1" si="171"/>
        <v>1574.7824496200294</v>
      </c>
      <c r="BK26" s="71">
        <f t="shared" ca="1" si="171"/>
        <v>1608.3312874900769</v>
      </c>
      <c r="BL26" s="71">
        <f t="shared" ca="1" si="171"/>
        <v>2051.1759473747043</v>
      </c>
      <c r="BM26" s="71">
        <f t="shared" ca="1" si="171"/>
        <v>1475.4778895246891</v>
      </c>
      <c r="BN26" s="71">
        <f t="shared" ca="1" si="171"/>
        <v>1566.4502673469078</v>
      </c>
      <c r="BO26" s="71">
        <f t="shared" ca="1" si="171"/>
        <v>1599.821598138278</v>
      </c>
      <c r="BP26" s="71">
        <f t="shared" ca="1" si="171"/>
        <v>2040.3231645843618</v>
      </c>
      <c r="BQ26" s="71">
        <f t="shared" ca="1" si="171"/>
        <v>1467.6711282044525</v>
      </c>
      <c r="BR26" s="71">
        <f t="shared" ca="1" si="171"/>
        <v>1558.1180850737862</v>
      </c>
      <c r="BS26" s="71">
        <f t="shared" ca="1" si="171"/>
        <v>1591.3119087864786</v>
      </c>
      <c r="BT26" s="71">
        <f t="shared" ref="BT26:CY26" ca="1" si="172">IF(BT$4&gt;=운영종료분기,0,IFERROR(((BT$73*$E$19+BT$78*$E$20)/BT$8),))</f>
        <v>2029.4703817940201</v>
      </c>
      <c r="BU26" s="71">
        <f t="shared" ca="1" si="172"/>
        <v>1459.8643668842162</v>
      </c>
      <c r="BV26" s="71">
        <f t="shared" ca="1" si="172"/>
        <v>1549.785902800664</v>
      </c>
      <c r="BW26" s="71">
        <f t="shared" ca="1" si="172"/>
        <v>1582.8022194346793</v>
      </c>
      <c r="BX26" s="71">
        <f t="shared" ca="1" si="172"/>
        <v>2018.6175990036772</v>
      </c>
      <c r="BY26" s="71">
        <f t="shared" ca="1" si="172"/>
        <v>1452.0576055639797</v>
      </c>
      <c r="BZ26" s="71">
        <f t="shared" ca="1" si="172"/>
        <v>1541.4537205275421</v>
      </c>
      <c r="CA26" s="71">
        <f t="shared" ca="1" si="172"/>
        <v>1574.2925300828799</v>
      </c>
      <c r="CB26" s="71">
        <f t="shared" ca="1" si="172"/>
        <v>2007.7648162133348</v>
      </c>
      <c r="CC26" s="71">
        <f t="shared" ca="1" si="172"/>
        <v>1444.2508442437431</v>
      </c>
      <c r="CD26" s="71">
        <f t="shared" ca="1" si="172"/>
        <v>1533.1215382544203</v>
      </c>
      <c r="CE26" s="71">
        <f t="shared" ca="1" si="172"/>
        <v>1565.7828407310801</v>
      </c>
      <c r="CF26" s="71">
        <f t="shared" ca="1" si="172"/>
        <v>1996.9120334229926</v>
      </c>
      <c r="CG26" s="71">
        <f t="shared" ca="1" si="172"/>
        <v>1436.444082923507</v>
      </c>
      <c r="CH26" s="71">
        <f t="shared" ca="1" si="172"/>
        <v>1524.7893559812983</v>
      </c>
      <c r="CI26" s="71">
        <f t="shared" ca="1" si="172"/>
        <v>1557.2731513792812</v>
      </c>
      <c r="CJ26" s="71">
        <f t="shared" ca="1" si="172"/>
        <v>1986.0592506326502</v>
      </c>
      <c r="CK26" s="71">
        <f t="shared" ca="1" si="172"/>
        <v>1428.63732160327</v>
      </c>
      <c r="CL26" s="71">
        <f t="shared" ca="1" si="172"/>
        <v>1516.4571737081767</v>
      </c>
      <c r="CM26" s="71">
        <f t="shared" ca="1" si="172"/>
        <v>1548.7634620274814</v>
      </c>
      <c r="CN26" s="71">
        <f t="shared" ca="1" si="172"/>
        <v>1975.2064678423078</v>
      </c>
      <c r="CO26" s="71">
        <f t="shared" ca="1" si="172"/>
        <v>1420.8305602830339</v>
      </c>
      <c r="CP26" s="71">
        <f t="shared" ca="1" si="172"/>
        <v>1508.1249914350553</v>
      </c>
      <c r="CQ26" s="71">
        <f t="shared" ca="1" si="172"/>
        <v>1540.2537726756825</v>
      </c>
      <c r="CR26" s="71">
        <f t="shared" ca="1" si="172"/>
        <v>1964.3536850519656</v>
      </c>
      <c r="CS26" s="71">
        <f t="shared" ca="1" si="172"/>
        <v>0</v>
      </c>
      <c r="CT26" s="71">
        <f t="shared" ca="1" si="172"/>
        <v>0</v>
      </c>
      <c r="CU26" s="71">
        <f t="shared" ca="1" si="172"/>
        <v>0</v>
      </c>
      <c r="CV26" s="71">
        <f t="shared" ca="1" si="172"/>
        <v>0</v>
      </c>
      <c r="CW26" s="71">
        <f t="shared" ca="1" si="172"/>
        <v>0</v>
      </c>
      <c r="CX26" s="71">
        <f t="shared" ca="1" si="172"/>
        <v>0</v>
      </c>
      <c r="CY26" s="71">
        <f t="shared" ca="1" si="172"/>
        <v>0</v>
      </c>
      <c r="CZ26" s="71">
        <f t="shared" ref="CZ26:EE26" ca="1" si="173">IF(CZ$4&gt;=운영종료분기,0,IFERROR(((CZ$73*$E$19+CZ$78*$E$20)/CZ$8),))</f>
        <v>0</v>
      </c>
      <c r="DA26" s="71">
        <f t="shared" ca="1" si="173"/>
        <v>0</v>
      </c>
      <c r="DB26" s="71">
        <f t="shared" ca="1" si="173"/>
        <v>0</v>
      </c>
      <c r="DC26" s="71">
        <f t="shared" ca="1" si="173"/>
        <v>0</v>
      </c>
      <c r="DD26" s="71">
        <f t="shared" ca="1" si="173"/>
        <v>0</v>
      </c>
      <c r="DE26" s="71">
        <f t="shared" ca="1" si="173"/>
        <v>0</v>
      </c>
      <c r="DF26" s="71">
        <f t="shared" ca="1" si="173"/>
        <v>0</v>
      </c>
      <c r="DG26" s="71">
        <f t="shared" ca="1" si="173"/>
        <v>0</v>
      </c>
      <c r="DH26" s="71">
        <f t="shared" ca="1" si="173"/>
        <v>0</v>
      </c>
      <c r="DI26" s="71">
        <f t="shared" ca="1" si="173"/>
        <v>0</v>
      </c>
      <c r="DJ26" s="71">
        <f t="shared" ca="1" si="173"/>
        <v>0</v>
      </c>
      <c r="DK26" s="71">
        <f t="shared" ca="1" si="173"/>
        <v>0</v>
      </c>
      <c r="DL26" s="71">
        <f t="shared" ca="1" si="173"/>
        <v>0</v>
      </c>
      <c r="DM26" s="71">
        <f t="shared" ca="1" si="173"/>
        <v>0</v>
      </c>
      <c r="DN26" s="71">
        <f t="shared" ca="1" si="173"/>
        <v>0</v>
      </c>
      <c r="DO26" s="71">
        <f t="shared" ca="1" si="173"/>
        <v>0</v>
      </c>
      <c r="DP26" s="71">
        <f t="shared" ca="1" si="173"/>
        <v>0</v>
      </c>
      <c r="DQ26" s="71">
        <f t="shared" ca="1" si="173"/>
        <v>0</v>
      </c>
      <c r="DR26" s="71">
        <f t="shared" ca="1" si="173"/>
        <v>0</v>
      </c>
      <c r="DS26" s="71">
        <f t="shared" ca="1" si="173"/>
        <v>0</v>
      </c>
      <c r="DT26" s="71">
        <f t="shared" ca="1" si="173"/>
        <v>0</v>
      </c>
      <c r="DU26" s="71">
        <f t="shared" ca="1" si="173"/>
        <v>0</v>
      </c>
      <c r="DV26" s="71">
        <f t="shared" ca="1" si="173"/>
        <v>0</v>
      </c>
      <c r="DW26" s="71">
        <f t="shared" ca="1" si="173"/>
        <v>0</v>
      </c>
      <c r="DX26" s="71">
        <f t="shared" ca="1" si="173"/>
        <v>0</v>
      </c>
      <c r="DY26" s="71">
        <f t="shared" ca="1" si="173"/>
        <v>0</v>
      </c>
      <c r="DZ26" s="71">
        <f t="shared" ca="1" si="173"/>
        <v>0</v>
      </c>
      <c r="EA26" s="71">
        <f t="shared" ca="1" si="173"/>
        <v>0</v>
      </c>
      <c r="EB26" s="71">
        <f t="shared" ca="1" si="173"/>
        <v>0</v>
      </c>
      <c r="EC26" s="71">
        <f t="shared" ca="1" si="173"/>
        <v>0</v>
      </c>
      <c r="ED26" s="71">
        <f t="shared" ca="1" si="173"/>
        <v>0</v>
      </c>
      <c r="EE26" s="71">
        <f t="shared" ca="1" si="173"/>
        <v>0</v>
      </c>
      <c r="EF26" s="71">
        <f t="shared" ref="EF26:EP26" ca="1" si="174">IF(EF$4&gt;=운영종료분기,0,IFERROR(((EF$73*$E$19+EF$78*$E$20)/EF$8),))</f>
        <v>0</v>
      </c>
      <c r="EG26" s="71">
        <f t="shared" ca="1" si="174"/>
        <v>0</v>
      </c>
      <c r="EH26" s="71">
        <f t="shared" ca="1" si="174"/>
        <v>0</v>
      </c>
      <c r="EI26" s="71">
        <f t="shared" ca="1" si="174"/>
        <v>0</v>
      </c>
      <c r="EJ26" s="71">
        <f t="shared" ca="1" si="174"/>
        <v>0</v>
      </c>
      <c r="EK26" s="71">
        <f t="shared" ca="1" si="174"/>
        <v>0</v>
      </c>
      <c r="EL26" s="71">
        <f t="shared" ca="1" si="174"/>
        <v>0</v>
      </c>
      <c r="EM26" s="71">
        <f t="shared" ca="1" si="174"/>
        <v>0</v>
      </c>
      <c r="EN26" s="71">
        <f t="shared" ca="1" si="174"/>
        <v>0</v>
      </c>
      <c r="EO26" s="71">
        <f t="shared" ca="1" si="174"/>
        <v>0</v>
      </c>
      <c r="EP26" s="71">
        <f t="shared" ca="1" si="174"/>
        <v>0</v>
      </c>
    </row>
    <row r="27" spans="1:146" ht="15" customHeight="1">
      <c r="B27" s="61"/>
      <c r="D27" s="183"/>
      <c r="E27" s="60"/>
      <c r="F27" s="60"/>
      <c r="G27" s="10"/>
      <c r="H27" s="10"/>
      <c r="I27" s="10"/>
      <c r="J27" s="10"/>
      <c r="K27" s="10"/>
      <c r="L27" s="10"/>
      <c r="M27" s="10"/>
      <c r="N27" s="433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</row>
    <row r="28" spans="1:146" s="43" customFormat="1" ht="15" customHeight="1">
      <c r="B28" s="35" t="s">
        <v>1204</v>
      </c>
      <c r="C28" s="1120"/>
      <c r="D28" s="128" t="s">
        <v>93</v>
      </c>
      <c r="E28" s="138"/>
      <c r="F28" s="138"/>
      <c r="G28" s="42"/>
      <c r="H28" s="42"/>
      <c r="I28" s="42"/>
      <c r="J28" s="42"/>
      <c r="K28" s="1121">
        <f ca="1">SUMIF(Assum!$B$297:$B$300,Revenue!K$7,Assum!$F$297:$F$300)</f>
        <v>0</v>
      </c>
      <c r="L28" s="1121">
        <f ca="1">SUMIF(Assum!$B$297:$B$300,Revenue!L$7,Assum!$F$297:$F$300)</f>
        <v>0</v>
      </c>
      <c r="M28" s="1121">
        <f ca="1">SUMIF(Assum!$B$297:$B$300,Revenue!M$7,Assum!$F$297:$F$300)</f>
        <v>0</v>
      </c>
      <c r="N28" s="1121">
        <f ca="1">SUMIF(Assum!$B$297:$B$300,Revenue!N$7,Assum!$F$297:$F$300)</f>
        <v>0</v>
      </c>
      <c r="O28" s="1121">
        <f ca="1">SUMIF(Assum!$B$297:$B$300,Revenue!O$7,Assum!$F$297:$F$300)</f>
        <v>0</v>
      </c>
      <c r="P28" s="1121">
        <f ca="1">SUMIF(Assum!$B$297:$B$300,Revenue!P$7,Assum!$F$297:$F$300)</f>
        <v>0</v>
      </c>
      <c r="Q28" s="1121">
        <f ca="1">SUMIF(Assum!$B$297:$B$300,Revenue!Q$7,Assum!$F$297:$F$300)</f>
        <v>0</v>
      </c>
      <c r="R28" s="1121">
        <f ca="1">SUMIF(Assum!$B$297:$B$300,Revenue!R$7,Assum!$F$297:$F$300)</f>
        <v>0.24</v>
      </c>
      <c r="S28" s="1121">
        <f ca="1">SUMIF(Assum!$B$297:$B$300,Revenue!S$7,Assum!$F$297:$F$300)</f>
        <v>0.2</v>
      </c>
      <c r="T28" s="1121">
        <f ca="1">SUMIF(Assum!$B$297:$B$300,Revenue!T$7,Assum!$F$297:$F$300)</f>
        <v>0.3</v>
      </c>
      <c r="U28" s="1121">
        <f ca="1">SUMIF(Assum!$B$297:$B$300,Revenue!U$7,Assum!$F$297:$F$300)</f>
        <v>0.26</v>
      </c>
      <c r="V28" s="1121">
        <f ca="1">SUMIF(Assum!$B$297:$B$300,Revenue!V$7,Assum!$F$297:$F$300)</f>
        <v>0.24</v>
      </c>
      <c r="W28" s="1121">
        <f ca="1">SUMIF(Assum!$B$297:$B$300,Revenue!W$7,Assum!$F$297:$F$300)</f>
        <v>0.2</v>
      </c>
      <c r="X28" s="1121">
        <f ca="1">SUMIF(Assum!$B$297:$B$300,Revenue!X$7,Assum!$F$297:$F$300)</f>
        <v>0.3</v>
      </c>
      <c r="Y28" s="1121">
        <f ca="1">SUMIF(Assum!$B$297:$B$300,Revenue!Y$7,Assum!$F$297:$F$300)</f>
        <v>0.26</v>
      </c>
      <c r="Z28" s="1121">
        <f ca="1">SUMIF(Assum!$B$297:$B$300,Revenue!Z$7,Assum!$F$297:$F$300)</f>
        <v>0.24</v>
      </c>
      <c r="AA28" s="1121">
        <f ca="1">SUMIF(Assum!$B$297:$B$300,Revenue!AA$7,Assum!$F$297:$F$300)</f>
        <v>0.2</v>
      </c>
      <c r="AB28" s="1121">
        <f ca="1">SUMIF(Assum!$B$297:$B$300,Revenue!AB$7,Assum!$F$297:$F$300)</f>
        <v>0.3</v>
      </c>
      <c r="AC28" s="1121">
        <f ca="1">SUMIF(Assum!$B$297:$B$300,Revenue!AC$7,Assum!$F$297:$F$300)</f>
        <v>0.26</v>
      </c>
      <c r="AD28" s="1121">
        <f ca="1">SUMIF(Assum!$B$297:$B$300,Revenue!AD$7,Assum!$F$297:$F$300)</f>
        <v>0.24</v>
      </c>
      <c r="AE28" s="1121">
        <f ca="1">SUMIF(Assum!$B$297:$B$300,Revenue!AE$7,Assum!$F$297:$F$300)</f>
        <v>0.2</v>
      </c>
      <c r="AF28" s="1121">
        <f ca="1">SUMIF(Assum!$B$297:$B$300,Revenue!AF$7,Assum!$F$297:$F$300)</f>
        <v>0.3</v>
      </c>
      <c r="AG28" s="1121">
        <f ca="1">SUMIF(Assum!$B$297:$B$300,Revenue!AG$7,Assum!$F$297:$F$300)</f>
        <v>0.26</v>
      </c>
      <c r="AH28" s="1121">
        <f ca="1">SUMIF(Assum!$B$297:$B$300,Revenue!AH$7,Assum!$F$297:$F$300)</f>
        <v>0.24</v>
      </c>
      <c r="AI28" s="1121">
        <f ca="1">SUMIF(Assum!$B$297:$B$300,Revenue!AI$7,Assum!$F$297:$F$300)</f>
        <v>0.2</v>
      </c>
      <c r="AJ28" s="1121">
        <f ca="1">SUMIF(Assum!$B$297:$B$300,Revenue!AJ$7,Assum!$F$297:$F$300)</f>
        <v>0.3</v>
      </c>
      <c r="AK28" s="1121">
        <f ca="1">SUMIF(Assum!$B$297:$B$300,Revenue!AK$7,Assum!$F$297:$F$300)</f>
        <v>0.26</v>
      </c>
      <c r="AL28" s="1121">
        <f ca="1">SUMIF(Assum!$B$297:$B$300,Revenue!AL$7,Assum!$F$297:$F$300)</f>
        <v>0.24</v>
      </c>
      <c r="AM28" s="1121">
        <f ca="1">SUMIF(Assum!$B$297:$B$300,Revenue!AM$7,Assum!$F$297:$F$300)</f>
        <v>0.2</v>
      </c>
      <c r="AN28" s="1121">
        <f ca="1">SUMIF(Assum!$B$297:$B$300,Revenue!AN$7,Assum!$F$297:$F$300)</f>
        <v>0.3</v>
      </c>
      <c r="AO28" s="1121">
        <f ca="1">SUMIF(Assum!$B$297:$B$300,Revenue!AO$7,Assum!$F$297:$F$300)</f>
        <v>0.26</v>
      </c>
      <c r="AP28" s="1121">
        <f ca="1">SUMIF(Assum!$B$297:$B$300,Revenue!AP$7,Assum!$F$297:$F$300)</f>
        <v>0.24</v>
      </c>
      <c r="AQ28" s="1121">
        <f ca="1">SUMIF(Assum!$B$297:$B$300,Revenue!AQ$7,Assum!$F$297:$F$300)</f>
        <v>0.2</v>
      </c>
      <c r="AR28" s="1121">
        <f ca="1">SUMIF(Assum!$B$297:$B$300,Revenue!AR$7,Assum!$F$297:$F$300)</f>
        <v>0.3</v>
      </c>
      <c r="AS28" s="1121">
        <f ca="1">SUMIF(Assum!$B$297:$B$300,Revenue!AS$7,Assum!$F$297:$F$300)</f>
        <v>0.26</v>
      </c>
      <c r="AT28" s="1121">
        <f ca="1">SUMIF(Assum!$B$297:$B$300,Revenue!AT$7,Assum!$F$297:$F$300)</f>
        <v>0.24</v>
      </c>
      <c r="AU28" s="1121">
        <f ca="1">SUMIF(Assum!$B$297:$B$300,Revenue!AU$7,Assum!$F$297:$F$300)</f>
        <v>0.2</v>
      </c>
      <c r="AV28" s="1121">
        <f ca="1">SUMIF(Assum!$B$297:$B$300,Revenue!AV$7,Assum!$F$297:$F$300)</f>
        <v>0.3</v>
      </c>
      <c r="AW28" s="1121">
        <f ca="1">SUMIF(Assum!$B$297:$B$300,Revenue!AW$7,Assum!$F$297:$F$300)</f>
        <v>0.26</v>
      </c>
      <c r="AX28" s="1121">
        <f ca="1">SUMIF(Assum!$B$297:$B$300,Revenue!AX$7,Assum!$F$297:$F$300)</f>
        <v>0.24</v>
      </c>
      <c r="AY28" s="1121">
        <f ca="1">SUMIF(Assum!$B$297:$B$300,Revenue!AY$7,Assum!$F$297:$F$300)</f>
        <v>0.2</v>
      </c>
      <c r="AZ28" s="1121">
        <f ca="1">SUMIF(Assum!$B$297:$B$300,Revenue!AZ$7,Assum!$F$297:$F$300)</f>
        <v>0.3</v>
      </c>
      <c r="BA28" s="1121">
        <f ca="1">SUMIF(Assum!$B$297:$B$300,Revenue!BA$7,Assum!$F$297:$F$300)</f>
        <v>0.26</v>
      </c>
      <c r="BB28" s="1121">
        <f ca="1">SUMIF(Assum!$B$297:$B$300,Revenue!BB$7,Assum!$F$297:$F$300)</f>
        <v>0.24</v>
      </c>
      <c r="BC28" s="1121">
        <f ca="1">SUMIF(Assum!$B$297:$B$300,Revenue!BC$7,Assum!$F$297:$F$300)</f>
        <v>0.2</v>
      </c>
      <c r="BD28" s="1121">
        <f ca="1">SUMIF(Assum!$B$297:$B$300,Revenue!BD$7,Assum!$F$297:$F$300)</f>
        <v>0.3</v>
      </c>
      <c r="BE28" s="1121">
        <f ca="1">SUMIF(Assum!$B$297:$B$300,Revenue!BE$7,Assum!$F$297:$F$300)</f>
        <v>0.26</v>
      </c>
      <c r="BF28" s="1121">
        <f ca="1">SUMIF(Assum!$B$297:$B$300,Revenue!BF$7,Assum!$F$297:$F$300)</f>
        <v>0.24</v>
      </c>
      <c r="BG28" s="1121">
        <f ca="1">SUMIF(Assum!$B$297:$B$300,Revenue!BG$7,Assum!$F$297:$F$300)</f>
        <v>0.2</v>
      </c>
      <c r="BH28" s="1121">
        <f ca="1">SUMIF(Assum!$B$297:$B$300,Revenue!BH$7,Assum!$F$297:$F$300)</f>
        <v>0.3</v>
      </c>
      <c r="BI28" s="1121">
        <f ca="1">SUMIF(Assum!$B$297:$B$300,Revenue!BI$7,Assum!$F$297:$F$300)</f>
        <v>0.26</v>
      </c>
      <c r="BJ28" s="1121">
        <f ca="1">SUMIF(Assum!$B$297:$B$300,Revenue!BJ$7,Assum!$F$297:$F$300)</f>
        <v>0.24</v>
      </c>
      <c r="BK28" s="1121">
        <f ca="1">SUMIF(Assum!$B$297:$B$300,Revenue!BK$7,Assum!$F$297:$F$300)</f>
        <v>0.2</v>
      </c>
      <c r="BL28" s="1121">
        <f ca="1">SUMIF(Assum!$B$297:$B$300,Revenue!BL$7,Assum!$F$297:$F$300)</f>
        <v>0.3</v>
      </c>
      <c r="BM28" s="1121">
        <f ca="1">SUMIF(Assum!$B$297:$B$300,Revenue!BM$7,Assum!$F$297:$F$300)</f>
        <v>0.26</v>
      </c>
      <c r="BN28" s="1121">
        <f ca="1">SUMIF(Assum!$B$297:$B$300,Revenue!BN$7,Assum!$F$297:$F$300)</f>
        <v>0.24</v>
      </c>
      <c r="BO28" s="1121">
        <f ca="1">SUMIF(Assum!$B$297:$B$300,Revenue!BO$7,Assum!$F$297:$F$300)</f>
        <v>0.2</v>
      </c>
      <c r="BP28" s="1121">
        <f ca="1">SUMIF(Assum!$B$297:$B$300,Revenue!BP$7,Assum!$F$297:$F$300)</f>
        <v>0.3</v>
      </c>
      <c r="BQ28" s="1121">
        <f ca="1">SUMIF(Assum!$B$297:$B$300,Revenue!BQ$7,Assum!$F$297:$F$300)</f>
        <v>0.26</v>
      </c>
      <c r="BR28" s="1121">
        <f ca="1">SUMIF(Assum!$B$297:$B$300,Revenue!BR$7,Assum!$F$297:$F$300)</f>
        <v>0.24</v>
      </c>
      <c r="BS28" s="1121">
        <f ca="1">SUMIF(Assum!$B$297:$B$300,Revenue!BS$7,Assum!$F$297:$F$300)</f>
        <v>0.2</v>
      </c>
      <c r="BT28" s="1121">
        <f ca="1">SUMIF(Assum!$B$297:$B$300,Revenue!BT$7,Assum!$F$297:$F$300)</f>
        <v>0.3</v>
      </c>
      <c r="BU28" s="1121">
        <f ca="1">SUMIF(Assum!$B$297:$B$300,Revenue!BU$7,Assum!$F$297:$F$300)</f>
        <v>0.26</v>
      </c>
      <c r="BV28" s="1121">
        <f ca="1">SUMIF(Assum!$B$297:$B$300,Revenue!BV$7,Assum!$F$297:$F$300)</f>
        <v>0.24</v>
      </c>
      <c r="BW28" s="1121">
        <f ca="1">SUMIF(Assum!$B$297:$B$300,Revenue!BW$7,Assum!$F$297:$F$300)</f>
        <v>0.2</v>
      </c>
      <c r="BX28" s="1121">
        <f ca="1">SUMIF(Assum!$B$297:$B$300,Revenue!BX$7,Assum!$F$297:$F$300)</f>
        <v>0.3</v>
      </c>
      <c r="BY28" s="1121">
        <f ca="1">SUMIF(Assum!$B$297:$B$300,Revenue!BY$7,Assum!$F$297:$F$300)</f>
        <v>0.26</v>
      </c>
      <c r="BZ28" s="1121">
        <f ca="1">SUMIF(Assum!$B$297:$B$300,Revenue!BZ$7,Assum!$F$297:$F$300)</f>
        <v>0.24</v>
      </c>
      <c r="CA28" s="1121">
        <f ca="1">SUMIF(Assum!$B$297:$B$300,Revenue!CA$7,Assum!$F$297:$F$300)</f>
        <v>0.2</v>
      </c>
      <c r="CB28" s="1121">
        <f ca="1">SUMIF(Assum!$B$297:$B$300,Revenue!CB$7,Assum!$F$297:$F$300)</f>
        <v>0.3</v>
      </c>
      <c r="CC28" s="1121">
        <f ca="1">SUMIF(Assum!$B$297:$B$300,Revenue!CC$7,Assum!$F$297:$F$300)</f>
        <v>0.26</v>
      </c>
      <c r="CD28" s="1121">
        <f ca="1">SUMIF(Assum!$B$297:$B$300,Revenue!CD$7,Assum!$F$297:$F$300)</f>
        <v>0.24</v>
      </c>
      <c r="CE28" s="1121">
        <f ca="1">SUMIF(Assum!$B$297:$B$300,Revenue!CE$7,Assum!$F$297:$F$300)</f>
        <v>0.2</v>
      </c>
      <c r="CF28" s="1121">
        <f ca="1">SUMIF(Assum!$B$297:$B$300,Revenue!CF$7,Assum!$F$297:$F$300)</f>
        <v>0.3</v>
      </c>
      <c r="CG28" s="1121">
        <f ca="1">SUMIF(Assum!$B$297:$B$300,Revenue!CG$7,Assum!$F$297:$F$300)</f>
        <v>0.26</v>
      </c>
      <c r="CH28" s="1121">
        <f ca="1">SUMIF(Assum!$B$297:$B$300,Revenue!CH$7,Assum!$F$297:$F$300)</f>
        <v>0.24</v>
      </c>
      <c r="CI28" s="1121">
        <f ca="1">SUMIF(Assum!$B$297:$B$300,Revenue!CI$7,Assum!$F$297:$F$300)</f>
        <v>0.2</v>
      </c>
      <c r="CJ28" s="1121">
        <f ca="1">SUMIF(Assum!$B$297:$B$300,Revenue!CJ$7,Assum!$F$297:$F$300)</f>
        <v>0.3</v>
      </c>
      <c r="CK28" s="1121">
        <f ca="1">SUMIF(Assum!$B$297:$B$300,Revenue!CK$7,Assum!$F$297:$F$300)</f>
        <v>0.26</v>
      </c>
      <c r="CL28" s="1121">
        <f ca="1">SUMIF(Assum!$B$297:$B$300,Revenue!CL$7,Assum!$F$297:$F$300)</f>
        <v>0.24</v>
      </c>
      <c r="CM28" s="1121">
        <f ca="1">SUMIF(Assum!$B$297:$B$300,Revenue!CM$7,Assum!$F$297:$F$300)</f>
        <v>0.2</v>
      </c>
      <c r="CN28" s="1121">
        <f ca="1">SUMIF(Assum!$B$297:$B$300,Revenue!CN$7,Assum!$F$297:$F$300)</f>
        <v>0.3</v>
      </c>
      <c r="CO28" s="1121">
        <f ca="1">SUMIF(Assum!$B$297:$B$300,Revenue!CO$7,Assum!$F$297:$F$300)</f>
        <v>0.26</v>
      </c>
      <c r="CP28" s="1121">
        <f ca="1">SUMIF(Assum!$B$297:$B$300,Revenue!CP$7,Assum!$F$297:$F$300)</f>
        <v>0.24</v>
      </c>
      <c r="CQ28" s="1121">
        <f ca="1">SUMIF(Assum!$B$297:$B$300,Revenue!CQ$7,Assum!$F$297:$F$300)</f>
        <v>0.2</v>
      </c>
      <c r="CR28" s="1121">
        <f ca="1">SUMIF(Assum!$B$297:$B$300,Revenue!CR$7,Assum!$F$297:$F$300)</f>
        <v>0.3</v>
      </c>
      <c r="CS28" s="1121">
        <f ca="1">SUMIF(Assum!$B$297:$B$300,Revenue!CS$7,Assum!$F$297:$F$300)</f>
        <v>0.26</v>
      </c>
      <c r="CT28" s="1121">
        <f ca="1">SUMIF(Assum!$B$297:$B$300,Revenue!CT$7,Assum!$F$297:$F$300)</f>
        <v>0</v>
      </c>
      <c r="CU28" s="1121">
        <f ca="1">SUMIF(Assum!$B$297:$B$300,Revenue!CU$7,Assum!$F$297:$F$300)</f>
        <v>0</v>
      </c>
      <c r="CV28" s="1121">
        <f ca="1">SUMIF(Assum!$B$297:$B$300,Revenue!CV$7,Assum!$F$297:$F$300)</f>
        <v>0</v>
      </c>
      <c r="CW28" s="1121">
        <f ca="1">SUMIF(Assum!$B$297:$B$300,Revenue!CW$7,Assum!$F$297:$F$300)</f>
        <v>0</v>
      </c>
      <c r="CX28" s="1121">
        <f ca="1">SUMIF(Assum!$B$297:$B$300,Revenue!CX$7,Assum!$F$297:$F$300)</f>
        <v>0</v>
      </c>
      <c r="CY28" s="1121">
        <f ca="1">SUMIF(Assum!$B$297:$B$300,Revenue!CY$7,Assum!$F$297:$F$300)</f>
        <v>0</v>
      </c>
      <c r="CZ28" s="1121">
        <f ca="1">SUMIF(Assum!$B$297:$B$300,Revenue!CZ$7,Assum!$F$297:$F$300)</f>
        <v>0</v>
      </c>
      <c r="DA28" s="1121">
        <f ca="1">SUMIF(Assum!$B$297:$B$300,Revenue!DA$7,Assum!$F$297:$F$300)</f>
        <v>0</v>
      </c>
      <c r="DB28" s="1121">
        <f ca="1">SUMIF(Assum!$B$297:$B$300,Revenue!DB$7,Assum!$F$297:$F$300)</f>
        <v>0</v>
      </c>
      <c r="DC28" s="1121">
        <f ca="1">SUMIF(Assum!$B$297:$B$300,Revenue!DC$7,Assum!$F$297:$F$300)</f>
        <v>0</v>
      </c>
      <c r="DD28" s="1121">
        <f ca="1">SUMIF(Assum!$B$297:$B$300,Revenue!DD$7,Assum!$F$297:$F$300)</f>
        <v>0</v>
      </c>
      <c r="DE28" s="1121">
        <f ca="1">SUMIF(Assum!$B$297:$B$300,Revenue!DE$7,Assum!$F$297:$F$300)</f>
        <v>0</v>
      </c>
      <c r="DF28" s="1121">
        <f ca="1">SUMIF(Assum!$B$297:$B$300,Revenue!DF$7,Assum!$F$297:$F$300)</f>
        <v>0</v>
      </c>
      <c r="DG28" s="1121">
        <f ca="1">SUMIF(Assum!$B$297:$B$300,Revenue!DG$7,Assum!$F$297:$F$300)</f>
        <v>0</v>
      </c>
      <c r="DH28" s="1121">
        <f ca="1">SUMIF(Assum!$B$297:$B$300,Revenue!DH$7,Assum!$F$297:$F$300)</f>
        <v>0</v>
      </c>
      <c r="DI28" s="1121">
        <f ca="1">SUMIF(Assum!$B$297:$B$300,Revenue!DI$7,Assum!$F$297:$F$300)</f>
        <v>0</v>
      </c>
      <c r="DJ28" s="1121">
        <f ca="1">SUMIF(Assum!$B$297:$B$300,Revenue!DJ$7,Assum!$F$297:$F$300)</f>
        <v>0</v>
      </c>
      <c r="DK28" s="1121">
        <f ca="1">SUMIF(Assum!$B$297:$B$300,Revenue!DK$7,Assum!$F$297:$F$300)</f>
        <v>0</v>
      </c>
      <c r="DL28" s="1121">
        <f ca="1">SUMIF(Assum!$B$297:$B$300,Revenue!DL$7,Assum!$F$297:$F$300)</f>
        <v>0</v>
      </c>
      <c r="DM28" s="1121">
        <f ca="1">SUMIF(Assum!$B$297:$B$300,Revenue!DM$7,Assum!$F$297:$F$300)</f>
        <v>0</v>
      </c>
      <c r="DN28" s="1121">
        <f ca="1">SUMIF(Assum!$B$297:$B$300,Revenue!DN$7,Assum!$F$297:$F$300)</f>
        <v>0</v>
      </c>
      <c r="DO28" s="1121">
        <f ca="1">SUMIF(Assum!$B$297:$B$300,Revenue!DO$7,Assum!$F$297:$F$300)</f>
        <v>0</v>
      </c>
      <c r="DP28" s="1121">
        <f ca="1">SUMIF(Assum!$B$297:$B$300,Revenue!DP$7,Assum!$F$297:$F$300)</f>
        <v>0</v>
      </c>
      <c r="DQ28" s="1121">
        <f ca="1">SUMIF(Assum!$B$297:$B$300,Revenue!DQ$7,Assum!$F$297:$F$300)</f>
        <v>0</v>
      </c>
      <c r="DR28" s="1121">
        <f ca="1">SUMIF(Assum!$B$297:$B$300,Revenue!DR$7,Assum!$F$297:$F$300)</f>
        <v>0</v>
      </c>
      <c r="DS28" s="1121">
        <f ca="1">SUMIF(Assum!$B$297:$B$300,Revenue!DS$7,Assum!$F$297:$F$300)</f>
        <v>0</v>
      </c>
      <c r="DT28" s="1121">
        <f ca="1">SUMIF(Assum!$B$297:$B$300,Revenue!DT$7,Assum!$F$297:$F$300)</f>
        <v>0</v>
      </c>
      <c r="DU28" s="1121">
        <f ca="1">SUMIF(Assum!$B$297:$B$300,Revenue!DU$7,Assum!$F$297:$F$300)</f>
        <v>0</v>
      </c>
      <c r="DV28" s="1121">
        <f ca="1">SUMIF(Assum!$B$297:$B$300,Revenue!DV$7,Assum!$F$297:$F$300)</f>
        <v>0</v>
      </c>
      <c r="DW28" s="1121">
        <f ca="1">SUMIF(Assum!$B$297:$B$300,Revenue!DW$7,Assum!$F$297:$F$300)</f>
        <v>0</v>
      </c>
      <c r="DX28" s="1121">
        <f ca="1">SUMIF(Assum!$B$297:$B$300,Revenue!DX$7,Assum!$F$297:$F$300)</f>
        <v>0</v>
      </c>
      <c r="DY28" s="1121">
        <f ca="1">SUMIF(Assum!$B$297:$B$300,Revenue!DY$7,Assum!$F$297:$F$300)</f>
        <v>0</v>
      </c>
      <c r="DZ28" s="1121">
        <f ca="1">SUMIF(Assum!$B$297:$B$300,Revenue!DZ$7,Assum!$F$297:$F$300)</f>
        <v>0</v>
      </c>
      <c r="EA28" s="1121">
        <f ca="1">SUMIF(Assum!$B$297:$B$300,Revenue!EA$7,Assum!$F$297:$F$300)</f>
        <v>0</v>
      </c>
      <c r="EB28" s="1121">
        <f ca="1">SUMIF(Assum!$B$297:$B$300,Revenue!EB$7,Assum!$F$297:$F$300)</f>
        <v>0</v>
      </c>
      <c r="EC28" s="1121">
        <f ca="1">SUMIF(Assum!$B$297:$B$300,Revenue!EC$7,Assum!$F$297:$F$300)</f>
        <v>0</v>
      </c>
      <c r="ED28" s="1121">
        <f ca="1">SUMIF(Assum!$B$297:$B$300,Revenue!ED$7,Assum!$F$297:$F$300)</f>
        <v>0</v>
      </c>
      <c r="EE28" s="1121">
        <f ca="1">SUMIF(Assum!$B$297:$B$300,Revenue!EE$7,Assum!$F$297:$F$300)</f>
        <v>0</v>
      </c>
      <c r="EF28" s="1121">
        <f ca="1">SUMIF(Assum!$B$297:$B$300,Revenue!EF$7,Assum!$F$297:$F$300)</f>
        <v>0</v>
      </c>
      <c r="EG28" s="1121">
        <f ca="1">SUMIF(Assum!$B$297:$B$300,Revenue!EG$7,Assum!$F$297:$F$300)</f>
        <v>0</v>
      </c>
      <c r="EH28" s="1121">
        <f ca="1">SUMIF(Assum!$B$297:$B$300,Revenue!EH$7,Assum!$F$297:$F$300)</f>
        <v>0</v>
      </c>
      <c r="EI28" s="1121">
        <f ca="1">SUMIF(Assum!$B$297:$B$300,Revenue!EI$7,Assum!$F$297:$F$300)</f>
        <v>0</v>
      </c>
      <c r="EJ28" s="1121">
        <f ca="1">SUMIF(Assum!$B$297:$B$300,Revenue!EJ$7,Assum!$F$297:$F$300)</f>
        <v>0</v>
      </c>
      <c r="EK28" s="1121">
        <f ca="1">SUMIF(Assum!$B$297:$B$300,Revenue!EK$7,Assum!$F$297:$F$300)</f>
        <v>0</v>
      </c>
      <c r="EL28" s="1121">
        <f ca="1">SUMIF(Assum!$B$297:$B$300,Revenue!EL$7,Assum!$F$297:$F$300)</f>
        <v>0</v>
      </c>
      <c r="EM28" s="1121">
        <f ca="1">SUMIF(Assum!$B$297:$B$300,Revenue!EM$7,Assum!$F$297:$F$300)</f>
        <v>0</v>
      </c>
      <c r="EN28" s="1121">
        <f ca="1">SUMIF(Assum!$B$297:$B$300,Revenue!EN$7,Assum!$F$297:$F$300)</f>
        <v>0</v>
      </c>
      <c r="EO28" s="1121">
        <f ca="1">SUMIF(Assum!$B$297:$B$300,Revenue!EO$7,Assum!$F$297:$F$300)</f>
        <v>0</v>
      </c>
      <c r="EP28" s="1121">
        <f ca="1">SUMIF(Assum!$B$297:$B$300,Revenue!EP$7,Assum!$F$297:$F$300)</f>
        <v>0</v>
      </c>
    </row>
    <row r="29" spans="1:146" ht="15" customHeight="1">
      <c r="B29" s="61"/>
      <c r="D29" s="183"/>
      <c r="E29" s="60"/>
      <c r="F29" s="60"/>
      <c r="G29" s="10"/>
      <c r="H29" s="10"/>
      <c r="I29" s="10"/>
      <c r="J29" s="10"/>
      <c r="K29" s="10"/>
      <c r="L29" s="10"/>
      <c r="M29" s="10"/>
      <c r="N29" s="433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</row>
    <row r="30" spans="1:146" ht="15" customHeight="1">
      <c r="B30" s="61"/>
      <c r="D30" s="183"/>
      <c r="E30" s="60"/>
      <c r="F30" s="60"/>
      <c r="G30" s="10"/>
      <c r="H30" s="10"/>
      <c r="I30" s="10"/>
      <c r="J30" s="10"/>
      <c r="K30" s="10"/>
      <c r="L30" s="10"/>
      <c r="M30" s="10"/>
      <c r="N30" s="433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</row>
    <row r="31" spans="1:146" s="1" customFormat="1" ht="15" customHeight="1" outlineLevel="2">
      <c r="A31" s="169" t="s">
        <v>280</v>
      </c>
      <c r="B31" s="169"/>
      <c r="C31" s="57"/>
      <c r="D31" s="181"/>
      <c r="G31" s="5"/>
      <c r="H31" s="5"/>
      <c r="I31" s="5"/>
      <c r="J31" s="5"/>
      <c r="K31" s="5"/>
      <c r="L31" s="5"/>
      <c r="M31" s="5"/>
      <c r="N31" s="433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</row>
    <row r="32" spans="1:146" s="1" customFormat="1" ht="15" customHeight="1" outlineLevel="2">
      <c r="A32" s="178"/>
      <c r="B32" s="178"/>
      <c r="C32" s="57"/>
      <c r="D32" s="181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</row>
    <row r="33" spans="2:146" s="35" customFormat="1" ht="15" customHeight="1">
      <c r="B33" s="192" t="s">
        <v>281</v>
      </c>
      <c r="C33" s="190"/>
      <c r="D33" s="195"/>
      <c r="E33" s="175"/>
      <c r="F33" s="175"/>
      <c r="G33" s="126"/>
      <c r="H33" s="126"/>
      <c r="I33" s="126"/>
      <c r="J33" s="126"/>
      <c r="K33" s="177"/>
      <c r="L33" s="177"/>
      <c r="M33" s="177"/>
      <c r="N33" s="177"/>
      <c r="O33" s="177"/>
      <c r="P33" s="177"/>
      <c r="Q33" s="177"/>
      <c r="R33" s="177"/>
      <c r="S33" s="177"/>
      <c r="T33" s="177"/>
      <c r="U33" s="177"/>
      <c r="V33" s="177"/>
      <c r="W33" s="177"/>
      <c r="X33" s="177"/>
      <c r="Y33" s="177"/>
      <c r="Z33" s="177"/>
      <c r="AA33" s="177"/>
      <c r="AB33" s="177"/>
      <c r="AC33" s="177"/>
      <c r="AD33" s="177"/>
      <c r="AE33" s="177"/>
      <c r="AF33" s="177"/>
      <c r="AG33" s="177"/>
      <c r="AH33" s="177"/>
      <c r="AI33" s="177"/>
      <c r="AJ33" s="177"/>
      <c r="AK33" s="177"/>
      <c r="AL33" s="177"/>
      <c r="AM33" s="177"/>
      <c r="AN33" s="177"/>
      <c r="AO33" s="177"/>
      <c r="AP33" s="177"/>
      <c r="AQ33" s="177"/>
      <c r="AR33" s="177"/>
      <c r="AS33" s="177"/>
      <c r="AT33" s="177"/>
      <c r="AU33" s="177"/>
      <c r="AV33" s="177"/>
      <c r="AW33" s="177"/>
      <c r="AX33" s="177"/>
      <c r="AY33" s="177"/>
      <c r="AZ33" s="177"/>
      <c r="BA33" s="177"/>
      <c r="BB33" s="177"/>
      <c r="BC33" s="177"/>
      <c r="BD33" s="177"/>
      <c r="BE33" s="177"/>
      <c r="BF33" s="177"/>
      <c r="BG33" s="177"/>
      <c r="BH33" s="177"/>
      <c r="BI33" s="177"/>
      <c r="BJ33" s="177"/>
      <c r="BK33" s="177"/>
      <c r="BL33" s="177"/>
      <c r="BM33" s="177"/>
      <c r="BN33" s="177"/>
      <c r="BO33" s="177"/>
      <c r="BP33" s="177"/>
      <c r="BQ33" s="177"/>
      <c r="BR33" s="177"/>
      <c r="BS33" s="177"/>
      <c r="BT33" s="177"/>
      <c r="BU33" s="177"/>
      <c r="BV33" s="177"/>
      <c r="BW33" s="177"/>
      <c r="BX33" s="177"/>
      <c r="BY33" s="177"/>
      <c r="BZ33" s="177"/>
      <c r="CA33" s="177"/>
      <c r="CB33" s="177"/>
      <c r="CC33" s="177"/>
      <c r="CD33" s="177"/>
      <c r="CE33" s="177"/>
      <c r="CF33" s="177"/>
      <c r="CG33" s="177"/>
      <c r="CH33" s="177"/>
      <c r="CI33" s="177"/>
      <c r="CJ33" s="177"/>
      <c r="CK33" s="177"/>
      <c r="CL33" s="177"/>
      <c r="CM33" s="177"/>
      <c r="CN33" s="177"/>
      <c r="CO33" s="177"/>
      <c r="CP33" s="177"/>
      <c r="CQ33" s="177"/>
      <c r="CR33" s="177"/>
      <c r="CS33" s="177"/>
      <c r="CT33" s="177"/>
      <c r="CU33" s="177"/>
      <c r="CV33" s="177"/>
      <c r="CW33" s="177"/>
      <c r="CX33" s="177"/>
      <c r="CY33" s="177"/>
      <c r="CZ33" s="177"/>
      <c r="DA33" s="177"/>
      <c r="DB33" s="177"/>
      <c r="DC33" s="177"/>
      <c r="DD33" s="177"/>
      <c r="DE33" s="177"/>
      <c r="DF33" s="177"/>
      <c r="DG33" s="177"/>
      <c r="DH33" s="177"/>
      <c r="DI33" s="177"/>
      <c r="DJ33" s="177"/>
      <c r="DK33" s="177"/>
      <c r="DL33" s="177"/>
      <c r="DM33" s="177"/>
      <c r="DN33" s="177"/>
      <c r="DO33" s="177"/>
      <c r="DP33" s="177"/>
      <c r="DQ33" s="177"/>
      <c r="DR33" s="177"/>
      <c r="DS33" s="177"/>
      <c r="DT33" s="177"/>
      <c r="DU33" s="177"/>
      <c r="DV33" s="177"/>
      <c r="DW33" s="177"/>
      <c r="DX33" s="177"/>
      <c r="DY33" s="177"/>
      <c r="DZ33" s="177"/>
      <c r="EA33" s="177"/>
      <c r="EB33" s="177"/>
      <c r="EC33" s="177"/>
      <c r="ED33" s="177"/>
      <c r="EE33" s="177"/>
      <c r="EF33" s="177"/>
      <c r="EG33" s="177"/>
      <c r="EH33" s="177"/>
      <c r="EI33" s="177"/>
      <c r="EJ33" s="177"/>
      <c r="EK33" s="177"/>
      <c r="EL33" s="177"/>
      <c r="EM33" s="177"/>
      <c r="EN33" s="177"/>
      <c r="EO33" s="177"/>
      <c r="EP33" s="177"/>
    </row>
    <row r="34" spans="2:146" s="43" customFormat="1" ht="15" customHeight="1">
      <c r="B34" s="43" t="s">
        <v>301</v>
      </c>
      <c r="C34" s="191">
        <f ca="1">설비효율감소율</f>
        <v>5.0000000000000001E-3</v>
      </c>
      <c r="D34" s="39" t="s">
        <v>100</v>
      </c>
      <c r="E34" s="138"/>
      <c r="F34" s="138"/>
      <c r="G34" s="196"/>
      <c r="H34" s="196"/>
      <c r="I34" s="196"/>
      <c r="J34" s="196"/>
      <c r="K34" s="189">
        <f t="shared" ref="K34:P34" ca="1" si="175">(1-$C34*(K$9-1))*(K$8&gt;0)</f>
        <v>0</v>
      </c>
      <c r="L34" s="189">
        <f t="shared" ca="1" si="175"/>
        <v>0</v>
      </c>
      <c r="M34" s="189">
        <f t="shared" ca="1" si="175"/>
        <v>0</v>
      </c>
      <c r="N34" s="189">
        <f t="shared" ca="1" si="175"/>
        <v>0</v>
      </c>
      <c r="O34" s="189">
        <f t="shared" ca="1" si="175"/>
        <v>0</v>
      </c>
      <c r="P34" s="189">
        <f t="shared" ca="1" si="175"/>
        <v>0</v>
      </c>
      <c r="Q34" s="189">
        <f ca="1">(1-$C34*(Q$9-1))*(Q$8&gt;0)</f>
        <v>0</v>
      </c>
      <c r="R34" s="189">
        <f t="shared" ref="R34:CC34" ca="1" si="176">(1-$C34*(R$9-1))*(R$8&gt;0)</f>
        <v>1</v>
      </c>
      <c r="S34" s="189">
        <f t="shared" ca="1" si="176"/>
        <v>1</v>
      </c>
      <c r="T34" s="189">
        <f t="shared" ca="1" si="176"/>
        <v>1</v>
      </c>
      <c r="U34" s="189">
        <f t="shared" ca="1" si="176"/>
        <v>1</v>
      </c>
      <c r="V34" s="189">
        <f t="shared" ca="1" si="176"/>
        <v>0.995</v>
      </c>
      <c r="W34" s="189">
        <f t="shared" ca="1" si="176"/>
        <v>0.995</v>
      </c>
      <c r="X34" s="189">
        <f t="shared" ca="1" si="176"/>
        <v>0.995</v>
      </c>
      <c r="Y34" s="189">
        <f t="shared" ca="1" si="176"/>
        <v>0.995</v>
      </c>
      <c r="Z34" s="189">
        <f t="shared" ca="1" si="176"/>
        <v>0.99</v>
      </c>
      <c r="AA34" s="189">
        <f t="shared" ca="1" si="176"/>
        <v>0.99</v>
      </c>
      <c r="AB34" s="189">
        <f t="shared" ca="1" si="176"/>
        <v>0.99</v>
      </c>
      <c r="AC34" s="189">
        <f t="shared" ca="1" si="176"/>
        <v>0.99</v>
      </c>
      <c r="AD34" s="189">
        <f t="shared" ca="1" si="176"/>
        <v>0.98499999999999999</v>
      </c>
      <c r="AE34" s="189">
        <f t="shared" ca="1" si="176"/>
        <v>0.98499999999999999</v>
      </c>
      <c r="AF34" s="189">
        <f t="shared" ca="1" si="176"/>
        <v>0.98499999999999999</v>
      </c>
      <c r="AG34" s="189">
        <f t="shared" ca="1" si="176"/>
        <v>0.98499999999999999</v>
      </c>
      <c r="AH34" s="189">
        <f t="shared" ca="1" si="176"/>
        <v>0.98</v>
      </c>
      <c r="AI34" s="189">
        <f t="shared" ca="1" si="176"/>
        <v>0.98</v>
      </c>
      <c r="AJ34" s="189">
        <f t="shared" ca="1" si="176"/>
        <v>0.98</v>
      </c>
      <c r="AK34" s="189">
        <f t="shared" ca="1" si="176"/>
        <v>0.98</v>
      </c>
      <c r="AL34" s="189">
        <f t="shared" ca="1" si="176"/>
        <v>0.97499999999999998</v>
      </c>
      <c r="AM34" s="189">
        <f t="shared" ca="1" si="176"/>
        <v>0.97499999999999998</v>
      </c>
      <c r="AN34" s="189">
        <f t="shared" ca="1" si="176"/>
        <v>0.97499999999999998</v>
      </c>
      <c r="AO34" s="189">
        <f t="shared" ca="1" si="176"/>
        <v>0.97499999999999998</v>
      </c>
      <c r="AP34" s="189">
        <f t="shared" ca="1" si="176"/>
        <v>0.97</v>
      </c>
      <c r="AQ34" s="189">
        <f t="shared" ca="1" si="176"/>
        <v>0.97</v>
      </c>
      <c r="AR34" s="189">
        <f t="shared" ca="1" si="176"/>
        <v>0.97</v>
      </c>
      <c r="AS34" s="189">
        <f t="shared" ca="1" si="176"/>
        <v>0.97</v>
      </c>
      <c r="AT34" s="189">
        <f t="shared" ca="1" si="176"/>
        <v>0.96499999999999997</v>
      </c>
      <c r="AU34" s="189">
        <f t="shared" ca="1" si="176"/>
        <v>0.96499999999999997</v>
      </c>
      <c r="AV34" s="189">
        <f t="shared" ca="1" si="176"/>
        <v>0.96499999999999997</v>
      </c>
      <c r="AW34" s="189">
        <f t="shared" ca="1" si="176"/>
        <v>0.96499999999999997</v>
      </c>
      <c r="AX34" s="189">
        <f t="shared" ca="1" si="176"/>
        <v>0.96</v>
      </c>
      <c r="AY34" s="189">
        <f t="shared" ca="1" si="176"/>
        <v>0.96</v>
      </c>
      <c r="AZ34" s="189">
        <f t="shared" ca="1" si="176"/>
        <v>0.96</v>
      </c>
      <c r="BA34" s="189">
        <f t="shared" ca="1" si="176"/>
        <v>0.96</v>
      </c>
      <c r="BB34" s="189">
        <f t="shared" ca="1" si="176"/>
        <v>0.95499999999999996</v>
      </c>
      <c r="BC34" s="189">
        <f t="shared" ca="1" si="176"/>
        <v>0.95499999999999996</v>
      </c>
      <c r="BD34" s="189">
        <f t="shared" ca="1" si="176"/>
        <v>0.95499999999999996</v>
      </c>
      <c r="BE34" s="189">
        <f t="shared" ca="1" si="176"/>
        <v>0.95499999999999996</v>
      </c>
      <c r="BF34" s="189">
        <f t="shared" ca="1" si="176"/>
        <v>0.95</v>
      </c>
      <c r="BG34" s="189">
        <f t="shared" ca="1" si="176"/>
        <v>0.95</v>
      </c>
      <c r="BH34" s="189">
        <f t="shared" ca="1" si="176"/>
        <v>0.95</v>
      </c>
      <c r="BI34" s="189">
        <f t="shared" ca="1" si="176"/>
        <v>0.95</v>
      </c>
      <c r="BJ34" s="189">
        <f t="shared" ca="1" si="176"/>
        <v>0.94499999999999995</v>
      </c>
      <c r="BK34" s="189">
        <f t="shared" ca="1" si="176"/>
        <v>0.94499999999999995</v>
      </c>
      <c r="BL34" s="189">
        <f t="shared" ca="1" si="176"/>
        <v>0.94499999999999995</v>
      </c>
      <c r="BM34" s="189">
        <f t="shared" ca="1" si="176"/>
        <v>0.94499999999999995</v>
      </c>
      <c r="BN34" s="189">
        <f t="shared" ca="1" si="176"/>
        <v>0.94</v>
      </c>
      <c r="BO34" s="189">
        <f t="shared" ca="1" si="176"/>
        <v>0.94</v>
      </c>
      <c r="BP34" s="189">
        <f t="shared" ca="1" si="176"/>
        <v>0.94</v>
      </c>
      <c r="BQ34" s="189">
        <f t="shared" ca="1" si="176"/>
        <v>0.94</v>
      </c>
      <c r="BR34" s="189">
        <f t="shared" ca="1" si="176"/>
        <v>0.93500000000000005</v>
      </c>
      <c r="BS34" s="189">
        <f t="shared" ca="1" si="176"/>
        <v>0.93500000000000005</v>
      </c>
      <c r="BT34" s="189">
        <f t="shared" ca="1" si="176"/>
        <v>0.93500000000000005</v>
      </c>
      <c r="BU34" s="189">
        <f t="shared" ca="1" si="176"/>
        <v>0.93500000000000005</v>
      </c>
      <c r="BV34" s="189">
        <f t="shared" ca="1" si="176"/>
        <v>0.92999999999999994</v>
      </c>
      <c r="BW34" s="189">
        <f t="shared" ca="1" si="176"/>
        <v>0.92999999999999994</v>
      </c>
      <c r="BX34" s="189">
        <f t="shared" ca="1" si="176"/>
        <v>0.92999999999999994</v>
      </c>
      <c r="BY34" s="189">
        <f t="shared" ca="1" si="176"/>
        <v>0.92999999999999994</v>
      </c>
      <c r="BZ34" s="189">
        <f t="shared" ca="1" si="176"/>
        <v>0.92500000000000004</v>
      </c>
      <c r="CA34" s="189">
        <f t="shared" ca="1" si="176"/>
        <v>0.92500000000000004</v>
      </c>
      <c r="CB34" s="189">
        <f t="shared" ca="1" si="176"/>
        <v>0.92500000000000004</v>
      </c>
      <c r="CC34" s="189">
        <f t="shared" ca="1" si="176"/>
        <v>0.92500000000000004</v>
      </c>
      <c r="CD34" s="189">
        <f t="shared" ref="CD34:EO34" ca="1" si="177">(1-$C34*(CD$9-1))*(CD$8&gt;0)</f>
        <v>0.92</v>
      </c>
      <c r="CE34" s="189">
        <f t="shared" ca="1" si="177"/>
        <v>0.92</v>
      </c>
      <c r="CF34" s="189">
        <f t="shared" ca="1" si="177"/>
        <v>0.92</v>
      </c>
      <c r="CG34" s="189">
        <f t="shared" ca="1" si="177"/>
        <v>0.92</v>
      </c>
      <c r="CH34" s="189">
        <f t="shared" ca="1" si="177"/>
        <v>0.91500000000000004</v>
      </c>
      <c r="CI34" s="189">
        <f t="shared" ca="1" si="177"/>
        <v>0.91500000000000004</v>
      </c>
      <c r="CJ34" s="189">
        <f t="shared" ca="1" si="177"/>
        <v>0.91500000000000004</v>
      </c>
      <c r="CK34" s="189">
        <f t="shared" ca="1" si="177"/>
        <v>0.91500000000000004</v>
      </c>
      <c r="CL34" s="189">
        <f t="shared" ca="1" si="177"/>
        <v>0.91</v>
      </c>
      <c r="CM34" s="189">
        <f t="shared" ca="1" si="177"/>
        <v>0.91</v>
      </c>
      <c r="CN34" s="189">
        <f t="shared" ca="1" si="177"/>
        <v>0.91</v>
      </c>
      <c r="CO34" s="189">
        <f t="shared" ca="1" si="177"/>
        <v>0.91</v>
      </c>
      <c r="CP34" s="189">
        <f t="shared" ca="1" si="177"/>
        <v>0.90500000000000003</v>
      </c>
      <c r="CQ34" s="189">
        <f t="shared" ca="1" si="177"/>
        <v>0.90500000000000003</v>
      </c>
      <c r="CR34" s="189">
        <f t="shared" ca="1" si="177"/>
        <v>0.90500000000000003</v>
      </c>
      <c r="CS34" s="189">
        <f t="shared" ca="1" si="177"/>
        <v>0.90500000000000003</v>
      </c>
      <c r="CT34" s="189">
        <f t="shared" ca="1" si="177"/>
        <v>0</v>
      </c>
      <c r="CU34" s="189">
        <f t="shared" ca="1" si="177"/>
        <v>0</v>
      </c>
      <c r="CV34" s="189">
        <f t="shared" ca="1" si="177"/>
        <v>0</v>
      </c>
      <c r="CW34" s="189">
        <f t="shared" ca="1" si="177"/>
        <v>0</v>
      </c>
      <c r="CX34" s="189">
        <f t="shared" ca="1" si="177"/>
        <v>0</v>
      </c>
      <c r="CY34" s="189">
        <f t="shared" ca="1" si="177"/>
        <v>0</v>
      </c>
      <c r="CZ34" s="189">
        <f t="shared" ca="1" si="177"/>
        <v>0</v>
      </c>
      <c r="DA34" s="189">
        <f t="shared" ca="1" si="177"/>
        <v>0</v>
      </c>
      <c r="DB34" s="189">
        <f t="shared" ca="1" si="177"/>
        <v>0</v>
      </c>
      <c r="DC34" s="189">
        <f t="shared" ca="1" si="177"/>
        <v>0</v>
      </c>
      <c r="DD34" s="189">
        <f t="shared" ca="1" si="177"/>
        <v>0</v>
      </c>
      <c r="DE34" s="189">
        <f t="shared" ca="1" si="177"/>
        <v>0</v>
      </c>
      <c r="DF34" s="189">
        <f t="shared" ca="1" si="177"/>
        <v>0</v>
      </c>
      <c r="DG34" s="189">
        <f t="shared" ca="1" si="177"/>
        <v>0</v>
      </c>
      <c r="DH34" s="189">
        <f t="shared" ca="1" si="177"/>
        <v>0</v>
      </c>
      <c r="DI34" s="189">
        <f t="shared" ca="1" si="177"/>
        <v>0</v>
      </c>
      <c r="DJ34" s="189">
        <f t="shared" ca="1" si="177"/>
        <v>0</v>
      </c>
      <c r="DK34" s="189">
        <f t="shared" ca="1" si="177"/>
        <v>0</v>
      </c>
      <c r="DL34" s="189">
        <f t="shared" ca="1" si="177"/>
        <v>0</v>
      </c>
      <c r="DM34" s="189">
        <f t="shared" ca="1" si="177"/>
        <v>0</v>
      </c>
      <c r="DN34" s="189">
        <f t="shared" ca="1" si="177"/>
        <v>0</v>
      </c>
      <c r="DO34" s="189">
        <f t="shared" ca="1" si="177"/>
        <v>0</v>
      </c>
      <c r="DP34" s="189">
        <f t="shared" ca="1" si="177"/>
        <v>0</v>
      </c>
      <c r="DQ34" s="189">
        <f t="shared" ca="1" si="177"/>
        <v>0</v>
      </c>
      <c r="DR34" s="189">
        <f t="shared" ca="1" si="177"/>
        <v>0</v>
      </c>
      <c r="DS34" s="189">
        <f t="shared" ca="1" si="177"/>
        <v>0</v>
      </c>
      <c r="DT34" s="189">
        <f t="shared" ca="1" si="177"/>
        <v>0</v>
      </c>
      <c r="DU34" s="189">
        <f t="shared" ca="1" si="177"/>
        <v>0</v>
      </c>
      <c r="DV34" s="189">
        <f t="shared" ca="1" si="177"/>
        <v>0</v>
      </c>
      <c r="DW34" s="189">
        <f t="shared" ca="1" si="177"/>
        <v>0</v>
      </c>
      <c r="DX34" s="189">
        <f t="shared" ca="1" si="177"/>
        <v>0</v>
      </c>
      <c r="DY34" s="189">
        <f t="shared" ca="1" si="177"/>
        <v>0</v>
      </c>
      <c r="DZ34" s="189">
        <f t="shared" ca="1" si="177"/>
        <v>0</v>
      </c>
      <c r="EA34" s="189">
        <f t="shared" ca="1" si="177"/>
        <v>0</v>
      </c>
      <c r="EB34" s="189">
        <f t="shared" ca="1" si="177"/>
        <v>0</v>
      </c>
      <c r="EC34" s="189">
        <f t="shared" ca="1" si="177"/>
        <v>0</v>
      </c>
      <c r="ED34" s="189">
        <f t="shared" ca="1" si="177"/>
        <v>0</v>
      </c>
      <c r="EE34" s="189">
        <f t="shared" ca="1" si="177"/>
        <v>0</v>
      </c>
      <c r="EF34" s="189">
        <f t="shared" ca="1" si="177"/>
        <v>0</v>
      </c>
      <c r="EG34" s="189">
        <f t="shared" ca="1" si="177"/>
        <v>0</v>
      </c>
      <c r="EH34" s="189">
        <f t="shared" ca="1" si="177"/>
        <v>0</v>
      </c>
      <c r="EI34" s="189">
        <f t="shared" ca="1" si="177"/>
        <v>0</v>
      </c>
      <c r="EJ34" s="189">
        <f t="shared" ca="1" si="177"/>
        <v>0</v>
      </c>
      <c r="EK34" s="189">
        <f t="shared" ca="1" si="177"/>
        <v>0</v>
      </c>
      <c r="EL34" s="189">
        <f t="shared" ca="1" si="177"/>
        <v>0</v>
      </c>
      <c r="EM34" s="189">
        <f t="shared" ca="1" si="177"/>
        <v>0</v>
      </c>
      <c r="EN34" s="189">
        <f t="shared" ca="1" si="177"/>
        <v>0</v>
      </c>
      <c r="EO34" s="189">
        <f t="shared" ca="1" si="177"/>
        <v>0</v>
      </c>
      <c r="EP34" s="189">
        <f t="shared" ref="EP34" ca="1" si="178">(1-$C34*(EP$9-1))*(EP$8&gt;0)</f>
        <v>0</v>
      </c>
    </row>
    <row r="35" spans="2:146" s="43" customFormat="1" ht="15" customHeight="1">
      <c r="C35" s="37"/>
      <c r="D35" s="194"/>
      <c r="E35" s="138"/>
      <c r="F35" s="138"/>
      <c r="G35" s="42"/>
      <c r="H35" s="42"/>
      <c r="I35" s="42"/>
      <c r="J35" s="42"/>
      <c r="K35" s="187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  <c r="AH35" s="131"/>
      <c r="AI35" s="131"/>
      <c r="AJ35" s="131"/>
      <c r="AK35" s="131"/>
      <c r="AL35" s="131"/>
      <c r="AM35" s="131"/>
      <c r="AN35" s="131"/>
      <c r="AO35" s="131"/>
      <c r="AP35" s="131"/>
      <c r="AQ35" s="131"/>
      <c r="AR35" s="131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1"/>
      <c r="BD35" s="131"/>
      <c r="BE35" s="131"/>
      <c r="BF35" s="131"/>
      <c r="BG35" s="131"/>
      <c r="BH35" s="131"/>
      <c r="BI35" s="131"/>
      <c r="BJ35" s="131"/>
      <c r="BK35" s="131"/>
      <c r="BL35" s="131"/>
      <c r="BM35" s="131"/>
      <c r="BN35" s="131"/>
      <c r="BO35" s="131"/>
      <c r="BP35" s="131"/>
      <c r="BQ35" s="131"/>
      <c r="BR35" s="131"/>
      <c r="BS35" s="131"/>
      <c r="BT35" s="131"/>
      <c r="BU35" s="131"/>
      <c r="BV35" s="131"/>
      <c r="BW35" s="131"/>
      <c r="BX35" s="131"/>
      <c r="BY35" s="131"/>
      <c r="BZ35" s="131"/>
      <c r="CA35" s="131"/>
      <c r="CB35" s="131"/>
      <c r="CC35" s="131"/>
      <c r="CD35" s="131"/>
      <c r="CE35" s="131"/>
      <c r="CF35" s="131"/>
      <c r="CG35" s="131"/>
      <c r="CH35" s="131"/>
      <c r="CI35" s="131"/>
      <c r="CJ35" s="131"/>
      <c r="CK35" s="131"/>
      <c r="CL35" s="131"/>
      <c r="CM35" s="131"/>
      <c r="CN35" s="131"/>
      <c r="CO35" s="131"/>
      <c r="CP35" s="131"/>
      <c r="CQ35" s="131"/>
      <c r="CR35" s="131"/>
      <c r="CS35" s="131"/>
      <c r="CT35" s="131"/>
      <c r="CU35" s="131"/>
      <c r="CV35" s="131"/>
      <c r="CW35" s="131"/>
      <c r="CX35" s="131"/>
      <c r="CY35" s="131"/>
      <c r="CZ35" s="131"/>
      <c r="DA35" s="131"/>
      <c r="DB35" s="131"/>
      <c r="DC35" s="131"/>
      <c r="DD35" s="131"/>
      <c r="DE35" s="131"/>
      <c r="DF35" s="131"/>
      <c r="DG35" s="131"/>
      <c r="DH35" s="131"/>
      <c r="DI35" s="131"/>
      <c r="DJ35" s="131"/>
      <c r="DK35" s="131"/>
      <c r="DL35" s="131"/>
      <c r="DM35" s="131"/>
      <c r="DN35" s="131"/>
      <c r="DO35" s="131"/>
      <c r="DP35" s="131"/>
      <c r="DQ35" s="131"/>
      <c r="DR35" s="131"/>
      <c r="DS35" s="131"/>
      <c r="DT35" s="131"/>
      <c r="DU35" s="131"/>
      <c r="DV35" s="131"/>
      <c r="DW35" s="131"/>
      <c r="DX35" s="131"/>
      <c r="DY35" s="131"/>
      <c r="DZ35" s="131"/>
      <c r="EA35" s="131"/>
      <c r="EB35" s="131"/>
      <c r="EC35" s="131"/>
      <c r="ED35" s="131"/>
      <c r="EE35" s="131"/>
      <c r="EF35" s="131"/>
      <c r="EG35" s="131"/>
      <c r="EH35" s="131"/>
      <c r="EI35" s="131"/>
      <c r="EJ35" s="131"/>
      <c r="EK35" s="131"/>
      <c r="EL35" s="131"/>
      <c r="EM35" s="131"/>
      <c r="EN35" s="131"/>
      <c r="EO35" s="131"/>
      <c r="EP35" s="131"/>
    </row>
    <row r="36" spans="2:146" s="35" customFormat="1" ht="15" customHeight="1">
      <c r="B36" s="192" t="s">
        <v>282</v>
      </c>
      <c r="C36" s="190"/>
      <c r="D36" s="195"/>
      <c r="E36" s="175"/>
      <c r="F36" s="175"/>
      <c r="G36" s="126"/>
      <c r="H36" s="126"/>
      <c r="I36" s="126"/>
      <c r="J36" s="126"/>
      <c r="K36" s="177"/>
      <c r="L36" s="177"/>
      <c r="M36" s="177"/>
      <c r="N36" s="177"/>
      <c r="O36" s="177"/>
      <c r="P36" s="177"/>
      <c r="Q36" s="177"/>
      <c r="R36" s="177"/>
      <c r="S36" s="177"/>
      <c r="T36" s="177"/>
      <c r="U36" s="177"/>
      <c r="V36" s="177"/>
      <c r="W36" s="177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77"/>
      <c r="AI36" s="177"/>
      <c r="AJ36" s="177"/>
      <c r="AK36" s="177"/>
      <c r="AL36" s="177"/>
      <c r="AM36" s="177"/>
      <c r="AN36" s="177"/>
      <c r="AO36" s="177"/>
      <c r="AP36" s="177"/>
      <c r="AQ36" s="177"/>
      <c r="AR36" s="177"/>
      <c r="AS36" s="177"/>
      <c r="AT36" s="177"/>
      <c r="AU36" s="177"/>
      <c r="AV36" s="177"/>
      <c r="AW36" s="177"/>
      <c r="AX36" s="177"/>
      <c r="AY36" s="177"/>
      <c r="AZ36" s="177"/>
      <c r="BA36" s="177"/>
      <c r="BB36" s="177"/>
      <c r="BC36" s="177"/>
      <c r="BD36" s="177"/>
      <c r="BE36" s="177"/>
      <c r="BF36" s="177"/>
      <c r="BG36" s="177"/>
      <c r="BH36" s="177"/>
      <c r="BI36" s="177"/>
      <c r="BJ36" s="177"/>
      <c r="BK36" s="177"/>
      <c r="BL36" s="177"/>
      <c r="BM36" s="177"/>
      <c r="BN36" s="177"/>
      <c r="BO36" s="177"/>
      <c r="BP36" s="177"/>
      <c r="BQ36" s="177"/>
      <c r="BR36" s="177"/>
      <c r="BS36" s="177"/>
      <c r="BT36" s="177"/>
      <c r="BU36" s="177"/>
      <c r="BV36" s="177"/>
      <c r="BW36" s="177"/>
      <c r="BX36" s="177"/>
      <c r="BY36" s="177"/>
      <c r="BZ36" s="177"/>
      <c r="CA36" s="177"/>
      <c r="CB36" s="177"/>
      <c r="CC36" s="177"/>
      <c r="CD36" s="177"/>
      <c r="CE36" s="177"/>
      <c r="CF36" s="177"/>
      <c r="CG36" s="177"/>
      <c r="CH36" s="177"/>
      <c r="CI36" s="177"/>
      <c r="CJ36" s="177"/>
      <c r="CK36" s="177"/>
      <c r="CL36" s="177"/>
      <c r="CM36" s="177"/>
      <c r="CN36" s="177"/>
      <c r="CO36" s="177"/>
      <c r="CP36" s="177"/>
      <c r="CQ36" s="177"/>
      <c r="CR36" s="177"/>
      <c r="CS36" s="177"/>
      <c r="CT36" s="177"/>
      <c r="CU36" s="177"/>
      <c r="CV36" s="177"/>
      <c r="CW36" s="177"/>
      <c r="CX36" s="177"/>
      <c r="CY36" s="177"/>
      <c r="CZ36" s="177"/>
      <c r="DA36" s="177"/>
      <c r="DB36" s="177"/>
      <c r="DC36" s="177"/>
      <c r="DD36" s="177"/>
      <c r="DE36" s="177"/>
      <c r="DF36" s="177"/>
      <c r="DG36" s="177"/>
      <c r="DH36" s="177"/>
      <c r="DI36" s="177"/>
      <c r="DJ36" s="177"/>
      <c r="DK36" s="177"/>
      <c r="DL36" s="177"/>
      <c r="DM36" s="177"/>
      <c r="DN36" s="177"/>
      <c r="DO36" s="177"/>
      <c r="DP36" s="177"/>
      <c r="DQ36" s="177"/>
      <c r="DR36" s="177"/>
      <c r="DS36" s="177"/>
      <c r="DT36" s="177"/>
      <c r="DU36" s="177"/>
      <c r="DV36" s="177"/>
      <c r="DW36" s="177"/>
      <c r="DX36" s="177"/>
      <c r="DY36" s="177"/>
      <c r="DZ36" s="177"/>
      <c r="EA36" s="177"/>
      <c r="EB36" s="177"/>
      <c r="EC36" s="177"/>
      <c r="ED36" s="177"/>
      <c r="EE36" s="177"/>
      <c r="EF36" s="177"/>
      <c r="EG36" s="177"/>
      <c r="EH36" s="177"/>
      <c r="EI36" s="177"/>
      <c r="EJ36" s="177"/>
      <c r="EK36" s="177"/>
      <c r="EL36" s="177"/>
      <c r="EM36" s="177"/>
      <c r="EN36" s="177"/>
      <c r="EO36" s="177"/>
      <c r="EP36" s="177"/>
    </row>
    <row r="37" spans="2:146" s="43" customFormat="1" ht="15" customHeight="1">
      <c r="B37" s="43" t="s">
        <v>302</v>
      </c>
      <c r="C37" s="197">
        <f>Assum!F8</f>
        <v>99.998000000000005</v>
      </c>
      <c r="D37" s="128" t="s">
        <v>103</v>
      </c>
      <c r="E37" s="138"/>
      <c r="F37" s="138"/>
      <c r="G37" s="42"/>
      <c r="H37" s="42"/>
      <c r="I37" s="42"/>
      <c r="J37" s="42"/>
      <c r="K37" s="188">
        <f t="shared" ref="K37:O37" ca="1" si="179">$C37*K34</f>
        <v>0</v>
      </c>
      <c r="L37" s="188">
        <f t="shared" ca="1" si="179"/>
        <v>0</v>
      </c>
      <c r="M37" s="188">
        <f t="shared" ca="1" si="179"/>
        <v>0</v>
      </c>
      <c r="N37" s="188">
        <f t="shared" ca="1" si="179"/>
        <v>0</v>
      </c>
      <c r="O37" s="188">
        <f t="shared" ca="1" si="179"/>
        <v>0</v>
      </c>
      <c r="P37" s="188">
        <f t="shared" ref="P37:CA37" ca="1" si="180">$C37*P34</f>
        <v>0</v>
      </c>
      <c r="Q37" s="1261">
        <f t="shared" ca="1" si="180"/>
        <v>0</v>
      </c>
      <c r="R37" s="1261">
        <f t="shared" ca="1" si="180"/>
        <v>99.998000000000005</v>
      </c>
      <c r="S37" s="1261">
        <f t="shared" ca="1" si="180"/>
        <v>99.998000000000005</v>
      </c>
      <c r="T37" s="1261">
        <f t="shared" ca="1" si="180"/>
        <v>99.998000000000005</v>
      </c>
      <c r="U37" s="188">
        <f t="shared" ca="1" si="180"/>
        <v>99.998000000000005</v>
      </c>
      <c r="V37" s="188">
        <f t="shared" ca="1" si="180"/>
        <v>99.498010000000008</v>
      </c>
      <c r="W37" s="188">
        <f t="shared" ca="1" si="180"/>
        <v>99.498010000000008</v>
      </c>
      <c r="X37" s="188">
        <f t="shared" ca="1" si="180"/>
        <v>99.498010000000008</v>
      </c>
      <c r="Y37" s="188">
        <f t="shared" ca="1" si="180"/>
        <v>99.498010000000008</v>
      </c>
      <c r="Z37" s="188">
        <f t="shared" ca="1" si="180"/>
        <v>98.998019999999997</v>
      </c>
      <c r="AA37" s="188">
        <f t="shared" ca="1" si="180"/>
        <v>98.998019999999997</v>
      </c>
      <c r="AB37" s="188">
        <f t="shared" ca="1" si="180"/>
        <v>98.998019999999997</v>
      </c>
      <c r="AC37" s="188">
        <f t="shared" ca="1" si="180"/>
        <v>98.998019999999997</v>
      </c>
      <c r="AD37" s="188">
        <f t="shared" ca="1" si="180"/>
        <v>98.49803</v>
      </c>
      <c r="AE37" s="188">
        <f t="shared" ca="1" si="180"/>
        <v>98.49803</v>
      </c>
      <c r="AF37" s="188">
        <f t="shared" ca="1" si="180"/>
        <v>98.49803</v>
      </c>
      <c r="AG37" s="188">
        <f t="shared" ca="1" si="180"/>
        <v>98.49803</v>
      </c>
      <c r="AH37" s="188">
        <f t="shared" ca="1" si="180"/>
        <v>97.998040000000003</v>
      </c>
      <c r="AI37" s="188">
        <f t="shared" ca="1" si="180"/>
        <v>97.998040000000003</v>
      </c>
      <c r="AJ37" s="188">
        <f t="shared" ca="1" si="180"/>
        <v>97.998040000000003</v>
      </c>
      <c r="AK37" s="188">
        <f t="shared" ca="1" si="180"/>
        <v>97.998040000000003</v>
      </c>
      <c r="AL37" s="188">
        <f t="shared" ca="1" si="180"/>
        <v>97.498050000000006</v>
      </c>
      <c r="AM37" s="188">
        <f t="shared" ca="1" si="180"/>
        <v>97.498050000000006</v>
      </c>
      <c r="AN37" s="188">
        <f t="shared" ca="1" si="180"/>
        <v>97.498050000000006</v>
      </c>
      <c r="AO37" s="188">
        <f t="shared" ca="1" si="180"/>
        <v>97.498050000000006</v>
      </c>
      <c r="AP37" s="188">
        <f t="shared" ca="1" si="180"/>
        <v>96.998059999999995</v>
      </c>
      <c r="AQ37" s="188">
        <f t="shared" ca="1" si="180"/>
        <v>96.998059999999995</v>
      </c>
      <c r="AR37" s="188">
        <f t="shared" ca="1" si="180"/>
        <v>96.998059999999995</v>
      </c>
      <c r="AS37" s="188">
        <f t="shared" ca="1" si="180"/>
        <v>96.998059999999995</v>
      </c>
      <c r="AT37" s="188">
        <f t="shared" ca="1" si="180"/>
        <v>96.498069999999998</v>
      </c>
      <c r="AU37" s="188">
        <f t="shared" ca="1" si="180"/>
        <v>96.498069999999998</v>
      </c>
      <c r="AV37" s="188">
        <f t="shared" ca="1" si="180"/>
        <v>96.498069999999998</v>
      </c>
      <c r="AW37" s="188">
        <f t="shared" ca="1" si="180"/>
        <v>96.498069999999998</v>
      </c>
      <c r="AX37" s="188">
        <f t="shared" ca="1" si="180"/>
        <v>95.998080000000002</v>
      </c>
      <c r="AY37" s="188">
        <f t="shared" ca="1" si="180"/>
        <v>95.998080000000002</v>
      </c>
      <c r="AZ37" s="188">
        <f t="shared" ca="1" si="180"/>
        <v>95.998080000000002</v>
      </c>
      <c r="BA37" s="188">
        <f t="shared" ca="1" si="180"/>
        <v>95.998080000000002</v>
      </c>
      <c r="BB37" s="188">
        <f t="shared" ca="1" si="180"/>
        <v>95.498090000000005</v>
      </c>
      <c r="BC37" s="188">
        <f t="shared" ca="1" si="180"/>
        <v>95.498090000000005</v>
      </c>
      <c r="BD37" s="188">
        <f t="shared" ca="1" si="180"/>
        <v>95.498090000000005</v>
      </c>
      <c r="BE37" s="188">
        <f t="shared" ca="1" si="180"/>
        <v>95.498090000000005</v>
      </c>
      <c r="BF37" s="188">
        <f t="shared" ca="1" si="180"/>
        <v>94.998099999999994</v>
      </c>
      <c r="BG37" s="188">
        <f t="shared" ca="1" si="180"/>
        <v>94.998099999999994</v>
      </c>
      <c r="BH37" s="188">
        <f t="shared" ca="1" si="180"/>
        <v>94.998099999999994</v>
      </c>
      <c r="BI37" s="188">
        <f t="shared" ca="1" si="180"/>
        <v>94.998099999999994</v>
      </c>
      <c r="BJ37" s="188">
        <f t="shared" ca="1" si="180"/>
        <v>94.498109999999997</v>
      </c>
      <c r="BK37" s="188">
        <f t="shared" ca="1" si="180"/>
        <v>94.498109999999997</v>
      </c>
      <c r="BL37" s="188">
        <f t="shared" ca="1" si="180"/>
        <v>94.498109999999997</v>
      </c>
      <c r="BM37" s="188">
        <f t="shared" ca="1" si="180"/>
        <v>94.498109999999997</v>
      </c>
      <c r="BN37" s="188">
        <f t="shared" ca="1" si="180"/>
        <v>93.99812</v>
      </c>
      <c r="BO37" s="188">
        <f t="shared" ca="1" si="180"/>
        <v>93.99812</v>
      </c>
      <c r="BP37" s="188">
        <f t="shared" ca="1" si="180"/>
        <v>93.99812</v>
      </c>
      <c r="BQ37" s="188">
        <f t="shared" ca="1" si="180"/>
        <v>93.99812</v>
      </c>
      <c r="BR37" s="188">
        <f t="shared" ca="1" si="180"/>
        <v>93.498130000000003</v>
      </c>
      <c r="BS37" s="188">
        <f t="shared" ca="1" si="180"/>
        <v>93.498130000000003</v>
      </c>
      <c r="BT37" s="188">
        <f t="shared" ca="1" si="180"/>
        <v>93.498130000000003</v>
      </c>
      <c r="BU37" s="188">
        <f t="shared" ca="1" si="180"/>
        <v>93.498130000000003</v>
      </c>
      <c r="BV37" s="188">
        <f t="shared" ca="1" si="180"/>
        <v>92.998139999999992</v>
      </c>
      <c r="BW37" s="188">
        <f t="shared" ca="1" si="180"/>
        <v>92.998139999999992</v>
      </c>
      <c r="BX37" s="188">
        <f t="shared" ca="1" si="180"/>
        <v>92.998139999999992</v>
      </c>
      <c r="BY37" s="188">
        <f t="shared" ca="1" si="180"/>
        <v>92.998139999999992</v>
      </c>
      <c r="BZ37" s="188">
        <f t="shared" ca="1" si="180"/>
        <v>92.49815000000001</v>
      </c>
      <c r="CA37" s="188">
        <f t="shared" ca="1" si="180"/>
        <v>92.49815000000001</v>
      </c>
      <c r="CB37" s="188">
        <f t="shared" ref="CB37:EM37" ca="1" si="181">$C37*CB34</f>
        <v>92.49815000000001</v>
      </c>
      <c r="CC37" s="188">
        <f t="shared" ca="1" si="181"/>
        <v>92.49815000000001</v>
      </c>
      <c r="CD37" s="188">
        <f t="shared" ca="1" si="181"/>
        <v>91.998160000000013</v>
      </c>
      <c r="CE37" s="188">
        <f t="shared" ca="1" si="181"/>
        <v>91.998160000000013</v>
      </c>
      <c r="CF37" s="188">
        <f t="shared" ca="1" si="181"/>
        <v>91.998160000000013</v>
      </c>
      <c r="CG37" s="188">
        <f t="shared" ca="1" si="181"/>
        <v>91.998160000000013</v>
      </c>
      <c r="CH37" s="188">
        <f t="shared" ca="1" si="181"/>
        <v>91.498170000000002</v>
      </c>
      <c r="CI37" s="188">
        <f t="shared" ca="1" si="181"/>
        <v>91.498170000000002</v>
      </c>
      <c r="CJ37" s="188">
        <f t="shared" ca="1" si="181"/>
        <v>91.498170000000002</v>
      </c>
      <c r="CK37" s="188">
        <f t="shared" ca="1" si="181"/>
        <v>91.498170000000002</v>
      </c>
      <c r="CL37" s="188">
        <f t="shared" ca="1" si="181"/>
        <v>90.998180000000005</v>
      </c>
      <c r="CM37" s="188">
        <f t="shared" ca="1" si="181"/>
        <v>90.998180000000005</v>
      </c>
      <c r="CN37" s="188">
        <f t="shared" ca="1" si="181"/>
        <v>90.998180000000005</v>
      </c>
      <c r="CO37" s="188">
        <f t="shared" ca="1" si="181"/>
        <v>90.998180000000005</v>
      </c>
      <c r="CP37" s="188">
        <f t="shared" ca="1" si="181"/>
        <v>90.498190000000008</v>
      </c>
      <c r="CQ37" s="188">
        <f t="shared" ca="1" si="181"/>
        <v>90.498190000000008</v>
      </c>
      <c r="CR37" s="188">
        <f t="shared" ca="1" si="181"/>
        <v>90.498190000000008</v>
      </c>
      <c r="CS37" s="188">
        <f t="shared" ca="1" si="181"/>
        <v>90.498190000000008</v>
      </c>
      <c r="CT37" s="188">
        <f t="shared" ca="1" si="181"/>
        <v>0</v>
      </c>
      <c r="CU37" s="188">
        <f t="shared" ca="1" si="181"/>
        <v>0</v>
      </c>
      <c r="CV37" s="188">
        <f t="shared" ca="1" si="181"/>
        <v>0</v>
      </c>
      <c r="CW37" s="188">
        <f t="shared" ca="1" si="181"/>
        <v>0</v>
      </c>
      <c r="CX37" s="188">
        <f t="shared" ca="1" si="181"/>
        <v>0</v>
      </c>
      <c r="CY37" s="188">
        <f t="shared" ca="1" si="181"/>
        <v>0</v>
      </c>
      <c r="CZ37" s="188">
        <f t="shared" ca="1" si="181"/>
        <v>0</v>
      </c>
      <c r="DA37" s="188">
        <f t="shared" ca="1" si="181"/>
        <v>0</v>
      </c>
      <c r="DB37" s="188">
        <f t="shared" ca="1" si="181"/>
        <v>0</v>
      </c>
      <c r="DC37" s="188">
        <f t="shared" ca="1" si="181"/>
        <v>0</v>
      </c>
      <c r="DD37" s="188">
        <f t="shared" ca="1" si="181"/>
        <v>0</v>
      </c>
      <c r="DE37" s="188">
        <f t="shared" ca="1" si="181"/>
        <v>0</v>
      </c>
      <c r="DF37" s="188">
        <f t="shared" ca="1" si="181"/>
        <v>0</v>
      </c>
      <c r="DG37" s="188">
        <f t="shared" ca="1" si="181"/>
        <v>0</v>
      </c>
      <c r="DH37" s="188">
        <f t="shared" ca="1" si="181"/>
        <v>0</v>
      </c>
      <c r="DI37" s="188">
        <f t="shared" ca="1" si="181"/>
        <v>0</v>
      </c>
      <c r="DJ37" s="188">
        <f t="shared" ca="1" si="181"/>
        <v>0</v>
      </c>
      <c r="DK37" s="188">
        <f t="shared" ca="1" si="181"/>
        <v>0</v>
      </c>
      <c r="DL37" s="188">
        <f t="shared" ca="1" si="181"/>
        <v>0</v>
      </c>
      <c r="DM37" s="188">
        <f t="shared" ca="1" si="181"/>
        <v>0</v>
      </c>
      <c r="DN37" s="188">
        <f t="shared" ca="1" si="181"/>
        <v>0</v>
      </c>
      <c r="DO37" s="188">
        <f t="shared" ca="1" si="181"/>
        <v>0</v>
      </c>
      <c r="DP37" s="188">
        <f t="shared" ca="1" si="181"/>
        <v>0</v>
      </c>
      <c r="DQ37" s="188">
        <f t="shared" ca="1" si="181"/>
        <v>0</v>
      </c>
      <c r="DR37" s="188">
        <f t="shared" ca="1" si="181"/>
        <v>0</v>
      </c>
      <c r="DS37" s="188">
        <f t="shared" ca="1" si="181"/>
        <v>0</v>
      </c>
      <c r="DT37" s="188">
        <f t="shared" ca="1" si="181"/>
        <v>0</v>
      </c>
      <c r="DU37" s="188">
        <f t="shared" ca="1" si="181"/>
        <v>0</v>
      </c>
      <c r="DV37" s="188">
        <f t="shared" ca="1" si="181"/>
        <v>0</v>
      </c>
      <c r="DW37" s="188">
        <f t="shared" ca="1" si="181"/>
        <v>0</v>
      </c>
      <c r="DX37" s="188">
        <f t="shared" ca="1" si="181"/>
        <v>0</v>
      </c>
      <c r="DY37" s="188">
        <f t="shared" ca="1" si="181"/>
        <v>0</v>
      </c>
      <c r="DZ37" s="188">
        <f t="shared" ca="1" si="181"/>
        <v>0</v>
      </c>
      <c r="EA37" s="188">
        <f t="shared" ca="1" si="181"/>
        <v>0</v>
      </c>
      <c r="EB37" s="188">
        <f t="shared" ca="1" si="181"/>
        <v>0</v>
      </c>
      <c r="EC37" s="188">
        <f t="shared" ca="1" si="181"/>
        <v>0</v>
      </c>
      <c r="ED37" s="188">
        <f t="shared" ca="1" si="181"/>
        <v>0</v>
      </c>
      <c r="EE37" s="188">
        <f t="shared" ca="1" si="181"/>
        <v>0</v>
      </c>
      <c r="EF37" s="188">
        <f t="shared" ca="1" si="181"/>
        <v>0</v>
      </c>
      <c r="EG37" s="188">
        <f t="shared" ca="1" si="181"/>
        <v>0</v>
      </c>
      <c r="EH37" s="188">
        <f t="shared" ca="1" si="181"/>
        <v>0</v>
      </c>
      <c r="EI37" s="188">
        <f t="shared" ca="1" si="181"/>
        <v>0</v>
      </c>
      <c r="EJ37" s="188">
        <f t="shared" ca="1" si="181"/>
        <v>0</v>
      </c>
      <c r="EK37" s="188">
        <f t="shared" ca="1" si="181"/>
        <v>0</v>
      </c>
      <c r="EL37" s="188">
        <f t="shared" ca="1" si="181"/>
        <v>0</v>
      </c>
      <c r="EM37" s="188">
        <f t="shared" ca="1" si="181"/>
        <v>0</v>
      </c>
      <c r="EN37" s="188">
        <f t="shared" ref="EN37:EP37" ca="1" si="182">$C37*EN34</f>
        <v>0</v>
      </c>
      <c r="EO37" s="188">
        <f t="shared" ca="1" si="182"/>
        <v>0</v>
      </c>
      <c r="EP37" s="188">
        <f t="shared" ca="1" si="182"/>
        <v>0</v>
      </c>
    </row>
    <row r="38" spans="2:146" s="43" customFormat="1" ht="15" customHeight="1">
      <c r="C38" s="137"/>
      <c r="D38" s="39"/>
      <c r="E38" s="138"/>
      <c r="F38" s="138"/>
      <c r="G38" s="42"/>
      <c r="H38" s="42"/>
      <c r="I38" s="42"/>
      <c r="J38" s="42"/>
      <c r="K38" s="188"/>
      <c r="L38" s="188"/>
      <c r="M38" s="188"/>
      <c r="N38" s="188"/>
      <c r="O38" s="188"/>
      <c r="P38" s="188"/>
      <c r="Q38" s="188"/>
      <c r="R38" s="188"/>
      <c r="S38" s="188"/>
      <c r="T38" s="188"/>
      <c r="U38" s="188"/>
      <c r="V38" s="188"/>
      <c r="W38" s="188"/>
      <c r="X38" s="188"/>
      <c r="Y38" s="188"/>
      <c r="Z38" s="188"/>
      <c r="AA38" s="188"/>
      <c r="AB38" s="188"/>
      <c r="AC38" s="188"/>
      <c r="AD38" s="188"/>
      <c r="AE38" s="188"/>
      <c r="AF38" s="188"/>
      <c r="AG38" s="188"/>
      <c r="AH38" s="188"/>
      <c r="AI38" s="188"/>
      <c r="AJ38" s="188"/>
      <c r="AK38" s="188"/>
      <c r="AL38" s="188"/>
      <c r="AM38" s="188"/>
      <c r="AN38" s="188"/>
      <c r="AO38" s="188"/>
      <c r="AP38" s="188"/>
      <c r="AQ38" s="188"/>
      <c r="AR38" s="188"/>
      <c r="AS38" s="188"/>
      <c r="AT38" s="188"/>
      <c r="AU38" s="188"/>
      <c r="AV38" s="188"/>
      <c r="AW38" s="188"/>
      <c r="AX38" s="188"/>
      <c r="AY38" s="188"/>
      <c r="AZ38" s="188"/>
      <c r="BA38" s="188"/>
      <c r="BB38" s="188"/>
      <c r="BC38" s="188"/>
      <c r="BD38" s="188"/>
      <c r="BE38" s="188"/>
      <c r="BF38" s="188"/>
      <c r="BG38" s="188"/>
      <c r="BH38" s="188"/>
      <c r="BI38" s="188"/>
      <c r="BJ38" s="188"/>
      <c r="BK38" s="188"/>
      <c r="BL38" s="188"/>
      <c r="BM38" s="188"/>
      <c r="BN38" s="188"/>
      <c r="BO38" s="188"/>
      <c r="BP38" s="188"/>
      <c r="BQ38" s="188"/>
      <c r="BR38" s="188"/>
      <c r="BS38" s="188"/>
      <c r="BT38" s="188"/>
      <c r="BU38" s="188"/>
      <c r="BV38" s="188"/>
      <c r="BW38" s="188"/>
      <c r="BX38" s="188"/>
      <c r="BY38" s="188"/>
      <c r="BZ38" s="188"/>
      <c r="CA38" s="188"/>
      <c r="CB38" s="188"/>
      <c r="CC38" s="188"/>
      <c r="CD38" s="188"/>
      <c r="CE38" s="188"/>
      <c r="CF38" s="188"/>
      <c r="CG38" s="188"/>
      <c r="CH38" s="188"/>
      <c r="CI38" s="188"/>
      <c r="CJ38" s="188"/>
      <c r="CK38" s="188"/>
      <c r="CL38" s="188"/>
      <c r="CM38" s="188"/>
      <c r="CN38" s="188"/>
      <c r="CO38" s="188"/>
      <c r="CP38" s="188"/>
      <c r="CQ38" s="188"/>
      <c r="CR38" s="188"/>
      <c r="CS38" s="188"/>
      <c r="CT38" s="188"/>
      <c r="CU38" s="188"/>
      <c r="CV38" s="188"/>
      <c r="CW38" s="188"/>
      <c r="CX38" s="188"/>
      <c r="CY38" s="188"/>
      <c r="CZ38" s="188"/>
      <c r="DA38" s="188"/>
      <c r="DB38" s="188"/>
      <c r="DC38" s="188"/>
      <c r="DD38" s="188"/>
      <c r="DE38" s="188"/>
      <c r="DF38" s="188"/>
      <c r="DG38" s="188"/>
      <c r="DH38" s="188"/>
      <c r="DI38" s="188"/>
      <c r="DJ38" s="188"/>
      <c r="DK38" s="188"/>
      <c r="DL38" s="188"/>
      <c r="DM38" s="188"/>
      <c r="DN38" s="188"/>
      <c r="DO38" s="188"/>
      <c r="DP38" s="188"/>
      <c r="DQ38" s="188"/>
      <c r="DR38" s="188"/>
      <c r="DS38" s="188"/>
      <c r="DT38" s="188"/>
      <c r="DU38" s="188"/>
      <c r="DV38" s="188"/>
      <c r="DW38" s="188"/>
      <c r="DX38" s="188"/>
      <c r="DY38" s="188"/>
      <c r="DZ38" s="188"/>
      <c r="EA38" s="188"/>
      <c r="EB38" s="188"/>
      <c r="EC38" s="188"/>
      <c r="ED38" s="188"/>
      <c r="EE38" s="188"/>
      <c r="EF38" s="188"/>
      <c r="EG38" s="188"/>
      <c r="EH38" s="188"/>
      <c r="EI38" s="188"/>
      <c r="EJ38" s="188"/>
      <c r="EK38" s="188"/>
      <c r="EL38" s="188"/>
      <c r="EM38" s="188"/>
      <c r="EN38" s="188"/>
      <c r="EO38" s="188"/>
      <c r="EP38" s="188"/>
    </row>
    <row r="39" spans="2:146" s="43" customFormat="1" ht="15" customHeight="1">
      <c r="B39" s="192" t="s">
        <v>283</v>
      </c>
      <c r="C39" s="155"/>
      <c r="D39" s="128"/>
      <c r="E39" s="138"/>
      <c r="F39" s="138"/>
      <c r="G39" s="42"/>
      <c r="H39" s="42"/>
      <c r="I39" s="42"/>
      <c r="J39" s="42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  <c r="AH39" s="156"/>
      <c r="AI39" s="156"/>
      <c r="AJ39" s="156"/>
      <c r="AK39" s="156"/>
      <c r="AL39" s="156"/>
      <c r="AM39" s="156"/>
      <c r="AN39" s="156"/>
      <c r="AO39" s="156"/>
      <c r="AP39" s="156"/>
      <c r="AQ39" s="156"/>
      <c r="AR39" s="156"/>
      <c r="AS39" s="156"/>
      <c r="AT39" s="156"/>
      <c r="AU39" s="156"/>
      <c r="AV39" s="156"/>
      <c r="AW39" s="156"/>
      <c r="AX39" s="156"/>
      <c r="AY39" s="156"/>
      <c r="AZ39" s="156"/>
      <c r="BA39" s="156"/>
      <c r="BB39" s="156"/>
      <c r="BC39" s="156"/>
      <c r="BD39" s="156"/>
      <c r="BE39" s="156"/>
      <c r="BF39" s="156"/>
      <c r="BG39" s="156"/>
      <c r="BH39" s="156"/>
      <c r="BI39" s="156"/>
      <c r="BJ39" s="156"/>
      <c r="BK39" s="156"/>
      <c r="BL39" s="156"/>
      <c r="BM39" s="156"/>
      <c r="BN39" s="156"/>
      <c r="BO39" s="156"/>
      <c r="BP39" s="156"/>
      <c r="BQ39" s="156"/>
      <c r="BR39" s="156"/>
      <c r="BS39" s="156"/>
      <c r="BT39" s="156"/>
      <c r="BU39" s="156"/>
      <c r="BV39" s="156"/>
      <c r="BW39" s="156"/>
      <c r="BX39" s="156"/>
      <c r="BY39" s="156"/>
      <c r="BZ39" s="156"/>
      <c r="CA39" s="156"/>
      <c r="CB39" s="156"/>
      <c r="CC39" s="156"/>
      <c r="CD39" s="156"/>
      <c r="CE39" s="156"/>
      <c r="CF39" s="156"/>
      <c r="CG39" s="156"/>
      <c r="CH39" s="156"/>
      <c r="CI39" s="156"/>
      <c r="CJ39" s="156"/>
      <c r="CK39" s="156"/>
      <c r="CL39" s="156"/>
      <c r="CM39" s="156"/>
      <c r="CN39" s="156"/>
      <c r="CO39" s="156"/>
      <c r="CP39" s="156"/>
      <c r="CQ39" s="156"/>
      <c r="CR39" s="156"/>
      <c r="CS39" s="156"/>
      <c r="CT39" s="156"/>
      <c r="CU39" s="156"/>
      <c r="CV39" s="156"/>
      <c r="CW39" s="156"/>
      <c r="CX39" s="156"/>
      <c r="CY39" s="156"/>
      <c r="CZ39" s="156"/>
      <c r="DA39" s="156"/>
      <c r="DB39" s="156"/>
      <c r="DC39" s="156"/>
      <c r="DD39" s="156"/>
      <c r="DE39" s="156"/>
      <c r="DF39" s="156"/>
      <c r="DG39" s="156"/>
      <c r="DH39" s="156"/>
      <c r="DI39" s="156"/>
      <c r="DJ39" s="156"/>
      <c r="DK39" s="156"/>
      <c r="DL39" s="156"/>
      <c r="DM39" s="156"/>
      <c r="DN39" s="156"/>
      <c r="DO39" s="156"/>
      <c r="DP39" s="156"/>
      <c r="DQ39" s="156"/>
      <c r="DR39" s="156"/>
      <c r="DS39" s="156"/>
      <c r="DT39" s="156"/>
      <c r="DU39" s="156"/>
      <c r="DV39" s="156"/>
      <c r="DW39" s="156"/>
      <c r="DX39" s="156"/>
      <c r="DY39" s="156"/>
      <c r="DZ39" s="156"/>
      <c r="EA39" s="156"/>
      <c r="EB39" s="156"/>
      <c r="EC39" s="156"/>
      <c r="ED39" s="156"/>
      <c r="EE39" s="156"/>
      <c r="EF39" s="156"/>
      <c r="EG39" s="156"/>
      <c r="EH39" s="156"/>
      <c r="EI39" s="156"/>
      <c r="EJ39" s="156"/>
      <c r="EK39" s="156"/>
      <c r="EL39" s="156"/>
      <c r="EM39" s="156"/>
      <c r="EN39" s="156"/>
      <c r="EO39" s="156"/>
      <c r="EP39" s="156"/>
    </row>
    <row r="40" spans="2:146" s="43" customFormat="1" ht="15" customHeight="1">
      <c r="B40" s="43" t="s">
        <v>284</v>
      </c>
      <c r="C40" s="200">
        <f ca="1">일일발전시간_운영3년차</f>
        <v>3.77</v>
      </c>
      <c r="D40" s="39" t="s">
        <v>101</v>
      </c>
      <c r="E40" s="138"/>
      <c r="F40" s="138"/>
      <c r="G40" s="42"/>
      <c r="H40" s="42"/>
      <c r="I40" s="42"/>
      <c r="J40" s="42"/>
      <c r="K40" s="188">
        <f ca="1">IF(K$9&lt;=3,일일발전시간_운영3년차,Assum!$F$293)*(K$8&gt;0)</f>
        <v>0</v>
      </c>
      <c r="L40" s="188">
        <f ca="1">IF(L$9&lt;=3,일일발전시간_운영3년차,Assum!$F$293)*(L$8&gt;0)</f>
        <v>0</v>
      </c>
      <c r="M40" s="188">
        <f ca="1">IF(M$9&lt;=3,일일발전시간_운영3년차,Assum!$F$293)*(M$8&gt;0)</f>
        <v>0</v>
      </c>
      <c r="N40" s="188">
        <f ca="1">IF(N$9&lt;=3,일일발전시간_운영3년차,Assum!$F$293)*(N$8&gt;0)</f>
        <v>0</v>
      </c>
      <c r="O40" s="188">
        <f ca="1">IF(O$9&lt;=3,일일발전시간_운영3년차,Assum!$F$293)*(O$8&gt;0)</f>
        <v>0</v>
      </c>
      <c r="P40" s="188">
        <f ca="1">IF(P$9&lt;=3,일일발전시간_운영3년차,Assum!$F$293)*(P$8&gt;0)</f>
        <v>0</v>
      </c>
      <c r="Q40" s="188">
        <f ca="1">IF(Q$9&lt;=3,일일발전시간_운영3년차,Assum!$F$293)*(Q$8&gt;0)</f>
        <v>0</v>
      </c>
      <c r="R40" s="188">
        <f ca="1">IF(R$9&lt;=3,일일발전시간_운영3년차,Assum!$F$293)*(R$8&gt;0)</f>
        <v>3.77</v>
      </c>
      <c r="S40" s="188">
        <f ca="1">IF(S$9&lt;=3,일일발전시간_운영3년차,Assum!$F$293)*(S$8&gt;0)</f>
        <v>3.77</v>
      </c>
      <c r="T40" s="188">
        <f ca="1">IF(T$9&lt;=3,일일발전시간_운영3년차,Assum!$F$293)*(T$8&gt;0)</f>
        <v>3.77</v>
      </c>
      <c r="U40" s="188">
        <f ca="1">IF(U$9&lt;=3,일일발전시간_운영3년차,Assum!$F$293)*(U$8&gt;0)</f>
        <v>3.77</v>
      </c>
      <c r="V40" s="188">
        <f ca="1">IF(V$9&lt;=3,일일발전시간_운영3년차,Assum!$F$293)*(V$8&gt;0)</f>
        <v>3.77</v>
      </c>
      <c r="W40" s="188">
        <f ca="1">IF(W$9&lt;=3,일일발전시간_운영3년차,Assum!$F$293)*(W$8&gt;0)</f>
        <v>3.77</v>
      </c>
      <c r="X40" s="188">
        <f ca="1">IF(X$9&lt;=3,일일발전시간_운영3년차,Assum!$F$293)*(X$8&gt;0)</f>
        <v>3.77</v>
      </c>
      <c r="Y40" s="188">
        <f ca="1">IF(Y$9&lt;=3,일일발전시간_운영3년차,Assum!$F$293)*(Y$8&gt;0)</f>
        <v>3.77</v>
      </c>
      <c r="Z40" s="188">
        <f ca="1">IF(Z$9&lt;=3,일일발전시간_운영3년차,Assum!$F$293)*(Z$8&gt;0)</f>
        <v>3.77</v>
      </c>
      <c r="AA40" s="188">
        <f ca="1">IF(AA$9&lt;=3,일일발전시간_운영3년차,Assum!$F$293)*(AA$8&gt;0)</f>
        <v>3.77</v>
      </c>
      <c r="AB40" s="188">
        <f ca="1">IF(AB$9&lt;=3,일일발전시간_운영3년차,Assum!$F$293)*(AB$8&gt;0)</f>
        <v>3.77</v>
      </c>
      <c r="AC40" s="188">
        <f ca="1">IF(AC$9&lt;=3,일일발전시간_운영3년차,Assum!$F$293)*(AC$8&gt;0)</f>
        <v>3.77</v>
      </c>
      <c r="AD40" s="188">
        <f ca="1">IF(AD$9&lt;=3,일일발전시간_운영3년차,Assum!$F$293)*(AD$8&gt;0)</f>
        <v>3.77</v>
      </c>
      <c r="AE40" s="188">
        <f ca="1">IF(AE$9&lt;=3,일일발전시간_운영3년차,Assum!$F$293)*(AE$8&gt;0)</f>
        <v>3.77</v>
      </c>
      <c r="AF40" s="188">
        <f ca="1">IF(AF$9&lt;=3,일일발전시간_운영3년차,Assum!$F$293)*(AF$8&gt;0)</f>
        <v>3.77</v>
      </c>
      <c r="AG40" s="188">
        <f ca="1">IF(AG$9&lt;=3,일일발전시간_운영3년차,Assum!$F$293)*(AG$8&gt;0)</f>
        <v>3.77</v>
      </c>
      <c r="AH40" s="188">
        <f ca="1">IF(AH$9&lt;=3,일일발전시간_운영3년차,Assum!$F$293)*(AH$8&gt;0)</f>
        <v>3.77</v>
      </c>
      <c r="AI40" s="188">
        <f ca="1">IF(AI$9&lt;=3,일일발전시간_운영3년차,Assum!$F$293)*(AI$8&gt;0)</f>
        <v>3.77</v>
      </c>
      <c r="AJ40" s="188">
        <f ca="1">IF(AJ$9&lt;=3,일일발전시간_운영3년차,Assum!$F$293)*(AJ$8&gt;0)</f>
        <v>3.77</v>
      </c>
      <c r="AK40" s="188">
        <f ca="1">IF(AK$9&lt;=3,일일발전시간_운영3년차,Assum!$F$293)*(AK$8&gt;0)</f>
        <v>3.77</v>
      </c>
      <c r="AL40" s="188">
        <f ca="1">IF(AL$9&lt;=3,일일발전시간_운영3년차,Assum!$F$293)*(AL$8&gt;0)</f>
        <v>3.77</v>
      </c>
      <c r="AM40" s="188">
        <f ca="1">IF(AM$9&lt;=3,일일발전시간_운영3년차,Assum!$F$293)*(AM$8&gt;0)</f>
        <v>3.77</v>
      </c>
      <c r="AN40" s="188">
        <f ca="1">IF(AN$9&lt;=3,일일발전시간_운영3년차,Assum!$F$293)*(AN$8&gt;0)</f>
        <v>3.77</v>
      </c>
      <c r="AO40" s="188">
        <f ca="1">IF(AO$9&lt;=3,일일발전시간_운영3년차,Assum!$F$293)*(AO$8&gt;0)</f>
        <v>3.77</v>
      </c>
      <c r="AP40" s="188">
        <f ca="1">IF(AP$9&lt;=3,일일발전시간_운영3년차,Assum!$F$293)*(AP$8&gt;0)</f>
        <v>3.77</v>
      </c>
      <c r="AQ40" s="188">
        <f ca="1">IF(AQ$9&lt;=3,일일발전시간_운영3년차,Assum!$F$293)*(AQ$8&gt;0)</f>
        <v>3.77</v>
      </c>
      <c r="AR40" s="188">
        <f ca="1">IF(AR$9&lt;=3,일일발전시간_운영3년차,Assum!$F$293)*(AR$8&gt;0)</f>
        <v>3.77</v>
      </c>
      <c r="AS40" s="188">
        <f ca="1">IF(AS$9&lt;=3,일일발전시간_운영3년차,Assum!$F$293)*(AS$8&gt;0)</f>
        <v>3.77</v>
      </c>
      <c r="AT40" s="188">
        <f ca="1">IF(AT$9&lt;=3,일일발전시간_운영3년차,Assum!$F$293)*(AT$8&gt;0)</f>
        <v>3.77</v>
      </c>
      <c r="AU40" s="188">
        <f ca="1">IF(AU$9&lt;=3,일일발전시간_운영3년차,Assum!$F$293)*(AU$8&gt;0)</f>
        <v>3.77</v>
      </c>
      <c r="AV40" s="188">
        <f ca="1">IF(AV$9&lt;=3,일일발전시간_운영3년차,Assum!$F$293)*(AV$8&gt;0)</f>
        <v>3.77</v>
      </c>
      <c r="AW40" s="188">
        <f ca="1">IF(AW$9&lt;=3,일일발전시간_운영3년차,Assum!$F$293)*(AW$8&gt;0)</f>
        <v>3.77</v>
      </c>
      <c r="AX40" s="188">
        <f ca="1">IF(AX$9&lt;=3,일일발전시간_운영3년차,Assum!$F$293)*(AX$8&gt;0)</f>
        <v>3.77</v>
      </c>
      <c r="AY40" s="188">
        <f ca="1">IF(AY$9&lt;=3,일일발전시간_운영3년차,Assum!$F$293)*(AY$8&gt;0)</f>
        <v>3.77</v>
      </c>
      <c r="AZ40" s="188">
        <f ca="1">IF(AZ$9&lt;=3,일일발전시간_운영3년차,Assum!$F$293)*(AZ$8&gt;0)</f>
        <v>3.77</v>
      </c>
      <c r="BA40" s="188">
        <f ca="1">IF(BA$9&lt;=3,일일발전시간_운영3년차,Assum!$F$293)*(BA$8&gt;0)</f>
        <v>3.77</v>
      </c>
      <c r="BB40" s="188">
        <f ca="1">IF(BB$9&lt;=3,일일발전시간_운영3년차,Assum!$F$293)*(BB$8&gt;0)</f>
        <v>3.77</v>
      </c>
      <c r="BC40" s="188">
        <f ca="1">IF(BC$9&lt;=3,일일발전시간_운영3년차,Assum!$F$293)*(BC$8&gt;0)</f>
        <v>3.77</v>
      </c>
      <c r="BD40" s="188">
        <f ca="1">IF(BD$9&lt;=3,일일발전시간_운영3년차,Assum!$F$293)*(BD$8&gt;0)</f>
        <v>3.77</v>
      </c>
      <c r="BE40" s="188">
        <f ca="1">IF(BE$9&lt;=3,일일발전시간_운영3년차,Assum!$F$293)*(BE$8&gt;0)</f>
        <v>3.77</v>
      </c>
      <c r="BF40" s="188">
        <f ca="1">IF(BF$9&lt;=3,일일발전시간_운영3년차,Assum!$F$293)*(BF$8&gt;0)</f>
        <v>3.77</v>
      </c>
      <c r="BG40" s="188">
        <f ca="1">IF(BG$9&lt;=3,일일발전시간_운영3년차,Assum!$F$293)*(BG$8&gt;0)</f>
        <v>3.77</v>
      </c>
      <c r="BH40" s="188">
        <f ca="1">IF(BH$9&lt;=3,일일발전시간_운영3년차,Assum!$F$293)*(BH$8&gt;0)</f>
        <v>3.77</v>
      </c>
      <c r="BI40" s="188">
        <f ca="1">IF(BI$9&lt;=3,일일발전시간_운영3년차,Assum!$F$293)*(BI$8&gt;0)</f>
        <v>3.77</v>
      </c>
      <c r="BJ40" s="188">
        <f ca="1">IF(BJ$9&lt;=3,일일발전시간_운영3년차,Assum!$F$293)*(BJ$8&gt;0)</f>
        <v>3.77</v>
      </c>
      <c r="BK40" s="188">
        <f ca="1">IF(BK$9&lt;=3,일일발전시간_운영3년차,Assum!$F$293)*(BK$8&gt;0)</f>
        <v>3.77</v>
      </c>
      <c r="BL40" s="188">
        <f ca="1">IF(BL$9&lt;=3,일일발전시간_운영3년차,Assum!$F$293)*(BL$8&gt;0)</f>
        <v>3.77</v>
      </c>
      <c r="BM40" s="188">
        <f ca="1">IF(BM$9&lt;=3,일일발전시간_운영3년차,Assum!$F$293)*(BM$8&gt;0)</f>
        <v>3.77</v>
      </c>
      <c r="BN40" s="188">
        <f ca="1">IF(BN$9&lt;=3,일일발전시간_운영3년차,Assum!$F$293)*(BN$8&gt;0)</f>
        <v>3.77</v>
      </c>
      <c r="BO40" s="188">
        <f ca="1">IF(BO$9&lt;=3,일일발전시간_운영3년차,Assum!$F$293)*(BO$8&gt;0)</f>
        <v>3.77</v>
      </c>
      <c r="BP40" s="188">
        <f ca="1">IF(BP$9&lt;=3,일일발전시간_운영3년차,Assum!$F$293)*(BP$8&gt;0)</f>
        <v>3.77</v>
      </c>
      <c r="BQ40" s="188">
        <f ca="1">IF(BQ$9&lt;=3,일일발전시간_운영3년차,Assum!$F$293)*(BQ$8&gt;0)</f>
        <v>3.77</v>
      </c>
      <c r="BR40" s="188">
        <f ca="1">IF(BR$9&lt;=3,일일발전시간_운영3년차,Assum!$F$293)*(BR$8&gt;0)</f>
        <v>3.77</v>
      </c>
      <c r="BS40" s="188">
        <f ca="1">IF(BS$9&lt;=3,일일발전시간_운영3년차,Assum!$F$293)*(BS$8&gt;0)</f>
        <v>3.77</v>
      </c>
      <c r="BT40" s="188">
        <f ca="1">IF(BT$9&lt;=3,일일발전시간_운영3년차,Assum!$F$293)*(BT$8&gt;0)</f>
        <v>3.77</v>
      </c>
      <c r="BU40" s="188">
        <f ca="1">IF(BU$9&lt;=3,일일발전시간_운영3년차,Assum!$F$293)*(BU$8&gt;0)</f>
        <v>3.77</v>
      </c>
      <c r="BV40" s="188">
        <f ca="1">IF(BV$9&lt;=3,일일발전시간_운영3년차,Assum!$F$293)*(BV$8&gt;0)</f>
        <v>3.77</v>
      </c>
      <c r="BW40" s="188">
        <f ca="1">IF(BW$9&lt;=3,일일발전시간_운영3년차,Assum!$F$293)*(BW$8&gt;0)</f>
        <v>3.77</v>
      </c>
      <c r="BX40" s="188">
        <f ca="1">IF(BX$9&lt;=3,일일발전시간_운영3년차,Assum!$F$293)*(BX$8&gt;0)</f>
        <v>3.77</v>
      </c>
      <c r="BY40" s="188">
        <f ca="1">IF(BY$9&lt;=3,일일발전시간_운영3년차,Assum!$F$293)*(BY$8&gt;0)</f>
        <v>3.77</v>
      </c>
      <c r="BZ40" s="188">
        <f ca="1">IF(BZ$9&lt;=3,일일발전시간_운영3년차,Assum!$F$293)*(BZ$8&gt;0)</f>
        <v>3.77</v>
      </c>
      <c r="CA40" s="188">
        <f ca="1">IF(CA$9&lt;=3,일일발전시간_운영3년차,Assum!$F$293)*(CA$8&gt;0)</f>
        <v>3.77</v>
      </c>
      <c r="CB40" s="188">
        <f ca="1">IF(CB$9&lt;=3,일일발전시간_운영3년차,Assum!$F$293)*(CB$8&gt;0)</f>
        <v>3.77</v>
      </c>
      <c r="CC40" s="188">
        <f ca="1">IF(CC$9&lt;=3,일일발전시간_운영3년차,Assum!$F$293)*(CC$8&gt;0)</f>
        <v>3.77</v>
      </c>
      <c r="CD40" s="188">
        <f ca="1">IF(CD$9&lt;=3,일일발전시간_운영3년차,Assum!$F$293)*(CD$8&gt;0)</f>
        <v>3.77</v>
      </c>
      <c r="CE40" s="188">
        <f ca="1">IF(CE$9&lt;=3,일일발전시간_운영3년차,Assum!$F$293)*(CE$8&gt;0)</f>
        <v>3.77</v>
      </c>
      <c r="CF40" s="188">
        <f ca="1">IF(CF$9&lt;=3,일일발전시간_운영3년차,Assum!$F$293)*(CF$8&gt;0)</f>
        <v>3.77</v>
      </c>
      <c r="CG40" s="188">
        <f ca="1">IF(CG$9&lt;=3,일일발전시간_운영3년차,Assum!$F$293)*(CG$8&gt;0)</f>
        <v>3.77</v>
      </c>
      <c r="CH40" s="188">
        <f ca="1">IF(CH$9&lt;=3,일일발전시간_운영3년차,Assum!$F$293)*(CH$8&gt;0)</f>
        <v>3.77</v>
      </c>
      <c r="CI40" s="188">
        <f ca="1">IF(CI$9&lt;=3,일일발전시간_운영3년차,Assum!$F$293)*(CI$8&gt;0)</f>
        <v>3.77</v>
      </c>
      <c r="CJ40" s="188">
        <f ca="1">IF(CJ$9&lt;=3,일일발전시간_운영3년차,Assum!$F$293)*(CJ$8&gt;0)</f>
        <v>3.77</v>
      </c>
      <c r="CK40" s="188">
        <f ca="1">IF(CK$9&lt;=3,일일발전시간_운영3년차,Assum!$F$293)*(CK$8&gt;0)</f>
        <v>3.77</v>
      </c>
      <c r="CL40" s="188">
        <f ca="1">IF(CL$9&lt;=3,일일발전시간_운영3년차,Assum!$F$293)*(CL$8&gt;0)</f>
        <v>3.77</v>
      </c>
      <c r="CM40" s="188">
        <f ca="1">IF(CM$9&lt;=3,일일발전시간_운영3년차,Assum!$F$293)*(CM$8&gt;0)</f>
        <v>3.77</v>
      </c>
      <c r="CN40" s="188">
        <f ca="1">IF(CN$9&lt;=3,일일발전시간_운영3년차,Assum!$F$293)*(CN$8&gt;0)</f>
        <v>3.77</v>
      </c>
      <c r="CO40" s="188">
        <f ca="1">IF(CO$9&lt;=3,일일발전시간_운영3년차,Assum!$F$293)*(CO$8&gt;0)</f>
        <v>3.77</v>
      </c>
      <c r="CP40" s="188">
        <f ca="1">IF(CP$9&lt;=3,일일발전시간_운영3년차,Assum!$F$293)*(CP$8&gt;0)</f>
        <v>3.77</v>
      </c>
      <c r="CQ40" s="188">
        <f ca="1">IF(CQ$9&lt;=3,일일발전시간_운영3년차,Assum!$F$293)*(CQ$8&gt;0)</f>
        <v>3.77</v>
      </c>
      <c r="CR40" s="188">
        <f ca="1">IF(CR$9&lt;=3,일일발전시간_운영3년차,Assum!$F$293)*(CR$8&gt;0)</f>
        <v>3.77</v>
      </c>
      <c r="CS40" s="188">
        <f ca="1">IF(CS$9&lt;=3,일일발전시간_운영3년차,Assum!$F$293)*(CS$8&gt;0)</f>
        <v>3.77</v>
      </c>
      <c r="CT40" s="188">
        <f ca="1">IF(CT$9&lt;=3,일일발전시간_운영3년차,Assum!$F$293)*(CT$8&gt;0)</f>
        <v>0</v>
      </c>
      <c r="CU40" s="188">
        <f ca="1">IF(CU$9&lt;=3,일일발전시간_운영3년차,Assum!$F$293)*(CU$8&gt;0)</f>
        <v>0</v>
      </c>
      <c r="CV40" s="188">
        <f ca="1">IF(CV$9&lt;=3,일일발전시간_운영3년차,Assum!$F$293)*(CV$8&gt;0)</f>
        <v>0</v>
      </c>
      <c r="CW40" s="188">
        <f ca="1">IF(CW$9&lt;=3,일일발전시간_운영3년차,Assum!$F$293)*(CW$8&gt;0)</f>
        <v>0</v>
      </c>
      <c r="CX40" s="188">
        <f ca="1">IF(CX$9&lt;=3,일일발전시간_운영3년차,Assum!$F$293)*(CX$8&gt;0)</f>
        <v>0</v>
      </c>
      <c r="CY40" s="188">
        <f ca="1">IF(CY$9&lt;=3,일일발전시간_운영3년차,Assum!$F$293)*(CY$8&gt;0)</f>
        <v>0</v>
      </c>
      <c r="CZ40" s="188">
        <f ca="1">IF(CZ$9&lt;=3,일일발전시간_운영3년차,Assum!$F$293)*(CZ$8&gt;0)</f>
        <v>0</v>
      </c>
      <c r="DA40" s="188">
        <f ca="1">IF(DA$9&lt;=3,일일발전시간_운영3년차,Assum!$F$293)*(DA$8&gt;0)</f>
        <v>0</v>
      </c>
      <c r="DB40" s="188">
        <f ca="1">IF(DB$9&lt;=3,일일발전시간_운영3년차,Assum!$F$293)*(DB$8&gt;0)</f>
        <v>0</v>
      </c>
      <c r="DC40" s="188">
        <f ca="1">IF(DC$9&lt;=3,일일발전시간_운영3년차,Assum!$F$293)*(DC$8&gt;0)</f>
        <v>0</v>
      </c>
      <c r="DD40" s="188">
        <f ca="1">IF(DD$9&lt;=3,일일발전시간_운영3년차,Assum!$F$293)*(DD$8&gt;0)</f>
        <v>0</v>
      </c>
      <c r="DE40" s="188">
        <f ca="1">IF(DE$9&lt;=3,일일발전시간_운영3년차,Assum!$F$293)*(DE$8&gt;0)</f>
        <v>0</v>
      </c>
      <c r="DF40" s="188">
        <f ca="1">IF(DF$9&lt;=3,일일발전시간_운영3년차,Assum!$F$293)*(DF$8&gt;0)</f>
        <v>0</v>
      </c>
      <c r="DG40" s="188">
        <f ca="1">IF(DG$9&lt;=3,일일발전시간_운영3년차,Assum!$F$293)*(DG$8&gt;0)</f>
        <v>0</v>
      </c>
      <c r="DH40" s="188">
        <f ca="1">IF(DH$9&lt;=3,일일발전시간_운영3년차,Assum!$F$293)*(DH$8&gt;0)</f>
        <v>0</v>
      </c>
      <c r="DI40" s="188">
        <f ca="1">IF(DI$9&lt;=3,일일발전시간_운영3년차,Assum!$F$293)*(DI$8&gt;0)</f>
        <v>0</v>
      </c>
      <c r="DJ40" s="188">
        <f ca="1">IF(DJ$9&lt;=3,일일발전시간_운영3년차,Assum!$F$293)*(DJ$8&gt;0)</f>
        <v>0</v>
      </c>
      <c r="DK40" s="188">
        <f ca="1">IF(DK$9&lt;=3,일일발전시간_운영3년차,Assum!$F$293)*(DK$8&gt;0)</f>
        <v>0</v>
      </c>
      <c r="DL40" s="188">
        <f ca="1">IF(DL$9&lt;=3,일일발전시간_운영3년차,Assum!$F$293)*(DL$8&gt;0)</f>
        <v>0</v>
      </c>
      <c r="DM40" s="188">
        <f ca="1">IF(DM$9&lt;=3,일일발전시간_운영3년차,Assum!$F$293)*(DM$8&gt;0)</f>
        <v>0</v>
      </c>
      <c r="DN40" s="188">
        <f ca="1">IF(DN$9&lt;=3,일일발전시간_운영3년차,Assum!$F$293)*(DN$8&gt;0)</f>
        <v>0</v>
      </c>
      <c r="DO40" s="188">
        <f ca="1">IF(DO$9&lt;=3,일일발전시간_운영3년차,Assum!$F$293)*(DO$8&gt;0)</f>
        <v>0</v>
      </c>
      <c r="DP40" s="188">
        <f ca="1">IF(DP$9&lt;=3,일일발전시간_운영3년차,Assum!$F$293)*(DP$8&gt;0)</f>
        <v>0</v>
      </c>
      <c r="DQ40" s="188">
        <f ca="1">IF(DQ$9&lt;=3,일일발전시간_운영3년차,Assum!$F$293)*(DQ$8&gt;0)</f>
        <v>0</v>
      </c>
      <c r="DR40" s="188">
        <f ca="1">IF(DR$9&lt;=3,일일발전시간_운영3년차,Assum!$F$293)*(DR$8&gt;0)</f>
        <v>0</v>
      </c>
      <c r="DS40" s="188">
        <f ca="1">IF(DS$9&lt;=3,일일발전시간_운영3년차,Assum!$F$293)*(DS$8&gt;0)</f>
        <v>0</v>
      </c>
      <c r="DT40" s="188">
        <f ca="1">IF(DT$9&lt;=3,일일발전시간_운영3년차,Assum!$F$293)*(DT$8&gt;0)</f>
        <v>0</v>
      </c>
      <c r="DU40" s="188">
        <f ca="1">IF(DU$9&lt;=3,일일발전시간_운영3년차,Assum!$F$293)*(DU$8&gt;0)</f>
        <v>0</v>
      </c>
      <c r="DV40" s="188">
        <f ca="1">IF(DV$9&lt;=3,일일발전시간_운영3년차,Assum!$F$293)*(DV$8&gt;0)</f>
        <v>0</v>
      </c>
      <c r="DW40" s="188">
        <f ca="1">IF(DW$9&lt;=3,일일발전시간_운영3년차,Assum!$F$293)*(DW$8&gt;0)</f>
        <v>0</v>
      </c>
      <c r="DX40" s="188">
        <f ca="1">IF(DX$9&lt;=3,일일발전시간_운영3년차,Assum!$F$293)*(DX$8&gt;0)</f>
        <v>0</v>
      </c>
      <c r="DY40" s="188">
        <f ca="1">IF(DY$9&lt;=3,일일발전시간_운영3년차,Assum!$F$293)*(DY$8&gt;0)</f>
        <v>0</v>
      </c>
      <c r="DZ40" s="188">
        <f ca="1">IF(DZ$9&lt;=3,일일발전시간_운영3년차,Assum!$F$293)*(DZ$8&gt;0)</f>
        <v>0</v>
      </c>
      <c r="EA40" s="188">
        <f ca="1">IF(EA$9&lt;=3,일일발전시간_운영3년차,Assum!$F$293)*(EA$8&gt;0)</f>
        <v>0</v>
      </c>
      <c r="EB40" s="188">
        <f ca="1">IF(EB$9&lt;=3,일일발전시간_운영3년차,Assum!$F$293)*(EB$8&gt;0)</f>
        <v>0</v>
      </c>
      <c r="EC40" s="188">
        <f ca="1">IF(EC$9&lt;=3,일일발전시간_운영3년차,Assum!$F$293)*(EC$8&gt;0)</f>
        <v>0</v>
      </c>
      <c r="ED40" s="188">
        <f ca="1">IF(ED$9&lt;=3,일일발전시간_운영3년차,Assum!$F$293)*(ED$8&gt;0)</f>
        <v>0</v>
      </c>
      <c r="EE40" s="188">
        <f ca="1">IF(EE$9&lt;=3,일일발전시간_운영3년차,Assum!$F$293)*(EE$8&gt;0)</f>
        <v>0</v>
      </c>
      <c r="EF40" s="188">
        <f ca="1">IF(EF$9&lt;=3,일일발전시간_운영3년차,Assum!$F$293)*(EF$8&gt;0)</f>
        <v>0</v>
      </c>
      <c r="EG40" s="188">
        <f ca="1">IF(EG$9&lt;=3,일일발전시간_운영3년차,Assum!$F$293)*(EG$8&gt;0)</f>
        <v>0</v>
      </c>
      <c r="EH40" s="188">
        <f ca="1">IF(EH$9&lt;=3,일일발전시간_운영3년차,Assum!$F$293)*(EH$8&gt;0)</f>
        <v>0</v>
      </c>
      <c r="EI40" s="188">
        <f ca="1">IF(EI$9&lt;=3,일일발전시간_운영3년차,Assum!$F$293)*(EI$8&gt;0)</f>
        <v>0</v>
      </c>
      <c r="EJ40" s="188">
        <f ca="1">IF(EJ$9&lt;=3,일일발전시간_운영3년차,Assum!$F$293)*(EJ$8&gt;0)</f>
        <v>0</v>
      </c>
      <c r="EK40" s="188">
        <f ca="1">IF(EK$9&lt;=3,일일발전시간_운영3년차,Assum!$F$293)*(EK$8&gt;0)</f>
        <v>0</v>
      </c>
      <c r="EL40" s="188">
        <f ca="1">IF(EL$9&lt;=3,일일발전시간_운영3년차,Assum!$F$293)*(EL$8&gt;0)</f>
        <v>0</v>
      </c>
      <c r="EM40" s="188">
        <f ca="1">IF(EM$9&lt;=3,일일발전시간_운영3년차,Assum!$F$293)*(EM$8&gt;0)</f>
        <v>0</v>
      </c>
      <c r="EN40" s="188">
        <f ca="1">IF(EN$9&lt;=3,일일발전시간_운영3년차,Assum!$F$293)*(EN$8&gt;0)</f>
        <v>0</v>
      </c>
      <c r="EO40" s="188">
        <f ca="1">IF(EO$9&lt;=3,일일발전시간_운영3년차,Assum!$F$293)*(EO$8&gt;0)</f>
        <v>0</v>
      </c>
      <c r="EP40" s="188">
        <f ca="1">IF(EP$9&lt;=3,일일발전시간_운영3년차,Assum!$F$293)*(EP$8&gt;0)</f>
        <v>0</v>
      </c>
    </row>
    <row r="41" spans="2:146" s="43" customFormat="1" ht="15" customHeight="1">
      <c r="B41" s="43" t="s">
        <v>285</v>
      </c>
      <c r="C41" s="191">
        <f>소내소비율</f>
        <v>0</v>
      </c>
      <c r="D41" s="39" t="s">
        <v>102</v>
      </c>
      <c r="E41" s="138"/>
      <c r="F41" s="138"/>
      <c r="G41" s="42"/>
      <c r="H41" s="42"/>
      <c r="I41" s="42"/>
      <c r="J41" s="42"/>
      <c r="K41" s="41">
        <f t="shared" ref="K41:O41" ca="1" si="183">$C41*(K$8&gt;0)</f>
        <v>0</v>
      </c>
      <c r="L41" s="41">
        <f t="shared" ca="1" si="183"/>
        <v>0</v>
      </c>
      <c r="M41" s="41">
        <f t="shared" ca="1" si="183"/>
        <v>0</v>
      </c>
      <c r="N41" s="41">
        <f t="shared" ca="1" si="183"/>
        <v>0</v>
      </c>
      <c r="O41" s="41">
        <f t="shared" ca="1" si="183"/>
        <v>0</v>
      </c>
      <c r="P41" s="41">
        <f t="shared" ref="P41:CA41" ca="1" si="184">$C41*(P$8&gt;0)</f>
        <v>0</v>
      </c>
      <c r="Q41" s="41">
        <f t="shared" ca="1" si="184"/>
        <v>0</v>
      </c>
      <c r="R41" s="41">
        <f t="shared" ca="1" si="184"/>
        <v>0</v>
      </c>
      <c r="S41" s="41">
        <f t="shared" ca="1" si="184"/>
        <v>0</v>
      </c>
      <c r="T41" s="41">
        <f t="shared" ca="1" si="184"/>
        <v>0</v>
      </c>
      <c r="U41" s="41">
        <f t="shared" ca="1" si="184"/>
        <v>0</v>
      </c>
      <c r="V41" s="41">
        <f t="shared" ca="1" si="184"/>
        <v>0</v>
      </c>
      <c r="W41" s="41">
        <f t="shared" ca="1" si="184"/>
        <v>0</v>
      </c>
      <c r="X41" s="41">
        <f t="shared" ca="1" si="184"/>
        <v>0</v>
      </c>
      <c r="Y41" s="41">
        <f t="shared" ca="1" si="184"/>
        <v>0</v>
      </c>
      <c r="Z41" s="41">
        <f t="shared" ca="1" si="184"/>
        <v>0</v>
      </c>
      <c r="AA41" s="41">
        <f t="shared" ca="1" si="184"/>
        <v>0</v>
      </c>
      <c r="AB41" s="41">
        <f t="shared" ca="1" si="184"/>
        <v>0</v>
      </c>
      <c r="AC41" s="41">
        <f t="shared" ca="1" si="184"/>
        <v>0</v>
      </c>
      <c r="AD41" s="41">
        <f t="shared" ca="1" si="184"/>
        <v>0</v>
      </c>
      <c r="AE41" s="41">
        <f t="shared" ca="1" si="184"/>
        <v>0</v>
      </c>
      <c r="AF41" s="41">
        <f t="shared" ca="1" si="184"/>
        <v>0</v>
      </c>
      <c r="AG41" s="41">
        <f t="shared" ca="1" si="184"/>
        <v>0</v>
      </c>
      <c r="AH41" s="41">
        <f t="shared" ca="1" si="184"/>
        <v>0</v>
      </c>
      <c r="AI41" s="41">
        <f t="shared" ca="1" si="184"/>
        <v>0</v>
      </c>
      <c r="AJ41" s="41">
        <f t="shared" ca="1" si="184"/>
        <v>0</v>
      </c>
      <c r="AK41" s="41">
        <f t="shared" ca="1" si="184"/>
        <v>0</v>
      </c>
      <c r="AL41" s="41">
        <f t="shared" ca="1" si="184"/>
        <v>0</v>
      </c>
      <c r="AM41" s="41">
        <f t="shared" ca="1" si="184"/>
        <v>0</v>
      </c>
      <c r="AN41" s="41">
        <f t="shared" ca="1" si="184"/>
        <v>0</v>
      </c>
      <c r="AO41" s="41">
        <f t="shared" ca="1" si="184"/>
        <v>0</v>
      </c>
      <c r="AP41" s="41">
        <f t="shared" ca="1" si="184"/>
        <v>0</v>
      </c>
      <c r="AQ41" s="41">
        <f t="shared" ca="1" si="184"/>
        <v>0</v>
      </c>
      <c r="AR41" s="41">
        <f t="shared" ca="1" si="184"/>
        <v>0</v>
      </c>
      <c r="AS41" s="41">
        <f t="shared" ca="1" si="184"/>
        <v>0</v>
      </c>
      <c r="AT41" s="41">
        <f t="shared" ca="1" si="184"/>
        <v>0</v>
      </c>
      <c r="AU41" s="41">
        <f t="shared" ca="1" si="184"/>
        <v>0</v>
      </c>
      <c r="AV41" s="41">
        <f t="shared" ca="1" si="184"/>
        <v>0</v>
      </c>
      <c r="AW41" s="41">
        <f t="shared" ca="1" si="184"/>
        <v>0</v>
      </c>
      <c r="AX41" s="41">
        <f t="shared" ca="1" si="184"/>
        <v>0</v>
      </c>
      <c r="AY41" s="41">
        <f t="shared" ca="1" si="184"/>
        <v>0</v>
      </c>
      <c r="AZ41" s="41">
        <f t="shared" ca="1" si="184"/>
        <v>0</v>
      </c>
      <c r="BA41" s="41">
        <f t="shared" ca="1" si="184"/>
        <v>0</v>
      </c>
      <c r="BB41" s="41">
        <f t="shared" ca="1" si="184"/>
        <v>0</v>
      </c>
      <c r="BC41" s="41">
        <f t="shared" ca="1" si="184"/>
        <v>0</v>
      </c>
      <c r="BD41" s="41">
        <f t="shared" ca="1" si="184"/>
        <v>0</v>
      </c>
      <c r="BE41" s="41">
        <f t="shared" ca="1" si="184"/>
        <v>0</v>
      </c>
      <c r="BF41" s="41">
        <f t="shared" ca="1" si="184"/>
        <v>0</v>
      </c>
      <c r="BG41" s="41">
        <f t="shared" ca="1" si="184"/>
        <v>0</v>
      </c>
      <c r="BH41" s="41">
        <f t="shared" ca="1" si="184"/>
        <v>0</v>
      </c>
      <c r="BI41" s="41">
        <f t="shared" ca="1" si="184"/>
        <v>0</v>
      </c>
      <c r="BJ41" s="41">
        <f t="shared" ca="1" si="184"/>
        <v>0</v>
      </c>
      <c r="BK41" s="41">
        <f t="shared" ca="1" si="184"/>
        <v>0</v>
      </c>
      <c r="BL41" s="41">
        <f t="shared" ca="1" si="184"/>
        <v>0</v>
      </c>
      <c r="BM41" s="41">
        <f t="shared" ca="1" si="184"/>
        <v>0</v>
      </c>
      <c r="BN41" s="41">
        <f t="shared" ca="1" si="184"/>
        <v>0</v>
      </c>
      <c r="BO41" s="41">
        <f t="shared" ca="1" si="184"/>
        <v>0</v>
      </c>
      <c r="BP41" s="41">
        <f t="shared" ca="1" si="184"/>
        <v>0</v>
      </c>
      <c r="BQ41" s="41">
        <f t="shared" ca="1" si="184"/>
        <v>0</v>
      </c>
      <c r="BR41" s="41">
        <f t="shared" ca="1" si="184"/>
        <v>0</v>
      </c>
      <c r="BS41" s="41">
        <f t="shared" ca="1" si="184"/>
        <v>0</v>
      </c>
      <c r="BT41" s="41">
        <f t="shared" ca="1" si="184"/>
        <v>0</v>
      </c>
      <c r="BU41" s="41">
        <f t="shared" ca="1" si="184"/>
        <v>0</v>
      </c>
      <c r="BV41" s="41">
        <f t="shared" ca="1" si="184"/>
        <v>0</v>
      </c>
      <c r="BW41" s="41">
        <f t="shared" ca="1" si="184"/>
        <v>0</v>
      </c>
      <c r="BX41" s="41">
        <f t="shared" ca="1" si="184"/>
        <v>0</v>
      </c>
      <c r="BY41" s="41">
        <f t="shared" ca="1" si="184"/>
        <v>0</v>
      </c>
      <c r="BZ41" s="41">
        <f t="shared" ca="1" si="184"/>
        <v>0</v>
      </c>
      <c r="CA41" s="41">
        <f t="shared" ca="1" si="184"/>
        <v>0</v>
      </c>
      <c r="CB41" s="41">
        <f t="shared" ref="CB41:CL41" ca="1" si="185">$C41*(CB$8&gt;0)</f>
        <v>0</v>
      </c>
      <c r="CC41" s="41">
        <f t="shared" ca="1" si="185"/>
        <v>0</v>
      </c>
      <c r="CD41" s="41">
        <f t="shared" ca="1" si="185"/>
        <v>0</v>
      </c>
      <c r="CE41" s="41">
        <f t="shared" ca="1" si="185"/>
        <v>0</v>
      </c>
      <c r="CF41" s="41">
        <f t="shared" ca="1" si="185"/>
        <v>0</v>
      </c>
      <c r="CG41" s="41">
        <f t="shared" ca="1" si="185"/>
        <v>0</v>
      </c>
      <c r="CH41" s="41">
        <f t="shared" ca="1" si="185"/>
        <v>0</v>
      </c>
      <c r="CI41" s="41">
        <f t="shared" ca="1" si="185"/>
        <v>0</v>
      </c>
      <c r="CJ41" s="41">
        <f t="shared" ca="1" si="185"/>
        <v>0</v>
      </c>
      <c r="CK41" s="41">
        <f t="shared" ca="1" si="185"/>
        <v>0</v>
      </c>
      <c r="CL41" s="41">
        <f t="shared" ca="1" si="185"/>
        <v>0</v>
      </c>
      <c r="CM41" s="41">
        <f t="shared" ref="CM41:EP41" ca="1" si="186">$C41*(CM$8&gt;0)</f>
        <v>0</v>
      </c>
      <c r="CN41" s="41">
        <f t="shared" ca="1" si="186"/>
        <v>0</v>
      </c>
      <c r="CO41" s="41">
        <f t="shared" ca="1" si="186"/>
        <v>0</v>
      </c>
      <c r="CP41" s="41">
        <f t="shared" ca="1" si="186"/>
        <v>0</v>
      </c>
      <c r="CQ41" s="41">
        <f t="shared" ca="1" si="186"/>
        <v>0</v>
      </c>
      <c r="CR41" s="41">
        <f t="shared" ca="1" si="186"/>
        <v>0</v>
      </c>
      <c r="CS41" s="41">
        <f t="shared" ca="1" si="186"/>
        <v>0</v>
      </c>
      <c r="CT41" s="41">
        <f t="shared" ca="1" si="186"/>
        <v>0</v>
      </c>
      <c r="CU41" s="41">
        <f t="shared" ca="1" si="186"/>
        <v>0</v>
      </c>
      <c r="CV41" s="41">
        <f t="shared" ca="1" si="186"/>
        <v>0</v>
      </c>
      <c r="CW41" s="41">
        <f t="shared" ca="1" si="186"/>
        <v>0</v>
      </c>
      <c r="CX41" s="41">
        <f t="shared" ca="1" si="186"/>
        <v>0</v>
      </c>
      <c r="CY41" s="41">
        <f t="shared" ca="1" si="186"/>
        <v>0</v>
      </c>
      <c r="CZ41" s="41">
        <f t="shared" ca="1" si="186"/>
        <v>0</v>
      </c>
      <c r="DA41" s="41">
        <f t="shared" ca="1" si="186"/>
        <v>0</v>
      </c>
      <c r="DB41" s="41">
        <f t="shared" ca="1" si="186"/>
        <v>0</v>
      </c>
      <c r="DC41" s="41">
        <f t="shared" ca="1" si="186"/>
        <v>0</v>
      </c>
      <c r="DD41" s="41">
        <f t="shared" ca="1" si="186"/>
        <v>0</v>
      </c>
      <c r="DE41" s="41">
        <f t="shared" ca="1" si="186"/>
        <v>0</v>
      </c>
      <c r="DF41" s="41">
        <f t="shared" ca="1" si="186"/>
        <v>0</v>
      </c>
      <c r="DG41" s="41">
        <f t="shared" ca="1" si="186"/>
        <v>0</v>
      </c>
      <c r="DH41" s="41">
        <f t="shared" ca="1" si="186"/>
        <v>0</v>
      </c>
      <c r="DI41" s="41">
        <f t="shared" ca="1" si="186"/>
        <v>0</v>
      </c>
      <c r="DJ41" s="41">
        <f t="shared" ca="1" si="186"/>
        <v>0</v>
      </c>
      <c r="DK41" s="41">
        <f t="shared" ca="1" si="186"/>
        <v>0</v>
      </c>
      <c r="DL41" s="41">
        <f t="shared" ca="1" si="186"/>
        <v>0</v>
      </c>
      <c r="DM41" s="41">
        <f t="shared" ca="1" si="186"/>
        <v>0</v>
      </c>
      <c r="DN41" s="41">
        <f t="shared" ca="1" si="186"/>
        <v>0</v>
      </c>
      <c r="DO41" s="41">
        <f t="shared" ca="1" si="186"/>
        <v>0</v>
      </c>
      <c r="DP41" s="41">
        <f t="shared" ca="1" si="186"/>
        <v>0</v>
      </c>
      <c r="DQ41" s="41">
        <f t="shared" ca="1" si="186"/>
        <v>0</v>
      </c>
      <c r="DR41" s="41">
        <f t="shared" ca="1" si="186"/>
        <v>0</v>
      </c>
      <c r="DS41" s="41">
        <f t="shared" ca="1" si="186"/>
        <v>0</v>
      </c>
      <c r="DT41" s="41">
        <f t="shared" ca="1" si="186"/>
        <v>0</v>
      </c>
      <c r="DU41" s="41">
        <f t="shared" ca="1" si="186"/>
        <v>0</v>
      </c>
      <c r="DV41" s="41">
        <f t="shared" ca="1" si="186"/>
        <v>0</v>
      </c>
      <c r="DW41" s="41">
        <f t="shared" ca="1" si="186"/>
        <v>0</v>
      </c>
      <c r="DX41" s="41">
        <f t="shared" ca="1" si="186"/>
        <v>0</v>
      </c>
      <c r="DY41" s="41">
        <f t="shared" ca="1" si="186"/>
        <v>0</v>
      </c>
      <c r="DZ41" s="41">
        <f t="shared" ca="1" si="186"/>
        <v>0</v>
      </c>
      <c r="EA41" s="41">
        <f t="shared" ca="1" si="186"/>
        <v>0</v>
      </c>
      <c r="EB41" s="41">
        <f t="shared" ca="1" si="186"/>
        <v>0</v>
      </c>
      <c r="EC41" s="41">
        <f t="shared" ca="1" si="186"/>
        <v>0</v>
      </c>
      <c r="ED41" s="41">
        <f t="shared" ca="1" si="186"/>
        <v>0</v>
      </c>
      <c r="EE41" s="41">
        <f t="shared" ca="1" si="186"/>
        <v>0</v>
      </c>
      <c r="EF41" s="41">
        <f t="shared" ca="1" si="186"/>
        <v>0</v>
      </c>
      <c r="EG41" s="41">
        <f t="shared" ca="1" si="186"/>
        <v>0</v>
      </c>
      <c r="EH41" s="41">
        <f t="shared" ca="1" si="186"/>
        <v>0</v>
      </c>
      <c r="EI41" s="41">
        <f t="shared" ca="1" si="186"/>
        <v>0</v>
      </c>
      <c r="EJ41" s="41">
        <f t="shared" ca="1" si="186"/>
        <v>0</v>
      </c>
      <c r="EK41" s="41">
        <f t="shared" ca="1" si="186"/>
        <v>0</v>
      </c>
      <c r="EL41" s="41">
        <f t="shared" ca="1" si="186"/>
        <v>0</v>
      </c>
      <c r="EM41" s="41">
        <f t="shared" ca="1" si="186"/>
        <v>0</v>
      </c>
      <c r="EN41" s="41">
        <f t="shared" ca="1" si="186"/>
        <v>0</v>
      </c>
      <c r="EO41" s="41">
        <f t="shared" ca="1" si="186"/>
        <v>0</v>
      </c>
      <c r="EP41" s="41">
        <f t="shared" ca="1" si="186"/>
        <v>0</v>
      </c>
    </row>
    <row r="42" spans="2:146" s="43" customFormat="1" ht="15" customHeight="1">
      <c r="B42" s="864" t="s">
        <v>286</v>
      </c>
      <c r="C42" s="1118"/>
      <c r="D42" s="745" t="s">
        <v>99</v>
      </c>
      <c r="E42" s="865"/>
      <c r="F42" s="865"/>
      <c r="G42" s="866"/>
      <c r="H42" s="866"/>
      <c r="I42" s="866"/>
      <c r="J42" s="866"/>
      <c r="K42" s="1119">
        <f t="shared" ref="K42:O42" ca="1" si="187">K37*K40*(1-K41)</f>
        <v>0</v>
      </c>
      <c r="L42" s="1119">
        <f t="shared" ca="1" si="187"/>
        <v>0</v>
      </c>
      <c r="M42" s="1119">
        <f t="shared" ca="1" si="187"/>
        <v>0</v>
      </c>
      <c r="N42" s="1119">
        <f t="shared" ca="1" si="187"/>
        <v>0</v>
      </c>
      <c r="O42" s="1119">
        <f t="shared" ca="1" si="187"/>
        <v>0</v>
      </c>
      <c r="P42" s="1119">
        <f t="shared" ref="P42:CA42" ca="1" si="188">P37*P40*(1-P41)</f>
        <v>0</v>
      </c>
      <c r="Q42" s="1119">
        <f t="shared" ca="1" si="188"/>
        <v>0</v>
      </c>
      <c r="R42" s="1119">
        <f t="shared" ca="1" si="188"/>
        <v>376.99245999999999</v>
      </c>
      <c r="S42" s="1119">
        <f t="shared" ca="1" si="188"/>
        <v>376.99245999999999</v>
      </c>
      <c r="T42" s="1119">
        <f t="shared" ca="1" si="188"/>
        <v>376.99245999999999</v>
      </c>
      <c r="U42" s="1119">
        <f t="shared" ca="1" si="188"/>
        <v>376.99245999999999</v>
      </c>
      <c r="V42" s="1119">
        <f t="shared" ca="1" si="188"/>
        <v>375.10749770000001</v>
      </c>
      <c r="W42" s="1119">
        <f t="shared" ca="1" si="188"/>
        <v>375.10749770000001</v>
      </c>
      <c r="X42" s="1119">
        <f t="shared" ca="1" si="188"/>
        <v>375.10749770000001</v>
      </c>
      <c r="Y42" s="1119">
        <f t="shared" ca="1" si="188"/>
        <v>375.10749770000001</v>
      </c>
      <c r="Z42" s="1119">
        <f t="shared" ca="1" si="188"/>
        <v>373.22253539999997</v>
      </c>
      <c r="AA42" s="1119">
        <f t="shared" ca="1" si="188"/>
        <v>373.22253539999997</v>
      </c>
      <c r="AB42" s="1119">
        <f t="shared" ca="1" si="188"/>
        <v>373.22253539999997</v>
      </c>
      <c r="AC42" s="1119">
        <f t="shared" ca="1" si="188"/>
        <v>373.22253539999997</v>
      </c>
      <c r="AD42" s="1119">
        <f t="shared" ca="1" si="188"/>
        <v>371.33757309999999</v>
      </c>
      <c r="AE42" s="1119">
        <f t="shared" ca="1" si="188"/>
        <v>371.33757309999999</v>
      </c>
      <c r="AF42" s="1119">
        <f t="shared" ca="1" si="188"/>
        <v>371.33757309999999</v>
      </c>
      <c r="AG42" s="1119">
        <f t="shared" ca="1" si="188"/>
        <v>371.33757309999999</v>
      </c>
      <c r="AH42" s="1119">
        <f t="shared" ca="1" si="188"/>
        <v>369.4526108</v>
      </c>
      <c r="AI42" s="1119">
        <f t="shared" ca="1" si="188"/>
        <v>369.4526108</v>
      </c>
      <c r="AJ42" s="1119">
        <f t="shared" ca="1" si="188"/>
        <v>369.4526108</v>
      </c>
      <c r="AK42" s="1119">
        <f t="shared" ca="1" si="188"/>
        <v>369.4526108</v>
      </c>
      <c r="AL42" s="1119">
        <f t="shared" ca="1" si="188"/>
        <v>367.56764850000002</v>
      </c>
      <c r="AM42" s="1119">
        <f t="shared" ca="1" si="188"/>
        <v>367.56764850000002</v>
      </c>
      <c r="AN42" s="1119">
        <f t="shared" ca="1" si="188"/>
        <v>367.56764850000002</v>
      </c>
      <c r="AO42" s="1119">
        <f t="shared" ca="1" si="188"/>
        <v>367.56764850000002</v>
      </c>
      <c r="AP42" s="1119">
        <f t="shared" ca="1" si="188"/>
        <v>365.68268619999998</v>
      </c>
      <c r="AQ42" s="1119">
        <f t="shared" ca="1" si="188"/>
        <v>365.68268619999998</v>
      </c>
      <c r="AR42" s="1119">
        <f t="shared" ca="1" si="188"/>
        <v>365.68268619999998</v>
      </c>
      <c r="AS42" s="1119">
        <f t="shared" ca="1" si="188"/>
        <v>365.68268619999998</v>
      </c>
      <c r="AT42" s="1119">
        <f t="shared" ca="1" si="188"/>
        <v>363.79772389999999</v>
      </c>
      <c r="AU42" s="1119">
        <f t="shared" ca="1" si="188"/>
        <v>363.79772389999999</v>
      </c>
      <c r="AV42" s="1119">
        <f t="shared" ca="1" si="188"/>
        <v>363.79772389999999</v>
      </c>
      <c r="AW42" s="1119">
        <f t="shared" ca="1" si="188"/>
        <v>363.79772389999999</v>
      </c>
      <c r="AX42" s="1119">
        <f t="shared" ca="1" si="188"/>
        <v>361.91276160000001</v>
      </c>
      <c r="AY42" s="1119">
        <f t="shared" ca="1" si="188"/>
        <v>361.91276160000001</v>
      </c>
      <c r="AZ42" s="1119">
        <f t="shared" ca="1" si="188"/>
        <v>361.91276160000001</v>
      </c>
      <c r="BA42" s="1119">
        <f t="shared" ca="1" si="188"/>
        <v>361.91276160000001</v>
      </c>
      <c r="BB42" s="1119">
        <f t="shared" ca="1" si="188"/>
        <v>360.02779930000003</v>
      </c>
      <c r="BC42" s="1119">
        <f t="shared" ca="1" si="188"/>
        <v>360.02779930000003</v>
      </c>
      <c r="BD42" s="1119">
        <f t="shared" ca="1" si="188"/>
        <v>360.02779930000003</v>
      </c>
      <c r="BE42" s="1119">
        <f t="shared" ca="1" si="188"/>
        <v>360.02779930000003</v>
      </c>
      <c r="BF42" s="1119">
        <f t="shared" ca="1" si="188"/>
        <v>358.14283699999999</v>
      </c>
      <c r="BG42" s="1119">
        <f t="shared" ca="1" si="188"/>
        <v>358.14283699999999</v>
      </c>
      <c r="BH42" s="1119">
        <f t="shared" ca="1" si="188"/>
        <v>358.14283699999999</v>
      </c>
      <c r="BI42" s="1119">
        <f t="shared" ca="1" si="188"/>
        <v>358.14283699999999</v>
      </c>
      <c r="BJ42" s="1119">
        <f t="shared" ca="1" si="188"/>
        <v>356.2578747</v>
      </c>
      <c r="BK42" s="1119">
        <f t="shared" ca="1" si="188"/>
        <v>356.2578747</v>
      </c>
      <c r="BL42" s="1119">
        <f t="shared" ca="1" si="188"/>
        <v>356.2578747</v>
      </c>
      <c r="BM42" s="1119">
        <f t="shared" ca="1" si="188"/>
        <v>356.2578747</v>
      </c>
      <c r="BN42" s="1119">
        <f t="shared" ca="1" si="188"/>
        <v>354.37291240000002</v>
      </c>
      <c r="BO42" s="1119">
        <f t="shared" ca="1" si="188"/>
        <v>354.37291240000002</v>
      </c>
      <c r="BP42" s="1119">
        <f t="shared" ca="1" si="188"/>
        <v>354.37291240000002</v>
      </c>
      <c r="BQ42" s="1119">
        <f t="shared" ca="1" si="188"/>
        <v>354.37291240000002</v>
      </c>
      <c r="BR42" s="1119">
        <f t="shared" ca="1" si="188"/>
        <v>352.48795010000003</v>
      </c>
      <c r="BS42" s="1119">
        <f t="shared" ca="1" si="188"/>
        <v>352.48795010000003</v>
      </c>
      <c r="BT42" s="1119">
        <f t="shared" ca="1" si="188"/>
        <v>352.48795010000003</v>
      </c>
      <c r="BU42" s="1119">
        <f t="shared" ca="1" si="188"/>
        <v>352.48795010000003</v>
      </c>
      <c r="BV42" s="1119">
        <f t="shared" ca="1" si="188"/>
        <v>350.60298779999999</v>
      </c>
      <c r="BW42" s="1119">
        <f t="shared" ca="1" si="188"/>
        <v>350.60298779999999</v>
      </c>
      <c r="BX42" s="1119">
        <f t="shared" ca="1" si="188"/>
        <v>350.60298779999999</v>
      </c>
      <c r="BY42" s="1119">
        <f t="shared" ca="1" si="188"/>
        <v>350.60298779999999</v>
      </c>
      <c r="BZ42" s="1119">
        <f t="shared" ca="1" si="188"/>
        <v>348.71802550000001</v>
      </c>
      <c r="CA42" s="1119">
        <f t="shared" ca="1" si="188"/>
        <v>348.71802550000001</v>
      </c>
      <c r="CB42" s="1119">
        <f t="shared" ref="CB42:EM42" ca="1" si="189">CB37*CB40*(1-CB41)</f>
        <v>348.71802550000001</v>
      </c>
      <c r="CC42" s="1119">
        <f t="shared" ca="1" si="189"/>
        <v>348.71802550000001</v>
      </c>
      <c r="CD42" s="1119">
        <f t="shared" ca="1" si="189"/>
        <v>346.83306320000003</v>
      </c>
      <c r="CE42" s="1119">
        <f t="shared" ca="1" si="189"/>
        <v>346.83306320000003</v>
      </c>
      <c r="CF42" s="1119">
        <f t="shared" ca="1" si="189"/>
        <v>346.83306320000003</v>
      </c>
      <c r="CG42" s="1119">
        <f t="shared" ca="1" si="189"/>
        <v>346.83306320000003</v>
      </c>
      <c r="CH42" s="1119">
        <f t="shared" ca="1" si="189"/>
        <v>344.94810089999999</v>
      </c>
      <c r="CI42" s="1119">
        <f t="shared" ca="1" si="189"/>
        <v>344.94810089999999</v>
      </c>
      <c r="CJ42" s="1119">
        <f t="shared" ca="1" si="189"/>
        <v>344.94810089999999</v>
      </c>
      <c r="CK42" s="1119">
        <f t="shared" ca="1" si="189"/>
        <v>344.94810089999999</v>
      </c>
      <c r="CL42" s="1119">
        <f t="shared" ca="1" si="189"/>
        <v>343.0631386</v>
      </c>
      <c r="CM42" s="1119">
        <f t="shared" ca="1" si="189"/>
        <v>343.0631386</v>
      </c>
      <c r="CN42" s="1119">
        <f t="shared" ca="1" si="189"/>
        <v>343.0631386</v>
      </c>
      <c r="CO42" s="1119">
        <f t="shared" ca="1" si="189"/>
        <v>343.0631386</v>
      </c>
      <c r="CP42" s="1119">
        <f t="shared" ca="1" si="189"/>
        <v>341.17817630000002</v>
      </c>
      <c r="CQ42" s="1119">
        <f t="shared" ca="1" si="189"/>
        <v>341.17817630000002</v>
      </c>
      <c r="CR42" s="1119">
        <f t="shared" ca="1" si="189"/>
        <v>341.17817630000002</v>
      </c>
      <c r="CS42" s="1119">
        <f t="shared" ca="1" si="189"/>
        <v>341.17817630000002</v>
      </c>
      <c r="CT42" s="1119">
        <f t="shared" ca="1" si="189"/>
        <v>0</v>
      </c>
      <c r="CU42" s="1119">
        <f t="shared" ca="1" si="189"/>
        <v>0</v>
      </c>
      <c r="CV42" s="1119">
        <f t="shared" ca="1" si="189"/>
        <v>0</v>
      </c>
      <c r="CW42" s="1119">
        <f t="shared" ca="1" si="189"/>
        <v>0</v>
      </c>
      <c r="CX42" s="1119">
        <f t="shared" ca="1" si="189"/>
        <v>0</v>
      </c>
      <c r="CY42" s="1119">
        <f t="shared" ca="1" si="189"/>
        <v>0</v>
      </c>
      <c r="CZ42" s="1119">
        <f t="shared" ca="1" si="189"/>
        <v>0</v>
      </c>
      <c r="DA42" s="1119">
        <f t="shared" ca="1" si="189"/>
        <v>0</v>
      </c>
      <c r="DB42" s="1119">
        <f t="shared" ca="1" si="189"/>
        <v>0</v>
      </c>
      <c r="DC42" s="1119">
        <f t="shared" ca="1" si="189"/>
        <v>0</v>
      </c>
      <c r="DD42" s="1119">
        <f t="shared" ca="1" si="189"/>
        <v>0</v>
      </c>
      <c r="DE42" s="1119">
        <f t="shared" ca="1" si="189"/>
        <v>0</v>
      </c>
      <c r="DF42" s="1119">
        <f t="shared" ca="1" si="189"/>
        <v>0</v>
      </c>
      <c r="DG42" s="1119">
        <f t="shared" ca="1" si="189"/>
        <v>0</v>
      </c>
      <c r="DH42" s="1119">
        <f t="shared" ca="1" si="189"/>
        <v>0</v>
      </c>
      <c r="DI42" s="1119">
        <f t="shared" ca="1" si="189"/>
        <v>0</v>
      </c>
      <c r="DJ42" s="1119">
        <f t="shared" ca="1" si="189"/>
        <v>0</v>
      </c>
      <c r="DK42" s="1119">
        <f t="shared" ca="1" si="189"/>
        <v>0</v>
      </c>
      <c r="DL42" s="1119">
        <f t="shared" ca="1" si="189"/>
        <v>0</v>
      </c>
      <c r="DM42" s="1119">
        <f t="shared" ca="1" si="189"/>
        <v>0</v>
      </c>
      <c r="DN42" s="1119">
        <f t="shared" ca="1" si="189"/>
        <v>0</v>
      </c>
      <c r="DO42" s="1119">
        <f t="shared" ca="1" si="189"/>
        <v>0</v>
      </c>
      <c r="DP42" s="1119">
        <f t="shared" ca="1" si="189"/>
        <v>0</v>
      </c>
      <c r="DQ42" s="1119">
        <f t="shared" ca="1" si="189"/>
        <v>0</v>
      </c>
      <c r="DR42" s="1119">
        <f t="shared" ca="1" si="189"/>
        <v>0</v>
      </c>
      <c r="DS42" s="1119">
        <f t="shared" ca="1" si="189"/>
        <v>0</v>
      </c>
      <c r="DT42" s="1119">
        <f t="shared" ca="1" si="189"/>
        <v>0</v>
      </c>
      <c r="DU42" s="1119">
        <f t="shared" ca="1" si="189"/>
        <v>0</v>
      </c>
      <c r="DV42" s="1119">
        <f t="shared" ca="1" si="189"/>
        <v>0</v>
      </c>
      <c r="DW42" s="1119">
        <f t="shared" ca="1" si="189"/>
        <v>0</v>
      </c>
      <c r="DX42" s="1119">
        <f t="shared" ca="1" si="189"/>
        <v>0</v>
      </c>
      <c r="DY42" s="1119">
        <f t="shared" ca="1" si="189"/>
        <v>0</v>
      </c>
      <c r="DZ42" s="1119">
        <f t="shared" ca="1" si="189"/>
        <v>0</v>
      </c>
      <c r="EA42" s="1119">
        <f t="shared" ca="1" si="189"/>
        <v>0</v>
      </c>
      <c r="EB42" s="1119">
        <f t="shared" ca="1" si="189"/>
        <v>0</v>
      </c>
      <c r="EC42" s="1119">
        <f t="shared" ca="1" si="189"/>
        <v>0</v>
      </c>
      <c r="ED42" s="1119">
        <f t="shared" ca="1" si="189"/>
        <v>0</v>
      </c>
      <c r="EE42" s="1119">
        <f t="shared" ca="1" si="189"/>
        <v>0</v>
      </c>
      <c r="EF42" s="1119">
        <f t="shared" ca="1" si="189"/>
        <v>0</v>
      </c>
      <c r="EG42" s="1119">
        <f t="shared" ca="1" si="189"/>
        <v>0</v>
      </c>
      <c r="EH42" s="1119">
        <f t="shared" ca="1" si="189"/>
        <v>0</v>
      </c>
      <c r="EI42" s="1119">
        <f t="shared" ca="1" si="189"/>
        <v>0</v>
      </c>
      <c r="EJ42" s="1119">
        <f t="shared" ca="1" si="189"/>
        <v>0</v>
      </c>
      <c r="EK42" s="1119">
        <f t="shared" ca="1" si="189"/>
        <v>0</v>
      </c>
      <c r="EL42" s="1119">
        <f t="shared" ca="1" si="189"/>
        <v>0</v>
      </c>
      <c r="EM42" s="1119">
        <f t="shared" ca="1" si="189"/>
        <v>0</v>
      </c>
      <c r="EN42" s="1119">
        <f t="shared" ref="EN42:EP42" ca="1" si="190">EN37*EN40*(1-EN41)</f>
        <v>0</v>
      </c>
      <c r="EO42" s="1119">
        <f t="shared" ca="1" si="190"/>
        <v>0</v>
      </c>
      <c r="EP42" s="1119">
        <f t="shared" ca="1" si="190"/>
        <v>0</v>
      </c>
    </row>
    <row r="43" spans="2:146" s="43" customFormat="1" ht="15" customHeight="1">
      <c r="B43" s="43" t="s">
        <v>962</v>
      </c>
      <c r="C43" s="1120"/>
      <c r="D43" s="128" t="s">
        <v>93</v>
      </c>
      <c r="E43" s="138"/>
      <c r="F43" s="138"/>
      <c r="G43" s="42"/>
      <c r="H43" s="42"/>
      <c r="I43" s="42"/>
      <c r="J43" s="42"/>
      <c r="K43" s="1121">
        <f ca="1">SUMIF(Assum!$B$297:$B$300,Revenue!K$7,Assum!$E$297:$E$300)</f>
        <v>0</v>
      </c>
      <c r="L43" s="1121">
        <f ca="1">SUMIF(Assum!$B$297:$B$300,Revenue!L$7,Assum!$E$297:$E$300)</f>
        <v>0</v>
      </c>
      <c r="M43" s="1121">
        <f ca="1">SUMIF(Assum!$B$297:$B$300,Revenue!M$7,Assum!$E$297:$E$300)</f>
        <v>0</v>
      </c>
      <c r="N43" s="1121">
        <f ca="1">SUMIF(Assum!$B$297:$B$300,Revenue!N$7,Assum!$E$297:$E$300)</f>
        <v>0</v>
      </c>
      <c r="O43" s="1121">
        <f ca="1">SUMIF(Assum!$B$297:$B$300,Revenue!O$7,Assum!$E$297:$E$300)</f>
        <v>0</v>
      </c>
      <c r="P43" s="1121">
        <f ca="1">SUMIF(Assum!$B$297:$B$300,Revenue!P$7,Assum!$E$297:$E$300)</f>
        <v>0</v>
      </c>
      <c r="Q43" s="1121">
        <f ca="1">SUMIF(Assum!$B$297:$B$300,Revenue!Q$7,Assum!$E$297:$E$300)</f>
        <v>0</v>
      </c>
      <c r="R43" s="1121">
        <f ca="1">SUMIF(Assum!$B$297:$B$300,Revenue!R$7,Assum!$E$297:$E$300)</f>
        <v>0.23469999999999999</v>
      </c>
      <c r="S43" s="1121">
        <f ca="1">SUMIF(Assum!$B$297:$B$300,Revenue!S$7,Assum!$E$297:$E$300)</f>
        <v>0.2397</v>
      </c>
      <c r="T43" s="1121">
        <f ca="1">SUMIF(Assum!$B$297:$B$300,Revenue!T$7,Assum!$E$297:$E$300)</f>
        <v>0.30570000000000003</v>
      </c>
      <c r="U43" s="1121">
        <f ca="1">SUMIF(Assum!$B$297:$B$300,Revenue!U$7,Assum!$E$297:$E$300)</f>
        <v>0.21990000000000001</v>
      </c>
      <c r="V43" s="1121">
        <f ca="1">SUMIF(Assum!$B$297:$B$300,Revenue!V$7,Assum!$E$297:$E$300)</f>
        <v>0.23469999999999999</v>
      </c>
      <c r="W43" s="1121">
        <f ca="1">SUMIF(Assum!$B$297:$B$300,Revenue!W$7,Assum!$E$297:$E$300)</f>
        <v>0.2397</v>
      </c>
      <c r="X43" s="1121">
        <f ca="1">SUMIF(Assum!$B$297:$B$300,Revenue!X$7,Assum!$E$297:$E$300)</f>
        <v>0.30570000000000003</v>
      </c>
      <c r="Y43" s="1121">
        <f ca="1">SUMIF(Assum!$B$297:$B$300,Revenue!Y$7,Assum!$E$297:$E$300)</f>
        <v>0.21990000000000001</v>
      </c>
      <c r="Z43" s="1121">
        <f ca="1">SUMIF(Assum!$B$297:$B$300,Revenue!Z$7,Assum!$E$297:$E$300)</f>
        <v>0.23469999999999999</v>
      </c>
      <c r="AA43" s="1121">
        <f ca="1">SUMIF(Assum!$B$297:$B$300,Revenue!AA$7,Assum!$E$297:$E$300)</f>
        <v>0.2397</v>
      </c>
      <c r="AB43" s="1121">
        <f ca="1">SUMIF(Assum!$B$297:$B$300,Revenue!AB$7,Assum!$E$297:$E$300)</f>
        <v>0.30570000000000003</v>
      </c>
      <c r="AC43" s="1121">
        <f ca="1">SUMIF(Assum!$B$297:$B$300,Revenue!AC$7,Assum!$E$297:$E$300)</f>
        <v>0.21990000000000001</v>
      </c>
      <c r="AD43" s="1121">
        <f ca="1">SUMIF(Assum!$B$297:$B$300,Revenue!AD$7,Assum!$E$297:$E$300)</f>
        <v>0.23469999999999999</v>
      </c>
      <c r="AE43" s="1121">
        <f ca="1">SUMIF(Assum!$B$297:$B$300,Revenue!AE$7,Assum!$E$297:$E$300)</f>
        <v>0.2397</v>
      </c>
      <c r="AF43" s="1121">
        <f ca="1">SUMIF(Assum!$B$297:$B$300,Revenue!AF$7,Assum!$E$297:$E$300)</f>
        <v>0.30570000000000003</v>
      </c>
      <c r="AG43" s="1121">
        <f ca="1">SUMIF(Assum!$B$297:$B$300,Revenue!AG$7,Assum!$E$297:$E$300)</f>
        <v>0.21990000000000001</v>
      </c>
      <c r="AH43" s="1121">
        <f ca="1">SUMIF(Assum!$B$297:$B$300,Revenue!AH$7,Assum!$E$297:$E$300)</f>
        <v>0.23469999999999999</v>
      </c>
      <c r="AI43" s="1121">
        <f ca="1">SUMIF(Assum!$B$297:$B$300,Revenue!AI$7,Assum!$E$297:$E$300)</f>
        <v>0.2397</v>
      </c>
      <c r="AJ43" s="1121">
        <f ca="1">SUMIF(Assum!$B$297:$B$300,Revenue!AJ$7,Assum!$E$297:$E$300)</f>
        <v>0.30570000000000003</v>
      </c>
      <c r="AK43" s="1121">
        <f ca="1">SUMIF(Assum!$B$297:$B$300,Revenue!AK$7,Assum!$E$297:$E$300)</f>
        <v>0.21990000000000001</v>
      </c>
      <c r="AL43" s="1121">
        <f ca="1">SUMIF(Assum!$B$297:$B$300,Revenue!AL$7,Assum!$E$297:$E$300)</f>
        <v>0.23469999999999999</v>
      </c>
      <c r="AM43" s="1121">
        <f ca="1">SUMIF(Assum!$B$297:$B$300,Revenue!AM$7,Assum!$E$297:$E$300)</f>
        <v>0.2397</v>
      </c>
      <c r="AN43" s="1121">
        <f ca="1">SUMIF(Assum!$B$297:$B$300,Revenue!AN$7,Assum!$E$297:$E$300)</f>
        <v>0.30570000000000003</v>
      </c>
      <c r="AO43" s="1121">
        <f ca="1">SUMIF(Assum!$B$297:$B$300,Revenue!AO$7,Assum!$E$297:$E$300)</f>
        <v>0.21990000000000001</v>
      </c>
      <c r="AP43" s="1121">
        <f ca="1">SUMIF(Assum!$B$297:$B$300,Revenue!AP$7,Assum!$E$297:$E$300)</f>
        <v>0.23469999999999999</v>
      </c>
      <c r="AQ43" s="1121">
        <f ca="1">SUMIF(Assum!$B$297:$B$300,Revenue!AQ$7,Assum!$E$297:$E$300)</f>
        <v>0.2397</v>
      </c>
      <c r="AR43" s="1121">
        <f ca="1">SUMIF(Assum!$B$297:$B$300,Revenue!AR$7,Assum!$E$297:$E$300)</f>
        <v>0.30570000000000003</v>
      </c>
      <c r="AS43" s="1121">
        <f ca="1">SUMIF(Assum!$B$297:$B$300,Revenue!AS$7,Assum!$E$297:$E$300)</f>
        <v>0.21990000000000001</v>
      </c>
      <c r="AT43" s="1121">
        <f ca="1">SUMIF(Assum!$B$297:$B$300,Revenue!AT$7,Assum!$E$297:$E$300)</f>
        <v>0.23469999999999999</v>
      </c>
      <c r="AU43" s="1121">
        <f ca="1">SUMIF(Assum!$B$297:$B$300,Revenue!AU$7,Assum!$E$297:$E$300)</f>
        <v>0.2397</v>
      </c>
      <c r="AV43" s="1121">
        <f ca="1">SUMIF(Assum!$B$297:$B$300,Revenue!AV$7,Assum!$E$297:$E$300)</f>
        <v>0.30570000000000003</v>
      </c>
      <c r="AW43" s="1121">
        <f ca="1">SUMIF(Assum!$B$297:$B$300,Revenue!AW$7,Assum!$E$297:$E$300)</f>
        <v>0.21990000000000001</v>
      </c>
      <c r="AX43" s="1121">
        <f ca="1">SUMIF(Assum!$B$297:$B$300,Revenue!AX$7,Assum!$E$297:$E$300)</f>
        <v>0.23469999999999999</v>
      </c>
      <c r="AY43" s="1121">
        <f ca="1">SUMIF(Assum!$B$297:$B$300,Revenue!AY$7,Assum!$E$297:$E$300)</f>
        <v>0.2397</v>
      </c>
      <c r="AZ43" s="1121">
        <f ca="1">SUMIF(Assum!$B$297:$B$300,Revenue!AZ$7,Assum!$E$297:$E$300)</f>
        <v>0.30570000000000003</v>
      </c>
      <c r="BA43" s="1121">
        <f ca="1">SUMIF(Assum!$B$297:$B$300,Revenue!BA$7,Assum!$E$297:$E$300)</f>
        <v>0.21990000000000001</v>
      </c>
      <c r="BB43" s="1121">
        <f ca="1">SUMIF(Assum!$B$297:$B$300,Revenue!BB$7,Assum!$E$297:$E$300)</f>
        <v>0.23469999999999999</v>
      </c>
      <c r="BC43" s="1121">
        <f ca="1">SUMIF(Assum!$B$297:$B$300,Revenue!BC$7,Assum!$E$297:$E$300)</f>
        <v>0.2397</v>
      </c>
      <c r="BD43" s="1121">
        <f ca="1">SUMIF(Assum!$B$297:$B$300,Revenue!BD$7,Assum!$E$297:$E$300)</f>
        <v>0.30570000000000003</v>
      </c>
      <c r="BE43" s="1121">
        <f ca="1">SUMIF(Assum!$B$297:$B$300,Revenue!BE$7,Assum!$E$297:$E$300)</f>
        <v>0.21990000000000001</v>
      </c>
      <c r="BF43" s="1121">
        <f ca="1">SUMIF(Assum!$B$297:$B$300,Revenue!BF$7,Assum!$E$297:$E$300)</f>
        <v>0.23469999999999999</v>
      </c>
      <c r="BG43" s="1121">
        <f ca="1">SUMIF(Assum!$B$297:$B$300,Revenue!BG$7,Assum!$E$297:$E$300)</f>
        <v>0.2397</v>
      </c>
      <c r="BH43" s="1121">
        <f ca="1">SUMIF(Assum!$B$297:$B$300,Revenue!BH$7,Assum!$E$297:$E$300)</f>
        <v>0.30570000000000003</v>
      </c>
      <c r="BI43" s="1121">
        <f ca="1">SUMIF(Assum!$B$297:$B$300,Revenue!BI$7,Assum!$E$297:$E$300)</f>
        <v>0.21990000000000001</v>
      </c>
      <c r="BJ43" s="1121">
        <f ca="1">SUMIF(Assum!$B$297:$B$300,Revenue!BJ$7,Assum!$E$297:$E$300)</f>
        <v>0.23469999999999999</v>
      </c>
      <c r="BK43" s="1121">
        <f ca="1">SUMIF(Assum!$B$297:$B$300,Revenue!BK$7,Assum!$E$297:$E$300)</f>
        <v>0.2397</v>
      </c>
      <c r="BL43" s="1121">
        <f ca="1">SUMIF(Assum!$B$297:$B$300,Revenue!BL$7,Assum!$E$297:$E$300)</f>
        <v>0.30570000000000003</v>
      </c>
      <c r="BM43" s="1121">
        <f ca="1">SUMIF(Assum!$B$297:$B$300,Revenue!BM$7,Assum!$E$297:$E$300)</f>
        <v>0.21990000000000001</v>
      </c>
      <c r="BN43" s="1121">
        <f ca="1">SUMIF(Assum!$B$297:$B$300,Revenue!BN$7,Assum!$E$297:$E$300)</f>
        <v>0.23469999999999999</v>
      </c>
      <c r="BO43" s="1121">
        <f ca="1">SUMIF(Assum!$B$297:$B$300,Revenue!BO$7,Assum!$E$297:$E$300)</f>
        <v>0.2397</v>
      </c>
      <c r="BP43" s="1121">
        <f ca="1">SUMIF(Assum!$B$297:$B$300,Revenue!BP$7,Assum!$E$297:$E$300)</f>
        <v>0.30570000000000003</v>
      </c>
      <c r="BQ43" s="1121">
        <f ca="1">SUMIF(Assum!$B$297:$B$300,Revenue!BQ$7,Assum!$E$297:$E$300)</f>
        <v>0.21990000000000001</v>
      </c>
      <c r="BR43" s="1121">
        <f ca="1">SUMIF(Assum!$B$297:$B$300,Revenue!BR$7,Assum!$E$297:$E$300)</f>
        <v>0.23469999999999999</v>
      </c>
      <c r="BS43" s="1121">
        <f ca="1">SUMIF(Assum!$B$297:$B$300,Revenue!BS$7,Assum!$E$297:$E$300)</f>
        <v>0.2397</v>
      </c>
      <c r="BT43" s="1121">
        <f ca="1">SUMIF(Assum!$B$297:$B$300,Revenue!BT$7,Assum!$E$297:$E$300)</f>
        <v>0.30570000000000003</v>
      </c>
      <c r="BU43" s="1121">
        <f ca="1">SUMIF(Assum!$B$297:$B$300,Revenue!BU$7,Assum!$E$297:$E$300)</f>
        <v>0.21990000000000001</v>
      </c>
      <c r="BV43" s="1121">
        <f ca="1">SUMIF(Assum!$B$297:$B$300,Revenue!BV$7,Assum!$E$297:$E$300)</f>
        <v>0.23469999999999999</v>
      </c>
      <c r="BW43" s="1121">
        <f ca="1">SUMIF(Assum!$B$297:$B$300,Revenue!BW$7,Assum!$E$297:$E$300)</f>
        <v>0.2397</v>
      </c>
      <c r="BX43" s="1121">
        <f ca="1">SUMIF(Assum!$B$297:$B$300,Revenue!BX$7,Assum!$E$297:$E$300)</f>
        <v>0.30570000000000003</v>
      </c>
      <c r="BY43" s="1121">
        <f ca="1">SUMIF(Assum!$B$297:$B$300,Revenue!BY$7,Assum!$E$297:$E$300)</f>
        <v>0.21990000000000001</v>
      </c>
      <c r="BZ43" s="1121">
        <f ca="1">SUMIF(Assum!$B$297:$B$300,Revenue!BZ$7,Assum!$E$297:$E$300)</f>
        <v>0.23469999999999999</v>
      </c>
      <c r="CA43" s="1121">
        <f ca="1">SUMIF(Assum!$B$297:$B$300,Revenue!CA$7,Assum!$E$297:$E$300)</f>
        <v>0.2397</v>
      </c>
      <c r="CB43" s="1121">
        <f ca="1">SUMIF(Assum!$B$297:$B$300,Revenue!CB$7,Assum!$E$297:$E$300)</f>
        <v>0.30570000000000003</v>
      </c>
      <c r="CC43" s="1121">
        <f ca="1">SUMIF(Assum!$B$297:$B$300,Revenue!CC$7,Assum!$E$297:$E$300)</f>
        <v>0.21990000000000001</v>
      </c>
      <c r="CD43" s="1121">
        <f ca="1">SUMIF(Assum!$B$297:$B$300,Revenue!CD$7,Assum!$E$297:$E$300)</f>
        <v>0.23469999999999999</v>
      </c>
      <c r="CE43" s="1121">
        <f ca="1">SUMIF(Assum!$B$297:$B$300,Revenue!CE$7,Assum!$E$297:$E$300)</f>
        <v>0.2397</v>
      </c>
      <c r="CF43" s="1121">
        <f ca="1">SUMIF(Assum!$B$297:$B$300,Revenue!CF$7,Assum!$E$297:$E$300)</f>
        <v>0.30570000000000003</v>
      </c>
      <c r="CG43" s="1121">
        <f ca="1">SUMIF(Assum!$B$297:$B$300,Revenue!CG$7,Assum!$E$297:$E$300)</f>
        <v>0.21990000000000001</v>
      </c>
      <c r="CH43" s="1121">
        <f ca="1">SUMIF(Assum!$B$297:$B$300,Revenue!CH$7,Assum!$E$297:$E$300)</f>
        <v>0.23469999999999999</v>
      </c>
      <c r="CI43" s="1121">
        <f ca="1">SUMIF(Assum!$B$297:$B$300,Revenue!CI$7,Assum!$E$297:$E$300)</f>
        <v>0.2397</v>
      </c>
      <c r="CJ43" s="1121">
        <f ca="1">SUMIF(Assum!$B$297:$B$300,Revenue!CJ$7,Assum!$E$297:$E$300)</f>
        <v>0.30570000000000003</v>
      </c>
      <c r="CK43" s="1121">
        <f ca="1">SUMIF(Assum!$B$297:$B$300,Revenue!CK$7,Assum!$E$297:$E$300)</f>
        <v>0.21990000000000001</v>
      </c>
      <c r="CL43" s="1121">
        <f ca="1">SUMIF(Assum!$B$297:$B$300,Revenue!CL$7,Assum!$E$297:$E$300)</f>
        <v>0.23469999999999999</v>
      </c>
      <c r="CM43" s="1121">
        <f ca="1">SUMIF(Assum!$B$297:$B$300,Revenue!CM$7,Assum!$E$297:$E$300)</f>
        <v>0.2397</v>
      </c>
      <c r="CN43" s="1121">
        <f ca="1">SUMIF(Assum!$B$297:$B$300,Revenue!CN$7,Assum!$E$297:$E$300)</f>
        <v>0.30570000000000003</v>
      </c>
      <c r="CO43" s="1121">
        <f ca="1">SUMIF(Assum!$B$297:$B$300,Revenue!CO$7,Assum!$E$297:$E$300)</f>
        <v>0.21990000000000001</v>
      </c>
      <c r="CP43" s="1121">
        <f ca="1">SUMIF(Assum!$B$297:$B$300,Revenue!CP$7,Assum!$E$297:$E$300)</f>
        <v>0.23469999999999999</v>
      </c>
      <c r="CQ43" s="1121">
        <f ca="1">SUMIF(Assum!$B$297:$B$300,Revenue!CQ$7,Assum!$E$297:$E$300)</f>
        <v>0.2397</v>
      </c>
      <c r="CR43" s="1121">
        <f ca="1">SUMIF(Assum!$B$297:$B$300,Revenue!CR$7,Assum!$E$297:$E$300)</f>
        <v>0.30570000000000003</v>
      </c>
      <c r="CS43" s="1121">
        <f ca="1">SUMIF(Assum!$B$297:$B$300,Revenue!CS$7,Assum!$E$297:$E$300)</f>
        <v>0.21990000000000001</v>
      </c>
      <c r="CT43" s="1121">
        <f ca="1">SUMIF(Assum!$B$297:$B$300,Revenue!CT$7,Assum!$E$297:$E$300)</f>
        <v>0</v>
      </c>
      <c r="CU43" s="1121">
        <f ca="1">SUMIF(Assum!$B$297:$B$300,Revenue!CU$7,Assum!$E$297:$E$300)</f>
        <v>0</v>
      </c>
      <c r="CV43" s="1121">
        <f ca="1">SUMIF(Assum!$B$297:$B$300,Revenue!CV$7,Assum!$E$297:$E$300)</f>
        <v>0</v>
      </c>
      <c r="CW43" s="1121">
        <f ca="1">SUMIF(Assum!$B$297:$B$300,Revenue!CW$7,Assum!$E$297:$E$300)</f>
        <v>0</v>
      </c>
      <c r="CX43" s="1121">
        <f ca="1">SUMIF(Assum!$B$297:$B$300,Revenue!CX$7,Assum!$E$297:$E$300)</f>
        <v>0</v>
      </c>
      <c r="CY43" s="1121">
        <f ca="1">SUMIF(Assum!$B$297:$B$300,Revenue!CY$7,Assum!$E$297:$E$300)</f>
        <v>0</v>
      </c>
      <c r="CZ43" s="1121">
        <f ca="1">SUMIF(Assum!$B$297:$B$300,Revenue!CZ$7,Assum!$E$297:$E$300)</f>
        <v>0</v>
      </c>
      <c r="DA43" s="1121">
        <f ca="1">SUMIF(Assum!$B$297:$B$300,Revenue!DA$7,Assum!$E$297:$E$300)</f>
        <v>0</v>
      </c>
      <c r="DB43" s="1121">
        <f ca="1">SUMIF(Assum!$B$297:$B$300,Revenue!DB$7,Assum!$E$297:$E$300)</f>
        <v>0</v>
      </c>
      <c r="DC43" s="1121">
        <f ca="1">SUMIF(Assum!$B$297:$B$300,Revenue!DC$7,Assum!$E$297:$E$300)</f>
        <v>0</v>
      </c>
      <c r="DD43" s="1121">
        <f ca="1">SUMIF(Assum!$B$297:$B$300,Revenue!DD$7,Assum!$E$297:$E$300)</f>
        <v>0</v>
      </c>
      <c r="DE43" s="1121">
        <f ca="1">SUMIF(Assum!$B$297:$B$300,Revenue!DE$7,Assum!$E$297:$E$300)</f>
        <v>0</v>
      </c>
      <c r="DF43" s="1121">
        <f ca="1">SUMIF(Assum!$B$297:$B$300,Revenue!DF$7,Assum!$E$297:$E$300)</f>
        <v>0</v>
      </c>
      <c r="DG43" s="1121">
        <f ca="1">SUMIF(Assum!$B$297:$B$300,Revenue!DG$7,Assum!$E$297:$E$300)</f>
        <v>0</v>
      </c>
      <c r="DH43" s="1121">
        <f ca="1">SUMIF(Assum!$B$297:$B$300,Revenue!DH$7,Assum!$E$297:$E$300)</f>
        <v>0</v>
      </c>
      <c r="DI43" s="1121">
        <f ca="1">SUMIF(Assum!$B$297:$B$300,Revenue!DI$7,Assum!$E$297:$E$300)</f>
        <v>0</v>
      </c>
      <c r="DJ43" s="1121">
        <f ca="1">SUMIF(Assum!$B$297:$B$300,Revenue!DJ$7,Assum!$E$297:$E$300)</f>
        <v>0</v>
      </c>
      <c r="DK43" s="1121">
        <f ca="1">SUMIF(Assum!$B$297:$B$300,Revenue!DK$7,Assum!$E$297:$E$300)</f>
        <v>0</v>
      </c>
      <c r="DL43" s="1121">
        <f ca="1">SUMIF(Assum!$B$297:$B$300,Revenue!DL$7,Assum!$E$297:$E$300)</f>
        <v>0</v>
      </c>
      <c r="DM43" s="1121">
        <f ca="1">SUMIF(Assum!$B$297:$B$300,Revenue!DM$7,Assum!$E$297:$E$300)</f>
        <v>0</v>
      </c>
      <c r="DN43" s="1121">
        <f ca="1">SUMIF(Assum!$B$297:$B$300,Revenue!DN$7,Assum!$E$297:$E$300)</f>
        <v>0</v>
      </c>
      <c r="DO43" s="1121">
        <f ca="1">SUMIF(Assum!$B$297:$B$300,Revenue!DO$7,Assum!$E$297:$E$300)</f>
        <v>0</v>
      </c>
      <c r="DP43" s="1121">
        <f ca="1">SUMIF(Assum!$B$297:$B$300,Revenue!DP$7,Assum!$E$297:$E$300)</f>
        <v>0</v>
      </c>
      <c r="DQ43" s="1121">
        <f ca="1">SUMIF(Assum!$B$297:$B$300,Revenue!DQ$7,Assum!$E$297:$E$300)</f>
        <v>0</v>
      </c>
      <c r="DR43" s="1121">
        <f ca="1">SUMIF(Assum!$B$297:$B$300,Revenue!DR$7,Assum!$E$297:$E$300)</f>
        <v>0</v>
      </c>
      <c r="DS43" s="1121">
        <f ca="1">SUMIF(Assum!$B$297:$B$300,Revenue!DS$7,Assum!$E$297:$E$300)</f>
        <v>0</v>
      </c>
      <c r="DT43" s="1121">
        <f ca="1">SUMIF(Assum!$B$297:$B$300,Revenue!DT$7,Assum!$E$297:$E$300)</f>
        <v>0</v>
      </c>
      <c r="DU43" s="1121">
        <f ca="1">SUMIF(Assum!$B$297:$B$300,Revenue!DU$7,Assum!$E$297:$E$300)</f>
        <v>0</v>
      </c>
      <c r="DV43" s="1121">
        <f ca="1">SUMIF(Assum!$B$297:$B$300,Revenue!DV$7,Assum!$E$297:$E$300)</f>
        <v>0</v>
      </c>
      <c r="DW43" s="1121">
        <f ca="1">SUMIF(Assum!$B$297:$B$300,Revenue!DW$7,Assum!$E$297:$E$300)</f>
        <v>0</v>
      </c>
      <c r="DX43" s="1121">
        <f ca="1">SUMIF(Assum!$B$297:$B$300,Revenue!DX$7,Assum!$E$297:$E$300)</f>
        <v>0</v>
      </c>
      <c r="DY43" s="1121">
        <f ca="1">SUMIF(Assum!$B$297:$B$300,Revenue!DY$7,Assum!$E$297:$E$300)</f>
        <v>0</v>
      </c>
      <c r="DZ43" s="1121">
        <f ca="1">SUMIF(Assum!$B$297:$B$300,Revenue!DZ$7,Assum!$E$297:$E$300)</f>
        <v>0</v>
      </c>
      <c r="EA43" s="1121">
        <f ca="1">SUMIF(Assum!$B$297:$B$300,Revenue!EA$7,Assum!$E$297:$E$300)</f>
        <v>0</v>
      </c>
      <c r="EB43" s="1121">
        <f ca="1">SUMIF(Assum!$B$297:$B$300,Revenue!EB$7,Assum!$E$297:$E$300)</f>
        <v>0</v>
      </c>
      <c r="EC43" s="1121">
        <f ca="1">SUMIF(Assum!$B$297:$B$300,Revenue!EC$7,Assum!$E$297:$E$300)</f>
        <v>0</v>
      </c>
      <c r="ED43" s="1121">
        <f ca="1">SUMIF(Assum!$B$297:$B$300,Revenue!ED$7,Assum!$E$297:$E$300)</f>
        <v>0</v>
      </c>
      <c r="EE43" s="1121">
        <f ca="1">SUMIF(Assum!$B$297:$B$300,Revenue!EE$7,Assum!$E$297:$E$300)</f>
        <v>0</v>
      </c>
      <c r="EF43" s="1121">
        <f ca="1">SUMIF(Assum!$B$297:$B$300,Revenue!EF$7,Assum!$E$297:$E$300)</f>
        <v>0</v>
      </c>
      <c r="EG43" s="1121">
        <f ca="1">SUMIF(Assum!$B$297:$B$300,Revenue!EG$7,Assum!$E$297:$E$300)</f>
        <v>0</v>
      </c>
      <c r="EH43" s="1121">
        <f ca="1">SUMIF(Assum!$B$297:$B$300,Revenue!EH$7,Assum!$E$297:$E$300)</f>
        <v>0</v>
      </c>
      <c r="EI43" s="1121">
        <f ca="1">SUMIF(Assum!$B$297:$B$300,Revenue!EI$7,Assum!$E$297:$E$300)</f>
        <v>0</v>
      </c>
      <c r="EJ43" s="1121">
        <f ca="1">SUMIF(Assum!$B$297:$B$300,Revenue!EJ$7,Assum!$E$297:$E$300)</f>
        <v>0</v>
      </c>
      <c r="EK43" s="1121">
        <f ca="1">SUMIF(Assum!$B$297:$B$300,Revenue!EK$7,Assum!$E$297:$E$300)</f>
        <v>0</v>
      </c>
      <c r="EL43" s="1121">
        <f ca="1">SUMIF(Assum!$B$297:$B$300,Revenue!EL$7,Assum!$E$297:$E$300)</f>
        <v>0</v>
      </c>
      <c r="EM43" s="1121">
        <f ca="1">SUMIF(Assum!$B$297:$B$300,Revenue!EM$7,Assum!$E$297:$E$300)</f>
        <v>0</v>
      </c>
      <c r="EN43" s="1121">
        <f ca="1">SUMIF(Assum!$B$297:$B$300,Revenue!EN$7,Assum!$E$297:$E$300)</f>
        <v>0</v>
      </c>
      <c r="EO43" s="1121">
        <f ca="1">SUMIF(Assum!$B$297:$B$300,Revenue!EO$7,Assum!$E$297:$E$300)</f>
        <v>0</v>
      </c>
      <c r="EP43" s="1121">
        <f ca="1">SUMIF(Assum!$B$297:$B$300,Revenue!EP$7,Assum!$E$297:$E$300)</f>
        <v>0</v>
      </c>
    </row>
    <row r="44" spans="2:146" s="43" customFormat="1" ht="15" customHeight="1">
      <c r="B44" s="132" t="s">
        <v>287</v>
      </c>
      <c r="C44" s="410">
        <f ca="1">발전량적용비율</f>
        <v>1</v>
      </c>
      <c r="D44" s="171" t="s">
        <v>93</v>
      </c>
      <c r="E44" s="172"/>
      <c r="F44" s="172"/>
      <c r="G44" s="174"/>
      <c r="H44" s="174"/>
      <c r="I44" s="174"/>
      <c r="J44" s="174"/>
      <c r="K44" s="411">
        <f ca="1">(K$8&gt;0)*$C44</f>
        <v>0</v>
      </c>
      <c r="L44" s="411">
        <f t="shared" ref="L44:BW44" ca="1" si="191">(L$8&gt;0)*$C44</f>
        <v>0</v>
      </c>
      <c r="M44" s="411">
        <f t="shared" ca="1" si="191"/>
        <v>0</v>
      </c>
      <c r="N44" s="411">
        <f t="shared" ca="1" si="191"/>
        <v>0</v>
      </c>
      <c r="O44" s="411">
        <f t="shared" ca="1" si="191"/>
        <v>0</v>
      </c>
      <c r="P44" s="411">
        <f t="shared" ca="1" si="191"/>
        <v>0</v>
      </c>
      <c r="Q44" s="411">
        <f t="shared" ca="1" si="191"/>
        <v>0</v>
      </c>
      <c r="R44" s="411">
        <f t="shared" ca="1" si="191"/>
        <v>1</v>
      </c>
      <c r="S44" s="411">
        <f t="shared" ca="1" si="191"/>
        <v>1</v>
      </c>
      <c r="T44" s="411">
        <f t="shared" ca="1" si="191"/>
        <v>1</v>
      </c>
      <c r="U44" s="411">
        <f t="shared" ca="1" si="191"/>
        <v>1</v>
      </c>
      <c r="V44" s="411">
        <f t="shared" ca="1" si="191"/>
        <v>1</v>
      </c>
      <c r="W44" s="411">
        <f t="shared" ca="1" si="191"/>
        <v>1</v>
      </c>
      <c r="X44" s="411">
        <f t="shared" ca="1" si="191"/>
        <v>1</v>
      </c>
      <c r="Y44" s="411">
        <f t="shared" ca="1" si="191"/>
        <v>1</v>
      </c>
      <c r="Z44" s="411">
        <f t="shared" ca="1" si="191"/>
        <v>1</v>
      </c>
      <c r="AA44" s="411">
        <f t="shared" ca="1" si="191"/>
        <v>1</v>
      </c>
      <c r="AB44" s="411">
        <f t="shared" ca="1" si="191"/>
        <v>1</v>
      </c>
      <c r="AC44" s="411">
        <f t="shared" ca="1" si="191"/>
        <v>1</v>
      </c>
      <c r="AD44" s="411">
        <f t="shared" ca="1" si="191"/>
        <v>1</v>
      </c>
      <c r="AE44" s="411">
        <f t="shared" ca="1" si="191"/>
        <v>1</v>
      </c>
      <c r="AF44" s="411">
        <f t="shared" ca="1" si="191"/>
        <v>1</v>
      </c>
      <c r="AG44" s="411">
        <f t="shared" ca="1" si="191"/>
        <v>1</v>
      </c>
      <c r="AH44" s="411">
        <f t="shared" ca="1" si="191"/>
        <v>1</v>
      </c>
      <c r="AI44" s="411">
        <f t="shared" ca="1" si="191"/>
        <v>1</v>
      </c>
      <c r="AJ44" s="411">
        <f t="shared" ca="1" si="191"/>
        <v>1</v>
      </c>
      <c r="AK44" s="411">
        <f t="shared" ca="1" si="191"/>
        <v>1</v>
      </c>
      <c r="AL44" s="411">
        <f t="shared" ca="1" si="191"/>
        <v>1</v>
      </c>
      <c r="AM44" s="411">
        <f t="shared" ca="1" si="191"/>
        <v>1</v>
      </c>
      <c r="AN44" s="411">
        <f t="shared" ca="1" si="191"/>
        <v>1</v>
      </c>
      <c r="AO44" s="411">
        <f t="shared" ca="1" si="191"/>
        <v>1</v>
      </c>
      <c r="AP44" s="411">
        <f t="shared" ca="1" si="191"/>
        <v>1</v>
      </c>
      <c r="AQ44" s="411">
        <f t="shared" ca="1" si="191"/>
        <v>1</v>
      </c>
      <c r="AR44" s="411">
        <f t="shared" ca="1" si="191"/>
        <v>1</v>
      </c>
      <c r="AS44" s="411">
        <f t="shared" ca="1" si="191"/>
        <v>1</v>
      </c>
      <c r="AT44" s="411">
        <f t="shared" ca="1" si="191"/>
        <v>1</v>
      </c>
      <c r="AU44" s="411">
        <f t="shared" ca="1" si="191"/>
        <v>1</v>
      </c>
      <c r="AV44" s="411">
        <f t="shared" ca="1" si="191"/>
        <v>1</v>
      </c>
      <c r="AW44" s="411">
        <f t="shared" ca="1" si="191"/>
        <v>1</v>
      </c>
      <c r="AX44" s="411">
        <f t="shared" ca="1" si="191"/>
        <v>1</v>
      </c>
      <c r="AY44" s="411">
        <f t="shared" ca="1" si="191"/>
        <v>1</v>
      </c>
      <c r="AZ44" s="411">
        <f t="shared" ca="1" si="191"/>
        <v>1</v>
      </c>
      <c r="BA44" s="411">
        <f t="shared" ca="1" si="191"/>
        <v>1</v>
      </c>
      <c r="BB44" s="411">
        <f t="shared" ca="1" si="191"/>
        <v>1</v>
      </c>
      <c r="BC44" s="411">
        <f t="shared" ca="1" si="191"/>
        <v>1</v>
      </c>
      <c r="BD44" s="411">
        <f t="shared" ca="1" si="191"/>
        <v>1</v>
      </c>
      <c r="BE44" s="411">
        <f t="shared" ca="1" si="191"/>
        <v>1</v>
      </c>
      <c r="BF44" s="411">
        <f t="shared" ca="1" si="191"/>
        <v>1</v>
      </c>
      <c r="BG44" s="411">
        <f t="shared" ca="1" si="191"/>
        <v>1</v>
      </c>
      <c r="BH44" s="411">
        <f t="shared" ca="1" si="191"/>
        <v>1</v>
      </c>
      <c r="BI44" s="411">
        <f t="shared" ca="1" si="191"/>
        <v>1</v>
      </c>
      <c r="BJ44" s="411">
        <f t="shared" ca="1" si="191"/>
        <v>1</v>
      </c>
      <c r="BK44" s="411">
        <f t="shared" ca="1" si="191"/>
        <v>1</v>
      </c>
      <c r="BL44" s="411">
        <f t="shared" ca="1" si="191"/>
        <v>1</v>
      </c>
      <c r="BM44" s="411">
        <f t="shared" ca="1" si="191"/>
        <v>1</v>
      </c>
      <c r="BN44" s="411">
        <f t="shared" ca="1" si="191"/>
        <v>1</v>
      </c>
      <c r="BO44" s="411">
        <f t="shared" ca="1" si="191"/>
        <v>1</v>
      </c>
      <c r="BP44" s="411">
        <f t="shared" ca="1" si="191"/>
        <v>1</v>
      </c>
      <c r="BQ44" s="411">
        <f t="shared" ca="1" si="191"/>
        <v>1</v>
      </c>
      <c r="BR44" s="411">
        <f t="shared" ca="1" si="191"/>
        <v>1</v>
      </c>
      <c r="BS44" s="411">
        <f t="shared" ca="1" si="191"/>
        <v>1</v>
      </c>
      <c r="BT44" s="411">
        <f t="shared" ca="1" si="191"/>
        <v>1</v>
      </c>
      <c r="BU44" s="411">
        <f t="shared" ca="1" si="191"/>
        <v>1</v>
      </c>
      <c r="BV44" s="411">
        <f t="shared" ca="1" si="191"/>
        <v>1</v>
      </c>
      <c r="BW44" s="411">
        <f t="shared" ca="1" si="191"/>
        <v>1</v>
      </c>
      <c r="BX44" s="411">
        <f t="shared" ref="BX44:EI44" ca="1" si="192">(BX$8&gt;0)*$C44</f>
        <v>1</v>
      </c>
      <c r="BY44" s="411">
        <f t="shared" ca="1" si="192"/>
        <v>1</v>
      </c>
      <c r="BZ44" s="411">
        <f t="shared" ca="1" si="192"/>
        <v>1</v>
      </c>
      <c r="CA44" s="411">
        <f t="shared" ca="1" si="192"/>
        <v>1</v>
      </c>
      <c r="CB44" s="411">
        <f t="shared" ca="1" si="192"/>
        <v>1</v>
      </c>
      <c r="CC44" s="411">
        <f t="shared" ca="1" si="192"/>
        <v>1</v>
      </c>
      <c r="CD44" s="411">
        <f t="shared" ca="1" si="192"/>
        <v>1</v>
      </c>
      <c r="CE44" s="411">
        <f t="shared" ca="1" si="192"/>
        <v>1</v>
      </c>
      <c r="CF44" s="411">
        <f t="shared" ca="1" si="192"/>
        <v>1</v>
      </c>
      <c r="CG44" s="411">
        <f t="shared" ca="1" si="192"/>
        <v>1</v>
      </c>
      <c r="CH44" s="411">
        <f t="shared" ca="1" si="192"/>
        <v>1</v>
      </c>
      <c r="CI44" s="411">
        <f t="shared" ca="1" si="192"/>
        <v>1</v>
      </c>
      <c r="CJ44" s="411">
        <f t="shared" ca="1" si="192"/>
        <v>1</v>
      </c>
      <c r="CK44" s="411">
        <f t="shared" ca="1" si="192"/>
        <v>1</v>
      </c>
      <c r="CL44" s="411">
        <f t="shared" ca="1" si="192"/>
        <v>1</v>
      </c>
      <c r="CM44" s="411">
        <f t="shared" ca="1" si="192"/>
        <v>1</v>
      </c>
      <c r="CN44" s="411">
        <f t="shared" ca="1" si="192"/>
        <v>1</v>
      </c>
      <c r="CO44" s="411">
        <f t="shared" ca="1" si="192"/>
        <v>1</v>
      </c>
      <c r="CP44" s="411">
        <f t="shared" ca="1" si="192"/>
        <v>1</v>
      </c>
      <c r="CQ44" s="411">
        <f t="shared" ca="1" si="192"/>
        <v>1</v>
      </c>
      <c r="CR44" s="411">
        <f t="shared" ca="1" si="192"/>
        <v>1</v>
      </c>
      <c r="CS44" s="411">
        <f t="shared" ca="1" si="192"/>
        <v>1</v>
      </c>
      <c r="CT44" s="411">
        <f t="shared" ca="1" si="192"/>
        <v>0</v>
      </c>
      <c r="CU44" s="411">
        <f t="shared" ca="1" si="192"/>
        <v>0</v>
      </c>
      <c r="CV44" s="411">
        <f t="shared" ca="1" si="192"/>
        <v>0</v>
      </c>
      <c r="CW44" s="411">
        <f t="shared" ca="1" si="192"/>
        <v>0</v>
      </c>
      <c r="CX44" s="411">
        <f t="shared" ca="1" si="192"/>
        <v>0</v>
      </c>
      <c r="CY44" s="411">
        <f t="shared" ca="1" si="192"/>
        <v>0</v>
      </c>
      <c r="CZ44" s="411">
        <f t="shared" ca="1" si="192"/>
        <v>0</v>
      </c>
      <c r="DA44" s="411">
        <f t="shared" ca="1" si="192"/>
        <v>0</v>
      </c>
      <c r="DB44" s="411">
        <f t="shared" ca="1" si="192"/>
        <v>0</v>
      </c>
      <c r="DC44" s="411">
        <f t="shared" ca="1" si="192"/>
        <v>0</v>
      </c>
      <c r="DD44" s="411">
        <f t="shared" ca="1" si="192"/>
        <v>0</v>
      </c>
      <c r="DE44" s="411">
        <f t="shared" ca="1" si="192"/>
        <v>0</v>
      </c>
      <c r="DF44" s="411">
        <f t="shared" ca="1" si="192"/>
        <v>0</v>
      </c>
      <c r="DG44" s="411">
        <f t="shared" ca="1" si="192"/>
        <v>0</v>
      </c>
      <c r="DH44" s="411">
        <f t="shared" ca="1" si="192"/>
        <v>0</v>
      </c>
      <c r="DI44" s="411">
        <f t="shared" ca="1" si="192"/>
        <v>0</v>
      </c>
      <c r="DJ44" s="411">
        <f t="shared" ca="1" si="192"/>
        <v>0</v>
      </c>
      <c r="DK44" s="411">
        <f t="shared" ca="1" si="192"/>
        <v>0</v>
      </c>
      <c r="DL44" s="411">
        <f t="shared" ca="1" si="192"/>
        <v>0</v>
      </c>
      <c r="DM44" s="411">
        <f t="shared" ca="1" si="192"/>
        <v>0</v>
      </c>
      <c r="DN44" s="411">
        <f t="shared" ca="1" si="192"/>
        <v>0</v>
      </c>
      <c r="DO44" s="411">
        <f t="shared" ca="1" si="192"/>
        <v>0</v>
      </c>
      <c r="DP44" s="411">
        <f t="shared" ca="1" si="192"/>
        <v>0</v>
      </c>
      <c r="DQ44" s="411">
        <f t="shared" ca="1" si="192"/>
        <v>0</v>
      </c>
      <c r="DR44" s="411">
        <f t="shared" ca="1" si="192"/>
        <v>0</v>
      </c>
      <c r="DS44" s="411">
        <f t="shared" ca="1" si="192"/>
        <v>0</v>
      </c>
      <c r="DT44" s="411">
        <f t="shared" ca="1" si="192"/>
        <v>0</v>
      </c>
      <c r="DU44" s="411">
        <f t="shared" ca="1" si="192"/>
        <v>0</v>
      </c>
      <c r="DV44" s="411">
        <f t="shared" ca="1" si="192"/>
        <v>0</v>
      </c>
      <c r="DW44" s="411">
        <f t="shared" ca="1" si="192"/>
        <v>0</v>
      </c>
      <c r="DX44" s="411">
        <f t="shared" ca="1" si="192"/>
        <v>0</v>
      </c>
      <c r="DY44" s="411">
        <f t="shared" ca="1" si="192"/>
        <v>0</v>
      </c>
      <c r="DZ44" s="411">
        <f t="shared" ca="1" si="192"/>
        <v>0</v>
      </c>
      <c r="EA44" s="411">
        <f t="shared" ca="1" si="192"/>
        <v>0</v>
      </c>
      <c r="EB44" s="411">
        <f t="shared" ca="1" si="192"/>
        <v>0</v>
      </c>
      <c r="EC44" s="411">
        <f t="shared" ca="1" si="192"/>
        <v>0</v>
      </c>
      <c r="ED44" s="411">
        <f t="shared" ca="1" si="192"/>
        <v>0</v>
      </c>
      <c r="EE44" s="411">
        <f t="shared" ca="1" si="192"/>
        <v>0</v>
      </c>
      <c r="EF44" s="411">
        <f t="shared" ca="1" si="192"/>
        <v>0</v>
      </c>
      <c r="EG44" s="411">
        <f t="shared" ca="1" si="192"/>
        <v>0</v>
      </c>
      <c r="EH44" s="411">
        <f t="shared" ca="1" si="192"/>
        <v>0</v>
      </c>
      <c r="EI44" s="411">
        <f t="shared" ca="1" si="192"/>
        <v>0</v>
      </c>
      <c r="EJ44" s="411">
        <f t="shared" ref="EJ44:EP44" ca="1" si="193">(EJ$8&gt;0)*$C44</f>
        <v>0</v>
      </c>
      <c r="EK44" s="411">
        <f t="shared" ca="1" si="193"/>
        <v>0</v>
      </c>
      <c r="EL44" s="411">
        <f t="shared" ca="1" si="193"/>
        <v>0</v>
      </c>
      <c r="EM44" s="411">
        <f t="shared" ca="1" si="193"/>
        <v>0</v>
      </c>
      <c r="EN44" s="411">
        <f t="shared" ca="1" si="193"/>
        <v>0</v>
      </c>
      <c r="EO44" s="411">
        <f t="shared" ca="1" si="193"/>
        <v>0</v>
      </c>
      <c r="EP44" s="411">
        <f t="shared" ca="1" si="193"/>
        <v>0</v>
      </c>
    </row>
    <row r="45" spans="2:146" s="43" customFormat="1" ht="15" customHeight="1">
      <c r="B45" s="43" t="s">
        <v>288</v>
      </c>
      <c r="C45" s="155"/>
      <c r="D45" s="128" t="s">
        <v>99</v>
      </c>
      <c r="E45" s="138">
        <f t="shared" ref="E45" ca="1" si="194">SUM(G45:EP45)</f>
        <v>2621322.822494999</v>
      </c>
      <c r="F45" s="138"/>
      <c r="G45" s="42"/>
      <c r="H45" s="42"/>
      <c r="I45" s="42"/>
      <c r="J45" s="42"/>
      <c r="K45" s="59">
        <f ca="1">(K42*365)*K44*K$8/12</f>
        <v>0</v>
      </c>
      <c r="L45" s="59">
        <f t="shared" ref="L45:O45" ca="1" si="195">(L42*365)*L44*L$8/12</f>
        <v>0</v>
      </c>
      <c r="M45" s="59">
        <f t="shared" ca="1" si="195"/>
        <v>0</v>
      </c>
      <c r="N45" s="59">
        <f t="shared" ca="1" si="195"/>
        <v>0</v>
      </c>
      <c r="O45" s="59">
        <f t="shared" ca="1" si="195"/>
        <v>0</v>
      </c>
      <c r="P45" s="59">
        <f t="shared" ref="P45" ca="1" si="196">(P42*365)*P44*P$8/12</f>
        <v>0</v>
      </c>
      <c r="Q45" s="59">
        <f ca="1">(Q42*365)*Q44*Q43</f>
        <v>0</v>
      </c>
      <c r="R45" s="59">
        <f t="shared" ref="R45:CC45" ca="1" si="197">(R42*365)*R44*R43</f>
        <v>32295.247582129996</v>
      </c>
      <c r="S45" s="59">
        <f t="shared" ca="1" si="197"/>
        <v>32983.258821629999</v>
      </c>
      <c r="T45" s="59">
        <f t="shared" ca="1" si="197"/>
        <v>42065.00718303</v>
      </c>
      <c r="U45" s="59">
        <f t="shared" ca="1" si="197"/>
        <v>30258.73431321</v>
      </c>
      <c r="V45" s="59">
        <f t="shared" ca="1" si="197"/>
        <v>32133.771344219349</v>
      </c>
      <c r="W45" s="59">
        <f t="shared" ca="1" si="197"/>
        <v>32818.342527521847</v>
      </c>
      <c r="X45" s="59">
        <f t="shared" ca="1" si="197"/>
        <v>41854.682147114851</v>
      </c>
      <c r="Y45" s="59">
        <f t="shared" ca="1" si="197"/>
        <v>30107.440641643952</v>
      </c>
      <c r="Z45" s="59">
        <f t="shared" ca="1" si="197"/>
        <v>31972.295106308695</v>
      </c>
      <c r="AA45" s="59">
        <f t="shared" ca="1" si="197"/>
        <v>32653.426233413695</v>
      </c>
      <c r="AB45" s="59">
        <f t="shared" ca="1" si="197"/>
        <v>41644.357111199701</v>
      </c>
      <c r="AC45" s="59">
        <f t="shared" ca="1" si="197"/>
        <v>29956.146970077898</v>
      </c>
      <c r="AD45" s="59">
        <f t="shared" ca="1" si="197"/>
        <v>31810.818868398048</v>
      </c>
      <c r="AE45" s="59">
        <f t="shared" ca="1" si="197"/>
        <v>32488.509939305546</v>
      </c>
      <c r="AF45" s="59">
        <f t="shared" ca="1" si="197"/>
        <v>41434.032075284551</v>
      </c>
      <c r="AG45" s="59">
        <f t="shared" ca="1" si="197"/>
        <v>29804.853298511851</v>
      </c>
      <c r="AH45" s="59">
        <f t="shared" ca="1" si="197"/>
        <v>31649.342630487401</v>
      </c>
      <c r="AI45" s="59">
        <f t="shared" ca="1" si="197"/>
        <v>32323.593645197401</v>
      </c>
      <c r="AJ45" s="59">
        <f t="shared" ca="1" si="197"/>
        <v>41223.707039369401</v>
      </c>
      <c r="AK45" s="59">
        <f t="shared" ca="1" si="197"/>
        <v>29653.559626945804</v>
      </c>
      <c r="AL45" s="59">
        <f t="shared" ca="1" si="197"/>
        <v>31487.866392576754</v>
      </c>
      <c r="AM45" s="59">
        <f t="shared" ca="1" si="197"/>
        <v>32158.677351089253</v>
      </c>
      <c r="AN45" s="59">
        <f t="shared" ca="1" si="197"/>
        <v>41013.382003454259</v>
      </c>
      <c r="AO45" s="59">
        <f t="shared" ca="1" si="197"/>
        <v>29502.265955379757</v>
      </c>
      <c r="AP45" s="59">
        <f t="shared" ca="1" si="197"/>
        <v>31326.3901546661</v>
      </c>
      <c r="AQ45" s="59">
        <f t="shared" ca="1" si="197"/>
        <v>31993.7610569811</v>
      </c>
      <c r="AR45" s="59">
        <f t="shared" ca="1" si="197"/>
        <v>40803.056967539102</v>
      </c>
      <c r="AS45" s="59">
        <f t="shared" ca="1" si="197"/>
        <v>29350.972283813702</v>
      </c>
      <c r="AT45" s="59">
        <f t="shared" ca="1" si="197"/>
        <v>31164.913916755449</v>
      </c>
      <c r="AU45" s="59">
        <f t="shared" ca="1" si="197"/>
        <v>31828.844762872952</v>
      </c>
      <c r="AV45" s="59">
        <f t="shared" ca="1" si="197"/>
        <v>40592.731931623959</v>
      </c>
      <c r="AW45" s="59">
        <f t="shared" ca="1" si="197"/>
        <v>29199.678612247655</v>
      </c>
      <c r="AX45" s="59">
        <f t="shared" ca="1" si="197"/>
        <v>31003.437678844795</v>
      </c>
      <c r="AY45" s="59">
        <f t="shared" ca="1" si="197"/>
        <v>31663.928468764796</v>
      </c>
      <c r="AZ45" s="59">
        <f t="shared" ca="1" si="197"/>
        <v>40382.406895708802</v>
      </c>
      <c r="BA45" s="59">
        <f t="shared" ca="1" si="197"/>
        <v>29048.384940681601</v>
      </c>
      <c r="BB45" s="59">
        <f t="shared" ca="1" si="197"/>
        <v>30841.961440934148</v>
      </c>
      <c r="BC45" s="59">
        <f t="shared" ca="1" si="197"/>
        <v>31499.012174656651</v>
      </c>
      <c r="BD45" s="59">
        <f t="shared" ca="1" si="197"/>
        <v>40172.081859793652</v>
      </c>
      <c r="BE45" s="59">
        <f t="shared" ca="1" si="197"/>
        <v>28897.091269115554</v>
      </c>
      <c r="BF45" s="59">
        <f t="shared" ca="1" si="197"/>
        <v>30680.485203023498</v>
      </c>
      <c r="BG45" s="59">
        <f t="shared" ca="1" si="197"/>
        <v>31334.095880548499</v>
      </c>
      <c r="BH45" s="59">
        <f t="shared" ca="1" si="197"/>
        <v>39961.756823878502</v>
      </c>
      <c r="BI45" s="59">
        <f t="shared" ca="1" si="197"/>
        <v>28745.797597549503</v>
      </c>
      <c r="BJ45" s="59">
        <f t="shared" ca="1" si="197"/>
        <v>30519.008965112847</v>
      </c>
      <c r="BK45" s="59">
        <f t="shared" ca="1" si="197"/>
        <v>31169.179586440347</v>
      </c>
      <c r="BL45" s="59">
        <f t="shared" ca="1" si="197"/>
        <v>39751.431787963353</v>
      </c>
      <c r="BM45" s="59">
        <f t="shared" ca="1" si="197"/>
        <v>28594.503925983452</v>
      </c>
      <c r="BN45" s="59">
        <f t="shared" ca="1" si="197"/>
        <v>30357.5327272022</v>
      </c>
      <c r="BO45" s="59">
        <f t="shared" ca="1" si="197"/>
        <v>31004.263292332202</v>
      </c>
      <c r="BP45" s="59">
        <f t="shared" ca="1" si="197"/>
        <v>39541.106752048203</v>
      </c>
      <c r="BQ45" s="59">
        <f t="shared" ca="1" si="197"/>
        <v>28443.210254417401</v>
      </c>
      <c r="BR45" s="59">
        <f t="shared" ca="1" si="197"/>
        <v>30196.056489291554</v>
      </c>
      <c r="BS45" s="59">
        <f t="shared" ca="1" si="197"/>
        <v>30839.346998224053</v>
      </c>
      <c r="BT45" s="59">
        <f t="shared" ca="1" si="197"/>
        <v>39330.78171613306</v>
      </c>
      <c r="BU45" s="59">
        <f t="shared" ca="1" si="197"/>
        <v>28291.916582851354</v>
      </c>
      <c r="BV45" s="59">
        <f t="shared" ca="1" si="197"/>
        <v>30034.580251380899</v>
      </c>
      <c r="BW45" s="59">
        <f t="shared" ca="1" si="197"/>
        <v>30674.430704115901</v>
      </c>
      <c r="BX45" s="59">
        <f t="shared" ca="1" si="197"/>
        <v>39120.456680217903</v>
      </c>
      <c r="BY45" s="59">
        <f t="shared" ca="1" si="197"/>
        <v>28140.6229112853</v>
      </c>
      <c r="BZ45" s="59">
        <f t="shared" ca="1" si="197"/>
        <v>29873.104013470249</v>
      </c>
      <c r="CA45" s="59">
        <f t="shared" ca="1" si="197"/>
        <v>30509.514410007749</v>
      </c>
      <c r="CB45" s="59">
        <f t="shared" ca="1" si="197"/>
        <v>38910.131644302754</v>
      </c>
      <c r="CC45" s="59">
        <f t="shared" ca="1" si="197"/>
        <v>27989.329239719249</v>
      </c>
      <c r="CD45" s="59">
        <f t="shared" ref="CD45:EO45" ca="1" si="198">(CD42*365)*CD44*CD43</f>
        <v>29711.627775559602</v>
      </c>
      <c r="CE45" s="59">
        <f t="shared" ca="1" si="198"/>
        <v>30344.5981158996</v>
      </c>
      <c r="CF45" s="59">
        <f t="shared" ca="1" si="198"/>
        <v>38699.806608387604</v>
      </c>
      <c r="CG45" s="59">
        <f t="shared" ca="1" si="198"/>
        <v>27838.035568153202</v>
      </c>
      <c r="CH45" s="59">
        <f t="shared" ca="1" si="198"/>
        <v>29550.151537648948</v>
      </c>
      <c r="CI45" s="59">
        <f t="shared" ca="1" si="198"/>
        <v>30179.681821791448</v>
      </c>
      <c r="CJ45" s="59">
        <f t="shared" ca="1" si="198"/>
        <v>38489.481572472454</v>
      </c>
      <c r="CK45" s="59">
        <f t="shared" ca="1" si="198"/>
        <v>27686.741896587147</v>
      </c>
      <c r="CL45" s="59">
        <f t="shared" ca="1" si="198"/>
        <v>29388.675299738301</v>
      </c>
      <c r="CM45" s="59">
        <f t="shared" ca="1" si="198"/>
        <v>30014.765527683299</v>
      </c>
      <c r="CN45" s="59">
        <f t="shared" ca="1" si="198"/>
        <v>38279.156536557304</v>
      </c>
      <c r="CO45" s="59">
        <f t="shared" ca="1" si="198"/>
        <v>27535.4482250211</v>
      </c>
      <c r="CP45" s="59">
        <f t="shared" ca="1" si="198"/>
        <v>29227.19906182765</v>
      </c>
      <c r="CQ45" s="59">
        <f t="shared" ca="1" si="198"/>
        <v>29849.849233575154</v>
      </c>
      <c r="CR45" s="59">
        <f t="shared" ca="1" si="198"/>
        <v>38068.831500642154</v>
      </c>
      <c r="CS45" s="59">
        <f t="shared" ca="1" si="198"/>
        <v>27384.154553455053</v>
      </c>
      <c r="CT45" s="59">
        <f t="shared" ca="1" si="198"/>
        <v>0</v>
      </c>
      <c r="CU45" s="59">
        <f t="shared" ca="1" si="198"/>
        <v>0</v>
      </c>
      <c r="CV45" s="59">
        <f t="shared" ca="1" si="198"/>
        <v>0</v>
      </c>
      <c r="CW45" s="59">
        <f t="shared" ca="1" si="198"/>
        <v>0</v>
      </c>
      <c r="CX45" s="59">
        <f t="shared" ca="1" si="198"/>
        <v>0</v>
      </c>
      <c r="CY45" s="59">
        <f t="shared" ca="1" si="198"/>
        <v>0</v>
      </c>
      <c r="CZ45" s="59">
        <f t="shared" ca="1" si="198"/>
        <v>0</v>
      </c>
      <c r="DA45" s="59">
        <f t="shared" ca="1" si="198"/>
        <v>0</v>
      </c>
      <c r="DB45" s="59">
        <f t="shared" ca="1" si="198"/>
        <v>0</v>
      </c>
      <c r="DC45" s="59">
        <f t="shared" ca="1" si="198"/>
        <v>0</v>
      </c>
      <c r="DD45" s="59">
        <f t="shared" ca="1" si="198"/>
        <v>0</v>
      </c>
      <c r="DE45" s="59">
        <f t="shared" ca="1" si="198"/>
        <v>0</v>
      </c>
      <c r="DF45" s="59">
        <f t="shared" ca="1" si="198"/>
        <v>0</v>
      </c>
      <c r="DG45" s="59">
        <f t="shared" ca="1" si="198"/>
        <v>0</v>
      </c>
      <c r="DH45" s="59">
        <f t="shared" ca="1" si="198"/>
        <v>0</v>
      </c>
      <c r="DI45" s="59">
        <f t="shared" ca="1" si="198"/>
        <v>0</v>
      </c>
      <c r="DJ45" s="59">
        <f t="shared" ca="1" si="198"/>
        <v>0</v>
      </c>
      <c r="DK45" s="59">
        <f t="shared" ca="1" si="198"/>
        <v>0</v>
      </c>
      <c r="DL45" s="59">
        <f t="shared" ca="1" si="198"/>
        <v>0</v>
      </c>
      <c r="DM45" s="59">
        <f t="shared" ca="1" si="198"/>
        <v>0</v>
      </c>
      <c r="DN45" s="59">
        <f t="shared" ca="1" si="198"/>
        <v>0</v>
      </c>
      <c r="DO45" s="59">
        <f t="shared" ca="1" si="198"/>
        <v>0</v>
      </c>
      <c r="DP45" s="59">
        <f t="shared" ca="1" si="198"/>
        <v>0</v>
      </c>
      <c r="DQ45" s="59">
        <f t="shared" ca="1" si="198"/>
        <v>0</v>
      </c>
      <c r="DR45" s="59">
        <f t="shared" ca="1" si="198"/>
        <v>0</v>
      </c>
      <c r="DS45" s="59">
        <f t="shared" ca="1" si="198"/>
        <v>0</v>
      </c>
      <c r="DT45" s="59">
        <f t="shared" ca="1" si="198"/>
        <v>0</v>
      </c>
      <c r="DU45" s="59">
        <f t="shared" ca="1" si="198"/>
        <v>0</v>
      </c>
      <c r="DV45" s="59">
        <f t="shared" ca="1" si="198"/>
        <v>0</v>
      </c>
      <c r="DW45" s="59">
        <f t="shared" ca="1" si="198"/>
        <v>0</v>
      </c>
      <c r="DX45" s="59">
        <f t="shared" ca="1" si="198"/>
        <v>0</v>
      </c>
      <c r="DY45" s="59">
        <f t="shared" ca="1" si="198"/>
        <v>0</v>
      </c>
      <c r="DZ45" s="59">
        <f t="shared" ca="1" si="198"/>
        <v>0</v>
      </c>
      <c r="EA45" s="59">
        <f t="shared" ca="1" si="198"/>
        <v>0</v>
      </c>
      <c r="EB45" s="59">
        <f t="shared" ca="1" si="198"/>
        <v>0</v>
      </c>
      <c r="EC45" s="59">
        <f t="shared" ca="1" si="198"/>
        <v>0</v>
      </c>
      <c r="ED45" s="59">
        <f t="shared" ca="1" si="198"/>
        <v>0</v>
      </c>
      <c r="EE45" s="59">
        <f t="shared" ca="1" si="198"/>
        <v>0</v>
      </c>
      <c r="EF45" s="59">
        <f t="shared" ca="1" si="198"/>
        <v>0</v>
      </c>
      <c r="EG45" s="59">
        <f t="shared" ca="1" si="198"/>
        <v>0</v>
      </c>
      <c r="EH45" s="59">
        <f t="shared" ca="1" si="198"/>
        <v>0</v>
      </c>
      <c r="EI45" s="59">
        <f t="shared" ca="1" si="198"/>
        <v>0</v>
      </c>
      <c r="EJ45" s="59">
        <f t="shared" ca="1" si="198"/>
        <v>0</v>
      </c>
      <c r="EK45" s="59">
        <f t="shared" ca="1" si="198"/>
        <v>0</v>
      </c>
      <c r="EL45" s="59">
        <f t="shared" ca="1" si="198"/>
        <v>0</v>
      </c>
      <c r="EM45" s="59">
        <f t="shared" ca="1" si="198"/>
        <v>0</v>
      </c>
      <c r="EN45" s="59">
        <f t="shared" ca="1" si="198"/>
        <v>0</v>
      </c>
      <c r="EO45" s="59">
        <f t="shared" ca="1" si="198"/>
        <v>0</v>
      </c>
      <c r="EP45" s="59">
        <f t="shared" ref="EP45" ca="1" si="199">(EP42*365)*EP44*EP43</f>
        <v>0</v>
      </c>
    </row>
    <row r="46" spans="2:146" s="43" customFormat="1" ht="15" customHeight="1">
      <c r="C46" s="155"/>
      <c r="D46" s="39"/>
      <c r="E46" s="138"/>
      <c r="F46" s="138"/>
      <c r="G46" s="42"/>
      <c r="H46" s="42"/>
      <c r="I46" s="42"/>
      <c r="J46" s="42"/>
      <c r="K46" s="59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56"/>
      <c r="BC46" s="156"/>
      <c r="BD46" s="156"/>
      <c r="BE46" s="156"/>
      <c r="BF46" s="156"/>
      <c r="BG46" s="156"/>
      <c r="BH46" s="156"/>
      <c r="BI46" s="156"/>
      <c r="BJ46" s="156"/>
      <c r="BK46" s="156"/>
      <c r="BL46" s="156"/>
      <c r="BM46" s="156"/>
      <c r="BN46" s="156"/>
      <c r="BO46" s="156"/>
      <c r="BP46" s="156"/>
      <c r="BQ46" s="156"/>
      <c r="BR46" s="156"/>
      <c r="BS46" s="156"/>
      <c r="BT46" s="156"/>
      <c r="BU46" s="156"/>
      <c r="BV46" s="156"/>
      <c r="BW46" s="156"/>
      <c r="BX46" s="156"/>
      <c r="BY46" s="156"/>
      <c r="BZ46" s="156"/>
      <c r="CA46" s="156"/>
      <c r="CB46" s="156"/>
      <c r="CC46" s="156"/>
      <c r="CD46" s="156"/>
      <c r="CE46" s="156"/>
      <c r="CF46" s="156"/>
      <c r="CG46" s="156"/>
      <c r="CH46" s="156"/>
      <c r="CI46" s="156"/>
      <c r="CJ46" s="156"/>
      <c r="CK46" s="156"/>
      <c r="CL46" s="156"/>
      <c r="CM46" s="156"/>
      <c r="CN46" s="156"/>
      <c r="CO46" s="156"/>
      <c r="CP46" s="156"/>
      <c r="CQ46" s="156"/>
      <c r="CR46" s="156"/>
      <c r="CS46" s="156"/>
      <c r="CT46" s="156"/>
      <c r="CU46" s="156"/>
      <c r="CV46" s="156"/>
      <c r="CW46" s="156"/>
      <c r="CX46" s="156"/>
      <c r="CY46" s="156"/>
      <c r="CZ46" s="156"/>
      <c r="DA46" s="156"/>
      <c r="DB46" s="156"/>
      <c r="DC46" s="156"/>
      <c r="DD46" s="156"/>
      <c r="DE46" s="156"/>
      <c r="DF46" s="156"/>
      <c r="DG46" s="156"/>
      <c r="DH46" s="156"/>
      <c r="DI46" s="156"/>
      <c r="DJ46" s="156"/>
      <c r="DK46" s="156"/>
      <c r="DL46" s="156"/>
      <c r="DM46" s="156"/>
      <c r="DN46" s="156"/>
      <c r="DO46" s="156"/>
      <c r="DP46" s="156"/>
      <c r="DQ46" s="156"/>
      <c r="DR46" s="156"/>
      <c r="DS46" s="156"/>
      <c r="DT46" s="156"/>
      <c r="DU46" s="156"/>
      <c r="DV46" s="156"/>
      <c r="DW46" s="156"/>
      <c r="DX46" s="156"/>
      <c r="DY46" s="156"/>
      <c r="DZ46" s="156"/>
      <c r="EA46" s="156"/>
      <c r="EB46" s="156"/>
      <c r="EC46" s="156"/>
      <c r="ED46" s="156"/>
      <c r="EE46" s="156"/>
      <c r="EF46" s="156"/>
      <c r="EG46" s="156"/>
      <c r="EH46" s="156"/>
      <c r="EI46" s="156"/>
      <c r="EJ46" s="156"/>
      <c r="EK46" s="156"/>
      <c r="EL46" s="156"/>
      <c r="EM46" s="156"/>
      <c r="EN46" s="156"/>
      <c r="EO46" s="156"/>
      <c r="EP46" s="156"/>
    </row>
    <row r="47" spans="2:146" s="43" customFormat="1" ht="15" customHeight="1">
      <c r="B47" s="43" t="s">
        <v>637</v>
      </c>
      <c r="C47" s="155"/>
      <c r="D47" s="39"/>
      <c r="E47" s="138"/>
      <c r="F47" s="138"/>
      <c r="G47" s="42"/>
      <c r="H47" s="42"/>
      <c r="I47" s="42"/>
      <c r="J47" s="42"/>
      <c r="K47" s="59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56"/>
      <c r="BC47" s="156"/>
      <c r="BD47" s="156"/>
      <c r="BE47" s="156"/>
      <c r="BF47" s="156"/>
      <c r="BG47" s="156"/>
      <c r="BH47" s="156"/>
      <c r="BI47" s="156"/>
      <c r="BJ47" s="156"/>
      <c r="BK47" s="156"/>
      <c r="BL47" s="156"/>
      <c r="BM47" s="156"/>
      <c r="BN47" s="156"/>
      <c r="BO47" s="156"/>
      <c r="BP47" s="156"/>
      <c r="BQ47" s="156"/>
      <c r="BR47" s="156"/>
      <c r="BS47" s="156"/>
      <c r="BT47" s="156"/>
      <c r="BU47" s="156"/>
      <c r="BV47" s="156"/>
      <c r="BW47" s="156"/>
      <c r="BX47" s="156"/>
      <c r="BY47" s="156"/>
      <c r="BZ47" s="156"/>
      <c r="CA47" s="156"/>
      <c r="CB47" s="156"/>
      <c r="CC47" s="156"/>
      <c r="CD47" s="156"/>
      <c r="CE47" s="156"/>
      <c r="CF47" s="156"/>
      <c r="CG47" s="156"/>
      <c r="CH47" s="156"/>
      <c r="CI47" s="156"/>
      <c r="CJ47" s="156"/>
      <c r="CK47" s="156"/>
      <c r="CL47" s="156"/>
      <c r="CM47" s="156"/>
      <c r="CN47" s="156"/>
      <c r="CO47" s="156"/>
      <c r="CP47" s="156"/>
      <c r="CQ47" s="156"/>
      <c r="CR47" s="156"/>
      <c r="CS47" s="156"/>
      <c r="CT47" s="156"/>
      <c r="CU47" s="156"/>
      <c r="CV47" s="156"/>
      <c r="CW47" s="156"/>
      <c r="CX47" s="156"/>
      <c r="CY47" s="156"/>
      <c r="CZ47" s="156"/>
      <c r="DA47" s="156"/>
      <c r="DB47" s="156"/>
      <c r="DC47" s="156"/>
      <c r="DD47" s="156"/>
      <c r="DE47" s="156"/>
      <c r="DF47" s="156"/>
      <c r="DG47" s="156"/>
      <c r="DH47" s="156"/>
      <c r="DI47" s="156"/>
      <c r="DJ47" s="156"/>
      <c r="DK47" s="156"/>
      <c r="DL47" s="156"/>
      <c r="DM47" s="156"/>
      <c r="DN47" s="156"/>
      <c r="DO47" s="156"/>
      <c r="DP47" s="156"/>
      <c r="DQ47" s="156"/>
      <c r="DR47" s="156"/>
      <c r="DS47" s="156"/>
      <c r="DT47" s="156"/>
      <c r="DU47" s="156"/>
      <c r="DV47" s="156"/>
      <c r="DW47" s="156"/>
      <c r="DX47" s="156"/>
      <c r="DY47" s="156"/>
      <c r="DZ47" s="156"/>
      <c r="EA47" s="156"/>
      <c r="EB47" s="156"/>
      <c r="EC47" s="156"/>
      <c r="ED47" s="156"/>
      <c r="EE47" s="156"/>
      <c r="EF47" s="156"/>
      <c r="EG47" s="156"/>
      <c r="EH47" s="156"/>
      <c r="EI47" s="156"/>
      <c r="EJ47" s="156"/>
      <c r="EK47" s="156"/>
      <c r="EL47" s="156"/>
      <c r="EM47" s="156"/>
      <c r="EN47" s="156"/>
      <c r="EO47" s="156"/>
      <c r="EP47" s="156"/>
    </row>
    <row r="48" spans="2:146" s="43" customFormat="1" ht="15" customHeight="1">
      <c r="B48" s="796" t="s">
        <v>573</v>
      </c>
      <c r="C48" s="797">
        <f ca="1">Assum!F304</f>
        <v>0</v>
      </c>
      <c r="D48" s="798" t="s">
        <v>99</v>
      </c>
      <c r="E48" s="799"/>
      <c r="F48" s="799"/>
      <c r="G48" s="800">
        <f ca="1">G$45*$C48</f>
        <v>0</v>
      </c>
      <c r="H48" s="800">
        <f t="shared" ref="H48:W50" ca="1" si="200">H$45*$C48</f>
        <v>0</v>
      </c>
      <c r="I48" s="800">
        <f t="shared" ca="1" si="200"/>
        <v>0</v>
      </c>
      <c r="J48" s="800">
        <f t="shared" ca="1" si="200"/>
        <v>0</v>
      </c>
      <c r="K48" s="800">
        <f t="shared" ca="1" si="200"/>
        <v>0</v>
      </c>
      <c r="L48" s="800">
        <f t="shared" ca="1" si="200"/>
        <v>0</v>
      </c>
      <c r="M48" s="800">
        <f t="shared" ca="1" si="200"/>
        <v>0</v>
      </c>
      <c r="N48" s="800">
        <f t="shared" ca="1" si="200"/>
        <v>0</v>
      </c>
      <c r="O48" s="800">
        <f t="shared" ca="1" si="200"/>
        <v>0</v>
      </c>
      <c r="P48" s="800">
        <f t="shared" ca="1" si="200"/>
        <v>0</v>
      </c>
      <c r="Q48" s="800">
        <f ca="1">Q$45*$C48</f>
        <v>0</v>
      </c>
      <c r="R48" s="800">
        <f t="shared" ca="1" si="200"/>
        <v>0</v>
      </c>
      <c r="S48" s="800">
        <f t="shared" ca="1" si="200"/>
        <v>0</v>
      </c>
      <c r="T48" s="800">
        <f t="shared" ca="1" si="200"/>
        <v>0</v>
      </c>
      <c r="U48" s="800">
        <f t="shared" ca="1" si="200"/>
        <v>0</v>
      </c>
      <c r="V48" s="800">
        <f t="shared" ca="1" si="200"/>
        <v>0</v>
      </c>
      <c r="W48" s="800">
        <f t="shared" ca="1" si="200"/>
        <v>0</v>
      </c>
      <c r="X48" s="800">
        <f t="shared" ref="X48:CI50" ca="1" si="201">X$45*$C48</f>
        <v>0</v>
      </c>
      <c r="Y48" s="800">
        <f t="shared" ca="1" si="201"/>
        <v>0</v>
      </c>
      <c r="Z48" s="800">
        <f t="shared" ca="1" si="201"/>
        <v>0</v>
      </c>
      <c r="AA48" s="800">
        <f t="shared" ca="1" si="201"/>
        <v>0</v>
      </c>
      <c r="AB48" s="800">
        <f t="shared" ca="1" si="201"/>
        <v>0</v>
      </c>
      <c r="AC48" s="800">
        <f t="shared" ca="1" si="201"/>
        <v>0</v>
      </c>
      <c r="AD48" s="800">
        <f t="shared" ca="1" si="201"/>
        <v>0</v>
      </c>
      <c r="AE48" s="800">
        <f t="shared" ca="1" si="201"/>
        <v>0</v>
      </c>
      <c r="AF48" s="800">
        <f t="shared" ca="1" si="201"/>
        <v>0</v>
      </c>
      <c r="AG48" s="800">
        <f t="shared" ca="1" si="201"/>
        <v>0</v>
      </c>
      <c r="AH48" s="800">
        <f t="shared" ca="1" si="201"/>
        <v>0</v>
      </c>
      <c r="AI48" s="800">
        <f t="shared" ca="1" si="201"/>
        <v>0</v>
      </c>
      <c r="AJ48" s="800">
        <f t="shared" ca="1" si="201"/>
        <v>0</v>
      </c>
      <c r="AK48" s="800">
        <f t="shared" ca="1" si="201"/>
        <v>0</v>
      </c>
      <c r="AL48" s="800">
        <f t="shared" ca="1" si="201"/>
        <v>0</v>
      </c>
      <c r="AM48" s="800">
        <f t="shared" ca="1" si="201"/>
        <v>0</v>
      </c>
      <c r="AN48" s="800">
        <f t="shared" ca="1" si="201"/>
        <v>0</v>
      </c>
      <c r="AO48" s="800">
        <f t="shared" ca="1" si="201"/>
        <v>0</v>
      </c>
      <c r="AP48" s="800">
        <f t="shared" ca="1" si="201"/>
        <v>0</v>
      </c>
      <c r="AQ48" s="800">
        <f t="shared" ca="1" si="201"/>
        <v>0</v>
      </c>
      <c r="AR48" s="800">
        <f t="shared" ca="1" si="201"/>
        <v>0</v>
      </c>
      <c r="AS48" s="800">
        <f t="shared" ca="1" si="201"/>
        <v>0</v>
      </c>
      <c r="AT48" s="800">
        <f t="shared" ca="1" si="201"/>
        <v>0</v>
      </c>
      <c r="AU48" s="800">
        <f t="shared" ca="1" si="201"/>
        <v>0</v>
      </c>
      <c r="AV48" s="800">
        <f t="shared" ca="1" si="201"/>
        <v>0</v>
      </c>
      <c r="AW48" s="800">
        <f t="shared" ca="1" si="201"/>
        <v>0</v>
      </c>
      <c r="AX48" s="800">
        <f t="shared" ca="1" si="201"/>
        <v>0</v>
      </c>
      <c r="AY48" s="800">
        <f t="shared" ca="1" si="201"/>
        <v>0</v>
      </c>
      <c r="AZ48" s="800">
        <f t="shared" ca="1" si="201"/>
        <v>0</v>
      </c>
      <c r="BA48" s="800">
        <f t="shared" ca="1" si="201"/>
        <v>0</v>
      </c>
      <c r="BB48" s="800">
        <f t="shared" ca="1" si="201"/>
        <v>0</v>
      </c>
      <c r="BC48" s="800">
        <f t="shared" ca="1" si="201"/>
        <v>0</v>
      </c>
      <c r="BD48" s="800">
        <f t="shared" ca="1" si="201"/>
        <v>0</v>
      </c>
      <c r="BE48" s="800">
        <f t="shared" ca="1" si="201"/>
        <v>0</v>
      </c>
      <c r="BF48" s="800">
        <f t="shared" ca="1" si="201"/>
        <v>0</v>
      </c>
      <c r="BG48" s="800">
        <f t="shared" ca="1" si="201"/>
        <v>0</v>
      </c>
      <c r="BH48" s="800">
        <f t="shared" ca="1" si="201"/>
        <v>0</v>
      </c>
      <c r="BI48" s="800">
        <f t="shared" ca="1" si="201"/>
        <v>0</v>
      </c>
      <c r="BJ48" s="800">
        <f t="shared" ca="1" si="201"/>
        <v>0</v>
      </c>
      <c r="BK48" s="800">
        <f t="shared" ca="1" si="201"/>
        <v>0</v>
      </c>
      <c r="BL48" s="800">
        <f t="shared" ca="1" si="201"/>
        <v>0</v>
      </c>
      <c r="BM48" s="800">
        <f t="shared" ca="1" si="201"/>
        <v>0</v>
      </c>
      <c r="BN48" s="800">
        <f t="shared" ca="1" si="201"/>
        <v>0</v>
      </c>
      <c r="BO48" s="800">
        <f t="shared" ca="1" si="201"/>
        <v>0</v>
      </c>
      <c r="BP48" s="800">
        <f t="shared" ca="1" si="201"/>
        <v>0</v>
      </c>
      <c r="BQ48" s="800">
        <f t="shared" ca="1" si="201"/>
        <v>0</v>
      </c>
      <c r="BR48" s="800">
        <f t="shared" ca="1" si="201"/>
        <v>0</v>
      </c>
      <c r="BS48" s="800">
        <f t="shared" ca="1" si="201"/>
        <v>0</v>
      </c>
      <c r="BT48" s="800">
        <f t="shared" ca="1" si="201"/>
        <v>0</v>
      </c>
      <c r="BU48" s="800">
        <f t="shared" ca="1" si="201"/>
        <v>0</v>
      </c>
      <c r="BV48" s="800">
        <f t="shared" ca="1" si="201"/>
        <v>0</v>
      </c>
      <c r="BW48" s="800">
        <f t="shared" ca="1" si="201"/>
        <v>0</v>
      </c>
      <c r="BX48" s="800">
        <f t="shared" ca="1" si="201"/>
        <v>0</v>
      </c>
      <c r="BY48" s="800">
        <f t="shared" ca="1" si="201"/>
        <v>0</v>
      </c>
      <c r="BZ48" s="800">
        <f t="shared" ca="1" si="201"/>
        <v>0</v>
      </c>
      <c r="CA48" s="800">
        <f t="shared" ca="1" si="201"/>
        <v>0</v>
      </c>
      <c r="CB48" s="800">
        <f t="shared" ca="1" si="201"/>
        <v>0</v>
      </c>
      <c r="CC48" s="800">
        <f t="shared" ca="1" si="201"/>
        <v>0</v>
      </c>
      <c r="CD48" s="800">
        <f t="shared" ca="1" si="201"/>
        <v>0</v>
      </c>
      <c r="CE48" s="800">
        <f t="shared" ca="1" si="201"/>
        <v>0</v>
      </c>
      <c r="CF48" s="800">
        <f t="shared" ca="1" si="201"/>
        <v>0</v>
      </c>
      <c r="CG48" s="800">
        <f t="shared" ca="1" si="201"/>
        <v>0</v>
      </c>
      <c r="CH48" s="800">
        <f t="shared" ca="1" si="201"/>
        <v>0</v>
      </c>
      <c r="CI48" s="800">
        <f t="shared" ca="1" si="201"/>
        <v>0</v>
      </c>
      <c r="CJ48" s="800">
        <f t="shared" ref="CJ48:EP50" ca="1" si="202">CJ$45*$C48</f>
        <v>0</v>
      </c>
      <c r="CK48" s="800">
        <f t="shared" ca="1" si="202"/>
        <v>0</v>
      </c>
      <c r="CL48" s="800">
        <f t="shared" ca="1" si="202"/>
        <v>0</v>
      </c>
      <c r="CM48" s="800">
        <f t="shared" ca="1" si="202"/>
        <v>0</v>
      </c>
      <c r="CN48" s="800">
        <f t="shared" ca="1" si="202"/>
        <v>0</v>
      </c>
      <c r="CO48" s="800">
        <f t="shared" ca="1" si="202"/>
        <v>0</v>
      </c>
      <c r="CP48" s="800">
        <f t="shared" ca="1" si="202"/>
        <v>0</v>
      </c>
      <c r="CQ48" s="800">
        <f t="shared" ca="1" si="202"/>
        <v>0</v>
      </c>
      <c r="CR48" s="800">
        <f t="shared" ca="1" si="202"/>
        <v>0</v>
      </c>
      <c r="CS48" s="800">
        <f t="shared" ca="1" si="202"/>
        <v>0</v>
      </c>
      <c r="CT48" s="800">
        <f t="shared" ca="1" si="202"/>
        <v>0</v>
      </c>
      <c r="CU48" s="800">
        <f t="shared" ca="1" si="202"/>
        <v>0</v>
      </c>
      <c r="CV48" s="800">
        <f t="shared" ca="1" si="202"/>
        <v>0</v>
      </c>
      <c r="CW48" s="800">
        <f t="shared" ca="1" si="202"/>
        <v>0</v>
      </c>
      <c r="CX48" s="800">
        <f t="shared" ca="1" si="202"/>
        <v>0</v>
      </c>
      <c r="CY48" s="800">
        <f t="shared" ca="1" si="202"/>
        <v>0</v>
      </c>
      <c r="CZ48" s="800">
        <f t="shared" ca="1" si="202"/>
        <v>0</v>
      </c>
      <c r="DA48" s="800">
        <f t="shared" ca="1" si="202"/>
        <v>0</v>
      </c>
      <c r="DB48" s="800">
        <f t="shared" ca="1" si="202"/>
        <v>0</v>
      </c>
      <c r="DC48" s="800">
        <f t="shared" ca="1" si="202"/>
        <v>0</v>
      </c>
      <c r="DD48" s="800">
        <f t="shared" ca="1" si="202"/>
        <v>0</v>
      </c>
      <c r="DE48" s="800">
        <f t="shared" ca="1" si="202"/>
        <v>0</v>
      </c>
      <c r="DF48" s="800">
        <f t="shared" ca="1" si="202"/>
        <v>0</v>
      </c>
      <c r="DG48" s="800">
        <f t="shared" ca="1" si="202"/>
        <v>0</v>
      </c>
      <c r="DH48" s="800">
        <f t="shared" ca="1" si="202"/>
        <v>0</v>
      </c>
      <c r="DI48" s="800">
        <f t="shared" ca="1" si="202"/>
        <v>0</v>
      </c>
      <c r="DJ48" s="800">
        <f t="shared" ca="1" si="202"/>
        <v>0</v>
      </c>
      <c r="DK48" s="800">
        <f t="shared" ca="1" si="202"/>
        <v>0</v>
      </c>
      <c r="DL48" s="800">
        <f t="shared" ca="1" si="202"/>
        <v>0</v>
      </c>
      <c r="DM48" s="800">
        <f t="shared" ca="1" si="202"/>
        <v>0</v>
      </c>
      <c r="DN48" s="800">
        <f t="shared" ca="1" si="202"/>
        <v>0</v>
      </c>
      <c r="DO48" s="800">
        <f t="shared" ca="1" si="202"/>
        <v>0</v>
      </c>
      <c r="DP48" s="800">
        <f t="shared" ca="1" si="202"/>
        <v>0</v>
      </c>
      <c r="DQ48" s="800">
        <f t="shared" ca="1" si="202"/>
        <v>0</v>
      </c>
      <c r="DR48" s="800">
        <f t="shared" ca="1" si="202"/>
        <v>0</v>
      </c>
      <c r="DS48" s="800">
        <f t="shared" ca="1" si="202"/>
        <v>0</v>
      </c>
      <c r="DT48" s="800">
        <f t="shared" ca="1" si="202"/>
        <v>0</v>
      </c>
      <c r="DU48" s="800">
        <f t="shared" ca="1" si="202"/>
        <v>0</v>
      </c>
      <c r="DV48" s="800">
        <f t="shared" ca="1" si="202"/>
        <v>0</v>
      </c>
      <c r="DW48" s="800">
        <f t="shared" ca="1" si="202"/>
        <v>0</v>
      </c>
      <c r="DX48" s="800">
        <f t="shared" ca="1" si="202"/>
        <v>0</v>
      </c>
      <c r="DY48" s="800">
        <f t="shared" ca="1" si="202"/>
        <v>0</v>
      </c>
      <c r="DZ48" s="800">
        <f t="shared" ca="1" si="202"/>
        <v>0</v>
      </c>
      <c r="EA48" s="800">
        <f t="shared" ca="1" si="202"/>
        <v>0</v>
      </c>
      <c r="EB48" s="800">
        <f t="shared" ca="1" si="202"/>
        <v>0</v>
      </c>
      <c r="EC48" s="800">
        <f t="shared" ca="1" si="202"/>
        <v>0</v>
      </c>
      <c r="ED48" s="800">
        <f t="shared" ca="1" si="202"/>
        <v>0</v>
      </c>
      <c r="EE48" s="800">
        <f t="shared" ca="1" si="202"/>
        <v>0</v>
      </c>
      <c r="EF48" s="800">
        <f t="shared" ca="1" si="202"/>
        <v>0</v>
      </c>
      <c r="EG48" s="800">
        <f t="shared" ca="1" si="202"/>
        <v>0</v>
      </c>
      <c r="EH48" s="800">
        <f t="shared" ca="1" si="202"/>
        <v>0</v>
      </c>
      <c r="EI48" s="800">
        <f t="shared" ca="1" si="202"/>
        <v>0</v>
      </c>
      <c r="EJ48" s="800">
        <f t="shared" ca="1" si="202"/>
        <v>0</v>
      </c>
      <c r="EK48" s="800">
        <f t="shared" ca="1" si="202"/>
        <v>0</v>
      </c>
      <c r="EL48" s="800">
        <f t="shared" ca="1" si="202"/>
        <v>0</v>
      </c>
      <c r="EM48" s="800">
        <f t="shared" ca="1" si="202"/>
        <v>0</v>
      </c>
      <c r="EN48" s="800">
        <f t="shared" ca="1" si="202"/>
        <v>0</v>
      </c>
      <c r="EO48" s="800">
        <f t="shared" ca="1" si="202"/>
        <v>0</v>
      </c>
      <c r="EP48" s="800">
        <f t="shared" ca="1" si="202"/>
        <v>0</v>
      </c>
    </row>
    <row r="49" spans="1:175" s="43" customFormat="1" ht="15" customHeight="1">
      <c r="B49" s="796" t="s">
        <v>722</v>
      </c>
      <c r="C49" s="797">
        <f ca="1">Assum!F305</f>
        <v>0.60001200024000478</v>
      </c>
      <c r="D49" s="798" t="s">
        <v>99</v>
      </c>
      <c r="E49" s="799"/>
      <c r="F49" s="799"/>
      <c r="G49" s="800">
        <f t="shared" ref="G49:G50" ca="1" si="203">G$45*$C49</f>
        <v>0</v>
      </c>
      <c r="H49" s="800">
        <f t="shared" ca="1" si="200"/>
        <v>0</v>
      </c>
      <c r="I49" s="800">
        <f t="shared" ca="1" si="200"/>
        <v>0</v>
      </c>
      <c r="J49" s="800">
        <f t="shared" ca="1" si="200"/>
        <v>0</v>
      </c>
      <c r="K49" s="800">
        <f t="shared" ca="1" si="200"/>
        <v>0</v>
      </c>
      <c r="L49" s="800">
        <f t="shared" ca="1" si="200"/>
        <v>0</v>
      </c>
      <c r="M49" s="800">
        <f t="shared" ca="1" si="200"/>
        <v>0</v>
      </c>
      <c r="N49" s="800">
        <f t="shared" ca="1" si="200"/>
        <v>0</v>
      </c>
      <c r="O49" s="800">
        <f t="shared" ca="1" si="200"/>
        <v>0</v>
      </c>
      <c r="P49" s="800">
        <f t="shared" ref="P49:CA50" ca="1" si="204">P$45*$C49</f>
        <v>0</v>
      </c>
      <c r="Q49" s="800">
        <f t="shared" ca="1" si="204"/>
        <v>0</v>
      </c>
      <c r="R49" s="800">
        <f t="shared" ca="1" si="204"/>
        <v>19377.536099999998</v>
      </c>
      <c r="S49" s="800">
        <f t="shared" ca="1" si="204"/>
        <v>19790.3511</v>
      </c>
      <c r="T49" s="800">
        <f t="shared" ca="1" si="204"/>
        <v>25239.509099999999</v>
      </c>
      <c r="U49" s="800">
        <f t="shared" ca="1" si="204"/>
        <v>18155.6037</v>
      </c>
      <c r="V49" s="800">
        <f t="shared" ca="1" si="204"/>
        <v>19280.648419499998</v>
      </c>
      <c r="W49" s="800">
        <f t="shared" ca="1" si="204"/>
        <v>19691.399344499998</v>
      </c>
      <c r="X49" s="800">
        <f t="shared" ca="1" si="204"/>
        <v>25113.3115545</v>
      </c>
      <c r="Y49" s="800">
        <f t="shared" ca="1" si="204"/>
        <v>18064.825681500002</v>
      </c>
      <c r="Z49" s="800">
        <f t="shared" ca="1" si="204"/>
        <v>19183.760738999998</v>
      </c>
      <c r="AA49" s="800">
        <f t="shared" ca="1" si="204"/>
        <v>19592.447588999996</v>
      </c>
      <c r="AB49" s="800">
        <f t="shared" ca="1" si="204"/>
        <v>24987.114009000001</v>
      </c>
      <c r="AC49" s="800">
        <f t="shared" ca="1" si="204"/>
        <v>17974.047662999998</v>
      </c>
      <c r="AD49" s="800">
        <f t="shared" ca="1" si="204"/>
        <v>19086.873058499998</v>
      </c>
      <c r="AE49" s="800">
        <f t="shared" ca="1" si="204"/>
        <v>19493.495833499997</v>
      </c>
      <c r="AF49" s="800">
        <f t="shared" ca="1" si="204"/>
        <v>24860.916463500002</v>
      </c>
      <c r="AG49" s="800">
        <f t="shared" ca="1" si="204"/>
        <v>17883.2696445</v>
      </c>
      <c r="AH49" s="800">
        <f t="shared" ca="1" si="204"/>
        <v>18989.985378000001</v>
      </c>
      <c r="AI49" s="800">
        <f t="shared" ca="1" si="204"/>
        <v>19394.544077999999</v>
      </c>
      <c r="AJ49" s="800">
        <f t="shared" ca="1" si="204"/>
        <v>24734.718917999999</v>
      </c>
      <c r="AK49" s="800">
        <f t="shared" ca="1" si="204"/>
        <v>17792.491626000003</v>
      </c>
      <c r="AL49" s="800">
        <f t="shared" ca="1" si="204"/>
        <v>18893.097697500001</v>
      </c>
      <c r="AM49" s="800">
        <f t="shared" ca="1" si="204"/>
        <v>19295.592322500001</v>
      </c>
      <c r="AN49" s="800">
        <f t="shared" ca="1" si="204"/>
        <v>24608.521372500003</v>
      </c>
      <c r="AO49" s="800">
        <f t="shared" ca="1" si="204"/>
        <v>17701.713607500005</v>
      </c>
      <c r="AP49" s="800">
        <f t="shared" ca="1" si="204"/>
        <v>18796.210017000001</v>
      </c>
      <c r="AQ49" s="800">
        <f t="shared" ca="1" si="204"/>
        <v>19196.640566999999</v>
      </c>
      <c r="AR49" s="800">
        <f t="shared" ca="1" si="204"/>
        <v>24482.323827</v>
      </c>
      <c r="AS49" s="800">
        <f t="shared" ca="1" si="204"/>
        <v>17610.935589000001</v>
      </c>
      <c r="AT49" s="800">
        <f t="shared" ca="1" si="204"/>
        <v>18699.322336499998</v>
      </c>
      <c r="AU49" s="800">
        <f t="shared" ca="1" si="204"/>
        <v>19097.6888115</v>
      </c>
      <c r="AV49" s="800">
        <f t="shared" ca="1" si="204"/>
        <v>24356.126281500005</v>
      </c>
      <c r="AW49" s="800">
        <f t="shared" ca="1" si="204"/>
        <v>17520.157570500003</v>
      </c>
      <c r="AX49" s="800">
        <f t="shared" ca="1" si="204"/>
        <v>18602.434655999998</v>
      </c>
      <c r="AY49" s="800">
        <f t="shared" ca="1" si="204"/>
        <v>18998.737055999998</v>
      </c>
      <c r="AZ49" s="800">
        <f t="shared" ca="1" si="204"/>
        <v>24229.928736000002</v>
      </c>
      <c r="BA49" s="800">
        <f t="shared" ca="1" si="204"/>
        <v>17429.379551999999</v>
      </c>
      <c r="BB49" s="800">
        <f t="shared" ca="1" si="204"/>
        <v>18505.546975499998</v>
      </c>
      <c r="BC49" s="800">
        <f t="shared" ca="1" si="204"/>
        <v>18899.7853005</v>
      </c>
      <c r="BD49" s="800">
        <f t="shared" ca="1" si="204"/>
        <v>24103.731190500002</v>
      </c>
      <c r="BE49" s="800">
        <f t="shared" ca="1" si="204"/>
        <v>17338.601533500001</v>
      </c>
      <c r="BF49" s="800">
        <f t="shared" ca="1" si="204"/>
        <v>18408.659294999998</v>
      </c>
      <c r="BG49" s="800">
        <f t="shared" ca="1" si="204"/>
        <v>18800.833544999998</v>
      </c>
      <c r="BH49" s="800">
        <f t="shared" ca="1" si="204"/>
        <v>23977.533645</v>
      </c>
      <c r="BI49" s="800">
        <f t="shared" ca="1" si="204"/>
        <v>17247.823515</v>
      </c>
      <c r="BJ49" s="800">
        <f t="shared" ca="1" si="204"/>
        <v>18311.771614499998</v>
      </c>
      <c r="BK49" s="800">
        <f t="shared" ca="1" si="204"/>
        <v>18701.881789499996</v>
      </c>
      <c r="BL49" s="800">
        <f t="shared" ca="1" si="204"/>
        <v>23851.3360995</v>
      </c>
      <c r="BM49" s="800">
        <f t="shared" ca="1" si="204"/>
        <v>17157.045496499999</v>
      </c>
      <c r="BN49" s="800">
        <f t="shared" ca="1" si="204"/>
        <v>18214.883934000001</v>
      </c>
      <c r="BO49" s="800">
        <f t="shared" ca="1" si="204"/>
        <v>18602.930034000001</v>
      </c>
      <c r="BP49" s="800">
        <f t="shared" ca="1" si="204"/>
        <v>23725.138554000001</v>
      </c>
      <c r="BQ49" s="800">
        <f t="shared" ca="1" si="204"/>
        <v>17066.267478000002</v>
      </c>
      <c r="BR49" s="800">
        <f t="shared" ca="1" si="204"/>
        <v>18117.996253500001</v>
      </c>
      <c r="BS49" s="800">
        <f t="shared" ca="1" si="204"/>
        <v>18503.978278500002</v>
      </c>
      <c r="BT49" s="800">
        <f t="shared" ca="1" si="204"/>
        <v>23598.941008500005</v>
      </c>
      <c r="BU49" s="800">
        <f t="shared" ca="1" si="204"/>
        <v>16975.489459500001</v>
      </c>
      <c r="BV49" s="800">
        <f t="shared" ca="1" si="204"/>
        <v>18021.108572999998</v>
      </c>
      <c r="BW49" s="800">
        <f t="shared" ca="1" si="204"/>
        <v>18405.026523</v>
      </c>
      <c r="BX49" s="800">
        <f t="shared" ca="1" si="204"/>
        <v>23472.743463000003</v>
      </c>
      <c r="BY49" s="800">
        <f t="shared" ca="1" si="204"/>
        <v>16884.711440999999</v>
      </c>
      <c r="BZ49" s="800">
        <f t="shared" ca="1" si="204"/>
        <v>17924.220892499998</v>
      </c>
      <c r="CA49" s="800">
        <f t="shared" ca="1" si="204"/>
        <v>18306.074767499998</v>
      </c>
      <c r="CB49" s="800">
        <f t="shared" ca="1" si="201"/>
        <v>23346.545917500003</v>
      </c>
      <c r="CC49" s="800">
        <f t="shared" ca="1" si="201"/>
        <v>16793.933422499998</v>
      </c>
      <c r="CD49" s="800">
        <f t="shared" ca="1" si="201"/>
        <v>17827.333212000001</v>
      </c>
      <c r="CE49" s="800">
        <f t="shared" ca="1" si="201"/>
        <v>18207.123012</v>
      </c>
      <c r="CF49" s="800">
        <f t="shared" ca="1" si="201"/>
        <v>23220.348372</v>
      </c>
      <c r="CG49" s="800">
        <f t="shared" ca="1" si="201"/>
        <v>16703.155404000001</v>
      </c>
      <c r="CH49" s="800">
        <f t="shared" ca="1" si="201"/>
        <v>17730.445531499998</v>
      </c>
      <c r="CI49" s="800">
        <f t="shared" ca="1" si="201"/>
        <v>18108.171256499998</v>
      </c>
      <c r="CJ49" s="800">
        <f t="shared" ca="1" si="202"/>
        <v>23094.150826500001</v>
      </c>
      <c r="CK49" s="800">
        <f t="shared" ca="1" si="202"/>
        <v>16612.377385499996</v>
      </c>
      <c r="CL49" s="800">
        <f t="shared" ca="1" si="202"/>
        <v>17633.557851000001</v>
      </c>
      <c r="CM49" s="800">
        <f t="shared" ca="1" si="202"/>
        <v>18009.219501</v>
      </c>
      <c r="CN49" s="800">
        <f t="shared" ca="1" si="202"/>
        <v>22967.953281000002</v>
      </c>
      <c r="CO49" s="800">
        <f t="shared" ca="1" si="202"/>
        <v>16521.599366999999</v>
      </c>
      <c r="CP49" s="800">
        <f t="shared" ca="1" si="202"/>
        <v>17536.670170500001</v>
      </c>
      <c r="CQ49" s="800">
        <f t="shared" ca="1" si="202"/>
        <v>17910.267745500001</v>
      </c>
      <c r="CR49" s="800">
        <f t="shared" ca="1" si="202"/>
        <v>22841.755735500003</v>
      </c>
      <c r="CS49" s="800">
        <f t="shared" ca="1" si="202"/>
        <v>16430.821348500001</v>
      </c>
      <c r="CT49" s="800">
        <f t="shared" ca="1" si="202"/>
        <v>0</v>
      </c>
      <c r="CU49" s="800">
        <f t="shared" ca="1" si="202"/>
        <v>0</v>
      </c>
      <c r="CV49" s="800">
        <f t="shared" ca="1" si="202"/>
        <v>0</v>
      </c>
      <c r="CW49" s="800">
        <f t="shared" ca="1" si="202"/>
        <v>0</v>
      </c>
      <c r="CX49" s="800">
        <f t="shared" ca="1" si="202"/>
        <v>0</v>
      </c>
      <c r="CY49" s="800">
        <f t="shared" ca="1" si="202"/>
        <v>0</v>
      </c>
      <c r="CZ49" s="800">
        <f t="shared" ca="1" si="202"/>
        <v>0</v>
      </c>
      <c r="DA49" s="800">
        <f t="shared" ca="1" si="202"/>
        <v>0</v>
      </c>
      <c r="DB49" s="800">
        <f t="shared" ca="1" si="202"/>
        <v>0</v>
      </c>
      <c r="DC49" s="800">
        <f t="shared" ca="1" si="202"/>
        <v>0</v>
      </c>
      <c r="DD49" s="800">
        <f t="shared" ca="1" si="202"/>
        <v>0</v>
      </c>
      <c r="DE49" s="800">
        <f t="shared" ca="1" si="202"/>
        <v>0</v>
      </c>
      <c r="DF49" s="800">
        <f t="shared" ca="1" si="202"/>
        <v>0</v>
      </c>
      <c r="DG49" s="800">
        <f t="shared" ca="1" si="202"/>
        <v>0</v>
      </c>
      <c r="DH49" s="800">
        <f t="shared" ca="1" si="202"/>
        <v>0</v>
      </c>
      <c r="DI49" s="800">
        <f t="shared" ca="1" si="202"/>
        <v>0</v>
      </c>
      <c r="DJ49" s="800">
        <f t="shared" ca="1" si="202"/>
        <v>0</v>
      </c>
      <c r="DK49" s="800">
        <f t="shared" ca="1" si="202"/>
        <v>0</v>
      </c>
      <c r="DL49" s="800">
        <f t="shared" ca="1" si="202"/>
        <v>0</v>
      </c>
      <c r="DM49" s="800">
        <f t="shared" ca="1" si="202"/>
        <v>0</v>
      </c>
      <c r="DN49" s="800">
        <f t="shared" ca="1" si="202"/>
        <v>0</v>
      </c>
      <c r="DO49" s="800">
        <f t="shared" ca="1" si="202"/>
        <v>0</v>
      </c>
      <c r="DP49" s="800">
        <f t="shared" ca="1" si="202"/>
        <v>0</v>
      </c>
      <c r="DQ49" s="800">
        <f t="shared" ca="1" si="202"/>
        <v>0</v>
      </c>
      <c r="DR49" s="800">
        <f t="shared" ca="1" si="202"/>
        <v>0</v>
      </c>
      <c r="DS49" s="800">
        <f t="shared" ca="1" si="202"/>
        <v>0</v>
      </c>
      <c r="DT49" s="800">
        <f t="shared" ca="1" si="202"/>
        <v>0</v>
      </c>
      <c r="DU49" s="800">
        <f t="shared" ca="1" si="202"/>
        <v>0</v>
      </c>
      <c r="DV49" s="800">
        <f t="shared" ca="1" si="202"/>
        <v>0</v>
      </c>
      <c r="DW49" s="800">
        <f t="shared" ca="1" si="202"/>
        <v>0</v>
      </c>
      <c r="DX49" s="800">
        <f t="shared" ca="1" si="202"/>
        <v>0</v>
      </c>
      <c r="DY49" s="800">
        <f t="shared" ca="1" si="202"/>
        <v>0</v>
      </c>
      <c r="DZ49" s="800">
        <f t="shared" ca="1" si="202"/>
        <v>0</v>
      </c>
      <c r="EA49" s="800">
        <f t="shared" ca="1" si="202"/>
        <v>0</v>
      </c>
      <c r="EB49" s="800">
        <f t="shared" ca="1" si="202"/>
        <v>0</v>
      </c>
      <c r="EC49" s="800">
        <f t="shared" ca="1" si="202"/>
        <v>0</v>
      </c>
      <c r="ED49" s="800">
        <f t="shared" ca="1" si="202"/>
        <v>0</v>
      </c>
      <c r="EE49" s="800">
        <f t="shared" ca="1" si="202"/>
        <v>0</v>
      </c>
      <c r="EF49" s="800">
        <f t="shared" ca="1" si="202"/>
        <v>0</v>
      </c>
      <c r="EG49" s="800">
        <f t="shared" ca="1" si="202"/>
        <v>0</v>
      </c>
      <c r="EH49" s="800">
        <f t="shared" ca="1" si="202"/>
        <v>0</v>
      </c>
      <c r="EI49" s="800">
        <f t="shared" ca="1" si="202"/>
        <v>0</v>
      </c>
      <c r="EJ49" s="800">
        <f t="shared" ca="1" si="202"/>
        <v>0</v>
      </c>
      <c r="EK49" s="800">
        <f t="shared" ca="1" si="202"/>
        <v>0</v>
      </c>
      <c r="EL49" s="800">
        <f t="shared" ca="1" si="202"/>
        <v>0</v>
      </c>
      <c r="EM49" s="800">
        <f t="shared" ca="1" si="202"/>
        <v>0</v>
      </c>
      <c r="EN49" s="800">
        <f t="shared" ca="1" si="202"/>
        <v>0</v>
      </c>
      <c r="EO49" s="800">
        <f t="shared" ca="1" si="202"/>
        <v>0</v>
      </c>
      <c r="EP49" s="800">
        <f t="shared" ca="1" si="202"/>
        <v>0</v>
      </c>
    </row>
    <row r="50" spans="1:175" s="43" customFormat="1" ht="15" customHeight="1">
      <c r="B50" s="796" t="s">
        <v>724</v>
      </c>
      <c r="C50" s="797">
        <f ca="1">Assum!F306</f>
        <v>0.39998799975999522</v>
      </c>
      <c r="D50" s="798" t="s">
        <v>99</v>
      </c>
      <c r="E50" s="799"/>
      <c r="F50" s="799"/>
      <c r="G50" s="800">
        <f t="shared" ca="1" si="203"/>
        <v>0</v>
      </c>
      <c r="H50" s="800">
        <f t="shared" ca="1" si="200"/>
        <v>0</v>
      </c>
      <c r="I50" s="800">
        <f t="shared" ca="1" si="200"/>
        <v>0</v>
      </c>
      <c r="J50" s="800">
        <f t="shared" ca="1" si="200"/>
        <v>0</v>
      </c>
      <c r="K50" s="800">
        <f t="shared" ca="1" si="200"/>
        <v>0</v>
      </c>
      <c r="L50" s="800">
        <f t="shared" ca="1" si="200"/>
        <v>0</v>
      </c>
      <c r="M50" s="800">
        <f t="shared" ca="1" si="200"/>
        <v>0</v>
      </c>
      <c r="N50" s="800">
        <f t="shared" ca="1" si="200"/>
        <v>0</v>
      </c>
      <c r="O50" s="800">
        <f t="shared" ca="1" si="200"/>
        <v>0</v>
      </c>
      <c r="P50" s="800">
        <f t="shared" ca="1" si="204"/>
        <v>0</v>
      </c>
      <c r="Q50" s="800">
        <f t="shared" ca="1" si="204"/>
        <v>0</v>
      </c>
      <c r="R50" s="800">
        <f t="shared" ca="1" si="204"/>
        <v>12917.711482129998</v>
      </c>
      <c r="S50" s="800">
        <f t="shared" ca="1" si="204"/>
        <v>13192.907721630001</v>
      </c>
      <c r="T50" s="800">
        <f t="shared" ca="1" si="204"/>
        <v>16825.498083030001</v>
      </c>
      <c r="U50" s="800">
        <f t="shared" ca="1" si="204"/>
        <v>12103.13061321</v>
      </c>
      <c r="V50" s="800">
        <f t="shared" ca="1" si="204"/>
        <v>12853.12292471935</v>
      </c>
      <c r="W50" s="800">
        <f t="shared" ca="1" si="204"/>
        <v>13126.943183021849</v>
      </c>
      <c r="X50" s="800">
        <f t="shared" ca="1" si="204"/>
        <v>16741.37059261485</v>
      </c>
      <c r="Y50" s="800">
        <f t="shared" ca="1" si="204"/>
        <v>12042.614960143952</v>
      </c>
      <c r="Z50" s="800">
        <f t="shared" ca="1" si="204"/>
        <v>12788.534367308699</v>
      </c>
      <c r="AA50" s="800">
        <f t="shared" ca="1" si="204"/>
        <v>13060.978644413699</v>
      </c>
      <c r="AB50" s="800">
        <f t="shared" ca="1" si="204"/>
        <v>16657.2431021997</v>
      </c>
      <c r="AC50" s="800">
        <f t="shared" ca="1" si="204"/>
        <v>11982.0993070779</v>
      </c>
      <c r="AD50" s="800">
        <f t="shared" ca="1" si="204"/>
        <v>12723.94580989805</v>
      </c>
      <c r="AE50" s="800">
        <f t="shared" ca="1" si="204"/>
        <v>12995.014105805549</v>
      </c>
      <c r="AF50" s="800">
        <f t="shared" ca="1" si="204"/>
        <v>16573.115611784549</v>
      </c>
      <c r="AG50" s="800">
        <f t="shared" ca="1" si="204"/>
        <v>11921.583654011851</v>
      </c>
      <c r="AH50" s="800">
        <f t="shared" ca="1" si="204"/>
        <v>12659.357252487402</v>
      </c>
      <c r="AI50" s="800">
        <f t="shared" ca="1" si="204"/>
        <v>12929.0495671974</v>
      </c>
      <c r="AJ50" s="800">
        <f t="shared" ca="1" si="204"/>
        <v>16488.988121369403</v>
      </c>
      <c r="AK50" s="800">
        <f t="shared" ca="1" si="204"/>
        <v>11861.068000945803</v>
      </c>
      <c r="AL50" s="800">
        <f t="shared" ca="1" si="204"/>
        <v>12594.768695076753</v>
      </c>
      <c r="AM50" s="800">
        <f t="shared" ca="1" si="204"/>
        <v>12863.085028589252</v>
      </c>
      <c r="AN50" s="800">
        <f t="shared" ca="1" si="204"/>
        <v>16404.860630954256</v>
      </c>
      <c r="AO50" s="800">
        <f t="shared" ca="1" si="204"/>
        <v>11800.552347879753</v>
      </c>
      <c r="AP50" s="800">
        <f t="shared" ca="1" si="204"/>
        <v>12530.180137666101</v>
      </c>
      <c r="AQ50" s="800">
        <f t="shared" ca="1" si="204"/>
        <v>12797.1204899811</v>
      </c>
      <c r="AR50" s="800">
        <f t="shared" ca="1" si="204"/>
        <v>16320.733140539101</v>
      </c>
      <c r="AS50" s="800">
        <f t="shared" ca="1" si="204"/>
        <v>11740.036694813702</v>
      </c>
      <c r="AT50" s="800">
        <f t="shared" ca="1" si="204"/>
        <v>12465.59158025545</v>
      </c>
      <c r="AU50" s="800">
        <f t="shared" ca="1" si="204"/>
        <v>12731.155951372952</v>
      </c>
      <c r="AV50" s="800">
        <f t="shared" ca="1" si="204"/>
        <v>16236.605650123955</v>
      </c>
      <c r="AW50" s="800">
        <f t="shared" ca="1" si="204"/>
        <v>11679.521041747652</v>
      </c>
      <c r="AX50" s="800">
        <f t="shared" ca="1" si="204"/>
        <v>12401.003022844799</v>
      </c>
      <c r="AY50" s="800">
        <f t="shared" ca="1" si="204"/>
        <v>12665.1914127648</v>
      </c>
      <c r="AZ50" s="800">
        <f t="shared" ca="1" si="204"/>
        <v>16152.478159708802</v>
      </c>
      <c r="BA50" s="800">
        <f t="shared" ca="1" si="204"/>
        <v>11619.0053886816</v>
      </c>
      <c r="BB50" s="800">
        <f t="shared" ca="1" si="204"/>
        <v>12336.414465434151</v>
      </c>
      <c r="BC50" s="800">
        <f t="shared" ca="1" si="204"/>
        <v>12599.226874156651</v>
      </c>
      <c r="BD50" s="800">
        <f t="shared" ca="1" si="204"/>
        <v>16068.350669293652</v>
      </c>
      <c r="BE50" s="800">
        <f t="shared" ca="1" si="204"/>
        <v>11558.489735615552</v>
      </c>
      <c r="BF50" s="800">
        <f t="shared" ca="1" si="204"/>
        <v>12271.8259080235</v>
      </c>
      <c r="BG50" s="800">
        <f t="shared" ca="1" si="204"/>
        <v>12533.262335548499</v>
      </c>
      <c r="BH50" s="800">
        <f t="shared" ca="1" si="204"/>
        <v>15984.223178878501</v>
      </c>
      <c r="BI50" s="800">
        <f t="shared" ca="1" si="204"/>
        <v>11497.974082549501</v>
      </c>
      <c r="BJ50" s="800">
        <f t="shared" ca="1" si="204"/>
        <v>12207.23735061285</v>
      </c>
      <c r="BK50" s="800">
        <f t="shared" ca="1" si="204"/>
        <v>12467.297796940349</v>
      </c>
      <c r="BL50" s="800">
        <f t="shared" ca="1" si="204"/>
        <v>15900.095688463352</v>
      </c>
      <c r="BM50" s="800">
        <f t="shared" ca="1" si="204"/>
        <v>11437.458429483451</v>
      </c>
      <c r="BN50" s="800">
        <f t="shared" ca="1" si="204"/>
        <v>12142.648793202201</v>
      </c>
      <c r="BO50" s="800">
        <f t="shared" ca="1" si="204"/>
        <v>12401.333258332201</v>
      </c>
      <c r="BP50" s="800">
        <f t="shared" ca="1" si="204"/>
        <v>15815.968198048202</v>
      </c>
      <c r="BQ50" s="800">
        <f t="shared" ca="1" si="204"/>
        <v>11376.942776417402</v>
      </c>
      <c r="BR50" s="800">
        <f t="shared" ca="1" si="204"/>
        <v>12078.060235791552</v>
      </c>
      <c r="BS50" s="800">
        <f t="shared" ca="1" si="204"/>
        <v>12335.368719724052</v>
      </c>
      <c r="BT50" s="800">
        <f t="shared" ca="1" si="204"/>
        <v>15731.840707633055</v>
      </c>
      <c r="BU50" s="800">
        <f t="shared" ca="1" si="204"/>
        <v>11316.427123351352</v>
      </c>
      <c r="BV50" s="800">
        <f t="shared" ca="1" si="204"/>
        <v>12013.4716783809</v>
      </c>
      <c r="BW50" s="800">
        <f t="shared" ca="1" si="204"/>
        <v>12269.4041811159</v>
      </c>
      <c r="BX50" s="800">
        <f t="shared" ca="1" si="204"/>
        <v>15647.713217217903</v>
      </c>
      <c r="BY50" s="800">
        <f t="shared" ca="1" si="204"/>
        <v>11255.9114702853</v>
      </c>
      <c r="BZ50" s="800">
        <f t="shared" ca="1" si="204"/>
        <v>11948.883120970249</v>
      </c>
      <c r="CA50" s="800">
        <f t="shared" ca="1" si="204"/>
        <v>12203.43964250775</v>
      </c>
      <c r="CB50" s="800">
        <f t="shared" ca="1" si="201"/>
        <v>15563.585726802752</v>
      </c>
      <c r="CC50" s="800">
        <f t="shared" ca="1" si="201"/>
        <v>11195.395817219251</v>
      </c>
      <c r="CD50" s="800">
        <f t="shared" ca="1" si="201"/>
        <v>11884.294563559601</v>
      </c>
      <c r="CE50" s="800">
        <f t="shared" ca="1" si="201"/>
        <v>12137.4751038996</v>
      </c>
      <c r="CF50" s="800">
        <f t="shared" ca="1" si="201"/>
        <v>15479.458236387602</v>
      </c>
      <c r="CG50" s="800">
        <f t="shared" ca="1" si="201"/>
        <v>11134.880164153201</v>
      </c>
      <c r="CH50" s="800">
        <f t="shared" ca="1" si="201"/>
        <v>11819.70600614895</v>
      </c>
      <c r="CI50" s="800">
        <f t="shared" ca="1" si="201"/>
        <v>12071.51056529145</v>
      </c>
      <c r="CJ50" s="800">
        <f t="shared" ca="1" si="202"/>
        <v>15395.330745972453</v>
      </c>
      <c r="CK50" s="800">
        <f t="shared" ca="1" si="202"/>
        <v>11074.364511087149</v>
      </c>
      <c r="CL50" s="800">
        <f t="shared" ca="1" si="202"/>
        <v>11755.117448738301</v>
      </c>
      <c r="CM50" s="800">
        <f t="shared" ca="1" si="202"/>
        <v>12005.5460266833</v>
      </c>
      <c r="CN50" s="800">
        <f t="shared" ca="1" si="202"/>
        <v>15311.203255557302</v>
      </c>
      <c r="CO50" s="800">
        <f t="shared" ca="1" si="202"/>
        <v>11013.848858021101</v>
      </c>
      <c r="CP50" s="800">
        <f t="shared" ca="1" si="202"/>
        <v>11690.528891327651</v>
      </c>
      <c r="CQ50" s="800">
        <f t="shared" ca="1" si="202"/>
        <v>11939.581488075151</v>
      </c>
      <c r="CR50" s="800">
        <f t="shared" ca="1" si="202"/>
        <v>15227.075765142152</v>
      </c>
      <c r="CS50" s="800">
        <f t="shared" ca="1" si="202"/>
        <v>10953.333204955052</v>
      </c>
      <c r="CT50" s="800">
        <f t="shared" ca="1" si="202"/>
        <v>0</v>
      </c>
      <c r="CU50" s="800">
        <f t="shared" ca="1" si="202"/>
        <v>0</v>
      </c>
      <c r="CV50" s="800">
        <f t="shared" ca="1" si="202"/>
        <v>0</v>
      </c>
      <c r="CW50" s="800">
        <f t="shared" ca="1" si="202"/>
        <v>0</v>
      </c>
      <c r="CX50" s="800">
        <f t="shared" ca="1" si="202"/>
        <v>0</v>
      </c>
      <c r="CY50" s="800">
        <f t="shared" ca="1" si="202"/>
        <v>0</v>
      </c>
      <c r="CZ50" s="800">
        <f t="shared" ca="1" si="202"/>
        <v>0</v>
      </c>
      <c r="DA50" s="800">
        <f t="shared" ca="1" si="202"/>
        <v>0</v>
      </c>
      <c r="DB50" s="800">
        <f t="shared" ca="1" si="202"/>
        <v>0</v>
      </c>
      <c r="DC50" s="800">
        <f t="shared" ca="1" si="202"/>
        <v>0</v>
      </c>
      <c r="DD50" s="800">
        <f t="shared" ca="1" si="202"/>
        <v>0</v>
      </c>
      <c r="DE50" s="800">
        <f t="shared" ca="1" si="202"/>
        <v>0</v>
      </c>
      <c r="DF50" s="800">
        <f t="shared" ca="1" si="202"/>
        <v>0</v>
      </c>
      <c r="DG50" s="800">
        <f t="shared" ca="1" si="202"/>
        <v>0</v>
      </c>
      <c r="DH50" s="800">
        <f t="shared" ca="1" si="202"/>
        <v>0</v>
      </c>
      <c r="DI50" s="800">
        <f t="shared" ca="1" si="202"/>
        <v>0</v>
      </c>
      <c r="DJ50" s="800">
        <f t="shared" ca="1" si="202"/>
        <v>0</v>
      </c>
      <c r="DK50" s="800">
        <f t="shared" ca="1" si="202"/>
        <v>0</v>
      </c>
      <c r="DL50" s="800">
        <f t="shared" ca="1" si="202"/>
        <v>0</v>
      </c>
      <c r="DM50" s="800">
        <f t="shared" ca="1" si="202"/>
        <v>0</v>
      </c>
      <c r="DN50" s="800">
        <f t="shared" ca="1" si="202"/>
        <v>0</v>
      </c>
      <c r="DO50" s="800">
        <f t="shared" ca="1" si="202"/>
        <v>0</v>
      </c>
      <c r="DP50" s="800">
        <f t="shared" ca="1" si="202"/>
        <v>0</v>
      </c>
      <c r="DQ50" s="800">
        <f t="shared" ca="1" si="202"/>
        <v>0</v>
      </c>
      <c r="DR50" s="800">
        <f t="shared" ca="1" si="202"/>
        <v>0</v>
      </c>
      <c r="DS50" s="800">
        <f t="shared" ca="1" si="202"/>
        <v>0</v>
      </c>
      <c r="DT50" s="800">
        <f t="shared" ca="1" si="202"/>
        <v>0</v>
      </c>
      <c r="DU50" s="800">
        <f t="shared" ca="1" si="202"/>
        <v>0</v>
      </c>
      <c r="DV50" s="800">
        <f t="shared" ca="1" si="202"/>
        <v>0</v>
      </c>
      <c r="DW50" s="800">
        <f t="shared" ca="1" si="202"/>
        <v>0</v>
      </c>
      <c r="DX50" s="800">
        <f t="shared" ca="1" si="202"/>
        <v>0</v>
      </c>
      <c r="DY50" s="800">
        <f t="shared" ca="1" si="202"/>
        <v>0</v>
      </c>
      <c r="DZ50" s="800">
        <f t="shared" ca="1" si="202"/>
        <v>0</v>
      </c>
      <c r="EA50" s="800">
        <f t="shared" ca="1" si="202"/>
        <v>0</v>
      </c>
      <c r="EB50" s="800">
        <f t="shared" ca="1" si="202"/>
        <v>0</v>
      </c>
      <c r="EC50" s="800">
        <f t="shared" ca="1" si="202"/>
        <v>0</v>
      </c>
      <c r="ED50" s="800">
        <f t="shared" ca="1" si="202"/>
        <v>0</v>
      </c>
      <c r="EE50" s="800">
        <f t="shared" ca="1" si="202"/>
        <v>0</v>
      </c>
      <c r="EF50" s="800">
        <f t="shared" ca="1" si="202"/>
        <v>0</v>
      </c>
      <c r="EG50" s="800">
        <f t="shared" ca="1" si="202"/>
        <v>0</v>
      </c>
      <c r="EH50" s="800">
        <f t="shared" ca="1" si="202"/>
        <v>0</v>
      </c>
      <c r="EI50" s="800">
        <f t="shared" ca="1" si="202"/>
        <v>0</v>
      </c>
      <c r="EJ50" s="800">
        <f t="shared" ca="1" si="202"/>
        <v>0</v>
      </c>
      <c r="EK50" s="800">
        <f t="shared" ca="1" si="202"/>
        <v>0</v>
      </c>
      <c r="EL50" s="800">
        <f t="shared" ca="1" si="202"/>
        <v>0</v>
      </c>
      <c r="EM50" s="800">
        <f t="shared" ca="1" si="202"/>
        <v>0</v>
      </c>
      <c r="EN50" s="800">
        <f t="shared" ca="1" si="202"/>
        <v>0</v>
      </c>
      <c r="EO50" s="800">
        <f t="shared" ca="1" si="202"/>
        <v>0</v>
      </c>
      <c r="EP50" s="800">
        <f t="shared" ca="1" si="202"/>
        <v>0</v>
      </c>
    </row>
    <row r="51" spans="1:175" ht="15" customHeight="1"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</row>
    <row r="52" spans="1:175" ht="15" customHeight="1">
      <c r="Q52" s="22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</row>
    <row r="53" spans="1:175" s="1" customFormat="1" ht="15" customHeight="1" outlineLevel="2">
      <c r="A53" s="169" t="s">
        <v>573</v>
      </c>
      <c r="B53" s="169"/>
      <c r="C53" s="57"/>
      <c r="D53" s="181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</row>
    <row r="54" spans="1:175" s="1" customFormat="1" ht="15" customHeight="1" outlineLevel="2">
      <c r="A54" s="178"/>
      <c r="B54" s="178"/>
      <c r="C54" s="57"/>
      <c r="D54" s="181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</row>
    <row r="55" spans="1:175" s="1" customFormat="1" ht="15" customHeight="1" outlineLevel="2">
      <c r="A55" s="178"/>
      <c r="B55" s="192" t="s">
        <v>612</v>
      </c>
      <c r="C55" s="57"/>
      <c r="D55" s="181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</row>
    <row r="56" spans="1:175" s="43" customFormat="1" ht="15" customHeight="1">
      <c r="B56" s="43" t="s">
        <v>638</v>
      </c>
      <c r="D56" s="128" t="s">
        <v>99</v>
      </c>
      <c r="E56" s="138">
        <f t="shared" ref="E56:E57" ca="1" si="205">SUM(G56:EP56)</f>
        <v>0</v>
      </c>
      <c r="F56" s="138"/>
      <c r="G56" s="42"/>
      <c r="H56" s="42"/>
      <c r="I56" s="42"/>
      <c r="J56" s="42"/>
      <c r="K56" s="59">
        <f ca="1">K48</f>
        <v>0</v>
      </c>
      <c r="L56" s="59">
        <f t="shared" ref="L56:O56" ca="1" si="206">L48</f>
        <v>0</v>
      </c>
      <c r="M56" s="59">
        <f t="shared" ca="1" si="206"/>
        <v>0</v>
      </c>
      <c r="N56" s="59">
        <f t="shared" ca="1" si="206"/>
        <v>0</v>
      </c>
      <c r="O56" s="59">
        <f t="shared" ca="1" si="206"/>
        <v>0</v>
      </c>
      <c r="P56" s="59">
        <f t="shared" ref="P56:CA56" ca="1" si="207">P48</f>
        <v>0</v>
      </c>
      <c r="Q56" s="59">
        <f t="shared" ca="1" si="207"/>
        <v>0</v>
      </c>
      <c r="R56" s="59">
        <f t="shared" ca="1" si="207"/>
        <v>0</v>
      </c>
      <c r="S56" s="59">
        <f t="shared" ca="1" si="207"/>
        <v>0</v>
      </c>
      <c r="T56" s="59">
        <f t="shared" ca="1" si="207"/>
        <v>0</v>
      </c>
      <c r="U56" s="59">
        <f t="shared" ca="1" si="207"/>
        <v>0</v>
      </c>
      <c r="V56" s="59">
        <f t="shared" ca="1" si="207"/>
        <v>0</v>
      </c>
      <c r="W56" s="59">
        <f t="shared" ca="1" si="207"/>
        <v>0</v>
      </c>
      <c r="X56" s="59">
        <f t="shared" ca="1" si="207"/>
        <v>0</v>
      </c>
      <c r="Y56" s="59">
        <f t="shared" ca="1" si="207"/>
        <v>0</v>
      </c>
      <c r="Z56" s="59">
        <f t="shared" ca="1" si="207"/>
        <v>0</v>
      </c>
      <c r="AA56" s="59">
        <f t="shared" ca="1" si="207"/>
        <v>0</v>
      </c>
      <c r="AB56" s="59">
        <f t="shared" ca="1" si="207"/>
        <v>0</v>
      </c>
      <c r="AC56" s="59">
        <f t="shared" ca="1" si="207"/>
        <v>0</v>
      </c>
      <c r="AD56" s="59">
        <f t="shared" ca="1" si="207"/>
        <v>0</v>
      </c>
      <c r="AE56" s="59">
        <f t="shared" ca="1" si="207"/>
        <v>0</v>
      </c>
      <c r="AF56" s="59">
        <f t="shared" ca="1" si="207"/>
        <v>0</v>
      </c>
      <c r="AG56" s="59">
        <f t="shared" ca="1" si="207"/>
        <v>0</v>
      </c>
      <c r="AH56" s="59">
        <f t="shared" ca="1" si="207"/>
        <v>0</v>
      </c>
      <c r="AI56" s="59">
        <f t="shared" ca="1" si="207"/>
        <v>0</v>
      </c>
      <c r="AJ56" s="59">
        <f t="shared" ca="1" si="207"/>
        <v>0</v>
      </c>
      <c r="AK56" s="59">
        <f t="shared" ca="1" si="207"/>
        <v>0</v>
      </c>
      <c r="AL56" s="59">
        <f t="shared" ca="1" si="207"/>
        <v>0</v>
      </c>
      <c r="AM56" s="59">
        <f t="shared" ca="1" si="207"/>
        <v>0</v>
      </c>
      <c r="AN56" s="59">
        <f t="shared" ca="1" si="207"/>
        <v>0</v>
      </c>
      <c r="AO56" s="59">
        <f t="shared" ca="1" si="207"/>
        <v>0</v>
      </c>
      <c r="AP56" s="59">
        <f t="shared" ca="1" si="207"/>
        <v>0</v>
      </c>
      <c r="AQ56" s="59">
        <f t="shared" ca="1" si="207"/>
        <v>0</v>
      </c>
      <c r="AR56" s="59">
        <f t="shared" ca="1" si="207"/>
        <v>0</v>
      </c>
      <c r="AS56" s="59">
        <f t="shared" ca="1" si="207"/>
        <v>0</v>
      </c>
      <c r="AT56" s="59">
        <f t="shared" ca="1" si="207"/>
        <v>0</v>
      </c>
      <c r="AU56" s="59">
        <f t="shared" ca="1" si="207"/>
        <v>0</v>
      </c>
      <c r="AV56" s="59">
        <f t="shared" ca="1" si="207"/>
        <v>0</v>
      </c>
      <c r="AW56" s="59">
        <f t="shared" ca="1" si="207"/>
        <v>0</v>
      </c>
      <c r="AX56" s="59">
        <f t="shared" ca="1" si="207"/>
        <v>0</v>
      </c>
      <c r="AY56" s="59">
        <f t="shared" ca="1" si="207"/>
        <v>0</v>
      </c>
      <c r="AZ56" s="59">
        <f t="shared" ca="1" si="207"/>
        <v>0</v>
      </c>
      <c r="BA56" s="59">
        <f t="shared" ca="1" si="207"/>
        <v>0</v>
      </c>
      <c r="BB56" s="59">
        <f t="shared" ca="1" si="207"/>
        <v>0</v>
      </c>
      <c r="BC56" s="59">
        <f t="shared" ca="1" si="207"/>
        <v>0</v>
      </c>
      <c r="BD56" s="59">
        <f t="shared" ca="1" si="207"/>
        <v>0</v>
      </c>
      <c r="BE56" s="59">
        <f t="shared" ca="1" si="207"/>
        <v>0</v>
      </c>
      <c r="BF56" s="59">
        <f t="shared" ca="1" si="207"/>
        <v>0</v>
      </c>
      <c r="BG56" s="59">
        <f t="shared" ca="1" si="207"/>
        <v>0</v>
      </c>
      <c r="BH56" s="59">
        <f t="shared" ca="1" si="207"/>
        <v>0</v>
      </c>
      <c r="BI56" s="59">
        <f t="shared" ca="1" si="207"/>
        <v>0</v>
      </c>
      <c r="BJ56" s="59">
        <f t="shared" ca="1" si="207"/>
        <v>0</v>
      </c>
      <c r="BK56" s="59">
        <f t="shared" ca="1" si="207"/>
        <v>0</v>
      </c>
      <c r="BL56" s="59">
        <f t="shared" ca="1" si="207"/>
        <v>0</v>
      </c>
      <c r="BM56" s="59">
        <f t="shared" ca="1" si="207"/>
        <v>0</v>
      </c>
      <c r="BN56" s="59">
        <f t="shared" ca="1" si="207"/>
        <v>0</v>
      </c>
      <c r="BO56" s="59">
        <f t="shared" ca="1" si="207"/>
        <v>0</v>
      </c>
      <c r="BP56" s="59">
        <f t="shared" ca="1" si="207"/>
        <v>0</v>
      </c>
      <c r="BQ56" s="59">
        <f t="shared" ca="1" si="207"/>
        <v>0</v>
      </c>
      <c r="BR56" s="59">
        <f t="shared" ca="1" si="207"/>
        <v>0</v>
      </c>
      <c r="BS56" s="59">
        <f t="shared" ca="1" si="207"/>
        <v>0</v>
      </c>
      <c r="BT56" s="59">
        <f t="shared" ca="1" si="207"/>
        <v>0</v>
      </c>
      <c r="BU56" s="59">
        <f t="shared" ca="1" si="207"/>
        <v>0</v>
      </c>
      <c r="BV56" s="59">
        <f t="shared" ca="1" si="207"/>
        <v>0</v>
      </c>
      <c r="BW56" s="59">
        <f t="shared" ca="1" si="207"/>
        <v>0</v>
      </c>
      <c r="BX56" s="59">
        <f t="shared" ca="1" si="207"/>
        <v>0</v>
      </c>
      <c r="BY56" s="59">
        <f t="shared" ca="1" si="207"/>
        <v>0</v>
      </c>
      <c r="BZ56" s="59">
        <f t="shared" ca="1" si="207"/>
        <v>0</v>
      </c>
      <c r="CA56" s="59">
        <f t="shared" ca="1" si="207"/>
        <v>0</v>
      </c>
      <c r="CB56" s="59">
        <f t="shared" ref="CB56:EM56" ca="1" si="208">CB48</f>
        <v>0</v>
      </c>
      <c r="CC56" s="59">
        <f t="shared" ca="1" si="208"/>
        <v>0</v>
      </c>
      <c r="CD56" s="59">
        <f t="shared" ca="1" si="208"/>
        <v>0</v>
      </c>
      <c r="CE56" s="59">
        <f t="shared" ca="1" si="208"/>
        <v>0</v>
      </c>
      <c r="CF56" s="59">
        <f t="shared" ca="1" si="208"/>
        <v>0</v>
      </c>
      <c r="CG56" s="59">
        <f t="shared" ca="1" si="208"/>
        <v>0</v>
      </c>
      <c r="CH56" s="59">
        <f t="shared" ca="1" si="208"/>
        <v>0</v>
      </c>
      <c r="CI56" s="59">
        <f t="shared" ca="1" si="208"/>
        <v>0</v>
      </c>
      <c r="CJ56" s="59">
        <f t="shared" ca="1" si="208"/>
        <v>0</v>
      </c>
      <c r="CK56" s="59">
        <f t="shared" ca="1" si="208"/>
        <v>0</v>
      </c>
      <c r="CL56" s="59">
        <f t="shared" ca="1" si="208"/>
        <v>0</v>
      </c>
      <c r="CM56" s="59">
        <f t="shared" ca="1" si="208"/>
        <v>0</v>
      </c>
      <c r="CN56" s="59">
        <f t="shared" ca="1" si="208"/>
        <v>0</v>
      </c>
      <c r="CO56" s="59">
        <f t="shared" ca="1" si="208"/>
        <v>0</v>
      </c>
      <c r="CP56" s="59">
        <f t="shared" ca="1" si="208"/>
        <v>0</v>
      </c>
      <c r="CQ56" s="59">
        <f t="shared" ca="1" si="208"/>
        <v>0</v>
      </c>
      <c r="CR56" s="59">
        <f t="shared" ca="1" si="208"/>
        <v>0</v>
      </c>
      <c r="CS56" s="59">
        <f t="shared" ca="1" si="208"/>
        <v>0</v>
      </c>
      <c r="CT56" s="59">
        <f t="shared" ca="1" si="208"/>
        <v>0</v>
      </c>
      <c r="CU56" s="59">
        <f t="shared" ca="1" si="208"/>
        <v>0</v>
      </c>
      <c r="CV56" s="59">
        <f t="shared" ca="1" si="208"/>
        <v>0</v>
      </c>
      <c r="CW56" s="59">
        <f t="shared" ca="1" si="208"/>
        <v>0</v>
      </c>
      <c r="CX56" s="59">
        <f t="shared" ca="1" si="208"/>
        <v>0</v>
      </c>
      <c r="CY56" s="59">
        <f t="shared" ca="1" si="208"/>
        <v>0</v>
      </c>
      <c r="CZ56" s="59">
        <f t="shared" ca="1" si="208"/>
        <v>0</v>
      </c>
      <c r="DA56" s="59">
        <f t="shared" ca="1" si="208"/>
        <v>0</v>
      </c>
      <c r="DB56" s="59">
        <f t="shared" ca="1" si="208"/>
        <v>0</v>
      </c>
      <c r="DC56" s="59">
        <f t="shared" ca="1" si="208"/>
        <v>0</v>
      </c>
      <c r="DD56" s="59">
        <f t="shared" ca="1" si="208"/>
        <v>0</v>
      </c>
      <c r="DE56" s="59">
        <f t="shared" ca="1" si="208"/>
        <v>0</v>
      </c>
      <c r="DF56" s="59">
        <f t="shared" ca="1" si="208"/>
        <v>0</v>
      </c>
      <c r="DG56" s="59">
        <f t="shared" ca="1" si="208"/>
        <v>0</v>
      </c>
      <c r="DH56" s="59">
        <f t="shared" ca="1" si="208"/>
        <v>0</v>
      </c>
      <c r="DI56" s="59">
        <f t="shared" ca="1" si="208"/>
        <v>0</v>
      </c>
      <c r="DJ56" s="59">
        <f t="shared" ca="1" si="208"/>
        <v>0</v>
      </c>
      <c r="DK56" s="59">
        <f t="shared" ca="1" si="208"/>
        <v>0</v>
      </c>
      <c r="DL56" s="59">
        <f t="shared" ca="1" si="208"/>
        <v>0</v>
      </c>
      <c r="DM56" s="59">
        <f t="shared" ca="1" si="208"/>
        <v>0</v>
      </c>
      <c r="DN56" s="59">
        <f t="shared" ca="1" si="208"/>
        <v>0</v>
      </c>
      <c r="DO56" s="59">
        <f t="shared" ca="1" si="208"/>
        <v>0</v>
      </c>
      <c r="DP56" s="59">
        <f t="shared" ca="1" si="208"/>
        <v>0</v>
      </c>
      <c r="DQ56" s="59">
        <f t="shared" ca="1" si="208"/>
        <v>0</v>
      </c>
      <c r="DR56" s="59">
        <f t="shared" ca="1" si="208"/>
        <v>0</v>
      </c>
      <c r="DS56" s="59">
        <f t="shared" ca="1" si="208"/>
        <v>0</v>
      </c>
      <c r="DT56" s="59">
        <f t="shared" ca="1" si="208"/>
        <v>0</v>
      </c>
      <c r="DU56" s="59">
        <f t="shared" ca="1" si="208"/>
        <v>0</v>
      </c>
      <c r="DV56" s="59">
        <f t="shared" ca="1" si="208"/>
        <v>0</v>
      </c>
      <c r="DW56" s="59">
        <f t="shared" ca="1" si="208"/>
        <v>0</v>
      </c>
      <c r="DX56" s="59">
        <f t="shared" ca="1" si="208"/>
        <v>0</v>
      </c>
      <c r="DY56" s="59">
        <f t="shared" ca="1" si="208"/>
        <v>0</v>
      </c>
      <c r="DZ56" s="59">
        <f t="shared" ca="1" si="208"/>
        <v>0</v>
      </c>
      <c r="EA56" s="59">
        <f t="shared" ca="1" si="208"/>
        <v>0</v>
      </c>
      <c r="EB56" s="59">
        <f t="shared" ca="1" si="208"/>
        <v>0</v>
      </c>
      <c r="EC56" s="59">
        <f t="shared" ca="1" si="208"/>
        <v>0</v>
      </c>
      <c r="ED56" s="59">
        <f t="shared" ca="1" si="208"/>
        <v>0</v>
      </c>
      <c r="EE56" s="59">
        <f t="shared" ca="1" si="208"/>
        <v>0</v>
      </c>
      <c r="EF56" s="59">
        <f t="shared" ca="1" si="208"/>
        <v>0</v>
      </c>
      <c r="EG56" s="59">
        <f t="shared" ca="1" si="208"/>
        <v>0</v>
      </c>
      <c r="EH56" s="59">
        <f t="shared" ca="1" si="208"/>
        <v>0</v>
      </c>
      <c r="EI56" s="59">
        <f t="shared" ca="1" si="208"/>
        <v>0</v>
      </c>
      <c r="EJ56" s="59">
        <f t="shared" ca="1" si="208"/>
        <v>0</v>
      </c>
      <c r="EK56" s="59">
        <f t="shared" ca="1" si="208"/>
        <v>0</v>
      </c>
      <c r="EL56" s="59">
        <f t="shared" ca="1" si="208"/>
        <v>0</v>
      </c>
      <c r="EM56" s="59">
        <f t="shared" ca="1" si="208"/>
        <v>0</v>
      </c>
      <c r="EN56" s="59">
        <f t="shared" ref="EN56:EP56" ca="1" si="209">EN48</f>
        <v>0</v>
      </c>
      <c r="EO56" s="59">
        <f t="shared" ca="1" si="209"/>
        <v>0</v>
      </c>
      <c r="EP56" s="59">
        <f t="shared" ca="1" si="209"/>
        <v>0</v>
      </c>
    </row>
    <row r="57" spans="1:175" s="43" customFormat="1" ht="15" customHeight="1">
      <c r="B57" s="38" t="s">
        <v>276</v>
      </c>
      <c r="D57" s="128" t="s">
        <v>277</v>
      </c>
      <c r="E57" s="138">
        <f t="shared" ca="1" si="205"/>
        <v>7128.00000000001</v>
      </c>
      <c r="F57" s="138"/>
      <c r="G57" s="42"/>
      <c r="H57" s="42"/>
      <c r="I57" s="42"/>
      <c r="J57" s="42"/>
      <c r="K57" s="59">
        <f ca="1">SUMIF(Assum!$316:$316,Revenue!K$5,Assum!318:318)*(K$8&gt;0)</f>
        <v>0</v>
      </c>
      <c r="L57" s="59">
        <f ca="1">SUMIF(Assum!$316:$316,Revenue!L$5,Assum!318:318)*(L$8&gt;0)</f>
        <v>0</v>
      </c>
      <c r="M57" s="59">
        <f ca="1">SUMIF(Assum!$316:$316,Revenue!M$5,Assum!318:318)*(M$8&gt;0)</f>
        <v>0</v>
      </c>
      <c r="N57" s="59">
        <f ca="1">SUMIF(Assum!$316:$316,Revenue!N$5,Assum!318:318)*(N$8&gt;0)</f>
        <v>0</v>
      </c>
      <c r="O57" s="59">
        <f ca="1">SUMIF(Assum!$316:$316,Revenue!O$5,Assum!318:318)*(O$8&gt;0)</f>
        <v>0</v>
      </c>
      <c r="P57" s="59">
        <f ca="1">SUMIF(Assum!$316:$316,Revenue!P$5,Assum!318:318)*(P$8&gt;0)</f>
        <v>0</v>
      </c>
      <c r="Q57" s="59">
        <f ca="1">SUMIF(Assum!$316:$316,Revenue!Q$5,Assum!318:318)*(Q$8&gt;0)</f>
        <v>0</v>
      </c>
      <c r="R57" s="59">
        <f ca="1">SUMIF(Assum!$316:$316,Revenue!R$5,Assum!318:318)*(R$8&gt;0)</f>
        <v>89.1</v>
      </c>
      <c r="S57" s="59">
        <f ca="1">SUMIF(Assum!$316:$316,Revenue!S$5,Assum!318:318)*(S$8&gt;0)</f>
        <v>89.1</v>
      </c>
      <c r="T57" s="59">
        <f ca="1">SUMIF(Assum!$316:$316,Revenue!T$5,Assum!318:318)*(T$8&gt;0)</f>
        <v>89.1</v>
      </c>
      <c r="U57" s="59">
        <f ca="1">SUMIF(Assum!$316:$316,Revenue!U$5,Assum!318:318)*(U$8&gt;0)</f>
        <v>89.1</v>
      </c>
      <c r="V57" s="59">
        <f ca="1">SUMIF(Assum!$316:$316,Revenue!V$5,Assum!318:318)*(V$8&gt;0)</f>
        <v>89.1</v>
      </c>
      <c r="W57" s="59">
        <f ca="1">SUMIF(Assum!$316:$316,Revenue!W$5,Assum!318:318)*(W$8&gt;0)</f>
        <v>89.1</v>
      </c>
      <c r="X57" s="59">
        <f ca="1">SUMIF(Assum!$316:$316,Revenue!X$5,Assum!318:318)*(X$8&gt;0)</f>
        <v>89.1</v>
      </c>
      <c r="Y57" s="59">
        <f ca="1">SUMIF(Assum!$316:$316,Revenue!Y$5,Assum!318:318)*(Y$8&gt;0)</f>
        <v>89.1</v>
      </c>
      <c r="Z57" s="59">
        <f ca="1">SUMIF(Assum!$316:$316,Revenue!Z$5,Assum!318:318)*(Z$8&gt;0)</f>
        <v>89.1</v>
      </c>
      <c r="AA57" s="59">
        <f ca="1">SUMIF(Assum!$316:$316,Revenue!AA$5,Assum!318:318)*(AA$8&gt;0)</f>
        <v>89.1</v>
      </c>
      <c r="AB57" s="59">
        <f ca="1">SUMIF(Assum!$316:$316,Revenue!AB$5,Assum!318:318)*(AB$8&gt;0)</f>
        <v>89.1</v>
      </c>
      <c r="AC57" s="59">
        <f ca="1">SUMIF(Assum!$316:$316,Revenue!AC$5,Assum!318:318)*(AC$8&gt;0)</f>
        <v>89.1</v>
      </c>
      <c r="AD57" s="59">
        <f ca="1">SUMIF(Assum!$316:$316,Revenue!AD$5,Assum!318:318)*(AD$8&gt;0)</f>
        <v>89.1</v>
      </c>
      <c r="AE57" s="59">
        <f ca="1">SUMIF(Assum!$316:$316,Revenue!AE$5,Assum!318:318)*(AE$8&gt;0)</f>
        <v>89.1</v>
      </c>
      <c r="AF57" s="59">
        <f ca="1">SUMIF(Assum!$316:$316,Revenue!AF$5,Assum!318:318)*(AF$8&gt;0)</f>
        <v>89.1</v>
      </c>
      <c r="AG57" s="59">
        <f ca="1">SUMIF(Assum!$316:$316,Revenue!AG$5,Assum!318:318)*(AG$8&gt;0)</f>
        <v>89.1</v>
      </c>
      <c r="AH57" s="59">
        <f ca="1">SUMIF(Assum!$316:$316,Revenue!AH$5,Assum!318:318)*(AH$8&gt;0)</f>
        <v>89.1</v>
      </c>
      <c r="AI57" s="59">
        <f ca="1">SUMIF(Assum!$316:$316,Revenue!AI$5,Assum!318:318)*(AI$8&gt;0)</f>
        <v>89.1</v>
      </c>
      <c r="AJ57" s="59">
        <f ca="1">SUMIF(Assum!$316:$316,Revenue!AJ$5,Assum!318:318)*(AJ$8&gt;0)</f>
        <v>89.1</v>
      </c>
      <c r="AK57" s="59">
        <f ca="1">SUMIF(Assum!$316:$316,Revenue!AK$5,Assum!318:318)*(AK$8&gt;0)</f>
        <v>89.1</v>
      </c>
      <c r="AL57" s="59">
        <f ca="1">SUMIF(Assum!$316:$316,Revenue!AL$5,Assum!318:318)*(AL$8&gt;0)</f>
        <v>89.1</v>
      </c>
      <c r="AM57" s="59">
        <f ca="1">SUMIF(Assum!$316:$316,Revenue!AM$5,Assum!318:318)*(AM$8&gt;0)</f>
        <v>89.1</v>
      </c>
      <c r="AN57" s="59">
        <f ca="1">SUMIF(Assum!$316:$316,Revenue!AN$5,Assum!318:318)*(AN$8&gt;0)</f>
        <v>89.1</v>
      </c>
      <c r="AO57" s="59">
        <f ca="1">SUMIF(Assum!$316:$316,Revenue!AO$5,Assum!318:318)*(AO$8&gt;0)</f>
        <v>89.1</v>
      </c>
      <c r="AP57" s="59">
        <f ca="1">SUMIF(Assum!$316:$316,Revenue!AP$5,Assum!318:318)*(AP$8&gt;0)</f>
        <v>89.1</v>
      </c>
      <c r="AQ57" s="59">
        <f ca="1">SUMIF(Assum!$316:$316,Revenue!AQ$5,Assum!318:318)*(AQ$8&gt;0)</f>
        <v>89.1</v>
      </c>
      <c r="AR57" s="59">
        <f ca="1">SUMIF(Assum!$316:$316,Revenue!AR$5,Assum!318:318)*(AR$8&gt;0)</f>
        <v>89.1</v>
      </c>
      <c r="AS57" s="59">
        <f ca="1">SUMIF(Assum!$316:$316,Revenue!AS$5,Assum!318:318)*(AS$8&gt;0)</f>
        <v>89.1</v>
      </c>
      <c r="AT57" s="59">
        <f ca="1">SUMIF(Assum!$316:$316,Revenue!AT$5,Assum!318:318)*(AT$8&gt;0)</f>
        <v>89.1</v>
      </c>
      <c r="AU57" s="59">
        <f ca="1">SUMIF(Assum!$316:$316,Revenue!AU$5,Assum!318:318)*(AU$8&gt;0)</f>
        <v>89.1</v>
      </c>
      <c r="AV57" s="59">
        <f ca="1">SUMIF(Assum!$316:$316,Revenue!AV$5,Assum!318:318)*(AV$8&gt;0)</f>
        <v>89.1</v>
      </c>
      <c r="AW57" s="59">
        <f ca="1">SUMIF(Assum!$316:$316,Revenue!AW$5,Assum!318:318)*(AW$8&gt;0)</f>
        <v>89.1</v>
      </c>
      <c r="AX57" s="59">
        <f ca="1">SUMIF(Assum!$316:$316,Revenue!AX$5,Assum!318:318)*(AX$8&gt;0)</f>
        <v>89.1</v>
      </c>
      <c r="AY57" s="59">
        <f ca="1">SUMIF(Assum!$316:$316,Revenue!AY$5,Assum!318:318)*(AY$8&gt;0)</f>
        <v>89.1</v>
      </c>
      <c r="AZ57" s="59">
        <f ca="1">SUMIF(Assum!$316:$316,Revenue!AZ$5,Assum!318:318)*(AZ$8&gt;0)</f>
        <v>89.1</v>
      </c>
      <c r="BA57" s="59">
        <f ca="1">SUMIF(Assum!$316:$316,Revenue!BA$5,Assum!318:318)*(BA$8&gt;0)</f>
        <v>89.1</v>
      </c>
      <c r="BB57" s="59">
        <f ca="1">SUMIF(Assum!$316:$316,Revenue!BB$5,Assum!318:318)*(BB$8&gt;0)</f>
        <v>89.1</v>
      </c>
      <c r="BC57" s="59">
        <f ca="1">SUMIF(Assum!$316:$316,Revenue!BC$5,Assum!318:318)*(BC$8&gt;0)</f>
        <v>89.1</v>
      </c>
      <c r="BD57" s="59">
        <f ca="1">SUMIF(Assum!$316:$316,Revenue!BD$5,Assum!318:318)*(BD$8&gt;0)</f>
        <v>89.1</v>
      </c>
      <c r="BE57" s="59">
        <f ca="1">SUMIF(Assum!$316:$316,Revenue!BE$5,Assum!318:318)*(BE$8&gt;0)</f>
        <v>89.1</v>
      </c>
      <c r="BF57" s="59">
        <f ca="1">SUMIF(Assum!$316:$316,Revenue!BF$5,Assum!318:318)*(BF$8&gt;0)</f>
        <v>89.1</v>
      </c>
      <c r="BG57" s="59">
        <f ca="1">SUMIF(Assum!$316:$316,Revenue!BG$5,Assum!318:318)*(BG$8&gt;0)</f>
        <v>89.1</v>
      </c>
      <c r="BH57" s="59">
        <f ca="1">SUMIF(Assum!$316:$316,Revenue!BH$5,Assum!318:318)*(BH$8&gt;0)</f>
        <v>89.1</v>
      </c>
      <c r="BI57" s="59">
        <f ca="1">SUMIF(Assum!$316:$316,Revenue!BI$5,Assum!318:318)*(BI$8&gt;0)</f>
        <v>89.1</v>
      </c>
      <c r="BJ57" s="59">
        <f ca="1">SUMIF(Assum!$316:$316,Revenue!BJ$5,Assum!318:318)*(BJ$8&gt;0)</f>
        <v>89.1</v>
      </c>
      <c r="BK57" s="59">
        <f ca="1">SUMIF(Assum!$316:$316,Revenue!BK$5,Assum!318:318)*(BK$8&gt;0)</f>
        <v>89.1</v>
      </c>
      <c r="BL57" s="59">
        <f ca="1">SUMIF(Assum!$316:$316,Revenue!BL$5,Assum!318:318)*(BL$8&gt;0)</f>
        <v>89.1</v>
      </c>
      <c r="BM57" s="59">
        <f ca="1">SUMIF(Assum!$316:$316,Revenue!BM$5,Assum!318:318)*(BM$8&gt;0)</f>
        <v>89.1</v>
      </c>
      <c r="BN57" s="59">
        <f ca="1">SUMIF(Assum!$316:$316,Revenue!BN$5,Assum!318:318)*(BN$8&gt;0)</f>
        <v>89.1</v>
      </c>
      <c r="BO57" s="59">
        <f ca="1">SUMIF(Assum!$316:$316,Revenue!BO$5,Assum!318:318)*(BO$8&gt;0)</f>
        <v>89.1</v>
      </c>
      <c r="BP57" s="59">
        <f ca="1">SUMIF(Assum!$316:$316,Revenue!BP$5,Assum!318:318)*(BP$8&gt;0)</f>
        <v>89.1</v>
      </c>
      <c r="BQ57" s="59">
        <f ca="1">SUMIF(Assum!$316:$316,Revenue!BQ$5,Assum!318:318)*(BQ$8&gt;0)</f>
        <v>89.1</v>
      </c>
      <c r="BR57" s="59">
        <f ca="1">SUMIF(Assum!$316:$316,Revenue!BR$5,Assum!318:318)*(BR$8&gt;0)</f>
        <v>89.1</v>
      </c>
      <c r="BS57" s="59">
        <f ca="1">SUMIF(Assum!$316:$316,Revenue!BS$5,Assum!318:318)*(BS$8&gt;0)</f>
        <v>89.1</v>
      </c>
      <c r="BT57" s="59">
        <f ca="1">SUMIF(Assum!$316:$316,Revenue!BT$5,Assum!318:318)*(BT$8&gt;0)</f>
        <v>89.1</v>
      </c>
      <c r="BU57" s="59">
        <f ca="1">SUMIF(Assum!$316:$316,Revenue!BU$5,Assum!318:318)*(BU$8&gt;0)</f>
        <v>89.1</v>
      </c>
      <c r="BV57" s="59">
        <f ca="1">SUMIF(Assum!$316:$316,Revenue!BV$5,Assum!318:318)*(BV$8&gt;0)</f>
        <v>89.1</v>
      </c>
      <c r="BW57" s="59">
        <f ca="1">SUMIF(Assum!$316:$316,Revenue!BW$5,Assum!318:318)*(BW$8&gt;0)</f>
        <v>89.1</v>
      </c>
      <c r="BX57" s="59">
        <f ca="1">SUMIF(Assum!$316:$316,Revenue!BX$5,Assum!318:318)*(BX$8&gt;0)</f>
        <v>89.1</v>
      </c>
      <c r="BY57" s="59">
        <f ca="1">SUMIF(Assum!$316:$316,Revenue!BY$5,Assum!318:318)*(BY$8&gt;0)</f>
        <v>89.1</v>
      </c>
      <c r="BZ57" s="59">
        <f ca="1">SUMIF(Assum!$316:$316,Revenue!BZ$5,Assum!318:318)*(BZ$8&gt;0)</f>
        <v>89.1</v>
      </c>
      <c r="CA57" s="59">
        <f ca="1">SUMIF(Assum!$316:$316,Revenue!CA$5,Assum!318:318)*(CA$8&gt;0)</f>
        <v>89.1</v>
      </c>
      <c r="CB57" s="59">
        <f ca="1">SUMIF(Assum!$316:$316,Revenue!CB$5,Assum!318:318)*(CB$8&gt;0)</f>
        <v>89.1</v>
      </c>
      <c r="CC57" s="59">
        <f ca="1">SUMIF(Assum!$316:$316,Revenue!CC$5,Assum!318:318)*(CC$8&gt;0)</f>
        <v>89.1</v>
      </c>
      <c r="CD57" s="59">
        <f ca="1">SUMIF(Assum!$316:$316,Revenue!CD$5,Assum!318:318)*(CD$8&gt;0)</f>
        <v>89.1</v>
      </c>
      <c r="CE57" s="59">
        <f ca="1">SUMIF(Assum!$316:$316,Revenue!CE$5,Assum!318:318)*(CE$8&gt;0)</f>
        <v>89.1</v>
      </c>
      <c r="CF57" s="59">
        <f ca="1">SUMIF(Assum!$316:$316,Revenue!CF$5,Assum!318:318)*(CF$8&gt;0)</f>
        <v>89.1</v>
      </c>
      <c r="CG57" s="59">
        <f ca="1">SUMIF(Assum!$316:$316,Revenue!CG$5,Assum!318:318)*(CG$8&gt;0)</f>
        <v>89.1</v>
      </c>
      <c r="CH57" s="59">
        <f ca="1">SUMIF(Assum!$316:$316,Revenue!CH$5,Assum!318:318)*(CH$8&gt;0)</f>
        <v>89.1</v>
      </c>
      <c r="CI57" s="59">
        <f ca="1">SUMIF(Assum!$316:$316,Revenue!CI$5,Assum!318:318)*(CI$8&gt;0)</f>
        <v>89.1</v>
      </c>
      <c r="CJ57" s="59">
        <f ca="1">SUMIF(Assum!$316:$316,Revenue!CJ$5,Assum!318:318)*(CJ$8&gt;0)</f>
        <v>89.1</v>
      </c>
      <c r="CK57" s="59">
        <f ca="1">SUMIF(Assum!$316:$316,Revenue!CK$5,Assum!318:318)*(CK$8&gt;0)</f>
        <v>89.1</v>
      </c>
      <c r="CL57" s="59">
        <f ca="1">SUMIF(Assum!$316:$316,Revenue!CL$5,Assum!318:318)*(CL$8&gt;0)</f>
        <v>89.1</v>
      </c>
      <c r="CM57" s="59">
        <f ca="1">SUMIF(Assum!$316:$316,Revenue!CM$5,Assum!318:318)*(CM$8&gt;0)</f>
        <v>89.1</v>
      </c>
      <c r="CN57" s="59">
        <f ca="1">SUMIF(Assum!$316:$316,Revenue!CN$5,Assum!318:318)*(CN$8&gt;0)</f>
        <v>89.1</v>
      </c>
      <c r="CO57" s="59">
        <f ca="1">SUMIF(Assum!$316:$316,Revenue!CO$5,Assum!318:318)*(CO$8&gt;0)</f>
        <v>89.1</v>
      </c>
      <c r="CP57" s="59">
        <f ca="1">SUMIF(Assum!$316:$316,Revenue!CP$5,Assum!318:318)*(CP$8&gt;0)</f>
        <v>89.1</v>
      </c>
      <c r="CQ57" s="59">
        <f ca="1">SUMIF(Assum!$316:$316,Revenue!CQ$5,Assum!318:318)*(CQ$8&gt;0)</f>
        <v>89.1</v>
      </c>
      <c r="CR57" s="59">
        <f ca="1">SUMIF(Assum!$316:$316,Revenue!CR$5,Assum!318:318)*(CR$8&gt;0)</f>
        <v>89.1</v>
      </c>
      <c r="CS57" s="59">
        <f ca="1">SUMIF(Assum!$316:$316,Revenue!CS$5,Assum!318:318)*(CS$8&gt;0)</f>
        <v>89.1</v>
      </c>
      <c r="CT57" s="59">
        <f ca="1">SUMIF(Assum!$316:$316,Revenue!CT$5,Assum!318:318)*(CT$8&gt;0)</f>
        <v>0</v>
      </c>
      <c r="CU57" s="59">
        <f ca="1">SUMIF(Assum!$316:$316,Revenue!CU$5,Assum!318:318)*(CU$8&gt;0)</f>
        <v>0</v>
      </c>
      <c r="CV57" s="59">
        <f ca="1">SUMIF(Assum!$316:$316,Revenue!CV$5,Assum!318:318)*(CV$8&gt;0)</f>
        <v>0</v>
      </c>
      <c r="CW57" s="59">
        <f ca="1">SUMIF(Assum!$316:$316,Revenue!CW$5,Assum!318:318)*(CW$8&gt;0)</f>
        <v>0</v>
      </c>
      <c r="CX57" s="59">
        <f ca="1">SUMIF(Assum!$316:$316,Revenue!CX$5,Assum!318:318)*(CX$8&gt;0)</f>
        <v>0</v>
      </c>
      <c r="CY57" s="59">
        <f ca="1">SUMIF(Assum!$316:$316,Revenue!CY$5,Assum!318:318)*(CY$8&gt;0)</f>
        <v>0</v>
      </c>
      <c r="CZ57" s="59">
        <f ca="1">SUMIF(Assum!$316:$316,Revenue!CZ$5,Assum!318:318)*(CZ$8&gt;0)</f>
        <v>0</v>
      </c>
      <c r="DA57" s="59">
        <f ca="1">SUMIF(Assum!$316:$316,Revenue!DA$5,Assum!318:318)*(DA$8&gt;0)</f>
        <v>0</v>
      </c>
      <c r="DB57" s="59">
        <f ca="1">SUMIF(Assum!$316:$316,Revenue!DB$5,Assum!318:318)*(DB$8&gt;0)</f>
        <v>0</v>
      </c>
      <c r="DC57" s="59">
        <f ca="1">SUMIF(Assum!$316:$316,Revenue!DC$5,Assum!318:318)*(DC$8&gt;0)</f>
        <v>0</v>
      </c>
      <c r="DD57" s="59">
        <f ca="1">SUMIF(Assum!$316:$316,Revenue!DD$5,Assum!318:318)*(DD$8&gt;0)</f>
        <v>0</v>
      </c>
      <c r="DE57" s="59">
        <f ca="1">SUMIF(Assum!$316:$316,Revenue!DE$5,Assum!318:318)*(DE$8&gt;0)</f>
        <v>0</v>
      </c>
      <c r="DF57" s="59">
        <f ca="1">SUMIF(Assum!$316:$316,Revenue!DF$5,Assum!318:318)*(DF$8&gt;0)</f>
        <v>0</v>
      </c>
      <c r="DG57" s="59">
        <f ca="1">SUMIF(Assum!$316:$316,Revenue!DG$5,Assum!318:318)*(DG$8&gt;0)</f>
        <v>0</v>
      </c>
      <c r="DH57" s="59">
        <f ca="1">SUMIF(Assum!$316:$316,Revenue!DH$5,Assum!318:318)*(DH$8&gt;0)</f>
        <v>0</v>
      </c>
      <c r="DI57" s="59">
        <f ca="1">SUMIF(Assum!$316:$316,Revenue!DI$5,Assum!318:318)*(DI$8&gt;0)</f>
        <v>0</v>
      </c>
      <c r="DJ57" s="59">
        <f ca="1">SUMIF(Assum!$316:$316,Revenue!DJ$5,Assum!318:318)*(DJ$8&gt;0)</f>
        <v>0</v>
      </c>
      <c r="DK57" s="59">
        <f ca="1">SUMIF(Assum!$316:$316,Revenue!DK$5,Assum!318:318)*(DK$8&gt;0)</f>
        <v>0</v>
      </c>
      <c r="DL57" s="59">
        <f ca="1">SUMIF(Assum!$316:$316,Revenue!DL$5,Assum!318:318)*(DL$8&gt;0)</f>
        <v>0</v>
      </c>
      <c r="DM57" s="59">
        <f ca="1">SUMIF(Assum!$316:$316,Revenue!DM$5,Assum!318:318)*(DM$8&gt;0)</f>
        <v>0</v>
      </c>
      <c r="DN57" s="59">
        <f ca="1">SUMIF(Assum!$316:$316,Revenue!DN$5,Assum!318:318)*(DN$8&gt;0)</f>
        <v>0</v>
      </c>
      <c r="DO57" s="59">
        <f ca="1">SUMIF(Assum!$316:$316,Revenue!DO$5,Assum!318:318)*(DO$8&gt;0)</f>
        <v>0</v>
      </c>
      <c r="DP57" s="59">
        <f ca="1">SUMIF(Assum!$316:$316,Revenue!DP$5,Assum!318:318)*(DP$8&gt;0)</f>
        <v>0</v>
      </c>
      <c r="DQ57" s="59">
        <f ca="1">SUMIF(Assum!$316:$316,Revenue!DQ$5,Assum!318:318)*(DQ$8&gt;0)</f>
        <v>0</v>
      </c>
      <c r="DR57" s="59">
        <f ca="1">SUMIF(Assum!$316:$316,Revenue!DR$5,Assum!318:318)*(DR$8&gt;0)</f>
        <v>0</v>
      </c>
      <c r="DS57" s="59">
        <f ca="1">SUMIF(Assum!$316:$316,Revenue!DS$5,Assum!318:318)*(DS$8&gt;0)</f>
        <v>0</v>
      </c>
      <c r="DT57" s="59">
        <f ca="1">SUMIF(Assum!$316:$316,Revenue!DT$5,Assum!318:318)*(DT$8&gt;0)</f>
        <v>0</v>
      </c>
      <c r="DU57" s="59">
        <f ca="1">SUMIF(Assum!$316:$316,Revenue!DU$5,Assum!318:318)*(DU$8&gt;0)</f>
        <v>0</v>
      </c>
      <c r="DV57" s="59">
        <f ca="1">SUMIF(Assum!$316:$316,Revenue!DV$5,Assum!318:318)*(DV$8&gt;0)</f>
        <v>0</v>
      </c>
      <c r="DW57" s="59">
        <f ca="1">SUMIF(Assum!$316:$316,Revenue!DW$5,Assum!318:318)*(DW$8&gt;0)</f>
        <v>0</v>
      </c>
      <c r="DX57" s="59">
        <f ca="1">SUMIF(Assum!$316:$316,Revenue!DX$5,Assum!318:318)*(DX$8&gt;0)</f>
        <v>0</v>
      </c>
      <c r="DY57" s="59">
        <f ca="1">SUMIF(Assum!$316:$316,Revenue!DY$5,Assum!318:318)*(DY$8&gt;0)</f>
        <v>0</v>
      </c>
      <c r="DZ57" s="59">
        <f ca="1">SUMIF(Assum!$316:$316,Revenue!DZ$5,Assum!318:318)*(DZ$8&gt;0)</f>
        <v>0</v>
      </c>
      <c r="EA57" s="59">
        <f ca="1">SUMIF(Assum!$316:$316,Revenue!EA$5,Assum!318:318)*(EA$8&gt;0)</f>
        <v>0</v>
      </c>
      <c r="EB57" s="59">
        <f ca="1">SUMIF(Assum!$316:$316,Revenue!EB$5,Assum!318:318)*(EB$8&gt;0)</f>
        <v>0</v>
      </c>
      <c r="EC57" s="59">
        <f ca="1">SUMIF(Assum!$316:$316,Revenue!EC$5,Assum!318:318)*(EC$8&gt;0)</f>
        <v>0</v>
      </c>
      <c r="ED57" s="59">
        <f ca="1">SUMIF(Assum!$316:$316,Revenue!ED$5,Assum!318:318)*(ED$8&gt;0)</f>
        <v>0</v>
      </c>
      <c r="EE57" s="59">
        <f ca="1">SUMIF(Assum!$316:$316,Revenue!EE$5,Assum!318:318)*(EE$8&gt;0)</f>
        <v>0</v>
      </c>
      <c r="EF57" s="59">
        <f ca="1">SUMIF(Assum!$316:$316,Revenue!EF$5,Assum!318:318)*(EF$8&gt;0)</f>
        <v>0</v>
      </c>
      <c r="EG57" s="59">
        <f ca="1">SUMIF(Assum!$316:$316,Revenue!EG$5,Assum!318:318)*(EG$8&gt;0)</f>
        <v>0</v>
      </c>
      <c r="EH57" s="59">
        <f ca="1">SUMIF(Assum!$316:$316,Revenue!EH$5,Assum!318:318)*(EH$8&gt;0)</f>
        <v>0</v>
      </c>
      <c r="EI57" s="59">
        <f ca="1">SUMIF(Assum!$316:$316,Revenue!EI$5,Assum!318:318)*(EI$8&gt;0)</f>
        <v>0</v>
      </c>
      <c r="EJ57" s="59">
        <f ca="1">SUMIF(Assum!$316:$316,Revenue!EJ$5,Assum!318:318)*(EJ$8&gt;0)</f>
        <v>0</v>
      </c>
      <c r="EK57" s="59">
        <f ca="1">SUMIF(Assum!$316:$316,Revenue!EK$5,Assum!318:318)*(EK$8&gt;0)</f>
        <v>0</v>
      </c>
      <c r="EL57" s="59">
        <f ca="1">SUMIF(Assum!$316:$316,Revenue!EL$5,Assum!318:318)*(EL$8&gt;0)</f>
        <v>0</v>
      </c>
      <c r="EM57" s="59">
        <f ca="1">SUMIF(Assum!$316:$316,Revenue!EM$5,Assum!318:318)*(EM$8&gt;0)</f>
        <v>0</v>
      </c>
      <c r="EN57" s="59">
        <f ca="1">SUMIF(Assum!$316:$316,Revenue!EN$5,Assum!318:318)*(EN$8&gt;0)</f>
        <v>0</v>
      </c>
      <c r="EO57" s="59">
        <f ca="1">SUMIF(Assum!$316:$316,Revenue!EO$5,Assum!318:318)*(EO$8&gt;0)</f>
        <v>0</v>
      </c>
      <c r="EP57" s="59">
        <f ca="1">SUMIF(Assum!$316:$316,Revenue!EP$5,Assum!318:318)*(EP$8&gt;0)</f>
        <v>0</v>
      </c>
    </row>
    <row r="58" spans="1:175" s="43" customFormat="1" ht="15" customHeight="1">
      <c r="B58" s="864" t="s">
        <v>639</v>
      </c>
      <c r="C58" s="864"/>
      <c r="D58" s="745" t="s">
        <v>98</v>
      </c>
      <c r="E58" s="865">
        <f ca="1">SUM(G58:EP58)</f>
        <v>0</v>
      </c>
      <c r="F58" s="865"/>
      <c r="G58" s="866"/>
      <c r="H58" s="866"/>
      <c r="I58" s="866"/>
      <c r="J58" s="866"/>
      <c r="K58" s="199">
        <f t="shared" ref="K58:O58" ca="1" si="210">(K56*1000)*K57/단위</f>
        <v>0</v>
      </c>
      <c r="L58" s="199">
        <f t="shared" ca="1" si="210"/>
        <v>0</v>
      </c>
      <c r="M58" s="199">
        <f t="shared" ca="1" si="210"/>
        <v>0</v>
      </c>
      <c r="N58" s="199">
        <f t="shared" ca="1" si="210"/>
        <v>0</v>
      </c>
      <c r="O58" s="199">
        <f t="shared" ca="1" si="210"/>
        <v>0</v>
      </c>
      <c r="P58" s="199">
        <f t="shared" ref="P58:CA58" ca="1" si="211">(P56*1000)*P57/단위</f>
        <v>0</v>
      </c>
      <c r="Q58" s="199">
        <f t="shared" ca="1" si="211"/>
        <v>0</v>
      </c>
      <c r="R58" s="199">
        <f t="shared" ca="1" si="211"/>
        <v>0</v>
      </c>
      <c r="S58" s="199">
        <f t="shared" ca="1" si="211"/>
        <v>0</v>
      </c>
      <c r="T58" s="199">
        <f t="shared" ca="1" si="211"/>
        <v>0</v>
      </c>
      <c r="U58" s="199">
        <f t="shared" ca="1" si="211"/>
        <v>0</v>
      </c>
      <c r="V58" s="199">
        <f t="shared" ca="1" si="211"/>
        <v>0</v>
      </c>
      <c r="W58" s="199">
        <f t="shared" ca="1" si="211"/>
        <v>0</v>
      </c>
      <c r="X58" s="199">
        <f t="shared" ca="1" si="211"/>
        <v>0</v>
      </c>
      <c r="Y58" s="199">
        <f t="shared" ca="1" si="211"/>
        <v>0</v>
      </c>
      <c r="Z58" s="199">
        <f t="shared" ca="1" si="211"/>
        <v>0</v>
      </c>
      <c r="AA58" s="199">
        <f t="shared" ca="1" si="211"/>
        <v>0</v>
      </c>
      <c r="AB58" s="199">
        <f t="shared" ca="1" si="211"/>
        <v>0</v>
      </c>
      <c r="AC58" s="199">
        <f t="shared" ca="1" si="211"/>
        <v>0</v>
      </c>
      <c r="AD58" s="199">
        <f t="shared" ca="1" si="211"/>
        <v>0</v>
      </c>
      <c r="AE58" s="199">
        <f t="shared" ca="1" si="211"/>
        <v>0</v>
      </c>
      <c r="AF58" s="199">
        <f t="shared" ca="1" si="211"/>
        <v>0</v>
      </c>
      <c r="AG58" s="199">
        <f t="shared" ca="1" si="211"/>
        <v>0</v>
      </c>
      <c r="AH58" s="199">
        <f t="shared" ca="1" si="211"/>
        <v>0</v>
      </c>
      <c r="AI58" s="199">
        <f t="shared" ca="1" si="211"/>
        <v>0</v>
      </c>
      <c r="AJ58" s="199">
        <f t="shared" ca="1" si="211"/>
        <v>0</v>
      </c>
      <c r="AK58" s="199">
        <f t="shared" ca="1" si="211"/>
        <v>0</v>
      </c>
      <c r="AL58" s="199">
        <f t="shared" ca="1" si="211"/>
        <v>0</v>
      </c>
      <c r="AM58" s="199">
        <f t="shared" ca="1" si="211"/>
        <v>0</v>
      </c>
      <c r="AN58" s="199">
        <f t="shared" ca="1" si="211"/>
        <v>0</v>
      </c>
      <c r="AO58" s="199">
        <f t="shared" ca="1" si="211"/>
        <v>0</v>
      </c>
      <c r="AP58" s="199">
        <f t="shared" ca="1" si="211"/>
        <v>0</v>
      </c>
      <c r="AQ58" s="199">
        <f t="shared" ca="1" si="211"/>
        <v>0</v>
      </c>
      <c r="AR58" s="199">
        <f t="shared" ca="1" si="211"/>
        <v>0</v>
      </c>
      <c r="AS58" s="199">
        <f t="shared" ca="1" si="211"/>
        <v>0</v>
      </c>
      <c r="AT58" s="199">
        <f t="shared" ca="1" si="211"/>
        <v>0</v>
      </c>
      <c r="AU58" s="199">
        <f t="shared" ca="1" si="211"/>
        <v>0</v>
      </c>
      <c r="AV58" s="199">
        <f t="shared" ca="1" si="211"/>
        <v>0</v>
      </c>
      <c r="AW58" s="199">
        <f t="shared" ca="1" si="211"/>
        <v>0</v>
      </c>
      <c r="AX58" s="199">
        <f t="shared" ca="1" si="211"/>
        <v>0</v>
      </c>
      <c r="AY58" s="199">
        <f t="shared" ca="1" si="211"/>
        <v>0</v>
      </c>
      <c r="AZ58" s="199">
        <f t="shared" ca="1" si="211"/>
        <v>0</v>
      </c>
      <c r="BA58" s="199">
        <f t="shared" ca="1" si="211"/>
        <v>0</v>
      </c>
      <c r="BB58" s="199">
        <f t="shared" ca="1" si="211"/>
        <v>0</v>
      </c>
      <c r="BC58" s="199">
        <f t="shared" ca="1" si="211"/>
        <v>0</v>
      </c>
      <c r="BD58" s="199">
        <f t="shared" ca="1" si="211"/>
        <v>0</v>
      </c>
      <c r="BE58" s="199">
        <f t="shared" ca="1" si="211"/>
        <v>0</v>
      </c>
      <c r="BF58" s="199">
        <f t="shared" ca="1" si="211"/>
        <v>0</v>
      </c>
      <c r="BG58" s="199">
        <f t="shared" ca="1" si="211"/>
        <v>0</v>
      </c>
      <c r="BH58" s="199">
        <f t="shared" ca="1" si="211"/>
        <v>0</v>
      </c>
      <c r="BI58" s="199">
        <f t="shared" ca="1" si="211"/>
        <v>0</v>
      </c>
      <c r="BJ58" s="199">
        <f t="shared" ca="1" si="211"/>
        <v>0</v>
      </c>
      <c r="BK58" s="199">
        <f t="shared" ca="1" si="211"/>
        <v>0</v>
      </c>
      <c r="BL58" s="199">
        <f t="shared" ca="1" si="211"/>
        <v>0</v>
      </c>
      <c r="BM58" s="199">
        <f t="shared" ca="1" si="211"/>
        <v>0</v>
      </c>
      <c r="BN58" s="199">
        <f t="shared" ca="1" si="211"/>
        <v>0</v>
      </c>
      <c r="BO58" s="199">
        <f t="shared" ca="1" si="211"/>
        <v>0</v>
      </c>
      <c r="BP58" s="199">
        <f t="shared" ca="1" si="211"/>
        <v>0</v>
      </c>
      <c r="BQ58" s="199">
        <f t="shared" ca="1" si="211"/>
        <v>0</v>
      </c>
      <c r="BR58" s="199">
        <f t="shared" ca="1" si="211"/>
        <v>0</v>
      </c>
      <c r="BS58" s="199">
        <f t="shared" ca="1" si="211"/>
        <v>0</v>
      </c>
      <c r="BT58" s="199">
        <f t="shared" ca="1" si="211"/>
        <v>0</v>
      </c>
      <c r="BU58" s="199">
        <f t="shared" ca="1" si="211"/>
        <v>0</v>
      </c>
      <c r="BV58" s="199">
        <f t="shared" ca="1" si="211"/>
        <v>0</v>
      </c>
      <c r="BW58" s="199">
        <f t="shared" ca="1" si="211"/>
        <v>0</v>
      </c>
      <c r="BX58" s="199">
        <f t="shared" ca="1" si="211"/>
        <v>0</v>
      </c>
      <c r="BY58" s="199">
        <f t="shared" ca="1" si="211"/>
        <v>0</v>
      </c>
      <c r="BZ58" s="199">
        <f t="shared" ca="1" si="211"/>
        <v>0</v>
      </c>
      <c r="CA58" s="199">
        <f t="shared" ca="1" si="211"/>
        <v>0</v>
      </c>
      <c r="CB58" s="199">
        <f t="shared" ref="CB58:EM58" ca="1" si="212">(CB56*1000)*CB57/단위</f>
        <v>0</v>
      </c>
      <c r="CC58" s="199">
        <f t="shared" ca="1" si="212"/>
        <v>0</v>
      </c>
      <c r="CD58" s="199">
        <f t="shared" ca="1" si="212"/>
        <v>0</v>
      </c>
      <c r="CE58" s="199">
        <f t="shared" ca="1" si="212"/>
        <v>0</v>
      </c>
      <c r="CF58" s="199">
        <f t="shared" ca="1" si="212"/>
        <v>0</v>
      </c>
      <c r="CG58" s="199">
        <f t="shared" ca="1" si="212"/>
        <v>0</v>
      </c>
      <c r="CH58" s="199">
        <f t="shared" ca="1" si="212"/>
        <v>0</v>
      </c>
      <c r="CI58" s="199">
        <f t="shared" ca="1" si="212"/>
        <v>0</v>
      </c>
      <c r="CJ58" s="199">
        <f t="shared" ca="1" si="212"/>
        <v>0</v>
      </c>
      <c r="CK58" s="199">
        <f t="shared" ca="1" si="212"/>
        <v>0</v>
      </c>
      <c r="CL58" s="199">
        <f t="shared" ca="1" si="212"/>
        <v>0</v>
      </c>
      <c r="CM58" s="199">
        <f t="shared" ca="1" si="212"/>
        <v>0</v>
      </c>
      <c r="CN58" s="199">
        <f t="shared" ca="1" si="212"/>
        <v>0</v>
      </c>
      <c r="CO58" s="199">
        <f t="shared" ca="1" si="212"/>
        <v>0</v>
      </c>
      <c r="CP58" s="199">
        <f t="shared" ca="1" si="212"/>
        <v>0</v>
      </c>
      <c r="CQ58" s="199">
        <f t="shared" ca="1" si="212"/>
        <v>0</v>
      </c>
      <c r="CR58" s="199">
        <f t="shared" ca="1" si="212"/>
        <v>0</v>
      </c>
      <c r="CS58" s="199">
        <f t="shared" ca="1" si="212"/>
        <v>0</v>
      </c>
      <c r="CT58" s="199">
        <f t="shared" ca="1" si="212"/>
        <v>0</v>
      </c>
      <c r="CU58" s="199">
        <f t="shared" ca="1" si="212"/>
        <v>0</v>
      </c>
      <c r="CV58" s="199">
        <f t="shared" ca="1" si="212"/>
        <v>0</v>
      </c>
      <c r="CW58" s="199">
        <f t="shared" ca="1" si="212"/>
        <v>0</v>
      </c>
      <c r="CX58" s="199">
        <f t="shared" ca="1" si="212"/>
        <v>0</v>
      </c>
      <c r="CY58" s="199">
        <f t="shared" ca="1" si="212"/>
        <v>0</v>
      </c>
      <c r="CZ58" s="199">
        <f t="shared" ca="1" si="212"/>
        <v>0</v>
      </c>
      <c r="DA58" s="199">
        <f t="shared" ca="1" si="212"/>
        <v>0</v>
      </c>
      <c r="DB58" s="199">
        <f t="shared" ca="1" si="212"/>
        <v>0</v>
      </c>
      <c r="DC58" s="199">
        <f t="shared" ca="1" si="212"/>
        <v>0</v>
      </c>
      <c r="DD58" s="199">
        <f t="shared" ca="1" si="212"/>
        <v>0</v>
      </c>
      <c r="DE58" s="199">
        <f t="shared" ca="1" si="212"/>
        <v>0</v>
      </c>
      <c r="DF58" s="199">
        <f t="shared" ca="1" si="212"/>
        <v>0</v>
      </c>
      <c r="DG58" s="199">
        <f t="shared" ca="1" si="212"/>
        <v>0</v>
      </c>
      <c r="DH58" s="199">
        <f t="shared" ca="1" si="212"/>
        <v>0</v>
      </c>
      <c r="DI58" s="199">
        <f t="shared" ca="1" si="212"/>
        <v>0</v>
      </c>
      <c r="DJ58" s="199">
        <f t="shared" ca="1" si="212"/>
        <v>0</v>
      </c>
      <c r="DK58" s="199">
        <f t="shared" ca="1" si="212"/>
        <v>0</v>
      </c>
      <c r="DL58" s="199">
        <f t="shared" ca="1" si="212"/>
        <v>0</v>
      </c>
      <c r="DM58" s="199">
        <f t="shared" ca="1" si="212"/>
        <v>0</v>
      </c>
      <c r="DN58" s="199">
        <f t="shared" ca="1" si="212"/>
        <v>0</v>
      </c>
      <c r="DO58" s="199">
        <f t="shared" ca="1" si="212"/>
        <v>0</v>
      </c>
      <c r="DP58" s="199">
        <f t="shared" ca="1" si="212"/>
        <v>0</v>
      </c>
      <c r="DQ58" s="199">
        <f t="shared" ca="1" si="212"/>
        <v>0</v>
      </c>
      <c r="DR58" s="199">
        <f t="shared" ca="1" si="212"/>
        <v>0</v>
      </c>
      <c r="DS58" s="199">
        <f t="shared" ca="1" si="212"/>
        <v>0</v>
      </c>
      <c r="DT58" s="199">
        <f t="shared" ca="1" si="212"/>
        <v>0</v>
      </c>
      <c r="DU58" s="199">
        <f t="shared" ca="1" si="212"/>
        <v>0</v>
      </c>
      <c r="DV58" s="199">
        <f t="shared" ca="1" si="212"/>
        <v>0</v>
      </c>
      <c r="DW58" s="199">
        <f t="shared" ca="1" si="212"/>
        <v>0</v>
      </c>
      <c r="DX58" s="199">
        <f t="shared" ca="1" si="212"/>
        <v>0</v>
      </c>
      <c r="DY58" s="199">
        <f t="shared" ca="1" si="212"/>
        <v>0</v>
      </c>
      <c r="DZ58" s="199">
        <f t="shared" ca="1" si="212"/>
        <v>0</v>
      </c>
      <c r="EA58" s="199">
        <f t="shared" ca="1" si="212"/>
        <v>0</v>
      </c>
      <c r="EB58" s="199">
        <f t="shared" ca="1" si="212"/>
        <v>0</v>
      </c>
      <c r="EC58" s="199">
        <f t="shared" ca="1" si="212"/>
        <v>0</v>
      </c>
      <c r="ED58" s="199">
        <f t="shared" ca="1" si="212"/>
        <v>0</v>
      </c>
      <c r="EE58" s="199">
        <f t="shared" ca="1" si="212"/>
        <v>0</v>
      </c>
      <c r="EF58" s="199">
        <f t="shared" ca="1" si="212"/>
        <v>0</v>
      </c>
      <c r="EG58" s="199">
        <f t="shared" ca="1" si="212"/>
        <v>0</v>
      </c>
      <c r="EH58" s="199">
        <f t="shared" ca="1" si="212"/>
        <v>0</v>
      </c>
      <c r="EI58" s="199">
        <f t="shared" ca="1" si="212"/>
        <v>0</v>
      </c>
      <c r="EJ58" s="199">
        <f t="shared" ca="1" si="212"/>
        <v>0</v>
      </c>
      <c r="EK58" s="199">
        <f t="shared" ca="1" si="212"/>
        <v>0</v>
      </c>
      <c r="EL58" s="199">
        <f t="shared" ca="1" si="212"/>
        <v>0</v>
      </c>
      <c r="EM58" s="199">
        <f t="shared" ca="1" si="212"/>
        <v>0</v>
      </c>
      <c r="EN58" s="199">
        <f t="shared" ref="EN58:EP58" ca="1" si="213">(EN56*1000)*EN57/단위</f>
        <v>0</v>
      </c>
      <c r="EO58" s="199">
        <f t="shared" ca="1" si="213"/>
        <v>0</v>
      </c>
      <c r="EP58" s="199">
        <f t="shared" ca="1" si="213"/>
        <v>0</v>
      </c>
    </row>
    <row r="59" spans="1:175" ht="15" customHeight="1">
      <c r="B59" s="61"/>
      <c r="D59" s="183"/>
      <c r="E59" s="60"/>
      <c r="F59" s="60"/>
      <c r="G59" s="10"/>
      <c r="H59" s="10"/>
      <c r="I59" s="10"/>
      <c r="J59" s="10"/>
      <c r="K59" s="10"/>
      <c r="L59" s="10"/>
      <c r="M59" s="10"/>
      <c r="N59" s="433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</row>
    <row r="60" spans="1:175" ht="15" customHeight="1">
      <c r="B60" s="192" t="s">
        <v>613</v>
      </c>
      <c r="D60" s="183"/>
      <c r="E60" s="60"/>
      <c r="F60" s="60"/>
      <c r="G60" s="10"/>
      <c r="H60" s="10"/>
      <c r="I60" s="10"/>
      <c r="J60" s="10"/>
      <c r="K60" s="10"/>
      <c r="L60" s="10"/>
      <c r="M60" s="10"/>
      <c r="N60" s="433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</row>
    <row r="61" spans="1:175" s="43" customFormat="1" ht="15" customHeight="1">
      <c r="B61" s="43" t="s">
        <v>278</v>
      </c>
      <c r="C61" s="186">
        <f ca="1">REC가중치_태양광</f>
        <v>0</v>
      </c>
      <c r="D61" s="128" t="s">
        <v>99</v>
      </c>
      <c r="E61" s="138">
        <f t="shared" ref="E61:E62" ca="1" si="214">SUM(G61:EP61)</f>
        <v>0</v>
      </c>
      <c r="F61" s="138"/>
      <c r="G61" s="42"/>
      <c r="H61" s="42"/>
      <c r="I61" s="42"/>
      <c r="J61" s="42"/>
      <c r="K61" s="59">
        <f t="shared" ref="K61:O61" ca="1" si="215">K56*$C$61</f>
        <v>0</v>
      </c>
      <c r="L61" s="59">
        <f t="shared" ca="1" si="215"/>
        <v>0</v>
      </c>
      <c r="M61" s="59">
        <f t="shared" ca="1" si="215"/>
        <v>0</v>
      </c>
      <c r="N61" s="59">
        <f t="shared" ca="1" si="215"/>
        <v>0</v>
      </c>
      <c r="O61" s="59">
        <f t="shared" ca="1" si="215"/>
        <v>0</v>
      </c>
      <c r="P61" s="59">
        <f t="shared" ref="P61:CA61" ca="1" si="216">P56*$C$61</f>
        <v>0</v>
      </c>
      <c r="Q61" s="59">
        <f t="shared" ca="1" si="216"/>
        <v>0</v>
      </c>
      <c r="R61" s="59">
        <f t="shared" ca="1" si="216"/>
        <v>0</v>
      </c>
      <c r="S61" s="59">
        <f t="shared" ca="1" si="216"/>
        <v>0</v>
      </c>
      <c r="T61" s="59">
        <f t="shared" ca="1" si="216"/>
        <v>0</v>
      </c>
      <c r="U61" s="59">
        <f t="shared" ca="1" si="216"/>
        <v>0</v>
      </c>
      <c r="V61" s="59">
        <f t="shared" ca="1" si="216"/>
        <v>0</v>
      </c>
      <c r="W61" s="59">
        <f t="shared" ca="1" si="216"/>
        <v>0</v>
      </c>
      <c r="X61" s="59">
        <f t="shared" ca="1" si="216"/>
        <v>0</v>
      </c>
      <c r="Y61" s="59">
        <f t="shared" ca="1" si="216"/>
        <v>0</v>
      </c>
      <c r="Z61" s="59">
        <f t="shared" ca="1" si="216"/>
        <v>0</v>
      </c>
      <c r="AA61" s="59">
        <f t="shared" ca="1" si="216"/>
        <v>0</v>
      </c>
      <c r="AB61" s="59">
        <f t="shared" ca="1" si="216"/>
        <v>0</v>
      </c>
      <c r="AC61" s="59">
        <f t="shared" ca="1" si="216"/>
        <v>0</v>
      </c>
      <c r="AD61" s="59">
        <f t="shared" ca="1" si="216"/>
        <v>0</v>
      </c>
      <c r="AE61" s="59">
        <f t="shared" ca="1" si="216"/>
        <v>0</v>
      </c>
      <c r="AF61" s="59">
        <f t="shared" ca="1" si="216"/>
        <v>0</v>
      </c>
      <c r="AG61" s="59">
        <f t="shared" ca="1" si="216"/>
        <v>0</v>
      </c>
      <c r="AH61" s="59">
        <f t="shared" ca="1" si="216"/>
        <v>0</v>
      </c>
      <c r="AI61" s="59">
        <f t="shared" ca="1" si="216"/>
        <v>0</v>
      </c>
      <c r="AJ61" s="59">
        <f t="shared" ca="1" si="216"/>
        <v>0</v>
      </c>
      <c r="AK61" s="59">
        <f t="shared" ca="1" si="216"/>
        <v>0</v>
      </c>
      <c r="AL61" s="59">
        <f t="shared" ca="1" si="216"/>
        <v>0</v>
      </c>
      <c r="AM61" s="59">
        <f t="shared" ca="1" si="216"/>
        <v>0</v>
      </c>
      <c r="AN61" s="59">
        <f t="shared" ca="1" si="216"/>
        <v>0</v>
      </c>
      <c r="AO61" s="59">
        <f t="shared" ca="1" si="216"/>
        <v>0</v>
      </c>
      <c r="AP61" s="59">
        <f t="shared" ca="1" si="216"/>
        <v>0</v>
      </c>
      <c r="AQ61" s="59">
        <f t="shared" ca="1" si="216"/>
        <v>0</v>
      </c>
      <c r="AR61" s="59">
        <f t="shared" ca="1" si="216"/>
        <v>0</v>
      </c>
      <c r="AS61" s="59">
        <f t="shared" ca="1" si="216"/>
        <v>0</v>
      </c>
      <c r="AT61" s="59">
        <f t="shared" ca="1" si="216"/>
        <v>0</v>
      </c>
      <c r="AU61" s="59">
        <f t="shared" ca="1" si="216"/>
        <v>0</v>
      </c>
      <c r="AV61" s="59">
        <f t="shared" ca="1" si="216"/>
        <v>0</v>
      </c>
      <c r="AW61" s="59">
        <f t="shared" ca="1" si="216"/>
        <v>0</v>
      </c>
      <c r="AX61" s="59">
        <f t="shared" ca="1" si="216"/>
        <v>0</v>
      </c>
      <c r="AY61" s="59">
        <f t="shared" ca="1" si="216"/>
        <v>0</v>
      </c>
      <c r="AZ61" s="59">
        <f t="shared" ca="1" si="216"/>
        <v>0</v>
      </c>
      <c r="BA61" s="59">
        <f t="shared" ca="1" si="216"/>
        <v>0</v>
      </c>
      <c r="BB61" s="59">
        <f t="shared" ca="1" si="216"/>
        <v>0</v>
      </c>
      <c r="BC61" s="59">
        <f t="shared" ca="1" si="216"/>
        <v>0</v>
      </c>
      <c r="BD61" s="59">
        <f t="shared" ca="1" si="216"/>
        <v>0</v>
      </c>
      <c r="BE61" s="59">
        <f t="shared" ca="1" si="216"/>
        <v>0</v>
      </c>
      <c r="BF61" s="59">
        <f t="shared" ca="1" si="216"/>
        <v>0</v>
      </c>
      <c r="BG61" s="59">
        <f t="shared" ca="1" si="216"/>
        <v>0</v>
      </c>
      <c r="BH61" s="59">
        <f t="shared" ca="1" si="216"/>
        <v>0</v>
      </c>
      <c r="BI61" s="59">
        <f t="shared" ca="1" si="216"/>
        <v>0</v>
      </c>
      <c r="BJ61" s="59">
        <f t="shared" ca="1" si="216"/>
        <v>0</v>
      </c>
      <c r="BK61" s="59">
        <f t="shared" ca="1" si="216"/>
        <v>0</v>
      </c>
      <c r="BL61" s="59">
        <f t="shared" ca="1" si="216"/>
        <v>0</v>
      </c>
      <c r="BM61" s="59">
        <f t="shared" ca="1" si="216"/>
        <v>0</v>
      </c>
      <c r="BN61" s="59">
        <f t="shared" ca="1" si="216"/>
        <v>0</v>
      </c>
      <c r="BO61" s="59">
        <f t="shared" ca="1" si="216"/>
        <v>0</v>
      </c>
      <c r="BP61" s="59">
        <f t="shared" ca="1" si="216"/>
        <v>0</v>
      </c>
      <c r="BQ61" s="59">
        <f t="shared" ca="1" si="216"/>
        <v>0</v>
      </c>
      <c r="BR61" s="59">
        <f t="shared" ca="1" si="216"/>
        <v>0</v>
      </c>
      <c r="BS61" s="59">
        <f t="shared" ca="1" si="216"/>
        <v>0</v>
      </c>
      <c r="BT61" s="59">
        <f t="shared" ca="1" si="216"/>
        <v>0</v>
      </c>
      <c r="BU61" s="59">
        <f t="shared" ca="1" si="216"/>
        <v>0</v>
      </c>
      <c r="BV61" s="59">
        <f t="shared" ca="1" si="216"/>
        <v>0</v>
      </c>
      <c r="BW61" s="59">
        <f t="shared" ca="1" si="216"/>
        <v>0</v>
      </c>
      <c r="BX61" s="59">
        <f t="shared" ca="1" si="216"/>
        <v>0</v>
      </c>
      <c r="BY61" s="59">
        <f t="shared" ca="1" si="216"/>
        <v>0</v>
      </c>
      <c r="BZ61" s="59">
        <f t="shared" ca="1" si="216"/>
        <v>0</v>
      </c>
      <c r="CA61" s="59">
        <f t="shared" ca="1" si="216"/>
        <v>0</v>
      </c>
      <c r="CB61" s="59">
        <f t="shared" ref="CB61:EM61" ca="1" si="217">CB56*$C$61</f>
        <v>0</v>
      </c>
      <c r="CC61" s="59">
        <f t="shared" ca="1" si="217"/>
        <v>0</v>
      </c>
      <c r="CD61" s="59">
        <f t="shared" ca="1" si="217"/>
        <v>0</v>
      </c>
      <c r="CE61" s="59">
        <f t="shared" ca="1" si="217"/>
        <v>0</v>
      </c>
      <c r="CF61" s="59">
        <f t="shared" ca="1" si="217"/>
        <v>0</v>
      </c>
      <c r="CG61" s="59">
        <f t="shared" ca="1" si="217"/>
        <v>0</v>
      </c>
      <c r="CH61" s="59">
        <f t="shared" ca="1" si="217"/>
        <v>0</v>
      </c>
      <c r="CI61" s="59">
        <f t="shared" ca="1" si="217"/>
        <v>0</v>
      </c>
      <c r="CJ61" s="59">
        <f t="shared" ca="1" si="217"/>
        <v>0</v>
      </c>
      <c r="CK61" s="59">
        <f t="shared" ca="1" si="217"/>
        <v>0</v>
      </c>
      <c r="CL61" s="59">
        <f t="shared" ca="1" si="217"/>
        <v>0</v>
      </c>
      <c r="CM61" s="59">
        <f t="shared" ca="1" si="217"/>
        <v>0</v>
      </c>
      <c r="CN61" s="59">
        <f t="shared" ca="1" si="217"/>
        <v>0</v>
      </c>
      <c r="CO61" s="59">
        <f t="shared" ca="1" si="217"/>
        <v>0</v>
      </c>
      <c r="CP61" s="59">
        <f t="shared" ca="1" si="217"/>
        <v>0</v>
      </c>
      <c r="CQ61" s="59">
        <f t="shared" ca="1" si="217"/>
        <v>0</v>
      </c>
      <c r="CR61" s="59">
        <f t="shared" ca="1" si="217"/>
        <v>0</v>
      </c>
      <c r="CS61" s="59">
        <f t="shared" ca="1" si="217"/>
        <v>0</v>
      </c>
      <c r="CT61" s="59">
        <f t="shared" ca="1" si="217"/>
        <v>0</v>
      </c>
      <c r="CU61" s="59">
        <f t="shared" ca="1" si="217"/>
        <v>0</v>
      </c>
      <c r="CV61" s="59">
        <f t="shared" ca="1" si="217"/>
        <v>0</v>
      </c>
      <c r="CW61" s="59">
        <f t="shared" ca="1" si="217"/>
        <v>0</v>
      </c>
      <c r="CX61" s="59">
        <f t="shared" ca="1" si="217"/>
        <v>0</v>
      </c>
      <c r="CY61" s="59">
        <f t="shared" ca="1" si="217"/>
        <v>0</v>
      </c>
      <c r="CZ61" s="59">
        <f t="shared" ca="1" si="217"/>
        <v>0</v>
      </c>
      <c r="DA61" s="59">
        <f t="shared" ca="1" si="217"/>
        <v>0</v>
      </c>
      <c r="DB61" s="59">
        <f t="shared" ca="1" si="217"/>
        <v>0</v>
      </c>
      <c r="DC61" s="59">
        <f t="shared" ca="1" si="217"/>
        <v>0</v>
      </c>
      <c r="DD61" s="59">
        <f t="shared" ca="1" si="217"/>
        <v>0</v>
      </c>
      <c r="DE61" s="59">
        <f t="shared" ca="1" si="217"/>
        <v>0</v>
      </c>
      <c r="DF61" s="59">
        <f t="shared" ca="1" si="217"/>
        <v>0</v>
      </c>
      <c r="DG61" s="59">
        <f t="shared" ca="1" si="217"/>
        <v>0</v>
      </c>
      <c r="DH61" s="59">
        <f t="shared" ca="1" si="217"/>
        <v>0</v>
      </c>
      <c r="DI61" s="59">
        <f t="shared" ca="1" si="217"/>
        <v>0</v>
      </c>
      <c r="DJ61" s="59">
        <f t="shared" ca="1" si="217"/>
        <v>0</v>
      </c>
      <c r="DK61" s="59">
        <f t="shared" ca="1" si="217"/>
        <v>0</v>
      </c>
      <c r="DL61" s="59">
        <f t="shared" ca="1" si="217"/>
        <v>0</v>
      </c>
      <c r="DM61" s="59">
        <f t="shared" ca="1" si="217"/>
        <v>0</v>
      </c>
      <c r="DN61" s="59">
        <f t="shared" ca="1" si="217"/>
        <v>0</v>
      </c>
      <c r="DO61" s="59">
        <f t="shared" ca="1" si="217"/>
        <v>0</v>
      </c>
      <c r="DP61" s="59">
        <f t="shared" ca="1" si="217"/>
        <v>0</v>
      </c>
      <c r="DQ61" s="59">
        <f t="shared" ca="1" si="217"/>
        <v>0</v>
      </c>
      <c r="DR61" s="59">
        <f t="shared" ca="1" si="217"/>
        <v>0</v>
      </c>
      <c r="DS61" s="59">
        <f t="shared" ca="1" si="217"/>
        <v>0</v>
      </c>
      <c r="DT61" s="59">
        <f t="shared" ca="1" si="217"/>
        <v>0</v>
      </c>
      <c r="DU61" s="59">
        <f t="shared" ca="1" si="217"/>
        <v>0</v>
      </c>
      <c r="DV61" s="59">
        <f t="shared" ca="1" si="217"/>
        <v>0</v>
      </c>
      <c r="DW61" s="59">
        <f t="shared" ca="1" si="217"/>
        <v>0</v>
      </c>
      <c r="DX61" s="59">
        <f t="shared" ca="1" si="217"/>
        <v>0</v>
      </c>
      <c r="DY61" s="59">
        <f t="shared" ca="1" si="217"/>
        <v>0</v>
      </c>
      <c r="DZ61" s="59">
        <f t="shared" ca="1" si="217"/>
        <v>0</v>
      </c>
      <c r="EA61" s="59">
        <f t="shared" ca="1" si="217"/>
        <v>0</v>
      </c>
      <c r="EB61" s="59">
        <f t="shared" ca="1" si="217"/>
        <v>0</v>
      </c>
      <c r="EC61" s="59">
        <f t="shared" ca="1" si="217"/>
        <v>0</v>
      </c>
      <c r="ED61" s="59">
        <f t="shared" ca="1" si="217"/>
        <v>0</v>
      </c>
      <c r="EE61" s="59">
        <f t="shared" ca="1" si="217"/>
        <v>0</v>
      </c>
      <c r="EF61" s="59">
        <f t="shared" ca="1" si="217"/>
        <v>0</v>
      </c>
      <c r="EG61" s="59">
        <f t="shared" ca="1" si="217"/>
        <v>0</v>
      </c>
      <c r="EH61" s="59">
        <f t="shared" ca="1" si="217"/>
        <v>0</v>
      </c>
      <c r="EI61" s="59">
        <f t="shared" ca="1" si="217"/>
        <v>0</v>
      </c>
      <c r="EJ61" s="59">
        <f t="shared" ca="1" si="217"/>
        <v>0</v>
      </c>
      <c r="EK61" s="59">
        <f t="shared" ca="1" si="217"/>
        <v>0</v>
      </c>
      <c r="EL61" s="59">
        <f t="shared" ca="1" si="217"/>
        <v>0</v>
      </c>
      <c r="EM61" s="59">
        <f t="shared" ca="1" si="217"/>
        <v>0</v>
      </c>
      <c r="EN61" s="59">
        <f t="shared" ref="EN61:EP61" ca="1" si="218">EN56*$C$61</f>
        <v>0</v>
      </c>
      <c r="EO61" s="59">
        <f t="shared" ca="1" si="218"/>
        <v>0</v>
      </c>
      <c r="EP61" s="59">
        <f t="shared" ca="1" si="218"/>
        <v>0</v>
      </c>
    </row>
    <row r="62" spans="1:175" s="43" customFormat="1" ht="15" customHeight="1">
      <c r="B62" s="38" t="s">
        <v>279</v>
      </c>
      <c r="C62" s="185"/>
      <c r="D62" s="128" t="s">
        <v>277</v>
      </c>
      <c r="E62" s="138">
        <f t="shared" ca="1" si="214"/>
        <v>4872</v>
      </c>
      <c r="F62" s="138"/>
      <c r="G62" s="42"/>
      <c r="H62" s="42"/>
      <c r="I62" s="42"/>
      <c r="J62" s="42"/>
      <c r="K62" s="59">
        <f ca="1">SUMIF(Assum!$316:$316,Revenue!K$5,Assum!319:319)*(K$8&gt;0)</f>
        <v>0</v>
      </c>
      <c r="L62" s="59">
        <f ca="1">SUMIF(Assum!$316:$316,Revenue!L$5,Assum!319:319)*(L$8&gt;0)</f>
        <v>0</v>
      </c>
      <c r="M62" s="59">
        <f ca="1">SUMIF(Assum!$316:$316,Revenue!M$5,Assum!319:319)*(M$8&gt;0)</f>
        <v>0</v>
      </c>
      <c r="N62" s="59">
        <f ca="1">SUMIF(Assum!$316:$316,Revenue!N$5,Assum!319:319)*(N$8&gt;0)</f>
        <v>0</v>
      </c>
      <c r="O62" s="59">
        <f ca="1">SUMIF(Assum!$316:$316,Revenue!O$5,Assum!319:319)*(O$8&gt;0)</f>
        <v>0</v>
      </c>
      <c r="P62" s="59">
        <f ca="1">SUMIF(Assum!$316:$316,Revenue!P$5,Assum!319:319)*(P$8&gt;0)</f>
        <v>0</v>
      </c>
      <c r="Q62" s="59">
        <f ca="1">SUMIF(Assum!$316:$316,Revenue!Q$5,Assum!319:319)*(Q$8&gt;0)</f>
        <v>0</v>
      </c>
      <c r="R62" s="59">
        <f ca="1">SUMIF(Assum!$316:$316,Revenue!R$5,Assum!319:319)*(R$8&gt;0)</f>
        <v>60.900000000000006</v>
      </c>
      <c r="S62" s="59">
        <f ca="1">SUMIF(Assum!$316:$316,Revenue!S$5,Assum!319:319)*(S$8&gt;0)</f>
        <v>60.900000000000006</v>
      </c>
      <c r="T62" s="59">
        <f ca="1">SUMIF(Assum!$316:$316,Revenue!T$5,Assum!319:319)*(T$8&gt;0)</f>
        <v>60.900000000000006</v>
      </c>
      <c r="U62" s="59">
        <f ca="1">SUMIF(Assum!$316:$316,Revenue!U$5,Assum!319:319)*(U$8&gt;0)</f>
        <v>60.900000000000006</v>
      </c>
      <c r="V62" s="59">
        <f ca="1">SUMIF(Assum!$316:$316,Revenue!V$5,Assum!319:319)*(V$8&gt;0)</f>
        <v>60.900000000000006</v>
      </c>
      <c r="W62" s="59">
        <f ca="1">SUMIF(Assum!$316:$316,Revenue!W$5,Assum!319:319)*(W$8&gt;0)</f>
        <v>60.900000000000006</v>
      </c>
      <c r="X62" s="59">
        <f ca="1">SUMIF(Assum!$316:$316,Revenue!X$5,Assum!319:319)*(X$8&gt;0)</f>
        <v>60.900000000000006</v>
      </c>
      <c r="Y62" s="59">
        <f ca="1">SUMIF(Assum!$316:$316,Revenue!Y$5,Assum!319:319)*(Y$8&gt;0)</f>
        <v>60.900000000000006</v>
      </c>
      <c r="Z62" s="59">
        <f ca="1">SUMIF(Assum!$316:$316,Revenue!Z$5,Assum!319:319)*(Z$8&gt;0)</f>
        <v>60.900000000000006</v>
      </c>
      <c r="AA62" s="59">
        <f ca="1">SUMIF(Assum!$316:$316,Revenue!AA$5,Assum!319:319)*(AA$8&gt;0)</f>
        <v>60.900000000000006</v>
      </c>
      <c r="AB62" s="59">
        <f ca="1">SUMIF(Assum!$316:$316,Revenue!AB$5,Assum!319:319)*(AB$8&gt;0)</f>
        <v>60.900000000000006</v>
      </c>
      <c r="AC62" s="59">
        <f ca="1">SUMIF(Assum!$316:$316,Revenue!AC$5,Assum!319:319)*(AC$8&gt;0)</f>
        <v>60.900000000000006</v>
      </c>
      <c r="AD62" s="59">
        <f ca="1">SUMIF(Assum!$316:$316,Revenue!AD$5,Assum!319:319)*(AD$8&gt;0)</f>
        <v>60.900000000000006</v>
      </c>
      <c r="AE62" s="59">
        <f ca="1">SUMIF(Assum!$316:$316,Revenue!AE$5,Assum!319:319)*(AE$8&gt;0)</f>
        <v>60.900000000000006</v>
      </c>
      <c r="AF62" s="59">
        <f ca="1">SUMIF(Assum!$316:$316,Revenue!AF$5,Assum!319:319)*(AF$8&gt;0)</f>
        <v>60.900000000000006</v>
      </c>
      <c r="AG62" s="59">
        <f ca="1">SUMIF(Assum!$316:$316,Revenue!AG$5,Assum!319:319)*(AG$8&gt;0)</f>
        <v>60.900000000000006</v>
      </c>
      <c r="AH62" s="59">
        <f ca="1">SUMIF(Assum!$316:$316,Revenue!AH$5,Assum!319:319)*(AH$8&gt;0)</f>
        <v>60.900000000000006</v>
      </c>
      <c r="AI62" s="59">
        <f ca="1">SUMIF(Assum!$316:$316,Revenue!AI$5,Assum!319:319)*(AI$8&gt;0)</f>
        <v>60.900000000000006</v>
      </c>
      <c r="AJ62" s="59">
        <f ca="1">SUMIF(Assum!$316:$316,Revenue!AJ$5,Assum!319:319)*(AJ$8&gt;0)</f>
        <v>60.900000000000006</v>
      </c>
      <c r="AK62" s="59">
        <f ca="1">SUMIF(Assum!$316:$316,Revenue!AK$5,Assum!319:319)*(AK$8&gt;0)</f>
        <v>60.900000000000006</v>
      </c>
      <c r="AL62" s="59">
        <f ca="1">SUMIF(Assum!$316:$316,Revenue!AL$5,Assum!319:319)*(AL$8&gt;0)</f>
        <v>60.900000000000006</v>
      </c>
      <c r="AM62" s="59">
        <f ca="1">SUMIF(Assum!$316:$316,Revenue!AM$5,Assum!319:319)*(AM$8&gt;0)</f>
        <v>60.900000000000006</v>
      </c>
      <c r="AN62" s="59">
        <f ca="1">SUMIF(Assum!$316:$316,Revenue!AN$5,Assum!319:319)*(AN$8&gt;0)</f>
        <v>60.900000000000006</v>
      </c>
      <c r="AO62" s="59">
        <f ca="1">SUMIF(Assum!$316:$316,Revenue!AO$5,Assum!319:319)*(AO$8&gt;0)</f>
        <v>60.900000000000006</v>
      </c>
      <c r="AP62" s="59">
        <f ca="1">SUMIF(Assum!$316:$316,Revenue!AP$5,Assum!319:319)*(AP$8&gt;0)</f>
        <v>60.900000000000006</v>
      </c>
      <c r="AQ62" s="59">
        <f ca="1">SUMIF(Assum!$316:$316,Revenue!AQ$5,Assum!319:319)*(AQ$8&gt;0)</f>
        <v>60.900000000000006</v>
      </c>
      <c r="AR62" s="59">
        <f ca="1">SUMIF(Assum!$316:$316,Revenue!AR$5,Assum!319:319)*(AR$8&gt;0)</f>
        <v>60.900000000000006</v>
      </c>
      <c r="AS62" s="59">
        <f ca="1">SUMIF(Assum!$316:$316,Revenue!AS$5,Assum!319:319)*(AS$8&gt;0)</f>
        <v>60.900000000000006</v>
      </c>
      <c r="AT62" s="59">
        <f ca="1">SUMIF(Assum!$316:$316,Revenue!AT$5,Assum!319:319)*(AT$8&gt;0)</f>
        <v>60.900000000000006</v>
      </c>
      <c r="AU62" s="59">
        <f ca="1">SUMIF(Assum!$316:$316,Revenue!AU$5,Assum!319:319)*(AU$8&gt;0)</f>
        <v>60.900000000000006</v>
      </c>
      <c r="AV62" s="59">
        <f ca="1">SUMIF(Assum!$316:$316,Revenue!AV$5,Assum!319:319)*(AV$8&gt;0)</f>
        <v>60.900000000000006</v>
      </c>
      <c r="AW62" s="59">
        <f ca="1">SUMIF(Assum!$316:$316,Revenue!AW$5,Assum!319:319)*(AW$8&gt;0)</f>
        <v>60.900000000000006</v>
      </c>
      <c r="AX62" s="59">
        <f ca="1">SUMIF(Assum!$316:$316,Revenue!AX$5,Assum!319:319)*(AX$8&gt;0)</f>
        <v>60.900000000000006</v>
      </c>
      <c r="AY62" s="59">
        <f ca="1">SUMIF(Assum!$316:$316,Revenue!AY$5,Assum!319:319)*(AY$8&gt;0)</f>
        <v>60.900000000000006</v>
      </c>
      <c r="AZ62" s="59">
        <f ca="1">SUMIF(Assum!$316:$316,Revenue!AZ$5,Assum!319:319)*(AZ$8&gt;0)</f>
        <v>60.900000000000006</v>
      </c>
      <c r="BA62" s="59">
        <f ca="1">SUMIF(Assum!$316:$316,Revenue!BA$5,Assum!319:319)*(BA$8&gt;0)</f>
        <v>60.900000000000006</v>
      </c>
      <c r="BB62" s="59">
        <f ca="1">SUMIF(Assum!$316:$316,Revenue!BB$5,Assum!319:319)*(BB$8&gt;0)</f>
        <v>60.900000000000006</v>
      </c>
      <c r="BC62" s="59">
        <f ca="1">SUMIF(Assum!$316:$316,Revenue!BC$5,Assum!319:319)*(BC$8&gt;0)</f>
        <v>60.900000000000006</v>
      </c>
      <c r="BD62" s="59">
        <f ca="1">SUMIF(Assum!$316:$316,Revenue!BD$5,Assum!319:319)*(BD$8&gt;0)</f>
        <v>60.900000000000006</v>
      </c>
      <c r="BE62" s="59">
        <f ca="1">SUMIF(Assum!$316:$316,Revenue!BE$5,Assum!319:319)*(BE$8&gt;0)</f>
        <v>60.900000000000006</v>
      </c>
      <c r="BF62" s="59">
        <f ca="1">SUMIF(Assum!$316:$316,Revenue!BF$5,Assum!319:319)*(BF$8&gt;0)</f>
        <v>60.900000000000006</v>
      </c>
      <c r="BG62" s="59">
        <f ca="1">SUMIF(Assum!$316:$316,Revenue!BG$5,Assum!319:319)*(BG$8&gt;0)</f>
        <v>60.900000000000006</v>
      </c>
      <c r="BH62" s="59">
        <f ca="1">SUMIF(Assum!$316:$316,Revenue!BH$5,Assum!319:319)*(BH$8&gt;0)</f>
        <v>60.900000000000006</v>
      </c>
      <c r="BI62" s="59">
        <f ca="1">SUMIF(Assum!$316:$316,Revenue!BI$5,Assum!319:319)*(BI$8&gt;0)</f>
        <v>60.900000000000006</v>
      </c>
      <c r="BJ62" s="59">
        <f ca="1">SUMIF(Assum!$316:$316,Revenue!BJ$5,Assum!319:319)*(BJ$8&gt;0)</f>
        <v>60.900000000000006</v>
      </c>
      <c r="BK62" s="59">
        <f ca="1">SUMIF(Assum!$316:$316,Revenue!BK$5,Assum!319:319)*(BK$8&gt;0)</f>
        <v>60.900000000000006</v>
      </c>
      <c r="BL62" s="59">
        <f ca="1">SUMIF(Assum!$316:$316,Revenue!BL$5,Assum!319:319)*(BL$8&gt;0)</f>
        <v>60.900000000000006</v>
      </c>
      <c r="BM62" s="59">
        <f ca="1">SUMIF(Assum!$316:$316,Revenue!BM$5,Assum!319:319)*(BM$8&gt;0)</f>
        <v>60.900000000000006</v>
      </c>
      <c r="BN62" s="59">
        <f ca="1">SUMIF(Assum!$316:$316,Revenue!BN$5,Assum!319:319)*(BN$8&gt;0)</f>
        <v>60.900000000000006</v>
      </c>
      <c r="BO62" s="59">
        <f ca="1">SUMIF(Assum!$316:$316,Revenue!BO$5,Assum!319:319)*(BO$8&gt;0)</f>
        <v>60.900000000000006</v>
      </c>
      <c r="BP62" s="59">
        <f ca="1">SUMIF(Assum!$316:$316,Revenue!BP$5,Assum!319:319)*(BP$8&gt;0)</f>
        <v>60.900000000000006</v>
      </c>
      <c r="BQ62" s="59">
        <f ca="1">SUMIF(Assum!$316:$316,Revenue!BQ$5,Assum!319:319)*(BQ$8&gt;0)</f>
        <v>60.900000000000006</v>
      </c>
      <c r="BR62" s="59">
        <f ca="1">SUMIF(Assum!$316:$316,Revenue!BR$5,Assum!319:319)*(BR$8&gt;0)</f>
        <v>60.900000000000006</v>
      </c>
      <c r="BS62" s="59">
        <f ca="1">SUMIF(Assum!$316:$316,Revenue!BS$5,Assum!319:319)*(BS$8&gt;0)</f>
        <v>60.900000000000006</v>
      </c>
      <c r="BT62" s="59">
        <f ca="1">SUMIF(Assum!$316:$316,Revenue!BT$5,Assum!319:319)*(BT$8&gt;0)</f>
        <v>60.900000000000006</v>
      </c>
      <c r="BU62" s="59">
        <f ca="1">SUMIF(Assum!$316:$316,Revenue!BU$5,Assum!319:319)*(BU$8&gt;0)</f>
        <v>60.900000000000006</v>
      </c>
      <c r="BV62" s="59">
        <f ca="1">SUMIF(Assum!$316:$316,Revenue!BV$5,Assum!319:319)*(BV$8&gt;0)</f>
        <v>60.900000000000006</v>
      </c>
      <c r="BW62" s="59">
        <f ca="1">SUMIF(Assum!$316:$316,Revenue!BW$5,Assum!319:319)*(BW$8&gt;0)</f>
        <v>60.900000000000006</v>
      </c>
      <c r="BX62" s="59">
        <f ca="1">SUMIF(Assum!$316:$316,Revenue!BX$5,Assum!319:319)*(BX$8&gt;0)</f>
        <v>60.900000000000006</v>
      </c>
      <c r="BY62" s="59">
        <f ca="1">SUMIF(Assum!$316:$316,Revenue!BY$5,Assum!319:319)*(BY$8&gt;0)</f>
        <v>60.900000000000006</v>
      </c>
      <c r="BZ62" s="59">
        <f ca="1">SUMIF(Assum!$316:$316,Revenue!BZ$5,Assum!319:319)*(BZ$8&gt;0)</f>
        <v>60.900000000000006</v>
      </c>
      <c r="CA62" s="59">
        <f ca="1">SUMIF(Assum!$316:$316,Revenue!CA$5,Assum!319:319)*(CA$8&gt;0)</f>
        <v>60.900000000000006</v>
      </c>
      <c r="CB62" s="59">
        <f ca="1">SUMIF(Assum!$316:$316,Revenue!CB$5,Assum!319:319)*(CB$8&gt;0)</f>
        <v>60.900000000000006</v>
      </c>
      <c r="CC62" s="59">
        <f ca="1">SUMIF(Assum!$316:$316,Revenue!CC$5,Assum!319:319)*(CC$8&gt;0)</f>
        <v>60.900000000000006</v>
      </c>
      <c r="CD62" s="59">
        <f ca="1">SUMIF(Assum!$316:$316,Revenue!CD$5,Assum!319:319)*(CD$8&gt;0)</f>
        <v>60.900000000000006</v>
      </c>
      <c r="CE62" s="59">
        <f ca="1">SUMIF(Assum!$316:$316,Revenue!CE$5,Assum!319:319)*(CE$8&gt;0)</f>
        <v>60.900000000000006</v>
      </c>
      <c r="CF62" s="59">
        <f ca="1">SUMIF(Assum!$316:$316,Revenue!CF$5,Assum!319:319)*(CF$8&gt;0)</f>
        <v>60.900000000000006</v>
      </c>
      <c r="CG62" s="59">
        <f ca="1">SUMIF(Assum!$316:$316,Revenue!CG$5,Assum!319:319)*(CG$8&gt;0)</f>
        <v>60.900000000000006</v>
      </c>
      <c r="CH62" s="59">
        <f ca="1">SUMIF(Assum!$316:$316,Revenue!CH$5,Assum!319:319)*(CH$8&gt;0)</f>
        <v>60.900000000000006</v>
      </c>
      <c r="CI62" s="59">
        <f ca="1">SUMIF(Assum!$316:$316,Revenue!CI$5,Assum!319:319)*(CI$8&gt;0)</f>
        <v>60.900000000000006</v>
      </c>
      <c r="CJ62" s="59">
        <f ca="1">SUMIF(Assum!$316:$316,Revenue!CJ$5,Assum!319:319)*(CJ$8&gt;0)</f>
        <v>60.900000000000006</v>
      </c>
      <c r="CK62" s="59">
        <f ca="1">SUMIF(Assum!$316:$316,Revenue!CK$5,Assum!319:319)*(CK$8&gt;0)</f>
        <v>60.900000000000006</v>
      </c>
      <c r="CL62" s="59">
        <f ca="1">SUMIF(Assum!$316:$316,Revenue!CL$5,Assum!319:319)*(CL$8&gt;0)</f>
        <v>60.900000000000006</v>
      </c>
      <c r="CM62" s="59">
        <f ca="1">SUMIF(Assum!$316:$316,Revenue!CM$5,Assum!319:319)*(CM$8&gt;0)</f>
        <v>60.900000000000006</v>
      </c>
      <c r="CN62" s="59">
        <f ca="1">SUMIF(Assum!$316:$316,Revenue!CN$5,Assum!319:319)*(CN$8&gt;0)</f>
        <v>60.900000000000006</v>
      </c>
      <c r="CO62" s="59">
        <f ca="1">SUMIF(Assum!$316:$316,Revenue!CO$5,Assum!319:319)*(CO$8&gt;0)</f>
        <v>60.900000000000006</v>
      </c>
      <c r="CP62" s="59">
        <f ca="1">SUMIF(Assum!$316:$316,Revenue!CP$5,Assum!319:319)*(CP$8&gt;0)</f>
        <v>60.900000000000006</v>
      </c>
      <c r="CQ62" s="59">
        <f ca="1">SUMIF(Assum!$316:$316,Revenue!CQ$5,Assum!319:319)*(CQ$8&gt;0)</f>
        <v>60.900000000000006</v>
      </c>
      <c r="CR62" s="59">
        <f ca="1">SUMIF(Assum!$316:$316,Revenue!CR$5,Assum!319:319)*(CR$8&gt;0)</f>
        <v>60.900000000000006</v>
      </c>
      <c r="CS62" s="59">
        <f ca="1">SUMIF(Assum!$316:$316,Revenue!CS$5,Assum!319:319)*(CS$8&gt;0)</f>
        <v>60.900000000000006</v>
      </c>
      <c r="CT62" s="59">
        <f ca="1">SUMIF(Assum!$316:$316,Revenue!CT$5,Assum!319:319)*(CT$8&gt;0)</f>
        <v>0</v>
      </c>
      <c r="CU62" s="59">
        <f ca="1">SUMIF(Assum!$316:$316,Revenue!CU$5,Assum!319:319)*(CU$8&gt;0)</f>
        <v>0</v>
      </c>
      <c r="CV62" s="59">
        <f ca="1">SUMIF(Assum!$316:$316,Revenue!CV$5,Assum!319:319)*(CV$8&gt;0)</f>
        <v>0</v>
      </c>
      <c r="CW62" s="59">
        <f ca="1">SUMIF(Assum!$316:$316,Revenue!CW$5,Assum!319:319)*(CW$8&gt;0)</f>
        <v>0</v>
      </c>
      <c r="CX62" s="59">
        <f ca="1">SUMIF(Assum!$316:$316,Revenue!CX$5,Assum!319:319)*(CX$8&gt;0)</f>
        <v>0</v>
      </c>
      <c r="CY62" s="59">
        <f ca="1">SUMIF(Assum!$316:$316,Revenue!CY$5,Assum!319:319)*(CY$8&gt;0)</f>
        <v>0</v>
      </c>
      <c r="CZ62" s="59">
        <f ca="1">SUMIF(Assum!$316:$316,Revenue!CZ$5,Assum!319:319)*(CZ$8&gt;0)</f>
        <v>0</v>
      </c>
      <c r="DA62" s="59">
        <f ca="1">SUMIF(Assum!$316:$316,Revenue!DA$5,Assum!319:319)*(DA$8&gt;0)</f>
        <v>0</v>
      </c>
      <c r="DB62" s="59">
        <f ca="1">SUMIF(Assum!$316:$316,Revenue!DB$5,Assum!319:319)*(DB$8&gt;0)</f>
        <v>0</v>
      </c>
      <c r="DC62" s="59">
        <f ca="1">SUMIF(Assum!$316:$316,Revenue!DC$5,Assum!319:319)*(DC$8&gt;0)</f>
        <v>0</v>
      </c>
      <c r="DD62" s="59">
        <f ca="1">SUMIF(Assum!$316:$316,Revenue!DD$5,Assum!319:319)*(DD$8&gt;0)</f>
        <v>0</v>
      </c>
      <c r="DE62" s="59">
        <f ca="1">SUMIF(Assum!$316:$316,Revenue!DE$5,Assum!319:319)*(DE$8&gt;0)</f>
        <v>0</v>
      </c>
      <c r="DF62" s="59">
        <f ca="1">SUMIF(Assum!$316:$316,Revenue!DF$5,Assum!319:319)*(DF$8&gt;0)</f>
        <v>0</v>
      </c>
      <c r="DG62" s="59">
        <f ca="1">SUMIF(Assum!$316:$316,Revenue!DG$5,Assum!319:319)*(DG$8&gt;0)</f>
        <v>0</v>
      </c>
      <c r="DH62" s="59">
        <f ca="1">SUMIF(Assum!$316:$316,Revenue!DH$5,Assum!319:319)*(DH$8&gt;0)</f>
        <v>0</v>
      </c>
      <c r="DI62" s="59">
        <f ca="1">SUMIF(Assum!$316:$316,Revenue!DI$5,Assum!319:319)*(DI$8&gt;0)</f>
        <v>0</v>
      </c>
      <c r="DJ62" s="59">
        <f ca="1">SUMIF(Assum!$316:$316,Revenue!DJ$5,Assum!319:319)*(DJ$8&gt;0)</f>
        <v>0</v>
      </c>
      <c r="DK62" s="59">
        <f ca="1">SUMIF(Assum!$316:$316,Revenue!DK$5,Assum!319:319)*(DK$8&gt;0)</f>
        <v>0</v>
      </c>
      <c r="DL62" s="59">
        <f ca="1">SUMIF(Assum!$316:$316,Revenue!DL$5,Assum!319:319)*(DL$8&gt;0)</f>
        <v>0</v>
      </c>
      <c r="DM62" s="59">
        <f ca="1">SUMIF(Assum!$316:$316,Revenue!DM$5,Assum!319:319)*(DM$8&gt;0)</f>
        <v>0</v>
      </c>
      <c r="DN62" s="59">
        <f ca="1">SUMIF(Assum!$316:$316,Revenue!DN$5,Assum!319:319)*(DN$8&gt;0)</f>
        <v>0</v>
      </c>
      <c r="DO62" s="59">
        <f ca="1">SUMIF(Assum!$316:$316,Revenue!DO$5,Assum!319:319)*(DO$8&gt;0)</f>
        <v>0</v>
      </c>
      <c r="DP62" s="59">
        <f ca="1">SUMIF(Assum!$316:$316,Revenue!DP$5,Assum!319:319)*(DP$8&gt;0)</f>
        <v>0</v>
      </c>
      <c r="DQ62" s="59">
        <f ca="1">SUMIF(Assum!$316:$316,Revenue!DQ$5,Assum!319:319)*(DQ$8&gt;0)</f>
        <v>0</v>
      </c>
      <c r="DR62" s="59">
        <f ca="1">SUMIF(Assum!$316:$316,Revenue!DR$5,Assum!319:319)*(DR$8&gt;0)</f>
        <v>0</v>
      </c>
      <c r="DS62" s="59">
        <f ca="1">SUMIF(Assum!$316:$316,Revenue!DS$5,Assum!319:319)*(DS$8&gt;0)</f>
        <v>0</v>
      </c>
      <c r="DT62" s="59">
        <f ca="1">SUMIF(Assum!$316:$316,Revenue!DT$5,Assum!319:319)*(DT$8&gt;0)</f>
        <v>0</v>
      </c>
      <c r="DU62" s="59">
        <f ca="1">SUMIF(Assum!$316:$316,Revenue!DU$5,Assum!319:319)*(DU$8&gt;0)</f>
        <v>0</v>
      </c>
      <c r="DV62" s="59">
        <f ca="1">SUMIF(Assum!$316:$316,Revenue!DV$5,Assum!319:319)*(DV$8&gt;0)</f>
        <v>0</v>
      </c>
      <c r="DW62" s="59">
        <f ca="1">SUMIF(Assum!$316:$316,Revenue!DW$5,Assum!319:319)*(DW$8&gt;0)</f>
        <v>0</v>
      </c>
      <c r="DX62" s="59">
        <f ca="1">SUMIF(Assum!$316:$316,Revenue!DX$5,Assum!319:319)*(DX$8&gt;0)</f>
        <v>0</v>
      </c>
      <c r="DY62" s="59">
        <f ca="1">SUMIF(Assum!$316:$316,Revenue!DY$5,Assum!319:319)*(DY$8&gt;0)</f>
        <v>0</v>
      </c>
      <c r="DZ62" s="59">
        <f ca="1">SUMIF(Assum!$316:$316,Revenue!DZ$5,Assum!319:319)*(DZ$8&gt;0)</f>
        <v>0</v>
      </c>
      <c r="EA62" s="59">
        <f ca="1">SUMIF(Assum!$316:$316,Revenue!EA$5,Assum!319:319)*(EA$8&gt;0)</f>
        <v>0</v>
      </c>
      <c r="EB62" s="59">
        <f ca="1">SUMIF(Assum!$316:$316,Revenue!EB$5,Assum!319:319)*(EB$8&gt;0)</f>
        <v>0</v>
      </c>
      <c r="EC62" s="59">
        <f ca="1">SUMIF(Assum!$316:$316,Revenue!EC$5,Assum!319:319)*(EC$8&gt;0)</f>
        <v>0</v>
      </c>
      <c r="ED62" s="59">
        <f ca="1">SUMIF(Assum!$316:$316,Revenue!ED$5,Assum!319:319)*(ED$8&gt;0)</f>
        <v>0</v>
      </c>
      <c r="EE62" s="59">
        <f ca="1">SUMIF(Assum!$316:$316,Revenue!EE$5,Assum!319:319)*(EE$8&gt;0)</f>
        <v>0</v>
      </c>
      <c r="EF62" s="59">
        <f ca="1">SUMIF(Assum!$316:$316,Revenue!EF$5,Assum!319:319)*(EF$8&gt;0)</f>
        <v>0</v>
      </c>
      <c r="EG62" s="59">
        <f ca="1">SUMIF(Assum!$316:$316,Revenue!EG$5,Assum!319:319)*(EG$8&gt;0)</f>
        <v>0</v>
      </c>
      <c r="EH62" s="59">
        <f ca="1">SUMIF(Assum!$316:$316,Revenue!EH$5,Assum!319:319)*(EH$8&gt;0)</f>
        <v>0</v>
      </c>
      <c r="EI62" s="59">
        <f ca="1">SUMIF(Assum!$316:$316,Revenue!EI$5,Assum!319:319)*(EI$8&gt;0)</f>
        <v>0</v>
      </c>
      <c r="EJ62" s="59">
        <f ca="1">SUMIF(Assum!$316:$316,Revenue!EJ$5,Assum!319:319)*(EJ$8&gt;0)</f>
        <v>0</v>
      </c>
      <c r="EK62" s="59">
        <f ca="1">SUMIF(Assum!$316:$316,Revenue!EK$5,Assum!319:319)*(EK$8&gt;0)</f>
        <v>0</v>
      </c>
      <c r="EL62" s="59">
        <f ca="1">SUMIF(Assum!$316:$316,Revenue!EL$5,Assum!319:319)*(EL$8&gt;0)</f>
        <v>0</v>
      </c>
      <c r="EM62" s="59">
        <f ca="1">SUMIF(Assum!$316:$316,Revenue!EM$5,Assum!319:319)*(EM$8&gt;0)</f>
        <v>0</v>
      </c>
      <c r="EN62" s="59">
        <f ca="1">SUMIF(Assum!$316:$316,Revenue!EN$5,Assum!319:319)*(EN$8&gt;0)</f>
        <v>0</v>
      </c>
      <c r="EO62" s="59">
        <f ca="1">SUMIF(Assum!$316:$316,Revenue!EO$5,Assum!319:319)*(EO$8&gt;0)</f>
        <v>0</v>
      </c>
      <c r="EP62" s="59">
        <f ca="1">SUMIF(Assum!$316:$316,Revenue!EP$5,Assum!319:319)*(EP$8&gt;0)</f>
        <v>0</v>
      </c>
    </row>
    <row r="63" spans="1:175" s="43" customFormat="1" ht="15" customHeight="1">
      <c r="B63" s="864" t="s">
        <v>640</v>
      </c>
      <c r="C63" s="791"/>
      <c r="D63" s="745" t="s">
        <v>98</v>
      </c>
      <c r="E63" s="865">
        <f ca="1">SUM(G63:EP63)</f>
        <v>0</v>
      </c>
      <c r="F63" s="865"/>
      <c r="G63" s="866"/>
      <c r="H63" s="866"/>
      <c r="I63" s="866"/>
      <c r="J63" s="866"/>
      <c r="K63" s="199">
        <f t="shared" ref="K63:O63" ca="1" si="219">K61*1000*K62/단위</f>
        <v>0</v>
      </c>
      <c r="L63" s="199">
        <f t="shared" ca="1" si="219"/>
        <v>0</v>
      </c>
      <c r="M63" s="199">
        <f t="shared" ca="1" si="219"/>
        <v>0</v>
      </c>
      <c r="N63" s="199">
        <f t="shared" ca="1" si="219"/>
        <v>0</v>
      </c>
      <c r="O63" s="199">
        <f t="shared" ca="1" si="219"/>
        <v>0</v>
      </c>
      <c r="P63" s="199">
        <f t="shared" ref="P63:CA63" ca="1" si="220">P61*1000*P62/단위</f>
        <v>0</v>
      </c>
      <c r="Q63" s="199">
        <f t="shared" ca="1" si="220"/>
        <v>0</v>
      </c>
      <c r="R63" s="199">
        <f t="shared" ca="1" si="220"/>
        <v>0</v>
      </c>
      <c r="S63" s="199">
        <f t="shared" ca="1" si="220"/>
        <v>0</v>
      </c>
      <c r="T63" s="199">
        <f t="shared" ca="1" si="220"/>
        <v>0</v>
      </c>
      <c r="U63" s="199">
        <f t="shared" ca="1" si="220"/>
        <v>0</v>
      </c>
      <c r="V63" s="199">
        <f t="shared" ca="1" si="220"/>
        <v>0</v>
      </c>
      <c r="W63" s="199">
        <f t="shared" ca="1" si="220"/>
        <v>0</v>
      </c>
      <c r="X63" s="199">
        <f t="shared" ca="1" si="220"/>
        <v>0</v>
      </c>
      <c r="Y63" s="199">
        <f t="shared" ca="1" si="220"/>
        <v>0</v>
      </c>
      <c r="Z63" s="199">
        <f t="shared" ca="1" si="220"/>
        <v>0</v>
      </c>
      <c r="AA63" s="199">
        <f t="shared" ca="1" si="220"/>
        <v>0</v>
      </c>
      <c r="AB63" s="199">
        <f t="shared" ca="1" si="220"/>
        <v>0</v>
      </c>
      <c r="AC63" s="199">
        <f t="shared" ca="1" si="220"/>
        <v>0</v>
      </c>
      <c r="AD63" s="199">
        <f t="shared" ca="1" si="220"/>
        <v>0</v>
      </c>
      <c r="AE63" s="199">
        <f t="shared" ca="1" si="220"/>
        <v>0</v>
      </c>
      <c r="AF63" s="199">
        <f t="shared" ca="1" si="220"/>
        <v>0</v>
      </c>
      <c r="AG63" s="199">
        <f t="shared" ca="1" si="220"/>
        <v>0</v>
      </c>
      <c r="AH63" s="199">
        <f t="shared" ca="1" si="220"/>
        <v>0</v>
      </c>
      <c r="AI63" s="199">
        <f t="shared" ca="1" si="220"/>
        <v>0</v>
      </c>
      <c r="AJ63" s="199">
        <f t="shared" ca="1" si="220"/>
        <v>0</v>
      </c>
      <c r="AK63" s="199">
        <f t="shared" ca="1" si="220"/>
        <v>0</v>
      </c>
      <c r="AL63" s="199">
        <f t="shared" ca="1" si="220"/>
        <v>0</v>
      </c>
      <c r="AM63" s="199">
        <f t="shared" ca="1" si="220"/>
        <v>0</v>
      </c>
      <c r="AN63" s="199">
        <f t="shared" ca="1" si="220"/>
        <v>0</v>
      </c>
      <c r="AO63" s="199">
        <f t="shared" ca="1" si="220"/>
        <v>0</v>
      </c>
      <c r="AP63" s="199">
        <f t="shared" ca="1" si="220"/>
        <v>0</v>
      </c>
      <c r="AQ63" s="199">
        <f t="shared" ca="1" si="220"/>
        <v>0</v>
      </c>
      <c r="AR63" s="199">
        <f t="shared" ca="1" si="220"/>
        <v>0</v>
      </c>
      <c r="AS63" s="199">
        <f t="shared" ca="1" si="220"/>
        <v>0</v>
      </c>
      <c r="AT63" s="199">
        <f t="shared" ca="1" si="220"/>
        <v>0</v>
      </c>
      <c r="AU63" s="199">
        <f t="shared" ca="1" si="220"/>
        <v>0</v>
      </c>
      <c r="AV63" s="199">
        <f t="shared" ca="1" si="220"/>
        <v>0</v>
      </c>
      <c r="AW63" s="199">
        <f t="shared" ca="1" si="220"/>
        <v>0</v>
      </c>
      <c r="AX63" s="199">
        <f t="shared" ca="1" si="220"/>
        <v>0</v>
      </c>
      <c r="AY63" s="199">
        <f t="shared" ca="1" si="220"/>
        <v>0</v>
      </c>
      <c r="AZ63" s="199">
        <f t="shared" ca="1" si="220"/>
        <v>0</v>
      </c>
      <c r="BA63" s="199">
        <f t="shared" ca="1" si="220"/>
        <v>0</v>
      </c>
      <c r="BB63" s="199">
        <f t="shared" ca="1" si="220"/>
        <v>0</v>
      </c>
      <c r="BC63" s="199">
        <f t="shared" ca="1" si="220"/>
        <v>0</v>
      </c>
      <c r="BD63" s="199">
        <f t="shared" ca="1" si="220"/>
        <v>0</v>
      </c>
      <c r="BE63" s="199">
        <f t="shared" ca="1" si="220"/>
        <v>0</v>
      </c>
      <c r="BF63" s="199">
        <f t="shared" ca="1" si="220"/>
        <v>0</v>
      </c>
      <c r="BG63" s="199">
        <f t="shared" ca="1" si="220"/>
        <v>0</v>
      </c>
      <c r="BH63" s="199">
        <f t="shared" ca="1" si="220"/>
        <v>0</v>
      </c>
      <c r="BI63" s="199">
        <f t="shared" ca="1" si="220"/>
        <v>0</v>
      </c>
      <c r="BJ63" s="199">
        <f t="shared" ca="1" si="220"/>
        <v>0</v>
      </c>
      <c r="BK63" s="199">
        <f t="shared" ca="1" si="220"/>
        <v>0</v>
      </c>
      <c r="BL63" s="199">
        <f t="shared" ca="1" si="220"/>
        <v>0</v>
      </c>
      <c r="BM63" s="199">
        <f t="shared" ca="1" si="220"/>
        <v>0</v>
      </c>
      <c r="BN63" s="199">
        <f t="shared" ca="1" si="220"/>
        <v>0</v>
      </c>
      <c r="BO63" s="199">
        <f t="shared" ca="1" si="220"/>
        <v>0</v>
      </c>
      <c r="BP63" s="199">
        <f t="shared" ca="1" si="220"/>
        <v>0</v>
      </c>
      <c r="BQ63" s="199">
        <f t="shared" ca="1" si="220"/>
        <v>0</v>
      </c>
      <c r="BR63" s="199">
        <f t="shared" ca="1" si="220"/>
        <v>0</v>
      </c>
      <c r="BS63" s="199">
        <f t="shared" ca="1" si="220"/>
        <v>0</v>
      </c>
      <c r="BT63" s="199">
        <f t="shared" ca="1" si="220"/>
        <v>0</v>
      </c>
      <c r="BU63" s="199">
        <f t="shared" ca="1" si="220"/>
        <v>0</v>
      </c>
      <c r="BV63" s="199">
        <f t="shared" ca="1" si="220"/>
        <v>0</v>
      </c>
      <c r="BW63" s="199">
        <f t="shared" ca="1" si="220"/>
        <v>0</v>
      </c>
      <c r="BX63" s="199">
        <f t="shared" ca="1" si="220"/>
        <v>0</v>
      </c>
      <c r="BY63" s="199">
        <f t="shared" ca="1" si="220"/>
        <v>0</v>
      </c>
      <c r="BZ63" s="199">
        <f t="shared" ca="1" si="220"/>
        <v>0</v>
      </c>
      <c r="CA63" s="199">
        <f t="shared" ca="1" si="220"/>
        <v>0</v>
      </c>
      <c r="CB63" s="199">
        <f t="shared" ref="CB63:EM63" ca="1" si="221">CB61*1000*CB62/단위</f>
        <v>0</v>
      </c>
      <c r="CC63" s="199">
        <f t="shared" ca="1" si="221"/>
        <v>0</v>
      </c>
      <c r="CD63" s="199">
        <f t="shared" ca="1" si="221"/>
        <v>0</v>
      </c>
      <c r="CE63" s="199">
        <f t="shared" ca="1" si="221"/>
        <v>0</v>
      </c>
      <c r="CF63" s="199">
        <f t="shared" ca="1" si="221"/>
        <v>0</v>
      </c>
      <c r="CG63" s="199">
        <f t="shared" ca="1" si="221"/>
        <v>0</v>
      </c>
      <c r="CH63" s="199">
        <f t="shared" ca="1" si="221"/>
        <v>0</v>
      </c>
      <c r="CI63" s="199">
        <f t="shared" ca="1" si="221"/>
        <v>0</v>
      </c>
      <c r="CJ63" s="199">
        <f t="shared" ca="1" si="221"/>
        <v>0</v>
      </c>
      <c r="CK63" s="199">
        <f t="shared" ca="1" si="221"/>
        <v>0</v>
      </c>
      <c r="CL63" s="199">
        <f t="shared" ca="1" si="221"/>
        <v>0</v>
      </c>
      <c r="CM63" s="199">
        <f t="shared" ca="1" si="221"/>
        <v>0</v>
      </c>
      <c r="CN63" s="199">
        <f t="shared" ca="1" si="221"/>
        <v>0</v>
      </c>
      <c r="CO63" s="199">
        <f t="shared" ca="1" si="221"/>
        <v>0</v>
      </c>
      <c r="CP63" s="199">
        <f t="shared" ca="1" si="221"/>
        <v>0</v>
      </c>
      <c r="CQ63" s="199">
        <f t="shared" ca="1" si="221"/>
        <v>0</v>
      </c>
      <c r="CR63" s="199">
        <f t="shared" ca="1" si="221"/>
        <v>0</v>
      </c>
      <c r="CS63" s="199">
        <f t="shared" ca="1" si="221"/>
        <v>0</v>
      </c>
      <c r="CT63" s="199">
        <f t="shared" ca="1" si="221"/>
        <v>0</v>
      </c>
      <c r="CU63" s="199">
        <f t="shared" ca="1" si="221"/>
        <v>0</v>
      </c>
      <c r="CV63" s="199">
        <f t="shared" ca="1" si="221"/>
        <v>0</v>
      </c>
      <c r="CW63" s="199">
        <f t="shared" ca="1" si="221"/>
        <v>0</v>
      </c>
      <c r="CX63" s="199">
        <f t="shared" ca="1" si="221"/>
        <v>0</v>
      </c>
      <c r="CY63" s="199">
        <f t="shared" ca="1" si="221"/>
        <v>0</v>
      </c>
      <c r="CZ63" s="199">
        <f t="shared" ca="1" si="221"/>
        <v>0</v>
      </c>
      <c r="DA63" s="199">
        <f t="shared" ca="1" si="221"/>
        <v>0</v>
      </c>
      <c r="DB63" s="199">
        <f t="shared" ca="1" si="221"/>
        <v>0</v>
      </c>
      <c r="DC63" s="199">
        <f t="shared" ca="1" si="221"/>
        <v>0</v>
      </c>
      <c r="DD63" s="199">
        <f t="shared" ca="1" si="221"/>
        <v>0</v>
      </c>
      <c r="DE63" s="199">
        <f t="shared" ca="1" si="221"/>
        <v>0</v>
      </c>
      <c r="DF63" s="199">
        <f t="shared" ca="1" si="221"/>
        <v>0</v>
      </c>
      <c r="DG63" s="199">
        <f t="shared" ca="1" si="221"/>
        <v>0</v>
      </c>
      <c r="DH63" s="199">
        <f t="shared" ca="1" si="221"/>
        <v>0</v>
      </c>
      <c r="DI63" s="199">
        <f t="shared" ca="1" si="221"/>
        <v>0</v>
      </c>
      <c r="DJ63" s="199">
        <f t="shared" ca="1" si="221"/>
        <v>0</v>
      </c>
      <c r="DK63" s="199">
        <f t="shared" ca="1" si="221"/>
        <v>0</v>
      </c>
      <c r="DL63" s="199">
        <f t="shared" ca="1" si="221"/>
        <v>0</v>
      </c>
      <c r="DM63" s="199">
        <f t="shared" ca="1" si="221"/>
        <v>0</v>
      </c>
      <c r="DN63" s="199">
        <f t="shared" ca="1" si="221"/>
        <v>0</v>
      </c>
      <c r="DO63" s="199">
        <f t="shared" ca="1" si="221"/>
        <v>0</v>
      </c>
      <c r="DP63" s="199">
        <f t="shared" ca="1" si="221"/>
        <v>0</v>
      </c>
      <c r="DQ63" s="199">
        <f t="shared" ca="1" si="221"/>
        <v>0</v>
      </c>
      <c r="DR63" s="199">
        <f t="shared" ca="1" si="221"/>
        <v>0</v>
      </c>
      <c r="DS63" s="199">
        <f t="shared" ca="1" si="221"/>
        <v>0</v>
      </c>
      <c r="DT63" s="199">
        <f t="shared" ca="1" si="221"/>
        <v>0</v>
      </c>
      <c r="DU63" s="199">
        <f t="shared" ca="1" si="221"/>
        <v>0</v>
      </c>
      <c r="DV63" s="199">
        <f t="shared" ca="1" si="221"/>
        <v>0</v>
      </c>
      <c r="DW63" s="199">
        <f t="shared" ca="1" si="221"/>
        <v>0</v>
      </c>
      <c r="DX63" s="199">
        <f t="shared" ca="1" si="221"/>
        <v>0</v>
      </c>
      <c r="DY63" s="199">
        <f t="shared" ca="1" si="221"/>
        <v>0</v>
      </c>
      <c r="DZ63" s="199">
        <f t="shared" ca="1" si="221"/>
        <v>0</v>
      </c>
      <c r="EA63" s="199">
        <f t="shared" ca="1" si="221"/>
        <v>0</v>
      </c>
      <c r="EB63" s="199">
        <f t="shared" ca="1" si="221"/>
        <v>0</v>
      </c>
      <c r="EC63" s="199">
        <f t="shared" ca="1" si="221"/>
        <v>0</v>
      </c>
      <c r="ED63" s="199">
        <f t="shared" ca="1" si="221"/>
        <v>0</v>
      </c>
      <c r="EE63" s="199">
        <f t="shared" ca="1" si="221"/>
        <v>0</v>
      </c>
      <c r="EF63" s="199">
        <f t="shared" ca="1" si="221"/>
        <v>0</v>
      </c>
      <c r="EG63" s="199">
        <f t="shared" ca="1" si="221"/>
        <v>0</v>
      </c>
      <c r="EH63" s="199">
        <f t="shared" ca="1" si="221"/>
        <v>0</v>
      </c>
      <c r="EI63" s="199">
        <f t="shared" ca="1" si="221"/>
        <v>0</v>
      </c>
      <c r="EJ63" s="199">
        <f t="shared" ca="1" si="221"/>
        <v>0</v>
      </c>
      <c r="EK63" s="199">
        <f t="shared" ca="1" si="221"/>
        <v>0</v>
      </c>
      <c r="EL63" s="199">
        <f t="shared" ca="1" si="221"/>
        <v>0</v>
      </c>
      <c r="EM63" s="199">
        <f t="shared" ca="1" si="221"/>
        <v>0</v>
      </c>
      <c r="EN63" s="199">
        <f t="shared" ref="EN63:EP63" ca="1" si="222">EN61*1000*EN62/단위</f>
        <v>0</v>
      </c>
      <c r="EO63" s="199">
        <f t="shared" ca="1" si="222"/>
        <v>0</v>
      </c>
      <c r="EP63" s="199">
        <f t="shared" ca="1" si="222"/>
        <v>0</v>
      </c>
    </row>
    <row r="64" spans="1:175" ht="14.45" customHeight="1"/>
    <row r="65" spans="1:146" s="34" customFormat="1" ht="14.45" customHeight="1">
      <c r="B65" s="27" t="s">
        <v>573</v>
      </c>
      <c r="D65" s="8" t="s">
        <v>98</v>
      </c>
      <c r="E65" s="10">
        <f ca="1">SUM(G65:EP65)</f>
        <v>0</v>
      </c>
      <c r="F65" s="213"/>
      <c r="G65" s="55"/>
      <c r="H65" s="55"/>
      <c r="I65" s="55"/>
      <c r="J65" s="55"/>
      <c r="K65" s="55">
        <f ca="1">K58+K63</f>
        <v>0</v>
      </c>
      <c r="L65" s="55">
        <f t="shared" ref="L65:O65" ca="1" si="223">L58+L63</f>
        <v>0</v>
      </c>
      <c r="M65" s="55">
        <f t="shared" ca="1" si="223"/>
        <v>0</v>
      </c>
      <c r="N65" s="55">
        <f t="shared" ca="1" si="223"/>
        <v>0</v>
      </c>
      <c r="O65" s="55">
        <f t="shared" ca="1" si="223"/>
        <v>0</v>
      </c>
      <c r="P65" s="55">
        <f t="shared" ref="P65:CA65" ca="1" si="224">P58+P63</f>
        <v>0</v>
      </c>
      <c r="Q65" s="55">
        <f t="shared" ca="1" si="224"/>
        <v>0</v>
      </c>
      <c r="R65" s="55">
        <f t="shared" ca="1" si="224"/>
        <v>0</v>
      </c>
      <c r="S65" s="55">
        <f t="shared" ca="1" si="224"/>
        <v>0</v>
      </c>
      <c r="T65" s="55">
        <f t="shared" ca="1" si="224"/>
        <v>0</v>
      </c>
      <c r="U65" s="55">
        <f t="shared" ca="1" si="224"/>
        <v>0</v>
      </c>
      <c r="V65" s="55">
        <f t="shared" ca="1" si="224"/>
        <v>0</v>
      </c>
      <c r="W65" s="55">
        <f t="shared" ca="1" si="224"/>
        <v>0</v>
      </c>
      <c r="X65" s="55">
        <f t="shared" ca="1" si="224"/>
        <v>0</v>
      </c>
      <c r="Y65" s="55">
        <f t="shared" ca="1" si="224"/>
        <v>0</v>
      </c>
      <c r="Z65" s="55">
        <f t="shared" ca="1" si="224"/>
        <v>0</v>
      </c>
      <c r="AA65" s="55">
        <f t="shared" ca="1" si="224"/>
        <v>0</v>
      </c>
      <c r="AB65" s="55">
        <f t="shared" ca="1" si="224"/>
        <v>0</v>
      </c>
      <c r="AC65" s="55">
        <f t="shared" ca="1" si="224"/>
        <v>0</v>
      </c>
      <c r="AD65" s="55">
        <f t="shared" ca="1" si="224"/>
        <v>0</v>
      </c>
      <c r="AE65" s="55">
        <f t="shared" ca="1" si="224"/>
        <v>0</v>
      </c>
      <c r="AF65" s="55">
        <f t="shared" ca="1" si="224"/>
        <v>0</v>
      </c>
      <c r="AG65" s="55">
        <f t="shared" ca="1" si="224"/>
        <v>0</v>
      </c>
      <c r="AH65" s="55">
        <f t="shared" ca="1" si="224"/>
        <v>0</v>
      </c>
      <c r="AI65" s="55">
        <f t="shared" ca="1" si="224"/>
        <v>0</v>
      </c>
      <c r="AJ65" s="55">
        <f t="shared" ca="1" si="224"/>
        <v>0</v>
      </c>
      <c r="AK65" s="55">
        <f t="shared" ca="1" si="224"/>
        <v>0</v>
      </c>
      <c r="AL65" s="55">
        <f t="shared" ca="1" si="224"/>
        <v>0</v>
      </c>
      <c r="AM65" s="55">
        <f t="shared" ca="1" si="224"/>
        <v>0</v>
      </c>
      <c r="AN65" s="55">
        <f t="shared" ca="1" si="224"/>
        <v>0</v>
      </c>
      <c r="AO65" s="55">
        <f t="shared" ca="1" si="224"/>
        <v>0</v>
      </c>
      <c r="AP65" s="55">
        <f t="shared" ca="1" si="224"/>
        <v>0</v>
      </c>
      <c r="AQ65" s="55">
        <f t="shared" ca="1" si="224"/>
        <v>0</v>
      </c>
      <c r="AR65" s="55">
        <f t="shared" ca="1" si="224"/>
        <v>0</v>
      </c>
      <c r="AS65" s="55">
        <f t="shared" ca="1" si="224"/>
        <v>0</v>
      </c>
      <c r="AT65" s="55">
        <f t="shared" ca="1" si="224"/>
        <v>0</v>
      </c>
      <c r="AU65" s="55">
        <f t="shared" ca="1" si="224"/>
        <v>0</v>
      </c>
      <c r="AV65" s="55">
        <f t="shared" ca="1" si="224"/>
        <v>0</v>
      </c>
      <c r="AW65" s="55">
        <f t="shared" ca="1" si="224"/>
        <v>0</v>
      </c>
      <c r="AX65" s="55">
        <f t="shared" ca="1" si="224"/>
        <v>0</v>
      </c>
      <c r="AY65" s="55">
        <f t="shared" ca="1" si="224"/>
        <v>0</v>
      </c>
      <c r="AZ65" s="55">
        <f t="shared" ca="1" si="224"/>
        <v>0</v>
      </c>
      <c r="BA65" s="55">
        <f t="shared" ca="1" si="224"/>
        <v>0</v>
      </c>
      <c r="BB65" s="55">
        <f t="shared" ca="1" si="224"/>
        <v>0</v>
      </c>
      <c r="BC65" s="55">
        <f t="shared" ca="1" si="224"/>
        <v>0</v>
      </c>
      <c r="BD65" s="55">
        <f t="shared" ca="1" si="224"/>
        <v>0</v>
      </c>
      <c r="BE65" s="55">
        <f t="shared" ca="1" si="224"/>
        <v>0</v>
      </c>
      <c r="BF65" s="55">
        <f t="shared" ca="1" si="224"/>
        <v>0</v>
      </c>
      <c r="BG65" s="55">
        <f t="shared" ca="1" si="224"/>
        <v>0</v>
      </c>
      <c r="BH65" s="55">
        <f t="shared" ca="1" si="224"/>
        <v>0</v>
      </c>
      <c r="BI65" s="55">
        <f t="shared" ca="1" si="224"/>
        <v>0</v>
      </c>
      <c r="BJ65" s="55">
        <f t="shared" ca="1" si="224"/>
        <v>0</v>
      </c>
      <c r="BK65" s="55">
        <f t="shared" ca="1" si="224"/>
        <v>0</v>
      </c>
      <c r="BL65" s="55">
        <f t="shared" ca="1" si="224"/>
        <v>0</v>
      </c>
      <c r="BM65" s="55">
        <f t="shared" ca="1" si="224"/>
        <v>0</v>
      </c>
      <c r="BN65" s="55">
        <f t="shared" ca="1" si="224"/>
        <v>0</v>
      </c>
      <c r="BO65" s="55">
        <f t="shared" ca="1" si="224"/>
        <v>0</v>
      </c>
      <c r="BP65" s="55">
        <f t="shared" ca="1" si="224"/>
        <v>0</v>
      </c>
      <c r="BQ65" s="55">
        <f t="shared" ca="1" si="224"/>
        <v>0</v>
      </c>
      <c r="BR65" s="55">
        <f t="shared" ca="1" si="224"/>
        <v>0</v>
      </c>
      <c r="BS65" s="55">
        <f t="shared" ca="1" si="224"/>
        <v>0</v>
      </c>
      <c r="BT65" s="55">
        <f t="shared" ca="1" si="224"/>
        <v>0</v>
      </c>
      <c r="BU65" s="55">
        <f t="shared" ca="1" si="224"/>
        <v>0</v>
      </c>
      <c r="BV65" s="55">
        <f t="shared" ca="1" si="224"/>
        <v>0</v>
      </c>
      <c r="BW65" s="55">
        <f t="shared" ca="1" si="224"/>
        <v>0</v>
      </c>
      <c r="BX65" s="55">
        <f t="shared" ca="1" si="224"/>
        <v>0</v>
      </c>
      <c r="BY65" s="55">
        <f t="shared" ca="1" si="224"/>
        <v>0</v>
      </c>
      <c r="BZ65" s="55">
        <f t="shared" ca="1" si="224"/>
        <v>0</v>
      </c>
      <c r="CA65" s="55">
        <f t="shared" ca="1" si="224"/>
        <v>0</v>
      </c>
      <c r="CB65" s="55">
        <f t="shared" ref="CB65:EM65" ca="1" si="225">CB58+CB63</f>
        <v>0</v>
      </c>
      <c r="CC65" s="55">
        <f t="shared" ca="1" si="225"/>
        <v>0</v>
      </c>
      <c r="CD65" s="55">
        <f t="shared" ca="1" si="225"/>
        <v>0</v>
      </c>
      <c r="CE65" s="55">
        <f t="shared" ca="1" si="225"/>
        <v>0</v>
      </c>
      <c r="CF65" s="55">
        <f t="shared" ca="1" si="225"/>
        <v>0</v>
      </c>
      <c r="CG65" s="55">
        <f t="shared" ca="1" si="225"/>
        <v>0</v>
      </c>
      <c r="CH65" s="55">
        <f t="shared" ca="1" si="225"/>
        <v>0</v>
      </c>
      <c r="CI65" s="55">
        <f t="shared" ca="1" si="225"/>
        <v>0</v>
      </c>
      <c r="CJ65" s="55">
        <f t="shared" ca="1" si="225"/>
        <v>0</v>
      </c>
      <c r="CK65" s="55">
        <f t="shared" ca="1" si="225"/>
        <v>0</v>
      </c>
      <c r="CL65" s="55">
        <f t="shared" ca="1" si="225"/>
        <v>0</v>
      </c>
      <c r="CM65" s="55">
        <f t="shared" ca="1" si="225"/>
        <v>0</v>
      </c>
      <c r="CN65" s="55">
        <f t="shared" ca="1" si="225"/>
        <v>0</v>
      </c>
      <c r="CO65" s="55">
        <f t="shared" ca="1" si="225"/>
        <v>0</v>
      </c>
      <c r="CP65" s="55">
        <f t="shared" ca="1" si="225"/>
        <v>0</v>
      </c>
      <c r="CQ65" s="55">
        <f t="shared" ca="1" si="225"/>
        <v>0</v>
      </c>
      <c r="CR65" s="55">
        <f t="shared" ca="1" si="225"/>
        <v>0</v>
      </c>
      <c r="CS65" s="55">
        <f t="shared" ca="1" si="225"/>
        <v>0</v>
      </c>
      <c r="CT65" s="55">
        <f t="shared" ca="1" si="225"/>
        <v>0</v>
      </c>
      <c r="CU65" s="55">
        <f t="shared" ca="1" si="225"/>
        <v>0</v>
      </c>
      <c r="CV65" s="55">
        <f t="shared" ca="1" si="225"/>
        <v>0</v>
      </c>
      <c r="CW65" s="55">
        <f t="shared" ca="1" si="225"/>
        <v>0</v>
      </c>
      <c r="CX65" s="55">
        <f t="shared" ca="1" si="225"/>
        <v>0</v>
      </c>
      <c r="CY65" s="55">
        <f t="shared" ca="1" si="225"/>
        <v>0</v>
      </c>
      <c r="CZ65" s="55">
        <f t="shared" ca="1" si="225"/>
        <v>0</v>
      </c>
      <c r="DA65" s="55">
        <f t="shared" ca="1" si="225"/>
        <v>0</v>
      </c>
      <c r="DB65" s="55">
        <f t="shared" ca="1" si="225"/>
        <v>0</v>
      </c>
      <c r="DC65" s="55">
        <f t="shared" ca="1" si="225"/>
        <v>0</v>
      </c>
      <c r="DD65" s="55">
        <f t="shared" ca="1" si="225"/>
        <v>0</v>
      </c>
      <c r="DE65" s="55">
        <f t="shared" ca="1" si="225"/>
        <v>0</v>
      </c>
      <c r="DF65" s="55">
        <f t="shared" ca="1" si="225"/>
        <v>0</v>
      </c>
      <c r="DG65" s="55">
        <f t="shared" ca="1" si="225"/>
        <v>0</v>
      </c>
      <c r="DH65" s="55">
        <f t="shared" ca="1" si="225"/>
        <v>0</v>
      </c>
      <c r="DI65" s="55">
        <f t="shared" ca="1" si="225"/>
        <v>0</v>
      </c>
      <c r="DJ65" s="55">
        <f t="shared" ca="1" si="225"/>
        <v>0</v>
      </c>
      <c r="DK65" s="55">
        <f t="shared" ca="1" si="225"/>
        <v>0</v>
      </c>
      <c r="DL65" s="55">
        <f t="shared" ca="1" si="225"/>
        <v>0</v>
      </c>
      <c r="DM65" s="55">
        <f t="shared" ca="1" si="225"/>
        <v>0</v>
      </c>
      <c r="DN65" s="55">
        <f t="shared" ca="1" si="225"/>
        <v>0</v>
      </c>
      <c r="DO65" s="55">
        <f t="shared" ca="1" si="225"/>
        <v>0</v>
      </c>
      <c r="DP65" s="55">
        <f t="shared" ca="1" si="225"/>
        <v>0</v>
      </c>
      <c r="DQ65" s="55">
        <f t="shared" ca="1" si="225"/>
        <v>0</v>
      </c>
      <c r="DR65" s="55">
        <f t="shared" ca="1" si="225"/>
        <v>0</v>
      </c>
      <c r="DS65" s="55">
        <f t="shared" ca="1" si="225"/>
        <v>0</v>
      </c>
      <c r="DT65" s="55">
        <f t="shared" ca="1" si="225"/>
        <v>0</v>
      </c>
      <c r="DU65" s="55">
        <f t="shared" ca="1" si="225"/>
        <v>0</v>
      </c>
      <c r="DV65" s="55">
        <f t="shared" ca="1" si="225"/>
        <v>0</v>
      </c>
      <c r="DW65" s="55">
        <f t="shared" ca="1" si="225"/>
        <v>0</v>
      </c>
      <c r="DX65" s="55">
        <f t="shared" ca="1" si="225"/>
        <v>0</v>
      </c>
      <c r="DY65" s="55">
        <f t="shared" ca="1" si="225"/>
        <v>0</v>
      </c>
      <c r="DZ65" s="55">
        <f t="shared" ca="1" si="225"/>
        <v>0</v>
      </c>
      <c r="EA65" s="55">
        <f t="shared" ca="1" si="225"/>
        <v>0</v>
      </c>
      <c r="EB65" s="55">
        <f t="shared" ca="1" si="225"/>
        <v>0</v>
      </c>
      <c r="EC65" s="55">
        <f t="shared" ca="1" si="225"/>
        <v>0</v>
      </c>
      <c r="ED65" s="55">
        <f t="shared" ca="1" si="225"/>
        <v>0</v>
      </c>
      <c r="EE65" s="55">
        <f t="shared" ca="1" si="225"/>
        <v>0</v>
      </c>
      <c r="EF65" s="55">
        <f t="shared" ca="1" si="225"/>
        <v>0</v>
      </c>
      <c r="EG65" s="55">
        <f t="shared" ca="1" si="225"/>
        <v>0</v>
      </c>
      <c r="EH65" s="55">
        <f t="shared" ca="1" si="225"/>
        <v>0</v>
      </c>
      <c r="EI65" s="55">
        <f t="shared" ca="1" si="225"/>
        <v>0</v>
      </c>
      <c r="EJ65" s="55">
        <f t="shared" ca="1" si="225"/>
        <v>0</v>
      </c>
      <c r="EK65" s="55">
        <f t="shared" ca="1" si="225"/>
        <v>0</v>
      </c>
      <c r="EL65" s="55">
        <f t="shared" ca="1" si="225"/>
        <v>0</v>
      </c>
      <c r="EM65" s="55">
        <f t="shared" ca="1" si="225"/>
        <v>0</v>
      </c>
      <c r="EN65" s="55">
        <f t="shared" ref="EN65:EP65" ca="1" si="226">EN58+EN63</f>
        <v>0</v>
      </c>
      <c r="EO65" s="55">
        <f t="shared" ca="1" si="226"/>
        <v>0</v>
      </c>
      <c r="EP65" s="55">
        <f t="shared" ca="1" si="226"/>
        <v>0</v>
      </c>
    </row>
    <row r="66" spans="1:146" ht="14.45" customHeight="1"/>
    <row r="67" spans="1:146" ht="14.45" customHeight="1"/>
    <row r="68" spans="1:146" s="1" customFormat="1" ht="15" customHeight="1" outlineLevel="2">
      <c r="A68" s="169" t="s">
        <v>574</v>
      </c>
      <c r="B68" s="169"/>
      <c r="C68" s="57"/>
      <c r="D68" s="181"/>
      <c r="G68" s="5"/>
      <c r="H68" s="5"/>
      <c r="I68" s="5"/>
      <c r="J68" s="5"/>
      <c r="K68" s="5"/>
      <c r="L68" s="5"/>
      <c r="M68" s="5"/>
      <c r="N68" s="433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</row>
    <row r="69" spans="1:146" ht="15" customHeight="1">
      <c r="B69" s="150"/>
      <c r="C69" s="44"/>
    </row>
    <row r="70" spans="1:146" s="1" customFormat="1" ht="15" customHeight="1" outlineLevel="2">
      <c r="A70" s="178"/>
      <c r="B70" s="192" t="s">
        <v>731</v>
      </c>
      <c r="C70" s="57"/>
      <c r="D70" s="181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</row>
    <row r="71" spans="1:146" s="43" customFormat="1" ht="15" customHeight="1">
      <c r="B71" s="43" t="s">
        <v>344</v>
      </c>
      <c r="C71" s="1120">
        <f ca="1">C49</f>
        <v>0.60001200024000478</v>
      </c>
      <c r="D71" s="128" t="s">
        <v>99</v>
      </c>
      <c r="E71" s="138">
        <f t="shared" ref="E71" ca="1" si="227">SUM(G71:EP71)</f>
        <v>1572825.15</v>
      </c>
      <c r="F71" s="138"/>
      <c r="G71" s="42"/>
      <c r="H71" s="42"/>
      <c r="I71" s="42"/>
      <c r="J71" s="42"/>
      <c r="K71" s="59">
        <f ca="1">K49</f>
        <v>0</v>
      </c>
      <c r="L71" s="59">
        <f t="shared" ref="L71:O71" ca="1" si="228">L49</f>
        <v>0</v>
      </c>
      <c r="M71" s="59">
        <f t="shared" ca="1" si="228"/>
        <v>0</v>
      </c>
      <c r="N71" s="59">
        <f t="shared" ca="1" si="228"/>
        <v>0</v>
      </c>
      <c r="O71" s="59">
        <f t="shared" ca="1" si="228"/>
        <v>0</v>
      </c>
      <c r="P71" s="59">
        <f t="shared" ref="P71:CA71" ca="1" si="229">P49</f>
        <v>0</v>
      </c>
      <c r="Q71" s="59">
        <f t="shared" ca="1" si="229"/>
        <v>0</v>
      </c>
      <c r="R71" s="59">
        <f t="shared" ca="1" si="229"/>
        <v>19377.536099999998</v>
      </c>
      <c r="S71" s="59">
        <f t="shared" ca="1" si="229"/>
        <v>19790.3511</v>
      </c>
      <c r="T71" s="59">
        <f t="shared" ca="1" si="229"/>
        <v>25239.509099999999</v>
      </c>
      <c r="U71" s="59">
        <f t="shared" ca="1" si="229"/>
        <v>18155.6037</v>
      </c>
      <c r="V71" s="59">
        <f t="shared" ca="1" si="229"/>
        <v>19280.648419499998</v>
      </c>
      <c r="W71" s="59">
        <f t="shared" ca="1" si="229"/>
        <v>19691.399344499998</v>
      </c>
      <c r="X71" s="59">
        <f t="shared" ca="1" si="229"/>
        <v>25113.3115545</v>
      </c>
      <c r="Y71" s="59">
        <f t="shared" ca="1" si="229"/>
        <v>18064.825681500002</v>
      </c>
      <c r="Z71" s="59">
        <f t="shared" ca="1" si="229"/>
        <v>19183.760738999998</v>
      </c>
      <c r="AA71" s="59">
        <f t="shared" ca="1" si="229"/>
        <v>19592.447588999996</v>
      </c>
      <c r="AB71" s="59">
        <f t="shared" ca="1" si="229"/>
        <v>24987.114009000001</v>
      </c>
      <c r="AC71" s="59">
        <f t="shared" ca="1" si="229"/>
        <v>17974.047662999998</v>
      </c>
      <c r="AD71" s="59">
        <f t="shared" ca="1" si="229"/>
        <v>19086.873058499998</v>
      </c>
      <c r="AE71" s="59">
        <f t="shared" ca="1" si="229"/>
        <v>19493.495833499997</v>
      </c>
      <c r="AF71" s="59">
        <f t="shared" ca="1" si="229"/>
        <v>24860.916463500002</v>
      </c>
      <c r="AG71" s="59">
        <f t="shared" ca="1" si="229"/>
        <v>17883.2696445</v>
      </c>
      <c r="AH71" s="59">
        <f t="shared" ca="1" si="229"/>
        <v>18989.985378000001</v>
      </c>
      <c r="AI71" s="59">
        <f t="shared" ca="1" si="229"/>
        <v>19394.544077999999</v>
      </c>
      <c r="AJ71" s="59">
        <f t="shared" ca="1" si="229"/>
        <v>24734.718917999999</v>
      </c>
      <c r="AK71" s="59">
        <f t="shared" ca="1" si="229"/>
        <v>17792.491626000003</v>
      </c>
      <c r="AL71" s="59">
        <f t="shared" ca="1" si="229"/>
        <v>18893.097697500001</v>
      </c>
      <c r="AM71" s="59">
        <f t="shared" ca="1" si="229"/>
        <v>19295.592322500001</v>
      </c>
      <c r="AN71" s="59">
        <f t="shared" ca="1" si="229"/>
        <v>24608.521372500003</v>
      </c>
      <c r="AO71" s="59">
        <f t="shared" ca="1" si="229"/>
        <v>17701.713607500005</v>
      </c>
      <c r="AP71" s="59">
        <f t="shared" ca="1" si="229"/>
        <v>18796.210017000001</v>
      </c>
      <c r="AQ71" s="59">
        <f t="shared" ca="1" si="229"/>
        <v>19196.640566999999</v>
      </c>
      <c r="AR71" s="59">
        <f t="shared" ca="1" si="229"/>
        <v>24482.323827</v>
      </c>
      <c r="AS71" s="59">
        <f t="shared" ca="1" si="229"/>
        <v>17610.935589000001</v>
      </c>
      <c r="AT71" s="59">
        <f t="shared" ca="1" si="229"/>
        <v>18699.322336499998</v>
      </c>
      <c r="AU71" s="59">
        <f t="shared" ca="1" si="229"/>
        <v>19097.6888115</v>
      </c>
      <c r="AV71" s="59">
        <f t="shared" ca="1" si="229"/>
        <v>24356.126281500005</v>
      </c>
      <c r="AW71" s="59">
        <f t="shared" ca="1" si="229"/>
        <v>17520.157570500003</v>
      </c>
      <c r="AX71" s="59">
        <f t="shared" ca="1" si="229"/>
        <v>18602.434655999998</v>
      </c>
      <c r="AY71" s="59">
        <f t="shared" ca="1" si="229"/>
        <v>18998.737055999998</v>
      </c>
      <c r="AZ71" s="59">
        <f t="shared" ca="1" si="229"/>
        <v>24229.928736000002</v>
      </c>
      <c r="BA71" s="59">
        <f t="shared" ca="1" si="229"/>
        <v>17429.379551999999</v>
      </c>
      <c r="BB71" s="59">
        <f t="shared" ca="1" si="229"/>
        <v>18505.546975499998</v>
      </c>
      <c r="BC71" s="59">
        <f t="shared" ca="1" si="229"/>
        <v>18899.7853005</v>
      </c>
      <c r="BD71" s="59">
        <f t="shared" ca="1" si="229"/>
        <v>24103.731190500002</v>
      </c>
      <c r="BE71" s="59">
        <f t="shared" ca="1" si="229"/>
        <v>17338.601533500001</v>
      </c>
      <c r="BF71" s="59">
        <f t="shared" ca="1" si="229"/>
        <v>18408.659294999998</v>
      </c>
      <c r="BG71" s="59">
        <f t="shared" ca="1" si="229"/>
        <v>18800.833544999998</v>
      </c>
      <c r="BH71" s="59">
        <f t="shared" ca="1" si="229"/>
        <v>23977.533645</v>
      </c>
      <c r="BI71" s="59">
        <f t="shared" ca="1" si="229"/>
        <v>17247.823515</v>
      </c>
      <c r="BJ71" s="59">
        <f t="shared" ca="1" si="229"/>
        <v>18311.771614499998</v>
      </c>
      <c r="BK71" s="59">
        <f t="shared" ca="1" si="229"/>
        <v>18701.881789499996</v>
      </c>
      <c r="BL71" s="59">
        <f t="shared" ca="1" si="229"/>
        <v>23851.3360995</v>
      </c>
      <c r="BM71" s="59">
        <f t="shared" ca="1" si="229"/>
        <v>17157.045496499999</v>
      </c>
      <c r="BN71" s="59">
        <f t="shared" ca="1" si="229"/>
        <v>18214.883934000001</v>
      </c>
      <c r="BO71" s="59">
        <f t="shared" ca="1" si="229"/>
        <v>18602.930034000001</v>
      </c>
      <c r="BP71" s="59">
        <f t="shared" ca="1" si="229"/>
        <v>23725.138554000001</v>
      </c>
      <c r="BQ71" s="59">
        <f t="shared" ca="1" si="229"/>
        <v>17066.267478000002</v>
      </c>
      <c r="BR71" s="59">
        <f t="shared" ca="1" si="229"/>
        <v>18117.996253500001</v>
      </c>
      <c r="BS71" s="59">
        <f t="shared" ca="1" si="229"/>
        <v>18503.978278500002</v>
      </c>
      <c r="BT71" s="59">
        <f t="shared" ca="1" si="229"/>
        <v>23598.941008500005</v>
      </c>
      <c r="BU71" s="59">
        <f t="shared" ca="1" si="229"/>
        <v>16975.489459500001</v>
      </c>
      <c r="BV71" s="59">
        <f t="shared" ca="1" si="229"/>
        <v>18021.108572999998</v>
      </c>
      <c r="BW71" s="59">
        <f t="shared" ca="1" si="229"/>
        <v>18405.026523</v>
      </c>
      <c r="BX71" s="59">
        <f t="shared" ca="1" si="229"/>
        <v>23472.743463000003</v>
      </c>
      <c r="BY71" s="59">
        <f t="shared" ca="1" si="229"/>
        <v>16884.711440999999</v>
      </c>
      <c r="BZ71" s="59">
        <f t="shared" ca="1" si="229"/>
        <v>17924.220892499998</v>
      </c>
      <c r="CA71" s="59">
        <f t="shared" ca="1" si="229"/>
        <v>18306.074767499998</v>
      </c>
      <c r="CB71" s="59">
        <f t="shared" ref="CB71:EM71" ca="1" si="230">CB49</f>
        <v>23346.545917500003</v>
      </c>
      <c r="CC71" s="59">
        <f t="shared" ca="1" si="230"/>
        <v>16793.933422499998</v>
      </c>
      <c r="CD71" s="59">
        <f t="shared" ca="1" si="230"/>
        <v>17827.333212000001</v>
      </c>
      <c r="CE71" s="59">
        <f t="shared" ca="1" si="230"/>
        <v>18207.123012</v>
      </c>
      <c r="CF71" s="59">
        <f t="shared" ca="1" si="230"/>
        <v>23220.348372</v>
      </c>
      <c r="CG71" s="59">
        <f t="shared" ca="1" si="230"/>
        <v>16703.155404000001</v>
      </c>
      <c r="CH71" s="59">
        <f t="shared" ca="1" si="230"/>
        <v>17730.445531499998</v>
      </c>
      <c r="CI71" s="59">
        <f t="shared" ca="1" si="230"/>
        <v>18108.171256499998</v>
      </c>
      <c r="CJ71" s="59">
        <f t="shared" ca="1" si="230"/>
        <v>23094.150826500001</v>
      </c>
      <c r="CK71" s="59">
        <f t="shared" ca="1" si="230"/>
        <v>16612.377385499996</v>
      </c>
      <c r="CL71" s="59">
        <f t="shared" ca="1" si="230"/>
        <v>17633.557851000001</v>
      </c>
      <c r="CM71" s="59">
        <f t="shared" ca="1" si="230"/>
        <v>18009.219501</v>
      </c>
      <c r="CN71" s="59">
        <f t="shared" ca="1" si="230"/>
        <v>22967.953281000002</v>
      </c>
      <c r="CO71" s="59">
        <f t="shared" ca="1" si="230"/>
        <v>16521.599366999999</v>
      </c>
      <c r="CP71" s="59">
        <f t="shared" ca="1" si="230"/>
        <v>17536.670170500001</v>
      </c>
      <c r="CQ71" s="59">
        <f t="shared" ca="1" si="230"/>
        <v>17910.267745500001</v>
      </c>
      <c r="CR71" s="59">
        <f t="shared" ca="1" si="230"/>
        <v>22841.755735500003</v>
      </c>
      <c r="CS71" s="59">
        <f t="shared" ca="1" si="230"/>
        <v>16430.821348500001</v>
      </c>
      <c r="CT71" s="59">
        <f t="shared" ca="1" si="230"/>
        <v>0</v>
      </c>
      <c r="CU71" s="59">
        <f t="shared" ca="1" si="230"/>
        <v>0</v>
      </c>
      <c r="CV71" s="59">
        <f t="shared" ca="1" si="230"/>
        <v>0</v>
      </c>
      <c r="CW71" s="59">
        <f t="shared" ca="1" si="230"/>
        <v>0</v>
      </c>
      <c r="CX71" s="59">
        <f t="shared" ca="1" si="230"/>
        <v>0</v>
      </c>
      <c r="CY71" s="59">
        <f t="shared" ca="1" si="230"/>
        <v>0</v>
      </c>
      <c r="CZ71" s="59">
        <f t="shared" ca="1" si="230"/>
        <v>0</v>
      </c>
      <c r="DA71" s="59">
        <f t="shared" ca="1" si="230"/>
        <v>0</v>
      </c>
      <c r="DB71" s="59">
        <f t="shared" ca="1" si="230"/>
        <v>0</v>
      </c>
      <c r="DC71" s="59">
        <f t="shared" ca="1" si="230"/>
        <v>0</v>
      </c>
      <c r="DD71" s="59">
        <f t="shared" ca="1" si="230"/>
        <v>0</v>
      </c>
      <c r="DE71" s="59">
        <f t="shared" ca="1" si="230"/>
        <v>0</v>
      </c>
      <c r="DF71" s="59">
        <f t="shared" ca="1" si="230"/>
        <v>0</v>
      </c>
      <c r="DG71" s="59">
        <f t="shared" ca="1" si="230"/>
        <v>0</v>
      </c>
      <c r="DH71" s="59">
        <f t="shared" ca="1" si="230"/>
        <v>0</v>
      </c>
      <c r="DI71" s="59">
        <f t="shared" ca="1" si="230"/>
        <v>0</v>
      </c>
      <c r="DJ71" s="59">
        <f t="shared" ca="1" si="230"/>
        <v>0</v>
      </c>
      <c r="DK71" s="59">
        <f t="shared" ca="1" si="230"/>
        <v>0</v>
      </c>
      <c r="DL71" s="59">
        <f t="shared" ca="1" si="230"/>
        <v>0</v>
      </c>
      <c r="DM71" s="59">
        <f t="shared" ca="1" si="230"/>
        <v>0</v>
      </c>
      <c r="DN71" s="59">
        <f t="shared" ca="1" si="230"/>
        <v>0</v>
      </c>
      <c r="DO71" s="59">
        <f t="shared" ca="1" si="230"/>
        <v>0</v>
      </c>
      <c r="DP71" s="59">
        <f t="shared" ca="1" si="230"/>
        <v>0</v>
      </c>
      <c r="DQ71" s="59">
        <f t="shared" ca="1" si="230"/>
        <v>0</v>
      </c>
      <c r="DR71" s="59">
        <f t="shared" ca="1" si="230"/>
        <v>0</v>
      </c>
      <c r="DS71" s="59">
        <f t="shared" ca="1" si="230"/>
        <v>0</v>
      </c>
      <c r="DT71" s="59">
        <f t="shared" ca="1" si="230"/>
        <v>0</v>
      </c>
      <c r="DU71" s="59">
        <f t="shared" ca="1" si="230"/>
        <v>0</v>
      </c>
      <c r="DV71" s="59">
        <f t="shared" ca="1" si="230"/>
        <v>0</v>
      </c>
      <c r="DW71" s="59">
        <f t="shared" ca="1" si="230"/>
        <v>0</v>
      </c>
      <c r="DX71" s="59">
        <f t="shared" ca="1" si="230"/>
        <v>0</v>
      </c>
      <c r="DY71" s="59">
        <f t="shared" ca="1" si="230"/>
        <v>0</v>
      </c>
      <c r="DZ71" s="59">
        <f t="shared" ca="1" si="230"/>
        <v>0</v>
      </c>
      <c r="EA71" s="59">
        <f t="shared" ca="1" si="230"/>
        <v>0</v>
      </c>
      <c r="EB71" s="59">
        <f t="shared" ca="1" si="230"/>
        <v>0</v>
      </c>
      <c r="EC71" s="59">
        <f t="shared" ca="1" si="230"/>
        <v>0</v>
      </c>
      <c r="ED71" s="59">
        <f t="shared" ca="1" si="230"/>
        <v>0</v>
      </c>
      <c r="EE71" s="59">
        <f t="shared" ca="1" si="230"/>
        <v>0</v>
      </c>
      <c r="EF71" s="59">
        <f t="shared" ca="1" si="230"/>
        <v>0</v>
      </c>
      <c r="EG71" s="59">
        <f t="shared" ca="1" si="230"/>
        <v>0</v>
      </c>
      <c r="EH71" s="59">
        <f t="shared" ca="1" si="230"/>
        <v>0</v>
      </c>
      <c r="EI71" s="59">
        <f t="shared" ca="1" si="230"/>
        <v>0</v>
      </c>
      <c r="EJ71" s="59">
        <f t="shared" ca="1" si="230"/>
        <v>0</v>
      </c>
      <c r="EK71" s="59">
        <f t="shared" ca="1" si="230"/>
        <v>0</v>
      </c>
      <c r="EL71" s="59">
        <f t="shared" ca="1" si="230"/>
        <v>0</v>
      </c>
      <c r="EM71" s="59">
        <f t="shared" ca="1" si="230"/>
        <v>0</v>
      </c>
      <c r="EN71" s="59">
        <f t="shared" ref="EN71:EP71" ca="1" si="231">EN49</f>
        <v>0</v>
      </c>
      <c r="EO71" s="59">
        <f t="shared" ca="1" si="231"/>
        <v>0</v>
      </c>
      <c r="EP71" s="59">
        <f t="shared" ca="1" si="231"/>
        <v>0</v>
      </c>
    </row>
    <row r="72" spans="1:146" s="43" customFormat="1" ht="15" customHeight="1">
      <c r="B72" s="38" t="s">
        <v>728</v>
      </c>
      <c r="C72" s="975">
        <f ca="1">Assum!F332</f>
        <v>160</v>
      </c>
      <c r="D72" s="128" t="s">
        <v>277</v>
      </c>
      <c r="E72" s="138"/>
      <c r="F72" s="138"/>
      <c r="G72" s="42"/>
      <c r="H72" s="42"/>
      <c r="I72" s="42"/>
      <c r="J72" s="42"/>
      <c r="K72" s="59">
        <f ca="1">$C72*(K$8&gt;0)</f>
        <v>0</v>
      </c>
      <c r="L72" s="59">
        <f t="shared" ref="L72:BW72" ca="1" si="232">$C72*(L$8&gt;0)</f>
        <v>0</v>
      </c>
      <c r="M72" s="59">
        <f t="shared" ca="1" si="232"/>
        <v>0</v>
      </c>
      <c r="N72" s="59">
        <f t="shared" ca="1" si="232"/>
        <v>0</v>
      </c>
      <c r="O72" s="59">
        <f t="shared" ca="1" si="232"/>
        <v>0</v>
      </c>
      <c r="P72" s="59">
        <f t="shared" ca="1" si="232"/>
        <v>0</v>
      </c>
      <c r="Q72" s="59">
        <f t="shared" ca="1" si="232"/>
        <v>0</v>
      </c>
      <c r="R72" s="59">
        <f t="shared" ca="1" si="232"/>
        <v>160</v>
      </c>
      <c r="S72" s="59">
        <f t="shared" ca="1" si="232"/>
        <v>160</v>
      </c>
      <c r="T72" s="59">
        <f t="shared" ca="1" si="232"/>
        <v>160</v>
      </c>
      <c r="U72" s="59">
        <f t="shared" ca="1" si="232"/>
        <v>160</v>
      </c>
      <c r="V72" s="59">
        <f t="shared" ca="1" si="232"/>
        <v>160</v>
      </c>
      <c r="W72" s="59">
        <f t="shared" ca="1" si="232"/>
        <v>160</v>
      </c>
      <c r="X72" s="59">
        <f t="shared" ca="1" si="232"/>
        <v>160</v>
      </c>
      <c r="Y72" s="59">
        <f t="shared" ca="1" si="232"/>
        <v>160</v>
      </c>
      <c r="Z72" s="59">
        <f t="shared" ca="1" si="232"/>
        <v>160</v>
      </c>
      <c r="AA72" s="59">
        <f t="shared" ca="1" si="232"/>
        <v>160</v>
      </c>
      <c r="AB72" s="59">
        <f t="shared" ca="1" si="232"/>
        <v>160</v>
      </c>
      <c r="AC72" s="59">
        <f t="shared" ca="1" si="232"/>
        <v>160</v>
      </c>
      <c r="AD72" s="59">
        <f t="shared" ca="1" si="232"/>
        <v>160</v>
      </c>
      <c r="AE72" s="59">
        <f t="shared" ca="1" si="232"/>
        <v>160</v>
      </c>
      <c r="AF72" s="59">
        <f t="shared" ca="1" si="232"/>
        <v>160</v>
      </c>
      <c r="AG72" s="59">
        <f t="shared" ca="1" si="232"/>
        <v>160</v>
      </c>
      <c r="AH72" s="59">
        <f t="shared" ca="1" si="232"/>
        <v>160</v>
      </c>
      <c r="AI72" s="59">
        <f t="shared" ca="1" si="232"/>
        <v>160</v>
      </c>
      <c r="AJ72" s="59">
        <f t="shared" ca="1" si="232"/>
        <v>160</v>
      </c>
      <c r="AK72" s="59">
        <f t="shared" ca="1" si="232"/>
        <v>160</v>
      </c>
      <c r="AL72" s="59">
        <f t="shared" ca="1" si="232"/>
        <v>160</v>
      </c>
      <c r="AM72" s="59">
        <f t="shared" ca="1" si="232"/>
        <v>160</v>
      </c>
      <c r="AN72" s="59">
        <f t="shared" ca="1" si="232"/>
        <v>160</v>
      </c>
      <c r="AO72" s="59">
        <f t="shared" ca="1" si="232"/>
        <v>160</v>
      </c>
      <c r="AP72" s="59">
        <f t="shared" ca="1" si="232"/>
        <v>160</v>
      </c>
      <c r="AQ72" s="59">
        <f t="shared" ca="1" si="232"/>
        <v>160</v>
      </c>
      <c r="AR72" s="59">
        <f t="shared" ca="1" si="232"/>
        <v>160</v>
      </c>
      <c r="AS72" s="59">
        <f t="shared" ca="1" si="232"/>
        <v>160</v>
      </c>
      <c r="AT72" s="59">
        <f t="shared" ca="1" si="232"/>
        <v>160</v>
      </c>
      <c r="AU72" s="59">
        <f t="shared" ca="1" si="232"/>
        <v>160</v>
      </c>
      <c r="AV72" s="59">
        <f t="shared" ca="1" si="232"/>
        <v>160</v>
      </c>
      <c r="AW72" s="59">
        <f t="shared" ca="1" si="232"/>
        <v>160</v>
      </c>
      <c r="AX72" s="59">
        <f t="shared" ca="1" si="232"/>
        <v>160</v>
      </c>
      <c r="AY72" s="59">
        <f t="shared" ca="1" si="232"/>
        <v>160</v>
      </c>
      <c r="AZ72" s="59">
        <f t="shared" ca="1" si="232"/>
        <v>160</v>
      </c>
      <c r="BA72" s="59">
        <f t="shared" ca="1" si="232"/>
        <v>160</v>
      </c>
      <c r="BB72" s="59">
        <f t="shared" ca="1" si="232"/>
        <v>160</v>
      </c>
      <c r="BC72" s="59">
        <f t="shared" ca="1" si="232"/>
        <v>160</v>
      </c>
      <c r="BD72" s="59">
        <f t="shared" ca="1" si="232"/>
        <v>160</v>
      </c>
      <c r="BE72" s="59">
        <f t="shared" ca="1" si="232"/>
        <v>160</v>
      </c>
      <c r="BF72" s="59">
        <f t="shared" ca="1" si="232"/>
        <v>160</v>
      </c>
      <c r="BG72" s="59">
        <f t="shared" ca="1" si="232"/>
        <v>160</v>
      </c>
      <c r="BH72" s="59">
        <f t="shared" ca="1" si="232"/>
        <v>160</v>
      </c>
      <c r="BI72" s="59">
        <f t="shared" ca="1" si="232"/>
        <v>160</v>
      </c>
      <c r="BJ72" s="59">
        <f t="shared" ca="1" si="232"/>
        <v>160</v>
      </c>
      <c r="BK72" s="59">
        <f t="shared" ca="1" si="232"/>
        <v>160</v>
      </c>
      <c r="BL72" s="59">
        <f t="shared" ca="1" si="232"/>
        <v>160</v>
      </c>
      <c r="BM72" s="59">
        <f t="shared" ca="1" si="232"/>
        <v>160</v>
      </c>
      <c r="BN72" s="59">
        <f t="shared" ca="1" si="232"/>
        <v>160</v>
      </c>
      <c r="BO72" s="59">
        <f t="shared" ca="1" si="232"/>
        <v>160</v>
      </c>
      <c r="BP72" s="59">
        <f t="shared" ca="1" si="232"/>
        <v>160</v>
      </c>
      <c r="BQ72" s="59">
        <f t="shared" ca="1" si="232"/>
        <v>160</v>
      </c>
      <c r="BR72" s="59">
        <f t="shared" ca="1" si="232"/>
        <v>160</v>
      </c>
      <c r="BS72" s="59">
        <f t="shared" ca="1" si="232"/>
        <v>160</v>
      </c>
      <c r="BT72" s="59">
        <f t="shared" ca="1" si="232"/>
        <v>160</v>
      </c>
      <c r="BU72" s="59">
        <f t="shared" ca="1" si="232"/>
        <v>160</v>
      </c>
      <c r="BV72" s="59">
        <f t="shared" ca="1" si="232"/>
        <v>160</v>
      </c>
      <c r="BW72" s="59">
        <f t="shared" ca="1" si="232"/>
        <v>160</v>
      </c>
      <c r="BX72" s="59">
        <f t="shared" ref="BX72:EI72" ca="1" si="233">$C72*(BX$8&gt;0)</f>
        <v>160</v>
      </c>
      <c r="BY72" s="59">
        <f t="shared" ca="1" si="233"/>
        <v>160</v>
      </c>
      <c r="BZ72" s="59">
        <f t="shared" ca="1" si="233"/>
        <v>160</v>
      </c>
      <c r="CA72" s="59">
        <f t="shared" ca="1" si="233"/>
        <v>160</v>
      </c>
      <c r="CB72" s="59">
        <f t="shared" ca="1" si="233"/>
        <v>160</v>
      </c>
      <c r="CC72" s="59">
        <f t="shared" ca="1" si="233"/>
        <v>160</v>
      </c>
      <c r="CD72" s="59">
        <f t="shared" ca="1" si="233"/>
        <v>160</v>
      </c>
      <c r="CE72" s="59">
        <f t="shared" ca="1" si="233"/>
        <v>160</v>
      </c>
      <c r="CF72" s="59">
        <f t="shared" ca="1" si="233"/>
        <v>160</v>
      </c>
      <c r="CG72" s="59">
        <f t="shared" ca="1" si="233"/>
        <v>160</v>
      </c>
      <c r="CH72" s="59">
        <f t="shared" ca="1" si="233"/>
        <v>160</v>
      </c>
      <c r="CI72" s="59">
        <f t="shared" ca="1" si="233"/>
        <v>160</v>
      </c>
      <c r="CJ72" s="59">
        <f t="shared" ca="1" si="233"/>
        <v>160</v>
      </c>
      <c r="CK72" s="59">
        <f t="shared" ca="1" si="233"/>
        <v>160</v>
      </c>
      <c r="CL72" s="59">
        <f t="shared" ca="1" si="233"/>
        <v>160</v>
      </c>
      <c r="CM72" s="59">
        <f t="shared" ca="1" si="233"/>
        <v>160</v>
      </c>
      <c r="CN72" s="59">
        <f t="shared" ca="1" si="233"/>
        <v>160</v>
      </c>
      <c r="CO72" s="59">
        <f t="shared" ca="1" si="233"/>
        <v>160</v>
      </c>
      <c r="CP72" s="59">
        <f t="shared" ca="1" si="233"/>
        <v>160</v>
      </c>
      <c r="CQ72" s="59">
        <f t="shared" ca="1" si="233"/>
        <v>160</v>
      </c>
      <c r="CR72" s="59">
        <f t="shared" ca="1" si="233"/>
        <v>160</v>
      </c>
      <c r="CS72" s="59">
        <f t="shared" ca="1" si="233"/>
        <v>160</v>
      </c>
      <c r="CT72" s="59">
        <f t="shared" ca="1" si="233"/>
        <v>0</v>
      </c>
      <c r="CU72" s="59">
        <f t="shared" ca="1" si="233"/>
        <v>0</v>
      </c>
      <c r="CV72" s="59">
        <f t="shared" ca="1" si="233"/>
        <v>0</v>
      </c>
      <c r="CW72" s="59">
        <f t="shared" ca="1" si="233"/>
        <v>0</v>
      </c>
      <c r="CX72" s="59">
        <f t="shared" ca="1" si="233"/>
        <v>0</v>
      </c>
      <c r="CY72" s="59">
        <f t="shared" ca="1" si="233"/>
        <v>0</v>
      </c>
      <c r="CZ72" s="59">
        <f t="shared" ca="1" si="233"/>
        <v>0</v>
      </c>
      <c r="DA72" s="59">
        <f t="shared" ca="1" si="233"/>
        <v>0</v>
      </c>
      <c r="DB72" s="59">
        <f t="shared" ca="1" si="233"/>
        <v>0</v>
      </c>
      <c r="DC72" s="59">
        <f t="shared" ca="1" si="233"/>
        <v>0</v>
      </c>
      <c r="DD72" s="59">
        <f t="shared" ca="1" si="233"/>
        <v>0</v>
      </c>
      <c r="DE72" s="59">
        <f t="shared" ca="1" si="233"/>
        <v>0</v>
      </c>
      <c r="DF72" s="59">
        <f t="shared" ca="1" si="233"/>
        <v>0</v>
      </c>
      <c r="DG72" s="59">
        <f t="shared" ca="1" si="233"/>
        <v>0</v>
      </c>
      <c r="DH72" s="59">
        <f t="shared" ca="1" si="233"/>
        <v>0</v>
      </c>
      <c r="DI72" s="59">
        <f t="shared" ca="1" si="233"/>
        <v>0</v>
      </c>
      <c r="DJ72" s="59">
        <f t="shared" ca="1" si="233"/>
        <v>0</v>
      </c>
      <c r="DK72" s="59">
        <f t="shared" ca="1" si="233"/>
        <v>0</v>
      </c>
      <c r="DL72" s="59">
        <f t="shared" ca="1" si="233"/>
        <v>0</v>
      </c>
      <c r="DM72" s="59">
        <f t="shared" ca="1" si="233"/>
        <v>0</v>
      </c>
      <c r="DN72" s="59">
        <f t="shared" ca="1" si="233"/>
        <v>0</v>
      </c>
      <c r="DO72" s="59">
        <f t="shared" ca="1" si="233"/>
        <v>0</v>
      </c>
      <c r="DP72" s="59">
        <f t="shared" ca="1" si="233"/>
        <v>0</v>
      </c>
      <c r="DQ72" s="59">
        <f t="shared" ca="1" si="233"/>
        <v>0</v>
      </c>
      <c r="DR72" s="59">
        <f t="shared" ca="1" si="233"/>
        <v>0</v>
      </c>
      <c r="DS72" s="59">
        <f t="shared" ca="1" si="233"/>
        <v>0</v>
      </c>
      <c r="DT72" s="59">
        <f t="shared" ca="1" si="233"/>
        <v>0</v>
      </c>
      <c r="DU72" s="59">
        <f t="shared" ca="1" si="233"/>
        <v>0</v>
      </c>
      <c r="DV72" s="59">
        <f t="shared" ca="1" si="233"/>
        <v>0</v>
      </c>
      <c r="DW72" s="59">
        <f t="shared" ca="1" si="233"/>
        <v>0</v>
      </c>
      <c r="DX72" s="59">
        <f t="shared" ca="1" si="233"/>
        <v>0</v>
      </c>
      <c r="DY72" s="59">
        <f t="shared" ca="1" si="233"/>
        <v>0</v>
      </c>
      <c r="DZ72" s="59">
        <f t="shared" ca="1" si="233"/>
        <v>0</v>
      </c>
      <c r="EA72" s="59">
        <f t="shared" ca="1" si="233"/>
        <v>0</v>
      </c>
      <c r="EB72" s="59">
        <f t="shared" ca="1" si="233"/>
        <v>0</v>
      </c>
      <c r="EC72" s="59">
        <f t="shared" ca="1" si="233"/>
        <v>0</v>
      </c>
      <c r="ED72" s="59">
        <f t="shared" ca="1" si="233"/>
        <v>0</v>
      </c>
      <c r="EE72" s="59">
        <f t="shared" ca="1" si="233"/>
        <v>0</v>
      </c>
      <c r="EF72" s="59">
        <f t="shared" ca="1" si="233"/>
        <v>0</v>
      </c>
      <c r="EG72" s="59">
        <f t="shared" ca="1" si="233"/>
        <v>0</v>
      </c>
      <c r="EH72" s="59">
        <f t="shared" ca="1" si="233"/>
        <v>0</v>
      </c>
      <c r="EI72" s="59">
        <f t="shared" ca="1" si="233"/>
        <v>0</v>
      </c>
      <c r="EJ72" s="59">
        <f t="shared" ref="EJ72:EP72" ca="1" si="234">$C72*(EJ$8&gt;0)</f>
        <v>0</v>
      </c>
      <c r="EK72" s="59">
        <f t="shared" ca="1" si="234"/>
        <v>0</v>
      </c>
      <c r="EL72" s="59">
        <f t="shared" ca="1" si="234"/>
        <v>0</v>
      </c>
      <c r="EM72" s="59">
        <f t="shared" ca="1" si="234"/>
        <v>0</v>
      </c>
      <c r="EN72" s="59">
        <f t="shared" ca="1" si="234"/>
        <v>0</v>
      </c>
      <c r="EO72" s="59">
        <f t="shared" ca="1" si="234"/>
        <v>0</v>
      </c>
      <c r="EP72" s="59">
        <f t="shared" ca="1" si="234"/>
        <v>0</v>
      </c>
    </row>
    <row r="73" spans="1:146" s="43" customFormat="1" ht="15" customHeight="1">
      <c r="B73" s="864" t="s">
        <v>729</v>
      </c>
      <c r="C73" s="864"/>
      <c r="D73" s="745" t="s">
        <v>98</v>
      </c>
      <c r="E73" s="865">
        <f ca="1">SUM(G73:EP73)</f>
        <v>251652.02399999989</v>
      </c>
      <c r="F73" s="865"/>
      <c r="G73" s="866"/>
      <c r="H73" s="866"/>
      <c r="I73" s="866"/>
      <c r="J73" s="866"/>
      <c r="K73" s="199">
        <f t="shared" ref="K73:O73" ca="1" si="235">(K71*1000)*K72/단위</f>
        <v>0</v>
      </c>
      <c r="L73" s="199">
        <f t="shared" ca="1" si="235"/>
        <v>0</v>
      </c>
      <c r="M73" s="199">
        <f t="shared" ca="1" si="235"/>
        <v>0</v>
      </c>
      <c r="N73" s="199">
        <f t="shared" ca="1" si="235"/>
        <v>0</v>
      </c>
      <c r="O73" s="199">
        <f t="shared" ca="1" si="235"/>
        <v>0</v>
      </c>
      <c r="P73" s="199">
        <f t="shared" ref="P73:CA73" ca="1" si="236">(P71*1000)*P72/단위</f>
        <v>0</v>
      </c>
      <c r="Q73" s="199">
        <f t="shared" ca="1" si="236"/>
        <v>0</v>
      </c>
      <c r="R73" s="199">
        <f t="shared" ca="1" si="236"/>
        <v>3100.4057759999996</v>
      </c>
      <c r="S73" s="199">
        <f t="shared" ca="1" si="236"/>
        <v>3166.4561760000001</v>
      </c>
      <c r="T73" s="199">
        <f t="shared" ca="1" si="236"/>
        <v>4038.3214559999997</v>
      </c>
      <c r="U73" s="199">
        <f t="shared" ca="1" si="236"/>
        <v>2904.8965920000001</v>
      </c>
      <c r="V73" s="199">
        <f t="shared" ca="1" si="236"/>
        <v>3084.9037471199995</v>
      </c>
      <c r="W73" s="199">
        <f t="shared" ca="1" si="236"/>
        <v>3150.6238951199998</v>
      </c>
      <c r="X73" s="199">
        <f t="shared" ca="1" si="236"/>
        <v>4018.1298487199997</v>
      </c>
      <c r="Y73" s="199">
        <f t="shared" ca="1" si="236"/>
        <v>2890.3721090400004</v>
      </c>
      <c r="Z73" s="199">
        <f t="shared" ca="1" si="236"/>
        <v>3069.4017182399994</v>
      </c>
      <c r="AA73" s="199">
        <f t="shared" ca="1" si="236"/>
        <v>3134.791614239999</v>
      </c>
      <c r="AB73" s="199">
        <f t="shared" ca="1" si="236"/>
        <v>3997.9382414400002</v>
      </c>
      <c r="AC73" s="199">
        <f t="shared" ca="1" si="236"/>
        <v>2875.8476260799998</v>
      </c>
      <c r="AD73" s="199">
        <f t="shared" ca="1" si="236"/>
        <v>3053.8996893599997</v>
      </c>
      <c r="AE73" s="199">
        <f t="shared" ca="1" si="236"/>
        <v>3118.9593333599996</v>
      </c>
      <c r="AF73" s="199">
        <f t="shared" ca="1" si="236"/>
        <v>3977.7466341599998</v>
      </c>
      <c r="AG73" s="199">
        <f t="shared" ca="1" si="236"/>
        <v>2861.3231431199997</v>
      </c>
      <c r="AH73" s="199">
        <f t="shared" ca="1" si="236"/>
        <v>3038.3976604800005</v>
      </c>
      <c r="AI73" s="199">
        <f t="shared" ca="1" si="236"/>
        <v>3103.1270524799997</v>
      </c>
      <c r="AJ73" s="199">
        <f t="shared" ca="1" si="236"/>
        <v>3957.5550268799998</v>
      </c>
      <c r="AK73" s="199">
        <f t="shared" ca="1" si="236"/>
        <v>2846.7986601600005</v>
      </c>
      <c r="AL73" s="199">
        <f t="shared" ca="1" si="236"/>
        <v>3022.8956316000003</v>
      </c>
      <c r="AM73" s="199">
        <f t="shared" ca="1" si="236"/>
        <v>3087.2947716000003</v>
      </c>
      <c r="AN73" s="199">
        <f t="shared" ca="1" si="236"/>
        <v>3937.3634196000003</v>
      </c>
      <c r="AO73" s="199">
        <f t="shared" ca="1" si="236"/>
        <v>2832.2741772000008</v>
      </c>
      <c r="AP73" s="199">
        <f t="shared" ca="1" si="236"/>
        <v>3007.3936027200002</v>
      </c>
      <c r="AQ73" s="199">
        <f t="shared" ca="1" si="236"/>
        <v>3071.46249072</v>
      </c>
      <c r="AR73" s="199">
        <f t="shared" ca="1" si="236"/>
        <v>3917.1718123199998</v>
      </c>
      <c r="AS73" s="199">
        <f t="shared" ca="1" si="236"/>
        <v>2817.7496942400003</v>
      </c>
      <c r="AT73" s="199">
        <f t="shared" ca="1" si="236"/>
        <v>2991.8915738399992</v>
      </c>
      <c r="AU73" s="199">
        <f t="shared" ca="1" si="236"/>
        <v>3055.6302098400001</v>
      </c>
      <c r="AV73" s="199">
        <f t="shared" ca="1" si="236"/>
        <v>3896.9802050400008</v>
      </c>
      <c r="AW73" s="199">
        <f t="shared" ca="1" si="236"/>
        <v>2803.2252112800006</v>
      </c>
      <c r="AX73" s="199">
        <f t="shared" ca="1" si="236"/>
        <v>2976.3895449599991</v>
      </c>
      <c r="AY73" s="199">
        <f t="shared" ca="1" si="236"/>
        <v>3039.7979289599994</v>
      </c>
      <c r="AZ73" s="199">
        <f t="shared" ca="1" si="236"/>
        <v>3876.7885977600004</v>
      </c>
      <c r="BA73" s="199">
        <f t="shared" ca="1" si="236"/>
        <v>2788.7007283199996</v>
      </c>
      <c r="BB73" s="199">
        <f t="shared" ca="1" si="236"/>
        <v>2960.8875160799998</v>
      </c>
      <c r="BC73" s="199">
        <f t="shared" ca="1" si="236"/>
        <v>3023.9656480799999</v>
      </c>
      <c r="BD73" s="199">
        <f t="shared" ca="1" si="236"/>
        <v>3856.5969904800004</v>
      </c>
      <c r="BE73" s="199">
        <f t="shared" ca="1" si="236"/>
        <v>2774.1762453599999</v>
      </c>
      <c r="BF73" s="199">
        <f t="shared" ca="1" si="236"/>
        <v>2945.3854871999997</v>
      </c>
      <c r="BG73" s="199">
        <f t="shared" ca="1" si="236"/>
        <v>3008.1333671999996</v>
      </c>
      <c r="BH73" s="199">
        <f t="shared" ca="1" si="236"/>
        <v>3836.4053832</v>
      </c>
      <c r="BI73" s="199">
        <f t="shared" ca="1" si="236"/>
        <v>2759.6517624000003</v>
      </c>
      <c r="BJ73" s="199">
        <f t="shared" ca="1" si="236"/>
        <v>2929.8834583199996</v>
      </c>
      <c r="BK73" s="199">
        <f t="shared" ca="1" si="236"/>
        <v>2992.3010863199993</v>
      </c>
      <c r="BL73" s="199">
        <f t="shared" ca="1" si="236"/>
        <v>3816.21377592</v>
      </c>
      <c r="BM73" s="199">
        <f t="shared" ca="1" si="236"/>
        <v>2745.1272794400002</v>
      </c>
      <c r="BN73" s="199">
        <f t="shared" ca="1" si="236"/>
        <v>2914.3814294399999</v>
      </c>
      <c r="BO73" s="199">
        <f t="shared" ca="1" si="236"/>
        <v>2976.4688054400003</v>
      </c>
      <c r="BP73" s="199">
        <f t="shared" ca="1" si="236"/>
        <v>3796.0221686400005</v>
      </c>
      <c r="BQ73" s="199">
        <f t="shared" ca="1" si="236"/>
        <v>2730.6027964800001</v>
      </c>
      <c r="BR73" s="199">
        <f t="shared" ca="1" si="236"/>
        <v>2898.8794005599998</v>
      </c>
      <c r="BS73" s="199">
        <f t="shared" ca="1" si="236"/>
        <v>2960.6365245600005</v>
      </c>
      <c r="BT73" s="199">
        <f t="shared" ca="1" si="236"/>
        <v>3775.830561360001</v>
      </c>
      <c r="BU73" s="199">
        <f t="shared" ca="1" si="236"/>
        <v>2716.0783135199999</v>
      </c>
      <c r="BV73" s="199">
        <f t="shared" ca="1" si="236"/>
        <v>2883.3773716799997</v>
      </c>
      <c r="BW73" s="199">
        <f t="shared" ca="1" si="236"/>
        <v>2944.8042436800001</v>
      </c>
      <c r="BX73" s="199">
        <f t="shared" ca="1" si="236"/>
        <v>3755.6389540800005</v>
      </c>
      <c r="BY73" s="199">
        <f t="shared" ca="1" si="236"/>
        <v>2701.5538305599998</v>
      </c>
      <c r="BZ73" s="199">
        <f t="shared" ca="1" si="236"/>
        <v>2867.8753427999995</v>
      </c>
      <c r="CA73" s="199">
        <f t="shared" ca="1" si="236"/>
        <v>2928.9719627999998</v>
      </c>
      <c r="CB73" s="199">
        <f t="shared" ref="CB73:EM73" ca="1" si="237">(CB71*1000)*CB72/단위</f>
        <v>3735.4473468000006</v>
      </c>
      <c r="CC73" s="199">
        <f t="shared" ca="1" si="237"/>
        <v>2687.0293475999997</v>
      </c>
      <c r="CD73" s="199">
        <f t="shared" ca="1" si="237"/>
        <v>2852.3733139199999</v>
      </c>
      <c r="CE73" s="199">
        <f t="shared" ca="1" si="237"/>
        <v>2913.1396819199995</v>
      </c>
      <c r="CF73" s="199">
        <f t="shared" ca="1" si="237"/>
        <v>3715.2557395200006</v>
      </c>
      <c r="CG73" s="199">
        <f t="shared" ca="1" si="237"/>
        <v>2672.5048646400005</v>
      </c>
      <c r="CH73" s="199">
        <f t="shared" ca="1" si="237"/>
        <v>2836.8712850399993</v>
      </c>
      <c r="CI73" s="199">
        <f t="shared" ca="1" si="237"/>
        <v>2897.3074010400001</v>
      </c>
      <c r="CJ73" s="199">
        <f t="shared" ca="1" si="237"/>
        <v>3695.0641322400002</v>
      </c>
      <c r="CK73" s="199">
        <f t="shared" ca="1" si="237"/>
        <v>2657.9803816799995</v>
      </c>
      <c r="CL73" s="199">
        <f t="shared" ca="1" si="237"/>
        <v>2821.3692561599996</v>
      </c>
      <c r="CM73" s="199">
        <f t="shared" ca="1" si="237"/>
        <v>2881.4751201599997</v>
      </c>
      <c r="CN73" s="199">
        <f t="shared" ca="1" si="237"/>
        <v>3674.8725249600006</v>
      </c>
      <c r="CO73" s="199">
        <f t="shared" ca="1" si="237"/>
        <v>2643.4558987199998</v>
      </c>
      <c r="CP73" s="199">
        <f t="shared" ca="1" si="237"/>
        <v>2805.8672272800009</v>
      </c>
      <c r="CQ73" s="199">
        <f t="shared" ca="1" si="237"/>
        <v>2865.6428392800003</v>
      </c>
      <c r="CR73" s="199">
        <f t="shared" ca="1" si="237"/>
        <v>3654.6809176800007</v>
      </c>
      <c r="CS73" s="199">
        <f t="shared" ca="1" si="237"/>
        <v>2628.9314157600002</v>
      </c>
      <c r="CT73" s="199">
        <f t="shared" ca="1" si="237"/>
        <v>0</v>
      </c>
      <c r="CU73" s="199">
        <f t="shared" ca="1" si="237"/>
        <v>0</v>
      </c>
      <c r="CV73" s="199">
        <f t="shared" ca="1" si="237"/>
        <v>0</v>
      </c>
      <c r="CW73" s="199">
        <f t="shared" ca="1" si="237"/>
        <v>0</v>
      </c>
      <c r="CX73" s="199">
        <f t="shared" ca="1" si="237"/>
        <v>0</v>
      </c>
      <c r="CY73" s="199">
        <f t="shared" ca="1" si="237"/>
        <v>0</v>
      </c>
      <c r="CZ73" s="199">
        <f t="shared" ca="1" si="237"/>
        <v>0</v>
      </c>
      <c r="DA73" s="199">
        <f t="shared" ca="1" si="237"/>
        <v>0</v>
      </c>
      <c r="DB73" s="199">
        <f t="shared" ca="1" si="237"/>
        <v>0</v>
      </c>
      <c r="DC73" s="199">
        <f t="shared" ca="1" si="237"/>
        <v>0</v>
      </c>
      <c r="DD73" s="199">
        <f t="shared" ca="1" si="237"/>
        <v>0</v>
      </c>
      <c r="DE73" s="199">
        <f t="shared" ca="1" si="237"/>
        <v>0</v>
      </c>
      <c r="DF73" s="199">
        <f t="shared" ca="1" si="237"/>
        <v>0</v>
      </c>
      <c r="DG73" s="199">
        <f t="shared" ca="1" si="237"/>
        <v>0</v>
      </c>
      <c r="DH73" s="199">
        <f t="shared" ca="1" si="237"/>
        <v>0</v>
      </c>
      <c r="DI73" s="199">
        <f t="shared" ca="1" si="237"/>
        <v>0</v>
      </c>
      <c r="DJ73" s="199">
        <f t="shared" ca="1" si="237"/>
        <v>0</v>
      </c>
      <c r="DK73" s="199">
        <f t="shared" ca="1" si="237"/>
        <v>0</v>
      </c>
      <c r="DL73" s="199">
        <f t="shared" ca="1" si="237"/>
        <v>0</v>
      </c>
      <c r="DM73" s="199">
        <f t="shared" ca="1" si="237"/>
        <v>0</v>
      </c>
      <c r="DN73" s="199">
        <f t="shared" ca="1" si="237"/>
        <v>0</v>
      </c>
      <c r="DO73" s="199">
        <f t="shared" ca="1" si="237"/>
        <v>0</v>
      </c>
      <c r="DP73" s="199">
        <f t="shared" ca="1" si="237"/>
        <v>0</v>
      </c>
      <c r="DQ73" s="199">
        <f t="shared" ca="1" si="237"/>
        <v>0</v>
      </c>
      <c r="DR73" s="199">
        <f t="shared" ca="1" si="237"/>
        <v>0</v>
      </c>
      <c r="DS73" s="199">
        <f t="shared" ca="1" si="237"/>
        <v>0</v>
      </c>
      <c r="DT73" s="199">
        <f t="shared" ca="1" si="237"/>
        <v>0</v>
      </c>
      <c r="DU73" s="199">
        <f t="shared" ca="1" si="237"/>
        <v>0</v>
      </c>
      <c r="DV73" s="199">
        <f t="shared" ca="1" si="237"/>
        <v>0</v>
      </c>
      <c r="DW73" s="199">
        <f t="shared" ca="1" si="237"/>
        <v>0</v>
      </c>
      <c r="DX73" s="199">
        <f t="shared" ca="1" si="237"/>
        <v>0</v>
      </c>
      <c r="DY73" s="199">
        <f t="shared" ca="1" si="237"/>
        <v>0</v>
      </c>
      <c r="DZ73" s="199">
        <f t="shared" ca="1" si="237"/>
        <v>0</v>
      </c>
      <c r="EA73" s="199">
        <f t="shared" ca="1" si="237"/>
        <v>0</v>
      </c>
      <c r="EB73" s="199">
        <f t="shared" ca="1" si="237"/>
        <v>0</v>
      </c>
      <c r="EC73" s="199">
        <f t="shared" ca="1" si="237"/>
        <v>0</v>
      </c>
      <c r="ED73" s="199">
        <f t="shared" ca="1" si="237"/>
        <v>0</v>
      </c>
      <c r="EE73" s="199">
        <f t="shared" ca="1" si="237"/>
        <v>0</v>
      </c>
      <c r="EF73" s="199">
        <f t="shared" ca="1" si="237"/>
        <v>0</v>
      </c>
      <c r="EG73" s="199">
        <f t="shared" ca="1" si="237"/>
        <v>0</v>
      </c>
      <c r="EH73" s="199">
        <f t="shared" ca="1" si="237"/>
        <v>0</v>
      </c>
      <c r="EI73" s="199">
        <f t="shared" ca="1" si="237"/>
        <v>0</v>
      </c>
      <c r="EJ73" s="199">
        <f t="shared" ca="1" si="237"/>
        <v>0</v>
      </c>
      <c r="EK73" s="199">
        <f t="shared" ca="1" si="237"/>
        <v>0</v>
      </c>
      <c r="EL73" s="199">
        <f t="shared" ca="1" si="237"/>
        <v>0</v>
      </c>
      <c r="EM73" s="199">
        <f t="shared" ca="1" si="237"/>
        <v>0</v>
      </c>
      <c r="EN73" s="199">
        <f t="shared" ref="EN73:EP73" ca="1" si="238">(EN71*1000)*EN72/단위</f>
        <v>0</v>
      </c>
      <c r="EO73" s="199">
        <f t="shared" ca="1" si="238"/>
        <v>0</v>
      </c>
      <c r="EP73" s="199">
        <f t="shared" ca="1" si="238"/>
        <v>0</v>
      </c>
    </row>
    <row r="74" spans="1:146" ht="15" customHeight="1">
      <c r="B74" s="150"/>
      <c r="C74" s="44"/>
    </row>
    <row r="75" spans="1:146" s="1" customFormat="1" ht="15" customHeight="1" outlineLevel="2">
      <c r="A75" s="178"/>
      <c r="B75" s="192" t="s">
        <v>732</v>
      </c>
      <c r="C75" s="57"/>
      <c r="D75" s="181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</row>
    <row r="76" spans="1:146" s="43" customFormat="1" ht="15" customHeight="1">
      <c r="B76" s="43" t="s">
        <v>344</v>
      </c>
      <c r="C76" s="1120">
        <f ca="1">C50</f>
        <v>0.39998799975999522</v>
      </c>
      <c r="D76" s="128" t="s">
        <v>99</v>
      </c>
      <c r="E76" s="138">
        <f t="shared" ref="E76" ca="1" si="239">SUM(G76:EP76)</f>
        <v>1048497.6724949998</v>
      </c>
      <c r="F76" s="138"/>
      <c r="G76" s="42"/>
      <c r="H76" s="42"/>
      <c r="I76" s="42"/>
      <c r="J76" s="42"/>
      <c r="K76" s="59">
        <f ca="1">K50</f>
        <v>0</v>
      </c>
      <c r="L76" s="59">
        <f t="shared" ref="L76:O76" ca="1" si="240">L50</f>
        <v>0</v>
      </c>
      <c r="M76" s="59">
        <f t="shared" ca="1" si="240"/>
        <v>0</v>
      </c>
      <c r="N76" s="59">
        <f t="shared" ca="1" si="240"/>
        <v>0</v>
      </c>
      <c r="O76" s="59">
        <f t="shared" ca="1" si="240"/>
        <v>0</v>
      </c>
      <c r="P76" s="59">
        <f t="shared" ref="P76:CA76" ca="1" si="241">P50</f>
        <v>0</v>
      </c>
      <c r="Q76" s="59">
        <f t="shared" ca="1" si="241"/>
        <v>0</v>
      </c>
      <c r="R76" s="59">
        <f t="shared" ca="1" si="241"/>
        <v>12917.711482129998</v>
      </c>
      <c r="S76" s="59">
        <f t="shared" ca="1" si="241"/>
        <v>13192.907721630001</v>
      </c>
      <c r="T76" s="59">
        <f t="shared" ca="1" si="241"/>
        <v>16825.498083030001</v>
      </c>
      <c r="U76" s="59">
        <f t="shared" ca="1" si="241"/>
        <v>12103.13061321</v>
      </c>
      <c r="V76" s="59">
        <f t="shared" ca="1" si="241"/>
        <v>12853.12292471935</v>
      </c>
      <c r="W76" s="59">
        <f t="shared" ca="1" si="241"/>
        <v>13126.943183021849</v>
      </c>
      <c r="X76" s="59">
        <f t="shared" ca="1" si="241"/>
        <v>16741.37059261485</v>
      </c>
      <c r="Y76" s="59">
        <f t="shared" ca="1" si="241"/>
        <v>12042.614960143952</v>
      </c>
      <c r="Z76" s="59">
        <f t="shared" ca="1" si="241"/>
        <v>12788.534367308699</v>
      </c>
      <c r="AA76" s="59">
        <f t="shared" ca="1" si="241"/>
        <v>13060.978644413699</v>
      </c>
      <c r="AB76" s="59">
        <f t="shared" ca="1" si="241"/>
        <v>16657.2431021997</v>
      </c>
      <c r="AC76" s="59">
        <f t="shared" ca="1" si="241"/>
        <v>11982.0993070779</v>
      </c>
      <c r="AD76" s="59">
        <f t="shared" ca="1" si="241"/>
        <v>12723.94580989805</v>
      </c>
      <c r="AE76" s="59">
        <f t="shared" ca="1" si="241"/>
        <v>12995.014105805549</v>
      </c>
      <c r="AF76" s="59">
        <f t="shared" ca="1" si="241"/>
        <v>16573.115611784549</v>
      </c>
      <c r="AG76" s="59">
        <f t="shared" ca="1" si="241"/>
        <v>11921.583654011851</v>
      </c>
      <c r="AH76" s="59">
        <f t="shared" ca="1" si="241"/>
        <v>12659.357252487402</v>
      </c>
      <c r="AI76" s="59">
        <f t="shared" ca="1" si="241"/>
        <v>12929.0495671974</v>
      </c>
      <c r="AJ76" s="59">
        <f t="shared" ca="1" si="241"/>
        <v>16488.988121369403</v>
      </c>
      <c r="AK76" s="59">
        <f t="shared" ca="1" si="241"/>
        <v>11861.068000945803</v>
      </c>
      <c r="AL76" s="59">
        <f t="shared" ca="1" si="241"/>
        <v>12594.768695076753</v>
      </c>
      <c r="AM76" s="59">
        <f t="shared" ca="1" si="241"/>
        <v>12863.085028589252</v>
      </c>
      <c r="AN76" s="59">
        <f t="shared" ca="1" si="241"/>
        <v>16404.860630954256</v>
      </c>
      <c r="AO76" s="59">
        <f t="shared" ca="1" si="241"/>
        <v>11800.552347879753</v>
      </c>
      <c r="AP76" s="59">
        <f t="shared" ca="1" si="241"/>
        <v>12530.180137666101</v>
      </c>
      <c r="AQ76" s="59">
        <f t="shared" ca="1" si="241"/>
        <v>12797.1204899811</v>
      </c>
      <c r="AR76" s="59">
        <f t="shared" ca="1" si="241"/>
        <v>16320.733140539101</v>
      </c>
      <c r="AS76" s="59">
        <f t="shared" ca="1" si="241"/>
        <v>11740.036694813702</v>
      </c>
      <c r="AT76" s="59">
        <f t="shared" ca="1" si="241"/>
        <v>12465.59158025545</v>
      </c>
      <c r="AU76" s="59">
        <f t="shared" ca="1" si="241"/>
        <v>12731.155951372952</v>
      </c>
      <c r="AV76" s="59">
        <f t="shared" ca="1" si="241"/>
        <v>16236.605650123955</v>
      </c>
      <c r="AW76" s="59">
        <f t="shared" ca="1" si="241"/>
        <v>11679.521041747652</v>
      </c>
      <c r="AX76" s="59">
        <f t="shared" ca="1" si="241"/>
        <v>12401.003022844799</v>
      </c>
      <c r="AY76" s="59">
        <f t="shared" ca="1" si="241"/>
        <v>12665.1914127648</v>
      </c>
      <c r="AZ76" s="59">
        <f t="shared" ca="1" si="241"/>
        <v>16152.478159708802</v>
      </c>
      <c r="BA76" s="59">
        <f t="shared" ca="1" si="241"/>
        <v>11619.0053886816</v>
      </c>
      <c r="BB76" s="59">
        <f t="shared" ca="1" si="241"/>
        <v>12336.414465434151</v>
      </c>
      <c r="BC76" s="59">
        <f t="shared" ca="1" si="241"/>
        <v>12599.226874156651</v>
      </c>
      <c r="BD76" s="59">
        <f t="shared" ca="1" si="241"/>
        <v>16068.350669293652</v>
      </c>
      <c r="BE76" s="59">
        <f t="shared" ca="1" si="241"/>
        <v>11558.489735615552</v>
      </c>
      <c r="BF76" s="59">
        <f t="shared" ca="1" si="241"/>
        <v>12271.8259080235</v>
      </c>
      <c r="BG76" s="59">
        <f t="shared" ca="1" si="241"/>
        <v>12533.262335548499</v>
      </c>
      <c r="BH76" s="59">
        <f t="shared" ca="1" si="241"/>
        <v>15984.223178878501</v>
      </c>
      <c r="BI76" s="59">
        <f t="shared" ca="1" si="241"/>
        <v>11497.974082549501</v>
      </c>
      <c r="BJ76" s="59">
        <f t="shared" ca="1" si="241"/>
        <v>12207.23735061285</v>
      </c>
      <c r="BK76" s="59">
        <f t="shared" ca="1" si="241"/>
        <v>12467.297796940349</v>
      </c>
      <c r="BL76" s="59">
        <f t="shared" ca="1" si="241"/>
        <v>15900.095688463352</v>
      </c>
      <c r="BM76" s="59">
        <f t="shared" ca="1" si="241"/>
        <v>11437.458429483451</v>
      </c>
      <c r="BN76" s="59">
        <f t="shared" ca="1" si="241"/>
        <v>12142.648793202201</v>
      </c>
      <c r="BO76" s="59">
        <f t="shared" ca="1" si="241"/>
        <v>12401.333258332201</v>
      </c>
      <c r="BP76" s="59">
        <f t="shared" ca="1" si="241"/>
        <v>15815.968198048202</v>
      </c>
      <c r="BQ76" s="59">
        <f t="shared" ca="1" si="241"/>
        <v>11376.942776417402</v>
      </c>
      <c r="BR76" s="59">
        <f t="shared" ca="1" si="241"/>
        <v>12078.060235791552</v>
      </c>
      <c r="BS76" s="59">
        <f t="shared" ca="1" si="241"/>
        <v>12335.368719724052</v>
      </c>
      <c r="BT76" s="59">
        <f t="shared" ca="1" si="241"/>
        <v>15731.840707633055</v>
      </c>
      <c r="BU76" s="59">
        <f t="shared" ca="1" si="241"/>
        <v>11316.427123351352</v>
      </c>
      <c r="BV76" s="59">
        <f t="shared" ca="1" si="241"/>
        <v>12013.4716783809</v>
      </c>
      <c r="BW76" s="59">
        <f t="shared" ca="1" si="241"/>
        <v>12269.4041811159</v>
      </c>
      <c r="BX76" s="59">
        <f t="shared" ca="1" si="241"/>
        <v>15647.713217217903</v>
      </c>
      <c r="BY76" s="59">
        <f t="shared" ca="1" si="241"/>
        <v>11255.9114702853</v>
      </c>
      <c r="BZ76" s="59">
        <f t="shared" ca="1" si="241"/>
        <v>11948.883120970249</v>
      </c>
      <c r="CA76" s="59">
        <f t="shared" ca="1" si="241"/>
        <v>12203.43964250775</v>
      </c>
      <c r="CB76" s="59">
        <f t="shared" ref="CB76:EM76" ca="1" si="242">CB50</f>
        <v>15563.585726802752</v>
      </c>
      <c r="CC76" s="59">
        <f t="shared" ca="1" si="242"/>
        <v>11195.395817219251</v>
      </c>
      <c r="CD76" s="59">
        <f t="shared" ca="1" si="242"/>
        <v>11884.294563559601</v>
      </c>
      <c r="CE76" s="59">
        <f t="shared" ca="1" si="242"/>
        <v>12137.4751038996</v>
      </c>
      <c r="CF76" s="59">
        <f t="shared" ca="1" si="242"/>
        <v>15479.458236387602</v>
      </c>
      <c r="CG76" s="59">
        <f t="shared" ca="1" si="242"/>
        <v>11134.880164153201</v>
      </c>
      <c r="CH76" s="59">
        <f t="shared" ca="1" si="242"/>
        <v>11819.70600614895</v>
      </c>
      <c r="CI76" s="59">
        <f t="shared" ca="1" si="242"/>
        <v>12071.51056529145</v>
      </c>
      <c r="CJ76" s="59">
        <f t="shared" ca="1" si="242"/>
        <v>15395.330745972453</v>
      </c>
      <c r="CK76" s="59">
        <f t="shared" ca="1" si="242"/>
        <v>11074.364511087149</v>
      </c>
      <c r="CL76" s="59">
        <f t="shared" ca="1" si="242"/>
        <v>11755.117448738301</v>
      </c>
      <c r="CM76" s="59">
        <f t="shared" ca="1" si="242"/>
        <v>12005.5460266833</v>
      </c>
      <c r="CN76" s="59">
        <f t="shared" ca="1" si="242"/>
        <v>15311.203255557302</v>
      </c>
      <c r="CO76" s="59">
        <f t="shared" ca="1" si="242"/>
        <v>11013.848858021101</v>
      </c>
      <c r="CP76" s="59">
        <f t="shared" ca="1" si="242"/>
        <v>11690.528891327651</v>
      </c>
      <c r="CQ76" s="59">
        <f t="shared" ca="1" si="242"/>
        <v>11939.581488075151</v>
      </c>
      <c r="CR76" s="59">
        <f t="shared" ca="1" si="242"/>
        <v>15227.075765142152</v>
      </c>
      <c r="CS76" s="59">
        <f t="shared" ca="1" si="242"/>
        <v>10953.333204955052</v>
      </c>
      <c r="CT76" s="59">
        <f t="shared" ca="1" si="242"/>
        <v>0</v>
      </c>
      <c r="CU76" s="59">
        <f t="shared" ca="1" si="242"/>
        <v>0</v>
      </c>
      <c r="CV76" s="59">
        <f t="shared" ca="1" si="242"/>
        <v>0</v>
      </c>
      <c r="CW76" s="59">
        <f t="shared" ca="1" si="242"/>
        <v>0</v>
      </c>
      <c r="CX76" s="59">
        <f t="shared" ca="1" si="242"/>
        <v>0</v>
      </c>
      <c r="CY76" s="59">
        <f t="shared" ca="1" si="242"/>
        <v>0</v>
      </c>
      <c r="CZ76" s="59">
        <f t="shared" ca="1" si="242"/>
        <v>0</v>
      </c>
      <c r="DA76" s="59">
        <f t="shared" ca="1" si="242"/>
        <v>0</v>
      </c>
      <c r="DB76" s="59">
        <f t="shared" ca="1" si="242"/>
        <v>0</v>
      </c>
      <c r="DC76" s="59">
        <f t="shared" ca="1" si="242"/>
        <v>0</v>
      </c>
      <c r="DD76" s="59">
        <f t="shared" ca="1" si="242"/>
        <v>0</v>
      </c>
      <c r="DE76" s="59">
        <f t="shared" ca="1" si="242"/>
        <v>0</v>
      </c>
      <c r="DF76" s="59">
        <f t="shared" ca="1" si="242"/>
        <v>0</v>
      </c>
      <c r="DG76" s="59">
        <f t="shared" ca="1" si="242"/>
        <v>0</v>
      </c>
      <c r="DH76" s="59">
        <f t="shared" ca="1" si="242"/>
        <v>0</v>
      </c>
      <c r="DI76" s="59">
        <f t="shared" ca="1" si="242"/>
        <v>0</v>
      </c>
      <c r="DJ76" s="59">
        <f t="shared" ca="1" si="242"/>
        <v>0</v>
      </c>
      <c r="DK76" s="59">
        <f t="shared" ca="1" si="242"/>
        <v>0</v>
      </c>
      <c r="DL76" s="59">
        <f t="shared" ca="1" si="242"/>
        <v>0</v>
      </c>
      <c r="DM76" s="59">
        <f t="shared" ca="1" si="242"/>
        <v>0</v>
      </c>
      <c r="DN76" s="59">
        <f t="shared" ca="1" si="242"/>
        <v>0</v>
      </c>
      <c r="DO76" s="59">
        <f t="shared" ca="1" si="242"/>
        <v>0</v>
      </c>
      <c r="DP76" s="59">
        <f t="shared" ca="1" si="242"/>
        <v>0</v>
      </c>
      <c r="DQ76" s="59">
        <f t="shared" ca="1" si="242"/>
        <v>0</v>
      </c>
      <c r="DR76" s="59">
        <f t="shared" ca="1" si="242"/>
        <v>0</v>
      </c>
      <c r="DS76" s="59">
        <f t="shared" ca="1" si="242"/>
        <v>0</v>
      </c>
      <c r="DT76" s="59">
        <f t="shared" ca="1" si="242"/>
        <v>0</v>
      </c>
      <c r="DU76" s="59">
        <f t="shared" ca="1" si="242"/>
        <v>0</v>
      </c>
      <c r="DV76" s="59">
        <f t="shared" ca="1" si="242"/>
        <v>0</v>
      </c>
      <c r="DW76" s="59">
        <f t="shared" ca="1" si="242"/>
        <v>0</v>
      </c>
      <c r="DX76" s="59">
        <f t="shared" ca="1" si="242"/>
        <v>0</v>
      </c>
      <c r="DY76" s="59">
        <f t="shared" ca="1" si="242"/>
        <v>0</v>
      </c>
      <c r="DZ76" s="59">
        <f t="shared" ca="1" si="242"/>
        <v>0</v>
      </c>
      <c r="EA76" s="59">
        <f t="shared" ca="1" si="242"/>
        <v>0</v>
      </c>
      <c r="EB76" s="59">
        <f t="shared" ca="1" si="242"/>
        <v>0</v>
      </c>
      <c r="EC76" s="59">
        <f t="shared" ca="1" si="242"/>
        <v>0</v>
      </c>
      <c r="ED76" s="59">
        <f t="shared" ca="1" si="242"/>
        <v>0</v>
      </c>
      <c r="EE76" s="59">
        <f t="shared" ca="1" si="242"/>
        <v>0</v>
      </c>
      <c r="EF76" s="59">
        <f t="shared" ca="1" si="242"/>
        <v>0</v>
      </c>
      <c r="EG76" s="59">
        <f t="shared" ca="1" si="242"/>
        <v>0</v>
      </c>
      <c r="EH76" s="59">
        <f t="shared" ca="1" si="242"/>
        <v>0</v>
      </c>
      <c r="EI76" s="59">
        <f t="shared" ca="1" si="242"/>
        <v>0</v>
      </c>
      <c r="EJ76" s="59">
        <f t="shared" ca="1" si="242"/>
        <v>0</v>
      </c>
      <c r="EK76" s="59">
        <f t="shared" ca="1" si="242"/>
        <v>0</v>
      </c>
      <c r="EL76" s="59">
        <f t="shared" ca="1" si="242"/>
        <v>0</v>
      </c>
      <c r="EM76" s="59">
        <f t="shared" ca="1" si="242"/>
        <v>0</v>
      </c>
      <c r="EN76" s="59">
        <f t="shared" ref="EN76:EP76" ca="1" si="243">EN50</f>
        <v>0</v>
      </c>
      <c r="EO76" s="59">
        <f t="shared" ca="1" si="243"/>
        <v>0</v>
      </c>
      <c r="EP76" s="59">
        <f t="shared" ca="1" si="243"/>
        <v>0</v>
      </c>
    </row>
    <row r="77" spans="1:146" s="43" customFormat="1" ht="15" customHeight="1">
      <c r="B77" s="38" t="s">
        <v>728</v>
      </c>
      <c r="C77" s="975">
        <f ca="1">Assum!F333</f>
        <v>147</v>
      </c>
      <c r="D77" s="128" t="s">
        <v>277</v>
      </c>
      <c r="E77" s="138"/>
      <c r="F77" s="138"/>
      <c r="G77" s="42"/>
      <c r="H77" s="42"/>
      <c r="I77" s="42"/>
      <c r="J77" s="42"/>
      <c r="K77" s="59">
        <f t="shared" ref="K77:BV77" ca="1" si="244">$C77*(K$8&gt;0)</f>
        <v>0</v>
      </c>
      <c r="L77" s="59">
        <f t="shared" ca="1" si="244"/>
        <v>0</v>
      </c>
      <c r="M77" s="59">
        <f t="shared" ca="1" si="244"/>
        <v>0</v>
      </c>
      <c r="N77" s="59">
        <f t="shared" ca="1" si="244"/>
        <v>0</v>
      </c>
      <c r="O77" s="59">
        <f t="shared" ca="1" si="244"/>
        <v>0</v>
      </c>
      <c r="P77" s="59">
        <f t="shared" ca="1" si="244"/>
        <v>0</v>
      </c>
      <c r="Q77" s="59">
        <f t="shared" ca="1" si="244"/>
        <v>0</v>
      </c>
      <c r="R77" s="59">
        <f t="shared" ca="1" si="244"/>
        <v>147</v>
      </c>
      <c r="S77" s="59">
        <f t="shared" ca="1" si="244"/>
        <v>147</v>
      </c>
      <c r="T77" s="59">
        <f t="shared" ca="1" si="244"/>
        <v>147</v>
      </c>
      <c r="U77" s="59">
        <f t="shared" ca="1" si="244"/>
        <v>147</v>
      </c>
      <c r="V77" s="59">
        <f t="shared" ca="1" si="244"/>
        <v>147</v>
      </c>
      <c r="W77" s="59">
        <f t="shared" ca="1" si="244"/>
        <v>147</v>
      </c>
      <c r="X77" s="59">
        <f t="shared" ca="1" si="244"/>
        <v>147</v>
      </c>
      <c r="Y77" s="59">
        <f t="shared" ca="1" si="244"/>
        <v>147</v>
      </c>
      <c r="Z77" s="59">
        <f t="shared" ca="1" si="244"/>
        <v>147</v>
      </c>
      <c r="AA77" s="59">
        <f t="shared" ca="1" si="244"/>
        <v>147</v>
      </c>
      <c r="AB77" s="59">
        <f t="shared" ca="1" si="244"/>
        <v>147</v>
      </c>
      <c r="AC77" s="59">
        <f t="shared" ca="1" si="244"/>
        <v>147</v>
      </c>
      <c r="AD77" s="59">
        <f t="shared" ca="1" si="244"/>
        <v>147</v>
      </c>
      <c r="AE77" s="59">
        <f t="shared" ca="1" si="244"/>
        <v>147</v>
      </c>
      <c r="AF77" s="59">
        <f t="shared" ca="1" si="244"/>
        <v>147</v>
      </c>
      <c r="AG77" s="59">
        <f t="shared" ca="1" si="244"/>
        <v>147</v>
      </c>
      <c r="AH77" s="59">
        <f t="shared" ca="1" si="244"/>
        <v>147</v>
      </c>
      <c r="AI77" s="59">
        <f t="shared" ca="1" si="244"/>
        <v>147</v>
      </c>
      <c r="AJ77" s="59">
        <f t="shared" ca="1" si="244"/>
        <v>147</v>
      </c>
      <c r="AK77" s="59">
        <f t="shared" ca="1" si="244"/>
        <v>147</v>
      </c>
      <c r="AL77" s="59">
        <f t="shared" ca="1" si="244"/>
        <v>147</v>
      </c>
      <c r="AM77" s="59">
        <f t="shared" ca="1" si="244"/>
        <v>147</v>
      </c>
      <c r="AN77" s="59">
        <f t="shared" ca="1" si="244"/>
        <v>147</v>
      </c>
      <c r="AO77" s="59">
        <f t="shared" ca="1" si="244"/>
        <v>147</v>
      </c>
      <c r="AP77" s="59">
        <f t="shared" ca="1" si="244"/>
        <v>147</v>
      </c>
      <c r="AQ77" s="59">
        <f t="shared" ca="1" si="244"/>
        <v>147</v>
      </c>
      <c r="AR77" s="59">
        <f t="shared" ca="1" si="244"/>
        <v>147</v>
      </c>
      <c r="AS77" s="59">
        <f t="shared" ca="1" si="244"/>
        <v>147</v>
      </c>
      <c r="AT77" s="59">
        <f t="shared" ca="1" si="244"/>
        <v>147</v>
      </c>
      <c r="AU77" s="59">
        <f t="shared" ca="1" si="244"/>
        <v>147</v>
      </c>
      <c r="AV77" s="59">
        <f t="shared" ca="1" si="244"/>
        <v>147</v>
      </c>
      <c r="AW77" s="59">
        <f t="shared" ca="1" si="244"/>
        <v>147</v>
      </c>
      <c r="AX77" s="59">
        <f t="shared" ca="1" si="244"/>
        <v>147</v>
      </c>
      <c r="AY77" s="59">
        <f t="shared" ca="1" si="244"/>
        <v>147</v>
      </c>
      <c r="AZ77" s="59">
        <f t="shared" ca="1" si="244"/>
        <v>147</v>
      </c>
      <c r="BA77" s="59">
        <f t="shared" ca="1" si="244"/>
        <v>147</v>
      </c>
      <c r="BB77" s="59">
        <f t="shared" ca="1" si="244"/>
        <v>147</v>
      </c>
      <c r="BC77" s="59">
        <f t="shared" ca="1" si="244"/>
        <v>147</v>
      </c>
      <c r="BD77" s="59">
        <f t="shared" ca="1" si="244"/>
        <v>147</v>
      </c>
      <c r="BE77" s="59">
        <f t="shared" ca="1" si="244"/>
        <v>147</v>
      </c>
      <c r="BF77" s="59">
        <f t="shared" ca="1" si="244"/>
        <v>147</v>
      </c>
      <c r="BG77" s="59">
        <f t="shared" ca="1" si="244"/>
        <v>147</v>
      </c>
      <c r="BH77" s="59">
        <f t="shared" ca="1" si="244"/>
        <v>147</v>
      </c>
      <c r="BI77" s="59">
        <f t="shared" ca="1" si="244"/>
        <v>147</v>
      </c>
      <c r="BJ77" s="59">
        <f t="shared" ca="1" si="244"/>
        <v>147</v>
      </c>
      <c r="BK77" s="59">
        <f t="shared" ca="1" si="244"/>
        <v>147</v>
      </c>
      <c r="BL77" s="59">
        <f t="shared" ca="1" si="244"/>
        <v>147</v>
      </c>
      <c r="BM77" s="59">
        <f t="shared" ca="1" si="244"/>
        <v>147</v>
      </c>
      <c r="BN77" s="59">
        <f t="shared" ca="1" si="244"/>
        <v>147</v>
      </c>
      <c r="BO77" s="59">
        <f t="shared" ca="1" si="244"/>
        <v>147</v>
      </c>
      <c r="BP77" s="59">
        <f t="shared" ca="1" si="244"/>
        <v>147</v>
      </c>
      <c r="BQ77" s="59">
        <f t="shared" ca="1" si="244"/>
        <v>147</v>
      </c>
      <c r="BR77" s="59">
        <f t="shared" ca="1" si="244"/>
        <v>147</v>
      </c>
      <c r="BS77" s="59">
        <f t="shared" ca="1" si="244"/>
        <v>147</v>
      </c>
      <c r="BT77" s="59">
        <f t="shared" ca="1" si="244"/>
        <v>147</v>
      </c>
      <c r="BU77" s="59">
        <f t="shared" ca="1" si="244"/>
        <v>147</v>
      </c>
      <c r="BV77" s="59">
        <f t="shared" ca="1" si="244"/>
        <v>147</v>
      </c>
      <c r="BW77" s="59">
        <f t="shared" ref="BW77:EH77" ca="1" si="245">$C77*(BW$8&gt;0)</f>
        <v>147</v>
      </c>
      <c r="BX77" s="59">
        <f t="shared" ca="1" si="245"/>
        <v>147</v>
      </c>
      <c r="BY77" s="59">
        <f t="shared" ca="1" si="245"/>
        <v>147</v>
      </c>
      <c r="BZ77" s="59">
        <f t="shared" ca="1" si="245"/>
        <v>147</v>
      </c>
      <c r="CA77" s="59">
        <f t="shared" ca="1" si="245"/>
        <v>147</v>
      </c>
      <c r="CB77" s="59">
        <f t="shared" ca="1" si="245"/>
        <v>147</v>
      </c>
      <c r="CC77" s="59">
        <f t="shared" ca="1" si="245"/>
        <v>147</v>
      </c>
      <c r="CD77" s="59">
        <f t="shared" ca="1" si="245"/>
        <v>147</v>
      </c>
      <c r="CE77" s="59">
        <f t="shared" ca="1" si="245"/>
        <v>147</v>
      </c>
      <c r="CF77" s="59">
        <f t="shared" ca="1" si="245"/>
        <v>147</v>
      </c>
      <c r="CG77" s="59">
        <f t="shared" ca="1" si="245"/>
        <v>147</v>
      </c>
      <c r="CH77" s="59">
        <f t="shared" ca="1" si="245"/>
        <v>147</v>
      </c>
      <c r="CI77" s="59">
        <f t="shared" ca="1" si="245"/>
        <v>147</v>
      </c>
      <c r="CJ77" s="59">
        <f t="shared" ca="1" si="245"/>
        <v>147</v>
      </c>
      <c r="CK77" s="59">
        <f t="shared" ca="1" si="245"/>
        <v>147</v>
      </c>
      <c r="CL77" s="59">
        <f t="shared" ca="1" si="245"/>
        <v>147</v>
      </c>
      <c r="CM77" s="59">
        <f t="shared" ca="1" si="245"/>
        <v>147</v>
      </c>
      <c r="CN77" s="59">
        <f t="shared" ca="1" si="245"/>
        <v>147</v>
      </c>
      <c r="CO77" s="59">
        <f t="shared" ca="1" si="245"/>
        <v>147</v>
      </c>
      <c r="CP77" s="59">
        <f t="shared" ca="1" si="245"/>
        <v>147</v>
      </c>
      <c r="CQ77" s="59">
        <f t="shared" ca="1" si="245"/>
        <v>147</v>
      </c>
      <c r="CR77" s="59">
        <f t="shared" ca="1" si="245"/>
        <v>147</v>
      </c>
      <c r="CS77" s="59">
        <f t="shared" ca="1" si="245"/>
        <v>147</v>
      </c>
      <c r="CT77" s="59">
        <f t="shared" ca="1" si="245"/>
        <v>0</v>
      </c>
      <c r="CU77" s="59">
        <f t="shared" ca="1" si="245"/>
        <v>0</v>
      </c>
      <c r="CV77" s="59">
        <f t="shared" ca="1" si="245"/>
        <v>0</v>
      </c>
      <c r="CW77" s="59">
        <f t="shared" ca="1" si="245"/>
        <v>0</v>
      </c>
      <c r="CX77" s="59">
        <f t="shared" ca="1" si="245"/>
        <v>0</v>
      </c>
      <c r="CY77" s="59">
        <f t="shared" ca="1" si="245"/>
        <v>0</v>
      </c>
      <c r="CZ77" s="59">
        <f t="shared" ca="1" si="245"/>
        <v>0</v>
      </c>
      <c r="DA77" s="59">
        <f t="shared" ca="1" si="245"/>
        <v>0</v>
      </c>
      <c r="DB77" s="59">
        <f t="shared" ca="1" si="245"/>
        <v>0</v>
      </c>
      <c r="DC77" s="59">
        <f t="shared" ca="1" si="245"/>
        <v>0</v>
      </c>
      <c r="DD77" s="59">
        <f t="shared" ca="1" si="245"/>
        <v>0</v>
      </c>
      <c r="DE77" s="59">
        <f t="shared" ca="1" si="245"/>
        <v>0</v>
      </c>
      <c r="DF77" s="59">
        <f t="shared" ca="1" si="245"/>
        <v>0</v>
      </c>
      <c r="DG77" s="59">
        <f t="shared" ca="1" si="245"/>
        <v>0</v>
      </c>
      <c r="DH77" s="59">
        <f t="shared" ca="1" si="245"/>
        <v>0</v>
      </c>
      <c r="DI77" s="59">
        <f t="shared" ca="1" si="245"/>
        <v>0</v>
      </c>
      <c r="DJ77" s="59">
        <f t="shared" ca="1" si="245"/>
        <v>0</v>
      </c>
      <c r="DK77" s="59">
        <f t="shared" ca="1" si="245"/>
        <v>0</v>
      </c>
      <c r="DL77" s="59">
        <f t="shared" ca="1" si="245"/>
        <v>0</v>
      </c>
      <c r="DM77" s="59">
        <f t="shared" ca="1" si="245"/>
        <v>0</v>
      </c>
      <c r="DN77" s="59">
        <f t="shared" ca="1" si="245"/>
        <v>0</v>
      </c>
      <c r="DO77" s="59">
        <f t="shared" ca="1" si="245"/>
        <v>0</v>
      </c>
      <c r="DP77" s="59">
        <f t="shared" ca="1" si="245"/>
        <v>0</v>
      </c>
      <c r="DQ77" s="59">
        <f t="shared" ca="1" si="245"/>
        <v>0</v>
      </c>
      <c r="DR77" s="59">
        <f t="shared" ca="1" si="245"/>
        <v>0</v>
      </c>
      <c r="DS77" s="59">
        <f t="shared" ca="1" si="245"/>
        <v>0</v>
      </c>
      <c r="DT77" s="59">
        <f t="shared" ca="1" si="245"/>
        <v>0</v>
      </c>
      <c r="DU77" s="59">
        <f t="shared" ca="1" si="245"/>
        <v>0</v>
      </c>
      <c r="DV77" s="59">
        <f t="shared" ca="1" si="245"/>
        <v>0</v>
      </c>
      <c r="DW77" s="59">
        <f t="shared" ca="1" si="245"/>
        <v>0</v>
      </c>
      <c r="DX77" s="59">
        <f t="shared" ca="1" si="245"/>
        <v>0</v>
      </c>
      <c r="DY77" s="59">
        <f t="shared" ca="1" si="245"/>
        <v>0</v>
      </c>
      <c r="DZ77" s="59">
        <f t="shared" ca="1" si="245"/>
        <v>0</v>
      </c>
      <c r="EA77" s="59">
        <f t="shared" ca="1" si="245"/>
        <v>0</v>
      </c>
      <c r="EB77" s="59">
        <f t="shared" ca="1" si="245"/>
        <v>0</v>
      </c>
      <c r="EC77" s="59">
        <f t="shared" ca="1" si="245"/>
        <v>0</v>
      </c>
      <c r="ED77" s="59">
        <f t="shared" ca="1" si="245"/>
        <v>0</v>
      </c>
      <c r="EE77" s="59">
        <f t="shared" ca="1" si="245"/>
        <v>0</v>
      </c>
      <c r="EF77" s="59">
        <f t="shared" ca="1" si="245"/>
        <v>0</v>
      </c>
      <c r="EG77" s="59">
        <f t="shared" ca="1" si="245"/>
        <v>0</v>
      </c>
      <c r="EH77" s="59">
        <f t="shared" ca="1" si="245"/>
        <v>0</v>
      </c>
      <c r="EI77" s="59">
        <f t="shared" ref="EI77:EP77" ca="1" si="246">$C77*(EI$8&gt;0)</f>
        <v>0</v>
      </c>
      <c r="EJ77" s="59">
        <f t="shared" ca="1" si="246"/>
        <v>0</v>
      </c>
      <c r="EK77" s="59">
        <f t="shared" ca="1" si="246"/>
        <v>0</v>
      </c>
      <c r="EL77" s="59">
        <f t="shared" ca="1" si="246"/>
        <v>0</v>
      </c>
      <c r="EM77" s="59">
        <f t="shared" ca="1" si="246"/>
        <v>0</v>
      </c>
      <c r="EN77" s="59">
        <f t="shared" ca="1" si="246"/>
        <v>0</v>
      </c>
      <c r="EO77" s="59">
        <f t="shared" ca="1" si="246"/>
        <v>0</v>
      </c>
      <c r="EP77" s="59">
        <f t="shared" ca="1" si="246"/>
        <v>0</v>
      </c>
    </row>
    <row r="78" spans="1:146" s="43" customFormat="1" ht="15" customHeight="1">
      <c r="B78" s="864" t="s">
        <v>730</v>
      </c>
      <c r="C78" s="864"/>
      <c r="D78" s="745" t="s">
        <v>98</v>
      </c>
      <c r="E78" s="865">
        <f ca="1">SUM(G78:EP78)</f>
        <v>154129.15785676503</v>
      </c>
      <c r="F78" s="865"/>
      <c r="G78" s="866"/>
      <c r="H78" s="866"/>
      <c r="I78" s="866"/>
      <c r="J78" s="866"/>
      <c r="K78" s="199">
        <f t="shared" ref="K78:O78" ca="1" si="247">(K76*1000)*K77/단위</f>
        <v>0</v>
      </c>
      <c r="L78" s="199">
        <f t="shared" ca="1" si="247"/>
        <v>0</v>
      </c>
      <c r="M78" s="199">
        <f t="shared" ca="1" si="247"/>
        <v>0</v>
      </c>
      <c r="N78" s="199">
        <f t="shared" ca="1" si="247"/>
        <v>0</v>
      </c>
      <c r="O78" s="199">
        <f t="shared" ca="1" si="247"/>
        <v>0</v>
      </c>
      <c r="P78" s="199">
        <f t="shared" ref="P78:CA78" ca="1" si="248">(P76*1000)*P77/단위</f>
        <v>0</v>
      </c>
      <c r="Q78" s="199">
        <f t="shared" ca="1" si="248"/>
        <v>0</v>
      </c>
      <c r="R78" s="199">
        <f t="shared" ca="1" si="248"/>
        <v>1898.9035878731099</v>
      </c>
      <c r="S78" s="199">
        <f t="shared" ca="1" si="248"/>
        <v>1939.35743507961</v>
      </c>
      <c r="T78" s="199">
        <f t="shared" ca="1" si="248"/>
        <v>2473.3482182054099</v>
      </c>
      <c r="U78" s="199">
        <f t="shared" ca="1" si="248"/>
        <v>1779.1602001418701</v>
      </c>
      <c r="V78" s="199">
        <f t="shared" ca="1" si="248"/>
        <v>1889.4090699337444</v>
      </c>
      <c r="W78" s="199">
        <f t="shared" ca="1" si="248"/>
        <v>1929.6606479042118</v>
      </c>
      <c r="X78" s="199">
        <f t="shared" ca="1" si="248"/>
        <v>2460.9814771143829</v>
      </c>
      <c r="Y78" s="199">
        <f t="shared" ca="1" si="248"/>
        <v>1770.264399141161</v>
      </c>
      <c r="Z78" s="199">
        <f t="shared" ca="1" si="248"/>
        <v>1879.9145519943788</v>
      </c>
      <c r="AA78" s="199">
        <f t="shared" ca="1" si="248"/>
        <v>1919.9638607288136</v>
      </c>
      <c r="AB78" s="199">
        <f t="shared" ca="1" si="248"/>
        <v>2448.6147360233558</v>
      </c>
      <c r="AC78" s="199">
        <f t="shared" ca="1" si="248"/>
        <v>1761.3685981404512</v>
      </c>
      <c r="AD78" s="199">
        <f t="shared" ca="1" si="248"/>
        <v>1870.4200340550135</v>
      </c>
      <c r="AE78" s="199">
        <f t="shared" ca="1" si="248"/>
        <v>1910.2670735534155</v>
      </c>
      <c r="AF78" s="199">
        <f t="shared" ca="1" si="248"/>
        <v>2436.2479949323288</v>
      </c>
      <c r="AG78" s="199">
        <f t="shared" ca="1" si="248"/>
        <v>1752.4727971397422</v>
      </c>
      <c r="AH78" s="199">
        <f t="shared" ca="1" si="248"/>
        <v>1860.9255161156482</v>
      </c>
      <c r="AI78" s="199">
        <f t="shared" ca="1" si="248"/>
        <v>1900.570286378018</v>
      </c>
      <c r="AJ78" s="199">
        <f t="shared" ca="1" si="248"/>
        <v>2423.8812538413022</v>
      </c>
      <c r="AK78" s="199">
        <f t="shared" ca="1" si="248"/>
        <v>1743.5769961390331</v>
      </c>
      <c r="AL78" s="199">
        <f t="shared" ca="1" si="248"/>
        <v>1851.4309981762826</v>
      </c>
      <c r="AM78" s="199">
        <f t="shared" ca="1" si="248"/>
        <v>1890.87349920262</v>
      </c>
      <c r="AN78" s="199">
        <f t="shared" ca="1" si="248"/>
        <v>2411.5145127502756</v>
      </c>
      <c r="AO78" s="199">
        <f t="shared" ca="1" si="248"/>
        <v>1734.6811951383236</v>
      </c>
      <c r="AP78" s="199">
        <f t="shared" ca="1" si="248"/>
        <v>1841.9364802369169</v>
      </c>
      <c r="AQ78" s="199">
        <f t="shared" ca="1" si="248"/>
        <v>1881.1767120272216</v>
      </c>
      <c r="AR78" s="199">
        <f t="shared" ca="1" si="248"/>
        <v>2399.1477716592481</v>
      </c>
      <c r="AS78" s="199">
        <f t="shared" ca="1" si="248"/>
        <v>1725.7853941376143</v>
      </c>
      <c r="AT78" s="199">
        <f t="shared" ca="1" si="248"/>
        <v>1832.4419622975511</v>
      </c>
      <c r="AU78" s="199">
        <f t="shared" ca="1" si="248"/>
        <v>1871.4799248518239</v>
      </c>
      <c r="AV78" s="199">
        <f t="shared" ca="1" si="248"/>
        <v>2386.781030568221</v>
      </c>
      <c r="AW78" s="199">
        <f t="shared" ca="1" si="248"/>
        <v>1716.889593136905</v>
      </c>
      <c r="AX78" s="199">
        <f t="shared" ca="1" si="248"/>
        <v>1822.9474443581855</v>
      </c>
      <c r="AY78" s="199">
        <f t="shared" ca="1" si="248"/>
        <v>1861.7831376764254</v>
      </c>
      <c r="AZ78" s="199">
        <f t="shared" ca="1" si="248"/>
        <v>2374.414289477194</v>
      </c>
      <c r="BA78" s="199">
        <f t="shared" ca="1" si="248"/>
        <v>1707.9937921361952</v>
      </c>
      <c r="BB78" s="199">
        <f t="shared" ca="1" si="248"/>
        <v>1813.4529264188202</v>
      </c>
      <c r="BC78" s="199">
        <f t="shared" ca="1" si="248"/>
        <v>1852.0863505010277</v>
      </c>
      <c r="BD78" s="199">
        <f t="shared" ca="1" si="248"/>
        <v>2362.0475483861665</v>
      </c>
      <c r="BE78" s="199">
        <f t="shared" ca="1" si="248"/>
        <v>1699.0979911354864</v>
      </c>
      <c r="BF78" s="199">
        <f t="shared" ca="1" si="248"/>
        <v>1803.9584084794544</v>
      </c>
      <c r="BG78" s="199">
        <f t="shared" ca="1" si="248"/>
        <v>1842.3895633256295</v>
      </c>
      <c r="BH78" s="199">
        <f t="shared" ca="1" si="248"/>
        <v>2349.6808072951399</v>
      </c>
      <c r="BI78" s="199">
        <f t="shared" ca="1" si="248"/>
        <v>1690.2021901347766</v>
      </c>
      <c r="BJ78" s="199">
        <f t="shared" ca="1" si="248"/>
        <v>1794.4638905400889</v>
      </c>
      <c r="BK78" s="199">
        <f t="shared" ca="1" si="248"/>
        <v>1832.6927761502313</v>
      </c>
      <c r="BL78" s="199">
        <f t="shared" ca="1" si="248"/>
        <v>2337.3140662041128</v>
      </c>
      <c r="BM78" s="199">
        <f t="shared" ca="1" si="248"/>
        <v>1681.3063891340673</v>
      </c>
      <c r="BN78" s="199">
        <f t="shared" ca="1" si="248"/>
        <v>1784.9693726007235</v>
      </c>
      <c r="BO78" s="199">
        <f t="shared" ca="1" si="248"/>
        <v>1822.9959889748334</v>
      </c>
      <c r="BP78" s="199">
        <f t="shared" ca="1" si="248"/>
        <v>2324.9473251130858</v>
      </c>
      <c r="BQ78" s="199">
        <f t="shared" ca="1" si="248"/>
        <v>1672.410588133358</v>
      </c>
      <c r="BR78" s="199">
        <f t="shared" ca="1" si="248"/>
        <v>1775.4748546613584</v>
      </c>
      <c r="BS78" s="199">
        <f t="shared" ca="1" si="248"/>
        <v>1813.2992017994357</v>
      </c>
      <c r="BT78" s="199">
        <f t="shared" ca="1" si="248"/>
        <v>2312.5805840220592</v>
      </c>
      <c r="BU78" s="199">
        <f t="shared" ca="1" si="248"/>
        <v>1663.5147871326487</v>
      </c>
      <c r="BV78" s="199">
        <f t="shared" ca="1" si="248"/>
        <v>1765.9803367219922</v>
      </c>
      <c r="BW78" s="199">
        <f t="shared" ca="1" si="248"/>
        <v>1803.6024146240375</v>
      </c>
      <c r="BX78" s="199">
        <f t="shared" ca="1" si="248"/>
        <v>2300.2138429310316</v>
      </c>
      <c r="BY78" s="199">
        <f t="shared" ca="1" si="248"/>
        <v>1654.6189861319392</v>
      </c>
      <c r="BZ78" s="199">
        <f t="shared" ca="1" si="248"/>
        <v>1756.4858187826267</v>
      </c>
      <c r="CA78" s="199">
        <f t="shared" ca="1" si="248"/>
        <v>1793.9056274486393</v>
      </c>
      <c r="CB78" s="199">
        <f t="shared" ref="CB78:EM78" ca="1" si="249">(CB76*1000)*CB77/단위</f>
        <v>2287.8471018400046</v>
      </c>
      <c r="CC78" s="199">
        <f t="shared" ca="1" si="249"/>
        <v>1645.7231851312297</v>
      </c>
      <c r="CD78" s="199">
        <f t="shared" ca="1" si="249"/>
        <v>1746.9913008432613</v>
      </c>
      <c r="CE78" s="199">
        <f t="shared" ca="1" si="249"/>
        <v>1784.2088402732413</v>
      </c>
      <c r="CF78" s="199">
        <f t="shared" ca="1" si="249"/>
        <v>2275.4803607489771</v>
      </c>
      <c r="CG78" s="199">
        <f t="shared" ca="1" si="249"/>
        <v>1636.8273841305206</v>
      </c>
      <c r="CH78" s="199">
        <f t="shared" ca="1" si="249"/>
        <v>1737.4967829038956</v>
      </c>
      <c r="CI78" s="199">
        <f t="shared" ca="1" si="249"/>
        <v>1774.5120530978431</v>
      </c>
      <c r="CJ78" s="199">
        <f t="shared" ca="1" si="249"/>
        <v>2263.1136196579505</v>
      </c>
      <c r="CK78" s="199">
        <f t="shared" ca="1" si="249"/>
        <v>1627.9315831298111</v>
      </c>
      <c r="CL78" s="199">
        <f t="shared" ca="1" si="249"/>
        <v>1728.0022649645302</v>
      </c>
      <c r="CM78" s="199">
        <f t="shared" ca="1" si="249"/>
        <v>1764.8152659224447</v>
      </c>
      <c r="CN78" s="199">
        <f t="shared" ca="1" si="249"/>
        <v>2250.7468785669234</v>
      </c>
      <c r="CO78" s="199">
        <f t="shared" ca="1" si="249"/>
        <v>1619.0357821291018</v>
      </c>
      <c r="CP78" s="199">
        <f t="shared" ca="1" si="249"/>
        <v>1718.5077470251649</v>
      </c>
      <c r="CQ78" s="199">
        <f t="shared" ca="1" si="249"/>
        <v>1755.1184787470474</v>
      </c>
      <c r="CR78" s="199">
        <f t="shared" ca="1" si="249"/>
        <v>2238.3801374758964</v>
      </c>
      <c r="CS78" s="199">
        <f t="shared" ca="1" si="249"/>
        <v>1610.1399811283927</v>
      </c>
      <c r="CT78" s="199">
        <f t="shared" ca="1" si="249"/>
        <v>0</v>
      </c>
      <c r="CU78" s="199">
        <f t="shared" ca="1" si="249"/>
        <v>0</v>
      </c>
      <c r="CV78" s="199">
        <f t="shared" ca="1" si="249"/>
        <v>0</v>
      </c>
      <c r="CW78" s="199">
        <f t="shared" ca="1" si="249"/>
        <v>0</v>
      </c>
      <c r="CX78" s="199">
        <f t="shared" ca="1" si="249"/>
        <v>0</v>
      </c>
      <c r="CY78" s="199">
        <f t="shared" ca="1" si="249"/>
        <v>0</v>
      </c>
      <c r="CZ78" s="199">
        <f t="shared" ca="1" si="249"/>
        <v>0</v>
      </c>
      <c r="DA78" s="199">
        <f t="shared" ca="1" si="249"/>
        <v>0</v>
      </c>
      <c r="DB78" s="199">
        <f t="shared" ca="1" si="249"/>
        <v>0</v>
      </c>
      <c r="DC78" s="199">
        <f t="shared" ca="1" si="249"/>
        <v>0</v>
      </c>
      <c r="DD78" s="199">
        <f t="shared" ca="1" si="249"/>
        <v>0</v>
      </c>
      <c r="DE78" s="199">
        <f t="shared" ca="1" si="249"/>
        <v>0</v>
      </c>
      <c r="DF78" s="199">
        <f t="shared" ca="1" si="249"/>
        <v>0</v>
      </c>
      <c r="DG78" s="199">
        <f t="shared" ca="1" si="249"/>
        <v>0</v>
      </c>
      <c r="DH78" s="199">
        <f t="shared" ca="1" si="249"/>
        <v>0</v>
      </c>
      <c r="DI78" s="199">
        <f t="shared" ca="1" si="249"/>
        <v>0</v>
      </c>
      <c r="DJ78" s="199">
        <f t="shared" ca="1" si="249"/>
        <v>0</v>
      </c>
      <c r="DK78" s="199">
        <f t="shared" ca="1" si="249"/>
        <v>0</v>
      </c>
      <c r="DL78" s="199">
        <f t="shared" ca="1" si="249"/>
        <v>0</v>
      </c>
      <c r="DM78" s="199">
        <f t="shared" ca="1" si="249"/>
        <v>0</v>
      </c>
      <c r="DN78" s="199">
        <f t="shared" ca="1" si="249"/>
        <v>0</v>
      </c>
      <c r="DO78" s="199">
        <f t="shared" ca="1" si="249"/>
        <v>0</v>
      </c>
      <c r="DP78" s="199">
        <f t="shared" ca="1" si="249"/>
        <v>0</v>
      </c>
      <c r="DQ78" s="199">
        <f t="shared" ca="1" si="249"/>
        <v>0</v>
      </c>
      <c r="DR78" s="199">
        <f t="shared" ca="1" si="249"/>
        <v>0</v>
      </c>
      <c r="DS78" s="199">
        <f t="shared" ca="1" si="249"/>
        <v>0</v>
      </c>
      <c r="DT78" s="199">
        <f t="shared" ca="1" si="249"/>
        <v>0</v>
      </c>
      <c r="DU78" s="199">
        <f t="shared" ca="1" si="249"/>
        <v>0</v>
      </c>
      <c r="DV78" s="199">
        <f t="shared" ca="1" si="249"/>
        <v>0</v>
      </c>
      <c r="DW78" s="199">
        <f t="shared" ca="1" si="249"/>
        <v>0</v>
      </c>
      <c r="DX78" s="199">
        <f t="shared" ca="1" si="249"/>
        <v>0</v>
      </c>
      <c r="DY78" s="199">
        <f t="shared" ca="1" si="249"/>
        <v>0</v>
      </c>
      <c r="DZ78" s="199">
        <f t="shared" ca="1" si="249"/>
        <v>0</v>
      </c>
      <c r="EA78" s="199">
        <f t="shared" ca="1" si="249"/>
        <v>0</v>
      </c>
      <c r="EB78" s="199">
        <f t="shared" ca="1" si="249"/>
        <v>0</v>
      </c>
      <c r="EC78" s="199">
        <f t="shared" ca="1" si="249"/>
        <v>0</v>
      </c>
      <c r="ED78" s="199">
        <f t="shared" ca="1" si="249"/>
        <v>0</v>
      </c>
      <c r="EE78" s="199">
        <f t="shared" ca="1" si="249"/>
        <v>0</v>
      </c>
      <c r="EF78" s="199">
        <f t="shared" ca="1" si="249"/>
        <v>0</v>
      </c>
      <c r="EG78" s="199">
        <f t="shared" ca="1" si="249"/>
        <v>0</v>
      </c>
      <c r="EH78" s="199">
        <f t="shared" ca="1" si="249"/>
        <v>0</v>
      </c>
      <c r="EI78" s="199">
        <f t="shared" ca="1" si="249"/>
        <v>0</v>
      </c>
      <c r="EJ78" s="199">
        <f t="shared" ca="1" si="249"/>
        <v>0</v>
      </c>
      <c r="EK78" s="199">
        <f t="shared" ca="1" si="249"/>
        <v>0</v>
      </c>
      <c r="EL78" s="199">
        <f t="shared" ca="1" si="249"/>
        <v>0</v>
      </c>
      <c r="EM78" s="199">
        <f t="shared" ca="1" si="249"/>
        <v>0</v>
      </c>
      <c r="EN78" s="199">
        <f t="shared" ref="EN78:EP78" ca="1" si="250">(EN76*1000)*EN77/단위</f>
        <v>0</v>
      </c>
      <c r="EO78" s="199">
        <f t="shared" ca="1" si="250"/>
        <v>0</v>
      </c>
      <c r="EP78" s="199">
        <f t="shared" ca="1" si="250"/>
        <v>0</v>
      </c>
    </row>
    <row r="79" spans="1:146" ht="15" customHeight="1">
      <c r="B79" s="150"/>
      <c r="C79" s="44"/>
    </row>
    <row r="80" spans="1:146" s="34" customFormat="1" ht="14.45" customHeight="1">
      <c r="B80" s="27" t="s">
        <v>733</v>
      </c>
      <c r="D80" s="643" t="s">
        <v>98</v>
      </c>
      <c r="E80" s="213">
        <f ca="1">SUM(G80:EP80)</f>
        <v>405781.18185676506</v>
      </c>
      <c r="F80" s="213"/>
      <c r="G80" s="55"/>
      <c r="H80" s="55"/>
      <c r="I80" s="55"/>
      <c r="J80" s="55"/>
      <c r="K80" s="55">
        <f ca="1">K73+K78</f>
        <v>0</v>
      </c>
      <c r="L80" s="55">
        <f t="shared" ref="L80:O80" ca="1" si="251">L73+L78</f>
        <v>0</v>
      </c>
      <c r="M80" s="55">
        <f t="shared" ca="1" si="251"/>
        <v>0</v>
      </c>
      <c r="N80" s="55">
        <f t="shared" ca="1" si="251"/>
        <v>0</v>
      </c>
      <c r="O80" s="55">
        <f t="shared" ca="1" si="251"/>
        <v>0</v>
      </c>
      <c r="P80" s="55">
        <f t="shared" ref="P80:CA80" ca="1" si="252">P73+P78</f>
        <v>0</v>
      </c>
      <c r="Q80" s="55">
        <f t="shared" ca="1" si="252"/>
        <v>0</v>
      </c>
      <c r="R80" s="55">
        <f t="shared" ca="1" si="252"/>
        <v>4999.3093638731098</v>
      </c>
      <c r="S80" s="55">
        <f t="shared" ca="1" si="252"/>
        <v>5105.8136110796104</v>
      </c>
      <c r="T80" s="55">
        <f t="shared" ca="1" si="252"/>
        <v>6511.66967420541</v>
      </c>
      <c r="U80" s="55">
        <f t="shared" ca="1" si="252"/>
        <v>4684.0567921418697</v>
      </c>
      <c r="V80" s="55">
        <f t="shared" ca="1" si="252"/>
        <v>4974.3128170537439</v>
      </c>
      <c r="W80" s="55">
        <f t="shared" ca="1" si="252"/>
        <v>5080.2845430242114</v>
      </c>
      <c r="X80" s="55">
        <f t="shared" ca="1" si="252"/>
        <v>6479.111325834383</v>
      </c>
      <c r="Y80" s="55">
        <f t="shared" ca="1" si="252"/>
        <v>4660.6365081811618</v>
      </c>
      <c r="Z80" s="55">
        <f t="shared" ca="1" si="252"/>
        <v>4949.316270234378</v>
      </c>
      <c r="AA80" s="55">
        <f t="shared" ca="1" si="252"/>
        <v>5054.7554749688125</v>
      </c>
      <c r="AB80" s="55">
        <f t="shared" ca="1" si="252"/>
        <v>6446.552977463356</v>
      </c>
      <c r="AC80" s="55">
        <f t="shared" ca="1" si="252"/>
        <v>4637.2162242204513</v>
      </c>
      <c r="AD80" s="55">
        <f t="shared" ca="1" si="252"/>
        <v>4924.319723415013</v>
      </c>
      <c r="AE80" s="55">
        <f t="shared" ca="1" si="252"/>
        <v>5029.2264069134153</v>
      </c>
      <c r="AF80" s="55">
        <f t="shared" ca="1" si="252"/>
        <v>6413.994629092329</v>
      </c>
      <c r="AG80" s="55">
        <f t="shared" ca="1" si="252"/>
        <v>4613.7959402597417</v>
      </c>
      <c r="AH80" s="55">
        <f t="shared" ca="1" si="252"/>
        <v>4899.3231765956489</v>
      </c>
      <c r="AI80" s="55">
        <f t="shared" ca="1" si="252"/>
        <v>5003.6973388580172</v>
      </c>
      <c r="AJ80" s="55">
        <f t="shared" ca="1" si="252"/>
        <v>6381.436280721302</v>
      </c>
      <c r="AK80" s="55">
        <f t="shared" ca="1" si="252"/>
        <v>4590.3756562990338</v>
      </c>
      <c r="AL80" s="55">
        <f t="shared" ca="1" si="252"/>
        <v>4874.326629776283</v>
      </c>
      <c r="AM80" s="55">
        <f t="shared" ca="1" si="252"/>
        <v>4978.1682708026201</v>
      </c>
      <c r="AN80" s="55">
        <f t="shared" ca="1" si="252"/>
        <v>6348.8779323502758</v>
      </c>
      <c r="AO80" s="55">
        <f t="shared" ca="1" si="252"/>
        <v>4566.9553723383242</v>
      </c>
      <c r="AP80" s="55">
        <f t="shared" ca="1" si="252"/>
        <v>4849.3300829569171</v>
      </c>
      <c r="AQ80" s="55">
        <f t="shared" ca="1" si="252"/>
        <v>4952.6392027472211</v>
      </c>
      <c r="AR80" s="55">
        <f t="shared" ca="1" si="252"/>
        <v>6316.3195839792479</v>
      </c>
      <c r="AS80" s="55">
        <f t="shared" ca="1" si="252"/>
        <v>4543.5350883776146</v>
      </c>
      <c r="AT80" s="55">
        <f t="shared" ca="1" si="252"/>
        <v>4824.3335361375503</v>
      </c>
      <c r="AU80" s="55">
        <f t="shared" ca="1" si="252"/>
        <v>4927.110134691824</v>
      </c>
      <c r="AV80" s="55">
        <f t="shared" ca="1" si="252"/>
        <v>6283.7612356082218</v>
      </c>
      <c r="AW80" s="55">
        <f t="shared" ca="1" si="252"/>
        <v>4520.1148044169058</v>
      </c>
      <c r="AX80" s="55">
        <f t="shared" ca="1" si="252"/>
        <v>4799.3369893181844</v>
      </c>
      <c r="AY80" s="55">
        <f t="shared" ca="1" si="252"/>
        <v>4901.581066636425</v>
      </c>
      <c r="AZ80" s="55">
        <f t="shared" ca="1" si="252"/>
        <v>6251.2028872371939</v>
      </c>
      <c r="BA80" s="55">
        <f t="shared" ca="1" si="252"/>
        <v>4496.6945204561944</v>
      </c>
      <c r="BB80" s="55">
        <f t="shared" ca="1" si="252"/>
        <v>4774.3404424988203</v>
      </c>
      <c r="BC80" s="55">
        <f t="shared" ca="1" si="252"/>
        <v>4876.0519985810279</v>
      </c>
      <c r="BD80" s="55">
        <f t="shared" ca="1" si="252"/>
        <v>6218.6445388661668</v>
      </c>
      <c r="BE80" s="55">
        <f t="shared" ca="1" si="252"/>
        <v>4473.2742364954865</v>
      </c>
      <c r="BF80" s="55">
        <f t="shared" ca="1" si="252"/>
        <v>4749.3438956794544</v>
      </c>
      <c r="BG80" s="55">
        <f t="shared" ca="1" si="252"/>
        <v>4850.5229305256289</v>
      </c>
      <c r="BH80" s="55">
        <f t="shared" ca="1" si="252"/>
        <v>6186.0861904951398</v>
      </c>
      <c r="BI80" s="55">
        <f t="shared" ca="1" si="252"/>
        <v>4449.8539525347769</v>
      </c>
      <c r="BJ80" s="55">
        <f t="shared" ca="1" si="252"/>
        <v>4724.3473488600885</v>
      </c>
      <c r="BK80" s="55">
        <f t="shared" ca="1" si="252"/>
        <v>4824.9938624702309</v>
      </c>
      <c r="BL80" s="55">
        <f t="shared" ca="1" si="252"/>
        <v>6153.5278421241128</v>
      </c>
      <c r="BM80" s="55">
        <f t="shared" ca="1" si="252"/>
        <v>4426.4336685740673</v>
      </c>
      <c r="BN80" s="55">
        <f t="shared" ca="1" si="252"/>
        <v>4699.3508020407235</v>
      </c>
      <c r="BO80" s="55">
        <f t="shared" ca="1" si="252"/>
        <v>4799.4647944148337</v>
      </c>
      <c r="BP80" s="55">
        <f t="shared" ca="1" si="252"/>
        <v>6120.9694937530858</v>
      </c>
      <c r="BQ80" s="55">
        <f t="shared" ca="1" si="252"/>
        <v>4403.0133846133576</v>
      </c>
      <c r="BR80" s="55">
        <f t="shared" ca="1" si="252"/>
        <v>4674.3542552213585</v>
      </c>
      <c r="BS80" s="55">
        <f t="shared" ca="1" si="252"/>
        <v>4773.9357263594356</v>
      </c>
      <c r="BT80" s="55">
        <f t="shared" ca="1" si="252"/>
        <v>6088.4111453820606</v>
      </c>
      <c r="BU80" s="55">
        <f t="shared" ca="1" si="252"/>
        <v>4379.5931006526489</v>
      </c>
      <c r="BV80" s="55">
        <f t="shared" ca="1" si="252"/>
        <v>4649.3577084019917</v>
      </c>
      <c r="BW80" s="55">
        <f t="shared" ca="1" si="252"/>
        <v>4748.4066583040376</v>
      </c>
      <c r="BX80" s="55">
        <f t="shared" ca="1" si="252"/>
        <v>6055.8527970110317</v>
      </c>
      <c r="BY80" s="55">
        <f t="shared" ca="1" si="252"/>
        <v>4356.1728166919393</v>
      </c>
      <c r="BZ80" s="55">
        <f t="shared" ca="1" si="252"/>
        <v>4624.3611615826267</v>
      </c>
      <c r="CA80" s="55">
        <f t="shared" ca="1" si="252"/>
        <v>4722.8775902486395</v>
      </c>
      <c r="CB80" s="55">
        <f t="shared" ref="CB80:EM80" ca="1" si="253">CB73+CB78</f>
        <v>6023.2944486400047</v>
      </c>
      <c r="CC80" s="55">
        <f t="shared" ca="1" si="253"/>
        <v>4332.7525327312296</v>
      </c>
      <c r="CD80" s="55">
        <f t="shared" ca="1" si="253"/>
        <v>4599.3646147632608</v>
      </c>
      <c r="CE80" s="55">
        <f t="shared" ca="1" si="253"/>
        <v>4697.3485221932406</v>
      </c>
      <c r="CF80" s="55">
        <f t="shared" ca="1" si="253"/>
        <v>5990.7361002689777</v>
      </c>
      <c r="CG80" s="55">
        <f t="shared" ca="1" si="253"/>
        <v>4309.3322487705209</v>
      </c>
      <c r="CH80" s="55">
        <f t="shared" ca="1" si="253"/>
        <v>4574.3680679438949</v>
      </c>
      <c r="CI80" s="55">
        <f t="shared" ca="1" si="253"/>
        <v>4671.8194541378434</v>
      </c>
      <c r="CJ80" s="55">
        <f t="shared" ca="1" si="253"/>
        <v>5958.1777518979507</v>
      </c>
      <c r="CK80" s="55">
        <f t="shared" ca="1" si="253"/>
        <v>4285.9119648098103</v>
      </c>
      <c r="CL80" s="55">
        <f t="shared" ca="1" si="253"/>
        <v>4549.3715211245299</v>
      </c>
      <c r="CM80" s="55">
        <f t="shared" ca="1" si="253"/>
        <v>4646.2903860824445</v>
      </c>
      <c r="CN80" s="55">
        <f t="shared" ca="1" si="253"/>
        <v>5925.6194035269236</v>
      </c>
      <c r="CO80" s="55">
        <f t="shared" ca="1" si="253"/>
        <v>4262.4916808491016</v>
      </c>
      <c r="CP80" s="55">
        <f t="shared" ca="1" si="253"/>
        <v>4524.3749743051658</v>
      </c>
      <c r="CQ80" s="55">
        <f t="shared" ca="1" si="253"/>
        <v>4620.7613180270473</v>
      </c>
      <c r="CR80" s="55">
        <f t="shared" ca="1" si="253"/>
        <v>5893.0610551558966</v>
      </c>
      <c r="CS80" s="55">
        <f t="shared" ca="1" si="253"/>
        <v>4239.0713968883929</v>
      </c>
      <c r="CT80" s="55">
        <f t="shared" ca="1" si="253"/>
        <v>0</v>
      </c>
      <c r="CU80" s="55">
        <f t="shared" ca="1" si="253"/>
        <v>0</v>
      </c>
      <c r="CV80" s="55">
        <f t="shared" ca="1" si="253"/>
        <v>0</v>
      </c>
      <c r="CW80" s="55">
        <f t="shared" ca="1" si="253"/>
        <v>0</v>
      </c>
      <c r="CX80" s="55">
        <f t="shared" ca="1" si="253"/>
        <v>0</v>
      </c>
      <c r="CY80" s="55">
        <f t="shared" ca="1" si="253"/>
        <v>0</v>
      </c>
      <c r="CZ80" s="55">
        <f t="shared" ca="1" si="253"/>
        <v>0</v>
      </c>
      <c r="DA80" s="55">
        <f t="shared" ca="1" si="253"/>
        <v>0</v>
      </c>
      <c r="DB80" s="55">
        <f t="shared" ca="1" si="253"/>
        <v>0</v>
      </c>
      <c r="DC80" s="55">
        <f t="shared" ca="1" si="253"/>
        <v>0</v>
      </c>
      <c r="DD80" s="55">
        <f t="shared" ca="1" si="253"/>
        <v>0</v>
      </c>
      <c r="DE80" s="55">
        <f t="shared" ca="1" si="253"/>
        <v>0</v>
      </c>
      <c r="DF80" s="55">
        <f t="shared" ca="1" si="253"/>
        <v>0</v>
      </c>
      <c r="DG80" s="55">
        <f t="shared" ca="1" si="253"/>
        <v>0</v>
      </c>
      <c r="DH80" s="55">
        <f t="shared" ca="1" si="253"/>
        <v>0</v>
      </c>
      <c r="DI80" s="55">
        <f t="shared" ca="1" si="253"/>
        <v>0</v>
      </c>
      <c r="DJ80" s="55">
        <f t="shared" ca="1" si="253"/>
        <v>0</v>
      </c>
      <c r="DK80" s="55">
        <f t="shared" ca="1" si="253"/>
        <v>0</v>
      </c>
      <c r="DL80" s="55">
        <f t="shared" ca="1" si="253"/>
        <v>0</v>
      </c>
      <c r="DM80" s="55">
        <f t="shared" ca="1" si="253"/>
        <v>0</v>
      </c>
      <c r="DN80" s="55">
        <f t="shared" ca="1" si="253"/>
        <v>0</v>
      </c>
      <c r="DO80" s="55">
        <f t="shared" ca="1" si="253"/>
        <v>0</v>
      </c>
      <c r="DP80" s="55">
        <f t="shared" ca="1" si="253"/>
        <v>0</v>
      </c>
      <c r="DQ80" s="55">
        <f t="shared" ca="1" si="253"/>
        <v>0</v>
      </c>
      <c r="DR80" s="55">
        <f t="shared" ca="1" si="253"/>
        <v>0</v>
      </c>
      <c r="DS80" s="55">
        <f t="shared" ca="1" si="253"/>
        <v>0</v>
      </c>
      <c r="DT80" s="55">
        <f t="shared" ca="1" si="253"/>
        <v>0</v>
      </c>
      <c r="DU80" s="55">
        <f t="shared" ca="1" si="253"/>
        <v>0</v>
      </c>
      <c r="DV80" s="55">
        <f t="shared" ca="1" si="253"/>
        <v>0</v>
      </c>
      <c r="DW80" s="55">
        <f t="shared" ca="1" si="253"/>
        <v>0</v>
      </c>
      <c r="DX80" s="55">
        <f t="shared" ca="1" si="253"/>
        <v>0</v>
      </c>
      <c r="DY80" s="55">
        <f t="shared" ca="1" si="253"/>
        <v>0</v>
      </c>
      <c r="DZ80" s="55">
        <f t="shared" ca="1" si="253"/>
        <v>0</v>
      </c>
      <c r="EA80" s="55">
        <f t="shared" ca="1" si="253"/>
        <v>0</v>
      </c>
      <c r="EB80" s="55">
        <f t="shared" ca="1" si="253"/>
        <v>0</v>
      </c>
      <c r="EC80" s="55">
        <f t="shared" ca="1" si="253"/>
        <v>0</v>
      </c>
      <c r="ED80" s="55">
        <f t="shared" ca="1" si="253"/>
        <v>0</v>
      </c>
      <c r="EE80" s="55">
        <f t="shared" ca="1" si="253"/>
        <v>0</v>
      </c>
      <c r="EF80" s="55">
        <f t="shared" ca="1" si="253"/>
        <v>0</v>
      </c>
      <c r="EG80" s="55">
        <f t="shared" ca="1" si="253"/>
        <v>0</v>
      </c>
      <c r="EH80" s="55">
        <f t="shared" ca="1" si="253"/>
        <v>0</v>
      </c>
      <c r="EI80" s="55">
        <f t="shared" ca="1" si="253"/>
        <v>0</v>
      </c>
      <c r="EJ80" s="55">
        <f t="shared" ca="1" si="253"/>
        <v>0</v>
      </c>
      <c r="EK80" s="55">
        <f t="shared" ca="1" si="253"/>
        <v>0</v>
      </c>
      <c r="EL80" s="55">
        <f t="shared" ca="1" si="253"/>
        <v>0</v>
      </c>
      <c r="EM80" s="55">
        <f t="shared" ca="1" si="253"/>
        <v>0</v>
      </c>
      <c r="EN80" s="55">
        <f t="shared" ref="EN80:EP80" ca="1" si="254">EN73+EN78</f>
        <v>0</v>
      </c>
      <c r="EO80" s="55">
        <f t="shared" ca="1" si="254"/>
        <v>0</v>
      </c>
      <c r="EP80" s="55">
        <f t="shared" ca="1" si="254"/>
        <v>0</v>
      </c>
    </row>
    <row r="81" spans="1:154" ht="15" customHeight="1">
      <c r="B81" s="150"/>
      <c r="C81" s="44"/>
    </row>
    <row r="82" spans="1:154" ht="15" customHeight="1">
      <c r="B82" s="150"/>
      <c r="C82" s="44"/>
    </row>
    <row r="83" spans="1:154" s="1" customFormat="1" ht="15" customHeight="1" outlineLevel="2">
      <c r="A83" s="169" t="s">
        <v>558</v>
      </c>
      <c r="B83" s="169"/>
      <c r="C83" s="57"/>
      <c r="D83" s="181"/>
      <c r="G83" s="5"/>
      <c r="H83" s="5"/>
      <c r="I83" s="5"/>
      <c r="J83" s="5"/>
      <c r="K83" s="5"/>
      <c r="L83" s="5"/>
      <c r="M83" s="5"/>
      <c r="N83" s="433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</row>
    <row r="84" spans="1:154" ht="15" customHeight="1">
      <c r="B84" s="150"/>
      <c r="C84" s="44"/>
    </row>
    <row r="85" spans="1:154" ht="15" customHeight="1">
      <c r="B85" s="20" t="s">
        <v>641</v>
      </c>
      <c r="C85" s="204"/>
      <c r="D85" s="128" t="s">
        <v>99</v>
      </c>
      <c r="E85" s="138">
        <f t="shared" ref="E85:E90" ca="1" si="255">SUM(G85:EP85)</f>
        <v>1572825.15</v>
      </c>
      <c r="F85" s="10"/>
      <c r="G85" s="12"/>
      <c r="H85" s="12"/>
      <c r="I85" s="12"/>
      <c r="J85" s="12"/>
      <c r="K85" s="12">
        <f ca="1">K49</f>
        <v>0</v>
      </c>
      <c r="L85" s="12">
        <f t="shared" ref="L85:BW85" ca="1" si="256">L49</f>
        <v>0</v>
      </c>
      <c r="M85" s="12">
        <f t="shared" ca="1" si="256"/>
        <v>0</v>
      </c>
      <c r="N85" s="12">
        <f t="shared" ca="1" si="256"/>
        <v>0</v>
      </c>
      <c r="O85" s="12">
        <f t="shared" ca="1" si="256"/>
        <v>0</v>
      </c>
      <c r="P85" s="12">
        <f t="shared" ca="1" si="256"/>
        <v>0</v>
      </c>
      <c r="Q85" s="12">
        <f t="shared" ca="1" si="256"/>
        <v>0</v>
      </c>
      <c r="R85" s="12">
        <f t="shared" ca="1" si="256"/>
        <v>19377.536099999998</v>
      </c>
      <c r="S85" s="12">
        <f t="shared" ca="1" si="256"/>
        <v>19790.3511</v>
      </c>
      <c r="T85" s="12">
        <f t="shared" ca="1" si="256"/>
        <v>25239.509099999999</v>
      </c>
      <c r="U85" s="12">
        <f t="shared" ca="1" si="256"/>
        <v>18155.6037</v>
      </c>
      <c r="V85" s="12">
        <f t="shared" ca="1" si="256"/>
        <v>19280.648419499998</v>
      </c>
      <c r="W85" s="12">
        <f t="shared" ca="1" si="256"/>
        <v>19691.399344499998</v>
      </c>
      <c r="X85" s="12">
        <f t="shared" ca="1" si="256"/>
        <v>25113.3115545</v>
      </c>
      <c r="Y85" s="12">
        <f t="shared" ca="1" si="256"/>
        <v>18064.825681500002</v>
      </c>
      <c r="Z85" s="12">
        <f t="shared" ca="1" si="256"/>
        <v>19183.760738999998</v>
      </c>
      <c r="AA85" s="12">
        <f t="shared" ca="1" si="256"/>
        <v>19592.447588999996</v>
      </c>
      <c r="AB85" s="12">
        <f t="shared" ca="1" si="256"/>
        <v>24987.114009000001</v>
      </c>
      <c r="AC85" s="12">
        <f t="shared" ca="1" si="256"/>
        <v>17974.047662999998</v>
      </c>
      <c r="AD85" s="12">
        <f t="shared" ca="1" si="256"/>
        <v>19086.873058499998</v>
      </c>
      <c r="AE85" s="12">
        <f t="shared" ca="1" si="256"/>
        <v>19493.495833499997</v>
      </c>
      <c r="AF85" s="12">
        <f t="shared" ca="1" si="256"/>
        <v>24860.916463500002</v>
      </c>
      <c r="AG85" s="12">
        <f t="shared" ca="1" si="256"/>
        <v>17883.2696445</v>
      </c>
      <c r="AH85" s="12">
        <f t="shared" ca="1" si="256"/>
        <v>18989.985378000001</v>
      </c>
      <c r="AI85" s="12">
        <f t="shared" ca="1" si="256"/>
        <v>19394.544077999999</v>
      </c>
      <c r="AJ85" s="12">
        <f t="shared" ca="1" si="256"/>
        <v>24734.718917999999</v>
      </c>
      <c r="AK85" s="12">
        <f t="shared" ca="1" si="256"/>
        <v>17792.491626000003</v>
      </c>
      <c r="AL85" s="12">
        <f t="shared" ca="1" si="256"/>
        <v>18893.097697500001</v>
      </c>
      <c r="AM85" s="12">
        <f t="shared" ca="1" si="256"/>
        <v>19295.592322500001</v>
      </c>
      <c r="AN85" s="12">
        <f t="shared" ca="1" si="256"/>
        <v>24608.521372500003</v>
      </c>
      <c r="AO85" s="12">
        <f t="shared" ca="1" si="256"/>
        <v>17701.713607500005</v>
      </c>
      <c r="AP85" s="12">
        <f t="shared" ca="1" si="256"/>
        <v>18796.210017000001</v>
      </c>
      <c r="AQ85" s="12">
        <f t="shared" ca="1" si="256"/>
        <v>19196.640566999999</v>
      </c>
      <c r="AR85" s="12">
        <f t="shared" ca="1" si="256"/>
        <v>24482.323827</v>
      </c>
      <c r="AS85" s="12">
        <f t="shared" ca="1" si="256"/>
        <v>17610.935589000001</v>
      </c>
      <c r="AT85" s="12">
        <f t="shared" ca="1" si="256"/>
        <v>18699.322336499998</v>
      </c>
      <c r="AU85" s="12">
        <f t="shared" ca="1" si="256"/>
        <v>19097.6888115</v>
      </c>
      <c r="AV85" s="12">
        <f t="shared" ca="1" si="256"/>
        <v>24356.126281500005</v>
      </c>
      <c r="AW85" s="12">
        <f t="shared" ca="1" si="256"/>
        <v>17520.157570500003</v>
      </c>
      <c r="AX85" s="12">
        <f t="shared" ca="1" si="256"/>
        <v>18602.434655999998</v>
      </c>
      <c r="AY85" s="12">
        <f t="shared" ca="1" si="256"/>
        <v>18998.737055999998</v>
      </c>
      <c r="AZ85" s="12">
        <f t="shared" ca="1" si="256"/>
        <v>24229.928736000002</v>
      </c>
      <c r="BA85" s="12">
        <f t="shared" ca="1" si="256"/>
        <v>17429.379551999999</v>
      </c>
      <c r="BB85" s="12">
        <f t="shared" ca="1" si="256"/>
        <v>18505.546975499998</v>
      </c>
      <c r="BC85" s="12">
        <f t="shared" ca="1" si="256"/>
        <v>18899.7853005</v>
      </c>
      <c r="BD85" s="12">
        <f t="shared" ca="1" si="256"/>
        <v>24103.731190500002</v>
      </c>
      <c r="BE85" s="12">
        <f t="shared" ca="1" si="256"/>
        <v>17338.601533500001</v>
      </c>
      <c r="BF85" s="12">
        <f t="shared" ca="1" si="256"/>
        <v>18408.659294999998</v>
      </c>
      <c r="BG85" s="12">
        <f t="shared" ca="1" si="256"/>
        <v>18800.833544999998</v>
      </c>
      <c r="BH85" s="12">
        <f t="shared" ca="1" si="256"/>
        <v>23977.533645</v>
      </c>
      <c r="BI85" s="12">
        <f t="shared" ca="1" si="256"/>
        <v>17247.823515</v>
      </c>
      <c r="BJ85" s="12">
        <f t="shared" ca="1" si="256"/>
        <v>18311.771614499998</v>
      </c>
      <c r="BK85" s="12">
        <f t="shared" ca="1" si="256"/>
        <v>18701.881789499996</v>
      </c>
      <c r="BL85" s="12">
        <f t="shared" ca="1" si="256"/>
        <v>23851.3360995</v>
      </c>
      <c r="BM85" s="12">
        <f t="shared" ca="1" si="256"/>
        <v>17157.045496499999</v>
      </c>
      <c r="BN85" s="12">
        <f t="shared" ca="1" si="256"/>
        <v>18214.883934000001</v>
      </c>
      <c r="BO85" s="12">
        <f t="shared" ca="1" si="256"/>
        <v>18602.930034000001</v>
      </c>
      <c r="BP85" s="12">
        <f t="shared" ca="1" si="256"/>
        <v>23725.138554000001</v>
      </c>
      <c r="BQ85" s="12">
        <f t="shared" ca="1" si="256"/>
        <v>17066.267478000002</v>
      </c>
      <c r="BR85" s="12">
        <f t="shared" ca="1" si="256"/>
        <v>18117.996253500001</v>
      </c>
      <c r="BS85" s="12">
        <f t="shared" ca="1" si="256"/>
        <v>18503.978278500002</v>
      </c>
      <c r="BT85" s="12">
        <f t="shared" ca="1" si="256"/>
        <v>23598.941008500005</v>
      </c>
      <c r="BU85" s="12">
        <f t="shared" ca="1" si="256"/>
        <v>16975.489459500001</v>
      </c>
      <c r="BV85" s="12">
        <f t="shared" ca="1" si="256"/>
        <v>18021.108572999998</v>
      </c>
      <c r="BW85" s="12">
        <f t="shared" ca="1" si="256"/>
        <v>18405.026523</v>
      </c>
      <c r="BX85" s="12">
        <f t="shared" ref="BX85:EI85" ca="1" si="257">BX49</f>
        <v>23472.743463000003</v>
      </c>
      <c r="BY85" s="12">
        <f t="shared" ca="1" si="257"/>
        <v>16884.711440999999</v>
      </c>
      <c r="BZ85" s="12">
        <f t="shared" ca="1" si="257"/>
        <v>17924.220892499998</v>
      </c>
      <c r="CA85" s="12">
        <f t="shared" ca="1" si="257"/>
        <v>18306.074767499998</v>
      </c>
      <c r="CB85" s="12">
        <f t="shared" ca="1" si="257"/>
        <v>23346.545917500003</v>
      </c>
      <c r="CC85" s="12">
        <f t="shared" ca="1" si="257"/>
        <v>16793.933422499998</v>
      </c>
      <c r="CD85" s="12">
        <f t="shared" ca="1" si="257"/>
        <v>17827.333212000001</v>
      </c>
      <c r="CE85" s="12">
        <f t="shared" ca="1" si="257"/>
        <v>18207.123012</v>
      </c>
      <c r="CF85" s="12">
        <f t="shared" ca="1" si="257"/>
        <v>23220.348372</v>
      </c>
      <c r="CG85" s="12">
        <f t="shared" ca="1" si="257"/>
        <v>16703.155404000001</v>
      </c>
      <c r="CH85" s="12">
        <f t="shared" ca="1" si="257"/>
        <v>17730.445531499998</v>
      </c>
      <c r="CI85" s="12">
        <f t="shared" ca="1" si="257"/>
        <v>18108.171256499998</v>
      </c>
      <c r="CJ85" s="12">
        <f t="shared" ca="1" si="257"/>
        <v>23094.150826500001</v>
      </c>
      <c r="CK85" s="12">
        <f t="shared" ca="1" si="257"/>
        <v>16612.377385499996</v>
      </c>
      <c r="CL85" s="12">
        <f t="shared" ca="1" si="257"/>
        <v>17633.557851000001</v>
      </c>
      <c r="CM85" s="12">
        <f t="shared" ca="1" si="257"/>
        <v>18009.219501</v>
      </c>
      <c r="CN85" s="12">
        <f t="shared" ca="1" si="257"/>
        <v>22967.953281000002</v>
      </c>
      <c r="CO85" s="12">
        <f t="shared" ca="1" si="257"/>
        <v>16521.599366999999</v>
      </c>
      <c r="CP85" s="12">
        <f t="shared" ca="1" si="257"/>
        <v>17536.670170500001</v>
      </c>
      <c r="CQ85" s="12">
        <f t="shared" ca="1" si="257"/>
        <v>17910.267745500001</v>
      </c>
      <c r="CR85" s="12">
        <f t="shared" ca="1" si="257"/>
        <v>22841.755735500003</v>
      </c>
      <c r="CS85" s="12">
        <f t="shared" ca="1" si="257"/>
        <v>16430.821348500001</v>
      </c>
      <c r="CT85" s="12">
        <f t="shared" ca="1" si="257"/>
        <v>0</v>
      </c>
      <c r="CU85" s="12">
        <f t="shared" ca="1" si="257"/>
        <v>0</v>
      </c>
      <c r="CV85" s="12">
        <f t="shared" ca="1" si="257"/>
        <v>0</v>
      </c>
      <c r="CW85" s="12">
        <f t="shared" ca="1" si="257"/>
        <v>0</v>
      </c>
      <c r="CX85" s="12">
        <f t="shared" ca="1" si="257"/>
        <v>0</v>
      </c>
      <c r="CY85" s="12">
        <f t="shared" ca="1" si="257"/>
        <v>0</v>
      </c>
      <c r="CZ85" s="12">
        <f t="shared" ca="1" si="257"/>
        <v>0</v>
      </c>
      <c r="DA85" s="12">
        <f t="shared" ca="1" si="257"/>
        <v>0</v>
      </c>
      <c r="DB85" s="12">
        <f t="shared" ca="1" si="257"/>
        <v>0</v>
      </c>
      <c r="DC85" s="12">
        <f t="shared" ca="1" si="257"/>
        <v>0</v>
      </c>
      <c r="DD85" s="12">
        <f t="shared" ca="1" si="257"/>
        <v>0</v>
      </c>
      <c r="DE85" s="12">
        <f t="shared" ca="1" si="257"/>
        <v>0</v>
      </c>
      <c r="DF85" s="12">
        <f t="shared" ca="1" si="257"/>
        <v>0</v>
      </c>
      <c r="DG85" s="12">
        <f t="shared" ca="1" si="257"/>
        <v>0</v>
      </c>
      <c r="DH85" s="12">
        <f t="shared" ca="1" si="257"/>
        <v>0</v>
      </c>
      <c r="DI85" s="12">
        <f t="shared" ca="1" si="257"/>
        <v>0</v>
      </c>
      <c r="DJ85" s="12">
        <f t="shared" ca="1" si="257"/>
        <v>0</v>
      </c>
      <c r="DK85" s="12">
        <f t="shared" ca="1" si="257"/>
        <v>0</v>
      </c>
      <c r="DL85" s="12">
        <f t="shared" ca="1" si="257"/>
        <v>0</v>
      </c>
      <c r="DM85" s="12">
        <f t="shared" ca="1" si="257"/>
        <v>0</v>
      </c>
      <c r="DN85" s="12">
        <f t="shared" ca="1" si="257"/>
        <v>0</v>
      </c>
      <c r="DO85" s="12">
        <f t="shared" ca="1" si="257"/>
        <v>0</v>
      </c>
      <c r="DP85" s="12">
        <f t="shared" ca="1" si="257"/>
        <v>0</v>
      </c>
      <c r="DQ85" s="12">
        <f t="shared" ca="1" si="257"/>
        <v>0</v>
      </c>
      <c r="DR85" s="12">
        <f t="shared" ca="1" si="257"/>
        <v>0</v>
      </c>
      <c r="DS85" s="12">
        <f t="shared" ca="1" si="257"/>
        <v>0</v>
      </c>
      <c r="DT85" s="12">
        <f t="shared" ca="1" si="257"/>
        <v>0</v>
      </c>
      <c r="DU85" s="12">
        <f t="shared" ca="1" si="257"/>
        <v>0</v>
      </c>
      <c r="DV85" s="12">
        <f t="shared" ca="1" si="257"/>
        <v>0</v>
      </c>
      <c r="DW85" s="12">
        <f t="shared" ca="1" si="257"/>
        <v>0</v>
      </c>
      <c r="DX85" s="12">
        <f t="shared" ca="1" si="257"/>
        <v>0</v>
      </c>
      <c r="DY85" s="12">
        <f t="shared" ca="1" si="257"/>
        <v>0</v>
      </c>
      <c r="DZ85" s="12">
        <f t="shared" ca="1" si="257"/>
        <v>0</v>
      </c>
      <c r="EA85" s="12">
        <f t="shared" ca="1" si="257"/>
        <v>0</v>
      </c>
      <c r="EB85" s="12">
        <f t="shared" ca="1" si="257"/>
        <v>0</v>
      </c>
      <c r="EC85" s="12">
        <f t="shared" ca="1" si="257"/>
        <v>0</v>
      </c>
      <c r="ED85" s="12">
        <f t="shared" ca="1" si="257"/>
        <v>0</v>
      </c>
      <c r="EE85" s="12">
        <f t="shared" ca="1" si="257"/>
        <v>0</v>
      </c>
      <c r="EF85" s="12">
        <f t="shared" ca="1" si="257"/>
        <v>0</v>
      </c>
      <c r="EG85" s="12">
        <f t="shared" ca="1" si="257"/>
        <v>0</v>
      </c>
      <c r="EH85" s="12">
        <f t="shared" ca="1" si="257"/>
        <v>0</v>
      </c>
      <c r="EI85" s="12">
        <f t="shared" ca="1" si="257"/>
        <v>0</v>
      </c>
      <c r="EJ85" s="12">
        <f t="shared" ref="EJ85:EP85" ca="1" si="258">EJ49</f>
        <v>0</v>
      </c>
      <c r="EK85" s="12">
        <f t="shared" ca="1" si="258"/>
        <v>0</v>
      </c>
      <c r="EL85" s="12">
        <f t="shared" ca="1" si="258"/>
        <v>0</v>
      </c>
      <c r="EM85" s="12">
        <f t="shared" ca="1" si="258"/>
        <v>0</v>
      </c>
      <c r="EN85" s="12">
        <f t="shared" ca="1" si="258"/>
        <v>0</v>
      </c>
      <c r="EO85" s="12">
        <f t="shared" ca="1" si="258"/>
        <v>0</v>
      </c>
      <c r="EP85" s="12">
        <f t="shared" ca="1" si="258"/>
        <v>0</v>
      </c>
      <c r="EQ85" s="125"/>
      <c r="ER85" s="125"/>
      <c r="ES85" s="125"/>
      <c r="ET85" s="125"/>
      <c r="EU85" s="125"/>
      <c r="EV85" s="125"/>
      <c r="EW85" s="125"/>
      <c r="EX85" s="125"/>
    </row>
    <row r="86" spans="1:154" ht="15" customHeight="1">
      <c r="B86" s="20" t="s">
        <v>559</v>
      </c>
      <c r="C86" s="615">
        <f ca="1">Assum!F327</f>
        <v>0</v>
      </c>
      <c r="D86" s="8" t="s">
        <v>560</v>
      </c>
      <c r="E86" s="10">
        <f t="shared" ca="1" si="255"/>
        <v>0</v>
      </c>
      <c r="F86" s="10"/>
      <c r="G86" s="12"/>
      <c r="H86" s="12"/>
      <c r="I86" s="12"/>
      <c r="J86" s="12"/>
      <c r="K86" s="12">
        <f ca="1">$C86*(K85&gt;0)</f>
        <v>0</v>
      </c>
      <c r="L86" s="12">
        <f t="shared" ref="L86:O86" ca="1" si="259">$C86*(L85&gt;0)</f>
        <v>0</v>
      </c>
      <c r="M86" s="12">
        <f t="shared" ca="1" si="259"/>
        <v>0</v>
      </c>
      <c r="N86" s="12">
        <f t="shared" ca="1" si="259"/>
        <v>0</v>
      </c>
      <c r="O86" s="12">
        <f t="shared" ca="1" si="259"/>
        <v>0</v>
      </c>
      <c r="P86" s="12">
        <f t="shared" ref="P86:CA86" ca="1" si="260">$C86*(P85&gt;0)</f>
        <v>0</v>
      </c>
      <c r="Q86" s="12">
        <f t="shared" ca="1" si="260"/>
        <v>0</v>
      </c>
      <c r="R86" s="12">
        <f t="shared" ca="1" si="260"/>
        <v>0</v>
      </c>
      <c r="S86" s="12">
        <f t="shared" ca="1" si="260"/>
        <v>0</v>
      </c>
      <c r="T86" s="12">
        <f t="shared" ca="1" si="260"/>
        <v>0</v>
      </c>
      <c r="U86" s="12">
        <f t="shared" ca="1" si="260"/>
        <v>0</v>
      </c>
      <c r="V86" s="12">
        <f t="shared" ca="1" si="260"/>
        <v>0</v>
      </c>
      <c r="W86" s="12">
        <f t="shared" ca="1" si="260"/>
        <v>0</v>
      </c>
      <c r="X86" s="12">
        <f t="shared" ca="1" si="260"/>
        <v>0</v>
      </c>
      <c r="Y86" s="12">
        <f t="shared" ca="1" si="260"/>
        <v>0</v>
      </c>
      <c r="Z86" s="12">
        <f t="shared" ca="1" si="260"/>
        <v>0</v>
      </c>
      <c r="AA86" s="12">
        <f t="shared" ca="1" si="260"/>
        <v>0</v>
      </c>
      <c r="AB86" s="12">
        <f t="shared" ca="1" si="260"/>
        <v>0</v>
      </c>
      <c r="AC86" s="12">
        <f t="shared" ca="1" si="260"/>
        <v>0</v>
      </c>
      <c r="AD86" s="12">
        <f t="shared" ca="1" si="260"/>
        <v>0</v>
      </c>
      <c r="AE86" s="12">
        <f t="shared" ca="1" si="260"/>
        <v>0</v>
      </c>
      <c r="AF86" s="12">
        <f t="shared" ca="1" si="260"/>
        <v>0</v>
      </c>
      <c r="AG86" s="12">
        <f t="shared" ca="1" si="260"/>
        <v>0</v>
      </c>
      <c r="AH86" s="12">
        <f t="shared" ca="1" si="260"/>
        <v>0</v>
      </c>
      <c r="AI86" s="12">
        <f t="shared" ca="1" si="260"/>
        <v>0</v>
      </c>
      <c r="AJ86" s="12">
        <f t="shared" ca="1" si="260"/>
        <v>0</v>
      </c>
      <c r="AK86" s="12">
        <f t="shared" ca="1" si="260"/>
        <v>0</v>
      </c>
      <c r="AL86" s="12">
        <f t="shared" ca="1" si="260"/>
        <v>0</v>
      </c>
      <c r="AM86" s="12">
        <f t="shared" ca="1" si="260"/>
        <v>0</v>
      </c>
      <c r="AN86" s="12">
        <f t="shared" ca="1" si="260"/>
        <v>0</v>
      </c>
      <c r="AO86" s="12">
        <f t="shared" ca="1" si="260"/>
        <v>0</v>
      </c>
      <c r="AP86" s="12">
        <f t="shared" ca="1" si="260"/>
        <v>0</v>
      </c>
      <c r="AQ86" s="12">
        <f t="shared" ca="1" si="260"/>
        <v>0</v>
      </c>
      <c r="AR86" s="12">
        <f t="shared" ca="1" si="260"/>
        <v>0</v>
      </c>
      <c r="AS86" s="12">
        <f t="shared" ca="1" si="260"/>
        <v>0</v>
      </c>
      <c r="AT86" s="12">
        <f t="shared" ca="1" si="260"/>
        <v>0</v>
      </c>
      <c r="AU86" s="12">
        <f t="shared" ca="1" si="260"/>
        <v>0</v>
      </c>
      <c r="AV86" s="12">
        <f t="shared" ca="1" si="260"/>
        <v>0</v>
      </c>
      <c r="AW86" s="12">
        <f t="shared" ca="1" si="260"/>
        <v>0</v>
      </c>
      <c r="AX86" s="12">
        <f t="shared" ca="1" si="260"/>
        <v>0</v>
      </c>
      <c r="AY86" s="12">
        <f t="shared" ca="1" si="260"/>
        <v>0</v>
      </c>
      <c r="AZ86" s="12">
        <f t="shared" ca="1" si="260"/>
        <v>0</v>
      </c>
      <c r="BA86" s="12">
        <f t="shared" ca="1" si="260"/>
        <v>0</v>
      </c>
      <c r="BB86" s="12">
        <f t="shared" ca="1" si="260"/>
        <v>0</v>
      </c>
      <c r="BC86" s="12">
        <f t="shared" ca="1" si="260"/>
        <v>0</v>
      </c>
      <c r="BD86" s="12">
        <f t="shared" ca="1" si="260"/>
        <v>0</v>
      </c>
      <c r="BE86" s="12">
        <f t="shared" ca="1" si="260"/>
        <v>0</v>
      </c>
      <c r="BF86" s="12">
        <f t="shared" ca="1" si="260"/>
        <v>0</v>
      </c>
      <c r="BG86" s="12">
        <f t="shared" ca="1" si="260"/>
        <v>0</v>
      </c>
      <c r="BH86" s="12">
        <f t="shared" ca="1" si="260"/>
        <v>0</v>
      </c>
      <c r="BI86" s="12">
        <f t="shared" ca="1" si="260"/>
        <v>0</v>
      </c>
      <c r="BJ86" s="12">
        <f t="shared" ca="1" si="260"/>
        <v>0</v>
      </c>
      <c r="BK86" s="12">
        <f t="shared" ca="1" si="260"/>
        <v>0</v>
      </c>
      <c r="BL86" s="12">
        <f t="shared" ca="1" si="260"/>
        <v>0</v>
      </c>
      <c r="BM86" s="12">
        <f t="shared" ca="1" si="260"/>
        <v>0</v>
      </c>
      <c r="BN86" s="12">
        <f t="shared" ca="1" si="260"/>
        <v>0</v>
      </c>
      <c r="BO86" s="12">
        <f t="shared" ca="1" si="260"/>
        <v>0</v>
      </c>
      <c r="BP86" s="12">
        <f t="shared" ca="1" si="260"/>
        <v>0</v>
      </c>
      <c r="BQ86" s="12">
        <f t="shared" ca="1" si="260"/>
        <v>0</v>
      </c>
      <c r="BR86" s="12">
        <f t="shared" ca="1" si="260"/>
        <v>0</v>
      </c>
      <c r="BS86" s="12">
        <f t="shared" ca="1" si="260"/>
        <v>0</v>
      </c>
      <c r="BT86" s="12">
        <f t="shared" ca="1" si="260"/>
        <v>0</v>
      </c>
      <c r="BU86" s="12">
        <f t="shared" ca="1" si="260"/>
        <v>0</v>
      </c>
      <c r="BV86" s="12">
        <f t="shared" ca="1" si="260"/>
        <v>0</v>
      </c>
      <c r="BW86" s="12">
        <f t="shared" ca="1" si="260"/>
        <v>0</v>
      </c>
      <c r="BX86" s="12">
        <f t="shared" ca="1" si="260"/>
        <v>0</v>
      </c>
      <c r="BY86" s="12">
        <f t="shared" ca="1" si="260"/>
        <v>0</v>
      </c>
      <c r="BZ86" s="12">
        <f t="shared" ca="1" si="260"/>
        <v>0</v>
      </c>
      <c r="CA86" s="12">
        <f t="shared" ca="1" si="260"/>
        <v>0</v>
      </c>
      <c r="CB86" s="12">
        <f t="shared" ref="CB86:EM86" ca="1" si="261">$C86*(CB85&gt;0)</f>
        <v>0</v>
      </c>
      <c r="CC86" s="12">
        <f t="shared" ca="1" si="261"/>
        <v>0</v>
      </c>
      <c r="CD86" s="12">
        <f t="shared" ca="1" si="261"/>
        <v>0</v>
      </c>
      <c r="CE86" s="12">
        <f t="shared" ca="1" si="261"/>
        <v>0</v>
      </c>
      <c r="CF86" s="12">
        <f t="shared" ca="1" si="261"/>
        <v>0</v>
      </c>
      <c r="CG86" s="12">
        <f t="shared" ca="1" si="261"/>
        <v>0</v>
      </c>
      <c r="CH86" s="12">
        <f t="shared" ca="1" si="261"/>
        <v>0</v>
      </c>
      <c r="CI86" s="12">
        <f t="shared" ca="1" si="261"/>
        <v>0</v>
      </c>
      <c r="CJ86" s="12">
        <f t="shared" ca="1" si="261"/>
        <v>0</v>
      </c>
      <c r="CK86" s="12">
        <f t="shared" ca="1" si="261"/>
        <v>0</v>
      </c>
      <c r="CL86" s="12">
        <f t="shared" ca="1" si="261"/>
        <v>0</v>
      </c>
      <c r="CM86" s="12">
        <f t="shared" ca="1" si="261"/>
        <v>0</v>
      </c>
      <c r="CN86" s="12">
        <f t="shared" ca="1" si="261"/>
        <v>0</v>
      </c>
      <c r="CO86" s="12">
        <f t="shared" ca="1" si="261"/>
        <v>0</v>
      </c>
      <c r="CP86" s="12">
        <f t="shared" ca="1" si="261"/>
        <v>0</v>
      </c>
      <c r="CQ86" s="12">
        <f t="shared" ca="1" si="261"/>
        <v>0</v>
      </c>
      <c r="CR86" s="12">
        <f t="shared" ca="1" si="261"/>
        <v>0</v>
      </c>
      <c r="CS86" s="12">
        <f t="shared" ca="1" si="261"/>
        <v>0</v>
      </c>
      <c r="CT86" s="12">
        <f t="shared" ca="1" si="261"/>
        <v>0</v>
      </c>
      <c r="CU86" s="12">
        <f t="shared" ca="1" si="261"/>
        <v>0</v>
      </c>
      <c r="CV86" s="12">
        <f t="shared" ca="1" si="261"/>
        <v>0</v>
      </c>
      <c r="CW86" s="12">
        <f t="shared" ca="1" si="261"/>
        <v>0</v>
      </c>
      <c r="CX86" s="12">
        <f t="shared" ca="1" si="261"/>
        <v>0</v>
      </c>
      <c r="CY86" s="12">
        <f t="shared" ca="1" si="261"/>
        <v>0</v>
      </c>
      <c r="CZ86" s="12">
        <f t="shared" ca="1" si="261"/>
        <v>0</v>
      </c>
      <c r="DA86" s="12">
        <f t="shared" ca="1" si="261"/>
        <v>0</v>
      </c>
      <c r="DB86" s="12">
        <f t="shared" ca="1" si="261"/>
        <v>0</v>
      </c>
      <c r="DC86" s="12">
        <f t="shared" ca="1" si="261"/>
        <v>0</v>
      </c>
      <c r="DD86" s="12">
        <f t="shared" ca="1" si="261"/>
        <v>0</v>
      </c>
      <c r="DE86" s="12">
        <f t="shared" ca="1" si="261"/>
        <v>0</v>
      </c>
      <c r="DF86" s="12">
        <f t="shared" ca="1" si="261"/>
        <v>0</v>
      </c>
      <c r="DG86" s="12">
        <f t="shared" ca="1" si="261"/>
        <v>0</v>
      </c>
      <c r="DH86" s="12">
        <f t="shared" ca="1" si="261"/>
        <v>0</v>
      </c>
      <c r="DI86" s="12">
        <f t="shared" ca="1" si="261"/>
        <v>0</v>
      </c>
      <c r="DJ86" s="12">
        <f t="shared" ca="1" si="261"/>
        <v>0</v>
      </c>
      <c r="DK86" s="12">
        <f t="shared" ca="1" si="261"/>
        <v>0</v>
      </c>
      <c r="DL86" s="12">
        <f t="shared" ca="1" si="261"/>
        <v>0</v>
      </c>
      <c r="DM86" s="12">
        <f t="shared" ca="1" si="261"/>
        <v>0</v>
      </c>
      <c r="DN86" s="12">
        <f t="shared" ca="1" si="261"/>
        <v>0</v>
      </c>
      <c r="DO86" s="12">
        <f t="shared" ca="1" si="261"/>
        <v>0</v>
      </c>
      <c r="DP86" s="12">
        <f t="shared" ca="1" si="261"/>
        <v>0</v>
      </c>
      <c r="DQ86" s="12">
        <f t="shared" ca="1" si="261"/>
        <v>0</v>
      </c>
      <c r="DR86" s="12">
        <f t="shared" ca="1" si="261"/>
        <v>0</v>
      </c>
      <c r="DS86" s="12">
        <f t="shared" ca="1" si="261"/>
        <v>0</v>
      </c>
      <c r="DT86" s="12">
        <f t="shared" ca="1" si="261"/>
        <v>0</v>
      </c>
      <c r="DU86" s="12">
        <f t="shared" ca="1" si="261"/>
        <v>0</v>
      </c>
      <c r="DV86" s="12">
        <f t="shared" ca="1" si="261"/>
        <v>0</v>
      </c>
      <c r="DW86" s="12">
        <f t="shared" ca="1" si="261"/>
        <v>0</v>
      </c>
      <c r="DX86" s="12">
        <f t="shared" ca="1" si="261"/>
        <v>0</v>
      </c>
      <c r="DY86" s="12">
        <f t="shared" ca="1" si="261"/>
        <v>0</v>
      </c>
      <c r="DZ86" s="12">
        <f t="shared" ca="1" si="261"/>
        <v>0</v>
      </c>
      <c r="EA86" s="12">
        <f t="shared" ca="1" si="261"/>
        <v>0</v>
      </c>
      <c r="EB86" s="12">
        <f t="shared" ca="1" si="261"/>
        <v>0</v>
      </c>
      <c r="EC86" s="12">
        <f t="shared" ca="1" si="261"/>
        <v>0</v>
      </c>
      <c r="ED86" s="12">
        <f t="shared" ca="1" si="261"/>
        <v>0</v>
      </c>
      <c r="EE86" s="12">
        <f t="shared" ca="1" si="261"/>
        <v>0</v>
      </c>
      <c r="EF86" s="12">
        <f t="shared" ca="1" si="261"/>
        <v>0</v>
      </c>
      <c r="EG86" s="12">
        <f t="shared" ca="1" si="261"/>
        <v>0</v>
      </c>
      <c r="EH86" s="12">
        <f t="shared" ca="1" si="261"/>
        <v>0</v>
      </c>
      <c r="EI86" s="12">
        <f t="shared" ca="1" si="261"/>
        <v>0</v>
      </c>
      <c r="EJ86" s="12">
        <f t="shared" ca="1" si="261"/>
        <v>0</v>
      </c>
      <c r="EK86" s="12">
        <f t="shared" ca="1" si="261"/>
        <v>0</v>
      </c>
      <c r="EL86" s="12">
        <f t="shared" ca="1" si="261"/>
        <v>0</v>
      </c>
      <c r="EM86" s="12">
        <f t="shared" ca="1" si="261"/>
        <v>0</v>
      </c>
      <c r="EN86" s="12">
        <f t="shared" ref="EN86:EP86" ca="1" si="262">$C86*(EN85&gt;0)</f>
        <v>0</v>
      </c>
      <c r="EO86" s="12">
        <f t="shared" ca="1" si="262"/>
        <v>0</v>
      </c>
      <c r="EP86" s="12">
        <f t="shared" ca="1" si="262"/>
        <v>0</v>
      </c>
      <c r="EQ86" s="125"/>
      <c r="ER86" s="125"/>
      <c r="ES86" s="125"/>
      <c r="ET86" s="125"/>
      <c r="EU86" s="125"/>
      <c r="EV86" s="125"/>
      <c r="EW86" s="125"/>
      <c r="EX86" s="125"/>
    </row>
    <row r="87" spans="1:154" ht="15" customHeight="1">
      <c r="B87" s="30" t="s">
        <v>561</v>
      </c>
      <c r="C87" s="782">
        <f ca="1">Assum!F328</f>
        <v>0.60001200024000478</v>
      </c>
      <c r="D87" s="233" t="s">
        <v>97</v>
      </c>
      <c r="E87" s="36">
        <f t="shared" ca="1" si="255"/>
        <v>48.000960019200392</v>
      </c>
      <c r="F87" s="36"/>
      <c r="G87" s="142"/>
      <c r="H87" s="783"/>
      <c r="I87" s="783"/>
      <c r="J87" s="783"/>
      <c r="K87" s="783">
        <f ca="1">$C87*(K85&gt;0)</f>
        <v>0</v>
      </c>
      <c r="L87" s="783">
        <f t="shared" ref="L87:O87" ca="1" si="263">$C87*(L85&gt;0)</f>
        <v>0</v>
      </c>
      <c r="M87" s="783">
        <f t="shared" ca="1" si="263"/>
        <v>0</v>
      </c>
      <c r="N87" s="783">
        <f t="shared" ca="1" si="263"/>
        <v>0</v>
      </c>
      <c r="O87" s="783">
        <f t="shared" ca="1" si="263"/>
        <v>0</v>
      </c>
      <c r="P87" s="783">
        <f t="shared" ref="P87:CA87" ca="1" si="264">$C87*(P85&gt;0)</f>
        <v>0</v>
      </c>
      <c r="Q87" s="783">
        <f t="shared" ca="1" si="264"/>
        <v>0</v>
      </c>
      <c r="R87" s="783">
        <f t="shared" ca="1" si="264"/>
        <v>0.60001200024000478</v>
      </c>
      <c r="S87" s="783">
        <f t="shared" ca="1" si="264"/>
        <v>0.60001200024000478</v>
      </c>
      <c r="T87" s="783">
        <f t="shared" ca="1" si="264"/>
        <v>0.60001200024000478</v>
      </c>
      <c r="U87" s="783">
        <f t="shared" ca="1" si="264"/>
        <v>0.60001200024000478</v>
      </c>
      <c r="V87" s="783">
        <f t="shared" ca="1" si="264"/>
        <v>0.60001200024000478</v>
      </c>
      <c r="W87" s="783">
        <f t="shared" ca="1" si="264"/>
        <v>0.60001200024000478</v>
      </c>
      <c r="X87" s="783">
        <f t="shared" ca="1" si="264"/>
        <v>0.60001200024000478</v>
      </c>
      <c r="Y87" s="783">
        <f t="shared" ca="1" si="264"/>
        <v>0.60001200024000478</v>
      </c>
      <c r="Z87" s="783">
        <f t="shared" ca="1" si="264"/>
        <v>0.60001200024000478</v>
      </c>
      <c r="AA87" s="783">
        <f t="shared" ca="1" si="264"/>
        <v>0.60001200024000478</v>
      </c>
      <c r="AB87" s="783">
        <f t="shared" ca="1" si="264"/>
        <v>0.60001200024000478</v>
      </c>
      <c r="AC87" s="783">
        <f t="shared" ca="1" si="264"/>
        <v>0.60001200024000478</v>
      </c>
      <c r="AD87" s="783">
        <f t="shared" ca="1" si="264"/>
        <v>0.60001200024000478</v>
      </c>
      <c r="AE87" s="783">
        <f t="shared" ca="1" si="264"/>
        <v>0.60001200024000478</v>
      </c>
      <c r="AF87" s="783">
        <f t="shared" ca="1" si="264"/>
        <v>0.60001200024000478</v>
      </c>
      <c r="AG87" s="783">
        <f t="shared" ca="1" si="264"/>
        <v>0.60001200024000478</v>
      </c>
      <c r="AH87" s="783">
        <f t="shared" ca="1" si="264"/>
        <v>0.60001200024000478</v>
      </c>
      <c r="AI87" s="783">
        <f t="shared" ca="1" si="264"/>
        <v>0.60001200024000478</v>
      </c>
      <c r="AJ87" s="783">
        <f t="shared" ca="1" si="264"/>
        <v>0.60001200024000478</v>
      </c>
      <c r="AK87" s="783">
        <f t="shared" ca="1" si="264"/>
        <v>0.60001200024000478</v>
      </c>
      <c r="AL87" s="783">
        <f t="shared" ca="1" si="264"/>
        <v>0.60001200024000478</v>
      </c>
      <c r="AM87" s="783">
        <f t="shared" ca="1" si="264"/>
        <v>0.60001200024000478</v>
      </c>
      <c r="AN87" s="783">
        <f t="shared" ca="1" si="264"/>
        <v>0.60001200024000478</v>
      </c>
      <c r="AO87" s="783">
        <f t="shared" ca="1" si="264"/>
        <v>0.60001200024000478</v>
      </c>
      <c r="AP87" s="783">
        <f t="shared" ca="1" si="264"/>
        <v>0.60001200024000478</v>
      </c>
      <c r="AQ87" s="783">
        <f t="shared" ca="1" si="264"/>
        <v>0.60001200024000478</v>
      </c>
      <c r="AR87" s="783">
        <f t="shared" ca="1" si="264"/>
        <v>0.60001200024000478</v>
      </c>
      <c r="AS87" s="783">
        <f t="shared" ca="1" si="264"/>
        <v>0.60001200024000478</v>
      </c>
      <c r="AT87" s="783">
        <f t="shared" ca="1" si="264"/>
        <v>0.60001200024000478</v>
      </c>
      <c r="AU87" s="783">
        <f t="shared" ca="1" si="264"/>
        <v>0.60001200024000478</v>
      </c>
      <c r="AV87" s="783">
        <f t="shared" ca="1" si="264"/>
        <v>0.60001200024000478</v>
      </c>
      <c r="AW87" s="783">
        <f t="shared" ca="1" si="264"/>
        <v>0.60001200024000478</v>
      </c>
      <c r="AX87" s="783">
        <f t="shared" ca="1" si="264"/>
        <v>0.60001200024000478</v>
      </c>
      <c r="AY87" s="783">
        <f t="shared" ca="1" si="264"/>
        <v>0.60001200024000478</v>
      </c>
      <c r="AZ87" s="783">
        <f t="shared" ca="1" si="264"/>
        <v>0.60001200024000478</v>
      </c>
      <c r="BA87" s="783">
        <f t="shared" ca="1" si="264"/>
        <v>0.60001200024000478</v>
      </c>
      <c r="BB87" s="783">
        <f t="shared" ca="1" si="264"/>
        <v>0.60001200024000478</v>
      </c>
      <c r="BC87" s="783">
        <f t="shared" ca="1" si="264"/>
        <v>0.60001200024000478</v>
      </c>
      <c r="BD87" s="783">
        <f t="shared" ca="1" si="264"/>
        <v>0.60001200024000478</v>
      </c>
      <c r="BE87" s="783">
        <f t="shared" ca="1" si="264"/>
        <v>0.60001200024000478</v>
      </c>
      <c r="BF87" s="783">
        <f t="shared" ca="1" si="264"/>
        <v>0.60001200024000478</v>
      </c>
      <c r="BG87" s="783">
        <f t="shared" ca="1" si="264"/>
        <v>0.60001200024000478</v>
      </c>
      <c r="BH87" s="783">
        <f t="shared" ca="1" si="264"/>
        <v>0.60001200024000478</v>
      </c>
      <c r="BI87" s="783">
        <f t="shared" ca="1" si="264"/>
        <v>0.60001200024000478</v>
      </c>
      <c r="BJ87" s="783">
        <f t="shared" ca="1" si="264"/>
        <v>0.60001200024000478</v>
      </c>
      <c r="BK87" s="783">
        <f t="shared" ca="1" si="264"/>
        <v>0.60001200024000478</v>
      </c>
      <c r="BL87" s="783">
        <f t="shared" ca="1" si="264"/>
        <v>0.60001200024000478</v>
      </c>
      <c r="BM87" s="783">
        <f t="shared" ca="1" si="264"/>
        <v>0.60001200024000478</v>
      </c>
      <c r="BN87" s="783">
        <f t="shared" ca="1" si="264"/>
        <v>0.60001200024000478</v>
      </c>
      <c r="BO87" s="783">
        <f t="shared" ca="1" si="264"/>
        <v>0.60001200024000478</v>
      </c>
      <c r="BP87" s="783">
        <f t="shared" ca="1" si="264"/>
        <v>0.60001200024000478</v>
      </c>
      <c r="BQ87" s="783">
        <f t="shared" ca="1" si="264"/>
        <v>0.60001200024000478</v>
      </c>
      <c r="BR87" s="783">
        <f t="shared" ca="1" si="264"/>
        <v>0.60001200024000478</v>
      </c>
      <c r="BS87" s="783">
        <f t="shared" ca="1" si="264"/>
        <v>0.60001200024000478</v>
      </c>
      <c r="BT87" s="783">
        <f t="shared" ca="1" si="264"/>
        <v>0.60001200024000478</v>
      </c>
      <c r="BU87" s="783">
        <f t="shared" ca="1" si="264"/>
        <v>0.60001200024000478</v>
      </c>
      <c r="BV87" s="783">
        <f t="shared" ca="1" si="264"/>
        <v>0.60001200024000478</v>
      </c>
      <c r="BW87" s="783">
        <f t="shared" ca="1" si="264"/>
        <v>0.60001200024000478</v>
      </c>
      <c r="BX87" s="783">
        <f t="shared" ca="1" si="264"/>
        <v>0.60001200024000478</v>
      </c>
      <c r="BY87" s="783">
        <f t="shared" ca="1" si="264"/>
        <v>0.60001200024000478</v>
      </c>
      <c r="BZ87" s="783">
        <f t="shared" ca="1" si="264"/>
        <v>0.60001200024000478</v>
      </c>
      <c r="CA87" s="783">
        <f t="shared" ca="1" si="264"/>
        <v>0.60001200024000478</v>
      </c>
      <c r="CB87" s="783">
        <f t="shared" ref="CB87:EM87" ca="1" si="265">$C87*(CB85&gt;0)</f>
        <v>0.60001200024000478</v>
      </c>
      <c r="CC87" s="783">
        <f t="shared" ca="1" si="265"/>
        <v>0.60001200024000478</v>
      </c>
      <c r="CD87" s="783">
        <f t="shared" ca="1" si="265"/>
        <v>0.60001200024000478</v>
      </c>
      <c r="CE87" s="783">
        <f t="shared" ca="1" si="265"/>
        <v>0.60001200024000478</v>
      </c>
      <c r="CF87" s="783">
        <f t="shared" ca="1" si="265"/>
        <v>0.60001200024000478</v>
      </c>
      <c r="CG87" s="783">
        <f t="shared" ca="1" si="265"/>
        <v>0.60001200024000478</v>
      </c>
      <c r="CH87" s="783">
        <f t="shared" ca="1" si="265"/>
        <v>0.60001200024000478</v>
      </c>
      <c r="CI87" s="783">
        <f t="shared" ca="1" si="265"/>
        <v>0.60001200024000478</v>
      </c>
      <c r="CJ87" s="783">
        <f t="shared" ca="1" si="265"/>
        <v>0.60001200024000478</v>
      </c>
      <c r="CK87" s="783">
        <f t="shared" ca="1" si="265"/>
        <v>0.60001200024000478</v>
      </c>
      <c r="CL87" s="783">
        <f t="shared" ca="1" si="265"/>
        <v>0.60001200024000478</v>
      </c>
      <c r="CM87" s="783">
        <f t="shared" ca="1" si="265"/>
        <v>0.60001200024000478</v>
      </c>
      <c r="CN87" s="783">
        <f t="shared" ca="1" si="265"/>
        <v>0.60001200024000478</v>
      </c>
      <c r="CO87" s="783">
        <f t="shared" ca="1" si="265"/>
        <v>0.60001200024000478</v>
      </c>
      <c r="CP87" s="783">
        <f t="shared" ca="1" si="265"/>
        <v>0.60001200024000478</v>
      </c>
      <c r="CQ87" s="783">
        <f t="shared" ca="1" si="265"/>
        <v>0.60001200024000478</v>
      </c>
      <c r="CR87" s="783">
        <f t="shared" ca="1" si="265"/>
        <v>0.60001200024000478</v>
      </c>
      <c r="CS87" s="783">
        <f t="shared" ca="1" si="265"/>
        <v>0.60001200024000478</v>
      </c>
      <c r="CT87" s="783">
        <f t="shared" ca="1" si="265"/>
        <v>0</v>
      </c>
      <c r="CU87" s="783">
        <f t="shared" ca="1" si="265"/>
        <v>0</v>
      </c>
      <c r="CV87" s="783">
        <f t="shared" ca="1" si="265"/>
        <v>0</v>
      </c>
      <c r="CW87" s="783">
        <f t="shared" ca="1" si="265"/>
        <v>0</v>
      </c>
      <c r="CX87" s="783">
        <f t="shared" ca="1" si="265"/>
        <v>0</v>
      </c>
      <c r="CY87" s="783">
        <f t="shared" ca="1" si="265"/>
        <v>0</v>
      </c>
      <c r="CZ87" s="783">
        <f t="shared" ca="1" si="265"/>
        <v>0</v>
      </c>
      <c r="DA87" s="783">
        <f t="shared" ca="1" si="265"/>
        <v>0</v>
      </c>
      <c r="DB87" s="783">
        <f t="shared" ca="1" si="265"/>
        <v>0</v>
      </c>
      <c r="DC87" s="783">
        <f t="shared" ca="1" si="265"/>
        <v>0</v>
      </c>
      <c r="DD87" s="783">
        <f t="shared" ca="1" si="265"/>
        <v>0</v>
      </c>
      <c r="DE87" s="783">
        <f t="shared" ca="1" si="265"/>
        <v>0</v>
      </c>
      <c r="DF87" s="783">
        <f t="shared" ca="1" si="265"/>
        <v>0</v>
      </c>
      <c r="DG87" s="783">
        <f t="shared" ca="1" si="265"/>
        <v>0</v>
      </c>
      <c r="DH87" s="783">
        <f t="shared" ca="1" si="265"/>
        <v>0</v>
      </c>
      <c r="DI87" s="783">
        <f t="shared" ca="1" si="265"/>
        <v>0</v>
      </c>
      <c r="DJ87" s="783">
        <f t="shared" ca="1" si="265"/>
        <v>0</v>
      </c>
      <c r="DK87" s="783">
        <f t="shared" ca="1" si="265"/>
        <v>0</v>
      </c>
      <c r="DL87" s="783">
        <f t="shared" ca="1" si="265"/>
        <v>0</v>
      </c>
      <c r="DM87" s="783">
        <f t="shared" ca="1" si="265"/>
        <v>0</v>
      </c>
      <c r="DN87" s="783">
        <f t="shared" ca="1" si="265"/>
        <v>0</v>
      </c>
      <c r="DO87" s="783">
        <f t="shared" ca="1" si="265"/>
        <v>0</v>
      </c>
      <c r="DP87" s="783">
        <f t="shared" ca="1" si="265"/>
        <v>0</v>
      </c>
      <c r="DQ87" s="783">
        <f t="shared" ca="1" si="265"/>
        <v>0</v>
      </c>
      <c r="DR87" s="783">
        <f t="shared" ca="1" si="265"/>
        <v>0</v>
      </c>
      <c r="DS87" s="783">
        <f t="shared" ca="1" si="265"/>
        <v>0</v>
      </c>
      <c r="DT87" s="783">
        <f t="shared" ca="1" si="265"/>
        <v>0</v>
      </c>
      <c r="DU87" s="783">
        <f t="shared" ca="1" si="265"/>
        <v>0</v>
      </c>
      <c r="DV87" s="783">
        <f t="shared" ca="1" si="265"/>
        <v>0</v>
      </c>
      <c r="DW87" s="783">
        <f t="shared" ca="1" si="265"/>
        <v>0</v>
      </c>
      <c r="DX87" s="783">
        <f t="shared" ca="1" si="265"/>
        <v>0</v>
      </c>
      <c r="DY87" s="783">
        <f t="shared" ca="1" si="265"/>
        <v>0</v>
      </c>
      <c r="DZ87" s="783">
        <f t="shared" ca="1" si="265"/>
        <v>0</v>
      </c>
      <c r="EA87" s="783">
        <f t="shared" ca="1" si="265"/>
        <v>0</v>
      </c>
      <c r="EB87" s="783">
        <f t="shared" ca="1" si="265"/>
        <v>0</v>
      </c>
      <c r="EC87" s="783">
        <f t="shared" ca="1" si="265"/>
        <v>0</v>
      </c>
      <c r="ED87" s="783">
        <f t="shared" ca="1" si="265"/>
        <v>0</v>
      </c>
      <c r="EE87" s="783">
        <f t="shared" ca="1" si="265"/>
        <v>0</v>
      </c>
      <c r="EF87" s="783">
        <f t="shared" ca="1" si="265"/>
        <v>0</v>
      </c>
      <c r="EG87" s="783">
        <f t="shared" ca="1" si="265"/>
        <v>0</v>
      </c>
      <c r="EH87" s="783">
        <f t="shared" ca="1" si="265"/>
        <v>0</v>
      </c>
      <c r="EI87" s="783">
        <f t="shared" ca="1" si="265"/>
        <v>0</v>
      </c>
      <c r="EJ87" s="783">
        <f t="shared" ca="1" si="265"/>
        <v>0</v>
      </c>
      <c r="EK87" s="783">
        <f t="shared" ca="1" si="265"/>
        <v>0</v>
      </c>
      <c r="EL87" s="783">
        <f t="shared" ca="1" si="265"/>
        <v>0</v>
      </c>
      <c r="EM87" s="783">
        <f t="shared" ca="1" si="265"/>
        <v>0</v>
      </c>
      <c r="EN87" s="783">
        <f t="shared" ref="EN87:EP87" ca="1" si="266">$C87*(EN85&gt;0)</f>
        <v>0</v>
      </c>
      <c r="EO87" s="783">
        <f t="shared" ca="1" si="266"/>
        <v>0</v>
      </c>
      <c r="EP87" s="783">
        <f t="shared" ca="1" si="266"/>
        <v>0</v>
      </c>
      <c r="EQ87" s="125"/>
      <c r="ER87" s="125"/>
      <c r="ES87" s="125"/>
      <c r="ET87" s="125"/>
      <c r="EU87" s="125"/>
      <c r="EV87" s="125"/>
      <c r="EW87" s="125"/>
      <c r="EX87" s="125"/>
    </row>
    <row r="88" spans="1:154" ht="15" customHeight="1">
      <c r="B88" s="20" t="s">
        <v>642</v>
      </c>
      <c r="C88" s="614"/>
      <c r="D88" s="8" t="s">
        <v>97</v>
      </c>
      <c r="E88" s="10">
        <f t="shared" ca="1" si="255"/>
        <v>0</v>
      </c>
      <c r="F88" s="10"/>
      <c r="G88" s="12"/>
      <c r="H88" s="76"/>
      <c r="I88" s="76"/>
      <c r="J88" s="76"/>
      <c r="K88" s="22">
        <f t="shared" ref="K88:O88" ca="1" si="267">(K85*1000)*K86*K87/단위</f>
        <v>0</v>
      </c>
      <c r="L88" s="22">
        <f t="shared" ca="1" si="267"/>
        <v>0</v>
      </c>
      <c r="M88" s="22">
        <f t="shared" ca="1" si="267"/>
        <v>0</v>
      </c>
      <c r="N88" s="22">
        <f t="shared" ca="1" si="267"/>
        <v>0</v>
      </c>
      <c r="O88" s="22">
        <f t="shared" ca="1" si="267"/>
        <v>0</v>
      </c>
      <c r="P88" s="22">
        <f t="shared" ref="P88:CA88" ca="1" si="268">(P85*1000)*P86*P87/단위</f>
        <v>0</v>
      </c>
      <c r="Q88" s="22">
        <f t="shared" ca="1" si="268"/>
        <v>0</v>
      </c>
      <c r="R88" s="22">
        <f t="shared" ca="1" si="268"/>
        <v>0</v>
      </c>
      <c r="S88" s="22">
        <f t="shared" ca="1" si="268"/>
        <v>0</v>
      </c>
      <c r="T88" s="22">
        <f t="shared" ca="1" si="268"/>
        <v>0</v>
      </c>
      <c r="U88" s="22">
        <f t="shared" ca="1" si="268"/>
        <v>0</v>
      </c>
      <c r="V88" s="22">
        <f t="shared" ca="1" si="268"/>
        <v>0</v>
      </c>
      <c r="W88" s="22">
        <f t="shared" ca="1" si="268"/>
        <v>0</v>
      </c>
      <c r="X88" s="22">
        <f t="shared" ca="1" si="268"/>
        <v>0</v>
      </c>
      <c r="Y88" s="22">
        <f t="shared" ca="1" si="268"/>
        <v>0</v>
      </c>
      <c r="Z88" s="22">
        <f t="shared" ca="1" si="268"/>
        <v>0</v>
      </c>
      <c r="AA88" s="22">
        <f t="shared" ca="1" si="268"/>
        <v>0</v>
      </c>
      <c r="AB88" s="22">
        <f t="shared" ca="1" si="268"/>
        <v>0</v>
      </c>
      <c r="AC88" s="22">
        <f t="shared" ca="1" si="268"/>
        <v>0</v>
      </c>
      <c r="AD88" s="22">
        <f t="shared" ca="1" si="268"/>
        <v>0</v>
      </c>
      <c r="AE88" s="22">
        <f t="shared" ca="1" si="268"/>
        <v>0</v>
      </c>
      <c r="AF88" s="22">
        <f t="shared" ca="1" si="268"/>
        <v>0</v>
      </c>
      <c r="AG88" s="22">
        <f t="shared" ca="1" si="268"/>
        <v>0</v>
      </c>
      <c r="AH88" s="22">
        <f t="shared" ca="1" si="268"/>
        <v>0</v>
      </c>
      <c r="AI88" s="22">
        <f t="shared" ca="1" si="268"/>
        <v>0</v>
      </c>
      <c r="AJ88" s="22">
        <f t="shared" ca="1" si="268"/>
        <v>0</v>
      </c>
      <c r="AK88" s="22">
        <f t="shared" ca="1" si="268"/>
        <v>0</v>
      </c>
      <c r="AL88" s="22">
        <f t="shared" ca="1" si="268"/>
        <v>0</v>
      </c>
      <c r="AM88" s="22">
        <f t="shared" ca="1" si="268"/>
        <v>0</v>
      </c>
      <c r="AN88" s="22">
        <f t="shared" ca="1" si="268"/>
        <v>0</v>
      </c>
      <c r="AO88" s="22">
        <f t="shared" ca="1" si="268"/>
        <v>0</v>
      </c>
      <c r="AP88" s="22">
        <f t="shared" ca="1" si="268"/>
        <v>0</v>
      </c>
      <c r="AQ88" s="22">
        <f t="shared" ca="1" si="268"/>
        <v>0</v>
      </c>
      <c r="AR88" s="22">
        <f t="shared" ca="1" si="268"/>
        <v>0</v>
      </c>
      <c r="AS88" s="22">
        <f t="shared" ca="1" si="268"/>
        <v>0</v>
      </c>
      <c r="AT88" s="22">
        <f t="shared" ca="1" si="268"/>
        <v>0</v>
      </c>
      <c r="AU88" s="22">
        <f t="shared" ca="1" si="268"/>
        <v>0</v>
      </c>
      <c r="AV88" s="22">
        <f t="shared" ca="1" si="268"/>
        <v>0</v>
      </c>
      <c r="AW88" s="22">
        <f t="shared" ca="1" si="268"/>
        <v>0</v>
      </c>
      <c r="AX88" s="22">
        <f t="shared" ca="1" si="268"/>
        <v>0</v>
      </c>
      <c r="AY88" s="22">
        <f t="shared" ca="1" si="268"/>
        <v>0</v>
      </c>
      <c r="AZ88" s="22">
        <f t="shared" ca="1" si="268"/>
        <v>0</v>
      </c>
      <c r="BA88" s="22">
        <f t="shared" ca="1" si="268"/>
        <v>0</v>
      </c>
      <c r="BB88" s="22">
        <f t="shared" ca="1" si="268"/>
        <v>0</v>
      </c>
      <c r="BC88" s="22">
        <f t="shared" ca="1" si="268"/>
        <v>0</v>
      </c>
      <c r="BD88" s="22">
        <f t="shared" ca="1" si="268"/>
        <v>0</v>
      </c>
      <c r="BE88" s="22">
        <f t="shared" ca="1" si="268"/>
        <v>0</v>
      </c>
      <c r="BF88" s="22">
        <f t="shared" ca="1" si="268"/>
        <v>0</v>
      </c>
      <c r="BG88" s="22">
        <f t="shared" ca="1" si="268"/>
        <v>0</v>
      </c>
      <c r="BH88" s="22">
        <f t="shared" ca="1" si="268"/>
        <v>0</v>
      </c>
      <c r="BI88" s="22">
        <f t="shared" ca="1" si="268"/>
        <v>0</v>
      </c>
      <c r="BJ88" s="22">
        <f t="shared" ca="1" si="268"/>
        <v>0</v>
      </c>
      <c r="BK88" s="22">
        <f t="shared" ca="1" si="268"/>
        <v>0</v>
      </c>
      <c r="BL88" s="22">
        <f t="shared" ca="1" si="268"/>
        <v>0</v>
      </c>
      <c r="BM88" s="22">
        <f t="shared" ca="1" si="268"/>
        <v>0</v>
      </c>
      <c r="BN88" s="22">
        <f t="shared" ca="1" si="268"/>
        <v>0</v>
      </c>
      <c r="BO88" s="22">
        <f t="shared" ca="1" si="268"/>
        <v>0</v>
      </c>
      <c r="BP88" s="22">
        <f t="shared" ca="1" si="268"/>
        <v>0</v>
      </c>
      <c r="BQ88" s="22">
        <f t="shared" ca="1" si="268"/>
        <v>0</v>
      </c>
      <c r="BR88" s="22">
        <f t="shared" ca="1" si="268"/>
        <v>0</v>
      </c>
      <c r="BS88" s="22">
        <f t="shared" ca="1" si="268"/>
        <v>0</v>
      </c>
      <c r="BT88" s="22">
        <f t="shared" ca="1" si="268"/>
        <v>0</v>
      </c>
      <c r="BU88" s="22">
        <f t="shared" ca="1" si="268"/>
        <v>0</v>
      </c>
      <c r="BV88" s="22">
        <f t="shared" ca="1" si="268"/>
        <v>0</v>
      </c>
      <c r="BW88" s="22">
        <f t="shared" ca="1" si="268"/>
        <v>0</v>
      </c>
      <c r="BX88" s="22">
        <f t="shared" ca="1" si="268"/>
        <v>0</v>
      </c>
      <c r="BY88" s="22">
        <f t="shared" ca="1" si="268"/>
        <v>0</v>
      </c>
      <c r="BZ88" s="22">
        <f t="shared" ca="1" si="268"/>
        <v>0</v>
      </c>
      <c r="CA88" s="22">
        <f t="shared" ca="1" si="268"/>
        <v>0</v>
      </c>
      <c r="CB88" s="22">
        <f t="shared" ref="CB88:EM88" ca="1" si="269">(CB85*1000)*CB86*CB87/단위</f>
        <v>0</v>
      </c>
      <c r="CC88" s="22">
        <f t="shared" ca="1" si="269"/>
        <v>0</v>
      </c>
      <c r="CD88" s="22">
        <f t="shared" ca="1" si="269"/>
        <v>0</v>
      </c>
      <c r="CE88" s="22">
        <f t="shared" ca="1" si="269"/>
        <v>0</v>
      </c>
      <c r="CF88" s="22">
        <f t="shared" ca="1" si="269"/>
        <v>0</v>
      </c>
      <c r="CG88" s="22">
        <f t="shared" ca="1" si="269"/>
        <v>0</v>
      </c>
      <c r="CH88" s="22">
        <f t="shared" ca="1" si="269"/>
        <v>0</v>
      </c>
      <c r="CI88" s="22">
        <f t="shared" ca="1" si="269"/>
        <v>0</v>
      </c>
      <c r="CJ88" s="22">
        <f t="shared" ca="1" si="269"/>
        <v>0</v>
      </c>
      <c r="CK88" s="22">
        <f t="shared" ca="1" si="269"/>
        <v>0</v>
      </c>
      <c r="CL88" s="22">
        <f t="shared" ca="1" si="269"/>
        <v>0</v>
      </c>
      <c r="CM88" s="22">
        <f t="shared" ca="1" si="269"/>
        <v>0</v>
      </c>
      <c r="CN88" s="22">
        <f t="shared" ca="1" si="269"/>
        <v>0</v>
      </c>
      <c r="CO88" s="22">
        <f t="shared" ca="1" si="269"/>
        <v>0</v>
      </c>
      <c r="CP88" s="22">
        <f t="shared" ca="1" si="269"/>
        <v>0</v>
      </c>
      <c r="CQ88" s="22">
        <f t="shared" ca="1" si="269"/>
        <v>0</v>
      </c>
      <c r="CR88" s="22">
        <f t="shared" ca="1" si="269"/>
        <v>0</v>
      </c>
      <c r="CS88" s="22">
        <f t="shared" ca="1" si="269"/>
        <v>0</v>
      </c>
      <c r="CT88" s="22">
        <f t="shared" ca="1" si="269"/>
        <v>0</v>
      </c>
      <c r="CU88" s="22">
        <f t="shared" ca="1" si="269"/>
        <v>0</v>
      </c>
      <c r="CV88" s="22">
        <f t="shared" ca="1" si="269"/>
        <v>0</v>
      </c>
      <c r="CW88" s="22">
        <f t="shared" ca="1" si="269"/>
        <v>0</v>
      </c>
      <c r="CX88" s="22">
        <f t="shared" ca="1" si="269"/>
        <v>0</v>
      </c>
      <c r="CY88" s="22">
        <f t="shared" ca="1" si="269"/>
        <v>0</v>
      </c>
      <c r="CZ88" s="22">
        <f t="shared" ca="1" si="269"/>
        <v>0</v>
      </c>
      <c r="DA88" s="22">
        <f t="shared" ca="1" si="269"/>
        <v>0</v>
      </c>
      <c r="DB88" s="22">
        <f t="shared" ca="1" si="269"/>
        <v>0</v>
      </c>
      <c r="DC88" s="22">
        <f t="shared" ca="1" si="269"/>
        <v>0</v>
      </c>
      <c r="DD88" s="22">
        <f t="shared" ca="1" si="269"/>
        <v>0</v>
      </c>
      <c r="DE88" s="22">
        <f t="shared" ca="1" si="269"/>
        <v>0</v>
      </c>
      <c r="DF88" s="22">
        <f t="shared" ca="1" si="269"/>
        <v>0</v>
      </c>
      <c r="DG88" s="22">
        <f t="shared" ca="1" si="269"/>
        <v>0</v>
      </c>
      <c r="DH88" s="22">
        <f t="shared" ca="1" si="269"/>
        <v>0</v>
      </c>
      <c r="DI88" s="22">
        <f t="shared" ca="1" si="269"/>
        <v>0</v>
      </c>
      <c r="DJ88" s="22">
        <f t="shared" ca="1" si="269"/>
        <v>0</v>
      </c>
      <c r="DK88" s="22">
        <f t="shared" ca="1" si="269"/>
        <v>0</v>
      </c>
      <c r="DL88" s="22">
        <f t="shared" ca="1" si="269"/>
        <v>0</v>
      </c>
      <c r="DM88" s="22">
        <f t="shared" ca="1" si="269"/>
        <v>0</v>
      </c>
      <c r="DN88" s="22">
        <f t="shared" ca="1" si="269"/>
        <v>0</v>
      </c>
      <c r="DO88" s="22">
        <f t="shared" ca="1" si="269"/>
        <v>0</v>
      </c>
      <c r="DP88" s="22">
        <f t="shared" ca="1" si="269"/>
        <v>0</v>
      </c>
      <c r="DQ88" s="22">
        <f t="shared" ca="1" si="269"/>
        <v>0</v>
      </c>
      <c r="DR88" s="22">
        <f t="shared" ca="1" si="269"/>
        <v>0</v>
      </c>
      <c r="DS88" s="22">
        <f t="shared" ca="1" si="269"/>
        <v>0</v>
      </c>
      <c r="DT88" s="22">
        <f t="shared" ca="1" si="269"/>
        <v>0</v>
      </c>
      <c r="DU88" s="22">
        <f t="shared" ca="1" si="269"/>
        <v>0</v>
      </c>
      <c r="DV88" s="22">
        <f t="shared" ca="1" si="269"/>
        <v>0</v>
      </c>
      <c r="DW88" s="22">
        <f t="shared" ca="1" si="269"/>
        <v>0</v>
      </c>
      <c r="DX88" s="22">
        <f t="shared" ca="1" si="269"/>
        <v>0</v>
      </c>
      <c r="DY88" s="22">
        <f t="shared" ca="1" si="269"/>
        <v>0</v>
      </c>
      <c r="DZ88" s="22">
        <f t="shared" ca="1" si="269"/>
        <v>0</v>
      </c>
      <c r="EA88" s="22">
        <f t="shared" ca="1" si="269"/>
        <v>0</v>
      </c>
      <c r="EB88" s="22">
        <f t="shared" ca="1" si="269"/>
        <v>0</v>
      </c>
      <c r="EC88" s="22">
        <f t="shared" ca="1" si="269"/>
        <v>0</v>
      </c>
      <c r="ED88" s="22">
        <f t="shared" ca="1" si="269"/>
        <v>0</v>
      </c>
      <c r="EE88" s="22">
        <f t="shared" ca="1" si="269"/>
        <v>0</v>
      </c>
      <c r="EF88" s="22">
        <f t="shared" ca="1" si="269"/>
        <v>0</v>
      </c>
      <c r="EG88" s="22">
        <f t="shared" ca="1" si="269"/>
        <v>0</v>
      </c>
      <c r="EH88" s="22">
        <f t="shared" ca="1" si="269"/>
        <v>0</v>
      </c>
      <c r="EI88" s="22">
        <f t="shared" ca="1" si="269"/>
        <v>0</v>
      </c>
      <c r="EJ88" s="22">
        <f t="shared" ca="1" si="269"/>
        <v>0</v>
      </c>
      <c r="EK88" s="22">
        <f t="shared" ca="1" si="269"/>
        <v>0</v>
      </c>
      <c r="EL88" s="22">
        <f t="shared" ca="1" si="269"/>
        <v>0</v>
      </c>
      <c r="EM88" s="22">
        <f t="shared" ca="1" si="269"/>
        <v>0</v>
      </c>
      <c r="EN88" s="22">
        <f t="shared" ref="EN88:EP88" ca="1" si="270">(EN85*1000)*EN86*EN87/단위</f>
        <v>0</v>
      </c>
      <c r="EO88" s="22">
        <f t="shared" ca="1" si="270"/>
        <v>0</v>
      </c>
      <c r="EP88" s="22">
        <f t="shared" ca="1" si="270"/>
        <v>0</v>
      </c>
      <c r="EQ88" s="125"/>
      <c r="ER88" s="125"/>
      <c r="ES88" s="125"/>
      <c r="ET88" s="125"/>
      <c r="EU88" s="125"/>
      <c r="EV88" s="125"/>
      <c r="EW88" s="125"/>
      <c r="EX88" s="125"/>
    </row>
    <row r="89" spans="1:154" ht="15" customHeight="1">
      <c r="B89" s="30" t="s">
        <v>643</v>
      </c>
      <c r="C89" s="782">
        <f>Assum!F329</f>
        <v>0.7</v>
      </c>
      <c r="D89" s="233" t="s">
        <v>97</v>
      </c>
      <c r="E89" s="36">
        <f t="shared" ca="1" si="255"/>
        <v>0</v>
      </c>
      <c r="F89" s="36"/>
      <c r="G89" s="142"/>
      <c r="H89" s="783"/>
      <c r="I89" s="783"/>
      <c r="J89" s="783"/>
      <c r="K89" s="783">
        <f ca="1">$C89*(K88&gt;0)</f>
        <v>0</v>
      </c>
      <c r="L89" s="783">
        <f t="shared" ref="L89:O89" ca="1" si="271">$C89*(L88&gt;0)</f>
        <v>0</v>
      </c>
      <c r="M89" s="783">
        <f t="shared" ca="1" si="271"/>
        <v>0</v>
      </c>
      <c r="N89" s="783">
        <f t="shared" ca="1" si="271"/>
        <v>0</v>
      </c>
      <c r="O89" s="783">
        <f t="shared" ca="1" si="271"/>
        <v>0</v>
      </c>
      <c r="P89" s="783">
        <f t="shared" ref="P89:CA89" ca="1" si="272">$C89*(P88&gt;0)</f>
        <v>0</v>
      </c>
      <c r="Q89" s="783">
        <f t="shared" ca="1" si="272"/>
        <v>0</v>
      </c>
      <c r="R89" s="783">
        <f t="shared" ca="1" si="272"/>
        <v>0</v>
      </c>
      <c r="S89" s="783">
        <f t="shared" ca="1" si="272"/>
        <v>0</v>
      </c>
      <c r="T89" s="783">
        <f t="shared" ca="1" si="272"/>
        <v>0</v>
      </c>
      <c r="U89" s="783">
        <f t="shared" ca="1" si="272"/>
        <v>0</v>
      </c>
      <c r="V89" s="783">
        <f t="shared" ca="1" si="272"/>
        <v>0</v>
      </c>
      <c r="W89" s="783">
        <f t="shared" ca="1" si="272"/>
        <v>0</v>
      </c>
      <c r="X89" s="783">
        <f t="shared" ca="1" si="272"/>
        <v>0</v>
      </c>
      <c r="Y89" s="783">
        <f t="shared" ca="1" si="272"/>
        <v>0</v>
      </c>
      <c r="Z89" s="783">
        <f t="shared" ca="1" si="272"/>
        <v>0</v>
      </c>
      <c r="AA89" s="783">
        <f t="shared" ca="1" si="272"/>
        <v>0</v>
      </c>
      <c r="AB89" s="783">
        <f t="shared" ca="1" si="272"/>
        <v>0</v>
      </c>
      <c r="AC89" s="783">
        <f t="shared" ca="1" si="272"/>
        <v>0</v>
      </c>
      <c r="AD89" s="783">
        <f t="shared" ca="1" si="272"/>
        <v>0</v>
      </c>
      <c r="AE89" s="783">
        <f t="shared" ca="1" si="272"/>
        <v>0</v>
      </c>
      <c r="AF89" s="783">
        <f t="shared" ca="1" si="272"/>
        <v>0</v>
      </c>
      <c r="AG89" s="783">
        <f t="shared" ca="1" si="272"/>
        <v>0</v>
      </c>
      <c r="AH89" s="783">
        <f t="shared" ca="1" si="272"/>
        <v>0</v>
      </c>
      <c r="AI89" s="783">
        <f t="shared" ca="1" si="272"/>
        <v>0</v>
      </c>
      <c r="AJ89" s="783">
        <f t="shared" ca="1" si="272"/>
        <v>0</v>
      </c>
      <c r="AK89" s="783">
        <f t="shared" ca="1" si="272"/>
        <v>0</v>
      </c>
      <c r="AL89" s="783">
        <f t="shared" ca="1" si="272"/>
        <v>0</v>
      </c>
      <c r="AM89" s="783">
        <f t="shared" ca="1" si="272"/>
        <v>0</v>
      </c>
      <c r="AN89" s="783">
        <f t="shared" ca="1" si="272"/>
        <v>0</v>
      </c>
      <c r="AO89" s="783">
        <f t="shared" ca="1" si="272"/>
        <v>0</v>
      </c>
      <c r="AP89" s="783">
        <f t="shared" ca="1" si="272"/>
        <v>0</v>
      </c>
      <c r="AQ89" s="783">
        <f t="shared" ca="1" si="272"/>
        <v>0</v>
      </c>
      <c r="AR89" s="783">
        <f t="shared" ca="1" si="272"/>
        <v>0</v>
      </c>
      <c r="AS89" s="783">
        <f t="shared" ca="1" si="272"/>
        <v>0</v>
      </c>
      <c r="AT89" s="783">
        <f t="shared" ca="1" si="272"/>
        <v>0</v>
      </c>
      <c r="AU89" s="783">
        <f t="shared" ca="1" si="272"/>
        <v>0</v>
      </c>
      <c r="AV89" s="783">
        <f t="shared" ca="1" si="272"/>
        <v>0</v>
      </c>
      <c r="AW89" s="783">
        <f t="shared" ca="1" si="272"/>
        <v>0</v>
      </c>
      <c r="AX89" s="783">
        <f t="shared" ca="1" si="272"/>
        <v>0</v>
      </c>
      <c r="AY89" s="783">
        <f t="shared" ca="1" si="272"/>
        <v>0</v>
      </c>
      <c r="AZ89" s="783">
        <f t="shared" ca="1" si="272"/>
        <v>0</v>
      </c>
      <c r="BA89" s="783">
        <f t="shared" ca="1" si="272"/>
        <v>0</v>
      </c>
      <c r="BB89" s="783">
        <f t="shared" ca="1" si="272"/>
        <v>0</v>
      </c>
      <c r="BC89" s="783">
        <f t="shared" ca="1" si="272"/>
        <v>0</v>
      </c>
      <c r="BD89" s="783">
        <f t="shared" ca="1" si="272"/>
        <v>0</v>
      </c>
      <c r="BE89" s="783">
        <f t="shared" ca="1" si="272"/>
        <v>0</v>
      </c>
      <c r="BF89" s="783">
        <f t="shared" ca="1" si="272"/>
        <v>0</v>
      </c>
      <c r="BG89" s="783">
        <f t="shared" ca="1" si="272"/>
        <v>0</v>
      </c>
      <c r="BH89" s="783">
        <f t="shared" ca="1" si="272"/>
        <v>0</v>
      </c>
      <c r="BI89" s="783">
        <f t="shared" ca="1" si="272"/>
        <v>0</v>
      </c>
      <c r="BJ89" s="783">
        <f t="shared" ca="1" si="272"/>
        <v>0</v>
      </c>
      <c r="BK89" s="783">
        <f t="shared" ca="1" si="272"/>
        <v>0</v>
      </c>
      <c r="BL89" s="783">
        <f t="shared" ca="1" si="272"/>
        <v>0</v>
      </c>
      <c r="BM89" s="783">
        <f t="shared" ca="1" si="272"/>
        <v>0</v>
      </c>
      <c r="BN89" s="783">
        <f t="shared" ca="1" si="272"/>
        <v>0</v>
      </c>
      <c r="BO89" s="783">
        <f t="shared" ca="1" si="272"/>
        <v>0</v>
      </c>
      <c r="BP89" s="783">
        <f t="shared" ca="1" si="272"/>
        <v>0</v>
      </c>
      <c r="BQ89" s="783">
        <f t="shared" ca="1" si="272"/>
        <v>0</v>
      </c>
      <c r="BR89" s="783">
        <f t="shared" ca="1" si="272"/>
        <v>0</v>
      </c>
      <c r="BS89" s="783">
        <f t="shared" ca="1" si="272"/>
        <v>0</v>
      </c>
      <c r="BT89" s="783">
        <f t="shared" ca="1" si="272"/>
        <v>0</v>
      </c>
      <c r="BU89" s="783">
        <f t="shared" ca="1" si="272"/>
        <v>0</v>
      </c>
      <c r="BV89" s="783">
        <f t="shared" ca="1" si="272"/>
        <v>0</v>
      </c>
      <c r="BW89" s="783">
        <f t="shared" ca="1" si="272"/>
        <v>0</v>
      </c>
      <c r="BX89" s="783">
        <f t="shared" ca="1" si="272"/>
        <v>0</v>
      </c>
      <c r="BY89" s="783">
        <f t="shared" ca="1" si="272"/>
        <v>0</v>
      </c>
      <c r="BZ89" s="783">
        <f t="shared" ca="1" si="272"/>
        <v>0</v>
      </c>
      <c r="CA89" s="783">
        <f t="shared" ca="1" si="272"/>
        <v>0</v>
      </c>
      <c r="CB89" s="783">
        <f t="shared" ref="CB89:EM89" ca="1" si="273">$C89*(CB88&gt;0)</f>
        <v>0</v>
      </c>
      <c r="CC89" s="783">
        <f t="shared" ca="1" si="273"/>
        <v>0</v>
      </c>
      <c r="CD89" s="783">
        <f t="shared" ca="1" si="273"/>
        <v>0</v>
      </c>
      <c r="CE89" s="783">
        <f t="shared" ca="1" si="273"/>
        <v>0</v>
      </c>
      <c r="CF89" s="783">
        <f t="shared" ca="1" si="273"/>
        <v>0</v>
      </c>
      <c r="CG89" s="783">
        <f t="shared" ca="1" si="273"/>
        <v>0</v>
      </c>
      <c r="CH89" s="783">
        <f t="shared" ca="1" si="273"/>
        <v>0</v>
      </c>
      <c r="CI89" s="783">
        <f t="shared" ca="1" si="273"/>
        <v>0</v>
      </c>
      <c r="CJ89" s="783">
        <f t="shared" ca="1" si="273"/>
        <v>0</v>
      </c>
      <c r="CK89" s="783">
        <f t="shared" ca="1" si="273"/>
        <v>0</v>
      </c>
      <c r="CL89" s="783">
        <f t="shared" ca="1" si="273"/>
        <v>0</v>
      </c>
      <c r="CM89" s="783">
        <f t="shared" ca="1" si="273"/>
        <v>0</v>
      </c>
      <c r="CN89" s="783">
        <f t="shared" ca="1" si="273"/>
        <v>0</v>
      </c>
      <c r="CO89" s="783">
        <f t="shared" ca="1" si="273"/>
        <v>0</v>
      </c>
      <c r="CP89" s="783">
        <f t="shared" ca="1" si="273"/>
        <v>0</v>
      </c>
      <c r="CQ89" s="783">
        <f t="shared" ca="1" si="273"/>
        <v>0</v>
      </c>
      <c r="CR89" s="783">
        <f t="shared" ca="1" si="273"/>
        <v>0</v>
      </c>
      <c r="CS89" s="783">
        <f t="shared" ca="1" si="273"/>
        <v>0</v>
      </c>
      <c r="CT89" s="783">
        <f t="shared" ca="1" si="273"/>
        <v>0</v>
      </c>
      <c r="CU89" s="783">
        <f t="shared" ca="1" si="273"/>
        <v>0</v>
      </c>
      <c r="CV89" s="783">
        <f t="shared" ca="1" si="273"/>
        <v>0</v>
      </c>
      <c r="CW89" s="783">
        <f t="shared" ca="1" si="273"/>
        <v>0</v>
      </c>
      <c r="CX89" s="783">
        <f t="shared" ca="1" si="273"/>
        <v>0</v>
      </c>
      <c r="CY89" s="783">
        <f t="shared" ca="1" si="273"/>
        <v>0</v>
      </c>
      <c r="CZ89" s="783">
        <f t="shared" ca="1" si="273"/>
        <v>0</v>
      </c>
      <c r="DA89" s="783">
        <f t="shared" ca="1" si="273"/>
        <v>0</v>
      </c>
      <c r="DB89" s="783">
        <f t="shared" ca="1" si="273"/>
        <v>0</v>
      </c>
      <c r="DC89" s="783">
        <f t="shared" ca="1" si="273"/>
        <v>0</v>
      </c>
      <c r="DD89" s="783">
        <f t="shared" ca="1" si="273"/>
        <v>0</v>
      </c>
      <c r="DE89" s="783">
        <f t="shared" ca="1" si="273"/>
        <v>0</v>
      </c>
      <c r="DF89" s="783">
        <f t="shared" ca="1" si="273"/>
        <v>0</v>
      </c>
      <c r="DG89" s="783">
        <f t="shared" ca="1" si="273"/>
        <v>0</v>
      </c>
      <c r="DH89" s="783">
        <f t="shared" ca="1" si="273"/>
        <v>0</v>
      </c>
      <c r="DI89" s="783">
        <f t="shared" ca="1" si="273"/>
        <v>0</v>
      </c>
      <c r="DJ89" s="783">
        <f t="shared" ca="1" si="273"/>
        <v>0</v>
      </c>
      <c r="DK89" s="783">
        <f t="shared" ca="1" si="273"/>
        <v>0</v>
      </c>
      <c r="DL89" s="783">
        <f t="shared" ca="1" si="273"/>
        <v>0</v>
      </c>
      <c r="DM89" s="783">
        <f t="shared" ca="1" si="273"/>
        <v>0</v>
      </c>
      <c r="DN89" s="783">
        <f t="shared" ca="1" si="273"/>
        <v>0</v>
      </c>
      <c r="DO89" s="783">
        <f t="shared" ca="1" si="273"/>
        <v>0</v>
      </c>
      <c r="DP89" s="783">
        <f t="shared" ca="1" si="273"/>
        <v>0</v>
      </c>
      <c r="DQ89" s="783">
        <f t="shared" ca="1" si="273"/>
        <v>0</v>
      </c>
      <c r="DR89" s="783">
        <f t="shared" ca="1" si="273"/>
        <v>0</v>
      </c>
      <c r="DS89" s="783">
        <f t="shared" ca="1" si="273"/>
        <v>0</v>
      </c>
      <c r="DT89" s="783">
        <f t="shared" ca="1" si="273"/>
        <v>0</v>
      </c>
      <c r="DU89" s="783">
        <f t="shared" ca="1" si="273"/>
        <v>0</v>
      </c>
      <c r="DV89" s="783">
        <f t="shared" ca="1" si="273"/>
        <v>0</v>
      </c>
      <c r="DW89" s="783">
        <f t="shared" ca="1" si="273"/>
        <v>0</v>
      </c>
      <c r="DX89" s="783">
        <f t="shared" ca="1" si="273"/>
        <v>0</v>
      </c>
      <c r="DY89" s="783">
        <f t="shared" ca="1" si="273"/>
        <v>0</v>
      </c>
      <c r="DZ89" s="783">
        <f t="shared" ca="1" si="273"/>
        <v>0</v>
      </c>
      <c r="EA89" s="783">
        <f t="shared" ca="1" si="273"/>
        <v>0</v>
      </c>
      <c r="EB89" s="783">
        <f t="shared" ca="1" si="273"/>
        <v>0</v>
      </c>
      <c r="EC89" s="783">
        <f t="shared" ca="1" si="273"/>
        <v>0</v>
      </c>
      <c r="ED89" s="783">
        <f t="shared" ca="1" si="273"/>
        <v>0</v>
      </c>
      <c r="EE89" s="783">
        <f t="shared" ca="1" si="273"/>
        <v>0</v>
      </c>
      <c r="EF89" s="783">
        <f t="shared" ca="1" si="273"/>
        <v>0</v>
      </c>
      <c r="EG89" s="783">
        <f t="shared" ca="1" si="273"/>
        <v>0</v>
      </c>
      <c r="EH89" s="783">
        <f t="shared" ca="1" si="273"/>
        <v>0</v>
      </c>
      <c r="EI89" s="783">
        <f t="shared" ca="1" si="273"/>
        <v>0</v>
      </c>
      <c r="EJ89" s="783">
        <f t="shared" ca="1" si="273"/>
        <v>0</v>
      </c>
      <c r="EK89" s="783">
        <f t="shared" ca="1" si="273"/>
        <v>0</v>
      </c>
      <c r="EL89" s="783">
        <f t="shared" ca="1" si="273"/>
        <v>0</v>
      </c>
      <c r="EM89" s="783">
        <f t="shared" ca="1" si="273"/>
        <v>0</v>
      </c>
      <c r="EN89" s="783">
        <f t="shared" ref="EN89:EP89" ca="1" si="274">$C89*(EN88&gt;0)</f>
        <v>0</v>
      </c>
      <c r="EO89" s="783">
        <f t="shared" ca="1" si="274"/>
        <v>0</v>
      </c>
      <c r="EP89" s="783">
        <f t="shared" ca="1" si="274"/>
        <v>0</v>
      </c>
      <c r="EQ89" s="125"/>
      <c r="ER89" s="125"/>
      <c r="ES89" s="125"/>
      <c r="ET89" s="125"/>
      <c r="EU89" s="125"/>
      <c r="EV89" s="125"/>
      <c r="EW89" s="125"/>
      <c r="EX89" s="125"/>
    </row>
    <row r="90" spans="1:154" ht="15" customHeight="1">
      <c r="B90" s="15" t="s">
        <v>563</v>
      </c>
      <c r="D90" s="8" t="s">
        <v>97</v>
      </c>
      <c r="E90" s="213">
        <f t="shared" ca="1" si="255"/>
        <v>0</v>
      </c>
      <c r="H90" s="22"/>
      <c r="I90" s="22"/>
      <c r="J90" s="22"/>
      <c r="K90" s="22">
        <f ca="1">K88*K89</f>
        <v>0</v>
      </c>
      <c r="L90" s="22">
        <f t="shared" ref="L90:O90" ca="1" si="275">L88*L89</f>
        <v>0</v>
      </c>
      <c r="M90" s="22">
        <f t="shared" ca="1" si="275"/>
        <v>0</v>
      </c>
      <c r="N90" s="22">
        <f t="shared" ca="1" si="275"/>
        <v>0</v>
      </c>
      <c r="O90" s="22">
        <f t="shared" ca="1" si="275"/>
        <v>0</v>
      </c>
      <c r="P90" s="22">
        <f t="shared" ref="P90:CA90" ca="1" si="276">P88*P89</f>
        <v>0</v>
      </c>
      <c r="Q90" s="22">
        <f t="shared" ca="1" si="276"/>
        <v>0</v>
      </c>
      <c r="R90" s="22">
        <f t="shared" ca="1" si="276"/>
        <v>0</v>
      </c>
      <c r="S90" s="22">
        <f t="shared" ca="1" si="276"/>
        <v>0</v>
      </c>
      <c r="T90" s="22">
        <f t="shared" ca="1" si="276"/>
        <v>0</v>
      </c>
      <c r="U90" s="22">
        <f t="shared" ca="1" si="276"/>
        <v>0</v>
      </c>
      <c r="V90" s="22">
        <f t="shared" ca="1" si="276"/>
        <v>0</v>
      </c>
      <c r="W90" s="22">
        <f t="shared" ca="1" si="276"/>
        <v>0</v>
      </c>
      <c r="X90" s="22">
        <f t="shared" ca="1" si="276"/>
        <v>0</v>
      </c>
      <c r="Y90" s="22">
        <f t="shared" ca="1" si="276"/>
        <v>0</v>
      </c>
      <c r="Z90" s="22">
        <f t="shared" ca="1" si="276"/>
        <v>0</v>
      </c>
      <c r="AA90" s="22">
        <f t="shared" ca="1" si="276"/>
        <v>0</v>
      </c>
      <c r="AB90" s="22">
        <f t="shared" ca="1" si="276"/>
        <v>0</v>
      </c>
      <c r="AC90" s="22">
        <f t="shared" ca="1" si="276"/>
        <v>0</v>
      </c>
      <c r="AD90" s="22">
        <f t="shared" ca="1" si="276"/>
        <v>0</v>
      </c>
      <c r="AE90" s="22">
        <f t="shared" ca="1" si="276"/>
        <v>0</v>
      </c>
      <c r="AF90" s="22">
        <f t="shared" ca="1" si="276"/>
        <v>0</v>
      </c>
      <c r="AG90" s="22">
        <f t="shared" ca="1" si="276"/>
        <v>0</v>
      </c>
      <c r="AH90" s="22">
        <f t="shared" ca="1" si="276"/>
        <v>0</v>
      </c>
      <c r="AI90" s="22">
        <f t="shared" ca="1" si="276"/>
        <v>0</v>
      </c>
      <c r="AJ90" s="22">
        <f t="shared" ca="1" si="276"/>
        <v>0</v>
      </c>
      <c r="AK90" s="22">
        <f t="shared" ca="1" si="276"/>
        <v>0</v>
      </c>
      <c r="AL90" s="22">
        <f t="shared" ca="1" si="276"/>
        <v>0</v>
      </c>
      <c r="AM90" s="22">
        <f t="shared" ca="1" si="276"/>
        <v>0</v>
      </c>
      <c r="AN90" s="22">
        <f t="shared" ca="1" si="276"/>
        <v>0</v>
      </c>
      <c r="AO90" s="22">
        <f t="shared" ca="1" si="276"/>
        <v>0</v>
      </c>
      <c r="AP90" s="22">
        <f t="shared" ca="1" si="276"/>
        <v>0</v>
      </c>
      <c r="AQ90" s="22">
        <f t="shared" ca="1" si="276"/>
        <v>0</v>
      </c>
      <c r="AR90" s="22">
        <f t="shared" ca="1" si="276"/>
        <v>0</v>
      </c>
      <c r="AS90" s="22">
        <f t="shared" ca="1" si="276"/>
        <v>0</v>
      </c>
      <c r="AT90" s="22">
        <f t="shared" ca="1" si="276"/>
        <v>0</v>
      </c>
      <c r="AU90" s="22">
        <f t="shared" ca="1" si="276"/>
        <v>0</v>
      </c>
      <c r="AV90" s="22">
        <f t="shared" ca="1" si="276"/>
        <v>0</v>
      </c>
      <c r="AW90" s="22">
        <f t="shared" ca="1" si="276"/>
        <v>0</v>
      </c>
      <c r="AX90" s="22">
        <f t="shared" ca="1" si="276"/>
        <v>0</v>
      </c>
      <c r="AY90" s="22">
        <f t="shared" ca="1" si="276"/>
        <v>0</v>
      </c>
      <c r="AZ90" s="22">
        <f t="shared" ca="1" si="276"/>
        <v>0</v>
      </c>
      <c r="BA90" s="22">
        <f t="shared" ca="1" si="276"/>
        <v>0</v>
      </c>
      <c r="BB90" s="22">
        <f t="shared" ca="1" si="276"/>
        <v>0</v>
      </c>
      <c r="BC90" s="22">
        <f t="shared" ca="1" si="276"/>
        <v>0</v>
      </c>
      <c r="BD90" s="22">
        <f t="shared" ca="1" si="276"/>
        <v>0</v>
      </c>
      <c r="BE90" s="22">
        <f t="shared" ca="1" si="276"/>
        <v>0</v>
      </c>
      <c r="BF90" s="22">
        <f t="shared" ca="1" si="276"/>
        <v>0</v>
      </c>
      <c r="BG90" s="22">
        <f t="shared" ca="1" si="276"/>
        <v>0</v>
      </c>
      <c r="BH90" s="22">
        <f t="shared" ca="1" si="276"/>
        <v>0</v>
      </c>
      <c r="BI90" s="22">
        <f t="shared" ca="1" si="276"/>
        <v>0</v>
      </c>
      <c r="BJ90" s="22">
        <f t="shared" ca="1" si="276"/>
        <v>0</v>
      </c>
      <c r="BK90" s="22">
        <f t="shared" ca="1" si="276"/>
        <v>0</v>
      </c>
      <c r="BL90" s="22">
        <f t="shared" ca="1" si="276"/>
        <v>0</v>
      </c>
      <c r="BM90" s="22">
        <f t="shared" ca="1" si="276"/>
        <v>0</v>
      </c>
      <c r="BN90" s="22">
        <f t="shared" ca="1" si="276"/>
        <v>0</v>
      </c>
      <c r="BO90" s="22">
        <f t="shared" ca="1" si="276"/>
        <v>0</v>
      </c>
      <c r="BP90" s="22">
        <f t="shared" ca="1" si="276"/>
        <v>0</v>
      </c>
      <c r="BQ90" s="22">
        <f t="shared" ca="1" si="276"/>
        <v>0</v>
      </c>
      <c r="BR90" s="22">
        <f t="shared" ca="1" si="276"/>
        <v>0</v>
      </c>
      <c r="BS90" s="22">
        <f t="shared" ca="1" si="276"/>
        <v>0</v>
      </c>
      <c r="BT90" s="22">
        <f t="shared" ca="1" si="276"/>
        <v>0</v>
      </c>
      <c r="BU90" s="22">
        <f t="shared" ca="1" si="276"/>
        <v>0</v>
      </c>
      <c r="BV90" s="22">
        <f t="shared" ca="1" si="276"/>
        <v>0</v>
      </c>
      <c r="BW90" s="22">
        <f t="shared" ca="1" si="276"/>
        <v>0</v>
      </c>
      <c r="BX90" s="22">
        <f t="shared" ca="1" si="276"/>
        <v>0</v>
      </c>
      <c r="BY90" s="22">
        <f t="shared" ca="1" si="276"/>
        <v>0</v>
      </c>
      <c r="BZ90" s="22">
        <f t="shared" ca="1" si="276"/>
        <v>0</v>
      </c>
      <c r="CA90" s="22">
        <f t="shared" ca="1" si="276"/>
        <v>0</v>
      </c>
      <c r="CB90" s="22">
        <f t="shared" ref="CB90:EM90" ca="1" si="277">CB88*CB89</f>
        <v>0</v>
      </c>
      <c r="CC90" s="22">
        <f t="shared" ca="1" si="277"/>
        <v>0</v>
      </c>
      <c r="CD90" s="22">
        <f t="shared" ca="1" si="277"/>
        <v>0</v>
      </c>
      <c r="CE90" s="22">
        <f t="shared" ca="1" si="277"/>
        <v>0</v>
      </c>
      <c r="CF90" s="22">
        <f t="shared" ca="1" si="277"/>
        <v>0</v>
      </c>
      <c r="CG90" s="22">
        <f t="shared" ca="1" si="277"/>
        <v>0</v>
      </c>
      <c r="CH90" s="22">
        <f t="shared" ca="1" si="277"/>
        <v>0</v>
      </c>
      <c r="CI90" s="22">
        <f t="shared" ca="1" si="277"/>
        <v>0</v>
      </c>
      <c r="CJ90" s="22">
        <f t="shared" ca="1" si="277"/>
        <v>0</v>
      </c>
      <c r="CK90" s="22">
        <f t="shared" ca="1" si="277"/>
        <v>0</v>
      </c>
      <c r="CL90" s="22">
        <f t="shared" ca="1" si="277"/>
        <v>0</v>
      </c>
      <c r="CM90" s="22">
        <f t="shared" ca="1" si="277"/>
        <v>0</v>
      </c>
      <c r="CN90" s="22">
        <f t="shared" ca="1" si="277"/>
        <v>0</v>
      </c>
      <c r="CO90" s="22">
        <f t="shared" ca="1" si="277"/>
        <v>0</v>
      </c>
      <c r="CP90" s="22">
        <f t="shared" ca="1" si="277"/>
        <v>0</v>
      </c>
      <c r="CQ90" s="22">
        <f t="shared" ca="1" si="277"/>
        <v>0</v>
      </c>
      <c r="CR90" s="22">
        <f t="shared" ca="1" si="277"/>
        <v>0</v>
      </c>
      <c r="CS90" s="22">
        <f t="shared" ca="1" si="277"/>
        <v>0</v>
      </c>
      <c r="CT90" s="22">
        <f t="shared" ca="1" si="277"/>
        <v>0</v>
      </c>
      <c r="CU90" s="22">
        <f t="shared" ca="1" si="277"/>
        <v>0</v>
      </c>
      <c r="CV90" s="22">
        <f t="shared" ca="1" si="277"/>
        <v>0</v>
      </c>
      <c r="CW90" s="22">
        <f t="shared" ca="1" si="277"/>
        <v>0</v>
      </c>
      <c r="CX90" s="22">
        <f t="shared" ca="1" si="277"/>
        <v>0</v>
      </c>
      <c r="CY90" s="22">
        <f t="shared" ca="1" si="277"/>
        <v>0</v>
      </c>
      <c r="CZ90" s="22">
        <f t="shared" ca="1" si="277"/>
        <v>0</v>
      </c>
      <c r="DA90" s="22">
        <f t="shared" ca="1" si="277"/>
        <v>0</v>
      </c>
      <c r="DB90" s="22">
        <f t="shared" ca="1" si="277"/>
        <v>0</v>
      </c>
      <c r="DC90" s="22">
        <f t="shared" ca="1" si="277"/>
        <v>0</v>
      </c>
      <c r="DD90" s="22">
        <f t="shared" ca="1" si="277"/>
        <v>0</v>
      </c>
      <c r="DE90" s="22">
        <f t="shared" ca="1" si="277"/>
        <v>0</v>
      </c>
      <c r="DF90" s="22">
        <f t="shared" ca="1" si="277"/>
        <v>0</v>
      </c>
      <c r="DG90" s="22">
        <f t="shared" ca="1" si="277"/>
        <v>0</v>
      </c>
      <c r="DH90" s="22">
        <f t="shared" ca="1" si="277"/>
        <v>0</v>
      </c>
      <c r="DI90" s="22">
        <f t="shared" ca="1" si="277"/>
        <v>0</v>
      </c>
      <c r="DJ90" s="22">
        <f t="shared" ca="1" si="277"/>
        <v>0</v>
      </c>
      <c r="DK90" s="22">
        <f t="shared" ca="1" si="277"/>
        <v>0</v>
      </c>
      <c r="DL90" s="22">
        <f t="shared" ca="1" si="277"/>
        <v>0</v>
      </c>
      <c r="DM90" s="22">
        <f t="shared" ca="1" si="277"/>
        <v>0</v>
      </c>
      <c r="DN90" s="22">
        <f t="shared" ca="1" si="277"/>
        <v>0</v>
      </c>
      <c r="DO90" s="22">
        <f t="shared" ca="1" si="277"/>
        <v>0</v>
      </c>
      <c r="DP90" s="22">
        <f t="shared" ca="1" si="277"/>
        <v>0</v>
      </c>
      <c r="DQ90" s="22">
        <f t="shared" ca="1" si="277"/>
        <v>0</v>
      </c>
      <c r="DR90" s="22">
        <f t="shared" ca="1" si="277"/>
        <v>0</v>
      </c>
      <c r="DS90" s="22">
        <f t="shared" ca="1" si="277"/>
        <v>0</v>
      </c>
      <c r="DT90" s="22">
        <f t="shared" ca="1" si="277"/>
        <v>0</v>
      </c>
      <c r="DU90" s="22">
        <f t="shared" ca="1" si="277"/>
        <v>0</v>
      </c>
      <c r="DV90" s="22">
        <f t="shared" ca="1" si="277"/>
        <v>0</v>
      </c>
      <c r="DW90" s="22">
        <f t="shared" ca="1" si="277"/>
        <v>0</v>
      </c>
      <c r="DX90" s="22">
        <f t="shared" ca="1" si="277"/>
        <v>0</v>
      </c>
      <c r="DY90" s="22">
        <f t="shared" ca="1" si="277"/>
        <v>0</v>
      </c>
      <c r="DZ90" s="22">
        <f t="shared" ca="1" si="277"/>
        <v>0</v>
      </c>
      <c r="EA90" s="22">
        <f t="shared" ca="1" si="277"/>
        <v>0</v>
      </c>
      <c r="EB90" s="22">
        <f t="shared" ca="1" si="277"/>
        <v>0</v>
      </c>
      <c r="EC90" s="22">
        <f t="shared" ca="1" si="277"/>
        <v>0</v>
      </c>
      <c r="ED90" s="22">
        <f t="shared" ca="1" si="277"/>
        <v>0</v>
      </c>
      <c r="EE90" s="22">
        <f t="shared" ca="1" si="277"/>
        <v>0</v>
      </c>
      <c r="EF90" s="22">
        <f t="shared" ca="1" si="277"/>
        <v>0</v>
      </c>
      <c r="EG90" s="22">
        <f t="shared" ca="1" si="277"/>
        <v>0</v>
      </c>
      <c r="EH90" s="22">
        <f t="shared" ca="1" si="277"/>
        <v>0</v>
      </c>
      <c r="EI90" s="22">
        <f t="shared" ca="1" si="277"/>
        <v>0</v>
      </c>
      <c r="EJ90" s="22">
        <f t="shared" ca="1" si="277"/>
        <v>0</v>
      </c>
      <c r="EK90" s="22">
        <f t="shared" ca="1" si="277"/>
        <v>0</v>
      </c>
      <c r="EL90" s="22">
        <f t="shared" ca="1" si="277"/>
        <v>0</v>
      </c>
      <c r="EM90" s="22">
        <f t="shared" ca="1" si="277"/>
        <v>0</v>
      </c>
      <c r="EN90" s="22">
        <f t="shared" ref="EN90:EP90" ca="1" si="278">EN88*EN89</f>
        <v>0</v>
      </c>
      <c r="EO90" s="22">
        <f t="shared" ca="1" si="278"/>
        <v>0</v>
      </c>
      <c r="EP90" s="22">
        <f t="shared" ca="1" si="278"/>
        <v>0</v>
      </c>
    </row>
  </sheetData>
  <phoneticPr fontId="117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00B0F0"/>
  </sheetPr>
  <dimension ref="A1:EX103"/>
  <sheetViews>
    <sheetView zoomScale="70" zoomScaleNormal="70" workbookViewId="0">
      <pane ySplit="10" topLeftCell="A11" activePane="bottomLeft" state="frozen"/>
      <selection activeCell="C73" sqref="C73"/>
      <selection pane="bottomLeft" activeCell="B16" sqref="B16:B26"/>
    </sheetView>
  </sheetViews>
  <sheetFormatPr defaultColWidth="9.21875" defaultRowHeight="15.95" customHeight="1"/>
  <cols>
    <col min="1" max="1" width="2.77734375" style="15" customWidth="1"/>
    <col min="2" max="2" width="25.77734375" style="15" customWidth="1"/>
    <col min="3" max="3" width="8.77734375" style="15" customWidth="1"/>
    <col min="4" max="4" width="8.77734375" style="21" customWidth="1"/>
    <col min="5" max="5" width="8.77734375" style="15" customWidth="1"/>
    <col min="6" max="6" width="1.77734375" style="15" customWidth="1"/>
    <col min="7" max="7" width="9.21875" style="15"/>
    <col min="8" max="146" width="9.21875" style="15" customWidth="1"/>
    <col min="147" max="16384" width="9.21875" style="15"/>
  </cols>
  <sheetData>
    <row r="1" spans="1:154" s="157" customFormat="1" ht="20.100000000000001" customHeight="1">
      <c r="A1" s="226" t="str">
        <f>Assum!$A$1</f>
        <v>당진 태양광 FS 재무모델</v>
      </c>
      <c r="D1" s="1306"/>
    </row>
    <row r="2" spans="1:154" s="158" customFormat="1" ht="20.100000000000001" customHeight="1">
      <c r="A2" s="227" t="s">
        <v>209</v>
      </c>
      <c r="D2" s="1307"/>
      <c r="E2" s="193"/>
    </row>
    <row r="3" spans="1:154" s="203" customFormat="1" ht="14.1" customHeight="1">
      <c r="A3" s="202"/>
      <c r="C3" s="13">
        <f>Revenue!C3</f>
        <v>45931</v>
      </c>
      <c r="D3" s="1308"/>
      <c r="E3" s="4">
        <f ca="1">SUM(G3:EP3)</f>
        <v>67</v>
      </c>
      <c r="G3" s="440">
        <f ca="1">1*(G$4&gt;$C$3)*(G$6&gt;0)</f>
        <v>0</v>
      </c>
      <c r="H3" s="440">
        <f t="shared" ref="H3:BS3" ca="1" si="0">1*(H$4&gt;$C$3)*(H$6&gt;0)</f>
        <v>0</v>
      </c>
      <c r="I3" s="440">
        <f t="shared" ca="1" si="0"/>
        <v>0</v>
      </c>
      <c r="J3" s="440">
        <f t="shared" ca="1" si="0"/>
        <v>0</v>
      </c>
      <c r="K3" s="440">
        <f t="shared" ca="1" si="0"/>
        <v>0</v>
      </c>
      <c r="L3" s="440">
        <f t="shared" ca="1" si="0"/>
        <v>0</v>
      </c>
      <c r="M3" s="440">
        <f t="shared" ca="1" si="0"/>
        <v>0</v>
      </c>
      <c r="N3" s="440">
        <f t="shared" ca="1" si="0"/>
        <v>0</v>
      </c>
      <c r="O3" s="1560">
        <f t="shared" ca="1" si="0"/>
        <v>0</v>
      </c>
      <c r="P3" s="440">
        <f t="shared" ca="1" si="0"/>
        <v>0</v>
      </c>
      <c r="Q3" s="440">
        <f t="shared" ca="1" si="0"/>
        <v>0</v>
      </c>
      <c r="R3" s="440">
        <f t="shared" ca="1" si="0"/>
        <v>1</v>
      </c>
      <c r="S3" s="440">
        <f t="shared" ca="1" si="0"/>
        <v>1</v>
      </c>
      <c r="T3" s="440">
        <f t="shared" ca="1" si="0"/>
        <v>1</v>
      </c>
      <c r="U3" s="440">
        <f t="shared" ca="1" si="0"/>
        <v>1</v>
      </c>
      <c r="V3" s="440">
        <f t="shared" ca="1" si="0"/>
        <v>1</v>
      </c>
      <c r="W3" s="440">
        <f t="shared" ca="1" si="0"/>
        <v>1</v>
      </c>
      <c r="X3" s="440">
        <f t="shared" ca="1" si="0"/>
        <v>1</v>
      </c>
      <c r="Y3" s="440">
        <f t="shared" ca="1" si="0"/>
        <v>1</v>
      </c>
      <c r="Z3" s="440">
        <f t="shared" ca="1" si="0"/>
        <v>1</v>
      </c>
      <c r="AA3" s="440">
        <f t="shared" ca="1" si="0"/>
        <v>1</v>
      </c>
      <c r="AB3" s="440">
        <f t="shared" ca="1" si="0"/>
        <v>1</v>
      </c>
      <c r="AC3" s="440">
        <f t="shared" ca="1" si="0"/>
        <v>1</v>
      </c>
      <c r="AD3" s="440">
        <f t="shared" ca="1" si="0"/>
        <v>1</v>
      </c>
      <c r="AE3" s="440">
        <f t="shared" ca="1" si="0"/>
        <v>1</v>
      </c>
      <c r="AF3" s="440">
        <f t="shared" ca="1" si="0"/>
        <v>1</v>
      </c>
      <c r="AG3" s="440">
        <f t="shared" ca="1" si="0"/>
        <v>1</v>
      </c>
      <c r="AH3" s="440">
        <f t="shared" ca="1" si="0"/>
        <v>1</v>
      </c>
      <c r="AI3" s="440">
        <f t="shared" ca="1" si="0"/>
        <v>1</v>
      </c>
      <c r="AJ3" s="440">
        <f t="shared" ca="1" si="0"/>
        <v>1</v>
      </c>
      <c r="AK3" s="440">
        <f t="shared" ca="1" si="0"/>
        <v>1</v>
      </c>
      <c r="AL3" s="440">
        <f t="shared" ca="1" si="0"/>
        <v>1</v>
      </c>
      <c r="AM3" s="440">
        <f t="shared" ca="1" si="0"/>
        <v>1</v>
      </c>
      <c r="AN3" s="440">
        <f t="shared" ca="1" si="0"/>
        <v>1</v>
      </c>
      <c r="AO3" s="440">
        <f t="shared" ca="1" si="0"/>
        <v>1</v>
      </c>
      <c r="AP3" s="440">
        <f t="shared" ca="1" si="0"/>
        <v>1</v>
      </c>
      <c r="AQ3" s="440">
        <f t="shared" ca="1" si="0"/>
        <v>1</v>
      </c>
      <c r="AR3" s="440">
        <f t="shared" ca="1" si="0"/>
        <v>1</v>
      </c>
      <c r="AS3" s="440">
        <f t="shared" ca="1" si="0"/>
        <v>1</v>
      </c>
      <c r="AT3" s="440">
        <f t="shared" ca="1" si="0"/>
        <v>1</v>
      </c>
      <c r="AU3" s="440">
        <f t="shared" ca="1" si="0"/>
        <v>1</v>
      </c>
      <c r="AV3" s="440">
        <f t="shared" ca="1" si="0"/>
        <v>1</v>
      </c>
      <c r="AW3" s="440">
        <f t="shared" ca="1" si="0"/>
        <v>1</v>
      </c>
      <c r="AX3" s="440">
        <f t="shared" ca="1" si="0"/>
        <v>1</v>
      </c>
      <c r="AY3" s="440">
        <f t="shared" ca="1" si="0"/>
        <v>1</v>
      </c>
      <c r="AZ3" s="440">
        <f t="shared" ca="1" si="0"/>
        <v>1</v>
      </c>
      <c r="BA3" s="440">
        <f t="shared" ca="1" si="0"/>
        <v>1</v>
      </c>
      <c r="BB3" s="440">
        <f t="shared" ca="1" si="0"/>
        <v>1</v>
      </c>
      <c r="BC3" s="440">
        <f t="shared" ca="1" si="0"/>
        <v>1</v>
      </c>
      <c r="BD3" s="440">
        <f t="shared" ca="1" si="0"/>
        <v>1</v>
      </c>
      <c r="BE3" s="440">
        <f t="shared" ca="1" si="0"/>
        <v>1</v>
      </c>
      <c r="BF3" s="440">
        <f t="shared" ca="1" si="0"/>
        <v>1</v>
      </c>
      <c r="BG3" s="440">
        <f t="shared" ca="1" si="0"/>
        <v>1</v>
      </c>
      <c r="BH3" s="440">
        <f t="shared" ca="1" si="0"/>
        <v>1</v>
      </c>
      <c r="BI3" s="440">
        <f t="shared" ca="1" si="0"/>
        <v>1</v>
      </c>
      <c r="BJ3" s="440">
        <f t="shared" ca="1" si="0"/>
        <v>1</v>
      </c>
      <c r="BK3" s="440">
        <f t="shared" ca="1" si="0"/>
        <v>1</v>
      </c>
      <c r="BL3" s="440">
        <f t="shared" ca="1" si="0"/>
        <v>1</v>
      </c>
      <c r="BM3" s="440">
        <f t="shared" ca="1" si="0"/>
        <v>1</v>
      </c>
      <c r="BN3" s="440">
        <f t="shared" ca="1" si="0"/>
        <v>1</v>
      </c>
      <c r="BO3" s="440">
        <f t="shared" ca="1" si="0"/>
        <v>1</v>
      </c>
      <c r="BP3" s="440">
        <f t="shared" ca="1" si="0"/>
        <v>1</v>
      </c>
      <c r="BQ3" s="440">
        <f t="shared" ca="1" si="0"/>
        <v>1</v>
      </c>
      <c r="BR3" s="440">
        <f t="shared" ca="1" si="0"/>
        <v>1</v>
      </c>
      <c r="BS3" s="440">
        <f t="shared" ca="1" si="0"/>
        <v>1</v>
      </c>
      <c r="BT3" s="440">
        <f t="shared" ref="BT3:EE3" ca="1" si="1">1*(BT$4&gt;$C$3)*(BT$6&gt;0)</f>
        <v>1</v>
      </c>
      <c r="BU3" s="440">
        <f t="shared" ca="1" si="1"/>
        <v>1</v>
      </c>
      <c r="BV3" s="440">
        <f t="shared" ca="1" si="1"/>
        <v>1</v>
      </c>
      <c r="BW3" s="440">
        <f t="shared" ca="1" si="1"/>
        <v>1</v>
      </c>
      <c r="BX3" s="440">
        <f t="shared" ca="1" si="1"/>
        <v>1</v>
      </c>
      <c r="BY3" s="440">
        <f t="shared" ca="1" si="1"/>
        <v>1</v>
      </c>
      <c r="BZ3" s="440">
        <f t="shared" ca="1" si="1"/>
        <v>1</v>
      </c>
      <c r="CA3" s="440">
        <f t="shared" ca="1" si="1"/>
        <v>1</v>
      </c>
      <c r="CB3" s="440">
        <f t="shared" ca="1" si="1"/>
        <v>1</v>
      </c>
      <c r="CC3" s="440">
        <f t="shared" ca="1" si="1"/>
        <v>1</v>
      </c>
      <c r="CD3" s="440">
        <f t="shared" ca="1" si="1"/>
        <v>1</v>
      </c>
      <c r="CE3" s="440">
        <f t="shared" ca="1" si="1"/>
        <v>1</v>
      </c>
      <c r="CF3" s="440">
        <f t="shared" ca="1" si="1"/>
        <v>1</v>
      </c>
      <c r="CG3" s="440">
        <f t="shared" ca="1" si="1"/>
        <v>0</v>
      </c>
      <c r="CH3" s="440">
        <f t="shared" ca="1" si="1"/>
        <v>0</v>
      </c>
      <c r="CI3" s="440">
        <f t="shared" ca="1" si="1"/>
        <v>0</v>
      </c>
      <c r="CJ3" s="440">
        <f t="shared" ca="1" si="1"/>
        <v>0</v>
      </c>
      <c r="CK3" s="440">
        <f t="shared" ca="1" si="1"/>
        <v>0</v>
      </c>
      <c r="CL3" s="440">
        <f t="shared" ca="1" si="1"/>
        <v>0</v>
      </c>
      <c r="CM3" s="440">
        <f t="shared" ca="1" si="1"/>
        <v>0</v>
      </c>
      <c r="CN3" s="440">
        <f t="shared" ca="1" si="1"/>
        <v>0</v>
      </c>
      <c r="CO3" s="440">
        <f t="shared" ca="1" si="1"/>
        <v>0</v>
      </c>
      <c r="CP3" s="440">
        <f t="shared" ca="1" si="1"/>
        <v>0</v>
      </c>
      <c r="CQ3" s="440">
        <f t="shared" ca="1" si="1"/>
        <v>0</v>
      </c>
      <c r="CR3" s="440">
        <f t="shared" ca="1" si="1"/>
        <v>0</v>
      </c>
      <c r="CS3" s="440">
        <f t="shared" ca="1" si="1"/>
        <v>0</v>
      </c>
      <c r="CT3" s="440">
        <f t="shared" ca="1" si="1"/>
        <v>0</v>
      </c>
      <c r="CU3" s="440">
        <f t="shared" ca="1" si="1"/>
        <v>0</v>
      </c>
      <c r="CV3" s="440">
        <f t="shared" ca="1" si="1"/>
        <v>0</v>
      </c>
      <c r="CW3" s="440">
        <f t="shared" ca="1" si="1"/>
        <v>0</v>
      </c>
      <c r="CX3" s="440">
        <f t="shared" ca="1" si="1"/>
        <v>0</v>
      </c>
      <c r="CY3" s="440">
        <f t="shared" ca="1" si="1"/>
        <v>0</v>
      </c>
      <c r="CZ3" s="440">
        <f t="shared" ca="1" si="1"/>
        <v>0</v>
      </c>
      <c r="DA3" s="440">
        <f t="shared" ca="1" si="1"/>
        <v>0</v>
      </c>
      <c r="DB3" s="440">
        <f t="shared" ca="1" si="1"/>
        <v>0</v>
      </c>
      <c r="DC3" s="440">
        <f t="shared" ca="1" si="1"/>
        <v>0</v>
      </c>
      <c r="DD3" s="440">
        <f t="shared" ca="1" si="1"/>
        <v>0</v>
      </c>
      <c r="DE3" s="440">
        <f t="shared" ca="1" si="1"/>
        <v>0</v>
      </c>
      <c r="DF3" s="440">
        <f t="shared" ca="1" si="1"/>
        <v>0</v>
      </c>
      <c r="DG3" s="440">
        <f t="shared" ca="1" si="1"/>
        <v>0</v>
      </c>
      <c r="DH3" s="440">
        <f t="shared" ca="1" si="1"/>
        <v>0</v>
      </c>
      <c r="DI3" s="440">
        <f t="shared" ca="1" si="1"/>
        <v>0</v>
      </c>
      <c r="DJ3" s="440">
        <f t="shared" ca="1" si="1"/>
        <v>0</v>
      </c>
      <c r="DK3" s="440">
        <f t="shared" ca="1" si="1"/>
        <v>0</v>
      </c>
      <c r="DL3" s="440">
        <f t="shared" ca="1" si="1"/>
        <v>0</v>
      </c>
      <c r="DM3" s="440">
        <f t="shared" ca="1" si="1"/>
        <v>0</v>
      </c>
      <c r="DN3" s="440">
        <f t="shared" ca="1" si="1"/>
        <v>0</v>
      </c>
      <c r="DO3" s="440">
        <f t="shared" ca="1" si="1"/>
        <v>0</v>
      </c>
      <c r="DP3" s="440">
        <f t="shared" ca="1" si="1"/>
        <v>0</v>
      </c>
      <c r="DQ3" s="440">
        <f t="shared" ca="1" si="1"/>
        <v>0</v>
      </c>
      <c r="DR3" s="440">
        <f t="shared" ca="1" si="1"/>
        <v>0</v>
      </c>
      <c r="DS3" s="440">
        <f t="shared" ca="1" si="1"/>
        <v>0</v>
      </c>
      <c r="DT3" s="440">
        <f t="shared" ca="1" si="1"/>
        <v>0</v>
      </c>
      <c r="DU3" s="440">
        <f t="shared" ca="1" si="1"/>
        <v>0</v>
      </c>
      <c r="DV3" s="440">
        <f t="shared" ca="1" si="1"/>
        <v>0</v>
      </c>
      <c r="DW3" s="440">
        <f t="shared" ca="1" si="1"/>
        <v>0</v>
      </c>
      <c r="DX3" s="440">
        <f t="shared" ca="1" si="1"/>
        <v>0</v>
      </c>
      <c r="DY3" s="440">
        <f t="shared" ca="1" si="1"/>
        <v>0</v>
      </c>
      <c r="DZ3" s="440">
        <f t="shared" ca="1" si="1"/>
        <v>0</v>
      </c>
      <c r="EA3" s="440">
        <f t="shared" ca="1" si="1"/>
        <v>0</v>
      </c>
      <c r="EB3" s="440">
        <f t="shared" ca="1" si="1"/>
        <v>0</v>
      </c>
      <c r="EC3" s="440">
        <f t="shared" ca="1" si="1"/>
        <v>0</v>
      </c>
      <c r="ED3" s="440">
        <f t="shared" ca="1" si="1"/>
        <v>0</v>
      </c>
      <c r="EE3" s="440">
        <f t="shared" ca="1" si="1"/>
        <v>0</v>
      </c>
      <c r="EF3" s="440">
        <f t="shared" ref="EF3:EP3" ca="1" si="2">1*(EF$4&gt;$C$3)*(EF$6&gt;0)</f>
        <v>0</v>
      </c>
      <c r="EG3" s="440">
        <f t="shared" ca="1" si="2"/>
        <v>0</v>
      </c>
      <c r="EH3" s="440">
        <f t="shared" ca="1" si="2"/>
        <v>0</v>
      </c>
      <c r="EI3" s="440">
        <f t="shared" ca="1" si="2"/>
        <v>0</v>
      </c>
      <c r="EJ3" s="440">
        <f t="shared" ca="1" si="2"/>
        <v>0</v>
      </c>
      <c r="EK3" s="440">
        <f t="shared" ca="1" si="2"/>
        <v>0</v>
      </c>
      <c r="EL3" s="440">
        <f t="shared" ca="1" si="2"/>
        <v>0</v>
      </c>
      <c r="EM3" s="440">
        <f t="shared" ca="1" si="2"/>
        <v>0</v>
      </c>
      <c r="EN3" s="440">
        <f t="shared" ca="1" si="2"/>
        <v>0</v>
      </c>
      <c r="EO3" s="440">
        <f t="shared" ca="1" si="2"/>
        <v>0</v>
      </c>
      <c r="EP3" s="440">
        <f t="shared" ca="1" si="2"/>
        <v>0</v>
      </c>
    </row>
    <row r="4" spans="1:154" s="207" customFormat="1" ht="14.1" customHeight="1">
      <c r="A4" s="709"/>
      <c r="B4" s="687" t="s">
        <v>104</v>
      </c>
      <c r="C4" s="689"/>
      <c r="D4" s="1309"/>
      <c r="E4" s="689"/>
      <c r="F4" s="689"/>
      <c r="G4" s="691">
        <f>기준분기</f>
        <v>45016</v>
      </c>
      <c r="H4" s="691">
        <f t="shared" ref="H4:AM4" si="3">EOMONTH(G4,3)</f>
        <v>45107</v>
      </c>
      <c r="I4" s="691">
        <f t="shared" si="3"/>
        <v>45199</v>
      </c>
      <c r="J4" s="691">
        <f t="shared" si="3"/>
        <v>45291</v>
      </c>
      <c r="K4" s="691">
        <f t="shared" si="3"/>
        <v>45382</v>
      </c>
      <c r="L4" s="691">
        <f t="shared" si="3"/>
        <v>45473</v>
      </c>
      <c r="M4" s="691">
        <f t="shared" si="3"/>
        <v>45565</v>
      </c>
      <c r="N4" s="691">
        <f t="shared" si="3"/>
        <v>45657</v>
      </c>
      <c r="O4" s="691">
        <f t="shared" si="3"/>
        <v>45747</v>
      </c>
      <c r="P4" s="691">
        <f t="shared" si="3"/>
        <v>45838</v>
      </c>
      <c r="Q4" s="691">
        <f t="shared" si="3"/>
        <v>45930</v>
      </c>
      <c r="R4" s="691">
        <f t="shared" si="3"/>
        <v>46022</v>
      </c>
      <c r="S4" s="691">
        <f t="shared" si="3"/>
        <v>46112</v>
      </c>
      <c r="T4" s="691">
        <f t="shared" si="3"/>
        <v>46203</v>
      </c>
      <c r="U4" s="691">
        <f t="shared" si="3"/>
        <v>46295</v>
      </c>
      <c r="V4" s="691">
        <f t="shared" si="3"/>
        <v>46387</v>
      </c>
      <c r="W4" s="691">
        <f t="shared" si="3"/>
        <v>46477</v>
      </c>
      <c r="X4" s="691">
        <f t="shared" si="3"/>
        <v>46568</v>
      </c>
      <c r="Y4" s="691">
        <f t="shared" si="3"/>
        <v>46660</v>
      </c>
      <c r="Z4" s="691">
        <f t="shared" si="3"/>
        <v>46752</v>
      </c>
      <c r="AA4" s="691">
        <f t="shared" si="3"/>
        <v>46843</v>
      </c>
      <c r="AB4" s="691">
        <f t="shared" si="3"/>
        <v>46934</v>
      </c>
      <c r="AC4" s="691">
        <f t="shared" si="3"/>
        <v>47026</v>
      </c>
      <c r="AD4" s="691">
        <f t="shared" si="3"/>
        <v>47118</v>
      </c>
      <c r="AE4" s="691">
        <f t="shared" si="3"/>
        <v>47208</v>
      </c>
      <c r="AF4" s="691">
        <f t="shared" si="3"/>
        <v>47299</v>
      </c>
      <c r="AG4" s="691">
        <f t="shared" si="3"/>
        <v>47391</v>
      </c>
      <c r="AH4" s="691">
        <f t="shared" si="3"/>
        <v>47483</v>
      </c>
      <c r="AI4" s="691">
        <f t="shared" si="3"/>
        <v>47573</v>
      </c>
      <c r="AJ4" s="691">
        <f t="shared" si="3"/>
        <v>47664</v>
      </c>
      <c r="AK4" s="691">
        <f t="shared" si="3"/>
        <v>47756</v>
      </c>
      <c r="AL4" s="691">
        <f t="shared" si="3"/>
        <v>47848</v>
      </c>
      <c r="AM4" s="691">
        <f t="shared" si="3"/>
        <v>47938</v>
      </c>
      <c r="AN4" s="691">
        <f t="shared" ref="AN4:BS4" si="4">EOMONTH(AM4,3)</f>
        <v>48029</v>
      </c>
      <c r="AO4" s="691">
        <f t="shared" si="4"/>
        <v>48121</v>
      </c>
      <c r="AP4" s="691">
        <f t="shared" si="4"/>
        <v>48213</v>
      </c>
      <c r="AQ4" s="691">
        <f t="shared" si="4"/>
        <v>48304</v>
      </c>
      <c r="AR4" s="691">
        <f t="shared" si="4"/>
        <v>48395</v>
      </c>
      <c r="AS4" s="691">
        <f t="shared" si="4"/>
        <v>48487</v>
      </c>
      <c r="AT4" s="691">
        <f t="shared" si="4"/>
        <v>48579</v>
      </c>
      <c r="AU4" s="691">
        <f t="shared" si="4"/>
        <v>48669</v>
      </c>
      <c r="AV4" s="691">
        <f t="shared" si="4"/>
        <v>48760</v>
      </c>
      <c r="AW4" s="691">
        <f t="shared" si="4"/>
        <v>48852</v>
      </c>
      <c r="AX4" s="691">
        <f t="shared" si="4"/>
        <v>48944</v>
      </c>
      <c r="AY4" s="691">
        <f t="shared" si="4"/>
        <v>49034</v>
      </c>
      <c r="AZ4" s="691">
        <f t="shared" si="4"/>
        <v>49125</v>
      </c>
      <c r="BA4" s="691">
        <f t="shared" si="4"/>
        <v>49217</v>
      </c>
      <c r="BB4" s="691">
        <f t="shared" si="4"/>
        <v>49309</v>
      </c>
      <c r="BC4" s="691">
        <f t="shared" si="4"/>
        <v>49399</v>
      </c>
      <c r="BD4" s="691">
        <f t="shared" si="4"/>
        <v>49490</v>
      </c>
      <c r="BE4" s="691">
        <f t="shared" si="4"/>
        <v>49582</v>
      </c>
      <c r="BF4" s="691">
        <f t="shared" si="4"/>
        <v>49674</v>
      </c>
      <c r="BG4" s="691">
        <f t="shared" si="4"/>
        <v>49765</v>
      </c>
      <c r="BH4" s="691">
        <f t="shared" si="4"/>
        <v>49856</v>
      </c>
      <c r="BI4" s="691">
        <f t="shared" si="4"/>
        <v>49948</v>
      </c>
      <c r="BJ4" s="691">
        <f t="shared" si="4"/>
        <v>50040</v>
      </c>
      <c r="BK4" s="691">
        <f t="shared" si="4"/>
        <v>50130</v>
      </c>
      <c r="BL4" s="691">
        <f t="shared" si="4"/>
        <v>50221</v>
      </c>
      <c r="BM4" s="691">
        <f t="shared" si="4"/>
        <v>50313</v>
      </c>
      <c r="BN4" s="691">
        <f t="shared" si="4"/>
        <v>50405</v>
      </c>
      <c r="BO4" s="691">
        <f t="shared" si="4"/>
        <v>50495</v>
      </c>
      <c r="BP4" s="691">
        <f t="shared" si="4"/>
        <v>50586</v>
      </c>
      <c r="BQ4" s="691">
        <f t="shared" si="4"/>
        <v>50678</v>
      </c>
      <c r="BR4" s="691">
        <f t="shared" si="4"/>
        <v>50770</v>
      </c>
      <c r="BS4" s="691">
        <f t="shared" si="4"/>
        <v>50860</v>
      </c>
      <c r="BT4" s="691">
        <f t="shared" ref="BT4:CP4" si="5">EOMONTH(BS4,3)</f>
        <v>50951</v>
      </c>
      <c r="BU4" s="691">
        <f t="shared" si="5"/>
        <v>51043</v>
      </c>
      <c r="BV4" s="691">
        <f t="shared" si="5"/>
        <v>51135</v>
      </c>
      <c r="BW4" s="691">
        <f t="shared" si="5"/>
        <v>51226</v>
      </c>
      <c r="BX4" s="691">
        <f t="shared" si="5"/>
        <v>51317</v>
      </c>
      <c r="BY4" s="691">
        <f t="shared" si="5"/>
        <v>51409</v>
      </c>
      <c r="BZ4" s="691">
        <f t="shared" si="5"/>
        <v>51501</v>
      </c>
      <c r="CA4" s="691">
        <f t="shared" si="5"/>
        <v>51591</v>
      </c>
      <c r="CB4" s="691">
        <f t="shared" si="5"/>
        <v>51682</v>
      </c>
      <c r="CC4" s="691">
        <f t="shared" si="5"/>
        <v>51774</v>
      </c>
      <c r="CD4" s="691">
        <f t="shared" si="5"/>
        <v>51866</v>
      </c>
      <c r="CE4" s="691">
        <f t="shared" si="5"/>
        <v>51956</v>
      </c>
      <c r="CF4" s="691">
        <f t="shared" si="5"/>
        <v>52047</v>
      </c>
      <c r="CG4" s="691">
        <f t="shared" si="5"/>
        <v>52139</v>
      </c>
      <c r="CH4" s="691">
        <f t="shared" si="5"/>
        <v>52231</v>
      </c>
      <c r="CI4" s="691">
        <f t="shared" si="5"/>
        <v>52321</v>
      </c>
      <c r="CJ4" s="691">
        <f t="shared" si="5"/>
        <v>52412</v>
      </c>
      <c r="CK4" s="691">
        <f t="shared" si="5"/>
        <v>52504</v>
      </c>
      <c r="CL4" s="691">
        <f t="shared" si="5"/>
        <v>52596</v>
      </c>
      <c r="CM4" s="691">
        <f t="shared" si="5"/>
        <v>52687</v>
      </c>
      <c r="CN4" s="691">
        <f t="shared" si="5"/>
        <v>52778</v>
      </c>
      <c r="CO4" s="691">
        <f t="shared" si="5"/>
        <v>52870</v>
      </c>
      <c r="CP4" s="691">
        <f t="shared" si="5"/>
        <v>52962</v>
      </c>
      <c r="CQ4" s="691">
        <f t="shared" ref="CQ4:DI4" si="6">EOMONTH(CP4,3)</f>
        <v>53052</v>
      </c>
      <c r="CR4" s="691">
        <f t="shared" si="6"/>
        <v>53143</v>
      </c>
      <c r="CS4" s="691">
        <f t="shared" si="6"/>
        <v>53235</v>
      </c>
      <c r="CT4" s="691">
        <f t="shared" si="6"/>
        <v>53327</v>
      </c>
      <c r="CU4" s="691">
        <f t="shared" si="6"/>
        <v>53417</v>
      </c>
      <c r="CV4" s="691">
        <f t="shared" si="6"/>
        <v>53508</v>
      </c>
      <c r="CW4" s="691">
        <f t="shared" si="6"/>
        <v>53600</v>
      </c>
      <c r="CX4" s="691">
        <f t="shared" si="6"/>
        <v>53692</v>
      </c>
      <c r="CY4" s="691">
        <f t="shared" si="6"/>
        <v>53782</v>
      </c>
      <c r="CZ4" s="691">
        <f t="shared" si="6"/>
        <v>53873</v>
      </c>
      <c r="DA4" s="691">
        <f t="shared" si="6"/>
        <v>53965</v>
      </c>
      <c r="DB4" s="691">
        <f t="shared" si="6"/>
        <v>54057</v>
      </c>
      <c r="DC4" s="691">
        <f t="shared" si="6"/>
        <v>54148</v>
      </c>
      <c r="DD4" s="691">
        <f t="shared" si="6"/>
        <v>54239</v>
      </c>
      <c r="DE4" s="691">
        <f t="shared" si="6"/>
        <v>54331</v>
      </c>
      <c r="DF4" s="691">
        <f t="shared" si="6"/>
        <v>54423</v>
      </c>
      <c r="DG4" s="691">
        <f t="shared" si="6"/>
        <v>54513</v>
      </c>
      <c r="DH4" s="691">
        <f t="shared" si="6"/>
        <v>54604</v>
      </c>
      <c r="DI4" s="691">
        <f t="shared" si="6"/>
        <v>54696</v>
      </c>
      <c r="DJ4" s="691">
        <f t="shared" ref="DJ4" si="7">EOMONTH(DI4,3)</f>
        <v>54788</v>
      </c>
      <c r="DK4" s="691">
        <f t="shared" ref="DK4" si="8">EOMONTH(DJ4,3)</f>
        <v>54878</v>
      </c>
      <c r="DL4" s="691">
        <f t="shared" ref="DL4" si="9">EOMONTH(DK4,3)</f>
        <v>54969</v>
      </c>
      <c r="DM4" s="691">
        <f t="shared" ref="DM4" si="10">EOMONTH(DL4,3)</f>
        <v>55061</v>
      </c>
      <c r="DN4" s="691">
        <f t="shared" ref="DN4" si="11">EOMONTH(DM4,3)</f>
        <v>55153</v>
      </c>
      <c r="DO4" s="691">
        <f t="shared" ref="DO4" si="12">EOMONTH(DN4,3)</f>
        <v>55243</v>
      </c>
      <c r="DP4" s="691">
        <f t="shared" ref="DP4" si="13">EOMONTH(DO4,3)</f>
        <v>55334</v>
      </c>
      <c r="DQ4" s="691">
        <f t="shared" ref="DQ4" si="14">EOMONTH(DP4,3)</f>
        <v>55426</v>
      </c>
      <c r="DR4" s="691">
        <f t="shared" ref="DR4" si="15">EOMONTH(DQ4,3)</f>
        <v>55518</v>
      </c>
      <c r="DS4" s="691">
        <f t="shared" ref="DS4" si="16">EOMONTH(DR4,3)</f>
        <v>55609</v>
      </c>
      <c r="DT4" s="691">
        <f t="shared" ref="DT4" si="17">EOMONTH(DS4,3)</f>
        <v>55700</v>
      </c>
      <c r="DU4" s="691">
        <f t="shared" ref="DU4" si="18">EOMONTH(DT4,3)</f>
        <v>55792</v>
      </c>
      <c r="DV4" s="691">
        <f t="shared" ref="DV4" si="19">EOMONTH(DU4,3)</f>
        <v>55884</v>
      </c>
      <c r="DW4" s="691">
        <f t="shared" ref="DW4" si="20">EOMONTH(DV4,3)</f>
        <v>55974</v>
      </c>
      <c r="DX4" s="691">
        <f t="shared" ref="DX4" si="21">EOMONTH(DW4,3)</f>
        <v>56065</v>
      </c>
      <c r="DY4" s="691">
        <f t="shared" ref="DY4" si="22">EOMONTH(DX4,3)</f>
        <v>56157</v>
      </c>
      <c r="DZ4" s="691">
        <f t="shared" ref="DZ4" si="23">EOMONTH(DY4,3)</f>
        <v>56249</v>
      </c>
      <c r="EA4" s="691">
        <f t="shared" ref="EA4" si="24">EOMONTH(DZ4,3)</f>
        <v>56339</v>
      </c>
      <c r="EB4" s="691">
        <f t="shared" ref="EB4" si="25">EOMONTH(EA4,3)</f>
        <v>56430</v>
      </c>
      <c r="EC4" s="691">
        <f t="shared" ref="EC4" si="26">EOMONTH(EB4,3)</f>
        <v>56522</v>
      </c>
      <c r="ED4" s="691">
        <f t="shared" ref="ED4" si="27">EOMONTH(EC4,3)</f>
        <v>56614</v>
      </c>
      <c r="EE4" s="691">
        <f t="shared" ref="EE4" si="28">EOMONTH(ED4,3)</f>
        <v>56704</v>
      </c>
      <c r="EF4" s="691">
        <f t="shared" ref="EF4" si="29">EOMONTH(EE4,3)</f>
        <v>56795</v>
      </c>
      <c r="EG4" s="691">
        <f t="shared" ref="EG4" si="30">EOMONTH(EF4,3)</f>
        <v>56887</v>
      </c>
      <c r="EH4" s="691">
        <f t="shared" ref="EH4" si="31">EOMONTH(EG4,3)</f>
        <v>56979</v>
      </c>
      <c r="EI4" s="691">
        <f t="shared" ref="EI4" si="32">EOMONTH(EH4,3)</f>
        <v>57070</v>
      </c>
      <c r="EJ4" s="691">
        <f t="shared" ref="EJ4" si="33">EOMONTH(EI4,3)</f>
        <v>57161</v>
      </c>
      <c r="EK4" s="691">
        <f t="shared" ref="EK4" si="34">EOMONTH(EJ4,3)</f>
        <v>57253</v>
      </c>
      <c r="EL4" s="691">
        <f t="shared" ref="EL4" si="35">EOMONTH(EK4,3)</f>
        <v>57345</v>
      </c>
      <c r="EM4" s="691">
        <f t="shared" ref="EM4" si="36">EOMONTH(EL4,3)</f>
        <v>57435</v>
      </c>
      <c r="EN4" s="691">
        <f t="shared" ref="EN4" si="37">EOMONTH(EM4,3)</f>
        <v>57526</v>
      </c>
      <c r="EO4" s="691">
        <f t="shared" ref="EO4:EP4" si="38">EOMONTH(EN4,3)</f>
        <v>57618</v>
      </c>
      <c r="EP4" s="691">
        <f t="shared" si="38"/>
        <v>57710</v>
      </c>
    </row>
    <row r="5" spans="1:154" s="46" customFormat="1" ht="14.1" customHeight="1">
      <c r="B5" s="208" t="s">
        <v>2</v>
      </c>
      <c r="D5" s="201" t="s">
        <v>423</v>
      </c>
      <c r="E5" s="703" t="s">
        <v>424</v>
      </c>
      <c r="F5" s="210"/>
      <c r="G5" s="211">
        <f t="shared" ref="G5:AL5" si="39">YEAR(G4)</f>
        <v>2023</v>
      </c>
      <c r="H5" s="211">
        <f t="shared" si="39"/>
        <v>2023</v>
      </c>
      <c r="I5" s="211">
        <f t="shared" si="39"/>
        <v>2023</v>
      </c>
      <c r="J5" s="211">
        <f t="shared" si="39"/>
        <v>2023</v>
      </c>
      <c r="K5" s="211">
        <f t="shared" si="39"/>
        <v>2024</v>
      </c>
      <c r="L5" s="211">
        <f t="shared" si="39"/>
        <v>2024</v>
      </c>
      <c r="M5" s="211">
        <f t="shared" si="39"/>
        <v>2024</v>
      </c>
      <c r="N5" s="211">
        <f t="shared" si="39"/>
        <v>2024</v>
      </c>
      <c r="O5" s="211">
        <f t="shared" si="39"/>
        <v>2025</v>
      </c>
      <c r="P5" s="211">
        <f t="shared" si="39"/>
        <v>2025</v>
      </c>
      <c r="Q5" s="211">
        <f t="shared" si="39"/>
        <v>2025</v>
      </c>
      <c r="R5" s="211">
        <f t="shared" si="39"/>
        <v>2025</v>
      </c>
      <c r="S5" s="211">
        <f t="shared" si="39"/>
        <v>2026</v>
      </c>
      <c r="T5" s="211">
        <f t="shared" si="39"/>
        <v>2026</v>
      </c>
      <c r="U5" s="211">
        <f t="shared" si="39"/>
        <v>2026</v>
      </c>
      <c r="V5" s="211">
        <f t="shared" si="39"/>
        <v>2026</v>
      </c>
      <c r="W5" s="211">
        <f t="shared" si="39"/>
        <v>2027</v>
      </c>
      <c r="X5" s="211">
        <f t="shared" si="39"/>
        <v>2027</v>
      </c>
      <c r="Y5" s="211">
        <f t="shared" si="39"/>
        <v>2027</v>
      </c>
      <c r="Z5" s="211">
        <f t="shared" si="39"/>
        <v>2027</v>
      </c>
      <c r="AA5" s="211">
        <f t="shared" si="39"/>
        <v>2028</v>
      </c>
      <c r="AB5" s="211">
        <f t="shared" si="39"/>
        <v>2028</v>
      </c>
      <c r="AC5" s="211">
        <f t="shared" si="39"/>
        <v>2028</v>
      </c>
      <c r="AD5" s="211">
        <f t="shared" si="39"/>
        <v>2028</v>
      </c>
      <c r="AE5" s="211">
        <f t="shared" si="39"/>
        <v>2029</v>
      </c>
      <c r="AF5" s="211">
        <f t="shared" si="39"/>
        <v>2029</v>
      </c>
      <c r="AG5" s="211">
        <f t="shared" si="39"/>
        <v>2029</v>
      </c>
      <c r="AH5" s="211">
        <f t="shared" si="39"/>
        <v>2029</v>
      </c>
      <c r="AI5" s="211">
        <f t="shared" si="39"/>
        <v>2030</v>
      </c>
      <c r="AJ5" s="211">
        <f t="shared" si="39"/>
        <v>2030</v>
      </c>
      <c r="AK5" s="211">
        <f t="shared" si="39"/>
        <v>2030</v>
      </c>
      <c r="AL5" s="211">
        <f t="shared" si="39"/>
        <v>2030</v>
      </c>
      <c r="AM5" s="211">
        <f t="shared" ref="AM5:BR5" si="40">YEAR(AM4)</f>
        <v>2031</v>
      </c>
      <c r="AN5" s="211">
        <f t="shared" si="40"/>
        <v>2031</v>
      </c>
      <c r="AO5" s="211">
        <f t="shared" si="40"/>
        <v>2031</v>
      </c>
      <c r="AP5" s="211">
        <f t="shared" si="40"/>
        <v>2031</v>
      </c>
      <c r="AQ5" s="211">
        <f t="shared" si="40"/>
        <v>2032</v>
      </c>
      <c r="AR5" s="211">
        <f t="shared" si="40"/>
        <v>2032</v>
      </c>
      <c r="AS5" s="211">
        <f t="shared" si="40"/>
        <v>2032</v>
      </c>
      <c r="AT5" s="211">
        <f t="shared" si="40"/>
        <v>2032</v>
      </c>
      <c r="AU5" s="211">
        <f t="shared" si="40"/>
        <v>2033</v>
      </c>
      <c r="AV5" s="211">
        <f t="shared" si="40"/>
        <v>2033</v>
      </c>
      <c r="AW5" s="211">
        <f t="shared" si="40"/>
        <v>2033</v>
      </c>
      <c r="AX5" s="211">
        <f t="shared" si="40"/>
        <v>2033</v>
      </c>
      <c r="AY5" s="211">
        <f t="shared" si="40"/>
        <v>2034</v>
      </c>
      <c r="AZ5" s="211">
        <f t="shared" si="40"/>
        <v>2034</v>
      </c>
      <c r="BA5" s="211">
        <f t="shared" si="40"/>
        <v>2034</v>
      </c>
      <c r="BB5" s="211">
        <f t="shared" si="40"/>
        <v>2034</v>
      </c>
      <c r="BC5" s="211">
        <f t="shared" si="40"/>
        <v>2035</v>
      </c>
      <c r="BD5" s="211">
        <f t="shared" si="40"/>
        <v>2035</v>
      </c>
      <c r="BE5" s="211">
        <f t="shared" si="40"/>
        <v>2035</v>
      </c>
      <c r="BF5" s="211">
        <f t="shared" si="40"/>
        <v>2035</v>
      </c>
      <c r="BG5" s="211">
        <f t="shared" si="40"/>
        <v>2036</v>
      </c>
      <c r="BH5" s="211">
        <f t="shared" si="40"/>
        <v>2036</v>
      </c>
      <c r="BI5" s="211">
        <f t="shared" si="40"/>
        <v>2036</v>
      </c>
      <c r="BJ5" s="211">
        <f t="shared" si="40"/>
        <v>2036</v>
      </c>
      <c r="BK5" s="211">
        <f t="shared" si="40"/>
        <v>2037</v>
      </c>
      <c r="BL5" s="211">
        <f t="shared" si="40"/>
        <v>2037</v>
      </c>
      <c r="BM5" s="211">
        <f t="shared" si="40"/>
        <v>2037</v>
      </c>
      <c r="BN5" s="211">
        <f t="shared" si="40"/>
        <v>2037</v>
      </c>
      <c r="BO5" s="211">
        <f t="shared" si="40"/>
        <v>2038</v>
      </c>
      <c r="BP5" s="211">
        <f t="shared" si="40"/>
        <v>2038</v>
      </c>
      <c r="BQ5" s="211">
        <f t="shared" si="40"/>
        <v>2038</v>
      </c>
      <c r="BR5" s="211">
        <f t="shared" si="40"/>
        <v>2038</v>
      </c>
      <c r="BS5" s="211">
        <f t="shared" ref="BS5:CX5" si="41">YEAR(BS4)</f>
        <v>2039</v>
      </c>
      <c r="BT5" s="211">
        <f t="shared" si="41"/>
        <v>2039</v>
      </c>
      <c r="BU5" s="211">
        <f t="shared" si="41"/>
        <v>2039</v>
      </c>
      <c r="BV5" s="211">
        <f t="shared" si="41"/>
        <v>2039</v>
      </c>
      <c r="BW5" s="211">
        <f t="shared" si="41"/>
        <v>2040</v>
      </c>
      <c r="BX5" s="211">
        <f t="shared" si="41"/>
        <v>2040</v>
      </c>
      <c r="BY5" s="211">
        <f t="shared" si="41"/>
        <v>2040</v>
      </c>
      <c r="BZ5" s="211">
        <f t="shared" si="41"/>
        <v>2040</v>
      </c>
      <c r="CA5" s="211">
        <f t="shared" si="41"/>
        <v>2041</v>
      </c>
      <c r="CB5" s="211">
        <f t="shared" si="41"/>
        <v>2041</v>
      </c>
      <c r="CC5" s="211">
        <f t="shared" si="41"/>
        <v>2041</v>
      </c>
      <c r="CD5" s="211">
        <f t="shared" si="41"/>
        <v>2041</v>
      </c>
      <c r="CE5" s="211">
        <f t="shared" si="41"/>
        <v>2042</v>
      </c>
      <c r="CF5" s="211">
        <f t="shared" si="41"/>
        <v>2042</v>
      </c>
      <c r="CG5" s="211">
        <f t="shared" si="41"/>
        <v>2042</v>
      </c>
      <c r="CH5" s="211">
        <f t="shared" si="41"/>
        <v>2042</v>
      </c>
      <c r="CI5" s="211">
        <f t="shared" si="41"/>
        <v>2043</v>
      </c>
      <c r="CJ5" s="211">
        <f t="shared" si="41"/>
        <v>2043</v>
      </c>
      <c r="CK5" s="211">
        <f t="shared" si="41"/>
        <v>2043</v>
      </c>
      <c r="CL5" s="211">
        <f t="shared" si="41"/>
        <v>2043</v>
      </c>
      <c r="CM5" s="211">
        <f t="shared" si="41"/>
        <v>2044</v>
      </c>
      <c r="CN5" s="211">
        <f t="shared" si="41"/>
        <v>2044</v>
      </c>
      <c r="CO5" s="211">
        <f t="shared" si="41"/>
        <v>2044</v>
      </c>
      <c r="CP5" s="211">
        <f t="shared" si="41"/>
        <v>2044</v>
      </c>
      <c r="CQ5" s="211">
        <f t="shared" si="41"/>
        <v>2045</v>
      </c>
      <c r="CR5" s="211">
        <f t="shared" si="41"/>
        <v>2045</v>
      </c>
      <c r="CS5" s="211">
        <f t="shared" si="41"/>
        <v>2045</v>
      </c>
      <c r="CT5" s="211">
        <f t="shared" si="41"/>
        <v>2045</v>
      </c>
      <c r="CU5" s="211">
        <f t="shared" si="41"/>
        <v>2046</v>
      </c>
      <c r="CV5" s="211">
        <f t="shared" si="41"/>
        <v>2046</v>
      </c>
      <c r="CW5" s="211">
        <f t="shared" si="41"/>
        <v>2046</v>
      </c>
      <c r="CX5" s="211">
        <f t="shared" si="41"/>
        <v>2046</v>
      </c>
      <c r="CY5" s="211">
        <f t="shared" ref="CY5:DI5" si="42">YEAR(CY4)</f>
        <v>2047</v>
      </c>
      <c r="CZ5" s="211">
        <f t="shared" si="42"/>
        <v>2047</v>
      </c>
      <c r="DA5" s="211">
        <f t="shared" si="42"/>
        <v>2047</v>
      </c>
      <c r="DB5" s="211">
        <f t="shared" si="42"/>
        <v>2047</v>
      </c>
      <c r="DC5" s="211">
        <f t="shared" si="42"/>
        <v>2048</v>
      </c>
      <c r="DD5" s="211">
        <f t="shared" si="42"/>
        <v>2048</v>
      </c>
      <c r="DE5" s="211">
        <f t="shared" si="42"/>
        <v>2048</v>
      </c>
      <c r="DF5" s="211">
        <f t="shared" si="42"/>
        <v>2048</v>
      </c>
      <c r="DG5" s="211">
        <f t="shared" si="42"/>
        <v>2049</v>
      </c>
      <c r="DH5" s="211">
        <f t="shared" si="42"/>
        <v>2049</v>
      </c>
      <c r="DI5" s="211">
        <f t="shared" si="42"/>
        <v>2049</v>
      </c>
      <c r="DJ5" s="211">
        <f t="shared" ref="DJ5:EO5" si="43">YEAR(DJ4)</f>
        <v>2049</v>
      </c>
      <c r="DK5" s="211">
        <f t="shared" si="43"/>
        <v>2050</v>
      </c>
      <c r="DL5" s="211">
        <f t="shared" si="43"/>
        <v>2050</v>
      </c>
      <c r="DM5" s="211">
        <f t="shared" si="43"/>
        <v>2050</v>
      </c>
      <c r="DN5" s="211">
        <f t="shared" si="43"/>
        <v>2050</v>
      </c>
      <c r="DO5" s="211">
        <f t="shared" si="43"/>
        <v>2051</v>
      </c>
      <c r="DP5" s="211">
        <f t="shared" si="43"/>
        <v>2051</v>
      </c>
      <c r="DQ5" s="211">
        <f t="shared" si="43"/>
        <v>2051</v>
      </c>
      <c r="DR5" s="211">
        <f t="shared" si="43"/>
        <v>2051</v>
      </c>
      <c r="DS5" s="211">
        <f t="shared" si="43"/>
        <v>2052</v>
      </c>
      <c r="DT5" s="211">
        <f t="shared" si="43"/>
        <v>2052</v>
      </c>
      <c r="DU5" s="211">
        <f t="shared" si="43"/>
        <v>2052</v>
      </c>
      <c r="DV5" s="211">
        <f t="shared" si="43"/>
        <v>2052</v>
      </c>
      <c r="DW5" s="211">
        <f t="shared" si="43"/>
        <v>2053</v>
      </c>
      <c r="DX5" s="211">
        <f t="shared" si="43"/>
        <v>2053</v>
      </c>
      <c r="DY5" s="211">
        <f t="shared" si="43"/>
        <v>2053</v>
      </c>
      <c r="DZ5" s="211">
        <f t="shared" si="43"/>
        <v>2053</v>
      </c>
      <c r="EA5" s="211">
        <f t="shared" si="43"/>
        <v>2054</v>
      </c>
      <c r="EB5" s="211">
        <f t="shared" si="43"/>
        <v>2054</v>
      </c>
      <c r="EC5" s="211">
        <f t="shared" si="43"/>
        <v>2054</v>
      </c>
      <c r="ED5" s="211">
        <f t="shared" si="43"/>
        <v>2054</v>
      </c>
      <c r="EE5" s="211">
        <f t="shared" si="43"/>
        <v>2055</v>
      </c>
      <c r="EF5" s="211">
        <f t="shared" si="43"/>
        <v>2055</v>
      </c>
      <c r="EG5" s="211">
        <f t="shared" si="43"/>
        <v>2055</v>
      </c>
      <c r="EH5" s="211">
        <f t="shared" si="43"/>
        <v>2055</v>
      </c>
      <c r="EI5" s="211">
        <f t="shared" si="43"/>
        <v>2056</v>
      </c>
      <c r="EJ5" s="211">
        <f t="shared" si="43"/>
        <v>2056</v>
      </c>
      <c r="EK5" s="211">
        <f t="shared" si="43"/>
        <v>2056</v>
      </c>
      <c r="EL5" s="211">
        <f t="shared" si="43"/>
        <v>2056</v>
      </c>
      <c r="EM5" s="211">
        <f t="shared" si="43"/>
        <v>2057</v>
      </c>
      <c r="EN5" s="211">
        <f t="shared" si="43"/>
        <v>2057</v>
      </c>
      <c r="EO5" s="211">
        <f t="shared" si="43"/>
        <v>2057</v>
      </c>
      <c r="EP5" s="211">
        <f t="shared" ref="EP5" si="44">YEAR(EP4)</f>
        <v>2057</v>
      </c>
    </row>
    <row r="6" spans="1:154" s="1" customFormat="1" ht="15" customHeight="1">
      <c r="B6" s="3" t="s">
        <v>1242</v>
      </c>
      <c r="C6" s="1471">
        <f ca="1">MAX(Assum!$F$146:$J$146)</f>
        <v>52047</v>
      </c>
      <c r="D6" s="21" t="s">
        <v>704</v>
      </c>
      <c r="E6" s="110"/>
      <c r="F6" s="110"/>
      <c r="G6" s="1123">
        <f ca="1">(G4&lt;=$C$6)*1*G5</f>
        <v>2023</v>
      </c>
      <c r="H6" s="1123">
        <f t="shared" ref="H6:BS6" ca="1" si="45">(H4&lt;=$C$6)*1*H5</f>
        <v>2023</v>
      </c>
      <c r="I6" s="1123">
        <f t="shared" ca="1" si="45"/>
        <v>2023</v>
      </c>
      <c r="J6" s="1123">
        <f t="shared" ca="1" si="45"/>
        <v>2023</v>
      </c>
      <c r="K6" s="1123">
        <f t="shared" ca="1" si="45"/>
        <v>2024</v>
      </c>
      <c r="L6" s="1123">
        <f t="shared" ca="1" si="45"/>
        <v>2024</v>
      </c>
      <c r="M6" s="1123">
        <f t="shared" ca="1" si="45"/>
        <v>2024</v>
      </c>
      <c r="N6" s="1123">
        <f t="shared" ca="1" si="45"/>
        <v>2024</v>
      </c>
      <c r="O6" s="1123">
        <f t="shared" ca="1" si="45"/>
        <v>2025</v>
      </c>
      <c r="P6" s="1123">
        <f t="shared" ca="1" si="45"/>
        <v>2025</v>
      </c>
      <c r="Q6" s="1123">
        <f t="shared" ca="1" si="45"/>
        <v>2025</v>
      </c>
      <c r="R6" s="1123">
        <f t="shared" ca="1" si="45"/>
        <v>2025</v>
      </c>
      <c r="S6" s="1123">
        <f t="shared" ca="1" si="45"/>
        <v>2026</v>
      </c>
      <c r="T6" s="1123">
        <f t="shared" ca="1" si="45"/>
        <v>2026</v>
      </c>
      <c r="U6" s="1123">
        <f t="shared" ca="1" si="45"/>
        <v>2026</v>
      </c>
      <c r="V6" s="1123">
        <f t="shared" ca="1" si="45"/>
        <v>2026</v>
      </c>
      <c r="W6" s="1123">
        <f t="shared" ca="1" si="45"/>
        <v>2027</v>
      </c>
      <c r="X6" s="1123">
        <f t="shared" ca="1" si="45"/>
        <v>2027</v>
      </c>
      <c r="Y6" s="1123">
        <f t="shared" ca="1" si="45"/>
        <v>2027</v>
      </c>
      <c r="Z6" s="1123">
        <f t="shared" ca="1" si="45"/>
        <v>2027</v>
      </c>
      <c r="AA6" s="1123">
        <f t="shared" ca="1" si="45"/>
        <v>2028</v>
      </c>
      <c r="AB6" s="1123">
        <f t="shared" ca="1" si="45"/>
        <v>2028</v>
      </c>
      <c r="AC6" s="1123">
        <f t="shared" ca="1" si="45"/>
        <v>2028</v>
      </c>
      <c r="AD6" s="1123">
        <f t="shared" ca="1" si="45"/>
        <v>2028</v>
      </c>
      <c r="AE6" s="1123">
        <f t="shared" ca="1" si="45"/>
        <v>2029</v>
      </c>
      <c r="AF6" s="1123">
        <f t="shared" ca="1" si="45"/>
        <v>2029</v>
      </c>
      <c r="AG6" s="1123">
        <f t="shared" ca="1" si="45"/>
        <v>2029</v>
      </c>
      <c r="AH6" s="1123">
        <f t="shared" ca="1" si="45"/>
        <v>2029</v>
      </c>
      <c r="AI6" s="1123">
        <f t="shared" ca="1" si="45"/>
        <v>2030</v>
      </c>
      <c r="AJ6" s="1123">
        <f t="shared" ca="1" si="45"/>
        <v>2030</v>
      </c>
      <c r="AK6" s="1123">
        <f t="shared" ca="1" si="45"/>
        <v>2030</v>
      </c>
      <c r="AL6" s="1123">
        <f t="shared" ca="1" si="45"/>
        <v>2030</v>
      </c>
      <c r="AM6" s="1123">
        <f t="shared" ca="1" si="45"/>
        <v>2031</v>
      </c>
      <c r="AN6" s="1123">
        <f t="shared" ca="1" si="45"/>
        <v>2031</v>
      </c>
      <c r="AO6" s="1123">
        <f t="shared" ca="1" si="45"/>
        <v>2031</v>
      </c>
      <c r="AP6" s="1123">
        <f t="shared" ca="1" si="45"/>
        <v>2031</v>
      </c>
      <c r="AQ6" s="1123">
        <f t="shared" ca="1" si="45"/>
        <v>2032</v>
      </c>
      <c r="AR6" s="1123">
        <f t="shared" ca="1" si="45"/>
        <v>2032</v>
      </c>
      <c r="AS6" s="1123">
        <f t="shared" ca="1" si="45"/>
        <v>2032</v>
      </c>
      <c r="AT6" s="1123">
        <f t="shared" ca="1" si="45"/>
        <v>2032</v>
      </c>
      <c r="AU6" s="1123">
        <f t="shared" ca="1" si="45"/>
        <v>2033</v>
      </c>
      <c r="AV6" s="1123">
        <f t="shared" ca="1" si="45"/>
        <v>2033</v>
      </c>
      <c r="AW6" s="1123">
        <f t="shared" ca="1" si="45"/>
        <v>2033</v>
      </c>
      <c r="AX6" s="1123">
        <f t="shared" ca="1" si="45"/>
        <v>2033</v>
      </c>
      <c r="AY6" s="1123">
        <f t="shared" ca="1" si="45"/>
        <v>2034</v>
      </c>
      <c r="AZ6" s="1123">
        <f t="shared" ca="1" si="45"/>
        <v>2034</v>
      </c>
      <c r="BA6" s="1123">
        <f t="shared" ca="1" si="45"/>
        <v>2034</v>
      </c>
      <c r="BB6" s="1123">
        <f t="shared" ca="1" si="45"/>
        <v>2034</v>
      </c>
      <c r="BC6" s="1123">
        <f t="shared" ca="1" si="45"/>
        <v>2035</v>
      </c>
      <c r="BD6" s="1123">
        <f t="shared" ca="1" si="45"/>
        <v>2035</v>
      </c>
      <c r="BE6" s="1123">
        <f t="shared" ca="1" si="45"/>
        <v>2035</v>
      </c>
      <c r="BF6" s="1123">
        <f t="shared" ca="1" si="45"/>
        <v>2035</v>
      </c>
      <c r="BG6" s="1123">
        <f t="shared" ca="1" si="45"/>
        <v>2036</v>
      </c>
      <c r="BH6" s="1123">
        <f t="shared" ca="1" si="45"/>
        <v>2036</v>
      </c>
      <c r="BI6" s="1123">
        <f t="shared" ca="1" si="45"/>
        <v>2036</v>
      </c>
      <c r="BJ6" s="1123">
        <f t="shared" ca="1" si="45"/>
        <v>2036</v>
      </c>
      <c r="BK6" s="1123">
        <f t="shared" ca="1" si="45"/>
        <v>2037</v>
      </c>
      <c r="BL6" s="1123">
        <f t="shared" ca="1" si="45"/>
        <v>2037</v>
      </c>
      <c r="BM6" s="1123">
        <f t="shared" ca="1" si="45"/>
        <v>2037</v>
      </c>
      <c r="BN6" s="1123">
        <f t="shared" ca="1" si="45"/>
        <v>2037</v>
      </c>
      <c r="BO6" s="1123">
        <f t="shared" ca="1" si="45"/>
        <v>2038</v>
      </c>
      <c r="BP6" s="1123">
        <f t="shared" ca="1" si="45"/>
        <v>2038</v>
      </c>
      <c r="BQ6" s="1123">
        <f t="shared" ca="1" si="45"/>
        <v>2038</v>
      </c>
      <c r="BR6" s="1123">
        <f t="shared" ca="1" si="45"/>
        <v>2038</v>
      </c>
      <c r="BS6" s="1123">
        <f t="shared" ca="1" si="45"/>
        <v>2039</v>
      </c>
      <c r="BT6" s="1123">
        <f t="shared" ref="BT6:EE6" ca="1" si="46">(BT4&lt;=$C$6)*1*BT5</f>
        <v>2039</v>
      </c>
      <c r="BU6" s="1123">
        <f t="shared" ca="1" si="46"/>
        <v>2039</v>
      </c>
      <c r="BV6" s="1123">
        <f t="shared" ca="1" si="46"/>
        <v>2039</v>
      </c>
      <c r="BW6" s="1123">
        <f t="shared" ca="1" si="46"/>
        <v>2040</v>
      </c>
      <c r="BX6" s="1123">
        <f t="shared" ca="1" si="46"/>
        <v>2040</v>
      </c>
      <c r="BY6" s="1123">
        <f t="shared" ca="1" si="46"/>
        <v>2040</v>
      </c>
      <c r="BZ6" s="1123">
        <f t="shared" ca="1" si="46"/>
        <v>2040</v>
      </c>
      <c r="CA6" s="1123">
        <f t="shared" ca="1" si="46"/>
        <v>2041</v>
      </c>
      <c r="CB6" s="1123">
        <f t="shared" ca="1" si="46"/>
        <v>2041</v>
      </c>
      <c r="CC6" s="1123">
        <f t="shared" ca="1" si="46"/>
        <v>2041</v>
      </c>
      <c r="CD6" s="1123">
        <f t="shared" ca="1" si="46"/>
        <v>2041</v>
      </c>
      <c r="CE6" s="1123">
        <f t="shared" ca="1" si="46"/>
        <v>2042</v>
      </c>
      <c r="CF6" s="1123">
        <f t="shared" ca="1" si="46"/>
        <v>2042</v>
      </c>
      <c r="CG6" s="1123">
        <f t="shared" ca="1" si="46"/>
        <v>0</v>
      </c>
      <c r="CH6" s="1123">
        <f t="shared" ca="1" si="46"/>
        <v>0</v>
      </c>
      <c r="CI6" s="1123">
        <f t="shared" ca="1" si="46"/>
        <v>0</v>
      </c>
      <c r="CJ6" s="1123">
        <f t="shared" ca="1" si="46"/>
        <v>0</v>
      </c>
      <c r="CK6" s="1123">
        <f t="shared" ca="1" si="46"/>
        <v>0</v>
      </c>
      <c r="CL6" s="1123">
        <f t="shared" ca="1" si="46"/>
        <v>0</v>
      </c>
      <c r="CM6" s="1123">
        <f t="shared" ca="1" si="46"/>
        <v>0</v>
      </c>
      <c r="CN6" s="1123">
        <f t="shared" ca="1" si="46"/>
        <v>0</v>
      </c>
      <c r="CO6" s="1123">
        <f t="shared" ca="1" si="46"/>
        <v>0</v>
      </c>
      <c r="CP6" s="1123">
        <f t="shared" ca="1" si="46"/>
        <v>0</v>
      </c>
      <c r="CQ6" s="1123">
        <f t="shared" ca="1" si="46"/>
        <v>0</v>
      </c>
      <c r="CR6" s="1123">
        <f t="shared" ca="1" si="46"/>
        <v>0</v>
      </c>
      <c r="CS6" s="1123">
        <f t="shared" ca="1" si="46"/>
        <v>0</v>
      </c>
      <c r="CT6" s="1123">
        <f t="shared" ca="1" si="46"/>
        <v>0</v>
      </c>
      <c r="CU6" s="1123">
        <f t="shared" ca="1" si="46"/>
        <v>0</v>
      </c>
      <c r="CV6" s="1123">
        <f t="shared" ca="1" si="46"/>
        <v>0</v>
      </c>
      <c r="CW6" s="1123">
        <f t="shared" ca="1" si="46"/>
        <v>0</v>
      </c>
      <c r="CX6" s="1123">
        <f t="shared" ca="1" si="46"/>
        <v>0</v>
      </c>
      <c r="CY6" s="1123">
        <f t="shared" ca="1" si="46"/>
        <v>0</v>
      </c>
      <c r="CZ6" s="1123">
        <f t="shared" ca="1" si="46"/>
        <v>0</v>
      </c>
      <c r="DA6" s="1123">
        <f t="shared" ca="1" si="46"/>
        <v>0</v>
      </c>
      <c r="DB6" s="1123">
        <f t="shared" ca="1" si="46"/>
        <v>0</v>
      </c>
      <c r="DC6" s="1123">
        <f t="shared" ca="1" si="46"/>
        <v>0</v>
      </c>
      <c r="DD6" s="1123">
        <f t="shared" ca="1" si="46"/>
        <v>0</v>
      </c>
      <c r="DE6" s="1123">
        <f t="shared" ca="1" si="46"/>
        <v>0</v>
      </c>
      <c r="DF6" s="1123">
        <f t="shared" ca="1" si="46"/>
        <v>0</v>
      </c>
      <c r="DG6" s="1123">
        <f t="shared" ca="1" si="46"/>
        <v>0</v>
      </c>
      <c r="DH6" s="1123">
        <f t="shared" ca="1" si="46"/>
        <v>0</v>
      </c>
      <c r="DI6" s="1123">
        <f t="shared" ca="1" si="46"/>
        <v>0</v>
      </c>
      <c r="DJ6" s="1123">
        <f t="shared" ca="1" si="46"/>
        <v>0</v>
      </c>
      <c r="DK6" s="1123">
        <f t="shared" ca="1" si="46"/>
        <v>0</v>
      </c>
      <c r="DL6" s="1123">
        <f t="shared" ca="1" si="46"/>
        <v>0</v>
      </c>
      <c r="DM6" s="1123">
        <f t="shared" ca="1" si="46"/>
        <v>0</v>
      </c>
      <c r="DN6" s="1123">
        <f t="shared" ca="1" si="46"/>
        <v>0</v>
      </c>
      <c r="DO6" s="1123">
        <f t="shared" ca="1" si="46"/>
        <v>0</v>
      </c>
      <c r="DP6" s="1123">
        <f t="shared" ca="1" si="46"/>
        <v>0</v>
      </c>
      <c r="DQ6" s="1123">
        <f t="shared" ca="1" si="46"/>
        <v>0</v>
      </c>
      <c r="DR6" s="1123">
        <f t="shared" ca="1" si="46"/>
        <v>0</v>
      </c>
      <c r="DS6" s="1123">
        <f t="shared" ca="1" si="46"/>
        <v>0</v>
      </c>
      <c r="DT6" s="1123">
        <f t="shared" ca="1" si="46"/>
        <v>0</v>
      </c>
      <c r="DU6" s="1123">
        <f t="shared" ca="1" si="46"/>
        <v>0</v>
      </c>
      <c r="DV6" s="1123">
        <f t="shared" ca="1" si="46"/>
        <v>0</v>
      </c>
      <c r="DW6" s="1123">
        <f t="shared" ca="1" si="46"/>
        <v>0</v>
      </c>
      <c r="DX6" s="1123">
        <f t="shared" ca="1" si="46"/>
        <v>0</v>
      </c>
      <c r="DY6" s="1123">
        <f t="shared" ca="1" si="46"/>
        <v>0</v>
      </c>
      <c r="DZ6" s="1123">
        <f t="shared" ca="1" si="46"/>
        <v>0</v>
      </c>
      <c r="EA6" s="1123">
        <f t="shared" ca="1" si="46"/>
        <v>0</v>
      </c>
      <c r="EB6" s="1123">
        <f t="shared" ca="1" si="46"/>
        <v>0</v>
      </c>
      <c r="EC6" s="1123">
        <f t="shared" ca="1" si="46"/>
        <v>0</v>
      </c>
      <c r="ED6" s="1123">
        <f t="shared" ca="1" si="46"/>
        <v>0</v>
      </c>
      <c r="EE6" s="1123">
        <f t="shared" ca="1" si="46"/>
        <v>0</v>
      </c>
      <c r="EF6" s="1123">
        <f t="shared" ref="EF6:EP6" ca="1" si="47">(EF4&lt;=$C$6)*1*EF5</f>
        <v>0</v>
      </c>
      <c r="EG6" s="1123">
        <f t="shared" ca="1" si="47"/>
        <v>0</v>
      </c>
      <c r="EH6" s="1123">
        <f t="shared" ca="1" si="47"/>
        <v>0</v>
      </c>
      <c r="EI6" s="1123">
        <f t="shared" ca="1" si="47"/>
        <v>0</v>
      </c>
      <c r="EJ6" s="1123">
        <f t="shared" ca="1" si="47"/>
        <v>0</v>
      </c>
      <c r="EK6" s="1123">
        <f t="shared" ca="1" si="47"/>
        <v>0</v>
      </c>
      <c r="EL6" s="1123">
        <f t="shared" ca="1" si="47"/>
        <v>0</v>
      </c>
      <c r="EM6" s="1123">
        <f t="shared" ca="1" si="47"/>
        <v>0</v>
      </c>
      <c r="EN6" s="1123">
        <f t="shared" ca="1" si="47"/>
        <v>0</v>
      </c>
      <c r="EO6" s="1123">
        <f t="shared" ca="1" si="47"/>
        <v>0</v>
      </c>
      <c r="EP6" s="1123">
        <f t="shared" ca="1" si="47"/>
        <v>0</v>
      </c>
      <c r="EQ6" s="47"/>
      <c r="ER6" s="47"/>
      <c r="ES6" s="47"/>
      <c r="ET6" s="47"/>
      <c r="EU6" s="47"/>
      <c r="EV6" s="47"/>
    </row>
    <row r="7" spans="1:154" s="1" customFormat="1" ht="14.1" customHeight="1">
      <c r="B7" s="3" t="s">
        <v>490</v>
      </c>
      <c r="C7" s="3"/>
      <c r="D7" s="21" t="s">
        <v>704</v>
      </c>
      <c r="E7" s="4">
        <f ca="1">SUM(G7:EP7)</f>
        <v>240</v>
      </c>
      <c r="F7" s="4"/>
      <c r="G7" s="111">
        <f>Assum!G44</f>
        <v>0</v>
      </c>
      <c r="H7" s="111">
        <f ca="1">Assum!H44</f>
        <v>0</v>
      </c>
      <c r="I7" s="111">
        <f ca="1">Assum!I44</f>
        <v>0</v>
      </c>
      <c r="J7" s="111">
        <f ca="1">Assum!J44</f>
        <v>0</v>
      </c>
      <c r="K7" s="111">
        <f ca="1">Assum!K44</f>
        <v>0</v>
      </c>
      <c r="L7" s="111">
        <f ca="1">Assum!L44</f>
        <v>0</v>
      </c>
      <c r="M7" s="111">
        <f ca="1">Assum!M44</f>
        <v>0</v>
      </c>
      <c r="N7" s="111">
        <f ca="1">Assum!N44</f>
        <v>0</v>
      </c>
      <c r="O7" s="111">
        <f ca="1">Assum!O44</f>
        <v>0</v>
      </c>
      <c r="P7" s="111">
        <f ca="1">Assum!P44</f>
        <v>0</v>
      </c>
      <c r="Q7" s="111">
        <f ca="1">Assum!Q44</f>
        <v>0</v>
      </c>
      <c r="R7" s="111">
        <f ca="1">Assum!R44</f>
        <v>3</v>
      </c>
      <c r="S7" s="111">
        <f ca="1">Assum!S44</f>
        <v>3</v>
      </c>
      <c r="T7" s="111">
        <f ca="1">Assum!T44</f>
        <v>3</v>
      </c>
      <c r="U7" s="111">
        <f ca="1">Assum!U44</f>
        <v>3</v>
      </c>
      <c r="V7" s="111">
        <f ca="1">Assum!V44</f>
        <v>3</v>
      </c>
      <c r="W7" s="111">
        <f ca="1">Assum!W44</f>
        <v>3</v>
      </c>
      <c r="X7" s="111">
        <f ca="1">Assum!X44</f>
        <v>3</v>
      </c>
      <c r="Y7" s="111">
        <f ca="1">Assum!Y44</f>
        <v>3</v>
      </c>
      <c r="Z7" s="111">
        <f ca="1">Assum!Z44</f>
        <v>3</v>
      </c>
      <c r="AA7" s="111">
        <f ca="1">Assum!AA44</f>
        <v>3</v>
      </c>
      <c r="AB7" s="111">
        <f ca="1">Assum!AB44</f>
        <v>3</v>
      </c>
      <c r="AC7" s="111">
        <f ca="1">Assum!AC44</f>
        <v>3</v>
      </c>
      <c r="AD7" s="111">
        <f ca="1">Assum!AD44</f>
        <v>3</v>
      </c>
      <c r="AE7" s="111">
        <f ca="1">Assum!AE44</f>
        <v>3</v>
      </c>
      <c r="AF7" s="111">
        <f ca="1">Assum!AF44</f>
        <v>3</v>
      </c>
      <c r="AG7" s="111">
        <f ca="1">Assum!AG44</f>
        <v>3</v>
      </c>
      <c r="AH7" s="111">
        <f ca="1">Assum!AH44</f>
        <v>3</v>
      </c>
      <c r="AI7" s="111">
        <f ca="1">Assum!AI44</f>
        <v>3</v>
      </c>
      <c r="AJ7" s="111">
        <f ca="1">Assum!AJ44</f>
        <v>3</v>
      </c>
      <c r="AK7" s="111">
        <f ca="1">Assum!AK44</f>
        <v>3</v>
      </c>
      <c r="AL7" s="111">
        <f ca="1">Assum!AL44</f>
        <v>3</v>
      </c>
      <c r="AM7" s="111">
        <f ca="1">Assum!AM44</f>
        <v>3</v>
      </c>
      <c r="AN7" s="111">
        <f ca="1">Assum!AN44</f>
        <v>3</v>
      </c>
      <c r="AO7" s="111">
        <f ca="1">Assum!AO44</f>
        <v>3</v>
      </c>
      <c r="AP7" s="111">
        <f ca="1">Assum!AP44</f>
        <v>3</v>
      </c>
      <c r="AQ7" s="111">
        <f ca="1">Assum!AQ44</f>
        <v>3</v>
      </c>
      <c r="AR7" s="111">
        <f ca="1">Assum!AR44</f>
        <v>3</v>
      </c>
      <c r="AS7" s="111">
        <f ca="1">Assum!AS44</f>
        <v>3</v>
      </c>
      <c r="AT7" s="111">
        <f ca="1">Assum!AT44</f>
        <v>3</v>
      </c>
      <c r="AU7" s="111">
        <f ca="1">Assum!AU44</f>
        <v>3</v>
      </c>
      <c r="AV7" s="111">
        <f ca="1">Assum!AV44</f>
        <v>3</v>
      </c>
      <c r="AW7" s="111">
        <f ca="1">Assum!AW44</f>
        <v>3</v>
      </c>
      <c r="AX7" s="111">
        <f ca="1">Assum!AX44</f>
        <v>3</v>
      </c>
      <c r="AY7" s="111">
        <f ca="1">Assum!AY44</f>
        <v>3</v>
      </c>
      <c r="AZ7" s="111">
        <f ca="1">Assum!AZ44</f>
        <v>3</v>
      </c>
      <c r="BA7" s="111">
        <f ca="1">Assum!BA44</f>
        <v>3</v>
      </c>
      <c r="BB7" s="111">
        <f ca="1">Assum!BB44</f>
        <v>3</v>
      </c>
      <c r="BC7" s="111">
        <f ca="1">Assum!BC44</f>
        <v>3</v>
      </c>
      <c r="BD7" s="111">
        <f ca="1">Assum!BD44</f>
        <v>3</v>
      </c>
      <c r="BE7" s="111">
        <f ca="1">Assum!BE44</f>
        <v>3</v>
      </c>
      <c r="BF7" s="111">
        <f ca="1">Assum!BF44</f>
        <v>3</v>
      </c>
      <c r="BG7" s="111">
        <f ca="1">Assum!BG44</f>
        <v>3</v>
      </c>
      <c r="BH7" s="111">
        <f ca="1">Assum!BH44</f>
        <v>3</v>
      </c>
      <c r="BI7" s="111">
        <f ca="1">Assum!BI44</f>
        <v>3</v>
      </c>
      <c r="BJ7" s="111">
        <f ca="1">Assum!BJ44</f>
        <v>3</v>
      </c>
      <c r="BK7" s="111">
        <f ca="1">Assum!BK44</f>
        <v>3</v>
      </c>
      <c r="BL7" s="111">
        <f ca="1">Assum!BL44</f>
        <v>3</v>
      </c>
      <c r="BM7" s="111">
        <f ca="1">Assum!BM44</f>
        <v>3</v>
      </c>
      <c r="BN7" s="111">
        <f ca="1">Assum!BN44</f>
        <v>3</v>
      </c>
      <c r="BO7" s="111">
        <f ca="1">Assum!BO44</f>
        <v>3</v>
      </c>
      <c r="BP7" s="111">
        <f ca="1">Assum!BP44</f>
        <v>3</v>
      </c>
      <c r="BQ7" s="111">
        <f ca="1">Assum!BQ44</f>
        <v>3</v>
      </c>
      <c r="BR7" s="111">
        <f ca="1">Assum!BR44</f>
        <v>3</v>
      </c>
      <c r="BS7" s="111">
        <f ca="1">Assum!BS44</f>
        <v>3</v>
      </c>
      <c r="BT7" s="111">
        <f ca="1">Assum!BT44</f>
        <v>3</v>
      </c>
      <c r="BU7" s="111">
        <f ca="1">Assum!BU44</f>
        <v>3</v>
      </c>
      <c r="BV7" s="111">
        <f ca="1">Assum!BV44</f>
        <v>3</v>
      </c>
      <c r="BW7" s="111">
        <f ca="1">Assum!BW44</f>
        <v>3</v>
      </c>
      <c r="BX7" s="111">
        <f ca="1">Assum!BX44</f>
        <v>3</v>
      </c>
      <c r="BY7" s="111">
        <f ca="1">Assum!BY44</f>
        <v>3</v>
      </c>
      <c r="BZ7" s="111">
        <f ca="1">Assum!BZ44</f>
        <v>3</v>
      </c>
      <c r="CA7" s="111">
        <f ca="1">Assum!CA44</f>
        <v>3</v>
      </c>
      <c r="CB7" s="111">
        <f ca="1">Assum!CB44</f>
        <v>3</v>
      </c>
      <c r="CC7" s="111">
        <f ca="1">Assum!CC44</f>
        <v>3</v>
      </c>
      <c r="CD7" s="111">
        <f ca="1">Assum!CD44</f>
        <v>3</v>
      </c>
      <c r="CE7" s="111">
        <f ca="1">Assum!CE44</f>
        <v>3</v>
      </c>
      <c r="CF7" s="111">
        <f ca="1">Assum!CF44</f>
        <v>3</v>
      </c>
      <c r="CG7" s="111">
        <f ca="1">Assum!CG44</f>
        <v>3</v>
      </c>
      <c r="CH7" s="111">
        <f ca="1">Assum!CH44</f>
        <v>3</v>
      </c>
      <c r="CI7" s="111">
        <f ca="1">Assum!CI44</f>
        <v>3</v>
      </c>
      <c r="CJ7" s="111">
        <f ca="1">Assum!CJ44</f>
        <v>3</v>
      </c>
      <c r="CK7" s="111">
        <f ca="1">Assum!CK44</f>
        <v>3</v>
      </c>
      <c r="CL7" s="111">
        <f ca="1">Assum!CL44</f>
        <v>3</v>
      </c>
      <c r="CM7" s="111">
        <f ca="1">Assum!CM44</f>
        <v>3</v>
      </c>
      <c r="CN7" s="111">
        <f ca="1">Assum!CN44</f>
        <v>3</v>
      </c>
      <c r="CO7" s="111">
        <f ca="1">Assum!CO44</f>
        <v>3</v>
      </c>
      <c r="CP7" s="111">
        <f ca="1">Assum!CP44</f>
        <v>3</v>
      </c>
      <c r="CQ7" s="111">
        <f ca="1">Assum!CQ44</f>
        <v>3</v>
      </c>
      <c r="CR7" s="111">
        <f ca="1">Assum!CR44</f>
        <v>3</v>
      </c>
      <c r="CS7" s="111">
        <f ca="1">Assum!CS44</f>
        <v>3</v>
      </c>
      <c r="CT7" s="111">
        <f ca="1">Assum!CT44</f>
        <v>0</v>
      </c>
      <c r="CU7" s="111">
        <f ca="1">Assum!CU44</f>
        <v>0</v>
      </c>
      <c r="CV7" s="111">
        <f ca="1">Assum!CV44</f>
        <v>0</v>
      </c>
      <c r="CW7" s="111">
        <f ca="1">Assum!CW44</f>
        <v>0</v>
      </c>
      <c r="CX7" s="111">
        <f ca="1">Assum!CX44</f>
        <v>0</v>
      </c>
      <c r="CY7" s="111">
        <f ca="1">Assum!CY44</f>
        <v>0</v>
      </c>
      <c r="CZ7" s="111">
        <f ca="1">Assum!CZ44</f>
        <v>0</v>
      </c>
      <c r="DA7" s="111">
        <f ca="1">Assum!DA44</f>
        <v>0</v>
      </c>
      <c r="DB7" s="111">
        <f ca="1">Assum!DB44</f>
        <v>0</v>
      </c>
      <c r="DC7" s="111">
        <f ca="1">Assum!DC44</f>
        <v>0</v>
      </c>
      <c r="DD7" s="111">
        <f ca="1">Assum!DD44</f>
        <v>0</v>
      </c>
      <c r="DE7" s="111">
        <f ca="1">Assum!DE44</f>
        <v>0</v>
      </c>
      <c r="DF7" s="111">
        <f ca="1">Assum!DF44</f>
        <v>0</v>
      </c>
      <c r="DG7" s="111">
        <f ca="1">Assum!DG44</f>
        <v>0</v>
      </c>
      <c r="DH7" s="111">
        <f ca="1">Assum!DH44</f>
        <v>0</v>
      </c>
      <c r="DI7" s="111">
        <f ca="1">Assum!DI44</f>
        <v>0</v>
      </c>
      <c r="DJ7" s="111">
        <f ca="1">Assum!EP44</f>
        <v>0</v>
      </c>
      <c r="DK7" s="111">
        <f>Assum!EQ44</f>
        <v>0</v>
      </c>
      <c r="DL7" s="111">
        <f>Assum!ER44</f>
        <v>0</v>
      </c>
      <c r="DM7" s="111">
        <f>Assum!ES44</f>
        <v>0</v>
      </c>
      <c r="DN7" s="111">
        <f>Assum!ET44</f>
        <v>0</v>
      </c>
      <c r="DO7" s="111">
        <f>Assum!EU44</f>
        <v>0</v>
      </c>
      <c r="DP7" s="111">
        <f>Assum!EV44</f>
        <v>0</v>
      </c>
      <c r="DQ7" s="111">
        <f>Assum!EW44</f>
        <v>0</v>
      </c>
      <c r="DR7" s="111">
        <f>Assum!EX44</f>
        <v>0</v>
      </c>
      <c r="DS7" s="111">
        <f>Assum!EY44</f>
        <v>0</v>
      </c>
      <c r="DT7" s="111">
        <f>Assum!EZ44</f>
        <v>0</v>
      </c>
      <c r="DU7" s="111">
        <f>Assum!FA44</f>
        <v>0</v>
      </c>
      <c r="DV7" s="111">
        <f>Assum!FB44</f>
        <v>0</v>
      </c>
      <c r="DW7" s="111">
        <f>Assum!FC44</f>
        <v>0</v>
      </c>
      <c r="DX7" s="111">
        <f>Assum!FD44</f>
        <v>0</v>
      </c>
      <c r="DY7" s="111">
        <f>Assum!FE44</f>
        <v>0</v>
      </c>
      <c r="DZ7" s="111">
        <f>Assum!FF44</f>
        <v>0</v>
      </c>
      <c r="EA7" s="111">
        <f>Assum!FG44</f>
        <v>0</v>
      </c>
      <c r="EB7" s="111">
        <f>Assum!FH44</f>
        <v>0</v>
      </c>
      <c r="EC7" s="111">
        <f>Assum!FI44</f>
        <v>0</v>
      </c>
      <c r="ED7" s="111">
        <f>Assum!FJ44</f>
        <v>0</v>
      </c>
      <c r="EE7" s="111">
        <f>Assum!FK44</f>
        <v>0</v>
      </c>
      <c r="EF7" s="111">
        <f>Assum!FL44</f>
        <v>0</v>
      </c>
      <c r="EG7" s="111">
        <f>Assum!FM44</f>
        <v>0</v>
      </c>
      <c r="EH7" s="111">
        <f>Assum!FN44</f>
        <v>0</v>
      </c>
      <c r="EI7" s="111">
        <f>Assum!FO44</f>
        <v>0</v>
      </c>
      <c r="EJ7" s="111">
        <f>Assum!FP44</f>
        <v>0</v>
      </c>
      <c r="EK7" s="111">
        <f>Assum!FQ44</f>
        <v>0</v>
      </c>
      <c r="EL7" s="111">
        <f>Assum!FR44</f>
        <v>0</v>
      </c>
      <c r="EM7" s="111">
        <f>Assum!FS44</f>
        <v>0</v>
      </c>
      <c r="EN7" s="111">
        <f>Assum!FT44</f>
        <v>0</v>
      </c>
      <c r="EO7" s="111">
        <f>Assum!FU44</f>
        <v>0</v>
      </c>
      <c r="EP7" s="111">
        <f>Assum!FV44</f>
        <v>0</v>
      </c>
    </row>
    <row r="8" spans="1:154" s="1" customFormat="1" ht="14.1" customHeight="1">
      <c r="B8" s="3" t="s">
        <v>1210</v>
      </c>
      <c r="C8" s="3"/>
      <c r="D8" s="1304" t="s">
        <v>1212</v>
      </c>
      <c r="E8" s="110"/>
      <c r="F8" s="110"/>
      <c r="G8" s="111">
        <f>Assum!G45</f>
        <v>0</v>
      </c>
      <c r="H8" s="111">
        <f>Assum!H45</f>
        <v>0</v>
      </c>
      <c r="I8" s="111">
        <f>Assum!I45</f>
        <v>0</v>
      </c>
      <c r="J8" s="111">
        <f>Assum!J45</f>
        <v>0</v>
      </c>
      <c r="K8" s="111">
        <f ca="1">Assum!K45</f>
        <v>0</v>
      </c>
      <c r="L8" s="111">
        <f ca="1">Assum!L45</f>
        <v>0</v>
      </c>
      <c r="M8" s="111">
        <f ca="1">Assum!M45</f>
        <v>0</v>
      </c>
      <c r="N8" s="111">
        <f ca="1">Assum!N45</f>
        <v>0</v>
      </c>
      <c r="O8" s="111">
        <f ca="1">Assum!O45</f>
        <v>0</v>
      </c>
      <c r="P8" s="111">
        <f ca="1">Assum!P45</f>
        <v>0</v>
      </c>
      <c r="Q8" s="111">
        <f ca="1">Assum!Q45</f>
        <v>0</v>
      </c>
      <c r="R8" s="111">
        <f ca="1">Assum!R45</f>
        <v>1</v>
      </c>
      <c r="S8" s="111">
        <f ca="1">Assum!S45</f>
        <v>1</v>
      </c>
      <c r="T8" s="111">
        <f ca="1">Assum!T45</f>
        <v>1</v>
      </c>
      <c r="U8" s="111">
        <f ca="1">Assum!U45</f>
        <v>1</v>
      </c>
      <c r="V8" s="111">
        <f ca="1">Assum!V45</f>
        <v>2</v>
      </c>
      <c r="W8" s="111">
        <f ca="1">Assum!W45</f>
        <v>2</v>
      </c>
      <c r="X8" s="111">
        <f ca="1">Assum!X45</f>
        <v>2</v>
      </c>
      <c r="Y8" s="111">
        <f ca="1">Assum!Y45</f>
        <v>2</v>
      </c>
      <c r="Z8" s="111">
        <f ca="1">Assum!Z45</f>
        <v>3</v>
      </c>
      <c r="AA8" s="111">
        <f ca="1">Assum!AA45</f>
        <v>3</v>
      </c>
      <c r="AB8" s="111">
        <f ca="1">Assum!AB45</f>
        <v>3</v>
      </c>
      <c r="AC8" s="111">
        <f ca="1">Assum!AC45</f>
        <v>3</v>
      </c>
      <c r="AD8" s="111">
        <f ca="1">Assum!AD45</f>
        <v>4</v>
      </c>
      <c r="AE8" s="111">
        <f ca="1">Assum!AE45</f>
        <v>4</v>
      </c>
      <c r="AF8" s="111">
        <f ca="1">Assum!AF45</f>
        <v>4</v>
      </c>
      <c r="AG8" s="111">
        <f ca="1">Assum!AG45</f>
        <v>4</v>
      </c>
      <c r="AH8" s="111">
        <f ca="1">Assum!AH45</f>
        <v>5</v>
      </c>
      <c r="AI8" s="111">
        <f ca="1">Assum!AI45</f>
        <v>5</v>
      </c>
      <c r="AJ8" s="111">
        <f ca="1">Assum!AJ45</f>
        <v>5</v>
      </c>
      <c r="AK8" s="111">
        <f ca="1">Assum!AK45</f>
        <v>5</v>
      </c>
      <c r="AL8" s="111">
        <f ca="1">Assum!AL45</f>
        <v>6</v>
      </c>
      <c r="AM8" s="111">
        <f ca="1">Assum!AM45</f>
        <v>6</v>
      </c>
      <c r="AN8" s="111">
        <f ca="1">Assum!AN45</f>
        <v>6</v>
      </c>
      <c r="AO8" s="111">
        <f ca="1">Assum!AO45</f>
        <v>6</v>
      </c>
      <c r="AP8" s="111">
        <f ca="1">Assum!AP45</f>
        <v>7</v>
      </c>
      <c r="AQ8" s="111">
        <f ca="1">Assum!AQ45</f>
        <v>7</v>
      </c>
      <c r="AR8" s="111">
        <f ca="1">Assum!AR45</f>
        <v>7</v>
      </c>
      <c r="AS8" s="111">
        <f ca="1">Assum!AS45</f>
        <v>7</v>
      </c>
      <c r="AT8" s="111">
        <f ca="1">Assum!AT45</f>
        <v>8</v>
      </c>
      <c r="AU8" s="111">
        <f ca="1">Assum!AU45</f>
        <v>8</v>
      </c>
      <c r="AV8" s="111">
        <f ca="1">Assum!AV45</f>
        <v>8</v>
      </c>
      <c r="AW8" s="111">
        <f ca="1">Assum!AW45</f>
        <v>8</v>
      </c>
      <c r="AX8" s="111">
        <f ca="1">Assum!AX45</f>
        <v>9</v>
      </c>
      <c r="AY8" s="111">
        <f ca="1">Assum!AY45</f>
        <v>9</v>
      </c>
      <c r="AZ8" s="111">
        <f ca="1">Assum!AZ45</f>
        <v>9</v>
      </c>
      <c r="BA8" s="111">
        <f ca="1">Assum!BA45</f>
        <v>9</v>
      </c>
      <c r="BB8" s="111">
        <f ca="1">Assum!BB45</f>
        <v>10</v>
      </c>
      <c r="BC8" s="111">
        <f ca="1">Assum!BC45</f>
        <v>10</v>
      </c>
      <c r="BD8" s="111">
        <f ca="1">Assum!BD45</f>
        <v>10</v>
      </c>
      <c r="BE8" s="111">
        <f ca="1">Assum!BE45</f>
        <v>10</v>
      </c>
      <c r="BF8" s="111">
        <f ca="1">Assum!BF45</f>
        <v>11</v>
      </c>
      <c r="BG8" s="111">
        <f ca="1">Assum!BG45</f>
        <v>11</v>
      </c>
      <c r="BH8" s="111">
        <f ca="1">Assum!BH45</f>
        <v>11</v>
      </c>
      <c r="BI8" s="111">
        <f ca="1">Assum!BI45</f>
        <v>11</v>
      </c>
      <c r="BJ8" s="111">
        <f ca="1">Assum!BJ45</f>
        <v>12</v>
      </c>
      <c r="BK8" s="111">
        <f ca="1">Assum!BK45</f>
        <v>12</v>
      </c>
      <c r="BL8" s="111">
        <f ca="1">Assum!BL45</f>
        <v>12</v>
      </c>
      <c r="BM8" s="111">
        <f ca="1">Assum!BM45</f>
        <v>12</v>
      </c>
      <c r="BN8" s="111">
        <f ca="1">Assum!BN45</f>
        <v>13</v>
      </c>
      <c r="BO8" s="111">
        <f ca="1">Assum!BO45</f>
        <v>13</v>
      </c>
      <c r="BP8" s="111">
        <f ca="1">Assum!BP45</f>
        <v>13</v>
      </c>
      <c r="BQ8" s="111">
        <f ca="1">Assum!BQ45</f>
        <v>13</v>
      </c>
      <c r="BR8" s="111">
        <f ca="1">Assum!BR45</f>
        <v>14</v>
      </c>
      <c r="BS8" s="111">
        <f ca="1">Assum!BS45</f>
        <v>14</v>
      </c>
      <c r="BT8" s="111">
        <f ca="1">Assum!BT45</f>
        <v>14</v>
      </c>
      <c r="BU8" s="111">
        <f ca="1">Assum!BU45</f>
        <v>14</v>
      </c>
      <c r="BV8" s="111">
        <f ca="1">Assum!BV45</f>
        <v>15</v>
      </c>
      <c r="BW8" s="111">
        <f ca="1">Assum!BW45</f>
        <v>15</v>
      </c>
      <c r="BX8" s="111">
        <f ca="1">Assum!BX45</f>
        <v>15</v>
      </c>
      <c r="BY8" s="111">
        <f ca="1">Assum!BY45</f>
        <v>15</v>
      </c>
      <c r="BZ8" s="111">
        <f ca="1">Assum!BZ45</f>
        <v>16</v>
      </c>
      <c r="CA8" s="111">
        <f ca="1">Assum!CA45</f>
        <v>16</v>
      </c>
      <c r="CB8" s="111">
        <f ca="1">Assum!CB45</f>
        <v>16</v>
      </c>
      <c r="CC8" s="111">
        <f ca="1">Assum!CC45</f>
        <v>16</v>
      </c>
      <c r="CD8" s="111">
        <f ca="1">Assum!CD45</f>
        <v>17</v>
      </c>
      <c r="CE8" s="111">
        <f ca="1">Assum!CE45</f>
        <v>17</v>
      </c>
      <c r="CF8" s="111">
        <f ca="1">Assum!CF45</f>
        <v>17</v>
      </c>
      <c r="CG8" s="111">
        <f ca="1">Assum!CG45</f>
        <v>17</v>
      </c>
      <c r="CH8" s="111">
        <f ca="1">Assum!CH45</f>
        <v>18</v>
      </c>
      <c r="CI8" s="111">
        <f ca="1">Assum!CI45</f>
        <v>18</v>
      </c>
      <c r="CJ8" s="111">
        <f ca="1">Assum!CJ45</f>
        <v>18</v>
      </c>
      <c r="CK8" s="111">
        <f ca="1">Assum!CK45</f>
        <v>18</v>
      </c>
      <c r="CL8" s="111">
        <f ca="1">Assum!CL45</f>
        <v>19</v>
      </c>
      <c r="CM8" s="111">
        <f ca="1">Assum!CM45</f>
        <v>19</v>
      </c>
      <c r="CN8" s="111">
        <f ca="1">Assum!CN45</f>
        <v>19</v>
      </c>
      <c r="CO8" s="111">
        <f ca="1">Assum!CO45</f>
        <v>19</v>
      </c>
      <c r="CP8" s="111">
        <f ca="1">Assum!CP45</f>
        <v>20</v>
      </c>
      <c r="CQ8" s="111">
        <f ca="1">Assum!CQ45</f>
        <v>20</v>
      </c>
      <c r="CR8" s="111">
        <f ca="1">Assum!CR45</f>
        <v>20</v>
      </c>
      <c r="CS8" s="111">
        <f ca="1">Assum!CS45</f>
        <v>20</v>
      </c>
      <c r="CT8" s="111">
        <f ca="1">Assum!CT45</f>
        <v>0</v>
      </c>
      <c r="CU8" s="111">
        <f ca="1">Assum!CU45</f>
        <v>0</v>
      </c>
      <c r="CV8" s="111">
        <f ca="1">Assum!CV45</f>
        <v>0</v>
      </c>
      <c r="CW8" s="111">
        <f ca="1">Assum!CW45</f>
        <v>0</v>
      </c>
      <c r="CX8" s="111">
        <f ca="1">Assum!CX45</f>
        <v>0</v>
      </c>
      <c r="CY8" s="111">
        <f ca="1">Assum!CY45</f>
        <v>0</v>
      </c>
      <c r="CZ8" s="111">
        <f ca="1">Assum!CZ45</f>
        <v>0</v>
      </c>
      <c r="DA8" s="111">
        <f ca="1">Assum!DA45</f>
        <v>0</v>
      </c>
      <c r="DB8" s="111">
        <f ca="1">Assum!DB45</f>
        <v>0</v>
      </c>
      <c r="DC8" s="111">
        <f ca="1">Assum!DC45</f>
        <v>0</v>
      </c>
      <c r="DD8" s="111">
        <f ca="1">Assum!DD45</f>
        <v>0</v>
      </c>
      <c r="DE8" s="111">
        <f ca="1">Assum!DE45</f>
        <v>0</v>
      </c>
      <c r="DF8" s="111">
        <f ca="1">Assum!DF45</f>
        <v>0</v>
      </c>
      <c r="DG8" s="111">
        <f ca="1">Assum!DG45</f>
        <v>0</v>
      </c>
      <c r="DH8" s="111">
        <f ca="1">Assum!DH45</f>
        <v>0</v>
      </c>
      <c r="DI8" s="111">
        <f ca="1">Assum!DI45</f>
        <v>0</v>
      </c>
      <c r="DJ8" s="111">
        <f ca="1">Assum!EP45</f>
        <v>0</v>
      </c>
      <c r="DK8" s="111">
        <f>Assum!EQ45</f>
        <v>0</v>
      </c>
      <c r="DL8" s="111">
        <f>Assum!ER45</f>
        <v>0</v>
      </c>
      <c r="DM8" s="111">
        <f>Assum!ES45</f>
        <v>0</v>
      </c>
      <c r="DN8" s="111">
        <f>Assum!ET45</f>
        <v>0</v>
      </c>
      <c r="DO8" s="111">
        <f>Assum!EU45</f>
        <v>0</v>
      </c>
      <c r="DP8" s="111">
        <f>Assum!EV45</f>
        <v>0</v>
      </c>
      <c r="DQ8" s="111">
        <f>Assum!EW45</f>
        <v>0</v>
      </c>
      <c r="DR8" s="111">
        <f>Assum!EX45</f>
        <v>0</v>
      </c>
      <c r="DS8" s="111">
        <f>Assum!EY45</f>
        <v>0</v>
      </c>
      <c r="DT8" s="111">
        <f>Assum!EZ45</f>
        <v>0</v>
      </c>
      <c r="DU8" s="111">
        <f>Assum!FA45</f>
        <v>0</v>
      </c>
      <c r="DV8" s="111">
        <f>Assum!FB45</f>
        <v>0</v>
      </c>
      <c r="DW8" s="111">
        <f>Assum!FC45</f>
        <v>0</v>
      </c>
      <c r="DX8" s="111">
        <f>Assum!FD45</f>
        <v>0</v>
      </c>
      <c r="DY8" s="111">
        <f>Assum!FE45</f>
        <v>0</v>
      </c>
      <c r="DZ8" s="111">
        <f>Assum!FF45</f>
        <v>0</v>
      </c>
      <c r="EA8" s="111">
        <f>Assum!FG45</f>
        <v>0</v>
      </c>
      <c r="EB8" s="111">
        <f>Assum!FH45</f>
        <v>0</v>
      </c>
      <c r="EC8" s="111">
        <f>Assum!FI45</f>
        <v>0</v>
      </c>
      <c r="ED8" s="111">
        <f>Assum!FJ45</f>
        <v>0</v>
      </c>
      <c r="EE8" s="111">
        <f>Assum!FK45</f>
        <v>0</v>
      </c>
      <c r="EF8" s="111">
        <f>Assum!FL45</f>
        <v>0</v>
      </c>
      <c r="EG8" s="111">
        <f>Assum!FM45</f>
        <v>0</v>
      </c>
      <c r="EH8" s="111">
        <f>Assum!FN45</f>
        <v>0</v>
      </c>
      <c r="EI8" s="111">
        <f>Assum!FO45</f>
        <v>0</v>
      </c>
      <c r="EJ8" s="111">
        <f>Assum!FP45</f>
        <v>0</v>
      </c>
      <c r="EK8" s="111">
        <f>Assum!FQ45</f>
        <v>0</v>
      </c>
      <c r="EL8" s="111">
        <f>Assum!FR45</f>
        <v>0</v>
      </c>
      <c r="EM8" s="111">
        <f>Assum!FS45</f>
        <v>0</v>
      </c>
      <c r="EN8" s="111">
        <f>Assum!FT45</f>
        <v>0</v>
      </c>
      <c r="EO8" s="111">
        <f>Assum!FU45</f>
        <v>0</v>
      </c>
      <c r="EP8" s="111">
        <f>Assum!FV45</f>
        <v>0</v>
      </c>
    </row>
    <row r="9" spans="1:154" s="1" customFormat="1" ht="14.1" customHeight="1">
      <c r="B9" s="1" t="s">
        <v>764</v>
      </c>
      <c r="D9" s="232" t="s">
        <v>212</v>
      </c>
      <c r="E9" s="114"/>
      <c r="F9" s="114"/>
      <c r="G9" s="115">
        <f>Assum!G57</f>
        <v>1</v>
      </c>
      <c r="H9" s="115">
        <f>Assum!H57</f>
        <v>1</v>
      </c>
      <c r="I9" s="115">
        <f>Assum!I57</f>
        <v>1</v>
      </c>
      <c r="J9" s="115">
        <f>Assum!J57</f>
        <v>1</v>
      </c>
      <c r="K9" s="115">
        <f ca="1">Assum!K57</f>
        <v>1</v>
      </c>
      <c r="L9" s="115">
        <f ca="1">Assum!L57</f>
        <v>1</v>
      </c>
      <c r="M9" s="115">
        <f ca="1">Assum!M57</f>
        <v>1</v>
      </c>
      <c r="N9" s="115">
        <f ca="1">Assum!N57</f>
        <v>1</v>
      </c>
      <c r="O9" s="115">
        <f ca="1">Assum!O57</f>
        <v>1</v>
      </c>
      <c r="P9" s="115">
        <f ca="1">Assum!P57</f>
        <v>1</v>
      </c>
      <c r="Q9" s="115">
        <f ca="1">Assum!Q57</f>
        <v>1</v>
      </c>
      <c r="R9" s="115">
        <f ca="1">Assum!R57</f>
        <v>1</v>
      </c>
      <c r="S9" s="115">
        <f ca="1">Assum!S57</f>
        <v>1</v>
      </c>
      <c r="T9" s="115">
        <f ca="1">Assum!T57</f>
        <v>1</v>
      </c>
      <c r="U9" s="115">
        <f ca="1">Assum!U57</f>
        <v>1</v>
      </c>
      <c r="V9" s="115">
        <f ca="1">Assum!V57</f>
        <v>1.02</v>
      </c>
      <c r="W9" s="115">
        <f ca="1">Assum!W57</f>
        <v>1.02</v>
      </c>
      <c r="X9" s="115">
        <f ca="1">Assum!X57</f>
        <v>1.02</v>
      </c>
      <c r="Y9" s="115">
        <f ca="1">Assum!Y57</f>
        <v>1.02</v>
      </c>
      <c r="Z9" s="115">
        <f ca="1">Assum!Z57</f>
        <v>1.0404</v>
      </c>
      <c r="AA9" s="115">
        <f ca="1">Assum!AA57</f>
        <v>1.0404</v>
      </c>
      <c r="AB9" s="115">
        <f ca="1">Assum!AB57</f>
        <v>1.0404</v>
      </c>
      <c r="AC9" s="115">
        <f ca="1">Assum!AC57</f>
        <v>1.0404</v>
      </c>
      <c r="AD9" s="115">
        <f ca="1">Assum!AD57</f>
        <v>1.0612079999999999</v>
      </c>
      <c r="AE9" s="115">
        <f ca="1">Assum!AE57</f>
        <v>1.0612079999999999</v>
      </c>
      <c r="AF9" s="115">
        <f ca="1">Assum!AF57</f>
        <v>1.0612079999999999</v>
      </c>
      <c r="AG9" s="115">
        <f ca="1">Assum!AG57</f>
        <v>1.0612079999999999</v>
      </c>
      <c r="AH9" s="115">
        <f ca="1">Assum!AH57</f>
        <v>1.08243216</v>
      </c>
      <c r="AI9" s="115">
        <f ca="1">Assum!AI57</f>
        <v>1.08243216</v>
      </c>
      <c r="AJ9" s="115">
        <f ca="1">Assum!AJ57</f>
        <v>1.08243216</v>
      </c>
      <c r="AK9" s="115">
        <f ca="1">Assum!AK57</f>
        <v>1.08243216</v>
      </c>
      <c r="AL9" s="115">
        <f ca="1">Assum!AL57</f>
        <v>1.1040808032</v>
      </c>
      <c r="AM9" s="115">
        <f ca="1">Assum!AM57</f>
        <v>1.1040808032</v>
      </c>
      <c r="AN9" s="115">
        <f ca="1">Assum!AN57</f>
        <v>1.1040808032</v>
      </c>
      <c r="AO9" s="115">
        <f ca="1">Assum!AO57</f>
        <v>1.1040808032</v>
      </c>
      <c r="AP9" s="115">
        <f ca="1">Assum!AP57</f>
        <v>1.1261624192640001</v>
      </c>
      <c r="AQ9" s="115">
        <f ca="1">Assum!AQ57</f>
        <v>1.1261624192640001</v>
      </c>
      <c r="AR9" s="115">
        <f ca="1">Assum!AR57</f>
        <v>1.1261624192640001</v>
      </c>
      <c r="AS9" s="115">
        <f ca="1">Assum!AS57</f>
        <v>1.1261624192640001</v>
      </c>
      <c r="AT9" s="115">
        <f ca="1">Assum!AT57</f>
        <v>1.14868566764928</v>
      </c>
      <c r="AU9" s="115">
        <f ca="1">Assum!AU57</f>
        <v>1.14868566764928</v>
      </c>
      <c r="AV9" s="115">
        <f ca="1">Assum!AV57</f>
        <v>1.14868566764928</v>
      </c>
      <c r="AW9" s="115">
        <f ca="1">Assum!AW57</f>
        <v>1.14868566764928</v>
      </c>
      <c r="AX9" s="115">
        <f ca="1">Assum!AX57</f>
        <v>1.1716593810022657</v>
      </c>
      <c r="AY9" s="115">
        <f ca="1">Assum!AY57</f>
        <v>1.1716593810022657</v>
      </c>
      <c r="AZ9" s="115">
        <f ca="1">Assum!AZ57</f>
        <v>1.1716593810022657</v>
      </c>
      <c r="BA9" s="115">
        <f ca="1">Assum!BA57</f>
        <v>1.1716593810022657</v>
      </c>
      <c r="BB9" s="115">
        <f ca="1">Assum!BB57</f>
        <v>1.1950925686223111</v>
      </c>
      <c r="BC9" s="115">
        <f ca="1">Assum!BC57</f>
        <v>1.1950925686223111</v>
      </c>
      <c r="BD9" s="115">
        <f ca="1">Assum!BD57</f>
        <v>1.1950925686223111</v>
      </c>
      <c r="BE9" s="115">
        <f ca="1">Assum!BE57</f>
        <v>1.1950925686223111</v>
      </c>
      <c r="BF9" s="115">
        <f ca="1">Assum!BF57</f>
        <v>1.2189944199947573</v>
      </c>
      <c r="BG9" s="115">
        <f ca="1">Assum!BG57</f>
        <v>1.2189944199947573</v>
      </c>
      <c r="BH9" s="115">
        <f ca="1">Assum!BH57</f>
        <v>1.2189944199947573</v>
      </c>
      <c r="BI9" s="115">
        <f ca="1">Assum!BI57</f>
        <v>1.2189944199947573</v>
      </c>
      <c r="BJ9" s="115">
        <f ca="1">Assum!BJ57</f>
        <v>1.2433743083946525</v>
      </c>
      <c r="BK9" s="115">
        <f ca="1">Assum!BK57</f>
        <v>1.2433743083946525</v>
      </c>
      <c r="BL9" s="115">
        <f ca="1">Assum!BL57</f>
        <v>1.2433743083946525</v>
      </c>
      <c r="BM9" s="115">
        <f ca="1">Assum!BM57</f>
        <v>1.2433743083946525</v>
      </c>
      <c r="BN9" s="115">
        <f ca="1">Assum!BN57</f>
        <v>1.2682417945625455</v>
      </c>
      <c r="BO9" s="115">
        <f ca="1">Assum!BO57</f>
        <v>1.2682417945625455</v>
      </c>
      <c r="BP9" s="115">
        <f ca="1">Assum!BP57</f>
        <v>1.2682417945625455</v>
      </c>
      <c r="BQ9" s="115">
        <f ca="1">Assum!BQ57</f>
        <v>1.2682417945625455</v>
      </c>
      <c r="BR9" s="115">
        <f ca="1">Assum!BR57</f>
        <v>1.2936066304537963</v>
      </c>
      <c r="BS9" s="115">
        <f ca="1">Assum!BS57</f>
        <v>1.2936066304537963</v>
      </c>
      <c r="BT9" s="115">
        <f ca="1">Assum!BT57</f>
        <v>1.2936066304537963</v>
      </c>
      <c r="BU9" s="115">
        <f ca="1">Assum!BU57</f>
        <v>1.2936066304537963</v>
      </c>
      <c r="BV9" s="115">
        <f ca="1">Assum!BV57</f>
        <v>1.3194787630628724</v>
      </c>
      <c r="BW9" s="115">
        <f ca="1">Assum!BW57</f>
        <v>1.3194787630628724</v>
      </c>
      <c r="BX9" s="115">
        <f ca="1">Assum!BX57</f>
        <v>1.3194787630628724</v>
      </c>
      <c r="BY9" s="115">
        <f ca="1">Assum!BY57</f>
        <v>1.3194787630628724</v>
      </c>
      <c r="BZ9" s="115">
        <f ca="1">Assum!BZ57</f>
        <v>1.3458683383241299</v>
      </c>
      <c r="CA9" s="115">
        <f ca="1">Assum!CA57</f>
        <v>1.3458683383241299</v>
      </c>
      <c r="CB9" s="115">
        <f ca="1">Assum!CB57</f>
        <v>1.3458683383241299</v>
      </c>
      <c r="CC9" s="115">
        <f ca="1">Assum!CC57</f>
        <v>1.3458683383241299</v>
      </c>
      <c r="CD9" s="115">
        <f ca="1">Assum!CD57</f>
        <v>1.3727857050906125</v>
      </c>
      <c r="CE9" s="115">
        <f ca="1">Assum!CE57</f>
        <v>1.3727857050906125</v>
      </c>
      <c r="CF9" s="115">
        <f ca="1">Assum!CF57</f>
        <v>1.3727857050906125</v>
      </c>
      <c r="CG9" s="115">
        <f ca="1">Assum!CG57</f>
        <v>1.3727857050906125</v>
      </c>
      <c r="CH9" s="115">
        <f ca="1">Assum!CH57</f>
        <v>1.4002414191924248</v>
      </c>
      <c r="CI9" s="115">
        <f ca="1">Assum!CI57</f>
        <v>1.4002414191924248</v>
      </c>
      <c r="CJ9" s="115">
        <f ca="1">Assum!CJ57</f>
        <v>1.4002414191924248</v>
      </c>
      <c r="CK9" s="115">
        <f ca="1">Assum!CK57</f>
        <v>1.4002414191924248</v>
      </c>
      <c r="CL9" s="115">
        <f ca="1">Assum!CL57</f>
        <v>1.4282462475762734</v>
      </c>
      <c r="CM9" s="115">
        <f ca="1">Assum!CM57</f>
        <v>1.4282462475762734</v>
      </c>
      <c r="CN9" s="115">
        <f ca="1">Assum!CN57</f>
        <v>1.4282462475762734</v>
      </c>
      <c r="CO9" s="115">
        <f ca="1">Assum!CO57</f>
        <v>1.4282462475762734</v>
      </c>
      <c r="CP9" s="115">
        <f ca="1">Assum!CP57</f>
        <v>1.4568111725277988</v>
      </c>
      <c r="CQ9" s="115">
        <f ca="1">Assum!CQ57</f>
        <v>1.4568111725277988</v>
      </c>
      <c r="CR9" s="115">
        <f ca="1">Assum!CR57</f>
        <v>1.4568111725277988</v>
      </c>
      <c r="CS9" s="115">
        <f ca="1">Assum!CS57</f>
        <v>1.4568111725277988</v>
      </c>
      <c r="CT9" s="115">
        <f ca="1">Assum!CT57</f>
        <v>1</v>
      </c>
      <c r="CU9" s="115">
        <f ca="1">Assum!CU57</f>
        <v>1</v>
      </c>
      <c r="CV9" s="115">
        <f ca="1">Assum!CV57</f>
        <v>1</v>
      </c>
      <c r="CW9" s="115">
        <f ca="1">Assum!CW57</f>
        <v>1</v>
      </c>
      <c r="CX9" s="115">
        <f ca="1">Assum!CX57</f>
        <v>1</v>
      </c>
      <c r="CY9" s="115">
        <f ca="1">Assum!CY57</f>
        <v>1</v>
      </c>
      <c r="CZ9" s="115">
        <f ca="1">Assum!CZ57</f>
        <v>1</v>
      </c>
      <c r="DA9" s="115">
        <f ca="1">Assum!DA57</f>
        <v>1</v>
      </c>
      <c r="DB9" s="115">
        <f ca="1">Assum!DB57</f>
        <v>1</v>
      </c>
      <c r="DC9" s="115">
        <f ca="1">Assum!DC57</f>
        <v>1</v>
      </c>
      <c r="DD9" s="115">
        <f ca="1">Assum!DD57</f>
        <v>1</v>
      </c>
      <c r="DE9" s="115">
        <f ca="1">Assum!DE57</f>
        <v>1</v>
      </c>
      <c r="DF9" s="115">
        <f ca="1">Assum!DF57</f>
        <v>1</v>
      </c>
      <c r="DG9" s="115">
        <f ca="1">Assum!DG57</f>
        <v>1</v>
      </c>
      <c r="DH9" s="115">
        <f ca="1">Assum!DH57</f>
        <v>1</v>
      </c>
      <c r="DI9" s="115">
        <f ca="1">Assum!DI57</f>
        <v>1</v>
      </c>
      <c r="DJ9" s="115">
        <f ca="1">Assum!EP57</f>
        <v>1</v>
      </c>
      <c r="DK9" s="115">
        <f>Assum!EQ57</f>
        <v>0</v>
      </c>
      <c r="DL9" s="115">
        <f>Assum!ER57</f>
        <v>0</v>
      </c>
      <c r="DM9" s="115">
        <f>Assum!ES57</f>
        <v>0</v>
      </c>
      <c r="DN9" s="115">
        <f>Assum!ET57</f>
        <v>0</v>
      </c>
      <c r="DO9" s="115">
        <f>Assum!EU57</f>
        <v>0</v>
      </c>
      <c r="DP9" s="115">
        <f>Assum!EV57</f>
        <v>0</v>
      </c>
      <c r="DQ9" s="115">
        <f>Assum!EW57</f>
        <v>0</v>
      </c>
      <c r="DR9" s="115">
        <f>Assum!EX57</f>
        <v>0</v>
      </c>
      <c r="DS9" s="115">
        <f>Assum!EY57</f>
        <v>0</v>
      </c>
      <c r="DT9" s="115">
        <f>Assum!EZ57</f>
        <v>0</v>
      </c>
      <c r="DU9" s="115">
        <f>Assum!FA57</f>
        <v>0</v>
      </c>
      <c r="DV9" s="115">
        <f>Assum!FB57</f>
        <v>0</v>
      </c>
      <c r="DW9" s="115">
        <f>Assum!FC57</f>
        <v>0</v>
      </c>
      <c r="DX9" s="115">
        <f>Assum!FD57</f>
        <v>0</v>
      </c>
      <c r="DY9" s="115">
        <f>Assum!FE57</f>
        <v>0</v>
      </c>
      <c r="DZ9" s="115">
        <f>Assum!FF57</f>
        <v>0</v>
      </c>
      <c r="EA9" s="115">
        <f>Assum!FG57</f>
        <v>0</v>
      </c>
      <c r="EB9" s="115">
        <f>Assum!FH57</f>
        <v>0</v>
      </c>
      <c r="EC9" s="115">
        <f>Assum!FI57</f>
        <v>0</v>
      </c>
      <c r="ED9" s="115">
        <f>Assum!FJ57</f>
        <v>0</v>
      </c>
      <c r="EE9" s="115">
        <f>Assum!FK57</f>
        <v>0</v>
      </c>
      <c r="EF9" s="115">
        <f>Assum!FL57</f>
        <v>0</v>
      </c>
      <c r="EG9" s="115">
        <f>Assum!FM57</f>
        <v>0</v>
      </c>
      <c r="EH9" s="115">
        <f>Assum!FN57</f>
        <v>0</v>
      </c>
      <c r="EI9" s="115">
        <f>Assum!FO57</f>
        <v>0</v>
      </c>
      <c r="EJ9" s="115">
        <f>Assum!FP57</f>
        <v>0</v>
      </c>
      <c r="EK9" s="115">
        <f>Assum!FQ57</f>
        <v>0</v>
      </c>
      <c r="EL9" s="115">
        <f>Assum!FR57</f>
        <v>0</v>
      </c>
      <c r="EM9" s="115">
        <f>Assum!FS57</f>
        <v>0</v>
      </c>
      <c r="EN9" s="115">
        <f>Assum!FT57</f>
        <v>0</v>
      </c>
      <c r="EO9" s="115">
        <f>Assum!FU57</f>
        <v>0</v>
      </c>
      <c r="EP9" s="115">
        <f>Assum!FV57</f>
        <v>0</v>
      </c>
    </row>
    <row r="10" spans="1:154" s="1" customFormat="1" ht="14.1" customHeight="1">
      <c r="B10" s="1" t="s">
        <v>765</v>
      </c>
      <c r="D10" s="232" t="s">
        <v>212</v>
      </c>
      <c r="E10" s="114"/>
      <c r="F10" s="114"/>
      <c r="G10" s="115">
        <f>Assum!G58</f>
        <v>1</v>
      </c>
      <c r="H10" s="115">
        <f>Assum!H58</f>
        <v>1</v>
      </c>
      <c r="I10" s="115">
        <f>Assum!I58</f>
        <v>1</v>
      </c>
      <c r="J10" s="115">
        <f>Assum!J58</f>
        <v>1</v>
      </c>
      <c r="K10" s="115">
        <f ca="1">Assum!K58</f>
        <v>1</v>
      </c>
      <c r="L10" s="115">
        <f ca="1">Assum!L58</f>
        <v>1</v>
      </c>
      <c r="M10" s="115">
        <f ca="1">Assum!M58</f>
        <v>1</v>
      </c>
      <c r="N10" s="115">
        <f ca="1">Assum!N58</f>
        <v>1</v>
      </c>
      <c r="O10" s="115">
        <f ca="1">Assum!O58</f>
        <v>1</v>
      </c>
      <c r="P10" s="115">
        <f ca="1">Assum!P58</f>
        <v>1</v>
      </c>
      <c r="Q10" s="115">
        <f ca="1">Assum!Q58</f>
        <v>1</v>
      </c>
      <c r="R10" s="115">
        <f ca="1">Assum!R58</f>
        <v>1</v>
      </c>
      <c r="S10" s="115">
        <f ca="1">Assum!S58</f>
        <v>1</v>
      </c>
      <c r="T10" s="115">
        <f ca="1">Assum!T58</f>
        <v>1</v>
      </c>
      <c r="U10" s="115">
        <f ca="1">Assum!U58</f>
        <v>1</v>
      </c>
      <c r="V10" s="115">
        <f ca="1">Assum!V58</f>
        <v>1.0149999999999999</v>
      </c>
      <c r="W10" s="115">
        <f ca="1">Assum!W58</f>
        <v>1.0149999999999999</v>
      </c>
      <c r="X10" s="115">
        <f ca="1">Assum!X58</f>
        <v>1.0149999999999999</v>
      </c>
      <c r="Y10" s="115">
        <f ca="1">Assum!Y58</f>
        <v>1.0149999999999999</v>
      </c>
      <c r="Z10" s="115">
        <f ca="1">Assum!Z58</f>
        <v>1.0302249999999997</v>
      </c>
      <c r="AA10" s="115">
        <f ca="1">Assum!AA58</f>
        <v>1.0302249999999997</v>
      </c>
      <c r="AB10" s="115">
        <f ca="1">Assum!AB58</f>
        <v>1.0302249999999997</v>
      </c>
      <c r="AC10" s="115">
        <f ca="1">Assum!AC58</f>
        <v>1.0302249999999997</v>
      </c>
      <c r="AD10" s="115">
        <f ca="1">Assum!AD58</f>
        <v>1.0456783749999996</v>
      </c>
      <c r="AE10" s="115">
        <f ca="1">Assum!AE58</f>
        <v>1.0456783749999996</v>
      </c>
      <c r="AF10" s="115">
        <f ca="1">Assum!AF58</f>
        <v>1.0456783749999996</v>
      </c>
      <c r="AG10" s="115">
        <f ca="1">Assum!AG58</f>
        <v>1.0456783749999996</v>
      </c>
      <c r="AH10" s="115">
        <f ca="1">Assum!AH58</f>
        <v>1.0613635506249994</v>
      </c>
      <c r="AI10" s="115">
        <f ca="1">Assum!AI58</f>
        <v>1.0613635506249994</v>
      </c>
      <c r="AJ10" s="115">
        <f ca="1">Assum!AJ58</f>
        <v>1.0613635506249994</v>
      </c>
      <c r="AK10" s="115">
        <f ca="1">Assum!AK58</f>
        <v>1.0613635506249994</v>
      </c>
      <c r="AL10" s="115">
        <f ca="1">Assum!AL58</f>
        <v>1.0772840038843743</v>
      </c>
      <c r="AM10" s="115">
        <f ca="1">Assum!AM58</f>
        <v>1.0772840038843743</v>
      </c>
      <c r="AN10" s="115">
        <f ca="1">Assum!AN58</f>
        <v>1.0772840038843743</v>
      </c>
      <c r="AO10" s="115">
        <f ca="1">Assum!AO58</f>
        <v>1.0772840038843743</v>
      </c>
      <c r="AP10" s="115">
        <f ca="1">Assum!AP58</f>
        <v>1.0934432639426397</v>
      </c>
      <c r="AQ10" s="115">
        <f ca="1">Assum!AQ58</f>
        <v>1.0934432639426397</v>
      </c>
      <c r="AR10" s="115">
        <f ca="1">Assum!AR58</f>
        <v>1.0934432639426397</v>
      </c>
      <c r="AS10" s="115">
        <f ca="1">Assum!AS58</f>
        <v>1.0934432639426397</v>
      </c>
      <c r="AT10" s="115">
        <f ca="1">Assum!AT58</f>
        <v>1.1098449129017791</v>
      </c>
      <c r="AU10" s="115">
        <f ca="1">Assum!AU58</f>
        <v>1.1098449129017791</v>
      </c>
      <c r="AV10" s="115">
        <f ca="1">Assum!AV58</f>
        <v>1.1098449129017791</v>
      </c>
      <c r="AW10" s="115">
        <f ca="1">Assum!AW58</f>
        <v>1.1098449129017791</v>
      </c>
      <c r="AX10" s="115">
        <f ca="1">Assum!AX58</f>
        <v>1.1264925865953057</v>
      </c>
      <c r="AY10" s="115">
        <f ca="1">Assum!AY58</f>
        <v>1.1264925865953057</v>
      </c>
      <c r="AZ10" s="115">
        <f ca="1">Assum!AZ58</f>
        <v>1.1264925865953057</v>
      </c>
      <c r="BA10" s="115">
        <f ca="1">Assum!BA58</f>
        <v>1.1264925865953057</v>
      </c>
      <c r="BB10" s="115">
        <f ca="1">Assum!BB58</f>
        <v>1.1433899753942351</v>
      </c>
      <c r="BC10" s="115">
        <f ca="1">Assum!BC58</f>
        <v>1.1433899753942351</v>
      </c>
      <c r="BD10" s="115">
        <f ca="1">Assum!BD58</f>
        <v>1.1433899753942351</v>
      </c>
      <c r="BE10" s="115">
        <f ca="1">Assum!BE58</f>
        <v>1.1433899753942351</v>
      </c>
      <c r="BF10" s="115">
        <f ca="1">Assum!BF58</f>
        <v>1.1605408250251485</v>
      </c>
      <c r="BG10" s="115">
        <f ca="1">Assum!BG58</f>
        <v>1.1605408250251485</v>
      </c>
      <c r="BH10" s="115">
        <f ca="1">Assum!BH58</f>
        <v>1.1605408250251485</v>
      </c>
      <c r="BI10" s="115">
        <f ca="1">Assum!BI58</f>
        <v>1.1605408250251485</v>
      </c>
      <c r="BJ10" s="115">
        <f ca="1">Assum!BJ58</f>
        <v>1.1779489374005256</v>
      </c>
      <c r="BK10" s="115">
        <f ca="1">Assum!BK58</f>
        <v>1.1779489374005256</v>
      </c>
      <c r="BL10" s="115">
        <f ca="1">Assum!BL58</f>
        <v>1.1779489374005256</v>
      </c>
      <c r="BM10" s="115">
        <f ca="1">Assum!BM58</f>
        <v>1.1779489374005256</v>
      </c>
      <c r="BN10" s="115">
        <f ca="1">Assum!BN58</f>
        <v>1.1956181714615335</v>
      </c>
      <c r="BO10" s="115">
        <f ca="1">Assum!BO58</f>
        <v>1.1956181714615335</v>
      </c>
      <c r="BP10" s="115">
        <f ca="1">Assum!BP58</f>
        <v>1.1956181714615335</v>
      </c>
      <c r="BQ10" s="115">
        <f ca="1">Assum!BQ58</f>
        <v>1.1956181714615335</v>
      </c>
      <c r="BR10" s="115">
        <f ca="1">Assum!BR58</f>
        <v>1.2135524440334564</v>
      </c>
      <c r="BS10" s="115">
        <f ca="1">Assum!BS58</f>
        <v>1.2135524440334564</v>
      </c>
      <c r="BT10" s="115">
        <f ca="1">Assum!BT58</f>
        <v>1.2135524440334564</v>
      </c>
      <c r="BU10" s="115">
        <f ca="1">Assum!BU58</f>
        <v>1.2135524440334564</v>
      </c>
      <c r="BV10" s="115">
        <f ca="1">Assum!BV58</f>
        <v>1.2317557306939582</v>
      </c>
      <c r="BW10" s="115">
        <f ca="1">Assum!BW58</f>
        <v>1.2317557306939582</v>
      </c>
      <c r="BX10" s="115">
        <f ca="1">Assum!BX58</f>
        <v>1.2317557306939582</v>
      </c>
      <c r="BY10" s="115">
        <f ca="1">Assum!BY58</f>
        <v>1.2317557306939582</v>
      </c>
      <c r="BZ10" s="115">
        <f ca="1">Assum!BZ58</f>
        <v>1.2502320666543674</v>
      </c>
      <c r="CA10" s="115">
        <f ca="1">Assum!CA58</f>
        <v>1.2502320666543674</v>
      </c>
      <c r="CB10" s="115">
        <f ca="1">Assum!CB58</f>
        <v>1.2502320666543674</v>
      </c>
      <c r="CC10" s="115">
        <f ca="1">Assum!CC58</f>
        <v>1.2502320666543674</v>
      </c>
      <c r="CD10" s="115">
        <f ca="1">Assum!CD58</f>
        <v>1.2689855476541827</v>
      </c>
      <c r="CE10" s="115">
        <f ca="1">Assum!CE58</f>
        <v>1.2689855476541827</v>
      </c>
      <c r="CF10" s="115">
        <f ca="1">Assum!CF58</f>
        <v>1.2689855476541827</v>
      </c>
      <c r="CG10" s="115">
        <f ca="1">Assum!CG58</f>
        <v>1.2689855476541827</v>
      </c>
      <c r="CH10" s="115">
        <f ca="1">Assum!CH58</f>
        <v>1.2880203308689953</v>
      </c>
      <c r="CI10" s="115">
        <f ca="1">Assum!CI58</f>
        <v>1.2880203308689953</v>
      </c>
      <c r="CJ10" s="115">
        <f ca="1">Assum!CJ58</f>
        <v>1.2880203308689953</v>
      </c>
      <c r="CK10" s="115">
        <f ca="1">Assum!CK58</f>
        <v>1.2880203308689953</v>
      </c>
      <c r="CL10" s="115">
        <f ca="1">Assum!CL58</f>
        <v>1.3073406358320301</v>
      </c>
      <c r="CM10" s="115">
        <f ca="1">Assum!CM58</f>
        <v>1.3073406358320301</v>
      </c>
      <c r="CN10" s="115">
        <f ca="1">Assum!CN58</f>
        <v>1.3073406358320301</v>
      </c>
      <c r="CO10" s="115">
        <f ca="1">Assum!CO58</f>
        <v>1.3073406358320301</v>
      </c>
      <c r="CP10" s="115">
        <f ca="1">Assum!CP58</f>
        <v>1.3269507453695104</v>
      </c>
      <c r="CQ10" s="115">
        <f ca="1">Assum!CQ58</f>
        <v>1.3269507453695104</v>
      </c>
      <c r="CR10" s="115">
        <f ca="1">Assum!CR58</f>
        <v>1.3269507453695104</v>
      </c>
      <c r="CS10" s="115">
        <f ca="1">Assum!CS58</f>
        <v>1.3269507453695104</v>
      </c>
      <c r="CT10" s="115">
        <f ca="1">Assum!CT58</f>
        <v>1</v>
      </c>
      <c r="CU10" s="115">
        <f ca="1">Assum!CU58</f>
        <v>1</v>
      </c>
      <c r="CV10" s="115">
        <f ca="1">Assum!CV58</f>
        <v>1</v>
      </c>
      <c r="CW10" s="115">
        <f ca="1">Assum!CW58</f>
        <v>1</v>
      </c>
      <c r="CX10" s="115">
        <f ca="1">Assum!CX58</f>
        <v>1</v>
      </c>
      <c r="CY10" s="115">
        <f ca="1">Assum!CY58</f>
        <v>1</v>
      </c>
      <c r="CZ10" s="115">
        <f ca="1">Assum!CZ58</f>
        <v>1</v>
      </c>
      <c r="DA10" s="115">
        <f ca="1">Assum!DA58</f>
        <v>1</v>
      </c>
      <c r="DB10" s="115">
        <f ca="1">Assum!DB58</f>
        <v>1</v>
      </c>
      <c r="DC10" s="115">
        <f ca="1">Assum!DC58</f>
        <v>1</v>
      </c>
      <c r="DD10" s="115">
        <f ca="1">Assum!DD58</f>
        <v>1</v>
      </c>
      <c r="DE10" s="115">
        <f ca="1">Assum!DE58</f>
        <v>1</v>
      </c>
      <c r="DF10" s="115">
        <f ca="1">Assum!DF58</f>
        <v>1</v>
      </c>
      <c r="DG10" s="115">
        <f ca="1">Assum!DG58</f>
        <v>1</v>
      </c>
      <c r="DH10" s="115">
        <f ca="1">Assum!DH58</f>
        <v>1</v>
      </c>
      <c r="DI10" s="115">
        <f ca="1">Assum!DI58</f>
        <v>1</v>
      </c>
      <c r="DJ10" s="115">
        <f ca="1">Assum!EP58</f>
        <v>1</v>
      </c>
      <c r="DK10" s="115">
        <f>Assum!EQ58</f>
        <v>0</v>
      </c>
      <c r="DL10" s="115">
        <f>Assum!ER58</f>
        <v>0</v>
      </c>
      <c r="DM10" s="115">
        <f>Assum!ES58</f>
        <v>0</v>
      </c>
      <c r="DN10" s="115">
        <f>Assum!ET58</f>
        <v>0</v>
      </c>
      <c r="DO10" s="115">
        <f>Assum!EU58</f>
        <v>0</v>
      </c>
      <c r="DP10" s="115">
        <f>Assum!EV58</f>
        <v>0</v>
      </c>
      <c r="DQ10" s="115">
        <f>Assum!EW58</f>
        <v>0</v>
      </c>
      <c r="DR10" s="115">
        <f>Assum!EX58</f>
        <v>0</v>
      </c>
      <c r="DS10" s="115">
        <f>Assum!EY58</f>
        <v>0</v>
      </c>
      <c r="DT10" s="115">
        <f>Assum!EZ58</f>
        <v>0</v>
      </c>
      <c r="DU10" s="115">
        <f>Assum!FA58</f>
        <v>0</v>
      </c>
      <c r="DV10" s="115">
        <f>Assum!FB58</f>
        <v>0</v>
      </c>
      <c r="DW10" s="115">
        <f>Assum!FC58</f>
        <v>0</v>
      </c>
      <c r="DX10" s="115">
        <f>Assum!FD58</f>
        <v>0</v>
      </c>
      <c r="DY10" s="115">
        <f>Assum!FE58</f>
        <v>0</v>
      </c>
      <c r="DZ10" s="115">
        <f>Assum!FF58</f>
        <v>0</v>
      </c>
      <c r="EA10" s="115">
        <f>Assum!FG58</f>
        <v>0</v>
      </c>
      <c r="EB10" s="115">
        <f>Assum!FH58</f>
        <v>0</v>
      </c>
      <c r="EC10" s="115">
        <f>Assum!FI58</f>
        <v>0</v>
      </c>
      <c r="ED10" s="115">
        <f>Assum!FJ58</f>
        <v>0</v>
      </c>
      <c r="EE10" s="115">
        <f>Assum!FK58</f>
        <v>0</v>
      </c>
      <c r="EF10" s="115">
        <f>Assum!FL58</f>
        <v>0</v>
      </c>
      <c r="EG10" s="115">
        <f>Assum!FM58</f>
        <v>0</v>
      </c>
      <c r="EH10" s="115">
        <f>Assum!FN58</f>
        <v>0</v>
      </c>
      <c r="EI10" s="115">
        <f>Assum!FO58</f>
        <v>0</v>
      </c>
      <c r="EJ10" s="115">
        <f>Assum!FP58</f>
        <v>0</v>
      </c>
      <c r="EK10" s="115">
        <f>Assum!FQ58</f>
        <v>0</v>
      </c>
      <c r="EL10" s="115">
        <f>Assum!FR58</f>
        <v>0</v>
      </c>
      <c r="EM10" s="115">
        <f>Assum!FS58</f>
        <v>0</v>
      </c>
      <c r="EN10" s="115">
        <f>Assum!FT58</f>
        <v>0</v>
      </c>
      <c r="EO10" s="115">
        <f>Assum!FU58</f>
        <v>0</v>
      </c>
      <c r="EP10" s="115">
        <f>Assum!FV58</f>
        <v>0</v>
      </c>
    </row>
    <row r="11" spans="1:154" ht="14.1" customHeight="1"/>
    <row r="12" spans="1:154" s="1" customFormat="1" ht="14.1" customHeight="1">
      <c r="A12" s="169" t="s">
        <v>210</v>
      </c>
      <c r="B12" s="169"/>
      <c r="C12" s="57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</row>
    <row r="13" spans="1:154" ht="14.1" customHeight="1">
      <c r="E13" s="665"/>
      <c r="F13" s="42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</row>
    <row r="14" spans="1:154" ht="14.1" customHeight="1">
      <c r="B14" s="34" t="s">
        <v>1211</v>
      </c>
      <c r="D14" s="21" t="s">
        <v>100</v>
      </c>
      <c r="E14" s="1085">
        <f ca="1">Opex_sensitivity</f>
        <v>1</v>
      </c>
      <c r="F14" s="42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</row>
    <row r="15" spans="1:154" ht="14.1" customHeight="1">
      <c r="E15" s="665"/>
      <c r="F15" s="42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</row>
    <row r="16" spans="1:154" ht="13.5" customHeight="1">
      <c r="A16" s="44">
        <v>1</v>
      </c>
      <c r="B16" s="15" t="s">
        <v>1282</v>
      </c>
      <c r="C16" s="434">
        <f>Assum!F340</f>
        <v>980</v>
      </c>
      <c r="D16" s="21" t="s">
        <v>97</v>
      </c>
      <c r="E16" s="10">
        <f t="shared" ref="E16" ca="1" si="48">SUM(G16:EP16)</f>
        <v>19110</v>
      </c>
      <c r="F16" s="10"/>
      <c r="G16" s="12"/>
      <c r="H16" s="87">
        <f ca="1">TIC!H49*IF($G38=1,H$9,1)*(H$7&gt;0)</f>
        <v>0</v>
      </c>
      <c r="I16" s="87">
        <f ca="1">TIC!I49*IF($G38=1,I$9,1)*(I$7&gt;0)</f>
        <v>0</v>
      </c>
      <c r="J16" s="87">
        <f ca="1">TIC!J49*IF($G38=1,J$9,1)*(J$7&gt;0)</f>
        <v>0</v>
      </c>
      <c r="K16" s="87">
        <f ca="1">TIC!K49*IF($G38=1,K$9,1)*(K$7&gt;0)</f>
        <v>0</v>
      </c>
      <c r="L16" s="87">
        <f ca="1">TIC!L49*IF($G38=1,L$9,1)*(L$7&gt;0)</f>
        <v>0</v>
      </c>
      <c r="M16" s="87">
        <f ca="1">TIC!M49*IF($G38=1,M$9,1)*(M$7&gt;0)</f>
        <v>0</v>
      </c>
      <c r="N16" s="87">
        <f ca="1">TIC!N49*IF($G38=1,N$9,1)*(N$7&gt;0)</f>
        <v>0</v>
      </c>
      <c r="O16" s="87">
        <f ca="1">TIC!O49*IF($G38=1,O$9,1)*(O$7&gt;0)</f>
        <v>0</v>
      </c>
      <c r="P16" s="87">
        <f ca="1">TIC!P49*IF($G38=1,P$9,1)*(P$7&gt;0)</f>
        <v>0</v>
      </c>
      <c r="Q16" s="87">
        <f ca="1">TIC!Q49*IF($G38=1,Q$9,1)*(Q$7&gt;0)</f>
        <v>0</v>
      </c>
      <c r="R16" s="87">
        <f ca="1">TIC!R49*IF($G38=1,R$9,1)*(R$7&gt;0)</f>
        <v>0</v>
      </c>
      <c r="S16" s="87">
        <f ca="1">TIC!S49*IF($G38=1,S$9,1)*(S$7&gt;0)</f>
        <v>0</v>
      </c>
      <c r="T16" s="87">
        <f ca="1">TIC!T49*IF($G38=1,T$9,1)*(T$7&gt;0)</f>
        <v>980</v>
      </c>
      <c r="U16" s="87">
        <f ca="1">TIC!U49*IF($G38=1,U$9,1)*(U$7&gt;0)</f>
        <v>0</v>
      </c>
      <c r="V16" s="87">
        <f ca="1">TIC!V49*IF($G38=1,V$9,1)*(V$7&gt;0)</f>
        <v>0</v>
      </c>
      <c r="W16" s="87">
        <f ca="1">TIC!W49*IF($G38=1,W$9,1)*(W$7&gt;0)</f>
        <v>0</v>
      </c>
      <c r="X16" s="87">
        <f ca="1">TIC!X49*IF($G38=1,X$9,1)*(X$7&gt;0)</f>
        <v>980</v>
      </c>
      <c r="Y16" s="87">
        <f ca="1">TIC!Y49*IF($G38=1,Y$9,1)*(Y$7&gt;0)</f>
        <v>0</v>
      </c>
      <c r="Z16" s="87">
        <f ca="1">TIC!Z49*IF($G38=1,Z$9,1)*(Z$7&gt;0)</f>
        <v>0</v>
      </c>
      <c r="AA16" s="87">
        <f ca="1">TIC!AA49*IF($G38=1,AA$9,1)*(AA$7&gt;0)</f>
        <v>0</v>
      </c>
      <c r="AB16" s="87">
        <f ca="1">TIC!AB49*IF($G38=1,AB$9,1)*(AB$7&gt;0)</f>
        <v>980</v>
      </c>
      <c r="AC16" s="87">
        <f ca="1">TIC!AC49*IF($G38=1,AC$9,1)*(AC$7&gt;0)</f>
        <v>0</v>
      </c>
      <c r="AD16" s="87">
        <f ca="1">TIC!AD49*IF($G38=1,AD$9,1)*(AD$7&gt;0)</f>
        <v>0</v>
      </c>
      <c r="AE16" s="87">
        <f ca="1">TIC!AE49*IF($G38=1,AE$9,1)*(AE$7&gt;0)</f>
        <v>0</v>
      </c>
      <c r="AF16" s="87">
        <f ca="1">TIC!AF49*IF($G38=1,AF$9,1)*(AF$7&gt;0)</f>
        <v>980</v>
      </c>
      <c r="AG16" s="87">
        <f ca="1">TIC!AG49*IF($G38=1,AG$9,1)*(AG$7&gt;0)</f>
        <v>0</v>
      </c>
      <c r="AH16" s="87">
        <f ca="1">TIC!AH49*IF($G38=1,AH$9,1)*(AH$7&gt;0)</f>
        <v>0</v>
      </c>
      <c r="AI16" s="87">
        <f ca="1">TIC!AI49*IF($G38=1,AI$9,1)*(AI$7&gt;0)</f>
        <v>0</v>
      </c>
      <c r="AJ16" s="87">
        <f ca="1">TIC!AJ49*IF($G38=1,AJ$9,1)*(AJ$7&gt;0)</f>
        <v>980</v>
      </c>
      <c r="AK16" s="87">
        <f ca="1">TIC!AK49*IF($G38=1,AK$9,1)*(AK$7&gt;0)</f>
        <v>0</v>
      </c>
      <c r="AL16" s="87">
        <f ca="1">TIC!AL49*IF($G38=1,AL$9,1)*(AL$7&gt;0)</f>
        <v>0</v>
      </c>
      <c r="AM16" s="87">
        <f ca="1">TIC!AM49*IF($G38=1,AM$9,1)*(AM$7&gt;0)</f>
        <v>0</v>
      </c>
      <c r="AN16" s="87">
        <f ca="1">TIC!AN49*IF($G38=1,AN$9,1)*(AN$7&gt;0)</f>
        <v>980</v>
      </c>
      <c r="AO16" s="87">
        <f ca="1">TIC!AO49*IF($G38=1,AO$9,1)*(AO$7&gt;0)</f>
        <v>0</v>
      </c>
      <c r="AP16" s="87">
        <f ca="1">TIC!AP49*IF($G38=1,AP$9,1)*(AP$7&gt;0)</f>
        <v>0</v>
      </c>
      <c r="AQ16" s="87">
        <f ca="1">TIC!AQ49*IF($G38=1,AQ$9,1)*(AQ$7&gt;0)</f>
        <v>0</v>
      </c>
      <c r="AR16" s="87">
        <f ca="1">TIC!AR49*IF($G38=1,AR$9,1)*(AR$7&gt;0)</f>
        <v>980</v>
      </c>
      <c r="AS16" s="87">
        <f ca="1">TIC!AS49*IF($G38=1,AS$9,1)*(AS$7&gt;0)</f>
        <v>0</v>
      </c>
      <c r="AT16" s="87">
        <f ca="1">TIC!AT49*IF($G38=1,AT$9,1)*(AT$7&gt;0)</f>
        <v>0</v>
      </c>
      <c r="AU16" s="87">
        <f ca="1">TIC!AU49*IF($G38=1,AU$9,1)*(AU$7&gt;0)</f>
        <v>0</v>
      </c>
      <c r="AV16" s="87">
        <f ca="1">TIC!AV49*IF($G38=1,AV$9,1)*(AV$7&gt;0)</f>
        <v>980</v>
      </c>
      <c r="AW16" s="87">
        <f ca="1">TIC!AW49*IF($G38=1,AW$9,1)*(AW$7&gt;0)</f>
        <v>0</v>
      </c>
      <c r="AX16" s="87">
        <f ca="1">TIC!AX49*IF($G38=1,AX$9,1)*(AX$7&gt;0)</f>
        <v>0</v>
      </c>
      <c r="AY16" s="87">
        <f ca="1">TIC!AY49*IF($G38=1,AY$9,1)*(AY$7&gt;0)</f>
        <v>0</v>
      </c>
      <c r="AZ16" s="87">
        <f ca="1">TIC!AZ49*IF($G38=1,AZ$9,1)*(AZ$7&gt;0)</f>
        <v>980</v>
      </c>
      <c r="BA16" s="87">
        <f ca="1">TIC!BA49*IF($G38=1,BA$9,1)*(BA$7&gt;0)</f>
        <v>0</v>
      </c>
      <c r="BB16" s="87">
        <f ca="1">TIC!BB49*IF($G38=1,BB$9,1)*(BB$7&gt;0)</f>
        <v>0</v>
      </c>
      <c r="BC16" s="87">
        <f ca="1">TIC!BC49*IF($G38=1,BC$9,1)*(BC$7&gt;0)</f>
        <v>0</v>
      </c>
      <c r="BD16" s="87">
        <f ca="1">TIC!BD49*IF($G38=1,BD$9,1)*(BD$7&gt;0)</f>
        <v>980</v>
      </c>
      <c r="BE16" s="87">
        <f ca="1">TIC!BE49*IF($G38=1,BE$9,1)*(BE$7&gt;0)</f>
        <v>0</v>
      </c>
      <c r="BF16" s="87">
        <f ca="1">TIC!BF49*IF($G38=1,BF$9,1)*(BF$7&gt;0)</f>
        <v>0</v>
      </c>
      <c r="BG16" s="87">
        <f ca="1">TIC!BG49*IF($G38=1,BG$9,1)*(BG$7&gt;0)</f>
        <v>0</v>
      </c>
      <c r="BH16" s="87">
        <f ca="1">TIC!BH49*IF($G38=1,BH$9,1)*(BH$7&gt;0)</f>
        <v>980</v>
      </c>
      <c r="BI16" s="87">
        <f ca="1">TIC!BI49*IF($G38=1,BI$9,1)*(BI$7&gt;0)</f>
        <v>0</v>
      </c>
      <c r="BJ16" s="87">
        <f ca="1">TIC!BJ49*IF($G38=1,BJ$9,1)*(BJ$7&gt;0)</f>
        <v>0</v>
      </c>
      <c r="BK16" s="87">
        <f ca="1">TIC!BK49*IF($G38=1,BK$9,1)*(BK$7&gt;0)</f>
        <v>0</v>
      </c>
      <c r="BL16" s="87">
        <f ca="1">TIC!BL49*IF($G38=1,BL$9,1)*(BL$7&gt;0)</f>
        <v>980</v>
      </c>
      <c r="BM16" s="87">
        <f ca="1">TIC!BM49*IF($G38=1,BM$9,1)*(BM$7&gt;0)</f>
        <v>0</v>
      </c>
      <c r="BN16" s="87">
        <f ca="1">TIC!BN49*IF($G38=1,BN$9,1)*(BN$7&gt;0)</f>
        <v>0</v>
      </c>
      <c r="BO16" s="87">
        <f ca="1">TIC!BO49*IF($G38=1,BO$9,1)*(BO$7&gt;0)</f>
        <v>0</v>
      </c>
      <c r="BP16" s="87">
        <f ca="1">TIC!BP49*IF($G38=1,BP$9,1)*(BP$7&gt;0)</f>
        <v>980</v>
      </c>
      <c r="BQ16" s="87">
        <f ca="1">TIC!BQ49*IF($G38=1,BQ$9,1)*(BQ$7&gt;0)</f>
        <v>0</v>
      </c>
      <c r="BR16" s="87">
        <f ca="1">TIC!BR49*IF($G38=1,BR$9,1)*(BR$7&gt;0)</f>
        <v>0</v>
      </c>
      <c r="BS16" s="87">
        <f ca="1">TIC!BS49*IF($G38=1,BS$9,1)*(BS$7&gt;0)</f>
        <v>0</v>
      </c>
      <c r="BT16" s="87">
        <f ca="1">TIC!BT49*IF($G38=1,BT$9,1)*(BT$7&gt;0)</f>
        <v>980</v>
      </c>
      <c r="BU16" s="87">
        <f ca="1">TIC!BU49*IF($G38=1,BU$9,1)*(BU$7&gt;0)</f>
        <v>0</v>
      </c>
      <c r="BV16" s="87">
        <f ca="1">TIC!BV49*IF($G38=1,BV$9,1)*(BV$7&gt;0)</f>
        <v>0</v>
      </c>
      <c r="BW16" s="87">
        <f ca="1">TIC!BW49*IF($G38=1,BW$9,1)*(BW$7&gt;0)</f>
        <v>0</v>
      </c>
      <c r="BX16" s="87">
        <f ca="1">TIC!BX49*IF($G38=1,BX$9,1)*(BX$7&gt;0)</f>
        <v>980</v>
      </c>
      <c r="BY16" s="87">
        <f ca="1">TIC!BY49*IF($G38=1,BY$9,1)*(BY$7&gt;0)</f>
        <v>0</v>
      </c>
      <c r="BZ16" s="87">
        <f ca="1">TIC!BZ49*IF($G38=1,BZ$9,1)*(BZ$7&gt;0)</f>
        <v>0</v>
      </c>
      <c r="CA16" s="87">
        <f ca="1">TIC!CA49*IF($G38=1,CA$9,1)*(CA$7&gt;0)</f>
        <v>0</v>
      </c>
      <c r="CB16" s="87">
        <f ca="1">TIC!CB49*IF($G38=1,CB$9,1)*(CB$7&gt;0)</f>
        <v>980</v>
      </c>
      <c r="CC16" s="87">
        <f ca="1">TIC!CC49*IF($G38=1,CC$9,1)*(CC$7&gt;0)</f>
        <v>0</v>
      </c>
      <c r="CD16" s="87">
        <f ca="1">TIC!CD49*IF($G38=1,CD$9,1)*(CD$7&gt;0)</f>
        <v>0</v>
      </c>
      <c r="CE16" s="87">
        <f ca="1">TIC!CE49*IF($G38=1,CE$9,1)*(CE$7&gt;0)</f>
        <v>0</v>
      </c>
      <c r="CF16" s="87">
        <f ca="1">TIC!CF49*IF($G38=1,CF$9,1)*(CF$7&gt;0)</f>
        <v>980</v>
      </c>
      <c r="CG16" s="87">
        <f ca="1">TIC!CG49*IF($G38=1,CG$9,1)*(CG$7&gt;0)</f>
        <v>0</v>
      </c>
      <c r="CH16" s="87">
        <f ca="1">TIC!CH49*IF($G38=1,CH$9,1)*(CH$7&gt;0)</f>
        <v>0</v>
      </c>
      <c r="CI16" s="87">
        <f ca="1">TIC!CI49*IF($G38=1,CI$9,1)*(CI$7&gt;0)</f>
        <v>0</v>
      </c>
      <c r="CJ16" s="87">
        <f ca="1">TIC!CJ49*IF($G38=1,CJ$9,1)*(CJ$7&gt;0)</f>
        <v>980</v>
      </c>
      <c r="CK16" s="87">
        <f ca="1">TIC!CK49*IF($G38=1,CK$9,1)*(CK$7&gt;0)</f>
        <v>0</v>
      </c>
      <c r="CL16" s="87">
        <f ca="1">TIC!CL49*IF($G38=1,CL$9,1)*(CL$7&gt;0)</f>
        <v>0</v>
      </c>
      <c r="CM16" s="87">
        <f ca="1">TIC!CM49*IF($G38=1,CM$9,1)*(CM$7&gt;0)</f>
        <v>0</v>
      </c>
      <c r="CN16" s="87">
        <f ca="1">TIC!CN49*IF($G38=1,CN$9,1)*(CN$7&gt;0)</f>
        <v>980</v>
      </c>
      <c r="CO16" s="87">
        <f ca="1">TIC!CO49*IF($G38=1,CO$9,1)*(CO$7&gt;0)</f>
        <v>0</v>
      </c>
      <c r="CP16" s="87">
        <f ca="1">TIC!CP49*IF($G38=1,CP$9,1)*(CP$7&gt;0)</f>
        <v>0</v>
      </c>
      <c r="CQ16" s="87">
        <f ca="1">TIC!CQ49*IF($G38=1,CQ$9,1)*(CQ$7&gt;0)</f>
        <v>0</v>
      </c>
      <c r="CR16" s="87">
        <f ca="1">TIC!CR49*IF($G38=1,CR$9,1)*(CR$7&gt;0)</f>
        <v>490</v>
      </c>
      <c r="CS16" s="87">
        <f ca="1">TIC!CS49*IF($G38=1,CS$9,1)*(CS$7&gt;0)</f>
        <v>0</v>
      </c>
      <c r="CT16" s="87">
        <f ca="1">TIC!CT49*IF($G38=1,CT$9,1)*(CT$7&gt;0)</f>
        <v>0</v>
      </c>
      <c r="CU16" s="87">
        <f ca="1">TIC!CU49*IF($G38=1,CU$9,1)*(CU$7&gt;0)</f>
        <v>0</v>
      </c>
      <c r="CV16" s="87">
        <f ca="1">TIC!CV49*IF($G38=1,CV$9,1)*(CV$7&gt;0)</f>
        <v>0</v>
      </c>
      <c r="CW16" s="87">
        <f ca="1">TIC!CW49*IF($G38=1,CW$9,1)*(CW$7&gt;0)</f>
        <v>0</v>
      </c>
      <c r="CX16" s="87">
        <f ca="1">TIC!CX49*IF($G38=1,CX$9,1)*(CX$7&gt;0)</f>
        <v>0</v>
      </c>
      <c r="CY16" s="87">
        <f ca="1">TIC!CY49*IF($G38=1,CY$9,1)*(CY$7&gt;0)</f>
        <v>0</v>
      </c>
      <c r="CZ16" s="87">
        <f ca="1">TIC!CZ49*IF($G38=1,CZ$9,1)*(CZ$7&gt;0)</f>
        <v>0</v>
      </c>
      <c r="DA16" s="87">
        <f ca="1">TIC!DA49*IF($G38=1,DA$9,1)*(DA$7&gt;0)</f>
        <v>0</v>
      </c>
      <c r="DB16" s="87">
        <f ca="1">TIC!DB49*IF($G38=1,DB$9,1)*(DB$7&gt;0)</f>
        <v>0</v>
      </c>
      <c r="DC16" s="87">
        <f ca="1">TIC!DC49*IF($G38=1,DC$9,1)*(DC$7&gt;0)</f>
        <v>0</v>
      </c>
      <c r="DD16" s="87">
        <f ca="1">TIC!DD49*IF($G38=1,DD$9,1)*(DD$7&gt;0)</f>
        <v>0</v>
      </c>
      <c r="DE16" s="87">
        <f ca="1">TIC!DE49*IF($G38=1,DE$9,1)*(DE$7&gt;0)</f>
        <v>0</v>
      </c>
      <c r="DF16" s="87">
        <f ca="1">TIC!DF49*IF($G38=1,DF$9,1)*(DF$7&gt;0)</f>
        <v>0</v>
      </c>
      <c r="DG16" s="87">
        <f ca="1">TIC!DG49*IF($G38=1,DG$9,1)*(DG$7&gt;0)</f>
        <v>0</v>
      </c>
      <c r="DH16" s="87">
        <f ca="1">TIC!DH49*IF($G38=1,DH$9,1)*(DH$7&gt;0)</f>
        <v>0</v>
      </c>
      <c r="DI16" s="87">
        <f ca="1">TIC!DI49*IF($G38=1,DI$9,1)*(DI$7&gt;0)</f>
        <v>0</v>
      </c>
      <c r="DJ16" s="87">
        <f ca="1">TIC!DJ49*IF($G38=1,DJ$9,1)*(DJ$7&gt;0)</f>
        <v>0</v>
      </c>
      <c r="DK16" s="87">
        <f ca="1">TIC!DK49*IF($G38=1,DK$9,1)*(DK$7&gt;0)</f>
        <v>0</v>
      </c>
      <c r="DL16" s="87">
        <f ca="1">TIC!DL49*IF($G38=1,DL$9,1)*(DL$7&gt;0)</f>
        <v>0</v>
      </c>
      <c r="DM16" s="87">
        <f ca="1">TIC!DM49*IF($G38=1,DM$9,1)*(DM$7&gt;0)</f>
        <v>0</v>
      </c>
      <c r="DN16" s="87">
        <f ca="1">TIC!DN49*IF($G38=1,DN$9,1)*(DN$7&gt;0)</f>
        <v>0</v>
      </c>
      <c r="DO16" s="87">
        <f ca="1">TIC!DO49*IF($G38=1,DO$9,1)*(DO$7&gt;0)</f>
        <v>0</v>
      </c>
      <c r="DP16" s="87">
        <f ca="1">TIC!DP49*IF($G38=1,DP$9,1)*(DP$7&gt;0)</f>
        <v>0</v>
      </c>
      <c r="DQ16" s="87">
        <f ca="1">TIC!DQ49*IF($G38=1,DQ$9,1)*(DQ$7&gt;0)</f>
        <v>0</v>
      </c>
      <c r="DR16" s="87">
        <f ca="1">TIC!DR49*IF($G38=1,DR$9,1)*(DR$7&gt;0)</f>
        <v>0</v>
      </c>
      <c r="DS16" s="87">
        <f ca="1">TIC!DS49*IF($G38=1,DS$9,1)*(DS$7&gt;0)</f>
        <v>0</v>
      </c>
      <c r="DT16" s="87">
        <f ca="1">TIC!DT49*IF($G38=1,DT$9,1)*(DT$7&gt;0)</f>
        <v>0</v>
      </c>
      <c r="DU16" s="87">
        <f ca="1">TIC!DU49*IF($G38=1,DU$9,1)*(DU$7&gt;0)</f>
        <v>0</v>
      </c>
      <c r="DV16" s="87">
        <f ca="1">TIC!DV49*IF($G38=1,DV$9,1)*(DV$7&gt;0)</f>
        <v>0</v>
      </c>
      <c r="DW16" s="87">
        <f ca="1">TIC!DW49*IF($G38=1,DW$9,1)*(DW$7&gt;0)</f>
        <v>0</v>
      </c>
      <c r="DX16" s="87">
        <f ca="1">TIC!DX49*IF($G38=1,DX$9,1)*(DX$7&gt;0)</f>
        <v>0</v>
      </c>
      <c r="DY16" s="87">
        <f ca="1">TIC!DY49*IF($G38=1,DY$9,1)*(DY$7&gt;0)</f>
        <v>0</v>
      </c>
      <c r="DZ16" s="87">
        <f ca="1">TIC!DZ49*IF($G38=1,DZ$9,1)*(DZ$7&gt;0)</f>
        <v>0</v>
      </c>
      <c r="EA16" s="87">
        <f ca="1">TIC!EA49*IF($G38=1,EA$9,1)*(EA$7&gt;0)</f>
        <v>0</v>
      </c>
      <c r="EB16" s="87">
        <f ca="1">TIC!EB49*IF($G38=1,EB$9,1)*(EB$7&gt;0)</f>
        <v>0</v>
      </c>
      <c r="EC16" s="87">
        <f ca="1">TIC!EC49*IF($G38=1,EC$9,1)*(EC$7&gt;0)</f>
        <v>0</v>
      </c>
      <c r="ED16" s="87">
        <f ca="1">TIC!ED49*IF($G38=1,ED$9,1)*(ED$7&gt;0)</f>
        <v>0</v>
      </c>
      <c r="EE16" s="87">
        <f ca="1">TIC!EE49*IF($G38=1,EE$9,1)*(EE$7&gt;0)</f>
        <v>0</v>
      </c>
      <c r="EF16" s="87">
        <f ca="1">TIC!EF49*IF($G38=1,EF$9,1)*(EF$7&gt;0)</f>
        <v>0</v>
      </c>
      <c r="EG16" s="87">
        <f ca="1">TIC!EG49*IF($G38=1,EG$9,1)*(EG$7&gt;0)</f>
        <v>0</v>
      </c>
      <c r="EH16" s="87">
        <f ca="1">TIC!EH49*IF($G38=1,EH$9,1)*(EH$7&gt;0)</f>
        <v>0</v>
      </c>
      <c r="EI16" s="87">
        <f ca="1">TIC!EI49*IF($G38=1,EI$9,1)*(EI$7&gt;0)</f>
        <v>0</v>
      </c>
      <c r="EJ16" s="87">
        <f ca="1">TIC!EJ49*IF($G38=1,EJ$9,1)*(EJ$7&gt;0)</f>
        <v>0</v>
      </c>
      <c r="EK16" s="87">
        <f ca="1">TIC!EK49*IF($G38=1,EK$9,1)*(EK$7&gt;0)</f>
        <v>0</v>
      </c>
      <c r="EL16" s="87">
        <f ca="1">TIC!EL49*IF($G38=1,EL$9,1)*(EL$7&gt;0)</f>
        <v>0</v>
      </c>
      <c r="EM16" s="87">
        <f ca="1">TIC!EM49*IF($G38=1,EM$9,1)*(EM$7&gt;0)</f>
        <v>0</v>
      </c>
      <c r="EN16" s="87">
        <f ca="1">TIC!EN49*IF($G38=1,EN$9,1)*(EN$7&gt;0)</f>
        <v>0</v>
      </c>
      <c r="EO16" s="87">
        <f ca="1">TIC!EO49*IF($G38=1,EO$9,1)*(EO$7&gt;0)</f>
        <v>0</v>
      </c>
      <c r="EP16" s="87">
        <f ca="1">TIC!EP49*IF($G38=1,EP$9,1)*(EP$7&gt;0)</f>
        <v>0</v>
      </c>
      <c r="EQ16" s="125"/>
      <c r="ER16" s="125"/>
      <c r="ES16" s="125"/>
      <c r="ET16" s="125"/>
      <c r="EU16" s="125"/>
      <c r="EV16" s="125"/>
      <c r="EW16" s="125"/>
      <c r="EX16" s="125"/>
    </row>
    <row r="17" spans="1:154" ht="13.5" customHeight="1">
      <c r="A17" s="44">
        <v>0</v>
      </c>
      <c r="B17" s="15" t="s">
        <v>522</v>
      </c>
      <c r="C17" s="434">
        <f>Assum!F341</f>
        <v>1500</v>
      </c>
      <c r="D17" s="21" t="s">
        <v>97</v>
      </c>
      <c r="E17" s="10">
        <f t="shared" ref="E17:E26" ca="1" si="49">SUM(G17:EP17)</f>
        <v>34685.500655005555</v>
      </c>
      <c r="F17" s="10"/>
      <c r="G17" s="12"/>
      <c r="H17" s="87">
        <f t="shared" ref="H17:AM17" ca="1" si="50">$C17*H$7/12*$E$14*IF($G39=1,H$10,1)</f>
        <v>0</v>
      </c>
      <c r="I17" s="87">
        <f t="shared" ca="1" si="50"/>
        <v>0</v>
      </c>
      <c r="J17" s="87">
        <f t="shared" ca="1" si="50"/>
        <v>0</v>
      </c>
      <c r="K17" s="87">
        <f t="shared" ca="1" si="50"/>
        <v>0</v>
      </c>
      <c r="L17" s="87">
        <f t="shared" ca="1" si="50"/>
        <v>0</v>
      </c>
      <c r="M17" s="87">
        <f t="shared" ca="1" si="50"/>
        <v>0</v>
      </c>
      <c r="N17" s="87">
        <f t="shared" ca="1" si="50"/>
        <v>0</v>
      </c>
      <c r="O17" s="87">
        <f t="shared" ca="1" si="50"/>
        <v>0</v>
      </c>
      <c r="P17" s="87">
        <f t="shared" ca="1" si="50"/>
        <v>0</v>
      </c>
      <c r="Q17" s="87">
        <f t="shared" ca="1" si="50"/>
        <v>0</v>
      </c>
      <c r="R17" s="87">
        <f t="shared" ca="1" si="50"/>
        <v>375</v>
      </c>
      <c r="S17" s="87">
        <f t="shared" ca="1" si="50"/>
        <v>375</v>
      </c>
      <c r="T17" s="87">
        <f t="shared" ca="1" si="50"/>
        <v>375</v>
      </c>
      <c r="U17" s="87">
        <f t="shared" ca="1" si="50"/>
        <v>375</v>
      </c>
      <c r="V17" s="87">
        <f t="shared" ca="1" si="50"/>
        <v>380.62499999999994</v>
      </c>
      <c r="W17" s="87">
        <f t="shared" ca="1" si="50"/>
        <v>380.62499999999994</v>
      </c>
      <c r="X17" s="87">
        <f t="shared" ca="1" si="50"/>
        <v>380.62499999999994</v>
      </c>
      <c r="Y17" s="87">
        <f t="shared" ca="1" si="50"/>
        <v>380.62499999999994</v>
      </c>
      <c r="Z17" s="87">
        <f t="shared" ca="1" si="50"/>
        <v>386.33437499999991</v>
      </c>
      <c r="AA17" s="87">
        <f t="shared" ca="1" si="50"/>
        <v>386.33437499999991</v>
      </c>
      <c r="AB17" s="87">
        <f t="shared" ca="1" si="50"/>
        <v>386.33437499999991</v>
      </c>
      <c r="AC17" s="87">
        <f t="shared" ca="1" si="50"/>
        <v>386.33437499999991</v>
      </c>
      <c r="AD17" s="87">
        <f t="shared" ca="1" si="50"/>
        <v>392.12939062499987</v>
      </c>
      <c r="AE17" s="87">
        <f t="shared" ca="1" si="50"/>
        <v>392.12939062499987</v>
      </c>
      <c r="AF17" s="87">
        <f t="shared" ca="1" si="50"/>
        <v>392.12939062499987</v>
      </c>
      <c r="AG17" s="87">
        <f t="shared" ca="1" si="50"/>
        <v>392.12939062499987</v>
      </c>
      <c r="AH17" s="87">
        <f t="shared" ca="1" si="50"/>
        <v>398.01133148437481</v>
      </c>
      <c r="AI17" s="87">
        <f t="shared" ca="1" si="50"/>
        <v>398.01133148437481</v>
      </c>
      <c r="AJ17" s="87">
        <f t="shared" ca="1" si="50"/>
        <v>398.01133148437481</v>
      </c>
      <c r="AK17" s="87">
        <f t="shared" ca="1" si="50"/>
        <v>398.01133148437481</v>
      </c>
      <c r="AL17" s="87">
        <f t="shared" ca="1" si="50"/>
        <v>403.98150145664033</v>
      </c>
      <c r="AM17" s="87">
        <f t="shared" ca="1" si="50"/>
        <v>403.98150145664033</v>
      </c>
      <c r="AN17" s="87">
        <f t="shared" ref="AN17:BS17" ca="1" si="51">$C17*AN$7/12*$E$14*IF($G39=1,AN$10,1)</f>
        <v>403.98150145664033</v>
      </c>
      <c r="AO17" s="87">
        <f t="shared" ca="1" si="51"/>
        <v>403.98150145664033</v>
      </c>
      <c r="AP17" s="87">
        <f t="shared" ca="1" si="51"/>
        <v>410.04122397848988</v>
      </c>
      <c r="AQ17" s="87">
        <f t="shared" ca="1" si="51"/>
        <v>410.04122397848988</v>
      </c>
      <c r="AR17" s="87">
        <f t="shared" ca="1" si="51"/>
        <v>410.04122397848988</v>
      </c>
      <c r="AS17" s="87">
        <f t="shared" ca="1" si="51"/>
        <v>410.04122397848988</v>
      </c>
      <c r="AT17" s="87">
        <f t="shared" ca="1" si="51"/>
        <v>416.19184233816719</v>
      </c>
      <c r="AU17" s="87">
        <f t="shared" ca="1" si="51"/>
        <v>416.19184233816719</v>
      </c>
      <c r="AV17" s="87">
        <f t="shared" ca="1" si="51"/>
        <v>416.19184233816719</v>
      </c>
      <c r="AW17" s="87">
        <f t="shared" ca="1" si="51"/>
        <v>416.19184233816719</v>
      </c>
      <c r="AX17" s="87">
        <f t="shared" ca="1" si="51"/>
        <v>422.43471997323962</v>
      </c>
      <c r="AY17" s="87">
        <f t="shared" ca="1" si="51"/>
        <v>422.43471997323962</v>
      </c>
      <c r="AZ17" s="87">
        <f t="shared" ca="1" si="51"/>
        <v>422.43471997323962</v>
      </c>
      <c r="BA17" s="87">
        <f t="shared" ca="1" si="51"/>
        <v>422.43471997323962</v>
      </c>
      <c r="BB17" s="87">
        <f t="shared" ca="1" si="51"/>
        <v>428.77124077283815</v>
      </c>
      <c r="BC17" s="87">
        <f t="shared" ca="1" si="51"/>
        <v>428.77124077283815</v>
      </c>
      <c r="BD17" s="87">
        <f t="shared" ca="1" si="51"/>
        <v>428.77124077283815</v>
      </c>
      <c r="BE17" s="87">
        <f t="shared" ca="1" si="51"/>
        <v>428.77124077283815</v>
      </c>
      <c r="BF17" s="87">
        <f t="shared" ca="1" si="51"/>
        <v>435.20280938443068</v>
      </c>
      <c r="BG17" s="87">
        <f t="shared" ca="1" si="51"/>
        <v>435.20280938443068</v>
      </c>
      <c r="BH17" s="87">
        <f t="shared" ca="1" si="51"/>
        <v>435.20280938443068</v>
      </c>
      <c r="BI17" s="87">
        <f t="shared" ca="1" si="51"/>
        <v>435.20280938443068</v>
      </c>
      <c r="BJ17" s="87">
        <f t="shared" ca="1" si="51"/>
        <v>441.73085152519712</v>
      </c>
      <c r="BK17" s="87">
        <f t="shared" ca="1" si="51"/>
        <v>441.73085152519712</v>
      </c>
      <c r="BL17" s="87">
        <f t="shared" ca="1" si="51"/>
        <v>441.73085152519712</v>
      </c>
      <c r="BM17" s="87">
        <f t="shared" ca="1" si="51"/>
        <v>441.73085152519712</v>
      </c>
      <c r="BN17" s="87">
        <f t="shared" ca="1" si="51"/>
        <v>448.35681429807505</v>
      </c>
      <c r="BO17" s="87">
        <f t="shared" ca="1" si="51"/>
        <v>448.35681429807505</v>
      </c>
      <c r="BP17" s="87">
        <f t="shared" ca="1" si="51"/>
        <v>448.35681429807505</v>
      </c>
      <c r="BQ17" s="87">
        <f t="shared" ca="1" si="51"/>
        <v>448.35681429807505</v>
      </c>
      <c r="BR17" s="87">
        <f t="shared" ca="1" si="51"/>
        <v>455.08216651254617</v>
      </c>
      <c r="BS17" s="87">
        <f t="shared" ca="1" si="51"/>
        <v>455.08216651254617</v>
      </c>
      <c r="BT17" s="87">
        <f t="shared" ref="BT17:CY17" ca="1" si="52">$C17*BT$7/12*$E$14*IF($G39=1,BT$10,1)</f>
        <v>455.08216651254617</v>
      </c>
      <c r="BU17" s="87">
        <f t="shared" ca="1" si="52"/>
        <v>455.08216651254617</v>
      </c>
      <c r="BV17" s="87">
        <f t="shared" ca="1" si="52"/>
        <v>461.90839901023429</v>
      </c>
      <c r="BW17" s="87">
        <f t="shared" ca="1" si="52"/>
        <v>461.90839901023429</v>
      </c>
      <c r="BX17" s="87">
        <f t="shared" ca="1" si="52"/>
        <v>461.90839901023429</v>
      </c>
      <c r="BY17" s="87">
        <f t="shared" ca="1" si="52"/>
        <v>461.90839901023429</v>
      </c>
      <c r="BZ17" s="87">
        <f t="shared" ca="1" si="52"/>
        <v>468.83702499538776</v>
      </c>
      <c r="CA17" s="87">
        <f t="shared" ca="1" si="52"/>
        <v>468.83702499538776</v>
      </c>
      <c r="CB17" s="87">
        <f t="shared" ca="1" si="52"/>
        <v>468.83702499538776</v>
      </c>
      <c r="CC17" s="87">
        <f t="shared" ca="1" si="52"/>
        <v>468.83702499538776</v>
      </c>
      <c r="CD17" s="87">
        <f t="shared" ca="1" si="52"/>
        <v>475.86958037031849</v>
      </c>
      <c r="CE17" s="87">
        <f t="shared" ca="1" si="52"/>
        <v>475.86958037031849</v>
      </c>
      <c r="CF17" s="87">
        <f t="shared" ca="1" si="52"/>
        <v>475.86958037031849</v>
      </c>
      <c r="CG17" s="87">
        <f t="shared" ca="1" si="52"/>
        <v>475.86958037031849</v>
      </c>
      <c r="CH17" s="87">
        <f t="shared" ca="1" si="52"/>
        <v>483.0076240758732</v>
      </c>
      <c r="CI17" s="87">
        <f t="shared" ca="1" si="52"/>
        <v>483.0076240758732</v>
      </c>
      <c r="CJ17" s="87">
        <f t="shared" ca="1" si="52"/>
        <v>483.0076240758732</v>
      </c>
      <c r="CK17" s="87">
        <f t="shared" ca="1" si="52"/>
        <v>483.0076240758732</v>
      </c>
      <c r="CL17" s="87">
        <f t="shared" ca="1" si="52"/>
        <v>490.25273843701126</v>
      </c>
      <c r="CM17" s="87">
        <f t="shared" ca="1" si="52"/>
        <v>490.25273843701126</v>
      </c>
      <c r="CN17" s="87">
        <f t="shared" ca="1" si="52"/>
        <v>490.25273843701126</v>
      </c>
      <c r="CO17" s="87">
        <f t="shared" ca="1" si="52"/>
        <v>490.25273843701126</v>
      </c>
      <c r="CP17" s="87">
        <f t="shared" ca="1" si="52"/>
        <v>497.60652951356639</v>
      </c>
      <c r="CQ17" s="87">
        <f t="shared" ca="1" si="52"/>
        <v>497.60652951356639</v>
      </c>
      <c r="CR17" s="87">
        <f t="shared" ca="1" si="52"/>
        <v>497.60652951356639</v>
      </c>
      <c r="CS17" s="87">
        <f t="shared" ca="1" si="52"/>
        <v>497.60652951356639</v>
      </c>
      <c r="CT17" s="87">
        <f t="shared" ca="1" si="52"/>
        <v>0</v>
      </c>
      <c r="CU17" s="87">
        <f t="shared" ca="1" si="52"/>
        <v>0</v>
      </c>
      <c r="CV17" s="87">
        <f t="shared" ca="1" si="52"/>
        <v>0</v>
      </c>
      <c r="CW17" s="87">
        <f t="shared" ca="1" si="52"/>
        <v>0</v>
      </c>
      <c r="CX17" s="87">
        <f t="shared" ca="1" si="52"/>
        <v>0</v>
      </c>
      <c r="CY17" s="87">
        <f t="shared" ca="1" si="52"/>
        <v>0</v>
      </c>
      <c r="CZ17" s="87">
        <f t="shared" ref="CZ17:EE17" ca="1" si="53">$C17*CZ$7/12*$E$14*IF($G39=1,CZ$10,1)</f>
        <v>0</v>
      </c>
      <c r="DA17" s="87">
        <f t="shared" ca="1" si="53"/>
        <v>0</v>
      </c>
      <c r="DB17" s="87">
        <f t="shared" ca="1" si="53"/>
        <v>0</v>
      </c>
      <c r="DC17" s="87">
        <f t="shared" ca="1" si="53"/>
        <v>0</v>
      </c>
      <c r="DD17" s="87">
        <f t="shared" ca="1" si="53"/>
        <v>0</v>
      </c>
      <c r="DE17" s="87">
        <f t="shared" ca="1" si="53"/>
        <v>0</v>
      </c>
      <c r="DF17" s="87">
        <f t="shared" ca="1" si="53"/>
        <v>0</v>
      </c>
      <c r="DG17" s="87">
        <f t="shared" ca="1" si="53"/>
        <v>0</v>
      </c>
      <c r="DH17" s="87">
        <f t="shared" ca="1" si="53"/>
        <v>0</v>
      </c>
      <c r="DI17" s="87">
        <f t="shared" ca="1" si="53"/>
        <v>0</v>
      </c>
      <c r="DJ17" s="87">
        <f t="shared" ca="1" si="53"/>
        <v>0</v>
      </c>
      <c r="DK17" s="87">
        <f t="shared" ca="1" si="53"/>
        <v>0</v>
      </c>
      <c r="DL17" s="87">
        <f t="shared" ca="1" si="53"/>
        <v>0</v>
      </c>
      <c r="DM17" s="87">
        <f t="shared" ca="1" si="53"/>
        <v>0</v>
      </c>
      <c r="DN17" s="87">
        <f t="shared" ca="1" si="53"/>
        <v>0</v>
      </c>
      <c r="DO17" s="87">
        <f t="shared" ca="1" si="53"/>
        <v>0</v>
      </c>
      <c r="DP17" s="87">
        <f t="shared" ca="1" si="53"/>
        <v>0</v>
      </c>
      <c r="DQ17" s="87">
        <f t="shared" ca="1" si="53"/>
        <v>0</v>
      </c>
      <c r="DR17" s="87">
        <f t="shared" ca="1" si="53"/>
        <v>0</v>
      </c>
      <c r="DS17" s="87">
        <f t="shared" ca="1" si="53"/>
        <v>0</v>
      </c>
      <c r="DT17" s="87">
        <f t="shared" ca="1" si="53"/>
        <v>0</v>
      </c>
      <c r="DU17" s="87">
        <f t="shared" ca="1" si="53"/>
        <v>0</v>
      </c>
      <c r="DV17" s="87">
        <f t="shared" ca="1" si="53"/>
        <v>0</v>
      </c>
      <c r="DW17" s="87">
        <f t="shared" ca="1" si="53"/>
        <v>0</v>
      </c>
      <c r="DX17" s="87">
        <f t="shared" ca="1" si="53"/>
        <v>0</v>
      </c>
      <c r="DY17" s="87">
        <f t="shared" ca="1" si="53"/>
        <v>0</v>
      </c>
      <c r="DZ17" s="87">
        <f t="shared" ca="1" si="53"/>
        <v>0</v>
      </c>
      <c r="EA17" s="87">
        <f t="shared" ca="1" si="53"/>
        <v>0</v>
      </c>
      <c r="EB17" s="87">
        <f t="shared" ca="1" si="53"/>
        <v>0</v>
      </c>
      <c r="EC17" s="87">
        <f t="shared" ca="1" si="53"/>
        <v>0</v>
      </c>
      <c r="ED17" s="87">
        <f t="shared" ca="1" si="53"/>
        <v>0</v>
      </c>
      <c r="EE17" s="87">
        <f t="shared" ca="1" si="53"/>
        <v>0</v>
      </c>
      <c r="EF17" s="87">
        <f t="shared" ref="EF17:EP17" ca="1" si="54">$C17*EF$7/12*$E$14*IF($G39=1,EF$10,1)</f>
        <v>0</v>
      </c>
      <c r="EG17" s="87">
        <f t="shared" ca="1" si="54"/>
        <v>0</v>
      </c>
      <c r="EH17" s="87">
        <f t="shared" ca="1" si="54"/>
        <v>0</v>
      </c>
      <c r="EI17" s="87">
        <f t="shared" ca="1" si="54"/>
        <v>0</v>
      </c>
      <c r="EJ17" s="87">
        <f t="shared" ca="1" si="54"/>
        <v>0</v>
      </c>
      <c r="EK17" s="87">
        <f t="shared" ca="1" si="54"/>
        <v>0</v>
      </c>
      <c r="EL17" s="87">
        <f t="shared" ca="1" si="54"/>
        <v>0</v>
      </c>
      <c r="EM17" s="87">
        <f t="shared" ca="1" si="54"/>
        <v>0</v>
      </c>
      <c r="EN17" s="87">
        <f t="shared" ca="1" si="54"/>
        <v>0</v>
      </c>
      <c r="EO17" s="87">
        <f t="shared" ca="1" si="54"/>
        <v>0</v>
      </c>
      <c r="EP17" s="87">
        <f t="shared" ca="1" si="54"/>
        <v>0</v>
      </c>
      <c r="EQ17" s="125"/>
      <c r="ER17" s="125"/>
      <c r="ES17" s="125"/>
      <c r="ET17" s="125"/>
      <c r="EU17" s="125"/>
      <c r="EV17" s="125"/>
      <c r="EW17" s="125"/>
      <c r="EX17" s="125"/>
    </row>
    <row r="18" spans="1:154" ht="14.1" customHeight="1">
      <c r="A18" s="44">
        <v>1</v>
      </c>
      <c r="B18" s="15" t="s">
        <v>655</v>
      </c>
      <c r="C18" s="434">
        <f>Assum!F342</f>
        <v>650</v>
      </c>
      <c r="D18" s="21" t="s">
        <v>97</v>
      </c>
      <c r="E18" s="10">
        <f t="shared" ca="1" si="49"/>
        <v>13000</v>
      </c>
      <c r="F18" s="10"/>
      <c r="G18" s="12"/>
      <c r="H18" s="87">
        <f t="shared" ref="H18:AM18" ca="1" si="55">$C18*H$7/12*$E$14*IF($G40=1,H$9,1)</f>
        <v>0</v>
      </c>
      <c r="I18" s="87">
        <f t="shared" ca="1" si="55"/>
        <v>0</v>
      </c>
      <c r="J18" s="87">
        <f t="shared" ca="1" si="55"/>
        <v>0</v>
      </c>
      <c r="K18" s="87">
        <f t="shared" ca="1" si="55"/>
        <v>0</v>
      </c>
      <c r="L18" s="87">
        <f t="shared" ca="1" si="55"/>
        <v>0</v>
      </c>
      <c r="M18" s="87">
        <f t="shared" ca="1" si="55"/>
        <v>0</v>
      </c>
      <c r="N18" s="87">
        <f t="shared" ca="1" si="55"/>
        <v>0</v>
      </c>
      <c r="O18" s="87">
        <f t="shared" ca="1" si="55"/>
        <v>0</v>
      </c>
      <c r="P18" s="87">
        <f t="shared" ca="1" si="55"/>
        <v>0</v>
      </c>
      <c r="Q18" s="87">
        <f t="shared" ca="1" si="55"/>
        <v>0</v>
      </c>
      <c r="R18" s="87">
        <f t="shared" ca="1" si="55"/>
        <v>162.5</v>
      </c>
      <c r="S18" s="87">
        <f t="shared" ca="1" si="55"/>
        <v>162.5</v>
      </c>
      <c r="T18" s="87">
        <f t="shared" ca="1" si="55"/>
        <v>162.5</v>
      </c>
      <c r="U18" s="87">
        <f t="shared" ca="1" si="55"/>
        <v>162.5</v>
      </c>
      <c r="V18" s="87">
        <f t="shared" ca="1" si="55"/>
        <v>162.5</v>
      </c>
      <c r="W18" s="87">
        <f t="shared" ca="1" si="55"/>
        <v>162.5</v>
      </c>
      <c r="X18" s="87">
        <f t="shared" ca="1" si="55"/>
        <v>162.5</v>
      </c>
      <c r="Y18" s="87">
        <f t="shared" ca="1" si="55"/>
        <v>162.5</v>
      </c>
      <c r="Z18" s="87">
        <f t="shared" ca="1" si="55"/>
        <v>162.5</v>
      </c>
      <c r="AA18" s="87">
        <f t="shared" ca="1" si="55"/>
        <v>162.5</v>
      </c>
      <c r="AB18" s="87">
        <f t="shared" ca="1" si="55"/>
        <v>162.5</v>
      </c>
      <c r="AC18" s="87">
        <f t="shared" ca="1" si="55"/>
        <v>162.5</v>
      </c>
      <c r="AD18" s="87">
        <f t="shared" ca="1" si="55"/>
        <v>162.5</v>
      </c>
      <c r="AE18" s="87">
        <f t="shared" ca="1" si="55"/>
        <v>162.5</v>
      </c>
      <c r="AF18" s="87">
        <f t="shared" ca="1" si="55"/>
        <v>162.5</v>
      </c>
      <c r="AG18" s="87">
        <f t="shared" ca="1" si="55"/>
        <v>162.5</v>
      </c>
      <c r="AH18" s="87">
        <f t="shared" ca="1" si="55"/>
        <v>162.5</v>
      </c>
      <c r="AI18" s="87">
        <f t="shared" ca="1" si="55"/>
        <v>162.5</v>
      </c>
      <c r="AJ18" s="87">
        <f t="shared" ca="1" si="55"/>
        <v>162.5</v>
      </c>
      <c r="AK18" s="87">
        <f t="shared" ca="1" si="55"/>
        <v>162.5</v>
      </c>
      <c r="AL18" s="87">
        <f t="shared" ca="1" si="55"/>
        <v>162.5</v>
      </c>
      <c r="AM18" s="87">
        <f t="shared" ca="1" si="55"/>
        <v>162.5</v>
      </c>
      <c r="AN18" s="87">
        <f t="shared" ref="AN18:BS18" ca="1" si="56">$C18*AN$7/12*$E$14*IF($G40=1,AN$9,1)</f>
        <v>162.5</v>
      </c>
      <c r="AO18" s="87">
        <f t="shared" ca="1" si="56"/>
        <v>162.5</v>
      </c>
      <c r="AP18" s="87">
        <f t="shared" ca="1" si="56"/>
        <v>162.5</v>
      </c>
      <c r="AQ18" s="87">
        <f t="shared" ca="1" si="56"/>
        <v>162.5</v>
      </c>
      <c r="AR18" s="87">
        <f t="shared" ca="1" si="56"/>
        <v>162.5</v>
      </c>
      <c r="AS18" s="87">
        <f t="shared" ca="1" si="56"/>
        <v>162.5</v>
      </c>
      <c r="AT18" s="87">
        <f t="shared" ca="1" si="56"/>
        <v>162.5</v>
      </c>
      <c r="AU18" s="87">
        <f t="shared" ca="1" si="56"/>
        <v>162.5</v>
      </c>
      <c r="AV18" s="87">
        <f t="shared" ca="1" si="56"/>
        <v>162.5</v>
      </c>
      <c r="AW18" s="87">
        <f t="shared" ca="1" si="56"/>
        <v>162.5</v>
      </c>
      <c r="AX18" s="87">
        <f t="shared" ca="1" si="56"/>
        <v>162.5</v>
      </c>
      <c r="AY18" s="87">
        <f t="shared" ca="1" si="56"/>
        <v>162.5</v>
      </c>
      <c r="AZ18" s="87">
        <f t="shared" ca="1" si="56"/>
        <v>162.5</v>
      </c>
      <c r="BA18" s="87">
        <f t="shared" ca="1" si="56"/>
        <v>162.5</v>
      </c>
      <c r="BB18" s="87">
        <f t="shared" ca="1" si="56"/>
        <v>162.5</v>
      </c>
      <c r="BC18" s="87">
        <f t="shared" ca="1" si="56"/>
        <v>162.5</v>
      </c>
      <c r="BD18" s="87">
        <f t="shared" ca="1" si="56"/>
        <v>162.5</v>
      </c>
      <c r="BE18" s="87">
        <f t="shared" ca="1" si="56"/>
        <v>162.5</v>
      </c>
      <c r="BF18" s="87">
        <f t="shared" ca="1" si="56"/>
        <v>162.5</v>
      </c>
      <c r="BG18" s="87">
        <f t="shared" ca="1" si="56"/>
        <v>162.5</v>
      </c>
      <c r="BH18" s="87">
        <f t="shared" ca="1" si="56"/>
        <v>162.5</v>
      </c>
      <c r="BI18" s="87">
        <f t="shared" ca="1" si="56"/>
        <v>162.5</v>
      </c>
      <c r="BJ18" s="87">
        <f t="shared" ca="1" si="56"/>
        <v>162.5</v>
      </c>
      <c r="BK18" s="87">
        <f t="shared" ca="1" si="56"/>
        <v>162.5</v>
      </c>
      <c r="BL18" s="87">
        <f t="shared" ca="1" si="56"/>
        <v>162.5</v>
      </c>
      <c r="BM18" s="87">
        <f t="shared" ca="1" si="56"/>
        <v>162.5</v>
      </c>
      <c r="BN18" s="87">
        <f t="shared" ca="1" si="56"/>
        <v>162.5</v>
      </c>
      <c r="BO18" s="87">
        <f t="shared" ca="1" si="56"/>
        <v>162.5</v>
      </c>
      <c r="BP18" s="87">
        <f t="shared" ca="1" si="56"/>
        <v>162.5</v>
      </c>
      <c r="BQ18" s="87">
        <f t="shared" ca="1" si="56"/>
        <v>162.5</v>
      </c>
      <c r="BR18" s="87">
        <f t="shared" ca="1" si="56"/>
        <v>162.5</v>
      </c>
      <c r="BS18" s="87">
        <f t="shared" ca="1" si="56"/>
        <v>162.5</v>
      </c>
      <c r="BT18" s="87">
        <f t="shared" ref="BT18:CY18" ca="1" si="57">$C18*BT$7/12*$E$14*IF($G40=1,BT$9,1)</f>
        <v>162.5</v>
      </c>
      <c r="BU18" s="87">
        <f t="shared" ca="1" si="57"/>
        <v>162.5</v>
      </c>
      <c r="BV18" s="87">
        <f t="shared" ca="1" si="57"/>
        <v>162.5</v>
      </c>
      <c r="BW18" s="87">
        <f t="shared" ca="1" si="57"/>
        <v>162.5</v>
      </c>
      <c r="BX18" s="87">
        <f t="shared" ca="1" si="57"/>
        <v>162.5</v>
      </c>
      <c r="BY18" s="87">
        <f t="shared" ca="1" si="57"/>
        <v>162.5</v>
      </c>
      <c r="BZ18" s="87">
        <f t="shared" ca="1" si="57"/>
        <v>162.5</v>
      </c>
      <c r="CA18" s="87">
        <f t="shared" ca="1" si="57"/>
        <v>162.5</v>
      </c>
      <c r="CB18" s="87">
        <f t="shared" ca="1" si="57"/>
        <v>162.5</v>
      </c>
      <c r="CC18" s="87">
        <f t="shared" ca="1" si="57"/>
        <v>162.5</v>
      </c>
      <c r="CD18" s="87">
        <f t="shared" ca="1" si="57"/>
        <v>162.5</v>
      </c>
      <c r="CE18" s="87">
        <f t="shared" ca="1" si="57"/>
        <v>162.5</v>
      </c>
      <c r="CF18" s="87">
        <f t="shared" ca="1" si="57"/>
        <v>162.5</v>
      </c>
      <c r="CG18" s="87">
        <f t="shared" ca="1" si="57"/>
        <v>162.5</v>
      </c>
      <c r="CH18" s="87">
        <f t="shared" ca="1" si="57"/>
        <v>162.5</v>
      </c>
      <c r="CI18" s="87">
        <f t="shared" ca="1" si="57"/>
        <v>162.5</v>
      </c>
      <c r="CJ18" s="87">
        <f t="shared" ca="1" si="57"/>
        <v>162.5</v>
      </c>
      <c r="CK18" s="87">
        <f t="shared" ca="1" si="57"/>
        <v>162.5</v>
      </c>
      <c r="CL18" s="87">
        <f t="shared" ca="1" si="57"/>
        <v>162.5</v>
      </c>
      <c r="CM18" s="87">
        <f t="shared" ca="1" si="57"/>
        <v>162.5</v>
      </c>
      <c r="CN18" s="87">
        <f t="shared" ca="1" si="57"/>
        <v>162.5</v>
      </c>
      <c r="CO18" s="87">
        <f t="shared" ca="1" si="57"/>
        <v>162.5</v>
      </c>
      <c r="CP18" s="87">
        <f t="shared" ca="1" si="57"/>
        <v>162.5</v>
      </c>
      <c r="CQ18" s="87">
        <f t="shared" ca="1" si="57"/>
        <v>162.5</v>
      </c>
      <c r="CR18" s="87">
        <f t="shared" ca="1" si="57"/>
        <v>162.5</v>
      </c>
      <c r="CS18" s="87">
        <f t="shared" ca="1" si="57"/>
        <v>162.5</v>
      </c>
      <c r="CT18" s="87">
        <f t="shared" ca="1" si="57"/>
        <v>0</v>
      </c>
      <c r="CU18" s="87">
        <f t="shared" ca="1" si="57"/>
        <v>0</v>
      </c>
      <c r="CV18" s="87">
        <f t="shared" ca="1" si="57"/>
        <v>0</v>
      </c>
      <c r="CW18" s="87">
        <f t="shared" ca="1" si="57"/>
        <v>0</v>
      </c>
      <c r="CX18" s="87">
        <f t="shared" ca="1" si="57"/>
        <v>0</v>
      </c>
      <c r="CY18" s="87">
        <f t="shared" ca="1" si="57"/>
        <v>0</v>
      </c>
      <c r="CZ18" s="87">
        <f t="shared" ref="CZ18:EE18" ca="1" si="58">$C18*CZ$7/12*$E$14*IF($G40=1,CZ$9,1)</f>
        <v>0</v>
      </c>
      <c r="DA18" s="87">
        <f t="shared" ca="1" si="58"/>
        <v>0</v>
      </c>
      <c r="DB18" s="87">
        <f t="shared" ca="1" si="58"/>
        <v>0</v>
      </c>
      <c r="DC18" s="87">
        <f t="shared" ca="1" si="58"/>
        <v>0</v>
      </c>
      <c r="DD18" s="87">
        <f t="shared" ca="1" si="58"/>
        <v>0</v>
      </c>
      <c r="DE18" s="87">
        <f t="shared" ca="1" si="58"/>
        <v>0</v>
      </c>
      <c r="DF18" s="87">
        <f t="shared" ca="1" si="58"/>
        <v>0</v>
      </c>
      <c r="DG18" s="87">
        <f t="shared" ca="1" si="58"/>
        <v>0</v>
      </c>
      <c r="DH18" s="87">
        <f t="shared" ca="1" si="58"/>
        <v>0</v>
      </c>
      <c r="DI18" s="87">
        <f t="shared" ca="1" si="58"/>
        <v>0</v>
      </c>
      <c r="DJ18" s="87">
        <f t="shared" ca="1" si="58"/>
        <v>0</v>
      </c>
      <c r="DK18" s="87">
        <f t="shared" ca="1" si="58"/>
        <v>0</v>
      </c>
      <c r="DL18" s="87">
        <f t="shared" ca="1" si="58"/>
        <v>0</v>
      </c>
      <c r="DM18" s="87">
        <f t="shared" ca="1" si="58"/>
        <v>0</v>
      </c>
      <c r="DN18" s="87">
        <f t="shared" ca="1" si="58"/>
        <v>0</v>
      </c>
      <c r="DO18" s="87">
        <f t="shared" ca="1" si="58"/>
        <v>0</v>
      </c>
      <c r="DP18" s="87">
        <f t="shared" ca="1" si="58"/>
        <v>0</v>
      </c>
      <c r="DQ18" s="87">
        <f t="shared" ca="1" si="58"/>
        <v>0</v>
      </c>
      <c r="DR18" s="87">
        <f t="shared" ca="1" si="58"/>
        <v>0</v>
      </c>
      <c r="DS18" s="87">
        <f t="shared" ca="1" si="58"/>
        <v>0</v>
      </c>
      <c r="DT18" s="87">
        <f t="shared" ca="1" si="58"/>
        <v>0</v>
      </c>
      <c r="DU18" s="87">
        <f t="shared" ca="1" si="58"/>
        <v>0</v>
      </c>
      <c r="DV18" s="87">
        <f t="shared" ca="1" si="58"/>
        <v>0</v>
      </c>
      <c r="DW18" s="87">
        <f t="shared" ca="1" si="58"/>
        <v>0</v>
      </c>
      <c r="DX18" s="87">
        <f t="shared" ca="1" si="58"/>
        <v>0</v>
      </c>
      <c r="DY18" s="87">
        <f t="shared" ca="1" si="58"/>
        <v>0</v>
      </c>
      <c r="DZ18" s="87">
        <f t="shared" ca="1" si="58"/>
        <v>0</v>
      </c>
      <c r="EA18" s="87">
        <f t="shared" ca="1" si="58"/>
        <v>0</v>
      </c>
      <c r="EB18" s="87">
        <f t="shared" ca="1" si="58"/>
        <v>0</v>
      </c>
      <c r="EC18" s="87">
        <f t="shared" ca="1" si="58"/>
        <v>0</v>
      </c>
      <c r="ED18" s="87">
        <f t="shared" ca="1" si="58"/>
        <v>0</v>
      </c>
      <c r="EE18" s="87">
        <f t="shared" ca="1" si="58"/>
        <v>0</v>
      </c>
      <c r="EF18" s="87">
        <f t="shared" ref="EF18:EP18" ca="1" si="59">$C18*EF$7/12*$E$14*IF($G40=1,EF$9,1)</f>
        <v>0</v>
      </c>
      <c r="EG18" s="87">
        <f t="shared" ca="1" si="59"/>
        <v>0</v>
      </c>
      <c r="EH18" s="87">
        <f t="shared" ca="1" si="59"/>
        <v>0</v>
      </c>
      <c r="EI18" s="87">
        <f t="shared" ca="1" si="59"/>
        <v>0</v>
      </c>
      <c r="EJ18" s="87">
        <f t="shared" ca="1" si="59"/>
        <v>0</v>
      </c>
      <c r="EK18" s="87">
        <f t="shared" ca="1" si="59"/>
        <v>0</v>
      </c>
      <c r="EL18" s="87">
        <f t="shared" ca="1" si="59"/>
        <v>0</v>
      </c>
      <c r="EM18" s="87">
        <f t="shared" ca="1" si="59"/>
        <v>0</v>
      </c>
      <c r="EN18" s="87">
        <f t="shared" ca="1" si="59"/>
        <v>0</v>
      </c>
      <c r="EO18" s="87">
        <f t="shared" ca="1" si="59"/>
        <v>0</v>
      </c>
      <c r="EP18" s="87">
        <f t="shared" ca="1" si="59"/>
        <v>0</v>
      </c>
      <c r="EQ18" s="125"/>
      <c r="ER18" s="125"/>
      <c r="ES18" s="125"/>
      <c r="ET18" s="125"/>
      <c r="EU18" s="125"/>
      <c r="EV18" s="125"/>
      <c r="EW18" s="125"/>
      <c r="EX18" s="125"/>
    </row>
    <row r="19" spans="1:154" s="43" customFormat="1" ht="14.1" customHeight="1">
      <c r="A19" s="44">
        <v>1</v>
      </c>
      <c r="B19" s="681" t="s">
        <v>1284</v>
      </c>
      <c r="C19" s="434"/>
      <c r="D19" s="21" t="s">
        <v>97</v>
      </c>
      <c r="E19" s="10">
        <f t="shared" ca="1" si="49"/>
        <v>2190</v>
      </c>
      <c r="F19" s="59"/>
      <c r="G19" s="54"/>
      <c r="H19" s="87">
        <f t="shared" ref="H19:AM19" ca="1" si="60">H54</f>
        <v>0</v>
      </c>
      <c r="I19" s="87">
        <f t="shared" ca="1" si="60"/>
        <v>0</v>
      </c>
      <c r="J19" s="87">
        <f t="shared" ca="1" si="60"/>
        <v>0</v>
      </c>
      <c r="K19" s="87">
        <f t="shared" ca="1" si="60"/>
        <v>0</v>
      </c>
      <c r="L19" s="87">
        <f t="shared" ca="1" si="60"/>
        <v>0</v>
      </c>
      <c r="M19" s="87">
        <f t="shared" ca="1" si="60"/>
        <v>0</v>
      </c>
      <c r="N19" s="87">
        <f t="shared" ca="1" si="60"/>
        <v>0</v>
      </c>
      <c r="O19" s="87">
        <f t="shared" ca="1" si="60"/>
        <v>0</v>
      </c>
      <c r="P19" s="87">
        <f t="shared" ca="1" si="60"/>
        <v>0</v>
      </c>
      <c r="Q19" s="87">
        <f t="shared" ca="1" si="60"/>
        <v>0</v>
      </c>
      <c r="R19" s="87">
        <f t="shared" ca="1" si="60"/>
        <v>37.5</v>
      </c>
      <c r="S19" s="87">
        <f t="shared" ca="1" si="60"/>
        <v>37.5</v>
      </c>
      <c r="T19" s="87">
        <f t="shared" ca="1" si="60"/>
        <v>37.5</v>
      </c>
      <c r="U19" s="87">
        <f t="shared" ca="1" si="60"/>
        <v>37.5</v>
      </c>
      <c r="V19" s="87">
        <f t="shared" ca="1" si="60"/>
        <v>37.5</v>
      </c>
      <c r="W19" s="87">
        <f t="shared" ca="1" si="60"/>
        <v>37.5</v>
      </c>
      <c r="X19" s="87">
        <f t="shared" ca="1" si="60"/>
        <v>37.5</v>
      </c>
      <c r="Y19" s="87">
        <f t="shared" ca="1" si="60"/>
        <v>37.5</v>
      </c>
      <c r="Z19" s="87">
        <f t="shared" ca="1" si="60"/>
        <v>37.5</v>
      </c>
      <c r="AA19" s="87">
        <f t="shared" ca="1" si="60"/>
        <v>37.5</v>
      </c>
      <c r="AB19" s="87">
        <f t="shared" ca="1" si="60"/>
        <v>37.5</v>
      </c>
      <c r="AC19" s="87">
        <f t="shared" ca="1" si="60"/>
        <v>37.5</v>
      </c>
      <c r="AD19" s="87">
        <f t="shared" ca="1" si="60"/>
        <v>30</v>
      </c>
      <c r="AE19" s="87">
        <f t="shared" ca="1" si="60"/>
        <v>30</v>
      </c>
      <c r="AF19" s="87">
        <f t="shared" ca="1" si="60"/>
        <v>30</v>
      </c>
      <c r="AG19" s="87">
        <f t="shared" ca="1" si="60"/>
        <v>30</v>
      </c>
      <c r="AH19" s="87">
        <f t="shared" ca="1" si="60"/>
        <v>30</v>
      </c>
      <c r="AI19" s="87">
        <f t="shared" ca="1" si="60"/>
        <v>30</v>
      </c>
      <c r="AJ19" s="87">
        <f t="shared" ca="1" si="60"/>
        <v>30</v>
      </c>
      <c r="AK19" s="87">
        <f t="shared" ca="1" si="60"/>
        <v>30</v>
      </c>
      <c r="AL19" s="87">
        <f t="shared" ca="1" si="60"/>
        <v>25</v>
      </c>
      <c r="AM19" s="87">
        <f t="shared" ca="1" si="60"/>
        <v>25</v>
      </c>
      <c r="AN19" s="87">
        <f t="shared" ref="AN19:BS19" ca="1" si="61">AN54</f>
        <v>25</v>
      </c>
      <c r="AO19" s="87">
        <f t="shared" ca="1" si="61"/>
        <v>25</v>
      </c>
      <c r="AP19" s="87">
        <f t="shared" ca="1" si="61"/>
        <v>25</v>
      </c>
      <c r="AQ19" s="87">
        <f t="shared" ca="1" si="61"/>
        <v>25</v>
      </c>
      <c r="AR19" s="87">
        <f t="shared" ca="1" si="61"/>
        <v>25</v>
      </c>
      <c r="AS19" s="87">
        <f t="shared" ca="1" si="61"/>
        <v>25</v>
      </c>
      <c r="AT19" s="87">
        <f t="shared" ca="1" si="61"/>
        <v>25</v>
      </c>
      <c r="AU19" s="87">
        <f t="shared" ca="1" si="61"/>
        <v>25</v>
      </c>
      <c r="AV19" s="87">
        <f t="shared" ca="1" si="61"/>
        <v>25</v>
      </c>
      <c r="AW19" s="87">
        <f t="shared" ca="1" si="61"/>
        <v>25</v>
      </c>
      <c r="AX19" s="87">
        <f t="shared" ca="1" si="61"/>
        <v>25</v>
      </c>
      <c r="AY19" s="87">
        <f t="shared" ca="1" si="61"/>
        <v>25</v>
      </c>
      <c r="AZ19" s="87">
        <f t="shared" ca="1" si="61"/>
        <v>25</v>
      </c>
      <c r="BA19" s="87">
        <f t="shared" ca="1" si="61"/>
        <v>25</v>
      </c>
      <c r="BB19" s="87">
        <f t="shared" ca="1" si="61"/>
        <v>25</v>
      </c>
      <c r="BC19" s="87">
        <f t="shared" ca="1" si="61"/>
        <v>25</v>
      </c>
      <c r="BD19" s="87">
        <f t="shared" ca="1" si="61"/>
        <v>25</v>
      </c>
      <c r="BE19" s="87">
        <f t="shared" ca="1" si="61"/>
        <v>25</v>
      </c>
      <c r="BF19" s="87">
        <f t="shared" ca="1" si="61"/>
        <v>25</v>
      </c>
      <c r="BG19" s="87">
        <f t="shared" ca="1" si="61"/>
        <v>25</v>
      </c>
      <c r="BH19" s="87">
        <f t="shared" ca="1" si="61"/>
        <v>25</v>
      </c>
      <c r="BI19" s="87">
        <f t="shared" ca="1" si="61"/>
        <v>25</v>
      </c>
      <c r="BJ19" s="87">
        <f t="shared" ca="1" si="61"/>
        <v>25</v>
      </c>
      <c r="BK19" s="87">
        <f t="shared" ca="1" si="61"/>
        <v>25</v>
      </c>
      <c r="BL19" s="87">
        <f t="shared" ca="1" si="61"/>
        <v>25</v>
      </c>
      <c r="BM19" s="87">
        <f t="shared" ca="1" si="61"/>
        <v>25</v>
      </c>
      <c r="BN19" s="87">
        <f t="shared" ca="1" si="61"/>
        <v>25</v>
      </c>
      <c r="BO19" s="87">
        <f t="shared" ca="1" si="61"/>
        <v>25</v>
      </c>
      <c r="BP19" s="87">
        <f t="shared" ca="1" si="61"/>
        <v>25</v>
      </c>
      <c r="BQ19" s="87">
        <f t="shared" ca="1" si="61"/>
        <v>25</v>
      </c>
      <c r="BR19" s="87">
        <f t="shared" ca="1" si="61"/>
        <v>25</v>
      </c>
      <c r="BS19" s="87">
        <f t="shared" ca="1" si="61"/>
        <v>25</v>
      </c>
      <c r="BT19" s="87">
        <f t="shared" ref="BT19:CY19" ca="1" si="62">BT54</f>
        <v>25</v>
      </c>
      <c r="BU19" s="87">
        <f t="shared" ca="1" si="62"/>
        <v>25</v>
      </c>
      <c r="BV19" s="87">
        <f t="shared" ca="1" si="62"/>
        <v>25</v>
      </c>
      <c r="BW19" s="87">
        <f t="shared" ca="1" si="62"/>
        <v>25</v>
      </c>
      <c r="BX19" s="87">
        <f t="shared" ca="1" si="62"/>
        <v>25</v>
      </c>
      <c r="BY19" s="87">
        <f t="shared" ca="1" si="62"/>
        <v>25</v>
      </c>
      <c r="BZ19" s="87">
        <f t="shared" ca="1" si="62"/>
        <v>25</v>
      </c>
      <c r="CA19" s="87">
        <f t="shared" ca="1" si="62"/>
        <v>25</v>
      </c>
      <c r="CB19" s="87">
        <f t="shared" ca="1" si="62"/>
        <v>25</v>
      </c>
      <c r="CC19" s="87">
        <f t="shared" ca="1" si="62"/>
        <v>25</v>
      </c>
      <c r="CD19" s="87">
        <f t="shared" ca="1" si="62"/>
        <v>25</v>
      </c>
      <c r="CE19" s="87">
        <f t="shared" ca="1" si="62"/>
        <v>25</v>
      </c>
      <c r="CF19" s="87">
        <f t="shared" ca="1" si="62"/>
        <v>25</v>
      </c>
      <c r="CG19" s="87">
        <f t="shared" ca="1" si="62"/>
        <v>25</v>
      </c>
      <c r="CH19" s="87">
        <f t="shared" ca="1" si="62"/>
        <v>25</v>
      </c>
      <c r="CI19" s="87">
        <f t="shared" ca="1" si="62"/>
        <v>25</v>
      </c>
      <c r="CJ19" s="87">
        <f t="shared" ca="1" si="62"/>
        <v>25</v>
      </c>
      <c r="CK19" s="87">
        <f t="shared" ca="1" si="62"/>
        <v>25</v>
      </c>
      <c r="CL19" s="87">
        <f t="shared" ca="1" si="62"/>
        <v>25</v>
      </c>
      <c r="CM19" s="87">
        <f t="shared" ca="1" si="62"/>
        <v>25</v>
      </c>
      <c r="CN19" s="87">
        <f t="shared" ca="1" si="62"/>
        <v>25</v>
      </c>
      <c r="CO19" s="87">
        <f t="shared" ca="1" si="62"/>
        <v>25</v>
      </c>
      <c r="CP19" s="87">
        <f t="shared" ca="1" si="62"/>
        <v>25</v>
      </c>
      <c r="CQ19" s="87">
        <f t="shared" ca="1" si="62"/>
        <v>25</v>
      </c>
      <c r="CR19" s="87">
        <f t="shared" ca="1" si="62"/>
        <v>25</v>
      </c>
      <c r="CS19" s="87">
        <f t="shared" ca="1" si="62"/>
        <v>25</v>
      </c>
      <c r="CT19" s="87">
        <f t="shared" ca="1" si="62"/>
        <v>0</v>
      </c>
      <c r="CU19" s="87">
        <f t="shared" ca="1" si="62"/>
        <v>0</v>
      </c>
      <c r="CV19" s="87">
        <f t="shared" ca="1" si="62"/>
        <v>0</v>
      </c>
      <c r="CW19" s="87">
        <f t="shared" ca="1" si="62"/>
        <v>0</v>
      </c>
      <c r="CX19" s="87">
        <f t="shared" ca="1" si="62"/>
        <v>0</v>
      </c>
      <c r="CY19" s="87">
        <f t="shared" ca="1" si="62"/>
        <v>0</v>
      </c>
      <c r="CZ19" s="87">
        <f t="shared" ref="CZ19:EE19" ca="1" si="63">CZ54</f>
        <v>0</v>
      </c>
      <c r="DA19" s="87">
        <f t="shared" ca="1" si="63"/>
        <v>0</v>
      </c>
      <c r="DB19" s="87">
        <f t="shared" ca="1" si="63"/>
        <v>0</v>
      </c>
      <c r="DC19" s="87">
        <f t="shared" ca="1" si="63"/>
        <v>0</v>
      </c>
      <c r="DD19" s="87">
        <f t="shared" ca="1" si="63"/>
        <v>0</v>
      </c>
      <c r="DE19" s="87">
        <f t="shared" ca="1" si="63"/>
        <v>0</v>
      </c>
      <c r="DF19" s="87">
        <f t="shared" ca="1" si="63"/>
        <v>0</v>
      </c>
      <c r="DG19" s="87">
        <f t="shared" ca="1" si="63"/>
        <v>0</v>
      </c>
      <c r="DH19" s="87">
        <f t="shared" ca="1" si="63"/>
        <v>0</v>
      </c>
      <c r="DI19" s="87">
        <f t="shared" ca="1" si="63"/>
        <v>0</v>
      </c>
      <c r="DJ19" s="87">
        <f t="shared" ca="1" si="63"/>
        <v>0</v>
      </c>
      <c r="DK19" s="87">
        <f t="shared" ca="1" si="63"/>
        <v>0</v>
      </c>
      <c r="DL19" s="87">
        <f t="shared" ca="1" si="63"/>
        <v>0</v>
      </c>
      <c r="DM19" s="87">
        <f t="shared" ca="1" si="63"/>
        <v>0</v>
      </c>
      <c r="DN19" s="87">
        <f t="shared" ca="1" si="63"/>
        <v>0</v>
      </c>
      <c r="DO19" s="87">
        <f t="shared" ca="1" si="63"/>
        <v>0</v>
      </c>
      <c r="DP19" s="87">
        <f t="shared" ca="1" si="63"/>
        <v>0</v>
      </c>
      <c r="DQ19" s="87">
        <f t="shared" ca="1" si="63"/>
        <v>0</v>
      </c>
      <c r="DR19" s="87">
        <f t="shared" ca="1" si="63"/>
        <v>0</v>
      </c>
      <c r="DS19" s="87">
        <f t="shared" ca="1" si="63"/>
        <v>0</v>
      </c>
      <c r="DT19" s="87">
        <f t="shared" ca="1" si="63"/>
        <v>0</v>
      </c>
      <c r="DU19" s="87">
        <f t="shared" ca="1" si="63"/>
        <v>0</v>
      </c>
      <c r="DV19" s="87">
        <f t="shared" ca="1" si="63"/>
        <v>0</v>
      </c>
      <c r="DW19" s="87">
        <f t="shared" ca="1" si="63"/>
        <v>0</v>
      </c>
      <c r="DX19" s="87">
        <f t="shared" ca="1" si="63"/>
        <v>0</v>
      </c>
      <c r="DY19" s="87">
        <f t="shared" ca="1" si="63"/>
        <v>0</v>
      </c>
      <c r="DZ19" s="87">
        <f t="shared" ca="1" si="63"/>
        <v>0</v>
      </c>
      <c r="EA19" s="87">
        <f t="shared" ca="1" si="63"/>
        <v>0</v>
      </c>
      <c r="EB19" s="87">
        <f t="shared" ca="1" si="63"/>
        <v>0</v>
      </c>
      <c r="EC19" s="87">
        <f t="shared" ca="1" si="63"/>
        <v>0</v>
      </c>
      <c r="ED19" s="87">
        <f t="shared" ca="1" si="63"/>
        <v>0</v>
      </c>
      <c r="EE19" s="87">
        <f t="shared" ca="1" si="63"/>
        <v>0</v>
      </c>
      <c r="EF19" s="87">
        <f t="shared" ref="EF19:EP19" ca="1" si="64">EF54</f>
        <v>0</v>
      </c>
      <c r="EG19" s="87">
        <f t="shared" ca="1" si="64"/>
        <v>0</v>
      </c>
      <c r="EH19" s="87">
        <f t="shared" ca="1" si="64"/>
        <v>0</v>
      </c>
      <c r="EI19" s="87">
        <f t="shared" ca="1" si="64"/>
        <v>0</v>
      </c>
      <c r="EJ19" s="87">
        <f t="shared" ca="1" si="64"/>
        <v>0</v>
      </c>
      <c r="EK19" s="87">
        <f t="shared" ca="1" si="64"/>
        <v>0</v>
      </c>
      <c r="EL19" s="87">
        <f t="shared" ca="1" si="64"/>
        <v>0</v>
      </c>
      <c r="EM19" s="87">
        <f t="shared" ca="1" si="64"/>
        <v>0</v>
      </c>
      <c r="EN19" s="87">
        <f t="shared" ca="1" si="64"/>
        <v>0</v>
      </c>
      <c r="EO19" s="87">
        <f t="shared" ca="1" si="64"/>
        <v>0</v>
      </c>
      <c r="EP19" s="87">
        <f t="shared" ca="1" si="64"/>
        <v>0</v>
      </c>
    </row>
    <row r="20" spans="1:154" s="43" customFormat="1" ht="14.1" customHeight="1">
      <c r="A20" s="44">
        <v>1</v>
      </c>
      <c r="B20" s="15" t="s">
        <v>1243</v>
      </c>
      <c r="C20" s="434">
        <f>Assum!F344</f>
        <v>200</v>
      </c>
      <c r="D20" s="21" t="s">
        <v>97</v>
      </c>
      <c r="E20" s="10">
        <f t="shared" ca="1" si="49"/>
        <v>4859.4739597835433</v>
      </c>
      <c r="F20" s="59"/>
      <c r="G20" s="54"/>
      <c r="H20" s="87">
        <f ca="1">$C20*H$7/12*$E$14*IF($G42=1,H$9,1)</f>
        <v>0</v>
      </c>
      <c r="I20" s="87">
        <f t="shared" ref="I20:AM20" ca="1" si="65">$C20*I$7/12*$E$14*IF($G42=1,I$9,1)</f>
        <v>0</v>
      </c>
      <c r="J20" s="87">
        <f t="shared" ca="1" si="65"/>
        <v>0</v>
      </c>
      <c r="K20" s="87">
        <f t="shared" ca="1" si="65"/>
        <v>0</v>
      </c>
      <c r="L20" s="87">
        <f t="shared" ca="1" si="65"/>
        <v>0</v>
      </c>
      <c r="M20" s="87">
        <f t="shared" ca="1" si="65"/>
        <v>0</v>
      </c>
      <c r="N20" s="87">
        <f t="shared" ca="1" si="65"/>
        <v>0</v>
      </c>
      <c r="O20" s="87">
        <f t="shared" ca="1" si="65"/>
        <v>0</v>
      </c>
      <c r="P20" s="87">
        <f t="shared" ca="1" si="65"/>
        <v>0</v>
      </c>
      <c r="Q20" s="87">
        <f t="shared" ca="1" si="65"/>
        <v>0</v>
      </c>
      <c r="R20" s="87">
        <f t="shared" ca="1" si="65"/>
        <v>50</v>
      </c>
      <c r="S20" s="87">
        <f t="shared" ca="1" si="65"/>
        <v>50</v>
      </c>
      <c r="T20" s="87">
        <f t="shared" ca="1" si="65"/>
        <v>50</v>
      </c>
      <c r="U20" s="87">
        <f t="shared" ca="1" si="65"/>
        <v>50</v>
      </c>
      <c r="V20" s="87">
        <f t="shared" ca="1" si="65"/>
        <v>51</v>
      </c>
      <c r="W20" s="87">
        <f t="shared" ca="1" si="65"/>
        <v>51</v>
      </c>
      <c r="X20" s="87">
        <f t="shared" ca="1" si="65"/>
        <v>51</v>
      </c>
      <c r="Y20" s="87">
        <f t="shared" ca="1" si="65"/>
        <v>51</v>
      </c>
      <c r="Z20" s="87">
        <f t="shared" ca="1" si="65"/>
        <v>52.019999999999996</v>
      </c>
      <c r="AA20" s="87">
        <f t="shared" ca="1" si="65"/>
        <v>52.019999999999996</v>
      </c>
      <c r="AB20" s="87">
        <f t="shared" ca="1" si="65"/>
        <v>52.019999999999996</v>
      </c>
      <c r="AC20" s="87">
        <f t="shared" ca="1" si="65"/>
        <v>52.019999999999996</v>
      </c>
      <c r="AD20" s="87">
        <f t="shared" ca="1" si="65"/>
        <v>53.060399999999994</v>
      </c>
      <c r="AE20" s="87">
        <f t="shared" ca="1" si="65"/>
        <v>53.060399999999994</v>
      </c>
      <c r="AF20" s="87">
        <f t="shared" ca="1" si="65"/>
        <v>53.060399999999994</v>
      </c>
      <c r="AG20" s="87">
        <f t="shared" ca="1" si="65"/>
        <v>53.060399999999994</v>
      </c>
      <c r="AH20" s="87">
        <f t="shared" ca="1" si="65"/>
        <v>54.121608000000002</v>
      </c>
      <c r="AI20" s="87">
        <f t="shared" ca="1" si="65"/>
        <v>54.121608000000002</v>
      </c>
      <c r="AJ20" s="87">
        <f t="shared" ca="1" si="65"/>
        <v>54.121608000000002</v>
      </c>
      <c r="AK20" s="87">
        <f t="shared" ca="1" si="65"/>
        <v>54.121608000000002</v>
      </c>
      <c r="AL20" s="87">
        <f t="shared" ca="1" si="65"/>
        <v>55.204040159999998</v>
      </c>
      <c r="AM20" s="87">
        <f t="shared" ca="1" si="65"/>
        <v>55.204040159999998</v>
      </c>
      <c r="AN20" s="87">
        <f t="shared" ref="AN20:BS20" ca="1" si="66">$C20*AN$7/12*$E$14*IF($G42=1,AN$9,1)</f>
        <v>55.204040159999998</v>
      </c>
      <c r="AO20" s="87">
        <f t="shared" ca="1" si="66"/>
        <v>55.204040159999998</v>
      </c>
      <c r="AP20" s="87">
        <f t="shared" ca="1" si="66"/>
        <v>56.308120963200004</v>
      </c>
      <c r="AQ20" s="87">
        <f t="shared" ca="1" si="66"/>
        <v>56.308120963200004</v>
      </c>
      <c r="AR20" s="87">
        <f t="shared" ca="1" si="66"/>
        <v>56.308120963200004</v>
      </c>
      <c r="AS20" s="87">
        <f t="shared" ca="1" si="66"/>
        <v>56.308120963200004</v>
      </c>
      <c r="AT20" s="87">
        <f t="shared" ca="1" si="66"/>
        <v>57.434283382464002</v>
      </c>
      <c r="AU20" s="87">
        <f t="shared" ca="1" si="66"/>
        <v>57.434283382464002</v>
      </c>
      <c r="AV20" s="87">
        <f t="shared" ca="1" si="66"/>
        <v>57.434283382464002</v>
      </c>
      <c r="AW20" s="87">
        <f t="shared" ca="1" si="66"/>
        <v>57.434283382464002</v>
      </c>
      <c r="AX20" s="87">
        <f t="shared" ca="1" si="66"/>
        <v>58.582969050113284</v>
      </c>
      <c r="AY20" s="87">
        <f t="shared" ca="1" si="66"/>
        <v>58.582969050113284</v>
      </c>
      <c r="AZ20" s="87">
        <f t="shared" ca="1" si="66"/>
        <v>58.582969050113284</v>
      </c>
      <c r="BA20" s="87">
        <f t="shared" ca="1" si="66"/>
        <v>58.582969050113284</v>
      </c>
      <c r="BB20" s="87">
        <f t="shared" ca="1" si="66"/>
        <v>59.754628431115556</v>
      </c>
      <c r="BC20" s="87">
        <f t="shared" ca="1" si="66"/>
        <v>59.754628431115556</v>
      </c>
      <c r="BD20" s="87">
        <f t="shared" ca="1" si="66"/>
        <v>59.754628431115556</v>
      </c>
      <c r="BE20" s="87">
        <f t="shared" ca="1" si="66"/>
        <v>59.754628431115556</v>
      </c>
      <c r="BF20" s="87">
        <f t="shared" ca="1" si="66"/>
        <v>60.949720999737863</v>
      </c>
      <c r="BG20" s="87">
        <f t="shared" ca="1" si="66"/>
        <v>60.949720999737863</v>
      </c>
      <c r="BH20" s="87">
        <f t="shared" ca="1" si="66"/>
        <v>60.949720999737863</v>
      </c>
      <c r="BI20" s="87">
        <f t="shared" ca="1" si="66"/>
        <v>60.949720999737863</v>
      </c>
      <c r="BJ20" s="87">
        <f t="shared" ca="1" si="66"/>
        <v>62.168715419732621</v>
      </c>
      <c r="BK20" s="87">
        <f t="shared" ca="1" si="66"/>
        <v>62.168715419732621</v>
      </c>
      <c r="BL20" s="87">
        <f t="shared" ca="1" si="66"/>
        <v>62.168715419732621</v>
      </c>
      <c r="BM20" s="87">
        <f t="shared" ca="1" si="66"/>
        <v>62.168715419732621</v>
      </c>
      <c r="BN20" s="87">
        <f t="shared" ca="1" si="66"/>
        <v>63.412089728127278</v>
      </c>
      <c r="BO20" s="87">
        <f t="shared" ca="1" si="66"/>
        <v>63.412089728127278</v>
      </c>
      <c r="BP20" s="87">
        <f t="shared" ca="1" si="66"/>
        <v>63.412089728127278</v>
      </c>
      <c r="BQ20" s="87">
        <f t="shared" ca="1" si="66"/>
        <v>63.412089728127278</v>
      </c>
      <c r="BR20" s="87">
        <f t="shared" ca="1" si="66"/>
        <v>64.680331522689812</v>
      </c>
      <c r="BS20" s="87">
        <f t="shared" ca="1" si="66"/>
        <v>64.680331522689812</v>
      </c>
      <c r="BT20" s="87">
        <f t="shared" ref="BT20:CY20" ca="1" si="67">$C20*BT$7/12*$E$14*IF($G42=1,BT$9,1)</f>
        <v>64.680331522689812</v>
      </c>
      <c r="BU20" s="87">
        <f t="shared" ca="1" si="67"/>
        <v>64.680331522689812</v>
      </c>
      <c r="BV20" s="87">
        <f t="shared" ca="1" si="67"/>
        <v>65.973938153143621</v>
      </c>
      <c r="BW20" s="87">
        <f t="shared" ca="1" si="67"/>
        <v>65.973938153143621</v>
      </c>
      <c r="BX20" s="87">
        <f t="shared" ca="1" si="67"/>
        <v>65.973938153143621</v>
      </c>
      <c r="BY20" s="87">
        <f t="shared" ca="1" si="67"/>
        <v>65.973938153143621</v>
      </c>
      <c r="BZ20" s="87">
        <f t="shared" ca="1" si="67"/>
        <v>67.293416916206496</v>
      </c>
      <c r="CA20" s="87">
        <f t="shared" ca="1" si="67"/>
        <v>67.293416916206496</v>
      </c>
      <c r="CB20" s="87">
        <f t="shared" ca="1" si="67"/>
        <v>67.293416916206496</v>
      </c>
      <c r="CC20" s="87">
        <f t="shared" ca="1" si="67"/>
        <v>67.293416916206496</v>
      </c>
      <c r="CD20" s="87">
        <f t="shared" ca="1" si="67"/>
        <v>68.63928525453062</v>
      </c>
      <c r="CE20" s="87">
        <f t="shared" ca="1" si="67"/>
        <v>68.63928525453062</v>
      </c>
      <c r="CF20" s="87">
        <f t="shared" ca="1" si="67"/>
        <v>68.63928525453062</v>
      </c>
      <c r="CG20" s="87">
        <f t="shared" ca="1" si="67"/>
        <v>68.63928525453062</v>
      </c>
      <c r="CH20" s="87">
        <f t="shared" ca="1" si="67"/>
        <v>70.012070959621241</v>
      </c>
      <c r="CI20" s="87">
        <f t="shared" ca="1" si="67"/>
        <v>70.012070959621241</v>
      </c>
      <c r="CJ20" s="87">
        <f t="shared" ca="1" si="67"/>
        <v>70.012070959621241</v>
      </c>
      <c r="CK20" s="87">
        <f t="shared" ca="1" si="67"/>
        <v>70.012070959621241</v>
      </c>
      <c r="CL20" s="87">
        <f t="shared" ca="1" si="67"/>
        <v>71.412312378813667</v>
      </c>
      <c r="CM20" s="87">
        <f t="shared" ca="1" si="67"/>
        <v>71.412312378813667</v>
      </c>
      <c r="CN20" s="87">
        <f t="shared" ca="1" si="67"/>
        <v>71.412312378813667</v>
      </c>
      <c r="CO20" s="87">
        <f t="shared" ca="1" si="67"/>
        <v>71.412312378813667</v>
      </c>
      <c r="CP20" s="87">
        <f t="shared" ca="1" si="67"/>
        <v>72.840558626389935</v>
      </c>
      <c r="CQ20" s="87">
        <f t="shared" ca="1" si="67"/>
        <v>72.840558626389935</v>
      </c>
      <c r="CR20" s="87">
        <f t="shared" ca="1" si="67"/>
        <v>72.840558626389935</v>
      </c>
      <c r="CS20" s="87">
        <f t="shared" ca="1" si="67"/>
        <v>72.840558626389935</v>
      </c>
      <c r="CT20" s="87">
        <f t="shared" ca="1" si="67"/>
        <v>0</v>
      </c>
      <c r="CU20" s="87">
        <f t="shared" ca="1" si="67"/>
        <v>0</v>
      </c>
      <c r="CV20" s="87">
        <f t="shared" ca="1" si="67"/>
        <v>0</v>
      </c>
      <c r="CW20" s="87">
        <f t="shared" ca="1" si="67"/>
        <v>0</v>
      </c>
      <c r="CX20" s="87">
        <f t="shared" ca="1" si="67"/>
        <v>0</v>
      </c>
      <c r="CY20" s="87">
        <f t="shared" ca="1" si="67"/>
        <v>0</v>
      </c>
      <c r="CZ20" s="87">
        <f t="shared" ref="CZ20:EE20" ca="1" si="68">$C20*CZ$7/12*$E$14*IF($G42=1,CZ$9,1)</f>
        <v>0</v>
      </c>
      <c r="DA20" s="87">
        <f t="shared" ca="1" si="68"/>
        <v>0</v>
      </c>
      <c r="DB20" s="87">
        <f t="shared" ca="1" si="68"/>
        <v>0</v>
      </c>
      <c r="DC20" s="87">
        <f t="shared" ca="1" si="68"/>
        <v>0</v>
      </c>
      <c r="DD20" s="87">
        <f t="shared" ca="1" si="68"/>
        <v>0</v>
      </c>
      <c r="DE20" s="87">
        <f t="shared" ca="1" si="68"/>
        <v>0</v>
      </c>
      <c r="DF20" s="87">
        <f t="shared" ca="1" si="68"/>
        <v>0</v>
      </c>
      <c r="DG20" s="87">
        <f t="shared" ca="1" si="68"/>
        <v>0</v>
      </c>
      <c r="DH20" s="87">
        <f t="shared" ca="1" si="68"/>
        <v>0</v>
      </c>
      <c r="DI20" s="87">
        <f t="shared" ca="1" si="68"/>
        <v>0</v>
      </c>
      <c r="DJ20" s="87">
        <f t="shared" ca="1" si="68"/>
        <v>0</v>
      </c>
      <c r="DK20" s="87">
        <f t="shared" ca="1" si="68"/>
        <v>0</v>
      </c>
      <c r="DL20" s="87">
        <f t="shared" ca="1" si="68"/>
        <v>0</v>
      </c>
      <c r="DM20" s="87">
        <f t="shared" ca="1" si="68"/>
        <v>0</v>
      </c>
      <c r="DN20" s="87">
        <f t="shared" ca="1" si="68"/>
        <v>0</v>
      </c>
      <c r="DO20" s="87">
        <f t="shared" ca="1" si="68"/>
        <v>0</v>
      </c>
      <c r="DP20" s="87">
        <f t="shared" ca="1" si="68"/>
        <v>0</v>
      </c>
      <c r="DQ20" s="87">
        <f t="shared" ca="1" si="68"/>
        <v>0</v>
      </c>
      <c r="DR20" s="87">
        <f t="shared" ca="1" si="68"/>
        <v>0</v>
      </c>
      <c r="DS20" s="87">
        <f t="shared" ca="1" si="68"/>
        <v>0</v>
      </c>
      <c r="DT20" s="87">
        <f t="shared" ca="1" si="68"/>
        <v>0</v>
      </c>
      <c r="DU20" s="87">
        <f t="shared" ca="1" si="68"/>
        <v>0</v>
      </c>
      <c r="DV20" s="87">
        <f t="shared" ca="1" si="68"/>
        <v>0</v>
      </c>
      <c r="DW20" s="87">
        <f t="shared" ca="1" si="68"/>
        <v>0</v>
      </c>
      <c r="DX20" s="87">
        <f t="shared" ca="1" si="68"/>
        <v>0</v>
      </c>
      <c r="DY20" s="87">
        <f t="shared" ca="1" si="68"/>
        <v>0</v>
      </c>
      <c r="DZ20" s="87">
        <f t="shared" ca="1" si="68"/>
        <v>0</v>
      </c>
      <c r="EA20" s="87">
        <f t="shared" ca="1" si="68"/>
        <v>0</v>
      </c>
      <c r="EB20" s="87">
        <f t="shared" ca="1" si="68"/>
        <v>0</v>
      </c>
      <c r="EC20" s="87">
        <f t="shared" ca="1" si="68"/>
        <v>0</v>
      </c>
      <c r="ED20" s="87">
        <f t="shared" ca="1" si="68"/>
        <v>0</v>
      </c>
      <c r="EE20" s="87">
        <f t="shared" ca="1" si="68"/>
        <v>0</v>
      </c>
      <c r="EF20" s="87">
        <f t="shared" ref="EF20:EP20" ca="1" si="69">$C20*EF$7/12*$E$14*IF($G42=1,EF$9,1)</f>
        <v>0</v>
      </c>
      <c r="EG20" s="87">
        <f t="shared" ca="1" si="69"/>
        <v>0</v>
      </c>
      <c r="EH20" s="87">
        <f t="shared" ca="1" si="69"/>
        <v>0</v>
      </c>
      <c r="EI20" s="87">
        <f t="shared" ca="1" si="69"/>
        <v>0</v>
      </c>
      <c r="EJ20" s="87">
        <f t="shared" ca="1" si="69"/>
        <v>0</v>
      </c>
      <c r="EK20" s="87">
        <f t="shared" ca="1" si="69"/>
        <v>0</v>
      </c>
      <c r="EL20" s="87">
        <f t="shared" ca="1" si="69"/>
        <v>0</v>
      </c>
      <c r="EM20" s="87">
        <f t="shared" ca="1" si="69"/>
        <v>0</v>
      </c>
      <c r="EN20" s="87">
        <f t="shared" ca="1" si="69"/>
        <v>0</v>
      </c>
      <c r="EO20" s="87">
        <f t="shared" ca="1" si="69"/>
        <v>0</v>
      </c>
      <c r="EP20" s="87">
        <f t="shared" ca="1" si="69"/>
        <v>0</v>
      </c>
    </row>
    <row r="21" spans="1:154" s="43" customFormat="1" ht="14.1" customHeight="1">
      <c r="A21" s="44">
        <v>1</v>
      </c>
      <c r="B21" s="15" t="s">
        <v>1244</v>
      </c>
      <c r="C21" s="434">
        <f>Assum!F345</f>
        <v>200</v>
      </c>
      <c r="D21" s="21" t="s">
        <v>97</v>
      </c>
      <c r="E21" s="10">
        <f t="shared" ca="1" si="49"/>
        <v>4859.4739597835433</v>
      </c>
      <c r="F21" s="59"/>
      <c r="G21" s="54"/>
      <c r="H21" s="87">
        <f ca="1">$C21*H$7/12*$E$14*IF($G43=1,H$9,1)</f>
        <v>0</v>
      </c>
      <c r="I21" s="87">
        <f t="shared" ref="I21:AM21" ca="1" si="70">$C21*I$7/12*$E$14*IF($G43=1,I$9,1)</f>
        <v>0</v>
      </c>
      <c r="J21" s="87">
        <f t="shared" ca="1" si="70"/>
        <v>0</v>
      </c>
      <c r="K21" s="87">
        <f t="shared" ca="1" si="70"/>
        <v>0</v>
      </c>
      <c r="L21" s="87">
        <f t="shared" ca="1" si="70"/>
        <v>0</v>
      </c>
      <c r="M21" s="87">
        <f t="shared" ca="1" si="70"/>
        <v>0</v>
      </c>
      <c r="N21" s="87">
        <f t="shared" ca="1" si="70"/>
        <v>0</v>
      </c>
      <c r="O21" s="87">
        <f t="shared" ca="1" si="70"/>
        <v>0</v>
      </c>
      <c r="P21" s="87">
        <f t="shared" ca="1" si="70"/>
        <v>0</v>
      </c>
      <c r="Q21" s="87">
        <f t="shared" ca="1" si="70"/>
        <v>0</v>
      </c>
      <c r="R21" s="87">
        <f t="shared" ca="1" si="70"/>
        <v>50</v>
      </c>
      <c r="S21" s="87">
        <f t="shared" ca="1" si="70"/>
        <v>50</v>
      </c>
      <c r="T21" s="87">
        <f t="shared" ca="1" si="70"/>
        <v>50</v>
      </c>
      <c r="U21" s="87">
        <f t="shared" ca="1" si="70"/>
        <v>50</v>
      </c>
      <c r="V21" s="87">
        <f t="shared" ca="1" si="70"/>
        <v>51</v>
      </c>
      <c r="W21" s="87">
        <f t="shared" ca="1" si="70"/>
        <v>51</v>
      </c>
      <c r="X21" s="87">
        <f t="shared" ca="1" si="70"/>
        <v>51</v>
      </c>
      <c r="Y21" s="87">
        <f t="shared" ca="1" si="70"/>
        <v>51</v>
      </c>
      <c r="Z21" s="87">
        <f t="shared" ca="1" si="70"/>
        <v>52.019999999999996</v>
      </c>
      <c r="AA21" s="87">
        <f t="shared" ca="1" si="70"/>
        <v>52.019999999999996</v>
      </c>
      <c r="AB21" s="87">
        <f t="shared" ca="1" si="70"/>
        <v>52.019999999999996</v>
      </c>
      <c r="AC21" s="87">
        <f t="shared" ca="1" si="70"/>
        <v>52.019999999999996</v>
      </c>
      <c r="AD21" s="87">
        <f t="shared" ca="1" si="70"/>
        <v>53.060399999999994</v>
      </c>
      <c r="AE21" s="87">
        <f t="shared" ca="1" si="70"/>
        <v>53.060399999999994</v>
      </c>
      <c r="AF21" s="87">
        <f t="shared" ca="1" si="70"/>
        <v>53.060399999999994</v>
      </c>
      <c r="AG21" s="87">
        <f t="shared" ca="1" si="70"/>
        <v>53.060399999999994</v>
      </c>
      <c r="AH21" s="87">
        <f t="shared" ca="1" si="70"/>
        <v>54.121608000000002</v>
      </c>
      <c r="AI21" s="87">
        <f t="shared" ca="1" si="70"/>
        <v>54.121608000000002</v>
      </c>
      <c r="AJ21" s="87">
        <f t="shared" ca="1" si="70"/>
        <v>54.121608000000002</v>
      </c>
      <c r="AK21" s="87">
        <f t="shared" ca="1" si="70"/>
        <v>54.121608000000002</v>
      </c>
      <c r="AL21" s="87">
        <f t="shared" ca="1" si="70"/>
        <v>55.204040159999998</v>
      </c>
      <c r="AM21" s="87">
        <f t="shared" ca="1" si="70"/>
        <v>55.204040159999998</v>
      </c>
      <c r="AN21" s="87">
        <f t="shared" ref="AN21:BS21" ca="1" si="71">$C21*AN$7/12*$E$14*IF($G43=1,AN$9,1)</f>
        <v>55.204040159999998</v>
      </c>
      <c r="AO21" s="87">
        <f t="shared" ca="1" si="71"/>
        <v>55.204040159999998</v>
      </c>
      <c r="AP21" s="87">
        <f t="shared" ca="1" si="71"/>
        <v>56.308120963200004</v>
      </c>
      <c r="AQ21" s="87">
        <f t="shared" ca="1" si="71"/>
        <v>56.308120963200004</v>
      </c>
      <c r="AR21" s="87">
        <f t="shared" ca="1" si="71"/>
        <v>56.308120963200004</v>
      </c>
      <c r="AS21" s="87">
        <f t="shared" ca="1" si="71"/>
        <v>56.308120963200004</v>
      </c>
      <c r="AT21" s="87">
        <f t="shared" ca="1" si="71"/>
        <v>57.434283382464002</v>
      </c>
      <c r="AU21" s="87">
        <f t="shared" ca="1" si="71"/>
        <v>57.434283382464002</v>
      </c>
      <c r="AV21" s="87">
        <f t="shared" ca="1" si="71"/>
        <v>57.434283382464002</v>
      </c>
      <c r="AW21" s="87">
        <f t="shared" ca="1" si="71"/>
        <v>57.434283382464002</v>
      </c>
      <c r="AX21" s="87">
        <f t="shared" ca="1" si="71"/>
        <v>58.582969050113284</v>
      </c>
      <c r="AY21" s="87">
        <f t="shared" ca="1" si="71"/>
        <v>58.582969050113284</v>
      </c>
      <c r="AZ21" s="87">
        <f t="shared" ca="1" si="71"/>
        <v>58.582969050113284</v>
      </c>
      <c r="BA21" s="87">
        <f t="shared" ca="1" si="71"/>
        <v>58.582969050113284</v>
      </c>
      <c r="BB21" s="87">
        <f t="shared" ca="1" si="71"/>
        <v>59.754628431115556</v>
      </c>
      <c r="BC21" s="87">
        <f t="shared" ca="1" si="71"/>
        <v>59.754628431115556</v>
      </c>
      <c r="BD21" s="87">
        <f t="shared" ca="1" si="71"/>
        <v>59.754628431115556</v>
      </c>
      <c r="BE21" s="87">
        <f t="shared" ca="1" si="71"/>
        <v>59.754628431115556</v>
      </c>
      <c r="BF21" s="87">
        <f t="shared" ca="1" si="71"/>
        <v>60.949720999737863</v>
      </c>
      <c r="BG21" s="87">
        <f t="shared" ca="1" si="71"/>
        <v>60.949720999737863</v>
      </c>
      <c r="BH21" s="87">
        <f t="shared" ca="1" si="71"/>
        <v>60.949720999737863</v>
      </c>
      <c r="BI21" s="87">
        <f t="shared" ca="1" si="71"/>
        <v>60.949720999737863</v>
      </c>
      <c r="BJ21" s="87">
        <f t="shared" ca="1" si="71"/>
        <v>62.168715419732621</v>
      </c>
      <c r="BK21" s="87">
        <f t="shared" ca="1" si="71"/>
        <v>62.168715419732621</v>
      </c>
      <c r="BL21" s="87">
        <f t="shared" ca="1" si="71"/>
        <v>62.168715419732621</v>
      </c>
      <c r="BM21" s="87">
        <f t="shared" ca="1" si="71"/>
        <v>62.168715419732621</v>
      </c>
      <c r="BN21" s="87">
        <f t="shared" ca="1" si="71"/>
        <v>63.412089728127278</v>
      </c>
      <c r="BO21" s="87">
        <f t="shared" ca="1" si="71"/>
        <v>63.412089728127278</v>
      </c>
      <c r="BP21" s="87">
        <f t="shared" ca="1" si="71"/>
        <v>63.412089728127278</v>
      </c>
      <c r="BQ21" s="87">
        <f t="shared" ca="1" si="71"/>
        <v>63.412089728127278</v>
      </c>
      <c r="BR21" s="87">
        <f t="shared" ca="1" si="71"/>
        <v>64.680331522689812</v>
      </c>
      <c r="BS21" s="87">
        <f t="shared" ca="1" si="71"/>
        <v>64.680331522689812</v>
      </c>
      <c r="BT21" s="87">
        <f t="shared" ref="BT21:CY21" ca="1" si="72">$C21*BT$7/12*$E$14*IF($G43=1,BT$9,1)</f>
        <v>64.680331522689812</v>
      </c>
      <c r="BU21" s="87">
        <f t="shared" ca="1" si="72"/>
        <v>64.680331522689812</v>
      </c>
      <c r="BV21" s="87">
        <f t="shared" ca="1" si="72"/>
        <v>65.973938153143621</v>
      </c>
      <c r="BW21" s="87">
        <f t="shared" ca="1" si="72"/>
        <v>65.973938153143621</v>
      </c>
      <c r="BX21" s="87">
        <f t="shared" ca="1" si="72"/>
        <v>65.973938153143621</v>
      </c>
      <c r="BY21" s="87">
        <f t="shared" ca="1" si="72"/>
        <v>65.973938153143621</v>
      </c>
      <c r="BZ21" s="87">
        <f t="shared" ca="1" si="72"/>
        <v>67.293416916206496</v>
      </c>
      <c r="CA21" s="87">
        <f t="shared" ca="1" si="72"/>
        <v>67.293416916206496</v>
      </c>
      <c r="CB21" s="87">
        <f t="shared" ca="1" si="72"/>
        <v>67.293416916206496</v>
      </c>
      <c r="CC21" s="87">
        <f t="shared" ca="1" si="72"/>
        <v>67.293416916206496</v>
      </c>
      <c r="CD21" s="87">
        <f t="shared" ca="1" si="72"/>
        <v>68.63928525453062</v>
      </c>
      <c r="CE21" s="87">
        <f t="shared" ca="1" si="72"/>
        <v>68.63928525453062</v>
      </c>
      <c r="CF21" s="87">
        <f t="shared" ca="1" si="72"/>
        <v>68.63928525453062</v>
      </c>
      <c r="CG21" s="87">
        <f t="shared" ca="1" si="72"/>
        <v>68.63928525453062</v>
      </c>
      <c r="CH21" s="87">
        <f t="shared" ca="1" si="72"/>
        <v>70.012070959621241</v>
      </c>
      <c r="CI21" s="87">
        <f t="shared" ca="1" si="72"/>
        <v>70.012070959621241</v>
      </c>
      <c r="CJ21" s="87">
        <f t="shared" ca="1" si="72"/>
        <v>70.012070959621241</v>
      </c>
      <c r="CK21" s="87">
        <f t="shared" ca="1" si="72"/>
        <v>70.012070959621241</v>
      </c>
      <c r="CL21" s="87">
        <f t="shared" ca="1" si="72"/>
        <v>71.412312378813667</v>
      </c>
      <c r="CM21" s="87">
        <f t="shared" ca="1" si="72"/>
        <v>71.412312378813667</v>
      </c>
      <c r="CN21" s="87">
        <f t="shared" ca="1" si="72"/>
        <v>71.412312378813667</v>
      </c>
      <c r="CO21" s="87">
        <f t="shared" ca="1" si="72"/>
        <v>71.412312378813667</v>
      </c>
      <c r="CP21" s="87">
        <f t="shared" ca="1" si="72"/>
        <v>72.840558626389935</v>
      </c>
      <c r="CQ21" s="87">
        <f t="shared" ca="1" si="72"/>
        <v>72.840558626389935</v>
      </c>
      <c r="CR21" s="87">
        <f t="shared" ca="1" si="72"/>
        <v>72.840558626389935</v>
      </c>
      <c r="CS21" s="87">
        <f t="shared" ca="1" si="72"/>
        <v>72.840558626389935</v>
      </c>
      <c r="CT21" s="87">
        <f t="shared" ca="1" si="72"/>
        <v>0</v>
      </c>
      <c r="CU21" s="87">
        <f t="shared" ca="1" si="72"/>
        <v>0</v>
      </c>
      <c r="CV21" s="87">
        <f t="shared" ca="1" si="72"/>
        <v>0</v>
      </c>
      <c r="CW21" s="87">
        <f t="shared" ca="1" si="72"/>
        <v>0</v>
      </c>
      <c r="CX21" s="87">
        <f t="shared" ca="1" si="72"/>
        <v>0</v>
      </c>
      <c r="CY21" s="87">
        <f t="shared" ca="1" si="72"/>
        <v>0</v>
      </c>
      <c r="CZ21" s="87">
        <f t="shared" ref="CZ21:EE21" ca="1" si="73">$C21*CZ$7/12*$E$14*IF($G43=1,CZ$9,1)</f>
        <v>0</v>
      </c>
      <c r="DA21" s="87">
        <f t="shared" ca="1" si="73"/>
        <v>0</v>
      </c>
      <c r="DB21" s="87">
        <f t="shared" ca="1" si="73"/>
        <v>0</v>
      </c>
      <c r="DC21" s="87">
        <f t="shared" ca="1" si="73"/>
        <v>0</v>
      </c>
      <c r="DD21" s="87">
        <f t="shared" ca="1" si="73"/>
        <v>0</v>
      </c>
      <c r="DE21" s="87">
        <f t="shared" ca="1" si="73"/>
        <v>0</v>
      </c>
      <c r="DF21" s="87">
        <f t="shared" ca="1" si="73"/>
        <v>0</v>
      </c>
      <c r="DG21" s="87">
        <f t="shared" ca="1" si="73"/>
        <v>0</v>
      </c>
      <c r="DH21" s="87">
        <f t="shared" ca="1" si="73"/>
        <v>0</v>
      </c>
      <c r="DI21" s="87">
        <f t="shared" ca="1" si="73"/>
        <v>0</v>
      </c>
      <c r="DJ21" s="87">
        <f t="shared" ca="1" si="73"/>
        <v>0</v>
      </c>
      <c r="DK21" s="87">
        <f t="shared" ca="1" si="73"/>
        <v>0</v>
      </c>
      <c r="DL21" s="87">
        <f t="shared" ca="1" si="73"/>
        <v>0</v>
      </c>
      <c r="DM21" s="87">
        <f t="shared" ca="1" si="73"/>
        <v>0</v>
      </c>
      <c r="DN21" s="87">
        <f t="shared" ca="1" si="73"/>
        <v>0</v>
      </c>
      <c r="DO21" s="87">
        <f t="shared" ca="1" si="73"/>
        <v>0</v>
      </c>
      <c r="DP21" s="87">
        <f t="shared" ca="1" si="73"/>
        <v>0</v>
      </c>
      <c r="DQ21" s="87">
        <f t="shared" ca="1" si="73"/>
        <v>0</v>
      </c>
      <c r="DR21" s="87">
        <f t="shared" ca="1" si="73"/>
        <v>0</v>
      </c>
      <c r="DS21" s="87">
        <f t="shared" ca="1" si="73"/>
        <v>0</v>
      </c>
      <c r="DT21" s="87">
        <f t="shared" ca="1" si="73"/>
        <v>0</v>
      </c>
      <c r="DU21" s="87">
        <f t="shared" ca="1" si="73"/>
        <v>0</v>
      </c>
      <c r="DV21" s="87">
        <f t="shared" ca="1" si="73"/>
        <v>0</v>
      </c>
      <c r="DW21" s="87">
        <f t="shared" ca="1" si="73"/>
        <v>0</v>
      </c>
      <c r="DX21" s="87">
        <f t="shared" ca="1" si="73"/>
        <v>0</v>
      </c>
      <c r="DY21" s="87">
        <f t="shared" ca="1" si="73"/>
        <v>0</v>
      </c>
      <c r="DZ21" s="87">
        <f t="shared" ca="1" si="73"/>
        <v>0</v>
      </c>
      <c r="EA21" s="87">
        <f t="shared" ca="1" si="73"/>
        <v>0</v>
      </c>
      <c r="EB21" s="87">
        <f t="shared" ca="1" si="73"/>
        <v>0</v>
      </c>
      <c r="EC21" s="87">
        <f t="shared" ca="1" si="73"/>
        <v>0</v>
      </c>
      <c r="ED21" s="87">
        <f t="shared" ca="1" si="73"/>
        <v>0</v>
      </c>
      <c r="EE21" s="87">
        <f t="shared" ca="1" si="73"/>
        <v>0</v>
      </c>
      <c r="EF21" s="87">
        <f t="shared" ref="EF21:EP21" ca="1" si="74">$C21*EF$7/12*$E$14*IF($G43=1,EF$9,1)</f>
        <v>0</v>
      </c>
      <c r="EG21" s="87">
        <f t="shared" ca="1" si="74"/>
        <v>0</v>
      </c>
      <c r="EH21" s="87">
        <f t="shared" ca="1" si="74"/>
        <v>0</v>
      </c>
      <c r="EI21" s="87">
        <f t="shared" ca="1" si="74"/>
        <v>0</v>
      </c>
      <c r="EJ21" s="87">
        <f t="shared" ca="1" si="74"/>
        <v>0</v>
      </c>
      <c r="EK21" s="87">
        <f t="shared" ca="1" si="74"/>
        <v>0</v>
      </c>
      <c r="EL21" s="87">
        <f t="shared" ca="1" si="74"/>
        <v>0</v>
      </c>
      <c r="EM21" s="87">
        <f t="shared" ca="1" si="74"/>
        <v>0</v>
      </c>
      <c r="EN21" s="87">
        <f t="shared" ca="1" si="74"/>
        <v>0</v>
      </c>
      <c r="EO21" s="87">
        <f t="shared" ca="1" si="74"/>
        <v>0</v>
      </c>
      <c r="EP21" s="87">
        <f t="shared" ca="1" si="74"/>
        <v>0</v>
      </c>
    </row>
    <row r="22" spans="1:154" s="43" customFormat="1" ht="14.1" customHeight="1">
      <c r="A22" s="44">
        <v>1</v>
      </c>
      <c r="B22" s="15" t="s">
        <v>761</v>
      </c>
      <c r="C22" s="434">
        <f>Assum!F346</f>
        <v>150</v>
      </c>
      <c r="D22" s="21" t="s">
        <v>97</v>
      </c>
      <c r="E22" s="10">
        <f t="shared" ca="1" si="49"/>
        <v>3644.6054698376561</v>
      </c>
      <c r="F22" s="59"/>
      <c r="G22" s="54"/>
      <c r="H22" s="87">
        <f t="shared" ref="H22:AM22" ca="1" si="75">$C22*H$7/12*$E$14*IF($G44=1,H$9,1)</f>
        <v>0</v>
      </c>
      <c r="I22" s="87">
        <f t="shared" ca="1" si="75"/>
        <v>0</v>
      </c>
      <c r="J22" s="87">
        <f t="shared" ca="1" si="75"/>
        <v>0</v>
      </c>
      <c r="K22" s="87">
        <f t="shared" ca="1" si="75"/>
        <v>0</v>
      </c>
      <c r="L22" s="87">
        <f t="shared" ca="1" si="75"/>
        <v>0</v>
      </c>
      <c r="M22" s="87">
        <f t="shared" ca="1" si="75"/>
        <v>0</v>
      </c>
      <c r="N22" s="87">
        <f t="shared" ca="1" si="75"/>
        <v>0</v>
      </c>
      <c r="O22" s="87">
        <f t="shared" ca="1" si="75"/>
        <v>0</v>
      </c>
      <c r="P22" s="87">
        <f t="shared" ca="1" si="75"/>
        <v>0</v>
      </c>
      <c r="Q22" s="87">
        <f t="shared" ca="1" si="75"/>
        <v>0</v>
      </c>
      <c r="R22" s="87">
        <f t="shared" ca="1" si="75"/>
        <v>37.5</v>
      </c>
      <c r="S22" s="87">
        <f t="shared" ca="1" si="75"/>
        <v>37.5</v>
      </c>
      <c r="T22" s="87">
        <f t="shared" ca="1" si="75"/>
        <v>37.5</v>
      </c>
      <c r="U22" s="87">
        <f t="shared" ca="1" si="75"/>
        <v>37.5</v>
      </c>
      <c r="V22" s="87">
        <f t="shared" ca="1" si="75"/>
        <v>38.25</v>
      </c>
      <c r="W22" s="87">
        <f t="shared" ca="1" si="75"/>
        <v>38.25</v>
      </c>
      <c r="X22" s="87">
        <f t="shared" ca="1" si="75"/>
        <v>38.25</v>
      </c>
      <c r="Y22" s="87">
        <f t="shared" ca="1" si="75"/>
        <v>38.25</v>
      </c>
      <c r="Z22" s="87">
        <f t="shared" ca="1" si="75"/>
        <v>39.015000000000001</v>
      </c>
      <c r="AA22" s="87">
        <f t="shared" ca="1" si="75"/>
        <v>39.015000000000001</v>
      </c>
      <c r="AB22" s="87">
        <f t="shared" ca="1" si="75"/>
        <v>39.015000000000001</v>
      </c>
      <c r="AC22" s="87">
        <f t="shared" ca="1" si="75"/>
        <v>39.015000000000001</v>
      </c>
      <c r="AD22" s="87">
        <f t="shared" ca="1" si="75"/>
        <v>39.795299999999997</v>
      </c>
      <c r="AE22" s="87">
        <f t="shared" ca="1" si="75"/>
        <v>39.795299999999997</v>
      </c>
      <c r="AF22" s="87">
        <f t="shared" ca="1" si="75"/>
        <v>39.795299999999997</v>
      </c>
      <c r="AG22" s="87">
        <f t="shared" ca="1" si="75"/>
        <v>39.795299999999997</v>
      </c>
      <c r="AH22" s="87">
        <f t="shared" ca="1" si="75"/>
        <v>40.591206</v>
      </c>
      <c r="AI22" s="87">
        <f t="shared" ca="1" si="75"/>
        <v>40.591206</v>
      </c>
      <c r="AJ22" s="87">
        <f t="shared" ca="1" si="75"/>
        <v>40.591206</v>
      </c>
      <c r="AK22" s="87">
        <f t="shared" ca="1" si="75"/>
        <v>40.591206</v>
      </c>
      <c r="AL22" s="87">
        <f t="shared" ca="1" si="75"/>
        <v>41.403030120000004</v>
      </c>
      <c r="AM22" s="87">
        <f t="shared" ca="1" si="75"/>
        <v>41.403030120000004</v>
      </c>
      <c r="AN22" s="87">
        <f t="shared" ref="AN22:BS22" ca="1" si="76">$C22*AN$7/12*$E$14*IF($G44=1,AN$9,1)</f>
        <v>41.403030120000004</v>
      </c>
      <c r="AO22" s="87">
        <f t="shared" ca="1" si="76"/>
        <v>41.403030120000004</v>
      </c>
      <c r="AP22" s="87">
        <f t="shared" ca="1" si="76"/>
        <v>42.231090722400005</v>
      </c>
      <c r="AQ22" s="87">
        <f t="shared" ca="1" si="76"/>
        <v>42.231090722400005</v>
      </c>
      <c r="AR22" s="87">
        <f t="shared" ca="1" si="76"/>
        <v>42.231090722400005</v>
      </c>
      <c r="AS22" s="87">
        <f t="shared" ca="1" si="76"/>
        <v>42.231090722400005</v>
      </c>
      <c r="AT22" s="87">
        <f t="shared" ca="1" si="76"/>
        <v>43.075712536848002</v>
      </c>
      <c r="AU22" s="87">
        <f t="shared" ca="1" si="76"/>
        <v>43.075712536848002</v>
      </c>
      <c r="AV22" s="87">
        <f t="shared" ca="1" si="76"/>
        <v>43.075712536848002</v>
      </c>
      <c r="AW22" s="87">
        <f t="shared" ca="1" si="76"/>
        <v>43.075712536848002</v>
      </c>
      <c r="AX22" s="87">
        <f t="shared" ca="1" si="76"/>
        <v>43.937226787584969</v>
      </c>
      <c r="AY22" s="87">
        <f t="shared" ca="1" si="76"/>
        <v>43.937226787584969</v>
      </c>
      <c r="AZ22" s="87">
        <f t="shared" ca="1" si="76"/>
        <v>43.937226787584969</v>
      </c>
      <c r="BA22" s="87">
        <f t="shared" ca="1" si="76"/>
        <v>43.937226787584969</v>
      </c>
      <c r="BB22" s="87">
        <f t="shared" ca="1" si="76"/>
        <v>44.815971323336662</v>
      </c>
      <c r="BC22" s="87">
        <f t="shared" ca="1" si="76"/>
        <v>44.815971323336662</v>
      </c>
      <c r="BD22" s="87">
        <f t="shared" ca="1" si="76"/>
        <v>44.815971323336662</v>
      </c>
      <c r="BE22" s="87">
        <f t="shared" ca="1" si="76"/>
        <v>44.815971323336662</v>
      </c>
      <c r="BF22" s="87">
        <f t="shared" ca="1" si="76"/>
        <v>45.712290749803401</v>
      </c>
      <c r="BG22" s="87">
        <f t="shared" ca="1" si="76"/>
        <v>45.712290749803401</v>
      </c>
      <c r="BH22" s="87">
        <f t="shared" ca="1" si="76"/>
        <v>45.712290749803401</v>
      </c>
      <c r="BI22" s="87">
        <f t="shared" ca="1" si="76"/>
        <v>45.712290749803401</v>
      </c>
      <c r="BJ22" s="87">
        <f t="shared" ca="1" si="76"/>
        <v>46.626536564799466</v>
      </c>
      <c r="BK22" s="87">
        <f t="shared" ca="1" si="76"/>
        <v>46.626536564799466</v>
      </c>
      <c r="BL22" s="87">
        <f t="shared" ca="1" si="76"/>
        <v>46.626536564799466</v>
      </c>
      <c r="BM22" s="87">
        <f t="shared" ca="1" si="76"/>
        <v>46.626536564799466</v>
      </c>
      <c r="BN22" s="87">
        <f t="shared" ca="1" si="76"/>
        <v>47.559067296095456</v>
      </c>
      <c r="BO22" s="87">
        <f t="shared" ca="1" si="76"/>
        <v>47.559067296095456</v>
      </c>
      <c r="BP22" s="87">
        <f t="shared" ca="1" si="76"/>
        <v>47.559067296095456</v>
      </c>
      <c r="BQ22" s="87">
        <f t="shared" ca="1" si="76"/>
        <v>47.559067296095456</v>
      </c>
      <c r="BR22" s="87">
        <f t="shared" ca="1" si="76"/>
        <v>48.510248642017359</v>
      </c>
      <c r="BS22" s="87">
        <f t="shared" ca="1" si="76"/>
        <v>48.510248642017359</v>
      </c>
      <c r="BT22" s="87">
        <f t="shared" ref="BT22:CY22" ca="1" si="77">$C22*BT$7/12*$E$14*IF($G44=1,BT$9,1)</f>
        <v>48.510248642017359</v>
      </c>
      <c r="BU22" s="87">
        <f t="shared" ca="1" si="77"/>
        <v>48.510248642017359</v>
      </c>
      <c r="BV22" s="87">
        <f t="shared" ca="1" si="77"/>
        <v>49.480453614857716</v>
      </c>
      <c r="BW22" s="87">
        <f t="shared" ca="1" si="77"/>
        <v>49.480453614857716</v>
      </c>
      <c r="BX22" s="87">
        <f t="shared" ca="1" si="77"/>
        <v>49.480453614857716</v>
      </c>
      <c r="BY22" s="87">
        <f t="shared" ca="1" si="77"/>
        <v>49.480453614857716</v>
      </c>
      <c r="BZ22" s="87">
        <f t="shared" ca="1" si="77"/>
        <v>50.470062687154872</v>
      </c>
      <c r="CA22" s="87">
        <f t="shared" ca="1" si="77"/>
        <v>50.470062687154872</v>
      </c>
      <c r="CB22" s="87">
        <f t="shared" ca="1" si="77"/>
        <v>50.470062687154872</v>
      </c>
      <c r="CC22" s="87">
        <f t="shared" ca="1" si="77"/>
        <v>50.470062687154872</v>
      </c>
      <c r="CD22" s="87">
        <f t="shared" ca="1" si="77"/>
        <v>51.479463940897965</v>
      </c>
      <c r="CE22" s="87">
        <f t="shared" ca="1" si="77"/>
        <v>51.479463940897965</v>
      </c>
      <c r="CF22" s="87">
        <f t="shared" ca="1" si="77"/>
        <v>51.479463940897965</v>
      </c>
      <c r="CG22" s="87">
        <f t="shared" ca="1" si="77"/>
        <v>51.479463940897965</v>
      </c>
      <c r="CH22" s="87">
        <f t="shared" ca="1" si="77"/>
        <v>52.509053219715931</v>
      </c>
      <c r="CI22" s="87">
        <f t="shared" ca="1" si="77"/>
        <v>52.509053219715931</v>
      </c>
      <c r="CJ22" s="87">
        <f t="shared" ca="1" si="77"/>
        <v>52.509053219715931</v>
      </c>
      <c r="CK22" s="87">
        <f t="shared" ca="1" si="77"/>
        <v>52.509053219715931</v>
      </c>
      <c r="CL22" s="87">
        <f t="shared" ca="1" si="77"/>
        <v>53.559234284110254</v>
      </c>
      <c r="CM22" s="87">
        <f t="shared" ca="1" si="77"/>
        <v>53.559234284110254</v>
      </c>
      <c r="CN22" s="87">
        <f t="shared" ca="1" si="77"/>
        <v>53.559234284110254</v>
      </c>
      <c r="CO22" s="87">
        <f t="shared" ca="1" si="77"/>
        <v>53.559234284110254</v>
      </c>
      <c r="CP22" s="87">
        <f t="shared" ca="1" si="77"/>
        <v>54.630418969792451</v>
      </c>
      <c r="CQ22" s="87">
        <f t="shared" ca="1" si="77"/>
        <v>54.630418969792451</v>
      </c>
      <c r="CR22" s="87">
        <f t="shared" ca="1" si="77"/>
        <v>54.630418969792451</v>
      </c>
      <c r="CS22" s="87">
        <f t="shared" ca="1" si="77"/>
        <v>54.630418969792451</v>
      </c>
      <c r="CT22" s="87">
        <f t="shared" ca="1" si="77"/>
        <v>0</v>
      </c>
      <c r="CU22" s="87">
        <f t="shared" ca="1" si="77"/>
        <v>0</v>
      </c>
      <c r="CV22" s="87">
        <f t="shared" ca="1" si="77"/>
        <v>0</v>
      </c>
      <c r="CW22" s="87">
        <f t="shared" ca="1" si="77"/>
        <v>0</v>
      </c>
      <c r="CX22" s="87">
        <f t="shared" ca="1" si="77"/>
        <v>0</v>
      </c>
      <c r="CY22" s="87">
        <f t="shared" ca="1" si="77"/>
        <v>0</v>
      </c>
      <c r="CZ22" s="87">
        <f t="shared" ref="CZ22:EE22" ca="1" si="78">$C22*CZ$7/12*$E$14*IF($G44=1,CZ$9,1)</f>
        <v>0</v>
      </c>
      <c r="DA22" s="87">
        <f t="shared" ca="1" si="78"/>
        <v>0</v>
      </c>
      <c r="DB22" s="87">
        <f t="shared" ca="1" si="78"/>
        <v>0</v>
      </c>
      <c r="DC22" s="87">
        <f t="shared" ca="1" si="78"/>
        <v>0</v>
      </c>
      <c r="DD22" s="87">
        <f t="shared" ca="1" si="78"/>
        <v>0</v>
      </c>
      <c r="DE22" s="87">
        <f t="shared" ca="1" si="78"/>
        <v>0</v>
      </c>
      <c r="DF22" s="87">
        <f t="shared" ca="1" si="78"/>
        <v>0</v>
      </c>
      <c r="DG22" s="87">
        <f t="shared" ca="1" si="78"/>
        <v>0</v>
      </c>
      <c r="DH22" s="87">
        <f t="shared" ca="1" si="78"/>
        <v>0</v>
      </c>
      <c r="DI22" s="87">
        <f t="shared" ca="1" si="78"/>
        <v>0</v>
      </c>
      <c r="DJ22" s="87">
        <f t="shared" ca="1" si="78"/>
        <v>0</v>
      </c>
      <c r="DK22" s="87">
        <f t="shared" ca="1" si="78"/>
        <v>0</v>
      </c>
      <c r="DL22" s="87">
        <f t="shared" ca="1" si="78"/>
        <v>0</v>
      </c>
      <c r="DM22" s="87">
        <f t="shared" ca="1" si="78"/>
        <v>0</v>
      </c>
      <c r="DN22" s="87">
        <f t="shared" ca="1" si="78"/>
        <v>0</v>
      </c>
      <c r="DO22" s="87">
        <f t="shared" ca="1" si="78"/>
        <v>0</v>
      </c>
      <c r="DP22" s="87">
        <f t="shared" ca="1" si="78"/>
        <v>0</v>
      </c>
      <c r="DQ22" s="87">
        <f t="shared" ca="1" si="78"/>
        <v>0</v>
      </c>
      <c r="DR22" s="87">
        <f t="shared" ca="1" si="78"/>
        <v>0</v>
      </c>
      <c r="DS22" s="87">
        <f t="shared" ca="1" si="78"/>
        <v>0</v>
      </c>
      <c r="DT22" s="87">
        <f t="shared" ca="1" si="78"/>
        <v>0</v>
      </c>
      <c r="DU22" s="87">
        <f t="shared" ca="1" si="78"/>
        <v>0</v>
      </c>
      <c r="DV22" s="87">
        <f t="shared" ca="1" si="78"/>
        <v>0</v>
      </c>
      <c r="DW22" s="87">
        <f t="shared" ca="1" si="78"/>
        <v>0</v>
      </c>
      <c r="DX22" s="87">
        <f t="shared" ca="1" si="78"/>
        <v>0</v>
      </c>
      <c r="DY22" s="87">
        <f t="shared" ca="1" si="78"/>
        <v>0</v>
      </c>
      <c r="DZ22" s="87">
        <f t="shared" ca="1" si="78"/>
        <v>0</v>
      </c>
      <c r="EA22" s="87">
        <f t="shared" ca="1" si="78"/>
        <v>0</v>
      </c>
      <c r="EB22" s="87">
        <f t="shared" ca="1" si="78"/>
        <v>0</v>
      </c>
      <c r="EC22" s="87">
        <f t="shared" ca="1" si="78"/>
        <v>0</v>
      </c>
      <c r="ED22" s="87">
        <f t="shared" ca="1" si="78"/>
        <v>0</v>
      </c>
      <c r="EE22" s="87">
        <f t="shared" ca="1" si="78"/>
        <v>0</v>
      </c>
      <c r="EF22" s="87">
        <f t="shared" ref="EF22:EP22" ca="1" si="79">$C22*EF$7/12*$E$14*IF($G44=1,EF$9,1)</f>
        <v>0</v>
      </c>
      <c r="EG22" s="87">
        <f t="shared" ca="1" si="79"/>
        <v>0</v>
      </c>
      <c r="EH22" s="87">
        <f t="shared" ca="1" si="79"/>
        <v>0</v>
      </c>
      <c r="EI22" s="87">
        <f t="shared" ca="1" si="79"/>
        <v>0</v>
      </c>
      <c r="EJ22" s="87">
        <f t="shared" ca="1" si="79"/>
        <v>0</v>
      </c>
      <c r="EK22" s="87">
        <f t="shared" ca="1" si="79"/>
        <v>0</v>
      </c>
      <c r="EL22" s="87">
        <f t="shared" ca="1" si="79"/>
        <v>0</v>
      </c>
      <c r="EM22" s="87">
        <f t="shared" ca="1" si="79"/>
        <v>0</v>
      </c>
      <c r="EN22" s="87">
        <f t="shared" ca="1" si="79"/>
        <v>0</v>
      </c>
      <c r="EO22" s="87">
        <f t="shared" ca="1" si="79"/>
        <v>0</v>
      </c>
      <c r="EP22" s="87">
        <f t="shared" ca="1" si="79"/>
        <v>0</v>
      </c>
    </row>
    <row r="23" spans="1:154" s="43" customFormat="1" ht="14.1" customHeight="1">
      <c r="A23" s="44">
        <v>1</v>
      </c>
      <c r="B23" s="15" t="s">
        <v>1245</v>
      </c>
      <c r="C23" s="434">
        <f>Assum!F347</f>
        <v>800</v>
      </c>
      <c r="D23" s="21" t="s">
        <v>97</v>
      </c>
      <c r="E23" s="10">
        <f t="shared" ref="E23" ca="1" si="80">SUM(G23:EP23)</f>
        <v>16000</v>
      </c>
      <c r="F23" s="59"/>
      <c r="G23" s="54"/>
      <c r="H23" s="87">
        <f t="shared" ref="H23:AM23" ca="1" si="81">$C23*H$7/12*$E$14*IF($G45=1,H$9,1)</f>
        <v>0</v>
      </c>
      <c r="I23" s="87">
        <f t="shared" ca="1" si="81"/>
        <v>0</v>
      </c>
      <c r="J23" s="87">
        <f t="shared" ca="1" si="81"/>
        <v>0</v>
      </c>
      <c r="K23" s="87">
        <f t="shared" ca="1" si="81"/>
        <v>0</v>
      </c>
      <c r="L23" s="87">
        <f t="shared" ca="1" si="81"/>
        <v>0</v>
      </c>
      <c r="M23" s="87">
        <f t="shared" ca="1" si="81"/>
        <v>0</v>
      </c>
      <c r="N23" s="87">
        <f t="shared" ca="1" si="81"/>
        <v>0</v>
      </c>
      <c r="O23" s="87">
        <f t="shared" ca="1" si="81"/>
        <v>0</v>
      </c>
      <c r="P23" s="87">
        <f t="shared" ca="1" si="81"/>
        <v>0</v>
      </c>
      <c r="Q23" s="87">
        <f t="shared" ca="1" si="81"/>
        <v>0</v>
      </c>
      <c r="R23" s="87">
        <f t="shared" ca="1" si="81"/>
        <v>200</v>
      </c>
      <c r="S23" s="87">
        <f t="shared" ca="1" si="81"/>
        <v>200</v>
      </c>
      <c r="T23" s="87">
        <f t="shared" ca="1" si="81"/>
        <v>200</v>
      </c>
      <c r="U23" s="87">
        <f t="shared" ca="1" si="81"/>
        <v>200</v>
      </c>
      <c r="V23" s="87">
        <f t="shared" ca="1" si="81"/>
        <v>200</v>
      </c>
      <c r="W23" s="87">
        <f t="shared" ca="1" si="81"/>
        <v>200</v>
      </c>
      <c r="X23" s="87">
        <f t="shared" ca="1" si="81"/>
        <v>200</v>
      </c>
      <c r="Y23" s="87">
        <f t="shared" ca="1" si="81"/>
        <v>200</v>
      </c>
      <c r="Z23" s="87">
        <f t="shared" ca="1" si="81"/>
        <v>200</v>
      </c>
      <c r="AA23" s="87">
        <f t="shared" ca="1" si="81"/>
        <v>200</v>
      </c>
      <c r="AB23" s="87">
        <f t="shared" ca="1" si="81"/>
        <v>200</v>
      </c>
      <c r="AC23" s="87">
        <f t="shared" ca="1" si="81"/>
        <v>200</v>
      </c>
      <c r="AD23" s="87">
        <f t="shared" ca="1" si="81"/>
        <v>200</v>
      </c>
      <c r="AE23" s="87">
        <f t="shared" ca="1" si="81"/>
        <v>200</v>
      </c>
      <c r="AF23" s="87">
        <f t="shared" ca="1" si="81"/>
        <v>200</v>
      </c>
      <c r="AG23" s="87">
        <f t="shared" ca="1" si="81"/>
        <v>200</v>
      </c>
      <c r="AH23" s="87">
        <f t="shared" ca="1" si="81"/>
        <v>200</v>
      </c>
      <c r="AI23" s="87">
        <f t="shared" ca="1" si="81"/>
        <v>200</v>
      </c>
      <c r="AJ23" s="87">
        <f t="shared" ca="1" si="81"/>
        <v>200</v>
      </c>
      <c r="AK23" s="87">
        <f t="shared" ca="1" si="81"/>
        <v>200</v>
      </c>
      <c r="AL23" s="87">
        <f t="shared" ca="1" si="81"/>
        <v>200</v>
      </c>
      <c r="AM23" s="87">
        <f t="shared" ca="1" si="81"/>
        <v>200</v>
      </c>
      <c r="AN23" s="87">
        <f t="shared" ref="AN23:BS23" ca="1" si="82">$C23*AN$7/12*$E$14*IF($G45=1,AN$9,1)</f>
        <v>200</v>
      </c>
      <c r="AO23" s="87">
        <f t="shared" ca="1" si="82"/>
        <v>200</v>
      </c>
      <c r="AP23" s="87">
        <f t="shared" ca="1" si="82"/>
        <v>200</v>
      </c>
      <c r="AQ23" s="87">
        <f t="shared" ca="1" si="82"/>
        <v>200</v>
      </c>
      <c r="AR23" s="87">
        <f t="shared" ca="1" si="82"/>
        <v>200</v>
      </c>
      <c r="AS23" s="87">
        <f t="shared" ca="1" si="82"/>
        <v>200</v>
      </c>
      <c r="AT23" s="87">
        <f t="shared" ca="1" si="82"/>
        <v>200</v>
      </c>
      <c r="AU23" s="87">
        <f t="shared" ca="1" si="82"/>
        <v>200</v>
      </c>
      <c r="AV23" s="87">
        <f t="shared" ca="1" si="82"/>
        <v>200</v>
      </c>
      <c r="AW23" s="87">
        <f t="shared" ca="1" si="82"/>
        <v>200</v>
      </c>
      <c r="AX23" s="87">
        <f t="shared" ca="1" si="82"/>
        <v>200</v>
      </c>
      <c r="AY23" s="87">
        <f t="shared" ca="1" si="82"/>
        <v>200</v>
      </c>
      <c r="AZ23" s="87">
        <f t="shared" ca="1" si="82"/>
        <v>200</v>
      </c>
      <c r="BA23" s="87">
        <f t="shared" ca="1" si="82"/>
        <v>200</v>
      </c>
      <c r="BB23" s="87">
        <f t="shared" ca="1" si="82"/>
        <v>200</v>
      </c>
      <c r="BC23" s="87">
        <f t="shared" ca="1" si="82"/>
        <v>200</v>
      </c>
      <c r="BD23" s="87">
        <f t="shared" ca="1" si="82"/>
        <v>200</v>
      </c>
      <c r="BE23" s="87">
        <f t="shared" ca="1" si="82"/>
        <v>200</v>
      </c>
      <c r="BF23" s="87">
        <f t="shared" ca="1" si="82"/>
        <v>200</v>
      </c>
      <c r="BG23" s="87">
        <f t="shared" ca="1" si="82"/>
        <v>200</v>
      </c>
      <c r="BH23" s="87">
        <f t="shared" ca="1" si="82"/>
        <v>200</v>
      </c>
      <c r="BI23" s="87">
        <f t="shared" ca="1" si="82"/>
        <v>200</v>
      </c>
      <c r="BJ23" s="87">
        <f t="shared" ca="1" si="82"/>
        <v>200</v>
      </c>
      <c r="BK23" s="87">
        <f t="shared" ca="1" si="82"/>
        <v>200</v>
      </c>
      <c r="BL23" s="87">
        <f t="shared" ca="1" si="82"/>
        <v>200</v>
      </c>
      <c r="BM23" s="87">
        <f t="shared" ca="1" si="82"/>
        <v>200</v>
      </c>
      <c r="BN23" s="87">
        <f t="shared" ca="1" si="82"/>
        <v>200</v>
      </c>
      <c r="BO23" s="87">
        <f t="shared" ca="1" si="82"/>
        <v>200</v>
      </c>
      <c r="BP23" s="87">
        <f t="shared" ca="1" si="82"/>
        <v>200</v>
      </c>
      <c r="BQ23" s="87">
        <f t="shared" ca="1" si="82"/>
        <v>200</v>
      </c>
      <c r="BR23" s="87">
        <f t="shared" ca="1" si="82"/>
        <v>200</v>
      </c>
      <c r="BS23" s="87">
        <f t="shared" ca="1" si="82"/>
        <v>200</v>
      </c>
      <c r="BT23" s="87">
        <f t="shared" ref="BT23:CY23" ca="1" si="83">$C23*BT$7/12*$E$14*IF($G45=1,BT$9,1)</f>
        <v>200</v>
      </c>
      <c r="BU23" s="87">
        <f t="shared" ca="1" si="83"/>
        <v>200</v>
      </c>
      <c r="BV23" s="87">
        <f t="shared" ca="1" si="83"/>
        <v>200</v>
      </c>
      <c r="BW23" s="87">
        <f t="shared" ca="1" si="83"/>
        <v>200</v>
      </c>
      <c r="BX23" s="87">
        <f t="shared" ca="1" si="83"/>
        <v>200</v>
      </c>
      <c r="BY23" s="87">
        <f t="shared" ca="1" si="83"/>
        <v>200</v>
      </c>
      <c r="BZ23" s="87">
        <f t="shared" ca="1" si="83"/>
        <v>200</v>
      </c>
      <c r="CA23" s="87">
        <f t="shared" ca="1" si="83"/>
        <v>200</v>
      </c>
      <c r="CB23" s="87">
        <f t="shared" ca="1" si="83"/>
        <v>200</v>
      </c>
      <c r="CC23" s="87">
        <f t="shared" ca="1" si="83"/>
        <v>200</v>
      </c>
      <c r="CD23" s="87">
        <f t="shared" ca="1" si="83"/>
        <v>200</v>
      </c>
      <c r="CE23" s="87">
        <f t="shared" ca="1" si="83"/>
        <v>200</v>
      </c>
      <c r="CF23" s="87">
        <f t="shared" ca="1" si="83"/>
        <v>200</v>
      </c>
      <c r="CG23" s="87">
        <f t="shared" ca="1" si="83"/>
        <v>200</v>
      </c>
      <c r="CH23" s="87">
        <f t="shared" ca="1" si="83"/>
        <v>200</v>
      </c>
      <c r="CI23" s="87">
        <f t="shared" ca="1" si="83"/>
        <v>200</v>
      </c>
      <c r="CJ23" s="87">
        <f t="shared" ca="1" si="83"/>
        <v>200</v>
      </c>
      <c r="CK23" s="87">
        <f t="shared" ca="1" si="83"/>
        <v>200</v>
      </c>
      <c r="CL23" s="87">
        <f t="shared" ca="1" si="83"/>
        <v>200</v>
      </c>
      <c r="CM23" s="87">
        <f t="shared" ca="1" si="83"/>
        <v>200</v>
      </c>
      <c r="CN23" s="87">
        <f t="shared" ca="1" si="83"/>
        <v>200</v>
      </c>
      <c r="CO23" s="87">
        <f t="shared" ca="1" si="83"/>
        <v>200</v>
      </c>
      <c r="CP23" s="87">
        <f t="shared" ca="1" si="83"/>
        <v>200</v>
      </c>
      <c r="CQ23" s="87">
        <f t="shared" ca="1" si="83"/>
        <v>200</v>
      </c>
      <c r="CR23" s="87">
        <f t="shared" ca="1" si="83"/>
        <v>200</v>
      </c>
      <c r="CS23" s="87">
        <f t="shared" ca="1" si="83"/>
        <v>200</v>
      </c>
      <c r="CT23" s="87">
        <f t="shared" ca="1" si="83"/>
        <v>0</v>
      </c>
      <c r="CU23" s="87">
        <f t="shared" ca="1" si="83"/>
        <v>0</v>
      </c>
      <c r="CV23" s="87">
        <f t="shared" ca="1" si="83"/>
        <v>0</v>
      </c>
      <c r="CW23" s="87">
        <f t="shared" ca="1" si="83"/>
        <v>0</v>
      </c>
      <c r="CX23" s="87">
        <f t="shared" ca="1" si="83"/>
        <v>0</v>
      </c>
      <c r="CY23" s="87">
        <f t="shared" ca="1" si="83"/>
        <v>0</v>
      </c>
      <c r="CZ23" s="87">
        <f t="shared" ref="CZ23:EE23" ca="1" si="84">$C23*CZ$7/12*$E$14*IF($G45=1,CZ$9,1)</f>
        <v>0</v>
      </c>
      <c r="DA23" s="87">
        <f t="shared" ca="1" si="84"/>
        <v>0</v>
      </c>
      <c r="DB23" s="87">
        <f t="shared" ca="1" si="84"/>
        <v>0</v>
      </c>
      <c r="DC23" s="87">
        <f t="shared" ca="1" si="84"/>
        <v>0</v>
      </c>
      <c r="DD23" s="87">
        <f t="shared" ca="1" si="84"/>
        <v>0</v>
      </c>
      <c r="DE23" s="87">
        <f t="shared" ca="1" si="84"/>
        <v>0</v>
      </c>
      <c r="DF23" s="87">
        <f t="shared" ca="1" si="84"/>
        <v>0</v>
      </c>
      <c r="DG23" s="87">
        <f t="shared" ca="1" si="84"/>
        <v>0</v>
      </c>
      <c r="DH23" s="87">
        <f t="shared" ca="1" si="84"/>
        <v>0</v>
      </c>
      <c r="DI23" s="87">
        <f t="shared" ca="1" si="84"/>
        <v>0</v>
      </c>
      <c r="DJ23" s="87">
        <f t="shared" ca="1" si="84"/>
        <v>0</v>
      </c>
      <c r="DK23" s="87">
        <f t="shared" ca="1" si="84"/>
        <v>0</v>
      </c>
      <c r="DL23" s="87">
        <f t="shared" ca="1" si="84"/>
        <v>0</v>
      </c>
      <c r="DM23" s="87">
        <f t="shared" ca="1" si="84"/>
        <v>0</v>
      </c>
      <c r="DN23" s="87">
        <f t="shared" ca="1" si="84"/>
        <v>0</v>
      </c>
      <c r="DO23" s="87">
        <f t="shared" ca="1" si="84"/>
        <v>0</v>
      </c>
      <c r="DP23" s="87">
        <f t="shared" ca="1" si="84"/>
        <v>0</v>
      </c>
      <c r="DQ23" s="87">
        <f t="shared" ca="1" si="84"/>
        <v>0</v>
      </c>
      <c r="DR23" s="87">
        <f t="shared" ca="1" si="84"/>
        <v>0</v>
      </c>
      <c r="DS23" s="87">
        <f t="shared" ca="1" si="84"/>
        <v>0</v>
      </c>
      <c r="DT23" s="87">
        <f t="shared" ca="1" si="84"/>
        <v>0</v>
      </c>
      <c r="DU23" s="87">
        <f t="shared" ca="1" si="84"/>
        <v>0</v>
      </c>
      <c r="DV23" s="87">
        <f t="shared" ca="1" si="84"/>
        <v>0</v>
      </c>
      <c r="DW23" s="87">
        <f t="shared" ca="1" si="84"/>
        <v>0</v>
      </c>
      <c r="DX23" s="87">
        <f t="shared" ca="1" si="84"/>
        <v>0</v>
      </c>
      <c r="DY23" s="87">
        <f t="shared" ca="1" si="84"/>
        <v>0</v>
      </c>
      <c r="DZ23" s="87">
        <f t="shared" ca="1" si="84"/>
        <v>0</v>
      </c>
      <c r="EA23" s="87">
        <f t="shared" ca="1" si="84"/>
        <v>0</v>
      </c>
      <c r="EB23" s="87">
        <f t="shared" ca="1" si="84"/>
        <v>0</v>
      </c>
      <c r="EC23" s="87">
        <f t="shared" ca="1" si="84"/>
        <v>0</v>
      </c>
      <c r="ED23" s="87">
        <f t="shared" ca="1" si="84"/>
        <v>0</v>
      </c>
      <c r="EE23" s="87">
        <f t="shared" ca="1" si="84"/>
        <v>0</v>
      </c>
      <c r="EF23" s="87">
        <f t="shared" ref="EF23:EP23" ca="1" si="85">$C23*EF$7/12*$E$14*IF($G45=1,EF$9,1)</f>
        <v>0</v>
      </c>
      <c r="EG23" s="87">
        <f t="shared" ca="1" si="85"/>
        <v>0</v>
      </c>
      <c r="EH23" s="87">
        <f t="shared" ca="1" si="85"/>
        <v>0</v>
      </c>
      <c r="EI23" s="87">
        <f t="shared" ca="1" si="85"/>
        <v>0</v>
      </c>
      <c r="EJ23" s="87">
        <f t="shared" ca="1" si="85"/>
        <v>0</v>
      </c>
      <c r="EK23" s="87">
        <f t="shared" ca="1" si="85"/>
        <v>0</v>
      </c>
      <c r="EL23" s="87">
        <f t="shared" ca="1" si="85"/>
        <v>0</v>
      </c>
      <c r="EM23" s="87">
        <f t="shared" ca="1" si="85"/>
        <v>0</v>
      </c>
      <c r="EN23" s="87">
        <f t="shared" ca="1" si="85"/>
        <v>0</v>
      </c>
      <c r="EO23" s="87">
        <f t="shared" ca="1" si="85"/>
        <v>0</v>
      </c>
      <c r="EP23" s="87">
        <f t="shared" ca="1" si="85"/>
        <v>0</v>
      </c>
    </row>
    <row r="24" spans="1:154" s="43" customFormat="1" ht="14.1" customHeight="1">
      <c r="A24" s="44">
        <v>1</v>
      </c>
      <c r="B24" s="15" t="s">
        <v>1246</v>
      </c>
      <c r="C24" s="434">
        <f>Assum!F348</f>
        <v>30</v>
      </c>
      <c r="D24" s="21" t="s">
        <v>97</v>
      </c>
      <c r="E24" s="10">
        <f t="shared" ref="E24" ca="1" si="86">SUM(G24:EP24)</f>
        <v>600</v>
      </c>
      <c r="F24" s="59"/>
      <c r="G24" s="54"/>
      <c r="H24" s="87">
        <f t="shared" ref="H24:AM24" ca="1" si="87">$C24*H$7/12*$E$14*IF($G46=1,H$9,1)</f>
        <v>0</v>
      </c>
      <c r="I24" s="87">
        <f t="shared" ca="1" si="87"/>
        <v>0</v>
      </c>
      <c r="J24" s="87">
        <f t="shared" ca="1" si="87"/>
        <v>0</v>
      </c>
      <c r="K24" s="87">
        <f t="shared" ca="1" si="87"/>
        <v>0</v>
      </c>
      <c r="L24" s="87">
        <f t="shared" ca="1" si="87"/>
        <v>0</v>
      </c>
      <c r="M24" s="87">
        <f t="shared" ca="1" si="87"/>
        <v>0</v>
      </c>
      <c r="N24" s="87">
        <f t="shared" ca="1" si="87"/>
        <v>0</v>
      </c>
      <c r="O24" s="87">
        <f t="shared" ca="1" si="87"/>
        <v>0</v>
      </c>
      <c r="P24" s="87">
        <f t="shared" ca="1" si="87"/>
        <v>0</v>
      </c>
      <c r="Q24" s="87">
        <f t="shared" ca="1" si="87"/>
        <v>0</v>
      </c>
      <c r="R24" s="87">
        <f t="shared" ca="1" si="87"/>
        <v>7.5</v>
      </c>
      <c r="S24" s="87">
        <f t="shared" ca="1" si="87"/>
        <v>7.5</v>
      </c>
      <c r="T24" s="87">
        <f t="shared" ca="1" si="87"/>
        <v>7.5</v>
      </c>
      <c r="U24" s="87">
        <f t="shared" ca="1" si="87"/>
        <v>7.5</v>
      </c>
      <c r="V24" s="87">
        <f t="shared" ca="1" si="87"/>
        <v>7.5</v>
      </c>
      <c r="W24" s="87">
        <f t="shared" ca="1" si="87"/>
        <v>7.5</v>
      </c>
      <c r="X24" s="87">
        <f t="shared" ca="1" si="87"/>
        <v>7.5</v>
      </c>
      <c r="Y24" s="87">
        <f t="shared" ca="1" si="87"/>
        <v>7.5</v>
      </c>
      <c r="Z24" s="87">
        <f t="shared" ca="1" si="87"/>
        <v>7.5</v>
      </c>
      <c r="AA24" s="87">
        <f t="shared" ca="1" si="87"/>
        <v>7.5</v>
      </c>
      <c r="AB24" s="87">
        <f t="shared" ca="1" si="87"/>
        <v>7.5</v>
      </c>
      <c r="AC24" s="87">
        <f t="shared" ca="1" si="87"/>
        <v>7.5</v>
      </c>
      <c r="AD24" s="87">
        <f t="shared" ca="1" si="87"/>
        <v>7.5</v>
      </c>
      <c r="AE24" s="87">
        <f t="shared" ca="1" si="87"/>
        <v>7.5</v>
      </c>
      <c r="AF24" s="87">
        <f t="shared" ca="1" si="87"/>
        <v>7.5</v>
      </c>
      <c r="AG24" s="87">
        <f t="shared" ca="1" si="87"/>
        <v>7.5</v>
      </c>
      <c r="AH24" s="87">
        <f t="shared" ca="1" si="87"/>
        <v>7.5</v>
      </c>
      <c r="AI24" s="87">
        <f t="shared" ca="1" si="87"/>
        <v>7.5</v>
      </c>
      <c r="AJ24" s="87">
        <f t="shared" ca="1" si="87"/>
        <v>7.5</v>
      </c>
      <c r="AK24" s="87">
        <f t="shared" ca="1" si="87"/>
        <v>7.5</v>
      </c>
      <c r="AL24" s="87">
        <f t="shared" ca="1" si="87"/>
        <v>7.5</v>
      </c>
      <c r="AM24" s="87">
        <f t="shared" ca="1" si="87"/>
        <v>7.5</v>
      </c>
      <c r="AN24" s="87">
        <f t="shared" ref="AN24:BS24" ca="1" si="88">$C24*AN$7/12*$E$14*IF($G46=1,AN$9,1)</f>
        <v>7.5</v>
      </c>
      <c r="AO24" s="87">
        <f t="shared" ca="1" si="88"/>
        <v>7.5</v>
      </c>
      <c r="AP24" s="87">
        <f t="shared" ca="1" si="88"/>
        <v>7.5</v>
      </c>
      <c r="AQ24" s="87">
        <f t="shared" ca="1" si="88"/>
        <v>7.5</v>
      </c>
      <c r="AR24" s="87">
        <f t="shared" ca="1" si="88"/>
        <v>7.5</v>
      </c>
      <c r="AS24" s="87">
        <f t="shared" ca="1" si="88"/>
        <v>7.5</v>
      </c>
      <c r="AT24" s="87">
        <f t="shared" ca="1" si="88"/>
        <v>7.5</v>
      </c>
      <c r="AU24" s="87">
        <f t="shared" ca="1" si="88"/>
        <v>7.5</v>
      </c>
      <c r="AV24" s="87">
        <f t="shared" ca="1" si="88"/>
        <v>7.5</v>
      </c>
      <c r="AW24" s="87">
        <f t="shared" ca="1" si="88"/>
        <v>7.5</v>
      </c>
      <c r="AX24" s="87">
        <f t="shared" ca="1" si="88"/>
        <v>7.5</v>
      </c>
      <c r="AY24" s="87">
        <f t="shared" ca="1" si="88"/>
        <v>7.5</v>
      </c>
      <c r="AZ24" s="87">
        <f t="shared" ca="1" si="88"/>
        <v>7.5</v>
      </c>
      <c r="BA24" s="87">
        <f t="shared" ca="1" si="88"/>
        <v>7.5</v>
      </c>
      <c r="BB24" s="87">
        <f t="shared" ca="1" si="88"/>
        <v>7.5</v>
      </c>
      <c r="BC24" s="87">
        <f t="shared" ca="1" si="88"/>
        <v>7.5</v>
      </c>
      <c r="BD24" s="87">
        <f t="shared" ca="1" si="88"/>
        <v>7.5</v>
      </c>
      <c r="BE24" s="87">
        <f t="shared" ca="1" si="88"/>
        <v>7.5</v>
      </c>
      <c r="BF24" s="87">
        <f t="shared" ca="1" si="88"/>
        <v>7.5</v>
      </c>
      <c r="BG24" s="87">
        <f t="shared" ca="1" si="88"/>
        <v>7.5</v>
      </c>
      <c r="BH24" s="87">
        <f t="shared" ca="1" si="88"/>
        <v>7.5</v>
      </c>
      <c r="BI24" s="87">
        <f t="shared" ca="1" si="88"/>
        <v>7.5</v>
      </c>
      <c r="BJ24" s="87">
        <f t="shared" ca="1" si="88"/>
        <v>7.5</v>
      </c>
      <c r="BK24" s="87">
        <f t="shared" ca="1" si="88"/>
        <v>7.5</v>
      </c>
      <c r="BL24" s="87">
        <f t="shared" ca="1" si="88"/>
        <v>7.5</v>
      </c>
      <c r="BM24" s="87">
        <f t="shared" ca="1" si="88"/>
        <v>7.5</v>
      </c>
      <c r="BN24" s="87">
        <f t="shared" ca="1" si="88"/>
        <v>7.5</v>
      </c>
      <c r="BO24" s="87">
        <f t="shared" ca="1" si="88"/>
        <v>7.5</v>
      </c>
      <c r="BP24" s="87">
        <f t="shared" ca="1" si="88"/>
        <v>7.5</v>
      </c>
      <c r="BQ24" s="87">
        <f t="shared" ca="1" si="88"/>
        <v>7.5</v>
      </c>
      <c r="BR24" s="87">
        <f t="shared" ca="1" si="88"/>
        <v>7.5</v>
      </c>
      <c r="BS24" s="87">
        <f t="shared" ca="1" si="88"/>
        <v>7.5</v>
      </c>
      <c r="BT24" s="87">
        <f t="shared" ref="BT24:CY24" ca="1" si="89">$C24*BT$7/12*$E$14*IF($G46=1,BT$9,1)</f>
        <v>7.5</v>
      </c>
      <c r="BU24" s="87">
        <f t="shared" ca="1" si="89"/>
        <v>7.5</v>
      </c>
      <c r="BV24" s="87">
        <f t="shared" ca="1" si="89"/>
        <v>7.5</v>
      </c>
      <c r="BW24" s="87">
        <f t="shared" ca="1" si="89"/>
        <v>7.5</v>
      </c>
      <c r="BX24" s="87">
        <f t="shared" ca="1" si="89"/>
        <v>7.5</v>
      </c>
      <c r="BY24" s="87">
        <f t="shared" ca="1" si="89"/>
        <v>7.5</v>
      </c>
      <c r="BZ24" s="87">
        <f t="shared" ca="1" si="89"/>
        <v>7.5</v>
      </c>
      <c r="CA24" s="87">
        <f t="shared" ca="1" si="89"/>
        <v>7.5</v>
      </c>
      <c r="CB24" s="87">
        <f t="shared" ca="1" si="89"/>
        <v>7.5</v>
      </c>
      <c r="CC24" s="87">
        <f t="shared" ca="1" si="89"/>
        <v>7.5</v>
      </c>
      <c r="CD24" s="87">
        <f t="shared" ca="1" si="89"/>
        <v>7.5</v>
      </c>
      <c r="CE24" s="87">
        <f t="shared" ca="1" si="89"/>
        <v>7.5</v>
      </c>
      <c r="CF24" s="87">
        <f t="shared" ca="1" si="89"/>
        <v>7.5</v>
      </c>
      <c r="CG24" s="87">
        <f t="shared" ca="1" si="89"/>
        <v>7.5</v>
      </c>
      <c r="CH24" s="87">
        <f t="shared" ca="1" si="89"/>
        <v>7.5</v>
      </c>
      <c r="CI24" s="87">
        <f t="shared" ca="1" si="89"/>
        <v>7.5</v>
      </c>
      <c r="CJ24" s="87">
        <f t="shared" ca="1" si="89"/>
        <v>7.5</v>
      </c>
      <c r="CK24" s="87">
        <f t="shared" ca="1" si="89"/>
        <v>7.5</v>
      </c>
      <c r="CL24" s="87">
        <f t="shared" ca="1" si="89"/>
        <v>7.5</v>
      </c>
      <c r="CM24" s="87">
        <f t="shared" ca="1" si="89"/>
        <v>7.5</v>
      </c>
      <c r="CN24" s="87">
        <f t="shared" ca="1" si="89"/>
        <v>7.5</v>
      </c>
      <c r="CO24" s="87">
        <f t="shared" ca="1" si="89"/>
        <v>7.5</v>
      </c>
      <c r="CP24" s="87">
        <f t="shared" ca="1" si="89"/>
        <v>7.5</v>
      </c>
      <c r="CQ24" s="87">
        <f t="shared" ca="1" si="89"/>
        <v>7.5</v>
      </c>
      <c r="CR24" s="87">
        <f t="shared" ca="1" si="89"/>
        <v>7.5</v>
      </c>
      <c r="CS24" s="87">
        <f t="shared" ca="1" si="89"/>
        <v>7.5</v>
      </c>
      <c r="CT24" s="87">
        <f t="shared" ca="1" si="89"/>
        <v>0</v>
      </c>
      <c r="CU24" s="87">
        <f t="shared" ca="1" si="89"/>
        <v>0</v>
      </c>
      <c r="CV24" s="87">
        <f t="shared" ca="1" si="89"/>
        <v>0</v>
      </c>
      <c r="CW24" s="87">
        <f t="shared" ca="1" si="89"/>
        <v>0</v>
      </c>
      <c r="CX24" s="87">
        <f t="shared" ca="1" si="89"/>
        <v>0</v>
      </c>
      <c r="CY24" s="87">
        <f t="shared" ca="1" si="89"/>
        <v>0</v>
      </c>
      <c r="CZ24" s="87">
        <f t="shared" ref="CZ24:EE24" ca="1" si="90">$C24*CZ$7/12*$E$14*IF($G46=1,CZ$9,1)</f>
        <v>0</v>
      </c>
      <c r="DA24" s="87">
        <f t="shared" ca="1" si="90"/>
        <v>0</v>
      </c>
      <c r="DB24" s="87">
        <f t="shared" ca="1" si="90"/>
        <v>0</v>
      </c>
      <c r="DC24" s="87">
        <f t="shared" ca="1" si="90"/>
        <v>0</v>
      </c>
      <c r="DD24" s="87">
        <f t="shared" ca="1" si="90"/>
        <v>0</v>
      </c>
      <c r="DE24" s="87">
        <f t="shared" ca="1" si="90"/>
        <v>0</v>
      </c>
      <c r="DF24" s="87">
        <f t="shared" ca="1" si="90"/>
        <v>0</v>
      </c>
      <c r="DG24" s="87">
        <f t="shared" ca="1" si="90"/>
        <v>0</v>
      </c>
      <c r="DH24" s="87">
        <f t="shared" ca="1" si="90"/>
        <v>0</v>
      </c>
      <c r="DI24" s="87">
        <f t="shared" ca="1" si="90"/>
        <v>0</v>
      </c>
      <c r="DJ24" s="87">
        <f t="shared" ca="1" si="90"/>
        <v>0</v>
      </c>
      <c r="DK24" s="87">
        <f t="shared" ca="1" si="90"/>
        <v>0</v>
      </c>
      <c r="DL24" s="87">
        <f t="shared" ca="1" si="90"/>
        <v>0</v>
      </c>
      <c r="DM24" s="87">
        <f t="shared" ca="1" si="90"/>
        <v>0</v>
      </c>
      <c r="DN24" s="87">
        <f t="shared" ca="1" si="90"/>
        <v>0</v>
      </c>
      <c r="DO24" s="87">
        <f t="shared" ca="1" si="90"/>
        <v>0</v>
      </c>
      <c r="DP24" s="87">
        <f t="shared" ca="1" si="90"/>
        <v>0</v>
      </c>
      <c r="DQ24" s="87">
        <f t="shared" ca="1" si="90"/>
        <v>0</v>
      </c>
      <c r="DR24" s="87">
        <f t="shared" ca="1" si="90"/>
        <v>0</v>
      </c>
      <c r="DS24" s="87">
        <f t="shared" ca="1" si="90"/>
        <v>0</v>
      </c>
      <c r="DT24" s="87">
        <f t="shared" ca="1" si="90"/>
        <v>0</v>
      </c>
      <c r="DU24" s="87">
        <f t="shared" ca="1" si="90"/>
        <v>0</v>
      </c>
      <c r="DV24" s="87">
        <f t="shared" ca="1" si="90"/>
        <v>0</v>
      </c>
      <c r="DW24" s="87">
        <f t="shared" ca="1" si="90"/>
        <v>0</v>
      </c>
      <c r="DX24" s="87">
        <f t="shared" ca="1" si="90"/>
        <v>0</v>
      </c>
      <c r="DY24" s="87">
        <f t="shared" ca="1" si="90"/>
        <v>0</v>
      </c>
      <c r="DZ24" s="87">
        <f t="shared" ca="1" si="90"/>
        <v>0</v>
      </c>
      <c r="EA24" s="87">
        <f t="shared" ca="1" si="90"/>
        <v>0</v>
      </c>
      <c r="EB24" s="87">
        <f t="shared" ca="1" si="90"/>
        <v>0</v>
      </c>
      <c r="EC24" s="87">
        <f t="shared" ca="1" si="90"/>
        <v>0</v>
      </c>
      <c r="ED24" s="87">
        <f t="shared" ca="1" si="90"/>
        <v>0</v>
      </c>
      <c r="EE24" s="87">
        <f t="shared" ca="1" si="90"/>
        <v>0</v>
      </c>
      <c r="EF24" s="87">
        <f t="shared" ref="EF24:EP24" ca="1" si="91">$C24*EF$7/12*$E$14*IF($G46=1,EF$9,1)</f>
        <v>0</v>
      </c>
      <c r="EG24" s="87">
        <f t="shared" ca="1" si="91"/>
        <v>0</v>
      </c>
      <c r="EH24" s="87">
        <f t="shared" ca="1" si="91"/>
        <v>0</v>
      </c>
      <c r="EI24" s="87">
        <f t="shared" ca="1" si="91"/>
        <v>0</v>
      </c>
      <c r="EJ24" s="87">
        <f t="shared" ca="1" si="91"/>
        <v>0</v>
      </c>
      <c r="EK24" s="87">
        <f t="shared" ca="1" si="91"/>
        <v>0</v>
      </c>
      <c r="EL24" s="87">
        <f t="shared" ca="1" si="91"/>
        <v>0</v>
      </c>
      <c r="EM24" s="87">
        <f t="shared" ca="1" si="91"/>
        <v>0</v>
      </c>
      <c r="EN24" s="87">
        <f t="shared" ca="1" si="91"/>
        <v>0</v>
      </c>
      <c r="EO24" s="87">
        <f t="shared" ca="1" si="91"/>
        <v>0</v>
      </c>
      <c r="EP24" s="87">
        <f t="shared" ca="1" si="91"/>
        <v>0</v>
      </c>
    </row>
    <row r="25" spans="1:154" s="43" customFormat="1" ht="14.1" customHeight="1">
      <c r="A25" s="44">
        <v>1</v>
      </c>
      <c r="B25" s="15" t="s">
        <v>656</v>
      </c>
      <c r="C25" s="434">
        <f>Assum!F349</f>
        <v>300</v>
      </c>
      <c r="D25" s="21" t="s">
        <v>97</v>
      </c>
      <c r="E25" s="10">
        <f t="shared" ca="1" si="49"/>
        <v>6000</v>
      </c>
      <c r="F25" s="59"/>
      <c r="G25" s="54"/>
      <c r="H25" s="87">
        <f t="shared" ref="H25:AM25" ca="1" si="92">$C25*H$7/12*$E$14*IF($G47=1,H$9,1)</f>
        <v>0</v>
      </c>
      <c r="I25" s="87">
        <f t="shared" ca="1" si="92"/>
        <v>0</v>
      </c>
      <c r="J25" s="87">
        <f t="shared" ca="1" si="92"/>
        <v>0</v>
      </c>
      <c r="K25" s="87">
        <f t="shared" ca="1" si="92"/>
        <v>0</v>
      </c>
      <c r="L25" s="87">
        <f t="shared" ca="1" si="92"/>
        <v>0</v>
      </c>
      <c r="M25" s="87">
        <f t="shared" ca="1" si="92"/>
        <v>0</v>
      </c>
      <c r="N25" s="87">
        <f t="shared" ca="1" si="92"/>
        <v>0</v>
      </c>
      <c r="O25" s="87">
        <f t="shared" ca="1" si="92"/>
        <v>0</v>
      </c>
      <c r="P25" s="87">
        <f t="shared" ca="1" si="92"/>
        <v>0</v>
      </c>
      <c r="Q25" s="87">
        <f t="shared" ca="1" si="92"/>
        <v>0</v>
      </c>
      <c r="R25" s="87">
        <f t="shared" ca="1" si="92"/>
        <v>75</v>
      </c>
      <c r="S25" s="87">
        <f t="shared" ca="1" si="92"/>
        <v>75</v>
      </c>
      <c r="T25" s="87">
        <f t="shared" ca="1" si="92"/>
        <v>75</v>
      </c>
      <c r="U25" s="87">
        <f t="shared" ca="1" si="92"/>
        <v>75</v>
      </c>
      <c r="V25" s="87">
        <f t="shared" ca="1" si="92"/>
        <v>75</v>
      </c>
      <c r="W25" s="87">
        <f t="shared" ca="1" si="92"/>
        <v>75</v>
      </c>
      <c r="X25" s="87">
        <f t="shared" ca="1" si="92"/>
        <v>75</v>
      </c>
      <c r="Y25" s="87">
        <f t="shared" ca="1" si="92"/>
        <v>75</v>
      </c>
      <c r="Z25" s="87">
        <f t="shared" ca="1" si="92"/>
        <v>75</v>
      </c>
      <c r="AA25" s="87">
        <f t="shared" ca="1" si="92"/>
        <v>75</v>
      </c>
      <c r="AB25" s="87">
        <f t="shared" ca="1" si="92"/>
        <v>75</v>
      </c>
      <c r="AC25" s="87">
        <f t="shared" ca="1" si="92"/>
        <v>75</v>
      </c>
      <c r="AD25" s="87">
        <f t="shared" ca="1" si="92"/>
        <v>75</v>
      </c>
      <c r="AE25" s="87">
        <f t="shared" ca="1" si="92"/>
        <v>75</v>
      </c>
      <c r="AF25" s="87">
        <f t="shared" ca="1" si="92"/>
        <v>75</v>
      </c>
      <c r="AG25" s="87">
        <f t="shared" ca="1" si="92"/>
        <v>75</v>
      </c>
      <c r="AH25" s="87">
        <f t="shared" ca="1" si="92"/>
        <v>75</v>
      </c>
      <c r="AI25" s="87">
        <f t="shared" ca="1" si="92"/>
        <v>75</v>
      </c>
      <c r="AJ25" s="87">
        <f t="shared" ca="1" si="92"/>
        <v>75</v>
      </c>
      <c r="AK25" s="87">
        <f t="shared" ca="1" si="92"/>
        <v>75</v>
      </c>
      <c r="AL25" s="87">
        <f t="shared" ca="1" si="92"/>
        <v>75</v>
      </c>
      <c r="AM25" s="87">
        <f t="shared" ca="1" si="92"/>
        <v>75</v>
      </c>
      <c r="AN25" s="87">
        <f t="shared" ref="AN25:BS25" ca="1" si="93">$C25*AN$7/12*$E$14*IF($G47=1,AN$9,1)</f>
        <v>75</v>
      </c>
      <c r="AO25" s="87">
        <f t="shared" ca="1" si="93"/>
        <v>75</v>
      </c>
      <c r="AP25" s="87">
        <f t="shared" ca="1" si="93"/>
        <v>75</v>
      </c>
      <c r="AQ25" s="87">
        <f t="shared" ca="1" si="93"/>
        <v>75</v>
      </c>
      <c r="AR25" s="87">
        <f t="shared" ca="1" si="93"/>
        <v>75</v>
      </c>
      <c r="AS25" s="87">
        <f t="shared" ca="1" si="93"/>
        <v>75</v>
      </c>
      <c r="AT25" s="87">
        <f t="shared" ca="1" si="93"/>
        <v>75</v>
      </c>
      <c r="AU25" s="87">
        <f t="shared" ca="1" si="93"/>
        <v>75</v>
      </c>
      <c r="AV25" s="87">
        <f t="shared" ca="1" si="93"/>
        <v>75</v>
      </c>
      <c r="AW25" s="87">
        <f t="shared" ca="1" si="93"/>
        <v>75</v>
      </c>
      <c r="AX25" s="87">
        <f t="shared" ca="1" si="93"/>
        <v>75</v>
      </c>
      <c r="AY25" s="87">
        <f t="shared" ca="1" si="93"/>
        <v>75</v>
      </c>
      <c r="AZ25" s="87">
        <f t="shared" ca="1" si="93"/>
        <v>75</v>
      </c>
      <c r="BA25" s="87">
        <f t="shared" ca="1" si="93"/>
        <v>75</v>
      </c>
      <c r="BB25" s="87">
        <f t="shared" ca="1" si="93"/>
        <v>75</v>
      </c>
      <c r="BC25" s="87">
        <f t="shared" ca="1" si="93"/>
        <v>75</v>
      </c>
      <c r="BD25" s="87">
        <f t="shared" ca="1" si="93"/>
        <v>75</v>
      </c>
      <c r="BE25" s="87">
        <f t="shared" ca="1" si="93"/>
        <v>75</v>
      </c>
      <c r="BF25" s="87">
        <f t="shared" ca="1" si="93"/>
        <v>75</v>
      </c>
      <c r="BG25" s="87">
        <f t="shared" ca="1" si="93"/>
        <v>75</v>
      </c>
      <c r="BH25" s="87">
        <f t="shared" ca="1" si="93"/>
        <v>75</v>
      </c>
      <c r="BI25" s="87">
        <f t="shared" ca="1" si="93"/>
        <v>75</v>
      </c>
      <c r="BJ25" s="87">
        <f t="shared" ca="1" si="93"/>
        <v>75</v>
      </c>
      <c r="BK25" s="87">
        <f t="shared" ca="1" si="93"/>
        <v>75</v>
      </c>
      <c r="BL25" s="87">
        <f t="shared" ca="1" si="93"/>
        <v>75</v>
      </c>
      <c r="BM25" s="87">
        <f t="shared" ca="1" si="93"/>
        <v>75</v>
      </c>
      <c r="BN25" s="87">
        <f t="shared" ca="1" si="93"/>
        <v>75</v>
      </c>
      <c r="BO25" s="87">
        <f t="shared" ca="1" si="93"/>
        <v>75</v>
      </c>
      <c r="BP25" s="87">
        <f t="shared" ca="1" si="93"/>
        <v>75</v>
      </c>
      <c r="BQ25" s="87">
        <f t="shared" ca="1" si="93"/>
        <v>75</v>
      </c>
      <c r="BR25" s="87">
        <f t="shared" ca="1" si="93"/>
        <v>75</v>
      </c>
      <c r="BS25" s="87">
        <f t="shared" ca="1" si="93"/>
        <v>75</v>
      </c>
      <c r="BT25" s="87">
        <f t="shared" ref="BT25:CY25" ca="1" si="94">$C25*BT$7/12*$E$14*IF($G47=1,BT$9,1)</f>
        <v>75</v>
      </c>
      <c r="BU25" s="87">
        <f t="shared" ca="1" si="94"/>
        <v>75</v>
      </c>
      <c r="BV25" s="87">
        <f t="shared" ca="1" si="94"/>
        <v>75</v>
      </c>
      <c r="BW25" s="87">
        <f t="shared" ca="1" si="94"/>
        <v>75</v>
      </c>
      <c r="BX25" s="87">
        <f t="shared" ca="1" si="94"/>
        <v>75</v>
      </c>
      <c r="BY25" s="87">
        <f t="shared" ca="1" si="94"/>
        <v>75</v>
      </c>
      <c r="BZ25" s="87">
        <f t="shared" ca="1" si="94"/>
        <v>75</v>
      </c>
      <c r="CA25" s="87">
        <f t="shared" ca="1" si="94"/>
        <v>75</v>
      </c>
      <c r="CB25" s="87">
        <f t="shared" ca="1" si="94"/>
        <v>75</v>
      </c>
      <c r="CC25" s="87">
        <f t="shared" ca="1" si="94"/>
        <v>75</v>
      </c>
      <c r="CD25" s="87">
        <f t="shared" ca="1" si="94"/>
        <v>75</v>
      </c>
      <c r="CE25" s="87">
        <f t="shared" ca="1" si="94"/>
        <v>75</v>
      </c>
      <c r="CF25" s="87">
        <f t="shared" ca="1" si="94"/>
        <v>75</v>
      </c>
      <c r="CG25" s="87">
        <f t="shared" ca="1" si="94"/>
        <v>75</v>
      </c>
      <c r="CH25" s="87">
        <f t="shared" ca="1" si="94"/>
        <v>75</v>
      </c>
      <c r="CI25" s="87">
        <f t="shared" ca="1" si="94"/>
        <v>75</v>
      </c>
      <c r="CJ25" s="87">
        <f t="shared" ca="1" si="94"/>
        <v>75</v>
      </c>
      <c r="CK25" s="87">
        <f t="shared" ca="1" si="94"/>
        <v>75</v>
      </c>
      <c r="CL25" s="87">
        <f t="shared" ca="1" si="94"/>
        <v>75</v>
      </c>
      <c r="CM25" s="87">
        <f t="shared" ca="1" si="94"/>
        <v>75</v>
      </c>
      <c r="CN25" s="87">
        <f t="shared" ca="1" si="94"/>
        <v>75</v>
      </c>
      <c r="CO25" s="87">
        <f t="shared" ca="1" si="94"/>
        <v>75</v>
      </c>
      <c r="CP25" s="87">
        <f t="shared" ca="1" si="94"/>
        <v>75</v>
      </c>
      <c r="CQ25" s="87">
        <f t="shared" ca="1" si="94"/>
        <v>75</v>
      </c>
      <c r="CR25" s="87">
        <f t="shared" ca="1" si="94"/>
        <v>75</v>
      </c>
      <c r="CS25" s="87">
        <f t="shared" ca="1" si="94"/>
        <v>75</v>
      </c>
      <c r="CT25" s="87">
        <f t="shared" ca="1" si="94"/>
        <v>0</v>
      </c>
      <c r="CU25" s="87">
        <f t="shared" ca="1" si="94"/>
        <v>0</v>
      </c>
      <c r="CV25" s="87">
        <f t="shared" ca="1" si="94"/>
        <v>0</v>
      </c>
      <c r="CW25" s="87">
        <f t="shared" ca="1" si="94"/>
        <v>0</v>
      </c>
      <c r="CX25" s="87">
        <f t="shared" ca="1" si="94"/>
        <v>0</v>
      </c>
      <c r="CY25" s="87">
        <f t="shared" ca="1" si="94"/>
        <v>0</v>
      </c>
      <c r="CZ25" s="87">
        <f t="shared" ref="CZ25:EE25" ca="1" si="95">$C25*CZ$7/12*$E$14*IF($G47=1,CZ$9,1)</f>
        <v>0</v>
      </c>
      <c r="DA25" s="87">
        <f t="shared" ca="1" si="95"/>
        <v>0</v>
      </c>
      <c r="DB25" s="87">
        <f t="shared" ca="1" si="95"/>
        <v>0</v>
      </c>
      <c r="DC25" s="87">
        <f t="shared" ca="1" si="95"/>
        <v>0</v>
      </c>
      <c r="DD25" s="87">
        <f t="shared" ca="1" si="95"/>
        <v>0</v>
      </c>
      <c r="DE25" s="87">
        <f t="shared" ca="1" si="95"/>
        <v>0</v>
      </c>
      <c r="DF25" s="87">
        <f t="shared" ca="1" si="95"/>
        <v>0</v>
      </c>
      <c r="DG25" s="87">
        <f t="shared" ca="1" si="95"/>
        <v>0</v>
      </c>
      <c r="DH25" s="87">
        <f t="shared" ca="1" si="95"/>
        <v>0</v>
      </c>
      <c r="DI25" s="87">
        <f t="shared" ca="1" si="95"/>
        <v>0</v>
      </c>
      <c r="DJ25" s="87">
        <f t="shared" ca="1" si="95"/>
        <v>0</v>
      </c>
      <c r="DK25" s="87">
        <f t="shared" ca="1" si="95"/>
        <v>0</v>
      </c>
      <c r="DL25" s="87">
        <f t="shared" ca="1" si="95"/>
        <v>0</v>
      </c>
      <c r="DM25" s="87">
        <f t="shared" ca="1" si="95"/>
        <v>0</v>
      </c>
      <c r="DN25" s="87">
        <f t="shared" ca="1" si="95"/>
        <v>0</v>
      </c>
      <c r="DO25" s="87">
        <f t="shared" ca="1" si="95"/>
        <v>0</v>
      </c>
      <c r="DP25" s="87">
        <f t="shared" ca="1" si="95"/>
        <v>0</v>
      </c>
      <c r="DQ25" s="87">
        <f t="shared" ca="1" si="95"/>
        <v>0</v>
      </c>
      <c r="DR25" s="87">
        <f t="shared" ca="1" si="95"/>
        <v>0</v>
      </c>
      <c r="DS25" s="87">
        <f t="shared" ca="1" si="95"/>
        <v>0</v>
      </c>
      <c r="DT25" s="87">
        <f t="shared" ca="1" si="95"/>
        <v>0</v>
      </c>
      <c r="DU25" s="87">
        <f t="shared" ca="1" si="95"/>
        <v>0</v>
      </c>
      <c r="DV25" s="87">
        <f t="shared" ca="1" si="95"/>
        <v>0</v>
      </c>
      <c r="DW25" s="87">
        <f t="shared" ca="1" si="95"/>
        <v>0</v>
      </c>
      <c r="DX25" s="87">
        <f t="shared" ca="1" si="95"/>
        <v>0</v>
      </c>
      <c r="DY25" s="87">
        <f t="shared" ca="1" si="95"/>
        <v>0</v>
      </c>
      <c r="DZ25" s="87">
        <f t="shared" ca="1" si="95"/>
        <v>0</v>
      </c>
      <c r="EA25" s="87">
        <f t="shared" ca="1" si="95"/>
        <v>0</v>
      </c>
      <c r="EB25" s="87">
        <f t="shared" ca="1" si="95"/>
        <v>0</v>
      </c>
      <c r="EC25" s="87">
        <f t="shared" ca="1" si="95"/>
        <v>0</v>
      </c>
      <c r="ED25" s="87">
        <f t="shared" ca="1" si="95"/>
        <v>0</v>
      </c>
      <c r="EE25" s="87">
        <f t="shared" ca="1" si="95"/>
        <v>0</v>
      </c>
      <c r="EF25" s="87">
        <f t="shared" ref="EF25:EP25" ca="1" si="96">$C25*EF$7/12*$E$14*IF($G47=1,EF$9,1)</f>
        <v>0</v>
      </c>
      <c r="EG25" s="87">
        <f t="shared" ca="1" si="96"/>
        <v>0</v>
      </c>
      <c r="EH25" s="87">
        <f t="shared" ca="1" si="96"/>
        <v>0</v>
      </c>
      <c r="EI25" s="87">
        <f t="shared" ca="1" si="96"/>
        <v>0</v>
      </c>
      <c r="EJ25" s="87">
        <f t="shared" ca="1" si="96"/>
        <v>0</v>
      </c>
      <c r="EK25" s="87">
        <f t="shared" ca="1" si="96"/>
        <v>0</v>
      </c>
      <c r="EL25" s="87">
        <f t="shared" ca="1" si="96"/>
        <v>0</v>
      </c>
      <c r="EM25" s="87">
        <f t="shared" ca="1" si="96"/>
        <v>0</v>
      </c>
      <c r="EN25" s="87">
        <f t="shared" ca="1" si="96"/>
        <v>0</v>
      </c>
      <c r="EO25" s="87">
        <f t="shared" ca="1" si="96"/>
        <v>0</v>
      </c>
      <c r="EP25" s="87">
        <f t="shared" ca="1" si="96"/>
        <v>0</v>
      </c>
    </row>
    <row r="26" spans="1:154" s="43" customFormat="1" ht="14.1" customHeight="1">
      <c r="A26" s="44">
        <v>1</v>
      </c>
      <c r="B26" s="15" t="s">
        <v>762</v>
      </c>
      <c r="C26" s="434">
        <f>Assum!F350</f>
        <v>0</v>
      </c>
      <c r="D26" s="21" t="s">
        <v>97</v>
      </c>
      <c r="E26" s="10">
        <f t="shared" ca="1" si="49"/>
        <v>428.32729484598298</v>
      </c>
      <c r="F26" s="59"/>
      <c r="G26" s="54"/>
      <c r="H26" s="87">
        <f t="shared" ref="H26:AM26" ca="1" si="97">H63*IF($G48=1,H$9,1)</f>
        <v>0</v>
      </c>
      <c r="I26" s="87">
        <f t="shared" ca="1" si="97"/>
        <v>0</v>
      </c>
      <c r="J26" s="87">
        <f t="shared" ca="1" si="97"/>
        <v>0</v>
      </c>
      <c r="K26" s="87">
        <f t="shared" ca="1" si="97"/>
        <v>0</v>
      </c>
      <c r="L26" s="87">
        <f t="shared" ca="1" si="97"/>
        <v>0</v>
      </c>
      <c r="M26" s="87">
        <f t="shared" ca="1" si="97"/>
        <v>0</v>
      </c>
      <c r="N26" s="87">
        <f t="shared" ca="1" si="97"/>
        <v>0</v>
      </c>
      <c r="O26" s="87">
        <f t="shared" ca="1" si="97"/>
        <v>0</v>
      </c>
      <c r="P26" s="87">
        <f t="shared" ca="1" si="97"/>
        <v>0</v>
      </c>
      <c r="Q26" s="87">
        <f t="shared" ca="1" si="97"/>
        <v>0</v>
      </c>
      <c r="R26" s="87">
        <f t="shared" ca="1" si="97"/>
        <v>5.2770822099922414</v>
      </c>
      <c r="S26" s="87">
        <f t="shared" ca="1" si="97"/>
        <v>5.3895040721565426</v>
      </c>
      <c r="T26" s="87">
        <f ca="1">T63*IF($G48=1,T$9,1)</f>
        <v>6.8734726527253027</v>
      </c>
      <c r="U26" s="87">
        <f t="shared" ca="1" si="97"/>
        <v>4.944313497985914</v>
      </c>
      <c r="V26" s="87">
        <f t="shared" ca="1" si="97"/>
        <v>5.2506967989422808</v>
      </c>
      <c r="W26" s="87">
        <f t="shared" ca="1" si="97"/>
        <v>5.362556551795759</v>
      </c>
      <c r="X26" s="87">
        <f t="shared" ca="1" si="97"/>
        <v>6.8391052894616751</v>
      </c>
      <c r="Y26" s="87">
        <f t="shared" ca="1" si="97"/>
        <v>4.9195919304959848</v>
      </c>
      <c r="Z26" s="87">
        <f t="shared" ca="1" si="97"/>
        <v>5.2243113878923193</v>
      </c>
      <c r="AA26" s="87">
        <f t="shared" ca="1" si="97"/>
        <v>5.3356090314349753</v>
      </c>
      <c r="AB26" s="87">
        <f t="shared" ca="1" si="97"/>
        <v>6.8047379261980501</v>
      </c>
      <c r="AC26" s="87">
        <f t="shared" ca="1" si="97"/>
        <v>4.8948703630060546</v>
      </c>
      <c r="AD26" s="87">
        <f t="shared" ca="1" si="97"/>
        <v>5.1979259768423578</v>
      </c>
      <c r="AE26" s="87">
        <f t="shared" ca="1" si="97"/>
        <v>5.3086615110741935</v>
      </c>
      <c r="AF26" s="87">
        <f t="shared" ca="1" si="97"/>
        <v>6.7703705629344233</v>
      </c>
      <c r="AG26" s="87">
        <f t="shared" ca="1" si="97"/>
        <v>4.8701487955161253</v>
      </c>
      <c r="AH26" s="87">
        <f t="shared" ca="1" si="97"/>
        <v>5.1715405657923972</v>
      </c>
      <c r="AI26" s="87">
        <f t="shared" ca="1" si="97"/>
        <v>5.2817139907134116</v>
      </c>
      <c r="AJ26" s="87">
        <f t="shared" ca="1" si="97"/>
        <v>6.7360031996707956</v>
      </c>
      <c r="AK26" s="87">
        <f t="shared" ca="1" si="97"/>
        <v>4.845427228026197</v>
      </c>
      <c r="AL26" s="87">
        <f t="shared" ca="1" si="97"/>
        <v>5.1451551547424366</v>
      </c>
      <c r="AM26" s="87">
        <f t="shared" ca="1" si="97"/>
        <v>5.2547664703526289</v>
      </c>
      <c r="AN26" s="87">
        <f t="shared" ref="AN26:BS26" ca="1" si="98">AN63*IF($G48=1,AN$9,1)</f>
        <v>6.7016358364071706</v>
      </c>
      <c r="AO26" s="87">
        <f t="shared" ca="1" si="98"/>
        <v>4.8207056605362677</v>
      </c>
      <c r="AP26" s="87">
        <f t="shared" ca="1" si="98"/>
        <v>5.1187697436924751</v>
      </c>
      <c r="AQ26" s="87">
        <f t="shared" ca="1" si="98"/>
        <v>5.2278189499918462</v>
      </c>
      <c r="AR26" s="87">
        <f t="shared" ca="1" si="98"/>
        <v>6.6672684731435439</v>
      </c>
      <c r="AS26" s="87">
        <f t="shared" ca="1" si="98"/>
        <v>4.7959840930463367</v>
      </c>
      <c r="AT26" s="87">
        <f t="shared" ca="1" si="98"/>
        <v>5.0923843326425136</v>
      </c>
      <c r="AU26" s="87">
        <f t="shared" ca="1" si="98"/>
        <v>5.2008714296310634</v>
      </c>
      <c r="AV26" s="87">
        <f t="shared" ca="1" si="98"/>
        <v>6.632901109879918</v>
      </c>
      <c r="AW26" s="87">
        <f t="shared" ca="1" si="98"/>
        <v>4.7712625255564083</v>
      </c>
      <c r="AX26" s="87">
        <f t="shared" ca="1" si="98"/>
        <v>5.0659989215925521</v>
      </c>
      <c r="AY26" s="87">
        <f t="shared" ca="1" si="98"/>
        <v>5.1739239092702798</v>
      </c>
      <c r="AZ26" s="87">
        <f t="shared" ca="1" si="98"/>
        <v>6.5985337466162903</v>
      </c>
      <c r="BA26" s="87">
        <f t="shared" ca="1" si="98"/>
        <v>4.7465409580664772</v>
      </c>
      <c r="BB26" s="87">
        <f t="shared" ca="1" si="98"/>
        <v>5.0396135105425905</v>
      </c>
      <c r="BC26" s="87">
        <f t="shared" ca="1" si="98"/>
        <v>5.1469763889094979</v>
      </c>
      <c r="BD26" s="87">
        <f t="shared" ca="1" si="98"/>
        <v>6.5641663833526636</v>
      </c>
      <c r="BE26" s="87">
        <f t="shared" ca="1" si="98"/>
        <v>4.7218193905765489</v>
      </c>
      <c r="BF26" s="87">
        <f t="shared" ca="1" si="98"/>
        <v>5.0132280994926299</v>
      </c>
      <c r="BG26" s="87">
        <f t="shared" ca="1" si="98"/>
        <v>5.1200288685487152</v>
      </c>
      <c r="BH26" s="87">
        <f t="shared" ca="1" si="98"/>
        <v>6.5297990200890386</v>
      </c>
      <c r="BI26" s="87">
        <f t="shared" ca="1" si="98"/>
        <v>4.6970978230866187</v>
      </c>
      <c r="BJ26" s="87">
        <f t="shared" ca="1" si="98"/>
        <v>4.9868426884426684</v>
      </c>
      <c r="BK26" s="87">
        <f t="shared" ca="1" si="98"/>
        <v>5.0930813481879316</v>
      </c>
      <c r="BL26" s="87">
        <f t="shared" ca="1" si="98"/>
        <v>6.49543165682541</v>
      </c>
      <c r="BM26" s="87">
        <f t="shared" ca="1" si="98"/>
        <v>4.6723762555966886</v>
      </c>
      <c r="BN26" s="87">
        <f t="shared" ca="1" si="98"/>
        <v>4.9604572773927078</v>
      </c>
      <c r="BO26" s="87">
        <f t="shared" ca="1" si="98"/>
        <v>5.0661338278271497</v>
      </c>
      <c r="BP26" s="87">
        <f t="shared" ca="1" si="98"/>
        <v>6.4610642935617841</v>
      </c>
      <c r="BQ26" s="87">
        <f t="shared" ca="1" si="98"/>
        <v>4.6476546881067602</v>
      </c>
      <c r="BR26" s="87">
        <f t="shared" ca="1" si="98"/>
        <v>4.9340718663427472</v>
      </c>
      <c r="BS26" s="87">
        <f t="shared" ca="1" si="98"/>
        <v>5.0391863074663679</v>
      </c>
      <c r="BT26" s="87">
        <f t="shared" ref="BT26:CY26" ca="1" si="99">BT63*IF($G48=1,BT$9,1)</f>
        <v>6.42669693029816</v>
      </c>
      <c r="BU26" s="87">
        <f t="shared" ca="1" si="99"/>
        <v>4.6229331206168309</v>
      </c>
      <c r="BV26" s="87">
        <f t="shared" ca="1" si="99"/>
        <v>4.9076864552927848</v>
      </c>
      <c r="BW26" s="87">
        <f t="shared" ca="1" si="99"/>
        <v>5.0122387871055842</v>
      </c>
      <c r="BX26" s="87">
        <f t="shared" ca="1" si="99"/>
        <v>6.3923295670345315</v>
      </c>
      <c r="BY26" s="87">
        <f t="shared" ca="1" si="99"/>
        <v>4.5982115531268999</v>
      </c>
      <c r="BZ26" s="87">
        <f t="shared" ca="1" si="99"/>
        <v>4.8813010442428233</v>
      </c>
      <c r="CA26" s="87">
        <f t="shared" ca="1" si="99"/>
        <v>4.9852912667448015</v>
      </c>
      <c r="CB26" s="87">
        <f t="shared" ca="1" si="99"/>
        <v>6.3579622037709047</v>
      </c>
      <c r="CC26" s="87">
        <f t="shared" ca="1" si="99"/>
        <v>4.5734899856369706</v>
      </c>
      <c r="CD26" s="87">
        <f t="shared" ca="1" si="99"/>
        <v>4.8549156331928636</v>
      </c>
      <c r="CE26" s="87">
        <f t="shared" ca="1" si="99"/>
        <v>4.9583437463840188</v>
      </c>
      <c r="CF26" s="87">
        <f t="shared" ca="1" si="99"/>
        <v>6.3235948405072779</v>
      </c>
      <c r="CG26" s="87">
        <f t="shared" ca="1" si="99"/>
        <v>4.5487684181470414</v>
      </c>
      <c r="CH26" s="87">
        <f t="shared" ca="1" si="99"/>
        <v>4.8285302221429012</v>
      </c>
      <c r="CI26" s="87">
        <f t="shared" ca="1" si="99"/>
        <v>4.931396226023236</v>
      </c>
      <c r="CJ26" s="87">
        <f t="shared" ca="1" si="99"/>
        <v>6.2892274772436521</v>
      </c>
      <c r="CK26" s="87">
        <f t="shared" ca="1" si="99"/>
        <v>4.5240468506571112</v>
      </c>
      <c r="CL26" s="87">
        <f t="shared" ca="1" si="99"/>
        <v>4.8021448110929406</v>
      </c>
      <c r="CM26" s="87">
        <f t="shared" ca="1" si="99"/>
        <v>4.9044487056624533</v>
      </c>
      <c r="CN26" s="87">
        <f t="shared" ca="1" si="99"/>
        <v>6.2548601139800253</v>
      </c>
      <c r="CO26" s="87">
        <f t="shared" ca="1" si="99"/>
        <v>4.4993252831671819</v>
      </c>
      <c r="CP26" s="87">
        <f t="shared" ca="1" si="99"/>
        <v>4.7757594000429791</v>
      </c>
      <c r="CQ26" s="87">
        <f t="shared" ca="1" si="99"/>
        <v>4.8775011853016714</v>
      </c>
      <c r="CR26" s="87">
        <f t="shared" ca="1" si="99"/>
        <v>6.2204927507163994</v>
      </c>
      <c r="CS26" s="87">
        <f t="shared" ca="1" si="99"/>
        <v>4.4746037156772527</v>
      </c>
      <c r="CT26" s="87">
        <f t="shared" ca="1" si="99"/>
        <v>0</v>
      </c>
      <c r="CU26" s="87">
        <f t="shared" ca="1" si="99"/>
        <v>0</v>
      </c>
      <c r="CV26" s="87">
        <f t="shared" ca="1" si="99"/>
        <v>0</v>
      </c>
      <c r="CW26" s="87">
        <f t="shared" ca="1" si="99"/>
        <v>0</v>
      </c>
      <c r="CX26" s="87">
        <f t="shared" ca="1" si="99"/>
        <v>0</v>
      </c>
      <c r="CY26" s="87">
        <f t="shared" ca="1" si="99"/>
        <v>0</v>
      </c>
      <c r="CZ26" s="87">
        <f t="shared" ref="CZ26:EE26" ca="1" si="100">CZ63*IF($G48=1,CZ$9,1)</f>
        <v>0</v>
      </c>
      <c r="DA26" s="87">
        <f t="shared" si="100"/>
        <v>0</v>
      </c>
      <c r="DB26" s="87">
        <f t="shared" si="100"/>
        <v>0</v>
      </c>
      <c r="DC26" s="87">
        <f t="shared" si="100"/>
        <v>0</v>
      </c>
      <c r="DD26" s="87">
        <f t="shared" si="100"/>
        <v>0</v>
      </c>
      <c r="DE26" s="87">
        <f t="shared" si="100"/>
        <v>0</v>
      </c>
      <c r="DF26" s="87">
        <f t="shared" si="100"/>
        <v>0</v>
      </c>
      <c r="DG26" s="87">
        <f t="shared" si="100"/>
        <v>0</v>
      </c>
      <c r="DH26" s="87">
        <f t="shared" si="100"/>
        <v>0</v>
      </c>
      <c r="DI26" s="87">
        <f t="shared" si="100"/>
        <v>0</v>
      </c>
      <c r="DJ26" s="87">
        <f t="shared" si="100"/>
        <v>0</v>
      </c>
      <c r="DK26" s="87">
        <f t="shared" si="100"/>
        <v>0</v>
      </c>
      <c r="DL26" s="87">
        <f t="shared" si="100"/>
        <v>0</v>
      </c>
      <c r="DM26" s="87">
        <f t="shared" si="100"/>
        <v>0</v>
      </c>
      <c r="DN26" s="87">
        <f t="shared" si="100"/>
        <v>0</v>
      </c>
      <c r="DO26" s="87">
        <f t="shared" si="100"/>
        <v>0</v>
      </c>
      <c r="DP26" s="87">
        <f t="shared" si="100"/>
        <v>0</v>
      </c>
      <c r="DQ26" s="87">
        <f t="shared" si="100"/>
        <v>0</v>
      </c>
      <c r="DR26" s="87">
        <f t="shared" si="100"/>
        <v>0</v>
      </c>
      <c r="DS26" s="87">
        <f t="shared" si="100"/>
        <v>0</v>
      </c>
      <c r="DT26" s="87">
        <f t="shared" si="100"/>
        <v>0</v>
      </c>
      <c r="DU26" s="87">
        <f t="shared" si="100"/>
        <v>0</v>
      </c>
      <c r="DV26" s="87">
        <f t="shared" si="100"/>
        <v>0</v>
      </c>
      <c r="DW26" s="87">
        <f t="shared" si="100"/>
        <v>0</v>
      </c>
      <c r="DX26" s="87">
        <f t="shared" si="100"/>
        <v>0</v>
      </c>
      <c r="DY26" s="87">
        <f t="shared" si="100"/>
        <v>0</v>
      </c>
      <c r="DZ26" s="87">
        <f t="shared" si="100"/>
        <v>0</v>
      </c>
      <c r="EA26" s="87">
        <f t="shared" si="100"/>
        <v>0</v>
      </c>
      <c r="EB26" s="87">
        <f t="shared" si="100"/>
        <v>0</v>
      </c>
      <c r="EC26" s="87">
        <f t="shared" si="100"/>
        <v>0</v>
      </c>
      <c r="ED26" s="87">
        <f t="shared" si="100"/>
        <v>0</v>
      </c>
      <c r="EE26" s="87">
        <f t="shared" si="100"/>
        <v>0</v>
      </c>
      <c r="EF26" s="87">
        <f t="shared" ref="EF26:EP26" si="101">EF63*IF($G48=1,EF$9,1)</f>
        <v>0</v>
      </c>
      <c r="EG26" s="87">
        <f t="shared" si="101"/>
        <v>0</v>
      </c>
      <c r="EH26" s="87">
        <f t="shared" si="101"/>
        <v>0</v>
      </c>
      <c r="EI26" s="87">
        <f t="shared" si="101"/>
        <v>0</v>
      </c>
      <c r="EJ26" s="87">
        <f t="shared" si="101"/>
        <v>0</v>
      </c>
      <c r="EK26" s="87">
        <f t="shared" si="101"/>
        <v>0</v>
      </c>
      <c r="EL26" s="87">
        <f t="shared" si="101"/>
        <v>0</v>
      </c>
      <c r="EM26" s="87">
        <f t="shared" si="101"/>
        <v>0</v>
      </c>
      <c r="EN26" s="87">
        <f t="shared" si="101"/>
        <v>0</v>
      </c>
      <c r="EO26" s="87">
        <f t="shared" si="101"/>
        <v>0</v>
      </c>
      <c r="EP26" s="87">
        <f t="shared" si="101"/>
        <v>0</v>
      </c>
    </row>
    <row r="27" spans="1:154" s="43" customFormat="1" ht="14.1" customHeight="1">
      <c r="A27" s="44">
        <v>1</v>
      </c>
      <c r="B27" s="744" t="s">
        <v>1417</v>
      </c>
      <c r="C27" s="434"/>
      <c r="D27" s="21" t="s">
        <v>97</v>
      </c>
      <c r="E27" s="10">
        <f t="shared" ref="E27" ca="1" si="102">SUM(G27:EP27)</f>
        <v>0</v>
      </c>
      <c r="F27" s="59"/>
      <c r="G27" s="54"/>
      <c r="H27" s="87">
        <f ca="1">H82</f>
        <v>0</v>
      </c>
      <c r="I27" s="87">
        <f t="shared" ref="I27:BT27" ca="1" si="103">I82</f>
        <v>0</v>
      </c>
      <c r="J27" s="87">
        <f t="shared" ca="1" si="103"/>
        <v>0</v>
      </c>
      <c r="K27" s="87">
        <f t="shared" ca="1" si="103"/>
        <v>0</v>
      </c>
      <c r="L27" s="87">
        <f t="shared" ca="1" si="103"/>
        <v>0</v>
      </c>
      <c r="M27" s="87">
        <f t="shared" ca="1" si="103"/>
        <v>0</v>
      </c>
      <c r="N27" s="87">
        <f t="shared" ca="1" si="103"/>
        <v>0</v>
      </c>
      <c r="O27" s="87">
        <f t="shared" ca="1" si="103"/>
        <v>0</v>
      </c>
      <c r="P27" s="87">
        <f t="shared" ca="1" si="103"/>
        <v>0</v>
      </c>
      <c r="Q27" s="87">
        <f t="shared" ca="1" si="103"/>
        <v>0</v>
      </c>
      <c r="R27" s="87">
        <f t="shared" ca="1" si="103"/>
        <v>0</v>
      </c>
      <c r="S27" s="87">
        <f t="shared" ca="1" si="103"/>
        <v>0</v>
      </c>
      <c r="T27" s="87">
        <f t="shared" ca="1" si="103"/>
        <v>0</v>
      </c>
      <c r="U27" s="87">
        <f t="shared" ca="1" si="103"/>
        <v>0</v>
      </c>
      <c r="V27" s="87">
        <f t="shared" ca="1" si="103"/>
        <v>0</v>
      </c>
      <c r="W27" s="87">
        <f t="shared" ca="1" si="103"/>
        <v>0</v>
      </c>
      <c r="X27" s="87">
        <f t="shared" ca="1" si="103"/>
        <v>0</v>
      </c>
      <c r="Y27" s="87">
        <f t="shared" ca="1" si="103"/>
        <v>0</v>
      </c>
      <c r="Z27" s="87">
        <f t="shared" ca="1" si="103"/>
        <v>0</v>
      </c>
      <c r="AA27" s="87">
        <f t="shared" ca="1" si="103"/>
        <v>0</v>
      </c>
      <c r="AB27" s="87">
        <f t="shared" ca="1" si="103"/>
        <v>0</v>
      </c>
      <c r="AC27" s="87">
        <f t="shared" ca="1" si="103"/>
        <v>0</v>
      </c>
      <c r="AD27" s="87">
        <f t="shared" ca="1" si="103"/>
        <v>0</v>
      </c>
      <c r="AE27" s="87">
        <f t="shared" ca="1" si="103"/>
        <v>0</v>
      </c>
      <c r="AF27" s="87">
        <f t="shared" ca="1" si="103"/>
        <v>0</v>
      </c>
      <c r="AG27" s="87">
        <f t="shared" ca="1" si="103"/>
        <v>0</v>
      </c>
      <c r="AH27" s="87">
        <f t="shared" ca="1" si="103"/>
        <v>0</v>
      </c>
      <c r="AI27" s="87">
        <f t="shared" ca="1" si="103"/>
        <v>0</v>
      </c>
      <c r="AJ27" s="87">
        <f t="shared" ca="1" si="103"/>
        <v>0</v>
      </c>
      <c r="AK27" s="87">
        <f t="shared" ca="1" si="103"/>
        <v>0</v>
      </c>
      <c r="AL27" s="87">
        <f t="shared" ca="1" si="103"/>
        <v>0</v>
      </c>
      <c r="AM27" s="87">
        <f t="shared" ca="1" si="103"/>
        <v>0</v>
      </c>
      <c r="AN27" s="87">
        <f t="shared" ca="1" si="103"/>
        <v>0</v>
      </c>
      <c r="AO27" s="87">
        <f t="shared" ca="1" si="103"/>
        <v>0</v>
      </c>
      <c r="AP27" s="87">
        <f t="shared" ca="1" si="103"/>
        <v>0</v>
      </c>
      <c r="AQ27" s="87">
        <f t="shared" ca="1" si="103"/>
        <v>0</v>
      </c>
      <c r="AR27" s="87">
        <f t="shared" ca="1" si="103"/>
        <v>0</v>
      </c>
      <c r="AS27" s="87">
        <f t="shared" ca="1" si="103"/>
        <v>0</v>
      </c>
      <c r="AT27" s="87">
        <f t="shared" ca="1" si="103"/>
        <v>0</v>
      </c>
      <c r="AU27" s="87">
        <f t="shared" ca="1" si="103"/>
        <v>0</v>
      </c>
      <c r="AV27" s="87">
        <f t="shared" ca="1" si="103"/>
        <v>0</v>
      </c>
      <c r="AW27" s="87">
        <f t="shared" ca="1" si="103"/>
        <v>0</v>
      </c>
      <c r="AX27" s="87">
        <f t="shared" ca="1" si="103"/>
        <v>0</v>
      </c>
      <c r="AY27" s="87">
        <f t="shared" ca="1" si="103"/>
        <v>0</v>
      </c>
      <c r="AZ27" s="87">
        <f t="shared" ca="1" si="103"/>
        <v>0</v>
      </c>
      <c r="BA27" s="87">
        <f t="shared" ca="1" si="103"/>
        <v>0</v>
      </c>
      <c r="BB27" s="87">
        <f t="shared" ca="1" si="103"/>
        <v>0</v>
      </c>
      <c r="BC27" s="87">
        <f t="shared" ca="1" si="103"/>
        <v>0</v>
      </c>
      <c r="BD27" s="87">
        <f t="shared" ca="1" si="103"/>
        <v>0</v>
      </c>
      <c r="BE27" s="87">
        <f t="shared" ca="1" si="103"/>
        <v>0</v>
      </c>
      <c r="BF27" s="87">
        <f t="shared" ca="1" si="103"/>
        <v>0</v>
      </c>
      <c r="BG27" s="87">
        <f t="shared" ca="1" si="103"/>
        <v>0</v>
      </c>
      <c r="BH27" s="87">
        <f t="shared" ca="1" si="103"/>
        <v>0</v>
      </c>
      <c r="BI27" s="87">
        <f t="shared" ca="1" si="103"/>
        <v>0</v>
      </c>
      <c r="BJ27" s="87">
        <f t="shared" ca="1" si="103"/>
        <v>0</v>
      </c>
      <c r="BK27" s="87">
        <f t="shared" ca="1" si="103"/>
        <v>0</v>
      </c>
      <c r="BL27" s="87">
        <f t="shared" ca="1" si="103"/>
        <v>0</v>
      </c>
      <c r="BM27" s="87">
        <f t="shared" ca="1" si="103"/>
        <v>0</v>
      </c>
      <c r="BN27" s="87">
        <f t="shared" ca="1" si="103"/>
        <v>0</v>
      </c>
      <c r="BO27" s="87">
        <f t="shared" ca="1" si="103"/>
        <v>0</v>
      </c>
      <c r="BP27" s="87">
        <f t="shared" ca="1" si="103"/>
        <v>0</v>
      </c>
      <c r="BQ27" s="87">
        <f t="shared" ca="1" si="103"/>
        <v>0</v>
      </c>
      <c r="BR27" s="87">
        <f t="shared" ca="1" si="103"/>
        <v>0</v>
      </c>
      <c r="BS27" s="87">
        <f t="shared" ca="1" si="103"/>
        <v>0</v>
      </c>
      <c r="BT27" s="87">
        <f t="shared" ca="1" si="103"/>
        <v>0</v>
      </c>
      <c r="BU27" s="87">
        <f t="shared" ref="BU27:EF27" ca="1" si="104">BU82</f>
        <v>0</v>
      </c>
      <c r="BV27" s="87">
        <f t="shared" ca="1" si="104"/>
        <v>0</v>
      </c>
      <c r="BW27" s="87">
        <f t="shared" ca="1" si="104"/>
        <v>0</v>
      </c>
      <c r="BX27" s="87">
        <f t="shared" ca="1" si="104"/>
        <v>0</v>
      </c>
      <c r="BY27" s="87">
        <f t="shared" ca="1" si="104"/>
        <v>0</v>
      </c>
      <c r="BZ27" s="87">
        <f t="shared" ca="1" si="104"/>
        <v>0</v>
      </c>
      <c r="CA27" s="87">
        <f t="shared" ca="1" si="104"/>
        <v>0</v>
      </c>
      <c r="CB27" s="87">
        <f t="shared" ca="1" si="104"/>
        <v>0</v>
      </c>
      <c r="CC27" s="87">
        <f t="shared" ca="1" si="104"/>
        <v>0</v>
      </c>
      <c r="CD27" s="87">
        <f t="shared" ca="1" si="104"/>
        <v>0</v>
      </c>
      <c r="CE27" s="87">
        <f t="shared" ca="1" si="104"/>
        <v>0</v>
      </c>
      <c r="CF27" s="87">
        <f t="shared" ca="1" si="104"/>
        <v>0</v>
      </c>
      <c r="CG27" s="87">
        <f t="shared" ca="1" si="104"/>
        <v>0</v>
      </c>
      <c r="CH27" s="87">
        <f t="shared" ca="1" si="104"/>
        <v>0</v>
      </c>
      <c r="CI27" s="87">
        <f t="shared" ca="1" si="104"/>
        <v>0</v>
      </c>
      <c r="CJ27" s="87">
        <f t="shared" ca="1" si="104"/>
        <v>0</v>
      </c>
      <c r="CK27" s="87">
        <f t="shared" ca="1" si="104"/>
        <v>0</v>
      </c>
      <c r="CL27" s="87">
        <f t="shared" ca="1" si="104"/>
        <v>0</v>
      </c>
      <c r="CM27" s="87">
        <f t="shared" ca="1" si="104"/>
        <v>0</v>
      </c>
      <c r="CN27" s="87">
        <f t="shared" ca="1" si="104"/>
        <v>0</v>
      </c>
      <c r="CO27" s="87">
        <f t="shared" ca="1" si="104"/>
        <v>0</v>
      </c>
      <c r="CP27" s="87">
        <f t="shared" ca="1" si="104"/>
        <v>0</v>
      </c>
      <c r="CQ27" s="87">
        <f t="shared" ca="1" si="104"/>
        <v>0</v>
      </c>
      <c r="CR27" s="87">
        <f t="shared" ca="1" si="104"/>
        <v>0</v>
      </c>
      <c r="CS27" s="87">
        <f t="shared" ca="1" si="104"/>
        <v>0</v>
      </c>
      <c r="CT27" s="87">
        <f t="shared" ca="1" si="104"/>
        <v>0</v>
      </c>
      <c r="CU27" s="87">
        <f t="shared" ca="1" si="104"/>
        <v>0</v>
      </c>
      <c r="CV27" s="87">
        <f t="shared" ca="1" si="104"/>
        <v>0</v>
      </c>
      <c r="CW27" s="87">
        <f t="shared" ca="1" si="104"/>
        <v>0</v>
      </c>
      <c r="CX27" s="87">
        <f t="shared" ca="1" si="104"/>
        <v>0</v>
      </c>
      <c r="CY27" s="87">
        <f t="shared" ca="1" si="104"/>
        <v>0</v>
      </c>
      <c r="CZ27" s="87">
        <f t="shared" ca="1" si="104"/>
        <v>0</v>
      </c>
      <c r="DA27" s="87">
        <f t="shared" ca="1" si="104"/>
        <v>0</v>
      </c>
      <c r="DB27" s="87">
        <f t="shared" ca="1" si="104"/>
        <v>0</v>
      </c>
      <c r="DC27" s="87">
        <f t="shared" ca="1" si="104"/>
        <v>0</v>
      </c>
      <c r="DD27" s="87">
        <f t="shared" ca="1" si="104"/>
        <v>0</v>
      </c>
      <c r="DE27" s="87">
        <f t="shared" ca="1" si="104"/>
        <v>0</v>
      </c>
      <c r="DF27" s="87">
        <f t="shared" ca="1" si="104"/>
        <v>0</v>
      </c>
      <c r="DG27" s="87">
        <f t="shared" ca="1" si="104"/>
        <v>0</v>
      </c>
      <c r="DH27" s="87">
        <f t="shared" ca="1" si="104"/>
        <v>0</v>
      </c>
      <c r="DI27" s="87">
        <f t="shared" ca="1" si="104"/>
        <v>0</v>
      </c>
      <c r="DJ27" s="87">
        <f t="shared" ca="1" si="104"/>
        <v>0</v>
      </c>
      <c r="DK27" s="87">
        <f t="shared" ca="1" si="104"/>
        <v>0</v>
      </c>
      <c r="DL27" s="87">
        <f t="shared" ca="1" si="104"/>
        <v>0</v>
      </c>
      <c r="DM27" s="87">
        <f t="shared" ca="1" si="104"/>
        <v>0</v>
      </c>
      <c r="DN27" s="87">
        <f t="shared" ca="1" si="104"/>
        <v>0</v>
      </c>
      <c r="DO27" s="87">
        <f t="shared" ca="1" si="104"/>
        <v>0</v>
      </c>
      <c r="DP27" s="87">
        <f t="shared" ca="1" si="104"/>
        <v>0</v>
      </c>
      <c r="DQ27" s="87">
        <f t="shared" ca="1" si="104"/>
        <v>0</v>
      </c>
      <c r="DR27" s="87">
        <f t="shared" ca="1" si="104"/>
        <v>0</v>
      </c>
      <c r="DS27" s="87">
        <f t="shared" ca="1" si="104"/>
        <v>0</v>
      </c>
      <c r="DT27" s="87">
        <f t="shared" ca="1" si="104"/>
        <v>0</v>
      </c>
      <c r="DU27" s="87">
        <f t="shared" ca="1" si="104"/>
        <v>0</v>
      </c>
      <c r="DV27" s="87">
        <f t="shared" ca="1" si="104"/>
        <v>0</v>
      </c>
      <c r="DW27" s="87">
        <f t="shared" ca="1" si="104"/>
        <v>0</v>
      </c>
      <c r="DX27" s="87">
        <f t="shared" ca="1" si="104"/>
        <v>0</v>
      </c>
      <c r="DY27" s="87">
        <f t="shared" ca="1" si="104"/>
        <v>0</v>
      </c>
      <c r="DZ27" s="87">
        <f t="shared" ca="1" si="104"/>
        <v>0</v>
      </c>
      <c r="EA27" s="87">
        <f t="shared" ca="1" si="104"/>
        <v>0</v>
      </c>
      <c r="EB27" s="87">
        <f t="shared" ca="1" si="104"/>
        <v>0</v>
      </c>
      <c r="EC27" s="87">
        <f t="shared" ca="1" si="104"/>
        <v>0</v>
      </c>
      <c r="ED27" s="87">
        <f t="shared" ca="1" si="104"/>
        <v>0</v>
      </c>
      <c r="EE27" s="87">
        <f t="shared" ca="1" si="104"/>
        <v>0</v>
      </c>
      <c r="EF27" s="87">
        <f t="shared" ca="1" si="104"/>
        <v>0</v>
      </c>
      <c r="EG27" s="87">
        <f t="shared" ref="EG27:EP27" ca="1" si="105">EG82</f>
        <v>0</v>
      </c>
      <c r="EH27" s="87">
        <f t="shared" ca="1" si="105"/>
        <v>0</v>
      </c>
      <c r="EI27" s="87">
        <f t="shared" ca="1" si="105"/>
        <v>0</v>
      </c>
      <c r="EJ27" s="87">
        <f t="shared" ca="1" si="105"/>
        <v>0</v>
      </c>
      <c r="EK27" s="87">
        <f t="shared" ca="1" si="105"/>
        <v>0</v>
      </c>
      <c r="EL27" s="87">
        <f t="shared" ca="1" si="105"/>
        <v>0</v>
      </c>
      <c r="EM27" s="87">
        <f t="shared" ca="1" si="105"/>
        <v>0</v>
      </c>
      <c r="EN27" s="87">
        <f t="shared" ca="1" si="105"/>
        <v>0</v>
      </c>
      <c r="EO27" s="87">
        <f t="shared" ca="1" si="105"/>
        <v>0</v>
      </c>
      <c r="EP27" s="87">
        <f t="shared" ca="1" si="105"/>
        <v>0</v>
      </c>
    </row>
    <row r="28" spans="1:154" s="34" customFormat="1" ht="14.1" customHeight="1">
      <c r="A28" s="572"/>
      <c r="B28" s="209" t="s">
        <v>332</v>
      </c>
      <c r="C28" s="229"/>
      <c r="D28" s="1027" t="s">
        <v>108</v>
      </c>
      <c r="E28" s="231">
        <f ca="1">SUM(G28:EP28)</f>
        <v>105377.38133925629</v>
      </c>
      <c r="F28" s="231"/>
      <c r="G28" s="279"/>
      <c r="H28" s="235">
        <f t="shared" ref="H28:AM28" ca="1" si="106">SUM(H16:H27)</f>
        <v>0</v>
      </c>
      <c r="I28" s="235">
        <f t="shared" ca="1" si="106"/>
        <v>0</v>
      </c>
      <c r="J28" s="235">
        <f t="shared" ca="1" si="106"/>
        <v>0</v>
      </c>
      <c r="K28" s="235">
        <f t="shared" ca="1" si="106"/>
        <v>0</v>
      </c>
      <c r="L28" s="235">
        <f t="shared" ca="1" si="106"/>
        <v>0</v>
      </c>
      <c r="M28" s="235">
        <f t="shared" ca="1" si="106"/>
        <v>0</v>
      </c>
      <c r="N28" s="235">
        <f t="shared" ca="1" si="106"/>
        <v>0</v>
      </c>
      <c r="O28" s="235">
        <f t="shared" ca="1" si="106"/>
        <v>0</v>
      </c>
      <c r="P28" s="235">
        <f t="shared" ca="1" si="106"/>
        <v>0</v>
      </c>
      <c r="Q28" s="235">
        <f t="shared" ca="1" si="106"/>
        <v>0</v>
      </c>
      <c r="R28" s="235">
        <f t="shared" ca="1" si="106"/>
        <v>1000.2770822099923</v>
      </c>
      <c r="S28" s="235">
        <f t="shared" ca="1" si="106"/>
        <v>1000.3895040721566</v>
      </c>
      <c r="T28" s="235">
        <f t="shared" ca="1" si="106"/>
        <v>1981.8734726527252</v>
      </c>
      <c r="U28" s="235">
        <f t="shared" ca="1" si="106"/>
        <v>999.94431349798595</v>
      </c>
      <c r="V28" s="235">
        <f t="shared" ca="1" si="106"/>
        <v>1008.6256967989423</v>
      </c>
      <c r="W28" s="235">
        <f t="shared" ca="1" si="106"/>
        <v>1008.7375565517957</v>
      </c>
      <c r="X28" s="235">
        <f t="shared" ca="1" si="106"/>
        <v>1990.2141052894617</v>
      </c>
      <c r="Y28" s="235">
        <f t="shared" ca="1" si="106"/>
        <v>1008.294591930496</v>
      </c>
      <c r="Z28" s="235">
        <f t="shared" ca="1" si="106"/>
        <v>1017.1136863878921</v>
      </c>
      <c r="AA28" s="235">
        <f t="shared" ca="1" si="106"/>
        <v>1017.2249840314348</v>
      </c>
      <c r="AB28" s="235">
        <f t="shared" ca="1" si="106"/>
        <v>1998.6941129261979</v>
      </c>
      <c r="AC28" s="235">
        <f t="shared" ca="1" si="106"/>
        <v>1016.7842453630059</v>
      </c>
      <c r="AD28" s="235">
        <f t="shared" ca="1" si="106"/>
        <v>1018.2434166018421</v>
      </c>
      <c r="AE28" s="235">
        <f t="shared" ca="1" si="106"/>
        <v>1018.3541521360739</v>
      </c>
      <c r="AF28" s="235">
        <f t="shared" ca="1" si="106"/>
        <v>1999.8158611879344</v>
      </c>
      <c r="AG28" s="235">
        <f t="shared" ca="1" si="106"/>
        <v>1017.9156394205158</v>
      </c>
      <c r="AH28" s="235">
        <f t="shared" ca="1" si="106"/>
        <v>1027.0172940501673</v>
      </c>
      <c r="AI28" s="235">
        <f t="shared" ca="1" si="106"/>
        <v>1027.1274674750882</v>
      </c>
      <c r="AJ28" s="235">
        <f t="shared" ca="1" si="106"/>
        <v>2008.5817566840456</v>
      </c>
      <c r="AK28" s="235">
        <f t="shared" ca="1" si="106"/>
        <v>1026.6911807124011</v>
      </c>
      <c r="AL28" s="235">
        <f t="shared" ca="1" si="106"/>
        <v>1030.9377670513827</v>
      </c>
      <c r="AM28" s="235">
        <f t="shared" ca="1" si="106"/>
        <v>1031.0473783669929</v>
      </c>
      <c r="AN28" s="235">
        <f t="shared" ref="AN28:BS28" ca="1" si="107">SUM(AN16:AN27)</f>
        <v>2012.4942477330474</v>
      </c>
      <c r="AO28" s="235">
        <f t="shared" ca="1" si="107"/>
        <v>1030.6133175571765</v>
      </c>
      <c r="AP28" s="235">
        <f t="shared" ca="1" si="107"/>
        <v>1040.0073263709824</v>
      </c>
      <c r="AQ28" s="235">
        <f t="shared" ca="1" si="107"/>
        <v>1040.1163755772818</v>
      </c>
      <c r="AR28" s="235">
        <f t="shared" ca="1" si="107"/>
        <v>2021.5558251004336</v>
      </c>
      <c r="AS28" s="235">
        <f t="shared" ca="1" si="107"/>
        <v>1039.6845407203364</v>
      </c>
      <c r="AT28" s="235">
        <f t="shared" ca="1" si="107"/>
        <v>1049.2285059725855</v>
      </c>
      <c r="AU28" s="235">
        <f t="shared" ca="1" si="107"/>
        <v>1049.336993069574</v>
      </c>
      <c r="AV28" s="235">
        <f t="shared" ca="1" si="107"/>
        <v>2030.7690227498229</v>
      </c>
      <c r="AW28" s="235">
        <f t="shared" ca="1" si="107"/>
        <v>1048.9073841654995</v>
      </c>
      <c r="AX28" s="235">
        <f t="shared" ca="1" si="107"/>
        <v>1058.6038837826438</v>
      </c>
      <c r="AY28" s="235">
        <f t="shared" ca="1" si="107"/>
        <v>1058.7118087703216</v>
      </c>
      <c r="AZ28" s="235">
        <f t="shared" ca="1" si="107"/>
        <v>2040.1364186076673</v>
      </c>
      <c r="BA28" s="235">
        <f t="shared" ca="1" si="107"/>
        <v>1058.2844258191178</v>
      </c>
      <c r="BB28" s="235">
        <f t="shared" ca="1" si="107"/>
        <v>1068.1360824689482</v>
      </c>
      <c r="BC28" s="235">
        <f t="shared" ca="1" si="107"/>
        <v>1068.2434453473152</v>
      </c>
      <c r="BD28" s="235">
        <f t="shared" ca="1" si="107"/>
        <v>2049.6606353417587</v>
      </c>
      <c r="BE28" s="235">
        <f t="shared" ca="1" si="107"/>
        <v>1067.8182883489822</v>
      </c>
      <c r="BF28" s="235">
        <f t="shared" ca="1" si="107"/>
        <v>1077.8277702332025</v>
      </c>
      <c r="BG28" s="235">
        <f t="shared" ca="1" si="107"/>
        <v>1077.9345710022585</v>
      </c>
      <c r="BH28" s="235">
        <f t="shared" ca="1" si="107"/>
        <v>2059.3443411537983</v>
      </c>
      <c r="BI28" s="235">
        <f t="shared" ca="1" si="107"/>
        <v>1077.5116399567964</v>
      </c>
      <c r="BJ28" s="235">
        <f t="shared" ca="1" si="107"/>
        <v>1087.6816616179044</v>
      </c>
      <c r="BK28" s="235">
        <f t="shared" ca="1" si="107"/>
        <v>1087.7879002776497</v>
      </c>
      <c r="BL28" s="235">
        <f t="shared" ca="1" si="107"/>
        <v>2069.1902505862872</v>
      </c>
      <c r="BM28" s="235">
        <f t="shared" ca="1" si="107"/>
        <v>1087.3671951850583</v>
      </c>
      <c r="BN28" s="235">
        <f t="shared" ca="1" si="107"/>
        <v>1097.7005183278177</v>
      </c>
      <c r="BO28" s="235">
        <f t="shared" ca="1" si="107"/>
        <v>1097.8061948782522</v>
      </c>
      <c r="BP28" s="235">
        <f t="shared" ca="1" si="107"/>
        <v>2079.2011253439869</v>
      </c>
      <c r="BQ28" s="235">
        <f t="shared" ca="1" si="107"/>
        <v>1097.3877157385318</v>
      </c>
      <c r="BR28" s="235">
        <f t="shared" ca="1" si="107"/>
        <v>1107.8871500662858</v>
      </c>
      <c r="BS28" s="235">
        <f t="shared" ca="1" si="107"/>
        <v>1107.9922645074096</v>
      </c>
      <c r="BT28" s="235">
        <f t="shared" ref="BT28:CY28" ca="1" si="108">SUM(BT16:BT27)</f>
        <v>2089.3797751302409</v>
      </c>
      <c r="BU28" s="235">
        <f t="shared" ca="1" si="108"/>
        <v>1107.5760113205599</v>
      </c>
      <c r="BV28" s="235">
        <f t="shared" ca="1" si="108"/>
        <v>1118.244415386672</v>
      </c>
      <c r="BW28" s="235">
        <f t="shared" ca="1" si="108"/>
        <v>1118.3489677184848</v>
      </c>
      <c r="BX28" s="235">
        <f t="shared" ca="1" si="108"/>
        <v>2099.7290584984139</v>
      </c>
      <c r="BY28" s="235">
        <f t="shared" ca="1" si="108"/>
        <v>1117.9349404845061</v>
      </c>
      <c r="BZ28" s="235">
        <f t="shared" ca="1" si="108"/>
        <v>1128.7752225591985</v>
      </c>
      <c r="CA28" s="235">
        <f t="shared" ca="1" si="108"/>
        <v>1128.8792127817005</v>
      </c>
      <c r="CB28" s="235">
        <f t="shared" ca="1" si="108"/>
        <v>2110.2518837187267</v>
      </c>
      <c r="CC28" s="235">
        <f t="shared" ca="1" si="108"/>
        <v>1128.4674115005928</v>
      </c>
      <c r="CD28" s="235">
        <f t="shared" ca="1" si="108"/>
        <v>1139.4825304534706</v>
      </c>
      <c r="CE28" s="235">
        <f t="shared" ca="1" si="108"/>
        <v>1139.5859585666619</v>
      </c>
      <c r="CF28" s="235">
        <f t="shared" ca="1" si="108"/>
        <v>2120.951209660785</v>
      </c>
      <c r="CG28" s="235">
        <f t="shared" ca="1" si="108"/>
        <v>1139.1763832384249</v>
      </c>
      <c r="CH28" s="235">
        <f t="shared" ca="1" si="108"/>
        <v>1150.3693494369745</v>
      </c>
      <c r="CI28" s="235">
        <f t="shared" ca="1" si="108"/>
        <v>1150.4722154408548</v>
      </c>
      <c r="CJ28" s="235">
        <f t="shared" ca="1" si="108"/>
        <v>2131.830046692075</v>
      </c>
      <c r="CK28" s="235">
        <f t="shared" ca="1" si="108"/>
        <v>1150.0648660654888</v>
      </c>
      <c r="CL28" s="235">
        <f t="shared" ca="1" si="108"/>
        <v>1161.4387422898417</v>
      </c>
      <c r="CM28" s="235">
        <f t="shared" ca="1" si="108"/>
        <v>1161.5410461844112</v>
      </c>
      <c r="CN28" s="235">
        <f t="shared" ca="1" si="108"/>
        <v>2142.8914575927288</v>
      </c>
      <c r="CO28" s="235">
        <f t="shared" ca="1" si="108"/>
        <v>1161.1359227619159</v>
      </c>
      <c r="CP28" s="235">
        <f t="shared" ca="1" si="108"/>
        <v>1172.6938251361814</v>
      </c>
      <c r="CQ28" s="235">
        <f t="shared" ca="1" si="108"/>
        <v>1172.7955669214402</v>
      </c>
      <c r="CR28" s="235">
        <f t="shared" ca="1" si="108"/>
        <v>1664.1385584868551</v>
      </c>
      <c r="CS28" s="235">
        <f t="shared" ca="1" si="108"/>
        <v>1172.3926694518157</v>
      </c>
      <c r="CT28" s="235">
        <f t="shared" ca="1" si="108"/>
        <v>0</v>
      </c>
      <c r="CU28" s="235">
        <f t="shared" ca="1" si="108"/>
        <v>0</v>
      </c>
      <c r="CV28" s="235">
        <f t="shared" ca="1" si="108"/>
        <v>0</v>
      </c>
      <c r="CW28" s="235">
        <f t="shared" ca="1" si="108"/>
        <v>0</v>
      </c>
      <c r="CX28" s="235">
        <f t="shared" ca="1" si="108"/>
        <v>0</v>
      </c>
      <c r="CY28" s="235">
        <f t="shared" ca="1" si="108"/>
        <v>0</v>
      </c>
      <c r="CZ28" s="235">
        <f t="shared" ref="CZ28:EE28" ca="1" si="109">SUM(CZ16:CZ27)</f>
        <v>0</v>
      </c>
      <c r="DA28" s="235">
        <f t="shared" ca="1" si="109"/>
        <v>0</v>
      </c>
      <c r="DB28" s="235">
        <f t="shared" ca="1" si="109"/>
        <v>0</v>
      </c>
      <c r="DC28" s="235">
        <f t="shared" ca="1" si="109"/>
        <v>0</v>
      </c>
      <c r="DD28" s="235">
        <f t="shared" ca="1" si="109"/>
        <v>0</v>
      </c>
      <c r="DE28" s="235">
        <f t="shared" ca="1" si="109"/>
        <v>0</v>
      </c>
      <c r="DF28" s="235">
        <f t="shared" ca="1" si="109"/>
        <v>0</v>
      </c>
      <c r="DG28" s="235">
        <f t="shared" ca="1" si="109"/>
        <v>0</v>
      </c>
      <c r="DH28" s="235">
        <f t="shared" ca="1" si="109"/>
        <v>0</v>
      </c>
      <c r="DI28" s="235">
        <f t="shared" ca="1" si="109"/>
        <v>0</v>
      </c>
      <c r="DJ28" s="235">
        <f t="shared" ca="1" si="109"/>
        <v>0</v>
      </c>
      <c r="DK28" s="235">
        <f t="shared" ca="1" si="109"/>
        <v>0</v>
      </c>
      <c r="DL28" s="235">
        <f t="shared" ca="1" si="109"/>
        <v>0</v>
      </c>
      <c r="DM28" s="235">
        <f t="shared" ca="1" si="109"/>
        <v>0</v>
      </c>
      <c r="DN28" s="235">
        <f t="shared" ca="1" si="109"/>
        <v>0</v>
      </c>
      <c r="DO28" s="235">
        <f t="shared" ca="1" si="109"/>
        <v>0</v>
      </c>
      <c r="DP28" s="235">
        <f t="shared" ca="1" si="109"/>
        <v>0</v>
      </c>
      <c r="DQ28" s="235">
        <f t="shared" ca="1" si="109"/>
        <v>0</v>
      </c>
      <c r="DR28" s="235">
        <f t="shared" ca="1" si="109"/>
        <v>0</v>
      </c>
      <c r="DS28" s="235">
        <f t="shared" ca="1" si="109"/>
        <v>0</v>
      </c>
      <c r="DT28" s="235">
        <f t="shared" ca="1" si="109"/>
        <v>0</v>
      </c>
      <c r="DU28" s="235">
        <f t="shared" ca="1" si="109"/>
        <v>0</v>
      </c>
      <c r="DV28" s="235">
        <f t="shared" ca="1" si="109"/>
        <v>0</v>
      </c>
      <c r="DW28" s="235">
        <f t="shared" ca="1" si="109"/>
        <v>0</v>
      </c>
      <c r="DX28" s="235">
        <f t="shared" ca="1" si="109"/>
        <v>0</v>
      </c>
      <c r="DY28" s="235">
        <f t="shared" ca="1" si="109"/>
        <v>0</v>
      </c>
      <c r="DZ28" s="235">
        <f t="shared" ca="1" si="109"/>
        <v>0</v>
      </c>
      <c r="EA28" s="235">
        <f t="shared" ca="1" si="109"/>
        <v>0</v>
      </c>
      <c r="EB28" s="235">
        <f t="shared" ca="1" si="109"/>
        <v>0</v>
      </c>
      <c r="EC28" s="235">
        <f t="shared" ca="1" si="109"/>
        <v>0</v>
      </c>
      <c r="ED28" s="235">
        <f t="shared" ca="1" si="109"/>
        <v>0</v>
      </c>
      <c r="EE28" s="235">
        <f t="shared" ca="1" si="109"/>
        <v>0</v>
      </c>
      <c r="EF28" s="235">
        <f t="shared" ref="EF28:EP28" ca="1" si="110">SUM(EF16:EF27)</f>
        <v>0</v>
      </c>
      <c r="EG28" s="235">
        <f t="shared" ca="1" si="110"/>
        <v>0</v>
      </c>
      <c r="EH28" s="235">
        <f t="shared" ca="1" si="110"/>
        <v>0</v>
      </c>
      <c r="EI28" s="235">
        <f t="shared" ca="1" si="110"/>
        <v>0</v>
      </c>
      <c r="EJ28" s="235">
        <f t="shared" ca="1" si="110"/>
        <v>0</v>
      </c>
      <c r="EK28" s="235">
        <f t="shared" ca="1" si="110"/>
        <v>0</v>
      </c>
      <c r="EL28" s="235">
        <f t="shared" ca="1" si="110"/>
        <v>0</v>
      </c>
      <c r="EM28" s="235">
        <f t="shared" ca="1" si="110"/>
        <v>0</v>
      </c>
      <c r="EN28" s="235">
        <f t="shared" ca="1" si="110"/>
        <v>0</v>
      </c>
      <c r="EO28" s="235">
        <f t="shared" ca="1" si="110"/>
        <v>0</v>
      </c>
      <c r="EP28" s="235">
        <f t="shared" ca="1" si="110"/>
        <v>0</v>
      </c>
      <c r="EQ28" s="228"/>
      <c r="ER28" s="228"/>
      <c r="ES28" s="228"/>
      <c r="ET28" s="228"/>
      <c r="EU28" s="228"/>
      <c r="EV28" s="228"/>
      <c r="EW28" s="228"/>
      <c r="EX28" s="228"/>
    </row>
    <row r="29" spans="1:154" s="38" customFormat="1" ht="14.1" customHeight="1">
      <c r="D29" s="1150"/>
      <c r="E29" s="80">
        <f ca="1">SUMIF(6:6,"&gt;0",28:28)/E3*4</f>
        <v>5244.5636232571496</v>
      </c>
      <c r="F29" s="80"/>
      <c r="G29" s="80"/>
      <c r="H29" s="295"/>
      <c r="I29" s="295"/>
      <c r="J29" s="295"/>
      <c r="K29" s="295"/>
      <c r="L29" s="295"/>
      <c r="M29" s="295"/>
      <c r="N29" s="295"/>
      <c r="O29" s="295"/>
      <c r="P29" s="295"/>
      <c r="Q29" s="295"/>
      <c r="R29" s="295"/>
      <c r="S29" s="295"/>
      <c r="T29" s="295"/>
      <c r="U29" s="295"/>
      <c r="V29" s="295"/>
      <c r="W29" s="295"/>
      <c r="X29" s="295"/>
      <c r="Y29" s="295"/>
      <c r="Z29" s="295"/>
      <c r="AA29" s="295"/>
      <c r="AB29" s="295"/>
      <c r="AC29" s="295"/>
      <c r="AD29" s="295"/>
      <c r="AE29" s="295"/>
      <c r="AF29" s="295"/>
      <c r="AG29" s="295"/>
      <c r="AH29" s="295"/>
      <c r="AI29" s="295"/>
      <c r="AJ29" s="295"/>
      <c r="AK29" s="295"/>
      <c r="AL29" s="295"/>
      <c r="AM29" s="295"/>
      <c r="AN29" s="295"/>
      <c r="AO29" s="295"/>
      <c r="AP29" s="295"/>
      <c r="AQ29" s="295"/>
      <c r="AR29" s="295"/>
      <c r="AS29" s="295"/>
      <c r="AT29" s="295"/>
      <c r="AU29" s="295"/>
      <c r="AV29" s="295"/>
      <c r="AW29" s="295"/>
      <c r="AX29" s="295"/>
      <c r="AY29" s="295"/>
      <c r="AZ29" s="295"/>
      <c r="BA29" s="295"/>
      <c r="BB29" s="295"/>
      <c r="BC29" s="295"/>
      <c r="BD29" s="295"/>
      <c r="BE29" s="295"/>
      <c r="BF29" s="295"/>
      <c r="BG29" s="295"/>
      <c r="BH29" s="295"/>
      <c r="BI29" s="295"/>
      <c r="BJ29" s="295"/>
      <c r="BK29" s="295"/>
      <c r="BL29" s="295"/>
      <c r="BM29" s="295"/>
      <c r="BN29" s="295"/>
      <c r="BO29" s="295"/>
      <c r="BP29" s="295"/>
      <c r="BQ29" s="295"/>
      <c r="BR29" s="295"/>
      <c r="BS29" s="295"/>
      <c r="BT29" s="295"/>
      <c r="BU29" s="295"/>
      <c r="BV29" s="295"/>
      <c r="BW29" s="295"/>
      <c r="BX29" s="295"/>
      <c r="BY29" s="295"/>
      <c r="BZ29" s="295"/>
      <c r="CA29" s="295"/>
      <c r="CB29" s="295"/>
      <c r="CC29" s="295"/>
      <c r="CD29" s="295"/>
      <c r="CE29" s="295"/>
      <c r="CF29" s="295"/>
      <c r="CG29" s="295"/>
      <c r="CH29" s="295"/>
      <c r="CI29" s="295"/>
      <c r="CJ29" s="295"/>
      <c r="CK29" s="295"/>
      <c r="CL29" s="295"/>
      <c r="CM29" s="295"/>
      <c r="CN29" s="295"/>
      <c r="CO29" s="295"/>
      <c r="CP29" s="295"/>
      <c r="CQ29" s="295"/>
      <c r="CR29" s="295"/>
      <c r="CS29" s="295"/>
      <c r="CT29" s="295"/>
      <c r="CU29" s="295"/>
      <c r="CV29" s="295"/>
      <c r="CW29" s="295"/>
      <c r="CX29" s="295"/>
      <c r="CY29" s="295"/>
      <c r="CZ29" s="295"/>
      <c r="DA29" s="295"/>
      <c r="DB29" s="295"/>
      <c r="DC29" s="295"/>
      <c r="DD29" s="295"/>
      <c r="DE29" s="295"/>
      <c r="DF29" s="295"/>
      <c r="DG29" s="295"/>
      <c r="DH29" s="295"/>
      <c r="DI29" s="295"/>
      <c r="DJ29" s="295"/>
      <c r="DK29" s="295"/>
      <c r="DL29" s="295"/>
      <c r="DM29" s="295"/>
      <c r="DN29" s="295"/>
      <c r="DO29" s="295"/>
      <c r="DP29" s="295"/>
      <c r="DQ29" s="295"/>
      <c r="DR29" s="295"/>
      <c r="DS29" s="295"/>
      <c r="DT29" s="295"/>
      <c r="DU29" s="295"/>
      <c r="DV29" s="295"/>
      <c r="DW29" s="295"/>
      <c r="DX29" s="295"/>
      <c r="DY29" s="295"/>
      <c r="DZ29" s="295"/>
      <c r="EA29" s="295"/>
      <c r="EB29" s="295"/>
      <c r="EC29" s="295"/>
      <c r="ED29" s="295"/>
      <c r="EE29" s="295"/>
      <c r="EF29" s="295"/>
      <c r="EG29" s="295"/>
      <c r="EH29" s="295"/>
      <c r="EI29" s="295"/>
      <c r="EJ29" s="295"/>
      <c r="EK29" s="295"/>
      <c r="EL29" s="295"/>
      <c r="EM29" s="295"/>
      <c r="EN29" s="295"/>
      <c r="EO29" s="295"/>
      <c r="EP29" s="295"/>
    </row>
    <row r="30" spans="1:154" s="38" customFormat="1" ht="14.1" customHeight="1">
      <c r="D30" s="1150"/>
      <c r="E30" s="80"/>
      <c r="F30" s="80"/>
      <c r="G30" s="80"/>
      <c r="H30" s="295"/>
      <c r="I30" s="295"/>
      <c r="J30" s="295"/>
      <c r="K30" s="295"/>
      <c r="L30" s="295"/>
      <c r="M30" s="295"/>
      <c r="N30" s="295"/>
      <c r="O30" s="295"/>
      <c r="P30" s="295"/>
      <c r="Q30" s="295"/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  <c r="AF30" s="295"/>
      <c r="AG30" s="295"/>
      <c r="AH30" s="295"/>
      <c r="AI30" s="295"/>
      <c r="AJ30" s="295"/>
      <c r="AK30" s="295"/>
      <c r="AL30" s="295"/>
      <c r="AM30" s="295"/>
      <c r="AN30" s="295"/>
      <c r="AO30" s="295"/>
      <c r="AP30" s="295"/>
      <c r="AQ30" s="295"/>
      <c r="AR30" s="295"/>
      <c r="AS30" s="295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5"/>
      <c r="BE30" s="295"/>
      <c r="BF30" s="295"/>
      <c r="BG30" s="295"/>
      <c r="BH30" s="295"/>
      <c r="BI30" s="295"/>
      <c r="BJ30" s="295"/>
      <c r="BK30" s="295"/>
      <c r="BL30" s="295"/>
      <c r="BM30" s="295"/>
      <c r="BN30" s="295"/>
      <c r="BO30" s="295"/>
      <c r="BP30" s="295"/>
      <c r="BQ30" s="295"/>
      <c r="BR30" s="295"/>
      <c r="BS30" s="295"/>
      <c r="BT30" s="295"/>
      <c r="BU30" s="295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5"/>
      <c r="DH30" s="295"/>
      <c r="DI30" s="295"/>
      <c r="DJ30" s="295"/>
      <c r="DK30" s="295"/>
      <c r="DL30" s="295"/>
      <c r="DM30" s="295"/>
      <c r="DN30" s="295"/>
      <c r="DO30" s="295"/>
      <c r="DP30" s="295"/>
      <c r="DQ30" s="295"/>
      <c r="DR30" s="295"/>
      <c r="DS30" s="295"/>
      <c r="DT30" s="295"/>
      <c r="DU30" s="295"/>
      <c r="DV30" s="295"/>
      <c r="DW30" s="295"/>
      <c r="DX30" s="295"/>
      <c r="DY30" s="295"/>
      <c r="DZ30" s="295"/>
      <c r="EA30" s="295"/>
      <c r="EB30" s="295"/>
      <c r="EC30" s="295"/>
      <c r="ED30" s="295"/>
      <c r="EE30" s="295"/>
      <c r="EF30" s="295"/>
      <c r="EG30" s="295"/>
      <c r="EH30" s="295"/>
      <c r="EI30" s="295"/>
      <c r="EJ30" s="295"/>
      <c r="EK30" s="295"/>
      <c r="EL30" s="295"/>
      <c r="EM30" s="295"/>
      <c r="EN30" s="295"/>
      <c r="EO30" s="295"/>
      <c r="EP30" s="295"/>
    </row>
    <row r="31" spans="1:154" s="38" customFormat="1" ht="14.1" customHeight="1">
      <c r="B31" s="1514" t="s">
        <v>1235</v>
      </c>
      <c r="D31" s="1150"/>
      <c r="E31" s="80"/>
      <c r="F31" s="80"/>
      <c r="G31" s="80"/>
      <c r="H31" s="295"/>
      <c r="I31" s="295"/>
      <c r="J31" s="295"/>
      <c r="K31" s="295"/>
      <c r="L31" s="295"/>
      <c r="M31" s="295"/>
      <c r="N31" s="295"/>
      <c r="O31" s="295"/>
      <c r="P31" s="295"/>
      <c r="Q31" s="295"/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  <c r="AJ31" s="295"/>
      <c r="AK31" s="295"/>
      <c r="AL31" s="295"/>
      <c r="AM31" s="295"/>
      <c r="AN31" s="295"/>
      <c r="AO31" s="295"/>
      <c r="AP31" s="295"/>
      <c r="AQ31" s="295"/>
      <c r="AR31" s="295"/>
      <c r="AS31" s="295"/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5"/>
      <c r="BE31" s="295"/>
      <c r="BF31" s="295"/>
      <c r="BG31" s="295"/>
      <c r="BH31" s="295"/>
      <c r="BI31" s="295"/>
      <c r="BJ31" s="295"/>
      <c r="BK31" s="295"/>
      <c r="BL31" s="295"/>
      <c r="BM31" s="295"/>
      <c r="BN31" s="295"/>
      <c r="BO31" s="295"/>
      <c r="BP31" s="295"/>
      <c r="BQ31" s="295"/>
      <c r="BR31" s="295"/>
      <c r="BS31" s="295"/>
      <c r="BT31" s="295"/>
      <c r="BU31" s="295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5"/>
      <c r="DH31" s="295"/>
      <c r="DI31" s="295"/>
      <c r="DJ31" s="295"/>
    </row>
    <row r="32" spans="1:154" ht="14.1" customHeight="1">
      <c r="B32" s="20" t="s">
        <v>1213</v>
      </c>
      <c r="C32" s="204"/>
      <c r="D32" s="21" t="s">
        <v>98</v>
      </c>
      <c r="E32" s="10">
        <f ca="1">SUM(G32:DJ32)</f>
        <v>70691.880684250718</v>
      </c>
      <c r="F32" s="10"/>
      <c r="G32" s="12"/>
      <c r="H32" s="117">
        <f t="shared" ref="H32:AM32" ca="1" si="111">SUMPRODUCT($A$16:$A$27,H16:H27)</f>
        <v>0</v>
      </c>
      <c r="I32" s="117">
        <f t="shared" ca="1" si="111"/>
        <v>0</v>
      </c>
      <c r="J32" s="117">
        <f t="shared" ca="1" si="111"/>
        <v>0</v>
      </c>
      <c r="K32" s="117">
        <f t="shared" ca="1" si="111"/>
        <v>0</v>
      </c>
      <c r="L32" s="117">
        <f t="shared" ca="1" si="111"/>
        <v>0</v>
      </c>
      <c r="M32" s="117">
        <f t="shared" ca="1" si="111"/>
        <v>0</v>
      </c>
      <c r="N32" s="117">
        <f t="shared" ca="1" si="111"/>
        <v>0</v>
      </c>
      <c r="O32" s="117">
        <f t="shared" ca="1" si="111"/>
        <v>0</v>
      </c>
      <c r="P32" s="117">
        <f t="shared" ca="1" si="111"/>
        <v>0</v>
      </c>
      <c r="Q32" s="117">
        <f t="shared" ca="1" si="111"/>
        <v>0</v>
      </c>
      <c r="R32" s="117">
        <f t="shared" ca="1" si="111"/>
        <v>625.27708220999227</v>
      </c>
      <c r="S32" s="117">
        <f t="shared" ca="1" si="111"/>
        <v>625.38950407215657</v>
      </c>
      <c r="T32" s="117">
        <f t="shared" ca="1" si="111"/>
        <v>1606.8734726527252</v>
      </c>
      <c r="U32" s="117">
        <f t="shared" ca="1" si="111"/>
        <v>624.94431349798595</v>
      </c>
      <c r="V32" s="117">
        <f t="shared" ca="1" si="111"/>
        <v>628.00069679894227</v>
      </c>
      <c r="W32" s="117">
        <f t="shared" ca="1" si="111"/>
        <v>628.11255655179571</v>
      </c>
      <c r="X32" s="117">
        <f t="shared" ca="1" si="111"/>
        <v>1609.5891052894617</v>
      </c>
      <c r="Y32" s="117">
        <f t="shared" ca="1" si="111"/>
        <v>627.66959193049604</v>
      </c>
      <c r="Z32" s="117">
        <f t="shared" ca="1" si="111"/>
        <v>630.77931138789222</v>
      </c>
      <c r="AA32" s="117">
        <f t="shared" ca="1" si="111"/>
        <v>630.89060903143491</v>
      </c>
      <c r="AB32" s="117">
        <f t="shared" ca="1" si="111"/>
        <v>1612.359737926198</v>
      </c>
      <c r="AC32" s="117">
        <f t="shared" ca="1" si="111"/>
        <v>630.44987036300597</v>
      </c>
      <c r="AD32" s="117">
        <f t="shared" ca="1" si="111"/>
        <v>626.1140259768423</v>
      </c>
      <c r="AE32" s="117">
        <f t="shared" ca="1" si="111"/>
        <v>626.22476151107412</v>
      </c>
      <c r="AF32" s="117">
        <f t="shared" ca="1" si="111"/>
        <v>1607.6864705629346</v>
      </c>
      <c r="AG32" s="117">
        <f t="shared" ca="1" si="111"/>
        <v>625.78624879551603</v>
      </c>
      <c r="AH32" s="117">
        <f t="shared" ca="1" si="111"/>
        <v>629.0059625657924</v>
      </c>
      <c r="AI32" s="117">
        <f t="shared" ca="1" si="111"/>
        <v>629.11613599071347</v>
      </c>
      <c r="AJ32" s="117">
        <f t="shared" ca="1" si="111"/>
        <v>1610.5704251996708</v>
      </c>
      <c r="AK32" s="117">
        <f t="shared" ca="1" si="111"/>
        <v>628.67984922802623</v>
      </c>
      <c r="AL32" s="117">
        <f t="shared" ca="1" si="111"/>
        <v>626.95626559474238</v>
      </c>
      <c r="AM32" s="117">
        <f t="shared" ca="1" si="111"/>
        <v>627.06587691035259</v>
      </c>
      <c r="AN32" s="117">
        <f t="shared" ref="AN32:BS32" ca="1" si="112">SUMPRODUCT($A$16:$A$27,AN16:AN27)</f>
        <v>1608.5127462764071</v>
      </c>
      <c r="AO32" s="117">
        <f t="shared" ca="1" si="112"/>
        <v>626.6318161005363</v>
      </c>
      <c r="AP32" s="117">
        <f t="shared" ca="1" si="112"/>
        <v>629.96610239249242</v>
      </c>
      <c r="AQ32" s="117">
        <f t="shared" ca="1" si="112"/>
        <v>630.07515159879176</v>
      </c>
      <c r="AR32" s="117">
        <f t="shared" ca="1" si="112"/>
        <v>1611.5146011219438</v>
      </c>
      <c r="AS32" s="117">
        <f t="shared" ca="1" si="112"/>
        <v>629.64331674184621</v>
      </c>
      <c r="AT32" s="117">
        <f t="shared" ca="1" si="112"/>
        <v>633.03666363441857</v>
      </c>
      <c r="AU32" s="117">
        <f t="shared" ca="1" si="112"/>
        <v>633.14515073140717</v>
      </c>
      <c r="AV32" s="117">
        <f t="shared" ca="1" si="112"/>
        <v>1614.5771804116557</v>
      </c>
      <c r="AW32" s="117">
        <f t="shared" ca="1" si="112"/>
        <v>632.71554182733246</v>
      </c>
      <c r="AX32" s="117">
        <f t="shared" ca="1" si="112"/>
        <v>636.16916380940415</v>
      </c>
      <c r="AY32" s="117">
        <f t="shared" ca="1" si="112"/>
        <v>636.27708879708177</v>
      </c>
      <c r="AZ32" s="117">
        <f t="shared" ca="1" si="112"/>
        <v>1617.7016986344277</v>
      </c>
      <c r="BA32" s="117">
        <f t="shared" ca="1" si="112"/>
        <v>635.84970584587802</v>
      </c>
      <c r="BB32" s="117">
        <f t="shared" ca="1" si="112"/>
        <v>639.36484169611037</v>
      </c>
      <c r="BC32" s="117">
        <f t="shared" ca="1" si="112"/>
        <v>639.47220457447725</v>
      </c>
      <c r="BD32" s="117">
        <f t="shared" ca="1" si="112"/>
        <v>1620.8893945689206</v>
      </c>
      <c r="BE32" s="117">
        <f t="shared" ca="1" si="112"/>
        <v>639.04704757614434</v>
      </c>
      <c r="BF32" s="117">
        <f t="shared" ca="1" si="112"/>
        <v>642.62496084877171</v>
      </c>
      <c r="BG32" s="117">
        <f t="shared" ca="1" si="112"/>
        <v>642.73176161782783</v>
      </c>
      <c r="BH32" s="117">
        <f t="shared" ca="1" si="112"/>
        <v>1624.1415317693679</v>
      </c>
      <c r="BI32" s="117">
        <f t="shared" ca="1" si="112"/>
        <v>642.30883057236576</v>
      </c>
      <c r="BJ32" s="117">
        <f t="shared" ca="1" si="112"/>
        <v>645.95081009270746</v>
      </c>
      <c r="BK32" s="117">
        <f t="shared" ca="1" si="112"/>
        <v>646.05704875245272</v>
      </c>
      <c r="BL32" s="117">
        <f t="shared" ca="1" si="112"/>
        <v>1627.4593990610897</v>
      </c>
      <c r="BM32" s="117">
        <f t="shared" ca="1" si="112"/>
        <v>645.63634365986138</v>
      </c>
      <c r="BN32" s="117">
        <f t="shared" ca="1" si="112"/>
        <v>649.34370402974275</v>
      </c>
      <c r="BO32" s="117">
        <f t="shared" ca="1" si="112"/>
        <v>649.44938058017715</v>
      </c>
      <c r="BP32" s="117">
        <f t="shared" ca="1" si="112"/>
        <v>1630.8443110459118</v>
      </c>
      <c r="BQ32" s="117">
        <f t="shared" ca="1" si="112"/>
        <v>649.03090144045677</v>
      </c>
      <c r="BR32" s="117">
        <f t="shared" ca="1" si="112"/>
        <v>652.8049835537397</v>
      </c>
      <c r="BS32" s="117">
        <f t="shared" ca="1" si="112"/>
        <v>652.91009799486335</v>
      </c>
      <c r="BT32" s="117">
        <f t="shared" ref="BT32:CY32" ca="1" si="113">SUMPRODUCT($A$16:$A$27,BT16:BT27)</f>
        <v>1634.2976086176952</v>
      </c>
      <c r="BU32" s="117">
        <f t="shared" ca="1" si="113"/>
        <v>652.49384480801382</v>
      </c>
      <c r="BV32" s="117">
        <f t="shared" ca="1" si="113"/>
        <v>656.33601637643778</v>
      </c>
      <c r="BW32" s="117">
        <f t="shared" ca="1" si="113"/>
        <v>656.44056870825057</v>
      </c>
      <c r="BX32" s="117">
        <f t="shared" ca="1" si="113"/>
        <v>1637.8206594881792</v>
      </c>
      <c r="BY32" s="117">
        <f t="shared" ca="1" si="113"/>
        <v>656.02654147427188</v>
      </c>
      <c r="BZ32" s="117">
        <f t="shared" ca="1" si="113"/>
        <v>659.93819756381072</v>
      </c>
      <c r="CA32" s="117">
        <f t="shared" ca="1" si="113"/>
        <v>660.04218778631264</v>
      </c>
      <c r="CB32" s="117">
        <f t="shared" ca="1" si="113"/>
        <v>1641.414858723339</v>
      </c>
      <c r="CC32" s="117">
        <f t="shared" ca="1" si="113"/>
        <v>659.63038650520491</v>
      </c>
      <c r="CD32" s="117">
        <f t="shared" ca="1" si="113"/>
        <v>663.61295008315199</v>
      </c>
      <c r="CE32" s="117">
        <f t="shared" ca="1" si="113"/>
        <v>663.71637819634316</v>
      </c>
      <c r="CF32" s="117">
        <f t="shared" ca="1" si="113"/>
        <v>1645.0816292904665</v>
      </c>
      <c r="CG32" s="117">
        <f t="shared" ca="1" si="113"/>
        <v>663.30680286810616</v>
      </c>
      <c r="CH32" s="117">
        <f t="shared" ca="1" si="113"/>
        <v>667.36172536110143</v>
      </c>
      <c r="CI32" s="117">
        <f t="shared" ca="1" si="113"/>
        <v>667.46459136498174</v>
      </c>
      <c r="CJ32" s="117">
        <f t="shared" ca="1" si="113"/>
        <v>1648.8224226162022</v>
      </c>
      <c r="CK32" s="117">
        <f t="shared" ca="1" si="113"/>
        <v>667.05724198961559</v>
      </c>
      <c r="CL32" s="117">
        <f t="shared" ca="1" si="113"/>
        <v>671.18600385283059</v>
      </c>
      <c r="CM32" s="117">
        <f t="shared" ca="1" si="113"/>
        <v>671.28830774740015</v>
      </c>
      <c r="CN32" s="117">
        <f t="shared" ca="1" si="113"/>
        <v>1652.6387191557174</v>
      </c>
      <c r="CO32" s="117">
        <f t="shared" ca="1" si="113"/>
        <v>670.88318432490485</v>
      </c>
      <c r="CP32" s="117">
        <f t="shared" ca="1" si="113"/>
        <v>675.08729562261522</v>
      </c>
      <c r="CQ32" s="117">
        <f t="shared" ca="1" si="113"/>
        <v>675.18903740787391</v>
      </c>
      <c r="CR32" s="117">
        <f t="shared" ca="1" si="113"/>
        <v>1166.5320289732886</v>
      </c>
      <c r="CS32" s="117">
        <f t="shared" ca="1" si="113"/>
        <v>674.78613993824956</v>
      </c>
      <c r="CT32" s="117">
        <f t="shared" ca="1" si="113"/>
        <v>0</v>
      </c>
      <c r="CU32" s="117">
        <f t="shared" ca="1" si="113"/>
        <v>0</v>
      </c>
      <c r="CV32" s="117">
        <f t="shared" ca="1" si="113"/>
        <v>0</v>
      </c>
      <c r="CW32" s="117">
        <f t="shared" ca="1" si="113"/>
        <v>0</v>
      </c>
      <c r="CX32" s="117">
        <f t="shared" ca="1" si="113"/>
        <v>0</v>
      </c>
      <c r="CY32" s="117">
        <f t="shared" ca="1" si="113"/>
        <v>0</v>
      </c>
      <c r="CZ32" s="117">
        <f t="shared" ref="CZ32:DJ32" ca="1" si="114">SUMPRODUCT($A$16:$A$27,CZ16:CZ27)</f>
        <v>0</v>
      </c>
      <c r="DA32" s="117">
        <f t="shared" ca="1" si="114"/>
        <v>0</v>
      </c>
      <c r="DB32" s="117">
        <f t="shared" ca="1" si="114"/>
        <v>0</v>
      </c>
      <c r="DC32" s="117">
        <f t="shared" ca="1" si="114"/>
        <v>0</v>
      </c>
      <c r="DD32" s="117">
        <f t="shared" ca="1" si="114"/>
        <v>0</v>
      </c>
      <c r="DE32" s="117">
        <f t="shared" ca="1" si="114"/>
        <v>0</v>
      </c>
      <c r="DF32" s="117">
        <f t="shared" ca="1" si="114"/>
        <v>0</v>
      </c>
      <c r="DG32" s="117">
        <f t="shared" ca="1" si="114"/>
        <v>0</v>
      </c>
      <c r="DH32" s="117">
        <f t="shared" ca="1" si="114"/>
        <v>0</v>
      </c>
      <c r="DI32" s="117">
        <f t="shared" ca="1" si="114"/>
        <v>0</v>
      </c>
      <c r="DJ32" s="117">
        <f t="shared" ca="1" si="114"/>
        <v>0</v>
      </c>
      <c r="DK32" s="125"/>
      <c r="DL32" s="125"/>
      <c r="DM32" s="125"/>
      <c r="DN32" s="125"/>
      <c r="DO32" s="125"/>
      <c r="DP32" s="125"/>
      <c r="DQ32" s="125"/>
      <c r="DR32" s="125"/>
    </row>
    <row r="33" spans="2:146" ht="14.1" customHeight="1">
      <c r="B33" s="30" t="s">
        <v>1214</v>
      </c>
      <c r="C33" s="297"/>
      <c r="D33" s="1020" t="s">
        <v>98</v>
      </c>
      <c r="E33" s="36">
        <f ca="1">SUM(G33:DJ33)</f>
        <v>34685.500655005548</v>
      </c>
      <c r="F33" s="36"/>
      <c r="G33" s="142"/>
      <c r="H33" s="298">
        <f t="shared" ref="H33:AM33" ca="1" si="115">H28-H32</f>
        <v>0</v>
      </c>
      <c r="I33" s="298">
        <f t="shared" ca="1" si="115"/>
        <v>0</v>
      </c>
      <c r="J33" s="298">
        <f t="shared" ca="1" si="115"/>
        <v>0</v>
      </c>
      <c r="K33" s="298">
        <f t="shared" ca="1" si="115"/>
        <v>0</v>
      </c>
      <c r="L33" s="298">
        <f t="shared" ca="1" si="115"/>
        <v>0</v>
      </c>
      <c r="M33" s="298">
        <f t="shared" ca="1" si="115"/>
        <v>0</v>
      </c>
      <c r="N33" s="298">
        <f t="shared" ca="1" si="115"/>
        <v>0</v>
      </c>
      <c r="O33" s="298">
        <f t="shared" ca="1" si="115"/>
        <v>0</v>
      </c>
      <c r="P33" s="298">
        <f t="shared" ca="1" si="115"/>
        <v>0</v>
      </c>
      <c r="Q33" s="298">
        <f t="shared" ca="1" si="115"/>
        <v>0</v>
      </c>
      <c r="R33" s="298">
        <f t="shared" ca="1" si="115"/>
        <v>375</v>
      </c>
      <c r="S33" s="298">
        <f t="shared" ca="1" si="115"/>
        <v>375</v>
      </c>
      <c r="T33" s="298">
        <f t="shared" ca="1" si="115"/>
        <v>375</v>
      </c>
      <c r="U33" s="298">
        <f t="shared" ca="1" si="115"/>
        <v>375</v>
      </c>
      <c r="V33" s="298">
        <f t="shared" ca="1" si="115"/>
        <v>380.625</v>
      </c>
      <c r="W33" s="298">
        <f t="shared" ca="1" si="115"/>
        <v>380.625</v>
      </c>
      <c r="X33" s="298">
        <f t="shared" ca="1" si="115"/>
        <v>380.625</v>
      </c>
      <c r="Y33" s="298">
        <f t="shared" ca="1" si="115"/>
        <v>380.625</v>
      </c>
      <c r="Z33" s="298">
        <f t="shared" ca="1" si="115"/>
        <v>386.33437499999991</v>
      </c>
      <c r="AA33" s="298">
        <f t="shared" ca="1" si="115"/>
        <v>386.33437499999991</v>
      </c>
      <c r="AB33" s="298">
        <f t="shared" ca="1" si="115"/>
        <v>386.33437499999991</v>
      </c>
      <c r="AC33" s="298">
        <f t="shared" ca="1" si="115"/>
        <v>386.33437499999991</v>
      </c>
      <c r="AD33" s="298">
        <f t="shared" ca="1" si="115"/>
        <v>392.12939062499981</v>
      </c>
      <c r="AE33" s="298">
        <f t="shared" ca="1" si="115"/>
        <v>392.12939062499981</v>
      </c>
      <c r="AF33" s="298">
        <f t="shared" ca="1" si="115"/>
        <v>392.12939062499981</v>
      </c>
      <c r="AG33" s="298">
        <f t="shared" ca="1" si="115"/>
        <v>392.12939062499981</v>
      </c>
      <c r="AH33" s="298">
        <f t="shared" ca="1" si="115"/>
        <v>398.01133148437486</v>
      </c>
      <c r="AI33" s="298">
        <f t="shared" ca="1" si="115"/>
        <v>398.01133148437475</v>
      </c>
      <c r="AJ33" s="298">
        <f t="shared" ca="1" si="115"/>
        <v>398.01133148437475</v>
      </c>
      <c r="AK33" s="298">
        <f t="shared" ca="1" si="115"/>
        <v>398.01133148437486</v>
      </c>
      <c r="AL33" s="298">
        <f t="shared" ca="1" si="115"/>
        <v>403.98150145664033</v>
      </c>
      <c r="AM33" s="298">
        <f t="shared" ca="1" si="115"/>
        <v>403.98150145664033</v>
      </c>
      <c r="AN33" s="298">
        <f t="shared" ref="AN33:BS33" ca="1" si="116">AN28-AN32</f>
        <v>403.98150145664022</v>
      </c>
      <c r="AO33" s="298">
        <f t="shared" ca="1" si="116"/>
        <v>403.98150145664022</v>
      </c>
      <c r="AP33" s="298">
        <f t="shared" ca="1" si="116"/>
        <v>410.04122397848994</v>
      </c>
      <c r="AQ33" s="298">
        <f t="shared" ca="1" si="116"/>
        <v>410.04122397849005</v>
      </c>
      <c r="AR33" s="298">
        <f t="shared" ca="1" si="116"/>
        <v>410.04122397848982</v>
      </c>
      <c r="AS33" s="298">
        <f t="shared" ca="1" si="116"/>
        <v>410.04122397849017</v>
      </c>
      <c r="AT33" s="298">
        <f t="shared" ca="1" si="116"/>
        <v>416.19184233816691</v>
      </c>
      <c r="AU33" s="298">
        <f t="shared" ca="1" si="116"/>
        <v>416.19184233816679</v>
      </c>
      <c r="AV33" s="298">
        <f t="shared" ca="1" si="116"/>
        <v>416.19184233816713</v>
      </c>
      <c r="AW33" s="298">
        <f t="shared" ca="1" si="116"/>
        <v>416.19184233816702</v>
      </c>
      <c r="AX33" s="298">
        <f t="shared" ca="1" si="116"/>
        <v>422.43471997323968</v>
      </c>
      <c r="AY33" s="298">
        <f t="shared" ca="1" si="116"/>
        <v>422.43471997323979</v>
      </c>
      <c r="AZ33" s="298">
        <f t="shared" ca="1" si="116"/>
        <v>422.43471997323968</v>
      </c>
      <c r="BA33" s="298">
        <f t="shared" ca="1" si="116"/>
        <v>422.43471997323979</v>
      </c>
      <c r="BB33" s="298">
        <f t="shared" ca="1" si="116"/>
        <v>428.77124077283781</v>
      </c>
      <c r="BC33" s="298">
        <f t="shared" ca="1" si="116"/>
        <v>428.77124077283793</v>
      </c>
      <c r="BD33" s="298">
        <f t="shared" ca="1" si="116"/>
        <v>428.77124077283815</v>
      </c>
      <c r="BE33" s="298">
        <f t="shared" ca="1" si="116"/>
        <v>428.77124077283781</v>
      </c>
      <c r="BF33" s="298">
        <f t="shared" ca="1" si="116"/>
        <v>435.20280938443079</v>
      </c>
      <c r="BG33" s="298">
        <f t="shared" ca="1" si="116"/>
        <v>435.20280938443068</v>
      </c>
      <c r="BH33" s="298">
        <f t="shared" ca="1" si="116"/>
        <v>435.20280938443034</v>
      </c>
      <c r="BI33" s="298">
        <f t="shared" ca="1" si="116"/>
        <v>435.20280938443068</v>
      </c>
      <c r="BJ33" s="298">
        <f t="shared" ca="1" si="116"/>
        <v>441.73085152519695</v>
      </c>
      <c r="BK33" s="298">
        <f t="shared" ca="1" si="116"/>
        <v>441.73085152519695</v>
      </c>
      <c r="BL33" s="298">
        <f t="shared" ca="1" si="116"/>
        <v>441.73085152519752</v>
      </c>
      <c r="BM33" s="298">
        <f t="shared" ca="1" si="116"/>
        <v>441.73085152519695</v>
      </c>
      <c r="BN33" s="298">
        <f t="shared" ca="1" si="116"/>
        <v>448.35681429807494</v>
      </c>
      <c r="BO33" s="298">
        <f t="shared" ca="1" si="116"/>
        <v>448.35681429807505</v>
      </c>
      <c r="BP33" s="298">
        <f t="shared" ca="1" si="116"/>
        <v>448.35681429807505</v>
      </c>
      <c r="BQ33" s="298">
        <f t="shared" ca="1" si="116"/>
        <v>448.35681429807505</v>
      </c>
      <c r="BR33" s="298">
        <f t="shared" ca="1" si="116"/>
        <v>455.08216651254611</v>
      </c>
      <c r="BS33" s="298">
        <f t="shared" ca="1" si="116"/>
        <v>455.08216651254622</v>
      </c>
      <c r="BT33" s="298">
        <f t="shared" ref="BT33:CY33" ca="1" si="117">BT28-BT32</f>
        <v>455.08216651254565</v>
      </c>
      <c r="BU33" s="298">
        <f t="shared" ca="1" si="117"/>
        <v>455.08216651254611</v>
      </c>
      <c r="BV33" s="298">
        <f t="shared" ca="1" si="117"/>
        <v>461.90839901023423</v>
      </c>
      <c r="BW33" s="298">
        <f t="shared" ca="1" si="117"/>
        <v>461.90839901023423</v>
      </c>
      <c r="BX33" s="298">
        <f t="shared" ca="1" si="117"/>
        <v>461.90839901023469</v>
      </c>
      <c r="BY33" s="298">
        <f t="shared" ca="1" si="117"/>
        <v>461.90839901023423</v>
      </c>
      <c r="BZ33" s="298">
        <f t="shared" ca="1" si="117"/>
        <v>468.83702499538776</v>
      </c>
      <c r="CA33" s="298">
        <f t="shared" ca="1" si="117"/>
        <v>468.83702499538788</v>
      </c>
      <c r="CB33" s="298">
        <f t="shared" ca="1" si="117"/>
        <v>468.83702499538776</v>
      </c>
      <c r="CC33" s="298">
        <f t="shared" ca="1" si="117"/>
        <v>468.83702499538788</v>
      </c>
      <c r="CD33" s="298">
        <f t="shared" ca="1" si="117"/>
        <v>475.86958037031866</v>
      </c>
      <c r="CE33" s="298">
        <f t="shared" ca="1" si="117"/>
        <v>475.86958037031877</v>
      </c>
      <c r="CF33" s="298">
        <f t="shared" ca="1" si="117"/>
        <v>475.86958037031854</v>
      </c>
      <c r="CG33" s="298">
        <f t="shared" ca="1" si="117"/>
        <v>475.86958037031877</v>
      </c>
      <c r="CH33" s="298">
        <f t="shared" ca="1" si="117"/>
        <v>483.00762407587308</v>
      </c>
      <c r="CI33" s="298">
        <f t="shared" ca="1" si="117"/>
        <v>483.00762407587308</v>
      </c>
      <c r="CJ33" s="298">
        <f t="shared" ca="1" si="117"/>
        <v>483.00762407587285</v>
      </c>
      <c r="CK33" s="298">
        <f t="shared" ca="1" si="117"/>
        <v>483.0076240758732</v>
      </c>
      <c r="CL33" s="298">
        <f t="shared" ca="1" si="117"/>
        <v>490.25273843701109</v>
      </c>
      <c r="CM33" s="298">
        <f t="shared" ca="1" si="117"/>
        <v>490.25273843701109</v>
      </c>
      <c r="CN33" s="298">
        <f t="shared" ca="1" si="117"/>
        <v>490.25273843701143</v>
      </c>
      <c r="CO33" s="298">
        <f t="shared" ca="1" si="117"/>
        <v>490.25273843701109</v>
      </c>
      <c r="CP33" s="298">
        <f t="shared" ca="1" si="117"/>
        <v>497.60652951356622</v>
      </c>
      <c r="CQ33" s="298">
        <f t="shared" ca="1" si="117"/>
        <v>497.60652951356633</v>
      </c>
      <c r="CR33" s="298">
        <f t="shared" ca="1" si="117"/>
        <v>497.60652951356656</v>
      </c>
      <c r="CS33" s="298">
        <f t="shared" ca="1" si="117"/>
        <v>497.6065295135661</v>
      </c>
      <c r="CT33" s="298">
        <f t="shared" ca="1" si="117"/>
        <v>0</v>
      </c>
      <c r="CU33" s="298">
        <f t="shared" ca="1" si="117"/>
        <v>0</v>
      </c>
      <c r="CV33" s="298">
        <f t="shared" ca="1" si="117"/>
        <v>0</v>
      </c>
      <c r="CW33" s="298">
        <f t="shared" ca="1" si="117"/>
        <v>0</v>
      </c>
      <c r="CX33" s="298">
        <f t="shared" ca="1" si="117"/>
        <v>0</v>
      </c>
      <c r="CY33" s="298">
        <f t="shared" ca="1" si="117"/>
        <v>0</v>
      </c>
      <c r="CZ33" s="298">
        <f t="shared" ref="CZ33:DJ33" ca="1" si="118">CZ28-CZ32</f>
        <v>0</v>
      </c>
      <c r="DA33" s="298">
        <f t="shared" ca="1" si="118"/>
        <v>0</v>
      </c>
      <c r="DB33" s="298">
        <f t="shared" ca="1" si="118"/>
        <v>0</v>
      </c>
      <c r="DC33" s="298">
        <f t="shared" ca="1" si="118"/>
        <v>0</v>
      </c>
      <c r="DD33" s="298">
        <f t="shared" ca="1" si="118"/>
        <v>0</v>
      </c>
      <c r="DE33" s="298">
        <f t="shared" ca="1" si="118"/>
        <v>0</v>
      </c>
      <c r="DF33" s="298">
        <f t="shared" ca="1" si="118"/>
        <v>0</v>
      </c>
      <c r="DG33" s="298">
        <f t="shared" ca="1" si="118"/>
        <v>0</v>
      </c>
      <c r="DH33" s="298">
        <f t="shared" ca="1" si="118"/>
        <v>0</v>
      </c>
      <c r="DI33" s="298">
        <f t="shared" ca="1" si="118"/>
        <v>0</v>
      </c>
      <c r="DJ33" s="298">
        <f t="shared" ca="1" si="118"/>
        <v>0</v>
      </c>
      <c r="DK33" s="125"/>
      <c r="DL33" s="125"/>
      <c r="DM33" s="125"/>
      <c r="DN33" s="125"/>
      <c r="DO33" s="125"/>
      <c r="DP33" s="125"/>
      <c r="DQ33" s="125"/>
      <c r="DR33" s="125"/>
    </row>
    <row r="34" spans="2:146" ht="14.1" customHeight="1">
      <c r="B34" s="15" t="s">
        <v>347</v>
      </c>
      <c r="D34" s="21" t="s">
        <v>98</v>
      </c>
      <c r="E34" s="231">
        <f ca="1">SUM(G34:DJ34)</f>
        <v>105377.38133925629</v>
      </c>
      <c r="H34" s="45">
        <f ca="1">SUM(H32:H33)</f>
        <v>0</v>
      </c>
      <c r="I34" s="45">
        <f ca="1">SUM(I32:I33)</f>
        <v>0</v>
      </c>
      <c r="J34" s="45">
        <f ca="1">SUM(J32:J33)</f>
        <v>0</v>
      </c>
      <c r="K34" s="45">
        <f ca="1">SUM(K32:K33)</f>
        <v>0</v>
      </c>
      <c r="L34" s="45">
        <f t="shared" ref="L34:BW34" ca="1" si="119">SUM(L32:L33)</f>
        <v>0</v>
      </c>
      <c r="M34" s="45">
        <f t="shared" ca="1" si="119"/>
        <v>0</v>
      </c>
      <c r="N34" s="45">
        <f t="shared" ca="1" si="119"/>
        <v>0</v>
      </c>
      <c r="O34" s="45">
        <f t="shared" ca="1" si="119"/>
        <v>0</v>
      </c>
      <c r="P34" s="45">
        <f t="shared" ca="1" si="119"/>
        <v>0</v>
      </c>
      <c r="Q34" s="45">
        <f t="shared" ca="1" si="119"/>
        <v>0</v>
      </c>
      <c r="R34" s="1198">
        <f t="shared" ca="1" si="119"/>
        <v>1000.2770822099923</v>
      </c>
      <c r="S34" s="1198">
        <f t="shared" ca="1" si="119"/>
        <v>1000.3895040721566</v>
      </c>
      <c r="T34" s="1198">
        <f t="shared" ca="1" si="119"/>
        <v>1981.8734726527252</v>
      </c>
      <c r="U34" s="1198">
        <f t="shared" ca="1" si="119"/>
        <v>999.94431349798595</v>
      </c>
      <c r="V34" s="1198">
        <f t="shared" ca="1" si="119"/>
        <v>1008.6256967989423</v>
      </c>
      <c r="W34" s="1198">
        <f t="shared" ca="1" si="119"/>
        <v>1008.7375565517957</v>
      </c>
      <c r="X34" s="1198">
        <f t="shared" ca="1" si="119"/>
        <v>1990.2141052894617</v>
      </c>
      <c r="Y34" s="1198">
        <f t="shared" ca="1" si="119"/>
        <v>1008.294591930496</v>
      </c>
      <c r="Z34" s="1198">
        <f t="shared" ca="1" si="119"/>
        <v>1017.1136863878921</v>
      </c>
      <c r="AA34" s="1198">
        <f t="shared" ca="1" si="119"/>
        <v>1017.2249840314348</v>
      </c>
      <c r="AB34" s="1198">
        <f t="shared" ca="1" si="119"/>
        <v>1998.6941129261979</v>
      </c>
      <c r="AC34" s="1198">
        <f t="shared" ca="1" si="119"/>
        <v>1016.7842453630059</v>
      </c>
      <c r="AD34" s="1198">
        <f t="shared" ca="1" si="119"/>
        <v>1018.2434166018421</v>
      </c>
      <c r="AE34" s="1198">
        <f t="shared" ca="1" si="119"/>
        <v>1018.3541521360739</v>
      </c>
      <c r="AF34" s="1198">
        <f t="shared" ca="1" si="119"/>
        <v>1999.8158611879344</v>
      </c>
      <c r="AG34" s="1198">
        <f t="shared" ca="1" si="119"/>
        <v>1017.9156394205158</v>
      </c>
      <c r="AH34" s="1198">
        <f t="shared" ca="1" si="119"/>
        <v>1027.0172940501673</v>
      </c>
      <c r="AI34" s="1198">
        <f t="shared" ca="1" si="119"/>
        <v>1027.1274674750882</v>
      </c>
      <c r="AJ34" s="1198">
        <f t="shared" ca="1" si="119"/>
        <v>2008.5817566840456</v>
      </c>
      <c r="AK34" s="1198">
        <f t="shared" ca="1" si="119"/>
        <v>1026.6911807124011</v>
      </c>
      <c r="AL34" s="1198">
        <f t="shared" ca="1" si="119"/>
        <v>1030.9377670513827</v>
      </c>
      <c r="AM34" s="1198">
        <f t="shared" ca="1" si="119"/>
        <v>1031.0473783669929</v>
      </c>
      <c r="AN34" s="1198">
        <f t="shared" ca="1" si="119"/>
        <v>2012.4942477330474</v>
      </c>
      <c r="AO34" s="1198">
        <f t="shared" ca="1" si="119"/>
        <v>1030.6133175571765</v>
      </c>
      <c r="AP34" s="1198">
        <f t="shared" ca="1" si="119"/>
        <v>1040.0073263709824</v>
      </c>
      <c r="AQ34" s="1198">
        <f t="shared" ca="1" si="119"/>
        <v>1040.1163755772818</v>
      </c>
      <c r="AR34" s="1198">
        <f t="shared" ca="1" si="119"/>
        <v>2021.5558251004336</v>
      </c>
      <c r="AS34" s="1198">
        <f t="shared" ca="1" si="119"/>
        <v>1039.6845407203364</v>
      </c>
      <c r="AT34" s="1198">
        <f t="shared" ca="1" si="119"/>
        <v>1049.2285059725855</v>
      </c>
      <c r="AU34" s="1198">
        <f t="shared" ca="1" si="119"/>
        <v>1049.336993069574</v>
      </c>
      <c r="AV34" s="1198">
        <f t="shared" ca="1" si="119"/>
        <v>2030.7690227498229</v>
      </c>
      <c r="AW34" s="1198">
        <f t="shared" ca="1" si="119"/>
        <v>1048.9073841654995</v>
      </c>
      <c r="AX34" s="1198">
        <f t="shared" ca="1" si="119"/>
        <v>1058.6038837826438</v>
      </c>
      <c r="AY34" s="1198">
        <f t="shared" ca="1" si="119"/>
        <v>1058.7118087703216</v>
      </c>
      <c r="AZ34" s="1198">
        <f t="shared" ca="1" si="119"/>
        <v>2040.1364186076673</v>
      </c>
      <c r="BA34" s="1198">
        <f t="shared" ca="1" si="119"/>
        <v>1058.2844258191178</v>
      </c>
      <c r="BB34" s="1198">
        <f t="shared" ca="1" si="119"/>
        <v>1068.1360824689482</v>
      </c>
      <c r="BC34" s="1198">
        <f t="shared" ca="1" si="119"/>
        <v>1068.2434453473152</v>
      </c>
      <c r="BD34" s="1198">
        <f t="shared" ca="1" si="119"/>
        <v>2049.6606353417587</v>
      </c>
      <c r="BE34" s="1198">
        <f t="shared" ca="1" si="119"/>
        <v>1067.8182883489822</v>
      </c>
      <c r="BF34" s="1198">
        <f t="shared" ca="1" si="119"/>
        <v>1077.8277702332025</v>
      </c>
      <c r="BG34" s="1198">
        <f t="shared" ca="1" si="119"/>
        <v>1077.9345710022585</v>
      </c>
      <c r="BH34" s="1198">
        <f t="shared" ca="1" si="119"/>
        <v>2059.3443411537983</v>
      </c>
      <c r="BI34" s="1198">
        <f t="shared" ca="1" si="119"/>
        <v>1077.5116399567964</v>
      </c>
      <c r="BJ34" s="1198">
        <f t="shared" ca="1" si="119"/>
        <v>1087.6816616179044</v>
      </c>
      <c r="BK34" s="1198">
        <f t="shared" ca="1" si="119"/>
        <v>1087.7879002776497</v>
      </c>
      <c r="BL34" s="1198">
        <f t="shared" ca="1" si="119"/>
        <v>2069.1902505862872</v>
      </c>
      <c r="BM34" s="1198">
        <f t="shared" ca="1" si="119"/>
        <v>1087.3671951850583</v>
      </c>
      <c r="BN34" s="1198">
        <f t="shared" ca="1" si="119"/>
        <v>1097.7005183278177</v>
      </c>
      <c r="BO34" s="1198">
        <f t="shared" ca="1" si="119"/>
        <v>1097.8061948782522</v>
      </c>
      <c r="BP34" s="1198">
        <f t="shared" ca="1" si="119"/>
        <v>2079.2011253439869</v>
      </c>
      <c r="BQ34" s="1198">
        <f t="shared" ca="1" si="119"/>
        <v>1097.3877157385318</v>
      </c>
      <c r="BR34" s="1198">
        <f t="shared" ca="1" si="119"/>
        <v>1107.8871500662858</v>
      </c>
      <c r="BS34" s="1198">
        <f t="shared" ca="1" si="119"/>
        <v>1107.9922645074096</v>
      </c>
      <c r="BT34" s="1198">
        <f t="shared" ca="1" si="119"/>
        <v>2089.3797751302409</v>
      </c>
      <c r="BU34" s="1198">
        <f t="shared" ca="1" si="119"/>
        <v>1107.5760113205599</v>
      </c>
      <c r="BV34" s="1198">
        <f t="shared" ca="1" si="119"/>
        <v>1118.244415386672</v>
      </c>
      <c r="BW34" s="1198">
        <f t="shared" ca="1" si="119"/>
        <v>1118.3489677184848</v>
      </c>
      <c r="BX34" s="1198">
        <f t="shared" ref="BX34:DJ34" ca="1" si="120">SUM(BX32:BX33)</f>
        <v>2099.7290584984139</v>
      </c>
      <c r="BY34" s="1198">
        <f t="shared" ca="1" si="120"/>
        <v>1117.9349404845061</v>
      </c>
      <c r="BZ34" s="1198">
        <f t="shared" ca="1" si="120"/>
        <v>1128.7752225591985</v>
      </c>
      <c r="CA34" s="1198">
        <f t="shared" ca="1" si="120"/>
        <v>1128.8792127817005</v>
      </c>
      <c r="CB34" s="1198">
        <f t="shared" ca="1" si="120"/>
        <v>2110.2518837187267</v>
      </c>
      <c r="CC34" s="1198">
        <f t="shared" ca="1" si="120"/>
        <v>1128.4674115005928</v>
      </c>
      <c r="CD34" s="1198">
        <f t="shared" ca="1" si="120"/>
        <v>1139.4825304534706</v>
      </c>
      <c r="CE34" s="1198">
        <f t="shared" ca="1" si="120"/>
        <v>1139.5859585666619</v>
      </c>
      <c r="CF34" s="1198">
        <f t="shared" ca="1" si="120"/>
        <v>2120.951209660785</v>
      </c>
      <c r="CG34" s="1198">
        <f t="shared" ca="1" si="120"/>
        <v>1139.1763832384249</v>
      </c>
      <c r="CH34" s="1198">
        <f t="shared" ca="1" si="120"/>
        <v>1150.3693494369745</v>
      </c>
      <c r="CI34" s="1198">
        <f t="shared" ca="1" si="120"/>
        <v>1150.4722154408548</v>
      </c>
      <c r="CJ34" s="1198">
        <f t="shared" ca="1" si="120"/>
        <v>2131.830046692075</v>
      </c>
      <c r="CK34" s="1198">
        <f t="shared" ca="1" si="120"/>
        <v>1150.0648660654888</v>
      </c>
      <c r="CL34" s="1198">
        <f t="shared" ca="1" si="120"/>
        <v>1161.4387422898417</v>
      </c>
      <c r="CM34" s="1198">
        <f t="shared" ca="1" si="120"/>
        <v>1161.5410461844112</v>
      </c>
      <c r="CN34" s="1198">
        <f t="shared" ca="1" si="120"/>
        <v>2142.8914575927288</v>
      </c>
      <c r="CO34" s="1198">
        <f t="shared" ca="1" si="120"/>
        <v>1161.1359227619159</v>
      </c>
      <c r="CP34" s="1198">
        <f t="shared" ca="1" si="120"/>
        <v>1172.6938251361814</v>
      </c>
      <c r="CQ34" s="1198">
        <f t="shared" ca="1" si="120"/>
        <v>1172.7955669214402</v>
      </c>
      <c r="CR34" s="1198">
        <f t="shared" ca="1" si="120"/>
        <v>1664.1385584868551</v>
      </c>
      <c r="CS34" s="1198">
        <f t="shared" ca="1" si="120"/>
        <v>1172.3926694518157</v>
      </c>
      <c r="CT34" s="1198">
        <f t="shared" ca="1" si="120"/>
        <v>0</v>
      </c>
      <c r="CU34" s="1198">
        <f t="shared" ca="1" si="120"/>
        <v>0</v>
      </c>
      <c r="CV34" s="1198">
        <f t="shared" ca="1" si="120"/>
        <v>0</v>
      </c>
      <c r="CW34" s="1198">
        <f t="shared" ca="1" si="120"/>
        <v>0</v>
      </c>
      <c r="CX34" s="1198">
        <f t="shared" ca="1" si="120"/>
        <v>0</v>
      </c>
      <c r="CY34" s="1198">
        <f t="shared" ca="1" si="120"/>
        <v>0</v>
      </c>
      <c r="CZ34" s="1198">
        <f t="shared" ca="1" si="120"/>
        <v>0</v>
      </c>
      <c r="DA34" s="1198">
        <f t="shared" ca="1" si="120"/>
        <v>0</v>
      </c>
      <c r="DB34" s="1198">
        <f t="shared" ca="1" si="120"/>
        <v>0</v>
      </c>
      <c r="DC34" s="1198">
        <f t="shared" ca="1" si="120"/>
        <v>0</v>
      </c>
      <c r="DD34" s="1198">
        <f t="shared" ca="1" si="120"/>
        <v>0</v>
      </c>
      <c r="DE34" s="1198">
        <f t="shared" ca="1" si="120"/>
        <v>0</v>
      </c>
      <c r="DF34" s="1198">
        <f t="shared" ca="1" si="120"/>
        <v>0</v>
      </c>
      <c r="DG34" s="1198">
        <f t="shared" ca="1" si="120"/>
        <v>0</v>
      </c>
      <c r="DH34" s="1198">
        <f t="shared" ca="1" si="120"/>
        <v>0</v>
      </c>
      <c r="DI34" s="1198">
        <f t="shared" ca="1" si="120"/>
        <v>0</v>
      </c>
      <c r="DJ34" s="1198">
        <f t="shared" ca="1" si="120"/>
        <v>0</v>
      </c>
    </row>
    <row r="35" spans="2:146" s="38" customFormat="1" ht="14.1" customHeight="1">
      <c r="D35" s="1150"/>
      <c r="E35" s="80"/>
      <c r="F35" s="80"/>
      <c r="G35" s="80"/>
      <c r="H35" s="295"/>
      <c r="I35" s="295"/>
      <c r="J35" s="295"/>
      <c r="K35" s="295"/>
      <c r="L35" s="295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W35" s="295"/>
      <c r="X35" s="295"/>
      <c r="Y35" s="295"/>
      <c r="Z35" s="295"/>
      <c r="AA35" s="295"/>
      <c r="AB35" s="295"/>
      <c r="AC35" s="295"/>
      <c r="AD35" s="295"/>
      <c r="AE35" s="295"/>
      <c r="AF35" s="295"/>
      <c r="AG35" s="295"/>
      <c r="AH35" s="295"/>
      <c r="AI35" s="295"/>
      <c r="AJ35" s="295"/>
      <c r="AK35" s="295"/>
      <c r="AL35" s="295"/>
      <c r="AM35" s="295"/>
      <c r="AN35" s="295"/>
      <c r="AO35" s="295"/>
      <c r="AP35" s="295"/>
      <c r="AQ35" s="295"/>
      <c r="AR35" s="295"/>
      <c r="AS35" s="295"/>
      <c r="AT35" s="295"/>
      <c r="AU35" s="295"/>
      <c r="AV35" s="295"/>
      <c r="AW35" s="295"/>
      <c r="AX35" s="295"/>
      <c r="AY35" s="295"/>
      <c r="AZ35" s="295"/>
      <c r="BA35" s="295"/>
      <c r="BB35" s="295"/>
      <c r="BC35" s="295"/>
      <c r="BD35" s="295"/>
      <c r="BE35" s="295"/>
      <c r="BF35" s="295"/>
      <c r="BG35" s="295"/>
      <c r="BH35" s="295"/>
      <c r="BI35" s="295"/>
      <c r="BJ35" s="295"/>
      <c r="BK35" s="295"/>
      <c r="BL35" s="295"/>
      <c r="BM35" s="295"/>
      <c r="BN35" s="295"/>
      <c r="BO35" s="295"/>
      <c r="BP35" s="295"/>
      <c r="BQ35" s="295"/>
      <c r="BR35" s="295"/>
      <c r="BS35" s="295"/>
      <c r="BT35" s="295"/>
      <c r="BU35" s="295"/>
      <c r="BV35" s="295"/>
      <c r="BW35" s="295"/>
      <c r="BX35" s="295"/>
      <c r="BY35" s="295"/>
      <c r="BZ35" s="295"/>
      <c r="CA35" s="295"/>
      <c r="CB35" s="295"/>
      <c r="CC35" s="295"/>
      <c r="CD35" s="295"/>
      <c r="CE35" s="295"/>
      <c r="CF35" s="295"/>
      <c r="CG35" s="295"/>
      <c r="CH35" s="295"/>
      <c r="CI35" s="295"/>
      <c r="CJ35" s="295"/>
      <c r="CK35" s="295"/>
      <c r="CL35" s="295"/>
      <c r="CM35" s="295"/>
      <c r="CN35" s="295"/>
      <c r="CO35" s="295"/>
      <c r="CP35" s="295"/>
      <c r="CQ35" s="295"/>
      <c r="CR35" s="295"/>
      <c r="CS35" s="295"/>
      <c r="CT35" s="295"/>
      <c r="CU35" s="295"/>
      <c r="CV35" s="295"/>
      <c r="CW35" s="295"/>
      <c r="CX35" s="295"/>
      <c r="CY35" s="295"/>
      <c r="CZ35" s="295"/>
      <c r="DA35" s="295"/>
      <c r="DB35" s="295"/>
      <c r="DC35" s="295"/>
      <c r="DD35" s="295"/>
      <c r="DE35" s="295"/>
      <c r="DF35" s="295"/>
      <c r="DG35" s="295"/>
      <c r="DH35" s="295"/>
      <c r="DI35" s="295"/>
      <c r="DJ35" s="295"/>
      <c r="DK35" s="295"/>
      <c r="DL35" s="295"/>
      <c r="DM35" s="295"/>
      <c r="DN35" s="295"/>
      <c r="DO35" s="295"/>
      <c r="DP35" s="295"/>
      <c r="DQ35" s="295"/>
      <c r="DR35" s="295"/>
      <c r="DS35" s="295"/>
      <c r="DT35" s="295"/>
      <c r="DU35" s="295"/>
      <c r="DV35" s="295"/>
      <c r="DW35" s="295"/>
      <c r="DX35" s="295"/>
      <c r="DY35" s="295"/>
      <c r="DZ35" s="295"/>
      <c r="EA35" s="295"/>
      <c r="EB35" s="295"/>
      <c r="EC35" s="295"/>
      <c r="ED35" s="295"/>
      <c r="EE35" s="295"/>
      <c r="EF35" s="295"/>
      <c r="EG35" s="295"/>
      <c r="EH35" s="295"/>
      <c r="EI35" s="295"/>
      <c r="EJ35" s="295"/>
      <c r="EK35" s="295"/>
      <c r="EL35" s="295"/>
      <c r="EM35" s="295"/>
      <c r="EN35" s="295"/>
      <c r="EO35" s="295"/>
      <c r="EP35" s="295"/>
    </row>
    <row r="36" spans="2:146" s="38" customFormat="1" ht="14.1" customHeight="1">
      <c r="D36" s="1150"/>
      <c r="E36" s="80"/>
      <c r="F36" s="80"/>
      <c r="G36" s="80"/>
      <c r="H36" s="295"/>
      <c r="I36" s="295"/>
      <c r="J36" s="295"/>
      <c r="K36" s="295"/>
      <c r="L36" s="295"/>
      <c r="M36" s="295"/>
      <c r="N36" s="295"/>
      <c r="O36" s="295"/>
      <c r="P36" s="295"/>
      <c r="Q36" s="295"/>
      <c r="R36" s="295"/>
      <c r="S36" s="295"/>
      <c r="T36" s="295"/>
      <c r="U36" s="295"/>
      <c r="V36" s="295"/>
      <c r="W36" s="295"/>
      <c r="X36" s="295"/>
      <c r="Y36" s="295"/>
      <c r="Z36" s="295"/>
      <c r="AA36" s="295"/>
      <c r="AB36" s="295"/>
      <c r="AC36" s="295"/>
      <c r="AD36" s="295"/>
      <c r="AE36" s="295"/>
      <c r="AF36" s="295"/>
      <c r="AG36" s="295"/>
      <c r="AH36" s="295"/>
      <c r="AI36" s="295"/>
      <c r="AJ36" s="295"/>
      <c r="AK36" s="295"/>
      <c r="AL36" s="295"/>
      <c r="AM36" s="295"/>
      <c r="AN36" s="295"/>
      <c r="AO36" s="295"/>
      <c r="AP36" s="295"/>
      <c r="AQ36" s="295"/>
      <c r="AR36" s="295"/>
      <c r="AS36" s="295"/>
      <c r="AT36" s="295"/>
      <c r="AU36" s="295"/>
      <c r="AV36" s="295"/>
      <c r="AW36" s="295"/>
      <c r="AX36" s="295"/>
      <c r="AY36" s="295"/>
      <c r="AZ36" s="295"/>
      <c r="BA36" s="295"/>
      <c r="BB36" s="295"/>
      <c r="BC36" s="295"/>
      <c r="BD36" s="295"/>
      <c r="BE36" s="295"/>
      <c r="BF36" s="295"/>
      <c r="BG36" s="295"/>
      <c r="BH36" s="295"/>
      <c r="BI36" s="295"/>
      <c r="BJ36" s="295"/>
      <c r="BK36" s="295"/>
      <c r="BL36" s="295"/>
      <c r="BM36" s="295"/>
      <c r="BN36" s="295"/>
      <c r="BO36" s="295"/>
      <c r="BP36" s="295"/>
      <c r="BQ36" s="295"/>
      <c r="BR36" s="295"/>
      <c r="BS36" s="295"/>
      <c r="BT36" s="295"/>
      <c r="BU36" s="295"/>
      <c r="BV36" s="295"/>
      <c r="BW36" s="295"/>
      <c r="BX36" s="295"/>
      <c r="BY36" s="295"/>
      <c r="BZ36" s="295"/>
      <c r="CA36" s="295"/>
      <c r="CB36" s="295"/>
      <c r="CC36" s="295"/>
      <c r="CD36" s="295"/>
      <c r="CE36" s="295"/>
      <c r="CF36" s="295"/>
      <c r="CG36" s="295"/>
      <c r="CH36" s="295"/>
      <c r="CI36" s="295"/>
      <c r="CJ36" s="295"/>
      <c r="CK36" s="295"/>
      <c r="CL36" s="295"/>
      <c r="CM36" s="295"/>
      <c r="CN36" s="295"/>
      <c r="CO36" s="295"/>
      <c r="CP36" s="295"/>
      <c r="CQ36" s="295"/>
      <c r="CR36" s="295"/>
      <c r="CS36" s="295"/>
      <c r="CT36" s="295"/>
      <c r="CU36" s="295"/>
      <c r="CV36" s="295"/>
      <c r="CW36" s="295"/>
      <c r="CX36" s="295"/>
      <c r="CY36" s="295"/>
      <c r="CZ36" s="295"/>
      <c r="DA36" s="295"/>
      <c r="DB36" s="295"/>
      <c r="DC36" s="295"/>
      <c r="DD36" s="295"/>
      <c r="DE36" s="295"/>
      <c r="DF36" s="295"/>
      <c r="DG36" s="295"/>
      <c r="DH36" s="295"/>
      <c r="DI36" s="295"/>
      <c r="DJ36" s="295"/>
      <c r="DK36" s="295"/>
      <c r="DL36" s="295"/>
      <c r="DM36" s="295"/>
      <c r="DN36" s="295"/>
      <c r="DO36" s="295"/>
      <c r="DP36" s="295"/>
      <c r="DQ36" s="295"/>
      <c r="DR36" s="295"/>
      <c r="DS36" s="295"/>
      <c r="DT36" s="295"/>
      <c r="DU36" s="295"/>
      <c r="DV36" s="295"/>
      <c r="DW36" s="295"/>
      <c r="DX36" s="295"/>
      <c r="DY36" s="295"/>
      <c r="DZ36" s="295"/>
      <c r="EA36" s="295"/>
      <c r="EB36" s="295"/>
      <c r="EC36" s="295"/>
      <c r="ED36" s="295"/>
      <c r="EE36" s="295"/>
      <c r="EF36" s="295"/>
      <c r="EG36" s="295"/>
      <c r="EH36" s="295"/>
      <c r="EI36" s="295"/>
      <c r="EJ36" s="295"/>
      <c r="EK36" s="295"/>
      <c r="EL36" s="295"/>
      <c r="EM36" s="295"/>
      <c r="EN36" s="295"/>
      <c r="EO36" s="295"/>
      <c r="EP36" s="295"/>
    </row>
    <row r="37" spans="2:146" s="38" customFormat="1" ht="14.1" customHeight="1">
      <c r="B37" s="1514" t="s">
        <v>1236</v>
      </c>
      <c r="C37" s="295"/>
      <c r="D37" s="295"/>
      <c r="E37" s="295"/>
      <c r="F37" s="295"/>
      <c r="G37" s="295"/>
      <c r="H37" s="295"/>
      <c r="I37" s="295"/>
      <c r="J37" s="295"/>
      <c r="K37" s="295"/>
      <c r="L37" s="295"/>
      <c r="M37" s="295"/>
      <c r="N37" s="295"/>
      <c r="O37" s="295"/>
      <c r="P37" s="295"/>
      <c r="Q37" s="295"/>
      <c r="R37" s="295"/>
      <c r="S37" s="295"/>
      <c r="T37" s="295"/>
      <c r="U37" s="295"/>
      <c r="V37" s="295"/>
      <c r="W37" s="295"/>
      <c r="X37" s="295"/>
      <c r="Y37" s="295"/>
      <c r="Z37" s="295"/>
      <c r="AA37" s="295"/>
      <c r="AB37" s="295"/>
      <c r="AC37" s="295"/>
      <c r="AD37" s="295"/>
      <c r="AE37" s="295"/>
      <c r="AF37" s="295"/>
      <c r="AG37" s="295"/>
      <c r="AH37" s="295"/>
      <c r="AI37" s="295"/>
      <c r="AJ37" s="295"/>
      <c r="AK37" s="295"/>
      <c r="AL37" s="295"/>
      <c r="AM37" s="295"/>
      <c r="AN37" s="295"/>
      <c r="AO37" s="295"/>
      <c r="AP37" s="295"/>
      <c r="AQ37" s="295"/>
      <c r="AR37" s="295"/>
      <c r="AS37" s="295"/>
      <c r="AT37" s="295"/>
      <c r="AU37" s="295"/>
      <c r="AV37" s="295"/>
      <c r="AW37" s="295"/>
      <c r="AX37" s="295"/>
      <c r="AY37" s="295"/>
      <c r="AZ37" s="295"/>
      <c r="BA37" s="295"/>
      <c r="BB37" s="295"/>
      <c r="BC37" s="295"/>
      <c r="BD37" s="295"/>
      <c r="BE37" s="295"/>
      <c r="BF37" s="295"/>
      <c r="BG37" s="295"/>
      <c r="BH37" s="295"/>
      <c r="BI37" s="295"/>
      <c r="BJ37" s="295"/>
      <c r="BK37" s="295"/>
      <c r="BL37" s="295"/>
      <c r="BM37" s="295"/>
      <c r="BN37" s="295"/>
      <c r="BO37" s="295"/>
      <c r="BP37" s="295"/>
      <c r="BQ37" s="295"/>
      <c r="BR37" s="295"/>
      <c r="BS37" s="295"/>
      <c r="BT37" s="295"/>
      <c r="BU37" s="295"/>
      <c r="BV37" s="295"/>
      <c r="BW37" s="295"/>
      <c r="BX37" s="295"/>
      <c r="BY37" s="295"/>
      <c r="BZ37" s="295"/>
      <c r="CA37" s="295"/>
      <c r="CB37" s="295"/>
      <c r="CC37" s="295"/>
      <c r="CD37" s="295"/>
      <c r="CE37" s="295"/>
      <c r="CF37" s="295"/>
      <c r="CG37" s="295"/>
      <c r="CH37" s="295"/>
      <c r="CI37" s="295"/>
      <c r="CJ37" s="295"/>
      <c r="CK37" s="295"/>
      <c r="CL37" s="295"/>
      <c r="CM37" s="295"/>
      <c r="CN37" s="295"/>
      <c r="CO37" s="295"/>
      <c r="CP37" s="295"/>
      <c r="CQ37" s="295"/>
      <c r="CR37" s="295"/>
      <c r="CS37" s="295"/>
      <c r="CT37" s="295"/>
      <c r="CU37" s="295"/>
      <c r="CV37" s="295"/>
      <c r="CW37" s="295"/>
      <c r="CX37" s="295"/>
      <c r="CY37" s="295"/>
      <c r="CZ37" s="295"/>
      <c r="DA37" s="295"/>
      <c r="DB37" s="295"/>
      <c r="DC37" s="295"/>
      <c r="DD37" s="295"/>
      <c r="DE37" s="295"/>
      <c r="DF37" s="295"/>
      <c r="DG37" s="295"/>
      <c r="DH37" s="295"/>
      <c r="DI37" s="295"/>
      <c r="DJ37" s="295"/>
      <c r="DK37" s="295"/>
      <c r="DL37" s="295"/>
      <c r="DM37" s="295"/>
      <c r="DN37" s="295"/>
      <c r="DO37" s="295"/>
      <c r="DP37" s="295"/>
      <c r="DQ37" s="295"/>
      <c r="DR37" s="295"/>
      <c r="DS37" s="295"/>
      <c r="DT37" s="295"/>
      <c r="DU37" s="295"/>
      <c r="DV37" s="295"/>
      <c r="DW37" s="295"/>
      <c r="DX37" s="295"/>
      <c r="DY37" s="295"/>
      <c r="DZ37" s="295"/>
      <c r="EA37" s="295"/>
      <c r="EB37" s="295"/>
      <c r="EC37" s="295"/>
      <c r="ED37" s="295"/>
      <c r="EE37" s="295"/>
      <c r="EF37" s="295"/>
      <c r="EG37" s="295"/>
      <c r="EH37" s="295"/>
      <c r="EI37" s="295"/>
      <c r="EJ37" s="295"/>
      <c r="EK37" s="295"/>
      <c r="EL37" s="295"/>
      <c r="EM37" s="295"/>
      <c r="EN37" s="295"/>
      <c r="EO37" s="295"/>
      <c r="EP37" s="295"/>
    </row>
    <row r="38" spans="2:146" s="38" customFormat="1" ht="14.1" customHeight="1">
      <c r="B38" s="561" t="s">
        <v>1282</v>
      </c>
      <c r="C38" s="680"/>
      <c r="D38" s="1310" t="s">
        <v>363</v>
      </c>
      <c r="E38" s="882"/>
      <c r="F38" s="882"/>
      <c r="G38" s="883">
        <f>Assum!G340</f>
        <v>0</v>
      </c>
      <c r="H38" s="15"/>
      <c r="I38" s="15"/>
      <c r="J38" s="295"/>
      <c r="K38" s="295"/>
      <c r="L38" s="295"/>
      <c r="M38" s="295"/>
      <c r="N38" s="295"/>
      <c r="O38" s="295"/>
      <c r="P38" s="295"/>
      <c r="Q38" s="295"/>
      <c r="R38" s="295"/>
      <c r="S38" s="295"/>
      <c r="T38" s="295"/>
      <c r="U38" s="295"/>
      <c r="V38" s="295"/>
      <c r="W38" s="295"/>
      <c r="X38" s="295"/>
      <c r="Y38" s="295"/>
      <c r="Z38" s="295"/>
      <c r="AA38" s="295"/>
      <c r="AB38" s="295"/>
      <c r="AC38" s="295"/>
      <c r="AD38" s="295"/>
      <c r="AE38" s="295"/>
      <c r="AF38" s="295"/>
      <c r="AG38" s="295"/>
      <c r="AH38" s="295"/>
      <c r="AI38" s="295"/>
      <c r="AJ38" s="295"/>
      <c r="AK38" s="295"/>
      <c r="AL38" s="295"/>
      <c r="AM38" s="295"/>
      <c r="AN38" s="295"/>
      <c r="AO38" s="295"/>
      <c r="AP38" s="295"/>
      <c r="AQ38" s="295"/>
      <c r="AR38" s="295"/>
      <c r="AS38" s="295"/>
      <c r="AT38" s="295"/>
      <c r="AU38" s="295"/>
      <c r="AV38" s="295"/>
      <c r="AW38" s="295"/>
      <c r="AX38" s="295"/>
      <c r="AY38" s="295"/>
      <c r="AZ38" s="295"/>
      <c r="BA38" s="295"/>
      <c r="BB38" s="295"/>
      <c r="BC38" s="295"/>
      <c r="BD38" s="295"/>
      <c r="BE38" s="295"/>
      <c r="BF38" s="295"/>
      <c r="BG38" s="295"/>
      <c r="BH38" s="295"/>
      <c r="BI38" s="295"/>
      <c r="BJ38" s="295"/>
      <c r="BK38" s="295"/>
      <c r="BL38" s="295"/>
      <c r="BM38" s="295"/>
      <c r="BN38" s="295"/>
      <c r="BO38" s="295"/>
      <c r="BP38" s="295"/>
      <c r="BQ38" s="295"/>
      <c r="BR38" s="295"/>
      <c r="BS38" s="295"/>
      <c r="BT38" s="295"/>
      <c r="BU38" s="295"/>
      <c r="BV38" s="295"/>
      <c r="BW38" s="295"/>
      <c r="BX38" s="295"/>
      <c r="BY38" s="295"/>
      <c r="BZ38" s="295"/>
      <c r="CA38" s="295"/>
      <c r="CB38" s="295"/>
      <c r="CC38" s="295"/>
      <c r="CD38" s="295"/>
      <c r="CE38" s="295"/>
      <c r="CF38" s="295"/>
      <c r="CG38" s="295"/>
      <c r="CH38" s="295"/>
      <c r="CI38" s="295"/>
      <c r="CJ38" s="295"/>
      <c r="CK38" s="295"/>
      <c r="CL38" s="295"/>
      <c r="CM38" s="295"/>
      <c r="CN38" s="295"/>
      <c r="CO38" s="295"/>
      <c r="CP38" s="295"/>
      <c r="CQ38" s="295"/>
      <c r="CR38" s="295"/>
      <c r="CS38" s="295"/>
      <c r="CT38" s="295"/>
      <c r="CU38" s="295"/>
      <c r="CV38" s="295"/>
      <c r="CW38" s="295"/>
      <c r="CX38" s="295"/>
      <c r="CY38" s="295"/>
      <c r="CZ38" s="295"/>
      <c r="DA38" s="295"/>
      <c r="DB38" s="295"/>
      <c r="DC38" s="295"/>
      <c r="DD38" s="295"/>
      <c r="DE38" s="295"/>
      <c r="DF38" s="295"/>
      <c r="DG38" s="295"/>
      <c r="DH38" s="295"/>
      <c r="DI38" s="295"/>
      <c r="DJ38" s="295"/>
      <c r="DK38" s="295"/>
      <c r="DL38" s="295"/>
      <c r="DM38" s="295"/>
      <c r="DN38" s="295"/>
      <c r="DO38" s="295"/>
      <c r="DP38" s="295"/>
      <c r="DQ38" s="295"/>
      <c r="DR38" s="295"/>
      <c r="DS38" s="295"/>
      <c r="DT38" s="295"/>
      <c r="DU38" s="295"/>
      <c r="DV38" s="295"/>
      <c r="DW38" s="295"/>
      <c r="DX38" s="295"/>
      <c r="DY38" s="295"/>
      <c r="DZ38" s="295"/>
      <c r="EA38" s="295"/>
      <c r="EB38" s="295"/>
      <c r="EC38" s="295"/>
      <c r="ED38" s="295"/>
      <c r="EE38" s="295"/>
      <c r="EF38" s="295"/>
      <c r="EG38" s="295"/>
      <c r="EH38" s="295"/>
      <c r="EI38" s="295"/>
      <c r="EJ38" s="295"/>
      <c r="EK38" s="295"/>
      <c r="EL38" s="295"/>
      <c r="EM38" s="295"/>
      <c r="EN38" s="295"/>
      <c r="EO38" s="295"/>
      <c r="EP38" s="295"/>
    </row>
    <row r="39" spans="2:146" s="38" customFormat="1" ht="14.1" customHeight="1">
      <c r="B39" s="561" t="s">
        <v>522</v>
      </c>
      <c r="C39" s="680"/>
      <c r="D39" s="1310" t="s">
        <v>363</v>
      </c>
      <c r="E39" s="882"/>
      <c r="F39" s="882"/>
      <c r="G39" s="883">
        <f>Assum!G341</f>
        <v>1</v>
      </c>
      <c r="H39" s="15"/>
      <c r="I39" s="15"/>
      <c r="J39" s="295"/>
      <c r="K39" s="295"/>
      <c r="L39" s="295"/>
      <c r="M39" s="295"/>
      <c r="N39" s="295"/>
      <c r="O39" s="295"/>
      <c r="P39" s="295"/>
      <c r="Q39" s="295"/>
      <c r="R39" s="295"/>
      <c r="S39" s="295"/>
      <c r="T39" s="295"/>
      <c r="U39" s="295"/>
      <c r="V39" s="295"/>
      <c r="W39" s="295"/>
      <c r="X39" s="295"/>
      <c r="Y39" s="295"/>
      <c r="Z39" s="295"/>
      <c r="AA39" s="295"/>
      <c r="AB39" s="295"/>
      <c r="AC39" s="295"/>
      <c r="AD39" s="295"/>
      <c r="AE39" s="295"/>
      <c r="AF39" s="295"/>
      <c r="AG39" s="295"/>
      <c r="AH39" s="295"/>
      <c r="AI39" s="295"/>
      <c r="AJ39" s="295"/>
      <c r="AK39" s="295"/>
      <c r="AL39" s="295"/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5"/>
      <c r="BC39" s="295"/>
      <c r="BD39" s="295"/>
      <c r="BE39" s="295"/>
      <c r="BF39" s="295"/>
      <c r="BG39" s="295"/>
      <c r="BH39" s="295"/>
      <c r="BI39" s="295"/>
      <c r="BJ39" s="295"/>
      <c r="BK39" s="295"/>
      <c r="BL39" s="295"/>
      <c r="BM39" s="295"/>
      <c r="BN39" s="295"/>
      <c r="BO39" s="295"/>
      <c r="BP39" s="295"/>
      <c r="BQ39" s="295"/>
      <c r="BR39" s="295"/>
      <c r="BS39" s="295"/>
      <c r="BT39" s="295"/>
      <c r="BU39" s="295"/>
      <c r="BV39" s="295"/>
      <c r="BW39" s="295"/>
      <c r="BX39" s="295"/>
      <c r="BY39" s="295"/>
      <c r="BZ39" s="295"/>
      <c r="CA39" s="295"/>
      <c r="CB39" s="295"/>
      <c r="CC39" s="295"/>
      <c r="CD39" s="295"/>
      <c r="CE39" s="295"/>
      <c r="CF39" s="295"/>
      <c r="CG39" s="295"/>
      <c r="CH39" s="295"/>
      <c r="CI39" s="295"/>
      <c r="CJ39" s="295"/>
      <c r="CK39" s="295"/>
      <c r="CL39" s="295"/>
      <c r="CM39" s="295"/>
      <c r="CN39" s="295"/>
      <c r="CO39" s="295"/>
      <c r="CP39" s="295"/>
      <c r="CQ39" s="295"/>
      <c r="CR39" s="295"/>
      <c r="CS39" s="295"/>
      <c r="CT39" s="295"/>
      <c r="CU39" s="295"/>
      <c r="CV39" s="295"/>
      <c r="CW39" s="295"/>
      <c r="CX39" s="295"/>
      <c r="CY39" s="295"/>
      <c r="CZ39" s="295"/>
      <c r="DA39" s="295"/>
      <c r="DB39" s="295"/>
      <c r="DC39" s="295"/>
      <c r="DD39" s="295"/>
      <c r="DE39" s="295"/>
      <c r="DF39" s="295"/>
      <c r="DG39" s="295"/>
      <c r="DH39" s="295"/>
      <c r="DI39" s="295"/>
      <c r="DJ39" s="295"/>
      <c r="DK39" s="295"/>
      <c r="DL39" s="295"/>
      <c r="DM39" s="295"/>
      <c r="DN39" s="295"/>
      <c r="DO39" s="295"/>
      <c r="DP39" s="295"/>
      <c r="DQ39" s="295"/>
      <c r="DR39" s="295"/>
      <c r="DS39" s="295"/>
      <c r="DT39" s="295"/>
      <c r="DU39" s="295"/>
      <c r="DV39" s="295"/>
      <c r="DW39" s="295"/>
      <c r="DX39" s="295"/>
      <c r="DY39" s="295"/>
      <c r="DZ39" s="295"/>
      <c r="EA39" s="295"/>
      <c r="EB39" s="295"/>
      <c r="EC39" s="295"/>
      <c r="ED39" s="295"/>
      <c r="EE39" s="295"/>
      <c r="EF39" s="295"/>
      <c r="EG39" s="295"/>
      <c r="EH39" s="295"/>
      <c r="EI39" s="295"/>
      <c r="EJ39" s="295"/>
      <c r="EK39" s="295"/>
      <c r="EL39" s="295"/>
      <c r="EM39" s="295"/>
      <c r="EN39" s="295"/>
      <c r="EO39" s="295"/>
      <c r="EP39" s="295"/>
    </row>
    <row r="40" spans="2:146" s="38" customFormat="1" ht="14.1" customHeight="1">
      <c r="B40" s="561" t="s">
        <v>655</v>
      </c>
      <c r="C40" s="680"/>
      <c r="D40" s="1310" t="s">
        <v>364</v>
      </c>
      <c r="E40" s="882"/>
      <c r="F40" s="882"/>
      <c r="G40" s="883">
        <f>Assum!G342</f>
        <v>0</v>
      </c>
      <c r="H40" s="15"/>
      <c r="I40" s="15"/>
      <c r="J40" s="295"/>
      <c r="K40" s="295"/>
      <c r="L40" s="295"/>
      <c r="M40" s="295"/>
      <c r="N40" s="295"/>
      <c r="O40" s="295"/>
      <c r="P40" s="295"/>
      <c r="Q40" s="295"/>
      <c r="R40" s="295"/>
      <c r="S40" s="295"/>
      <c r="T40" s="295"/>
      <c r="U40" s="295"/>
      <c r="V40" s="295"/>
      <c r="W40" s="295"/>
      <c r="X40" s="295"/>
      <c r="Y40" s="295"/>
      <c r="Z40" s="295"/>
      <c r="AA40" s="295"/>
      <c r="AB40" s="295"/>
      <c r="AC40" s="295"/>
      <c r="AD40" s="295"/>
      <c r="AE40" s="295"/>
      <c r="AF40" s="295"/>
      <c r="AG40" s="295"/>
      <c r="AH40" s="295"/>
      <c r="AI40" s="295"/>
      <c r="AJ40" s="295"/>
      <c r="AK40" s="295"/>
      <c r="AL40" s="295"/>
      <c r="AM40" s="295"/>
      <c r="AN40" s="295"/>
      <c r="AO40" s="295"/>
      <c r="AP40" s="295"/>
      <c r="AQ40" s="295"/>
      <c r="AR40" s="295"/>
      <c r="AS40" s="295"/>
      <c r="AT40" s="295"/>
      <c r="AU40" s="295"/>
      <c r="AV40" s="295"/>
      <c r="AW40" s="295"/>
      <c r="AX40" s="295"/>
      <c r="AY40" s="295"/>
      <c r="AZ40" s="295"/>
      <c r="BA40" s="295"/>
      <c r="BB40" s="295"/>
      <c r="BC40" s="295"/>
      <c r="BD40" s="295"/>
      <c r="BE40" s="295"/>
      <c r="BF40" s="295"/>
      <c r="BG40" s="295"/>
      <c r="BH40" s="295"/>
      <c r="BI40" s="295"/>
      <c r="BJ40" s="295"/>
      <c r="BK40" s="295"/>
      <c r="BL40" s="295"/>
      <c r="BM40" s="295"/>
      <c r="BN40" s="295"/>
      <c r="BO40" s="295"/>
      <c r="BP40" s="295"/>
      <c r="BQ40" s="295"/>
      <c r="BR40" s="295"/>
      <c r="BS40" s="295"/>
      <c r="BT40" s="295"/>
      <c r="BU40" s="295"/>
      <c r="BV40" s="295"/>
      <c r="BW40" s="295"/>
      <c r="BX40" s="295"/>
      <c r="BY40" s="295"/>
      <c r="BZ40" s="295"/>
      <c r="CA40" s="295"/>
      <c r="CB40" s="295"/>
      <c r="CC40" s="295"/>
      <c r="CD40" s="295"/>
      <c r="CE40" s="295"/>
      <c r="CF40" s="295"/>
      <c r="CG40" s="295"/>
      <c r="CH40" s="295"/>
      <c r="CI40" s="295"/>
      <c r="CJ40" s="295"/>
      <c r="CK40" s="295"/>
      <c r="CL40" s="295"/>
      <c r="CM40" s="295"/>
      <c r="CN40" s="295"/>
      <c r="CO40" s="295"/>
      <c r="CP40" s="295"/>
      <c r="CQ40" s="295"/>
      <c r="CR40" s="295"/>
      <c r="CS40" s="295"/>
      <c r="CT40" s="295"/>
      <c r="CU40" s="295"/>
      <c r="CV40" s="295"/>
      <c r="CW40" s="295"/>
      <c r="CX40" s="295"/>
      <c r="CY40" s="295"/>
      <c r="CZ40" s="295"/>
      <c r="DA40" s="295"/>
      <c r="DB40" s="295"/>
      <c r="DC40" s="295"/>
      <c r="DD40" s="295"/>
      <c r="DE40" s="295"/>
      <c r="DF40" s="295"/>
      <c r="DG40" s="295"/>
      <c r="DH40" s="295"/>
      <c r="DI40" s="295"/>
      <c r="DJ40" s="295"/>
      <c r="DK40" s="295"/>
      <c r="DL40" s="295"/>
      <c r="DM40" s="295"/>
      <c r="DN40" s="295"/>
      <c r="DO40" s="295"/>
      <c r="DP40" s="295"/>
      <c r="DQ40" s="295"/>
      <c r="DR40" s="295"/>
      <c r="DS40" s="295"/>
      <c r="DT40" s="295"/>
      <c r="DU40" s="295"/>
      <c r="DV40" s="295"/>
      <c r="DW40" s="295"/>
      <c r="DX40" s="295"/>
      <c r="DY40" s="295"/>
      <c r="DZ40" s="295"/>
      <c r="EA40" s="295"/>
      <c r="EB40" s="295"/>
      <c r="EC40" s="295"/>
      <c r="ED40" s="295"/>
      <c r="EE40" s="295"/>
      <c r="EF40" s="295"/>
      <c r="EG40" s="295"/>
      <c r="EH40" s="295"/>
      <c r="EI40" s="295"/>
      <c r="EJ40" s="295"/>
      <c r="EK40" s="295"/>
      <c r="EL40" s="295"/>
      <c r="EM40" s="295"/>
      <c r="EN40" s="295"/>
      <c r="EO40" s="295"/>
      <c r="EP40" s="295"/>
    </row>
    <row r="41" spans="2:146" s="38" customFormat="1" ht="14.1" customHeight="1">
      <c r="B41" s="561" t="s">
        <v>1283</v>
      </c>
      <c r="C41" s="680"/>
      <c r="D41" s="1310" t="s">
        <v>365</v>
      </c>
      <c r="E41" s="882"/>
      <c r="F41" s="882"/>
      <c r="G41" s="883">
        <f>Assum!G343</f>
        <v>0</v>
      </c>
      <c r="H41" s="15"/>
      <c r="I41" s="15"/>
      <c r="J41" s="295"/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  <c r="X41" s="295"/>
      <c r="Y41" s="295"/>
      <c r="Z41" s="295"/>
      <c r="AA41" s="295"/>
      <c r="AB41" s="295"/>
      <c r="AC41" s="295"/>
      <c r="AD41" s="295"/>
      <c r="AE41" s="295"/>
      <c r="AF41" s="295"/>
      <c r="AG41" s="295"/>
      <c r="AH41" s="295"/>
      <c r="AI41" s="295"/>
      <c r="AJ41" s="295"/>
      <c r="AK41" s="295"/>
      <c r="AL41" s="295"/>
      <c r="AM41" s="295"/>
      <c r="AN41" s="295"/>
      <c r="AO41" s="295"/>
      <c r="AP41" s="295"/>
      <c r="AQ41" s="295"/>
      <c r="AR41" s="295"/>
      <c r="AS41" s="295"/>
      <c r="AT41" s="295"/>
      <c r="AU41" s="295"/>
      <c r="AV41" s="295"/>
      <c r="AW41" s="295"/>
      <c r="AX41" s="295"/>
      <c r="AY41" s="295"/>
      <c r="AZ41" s="295"/>
      <c r="BA41" s="295"/>
      <c r="BB41" s="295"/>
      <c r="BC41" s="295"/>
      <c r="BD41" s="295"/>
      <c r="BE41" s="295"/>
      <c r="BF41" s="295"/>
      <c r="BG41" s="295"/>
      <c r="BH41" s="295"/>
      <c r="BI41" s="295"/>
      <c r="BJ41" s="295"/>
      <c r="BK41" s="295"/>
      <c r="BL41" s="295"/>
      <c r="BM41" s="295"/>
      <c r="BN41" s="295"/>
      <c r="BO41" s="295"/>
      <c r="BP41" s="295"/>
      <c r="BQ41" s="295"/>
      <c r="BR41" s="295"/>
      <c r="BS41" s="295"/>
      <c r="BT41" s="295"/>
      <c r="BU41" s="295"/>
      <c r="BV41" s="295"/>
      <c r="BW41" s="295"/>
      <c r="BX41" s="295"/>
      <c r="BY41" s="295"/>
      <c r="BZ41" s="295"/>
      <c r="CA41" s="295"/>
      <c r="CB41" s="295"/>
      <c r="CC41" s="295"/>
      <c r="CD41" s="295"/>
      <c r="CE41" s="295"/>
      <c r="CF41" s="295"/>
      <c r="CG41" s="295"/>
      <c r="CH41" s="295"/>
      <c r="CI41" s="295"/>
      <c r="CJ41" s="295"/>
      <c r="CK41" s="295"/>
      <c r="CL41" s="295"/>
      <c r="CM41" s="295"/>
      <c r="CN41" s="295"/>
      <c r="CO41" s="295"/>
      <c r="CP41" s="295"/>
      <c r="CQ41" s="295"/>
      <c r="CR41" s="295"/>
      <c r="CS41" s="295"/>
      <c r="CT41" s="295"/>
      <c r="CU41" s="295"/>
      <c r="CV41" s="295"/>
      <c r="CW41" s="295"/>
      <c r="CX41" s="295"/>
      <c r="CY41" s="295"/>
      <c r="CZ41" s="295"/>
      <c r="DA41" s="295"/>
      <c r="DB41" s="295"/>
      <c r="DC41" s="295"/>
      <c r="DD41" s="295"/>
      <c r="DE41" s="295"/>
      <c r="DF41" s="295"/>
      <c r="DG41" s="295"/>
      <c r="DH41" s="295"/>
      <c r="DI41" s="295"/>
      <c r="DJ41" s="295"/>
      <c r="DK41" s="295"/>
      <c r="DL41" s="295"/>
      <c r="DM41" s="295"/>
      <c r="DN41" s="295"/>
      <c r="DO41" s="295"/>
      <c r="DP41" s="295"/>
      <c r="DQ41" s="295"/>
      <c r="DR41" s="295"/>
      <c r="DS41" s="295"/>
      <c r="DT41" s="295"/>
      <c r="DU41" s="295"/>
      <c r="DV41" s="295"/>
      <c r="DW41" s="295"/>
      <c r="DX41" s="295"/>
      <c r="DY41" s="295"/>
      <c r="DZ41" s="295"/>
      <c r="EA41" s="295"/>
      <c r="EB41" s="295"/>
      <c r="EC41" s="295"/>
      <c r="ED41" s="295"/>
      <c r="EE41" s="295"/>
      <c r="EF41" s="295"/>
      <c r="EG41" s="295"/>
      <c r="EH41" s="295"/>
      <c r="EI41" s="295"/>
      <c r="EJ41" s="295"/>
      <c r="EK41" s="295"/>
      <c r="EL41" s="295"/>
      <c r="EM41" s="295"/>
      <c r="EN41" s="295"/>
      <c r="EO41" s="295"/>
      <c r="EP41" s="295"/>
    </row>
    <row r="42" spans="2:146" s="38" customFormat="1" ht="14.1" customHeight="1">
      <c r="B42" s="561" t="s">
        <v>1243</v>
      </c>
      <c r="C42" s="680"/>
      <c r="D42" s="1310" t="s">
        <v>364</v>
      </c>
      <c r="E42" s="882"/>
      <c r="F42" s="882"/>
      <c r="G42" s="883">
        <f>Assum!G344</f>
        <v>1</v>
      </c>
      <c r="H42" s="15"/>
      <c r="I42" s="15"/>
      <c r="J42" s="295"/>
      <c r="K42" s="295"/>
      <c r="L42" s="295"/>
      <c r="M42" s="295"/>
      <c r="N42" s="295"/>
      <c r="O42" s="295"/>
      <c r="P42" s="295"/>
      <c r="Q42" s="295"/>
      <c r="R42" s="295"/>
      <c r="S42" s="295"/>
      <c r="T42" s="295"/>
      <c r="U42" s="295"/>
      <c r="V42" s="295"/>
      <c r="W42" s="295"/>
      <c r="X42" s="295"/>
      <c r="Y42" s="295"/>
      <c r="Z42" s="295"/>
      <c r="AA42" s="295"/>
      <c r="AB42" s="295"/>
      <c r="AC42" s="295"/>
      <c r="AD42" s="295"/>
      <c r="AE42" s="295"/>
      <c r="AF42" s="295"/>
      <c r="AG42" s="295"/>
      <c r="AH42" s="295"/>
      <c r="AI42" s="295"/>
      <c r="AJ42" s="295"/>
      <c r="AK42" s="295"/>
      <c r="AL42" s="295"/>
      <c r="AM42" s="295"/>
      <c r="AN42" s="295"/>
      <c r="AO42" s="295"/>
      <c r="AP42" s="295"/>
      <c r="AQ42" s="295"/>
      <c r="AR42" s="295"/>
      <c r="AS42" s="295"/>
      <c r="AT42" s="295"/>
      <c r="AU42" s="295"/>
      <c r="AV42" s="295"/>
      <c r="AW42" s="295"/>
      <c r="AX42" s="295"/>
      <c r="AY42" s="295"/>
      <c r="AZ42" s="295"/>
      <c r="BA42" s="295"/>
      <c r="BB42" s="295"/>
      <c r="BC42" s="295"/>
      <c r="BD42" s="295"/>
      <c r="BE42" s="295"/>
      <c r="BF42" s="295"/>
      <c r="BG42" s="295"/>
      <c r="BH42" s="295"/>
      <c r="BI42" s="295"/>
      <c r="BJ42" s="295"/>
      <c r="BK42" s="295"/>
      <c r="BL42" s="295"/>
      <c r="BM42" s="295"/>
      <c r="BN42" s="295"/>
      <c r="BO42" s="295"/>
      <c r="BP42" s="295"/>
      <c r="BQ42" s="295"/>
      <c r="BR42" s="295"/>
      <c r="BS42" s="295"/>
      <c r="BT42" s="295"/>
      <c r="BU42" s="295"/>
      <c r="BV42" s="295"/>
      <c r="BW42" s="295"/>
      <c r="BX42" s="295"/>
      <c r="BY42" s="295"/>
      <c r="BZ42" s="295"/>
      <c r="CA42" s="295"/>
      <c r="CB42" s="295"/>
      <c r="CC42" s="295"/>
      <c r="CD42" s="295"/>
      <c r="CE42" s="295"/>
      <c r="CF42" s="295"/>
      <c r="CG42" s="295"/>
      <c r="CH42" s="295"/>
      <c r="CI42" s="295"/>
      <c r="CJ42" s="295"/>
      <c r="CK42" s="295"/>
      <c r="CL42" s="295"/>
      <c r="CM42" s="295"/>
      <c r="CN42" s="295"/>
      <c r="CO42" s="295"/>
      <c r="CP42" s="295"/>
      <c r="CQ42" s="295"/>
      <c r="CR42" s="295"/>
      <c r="CS42" s="295"/>
      <c r="CT42" s="295"/>
      <c r="CU42" s="295"/>
      <c r="CV42" s="295"/>
      <c r="CW42" s="295"/>
      <c r="CX42" s="295"/>
      <c r="CY42" s="295"/>
      <c r="CZ42" s="295"/>
      <c r="DA42" s="295"/>
      <c r="DB42" s="295"/>
      <c r="DC42" s="295"/>
      <c r="DD42" s="295"/>
      <c r="DE42" s="295"/>
      <c r="DF42" s="295"/>
      <c r="DG42" s="295"/>
      <c r="DH42" s="295"/>
      <c r="DI42" s="295"/>
      <c r="DJ42" s="295"/>
      <c r="DK42" s="295"/>
      <c r="DL42" s="295"/>
      <c r="DM42" s="295"/>
      <c r="DN42" s="295"/>
      <c r="DO42" s="295"/>
      <c r="DP42" s="295"/>
      <c r="DQ42" s="295"/>
      <c r="DR42" s="295"/>
      <c r="DS42" s="295"/>
      <c r="DT42" s="295"/>
      <c r="DU42" s="295"/>
      <c r="DV42" s="295"/>
      <c r="DW42" s="295"/>
      <c r="DX42" s="295"/>
      <c r="DY42" s="295"/>
      <c r="DZ42" s="295"/>
      <c r="EA42" s="295"/>
      <c r="EB42" s="295"/>
      <c r="EC42" s="295"/>
      <c r="ED42" s="295"/>
      <c r="EE42" s="295"/>
      <c r="EF42" s="295"/>
      <c r="EG42" s="295"/>
      <c r="EH42" s="295"/>
      <c r="EI42" s="295"/>
      <c r="EJ42" s="295"/>
      <c r="EK42" s="295"/>
      <c r="EL42" s="295"/>
      <c r="EM42" s="295"/>
      <c r="EN42" s="295"/>
      <c r="EO42" s="295"/>
      <c r="EP42" s="295"/>
    </row>
    <row r="43" spans="2:146" s="38" customFormat="1" ht="14.1" customHeight="1">
      <c r="B43" s="561" t="s">
        <v>1244</v>
      </c>
      <c r="C43" s="680"/>
      <c r="D43" s="1310" t="s">
        <v>366</v>
      </c>
      <c r="E43" s="882"/>
      <c r="F43" s="882"/>
      <c r="G43" s="883">
        <f>Assum!G345</f>
        <v>1</v>
      </c>
      <c r="H43" s="15"/>
      <c r="I43" s="15"/>
      <c r="J43" s="295"/>
      <c r="K43" s="295"/>
      <c r="L43" s="295"/>
      <c r="M43" s="295"/>
      <c r="N43" s="295"/>
      <c r="O43" s="295"/>
      <c r="P43" s="295"/>
      <c r="Q43" s="295"/>
      <c r="R43" s="295"/>
      <c r="S43" s="295"/>
      <c r="T43" s="295"/>
      <c r="U43" s="295"/>
      <c r="V43" s="295"/>
      <c r="W43" s="295"/>
      <c r="X43" s="295"/>
      <c r="Y43" s="295"/>
      <c r="Z43" s="295"/>
      <c r="AA43" s="295"/>
      <c r="AB43" s="295"/>
      <c r="AC43" s="295"/>
      <c r="AD43" s="295"/>
      <c r="AE43" s="295"/>
      <c r="AF43" s="295"/>
      <c r="AG43" s="295"/>
      <c r="AH43" s="295"/>
      <c r="AI43" s="295"/>
      <c r="AJ43" s="295"/>
      <c r="AK43" s="295"/>
      <c r="AL43" s="295"/>
      <c r="AM43" s="295"/>
      <c r="AN43" s="295"/>
      <c r="AO43" s="295"/>
      <c r="AP43" s="295"/>
      <c r="AQ43" s="295"/>
      <c r="AR43" s="295"/>
      <c r="AS43" s="295"/>
      <c r="AT43" s="295"/>
      <c r="AU43" s="295"/>
      <c r="AV43" s="295"/>
      <c r="AW43" s="295"/>
      <c r="AX43" s="295"/>
      <c r="AY43" s="295"/>
      <c r="AZ43" s="295"/>
      <c r="BA43" s="295"/>
      <c r="BB43" s="295"/>
      <c r="BC43" s="295"/>
      <c r="BD43" s="295"/>
      <c r="BE43" s="295"/>
      <c r="BF43" s="295"/>
      <c r="BG43" s="295"/>
      <c r="BH43" s="295"/>
      <c r="BI43" s="295"/>
      <c r="BJ43" s="295"/>
      <c r="BK43" s="295"/>
      <c r="BL43" s="295"/>
      <c r="BM43" s="295"/>
      <c r="BN43" s="295"/>
      <c r="BO43" s="295"/>
      <c r="BP43" s="295"/>
      <c r="BQ43" s="295"/>
      <c r="BR43" s="295"/>
      <c r="BS43" s="295"/>
      <c r="BT43" s="295"/>
      <c r="BU43" s="295"/>
      <c r="BV43" s="295"/>
      <c r="BW43" s="295"/>
      <c r="BX43" s="295"/>
      <c r="BY43" s="295"/>
      <c r="BZ43" s="295"/>
      <c r="CA43" s="295"/>
      <c r="CB43" s="295"/>
      <c r="CC43" s="295"/>
      <c r="CD43" s="295"/>
      <c r="CE43" s="295"/>
      <c r="CF43" s="295"/>
      <c r="CG43" s="295"/>
      <c r="CH43" s="295"/>
      <c r="CI43" s="295"/>
      <c r="CJ43" s="295"/>
      <c r="CK43" s="295"/>
      <c r="CL43" s="295"/>
      <c r="CM43" s="295"/>
      <c r="CN43" s="295"/>
      <c r="CO43" s="295"/>
      <c r="CP43" s="295"/>
      <c r="CQ43" s="295"/>
      <c r="CR43" s="295"/>
      <c r="CS43" s="295"/>
      <c r="CT43" s="295"/>
      <c r="CU43" s="295"/>
      <c r="CV43" s="295"/>
      <c r="CW43" s="295"/>
      <c r="CX43" s="295"/>
      <c r="CY43" s="295"/>
      <c r="CZ43" s="295"/>
      <c r="DA43" s="295"/>
      <c r="DB43" s="295"/>
      <c r="DC43" s="295"/>
      <c r="DD43" s="295"/>
      <c r="DE43" s="295"/>
      <c r="DF43" s="295"/>
      <c r="DG43" s="295"/>
      <c r="DH43" s="295"/>
      <c r="DI43" s="295"/>
      <c r="DJ43" s="295"/>
      <c r="DK43" s="295"/>
      <c r="DL43" s="295"/>
      <c r="DM43" s="295"/>
      <c r="DN43" s="295"/>
      <c r="DO43" s="295"/>
      <c r="DP43" s="295"/>
      <c r="DQ43" s="295"/>
      <c r="DR43" s="295"/>
      <c r="DS43" s="295"/>
      <c r="DT43" s="295"/>
      <c r="DU43" s="295"/>
      <c r="DV43" s="295"/>
      <c r="DW43" s="295"/>
      <c r="DX43" s="295"/>
      <c r="DY43" s="295"/>
      <c r="DZ43" s="295"/>
      <c r="EA43" s="295"/>
      <c r="EB43" s="295"/>
      <c r="EC43" s="295"/>
      <c r="ED43" s="295"/>
      <c r="EE43" s="295"/>
      <c r="EF43" s="295"/>
      <c r="EG43" s="295"/>
      <c r="EH43" s="295"/>
      <c r="EI43" s="295"/>
      <c r="EJ43" s="295"/>
      <c r="EK43" s="295"/>
      <c r="EL43" s="295"/>
      <c r="EM43" s="295"/>
      <c r="EN43" s="295"/>
      <c r="EO43" s="295"/>
      <c r="EP43" s="295"/>
    </row>
    <row r="44" spans="2:146" s="38" customFormat="1" ht="14.1" customHeight="1">
      <c r="B44" s="561" t="s">
        <v>761</v>
      </c>
      <c r="C44" s="680"/>
      <c r="D44" s="1310" t="s">
        <v>363</v>
      </c>
      <c r="E44" s="882"/>
      <c r="F44" s="882"/>
      <c r="G44" s="883">
        <f>Assum!G346</f>
        <v>1</v>
      </c>
      <c r="H44" s="15"/>
      <c r="I44" s="15"/>
      <c r="J44" s="295"/>
      <c r="K44" s="295"/>
      <c r="L44" s="295"/>
      <c r="M44" s="295"/>
      <c r="N44" s="295"/>
      <c r="O44" s="295"/>
      <c r="P44" s="295"/>
      <c r="Q44" s="295"/>
      <c r="R44" s="295"/>
      <c r="S44" s="295"/>
      <c r="T44" s="295"/>
      <c r="U44" s="295"/>
      <c r="V44" s="295"/>
      <c r="W44" s="295"/>
      <c r="X44" s="295"/>
      <c r="Y44" s="295"/>
      <c r="Z44" s="295"/>
      <c r="AA44" s="295"/>
      <c r="AB44" s="295"/>
      <c r="AC44" s="295"/>
      <c r="AD44" s="295"/>
      <c r="AE44" s="295"/>
      <c r="AF44" s="295"/>
      <c r="AG44" s="295"/>
      <c r="AH44" s="295"/>
      <c r="AI44" s="295"/>
      <c r="AJ44" s="295"/>
      <c r="AK44" s="295"/>
      <c r="AL44" s="295"/>
      <c r="AM44" s="295"/>
      <c r="AN44" s="295"/>
      <c r="AO44" s="295"/>
      <c r="AP44" s="295"/>
      <c r="AQ44" s="295"/>
      <c r="AR44" s="295"/>
      <c r="AS44" s="295"/>
      <c r="AT44" s="295"/>
      <c r="AU44" s="295"/>
      <c r="AV44" s="295"/>
      <c r="AW44" s="295"/>
      <c r="AX44" s="295"/>
      <c r="AY44" s="295"/>
      <c r="AZ44" s="295"/>
      <c r="BA44" s="295"/>
      <c r="BB44" s="295"/>
      <c r="BC44" s="295"/>
      <c r="BD44" s="295"/>
      <c r="BE44" s="295"/>
      <c r="BF44" s="295"/>
      <c r="BG44" s="295"/>
      <c r="BH44" s="295"/>
      <c r="BI44" s="295"/>
      <c r="BJ44" s="295"/>
      <c r="BK44" s="295"/>
      <c r="BL44" s="295"/>
      <c r="BM44" s="295"/>
      <c r="BN44" s="295"/>
      <c r="BO44" s="295"/>
      <c r="BP44" s="295"/>
      <c r="BQ44" s="295"/>
      <c r="BR44" s="295"/>
      <c r="BS44" s="295"/>
      <c r="BT44" s="295"/>
      <c r="BU44" s="295"/>
      <c r="BV44" s="295"/>
      <c r="BW44" s="295"/>
      <c r="BX44" s="295"/>
      <c r="BY44" s="295"/>
      <c r="BZ44" s="295"/>
      <c r="CA44" s="295"/>
      <c r="CB44" s="295"/>
      <c r="CC44" s="295"/>
      <c r="CD44" s="295"/>
      <c r="CE44" s="295"/>
      <c r="CF44" s="295"/>
      <c r="CG44" s="295"/>
      <c r="CH44" s="295"/>
      <c r="CI44" s="295"/>
      <c r="CJ44" s="295"/>
      <c r="CK44" s="295"/>
      <c r="CL44" s="295"/>
      <c r="CM44" s="295"/>
      <c r="CN44" s="295"/>
      <c r="CO44" s="295"/>
      <c r="CP44" s="295"/>
      <c r="CQ44" s="295"/>
      <c r="CR44" s="295"/>
      <c r="CS44" s="295"/>
      <c r="CT44" s="295"/>
      <c r="CU44" s="295"/>
      <c r="CV44" s="295"/>
      <c r="CW44" s="295"/>
      <c r="CX44" s="295"/>
      <c r="CY44" s="295"/>
      <c r="CZ44" s="295"/>
      <c r="DA44" s="295"/>
      <c r="DB44" s="295"/>
      <c r="DC44" s="295"/>
      <c r="DD44" s="295"/>
      <c r="DE44" s="295"/>
      <c r="DF44" s="295"/>
      <c r="DG44" s="295"/>
      <c r="DH44" s="295"/>
      <c r="DI44" s="295"/>
      <c r="DJ44" s="295"/>
      <c r="DK44" s="295"/>
      <c r="DL44" s="295"/>
      <c r="DM44" s="295"/>
      <c r="DN44" s="295"/>
      <c r="DO44" s="295"/>
      <c r="DP44" s="295"/>
      <c r="DQ44" s="295"/>
      <c r="DR44" s="295"/>
      <c r="DS44" s="295"/>
      <c r="DT44" s="295"/>
      <c r="DU44" s="295"/>
      <c r="DV44" s="295"/>
      <c r="DW44" s="295"/>
      <c r="DX44" s="295"/>
      <c r="DY44" s="295"/>
      <c r="DZ44" s="295"/>
      <c r="EA44" s="295"/>
      <c r="EB44" s="295"/>
      <c r="EC44" s="295"/>
      <c r="ED44" s="295"/>
      <c r="EE44" s="295"/>
      <c r="EF44" s="295"/>
      <c r="EG44" s="295"/>
      <c r="EH44" s="295"/>
      <c r="EI44" s="295"/>
      <c r="EJ44" s="295"/>
      <c r="EK44" s="295"/>
      <c r="EL44" s="295"/>
      <c r="EM44" s="295"/>
      <c r="EN44" s="295"/>
      <c r="EO44" s="295"/>
      <c r="EP44" s="295"/>
    </row>
    <row r="45" spans="2:146" s="38" customFormat="1" ht="14.1" customHeight="1">
      <c r="B45" s="561" t="s">
        <v>1245</v>
      </c>
      <c r="C45" s="680"/>
      <c r="D45" s="1310" t="s">
        <v>363</v>
      </c>
      <c r="E45" s="882"/>
      <c r="F45" s="882"/>
      <c r="G45" s="883">
        <f>Assum!G347</f>
        <v>0</v>
      </c>
      <c r="H45" s="15"/>
      <c r="I45" s="15"/>
      <c r="J45" s="295"/>
      <c r="K45" s="295"/>
      <c r="L45" s="295"/>
      <c r="M45" s="295"/>
      <c r="N45" s="295"/>
      <c r="O45" s="295"/>
      <c r="P45" s="295"/>
      <c r="Q45" s="295"/>
      <c r="R45" s="295"/>
      <c r="S45" s="295"/>
      <c r="T45" s="295"/>
      <c r="U45" s="295"/>
      <c r="V45" s="295"/>
      <c r="W45" s="295"/>
      <c r="X45" s="295"/>
      <c r="Y45" s="295"/>
      <c r="Z45" s="295"/>
      <c r="AA45" s="295"/>
      <c r="AB45" s="295"/>
      <c r="AC45" s="295"/>
      <c r="AD45" s="295"/>
      <c r="AE45" s="295"/>
      <c r="AF45" s="295"/>
      <c r="AG45" s="295"/>
      <c r="AH45" s="295"/>
      <c r="AI45" s="295"/>
      <c r="AJ45" s="295"/>
      <c r="AK45" s="295"/>
      <c r="AL45" s="295"/>
      <c r="AM45" s="295"/>
      <c r="AN45" s="295"/>
      <c r="AO45" s="295"/>
      <c r="AP45" s="295"/>
      <c r="AQ45" s="295"/>
      <c r="AR45" s="295"/>
      <c r="AS45" s="295"/>
      <c r="AT45" s="295"/>
      <c r="AU45" s="295"/>
      <c r="AV45" s="295"/>
      <c r="AW45" s="295"/>
      <c r="AX45" s="295"/>
      <c r="AY45" s="295"/>
      <c r="AZ45" s="295"/>
      <c r="BA45" s="295"/>
      <c r="BB45" s="295"/>
      <c r="BC45" s="295"/>
      <c r="BD45" s="295"/>
      <c r="BE45" s="295"/>
      <c r="BF45" s="295"/>
      <c r="BG45" s="295"/>
      <c r="BH45" s="295"/>
      <c r="BI45" s="295"/>
      <c r="BJ45" s="295"/>
      <c r="BK45" s="295"/>
      <c r="BL45" s="295"/>
      <c r="BM45" s="295"/>
      <c r="BN45" s="295"/>
      <c r="BO45" s="295"/>
      <c r="BP45" s="295"/>
      <c r="BQ45" s="295"/>
      <c r="BR45" s="295"/>
      <c r="BS45" s="295"/>
      <c r="BT45" s="295"/>
      <c r="BU45" s="295"/>
      <c r="BV45" s="295"/>
      <c r="BW45" s="295"/>
      <c r="BX45" s="295"/>
      <c r="BY45" s="295"/>
      <c r="BZ45" s="295"/>
      <c r="CA45" s="295"/>
      <c r="CB45" s="295"/>
      <c r="CC45" s="295"/>
      <c r="CD45" s="295"/>
      <c r="CE45" s="295"/>
      <c r="CF45" s="295"/>
      <c r="CG45" s="295"/>
      <c r="CH45" s="295"/>
      <c r="CI45" s="295"/>
      <c r="CJ45" s="295"/>
      <c r="CK45" s="295"/>
      <c r="CL45" s="295"/>
      <c r="CM45" s="295"/>
      <c r="CN45" s="295"/>
      <c r="CO45" s="295"/>
      <c r="CP45" s="295"/>
      <c r="CQ45" s="295"/>
      <c r="CR45" s="295"/>
      <c r="CS45" s="295"/>
      <c r="CT45" s="295"/>
      <c r="CU45" s="295"/>
      <c r="CV45" s="295"/>
      <c r="CW45" s="295"/>
      <c r="CX45" s="295"/>
      <c r="CY45" s="295"/>
      <c r="CZ45" s="295"/>
      <c r="DA45" s="295"/>
      <c r="DB45" s="295"/>
      <c r="DC45" s="295"/>
      <c r="DD45" s="295"/>
      <c r="DE45" s="295"/>
      <c r="DF45" s="295"/>
      <c r="DG45" s="295"/>
      <c r="DH45" s="295"/>
      <c r="DI45" s="295"/>
      <c r="DJ45" s="295"/>
      <c r="DK45" s="295"/>
      <c r="DL45" s="295"/>
      <c r="DM45" s="295"/>
      <c r="DN45" s="295"/>
      <c r="DO45" s="295"/>
      <c r="DP45" s="295"/>
      <c r="DQ45" s="295"/>
      <c r="DR45" s="295"/>
      <c r="DS45" s="295"/>
      <c r="DT45" s="295"/>
      <c r="DU45" s="295"/>
      <c r="DV45" s="295"/>
      <c r="DW45" s="295"/>
      <c r="DX45" s="295"/>
      <c r="DY45" s="295"/>
      <c r="DZ45" s="295"/>
      <c r="EA45" s="295"/>
      <c r="EB45" s="295"/>
      <c r="EC45" s="295"/>
      <c r="ED45" s="295"/>
      <c r="EE45" s="295"/>
      <c r="EF45" s="295"/>
      <c r="EG45" s="295"/>
      <c r="EH45" s="295"/>
      <c r="EI45" s="295"/>
      <c r="EJ45" s="295"/>
      <c r="EK45" s="295"/>
      <c r="EL45" s="295"/>
      <c r="EM45" s="295"/>
      <c r="EN45" s="295"/>
      <c r="EO45" s="295"/>
      <c r="EP45" s="295"/>
    </row>
    <row r="46" spans="2:146" s="38" customFormat="1" ht="14.1" customHeight="1">
      <c r="B46" s="561" t="s">
        <v>1247</v>
      </c>
      <c r="C46" s="680"/>
      <c r="D46" s="1310" t="s">
        <v>363</v>
      </c>
      <c r="E46" s="882"/>
      <c r="F46" s="882"/>
      <c r="G46" s="883">
        <f>Assum!G348</f>
        <v>0</v>
      </c>
      <c r="H46" s="15"/>
      <c r="I46" s="15"/>
      <c r="J46" s="295"/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295"/>
      <c r="V46" s="295"/>
      <c r="W46" s="295"/>
      <c r="X46" s="295"/>
      <c r="Y46" s="295"/>
      <c r="Z46" s="295"/>
      <c r="AA46" s="295"/>
      <c r="AB46" s="295"/>
      <c r="AC46" s="295"/>
      <c r="AD46" s="295"/>
      <c r="AE46" s="295"/>
      <c r="AF46" s="295"/>
      <c r="AG46" s="295"/>
      <c r="AH46" s="295"/>
      <c r="AI46" s="295"/>
      <c r="AJ46" s="295"/>
      <c r="AK46" s="295"/>
      <c r="AL46" s="295"/>
      <c r="AM46" s="295"/>
      <c r="AN46" s="295"/>
      <c r="AO46" s="295"/>
      <c r="AP46" s="295"/>
      <c r="AQ46" s="295"/>
      <c r="AR46" s="295"/>
      <c r="AS46" s="295"/>
      <c r="AT46" s="295"/>
      <c r="AU46" s="295"/>
      <c r="AV46" s="295"/>
      <c r="AW46" s="295"/>
      <c r="AX46" s="295"/>
      <c r="AY46" s="295"/>
      <c r="AZ46" s="295"/>
      <c r="BA46" s="295"/>
      <c r="BB46" s="295"/>
      <c r="BC46" s="295"/>
      <c r="BD46" s="295"/>
      <c r="BE46" s="295"/>
      <c r="BF46" s="295"/>
      <c r="BG46" s="295"/>
      <c r="BH46" s="295"/>
      <c r="BI46" s="295"/>
      <c r="BJ46" s="295"/>
      <c r="BK46" s="295"/>
      <c r="BL46" s="295"/>
      <c r="BM46" s="295"/>
      <c r="BN46" s="295"/>
      <c r="BO46" s="295"/>
      <c r="BP46" s="295"/>
      <c r="BQ46" s="295"/>
      <c r="BR46" s="295"/>
      <c r="BS46" s="295"/>
      <c r="BT46" s="295"/>
      <c r="BU46" s="295"/>
      <c r="BV46" s="295"/>
      <c r="BW46" s="295"/>
      <c r="BX46" s="295"/>
      <c r="BY46" s="295"/>
      <c r="BZ46" s="295"/>
      <c r="CA46" s="295"/>
      <c r="CB46" s="295"/>
      <c r="CC46" s="295"/>
      <c r="CD46" s="295"/>
      <c r="CE46" s="295"/>
      <c r="CF46" s="295"/>
      <c r="CG46" s="295"/>
      <c r="CH46" s="295"/>
      <c r="CI46" s="295"/>
      <c r="CJ46" s="295"/>
      <c r="CK46" s="295"/>
      <c r="CL46" s="295"/>
      <c r="CM46" s="295"/>
      <c r="CN46" s="295"/>
      <c r="CO46" s="295"/>
      <c r="CP46" s="295"/>
      <c r="CQ46" s="295"/>
      <c r="CR46" s="295"/>
      <c r="CS46" s="295"/>
      <c r="CT46" s="295"/>
      <c r="CU46" s="295"/>
      <c r="CV46" s="295"/>
      <c r="CW46" s="295"/>
      <c r="CX46" s="295"/>
      <c r="CY46" s="295"/>
      <c r="CZ46" s="295"/>
      <c r="DA46" s="295"/>
      <c r="DB46" s="295"/>
      <c r="DC46" s="295"/>
      <c r="DD46" s="295"/>
      <c r="DE46" s="295"/>
      <c r="DF46" s="295"/>
      <c r="DG46" s="295"/>
      <c r="DH46" s="295"/>
      <c r="DI46" s="295"/>
      <c r="DJ46" s="295"/>
      <c r="DK46" s="295"/>
      <c r="DL46" s="295"/>
      <c r="DM46" s="295"/>
      <c r="DN46" s="295"/>
      <c r="DO46" s="295"/>
      <c r="DP46" s="295"/>
      <c r="DQ46" s="295"/>
      <c r="DR46" s="295"/>
      <c r="DS46" s="295"/>
      <c r="DT46" s="295"/>
      <c r="DU46" s="295"/>
      <c r="DV46" s="295"/>
      <c r="DW46" s="295"/>
      <c r="DX46" s="295"/>
      <c r="DY46" s="295"/>
      <c r="DZ46" s="295"/>
      <c r="EA46" s="295"/>
      <c r="EB46" s="295"/>
      <c r="EC46" s="295"/>
      <c r="ED46" s="295"/>
      <c r="EE46" s="295"/>
      <c r="EF46" s="295"/>
      <c r="EG46" s="295"/>
      <c r="EH46" s="295"/>
      <c r="EI46" s="295"/>
      <c r="EJ46" s="295"/>
      <c r="EK46" s="295"/>
      <c r="EL46" s="295"/>
      <c r="EM46" s="295"/>
      <c r="EN46" s="295"/>
      <c r="EO46" s="295"/>
      <c r="EP46" s="295"/>
    </row>
    <row r="47" spans="2:146" s="38" customFormat="1" ht="14.1" customHeight="1">
      <c r="B47" s="561" t="s">
        <v>656</v>
      </c>
      <c r="C47" s="680"/>
      <c r="D47" s="1310" t="s">
        <v>363</v>
      </c>
      <c r="E47" s="882"/>
      <c r="F47" s="882"/>
      <c r="G47" s="883">
        <f>Assum!G349</f>
        <v>0</v>
      </c>
      <c r="H47" s="15"/>
      <c r="I47" s="15"/>
      <c r="J47" s="295"/>
      <c r="K47" s="295"/>
      <c r="L47" s="295"/>
      <c r="M47" s="295"/>
      <c r="N47" s="295"/>
      <c r="O47" s="295"/>
      <c r="P47" s="295"/>
      <c r="Q47" s="295"/>
      <c r="R47" s="295"/>
      <c r="S47" s="295"/>
      <c r="T47" s="295"/>
      <c r="U47" s="295"/>
      <c r="V47" s="295"/>
      <c r="W47" s="295"/>
      <c r="X47" s="295"/>
      <c r="Y47" s="295"/>
      <c r="Z47" s="295"/>
      <c r="AA47" s="295"/>
      <c r="AB47" s="295"/>
      <c r="AC47" s="295"/>
      <c r="AD47" s="295"/>
      <c r="AE47" s="295"/>
      <c r="AF47" s="295"/>
      <c r="AG47" s="295"/>
      <c r="AH47" s="295"/>
      <c r="AI47" s="295"/>
      <c r="AJ47" s="295"/>
      <c r="AK47" s="295"/>
      <c r="AL47" s="295"/>
      <c r="AM47" s="295"/>
      <c r="AN47" s="295"/>
      <c r="AO47" s="295"/>
      <c r="AP47" s="295"/>
      <c r="AQ47" s="295"/>
      <c r="AR47" s="295"/>
      <c r="AS47" s="295"/>
      <c r="AT47" s="295"/>
      <c r="AU47" s="295"/>
      <c r="AV47" s="295"/>
      <c r="AW47" s="295"/>
      <c r="AX47" s="295"/>
      <c r="AY47" s="295"/>
      <c r="AZ47" s="295"/>
      <c r="BA47" s="295"/>
      <c r="BB47" s="295"/>
      <c r="BC47" s="295"/>
      <c r="BD47" s="295"/>
      <c r="BE47" s="295"/>
      <c r="BF47" s="295"/>
      <c r="BG47" s="295"/>
      <c r="BH47" s="295"/>
      <c r="BI47" s="295"/>
      <c r="BJ47" s="295"/>
      <c r="BK47" s="295"/>
      <c r="BL47" s="295"/>
      <c r="BM47" s="295"/>
      <c r="BN47" s="295"/>
      <c r="BO47" s="295"/>
      <c r="BP47" s="295"/>
      <c r="BQ47" s="295"/>
      <c r="BR47" s="295"/>
      <c r="BS47" s="295"/>
      <c r="BT47" s="295"/>
      <c r="BU47" s="295"/>
      <c r="BV47" s="295"/>
      <c r="BW47" s="295"/>
      <c r="BX47" s="295"/>
      <c r="BY47" s="295"/>
      <c r="BZ47" s="295"/>
      <c r="CA47" s="295"/>
      <c r="CB47" s="295"/>
      <c r="CC47" s="295"/>
      <c r="CD47" s="295"/>
      <c r="CE47" s="295"/>
      <c r="CF47" s="295"/>
      <c r="CG47" s="295"/>
      <c r="CH47" s="295"/>
      <c r="CI47" s="295"/>
      <c r="CJ47" s="295"/>
      <c r="CK47" s="295"/>
      <c r="CL47" s="295"/>
      <c r="CM47" s="295"/>
      <c r="CN47" s="295"/>
      <c r="CO47" s="295"/>
      <c r="CP47" s="295"/>
      <c r="CQ47" s="295"/>
      <c r="CR47" s="295"/>
      <c r="CS47" s="295"/>
      <c r="CT47" s="295"/>
      <c r="CU47" s="295"/>
      <c r="CV47" s="295"/>
      <c r="CW47" s="295"/>
      <c r="CX47" s="295"/>
      <c r="CY47" s="295"/>
      <c r="CZ47" s="295"/>
      <c r="DA47" s="295"/>
      <c r="DB47" s="295"/>
      <c r="DC47" s="295"/>
      <c r="DD47" s="295"/>
      <c r="DE47" s="295"/>
      <c r="DF47" s="295"/>
      <c r="DG47" s="295"/>
      <c r="DH47" s="295"/>
      <c r="DI47" s="295"/>
      <c r="DJ47" s="295"/>
      <c r="DK47" s="295"/>
      <c r="DL47" s="295"/>
      <c r="DM47" s="295"/>
      <c r="DN47" s="295"/>
      <c r="DO47" s="295"/>
      <c r="DP47" s="295"/>
      <c r="DQ47" s="295"/>
      <c r="DR47" s="295"/>
      <c r="DS47" s="295"/>
      <c r="DT47" s="295"/>
      <c r="DU47" s="295"/>
      <c r="DV47" s="295"/>
      <c r="DW47" s="295"/>
      <c r="DX47" s="295"/>
      <c r="DY47" s="295"/>
      <c r="DZ47" s="295"/>
      <c r="EA47" s="295"/>
      <c r="EB47" s="295"/>
      <c r="EC47" s="295"/>
      <c r="ED47" s="295"/>
      <c r="EE47" s="295"/>
      <c r="EF47" s="295"/>
      <c r="EG47" s="295"/>
      <c r="EH47" s="295"/>
      <c r="EI47" s="295"/>
      <c r="EJ47" s="295"/>
      <c r="EK47" s="295"/>
      <c r="EL47" s="295"/>
      <c r="EM47" s="295"/>
      <c r="EN47" s="295"/>
      <c r="EO47" s="295"/>
      <c r="EP47" s="295"/>
    </row>
    <row r="48" spans="2:146" s="38" customFormat="1" ht="14.1" customHeight="1">
      <c r="B48" s="561" t="s">
        <v>763</v>
      </c>
      <c r="C48" s="680"/>
      <c r="D48" s="1310" t="s">
        <v>363</v>
      </c>
      <c r="E48" s="882"/>
      <c r="F48" s="882"/>
      <c r="G48" s="883">
        <f>Assum!G350</f>
        <v>0</v>
      </c>
      <c r="H48" s="15"/>
      <c r="I48" s="15"/>
      <c r="J48" s="295"/>
      <c r="K48" s="295"/>
      <c r="L48" s="295"/>
      <c r="M48" s="295"/>
      <c r="N48" s="295"/>
      <c r="O48" s="295"/>
      <c r="P48" s="295"/>
      <c r="Q48" s="295"/>
      <c r="R48" s="295"/>
      <c r="S48" s="295"/>
      <c r="T48" s="295"/>
      <c r="U48" s="295"/>
      <c r="V48" s="295"/>
      <c r="W48" s="295"/>
      <c r="X48" s="295"/>
      <c r="Y48" s="295"/>
      <c r="Z48" s="295"/>
      <c r="AA48" s="295"/>
      <c r="AB48" s="295"/>
      <c r="AC48" s="295"/>
      <c r="AD48" s="295"/>
      <c r="AE48" s="295"/>
      <c r="AF48" s="295"/>
      <c r="AG48" s="295"/>
      <c r="AH48" s="295"/>
      <c r="AI48" s="295"/>
      <c r="AJ48" s="295"/>
      <c r="AK48" s="295"/>
      <c r="AL48" s="295"/>
      <c r="AM48" s="295"/>
      <c r="AN48" s="295"/>
      <c r="AO48" s="295"/>
      <c r="AP48" s="295"/>
      <c r="AQ48" s="295"/>
      <c r="AR48" s="295"/>
      <c r="AS48" s="295"/>
      <c r="AT48" s="295"/>
      <c r="AU48" s="295"/>
      <c r="AV48" s="295"/>
      <c r="AW48" s="295"/>
      <c r="AX48" s="295"/>
      <c r="AY48" s="295"/>
      <c r="AZ48" s="295"/>
      <c r="BA48" s="295"/>
      <c r="BB48" s="295"/>
      <c r="BC48" s="295"/>
      <c r="BD48" s="295"/>
      <c r="BE48" s="295"/>
      <c r="BF48" s="295"/>
      <c r="BG48" s="295"/>
      <c r="BH48" s="295"/>
      <c r="BI48" s="295"/>
      <c r="BJ48" s="295"/>
      <c r="BK48" s="295"/>
      <c r="BL48" s="295"/>
      <c r="BM48" s="295"/>
      <c r="BN48" s="295"/>
      <c r="BO48" s="295"/>
      <c r="BP48" s="295"/>
      <c r="BQ48" s="295"/>
      <c r="BR48" s="295"/>
      <c r="BS48" s="295"/>
      <c r="BT48" s="295"/>
      <c r="BU48" s="295"/>
      <c r="BV48" s="295"/>
      <c r="BW48" s="295"/>
      <c r="BX48" s="295"/>
      <c r="BY48" s="295"/>
      <c r="BZ48" s="295"/>
      <c r="CA48" s="295"/>
      <c r="CB48" s="295"/>
      <c r="CC48" s="295"/>
      <c r="CD48" s="295"/>
      <c r="CE48" s="295"/>
      <c r="CF48" s="295"/>
      <c r="CG48" s="295"/>
      <c r="CH48" s="295"/>
      <c r="CI48" s="295"/>
      <c r="CJ48" s="295"/>
      <c r="CK48" s="295"/>
      <c r="CL48" s="295"/>
      <c r="CM48" s="295"/>
      <c r="CN48" s="295"/>
      <c r="CO48" s="295"/>
      <c r="CP48" s="295"/>
      <c r="CQ48" s="295"/>
      <c r="CR48" s="295"/>
      <c r="CS48" s="295"/>
      <c r="CT48" s="295"/>
      <c r="CU48" s="295"/>
      <c r="CV48" s="295"/>
      <c r="CW48" s="295"/>
      <c r="CX48" s="295"/>
      <c r="CY48" s="295"/>
      <c r="CZ48" s="295"/>
      <c r="DA48" s="295"/>
      <c r="DB48" s="295"/>
      <c r="DC48" s="295"/>
      <c r="DD48" s="295"/>
      <c r="DE48" s="295"/>
      <c r="DF48" s="295"/>
      <c r="DG48" s="295"/>
      <c r="DH48" s="295"/>
      <c r="DI48" s="295"/>
      <c r="DJ48" s="295"/>
      <c r="DK48" s="295"/>
      <c r="DL48" s="295"/>
      <c r="DM48" s="295"/>
      <c r="DN48" s="295"/>
      <c r="DO48" s="295"/>
      <c r="DP48" s="295"/>
      <c r="DQ48" s="295"/>
      <c r="DR48" s="295"/>
      <c r="DS48" s="295"/>
      <c r="DT48" s="295"/>
      <c r="DU48" s="295"/>
      <c r="DV48" s="295"/>
      <c r="DW48" s="295"/>
      <c r="DX48" s="295"/>
      <c r="DY48" s="295"/>
      <c r="DZ48" s="295"/>
      <c r="EA48" s="295"/>
      <c r="EB48" s="295"/>
      <c r="EC48" s="295"/>
      <c r="ED48" s="295"/>
      <c r="EE48" s="295"/>
      <c r="EF48" s="295"/>
      <c r="EG48" s="295"/>
      <c r="EH48" s="295"/>
      <c r="EI48" s="295"/>
      <c r="EJ48" s="295"/>
      <c r="EK48" s="295"/>
      <c r="EL48" s="295"/>
      <c r="EM48" s="295"/>
      <c r="EN48" s="295"/>
      <c r="EO48" s="295"/>
      <c r="EP48" s="295"/>
    </row>
    <row r="49" spans="1:154" s="38" customFormat="1" ht="14.1" customHeight="1">
      <c r="D49" s="1150"/>
      <c r="E49" s="80"/>
      <c r="F49" s="80"/>
      <c r="G49" s="80"/>
      <c r="H49" s="15"/>
      <c r="I49" s="295"/>
      <c r="J49" s="295"/>
      <c r="K49" s="295"/>
      <c r="L49" s="295"/>
      <c r="M49" s="295"/>
      <c r="N49" s="295"/>
      <c r="O49" s="295"/>
      <c r="P49" s="295"/>
      <c r="Q49" s="295"/>
      <c r="R49" s="295"/>
      <c r="S49" s="295"/>
      <c r="T49" s="295"/>
      <c r="U49" s="295"/>
      <c r="V49" s="295"/>
      <c r="W49" s="295"/>
      <c r="X49" s="295"/>
      <c r="Y49" s="295"/>
      <c r="Z49" s="295"/>
      <c r="AA49" s="295"/>
      <c r="AB49" s="295"/>
      <c r="AC49" s="295"/>
      <c r="AD49" s="295"/>
      <c r="AE49" s="295"/>
      <c r="AF49" s="295"/>
      <c r="AG49" s="295"/>
      <c r="AH49" s="295"/>
      <c r="AI49" s="295"/>
      <c r="AJ49" s="295"/>
      <c r="AK49" s="295"/>
      <c r="AL49" s="295"/>
      <c r="AM49" s="295"/>
      <c r="AN49" s="295"/>
      <c r="AO49" s="295"/>
      <c r="AP49" s="295"/>
      <c r="AQ49" s="295"/>
      <c r="AR49" s="295"/>
      <c r="AS49" s="295"/>
      <c r="AT49" s="295"/>
      <c r="AU49" s="295"/>
      <c r="AV49" s="295"/>
      <c r="AW49" s="295"/>
      <c r="AX49" s="295"/>
      <c r="AY49" s="295"/>
      <c r="AZ49" s="295"/>
      <c r="BA49" s="295"/>
      <c r="BB49" s="295"/>
      <c r="BC49" s="295"/>
      <c r="BD49" s="295"/>
      <c r="BE49" s="295"/>
      <c r="BF49" s="295"/>
      <c r="BG49" s="295"/>
      <c r="BH49" s="295"/>
      <c r="BI49" s="295"/>
      <c r="BJ49" s="295"/>
      <c r="BK49" s="295"/>
      <c r="BL49" s="295"/>
      <c r="BM49" s="295"/>
      <c r="BN49" s="295"/>
      <c r="BO49" s="295"/>
      <c r="BP49" s="295"/>
      <c r="BQ49" s="295"/>
      <c r="BR49" s="295"/>
      <c r="BS49" s="295"/>
      <c r="BT49" s="295"/>
      <c r="BU49" s="295"/>
      <c r="BV49" s="295"/>
      <c r="BW49" s="295"/>
      <c r="BX49" s="295"/>
      <c r="BY49" s="295"/>
      <c r="BZ49" s="295"/>
      <c r="CA49" s="295"/>
      <c r="CB49" s="295"/>
      <c r="CC49" s="295"/>
      <c r="CD49" s="295"/>
      <c r="CE49" s="295"/>
      <c r="CF49" s="295"/>
      <c r="CG49" s="295"/>
      <c r="CH49" s="295"/>
      <c r="CI49" s="295"/>
      <c r="CJ49" s="295"/>
      <c r="CK49" s="295"/>
      <c r="CL49" s="295"/>
      <c r="CM49" s="295"/>
      <c r="CN49" s="295"/>
      <c r="CO49" s="295"/>
      <c r="CP49" s="295"/>
      <c r="CQ49" s="295"/>
      <c r="CR49" s="295"/>
      <c r="CS49" s="295"/>
      <c r="CT49" s="295"/>
      <c r="CU49" s="295"/>
      <c r="CV49" s="295"/>
      <c r="CW49" s="295"/>
      <c r="CX49" s="295"/>
      <c r="CY49" s="295"/>
      <c r="CZ49" s="295"/>
      <c r="DA49" s="295"/>
      <c r="DB49" s="295"/>
      <c r="DC49" s="295"/>
      <c r="DD49" s="295"/>
      <c r="DE49" s="295"/>
      <c r="DF49" s="295"/>
      <c r="DG49" s="295"/>
      <c r="DH49" s="295"/>
      <c r="DI49" s="295"/>
      <c r="DJ49" s="295"/>
      <c r="DK49" s="295"/>
      <c r="DL49" s="295"/>
      <c r="DM49" s="295"/>
      <c r="DN49" s="295"/>
      <c r="DO49" s="295"/>
      <c r="DP49" s="295"/>
      <c r="DQ49" s="295"/>
      <c r="DR49" s="295"/>
      <c r="DS49" s="295"/>
      <c r="DT49" s="295"/>
      <c r="DU49" s="295"/>
      <c r="DV49" s="295"/>
      <c r="DW49" s="295"/>
      <c r="DX49" s="295"/>
      <c r="DY49" s="295"/>
      <c r="DZ49" s="295"/>
      <c r="EA49" s="295"/>
      <c r="EB49" s="295"/>
      <c r="EC49" s="295"/>
      <c r="ED49" s="295"/>
      <c r="EE49" s="295"/>
      <c r="EF49" s="295"/>
      <c r="EG49" s="295"/>
      <c r="EH49" s="295"/>
      <c r="EI49" s="295"/>
      <c r="EJ49" s="295"/>
      <c r="EK49" s="295"/>
      <c r="EL49" s="295"/>
      <c r="EM49" s="295"/>
      <c r="EN49" s="295"/>
      <c r="EO49" s="295"/>
      <c r="EP49" s="295"/>
    </row>
    <row r="50" spans="1:154" s="34" customFormat="1" ht="14.1" customHeight="1">
      <c r="A50" s="572"/>
      <c r="B50" s="63" t="s">
        <v>1248</v>
      </c>
      <c r="C50" s="1486"/>
      <c r="D50" s="21"/>
      <c r="E50" s="213"/>
      <c r="F50" s="213"/>
      <c r="G50" s="55"/>
      <c r="H50" s="1487"/>
      <c r="I50" s="1487"/>
      <c r="J50" s="1487"/>
      <c r="K50" s="1487"/>
      <c r="L50" s="1487"/>
      <c r="M50" s="1487"/>
      <c r="N50" s="1487"/>
      <c r="O50" s="1487"/>
      <c r="P50" s="1487"/>
      <c r="Q50" s="1487"/>
      <c r="R50" s="1487"/>
      <c r="S50" s="1487"/>
      <c r="T50" s="1487"/>
      <c r="U50" s="1487"/>
      <c r="V50" s="1487"/>
      <c r="W50" s="1487"/>
      <c r="X50" s="1487"/>
      <c r="Y50" s="1487"/>
      <c r="Z50" s="1487"/>
      <c r="AA50" s="1487"/>
      <c r="AB50" s="1487"/>
      <c r="AC50" s="1487"/>
      <c r="AD50" s="1487"/>
      <c r="AE50" s="1487"/>
      <c r="AF50" s="1487"/>
      <c r="AG50" s="1487"/>
      <c r="AH50" s="1487"/>
      <c r="AI50" s="1487"/>
      <c r="AJ50" s="1487"/>
      <c r="AK50" s="1487"/>
      <c r="AL50" s="1487"/>
      <c r="AM50" s="1487"/>
      <c r="AN50" s="1487"/>
      <c r="AO50" s="1487"/>
      <c r="AP50" s="1487"/>
      <c r="AQ50" s="1487"/>
      <c r="AR50" s="1487"/>
      <c r="AS50" s="1487"/>
      <c r="AT50" s="1487"/>
      <c r="AU50" s="1487"/>
      <c r="AV50" s="1487"/>
      <c r="AW50" s="1487"/>
      <c r="AX50" s="1487"/>
      <c r="AY50" s="1487"/>
      <c r="AZ50" s="1487"/>
      <c r="BA50" s="1487"/>
      <c r="BB50" s="1487"/>
      <c r="BC50" s="1487"/>
      <c r="BD50" s="1487"/>
      <c r="BE50" s="1487"/>
      <c r="BF50" s="1487"/>
      <c r="BG50" s="1487"/>
      <c r="BH50" s="1487"/>
      <c r="BI50" s="1487"/>
      <c r="BJ50" s="1487"/>
      <c r="BK50" s="1487"/>
      <c r="BL50" s="1487"/>
      <c r="BM50" s="1487"/>
      <c r="BN50" s="1487"/>
      <c r="BO50" s="1487"/>
      <c r="BP50" s="1487"/>
      <c r="BQ50" s="1487"/>
      <c r="BR50" s="1487"/>
      <c r="BS50" s="1487"/>
      <c r="BT50" s="1487"/>
      <c r="BU50" s="1487"/>
      <c r="BV50" s="1487"/>
      <c r="BW50" s="1487"/>
      <c r="BX50" s="1487"/>
      <c r="BY50" s="1487"/>
      <c r="BZ50" s="1487"/>
      <c r="CA50" s="1487"/>
      <c r="CB50" s="1487"/>
      <c r="CC50" s="1487"/>
      <c r="CD50" s="1487"/>
      <c r="CE50" s="1487"/>
      <c r="CF50" s="1487"/>
      <c r="CG50" s="1487"/>
      <c r="CH50" s="1487"/>
      <c r="CI50" s="1487"/>
      <c r="CJ50" s="1487"/>
      <c r="CK50" s="1487"/>
      <c r="CL50" s="1487"/>
      <c r="CM50" s="1487"/>
      <c r="CN50" s="1487"/>
      <c r="CO50" s="1487"/>
      <c r="CP50" s="1487"/>
      <c r="CQ50" s="1487"/>
      <c r="CR50" s="1487"/>
      <c r="CS50" s="1487"/>
      <c r="CT50" s="1487"/>
      <c r="CU50" s="1487"/>
      <c r="CV50" s="1487"/>
      <c r="CW50" s="1487"/>
      <c r="CX50" s="1487"/>
      <c r="CY50" s="1487"/>
      <c r="CZ50" s="1487"/>
      <c r="DA50" s="1487"/>
      <c r="DB50" s="1487"/>
      <c r="DC50" s="1487"/>
      <c r="DD50" s="1487"/>
      <c r="DE50" s="1487"/>
      <c r="DF50" s="1487"/>
      <c r="DG50" s="1487"/>
      <c r="DH50" s="1487"/>
      <c r="DI50" s="1487"/>
      <c r="DJ50" s="1487"/>
      <c r="DK50" s="1487"/>
      <c r="DL50" s="1487"/>
      <c r="DM50" s="1487"/>
      <c r="DN50" s="1487"/>
      <c r="DO50" s="1487"/>
      <c r="DP50" s="1487"/>
      <c r="DQ50" s="1487"/>
      <c r="DR50" s="1487"/>
      <c r="DS50" s="1487"/>
      <c r="DT50" s="1487"/>
      <c r="DU50" s="1487"/>
      <c r="DV50" s="1487"/>
      <c r="DW50" s="1487"/>
      <c r="DX50" s="1487"/>
      <c r="DY50" s="1487"/>
      <c r="DZ50" s="1487"/>
      <c r="EA50" s="1487"/>
      <c r="EB50" s="1487"/>
      <c r="EC50" s="1487"/>
      <c r="ED50" s="1487"/>
      <c r="EE50" s="1487"/>
      <c r="EF50" s="1487"/>
      <c r="EG50" s="1487"/>
      <c r="EH50" s="1487"/>
      <c r="EI50" s="1487"/>
      <c r="EJ50" s="1487"/>
      <c r="EK50" s="1487"/>
      <c r="EL50" s="1487"/>
      <c r="EM50" s="1487"/>
      <c r="EN50" s="1487"/>
      <c r="EO50" s="1487"/>
      <c r="EP50" s="1487"/>
      <c r="EQ50" s="228"/>
      <c r="ER50" s="228"/>
      <c r="ES50" s="228"/>
      <c r="ET50" s="228"/>
      <c r="EU50" s="228"/>
      <c r="EV50" s="228"/>
      <c r="EW50" s="228"/>
      <c r="EX50" s="228"/>
    </row>
    <row r="51" spans="1:154" s="34" customFormat="1" ht="14.1" customHeight="1">
      <c r="A51" s="572">
        <v>3</v>
      </c>
      <c r="B51" s="15" t="s">
        <v>1249</v>
      </c>
      <c r="C51" s="1488">
        <v>30</v>
      </c>
      <c r="D51" s="21" t="s">
        <v>97</v>
      </c>
      <c r="E51" s="10">
        <f t="shared" ref="E51:E53" ca="1" si="121">SUM(G51:EP51)</f>
        <v>90</v>
      </c>
      <c r="F51" s="213"/>
      <c r="G51" s="55"/>
      <c r="H51" s="87">
        <f t="shared" ref="H51:Q53" ca="1" si="122">$C51*H$7/12*$E$14*(H$8&lt;=$A51)*IF($G$41=1,H$9,1)</f>
        <v>0</v>
      </c>
      <c r="I51" s="87">
        <f t="shared" ca="1" si="122"/>
        <v>0</v>
      </c>
      <c r="J51" s="87">
        <f t="shared" ca="1" si="122"/>
        <v>0</v>
      </c>
      <c r="K51" s="87">
        <f t="shared" ca="1" si="122"/>
        <v>0</v>
      </c>
      <c r="L51" s="87">
        <f t="shared" ca="1" si="122"/>
        <v>0</v>
      </c>
      <c r="M51" s="87">
        <f t="shared" ca="1" si="122"/>
        <v>0</v>
      </c>
      <c r="N51" s="87">
        <f t="shared" ca="1" si="122"/>
        <v>0</v>
      </c>
      <c r="O51" s="87">
        <f t="shared" ca="1" si="122"/>
        <v>0</v>
      </c>
      <c r="P51" s="87">
        <f t="shared" ca="1" si="122"/>
        <v>0</v>
      </c>
      <c r="Q51" s="87">
        <f t="shared" ca="1" si="122"/>
        <v>0</v>
      </c>
      <c r="R51" s="87">
        <f t="shared" ref="R51:AA53" ca="1" si="123">$C51*R$7/12*$E$14*(R$8&lt;=$A51)*IF($G$41=1,R$9,1)</f>
        <v>7.5</v>
      </c>
      <c r="S51" s="87">
        <f t="shared" ca="1" si="123"/>
        <v>7.5</v>
      </c>
      <c r="T51" s="87">
        <f t="shared" ca="1" si="123"/>
        <v>7.5</v>
      </c>
      <c r="U51" s="87">
        <f t="shared" ca="1" si="123"/>
        <v>7.5</v>
      </c>
      <c r="V51" s="87">
        <f t="shared" ca="1" si="123"/>
        <v>7.5</v>
      </c>
      <c r="W51" s="87">
        <f t="shared" ca="1" si="123"/>
        <v>7.5</v>
      </c>
      <c r="X51" s="87">
        <f t="shared" ca="1" si="123"/>
        <v>7.5</v>
      </c>
      <c r="Y51" s="87">
        <f t="shared" ca="1" si="123"/>
        <v>7.5</v>
      </c>
      <c r="Z51" s="87">
        <f t="shared" ca="1" si="123"/>
        <v>7.5</v>
      </c>
      <c r="AA51" s="87">
        <f t="shared" ca="1" si="123"/>
        <v>7.5</v>
      </c>
      <c r="AB51" s="87">
        <f t="shared" ref="AB51:AK53" ca="1" si="124">$C51*AB$7/12*$E$14*(AB$8&lt;=$A51)*IF($G$41=1,AB$9,1)</f>
        <v>7.5</v>
      </c>
      <c r="AC51" s="87">
        <f t="shared" ca="1" si="124"/>
        <v>7.5</v>
      </c>
      <c r="AD51" s="87">
        <f t="shared" ca="1" si="124"/>
        <v>0</v>
      </c>
      <c r="AE51" s="87">
        <f t="shared" ca="1" si="124"/>
        <v>0</v>
      </c>
      <c r="AF51" s="87">
        <f t="shared" ca="1" si="124"/>
        <v>0</v>
      </c>
      <c r="AG51" s="87">
        <f t="shared" ca="1" si="124"/>
        <v>0</v>
      </c>
      <c r="AH51" s="87">
        <f t="shared" ca="1" si="124"/>
        <v>0</v>
      </c>
      <c r="AI51" s="87">
        <f t="shared" ca="1" si="124"/>
        <v>0</v>
      </c>
      <c r="AJ51" s="87">
        <f t="shared" ca="1" si="124"/>
        <v>0</v>
      </c>
      <c r="AK51" s="87">
        <f t="shared" ca="1" si="124"/>
        <v>0</v>
      </c>
      <c r="AL51" s="87">
        <f t="shared" ref="AL51:AU53" ca="1" si="125">$C51*AL$7/12*$E$14*(AL$8&lt;=$A51)*IF($G$41=1,AL$9,1)</f>
        <v>0</v>
      </c>
      <c r="AM51" s="87">
        <f t="shared" ca="1" si="125"/>
        <v>0</v>
      </c>
      <c r="AN51" s="87">
        <f t="shared" ca="1" si="125"/>
        <v>0</v>
      </c>
      <c r="AO51" s="87">
        <f t="shared" ca="1" si="125"/>
        <v>0</v>
      </c>
      <c r="AP51" s="87">
        <f t="shared" ca="1" si="125"/>
        <v>0</v>
      </c>
      <c r="AQ51" s="87">
        <f t="shared" ca="1" si="125"/>
        <v>0</v>
      </c>
      <c r="AR51" s="87">
        <f t="shared" ca="1" si="125"/>
        <v>0</v>
      </c>
      <c r="AS51" s="87">
        <f t="shared" ca="1" si="125"/>
        <v>0</v>
      </c>
      <c r="AT51" s="87">
        <f t="shared" ca="1" si="125"/>
        <v>0</v>
      </c>
      <c r="AU51" s="87">
        <f t="shared" ca="1" si="125"/>
        <v>0</v>
      </c>
      <c r="AV51" s="87">
        <f t="shared" ref="AV51:BE53" ca="1" si="126">$C51*AV$7/12*$E$14*(AV$8&lt;=$A51)*IF($G$41=1,AV$9,1)</f>
        <v>0</v>
      </c>
      <c r="AW51" s="87">
        <f t="shared" ca="1" si="126"/>
        <v>0</v>
      </c>
      <c r="AX51" s="87">
        <f t="shared" ca="1" si="126"/>
        <v>0</v>
      </c>
      <c r="AY51" s="87">
        <f t="shared" ca="1" si="126"/>
        <v>0</v>
      </c>
      <c r="AZ51" s="87">
        <f t="shared" ca="1" si="126"/>
        <v>0</v>
      </c>
      <c r="BA51" s="87">
        <f t="shared" ca="1" si="126"/>
        <v>0</v>
      </c>
      <c r="BB51" s="87">
        <f t="shared" ca="1" si="126"/>
        <v>0</v>
      </c>
      <c r="BC51" s="87">
        <f t="shared" ca="1" si="126"/>
        <v>0</v>
      </c>
      <c r="BD51" s="87">
        <f t="shared" ca="1" si="126"/>
        <v>0</v>
      </c>
      <c r="BE51" s="87">
        <f t="shared" ca="1" si="126"/>
        <v>0</v>
      </c>
      <c r="BF51" s="87">
        <f t="shared" ref="BF51:BO53" ca="1" si="127">$C51*BF$7/12*$E$14*(BF$8&lt;=$A51)*IF($G$41=1,BF$9,1)</f>
        <v>0</v>
      </c>
      <c r="BG51" s="87">
        <f t="shared" ca="1" si="127"/>
        <v>0</v>
      </c>
      <c r="BH51" s="87">
        <f t="shared" ca="1" si="127"/>
        <v>0</v>
      </c>
      <c r="BI51" s="87">
        <f t="shared" ca="1" si="127"/>
        <v>0</v>
      </c>
      <c r="BJ51" s="87">
        <f t="shared" ca="1" si="127"/>
        <v>0</v>
      </c>
      <c r="BK51" s="87">
        <f t="shared" ca="1" si="127"/>
        <v>0</v>
      </c>
      <c r="BL51" s="87">
        <f t="shared" ca="1" si="127"/>
        <v>0</v>
      </c>
      <c r="BM51" s="87">
        <f t="shared" ca="1" si="127"/>
        <v>0</v>
      </c>
      <c r="BN51" s="87">
        <f t="shared" ca="1" si="127"/>
        <v>0</v>
      </c>
      <c r="BO51" s="87">
        <f t="shared" ca="1" si="127"/>
        <v>0</v>
      </c>
      <c r="BP51" s="87">
        <f t="shared" ref="BP51:BY53" ca="1" si="128">$C51*BP$7/12*$E$14*(BP$8&lt;=$A51)*IF($G$41=1,BP$9,1)</f>
        <v>0</v>
      </c>
      <c r="BQ51" s="87">
        <f t="shared" ca="1" si="128"/>
        <v>0</v>
      </c>
      <c r="BR51" s="87">
        <f t="shared" ca="1" si="128"/>
        <v>0</v>
      </c>
      <c r="BS51" s="87">
        <f t="shared" ca="1" si="128"/>
        <v>0</v>
      </c>
      <c r="BT51" s="87">
        <f t="shared" ca="1" si="128"/>
        <v>0</v>
      </c>
      <c r="BU51" s="87">
        <f t="shared" ca="1" si="128"/>
        <v>0</v>
      </c>
      <c r="BV51" s="87">
        <f t="shared" ca="1" si="128"/>
        <v>0</v>
      </c>
      <c r="BW51" s="87">
        <f t="shared" ca="1" si="128"/>
        <v>0</v>
      </c>
      <c r="BX51" s="87">
        <f t="shared" ca="1" si="128"/>
        <v>0</v>
      </c>
      <c r="BY51" s="87">
        <f t="shared" ca="1" si="128"/>
        <v>0</v>
      </c>
      <c r="BZ51" s="87">
        <f t="shared" ref="BZ51:CI53" ca="1" si="129">$C51*BZ$7/12*$E$14*(BZ$8&lt;=$A51)*IF($G$41=1,BZ$9,1)</f>
        <v>0</v>
      </c>
      <c r="CA51" s="87">
        <f t="shared" ca="1" si="129"/>
        <v>0</v>
      </c>
      <c r="CB51" s="87">
        <f t="shared" ca="1" si="129"/>
        <v>0</v>
      </c>
      <c r="CC51" s="87">
        <f t="shared" ca="1" si="129"/>
        <v>0</v>
      </c>
      <c r="CD51" s="87">
        <f t="shared" ca="1" si="129"/>
        <v>0</v>
      </c>
      <c r="CE51" s="87">
        <f t="shared" ca="1" si="129"/>
        <v>0</v>
      </c>
      <c r="CF51" s="87">
        <f t="shared" ca="1" si="129"/>
        <v>0</v>
      </c>
      <c r="CG51" s="87">
        <f t="shared" ca="1" si="129"/>
        <v>0</v>
      </c>
      <c r="CH51" s="87">
        <f t="shared" ca="1" si="129"/>
        <v>0</v>
      </c>
      <c r="CI51" s="87">
        <f t="shared" ca="1" si="129"/>
        <v>0</v>
      </c>
      <c r="CJ51" s="87">
        <f t="shared" ref="CJ51:CS53" ca="1" si="130">$C51*CJ$7/12*$E$14*(CJ$8&lt;=$A51)*IF($G$41=1,CJ$9,1)</f>
        <v>0</v>
      </c>
      <c r="CK51" s="87">
        <f t="shared" ca="1" si="130"/>
        <v>0</v>
      </c>
      <c r="CL51" s="87">
        <f t="shared" ca="1" si="130"/>
        <v>0</v>
      </c>
      <c r="CM51" s="87">
        <f t="shared" ca="1" si="130"/>
        <v>0</v>
      </c>
      <c r="CN51" s="87">
        <f t="shared" ca="1" si="130"/>
        <v>0</v>
      </c>
      <c r="CO51" s="87">
        <f t="shared" ca="1" si="130"/>
        <v>0</v>
      </c>
      <c r="CP51" s="87">
        <f t="shared" ca="1" si="130"/>
        <v>0</v>
      </c>
      <c r="CQ51" s="87">
        <f t="shared" ca="1" si="130"/>
        <v>0</v>
      </c>
      <c r="CR51" s="87">
        <f t="shared" ca="1" si="130"/>
        <v>0</v>
      </c>
      <c r="CS51" s="87">
        <f t="shared" ca="1" si="130"/>
        <v>0</v>
      </c>
      <c r="CT51" s="87">
        <f t="shared" ref="CT51:DC53" ca="1" si="131">$C51*CT$7/12*$E$14*(CT$8&lt;=$A51)*IF($G$41=1,CT$9,1)</f>
        <v>0</v>
      </c>
      <c r="CU51" s="87">
        <f t="shared" ca="1" si="131"/>
        <v>0</v>
      </c>
      <c r="CV51" s="87">
        <f t="shared" ca="1" si="131"/>
        <v>0</v>
      </c>
      <c r="CW51" s="87">
        <f t="shared" ca="1" si="131"/>
        <v>0</v>
      </c>
      <c r="CX51" s="87">
        <f t="shared" ca="1" si="131"/>
        <v>0</v>
      </c>
      <c r="CY51" s="87">
        <f t="shared" ca="1" si="131"/>
        <v>0</v>
      </c>
      <c r="CZ51" s="87">
        <f t="shared" ca="1" si="131"/>
        <v>0</v>
      </c>
      <c r="DA51" s="87">
        <f t="shared" ca="1" si="131"/>
        <v>0</v>
      </c>
      <c r="DB51" s="87">
        <f t="shared" ca="1" si="131"/>
        <v>0</v>
      </c>
      <c r="DC51" s="87">
        <f t="shared" ca="1" si="131"/>
        <v>0</v>
      </c>
      <c r="DD51" s="87">
        <f t="shared" ref="DD51:DM53" ca="1" si="132">$C51*DD$7/12*$E$14*(DD$8&lt;=$A51)*IF($G$41=1,DD$9,1)</f>
        <v>0</v>
      </c>
      <c r="DE51" s="87">
        <f t="shared" ca="1" si="132"/>
        <v>0</v>
      </c>
      <c r="DF51" s="87">
        <f t="shared" ca="1" si="132"/>
        <v>0</v>
      </c>
      <c r="DG51" s="87">
        <f t="shared" ca="1" si="132"/>
        <v>0</v>
      </c>
      <c r="DH51" s="87">
        <f t="shared" ca="1" si="132"/>
        <v>0</v>
      </c>
      <c r="DI51" s="87">
        <f t="shared" ca="1" si="132"/>
        <v>0</v>
      </c>
      <c r="DJ51" s="87">
        <f t="shared" ca="1" si="132"/>
        <v>0</v>
      </c>
      <c r="DK51" s="87">
        <f t="shared" ca="1" si="132"/>
        <v>0</v>
      </c>
      <c r="DL51" s="87">
        <f t="shared" ca="1" si="132"/>
        <v>0</v>
      </c>
      <c r="DM51" s="87">
        <f t="shared" ca="1" si="132"/>
        <v>0</v>
      </c>
      <c r="DN51" s="87">
        <f t="shared" ref="DN51:DW53" ca="1" si="133">$C51*DN$7/12*$E$14*(DN$8&lt;=$A51)*IF($G$41=1,DN$9,1)</f>
        <v>0</v>
      </c>
      <c r="DO51" s="87">
        <f t="shared" ca="1" si="133"/>
        <v>0</v>
      </c>
      <c r="DP51" s="87">
        <f t="shared" ca="1" si="133"/>
        <v>0</v>
      </c>
      <c r="DQ51" s="87">
        <f t="shared" ca="1" si="133"/>
        <v>0</v>
      </c>
      <c r="DR51" s="87">
        <f t="shared" ca="1" si="133"/>
        <v>0</v>
      </c>
      <c r="DS51" s="87">
        <f t="shared" ca="1" si="133"/>
        <v>0</v>
      </c>
      <c r="DT51" s="87">
        <f t="shared" ca="1" si="133"/>
        <v>0</v>
      </c>
      <c r="DU51" s="87">
        <f t="shared" ca="1" si="133"/>
        <v>0</v>
      </c>
      <c r="DV51" s="87">
        <f t="shared" ca="1" si="133"/>
        <v>0</v>
      </c>
      <c r="DW51" s="87">
        <f t="shared" ca="1" si="133"/>
        <v>0</v>
      </c>
      <c r="DX51" s="87">
        <f t="shared" ref="DX51:EG53" ca="1" si="134">$C51*DX$7/12*$E$14*(DX$8&lt;=$A51)*IF($G$41=1,DX$9,1)</f>
        <v>0</v>
      </c>
      <c r="DY51" s="87">
        <f t="shared" ca="1" si="134"/>
        <v>0</v>
      </c>
      <c r="DZ51" s="87">
        <f t="shared" ca="1" si="134"/>
        <v>0</v>
      </c>
      <c r="EA51" s="87">
        <f t="shared" ca="1" si="134"/>
        <v>0</v>
      </c>
      <c r="EB51" s="87">
        <f t="shared" ca="1" si="134"/>
        <v>0</v>
      </c>
      <c r="EC51" s="87">
        <f t="shared" ca="1" si="134"/>
        <v>0</v>
      </c>
      <c r="ED51" s="87">
        <f t="shared" ca="1" si="134"/>
        <v>0</v>
      </c>
      <c r="EE51" s="87">
        <f t="shared" ca="1" si="134"/>
        <v>0</v>
      </c>
      <c r="EF51" s="87">
        <f t="shared" ca="1" si="134"/>
        <v>0</v>
      </c>
      <c r="EG51" s="87">
        <f t="shared" ca="1" si="134"/>
        <v>0</v>
      </c>
      <c r="EH51" s="87">
        <f t="shared" ref="EH51:EP53" ca="1" si="135">$C51*EH$7/12*$E$14*(EH$8&lt;=$A51)*IF($G$41=1,EH$9,1)</f>
        <v>0</v>
      </c>
      <c r="EI51" s="87">
        <f t="shared" ca="1" si="135"/>
        <v>0</v>
      </c>
      <c r="EJ51" s="87">
        <f t="shared" ca="1" si="135"/>
        <v>0</v>
      </c>
      <c r="EK51" s="87">
        <f t="shared" ca="1" si="135"/>
        <v>0</v>
      </c>
      <c r="EL51" s="87">
        <f t="shared" ca="1" si="135"/>
        <v>0</v>
      </c>
      <c r="EM51" s="87">
        <f t="shared" ca="1" si="135"/>
        <v>0</v>
      </c>
      <c r="EN51" s="87">
        <f t="shared" ca="1" si="135"/>
        <v>0</v>
      </c>
      <c r="EO51" s="87">
        <f t="shared" ca="1" si="135"/>
        <v>0</v>
      </c>
      <c r="EP51" s="87">
        <f t="shared" ca="1" si="135"/>
        <v>0</v>
      </c>
      <c r="EQ51" s="228"/>
      <c r="ER51" s="228"/>
      <c r="ES51" s="228"/>
      <c r="ET51" s="228"/>
      <c r="EU51" s="228"/>
      <c r="EV51" s="228"/>
      <c r="EW51" s="228"/>
      <c r="EX51" s="228"/>
    </row>
    <row r="52" spans="1:154" s="34" customFormat="1" ht="14.1" customHeight="1">
      <c r="A52" s="572">
        <v>5</v>
      </c>
      <c r="B52" s="15" t="s">
        <v>1250</v>
      </c>
      <c r="C52" s="1488">
        <v>20</v>
      </c>
      <c r="D52" s="21" t="s">
        <v>97</v>
      </c>
      <c r="E52" s="10">
        <f t="shared" ca="1" si="121"/>
        <v>100</v>
      </c>
      <c r="F52" s="213"/>
      <c r="G52" s="55"/>
      <c r="H52" s="87">
        <f t="shared" ca="1" si="122"/>
        <v>0</v>
      </c>
      <c r="I52" s="87">
        <f t="shared" ca="1" si="122"/>
        <v>0</v>
      </c>
      <c r="J52" s="87">
        <f t="shared" ca="1" si="122"/>
        <v>0</v>
      </c>
      <c r="K52" s="87">
        <f t="shared" ca="1" si="122"/>
        <v>0</v>
      </c>
      <c r="L52" s="87">
        <f t="shared" ca="1" si="122"/>
        <v>0</v>
      </c>
      <c r="M52" s="87">
        <f t="shared" ca="1" si="122"/>
        <v>0</v>
      </c>
      <c r="N52" s="87">
        <f t="shared" ca="1" si="122"/>
        <v>0</v>
      </c>
      <c r="O52" s="87">
        <f t="shared" ca="1" si="122"/>
        <v>0</v>
      </c>
      <c r="P52" s="87">
        <f t="shared" ca="1" si="122"/>
        <v>0</v>
      </c>
      <c r="Q52" s="87">
        <f t="shared" ca="1" si="122"/>
        <v>0</v>
      </c>
      <c r="R52" s="87">
        <f t="shared" ca="1" si="123"/>
        <v>5</v>
      </c>
      <c r="S52" s="87">
        <f t="shared" ca="1" si="123"/>
        <v>5</v>
      </c>
      <c r="T52" s="87">
        <f t="shared" ca="1" si="123"/>
        <v>5</v>
      </c>
      <c r="U52" s="87">
        <f t="shared" ca="1" si="123"/>
        <v>5</v>
      </c>
      <c r="V52" s="87">
        <f t="shared" ca="1" si="123"/>
        <v>5</v>
      </c>
      <c r="W52" s="87">
        <f t="shared" ca="1" si="123"/>
        <v>5</v>
      </c>
      <c r="X52" s="87">
        <f t="shared" ca="1" si="123"/>
        <v>5</v>
      </c>
      <c r="Y52" s="87">
        <f t="shared" ca="1" si="123"/>
        <v>5</v>
      </c>
      <c r="Z52" s="87">
        <f t="shared" ca="1" si="123"/>
        <v>5</v>
      </c>
      <c r="AA52" s="87">
        <f t="shared" ca="1" si="123"/>
        <v>5</v>
      </c>
      <c r="AB52" s="87">
        <f t="shared" ca="1" si="124"/>
        <v>5</v>
      </c>
      <c r="AC52" s="87">
        <f t="shared" ca="1" si="124"/>
        <v>5</v>
      </c>
      <c r="AD52" s="87">
        <f t="shared" ca="1" si="124"/>
        <v>5</v>
      </c>
      <c r="AE52" s="87">
        <f t="shared" ca="1" si="124"/>
        <v>5</v>
      </c>
      <c r="AF52" s="87">
        <f t="shared" ca="1" si="124"/>
        <v>5</v>
      </c>
      <c r="AG52" s="87">
        <f t="shared" ca="1" si="124"/>
        <v>5</v>
      </c>
      <c r="AH52" s="87">
        <f t="shared" ca="1" si="124"/>
        <v>5</v>
      </c>
      <c r="AI52" s="87">
        <f t="shared" ca="1" si="124"/>
        <v>5</v>
      </c>
      <c r="AJ52" s="87">
        <f t="shared" ca="1" si="124"/>
        <v>5</v>
      </c>
      <c r="AK52" s="87">
        <f t="shared" ca="1" si="124"/>
        <v>5</v>
      </c>
      <c r="AL52" s="87">
        <f t="shared" ca="1" si="125"/>
        <v>0</v>
      </c>
      <c r="AM52" s="87">
        <f t="shared" ca="1" si="125"/>
        <v>0</v>
      </c>
      <c r="AN52" s="87">
        <f t="shared" ca="1" si="125"/>
        <v>0</v>
      </c>
      <c r="AO52" s="87">
        <f t="shared" ca="1" si="125"/>
        <v>0</v>
      </c>
      <c r="AP52" s="87">
        <f t="shared" ca="1" si="125"/>
        <v>0</v>
      </c>
      <c r="AQ52" s="87">
        <f t="shared" ca="1" si="125"/>
        <v>0</v>
      </c>
      <c r="AR52" s="87">
        <f t="shared" ca="1" si="125"/>
        <v>0</v>
      </c>
      <c r="AS52" s="87">
        <f t="shared" ca="1" si="125"/>
        <v>0</v>
      </c>
      <c r="AT52" s="87">
        <f t="shared" ca="1" si="125"/>
        <v>0</v>
      </c>
      <c r="AU52" s="87">
        <f t="shared" ca="1" si="125"/>
        <v>0</v>
      </c>
      <c r="AV52" s="87">
        <f t="shared" ca="1" si="126"/>
        <v>0</v>
      </c>
      <c r="AW52" s="87">
        <f t="shared" ca="1" si="126"/>
        <v>0</v>
      </c>
      <c r="AX52" s="87">
        <f t="shared" ca="1" si="126"/>
        <v>0</v>
      </c>
      <c r="AY52" s="87">
        <f t="shared" ca="1" si="126"/>
        <v>0</v>
      </c>
      <c r="AZ52" s="87">
        <f t="shared" ca="1" si="126"/>
        <v>0</v>
      </c>
      <c r="BA52" s="87">
        <f t="shared" ca="1" si="126"/>
        <v>0</v>
      </c>
      <c r="BB52" s="87">
        <f t="shared" ca="1" si="126"/>
        <v>0</v>
      </c>
      <c r="BC52" s="87">
        <f t="shared" ca="1" si="126"/>
        <v>0</v>
      </c>
      <c r="BD52" s="87">
        <f t="shared" ca="1" si="126"/>
        <v>0</v>
      </c>
      <c r="BE52" s="87">
        <f t="shared" ca="1" si="126"/>
        <v>0</v>
      </c>
      <c r="BF52" s="87">
        <f t="shared" ca="1" si="127"/>
        <v>0</v>
      </c>
      <c r="BG52" s="87">
        <f t="shared" ca="1" si="127"/>
        <v>0</v>
      </c>
      <c r="BH52" s="87">
        <f t="shared" ca="1" si="127"/>
        <v>0</v>
      </c>
      <c r="BI52" s="87">
        <f t="shared" ca="1" si="127"/>
        <v>0</v>
      </c>
      <c r="BJ52" s="87">
        <f t="shared" ca="1" si="127"/>
        <v>0</v>
      </c>
      <c r="BK52" s="87">
        <f t="shared" ca="1" si="127"/>
        <v>0</v>
      </c>
      <c r="BL52" s="87">
        <f t="shared" ca="1" si="127"/>
        <v>0</v>
      </c>
      <c r="BM52" s="87">
        <f t="shared" ca="1" si="127"/>
        <v>0</v>
      </c>
      <c r="BN52" s="87">
        <f t="shared" ca="1" si="127"/>
        <v>0</v>
      </c>
      <c r="BO52" s="87">
        <f t="shared" ca="1" si="127"/>
        <v>0</v>
      </c>
      <c r="BP52" s="87">
        <f t="shared" ca="1" si="128"/>
        <v>0</v>
      </c>
      <c r="BQ52" s="87">
        <f t="shared" ca="1" si="128"/>
        <v>0</v>
      </c>
      <c r="BR52" s="87">
        <f t="shared" ca="1" si="128"/>
        <v>0</v>
      </c>
      <c r="BS52" s="87">
        <f t="shared" ca="1" si="128"/>
        <v>0</v>
      </c>
      <c r="BT52" s="87">
        <f t="shared" ca="1" si="128"/>
        <v>0</v>
      </c>
      <c r="BU52" s="87">
        <f t="shared" ca="1" si="128"/>
        <v>0</v>
      </c>
      <c r="BV52" s="87">
        <f t="shared" ca="1" si="128"/>
        <v>0</v>
      </c>
      <c r="BW52" s="87">
        <f t="shared" ca="1" si="128"/>
        <v>0</v>
      </c>
      <c r="BX52" s="87">
        <f t="shared" ca="1" si="128"/>
        <v>0</v>
      </c>
      <c r="BY52" s="87">
        <f t="shared" ca="1" si="128"/>
        <v>0</v>
      </c>
      <c r="BZ52" s="87">
        <f t="shared" ca="1" si="129"/>
        <v>0</v>
      </c>
      <c r="CA52" s="87">
        <f t="shared" ca="1" si="129"/>
        <v>0</v>
      </c>
      <c r="CB52" s="87">
        <f t="shared" ca="1" si="129"/>
        <v>0</v>
      </c>
      <c r="CC52" s="87">
        <f t="shared" ca="1" si="129"/>
        <v>0</v>
      </c>
      <c r="CD52" s="87">
        <f t="shared" ca="1" si="129"/>
        <v>0</v>
      </c>
      <c r="CE52" s="87">
        <f t="shared" ca="1" si="129"/>
        <v>0</v>
      </c>
      <c r="CF52" s="87">
        <f t="shared" ca="1" si="129"/>
        <v>0</v>
      </c>
      <c r="CG52" s="87">
        <f t="shared" ca="1" si="129"/>
        <v>0</v>
      </c>
      <c r="CH52" s="87">
        <f t="shared" ca="1" si="129"/>
        <v>0</v>
      </c>
      <c r="CI52" s="87">
        <f t="shared" ca="1" si="129"/>
        <v>0</v>
      </c>
      <c r="CJ52" s="87">
        <f t="shared" ca="1" si="130"/>
        <v>0</v>
      </c>
      <c r="CK52" s="87">
        <f t="shared" ca="1" si="130"/>
        <v>0</v>
      </c>
      <c r="CL52" s="87">
        <f t="shared" ca="1" si="130"/>
        <v>0</v>
      </c>
      <c r="CM52" s="87">
        <f t="shared" ca="1" si="130"/>
        <v>0</v>
      </c>
      <c r="CN52" s="87">
        <f t="shared" ca="1" si="130"/>
        <v>0</v>
      </c>
      <c r="CO52" s="87">
        <f t="shared" ca="1" si="130"/>
        <v>0</v>
      </c>
      <c r="CP52" s="87">
        <f t="shared" ca="1" si="130"/>
        <v>0</v>
      </c>
      <c r="CQ52" s="87">
        <f t="shared" ca="1" si="130"/>
        <v>0</v>
      </c>
      <c r="CR52" s="87">
        <f t="shared" ca="1" si="130"/>
        <v>0</v>
      </c>
      <c r="CS52" s="87">
        <f t="shared" ca="1" si="130"/>
        <v>0</v>
      </c>
      <c r="CT52" s="87">
        <f t="shared" ca="1" si="131"/>
        <v>0</v>
      </c>
      <c r="CU52" s="87">
        <f t="shared" ca="1" si="131"/>
        <v>0</v>
      </c>
      <c r="CV52" s="87">
        <f t="shared" ca="1" si="131"/>
        <v>0</v>
      </c>
      <c r="CW52" s="87">
        <f t="shared" ca="1" si="131"/>
        <v>0</v>
      </c>
      <c r="CX52" s="87">
        <f t="shared" ca="1" si="131"/>
        <v>0</v>
      </c>
      <c r="CY52" s="87">
        <f t="shared" ca="1" si="131"/>
        <v>0</v>
      </c>
      <c r="CZ52" s="87">
        <f t="shared" ca="1" si="131"/>
        <v>0</v>
      </c>
      <c r="DA52" s="87">
        <f t="shared" ca="1" si="131"/>
        <v>0</v>
      </c>
      <c r="DB52" s="87">
        <f t="shared" ca="1" si="131"/>
        <v>0</v>
      </c>
      <c r="DC52" s="87">
        <f t="shared" ca="1" si="131"/>
        <v>0</v>
      </c>
      <c r="DD52" s="87">
        <f t="shared" ca="1" si="132"/>
        <v>0</v>
      </c>
      <c r="DE52" s="87">
        <f t="shared" ca="1" si="132"/>
        <v>0</v>
      </c>
      <c r="DF52" s="87">
        <f t="shared" ca="1" si="132"/>
        <v>0</v>
      </c>
      <c r="DG52" s="87">
        <f t="shared" ca="1" si="132"/>
        <v>0</v>
      </c>
      <c r="DH52" s="87">
        <f t="shared" ca="1" si="132"/>
        <v>0</v>
      </c>
      <c r="DI52" s="87">
        <f t="shared" ca="1" si="132"/>
        <v>0</v>
      </c>
      <c r="DJ52" s="87">
        <f t="shared" ca="1" si="132"/>
        <v>0</v>
      </c>
      <c r="DK52" s="87">
        <f t="shared" ca="1" si="132"/>
        <v>0</v>
      </c>
      <c r="DL52" s="87">
        <f t="shared" ca="1" si="132"/>
        <v>0</v>
      </c>
      <c r="DM52" s="87">
        <f t="shared" ca="1" si="132"/>
        <v>0</v>
      </c>
      <c r="DN52" s="87">
        <f t="shared" ca="1" si="133"/>
        <v>0</v>
      </c>
      <c r="DO52" s="87">
        <f t="shared" ca="1" si="133"/>
        <v>0</v>
      </c>
      <c r="DP52" s="87">
        <f t="shared" ca="1" si="133"/>
        <v>0</v>
      </c>
      <c r="DQ52" s="87">
        <f t="shared" ca="1" si="133"/>
        <v>0</v>
      </c>
      <c r="DR52" s="87">
        <f t="shared" ca="1" si="133"/>
        <v>0</v>
      </c>
      <c r="DS52" s="87">
        <f t="shared" ca="1" si="133"/>
        <v>0</v>
      </c>
      <c r="DT52" s="87">
        <f t="shared" ca="1" si="133"/>
        <v>0</v>
      </c>
      <c r="DU52" s="87">
        <f t="shared" ca="1" si="133"/>
        <v>0</v>
      </c>
      <c r="DV52" s="87">
        <f t="shared" ca="1" si="133"/>
        <v>0</v>
      </c>
      <c r="DW52" s="87">
        <f t="shared" ca="1" si="133"/>
        <v>0</v>
      </c>
      <c r="DX52" s="87">
        <f t="shared" ca="1" si="134"/>
        <v>0</v>
      </c>
      <c r="DY52" s="87">
        <f t="shared" ca="1" si="134"/>
        <v>0</v>
      </c>
      <c r="DZ52" s="87">
        <f t="shared" ca="1" si="134"/>
        <v>0</v>
      </c>
      <c r="EA52" s="87">
        <f t="shared" ca="1" si="134"/>
        <v>0</v>
      </c>
      <c r="EB52" s="87">
        <f t="shared" ca="1" si="134"/>
        <v>0</v>
      </c>
      <c r="EC52" s="87">
        <f t="shared" ca="1" si="134"/>
        <v>0</v>
      </c>
      <c r="ED52" s="87">
        <f t="shared" ca="1" si="134"/>
        <v>0</v>
      </c>
      <c r="EE52" s="87">
        <f t="shared" ca="1" si="134"/>
        <v>0</v>
      </c>
      <c r="EF52" s="87">
        <f t="shared" ca="1" si="134"/>
        <v>0</v>
      </c>
      <c r="EG52" s="87">
        <f t="shared" ca="1" si="134"/>
        <v>0</v>
      </c>
      <c r="EH52" s="87">
        <f t="shared" ca="1" si="135"/>
        <v>0</v>
      </c>
      <c r="EI52" s="87">
        <f t="shared" ca="1" si="135"/>
        <v>0</v>
      </c>
      <c r="EJ52" s="87">
        <f t="shared" ca="1" si="135"/>
        <v>0</v>
      </c>
      <c r="EK52" s="87">
        <f t="shared" ca="1" si="135"/>
        <v>0</v>
      </c>
      <c r="EL52" s="87">
        <f t="shared" ca="1" si="135"/>
        <v>0</v>
      </c>
      <c r="EM52" s="87">
        <f t="shared" ca="1" si="135"/>
        <v>0</v>
      </c>
      <c r="EN52" s="87">
        <f t="shared" ca="1" si="135"/>
        <v>0</v>
      </c>
      <c r="EO52" s="87">
        <f t="shared" ca="1" si="135"/>
        <v>0</v>
      </c>
      <c r="EP52" s="87">
        <f t="shared" ca="1" si="135"/>
        <v>0</v>
      </c>
      <c r="EQ52" s="228"/>
      <c r="ER52" s="228"/>
      <c r="ES52" s="228"/>
      <c r="ET52" s="228"/>
      <c r="EU52" s="228"/>
      <c r="EV52" s="228"/>
      <c r="EW52" s="228"/>
      <c r="EX52" s="228"/>
    </row>
    <row r="53" spans="1:154" s="34" customFormat="1" ht="14.1" customHeight="1">
      <c r="A53" s="572">
        <v>20</v>
      </c>
      <c r="B53" s="15" t="s">
        <v>1251</v>
      </c>
      <c r="C53" s="1488">
        <v>100</v>
      </c>
      <c r="D53" s="21" t="s">
        <v>97</v>
      </c>
      <c r="E53" s="10">
        <f t="shared" ca="1" si="121"/>
        <v>2000</v>
      </c>
      <c r="F53" s="213"/>
      <c r="G53" s="55"/>
      <c r="H53" s="87">
        <f t="shared" ca="1" si="122"/>
        <v>0</v>
      </c>
      <c r="I53" s="87">
        <f t="shared" ca="1" si="122"/>
        <v>0</v>
      </c>
      <c r="J53" s="87">
        <f t="shared" ca="1" si="122"/>
        <v>0</v>
      </c>
      <c r="K53" s="87">
        <f t="shared" ca="1" si="122"/>
        <v>0</v>
      </c>
      <c r="L53" s="87">
        <f t="shared" ca="1" si="122"/>
        <v>0</v>
      </c>
      <c r="M53" s="87">
        <f t="shared" ca="1" si="122"/>
        <v>0</v>
      </c>
      <c r="N53" s="87">
        <f t="shared" ca="1" si="122"/>
        <v>0</v>
      </c>
      <c r="O53" s="87">
        <f t="shared" ca="1" si="122"/>
        <v>0</v>
      </c>
      <c r="P53" s="87">
        <f t="shared" ca="1" si="122"/>
        <v>0</v>
      </c>
      <c r="Q53" s="87">
        <f t="shared" ca="1" si="122"/>
        <v>0</v>
      </c>
      <c r="R53" s="87">
        <f t="shared" ca="1" si="123"/>
        <v>25</v>
      </c>
      <c r="S53" s="87">
        <f t="shared" ca="1" si="123"/>
        <v>25</v>
      </c>
      <c r="T53" s="87">
        <f t="shared" ca="1" si="123"/>
        <v>25</v>
      </c>
      <c r="U53" s="87">
        <f t="shared" ca="1" si="123"/>
        <v>25</v>
      </c>
      <c r="V53" s="87">
        <f t="shared" ca="1" si="123"/>
        <v>25</v>
      </c>
      <c r="W53" s="87">
        <f t="shared" ca="1" si="123"/>
        <v>25</v>
      </c>
      <c r="X53" s="87">
        <f t="shared" ca="1" si="123"/>
        <v>25</v>
      </c>
      <c r="Y53" s="87">
        <f t="shared" ca="1" si="123"/>
        <v>25</v>
      </c>
      <c r="Z53" s="87">
        <f t="shared" ca="1" si="123"/>
        <v>25</v>
      </c>
      <c r="AA53" s="87">
        <f t="shared" ca="1" si="123"/>
        <v>25</v>
      </c>
      <c r="AB53" s="87">
        <f t="shared" ca="1" si="124"/>
        <v>25</v>
      </c>
      <c r="AC53" s="87">
        <f t="shared" ca="1" si="124"/>
        <v>25</v>
      </c>
      <c r="AD53" s="87">
        <f t="shared" ca="1" si="124"/>
        <v>25</v>
      </c>
      <c r="AE53" s="87">
        <f t="shared" ca="1" si="124"/>
        <v>25</v>
      </c>
      <c r="AF53" s="87">
        <f t="shared" ca="1" si="124"/>
        <v>25</v>
      </c>
      <c r="AG53" s="87">
        <f t="shared" ca="1" si="124"/>
        <v>25</v>
      </c>
      <c r="AH53" s="87">
        <f t="shared" ca="1" si="124"/>
        <v>25</v>
      </c>
      <c r="AI53" s="87">
        <f t="shared" ca="1" si="124"/>
        <v>25</v>
      </c>
      <c r="AJ53" s="87">
        <f t="shared" ca="1" si="124"/>
        <v>25</v>
      </c>
      <c r="AK53" s="87">
        <f t="shared" ca="1" si="124"/>
        <v>25</v>
      </c>
      <c r="AL53" s="87">
        <f t="shared" ca="1" si="125"/>
        <v>25</v>
      </c>
      <c r="AM53" s="87">
        <f t="shared" ca="1" si="125"/>
        <v>25</v>
      </c>
      <c r="AN53" s="87">
        <f t="shared" ca="1" si="125"/>
        <v>25</v>
      </c>
      <c r="AO53" s="87">
        <f t="shared" ca="1" si="125"/>
        <v>25</v>
      </c>
      <c r="AP53" s="87">
        <f t="shared" ca="1" si="125"/>
        <v>25</v>
      </c>
      <c r="AQ53" s="87">
        <f t="shared" ca="1" si="125"/>
        <v>25</v>
      </c>
      <c r="AR53" s="87">
        <f t="shared" ca="1" si="125"/>
        <v>25</v>
      </c>
      <c r="AS53" s="87">
        <f t="shared" ca="1" si="125"/>
        <v>25</v>
      </c>
      <c r="AT53" s="87">
        <f t="shared" ca="1" si="125"/>
        <v>25</v>
      </c>
      <c r="AU53" s="87">
        <f t="shared" ca="1" si="125"/>
        <v>25</v>
      </c>
      <c r="AV53" s="87">
        <f t="shared" ca="1" si="126"/>
        <v>25</v>
      </c>
      <c r="AW53" s="87">
        <f t="shared" ca="1" si="126"/>
        <v>25</v>
      </c>
      <c r="AX53" s="87">
        <f t="shared" ca="1" si="126"/>
        <v>25</v>
      </c>
      <c r="AY53" s="87">
        <f t="shared" ca="1" si="126"/>
        <v>25</v>
      </c>
      <c r="AZ53" s="87">
        <f t="shared" ca="1" si="126"/>
        <v>25</v>
      </c>
      <c r="BA53" s="87">
        <f t="shared" ca="1" si="126"/>
        <v>25</v>
      </c>
      <c r="BB53" s="87">
        <f t="shared" ca="1" si="126"/>
        <v>25</v>
      </c>
      <c r="BC53" s="87">
        <f t="shared" ca="1" si="126"/>
        <v>25</v>
      </c>
      <c r="BD53" s="87">
        <f t="shared" ca="1" si="126"/>
        <v>25</v>
      </c>
      <c r="BE53" s="87">
        <f t="shared" ca="1" si="126"/>
        <v>25</v>
      </c>
      <c r="BF53" s="87">
        <f t="shared" ca="1" si="127"/>
        <v>25</v>
      </c>
      <c r="BG53" s="87">
        <f t="shared" ca="1" si="127"/>
        <v>25</v>
      </c>
      <c r="BH53" s="87">
        <f t="shared" ca="1" si="127"/>
        <v>25</v>
      </c>
      <c r="BI53" s="87">
        <f t="shared" ca="1" si="127"/>
        <v>25</v>
      </c>
      <c r="BJ53" s="87">
        <f t="shared" ca="1" si="127"/>
        <v>25</v>
      </c>
      <c r="BK53" s="87">
        <f t="shared" ca="1" si="127"/>
        <v>25</v>
      </c>
      <c r="BL53" s="87">
        <f t="shared" ca="1" si="127"/>
        <v>25</v>
      </c>
      <c r="BM53" s="87">
        <f t="shared" ca="1" si="127"/>
        <v>25</v>
      </c>
      <c r="BN53" s="87">
        <f t="shared" ca="1" si="127"/>
        <v>25</v>
      </c>
      <c r="BO53" s="87">
        <f t="shared" ca="1" si="127"/>
        <v>25</v>
      </c>
      <c r="BP53" s="87">
        <f t="shared" ca="1" si="128"/>
        <v>25</v>
      </c>
      <c r="BQ53" s="87">
        <f t="shared" ca="1" si="128"/>
        <v>25</v>
      </c>
      <c r="BR53" s="87">
        <f t="shared" ca="1" si="128"/>
        <v>25</v>
      </c>
      <c r="BS53" s="87">
        <f t="shared" ca="1" si="128"/>
        <v>25</v>
      </c>
      <c r="BT53" s="87">
        <f t="shared" ca="1" si="128"/>
        <v>25</v>
      </c>
      <c r="BU53" s="87">
        <f t="shared" ca="1" si="128"/>
        <v>25</v>
      </c>
      <c r="BV53" s="87">
        <f t="shared" ca="1" si="128"/>
        <v>25</v>
      </c>
      <c r="BW53" s="87">
        <f t="shared" ca="1" si="128"/>
        <v>25</v>
      </c>
      <c r="BX53" s="87">
        <f t="shared" ca="1" si="128"/>
        <v>25</v>
      </c>
      <c r="BY53" s="87">
        <f t="shared" ca="1" si="128"/>
        <v>25</v>
      </c>
      <c r="BZ53" s="87">
        <f t="shared" ca="1" si="129"/>
        <v>25</v>
      </c>
      <c r="CA53" s="87">
        <f t="shared" ca="1" si="129"/>
        <v>25</v>
      </c>
      <c r="CB53" s="87">
        <f t="shared" ca="1" si="129"/>
        <v>25</v>
      </c>
      <c r="CC53" s="87">
        <f t="shared" ca="1" si="129"/>
        <v>25</v>
      </c>
      <c r="CD53" s="87">
        <f t="shared" ca="1" si="129"/>
        <v>25</v>
      </c>
      <c r="CE53" s="87">
        <f t="shared" ca="1" si="129"/>
        <v>25</v>
      </c>
      <c r="CF53" s="87">
        <f t="shared" ca="1" si="129"/>
        <v>25</v>
      </c>
      <c r="CG53" s="87">
        <f t="shared" ca="1" si="129"/>
        <v>25</v>
      </c>
      <c r="CH53" s="87">
        <f t="shared" ca="1" si="129"/>
        <v>25</v>
      </c>
      <c r="CI53" s="87">
        <f t="shared" ca="1" si="129"/>
        <v>25</v>
      </c>
      <c r="CJ53" s="87">
        <f t="shared" ca="1" si="130"/>
        <v>25</v>
      </c>
      <c r="CK53" s="87">
        <f t="shared" ca="1" si="130"/>
        <v>25</v>
      </c>
      <c r="CL53" s="87">
        <f t="shared" ca="1" si="130"/>
        <v>25</v>
      </c>
      <c r="CM53" s="87">
        <f t="shared" ca="1" si="130"/>
        <v>25</v>
      </c>
      <c r="CN53" s="87">
        <f t="shared" ca="1" si="130"/>
        <v>25</v>
      </c>
      <c r="CO53" s="87">
        <f t="shared" ca="1" si="130"/>
        <v>25</v>
      </c>
      <c r="CP53" s="87">
        <f t="shared" ca="1" si="130"/>
        <v>25</v>
      </c>
      <c r="CQ53" s="87">
        <f t="shared" ca="1" si="130"/>
        <v>25</v>
      </c>
      <c r="CR53" s="87">
        <f t="shared" ca="1" si="130"/>
        <v>25</v>
      </c>
      <c r="CS53" s="87">
        <f t="shared" ca="1" si="130"/>
        <v>25</v>
      </c>
      <c r="CT53" s="87">
        <f t="shared" ca="1" si="131"/>
        <v>0</v>
      </c>
      <c r="CU53" s="87">
        <f t="shared" ca="1" si="131"/>
        <v>0</v>
      </c>
      <c r="CV53" s="87">
        <f t="shared" ca="1" si="131"/>
        <v>0</v>
      </c>
      <c r="CW53" s="87">
        <f t="shared" ca="1" si="131"/>
        <v>0</v>
      </c>
      <c r="CX53" s="87">
        <f t="shared" ca="1" si="131"/>
        <v>0</v>
      </c>
      <c r="CY53" s="87">
        <f t="shared" ca="1" si="131"/>
        <v>0</v>
      </c>
      <c r="CZ53" s="87">
        <f t="shared" ca="1" si="131"/>
        <v>0</v>
      </c>
      <c r="DA53" s="87">
        <f t="shared" ca="1" si="131"/>
        <v>0</v>
      </c>
      <c r="DB53" s="87">
        <f t="shared" ca="1" si="131"/>
        <v>0</v>
      </c>
      <c r="DC53" s="87">
        <f t="shared" ca="1" si="131"/>
        <v>0</v>
      </c>
      <c r="DD53" s="87">
        <f t="shared" ca="1" si="132"/>
        <v>0</v>
      </c>
      <c r="DE53" s="87">
        <f t="shared" ca="1" si="132"/>
        <v>0</v>
      </c>
      <c r="DF53" s="87">
        <f t="shared" ca="1" si="132"/>
        <v>0</v>
      </c>
      <c r="DG53" s="87">
        <f t="shared" ca="1" si="132"/>
        <v>0</v>
      </c>
      <c r="DH53" s="87">
        <f t="shared" ca="1" si="132"/>
        <v>0</v>
      </c>
      <c r="DI53" s="87">
        <f t="shared" ca="1" si="132"/>
        <v>0</v>
      </c>
      <c r="DJ53" s="87">
        <f t="shared" ca="1" si="132"/>
        <v>0</v>
      </c>
      <c r="DK53" s="87">
        <f t="shared" ca="1" si="132"/>
        <v>0</v>
      </c>
      <c r="DL53" s="87">
        <f t="shared" ca="1" si="132"/>
        <v>0</v>
      </c>
      <c r="DM53" s="87">
        <f t="shared" ca="1" si="132"/>
        <v>0</v>
      </c>
      <c r="DN53" s="87">
        <f t="shared" ca="1" si="133"/>
        <v>0</v>
      </c>
      <c r="DO53" s="87">
        <f t="shared" ca="1" si="133"/>
        <v>0</v>
      </c>
      <c r="DP53" s="87">
        <f t="shared" ca="1" si="133"/>
        <v>0</v>
      </c>
      <c r="DQ53" s="87">
        <f t="shared" ca="1" si="133"/>
        <v>0</v>
      </c>
      <c r="DR53" s="87">
        <f t="shared" ca="1" si="133"/>
        <v>0</v>
      </c>
      <c r="DS53" s="87">
        <f t="shared" ca="1" si="133"/>
        <v>0</v>
      </c>
      <c r="DT53" s="87">
        <f t="shared" ca="1" si="133"/>
        <v>0</v>
      </c>
      <c r="DU53" s="87">
        <f t="shared" ca="1" si="133"/>
        <v>0</v>
      </c>
      <c r="DV53" s="87">
        <f t="shared" ca="1" si="133"/>
        <v>0</v>
      </c>
      <c r="DW53" s="87">
        <f t="shared" ca="1" si="133"/>
        <v>0</v>
      </c>
      <c r="DX53" s="87">
        <f t="shared" ca="1" si="134"/>
        <v>0</v>
      </c>
      <c r="DY53" s="87">
        <f t="shared" ca="1" si="134"/>
        <v>0</v>
      </c>
      <c r="DZ53" s="87">
        <f t="shared" ca="1" si="134"/>
        <v>0</v>
      </c>
      <c r="EA53" s="87">
        <f t="shared" ca="1" si="134"/>
        <v>0</v>
      </c>
      <c r="EB53" s="87">
        <f t="shared" ca="1" si="134"/>
        <v>0</v>
      </c>
      <c r="EC53" s="87">
        <f t="shared" ca="1" si="134"/>
        <v>0</v>
      </c>
      <c r="ED53" s="87">
        <f t="shared" ca="1" si="134"/>
        <v>0</v>
      </c>
      <c r="EE53" s="87">
        <f t="shared" ca="1" si="134"/>
        <v>0</v>
      </c>
      <c r="EF53" s="87">
        <f t="shared" ca="1" si="134"/>
        <v>0</v>
      </c>
      <c r="EG53" s="87">
        <f t="shared" ca="1" si="134"/>
        <v>0</v>
      </c>
      <c r="EH53" s="87">
        <f t="shared" ca="1" si="135"/>
        <v>0</v>
      </c>
      <c r="EI53" s="87">
        <f t="shared" ca="1" si="135"/>
        <v>0</v>
      </c>
      <c r="EJ53" s="87">
        <f t="shared" ca="1" si="135"/>
        <v>0</v>
      </c>
      <c r="EK53" s="87">
        <f t="shared" ca="1" si="135"/>
        <v>0</v>
      </c>
      <c r="EL53" s="87">
        <f t="shared" ca="1" si="135"/>
        <v>0</v>
      </c>
      <c r="EM53" s="87">
        <f t="shared" ca="1" si="135"/>
        <v>0</v>
      </c>
      <c r="EN53" s="87">
        <f t="shared" ca="1" si="135"/>
        <v>0</v>
      </c>
      <c r="EO53" s="87">
        <f t="shared" ca="1" si="135"/>
        <v>0</v>
      </c>
      <c r="EP53" s="87">
        <f t="shared" ca="1" si="135"/>
        <v>0</v>
      </c>
      <c r="EQ53" s="228"/>
      <c r="ER53" s="228"/>
      <c r="ES53" s="228"/>
      <c r="ET53" s="228"/>
      <c r="EU53" s="228"/>
      <c r="EV53" s="228"/>
      <c r="EW53" s="228"/>
      <c r="EX53" s="228"/>
    </row>
    <row r="54" spans="1:154" s="34" customFormat="1" ht="14.1" customHeight="1">
      <c r="A54" s="572"/>
      <c r="B54" s="209" t="s">
        <v>332</v>
      </c>
      <c r="C54" s="229"/>
      <c r="D54" s="1027" t="s">
        <v>98</v>
      </c>
      <c r="E54" s="231">
        <f ca="1">SUM(G54:EP54)</f>
        <v>2190</v>
      </c>
      <c r="F54" s="231"/>
      <c r="G54" s="279"/>
      <c r="H54" s="235">
        <f ca="1">SUM(H51:H53)</f>
        <v>0</v>
      </c>
      <c r="I54" s="235">
        <f t="shared" ref="I54:BT54" ca="1" si="136">SUM(I51:I53)</f>
        <v>0</v>
      </c>
      <c r="J54" s="235">
        <f t="shared" ca="1" si="136"/>
        <v>0</v>
      </c>
      <c r="K54" s="235">
        <f t="shared" ca="1" si="136"/>
        <v>0</v>
      </c>
      <c r="L54" s="235">
        <f t="shared" ca="1" si="136"/>
        <v>0</v>
      </c>
      <c r="M54" s="235">
        <f t="shared" ca="1" si="136"/>
        <v>0</v>
      </c>
      <c r="N54" s="235">
        <f t="shared" ca="1" si="136"/>
        <v>0</v>
      </c>
      <c r="O54" s="235">
        <f t="shared" ca="1" si="136"/>
        <v>0</v>
      </c>
      <c r="P54" s="235">
        <f t="shared" ca="1" si="136"/>
        <v>0</v>
      </c>
      <c r="Q54" s="235">
        <f t="shared" ca="1" si="136"/>
        <v>0</v>
      </c>
      <c r="R54" s="235">
        <f t="shared" ca="1" si="136"/>
        <v>37.5</v>
      </c>
      <c r="S54" s="235">
        <f t="shared" ca="1" si="136"/>
        <v>37.5</v>
      </c>
      <c r="T54" s="235">
        <f t="shared" ca="1" si="136"/>
        <v>37.5</v>
      </c>
      <c r="U54" s="235">
        <f t="shared" ca="1" si="136"/>
        <v>37.5</v>
      </c>
      <c r="V54" s="235">
        <f t="shared" ca="1" si="136"/>
        <v>37.5</v>
      </c>
      <c r="W54" s="235">
        <f t="shared" ca="1" si="136"/>
        <v>37.5</v>
      </c>
      <c r="X54" s="235">
        <f t="shared" ca="1" si="136"/>
        <v>37.5</v>
      </c>
      <c r="Y54" s="235">
        <f t="shared" ca="1" si="136"/>
        <v>37.5</v>
      </c>
      <c r="Z54" s="235">
        <f t="shared" ca="1" si="136"/>
        <v>37.5</v>
      </c>
      <c r="AA54" s="235">
        <f t="shared" ca="1" si="136"/>
        <v>37.5</v>
      </c>
      <c r="AB54" s="235">
        <f t="shared" ca="1" si="136"/>
        <v>37.5</v>
      </c>
      <c r="AC54" s="235">
        <f t="shared" ca="1" si="136"/>
        <v>37.5</v>
      </c>
      <c r="AD54" s="235">
        <f t="shared" ca="1" si="136"/>
        <v>30</v>
      </c>
      <c r="AE54" s="235">
        <f t="shared" ca="1" si="136"/>
        <v>30</v>
      </c>
      <c r="AF54" s="235">
        <f t="shared" ca="1" si="136"/>
        <v>30</v>
      </c>
      <c r="AG54" s="235">
        <f t="shared" ca="1" si="136"/>
        <v>30</v>
      </c>
      <c r="AH54" s="235">
        <f t="shared" ca="1" si="136"/>
        <v>30</v>
      </c>
      <c r="AI54" s="235">
        <f t="shared" ca="1" si="136"/>
        <v>30</v>
      </c>
      <c r="AJ54" s="235">
        <f t="shared" ca="1" si="136"/>
        <v>30</v>
      </c>
      <c r="AK54" s="235">
        <f t="shared" ca="1" si="136"/>
        <v>30</v>
      </c>
      <c r="AL54" s="235">
        <f t="shared" ca="1" si="136"/>
        <v>25</v>
      </c>
      <c r="AM54" s="235">
        <f t="shared" ca="1" si="136"/>
        <v>25</v>
      </c>
      <c r="AN54" s="235">
        <f t="shared" ca="1" si="136"/>
        <v>25</v>
      </c>
      <c r="AO54" s="235">
        <f t="shared" ca="1" si="136"/>
        <v>25</v>
      </c>
      <c r="AP54" s="235">
        <f t="shared" ca="1" si="136"/>
        <v>25</v>
      </c>
      <c r="AQ54" s="235">
        <f t="shared" ca="1" si="136"/>
        <v>25</v>
      </c>
      <c r="AR54" s="235">
        <f t="shared" ca="1" si="136"/>
        <v>25</v>
      </c>
      <c r="AS54" s="235">
        <f t="shared" ca="1" si="136"/>
        <v>25</v>
      </c>
      <c r="AT54" s="235">
        <f t="shared" ca="1" si="136"/>
        <v>25</v>
      </c>
      <c r="AU54" s="235">
        <f t="shared" ca="1" si="136"/>
        <v>25</v>
      </c>
      <c r="AV54" s="235">
        <f t="shared" ca="1" si="136"/>
        <v>25</v>
      </c>
      <c r="AW54" s="235">
        <f t="shared" ca="1" si="136"/>
        <v>25</v>
      </c>
      <c r="AX54" s="235">
        <f t="shared" ca="1" si="136"/>
        <v>25</v>
      </c>
      <c r="AY54" s="235">
        <f t="shared" ca="1" si="136"/>
        <v>25</v>
      </c>
      <c r="AZ54" s="235">
        <f t="shared" ca="1" si="136"/>
        <v>25</v>
      </c>
      <c r="BA54" s="235">
        <f t="shared" ca="1" si="136"/>
        <v>25</v>
      </c>
      <c r="BB54" s="235">
        <f t="shared" ca="1" si="136"/>
        <v>25</v>
      </c>
      <c r="BC54" s="235">
        <f t="shared" ca="1" si="136"/>
        <v>25</v>
      </c>
      <c r="BD54" s="235">
        <f t="shared" ca="1" si="136"/>
        <v>25</v>
      </c>
      <c r="BE54" s="235">
        <f t="shared" ca="1" si="136"/>
        <v>25</v>
      </c>
      <c r="BF54" s="235">
        <f t="shared" ca="1" si="136"/>
        <v>25</v>
      </c>
      <c r="BG54" s="235">
        <f t="shared" ca="1" si="136"/>
        <v>25</v>
      </c>
      <c r="BH54" s="235">
        <f t="shared" ca="1" si="136"/>
        <v>25</v>
      </c>
      <c r="BI54" s="235">
        <f t="shared" ca="1" si="136"/>
        <v>25</v>
      </c>
      <c r="BJ54" s="235">
        <f t="shared" ca="1" si="136"/>
        <v>25</v>
      </c>
      <c r="BK54" s="235">
        <f t="shared" ca="1" si="136"/>
        <v>25</v>
      </c>
      <c r="BL54" s="235">
        <f t="shared" ca="1" si="136"/>
        <v>25</v>
      </c>
      <c r="BM54" s="235">
        <f t="shared" ca="1" si="136"/>
        <v>25</v>
      </c>
      <c r="BN54" s="235">
        <f t="shared" ca="1" si="136"/>
        <v>25</v>
      </c>
      <c r="BO54" s="235">
        <f t="shared" ca="1" si="136"/>
        <v>25</v>
      </c>
      <c r="BP54" s="235">
        <f t="shared" ca="1" si="136"/>
        <v>25</v>
      </c>
      <c r="BQ54" s="235">
        <f t="shared" ca="1" si="136"/>
        <v>25</v>
      </c>
      <c r="BR54" s="235">
        <f t="shared" ca="1" si="136"/>
        <v>25</v>
      </c>
      <c r="BS54" s="235">
        <f t="shared" ca="1" si="136"/>
        <v>25</v>
      </c>
      <c r="BT54" s="235">
        <f t="shared" ca="1" si="136"/>
        <v>25</v>
      </c>
      <c r="BU54" s="235">
        <f t="shared" ref="BU54:EF54" ca="1" si="137">SUM(BU51:BU53)</f>
        <v>25</v>
      </c>
      <c r="BV54" s="235">
        <f t="shared" ca="1" si="137"/>
        <v>25</v>
      </c>
      <c r="BW54" s="235">
        <f t="shared" ca="1" si="137"/>
        <v>25</v>
      </c>
      <c r="BX54" s="235">
        <f t="shared" ca="1" si="137"/>
        <v>25</v>
      </c>
      <c r="BY54" s="235">
        <f t="shared" ca="1" si="137"/>
        <v>25</v>
      </c>
      <c r="BZ54" s="235">
        <f t="shared" ca="1" si="137"/>
        <v>25</v>
      </c>
      <c r="CA54" s="235">
        <f t="shared" ca="1" si="137"/>
        <v>25</v>
      </c>
      <c r="CB54" s="235">
        <f t="shared" ca="1" si="137"/>
        <v>25</v>
      </c>
      <c r="CC54" s="235">
        <f t="shared" ca="1" si="137"/>
        <v>25</v>
      </c>
      <c r="CD54" s="235">
        <f t="shared" ca="1" si="137"/>
        <v>25</v>
      </c>
      <c r="CE54" s="235">
        <f t="shared" ca="1" si="137"/>
        <v>25</v>
      </c>
      <c r="CF54" s="235">
        <f t="shared" ca="1" si="137"/>
        <v>25</v>
      </c>
      <c r="CG54" s="235">
        <f t="shared" ca="1" si="137"/>
        <v>25</v>
      </c>
      <c r="CH54" s="235">
        <f t="shared" ca="1" si="137"/>
        <v>25</v>
      </c>
      <c r="CI54" s="235">
        <f t="shared" ca="1" si="137"/>
        <v>25</v>
      </c>
      <c r="CJ54" s="235">
        <f t="shared" ca="1" si="137"/>
        <v>25</v>
      </c>
      <c r="CK54" s="235">
        <f t="shared" ca="1" si="137"/>
        <v>25</v>
      </c>
      <c r="CL54" s="235">
        <f t="shared" ca="1" si="137"/>
        <v>25</v>
      </c>
      <c r="CM54" s="235">
        <f t="shared" ca="1" si="137"/>
        <v>25</v>
      </c>
      <c r="CN54" s="235">
        <f t="shared" ca="1" si="137"/>
        <v>25</v>
      </c>
      <c r="CO54" s="235">
        <f t="shared" ca="1" si="137"/>
        <v>25</v>
      </c>
      <c r="CP54" s="235">
        <f t="shared" ca="1" si="137"/>
        <v>25</v>
      </c>
      <c r="CQ54" s="235">
        <f t="shared" ca="1" si="137"/>
        <v>25</v>
      </c>
      <c r="CR54" s="235">
        <f t="shared" ca="1" si="137"/>
        <v>25</v>
      </c>
      <c r="CS54" s="235">
        <f t="shared" ca="1" si="137"/>
        <v>25</v>
      </c>
      <c r="CT54" s="235">
        <f t="shared" ca="1" si="137"/>
        <v>0</v>
      </c>
      <c r="CU54" s="235">
        <f t="shared" ca="1" si="137"/>
        <v>0</v>
      </c>
      <c r="CV54" s="235">
        <f t="shared" ca="1" si="137"/>
        <v>0</v>
      </c>
      <c r="CW54" s="235">
        <f t="shared" ca="1" si="137"/>
        <v>0</v>
      </c>
      <c r="CX54" s="235">
        <f t="shared" ca="1" si="137"/>
        <v>0</v>
      </c>
      <c r="CY54" s="235">
        <f t="shared" ca="1" si="137"/>
        <v>0</v>
      </c>
      <c r="CZ54" s="235">
        <f t="shared" ca="1" si="137"/>
        <v>0</v>
      </c>
      <c r="DA54" s="235">
        <f t="shared" ca="1" si="137"/>
        <v>0</v>
      </c>
      <c r="DB54" s="235">
        <f t="shared" ca="1" si="137"/>
        <v>0</v>
      </c>
      <c r="DC54" s="235">
        <f t="shared" ca="1" si="137"/>
        <v>0</v>
      </c>
      <c r="DD54" s="235">
        <f t="shared" ca="1" si="137"/>
        <v>0</v>
      </c>
      <c r="DE54" s="235">
        <f t="shared" ca="1" si="137"/>
        <v>0</v>
      </c>
      <c r="DF54" s="235">
        <f t="shared" ca="1" si="137"/>
        <v>0</v>
      </c>
      <c r="DG54" s="235">
        <f t="shared" ca="1" si="137"/>
        <v>0</v>
      </c>
      <c r="DH54" s="235">
        <f t="shared" ca="1" si="137"/>
        <v>0</v>
      </c>
      <c r="DI54" s="235">
        <f t="shared" ca="1" si="137"/>
        <v>0</v>
      </c>
      <c r="DJ54" s="235">
        <f t="shared" ca="1" si="137"/>
        <v>0</v>
      </c>
      <c r="DK54" s="235">
        <f t="shared" ca="1" si="137"/>
        <v>0</v>
      </c>
      <c r="DL54" s="235">
        <f t="shared" ca="1" si="137"/>
        <v>0</v>
      </c>
      <c r="DM54" s="235">
        <f t="shared" ca="1" si="137"/>
        <v>0</v>
      </c>
      <c r="DN54" s="235">
        <f t="shared" ca="1" si="137"/>
        <v>0</v>
      </c>
      <c r="DO54" s="235">
        <f t="shared" ca="1" si="137"/>
        <v>0</v>
      </c>
      <c r="DP54" s="235">
        <f t="shared" ca="1" si="137"/>
        <v>0</v>
      </c>
      <c r="DQ54" s="235">
        <f t="shared" ca="1" si="137"/>
        <v>0</v>
      </c>
      <c r="DR54" s="235">
        <f t="shared" ca="1" si="137"/>
        <v>0</v>
      </c>
      <c r="DS54" s="235">
        <f t="shared" ca="1" si="137"/>
        <v>0</v>
      </c>
      <c r="DT54" s="235">
        <f t="shared" ca="1" si="137"/>
        <v>0</v>
      </c>
      <c r="DU54" s="235">
        <f t="shared" ca="1" si="137"/>
        <v>0</v>
      </c>
      <c r="DV54" s="235">
        <f t="shared" ca="1" si="137"/>
        <v>0</v>
      </c>
      <c r="DW54" s="235">
        <f t="shared" ca="1" si="137"/>
        <v>0</v>
      </c>
      <c r="DX54" s="235">
        <f t="shared" ca="1" si="137"/>
        <v>0</v>
      </c>
      <c r="DY54" s="235">
        <f t="shared" ca="1" si="137"/>
        <v>0</v>
      </c>
      <c r="DZ54" s="235">
        <f t="shared" ca="1" si="137"/>
        <v>0</v>
      </c>
      <c r="EA54" s="235">
        <f t="shared" ca="1" si="137"/>
        <v>0</v>
      </c>
      <c r="EB54" s="235">
        <f t="shared" ca="1" si="137"/>
        <v>0</v>
      </c>
      <c r="EC54" s="235">
        <f t="shared" ca="1" si="137"/>
        <v>0</v>
      </c>
      <c r="ED54" s="235">
        <f t="shared" ca="1" si="137"/>
        <v>0</v>
      </c>
      <c r="EE54" s="235">
        <f t="shared" ca="1" si="137"/>
        <v>0</v>
      </c>
      <c r="EF54" s="235">
        <f t="shared" ca="1" si="137"/>
        <v>0</v>
      </c>
      <c r="EG54" s="235">
        <f t="shared" ref="EG54:EP54" ca="1" si="138">SUM(EG51:EG53)</f>
        <v>0</v>
      </c>
      <c r="EH54" s="235">
        <f t="shared" ca="1" si="138"/>
        <v>0</v>
      </c>
      <c r="EI54" s="235">
        <f t="shared" ca="1" si="138"/>
        <v>0</v>
      </c>
      <c r="EJ54" s="235">
        <f t="shared" ca="1" si="138"/>
        <v>0</v>
      </c>
      <c r="EK54" s="235">
        <f t="shared" ca="1" si="138"/>
        <v>0</v>
      </c>
      <c r="EL54" s="235">
        <f t="shared" ca="1" si="138"/>
        <v>0</v>
      </c>
      <c r="EM54" s="235">
        <f t="shared" ca="1" si="138"/>
        <v>0</v>
      </c>
      <c r="EN54" s="235">
        <f t="shared" ca="1" si="138"/>
        <v>0</v>
      </c>
      <c r="EO54" s="235">
        <f t="shared" ca="1" si="138"/>
        <v>0</v>
      </c>
      <c r="EP54" s="235">
        <f t="shared" ca="1" si="138"/>
        <v>0</v>
      </c>
      <c r="EQ54" s="228"/>
      <c r="ER54" s="228"/>
      <c r="ES54" s="228"/>
      <c r="ET54" s="228"/>
      <c r="EU54" s="228"/>
      <c r="EV54" s="228"/>
      <c r="EW54" s="228"/>
      <c r="EX54" s="228"/>
    </row>
    <row r="55" spans="1:154" s="38" customFormat="1" ht="14.1" customHeight="1">
      <c r="D55" s="1150"/>
      <c r="E55" s="80"/>
      <c r="F55" s="80"/>
      <c r="G55" s="80"/>
      <c r="H55" s="295"/>
      <c r="I55" s="295"/>
      <c r="J55" s="295"/>
      <c r="K55" s="295"/>
      <c r="L55" s="295"/>
      <c r="M55" s="295"/>
      <c r="N55" s="295"/>
      <c r="O55" s="295"/>
      <c r="P55" s="295"/>
      <c r="Q55" s="295"/>
      <c r="R55" s="295"/>
      <c r="S55" s="295"/>
      <c r="T55" s="295"/>
      <c r="U55" s="295"/>
      <c r="V55" s="295"/>
      <c r="W55" s="295"/>
      <c r="X55" s="295"/>
      <c r="Y55" s="295"/>
      <c r="Z55" s="295"/>
      <c r="AA55" s="295"/>
      <c r="AB55" s="295"/>
      <c r="AC55" s="295"/>
      <c r="AD55" s="295"/>
      <c r="AE55" s="295"/>
      <c r="AF55" s="295"/>
      <c r="AG55" s="295"/>
      <c r="AH55" s="295"/>
      <c r="AI55" s="295"/>
      <c r="AJ55" s="295"/>
      <c r="AK55" s="295"/>
      <c r="AL55" s="295"/>
      <c r="AM55" s="295"/>
      <c r="AN55" s="295"/>
      <c r="AO55" s="295"/>
      <c r="AP55" s="295"/>
      <c r="AQ55" s="295"/>
      <c r="AR55" s="295"/>
      <c r="AS55" s="295"/>
      <c r="AT55" s="295"/>
      <c r="AU55" s="295"/>
      <c r="AV55" s="295"/>
      <c r="AW55" s="295"/>
      <c r="AX55" s="295"/>
      <c r="AY55" s="295"/>
      <c r="AZ55" s="295"/>
      <c r="BA55" s="295"/>
      <c r="BB55" s="295"/>
      <c r="BC55" s="295"/>
      <c r="BD55" s="295"/>
      <c r="BE55" s="295"/>
      <c r="BF55" s="295"/>
      <c r="BG55" s="295"/>
      <c r="BH55" s="295"/>
      <c r="BI55" s="295"/>
      <c r="BJ55" s="295"/>
      <c r="BK55" s="295"/>
      <c r="BL55" s="295"/>
      <c r="BM55" s="295"/>
      <c r="BN55" s="295"/>
      <c r="BO55" s="295"/>
      <c r="BP55" s="295"/>
      <c r="BQ55" s="295"/>
      <c r="BR55" s="295"/>
      <c r="BS55" s="295"/>
      <c r="BT55" s="295"/>
      <c r="BU55" s="295"/>
      <c r="BV55" s="295"/>
      <c r="BW55" s="295"/>
      <c r="BX55" s="295"/>
      <c r="BY55" s="295"/>
      <c r="BZ55" s="295"/>
      <c r="CA55" s="295"/>
      <c r="CB55" s="295"/>
      <c r="CC55" s="295"/>
      <c r="CD55" s="295"/>
      <c r="CE55" s="295"/>
      <c r="CF55" s="295"/>
      <c r="CG55" s="295"/>
      <c r="CH55" s="295"/>
      <c r="CI55" s="295"/>
      <c r="CJ55" s="295"/>
      <c r="CK55" s="295"/>
      <c r="CL55" s="295"/>
      <c r="CM55" s="295"/>
      <c r="CN55" s="295"/>
      <c r="CO55" s="295"/>
      <c r="CP55" s="295"/>
      <c r="CQ55" s="295"/>
      <c r="CR55" s="295"/>
      <c r="CS55" s="295"/>
      <c r="CT55" s="295"/>
      <c r="CU55" s="295"/>
      <c r="CV55" s="295"/>
      <c r="CW55" s="295"/>
      <c r="CX55" s="295"/>
      <c r="CY55" s="295"/>
      <c r="CZ55" s="295"/>
      <c r="DA55" s="295"/>
      <c r="DB55" s="295"/>
      <c r="DC55" s="295"/>
      <c r="DD55" s="295"/>
      <c r="DE55" s="295"/>
      <c r="DF55" s="295"/>
      <c r="DG55" s="295"/>
      <c r="DH55" s="295"/>
      <c r="DI55" s="295"/>
      <c r="DJ55" s="295"/>
      <c r="DK55" s="295"/>
      <c r="DL55" s="295"/>
      <c r="DM55" s="295"/>
      <c r="DN55" s="295"/>
      <c r="DO55" s="295"/>
      <c r="DP55" s="295"/>
      <c r="DQ55" s="295"/>
      <c r="DR55" s="295"/>
      <c r="DS55" s="295"/>
      <c r="DT55" s="295"/>
      <c r="DU55" s="295"/>
      <c r="DV55" s="295"/>
      <c r="DW55" s="295"/>
      <c r="DX55" s="295"/>
      <c r="DY55" s="295"/>
      <c r="DZ55" s="295"/>
      <c r="EA55" s="295"/>
      <c r="EB55" s="295"/>
      <c r="EC55" s="295"/>
      <c r="ED55" s="295"/>
      <c r="EE55" s="295"/>
      <c r="EF55" s="295"/>
      <c r="EG55" s="295"/>
      <c r="EH55" s="295"/>
      <c r="EI55" s="295"/>
      <c r="EJ55" s="295"/>
      <c r="EK55" s="295"/>
      <c r="EL55" s="295"/>
      <c r="EM55" s="295"/>
      <c r="EN55" s="295"/>
      <c r="EO55" s="295"/>
      <c r="EP55" s="295"/>
    </row>
    <row r="56" spans="1:154" ht="14.1" customHeight="1">
      <c r="B56" s="27" t="s">
        <v>343</v>
      </c>
    </row>
    <row r="57" spans="1:154" ht="14.1" customHeight="1">
      <c r="B57" s="43" t="s">
        <v>344</v>
      </c>
      <c r="C57" s="43"/>
      <c r="D57" s="1304" t="s">
        <v>109</v>
      </c>
      <c r="E57" s="10">
        <f ca="1">SUM(G57:EP57)</f>
        <v>2621322.822494999</v>
      </c>
      <c r="F57" s="10"/>
      <c r="G57" s="12"/>
      <c r="H57" s="12">
        <f>Revenue!H45</f>
        <v>0</v>
      </c>
      <c r="I57" s="12">
        <f>Revenue!I45</f>
        <v>0</v>
      </c>
      <c r="J57" s="12">
        <f>Revenue!J45</f>
        <v>0</v>
      </c>
      <c r="K57" s="12">
        <f ca="1">Revenue!K45</f>
        <v>0</v>
      </c>
      <c r="L57" s="12">
        <f ca="1">Revenue!L45</f>
        <v>0</v>
      </c>
      <c r="M57" s="12">
        <f ca="1">Revenue!M45</f>
        <v>0</v>
      </c>
      <c r="N57" s="12">
        <f ca="1">Revenue!N45</f>
        <v>0</v>
      </c>
      <c r="O57" s="12">
        <f ca="1">Revenue!O45</f>
        <v>0</v>
      </c>
      <c r="P57" s="12">
        <f ca="1">Revenue!P45</f>
        <v>0</v>
      </c>
      <c r="Q57" s="12">
        <f ca="1">Revenue!Q45</f>
        <v>0</v>
      </c>
      <c r="R57" s="12">
        <f ca="1">Revenue!R45</f>
        <v>32295.247582129996</v>
      </c>
      <c r="S57" s="12">
        <f ca="1">Revenue!S45</f>
        <v>32983.258821629999</v>
      </c>
      <c r="T57" s="12">
        <f ca="1">Revenue!T45</f>
        <v>42065.00718303</v>
      </c>
      <c r="U57" s="12">
        <f ca="1">Revenue!U45</f>
        <v>30258.73431321</v>
      </c>
      <c r="V57" s="12">
        <f ca="1">Revenue!V45</f>
        <v>32133.771344219349</v>
      </c>
      <c r="W57" s="12">
        <f ca="1">Revenue!W45</f>
        <v>32818.342527521847</v>
      </c>
      <c r="X57" s="12">
        <f ca="1">Revenue!X45</f>
        <v>41854.682147114851</v>
      </c>
      <c r="Y57" s="12">
        <f ca="1">Revenue!Y45</f>
        <v>30107.440641643952</v>
      </c>
      <c r="Z57" s="12">
        <f ca="1">Revenue!Z45</f>
        <v>31972.295106308695</v>
      </c>
      <c r="AA57" s="12">
        <f ca="1">Revenue!AA45</f>
        <v>32653.426233413695</v>
      </c>
      <c r="AB57" s="12">
        <f ca="1">Revenue!AB45</f>
        <v>41644.357111199701</v>
      </c>
      <c r="AC57" s="12">
        <f ca="1">Revenue!AC45</f>
        <v>29956.146970077898</v>
      </c>
      <c r="AD57" s="12">
        <f ca="1">Revenue!AD45</f>
        <v>31810.818868398048</v>
      </c>
      <c r="AE57" s="12">
        <f ca="1">Revenue!AE45</f>
        <v>32488.509939305546</v>
      </c>
      <c r="AF57" s="12">
        <f ca="1">Revenue!AF45</f>
        <v>41434.032075284551</v>
      </c>
      <c r="AG57" s="12">
        <f ca="1">Revenue!AG45</f>
        <v>29804.853298511851</v>
      </c>
      <c r="AH57" s="12">
        <f ca="1">Revenue!AH45</f>
        <v>31649.342630487401</v>
      </c>
      <c r="AI57" s="12">
        <f ca="1">Revenue!AI45</f>
        <v>32323.593645197401</v>
      </c>
      <c r="AJ57" s="12">
        <f ca="1">Revenue!AJ45</f>
        <v>41223.707039369401</v>
      </c>
      <c r="AK57" s="12">
        <f ca="1">Revenue!AK45</f>
        <v>29653.559626945804</v>
      </c>
      <c r="AL57" s="12">
        <f ca="1">Revenue!AL45</f>
        <v>31487.866392576754</v>
      </c>
      <c r="AM57" s="12">
        <f ca="1">Revenue!AM45</f>
        <v>32158.677351089253</v>
      </c>
      <c r="AN57" s="12">
        <f ca="1">Revenue!AN45</f>
        <v>41013.382003454259</v>
      </c>
      <c r="AO57" s="12">
        <f ca="1">Revenue!AO45</f>
        <v>29502.265955379757</v>
      </c>
      <c r="AP57" s="12">
        <f ca="1">Revenue!AP45</f>
        <v>31326.3901546661</v>
      </c>
      <c r="AQ57" s="12">
        <f ca="1">Revenue!AQ45</f>
        <v>31993.7610569811</v>
      </c>
      <c r="AR57" s="12">
        <f ca="1">Revenue!AR45</f>
        <v>40803.056967539102</v>
      </c>
      <c r="AS57" s="12">
        <f ca="1">Revenue!AS45</f>
        <v>29350.972283813702</v>
      </c>
      <c r="AT57" s="12">
        <f ca="1">Revenue!AT45</f>
        <v>31164.913916755449</v>
      </c>
      <c r="AU57" s="12">
        <f ca="1">Revenue!AU45</f>
        <v>31828.844762872952</v>
      </c>
      <c r="AV57" s="12">
        <f ca="1">Revenue!AV45</f>
        <v>40592.731931623959</v>
      </c>
      <c r="AW57" s="12">
        <f ca="1">Revenue!AW45</f>
        <v>29199.678612247655</v>
      </c>
      <c r="AX57" s="12">
        <f ca="1">Revenue!AX45</f>
        <v>31003.437678844795</v>
      </c>
      <c r="AY57" s="12">
        <f ca="1">Revenue!AY45</f>
        <v>31663.928468764796</v>
      </c>
      <c r="AZ57" s="12">
        <f ca="1">Revenue!AZ45</f>
        <v>40382.406895708802</v>
      </c>
      <c r="BA57" s="12">
        <f ca="1">Revenue!BA45</f>
        <v>29048.384940681601</v>
      </c>
      <c r="BB57" s="12">
        <f ca="1">Revenue!BB45</f>
        <v>30841.961440934148</v>
      </c>
      <c r="BC57" s="12">
        <f ca="1">Revenue!BC45</f>
        <v>31499.012174656651</v>
      </c>
      <c r="BD57" s="12">
        <f ca="1">Revenue!BD45</f>
        <v>40172.081859793652</v>
      </c>
      <c r="BE57" s="12">
        <f ca="1">Revenue!BE45</f>
        <v>28897.091269115554</v>
      </c>
      <c r="BF57" s="12">
        <f ca="1">Revenue!BF45</f>
        <v>30680.485203023498</v>
      </c>
      <c r="BG57" s="12">
        <f ca="1">Revenue!BG45</f>
        <v>31334.095880548499</v>
      </c>
      <c r="BH57" s="12">
        <f ca="1">Revenue!BH45</f>
        <v>39961.756823878502</v>
      </c>
      <c r="BI57" s="12">
        <f ca="1">Revenue!BI45</f>
        <v>28745.797597549503</v>
      </c>
      <c r="BJ57" s="12">
        <f ca="1">Revenue!BJ45</f>
        <v>30519.008965112847</v>
      </c>
      <c r="BK57" s="12">
        <f ca="1">Revenue!BK45</f>
        <v>31169.179586440347</v>
      </c>
      <c r="BL57" s="12">
        <f ca="1">Revenue!BL45</f>
        <v>39751.431787963353</v>
      </c>
      <c r="BM57" s="12">
        <f ca="1">Revenue!BM45</f>
        <v>28594.503925983452</v>
      </c>
      <c r="BN57" s="12">
        <f ca="1">Revenue!BN45</f>
        <v>30357.5327272022</v>
      </c>
      <c r="BO57" s="12">
        <f ca="1">Revenue!BO45</f>
        <v>31004.263292332202</v>
      </c>
      <c r="BP57" s="12">
        <f ca="1">Revenue!BP45</f>
        <v>39541.106752048203</v>
      </c>
      <c r="BQ57" s="12">
        <f ca="1">Revenue!BQ45</f>
        <v>28443.210254417401</v>
      </c>
      <c r="BR57" s="12">
        <f ca="1">Revenue!BR45</f>
        <v>30196.056489291554</v>
      </c>
      <c r="BS57" s="12">
        <f ca="1">Revenue!BS45</f>
        <v>30839.346998224053</v>
      </c>
      <c r="BT57" s="12">
        <f ca="1">Revenue!BT45</f>
        <v>39330.78171613306</v>
      </c>
      <c r="BU57" s="12">
        <f ca="1">Revenue!BU45</f>
        <v>28291.916582851354</v>
      </c>
      <c r="BV57" s="12">
        <f ca="1">Revenue!BV45</f>
        <v>30034.580251380899</v>
      </c>
      <c r="BW57" s="12">
        <f ca="1">Revenue!BW45</f>
        <v>30674.430704115901</v>
      </c>
      <c r="BX57" s="12">
        <f ca="1">Revenue!BX45</f>
        <v>39120.456680217903</v>
      </c>
      <c r="BY57" s="12">
        <f ca="1">Revenue!BY45</f>
        <v>28140.6229112853</v>
      </c>
      <c r="BZ57" s="12">
        <f ca="1">Revenue!BZ45</f>
        <v>29873.104013470249</v>
      </c>
      <c r="CA57" s="12">
        <f ca="1">Revenue!CA45</f>
        <v>30509.514410007749</v>
      </c>
      <c r="CB57" s="12">
        <f ca="1">Revenue!CB45</f>
        <v>38910.131644302754</v>
      </c>
      <c r="CC57" s="12">
        <f ca="1">Revenue!CC45</f>
        <v>27989.329239719249</v>
      </c>
      <c r="CD57" s="12">
        <f ca="1">Revenue!CD45</f>
        <v>29711.627775559602</v>
      </c>
      <c r="CE57" s="12">
        <f ca="1">Revenue!CE45</f>
        <v>30344.5981158996</v>
      </c>
      <c r="CF57" s="12">
        <f ca="1">Revenue!CF45</f>
        <v>38699.806608387604</v>
      </c>
      <c r="CG57" s="12">
        <f ca="1">Revenue!CG45</f>
        <v>27838.035568153202</v>
      </c>
      <c r="CH57" s="12">
        <f ca="1">Revenue!CH45</f>
        <v>29550.151537648948</v>
      </c>
      <c r="CI57" s="12">
        <f ca="1">Revenue!CI45</f>
        <v>30179.681821791448</v>
      </c>
      <c r="CJ57" s="12">
        <f ca="1">Revenue!CJ45</f>
        <v>38489.481572472454</v>
      </c>
      <c r="CK57" s="12">
        <f ca="1">Revenue!CK45</f>
        <v>27686.741896587147</v>
      </c>
      <c r="CL57" s="12">
        <f ca="1">Revenue!CL45</f>
        <v>29388.675299738301</v>
      </c>
      <c r="CM57" s="12">
        <f ca="1">Revenue!CM45</f>
        <v>30014.765527683299</v>
      </c>
      <c r="CN57" s="12">
        <f ca="1">Revenue!CN45</f>
        <v>38279.156536557304</v>
      </c>
      <c r="CO57" s="12">
        <f ca="1">Revenue!CO45</f>
        <v>27535.4482250211</v>
      </c>
      <c r="CP57" s="12">
        <f ca="1">Revenue!CP45</f>
        <v>29227.19906182765</v>
      </c>
      <c r="CQ57" s="12">
        <f ca="1">Revenue!CQ45</f>
        <v>29849.849233575154</v>
      </c>
      <c r="CR57" s="12">
        <f ca="1">Revenue!CR45</f>
        <v>38068.831500642154</v>
      </c>
      <c r="CS57" s="12">
        <f ca="1">Revenue!CS45</f>
        <v>27384.154553455053</v>
      </c>
      <c r="CT57" s="12">
        <f ca="1">Revenue!CT45</f>
        <v>0</v>
      </c>
      <c r="CU57" s="12">
        <f ca="1">Revenue!CU45</f>
        <v>0</v>
      </c>
      <c r="CV57" s="12">
        <f ca="1">Revenue!CV45</f>
        <v>0</v>
      </c>
      <c r="CW57" s="12">
        <f ca="1">Revenue!CW45</f>
        <v>0</v>
      </c>
      <c r="CX57" s="12">
        <f ca="1">Revenue!CX45</f>
        <v>0</v>
      </c>
      <c r="CY57" s="12">
        <f ca="1">Revenue!CY45</f>
        <v>0</v>
      </c>
      <c r="CZ57" s="12">
        <f ca="1">Revenue!CZ45</f>
        <v>0</v>
      </c>
      <c r="DA57" s="12">
        <f ca="1">Revenue!DA45</f>
        <v>0</v>
      </c>
      <c r="DB57" s="12">
        <f ca="1">Revenue!DB45</f>
        <v>0</v>
      </c>
      <c r="DC57" s="12">
        <f ca="1">Revenue!DC45</f>
        <v>0</v>
      </c>
      <c r="DD57" s="12">
        <f ca="1">Revenue!DD45</f>
        <v>0</v>
      </c>
      <c r="DE57" s="12">
        <f ca="1">Revenue!DE45</f>
        <v>0</v>
      </c>
      <c r="DF57" s="12">
        <f ca="1">Revenue!DF45</f>
        <v>0</v>
      </c>
      <c r="DG57" s="12">
        <f ca="1">Revenue!DG45</f>
        <v>0</v>
      </c>
      <c r="DH57" s="12">
        <f ca="1">Revenue!DH45</f>
        <v>0</v>
      </c>
      <c r="DI57" s="12">
        <f ca="1">Revenue!DI45</f>
        <v>0</v>
      </c>
      <c r="DJ57" s="12">
        <f ca="1">Revenue!DJ45</f>
        <v>0</v>
      </c>
      <c r="DK57" s="12">
        <f ca="1">Revenue!DK45</f>
        <v>0</v>
      </c>
      <c r="DL57" s="12">
        <f ca="1">Revenue!DL45</f>
        <v>0</v>
      </c>
      <c r="DM57" s="12">
        <f ca="1">Revenue!DM45</f>
        <v>0</v>
      </c>
      <c r="DN57" s="12">
        <f ca="1">Revenue!DN45</f>
        <v>0</v>
      </c>
      <c r="DO57" s="12">
        <f ca="1">Revenue!DO45</f>
        <v>0</v>
      </c>
      <c r="DP57" s="12">
        <f ca="1">Revenue!DP45</f>
        <v>0</v>
      </c>
      <c r="DQ57" s="12">
        <f ca="1">Revenue!DQ45</f>
        <v>0</v>
      </c>
      <c r="DR57" s="12">
        <f ca="1">Revenue!DR45</f>
        <v>0</v>
      </c>
      <c r="DS57" s="12">
        <f ca="1">Revenue!DS45</f>
        <v>0</v>
      </c>
      <c r="DT57" s="12">
        <f ca="1">Revenue!DT45</f>
        <v>0</v>
      </c>
      <c r="DU57" s="12">
        <f ca="1">Revenue!DU45</f>
        <v>0</v>
      </c>
      <c r="DV57" s="12">
        <f ca="1">Revenue!DV45</f>
        <v>0</v>
      </c>
      <c r="DW57" s="12">
        <f ca="1">Revenue!DW45</f>
        <v>0</v>
      </c>
      <c r="DX57" s="12">
        <f ca="1">Revenue!DX45</f>
        <v>0</v>
      </c>
      <c r="DY57" s="12">
        <f ca="1">Revenue!DY45</f>
        <v>0</v>
      </c>
      <c r="DZ57" s="12">
        <f ca="1">Revenue!DZ45</f>
        <v>0</v>
      </c>
      <c r="EA57" s="12">
        <f ca="1">Revenue!EA45</f>
        <v>0</v>
      </c>
      <c r="EB57" s="12">
        <f ca="1">Revenue!EB45</f>
        <v>0</v>
      </c>
      <c r="EC57" s="12">
        <f ca="1">Revenue!EC45</f>
        <v>0</v>
      </c>
      <c r="ED57" s="12">
        <f ca="1">Revenue!ED45</f>
        <v>0</v>
      </c>
      <c r="EE57" s="12">
        <f ca="1">Revenue!EE45</f>
        <v>0</v>
      </c>
      <c r="EF57" s="12">
        <f ca="1">Revenue!EF45</f>
        <v>0</v>
      </c>
      <c r="EG57" s="12">
        <f ca="1">Revenue!EG45</f>
        <v>0</v>
      </c>
      <c r="EH57" s="12">
        <f ca="1">Revenue!EH45</f>
        <v>0</v>
      </c>
      <c r="EI57" s="12">
        <f ca="1">Revenue!EI45</f>
        <v>0</v>
      </c>
      <c r="EJ57" s="12">
        <f ca="1">Revenue!EJ45</f>
        <v>0</v>
      </c>
      <c r="EK57" s="12">
        <f ca="1">Revenue!EK45</f>
        <v>0</v>
      </c>
      <c r="EL57" s="12">
        <f ca="1">Revenue!EL45</f>
        <v>0</v>
      </c>
      <c r="EM57" s="12">
        <f ca="1">Revenue!EM45</f>
        <v>0</v>
      </c>
      <c r="EN57" s="12">
        <f ca="1">Revenue!EN45</f>
        <v>0</v>
      </c>
      <c r="EO57" s="12">
        <f ca="1">Revenue!EO45</f>
        <v>0</v>
      </c>
      <c r="EP57" s="12">
        <f ca="1">Revenue!EP45</f>
        <v>0</v>
      </c>
      <c r="EQ57" s="125"/>
      <c r="ER57" s="125"/>
      <c r="ES57" s="125"/>
      <c r="ET57" s="125"/>
      <c r="EU57" s="125"/>
      <c r="EV57" s="125"/>
      <c r="EW57" s="125"/>
      <c r="EX57" s="125"/>
    </row>
    <row r="58" spans="1:154" ht="14.1" customHeight="1">
      <c r="B58" s="43" t="s">
        <v>345</v>
      </c>
      <c r="C58" s="43"/>
      <c r="D58" s="1304" t="s">
        <v>109</v>
      </c>
      <c r="E58" s="10">
        <f ca="1">SUM(G58:EP58)</f>
        <v>1572825.15</v>
      </c>
      <c r="F58" s="10"/>
      <c r="G58" s="12"/>
      <c r="H58" s="12">
        <f ca="1">Revenue!H61+Revenue!H49</f>
        <v>0</v>
      </c>
      <c r="I58" s="12">
        <f ca="1">Revenue!I61+Revenue!I49</f>
        <v>0</v>
      </c>
      <c r="J58" s="12">
        <f ca="1">Revenue!J61+Revenue!J49</f>
        <v>0</v>
      </c>
      <c r="K58" s="12">
        <f ca="1">Revenue!K61+Revenue!K49</f>
        <v>0</v>
      </c>
      <c r="L58" s="12">
        <f ca="1">Revenue!L61+Revenue!L49</f>
        <v>0</v>
      </c>
      <c r="M58" s="12">
        <f ca="1">Revenue!M61+Revenue!M49</f>
        <v>0</v>
      </c>
      <c r="N58" s="12">
        <f ca="1">Revenue!N61+Revenue!N49</f>
        <v>0</v>
      </c>
      <c r="O58" s="12">
        <f ca="1">Revenue!O61+Revenue!O49</f>
        <v>0</v>
      </c>
      <c r="P58" s="12">
        <f ca="1">Revenue!P61+Revenue!P49</f>
        <v>0</v>
      </c>
      <c r="Q58" s="12">
        <f ca="1">Revenue!Q61+Revenue!Q49</f>
        <v>0</v>
      </c>
      <c r="R58" s="12">
        <f ca="1">Revenue!R61+Revenue!R49</f>
        <v>19377.536099999998</v>
      </c>
      <c r="S58" s="12">
        <f ca="1">Revenue!S61+Revenue!S49</f>
        <v>19790.3511</v>
      </c>
      <c r="T58" s="12">
        <f ca="1">Revenue!T61+Revenue!T49</f>
        <v>25239.509099999999</v>
      </c>
      <c r="U58" s="12">
        <f ca="1">Revenue!U61+Revenue!U49</f>
        <v>18155.6037</v>
      </c>
      <c r="V58" s="12">
        <f ca="1">Revenue!V61+Revenue!V49</f>
        <v>19280.648419499998</v>
      </c>
      <c r="W58" s="12">
        <f ca="1">Revenue!W61+Revenue!W49</f>
        <v>19691.399344499998</v>
      </c>
      <c r="X58" s="12">
        <f ca="1">Revenue!X61+Revenue!X49</f>
        <v>25113.3115545</v>
      </c>
      <c r="Y58" s="12">
        <f ca="1">Revenue!Y61+Revenue!Y49</f>
        <v>18064.825681500002</v>
      </c>
      <c r="Z58" s="12">
        <f ca="1">Revenue!Z61+Revenue!Z49</f>
        <v>19183.760738999998</v>
      </c>
      <c r="AA58" s="12">
        <f ca="1">Revenue!AA61+Revenue!AA49</f>
        <v>19592.447588999996</v>
      </c>
      <c r="AB58" s="12">
        <f ca="1">Revenue!AB61+Revenue!AB49</f>
        <v>24987.114009000001</v>
      </c>
      <c r="AC58" s="12">
        <f ca="1">Revenue!AC61+Revenue!AC49</f>
        <v>17974.047662999998</v>
      </c>
      <c r="AD58" s="12">
        <f ca="1">Revenue!AD61+Revenue!AD49</f>
        <v>19086.873058499998</v>
      </c>
      <c r="AE58" s="12">
        <f ca="1">Revenue!AE61+Revenue!AE49</f>
        <v>19493.495833499997</v>
      </c>
      <c r="AF58" s="12">
        <f ca="1">Revenue!AF61+Revenue!AF49</f>
        <v>24860.916463500002</v>
      </c>
      <c r="AG58" s="12">
        <f ca="1">Revenue!AG61+Revenue!AG49</f>
        <v>17883.2696445</v>
      </c>
      <c r="AH58" s="12">
        <f ca="1">Revenue!AH61+Revenue!AH49</f>
        <v>18989.985378000001</v>
      </c>
      <c r="AI58" s="12">
        <f ca="1">Revenue!AI61+Revenue!AI49</f>
        <v>19394.544077999999</v>
      </c>
      <c r="AJ58" s="12">
        <f ca="1">Revenue!AJ61+Revenue!AJ49</f>
        <v>24734.718917999999</v>
      </c>
      <c r="AK58" s="12">
        <f ca="1">Revenue!AK61+Revenue!AK49</f>
        <v>17792.491626000003</v>
      </c>
      <c r="AL58" s="12">
        <f ca="1">Revenue!AL61+Revenue!AL49</f>
        <v>18893.097697500001</v>
      </c>
      <c r="AM58" s="12">
        <f ca="1">Revenue!AM61+Revenue!AM49</f>
        <v>19295.592322500001</v>
      </c>
      <c r="AN58" s="12">
        <f ca="1">Revenue!AN61+Revenue!AN49</f>
        <v>24608.521372500003</v>
      </c>
      <c r="AO58" s="12">
        <f ca="1">Revenue!AO61+Revenue!AO49</f>
        <v>17701.713607500005</v>
      </c>
      <c r="AP58" s="12">
        <f ca="1">Revenue!AP61+Revenue!AP49</f>
        <v>18796.210017000001</v>
      </c>
      <c r="AQ58" s="12">
        <f ca="1">Revenue!AQ61+Revenue!AQ49</f>
        <v>19196.640566999999</v>
      </c>
      <c r="AR58" s="12">
        <f ca="1">Revenue!AR61+Revenue!AR49</f>
        <v>24482.323827</v>
      </c>
      <c r="AS58" s="12">
        <f ca="1">Revenue!AS61+Revenue!AS49</f>
        <v>17610.935589000001</v>
      </c>
      <c r="AT58" s="12">
        <f ca="1">Revenue!AT61+Revenue!AT49</f>
        <v>18699.322336499998</v>
      </c>
      <c r="AU58" s="12">
        <f ca="1">Revenue!AU61+Revenue!AU49</f>
        <v>19097.6888115</v>
      </c>
      <c r="AV58" s="12">
        <f ca="1">Revenue!AV61+Revenue!AV49</f>
        <v>24356.126281500005</v>
      </c>
      <c r="AW58" s="12">
        <f ca="1">Revenue!AW61+Revenue!AW49</f>
        <v>17520.157570500003</v>
      </c>
      <c r="AX58" s="12">
        <f ca="1">Revenue!AX61+Revenue!AX49</f>
        <v>18602.434655999998</v>
      </c>
      <c r="AY58" s="12">
        <f ca="1">Revenue!AY61+Revenue!AY49</f>
        <v>18998.737055999998</v>
      </c>
      <c r="AZ58" s="12">
        <f ca="1">Revenue!AZ61+Revenue!AZ49</f>
        <v>24229.928736000002</v>
      </c>
      <c r="BA58" s="12">
        <f ca="1">Revenue!BA61+Revenue!BA49</f>
        <v>17429.379551999999</v>
      </c>
      <c r="BB58" s="12">
        <f ca="1">Revenue!BB61+Revenue!BB49</f>
        <v>18505.546975499998</v>
      </c>
      <c r="BC58" s="12">
        <f ca="1">Revenue!BC61+Revenue!BC49</f>
        <v>18899.7853005</v>
      </c>
      <c r="BD58" s="12">
        <f ca="1">Revenue!BD61+Revenue!BD49</f>
        <v>24103.731190500002</v>
      </c>
      <c r="BE58" s="12">
        <f ca="1">Revenue!BE61+Revenue!BE49</f>
        <v>17338.601533500001</v>
      </c>
      <c r="BF58" s="12">
        <f ca="1">Revenue!BF61+Revenue!BF49</f>
        <v>18408.659294999998</v>
      </c>
      <c r="BG58" s="12">
        <f ca="1">Revenue!BG61+Revenue!BG49</f>
        <v>18800.833544999998</v>
      </c>
      <c r="BH58" s="12">
        <f ca="1">Revenue!BH61+Revenue!BH49</f>
        <v>23977.533645</v>
      </c>
      <c r="BI58" s="12">
        <f ca="1">Revenue!BI61+Revenue!BI49</f>
        <v>17247.823515</v>
      </c>
      <c r="BJ58" s="12">
        <f ca="1">Revenue!BJ61+Revenue!BJ49</f>
        <v>18311.771614499998</v>
      </c>
      <c r="BK58" s="12">
        <f ca="1">Revenue!BK61+Revenue!BK49</f>
        <v>18701.881789499996</v>
      </c>
      <c r="BL58" s="12">
        <f ca="1">Revenue!BL61+Revenue!BL49</f>
        <v>23851.3360995</v>
      </c>
      <c r="BM58" s="12">
        <f ca="1">Revenue!BM61+Revenue!BM49</f>
        <v>17157.045496499999</v>
      </c>
      <c r="BN58" s="12">
        <f ca="1">Revenue!BN61+Revenue!BN49</f>
        <v>18214.883934000001</v>
      </c>
      <c r="BO58" s="12">
        <f ca="1">Revenue!BO61+Revenue!BO49</f>
        <v>18602.930034000001</v>
      </c>
      <c r="BP58" s="12">
        <f ca="1">Revenue!BP61+Revenue!BP49</f>
        <v>23725.138554000001</v>
      </c>
      <c r="BQ58" s="12">
        <f ca="1">Revenue!BQ61+Revenue!BQ49</f>
        <v>17066.267478000002</v>
      </c>
      <c r="BR58" s="12">
        <f ca="1">Revenue!BR61+Revenue!BR49</f>
        <v>18117.996253500001</v>
      </c>
      <c r="BS58" s="12">
        <f ca="1">Revenue!BS61+Revenue!BS49</f>
        <v>18503.978278500002</v>
      </c>
      <c r="BT58" s="12">
        <f ca="1">Revenue!BT61+Revenue!BT49</f>
        <v>23598.941008500005</v>
      </c>
      <c r="BU58" s="12">
        <f ca="1">Revenue!BU61+Revenue!BU49</f>
        <v>16975.489459500001</v>
      </c>
      <c r="BV58" s="12">
        <f ca="1">Revenue!BV61+Revenue!BV49</f>
        <v>18021.108572999998</v>
      </c>
      <c r="BW58" s="12">
        <f ca="1">Revenue!BW61+Revenue!BW49</f>
        <v>18405.026523</v>
      </c>
      <c r="BX58" s="12">
        <f ca="1">Revenue!BX61+Revenue!BX49</f>
        <v>23472.743463000003</v>
      </c>
      <c r="BY58" s="12">
        <f ca="1">Revenue!BY61+Revenue!BY49</f>
        <v>16884.711440999999</v>
      </c>
      <c r="BZ58" s="12">
        <f ca="1">Revenue!BZ61+Revenue!BZ49</f>
        <v>17924.220892499998</v>
      </c>
      <c r="CA58" s="12">
        <f ca="1">Revenue!CA61+Revenue!CA49</f>
        <v>18306.074767499998</v>
      </c>
      <c r="CB58" s="12">
        <f ca="1">Revenue!CB61+Revenue!CB49</f>
        <v>23346.545917500003</v>
      </c>
      <c r="CC58" s="12">
        <f ca="1">Revenue!CC61+Revenue!CC49</f>
        <v>16793.933422499998</v>
      </c>
      <c r="CD58" s="12">
        <f ca="1">Revenue!CD61+Revenue!CD49</f>
        <v>17827.333212000001</v>
      </c>
      <c r="CE58" s="12">
        <f ca="1">Revenue!CE61+Revenue!CE49</f>
        <v>18207.123012</v>
      </c>
      <c r="CF58" s="12">
        <f ca="1">Revenue!CF61+Revenue!CF49</f>
        <v>23220.348372</v>
      </c>
      <c r="CG58" s="12">
        <f ca="1">Revenue!CG61+Revenue!CG49</f>
        <v>16703.155404000001</v>
      </c>
      <c r="CH58" s="12">
        <f ca="1">Revenue!CH61+Revenue!CH49</f>
        <v>17730.445531499998</v>
      </c>
      <c r="CI58" s="12">
        <f ca="1">Revenue!CI61+Revenue!CI49</f>
        <v>18108.171256499998</v>
      </c>
      <c r="CJ58" s="12">
        <f ca="1">Revenue!CJ61+Revenue!CJ49</f>
        <v>23094.150826500001</v>
      </c>
      <c r="CK58" s="12">
        <f ca="1">Revenue!CK61+Revenue!CK49</f>
        <v>16612.377385499996</v>
      </c>
      <c r="CL58" s="12">
        <f ca="1">Revenue!CL61+Revenue!CL49</f>
        <v>17633.557851000001</v>
      </c>
      <c r="CM58" s="12">
        <f ca="1">Revenue!CM61+Revenue!CM49</f>
        <v>18009.219501</v>
      </c>
      <c r="CN58" s="12">
        <f ca="1">Revenue!CN61+Revenue!CN49</f>
        <v>22967.953281000002</v>
      </c>
      <c r="CO58" s="12">
        <f ca="1">Revenue!CO61+Revenue!CO49</f>
        <v>16521.599366999999</v>
      </c>
      <c r="CP58" s="12">
        <f ca="1">Revenue!CP61+Revenue!CP49</f>
        <v>17536.670170500001</v>
      </c>
      <c r="CQ58" s="12">
        <f ca="1">Revenue!CQ61+Revenue!CQ49</f>
        <v>17910.267745500001</v>
      </c>
      <c r="CR58" s="12">
        <f ca="1">Revenue!CR61+Revenue!CR49</f>
        <v>22841.755735500003</v>
      </c>
      <c r="CS58" s="12">
        <f ca="1">Revenue!CS61+Revenue!CS49</f>
        <v>16430.821348500001</v>
      </c>
      <c r="CT58" s="12">
        <f ca="1">Revenue!CT61+Revenue!CT49</f>
        <v>0</v>
      </c>
      <c r="CU58" s="12">
        <f ca="1">Revenue!CU61+Revenue!CU49</f>
        <v>0</v>
      </c>
      <c r="CV58" s="12">
        <f ca="1">Revenue!CV61+Revenue!CV49</f>
        <v>0</v>
      </c>
      <c r="CW58" s="12">
        <f ca="1">Revenue!CW61+Revenue!CW49</f>
        <v>0</v>
      </c>
      <c r="CX58" s="12">
        <f ca="1">Revenue!CX61+Revenue!CX49</f>
        <v>0</v>
      </c>
      <c r="CY58" s="12">
        <f ca="1">Revenue!CY61+Revenue!CY49</f>
        <v>0</v>
      </c>
      <c r="CZ58" s="12">
        <f ca="1">Revenue!CZ61+Revenue!CZ49</f>
        <v>0</v>
      </c>
      <c r="DA58" s="12">
        <f ca="1">Revenue!DA61+Revenue!DA49</f>
        <v>0</v>
      </c>
      <c r="DB58" s="12">
        <f ca="1">Revenue!DB61+Revenue!DB49</f>
        <v>0</v>
      </c>
      <c r="DC58" s="12">
        <f ca="1">Revenue!DC61+Revenue!DC49</f>
        <v>0</v>
      </c>
      <c r="DD58" s="12">
        <f ca="1">Revenue!DD61+Revenue!DD49</f>
        <v>0</v>
      </c>
      <c r="DE58" s="12">
        <f ca="1">Revenue!DE61+Revenue!DE49</f>
        <v>0</v>
      </c>
      <c r="DF58" s="12">
        <f ca="1">Revenue!DF61+Revenue!DF49</f>
        <v>0</v>
      </c>
      <c r="DG58" s="12">
        <f ca="1">Revenue!DG61+Revenue!DG49</f>
        <v>0</v>
      </c>
      <c r="DH58" s="12">
        <f ca="1">Revenue!DH61+Revenue!DH49</f>
        <v>0</v>
      </c>
      <c r="DI58" s="12">
        <f ca="1">Revenue!DI61+Revenue!DI49</f>
        <v>0</v>
      </c>
      <c r="DJ58" s="12">
        <f ca="1">Revenue!DJ61+Revenue!DJ49</f>
        <v>0</v>
      </c>
      <c r="DK58" s="12">
        <f ca="1">Revenue!DK61+Revenue!DK49</f>
        <v>0</v>
      </c>
      <c r="DL58" s="12">
        <f ca="1">Revenue!DL61+Revenue!DL49</f>
        <v>0</v>
      </c>
      <c r="DM58" s="12">
        <f ca="1">Revenue!DM61+Revenue!DM49</f>
        <v>0</v>
      </c>
      <c r="DN58" s="12">
        <f ca="1">Revenue!DN61+Revenue!DN49</f>
        <v>0</v>
      </c>
      <c r="DO58" s="12">
        <f ca="1">Revenue!DO61+Revenue!DO49</f>
        <v>0</v>
      </c>
      <c r="DP58" s="12">
        <f ca="1">Revenue!DP61+Revenue!DP49</f>
        <v>0</v>
      </c>
      <c r="DQ58" s="12">
        <f ca="1">Revenue!DQ61+Revenue!DQ49</f>
        <v>0</v>
      </c>
      <c r="DR58" s="12">
        <f ca="1">Revenue!DR61+Revenue!DR49</f>
        <v>0</v>
      </c>
      <c r="DS58" s="12">
        <f ca="1">Revenue!DS61+Revenue!DS49</f>
        <v>0</v>
      </c>
      <c r="DT58" s="12">
        <f ca="1">Revenue!DT61+Revenue!DT49</f>
        <v>0</v>
      </c>
      <c r="DU58" s="12">
        <f ca="1">Revenue!DU61+Revenue!DU49</f>
        <v>0</v>
      </c>
      <c r="DV58" s="12">
        <f ca="1">Revenue!DV61+Revenue!DV49</f>
        <v>0</v>
      </c>
      <c r="DW58" s="12">
        <f ca="1">Revenue!DW61+Revenue!DW49</f>
        <v>0</v>
      </c>
      <c r="DX58" s="12">
        <f ca="1">Revenue!DX61+Revenue!DX49</f>
        <v>0</v>
      </c>
      <c r="DY58" s="12">
        <f ca="1">Revenue!DY61+Revenue!DY49</f>
        <v>0</v>
      </c>
      <c r="DZ58" s="12">
        <f ca="1">Revenue!DZ61+Revenue!DZ49</f>
        <v>0</v>
      </c>
      <c r="EA58" s="12">
        <f ca="1">Revenue!EA61+Revenue!EA49</f>
        <v>0</v>
      </c>
      <c r="EB58" s="12">
        <f ca="1">Revenue!EB61+Revenue!EB49</f>
        <v>0</v>
      </c>
      <c r="EC58" s="12">
        <f ca="1">Revenue!EC61+Revenue!EC49</f>
        <v>0</v>
      </c>
      <c r="ED58" s="12">
        <f ca="1">Revenue!ED61+Revenue!ED49</f>
        <v>0</v>
      </c>
      <c r="EE58" s="12">
        <f ca="1">Revenue!EE61+Revenue!EE49</f>
        <v>0</v>
      </c>
      <c r="EF58" s="12">
        <f ca="1">Revenue!EF61+Revenue!EF49</f>
        <v>0</v>
      </c>
      <c r="EG58" s="12">
        <f ca="1">Revenue!EG61+Revenue!EG49</f>
        <v>0</v>
      </c>
      <c r="EH58" s="12">
        <f ca="1">Revenue!EH61+Revenue!EH49</f>
        <v>0</v>
      </c>
      <c r="EI58" s="12">
        <f ca="1">Revenue!EI61+Revenue!EI49</f>
        <v>0</v>
      </c>
      <c r="EJ58" s="12">
        <f ca="1">Revenue!EJ61+Revenue!EJ49</f>
        <v>0</v>
      </c>
      <c r="EK58" s="12">
        <f ca="1">Revenue!EK61+Revenue!EK49</f>
        <v>0</v>
      </c>
      <c r="EL58" s="12">
        <f ca="1">Revenue!EL61+Revenue!EL49</f>
        <v>0</v>
      </c>
      <c r="EM58" s="12">
        <f ca="1">Revenue!EM61+Revenue!EM49</f>
        <v>0</v>
      </c>
      <c r="EN58" s="12">
        <f ca="1">Revenue!EN61+Revenue!EN49</f>
        <v>0</v>
      </c>
      <c r="EO58" s="12">
        <f ca="1">Revenue!EO61+Revenue!EO49</f>
        <v>0</v>
      </c>
      <c r="EP58" s="12">
        <f ca="1">Revenue!EP61+Revenue!EP49</f>
        <v>0</v>
      </c>
      <c r="EQ58" s="125"/>
      <c r="ER58" s="125"/>
      <c r="ES58" s="125"/>
      <c r="ET58" s="125"/>
      <c r="EU58" s="125"/>
      <c r="EV58" s="125"/>
      <c r="EW58" s="125"/>
      <c r="EX58" s="125"/>
    </row>
    <row r="59" spans="1:154" ht="14.1" customHeight="1"/>
    <row r="60" spans="1:154" ht="14.1" customHeight="1">
      <c r="B60" s="294" t="s">
        <v>362</v>
      </c>
    </row>
    <row r="61" spans="1:154" ht="14.1" customHeight="1">
      <c r="B61" s="20" t="s">
        <v>361</v>
      </c>
      <c r="C61" s="204">
        <v>103.4</v>
      </c>
      <c r="D61" s="21" t="s">
        <v>108</v>
      </c>
      <c r="E61" s="10">
        <f ca="1">SUM(G61:EP61)</f>
        <v>271.0447798459831</v>
      </c>
      <c r="F61" s="10"/>
      <c r="G61" s="12"/>
      <c r="H61" s="117">
        <f t="shared" ref="H61:Q61" si="139">H$57*$C61/단위</f>
        <v>0</v>
      </c>
      <c r="I61" s="117">
        <f t="shared" si="139"/>
        <v>0</v>
      </c>
      <c r="J61" s="117">
        <f t="shared" si="139"/>
        <v>0</v>
      </c>
      <c r="K61" s="117">
        <f t="shared" ca="1" si="139"/>
        <v>0</v>
      </c>
      <c r="L61" s="117">
        <f t="shared" ca="1" si="139"/>
        <v>0</v>
      </c>
      <c r="M61" s="117">
        <f t="shared" ca="1" si="139"/>
        <v>0</v>
      </c>
      <c r="N61" s="117">
        <f t="shared" ca="1" si="139"/>
        <v>0</v>
      </c>
      <c r="O61" s="117">
        <f t="shared" ca="1" si="139"/>
        <v>0</v>
      </c>
      <c r="P61" s="117">
        <f t="shared" ca="1" si="139"/>
        <v>0</v>
      </c>
      <c r="Q61" s="117">
        <f t="shared" ca="1" si="139"/>
        <v>0</v>
      </c>
      <c r="R61" s="117">
        <f t="shared" ref="R61:AA61" ca="1" si="140">R$57*$C61/단위</f>
        <v>3.3393285999922417</v>
      </c>
      <c r="S61" s="117">
        <f t="shared" ca="1" si="140"/>
        <v>3.4104689621565423</v>
      </c>
      <c r="T61" s="117">
        <f t="shared" ca="1" si="140"/>
        <v>4.3495217427253028</v>
      </c>
      <c r="U61" s="117">
        <f t="shared" ca="1" si="140"/>
        <v>3.1287531279859144</v>
      </c>
      <c r="V61" s="117">
        <f t="shared" ca="1" si="140"/>
        <v>3.3226319569922809</v>
      </c>
      <c r="W61" s="117">
        <f t="shared" ca="1" si="140"/>
        <v>3.3934166173457592</v>
      </c>
      <c r="X61" s="117">
        <f t="shared" ca="1" si="140"/>
        <v>4.3277741340116753</v>
      </c>
      <c r="Y61" s="117">
        <f t="shared" ca="1" si="140"/>
        <v>3.1131093623459845</v>
      </c>
      <c r="Z61" s="117">
        <f t="shared" ca="1" si="140"/>
        <v>3.3059353139923191</v>
      </c>
      <c r="AA61" s="117">
        <f t="shared" ca="1" si="140"/>
        <v>3.3763642725349761</v>
      </c>
      <c r="AB61" s="117">
        <f t="shared" ref="AB61:AK61" ca="1" si="141">AB$57*$C61/단위</f>
        <v>4.3060265252980496</v>
      </c>
      <c r="AC61" s="117">
        <f t="shared" ca="1" si="141"/>
        <v>3.0974655967060545</v>
      </c>
      <c r="AD61" s="117">
        <f t="shared" ca="1" si="141"/>
        <v>3.2892386709923582</v>
      </c>
      <c r="AE61" s="117">
        <f t="shared" ca="1" si="141"/>
        <v>3.3593119277241938</v>
      </c>
      <c r="AF61" s="117">
        <f t="shared" ca="1" si="141"/>
        <v>4.2842789165844231</v>
      </c>
      <c r="AG61" s="117">
        <f t="shared" ca="1" si="141"/>
        <v>3.0818218310661254</v>
      </c>
      <c r="AH61" s="117">
        <f t="shared" ca="1" si="141"/>
        <v>3.2725420279923974</v>
      </c>
      <c r="AI61" s="117">
        <f t="shared" ca="1" si="141"/>
        <v>3.3422595829134112</v>
      </c>
      <c r="AJ61" s="117">
        <f t="shared" ca="1" si="141"/>
        <v>4.2625313078707956</v>
      </c>
      <c r="AK61" s="117">
        <f t="shared" ca="1" si="141"/>
        <v>3.0661780654261963</v>
      </c>
      <c r="AL61" s="117">
        <f t="shared" ref="AL61:AU61" ca="1" si="142">AL$57*$C61/단위</f>
        <v>3.2558453849924365</v>
      </c>
      <c r="AM61" s="117">
        <f t="shared" ca="1" si="142"/>
        <v>3.325207238102629</v>
      </c>
      <c r="AN61" s="117">
        <f t="shared" ca="1" si="142"/>
        <v>4.2407836991571708</v>
      </c>
      <c r="AO61" s="117">
        <f t="shared" ca="1" si="142"/>
        <v>3.0505342997862668</v>
      </c>
      <c r="AP61" s="117">
        <f t="shared" ca="1" si="142"/>
        <v>3.2391487419924752</v>
      </c>
      <c r="AQ61" s="117">
        <f t="shared" ca="1" si="142"/>
        <v>3.3081548932918459</v>
      </c>
      <c r="AR61" s="117">
        <f t="shared" ca="1" si="142"/>
        <v>4.2190360904435433</v>
      </c>
      <c r="AS61" s="117">
        <f t="shared" ca="1" si="142"/>
        <v>3.0348905341463368</v>
      </c>
      <c r="AT61" s="117">
        <f t="shared" ca="1" si="142"/>
        <v>3.2224520989925134</v>
      </c>
      <c r="AU61" s="117">
        <f t="shared" ca="1" si="142"/>
        <v>3.2911025484810636</v>
      </c>
      <c r="AV61" s="117">
        <f t="shared" ref="AV61:BE61" ca="1" si="143">AV$57*$C61/단위</f>
        <v>4.1972884817299176</v>
      </c>
      <c r="AW61" s="117">
        <f t="shared" ca="1" si="143"/>
        <v>3.0192467685064077</v>
      </c>
      <c r="AX61" s="117">
        <f t="shared" ca="1" si="143"/>
        <v>3.2057554559925521</v>
      </c>
      <c r="AY61" s="117">
        <f t="shared" ca="1" si="143"/>
        <v>3.2740502036702801</v>
      </c>
      <c r="AZ61" s="117">
        <f t="shared" ca="1" si="143"/>
        <v>4.1755408730162902</v>
      </c>
      <c r="BA61" s="117">
        <f t="shared" ca="1" si="143"/>
        <v>3.0036030028664777</v>
      </c>
      <c r="BB61" s="117">
        <f t="shared" ca="1" si="143"/>
        <v>3.1890588129925908</v>
      </c>
      <c r="BC61" s="117">
        <f t="shared" ca="1" si="143"/>
        <v>3.2569978588594979</v>
      </c>
      <c r="BD61" s="117">
        <f t="shared" ca="1" si="143"/>
        <v>4.1537932643026636</v>
      </c>
      <c r="BE61" s="117">
        <f t="shared" ca="1" si="143"/>
        <v>2.9879592372265487</v>
      </c>
      <c r="BF61" s="117">
        <f t="shared" ref="BF61:BO61" ca="1" si="144">BF$57*$C61/단위</f>
        <v>3.1723621699926299</v>
      </c>
      <c r="BG61" s="117">
        <f t="shared" ca="1" si="144"/>
        <v>3.2399455140487152</v>
      </c>
      <c r="BH61" s="117">
        <f t="shared" ca="1" si="144"/>
        <v>4.1320456555890379</v>
      </c>
      <c r="BI61" s="117">
        <f t="shared" ca="1" si="144"/>
        <v>2.9723154715866187</v>
      </c>
      <c r="BJ61" s="117">
        <f t="shared" ca="1" si="144"/>
        <v>3.1556655269926686</v>
      </c>
      <c r="BK61" s="117">
        <f t="shared" ca="1" si="144"/>
        <v>3.2228931692379321</v>
      </c>
      <c r="BL61" s="117">
        <f t="shared" ca="1" si="144"/>
        <v>4.1102980468754104</v>
      </c>
      <c r="BM61" s="117">
        <f t="shared" ca="1" si="144"/>
        <v>2.9566717059466892</v>
      </c>
      <c r="BN61" s="117">
        <f t="shared" ca="1" si="144"/>
        <v>3.1389688839927077</v>
      </c>
      <c r="BO61" s="117">
        <f t="shared" ca="1" si="144"/>
        <v>3.2058408244271499</v>
      </c>
      <c r="BP61" s="117">
        <f t="shared" ref="BP61:BY61" ca="1" si="145">BP$57*$C61/단위</f>
        <v>4.0885504381617839</v>
      </c>
      <c r="BQ61" s="117">
        <f t="shared" ca="1" si="145"/>
        <v>2.9410279403067596</v>
      </c>
      <c r="BR61" s="117">
        <f t="shared" ca="1" si="145"/>
        <v>3.1222722409927468</v>
      </c>
      <c r="BS61" s="117">
        <f t="shared" ca="1" si="145"/>
        <v>3.1887884796163672</v>
      </c>
      <c r="BT61" s="117">
        <f t="shared" ca="1" si="145"/>
        <v>4.0668028294481591</v>
      </c>
      <c r="BU61" s="117">
        <f t="shared" ca="1" si="145"/>
        <v>2.9253841746668305</v>
      </c>
      <c r="BV61" s="117">
        <f t="shared" ca="1" si="145"/>
        <v>3.1055755979927855</v>
      </c>
      <c r="BW61" s="117">
        <f t="shared" ca="1" si="145"/>
        <v>3.1717361348055841</v>
      </c>
      <c r="BX61" s="117">
        <f t="shared" ca="1" si="145"/>
        <v>4.0450552207345316</v>
      </c>
      <c r="BY61" s="117">
        <f t="shared" ca="1" si="145"/>
        <v>2.9097404090269001</v>
      </c>
      <c r="BZ61" s="117">
        <f t="shared" ref="BZ61:CI61" ca="1" si="146">BZ$57*$C61/단위</f>
        <v>3.0888789549928237</v>
      </c>
      <c r="CA61" s="117">
        <f t="shared" ca="1" si="146"/>
        <v>3.1546837899948015</v>
      </c>
      <c r="CB61" s="117">
        <f t="shared" ca="1" si="146"/>
        <v>4.023307612020905</v>
      </c>
      <c r="CC61" s="117">
        <f t="shared" ca="1" si="146"/>
        <v>2.8940966433869706</v>
      </c>
      <c r="CD61" s="117">
        <f t="shared" ca="1" si="146"/>
        <v>3.0721823119928633</v>
      </c>
      <c r="CE61" s="117">
        <f t="shared" ca="1" si="146"/>
        <v>3.1376314451840188</v>
      </c>
      <c r="CF61" s="117">
        <f t="shared" ca="1" si="146"/>
        <v>4.0015600033072785</v>
      </c>
      <c r="CG61" s="117">
        <f t="shared" ca="1" si="146"/>
        <v>2.8784528777470411</v>
      </c>
      <c r="CH61" s="117">
        <f t="shared" ca="1" si="146"/>
        <v>3.0554856689929011</v>
      </c>
      <c r="CI61" s="117">
        <f t="shared" ca="1" si="146"/>
        <v>3.1205791003732362</v>
      </c>
      <c r="CJ61" s="117">
        <f t="shared" ref="CJ61:CS61" ca="1" si="147">CJ$57*$C61/단위</f>
        <v>3.9798123945936519</v>
      </c>
      <c r="CK61" s="117">
        <f t="shared" ca="1" si="147"/>
        <v>2.8628091121071111</v>
      </c>
      <c r="CL61" s="117">
        <f t="shared" ca="1" si="147"/>
        <v>3.0387890259929407</v>
      </c>
      <c r="CM61" s="117">
        <f t="shared" ca="1" si="147"/>
        <v>3.1035267555624535</v>
      </c>
      <c r="CN61" s="117">
        <f t="shared" ca="1" si="147"/>
        <v>3.9580647858800253</v>
      </c>
      <c r="CO61" s="117">
        <f t="shared" ca="1" si="147"/>
        <v>2.847165346467182</v>
      </c>
      <c r="CP61" s="117">
        <f t="shared" ca="1" si="147"/>
        <v>3.0220923829929793</v>
      </c>
      <c r="CQ61" s="117">
        <f t="shared" ca="1" si="147"/>
        <v>3.0864744107516713</v>
      </c>
      <c r="CR61" s="117">
        <f t="shared" ca="1" si="147"/>
        <v>3.9363171771663992</v>
      </c>
      <c r="CS61" s="117">
        <f t="shared" ca="1" si="147"/>
        <v>2.8315215808272525</v>
      </c>
      <c r="CT61" s="117">
        <f t="shared" ref="CT61:DC61" ca="1" si="148">CT$57*$C61/단위</f>
        <v>0</v>
      </c>
      <c r="CU61" s="117">
        <f t="shared" ca="1" si="148"/>
        <v>0</v>
      </c>
      <c r="CV61" s="117">
        <f t="shared" ca="1" si="148"/>
        <v>0</v>
      </c>
      <c r="CW61" s="117">
        <f t="shared" ca="1" si="148"/>
        <v>0</v>
      </c>
      <c r="CX61" s="117">
        <f t="shared" ca="1" si="148"/>
        <v>0</v>
      </c>
      <c r="CY61" s="117">
        <f t="shared" ca="1" si="148"/>
        <v>0</v>
      </c>
      <c r="CZ61" s="117">
        <f t="shared" ca="1" si="148"/>
        <v>0</v>
      </c>
      <c r="DA61" s="117">
        <f t="shared" ca="1" si="148"/>
        <v>0</v>
      </c>
      <c r="DB61" s="117">
        <f t="shared" ca="1" si="148"/>
        <v>0</v>
      </c>
      <c r="DC61" s="117">
        <f t="shared" ca="1" si="148"/>
        <v>0</v>
      </c>
      <c r="DD61" s="117">
        <f t="shared" ref="DD61:EP61" ca="1" si="149">DD$57*$C61/단위</f>
        <v>0</v>
      </c>
      <c r="DE61" s="117">
        <f t="shared" ca="1" si="149"/>
        <v>0</v>
      </c>
      <c r="DF61" s="117">
        <f t="shared" ca="1" si="149"/>
        <v>0</v>
      </c>
      <c r="DG61" s="117">
        <f t="shared" ca="1" si="149"/>
        <v>0</v>
      </c>
      <c r="DH61" s="117">
        <f t="shared" ca="1" si="149"/>
        <v>0</v>
      </c>
      <c r="DI61" s="117">
        <f t="shared" ca="1" si="149"/>
        <v>0</v>
      </c>
      <c r="DJ61" s="117">
        <f t="shared" ca="1" si="149"/>
        <v>0</v>
      </c>
      <c r="DK61" s="117">
        <f t="shared" ca="1" si="149"/>
        <v>0</v>
      </c>
      <c r="DL61" s="117">
        <f t="shared" ca="1" si="149"/>
        <v>0</v>
      </c>
      <c r="DM61" s="117">
        <f t="shared" ca="1" si="149"/>
        <v>0</v>
      </c>
      <c r="DN61" s="117">
        <f t="shared" ca="1" si="149"/>
        <v>0</v>
      </c>
      <c r="DO61" s="117">
        <f t="shared" ca="1" si="149"/>
        <v>0</v>
      </c>
      <c r="DP61" s="117">
        <f t="shared" ca="1" si="149"/>
        <v>0</v>
      </c>
      <c r="DQ61" s="117">
        <f t="shared" ca="1" si="149"/>
        <v>0</v>
      </c>
      <c r="DR61" s="117">
        <f t="shared" ca="1" si="149"/>
        <v>0</v>
      </c>
      <c r="DS61" s="117">
        <f t="shared" ca="1" si="149"/>
        <v>0</v>
      </c>
      <c r="DT61" s="117">
        <f t="shared" ca="1" si="149"/>
        <v>0</v>
      </c>
      <c r="DU61" s="117">
        <f t="shared" ca="1" si="149"/>
        <v>0</v>
      </c>
      <c r="DV61" s="117">
        <f t="shared" ca="1" si="149"/>
        <v>0</v>
      </c>
      <c r="DW61" s="117">
        <f t="shared" ca="1" si="149"/>
        <v>0</v>
      </c>
      <c r="DX61" s="117">
        <f t="shared" ca="1" si="149"/>
        <v>0</v>
      </c>
      <c r="DY61" s="117">
        <f t="shared" ca="1" si="149"/>
        <v>0</v>
      </c>
      <c r="DZ61" s="117">
        <f t="shared" ca="1" si="149"/>
        <v>0</v>
      </c>
      <c r="EA61" s="117">
        <f t="shared" ca="1" si="149"/>
        <v>0</v>
      </c>
      <c r="EB61" s="117">
        <f t="shared" ca="1" si="149"/>
        <v>0</v>
      </c>
      <c r="EC61" s="117">
        <f t="shared" ca="1" si="149"/>
        <v>0</v>
      </c>
      <c r="ED61" s="117">
        <f t="shared" ca="1" si="149"/>
        <v>0</v>
      </c>
      <c r="EE61" s="117">
        <f t="shared" ca="1" si="149"/>
        <v>0</v>
      </c>
      <c r="EF61" s="117">
        <f t="shared" ca="1" si="149"/>
        <v>0</v>
      </c>
      <c r="EG61" s="117">
        <f t="shared" ca="1" si="149"/>
        <v>0</v>
      </c>
      <c r="EH61" s="117">
        <f t="shared" ca="1" si="149"/>
        <v>0</v>
      </c>
      <c r="EI61" s="117">
        <f t="shared" ca="1" si="149"/>
        <v>0</v>
      </c>
      <c r="EJ61" s="117">
        <f t="shared" ca="1" si="149"/>
        <v>0</v>
      </c>
      <c r="EK61" s="117">
        <f t="shared" ca="1" si="149"/>
        <v>0</v>
      </c>
      <c r="EL61" s="117">
        <f t="shared" ca="1" si="149"/>
        <v>0</v>
      </c>
      <c r="EM61" s="117">
        <f t="shared" ca="1" si="149"/>
        <v>0</v>
      </c>
      <c r="EN61" s="117">
        <f t="shared" ca="1" si="149"/>
        <v>0</v>
      </c>
      <c r="EO61" s="117">
        <f t="shared" ca="1" si="149"/>
        <v>0</v>
      </c>
      <c r="EP61" s="117">
        <f t="shared" ca="1" si="149"/>
        <v>0</v>
      </c>
      <c r="EQ61" s="125"/>
      <c r="ER61" s="125"/>
      <c r="ES61" s="125"/>
      <c r="ET61" s="125"/>
      <c r="EU61" s="125"/>
      <c r="EV61" s="125"/>
      <c r="EW61" s="125"/>
      <c r="EX61" s="125"/>
    </row>
    <row r="62" spans="1:154" ht="14.1" customHeight="1">
      <c r="B62" s="30" t="s">
        <v>346</v>
      </c>
      <c r="C62" s="297">
        <v>100</v>
      </c>
      <c r="D62" s="1020" t="s">
        <v>108</v>
      </c>
      <c r="E62" s="36">
        <f ca="1">SUM(G62:EP62)</f>
        <v>157.28251499999996</v>
      </c>
      <c r="F62" s="36"/>
      <c r="G62" s="142"/>
      <c r="H62" s="298">
        <f t="shared" ref="H62:AM62" ca="1" si="150">H$58*$C62/단위</f>
        <v>0</v>
      </c>
      <c r="I62" s="298">
        <f t="shared" ca="1" si="150"/>
        <v>0</v>
      </c>
      <c r="J62" s="298">
        <f t="shared" ca="1" si="150"/>
        <v>0</v>
      </c>
      <c r="K62" s="298">
        <f t="shared" ca="1" si="150"/>
        <v>0</v>
      </c>
      <c r="L62" s="298">
        <f t="shared" ca="1" si="150"/>
        <v>0</v>
      </c>
      <c r="M62" s="298">
        <f t="shared" ca="1" si="150"/>
        <v>0</v>
      </c>
      <c r="N62" s="298">
        <f t="shared" ca="1" si="150"/>
        <v>0</v>
      </c>
      <c r="O62" s="298">
        <f t="shared" ca="1" si="150"/>
        <v>0</v>
      </c>
      <c r="P62" s="298">
        <f t="shared" ca="1" si="150"/>
        <v>0</v>
      </c>
      <c r="Q62" s="298">
        <f t="shared" ca="1" si="150"/>
        <v>0</v>
      </c>
      <c r="R62" s="298">
        <f t="shared" ca="1" si="150"/>
        <v>1.9377536099999999</v>
      </c>
      <c r="S62" s="298">
        <f t="shared" ca="1" si="150"/>
        <v>1.9790351099999999</v>
      </c>
      <c r="T62" s="298">
        <f t="shared" ca="1" si="150"/>
        <v>2.5239509099999999</v>
      </c>
      <c r="U62" s="298">
        <f t="shared" ca="1" si="150"/>
        <v>1.8155603699999998</v>
      </c>
      <c r="V62" s="298">
        <f t="shared" ca="1" si="150"/>
        <v>1.9280648419499997</v>
      </c>
      <c r="W62" s="298">
        <f t="shared" ca="1" si="150"/>
        <v>1.9691399344499998</v>
      </c>
      <c r="X62" s="298">
        <f t="shared" ca="1" si="150"/>
        <v>2.5113311554499997</v>
      </c>
      <c r="Y62" s="298">
        <f t="shared" ca="1" si="150"/>
        <v>1.8064825681500001</v>
      </c>
      <c r="Z62" s="298">
        <f t="shared" ca="1" si="150"/>
        <v>1.9183760738999998</v>
      </c>
      <c r="AA62" s="298">
        <f t="shared" ca="1" si="150"/>
        <v>1.9592447588999995</v>
      </c>
      <c r="AB62" s="298">
        <f t="shared" ca="1" si="150"/>
        <v>2.4987114009000004</v>
      </c>
      <c r="AC62" s="298">
        <f t="shared" ca="1" si="150"/>
        <v>1.7974047662999997</v>
      </c>
      <c r="AD62" s="298">
        <f t="shared" ca="1" si="150"/>
        <v>1.9086873058499996</v>
      </c>
      <c r="AE62" s="298">
        <f t="shared" ca="1" si="150"/>
        <v>1.9493495833499996</v>
      </c>
      <c r="AF62" s="298">
        <f t="shared" ca="1" si="150"/>
        <v>2.4860916463500002</v>
      </c>
      <c r="AG62" s="298">
        <f t="shared" ca="1" si="150"/>
        <v>1.7883269644500002</v>
      </c>
      <c r="AH62" s="298">
        <f t="shared" ca="1" si="150"/>
        <v>1.8989985378000001</v>
      </c>
      <c r="AI62" s="298">
        <f t="shared" ca="1" si="150"/>
        <v>1.9394544078</v>
      </c>
      <c r="AJ62" s="298">
        <f t="shared" ca="1" si="150"/>
        <v>2.4734718918</v>
      </c>
      <c r="AK62" s="298">
        <f t="shared" ca="1" si="150"/>
        <v>1.7792491626000004</v>
      </c>
      <c r="AL62" s="298">
        <f t="shared" ca="1" si="150"/>
        <v>1.8893097697500003</v>
      </c>
      <c r="AM62" s="298">
        <f t="shared" ca="1" si="150"/>
        <v>1.9295592322500001</v>
      </c>
      <c r="AN62" s="298">
        <f t="shared" ref="AN62:BS62" ca="1" si="151">AN$58*$C62/단위</f>
        <v>2.4608521372500003</v>
      </c>
      <c r="AO62" s="298">
        <f t="shared" ca="1" si="151"/>
        <v>1.7701713607500005</v>
      </c>
      <c r="AP62" s="298">
        <f t="shared" ca="1" si="151"/>
        <v>1.8796210017000001</v>
      </c>
      <c r="AQ62" s="298">
        <f t="shared" ca="1" si="151"/>
        <v>1.9196640566999998</v>
      </c>
      <c r="AR62" s="298">
        <f t="shared" ca="1" si="151"/>
        <v>2.4482323827000001</v>
      </c>
      <c r="AS62" s="298">
        <f t="shared" ca="1" si="151"/>
        <v>1.7610935589000001</v>
      </c>
      <c r="AT62" s="298">
        <f t="shared" ca="1" si="151"/>
        <v>1.8699322336499999</v>
      </c>
      <c r="AU62" s="298">
        <f t="shared" ca="1" si="151"/>
        <v>1.90976888115</v>
      </c>
      <c r="AV62" s="298">
        <f t="shared" ca="1" si="151"/>
        <v>2.4356126281500003</v>
      </c>
      <c r="AW62" s="298">
        <f t="shared" ca="1" si="151"/>
        <v>1.7520157570500003</v>
      </c>
      <c r="AX62" s="298">
        <f t="shared" ca="1" si="151"/>
        <v>1.8602434655999998</v>
      </c>
      <c r="AY62" s="298">
        <f t="shared" ca="1" si="151"/>
        <v>1.8998737055999997</v>
      </c>
      <c r="AZ62" s="298">
        <f t="shared" ca="1" si="151"/>
        <v>2.4229928736000002</v>
      </c>
      <c r="BA62" s="298">
        <f t="shared" ca="1" si="151"/>
        <v>1.7429379551999997</v>
      </c>
      <c r="BB62" s="298">
        <f t="shared" ca="1" si="151"/>
        <v>1.8505546975499998</v>
      </c>
      <c r="BC62" s="298">
        <f t="shared" ca="1" si="151"/>
        <v>1.88997853005</v>
      </c>
      <c r="BD62" s="298">
        <f t="shared" ca="1" si="151"/>
        <v>2.4103731190500004</v>
      </c>
      <c r="BE62" s="298">
        <f t="shared" ca="1" si="151"/>
        <v>1.73386015335</v>
      </c>
      <c r="BF62" s="298">
        <f t="shared" ca="1" si="151"/>
        <v>1.8408659294999998</v>
      </c>
      <c r="BG62" s="298">
        <f t="shared" ca="1" si="151"/>
        <v>1.8800833544999997</v>
      </c>
      <c r="BH62" s="298">
        <f t="shared" ca="1" si="151"/>
        <v>2.3977533645000002</v>
      </c>
      <c r="BI62" s="298">
        <f t="shared" ca="1" si="151"/>
        <v>1.7247823515</v>
      </c>
      <c r="BJ62" s="298">
        <f t="shared" ca="1" si="151"/>
        <v>1.8311771614499999</v>
      </c>
      <c r="BK62" s="298">
        <f t="shared" ca="1" si="151"/>
        <v>1.8701881789499997</v>
      </c>
      <c r="BL62" s="298">
        <f t="shared" ca="1" si="151"/>
        <v>2.38513360995</v>
      </c>
      <c r="BM62" s="298">
        <f t="shared" ca="1" si="151"/>
        <v>1.7157045496499999</v>
      </c>
      <c r="BN62" s="298">
        <f t="shared" ca="1" si="151"/>
        <v>1.8214883934000001</v>
      </c>
      <c r="BO62" s="298">
        <f t="shared" ca="1" si="151"/>
        <v>1.8602930034</v>
      </c>
      <c r="BP62" s="298">
        <f t="shared" ca="1" si="151"/>
        <v>2.3725138554000003</v>
      </c>
      <c r="BQ62" s="298">
        <f t="shared" ca="1" si="151"/>
        <v>1.7066267478000003</v>
      </c>
      <c r="BR62" s="298">
        <f t="shared" ca="1" si="151"/>
        <v>1.8117996253500002</v>
      </c>
      <c r="BS62" s="298">
        <f t="shared" ca="1" si="151"/>
        <v>1.8503978278500002</v>
      </c>
      <c r="BT62" s="298">
        <f t="shared" ref="BT62:CY62" ca="1" si="152">BT$58*$C62/단위</f>
        <v>2.3598941008500005</v>
      </c>
      <c r="BU62" s="298">
        <f t="shared" ca="1" si="152"/>
        <v>1.6975489459500002</v>
      </c>
      <c r="BV62" s="298">
        <f t="shared" ca="1" si="152"/>
        <v>1.8021108572999998</v>
      </c>
      <c r="BW62" s="298">
        <f t="shared" ca="1" si="152"/>
        <v>1.8405026522999999</v>
      </c>
      <c r="BX62" s="298">
        <f t="shared" ca="1" si="152"/>
        <v>2.3472743463000003</v>
      </c>
      <c r="BY62" s="298">
        <f t="shared" ca="1" si="152"/>
        <v>1.6884711441</v>
      </c>
      <c r="BZ62" s="298">
        <f t="shared" ca="1" si="152"/>
        <v>1.7924220892499998</v>
      </c>
      <c r="CA62" s="298">
        <f t="shared" ca="1" si="152"/>
        <v>1.83060747675</v>
      </c>
      <c r="CB62" s="298">
        <f t="shared" ca="1" si="152"/>
        <v>2.3346545917500001</v>
      </c>
      <c r="CC62" s="298">
        <f t="shared" ca="1" si="152"/>
        <v>1.6793933422499998</v>
      </c>
      <c r="CD62" s="298">
        <f t="shared" ca="1" si="152"/>
        <v>1.7827333212000001</v>
      </c>
      <c r="CE62" s="298">
        <f t="shared" ca="1" si="152"/>
        <v>1.8207123012000002</v>
      </c>
      <c r="CF62" s="298">
        <f t="shared" ca="1" si="152"/>
        <v>2.3220348371999999</v>
      </c>
      <c r="CG62" s="298">
        <f t="shared" ca="1" si="152"/>
        <v>1.6703155404000001</v>
      </c>
      <c r="CH62" s="298">
        <f t="shared" ca="1" si="152"/>
        <v>1.7730445531499999</v>
      </c>
      <c r="CI62" s="298">
        <f t="shared" ca="1" si="152"/>
        <v>1.8108171256499999</v>
      </c>
      <c r="CJ62" s="298">
        <f t="shared" ca="1" si="152"/>
        <v>2.3094150826500002</v>
      </c>
      <c r="CK62" s="298">
        <f t="shared" ca="1" si="152"/>
        <v>1.6612377385499997</v>
      </c>
      <c r="CL62" s="298">
        <f t="shared" ca="1" si="152"/>
        <v>1.7633557851000001</v>
      </c>
      <c r="CM62" s="298">
        <f t="shared" ca="1" si="152"/>
        <v>1.8009219501</v>
      </c>
      <c r="CN62" s="298">
        <f t="shared" ca="1" si="152"/>
        <v>2.2967953281</v>
      </c>
      <c r="CO62" s="298">
        <f t="shared" ca="1" si="152"/>
        <v>1.6521599366999999</v>
      </c>
      <c r="CP62" s="298">
        <f t="shared" ca="1" si="152"/>
        <v>1.7536670170500002</v>
      </c>
      <c r="CQ62" s="298">
        <f t="shared" ca="1" si="152"/>
        <v>1.7910267745500001</v>
      </c>
      <c r="CR62" s="298">
        <f t="shared" ca="1" si="152"/>
        <v>2.2841755735500002</v>
      </c>
      <c r="CS62" s="298">
        <f t="shared" ca="1" si="152"/>
        <v>1.64308213485</v>
      </c>
      <c r="CT62" s="298">
        <f t="shared" ca="1" si="152"/>
        <v>0</v>
      </c>
      <c r="CU62" s="298">
        <f t="shared" ca="1" si="152"/>
        <v>0</v>
      </c>
      <c r="CV62" s="298">
        <f t="shared" ca="1" si="152"/>
        <v>0</v>
      </c>
      <c r="CW62" s="298">
        <f t="shared" ca="1" si="152"/>
        <v>0</v>
      </c>
      <c r="CX62" s="298">
        <f t="shared" ca="1" si="152"/>
        <v>0</v>
      </c>
      <c r="CY62" s="298">
        <f t="shared" ca="1" si="152"/>
        <v>0</v>
      </c>
      <c r="CZ62" s="298">
        <f t="shared" ref="CZ62:EE62" ca="1" si="153">CZ$58*$C62/단위</f>
        <v>0</v>
      </c>
      <c r="DA62" s="298">
        <f t="shared" ca="1" si="153"/>
        <v>0</v>
      </c>
      <c r="DB62" s="298">
        <f t="shared" ca="1" si="153"/>
        <v>0</v>
      </c>
      <c r="DC62" s="298">
        <f t="shared" ca="1" si="153"/>
        <v>0</v>
      </c>
      <c r="DD62" s="298">
        <f t="shared" ca="1" si="153"/>
        <v>0</v>
      </c>
      <c r="DE62" s="298">
        <f t="shared" ca="1" si="153"/>
        <v>0</v>
      </c>
      <c r="DF62" s="298">
        <f t="shared" ca="1" si="153"/>
        <v>0</v>
      </c>
      <c r="DG62" s="298">
        <f t="shared" ca="1" si="153"/>
        <v>0</v>
      </c>
      <c r="DH62" s="298">
        <f t="shared" ca="1" si="153"/>
        <v>0</v>
      </c>
      <c r="DI62" s="298">
        <f t="shared" ca="1" si="153"/>
        <v>0</v>
      </c>
      <c r="DJ62" s="298">
        <f t="shared" ca="1" si="153"/>
        <v>0</v>
      </c>
      <c r="DK62" s="298">
        <f t="shared" ca="1" si="153"/>
        <v>0</v>
      </c>
      <c r="DL62" s="298">
        <f t="shared" ca="1" si="153"/>
        <v>0</v>
      </c>
      <c r="DM62" s="298">
        <f t="shared" ca="1" si="153"/>
        <v>0</v>
      </c>
      <c r="DN62" s="298">
        <f t="shared" ca="1" si="153"/>
        <v>0</v>
      </c>
      <c r="DO62" s="298">
        <f t="shared" ca="1" si="153"/>
        <v>0</v>
      </c>
      <c r="DP62" s="298">
        <f t="shared" ca="1" si="153"/>
        <v>0</v>
      </c>
      <c r="DQ62" s="298">
        <f t="shared" ca="1" si="153"/>
        <v>0</v>
      </c>
      <c r="DR62" s="298">
        <f t="shared" ca="1" si="153"/>
        <v>0</v>
      </c>
      <c r="DS62" s="298">
        <f t="shared" ca="1" si="153"/>
        <v>0</v>
      </c>
      <c r="DT62" s="298">
        <f t="shared" ca="1" si="153"/>
        <v>0</v>
      </c>
      <c r="DU62" s="298">
        <f t="shared" ca="1" si="153"/>
        <v>0</v>
      </c>
      <c r="DV62" s="298">
        <f t="shared" ca="1" si="153"/>
        <v>0</v>
      </c>
      <c r="DW62" s="298">
        <f t="shared" ca="1" si="153"/>
        <v>0</v>
      </c>
      <c r="DX62" s="298">
        <f t="shared" ca="1" si="153"/>
        <v>0</v>
      </c>
      <c r="DY62" s="298">
        <f t="shared" ca="1" si="153"/>
        <v>0</v>
      </c>
      <c r="DZ62" s="298">
        <f t="shared" ca="1" si="153"/>
        <v>0</v>
      </c>
      <c r="EA62" s="298">
        <f t="shared" ca="1" si="153"/>
        <v>0</v>
      </c>
      <c r="EB62" s="298">
        <f t="shared" ca="1" si="153"/>
        <v>0</v>
      </c>
      <c r="EC62" s="298">
        <f t="shared" ca="1" si="153"/>
        <v>0</v>
      </c>
      <c r="ED62" s="298">
        <f t="shared" ca="1" si="153"/>
        <v>0</v>
      </c>
      <c r="EE62" s="298">
        <f t="shared" ca="1" si="153"/>
        <v>0</v>
      </c>
      <c r="EF62" s="298">
        <f t="shared" ref="EF62:EP62" ca="1" si="154">EF$58*$C62/단위</f>
        <v>0</v>
      </c>
      <c r="EG62" s="298">
        <f t="shared" ca="1" si="154"/>
        <v>0</v>
      </c>
      <c r="EH62" s="298">
        <f t="shared" ca="1" si="154"/>
        <v>0</v>
      </c>
      <c r="EI62" s="298">
        <f t="shared" ca="1" si="154"/>
        <v>0</v>
      </c>
      <c r="EJ62" s="298">
        <f t="shared" ca="1" si="154"/>
        <v>0</v>
      </c>
      <c r="EK62" s="298">
        <f t="shared" ca="1" si="154"/>
        <v>0</v>
      </c>
      <c r="EL62" s="298">
        <f t="shared" ca="1" si="154"/>
        <v>0</v>
      </c>
      <c r="EM62" s="298">
        <f t="shared" ca="1" si="154"/>
        <v>0</v>
      </c>
      <c r="EN62" s="298">
        <f t="shared" ca="1" si="154"/>
        <v>0</v>
      </c>
      <c r="EO62" s="298">
        <f t="shared" ca="1" si="154"/>
        <v>0</v>
      </c>
      <c r="EP62" s="298">
        <f t="shared" ca="1" si="154"/>
        <v>0</v>
      </c>
      <c r="EQ62" s="125"/>
      <c r="ER62" s="125"/>
      <c r="ES62" s="125"/>
      <c r="ET62" s="125"/>
      <c r="EU62" s="125"/>
      <c r="EV62" s="125"/>
      <c r="EW62" s="125"/>
      <c r="EX62" s="125"/>
    </row>
    <row r="63" spans="1:154" ht="14.1" customHeight="1">
      <c r="B63" s="15" t="s">
        <v>347</v>
      </c>
      <c r="D63" s="21" t="s">
        <v>108</v>
      </c>
      <c r="E63" s="231">
        <f ca="1">SUM(G63:EP63)</f>
        <v>428.32729484598298</v>
      </c>
      <c r="H63" s="45">
        <f t="shared" ref="H63:J63" ca="1" si="155">SUM(H61:H62)</f>
        <v>0</v>
      </c>
      <c r="I63" s="45">
        <f t="shared" ca="1" si="155"/>
        <v>0</v>
      </c>
      <c r="J63" s="45">
        <f t="shared" ca="1" si="155"/>
        <v>0</v>
      </c>
      <c r="K63" s="45">
        <f ca="1">SUM(K61:K62)</f>
        <v>0</v>
      </c>
      <c r="L63" s="45">
        <f t="shared" ref="L63:BW63" ca="1" si="156">SUM(L61:L62)</f>
        <v>0</v>
      </c>
      <c r="M63" s="45">
        <f t="shared" ca="1" si="156"/>
        <v>0</v>
      </c>
      <c r="N63" s="45">
        <f t="shared" ca="1" si="156"/>
        <v>0</v>
      </c>
      <c r="O63" s="45">
        <f t="shared" ca="1" si="156"/>
        <v>0</v>
      </c>
      <c r="P63" s="45">
        <f t="shared" ca="1" si="156"/>
        <v>0</v>
      </c>
      <c r="Q63" s="45">
        <f t="shared" ca="1" si="156"/>
        <v>0</v>
      </c>
      <c r="R63" s="45">
        <f t="shared" ca="1" si="156"/>
        <v>5.2770822099922414</v>
      </c>
      <c r="S63" s="45">
        <f t="shared" ca="1" si="156"/>
        <v>5.3895040721565426</v>
      </c>
      <c r="T63" s="45">
        <f t="shared" ca="1" si="156"/>
        <v>6.8734726527253027</v>
      </c>
      <c r="U63" s="45">
        <f t="shared" ca="1" si="156"/>
        <v>4.944313497985914</v>
      </c>
      <c r="V63" s="45">
        <f t="shared" ca="1" si="156"/>
        <v>5.2506967989422808</v>
      </c>
      <c r="W63" s="45">
        <f t="shared" ca="1" si="156"/>
        <v>5.362556551795759</v>
      </c>
      <c r="X63" s="45">
        <f t="shared" ca="1" si="156"/>
        <v>6.8391052894616751</v>
      </c>
      <c r="Y63" s="45">
        <f t="shared" ca="1" si="156"/>
        <v>4.9195919304959848</v>
      </c>
      <c r="Z63" s="45">
        <f t="shared" ca="1" si="156"/>
        <v>5.2243113878923193</v>
      </c>
      <c r="AA63" s="45">
        <f t="shared" ca="1" si="156"/>
        <v>5.3356090314349753</v>
      </c>
      <c r="AB63" s="45">
        <f t="shared" ca="1" si="156"/>
        <v>6.8047379261980501</v>
      </c>
      <c r="AC63" s="45">
        <f t="shared" ca="1" si="156"/>
        <v>4.8948703630060546</v>
      </c>
      <c r="AD63" s="45">
        <f t="shared" ca="1" si="156"/>
        <v>5.1979259768423578</v>
      </c>
      <c r="AE63" s="45">
        <f t="shared" ca="1" si="156"/>
        <v>5.3086615110741935</v>
      </c>
      <c r="AF63" s="45">
        <f t="shared" ca="1" si="156"/>
        <v>6.7703705629344233</v>
      </c>
      <c r="AG63" s="45">
        <f t="shared" ca="1" si="156"/>
        <v>4.8701487955161253</v>
      </c>
      <c r="AH63" s="45">
        <f t="shared" ca="1" si="156"/>
        <v>5.1715405657923972</v>
      </c>
      <c r="AI63" s="45">
        <f t="shared" ca="1" si="156"/>
        <v>5.2817139907134116</v>
      </c>
      <c r="AJ63" s="45">
        <f t="shared" ca="1" si="156"/>
        <v>6.7360031996707956</v>
      </c>
      <c r="AK63" s="45">
        <f t="shared" ca="1" si="156"/>
        <v>4.845427228026197</v>
      </c>
      <c r="AL63" s="45">
        <f t="shared" ca="1" si="156"/>
        <v>5.1451551547424366</v>
      </c>
      <c r="AM63" s="45">
        <f t="shared" ca="1" si="156"/>
        <v>5.2547664703526289</v>
      </c>
      <c r="AN63" s="45">
        <f t="shared" ca="1" si="156"/>
        <v>6.7016358364071706</v>
      </c>
      <c r="AO63" s="45">
        <f t="shared" ca="1" si="156"/>
        <v>4.8207056605362677</v>
      </c>
      <c r="AP63" s="45">
        <f t="shared" ca="1" si="156"/>
        <v>5.1187697436924751</v>
      </c>
      <c r="AQ63" s="45">
        <f t="shared" ca="1" si="156"/>
        <v>5.2278189499918462</v>
      </c>
      <c r="AR63" s="45">
        <f t="shared" ca="1" si="156"/>
        <v>6.6672684731435439</v>
      </c>
      <c r="AS63" s="45">
        <f t="shared" ca="1" si="156"/>
        <v>4.7959840930463367</v>
      </c>
      <c r="AT63" s="45">
        <f t="shared" ca="1" si="156"/>
        <v>5.0923843326425136</v>
      </c>
      <c r="AU63" s="45">
        <f t="shared" ca="1" si="156"/>
        <v>5.2008714296310634</v>
      </c>
      <c r="AV63" s="45">
        <f t="shared" ca="1" si="156"/>
        <v>6.632901109879918</v>
      </c>
      <c r="AW63" s="45">
        <f t="shared" ca="1" si="156"/>
        <v>4.7712625255564083</v>
      </c>
      <c r="AX63" s="45">
        <f t="shared" ca="1" si="156"/>
        <v>5.0659989215925521</v>
      </c>
      <c r="AY63" s="45">
        <f t="shared" ca="1" si="156"/>
        <v>5.1739239092702798</v>
      </c>
      <c r="AZ63" s="45">
        <f t="shared" ca="1" si="156"/>
        <v>6.5985337466162903</v>
      </c>
      <c r="BA63" s="45">
        <f t="shared" ca="1" si="156"/>
        <v>4.7465409580664772</v>
      </c>
      <c r="BB63" s="45">
        <f t="shared" ca="1" si="156"/>
        <v>5.0396135105425905</v>
      </c>
      <c r="BC63" s="45">
        <f t="shared" ca="1" si="156"/>
        <v>5.1469763889094979</v>
      </c>
      <c r="BD63" s="45">
        <f t="shared" ca="1" si="156"/>
        <v>6.5641663833526636</v>
      </c>
      <c r="BE63" s="45">
        <f t="shared" ca="1" si="156"/>
        <v>4.7218193905765489</v>
      </c>
      <c r="BF63" s="45">
        <f t="shared" ca="1" si="156"/>
        <v>5.0132280994926299</v>
      </c>
      <c r="BG63" s="45">
        <f t="shared" ca="1" si="156"/>
        <v>5.1200288685487152</v>
      </c>
      <c r="BH63" s="45">
        <f t="shared" ca="1" si="156"/>
        <v>6.5297990200890386</v>
      </c>
      <c r="BI63" s="45">
        <f t="shared" ca="1" si="156"/>
        <v>4.6970978230866187</v>
      </c>
      <c r="BJ63" s="45">
        <f t="shared" ca="1" si="156"/>
        <v>4.9868426884426684</v>
      </c>
      <c r="BK63" s="45">
        <f t="shared" ca="1" si="156"/>
        <v>5.0930813481879316</v>
      </c>
      <c r="BL63" s="45">
        <f t="shared" ca="1" si="156"/>
        <v>6.49543165682541</v>
      </c>
      <c r="BM63" s="45">
        <f t="shared" ca="1" si="156"/>
        <v>4.6723762555966886</v>
      </c>
      <c r="BN63" s="45">
        <f t="shared" ca="1" si="156"/>
        <v>4.9604572773927078</v>
      </c>
      <c r="BO63" s="45">
        <f t="shared" ca="1" si="156"/>
        <v>5.0661338278271497</v>
      </c>
      <c r="BP63" s="45">
        <f t="shared" ca="1" si="156"/>
        <v>6.4610642935617841</v>
      </c>
      <c r="BQ63" s="45">
        <f t="shared" ca="1" si="156"/>
        <v>4.6476546881067602</v>
      </c>
      <c r="BR63" s="45">
        <f t="shared" ca="1" si="156"/>
        <v>4.9340718663427472</v>
      </c>
      <c r="BS63" s="45">
        <f t="shared" ca="1" si="156"/>
        <v>5.0391863074663679</v>
      </c>
      <c r="BT63" s="45">
        <f t="shared" ca="1" si="156"/>
        <v>6.42669693029816</v>
      </c>
      <c r="BU63" s="45">
        <f t="shared" ca="1" si="156"/>
        <v>4.6229331206168309</v>
      </c>
      <c r="BV63" s="45">
        <f t="shared" ca="1" si="156"/>
        <v>4.9076864552927848</v>
      </c>
      <c r="BW63" s="45">
        <f t="shared" ca="1" si="156"/>
        <v>5.0122387871055842</v>
      </c>
      <c r="BX63" s="45">
        <f t="shared" ref="BX63:CZ63" ca="1" si="157">SUM(BX61:BX62)</f>
        <v>6.3923295670345315</v>
      </c>
      <c r="BY63" s="45">
        <f t="shared" ca="1" si="157"/>
        <v>4.5982115531268999</v>
      </c>
      <c r="BZ63" s="45">
        <f t="shared" ca="1" si="157"/>
        <v>4.8813010442428233</v>
      </c>
      <c r="CA63" s="45">
        <f t="shared" ca="1" si="157"/>
        <v>4.9852912667448015</v>
      </c>
      <c r="CB63" s="45">
        <f t="shared" ca="1" si="157"/>
        <v>6.3579622037709047</v>
      </c>
      <c r="CC63" s="45">
        <f t="shared" ca="1" si="157"/>
        <v>4.5734899856369706</v>
      </c>
      <c r="CD63" s="45">
        <f t="shared" ca="1" si="157"/>
        <v>4.8549156331928636</v>
      </c>
      <c r="CE63" s="45">
        <f t="shared" ca="1" si="157"/>
        <v>4.9583437463840188</v>
      </c>
      <c r="CF63" s="45">
        <f t="shared" ca="1" si="157"/>
        <v>6.3235948405072779</v>
      </c>
      <c r="CG63" s="45">
        <f t="shared" ca="1" si="157"/>
        <v>4.5487684181470414</v>
      </c>
      <c r="CH63" s="45">
        <f t="shared" ca="1" si="157"/>
        <v>4.8285302221429012</v>
      </c>
      <c r="CI63" s="45">
        <f t="shared" ca="1" si="157"/>
        <v>4.931396226023236</v>
      </c>
      <c r="CJ63" s="45">
        <f t="shared" ca="1" si="157"/>
        <v>6.2892274772436521</v>
      </c>
      <c r="CK63" s="45">
        <f t="shared" ca="1" si="157"/>
        <v>4.5240468506571112</v>
      </c>
      <c r="CL63" s="45">
        <f t="shared" ca="1" si="157"/>
        <v>4.8021448110929406</v>
      </c>
      <c r="CM63" s="45">
        <f t="shared" ca="1" si="157"/>
        <v>4.9044487056624533</v>
      </c>
      <c r="CN63" s="45">
        <f t="shared" ca="1" si="157"/>
        <v>6.2548601139800253</v>
      </c>
      <c r="CO63" s="45">
        <f t="shared" ca="1" si="157"/>
        <v>4.4993252831671819</v>
      </c>
      <c r="CP63" s="45">
        <f t="shared" ca="1" si="157"/>
        <v>4.7757594000429791</v>
      </c>
      <c r="CQ63" s="45">
        <f t="shared" ca="1" si="157"/>
        <v>4.8775011853016714</v>
      </c>
      <c r="CR63" s="45">
        <f t="shared" ca="1" si="157"/>
        <v>6.2204927507163994</v>
      </c>
      <c r="CS63" s="45">
        <f t="shared" ca="1" si="157"/>
        <v>4.4746037156772527</v>
      </c>
      <c r="CT63" s="45">
        <f t="shared" ca="1" si="157"/>
        <v>0</v>
      </c>
      <c r="CU63" s="45">
        <f t="shared" ca="1" si="157"/>
        <v>0</v>
      </c>
      <c r="CV63" s="45">
        <f t="shared" ca="1" si="157"/>
        <v>0</v>
      </c>
      <c r="CW63" s="45">
        <f t="shared" ca="1" si="157"/>
        <v>0</v>
      </c>
      <c r="CX63" s="45">
        <f t="shared" ca="1" si="157"/>
        <v>0</v>
      </c>
      <c r="CY63" s="45">
        <f t="shared" ca="1" si="157"/>
        <v>0</v>
      </c>
      <c r="CZ63" s="45">
        <f t="shared" ca="1" si="157"/>
        <v>0</v>
      </c>
    </row>
    <row r="64" spans="1:154" ht="14.1" customHeight="1"/>
    <row r="65" spans="2:154" ht="14.1" customHeight="1">
      <c r="B65" s="35" t="s">
        <v>1407</v>
      </c>
    </row>
    <row r="66" spans="2:154" ht="14.1" customHeight="1">
      <c r="B66" s="294"/>
    </row>
    <row r="67" spans="2:154" ht="14.1" customHeight="1">
      <c r="B67" s="294" t="s">
        <v>1412</v>
      </c>
    </row>
    <row r="68" spans="2:154" s="43" customFormat="1" ht="15" customHeight="1">
      <c r="B68" s="43" t="s">
        <v>284</v>
      </c>
      <c r="C68" s="200">
        <v>3.85</v>
      </c>
      <c r="D68" s="21" t="s">
        <v>101</v>
      </c>
      <c r="E68" s="138"/>
      <c r="F68" s="138"/>
      <c r="G68" s="42"/>
      <c r="H68" s="188">
        <f t="shared" ref="H68:AM68" ca="1" si="158">$C68*(H7&gt;0)</f>
        <v>0</v>
      </c>
      <c r="I68" s="188">
        <f t="shared" ca="1" si="158"/>
        <v>0</v>
      </c>
      <c r="J68" s="188">
        <f t="shared" ca="1" si="158"/>
        <v>0</v>
      </c>
      <c r="K68" s="188">
        <f t="shared" ca="1" si="158"/>
        <v>0</v>
      </c>
      <c r="L68" s="188">
        <f t="shared" ca="1" si="158"/>
        <v>0</v>
      </c>
      <c r="M68" s="188">
        <f t="shared" ca="1" si="158"/>
        <v>0</v>
      </c>
      <c r="N68" s="188">
        <f t="shared" ca="1" si="158"/>
        <v>0</v>
      </c>
      <c r="O68" s="188">
        <f t="shared" ca="1" si="158"/>
        <v>0</v>
      </c>
      <c r="P68" s="188">
        <f t="shared" ca="1" si="158"/>
        <v>0</v>
      </c>
      <c r="Q68" s="188">
        <f t="shared" ca="1" si="158"/>
        <v>0</v>
      </c>
      <c r="R68" s="188">
        <f t="shared" ca="1" si="158"/>
        <v>3.85</v>
      </c>
      <c r="S68" s="188">
        <f t="shared" ca="1" si="158"/>
        <v>3.85</v>
      </c>
      <c r="T68" s="188">
        <f t="shared" ca="1" si="158"/>
        <v>3.85</v>
      </c>
      <c r="U68" s="188">
        <f t="shared" ca="1" si="158"/>
        <v>3.85</v>
      </c>
      <c r="V68" s="188">
        <f t="shared" ca="1" si="158"/>
        <v>3.85</v>
      </c>
      <c r="W68" s="188">
        <f t="shared" ca="1" si="158"/>
        <v>3.85</v>
      </c>
      <c r="X68" s="188">
        <f t="shared" ca="1" si="158"/>
        <v>3.85</v>
      </c>
      <c r="Y68" s="188">
        <f t="shared" ca="1" si="158"/>
        <v>3.85</v>
      </c>
      <c r="Z68" s="188">
        <f t="shared" ca="1" si="158"/>
        <v>3.85</v>
      </c>
      <c r="AA68" s="188">
        <f t="shared" ca="1" si="158"/>
        <v>3.85</v>
      </c>
      <c r="AB68" s="188">
        <f t="shared" ca="1" si="158"/>
        <v>3.85</v>
      </c>
      <c r="AC68" s="188">
        <f t="shared" ca="1" si="158"/>
        <v>3.85</v>
      </c>
      <c r="AD68" s="188">
        <f t="shared" ca="1" si="158"/>
        <v>3.85</v>
      </c>
      <c r="AE68" s="188">
        <f t="shared" ca="1" si="158"/>
        <v>3.85</v>
      </c>
      <c r="AF68" s="188">
        <f t="shared" ca="1" si="158"/>
        <v>3.85</v>
      </c>
      <c r="AG68" s="188">
        <f t="shared" ca="1" si="158"/>
        <v>3.85</v>
      </c>
      <c r="AH68" s="188">
        <f t="shared" ca="1" si="158"/>
        <v>3.85</v>
      </c>
      <c r="AI68" s="188">
        <f t="shared" ca="1" si="158"/>
        <v>3.85</v>
      </c>
      <c r="AJ68" s="188">
        <f t="shared" ca="1" si="158"/>
        <v>3.85</v>
      </c>
      <c r="AK68" s="188">
        <f t="shared" ca="1" si="158"/>
        <v>3.85</v>
      </c>
      <c r="AL68" s="188">
        <f t="shared" ca="1" si="158"/>
        <v>3.85</v>
      </c>
      <c r="AM68" s="188">
        <f t="shared" ca="1" si="158"/>
        <v>3.85</v>
      </c>
      <c r="AN68" s="188">
        <f t="shared" ref="AN68:BS68" ca="1" si="159">$C68*(AN7&gt;0)</f>
        <v>3.85</v>
      </c>
      <c r="AO68" s="188">
        <f t="shared" ca="1" si="159"/>
        <v>3.85</v>
      </c>
      <c r="AP68" s="188">
        <f t="shared" ca="1" si="159"/>
        <v>3.85</v>
      </c>
      <c r="AQ68" s="188">
        <f t="shared" ca="1" si="159"/>
        <v>3.85</v>
      </c>
      <c r="AR68" s="188">
        <f t="shared" ca="1" si="159"/>
        <v>3.85</v>
      </c>
      <c r="AS68" s="188">
        <f t="shared" ca="1" si="159"/>
        <v>3.85</v>
      </c>
      <c r="AT68" s="188">
        <f t="shared" ca="1" si="159"/>
        <v>3.85</v>
      </c>
      <c r="AU68" s="188">
        <f t="shared" ca="1" si="159"/>
        <v>3.85</v>
      </c>
      <c r="AV68" s="188">
        <f t="shared" ca="1" si="159"/>
        <v>3.85</v>
      </c>
      <c r="AW68" s="188">
        <f t="shared" ca="1" si="159"/>
        <v>3.85</v>
      </c>
      <c r="AX68" s="188">
        <f t="shared" ca="1" si="159"/>
        <v>3.85</v>
      </c>
      <c r="AY68" s="188">
        <f t="shared" ca="1" si="159"/>
        <v>3.85</v>
      </c>
      <c r="AZ68" s="188">
        <f t="shared" ca="1" si="159"/>
        <v>3.85</v>
      </c>
      <c r="BA68" s="188">
        <f t="shared" ca="1" si="159"/>
        <v>3.85</v>
      </c>
      <c r="BB68" s="188">
        <f t="shared" ca="1" si="159"/>
        <v>3.85</v>
      </c>
      <c r="BC68" s="188">
        <f t="shared" ca="1" si="159"/>
        <v>3.85</v>
      </c>
      <c r="BD68" s="188">
        <f t="shared" ca="1" si="159"/>
        <v>3.85</v>
      </c>
      <c r="BE68" s="188">
        <f t="shared" ca="1" si="159"/>
        <v>3.85</v>
      </c>
      <c r="BF68" s="188">
        <f t="shared" ca="1" si="159"/>
        <v>3.85</v>
      </c>
      <c r="BG68" s="188">
        <f t="shared" ca="1" si="159"/>
        <v>3.85</v>
      </c>
      <c r="BH68" s="188">
        <f t="shared" ca="1" si="159"/>
        <v>3.85</v>
      </c>
      <c r="BI68" s="188">
        <f t="shared" ca="1" si="159"/>
        <v>3.85</v>
      </c>
      <c r="BJ68" s="188">
        <f t="shared" ca="1" si="159"/>
        <v>3.85</v>
      </c>
      <c r="BK68" s="188">
        <f t="shared" ca="1" si="159"/>
        <v>3.85</v>
      </c>
      <c r="BL68" s="188">
        <f t="shared" ca="1" si="159"/>
        <v>3.85</v>
      </c>
      <c r="BM68" s="188">
        <f t="shared" ca="1" si="159"/>
        <v>3.85</v>
      </c>
      <c r="BN68" s="188">
        <f t="shared" ca="1" si="159"/>
        <v>3.85</v>
      </c>
      <c r="BO68" s="188">
        <f t="shared" ca="1" si="159"/>
        <v>3.85</v>
      </c>
      <c r="BP68" s="188">
        <f t="shared" ca="1" si="159"/>
        <v>3.85</v>
      </c>
      <c r="BQ68" s="188">
        <f t="shared" ca="1" si="159"/>
        <v>3.85</v>
      </c>
      <c r="BR68" s="188">
        <f t="shared" ca="1" si="159"/>
        <v>3.85</v>
      </c>
      <c r="BS68" s="188">
        <f t="shared" ca="1" si="159"/>
        <v>3.85</v>
      </c>
      <c r="BT68" s="188">
        <f t="shared" ref="BT68:CY68" ca="1" si="160">$C68*(BT7&gt;0)</f>
        <v>3.85</v>
      </c>
      <c r="BU68" s="188">
        <f t="shared" ca="1" si="160"/>
        <v>3.85</v>
      </c>
      <c r="BV68" s="188">
        <f t="shared" ca="1" si="160"/>
        <v>3.85</v>
      </c>
      <c r="BW68" s="188">
        <f t="shared" ca="1" si="160"/>
        <v>3.85</v>
      </c>
      <c r="BX68" s="188">
        <f t="shared" ca="1" si="160"/>
        <v>3.85</v>
      </c>
      <c r="BY68" s="188">
        <f t="shared" ca="1" si="160"/>
        <v>3.85</v>
      </c>
      <c r="BZ68" s="188">
        <f t="shared" ca="1" si="160"/>
        <v>3.85</v>
      </c>
      <c r="CA68" s="188">
        <f t="shared" ca="1" si="160"/>
        <v>3.85</v>
      </c>
      <c r="CB68" s="188">
        <f t="shared" ca="1" si="160"/>
        <v>3.85</v>
      </c>
      <c r="CC68" s="188">
        <f t="shared" ca="1" si="160"/>
        <v>3.85</v>
      </c>
      <c r="CD68" s="188">
        <f t="shared" ca="1" si="160"/>
        <v>3.85</v>
      </c>
      <c r="CE68" s="188">
        <f t="shared" ca="1" si="160"/>
        <v>3.85</v>
      </c>
      <c r="CF68" s="188">
        <f t="shared" ca="1" si="160"/>
        <v>3.85</v>
      </c>
      <c r="CG68" s="188">
        <f t="shared" ca="1" si="160"/>
        <v>3.85</v>
      </c>
      <c r="CH68" s="188">
        <f t="shared" ca="1" si="160"/>
        <v>3.85</v>
      </c>
      <c r="CI68" s="188">
        <f t="shared" ca="1" si="160"/>
        <v>3.85</v>
      </c>
      <c r="CJ68" s="188">
        <f t="shared" ca="1" si="160"/>
        <v>3.85</v>
      </c>
      <c r="CK68" s="188">
        <f t="shared" ca="1" si="160"/>
        <v>3.85</v>
      </c>
      <c r="CL68" s="188">
        <f t="shared" ca="1" si="160"/>
        <v>3.85</v>
      </c>
      <c r="CM68" s="188">
        <f t="shared" ca="1" si="160"/>
        <v>3.85</v>
      </c>
      <c r="CN68" s="188">
        <f t="shared" ca="1" si="160"/>
        <v>3.85</v>
      </c>
      <c r="CO68" s="188">
        <f t="shared" ca="1" si="160"/>
        <v>3.85</v>
      </c>
      <c r="CP68" s="188">
        <f t="shared" ca="1" si="160"/>
        <v>3.85</v>
      </c>
      <c r="CQ68" s="188">
        <f t="shared" ca="1" si="160"/>
        <v>3.85</v>
      </c>
      <c r="CR68" s="188">
        <f t="shared" ca="1" si="160"/>
        <v>3.85</v>
      </c>
      <c r="CS68" s="188">
        <f t="shared" ca="1" si="160"/>
        <v>3.85</v>
      </c>
      <c r="CT68" s="188">
        <f t="shared" ca="1" si="160"/>
        <v>0</v>
      </c>
      <c r="CU68" s="188">
        <f t="shared" ca="1" si="160"/>
        <v>0</v>
      </c>
      <c r="CV68" s="188">
        <f t="shared" ca="1" si="160"/>
        <v>0</v>
      </c>
      <c r="CW68" s="188">
        <f t="shared" ca="1" si="160"/>
        <v>0</v>
      </c>
      <c r="CX68" s="188">
        <f t="shared" ca="1" si="160"/>
        <v>0</v>
      </c>
      <c r="CY68" s="188">
        <f t="shared" ca="1" si="160"/>
        <v>0</v>
      </c>
      <c r="CZ68" s="188">
        <f t="shared" ref="CZ68:EE68" ca="1" si="161">$C68*(CZ7&gt;0)</f>
        <v>0</v>
      </c>
      <c r="DA68" s="188">
        <f t="shared" ca="1" si="161"/>
        <v>0</v>
      </c>
      <c r="DB68" s="188">
        <f t="shared" ca="1" si="161"/>
        <v>0</v>
      </c>
      <c r="DC68" s="188">
        <f t="shared" ca="1" si="161"/>
        <v>0</v>
      </c>
      <c r="DD68" s="188">
        <f t="shared" ca="1" si="161"/>
        <v>0</v>
      </c>
      <c r="DE68" s="188">
        <f t="shared" ca="1" si="161"/>
        <v>0</v>
      </c>
      <c r="DF68" s="188">
        <f t="shared" ca="1" si="161"/>
        <v>0</v>
      </c>
      <c r="DG68" s="188">
        <f t="shared" ca="1" si="161"/>
        <v>0</v>
      </c>
      <c r="DH68" s="188">
        <f t="shared" ca="1" si="161"/>
        <v>0</v>
      </c>
      <c r="DI68" s="188">
        <f t="shared" ca="1" si="161"/>
        <v>0</v>
      </c>
      <c r="DJ68" s="188">
        <f t="shared" ca="1" si="161"/>
        <v>0</v>
      </c>
      <c r="DK68" s="188">
        <f t="shared" si="161"/>
        <v>0</v>
      </c>
      <c r="DL68" s="188">
        <f t="shared" si="161"/>
        <v>0</v>
      </c>
      <c r="DM68" s="188">
        <f t="shared" si="161"/>
        <v>0</v>
      </c>
      <c r="DN68" s="188">
        <f t="shared" si="161"/>
        <v>0</v>
      </c>
      <c r="DO68" s="188">
        <f t="shared" si="161"/>
        <v>0</v>
      </c>
      <c r="DP68" s="188">
        <f t="shared" si="161"/>
        <v>0</v>
      </c>
      <c r="DQ68" s="188">
        <f t="shared" si="161"/>
        <v>0</v>
      </c>
      <c r="DR68" s="188">
        <f t="shared" si="161"/>
        <v>0</v>
      </c>
      <c r="DS68" s="188">
        <f t="shared" si="161"/>
        <v>0</v>
      </c>
      <c r="DT68" s="188">
        <f t="shared" si="161"/>
        <v>0</v>
      </c>
      <c r="DU68" s="188">
        <f t="shared" si="161"/>
        <v>0</v>
      </c>
      <c r="DV68" s="188">
        <f t="shared" si="161"/>
        <v>0</v>
      </c>
      <c r="DW68" s="188">
        <f t="shared" si="161"/>
        <v>0</v>
      </c>
      <c r="DX68" s="188">
        <f t="shared" si="161"/>
        <v>0</v>
      </c>
      <c r="DY68" s="188">
        <f t="shared" si="161"/>
        <v>0</v>
      </c>
      <c r="DZ68" s="188">
        <f t="shared" si="161"/>
        <v>0</v>
      </c>
      <c r="EA68" s="188">
        <f t="shared" si="161"/>
        <v>0</v>
      </c>
      <c r="EB68" s="188">
        <f t="shared" si="161"/>
        <v>0</v>
      </c>
      <c r="EC68" s="188">
        <f t="shared" si="161"/>
        <v>0</v>
      </c>
      <c r="ED68" s="188">
        <f t="shared" si="161"/>
        <v>0</v>
      </c>
      <c r="EE68" s="188">
        <f t="shared" si="161"/>
        <v>0</v>
      </c>
      <c r="EF68" s="188">
        <f t="shared" ref="EF68:EP68" si="162">$C68*(EF7&gt;0)</f>
        <v>0</v>
      </c>
      <c r="EG68" s="188">
        <f t="shared" si="162"/>
        <v>0</v>
      </c>
      <c r="EH68" s="188">
        <f t="shared" si="162"/>
        <v>0</v>
      </c>
      <c r="EI68" s="188">
        <f t="shared" si="162"/>
        <v>0</v>
      </c>
      <c r="EJ68" s="188">
        <f t="shared" si="162"/>
        <v>0</v>
      </c>
      <c r="EK68" s="188">
        <f t="shared" si="162"/>
        <v>0</v>
      </c>
      <c r="EL68" s="188">
        <f t="shared" si="162"/>
        <v>0</v>
      </c>
      <c r="EM68" s="188">
        <f t="shared" si="162"/>
        <v>0</v>
      </c>
      <c r="EN68" s="188">
        <f t="shared" si="162"/>
        <v>0</v>
      </c>
      <c r="EO68" s="188">
        <f t="shared" si="162"/>
        <v>0</v>
      </c>
      <c r="EP68" s="188">
        <f t="shared" si="162"/>
        <v>0</v>
      </c>
    </row>
    <row r="69" spans="2:154" s="43" customFormat="1" ht="15" customHeight="1">
      <c r="B69" s="1604" t="s">
        <v>1405</v>
      </c>
      <c r="C69" s="200">
        <f>설비용량</f>
        <v>99.998000000000005</v>
      </c>
      <c r="D69" s="21" t="s">
        <v>1406</v>
      </c>
      <c r="E69" s="138"/>
      <c r="F69" s="138"/>
      <c r="G69" s="42"/>
      <c r="H69" s="188">
        <f ca="1">$C69*(H$7&gt;0)</f>
        <v>0</v>
      </c>
      <c r="I69" s="188">
        <f t="shared" ref="I69:BT69" ca="1" si="163">$C69*(I$7&gt;0)</f>
        <v>0</v>
      </c>
      <c r="J69" s="188">
        <f t="shared" ca="1" si="163"/>
        <v>0</v>
      </c>
      <c r="K69" s="188">
        <f t="shared" ca="1" si="163"/>
        <v>0</v>
      </c>
      <c r="L69" s="188">
        <f t="shared" ca="1" si="163"/>
        <v>0</v>
      </c>
      <c r="M69" s="188">
        <f t="shared" ca="1" si="163"/>
        <v>0</v>
      </c>
      <c r="N69" s="188">
        <f t="shared" ca="1" si="163"/>
        <v>0</v>
      </c>
      <c r="O69" s="188">
        <f t="shared" ca="1" si="163"/>
        <v>0</v>
      </c>
      <c r="P69" s="188">
        <f t="shared" ca="1" si="163"/>
        <v>0</v>
      </c>
      <c r="Q69" s="188">
        <f t="shared" ca="1" si="163"/>
        <v>0</v>
      </c>
      <c r="R69" s="188">
        <f t="shared" ca="1" si="163"/>
        <v>99.998000000000005</v>
      </c>
      <c r="S69" s="188">
        <f t="shared" ca="1" si="163"/>
        <v>99.998000000000005</v>
      </c>
      <c r="T69" s="188">
        <f t="shared" ca="1" si="163"/>
        <v>99.998000000000005</v>
      </c>
      <c r="U69" s="188">
        <f t="shared" ca="1" si="163"/>
        <v>99.998000000000005</v>
      </c>
      <c r="V69" s="188">
        <f t="shared" ca="1" si="163"/>
        <v>99.998000000000005</v>
      </c>
      <c r="W69" s="188">
        <f t="shared" ca="1" si="163"/>
        <v>99.998000000000005</v>
      </c>
      <c r="X69" s="188">
        <f t="shared" ca="1" si="163"/>
        <v>99.998000000000005</v>
      </c>
      <c r="Y69" s="188">
        <f t="shared" ca="1" si="163"/>
        <v>99.998000000000005</v>
      </c>
      <c r="Z69" s="188">
        <f t="shared" ca="1" si="163"/>
        <v>99.998000000000005</v>
      </c>
      <c r="AA69" s="188">
        <f t="shared" ca="1" si="163"/>
        <v>99.998000000000005</v>
      </c>
      <c r="AB69" s="188">
        <f t="shared" ca="1" si="163"/>
        <v>99.998000000000005</v>
      </c>
      <c r="AC69" s="188">
        <f t="shared" ca="1" si="163"/>
        <v>99.998000000000005</v>
      </c>
      <c r="AD69" s="188">
        <f t="shared" ca="1" si="163"/>
        <v>99.998000000000005</v>
      </c>
      <c r="AE69" s="188">
        <f t="shared" ca="1" si="163"/>
        <v>99.998000000000005</v>
      </c>
      <c r="AF69" s="188">
        <f t="shared" ca="1" si="163"/>
        <v>99.998000000000005</v>
      </c>
      <c r="AG69" s="188">
        <f t="shared" ca="1" si="163"/>
        <v>99.998000000000005</v>
      </c>
      <c r="AH69" s="188">
        <f t="shared" ca="1" si="163"/>
        <v>99.998000000000005</v>
      </c>
      <c r="AI69" s="188">
        <f t="shared" ca="1" si="163"/>
        <v>99.998000000000005</v>
      </c>
      <c r="AJ69" s="188">
        <f t="shared" ca="1" si="163"/>
        <v>99.998000000000005</v>
      </c>
      <c r="AK69" s="188">
        <f t="shared" ca="1" si="163"/>
        <v>99.998000000000005</v>
      </c>
      <c r="AL69" s="188">
        <f t="shared" ca="1" si="163"/>
        <v>99.998000000000005</v>
      </c>
      <c r="AM69" s="188">
        <f t="shared" ca="1" si="163"/>
        <v>99.998000000000005</v>
      </c>
      <c r="AN69" s="188">
        <f t="shared" ca="1" si="163"/>
        <v>99.998000000000005</v>
      </c>
      <c r="AO69" s="188">
        <f t="shared" ca="1" si="163"/>
        <v>99.998000000000005</v>
      </c>
      <c r="AP69" s="188">
        <f t="shared" ca="1" si="163"/>
        <v>99.998000000000005</v>
      </c>
      <c r="AQ69" s="188">
        <f t="shared" ca="1" si="163"/>
        <v>99.998000000000005</v>
      </c>
      <c r="AR69" s="188">
        <f t="shared" ca="1" si="163"/>
        <v>99.998000000000005</v>
      </c>
      <c r="AS69" s="188">
        <f t="shared" ca="1" si="163"/>
        <v>99.998000000000005</v>
      </c>
      <c r="AT69" s="188">
        <f t="shared" ca="1" si="163"/>
        <v>99.998000000000005</v>
      </c>
      <c r="AU69" s="188">
        <f t="shared" ca="1" si="163"/>
        <v>99.998000000000005</v>
      </c>
      <c r="AV69" s="188">
        <f t="shared" ca="1" si="163"/>
        <v>99.998000000000005</v>
      </c>
      <c r="AW69" s="188">
        <f t="shared" ca="1" si="163"/>
        <v>99.998000000000005</v>
      </c>
      <c r="AX69" s="188">
        <f t="shared" ca="1" si="163"/>
        <v>99.998000000000005</v>
      </c>
      <c r="AY69" s="188">
        <f t="shared" ca="1" si="163"/>
        <v>99.998000000000005</v>
      </c>
      <c r="AZ69" s="188">
        <f t="shared" ca="1" si="163"/>
        <v>99.998000000000005</v>
      </c>
      <c r="BA69" s="188">
        <f t="shared" ca="1" si="163"/>
        <v>99.998000000000005</v>
      </c>
      <c r="BB69" s="188">
        <f t="shared" ca="1" si="163"/>
        <v>99.998000000000005</v>
      </c>
      <c r="BC69" s="188">
        <f t="shared" ca="1" si="163"/>
        <v>99.998000000000005</v>
      </c>
      <c r="BD69" s="188">
        <f t="shared" ca="1" si="163"/>
        <v>99.998000000000005</v>
      </c>
      <c r="BE69" s="188">
        <f t="shared" ca="1" si="163"/>
        <v>99.998000000000005</v>
      </c>
      <c r="BF69" s="188">
        <f t="shared" ca="1" si="163"/>
        <v>99.998000000000005</v>
      </c>
      <c r="BG69" s="188">
        <f t="shared" ca="1" si="163"/>
        <v>99.998000000000005</v>
      </c>
      <c r="BH69" s="188">
        <f t="shared" ca="1" si="163"/>
        <v>99.998000000000005</v>
      </c>
      <c r="BI69" s="188">
        <f t="shared" ca="1" si="163"/>
        <v>99.998000000000005</v>
      </c>
      <c r="BJ69" s="188">
        <f t="shared" ca="1" si="163"/>
        <v>99.998000000000005</v>
      </c>
      <c r="BK69" s="188">
        <f t="shared" ca="1" si="163"/>
        <v>99.998000000000005</v>
      </c>
      <c r="BL69" s="188">
        <f t="shared" ca="1" si="163"/>
        <v>99.998000000000005</v>
      </c>
      <c r="BM69" s="188">
        <f t="shared" ca="1" si="163"/>
        <v>99.998000000000005</v>
      </c>
      <c r="BN69" s="188">
        <f t="shared" ca="1" si="163"/>
        <v>99.998000000000005</v>
      </c>
      <c r="BO69" s="188">
        <f t="shared" ca="1" si="163"/>
        <v>99.998000000000005</v>
      </c>
      <c r="BP69" s="188">
        <f t="shared" ca="1" si="163"/>
        <v>99.998000000000005</v>
      </c>
      <c r="BQ69" s="188">
        <f t="shared" ca="1" si="163"/>
        <v>99.998000000000005</v>
      </c>
      <c r="BR69" s="188">
        <f t="shared" ca="1" si="163"/>
        <v>99.998000000000005</v>
      </c>
      <c r="BS69" s="188">
        <f t="shared" ca="1" si="163"/>
        <v>99.998000000000005</v>
      </c>
      <c r="BT69" s="188">
        <f t="shared" ca="1" si="163"/>
        <v>99.998000000000005</v>
      </c>
      <c r="BU69" s="188">
        <f t="shared" ref="BU69:EF69" ca="1" si="164">$C69*(BU$7&gt;0)</f>
        <v>99.998000000000005</v>
      </c>
      <c r="BV69" s="188">
        <f t="shared" ca="1" si="164"/>
        <v>99.998000000000005</v>
      </c>
      <c r="BW69" s="188">
        <f t="shared" ca="1" si="164"/>
        <v>99.998000000000005</v>
      </c>
      <c r="BX69" s="188">
        <f t="shared" ca="1" si="164"/>
        <v>99.998000000000005</v>
      </c>
      <c r="BY69" s="188">
        <f t="shared" ca="1" si="164"/>
        <v>99.998000000000005</v>
      </c>
      <c r="BZ69" s="188">
        <f t="shared" ca="1" si="164"/>
        <v>99.998000000000005</v>
      </c>
      <c r="CA69" s="188">
        <f t="shared" ca="1" si="164"/>
        <v>99.998000000000005</v>
      </c>
      <c r="CB69" s="188">
        <f t="shared" ca="1" si="164"/>
        <v>99.998000000000005</v>
      </c>
      <c r="CC69" s="188">
        <f t="shared" ca="1" si="164"/>
        <v>99.998000000000005</v>
      </c>
      <c r="CD69" s="188">
        <f t="shared" ca="1" si="164"/>
        <v>99.998000000000005</v>
      </c>
      <c r="CE69" s="188">
        <f t="shared" ca="1" si="164"/>
        <v>99.998000000000005</v>
      </c>
      <c r="CF69" s="188">
        <f t="shared" ca="1" si="164"/>
        <v>99.998000000000005</v>
      </c>
      <c r="CG69" s="188">
        <f t="shared" ca="1" si="164"/>
        <v>99.998000000000005</v>
      </c>
      <c r="CH69" s="188">
        <f t="shared" ca="1" si="164"/>
        <v>99.998000000000005</v>
      </c>
      <c r="CI69" s="188">
        <f t="shared" ca="1" si="164"/>
        <v>99.998000000000005</v>
      </c>
      <c r="CJ69" s="188">
        <f t="shared" ca="1" si="164"/>
        <v>99.998000000000005</v>
      </c>
      <c r="CK69" s="188">
        <f t="shared" ca="1" si="164"/>
        <v>99.998000000000005</v>
      </c>
      <c r="CL69" s="188">
        <f t="shared" ca="1" si="164"/>
        <v>99.998000000000005</v>
      </c>
      <c r="CM69" s="188">
        <f t="shared" ca="1" si="164"/>
        <v>99.998000000000005</v>
      </c>
      <c r="CN69" s="188">
        <f t="shared" ca="1" si="164"/>
        <v>99.998000000000005</v>
      </c>
      <c r="CO69" s="188">
        <f t="shared" ca="1" si="164"/>
        <v>99.998000000000005</v>
      </c>
      <c r="CP69" s="188">
        <f t="shared" ca="1" si="164"/>
        <v>99.998000000000005</v>
      </c>
      <c r="CQ69" s="188">
        <f t="shared" ca="1" si="164"/>
        <v>99.998000000000005</v>
      </c>
      <c r="CR69" s="188">
        <f t="shared" ca="1" si="164"/>
        <v>99.998000000000005</v>
      </c>
      <c r="CS69" s="188">
        <f t="shared" ca="1" si="164"/>
        <v>99.998000000000005</v>
      </c>
      <c r="CT69" s="188">
        <f t="shared" ca="1" si="164"/>
        <v>0</v>
      </c>
      <c r="CU69" s="188">
        <f t="shared" ca="1" si="164"/>
        <v>0</v>
      </c>
      <c r="CV69" s="188">
        <f t="shared" ca="1" si="164"/>
        <v>0</v>
      </c>
      <c r="CW69" s="188">
        <f t="shared" ca="1" si="164"/>
        <v>0</v>
      </c>
      <c r="CX69" s="188">
        <f t="shared" ca="1" si="164"/>
        <v>0</v>
      </c>
      <c r="CY69" s="188">
        <f t="shared" ca="1" si="164"/>
        <v>0</v>
      </c>
      <c r="CZ69" s="188">
        <f t="shared" ca="1" si="164"/>
        <v>0</v>
      </c>
      <c r="DA69" s="188">
        <f t="shared" ca="1" si="164"/>
        <v>0</v>
      </c>
      <c r="DB69" s="188">
        <f t="shared" ca="1" si="164"/>
        <v>0</v>
      </c>
      <c r="DC69" s="188">
        <f t="shared" ca="1" si="164"/>
        <v>0</v>
      </c>
      <c r="DD69" s="188">
        <f t="shared" ca="1" si="164"/>
        <v>0</v>
      </c>
      <c r="DE69" s="188">
        <f t="shared" ca="1" si="164"/>
        <v>0</v>
      </c>
      <c r="DF69" s="188">
        <f t="shared" ca="1" si="164"/>
        <v>0</v>
      </c>
      <c r="DG69" s="188">
        <f t="shared" ca="1" si="164"/>
        <v>0</v>
      </c>
      <c r="DH69" s="188">
        <f t="shared" ca="1" si="164"/>
        <v>0</v>
      </c>
      <c r="DI69" s="188">
        <f t="shared" ca="1" si="164"/>
        <v>0</v>
      </c>
      <c r="DJ69" s="188">
        <f t="shared" ca="1" si="164"/>
        <v>0</v>
      </c>
      <c r="DK69" s="188">
        <f t="shared" si="164"/>
        <v>0</v>
      </c>
      <c r="DL69" s="188">
        <f t="shared" si="164"/>
        <v>0</v>
      </c>
      <c r="DM69" s="188">
        <f t="shared" si="164"/>
        <v>0</v>
      </c>
      <c r="DN69" s="188">
        <f t="shared" si="164"/>
        <v>0</v>
      </c>
      <c r="DO69" s="188">
        <f t="shared" si="164"/>
        <v>0</v>
      </c>
      <c r="DP69" s="188">
        <f t="shared" si="164"/>
        <v>0</v>
      </c>
      <c r="DQ69" s="188">
        <f t="shared" si="164"/>
        <v>0</v>
      </c>
      <c r="DR69" s="188">
        <f t="shared" si="164"/>
        <v>0</v>
      </c>
      <c r="DS69" s="188">
        <f t="shared" si="164"/>
        <v>0</v>
      </c>
      <c r="DT69" s="188">
        <f t="shared" si="164"/>
        <v>0</v>
      </c>
      <c r="DU69" s="188">
        <f t="shared" si="164"/>
        <v>0</v>
      </c>
      <c r="DV69" s="188">
        <f t="shared" si="164"/>
        <v>0</v>
      </c>
      <c r="DW69" s="188">
        <f t="shared" si="164"/>
        <v>0</v>
      </c>
      <c r="DX69" s="188">
        <f t="shared" si="164"/>
        <v>0</v>
      </c>
      <c r="DY69" s="188">
        <f t="shared" si="164"/>
        <v>0</v>
      </c>
      <c r="DZ69" s="188">
        <f t="shared" si="164"/>
        <v>0</v>
      </c>
      <c r="EA69" s="188">
        <f t="shared" si="164"/>
        <v>0</v>
      </c>
      <c r="EB69" s="188">
        <f t="shared" si="164"/>
        <v>0</v>
      </c>
      <c r="EC69" s="188">
        <f t="shared" si="164"/>
        <v>0</v>
      </c>
      <c r="ED69" s="188">
        <f t="shared" si="164"/>
        <v>0</v>
      </c>
      <c r="EE69" s="188">
        <f t="shared" si="164"/>
        <v>0</v>
      </c>
      <c r="EF69" s="188">
        <f t="shared" si="164"/>
        <v>0</v>
      </c>
      <c r="EG69" s="188">
        <f t="shared" ref="EG69:EP69" si="165">$C69*(EG$7&gt;0)</f>
        <v>0</v>
      </c>
      <c r="EH69" s="188">
        <f t="shared" si="165"/>
        <v>0</v>
      </c>
      <c r="EI69" s="188">
        <f t="shared" si="165"/>
        <v>0</v>
      </c>
      <c r="EJ69" s="188">
        <f t="shared" si="165"/>
        <v>0</v>
      </c>
      <c r="EK69" s="188">
        <f t="shared" si="165"/>
        <v>0</v>
      </c>
      <c r="EL69" s="188">
        <f t="shared" si="165"/>
        <v>0</v>
      </c>
      <c r="EM69" s="188">
        <f t="shared" si="165"/>
        <v>0</v>
      </c>
      <c r="EN69" s="188">
        <f t="shared" si="165"/>
        <v>0</v>
      </c>
      <c r="EO69" s="188">
        <f t="shared" si="165"/>
        <v>0</v>
      </c>
      <c r="EP69" s="188">
        <f t="shared" si="165"/>
        <v>0</v>
      </c>
    </row>
    <row r="70" spans="2:154" s="43" customFormat="1" ht="15" customHeight="1">
      <c r="B70" s="43" t="s">
        <v>962</v>
      </c>
      <c r="C70" s="1120"/>
      <c r="D70" s="21" t="s">
        <v>93</v>
      </c>
      <c r="E70" s="138"/>
      <c r="F70" s="138"/>
      <c r="G70" s="42"/>
      <c r="H70" s="42"/>
      <c r="I70" s="42"/>
      <c r="J70" s="42"/>
      <c r="K70" s="1121">
        <f ca="1">SUMIF(Assum!$B$297:$B$300,Revenue!K$7,Assum!$E$297:$E$300)</f>
        <v>0</v>
      </c>
      <c r="L70" s="1121">
        <f ca="1">SUMIF(Assum!$B$297:$B$300,Revenue!L$7,Assum!$E$297:$E$300)</f>
        <v>0</v>
      </c>
      <c r="M70" s="1121">
        <f ca="1">SUMIF(Assum!$B$297:$B$300,Revenue!M$7,Assum!$E$297:$E$300)</f>
        <v>0</v>
      </c>
      <c r="N70" s="1121">
        <f ca="1">SUMIF(Assum!$B$297:$B$300,Revenue!N$7,Assum!$E$297:$E$300)</f>
        <v>0</v>
      </c>
      <c r="O70" s="1121">
        <f ca="1">SUMIF(Assum!$B$297:$B$300,Revenue!O$7,Assum!$E$297:$E$300)</f>
        <v>0</v>
      </c>
      <c r="P70" s="1121">
        <f ca="1">SUMIF(Assum!$B$297:$B$300,Revenue!P$7,Assum!$E$297:$E$300)</f>
        <v>0</v>
      </c>
      <c r="Q70" s="1121">
        <f ca="1">SUMIF(Assum!$B$297:$B$300,Revenue!Q$7,Assum!$E$297:$E$300)</f>
        <v>0</v>
      </c>
      <c r="R70" s="1121">
        <f ca="1">SUMIF(Assum!$B$297:$B$300,Revenue!R$7,Assum!$E$297:$E$300)</f>
        <v>0.23469999999999999</v>
      </c>
      <c r="S70" s="1121">
        <f ca="1">SUMIF(Assum!$B$297:$B$300,Revenue!S$7,Assum!$E$297:$E$300)</f>
        <v>0.2397</v>
      </c>
      <c r="T70" s="1121">
        <f ca="1">SUMIF(Assum!$B$297:$B$300,Revenue!T$7,Assum!$E$297:$E$300)</f>
        <v>0.30570000000000003</v>
      </c>
      <c r="U70" s="1121">
        <f ca="1">SUMIF(Assum!$B$297:$B$300,Revenue!U$7,Assum!$E$297:$E$300)</f>
        <v>0.21990000000000001</v>
      </c>
      <c r="V70" s="1121">
        <f ca="1">SUMIF(Assum!$B$297:$B$300,Revenue!V$7,Assum!$E$297:$E$300)</f>
        <v>0.23469999999999999</v>
      </c>
      <c r="W70" s="1121">
        <f ca="1">SUMIF(Assum!$B$297:$B$300,Revenue!W$7,Assum!$E$297:$E$300)</f>
        <v>0.2397</v>
      </c>
      <c r="X70" s="1121">
        <f ca="1">SUMIF(Assum!$B$297:$B$300,Revenue!X$7,Assum!$E$297:$E$300)</f>
        <v>0.30570000000000003</v>
      </c>
      <c r="Y70" s="1121">
        <f ca="1">SUMIF(Assum!$B$297:$B$300,Revenue!Y$7,Assum!$E$297:$E$300)</f>
        <v>0.21990000000000001</v>
      </c>
      <c r="Z70" s="1121">
        <f ca="1">SUMIF(Assum!$B$297:$B$300,Revenue!Z$7,Assum!$E$297:$E$300)</f>
        <v>0.23469999999999999</v>
      </c>
      <c r="AA70" s="1121">
        <f ca="1">SUMIF(Assum!$B$297:$B$300,Revenue!AA$7,Assum!$E$297:$E$300)</f>
        <v>0.2397</v>
      </c>
      <c r="AB70" s="1121">
        <f ca="1">SUMIF(Assum!$B$297:$B$300,Revenue!AB$7,Assum!$E$297:$E$300)</f>
        <v>0.30570000000000003</v>
      </c>
      <c r="AC70" s="1121">
        <f ca="1">SUMIF(Assum!$B$297:$B$300,Revenue!AC$7,Assum!$E$297:$E$300)</f>
        <v>0.21990000000000001</v>
      </c>
      <c r="AD70" s="1121">
        <f ca="1">SUMIF(Assum!$B$297:$B$300,Revenue!AD$7,Assum!$E$297:$E$300)</f>
        <v>0.23469999999999999</v>
      </c>
      <c r="AE70" s="1121">
        <f ca="1">SUMIF(Assum!$B$297:$B$300,Revenue!AE$7,Assum!$E$297:$E$300)</f>
        <v>0.2397</v>
      </c>
      <c r="AF70" s="1121">
        <f ca="1">SUMIF(Assum!$B$297:$B$300,Revenue!AF$7,Assum!$E$297:$E$300)</f>
        <v>0.30570000000000003</v>
      </c>
      <c r="AG70" s="1121">
        <f ca="1">SUMIF(Assum!$B$297:$B$300,Revenue!AG$7,Assum!$E$297:$E$300)</f>
        <v>0.21990000000000001</v>
      </c>
      <c r="AH70" s="1121">
        <f ca="1">SUMIF(Assum!$B$297:$B$300,Revenue!AH$7,Assum!$E$297:$E$300)</f>
        <v>0.23469999999999999</v>
      </c>
      <c r="AI70" s="1121">
        <f ca="1">SUMIF(Assum!$B$297:$B$300,Revenue!AI$7,Assum!$E$297:$E$300)</f>
        <v>0.2397</v>
      </c>
      <c r="AJ70" s="1121">
        <f ca="1">SUMIF(Assum!$B$297:$B$300,Revenue!AJ$7,Assum!$E$297:$E$300)</f>
        <v>0.30570000000000003</v>
      </c>
      <c r="AK70" s="1121">
        <f ca="1">SUMIF(Assum!$B$297:$B$300,Revenue!AK$7,Assum!$E$297:$E$300)</f>
        <v>0.21990000000000001</v>
      </c>
      <c r="AL70" s="1121">
        <f ca="1">SUMIF(Assum!$B$297:$B$300,Revenue!AL$7,Assum!$E$297:$E$300)</f>
        <v>0.23469999999999999</v>
      </c>
      <c r="AM70" s="1121">
        <f ca="1">SUMIF(Assum!$B$297:$B$300,Revenue!AM$7,Assum!$E$297:$E$300)</f>
        <v>0.2397</v>
      </c>
      <c r="AN70" s="1121">
        <f ca="1">SUMIF(Assum!$B$297:$B$300,Revenue!AN$7,Assum!$E$297:$E$300)</f>
        <v>0.30570000000000003</v>
      </c>
      <c r="AO70" s="1121">
        <f ca="1">SUMIF(Assum!$B$297:$B$300,Revenue!AO$7,Assum!$E$297:$E$300)</f>
        <v>0.21990000000000001</v>
      </c>
      <c r="AP70" s="1121">
        <f ca="1">SUMIF(Assum!$B$297:$B$300,Revenue!AP$7,Assum!$E$297:$E$300)</f>
        <v>0.23469999999999999</v>
      </c>
      <c r="AQ70" s="1121">
        <f ca="1">SUMIF(Assum!$B$297:$B$300,Revenue!AQ$7,Assum!$E$297:$E$300)</f>
        <v>0.2397</v>
      </c>
      <c r="AR70" s="1121">
        <f ca="1">SUMIF(Assum!$B$297:$B$300,Revenue!AR$7,Assum!$E$297:$E$300)</f>
        <v>0.30570000000000003</v>
      </c>
      <c r="AS70" s="1121">
        <f ca="1">SUMIF(Assum!$B$297:$B$300,Revenue!AS$7,Assum!$E$297:$E$300)</f>
        <v>0.21990000000000001</v>
      </c>
      <c r="AT70" s="1121">
        <f ca="1">SUMIF(Assum!$B$297:$B$300,Revenue!AT$7,Assum!$E$297:$E$300)</f>
        <v>0.23469999999999999</v>
      </c>
      <c r="AU70" s="1121">
        <f ca="1">SUMIF(Assum!$B$297:$B$300,Revenue!AU$7,Assum!$E$297:$E$300)</f>
        <v>0.2397</v>
      </c>
      <c r="AV70" s="1121">
        <f ca="1">SUMIF(Assum!$B$297:$B$300,Revenue!AV$7,Assum!$E$297:$E$300)</f>
        <v>0.30570000000000003</v>
      </c>
      <c r="AW70" s="1121">
        <f ca="1">SUMIF(Assum!$B$297:$B$300,Revenue!AW$7,Assum!$E$297:$E$300)</f>
        <v>0.21990000000000001</v>
      </c>
      <c r="AX70" s="1121">
        <f ca="1">SUMIF(Assum!$B$297:$B$300,Revenue!AX$7,Assum!$E$297:$E$300)</f>
        <v>0.23469999999999999</v>
      </c>
      <c r="AY70" s="1121">
        <f ca="1">SUMIF(Assum!$B$297:$B$300,Revenue!AY$7,Assum!$E$297:$E$300)</f>
        <v>0.2397</v>
      </c>
      <c r="AZ70" s="1121">
        <f ca="1">SUMIF(Assum!$B$297:$B$300,Revenue!AZ$7,Assum!$E$297:$E$300)</f>
        <v>0.30570000000000003</v>
      </c>
      <c r="BA70" s="1121">
        <f ca="1">SUMIF(Assum!$B$297:$B$300,Revenue!BA$7,Assum!$E$297:$E$300)</f>
        <v>0.21990000000000001</v>
      </c>
      <c r="BB70" s="1121">
        <f ca="1">SUMIF(Assum!$B$297:$B$300,Revenue!BB$7,Assum!$E$297:$E$300)</f>
        <v>0.23469999999999999</v>
      </c>
      <c r="BC70" s="1121">
        <f ca="1">SUMIF(Assum!$B$297:$B$300,Revenue!BC$7,Assum!$E$297:$E$300)</f>
        <v>0.2397</v>
      </c>
      <c r="BD70" s="1121">
        <f ca="1">SUMIF(Assum!$B$297:$B$300,Revenue!BD$7,Assum!$E$297:$E$300)</f>
        <v>0.30570000000000003</v>
      </c>
      <c r="BE70" s="1121">
        <f ca="1">SUMIF(Assum!$B$297:$B$300,Revenue!BE$7,Assum!$E$297:$E$300)</f>
        <v>0.21990000000000001</v>
      </c>
      <c r="BF70" s="1121">
        <f ca="1">SUMIF(Assum!$B$297:$B$300,Revenue!BF$7,Assum!$E$297:$E$300)</f>
        <v>0.23469999999999999</v>
      </c>
      <c r="BG70" s="1121">
        <f ca="1">SUMIF(Assum!$B$297:$B$300,Revenue!BG$7,Assum!$E$297:$E$300)</f>
        <v>0.2397</v>
      </c>
      <c r="BH70" s="1121">
        <f ca="1">SUMIF(Assum!$B$297:$B$300,Revenue!BH$7,Assum!$E$297:$E$300)</f>
        <v>0.30570000000000003</v>
      </c>
      <c r="BI70" s="1121">
        <f ca="1">SUMIF(Assum!$B$297:$B$300,Revenue!BI$7,Assum!$E$297:$E$300)</f>
        <v>0.21990000000000001</v>
      </c>
      <c r="BJ70" s="1121">
        <f ca="1">SUMIF(Assum!$B$297:$B$300,Revenue!BJ$7,Assum!$E$297:$E$300)</f>
        <v>0.23469999999999999</v>
      </c>
      <c r="BK70" s="1121">
        <f ca="1">SUMIF(Assum!$B$297:$B$300,Revenue!BK$7,Assum!$E$297:$E$300)</f>
        <v>0.2397</v>
      </c>
      <c r="BL70" s="1121">
        <f ca="1">SUMIF(Assum!$B$297:$B$300,Revenue!BL$7,Assum!$E$297:$E$300)</f>
        <v>0.30570000000000003</v>
      </c>
      <c r="BM70" s="1121">
        <f ca="1">SUMIF(Assum!$B$297:$B$300,Revenue!BM$7,Assum!$E$297:$E$300)</f>
        <v>0.21990000000000001</v>
      </c>
      <c r="BN70" s="1121">
        <f ca="1">SUMIF(Assum!$B$297:$B$300,Revenue!BN$7,Assum!$E$297:$E$300)</f>
        <v>0.23469999999999999</v>
      </c>
      <c r="BO70" s="1121">
        <f ca="1">SUMIF(Assum!$B$297:$B$300,Revenue!BO$7,Assum!$E$297:$E$300)</f>
        <v>0.2397</v>
      </c>
      <c r="BP70" s="1121">
        <f ca="1">SUMIF(Assum!$B$297:$B$300,Revenue!BP$7,Assum!$E$297:$E$300)</f>
        <v>0.30570000000000003</v>
      </c>
      <c r="BQ70" s="1121">
        <f ca="1">SUMIF(Assum!$B$297:$B$300,Revenue!BQ$7,Assum!$E$297:$E$300)</f>
        <v>0.21990000000000001</v>
      </c>
      <c r="BR70" s="1121">
        <f ca="1">SUMIF(Assum!$B$297:$B$300,Revenue!BR$7,Assum!$E$297:$E$300)</f>
        <v>0.23469999999999999</v>
      </c>
      <c r="BS70" s="1121">
        <f ca="1">SUMIF(Assum!$B$297:$B$300,Revenue!BS$7,Assum!$E$297:$E$300)</f>
        <v>0.2397</v>
      </c>
      <c r="BT70" s="1121">
        <f ca="1">SUMIF(Assum!$B$297:$B$300,Revenue!BT$7,Assum!$E$297:$E$300)</f>
        <v>0.30570000000000003</v>
      </c>
      <c r="BU70" s="1121">
        <f ca="1">SUMIF(Assum!$B$297:$B$300,Revenue!BU$7,Assum!$E$297:$E$300)</f>
        <v>0.21990000000000001</v>
      </c>
      <c r="BV70" s="1121">
        <f ca="1">SUMIF(Assum!$B$297:$B$300,Revenue!BV$7,Assum!$E$297:$E$300)</f>
        <v>0.23469999999999999</v>
      </c>
      <c r="BW70" s="1121">
        <f ca="1">SUMIF(Assum!$B$297:$B$300,Revenue!BW$7,Assum!$E$297:$E$300)</f>
        <v>0.2397</v>
      </c>
      <c r="BX70" s="1121">
        <f ca="1">SUMIF(Assum!$B$297:$B$300,Revenue!BX$7,Assum!$E$297:$E$300)</f>
        <v>0.30570000000000003</v>
      </c>
      <c r="BY70" s="1121">
        <f ca="1">SUMIF(Assum!$B$297:$B$300,Revenue!BY$7,Assum!$E$297:$E$300)</f>
        <v>0.21990000000000001</v>
      </c>
      <c r="BZ70" s="1121">
        <f ca="1">SUMIF(Assum!$B$297:$B$300,Revenue!BZ$7,Assum!$E$297:$E$300)</f>
        <v>0.23469999999999999</v>
      </c>
      <c r="CA70" s="1121">
        <f ca="1">SUMIF(Assum!$B$297:$B$300,Revenue!CA$7,Assum!$E$297:$E$300)</f>
        <v>0.2397</v>
      </c>
      <c r="CB70" s="1121">
        <f ca="1">SUMIF(Assum!$B$297:$B$300,Revenue!CB$7,Assum!$E$297:$E$300)</f>
        <v>0.30570000000000003</v>
      </c>
      <c r="CC70" s="1121">
        <f ca="1">SUMIF(Assum!$B$297:$B$300,Revenue!CC$7,Assum!$E$297:$E$300)</f>
        <v>0.21990000000000001</v>
      </c>
      <c r="CD70" s="1121">
        <f ca="1">SUMIF(Assum!$B$297:$B$300,Revenue!CD$7,Assum!$E$297:$E$300)</f>
        <v>0.23469999999999999</v>
      </c>
      <c r="CE70" s="1121">
        <f ca="1">SUMIF(Assum!$B$297:$B$300,Revenue!CE$7,Assum!$E$297:$E$300)</f>
        <v>0.2397</v>
      </c>
      <c r="CF70" s="1121">
        <f ca="1">SUMIF(Assum!$B$297:$B$300,Revenue!CF$7,Assum!$E$297:$E$300)</f>
        <v>0.30570000000000003</v>
      </c>
      <c r="CG70" s="1121">
        <f ca="1">SUMIF(Assum!$B$297:$B$300,Revenue!CG$7,Assum!$E$297:$E$300)</f>
        <v>0.21990000000000001</v>
      </c>
      <c r="CH70" s="1121">
        <f ca="1">SUMIF(Assum!$B$297:$B$300,Revenue!CH$7,Assum!$E$297:$E$300)</f>
        <v>0.23469999999999999</v>
      </c>
      <c r="CI70" s="1121">
        <f ca="1">SUMIF(Assum!$B$297:$B$300,Revenue!CI$7,Assum!$E$297:$E$300)</f>
        <v>0.2397</v>
      </c>
      <c r="CJ70" s="1121">
        <f ca="1">SUMIF(Assum!$B$297:$B$300,Revenue!CJ$7,Assum!$E$297:$E$300)</f>
        <v>0.30570000000000003</v>
      </c>
      <c r="CK70" s="1121">
        <f ca="1">SUMIF(Assum!$B$297:$B$300,Revenue!CK$7,Assum!$E$297:$E$300)</f>
        <v>0.21990000000000001</v>
      </c>
      <c r="CL70" s="1121">
        <f ca="1">SUMIF(Assum!$B$297:$B$300,Revenue!CL$7,Assum!$E$297:$E$300)</f>
        <v>0.23469999999999999</v>
      </c>
      <c r="CM70" s="1121">
        <f ca="1">SUMIF(Assum!$B$297:$B$300,Revenue!CM$7,Assum!$E$297:$E$300)</f>
        <v>0.2397</v>
      </c>
      <c r="CN70" s="1121">
        <f ca="1">SUMIF(Assum!$B$297:$B$300,Revenue!CN$7,Assum!$E$297:$E$300)</f>
        <v>0.30570000000000003</v>
      </c>
      <c r="CO70" s="1121">
        <f ca="1">SUMIF(Assum!$B$297:$B$300,Revenue!CO$7,Assum!$E$297:$E$300)</f>
        <v>0.21990000000000001</v>
      </c>
      <c r="CP70" s="1121">
        <f ca="1">SUMIF(Assum!$B$297:$B$300,Revenue!CP$7,Assum!$E$297:$E$300)</f>
        <v>0.23469999999999999</v>
      </c>
      <c r="CQ70" s="1121">
        <f ca="1">SUMIF(Assum!$B$297:$B$300,Revenue!CQ$7,Assum!$E$297:$E$300)</f>
        <v>0.2397</v>
      </c>
      <c r="CR70" s="1121">
        <f ca="1">SUMIF(Assum!$B$297:$B$300,Revenue!CR$7,Assum!$E$297:$E$300)</f>
        <v>0.30570000000000003</v>
      </c>
      <c r="CS70" s="1121">
        <f ca="1">SUMIF(Assum!$B$297:$B$300,Revenue!CS$7,Assum!$E$297:$E$300)</f>
        <v>0.21990000000000001</v>
      </c>
      <c r="CT70" s="1121">
        <f ca="1">SUMIF(Assum!$B$297:$B$300,Revenue!CT$7,Assum!$E$297:$E$300)</f>
        <v>0</v>
      </c>
      <c r="CU70" s="1121">
        <f ca="1">SUMIF(Assum!$B$297:$B$300,Revenue!CU$7,Assum!$E$297:$E$300)</f>
        <v>0</v>
      </c>
      <c r="CV70" s="1121">
        <f ca="1">SUMIF(Assum!$B$297:$B$300,Revenue!CV$7,Assum!$E$297:$E$300)</f>
        <v>0</v>
      </c>
      <c r="CW70" s="1121">
        <f ca="1">SUMIF(Assum!$B$297:$B$300,Revenue!CW$7,Assum!$E$297:$E$300)</f>
        <v>0</v>
      </c>
      <c r="CX70" s="1121">
        <f ca="1">SUMIF(Assum!$B$297:$B$300,Revenue!CX$7,Assum!$E$297:$E$300)</f>
        <v>0</v>
      </c>
      <c r="CY70" s="1121">
        <f ca="1">SUMIF(Assum!$B$297:$B$300,Revenue!CY$7,Assum!$E$297:$E$300)</f>
        <v>0</v>
      </c>
      <c r="CZ70" s="1121">
        <f ca="1">SUMIF(Assum!$B$297:$B$300,Revenue!CZ$7,Assum!$E$297:$E$300)</f>
        <v>0</v>
      </c>
      <c r="DA70" s="1121">
        <f ca="1">SUMIF(Assum!$B$297:$B$300,Revenue!DA$7,Assum!$E$297:$E$300)</f>
        <v>0</v>
      </c>
      <c r="DB70" s="1121">
        <f ca="1">SUMIF(Assum!$B$297:$B$300,Revenue!DB$7,Assum!$E$297:$E$300)</f>
        <v>0</v>
      </c>
      <c r="DC70" s="1121">
        <f ca="1">SUMIF(Assum!$B$297:$B$300,Revenue!DC$7,Assum!$E$297:$E$300)</f>
        <v>0</v>
      </c>
      <c r="DD70" s="1121">
        <f ca="1">SUMIF(Assum!$B$297:$B$300,Revenue!DD$7,Assum!$E$297:$E$300)</f>
        <v>0</v>
      </c>
      <c r="DE70" s="1121">
        <f ca="1">SUMIF(Assum!$B$297:$B$300,Revenue!DE$7,Assum!$E$297:$E$300)</f>
        <v>0</v>
      </c>
      <c r="DF70" s="1121">
        <f ca="1">SUMIF(Assum!$B$297:$B$300,Revenue!DF$7,Assum!$E$297:$E$300)</f>
        <v>0</v>
      </c>
      <c r="DG70" s="1121">
        <f ca="1">SUMIF(Assum!$B$297:$B$300,Revenue!DG$7,Assum!$E$297:$E$300)</f>
        <v>0</v>
      </c>
      <c r="DH70" s="1121">
        <f ca="1">SUMIF(Assum!$B$297:$B$300,Revenue!DH$7,Assum!$E$297:$E$300)</f>
        <v>0</v>
      </c>
      <c r="DI70" s="1121">
        <f ca="1">SUMIF(Assum!$B$297:$B$300,Revenue!DI$7,Assum!$E$297:$E$300)</f>
        <v>0</v>
      </c>
      <c r="DJ70" s="1121">
        <f ca="1">SUMIF(Assum!$B$297:$B$300,Revenue!DJ$7,Assum!$E$297:$E$300)</f>
        <v>0</v>
      </c>
      <c r="DK70" s="1121">
        <f ca="1">SUMIF(Assum!$B$297:$B$300,Revenue!DK$7,Assum!$E$297:$E$300)</f>
        <v>0</v>
      </c>
      <c r="DL70" s="1121">
        <f ca="1">SUMIF(Assum!$B$297:$B$300,Revenue!DL$7,Assum!$E$297:$E$300)</f>
        <v>0</v>
      </c>
      <c r="DM70" s="1121">
        <f ca="1">SUMIF(Assum!$B$297:$B$300,Revenue!DM$7,Assum!$E$297:$E$300)</f>
        <v>0</v>
      </c>
      <c r="DN70" s="1121">
        <f ca="1">SUMIF(Assum!$B$297:$B$300,Revenue!DN$7,Assum!$E$297:$E$300)</f>
        <v>0</v>
      </c>
      <c r="DO70" s="1121">
        <f ca="1">SUMIF(Assum!$B$297:$B$300,Revenue!DO$7,Assum!$E$297:$E$300)</f>
        <v>0</v>
      </c>
      <c r="DP70" s="1121">
        <f ca="1">SUMIF(Assum!$B$297:$B$300,Revenue!DP$7,Assum!$E$297:$E$300)</f>
        <v>0</v>
      </c>
      <c r="DQ70" s="1121">
        <f ca="1">SUMIF(Assum!$B$297:$B$300,Revenue!DQ$7,Assum!$E$297:$E$300)</f>
        <v>0</v>
      </c>
      <c r="DR70" s="1121">
        <f ca="1">SUMIF(Assum!$B$297:$B$300,Revenue!DR$7,Assum!$E$297:$E$300)</f>
        <v>0</v>
      </c>
      <c r="DS70" s="1121">
        <f ca="1">SUMIF(Assum!$B$297:$B$300,Revenue!DS$7,Assum!$E$297:$E$300)</f>
        <v>0</v>
      </c>
      <c r="DT70" s="1121">
        <f ca="1">SUMIF(Assum!$B$297:$B$300,Revenue!DT$7,Assum!$E$297:$E$300)</f>
        <v>0</v>
      </c>
      <c r="DU70" s="1121">
        <f ca="1">SUMIF(Assum!$B$297:$B$300,Revenue!DU$7,Assum!$E$297:$E$300)</f>
        <v>0</v>
      </c>
      <c r="DV70" s="1121">
        <f ca="1">SUMIF(Assum!$B$297:$B$300,Revenue!DV$7,Assum!$E$297:$E$300)</f>
        <v>0</v>
      </c>
      <c r="DW70" s="1121">
        <f ca="1">SUMIF(Assum!$B$297:$B$300,Revenue!DW$7,Assum!$E$297:$E$300)</f>
        <v>0</v>
      </c>
      <c r="DX70" s="1121">
        <f ca="1">SUMIF(Assum!$B$297:$B$300,Revenue!DX$7,Assum!$E$297:$E$300)</f>
        <v>0</v>
      </c>
      <c r="DY70" s="1121">
        <f ca="1">SUMIF(Assum!$B$297:$B$300,Revenue!DY$7,Assum!$E$297:$E$300)</f>
        <v>0</v>
      </c>
      <c r="DZ70" s="1121">
        <f ca="1">SUMIF(Assum!$B$297:$B$300,Revenue!DZ$7,Assum!$E$297:$E$300)</f>
        <v>0</v>
      </c>
      <c r="EA70" s="1121">
        <f ca="1">SUMIF(Assum!$B$297:$B$300,Revenue!EA$7,Assum!$E$297:$E$300)</f>
        <v>0</v>
      </c>
      <c r="EB70" s="1121">
        <f ca="1">SUMIF(Assum!$B$297:$B$300,Revenue!EB$7,Assum!$E$297:$E$300)</f>
        <v>0</v>
      </c>
      <c r="EC70" s="1121">
        <f ca="1">SUMIF(Assum!$B$297:$B$300,Revenue!EC$7,Assum!$E$297:$E$300)</f>
        <v>0</v>
      </c>
      <c r="ED70" s="1121">
        <f ca="1">SUMIF(Assum!$B$297:$B$300,Revenue!ED$7,Assum!$E$297:$E$300)</f>
        <v>0</v>
      </c>
      <c r="EE70" s="1121">
        <f ca="1">SUMIF(Assum!$B$297:$B$300,Revenue!EE$7,Assum!$E$297:$E$300)</f>
        <v>0</v>
      </c>
      <c r="EF70" s="1121">
        <f ca="1">SUMIF(Assum!$B$297:$B$300,Revenue!EF$7,Assum!$E$297:$E$300)</f>
        <v>0</v>
      </c>
      <c r="EG70" s="1121">
        <f ca="1">SUMIF(Assum!$B$297:$B$300,Revenue!EG$7,Assum!$E$297:$E$300)</f>
        <v>0</v>
      </c>
      <c r="EH70" s="1121">
        <f ca="1">SUMIF(Assum!$B$297:$B$300,Revenue!EH$7,Assum!$E$297:$E$300)</f>
        <v>0</v>
      </c>
      <c r="EI70" s="1121">
        <f ca="1">SUMIF(Assum!$B$297:$B$300,Revenue!EI$7,Assum!$E$297:$E$300)</f>
        <v>0</v>
      </c>
      <c r="EJ70" s="1121">
        <f ca="1">SUMIF(Assum!$B$297:$B$300,Revenue!EJ$7,Assum!$E$297:$E$300)</f>
        <v>0</v>
      </c>
      <c r="EK70" s="1121">
        <f ca="1">SUMIF(Assum!$B$297:$B$300,Revenue!EK$7,Assum!$E$297:$E$300)</f>
        <v>0</v>
      </c>
      <c r="EL70" s="1121">
        <f ca="1">SUMIF(Assum!$B$297:$B$300,Revenue!EL$7,Assum!$E$297:$E$300)</f>
        <v>0</v>
      </c>
      <c r="EM70" s="1121">
        <f ca="1">SUMIF(Assum!$B$297:$B$300,Revenue!EM$7,Assum!$E$297:$E$300)</f>
        <v>0</v>
      </c>
      <c r="EN70" s="1121">
        <f ca="1">SUMIF(Assum!$B$297:$B$300,Revenue!EN$7,Assum!$E$297:$E$300)</f>
        <v>0</v>
      </c>
      <c r="EO70" s="1121">
        <f ca="1">SUMIF(Assum!$B$297:$B$300,Revenue!EO$7,Assum!$E$297:$E$300)</f>
        <v>0</v>
      </c>
      <c r="EP70" s="1121">
        <f ca="1">SUMIF(Assum!$B$297:$B$300,Revenue!EP$7,Assum!$E$297:$E$300)</f>
        <v>0</v>
      </c>
    </row>
    <row r="71" spans="2:154" ht="13.9" customHeight="1">
      <c r="B71" s="1605" t="s">
        <v>1404</v>
      </c>
      <c r="C71" s="1606"/>
      <c r="D71" s="1027" t="s">
        <v>828</v>
      </c>
      <c r="E71" s="547">
        <f ca="1">SUM(G71:EP71)</f>
        <v>2810443.79</v>
      </c>
      <c r="F71" s="205"/>
      <c r="G71" s="206"/>
      <c r="H71" s="206">
        <f t="shared" ref="H71:Q71" ca="1" si="166">H68*H69*H70*365</f>
        <v>0</v>
      </c>
      <c r="I71" s="206">
        <f t="shared" ca="1" si="166"/>
        <v>0</v>
      </c>
      <c r="J71" s="206">
        <f t="shared" ca="1" si="166"/>
        <v>0</v>
      </c>
      <c r="K71" s="206">
        <f t="shared" ca="1" si="166"/>
        <v>0</v>
      </c>
      <c r="L71" s="206">
        <f t="shared" ca="1" si="166"/>
        <v>0</v>
      </c>
      <c r="M71" s="206">
        <f t="shared" ca="1" si="166"/>
        <v>0</v>
      </c>
      <c r="N71" s="206">
        <f t="shared" ca="1" si="166"/>
        <v>0</v>
      </c>
      <c r="O71" s="206">
        <f t="shared" ca="1" si="166"/>
        <v>0</v>
      </c>
      <c r="P71" s="206">
        <f t="shared" ca="1" si="166"/>
        <v>0</v>
      </c>
      <c r="Q71" s="206">
        <f t="shared" ca="1" si="166"/>
        <v>0</v>
      </c>
      <c r="R71" s="206">
        <f ca="1">R68*R69*R70*365</f>
        <v>32980.557875650004</v>
      </c>
      <c r="S71" s="206">
        <f t="shared" ref="S71:CD71" ca="1" si="167">S68*S69*S70*365</f>
        <v>33683.168823150001</v>
      </c>
      <c r="T71" s="206">
        <f t="shared" ca="1" si="167"/>
        <v>42957.633330150005</v>
      </c>
      <c r="U71" s="206">
        <f t="shared" ca="1" si="167"/>
        <v>30900.829471050001</v>
      </c>
      <c r="V71" s="206">
        <f t="shared" ca="1" si="167"/>
        <v>32980.557875650004</v>
      </c>
      <c r="W71" s="206">
        <f t="shared" ca="1" si="167"/>
        <v>33683.168823150001</v>
      </c>
      <c r="X71" s="206">
        <f t="shared" ca="1" si="167"/>
        <v>42957.633330150005</v>
      </c>
      <c r="Y71" s="206">
        <f t="shared" ca="1" si="167"/>
        <v>30900.829471050001</v>
      </c>
      <c r="Z71" s="206">
        <f t="shared" ca="1" si="167"/>
        <v>32980.557875650004</v>
      </c>
      <c r="AA71" s="206">
        <f t="shared" ca="1" si="167"/>
        <v>33683.168823150001</v>
      </c>
      <c r="AB71" s="206">
        <f t="shared" ca="1" si="167"/>
        <v>42957.633330150005</v>
      </c>
      <c r="AC71" s="206">
        <f t="shared" ca="1" si="167"/>
        <v>30900.829471050001</v>
      </c>
      <c r="AD71" s="206">
        <f t="shared" ca="1" si="167"/>
        <v>32980.557875650004</v>
      </c>
      <c r="AE71" s="206">
        <f t="shared" ca="1" si="167"/>
        <v>33683.168823150001</v>
      </c>
      <c r="AF71" s="206">
        <f t="shared" ca="1" si="167"/>
        <v>42957.633330150005</v>
      </c>
      <c r="AG71" s="206">
        <f t="shared" ca="1" si="167"/>
        <v>30900.829471050001</v>
      </c>
      <c r="AH71" s="206">
        <f t="shared" ca="1" si="167"/>
        <v>32980.557875650004</v>
      </c>
      <c r="AI71" s="206">
        <f t="shared" ca="1" si="167"/>
        <v>33683.168823150001</v>
      </c>
      <c r="AJ71" s="206">
        <f t="shared" ca="1" si="167"/>
        <v>42957.633330150005</v>
      </c>
      <c r="AK71" s="206">
        <f t="shared" ca="1" si="167"/>
        <v>30900.829471050001</v>
      </c>
      <c r="AL71" s="206">
        <f t="shared" ca="1" si="167"/>
        <v>32980.557875650004</v>
      </c>
      <c r="AM71" s="206">
        <f t="shared" ca="1" si="167"/>
        <v>33683.168823150001</v>
      </c>
      <c r="AN71" s="206">
        <f t="shared" ca="1" si="167"/>
        <v>42957.633330150005</v>
      </c>
      <c r="AO71" s="206">
        <f t="shared" ca="1" si="167"/>
        <v>30900.829471050001</v>
      </c>
      <c r="AP71" s="206">
        <f t="shared" ca="1" si="167"/>
        <v>32980.557875650004</v>
      </c>
      <c r="AQ71" s="206">
        <f t="shared" ca="1" si="167"/>
        <v>33683.168823150001</v>
      </c>
      <c r="AR71" s="206">
        <f t="shared" ca="1" si="167"/>
        <v>42957.633330150005</v>
      </c>
      <c r="AS71" s="206">
        <f t="shared" ca="1" si="167"/>
        <v>30900.829471050001</v>
      </c>
      <c r="AT71" s="206">
        <f t="shared" ca="1" si="167"/>
        <v>32980.557875650004</v>
      </c>
      <c r="AU71" s="206">
        <f t="shared" ca="1" si="167"/>
        <v>33683.168823150001</v>
      </c>
      <c r="AV71" s="206">
        <f t="shared" ca="1" si="167"/>
        <v>42957.633330150005</v>
      </c>
      <c r="AW71" s="206">
        <f t="shared" ca="1" si="167"/>
        <v>30900.829471050001</v>
      </c>
      <c r="AX71" s="206">
        <f t="shared" ca="1" si="167"/>
        <v>32980.557875650004</v>
      </c>
      <c r="AY71" s="206">
        <f t="shared" ca="1" si="167"/>
        <v>33683.168823150001</v>
      </c>
      <c r="AZ71" s="206">
        <f t="shared" ca="1" si="167"/>
        <v>42957.633330150005</v>
      </c>
      <c r="BA71" s="206">
        <f t="shared" ca="1" si="167"/>
        <v>30900.829471050001</v>
      </c>
      <c r="BB71" s="206">
        <f t="shared" ca="1" si="167"/>
        <v>32980.557875650004</v>
      </c>
      <c r="BC71" s="206">
        <f t="shared" ca="1" si="167"/>
        <v>33683.168823150001</v>
      </c>
      <c r="BD71" s="206">
        <f t="shared" ca="1" si="167"/>
        <v>42957.633330150005</v>
      </c>
      <c r="BE71" s="206">
        <f t="shared" ca="1" si="167"/>
        <v>30900.829471050001</v>
      </c>
      <c r="BF71" s="206">
        <f t="shared" ca="1" si="167"/>
        <v>32980.557875650004</v>
      </c>
      <c r="BG71" s="206">
        <f t="shared" ca="1" si="167"/>
        <v>33683.168823150001</v>
      </c>
      <c r="BH71" s="206">
        <f t="shared" ca="1" si="167"/>
        <v>42957.633330150005</v>
      </c>
      <c r="BI71" s="206">
        <f t="shared" ca="1" si="167"/>
        <v>30900.829471050001</v>
      </c>
      <c r="BJ71" s="206">
        <f t="shared" ca="1" si="167"/>
        <v>32980.557875650004</v>
      </c>
      <c r="BK71" s="206">
        <f t="shared" ca="1" si="167"/>
        <v>33683.168823150001</v>
      </c>
      <c r="BL71" s="206">
        <f t="shared" ca="1" si="167"/>
        <v>42957.633330150005</v>
      </c>
      <c r="BM71" s="206">
        <f t="shared" ca="1" si="167"/>
        <v>30900.829471050001</v>
      </c>
      <c r="BN71" s="206">
        <f t="shared" ca="1" si="167"/>
        <v>32980.557875650004</v>
      </c>
      <c r="BO71" s="206">
        <f t="shared" ca="1" si="167"/>
        <v>33683.168823150001</v>
      </c>
      <c r="BP71" s="206">
        <f t="shared" ca="1" si="167"/>
        <v>42957.633330150005</v>
      </c>
      <c r="BQ71" s="206">
        <f t="shared" ca="1" si="167"/>
        <v>30900.829471050001</v>
      </c>
      <c r="BR71" s="206">
        <f t="shared" ca="1" si="167"/>
        <v>32980.557875650004</v>
      </c>
      <c r="BS71" s="206">
        <f t="shared" ca="1" si="167"/>
        <v>33683.168823150001</v>
      </c>
      <c r="BT71" s="206">
        <f t="shared" ca="1" si="167"/>
        <v>42957.633330150005</v>
      </c>
      <c r="BU71" s="206">
        <f t="shared" ca="1" si="167"/>
        <v>30900.829471050001</v>
      </c>
      <c r="BV71" s="206">
        <f t="shared" ca="1" si="167"/>
        <v>32980.557875650004</v>
      </c>
      <c r="BW71" s="206">
        <f t="shared" ca="1" si="167"/>
        <v>33683.168823150001</v>
      </c>
      <c r="BX71" s="206">
        <f t="shared" ca="1" si="167"/>
        <v>42957.633330150005</v>
      </c>
      <c r="BY71" s="206">
        <f t="shared" ca="1" si="167"/>
        <v>30900.829471050001</v>
      </c>
      <c r="BZ71" s="206">
        <f t="shared" ca="1" si="167"/>
        <v>32980.557875650004</v>
      </c>
      <c r="CA71" s="206">
        <f t="shared" ca="1" si="167"/>
        <v>33683.168823150001</v>
      </c>
      <c r="CB71" s="206">
        <f t="shared" ca="1" si="167"/>
        <v>42957.633330150005</v>
      </c>
      <c r="CC71" s="206">
        <f t="shared" ca="1" si="167"/>
        <v>30900.829471050001</v>
      </c>
      <c r="CD71" s="206">
        <f t="shared" ca="1" si="167"/>
        <v>32980.557875650004</v>
      </c>
      <c r="CE71" s="206">
        <f t="shared" ref="CE71:EP71" ca="1" si="168">CE68*CE69*CE70*365</f>
        <v>33683.168823150001</v>
      </c>
      <c r="CF71" s="206">
        <f t="shared" ca="1" si="168"/>
        <v>42957.633330150005</v>
      </c>
      <c r="CG71" s="206">
        <f t="shared" ca="1" si="168"/>
        <v>30900.829471050001</v>
      </c>
      <c r="CH71" s="206">
        <f t="shared" ca="1" si="168"/>
        <v>32980.557875650004</v>
      </c>
      <c r="CI71" s="206">
        <f t="shared" ca="1" si="168"/>
        <v>33683.168823150001</v>
      </c>
      <c r="CJ71" s="206">
        <f t="shared" ca="1" si="168"/>
        <v>42957.633330150005</v>
      </c>
      <c r="CK71" s="206">
        <f t="shared" ca="1" si="168"/>
        <v>30900.829471050001</v>
      </c>
      <c r="CL71" s="206">
        <f t="shared" ca="1" si="168"/>
        <v>32980.557875650004</v>
      </c>
      <c r="CM71" s="206">
        <f t="shared" ca="1" si="168"/>
        <v>33683.168823150001</v>
      </c>
      <c r="CN71" s="206">
        <f t="shared" ca="1" si="168"/>
        <v>42957.633330150005</v>
      </c>
      <c r="CO71" s="206">
        <f t="shared" ca="1" si="168"/>
        <v>30900.829471050001</v>
      </c>
      <c r="CP71" s="206">
        <f t="shared" ca="1" si="168"/>
        <v>32980.557875650004</v>
      </c>
      <c r="CQ71" s="206">
        <f t="shared" ca="1" si="168"/>
        <v>33683.168823150001</v>
      </c>
      <c r="CR71" s="206">
        <f t="shared" ca="1" si="168"/>
        <v>42957.633330150005</v>
      </c>
      <c r="CS71" s="206">
        <f t="shared" ca="1" si="168"/>
        <v>30900.829471050001</v>
      </c>
      <c r="CT71" s="206">
        <f t="shared" ca="1" si="168"/>
        <v>0</v>
      </c>
      <c r="CU71" s="206">
        <f t="shared" ca="1" si="168"/>
        <v>0</v>
      </c>
      <c r="CV71" s="206">
        <f t="shared" ca="1" si="168"/>
        <v>0</v>
      </c>
      <c r="CW71" s="206">
        <f t="shared" ca="1" si="168"/>
        <v>0</v>
      </c>
      <c r="CX71" s="206">
        <f t="shared" ca="1" si="168"/>
        <v>0</v>
      </c>
      <c r="CY71" s="206">
        <f t="shared" ca="1" si="168"/>
        <v>0</v>
      </c>
      <c r="CZ71" s="206">
        <f t="shared" ca="1" si="168"/>
        <v>0</v>
      </c>
      <c r="DA71" s="206">
        <f t="shared" ca="1" si="168"/>
        <v>0</v>
      </c>
      <c r="DB71" s="206">
        <f t="shared" ca="1" si="168"/>
        <v>0</v>
      </c>
      <c r="DC71" s="206">
        <f t="shared" ca="1" si="168"/>
        <v>0</v>
      </c>
      <c r="DD71" s="206">
        <f t="shared" ca="1" si="168"/>
        <v>0</v>
      </c>
      <c r="DE71" s="206">
        <f t="shared" ca="1" si="168"/>
        <v>0</v>
      </c>
      <c r="DF71" s="206">
        <f t="shared" ca="1" si="168"/>
        <v>0</v>
      </c>
      <c r="DG71" s="206">
        <f t="shared" ca="1" si="168"/>
        <v>0</v>
      </c>
      <c r="DH71" s="206">
        <f t="shared" ca="1" si="168"/>
        <v>0</v>
      </c>
      <c r="DI71" s="206">
        <f t="shared" ca="1" si="168"/>
        <v>0</v>
      </c>
      <c r="DJ71" s="206">
        <f t="shared" ca="1" si="168"/>
        <v>0</v>
      </c>
      <c r="DK71" s="206">
        <f t="shared" ca="1" si="168"/>
        <v>0</v>
      </c>
      <c r="DL71" s="206">
        <f t="shared" ca="1" si="168"/>
        <v>0</v>
      </c>
      <c r="DM71" s="206">
        <f t="shared" ca="1" si="168"/>
        <v>0</v>
      </c>
      <c r="DN71" s="206">
        <f t="shared" ca="1" si="168"/>
        <v>0</v>
      </c>
      <c r="DO71" s="206">
        <f t="shared" ca="1" si="168"/>
        <v>0</v>
      </c>
      <c r="DP71" s="206">
        <f t="shared" ca="1" si="168"/>
        <v>0</v>
      </c>
      <c r="DQ71" s="206">
        <f t="shared" ca="1" si="168"/>
        <v>0</v>
      </c>
      <c r="DR71" s="206">
        <f t="shared" ca="1" si="168"/>
        <v>0</v>
      </c>
      <c r="DS71" s="206">
        <f t="shared" ca="1" si="168"/>
        <v>0</v>
      </c>
      <c r="DT71" s="206">
        <f t="shared" ca="1" si="168"/>
        <v>0</v>
      </c>
      <c r="DU71" s="206">
        <f t="shared" ca="1" si="168"/>
        <v>0</v>
      </c>
      <c r="DV71" s="206">
        <f t="shared" ca="1" si="168"/>
        <v>0</v>
      </c>
      <c r="DW71" s="206">
        <f t="shared" ca="1" si="168"/>
        <v>0</v>
      </c>
      <c r="DX71" s="206">
        <f t="shared" ca="1" si="168"/>
        <v>0</v>
      </c>
      <c r="DY71" s="206">
        <f t="shared" ca="1" si="168"/>
        <v>0</v>
      </c>
      <c r="DZ71" s="206">
        <f t="shared" ca="1" si="168"/>
        <v>0</v>
      </c>
      <c r="EA71" s="206">
        <f t="shared" ca="1" si="168"/>
        <v>0</v>
      </c>
      <c r="EB71" s="206">
        <f t="shared" ca="1" si="168"/>
        <v>0</v>
      </c>
      <c r="EC71" s="206">
        <f t="shared" ca="1" si="168"/>
        <v>0</v>
      </c>
      <c r="ED71" s="206">
        <f t="shared" ca="1" si="168"/>
        <v>0</v>
      </c>
      <c r="EE71" s="206">
        <f t="shared" ca="1" si="168"/>
        <v>0</v>
      </c>
      <c r="EF71" s="206">
        <f t="shared" ca="1" si="168"/>
        <v>0</v>
      </c>
      <c r="EG71" s="206">
        <f t="shared" ca="1" si="168"/>
        <v>0</v>
      </c>
      <c r="EH71" s="206">
        <f t="shared" ca="1" si="168"/>
        <v>0</v>
      </c>
      <c r="EI71" s="206">
        <f t="shared" ca="1" si="168"/>
        <v>0</v>
      </c>
      <c r="EJ71" s="206">
        <f t="shared" ca="1" si="168"/>
        <v>0</v>
      </c>
      <c r="EK71" s="206">
        <f t="shared" ca="1" si="168"/>
        <v>0</v>
      </c>
      <c r="EL71" s="206">
        <f t="shared" ca="1" si="168"/>
        <v>0</v>
      </c>
      <c r="EM71" s="206">
        <f t="shared" ca="1" si="168"/>
        <v>0</v>
      </c>
      <c r="EN71" s="206">
        <f t="shared" ca="1" si="168"/>
        <v>0</v>
      </c>
      <c r="EO71" s="206">
        <f t="shared" ca="1" si="168"/>
        <v>0</v>
      </c>
      <c r="EP71" s="206">
        <f t="shared" ca="1" si="168"/>
        <v>0</v>
      </c>
      <c r="EQ71" s="125"/>
      <c r="ER71" s="125"/>
      <c r="ES71" s="125"/>
      <c r="ET71" s="125"/>
      <c r="EU71" s="125"/>
      <c r="EV71" s="125"/>
      <c r="EW71" s="125"/>
      <c r="EX71" s="125"/>
    </row>
    <row r="72" spans="2:154" ht="13.9" customHeight="1">
      <c r="B72" s="1608" t="s">
        <v>1408</v>
      </c>
      <c r="C72" s="297"/>
      <c r="D72" s="1020" t="s">
        <v>828</v>
      </c>
      <c r="E72" s="1609">
        <f ca="1">SUM(G72:EP72)</f>
        <v>2621322.822494999</v>
      </c>
      <c r="F72" s="36"/>
      <c r="G72" s="142"/>
      <c r="H72" s="142">
        <f>Revenue!H45</f>
        <v>0</v>
      </c>
      <c r="I72" s="142">
        <f>Revenue!I45</f>
        <v>0</v>
      </c>
      <c r="J72" s="142">
        <f>Revenue!J45</f>
        <v>0</v>
      </c>
      <c r="K72" s="142">
        <f ca="1">Revenue!K45</f>
        <v>0</v>
      </c>
      <c r="L72" s="142">
        <f ca="1">Revenue!L45</f>
        <v>0</v>
      </c>
      <c r="M72" s="142">
        <f ca="1">Revenue!M45</f>
        <v>0</v>
      </c>
      <c r="N72" s="142">
        <f ca="1">Revenue!N45</f>
        <v>0</v>
      </c>
      <c r="O72" s="142">
        <f ca="1">Revenue!O45</f>
        <v>0</v>
      </c>
      <c r="P72" s="142">
        <f ca="1">Revenue!P45</f>
        <v>0</v>
      </c>
      <c r="Q72" s="142">
        <f ca="1">Revenue!Q45</f>
        <v>0</v>
      </c>
      <c r="R72" s="142">
        <f ca="1">Revenue!R45</f>
        <v>32295.247582129996</v>
      </c>
      <c r="S72" s="142">
        <f ca="1">Revenue!S45</f>
        <v>32983.258821629999</v>
      </c>
      <c r="T72" s="142">
        <f ca="1">Revenue!T45</f>
        <v>42065.00718303</v>
      </c>
      <c r="U72" s="142">
        <f ca="1">Revenue!U45</f>
        <v>30258.73431321</v>
      </c>
      <c r="V72" s="142">
        <f ca="1">Revenue!V45</f>
        <v>32133.771344219349</v>
      </c>
      <c r="W72" s="142">
        <f ca="1">Revenue!W45</f>
        <v>32818.342527521847</v>
      </c>
      <c r="X72" s="142">
        <f ca="1">Revenue!X45</f>
        <v>41854.682147114851</v>
      </c>
      <c r="Y72" s="142">
        <f ca="1">Revenue!Y45</f>
        <v>30107.440641643952</v>
      </c>
      <c r="Z72" s="142">
        <f ca="1">Revenue!Z45</f>
        <v>31972.295106308695</v>
      </c>
      <c r="AA72" s="142">
        <f ca="1">Revenue!AA45</f>
        <v>32653.426233413695</v>
      </c>
      <c r="AB72" s="142">
        <f ca="1">Revenue!AB45</f>
        <v>41644.357111199701</v>
      </c>
      <c r="AC72" s="142">
        <f ca="1">Revenue!AC45</f>
        <v>29956.146970077898</v>
      </c>
      <c r="AD72" s="142">
        <f ca="1">Revenue!AD45</f>
        <v>31810.818868398048</v>
      </c>
      <c r="AE72" s="142">
        <f ca="1">Revenue!AE45</f>
        <v>32488.509939305546</v>
      </c>
      <c r="AF72" s="142">
        <f ca="1">Revenue!AF45</f>
        <v>41434.032075284551</v>
      </c>
      <c r="AG72" s="142">
        <f ca="1">Revenue!AG45</f>
        <v>29804.853298511851</v>
      </c>
      <c r="AH72" s="142">
        <f ca="1">Revenue!AH45</f>
        <v>31649.342630487401</v>
      </c>
      <c r="AI72" s="142">
        <f ca="1">Revenue!AI45</f>
        <v>32323.593645197401</v>
      </c>
      <c r="AJ72" s="142">
        <f ca="1">Revenue!AJ45</f>
        <v>41223.707039369401</v>
      </c>
      <c r="AK72" s="142">
        <f ca="1">Revenue!AK45</f>
        <v>29653.559626945804</v>
      </c>
      <c r="AL72" s="142">
        <f ca="1">Revenue!AL45</f>
        <v>31487.866392576754</v>
      </c>
      <c r="AM72" s="142">
        <f ca="1">Revenue!AM45</f>
        <v>32158.677351089253</v>
      </c>
      <c r="AN72" s="142">
        <f ca="1">Revenue!AN45</f>
        <v>41013.382003454259</v>
      </c>
      <c r="AO72" s="142">
        <f ca="1">Revenue!AO45</f>
        <v>29502.265955379757</v>
      </c>
      <c r="AP72" s="142">
        <f ca="1">Revenue!AP45</f>
        <v>31326.3901546661</v>
      </c>
      <c r="AQ72" s="142">
        <f ca="1">Revenue!AQ45</f>
        <v>31993.7610569811</v>
      </c>
      <c r="AR72" s="142">
        <f ca="1">Revenue!AR45</f>
        <v>40803.056967539102</v>
      </c>
      <c r="AS72" s="142">
        <f ca="1">Revenue!AS45</f>
        <v>29350.972283813702</v>
      </c>
      <c r="AT72" s="142">
        <f ca="1">Revenue!AT45</f>
        <v>31164.913916755449</v>
      </c>
      <c r="AU72" s="142">
        <f ca="1">Revenue!AU45</f>
        <v>31828.844762872952</v>
      </c>
      <c r="AV72" s="142">
        <f ca="1">Revenue!AV45</f>
        <v>40592.731931623959</v>
      </c>
      <c r="AW72" s="142">
        <f ca="1">Revenue!AW45</f>
        <v>29199.678612247655</v>
      </c>
      <c r="AX72" s="142">
        <f ca="1">Revenue!AX45</f>
        <v>31003.437678844795</v>
      </c>
      <c r="AY72" s="142">
        <f ca="1">Revenue!AY45</f>
        <v>31663.928468764796</v>
      </c>
      <c r="AZ72" s="142">
        <f ca="1">Revenue!AZ45</f>
        <v>40382.406895708802</v>
      </c>
      <c r="BA72" s="142">
        <f ca="1">Revenue!BA45</f>
        <v>29048.384940681601</v>
      </c>
      <c r="BB72" s="142">
        <f ca="1">Revenue!BB45</f>
        <v>30841.961440934148</v>
      </c>
      <c r="BC72" s="142">
        <f ca="1">Revenue!BC45</f>
        <v>31499.012174656651</v>
      </c>
      <c r="BD72" s="142">
        <f ca="1">Revenue!BD45</f>
        <v>40172.081859793652</v>
      </c>
      <c r="BE72" s="142">
        <f ca="1">Revenue!BE45</f>
        <v>28897.091269115554</v>
      </c>
      <c r="BF72" s="142">
        <f ca="1">Revenue!BF45</f>
        <v>30680.485203023498</v>
      </c>
      <c r="BG72" s="142">
        <f ca="1">Revenue!BG45</f>
        <v>31334.095880548499</v>
      </c>
      <c r="BH72" s="142">
        <f ca="1">Revenue!BH45</f>
        <v>39961.756823878502</v>
      </c>
      <c r="BI72" s="142">
        <f ca="1">Revenue!BI45</f>
        <v>28745.797597549503</v>
      </c>
      <c r="BJ72" s="142">
        <f ca="1">Revenue!BJ45</f>
        <v>30519.008965112847</v>
      </c>
      <c r="BK72" s="142">
        <f ca="1">Revenue!BK45</f>
        <v>31169.179586440347</v>
      </c>
      <c r="BL72" s="142">
        <f ca="1">Revenue!BL45</f>
        <v>39751.431787963353</v>
      </c>
      <c r="BM72" s="142">
        <f ca="1">Revenue!BM45</f>
        <v>28594.503925983452</v>
      </c>
      <c r="BN72" s="142">
        <f ca="1">Revenue!BN45</f>
        <v>30357.5327272022</v>
      </c>
      <c r="BO72" s="142">
        <f ca="1">Revenue!BO45</f>
        <v>31004.263292332202</v>
      </c>
      <c r="BP72" s="142">
        <f ca="1">Revenue!BP45</f>
        <v>39541.106752048203</v>
      </c>
      <c r="BQ72" s="142">
        <f ca="1">Revenue!BQ45</f>
        <v>28443.210254417401</v>
      </c>
      <c r="BR72" s="142">
        <f ca="1">Revenue!BR45</f>
        <v>30196.056489291554</v>
      </c>
      <c r="BS72" s="142">
        <f ca="1">Revenue!BS45</f>
        <v>30839.346998224053</v>
      </c>
      <c r="BT72" s="142">
        <f ca="1">Revenue!BT45</f>
        <v>39330.78171613306</v>
      </c>
      <c r="BU72" s="142">
        <f ca="1">Revenue!BU45</f>
        <v>28291.916582851354</v>
      </c>
      <c r="BV72" s="142">
        <f ca="1">Revenue!BV45</f>
        <v>30034.580251380899</v>
      </c>
      <c r="BW72" s="142">
        <f ca="1">Revenue!BW45</f>
        <v>30674.430704115901</v>
      </c>
      <c r="BX72" s="142">
        <f ca="1">Revenue!BX45</f>
        <v>39120.456680217903</v>
      </c>
      <c r="BY72" s="142">
        <f ca="1">Revenue!BY45</f>
        <v>28140.6229112853</v>
      </c>
      <c r="BZ72" s="142">
        <f ca="1">Revenue!BZ45</f>
        <v>29873.104013470249</v>
      </c>
      <c r="CA72" s="142">
        <f ca="1">Revenue!CA45</f>
        <v>30509.514410007749</v>
      </c>
      <c r="CB72" s="142">
        <f ca="1">Revenue!CB45</f>
        <v>38910.131644302754</v>
      </c>
      <c r="CC72" s="142">
        <f ca="1">Revenue!CC45</f>
        <v>27989.329239719249</v>
      </c>
      <c r="CD72" s="142">
        <f ca="1">Revenue!CD45</f>
        <v>29711.627775559602</v>
      </c>
      <c r="CE72" s="142">
        <f ca="1">Revenue!CE45</f>
        <v>30344.5981158996</v>
      </c>
      <c r="CF72" s="142">
        <f ca="1">Revenue!CF45</f>
        <v>38699.806608387604</v>
      </c>
      <c r="CG72" s="142">
        <f ca="1">Revenue!CG45</f>
        <v>27838.035568153202</v>
      </c>
      <c r="CH72" s="142">
        <f ca="1">Revenue!CH45</f>
        <v>29550.151537648948</v>
      </c>
      <c r="CI72" s="142">
        <f ca="1">Revenue!CI45</f>
        <v>30179.681821791448</v>
      </c>
      <c r="CJ72" s="142">
        <f ca="1">Revenue!CJ45</f>
        <v>38489.481572472454</v>
      </c>
      <c r="CK72" s="142">
        <f ca="1">Revenue!CK45</f>
        <v>27686.741896587147</v>
      </c>
      <c r="CL72" s="142">
        <f ca="1">Revenue!CL45</f>
        <v>29388.675299738301</v>
      </c>
      <c r="CM72" s="142">
        <f ca="1">Revenue!CM45</f>
        <v>30014.765527683299</v>
      </c>
      <c r="CN72" s="142">
        <f ca="1">Revenue!CN45</f>
        <v>38279.156536557304</v>
      </c>
      <c r="CO72" s="142">
        <f ca="1">Revenue!CO45</f>
        <v>27535.4482250211</v>
      </c>
      <c r="CP72" s="142">
        <f ca="1">Revenue!CP45</f>
        <v>29227.19906182765</v>
      </c>
      <c r="CQ72" s="142">
        <f ca="1">Revenue!CQ45</f>
        <v>29849.849233575154</v>
      </c>
      <c r="CR72" s="142">
        <f ca="1">Revenue!CR45</f>
        <v>38068.831500642154</v>
      </c>
      <c r="CS72" s="142">
        <f ca="1">Revenue!CS45</f>
        <v>27384.154553455053</v>
      </c>
      <c r="CT72" s="142">
        <f ca="1">Revenue!CT45</f>
        <v>0</v>
      </c>
      <c r="CU72" s="142">
        <f ca="1">Revenue!CU45</f>
        <v>0</v>
      </c>
      <c r="CV72" s="142">
        <f ca="1">Revenue!CV45</f>
        <v>0</v>
      </c>
      <c r="CW72" s="142">
        <f ca="1">Revenue!CW45</f>
        <v>0</v>
      </c>
      <c r="CX72" s="142">
        <f ca="1">Revenue!CX45</f>
        <v>0</v>
      </c>
      <c r="CY72" s="142">
        <f ca="1">Revenue!CY45</f>
        <v>0</v>
      </c>
      <c r="CZ72" s="142">
        <f ca="1">Revenue!CZ45</f>
        <v>0</v>
      </c>
      <c r="DA72" s="142">
        <f ca="1">Revenue!DA45</f>
        <v>0</v>
      </c>
      <c r="DB72" s="142">
        <f ca="1">Revenue!DB45</f>
        <v>0</v>
      </c>
      <c r="DC72" s="142">
        <f ca="1">Revenue!DC45</f>
        <v>0</v>
      </c>
      <c r="DD72" s="142">
        <f ca="1">Revenue!DD45</f>
        <v>0</v>
      </c>
      <c r="DE72" s="142">
        <f ca="1">Revenue!DE45</f>
        <v>0</v>
      </c>
      <c r="DF72" s="142">
        <f ca="1">Revenue!DF45</f>
        <v>0</v>
      </c>
      <c r="DG72" s="142">
        <f ca="1">Revenue!DG45</f>
        <v>0</v>
      </c>
      <c r="DH72" s="142">
        <f ca="1">Revenue!DH45</f>
        <v>0</v>
      </c>
      <c r="DI72" s="142">
        <f ca="1">Revenue!DI45</f>
        <v>0</v>
      </c>
      <c r="DJ72" s="142">
        <f ca="1">Revenue!DJ45</f>
        <v>0</v>
      </c>
      <c r="DK72" s="142">
        <f ca="1">Revenue!DK45</f>
        <v>0</v>
      </c>
      <c r="DL72" s="142">
        <f ca="1">Revenue!DL45</f>
        <v>0</v>
      </c>
      <c r="DM72" s="142">
        <f ca="1">Revenue!DM45</f>
        <v>0</v>
      </c>
      <c r="DN72" s="142">
        <f ca="1">Revenue!DN45</f>
        <v>0</v>
      </c>
      <c r="DO72" s="142">
        <f ca="1">Revenue!DO45</f>
        <v>0</v>
      </c>
      <c r="DP72" s="142">
        <f ca="1">Revenue!DP45</f>
        <v>0</v>
      </c>
      <c r="DQ72" s="142">
        <f ca="1">Revenue!DQ45</f>
        <v>0</v>
      </c>
      <c r="DR72" s="142">
        <f ca="1">Revenue!DR45</f>
        <v>0</v>
      </c>
      <c r="DS72" s="142">
        <f ca="1">Revenue!DS45</f>
        <v>0</v>
      </c>
      <c r="DT72" s="142">
        <f ca="1">Revenue!DT45</f>
        <v>0</v>
      </c>
      <c r="DU72" s="142">
        <f ca="1">Revenue!DU45</f>
        <v>0</v>
      </c>
      <c r="DV72" s="142">
        <f ca="1">Revenue!DV45</f>
        <v>0</v>
      </c>
      <c r="DW72" s="142">
        <f ca="1">Revenue!DW45</f>
        <v>0</v>
      </c>
      <c r="DX72" s="142">
        <f ca="1">Revenue!DX45</f>
        <v>0</v>
      </c>
      <c r="DY72" s="142">
        <f ca="1">Revenue!DY45</f>
        <v>0</v>
      </c>
      <c r="DZ72" s="142">
        <f ca="1">Revenue!DZ45</f>
        <v>0</v>
      </c>
      <c r="EA72" s="142">
        <f ca="1">Revenue!EA45</f>
        <v>0</v>
      </c>
      <c r="EB72" s="142">
        <f ca="1">Revenue!EB45</f>
        <v>0</v>
      </c>
      <c r="EC72" s="142">
        <f ca="1">Revenue!EC45</f>
        <v>0</v>
      </c>
      <c r="ED72" s="142">
        <f ca="1">Revenue!ED45</f>
        <v>0</v>
      </c>
      <c r="EE72" s="142">
        <f ca="1">Revenue!EE45</f>
        <v>0</v>
      </c>
      <c r="EF72" s="142">
        <f ca="1">Revenue!EF45</f>
        <v>0</v>
      </c>
      <c r="EG72" s="142">
        <f ca="1">Revenue!EG45</f>
        <v>0</v>
      </c>
      <c r="EH72" s="142">
        <f ca="1">Revenue!EH45</f>
        <v>0</v>
      </c>
      <c r="EI72" s="142">
        <f ca="1">Revenue!EI45</f>
        <v>0</v>
      </c>
      <c r="EJ72" s="142">
        <f ca="1">Revenue!EJ45</f>
        <v>0</v>
      </c>
      <c r="EK72" s="142">
        <f ca="1">Revenue!EK45</f>
        <v>0</v>
      </c>
      <c r="EL72" s="142">
        <f ca="1">Revenue!EL45</f>
        <v>0</v>
      </c>
      <c r="EM72" s="142">
        <f ca="1">Revenue!EM45</f>
        <v>0</v>
      </c>
      <c r="EN72" s="142">
        <f ca="1">Revenue!EN45</f>
        <v>0</v>
      </c>
      <c r="EO72" s="142">
        <f ca="1">Revenue!EO45</f>
        <v>0</v>
      </c>
      <c r="EP72" s="142">
        <f ca="1">Revenue!EP45</f>
        <v>0</v>
      </c>
      <c r="EQ72" s="125"/>
      <c r="ER72" s="125"/>
      <c r="ES72" s="125"/>
      <c r="ET72" s="125"/>
      <c r="EU72" s="125"/>
      <c r="EV72" s="125"/>
      <c r="EW72" s="125"/>
      <c r="EX72" s="125"/>
    </row>
    <row r="73" spans="2:154" ht="13.9" customHeight="1">
      <c r="B73" s="1573" t="s">
        <v>1409</v>
      </c>
      <c r="C73" s="204"/>
      <c r="D73" s="21" t="s">
        <v>828</v>
      </c>
      <c r="E73" s="10">
        <f ca="1">SUM(G73:EP73)</f>
        <v>0</v>
      </c>
      <c r="F73" s="10"/>
      <c r="G73" s="12"/>
      <c r="H73" s="117">
        <f ca="1">MAX(H72-H71,)</f>
        <v>0</v>
      </c>
      <c r="I73" s="117">
        <f t="shared" ref="I73:BT73" ca="1" si="169">MAX(I72-I71,)</f>
        <v>0</v>
      </c>
      <c r="J73" s="117">
        <f t="shared" ca="1" si="169"/>
        <v>0</v>
      </c>
      <c r="K73" s="117">
        <f t="shared" ca="1" si="169"/>
        <v>0</v>
      </c>
      <c r="L73" s="117">
        <f t="shared" ca="1" si="169"/>
        <v>0</v>
      </c>
      <c r="M73" s="117">
        <f t="shared" ca="1" si="169"/>
        <v>0</v>
      </c>
      <c r="N73" s="117">
        <f t="shared" ca="1" si="169"/>
        <v>0</v>
      </c>
      <c r="O73" s="117">
        <f t="shared" ca="1" si="169"/>
        <v>0</v>
      </c>
      <c r="P73" s="117">
        <f t="shared" ca="1" si="169"/>
        <v>0</v>
      </c>
      <c r="Q73" s="117">
        <f t="shared" ca="1" si="169"/>
        <v>0</v>
      </c>
      <c r="R73" s="117">
        <f t="shared" ca="1" si="169"/>
        <v>0</v>
      </c>
      <c r="S73" s="117">
        <f t="shared" ca="1" si="169"/>
        <v>0</v>
      </c>
      <c r="T73" s="117">
        <f t="shared" ca="1" si="169"/>
        <v>0</v>
      </c>
      <c r="U73" s="117">
        <f t="shared" ca="1" si="169"/>
        <v>0</v>
      </c>
      <c r="V73" s="117">
        <f t="shared" ca="1" si="169"/>
        <v>0</v>
      </c>
      <c r="W73" s="117">
        <f t="shared" ca="1" si="169"/>
        <v>0</v>
      </c>
      <c r="X73" s="117">
        <f t="shared" ca="1" si="169"/>
        <v>0</v>
      </c>
      <c r="Y73" s="117">
        <f t="shared" ca="1" si="169"/>
        <v>0</v>
      </c>
      <c r="Z73" s="117">
        <f t="shared" ca="1" si="169"/>
        <v>0</v>
      </c>
      <c r="AA73" s="117">
        <f t="shared" ca="1" si="169"/>
        <v>0</v>
      </c>
      <c r="AB73" s="117">
        <f t="shared" ca="1" si="169"/>
        <v>0</v>
      </c>
      <c r="AC73" s="117">
        <f t="shared" ca="1" si="169"/>
        <v>0</v>
      </c>
      <c r="AD73" s="117">
        <f t="shared" ca="1" si="169"/>
        <v>0</v>
      </c>
      <c r="AE73" s="117">
        <f t="shared" ca="1" si="169"/>
        <v>0</v>
      </c>
      <c r="AF73" s="117">
        <f t="shared" ca="1" si="169"/>
        <v>0</v>
      </c>
      <c r="AG73" s="117">
        <f t="shared" ca="1" si="169"/>
        <v>0</v>
      </c>
      <c r="AH73" s="117">
        <f t="shared" ca="1" si="169"/>
        <v>0</v>
      </c>
      <c r="AI73" s="117">
        <f t="shared" ca="1" si="169"/>
        <v>0</v>
      </c>
      <c r="AJ73" s="117">
        <f t="shared" ca="1" si="169"/>
        <v>0</v>
      </c>
      <c r="AK73" s="117">
        <f t="shared" ca="1" si="169"/>
        <v>0</v>
      </c>
      <c r="AL73" s="117">
        <f t="shared" ca="1" si="169"/>
        <v>0</v>
      </c>
      <c r="AM73" s="117">
        <f t="shared" ca="1" si="169"/>
        <v>0</v>
      </c>
      <c r="AN73" s="117">
        <f t="shared" ca="1" si="169"/>
        <v>0</v>
      </c>
      <c r="AO73" s="117">
        <f t="shared" ca="1" si="169"/>
        <v>0</v>
      </c>
      <c r="AP73" s="117">
        <f t="shared" ca="1" si="169"/>
        <v>0</v>
      </c>
      <c r="AQ73" s="117">
        <f t="shared" ca="1" si="169"/>
        <v>0</v>
      </c>
      <c r="AR73" s="117">
        <f t="shared" ca="1" si="169"/>
        <v>0</v>
      </c>
      <c r="AS73" s="117">
        <f t="shared" ca="1" si="169"/>
        <v>0</v>
      </c>
      <c r="AT73" s="117">
        <f t="shared" ca="1" si="169"/>
        <v>0</v>
      </c>
      <c r="AU73" s="117">
        <f t="shared" ca="1" si="169"/>
        <v>0</v>
      </c>
      <c r="AV73" s="117">
        <f t="shared" ca="1" si="169"/>
        <v>0</v>
      </c>
      <c r="AW73" s="117">
        <f t="shared" ca="1" si="169"/>
        <v>0</v>
      </c>
      <c r="AX73" s="117">
        <f t="shared" ca="1" si="169"/>
        <v>0</v>
      </c>
      <c r="AY73" s="117">
        <f t="shared" ca="1" si="169"/>
        <v>0</v>
      </c>
      <c r="AZ73" s="117">
        <f t="shared" ca="1" si="169"/>
        <v>0</v>
      </c>
      <c r="BA73" s="117">
        <f t="shared" ca="1" si="169"/>
        <v>0</v>
      </c>
      <c r="BB73" s="117">
        <f t="shared" ca="1" si="169"/>
        <v>0</v>
      </c>
      <c r="BC73" s="117">
        <f t="shared" ca="1" si="169"/>
        <v>0</v>
      </c>
      <c r="BD73" s="117">
        <f t="shared" ca="1" si="169"/>
        <v>0</v>
      </c>
      <c r="BE73" s="117">
        <f t="shared" ca="1" si="169"/>
        <v>0</v>
      </c>
      <c r="BF73" s="117">
        <f t="shared" ca="1" si="169"/>
        <v>0</v>
      </c>
      <c r="BG73" s="117">
        <f t="shared" ca="1" si="169"/>
        <v>0</v>
      </c>
      <c r="BH73" s="117">
        <f t="shared" ca="1" si="169"/>
        <v>0</v>
      </c>
      <c r="BI73" s="117">
        <f t="shared" ca="1" si="169"/>
        <v>0</v>
      </c>
      <c r="BJ73" s="117">
        <f t="shared" ca="1" si="169"/>
        <v>0</v>
      </c>
      <c r="BK73" s="117">
        <f t="shared" ca="1" si="169"/>
        <v>0</v>
      </c>
      <c r="BL73" s="117">
        <f t="shared" ca="1" si="169"/>
        <v>0</v>
      </c>
      <c r="BM73" s="117">
        <f t="shared" ca="1" si="169"/>
        <v>0</v>
      </c>
      <c r="BN73" s="117">
        <f t="shared" ca="1" si="169"/>
        <v>0</v>
      </c>
      <c r="BO73" s="117">
        <f t="shared" ca="1" si="169"/>
        <v>0</v>
      </c>
      <c r="BP73" s="117">
        <f t="shared" ca="1" si="169"/>
        <v>0</v>
      </c>
      <c r="BQ73" s="117">
        <f t="shared" ca="1" si="169"/>
        <v>0</v>
      </c>
      <c r="BR73" s="117">
        <f t="shared" ca="1" si="169"/>
        <v>0</v>
      </c>
      <c r="BS73" s="117">
        <f t="shared" ca="1" si="169"/>
        <v>0</v>
      </c>
      <c r="BT73" s="117">
        <f t="shared" ca="1" si="169"/>
        <v>0</v>
      </c>
      <c r="BU73" s="117">
        <f t="shared" ref="BU73:EF73" ca="1" si="170">MAX(BU72-BU71,)</f>
        <v>0</v>
      </c>
      <c r="BV73" s="117">
        <f t="shared" ca="1" si="170"/>
        <v>0</v>
      </c>
      <c r="BW73" s="117">
        <f t="shared" ca="1" si="170"/>
        <v>0</v>
      </c>
      <c r="BX73" s="117">
        <f t="shared" ca="1" si="170"/>
        <v>0</v>
      </c>
      <c r="BY73" s="117">
        <f t="shared" ca="1" si="170"/>
        <v>0</v>
      </c>
      <c r="BZ73" s="117">
        <f t="shared" ca="1" si="170"/>
        <v>0</v>
      </c>
      <c r="CA73" s="117">
        <f t="shared" ca="1" si="170"/>
        <v>0</v>
      </c>
      <c r="CB73" s="117">
        <f t="shared" ca="1" si="170"/>
        <v>0</v>
      </c>
      <c r="CC73" s="117">
        <f t="shared" ca="1" si="170"/>
        <v>0</v>
      </c>
      <c r="CD73" s="117">
        <f t="shared" ca="1" si="170"/>
        <v>0</v>
      </c>
      <c r="CE73" s="117">
        <f t="shared" ca="1" si="170"/>
        <v>0</v>
      </c>
      <c r="CF73" s="117">
        <f t="shared" ca="1" si="170"/>
        <v>0</v>
      </c>
      <c r="CG73" s="117">
        <f t="shared" ca="1" si="170"/>
        <v>0</v>
      </c>
      <c r="CH73" s="117">
        <f t="shared" ca="1" si="170"/>
        <v>0</v>
      </c>
      <c r="CI73" s="117">
        <f t="shared" ca="1" si="170"/>
        <v>0</v>
      </c>
      <c r="CJ73" s="117">
        <f t="shared" ca="1" si="170"/>
        <v>0</v>
      </c>
      <c r="CK73" s="117">
        <f t="shared" ca="1" si="170"/>
        <v>0</v>
      </c>
      <c r="CL73" s="117">
        <f t="shared" ca="1" si="170"/>
        <v>0</v>
      </c>
      <c r="CM73" s="117">
        <f t="shared" ca="1" si="170"/>
        <v>0</v>
      </c>
      <c r="CN73" s="117">
        <f t="shared" ca="1" si="170"/>
        <v>0</v>
      </c>
      <c r="CO73" s="117">
        <f t="shared" ca="1" si="170"/>
        <v>0</v>
      </c>
      <c r="CP73" s="117">
        <f t="shared" ca="1" si="170"/>
        <v>0</v>
      </c>
      <c r="CQ73" s="117">
        <f t="shared" ca="1" si="170"/>
        <v>0</v>
      </c>
      <c r="CR73" s="117">
        <f t="shared" ca="1" si="170"/>
        <v>0</v>
      </c>
      <c r="CS73" s="117">
        <f t="shared" ca="1" si="170"/>
        <v>0</v>
      </c>
      <c r="CT73" s="117">
        <f t="shared" ca="1" si="170"/>
        <v>0</v>
      </c>
      <c r="CU73" s="117">
        <f t="shared" ca="1" si="170"/>
        <v>0</v>
      </c>
      <c r="CV73" s="117">
        <f t="shared" ca="1" si="170"/>
        <v>0</v>
      </c>
      <c r="CW73" s="117">
        <f t="shared" ca="1" si="170"/>
        <v>0</v>
      </c>
      <c r="CX73" s="117">
        <f t="shared" ca="1" si="170"/>
        <v>0</v>
      </c>
      <c r="CY73" s="117">
        <f t="shared" ca="1" si="170"/>
        <v>0</v>
      </c>
      <c r="CZ73" s="117">
        <f t="shared" ca="1" si="170"/>
        <v>0</v>
      </c>
      <c r="DA73" s="117">
        <f t="shared" ca="1" si="170"/>
        <v>0</v>
      </c>
      <c r="DB73" s="117">
        <f t="shared" ca="1" si="170"/>
        <v>0</v>
      </c>
      <c r="DC73" s="117">
        <f t="shared" ca="1" si="170"/>
        <v>0</v>
      </c>
      <c r="DD73" s="117">
        <f t="shared" ca="1" si="170"/>
        <v>0</v>
      </c>
      <c r="DE73" s="117">
        <f t="shared" ca="1" si="170"/>
        <v>0</v>
      </c>
      <c r="DF73" s="117">
        <f t="shared" ca="1" si="170"/>
        <v>0</v>
      </c>
      <c r="DG73" s="117">
        <f t="shared" ca="1" si="170"/>
        <v>0</v>
      </c>
      <c r="DH73" s="117">
        <f t="shared" ca="1" si="170"/>
        <v>0</v>
      </c>
      <c r="DI73" s="117">
        <f t="shared" ca="1" si="170"/>
        <v>0</v>
      </c>
      <c r="DJ73" s="117">
        <f t="shared" ca="1" si="170"/>
        <v>0</v>
      </c>
      <c r="DK73" s="117">
        <f t="shared" ca="1" si="170"/>
        <v>0</v>
      </c>
      <c r="DL73" s="117">
        <f t="shared" ca="1" si="170"/>
        <v>0</v>
      </c>
      <c r="DM73" s="117">
        <f t="shared" ca="1" si="170"/>
        <v>0</v>
      </c>
      <c r="DN73" s="117">
        <f t="shared" ca="1" si="170"/>
        <v>0</v>
      </c>
      <c r="DO73" s="117">
        <f t="shared" ca="1" si="170"/>
        <v>0</v>
      </c>
      <c r="DP73" s="117">
        <f t="shared" ca="1" si="170"/>
        <v>0</v>
      </c>
      <c r="DQ73" s="117">
        <f t="shared" ca="1" si="170"/>
        <v>0</v>
      </c>
      <c r="DR73" s="117">
        <f t="shared" ca="1" si="170"/>
        <v>0</v>
      </c>
      <c r="DS73" s="117">
        <f t="shared" ca="1" si="170"/>
        <v>0</v>
      </c>
      <c r="DT73" s="117">
        <f t="shared" ca="1" si="170"/>
        <v>0</v>
      </c>
      <c r="DU73" s="117">
        <f t="shared" ca="1" si="170"/>
        <v>0</v>
      </c>
      <c r="DV73" s="117">
        <f t="shared" ca="1" si="170"/>
        <v>0</v>
      </c>
      <c r="DW73" s="117">
        <f t="shared" ca="1" si="170"/>
        <v>0</v>
      </c>
      <c r="DX73" s="117">
        <f t="shared" ca="1" si="170"/>
        <v>0</v>
      </c>
      <c r="DY73" s="117">
        <f t="shared" ca="1" si="170"/>
        <v>0</v>
      </c>
      <c r="DZ73" s="117">
        <f t="shared" ca="1" si="170"/>
        <v>0</v>
      </c>
      <c r="EA73" s="117">
        <f t="shared" ca="1" si="170"/>
        <v>0</v>
      </c>
      <c r="EB73" s="117">
        <f t="shared" ca="1" si="170"/>
        <v>0</v>
      </c>
      <c r="EC73" s="117">
        <f t="shared" ca="1" si="170"/>
        <v>0</v>
      </c>
      <c r="ED73" s="117">
        <f t="shared" ca="1" si="170"/>
        <v>0</v>
      </c>
      <c r="EE73" s="117">
        <f t="shared" ca="1" si="170"/>
        <v>0</v>
      </c>
      <c r="EF73" s="117">
        <f t="shared" ca="1" si="170"/>
        <v>0</v>
      </c>
      <c r="EG73" s="117">
        <f t="shared" ref="EG73:EP73" ca="1" si="171">MAX(EG72-EG71,)</f>
        <v>0</v>
      </c>
      <c r="EH73" s="117">
        <f t="shared" ca="1" si="171"/>
        <v>0</v>
      </c>
      <c r="EI73" s="117">
        <f t="shared" ca="1" si="171"/>
        <v>0</v>
      </c>
      <c r="EJ73" s="117">
        <f t="shared" ca="1" si="171"/>
        <v>0</v>
      </c>
      <c r="EK73" s="117">
        <f t="shared" ca="1" si="171"/>
        <v>0</v>
      </c>
      <c r="EL73" s="117">
        <f t="shared" ca="1" si="171"/>
        <v>0</v>
      </c>
      <c r="EM73" s="117">
        <f t="shared" ca="1" si="171"/>
        <v>0</v>
      </c>
      <c r="EN73" s="117">
        <f t="shared" ca="1" si="171"/>
        <v>0</v>
      </c>
      <c r="EO73" s="117">
        <f t="shared" ca="1" si="171"/>
        <v>0</v>
      </c>
      <c r="EP73" s="117">
        <f t="shared" ca="1" si="171"/>
        <v>0</v>
      </c>
      <c r="EQ73" s="125"/>
      <c r="ER73" s="125"/>
      <c r="ES73" s="125"/>
      <c r="ET73" s="125"/>
      <c r="EU73" s="125"/>
      <c r="EV73" s="125"/>
      <c r="EW73" s="125"/>
      <c r="EX73" s="125"/>
    </row>
    <row r="74" spans="2:154" s="43" customFormat="1" ht="15" customHeight="1">
      <c r="B74" s="1610" t="s">
        <v>722</v>
      </c>
      <c r="C74" s="1611">
        <f ca="1">Revenue!C71</f>
        <v>0.60001200024000478</v>
      </c>
      <c r="D74" s="1612" t="s">
        <v>1406</v>
      </c>
      <c r="E74" s="799"/>
      <c r="F74" s="799"/>
      <c r="G74" s="846"/>
      <c r="H74" s="1613">
        <f t="shared" ref="H74:AM74" ca="1" si="172">H73*$C74</f>
        <v>0</v>
      </c>
      <c r="I74" s="1613">
        <f t="shared" ca="1" si="172"/>
        <v>0</v>
      </c>
      <c r="J74" s="1613">
        <f t="shared" ca="1" si="172"/>
        <v>0</v>
      </c>
      <c r="K74" s="1613">
        <f t="shared" ca="1" si="172"/>
        <v>0</v>
      </c>
      <c r="L74" s="1613">
        <f t="shared" ca="1" si="172"/>
        <v>0</v>
      </c>
      <c r="M74" s="1613">
        <f t="shared" ca="1" si="172"/>
        <v>0</v>
      </c>
      <c r="N74" s="1613">
        <f t="shared" ca="1" si="172"/>
        <v>0</v>
      </c>
      <c r="O74" s="1613">
        <f t="shared" ca="1" si="172"/>
        <v>0</v>
      </c>
      <c r="P74" s="1613">
        <f t="shared" ca="1" si="172"/>
        <v>0</v>
      </c>
      <c r="Q74" s="1613">
        <f t="shared" ca="1" si="172"/>
        <v>0</v>
      </c>
      <c r="R74" s="1613">
        <f t="shared" ca="1" si="172"/>
        <v>0</v>
      </c>
      <c r="S74" s="1613">
        <f t="shared" ca="1" si="172"/>
        <v>0</v>
      </c>
      <c r="T74" s="1613">
        <f t="shared" ca="1" si="172"/>
        <v>0</v>
      </c>
      <c r="U74" s="1613">
        <f t="shared" ca="1" si="172"/>
        <v>0</v>
      </c>
      <c r="V74" s="1613">
        <f t="shared" ca="1" si="172"/>
        <v>0</v>
      </c>
      <c r="W74" s="1613">
        <f t="shared" ca="1" si="172"/>
        <v>0</v>
      </c>
      <c r="X74" s="1613">
        <f t="shared" ca="1" si="172"/>
        <v>0</v>
      </c>
      <c r="Y74" s="1613">
        <f t="shared" ca="1" si="172"/>
        <v>0</v>
      </c>
      <c r="Z74" s="1613">
        <f t="shared" ca="1" si="172"/>
        <v>0</v>
      </c>
      <c r="AA74" s="1613">
        <f t="shared" ca="1" si="172"/>
        <v>0</v>
      </c>
      <c r="AB74" s="1613">
        <f t="shared" ca="1" si="172"/>
        <v>0</v>
      </c>
      <c r="AC74" s="1613">
        <f t="shared" ca="1" si="172"/>
        <v>0</v>
      </c>
      <c r="AD74" s="1613">
        <f t="shared" ca="1" si="172"/>
        <v>0</v>
      </c>
      <c r="AE74" s="1613">
        <f t="shared" ca="1" si="172"/>
        <v>0</v>
      </c>
      <c r="AF74" s="1613">
        <f t="shared" ca="1" si="172"/>
        <v>0</v>
      </c>
      <c r="AG74" s="1613">
        <f t="shared" ca="1" si="172"/>
        <v>0</v>
      </c>
      <c r="AH74" s="1613">
        <f t="shared" ca="1" si="172"/>
        <v>0</v>
      </c>
      <c r="AI74" s="1613">
        <f t="shared" ca="1" si="172"/>
        <v>0</v>
      </c>
      <c r="AJ74" s="1613">
        <f t="shared" ca="1" si="172"/>
        <v>0</v>
      </c>
      <c r="AK74" s="1613">
        <f t="shared" ca="1" si="172"/>
        <v>0</v>
      </c>
      <c r="AL74" s="1613">
        <f t="shared" ca="1" si="172"/>
        <v>0</v>
      </c>
      <c r="AM74" s="1613">
        <f t="shared" ca="1" si="172"/>
        <v>0</v>
      </c>
      <c r="AN74" s="1613">
        <f t="shared" ref="AN74:BS74" ca="1" si="173">AN73*$C74</f>
        <v>0</v>
      </c>
      <c r="AO74" s="1613">
        <f t="shared" ca="1" si="173"/>
        <v>0</v>
      </c>
      <c r="AP74" s="1613">
        <f t="shared" ca="1" si="173"/>
        <v>0</v>
      </c>
      <c r="AQ74" s="1613">
        <f t="shared" ca="1" si="173"/>
        <v>0</v>
      </c>
      <c r="AR74" s="1613">
        <f t="shared" ca="1" si="173"/>
        <v>0</v>
      </c>
      <c r="AS74" s="1613">
        <f t="shared" ca="1" si="173"/>
        <v>0</v>
      </c>
      <c r="AT74" s="1613">
        <f t="shared" ca="1" si="173"/>
        <v>0</v>
      </c>
      <c r="AU74" s="1613">
        <f t="shared" ca="1" si="173"/>
        <v>0</v>
      </c>
      <c r="AV74" s="1613">
        <f t="shared" ca="1" si="173"/>
        <v>0</v>
      </c>
      <c r="AW74" s="1613">
        <f t="shared" ca="1" si="173"/>
        <v>0</v>
      </c>
      <c r="AX74" s="1613">
        <f t="shared" ca="1" si="173"/>
        <v>0</v>
      </c>
      <c r="AY74" s="1613">
        <f t="shared" ca="1" si="173"/>
        <v>0</v>
      </c>
      <c r="AZ74" s="1613">
        <f t="shared" ca="1" si="173"/>
        <v>0</v>
      </c>
      <c r="BA74" s="1613">
        <f t="shared" ca="1" si="173"/>
        <v>0</v>
      </c>
      <c r="BB74" s="1613">
        <f t="shared" ca="1" si="173"/>
        <v>0</v>
      </c>
      <c r="BC74" s="1613">
        <f t="shared" ca="1" si="173"/>
        <v>0</v>
      </c>
      <c r="BD74" s="1613">
        <f t="shared" ca="1" si="173"/>
        <v>0</v>
      </c>
      <c r="BE74" s="1613">
        <f t="shared" ca="1" si="173"/>
        <v>0</v>
      </c>
      <c r="BF74" s="1613">
        <f t="shared" ca="1" si="173"/>
        <v>0</v>
      </c>
      <c r="BG74" s="1613">
        <f t="shared" ca="1" si="173"/>
        <v>0</v>
      </c>
      <c r="BH74" s="1613">
        <f t="shared" ca="1" si="173"/>
        <v>0</v>
      </c>
      <c r="BI74" s="1613">
        <f t="shared" ca="1" si="173"/>
        <v>0</v>
      </c>
      <c r="BJ74" s="1613">
        <f t="shared" ca="1" si="173"/>
        <v>0</v>
      </c>
      <c r="BK74" s="1613">
        <f t="shared" ca="1" si="173"/>
        <v>0</v>
      </c>
      <c r="BL74" s="1613">
        <f t="shared" ca="1" si="173"/>
        <v>0</v>
      </c>
      <c r="BM74" s="1613">
        <f t="shared" ca="1" si="173"/>
        <v>0</v>
      </c>
      <c r="BN74" s="1613">
        <f t="shared" ca="1" si="173"/>
        <v>0</v>
      </c>
      <c r="BO74" s="1613">
        <f t="shared" ca="1" si="173"/>
        <v>0</v>
      </c>
      <c r="BP74" s="1613">
        <f t="shared" ca="1" si="173"/>
        <v>0</v>
      </c>
      <c r="BQ74" s="1613">
        <f t="shared" ca="1" si="173"/>
        <v>0</v>
      </c>
      <c r="BR74" s="1613">
        <f t="shared" ca="1" si="173"/>
        <v>0</v>
      </c>
      <c r="BS74" s="1613">
        <f t="shared" ca="1" si="173"/>
        <v>0</v>
      </c>
      <c r="BT74" s="1613">
        <f t="shared" ref="BT74:CY74" ca="1" si="174">BT73*$C74</f>
        <v>0</v>
      </c>
      <c r="BU74" s="1613">
        <f t="shared" ca="1" si="174"/>
        <v>0</v>
      </c>
      <c r="BV74" s="1613">
        <f t="shared" ca="1" si="174"/>
        <v>0</v>
      </c>
      <c r="BW74" s="1613">
        <f t="shared" ca="1" si="174"/>
        <v>0</v>
      </c>
      <c r="BX74" s="1613">
        <f t="shared" ca="1" si="174"/>
        <v>0</v>
      </c>
      <c r="BY74" s="1613">
        <f t="shared" ca="1" si="174"/>
        <v>0</v>
      </c>
      <c r="BZ74" s="1613">
        <f t="shared" ca="1" si="174"/>
        <v>0</v>
      </c>
      <c r="CA74" s="1613">
        <f t="shared" ca="1" si="174"/>
        <v>0</v>
      </c>
      <c r="CB74" s="1613">
        <f t="shared" ca="1" si="174"/>
        <v>0</v>
      </c>
      <c r="CC74" s="1613">
        <f t="shared" ca="1" si="174"/>
        <v>0</v>
      </c>
      <c r="CD74" s="1613">
        <f t="shared" ca="1" si="174"/>
        <v>0</v>
      </c>
      <c r="CE74" s="1613">
        <f t="shared" ca="1" si="174"/>
        <v>0</v>
      </c>
      <c r="CF74" s="1613">
        <f t="shared" ca="1" si="174"/>
        <v>0</v>
      </c>
      <c r="CG74" s="1613">
        <f t="shared" ca="1" si="174"/>
        <v>0</v>
      </c>
      <c r="CH74" s="1613">
        <f t="shared" ca="1" si="174"/>
        <v>0</v>
      </c>
      <c r="CI74" s="1613">
        <f t="shared" ca="1" si="174"/>
        <v>0</v>
      </c>
      <c r="CJ74" s="1613">
        <f t="shared" ca="1" si="174"/>
        <v>0</v>
      </c>
      <c r="CK74" s="1613">
        <f t="shared" ca="1" si="174"/>
        <v>0</v>
      </c>
      <c r="CL74" s="1613">
        <f t="shared" ca="1" si="174"/>
        <v>0</v>
      </c>
      <c r="CM74" s="1613">
        <f t="shared" ca="1" si="174"/>
        <v>0</v>
      </c>
      <c r="CN74" s="1613">
        <f t="shared" ca="1" si="174"/>
        <v>0</v>
      </c>
      <c r="CO74" s="1613">
        <f t="shared" ca="1" si="174"/>
        <v>0</v>
      </c>
      <c r="CP74" s="1613">
        <f t="shared" ca="1" si="174"/>
        <v>0</v>
      </c>
      <c r="CQ74" s="1613">
        <f t="shared" ca="1" si="174"/>
        <v>0</v>
      </c>
      <c r="CR74" s="1613">
        <f t="shared" ca="1" si="174"/>
        <v>0</v>
      </c>
      <c r="CS74" s="1613">
        <f t="shared" ca="1" si="174"/>
        <v>0</v>
      </c>
      <c r="CT74" s="1613">
        <f t="shared" ca="1" si="174"/>
        <v>0</v>
      </c>
      <c r="CU74" s="1613">
        <f t="shared" ca="1" si="174"/>
        <v>0</v>
      </c>
      <c r="CV74" s="1613">
        <f t="shared" ca="1" si="174"/>
        <v>0</v>
      </c>
      <c r="CW74" s="1613">
        <f t="shared" ca="1" si="174"/>
        <v>0</v>
      </c>
      <c r="CX74" s="1613">
        <f t="shared" ca="1" si="174"/>
        <v>0</v>
      </c>
      <c r="CY74" s="1613">
        <f t="shared" ca="1" si="174"/>
        <v>0</v>
      </c>
      <c r="CZ74" s="1613">
        <f t="shared" ref="CZ74:EE74" ca="1" si="175">CZ73*$C74</f>
        <v>0</v>
      </c>
      <c r="DA74" s="1613">
        <f t="shared" ca="1" si="175"/>
        <v>0</v>
      </c>
      <c r="DB74" s="1613">
        <f t="shared" ca="1" si="175"/>
        <v>0</v>
      </c>
      <c r="DC74" s="1613">
        <f t="shared" ca="1" si="175"/>
        <v>0</v>
      </c>
      <c r="DD74" s="1613">
        <f t="shared" ca="1" si="175"/>
        <v>0</v>
      </c>
      <c r="DE74" s="1613">
        <f t="shared" ca="1" si="175"/>
        <v>0</v>
      </c>
      <c r="DF74" s="1613">
        <f t="shared" ca="1" si="175"/>
        <v>0</v>
      </c>
      <c r="DG74" s="1613">
        <f t="shared" ca="1" si="175"/>
        <v>0</v>
      </c>
      <c r="DH74" s="1613">
        <f t="shared" ca="1" si="175"/>
        <v>0</v>
      </c>
      <c r="DI74" s="1613">
        <f t="shared" ca="1" si="175"/>
        <v>0</v>
      </c>
      <c r="DJ74" s="1613">
        <f t="shared" ca="1" si="175"/>
        <v>0</v>
      </c>
      <c r="DK74" s="1613">
        <f t="shared" ca="1" si="175"/>
        <v>0</v>
      </c>
      <c r="DL74" s="1613">
        <f t="shared" ca="1" si="175"/>
        <v>0</v>
      </c>
      <c r="DM74" s="1613">
        <f t="shared" ca="1" si="175"/>
        <v>0</v>
      </c>
      <c r="DN74" s="1613">
        <f t="shared" ca="1" si="175"/>
        <v>0</v>
      </c>
      <c r="DO74" s="1613">
        <f t="shared" ca="1" si="175"/>
        <v>0</v>
      </c>
      <c r="DP74" s="1613">
        <f t="shared" ca="1" si="175"/>
        <v>0</v>
      </c>
      <c r="DQ74" s="1613">
        <f t="shared" ca="1" si="175"/>
        <v>0</v>
      </c>
      <c r="DR74" s="1613">
        <f t="shared" ca="1" si="175"/>
        <v>0</v>
      </c>
      <c r="DS74" s="1613">
        <f t="shared" ca="1" si="175"/>
        <v>0</v>
      </c>
      <c r="DT74" s="1613">
        <f t="shared" ca="1" si="175"/>
        <v>0</v>
      </c>
      <c r="DU74" s="1613">
        <f t="shared" ca="1" si="175"/>
        <v>0</v>
      </c>
      <c r="DV74" s="1613">
        <f t="shared" ca="1" si="175"/>
        <v>0</v>
      </c>
      <c r="DW74" s="1613">
        <f t="shared" ca="1" si="175"/>
        <v>0</v>
      </c>
      <c r="DX74" s="1613">
        <f t="shared" ca="1" si="175"/>
        <v>0</v>
      </c>
      <c r="DY74" s="1613">
        <f t="shared" ca="1" si="175"/>
        <v>0</v>
      </c>
      <c r="DZ74" s="1613">
        <f t="shared" ca="1" si="175"/>
        <v>0</v>
      </c>
      <c r="EA74" s="1613">
        <f t="shared" ca="1" si="175"/>
        <v>0</v>
      </c>
      <c r="EB74" s="1613">
        <f t="shared" ca="1" si="175"/>
        <v>0</v>
      </c>
      <c r="EC74" s="1613">
        <f t="shared" ca="1" si="175"/>
        <v>0</v>
      </c>
      <c r="ED74" s="1613">
        <f t="shared" ca="1" si="175"/>
        <v>0</v>
      </c>
      <c r="EE74" s="1613">
        <f t="shared" ca="1" si="175"/>
        <v>0</v>
      </c>
      <c r="EF74" s="1613">
        <f t="shared" ref="EF74:EP74" ca="1" si="176">EF73*$C74</f>
        <v>0</v>
      </c>
      <c r="EG74" s="1613">
        <f t="shared" ca="1" si="176"/>
        <v>0</v>
      </c>
      <c r="EH74" s="1613">
        <f t="shared" ca="1" si="176"/>
        <v>0</v>
      </c>
      <c r="EI74" s="1613">
        <f t="shared" ca="1" si="176"/>
        <v>0</v>
      </c>
      <c r="EJ74" s="1613">
        <f t="shared" ca="1" si="176"/>
        <v>0</v>
      </c>
      <c r="EK74" s="1613">
        <f t="shared" ca="1" si="176"/>
        <v>0</v>
      </c>
      <c r="EL74" s="1613">
        <f t="shared" ca="1" si="176"/>
        <v>0</v>
      </c>
      <c r="EM74" s="1613">
        <f t="shared" ca="1" si="176"/>
        <v>0</v>
      </c>
      <c r="EN74" s="1613">
        <f t="shared" ca="1" si="176"/>
        <v>0</v>
      </c>
      <c r="EO74" s="1613">
        <f t="shared" ca="1" si="176"/>
        <v>0</v>
      </c>
      <c r="EP74" s="1613">
        <f t="shared" ca="1" si="176"/>
        <v>0</v>
      </c>
    </row>
    <row r="75" spans="2:154" s="43" customFormat="1" ht="15" customHeight="1">
      <c r="B75" s="796" t="s">
        <v>724</v>
      </c>
      <c r="C75" s="1611">
        <f ca="1">Revenue!C76</f>
        <v>0.39998799975999522</v>
      </c>
      <c r="D75" s="1612" t="s">
        <v>93</v>
      </c>
      <c r="E75" s="799"/>
      <c r="F75" s="799"/>
      <c r="G75" s="846"/>
      <c r="H75" s="1613">
        <f t="shared" ref="H75:AM75" ca="1" si="177">H73*$C75</f>
        <v>0</v>
      </c>
      <c r="I75" s="1613">
        <f t="shared" ca="1" si="177"/>
        <v>0</v>
      </c>
      <c r="J75" s="1613">
        <f t="shared" ca="1" si="177"/>
        <v>0</v>
      </c>
      <c r="K75" s="1613">
        <f t="shared" ca="1" si="177"/>
        <v>0</v>
      </c>
      <c r="L75" s="1613">
        <f t="shared" ca="1" si="177"/>
        <v>0</v>
      </c>
      <c r="M75" s="1613">
        <f t="shared" ca="1" si="177"/>
        <v>0</v>
      </c>
      <c r="N75" s="1613">
        <f t="shared" ca="1" si="177"/>
        <v>0</v>
      </c>
      <c r="O75" s="1613">
        <f t="shared" ca="1" si="177"/>
        <v>0</v>
      </c>
      <c r="P75" s="1613">
        <f t="shared" ca="1" si="177"/>
        <v>0</v>
      </c>
      <c r="Q75" s="1613">
        <f t="shared" ca="1" si="177"/>
        <v>0</v>
      </c>
      <c r="R75" s="1613">
        <f t="shared" ca="1" si="177"/>
        <v>0</v>
      </c>
      <c r="S75" s="1613">
        <f t="shared" ca="1" si="177"/>
        <v>0</v>
      </c>
      <c r="T75" s="1613">
        <f t="shared" ca="1" si="177"/>
        <v>0</v>
      </c>
      <c r="U75" s="1613">
        <f t="shared" ca="1" si="177"/>
        <v>0</v>
      </c>
      <c r="V75" s="1613">
        <f t="shared" ca="1" si="177"/>
        <v>0</v>
      </c>
      <c r="W75" s="1613">
        <f t="shared" ca="1" si="177"/>
        <v>0</v>
      </c>
      <c r="X75" s="1613">
        <f t="shared" ca="1" si="177"/>
        <v>0</v>
      </c>
      <c r="Y75" s="1613">
        <f t="shared" ca="1" si="177"/>
        <v>0</v>
      </c>
      <c r="Z75" s="1613">
        <f t="shared" ca="1" si="177"/>
        <v>0</v>
      </c>
      <c r="AA75" s="1613">
        <f t="shared" ca="1" si="177"/>
        <v>0</v>
      </c>
      <c r="AB75" s="1613">
        <f t="shared" ca="1" si="177"/>
        <v>0</v>
      </c>
      <c r="AC75" s="1613">
        <f t="shared" ca="1" si="177"/>
        <v>0</v>
      </c>
      <c r="AD75" s="1613">
        <f t="shared" ca="1" si="177"/>
        <v>0</v>
      </c>
      <c r="AE75" s="1613">
        <f t="shared" ca="1" si="177"/>
        <v>0</v>
      </c>
      <c r="AF75" s="1613">
        <f t="shared" ca="1" si="177"/>
        <v>0</v>
      </c>
      <c r="AG75" s="1613">
        <f t="shared" ca="1" si="177"/>
        <v>0</v>
      </c>
      <c r="AH75" s="1613">
        <f t="shared" ca="1" si="177"/>
        <v>0</v>
      </c>
      <c r="AI75" s="1613">
        <f t="shared" ca="1" si="177"/>
        <v>0</v>
      </c>
      <c r="AJ75" s="1613">
        <f t="shared" ca="1" si="177"/>
        <v>0</v>
      </c>
      <c r="AK75" s="1613">
        <f t="shared" ca="1" si="177"/>
        <v>0</v>
      </c>
      <c r="AL75" s="1613">
        <f t="shared" ca="1" si="177"/>
        <v>0</v>
      </c>
      <c r="AM75" s="1613">
        <f t="shared" ca="1" si="177"/>
        <v>0</v>
      </c>
      <c r="AN75" s="1613">
        <f t="shared" ref="AN75:BS75" ca="1" si="178">AN73*$C75</f>
        <v>0</v>
      </c>
      <c r="AO75" s="1613">
        <f t="shared" ca="1" si="178"/>
        <v>0</v>
      </c>
      <c r="AP75" s="1613">
        <f t="shared" ca="1" si="178"/>
        <v>0</v>
      </c>
      <c r="AQ75" s="1613">
        <f t="shared" ca="1" si="178"/>
        <v>0</v>
      </c>
      <c r="AR75" s="1613">
        <f t="shared" ca="1" si="178"/>
        <v>0</v>
      </c>
      <c r="AS75" s="1613">
        <f t="shared" ca="1" si="178"/>
        <v>0</v>
      </c>
      <c r="AT75" s="1613">
        <f t="shared" ca="1" si="178"/>
        <v>0</v>
      </c>
      <c r="AU75" s="1613">
        <f t="shared" ca="1" si="178"/>
        <v>0</v>
      </c>
      <c r="AV75" s="1613">
        <f t="shared" ca="1" si="178"/>
        <v>0</v>
      </c>
      <c r="AW75" s="1613">
        <f t="shared" ca="1" si="178"/>
        <v>0</v>
      </c>
      <c r="AX75" s="1613">
        <f t="shared" ca="1" si="178"/>
        <v>0</v>
      </c>
      <c r="AY75" s="1613">
        <f t="shared" ca="1" si="178"/>
        <v>0</v>
      </c>
      <c r="AZ75" s="1613">
        <f t="shared" ca="1" si="178"/>
        <v>0</v>
      </c>
      <c r="BA75" s="1613">
        <f t="shared" ca="1" si="178"/>
        <v>0</v>
      </c>
      <c r="BB75" s="1613">
        <f t="shared" ca="1" si="178"/>
        <v>0</v>
      </c>
      <c r="BC75" s="1613">
        <f t="shared" ca="1" si="178"/>
        <v>0</v>
      </c>
      <c r="BD75" s="1613">
        <f t="shared" ca="1" si="178"/>
        <v>0</v>
      </c>
      <c r="BE75" s="1613">
        <f t="shared" ca="1" si="178"/>
        <v>0</v>
      </c>
      <c r="BF75" s="1613">
        <f t="shared" ca="1" si="178"/>
        <v>0</v>
      </c>
      <c r="BG75" s="1613">
        <f t="shared" ca="1" si="178"/>
        <v>0</v>
      </c>
      <c r="BH75" s="1613">
        <f t="shared" ca="1" si="178"/>
        <v>0</v>
      </c>
      <c r="BI75" s="1613">
        <f t="shared" ca="1" si="178"/>
        <v>0</v>
      </c>
      <c r="BJ75" s="1613">
        <f t="shared" ca="1" si="178"/>
        <v>0</v>
      </c>
      <c r="BK75" s="1613">
        <f t="shared" ca="1" si="178"/>
        <v>0</v>
      </c>
      <c r="BL75" s="1613">
        <f t="shared" ca="1" si="178"/>
        <v>0</v>
      </c>
      <c r="BM75" s="1613">
        <f t="shared" ca="1" si="178"/>
        <v>0</v>
      </c>
      <c r="BN75" s="1613">
        <f t="shared" ca="1" si="178"/>
        <v>0</v>
      </c>
      <c r="BO75" s="1613">
        <f t="shared" ca="1" si="178"/>
        <v>0</v>
      </c>
      <c r="BP75" s="1613">
        <f t="shared" ca="1" si="178"/>
        <v>0</v>
      </c>
      <c r="BQ75" s="1613">
        <f t="shared" ca="1" si="178"/>
        <v>0</v>
      </c>
      <c r="BR75" s="1613">
        <f t="shared" ca="1" si="178"/>
        <v>0</v>
      </c>
      <c r="BS75" s="1613">
        <f t="shared" ca="1" si="178"/>
        <v>0</v>
      </c>
      <c r="BT75" s="1613">
        <f t="shared" ref="BT75:CY75" ca="1" si="179">BT73*$C75</f>
        <v>0</v>
      </c>
      <c r="BU75" s="1613">
        <f t="shared" ca="1" si="179"/>
        <v>0</v>
      </c>
      <c r="BV75" s="1613">
        <f t="shared" ca="1" si="179"/>
        <v>0</v>
      </c>
      <c r="BW75" s="1613">
        <f t="shared" ca="1" si="179"/>
        <v>0</v>
      </c>
      <c r="BX75" s="1613">
        <f t="shared" ca="1" si="179"/>
        <v>0</v>
      </c>
      <c r="BY75" s="1613">
        <f t="shared" ca="1" si="179"/>
        <v>0</v>
      </c>
      <c r="BZ75" s="1613">
        <f t="shared" ca="1" si="179"/>
        <v>0</v>
      </c>
      <c r="CA75" s="1613">
        <f t="shared" ca="1" si="179"/>
        <v>0</v>
      </c>
      <c r="CB75" s="1613">
        <f t="shared" ca="1" si="179"/>
        <v>0</v>
      </c>
      <c r="CC75" s="1613">
        <f t="shared" ca="1" si="179"/>
        <v>0</v>
      </c>
      <c r="CD75" s="1613">
        <f t="shared" ca="1" si="179"/>
        <v>0</v>
      </c>
      <c r="CE75" s="1613">
        <f t="shared" ca="1" si="179"/>
        <v>0</v>
      </c>
      <c r="CF75" s="1613">
        <f t="shared" ca="1" si="179"/>
        <v>0</v>
      </c>
      <c r="CG75" s="1613">
        <f t="shared" ca="1" si="179"/>
        <v>0</v>
      </c>
      <c r="CH75" s="1613">
        <f t="shared" ca="1" si="179"/>
        <v>0</v>
      </c>
      <c r="CI75" s="1613">
        <f t="shared" ca="1" si="179"/>
        <v>0</v>
      </c>
      <c r="CJ75" s="1613">
        <f t="shared" ca="1" si="179"/>
        <v>0</v>
      </c>
      <c r="CK75" s="1613">
        <f t="shared" ca="1" si="179"/>
        <v>0</v>
      </c>
      <c r="CL75" s="1613">
        <f t="shared" ca="1" si="179"/>
        <v>0</v>
      </c>
      <c r="CM75" s="1613">
        <f t="shared" ca="1" si="179"/>
        <v>0</v>
      </c>
      <c r="CN75" s="1613">
        <f t="shared" ca="1" si="179"/>
        <v>0</v>
      </c>
      <c r="CO75" s="1613">
        <f t="shared" ca="1" si="179"/>
        <v>0</v>
      </c>
      <c r="CP75" s="1613">
        <f t="shared" ca="1" si="179"/>
        <v>0</v>
      </c>
      <c r="CQ75" s="1613">
        <f t="shared" ca="1" si="179"/>
        <v>0</v>
      </c>
      <c r="CR75" s="1613">
        <f t="shared" ca="1" si="179"/>
        <v>0</v>
      </c>
      <c r="CS75" s="1613">
        <f t="shared" ca="1" si="179"/>
        <v>0</v>
      </c>
      <c r="CT75" s="1613">
        <f t="shared" ca="1" si="179"/>
        <v>0</v>
      </c>
      <c r="CU75" s="1613">
        <f t="shared" ca="1" si="179"/>
        <v>0</v>
      </c>
      <c r="CV75" s="1613">
        <f t="shared" ca="1" si="179"/>
        <v>0</v>
      </c>
      <c r="CW75" s="1613">
        <f t="shared" ca="1" si="179"/>
        <v>0</v>
      </c>
      <c r="CX75" s="1613">
        <f t="shared" ca="1" si="179"/>
        <v>0</v>
      </c>
      <c r="CY75" s="1613">
        <f t="shared" ca="1" si="179"/>
        <v>0</v>
      </c>
      <c r="CZ75" s="1613">
        <f t="shared" ref="CZ75:EE75" ca="1" si="180">CZ73*$C75</f>
        <v>0</v>
      </c>
      <c r="DA75" s="1613">
        <f t="shared" ca="1" si="180"/>
        <v>0</v>
      </c>
      <c r="DB75" s="1613">
        <f t="shared" ca="1" si="180"/>
        <v>0</v>
      </c>
      <c r="DC75" s="1613">
        <f t="shared" ca="1" si="180"/>
        <v>0</v>
      </c>
      <c r="DD75" s="1613">
        <f t="shared" ca="1" si="180"/>
        <v>0</v>
      </c>
      <c r="DE75" s="1613">
        <f t="shared" ca="1" si="180"/>
        <v>0</v>
      </c>
      <c r="DF75" s="1613">
        <f t="shared" ca="1" si="180"/>
        <v>0</v>
      </c>
      <c r="DG75" s="1613">
        <f t="shared" ca="1" si="180"/>
        <v>0</v>
      </c>
      <c r="DH75" s="1613">
        <f t="shared" ca="1" si="180"/>
        <v>0</v>
      </c>
      <c r="DI75" s="1613">
        <f t="shared" ca="1" si="180"/>
        <v>0</v>
      </c>
      <c r="DJ75" s="1613">
        <f t="shared" ca="1" si="180"/>
        <v>0</v>
      </c>
      <c r="DK75" s="1613">
        <f t="shared" ca="1" si="180"/>
        <v>0</v>
      </c>
      <c r="DL75" s="1613">
        <f t="shared" ca="1" si="180"/>
        <v>0</v>
      </c>
      <c r="DM75" s="1613">
        <f t="shared" ca="1" si="180"/>
        <v>0</v>
      </c>
      <c r="DN75" s="1613">
        <f t="shared" ca="1" si="180"/>
        <v>0</v>
      </c>
      <c r="DO75" s="1613">
        <f t="shared" ca="1" si="180"/>
        <v>0</v>
      </c>
      <c r="DP75" s="1613">
        <f t="shared" ca="1" si="180"/>
        <v>0</v>
      </c>
      <c r="DQ75" s="1613">
        <f t="shared" ca="1" si="180"/>
        <v>0</v>
      </c>
      <c r="DR75" s="1613">
        <f t="shared" ca="1" si="180"/>
        <v>0</v>
      </c>
      <c r="DS75" s="1613">
        <f t="shared" ca="1" si="180"/>
        <v>0</v>
      </c>
      <c r="DT75" s="1613">
        <f t="shared" ca="1" si="180"/>
        <v>0</v>
      </c>
      <c r="DU75" s="1613">
        <f t="shared" ca="1" si="180"/>
        <v>0</v>
      </c>
      <c r="DV75" s="1613">
        <f t="shared" ca="1" si="180"/>
        <v>0</v>
      </c>
      <c r="DW75" s="1613">
        <f t="shared" ca="1" si="180"/>
        <v>0</v>
      </c>
      <c r="DX75" s="1613">
        <f t="shared" ca="1" si="180"/>
        <v>0</v>
      </c>
      <c r="DY75" s="1613">
        <f t="shared" ca="1" si="180"/>
        <v>0</v>
      </c>
      <c r="DZ75" s="1613">
        <f t="shared" ca="1" si="180"/>
        <v>0</v>
      </c>
      <c r="EA75" s="1613">
        <f t="shared" ca="1" si="180"/>
        <v>0</v>
      </c>
      <c r="EB75" s="1613">
        <f t="shared" ca="1" si="180"/>
        <v>0</v>
      </c>
      <c r="EC75" s="1613">
        <f t="shared" ca="1" si="180"/>
        <v>0</v>
      </c>
      <c r="ED75" s="1613">
        <f t="shared" ca="1" si="180"/>
        <v>0</v>
      </c>
      <c r="EE75" s="1613">
        <f t="shared" ca="1" si="180"/>
        <v>0</v>
      </c>
      <c r="EF75" s="1613">
        <f t="shared" ref="EF75:EP75" ca="1" si="181">EF73*$C75</f>
        <v>0</v>
      </c>
      <c r="EG75" s="1613">
        <f t="shared" ca="1" si="181"/>
        <v>0</v>
      </c>
      <c r="EH75" s="1613">
        <f t="shared" ca="1" si="181"/>
        <v>0</v>
      </c>
      <c r="EI75" s="1613">
        <f t="shared" ca="1" si="181"/>
        <v>0</v>
      </c>
      <c r="EJ75" s="1613">
        <f t="shared" ca="1" si="181"/>
        <v>0</v>
      </c>
      <c r="EK75" s="1613">
        <f t="shared" ca="1" si="181"/>
        <v>0</v>
      </c>
      <c r="EL75" s="1613">
        <f t="shared" ca="1" si="181"/>
        <v>0</v>
      </c>
      <c r="EM75" s="1613">
        <f t="shared" ca="1" si="181"/>
        <v>0</v>
      </c>
      <c r="EN75" s="1613">
        <f t="shared" ca="1" si="181"/>
        <v>0</v>
      </c>
      <c r="EO75" s="1613">
        <f t="shared" ca="1" si="181"/>
        <v>0</v>
      </c>
      <c r="EP75" s="1613">
        <f t="shared" ca="1" si="181"/>
        <v>0</v>
      </c>
    </row>
    <row r="76" spans="2:154" ht="14.1" customHeight="1">
      <c r="B76" s="1573"/>
      <c r="C76" s="204"/>
      <c r="E76" s="10"/>
      <c r="F76" s="10"/>
      <c r="G76" s="12"/>
      <c r="H76" s="117"/>
      <c r="I76" s="117"/>
      <c r="J76" s="117"/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17"/>
      <c r="V76" s="117"/>
      <c r="W76" s="117"/>
      <c r="X76" s="117"/>
      <c r="Y76" s="117"/>
      <c r="Z76" s="117"/>
      <c r="AA76" s="117"/>
      <c r="AB76" s="117"/>
      <c r="AC76" s="117"/>
      <c r="AD76" s="117"/>
      <c r="AE76" s="117"/>
      <c r="AF76" s="117"/>
      <c r="AG76" s="117"/>
      <c r="AH76" s="117"/>
      <c r="AI76" s="117"/>
      <c r="AJ76" s="117"/>
      <c r="AK76" s="117"/>
      <c r="AL76" s="117"/>
      <c r="AM76" s="117"/>
      <c r="AN76" s="117"/>
      <c r="AO76" s="117"/>
      <c r="AP76" s="117"/>
      <c r="AQ76" s="117"/>
      <c r="AR76" s="117"/>
      <c r="AS76" s="117"/>
      <c r="AT76" s="117"/>
      <c r="AU76" s="117"/>
      <c r="AV76" s="117"/>
      <c r="AW76" s="117"/>
      <c r="AX76" s="117"/>
      <c r="AY76" s="117"/>
      <c r="AZ76" s="117"/>
      <c r="BA76" s="117"/>
      <c r="BB76" s="117"/>
      <c r="BC76" s="117"/>
      <c r="BD76" s="117"/>
      <c r="BE76" s="117"/>
      <c r="BF76" s="117"/>
      <c r="BG76" s="117"/>
      <c r="BH76" s="117"/>
      <c r="BI76" s="117"/>
      <c r="BJ76" s="117"/>
      <c r="BK76" s="117"/>
      <c r="BL76" s="117"/>
      <c r="BM76" s="117"/>
      <c r="BN76" s="117"/>
      <c r="BO76" s="117"/>
      <c r="BP76" s="117"/>
      <c r="BQ76" s="117"/>
      <c r="BR76" s="117"/>
      <c r="BS76" s="117"/>
      <c r="BT76" s="117"/>
      <c r="BU76" s="117"/>
      <c r="BV76" s="117"/>
      <c r="BW76" s="117"/>
      <c r="BX76" s="117"/>
      <c r="BY76" s="117"/>
      <c r="BZ76" s="117"/>
      <c r="CA76" s="117"/>
      <c r="CB76" s="117"/>
      <c r="CC76" s="117"/>
      <c r="CD76" s="117"/>
      <c r="CE76" s="117"/>
      <c r="CF76" s="117"/>
      <c r="CG76" s="117"/>
      <c r="CH76" s="117"/>
      <c r="CI76" s="117"/>
      <c r="CJ76" s="117"/>
      <c r="CK76" s="117"/>
      <c r="CL76" s="117"/>
      <c r="CM76" s="117"/>
      <c r="CN76" s="117"/>
      <c r="CO76" s="117"/>
      <c r="CP76" s="117"/>
      <c r="CQ76" s="117"/>
      <c r="CR76" s="117"/>
      <c r="CS76" s="117"/>
      <c r="CT76" s="117"/>
      <c r="CU76" s="117"/>
      <c r="CV76" s="117"/>
      <c r="CW76" s="117"/>
      <c r="CX76" s="117"/>
      <c r="CY76" s="117"/>
      <c r="CZ76" s="117"/>
      <c r="DA76" s="117"/>
      <c r="DB76" s="117"/>
      <c r="DC76" s="117"/>
      <c r="DD76" s="117"/>
      <c r="DE76" s="117"/>
      <c r="DF76" s="117"/>
      <c r="DG76" s="117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R76" s="117"/>
      <c r="DS76" s="117"/>
      <c r="DT76" s="117"/>
      <c r="DU76" s="117"/>
      <c r="DV76" s="117"/>
      <c r="DW76" s="117"/>
      <c r="DX76" s="117"/>
      <c r="DY76" s="117"/>
      <c r="DZ76" s="117"/>
      <c r="EA76" s="117"/>
      <c r="EB76" s="117"/>
      <c r="EC76" s="117"/>
      <c r="ED76" s="117"/>
      <c r="EE76" s="117"/>
      <c r="EF76" s="117"/>
      <c r="EG76" s="117"/>
      <c r="EH76" s="117"/>
      <c r="EI76" s="117"/>
      <c r="EJ76" s="117"/>
      <c r="EK76" s="117"/>
      <c r="EL76" s="117"/>
      <c r="EM76" s="117"/>
      <c r="EN76" s="117"/>
      <c r="EO76" s="117"/>
      <c r="EP76" s="117"/>
      <c r="EQ76" s="125"/>
      <c r="ER76" s="125"/>
      <c r="ES76" s="125"/>
      <c r="ET76" s="125"/>
      <c r="EU76" s="125"/>
      <c r="EV76" s="125"/>
      <c r="EW76" s="125"/>
      <c r="EX76" s="125"/>
    </row>
    <row r="77" spans="2:154" s="43" customFormat="1" ht="15" customHeight="1">
      <c r="B77" s="1614" t="s">
        <v>1415</v>
      </c>
      <c r="C77" s="200"/>
      <c r="D77" s="21"/>
      <c r="E77" s="138"/>
      <c r="F77" s="138"/>
      <c r="G77" s="42"/>
      <c r="H77" s="188"/>
      <c r="I77" s="188"/>
      <c r="J77" s="188"/>
      <c r="K77" s="188"/>
      <c r="L77" s="188"/>
      <c r="M77" s="188"/>
      <c r="N77" s="188"/>
      <c r="O77" s="188"/>
      <c r="P77" s="188"/>
      <c r="Q77" s="188"/>
      <c r="R77" s="188"/>
      <c r="S77" s="188"/>
      <c r="T77" s="188"/>
      <c r="U77" s="188"/>
      <c r="V77" s="188"/>
      <c r="W77" s="188"/>
      <c r="X77" s="188"/>
      <c r="Y77" s="188"/>
      <c r="Z77" s="188"/>
      <c r="AA77" s="188"/>
      <c r="AB77" s="188"/>
      <c r="AC77" s="188"/>
      <c r="AD77" s="188"/>
      <c r="AE77" s="188"/>
      <c r="AF77" s="188"/>
      <c r="AG77" s="188"/>
      <c r="AH77" s="188"/>
      <c r="AI77" s="188"/>
      <c r="AJ77" s="188"/>
      <c r="AK77" s="188"/>
      <c r="AL77" s="188"/>
      <c r="AM77" s="188"/>
      <c r="AN77" s="188"/>
      <c r="AO77" s="188"/>
      <c r="AP77" s="188"/>
      <c r="AQ77" s="188"/>
      <c r="AR77" s="188"/>
      <c r="AS77" s="188"/>
      <c r="AT77" s="188"/>
      <c r="AU77" s="188"/>
      <c r="AV77" s="188"/>
      <c r="AW77" s="188"/>
      <c r="AX77" s="188"/>
      <c r="AY77" s="188"/>
      <c r="AZ77" s="188"/>
      <c r="BA77" s="188"/>
      <c r="BB77" s="188"/>
      <c r="BC77" s="188"/>
      <c r="BD77" s="188"/>
      <c r="BE77" s="188"/>
      <c r="BF77" s="188"/>
      <c r="BG77" s="188"/>
      <c r="BH77" s="188"/>
      <c r="BI77" s="188"/>
      <c r="BJ77" s="188"/>
      <c r="BK77" s="188"/>
      <c r="BL77" s="188"/>
      <c r="BM77" s="188"/>
      <c r="BN77" s="188"/>
      <c r="BO77" s="188"/>
      <c r="BP77" s="188"/>
      <c r="BQ77" s="188"/>
      <c r="BR77" s="188"/>
      <c r="BS77" s="188"/>
      <c r="BT77" s="188"/>
      <c r="BU77" s="188"/>
      <c r="BV77" s="188"/>
      <c r="BW77" s="188"/>
      <c r="BX77" s="188"/>
      <c r="BY77" s="188"/>
      <c r="BZ77" s="188"/>
      <c r="CA77" s="188"/>
      <c r="CB77" s="188"/>
      <c r="CC77" s="188"/>
      <c r="CD77" s="188"/>
      <c r="CE77" s="188"/>
      <c r="CF77" s="188"/>
      <c r="CG77" s="188"/>
      <c r="CH77" s="188"/>
      <c r="CI77" s="188"/>
      <c r="CJ77" s="188"/>
      <c r="CK77" s="188"/>
      <c r="CL77" s="188"/>
      <c r="CM77" s="188"/>
      <c r="CN77" s="188"/>
      <c r="CO77" s="188"/>
      <c r="CP77" s="188"/>
      <c r="CQ77" s="188"/>
      <c r="CR77" s="188"/>
      <c r="CS77" s="188"/>
      <c r="CT77" s="188"/>
      <c r="CU77" s="188"/>
      <c r="CV77" s="188"/>
      <c r="CW77" s="188"/>
      <c r="CX77" s="188"/>
      <c r="CY77" s="188"/>
      <c r="CZ77" s="188"/>
      <c r="DA77" s="188"/>
      <c r="DB77" s="188"/>
      <c r="DC77" s="188"/>
      <c r="DD77" s="188"/>
      <c r="DE77" s="188"/>
      <c r="DF77" s="188"/>
      <c r="DG77" s="188"/>
      <c r="DH77" s="188"/>
      <c r="DI77" s="188"/>
      <c r="DJ77" s="188"/>
      <c r="DK77" s="188"/>
      <c r="DL77" s="188"/>
      <c r="DM77" s="188"/>
      <c r="DN77" s="188"/>
      <c r="DO77" s="188"/>
      <c r="DP77" s="188"/>
      <c r="DQ77" s="188"/>
      <c r="DR77" s="188"/>
      <c r="DS77" s="188"/>
      <c r="DT77" s="188"/>
      <c r="DU77" s="188"/>
      <c r="DV77" s="188"/>
      <c r="DW77" s="188"/>
      <c r="DX77" s="188"/>
      <c r="DY77" s="188"/>
      <c r="DZ77" s="188"/>
      <c r="EA77" s="188"/>
      <c r="EB77" s="188"/>
      <c r="EC77" s="188"/>
      <c r="ED77" s="188"/>
      <c r="EE77" s="188"/>
      <c r="EF77" s="188"/>
      <c r="EG77" s="188"/>
      <c r="EH77" s="188"/>
      <c r="EI77" s="188"/>
      <c r="EJ77" s="188"/>
      <c r="EK77" s="188"/>
      <c r="EL77" s="188"/>
      <c r="EM77" s="188"/>
      <c r="EN77" s="188"/>
      <c r="EO77" s="188"/>
      <c r="EP77" s="188"/>
    </row>
    <row r="78" spans="2:154" ht="15.95" customHeight="1">
      <c r="B78" s="15" t="s">
        <v>1410</v>
      </c>
      <c r="C78" s="200">
        <f ca="1">Revenue!C72</f>
        <v>160</v>
      </c>
      <c r="D78" s="21" t="s">
        <v>97</v>
      </c>
      <c r="H78" s="12">
        <f t="shared" ref="H78:AM78" ca="1" si="182">H74*$C78*1000/단위</f>
        <v>0</v>
      </c>
      <c r="I78" s="12">
        <f t="shared" ca="1" si="182"/>
        <v>0</v>
      </c>
      <c r="J78" s="12">
        <f t="shared" ca="1" si="182"/>
        <v>0</v>
      </c>
      <c r="K78" s="12">
        <f t="shared" ca="1" si="182"/>
        <v>0</v>
      </c>
      <c r="L78" s="12">
        <f t="shared" ca="1" si="182"/>
        <v>0</v>
      </c>
      <c r="M78" s="12">
        <f t="shared" ca="1" si="182"/>
        <v>0</v>
      </c>
      <c r="N78" s="12">
        <f t="shared" ca="1" si="182"/>
        <v>0</v>
      </c>
      <c r="O78" s="12">
        <f t="shared" ca="1" si="182"/>
        <v>0</v>
      </c>
      <c r="P78" s="12">
        <f t="shared" ca="1" si="182"/>
        <v>0</v>
      </c>
      <c r="Q78" s="12">
        <f t="shared" ca="1" si="182"/>
        <v>0</v>
      </c>
      <c r="R78" s="12">
        <f t="shared" ca="1" si="182"/>
        <v>0</v>
      </c>
      <c r="S78" s="12">
        <f t="shared" ca="1" si="182"/>
        <v>0</v>
      </c>
      <c r="T78" s="12">
        <f t="shared" ca="1" si="182"/>
        <v>0</v>
      </c>
      <c r="U78" s="12">
        <f t="shared" ca="1" si="182"/>
        <v>0</v>
      </c>
      <c r="V78" s="12">
        <f t="shared" ca="1" si="182"/>
        <v>0</v>
      </c>
      <c r="W78" s="12">
        <f t="shared" ca="1" si="182"/>
        <v>0</v>
      </c>
      <c r="X78" s="12">
        <f t="shared" ca="1" si="182"/>
        <v>0</v>
      </c>
      <c r="Y78" s="12">
        <f t="shared" ca="1" si="182"/>
        <v>0</v>
      </c>
      <c r="Z78" s="12">
        <f t="shared" ca="1" si="182"/>
        <v>0</v>
      </c>
      <c r="AA78" s="12">
        <f t="shared" ca="1" si="182"/>
        <v>0</v>
      </c>
      <c r="AB78" s="12">
        <f t="shared" ca="1" si="182"/>
        <v>0</v>
      </c>
      <c r="AC78" s="12">
        <f t="shared" ca="1" si="182"/>
        <v>0</v>
      </c>
      <c r="AD78" s="12">
        <f t="shared" ca="1" si="182"/>
        <v>0</v>
      </c>
      <c r="AE78" s="12">
        <f t="shared" ca="1" si="182"/>
        <v>0</v>
      </c>
      <c r="AF78" s="12">
        <f t="shared" ca="1" si="182"/>
        <v>0</v>
      </c>
      <c r="AG78" s="12">
        <f t="shared" ca="1" si="182"/>
        <v>0</v>
      </c>
      <c r="AH78" s="12">
        <f t="shared" ca="1" si="182"/>
        <v>0</v>
      </c>
      <c r="AI78" s="12">
        <f t="shared" ca="1" si="182"/>
        <v>0</v>
      </c>
      <c r="AJ78" s="12">
        <f t="shared" ca="1" si="182"/>
        <v>0</v>
      </c>
      <c r="AK78" s="12">
        <f t="shared" ca="1" si="182"/>
        <v>0</v>
      </c>
      <c r="AL78" s="12">
        <f t="shared" ca="1" si="182"/>
        <v>0</v>
      </c>
      <c r="AM78" s="12">
        <f t="shared" ca="1" si="182"/>
        <v>0</v>
      </c>
      <c r="AN78" s="12">
        <f t="shared" ref="AN78:BS78" ca="1" si="183">AN74*$C78*1000/단위</f>
        <v>0</v>
      </c>
      <c r="AO78" s="12">
        <f t="shared" ca="1" si="183"/>
        <v>0</v>
      </c>
      <c r="AP78" s="12">
        <f t="shared" ca="1" si="183"/>
        <v>0</v>
      </c>
      <c r="AQ78" s="12">
        <f t="shared" ca="1" si="183"/>
        <v>0</v>
      </c>
      <c r="AR78" s="12">
        <f t="shared" ca="1" si="183"/>
        <v>0</v>
      </c>
      <c r="AS78" s="12">
        <f t="shared" ca="1" si="183"/>
        <v>0</v>
      </c>
      <c r="AT78" s="12">
        <f t="shared" ca="1" si="183"/>
        <v>0</v>
      </c>
      <c r="AU78" s="12">
        <f t="shared" ca="1" si="183"/>
        <v>0</v>
      </c>
      <c r="AV78" s="12">
        <f t="shared" ca="1" si="183"/>
        <v>0</v>
      </c>
      <c r="AW78" s="12">
        <f t="shared" ca="1" si="183"/>
        <v>0</v>
      </c>
      <c r="AX78" s="12">
        <f t="shared" ca="1" si="183"/>
        <v>0</v>
      </c>
      <c r="AY78" s="12">
        <f t="shared" ca="1" si="183"/>
        <v>0</v>
      </c>
      <c r="AZ78" s="12">
        <f t="shared" ca="1" si="183"/>
        <v>0</v>
      </c>
      <c r="BA78" s="12">
        <f t="shared" ca="1" si="183"/>
        <v>0</v>
      </c>
      <c r="BB78" s="12">
        <f t="shared" ca="1" si="183"/>
        <v>0</v>
      </c>
      <c r="BC78" s="12">
        <f t="shared" ca="1" si="183"/>
        <v>0</v>
      </c>
      <c r="BD78" s="12">
        <f t="shared" ca="1" si="183"/>
        <v>0</v>
      </c>
      <c r="BE78" s="12">
        <f t="shared" ca="1" si="183"/>
        <v>0</v>
      </c>
      <c r="BF78" s="12">
        <f t="shared" ca="1" si="183"/>
        <v>0</v>
      </c>
      <c r="BG78" s="12">
        <f t="shared" ca="1" si="183"/>
        <v>0</v>
      </c>
      <c r="BH78" s="12">
        <f t="shared" ca="1" si="183"/>
        <v>0</v>
      </c>
      <c r="BI78" s="12">
        <f t="shared" ca="1" si="183"/>
        <v>0</v>
      </c>
      <c r="BJ78" s="12">
        <f t="shared" ca="1" si="183"/>
        <v>0</v>
      </c>
      <c r="BK78" s="12">
        <f t="shared" ca="1" si="183"/>
        <v>0</v>
      </c>
      <c r="BL78" s="12">
        <f t="shared" ca="1" si="183"/>
        <v>0</v>
      </c>
      <c r="BM78" s="12">
        <f t="shared" ca="1" si="183"/>
        <v>0</v>
      </c>
      <c r="BN78" s="12">
        <f t="shared" ca="1" si="183"/>
        <v>0</v>
      </c>
      <c r="BO78" s="12">
        <f t="shared" ca="1" si="183"/>
        <v>0</v>
      </c>
      <c r="BP78" s="12">
        <f t="shared" ca="1" si="183"/>
        <v>0</v>
      </c>
      <c r="BQ78" s="12">
        <f t="shared" ca="1" si="183"/>
        <v>0</v>
      </c>
      <c r="BR78" s="12">
        <f t="shared" ca="1" si="183"/>
        <v>0</v>
      </c>
      <c r="BS78" s="12">
        <f t="shared" ca="1" si="183"/>
        <v>0</v>
      </c>
      <c r="BT78" s="12">
        <f t="shared" ref="BT78:CY78" ca="1" si="184">BT74*$C78*1000/단위</f>
        <v>0</v>
      </c>
      <c r="BU78" s="12">
        <f t="shared" ca="1" si="184"/>
        <v>0</v>
      </c>
      <c r="BV78" s="12">
        <f t="shared" ca="1" si="184"/>
        <v>0</v>
      </c>
      <c r="BW78" s="12">
        <f t="shared" ca="1" si="184"/>
        <v>0</v>
      </c>
      <c r="BX78" s="12">
        <f t="shared" ca="1" si="184"/>
        <v>0</v>
      </c>
      <c r="BY78" s="12">
        <f t="shared" ca="1" si="184"/>
        <v>0</v>
      </c>
      <c r="BZ78" s="12">
        <f t="shared" ca="1" si="184"/>
        <v>0</v>
      </c>
      <c r="CA78" s="12">
        <f t="shared" ca="1" si="184"/>
        <v>0</v>
      </c>
      <c r="CB78" s="12">
        <f t="shared" ca="1" si="184"/>
        <v>0</v>
      </c>
      <c r="CC78" s="12">
        <f t="shared" ca="1" si="184"/>
        <v>0</v>
      </c>
      <c r="CD78" s="12">
        <f t="shared" ca="1" si="184"/>
        <v>0</v>
      </c>
      <c r="CE78" s="12">
        <f t="shared" ca="1" si="184"/>
        <v>0</v>
      </c>
      <c r="CF78" s="12">
        <f t="shared" ca="1" si="184"/>
        <v>0</v>
      </c>
      <c r="CG78" s="12">
        <f t="shared" ca="1" si="184"/>
        <v>0</v>
      </c>
      <c r="CH78" s="12">
        <f t="shared" ca="1" si="184"/>
        <v>0</v>
      </c>
      <c r="CI78" s="12">
        <f t="shared" ca="1" si="184"/>
        <v>0</v>
      </c>
      <c r="CJ78" s="12">
        <f t="shared" ca="1" si="184"/>
        <v>0</v>
      </c>
      <c r="CK78" s="12">
        <f t="shared" ca="1" si="184"/>
        <v>0</v>
      </c>
      <c r="CL78" s="12">
        <f t="shared" ca="1" si="184"/>
        <v>0</v>
      </c>
      <c r="CM78" s="12">
        <f t="shared" ca="1" si="184"/>
        <v>0</v>
      </c>
      <c r="CN78" s="12">
        <f t="shared" ca="1" si="184"/>
        <v>0</v>
      </c>
      <c r="CO78" s="12">
        <f t="shared" ca="1" si="184"/>
        <v>0</v>
      </c>
      <c r="CP78" s="12">
        <f t="shared" ca="1" si="184"/>
        <v>0</v>
      </c>
      <c r="CQ78" s="12">
        <f t="shared" ca="1" si="184"/>
        <v>0</v>
      </c>
      <c r="CR78" s="12">
        <f t="shared" ca="1" si="184"/>
        <v>0</v>
      </c>
      <c r="CS78" s="12">
        <f t="shared" ca="1" si="184"/>
        <v>0</v>
      </c>
      <c r="CT78" s="12">
        <f t="shared" ca="1" si="184"/>
        <v>0</v>
      </c>
      <c r="CU78" s="12">
        <f t="shared" ca="1" si="184"/>
        <v>0</v>
      </c>
      <c r="CV78" s="12">
        <f t="shared" ca="1" si="184"/>
        <v>0</v>
      </c>
      <c r="CW78" s="12">
        <f t="shared" ca="1" si="184"/>
        <v>0</v>
      </c>
      <c r="CX78" s="12">
        <f t="shared" ca="1" si="184"/>
        <v>0</v>
      </c>
      <c r="CY78" s="12">
        <f t="shared" ca="1" si="184"/>
        <v>0</v>
      </c>
      <c r="CZ78" s="12">
        <f t="shared" ref="CZ78:EE78" ca="1" si="185">CZ74*$C78*1000/단위</f>
        <v>0</v>
      </c>
      <c r="DA78" s="12">
        <f t="shared" ca="1" si="185"/>
        <v>0</v>
      </c>
      <c r="DB78" s="12">
        <f t="shared" ca="1" si="185"/>
        <v>0</v>
      </c>
      <c r="DC78" s="12">
        <f t="shared" ca="1" si="185"/>
        <v>0</v>
      </c>
      <c r="DD78" s="12">
        <f t="shared" ca="1" si="185"/>
        <v>0</v>
      </c>
      <c r="DE78" s="12">
        <f t="shared" ca="1" si="185"/>
        <v>0</v>
      </c>
      <c r="DF78" s="12">
        <f t="shared" ca="1" si="185"/>
        <v>0</v>
      </c>
      <c r="DG78" s="12">
        <f t="shared" ca="1" si="185"/>
        <v>0</v>
      </c>
      <c r="DH78" s="12">
        <f t="shared" ca="1" si="185"/>
        <v>0</v>
      </c>
      <c r="DI78" s="12">
        <f t="shared" ca="1" si="185"/>
        <v>0</v>
      </c>
      <c r="DJ78" s="12">
        <f t="shared" ca="1" si="185"/>
        <v>0</v>
      </c>
      <c r="DK78" s="12">
        <f t="shared" ca="1" si="185"/>
        <v>0</v>
      </c>
      <c r="DL78" s="12">
        <f t="shared" ca="1" si="185"/>
        <v>0</v>
      </c>
      <c r="DM78" s="12">
        <f t="shared" ca="1" si="185"/>
        <v>0</v>
      </c>
      <c r="DN78" s="12">
        <f t="shared" ca="1" si="185"/>
        <v>0</v>
      </c>
      <c r="DO78" s="12">
        <f t="shared" ca="1" si="185"/>
        <v>0</v>
      </c>
      <c r="DP78" s="12">
        <f t="shared" ca="1" si="185"/>
        <v>0</v>
      </c>
      <c r="DQ78" s="12">
        <f t="shared" ca="1" si="185"/>
        <v>0</v>
      </c>
      <c r="DR78" s="12">
        <f t="shared" ca="1" si="185"/>
        <v>0</v>
      </c>
      <c r="DS78" s="12">
        <f t="shared" ca="1" si="185"/>
        <v>0</v>
      </c>
      <c r="DT78" s="12">
        <f t="shared" ca="1" si="185"/>
        <v>0</v>
      </c>
      <c r="DU78" s="12">
        <f t="shared" ca="1" si="185"/>
        <v>0</v>
      </c>
      <c r="DV78" s="12">
        <f t="shared" ca="1" si="185"/>
        <v>0</v>
      </c>
      <c r="DW78" s="12">
        <f t="shared" ca="1" si="185"/>
        <v>0</v>
      </c>
      <c r="DX78" s="12">
        <f t="shared" ca="1" si="185"/>
        <v>0</v>
      </c>
      <c r="DY78" s="12">
        <f t="shared" ca="1" si="185"/>
        <v>0</v>
      </c>
      <c r="DZ78" s="12">
        <f t="shared" ca="1" si="185"/>
        <v>0</v>
      </c>
      <c r="EA78" s="12">
        <f t="shared" ca="1" si="185"/>
        <v>0</v>
      </c>
      <c r="EB78" s="12">
        <f t="shared" ca="1" si="185"/>
        <v>0</v>
      </c>
      <c r="EC78" s="12">
        <f t="shared" ca="1" si="185"/>
        <v>0</v>
      </c>
      <c r="ED78" s="12">
        <f t="shared" ca="1" si="185"/>
        <v>0</v>
      </c>
      <c r="EE78" s="12">
        <f t="shared" ca="1" si="185"/>
        <v>0</v>
      </c>
      <c r="EF78" s="12">
        <f t="shared" ref="EF78:EP78" ca="1" si="186">EF74*$C78*1000/단위</f>
        <v>0</v>
      </c>
      <c r="EG78" s="12">
        <f t="shared" ca="1" si="186"/>
        <v>0</v>
      </c>
      <c r="EH78" s="12">
        <f t="shared" ca="1" si="186"/>
        <v>0</v>
      </c>
      <c r="EI78" s="12">
        <f t="shared" ca="1" si="186"/>
        <v>0</v>
      </c>
      <c r="EJ78" s="12">
        <f t="shared" ca="1" si="186"/>
        <v>0</v>
      </c>
      <c r="EK78" s="12">
        <f t="shared" ca="1" si="186"/>
        <v>0</v>
      </c>
      <c r="EL78" s="12">
        <f t="shared" ca="1" si="186"/>
        <v>0</v>
      </c>
      <c r="EM78" s="12">
        <f t="shared" ca="1" si="186"/>
        <v>0</v>
      </c>
      <c r="EN78" s="12">
        <f t="shared" ca="1" si="186"/>
        <v>0</v>
      </c>
      <c r="EO78" s="12">
        <f t="shared" ca="1" si="186"/>
        <v>0</v>
      </c>
      <c r="EP78" s="12">
        <f t="shared" ca="1" si="186"/>
        <v>0</v>
      </c>
    </row>
    <row r="79" spans="2:154" ht="15.95" customHeight="1">
      <c r="B79" s="15" t="s">
        <v>1411</v>
      </c>
      <c r="C79" s="200">
        <f ca="1">Revenue!C77</f>
        <v>147</v>
      </c>
      <c r="D79" s="21" t="s">
        <v>97</v>
      </c>
      <c r="H79" s="12">
        <f t="shared" ref="H79:AM79" ca="1" si="187">H75*$C79*1000/단위</f>
        <v>0</v>
      </c>
      <c r="I79" s="12">
        <f t="shared" ca="1" si="187"/>
        <v>0</v>
      </c>
      <c r="J79" s="12">
        <f t="shared" ca="1" si="187"/>
        <v>0</v>
      </c>
      <c r="K79" s="12">
        <f t="shared" ca="1" si="187"/>
        <v>0</v>
      </c>
      <c r="L79" s="12">
        <f t="shared" ca="1" si="187"/>
        <v>0</v>
      </c>
      <c r="M79" s="12">
        <f t="shared" ca="1" si="187"/>
        <v>0</v>
      </c>
      <c r="N79" s="12">
        <f t="shared" ca="1" si="187"/>
        <v>0</v>
      </c>
      <c r="O79" s="12">
        <f t="shared" ca="1" si="187"/>
        <v>0</v>
      </c>
      <c r="P79" s="12">
        <f t="shared" ca="1" si="187"/>
        <v>0</v>
      </c>
      <c r="Q79" s="12">
        <f t="shared" ca="1" si="187"/>
        <v>0</v>
      </c>
      <c r="R79" s="12">
        <f t="shared" ca="1" si="187"/>
        <v>0</v>
      </c>
      <c r="S79" s="12">
        <f t="shared" ca="1" si="187"/>
        <v>0</v>
      </c>
      <c r="T79" s="12">
        <f t="shared" ca="1" si="187"/>
        <v>0</v>
      </c>
      <c r="U79" s="12">
        <f t="shared" ca="1" si="187"/>
        <v>0</v>
      </c>
      <c r="V79" s="12">
        <f t="shared" ca="1" si="187"/>
        <v>0</v>
      </c>
      <c r="W79" s="12">
        <f t="shared" ca="1" si="187"/>
        <v>0</v>
      </c>
      <c r="X79" s="12">
        <f t="shared" ca="1" si="187"/>
        <v>0</v>
      </c>
      <c r="Y79" s="12">
        <f t="shared" ca="1" si="187"/>
        <v>0</v>
      </c>
      <c r="Z79" s="12">
        <f t="shared" ca="1" si="187"/>
        <v>0</v>
      </c>
      <c r="AA79" s="12">
        <f t="shared" ca="1" si="187"/>
        <v>0</v>
      </c>
      <c r="AB79" s="12">
        <f t="shared" ca="1" si="187"/>
        <v>0</v>
      </c>
      <c r="AC79" s="12">
        <f t="shared" ca="1" si="187"/>
        <v>0</v>
      </c>
      <c r="AD79" s="12">
        <f t="shared" ca="1" si="187"/>
        <v>0</v>
      </c>
      <c r="AE79" s="12">
        <f t="shared" ca="1" si="187"/>
        <v>0</v>
      </c>
      <c r="AF79" s="12">
        <f t="shared" ca="1" si="187"/>
        <v>0</v>
      </c>
      <c r="AG79" s="12">
        <f t="shared" ca="1" si="187"/>
        <v>0</v>
      </c>
      <c r="AH79" s="12">
        <f t="shared" ca="1" si="187"/>
        <v>0</v>
      </c>
      <c r="AI79" s="12">
        <f t="shared" ca="1" si="187"/>
        <v>0</v>
      </c>
      <c r="AJ79" s="12">
        <f t="shared" ca="1" si="187"/>
        <v>0</v>
      </c>
      <c r="AK79" s="12">
        <f t="shared" ca="1" si="187"/>
        <v>0</v>
      </c>
      <c r="AL79" s="12">
        <f t="shared" ca="1" si="187"/>
        <v>0</v>
      </c>
      <c r="AM79" s="12">
        <f t="shared" ca="1" si="187"/>
        <v>0</v>
      </c>
      <c r="AN79" s="12">
        <f t="shared" ref="AN79:BS79" ca="1" si="188">AN75*$C79*1000/단위</f>
        <v>0</v>
      </c>
      <c r="AO79" s="12">
        <f t="shared" ca="1" si="188"/>
        <v>0</v>
      </c>
      <c r="AP79" s="12">
        <f t="shared" ca="1" si="188"/>
        <v>0</v>
      </c>
      <c r="AQ79" s="12">
        <f t="shared" ca="1" si="188"/>
        <v>0</v>
      </c>
      <c r="AR79" s="12">
        <f t="shared" ca="1" si="188"/>
        <v>0</v>
      </c>
      <c r="AS79" s="12">
        <f t="shared" ca="1" si="188"/>
        <v>0</v>
      </c>
      <c r="AT79" s="12">
        <f t="shared" ca="1" si="188"/>
        <v>0</v>
      </c>
      <c r="AU79" s="12">
        <f t="shared" ca="1" si="188"/>
        <v>0</v>
      </c>
      <c r="AV79" s="12">
        <f t="shared" ca="1" si="188"/>
        <v>0</v>
      </c>
      <c r="AW79" s="12">
        <f t="shared" ca="1" si="188"/>
        <v>0</v>
      </c>
      <c r="AX79" s="12">
        <f t="shared" ca="1" si="188"/>
        <v>0</v>
      </c>
      <c r="AY79" s="12">
        <f t="shared" ca="1" si="188"/>
        <v>0</v>
      </c>
      <c r="AZ79" s="12">
        <f t="shared" ca="1" si="188"/>
        <v>0</v>
      </c>
      <c r="BA79" s="12">
        <f t="shared" ca="1" si="188"/>
        <v>0</v>
      </c>
      <c r="BB79" s="12">
        <f t="shared" ca="1" si="188"/>
        <v>0</v>
      </c>
      <c r="BC79" s="12">
        <f t="shared" ca="1" si="188"/>
        <v>0</v>
      </c>
      <c r="BD79" s="12">
        <f t="shared" ca="1" si="188"/>
        <v>0</v>
      </c>
      <c r="BE79" s="12">
        <f t="shared" ca="1" si="188"/>
        <v>0</v>
      </c>
      <c r="BF79" s="12">
        <f t="shared" ca="1" si="188"/>
        <v>0</v>
      </c>
      <c r="BG79" s="12">
        <f t="shared" ca="1" si="188"/>
        <v>0</v>
      </c>
      <c r="BH79" s="12">
        <f t="shared" ca="1" si="188"/>
        <v>0</v>
      </c>
      <c r="BI79" s="12">
        <f t="shared" ca="1" si="188"/>
        <v>0</v>
      </c>
      <c r="BJ79" s="12">
        <f t="shared" ca="1" si="188"/>
        <v>0</v>
      </c>
      <c r="BK79" s="12">
        <f t="shared" ca="1" si="188"/>
        <v>0</v>
      </c>
      <c r="BL79" s="12">
        <f t="shared" ca="1" si="188"/>
        <v>0</v>
      </c>
      <c r="BM79" s="12">
        <f t="shared" ca="1" si="188"/>
        <v>0</v>
      </c>
      <c r="BN79" s="12">
        <f t="shared" ca="1" si="188"/>
        <v>0</v>
      </c>
      <c r="BO79" s="12">
        <f t="shared" ca="1" si="188"/>
        <v>0</v>
      </c>
      <c r="BP79" s="12">
        <f t="shared" ca="1" si="188"/>
        <v>0</v>
      </c>
      <c r="BQ79" s="12">
        <f t="shared" ca="1" si="188"/>
        <v>0</v>
      </c>
      <c r="BR79" s="12">
        <f t="shared" ca="1" si="188"/>
        <v>0</v>
      </c>
      <c r="BS79" s="12">
        <f t="shared" ca="1" si="188"/>
        <v>0</v>
      </c>
      <c r="BT79" s="12">
        <f t="shared" ref="BT79:CY79" ca="1" si="189">BT75*$C79*1000/단위</f>
        <v>0</v>
      </c>
      <c r="BU79" s="12">
        <f t="shared" ca="1" si="189"/>
        <v>0</v>
      </c>
      <c r="BV79" s="12">
        <f t="shared" ca="1" si="189"/>
        <v>0</v>
      </c>
      <c r="BW79" s="12">
        <f t="shared" ca="1" si="189"/>
        <v>0</v>
      </c>
      <c r="BX79" s="12">
        <f t="shared" ca="1" si="189"/>
        <v>0</v>
      </c>
      <c r="BY79" s="12">
        <f t="shared" ca="1" si="189"/>
        <v>0</v>
      </c>
      <c r="BZ79" s="12">
        <f t="shared" ca="1" si="189"/>
        <v>0</v>
      </c>
      <c r="CA79" s="12">
        <f t="shared" ca="1" si="189"/>
        <v>0</v>
      </c>
      <c r="CB79" s="12">
        <f t="shared" ca="1" si="189"/>
        <v>0</v>
      </c>
      <c r="CC79" s="12">
        <f t="shared" ca="1" si="189"/>
        <v>0</v>
      </c>
      <c r="CD79" s="12">
        <f t="shared" ca="1" si="189"/>
        <v>0</v>
      </c>
      <c r="CE79" s="12">
        <f t="shared" ca="1" si="189"/>
        <v>0</v>
      </c>
      <c r="CF79" s="12">
        <f t="shared" ca="1" si="189"/>
        <v>0</v>
      </c>
      <c r="CG79" s="12">
        <f t="shared" ca="1" si="189"/>
        <v>0</v>
      </c>
      <c r="CH79" s="12">
        <f t="shared" ca="1" si="189"/>
        <v>0</v>
      </c>
      <c r="CI79" s="12">
        <f t="shared" ca="1" si="189"/>
        <v>0</v>
      </c>
      <c r="CJ79" s="12">
        <f t="shared" ca="1" si="189"/>
        <v>0</v>
      </c>
      <c r="CK79" s="12">
        <f t="shared" ca="1" si="189"/>
        <v>0</v>
      </c>
      <c r="CL79" s="12">
        <f t="shared" ca="1" si="189"/>
        <v>0</v>
      </c>
      <c r="CM79" s="12">
        <f t="shared" ca="1" si="189"/>
        <v>0</v>
      </c>
      <c r="CN79" s="12">
        <f t="shared" ca="1" si="189"/>
        <v>0</v>
      </c>
      <c r="CO79" s="12">
        <f t="shared" ca="1" si="189"/>
        <v>0</v>
      </c>
      <c r="CP79" s="12">
        <f t="shared" ca="1" si="189"/>
        <v>0</v>
      </c>
      <c r="CQ79" s="12">
        <f t="shared" ca="1" si="189"/>
        <v>0</v>
      </c>
      <c r="CR79" s="12">
        <f t="shared" ca="1" si="189"/>
        <v>0</v>
      </c>
      <c r="CS79" s="12">
        <f t="shared" ca="1" si="189"/>
        <v>0</v>
      </c>
      <c r="CT79" s="12">
        <f t="shared" ca="1" si="189"/>
        <v>0</v>
      </c>
      <c r="CU79" s="12">
        <f t="shared" ca="1" si="189"/>
        <v>0</v>
      </c>
      <c r="CV79" s="12">
        <f t="shared" ca="1" si="189"/>
        <v>0</v>
      </c>
      <c r="CW79" s="12">
        <f t="shared" ca="1" si="189"/>
        <v>0</v>
      </c>
      <c r="CX79" s="12">
        <f t="shared" ca="1" si="189"/>
        <v>0</v>
      </c>
      <c r="CY79" s="12">
        <f t="shared" ca="1" si="189"/>
        <v>0</v>
      </c>
      <c r="CZ79" s="12">
        <f t="shared" ref="CZ79:EE79" ca="1" si="190">CZ75*$C79*1000/단위</f>
        <v>0</v>
      </c>
      <c r="DA79" s="12">
        <f t="shared" ca="1" si="190"/>
        <v>0</v>
      </c>
      <c r="DB79" s="12">
        <f t="shared" ca="1" si="190"/>
        <v>0</v>
      </c>
      <c r="DC79" s="12">
        <f t="shared" ca="1" si="190"/>
        <v>0</v>
      </c>
      <c r="DD79" s="12">
        <f t="shared" ca="1" si="190"/>
        <v>0</v>
      </c>
      <c r="DE79" s="12">
        <f t="shared" ca="1" si="190"/>
        <v>0</v>
      </c>
      <c r="DF79" s="12">
        <f t="shared" ca="1" si="190"/>
        <v>0</v>
      </c>
      <c r="DG79" s="12">
        <f t="shared" ca="1" si="190"/>
        <v>0</v>
      </c>
      <c r="DH79" s="12">
        <f t="shared" ca="1" si="190"/>
        <v>0</v>
      </c>
      <c r="DI79" s="12">
        <f t="shared" ca="1" si="190"/>
        <v>0</v>
      </c>
      <c r="DJ79" s="12">
        <f t="shared" ca="1" si="190"/>
        <v>0</v>
      </c>
      <c r="DK79" s="12">
        <f t="shared" ca="1" si="190"/>
        <v>0</v>
      </c>
      <c r="DL79" s="12">
        <f t="shared" ca="1" si="190"/>
        <v>0</v>
      </c>
      <c r="DM79" s="12">
        <f t="shared" ca="1" si="190"/>
        <v>0</v>
      </c>
      <c r="DN79" s="12">
        <f t="shared" ca="1" si="190"/>
        <v>0</v>
      </c>
      <c r="DO79" s="12">
        <f t="shared" ca="1" si="190"/>
        <v>0</v>
      </c>
      <c r="DP79" s="12">
        <f t="shared" ca="1" si="190"/>
        <v>0</v>
      </c>
      <c r="DQ79" s="12">
        <f t="shared" ca="1" si="190"/>
        <v>0</v>
      </c>
      <c r="DR79" s="12">
        <f t="shared" ca="1" si="190"/>
        <v>0</v>
      </c>
      <c r="DS79" s="12">
        <f t="shared" ca="1" si="190"/>
        <v>0</v>
      </c>
      <c r="DT79" s="12">
        <f t="shared" ca="1" si="190"/>
        <v>0</v>
      </c>
      <c r="DU79" s="12">
        <f t="shared" ca="1" si="190"/>
        <v>0</v>
      </c>
      <c r="DV79" s="12">
        <f t="shared" ca="1" si="190"/>
        <v>0</v>
      </c>
      <c r="DW79" s="12">
        <f t="shared" ca="1" si="190"/>
        <v>0</v>
      </c>
      <c r="DX79" s="12">
        <f t="shared" ca="1" si="190"/>
        <v>0</v>
      </c>
      <c r="DY79" s="12">
        <f t="shared" ca="1" si="190"/>
        <v>0</v>
      </c>
      <c r="DZ79" s="12">
        <f t="shared" ca="1" si="190"/>
        <v>0</v>
      </c>
      <c r="EA79" s="12">
        <f t="shared" ca="1" si="190"/>
        <v>0</v>
      </c>
      <c r="EB79" s="12">
        <f t="shared" ca="1" si="190"/>
        <v>0</v>
      </c>
      <c r="EC79" s="12">
        <f t="shared" ca="1" si="190"/>
        <v>0</v>
      </c>
      <c r="ED79" s="12">
        <f t="shared" ca="1" si="190"/>
        <v>0</v>
      </c>
      <c r="EE79" s="12">
        <f t="shared" ca="1" si="190"/>
        <v>0</v>
      </c>
      <c r="EF79" s="12">
        <f t="shared" ref="EF79:EP79" ca="1" si="191">EF75*$C79*1000/단위</f>
        <v>0</v>
      </c>
      <c r="EG79" s="12">
        <f t="shared" ca="1" si="191"/>
        <v>0</v>
      </c>
      <c r="EH79" s="12">
        <f t="shared" ca="1" si="191"/>
        <v>0</v>
      </c>
      <c r="EI79" s="12">
        <f t="shared" ca="1" si="191"/>
        <v>0</v>
      </c>
      <c r="EJ79" s="12">
        <f t="shared" ca="1" si="191"/>
        <v>0</v>
      </c>
      <c r="EK79" s="12">
        <f t="shared" ca="1" si="191"/>
        <v>0</v>
      </c>
      <c r="EL79" s="12">
        <f t="shared" ca="1" si="191"/>
        <v>0</v>
      </c>
      <c r="EM79" s="12">
        <f t="shared" ca="1" si="191"/>
        <v>0</v>
      </c>
      <c r="EN79" s="12">
        <f t="shared" ca="1" si="191"/>
        <v>0</v>
      </c>
      <c r="EO79" s="12">
        <f t="shared" ca="1" si="191"/>
        <v>0</v>
      </c>
      <c r="EP79" s="12">
        <f t="shared" ca="1" si="191"/>
        <v>0</v>
      </c>
    </row>
    <row r="80" spans="2:154" ht="13.9" customHeight="1">
      <c r="B80" s="1605" t="s">
        <v>1413</v>
      </c>
      <c r="C80" s="1606"/>
      <c r="D80" s="1027" t="s">
        <v>97</v>
      </c>
      <c r="E80" s="547">
        <f ca="1">SUM(G80:EP80)</f>
        <v>0</v>
      </c>
      <c r="F80" s="205"/>
      <c r="G80" s="206"/>
      <c r="H80" s="206">
        <f ca="1">SUM(H78:H79)</f>
        <v>0</v>
      </c>
      <c r="I80" s="206">
        <f t="shared" ref="I80:BT80" ca="1" si="192">SUM(I78:I79)</f>
        <v>0</v>
      </c>
      <c r="J80" s="206">
        <f t="shared" ca="1" si="192"/>
        <v>0</v>
      </c>
      <c r="K80" s="206">
        <f t="shared" ca="1" si="192"/>
        <v>0</v>
      </c>
      <c r="L80" s="206">
        <f t="shared" ca="1" si="192"/>
        <v>0</v>
      </c>
      <c r="M80" s="206">
        <f t="shared" ca="1" si="192"/>
        <v>0</v>
      </c>
      <c r="N80" s="206">
        <f t="shared" ca="1" si="192"/>
        <v>0</v>
      </c>
      <c r="O80" s="206">
        <f t="shared" ca="1" si="192"/>
        <v>0</v>
      </c>
      <c r="P80" s="206">
        <f t="shared" ca="1" si="192"/>
        <v>0</v>
      </c>
      <c r="Q80" s="206">
        <f t="shared" ca="1" si="192"/>
        <v>0</v>
      </c>
      <c r="R80" s="206">
        <f t="shared" ca="1" si="192"/>
        <v>0</v>
      </c>
      <c r="S80" s="206">
        <f t="shared" ca="1" si="192"/>
        <v>0</v>
      </c>
      <c r="T80" s="206">
        <f t="shared" ca="1" si="192"/>
        <v>0</v>
      </c>
      <c r="U80" s="206">
        <f t="shared" ca="1" si="192"/>
        <v>0</v>
      </c>
      <c r="V80" s="206">
        <f t="shared" ca="1" si="192"/>
        <v>0</v>
      </c>
      <c r="W80" s="206">
        <f t="shared" ca="1" si="192"/>
        <v>0</v>
      </c>
      <c r="X80" s="206">
        <f t="shared" ca="1" si="192"/>
        <v>0</v>
      </c>
      <c r="Y80" s="206">
        <f t="shared" ca="1" si="192"/>
        <v>0</v>
      </c>
      <c r="Z80" s="206">
        <f t="shared" ca="1" si="192"/>
        <v>0</v>
      </c>
      <c r="AA80" s="206">
        <f t="shared" ca="1" si="192"/>
        <v>0</v>
      </c>
      <c r="AB80" s="206">
        <f t="shared" ca="1" si="192"/>
        <v>0</v>
      </c>
      <c r="AC80" s="206">
        <f t="shared" ca="1" si="192"/>
        <v>0</v>
      </c>
      <c r="AD80" s="206">
        <f t="shared" ca="1" si="192"/>
        <v>0</v>
      </c>
      <c r="AE80" s="206">
        <f t="shared" ca="1" si="192"/>
        <v>0</v>
      </c>
      <c r="AF80" s="206">
        <f t="shared" ca="1" si="192"/>
        <v>0</v>
      </c>
      <c r="AG80" s="206">
        <f t="shared" ca="1" si="192"/>
        <v>0</v>
      </c>
      <c r="AH80" s="206">
        <f t="shared" ca="1" si="192"/>
        <v>0</v>
      </c>
      <c r="AI80" s="206">
        <f t="shared" ca="1" si="192"/>
        <v>0</v>
      </c>
      <c r="AJ80" s="206">
        <f t="shared" ca="1" si="192"/>
        <v>0</v>
      </c>
      <c r="AK80" s="206">
        <f t="shared" ca="1" si="192"/>
        <v>0</v>
      </c>
      <c r="AL80" s="206">
        <f t="shared" ca="1" si="192"/>
        <v>0</v>
      </c>
      <c r="AM80" s="206">
        <f t="shared" ca="1" si="192"/>
        <v>0</v>
      </c>
      <c r="AN80" s="206">
        <f t="shared" ca="1" si="192"/>
        <v>0</v>
      </c>
      <c r="AO80" s="206">
        <f t="shared" ca="1" si="192"/>
        <v>0</v>
      </c>
      <c r="AP80" s="206">
        <f t="shared" ca="1" si="192"/>
        <v>0</v>
      </c>
      <c r="AQ80" s="206">
        <f t="shared" ca="1" si="192"/>
        <v>0</v>
      </c>
      <c r="AR80" s="206">
        <f t="shared" ca="1" si="192"/>
        <v>0</v>
      </c>
      <c r="AS80" s="206">
        <f t="shared" ca="1" si="192"/>
        <v>0</v>
      </c>
      <c r="AT80" s="206">
        <f t="shared" ca="1" si="192"/>
        <v>0</v>
      </c>
      <c r="AU80" s="206">
        <f t="shared" ca="1" si="192"/>
        <v>0</v>
      </c>
      <c r="AV80" s="206">
        <f t="shared" ca="1" si="192"/>
        <v>0</v>
      </c>
      <c r="AW80" s="206">
        <f t="shared" ca="1" si="192"/>
        <v>0</v>
      </c>
      <c r="AX80" s="206">
        <f t="shared" ca="1" si="192"/>
        <v>0</v>
      </c>
      <c r="AY80" s="206">
        <f t="shared" ca="1" si="192"/>
        <v>0</v>
      </c>
      <c r="AZ80" s="206">
        <f t="shared" ca="1" si="192"/>
        <v>0</v>
      </c>
      <c r="BA80" s="206">
        <f t="shared" ca="1" si="192"/>
        <v>0</v>
      </c>
      <c r="BB80" s="206">
        <f t="shared" ca="1" si="192"/>
        <v>0</v>
      </c>
      <c r="BC80" s="206">
        <f t="shared" ca="1" si="192"/>
        <v>0</v>
      </c>
      <c r="BD80" s="206">
        <f t="shared" ca="1" si="192"/>
        <v>0</v>
      </c>
      <c r="BE80" s="206">
        <f t="shared" ca="1" si="192"/>
        <v>0</v>
      </c>
      <c r="BF80" s="206">
        <f t="shared" ca="1" si="192"/>
        <v>0</v>
      </c>
      <c r="BG80" s="206">
        <f t="shared" ca="1" si="192"/>
        <v>0</v>
      </c>
      <c r="BH80" s="206">
        <f t="shared" ca="1" si="192"/>
        <v>0</v>
      </c>
      <c r="BI80" s="206">
        <f t="shared" ca="1" si="192"/>
        <v>0</v>
      </c>
      <c r="BJ80" s="206">
        <f t="shared" ca="1" si="192"/>
        <v>0</v>
      </c>
      <c r="BK80" s="206">
        <f t="shared" ca="1" si="192"/>
        <v>0</v>
      </c>
      <c r="BL80" s="206">
        <f t="shared" ca="1" si="192"/>
        <v>0</v>
      </c>
      <c r="BM80" s="206">
        <f t="shared" ca="1" si="192"/>
        <v>0</v>
      </c>
      <c r="BN80" s="206">
        <f t="shared" ca="1" si="192"/>
        <v>0</v>
      </c>
      <c r="BO80" s="206">
        <f t="shared" ca="1" si="192"/>
        <v>0</v>
      </c>
      <c r="BP80" s="206">
        <f t="shared" ca="1" si="192"/>
        <v>0</v>
      </c>
      <c r="BQ80" s="206">
        <f t="shared" ca="1" si="192"/>
        <v>0</v>
      </c>
      <c r="BR80" s="206">
        <f t="shared" ca="1" si="192"/>
        <v>0</v>
      </c>
      <c r="BS80" s="206">
        <f t="shared" ca="1" si="192"/>
        <v>0</v>
      </c>
      <c r="BT80" s="206">
        <f t="shared" ca="1" si="192"/>
        <v>0</v>
      </c>
      <c r="BU80" s="206">
        <f t="shared" ref="BU80:EF80" ca="1" si="193">SUM(BU78:BU79)</f>
        <v>0</v>
      </c>
      <c r="BV80" s="206">
        <f t="shared" ca="1" si="193"/>
        <v>0</v>
      </c>
      <c r="BW80" s="206">
        <f t="shared" ca="1" si="193"/>
        <v>0</v>
      </c>
      <c r="BX80" s="206">
        <f t="shared" ca="1" si="193"/>
        <v>0</v>
      </c>
      <c r="BY80" s="206">
        <f t="shared" ca="1" si="193"/>
        <v>0</v>
      </c>
      <c r="BZ80" s="206">
        <f t="shared" ca="1" si="193"/>
        <v>0</v>
      </c>
      <c r="CA80" s="206">
        <f t="shared" ca="1" si="193"/>
        <v>0</v>
      </c>
      <c r="CB80" s="206">
        <f t="shared" ca="1" si="193"/>
        <v>0</v>
      </c>
      <c r="CC80" s="206">
        <f t="shared" ca="1" si="193"/>
        <v>0</v>
      </c>
      <c r="CD80" s="206">
        <f t="shared" ca="1" si="193"/>
        <v>0</v>
      </c>
      <c r="CE80" s="206">
        <f t="shared" ca="1" si="193"/>
        <v>0</v>
      </c>
      <c r="CF80" s="206">
        <f t="shared" ca="1" si="193"/>
        <v>0</v>
      </c>
      <c r="CG80" s="206">
        <f t="shared" ca="1" si="193"/>
        <v>0</v>
      </c>
      <c r="CH80" s="206">
        <f t="shared" ca="1" si="193"/>
        <v>0</v>
      </c>
      <c r="CI80" s="206">
        <f t="shared" ca="1" si="193"/>
        <v>0</v>
      </c>
      <c r="CJ80" s="206">
        <f t="shared" ca="1" si="193"/>
        <v>0</v>
      </c>
      <c r="CK80" s="206">
        <f t="shared" ca="1" si="193"/>
        <v>0</v>
      </c>
      <c r="CL80" s="206">
        <f t="shared" ca="1" si="193"/>
        <v>0</v>
      </c>
      <c r="CM80" s="206">
        <f t="shared" ca="1" si="193"/>
        <v>0</v>
      </c>
      <c r="CN80" s="206">
        <f t="shared" ca="1" si="193"/>
        <v>0</v>
      </c>
      <c r="CO80" s="206">
        <f t="shared" ca="1" si="193"/>
        <v>0</v>
      </c>
      <c r="CP80" s="206">
        <f t="shared" ca="1" si="193"/>
        <v>0</v>
      </c>
      <c r="CQ80" s="206">
        <f t="shared" ca="1" si="193"/>
        <v>0</v>
      </c>
      <c r="CR80" s="206">
        <f t="shared" ca="1" si="193"/>
        <v>0</v>
      </c>
      <c r="CS80" s="206">
        <f t="shared" ca="1" si="193"/>
        <v>0</v>
      </c>
      <c r="CT80" s="206">
        <f t="shared" ca="1" si="193"/>
        <v>0</v>
      </c>
      <c r="CU80" s="206">
        <f t="shared" ca="1" si="193"/>
        <v>0</v>
      </c>
      <c r="CV80" s="206">
        <f t="shared" ca="1" si="193"/>
        <v>0</v>
      </c>
      <c r="CW80" s="206">
        <f t="shared" ca="1" si="193"/>
        <v>0</v>
      </c>
      <c r="CX80" s="206">
        <f t="shared" ca="1" si="193"/>
        <v>0</v>
      </c>
      <c r="CY80" s="206">
        <f t="shared" ca="1" si="193"/>
        <v>0</v>
      </c>
      <c r="CZ80" s="206">
        <f t="shared" ca="1" si="193"/>
        <v>0</v>
      </c>
      <c r="DA80" s="206">
        <f t="shared" ca="1" si="193"/>
        <v>0</v>
      </c>
      <c r="DB80" s="206">
        <f t="shared" ca="1" si="193"/>
        <v>0</v>
      </c>
      <c r="DC80" s="206">
        <f t="shared" ca="1" si="193"/>
        <v>0</v>
      </c>
      <c r="DD80" s="206">
        <f t="shared" ca="1" si="193"/>
        <v>0</v>
      </c>
      <c r="DE80" s="206">
        <f t="shared" ca="1" si="193"/>
        <v>0</v>
      </c>
      <c r="DF80" s="206">
        <f t="shared" ca="1" si="193"/>
        <v>0</v>
      </c>
      <c r="DG80" s="206">
        <f t="shared" ca="1" si="193"/>
        <v>0</v>
      </c>
      <c r="DH80" s="206">
        <f t="shared" ca="1" si="193"/>
        <v>0</v>
      </c>
      <c r="DI80" s="206">
        <f t="shared" ca="1" si="193"/>
        <v>0</v>
      </c>
      <c r="DJ80" s="206">
        <f t="shared" ca="1" si="193"/>
        <v>0</v>
      </c>
      <c r="DK80" s="206">
        <f t="shared" ca="1" si="193"/>
        <v>0</v>
      </c>
      <c r="DL80" s="206">
        <f t="shared" ca="1" si="193"/>
        <v>0</v>
      </c>
      <c r="DM80" s="206">
        <f t="shared" ca="1" si="193"/>
        <v>0</v>
      </c>
      <c r="DN80" s="206">
        <f t="shared" ca="1" si="193"/>
        <v>0</v>
      </c>
      <c r="DO80" s="206">
        <f t="shared" ca="1" si="193"/>
        <v>0</v>
      </c>
      <c r="DP80" s="206">
        <f t="shared" ca="1" si="193"/>
        <v>0</v>
      </c>
      <c r="DQ80" s="206">
        <f t="shared" ca="1" si="193"/>
        <v>0</v>
      </c>
      <c r="DR80" s="206">
        <f t="shared" ca="1" si="193"/>
        <v>0</v>
      </c>
      <c r="DS80" s="206">
        <f t="shared" ca="1" si="193"/>
        <v>0</v>
      </c>
      <c r="DT80" s="206">
        <f t="shared" ca="1" si="193"/>
        <v>0</v>
      </c>
      <c r="DU80" s="206">
        <f t="shared" ca="1" si="193"/>
        <v>0</v>
      </c>
      <c r="DV80" s="206">
        <f t="shared" ca="1" si="193"/>
        <v>0</v>
      </c>
      <c r="DW80" s="206">
        <f t="shared" ca="1" si="193"/>
        <v>0</v>
      </c>
      <c r="DX80" s="206">
        <f t="shared" ca="1" si="193"/>
        <v>0</v>
      </c>
      <c r="DY80" s="206">
        <f t="shared" ca="1" si="193"/>
        <v>0</v>
      </c>
      <c r="DZ80" s="206">
        <f t="shared" ca="1" si="193"/>
        <v>0</v>
      </c>
      <c r="EA80" s="206">
        <f t="shared" ca="1" si="193"/>
        <v>0</v>
      </c>
      <c r="EB80" s="206">
        <f t="shared" ca="1" si="193"/>
        <v>0</v>
      </c>
      <c r="EC80" s="206">
        <f t="shared" ca="1" si="193"/>
        <v>0</v>
      </c>
      <c r="ED80" s="206">
        <f t="shared" ca="1" si="193"/>
        <v>0</v>
      </c>
      <c r="EE80" s="206">
        <f t="shared" ca="1" si="193"/>
        <v>0</v>
      </c>
      <c r="EF80" s="206">
        <f t="shared" ca="1" si="193"/>
        <v>0</v>
      </c>
      <c r="EG80" s="206">
        <f t="shared" ref="EG80:EP80" ca="1" si="194">SUM(EG78:EG79)</f>
        <v>0</v>
      </c>
      <c r="EH80" s="206">
        <f t="shared" ca="1" si="194"/>
        <v>0</v>
      </c>
      <c r="EI80" s="206">
        <f t="shared" ca="1" si="194"/>
        <v>0</v>
      </c>
      <c r="EJ80" s="206">
        <f t="shared" ca="1" si="194"/>
        <v>0</v>
      </c>
      <c r="EK80" s="206">
        <f t="shared" ca="1" si="194"/>
        <v>0</v>
      </c>
      <c r="EL80" s="206">
        <f t="shared" ca="1" si="194"/>
        <v>0</v>
      </c>
      <c r="EM80" s="206">
        <f t="shared" ca="1" si="194"/>
        <v>0</v>
      </c>
      <c r="EN80" s="206">
        <f t="shared" ca="1" si="194"/>
        <v>0</v>
      </c>
      <c r="EO80" s="206">
        <f t="shared" ca="1" si="194"/>
        <v>0</v>
      </c>
      <c r="EP80" s="206">
        <f t="shared" ca="1" si="194"/>
        <v>0</v>
      </c>
      <c r="EQ80" s="125"/>
      <c r="ER80" s="125"/>
      <c r="ES80" s="125"/>
      <c r="ET80" s="125"/>
      <c r="EU80" s="125"/>
      <c r="EV80" s="125"/>
      <c r="EW80" s="125"/>
      <c r="EX80" s="125"/>
    </row>
    <row r="81" spans="1:154" ht="13.9" customHeight="1">
      <c r="B81" s="1608" t="s">
        <v>1414</v>
      </c>
      <c r="C81" s="1615">
        <v>0.25</v>
      </c>
      <c r="D81" s="1020" t="s">
        <v>93</v>
      </c>
      <c r="E81" s="1609"/>
      <c r="F81" s="36"/>
      <c r="G81" s="142"/>
      <c r="H81" s="1616">
        <f ca="1">$C81*(H$7&gt;0)</f>
        <v>0</v>
      </c>
      <c r="I81" s="1616">
        <f t="shared" ref="I81:BT81" ca="1" si="195">$C81*(I$7&gt;0)</f>
        <v>0</v>
      </c>
      <c r="J81" s="1616">
        <f t="shared" ca="1" si="195"/>
        <v>0</v>
      </c>
      <c r="K81" s="1616">
        <f t="shared" ca="1" si="195"/>
        <v>0</v>
      </c>
      <c r="L81" s="1616">
        <f t="shared" ca="1" si="195"/>
        <v>0</v>
      </c>
      <c r="M81" s="1616">
        <f t="shared" ca="1" si="195"/>
        <v>0</v>
      </c>
      <c r="N81" s="1616">
        <f t="shared" ca="1" si="195"/>
        <v>0</v>
      </c>
      <c r="O81" s="1616">
        <f t="shared" ca="1" si="195"/>
        <v>0</v>
      </c>
      <c r="P81" s="1616">
        <f t="shared" ca="1" si="195"/>
        <v>0</v>
      </c>
      <c r="Q81" s="1616">
        <f t="shared" ca="1" si="195"/>
        <v>0</v>
      </c>
      <c r="R81" s="1616">
        <f t="shared" ca="1" si="195"/>
        <v>0.25</v>
      </c>
      <c r="S81" s="1616">
        <f t="shared" ca="1" si="195"/>
        <v>0.25</v>
      </c>
      <c r="T81" s="1616">
        <f t="shared" ca="1" si="195"/>
        <v>0.25</v>
      </c>
      <c r="U81" s="1616">
        <f t="shared" ca="1" si="195"/>
        <v>0.25</v>
      </c>
      <c r="V81" s="1616">
        <f t="shared" ca="1" si="195"/>
        <v>0.25</v>
      </c>
      <c r="W81" s="1616">
        <f t="shared" ca="1" si="195"/>
        <v>0.25</v>
      </c>
      <c r="X81" s="1616">
        <f t="shared" ca="1" si="195"/>
        <v>0.25</v>
      </c>
      <c r="Y81" s="1616">
        <f t="shared" ca="1" si="195"/>
        <v>0.25</v>
      </c>
      <c r="Z81" s="1616">
        <f t="shared" ca="1" si="195"/>
        <v>0.25</v>
      </c>
      <c r="AA81" s="1616">
        <f t="shared" ca="1" si="195"/>
        <v>0.25</v>
      </c>
      <c r="AB81" s="1616">
        <f t="shared" ca="1" si="195"/>
        <v>0.25</v>
      </c>
      <c r="AC81" s="1616">
        <f t="shared" ca="1" si="195"/>
        <v>0.25</v>
      </c>
      <c r="AD81" s="1616">
        <f t="shared" ca="1" si="195"/>
        <v>0.25</v>
      </c>
      <c r="AE81" s="1616">
        <f t="shared" ca="1" si="195"/>
        <v>0.25</v>
      </c>
      <c r="AF81" s="1616">
        <f t="shared" ca="1" si="195"/>
        <v>0.25</v>
      </c>
      <c r="AG81" s="1616">
        <f t="shared" ca="1" si="195"/>
        <v>0.25</v>
      </c>
      <c r="AH81" s="1616">
        <f t="shared" ca="1" si="195"/>
        <v>0.25</v>
      </c>
      <c r="AI81" s="1616">
        <f t="shared" ca="1" si="195"/>
        <v>0.25</v>
      </c>
      <c r="AJ81" s="1616">
        <f t="shared" ca="1" si="195"/>
        <v>0.25</v>
      </c>
      <c r="AK81" s="1616">
        <f t="shared" ca="1" si="195"/>
        <v>0.25</v>
      </c>
      <c r="AL81" s="1616">
        <f t="shared" ca="1" si="195"/>
        <v>0.25</v>
      </c>
      <c r="AM81" s="1616">
        <f t="shared" ca="1" si="195"/>
        <v>0.25</v>
      </c>
      <c r="AN81" s="1616">
        <f t="shared" ca="1" si="195"/>
        <v>0.25</v>
      </c>
      <c r="AO81" s="1616">
        <f t="shared" ca="1" si="195"/>
        <v>0.25</v>
      </c>
      <c r="AP81" s="1616">
        <f t="shared" ca="1" si="195"/>
        <v>0.25</v>
      </c>
      <c r="AQ81" s="1616">
        <f t="shared" ca="1" si="195"/>
        <v>0.25</v>
      </c>
      <c r="AR81" s="1616">
        <f t="shared" ca="1" si="195"/>
        <v>0.25</v>
      </c>
      <c r="AS81" s="1616">
        <f t="shared" ca="1" si="195"/>
        <v>0.25</v>
      </c>
      <c r="AT81" s="1616">
        <f t="shared" ca="1" si="195"/>
        <v>0.25</v>
      </c>
      <c r="AU81" s="1616">
        <f t="shared" ca="1" si="195"/>
        <v>0.25</v>
      </c>
      <c r="AV81" s="1616">
        <f t="shared" ca="1" si="195"/>
        <v>0.25</v>
      </c>
      <c r="AW81" s="1616">
        <f t="shared" ca="1" si="195"/>
        <v>0.25</v>
      </c>
      <c r="AX81" s="1616">
        <f t="shared" ca="1" si="195"/>
        <v>0.25</v>
      </c>
      <c r="AY81" s="1616">
        <f t="shared" ca="1" si="195"/>
        <v>0.25</v>
      </c>
      <c r="AZ81" s="1616">
        <f t="shared" ca="1" si="195"/>
        <v>0.25</v>
      </c>
      <c r="BA81" s="1616">
        <f t="shared" ca="1" si="195"/>
        <v>0.25</v>
      </c>
      <c r="BB81" s="1616">
        <f t="shared" ca="1" si="195"/>
        <v>0.25</v>
      </c>
      <c r="BC81" s="1616">
        <f t="shared" ca="1" si="195"/>
        <v>0.25</v>
      </c>
      <c r="BD81" s="1616">
        <f t="shared" ca="1" si="195"/>
        <v>0.25</v>
      </c>
      <c r="BE81" s="1616">
        <f t="shared" ca="1" si="195"/>
        <v>0.25</v>
      </c>
      <c r="BF81" s="1616">
        <f t="shared" ca="1" si="195"/>
        <v>0.25</v>
      </c>
      <c r="BG81" s="1616">
        <f t="shared" ca="1" si="195"/>
        <v>0.25</v>
      </c>
      <c r="BH81" s="1616">
        <f t="shared" ca="1" si="195"/>
        <v>0.25</v>
      </c>
      <c r="BI81" s="1616">
        <f t="shared" ca="1" si="195"/>
        <v>0.25</v>
      </c>
      <c r="BJ81" s="1616">
        <f t="shared" ca="1" si="195"/>
        <v>0.25</v>
      </c>
      <c r="BK81" s="1616">
        <f t="shared" ca="1" si="195"/>
        <v>0.25</v>
      </c>
      <c r="BL81" s="1616">
        <f t="shared" ca="1" si="195"/>
        <v>0.25</v>
      </c>
      <c r="BM81" s="1616">
        <f t="shared" ca="1" si="195"/>
        <v>0.25</v>
      </c>
      <c r="BN81" s="1616">
        <f t="shared" ca="1" si="195"/>
        <v>0.25</v>
      </c>
      <c r="BO81" s="1616">
        <f t="shared" ca="1" si="195"/>
        <v>0.25</v>
      </c>
      <c r="BP81" s="1616">
        <f t="shared" ca="1" si="195"/>
        <v>0.25</v>
      </c>
      <c r="BQ81" s="1616">
        <f t="shared" ca="1" si="195"/>
        <v>0.25</v>
      </c>
      <c r="BR81" s="1616">
        <f t="shared" ca="1" si="195"/>
        <v>0.25</v>
      </c>
      <c r="BS81" s="1616">
        <f t="shared" ca="1" si="195"/>
        <v>0.25</v>
      </c>
      <c r="BT81" s="1616">
        <f t="shared" ca="1" si="195"/>
        <v>0.25</v>
      </c>
      <c r="BU81" s="1616">
        <f t="shared" ref="BU81:EF81" ca="1" si="196">$C81*(BU$7&gt;0)</f>
        <v>0.25</v>
      </c>
      <c r="BV81" s="1616">
        <f t="shared" ca="1" si="196"/>
        <v>0.25</v>
      </c>
      <c r="BW81" s="1616">
        <f t="shared" ca="1" si="196"/>
        <v>0.25</v>
      </c>
      <c r="BX81" s="1616">
        <f t="shared" ca="1" si="196"/>
        <v>0.25</v>
      </c>
      <c r="BY81" s="1616">
        <f t="shared" ca="1" si="196"/>
        <v>0.25</v>
      </c>
      <c r="BZ81" s="1616">
        <f t="shared" ca="1" si="196"/>
        <v>0.25</v>
      </c>
      <c r="CA81" s="1616">
        <f t="shared" ca="1" si="196"/>
        <v>0.25</v>
      </c>
      <c r="CB81" s="1616">
        <f t="shared" ca="1" si="196"/>
        <v>0.25</v>
      </c>
      <c r="CC81" s="1616">
        <f t="shared" ca="1" si="196"/>
        <v>0.25</v>
      </c>
      <c r="CD81" s="1616">
        <f t="shared" ca="1" si="196"/>
        <v>0.25</v>
      </c>
      <c r="CE81" s="1616">
        <f t="shared" ca="1" si="196"/>
        <v>0.25</v>
      </c>
      <c r="CF81" s="1616">
        <f t="shared" ca="1" si="196"/>
        <v>0.25</v>
      </c>
      <c r="CG81" s="1616">
        <f t="shared" ca="1" si="196"/>
        <v>0.25</v>
      </c>
      <c r="CH81" s="1616">
        <f t="shared" ca="1" si="196"/>
        <v>0.25</v>
      </c>
      <c r="CI81" s="1616">
        <f t="shared" ca="1" si="196"/>
        <v>0.25</v>
      </c>
      <c r="CJ81" s="1616">
        <f t="shared" ca="1" si="196"/>
        <v>0.25</v>
      </c>
      <c r="CK81" s="1616">
        <f t="shared" ca="1" si="196"/>
        <v>0.25</v>
      </c>
      <c r="CL81" s="1616">
        <f t="shared" ca="1" si="196"/>
        <v>0.25</v>
      </c>
      <c r="CM81" s="1616">
        <f t="shared" ca="1" si="196"/>
        <v>0.25</v>
      </c>
      <c r="CN81" s="1616">
        <f t="shared" ca="1" si="196"/>
        <v>0.25</v>
      </c>
      <c r="CO81" s="1616">
        <f t="shared" ca="1" si="196"/>
        <v>0.25</v>
      </c>
      <c r="CP81" s="1616">
        <f t="shared" ca="1" si="196"/>
        <v>0.25</v>
      </c>
      <c r="CQ81" s="1616">
        <f t="shared" ca="1" si="196"/>
        <v>0.25</v>
      </c>
      <c r="CR81" s="1616">
        <f t="shared" ca="1" si="196"/>
        <v>0.25</v>
      </c>
      <c r="CS81" s="1616">
        <f t="shared" ca="1" si="196"/>
        <v>0.25</v>
      </c>
      <c r="CT81" s="1616">
        <f t="shared" ca="1" si="196"/>
        <v>0</v>
      </c>
      <c r="CU81" s="1616">
        <f t="shared" ca="1" si="196"/>
        <v>0</v>
      </c>
      <c r="CV81" s="1616">
        <f t="shared" ca="1" si="196"/>
        <v>0</v>
      </c>
      <c r="CW81" s="1616">
        <f t="shared" ca="1" si="196"/>
        <v>0</v>
      </c>
      <c r="CX81" s="1616">
        <f t="shared" ca="1" si="196"/>
        <v>0</v>
      </c>
      <c r="CY81" s="1616">
        <f t="shared" ca="1" si="196"/>
        <v>0</v>
      </c>
      <c r="CZ81" s="1616">
        <f t="shared" ca="1" si="196"/>
        <v>0</v>
      </c>
      <c r="DA81" s="1616">
        <f t="shared" ca="1" si="196"/>
        <v>0</v>
      </c>
      <c r="DB81" s="1616">
        <f t="shared" ca="1" si="196"/>
        <v>0</v>
      </c>
      <c r="DC81" s="1616">
        <f t="shared" ca="1" si="196"/>
        <v>0</v>
      </c>
      <c r="DD81" s="1616">
        <f t="shared" ca="1" si="196"/>
        <v>0</v>
      </c>
      <c r="DE81" s="1616">
        <f t="shared" ca="1" si="196"/>
        <v>0</v>
      </c>
      <c r="DF81" s="1616">
        <f t="shared" ca="1" si="196"/>
        <v>0</v>
      </c>
      <c r="DG81" s="1616">
        <f t="shared" ca="1" si="196"/>
        <v>0</v>
      </c>
      <c r="DH81" s="1616">
        <f t="shared" ca="1" si="196"/>
        <v>0</v>
      </c>
      <c r="DI81" s="1616">
        <f t="shared" ca="1" si="196"/>
        <v>0</v>
      </c>
      <c r="DJ81" s="1616">
        <f t="shared" ca="1" si="196"/>
        <v>0</v>
      </c>
      <c r="DK81" s="1616">
        <f t="shared" si="196"/>
        <v>0</v>
      </c>
      <c r="DL81" s="1616">
        <f t="shared" si="196"/>
        <v>0</v>
      </c>
      <c r="DM81" s="1616">
        <f t="shared" si="196"/>
        <v>0</v>
      </c>
      <c r="DN81" s="1616">
        <f t="shared" si="196"/>
        <v>0</v>
      </c>
      <c r="DO81" s="1616">
        <f t="shared" si="196"/>
        <v>0</v>
      </c>
      <c r="DP81" s="1616">
        <f t="shared" si="196"/>
        <v>0</v>
      </c>
      <c r="DQ81" s="1616">
        <f t="shared" si="196"/>
        <v>0</v>
      </c>
      <c r="DR81" s="1616">
        <f t="shared" si="196"/>
        <v>0</v>
      </c>
      <c r="DS81" s="1616">
        <f t="shared" si="196"/>
        <v>0</v>
      </c>
      <c r="DT81" s="1616">
        <f t="shared" si="196"/>
        <v>0</v>
      </c>
      <c r="DU81" s="1616">
        <f t="shared" si="196"/>
        <v>0</v>
      </c>
      <c r="DV81" s="1616">
        <f t="shared" si="196"/>
        <v>0</v>
      </c>
      <c r="DW81" s="1616">
        <f t="shared" si="196"/>
        <v>0</v>
      </c>
      <c r="DX81" s="1616">
        <f t="shared" si="196"/>
        <v>0</v>
      </c>
      <c r="DY81" s="1616">
        <f t="shared" si="196"/>
        <v>0</v>
      </c>
      <c r="DZ81" s="1616">
        <f t="shared" si="196"/>
        <v>0</v>
      </c>
      <c r="EA81" s="1616">
        <f t="shared" si="196"/>
        <v>0</v>
      </c>
      <c r="EB81" s="1616">
        <f t="shared" si="196"/>
        <v>0</v>
      </c>
      <c r="EC81" s="1616">
        <f t="shared" si="196"/>
        <v>0</v>
      </c>
      <c r="ED81" s="1616">
        <f t="shared" si="196"/>
        <v>0</v>
      </c>
      <c r="EE81" s="1616">
        <f t="shared" si="196"/>
        <v>0</v>
      </c>
      <c r="EF81" s="1616">
        <f t="shared" si="196"/>
        <v>0</v>
      </c>
      <c r="EG81" s="1616">
        <f t="shared" ref="EG81:EP81" si="197">$C81*(EG$7&gt;0)</f>
        <v>0</v>
      </c>
      <c r="EH81" s="1616">
        <f t="shared" si="197"/>
        <v>0</v>
      </c>
      <c r="EI81" s="1616">
        <f t="shared" si="197"/>
        <v>0</v>
      </c>
      <c r="EJ81" s="1616">
        <f t="shared" si="197"/>
        <v>0</v>
      </c>
      <c r="EK81" s="1616">
        <f t="shared" si="197"/>
        <v>0</v>
      </c>
      <c r="EL81" s="1616">
        <f t="shared" si="197"/>
        <v>0</v>
      </c>
      <c r="EM81" s="1616">
        <f t="shared" si="197"/>
        <v>0</v>
      </c>
      <c r="EN81" s="1616">
        <f t="shared" si="197"/>
        <v>0</v>
      </c>
      <c r="EO81" s="1616">
        <f t="shared" si="197"/>
        <v>0</v>
      </c>
      <c r="EP81" s="1616">
        <f t="shared" si="197"/>
        <v>0</v>
      </c>
      <c r="EQ81" s="125"/>
      <c r="ER81" s="125"/>
      <c r="ES81" s="125"/>
      <c r="ET81" s="125"/>
      <c r="EU81" s="125"/>
      <c r="EV81" s="125"/>
      <c r="EW81" s="125"/>
      <c r="EX81" s="125"/>
    </row>
    <row r="82" spans="1:154" ht="13.9" customHeight="1">
      <c r="B82" s="1573" t="s">
        <v>1416</v>
      </c>
      <c r="C82" s="204"/>
      <c r="D82" s="21" t="s">
        <v>97</v>
      </c>
      <c r="E82" s="10">
        <f ca="1">SUM(G82:EP82)</f>
        <v>0</v>
      </c>
      <c r="F82" s="10"/>
      <c r="G82" s="12"/>
      <c r="H82" s="117">
        <f ca="1">H80*H81</f>
        <v>0</v>
      </c>
      <c r="I82" s="117">
        <f t="shared" ref="I82:BT82" ca="1" si="198">I80*I81</f>
        <v>0</v>
      </c>
      <c r="J82" s="117">
        <f t="shared" ca="1" si="198"/>
        <v>0</v>
      </c>
      <c r="K82" s="117">
        <f t="shared" ca="1" si="198"/>
        <v>0</v>
      </c>
      <c r="L82" s="117">
        <f t="shared" ca="1" si="198"/>
        <v>0</v>
      </c>
      <c r="M82" s="117">
        <f t="shared" ca="1" si="198"/>
        <v>0</v>
      </c>
      <c r="N82" s="117">
        <f t="shared" ca="1" si="198"/>
        <v>0</v>
      </c>
      <c r="O82" s="117">
        <f t="shared" ca="1" si="198"/>
        <v>0</v>
      </c>
      <c r="P82" s="117">
        <f t="shared" ca="1" si="198"/>
        <v>0</v>
      </c>
      <c r="Q82" s="117">
        <f t="shared" ca="1" si="198"/>
        <v>0</v>
      </c>
      <c r="R82" s="117">
        <f t="shared" ca="1" si="198"/>
        <v>0</v>
      </c>
      <c r="S82" s="117">
        <f t="shared" ca="1" si="198"/>
        <v>0</v>
      </c>
      <c r="T82" s="117">
        <f t="shared" ca="1" si="198"/>
        <v>0</v>
      </c>
      <c r="U82" s="117">
        <f t="shared" ca="1" si="198"/>
        <v>0</v>
      </c>
      <c r="V82" s="117">
        <f t="shared" ca="1" si="198"/>
        <v>0</v>
      </c>
      <c r="W82" s="117">
        <f t="shared" ca="1" si="198"/>
        <v>0</v>
      </c>
      <c r="X82" s="117">
        <f t="shared" ca="1" si="198"/>
        <v>0</v>
      </c>
      <c r="Y82" s="117">
        <f t="shared" ca="1" si="198"/>
        <v>0</v>
      </c>
      <c r="Z82" s="117">
        <f t="shared" ca="1" si="198"/>
        <v>0</v>
      </c>
      <c r="AA82" s="117">
        <f t="shared" ca="1" si="198"/>
        <v>0</v>
      </c>
      <c r="AB82" s="117">
        <f t="shared" ca="1" si="198"/>
        <v>0</v>
      </c>
      <c r="AC82" s="117">
        <f t="shared" ca="1" si="198"/>
        <v>0</v>
      </c>
      <c r="AD82" s="117">
        <f t="shared" ca="1" si="198"/>
        <v>0</v>
      </c>
      <c r="AE82" s="117">
        <f t="shared" ca="1" si="198"/>
        <v>0</v>
      </c>
      <c r="AF82" s="117">
        <f t="shared" ca="1" si="198"/>
        <v>0</v>
      </c>
      <c r="AG82" s="117">
        <f t="shared" ca="1" si="198"/>
        <v>0</v>
      </c>
      <c r="AH82" s="117">
        <f t="shared" ca="1" si="198"/>
        <v>0</v>
      </c>
      <c r="AI82" s="117">
        <f t="shared" ca="1" si="198"/>
        <v>0</v>
      </c>
      <c r="AJ82" s="117">
        <f t="shared" ca="1" si="198"/>
        <v>0</v>
      </c>
      <c r="AK82" s="117">
        <f t="shared" ca="1" si="198"/>
        <v>0</v>
      </c>
      <c r="AL82" s="117">
        <f t="shared" ca="1" si="198"/>
        <v>0</v>
      </c>
      <c r="AM82" s="117">
        <f t="shared" ca="1" si="198"/>
        <v>0</v>
      </c>
      <c r="AN82" s="117">
        <f t="shared" ca="1" si="198"/>
        <v>0</v>
      </c>
      <c r="AO82" s="117">
        <f t="shared" ca="1" si="198"/>
        <v>0</v>
      </c>
      <c r="AP82" s="117">
        <f t="shared" ca="1" si="198"/>
        <v>0</v>
      </c>
      <c r="AQ82" s="117">
        <f t="shared" ca="1" si="198"/>
        <v>0</v>
      </c>
      <c r="AR82" s="117">
        <f t="shared" ca="1" si="198"/>
        <v>0</v>
      </c>
      <c r="AS82" s="117">
        <f t="shared" ca="1" si="198"/>
        <v>0</v>
      </c>
      <c r="AT82" s="117">
        <f t="shared" ca="1" si="198"/>
        <v>0</v>
      </c>
      <c r="AU82" s="117">
        <f t="shared" ca="1" si="198"/>
        <v>0</v>
      </c>
      <c r="AV82" s="117">
        <f t="shared" ca="1" si="198"/>
        <v>0</v>
      </c>
      <c r="AW82" s="117">
        <f t="shared" ca="1" si="198"/>
        <v>0</v>
      </c>
      <c r="AX82" s="117">
        <f t="shared" ca="1" si="198"/>
        <v>0</v>
      </c>
      <c r="AY82" s="117">
        <f t="shared" ca="1" si="198"/>
        <v>0</v>
      </c>
      <c r="AZ82" s="117">
        <f t="shared" ca="1" si="198"/>
        <v>0</v>
      </c>
      <c r="BA82" s="117">
        <f t="shared" ca="1" si="198"/>
        <v>0</v>
      </c>
      <c r="BB82" s="117">
        <f t="shared" ca="1" si="198"/>
        <v>0</v>
      </c>
      <c r="BC82" s="117">
        <f t="shared" ca="1" si="198"/>
        <v>0</v>
      </c>
      <c r="BD82" s="117">
        <f t="shared" ca="1" si="198"/>
        <v>0</v>
      </c>
      <c r="BE82" s="117">
        <f t="shared" ca="1" si="198"/>
        <v>0</v>
      </c>
      <c r="BF82" s="117">
        <f t="shared" ca="1" si="198"/>
        <v>0</v>
      </c>
      <c r="BG82" s="117">
        <f t="shared" ca="1" si="198"/>
        <v>0</v>
      </c>
      <c r="BH82" s="117">
        <f t="shared" ca="1" si="198"/>
        <v>0</v>
      </c>
      <c r="BI82" s="117">
        <f t="shared" ca="1" si="198"/>
        <v>0</v>
      </c>
      <c r="BJ82" s="117">
        <f t="shared" ca="1" si="198"/>
        <v>0</v>
      </c>
      <c r="BK82" s="117">
        <f t="shared" ca="1" si="198"/>
        <v>0</v>
      </c>
      <c r="BL82" s="117">
        <f t="shared" ca="1" si="198"/>
        <v>0</v>
      </c>
      <c r="BM82" s="117">
        <f t="shared" ca="1" si="198"/>
        <v>0</v>
      </c>
      <c r="BN82" s="117">
        <f t="shared" ca="1" si="198"/>
        <v>0</v>
      </c>
      <c r="BO82" s="117">
        <f t="shared" ca="1" si="198"/>
        <v>0</v>
      </c>
      <c r="BP82" s="117">
        <f t="shared" ca="1" si="198"/>
        <v>0</v>
      </c>
      <c r="BQ82" s="117">
        <f t="shared" ca="1" si="198"/>
        <v>0</v>
      </c>
      <c r="BR82" s="117">
        <f t="shared" ca="1" si="198"/>
        <v>0</v>
      </c>
      <c r="BS82" s="117">
        <f t="shared" ca="1" si="198"/>
        <v>0</v>
      </c>
      <c r="BT82" s="117">
        <f t="shared" ca="1" si="198"/>
        <v>0</v>
      </c>
      <c r="BU82" s="117">
        <f t="shared" ref="BU82:EF82" ca="1" si="199">BU80*BU81</f>
        <v>0</v>
      </c>
      <c r="BV82" s="117">
        <f t="shared" ca="1" si="199"/>
        <v>0</v>
      </c>
      <c r="BW82" s="117">
        <f t="shared" ca="1" si="199"/>
        <v>0</v>
      </c>
      <c r="BX82" s="117">
        <f t="shared" ca="1" si="199"/>
        <v>0</v>
      </c>
      <c r="BY82" s="117">
        <f t="shared" ca="1" si="199"/>
        <v>0</v>
      </c>
      <c r="BZ82" s="117">
        <f t="shared" ca="1" si="199"/>
        <v>0</v>
      </c>
      <c r="CA82" s="117">
        <f t="shared" ca="1" si="199"/>
        <v>0</v>
      </c>
      <c r="CB82" s="117">
        <f t="shared" ca="1" si="199"/>
        <v>0</v>
      </c>
      <c r="CC82" s="117">
        <f t="shared" ca="1" si="199"/>
        <v>0</v>
      </c>
      <c r="CD82" s="117">
        <f t="shared" ca="1" si="199"/>
        <v>0</v>
      </c>
      <c r="CE82" s="117">
        <f t="shared" ca="1" si="199"/>
        <v>0</v>
      </c>
      <c r="CF82" s="117">
        <f t="shared" ca="1" si="199"/>
        <v>0</v>
      </c>
      <c r="CG82" s="117">
        <f t="shared" ca="1" si="199"/>
        <v>0</v>
      </c>
      <c r="CH82" s="117">
        <f t="shared" ca="1" si="199"/>
        <v>0</v>
      </c>
      <c r="CI82" s="117">
        <f t="shared" ca="1" si="199"/>
        <v>0</v>
      </c>
      <c r="CJ82" s="117">
        <f t="shared" ca="1" si="199"/>
        <v>0</v>
      </c>
      <c r="CK82" s="117">
        <f t="shared" ca="1" si="199"/>
        <v>0</v>
      </c>
      <c r="CL82" s="117">
        <f t="shared" ca="1" si="199"/>
        <v>0</v>
      </c>
      <c r="CM82" s="117">
        <f t="shared" ca="1" si="199"/>
        <v>0</v>
      </c>
      <c r="CN82" s="117">
        <f t="shared" ca="1" si="199"/>
        <v>0</v>
      </c>
      <c r="CO82" s="117">
        <f t="shared" ca="1" si="199"/>
        <v>0</v>
      </c>
      <c r="CP82" s="117">
        <f t="shared" ca="1" si="199"/>
        <v>0</v>
      </c>
      <c r="CQ82" s="117">
        <f t="shared" ca="1" si="199"/>
        <v>0</v>
      </c>
      <c r="CR82" s="117">
        <f t="shared" ca="1" si="199"/>
        <v>0</v>
      </c>
      <c r="CS82" s="117">
        <f t="shared" ca="1" si="199"/>
        <v>0</v>
      </c>
      <c r="CT82" s="117">
        <f t="shared" ca="1" si="199"/>
        <v>0</v>
      </c>
      <c r="CU82" s="117">
        <f t="shared" ca="1" si="199"/>
        <v>0</v>
      </c>
      <c r="CV82" s="117">
        <f t="shared" ca="1" si="199"/>
        <v>0</v>
      </c>
      <c r="CW82" s="117">
        <f t="shared" ca="1" si="199"/>
        <v>0</v>
      </c>
      <c r="CX82" s="117">
        <f t="shared" ca="1" si="199"/>
        <v>0</v>
      </c>
      <c r="CY82" s="117">
        <f t="shared" ca="1" si="199"/>
        <v>0</v>
      </c>
      <c r="CZ82" s="117">
        <f t="shared" ca="1" si="199"/>
        <v>0</v>
      </c>
      <c r="DA82" s="117">
        <f t="shared" ca="1" si="199"/>
        <v>0</v>
      </c>
      <c r="DB82" s="117">
        <f t="shared" ca="1" si="199"/>
        <v>0</v>
      </c>
      <c r="DC82" s="117">
        <f t="shared" ca="1" si="199"/>
        <v>0</v>
      </c>
      <c r="DD82" s="117">
        <f t="shared" ca="1" si="199"/>
        <v>0</v>
      </c>
      <c r="DE82" s="117">
        <f t="shared" ca="1" si="199"/>
        <v>0</v>
      </c>
      <c r="DF82" s="117">
        <f t="shared" ca="1" si="199"/>
        <v>0</v>
      </c>
      <c r="DG82" s="117">
        <f t="shared" ca="1" si="199"/>
        <v>0</v>
      </c>
      <c r="DH82" s="117">
        <f t="shared" ca="1" si="199"/>
        <v>0</v>
      </c>
      <c r="DI82" s="117">
        <f t="shared" ca="1" si="199"/>
        <v>0</v>
      </c>
      <c r="DJ82" s="117">
        <f t="shared" ca="1" si="199"/>
        <v>0</v>
      </c>
      <c r="DK82" s="117">
        <f t="shared" ca="1" si="199"/>
        <v>0</v>
      </c>
      <c r="DL82" s="117">
        <f t="shared" ca="1" si="199"/>
        <v>0</v>
      </c>
      <c r="DM82" s="117">
        <f t="shared" ca="1" si="199"/>
        <v>0</v>
      </c>
      <c r="DN82" s="117">
        <f t="shared" ca="1" si="199"/>
        <v>0</v>
      </c>
      <c r="DO82" s="117">
        <f t="shared" ca="1" si="199"/>
        <v>0</v>
      </c>
      <c r="DP82" s="117">
        <f t="shared" ca="1" si="199"/>
        <v>0</v>
      </c>
      <c r="DQ82" s="117">
        <f t="shared" ca="1" si="199"/>
        <v>0</v>
      </c>
      <c r="DR82" s="117">
        <f t="shared" ca="1" si="199"/>
        <v>0</v>
      </c>
      <c r="DS82" s="117">
        <f t="shared" ca="1" si="199"/>
        <v>0</v>
      </c>
      <c r="DT82" s="117">
        <f t="shared" ca="1" si="199"/>
        <v>0</v>
      </c>
      <c r="DU82" s="117">
        <f t="shared" ca="1" si="199"/>
        <v>0</v>
      </c>
      <c r="DV82" s="117">
        <f t="shared" ca="1" si="199"/>
        <v>0</v>
      </c>
      <c r="DW82" s="117">
        <f t="shared" ca="1" si="199"/>
        <v>0</v>
      </c>
      <c r="DX82" s="117">
        <f t="shared" ca="1" si="199"/>
        <v>0</v>
      </c>
      <c r="DY82" s="117">
        <f t="shared" ca="1" si="199"/>
        <v>0</v>
      </c>
      <c r="DZ82" s="117">
        <f t="shared" ca="1" si="199"/>
        <v>0</v>
      </c>
      <c r="EA82" s="117">
        <f t="shared" ca="1" si="199"/>
        <v>0</v>
      </c>
      <c r="EB82" s="117">
        <f t="shared" ca="1" si="199"/>
        <v>0</v>
      </c>
      <c r="EC82" s="117">
        <f t="shared" ca="1" si="199"/>
        <v>0</v>
      </c>
      <c r="ED82" s="117">
        <f t="shared" ca="1" si="199"/>
        <v>0</v>
      </c>
      <c r="EE82" s="117">
        <f t="shared" ca="1" si="199"/>
        <v>0</v>
      </c>
      <c r="EF82" s="117">
        <f t="shared" ca="1" si="199"/>
        <v>0</v>
      </c>
      <c r="EG82" s="117">
        <f t="shared" ref="EG82:EP82" ca="1" si="200">EG80*EG81</f>
        <v>0</v>
      </c>
      <c r="EH82" s="117">
        <f t="shared" ca="1" si="200"/>
        <v>0</v>
      </c>
      <c r="EI82" s="117">
        <f t="shared" ca="1" si="200"/>
        <v>0</v>
      </c>
      <c r="EJ82" s="117">
        <f t="shared" ca="1" si="200"/>
        <v>0</v>
      </c>
      <c r="EK82" s="117">
        <f t="shared" ca="1" si="200"/>
        <v>0</v>
      </c>
      <c r="EL82" s="117">
        <f t="shared" ca="1" si="200"/>
        <v>0</v>
      </c>
      <c r="EM82" s="117">
        <f t="shared" ca="1" si="200"/>
        <v>0</v>
      </c>
      <c r="EN82" s="117">
        <f t="shared" ca="1" si="200"/>
        <v>0</v>
      </c>
      <c r="EO82" s="117">
        <f t="shared" ca="1" si="200"/>
        <v>0</v>
      </c>
      <c r="EP82" s="117">
        <f t="shared" ca="1" si="200"/>
        <v>0</v>
      </c>
      <c r="EQ82" s="125"/>
      <c r="ER82" s="125"/>
      <c r="ES82" s="125"/>
      <c r="ET82" s="125"/>
      <c r="EU82" s="125"/>
      <c r="EV82" s="125"/>
      <c r="EW82" s="125"/>
      <c r="EX82" s="125"/>
    </row>
    <row r="83" spans="1:154" ht="14.1" customHeight="1"/>
    <row r="84" spans="1:154" ht="14.1" customHeight="1"/>
    <row r="85" spans="1:154" s="1" customFormat="1" ht="14.1" customHeight="1">
      <c r="A85" s="169" t="s">
        <v>211</v>
      </c>
      <c r="B85" s="169"/>
      <c r="C85" s="57"/>
      <c r="D85" s="181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</row>
    <row r="86" spans="1:154" s="1" customFormat="1" ht="14.1" customHeight="1">
      <c r="A86" s="178"/>
      <c r="B86" s="178"/>
      <c r="C86" s="57"/>
      <c r="D86" s="181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</row>
    <row r="87" spans="1:154" s="43" customFormat="1" ht="14.1" customHeight="1">
      <c r="A87" s="7"/>
      <c r="B87" s="7" t="s">
        <v>348</v>
      </c>
      <c r="C87" s="420"/>
      <c r="D87" s="21"/>
      <c r="G87" s="422"/>
      <c r="H87" s="422"/>
      <c r="I87" s="422"/>
      <c r="J87" s="422"/>
      <c r="K87" s="422"/>
      <c r="L87" s="422"/>
      <c r="M87" s="422"/>
      <c r="N87" s="422"/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Y87" s="422"/>
      <c r="Z87" s="422"/>
      <c r="AA87" s="422"/>
      <c r="AB87" s="422"/>
      <c r="AC87" s="422"/>
      <c r="AD87" s="422"/>
      <c r="AE87" s="422"/>
      <c r="AF87" s="422"/>
      <c r="AG87" s="422"/>
      <c r="AH87" s="422"/>
      <c r="AI87" s="422"/>
      <c r="AJ87" s="422"/>
      <c r="AK87" s="422"/>
      <c r="AL87" s="422"/>
      <c r="AM87" s="422"/>
      <c r="AN87" s="422"/>
      <c r="AO87" s="422"/>
      <c r="AP87" s="422"/>
      <c r="AQ87" s="422"/>
      <c r="AR87" s="422"/>
      <c r="AS87" s="422"/>
      <c r="AT87" s="422"/>
      <c r="AU87" s="422"/>
      <c r="AV87" s="422"/>
      <c r="AW87" s="422"/>
      <c r="AX87" s="422"/>
      <c r="AY87" s="422"/>
      <c r="AZ87" s="422"/>
      <c r="BA87" s="422"/>
      <c r="BB87" s="422"/>
      <c r="BC87" s="422"/>
      <c r="BD87" s="422"/>
      <c r="BE87" s="422"/>
      <c r="BF87" s="422"/>
      <c r="BG87" s="422"/>
      <c r="BH87" s="422"/>
      <c r="BI87" s="422"/>
      <c r="BJ87" s="422"/>
      <c r="BK87" s="422"/>
      <c r="BL87" s="422"/>
      <c r="BM87" s="422"/>
      <c r="BN87" s="422"/>
      <c r="BO87" s="422"/>
      <c r="BP87" s="422"/>
      <c r="BQ87" s="422"/>
      <c r="BR87" s="422"/>
      <c r="BS87" s="422"/>
      <c r="BT87" s="422"/>
      <c r="BU87" s="422"/>
      <c r="BV87" s="422"/>
      <c r="BW87" s="422"/>
      <c r="BX87" s="422"/>
      <c r="BY87" s="422"/>
      <c r="BZ87" s="422"/>
      <c r="CA87" s="422"/>
      <c r="CB87" s="422"/>
      <c r="CC87" s="422"/>
      <c r="CD87" s="422"/>
      <c r="CE87" s="422"/>
      <c r="CF87" s="422"/>
      <c r="CG87" s="422"/>
      <c r="CH87" s="422"/>
      <c r="CI87" s="422"/>
      <c r="CJ87" s="422"/>
      <c r="CK87" s="422"/>
      <c r="CL87" s="422"/>
      <c r="CM87" s="422"/>
      <c r="CN87" s="422"/>
      <c r="CO87" s="422"/>
      <c r="CP87" s="422"/>
      <c r="CQ87" s="422"/>
      <c r="CR87" s="422"/>
      <c r="CS87" s="422"/>
      <c r="CT87" s="422"/>
      <c r="CU87" s="422"/>
      <c r="CV87" s="422"/>
      <c r="CW87" s="422"/>
      <c r="CX87" s="422"/>
      <c r="CY87" s="422"/>
      <c r="CZ87" s="422"/>
      <c r="DA87" s="422"/>
      <c r="DB87" s="422"/>
      <c r="DC87" s="422"/>
      <c r="DD87" s="422"/>
      <c r="DE87" s="422"/>
      <c r="DF87" s="422"/>
      <c r="DG87" s="422"/>
      <c r="DH87" s="422"/>
      <c r="DI87" s="422"/>
      <c r="DJ87" s="422"/>
      <c r="DK87" s="422"/>
      <c r="DL87" s="422"/>
      <c r="DM87" s="422"/>
      <c r="DN87" s="422"/>
      <c r="DO87" s="422"/>
      <c r="DP87" s="422"/>
      <c r="DQ87" s="422"/>
      <c r="DR87" s="422"/>
      <c r="DS87" s="422"/>
      <c r="DT87" s="422"/>
      <c r="DU87" s="422"/>
      <c r="DV87" s="422"/>
      <c r="DW87" s="422"/>
      <c r="DX87" s="422"/>
      <c r="DY87" s="422"/>
      <c r="DZ87" s="422"/>
      <c r="EA87" s="422"/>
      <c r="EB87" s="422"/>
      <c r="EC87" s="422"/>
      <c r="ED87" s="422"/>
      <c r="EE87" s="422"/>
      <c r="EF87" s="422"/>
      <c r="EG87" s="422"/>
      <c r="EH87" s="422"/>
      <c r="EI87" s="422"/>
      <c r="EJ87" s="422"/>
      <c r="EK87" s="422"/>
      <c r="EL87" s="422"/>
      <c r="EM87" s="422"/>
      <c r="EN87" s="422"/>
      <c r="EO87" s="422"/>
      <c r="EP87" s="422"/>
    </row>
    <row r="88" spans="1:154" s="43" customFormat="1" ht="14.1" customHeight="1">
      <c r="A88" s="7"/>
      <c r="B88" s="38" t="s">
        <v>316</v>
      </c>
      <c r="C88" s="423"/>
      <c r="D88" s="21" t="s">
        <v>212</v>
      </c>
      <c r="E88" s="80">
        <f ca="1">SUM(G88:EP88)</f>
        <v>0</v>
      </c>
      <c r="G88" s="421"/>
      <c r="H88" s="422">
        <f t="shared" ref="H88:AM88" ca="1" si="201">IFERROR(AND(MONTH(H$4)=12,MOD(H8,$C88)=0)*(H7&gt;0),)</f>
        <v>0</v>
      </c>
      <c r="I88" s="422">
        <f t="shared" ca="1" si="201"/>
        <v>0</v>
      </c>
      <c r="J88" s="422">
        <f t="shared" ca="1" si="201"/>
        <v>0</v>
      </c>
      <c r="K88" s="422">
        <f t="shared" ca="1" si="201"/>
        <v>0</v>
      </c>
      <c r="L88" s="422">
        <f t="shared" ca="1" si="201"/>
        <v>0</v>
      </c>
      <c r="M88" s="422">
        <f t="shared" ca="1" si="201"/>
        <v>0</v>
      </c>
      <c r="N88" s="422">
        <f t="shared" ca="1" si="201"/>
        <v>0</v>
      </c>
      <c r="O88" s="422">
        <f t="shared" ca="1" si="201"/>
        <v>0</v>
      </c>
      <c r="P88" s="422">
        <f t="shared" ca="1" si="201"/>
        <v>0</v>
      </c>
      <c r="Q88" s="422">
        <f t="shared" ca="1" si="201"/>
        <v>0</v>
      </c>
      <c r="R88" s="422">
        <f t="shared" ca="1" si="201"/>
        <v>0</v>
      </c>
      <c r="S88" s="422">
        <f t="shared" ca="1" si="201"/>
        <v>0</v>
      </c>
      <c r="T88" s="422">
        <f t="shared" ca="1" si="201"/>
        <v>0</v>
      </c>
      <c r="U88" s="422">
        <f t="shared" ca="1" si="201"/>
        <v>0</v>
      </c>
      <c r="V88" s="422">
        <f t="shared" ca="1" si="201"/>
        <v>0</v>
      </c>
      <c r="W88" s="422">
        <f t="shared" ca="1" si="201"/>
        <v>0</v>
      </c>
      <c r="X88" s="422">
        <f t="shared" ca="1" si="201"/>
        <v>0</v>
      </c>
      <c r="Y88" s="422">
        <f t="shared" ca="1" si="201"/>
        <v>0</v>
      </c>
      <c r="Z88" s="422">
        <f t="shared" ca="1" si="201"/>
        <v>0</v>
      </c>
      <c r="AA88" s="422">
        <f t="shared" ca="1" si="201"/>
        <v>0</v>
      </c>
      <c r="AB88" s="422">
        <f t="shared" ca="1" si="201"/>
        <v>0</v>
      </c>
      <c r="AC88" s="422">
        <f t="shared" ca="1" si="201"/>
        <v>0</v>
      </c>
      <c r="AD88" s="422">
        <f t="shared" ca="1" si="201"/>
        <v>0</v>
      </c>
      <c r="AE88" s="422">
        <f t="shared" ca="1" si="201"/>
        <v>0</v>
      </c>
      <c r="AF88" s="422">
        <f t="shared" ca="1" si="201"/>
        <v>0</v>
      </c>
      <c r="AG88" s="422">
        <f t="shared" ca="1" si="201"/>
        <v>0</v>
      </c>
      <c r="AH88" s="422">
        <f t="shared" ca="1" si="201"/>
        <v>0</v>
      </c>
      <c r="AI88" s="422">
        <f t="shared" ca="1" si="201"/>
        <v>0</v>
      </c>
      <c r="AJ88" s="422">
        <f t="shared" ca="1" si="201"/>
        <v>0</v>
      </c>
      <c r="AK88" s="422">
        <f t="shared" ca="1" si="201"/>
        <v>0</v>
      </c>
      <c r="AL88" s="422">
        <f t="shared" ca="1" si="201"/>
        <v>0</v>
      </c>
      <c r="AM88" s="422">
        <f t="shared" ca="1" si="201"/>
        <v>0</v>
      </c>
      <c r="AN88" s="422">
        <f t="shared" ref="AN88:BS88" ca="1" si="202">IFERROR(AND(MONTH(AN$4)=12,MOD(AN8,$C88)=0)*(AN7&gt;0),)</f>
        <v>0</v>
      </c>
      <c r="AO88" s="422">
        <f t="shared" ca="1" si="202"/>
        <v>0</v>
      </c>
      <c r="AP88" s="422">
        <f t="shared" ca="1" si="202"/>
        <v>0</v>
      </c>
      <c r="AQ88" s="422">
        <f t="shared" ca="1" si="202"/>
        <v>0</v>
      </c>
      <c r="AR88" s="422">
        <f t="shared" ca="1" si="202"/>
        <v>0</v>
      </c>
      <c r="AS88" s="422">
        <f t="shared" ca="1" si="202"/>
        <v>0</v>
      </c>
      <c r="AT88" s="422">
        <f t="shared" ca="1" si="202"/>
        <v>0</v>
      </c>
      <c r="AU88" s="422">
        <f t="shared" ca="1" si="202"/>
        <v>0</v>
      </c>
      <c r="AV88" s="422">
        <f t="shared" ca="1" si="202"/>
        <v>0</v>
      </c>
      <c r="AW88" s="422">
        <f t="shared" ca="1" si="202"/>
        <v>0</v>
      </c>
      <c r="AX88" s="422">
        <f t="shared" ca="1" si="202"/>
        <v>0</v>
      </c>
      <c r="AY88" s="422">
        <f t="shared" ca="1" si="202"/>
        <v>0</v>
      </c>
      <c r="AZ88" s="422">
        <f t="shared" ca="1" si="202"/>
        <v>0</v>
      </c>
      <c r="BA88" s="422">
        <f t="shared" ca="1" si="202"/>
        <v>0</v>
      </c>
      <c r="BB88" s="422">
        <f t="shared" ca="1" si="202"/>
        <v>0</v>
      </c>
      <c r="BC88" s="422">
        <f t="shared" ca="1" si="202"/>
        <v>0</v>
      </c>
      <c r="BD88" s="422">
        <f t="shared" ca="1" si="202"/>
        <v>0</v>
      </c>
      <c r="BE88" s="422">
        <f t="shared" ca="1" si="202"/>
        <v>0</v>
      </c>
      <c r="BF88" s="422">
        <f t="shared" ca="1" si="202"/>
        <v>0</v>
      </c>
      <c r="BG88" s="422">
        <f t="shared" ca="1" si="202"/>
        <v>0</v>
      </c>
      <c r="BH88" s="422">
        <f t="shared" ca="1" si="202"/>
        <v>0</v>
      </c>
      <c r="BI88" s="422">
        <f t="shared" ca="1" si="202"/>
        <v>0</v>
      </c>
      <c r="BJ88" s="422">
        <f t="shared" ca="1" si="202"/>
        <v>0</v>
      </c>
      <c r="BK88" s="422">
        <f t="shared" ca="1" si="202"/>
        <v>0</v>
      </c>
      <c r="BL88" s="422">
        <f t="shared" ca="1" si="202"/>
        <v>0</v>
      </c>
      <c r="BM88" s="422">
        <f t="shared" ca="1" si="202"/>
        <v>0</v>
      </c>
      <c r="BN88" s="422">
        <f t="shared" ca="1" si="202"/>
        <v>0</v>
      </c>
      <c r="BO88" s="422">
        <f t="shared" ca="1" si="202"/>
        <v>0</v>
      </c>
      <c r="BP88" s="422">
        <f t="shared" ca="1" si="202"/>
        <v>0</v>
      </c>
      <c r="BQ88" s="422">
        <f t="shared" ca="1" si="202"/>
        <v>0</v>
      </c>
      <c r="BR88" s="422">
        <f t="shared" ca="1" si="202"/>
        <v>0</v>
      </c>
      <c r="BS88" s="422">
        <f t="shared" ca="1" si="202"/>
        <v>0</v>
      </c>
      <c r="BT88" s="422">
        <f t="shared" ref="BT88:CY88" ca="1" si="203">IFERROR(AND(MONTH(BT$4)=12,MOD(BT8,$C88)=0)*(BT7&gt;0),)</f>
        <v>0</v>
      </c>
      <c r="BU88" s="422">
        <f t="shared" ca="1" si="203"/>
        <v>0</v>
      </c>
      <c r="BV88" s="422">
        <f t="shared" ca="1" si="203"/>
        <v>0</v>
      </c>
      <c r="BW88" s="422">
        <f t="shared" ca="1" si="203"/>
        <v>0</v>
      </c>
      <c r="BX88" s="422">
        <f t="shared" ca="1" si="203"/>
        <v>0</v>
      </c>
      <c r="BY88" s="422">
        <f t="shared" ca="1" si="203"/>
        <v>0</v>
      </c>
      <c r="BZ88" s="422">
        <f t="shared" ca="1" si="203"/>
        <v>0</v>
      </c>
      <c r="CA88" s="422">
        <f t="shared" ca="1" si="203"/>
        <v>0</v>
      </c>
      <c r="CB88" s="422">
        <f t="shared" ca="1" si="203"/>
        <v>0</v>
      </c>
      <c r="CC88" s="422">
        <f t="shared" ca="1" si="203"/>
        <v>0</v>
      </c>
      <c r="CD88" s="422">
        <f t="shared" ca="1" si="203"/>
        <v>0</v>
      </c>
      <c r="CE88" s="422">
        <f t="shared" ca="1" si="203"/>
        <v>0</v>
      </c>
      <c r="CF88" s="422">
        <f t="shared" ca="1" si="203"/>
        <v>0</v>
      </c>
      <c r="CG88" s="422">
        <f t="shared" ca="1" si="203"/>
        <v>0</v>
      </c>
      <c r="CH88" s="422">
        <f t="shared" ca="1" si="203"/>
        <v>0</v>
      </c>
      <c r="CI88" s="422">
        <f t="shared" ca="1" si="203"/>
        <v>0</v>
      </c>
      <c r="CJ88" s="422">
        <f t="shared" ca="1" si="203"/>
        <v>0</v>
      </c>
      <c r="CK88" s="422">
        <f t="shared" ca="1" si="203"/>
        <v>0</v>
      </c>
      <c r="CL88" s="422">
        <f t="shared" ca="1" si="203"/>
        <v>0</v>
      </c>
      <c r="CM88" s="422">
        <f t="shared" ca="1" si="203"/>
        <v>0</v>
      </c>
      <c r="CN88" s="422">
        <f t="shared" ca="1" si="203"/>
        <v>0</v>
      </c>
      <c r="CO88" s="422">
        <f t="shared" ca="1" si="203"/>
        <v>0</v>
      </c>
      <c r="CP88" s="422">
        <f t="shared" ca="1" si="203"/>
        <v>0</v>
      </c>
      <c r="CQ88" s="422">
        <f t="shared" ca="1" si="203"/>
        <v>0</v>
      </c>
      <c r="CR88" s="422">
        <f t="shared" ca="1" si="203"/>
        <v>0</v>
      </c>
      <c r="CS88" s="422">
        <f t="shared" ca="1" si="203"/>
        <v>0</v>
      </c>
      <c r="CT88" s="422">
        <f t="shared" ca="1" si="203"/>
        <v>0</v>
      </c>
      <c r="CU88" s="422">
        <f t="shared" ca="1" si="203"/>
        <v>0</v>
      </c>
      <c r="CV88" s="422">
        <f t="shared" ca="1" si="203"/>
        <v>0</v>
      </c>
      <c r="CW88" s="422">
        <f t="shared" ca="1" si="203"/>
        <v>0</v>
      </c>
      <c r="CX88" s="422">
        <f t="shared" ca="1" si="203"/>
        <v>0</v>
      </c>
      <c r="CY88" s="422">
        <f t="shared" ca="1" si="203"/>
        <v>0</v>
      </c>
      <c r="CZ88" s="422">
        <f t="shared" ref="CZ88:EE88" ca="1" si="204">IFERROR(AND(MONTH(CZ$4)=12,MOD(CZ8,$C88)=0)*(CZ7&gt;0),)</f>
        <v>0</v>
      </c>
      <c r="DA88" s="422">
        <f t="shared" ca="1" si="204"/>
        <v>0</v>
      </c>
      <c r="DB88" s="422">
        <f t="shared" ca="1" si="204"/>
        <v>0</v>
      </c>
      <c r="DC88" s="422">
        <f t="shared" ca="1" si="204"/>
        <v>0</v>
      </c>
      <c r="DD88" s="422">
        <f t="shared" ca="1" si="204"/>
        <v>0</v>
      </c>
      <c r="DE88" s="422">
        <f t="shared" ca="1" si="204"/>
        <v>0</v>
      </c>
      <c r="DF88" s="422">
        <f t="shared" ca="1" si="204"/>
        <v>0</v>
      </c>
      <c r="DG88" s="422">
        <f t="shared" ca="1" si="204"/>
        <v>0</v>
      </c>
      <c r="DH88" s="422">
        <f t="shared" ca="1" si="204"/>
        <v>0</v>
      </c>
      <c r="DI88" s="422">
        <f t="shared" ca="1" si="204"/>
        <v>0</v>
      </c>
      <c r="DJ88" s="422">
        <f t="shared" ca="1" si="204"/>
        <v>0</v>
      </c>
      <c r="DK88" s="422">
        <f t="shared" si="204"/>
        <v>0</v>
      </c>
      <c r="DL88" s="422">
        <f t="shared" si="204"/>
        <v>0</v>
      </c>
      <c r="DM88" s="422">
        <f t="shared" si="204"/>
        <v>0</v>
      </c>
      <c r="DN88" s="422">
        <f t="shared" si="204"/>
        <v>0</v>
      </c>
      <c r="DO88" s="422">
        <f t="shared" si="204"/>
        <v>0</v>
      </c>
      <c r="DP88" s="422">
        <f t="shared" si="204"/>
        <v>0</v>
      </c>
      <c r="DQ88" s="422">
        <f t="shared" si="204"/>
        <v>0</v>
      </c>
      <c r="DR88" s="422">
        <f t="shared" si="204"/>
        <v>0</v>
      </c>
      <c r="DS88" s="422">
        <f t="shared" si="204"/>
        <v>0</v>
      </c>
      <c r="DT88" s="422">
        <f t="shared" si="204"/>
        <v>0</v>
      </c>
      <c r="DU88" s="422">
        <f t="shared" si="204"/>
        <v>0</v>
      </c>
      <c r="DV88" s="422">
        <f t="shared" si="204"/>
        <v>0</v>
      </c>
      <c r="DW88" s="422">
        <f t="shared" si="204"/>
        <v>0</v>
      </c>
      <c r="DX88" s="422">
        <f t="shared" si="204"/>
        <v>0</v>
      </c>
      <c r="DY88" s="422">
        <f t="shared" si="204"/>
        <v>0</v>
      </c>
      <c r="DZ88" s="422">
        <f t="shared" si="204"/>
        <v>0</v>
      </c>
      <c r="EA88" s="422">
        <f t="shared" si="204"/>
        <v>0</v>
      </c>
      <c r="EB88" s="422">
        <f t="shared" si="204"/>
        <v>0</v>
      </c>
      <c r="EC88" s="422">
        <f t="shared" si="204"/>
        <v>0</v>
      </c>
      <c r="ED88" s="422">
        <f t="shared" si="204"/>
        <v>0</v>
      </c>
      <c r="EE88" s="422">
        <f t="shared" si="204"/>
        <v>0</v>
      </c>
      <c r="EF88" s="422">
        <f t="shared" ref="EF88:EP88" si="205">IFERROR(AND(MONTH(EF$4)=12,MOD(EF8,$C88)=0)*(EF7&gt;0),)</f>
        <v>0</v>
      </c>
      <c r="EG88" s="422">
        <f t="shared" si="205"/>
        <v>0</v>
      </c>
      <c r="EH88" s="422">
        <f t="shared" si="205"/>
        <v>0</v>
      </c>
      <c r="EI88" s="422">
        <f t="shared" si="205"/>
        <v>0</v>
      </c>
      <c r="EJ88" s="422">
        <f t="shared" si="205"/>
        <v>0</v>
      </c>
      <c r="EK88" s="422">
        <f t="shared" si="205"/>
        <v>0</v>
      </c>
      <c r="EL88" s="422">
        <f t="shared" si="205"/>
        <v>0</v>
      </c>
      <c r="EM88" s="422">
        <f t="shared" si="205"/>
        <v>0</v>
      </c>
      <c r="EN88" s="422">
        <f t="shared" si="205"/>
        <v>0</v>
      </c>
      <c r="EO88" s="422">
        <f t="shared" si="205"/>
        <v>0</v>
      </c>
      <c r="EP88" s="422">
        <f t="shared" si="205"/>
        <v>0</v>
      </c>
    </row>
    <row r="89" spans="1:154" s="43" customFormat="1" ht="14.1" customHeight="1">
      <c r="A89" s="7"/>
      <c r="B89" s="38"/>
      <c r="C89" s="423"/>
      <c r="D89" s="21" t="s">
        <v>212</v>
      </c>
      <c r="E89" s="80">
        <f>SUM(G89:EP89)</f>
        <v>0</v>
      </c>
      <c r="G89" s="421"/>
      <c r="H89" s="422">
        <f>IFERROR(AND(MONTH(H$4)=12,MOD(#REF!,$C89)=0)*(#REF!&gt;0),)</f>
        <v>0</v>
      </c>
      <c r="I89" s="422">
        <f>IFERROR(AND(MONTH(I$4)=12,MOD(#REF!,$C89)=0)*(#REF!&gt;0),)</f>
        <v>0</v>
      </c>
      <c r="J89" s="422">
        <f>IFERROR(AND(MONTH(J$4)=12,MOD(#REF!,$C89)=0)*(#REF!&gt;0),)</f>
        <v>0</v>
      </c>
      <c r="K89" s="422">
        <f>IFERROR(AND(MONTH(K$4)=12,MOD(#REF!,$C89)=0)*(#REF!&gt;0),)</f>
        <v>0</v>
      </c>
      <c r="L89" s="422">
        <f>IFERROR(AND(MONTH(L$4)=12,MOD(#REF!,$C89)=0)*(#REF!&gt;0),)</f>
        <v>0</v>
      </c>
      <c r="M89" s="422">
        <f>IFERROR(AND(MONTH(M$4)=12,MOD(#REF!,$C89)=0)*(#REF!&gt;0),)</f>
        <v>0</v>
      </c>
      <c r="N89" s="422">
        <f>IFERROR(AND(MONTH(N$4)=12,MOD(#REF!,$C89)=0)*(#REF!&gt;0),)</f>
        <v>0</v>
      </c>
      <c r="O89" s="422">
        <f>IFERROR(AND(MONTH(O$4)=12,MOD(#REF!,$C89)=0)*(#REF!&gt;0),)</f>
        <v>0</v>
      </c>
      <c r="P89" s="422">
        <f>IFERROR(AND(MONTH(P$4)=12,MOD(#REF!,$C89)=0)*(#REF!&gt;0),)</f>
        <v>0</v>
      </c>
      <c r="Q89" s="422">
        <f>IFERROR(AND(MONTH(Q$4)=12,MOD(#REF!,$C89)=0)*(#REF!&gt;0),)</f>
        <v>0</v>
      </c>
      <c r="R89" s="422">
        <f>IFERROR(AND(MONTH(R$4)=12,MOD(#REF!,$C89)=0)*(#REF!&gt;0),)</f>
        <v>0</v>
      </c>
      <c r="S89" s="422">
        <f>IFERROR(AND(MONTH(S$4)=12,MOD(#REF!,$C89)=0)*(#REF!&gt;0),)</f>
        <v>0</v>
      </c>
      <c r="T89" s="422">
        <f>IFERROR(AND(MONTH(T$4)=12,MOD(#REF!,$C89)=0)*(#REF!&gt;0),)</f>
        <v>0</v>
      </c>
      <c r="U89" s="422">
        <f>IFERROR(AND(MONTH(U$4)=12,MOD(#REF!,$C89)=0)*(#REF!&gt;0),)</f>
        <v>0</v>
      </c>
      <c r="V89" s="422">
        <f>IFERROR(AND(MONTH(V$4)=12,MOD(#REF!,$C89)=0)*(#REF!&gt;0),)</f>
        <v>0</v>
      </c>
      <c r="W89" s="422">
        <f>IFERROR(AND(MONTH(W$4)=12,MOD(#REF!,$C89)=0)*(#REF!&gt;0),)</f>
        <v>0</v>
      </c>
      <c r="X89" s="422">
        <f>IFERROR(AND(MONTH(X$4)=12,MOD(#REF!,$C89)=0)*(#REF!&gt;0),)</f>
        <v>0</v>
      </c>
      <c r="Y89" s="422">
        <f>IFERROR(AND(MONTH(Y$4)=12,MOD(#REF!,$C89)=0)*(#REF!&gt;0),)</f>
        <v>0</v>
      </c>
      <c r="Z89" s="422">
        <f>IFERROR(AND(MONTH(Z$4)=12,MOD(#REF!,$C89)=0)*(#REF!&gt;0),)</f>
        <v>0</v>
      </c>
      <c r="AA89" s="422">
        <f>IFERROR(AND(MONTH(AA$4)=12,MOD(#REF!,$C89)=0)*(#REF!&gt;0),)</f>
        <v>0</v>
      </c>
      <c r="AB89" s="422">
        <f>IFERROR(AND(MONTH(AB$4)=12,MOD(#REF!,$C89)=0)*(#REF!&gt;0),)</f>
        <v>0</v>
      </c>
      <c r="AC89" s="422">
        <f>IFERROR(AND(MONTH(AC$4)=12,MOD(#REF!,$C89)=0)*(#REF!&gt;0),)</f>
        <v>0</v>
      </c>
      <c r="AD89" s="422">
        <f>IFERROR(AND(MONTH(AD$4)=12,MOD(#REF!,$C89)=0)*(#REF!&gt;0),)</f>
        <v>0</v>
      </c>
      <c r="AE89" s="422">
        <f>IFERROR(AND(MONTH(AE$4)=12,MOD(#REF!,$C89)=0)*(#REF!&gt;0),)</f>
        <v>0</v>
      </c>
      <c r="AF89" s="422">
        <f>IFERROR(AND(MONTH(AF$4)=12,MOD(#REF!,$C89)=0)*(#REF!&gt;0),)</f>
        <v>0</v>
      </c>
      <c r="AG89" s="422">
        <f>IFERROR(AND(MONTH(AG$4)=12,MOD(#REF!,$C89)=0)*(#REF!&gt;0),)</f>
        <v>0</v>
      </c>
      <c r="AH89" s="422">
        <f>IFERROR(AND(MONTH(AH$4)=12,MOD(#REF!,$C89)=0)*(#REF!&gt;0),)</f>
        <v>0</v>
      </c>
      <c r="AI89" s="422">
        <f>IFERROR(AND(MONTH(AI$4)=12,MOD(#REF!,$C89)=0)*(#REF!&gt;0),)</f>
        <v>0</v>
      </c>
      <c r="AJ89" s="422">
        <f>IFERROR(AND(MONTH(AJ$4)=12,MOD(#REF!,$C89)=0)*(#REF!&gt;0),)</f>
        <v>0</v>
      </c>
      <c r="AK89" s="422">
        <f>IFERROR(AND(MONTH(AK$4)=12,MOD(#REF!,$C89)=0)*(#REF!&gt;0),)</f>
        <v>0</v>
      </c>
      <c r="AL89" s="422">
        <f>IFERROR(AND(MONTH(AL$4)=12,MOD(#REF!,$C89)=0)*(#REF!&gt;0),)</f>
        <v>0</v>
      </c>
      <c r="AM89" s="422">
        <f>IFERROR(AND(MONTH(AM$4)=12,MOD(#REF!,$C89)=0)*(#REF!&gt;0),)</f>
        <v>0</v>
      </c>
      <c r="AN89" s="422">
        <f>IFERROR(AND(MONTH(AN$4)=12,MOD(#REF!,$C89)=0)*(#REF!&gt;0),)</f>
        <v>0</v>
      </c>
      <c r="AO89" s="422">
        <f>IFERROR(AND(MONTH(AO$4)=12,MOD(#REF!,$C89)=0)*(#REF!&gt;0),)</f>
        <v>0</v>
      </c>
      <c r="AP89" s="422">
        <f>IFERROR(AND(MONTH(AP$4)=12,MOD(#REF!,$C89)=0)*(#REF!&gt;0),)</f>
        <v>0</v>
      </c>
      <c r="AQ89" s="422">
        <f>IFERROR(AND(MONTH(AQ$4)=12,MOD(#REF!,$C89)=0)*(#REF!&gt;0),)</f>
        <v>0</v>
      </c>
      <c r="AR89" s="422">
        <f>IFERROR(AND(MONTH(AR$4)=12,MOD(#REF!,$C89)=0)*(#REF!&gt;0),)</f>
        <v>0</v>
      </c>
      <c r="AS89" s="422">
        <f>IFERROR(AND(MONTH(AS$4)=12,MOD(#REF!,$C89)=0)*(#REF!&gt;0),)</f>
        <v>0</v>
      </c>
      <c r="AT89" s="422">
        <f>IFERROR(AND(MONTH(AT$4)=12,MOD(#REF!,$C89)=0)*(#REF!&gt;0),)</f>
        <v>0</v>
      </c>
      <c r="AU89" s="422">
        <f>IFERROR(AND(MONTH(AU$4)=12,MOD(#REF!,$C89)=0)*(#REF!&gt;0),)</f>
        <v>0</v>
      </c>
      <c r="AV89" s="422">
        <f>IFERROR(AND(MONTH(AV$4)=12,MOD(#REF!,$C89)=0)*(#REF!&gt;0),)</f>
        <v>0</v>
      </c>
      <c r="AW89" s="422">
        <f>IFERROR(AND(MONTH(AW$4)=12,MOD(#REF!,$C89)=0)*(#REF!&gt;0),)</f>
        <v>0</v>
      </c>
      <c r="AX89" s="422">
        <f>IFERROR(AND(MONTH(AX$4)=12,MOD(#REF!,$C89)=0)*(#REF!&gt;0),)</f>
        <v>0</v>
      </c>
      <c r="AY89" s="422">
        <f>IFERROR(AND(MONTH(AY$4)=12,MOD(#REF!,$C89)=0)*(#REF!&gt;0),)</f>
        <v>0</v>
      </c>
      <c r="AZ89" s="422">
        <f>IFERROR(AND(MONTH(AZ$4)=12,MOD(#REF!,$C89)=0)*(#REF!&gt;0),)</f>
        <v>0</v>
      </c>
      <c r="BA89" s="422">
        <f>IFERROR(AND(MONTH(BA$4)=12,MOD(#REF!,$C89)=0)*(#REF!&gt;0),)</f>
        <v>0</v>
      </c>
      <c r="BB89" s="422">
        <f>IFERROR(AND(MONTH(BB$4)=12,MOD(#REF!,$C89)=0)*(#REF!&gt;0),)</f>
        <v>0</v>
      </c>
      <c r="BC89" s="422">
        <f>IFERROR(AND(MONTH(BC$4)=12,MOD(#REF!,$C89)=0)*(#REF!&gt;0),)</f>
        <v>0</v>
      </c>
      <c r="BD89" s="422">
        <f>IFERROR(AND(MONTH(BD$4)=12,MOD(#REF!,$C89)=0)*(#REF!&gt;0),)</f>
        <v>0</v>
      </c>
      <c r="BE89" s="422">
        <f>IFERROR(AND(MONTH(BE$4)=12,MOD(#REF!,$C89)=0)*(#REF!&gt;0),)</f>
        <v>0</v>
      </c>
      <c r="BF89" s="422">
        <f>IFERROR(AND(MONTH(BF$4)=12,MOD(#REF!,$C89)=0)*(#REF!&gt;0),)</f>
        <v>0</v>
      </c>
      <c r="BG89" s="422">
        <f>IFERROR(AND(MONTH(BG$4)=12,MOD(#REF!,$C89)=0)*(#REF!&gt;0),)</f>
        <v>0</v>
      </c>
      <c r="BH89" s="422">
        <f>IFERROR(AND(MONTH(BH$4)=12,MOD(#REF!,$C89)=0)*(#REF!&gt;0),)</f>
        <v>0</v>
      </c>
      <c r="BI89" s="422">
        <f>IFERROR(AND(MONTH(BI$4)=12,MOD(#REF!,$C89)=0)*(#REF!&gt;0),)</f>
        <v>0</v>
      </c>
      <c r="BJ89" s="422">
        <f>IFERROR(AND(MONTH(BJ$4)=12,MOD(#REF!,$C89)=0)*(#REF!&gt;0),)</f>
        <v>0</v>
      </c>
      <c r="BK89" s="422">
        <f>IFERROR(AND(MONTH(BK$4)=12,MOD(#REF!,$C89)=0)*(#REF!&gt;0),)</f>
        <v>0</v>
      </c>
      <c r="BL89" s="422">
        <f>IFERROR(AND(MONTH(BL$4)=12,MOD(#REF!,$C89)=0)*(#REF!&gt;0),)</f>
        <v>0</v>
      </c>
      <c r="BM89" s="422">
        <f>IFERROR(AND(MONTH(BM$4)=12,MOD(#REF!,$C89)=0)*(#REF!&gt;0),)</f>
        <v>0</v>
      </c>
      <c r="BN89" s="422">
        <f>IFERROR(AND(MONTH(BN$4)=12,MOD(#REF!,$C89)=0)*(#REF!&gt;0),)</f>
        <v>0</v>
      </c>
      <c r="BO89" s="422">
        <f>IFERROR(AND(MONTH(BO$4)=12,MOD(#REF!,$C89)=0)*(#REF!&gt;0),)</f>
        <v>0</v>
      </c>
      <c r="BP89" s="422">
        <f>IFERROR(AND(MONTH(BP$4)=12,MOD(#REF!,$C89)=0)*(#REF!&gt;0),)</f>
        <v>0</v>
      </c>
      <c r="BQ89" s="422">
        <f>IFERROR(AND(MONTH(BQ$4)=12,MOD(#REF!,$C89)=0)*(#REF!&gt;0),)</f>
        <v>0</v>
      </c>
      <c r="BR89" s="422">
        <f>IFERROR(AND(MONTH(BR$4)=12,MOD(#REF!,$C89)=0)*(#REF!&gt;0),)</f>
        <v>0</v>
      </c>
      <c r="BS89" s="422">
        <f>IFERROR(AND(MONTH(BS$4)=12,MOD(#REF!,$C89)=0)*(#REF!&gt;0),)</f>
        <v>0</v>
      </c>
      <c r="BT89" s="422">
        <f>IFERROR(AND(MONTH(BT$4)=12,MOD(#REF!,$C89)=0)*(#REF!&gt;0),)</f>
        <v>0</v>
      </c>
      <c r="BU89" s="422">
        <f>IFERROR(AND(MONTH(BU$4)=12,MOD(#REF!,$C89)=0)*(#REF!&gt;0),)</f>
        <v>0</v>
      </c>
      <c r="BV89" s="422">
        <f>IFERROR(AND(MONTH(BV$4)=12,MOD(#REF!,$C89)=0)*(#REF!&gt;0),)</f>
        <v>0</v>
      </c>
      <c r="BW89" s="422">
        <f>IFERROR(AND(MONTH(BW$4)=12,MOD(#REF!,$C89)=0)*(#REF!&gt;0),)</f>
        <v>0</v>
      </c>
      <c r="BX89" s="422">
        <f>IFERROR(AND(MONTH(BX$4)=12,MOD(#REF!,$C89)=0)*(#REF!&gt;0),)</f>
        <v>0</v>
      </c>
      <c r="BY89" s="422">
        <f>IFERROR(AND(MONTH(BY$4)=12,MOD(#REF!,$C89)=0)*(#REF!&gt;0),)</f>
        <v>0</v>
      </c>
      <c r="BZ89" s="422">
        <f>IFERROR(AND(MONTH(BZ$4)=12,MOD(#REF!,$C89)=0)*(#REF!&gt;0),)</f>
        <v>0</v>
      </c>
      <c r="CA89" s="422">
        <f>IFERROR(AND(MONTH(CA$4)=12,MOD(#REF!,$C89)=0)*(#REF!&gt;0),)</f>
        <v>0</v>
      </c>
      <c r="CB89" s="422">
        <f>IFERROR(AND(MONTH(CB$4)=12,MOD(#REF!,$C89)=0)*(#REF!&gt;0),)</f>
        <v>0</v>
      </c>
      <c r="CC89" s="422">
        <f>IFERROR(AND(MONTH(CC$4)=12,MOD(#REF!,$C89)=0)*(#REF!&gt;0),)</f>
        <v>0</v>
      </c>
      <c r="CD89" s="422">
        <f>IFERROR(AND(MONTH(CD$4)=12,MOD(#REF!,$C89)=0)*(#REF!&gt;0),)</f>
        <v>0</v>
      </c>
      <c r="CE89" s="422">
        <f>IFERROR(AND(MONTH(CE$4)=12,MOD(#REF!,$C89)=0)*(#REF!&gt;0),)</f>
        <v>0</v>
      </c>
      <c r="CF89" s="422">
        <f>IFERROR(AND(MONTH(CF$4)=12,MOD(#REF!,$C89)=0)*(#REF!&gt;0),)</f>
        <v>0</v>
      </c>
      <c r="CG89" s="422">
        <f>IFERROR(AND(MONTH(CG$4)=12,MOD(#REF!,$C89)=0)*(#REF!&gt;0),)</f>
        <v>0</v>
      </c>
      <c r="CH89" s="422">
        <f>IFERROR(AND(MONTH(CH$4)=12,MOD(#REF!,$C89)=0)*(#REF!&gt;0),)</f>
        <v>0</v>
      </c>
      <c r="CI89" s="422">
        <f>IFERROR(AND(MONTH(CI$4)=12,MOD(#REF!,$C89)=0)*(#REF!&gt;0),)</f>
        <v>0</v>
      </c>
      <c r="CJ89" s="422">
        <f>IFERROR(AND(MONTH(CJ$4)=12,MOD(#REF!,$C89)=0)*(#REF!&gt;0),)</f>
        <v>0</v>
      </c>
      <c r="CK89" s="422">
        <f>IFERROR(AND(MONTH(CK$4)=12,MOD(#REF!,$C89)=0)*(#REF!&gt;0),)</f>
        <v>0</v>
      </c>
      <c r="CL89" s="422">
        <f>IFERROR(AND(MONTH(CL$4)=12,MOD(#REF!,$C89)=0)*(#REF!&gt;0),)</f>
        <v>0</v>
      </c>
      <c r="CM89" s="422">
        <f>IFERROR(AND(MONTH(CM$4)=12,MOD(#REF!,$C89)=0)*(#REF!&gt;0),)</f>
        <v>0</v>
      </c>
      <c r="CN89" s="422">
        <f>IFERROR(AND(MONTH(CN$4)=12,MOD(#REF!,$C89)=0)*(#REF!&gt;0),)</f>
        <v>0</v>
      </c>
      <c r="CO89" s="422">
        <f>IFERROR(AND(MONTH(CO$4)=12,MOD(#REF!,$C89)=0)*(#REF!&gt;0),)</f>
        <v>0</v>
      </c>
      <c r="CP89" s="422">
        <f>IFERROR(AND(MONTH(CP$4)=12,MOD(#REF!,$C89)=0)*(#REF!&gt;0),)</f>
        <v>0</v>
      </c>
      <c r="CQ89" s="422">
        <f>IFERROR(AND(MONTH(CQ$4)=12,MOD(#REF!,$C89)=0)*(#REF!&gt;0),)</f>
        <v>0</v>
      </c>
      <c r="CR89" s="422">
        <f>IFERROR(AND(MONTH(CR$4)=12,MOD(#REF!,$C89)=0)*(#REF!&gt;0),)</f>
        <v>0</v>
      </c>
      <c r="CS89" s="422">
        <f>IFERROR(AND(MONTH(CS$4)=12,MOD(#REF!,$C89)=0)*(#REF!&gt;0),)</f>
        <v>0</v>
      </c>
      <c r="CT89" s="422">
        <f>IFERROR(AND(MONTH(CT$4)=12,MOD(#REF!,$C89)=0)*(#REF!&gt;0),)</f>
        <v>0</v>
      </c>
      <c r="CU89" s="422">
        <f>IFERROR(AND(MONTH(CU$4)=12,MOD(#REF!,$C89)=0)*(#REF!&gt;0),)</f>
        <v>0</v>
      </c>
      <c r="CV89" s="422">
        <f>IFERROR(AND(MONTH(CV$4)=12,MOD(#REF!,$C89)=0)*(#REF!&gt;0),)</f>
        <v>0</v>
      </c>
      <c r="CW89" s="422">
        <f>IFERROR(AND(MONTH(CW$4)=12,MOD(#REF!,$C89)=0)*(#REF!&gt;0),)</f>
        <v>0</v>
      </c>
      <c r="CX89" s="422">
        <f>IFERROR(AND(MONTH(CX$4)=12,MOD(#REF!,$C89)=0)*(#REF!&gt;0),)</f>
        <v>0</v>
      </c>
      <c r="CY89" s="422">
        <f>IFERROR(AND(MONTH(CY$4)=12,MOD(#REF!,$C89)=0)*(#REF!&gt;0),)</f>
        <v>0</v>
      </c>
      <c r="CZ89" s="422">
        <f>IFERROR(AND(MONTH(CZ$4)=12,MOD(#REF!,$C89)=0)*(#REF!&gt;0),)</f>
        <v>0</v>
      </c>
      <c r="DA89" s="422">
        <f>IFERROR(AND(MONTH(DA$4)=12,MOD(#REF!,$C89)=0)*(#REF!&gt;0),)</f>
        <v>0</v>
      </c>
      <c r="DB89" s="422">
        <f>IFERROR(AND(MONTH(DB$4)=12,MOD(#REF!,$C89)=0)*(#REF!&gt;0),)</f>
        <v>0</v>
      </c>
      <c r="DC89" s="422">
        <f>IFERROR(AND(MONTH(DC$4)=12,MOD(#REF!,$C89)=0)*(#REF!&gt;0),)</f>
        <v>0</v>
      </c>
      <c r="DD89" s="422">
        <f>IFERROR(AND(MONTH(DD$4)=12,MOD(#REF!,$C89)=0)*(#REF!&gt;0),)</f>
        <v>0</v>
      </c>
      <c r="DE89" s="422">
        <f>IFERROR(AND(MONTH(DE$4)=12,MOD(#REF!,$C89)=0)*(#REF!&gt;0),)</f>
        <v>0</v>
      </c>
      <c r="DF89" s="422">
        <f>IFERROR(AND(MONTH(DF$4)=12,MOD(#REF!,$C89)=0)*(#REF!&gt;0),)</f>
        <v>0</v>
      </c>
      <c r="DG89" s="422">
        <f>IFERROR(AND(MONTH(DG$4)=12,MOD(#REF!,$C89)=0)*(#REF!&gt;0),)</f>
        <v>0</v>
      </c>
      <c r="DH89" s="422">
        <f>IFERROR(AND(MONTH(DH$4)=12,MOD(#REF!,$C89)=0)*(#REF!&gt;0),)</f>
        <v>0</v>
      </c>
      <c r="DI89" s="422">
        <f>IFERROR(AND(MONTH(DI$4)=12,MOD(#REF!,$C89)=0)*(#REF!&gt;0),)</f>
        <v>0</v>
      </c>
      <c r="DJ89" s="422">
        <f>IFERROR(AND(MONTH(DJ$4)=12,MOD(#REF!,$C89)=0)*(#REF!&gt;0),)</f>
        <v>0</v>
      </c>
      <c r="DK89" s="422">
        <f>IFERROR(AND(MONTH(DK$4)=12,MOD(#REF!,$C89)=0)*(#REF!&gt;0),)</f>
        <v>0</v>
      </c>
      <c r="DL89" s="422">
        <f>IFERROR(AND(MONTH(DL$4)=12,MOD(#REF!,$C89)=0)*(#REF!&gt;0),)</f>
        <v>0</v>
      </c>
      <c r="DM89" s="422">
        <f>IFERROR(AND(MONTH(DM$4)=12,MOD(#REF!,$C89)=0)*(#REF!&gt;0),)</f>
        <v>0</v>
      </c>
      <c r="DN89" s="422">
        <f>IFERROR(AND(MONTH(DN$4)=12,MOD(#REF!,$C89)=0)*(#REF!&gt;0),)</f>
        <v>0</v>
      </c>
      <c r="DO89" s="422">
        <f>IFERROR(AND(MONTH(DO$4)=12,MOD(#REF!,$C89)=0)*(#REF!&gt;0),)</f>
        <v>0</v>
      </c>
      <c r="DP89" s="422">
        <f>IFERROR(AND(MONTH(DP$4)=12,MOD(#REF!,$C89)=0)*(#REF!&gt;0),)</f>
        <v>0</v>
      </c>
      <c r="DQ89" s="422">
        <f>IFERROR(AND(MONTH(DQ$4)=12,MOD(#REF!,$C89)=0)*(#REF!&gt;0),)</f>
        <v>0</v>
      </c>
      <c r="DR89" s="422">
        <f>IFERROR(AND(MONTH(DR$4)=12,MOD(#REF!,$C89)=0)*(#REF!&gt;0),)</f>
        <v>0</v>
      </c>
      <c r="DS89" s="422">
        <f>IFERROR(AND(MONTH(DS$4)=12,MOD(#REF!,$C89)=0)*(#REF!&gt;0),)</f>
        <v>0</v>
      </c>
      <c r="DT89" s="422">
        <f>IFERROR(AND(MONTH(DT$4)=12,MOD(#REF!,$C89)=0)*(#REF!&gt;0),)</f>
        <v>0</v>
      </c>
      <c r="DU89" s="422">
        <f>IFERROR(AND(MONTH(DU$4)=12,MOD(#REF!,$C89)=0)*(#REF!&gt;0),)</f>
        <v>0</v>
      </c>
      <c r="DV89" s="422">
        <f>IFERROR(AND(MONTH(DV$4)=12,MOD(#REF!,$C89)=0)*(#REF!&gt;0),)</f>
        <v>0</v>
      </c>
      <c r="DW89" s="422">
        <f>IFERROR(AND(MONTH(DW$4)=12,MOD(#REF!,$C89)=0)*(#REF!&gt;0),)</f>
        <v>0</v>
      </c>
      <c r="DX89" s="422">
        <f>IFERROR(AND(MONTH(DX$4)=12,MOD(#REF!,$C89)=0)*(#REF!&gt;0),)</f>
        <v>0</v>
      </c>
      <c r="DY89" s="422">
        <f>IFERROR(AND(MONTH(DY$4)=12,MOD(#REF!,$C89)=0)*(#REF!&gt;0),)</f>
        <v>0</v>
      </c>
      <c r="DZ89" s="422">
        <f>IFERROR(AND(MONTH(DZ$4)=12,MOD(#REF!,$C89)=0)*(#REF!&gt;0),)</f>
        <v>0</v>
      </c>
      <c r="EA89" s="422">
        <f>IFERROR(AND(MONTH(EA$4)=12,MOD(#REF!,$C89)=0)*(#REF!&gt;0),)</f>
        <v>0</v>
      </c>
      <c r="EB89" s="422">
        <f>IFERROR(AND(MONTH(EB$4)=12,MOD(#REF!,$C89)=0)*(#REF!&gt;0),)</f>
        <v>0</v>
      </c>
      <c r="EC89" s="422">
        <f>IFERROR(AND(MONTH(EC$4)=12,MOD(#REF!,$C89)=0)*(#REF!&gt;0),)</f>
        <v>0</v>
      </c>
      <c r="ED89" s="422">
        <f>IFERROR(AND(MONTH(ED$4)=12,MOD(#REF!,$C89)=0)*(#REF!&gt;0),)</f>
        <v>0</v>
      </c>
      <c r="EE89" s="422">
        <f>IFERROR(AND(MONTH(EE$4)=12,MOD(#REF!,$C89)=0)*(#REF!&gt;0),)</f>
        <v>0</v>
      </c>
      <c r="EF89" s="422">
        <f>IFERROR(AND(MONTH(EF$4)=12,MOD(#REF!,$C89)=0)*(#REF!&gt;0),)</f>
        <v>0</v>
      </c>
      <c r="EG89" s="422">
        <f>IFERROR(AND(MONTH(EG$4)=12,MOD(#REF!,$C89)=0)*(#REF!&gt;0),)</f>
        <v>0</v>
      </c>
      <c r="EH89" s="422">
        <f>IFERROR(AND(MONTH(EH$4)=12,MOD(#REF!,$C89)=0)*(#REF!&gt;0),)</f>
        <v>0</v>
      </c>
      <c r="EI89" s="422">
        <f>IFERROR(AND(MONTH(EI$4)=12,MOD(#REF!,$C89)=0)*(#REF!&gt;0),)</f>
        <v>0</v>
      </c>
      <c r="EJ89" s="422">
        <f>IFERROR(AND(MONTH(EJ$4)=12,MOD(#REF!,$C89)=0)*(#REF!&gt;0),)</f>
        <v>0</v>
      </c>
      <c r="EK89" s="422">
        <f>IFERROR(AND(MONTH(EK$4)=12,MOD(#REF!,$C89)=0)*(#REF!&gt;0),)</f>
        <v>0</v>
      </c>
      <c r="EL89" s="422">
        <f>IFERROR(AND(MONTH(EL$4)=12,MOD(#REF!,$C89)=0)*(#REF!&gt;0),)</f>
        <v>0</v>
      </c>
      <c r="EM89" s="422">
        <f>IFERROR(AND(MONTH(EM$4)=12,MOD(#REF!,$C89)=0)*(#REF!&gt;0),)</f>
        <v>0</v>
      </c>
      <c r="EN89" s="422">
        <f>IFERROR(AND(MONTH(EN$4)=12,MOD(#REF!,$C89)=0)*(#REF!&gt;0),)</f>
        <v>0</v>
      </c>
      <c r="EO89" s="422">
        <f>IFERROR(AND(MONTH(EO$4)=12,MOD(#REF!,$C89)=0)*(#REF!&gt;0),)</f>
        <v>0</v>
      </c>
      <c r="EP89" s="422">
        <f>IFERROR(AND(MONTH(EP$4)=12,MOD(#REF!,$C89)=0)*(#REF!&gt;0),)</f>
        <v>0</v>
      </c>
    </row>
    <row r="90" spans="1:154" s="43" customFormat="1" ht="14.1" customHeight="1">
      <c r="A90" s="7"/>
      <c r="B90" s="38"/>
      <c r="C90" s="423"/>
      <c r="D90" s="21"/>
      <c r="E90" s="80"/>
      <c r="G90" s="421"/>
      <c r="H90" s="422"/>
      <c r="I90" s="422"/>
      <c r="J90" s="422"/>
      <c r="K90" s="422"/>
      <c r="L90" s="422"/>
      <c r="M90" s="422"/>
      <c r="N90" s="422"/>
      <c r="O90" s="422"/>
      <c r="P90" s="422"/>
      <c r="Q90" s="422"/>
      <c r="R90" s="422"/>
      <c r="S90" s="422"/>
      <c r="T90" s="422"/>
      <c r="U90" s="422"/>
      <c r="V90" s="422"/>
      <c r="W90" s="422"/>
      <c r="X90" s="422"/>
      <c r="Y90" s="422"/>
      <c r="Z90" s="422"/>
      <c r="AA90" s="422"/>
      <c r="AB90" s="422"/>
      <c r="AC90" s="422"/>
      <c r="AD90" s="422"/>
      <c r="AE90" s="422"/>
      <c r="AF90" s="422"/>
      <c r="AG90" s="422"/>
      <c r="AH90" s="422"/>
      <c r="AI90" s="422"/>
      <c r="AJ90" s="422"/>
      <c r="AK90" s="422"/>
      <c r="AL90" s="422"/>
      <c r="AM90" s="422"/>
      <c r="AN90" s="422"/>
      <c r="AO90" s="422"/>
      <c r="AP90" s="422"/>
      <c r="AQ90" s="422"/>
      <c r="AR90" s="422"/>
      <c r="AS90" s="422"/>
      <c r="AT90" s="422"/>
      <c r="AU90" s="422"/>
      <c r="AV90" s="422"/>
      <c r="AW90" s="422"/>
      <c r="AX90" s="422"/>
      <c r="AY90" s="422"/>
      <c r="AZ90" s="422"/>
      <c r="BA90" s="422"/>
      <c r="BB90" s="422"/>
      <c r="BC90" s="422"/>
      <c r="BD90" s="422"/>
      <c r="BE90" s="422"/>
      <c r="BF90" s="422"/>
      <c r="BG90" s="422"/>
      <c r="BH90" s="422"/>
      <c r="BI90" s="422"/>
      <c r="BJ90" s="422"/>
      <c r="BK90" s="422"/>
      <c r="BL90" s="422"/>
      <c r="BM90" s="422"/>
      <c r="BN90" s="422"/>
      <c r="BO90" s="422"/>
      <c r="BP90" s="422"/>
      <c r="BQ90" s="422"/>
      <c r="BR90" s="422"/>
      <c r="BS90" s="422"/>
      <c r="BT90" s="422"/>
      <c r="BU90" s="422"/>
      <c r="BV90" s="422"/>
      <c r="BW90" s="422"/>
      <c r="BX90" s="422"/>
      <c r="BY90" s="422"/>
      <c r="BZ90" s="422"/>
      <c r="CA90" s="422"/>
      <c r="CB90" s="422"/>
      <c r="CC90" s="422"/>
      <c r="CD90" s="422"/>
      <c r="CE90" s="422"/>
      <c r="CF90" s="422"/>
      <c r="CG90" s="422"/>
      <c r="CH90" s="422"/>
      <c r="CI90" s="422"/>
      <c r="CJ90" s="422"/>
      <c r="CK90" s="422"/>
      <c r="CL90" s="422"/>
      <c r="CM90" s="422"/>
      <c r="CN90" s="422"/>
      <c r="CO90" s="422"/>
      <c r="CP90" s="422"/>
      <c r="CQ90" s="422"/>
      <c r="CR90" s="422"/>
      <c r="CS90" s="422"/>
      <c r="CT90" s="422"/>
      <c r="CU90" s="422"/>
      <c r="CV90" s="422"/>
      <c r="CW90" s="422"/>
      <c r="CX90" s="422"/>
      <c r="CY90" s="422"/>
      <c r="CZ90" s="422"/>
      <c r="DA90" s="422"/>
      <c r="DB90" s="422"/>
      <c r="DC90" s="422"/>
      <c r="DD90" s="422"/>
      <c r="DE90" s="422"/>
      <c r="DF90" s="422"/>
      <c r="DG90" s="422"/>
      <c r="DH90" s="422"/>
      <c r="DI90" s="422"/>
      <c r="DJ90" s="422"/>
      <c r="DK90" s="422"/>
      <c r="DL90" s="422"/>
      <c r="DM90" s="422"/>
      <c r="DN90" s="422"/>
      <c r="DO90" s="422"/>
      <c r="DP90" s="422"/>
      <c r="DQ90" s="422"/>
      <c r="DR90" s="422"/>
      <c r="DS90" s="422"/>
      <c r="DT90" s="422"/>
      <c r="DU90" s="422"/>
      <c r="DV90" s="422"/>
      <c r="DW90" s="422"/>
      <c r="DX90" s="422"/>
      <c r="DY90" s="422"/>
      <c r="DZ90" s="422"/>
      <c r="EA90" s="422"/>
      <c r="EB90" s="422"/>
      <c r="EC90" s="422"/>
      <c r="ED90" s="422"/>
      <c r="EE90" s="422"/>
      <c r="EF90" s="422"/>
      <c r="EG90" s="422"/>
      <c r="EH90" s="422"/>
      <c r="EI90" s="422"/>
      <c r="EJ90" s="422"/>
      <c r="EK90" s="422"/>
      <c r="EL90" s="422"/>
      <c r="EM90" s="422"/>
      <c r="EN90" s="422"/>
      <c r="EO90" s="422"/>
      <c r="EP90" s="422"/>
    </row>
    <row r="91" spans="1:154" s="43" customFormat="1" ht="14.1" customHeight="1">
      <c r="A91" s="7"/>
      <c r="B91" s="7" t="s">
        <v>349</v>
      </c>
      <c r="C91" s="423"/>
      <c r="D91" s="21"/>
      <c r="G91" s="421"/>
      <c r="H91" s="422"/>
      <c r="I91" s="422"/>
      <c r="J91" s="422"/>
      <c r="K91" s="422"/>
      <c r="L91" s="422"/>
      <c r="M91" s="422"/>
      <c r="N91" s="422"/>
      <c r="O91" s="422"/>
      <c r="P91" s="422"/>
      <c r="Q91" s="422"/>
      <c r="R91" s="422"/>
      <c r="S91" s="422"/>
      <c r="T91" s="422"/>
      <c r="U91" s="422"/>
      <c r="V91" s="422"/>
      <c r="W91" s="422"/>
      <c r="X91" s="422"/>
      <c r="Y91" s="422"/>
      <c r="Z91" s="422"/>
      <c r="AA91" s="422"/>
      <c r="AB91" s="422"/>
      <c r="AC91" s="422"/>
      <c r="AD91" s="422"/>
      <c r="AE91" s="422"/>
      <c r="AF91" s="422"/>
      <c r="AG91" s="422"/>
      <c r="AH91" s="422"/>
      <c r="AI91" s="422"/>
      <c r="AJ91" s="422"/>
      <c r="AK91" s="422"/>
      <c r="AL91" s="422"/>
      <c r="AM91" s="422"/>
      <c r="AN91" s="422"/>
      <c r="AO91" s="422"/>
      <c r="AP91" s="422"/>
      <c r="AQ91" s="422"/>
      <c r="AR91" s="422"/>
      <c r="AS91" s="422"/>
      <c r="AT91" s="422"/>
      <c r="AU91" s="422"/>
      <c r="AV91" s="422"/>
      <c r="AW91" s="422"/>
      <c r="AX91" s="422"/>
      <c r="AY91" s="422"/>
      <c r="AZ91" s="422"/>
      <c r="BA91" s="422"/>
      <c r="BB91" s="422"/>
      <c r="BC91" s="422"/>
      <c r="BD91" s="422"/>
      <c r="BE91" s="422"/>
      <c r="BF91" s="422"/>
      <c r="BG91" s="422"/>
      <c r="BH91" s="422"/>
      <c r="BI91" s="422"/>
      <c r="BJ91" s="422"/>
      <c r="BK91" s="422"/>
      <c r="BL91" s="422"/>
      <c r="BM91" s="422"/>
      <c r="BN91" s="422"/>
      <c r="BO91" s="422"/>
      <c r="BP91" s="422"/>
      <c r="BQ91" s="422"/>
      <c r="BR91" s="422"/>
      <c r="BS91" s="422"/>
      <c r="BT91" s="422"/>
      <c r="BU91" s="422"/>
      <c r="BV91" s="422"/>
      <c r="BW91" s="422"/>
      <c r="BX91" s="422"/>
      <c r="BY91" s="422"/>
      <c r="BZ91" s="422"/>
      <c r="CA91" s="422"/>
      <c r="CB91" s="422"/>
      <c r="CC91" s="422"/>
      <c r="CD91" s="422"/>
      <c r="CE91" s="422"/>
      <c r="CF91" s="422"/>
      <c r="CG91" s="422"/>
      <c r="CH91" s="422"/>
      <c r="CI91" s="422"/>
      <c r="CJ91" s="422"/>
      <c r="CK91" s="422"/>
      <c r="CL91" s="422"/>
      <c r="CM91" s="422"/>
      <c r="CN91" s="422"/>
      <c r="CO91" s="422"/>
      <c r="CP91" s="422"/>
      <c r="CQ91" s="422"/>
      <c r="CR91" s="422"/>
      <c r="CS91" s="422"/>
      <c r="CT91" s="422"/>
      <c r="CU91" s="422"/>
      <c r="CV91" s="422"/>
      <c r="CW91" s="422"/>
      <c r="CX91" s="422"/>
      <c r="CY91" s="422"/>
      <c r="CZ91" s="422"/>
      <c r="DA91" s="422"/>
      <c r="DB91" s="422"/>
      <c r="DC91" s="422"/>
      <c r="DD91" s="422"/>
      <c r="DE91" s="422"/>
      <c r="DF91" s="422"/>
      <c r="DG91" s="422"/>
      <c r="DH91" s="422"/>
      <c r="DI91" s="422"/>
      <c r="DJ91" s="422"/>
      <c r="DK91" s="422"/>
      <c r="DL91" s="422"/>
      <c r="DM91" s="422"/>
      <c r="DN91" s="422"/>
      <c r="DO91" s="422"/>
      <c r="DP91" s="422"/>
      <c r="DQ91" s="422"/>
      <c r="DR91" s="422"/>
      <c r="DS91" s="422"/>
      <c r="DT91" s="422"/>
      <c r="DU91" s="422"/>
      <c r="DV91" s="422"/>
      <c r="DW91" s="422"/>
      <c r="DX91" s="422"/>
      <c r="DY91" s="422"/>
      <c r="DZ91" s="422"/>
      <c r="EA91" s="422"/>
      <c r="EB91" s="422"/>
      <c r="EC91" s="422"/>
      <c r="ED91" s="422"/>
      <c r="EE91" s="422"/>
      <c r="EF91" s="422"/>
      <c r="EG91" s="422"/>
      <c r="EH91" s="422"/>
      <c r="EI91" s="422"/>
      <c r="EJ91" s="422"/>
      <c r="EK91" s="422"/>
      <c r="EL91" s="422"/>
      <c r="EM91" s="422"/>
      <c r="EN91" s="422"/>
      <c r="EO91" s="422"/>
      <c r="EP91" s="422"/>
    </row>
    <row r="92" spans="1:154" s="38" customFormat="1" ht="14.1" customHeight="1">
      <c r="B92" s="38" t="s">
        <v>316</v>
      </c>
      <c r="C92" s="423"/>
      <c r="D92" s="21" t="s">
        <v>108</v>
      </c>
      <c r="E92" s="80">
        <f ca="1">SUM(G92:EP92)</f>
        <v>0</v>
      </c>
      <c r="F92" s="80"/>
      <c r="G92" s="80"/>
      <c r="H92" s="295">
        <f t="shared" ref="H92:J92" ca="1" si="206">$C92*H88</f>
        <v>0</v>
      </c>
      <c r="I92" s="295">
        <f t="shared" ca="1" si="206"/>
        <v>0</v>
      </c>
      <c r="J92" s="295">
        <f t="shared" ca="1" si="206"/>
        <v>0</v>
      </c>
      <c r="K92" s="295">
        <f ca="1">$C92*K88</f>
        <v>0</v>
      </c>
      <c r="L92" s="295">
        <f t="shared" ref="L92:BW92" ca="1" si="207">$C92*L88</f>
        <v>0</v>
      </c>
      <c r="M92" s="295">
        <f t="shared" ca="1" si="207"/>
        <v>0</v>
      </c>
      <c r="N92" s="295">
        <f t="shared" ca="1" si="207"/>
        <v>0</v>
      </c>
      <c r="O92" s="295">
        <f t="shared" ca="1" si="207"/>
        <v>0</v>
      </c>
      <c r="P92" s="295">
        <f t="shared" ca="1" si="207"/>
        <v>0</v>
      </c>
      <c r="Q92" s="295">
        <f t="shared" ca="1" si="207"/>
        <v>0</v>
      </c>
      <c r="R92" s="295">
        <f t="shared" ca="1" si="207"/>
        <v>0</v>
      </c>
      <c r="S92" s="295">
        <f t="shared" ca="1" si="207"/>
        <v>0</v>
      </c>
      <c r="T92" s="295">
        <f t="shared" ca="1" si="207"/>
        <v>0</v>
      </c>
      <c r="U92" s="295">
        <f t="shared" ca="1" si="207"/>
        <v>0</v>
      </c>
      <c r="V92" s="295">
        <f t="shared" ca="1" si="207"/>
        <v>0</v>
      </c>
      <c r="W92" s="295">
        <f t="shared" ca="1" si="207"/>
        <v>0</v>
      </c>
      <c r="X92" s="295">
        <f t="shared" ca="1" si="207"/>
        <v>0</v>
      </c>
      <c r="Y92" s="295">
        <f t="shared" ca="1" si="207"/>
        <v>0</v>
      </c>
      <c r="Z92" s="295">
        <f t="shared" ca="1" si="207"/>
        <v>0</v>
      </c>
      <c r="AA92" s="295">
        <f t="shared" ca="1" si="207"/>
        <v>0</v>
      </c>
      <c r="AB92" s="295">
        <f t="shared" ca="1" si="207"/>
        <v>0</v>
      </c>
      <c r="AC92" s="295">
        <f t="shared" ca="1" si="207"/>
        <v>0</v>
      </c>
      <c r="AD92" s="295">
        <f t="shared" ca="1" si="207"/>
        <v>0</v>
      </c>
      <c r="AE92" s="295">
        <f t="shared" ca="1" si="207"/>
        <v>0</v>
      </c>
      <c r="AF92" s="295">
        <f t="shared" ca="1" si="207"/>
        <v>0</v>
      </c>
      <c r="AG92" s="295">
        <f t="shared" ca="1" si="207"/>
        <v>0</v>
      </c>
      <c r="AH92" s="295">
        <f t="shared" ca="1" si="207"/>
        <v>0</v>
      </c>
      <c r="AI92" s="295">
        <f t="shared" ca="1" si="207"/>
        <v>0</v>
      </c>
      <c r="AJ92" s="295">
        <f t="shared" ca="1" si="207"/>
        <v>0</v>
      </c>
      <c r="AK92" s="295">
        <f t="shared" ca="1" si="207"/>
        <v>0</v>
      </c>
      <c r="AL92" s="295">
        <f t="shared" ca="1" si="207"/>
        <v>0</v>
      </c>
      <c r="AM92" s="295">
        <f t="shared" ca="1" si="207"/>
        <v>0</v>
      </c>
      <c r="AN92" s="295">
        <f t="shared" ca="1" si="207"/>
        <v>0</v>
      </c>
      <c r="AO92" s="295">
        <f t="shared" ca="1" si="207"/>
        <v>0</v>
      </c>
      <c r="AP92" s="295">
        <f t="shared" ca="1" si="207"/>
        <v>0</v>
      </c>
      <c r="AQ92" s="295">
        <f t="shared" ca="1" si="207"/>
        <v>0</v>
      </c>
      <c r="AR92" s="295">
        <f t="shared" ca="1" si="207"/>
        <v>0</v>
      </c>
      <c r="AS92" s="295">
        <f t="shared" ca="1" si="207"/>
        <v>0</v>
      </c>
      <c r="AT92" s="295">
        <f t="shared" ca="1" si="207"/>
        <v>0</v>
      </c>
      <c r="AU92" s="295">
        <f t="shared" ca="1" si="207"/>
        <v>0</v>
      </c>
      <c r="AV92" s="295">
        <f t="shared" ca="1" si="207"/>
        <v>0</v>
      </c>
      <c r="AW92" s="295">
        <f t="shared" ca="1" si="207"/>
        <v>0</v>
      </c>
      <c r="AX92" s="295">
        <f t="shared" ca="1" si="207"/>
        <v>0</v>
      </c>
      <c r="AY92" s="295">
        <f t="shared" ca="1" si="207"/>
        <v>0</v>
      </c>
      <c r="AZ92" s="295">
        <f t="shared" ca="1" si="207"/>
        <v>0</v>
      </c>
      <c r="BA92" s="295">
        <f t="shared" ca="1" si="207"/>
        <v>0</v>
      </c>
      <c r="BB92" s="295">
        <f t="shared" ca="1" si="207"/>
        <v>0</v>
      </c>
      <c r="BC92" s="295">
        <f t="shared" ca="1" si="207"/>
        <v>0</v>
      </c>
      <c r="BD92" s="295">
        <f t="shared" ca="1" si="207"/>
        <v>0</v>
      </c>
      <c r="BE92" s="295">
        <f t="shared" ca="1" si="207"/>
        <v>0</v>
      </c>
      <c r="BF92" s="295">
        <f t="shared" ca="1" si="207"/>
        <v>0</v>
      </c>
      <c r="BG92" s="295">
        <f t="shared" ca="1" si="207"/>
        <v>0</v>
      </c>
      <c r="BH92" s="295">
        <f t="shared" ca="1" si="207"/>
        <v>0</v>
      </c>
      <c r="BI92" s="295">
        <f t="shared" ca="1" si="207"/>
        <v>0</v>
      </c>
      <c r="BJ92" s="295">
        <f t="shared" ca="1" si="207"/>
        <v>0</v>
      </c>
      <c r="BK92" s="295">
        <f t="shared" ca="1" si="207"/>
        <v>0</v>
      </c>
      <c r="BL92" s="295">
        <f t="shared" ca="1" si="207"/>
        <v>0</v>
      </c>
      <c r="BM92" s="295">
        <f t="shared" ca="1" si="207"/>
        <v>0</v>
      </c>
      <c r="BN92" s="295">
        <f t="shared" ca="1" si="207"/>
        <v>0</v>
      </c>
      <c r="BO92" s="295">
        <f t="shared" ca="1" si="207"/>
        <v>0</v>
      </c>
      <c r="BP92" s="295">
        <f t="shared" ca="1" si="207"/>
        <v>0</v>
      </c>
      <c r="BQ92" s="295">
        <f t="shared" ca="1" si="207"/>
        <v>0</v>
      </c>
      <c r="BR92" s="295">
        <f t="shared" ca="1" si="207"/>
        <v>0</v>
      </c>
      <c r="BS92" s="295">
        <f t="shared" ca="1" si="207"/>
        <v>0</v>
      </c>
      <c r="BT92" s="295">
        <f t="shared" ca="1" si="207"/>
        <v>0</v>
      </c>
      <c r="BU92" s="295">
        <f t="shared" ca="1" si="207"/>
        <v>0</v>
      </c>
      <c r="BV92" s="295">
        <f t="shared" ca="1" si="207"/>
        <v>0</v>
      </c>
      <c r="BW92" s="295">
        <f t="shared" ca="1" si="207"/>
        <v>0</v>
      </c>
      <c r="BX92" s="295">
        <f t="shared" ref="BX92:DI92" ca="1" si="208">$C92*BX88</f>
        <v>0</v>
      </c>
      <c r="BY92" s="295">
        <f t="shared" ca="1" si="208"/>
        <v>0</v>
      </c>
      <c r="BZ92" s="295">
        <f t="shared" ca="1" si="208"/>
        <v>0</v>
      </c>
      <c r="CA92" s="295">
        <f t="shared" ca="1" si="208"/>
        <v>0</v>
      </c>
      <c r="CB92" s="295">
        <f t="shared" ca="1" si="208"/>
        <v>0</v>
      </c>
      <c r="CC92" s="295">
        <f t="shared" ca="1" si="208"/>
        <v>0</v>
      </c>
      <c r="CD92" s="295">
        <f t="shared" ca="1" si="208"/>
        <v>0</v>
      </c>
      <c r="CE92" s="295">
        <f t="shared" ca="1" si="208"/>
        <v>0</v>
      </c>
      <c r="CF92" s="295">
        <f t="shared" ca="1" si="208"/>
        <v>0</v>
      </c>
      <c r="CG92" s="295">
        <f t="shared" ca="1" si="208"/>
        <v>0</v>
      </c>
      <c r="CH92" s="295">
        <f t="shared" ca="1" si="208"/>
        <v>0</v>
      </c>
      <c r="CI92" s="295">
        <f t="shared" ca="1" si="208"/>
        <v>0</v>
      </c>
      <c r="CJ92" s="295">
        <f t="shared" ca="1" si="208"/>
        <v>0</v>
      </c>
      <c r="CK92" s="295">
        <f t="shared" ca="1" si="208"/>
        <v>0</v>
      </c>
      <c r="CL92" s="295">
        <f t="shared" ca="1" si="208"/>
        <v>0</v>
      </c>
      <c r="CM92" s="295">
        <f t="shared" ca="1" si="208"/>
        <v>0</v>
      </c>
      <c r="CN92" s="295">
        <f t="shared" ca="1" si="208"/>
        <v>0</v>
      </c>
      <c r="CO92" s="295">
        <f t="shared" ca="1" si="208"/>
        <v>0</v>
      </c>
      <c r="CP92" s="295">
        <f t="shared" ca="1" si="208"/>
        <v>0</v>
      </c>
      <c r="CQ92" s="295">
        <f t="shared" ca="1" si="208"/>
        <v>0</v>
      </c>
      <c r="CR92" s="295">
        <f t="shared" ca="1" si="208"/>
        <v>0</v>
      </c>
      <c r="CS92" s="295">
        <f t="shared" ca="1" si="208"/>
        <v>0</v>
      </c>
      <c r="CT92" s="295">
        <f t="shared" ca="1" si="208"/>
        <v>0</v>
      </c>
      <c r="CU92" s="295">
        <f t="shared" ca="1" si="208"/>
        <v>0</v>
      </c>
      <c r="CV92" s="295">
        <f t="shared" ca="1" si="208"/>
        <v>0</v>
      </c>
      <c r="CW92" s="295">
        <f t="shared" ca="1" si="208"/>
        <v>0</v>
      </c>
      <c r="CX92" s="295">
        <f t="shared" ca="1" si="208"/>
        <v>0</v>
      </c>
      <c r="CY92" s="295">
        <f t="shared" ca="1" si="208"/>
        <v>0</v>
      </c>
      <c r="CZ92" s="295">
        <f t="shared" ca="1" si="208"/>
        <v>0</v>
      </c>
      <c r="DA92" s="295">
        <f t="shared" ca="1" si="208"/>
        <v>0</v>
      </c>
      <c r="DB92" s="295">
        <f t="shared" ca="1" si="208"/>
        <v>0</v>
      </c>
      <c r="DC92" s="295">
        <f t="shared" ca="1" si="208"/>
        <v>0</v>
      </c>
      <c r="DD92" s="295">
        <f t="shared" ca="1" si="208"/>
        <v>0</v>
      </c>
      <c r="DE92" s="295">
        <f t="shared" ca="1" si="208"/>
        <v>0</v>
      </c>
      <c r="DF92" s="295">
        <f t="shared" ca="1" si="208"/>
        <v>0</v>
      </c>
      <c r="DG92" s="295">
        <f t="shared" ca="1" si="208"/>
        <v>0</v>
      </c>
      <c r="DH92" s="295">
        <f t="shared" ca="1" si="208"/>
        <v>0</v>
      </c>
      <c r="DI92" s="295">
        <f t="shared" ca="1" si="208"/>
        <v>0</v>
      </c>
      <c r="DJ92" s="295">
        <f t="shared" ref="DJ92:EO92" ca="1" si="209">$C92*DJ88</f>
        <v>0</v>
      </c>
      <c r="DK92" s="295">
        <f t="shared" si="209"/>
        <v>0</v>
      </c>
      <c r="DL92" s="295">
        <f t="shared" si="209"/>
        <v>0</v>
      </c>
      <c r="DM92" s="295">
        <f t="shared" si="209"/>
        <v>0</v>
      </c>
      <c r="DN92" s="295">
        <f t="shared" si="209"/>
        <v>0</v>
      </c>
      <c r="DO92" s="295">
        <f t="shared" si="209"/>
        <v>0</v>
      </c>
      <c r="DP92" s="295">
        <f t="shared" si="209"/>
        <v>0</v>
      </c>
      <c r="DQ92" s="295">
        <f t="shared" si="209"/>
        <v>0</v>
      </c>
      <c r="DR92" s="295">
        <f t="shared" si="209"/>
        <v>0</v>
      </c>
      <c r="DS92" s="295">
        <f t="shared" si="209"/>
        <v>0</v>
      </c>
      <c r="DT92" s="295">
        <f t="shared" si="209"/>
        <v>0</v>
      </c>
      <c r="DU92" s="295">
        <f t="shared" si="209"/>
        <v>0</v>
      </c>
      <c r="DV92" s="295">
        <f t="shared" si="209"/>
        <v>0</v>
      </c>
      <c r="DW92" s="295">
        <f t="shared" si="209"/>
        <v>0</v>
      </c>
      <c r="DX92" s="295">
        <f t="shared" si="209"/>
        <v>0</v>
      </c>
      <c r="DY92" s="295">
        <f t="shared" si="209"/>
        <v>0</v>
      </c>
      <c r="DZ92" s="295">
        <f t="shared" si="209"/>
        <v>0</v>
      </c>
      <c r="EA92" s="295">
        <f t="shared" si="209"/>
        <v>0</v>
      </c>
      <c r="EB92" s="295">
        <f t="shared" si="209"/>
        <v>0</v>
      </c>
      <c r="EC92" s="295">
        <f t="shared" si="209"/>
        <v>0</v>
      </c>
      <c r="ED92" s="295">
        <f t="shared" si="209"/>
        <v>0</v>
      </c>
      <c r="EE92" s="295">
        <f t="shared" si="209"/>
        <v>0</v>
      </c>
      <c r="EF92" s="295">
        <f t="shared" si="209"/>
        <v>0</v>
      </c>
      <c r="EG92" s="295">
        <f t="shared" si="209"/>
        <v>0</v>
      </c>
      <c r="EH92" s="295">
        <f t="shared" si="209"/>
        <v>0</v>
      </c>
      <c r="EI92" s="295">
        <f t="shared" si="209"/>
        <v>0</v>
      </c>
      <c r="EJ92" s="295">
        <f t="shared" si="209"/>
        <v>0</v>
      </c>
      <c r="EK92" s="295">
        <f t="shared" si="209"/>
        <v>0</v>
      </c>
      <c r="EL92" s="295">
        <f t="shared" si="209"/>
        <v>0</v>
      </c>
      <c r="EM92" s="295">
        <f t="shared" si="209"/>
        <v>0</v>
      </c>
      <c r="EN92" s="295">
        <f t="shared" si="209"/>
        <v>0</v>
      </c>
      <c r="EO92" s="295">
        <f t="shared" si="209"/>
        <v>0</v>
      </c>
      <c r="EP92" s="295">
        <f t="shared" ref="EP92" si="210">$C92*EP88</f>
        <v>0</v>
      </c>
    </row>
    <row r="93" spans="1:154" s="38" customFormat="1" ht="14.1" customHeight="1">
      <c r="C93" s="423"/>
      <c r="D93" s="1020" t="s">
        <v>108</v>
      </c>
      <c r="E93" s="80">
        <f>SUM(G93:EP93)</f>
        <v>0</v>
      </c>
      <c r="F93" s="80"/>
      <c r="G93" s="80"/>
      <c r="H93" s="295">
        <f t="shared" ref="H93:J93" si="211">$C93*H89</f>
        <v>0</v>
      </c>
      <c r="I93" s="295">
        <f t="shared" si="211"/>
        <v>0</v>
      </c>
      <c r="J93" s="295">
        <f t="shared" si="211"/>
        <v>0</v>
      </c>
      <c r="K93" s="295">
        <f t="shared" ref="K93:BV93" si="212">$C93*K89</f>
        <v>0</v>
      </c>
      <c r="L93" s="295">
        <f t="shared" si="212"/>
        <v>0</v>
      </c>
      <c r="M93" s="295">
        <f t="shared" si="212"/>
        <v>0</v>
      </c>
      <c r="N93" s="295">
        <f t="shared" si="212"/>
        <v>0</v>
      </c>
      <c r="O93" s="295">
        <f t="shared" si="212"/>
        <v>0</v>
      </c>
      <c r="P93" s="295">
        <f t="shared" si="212"/>
        <v>0</v>
      </c>
      <c r="Q93" s="295">
        <f t="shared" si="212"/>
        <v>0</v>
      </c>
      <c r="R93" s="295">
        <f t="shared" si="212"/>
        <v>0</v>
      </c>
      <c r="S93" s="295">
        <f t="shared" si="212"/>
        <v>0</v>
      </c>
      <c r="T93" s="295">
        <f t="shared" si="212"/>
        <v>0</v>
      </c>
      <c r="U93" s="295">
        <f t="shared" si="212"/>
        <v>0</v>
      </c>
      <c r="V93" s="295">
        <f t="shared" si="212"/>
        <v>0</v>
      </c>
      <c r="W93" s="295">
        <f t="shared" si="212"/>
        <v>0</v>
      </c>
      <c r="X93" s="295">
        <f t="shared" si="212"/>
        <v>0</v>
      </c>
      <c r="Y93" s="295">
        <f t="shared" si="212"/>
        <v>0</v>
      </c>
      <c r="Z93" s="295">
        <f t="shared" si="212"/>
        <v>0</v>
      </c>
      <c r="AA93" s="295">
        <f t="shared" si="212"/>
        <v>0</v>
      </c>
      <c r="AB93" s="295">
        <f t="shared" si="212"/>
        <v>0</v>
      </c>
      <c r="AC93" s="295">
        <f t="shared" si="212"/>
        <v>0</v>
      </c>
      <c r="AD93" s="295">
        <f t="shared" si="212"/>
        <v>0</v>
      </c>
      <c r="AE93" s="295">
        <f t="shared" si="212"/>
        <v>0</v>
      </c>
      <c r="AF93" s="295">
        <f t="shared" si="212"/>
        <v>0</v>
      </c>
      <c r="AG93" s="295">
        <f t="shared" si="212"/>
        <v>0</v>
      </c>
      <c r="AH93" s="295">
        <f t="shared" si="212"/>
        <v>0</v>
      </c>
      <c r="AI93" s="295">
        <f t="shared" si="212"/>
        <v>0</v>
      </c>
      <c r="AJ93" s="295">
        <f t="shared" si="212"/>
        <v>0</v>
      </c>
      <c r="AK93" s="295">
        <f t="shared" si="212"/>
        <v>0</v>
      </c>
      <c r="AL93" s="295">
        <f t="shared" si="212"/>
        <v>0</v>
      </c>
      <c r="AM93" s="295">
        <f t="shared" si="212"/>
        <v>0</v>
      </c>
      <c r="AN93" s="295">
        <f t="shared" si="212"/>
        <v>0</v>
      </c>
      <c r="AO93" s="295">
        <f t="shared" si="212"/>
        <v>0</v>
      </c>
      <c r="AP93" s="295">
        <f t="shared" si="212"/>
        <v>0</v>
      </c>
      <c r="AQ93" s="295">
        <f t="shared" si="212"/>
        <v>0</v>
      </c>
      <c r="AR93" s="295">
        <f t="shared" si="212"/>
        <v>0</v>
      </c>
      <c r="AS93" s="295">
        <f t="shared" si="212"/>
        <v>0</v>
      </c>
      <c r="AT93" s="295">
        <f t="shared" si="212"/>
        <v>0</v>
      </c>
      <c r="AU93" s="295">
        <f t="shared" si="212"/>
        <v>0</v>
      </c>
      <c r="AV93" s="295">
        <f t="shared" si="212"/>
        <v>0</v>
      </c>
      <c r="AW93" s="295">
        <f t="shared" si="212"/>
        <v>0</v>
      </c>
      <c r="AX93" s="295">
        <f t="shared" si="212"/>
        <v>0</v>
      </c>
      <c r="AY93" s="295">
        <f t="shared" si="212"/>
        <v>0</v>
      </c>
      <c r="AZ93" s="295">
        <f t="shared" si="212"/>
        <v>0</v>
      </c>
      <c r="BA93" s="295">
        <f t="shared" si="212"/>
        <v>0</v>
      </c>
      <c r="BB93" s="295">
        <f t="shared" si="212"/>
        <v>0</v>
      </c>
      <c r="BC93" s="295">
        <f t="shared" si="212"/>
        <v>0</v>
      </c>
      <c r="BD93" s="295">
        <f t="shared" si="212"/>
        <v>0</v>
      </c>
      <c r="BE93" s="295">
        <f t="shared" si="212"/>
        <v>0</v>
      </c>
      <c r="BF93" s="295">
        <f t="shared" si="212"/>
        <v>0</v>
      </c>
      <c r="BG93" s="295">
        <f t="shared" si="212"/>
        <v>0</v>
      </c>
      <c r="BH93" s="295">
        <f t="shared" si="212"/>
        <v>0</v>
      </c>
      <c r="BI93" s="295">
        <f t="shared" si="212"/>
        <v>0</v>
      </c>
      <c r="BJ93" s="295">
        <f t="shared" si="212"/>
        <v>0</v>
      </c>
      <c r="BK93" s="295">
        <f t="shared" si="212"/>
        <v>0</v>
      </c>
      <c r="BL93" s="295">
        <f t="shared" si="212"/>
        <v>0</v>
      </c>
      <c r="BM93" s="295">
        <f t="shared" si="212"/>
        <v>0</v>
      </c>
      <c r="BN93" s="295">
        <f t="shared" si="212"/>
        <v>0</v>
      </c>
      <c r="BO93" s="295">
        <f t="shared" si="212"/>
        <v>0</v>
      </c>
      <c r="BP93" s="295">
        <f t="shared" si="212"/>
        <v>0</v>
      </c>
      <c r="BQ93" s="295">
        <f t="shared" si="212"/>
        <v>0</v>
      </c>
      <c r="BR93" s="295">
        <f t="shared" si="212"/>
        <v>0</v>
      </c>
      <c r="BS93" s="295">
        <f t="shared" si="212"/>
        <v>0</v>
      </c>
      <c r="BT93" s="295">
        <f t="shared" si="212"/>
        <v>0</v>
      </c>
      <c r="BU93" s="295">
        <f t="shared" si="212"/>
        <v>0</v>
      </c>
      <c r="BV93" s="295">
        <f t="shared" si="212"/>
        <v>0</v>
      </c>
      <c r="BW93" s="295">
        <f t="shared" ref="BW93:DI93" si="213">$C93*BW89</f>
        <v>0</v>
      </c>
      <c r="BX93" s="295">
        <f t="shared" si="213"/>
        <v>0</v>
      </c>
      <c r="BY93" s="295">
        <f t="shared" si="213"/>
        <v>0</v>
      </c>
      <c r="BZ93" s="295">
        <f t="shared" si="213"/>
        <v>0</v>
      </c>
      <c r="CA93" s="295">
        <f t="shared" si="213"/>
        <v>0</v>
      </c>
      <c r="CB93" s="295">
        <f t="shared" si="213"/>
        <v>0</v>
      </c>
      <c r="CC93" s="295">
        <f t="shared" si="213"/>
        <v>0</v>
      </c>
      <c r="CD93" s="295">
        <f t="shared" si="213"/>
        <v>0</v>
      </c>
      <c r="CE93" s="295">
        <f t="shared" si="213"/>
        <v>0</v>
      </c>
      <c r="CF93" s="295">
        <f t="shared" si="213"/>
        <v>0</v>
      </c>
      <c r="CG93" s="295">
        <f t="shared" si="213"/>
        <v>0</v>
      </c>
      <c r="CH93" s="295">
        <f t="shared" si="213"/>
        <v>0</v>
      </c>
      <c r="CI93" s="295">
        <f t="shared" si="213"/>
        <v>0</v>
      </c>
      <c r="CJ93" s="295">
        <f t="shared" si="213"/>
        <v>0</v>
      </c>
      <c r="CK93" s="295">
        <f t="shared" si="213"/>
        <v>0</v>
      </c>
      <c r="CL93" s="295">
        <f t="shared" si="213"/>
        <v>0</v>
      </c>
      <c r="CM93" s="295">
        <f t="shared" si="213"/>
        <v>0</v>
      </c>
      <c r="CN93" s="295">
        <f t="shared" si="213"/>
        <v>0</v>
      </c>
      <c r="CO93" s="295">
        <f t="shared" si="213"/>
        <v>0</v>
      </c>
      <c r="CP93" s="295">
        <f t="shared" si="213"/>
        <v>0</v>
      </c>
      <c r="CQ93" s="295">
        <f t="shared" si="213"/>
        <v>0</v>
      </c>
      <c r="CR93" s="295">
        <f t="shared" si="213"/>
        <v>0</v>
      </c>
      <c r="CS93" s="295">
        <f t="shared" si="213"/>
        <v>0</v>
      </c>
      <c r="CT93" s="295">
        <f t="shared" si="213"/>
        <v>0</v>
      </c>
      <c r="CU93" s="295">
        <f t="shared" si="213"/>
        <v>0</v>
      </c>
      <c r="CV93" s="295">
        <f t="shared" si="213"/>
        <v>0</v>
      </c>
      <c r="CW93" s="295">
        <f t="shared" si="213"/>
        <v>0</v>
      </c>
      <c r="CX93" s="295">
        <f t="shared" si="213"/>
        <v>0</v>
      </c>
      <c r="CY93" s="295">
        <f t="shared" si="213"/>
        <v>0</v>
      </c>
      <c r="CZ93" s="295">
        <f t="shared" si="213"/>
        <v>0</v>
      </c>
      <c r="DA93" s="295">
        <f t="shared" si="213"/>
        <v>0</v>
      </c>
      <c r="DB93" s="295">
        <f t="shared" si="213"/>
        <v>0</v>
      </c>
      <c r="DC93" s="295">
        <f t="shared" si="213"/>
        <v>0</v>
      </c>
      <c r="DD93" s="295">
        <f t="shared" si="213"/>
        <v>0</v>
      </c>
      <c r="DE93" s="295">
        <f t="shared" si="213"/>
        <v>0</v>
      </c>
      <c r="DF93" s="295">
        <f t="shared" si="213"/>
        <v>0</v>
      </c>
      <c r="DG93" s="295">
        <f t="shared" si="213"/>
        <v>0</v>
      </c>
      <c r="DH93" s="295">
        <f t="shared" si="213"/>
        <v>0</v>
      </c>
      <c r="DI93" s="295">
        <f t="shared" si="213"/>
        <v>0</v>
      </c>
      <c r="DJ93" s="295">
        <f t="shared" ref="DJ93:EO93" si="214">$C93*DJ89</f>
        <v>0</v>
      </c>
      <c r="DK93" s="295">
        <f t="shared" si="214"/>
        <v>0</v>
      </c>
      <c r="DL93" s="295">
        <f t="shared" si="214"/>
        <v>0</v>
      </c>
      <c r="DM93" s="295">
        <f t="shared" si="214"/>
        <v>0</v>
      </c>
      <c r="DN93" s="295">
        <f t="shared" si="214"/>
        <v>0</v>
      </c>
      <c r="DO93" s="295">
        <f t="shared" si="214"/>
        <v>0</v>
      </c>
      <c r="DP93" s="295">
        <f t="shared" si="214"/>
        <v>0</v>
      </c>
      <c r="DQ93" s="295">
        <f t="shared" si="214"/>
        <v>0</v>
      </c>
      <c r="DR93" s="295">
        <f t="shared" si="214"/>
        <v>0</v>
      </c>
      <c r="DS93" s="295">
        <f t="shared" si="214"/>
        <v>0</v>
      </c>
      <c r="DT93" s="295">
        <f t="shared" si="214"/>
        <v>0</v>
      </c>
      <c r="DU93" s="295">
        <f t="shared" si="214"/>
        <v>0</v>
      </c>
      <c r="DV93" s="295">
        <f t="shared" si="214"/>
        <v>0</v>
      </c>
      <c r="DW93" s="295">
        <f t="shared" si="214"/>
        <v>0</v>
      </c>
      <c r="DX93" s="295">
        <f t="shared" si="214"/>
        <v>0</v>
      </c>
      <c r="DY93" s="295">
        <f t="shared" si="214"/>
        <v>0</v>
      </c>
      <c r="DZ93" s="295">
        <f t="shared" si="214"/>
        <v>0</v>
      </c>
      <c r="EA93" s="295">
        <f t="shared" si="214"/>
        <v>0</v>
      </c>
      <c r="EB93" s="295">
        <f t="shared" si="214"/>
        <v>0</v>
      </c>
      <c r="EC93" s="295">
        <f t="shared" si="214"/>
        <v>0</v>
      </c>
      <c r="ED93" s="295">
        <f t="shared" si="214"/>
        <v>0</v>
      </c>
      <c r="EE93" s="295">
        <f t="shared" si="214"/>
        <v>0</v>
      </c>
      <c r="EF93" s="295">
        <f t="shared" si="214"/>
        <v>0</v>
      </c>
      <c r="EG93" s="295">
        <f t="shared" si="214"/>
        <v>0</v>
      </c>
      <c r="EH93" s="295">
        <f t="shared" si="214"/>
        <v>0</v>
      </c>
      <c r="EI93" s="295">
        <f t="shared" si="214"/>
        <v>0</v>
      </c>
      <c r="EJ93" s="295">
        <f t="shared" si="214"/>
        <v>0</v>
      </c>
      <c r="EK93" s="295">
        <f t="shared" si="214"/>
        <v>0</v>
      </c>
      <c r="EL93" s="295">
        <f t="shared" si="214"/>
        <v>0</v>
      </c>
      <c r="EM93" s="295">
        <f t="shared" si="214"/>
        <v>0</v>
      </c>
      <c r="EN93" s="295">
        <f t="shared" si="214"/>
        <v>0</v>
      </c>
      <c r="EO93" s="295">
        <f t="shared" si="214"/>
        <v>0</v>
      </c>
      <c r="EP93" s="295">
        <f t="shared" ref="EP93" si="215">$C93*EP89</f>
        <v>0</v>
      </c>
    </row>
    <row r="94" spans="1:154" s="34" customFormat="1" ht="14.1" customHeight="1">
      <c r="A94" s="86"/>
      <c r="B94" s="209" t="s">
        <v>332</v>
      </c>
      <c r="C94" s="222"/>
      <c r="D94" s="21" t="s">
        <v>98</v>
      </c>
      <c r="E94" s="230">
        <f ca="1">SUM(G94:EP94)</f>
        <v>0</v>
      </c>
      <c r="F94" s="230"/>
      <c r="G94" s="231"/>
      <c r="H94" s="222">
        <f t="shared" ref="H94:J94" ca="1" si="216">SUM(H92:H93)</f>
        <v>0</v>
      </c>
      <c r="I94" s="222">
        <f t="shared" ca="1" si="216"/>
        <v>0</v>
      </c>
      <c r="J94" s="222">
        <f t="shared" ca="1" si="216"/>
        <v>0</v>
      </c>
      <c r="K94" s="222">
        <f ca="1">SUM(K92:K93)</f>
        <v>0</v>
      </c>
      <c r="L94" s="222">
        <f t="shared" ref="L94:BW94" ca="1" si="217">SUM(L92:L93)</f>
        <v>0</v>
      </c>
      <c r="M94" s="222">
        <f t="shared" ca="1" si="217"/>
        <v>0</v>
      </c>
      <c r="N94" s="222">
        <f t="shared" ca="1" si="217"/>
        <v>0</v>
      </c>
      <c r="O94" s="222">
        <f t="shared" ca="1" si="217"/>
        <v>0</v>
      </c>
      <c r="P94" s="222">
        <f t="shared" ca="1" si="217"/>
        <v>0</v>
      </c>
      <c r="Q94" s="222">
        <f t="shared" ca="1" si="217"/>
        <v>0</v>
      </c>
      <c r="R94" s="222">
        <f t="shared" ca="1" si="217"/>
        <v>0</v>
      </c>
      <c r="S94" s="222">
        <f t="shared" ca="1" si="217"/>
        <v>0</v>
      </c>
      <c r="T94" s="222">
        <f t="shared" ca="1" si="217"/>
        <v>0</v>
      </c>
      <c r="U94" s="222">
        <f t="shared" ca="1" si="217"/>
        <v>0</v>
      </c>
      <c r="V94" s="222">
        <f t="shared" ca="1" si="217"/>
        <v>0</v>
      </c>
      <c r="W94" s="222">
        <f t="shared" ca="1" si="217"/>
        <v>0</v>
      </c>
      <c r="X94" s="222">
        <f t="shared" ca="1" si="217"/>
        <v>0</v>
      </c>
      <c r="Y94" s="222">
        <f t="shared" ca="1" si="217"/>
        <v>0</v>
      </c>
      <c r="Z94" s="222">
        <f t="shared" ca="1" si="217"/>
        <v>0</v>
      </c>
      <c r="AA94" s="222">
        <f t="shared" ca="1" si="217"/>
        <v>0</v>
      </c>
      <c r="AB94" s="222">
        <f t="shared" ca="1" si="217"/>
        <v>0</v>
      </c>
      <c r="AC94" s="222">
        <f t="shared" ca="1" si="217"/>
        <v>0</v>
      </c>
      <c r="AD94" s="222">
        <f t="shared" ca="1" si="217"/>
        <v>0</v>
      </c>
      <c r="AE94" s="222">
        <f t="shared" ca="1" si="217"/>
        <v>0</v>
      </c>
      <c r="AF94" s="222">
        <f t="shared" ca="1" si="217"/>
        <v>0</v>
      </c>
      <c r="AG94" s="222">
        <f t="shared" ca="1" si="217"/>
        <v>0</v>
      </c>
      <c r="AH94" s="222">
        <f t="shared" ca="1" si="217"/>
        <v>0</v>
      </c>
      <c r="AI94" s="222">
        <f t="shared" ca="1" si="217"/>
        <v>0</v>
      </c>
      <c r="AJ94" s="222">
        <f t="shared" ca="1" si="217"/>
        <v>0</v>
      </c>
      <c r="AK94" s="222">
        <f t="shared" ca="1" si="217"/>
        <v>0</v>
      </c>
      <c r="AL94" s="222">
        <f t="shared" ca="1" si="217"/>
        <v>0</v>
      </c>
      <c r="AM94" s="222">
        <f t="shared" ca="1" si="217"/>
        <v>0</v>
      </c>
      <c r="AN94" s="222">
        <f t="shared" ca="1" si="217"/>
        <v>0</v>
      </c>
      <c r="AO94" s="222">
        <f t="shared" ca="1" si="217"/>
        <v>0</v>
      </c>
      <c r="AP94" s="222">
        <f t="shared" ca="1" si="217"/>
        <v>0</v>
      </c>
      <c r="AQ94" s="222">
        <f t="shared" ca="1" si="217"/>
        <v>0</v>
      </c>
      <c r="AR94" s="222">
        <f t="shared" ca="1" si="217"/>
        <v>0</v>
      </c>
      <c r="AS94" s="222">
        <f t="shared" ca="1" si="217"/>
        <v>0</v>
      </c>
      <c r="AT94" s="222">
        <f t="shared" ca="1" si="217"/>
        <v>0</v>
      </c>
      <c r="AU94" s="222">
        <f t="shared" ca="1" si="217"/>
        <v>0</v>
      </c>
      <c r="AV94" s="222">
        <f t="shared" ca="1" si="217"/>
        <v>0</v>
      </c>
      <c r="AW94" s="222">
        <f t="shared" ca="1" si="217"/>
        <v>0</v>
      </c>
      <c r="AX94" s="222">
        <f t="shared" ca="1" si="217"/>
        <v>0</v>
      </c>
      <c r="AY94" s="222">
        <f t="shared" ca="1" si="217"/>
        <v>0</v>
      </c>
      <c r="AZ94" s="222">
        <f t="shared" ca="1" si="217"/>
        <v>0</v>
      </c>
      <c r="BA94" s="222">
        <f t="shared" ca="1" si="217"/>
        <v>0</v>
      </c>
      <c r="BB94" s="222">
        <f t="shared" ca="1" si="217"/>
        <v>0</v>
      </c>
      <c r="BC94" s="222">
        <f t="shared" ca="1" si="217"/>
        <v>0</v>
      </c>
      <c r="BD94" s="222">
        <f t="shared" ca="1" si="217"/>
        <v>0</v>
      </c>
      <c r="BE94" s="222">
        <f t="shared" ca="1" si="217"/>
        <v>0</v>
      </c>
      <c r="BF94" s="222">
        <f t="shared" ca="1" si="217"/>
        <v>0</v>
      </c>
      <c r="BG94" s="222">
        <f t="shared" ca="1" si="217"/>
        <v>0</v>
      </c>
      <c r="BH94" s="222">
        <f t="shared" ca="1" si="217"/>
        <v>0</v>
      </c>
      <c r="BI94" s="222">
        <f t="shared" ca="1" si="217"/>
        <v>0</v>
      </c>
      <c r="BJ94" s="222">
        <f t="shared" ca="1" si="217"/>
        <v>0</v>
      </c>
      <c r="BK94" s="222">
        <f t="shared" ca="1" si="217"/>
        <v>0</v>
      </c>
      <c r="BL94" s="222">
        <f t="shared" ca="1" si="217"/>
        <v>0</v>
      </c>
      <c r="BM94" s="222">
        <f t="shared" ca="1" si="217"/>
        <v>0</v>
      </c>
      <c r="BN94" s="222">
        <f t="shared" ca="1" si="217"/>
        <v>0</v>
      </c>
      <c r="BO94" s="222">
        <f t="shared" ca="1" si="217"/>
        <v>0</v>
      </c>
      <c r="BP94" s="222">
        <f t="shared" ca="1" si="217"/>
        <v>0</v>
      </c>
      <c r="BQ94" s="222">
        <f t="shared" ca="1" si="217"/>
        <v>0</v>
      </c>
      <c r="BR94" s="222">
        <f t="shared" ca="1" si="217"/>
        <v>0</v>
      </c>
      <c r="BS94" s="222">
        <f t="shared" ca="1" si="217"/>
        <v>0</v>
      </c>
      <c r="BT94" s="222">
        <f t="shared" ca="1" si="217"/>
        <v>0</v>
      </c>
      <c r="BU94" s="222">
        <f t="shared" ca="1" si="217"/>
        <v>0</v>
      </c>
      <c r="BV94" s="222">
        <f t="shared" ca="1" si="217"/>
        <v>0</v>
      </c>
      <c r="BW94" s="222">
        <f t="shared" ca="1" si="217"/>
        <v>0</v>
      </c>
      <c r="BX94" s="222">
        <f t="shared" ref="BX94:DI94" ca="1" si="218">SUM(BX92:BX93)</f>
        <v>0</v>
      </c>
      <c r="BY94" s="222">
        <f t="shared" ca="1" si="218"/>
        <v>0</v>
      </c>
      <c r="BZ94" s="222">
        <f t="shared" ca="1" si="218"/>
        <v>0</v>
      </c>
      <c r="CA94" s="222">
        <f t="shared" ca="1" si="218"/>
        <v>0</v>
      </c>
      <c r="CB94" s="222">
        <f t="shared" ca="1" si="218"/>
        <v>0</v>
      </c>
      <c r="CC94" s="222">
        <f t="shared" ca="1" si="218"/>
        <v>0</v>
      </c>
      <c r="CD94" s="222">
        <f t="shared" ca="1" si="218"/>
        <v>0</v>
      </c>
      <c r="CE94" s="222">
        <f t="shared" ca="1" si="218"/>
        <v>0</v>
      </c>
      <c r="CF94" s="222">
        <f t="shared" ca="1" si="218"/>
        <v>0</v>
      </c>
      <c r="CG94" s="222">
        <f t="shared" ca="1" si="218"/>
        <v>0</v>
      </c>
      <c r="CH94" s="222">
        <f t="shared" ca="1" si="218"/>
        <v>0</v>
      </c>
      <c r="CI94" s="222">
        <f t="shared" ca="1" si="218"/>
        <v>0</v>
      </c>
      <c r="CJ94" s="222">
        <f t="shared" ca="1" si="218"/>
        <v>0</v>
      </c>
      <c r="CK94" s="222">
        <f t="shared" ca="1" si="218"/>
        <v>0</v>
      </c>
      <c r="CL94" s="222">
        <f t="shared" ca="1" si="218"/>
        <v>0</v>
      </c>
      <c r="CM94" s="222">
        <f t="shared" ca="1" si="218"/>
        <v>0</v>
      </c>
      <c r="CN94" s="222">
        <f t="shared" ca="1" si="218"/>
        <v>0</v>
      </c>
      <c r="CO94" s="222">
        <f t="shared" ca="1" si="218"/>
        <v>0</v>
      </c>
      <c r="CP94" s="222">
        <f t="shared" ca="1" si="218"/>
        <v>0</v>
      </c>
      <c r="CQ94" s="222">
        <f t="shared" ca="1" si="218"/>
        <v>0</v>
      </c>
      <c r="CR94" s="222">
        <f t="shared" ca="1" si="218"/>
        <v>0</v>
      </c>
      <c r="CS94" s="222">
        <f t="shared" ca="1" si="218"/>
        <v>0</v>
      </c>
      <c r="CT94" s="222">
        <f t="shared" ca="1" si="218"/>
        <v>0</v>
      </c>
      <c r="CU94" s="222">
        <f t="shared" ca="1" si="218"/>
        <v>0</v>
      </c>
      <c r="CV94" s="222">
        <f t="shared" ca="1" si="218"/>
        <v>0</v>
      </c>
      <c r="CW94" s="222">
        <f t="shared" ca="1" si="218"/>
        <v>0</v>
      </c>
      <c r="CX94" s="222">
        <f t="shared" ca="1" si="218"/>
        <v>0</v>
      </c>
      <c r="CY94" s="222">
        <f t="shared" ca="1" si="218"/>
        <v>0</v>
      </c>
      <c r="CZ94" s="222">
        <f t="shared" ca="1" si="218"/>
        <v>0</v>
      </c>
      <c r="DA94" s="222">
        <f t="shared" ca="1" si="218"/>
        <v>0</v>
      </c>
      <c r="DB94" s="222">
        <f t="shared" ca="1" si="218"/>
        <v>0</v>
      </c>
      <c r="DC94" s="222">
        <f t="shared" ca="1" si="218"/>
        <v>0</v>
      </c>
      <c r="DD94" s="222">
        <f t="shared" ca="1" si="218"/>
        <v>0</v>
      </c>
      <c r="DE94" s="222">
        <f t="shared" ca="1" si="218"/>
        <v>0</v>
      </c>
      <c r="DF94" s="222">
        <f t="shared" ca="1" si="218"/>
        <v>0</v>
      </c>
      <c r="DG94" s="222">
        <f t="shared" ca="1" si="218"/>
        <v>0</v>
      </c>
      <c r="DH94" s="222">
        <f t="shared" ca="1" si="218"/>
        <v>0</v>
      </c>
      <c r="DI94" s="222">
        <f t="shared" ca="1" si="218"/>
        <v>0</v>
      </c>
      <c r="DJ94" s="222">
        <f t="shared" ref="DJ94:EO94" ca="1" si="219">SUM(DJ92:DJ93)</f>
        <v>0</v>
      </c>
      <c r="DK94" s="222">
        <f t="shared" si="219"/>
        <v>0</v>
      </c>
      <c r="DL94" s="222">
        <f t="shared" si="219"/>
        <v>0</v>
      </c>
      <c r="DM94" s="222">
        <f t="shared" si="219"/>
        <v>0</v>
      </c>
      <c r="DN94" s="222">
        <f t="shared" si="219"/>
        <v>0</v>
      </c>
      <c r="DO94" s="222">
        <f t="shared" si="219"/>
        <v>0</v>
      </c>
      <c r="DP94" s="222">
        <f t="shared" si="219"/>
        <v>0</v>
      </c>
      <c r="DQ94" s="222">
        <f t="shared" si="219"/>
        <v>0</v>
      </c>
      <c r="DR94" s="222">
        <f t="shared" si="219"/>
        <v>0</v>
      </c>
      <c r="DS94" s="222">
        <f t="shared" si="219"/>
        <v>0</v>
      </c>
      <c r="DT94" s="222">
        <f t="shared" si="219"/>
        <v>0</v>
      </c>
      <c r="DU94" s="222">
        <f t="shared" si="219"/>
        <v>0</v>
      </c>
      <c r="DV94" s="222">
        <f t="shared" si="219"/>
        <v>0</v>
      </c>
      <c r="DW94" s="222">
        <f t="shared" si="219"/>
        <v>0</v>
      </c>
      <c r="DX94" s="222">
        <f t="shared" si="219"/>
        <v>0</v>
      </c>
      <c r="DY94" s="222">
        <f t="shared" si="219"/>
        <v>0</v>
      </c>
      <c r="DZ94" s="222">
        <f t="shared" si="219"/>
        <v>0</v>
      </c>
      <c r="EA94" s="222">
        <f t="shared" si="219"/>
        <v>0</v>
      </c>
      <c r="EB94" s="222">
        <f t="shared" si="219"/>
        <v>0</v>
      </c>
      <c r="EC94" s="222">
        <f t="shared" si="219"/>
        <v>0</v>
      </c>
      <c r="ED94" s="222">
        <f t="shared" si="219"/>
        <v>0</v>
      </c>
      <c r="EE94" s="222">
        <f t="shared" si="219"/>
        <v>0</v>
      </c>
      <c r="EF94" s="222">
        <f t="shared" si="219"/>
        <v>0</v>
      </c>
      <c r="EG94" s="222">
        <f t="shared" si="219"/>
        <v>0</v>
      </c>
      <c r="EH94" s="222">
        <f t="shared" si="219"/>
        <v>0</v>
      </c>
      <c r="EI94" s="222">
        <f t="shared" si="219"/>
        <v>0</v>
      </c>
      <c r="EJ94" s="222">
        <f t="shared" si="219"/>
        <v>0</v>
      </c>
      <c r="EK94" s="222">
        <f t="shared" si="219"/>
        <v>0</v>
      </c>
      <c r="EL94" s="222">
        <f t="shared" si="219"/>
        <v>0</v>
      </c>
      <c r="EM94" s="222">
        <f t="shared" si="219"/>
        <v>0</v>
      </c>
      <c r="EN94" s="222">
        <f t="shared" si="219"/>
        <v>0</v>
      </c>
      <c r="EO94" s="222">
        <f t="shared" si="219"/>
        <v>0</v>
      </c>
      <c r="EP94" s="222">
        <f t="shared" ref="EP94" si="220">SUM(EP92:EP93)</f>
        <v>0</v>
      </c>
    </row>
    <row r="95" spans="1:154" ht="14.1" customHeight="1">
      <c r="C95" s="16"/>
    </row>
    <row r="96" spans="1:154" ht="14.1" customHeight="1"/>
    <row r="97" spans="8:68" ht="14.1" customHeight="1"/>
    <row r="98" spans="8:68" ht="14.1" customHeight="1"/>
    <row r="99" spans="8:68" ht="14.1" customHeight="1">
      <c r="H99" s="576"/>
      <c r="I99" s="576"/>
      <c r="J99" s="576"/>
      <c r="K99" s="576"/>
      <c r="L99" s="576"/>
      <c r="M99" s="576"/>
      <c r="N99" s="576"/>
      <c r="O99" s="576"/>
      <c r="P99" s="576"/>
      <c r="Q99" s="576"/>
      <c r="R99" s="576"/>
      <c r="S99" s="576"/>
      <c r="T99" s="576"/>
      <c r="U99" s="576"/>
      <c r="V99" s="576"/>
      <c r="W99" s="576"/>
      <c r="X99" s="576"/>
      <c r="Y99" s="576"/>
      <c r="Z99" s="576"/>
      <c r="AA99" s="576"/>
      <c r="AB99" s="576"/>
      <c r="AC99" s="576"/>
      <c r="AD99" s="576"/>
      <c r="AE99" s="576"/>
      <c r="AF99" s="576"/>
      <c r="AG99" s="576"/>
      <c r="AH99" s="576"/>
      <c r="AI99" s="576"/>
      <c r="AJ99" s="576"/>
      <c r="AK99" s="576"/>
      <c r="AL99" s="576"/>
      <c r="AM99" s="576"/>
      <c r="AN99" s="576"/>
      <c r="AO99" s="576"/>
      <c r="AP99" s="576"/>
      <c r="AQ99" s="576"/>
      <c r="AR99" s="576"/>
      <c r="AS99" s="576"/>
      <c r="AT99" s="576"/>
      <c r="AU99" s="576"/>
      <c r="AV99" s="576"/>
      <c r="AW99" s="576"/>
      <c r="AX99" s="576"/>
      <c r="AY99" s="576"/>
      <c r="AZ99" s="576"/>
      <c r="BA99" s="576"/>
      <c r="BB99" s="576"/>
      <c r="BC99" s="576"/>
      <c r="BD99" s="576"/>
      <c r="BE99" s="576"/>
      <c r="BF99" s="576"/>
      <c r="BG99" s="576"/>
      <c r="BH99" s="576"/>
      <c r="BI99" s="576"/>
      <c r="BJ99" s="576"/>
      <c r="BK99" s="576"/>
      <c r="BL99" s="576"/>
      <c r="BM99" s="576"/>
      <c r="BN99" s="576"/>
      <c r="BO99" s="576"/>
      <c r="BP99" s="576"/>
    </row>
    <row r="100" spans="8:68" ht="14.1" customHeight="1"/>
    <row r="101" spans="8:68" ht="14.1" customHeight="1"/>
    <row r="102" spans="8:68" ht="14.1" customHeight="1"/>
    <row r="103" spans="8:68" ht="14.1" customHeight="1"/>
  </sheetData>
  <phoneticPr fontId="117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HJ229"/>
  <sheetViews>
    <sheetView zoomScale="70" zoomScaleNormal="70" workbookViewId="0">
      <pane ySplit="8" topLeftCell="A77" activePane="bottomLeft" state="frozen"/>
      <selection pane="bottomLeft" activeCell="H92" sqref="H92"/>
    </sheetView>
  </sheetViews>
  <sheetFormatPr defaultColWidth="8.88671875" defaultRowHeight="15.95" customHeight="1"/>
  <cols>
    <col min="1" max="1" width="2.77734375" style="15" customWidth="1"/>
    <col min="2" max="2" width="30.77734375" style="15" customWidth="1"/>
    <col min="3" max="3" width="8.77734375" style="15" customWidth="1"/>
    <col min="4" max="4" width="8.77734375" style="39" customWidth="1"/>
    <col min="5" max="5" width="8.77734375" style="9" customWidth="1"/>
    <col min="6" max="6" width="1.77734375" style="15" customWidth="1"/>
    <col min="7" max="172" width="8.77734375" style="15" customWidth="1"/>
    <col min="173" max="183" width="7.77734375" style="15" customWidth="1"/>
    <col min="184" max="16384" width="8.88671875" style="15"/>
  </cols>
  <sheetData>
    <row r="1" spans="1:218" s="157" customFormat="1" ht="20.100000000000001" customHeight="1">
      <c r="A1" s="226" t="str">
        <f>Assum!$A$1</f>
        <v>당진 태양광 FS 재무모델</v>
      </c>
      <c r="C1" s="179"/>
      <c r="D1" s="328"/>
      <c r="E1" s="1283"/>
    </row>
    <row r="2" spans="1:218" s="158" customFormat="1" ht="20.100000000000001" customHeight="1">
      <c r="A2" s="227" t="s">
        <v>321</v>
      </c>
      <c r="C2" s="193"/>
      <c r="D2" s="329"/>
      <c r="E2" s="1284"/>
      <c r="F2" s="193"/>
    </row>
    <row r="3" spans="1:218" s="161" customFormat="1" ht="14.1" customHeight="1">
      <c r="A3" s="160"/>
      <c r="D3" s="327"/>
      <c r="E3" s="1285"/>
    </row>
    <row r="4" spans="1:218" s="37" customFormat="1" ht="14.1" customHeight="1">
      <c r="B4" s="687" t="s">
        <v>153</v>
      </c>
      <c r="C4" s="690"/>
      <c r="D4" s="689"/>
      <c r="E4" s="690"/>
      <c r="F4" s="690"/>
      <c r="G4" s="691">
        <f>기준분기</f>
        <v>45016</v>
      </c>
      <c r="H4" s="691">
        <f>EOMONTH(G4,3)</f>
        <v>45107</v>
      </c>
      <c r="I4" s="691">
        <f t="shared" ref="I4:BT4" si="0">EOMONTH(H4,3)</f>
        <v>45199</v>
      </c>
      <c r="J4" s="691">
        <f t="shared" si="0"/>
        <v>45291</v>
      </c>
      <c r="K4" s="691">
        <f t="shared" si="0"/>
        <v>45382</v>
      </c>
      <c r="L4" s="691">
        <f t="shared" si="0"/>
        <v>45473</v>
      </c>
      <c r="M4" s="691">
        <f t="shared" si="0"/>
        <v>45565</v>
      </c>
      <c r="N4" s="691">
        <f t="shared" si="0"/>
        <v>45657</v>
      </c>
      <c r="O4" s="691">
        <f t="shared" si="0"/>
        <v>45747</v>
      </c>
      <c r="P4" s="691">
        <f t="shared" si="0"/>
        <v>45838</v>
      </c>
      <c r="Q4" s="691">
        <f t="shared" si="0"/>
        <v>45930</v>
      </c>
      <c r="R4" s="691">
        <f t="shared" si="0"/>
        <v>46022</v>
      </c>
      <c r="S4" s="691">
        <f t="shared" si="0"/>
        <v>46112</v>
      </c>
      <c r="T4" s="691">
        <f t="shared" si="0"/>
        <v>46203</v>
      </c>
      <c r="U4" s="691">
        <f t="shared" si="0"/>
        <v>46295</v>
      </c>
      <c r="V4" s="691">
        <f t="shared" si="0"/>
        <v>46387</v>
      </c>
      <c r="W4" s="691">
        <f t="shared" si="0"/>
        <v>46477</v>
      </c>
      <c r="X4" s="691">
        <f t="shared" si="0"/>
        <v>46568</v>
      </c>
      <c r="Y4" s="691">
        <f t="shared" si="0"/>
        <v>46660</v>
      </c>
      <c r="Z4" s="691">
        <f t="shared" si="0"/>
        <v>46752</v>
      </c>
      <c r="AA4" s="691">
        <f t="shared" si="0"/>
        <v>46843</v>
      </c>
      <c r="AB4" s="691">
        <f t="shared" si="0"/>
        <v>46934</v>
      </c>
      <c r="AC4" s="691">
        <f t="shared" si="0"/>
        <v>47026</v>
      </c>
      <c r="AD4" s="691">
        <f t="shared" si="0"/>
        <v>47118</v>
      </c>
      <c r="AE4" s="691">
        <f t="shared" si="0"/>
        <v>47208</v>
      </c>
      <c r="AF4" s="691">
        <f t="shared" si="0"/>
        <v>47299</v>
      </c>
      <c r="AG4" s="691">
        <f t="shared" si="0"/>
        <v>47391</v>
      </c>
      <c r="AH4" s="691">
        <f t="shared" si="0"/>
        <v>47483</v>
      </c>
      <c r="AI4" s="691">
        <f t="shared" si="0"/>
        <v>47573</v>
      </c>
      <c r="AJ4" s="691">
        <f t="shared" si="0"/>
        <v>47664</v>
      </c>
      <c r="AK4" s="691">
        <f t="shared" si="0"/>
        <v>47756</v>
      </c>
      <c r="AL4" s="691">
        <f t="shared" si="0"/>
        <v>47848</v>
      </c>
      <c r="AM4" s="691">
        <f t="shared" si="0"/>
        <v>47938</v>
      </c>
      <c r="AN4" s="691">
        <f t="shared" si="0"/>
        <v>48029</v>
      </c>
      <c r="AO4" s="691">
        <f t="shared" si="0"/>
        <v>48121</v>
      </c>
      <c r="AP4" s="691">
        <f t="shared" si="0"/>
        <v>48213</v>
      </c>
      <c r="AQ4" s="691">
        <f t="shared" si="0"/>
        <v>48304</v>
      </c>
      <c r="AR4" s="691">
        <f t="shared" si="0"/>
        <v>48395</v>
      </c>
      <c r="AS4" s="691">
        <f t="shared" si="0"/>
        <v>48487</v>
      </c>
      <c r="AT4" s="691">
        <f t="shared" si="0"/>
        <v>48579</v>
      </c>
      <c r="AU4" s="691">
        <f t="shared" si="0"/>
        <v>48669</v>
      </c>
      <c r="AV4" s="691">
        <f t="shared" si="0"/>
        <v>48760</v>
      </c>
      <c r="AW4" s="691">
        <f t="shared" si="0"/>
        <v>48852</v>
      </c>
      <c r="AX4" s="691">
        <f t="shared" si="0"/>
        <v>48944</v>
      </c>
      <c r="AY4" s="691">
        <f t="shared" si="0"/>
        <v>49034</v>
      </c>
      <c r="AZ4" s="691">
        <f t="shared" si="0"/>
        <v>49125</v>
      </c>
      <c r="BA4" s="691">
        <f t="shared" si="0"/>
        <v>49217</v>
      </c>
      <c r="BB4" s="691">
        <f t="shared" si="0"/>
        <v>49309</v>
      </c>
      <c r="BC4" s="691">
        <f t="shared" si="0"/>
        <v>49399</v>
      </c>
      <c r="BD4" s="691">
        <f t="shared" si="0"/>
        <v>49490</v>
      </c>
      <c r="BE4" s="691">
        <f t="shared" si="0"/>
        <v>49582</v>
      </c>
      <c r="BF4" s="691">
        <f t="shared" si="0"/>
        <v>49674</v>
      </c>
      <c r="BG4" s="691">
        <f t="shared" si="0"/>
        <v>49765</v>
      </c>
      <c r="BH4" s="691">
        <f t="shared" si="0"/>
        <v>49856</v>
      </c>
      <c r="BI4" s="691">
        <f t="shared" si="0"/>
        <v>49948</v>
      </c>
      <c r="BJ4" s="691">
        <f t="shared" si="0"/>
        <v>50040</v>
      </c>
      <c r="BK4" s="691">
        <f t="shared" si="0"/>
        <v>50130</v>
      </c>
      <c r="BL4" s="691">
        <f t="shared" si="0"/>
        <v>50221</v>
      </c>
      <c r="BM4" s="691">
        <f t="shared" si="0"/>
        <v>50313</v>
      </c>
      <c r="BN4" s="691">
        <f t="shared" si="0"/>
        <v>50405</v>
      </c>
      <c r="BO4" s="691">
        <f t="shared" si="0"/>
        <v>50495</v>
      </c>
      <c r="BP4" s="691">
        <f t="shared" si="0"/>
        <v>50586</v>
      </c>
      <c r="BQ4" s="691">
        <f t="shared" si="0"/>
        <v>50678</v>
      </c>
      <c r="BR4" s="691">
        <f t="shared" si="0"/>
        <v>50770</v>
      </c>
      <c r="BS4" s="691">
        <f t="shared" si="0"/>
        <v>50860</v>
      </c>
      <c r="BT4" s="691">
        <f t="shared" si="0"/>
        <v>50951</v>
      </c>
      <c r="BU4" s="691">
        <f t="shared" ref="BU4:CT4" si="1">EOMONTH(BT4,3)</f>
        <v>51043</v>
      </c>
      <c r="BV4" s="691">
        <f t="shared" si="1"/>
        <v>51135</v>
      </c>
      <c r="BW4" s="691">
        <f t="shared" si="1"/>
        <v>51226</v>
      </c>
      <c r="BX4" s="691">
        <f t="shared" si="1"/>
        <v>51317</v>
      </c>
      <c r="BY4" s="691">
        <f t="shared" si="1"/>
        <v>51409</v>
      </c>
      <c r="BZ4" s="691">
        <f t="shared" si="1"/>
        <v>51501</v>
      </c>
      <c r="CA4" s="691">
        <f t="shared" si="1"/>
        <v>51591</v>
      </c>
      <c r="CB4" s="691">
        <f t="shared" si="1"/>
        <v>51682</v>
      </c>
      <c r="CC4" s="691">
        <f t="shared" si="1"/>
        <v>51774</v>
      </c>
      <c r="CD4" s="691">
        <f t="shared" si="1"/>
        <v>51866</v>
      </c>
      <c r="CE4" s="691">
        <f t="shared" si="1"/>
        <v>51956</v>
      </c>
      <c r="CF4" s="691">
        <f t="shared" si="1"/>
        <v>52047</v>
      </c>
      <c r="CG4" s="691">
        <f t="shared" si="1"/>
        <v>52139</v>
      </c>
      <c r="CH4" s="691">
        <f t="shared" si="1"/>
        <v>52231</v>
      </c>
      <c r="CI4" s="691">
        <f t="shared" si="1"/>
        <v>52321</v>
      </c>
      <c r="CJ4" s="691">
        <f t="shared" si="1"/>
        <v>52412</v>
      </c>
      <c r="CK4" s="691">
        <f t="shared" si="1"/>
        <v>52504</v>
      </c>
      <c r="CL4" s="691">
        <f t="shared" si="1"/>
        <v>52596</v>
      </c>
      <c r="CM4" s="691">
        <f t="shared" si="1"/>
        <v>52687</v>
      </c>
      <c r="CN4" s="691">
        <f t="shared" si="1"/>
        <v>52778</v>
      </c>
      <c r="CO4" s="691">
        <f t="shared" si="1"/>
        <v>52870</v>
      </c>
      <c r="CP4" s="691">
        <f t="shared" si="1"/>
        <v>52962</v>
      </c>
      <c r="CQ4" s="691">
        <f t="shared" si="1"/>
        <v>53052</v>
      </c>
      <c r="CR4" s="691">
        <f t="shared" si="1"/>
        <v>53143</v>
      </c>
      <c r="CS4" s="691">
        <f t="shared" si="1"/>
        <v>53235</v>
      </c>
      <c r="CT4" s="691">
        <f t="shared" si="1"/>
        <v>53327</v>
      </c>
      <c r="CU4" s="691">
        <f t="shared" ref="CU4:DH4" si="2">EOMONTH(CT4,3)</f>
        <v>53417</v>
      </c>
      <c r="CV4" s="691">
        <f t="shared" si="2"/>
        <v>53508</v>
      </c>
      <c r="CW4" s="691">
        <f t="shared" si="2"/>
        <v>53600</v>
      </c>
      <c r="CX4" s="691">
        <f t="shared" si="2"/>
        <v>53692</v>
      </c>
      <c r="CY4" s="691">
        <f t="shared" si="2"/>
        <v>53782</v>
      </c>
      <c r="CZ4" s="691">
        <f t="shared" si="2"/>
        <v>53873</v>
      </c>
      <c r="DA4" s="691">
        <f t="shared" si="2"/>
        <v>53965</v>
      </c>
      <c r="DB4" s="691">
        <f t="shared" si="2"/>
        <v>54057</v>
      </c>
      <c r="DC4" s="691">
        <f t="shared" si="2"/>
        <v>54148</v>
      </c>
      <c r="DD4" s="691">
        <f t="shared" si="2"/>
        <v>54239</v>
      </c>
      <c r="DE4" s="691">
        <f t="shared" si="2"/>
        <v>54331</v>
      </c>
      <c r="DF4" s="691">
        <f t="shared" si="2"/>
        <v>54423</v>
      </c>
      <c r="DG4" s="691">
        <f t="shared" si="2"/>
        <v>54513</v>
      </c>
      <c r="DH4" s="691">
        <f t="shared" si="2"/>
        <v>54604</v>
      </c>
      <c r="DI4" s="691">
        <f t="shared" ref="DI4" si="3">EOMONTH(DH4,3)</f>
        <v>54696</v>
      </c>
      <c r="DJ4" s="691">
        <f t="shared" ref="DJ4" si="4">EOMONTH(DI4,3)</f>
        <v>54788</v>
      </c>
      <c r="DK4" s="691">
        <f t="shared" ref="DK4" si="5">EOMONTH(DJ4,3)</f>
        <v>54878</v>
      </c>
      <c r="DL4" s="691">
        <f t="shared" ref="DL4" si="6">EOMONTH(DK4,3)</f>
        <v>54969</v>
      </c>
      <c r="DM4" s="691">
        <f t="shared" ref="DM4" si="7">EOMONTH(DL4,3)</f>
        <v>55061</v>
      </c>
      <c r="DN4" s="691">
        <f t="shared" ref="DN4" si="8">EOMONTH(DM4,3)</f>
        <v>55153</v>
      </c>
      <c r="DO4" s="691">
        <f t="shared" ref="DO4" si="9">EOMONTH(DN4,3)</f>
        <v>55243</v>
      </c>
      <c r="DP4" s="691">
        <f t="shared" ref="DP4" si="10">EOMONTH(DO4,3)</f>
        <v>55334</v>
      </c>
      <c r="DQ4" s="691">
        <f t="shared" ref="DQ4" si="11">EOMONTH(DP4,3)</f>
        <v>55426</v>
      </c>
      <c r="DR4" s="691">
        <f t="shared" ref="DR4" si="12">EOMONTH(DQ4,3)</f>
        <v>55518</v>
      </c>
      <c r="DS4" s="691">
        <f t="shared" ref="DS4" si="13">EOMONTH(DR4,3)</f>
        <v>55609</v>
      </c>
      <c r="DT4" s="691">
        <f t="shared" ref="DT4" si="14">EOMONTH(DS4,3)</f>
        <v>55700</v>
      </c>
      <c r="DU4" s="691">
        <f t="shared" ref="DU4" si="15">EOMONTH(DT4,3)</f>
        <v>55792</v>
      </c>
      <c r="DV4" s="691">
        <f t="shared" ref="DV4" si="16">EOMONTH(DU4,3)</f>
        <v>55884</v>
      </c>
      <c r="DW4" s="691">
        <f t="shared" ref="DW4" si="17">EOMONTH(DV4,3)</f>
        <v>55974</v>
      </c>
      <c r="DX4" s="691">
        <f t="shared" ref="DX4" si="18">EOMONTH(DW4,3)</f>
        <v>56065</v>
      </c>
      <c r="DY4" s="691">
        <f t="shared" ref="DY4" si="19">EOMONTH(DX4,3)</f>
        <v>56157</v>
      </c>
      <c r="DZ4" s="691">
        <f t="shared" ref="DZ4" si="20">EOMONTH(DY4,3)</f>
        <v>56249</v>
      </c>
      <c r="EA4" s="691">
        <f t="shared" ref="EA4" si="21">EOMONTH(DZ4,3)</f>
        <v>56339</v>
      </c>
      <c r="EB4" s="691">
        <f t="shared" ref="EB4" si="22">EOMONTH(EA4,3)</f>
        <v>56430</v>
      </c>
      <c r="EC4" s="691">
        <f t="shared" ref="EC4" si="23">EOMONTH(EB4,3)</f>
        <v>56522</v>
      </c>
      <c r="ED4" s="691">
        <f t="shared" ref="ED4" si="24">EOMONTH(EC4,3)</f>
        <v>56614</v>
      </c>
      <c r="EE4" s="691">
        <f t="shared" ref="EE4" si="25">EOMONTH(ED4,3)</f>
        <v>56704</v>
      </c>
      <c r="EF4" s="691">
        <f t="shared" ref="EF4" si="26">EOMONTH(EE4,3)</f>
        <v>56795</v>
      </c>
      <c r="EG4" s="691">
        <f t="shared" ref="EG4" si="27">EOMONTH(EF4,3)</f>
        <v>56887</v>
      </c>
      <c r="EH4" s="691">
        <f t="shared" ref="EH4" si="28">EOMONTH(EG4,3)</f>
        <v>56979</v>
      </c>
      <c r="EI4" s="691">
        <f t="shared" ref="EI4" si="29">EOMONTH(EH4,3)</f>
        <v>57070</v>
      </c>
      <c r="EJ4" s="691">
        <f t="shared" ref="EJ4" si="30">EOMONTH(EI4,3)</f>
        <v>57161</v>
      </c>
      <c r="EK4" s="691">
        <f t="shared" ref="EK4" si="31">EOMONTH(EJ4,3)</f>
        <v>57253</v>
      </c>
      <c r="EL4" s="691">
        <f t="shared" ref="EL4" si="32">EOMONTH(EK4,3)</f>
        <v>57345</v>
      </c>
      <c r="EM4" s="691">
        <f t="shared" ref="EM4" si="33">EOMONTH(EL4,3)</f>
        <v>57435</v>
      </c>
      <c r="EN4" s="691">
        <f t="shared" ref="EN4" si="34">EOMONTH(EM4,3)</f>
        <v>57526</v>
      </c>
      <c r="EO4" s="691">
        <f t="shared" ref="EO4" si="35">EOMONTH(EN4,3)</f>
        <v>57618</v>
      </c>
      <c r="EP4" s="691">
        <f t="shared" ref="EP4" si="36">EOMONTH(EO4,3)</f>
        <v>57710</v>
      </c>
    </row>
    <row r="5" spans="1:218" s="1" customFormat="1" ht="14.1" customHeight="1">
      <c r="B5" s="89" t="s">
        <v>1</v>
      </c>
      <c r="C5" s="132"/>
      <c r="D5" s="201" t="s">
        <v>429</v>
      </c>
      <c r="E5" s="167" t="s">
        <v>127</v>
      </c>
      <c r="F5" s="132"/>
      <c r="G5" s="167">
        <f t="shared" ref="G5:AL5" si="37">YEAR(G4)</f>
        <v>2023</v>
      </c>
      <c r="H5" s="167">
        <f t="shared" si="37"/>
        <v>2023</v>
      </c>
      <c r="I5" s="167">
        <f t="shared" si="37"/>
        <v>2023</v>
      </c>
      <c r="J5" s="167">
        <f t="shared" si="37"/>
        <v>2023</v>
      </c>
      <c r="K5" s="167">
        <f t="shared" si="37"/>
        <v>2024</v>
      </c>
      <c r="L5" s="167">
        <f t="shared" si="37"/>
        <v>2024</v>
      </c>
      <c r="M5" s="167">
        <f t="shared" si="37"/>
        <v>2024</v>
      </c>
      <c r="N5" s="167">
        <f t="shared" si="37"/>
        <v>2024</v>
      </c>
      <c r="O5" s="167">
        <f t="shared" si="37"/>
        <v>2025</v>
      </c>
      <c r="P5" s="167">
        <f t="shared" si="37"/>
        <v>2025</v>
      </c>
      <c r="Q5" s="167">
        <f t="shared" si="37"/>
        <v>2025</v>
      </c>
      <c r="R5" s="167">
        <f t="shared" si="37"/>
        <v>2025</v>
      </c>
      <c r="S5" s="167">
        <f t="shared" si="37"/>
        <v>2026</v>
      </c>
      <c r="T5" s="167">
        <f t="shared" si="37"/>
        <v>2026</v>
      </c>
      <c r="U5" s="167">
        <f t="shared" si="37"/>
        <v>2026</v>
      </c>
      <c r="V5" s="167">
        <f t="shared" si="37"/>
        <v>2026</v>
      </c>
      <c r="W5" s="167">
        <f t="shared" si="37"/>
        <v>2027</v>
      </c>
      <c r="X5" s="167">
        <f t="shared" si="37"/>
        <v>2027</v>
      </c>
      <c r="Y5" s="167">
        <f t="shared" si="37"/>
        <v>2027</v>
      </c>
      <c r="Z5" s="167">
        <f t="shared" si="37"/>
        <v>2027</v>
      </c>
      <c r="AA5" s="167">
        <f t="shared" si="37"/>
        <v>2028</v>
      </c>
      <c r="AB5" s="167">
        <f t="shared" si="37"/>
        <v>2028</v>
      </c>
      <c r="AC5" s="167">
        <f t="shared" si="37"/>
        <v>2028</v>
      </c>
      <c r="AD5" s="167">
        <f t="shared" si="37"/>
        <v>2028</v>
      </c>
      <c r="AE5" s="167">
        <f t="shared" si="37"/>
        <v>2029</v>
      </c>
      <c r="AF5" s="167">
        <f t="shared" si="37"/>
        <v>2029</v>
      </c>
      <c r="AG5" s="167">
        <f t="shared" si="37"/>
        <v>2029</v>
      </c>
      <c r="AH5" s="167">
        <f t="shared" si="37"/>
        <v>2029</v>
      </c>
      <c r="AI5" s="167">
        <f t="shared" si="37"/>
        <v>2030</v>
      </c>
      <c r="AJ5" s="167">
        <f t="shared" si="37"/>
        <v>2030</v>
      </c>
      <c r="AK5" s="167">
        <f t="shared" si="37"/>
        <v>2030</v>
      </c>
      <c r="AL5" s="167">
        <f t="shared" si="37"/>
        <v>2030</v>
      </c>
      <c r="AM5" s="167">
        <f t="shared" ref="AM5:BR5" si="38">YEAR(AM4)</f>
        <v>2031</v>
      </c>
      <c r="AN5" s="167">
        <f t="shared" si="38"/>
        <v>2031</v>
      </c>
      <c r="AO5" s="167">
        <f t="shared" si="38"/>
        <v>2031</v>
      </c>
      <c r="AP5" s="167">
        <f t="shared" si="38"/>
        <v>2031</v>
      </c>
      <c r="AQ5" s="167">
        <f t="shared" si="38"/>
        <v>2032</v>
      </c>
      <c r="AR5" s="167">
        <f t="shared" si="38"/>
        <v>2032</v>
      </c>
      <c r="AS5" s="167">
        <f t="shared" si="38"/>
        <v>2032</v>
      </c>
      <c r="AT5" s="167">
        <f t="shared" si="38"/>
        <v>2032</v>
      </c>
      <c r="AU5" s="167">
        <f t="shared" si="38"/>
        <v>2033</v>
      </c>
      <c r="AV5" s="167">
        <f t="shared" si="38"/>
        <v>2033</v>
      </c>
      <c r="AW5" s="167">
        <f t="shared" si="38"/>
        <v>2033</v>
      </c>
      <c r="AX5" s="167">
        <f t="shared" si="38"/>
        <v>2033</v>
      </c>
      <c r="AY5" s="167">
        <f t="shared" si="38"/>
        <v>2034</v>
      </c>
      <c r="AZ5" s="167">
        <f t="shared" si="38"/>
        <v>2034</v>
      </c>
      <c r="BA5" s="167">
        <f t="shared" si="38"/>
        <v>2034</v>
      </c>
      <c r="BB5" s="167">
        <f t="shared" si="38"/>
        <v>2034</v>
      </c>
      <c r="BC5" s="167">
        <f t="shared" si="38"/>
        <v>2035</v>
      </c>
      <c r="BD5" s="167">
        <f t="shared" si="38"/>
        <v>2035</v>
      </c>
      <c r="BE5" s="167">
        <f t="shared" si="38"/>
        <v>2035</v>
      </c>
      <c r="BF5" s="167">
        <f t="shared" si="38"/>
        <v>2035</v>
      </c>
      <c r="BG5" s="167">
        <f t="shared" si="38"/>
        <v>2036</v>
      </c>
      <c r="BH5" s="167">
        <f t="shared" si="38"/>
        <v>2036</v>
      </c>
      <c r="BI5" s="167">
        <f t="shared" si="38"/>
        <v>2036</v>
      </c>
      <c r="BJ5" s="167">
        <f t="shared" si="38"/>
        <v>2036</v>
      </c>
      <c r="BK5" s="167">
        <f t="shared" si="38"/>
        <v>2037</v>
      </c>
      <c r="BL5" s="167">
        <f t="shared" si="38"/>
        <v>2037</v>
      </c>
      <c r="BM5" s="167">
        <f t="shared" si="38"/>
        <v>2037</v>
      </c>
      <c r="BN5" s="167">
        <f t="shared" si="38"/>
        <v>2037</v>
      </c>
      <c r="BO5" s="167">
        <f t="shared" si="38"/>
        <v>2038</v>
      </c>
      <c r="BP5" s="167">
        <f t="shared" si="38"/>
        <v>2038</v>
      </c>
      <c r="BQ5" s="167">
        <f t="shared" si="38"/>
        <v>2038</v>
      </c>
      <c r="BR5" s="167">
        <f t="shared" si="38"/>
        <v>2038</v>
      </c>
      <c r="BS5" s="167">
        <f t="shared" ref="BS5:CX5" si="39">YEAR(BS4)</f>
        <v>2039</v>
      </c>
      <c r="BT5" s="167">
        <f t="shared" si="39"/>
        <v>2039</v>
      </c>
      <c r="BU5" s="167">
        <f t="shared" si="39"/>
        <v>2039</v>
      </c>
      <c r="BV5" s="167">
        <f t="shared" si="39"/>
        <v>2039</v>
      </c>
      <c r="BW5" s="167">
        <f t="shared" si="39"/>
        <v>2040</v>
      </c>
      <c r="BX5" s="167">
        <f t="shared" si="39"/>
        <v>2040</v>
      </c>
      <c r="BY5" s="167">
        <f t="shared" si="39"/>
        <v>2040</v>
      </c>
      <c r="BZ5" s="167">
        <f t="shared" si="39"/>
        <v>2040</v>
      </c>
      <c r="CA5" s="167">
        <f t="shared" si="39"/>
        <v>2041</v>
      </c>
      <c r="CB5" s="167">
        <f t="shared" si="39"/>
        <v>2041</v>
      </c>
      <c r="CC5" s="167">
        <f t="shared" si="39"/>
        <v>2041</v>
      </c>
      <c r="CD5" s="167">
        <f t="shared" si="39"/>
        <v>2041</v>
      </c>
      <c r="CE5" s="167">
        <f t="shared" si="39"/>
        <v>2042</v>
      </c>
      <c r="CF5" s="167">
        <f t="shared" si="39"/>
        <v>2042</v>
      </c>
      <c r="CG5" s="167">
        <f t="shared" si="39"/>
        <v>2042</v>
      </c>
      <c r="CH5" s="167">
        <f t="shared" si="39"/>
        <v>2042</v>
      </c>
      <c r="CI5" s="167">
        <f t="shared" si="39"/>
        <v>2043</v>
      </c>
      <c r="CJ5" s="167">
        <f t="shared" si="39"/>
        <v>2043</v>
      </c>
      <c r="CK5" s="167">
        <f t="shared" si="39"/>
        <v>2043</v>
      </c>
      <c r="CL5" s="167">
        <f t="shared" si="39"/>
        <v>2043</v>
      </c>
      <c r="CM5" s="167">
        <f t="shared" si="39"/>
        <v>2044</v>
      </c>
      <c r="CN5" s="167">
        <f t="shared" si="39"/>
        <v>2044</v>
      </c>
      <c r="CO5" s="167">
        <f t="shared" si="39"/>
        <v>2044</v>
      </c>
      <c r="CP5" s="167">
        <f t="shared" si="39"/>
        <v>2044</v>
      </c>
      <c r="CQ5" s="167">
        <f t="shared" si="39"/>
        <v>2045</v>
      </c>
      <c r="CR5" s="167">
        <f t="shared" si="39"/>
        <v>2045</v>
      </c>
      <c r="CS5" s="167">
        <f t="shared" si="39"/>
        <v>2045</v>
      </c>
      <c r="CT5" s="167">
        <f t="shared" si="39"/>
        <v>2045</v>
      </c>
      <c r="CU5" s="167">
        <f t="shared" si="39"/>
        <v>2046</v>
      </c>
      <c r="CV5" s="167">
        <f t="shared" si="39"/>
        <v>2046</v>
      </c>
      <c r="CW5" s="167">
        <f t="shared" si="39"/>
        <v>2046</v>
      </c>
      <c r="CX5" s="167">
        <f t="shared" si="39"/>
        <v>2046</v>
      </c>
      <c r="CY5" s="167">
        <f t="shared" ref="CY5:DH5" si="40">YEAR(CY4)</f>
        <v>2047</v>
      </c>
      <c r="CZ5" s="167">
        <f t="shared" si="40"/>
        <v>2047</v>
      </c>
      <c r="DA5" s="167">
        <f t="shared" si="40"/>
        <v>2047</v>
      </c>
      <c r="DB5" s="167">
        <f t="shared" si="40"/>
        <v>2047</v>
      </c>
      <c r="DC5" s="167">
        <f t="shared" si="40"/>
        <v>2048</v>
      </c>
      <c r="DD5" s="167">
        <f t="shared" si="40"/>
        <v>2048</v>
      </c>
      <c r="DE5" s="167">
        <f t="shared" si="40"/>
        <v>2048</v>
      </c>
      <c r="DF5" s="167">
        <f t="shared" si="40"/>
        <v>2048</v>
      </c>
      <c r="DG5" s="167">
        <f t="shared" si="40"/>
        <v>2049</v>
      </c>
      <c r="DH5" s="167">
        <f t="shared" si="40"/>
        <v>2049</v>
      </c>
      <c r="DI5" s="167">
        <f t="shared" ref="DI5:EP5" si="41">YEAR(DI4)</f>
        <v>2049</v>
      </c>
      <c r="DJ5" s="167">
        <f t="shared" si="41"/>
        <v>2049</v>
      </c>
      <c r="DK5" s="167">
        <f t="shared" si="41"/>
        <v>2050</v>
      </c>
      <c r="DL5" s="167">
        <f t="shared" si="41"/>
        <v>2050</v>
      </c>
      <c r="DM5" s="167">
        <f t="shared" si="41"/>
        <v>2050</v>
      </c>
      <c r="DN5" s="167">
        <f t="shared" si="41"/>
        <v>2050</v>
      </c>
      <c r="DO5" s="167">
        <f t="shared" si="41"/>
        <v>2051</v>
      </c>
      <c r="DP5" s="167">
        <f t="shared" si="41"/>
        <v>2051</v>
      </c>
      <c r="DQ5" s="167">
        <f t="shared" si="41"/>
        <v>2051</v>
      </c>
      <c r="DR5" s="167">
        <f t="shared" si="41"/>
        <v>2051</v>
      </c>
      <c r="DS5" s="167">
        <f t="shared" si="41"/>
        <v>2052</v>
      </c>
      <c r="DT5" s="167">
        <f t="shared" si="41"/>
        <v>2052</v>
      </c>
      <c r="DU5" s="167">
        <f t="shared" si="41"/>
        <v>2052</v>
      </c>
      <c r="DV5" s="167">
        <f t="shared" si="41"/>
        <v>2052</v>
      </c>
      <c r="DW5" s="167">
        <f t="shared" si="41"/>
        <v>2053</v>
      </c>
      <c r="DX5" s="167">
        <f t="shared" si="41"/>
        <v>2053</v>
      </c>
      <c r="DY5" s="167">
        <f t="shared" si="41"/>
        <v>2053</v>
      </c>
      <c r="DZ5" s="167">
        <f t="shared" si="41"/>
        <v>2053</v>
      </c>
      <c r="EA5" s="167">
        <f t="shared" si="41"/>
        <v>2054</v>
      </c>
      <c r="EB5" s="167">
        <f t="shared" si="41"/>
        <v>2054</v>
      </c>
      <c r="EC5" s="167">
        <f t="shared" si="41"/>
        <v>2054</v>
      </c>
      <c r="ED5" s="167">
        <f t="shared" si="41"/>
        <v>2054</v>
      </c>
      <c r="EE5" s="167">
        <f t="shared" si="41"/>
        <v>2055</v>
      </c>
      <c r="EF5" s="167">
        <f t="shared" si="41"/>
        <v>2055</v>
      </c>
      <c r="EG5" s="167">
        <f t="shared" si="41"/>
        <v>2055</v>
      </c>
      <c r="EH5" s="167">
        <f t="shared" si="41"/>
        <v>2055</v>
      </c>
      <c r="EI5" s="167">
        <f t="shared" si="41"/>
        <v>2056</v>
      </c>
      <c r="EJ5" s="167">
        <f t="shared" si="41"/>
        <v>2056</v>
      </c>
      <c r="EK5" s="167">
        <f t="shared" si="41"/>
        <v>2056</v>
      </c>
      <c r="EL5" s="167">
        <f t="shared" si="41"/>
        <v>2056</v>
      </c>
      <c r="EM5" s="167">
        <f t="shared" si="41"/>
        <v>2057</v>
      </c>
      <c r="EN5" s="167">
        <f t="shared" si="41"/>
        <v>2057</v>
      </c>
      <c r="EO5" s="167">
        <f t="shared" si="41"/>
        <v>2057</v>
      </c>
      <c r="EP5" s="167">
        <f t="shared" si="41"/>
        <v>2057</v>
      </c>
    </row>
    <row r="6" spans="1:218" s="1" customFormat="1" ht="15" customHeight="1">
      <c r="B6" s="1305" t="s">
        <v>1232</v>
      </c>
      <c r="C6" s="1471">
        <f ca="1">MAX(Assum!$F$146:$J$146)</f>
        <v>52047</v>
      </c>
      <c r="D6" s="21" t="s">
        <v>704</v>
      </c>
      <c r="E6" s="110"/>
      <c r="F6" s="110"/>
      <c r="G6" s="1123">
        <f ca="1">(G4&lt;=$C$6)*1*G5</f>
        <v>2023</v>
      </c>
      <c r="H6" s="1123">
        <f t="shared" ref="H6:BS6" ca="1" si="42">(H4&lt;=$C$6)*1*H5</f>
        <v>2023</v>
      </c>
      <c r="I6" s="1123">
        <f t="shared" ca="1" si="42"/>
        <v>2023</v>
      </c>
      <c r="J6" s="1123">
        <f t="shared" ca="1" si="42"/>
        <v>2023</v>
      </c>
      <c r="K6" s="1123">
        <f t="shared" ca="1" si="42"/>
        <v>2024</v>
      </c>
      <c r="L6" s="1123">
        <f t="shared" ca="1" si="42"/>
        <v>2024</v>
      </c>
      <c r="M6" s="1123">
        <f t="shared" ca="1" si="42"/>
        <v>2024</v>
      </c>
      <c r="N6" s="1123">
        <f t="shared" ca="1" si="42"/>
        <v>2024</v>
      </c>
      <c r="O6" s="1123">
        <f t="shared" ca="1" si="42"/>
        <v>2025</v>
      </c>
      <c r="P6" s="1123">
        <f t="shared" ca="1" si="42"/>
        <v>2025</v>
      </c>
      <c r="Q6" s="1123">
        <f t="shared" ca="1" si="42"/>
        <v>2025</v>
      </c>
      <c r="R6" s="1123">
        <f t="shared" ca="1" si="42"/>
        <v>2025</v>
      </c>
      <c r="S6" s="1123">
        <f t="shared" ca="1" si="42"/>
        <v>2026</v>
      </c>
      <c r="T6" s="1123">
        <f t="shared" ca="1" si="42"/>
        <v>2026</v>
      </c>
      <c r="U6" s="1123">
        <f t="shared" ca="1" si="42"/>
        <v>2026</v>
      </c>
      <c r="V6" s="1123">
        <f t="shared" ca="1" si="42"/>
        <v>2026</v>
      </c>
      <c r="W6" s="1123">
        <f t="shared" ca="1" si="42"/>
        <v>2027</v>
      </c>
      <c r="X6" s="1123">
        <f t="shared" ca="1" si="42"/>
        <v>2027</v>
      </c>
      <c r="Y6" s="1123">
        <f t="shared" ca="1" si="42"/>
        <v>2027</v>
      </c>
      <c r="Z6" s="1123">
        <f t="shared" ca="1" si="42"/>
        <v>2027</v>
      </c>
      <c r="AA6" s="1123">
        <f t="shared" ca="1" si="42"/>
        <v>2028</v>
      </c>
      <c r="AB6" s="1123">
        <f t="shared" ca="1" si="42"/>
        <v>2028</v>
      </c>
      <c r="AC6" s="1123">
        <f t="shared" ca="1" si="42"/>
        <v>2028</v>
      </c>
      <c r="AD6" s="1123">
        <f t="shared" ca="1" si="42"/>
        <v>2028</v>
      </c>
      <c r="AE6" s="1123">
        <f t="shared" ca="1" si="42"/>
        <v>2029</v>
      </c>
      <c r="AF6" s="1123">
        <f t="shared" ca="1" si="42"/>
        <v>2029</v>
      </c>
      <c r="AG6" s="1123">
        <f t="shared" ca="1" si="42"/>
        <v>2029</v>
      </c>
      <c r="AH6" s="1123">
        <f t="shared" ca="1" si="42"/>
        <v>2029</v>
      </c>
      <c r="AI6" s="1123">
        <f t="shared" ca="1" si="42"/>
        <v>2030</v>
      </c>
      <c r="AJ6" s="1123">
        <f t="shared" ca="1" si="42"/>
        <v>2030</v>
      </c>
      <c r="AK6" s="1123">
        <f t="shared" ca="1" si="42"/>
        <v>2030</v>
      </c>
      <c r="AL6" s="1123">
        <f t="shared" ca="1" si="42"/>
        <v>2030</v>
      </c>
      <c r="AM6" s="1123">
        <f t="shared" ca="1" si="42"/>
        <v>2031</v>
      </c>
      <c r="AN6" s="1123">
        <f t="shared" ca="1" si="42"/>
        <v>2031</v>
      </c>
      <c r="AO6" s="1123">
        <f t="shared" ca="1" si="42"/>
        <v>2031</v>
      </c>
      <c r="AP6" s="1123">
        <f t="shared" ca="1" si="42"/>
        <v>2031</v>
      </c>
      <c r="AQ6" s="1123">
        <f t="shared" ca="1" si="42"/>
        <v>2032</v>
      </c>
      <c r="AR6" s="1123">
        <f t="shared" ca="1" si="42"/>
        <v>2032</v>
      </c>
      <c r="AS6" s="1123">
        <f t="shared" ca="1" si="42"/>
        <v>2032</v>
      </c>
      <c r="AT6" s="1123">
        <f t="shared" ca="1" si="42"/>
        <v>2032</v>
      </c>
      <c r="AU6" s="1123">
        <f t="shared" ca="1" si="42"/>
        <v>2033</v>
      </c>
      <c r="AV6" s="1123">
        <f t="shared" ca="1" si="42"/>
        <v>2033</v>
      </c>
      <c r="AW6" s="1123">
        <f t="shared" ca="1" si="42"/>
        <v>2033</v>
      </c>
      <c r="AX6" s="1123">
        <f t="shared" ca="1" si="42"/>
        <v>2033</v>
      </c>
      <c r="AY6" s="1123">
        <f t="shared" ca="1" si="42"/>
        <v>2034</v>
      </c>
      <c r="AZ6" s="1123">
        <f t="shared" ca="1" si="42"/>
        <v>2034</v>
      </c>
      <c r="BA6" s="1123">
        <f t="shared" ca="1" si="42"/>
        <v>2034</v>
      </c>
      <c r="BB6" s="1123">
        <f t="shared" ca="1" si="42"/>
        <v>2034</v>
      </c>
      <c r="BC6" s="1123">
        <f t="shared" ca="1" si="42"/>
        <v>2035</v>
      </c>
      <c r="BD6" s="1123">
        <f t="shared" ca="1" si="42"/>
        <v>2035</v>
      </c>
      <c r="BE6" s="1123">
        <f t="shared" ca="1" si="42"/>
        <v>2035</v>
      </c>
      <c r="BF6" s="1123">
        <f t="shared" ca="1" si="42"/>
        <v>2035</v>
      </c>
      <c r="BG6" s="1123">
        <f t="shared" ca="1" si="42"/>
        <v>2036</v>
      </c>
      <c r="BH6" s="1123">
        <f t="shared" ca="1" si="42"/>
        <v>2036</v>
      </c>
      <c r="BI6" s="1123">
        <f t="shared" ca="1" si="42"/>
        <v>2036</v>
      </c>
      <c r="BJ6" s="1123">
        <f t="shared" ca="1" si="42"/>
        <v>2036</v>
      </c>
      <c r="BK6" s="1123">
        <f t="shared" ca="1" si="42"/>
        <v>2037</v>
      </c>
      <c r="BL6" s="1123">
        <f t="shared" ca="1" si="42"/>
        <v>2037</v>
      </c>
      <c r="BM6" s="1123">
        <f t="shared" ca="1" si="42"/>
        <v>2037</v>
      </c>
      <c r="BN6" s="1123">
        <f t="shared" ca="1" si="42"/>
        <v>2037</v>
      </c>
      <c r="BO6" s="1123">
        <f t="shared" ca="1" si="42"/>
        <v>2038</v>
      </c>
      <c r="BP6" s="1123">
        <f t="shared" ca="1" si="42"/>
        <v>2038</v>
      </c>
      <c r="BQ6" s="1123">
        <f t="shared" ca="1" si="42"/>
        <v>2038</v>
      </c>
      <c r="BR6" s="1123">
        <f t="shared" ca="1" si="42"/>
        <v>2038</v>
      </c>
      <c r="BS6" s="1123">
        <f t="shared" ca="1" si="42"/>
        <v>2039</v>
      </c>
      <c r="BT6" s="1123">
        <f t="shared" ref="BT6:EE6" ca="1" si="43">(BT4&lt;=$C$6)*1*BT5</f>
        <v>2039</v>
      </c>
      <c r="BU6" s="1123">
        <f t="shared" ca="1" si="43"/>
        <v>2039</v>
      </c>
      <c r="BV6" s="1123">
        <f t="shared" ca="1" si="43"/>
        <v>2039</v>
      </c>
      <c r="BW6" s="1123">
        <f t="shared" ca="1" si="43"/>
        <v>2040</v>
      </c>
      <c r="BX6" s="1123">
        <f t="shared" ca="1" si="43"/>
        <v>2040</v>
      </c>
      <c r="BY6" s="1123">
        <f t="shared" ca="1" si="43"/>
        <v>2040</v>
      </c>
      <c r="BZ6" s="1123">
        <f t="shared" ca="1" si="43"/>
        <v>2040</v>
      </c>
      <c r="CA6" s="1123">
        <f t="shared" ca="1" si="43"/>
        <v>2041</v>
      </c>
      <c r="CB6" s="1123">
        <f t="shared" ca="1" si="43"/>
        <v>2041</v>
      </c>
      <c r="CC6" s="1123">
        <f t="shared" ca="1" si="43"/>
        <v>2041</v>
      </c>
      <c r="CD6" s="1123">
        <f t="shared" ca="1" si="43"/>
        <v>2041</v>
      </c>
      <c r="CE6" s="1123">
        <f t="shared" ca="1" si="43"/>
        <v>2042</v>
      </c>
      <c r="CF6" s="1123">
        <f t="shared" ca="1" si="43"/>
        <v>2042</v>
      </c>
      <c r="CG6" s="1123">
        <f t="shared" ca="1" si="43"/>
        <v>0</v>
      </c>
      <c r="CH6" s="1123">
        <f t="shared" ca="1" si="43"/>
        <v>0</v>
      </c>
      <c r="CI6" s="1123">
        <f t="shared" ca="1" si="43"/>
        <v>0</v>
      </c>
      <c r="CJ6" s="1123">
        <f t="shared" ca="1" si="43"/>
        <v>0</v>
      </c>
      <c r="CK6" s="1123">
        <f t="shared" ca="1" si="43"/>
        <v>0</v>
      </c>
      <c r="CL6" s="1123">
        <f t="shared" ca="1" si="43"/>
        <v>0</v>
      </c>
      <c r="CM6" s="1123">
        <f t="shared" ca="1" si="43"/>
        <v>0</v>
      </c>
      <c r="CN6" s="1123">
        <f t="shared" ca="1" si="43"/>
        <v>0</v>
      </c>
      <c r="CO6" s="1123">
        <f t="shared" ca="1" si="43"/>
        <v>0</v>
      </c>
      <c r="CP6" s="1123">
        <f t="shared" ca="1" si="43"/>
        <v>0</v>
      </c>
      <c r="CQ6" s="1123">
        <f t="shared" ca="1" si="43"/>
        <v>0</v>
      </c>
      <c r="CR6" s="1123">
        <f t="shared" ca="1" si="43"/>
        <v>0</v>
      </c>
      <c r="CS6" s="1123">
        <f t="shared" ca="1" si="43"/>
        <v>0</v>
      </c>
      <c r="CT6" s="1123">
        <f t="shared" ca="1" si="43"/>
        <v>0</v>
      </c>
      <c r="CU6" s="1123">
        <f t="shared" ca="1" si="43"/>
        <v>0</v>
      </c>
      <c r="CV6" s="1123">
        <f t="shared" ca="1" si="43"/>
        <v>0</v>
      </c>
      <c r="CW6" s="1123">
        <f t="shared" ca="1" si="43"/>
        <v>0</v>
      </c>
      <c r="CX6" s="1123">
        <f t="shared" ca="1" si="43"/>
        <v>0</v>
      </c>
      <c r="CY6" s="1123">
        <f t="shared" ca="1" si="43"/>
        <v>0</v>
      </c>
      <c r="CZ6" s="1123">
        <f t="shared" ca="1" si="43"/>
        <v>0</v>
      </c>
      <c r="DA6" s="1123">
        <f t="shared" ca="1" si="43"/>
        <v>0</v>
      </c>
      <c r="DB6" s="1123">
        <f t="shared" ca="1" si="43"/>
        <v>0</v>
      </c>
      <c r="DC6" s="1123">
        <f t="shared" ca="1" si="43"/>
        <v>0</v>
      </c>
      <c r="DD6" s="1123">
        <f t="shared" ca="1" si="43"/>
        <v>0</v>
      </c>
      <c r="DE6" s="1123">
        <f t="shared" ca="1" si="43"/>
        <v>0</v>
      </c>
      <c r="DF6" s="1123">
        <f t="shared" ca="1" si="43"/>
        <v>0</v>
      </c>
      <c r="DG6" s="1123">
        <f t="shared" ca="1" si="43"/>
        <v>0</v>
      </c>
      <c r="DH6" s="1123">
        <f t="shared" ca="1" si="43"/>
        <v>0</v>
      </c>
      <c r="DI6" s="1123">
        <f t="shared" ca="1" si="43"/>
        <v>0</v>
      </c>
      <c r="DJ6" s="1123">
        <f t="shared" ca="1" si="43"/>
        <v>0</v>
      </c>
      <c r="DK6" s="1123">
        <f t="shared" ca="1" si="43"/>
        <v>0</v>
      </c>
      <c r="DL6" s="1123">
        <f t="shared" ca="1" si="43"/>
        <v>0</v>
      </c>
      <c r="DM6" s="1123">
        <f t="shared" ca="1" si="43"/>
        <v>0</v>
      </c>
      <c r="DN6" s="1123">
        <f t="shared" ca="1" si="43"/>
        <v>0</v>
      </c>
      <c r="DO6" s="1123">
        <f t="shared" ca="1" si="43"/>
        <v>0</v>
      </c>
      <c r="DP6" s="1123">
        <f t="shared" ca="1" si="43"/>
        <v>0</v>
      </c>
      <c r="DQ6" s="1123">
        <f t="shared" ca="1" si="43"/>
        <v>0</v>
      </c>
      <c r="DR6" s="1123">
        <f t="shared" ca="1" si="43"/>
        <v>0</v>
      </c>
      <c r="DS6" s="1123">
        <f t="shared" ca="1" si="43"/>
        <v>0</v>
      </c>
      <c r="DT6" s="1123">
        <f t="shared" ca="1" si="43"/>
        <v>0</v>
      </c>
      <c r="DU6" s="1123">
        <f t="shared" ca="1" si="43"/>
        <v>0</v>
      </c>
      <c r="DV6" s="1123">
        <f t="shared" ca="1" si="43"/>
        <v>0</v>
      </c>
      <c r="DW6" s="1123">
        <f t="shared" ca="1" si="43"/>
        <v>0</v>
      </c>
      <c r="DX6" s="1123">
        <f t="shared" ca="1" si="43"/>
        <v>0</v>
      </c>
      <c r="DY6" s="1123">
        <f t="shared" ca="1" si="43"/>
        <v>0</v>
      </c>
      <c r="DZ6" s="1123">
        <f t="shared" ca="1" si="43"/>
        <v>0</v>
      </c>
      <c r="EA6" s="1123">
        <f t="shared" ca="1" si="43"/>
        <v>0</v>
      </c>
      <c r="EB6" s="1123">
        <f t="shared" ca="1" si="43"/>
        <v>0</v>
      </c>
      <c r="EC6" s="1123">
        <f t="shared" ca="1" si="43"/>
        <v>0</v>
      </c>
      <c r="ED6" s="1123">
        <f t="shared" ca="1" si="43"/>
        <v>0</v>
      </c>
      <c r="EE6" s="1123">
        <f t="shared" ca="1" si="43"/>
        <v>0</v>
      </c>
      <c r="EF6" s="1123">
        <f t="shared" ref="EF6:EP6" ca="1" si="44">(EF4&lt;=$C$6)*1*EF5</f>
        <v>0</v>
      </c>
      <c r="EG6" s="1123">
        <f t="shared" ca="1" si="44"/>
        <v>0</v>
      </c>
      <c r="EH6" s="1123">
        <f t="shared" ca="1" si="44"/>
        <v>0</v>
      </c>
      <c r="EI6" s="1123">
        <f t="shared" ca="1" si="44"/>
        <v>0</v>
      </c>
      <c r="EJ6" s="1123">
        <f t="shared" ca="1" si="44"/>
        <v>0</v>
      </c>
      <c r="EK6" s="1123">
        <f t="shared" ca="1" si="44"/>
        <v>0</v>
      </c>
      <c r="EL6" s="1123">
        <f t="shared" ca="1" si="44"/>
        <v>0</v>
      </c>
      <c r="EM6" s="1123">
        <f t="shared" ca="1" si="44"/>
        <v>0</v>
      </c>
      <c r="EN6" s="1123">
        <f t="shared" ca="1" si="44"/>
        <v>0</v>
      </c>
      <c r="EO6" s="1123">
        <f t="shared" ca="1" si="44"/>
        <v>0</v>
      </c>
      <c r="EP6" s="1123">
        <f t="shared" ca="1" si="44"/>
        <v>0</v>
      </c>
      <c r="EQ6" s="47"/>
      <c r="ER6" s="47"/>
      <c r="ES6" s="47"/>
      <c r="ET6" s="47"/>
      <c r="EU6" s="47"/>
      <c r="EV6" s="47"/>
    </row>
    <row r="7" spans="1:218" s="1" customFormat="1" ht="14.1" customHeight="1">
      <c r="B7" s="3" t="s">
        <v>790</v>
      </c>
      <c r="D7" s="21" t="s">
        <v>704</v>
      </c>
      <c r="E7" s="2">
        <f>SUM(G7:EP7)</f>
        <v>16</v>
      </c>
      <c r="G7" s="748">
        <f>Assum!G42</f>
        <v>0</v>
      </c>
      <c r="H7" s="748">
        <f>Assum!H42</f>
        <v>0</v>
      </c>
      <c r="I7" s="748">
        <f>Assum!I42</f>
        <v>0</v>
      </c>
      <c r="J7" s="748">
        <f>Assum!J42</f>
        <v>0</v>
      </c>
      <c r="K7" s="748">
        <f>Assum!K42</f>
        <v>0</v>
      </c>
      <c r="L7" s="748">
        <f>Assum!L42</f>
        <v>1</v>
      </c>
      <c r="M7" s="748">
        <f>Assum!M42</f>
        <v>3</v>
      </c>
      <c r="N7" s="748">
        <f>Assum!N42</f>
        <v>3</v>
      </c>
      <c r="O7" s="748">
        <f>Assum!O42</f>
        <v>3</v>
      </c>
      <c r="P7" s="748">
        <f>Assum!P42</f>
        <v>3</v>
      </c>
      <c r="Q7" s="748">
        <f>Assum!Q42</f>
        <v>3</v>
      </c>
      <c r="R7" s="748">
        <f>Assum!R42</f>
        <v>0</v>
      </c>
      <c r="S7" s="748">
        <f>Assum!S42</f>
        <v>0</v>
      </c>
      <c r="T7" s="748">
        <f>Assum!T42</f>
        <v>0</v>
      </c>
      <c r="U7" s="748">
        <f>Assum!U42</f>
        <v>0</v>
      </c>
      <c r="V7" s="748">
        <f>Assum!V42</f>
        <v>0</v>
      </c>
      <c r="W7" s="748">
        <f>Assum!W42</f>
        <v>0</v>
      </c>
      <c r="X7" s="748">
        <f>Assum!X42</f>
        <v>0</v>
      </c>
      <c r="Y7" s="748">
        <f>Assum!Y42</f>
        <v>0</v>
      </c>
      <c r="Z7" s="748">
        <f>Assum!Z42</f>
        <v>0</v>
      </c>
      <c r="AA7" s="748">
        <f>Assum!AA42</f>
        <v>0</v>
      </c>
      <c r="AB7" s="748">
        <f>Assum!AB42</f>
        <v>0</v>
      </c>
      <c r="AC7" s="748">
        <f>Assum!AC42</f>
        <v>0</v>
      </c>
      <c r="AD7" s="748">
        <f>Assum!AD42</f>
        <v>0</v>
      </c>
      <c r="AE7" s="748">
        <f>Assum!AE42</f>
        <v>0</v>
      </c>
      <c r="AF7" s="748">
        <f>Assum!AF42</f>
        <v>0</v>
      </c>
      <c r="AG7" s="748">
        <f>Assum!AG42</f>
        <v>0</v>
      </c>
      <c r="AH7" s="748">
        <f>Assum!AH42</f>
        <v>0</v>
      </c>
      <c r="AI7" s="748">
        <f>Assum!AI42</f>
        <v>0</v>
      </c>
      <c r="AJ7" s="748">
        <f>Assum!AJ42</f>
        <v>0</v>
      </c>
      <c r="AK7" s="748">
        <f>Assum!AK42</f>
        <v>0</v>
      </c>
      <c r="AL7" s="748">
        <f>Assum!AL42</f>
        <v>0</v>
      </c>
      <c r="AM7" s="748">
        <f>Assum!AM42</f>
        <v>0</v>
      </c>
      <c r="AN7" s="748">
        <f>Assum!AN42</f>
        <v>0</v>
      </c>
      <c r="AO7" s="748">
        <f>Assum!AO42</f>
        <v>0</v>
      </c>
      <c r="AP7" s="748">
        <f>Assum!AP42</f>
        <v>0</v>
      </c>
      <c r="AQ7" s="748">
        <f>Assum!AQ42</f>
        <v>0</v>
      </c>
      <c r="AR7" s="748">
        <f>Assum!AR42</f>
        <v>0</v>
      </c>
      <c r="AS7" s="748">
        <f>Assum!AS42</f>
        <v>0</v>
      </c>
      <c r="AT7" s="748">
        <f>Assum!AT42</f>
        <v>0</v>
      </c>
      <c r="AU7" s="748">
        <f>Assum!AU42</f>
        <v>0</v>
      </c>
      <c r="AV7" s="748">
        <f>Assum!AV42</f>
        <v>0</v>
      </c>
      <c r="AW7" s="748">
        <f>Assum!AW42</f>
        <v>0</v>
      </c>
      <c r="AX7" s="748">
        <f>Assum!AX42</f>
        <v>0</v>
      </c>
      <c r="AY7" s="748">
        <f>Assum!AY42</f>
        <v>0</v>
      </c>
      <c r="AZ7" s="748">
        <f>Assum!AZ42</f>
        <v>0</v>
      </c>
      <c r="BA7" s="748">
        <f>Assum!BA42</f>
        <v>0</v>
      </c>
      <c r="BB7" s="748">
        <f>Assum!BB42</f>
        <v>0</v>
      </c>
      <c r="BC7" s="748">
        <f>Assum!BC42</f>
        <v>0</v>
      </c>
      <c r="BD7" s="748">
        <f>Assum!BD42</f>
        <v>0</v>
      </c>
      <c r="BE7" s="748">
        <f>Assum!BE42</f>
        <v>0</v>
      </c>
      <c r="BF7" s="748">
        <f>Assum!BF42</f>
        <v>0</v>
      </c>
      <c r="BG7" s="748">
        <f>Assum!BG42</f>
        <v>0</v>
      </c>
      <c r="BH7" s="748">
        <f>Assum!BH42</f>
        <v>0</v>
      </c>
      <c r="BI7" s="748">
        <f>Assum!BI42</f>
        <v>0</v>
      </c>
      <c r="BJ7" s="748">
        <f>Assum!BJ42</f>
        <v>0</v>
      </c>
      <c r="BK7" s="748">
        <f>Assum!BK42</f>
        <v>0</v>
      </c>
      <c r="BL7" s="748">
        <f>Assum!BL42</f>
        <v>0</v>
      </c>
      <c r="BM7" s="748">
        <f>Assum!BM42</f>
        <v>0</v>
      </c>
      <c r="BN7" s="748">
        <f>Assum!BN42</f>
        <v>0</v>
      </c>
      <c r="BO7" s="748">
        <f>Assum!BO42</f>
        <v>0</v>
      </c>
      <c r="BP7" s="748">
        <f>Assum!BP42</f>
        <v>0</v>
      </c>
      <c r="BQ7" s="748">
        <f>Assum!BQ42</f>
        <v>0</v>
      </c>
      <c r="BR7" s="748">
        <f>Assum!BR42</f>
        <v>0</v>
      </c>
      <c r="BS7" s="748">
        <f>Assum!BS42</f>
        <v>0</v>
      </c>
      <c r="BT7" s="748">
        <f>Assum!BT42</f>
        <v>0</v>
      </c>
      <c r="BU7" s="748">
        <f>Assum!BU42</f>
        <v>0</v>
      </c>
      <c r="BV7" s="748">
        <f>Assum!BV42</f>
        <v>0</v>
      </c>
      <c r="BW7" s="748">
        <f>Assum!BW42</f>
        <v>0</v>
      </c>
      <c r="BX7" s="748">
        <f>Assum!BX42</f>
        <v>0</v>
      </c>
      <c r="BY7" s="748">
        <f>Assum!BY42</f>
        <v>0</v>
      </c>
      <c r="BZ7" s="748">
        <f>Assum!BZ42</f>
        <v>0</v>
      </c>
      <c r="CA7" s="748">
        <f>Assum!CA42</f>
        <v>0</v>
      </c>
      <c r="CB7" s="748">
        <f>Assum!CB42</f>
        <v>0</v>
      </c>
      <c r="CC7" s="748">
        <f>Assum!CC42</f>
        <v>0</v>
      </c>
      <c r="CD7" s="748">
        <f>Assum!CD42</f>
        <v>0</v>
      </c>
      <c r="CE7" s="748">
        <f>Assum!CE42</f>
        <v>0</v>
      </c>
      <c r="CF7" s="748">
        <f>Assum!CF42</f>
        <v>0</v>
      </c>
      <c r="CG7" s="748">
        <f>Assum!CG42</f>
        <v>0</v>
      </c>
      <c r="CH7" s="748">
        <f>Assum!CH42</f>
        <v>0</v>
      </c>
      <c r="CI7" s="748">
        <f>Assum!CI42</f>
        <v>0</v>
      </c>
      <c r="CJ7" s="748">
        <f>Assum!CJ42</f>
        <v>0</v>
      </c>
      <c r="CK7" s="748">
        <f>Assum!CK42</f>
        <v>0</v>
      </c>
      <c r="CL7" s="748">
        <f>Assum!CL42</f>
        <v>0</v>
      </c>
      <c r="CM7" s="748">
        <f>Assum!CM42</f>
        <v>0</v>
      </c>
      <c r="CN7" s="748">
        <f>Assum!CN42</f>
        <v>0</v>
      </c>
      <c r="CO7" s="748">
        <f>Assum!CO42</f>
        <v>0</v>
      </c>
      <c r="CP7" s="748">
        <f>Assum!CP42</f>
        <v>0</v>
      </c>
      <c r="CQ7" s="748">
        <f>Assum!CQ42</f>
        <v>0</v>
      </c>
      <c r="CR7" s="748">
        <f>Assum!CR42</f>
        <v>0</v>
      </c>
      <c r="CS7" s="748">
        <f>Assum!CS42</f>
        <v>0</v>
      </c>
      <c r="CT7" s="748">
        <f>Assum!CT42</f>
        <v>0</v>
      </c>
      <c r="CU7" s="748">
        <f>Assum!CU42</f>
        <v>0</v>
      </c>
      <c r="CV7" s="748">
        <f>Assum!CV42</f>
        <v>0</v>
      </c>
      <c r="CW7" s="748">
        <f>Assum!CW42</f>
        <v>0</v>
      </c>
      <c r="CX7" s="748">
        <f>Assum!CX42</f>
        <v>0</v>
      </c>
      <c r="CY7" s="748">
        <f>Assum!CY42</f>
        <v>0</v>
      </c>
      <c r="CZ7" s="748">
        <f>Assum!CZ42</f>
        <v>0</v>
      </c>
      <c r="DA7" s="748">
        <f>Assum!DA42</f>
        <v>0</v>
      </c>
      <c r="DB7" s="748">
        <f>Assum!DB42</f>
        <v>0</v>
      </c>
      <c r="DC7" s="748">
        <f>Assum!DC42</f>
        <v>0</v>
      </c>
      <c r="DD7" s="748">
        <f>Assum!DD42</f>
        <v>0</v>
      </c>
      <c r="DE7" s="748">
        <f>Assum!DE42</f>
        <v>0</v>
      </c>
      <c r="DF7" s="748">
        <f>Assum!DF42</f>
        <v>0</v>
      </c>
      <c r="DG7" s="748">
        <f>Assum!DG42</f>
        <v>0</v>
      </c>
      <c r="DH7" s="748">
        <f>Assum!DH42</f>
        <v>0</v>
      </c>
      <c r="DI7" s="748">
        <f>Assum!DI42</f>
        <v>0</v>
      </c>
      <c r="DJ7" s="748">
        <f>Assum!DJ42</f>
        <v>0</v>
      </c>
      <c r="DK7" s="748">
        <f>Assum!DK42</f>
        <v>0</v>
      </c>
      <c r="DL7" s="748">
        <f>Assum!DL42</f>
        <v>0</v>
      </c>
      <c r="DM7" s="748">
        <f>Assum!DM42</f>
        <v>0</v>
      </c>
      <c r="DN7" s="748">
        <f>Assum!DN42</f>
        <v>0</v>
      </c>
      <c r="DO7" s="748">
        <f>Assum!DO42</f>
        <v>0</v>
      </c>
      <c r="DP7" s="748">
        <f>Assum!DP42</f>
        <v>0</v>
      </c>
      <c r="DQ7" s="748">
        <f>Assum!DQ42</f>
        <v>0</v>
      </c>
      <c r="DR7" s="748">
        <f>Assum!DR42</f>
        <v>0</v>
      </c>
      <c r="DS7" s="748">
        <f>Assum!DS42</f>
        <v>0</v>
      </c>
      <c r="DT7" s="748">
        <f>Assum!DT42</f>
        <v>0</v>
      </c>
      <c r="DU7" s="748">
        <f>Assum!DU42</f>
        <v>0</v>
      </c>
      <c r="DV7" s="748">
        <f>Assum!DV42</f>
        <v>0</v>
      </c>
      <c r="DW7" s="748">
        <f>Assum!DW42</f>
        <v>0</v>
      </c>
      <c r="DX7" s="748">
        <f>Assum!DX42</f>
        <v>0</v>
      </c>
      <c r="DY7" s="748">
        <f>Assum!DY42</f>
        <v>0</v>
      </c>
      <c r="DZ7" s="748">
        <f>Assum!DZ42</f>
        <v>0</v>
      </c>
      <c r="EA7" s="748">
        <f>Assum!EA42</f>
        <v>0</v>
      </c>
      <c r="EB7" s="748">
        <f>Assum!EB42</f>
        <v>0</v>
      </c>
      <c r="EC7" s="748">
        <f>Assum!EC42</f>
        <v>0</v>
      </c>
      <c r="ED7" s="748">
        <f>Assum!ED42</f>
        <v>0</v>
      </c>
      <c r="EE7" s="748">
        <f>Assum!EE42</f>
        <v>0</v>
      </c>
      <c r="EF7" s="748">
        <f>Assum!EF42</f>
        <v>0</v>
      </c>
      <c r="EG7" s="748">
        <f>Assum!EG42</f>
        <v>0</v>
      </c>
      <c r="EH7" s="748">
        <f>Assum!EH42</f>
        <v>0</v>
      </c>
      <c r="EI7" s="748">
        <f>Assum!EI42</f>
        <v>0</v>
      </c>
      <c r="EJ7" s="748">
        <f>Assum!EJ42</f>
        <v>0</v>
      </c>
      <c r="EK7" s="748">
        <f>Assum!EK42</f>
        <v>0</v>
      </c>
      <c r="EL7" s="748">
        <f>Assum!EL42</f>
        <v>0</v>
      </c>
      <c r="EM7" s="748">
        <f>Assum!EM42</f>
        <v>0</v>
      </c>
      <c r="EN7" s="748">
        <f>Assum!EN42</f>
        <v>0</v>
      </c>
      <c r="EO7" s="748">
        <f>Assum!EO42</f>
        <v>0</v>
      </c>
      <c r="EP7" s="748">
        <f>Assum!EP42</f>
        <v>0</v>
      </c>
    </row>
    <row r="8" spans="1:218" s="1" customFormat="1" ht="14.1" customHeight="1">
      <c r="B8" s="3" t="s">
        <v>422</v>
      </c>
      <c r="D8" s="21" t="s">
        <v>704</v>
      </c>
      <c r="E8" s="2">
        <f ca="1">SUM(G8:EP8)</f>
        <v>240</v>
      </c>
      <c r="G8" s="748">
        <f>Assum!G44</f>
        <v>0</v>
      </c>
      <c r="H8" s="748">
        <f ca="1">Assum!H44</f>
        <v>0</v>
      </c>
      <c r="I8" s="748">
        <f ca="1">Assum!I44</f>
        <v>0</v>
      </c>
      <c r="J8" s="748">
        <f ca="1">Assum!J44</f>
        <v>0</v>
      </c>
      <c r="K8" s="748">
        <f ca="1">Assum!K44</f>
        <v>0</v>
      </c>
      <c r="L8" s="748">
        <f ca="1">Assum!L44</f>
        <v>0</v>
      </c>
      <c r="M8" s="748">
        <f ca="1">Assum!M44</f>
        <v>0</v>
      </c>
      <c r="N8" s="748">
        <f ca="1">Assum!N44</f>
        <v>0</v>
      </c>
      <c r="O8" s="748">
        <f ca="1">Assum!O44</f>
        <v>0</v>
      </c>
      <c r="P8" s="748">
        <f ca="1">Assum!P44</f>
        <v>0</v>
      </c>
      <c r="Q8" s="748">
        <f ca="1">Assum!Q44</f>
        <v>0</v>
      </c>
      <c r="R8" s="748">
        <f ca="1">Assum!R44</f>
        <v>3</v>
      </c>
      <c r="S8" s="748">
        <f ca="1">Assum!S44</f>
        <v>3</v>
      </c>
      <c r="T8" s="748">
        <f ca="1">Assum!T44</f>
        <v>3</v>
      </c>
      <c r="U8" s="748">
        <f ca="1">Assum!U44</f>
        <v>3</v>
      </c>
      <c r="V8" s="748">
        <f ca="1">Assum!V44</f>
        <v>3</v>
      </c>
      <c r="W8" s="748">
        <f ca="1">Assum!W44</f>
        <v>3</v>
      </c>
      <c r="X8" s="748">
        <f ca="1">Assum!X44</f>
        <v>3</v>
      </c>
      <c r="Y8" s="748">
        <f ca="1">Assum!Y44</f>
        <v>3</v>
      </c>
      <c r="Z8" s="748">
        <f ca="1">Assum!Z44</f>
        <v>3</v>
      </c>
      <c r="AA8" s="748">
        <f ca="1">Assum!AA44</f>
        <v>3</v>
      </c>
      <c r="AB8" s="748">
        <f ca="1">Assum!AB44</f>
        <v>3</v>
      </c>
      <c r="AC8" s="748">
        <f ca="1">Assum!AC44</f>
        <v>3</v>
      </c>
      <c r="AD8" s="748">
        <f ca="1">Assum!AD44</f>
        <v>3</v>
      </c>
      <c r="AE8" s="748">
        <f ca="1">Assum!AE44</f>
        <v>3</v>
      </c>
      <c r="AF8" s="748">
        <f ca="1">Assum!AF44</f>
        <v>3</v>
      </c>
      <c r="AG8" s="748">
        <f ca="1">Assum!AG44</f>
        <v>3</v>
      </c>
      <c r="AH8" s="748">
        <f ca="1">Assum!AH44</f>
        <v>3</v>
      </c>
      <c r="AI8" s="748">
        <f ca="1">Assum!AI44</f>
        <v>3</v>
      </c>
      <c r="AJ8" s="748">
        <f ca="1">Assum!AJ44</f>
        <v>3</v>
      </c>
      <c r="AK8" s="748">
        <f ca="1">Assum!AK44</f>
        <v>3</v>
      </c>
      <c r="AL8" s="748">
        <f ca="1">Assum!AL44</f>
        <v>3</v>
      </c>
      <c r="AM8" s="748">
        <f ca="1">Assum!AM44</f>
        <v>3</v>
      </c>
      <c r="AN8" s="748">
        <f ca="1">Assum!AN44</f>
        <v>3</v>
      </c>
      <c r="AO8" s="748">
        <f ca="1">Assum!AO44</f>
        <v>3</v>
      </c>
      <c r="AP8" s="748">
        <f ca="1">Assum!AP44</f>
        <v>3</v>
      </c>
      <c r="AQ8" s="748">
        <f ca="1">Assum!AQ44</f>
        <v>3</v>
      </c>
      <c r="AR8" s="748">
        <f ca="1">Assum!AR44</f>
        <v>3</v>
      </c>
      <c r="AS8" s="748">
        <f ca="1">Assum!AS44</f>
        <v>3</v>
      </c>
      <c r="AT8" s="748">
        <f ca="1">Assum!AT44</f>
        <v>3</v>
      </c>
      <c r="AU8" s="748">
        <f ca="1">Assum!AU44</f>
        <v>3</v>
      </c>
      <c r="AV8" s="748">
        <f ca="1">Assum!AV44</f>
        <v>3</v>
      </c>
      <c r="AW8" s="748">
        <f ca="1">Assum!AW44</f>
        <v>3</v>
      </c>
      <c r="AX8" s="748">
        <f ca="1">Assum!AX44</f>
        <v>3</v>
      </c>
      <c r="AY8" s="748">
        <f ca="1">Assum!AY44</f>
        <v>3</v>
      </c>
      <c r="AZ8" s="748">
        <f ca="1">Assum!AZ44</f>
        <v>3</v>
      </c>
      <c r="BA8" s="748">
        <f ca="1">Assum!BA44</f>
        <v>3</v>
      </c>
      <c r="BB8" s="748">
        <f ca="1">Assum!BB44</f>
        <v>3</v>
      </c>
      <c r="BC8" s="748">
        <f ca="1">Assum!BC44</f>
        <v>3</v>
      </c>
      <c r="BD8" s="748">
        <f ca="1">Assum!BD44</f>
        <v>3</v>
      </c>
      <c r="BE8" s="748">
        <f ca="1">Assum!BE44</f>
        <v>3</v>
      </c>
      <c r="BF8" s="748">
        <f ca="1">Assum!BF44</f>
        <v>3</v>
      </c>
      <c r="BG8" s="748">
        <f ca="1">Assum!BG44</f>
        <v>3</v>
      </c>
      <c r="BH8" s="748">
        <f ca="1">Assum!BH44</f>
        <v>3</v>
      </c>
      <c r="BI8" s="748">
        <f ca="1">Assum!BI44</f>
        <v>3</v>
      </c>
      <c r="BJ8" s="748">
        <f ca="1">Assum!BJ44</f>
        <v>3</v>
      </c>
      <c r="BK8" s="748">
        <f ca="1">Assum!BK44</f>
        <v>3</v>
      </c>
      <c r="BL8" s="748">
        <f ca="1">Assum!BL44</f>
        <v>3</v>
      </c>
      <c r="BM8" s="748">
        <f ca="1">Assum!BM44</f>
        <v>3</v>
      </c>
      <c r="BN8" s="748">
        <f ca="1">Assum!BN44</f>
        <v>3</v>
      </c>
      <c r="BO8" s="748">
        <f ca="1">Assum!BO44</f>
        <v>3</v>
      </c>
      <c r="BP8" s="748">
        <f ca="1">Assum!BP44</f>
        <v>3</v>
      </c>
      <c r="BQ8" s="748">
        <f ca="1">Assum!BQ44</f>
        <v>3</v>
      </c>
      <c r="BR8" s="748">
        <f ca="1">Assum!BR44</f>
        <v>3</v>
      </c>
      <c r="BS8" s="748">
        <f ca="1">Assum!BS44</f>
        <v>3</v>
      </c>
      <c r="BT8" s="748">
        <f ca="1">Assum!BT44</f>
        <v>3</v>
      </c>
      <c r="BU8" s="748">
        <f ca="1">Assum!BU44</f>
        <v>3</v>
      </c>
      <c r="BV8" s="748">
        <f ca="1">Assum!BV44</f>
        <v>3</v>
      </c>
      <c r="BW8" s="748">
        <f ca="1">Assum!BW44</f>
        <v>3</v>
      </c>
      <c r="BX8" s="748">
        <f ca="1">Assum!BX44</f>
        <v>3</v>
      </c>
      <c r="BY8" s="748">
        <f ca="1">Assum!BY44</f>
        <v>3</v>
      </c>
      <c r="BZ8" s="748">
        <f ca="1">Assum!BZ44</f>
        <v>3</v>
      </c>
      <c r="CA8" s="748">
        <f ca="1">Assum!CA44</f>
        <v>3</v>
      </c>
      <c r="CB8" s="748">
        <f ca="1">Assum!CB44</f>
        <v>3</v>
      </c>
      <c r="CC8" s="748">
        <f ca="1">Assum!CC44</f>
        <v>3</v>
      </c>
      <c r="CD8" s="748">
        <f ca="1">Assum!CD44</f>
        <v>3</v>
      </c>
      <c r="CE8" s="748">
        <f ca="1">Assum!CE44</f>
        <v>3</v>
      </c>
      <c r="CF8" s="748">
        <f ca="1">Assum!CF44</f>
        <v>3</v>
      </c>
      <c r="CG8" s="748">
        <f ca="1">Assum!CG44</f>
        <v>3</v>
      </c>
      <c r="CH8" s="748">
        <f ca="1">Assum!CH44</f>
        <v>3</v>
      </c>
      <c r="CI8" s="748">
        <f ca="1">Assum!CI44</f>
        <v>3</v>
      </c>
      <c r="CJ8" s="748">
        <f ca="1">Assum!CJ44</f>
        <v>3</v>
      </c>
      <c r="CK8" s="748">
        <f ca="1">Assum!CK44</f>
        <v>3</v>
      </c>
      <c r="CL8" s="748">
        <f ca="1">Assum!CL44</f>
        <v>3</v>
      </c>
      <c r="CM8" s="748">
        <f ca="1">Assum!CM44</f>
        <v>3</v>
      </c>
      <c r="CN8" s="748">
        <f ca="1">Assum!CN44</f>
        <v>3</v>
      </c>
      <c r="CO8" s="748">
        <f ca="1">Assum!CO44</f>
        <v>3</v>
      </c>
      <c r="CP8" s="748">
        <f ca="1">Assum!CP44</f>
        <v>3</v>
      </c>
      <c r="CQ8" s="748">
        <f ca="1">Assum!CQ44</f>
        <v>3</v>
      </c>
      <c r="CR8" s="748">
        <f ca="1">Assum!CR44</f>
        <v>3</v>
      </c>
      <c r="CS8" s="748">
        <f ca="1">Assum!CS44</f>
        <v>3</v>
      </c>
      <c r="CT8" s="748">
        <f ca="1">Assum!CT44</f>
        <v>0</v>
      </c>
      <c r="CU8" s="748">
        <f ca="1">Assum!CU44</f>
        <v>0</v>
      </c>
      <c r="CV8" s="748">
        <f ca="1">Assum!CV44</f>
        <v>0</v>
      </c>
      <c r="CW8" s="748">
        <f ca="1">Assum!CW44</f>
        <v>0</v>
      </c>
      <c r="CX8" s="748">
        <f ca="1">Assum!CX44</f>
        <v>0</v>
      </c>
      <c r="CY8" s="748">
        <f ca="1">Assum!CY44</f>
        <v>0</v>
      </c>
      <c r="CZ8" s="748">
        <f ca="1">Assum!CZ44</f>
        <v>0</v>
      </c>
      <c r="DA8" s="748">
        <f ca="1">Assum!DA44</f>
        <v>0</v>
      </c>
      <c r="DB8" s="748">
        <f ca="1">Assum!DB44</f>
        <v>0</v>
      </c>
      <c r="DC8" s="748">
        <f ca="1">Assum!DC44</f>
        <v>0</v>
      </c>
      <c r="DD8" s="748">
        <f ca="1">Assum!DD44</f>
        <v>0</v>
      </c>
      <c r="DE8" s="748">
        <f ca="1">Assum!DE44</f>
        <v>0</v>
      </c>
      <c r="DF8" s="748">
        <f ca="1">Assum!DF44</f>
        <v>0</v>
      </c>
      <c r="DG8" s="748">
        <f ca="1">Assum!DG44</f>
        <v>0</v>
      </c>
      <c r="DH8" s="748">
        <f ca="1">Assum!DH44</f>
        <v>0</v>
      </c>
      <c r="DI8" s="748">
        <f ca="1">Assum!DI44</f>
        <v>0</v>
      </c>
      <c r="DJ8" s="748">
        <f ca="1">Assum!DJ44</f>
        <v>0</v>
      </c>
      <c r="DK8" s="748">
        <f ca="1">Assum!DK44</f>
        <v>0</v>
      </c>
      <c r="DL8" s="748">
        <f ca="1">Assum!DL44</f>
        <v>0</v>
      </c>
      <c r="DM8" s="748">
        <f ca="1">Assum!DM44</f>
        <v>0</v>
      </c>
      <c r="DN8" s="748">
        <f ca="1">Assum!DN44</f>
        <v>0</v>
      </c>
      <c r="DO8" s="748">
        <f ca="1">Assum!DO44</f>
        <v>0</v>
      </c>
      <c r="DP8" s="748">
        <f ca="1">Assum!DP44</f>
        <v>0</v>
      </c>
      <c r="DQ8" s="748">
        <f ca="1">Assum!DQ44</f>
        <v>0</v>
      </c>
      <c r="DR8" s="748">
        <f ca="1">Assum!DR44</f>
        <v>0</v>
      </c>
      <c r="DS8" s="748">
        <f ca="1">Assum!DS44</f>
        <v>0</v>
      </c>
      <c r="DT8" s="748">
        <f ca="1">Assum!DT44</f>
        <v>0</v>
      </c>
      <c r="DU8" s="748">
        <f ca="1">Assum!DU44</f>
        <v>0</v>
      </c>
      <c r="DV8" s="748">
        <f ca="1">Assum!DV44</f>
        <v>0</v>
      </c>
      <c r="DW8" s="748">
        <f ca="1">Assum!DW44</f>
        <v>0</v>
      </c>
      <c r="DX8" s="748">
        <f ca="1">Assum!DX44</f>
        <v>0</v>
      </c>
      <c r="DY8" s="748">
        <f ca="1">Assum!DY44</f>
        <v>0</v>
      </c>
      <c r="DZ8" s="748">
        <f ca="1">Assum!DZ44</f>
        <v>0</v>
      </c>
      <c r="EA8" s="748">
        <f ca="1">Assum!EA44</f>
        <v>0</v>
      </c>
      <c r="EB8" s="748">
        <f ca="1">Assum!EB44</f>
        <v>0</v>
      </c>
      <c r="EC8" s="748">
        <f ca="1">Assum!EC44</f>
        <v>0</v>
      </c>
      <c r="ED8" s="748">
        <f ca="1">Assum!ED44</f>
        <v>0</v>
      </c>
      <c r="EE8" s="748">
        <f ca="1">Assum!EE44</f>
        <v>0</v>
      </c>
      <c r="EF8" s="748">
        <f ca="1">Assum!EF44</f>
        <v>0</v>
      </c>
      <c r="EG8" s="748">
        <f ca="1">Assum!EG44</f>
        <v>0</v>
      </c>
      <c r="EH8" s="748">
        <f ca="1">Assum!EH44</f>
        <v>0</v>
      </c>
      <c r="EI8" s="748">
        <f ca="1">Assum!EI44</f>
        <v>0</v>
      </c>
      <c r="EJ8" s="748">
        <f ca="1">Assum!EJ44</f>
        <v>0</v>
      </c>
      <c r="EK8" s="748">
        <f ca="1">Assum!EK44</f>
        <v>0</v>
      </c>
      <c r="EL8" s="748">
        <f ca="1">Assum!EL44</f>
        <v>0</v>
      </c>
      <c r="EM8" s="748">
        <f ca="1">Assum!EM44</f>
        <v>0</v>
      </c>
      <c r="EN8" s="748">
        <f ca="1">Assum!EN44</f>
        <v>0</v>
      </c>
      <c r="EO8" s="748">
        <f ca="1">Assum!EO44</f>
        <v>0</v>
      </c>
      <c r="EP8" s="748">
        <f ca="1">Assum!EP44</f>
        <v>0</v>
      </c>
    </row>
    <row r="9" spans="1:218" ht="14.1" customHeight="1"/>
    <row r="10" spans="1:218" s="1" customFormat="1" ht="14.1" customHeight="1">
      <c r="A10" s="169" t="s">
        <v>427</v>
      </c>
      <c r="B10" s="169"/>
      <c r="C10" s="57"/>
      <c r="D10" s="330"/>
      <c r="E10" s="2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4"/>
      <c r="V10" s="274"/>
      <c r="W10" s="274"/>
      <c r="X10" s="274"/>
      <c r="Y10" s="274"/>
      <c r="Z10" s="274"/>
      <c r="AA10" s="274"/>
      <c r="AB10" s="274"/>
      <c r="AC10" s="274"/>
      <c r="AD10" s="274"/>
      <c r="AE10" s="274"/>
      <c r="AF10" s="274"/>
      <c r="AG10" s="274"/>
      <c r="AH10" s="274"/>
      <c r="AI10" s="274"/>
      <c r="AJ10" s="274"/>
      <c r="AK10" s="274"/>
      <c r="AL10" s="274"/>
      <c r="AM10" s="274"/>
      <c r="AN10" s="274"/>
      <c r="AO10" s="274"/>
      <c r="AP10" s="274"/>
      <c r="AQ10" s="274"/>
      <c r="AR10" s="274"/>
      <c r="AS10" s="274"/>
      <c r="AT10" s="274"/>
      <c r="AU10" s="274"/>
      <c r="AV10" s="274"/>
      <c r="AW10" s="274"/>
      <c r="AX10" s="274"/>
      <c r="AY10" s="274"/>
      <c r="AZ10" s="274"/>
      <c r="BA10" s="274"/>
      <c r="BB10" s="274"/>
      <c r="BC10" s="274"/>
      <c r="BD10" s="274"/>
      <c r="BE10" s="274"/>
      <c r="BF10" s="274"/>
      <c r="BG10" s="274"/>
      <c r="BH10" s="274"/>
      <c r="BI10" s="274"/>
      <c r="BJ10" s="274"/>
      <c r="BK10" s="274"/>
      <c r="BL10" s="274"/>
      <c r="BM10" s="274"/>
      <c r="BN10" s="274"/>
      <c r="BO10" s="274"/>
      <c r="BP10" s="274"/>
      <c r="BQ10" s="274"/>
      <c r="BR10" s="274"/>
      <c r="BS10" s="274"/>
      <c r="BT10" s="274"/>
      <c r="BU10" s="274"/>
      <c r="BV10" s="274"/>
      <c r="BW10" s="274"/>
      <c r="BX10" s="274"/>
      <c r="BY10" s="274"/>
      <c r="BZ10" s="274"/>
      <c r="CA10" s="274"/>
      <c r="CB10" s="274"/>
      <c r="CC10" s="274"/>
      <c r="CD10" s="274"/>
      <c r="CE10" s="274"/>
      <c r="CF10" s="274"/>
      <c r="CG10" s="274"/>
      <c r="CH10" s="274"/>
      <c r="CI10" s="274"/>
      <c r="CJ10" s="274"/>
      <c r="CK10" s="274"/>
      <c r="CL10" s="274"/>
      <c r="CM10" s="274"/>
      <c r="CN10" s="274"/>
      <c r="CO10" s="274"/>
      <c r="CP10" s="274"/>
      <c r="CQ10" s="274"/>
      <c r="CR10" s="274"/>
      <c r="CS10" s="274"/>
      <c r="CT10" s="274"/>
      <c r="CU10" s="274"/>
      <c r="CV10" s="274"/>
      <c r="CW10" s="274"/>
      <c r="CX10" s="274"/>
      <c r="CY10" s="274"/>
      <c r="CZ10" s="274"/>
      <c r="DA10" s="274"/>
      <c r="DB10" s="274"/>
      <c r="DC10" s="274"/>
      <c r="DD10" s="274"/>
      <c r="DE10" s="274"/>
      <c r="DF10" s="274"/>
      <c r="DG10" s="274"/>
      <c r="DH10" s="274"/>
      <c r="DI10" s="274"/>
      <c r="DJ10" s="274"/>
      <c r="DK10" s="274"/>
      <c r="DL10" s="274"/>
      <c r="DM10" s="274"/>
      <c r="DN10" s="274"/>
      <c r="DO10" s="274"/>
      <c r="DP10" s="274"/>
      <c r="DQ10" s="274"/>
      <c r="DR10" s="274"/>
      <c r="DS10" s="274"/>
      <c r="DT10" s="274"/>
      <c r="DU10" s="274"/>
      <c r="DV10" s="274"/>
      <c r="DW10" s="274"/>
      <c r="DX10" s="274"/>
      <c r="DY10" s="274"/>
      <c r="DZ10" s="274"/>
      <c r="EA10" s="274"/>
      <c r="EB10" s="274"/>
      <c r="EC10" s="274"/>
      <c r="ED10" s="274"/>
      <c r="EE10" s="274"/>
      <c r="EF10" s="274"/>
      <c r="EG10" s="274"/>
      <c r="EH10" s="274"/>
      <c r="EI10" s="274"/>
      <c r="EJ10" s="274"/>
      <c r="EK10" s="274"/>
      <c r="EL10" s="274"/>
      <c r="EM10" s="274"/>
      <c r="EN10" s="274"/>
      <c r="EO10" s="274"/>
      <c r="EP10" s="274"/>
    </row>
    <row r="11" spans="1:218" ht="14.1" customHeight="1"/>
    <row r="12" spans="1:218" s="22" customFormat="1" ht="14.1" customHeight="1">
      <c r="A12" s="15"/>
      <c r="B12" s="56" t="s">
        <v>791</v>
      </c>
      <c r="C12" s="56"/>
      <c r="D12" s="320" t="s">
        <v>97</v>
      </c>
      <c r="E12" s="269"/>
      <c r="F12" s="269"/>
      <c r="G12" s="269"/>
      <c r="H12" s="269">
        <f t="shared" ref="H12:AM12" ca="1" si="45">G71*(H$4&lt;=운영종료분기)</f>
        <v>0</v>
      </c>
      <c r="I12" s="269">
        <f t="shared" ca="1" si="45"/>
        <v>0</v>
      </c>
      <c r="J12" s="269">
        <f t="shared" ca="1" si="45"/>
        <v>0</v>
      </c>
      <c r="K12" s="269">
        <f t="shared" ca="1" si="45"/>
        <v>0</v>
      </c>
      <c r="L12" s="269">
        <f t="shared" ca="1" si="45"/>
        <v>0</v>
      </c>
      <c r="M12" s="269">
        <f t="shared" ca="1" si="45"/>
        <v>0</v>
      </c>
      <c r="N12" s="269">
        <f t="shared" ca="1" si="45"/>
        <v>0</v>
      </c>
      <c r="O12" s="269">
        <f t="shared" ca="1" si="45"/>
        <v>0</v>
      </c>
      <c r="P12" s="269">
        <f t="shared" ca="1" si="45"/>
        <v>0</v>
      </c>
      <c r="Q12" s="269">
        <f t="shared" ca="1" si="45"/>
        <v>0</v>
      </c>
      <c r="R12" s="269">
        <f t="shared" ca="1" si="45"/>
        <v>0</v>
      </c>
      <c r="S12" s="269">
        <f t="shared" ca="1" si="45"/>
        <v>463.84582703872275</v>
      </c>
      <c r="T12" s="269">
        <f t="shared" ca="1" si="45"/>
        <v>665.01851831067688</v>
      </c>
      <c r="U12" s="269">
        <f t="shared" ca="1" si="45"/>
        <v>2837.4460321547613</v>
      </c>
      <c r="V12" s="269">
        <f t="shared" ca="1" si="45"/>
        <v>1127.6378048198385</v>
      </c>
      <c r="W12" s="269">
        <f t="shared" ca="1" si="45"/>
        <v>350.05338552068133</v>
      </c>
      <c r="X12" s="269">
        <f t="shared" ca="1" si="45"/>
        <v>565.81970179319069</v>
      </c>
      <c r="Y12" s="269">
        <f t="shared" ca="1" si="45"/>
        <v>980.91554681805246</v>
      </c>
      <c r="Z12" s="269">
        <f t="shared" ca="1" si="45"/>
        <v>1678.052454369792</v>
      </c>
      <c r="AA12" s="269">
        <f t="shared" ca="1" si="45"/>
        <v>1978.8276696152038</v>
      </c>
      <c r="AB12" s="269">
        <f t="shared" ca="1" si="45"/>
        <v>1247.786463530198</v>
      </c>
      <c r="AC12" s="269">
        <f t="shared" ca="1" si="45"/>
        <v>1728.8370459858402</v>
      </c>
      <c r="AD12" s="269">
        <f t="shared" ca="1" si="45"/>
        <v>2495.667994674252</v>
      </c>
      <c r="AE12" s="269">
        <f t="shared" ca="1" si="45"/>
        <v>2740.4923538392354</v>
      </c>
      <c r="AF12" s="269">
        <f t="shared" ca="1" si="45"/>
        <v>1156.9969408929151</v>
      </c>
      <c r="AG12" s="269">
        <f t="shared" ca="1" si="45"/>
        <v>1580.0980201543384</v>
      </c>
      <c r="AH12" s="269">
        <f t="shared" ca="1" si="45"/>
        <v>2294.5875193544266</v>
      </c>
      <c r="AI12" s="269">
        <f t="shared" ca="1" si="45"/>
        <v>2618.2918752046062</v>
      </c>
      <c r="AJ12" s="269">
        <f t="shared" ca="1" si="45"/>
        <v>1195.887200267256</v>
      </c>
      <c r="AK12" s="269">
        <f t="shared" ca="1" si="45"/>
        <v>1607.7571291000841</v>
      </c>
      <c r="AL12" s="269">
        <f t="shared" ca="1" si="45"/>
        <v>2315.9227503274724</v>
      </c>
      <c r="AM12" s="269">
        <f t="shared" ca="1" si="45"/>
        <v>2641.321444809957</v>
      </c>
      <c r="AN12" s="269">
        <f t="shared" ref="AN12:BS12" ca="1" si="46">AM71*(AN$4&lt;=운영종료분기)</f>
        <v>1158.203487107472</v>
      </c>
      <c r="AO12" s="269">
        <f t="shared" ca="1" si="46"/>
        <v>1652.7425449588154</v>
      </c>
      <c r="AP12" s="269">
        <f t="shared" ca="1" si="46"/>
        <v>2447.3165989106128</v>
      </c>
      <c r="AQ12" s="269">
        <f t="shared" ca="1" si="46"/>
        <v>2855.9714832070149</v>
      </c>
      <c r="AR12" s="269">
        <f t="shared" ca="1" si="46"/>
        <v>1141.0245320996291</v>
      </c>
      <c r="AS12" s="269">
        <f t="shared" ca="1" si="46"/>
        <v>1713.0836326511001</v>
      </c>
      <c r="AT12" s="269">
        <f t="shared" ca="1" si="46"/>
        <v>2588.91703300892</v>
      </c>
      <c r="AU12" s="269">
        <f t="shared" ca="1" si="46"/>
        <v>3080.6764868372384</v>
      </c>
      <c r="AV12" s="269">
        <f t="shared" ca="1" si="46"/>
        <v>973.02133721742655</v>
      </c>
      <c r="AW12" s="269">
        <f t="shared" ca="1" si="46"/>
        <v>1622.4488601870257</v>
      </c>
      <c r="AX12" s="269">
        <f t="shared" ca="1" si="46"/>
        <v>2579.3899866688703</v>
      </c>
      <c r="AY12" s="269">
        <f t="shared" ca="1" si="46"/>
        <v>3154.0998118206494</v>
      </c>
      <c r="AZ12" s="269">
        <f t="shared" ca="1" si="46"/>
        <v>987.44873131306792</v>
      </c>
      <c r="BA12" s="269">
        <f t="shared" ca="1" si="46"/>
        <v>1714.0904784923373</v>
      </c>
      <c r="BB12" s="269">
        <f t="shared" ca="1" si="46"/>
        <v>2751.985132889748</v>
      </c>
      <c r="BC12" s="269">
        <f t="shared" ca="1" si="46"/>
        <v>3409.4885084887446</v>
      </c>
      <c r="BD12" s="269">
        <f t="shared" ca="1" si="46"/>
        <v>1001.8487623723029</v>
      </c>
      <c r="BE12" s="269">
        <f t="shared" ca="1" si="46"/>
        <v>1805.5479128849997</v>
      </c>
      <c r="BF12" s="269">
        <f t="shared" ca="1" si="46"/>
        <v>2924.2392743217315</v>
      </c>
      <c r="BG12" s="269">
        <f t="shared" ca="1" si="46"/>
        <v>3664.376711289995</v>
      </c>
      <c r="BH12" s="269">
        <f t="shared" ca="1" si="46"/>
        <v>1016.2209642602851</v>
      </c>
      <c r="BI12" s="269">
        <f t="shared" ca="1" si="46"/>
        <v>1896.8180290284552</v>
      </c>
      <c r="BJ12" s="269">
        <f t="shared" ca="1" si="46"/>
        <v>3096.1466084265562</v>
      </c>
      <c r="BK12" s="269">
        <f t="shared" ca="1" si="46"/>
        <v>3918.7559031436358</v>
      </c>
      <c r="BL12" s="269">
        <f t="shared" ca="1" si="46"/>
        <v>1030.5648627363662</v>
      </c>
      <c r="BM12" s="269">
        <f t="shared" ca="1" si="46"/>
        <v>1987.8976381395637</v>
      </c>
      <c r="BN12" s="269">
        <f t="shared" ca="1" si="46"/>
        <v>3267.7012318785874</v>
      </c>
      <c r="BO12" s="269">
        <f t="shared" ca="1" si="46"/>
        <v>4172.6174190192742</v>
      </c>
      <c r="BP12" s="269">
        <f t="shared" ca="1" si="46"/>
        <v>1044.8799753102301</v>
      </c>
      <c r="BQ12" s="269">
        <f t="shared" ca="1" si="46"/>
        <v>2078.7834960232449</v>
      </c>
      <c r="BR12" s="269">
        <f t="shared" ca="1" si="46"/>
        <v>3438.8971387779802</v>
      </c>
      <c r="BS12" s="269">
        <f t="shared" ca="1" si="46"/>
        <v>4425.9524433137194</v>
      </c>
      <c r="BT12" s="269">
        <f t="shared" ref="BT12:CY12" ca="1" si="47">BS71*(BT$4&lt;=운영종료분기)</f>
        <v>1059.1658110954099</v>
      </c>
      <c r="BU12" s="269">
        <f t="shared" ca="1" si="47"/>
        <v>2169.472302089689</v>
      </c>
      <c r="BV12" s="269">
        <f t="shared" ca="1" si="47"/>
        <v>3609.7282188315821</v>
      </c>
      <c r="BW12" s="269">
        <f t="shared" ca="1" si="47"/>
        <v>4678.7520071804529</v>
      </c>
      <c r="BX12" s="269">
        <f t="shared" ca="1" si="47"/>
        <v>1073.4218706601962</v>
      </c>
      <c r="BY12" s="269">
        <f t="shared" ca="1" si="47"/>
        <v>2259.960698353817</v>
      </c>
      <c r="BZ12" s="269">
        <f t="shared" ca="1" si="47"/>
        <v>3780.1882555009479</v>
      </c>
      <c r="CA12" s="269">
        <f t="shared" ca="1" si="47"/>
        <v>4931.0069858108145</v>
      </c>
      <c r="CB12" s="269">
        <f t="shared" ca="1" si="47"/>
        <v>1087.6476458758061</v>
      </c>
      <c r="CC12" s="269">
        <f t="shared" ca="1" si="47"/>
        <v>2350.2452684166292</v>
      </c>
      <c r="CD12" s="269">
        <f t="shared" ca="1" si="47"/>
        <v>3950.2709241168577</v>
      </c>
      <c r="CE12" s="269">
        <f t="shared" ca="1" si="47"/>
        <v>5182.7080956659711</v>
      </c>
      <c r="CF12" s="269">
        <f t="shared" ca="1" si="47"/>
        <v>3211.2176197618055</v>
      </c>
      <c r="CG12" s="269">
        <f t="shared" ca="1" si="47"/>
        <v>6649.8733176780852</v>
      </c>
      <c r="CH12" s="269">
        <f t="shared" ca="1" si="47"/>
        <v>10380.497133709665</v>
      </c>
      <c r="CI12" s="269">
        <f t="shared" ca="1" si="47"/>
        <v>13716.150579158793</v>
      </c>
      <c r="CJ12" s="269">
        <f t="shared" ca="1" si="47"/>
        <v>13177.344933475068</v>
      </c>
      <c r="CK12" s="269">
        <f t="shared" ca="1" si="47"/>
        <v>16574.906539427575</v>
      </c>
      <c r="CL12" s="269">
        <f t="shared" ca="1" si="47"/>
        <v>20268.175567201281</v>
      </c>
      <c r="CM12" s="269">
        <f t="shared" ca="1" si="47"/>
        <v>23568.288493931061</v>
      </c>
      <c r="CN12" s="269">
        <f t="shared" ca="1" si="47"/>
        <v>14588.626802983978</v>
      </c>
      <c r="CO12" s="269">
        <f t="shared" ca="1" si="47"/>
        <v>17944.911743103345</v>
      </c>
      <c r="CP12" s="269">
        <f t="shared" ca="1" si="47"/>
        <v>21600.643408749806</v>
      </c>
      <c r="CQ12" s="269">
        <f t="shared" ca="1" si="47"/>
        <v>24865.030126766767</v>
      </c>
      <c r="CR12" s="269">
        <f t="shared" ca="1" si="47"/>
        <v>19382.889453220781</v>
      </c>
      <c r="CS12" s="269">
        <f t="shared" ca="1" si="47"/>
        <v>23187.712037513538</v>
      </c>
      <c r="CT12" s="269">
        <f t="shared" ca="1" si="47"/>
        <v>0</v>
      </c>
      <c r="CU12" s="269">
        <f t="shared" ca="1" si="47"/>
        <v>0</v>
      </c>
      <c r="CV12" s="269">
        <f t="shared" ca="1" si="47"/>
        <v>0</v>
      </c>
      <c r="CW12" s="269">
        <f t="shared" ca="1" si="47"/>
        <v>0</v>
      </c>
      <c r="CX12" s="269">
        <f t="shared" ca="1" si="47"/>
        <v>0</v>
      </c>
      <c r="CY12" s="269">
        <f t="shared" ca="1" si="47"/>
        <v>0</v>
      </c>
      <c r="CZ12" s="269">
        <f t="shared" ref="CZ12:EE12" ca="1" si="48">CY71*(CZ$4&lt;=운영종료분기)</f>
        <v>0</v>
      </c>
      <c r="DA12" s="269">
        <f t="shared" ca="1" si="48"/>
        <v>0</v>
      </c>
      <c r="DB12" s="269">
        <f t="shared" ca="1" si="48"/>
        <v>0</v>
      </c>
      <c r="DC12" s="269">
        <f t="shared" ca="1" si="48"/>
        <v>0</v>
      </c>
      <c r="DD12" s="269">
        <f t="shared" ca="1" si="48"/>
        <v>0</v>
      </c>
      <c r="DE12" s="269">
        <f t="shared" ca="1" si="48"/>
        <v>0</v>
      </c>
      <c r="DF12" s="269">
        <f t="shared" ca="1" si="48"/>
        <v>0</v>
      </c>
      <c r="DG12" s="269">
        <f t="shared" ca="1" si="48"/>
        <v>0</v>
      </c>
      <c r="DH12" s="269">
        <f t="shared" ca="1" si="48"/>
        <v>0</v>
      </c>
      <c r="DI12" s="269">
        <f t="shared" ca="1" si="48"/>
        <v>0</v>
      </c>
      <c r="DJ12" s="269">
        <f t="shared" ca="1" si="48"/>
        <v>0</v>
      </c>
      <c r="DK12" s="269">
        <f t="shared" ca="1" si="48"/>
        <v>0</v>
      </c>
      <c r="DL12" s="269">
        <f t="shared" ca="1" si="48"/>
        <v>0</v>
      </c>
      <c r="DM12" s="269">
        <f t="shared" ca="1" si="48"/>
        <v>0</v>
      </c>
      <c r="DN12" s="269">
        <f t="shared" ca="1" si="48"/>
        <v>0</v>
      </c>
      <c r="DO12" s="269">
        <f t="shared" ca="1" si="48"/>
        <v>0</v>
      </c>
      <c r="DP12" s="269">
        <f t="shared" ca="1" si="48"/>
        <v>0</v>
      </c>
      <c r="DQ12" s="269">
        <f t="shared" ca="1" si="48"/>
        <v>0</v>
      </c>
      <c r="DR12" s="269">
        <f t="shared" ca="1" si="48"/>
        <v>0</v>
      </c>
      <c r="DS12" s="269">
        <f t="shared" ca="1" si="48"/>
        <v>0</v>
      </c>
      <c r="DT12" s="269">
        <f t="shared" ca="1" si="48"/>
        <v>0</v>
      </c>
      <c r="DU12" s="269">
        <f t="shared" ca="1" si="48"/>
        <v>0</v>
      </c>
      <c r="DV12" s="269">
        <f t="shared" ca="1" si="48"/>
        <v>0</v>
      </c>
      <c r="DW12" s="269">
        <f t="shared" ca="1" si="48"/>
        <v>0</v>
      </c>
      <c r="DX12" s="269">
        <f t="shared" ca="1" si="48"/>
        <v>0</v>
      </c>
      <c r="DY12" s="269">
        <f t="shared" ca="1" si="48"/>
        <v>0</v>
      </c>
      <c r="DZ12" s="269">
        <f t="shared" ca="1" si="48"/>
        <v>0</v>
      </c>
      <c r="EA12" s="269">
        <f t="shared" ca="1" si="48"/>
        <v>0</v>
      </c>
      <c r="EB12" s="269">
        <f t="shared" ca="1" si="48"/>
        <v>0</v>
      </c>
      <c r="EC12" s="269">
        <f t="shared" ca="1" si="48"/>
        <v>0</v>
      </c>
      <c r="ED12" s="269">
        <f t="shared" ca="1" si="48"/>
        <v>0</v>
      </c>
      <c r="EE12" s="269">
        <f t="shared" ca="1" si="48"/>
        <v>0</v>
      </c>
      <c r="EF12" s="269">
        <f t="shared" ref="EF12:EP12" ca="1" si="49">EE71*(EF$4&lt;=운영종료분기)</f>
        <v>0</v>
      </c>
      <c r="EG12" s="269">
        <f t="shared" ca="1" si="49"/>
        <v>0</v>
      </c>
      <c r="EH12" s="269">
        <f t="shared" ca="1" si="49"/>
        <v>0</v>
      </c>
      <c r="EI12" s="269">
        <f t="shared" ca="1" si="49"/>
        <v>0</v>
      </c>
      <c r="EJ12" s="269">
        <f t="shared" ca="1" si="49"/>
        <v>0</v>
      </c>
      <c r="EK12" s="269">
        <f t="shared" ca="1" si="49"/>
        <v>0</v>
      </c>
      <c r="EL12" s="269">
        <f t="shared" ca="1" si="49"/>
        <v>0</v>
      </c>
      <c r="EM12" s="269">
        <f t="shared" ca="1" si="49"/>
        <v>0</v>
      </c>
      <c r="EN12" s="269">
        <f t="shared" ca="1" si="49"/>
        <v>0</v>
      </c>
      <c r="EO12" s="269">
        <f t="shared" ca="1" si="49"/>
        <v>0</v>
      </c>
      <c r="EP12" s="269">
        <f t="shared" ca="1" si="49"/>
        <v>0</v>
      </c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</row>
    <row r="13" spans="1:218" s="22" customFormat="1" ht="14.1" customHeight="1">
      <c r="A13" s="15"/>
      <c r="B13" s="56" t="s">
        <v>499</v>
      </c>
      <c r="C13" s="56"/>
      <c r="D13" s="320" t="s">
        <v>97</v>
      </c>
      <c r="E13" s="269">
        <f>SUM(G13:EP13)</f>
        <v>-59692.907225876901</v>
      </c>
      <c r="F13" s="269"/>
      <c r="G13" s="269">
        <f>-Macro!G26</f>
        <v>0</v>
      </c>
      <c r="H13" s="269">
        <f>-Macro!H26</f>
        <v>0</v>
      </c>
      <c r="I13" s="269">
        <f>-Macro!I26</f>
        <v>0</v>
      </c>
      <c r="J13" s="269">
        <f>-Macro!J26</f>
        <v>0</v>
      </c>
      <c r="K13" s="269">
        <f>-Macro!K26</f>
        <v>0</v>
      </c>
      <c r="L13" s="269">
        <f>-Macro!L26</f>
        <v>0</v>
      </c>
      <c r="M13" s="269">
        <f>-Macro!M26</f>
        <v>0</v>
      </c>
      <c r="N13" s="269">
        <f>-Macro!N26</f>
        <v>0</v>
      </c>
      <c r="O13" s="269">
        <f>-Macro!O26</f>
        <v>0</v>
      </c>
      <c r="P13" s="269">
        <f>-Macro!P26</f>
        <v>0</v>
      </c>
      <c r="Q13" s="269">
        <f>-Macro!Q26</f>
        <v>0</v>
      </c>
      <c r="R13" s="269">
        <f>-Macro!R26</f>
        <v>0</v>
      </c>
      <c r="S13" s="269">
        <f>-Macro!S26</f>
        <v>0</v>
      </c>
      <c r="T13" s="269">
        <f>-Macro!T26</f>
        <v>0</v>
      </c>
      <c r="U13" s="269">
        <f>-Macro!U26</f>
        <v>0</v>
      </c>
      <c r="V13" s="269">
        <f>-Macro!V26</f>
        <v>0</v>
      </c>
      <c r="W13" s="269">
        <f>-Macro!W26</f>
        <v>0</v>
      </c>
      <c r="X13" s="269">
        <f>-Macro!X26</f>
        <v>0</v>
      </c>
      <c r="Y13" s="269">
        <f>-Macro!Y26</f>
        <v>0</v>
      </c>
      <c r="Z13" s="269">
        <f>-Macro!Z26</f>
        <v>0</v>
      </c>
      <c r="AA13" s="269">
        <f>-Macro!AA26</f>
        <v>-978.82766961520383</v>
      </c>
      <c r="AB13" s="269">
        <f>-Macro!AB26</f>
        <v>0</v>
      </c>
      <c r="AC13" s="269">
        <f>-Macro!AC26</f>
        <v>0</v>
      </c>
      <c r="AD13" s="269">
        <f>-Macro!AD26</f>
        <v>0</v>
      </c>
      <c r="AE13" s="269">
        <f>-Macro!AE26</f>
        <v>-1740.4923538392354</v>
      </c>
      <c r="AF13" s="269">
        <f>-Macro!AF26</f>
        <v>0</v>
      </c>
      <c r="AG13" s="269">
        <f>-Macro!AG26</f>
        <v>0</v>
      </c>
      <c r="AH13" s="269">
        <f>-Macro!AH26</f>
        <v>0</v>
      </c>
      <c r="AI13" s="269">
        <f>-Macro!AI26</f>
        <v>-1618.2918752046062</v>
      </c>
      <c r="AJ13" s="269">
        <f>-Macro!AJ26</f>
        <v>0</v>
      </c>
      <c r="AK13" s="269">
        <f>-Macro!AK26</f>
        <v>0</v>
      </c>
      <c r="AL13" s="269">
        <f>-Macro!AL26</f>
        <v>0</v>
      </c>
      <c r="AM13" s="269">
        <f>-Macro!AM26</f>
        <v>-1641.321444809957</v>
      </c>
      <c r="AN13" s="269">
        <f>-Macro!AN26</f>
        <v>0</v>
      </c>
      <c r="AO13" s="269">
        <f>-Macro!AO26</f>
        <v>0</v>
      </c>
      <c r="AP13" s="269">
        <f>-Macro!AP26</f>
        <v>0</v>
      </c>
      <c r="AQ13" s="269">
        <f>-Macro!AQ26</f>
        <v>-1855.9714832070149</v>
      </c>
      <c r="AR13" s="269">
        <f>-Macro!AR26</f>
        <v>0</v>
      </c>
      <c r="AS13" s="269">
        <f>-Macro!AS26</f>
        <v>0</v>
      </c>
      <c r="AT13" s="269">
        <f>-Macro!AT26</f>
        <v>0</v>
      </c>
      <c r="AU13" s="269">
        <f>-Macro!AU26</f>
        <v>-2080.6764868372384</v>
      </c>
      <c r="AV13" s="269">
        <f>-Macro!AV26</f>
        <v>0</v>
      </c>
      <c r="AW13" s="269">
        <f>-Macro!AW26</f>
        <v>0</v>
      </c>
      <c r="AX13" s="269">
        <f>-Macro!AX26</f>
        <v>0</v>
      </c>
      <c r="AY13" s="269">
        <f>-Macro!AY26</f>
        <v>-2154.0998118206494</v>
      </c>
      <c r="AZ13" s="269">
        <f>-Macro!AZ26</f>
        <v>0</v>
      </c>
      <c r="BA13" s="269">
        <f>-Macro!BA26</f>
        <v>0</v>
      </c>
      <c r="BB13" s="269">
        <f>-Macro!BB26</f>
        <v>0</v>
      </c>
      <c r="BC13" s="269">
        <f>-Macro!BC26</f>
        <v>-2409.4885084887446</v>
      </c>
      <c r="BD13" s="269">
        <f>-Macro!BD26</f>
        <v>0</v>
      </c>
      <c r="BE13" s="269">
        <f>-Macro!BE26</f>
        <v>0</v>
      </c>
      <c r="BF13" s="269">
        <f>-Macro!BF26</f>
        <v>0</v>
      </c>
      <c r="BG13" s="269">
        <f>-Macro!BG26</f>
        <v>-2664.376711289995</v>
      </c>
      <c r="BH13" s="269">
        <f>-Macro!BH26</f>
        <v>0</v>
      </c>
      <c r="BI13" s="269">
        <f>-Macro!BI26</f>
        <v>0</v>
      </c>
      <c r="BJ13" s="269">
        <f>-Macro!BJ26</f>
        <v>0</v>
      </c>
      <c r="BK13" s="269">
        <f>-Macro!BK26</f>
        <v>-2918.7559031436358</v>
      </c>
      <c r="BL13" s="269">
        <f>-Macro!BL26</f>
        <v>0</v>
      </c>
      <c r="BM13" s="269">
        <f>-Macro!BM26</f>
        <v>0</v>
      </c>
      <c r="BN13" s="269">
        <f>-Macro!BN26</f>
        <v>0</v>
      </c>
      <c r="BO13" s="269">
        <f>-Macro!BO26</f>
        <v>-3172.6174190192742</v>
      </c>
      <c r="BP13" s="269">
        <f>-Macro!BP26</f>
        <v>0</v>
      </c>
      <c r="BQ13" s="269">
        <f>-Macro!BQ26</f>
        <v>0</v>
      </c>
      <c r="BR13" s="269">
        <f>-Macro!BR26</f>
        <v>0</v>
      </c>
      <c r="BS13" s="269">
        <f>-Macro!BS26</f>
        <v>-3425.9524433137194</v>
      </c>
      <c r="BT13" s="269">
        <f>-Macro!BT26</f>
        <v>0</v>
      </c>
      <c r="BU13" s="269">
        <f>-Macro!BU26</f>
        <v>0</v>
      </c>
      <c r="BV13" s="269">
        <f>-Macro!BV26</f>
        <v>0</v>
      </c>
      <c r="BW13" s="269">
        <f>-Macro!BW26</f>
        <v>-3678.7520071804529</v>
      </c>
      <c r="BX13" s="269">
        <f>-Macro!BX26</f>
        <v>0</v>
      </c>
      <c r="BY13" s="269">
        <f>-Macro!BY26</f>
        <v>0</v>
      </c>
      <c r="BZ13" s="269">
        <f>-Macro!BZ26</f>
        <v>0</v>
      </c>
      <c r="CA13" s="269">
        <f>-Macro!CA26</f>
        <v>-3931.0069858108145</v>
      </c>
      <c r="CB13" s="269">
        <f>-Macro!CB26</f>
        <v>0</v>
      </c>
      <c r="CC13" s="269">
        <f>-Macro!CC26</f>
        <v>0</v>
      </c>
      <c r="CD13" s="269">
        <f>-Macro!CD26</f>
        <v>0</v>
      </c>
      <c r="CE13" s="269">
        <f>-Macro!CE26</f>
        <v>-4182.7080956659711</v>
      </c>
      <c r="CF13" s="269">
        <f>-Macro!CF26</f>
        <v>0</v>
      </c>
      <c r="CG13" s="269">
        <f>-Macro!CG26</f>
        <v>0</v>
      </c>
      <c r="CH13" s="269">
        <f>-Macro!CH26</f>
        <v>0</v>
      </c>
      <c r="CI13" s="269">
        <f>-Macro!CI26</f>
        <v>-2649.3126737312323</v>
      </c>
      <c r="CJ13" s="269">
        <f>-Macro!CJ26</f>
        <v>0</v>
      </c>
      <c r="CK13" s="269">
        <f>-Macro!CK26</f>
        <v>0</v>
      </c>
      <c r="CL13" s="269">
        <f>-Macro!CL26</f>
        <v>0</v>
      </c>
      <c r="CM13" s="269">
        <f>-Macro!CM26</f>
        <v>-11066.837905427574</v>
      </c>
      <c r="CN13" s="269">
        <f>-Macro!CN26</f>
        <v>0</v>
      </c>
      <c r="CO13" s="269">
        <f>-Macro!CO26</f>
        <v>0</v>
      </c>
      <c r="CP13" s="269">
        <f>-Macro!CP26</f>
        <v>0</v>
      </c>
      <c r="CQ13" s="269">
        <f>-Macro!CQ26</f>
        <v>-7523.4174474715801</v>
      </c>
      <c r="CR13" s="269">
        <f>-Macro!CR26</f>
        <v>0</v>
      </c>
      <c r="CS13" s="269">
        <f>-Macro!CS26</f>
        <v>0</v>
      </c>
      <c r="CT13" s="269">
        <f>-Macro!CT26</f>
        <v>0</v>
      </c>
      <c r="CU13" s="269">
        <f>-Macro!CU26</f>
        <v>0</v>
      </c>
      <c r="CV13" s="269">
        <f>-Macro!CV26</f>
        <v>0</v>
      </c>
      <c r="CW13" s="269">
        <f>-Macro!CW26</f>
        <v>0</v>
      </c>
      <c r="CX13" s="269">
        <f>-Macro!CX26</f>
        <v>0</v>
      </c>
      <c r="CY13" s="269">
        <f>-Macro!CY26</f>
        <v>0</v>
      </c>
      <c r="CZ13" s="269">
        <f>-Macro!CZ26</f>
        <v>0</v>
      </c>
      <c r="DA13" s="269">
        <f>-Macro!DA26</f>
        <v>0</v>
      </c>
      <c r="DB13" s="269">
        <f>-Macro!DB26</f>
        <v>0</v>
      </c>
      <c r="DC13" s="269">
        <f>-Macro!DC26</f>
        <v>0</v>
      </c>
      <c r="DD13" s="269">
        <f>-Macro!DD26</f>
        <v>0</v>
      </c>
      <c r="DE13" s="269">
        <f>-Macro!DE26</f>
        <v>0</v>
      </c>
      <c r="DF13" s="269">
        <f>-Macro!DF26</f>
        <v>0</v>
      </c>
      <c r="DG13" s="269">
        <f>-Macro!DG26</f>
        <v>0</v>
      </c>
      <c r="DH13" s="269">
        <f>-Macro!DH26</f>
        <v>0</v>
      </c>
      <c r="DI13" s="269">
        <f>-Macro!DI26</f>
        <v>0</v>
      </c>
      <c r="DJ13" s="269">
        <f>-Macro!DJ26</f>
        <v>0</v>
      </c>
      <c r="DK13" s="269">
        <f>-Macro!DK26</f>
        <v>0</v>
      </c>
      <c r="DL13" s="269">
        <f>-Macro!DL26</f>
        <v>0</v>
      </c>
      <c r="DM13" s="269">
        <f>-Macro!DM26</f>
        <v>0</v>
      </c>
      <c r="DN13" s="269">
        <f>-Macro!DN26</f>
        <v>0</v>
      </c>
      <c r="DO13" s="269">
        <f>-Macro!DO26</f>
        <v>0</v>
      </c>
      <c r="DP13" s="269">
        <f>-Macro!DP26</f>
        <v>0</v>
      </c>
      <c r="DQ13" s="269">
        <f>-Macro!DQ26</f>
        <v>0</v>
      </c>
      <c r="DR13" s="269">
        <f>-Macro!DR26</f>
        <v>0</v>
      </c>
      <c r="DS13" s="269">
        <f>-Macro!DS26</f>
        <v>0</v>
      </c>
      <c r="DT13" s="269">
        <f>-Macro!DT26</f>
        <v>0</v>
      </c>
      <c r="DU13" s="269">
        <f>-Macro!DU26</f>
        <v>0</v>
      </c>
      <c r="DV13" s="269">
        <f>-Macro!DV26</f>
        <v>0</v>
      </c>
      <c r="DW13" s="269">
        <f>-Macro!DW26</f>
        <v>0</v>
      </c>
      <c r="DX13" s="269">
        <f>-Macro!DX26</f>
        <v>0</v>
      </c>
      <c r="DY13" s="269">
        <f>-Macro!DY26</f>
        <v>0</v>
      </c>
      <c r="DZ13" s="269">
        <f>-Macro!DZ26</f>
        <v>0</v>
      </c>
      <c r="EA13" s="269">
        <f>-Macro!EA26</f>
        <v>0</v>
      </c>
      <c r="EB13" s="269">
        <f>-Macro!EB26</f>
        <v>0</v>
      </c>
      <c r="EC13" s="269">
        <f>-Macro!EC26</f>
        <v>0</v>
      </c>
      <c r="ED13" s="269">
        <f>-Macro!ED26</f>
        <v>0</v>
      </c>
      <c r="EE13" s="269">
        <f>-Macro!EE26</f>
        <v>0</v>
      </c>
      <c r="EF13" s="269">
        <f>-Macro!EF26</f>
        <v>0</v>
      </c>
      <c r="EG13" s="269">
        <f>-Macro!EG26</f>
        <v>0</v>
      </c>
      <c r="EH13" s="269">
        <f>-Macro!EH26</f>
        <v>0</v>
      </c>
      <c r="EI13" s="269">
        <f>-Macro!EI26</f>
        <v>0</v>
      </c>
      <c r="EJ13" s="269">
        <f>-Macro!EJ26</f>
        <v>0</v>
      </c>
      <c r="EK13" s="269">
        <f>-Macro!EK26</f>
        <v>0</v>
      </c>
      <c r="EL13" s="269">
        <f>-Macro!EL26</f>
        <v>0</v>
      </c>
      <c r="EM13" s="269">
        <f>-Macro!EM26</f>
        <v>0</v>
      </c>
      <c r="EN13" s="269">
        <f>-Macro!EN26</f>
        <v>0</v>
      </c>
      <c r="EO13" s="269">
        <f>-Macro!EO26</f>
        <v>0</v>
      </c>
      <c r="EP13" s="269">
        <f>-Macro!EP26</f>
        <v>0</v>
      </c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</row>
    <row r="14" spans="1:218" s="22" customFormat="1" ht="14.1" customHeight="1">
      <c r="A14" s="15"/>
      <c r="B14" s="1017" t="s">
        <v>839</v>
      </c>
      <c r="C14" s="367"/>
      <c r="D14" s="320" t="s">
        <v>97</v>
      </c>
      <c r="E14" s="269">
        <f t="shared" ref="E14" si="50">SUM(G14:EP14)</f>
        <v>0</v>
      </c>
      <c r="F14" s="269"/>
      <c r="G14" s="269">
        <f>-Macro!G27</f>
        <v>0</v>
      </c>
      <c r="H14" s="269">
        <f>-Macro!H27</f>
        <v>0</v>
      </c>
      <c r="I14" s="269">
        <f>-Macro!I27</f>
        <v>0</v>
      </c>
      <c r="J14" s="269">
        <f>-Macro!J27</f>
        <v>0</v>
      </c>
      <c r="K14" s="269">
        <f>-Macro!K27</f>
        <v>0</v>
      </c>
      <c r="L14" s="269">
        <f>-Macro!L27</f>
        <v>0</v>
      </c>
      <c r="M14" s="269">
        <f>-Macro!M27</f>
        <v>0</v>
      </c>
      <c r="N14" s="269">
        <f>-Macro!N27</f>
        <v>0</v>
      </c>
      <c r="O14" s="269">
        <f>-Macro!O27</f>
        <v>0</v>
      </c>
      <c r="P14" s="269">
        <f>-Macro!P27</f>
        <v>0</v>
      </c>
      <c r="Q14" s="269">
        <f>-Macro!Q27</f>
        <v>0</v>
      </c>
      <c r="R14" s="269">
        <f>-Macro!R27</f>
        <v>0</v>
      </c>
      <c r="S14" s="269">
        <f>-Macro!S27</f>
        <v>0</v>
      </c>
      <c r="T14" s="269">
        <f>-Macro!T27</f>
        <v>0</v>
      </c>
      <c r="U14" s="269">
        <f>-Macro!U27</f>
        <v>0</v>
      </c>
      <c r="V14" s="269">
        <f>-Macro!V27</f>
        <v>0</v>
      </c>
      <c r="W14" s="269">
        <f>-Macro!W27</f>
        <v>0</v>
      </c>
      <c r="X14" s="269">
        <f>-Macro!X27</f>
        <v>0</v>
      </c>
      <c r="Y14" s="269">
        <f>-Macro!Y27</f>
        <v>0</v>
      </c>
      <c r="Z14" s="269">
        <f>-Macro!Z27</f>
        <v>0</v>
      </c>
      <c r="AA14" s="269">
        <f>-Macro!AA27</f>
        <v>0</v>
      </c>
      <c r="AB14" s="269">
        <f>-Macro!AB27</f>
        <v>0</v>
      </c>
      <c r="AC14" s="269">
        <f>-Macro!AC27</f>
        <v>0</v>
      </c>
      <c r="AD14" s="269">
        <f>-Macro!AD27</f>
        <v>0</v>
      </c>
      <c r="AE14" s="269">
        <f>-Macro!AE27</f>
        <v>0</v>
      </c>
      <c r="AF14" s="269">
        <f>-Macro!AF27</f>
        <v>0</v>
      </c>
      <c r="AG14" s="269">
        <f>-Macro!AG27</f>
        <v>0</v>
      </c>
      <c r="AH14" s="269">
        <f>-Macro!AH27</f>
        <v>0</v>
      </c>
      <c r="AI14" s="269">
        <f>-Macro!AI27</f>
        <v>0</v>
      </c>
      <c r="AJ14" s="269">
        <f>-Macro!AJ27</f>
        <v>0</v>
      </c>
      <c r="AK14" s="269">
        <f>-Macro!AK27</f>
        <v>0</v>
      </c>
      <c r="AL14" s="269">
        <f>-Macro!AL27</f>
        <v>0</v>
      </c>
      <c r="AM14" s="269">
        <f>-Macro!AM27</f>
        <v>0</v>
      </c>
      <c r="AN14" s="269">
        <f>-Macro!AN27</f>
        <v>0</v>
      </c>
      <c r="AO14" s="269">
        <f>-Macro!AO27</f>
        <v>0</v>
      </c>
      <c r="AP14" s="269">
        <f>-Macro!AP27</f>
        <v>0</v>
      </c>
      <c r="AQ14" s="269">
        <f>-Macro!AQ27</f>
        <v>0</v>
      </c>
      <c r="AR14" s="269">
        <f>-Macro!AR27</f>
        <v>0</v>
      </c>
      <c r="AS14" s="269">
        <f>-Macro!AS27</f>
        <v>0</v>
      </c>
      <c r="AT14" s="269">
        <f>-Macro!AT27</f>
        <v>0</v>
      </c>
      <c r="AU14" s="269">
        <f>-Macro!AU27</f>
        <v>0</v>
      </c>
      <c r="AV14" s="269">
        <f>-Macro!AV27</f>
        <v>0</v>
      </c>
      <c r="AW14" s="269">
        <f>-Macro!AW27</f>
        <v>0</v>
      </c>
      <c r="AX14" s="269">
        <f>-Macro!AX27</f>
        <v>0</v>
      </c>
      <c r="AY14" s="269">
        <f>-Macro!AY27</f>
        <v>0</v>
      </c>
      <c r="AZ14" s="269">
        <f>-Macro!AZ27</f>
        <v>0</v>
      </c>
      <c r="BA14" s="269">
        <f>-Macro!BA27</f>
        <v>0</v>
      </c>
      <c r="BB14" s="269">
        <f>-Macro!BB27</f>
        <v>0</v>
      </c>
      <c r="BC14" s="269">
        <f>-Macro!BC27</f>
        <v>0</v>
      </c>
      <c r="BD14" s="269">
        <f>-Macro!BD27</f>
        <v>0</v>
      </c>
      <c r="BE14" s="269">
        <f>-Macro!BE27</f>
        <v>0</v>
      </c>
      <c r="BF14" s="269">
        <f>-Macro!BF27</f>
        <v>0</v>
      </c>
      <c r="BG14" s="269">
        <f>-Macro!BG27</f>
        <v>0</v>
      </c>
      <c r="BH14" s="269">
        <f>-Macro!BH27</f>
        <v>0</v>
      </c>
      <c r="BI14" s="269">
        <f>-Macro!BI27</f>
        <v>0</v>
      </c>
      <c r="BJ14" s="269">
        <f>-Macro!BJ27</f>
        <v>0</v>
      </c>
      <c r="BK14" s="269">
        <f>-Macro!BK27</f>
        <v>0</v>
      </c>
      <c r="BL14" s="269">
        <f>-Macro!BL27</f>
        <v>0</v>
      </c>
      <c r="BM14" s="269">
        <f>-Macro!BM27</f>
        <v>0</v>
      </c>
      <c r="BN14" s="269">
        <f>-Macro!BN27</f>
        <v>0</v>
      </c>
      <c r="BO14" s="269">
        <f>-Macro!BO27</f>
        <v>0</v>
      </c>
      <c r="BP14" s="269">
        <f>-Macro!BP27</f>
        <v>0</v>
      </c>
      <c r="BQ14" s="269">
        <f>-Macro!BQ27</f>
        <v>0</v>
      </c>
      <c r="BR14" s="269">
        <f>-Macro!BR27</f>
        <v>0</v>
      </c>
      <c r="BS14" s="269">
        <f>-Macro!BS27</f>
        <v>0</v>
      </c>
      <c r="BT14" s="269">
        <f>-Macro!BT27</f>
        <v>0</v>
      </c>
      <c r="BU14" s="269">
        <f>-Macro!BU27</f>
        <v>0</v>
      </c>
      <c r="BV14" s="269">
        <f>-Macro!BV27</f>
        <v>0</v>
      </c>
      <c r="BW14" s="269">
        <f>-Macro!BW27</f>
        <v>0</v>
      </c>
      <c r="BX14" s="269">
        <f>-Macro!BX27</f>
        <v>0</v>
      </c>
      <c r="BY14" s="269">
        <f>-Macro!BY27</f>
        <v>0</v>
      </c>
      <c r="BZ14" s="269">
        <f>-Macro!BZ27</f>
        <v>0</v>
      </c>
      <c r="CA14" s="269">
        <f>-Macro!CA27</f>
        <v>0</v>
      </c>
      <c r="CB14" s="269">
        <f>-Macro!CB27</f>
        <v>0</v>
      </c>
      <c r="CC14" s="269">
        <f>-Macro!CC27</f>
        <v>0</v>
      </c>
      <c r="CD14" s="269">
        <f>-Macro!CD27</f>
        <v>0</v>
      </c>
      <c r="CE14" s="269">
        <f>-Macro!CE27</f>
        <v>0</v>
      </c>
      <c r="CF14" s="269">
        <f>-Macro!CF27</f>
        <v>0</v>
      </c>
      <c r="CG14" s="269">
        <f>-Macro!CG27</f>
        <v>0</v>
      </c>
      <c r="CH14" s="269">
        <f>-Macro!CH27</f>
        <v>0</v>
      </c>
      <c r="CI14" s="269">
        <f>-Macro!CI27</f>
        <v>0</v>
      </c>
      <c r="CJ14" s="269">
        <f>-Macro!CJ27</f>
        <v>0</v>
      </c>
      <c r="CK14" s="269">
        <f>-Macro!CK27</f>
        <v>0</v>
      </c>
      <c r="CL14" s="269">
        <f>-Macro!CL27</f>
        <v>0</v>
      </c>
      <c r="CM14" s="269">
        <f>-Macro!CM27</f>
        <v>0</v>
      </c>
      <c r="CN14" s="269">
        <f>-Macro!CN27</f>
        <v>0</v>
      </c>
      <c r="CO14" s="269">
        <f>-Macro!CO27</f>
        <v>0</v>
      </c>
      <c r="CP14" s="269">
        <f>-Macro!CP27</f>
        <v>0</v>
      </c>
      <c r="CQ14" s="269">
        <f>-Macro!CQ27</f>
        <v>0</v>
      </c>
      <c r="CR14" s="269">
        <f>-Macro!CR27</f>
        <v>0</v>
      </c>
      <c r="CS14" s="269">
        <f>-Macro!CS27</f>
        <v>0</v>
      </c>
      <c r="CT14" s="269">
        <f>-Macro!CT27</f>
        <v>0</v>
      </c>
      <c r="CU14" s="269">
        <f>-Macro!CU27</f>
        <v>0</v>
      </c>
      <c r="CV14" s="269">
        <f>-Macro!CV27</f>
        <v>0</v>
      </c>
      <c r="CW14" s="269">
        <f>-Macro!CW27</f>
        <v>0</v>
      </c>
      <c r="CX14" s="269">
        <f>-Macro!CX27</f>
        <v>0</v>
      </c>
      <c r="CY14" s="269">
        <f>-Macro!CY27</f>
        <v>0</v>
      </c>
      <c r="CZ14" s="269">
        <f>-Macro!CZ27</f>
        <v>0</v>
      </c>
      <c r="DA14" s="269">
        <f>-Macro!DA27</f>
        <v>0</v>
      </c>
      <c r="DB14" s="269">
        <f>-Macro!DB27</f>
        <v>0</v>
      </c>
      <c r="DC14" s="269">
        <f>-Macro!DC27</f>
        <v>0</v>
      </c>
      <c r="DD14" s="269">
        <f>-Macro!DD27</f>
        <v>0</v>
      </c>
      <c r="DE14" s="269">
        <f>-Macro!DE27</f>
        <v>0</v>
      </c>
      <c r="DF14" s="269">
        <f>-Macro!DF27</f>
        <v>0</v>
      </c>
      <c r="DG14" s="269">
        <f>-Macro!DG27</f>
        <v>0</v>
      </c>
      <c r="DH14" s="269">
        <f>-Macro!DH27</f>
        <v>0</v>
      </c>
      <c r="DI14" s="269">
        <f>-Macro!DI27</f>
        <v>0</v>
      </c>
      <c r="DJ14" s="269">
        <f>-Macro!DJ27</f>
        <v>0</v>
      </c>
      <c r="DK14" s="269">
        <f>-Macro!DK27</f>
        <v>0</v>
      </c>
      <c r="DL14" s="269">
        <f>-Macro!DL27</f>
        <v>0</v>
      </c>
      <c r="DM14" s="269">
        <f>-Macro!DM27</f>
        <v>0</v>
      </c>
      <c r="DN14" s="269">
        <f>-Macro!DN27</f>
        <v>0</v>
      </c>
      <c r="DO14" s="269">
        <f>-Macro!DO27</f>
        <v>0</v>
      </c>
      <c r="DP14" s="269">
        <f>-Macro!DP27</f>
        <v>0</v>
      </c>
      <c r="DQ14" s="269">
        <f>-Macro!DQ27</f>
        <v>0</v>
      </c>
      <c r="DR14" s="269">
        <f>-Macro!DR27</f>
        <v>0</v>
      </c>
      <c r="DS14" s="269">
        <f>-Macro!DS27</f>
        <v>0</v>
      </c>
      <c r="DT14" s="269">
        <f>-Macro!DT27</f>
        <v>0</v>
      </c>
      <c r="DU14" s="269">
        <f>-Macro!DU27</f>
        <v>0</v>
      </c>
      <c r="DV14" s="269">
        <f>-Macro!DV27</f>
        <v>0</v>
      </c>
      <c r="DW14" s="269">
        <f>-Macro!DW27</f>
        <v>0</v>
      </c>
      <c r="DX14" s="269">
        <f>-Macro!DX27</f>
        <v>0</v>
      </c>
      <c r="DY14" s="269">
        <f>-Macro!DY27</f>
        <v>0</v>
      </c>
      <c r="DZ14" s="269">
        <f>-Macro!DZ27</f>
        <v>0</v>
      </c>
      <c r="EA14" s="269">
        <f>-Macro!EA27</f>
        <v>0</v>
      </c>
      <c r="EB14" s="269">
        <f>-Macro!EB27</f>
        <v>0</v>
      </c>
      <c r="EC14" s="269">
        <f>-Macro!EC27</f>
        <v>0</v>
      </c>
      <c r="ED14" s="269">
        <f>-Macro!ED27</f>
        <v>0</v>
      </c>
      <c r="EE14" s="269">
        <f>-Macro!EE27</f>
        <v>0</v>
      </c>
      <c r="EF14" s="269">
        <f>-Macro!EF27</f>
        <v>0</v>
      </c>
      <c r="EG14" s="269">
        <f>-Macro!EG27</f>
        <v>0</v>
      </c>
      <c r="EH14" s="269">
        <f>-Macro!EH27</f>
        <v>0</v>
      </c>
      <c r="EI14" s="269">
        <f>-Macro!EI27</f>
        <v>0</v>
      </c>
      <c r="EJ14" s="269">
        <f>-Macro!EJ27</f>
        <v>0</v>
      </c>
      <c r="EK14" s="269">
        <f>-Macro!EK27</f>
        <v>0</v>
      </c>
      <c r="EL14" s="269">
        <f>-Macro!EL27</f>
        <v>0</v>
      </c>
      <c r="EM14" s="269">
        <f>-Macro!EM27</f>
        <v>0</v>
      </c>
      <c r="EN14" s="269">
        <f>-Macro!EN27</f>
        <v>0</v>
      </c>
      <c r="EO14" s="269">
        <f>-Macro!EO27</f>
        <v>0</v>
      </c>
      <c r="EP14" s="269">
        <f>-Macro!EP27</f>
        <v>0</v>
      </c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</row>
    <row r="15" spans="1:218" s="143" customFormat="1" ht="14.1" customHeight="1">
      <c r="A15" s="34"/>
      <c r="B15" s="1038" t="s">
        <v>1029</v>
      </c>
      <c r="C15" s="323"/>
      <c r="D15" s="331"/>
      <c r="E15" s="321"/>
      <c r="F15" s="321"/>
      <c r="G15" s="321"/>
      <c r="H15" s="321">
        <f ca="1">SUM(H12:H14)</f>
        <v>0</v>
      </c>
      <c r="I15" s="321">
        <f t="shared" ref="I15:BT15" ca="1" si="51">SUM(I12:I14)</f>
        <v>0</v>
      </c>
      <c r="J15" s="321">
        <f t="shared" ca="1" si="51"/>
        <v>0</v>
      </c>
      <c r="K15" s="321">
        <f t="shared" ca="1" si="51"/>
        <v>0</v>
      </c>
      <c r="L15" s="321">
        <f t="shared" ca="1" si="51"/>
        <v>0</v>
      </c>
      <c r="M15" s="321">
        <f t="shared" ca="1" si="51"/>
        <v>0</v>
      </c>
      <c r="N15" s="321">
        <f t="shared" ca="1" si="51"/>
        <v>0</v>
      </c>
      <c r="O15" s="321">
        <f t="shared" ca="1" si="51"/>
        <v>0</v>
      </c>
      <c r="P15" s="321">
        <f t="shared" ca="1" si="51"/>
        <v>0</v>
      </c>
      <c r="Q15" s="321">
        <f t="shared" ca="1" si="51"/>
        <v>0</v>
      </c>
      <c r="R15" s="321">
        <f t="shared" ca="1" si="51"/>
        <v>0</v>
      </c>
      <c r="S15" s="321">
        <f t="shared" ca="1" si="51"/>
        <v>463.84582703872275</v>
      </c>
      <c r="T15" s="321">
        <f t="shared" ca="1" si="51"/>
        <v>665.01851831067688</v>
      </c>
      <c r="U15" s="321">
        <f t="shared" ca="1" si="51"/>
        <v>2837.4460321547613</v>
      </c>
      <c r="V15" s="321">
        <f t="shared" ca="1" si="51"/>
        <v>1127.6378048198385</v>
      </c>
      <c r="W15" s="321">
        <f t="shared" ca="1" si="51"/>
        <v>350.05338552068133</v>
      </c>
      <c r="X15" s="321">
        <f t="shared" ca="1" si="51"/>
        <v>565.81970179319069</v>
      </c>
      <c r="Y15" s="321">
        <f t="shared" ca="1" si="51"/>
        <v>980.91554681805246</v>
      </c>
      <c r="Z15" s="321">
        <f t="shared" ca="1" si="51"/>
        <v>1678.052454369792</v>
      </c>
      <c r="AA15" s="321">
        <f t="shared" ca="1" si="51"/>
        <v>1000</v>
      </c>
      <c r="AB15" s="321">
        <f t="shared" ca="1" si="51"/>
        <v>1247.786463530198</v>
      </c>
      <c r="AC15" s="321">
        <f t="shared" ca="1" si="51"/>
        <v>1728.8370459858402</v>
      </c>
      <c r="AD15" s="321">
        <f t="shared" ca="1" si="51"/>
        <v>2495.667994674252</v>
      </c>
      <c r="AE15" s="321">
        <f t="shared" ca="1" si="51"/>
        <v>1000</v>
      </c>
      <c r="AF15" s="321">
        <f t="shared" ca="1" si="51"/>
        <v>1156.9969408929151</v>
      </c>
      <c r="AG15" s="321">
        <f t="shared" ca="1" si="51"/>
        <v>1580.0980201543384</v>
      </c>
      <c r="AH15" s="321">
        <f t="shared" ca="1" si="51"/>
        <v>2294.5875193544266</v>
      </c>
      <c r="AI15" s="321">
        <f t="shared" ca="1" si="51"/>
        <v>1000</v>
      </c>
      <c r="AJ15" s="321">
        <f t="shared" ca="1" si="51"/>
        <v>1195.887200267256</v>
      </c>
      <c r="AK15" s="321">
        <f t="shared" ca="1" si="51"/>
        <v>1607.7571291000841</v>
      </c>
      <c r="AL15" s="321">
        <f t="shared" ca="1" si="51"/>
        <v>2315.9227503274724</v>
      </c>
      <c r="AM15" s="321">
        <f t="shared" ca="1" si="51"/>
        <v>1000</v>
      </c>
      <c r="AN15" s="321">
        <f t="shared" ca="1" si="51"/>
        <v>1158.203487107472</v>
      </c>
      <c r="AO15" s="321">
        <f t="shared" ca="1" si="51"/>
        <v>1652.7425449588154</v>
      </c>
      <c r="AP15" s="321">
        <f t="shared" ca="1" si="51"/>
        <v>2447.3165989106128</v>
      </c>
      <c r="AQ15" s="321">
        <f t="shared" ca="1" si="51"/>
        <v>1000</v>
      </c>
      <c r="AR15" s="321">
        <f t="shared" ca="1" si="51"/>
        <v>1141.0245320996291</v>
      </c>
      <c r="AS15" s="321">
        <f t="shared" ca="1" si="51"/>
        <v>1713.0836326511001</v>
      </c>
      <c r="AT15" s="321">
        <f t="shared" ca="1" si="51"/>
        <v>2588.91703300892</v>
      </c>
      <c r="AU15" s="321">
        <f t="shared" ca="1" si="51"/>
        <v>1000</v>
      </c>
      <c r="AV15" s="321">
        <f t="shared" ca="1" si="51"/>
        <v>973.02133721742655</v>
      </c>
      <c r="AW15" s="321">
        <f t="shared" ca="1" si="51"/>
        <v>1622.4488601870257</v>
      </c>
      <c r="AX15" s="321">
        <f t="shared" ca="1" si="51"/>
        <v>2579.3899866688703</v>
      </c>
      <c r="AY15" s="321">
        <f t="shared" ca="1" si="51"/>
        <v>1000</v>
      </c>
      <c r="AZ15" s="321">
        <f t="shared" ca="1" si="51"/>
        <v>987.44873131306792</v>
      </c>
      <c r="BA15" s="321">
        <f t="shared" ca="1" si="51"/>
        <v>1714.0904784923373</v>
      </c>
      <c r="BB15" s="321">
        <f t="shared" ca="1" si="51"/>
        <v>2751.985132889748</v>
      </c>
      <c r="BC15" s="321">
        <f t="shared" ca="1" si="51"/>
        <v>1000</v>
      </c>
      <c r="BD15" s="321">
        <f t="shared" ca="1" si="51"/>
        <v>1001.8487623723029</v>
      </c>
      <c r="BE15" s="321">
        <f t="shared" ca="1" si="51"/>
        <v>1805.5479128849997</v>
      </c>
      <c r="BF15" s="321">
        <f t="shared" ca="1" si="51"/>
        <v>2924.2392743217315</v>
      </c>
      <c r="BG15" s="321">
        <f t="shared" ca="1" si="51"/>
        <v>1000</v>
      </c>
      <c r="BH15" s="321">
        <f t="shared" ca="1" si="51"/>
        <v>1016.2209642602851</v>
      </c>
      <c r="BI15" s="321">
        <f t="shared" ca="1" si="51"/>
        <v>1896.8180290284552</v>
      </c>
      <c r="BJ15" s="321">
        <f t="shared" ca="1" si="51"/>
        <v>3096.1466084265562</v>
      </c>
      <c r="BK15" s="321">
        <f t="shared" ca="1" si="51"/>
        <v>1000</v>
      </c>
      <c r="BL15" s="321">
        <f t="shared" ca="1" si="51"/>
        <v>1030.5648627363662</v>
      </c>
      <c r="BM15" s="321">
        <f t="shared" ca="1" si="51"/>
        <v>1987.8976381395637</v>
      </c>
      <c r="BN15" s="321">
        <f t="shared" ca="1" si="51"/>
        <v>3267.7012318785874</v>
      </c>
      <c r="BO15" s="321">
        <f t="shared" ca="1" si="51"/>
        <v>1000</v>
      </c>
      <c r="BP15" s="321">
        <f t="shared" ca="1" si="51"/>
        <v>1044.8799753102301</v>
      </c>
      <c r="BQ15" s="321">
        <f t="shared" ca="1" si="51"/>
        <v>2078.7834960232449</v>
      </c>
      <c r="BR15" s="321">
        <f t="shared" ca="1" si="51"/>
        <v>3438.8971387779802</v>
      </c>
      <c r="BS15" s="321">
        <f t="shared" ca="1" si="51"/>
        <v>1000</v>
      </c>
      <c r="BT15" s="321">
        <f t="shared" ca="1" si="51"/>
        <v>1059.1658110954099</v>
      </c>
      <c r="BU15" s="321">
        <f t="shared" ref="BU15:EF15" ca="1" si="52">SUM(BU12:BU14)</f>
        <v>2169.472302089689</v>
      </c>
      <c r="BV15" s="321">
        <f t="shared" ca="1" si="52"/>
        <v>3609.7282188315821</v>
      </c>
      <c r="BW15" s="321">
        <f t="shared" ca="1" si="52"/>
        <v>1000</v>
      </c>
      <c r="BX15" s="321">
        <f t="shared" ca="1" si="52"/>
        <v>1073.4218706601962</v>
      </c>
      <c r="BY15" s="321">
        <f t="shared" ca="1" si="52"/>
        <v>2259.960698353817</v>
      </c>
      <c r="BZ15" s="321">
        <f t="shared" ca="1" si="52"/>
        <v>3780.1882555009479</v>
      </c>
      <c r="CA15" s="321">
        <f t="shared" ca="1" si="52"/>
        <v>1000</v>
      </c>
      <c r="CB15" s="321">
        <f t="shared" ca="1" si="52"/>
        <v>1087.6476458758061</v>
      </c>
      <c r="CC15" s="321">
        <f t="shared" ca="1" si="52"/>
        <v>2350.2452684166292</v>
      </c>
      <c r="CD15" s="321">
        <f t="shared" ca="1" si="52"/>
        <v>3950.2709241168577</v>
      </c>
      <c r="CE15" s="321">
        <f t="shared" ca="1" si="52"/>
        <v>1000</v>
      </c>
      <c r="CF15" s="321">
        <f t="shared" ca="1" si="52"/>
        <v>3211.2176197618055</v>
      </c>
      <c r="CG15" s="321">
        <f t="shared" ca="1" si="52"/>
        <v>6649.8733176780852</v>
      </c>
      <c r="CH15" s="321">
        <f t="shared" ca="1" si="52"/>
        <v>10380.497133709665</v>
      </c>
      <c r="CI15" s="321">
        <f t="shared" ca="1" si="52"/>
        <v>11066.837905427561</v>
      </c>
      <c r="CJ15" s="321">
        <f t="shared" ca="1" si="52"/>
        <v>13177.344933475068</v>
      </c>
      <c r="CK15" s="321">
        <f t="shared" ca="1" si="52"/>
        <v>16574.906539427575</v>
      </c>
      <c r="CL15" s="321">
        <f t="shared" ca="1" si="52"/>
        <v>20268.175567201281</v>
      </c>
      <c r="CM15" s="321">
        <f t="shared" ca="1" si="52"/>
        <v>12501.450588503487</v>
      </c>
      <c r="CN15" s="321">
        <f t="shared" ca="1" si="52"/>
        <v>14588.626802983978</v>
      </c>
      <c r="CO15" s="321">
        <f t="shared" ca="1" si="52"/>
        <v>17944.911743103345</v>
      </c>
      <c r="CP15" s="321">
        <f t="shared" ca="1" si="52"/>
        <v>21600.643408749806</v>
      </c>
      <c r="CQ15" s="321">
        <f t="shared" ca="1" si="52"/>
        <v>17341.612679295187</v>
      </c>
      <c r="CR15" s="321">
        <f t="shared" ca="1" si="52"/>
        <v>19382.889453220781</v>
      </c>
      <c r="CS15" s="321">
        <f t="shared" ca="1" si="52"/>
        <v>23187.712037513538</v>
      </c>
      <c r="CT15" s="321">
        <f t="shared" ca="1" si="52"/>
        <v>0</v>
      </c>
      <c r="CU15" s="321">
        <f t="shared" ca="1" si="52"/>
        <v>0</v>
      </c>
      <c r="CV15" s="321">
        <f t="shared" ca="1" si="52"/>
        <v>0</v>
      </c>
      <c r="CW15" s="321">
        <f t="shared" ca="1" si="52"/>
        <v>0</v>
      </c>
      <c r="CX15" s="321">
        <f t="shared" ca="1" si="52"/>
        <v>0</v>
      </c>
      <c r="CY15" s="321">
        <f t="shared" ca="1" si="52"/>
        <v>0</v>
      </c>
      <c r="CZ15" s="321">
        <f t="shared" ca="1" si="52"/>
        <v>0</v>
      </c>
      <c r="DA15" s="321">
        <f t="shared" ca="1" si="52"/>
        <v>0</v>
      </c>
      <c r="DB15" s="321">
        <f t="shared" ca="1" si="52"/>
        <v>0</v>
      </c>
      <c r="DC15" s="321">
        <f t="shared" ca="1" si="52"/>
        <v>0</v>
      </c>
      <c r="DD15" s="321">
        <f t="shared" ca="1" si="52"/>
        <v>0</v>
      </c>
      <c r="DE15" s="321">
        <f t="shared" ca="1" si="52"/>
        <v>0</v>
      </c>
      <c r="DF15" s="321">
        <f t="shared" ca="1" si="52"/>
        <v>0</v>
      </c>
      <c r="DG15" s="321">
        <f t="shared" ca="1" si="52"/>
        <v>0</v>
      </c>
      <c r="DH15" s="321">
        <f t="shared" ca="1" si="52"/>
        <v>0</v>
      </c>
      <c r="DI15" s="321">
        <f t="shared" ca="1" si="52"/>
        <v>0</v>
      </c>
      <c r="DJ15" s="321">
        <f t="shared" ca="1" si="52"/>
        <v>0</v>
      </c>
      <c r="DK15" s="321">
        <f t="shared" ca="1" si="52"/>
        <v>0</v>
      </c>
      <c r="DL15" s="321">
        <f t="shared" ca="1" si="52"/>
        <v>0</v>
      </c>
      <c r="DM15" s="321">
        <f t="shared" ca="1" si="52"/>
        <v>0</v>
      </c>
      <c r="DN15" s="321">
        <f t="shared" ca="1" si="52"/>
        <v>0</v>
      </c>
      <c r="DO15" s="321">
        <f t="shared" ca="1" si="52"/>
        <v>0</v>
      </c>
      <c r="DP15" s="321">
        <f t="shared" ca="1" si="52"/>
        <v>0</v>
      </c>
      <c r="DQ15" s="321">
        <f t="shared" ca="1" si="52"/>
        <v>0</v>
      </c>
      <c r="DR15" s="321">
        <f t="shared" ca="1" si="52"/>
        <v>0</v>
      </c>
      <c r="DS15" s="321">
        <f t="shared" ca="1" si="52"/>
        <v>0</v>
      </c>
      <c r="DT15" s="321">
        <f t="shared" ca="1" si="52"/>
        <v>0</v>
      </c>
      <c r="DU15" s="321">
        <f t="shared" ca="1" si="52"/>
        <v>0</v>
      </c>
      <c r="DV15" s="321">
        <f t="shared" ca="1" si="52"/>
        <v>0</v>
      </c>
      <c r="DW15" s="321">
        <f t="shared" ca="1" si="52"/>
        <v>0</v>
      </c>
      <c r="DX15" s="321">
        <f t="shared" ca="1" si="52"/>
        <v>0</v>
      </c>
      <c r="DY15" s="321">
        <f t="shared" ca="1" si="52"/>
        <v>0</v>
      </c>
      <c r="DZ15" s="321">
        <f t="shared" ca="1" si="52"/>
        <v>0</v>
      </c>
      <c r="EA15" s="321">
        <f t="shared" ca="1" si="52"/>
        <v>0</v>
      </c>
      <c r="EB15" s="321">
        <f t="shared" ca="1" si="52"/>
        <v>0</v>
      </c>
      <c r="EC15" s="321">
        <f t="shared" ca="1" si="52"/>
        <v>0</v>
      </c>
      <c r="ED15" s="321">
        <f t="shared" ca="1" si="52"/>
        <v>0</v>
      </c>
      <c r="EE15" s="321">
        <f t="shared" ca="1" si="52"/>
        <v>0</v>
      </c>
      <c r="EF15" s="321">
        <f t="shared" ca="1" si="52"/>
        <v>0</v>
      </c>
      <c r="EG15" s="321">
        <f t="shared" ref="EG15:EP15" ca="1" si="53">SUM(EG12:EG14)</f>
        <v>0</v>
      </c>
      <c r="EH15" s="321">
        <f t="shared" ca="1" si="53"/>
        <v>0</v>
      </c>
      <c r="EI15" s="321">
        <f t="shared" ca="1" si="53"/>
        <v>0</v>
      </c>
      <c r="EJ15" s="321">
        <f t="shared" ca="1" si="53"/>
        <v>0</v>
      </c>
      <c r="EK15" s="321">
        <f t="shared" ca="1" si="53"/>
        <v>0</v>
      </c>
      <c r="EL15" s="321">
        <f t="shared" ca="1" si="53"/>
        <v>0</v>
      </c>
      <c r="EM15" s="321">
        <f t="shared" ca="1" si="53"/>
        <v>0</v>
      </c>
      <c r="EN15" s="321">
        <f t="shared" ca="1" si="53"/>
        <v>0</v>
      </c>
      <c r="EO15" s="321">
        <f t="shared" ca="1" si="53"/>
        <v>0</v>
      </c>
      <c r="EP15" s="321">
        <f t="shared" ca="1" si="53"/>
        <v>0</v>
      </c>
      <c r="EQ15" s="212"/>
      <c r="ER15" s="212"/>
      <c r="ES15" s="212"/>
      <c r="ET15" s="212"/>
      <c r="EU15" s="212"/>
      <c r="EV15" s="212"/>
      <c r="EW15" s="212"/>
      <c r="EX15" s="212"/>
      <c r="EY15" s="212"/>
      <c r="EZ15" s="212"/>
      <c r="FA15" s="212"/>
      <c r="FB15" s="212"/>
      <c r="FC15" s="212"/>
      <c r="FD15" s="212"/>
      <c r="FE15" s="212"/>
      <c r="FF15" s="212"/>
      <c r="FG15" s="212"/>
      <c r="FH15" s="212"/>
      <c r="FI15" s="212"/>
      <c r="FJ15" s="212"/>
      <c r="FK15" s="212"/>
      <c r="FL15" s="212"/>
      <c r="FM15" s="212"/>
      <c r="FN15" s="212"/>
      <c r="FO15" s="212"/>
      <c r="FP15" s="212"/>
      <c r="FQ15" s="212"/>
      <c r="FR15" s="212"/>
      <c r="FS15" s="212"/>
      <c r="FT15" s="212"/>
      <c r="FU15" s="212"/>
      <c r="FV15" s="212"/>
      <c r="FW15" s="212"/>
      <c r="FX15" s="212"/>
      <c r="FY15" s="212"/>
      <c r="FZ15" s="212"/>
      <c r="GA15" s="212"/>
      <c r="GB15" s="212"/>
      <c r="GC15" s="212"/>
      <c r="GD15" s="212"/>
      <c r="GE15" s="212"/>
      <c r="GF15" s="212"/>
      <c r="GG15" s="212"/>
      <c r="GH15" s="212"/>
      <c r="GI15" s="212"/>
      <c r="GJ15" s="212"/>
      <c r="GK15" s="212"/>
      <c r="GL15" s="212"/>
      <c r="GM15" s="212"/>
      <c r="GN15" s="212"/>
      <c r="GO15" s="212"/>
      <c r="GP15" s="212"/>
      <c r="GQ15" s="212"/>
      <c r="GR15" s="212"/>
      <c r="GS15" s="212"/>
      <c r="GT15" s="212"/>
      <c r="GU15" s="212"/>
      <c r="GV15" s="212"/>
      <c r="GW15" s="212"/>
      <c r="GX15" s="212"/>
      <c r="GY15" s="212"/>
      <c r="GZ15" s="212"/>
      <c r="HA15" s="212"/>
      <c r="HB15" s="212"/>
      <c r="HC15" s="212"/>
      <c r="HD15" s="212"/>
      <c r="HE15" s="212"/>
      <c r="HF15" s="212"/>
      <c r="HG15" s="212"/>
      <c r="HH15" s="212"/>
      <c r="HI15" s="212"/>
      <c r="HJ15" s="212"/>
    </row>
    <row r="16" spans="1:218" s="22" customFormat="1" ht="14.1" customHeight="1">
      <c r="A16" s="15"/>
      <c r="B16" s="56"/>
      <c r="C16" s="324"/>
      <c r="D16" s="332"/>
      <c r="E16" s="269"/>
      <c r="F16" s="269"/>
      <c r="G16" s="269"/>
      <c r="H16" s="269"/>
      <c r="I16" s="269"/>
      <c r="J16" s="270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269"/>
      <c r="AK16" s="269"/>
      <c r="AL16" s="269"/>
      <c r="AM16" s="269"/>
      <c r="AN16" s="269"/>
      <c r="AO16" s="269"/>
      <c r="AP16" s="269"/>
      <c r="AQ16" s="269"/>
      <c r="AR16" s="269"/>
      <c r="AS16" s="269"/>
      <c r="AT16" s="269"/>
      <c r="AU16" s="269"/>
      <c r="AV16" s="269"/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69"/>
      <c r="BY16" s="269"/>
      <c r="BZ16" s="269"/>
      <c r="CA16" s="269"/>
      <c r="CB16" s="269"/>
      <c r="CC16" s="269"/>
      <c r="CD16" s="269"/>
      <c r="CE16" s="269"/>
      <c r="CF16" s="269"/>
      <c r="CG16" s="269"/>
      <c r="CH16" s="269"/>
      <c r="CI16" s="269"/>
      <c r="CJ16" s="269"/>
      <c r="CK16" s="269"/>
      <c r="CL16" s="269"/>
      <c r="CM16" s="269"/>
      <c r="CN16" s="269"/>
      <c r="CO16" s="269"/>
      <c r="CP16" s="269"/>
      <c r="CQ16" s="269"/>
      <c r="CR16" s="269"/>
      <c r="CS16" s="269"/>
      <c r="CT16" s="269"/>
      <c r="CU16" s="269"/>
      <c r="CV16" s="269"/>
      <c r="CW16" s="269"/>
      <c r="CX16" s="269"/>
      <c r="CY16" s="269"/>
      <c r="CZ16" s="269"/>
      <c r="DA16" s="269"/>
      <c r="DB16" s="269"/>
      <c r="DC16" s="269"/>
      <c r="DD16" s="269"/>
      <c r="DE16" s="269"/>
      <c r="DF16" s="269"/>
      <c r="DG16" s="269"/>
      <c r="DH16" s="269"/>
      <c r="DI16" s="269"/>
      <c r="DJ16" s="269"/>
      <c r="DK16" s="269"/>
      <c r="DL16" s="269"/>
      <c r="DM16" s="269"/>
      <c r="DN16" s="269"/>
      <c r="DO16" s="269"/>
      <c r="DP16" s="269"/>
      <c r="DQ16" s="269"/>
      <c r="DR16" s="269"/>
      <c r="DS16" s="269"/>
      <c r="DT16" s="269"/>
      <c r="DU16" s="269"/>
      <c r="DV16" s="269"/>
      <c r="DW16" s="269"/>
      <c r="DX16" s="269"/>
      <c r="DY16" s="269"/>
      <c r="DZ16" s="269"/>
      <c r="EA16" s="269"/>
      <c r="EB16" s="269"/>
      <c r="EC16" s="269"/>
      <c r="ED16" s="269"/>
      <c r="EE16" s="269"/>
      <c r="EF16" s="269"/>
      <c r="EG16" s="269"/>
      <c r="EH16" s="269"/>
      <c r="EI16" s="269"/>
      <c r="EJ16" s="269"/>
      <c r="EK16" s="269"/>
      <c r="EL16" s="269"/>
      <c r="EM16" s="269"/>
      <c r="EN16" s="269"/>
      <c r="EO16" s="269"/>
      <c r="EP16" s="269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</row>
    <row r="17" spans="1:218" s="22" customFormat="1" ht="14.1" customHeight="1">
      <c r="A17" s="15"/>
      <c r="B17" s="56" t="s">
        <v>469</v>
      </c>
      <c r="C17" s="324"/>
      <c r="D17" s="320" t="s">
        <v>97</v>
      </c>
      <c r="E17" s="269">
        <f t="shared" ref="E17:E24" ca="1" si="54">SUM(G17:EP17)</f>
        <v>-145000.00000000003</v>
      </c>
      <c r="F17" s="269"/>
      <c r="G17" s="269"/>
      <c r="H17" s="269">
        <f ca="1">-TIC!H25</f>
        <v>0</v>
      </c>
      <c r="I17" s="269">
        <f ca="1">-TIC!I25</f>
        <v>0</v>
      </c>
      <c r="J17" s="269">
        <f ca="1">-TIC!J25</f>
        <v>0</v>
      </c>
      <c r="K17" s="269">
        <f ca="1">-TIC!K25</f>
        <v>0</v>
      </c>
      <c r="L17" s="269">
        <f ca="1">-TIC!L25</f>
        <v>-34870.329224014487</v>
      </c>
      <c r="M17" s="269">
        <f ca="1">-TIC!M25</f>
        <v>-11428.745993715749</v>
      </c>
      <c r="N17" s="269">
        <f ca="1">-TIC!N25</f>
        <v>-22661.605471381699</v>
      </c>
      <c r="O17" s="269">
        <f ca="1">-TIC!O25</f>
        <v>-22987.724104216872</v>
      </c>
      <c r="P17" s="269">
        <f ca="1">-TIC!P25</f>
        <v>-24312.684914110774</v>
      </c>
      <c r="Q17" s="269">
        <f ca="1">-TIC!Q25</f>
        <v>-28738.910292560442</v>
      </c>
      <c r="R17" s="269">
        <f ca="1">-TIC!R25</f>
        <v>0</v>
      </c>
      <c r="S17" s="269">
        <f ca="1">-TIC!S25</f>
        <v>0</v>
      </c>
      <c r="T17" s="269">
        <f ca="1">-TIC!T25</f>
        <v>0</v>
      </c>
      <c r="U17" s="269">
        <f ca="1">-TIC!U25</f>
        <v>0</v>
      </c>
      <c r="V17" s="269">
        <f ca="1">-TIC!V25</f>
        <v>0</v>
      </c>
      <c r="W17" s="269">
        <f ca="1">-TIC!W25</f>
        <v>0</v>
      </c>
      <c r="X17" s="269">
        <f ca="1">-TIC!X25</f>
        <v>0</v>
      </c>
      <c r="Y17" s="269">
        <f ca="1">-TIC!Y25</f>
        <v>0</v>
      </c>
      <c r="Z17" s="269">
        <f ca="1">-TIC!Z25</f>
        <v>0</v>
      </c>
      <c r="AA17" s="269">
        <f ca="1">-TIC!AA25</f>
        <v>0</v>
      </c>
      <c r="AB17" s="269">
        <f ca="1">-TIC!AB25</f>
        <v>0</v>
      </c>
      <c r="AC17" s="269">
        <f ca="1">-TIC!AC25</f>
        <v>0</v>
      </c>
      <c r="AD17" s="269">
        <f ca="1">-TIC!AD25</f>
        <v>0</v>
      </c>
      <c r="AE17" s="269">
        <f ca="1">-TIC!AE25</f>
        <v>0</v>
      </c>
      <c r="AF17" s="269">
        <f ca="1">-TIC!AF25</f>
        <v>0</v>
      </c>
      <c r="AG17" s="269">
        <f ca="1">-TIC!AG25</f>
        <v>0</v>
      </c>
      <c r="AH17" s="269">
        <f ca="1">-TIC!AH25</f>
        <v>0</v>
      </c>
      <c r="AI17" s="269">
        <f ca="1">-TIC!AI25</f>
        <v>0</v>
      </c>
      <c r="AJ17" s="269">
        <f ca="1">-TIC!AJ25</f>
        <v>0</v>
      </c>
      <c r="AK17" s="269">
        <f ca="1">-TIC!AK25</f>
        <v>0</v>
      </c>
      <c r="AL17" s="269">
        <f ca="1">-TIC!AL25</f>
        <v>0</v>
      </c>
      <c r="AM17" s="269">
        <f ca="1">-TIC!AM25</f>
        <v>0</v>
      </c>
      <c r="AN17" s="269">
        <f ca="1">-TIC!AN25</f>
        <v>0</v>
      </c>
      <c r="AO17" s="269">
        <f ca="1">-TIC!AO25</f>
        <v>0</v>
      </c>
      <c r="AP17" s="269">
        <f ca="1">-TIC!AP25</f>
        <v>0</v>
      </c>
      <c r="AQ17" s="269">
        <f ca="1">-TIC!AQ25</f>
        <v>0</v>
      </c>
      <c r="AR17" s="269">
        <f ca="1">-TIC!AR25</f>
        <v>0</v>
      </c>
      <c r="AS17" s="269">
        <f ca="1">-TIC!AS25</f>
        <v>0</v>
      </c>
      <c r="AT17" s="269">
        <f ca="1">-TIC!AT25</f>
        <v>0</v>
      </c>
      <c r="AU17" s="269">
        <f ca="1">-TIC!AU25</f>
        <v>0</v>
      </c>
      <c r="AV17" s="269">
        <f ca="1">-TIC!AV25</f>
        <v>0</v>
      </c>
      <c r="AW17" s="269">
        <f ca="1">-TIC!AW25</f>
        <v>0</v>
      </c>
      <c r="AX17" s="269">
        <f ca="1">-TIC!AX25</f>
        <v>0</v>
      </c>
      <c r="AY17" s="269">
        <f ca="1">-TIC!AY25</f>
        <v>0</v>
      </c>
      <c r="AZ17" s="269">
        <f ca="1">-TIC!AZ25</f>
        <v>0</v>
      </c>
      <c r="BA17" s="269">
        <f ca="1">-TIC!BA25</f>
        <v>0</v>
      </c>
      <c r="BB17" s="269">
        <f ca="1">-TIC!BB25</f>
        <v>0</v>
      </c>
      <c r="BC17" s="269">
        <f ca="1">-TIC!BC25</f>
        <v>0</v>
      </c>
      <c r="BD17" s="269">
        <f ca="1">-TIC!BD25</f>
        <v>0</v>
      </c>
      <c r="BE17" s="269">
        <f ca="1">-TIC!BE25</f>
        <v>0</v>
      </c>
      <c r="BF17" s="269">
        <f ca="1">-TIC!BF25</f>
        <v>0</v>
      </c>
      <c r="BG17" s="269">
        <f ca="1">-TIC!BG25</f>
        <v>0</v>
      </c>
      <c r="BH17" s="269">
        <f ca="1">-TIC!BH25</f>
        <v>0</v>
      </c>
      <c r="BI17" s="269">
        <f ca="1">-TIC!BI25</f>
        <v>0</v>
      </c>
      <c r="BJ17" s="269">
        <f ca="1">-TIC!BJ25</f>
        <v>0</v>
      </c>
      <c r="BK17" s="269">
        <f ca="1">-TIC!BK25</f>
        <v>0</v>
      </c>
      <c r="BL17" s="269">
        <f ca="1">-TIC!BL25</f>
        <v>0</v>
      </c>
      <c r="BM17" s="269">
        <f ca="1">-TIC!BM25</f>
        <v>0</v>
      </c>
      <c r="BN17" s="269">
        <f ca="1">-TIC!BN25</f>
        <v>0</v>
      </c>
      <c r="BO17" s="269">
        <f ca="1">-TIC!BO25</f>
        <v>0</v>
      </c>
      <c r="BP17" s="269">
        <f ca="1">-TIC!BP25</f>
        <v>0</v>
      </c>
      <c r="BQ17" s="269">
        <f ca="1">-TIC!BQ25</f>
        <v>0</v>
      </c>
      <c r="BR17" s="269">
        <f ca="1">-TIC!BR25</f>
        <v>0</v>
      </c>
      <c r="BS17" s="269">
        <f ca="1">-TIC!BS25</f>
        <v>0</v>
      </c>
      <c r="BT17" s="269">
        <f ca="1">-TIC!BT25</f>
        <v>0</v>
      </c>
      <c r="BU17" s="269">
        <f ca="1">-TIC!BU25</f>
        <v>0</v>
      </c>
      <c r="BV17" s="269">
        <f ca="1">-TIC!BV25</f>
        <v>0</v>
      </c>
      <c r="BW17" s="269">
        <f ca="1">-TIC!BW25</f>
        <v>0</v>
      </c>
      <c r="BX17" s="269">
        <f ca="1">-TIC!BX25</f>
        <v>0</v>
      </c>
      <c r="BY17" s="269">
        <f ca="1">-TIC!BY25</f>
        <v>0</v>
      </c>
      <c r="BZ17" s="269">
        <f ca="1">-TIC!BZ25</f>
        <v>0</v>
      </c>
      <c r="CA17" s="269">
        <f ca="1">-TIC!CA25</f>
        <v>0</v>
      </c>
      <c r="CB17" s="269">
        <f ca="1">-TIC!CB25</f>
        <v>0</v>
      </c>
      <c r="CC17" s="269">
        <f ca="1">-TIC!CC25</f>
        <v>0</v>
      </c>
      <c r="CD17" s="269">
        <f ca="1">-TIC!CD25</f>
        <v>0</v>
      </c>
      <c r="CE17" s="269">
        <f ca="1">-TIC!CE25</f>
        <v>0</v>
      </c>
      <c r="CF17" s="269">
        <f ca="1">-TIC!CF25</f>
        <v>0</v>
      </c>
      <c r="CG17" s="269">
        <f ca="1">-TIC!CG25</f>
        <v>0</v>
      </c>
      <c r="CH17" s="269">
        <f ca="1">-TIC!CH25</f>
        <v>0</v>
      </c>
      <c r="CI17" s="269">
        <f ca="1">-TIC!CI25</f>
        <v>0</v>
      </c>
      <c r="CJ17" s="269">
        <f ca="1">-TIC!CJ25</f>
        <v>0</v>
      </c>
      <c r="CK17" s="269">
        <f ca="1">-TIC!CK25</f>
        <v>0</v>
      </c>
      <c r="CL17" s="269">
        <f ca="1">-TIC!CL25</f>
        <v>0</v>
      </c>
      <c r="CM17" s="269">
        <f ca="1">-TIC!CM25</f>
        <v>0</v>
      </c>
      <c r="CN17" s="269">
        <f ca="1">-TIC!CN25</f>
        <v>0</v>
      </c>
      <c r="CO17" s="269">
        <f ca="1">-TIC!CO25</f>
        <v>0</v>
      </c>
      <c r="CP17" s="269">
        <f ca="1">-TIC!CP25</f>
        <v>0</v>
      </c>
      <c r="CQ17" s="269">
        <f ca="1">-TIC!CQ25</f>
        <v>0</v>
      </c>
      <c r="CR17" s="269">
        <f ca="1">-TIC!CR25</f>
        <v>0</v>
      </c>
      <c r="CS17" s="269">
        <f ca="1">-TIC!CS25</f>
        <v>0</v>
      </c>
      <c r="CT17" s="269">
        <f ca="1">-TIC!CT25</f>
        <v>0</v>
      </c>
      <c r="CU17" s="269">
        <f ca="1">-TIC!CU25</f>
        <v>0</v>
      </c>
      <c r="CV17" s="269">
        <f ca="1">-TIC!CV25</f>
        <v>0</v>
      </c>
      <c r="CW17" s="269">
        <f ca="1">-TIC!CW25</f>
        <v>0</v>
      </c>
      <c r="CX17" s="269">
        <f ca="1">-TIC!CX25</f>
        <v>0</v>
      </c>
      <c r="CY17" s="269">
        <f ca="1">-TIC!CY25</f>
        <v>0</v>
      </c>
      <c r="CZ17" s="269">
        <f ca="1">-TIC!CZ25</f>
        <v>0</v>
      </c>
      <c r="DA17" s="269">
        <f ca="1">-TIC!DA25</f>
        <v>0</v>
      </c>
      <c r="DB17" s="269">
        <f ca="1">-TIC!DB25</f>
        <v>0</v>
      </c>
      <c r="DC17" s="269">
        <f ca="1">-TIC!DC25</f>
        <v>0</v>
      </c>
      <c r="DD17" s="269">
        <f ca="1">-TIC!DD25</f>
        <v>0</v>
      </c>
      <c r="DE17" s="269">
        <f ca="1">-TIC!DE25</f>
        <v>0</v>
      </c>
      <c r="DF17" s="269">
        <f ca="1">-TIC!DF25</f>
        <v>0</v>
      </c>
      <c r="DG17" s="269">
        <f ca="1">-TIC!DG25</f>
        <v>0</v>
      </c>
      <c r="DH17" s="269">
        <f ca="1">-TIC!DH25</f>
        <v>0</v>
      </c>
      <c r="DI17" s="269">
        <f ca="1">-TIC!DI25</f>
        <v>0</v>
      </c>
      <c r="DJ17" s="269">
        <f ca="1">-TIC!DJ25</f>
        <v>0</v>
      </c>
      <c r="DK17" s="269">
        <f ca="1">-TIC!DK25</f>
        <v>0</v>
      </c>
      <c r="DL17" s="269">
        <f ca="1">-TIC!DL25</f>
        <v>0</v>
      </c>
      <c r="DM17" s="269">
        <f ca="1">-TIC!DM25</f>
        <v>0</v>
      </c>
      <c r="DN17" s="269">
        <f ca="1">-TIC!DN25</f>
        <v>0</v>
      </c>
      <c r="DO17" s="269">
        <f ca="1">-TIC!DO25</f>
        <v>0</v>
      </c>
      <c r="DP17" s="269">
        <f ca="1">-TIC!DP25</f>
        <v>0</v>
      </c>
      <c r="DQ17" s="269">
        <f ca="1">-TIC!DQ25</f>
        <v>0</v>
      </c>
      <c r="DR17" s="269">
        <f ca="1">-TIC!DR25</f>
        <v>0</v>
      </c>
      <c r="DS17" s="269">
        <f ca="1">-TIC!DS25</f>
        <v>0</v>
      </c>
      <c r="DT17" s="269">
        <f ca="1">-TIC!DT25</f>
        <v>0</v>
      </c>
      <c r="DU17" s="269">
        <f ca="1">-TIC!DU25</f>
        <v>0</v>
      </c>
      <c r="DV17" s="269">
        <f ca="1">-TIC!DV25</f>
        <v>0</v>
      </c>
      <c r="DW17" s="269">
        <f ca="1">-TIC!DW25</f>
        <v>0</v>
      </c>
      <c r="DX17" s="269">
        <f ca="1">-TIC!DX25</f>
        <v>0</v>
      </c>
      <c r="DY17" s="269">
        <f ca="1">-TIC!DY25</f>
        <v>0</v>
      </c>
      <c r="DZ17" s="269">
        <f ca="1">-TIC!DZ25</f>
        <v>0</v>
      </c>
      <c r="EA17" s="269">
        <f ca="1">-TIC!EA25</f>
        <v>0</v>
      </c>
      <c r="EB17" s="269">
        <f ca="1">-TIC!EB25</f>
        <v>0</v>
      </c>
      <c r="EC17" s="269">
        <f ca="1">-TIC!EC25</f>
        <v>0</v>
      </c>
      <c r="ED17" s="269">
        <f ca="1">-TIC!ED25</f>
        <v>0</v>
      </c>
      <c r="EE17" s="269">
        <f ca="1">-TIC!EE25</f>
        <v>0</v>
      </c>
      <c r="EF17" s="269">
        <f ca="1">-TIC!EF25</f>
        <v>0</v>
      </c>
      <c r="EG17" s="269">
        <f ca="1">-TIC!EG25</f>
        <v>0</v>
      </c>
      <c r="EH17" s="269">
        <f ca="1">-TIC!EH25</f>
        <v>0</v>
      </c>
      <c r="EI17" s="269">
        <f ca="1">-TIC!EI25</f>
        <v>0</v>
      </c>
      <c r="EJ17" s="269">
        <f ca="1">-TIC!EJ25</f>
        <v>0</v>
      </c>
      <c r="EK17" s="269">
        <f ca="1">-TIC!EK25</f>
        <v>0</v>
      </c>
      <c r="EL17" s="269">
        <f ca="1">-TIC!EL25</f>
        <v>0</v>
      </c>
      <c r="EM17" s="269">
        <f ca="1">-TIC!EM25</f>
        <v>0</v>
      </c>
      <c r="EN17" s="269">
        <f ca="1">-TIC!EN25</f>
        <v>0</v>
      </c>
      <c r="EO17" s="269">
        <f ca="1">-TIC!EO25</f>
        <v>0</v>
      </c>
      <c r="EP17" s="269">
        <f ca="1">-TIC!EP25</f>
        <v>0</v>
      </c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</row>
    <row r="18" spans="1:218" s="22" customFormat="1" ht="14.1" customHeight="1">
      <c r="A18" s="15"/>
      <c r="B18" s="15" t="s">
        <v>840</v>
      </c>
      <c r="C18" s="367"/>
      <c r="D18" s="320" t="s">
        <v>97</v>
      </c>
      <c r="E18" s="269">
        <f t="shared" ca="1" si="54"/>
        <v>15000</v>
      </c>
      <c r="F18" s="269"/>
      <c r="G18" s="269"/>
      <c r="H18" s="269">
        <f>Funding!H25</f>
        <v>0</v>
      </c>
      <c r="I18" s="269">
        <f>Funding!I25</f>
        <v>0</v>
      </c>
      <c r="J18" s="270">
        <f>Funding!J25</f>
        <v>0</v>
      </c>
      <c r="K18" s="269">
        <f ca="1">Funding!K25</f>
        <v>0</v>
      </c>
      <c r="L18" s="269">
        <f ca="1">Funding!L25</f>
        <v>15000</v>
      </c>
      <c r="M18" s="269">
        <f ca="1">Funding!M25</f>
        <v>0</v>
      </c>
      <c r="N18" s="269">
        <f ca="1">Funding!N25</f>
        <v>0</v>
      </c>
      <c r="O18" s="269">
        <f ca="1">Funding!O25</f>
        <v>0</v>
      </c>
      <c r="P18" s="269">
        <f ca="1">Funding!P25</f>
        <v>0</v>
      </c>
      <c r="Q18" s="269">
        <f ca="1">Funding!Q25</f>
        <v>0</v>
      </c>
      <c r="R18" s="269">
        <f ca="1">Funding!R25</f>
        <v>0</v>
      </c>
      <c r="S18" s="269">
        <f ca="1">Funding!S25</f>
        <v>0</v>
      </c>
      <c r="T18" s="269">
        <f ca="1">Funding!T25</f>
        <v>0</v>
      </c>
      <c r="U18" s="269">
        <f ca="1">Funding!U25</f>
        <v>0</v>
      </c>
      <c r="V18" s="269">
        <f ca="1">Funding!V25</f>
        <v>0</v>
      </c>
      <c r="W18" s="269">
        <f ca="1">Funding!W25</f>
        <v>0</v>
      </c>
      <c r="X18" s="269">
        <f ca="1">Funding!X25</f>
        <v>0</v>
      </c>
      <c r="Y18" s="269">
        <f ca="1">Funding!Y25</f>
        <v>0</v>
      </c>
      <c r="Z18" s="269">
        <f ca="1">Funding!Z25</f>
        <v>0</v>
      </c>
      <c r="AA18" s="269">
        <f ca="1">Funding!AA25</f>
        <v>0</v>
      </c>
      <c r="AB18" s="269">
        <f ca="1">Funding!AB25</f>
        <v>0</v>
      </c>
      <c r="AC18" s="269">
        <f ca="1">Funding!AC25</f>
        <v>0</v>
      </c>
      <c r="AD18" s="269">
        <f ca="1">Funding!AD25</f>
        <v>0</v>
      </c>
      <c r="AE18" s="269">
        <f ca="1">Funding!AE25</f>
        <v>0</v>
      </c>
      <c r="AF18" s="269">
        <f ca="1">Funding!AF25</f>
        <v>0</v>
      </c>
      <c r="AG18" s="269">
        <f ca="1">Funding!AG25</f>
        <v>0</v>
      </c>
      <c r="AH18" s="269">
        <f ca="1">Funding!AH25</f>
        <v>0</v>
      </c>
      <c r="AI18" s="269">
        <f ca="1">Funding!AI25</f>
        <v>0</v>
      </c>
      <c r="AJ18" s="269">
        <f ca="1">Funding!AJ25</f>
        <v>0</v>
      </c>
      <c r="AK18" s="269">
        <f ca="1">Funding!AK25</f>
        <v>0</v>
      </c>
      <c r="AL18" s="269">
        <f ca="1">Funding!AL25</f>
        <v>0</v>
      </c>
      <c r="AM18" s="269">
        <f ca="1">Funding!AM25</f>
        <v>0</v>
      </c>
      <c r="AN18" s="269">
        <f ca="1">Funding!AN25</f>
        <v>0</v>
      </c>
      <c r="AO18" s="269">
        <f ca="1">Funding!AO25</f>
        <v>0</v>
      </c>
      <c r="AP18" s="269">
        <f ca="1">Funding!AP25</f>
        <v>0</v>
      </c>
      <c r="AQ18" s="269">
        <f ca="1">Funding!AQ25</f>
        <v>0</v>
      </c>
      <c r="AR18" s="269">
        <f ca="1">Funding!AR25</f>
        <v>0</v>
      </c>
      <c r="AS18" s="269">
        <f ca="1">Funding!AS25</f>
        <v>0</v>
      </c>
      <c r="AT18" s="269">
        <f ca="1">Funding!AT25</f>
        <v>0</v>
      </c>
      <c r="AU18" s="269">
        <f ca="1">Funding!AU25</f>
        <v>0</v>
      </c>
      <c r="AV18" s="269">
        <f ca="1">Funding!AV25</f>
        <v>0</v>
      </c>
      <c r="AW18" s="269">
        <f ca="1">Funding!AW25</f>
        <v>0</v>
      </c>
      <c r="AX18" s="269">
        <f ca="1">Funding!AX25</f>
        <v>0</v>
      </c>
      <c r="AY18" s="269">
        <f ca="1">Funding!AY25</f>
        <v>0</v>
      </c>
      <c r="AZ18" s="269">
        <f ca="1">Funding!AZ25</f>
        <v>0</v>
      </c>
      <c r="BA18" s="269">
        <f ca="1">Funding!BA25</f>
        <v>0</v>
      </c>
      <c r="BB18" s="269">
        <f ca="1">Funding!BB25</f>
        <v>0</v>
      </c>
      <c r="BC18" s="269">
        <f ca="1">Funding!BC25</f>
        <v>0</v>
      </c>
      <c r="BD18" s="269">
        <f ca="1">Funding!BD25</f>
        <v>0</v>
      </c>
      <c r="BE18" s="269">
        <f ca="1">Funding!BE25</f>
        <v>0</v>
      </c>
      <c r="BF18" s="269">
        <f ca="1">Funding!BF25</f>
        <v>0</v>
      </c>
      <c r="BG18" s="269">
        <f ca="1">Funding!BG25</f>
        <v>0</v>
      </c>
      <c r="BH18" s="269">
        <f ca="1">Funding!BH25</f>
        <v>0</v>
      </c>
      <c r="BI18" s="269">
        <f ca="1">Funding!BI25</f>
        <v>0</v>
      </c>
      <c r="BJ18" s="269">
        <f ca="1">Funding!BJ25</f>
        <v>0</v>
      </c>
      <c r="BK18" s="269">
        <f ca="1">Funding!BK25</f>
        <v>0</v>
      </c>
      <c r="BL18" s="269">
        <f ca="1">Funding!BL25</f>
        <v>0</v>
      </c>
      <c r="BM18" s="269">
        <f ca="1">Funding!BM25</f>
        <v>0</v>
      </c>
      <c r="BN18" s="269">
        <f ca="1">Funding!BN25</f>
        <v>0</v>
      </c>
      <c r="BO18" s="269">
        <f ca="1">Funding!BO25</f>
        <v>0</v>
      </c>
      <c r="BP18" s="269">
        <f ca="1">Funding!BP25</f>
        <v>0</v>
      </c>
      <c r="BQ18" s="269">
        <f ca="1">Funding!BQ25</f>
        <v>0</v>
      </c>
      <c r="BR18" s="269">
        <f ca="1">Funding!BR25</f>
        <v>0</v>
      </c>
      <c r="BS18" s="269">
        <f ca="1">Funding!BS25</f>
        <v>0</v>
      </c>
      <c r="BT18" s="269">
        <f ca="1">Funding!BT25</f>
        <v>0</v>
      </c>
      <c r="BU18" s="269">
        <f ca="1">Funding!BU25</f>
        <v>0</v>
      </c>
      <c r="BV18" s="269">
        <f ca="1">Funding!BV25</f>
        <v>0</v>
      </c>
      <c r="BW18" s="269">
        <f ca="1">Funding!BW25</f>
        <v>0</v>
      </c>
      <c r="BX18" s="269">
        <f ca="1">Funding!BX25</f>
        <v>0</v>
      </c>
      <c r="BY18" s="269">
        <f ca="1">Funding!BY25</f>
        <v>0</v>
      </c>
      <c r="BZ18" s="269">
        <f ca="1">Funding!BZ25</f>
        <v>0</v>
      </c>
      <c r="CA18" s="269">
        <f ca="1">Funding!CA25</f>
        <v>0</v>
      </c>
      <c r="CB18" s="269">
        <f ca="1">Funding!CB25</f>
        <v>0</v>
      </c>
      <c r="CC18" s="269">
        <f ca="1">Funding!CC25</f>
        <v>0</v>
      </c>
      <c r="CD18" s="269">
        <f ca="1">Funding!CD25</f>
        <v>0</v>
      </c>
      <c r="CE18" s="269">
        <f ca="1">Funding!CE25</f>
        <v>0</v>
      </c>
      <c r="CF18" s="269">
        <f ca="1">Funding!CF25</f>
        <v>0</v>
      </c>
      <c r="CG18" s="269">
        <f ca="1">Funding!CG25</f>
        <v>0</v>
      </c>
      <c r="CH18" s="269">
        <f ca="1">Funding!CH25</f>
        <v>0</v>
      </c>
      <c r="CI18" s="269">
        <f ca="1">Funding!CI25</f>
        <v>0</v>
      </c>
      <c r="CJ18" s="269">
        <f ca="1">Funding!CJ25</f>
        <v>0</v>
      </c>
      <c r="CK18" s="269">
        <f ca="1">Funding!CK25</f>
        <v>0</v>
      </c>
      <c r="CL18" s="269">
        <f ca="1">Funding!CL25</f>
        <v>0</v>
      </c>
      <c r="CM18" s="269">
        <f ca="1">Funding!CM25</f>
        <v>0</v>
      </c>
      <c r="CN18" s="269">
        <f ca="1">Funding!CN25</f>
        <v>0</v>
      </c>
      <c r="CO18" s="269">
        <f ca="1">Funding!CO25</f>
        <v>0</v>
      </c>
      <c r="CP18" s="269">
        <f ca="1">Funding!CP25</f>
        <v>0</v>
      </c>
      <c r="CQ18" s="269">
        <f ca="1">Funding!CQ25</f>
        <v>0</v>
      </c>
      <c r="CR18" s="269">
        <f ca="1">Funding!CR25</f>
        <v>0</v>
      </c>
      <c r="CS18" s="269">
        <f ca="1">Funding!CS25</f>
        <v>0</v>
      </c>
      <c r="CT18" s="269">
        <f ca="1">Funding!CT25</f>
        <v>0</v>
      </c>
      <c r="CU18" s="269">
        <f ca="1">Funding!CU25</f>
        <v>0</v>
      </c>
      <c r="CV18" s="269">
        <f ca="1">Funding!CV25</f>
        <v>0</v>
      </c>
      <c r="CW18" s="269">
        <f ca="1">Funding!CW25</f>
        <v>0</v>
      </c>
      <c r="CX18" s="269">
        <f ca="1">Funding!CX25</f>
        <v>0</v>
      </c>
      <c r="CY18" s="269">
        <f ca="1">Funding!CY25</f>
        <v>0</v>
      </c>
      <c r="CZ18" s="269">
        <f ca="1">Funding!CZ25</f>
        <v>0</v>
      </c>
      <c r="DA18" s="269">
        <f ca="1">Funding!DA25</f>
        <v>0</v>
      </c>
      <c r="DB18" s="269">
        <f ca="1">Funding!DB25</f>
        <v>0</v>
      </c>
      <c r="DC18" s="269">
        <f ca="1">Funding!DC25</f>
        <v>0</v>
      </c>
      <c r="DD18" s="269">
        <f ca="1">Funding!DD25</f>
        <v>0</v>
      </c>
      <c r="DE18" s="269">
        <f ca="1">Funding!DE25</f>
        <v>0</v>
      </c>
      <c r="DF18" s="269">
        <f ca="1">Funding!DF25</f>
        <v>0</v>
      </c>
      <c r="DG18" s="269">
        <f ca="1">Funding!DG25</f>
        <v>0</v>
      </c>
      <c r="DH18" s="269">
        <f ca="1">Funding!DH25</f>
        <v>0</v>
      </c>
      <c r="DI18" s="269">
        <f ca="1">Funding!DI25</f>
        <v>0</v>
      </c>
      <c r="DJ18" s="269">
        <f ca="1">Funding!DJ25</f>
        <v>0</v>
      </c>
      <c r="DK18" s="269">
        <f ca="1">Funding!DK25</f>
        <v>0</v>
      </c>
      <c r="DL18" s="269">
        <f ca="1">Funding!DL25</f>
        <v>0</v>
      </c>
      <c r="DM18" s="269">
        <f ca="1">Funding!DM25</f>
        <v>0</v>
      </c>
      <c r="DN18" s="269">
        <f ca="1">Funding!DN25</f>
        <v>0</v>
      </c>
      <c r="DO18" s="269">
        <f ca="1">Funding!DO25</f>
        <v>0</v>
      </c>
      <c r="DP18" s="269">
        <f ca="1">Funding!DP25</f>
        <v>0</v>
      </c>
      <c r="DQ18" s="269">
        <f ca="1">Funding!DQ25</f>
        <v>0</v>
      </c>
      <c r="DR18" s="269">
        <f ca="1">Funding!DR25</f>
        <v>0</v>
      </c>
      <c r="DS18" s="269">
        <f ca="1">Funding!DS25</f>
        <v>0</v>
      </c>
      <c r="DT18" s="269">
        <f ca="1">Funding!DT25</f>
        <v>0</v>
      </c>
      <c r="DU18" s="269">
        <f ca="1">Funding!DU25</f>
        <v>0</v>
      </c>
      <c r="DV18" s="269">
        <f ca="1">Funding!DV25</f>
        <v>0</v>
      </c>
      <c r="DW18" s="269">
        <f ca="1">Funding!DW25</f>
        <v>0</v>
      </c>
      <c r="DX18" s="269">
        <f ca="1">Funding!DX25</f>
        <v>0</v>
      </c>
      <c r="DY18" s="269">
        <f ca="1">Funding!DY25</f>
        <v>0</v>
      </c>
      <c r="DZ18" s="269">
        <f ca="1">Funding!DZ25</f>
        <v>0</v>
      </c>
      <c r="EA18" s="269">
        <f ca="1">Funding!EA25</f>
        <v>0</v>
      </c>
      <c r="EB18" s="269">
        <f ca="1">Funding!EB25</f>
        <v>0</v>
      </c>
      <c r="EC18" s="269">
        <f ca="1">Funding!EC25</f>
        <v>0</v>
      </c>
      <c r="ED18" s="269">
        <f ca="1">Funding!ED25</f>
        <v>0</v>
      </c>
      <c r="EE18" s="269">
        <f ca="1">Funding!EE25</f>
        <v>0</v>
      </c>
      <c r="EF18" s="269">
        <f ca="1">Funding!EF25</f>
        <v>0</v>
      </c>
      <c r="EG18" s="269">
        <f ca="1">Funding!EG25</f>
        <v>0</v>
      </c>
      <c r="EH18" s="269">
        <f ca="1">Funding!EH25</f>
        <v>0</v>
      </c>
      <c r="EI18" s="269">
        <f ca="1">Funding!EI25</f>
        <v>0</v>
      </c>
      <c r="EJ18" s="269">
        <f ca="1">Funding!EJ25</f>
        <v>0</v>
      </c>
      <c r="EK18" s="269">
        <f ca="1">Funding!EK25</f>
        <v>0</v>
      </c>
      <c r="EL18" s="269">
        <f ca="1">Funding!EL25</f>
        <v>0</v>
      </c>
      <c r="EM18" s="269">
        <f ca="1">Funding!EM25</f>
        <v>0</v>
      </c>
      <c r="EN18" s="269">
        <f ca="1">Funding!EN25</f>
        <v>0</v>
      </c>
      <c r="EO18" s="269">
        <f ca="1">Funding!EO25</f>
        <v>0</v>
      </c>
      <c r="EP18" s="269">
        <f ca="1">Funding!EP25</f>
        <v>0</v>
      </c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</row>
    <row r="19" spans="1:218" s="22" customFormat="1" ht="14.1" customHeight="1">
      <c r="A19" s="15"/>
      <c r="B19" s="1218" t="s">
        <v>1109</v>
      </c>
      <c r="C19" s="367"/>
      <c r="D19" s="320" t="s">
        <v>97</v>
      </c>
      <c r="E19" s="269">
        <f t="shared" ca="1" si="54"/>
        <v>50000</v>
      </c>
      <c r="F19" s="269"/>
      <c r="G19" s="269"/>
      <c r="H19" s="269">
        <f>Funding!H26</f>
        <v>0</v>
      </c>
      <c r="I19" s="269">
        <f>Funding!I26</f>
        <v>0</v>
      </c>
      <c r="J19" s="270">
        <f>Funding!J26</f>
        <v>0</v>
      </c>
      <c r="K19" s="269">
        <f ca="1">Funding!K26</f>
        <v>0</v>
      </c>
      <c r="L19" s="269">
        <f ca="1">Funding!L26</f>
        <v>9935.1646120072437</v>
      </c>
      <c r="M19" s="269">
        <f ca="1">Funding!M26</f>
        <v>5714.3729968578746</v>
      </c>
      <c r="N19" s="269">
        <f ca="1">Funding!N26</f>
        <v>11330.80273569085</v>
      </c>
      <c r="O19" s="269">
        <f ca="1">Funding!O26</f>
        <v>11493.862052108436</v>
      </c>
      <c r="P19" s="269">
        <f ca="1">Funding!P26</f>
        <v>11525.797603335595</v>
      </c>
      <c r="Q19" s="269">
        <f ca="1">Funding!Q26</f>
        <v>0</v>
      </c>
      <c r="R19" s="269">
        <f ca="1">Funding!R26</f>
        <v>0</v>
      </c>
      <c r="S19" s="269">
        <f ca="1">Funding!S26</f>
        <v>0</v>
      </c>
      <c r="T19" s="269">
        <f ca="1">Funding!T26</f>
        <v>0</v>
      </c>
      <c r="U19" s="269">
        <f ca="1">Funding!U26</f>
        <v>0</v>
      </c>
      <c r="V19" s="269">
        <f ca="1">Funding!V26</f>
        <v>0</v>
      </c>
      <c r="W19" s="269">
        <f ca="1">Funding!W26</f>
        <v>0</v>
      </c>
      <c r="X19" s="269">
        <f ca="1">Funding!X26</f>
        <v>0</v>
      </c>
      <c r="Y19" s="269">
        <f ca="1">Funding!Y26</f>
        <v>0</v>
      </c>
      <c r="Z19" s="269">
        <f ca="1">Funding!Z26</f>
        <v>0</v>
      </c>
      <c r="AA19" s="269">
        <f ca="1">Funding!AA26</f>
        <v>0</v>
      </c>
      <c r="AB19" s="269">
        <f ca="1">Funding!AB26</f>
        <v>0</v>
      </c>
      <c r="AC19" s="269">
        <f ca="1">Funding!AC26</f>
        <v>0</v>
      </c>
      <c r="AD19" s="269">
        <f ca="1">Funding!AD26</f>
        <v>0</v>
      </c>
      <c r="AE19" s="269">
        <f ca="1">Funding!AE26</f>
        <v>0</v>
      </c>
      <c r="AF19" s="269">
        <f ca="1">Funding!AF26</f>
        <v>0</v>
      </c>
      <c r="AG19" s="269">
        <f ca="1">Funding!AG26</f>
        <v>0</v>
      </c>
      <c r="AH19" s="269">
        <f ca="1">Funding!AH26</f>
        <v>0</v>
      </c>
      <c r="AI19" s="269">
        <f ca="1">Funding!AI26</f>
        <v>0</v>
      </c>
      <c r="AJ19" s="269">
        <f ca="1">Funding!AJ26</f>
        <v>0</v>
      </c>
      <c r="AK19" s="269">
        <f ca="1">Funding!AK26</f>
        <v>0</v>
      </c>
      <c r="AL19" s="269">
        <f ca="1">Funding!AL26</f>
        <v>0</v>
      </c>
      <c r="AM19" s="269">
        <f ca="1">Funding!AM26</f>
        <v>0</v>
      </c>
      <c r="AN19" s="269">
        <f ca="1">Funding!AN26</f>
        <v>0</v>
      </c>
      <c r="AO19" s="269">
        <f ca="1">Funding!AO26</f>
        <v>0</v>
      </c>
      <c r="AP19" s="269">
        <f ca="1">Funding!AP26</f>
        <v>0</v>
      </c>
      <c r="AQ19" s="269">
        <f ca="1">Funding!AQ26</f>
        <v>0</v>
      </c>
      <c r="AR19" s="269">
        <f ca="1">Funding!AR26</f>
        <v>0</v>
      </c>
      <c r="AS19" s="269">
        <f ca="1">Funding!AS26</f>
        <v>0</v>
      </c>
      <c r="AT19" s="269">
        <f ca="1">Funding!AT26</f>
        <v>0</v>
      </c>
      <c r="AU19" s="269">
        <f ca="1">Funding!AU26</f>
        <v>0</v>
      </c>
      <c r="AV19" s="269">
        <f ca="1">Funding!AV26</f>
        <v>0</v>
      </c>
      <c r="AW19" s="269">
        <f ca="1">Funding!AW26</f>
        <v>0</v>
      </c>
      <c r="AX19" s="269">
        <f ca="1">Funding!AX26</f>
        <v>0</v>
      </c>
      <c r="AY19" s="269">
        <f ca="1">Funding!AY26</f>
        <v>0</v>
      </c>
      <c r="AZ19" s="269">
        <f ca="1">Funding!AZ26</f>
        <v>0</v>
      </c>
      <c r="BA19" s="269">
        <f ca="1">Funding!BA26</f>
        <v>0</v>
      </c>
      <c r="BB19" s="269">
        <f ca="1">Funding!BB26</f>
        <v>0</v>
      </c>
      <c r="BC19" s="269">
        <f ca="1">Funding!BC26</f>
        <v>0</v>
      </c>
      <c r="BD19" s="269">
        <f ca="1">Funding!BD26</f>
        <v>0</v>
      </c>
      <c r="BE19" s="269">
        <f ca="1">Funding!BE26</f>
        <v>0</v>
      </c>
      <c r="BF19" s="269">
        <f ca="1">Funding!BF26</f>
        <v>0</v>
      </c>
      <c r="BG19" s="269">
        <f ca="1">Funding!BG26</f>
        <v>0</v>
      </c>
      <c r="BH19" s="269">
        <f ca="1">Funding!BH26</f>
        <v>0</v>
      </c>
      <c r="BI19" s="269">
        <f ca="1">Funding!BI26</f>
        <v>0</v>
      </c>
      <c r="BJ19" s="269">
        <f ca="1">Funding!BJ26</f>
        <v>0</v>
      </c>
      <c r="BK19" s="269">
        <f ca="1">Funding!BK26</f>
        <v>0</v>
      </c>
      <c r="BL19" s="269">
        <f ca="1">Funding!BL26</f>
        <v>0</v>
      </c>
      <c r="BM19" s="269">
        <f ca="1">Funding!BM26</f>
        <v>0</v>
      </c>
      <c r="BN19" s="269">
        <f ca="1">Funding!BN26</f>
        <v>0</v>
      </c>
      <c r="BO19" s="269">
        <f ca="1">Funding!BO26</f>
        <v>0</v>
      </c>
      <c r="BP19" s="269">
        <f ca="1">Funding!BP26</f>
        <v>0</v>
      </c>
      <c r="BQ19" s="269">
        <f ca="1">Funding!BQ26</f>
        <v>0</v>
      </c>
      <c r="BR19" s="269">
        <f ca="1">Funding!BR26</f>
        <v>0</v>
      </c>
      <c r="BS19" s="269">
        <f ca="1">Funding!BS26</f>
        <v>0</v>
      </c>
      <c r="BT19" s="269">
        <f ca="1">Funding!BT26</f>
        <v>0</v>
      </c>
      <c r="BU19" s="269">
        <f ca="1">Funding!BU26</f>
        <v>0</v>
      </c>
      <c r="BV19" s="269">
        <f ca="1">Funding!BV26</f>
        <v>0</v>
      </c>
      <c r="BW19" s="269">
        <f ca="1">Funding!BW26</f>
        <v>0</v>
      </c>
      <c r="BX19" s="269">
        <f ca="1">Funding!BX26</f>
        <v>0</v>
      </c>
      <c r="BY19" s="269">
        <f ca="1">Funding!BY26</f>
        <v>0</v>
      </c>
      <c r="BZ19" s="269">
        <f ca="1">Funding!BZ26</f>
        <v>0</v>
      </c>
      <c r="CA19" s="269">
        <f ca="1">Funding!CA26</f>
        <v>0</v>
      </c>
      <c r="CB19" s="269">
        <f ca="1">Funding!CB26</f>
        <v>0</v>
      </c>
      <c r="CC19" s="269">
        <f ca="1">Funding!CC26</f>
        <v>0</v>
      </c>
      <c r="CD19" s="269">
        <f ca="1">Funding!CD26</f>
        <v>0</v>
      </c>
      <c r="CE19" s="269">
        <f ca="1">Funding!CE26</f>
        <v>0</v>
      </c>
      <c r="CF19" s="269">
        <f ca="1">Funding!CF26</f>
        <v>0</v>
      </c>
      <c r="CG19" s="269">
        <f ca="1">Funding!CG26</f>
        <v>0</v>
      </c>
      <c r="CH19" s="269">
        <f ca="1">Funding!CH26</f>
        <v>0</v>
      </c>
      <c r="CI19" s="269">
        <f ca="1">Funding!CI26</f>
        <v>0</v>
      </c>
      <c r="CJ19" s="269">
        <f ca="1">Funding!CJ26</f>
        <v>0</v>
      </c>
      <c r="CK19" s="269">
        <f ca="1">Funding!CK26</f>
        <v>0</v>
      </c>
      <c r="CL19" s="269">
        <f ca="1">Funding!CL26</f>
        <v>0</v>
      </c>
      <c r="CM19" s="269">
        <f ca="1">Funding!CM26</f>
        <v>0</v>
      </c>
      <c r="CN19" s="269">
        <f ca="1">Funding!CN26</f>
        <v>0</v>
      </c>
      <c r="CO19" s="269">
        <f ca="1">Funding!CO26</f>
        <v>0</v>
      </c>
      <c r="CP19" s="269">
        <f ca="1">Funding!CP26</f>
        <v>0</v>
      </c>
      <c r="CQ19" s="269">
        <f ca="1">Funding!CQ26</f>
        <v>0</v>
      </c>
      <c r="CR19" s="269">
        <f ca="1">Funding!CR26</f>
        <v>0</v>
      </c>
      <c r="CS19" s="269">
        <f ca="1">Funding!CS26</f>
        <v>0</v>
      </c>
      <c r="CT19" s="269">
        <f ca="1">Funding!CT26</f>
        <v>0</v>
      </c>
      <c r="CU19" s="269">
        <f ca="1">Funding!CU26</f>
        <v>0</v>
      </c>
      <c r="CV19" s="269">
        <f ca="1">Funding!CV26</f>
        <v>0</v>
      </c>
      <c r="CW19" s="269">
        <f ca="1">Funding!CW26</f>
        <v>0</v>
      </c>
      <c r="CX19" s="269">
        <f ca="1">Funding!CX26</f>
        <v>0</v>
      </c>
      <c r="CY19" s="269">
        <f ca="1">Funding!CY26</f>
        <v>0</v>
      </c>
      <c r="CZ19" s="269">
        <f ca="1">Funding!CZ26</f>
        <v>0</v>
      </c>
      <c r="DA19" s="269">
        <f ca="1">Funding!DA26</f>
        <v>0</v>
      </c>
      <c r="DB19" s="269">
        <f ca="1">Funding!DB26</f>
        <v>0</v>
      </c>
      <c r="DC19" s="269">
        <f ca="1">Funding!DC26</f>
        <v>0</v>
      </c>
      <c r="DD19" s="269">
        <f ca="1">Funding!DD26</f>
        <v>0</v>
      </c>
      <c r="DE19" s="269">
        <f ca="1">Funding!DE26</f>
        <v>0</v>
      </c>
      <c r="DF19" s="269">
        <f ca="1">Funding!DF26</f>
        <v>0</v>
      </c>
      <c r="DG19" s="269">
        <f ca="1">Funding!DG26</f>
        <v>0</v>
      </c>
      <c r="DH19" s="269">
        <f ca="1">Funding!DH26</f>
        <v>0</v>
      </c>
      <c r="DI19" s="269">
        <f ca="1">Funding!DI26</f>
        <v>0</v>
      </c>
      <c r="DJ19" s="269">
        <f ca="1">Funding!DJ26</f>
        <v>0</v>
      </c>
      <c r="DK19" s="269">
        <f ca="1">Funding!DK26</f>
        <v>0</v>
      </c>
      <c r="DL19" s="269">
        <f ca="1">Funding!DL26</f>
        <v>0</v>
      </c>
      <c r="DM19" s="269">
        <f ca="1">Funding!DM26</f>
        <v>0</v>
      </c>
      <c r="DN19" s="269">
        <f ca="1">Funding!DN26</f>
        <v>0</v>
      </c>
      <c r="DO19" s="269">
        <f ca="1">Funding!DO26</f>
        <v>0</v>
      </c>
      <c r="DP19" s="269">
        <f ca="1">Funding!DP26</f>
        <v>0</v>
      </c>
      <c r="DQ19" s="269">
        <f ca="1">Funding!DQ26</f>
        <v>0</v>
      </c>
      <c r="DR19" s="269">
        <f ca="1">Funding!DR26</f>
        <v>0</v>
      </c>
      <c r="DS19" s="269">
        <f ca="1">Funding!DS26</f>
        <v>0</v>
      </c>
      <c r="DT19" s="269">
        <f ca="1">Funding!DT26</f>
        <v>0</v>
      </c>
      <c r="DU19" s="269">
        <f ca="1">Funding!DU26</f>
        <v>0</v>
      </c>
      <c r="DV19" s="269">
        <f ca="1">Funding!DV26</f>
        <v>0</v>
      </c>
      <c r="DW19" s="269">
        <f ca="1">Funding!DW26</f>
        <v>0</v>
      </c>
      <c r="DX19" s="269">
        <f ca="1">Funding!DX26</f>
        <v>0</v>
      </c>
      <c r="DY19" s="269">
        <f ca="1">Funding!DY26</f>
        <v>0</v>
      </c>
      <c r="DZ19" s="269">
        <f ca="1">Funding!DZ26</f>
        <v>0</v>
      </c>
      <c r="EA19" s="269">
        <f ca="1">Funding!EA26</f>
        <v>0</v>
      </c>
      <c r="EB19" s="269">
        <f ca="1">Funding!EB26</f>
        <v>0</v>
      </c>
      <c r="EC19" s="269">
        <f ca="1">Funding!EC26</f>
        <v>0</v>
      </c>
      <c r="ED19" s="269">
        <f ca="1">Funding!ED26</f>
        <v>0</v>
      </c>
      <c r="EE19" s="269">
        <f ca="1">Funding!EE26</f>
        <v>0</v>
      </c>
      <c r="EF19" s="269">
        <f ca="1">Funding!EF26</f>
        <v>0</v>
      </c>
      <c r="EG19" s="269">
        <f ca="1">Funding!EG26</f>
        <v>0</v>
      </c>
      <c r="EH19" s="269">
        <f ca="1">Funding!EH26</f>
        <v>0</v>
      </c>
      <c r="EI19" s="269">
        <f ca="1">Funding!EI26</f>
        <v>0</v>
      </c>
      <c r="EJ19" s="269">
        <f ca="1">Funding!EJ26</f>
        <v>0</v>
      </c>
      <c r="EK19" s="269">
        <f ca="1">Funding!EK26</f>
        <v>0</v>
      </c>
      <c r="EL19" s="269">
        <f ca="1">Funding!EL26</f>
        <v>0</v>
      </c>
      <c r="EM19" s="269">
        <f ca="1">Funding!EM26</f>
        <v>0</v>
      </c>
      <c r="EN19" s="269">
        <f ca="1">Funding!EN26</f>
        <v>0</v>
      </c>
      <c r="EO19" s="269">
        <f ca="1">Funding!EO26</f>
        <v>0</v>
      </c>
      <c r="EP19" s="269">
        <f ca="1">Funding!EP26</f>
        <v>0</v>
      </c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</row>
    <row r="20" spans="1:218" s="22" customFormat="1" ht="14.1" customHeight="1">
      <c r="A20" s="15"/>
      <c r="B20" s="1218" t="s">
        <v>1110</v>
      </c>
      <c r="C20" s="367"/>
      <c r="D20" s="320" t="s">
        <v>97</v>
      </c>
      <c r="E20" s="269">
        <f t="shared" ca="1" si="54"/>
        <v>50000</v>
      </c>
      <c r="F20" s="269"/>
      <c r="G20" s="269"/>
      <c r="H20" s="269">
        <f>Funding!H27</f>
        <v>0</v>
      </c>
      <c r="I20" s="269">
        <f>Funding!I27</f>
        <v>0</v>
      </c>
      <c r="J20" s="270">
        <f>Funding!J27</f>
        <v>0</v>
      </c>
      <c r="K20" s="269">
        <f ca="1">Funding!K27</f>
        <v>0</v>
      </c>
      <c r="L20" s="269">
        <f ca="1">Funding!L27</f>
        <v>9935.1646120072437</v>
      </c>
      <c r="M20" s="269">
        <f ca="1">Funding!M27</f>
        <v>5714.3729968578746</v>
      </c>
      <c r="N20" s="269">
        <f ca="1">Funding!N27</f>
        <v>11330.80273569085</v>
      </c>
      <c r="O20" s="269">
        <f ca="1">Funding!O27</f>
        <v>11493.862052108436</v>
      </c>
      <c r="P20" s="269">
        <f ca="1">Funding!P27</f>
        <v>11525.797603335595</v>
      </c>
      <c r="Q20" s="269">
        <f ca="1">Funding!Q27</f>
        <v>0</v>
      </c>
      <c r="R20" s="269">
        <f ca="1">Funding!R27</f>
        <v>0</v>
      </c>
      <c r="S20" s="269">
        <f ca="1">Funding!S27</f>
        <v>0</v>
      </c>
      <c r="T20" s="269">
        <f ca="1">Funding!T27</f>
        <v>0</v>
      </c>
      <c r="U20" s="269">
        <f ca="1">Funding!U27</f>
        <v>0</v>
      </c>
      <c r="V20" s="269">
        <f ca="1">Funding!V27</f>
        <v>0</v>
      </c>
      <c r="W20" s="269">
        <f ca="1">Funding!W27</f>
        <v>0</v>
      </c>
      <c r="X20" s="269">
        <f ca="1">Funding!X27</f>
        <v>0</v>
      </c>
      <c r="Y20" s="269">
        <f ca="1">Funding!Y27</f>
        <v>0</v>
      </c>
      <c r="Z20" s="269">
        <f ca="1">Funding!Z27</f>
        <v>0</v>
      </c>
      <c r="AA20" s="269">
        <f ca="1">Funding!AA27</f>
        <v>0</v>
      </c>
      <c r="AB20" s="269">
        <f ca="1">Funding!AB27</f>
        <v>0</v>
      </c>
      <c r="AC20" s="269">
        <f ca="1">Funding!AC27</f>
        <v>0</v>
      </c>
      <c r="AD20" s="269">
        <f ca="1">Funding!AD27</f>
        <v>0</v>
      </c>
      <c r="AE20" s="269">
        <f ca="1">Funding!AE27</f>
        <v>0</v>
      </c>
      <c r="AF20" s="269">
        <f ca="1">Funding!AF27</f>
        <v>0</v>
      </c>
      <c r="AG20" s="269">
        <f ca="1">Funding!AG27</f>
        <v>0</v>
      </c>
      <c r="AH20" s="269">
        <f ca="1">Funding!AH27</f>
        <v>0</v>
      </c>
      <c r="AI20" s="269">
        <f ca="1">Funding!AI27</f>
        <v>0</v>
      </c>
      <c r="AJ20" s="269">
        <f ca="1">Funding!AJ27</f>
        <v>0</v>
      </c>
      <c r="AK20" s="269">
        <f ca="1">Funding!AK27</f>
        <v>0</v>
      </c>
      <c r="AL20" s="269">
        <f ca="1">Funding!AL27</f>
        <v>0</v>
      </c>
      <c r="AM20" s="269">
        <f ca="1">Funding!AM27</f>
        <v>0</v>
      </c>
      <c r="AN20" s="269">
        <f ca="1">Funding!AN27</f>
        <v>0</v>
      </c>
      <c r="AO20" s="269">
        <f ca="1">Funding!AO27</f>
        <v>0</v>
      </c>
      <c r="AP20" s="269">
        <f ca="1">Funding!AP27</f>
        <v>0</v>
      </c>
      <c r="AQ20" s="269">
        <f ca="1">Funding!AQ27</f>
        <v>0</v>
      </c>
      <c r="AR20" s="269">
        <f ca="1">Funding!AR27</f>
        <v>0</v>
      </c>
      <c r="AS20" s="269">
        <f ca="1">Funding!AS27</f>
        <v>0</v>
      </c>
      <c r="AT20" s="269">
        <f ca="1">Funding!AT27</f>
        <v>0</v>
      </c>
      <c r="AU20" s="269">
        <f ca="1">Funding!AU27</f>
        <v>0</v>
      </c>
      <c r="AV20" s="269">
        <f ca="1">Funding!AV27</f>
        <v>0</v>
      </c>
      <c r="AW20" s="269">
        <f ca="1">Funding!AW27</f>
        <v>0</v>
      </c>
      <c r="AX20" s="269">
        <f ca="1">Funding!AX27</f>
        <v>0</v>
      </c>
      <c r="AY20" s="269">
        <f ca="1">Funding!AY27</f>
        <v>0</v>
      </c>
      <c r="AZ20" s="269">
        <f ca="1">Funding!AZ27</f>
        <v>0</v>
      </c>
      <c r="BA20" s="269">
        <f ca="1">Funding!BA27</f>
        <v>0</v>
      </c>
      <c r="BB20" s="269">
        <f ca="1">Funding!BB27</f>
        <v>0</v>
      </c>
      <c r="BC20" s="269">
        <f ca="1">Funding!BC27</f>
        <v>0</v>
      </c>
      <c r="BD20" s="269">
        <f ca="1">Funding!BD27</f>
        <v>0</v>
      </c>
      <c r="BE20" s="269">
        <f ca="1">Funding!BE27</f>
        <v>0</v>
      </c>
      <c r="BF20" s="269">
        <f ca="1">Funding!BF27</f>
        <v>0</v>
      </c>
      <c r="BG20" s="269">
        <f ca="1">Funding!BG27</f>
        <v>0</v>
      </c>
      <c r="BH20" s="269">
        <f ca="1">Funding!BH27</f>
        <v>0</v>
      </c>
      <c r="BI20" s="269">
        <f ca="1">Funding!BI27</f>
        <v>0</v>
      </c>
      <c r="BJ20" s="269">
        <f ca="1">Funding!BJ27</f>
        <v>0</v>
      </c>
      <c r="BK20" s="269">
        <f ca="1">Funding!BK27</f>
        <v>0</v>
      </c>
      <c r="BL20" s="269">
        <f ca="1">Funding!BL27</f>
        <v>0</v>
      </c>
      <c r="BM20" s="269">
        <f ca="1">Funding!BM27</f>
        <v>0</v>
      </c>
      <c r="BN20" s="269">
        <f ca="1">Funding!BN27</f>
        <v>0</v>
      </c>
      <c r="BO20" s="269">
        <f ca="1">Funding!BO27</f>
        <v>0</v>
      </c>
      <c r="BP20" s="269">
        <f ca="1">Funding!BP27</f>
        <v>0</v>
      </c>
      <c r="BQ20" s="269">
        <f ca="1">Funding!BQ27</f>
        <v>0</v>
      </c>
      <c r="BR20" s="269">
        <f ca="1">Funding!BR27</f>
        <v>0</v>
      </c>
      <c r="BS20" s="269">
        <f ca="1">Funding!BS27</f>
        <v>0</v>
      </c>
      <c r="BT20" s="269">
        <f ca="1">Funding!BT27</f>
        <v>0</v>
      </c>
      <c r="BU20" s="269">
        <f ca="1">Funding!BU27</f>
        <v>0</v>
      </c>
      <c r="BV20" s="269">
        <f ca="1">Funding!BV27</f>
        <v>0</v>
      </c>
      <c r="BW20" s="269">
        <f ca="1">Funding!BW27</f>
        <v>0</v>
      </c>
      <c r="BX20" s="269">
        <f ca="1">Funding!BX27</f>
        <v>0</v>
      </c>
      <c r="BY20" s="269">
        <f ca="1">Funding!BY27</f>
        <v>0</v>
      </c>
      <c r="BZ20" s="269">
        <f ca="1">Funding!BZ27</f>
        <v>0</v>
      </c>
      <c r="CA20" s="269">
        <f ca="1">Funding!CA27</f>
        <v>0</v>
      </c>
      <c r="CB20" s="269">
        <f ca="1">Funding!CB27</f>
        <v>0</v>
      </c>
      <c r="CC20" s="269">
        <f ca="1">Funding!CC27</f>
        <v>0</v>
      </c>
      <c r="CD20" s="269">
        <f ca="1">Funding!CD27</f>
        <v>0</v>
      </c>
      <c r="CE20" s="269">
        <f ca="1">Funding!CE27</f>
        <v>0</v>
      </c>
      <c r="CF20" s="269">
        <f ca="1">Funding!CF27</f>
        <v>0</v>
      </c>
      <c r="CG20" s="269">
        <f ca="1">Funding!CG27</f>
        <v>0</v>
      </c>
      <c r="CH20" s="269">
        <f ca="1">Funding!CH27</f>
        <v>0</v>
      </c>
      <c r="CI20" s="269">
        <f ca="1">Funding!CI27</f>
        <v>0</v>
      </c>
      <c r="CJ20" s="269">
        <f ca="1">Funding!CJ27</f>
        <v>0</v>
      </c>
      <c r="CK20" s="269">
        <f ca="1">Funding!CK27</f>
        <v>0</v>
      </c>
      <c r="CL20" s="269">
        <f ca="1">Funding!CL27</f>
        <v>0</v>
      </c>
      <c r="CM20" s="269">
        <f ca="1">Funding!CM27</f>
        <v>0</v>
      </c>
      <c r="CN20" s="269">
        <f ca="1">Funding!CN27</f>
        <v>0</v>
      </c>
      <c r="CO20" s="269">
        <f ca="1">Funding!CO27</f>
        <v>0</v>
      </c>
      <c r="CP20" s="269">
        <f ca="1">Funding!CP27</f>
        <v>0</v>
      </c>
      <c r="CQ20" s="269">
        <f ca="1">Funding!CQ27</f>
        <v>0</v>
      </c>
      <c r="CR20" s="269">
        <f ca="1">Funding!CR27</f>
        <v>0</v>
      </c>
      <c r="CS20" s="269">
        <f ca="1">Funding!CS27</f>
        <v>0</v>
      </c>
      <c r="CT20" s="269">
        <f ca="1">Funding!CT27</f>
        <v>0</v>
      </c>
      <c r="CU20" s="269">
        <f ca="1">Funding!CU27</f>
        <v>0</v>
      </c>
      <c r="CV20" s="269">
        <f ca="1">Funding!CV27</f>
        <v>0</v>
      </c>
      <c r="CW20" s="269">
        <f ca="1">Funding!CW27</f>
        <v>0</v>
      </c>
      <c r="CX20" s="269">
        <f ca="1">Funding!CX27</f>
        <v>0</v>
      </c>
      <c r="CY20" s="269">
        <f ca="1">Funding!CY27</f>
        <v>0</v>
      </c>
      <c r="CZ20" s="269">
        <f ca="1">Funding!CZ27</f>
        <v>0</v>
      </c>
      <c r="DA20" s="269">
        <f ca="1">Funding!DA27</f>
        <v>0</v>
      </c>
      <c r="DB20" s="269">
        <f ca="1">Funding!DB27</f>
        <v>0</v>
      </c>
      <c r="DC20" s="269">
        <f ca="1">Funding!DC27</f>
        <v>0</v>
      </c>
      <c r="DD20" s="269">
        <f ca="1">Funding!DD27</f>
        <v>0</v>
      </c>
      <c r="DE20" s="269">
        <f ca="1">Funding!DE27</f>
        <v>0</v>
      </c>
      <c r="DF20" s="269">
        <f ca="1">Funding!DF27</f>
        <v>0</v>
      </c>
      <c r="DG20" s="269">
        <f ca="1">Funding!DG27</f>
        <v>0</v>
      </c>
      <c r="DH20" s="269">
        <f ca="1">Funding!DH27</f>
        <v>0</v>
      </c>
      <c r="DI20" s="269">
        <f ca="1">Funding!DI27</f>
        <v>0</v>
      </c>
      <c r="DJ20" s="269">
        <f ca="1">Funding!DJ27</f>
        <v>0</v>
      </c>
      <c r="DK20" s="269">
        <f ca="1">Funding!DK27</f>
        <v>0</v>
      </c>
      <c r="DL20" s="269">
        <f ca="1">Funding!DL27</f>
        <v>0</v>
      </c>
      <c r="DM20" s="269">
        <f ca="1">Funding!DM27</f>
        <v>0</v>
      </c>
      <c r="DN20" s="269">
        <f ca="1">Funding!DN27</f>
        <v>0</v>
      </c>
      <c r="DO20" s="269">
        <f ca="1">Funding!DO27</f>
        <v>0</v>
      </c>
      <c r="DP20" s="269">
        <f ca="1">Funding!DP27</f>
        <v>0</v>
      </c>
      <c r="DQ20" s="269">
        <f ca="1">Funding!DQ27</f>
        <v>0</v>
      </c>
      <c r="DR20" s="269">
        <f ca="1">Funding!DR27</f>
        <v>0</v>
      </c>
      <c r="DS20" s="269">
        <f ca="1">Funding!DS27</f>
        <v>0</v>
      </c>
      <c r="DT20" s="269">
        <f ca="1">Funding!DT27</f>
        <v>0</v>
      </c>
      <c r="DU20" s="269">
        <f ca="1">Funding!DU27</f>
        <v>0</v>
      </c>
      <c r="DV20" s="269">
        <f ca="1">Funding!DV27</f>
        <v>0</v>
      </c>
      <c r="DW20" s="269">
        <f ca="1">Funding!DW27</f>
        <v>0</v>
      </c>
      <c r="DX20" s="269">
        <f ca="1">Funding!DX27</f>
        <v>0</v>
      </c>
      <c r="DY20" s="269">
        <f ca="1">Funding!DY27</f>
        <v>0</v>
      </c>
      <c r="DZ20" s="269">
        <f ca="1">Funding!DZ27</f>
        <v>0</v>
      </c>
      <c r="EA20" s="269">
        <f ca="1">Funding!EA27</f>
        <v>0</v>
      </c>
      <c r="EB20" s="269">
        <f ca="1">Funding!EB27</f>
        <v>0</v>
      </c>
      <c r="EC20" s="269">
        <f ca="1">Funding!EC27</f>
        <v>0</v>
      </c>
      <c r="ED20" s="269">
        <f ca="1">Funding!ED27</f>
        <v>0</v>
      </c>
      <c r="EE20" s="269">
        <f ca="1">Funding!EE27</f>
        <v>0</v>
      </c>
      <c r="EF20" s="269">
        <f ca="1">Funding!EF27</f>
        <v>0</v>
      </c>
      <c r="EG20" s="269">
        <f ca="1">Funding!EG27</f>
        <v>0</v>
      </c>
      <c r="EH20" s="269">
        <f ca="1">Funding!EH27</f>
        <v>0</v>
      </c>
      <c r="EI20" s="269">
        <f ca="1">Funding!EI27</f>
        <v>0</v>
      </c>
      <c r="EJ20" s="269">
        <f ca="1">Funding!EJ27</f>
        <v>0</v>
      </c>
      <c r="EK20" s="269">
        <f ca="1">Funding!EK27</f>
        <v>0</v>
      </c>
      <c r="EL20" s="269">
        <f ca="1">Funding!EL27</f>
        <v>0</v>
      </c>
      <c r="EM20" s="269">
        <f ca="1">Funding!EM27</f>
        <v>0</v>
      </c>
      <c r="EN20" s="269">
        <f ca="1">Funding!EN27</f>
        <v>0</v>
      </c>
      <c r="EO20" s="269">
        <f ca="1">Funding!EO27</f>
        <v>0</v>
      </c>
      <c r="EP20" s="269">
        <f ca="1">Funding!EP27</f>
        <v>0</v>
      </c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</row>
    <row r="21" spans="1:218" s="22" customFormat="1" ht="14.1" customHeight="1">
      <c r="A21" s="15"/>
      <c r="B21" s="1223" t="s">
        <v>1111</v>
      </c>
      <c r="C21" s="367"/>
      <c r="D21" s="320" t="s">
        <v>97</v>
      </c>
      <c r="E21" s="269">
        <f t="shared" ca="1" si="54"/>
        <v>35000</v>
      </c>
      <c r="F21" s="269"/>
      <c r="G21" s="269"/>
      <c r="H21" s="269">
        <f>Funding!H28</f>
        <v>0</v>
      </c>
      <c r="I21" s="269">
        <f>Funding!I28</f>
        <v>0</v>
      </c>
      <c r="J21" s="270">
        <f>Funding!J28</f>
        <v>0</v>
      </c>
      <c r="K21" s="269">
        <f ca="1">Funding!K28</f>
        <v>0</v>
      </c>
      <c r="L21" s="269">
        <f ca="1">Funding!L28</f>
        <v>0</v>
      </c>
      <c r="M21" s="269">
        <f ca="1">Funding!M28</f>
        <v>0</v>
      </c>
      <c r="N21" s="269">
        <f ca="1">Funding!N28</f>
        <v>0</v>
      </c>
      <c r="O21" s="269">
        <f ca="1">Funding!O28</f>
        <v>0</v>
      </c>
      <c r="P21" s="269">
        <f ca="1">Funding!P28</f>
        <v>1261.0897074395834</v>
      </c>
      <c r="Q21" s="269">
        <f ca="1">Funding!Q28</f>
        <v>33738.910292560417</v>
      </c>
      <c r="R21" s="269">
        <f ca="1">Funding!R28</f>
        <v>0</v>
      </c>
      <c r="S21" s="269">
        <f ca="1">Funding!S28</f>
        <v>0</v>
      </c>
      <c r="T21" s="269">
        <f ca="1">Funding!T28</f>
        <v>0</v>
      </c>
      <c r="U21" s="269">
        <f ca="1">Funding!U28</f>
        <v>0</v>
      </c>
      <c r="V21" s="269">
        <f ca="1">Funding!V28</f>
        <v>0</v>
      </c>
      <c r="W21" s="269">
        <f ca="1">Funding!W28</f>
        <v>0</v>
      </c>
      <c r="X21" s="269">
        <f ca="1">Funding!X28</f>
        <v>0</v>
      </c>
      <c r="Y21" s="269">
        <f ca="1">Funding!Y28</f>
        <v>0</v>
      </c>
      <c r="Z21" s="269">
        <f ca="1">Funding!Z28</f>
        <v>0</v>
      </c>
      <c r="AA21" s="269">
        <f ca="1">Funding!AA28</f>
        <v>0</v>
      </c>
      <c r="AB21" s="269">
        <f ca="1">Funding!AB28</f>
        <v>0</v>
      </c>
      <c r="AC21" s="269">
        <f ca="1">Funding!AC28</f>
        <v>0</v>
      </c>
      <c r="AD21" s="269">
        <f ca="1">Funding!AD28</f>
        <v>0</v>
      </c>
      <c r="AE21" s="269">
        <f ca="1">Funding!AE28</f>
        <v>0</v>
      </c>
      <c r="AF21" s="269">
        <f ca="1">Funding!AF28</f>
        <v>0</v>
      </c>
      <c r="AG21" s="269">
        <f ca="1">Funding!AG28</f>
        <v>0</v>
      </c>
      <c r="AH21" s="269">
        <f ca="1">Funding!AH28</f>
        <v>0</v>
      </c>
      <c r="AI21" s="269">
        <f ca="1">Funding!AI28</f>
        <v>0</v>
      </c>
      <c r="AJ21" s="269">
        <f ca="1">Funding!AJ28</f>
        <v>0</v>
      </c>
      <c r="AK21" s="269">
        <f ca="1">Funding!AK28</f>
        <v>0</v>
      </c>
      <c r="AL21" s="269">
        <f ca="1">Funding!AL28</f>
        <v>0</v>
      </c>
      <c r="AM21" s="269">
        <f ca="1">Funding!AM28</f>
        <v>0</v>
      </c>
      <c r="AN21" s="269">
        <f ca="1">Funding!AN28</f>
        <v>0</v>
      </c>
      <c r="AO21" s="269">
        <f ca="1">Funding!AO28</f>
        <v>0</v>
      </c>
      <c r="AP21" s="269">
        <f ca="1">Funding!AP28</f>
        <v>0</v>
      </c>
      <c r="AQ21" s="269">
        <f ca="1">Funding!AQ28</f>
        <v>0</v>
      </c>
      <c r="AR21" s="269">
        <f ca="1">Funding!AR28</f>
        <v>0</v>
      </c>
      <c r="AS21" s="269">
        <f ca="1">Funding!AS28</f>
        <v>0</v>
      </c>
      <c r="AT21" s="269">
        <f ca="1">Funding!AT28</f>
        <v>0</v>
      </c>
      <c r="AU21" s="269">
        <f ca="1">Funding!AU28</f>
        <v>0</v>
      </c>
      <c r="AV21" s="269">
        <f ca="1">Funding!AV28</f>
        <v>0</v>
      </c>
      <c r="AW21" s="269">
        <f ca="1">Funding!AW28</f>
        <v>0</v>
      </c>
      <c r="AX21" s="269">
        <f ca="1">Funding!AX28</f>
        <v>0</v>
      </c>
      <c r="AY21" s="269">
        <f ca="1">Funding!AY28</f>
        <v>0</v>
      </c>
      <c r="AZ21" s="269">
        <f ca="1">Funding!AZ28</f>
        <v>0</v>
      </c>
      <c r="BA21" s="269">
        <f ca="1">Funding!BA28</f>
        <v>0</v>
      </c>
      <c r="BB21" s="269">
        <f ca="1">Funding!BB28</f>
        <v>0</v>
      </c>
      <c r="BC21" s="269">
        <f ca="1">Funding!BC28</f>
        <v>0</v>
      </c>
      <c r="BD21" s="269">
        <f ca="1">Funding!BD28</f>
        <v>0</v>
      </c>
      <c r="BE21" s="269">
        <f ca="1">Funding!BE28</f>
        <v>0</v>
      </c>
      <c r="BF21" s="269">
        <f ca="1">Funding!BF28</f>
        <v>0</v>
      </c>
      <c r="BG21" s="269">
        <f ca="1">Funding!BG28</f>
        <v>0</v>
      </c>
      <c r="BH21" s="269">
        <f ca="1">Funding!BH28</f>
        <v>0</v>
      </c>
      <c r="BI21" s="269">
        <f ca="1">Funding!BI28</f>
        <v>0</v>
      </c>
      <c r="BJ21" s="269">
        <f ca="1">Funding!BJ28</f>
        <v>0</v>
      </c>
      <c r="BK21" s="269">
        <f ca="1">Funding!BK28</f>
        <v>0</v>
      </c>
      <c r="BL21" s="269">
        <f ca="1">Funding!BL28</f>
        <v>0</v>
      </c>
      <c r="BM21" s="269">
        <f ca="1">Funding!BM28</f>
        <v>0</v>
      </c>
      <c r="BN21" s="269">
        <f ca="1">Funding!BN28</f>
        <v>0</v>
      </c>
      <c r="BO21" s="269">
        <f ca="1">Funding!BO28</f>
        <v>0</v>
      </c>
      <c r="BP21" s="269">
        <f ca="1">Funding!BP28</f>
        <v>0</v>
      </c>
      <c r="BQ21" s="269">
        <f ca="1">Funding!BQ28</f>
        <v>0</v>
      </c>
      <c r="BR21" s="269">
        <f ca="1">Funding!BR28</f>
        <v>0</v>
      </c>
      <c r="BS21" s="269">
        <f ca="1">Funding!BS28</f>
        <v>0</v>
      </c>
      <c r="BT21" s="269">
        <f ca="1">Funding!BT28</f>
        <v>0</v>
      </c>
      <c r="BU21" s="269">
        <f ca="1">Funding!BU28</f>
        <v>0</v>
      </c>
      <c r="BV21" s="269">
        <f ca="1">Funding!BV28</f>
        <v>0</v>
      </c>
      <c r="BW21" s="269">
        <f ca="1">Funding!BW28</f>
        <v>0</v>
      </c>
      <c r="BX21" s="269">
        <f ca="1">Funding!BX28</f>
        <v>0</v>
      </c>
      <c r="BY21" s="269">
        <f ca="1">Funding!BY28</f>
        <v>0</v>
      </c>
      <c r="BZ21" s="269">
        <f ca="1">Funding!BZ28</f>
        <v>0</v>
      </c>
      <c r="CA21" s="269">
        <f ca="1">Funding!CA28</f>
        <v>0</v>
      </c>
      <c r="CB21" s="269">
        <f ca="1">Funding!CB28</f>
        <v>0</v>
      </c>
      <c r="CC21" s="269">
        <f ca="1">Funding!CC28</f>
        <v>0</v>
      </c>
      <c r="CD21" s="269">
        <f ca="1">Funding!CD28</f>
        <v>0</v>
      </c>
      <c r="CE21" s="269">
        <f ca="1">Funding!CE28</f>
        <v>0</v>
      </c>
      <c r="CF21" s="269">
        <f ca="1">Funding!CF28</f>
        <v>0</v>
      </c>
      <c r="CG21" s="269">
        <f ca="1">Funding!CG28</f>
        <v>0</v>
      </c>
      <c r="CH21" s="269">
        <f ca="1">Funding!CH28</f>
        <v>0</v>
      </c>
      <c r="CI21" s="269">
        <f ca="1">Funding!CI28</f>
        <v>0</v>
      </c>
      <c r="CJ21" s="269">
        <f ca="1">Funding!CJ28</f>
        <v>0</v>
      </c>
      <c r="CK21" s="269">
        <f ca="1">Funding!CK28</f>
        <v>0</v>
      </c>
      <c r="CL21" s="269">
        <f ca="1">Funding!CL28</f>
        <v>0</v>
      </c>
      <c r="CM21" s="269">
        <f ca="1">Funding!CM28</f>
        <v>0</v>
      </c>
      <c r="CN21" s="269">
        <f ca="1">Funding!CN28</f>
        <v>0</v>
      </c>
      <c r="CO21" s="269">
        <f ca="1">Funding!CO28</f>
        <v>0</v>
      </c>
      <c r="CP21" s="269">
        <f ca="1">Funding!CP28</f>
        <v>0</v>
      </c>
      <c r="CQ21" s="269">
        <f ca="1">Funding!CQ28</f>
        <v>0</v>
      </c>
      <c r="CR21" s="269">
        <f ca="1">Funding!CR28</f>
        <v>0</v>
      </c>
      <c r="CS21" s="269">
        <f ca="1">Funding!CS28</f>
        <v>0</v>
      </c>
      <c r="CT21" s="269">
        <f ca="1">Funding!CT28</f>
        <v>0</v>
      </c>
      <c r="CU21" s="269">
        <f ca="1">Funding!CU28</f>
        <v>0</v>
      </c>
      <c r="CV21" s="269">
        <f ca="1">Funding!CV28</f>
        <v>0</v>
      </c>
      <c r="CW21" s="269">
        <f ca="1">Funding!CW28</f>
        <v>0</v>
      </c>
      <c r="CX21" s="269">
        <f ca="1">Funding!CX28</f>
        <v>0</v>
      </c>
      <c r="CY21" s="269">
        <f ca="1">Funding!CY28</f>
        <v>0</v>
      </c>
      <c r="CZ21" s="269">
        <f ca="1">Funding!CZ28</f>
        <v>0</v>
      </c>
      <c r="DA21" s="269">
        <f ca="1">Funding!DA28</f>
        <v>0</v>
      </c>
      <c r="DB21" s="269">
        <f ca="1">Funding!DB28</f>
        <v>0</v>
      </c>
      <c r="DC21" s="269">
        <f ca="1">Funding!DC28</f>
        <v>0</v>
      </c>
      <c r="DD21" s="269">
        <f ca="1">Funding!DD28</f>
        <v>0</v>
      </c>
      <c r="DE21" s="269">
        <f ca="1">Funding!DE28</f>
        <v>0</v>
      </c>
      <c r="DF21" s="269">
        <f ca="1">Funding!DF28</f>
        <v>0</v>
      </c>
      <c r="DG21" s="269">
        <f ca="1">Funding!DG28</f>
        <v>0</v>
      </c>
      <c r="DH21" s="269">
        <f ca="1">Funding!DH28</f>
        <v>0</v>
      </c>
      <c r="DI21" s="269">
        <f ca="1">Funding!DI28</f>
        <v>0</v>
      </c>
      <c r="DJ21" s="269">
        <f ca="1">Funding!DJ28</f>
        <v>0</v>
      </c>
      <c r="DK21" s="269">
        <f ca="1">Funding!DK28</f>
        <v>0</v>
      </c>
      <c r="DL21" s="269">
        <f ca="1">Funding!DL28</f>
        <v>0</v>
      </c>
      <c r="DM21" s="269">
        <f ca="1">Funding!DM28</f>
        <v>0</v>
      </c>
      <c r="DN21" s="269">
        <f ca="1">Funding!DN28</f>
        <v>0</v>
      </c>
      <c r="DO21" s="269">
        <f ca="1">Funding!DO28</f>
        <v>0</v>
      </c>
      <c r="DP21" s="269">
        <f ca="1">Funding!DP28</f>
        <v>0</v>
      </c>
      <c r="DQ21" s="269">
        <f ca="1">Funding!DQ28</f>
        <v>0</v>
      </c>
      <c r="DR21" s="269">
        <f ca="1">Funding!DR28</f>
        <v>0</v>
      </c>
      <c r="DS21" s="269">
        <f ca="1">Funding!DS28</f>
        <v>0</v>
      </c>
      <c r="DT21" s="269">
        <f ca="1">Funding!DT28</f>
        <v>0</v>
      </c>
      <c r="DU21" s="269">
        <f ca="1">Funding!DU28</f>
        <v>0</v>
      </c>
      <c r="DV21" s="269">
        <f ca="1">Funding!DV28</f>
        <v>0</v>
      </c>
      <c r="DW21" s="269">
        <f ca="1">Funding!DW28</f>
        <v>0</v>
      </c>
      <c r="DX21" s="269">
        <f ca="1">Funding!DX28</f>
        <v>0</v>
      </c>
      <c r="DY21" s="269">
        <f ca="1">Funding!DY28</f>
        <v>0</v>
      </c>
      <c r="DZ21" s="269">
        <f ca="1">Funding!DZ28</f>
        <v>0</v>
      </c>
      <c r="EA21" s="269">
        <f ca="1">Funding!EA28</f>
        <v>0</v>
      </c>
      <c r="EB21" s="269">
        <f ca="1">Funding!EB28</f>
        <v>0</v>
      </c>
      <c r="EC21" s="269">
        <f ca="1">Funding!EC28</f>
        <v>0</v>
      </c>
      <c r="ED21" s="269">
        <f ca="1">Funding!ED28</f>
        <v>0</v>
      </c>
      <c r="EE21" s="269">
        <f ca="1">Funding!EE28</f>
        <v>0</v>
      </c>
      <c r="EF21" s="269">
        <f ca="1">Funding!EF28</f>
        <v>0</v>
      </c>
      <c r="EG21" s="269">
        <f ca="1">Funding!EG28</f>
        <v>0</v>
      </c>
      <c r="EH21" s="269">
        <f ca="1">Funding!EH28</f>
        <v>0</v>
      </c>
      <c r="EI21" s="269">
        <f ca="1">Funding!EI28</f>
        <v>0</v>
      </c>
      <c r="EJ21" s="269">
        <f ca="1">Funding!EJ28</f>
        <v>0</v>
      </c>
      <c r="EK21" s="269">
        <f ca="1">Funding!EK28</f>
        <v>0</v>
      </c>
      <c r="EL21" s="269">
        <f ca="1">Funding!EL28</f>
        <v>0</v>
      </c>
      <c r="EM21" s="269">
        <f ca="1">Funding!EM28</f>
        <v>0</v>
      </c>
      <c r="EN21" s="269">
        <f ca="1">Funding!EN28</f>
        <v>0</v>
      </c>
      <c r="EO21" s="269">
        <f ca="1">Funding!EO28</f>
        <v>0</v>
      </c>
      <c r="EP21" s="269">
        <f ca="1">Funding!EP28</f>
        <v>0</v>
      </c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</row>
    <row r="22" spans="1:218" s="22" customFormat="1" ht="14.1" customHeight="1">
      <c r="A22" s="15"/>
      <c r="B22" s="1223" t="s">
        <v>1112</v>
      </c>
      <c r="C22" s="367"/>
      <c r="D22" s="320" t="s">
        <v>97</v>
      </c>
      <c r="E22" s="269">
        <f t="shared" ref="E22" ca="1" si="55">SUM(G22:EP22)</f>
        <v>0</v>
      </c>
      <c r="F22" s="269"/>
      <c r="G22" s="269"/>
      <c r="H22" s="269">
        <f>Funding!H29</f>
        <v>0</v>
      </c>
      <c r="I22" s="269">
        <f>Funding!I29</f>
        <v>0</v>
      </c>
      <c r="J22" s="270">
        <f>Funding!J29</f>
        <v>0</v>
      </c>
      <c r="K22" s="269">
        <f ca="1">Funding!K29</f>
        <v>0</v>
      </c>
      <c r="L22" s="269">
        <f ca="1">Funding!L29</f>
        <v>0</v>
      </c>
      <c r="M22" s="269">
        <f ca="1">Funding!M29</f>
        <v>0</v>
      </c>
      <c r="N22" s="269">
        <f ca="1">Funding!N29</f>
        <v>0</v>
      </c>
      <c r="O22" s="269">
        <f ca="1">Funding!O29</f>
        <v>0</v>
      </c>
      <c r="P22" s="269">
        <f ca="1">Funding!P29</f>
        <v>0</v>
      </c>
      <c r="Q22" s="269">
        <f ca="1">Funding!Q29</f>
        <v>0</v>
      </c>
      <c r="R22" s="269">
        <f ca="1">Funding!R29</f>
        <v>0</v>
      </c>
      <c r="S22" s="269">
        <f ca="1">Funding!S29</f>
        <v>0</v>
      </c>
      <c r="T22" s="269">
        <f ca="1">Funding!T29</f>
        <v>0</v>
      </c>
      <c r="U22" s="269">
        <f ca="1">Funding!U29</f>
        <v>0</v>
      </c>
      <c r="V22" s="269">
        <f ca="1">Funding!V29</f>
        <v>0</v>
      </c>
      <c r="W22" s="269">
        <f ca="1">Funding!W29</f>
        <v>0</v>
      </c>
      <c r="X22" s="269">
        <f ca="1">Funding!X29</f>
        <v>0</v>
      </c>
      <c r="Y22" s="269">
        <f ca="1">Funding!Y29</f>
        <v>0</v>
      </c>
      <c r="Z22" s="269">
        <f ca="1">Funding!Z29</f>
        <v>0</v>
      </c>
      <c r="AA22" s="269">
        <f ca="1">Funding!AA29</f>
        <v>0</v>
      </c>
      <c r="AB22" s="269">
        <f ca="1">Funding!AB29</f>
        <v>0</v>
      </c>
      <c r="AC22" s="269">
        <f ca="1">Funding!AC29</f>
        <v>0</v>
      </c>
      <c r="AD22" s="269">
        <f ca="1">Funding!AD29</f>
        <v>0</v>
      </c>
      <c r="AE22" s="269">
        <f ca="1">Funding!AE29</f>
        <v>0</v>
      </c>
      <c r="AF22" s="269">
        <f ca="1">Funding!AF29</f>
        <v>0</v>
      </c>
      <c r="AG22" s="269">
        <f ca="1">Funding!AG29</f>
        <v>0</v>
      </c>
      <c r="AH22" s="269">
        <f ca="1">Funding!AH29</f>
        <v>0</v>
      </c>
      <c r="AI22" s="269">
        <f ca="1">Funding!AI29</f>
        <v>0</v>
      </c>
      <c r="AJ22" s="269">
        <f ca="1">Funding!AJ29</f>
        <v>0</v>
      </c>
      <c r="AK22" s="269">
        <f ca="1">Funding!AK29</f>
        <v>0</v>
      </c>
      <c r="AL22" s="269">
        <f ca="1">Funding!AL29</f>
        <v>0</v>
      </c>
      <c r="AM22" s="269">
        <f ca="1">Funding!AM29</f>
        <v>0</v>
      </c>
      <c r="AN22" s="269">
        <f ca="1">Funding!AN29</f>
        <v>0</v>
      </c>
      <c r="AO22" s="269">
        <f ca="1">Funding!AO29</f>
        <v>0</v>
      </c>
      <c r="AP22" s="269">
        <f ca="1">Funding!AP29</f>
        <v>0</v>
      </c>
      <c r="AQ22" s="269">
        <f ca="1">Funding!AQ29</f>
        <v>0</v>
      </c>
      <c r="AR22" s="269">
        <f ca="1">Funding!AR29</f>
        <v>0</v>
      </c>
      <c r="AS22" s="269">
        <f ca="1">Funding!AS29</f>
        <v>0</v>
      </c>
      <c r="AT22" s="269">
        <f ca="1">Funding!AT29</f>
        <v>0</v>
      </c>
      <c r="AU22" s="269">
        <f ca="1">Funding!AU29</f>
        <v>0</v>
      </c>
      <c r="AV22" s="269">
        <f ca="1">Funding!AV29</f>
        <v>0</v>
      </c>
      <c r="AW22" s="269">
        <f ca="1">Funding!AW29</f>
        <v>0</v>
      </c>
      <c r="AX22" s="269">
        <f ca="1">Funding!AX29</f>
        <v>0</v>
      </c>
      <c r="AY22" s="269">
        <f ca="1">Funding!AY29</f>
        <v>0</v>
      </c>
      <c r="AZ22" s="269">
        <f ca="1">Funding!AZ29</f>
        <v>0</v>
      </c>
      <c r="BA22" s="269">
        <f ca="1">Funding!BA29</f>
        <v>0</v>
      </c>
      <c r="BB22" s="269">
        <f ca="1">Funding!BB29</f>
        <v>0</v>
      </c>
      <c r="BC22" s="269">
        <f ca="1">Funding!BC29</f>
        <v>0</v>
      </c>
      <c r="BD22" s="269">
        <f ca="1">Funding!BD29</f>
        <v>0</v>
      </c>
      <c r="BE22" s="269">
        <f ca="1">Funding!BE29</f>
        <v>0</v>
      </c>
      <c r="BF22" s="269">
        <f ca="1">Funding!BF29</f>
        <v>0</v>
      </c>
      <c r="BG22" s="269">
        <f ca="1">Funding!BG29</f>
        <v>0</v>
      </c>
      <c r="BH22" s="269">
        <f ca="1">Funding!BH29</f>
        <v>0</v>
      </c>
      <c r="BI22" s="269">
        <f ca="1">Funding!BI29</f>
        <v>0</v>
      </c>
      <c r="BJ22" s="269">
        <f ca="1">Funding!BJ29</f>
        <v>0</v>
      </c>
      <c r="BK22" s="269">
        <f ca="1">Funding!BK29</f>
        <v>0</v>
      </c>
      <c r="BL22" s="269">
        <f ca="1">Funding!BL29</f>
        <v>0</v>
      </c>
      <c r="BM22" s="269">
        <f ca="1">Funding!BM29</f>
        <v>0</v>
      </c>
      <c r="BN22" s="269">
        <f ca="1">Funding!BN29</f>
        <v>0</v>
      </c>
      <c r="BO22" s="269">
        <f ca="1">Funding!BO29</f>
        <v>0</v>
      </c>
      <c r="BP22" s="269">
        <f ca="1">Funding!BP29</f>
        <v>0</v>
      </c>
      <c r="BQ22" s="269">
        <f ca="1">Funding!BQ29</f>
        <v>0</v>
      </c>
      <c r="BR22" s="269">
        <f ca="1">Funding!BR29</f>
        <v>0</v>
      </c>
      <c r="BS22" s="269">
        <f ca="1">Funding!BS29</f>
        <v>0</v>
      </c>
      <c r="BT22" s="269">
        <f ca="1">Funding!BT29</f>
        <v>0</v>
      </c>
      <c r="BU22" s="269">
        <f ca="1">Funding!BU29</f>
        <v>0</v>
      </c>
      <c r="BV22" s="269">
        <f ca="1">Funding!BV29</f>
        <v>0</v>
      </c>
      <c r="BW22" s="269">
        <f ca="1">Funding!BW29</f>
        <v>0</v>
      </c>
      <c r="BX22" s="269">
        <f ca="1">Funding!BX29</f>
        <v>0</v>
      </c>
      <c r="BY22" s="269">
        <f ca="1">Funding!BY29</f>
        <v>0</v>
      </c>
      <c r="BZ22" s="269">
        <f ca="1">Funding!BZ29</f>
        <v>0</v>
      </c>
      <c r="CA22" s="269">
        <f ca="1">Funding!CA29</f>
        <v>0</v>
      </c>
      <c r="CB22" s="269">
        <f ca="1">Funding!CB29</f>
        <v>0</v>
      </c>
      <c r="CC22" s="269">
        <f ca="1">Funding!CC29</f>
        <v>0</v>
      </c>
      <c r="CD22" s="269">
        <f ca="1">Funding!CD29</f>
        <v>0</v>
      </c>
      <c r="CE22" s="269">
        <f ca="1">Funding!CE29</f>
        <v>0</v>
      </c>
      <c r="CF22" s="269">
        <f ca="1">Funding!CF29</f>
        <v>0</v>
      </c>
      <c r="CG22" s="269">
        <f ca="1">Funding!CG29</f>
        <v>0</v>
      </c>
      <c r="CH22" s="269">
        <f ca="1">Funding!CH29</f>
        <v>0</v>
      </c>
      <c r="CI22" s="269">
        <f ca="1">Funding!CI29</f>
        <v>0</v>
      </c>
      <c r="CJ22" s="269">
        <f ca="1">Funding!CJ29</f>
        <v>0</v>
      </c>
      <c r="CK22" s="269">
        <f ca="1">Funding!CK29</f>
        <v>0</v>
      </c>
      <c r="CL22" s="269">
        <f ca="1">Funding!CL29</f>
        <v>0</v>
      </c>
      <c r="CM22" s="269">
        <f ca="1">Funding!CM29</f>
        <v>0</v>
      </c>
      <c r="CN22" s="269">
        <f ca="1">Funding!CN29</f>
        <v>0</v>
      </c>
      <c r="CO22" s="269">
        <f ca="1">Funding!CO29</f>
        <v>0</v>
      </c>
      <c r="CP22" s="269">
        <f ca="1">Funding!CP29</f>
        <v>0</v>
      </c>
      <c r="CQ22" s="269">
        <f ca="1">Funding!CQ29</f>
        <v>0</v>
      </c>
      <c r="CR22" s="269">
        <f ca="1">Funding!CR29</f>
        <v>0</v>
      </c>
      <c r="CS22" s="269">
        <f ca="1">Funding!CS29</f>
        <v>0</v>
      </c>
      <c r="CT22" s="269">
        <f ca="1">Funding!CT29</f>
        <v>0</v>
      </c>
      <c r="CU22" s="269">
        <f ca="1">Funding!CU29</f>
        <v>0</v>
      </c>
      <c r="CV22" s="269">
        <f ca="1">Funding!CV29</f>
        <v>0</v>
      </c>
      <c r="CW22" s="269">
        <f ca="1">Funding!CW29</f>
        <v>0</v>
      </c>
      <c r="CX22" s="269">
        <f ca="1">Funding!CX29</f>
        <v>0</v>
      </c>
      <c r="CY22" s="269">
        <f ca="1">Funding!CY29</f>
        <v>0</v>
      </c>
      <c r="CZ22" s="269">
        <f ca="1">Funding!CZ29</f>
        <v>0</v>
      </c>
      <c r="DA22" s="269">
        <f ca="1">Funding!DA29</f>
        <v>0</v>
      </c>
      <c r="DB22" s="269">
        <f ca="1">Funding!DB29</f>
        <v>0</v>
      </c>
      <c r="DC22" s="269">
        <f ca="1">Funding!DC29</f>
        <v>0</v>
      </c>
      <c r="DD22" s="269">
        <f ca="1">Funding!DD29</f>
        <v>0</v>
      </c>
      <c r="DE22" s="269">
        <f ca="1">Funding!DE29</f>
        <v>0</v>
      </c>
      <c r="DF22" s="269">
        <f ca="1">Funding!DF29</f>
        <v>0</v>
      </c>
      <c r="DG22" s="269">
        <f ca="1">Funding!DG29</f>
        <v>0</v>
      </c>
      <c r="DH22" s="269">
        <f ca="1">Funding!DH29</f>
        <v>0</v>
      </c>
      <c r="DI22" s="269">
        <f ca="1">Funding!DI29</f>
        <v>0</v>
      </c>
      <c r="DJ22" s="269">
        <f ca="1">Funding!DJ29</f>
        <v>0</v>
      </c>
      <c r="DK22" s="269">
        <f ca="1">Funding!DK29</f>
        <v>0</v>
      </c>
      <c r="DL22" s="269">
        <f ca="1">Funding!DL29</f>
        <v>0</v>
      </c>
      <c r="DM22" s="269">
        <f ca="1">Funding!DM29</f>
        <v>0</v>
      </c>
      <c r="DN22" s="269">
        <f ca="1">Funding!DN29</f>
        <v>0</v>
      </c>
      <c r="DO22" s="269">
        <f ca="1">Funding!DO29</f>
        <v>0</v>
      </c>
      <c r="DP22" s="269">
        <f ca="1">Funding!DP29</f>
        <v>0</v>
      </c>
      <c r="DQ22" s="269">
        <f ca="1">Funding!DQ29</f>
        <v>0</v>
      </c>
      <c r="DR22" s="269">
        <f ca="1">Funding!DR29</f>
        <v>0</v>
      </c>
      <c r="DS22" s="269">
        <f ca="1">Funding!DS29</f>
        <v>0</v>
      </c>
      <c r="DT22" s="269">
        <f ca="1">Funding!DT29</f>
        <v>0</v>
      </c>
      <c r="DU22" s="269">
        <f ca="1">Funding!DU29</f>
        <v>0</v>
      </c>
      <c r="DV22" s="269">
        <f ca="1">Funding!DV29</f>
        <v>0</v>
      </c>
      <c r="DW22" s="269">
        <f ca="1">Funding!DW29</f>
        <v>0</v>
      </c>
      <c r="DX22" s="269">
        <f ca="1">Funding!DX29</f>
        <v>0</v>
      </c>
      <c r="DY22" s="269">
        <f ca="1">Funding!DY29</f>
        <v>0</v>
      </c>
      <c r="DZ22" s="269">
        <f ca="1">Funding!DZ29</f>
        <v>0</v>
      </c>
      <c r="EA22" s="269">
        <f ca="1">Funding!EA29</f>
        <v>0</v>
      </c>
      <c r="EB22" s="269">
        <f ca="1">Funding!EB29</f>
        <v>0</v>
      </c>
      <c r="EC22" s="269">
        <f ca="1">Funding!EC29</f>
        <v>0</v>
      </c>
      <c r="ED22" s="269">
        <f ca="1">Funding!ED29</f>
        <v>0</v>
      </c>
      <c r="EE22" s="269">
        <f ca="1">Funding!EE29</f>
        <v>0</v>
      </c>
      <c r="EF22" s="269">
        <f ca="1">Funding!EF29</f>
        <v>0</v>
      </c>
      <c r="EG22" s="269">
        <f ca="1">Funding!EG29</f>
        <v>0</v>
      </c>
      <c r="EH22" s="269">
        <f ca="1">Funding!EH29</f>
        <v>0</v>
      </c>
      <c r="EI22" s="269">
        <f ca="1">Funding!EI29</f>
        <v>0</v>
      </c>
      <c r="EJ22" s="269">
        <f ca="1">Funding!EJ29</f>
        <v>0</v>
      </c>
      <c r="EK22" s="269">
        <f ca="1">Funding!EK29</f>
        <v>0</v>
      </c>
      <c r="EL22" s="269">
        <f ca="1">Funding!EL29</f>
        <v>0</v>
      </c>
      <c r="EM22" s="269">
        <f ca="1">Funding!EM29</f>
        <v>0</v>
      </c>
      <c r="EN22" s="269">
        <f ca="1">Funding!EN29</f>
        <v>0</v>
      </c>
      <c r="EO22" s="269">
        <f ca="1">Funding!EO29</f>
        <v>0</v>
      </c>
      <c r="EP22" s="269">
        <f ca="1">Funding!EP29</f>
        <v>0</v>
      </c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</row>
    <row r="23" spans="1:218" s="22" customFormat="1" ht="14.1" customHeight="1">
      <c r="A23" s="15"/>
      <c r="B23" s="1017" t="s">
        <v>1006</v>
      </c>
      <c r="C23" s="367"/>
      <c r="D23" s="320" t="s">
        <v>97</v>
      </c>
      <c r="E23" s="269">
        <f t="shared" ref="E23" ca="1" si="56">SUM(G23:EP23)</f>
        <v>0</v>
      </c>
      <c r="F23" s="269"/>
      <c r="G23" s="269"/>
      <c r="H23" s="269">
        <f>Funding!H30</f>
        <v>0</v>
      </c>
      <c r="I23" s="269">
        <f>Funding!I30</f>
        <v>0</v>
      </c>
      <c r="J23" s="270">
        <f>Funding!J30</f>
        <v>0</v>
      </c>
      <c r="K23" s="269">
        <f ca="1">Funding!K30</f>
        <v>0</v>
      </c>
      <c r="L23" s="269">
        <f ca="1">Funding!L30</f>
        <v>0</v>
      </c>
      <c r="M23" s="269">
        <f ca="1">Funding!M30</f>
        <v>0</v>
      </c>
      <c r="N23" s="269">
        <f ca="1">Funding!N30</f>
        <v>0</v>
      </c>
      <c r="O23" s="269">
        <f ca="1">Funding!O30</f>
        <v>0</v>
      </c>
      <c r="P23" s="269">
        <f ca="1">Funding!P30</f>
        <v>0</v>
      </c>
      <c r="Q23" s="269">
        <f ca="1">Funding!Q30</f>
        <v>0</v>
      </c>
      <c r="R23" s="269">
        <f ca="1">Funding!R30</f>
        <v>0</v>
      </c>
      <c r="S23" s="269">
        <f ca="1">Funding!S30</f>
        <v>0</v>
      </c>
      <c r="T23" s="269">
        <f ca="1">Funding!T30</f>
        <v>0</v>
      </c>
      <c r="U23" s="269">
        <f ca="1">Funding!U30</f>
        <v>0</v>
      </c>
      <c r="V23" s="269">
        <f ca="1">Funding!V30</f>
        <v>0</v>
      </c>
      <c r="W23" s="269">
        <f ca="1">Funding!W30</f>
        <v>0</v>
      </c>
      <c r="X23" s="269">
        <f ca="1">Funding!X30</f>
        <v>0</v>
      </c>
      <c r="Y23" s="269">
        <f ca="1">Funding!Y30</f>
        <v>0</v>
      </c>
      <c r="Z23" s="269">
        <f ca="1">Funding!Z30</f>
        <v>0</v>
      </c>
      <c r="AA23" s="269">
        <f ca="1">Funding!AA30</f>
        <v>0</v>
      </c>
      <c r="AB23" s="269">
        <f ca="1">Funding!AB30</f>
        <v>0</v>
      </c>
      <c r="AC23" s="269">
        <f ca="1">Funding!AC30</f>
        <v>0</v>
      </c>
      <c r="AD23" s="269">
        <f ca="1">Funding!AD30</f>
        <v>0</v>
      </c>
      <c r="AE23" s="269">
        <f ca="1">Funding!AE30</f>
        <v>0</v>
      </c>
      <c r="AF23" s="269">
        <f ca="1">Funding!AF30</f>
        <v>0</v>
      </c>
      <c r="AG23" s="269">
        <f ca="1">Funding!AG30</f>
        <v>0</v>
      </c>
      <c r="AH23" s="269">
        <f ca="1">Funding!AH30</f>
        <v>0</v>
      </c>
      <c r="AI23" s="269">
        <f ca="1">Funding!AI30</f>
        <v>0</v>
      </c>
      <c r="AJ23" s="269">
        <f ca="1">Funding!AJ30</f>
        <v>0</v>
      </c>
      <c r="AK23" s="269">
        <f ca="1">Funding!AK30</f>
        <v>0</v>
      </c>
      <c r="AL23" s="269">
        <f ca="1">Funding!AL30</f>
        <v>0</v>
      </c>
      <c r="AM23" s="269">
        <f ca="1">Funding!AM30</f>
        <v>0</v>
      </c>
      <c r="AN23" s="269">
        <f ca="1">Funding!AN30</f>
        <v>0</v>
      </c>
      <c r="AO23" s="269">
        <f ca="1">Funding!AO30</f>
        <v>0</v>
      </c>
      <c r="AP23" s="269">
        <f ca="1">Funding!AP30</f>
        <v>0</v>
      </c>
      <c r="AQ23" s="269">
        <f ca="1">Funding!AQ30</f>
        <v>0</v>
      </c>
      <c r="AR23" s="269">
        <f ca="1">Funding!AR30</f>
        <v>0</v>
      </c>
      <c r="AS23" s="269">
        <f ca="1">Funding!AS30</f>
        <v>0</v>
      </c>
      <c r="AT23" s="269">
        <f ca="1">Funding!AT30</f>
        <v>0</v>
      </c>
      <c r="AU23" s="269">
        <f ca="1">Funding!AU30</f>
        <v>0</v>
      </c>
      <c r="AV23" s="269">
        <f ca="1">Funding!AV30</f>
        <v>0</v>
      </c>
      <c r="AW23" s="269">
        <f ca="1">Funding!AW30</f>
        <v>0</v>
      </c>
      <c r="AX23" s="269">
        <f ca="1">Funding!AX30</f>
        <v>0</v>
      </c>
      <c r="AY23" s="269">
        <f ca="1">Funding!AY30</f>
        <v>0</v>
      </c>
      <c r="AZ23" s="269">
        <f ca="1">Funding!AZ30</f>
        <v>0</v>
      </c>
      <c r="BA23" s="269">
        <f ca="1">Funding!BA30</f>
        <v>0</v>
      </c>
      <c r="BB23" s="269">
        <f ca="1">Funding!BB30</f>
        <v>0</v>
      </c>
      <c r="BC23" s="269">
        <f ca="1">Funding!BC30</f>
        <v>0</v>
      </c>
      <c r="BD23" s="269">
        <f ca="1">Funding!BD30</f>
        <v>0</v>
      </c>
      <c r="BE23" s="269">
        <f ca="1">Funding!BE30</f>
        <v>0</v>
      </c>
      <c r="BF23" s="269">
        <f ca="1">Funding!BF30</f>
        <v>0</v>
      </c>
      <c r="BG23" s="269">
        <f ca="1">Funding!BG30</f>
        <v>0</v>
      </c>
      <c r="BH23" s="269">
        <f ca="1">Funding!BH30</f>
        <v>0</v>
      </c>
      <c r="BI23" s="269">
        <f ca="1">Funding!BI30</f>
        <v>0</v>
      </c>
      <c r="BJ23" s="269">
        <f ca="1">Funding!BJ30</f>
        <v>0</v>
      </c>
      <c r="BK23" s="269">
        <f ca="1">Funding!BK30</f>
        <v>0</v>
      </c>
      <c r="BL23" s="269">
        <f ca="1">Funding!BL30</f>
        <v>0</v>
      </c>
      <c r="BM23" s="269">
        <f ca="1">Funding!BM30</f>
        <v>0</v>
      </c>
      <c r="BN23" s="269">
        <f ca="1">Funding!BN30</f>
        <v>0</v>
      </c>
      <c r="BO23" s="269">
        <f ca="1">Funding!BO30</f>
        <v>0</v>
      </c>
      <c r="BP23" s="269">
        <f ca="1">Funding!BP30</f>
        <v>0</v>
      </c>
      <c r="BQ23" s="269">
        <f ca="1">Funding!BQ30</f>
        <v>0</v>
      </c>
      <c r="BR23" s="269">
        <f ca="1">Funding!BR30</f>
        <v>0</v>
      </c>
      <c r="BS23" s="269">
        <f ca="1">Funding!BS30</f>
        <v>0</v>
      </c>
      <c r="BT23" s="269">
        <f ca="1">Funding!BT30</f>
        <v>0</v>
      </c>
      <c r="BU23" s="269">
        <f ca="1">Funding!BU30</f>
        <v>0</v>
      </c>
      <c r="BV23" s="269">
        <f ca="1">Funding!BV30</f>
        <v>0</v>
      </c>
      <c r="BW23" s="269">
        <f ca="1">Funding!BW30</f>
        <v>0</v>
      </c>
      <c r="BX23" s="269">
        <f ca="1">Funding!BX30</f>
        <v>0</v>
      </c>
      <c r="BY23" s="269">
        <f ca="1">Funding!BY30</f>
        <v>0</v>
      </c>
      <c r="BZ23" s="269">
        <f ca="1">Funding!BZ30</f>
        <v>0</v>
      </c>
      <c r="CA23" s="269">
        <f ca="1">Funding!CA30</f>
        <v>0</v>
      </c>
      <c r="CB23" s="269">
        <f ca="1">Funding!CB30</f>
        <v>0</v>
      </c>
      <c r="CC23" s="269">
        <f ca="1">Funding!CC30</f>
        <v>0</v>
      </c>
      <c r="CD23" s="269">
        <f ca="1">Funding!CD30</f>
        <v>0</v>
      </c>
      <c r="CE23" s="269">
        <f ca="1">Funding!CE30</f>
        <v>0</v>
      </c>
      <c r="CF23" s="269">
        <f ca="1">Funding!CF30</f>
        <v>0</v>
      </c>
      <c r="CG23" s="269">
        <f ca="1">Funding!CG30</f>
        <v>0</v>
      </c>
      <c r="CH23" s="269">
        <f ca="1">Funding!CH30</f>
        <v>0</v>
      </c>
      <c r="CI23" s="269">
        <f ca="1">Funding!CI30</f>
        <v>0</v>
      </c>
      <c r="CJ23" s="269">
        <f ca="1">Funding!CJ30</f>
        <v>0</v>
      </c>
      <c r="CK23" s="269">
        <f ca="1">Funding!CK30</f>
        <v>0</v>
      </c>
      <c r="CL23" s="269">
        <f ca="1">Funding!CL30</f>
        <v>0</v>
      </c>
      <c r="CM23" s="269">
        <f ca="1">Funding!CM30</f>
        <v>0</v>
      </c>
      <c r="CN23" s="269">
        <f ca="1">Funding!CN30</f>
        <v>0</v>
      </c>
      <c r="CO23" s="269">
        <f ca="1">Funding!CO30</f>
        <v>0</v>
      </c>
      <c r="CP23" s="269">
        <f ca="1">Funding!CP30</f>
        <v>0</v>
      </c>
      <c r="CQ23" s="269">
        <f ca="1">Funding!CQ30</f>
        <v>0</v>
      </c>
      <c r="CR23" s="269">
        <f ca="1">Funding!CR30</f>
        <v>0</v>
      </c>
      <c r="CS23" s="269">
        <f ca="1">Funding!CS30</f>
        <v>0</v>
      </c>
      <c r="CT23" s="269">
        <f ca="1">Funding!CT30</f>
        <v>0</v>
      </c>
      <c r="CU23" s="269">
        <f ca="1">Funding!CU30</f>
        <v>0</v>
      </c>
      <c r="CV23" s="269">
        <f ca="1">Funding!CV30</f>
        <v>0</v>
      </c>
      <c r="CW23" s="269">
        <f ca="1">Funding!CW30</f>
        <v>0</v>
      </c>
      <c r="CX23" s="269">
        <f ca="1">Funding!CX30</f>
        <v>0</v>
      </c>
      <c r="CY23" s="269">
        <f ca="1">Funding!CY30</f>
        <v>0</v>
      </c>
      <c r="CZ23" s="269">
        <f ca="1">Funding!CZ30</f>
        <v>0</v>
      </c>
      <c r="DA23" s="269">
        <f ca="1">Funding!DA30</f>
        <v>0</v>
      </c>
      <c r="DB23" s="269">
        <f ca="1">Funding!DB30</f>
        <v>0</v>
      </c>
      <c r="DC23" s="269">
        <f ca="1">Funding!DC30</f>
        <v>0</v>
      </c>
      <c r="DD23" s="269">
        <f ca="1">Funding!DD30</f>
        <v>0</v>
      </c>
      <c r="DE23" s="269">
        <f ca="1">Funding!DE30</f>
        <v>0</v>
      </c>
      <c r="DF23" s="269">
        <f ca="1">Funding!DF30</f>
        <v>0</v>
      </c>
      <c r="DG23" s="269">
        <f ca="1">Funding!DG30</f>
        <v>0</v>
      </c>
      <c r="DH23" s="269">
        <f ca="1">Funding!DH30</f>
        <v>0</v>
      </c>
      <c r="DI23" s="269">
        <f ca="1">Funding!DI30</f>
        <v>0</v>
      </c>
      <c r="DJ23" s="269">
        <f ca="1">Funding!DJ30</f>
        <v>0</v>
      </c>
      <c r="DK23" s="269">
        <f ca="1">Funding!DK30</f>
        <v>0</v>
      </c>
      <c r="DL23" s="269">
        <f ca="1">Funding!DL30</f>
        <v>0</v>
      </c>
      <c r="DM23" s="269">
        <f ca="1">Funding!DM30</f>
        <v>0</v>
      </c>
      <c r="DN23" s="269">
        <f ca="1">Funding!DN30</f>
        <v>0</v>
      </c>
      <c r="DO23" s="269">
        <f ca="1">Funding!DO30</f>
        <v>0</v>
      </c>
      <c r="DP23" s="269">
        <f ca="1">Funding!DP30</f>
        <v>0</v>
      </c>
      <c r="DQ23" s="269">
        <f ca="1">Funding!DQ30</f>
        <v>0</v>
      </c>
      <c r="DR23" s="269">
        <f ca="1">Funding!DR30</f>
        <v>0</v>
      </c>
      <c r="DS23" s="269">
        <f ca="1">Funding!DS30</f>
        <v>0</v>
      </c>
      <c r="DT23" s="269">
        <f ca="1">Funding!DT30</f>
        <v>0</v>
      </c>
      <c r="DU23" s="269">
        <f ca="1">Funding!DU30</f>
        <v>0</v>
      </c>
      <c r="DV23" s="269">
        <f ca="1">Funding!DV30</f>
        <v>0</v>
      </c>
      <c r="DW23" s="269">
        <f ca="1">Funding!DW30</f>
        <v>0</v>
      </c>
      <c r="DX23" s="269">
        <f ca="1">Funding!DX30</f>
        <v>0</v>
      </c>
      <c r="DY23" s="269">
        <f ca="1">Funding!DY30</f>
        <v>0</v>
      </c>
      <c r="DZ23" s="269">
        <f ca="1">Funding!DZ30</f>
        <v>0</v>
      </c>
      <c r="EA23" s="269">
        <f ca="1">Funding!EA30</f>
        <v>0</v>
      </c>
      <c r="EB23" s="269">
        <f ca="1">Funding!EB30</f>
        <v>0</v>
      </c>
      <c r="EC23" s="269">
        <f ca="1">Funding!EC30</f>
        <v>0</v>
      </c>
      <c r="ED23" s="269">
        <f ca="1">Funding!ED30</f>
        <v>0</v>
      </c>
      <c r="EE23" s="269">
        <f ca="1">Funding!EE30</f>
        <v>0</v>
      </c>
      <c r="EF23" s="269">
        <f ca="1">Funding!EF30</f>
        <v>0</v>
      </c>
      <c r="EG23" s="269">
        <f ca="1">Funding!EG30</f>
        <v>0</v>
      </c>
      <c r="EH23" s="269">
        <f ca="1">Funding!EH30</f>
        <v>0</v>
      </c>
      <c r="EI23" s="269">
        <f ca="1">Funding!EI30</f>
        <v>0</v>
      </c>
      <c r="EJ23" s="269">
        <f ca="1">Funding!EJ30</f>
        <v>0</v>
      </c>
      <c r="EK23" s="269">
        <f ca="1">Funding!EK30</f>
        <v>0</v>
      </c>
      <c r="EL23" s="269">
        <f ca="1">Funding!EL30</f>
        <v>0</v>
      </c>
      <c r="EM23" s="269">
        <f ca="1">Funding!EM30</f>
        <v>0</v>
      </c>
      <c r="EN23" s="269">
        <f ca="1">Funding!EN30</f>
        <v>0</v>
      </c>
      <c r="EO23" s="269">
        <f ca="1">Funding!EO30</f>
        <v>0</v>
      </c>
      <c r="EP23" s="269">
        <f ca="1">Funding!EP30</f>
        <v>0</v>
      </c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</row>
    <row r="24" spans="1:218" s="143" customFormat="1" ht="14.1" customHeight="1">
      <c r="A24" s="34"/>
      <c r="B24" s="278" t="s">
        <v>794</v>
      </c>
      <c r="C24" s="325"/>
      <c r="D24" s="199" t="s">
        <v>97</v>
      </c>
      <c r="E24" s="280">
        <f t="shared" ca="1" si="54"/>
        <v>4999.9999999999745</v>
      </c>
      <c r="F24" s="280"/>
      <c r="G24" s="280"/>
      <c r="H24" s="280">
        <f t="shared" ref="H24:AM24" ca="1" si="57">SUM(H17:H23)</f>
        <v>0</v>
      </c>
      <c r="I24" s="280">
        <f t="shared" ca="1" si="57"/>
        <v>0</v>
      </c>
      <c r="J24" s="280">
        <f t="shared" ca="1" si="57"/>
        <v>0</v>
      </c>
      <c r="K24" s="280">
        <f t="shared" ca="1" si="57"/>
        <v>0</v>
      </c>
      <c r="L24" s="280">
        <f t="shared" ca="1" si="57"/>
        <v>0</v>
      </c>
      <c r="M24" s="280">
        <f t="shared" ca="1" si="57"/>
        <v>0</v>
      </c>
      <c r="N24" s="280">
        <f t="shared" ca="1" si="57"/>
        <v>0</v>
      </c>
      <c r="O24" s="280">
        <f t="shared" ca="1" si="57"/>
        <v>0</v>
      </c>
      <c r="P24" s="280">
        <f t="shared" ca="1" si="57"/>
        <v>0</v>
      </c>
      <c r="Q24" s="280">
        <f t="shared" ca="1" si="57"/>
        <v>4999.9999999999745</v>
      </c>
      <c r="R24" s="280">
        <f t="shared" ca="1" si="57"/>
        <v>0</v>
      </c>
      <c r="S24" s="280">
        <f t="shared" ca="1" si="57"/>
        <v>0</v>
      </c>
      <c r="T24" s="280">
        <f t="shared" ca="1" si="57"/>
        <v>0</v>
      </c>
      <c r="U24" s="280">
        <f t="shared" ca="1" si="57"/>
        <v>0</v>
      </c>
      <c r="V24" s="280">
        <f t="shared" ca="1" si="57"/>
        <v>0</v>
      </c>
      <c r="W24" s="280">
        <f t="shared" ca="1" si="57"/>
        <v>0</v>
      </c>
      <c r="X24" s="280">
        <f t="shared" ca="1" si="57"/>
        <v>0</v>
      </c>
      <c r="Y24" s="280">
        <f t="shared" ca="1" si="57"/>
        <v>0</v>
      </c>
      <c r="Z24" s="280">
        <f t="shared" ca="1" si="57"/>
        <v>0</v>
      </c>
      <c r="AA24" s="280">
        <f t="shared" ca="1" si="57"/>
        <v>0</v>
      </c>
      <c r="AB24" s="280">
        <f t="shared" ca="1" si="57"/>
        <v>0</v>
      </c>
      <c r="AC24" s="280">
        <f t="shared" ca="1" si="57"/>
        <v>0</v>
      </c>
      <c r="AD24" s="280">
        <f t="shared" ca="1" si="57"/>
        <v>0</v>
      </c>
      <c r="AE24" s="280">
        <f t="shared" ca="1" si="57"/>
        <v>0</v>
      </c>
      <c r="AF24" s="280">
        <f t="shared" ca="1" si="57"/>
        <v>0</v>
      </c>
      <c r="AG24" s="280">
        <f t="shared" ca="1" si="57"/>
        <v>0</v>
      </c>
      <c r="AH24" s="280">
        <f t="shared" ca="1" si="57"/>
        <v>0</v>
      </c>
      <c r="AI24" s="280">
        <f t="shared" ca="1" si="57"/>
        <v>0</v>
      </c>
      <c r="AJ24" s="280">
        <f t="shared" ca="1" si="57"/>
        <v>0</v>
      </c>
      <c r="AK24" s="280">
        <f t="shared" ca="1" si="57"/>
        <v>0</v>
      </c>
      <c r="AL24" s="280">
        <f t="shared" ca="1" si="57"/>
        <v>0</v>
      </c>
      <c r="AM24" s="280">
        <f t="shared" ca="1" si="57"/>
        <v>0</v>
      </c>
      <c r="AN24" s="280">
        <f t="shared" ref="AN24:BS24" ca="1" si="58">SUM(AN17:AN23)</f>
        <v>0</v>
      </c>
      <c r="AO24" s="280">
        <f t="shared" ca="1" si="58"/>
        <v>0</v>
      </c>
      <c r="AP24" s="280">
        <f t="shared" ca="1" si="58"/>
        <v>0</v>
      </c>
      <c r="AQ24" s="280">
        <f t="shared" ca="1" si="58"/>
        <v>0</v>
      </c>
      <c r="AR24" s="280">
        <f t="shared" ca="1" si="58"/>
        <v>0</v>
      </c>
      <c r="AS24" s="280">
        <f t="shared" ca="1" si="58"/>
        <v>0</v>
      </c>
      <c r="AT24" s="280">
        <f t="shared" ca="1" si="58"/>
        <v>0</v>
      </c>
      <c r="AU24" s="280">
        <f t="shared" ca="1" si="58"/>
        <v>0</v>
      </c>
      <c r="AV24" s="280">
        <f t="shared" ca="1" si="58"/>
        <v>0</v>
      </c>
      <c r="AW24" s="280">
        <f t="shared" ca="1" si="58"/>
        <v>0</v>
      </c>
      <c r="AX24" s="280">
        <f t="shared" ca="1" si="58"/>
        <v>0</v>
      </c>
      <c r="AY24" s="280">
        <f t="shared" ca="1" si="58"/>
        <v>0</v>
      </c>
      <c r="AZ24" s="280">
        <f t="shared" ca="1" si="58"/>
        <v>0</v>
      </c>
      <c r="BA24" s="280">
        <f t="shared" ca="1" si="58"/>
        <v>0</v>
      </c>
      <c r="BB24" s="280">
        <f t="shared" ca="1" si="58"/>
        <v>0</v>
      </c>
      <c r="BC24" s="280">
        <f t="shared" ca="1" si="58"/>
        <v>0</v>
      </c>
      <c r="BD24" s="280">
        <f t="shared" ca="1" si="58"/>
        <v>0</v>
      </c>
      <c r="BE24" s="280">
        <f t="shared" ca="1" si="58"/>
        <v>0</v>
      </c>
      <c r="BF24" s="280">
        <f t="shared" ca="1" si="58"/>
        <v>0</v>
      </c>
      <c r="BG24" s="280">
        <f t="shared" ca="1" si="58"/>
        <v>0</v>
      </c>
      <c r="BH24" s="280">
        <f t="shared" ca="1" si="58"/>
        <v>0</v>
      </c>
      <c r="BI24" s="280">
        <f t="shared" ca="1" si="58"/>
        <v>0</v>
      </c>
      <c r="BJ24" s="280">
        <f t="shared" ca="1" si="58"/>
        <v>0</v>
      </c>
      <c r="BK24" s="280">
        <f t="shared" ca="1" si="58"/>
        <v>0</v>
      </c>
      <c r="BL24" s="280">
        <f t="shared" ca="1" si="58"/>
        <v>0</v>
      </c>
      <c r="BM24" s="280">
        <f t="shared" ca="1" si="58"/>
        <v>0</v>
      </c>
      <c r="BN24" s="280">
        <f t="shared" ca="1" si="58"/>
        <v>0</v>
      </c>
      <c r="BO24" s="280">
        <f t="shared" ca="1" si="58"/>
        <v>0</v>
      </c>
      <c r="BP24" s="280">
        <f t="shared" ca="1" si="58"/>
        <v>0</v>
      </c>
      <c r="BQ24" s="280">
        <f t="shared" ca="1" si="58"/>
        <v>0</v>
      </c>
      <c r="BR24" s="280">
        <f t="shared" ca="1" si="58"/>
        <v>0</v>
      </c>
      <c r="BS24" s="280">
        <f t="shared" ca="1" si="58"/>
        <v>0</v>
      </c>
      <c r="BT24" s="280">
        <f t="shared" ref="BT24:CY24" ca="1" si="59">SUM(BT17:BT23)</f>
        <v>0</v>
      </c>
      <c r="BU24" s="280">
        <f t="shared" ca="1" si="59"/>
        <v>0</v>
      </c>
      <c r="BV24" s="280">
        <f t="shared" ca="1" si="59"/>
        <v>0</v>
      </c>
      <c r="BW24" s="280">
        <f t="shared" ca="1" si="59"/>
        <v>0</v>
      </c>
      <c r="BX24" s="280">
        <f t="shared" ca="1" si="59"/>
        <v>0</v>
      </c>
      <c r="BY24" s="280">
        <f t="shared" ca="1" si="59"/>
        <v>0</v>
      </c>
      <c r="BZ24" s="280">
        <f t="shared" ca="1" si="59"/>
        <v>0</v>
      </c>
      <c r="CA24" s="280">
        <f t="shared" ca="1" si="59"/>
        <v>0</v>
      </c>
      <c r="CB24" s="280">
        <f t="shared" ca="1" si="59"/>
        <v>0</v>
      </c>
      <c r="CC24" s="280">
        <f t="shared" ca="1" si="59"/>
        <v>0</v>
      </c>
      <c r="CD24" s="280">
        <f t="shared" ca="1" si="59"/>
        <v>0</v>
      </c>
      <c r="CE24" s="280">
        <f t="shared" ca="1" si="59"/>
        <v>0</v>
      </c>
      <c r="CF24" s="280">
        <f t="shared" ca="1" si="59"/>
        <v>0</v>
      </c>
      <c r="CG24" s="280">
        <f t="shared" ca="1" si="59"/>
        <v>0</v>
      </c>
      <c r="CH24" s="280">
        <f t="shared" ca="1" si="59"/>
        <v>0</v>
      </c>
      <c r="CI24" s="280">
        <f t="shared" ca="1" si="59"/>
        <v>0</v>
      </c>
      <c r="CJ24" s="280">
        <f t="shared" ca="1" si="59"/>
        <v>0</v>
      </c>
      <c r="CK24" s="280">
        <f t="shared" ca="1" si="59"/>
        <v>0</v>
      </c>
      <c r="CL24" s="280">
        <f t="shared" ca="1" si="59"/>
        <v>0</v>
      </c>
      <c r="CM24" s="280">
        <f t="shared" ca="1" si="59"/>
        <v>0</v>
      </c>
      <c r="CN24" s="280">
        <f t="shared" ca="1" si="59"/>
        <v>0</v>
      </c>
      <c r="CO24" s="280">
        <f t="shared" ca="1" si="59"/>
        <v>0</v>
      </c>
      <c r="CP24" s="280">
        <f t="shared" ca="1" si="59"/>
        <v>0</v>
      </c>
      <c r="CQ24" s="280">
        <f t="shared" ca="1" si="59"/>
        <v>0</v>
      </c>
      <c r="CR24" s="280">
        <f t="shared" ca="1" si="59"/>
        <v>0</v>
      </c>
      <c r="CS24" s="280">
        <f t="shared" ca="1" si="59"/>
        <v>0</v>
      </c>
      <c r="CT24" s="280">
        <f t="shared" ca="1" si="59"/>
        <v>0</v>
      </c>
      <c r="CU24" s="280">
        <f t="shared" ca="1" si="59"/>
        <v>0</v>
      </c>
      <c r="CV24" s="280">
        <f t="shared" ca="1" si="59"/>
        <v>0</v>
      </c>
      <c r="CW24" s="280">
        <f t="shared" ca="1" si="59"/>
        <v>0</v>
      </c>
      <c r="CX24" s="280">
        <f t="shared" ca="1" si="59"/>
        <v>0</v>
      </c>
      <c r="CY24" s="280">
        <f t="shared" ca="1" si="59"/>
        <v>0</v>
      </c>
      <c r="CZ24" s="280">
        <f t="shared" ref="CZ24:EE24" ca="1" si="60">SUM(CZ17:CZ23)</f>
        <v>0</v>
      </c>
      <c r="DA24" s="280">
        <f t="shared" ca="1" si="60"/>
        <v>0</v>
      </c>
      <c r="DB24" s="280">
        <f t="shared" ca="1" si="60"/>
        <v>0</v>
      </c>
      <c r="DC24" s="280">
        <f t="shared" ca="1" si="60"/>
        <v>0</v>
      </c>
      <c r="DD24" s="280">
        <f t="shared" ca="1" si="60"/>
        <v>0</v>
      </c>
      <c r="DE24" s="280">
        <f t="shared" ca="1" si="60"/>
        <v>0</v>
      </c>
      <c r="DF24" s="280">
        <f t="shared" ca="1" si="60"/>
        <v>0</v>
      </c>
      <c r="DG24" s="280">
        <f t="shared" ca="1" si="60"/>
        <v>0</v>
      </c>
      <c r="DH24" s="280">
        <f t="shared" ca="1" si="60"/>
        <v>0</v>
      </c>
      <c r="DI24" s="280">
        <f t="shared" ca="1" si="60"/>
        <v>0</v>
      </c>
      <c r="DJ24" s="280">
        <f t="shared" ca="1" si="60"/>
        <v>0</v>
      </c>
      <c r="DK24" s="280">
        <f t="shared" ca="1" si="60"/>
        <v>0</v>
      </c>
      <c r="DL24" s="280">
        <f t="shared" ca="1" si="60"/>
        <v>0</v>
      </c>
      <c r="DM24" s="280">
        <f t="shared" ca="1" si="60"/>
        <v>0</v>
      </c>
      <c r="DN24" s="280">
        <f t="shared" ca="1" si="60"/>
        <v>0</v>
      </c>
      <c r="DO24" s="280">
        <f t="shared" ca="1" si="60"/>
        <v>0</v>
      </c>
      <c r="DP24" s="280">
        <f t="shared" ca="1" si="60"/>
        <v>0</v>
      </c>
      <c r="DQ24" s="280">
        <f t="shared" ca="1" si="60"/>
        <v>0</v>
      </c>
      <c r="DR24" s="280">
        <f t="shared" ca="1" si="60"/>
        <v>0</v>
      </c>
      <c r="DS24" s="280">
        <f t="shared" ca="1" si="60"/>
        <v>0</v>
      </c>
      <c r="DT24" s="280">
        <f t="shared" ca="1" si="60"/>
        <v>0</v>
      </c>
      <c r="DU24" s="280">
        <f t="shared" ca="1" si="60"/>
        <v>0</v>
      </c>
      <c r="DV24" s="280">
        <f t="shared" ca="1" si="60"/>
        <v>0</v>
      </c>
      <c r="DW24" s="280">
        <f t="shared" ca="1" si="60"/>
        <v>0</v>
      </c>
      <c r="DX24" s="280">
        <f t="shared" ca="1" si="60"/>
        <v>0</v>
      </c>
      <c r="DY24" s="280">
        <f t="shared" ca="1" si="60"/>
        <v>0</v>
      </c>
      <c r="DZ24" s="280">
        <f t="shared" ca="1" si="60"/>
        <v>0</v>
      </c>
      <c r="EA24" s="280">
        <f t="shared" ca="1" si="60"/>
        <v>0</v>
      </c>
      <c r="EB24" s="280">
        <f t="shared" ca="1" si="60"/>
        <v>0</v>
      </c>
      <c r="EC24" s="280">
        <f t="shared" ca="1" si="60"/>
        <v>0</v>
      </c>
      <c r="ED24" s="280">
        <f t="shared" ca="1" si="60"/>
        <v>0</v>
      </c>
      <c r="EE24" s="280">
        <f t="shared" ca="1" si="60"/>
        <v>0</v>
      </c>
      <c r="EF24" s="280">
        <f t="shared" ref="EF24:EP24" ca="1" si="61">SUM(EF17:EF23)</f>
        <v>0</v>
      </c>
      <c r="EG24" s="280">
        <f t="shared" ca="1" si="61"/>
        <v>0</v>
      </c>
      <c r="EH24" s="280">
        <f t="shared" ca="1" si="61"/>
        <v>0</v>
      </c>
      <c r="EI24" s="280">
        <f t="shared" ca="1" si="61"/>
        <v>0</v>
      </c>
      <c r="EJ24" s="280">
        <f t="shared" ca="1" si="61"/>
        <v>0</v>
      </c>
      <c r="EK24" s="280">
        <f t="shared" ca="1" si="61"/>
        <v>0</v>
      </c>
      <c r="EL24" s="280">
        <f t="shared" ca="1" si="61"/>
        <v>0</v>
      </c>
      <c r="EM24" s="280">
        <f t="shared" ca="1" si="61"/>
        <v>0</v>
      </c>
      <c r="EN24" s="280">
        <f t="shared" ca="1" si="61"/>
        <v>0</v>
      </c>
      <c r="EO24" s="280">
        <f t="shared" ca="1" si="61"/>
        <v>0</v>
      </c>
      <c r="EP24" s="280">
        <f t="shared" ca="1" si="61"/>
        <v>0</v>
      </c>
      <c r="EQ24" s="281"/>
      <c r="ER24" s="281"/>
      <c r="ES24" s="281"/>
      <c r="ET24" s="281"/>
      <c r="EU24" s="281"/>
      <c r="EV24" s="281"/>
      <c r="EW24" s="281"/>
      <c r="EX24" s="281"/>
      <c r="EY24" s="281"/>
      <c r="EZ24" s="281"/>
      <c r="FA24" s="281"/>
      <c r="FB24" s="281"/>
      <c r="FC24" s="281"/>
      <c r="FD24" s="281"/>
      <c r="FE24" s="281"/>
      <c r="FF24" s="281"/>
      <c r="FG24" s="281"/>
      <c r="FH24" s="281"/>
      <c r="FI24" s="281"/>
      <c r="FJ24" s="281"/>
      <c r="FK24" s="281"/>
      <c r="FL24" s="281"/>
      <c r="FM24" s="281"/>
      <c r="FN24" s="281"/>
      <c r="FO24" s="281"/>
      <c r="FP24" s="281"/>
      <c r="FQ24" s="281"/>
      <c r="FR24" s="281"/>
      <c r="FS24" s="281"/>
      <c r="FT24" s="281"/>
      <c r="FU24" s="281"/>
      <c r="FV24" s="281"/>
      <c r="FW24" s="281"/>
      <c r="FX24" s="281"/>
      <c r="FY24" s="281"/>
      <c r="FZ24" s="281"/>
      <c r="GA24" s="281"/>
      <c r="GB24" s="281"/>
      <c r="GC24" s="281"/>
      <c r="GD24" s="281"/>
      <c r="GE24" s="281"/>
      <c r="GF24" s="281"/>
      <c r="GG24" s="281"/>
      <c r="GH24" s="281"/>
      <c r="GI24" s="281"/>
      <c r="GJ24" s="281"/>
      <c r="GK24" s="281"/>
      <c r="GL24" s="281"/>
      <c r="GM24" s="281"/>
      <c r="GN24" s="281"/>
      <c r="GO24" s="281"/>
      <c r="GP24" s="281"/>
      <c r="GQ24" s="281"/>
      <c r="GR24" s="281"/>
      <c r="GS24" s="281"/>
      <c r="GT24" s="281"/>
      <c r="GU24" s="281"/>
      <c r="GV24" s="281"/>
      <c r="GW24" s="281"/>
      <c r="GX24" s="281"/>
      <c r="GY24" s="281"/>
      <c r="GZ24" s="281"/>
      <c r="HA24" s="281"/>
      <c r="HB24" s="281"/>
      <c r="HC24" s="281"/>
      <c r="HD24" s="281"/>
      <c r="HE24" s="281"/>
      <c r="HF24" s="281"/>
      <c r="HG24" s="281"/>
      <c r="HH24" s="281"/>
      <c r="HI24" s="281"/>
      <c r="HJ24" s="281"/>
    </row>
    <row r="25" spans="1:218" s="22" customFormat="1" ht="14.1" customHeight="1">
      <c r="A25" s="15"/>
      <c r="B25" s="66"/>
      <c r="C25" s="326"/>
      <c r="D25" s="59"/>
      <c r="E25" s="270"/>
      <c r="F25" s="270"/>
      <c r="G25" s="270"/>
      <c r="H25" s="270"/>
      <c r="I25" s="270"/>
      <c r="J25" s="270"/>
      <c r="K25" s="270"/>
      <c r="L25" s="270"/>
      <c r="M25" s="270"/>
      <c r="N25" s="270"/>
      <c r="O25" s="270"/>
      <c r="P25" s="270"/>
      <c r="Q25" s="270"/>
      <c r="R25" s="270"/>
      <c r="S25" s="270"/>
      <c r="T25" s="270"/>
      <c r="U25" s="270"/>
      <c r="V25" s="270"/>
      <c r="W25" s="270"/>
      <c r="X25" s="270"/>
      <c r="Y25" s="270"/>
      <c r="Z25" s="270"/>
      <c r="AA25" s="270"/>
      <c r="AB25" s="270"/>
      <c r="AC25" s="270"/>
      <c r="AD25" s="270"/>
      <c r="AE25" s="270"/>
      <c r="AF25" s="270"/>
      <c r="AG25" s="270"/>
      <c r="AH25" s="270"/>
      <c r="AI25" s="270"/>
      <c r="AJ25" s="270"/>
      <c r="AK25" s="270"/>
      <c r="AL25" s="270"/>
      <c r="AM25" s="270"/>
      <c r="AN25" s="270"/>
      <c r="AO25" s="270"/>
      <c r="AP25" s="270"/>
      <c r="AQ25" s="270"/>
      <c r="AR25" s="270"/>
      <c r="AS25" s="270"/>
      <c r="AT25" s="270"/>
      <c r="AU25" s="270"/>
      <c r="AV25" s="270"/>
      <c r="AW25" s="270"/>
      <c r="AX25" s="270"/>
      <c r="AY25" s="270"/>
      <c r="AZ25" s="270"/>
      <c r="BA25" s="270"/>
      <c r="BB25" s="270"/>
      <c r="BC25" s="270"/>
      <c r="BD25" s="270"/>
      <c r="BE25" s="270"/>
      <c r="BF25" s="270"/>
      <c r="BG25" s="270"/>
      <c r="BH25" s="270"/>
      <c r="BI25" s="270"/>
      <c r="BJ25" s="270"/>
      <c r="BK25" s="270"/>
      <c r="BL25" s="270"/>
      <c r="BM25" s="270"/>
      <c r="BN25" s="270"/>
      <c r="BO25" s="270"/>
      <c r="BP25" s="270"/>
      <c r="BQ25" s="270"/>
      <c r="BR25" s="270"/>
      <c r="BS25" s="270"/>
      <c r="BT25" s="270"/>
      <c r="BU25" s="270"/>
      <c r="BV25" s="270"/>
      <c r="BW25" s="270"/>
      <c r="BX25" s="270"/>
      <c r="BY25" s="270"/>
      <c r="BZ25" s="270"/>
      <c r="CA25" s="270"/>
      <c r="CB25" s="270"/>
      <c r="CC25" s="270"/>
      <c r="CD25" s="270"/>
      <c r="CE25" s="270"/>
      <c r="CF25" s="270"/>
      <c r="CG25" s="270"/>
      <c r="CH25" s="270"/>
      <c r="CI25" s="270"/>
      <c r="CJ25" s="270"/>
      <c r="CK25" s="270"/>
      <c r="CL25" s="270"/>
      <c r="CM25" s="270"/>
      <c r="CN25" s="270"/>
      <c r="CO25" s="270"/>
      <c r="CP25" s="270"/>
      <c r="CQ25" s="270"/>
      <c r="CR25" s="270"/>
      <c r="CS25" s="270"/>
      <c r="CT25" s="270"/>
      <c r="CU25" s="270"/>
      <c r="CV25" s="270"/>
      <c r="CW25" s="270"/>
      <c r="CX25" s="270"/>
      <c r="CY25" s="270"/>
      <c r="CZ25" s="270"/>
      <c r="DA25" s="270"/>
      <c r="DB25" s="270"/>
      <c r="DC25" s="270"/>
      <c r="DD25" s="270"/>
      <c r="DE25" s="270"/>
      <c r="DF25" s="270"/>
      <c r="DG25" s="270"/>
      <c r="DH25" s="270"/>
      <c r="DI25" s="270"/>
      <c r="DJ25" s="270"/>
      <c r="DK25" s="270"/>
      <c r="DL25" s="270"/>
      <c r="DM25" s="270"/>
      <c r="DN25" s="270"/>
      <c r="DO25" s="270"/>
      <c r="DP25" s="270"/>
      <c r="DQ25" s="270"/>
      <c r="DR25" s="270"/>
      <c r="DS25" s="270"/>
      <c r="DT25" s="270"/>
      <c r="DU25" s="270"/>
      <c r="DV25" s="270"/>
      <c r="DW25" s="270"/>
      <c r="DX25" s="270"/>
      <c r="DY25" s="270"/>
      <c r="DZ25" s="270"/>
      <c r="EA25" s="270"/>
      <c r="EB25" s="270"/>
      <c r="EC25" s="270"/>
      <c r="ED25" s="270"/>
      <c r="EE25" s="270"/>
      <c r="EF25" s="270"/>
      <c r="EG25" s="270"/>
      <c r="EH25" s="270"/>
      <c r="EI25" s="270"/>
      <c r="EJ25" s="270"/>
      <c r="EK25" s="270"/>
      <c r="EL25" s="270"/>
      <c r="EM25" s="270"/>
      <c r="EN25" s="270"/>
      <c r="EO25" s="270"/>
      <c r="EP25" s="270"/>
      <c r="EQ25" s="32"/>
      <c r="ER25" s="32"/>
      <c r="ES25" s="32"/>
      <c r="ET25" s="32"/>
      <c r="EU25" s="32"/>
      <c r="EV25" s="32"/>
      <c r="EW25" s="32"/>
      <c r="EX25" s="32"/>
      <c r="EY25" s="32"/>
      <c r="EZ25" s="32"/>
      <c r="FA25" s="32"/>
      <c r="FB25" s="32"/>
      <c r="FC25" s="32"/>
      <c r="FD25" s="32"/>
      <c r="FE25" s="32"/>
      <c r="FF25" s="32"/>
      <c r="FG25" s="32"/>
      <c r="FH25" s="32"/>
      <c r="FI25" s="32"/>
      <c r="FJ25" s="32"/>
      <c r="FK25" s="32"/>
      <c r="FL25" s="32"/>
      <c r="FM25" s="32"/>
      <c r="FN25" s="32"/>
      <c r="FO25" s="32"/>
      <c r="FP25" s="32"/>
      <c r="FQ25" s="32"/>
      <c r="FR25" s="32"/>
      <c r="FS25" s="32"/>
      <c r="FT25" s="32"/>
      <c r="FU25" s="32"/>
      <c r="FV25" s="32"/>
      <c r="FW25" s="32"/>
      <c r="FX25" s="32"/>
      <c r="FY25" s="32"/>
      <c r="FZ25" s="32"/>
      <c r="GA25" s="32"/>
      <c r="GB25" s="32"/>
      <c r="GC25" s="32"/>
      <c r="GD25" s="32"/>
      <c r="GE25" s="32"/>
      <c r="GF25" s="32"/>
      <c r="GG25" s="32"/>
      <c r="GH25" s="32"/>
      <c r="GI25" s="32"/>
      <c r="GJ25" s="32"/>
      <c r="GK25" s="32"/>
      <c r="GL25" s="32"/>
      <c r="GM25" s="32"/>
      <c r="GN25" s="32"/>
      <c r="GO25" s="32"/>
      <c r="GP25" s="32"/>
      <c r="GQ25" s="32"/>
      <c r="GR25" s="32"/>
      <c r="GS25" s="32"/>
      <c r="GT25" s="32"/>
      <c r="GU25" s="32"/>
      <c r="GV25" s="32"/>
      <c r="GW25" s="32"/>
      <c r="GX25" s="32"/>
      <c r="GY25" s="32"/>
      <c r="GZ25" s="32"/>
      <c r="HA25" s="32"/>
      <c r="HB25" s="32"/>
      <c r="HC25" s="32"/>
      <c r="HD25" s="32"/>
      <c r="HE25" s="32"/>
      <c r="HF25" s="32"/>
      <c r="HG25" s="32"/>
      <c r="HH25" s="32"/>
      <c r="HI25" s="32"/>
      <c r="HJ25" s="32"/>
    </row>
    <row r="26" spans="1:218" s="22" customFormat="1" ht="14.1" customHeight="1">
      <c r="A26" s="15"/>
      <c r="B26" s="66" t="s">
        <v>441</v>
      </c>
      <c r="C26" s="66"/>
      <c r="D26" s="59" t="s">
        <v>97</v>
      </c>
      <c r="E26" s="270">
        <f t="shared" ref="E26:E33" ca="1" si="62">SUM(G26:EP26)</f>
        <v>0</v>
      </c>
      <c r="F26" s="270"/>
      <c r="G26" s="270"/>
      <c r="H26" s="270">
        <f t="shared" ref="H26:J26" si="63">H85</f>
        <v>0</v>
      </c>
      <c r="I26" s="270">
        <f t="shared" si="63"/>
        <v>0</v>
      </c>
      <c r="J26" s="270">
        <f t="shared" si="63"/>
        <v>0</v>
      </c>
      <c r="K26" s="270">
        <f t="shared" ref="K26:Z26" ca="1" si="64">K85</f>
        <v>0</v>
      </c>
      <c r="L26" s="270">
        <f t="shared" ca="1" si="64"/>
        <v>0</v>
      </c>
      <c r="M26" s="270">
        <f t="shared" ca="1" si="64"/>
        <v>0</v>
      </c>
      <c r="N26" s="270">
        <f t="shared" ca="1" si="64"/>
        <v>0</v>
      </c>
      <c r="O26" s="270">
        <f t="shared" ca="1" si="64"/>
        <v>0</v>
      </c>
      <c r="P26" s="270">
        <f t="shared" ca="1" si="64"/>
        <v>0</v>
      </c>
      <c r="Q26" s="270">
        <f t="shared" ca="1" si="64"/>
        <v>0</v>
      </c>
      <c r="R26" s="270">
        <f t="shared" ca="1" si="64"/>
        <v>0</v>
      </c>
      <c r="S26" s="270">
        <f t="shared" ca="1" si="64"/>
        <v>0</v>
      </c>
      <c r="T26" s="270">
        <f t="shared" ca="1" si="64"/>
        <v>0</v>
      </c>
      <c r="U26" s="270">
        <f t="shared" ca="1" si="64"/>
        <v>0</v>
      </c>
      <c r="V26" s="270">
        <f t="shared" ca="1" si="64"/>
        <v>0</v>
      </c>
      <c r="W26" s="270">
        <f t="shared" ca="1" si="64"/>
        <v>0</v>
      </c>
      <c r="X26" s="270">
        <f t="shared" ca="1" si="64"/>
        <v>0</v>
      </c>
      <c r="Y26" s="270">
        <f t="shared" ca="1" si="64"/>
        <v>0</v>
      </c>
      <c r="Z26" s="270">
        <f t="shared" ca="1" si="64"/>
        <v>0</v>
      </c>
      <c r="AA26" s="270">
        <f t="shared" ref="AA26:CL26" ca="1" si="65">AA85</f>
        <v>0</v>
      </c>
      <c r="AB26" s="270">
        <f t="shared" ca="1" si="65"/>
        <v>0</v>
      </c>
      <c r="AC26" s="270">
        <f t="shared" ca="1" si="65"/>
        <v>0</v>
      </c>
      <c r="AD26" s="270">
        <f t="shared" ca="1" si="65"/>
        <v>0</v>
      </c>
      <c r="AE26" s="270">
        <f t="shared" ca="1" si="65"/>
        <v>0</v>
      </c>
      <c r="AF26" s="270">
        <f t="shared" ca="1" si="65"/>
        <v>0</v>
      </c>
      <c r="AG26" s="270">
        <f t="shared" ca="1" si="65"/>
        <v>0</v>
      </c>
      <c r="AH26" s="270">
        <f t="shared" ca="1" si="65"/>
        <v>0</v>
      </c>
      <c r="AI26" s="270">
        <f t="shared" ca="1" si="65"/>
        <v>0</v>
      </c>
      <c r="AJ26" s="270">
        <f t="shared" ca="1" si="65"/>
        <v>0</v>
      </c>
      <c r="AK26" s="270">
        <f t="shared" ca="1" si="65"/>
        <v>0</v>
      </c>
      <c r="AL26" s="270">
        <f t="shared" ca="1" si="65"/>
        <v>0</v>
      </c>
      <c r="AM26" s="270">
        <f t="shared" ca="1" si="65"/>
        <v>0</v>
      </c>
      <c r="AN26" s="270">
        <f t="shared" ca="1" si="65"/>
        <v>0</v>
      </c>
      <c r="AO26" s="270">
        <f t="shared" ca="1" si="65"/>
        <v>0</v>
      </c>
      <c r="AP26" s="270">
        <f t="shared" ca="1" si="65"/>
        <v>0</v>
      </c>
      <c r="AQ26" s="270">
        <f t="shared" ca="1" si="65"/>
        <v>0</v>
      </c>
      <c r="AR26" s="270">
        <f t="shared" ca="1" si="65"/>
        <v>0</v>
      </c>
      <c r="AS26" s="270">
        <f t="shared" ca="1" si="65"/>
        <v>0</v>
      </c>
      <c r="AT26" s="270">
        <f t="shared" ca="1" si="65"/>
        <v>0</v>
      </c>
      <c r="AU26" s="270">
        <f t="shared" ca="1" si="65"/>
        <v>0</v>
      </c>
      <c r="AV26" s="270">
        <f t="shared" ca="1" si="65"/>
        <v>0</v>
      </c>
      <c r="AW26" s="270">
        <f t="shared" ca="1" si="65"/>
        <v>0</v>
      </c>
      <c r="AX26" s="270">
        <f t="shared" ca="1" si="65"/>
        <v>0</v>
      </c>
      <c r="AY26" s="270">
        <f t="shared" ca="1" si="65"/>
        <v>0</v>
      </c>
      <c r="AZ26" s="270">
        <f t="shared" ca="1" si="65"/>
        <v>0</v>
      </c>
      <c r="BA26" s="270">
        <f t="shared" ca="1" si="65"/>
        <v>0</v>
      </c>
      <c r="BB26" s="270">
        <f t="shared" ca="1" si="65"/>
        <v>0</v>
      </c>
      <c r="BC26" s="270">
        <f t="shared" ca="1" si="65"/>
        <v>0</v>
      </c>
      <c r="BD26" s="270">
        <f t="shared" ca="1" si="65"/>
        <v>0</v>
      </c>
      <c r="BE26" s="270">
        <f t="shared" ca="1" si="65"/>
        <v>0</v>
      </c>
      <c r="BF26" s="270">
        <f t="shared" ca="1" si="65"/>
        <v>0</v>
      </c>
      <c r="BG26" s="270">
        <f t="shared" ca="1" si="65"/>
        <v>0</v>
      </c>
      <c r="BH26" s="270">
        <f t="shared" ca="1" si="65"/>
        <v>0</v>
      </c>
      <c r="BI26" s="270">
        <f t="shared" ca="1" si="65"/>
        <v>0</v>
      </c>
      <c r="BJ26" s="270">
        <f t="shared" ca="1" si="65"/>
        <v>0</v>
      </c>
      <c r="BK26" s="270">
        <f t="shared" ca="1" si="65"/>
        <v>0</v>
      </c>
      <c r="BL26" s="270">
        <f t="shared" ca="1" si="65"/>
        <v>0</v>
      </c>
      <c r="BM26" s="270">
        <f t="shared" ca="1" si="65"/>
        <v>0</v>
      </c>
      <c r="BN26" s="270">
        <f t="shared" ca="1" si="65"/>
        <v>0</v>
      </c>
      <c r="BO26" s="270">
        <f t="shared" ca="1" si="65"/>
        <v>0</v>
      </c>
      <c r="BP26" s="270">
        <f t="shared" ca="1" si="65"/>
        <v>0</v>
      </c>
      <c r="BQ26" s="270">
        <f t="shared" ca="1" si="65"/>
        <v>0</v>
      </c>
      <c r="BR26" s="270">
        <f t="shared" ca="1" si="65"/>
        <v>0</v>
      </c>
      <c r="BS26" s="270">
        <f t="shared" ca="1" si="65"/>
        <v>0</v>
      </c>
      <c r="BT26" s="270">
        <f t="shared" ca="1" si="65"/>
        <v>0</v>
      </c>
      <c r="BU26" s="270">
        <f t="shared" ca="1" si="65"/>
        <v>0</v>
      </c>
      <c r="BV26" s="270">
        <f t="shared" ca="1" si="65"/>
        <v>0</v>
      </c>
      <c r="BW26" s="270">
        <f t="shared" ca="1" si="65"/>
        <v>0</v>
      </c>
      <c r="BX26" s="270">
        <f t="shared" ca="1" si="65"/>
        <v>0</v>
      </c>
      <c r="BY26" s="270">
        <f t="shared" ca="1" si="65"/>
        <v>0</v>
      </c>
      <c r="BZ26" s="270">
        <f t="shared" ca="1" si="65"/>
        <v>0</v>
      </c>
      <c r="CA26" s="270">
        <f t="shared" ca="1" si="65"/>
        <v>0</v>
      </c>
      <c r="CB26" s="270">
        <f t="shared" ca="1" si="65"/>
        <v>0</v>
      </c>
      <c r="CC26" s="270">
        <f t="shared" ca="1" si="65"/>
        <v>0</v>
      </c>
      <c r="CD26" s="270">
        <f t="shared" ca="1" si="65"/>
        <v>0</v>
      </c>
      <c r="CE26" s="270">
        <f t="shared" ca="1" si="65"/>
        <v>0</v>
      </c>
      <c r="CF26" s="270">
        <f t="shared" ca="1" si="65"/>
        <v>0</v>
      </c>
      <c r="CG26" s="270">
        <f t="shared" ca="1" si="65"/>
        <v>0</v>
      </c>
      <c r="CH26" s="270">
        <f t="shared" ca="1" si="65"/>
        <v>0</v>
      </c>
      <c r="CI26" s="270">
        <f t="shared" ca="1" si="65"/>
        <v>0</v>
      </c>
      <c r="CJ26" s="270">
        <f t="shared" ca="1" si="65"/>
        <v>0</v>
      </c>
      <c r="CK26" s="270">
        <f t="shared" ca="1" si="65"/>
        <v>0</v>
      </c>
      <c r="CL26" s="270">
        <f t="shared" ca="1" si="65"/>
        <v>0</v>
      </c>
      <c r="CM26" s="270">
        <f t="shared" ref="CM26:CT26" ca="1" si="66">CM85</f>
        <v>0</v>
      </c>
      <c r="CN26" s="270">
        <f t="shared" ca="1" si="66"/>
        <v>0</v>
      </c>
      <c r="CO26" s="270">
        <f t="shared" ca="1" si="66"/>
        <v>0</v>
      </c>
      <c r="CP26" s="270">
        <f t="shared" ca="1" si="66"/>
        <v>0</v>
      </c>
      <c r="CQ26" s="270">
        <f t="shared" ca="1" si="66"/>
        <v>0</v>
      </c>
      <c r="CR26" s="270">
        <f t="shared" ca="1" si="66"/>
        <v>0</v>
      </c>
      <c r="CS26" s="270">
        <f t="shared" ca="1" si="66"/>
        <v>0</v>
      </c>
      <c r="CT26" s="270">
        <f t="shared" ca="1" si="66"/>
        <v>0</v>
      </c>
      <c r="CU26" s="270">
        <f t="shared" ref="CU26:DH26" ca="1" si="67">CU85</f>
        <v>0</v>
      </c>
      <c r="CV26" s="270">
        <f t="shared" ca="1" si="67"/>
        <v>0</v>
      </c>
      <c r="CW26" s="270">
        <f t="shared" ca="1" si="67"/>
        <v>0</v>
      </c>
      <c r="CX26" s="270">
        <f t="shared" ca="1" si="67"/>
        <v>0</v>
      </c>
      <c r="CY26" s="270">
        <f t="shared" ca="1" si="67"/>
        <v>0</v>
      </c>
      <c r="CZ26" s="270">
        <f t="shared" ca="1" si="67"/>
        <v>0</v>
      </c>
      <c r="DA26" s="270">
        <f t="shared" ca="1" si="67"/>
        <v>0</v>
      </c>
      <c r="DB26" s="270">
        <f t="shared" ca="1" si="67"/>
        <v>0</v>
      </c>
      <c r="DC26" s="270">
        <f t="shared" ca="1" si="67"/>
        <v>0</v>
      </c>
      <c r="DD26" s="270">
        <f t="shared" ca="1" si="67"/>
        <v>0</v>
      </c>
      <c r="DE26" s="270">
        <f t="shared" ca="1" si="67"/>
        <v>0</v>
      </c>
      <c r="DF26" s="270">
        <f t="shared" ca="1" si="67"/>
        <v>0</v>
      </c>
      <c r="DG26" s="270">
        <f t="shared" ca="1" si="67"/>
        <v>0</v>
      </c>
      <c r="DH26" s="270">
        <f t="shared" ca="1" si="67"/>
        <v>0</v>
      </c>
      <c r="DI26" s="270">
        <f t="shared" ref="DI26:EP26" ca="1" si="68">DI85</f>
        <v>0</v>
      </c>
      <c r="DJ26" s="270">
        <f t="shared" ca="1" si="68"/>
        <v>0</v>
      </c>
      <c r="DK26" s="270">
        <f t="shared" ca="1" si="68"/>
        <v>0</v>
      </c>
      <c r="DL26" s="270">
        <f t="shared" ca="1" si="68"/>
        <v>0</v>
      </c>
      <c r="DM26" s="270">
        <f t="shared" ca="1" si="68"/>
        <v>0</v>
      </c>
      <c r="DN26" s="270">
        <f t="shared" ca="1" si="68"/>
        <v>0</v>
      </c>
      <c r="DO26" s="270">
        <f t="shared" ca="1" si="68"/>
        <v>0</v>
      </c>
      <c r="DP26" s="270">
        <f t="shared" ca="1" si="68"/>
        <v>0</v>
      </c>
      <c r="DQ26" s="270">
        <f t="shared" ca="1" si="68"/>
        <v>0</v>
      </c>
      <c r="DR26" s="270">
        <f t="shared" ca="1" si="68"/>
        <v>0</v>
      </c>
      <c r="DS26" s="270">
        <f t="shared" ca="1" si="68"/>
        <v>0</v>
      </c>
      <c r="DT26" s="270">
        <f t="shared" ca="1" si="68"/>
        <v>0</v>
      </c>
      <c r="DU26" s="270">
        <f t="shared" ca="1" si="68"/>
        <v>0</v>
      </c>
      <c r="DV26" s="270">
        <f t="shared" ca="1" si="68"/>
        <v>0</v>
      </c>
      <c r="DW26" s="270">
        <f t="shared" ca="1" si="68"/>
        <v>0</v>
      </c>
      <c r="DX26" s="270">
        <f t="shared" ca="1" si="68"/>
        <v>0</v>
      </c>
      <c r="DY26" s="270">
        <f t="shared" ca="1" si="68"/>
        <v>0</v>
      </c>
      <c r="DZ26" s="270">
        <f t="shared" ca="1" si="68"/>
        <v>0</v>
      </c>
      <c r="EA26" s="270">
        <f t="shared" ca="1" si="68"/>
        <v>0</v>
      </c>
      <c r="EB26" s="270">
        <f t="shared" ca="1" si="68"/>
        <v>0</v>
      </c>
      <c r="EC26" s="270">
        <f t="shared" ca="1" si="68"/>
        <v>0</v>
      </c>
      <c r="ED26" s="270">
        <f t="shared" ca="1" si="68"/>
        <v>0</v>
      </c>
      <c r="EE26" s="270">
        <f t="shared" ca="1" si="68"/>
        <v>0</v>
      </c>
      <c r="EF26" s="270">
        <f t="shared" ca="1" si="68"/>
        <v>0</v>
      </c>
      <c r="EG26" s="270">
        <f t="shared" ca="1" si="68"/>
        <v>0</v>
      </c>
      <c r="EH26" s="270">
        <f t="shared" ca="1" si="68"/>
        <v>0</v>
      </c>
      <c r="EI26" s="270">
        <f t="shared" ca="1" si="68"/>
        <v>0</v>
      </c>
      <c r="EJ26" s="270">
        <f t="shared" ca="1" si="68"/>
        <v>0</v>
      </c>
      <c r="EK26" s="270">
        <f t="shared" ca="1" si="68"/>
        <v>0</v>
      </c>
      <c r="EL26" s="270">
        <f t="shared" ca="1" si="68"/>
        <v>0</v>
      </c>
      <c r="EM26" s="270">
        <f t="shared" ca="1" si="68"/>
        <v>0</v>
      </c>
      <c r="EN26" s="270">
        <f t="shared" ca="1" si="68"/>
        <v>0</v>
      </c>
      <c r="EO26" s="270">
        <f t="shared" ca="1" si="68"/>
        <v>0</v>
      </c>
      <c r="EP26" s="270">
        <f t="shared" ca="1" si="68"/>
        <v>0</v>
      </c>
      <c r="EQ26" s="32"/>
      <c r="ER26" s="32"/>
      <c r="ES26" s="32"/>
      <c r="ET26" s="32"/>
      <c r="EU26" s="32"/>
      <c r="EV26" s="32"/>
      <c r="EW26" s="32"/>
      <c r="EX26" s="32"/>
      <c r="EY26" s="32"/>
      <c r="EZ26" s="32"/>
      <c r="FA26" s="32"/>
      <c r="FB26" s="32"/>
      <c r="FC26" s="32"/>
      <c r="FD26" s="32"/>
      <c r="FE26" s="32"/>
      <c r="FF26" s="32"/>
      <c r="FG26" s="32"/>
      <c r="FH26" s="32"/>
      <c r="FI26" s="32"/>
      <c r="FJ26" s="32"/>
      <c r="FK26" s="32"/>
      <c r="FL26" s="32"/>
      <c r="FM26" s="32"/>
      <c r="FN26" s="32"/>
      <c r="FO26" s="32"/>
      <c r="FP26" s="32"/>
      <c r="FQ26" s="32"/>
      <c r="FR26" s="32"/>
      <c r="FS26" s="32"/>
      <c r="FT26" s="32"/>
      <c r="FU26" s="32"/>
      <c r="FV26" s="32"/>
      <c r="FW26" s="32"/>
      <c r="FX26" s="32"/>
      <c r="FY26" s="32"/>
      <c r="FZ26" s="32"/>
      <c r="GA26" s="32"/>
      <c r="GB26" s="32"/>
      <c r="GC26" s="32"/>
      <c r="GD26" s="32"/>
      <c r="GE26" s="32"/>
      <c r="GF26" s="32"/>
      <c r="GG26" s="32"/>
      <c r="GH26" s="32"/>
      <c r="GI26" s="32"/>
      <c r="GJ26" s="32"/>
      <c r="GK26" s="32"/>
      <c r="GL26" s="32"/>
      <c r="GM26" s="32"/>
      <c r="GN26" s="32"/>
      <c r="GO26" s="32"/>
      <c r="GP26" s="32"/>
      <c r="GQ26" s="32"/>
      <c r="GR26" s="32"/>
      <c r="GS26" s="32"/>
      <c r="GT26" s="32"/>
      <c r="GU26" s="32"/>
      <c r="GV26" s="32"/>
      <c r="GW26" s="32"/>
      <c r="GX26" s="32"/>
      <c r="GY26" s="32"/>
      <c r="GZ26" s="32"/>
      <c r="HA26" s="32"/>
      <c r="HB26" s="32"/>
      <c r="HC26" s="32"/>
      <c r="HD26" s="32"/>
      <c r="HE26" s="32"/>
      <c r="HF26" s="32"/>
      <c r="HG26" s="32"/>
      <c r="HH26" s="32"/>
      <c r="HI26" s="32"/>
      <c r="HJ26" s="32"/>
    </row>
    <row r="27" spans="1:218" s="22" customFormat="1" ht="14.1" customHeight="1">
      <c r="A27" s="15"/>
      <c r="B27" s="66" t="s">
        <v>795</v>
      </c>
      <c r="C27" s="66"/>
      <c r="D27" s="59" t="s">
        <v>97</v>
      </c>
      <c r="E27" s="270">
        <f t="shared" ca="1" si="62"/>
        <v>405781.18185676506</v>
      </c>
      <c r="F27" s="270"/>
      <c r="G27" s="270"/>
      <c r="H27" s="270">
        <f>Revenue!H16</f>
        <v>0</v>
      </c>
      <c r="I27" s="270">
        <f>Revenue!I16</f>
        <v>0</v>
      </c>
      <c r="J27" s="270">
        <f>Revenue!J16</f>
        <v>0</v>
      </c>
      <c r="K27" s="270">
        <f ca="1">Revenue!K16</f>
        <v>0</v>
      </c>
      <c r="L27" s="270">
        <f ca="1">Revenue!L16</f>
        <v>0</v>
      </c>
      <c r="M27" s="270">
        <f ca="1">Revenue!M16</f>
        <v>0</v>
      </c>
      <c r="N27" s="270">
        <f ca="1">Revenue!N16</f>
        <v>0</v>
      </c>
      <c r="O27" s="270">
        <f ca="1">Revenue!O16</f>
        <v>0</v>
      </c>
      <c r="P27" s="270">
        <f ca="1">Revenue!P16</f>
        <v>0</v>
      </c>
      <c r="Q27" s="270">
        <f ca="1">Revenue!Q16</f>
        <v>0</v>
      </c>
      <c r="R27" s="270">
        <f ca="1">Revenue!R16</f>
        <v>4999.3093638731098</v>
      </c>
      <c r="S27" s="270">
        <f ca="1">Revenue!S16</f>
        <v>5105.8136110796104</v>
      </c>
      <c r="T27" s="270">
        <f ca="1">Revenue!T16</f>
        <v>6511.66967420541</v>
      </c>
      <c r="U27" s="270">
        <f ca="1">Revenue!U16</f>
        <v>4684.0567921418697</v>
      </c>
      <c r="V27" s="270">
        <f ca="1">Revenue!V16</f>
        <v>4974.3128170537439</v>
      </c>
      <c r="W27" s="270">
        <f ca="1">Revenue!W16</f>
        <v>5080.2845430242114</v>
      </c>
      <c r="X27" s="270">
        <f ca="1">Revenue!X16</f>
        <v>6479.111325834383</v>
      </c>
      <c r="Y27" s="270">
        <f ca="1">Revenue!Y16</f>
        <v>4660.6365081811618</v>
      </c>
      <c r="Z27" s="270">
        <f ca="1">Revenue!Z16</f>
        <v>4949.316270234378</v>
      </c>
      <c r="AA27" s="270">
        <f ca="1">Revenue!AA16</f>
        <v>5054.7554749688125</v>
      </c>
      <c r="AB27" s="270">
        <f ca="1">Revenue!AB16</f>
        <v>6446.552977463356</v>
      </c>
      <c r="AC27" s="270">
        <f ca="1">Revenue!AC16</f>
        <v>4637.2162242204513</v>
      </c>
      <c r="AD27" s="270">
        <f ca="1">Revenue!AD16</f>
        <v>4924.319723415013</v>
      </c>
      <c r="AE27" s="270">
        <f ca="1">Revenue!AE16</f>
        <v>5029.2264069134153</v>
      </c>
      <c r="AF27" s="270">
        <f ca="1">Revenue!AF16</f>
        <v>6413.994629092329</v>
      </c>
      <c r="AG27" s="270">
        <f ca="1">Revenue!AG16</f>
        <v>4613.7959402597417</v>
      </c>
      <c r="AH27" s="270">
        <f ca="1">Revenue!AH16</f>
        <v>4899.3231765956489</v>
      </c>
      <c r="AI27" s="270">
        <f ca="1">Revenue!AI16</f>
        <v>5003.6973388580172</v>
      </c>
      <c r="AJ27" s="270">
        <f ca="1">Revenue!AJ16</f>
        <v>6381.436280721302</v>
      </c>
      <c r="AK27" s="270">
        <f ca="1">Revenue!AK16</f>
        <v>4590.3756562990338</v>
      </c>
      <c r="AL27" s="270">
        <f ca="1">Revenue!AL16</f>
        <v>4874.326629776283</v>
      </c>
      <c r="AM27" s="270">
        <f ca="1">Revenue!AM16</f>
        <v>4978.1682708026201</v>
      </c>
      <c r="AN27" s="270">
        <f ca="1">Revenue!AN16</f>
        <v>6348.8779323502758</v>
      </c>
      <c r="AO27" s="270">
        <f ca="1">Revenue!AO16</f>
        <v>4566.9553723383242</v>
      </c>
      <c r="AP27" s="270">
        <f ca="1">Revenue!AP16</f>
        <v>4849.3300829569171</v>
      </c>
      <c r="AQ27" s="270">
        <f ca="1">Revenue!AQ16</f>
        <v>4952.6392027472211</v>
      </c>
      <c r="AR27" s="270">
        <f ca="1">Revenue!AR16</f>
        <v>6316.3195839792479</v>
      </c>
      <c r="AS27" s="270">
        <f ca="1">Revenue!AS16</f>
        <v>4543.5350883776146</v>
      </c>
      <c r="AT27" s="270">
        <f ca="1">Revenue!AT16</f>
        <v>4824.3335361375503</v>
      </c>
      <c r="AU27" s="270">
        <f ca="1">Revenue!AU16</f>
        <v>4927.110134691824</v>
      </c>
      <c r="AV27" s="270">
        <f ca="1">Revenue!AV16</f>
        <v>6283.7612356082218</v>
      </c>
      <c r="AW27" s="270">
        <f ca="1">Revenue!AW16</f>
        <v>4520.1148044169058</v>
      </c>
      <c r="AX27" s="270">
        <f ca="1">Revenue!AX16</f>
        <v>4799.3369893181844</v>
      </c>
      <c r="AY27" s="270">
        <f ca="1">Revenue!AY16</f>
        <v>4901.581066636425</v>
      </c>
      <c r="AZ27" s="270">
        <f ca="1">Revenue!AZ16</f>
        <v>6251.2028872371939</v>
      </c>
      <c r="BA27" s="270">
        <f ca="1">Revenue!BA16</f>
        <v>4496.6945204561944</v>
      </c>
      <c r="BB27" s="270">
        <f ca="1">Revenue!BB16</f>
        <v>4774.3404424988203</v>
      </c>
      <c r="BC27" s="270">
        <f ca="1">Revenue!BC16</f>
        <v>4876.0519985810279</v>
      </c>
      <c r="BD27" s="270">
        <f ca="1">Revenue!BD16</f>
        <v>6218.6445388661668</v>
      </c>
      <c r="BE27" s="270">
        <f ca="1">Revenue!BE16</f>
        <v>4473.2742364954865</v>
      </c>
      <c r="BF27" s="270">
        <f ca="1">Revenue!BF16</f>
        <v>4749.3438956794544</v>
      </c>
      <c r="BG27" s="270">
        <f ca="1">Revenue!BG16</f>
        <v>4850.5229305256289</v>
      </c>
      <c r="BH27" s="270">
        <f ca="1">Revenue!BH16</f>
        <v>6186.0861904951398</v>
      </c>
      <c r="BI27" s="270">
        <f ca="1">Revenue!BI16</f>
        <v>4449.8539525347769</v>
      </c>
      <c r="BJ27" s="270">
        <f ca="1">Revenue!BJ16</f>
        <v>4724.3473488600885</v>
      </c>
      <c r="BK27" s="270">
        <f ca="1">Revenue!BK16</f>
        <v>4824.9938624702309</v>
      </c>
      <c r="BL27" s="270">
        <f ca="1">Revenue!BL16</f>
        <v>6153.5278421241128</v>
      </c>
      <c r="BM27" s="270">
        <f ca="1">Revenue!BM16</f>
        <v>4426.4336685740673</v>
      </c>
      <c r="BN27" s="270">
        <f ca="1">Revenue!BN16</f>
        <v>4699.3508020407235</v>
      </c>
      <c r="BO27" s="270">
        <f ca="1">Revenue!BO16</f>
        <v>4799.4647944148337</v>
      </c>
      <c r="BP27" s="270">
        <f ca="1">Revenue!BP16</f>
        <v>6120.9694937530858</v>
      </c>
      <c r="BQ27" s="270">
        <f ca="1">Revenue!BQ16</f>
        <v>4403.0133846133576</v>
      </c>
      <c r="BR27" s="270">
        <f ca="1">Revenue!BR16</f>
        <v>4674.3542552213585</v>
      </c>
      <c r="BS27" s="270">
        <f ca="1">Revenue!BS16</f>
        <v>4773.9357263594356</v>
      </c>
      <c r="BT27" s="270">
        <f ca="1">Revenue!BT16</f>
        <v>6088.4111453820606</v>
      </c>
      <c r="BU27" s="270">
        <f ca="1">Revenue!BU16</f>
        <v>4379.5931006526489</v>
      </c>
      <c r="BV27" s="270">
        <f ca="1">Revenue!BV16</f>
        <v>4649.3577084019917</v>
      </c>
      <c r="BW27" s="270">
        <f ca="1">Revenue!BW16</f>
        <v>4748.4066583040376</v>
      </c>
      <c r="BX27" s="270">
        <f ca="1">Revenue!BX16</f>
        <v>6055.8527970110317</v>
      </c>
      <c r="BY27" s="270">
        <f ca="1">Revenue!BY16</f>
        <v>4356.1728166919393</v>
      </c>
      <c r="BZ27" s="270">
        <f ca="1">Revenue!BZ16</f>
        <v>4624.3611615826267</v>
      </c>
      <c r="CA27" s="270">
        <f ca="1">Revenue!CA16</f>
        <v>4722.8775902486395</v>
      </c>
      <c r="CB27" s="270">
        <f ca="1">Revenue!CB16</f>
        <v>6023.2944486400047</v>
      </c>
      <c r="CC27" s="270">
        <f ca="1">Revenue!CC16</f>
        <v>4332.7525327312296</v>
      </c>
      <c r="CD27" s="270">
        <f ca="1">Revenue!CD16</f>
        <v>4599.3646147632608</v>
      </c>
      <c r="CE27" s="270">
        <f ca="1">Revenue!CE16</f>
        <v>4697.3485221932406</v>
      </c>
      <c r="CF27" s="270">
        <f ca="1">Revenue!CF16</f>
        <v>5990.7361002689777</v>
      </c>
      <c r="CG27" s="270">
        <f ca="1">Revenue!CG16</f>
        <v>4309.3322487705209</v>
      </c>
      <c r="CH27" s="270">
        <f ca="1">Revenue!CH16</f>
        <v>4574.3680679438949</v>
      </c>
      <c r="CI27" s="270">
        <f ca="1">Revenue!CI16</f>
        <v>4671.8194541378434</v>
      </c>
      <c r="CJ27" s="270">
        <f ca="1">Revenue!CJ16</f>
        <v>5958.1777518979507</v>
      </c>
      <c r="CK27" s="270">
        <f ca="1">Revenue!CK16</f>
        <v>4285.9119648098103</v>
      </c>
      <c r="CL27" s="270">
        <f ca="1">Revenue!CL16</f>
        <v>4549.3715211245299</v>
      </c>
      <c r="CM27" s="270">
        <f ca="1">Revenue!CM16</f>
        <v>4646.2903860824445</v>
      </c>
      <c r="CN27" s="270">
        <f ca="1">Revenue!CN16</f>
        <v>5925.6194035269236</v>
      </c>
      <c r="CO27" s="270">
        <f ca="1">Revenue!CO16</f>
        <v>4262.4916808491016</v>
      </c>
      <c r="CP27" s="270">
        <f ca="1">Revenue!CP16</f>
        <v>4524.3749743051658</v>
      </c>
      <c r="CQ27" s="270">
        <f ca="1">Revenue!CQ16</f>
        <v>4620.7613180270473</v>
      </c>
      <c r="CR27" s="270">
        <f ca="1">Revenue!CR16</f>
        <v>5893.0610551558966</v>
      </c>
      <c r="CS27" s="270">
        <f ca="1">Revenue!CS16</f>
        <v>4239.0713968883929</v>
      </c>
      <c r="CT27" s="270">
        <f ca="1">Revenue!CT16</f>
        <v>0</v>
      </c>
      <c r="CU27" s="270">
        <f ca="1">Revenue!CU16</f>
        <v>0</v>
      </c>
      <c r="CV27" s="270">
        <f ca="1">Revenue!CV16</f>
        <v>0</v>
      </c>
      <c r="CW27" s="270">
        <f ca="1">Revenue!CW16</f>
        <v>0</v>
      </c>
      <c r="CX27" s="270">
        <f ca="1">Revenue!CX16</f>
        <v>0</v>
      </c>
      <c r="CY27" s="270">
        <f ca="1">Revenue!CY16</f>
        <v>0</v>
      </c>
      <c r="CZ27" s="270">
        <f ca="1">Revenue!CZ16</f>
        <v>0</v>
      </c>
      <c r="DA27" s="270">
        <f ca="1">Revenue!DA16</f>
        <v>0</v>
      </c>
      <c r="DB27" s="270">
        <f ca="1">Revenue!DB16</f>
        <v>0</v>
      </c>
      <c r="DC27" s="270">
        <f ca="1">Revenue!DC16</f>
        <v>0</v>
      </c>
      <c r="DD27" s="270">
        <f ca="1">Revenue!DD16</f>
        <v>0</v>
      </c>
      <c r="DE27" s="270">
        <f ca="1">Revenue!DE16</f>
        <v>0</v>
      </c>
      <c r="DF27" s="270">
        <f ca="1">Revenue!DF16</f>
        <v>0</v>
      </c>
      <c r="DG27" s="270">
        <f ca="1">Revenue!DG16</f>
        <v>0</v>
      </c>
      <c r="DH27" s="270">
        <f ca="1">Revenue!DH16</f>
        <v>0</v>
      </c>
      <c r="DI27" s="270">
        <f ca="1">Revenue!DI16</f>
        <v>0</v>
      </c>
      <c r="DJ27" s="270">
        <f ca="1">Revenue!DJ16</f>
        <v>0</v>
      </c>
      <c r="DK27" s="270">
        <f ca="1">Revenue!DK16</f>
        <v>0</v>
      </c>
      <c r="DL27" s="270">
        <f ca="1">Revenue!DL16</f>
        <v>0</v>
      </c>
      <c r="DM27" s="270">
        <f ca="1">Revenue!DM16</f>
        <v>0</v>
      </c>
      <c r="DN27" s="270">
        <f ca="1">Revenue!DN16</f>
        <v>0</v>
      </c>
      <c r="DO27" s="270">
        <f ca="1">Revenue!DO16</f>
        <v>0</v>
      </c>
      <c r="DP27" s="270">
        <f ca="1">Revenue!DP16</f>
        <v>0</v>
      </c>
      <c r="DQ27" s="270">
        <f ca="1">Revenue!DQ16</f>
        <v>0</v>
      </c>
      <c r="DR27" s="270">
        <f ca="1">Revenue!DR16</f>
        <v>0</v>
      </c>
      <c r="DS27" s="270">
        <f ca="1">Revenue!DS16</f>
        <v>0</v>
      </c>
      <c r="DT27" s="270">
        <f ca="1">Revenue!DT16</f>
        <v>0</v>
      </c>
      <c r="DU27" s="270">
        <f ca="1">Revenue!DU16</f>
        <v>0</v>
      </c>
      <c r="DV27" s="270">
        <f ca="1">Revenue!DV16</f>
        <v>0</v>
      </c>
      <c r="DW27" s="270">
        <f ca="1">Revenue!DW16</f>
        <v>0</v>
      </c>
      <c r="DX27" s="270">
        <f ca="1">Revenue!DX16</f>
        <v>0</v>
      </c>
      <c r="DY27" s="270">
        <f ca="1">Revenue!DY16</f>
        <v>0</v>
      </c>
      <c r="DZ27" s="270">
        <f ca="1">Revenue!DZ16</f>
        <v>0</v>
      </c>
      <c r="EA27" s="270">
        <f ca="1">Revenue!EA16</f>
        <v>0</v>
      </c>
      <c r="EB27" s="270">
        <f ca="1">Revenue!EB16</f>
        <v>0</v>
      </c>
      <c r="EC27" s="270">
        <f ca="1">Revenue!EC16</f>
        <v>0</v>
      </c>
      <c r="ED27" s="270">
        <f ca="1">Revenue!ED16</f>
        <v>0</v>
      </c>
      <c r="EE27" s="270">
        <f ca="1">Revenue!EE16</f>
        <v>0</v>
      </c>
      <c r="EF27" s="270">
        <f ca="1">Revenue!EF16</f>
        <v>0</v>
      </c>
      <c r="EG27" s="270">
        <f ca="1">Revenue!EG16</f>
        <v>0</v>
      </c>
      <c r="EH27" s="270">
        <f ca="1">Revenue!EH16</f>
        <v>0</v>
      </c>
      <c r="EI27" s="270">
        <f ca="1">Revenue!EI16</f>
        <v>0</v>
      </c>
      <c r="EJ27" s="270">
        <f ca="1">Revenue!EJ16</f>
        <v>0</v>
      </c>
      <c r="EK27" s="270">
        <f ca="1">Revenue!EK16</f>
        <v>0</v>
      </c>
      <c r="EL27" s="270">
        <f ca="1">Revenue!EL16</f>
        <v>0</v>
      </c>
      <c r="EM27" s="270">
        <f ca="1">Revenue!EM16</f>
        <v>0</v>
      </c>
      <c r="EN27" s="270">
        <f ca="1">Revenue!EN16</f>
        <v>0</v>
      </c>
      <c r="EO27" s="270">
        <f ca="1">Revenue!EO16</f>
        <v>0</v>
      </c>
      <c r="EP27" s="270">
        <f ca="1">Revenue!EP16</f>
        <v>0</v>
      </c>
      <c r="EQ27" s="32"/>
      <c r="ER27" s="32"/>
      <c r="ES27" s="32"/>
      <c r="ET27" s="32"/>
      <c r="EU27" s="32"/>
      <c r="EV27" s="32"/>
      <c r="EW27" s="32"/>
      <c r="EX27" s="32"/>
      <c r="EY27" s="32"/>
      <c r="EZ27" s="32"/>
      <c r="FA27" s="32"/>
      <c r="FB27" s="32"/>
      <c r="FC27" s="32"/>
      <c r="FD27" s="32"/>
      <c r="FE27" s="32"/>
      <c r="FF27" s="32"/>
      <c r="FG27" s="32"/>
      <c r="FH27" s="32"/>
      <c r="FI27" s="32"/>
      <c r="FJ27" s="32"/>
      <c r="FK27" s="32"/>
      <c r="FL27" s="32"/>
      <c r="FM27" s="32"/>
      <c r="FN27" s="32"/>
      <c r="FO27" s="32"/>
      <c r="FP27" s="32"/>
      <c r="FQ27" s="32"/>
      <c r="FR27" s="32"/>
      <c r="FS27" s="32"/>
      <c r="FT27" s="32"/>
      <c r="FU27" s="32"/>
      <c r="FV27" s="32"/>
      <c r="FW27" s="32"/>
      <c r="FX27" s="32"/>
      <c r="FY27" s="32"/>
      <c r="FZ27" s="32"/>
      <c r="GA27" s="32"/>
      <c r="GB27" s="32"/>
      <c r="GC27" s="32"/>
      <c r="GD27" s="32"/>
      <c r="GE27" s="32"/>
      <c r="GF27" s="32"/>
      <c r="GG27" s="32"/>
      <c r="GH27" s="32"/>
      <c r="GI27" s="32"/>
      <c r="GJ27" s="32"/>
      <c r="GK27" s="32"/>
      <c r="GL27" s="32"/>
      <c r="GM27" s="32"/>
      <c r="GN27" s="32"/>
      <c r="GO27" s="32"/>
      <c r="GP27" s="32"/>
      <c r="GQ27" s="32"/>
      <c r="GR27" s="32"/>
      <c r="GS27" s="32"/>
      <c r="GT27" s="32"/>
      <c r="GU27" s="32"/>
      <c r="GV27" s="32"/>
      <c r="GW27" s="32"/>
      <c r="GX27" s="32"/>
      <c r="GY27" s="32"/>
      <c r="GZ27" s="32"/>
      <c r="HA27" s="32"/>
      <c r="HB27" s="32"/>
      <c r="HC27" s="32"/>
      <c r="HD27" s="32"/>
      <c r="HE27" s="32"/>
      <c r="HF27" s="32"/>
      <c r="HG27" s="32"/>
      <c r="HH27" s="32"/>
      <c r="HI27" s="32"/>
      <c r="HJ27" s="32"/>
    </row>
    <row r="28" spans="1:218" s="22" customFormat="1" ht="14.1" customHeight="1">
      <c r="A28" s="15"/>
      <c r="B28" s="66" t="s">
        <v>1030</v>
      </c>
      <c r="C28" s="66"/>
      <c r="D28" s="59" t="s">
        <v>97</v>
      </c>
      <c r="E28" s="270">
        <f t="shared" ca="1" si="62"/>
        <v>-70691.880684250718</v>
      </c>
      <c r="F28" s="270"/>
      <c r="G28" s="270"/>
      <c r="H28" s="270">
        <f ca="1">-'Opex &amp; Capex'!H32</f>
        <v>0</v>
      </c>
      <c r="I28" s="270">
        <f ca="1">-'Opex &amp; Capex'!I32</f>
        <v>0</v>
      </c>
      <c r="J28" s="270">
        <f ca="1">-'Opex &amp; Capex'!J32</f>
        <v>0</v>
      </c>
      <c r="K28" s="270">
        <f ca="1">-'Opex &amp; Capex'!K32</f>
        <v>0</v>
      </c>
      <c r="L28" s="270">
        <f ca="1">-'Opex &amp; Capex'!L32</f>
        <v>0</v>
      </c>
      <c r="M28" s="270">
        <f ca="1">-'Opex &amp; Capex'!M32</f>
        <v>0</v>
      </c>
      <c r="N28" s="270">
        <f ca="1">-'Opex &amp; Capex'!N32</f>
        <v>0</v>
      </c>
      <c r="O28" s="270">
        <f ca="1">-'Opex &amp; Capex'!O32</f>
        <v>0</v>
      </c>
      <c r="P28" s="270">
        <f ca="1">-'Opex &amp; Capex'!P32</f>
        <v>0</v>
      </c>
      <c r="Q28" s="270">
        <f ca="1">-'Opex &amp; Capex'!Q32</f>
        <v>0</v>
      </c>
      <c r="R28" s="270">
        <f ca="1">-'Opex &amp; Capex'!R32</f>
        <v>-625.27708220999227</v>
      </c>
      <c r="S28" s="270">
        <f ca="1">-'Opex &amp; Capex'!S32</f>
        <v>-625.38950407215657</v>
      </c>
      <c r="T28" s="270">
        <f ca="1">-'Opex &amp; Capex'!T32</f>
        <v>-1606.8734726527252</v>
      </c>
      <c r="U28" s="270">
        <f ca="1">-'Opex &amp; Capex'!U32</f>
        <v>-624.94431349798595</v>
      </c>
      <c r="V28" s="270">
        <f ca="1">-'Opex &amp; Capex'!V32</f>
        <v>-628.00069679894227</v>
      </c>
      <c r="W28" s="270">
        <f ca="1">-'Opex &amp; Capex'!W32</f>
        <v>-628.11255655179571</v>
      </c>
      <c r="X28" s="270">
        <f ca="1">-'Opex &amp; Capex'!X32</f>
        <v>-1609.5891052894617</v>
      </c>
      <c r="Y28" s="270">
        <f ca="1">-'Opex &amp; Capex'!Y32</f>
        <v>-627.66959193049604</v>
      </c>
      <c r="Z28" s="270">
        <f ca="1">-'Opex &amp; Capex'!Z32</f>
        <v>-630.77931138789222</v>
      </c>
      <c r="AA28" s="270">
        <f ca="1">-'Opex &amp; Capex'!AA32</f>
        <v>-630.89060903143491</v>
      </c>
      <c r="AB28" s="270">
        <f ca="1">-'Opex &amp; Capex'!AB32</f>
        <v>-1612.359737926198</v>
      </c>
      <c r="AC28" s="270">
        <f ca="1">-'Opex &amp; Capex'!AC32</f>
        <v>-630.44987036300597</v>
      </c>
      <c r="AD28" s="270">
        <f ca="1">-'Opex &amp; Capex'!AD32</f>
        <v>-626.1140259768423</v>
      </c>
      <c r="AE28" s="270">
        <f ca="1">-'Opex &amp; Capex'!AE32</f>
        <v>-626.22476151107412</v>
      </c>
      <c r="AF28" s="270">
        <f ca="1">-'Opex &amp; Capex'!AF32</f>
        <v>-1607.6864705629346</v>
      </c>
      <c r="AG28" s="270">
        <f ca="1">-'Opex &amp; Capex'!AG32</f>
        <v>-625.78624879551603</v>
      </c>
      <c r="AH28" s="270">
        <f ca="1">-'Opex &amp; Capex'!AH32</f>
        <v>-629.0059625657924</v>
      </c>
      <c r="AI28" s="270">
        <f ca="1">-'Opex &amp; Capex'!AI32</f>
        <v>-629.11613599071347</v>
      </c>
      <c r="AJ28" s="270">
        <f ca="1">-'Opex &amp; Capex'!AJ32</f>
        <v>-1610.5704251996708</v>
      </c>
      <c r="AK28" s="270">
        <f ca="1">-'Opex &amp; Capex'!AK32</f>
        <v>-628.67984922802623</v>
      </c>
      <c r="AL28" s="270">
        <f ca="1">-'Opex &amp; Capex'!AL32</f>
        <v>-626.95626559474238</v>
      </c>
      <c r="AM28" s="270">
        <f ca="1">-'Opex &amp; Capex'!AM32</f>
        <v>-627.06587691035259</v>
      </c>
      <c r="AN28" s="270">
        <f ca="1">-'Opex &amp; Capex'!AN32</f>
        <v>-1608.5127462764071</v>
      </c>
      <c r="AO28" s="270">
        <f ca="1">-'Opex &amp; Capex'!AO32</f>
        <v>-626.6318161005363</v>
      </c>
      <c r="AP28" s="270">
        <f ca="1">-'Opex &amp; Capex'!AP32</f>
        <v>-629.96610239249242</v>
      </c>
      <c r="AQ28" s="270">
        <f ca="1">-'Opex &amp; Capex'!AQ32</f>
        <v>-630.07515159879176</v>
      </c>
      <c r="AR28" s="270">
        <f ca="1">-'Opex &amp; Capex'!AR32</f>
        <v>-1611.5146011219438</v>
      </c>
      <c r="AS28" s="270">
        <f ca="1">-'Opex &amp; Capex'!AS32</f>
        <v>-629.64331674184621</v>
      </c>
      <c r="AT28" s="270">
        <f ca="1">-'Opex &amp; Capex'!AT32</f>
        <v>-633.03666363441857</v>
      </c>
      <c r="AU28" s="270">
        <f ca="1">-'Opex &amp; Capex'!AU32</f>
        <v>-633.14515073140717</v>
      </c>
      <c r="AV28" s="270">
        <f ca="1">-'Opex &amp; Capex'!AV32</f>
        <v>-1614.5771804116557</v>
      </c>
      <c r="AW28" s="270">
        <f ca="1">-'Opex &amp; Capex'!AW32</f>
        <v>-632.71554182733246</v>
      </c>
      <c r="AX28" s="270">
        <f ca="1">-'Opex &amp; Capex'!AX32</f>
        <v>-636.16916380940415</v>
      </c>
      <c r="AY28" s="270">
        <f ca="1">-'Opex &amp; Capex'!AY32</f>
        <v>-636.27708879708177</v>
      </c>
      <c r="AZ28" s="270">
        <f ca="1">-'Opex &amp; Capex'!AZ32</f>
        <v>-1617.7016986344277</v>
      </c>
      <c r="BA28" s="270">
        <f ca="1">-'Opex &amp; Capex'!BA32</f>
        <v>-635.84970584587802</v>
      </c>
      <c r="BB28" s="270">
        <f ca="1">-'Opex &amp; Capex'!BB32</f>
        <v>-639.36484169611037</v>
      </c>
      <c r="BC28" s="270">
        <f ca="1">-'Opex &amp; Capex'!BC32</f>
        <v>-639.47220457447725</v>
      </c>
      <c r="BD28" s="270">
        <f ca="1">-'Opex &amp; Capex'!BD32</f>
        <v>-1620.8893945689206</v>
      </c>
      <c r="BE28" s="270">
        <f ca="1">-'Opex &amp; Capex'!BE32</f>
        <v>-639.04704757614434</v>
      </c>
      <c r="BF28" s="270">
        <f ca="1">-'Opex &amp; Capex'!BF32</f>
        <v>-642.62496084877171</v>
      </c>
      <c r="BG28" s="270">
        <f ca="1">-'Opex &amp; Capex'!BG32</f>
        <v>-642.73176161782783</v>
      </c>
      <c r="BH28" s="270">
        <f ca="1">-'Opex &amp; Capex'!BH32</f>
        <v>-1624.1415317693679</v>
      </c>
      <c r="BI28" s="270">
        <f ca="1">-'Opex &amp; Capex'!BI32</f>
        <v>-642.30883057236576</v>
      </c>
      <c r="BJ28" s="270">
        <f ca="1">-'Opex &amp; Capex'!BJ32</f>
        <v>-645.95081009270746</v>
      </c>
      <c r="BK28" s="270">
        <f ca="1">-'Opex &amp; Capex'!BK32</f>
        <v>-646.05704875245272</v>
      </c>
      <c r="BL28" s="270">
        <f ca="1">-'Opex &amp; Capex'!BL32</f>
        <v>-1627.4593990610897</v>
      </c>
      <c r="BM28" s="270">
        <f ca="1">-'Opex &amp; Capex'!BM32</f>
        <v>-645.63634365986138</v>
      </c>
      <c r="BN28" s="270">
        <f ca="1">-'Opex &amp; Capex'!BN32</f>
        <v>-649.34370402974275</v>
      </c>
      <c r="BO28" s="270">
        <f ca="1">-'Opex &amp; Capex'!BO32</f>
        <v>-649.44938058017715</v>
      </c>
      <c r="BP28" s="270">
        <f ca="1">-'Opex &amp; Capex'!BP32</f>
        <v>-1630.8443110459118</v>
      </c>
      <c r="BQ28" s="270">
        <f ca="1">-'Opex &amp; Capex'!BQ32</f>
        <v>-649.03090144045677</v>
      </c>
      <c r="BR28" s="270">
        <f ca="1">-'Opex &amp; Capex'!BR32</f>
        <v>-652.8049835537397</v>
      </c>
      <c r="BS28" s="270">
        <f ca="1">-'Opex &amp; Capex'!BS32</f>
        <v>-652.91009799486335</v>
      </c>
      <c r="BT28" s="270">
        <f ca="1">-'Opex &amp; Capex'!BT32</f>
        <v>-1634.2976086176952</v>
      </c>
      <c r="BU28" s="270">
        <f ca="1">-'Opex &amp; Capex'!BU32</f>
        <v>-652.49384480801382</v>
      </c>
      <c r="BV28" s="270">
        <f ca="1">-'Opex &amp; Capex'!BV32</f>
        <v>-656.33601637643778</v>
      </c>
      <c r="BW28" s="270">
        <f ca="1">-'Opex &amp; Capex'!BW32</f>
        <v>-656.44056870825057</v>
      </c>
      <c r="BX28" s="270">
        <f ca="1">-'Opex &amp; Capex'!BX32</f>
        <v>-1637.8206594881792</v>
      </c>
      <c r="BY28" s="270">
        <f ca="1">-'Opex &amp; Capex'!BY32</f>
        <v>-656.02654147427188</v>
      </c>
      <c r="BZ28" s="270">
        <f ca="1">-'Opex &amp; Capex'!BZ32</f>
        <v>-659.93819756381072</v>
      </c>
      <c r="CA28" s="270">
        <f ca="1">-'Opex &amp; Capex'!CA32</f>
        <v>-660.04218778631264</v>
      </c>
      <c r="CB28" s="270">
        <f ca="1">-'Opex &amp; Capex'!CB32</f>
        <v>-1641.414858723339</v>
      </c>
      <c r="CC28" s="270">
        <f ca="1">-'Opex &amp; Capex'!CC32</f>
        <v>-659.63038650520491</v>
      </c>
      <c r="CD28" s="270">
        <f ca="1">-'Opex &amp; Capex'!CD32</f>
        <v>-663.61295008315199</v>
      </c>
      <c r="CE28" s="270">
        <f ca="1">-'Opex &amp; Capex'!CE32</f>
        <v>-663.71637819634316</v>
      </c>
      <c r="CF28" s="270">
        <f ca="1">-'Opex &amp; Capex'!CF32</f>
        <v>-1645.0816292904665</v>
      </c>
      <c r="CG28" s="270">
        <f ca="1">-'Opex &amp; Capex'!CG32</f>
        <v>-663.30680286810616</v>
      </c>
      <c r="CH28" s="270">
        <f ca="1">-'Opex &amp; Capex'!CH32</f>
        <v>-667.36172536110143</v>
      </c>
      <c r="CI28" s="270">
        <f ca="1">-'Opex &amp; Capex'!CI32</f>
        <v>-667.46459136498174</v>
      </c>
      <c r="CJ28" s="270">
        <f ca="1">-'Opex &amp; Capex'!CJ32</f>
        <v>-1648.8224226162022</v>
      </c>
      <c r="CK28" s="270">
        <f ca="1">-'Opex &amp; Capex'!CK32</f>
        <v>-667.05724198961559</v>
      </c>
      <c r="CL28" s="270">
        <f ca="1">-'Opex &amp; Capex'!CL32</f>
        <v>-671.18600385283059</v>
      </c>
      <c r="CM28" s="270">
        <f ca="1">-'Opex &amp; Capex'!CM32</f>
        <v>-671.28830774740015</v>
      </c>
      <c r="CN28" s="270">
        <f ca="1">-'Opex &amp; Capex'!CN32</f>
        <v>-1652.6387191557174</v>
      </c>
      <c r="CO28" s="270">
        <f ca="1">-'Opex &amp; Capex'!CO32</f>
        <v>-670.88318432490485</v>
      </c>
      <c r="CP28" s="270">
        <f ca="1">-'Opex &amp; Capex'!CP32</f>
        <v>-675.08729562261522</v>
      </c>
      <c r="CQ28" s="270">
        <f ca="1">-'Opex &amp; Capex'!CQ32</f>
        <v>-675.18903740787391</v>
      </c>
      <c r="CR28" s="270">
        <f ca="1">-'Opex &amp; Capex'!CR32</f>
        <v>-1166.5320289732886</v>
      </c>
      <c r="CS28" s="270">
        <f ca="1">-'Opex &amp; Capex'!CS32</f>
        <v>-674.78613993824956</v>
      </c>
      <c r="CT28" s="270">
        <f ca="1">-'Opex &amp; Capex'!CT32</f>
        <v>0</v>
      </c>
      <c r="CU28" s="270">
        <f ca="1">-'Opex &amp; Capex'!CU32</f>
        <v>0</v>
      </c>
      <c r="CV28" s="270">
        <f ca="1">-'Opex &amp; Capex'!CV32</f>
        <v>0</v>
      </c>
      <c r="CW28" s="270">
        <f ca="1">-'Opex &amp; Capex'!CW32</f>
        <v>0</v>
      </c>
      <c r="CX28" s="270">
        <f ca="1">-'Opex &amp; Capex'!CX32</f>
        <v>0</v>
      </c>
      <c r="CY28" s="270">
        <f ca="1">-'Opex &amp; Capex'!CY32</f>
        <v>0</v>
      </c>
      <c r="CZ28" s="270">
        <f ca="1">-'Opex &amp; Capex'!CZ32</f>
        <v>0</v>
      </c>
      <c r="DA28" s="270">
        <f ca="1">-'Opex &amp; Capex'!DA32</f>
        <v>0</v>
      </c>
      <c r="DB28" s="270">
        <f ca="1">-'Opex &amp; Capex'!DB32</f>
        <v>0</v>
      </c>
      <c r="DC28" s="270">
        <f ca="1">-'Opex &amp; Capex'!DC32</f>
        <v>0</v>
      </c>
      <c r="DD28" s="270">
        <f ca="1">-'Opex &amp; Capex'!DD32</f>
        <v>0</v>
      </c>
      <c r="DE28" s="270">
        <f ca="1">-'Opex &amp; Capex'!DE32</f>
        <v>0</v>
      </c>
      <c r="DF28" s="270">
        <f ca="1">-'Opex &amp; Capex'!DF32</f>
        <v>0</v>
      </c>
      <c r="DG28" s="270">
        <f ca="1">-'Opex &amp; Capex'!DG32</f>
        <v>0</v>
      </c>
      <c r="DH28" s="270">
        <f ca="1">-'Opex &amp; Capex'!DH32</f>
        <v>0</v>
      </c>
      <c r="DI28" s="270">
        <f ca="1">-'Opex &amp; Capex'!DI32</f>
        <v>0</v>
      </c>
      <c r="DJ28" s="270">
        <f ca="1">-'Opex &amp; Capex'!DJ32</f>
        <v>0</v>
      </c>
      <c r="DK28" s="270">
        <f>-'Opex &amp; Capex'!DK32</f>
        <v>0</v>
      </c>
      <c r="DL28" s="270">
        <f>-'Opex &amp; Capex'!DL32</f>
        <v>0</v>
      </c>
      <c r="DM28" s="270">
        <f>-'Opex &amp; Capex'!DM32</f>
        <v>0</v>
      </c>
      <c r="DN28" s="270">
        <f>-'Opex &amp; Capex'!DN32</f>
        <v>0</v>
      </c>
      <c r="DO28" s="270">
        <f>-'Opex &amp; Capex'!DO32</f>
        <v>0</v>
      </c>
      <c r="DP28" s="270">
        <f>-'Opex &amp; Capex'!DP32</f>
        <v>0</v>
      </c>
      <c r="DQ28" s="270">
        <f>-'Opex &amp; Capex'!DQ32</f>
        <v>0</v>
      </c>
      <c r="DR28" s="270">
        <f>-'Opex &amp; Capex'!DR32</f>
        <v>0</v>
      </c>
      <c r="DS28" s="270">
        <f>-'Opex &amp; Capex'!DS32</f>
        <v>0</v>
      </c>
      <c r="DT28" s="270">
        <f>-'Opex &amp; Capex'!DT32</f>
        <v>0</v>
      </c>
      <c r="DU28" s="270">
        <f>-'Opex &amp; Capex'!DU32</f>
        <v>0</v>
      </c>
      <c r="DV28" s="270">
        <f>-'Opex &amp; Capex'!DV32</f>
        <v>0</v>
      </c>
      <c r="DW28" s="270">
        <f>-'Opex &amp; Capex'!DW32</f>
        <v>0</v>
      </c>
      <c r="DX28" s="270">
        <f>-'Opex &amp; Capex'!DX32</f>
        <v>0</v>
      </c>
      <c r="DY28" s="270">
        <f>-'Opex &amp; Capex'!DY32</f>
        <v>0</v>
      </c>
      <c r="DZ28" s="270">
        <f>-'Opex &amp; Capex'!DZ32</f>
        <v>0</v>
      </c>
      <c r="EA28" s="270">
        <f>-'Opex &amp; Capex'!EA32</f>
        <v>0</v>
      </c>
      <c r="EB28" s="270">
        <f>-'Opex &amp; Capex'!EB32</f>
        <v>0</v>
      </c>
      <c r="EC28" s="270">
        <f>-'Opex &amp; Capex'!EC32</f>
        <v>0</v>
      </c>
      <c r="ED28" s="270">
        <f>-'Opex &amp; Capex'!ED32</f>
        <v>0</v>
      </c>
      <c r="EE28" s="270">
        <f>-'Opex &amp; Capex'!EE32</f>
        <v>0</v>
      </c>
      <c r="EF28" s="270">
        <f>-'Opex &amp; Capex'!EF32</f>
        <v>0</v>
      </c>
      <c r="EG28" s="270">
        <f>-'Opex &amp; Capex'!EG32</f>
        <v>0</v>
      </c>
      <c r="EH28" s="270">
        <f>-'Opex &amp; Capex'!EH32</f>
        <v>0</v>
      </c>
      <c r="EI28" s="270">
        <f>-'Opex &amp; Capex'!EI32</f>
        <v>0</v>
      </c>
      <c r="EJ28" s="270">
        <f>-'Opex &amp; Capex'!EJ32</f>
        <v>0</v>
      </c>
      <c r="EK28" s="270">
        <f>-'Opex &amp; Capex'!EK32</f>
        <v>0</v>
      </c>
      <c r="EL28" s="270">
        <f>-'Opex &amp; Capex'!EL32</f>
        <v>0</v>
      </c>
      <c r="EM28" s="270">
        <f>-'Opex &amp; Capex'!EM32</f>
        <v>0</v>
      </c>
      <c r="EN28" s="270">
        <f>-'Opex &amp; Capex'!EN32</f>
        <v>0</v>
      </c>
      <c r="EO28" s="270">
        <f>-'Opex &amp; Capex'!EO32</f>
        <v>0</v>
      </c>
      <c r="EP28" s="270">
        <f>-'Opex &amp; Capex'!EP32</f>
        <v>0</v>
      </c>
      <c r="EQ28" s="32"/>
      <c r="ER28" s="32"/>
      <c r="ES28" s="32"/>
      <c r="ET28" s="32"/>
      <c r="EU28" s="32"/>
      <c r="EV28" s="32"/>
      <c r="EW28" s="32"/>
      <c r="EX28" s="32"/>
      <c r="EY28" s="32"/>
      <c r="EZ28" s="32"/>
      <c r="FA28" s="32"/>
      <c r="FB28" s="32"/>
      <c r="FC28" s="32"/>
      <c r="FD28" s="32"/>
      <c r="FE28" s="32"/>
      <c r="FF28" s="32"/>
      <c r="FG28" s="32"/>
      <c r="FH28" s="32"/>
      <c r="FI28" s="32"/>
      <c r="FJ28" s="32"/>
      <c r="FK28" s="32"/>
      <c r="FL28" s="32"/>
      <c r="FM28" s="32"/>
      <c r="FN28" s="32"/>
      <c r="FO28" s="32"/>
      <c r="FP28" s="32"/>
      <c r="FQ28" s="32"/>
      <c r="FR28" s="32"/>
      <c r="FS28" s="32"/>
      <c r="FT28" s="32"/>
      <c r="FU28" s="32"/>
      <c r="FV28" s="32"/>
      <c r="FW28" s="32"/>
      <c r="FX28" s="32"/>
      <c r="FY28" s="32"/>
      <c r="FZ28" s="32"/>
      <c r="GA28" s="32"/>
      <c r="GB28" s="32"/>
      <c r="GC28" s="32"/>
      <c r="GD28" s="32"/>
      <c r="GE28" s="32"/>
      <c r="GF28" s="32"/>
      <c r="GG28" s="32"/>
      <c r="GH28" s="32"/>
      <c r="GI28" s="32"/>
      <c r="GJ28" s="32"/>
      <c r="GK28" s="32"/>
      <c r="GL28" s="32"/>
      <c r="GM28" s="32"/>
      <c r="GN28" s="32"/>
      <c r="GO28" s="32"/>
      <c r="GP28" s="32"/>
      <c r="GQ28" s="32"/>
      <c r="GR28" s="32"/>
      <c r="GS28" s="32"/>
      <c r="GT28" s="32"/>
      <c r="GU28" s="32"/>
      <c r="GV28" s="32"/>
      <c r="GW28" s="32"/>
      <c r="GX28" s="32"/>
      <c r="GY28" s="32"/>
      <c r="GZ28" s="32"/>
      <c r="HA28" s="32"/>
      <c r="HB28" s="32"/>
      <c r="HC28" s="32"/>
      <c r="HD28" s="32"/>
      <c r="HE28" s="32"/>
      <c r="HF28" s="32"/>
      <c r="HG28" s="32"/>
      <c r="HH28" s="32"/>
      <c r="HI28" s="32"/>
      <c r="HJ28" s="32"/>
    </row>
    <row r="29" spans="1:218" s="22" customFormat="1" ht="14.1" customHeight="1">
      <c r="A29" s="15"/>
      <c r="B29" s="66" t="s">
        <v>1052</v>
      </c>
      <c r="C29" s="66"/>
      <c r="D29" s="59" t="s">
        <v>97</v>
      </c>
      <c r="E29" s="270">
        <f t="shared" ca="1" si="62"/>
        <v>0</v>
      </c>
      <c r="F29" s="270"/>
      <c r="G29" s="270"/>
      <c r="H29" s="270">
        <f ca="1">-('BS(Q)'!H13-'BS(Q)'!G13)</f>
        <v>0</v>
      </c>
      <c r="I29" s="270">
        <f ca="1">-('BS(Q)'!I13-'BS(Q)'!H13)</f>
        <v>0</v>
      </c>
      <c r="J29" s="270">
        <f ca="1">-('BS(Q)'!J13-'BS(Q)'!I13)</f>
        <v>0</v>
      </c>
      <c r="K29" s="270">
        <f ca="1">-('BS(Q)'!K13-'BS(Q)'!J13)</f>
        <v>0</v>
      </c>
      <c r="L29" s="270">
        <f ca="1">-('BS(Q)'!L13-'BS(Q)'!K13)</f>
        <v>0</v>
      </c>
      <c r="M29" s="270">
        <f ca="1">-('BS(Q)'!M13-'BS(Q)'!L13)</f>
        <v>0</v>
      </c>
      <c r="N29" s="270">
        <f ca="1">-('BS(Q)'!N13-'BS(Q)'!M13)</f>
        <v>0</v>
      </c>
      <c r="O29" s="270">
        <f ca="1">-('BS(Q)'!O13-'BS(Q)'!N13)</f>
        <v>0</v>
      </c>
      <c r="P29" s="270">
        <f ca="1">-('BS(Q)'!P13-'BS(Q)'!O13)</f>
        <v>0</v>
      </c>
      <c r="Q29" s="270">
        <f ca="1">-('BS(Q)'!Q13-'BS(Q)'!P13)</f>
        <v>0</v>
      </c>
      <c r="R29" s="270">
        <f ca="1">-('BS(Q)'!R13-'BS(Q)'!Q13)</f>
        <v>-1666.4364546243696</v>
      </c>
      <c r="S29" s="270">
        <f ca="1">-('BS(Q)'!S13-'BS(Q)'!R13)</f>
        <v>-35.501415735500814</v>
      </c>
      <c r="T29" s="270">
        <f ca="1">-('BS(Q)'!T13-'BS(Q)'!S13)</f>
        <v>-468.61868770860019</v>
      </c>
      <c r="U29" s="270">
        <f ca="1">-('BS(Q)'!U13-'BS(Q)'!T13)</f>
        <v>609.20429402118043</v>
      </c>
      <c r="V29" s="270">
        <f ca="1">-('BS(Q)'!V13-'BS(Q)'!U13)</f>
        <v>-96.752008303958064</v>
      </c>
      <c r="W29" s="270">
        <f ca="1">-('BS(Q)'!W13-'BS(Q)'!V13)</f>
        <v>-35.323908656821914</v>
      </c>
      <c r="X29" s="270">
        <f ca="1">-('BS(Q)'!X13-'BS(Q)'!W13)</f>
        <v>-466.2755942700569</v>
      </c>
      <c r="Y29" s="270">
        <f ca="1">-('BS(Q)'!Y13-'BS(Q)'!X13)</f>
        <v>606.15827255107342</v>
      </c>
      <c r="Z29" s="270">
        <f ca="1">-('BS(Q)'!Z13-'BS(Q)'!Y13)</f>
        <v>-96.22658735107234</v>
      </c>
      <c r="AA29" s="270">
        <f ca="1">-('BS(Q)'!AA13-'BS(Q)'!Z13)</f>
        <v>-35.146401578144832</v>
      </c>
      <c r="AB29" s="270">
        <f ca="1">-('BS(Q)'!AB13-'BS(Q)'!AA13)</f>
        <v>-463.93250083151452</v>
      </c>
      <c r="AC29" s="270">
        <f ca="1">-('BS(Q)'!AC13-'BS(Q)'!AB13)</f>
        <v>603.11225108096824</v>
      </c>
      <c r="AD29" s="270">
        <f ca="1">-('BS(Q)'!AD13-'BS(Q)'!AC13)</f>
        <v>-95.701166398187524</v>
      </c>
      <c r="AE29" s="270">
        <f ca="1">-('BS(Q)'!AE13-'BS(Q)'!AD13)</f>
        <v>-34.968894499466842</v>
      </c>
      <c r="AF29" s="270">
        <f ca="1">-('BS(Q)'!AF13-'BS(Q)'!AE13)</f>
        <v>-461.58940739297213</v>
      </c>
      <c r="AG29" s="270">
        <f ca="1">-('BS(Q)'!AG13-'BS(Q)'!AF13)</f>
        <v>600.06622961086214</v>
      </c>
      <c r="AH29" s="270">
        <f ca="1">-('BS(Q)'!AH13-'BS(Q)'!AG13)</f>
        <v>-95.175745445302709</v>
      </c>
      <c r="AI29" s="270">
        <f ca="1">-('BS(Q)'!AI13-'BS(Q)'!AH13)</f>
        <v>-34.791387420788851</v>
      </c>
      <c r="AJ29" s="270">
        <f ca="1">-('BS(Q)'!AJ13-'BS(Q)'!AI13)</f>
        <v>-459.24631395442884</v>
      </c>
      <c r="AK29" s="270">
        <f ca="1">-('BS(Q)'!AK13-'BS(Q)'!AJ13)</f>
        <v>597.02020814075604</v>
      </c>
      <c r="AL29" s="270">
        <f ca="1">-('BS(Q)'!AL13-'BS(Q)'!AK13)</f>
        <v>-94.650324492416075</v>
      </c>
      <c r="AM29" s="270">
        <f ca="1">-('BS(Q)'!AM13-'BS(Q)'!AL13)</f>
        <v>-34.61388034211268</v>
      </c>
      <c r="AN29" s="270">
        <f ca="1">-('BS(Q)'!AN13-'BS(Q)'!AM13)</f>
        <v>-456.90322051588464</v>
      </c>
      <c r="AO29" s="270">
        <f ca="1">-('BS(Q)'!AO13-'BS(Q)'!AN13)</f>
        <v>593.97418667065085</v>
      </c>
      <c r="AP29" s="270">
        <f ca="1">-('BS(Q)'!AP13-'BS(Q)'!AO13)</f>
        <v>-94.124903539530351</v>
      </c>
      <c r="AQ29" s="270">
        <f ca="1">-('BS(Q)'!AQ13-'BS(Q)'!AP13)</f>
        <v>-34.436373263434689</v>
      </c>
      <c r="AR29" s="270">
        <f ca="1">-('BS(Q)'!AR13-'BS(Q)'!AQ13)</f>
        <v>-454.56012707734226</v>
      </c>
      <c r="AS29" s="270">
        <f ca="1">-('BS(Q)'!AS13-'BS(Q)'!AR13)</f>
        <v>590.92816520054384</v>
      </c>
      <c r="AT29" s="270">
        <f ca="1">-('BS(Q)'!AT13-'BS(Q)'!AS13)</f>
        <v>-93.599482586644626</v>
      </c>
      <c r="AU29" s="270">
        <f ca="1">-('BS(Q)'!AU13-'BS(Q)'!AT13)</f>
        <v>-34.258866184758517</v>
      </c>
      <c r="AV29" s="270">
        <f ca="1">-('BS(Q)'!AV13-'BS(Q)'!AU13)</f>
        <v>-452.21703363879897</v>
      </c>
      <c r="AW29" s="270">
        <f ca="1">-('BS(Q)'!AW13-'BS(Q)'!AV13)</f>
        <v>587.88214373043866</v>
      </c>
      <c r="AX29" s="270">
        <f ca="1">-('BS(Q)'!AX13-'BS(Q)'!AW13)</f>
        <v>-93.074061633759811</v>
      </c>
      <c r="AY29" s="270">
        <f ca="1">-('BS(Q)'!AY13-'BS(Q)'!AX13)</f>
        <v>-34.081359106079617</v>
      </c>
      <c r="AZ29" s="270">
        <f ca="1">-('BS(Q)'!AZ13-'BS(Q)'!AY13)</f>
        <v>-449.87394020025658</v>
      </c>
      <c r="BA29" s="270">
        <f ca="1">-('BS(Q)'!BA13-'BS(Q)'!AZ13)</f>
        <v>584.83612226033347</v>
      </c>
      <c r="BB29" s="270">
        <f ca="1">-('BS(Q)'!BB13-'BS(Q)'!BA13)</f>
        <v>-92.548640680875906</v>
      </c>
      <c r="BC29" s="270">
        <f ca="1">-('BS(Q)'!BC13-'BS(Q)'!BB13)</f>
        <v>-33.903852027402536</v>
      </c>
      <c r="BD29" s="270">
        <f ca="1">-('BS(Q)'!BD13-'BS(Q)'!BC13)</f>
        <v>-447.53084676171238</v>
      </c>
      <c r="BE29" s="270">
        <f ca="1">-('BS(Q)'!BE13-'BS(Q)'!BD13)</f>
        <v>581.79010079022737</v>
      </c>
      <c r="BF29" s="270">
        <f ca="1">-('BS(Q)'!BF13-'BS(Q)'!BE13)</f>
        <v>-92.023219727989272</v>
      </c>
      <c r="BG29" s="270">
        <f ca="1">-('BS(Q)'!BG13-'BS(Q)'!BF13)</f>
        <v>-33.726344948724545</v>
      </c>
      <c r="BH29" s="270">
        <f ca="1">-('BS(Q)'!BH13-'BS(Q)'!BG13)</f>
        <v>-445.18775332317091</v>
      </c>
      <c r="BI29" s="270">
        <f ca="1">-('BS(Q)'!BI13-'BS(Q)'!BH13)</f>
        <v>578.74407932012036</v>
      </c>
      <c r="BJ29" s="270">
        <f ca="1">-('BS(Q)'!BJ13-'BS(Q)'!BI13)</f>
        <v>-91.497798775103547</v>
      </c>
      <c r="BK29" s="270">
        <f ca="1">-('BS(Q)'!BK13-'BS(Q)'!BJ13)</f>
        <v>-33.548837870047464</v>
      </c>
      <c r="BL29" s="270">
        <f ca="1">-('BS(Q)'!BL13-'BS(Q)'!BK13)</f>
        <v>-442.84465988462762</v>
      </c>
      <c r="BM29" s="270">
        <f ca="1">-('BS(Q)'!BM13-'BS(Q)'!BL13)</f>
        <v>575.69805785001518</v>
      </c>
      <c r="BN29" s="270">
        <f ca="1">-('BS(Q)'!BN13-'BS(Q)'!BM13)</f>
        <v>-90.972377822218732</v>
      </c>
      <c r="BO29" s="270">
        <f ca="1">-('BS(Q)'!BO13-'BS(Q)'!BN13)</f>
        <v>-33.371330791370383</v>
      </c>
      <c r="BP29" s="270">
        <f ca="1">-('BS(Q)'!BP13-'BS(Q)'!BO13)</f>
        <v>-440.50156644608342</v>
      </c>
      <c r="BQ29" s="270">
        <f ca="1">-('BS(Q)'!BQ13-'BS(Q)'!BP13)</f>
        <v>572.65203637990908</v>
      </c>
      <c r="BR29" s="270">
        <f ca="1">-('BS(Q)'!BR13-'BS(Q)'!BQ13)</f>
        <v>-90.446956869333917</v>
      </c>
      <c r="BS29" s="270">
        <f ca="1">-('BS(Q)'!BS13-'BS(Q)'!BR13)</f>
        <v>-33.193823712692392</v>
      </c>
      <c r="BT29" s="270">
        <f ca="1">-('BS(Q)'!BT13-'BS(Q)'!BS13)</f>
        <v>-438.15847300754103</v>
      </c>
      <c r="BU29" s="270">
        <f ca="1">-('BS(Q)'!BU13-'BS(Q)'!BT13)</f>
        <v>569.60601490980389</v>
      </c>
      <c r="BV29" s="270">
        <f ca="1">-('BS(Q)'!BV13-'BS(Q)'!BU13)</f>
        <v>-89.921535916448192</v>
      </c>
      <c r="BW29" s="270">
        <f ca="1">-('BS(Q)'!BW13-'BS(Q)'!BV13)</f>
        <v>-33.016316634015311</v>
      </c>
      <c r="BX29" s="270">
        <f ca="1">-('BS(Q)'!BX13-'BS(Q)'!BW13)</f>
        <v>-435.81537956899774</v>
      </c>
      <c r="BY29" s="270">
        <f ca="1">-('BS(Q)'!BY13-'BS(Q)'!BX13)</f>
        <v>566.55999343969779</v>
      </c>
      <c r="BZ29" s="270">
        <f ca="1">-('BS(Q)'!BZ13-'BS(Q)'!BY13)</f>
        <v>-89.396114963562468</v>
      </c>
      <c r="CA29" s="270">
        <f ca="1">-('BS(Q)'!CA13-'BS(Q)'!BZ13)</f>
        <v>-32.83880955533823</v>
      </c>
      <c r="CB29" s="270">
        <f ca="1">-('BS(Q)'!CB13-'BS(Q)'!CA13)</f>
        <v>-433.47228613045445</v>
      </c>
      <c r="CC29" s="270">
        <f ca="1">-('BS(Q)'!CC13-'BS(Q)'!CB13)</f>
        <v>563.51397196959169</v>
      </c>
      <c r="CD29" s="270">
        <f ca="1">-('BS(Q)'!CD13-'BS(Q)'!CC13)</f>
        <v>-88.870694010677653</v>
      </c>
      <c r="CE29" s="270">
        <f ca="1">-('BS(Q)'!CE13-'BS(Q)'!CD13)</f>
        <v>-32.66130247665933</v>
      </c>
      <c r="CF29" s="270">
        <f ca="1">-('BS(Q)'!CF13-'BS(Q)'!CE13)</f>
        <v>-431.12919269191298</v>
      </c>
      <c r="CG29" s="270">
        <f ca="1">-('BS(Q)'!CG13-'BS(Q)'!CF13)</f>
        <v>560.4679504994856</v>
      </c>
      <c r="CH29" s="270">
        <f ca="1">-('BS(Q)'!CH13-'BS(Q)'!CG13)</f>
        <v>-88.345273057791019</v>
      </c>
      <c r="CI29" s="270">
        <f ca="1">-('BS(Q)'!CI13-'BS(Q)'!CH13)</f>
        <v>-32.483795397983158</v>
      </c>
      <c r="CJ29" s="270">
        <f ca="1">-('BS(Q)'!CJ13-'BS(Q)'!CI13)</f>
        <v>-428.78609925336877</v>
      </c>
      <c r="CK29" s="270">
        <f ca="1">-('BS(Q)'!CK13-'BS(Q)'!CJ13)</f>
        <v>557.42192902938041</v>
      </c>
      <c r="CL29" s="270">
        <f ca="1">-('BS(Q)'!CL13-'BS(Q)'!CK13)</f>
        <v>-87.819852104907113</v>
      </c>
      <c r="CM29" s="270">
        <f ca="1">-('BS(Q)'!CM13-'BS(Q)'!CL13)</f>
        <v>-32.306288319304258</v>
      </c>
      <c r="CN29" s="270">
        <f ca="1">-('BS(Q)'!CN13-'BS(Q)'!CM13)</f>
        <v>-426.44300581482639</v>
      </c>
      <c r="CO29" s="270">
        <f ca="1">-('BS(Q)'!CO13-'BS(Q)'!CN13)</f>
        <v>554.3759075592734</v>
      </c>
      <c r="CP29" s="270">
        <f ca="1">-('BS(Q)'!CP13-'BS(Q)'!CO13)</f>
        <v>-87.294431152021389</v>
      </c>
      <c r="CQ29" s="270">
        <f ca="1">-('BS(Q)'!CQ13-'BS(Q)'!CP13)</f>
        <v>-32.128781240627177</v>
      </c>
      <c r="CR29" s="270">
        <f ca="1">-('BS(Q)'!CR13-'BS(Q)'!CQ13)</f>
        <v>-424.0999123762831</v>
      </c>
      <c r="CS29" s="270">
        <f ca="1">-('BS(Q)'!CS13-'BS(Q)'!CR13)</f>
        <v>1964.3536850519658</v>
      </c>
      <c r="CT29" s="270">
        <f ca="1">-('BS(Q)'!CT13-'BS(Q)'!CS13)</f>
        <v>0</v>
      </c>
      <c r="CU29" s="270">
        <f ca="1">-('BS(Q)'!CU13-'BS(Q)'!CT13)</f>
        <v>0</v>
      </c>
      <c r="CV29" s="270">
        <f ca="1">-('BS(Q)'!CV13-'BS(Q)'!CU13)</f>
        <v>0</v>
      </c>
      <c r="CW29" s="270">
        <f ca="1">-('BS(Q)'!CW13-'BS(Q)'!CV13)</f>
        <v>0</v>
      </c>
      <c r="CX29" s="270">
        <f ca="1">-('BS(Q)'!CX13-'BS(Q)'!CW13)</f>
        <v>0</v>
      </c>
      <c r="CY29" s="270">
        <f ca="1">-('BS(Q)'!CY13-'BS(Q)'!CX13)</f>
        <v>0</v>
      </c>
      <c r="CZ29" s="270">
        <f ca="1">-('BS(Q)'!CZ13-'BS(Q)'!CY13)</f>
        <v>0</v>
      </c>
      <c r="DA29" s="270">
        <f ca="1">-('BS(Q)'!DA13-'BS(Q)'!CZ13)</f>
        <v>0</v>
      </c>
      <c r="DB29" s="270">
        <f ca="1">-('BS(Q)'!DB13-'BS(Q)'!DA13)</f>
        <v>0</v>
      </c>
      <c r="DC29" s="270">
        <f ca="1">-('BS(Q)'!DC13-'BS(Q)'!DB13)</f>
        <v>0</v>
      </c>
      <c r="DD29" s="270">
        <f ca="1">-('BS(Q)'!DD13-'BS(Q)'!DC13)</f>
        <v>0</v>
      </c>
      <c r="DE29" s="270">
        <f ca="1">-('BS(Q)'!DE13-'BS(Q)'!DD13)</f>
        <v>0</v>
      </c>
      <c r="DF29" s="270">
        <f ca="1">-('BS(Q)'!DF13-'BS(Q)'!DE13)</f>
        <v>0</v>
      </c>
      <c r="DG29" s="270">
        <f ca="1">-('BS(Q)'!DG13-'BS(Q)'!DF13)</f>
        <v>0</v>
      </c>
      <c r="DH29" s="270">
        <f ca="1">-('BS(Q)'!DH13-'BS(Q)'!DG13)</f>
        <v>0</v>
      </c>
      <c r="DI29" s="270">
        <f ca="1">-('BS(Q)'!DI13-'BS(Q)'!DH13)</f>
        <v>0</v>
      </c>
      <c r="DJ29" s="270">
        <f ca="1">-('BS(Q)'!DJ13-'BS(Q)'!DI13)</f>
        <v>0</v>
      </c>
      <c r="DK29" s="270">
        <f ca="1">-('BS(Q)'!DK13-'BS(Q)'!DJ13)</f>
        <v>0</v>
      </c>
      <c r="DL29" s="270">
        <f ca="1">-('BS(Q)'!DL13-'BS(Q)'!DK13)</f>
        <v>0</v>
      </c>
      <c r="DM29" s="270">
        <f ca="1">-('BS(Q)'!DM13-'BS(Q)'!DL13)</f>
        <v>0</v>
      </c>
      <c r="DN29" s="270">
        <f ca="1">-('BS(Q)'!DN13-'BS(Q)'!DM13)</f>
        <v>0</v>
      </c>
      <c r="DO29" s="270">
        <f ca="1">-('BS(Q)'!DO13-'BS(Q)'!DN13)</f>
        <v>0</v>
      </c>
      <c r="DP29" s="270">
        <f ca="1">-('BS(Q)'!DP13-'BS(Q)'!DO13)</f>
        <v>0</v>
      </c>
      <c r="DQ29" s="270">
        <f ca="1">-('BS(Q)'!DQ13-'BS(Q)'!DP13)</f>
        <v>0</v>
      </c>
      <c r="DR29" s="270">
        <f ca="1">-('BS(Q)'!DR13-'BS(Q)'!DQ13)</f>
        <v>0</v>
      </c>
      <c r="DS29" s="270">
        <f ca="1">-('BS(Q)'!DS13-'BS(Q)'!DR13)</f>
        <v>0</v>
      </c>
      <c r="DT29" s="270">
        <f ca="1">-('BS(Q)'!DT13-'BS(Q)'!DS13)</f>
        <v>0</v>
      </c>
      <c r="DU29" s="270">
        <f ca="1">-('BS(Q)'!DU13-'BS(Q)'!DT13)</f>
        <v>0</v>
      </c>
      <c r="DV29" s="270">
        <f ca="1">-('BS(Q)'!DV13-'BS(Q)'!DU13)</f>
        <v>0</v>
      </c>
      <c r="DW29" s="270">
        <f ca="1">-('BS(Q)'!DW13-'BS(Q)'!DV13)</f>
        <v>0</v>
      </c>
      <c r="DX29" s="270">
        <f ca="1">-('BS(Q)'!DX13-'BS(Q)'!DW13)</f>
        <v>0</v>
      </c>
      <c r="DY29" s="270">
        <f ca="1">-('BS(Q)'!DY13-'BS(Q)'!DX13)</f>
        <v>0</v>
      </c>
      <c r="DZ29" s="270">
        <f ca="1">-('BS(Q)'!DZ13-'BS(Q)'!DY13)</f>
        <v>0</v>
      </c>
      <c r="EA29" s="270">
        <f ca="1">-('BS(Q)'!EA13-'BS(Q)'!DZ13)</f>
        <v>0</v>
      </c>
      <c r="EB29" s="270">
        <f ca="1">-('BS(Q)'!EB13-'BS(Q)'!EA13)</f>
        <v>0</v>
      </c>
      <c r="EC29" s="270">
        <f ca="1">-('BS(Q)'!EC13-'BS(Q)'!EB13)</f>
        <v>0</v>
      </c>
      <c r="ED29" s="270">
        <f ca="1">-('BS(Q)'!ED13-'BS(Q)'!EC13)</f>
        <v>0</v>
      </c>
      <c r="EE29" s="270">
        <f ca="1">-('BS(Q)'!EE13-'BS(Q)'!ED13)</f>
        <v>0</v>
      </c>
      <c r="EF29" s="270">
        <f ca="1">-('BS(Q)'!EF13-'BS(Q)'!EE13)</f>
        <v>0</v>
      </c>
      <c r="EG29" s="270">
        <f ca="1">-('BS(Q)'!EG13-'BS(Q)'!EF13)</f>
        <v>0</v>
      </c>
      <c r="EH29" s="270">
        <f ca="1">-('BS(Q)'!EH13-'BS(Q)'!EG13)</f>
        <v>0</v>
      </c>
      <c r="EI29" s="270">
        <f ca="1">-('BS(Q)'!EI13-'BS(Q)'!EH13)</f>
        <v>0</v>
      </c>
      <c r="EJ29" s="270">
        <f ca="1">-('BS(Q)'!EJ13-'BS(Q)'!EI13)</f>
        <v>0</v>
      </c>
      <c r="EK29" s="270">
        <f ca="1">-('BS(Q)'!EK13-'BS(Q)'!EJ13)</f>
        <v>0</v>
      </c>
      <c r="EL29" s="270">
        <f ca="1">-('BS(Q)'!EL13-'BS(Q)'!EK13)</f>
        <v>0</v>
      </c>
      <c r="EM29" s="270">
        <f ca="1">-('BS(Q)'!EM13-'BS(Q)'!EL13)</f>
        <v>0</v>
      </c>
      <c r="EN29" s="270">
        <f ca="1">-('BS(Q)'!EN13-'BS(Q)'!EM13)</f>
        <v>0</v>
      </c>
      <c r="EO29" s="270">
        <f ca="1">-('BS(Q)'!EO13-'BS(Q)'!EN13)</f>
        <v>0</v>
      </c>
      <c r="EP29" s="270">
        <f ca="1">-('BS(Q)'!EP13-'BS(Q)'!EO13)</f>
        <v>0</v>
      </c>
      <c r="EQ29" s="32"/>
      <c r="ER29" s="32"/>
      <c r="ES29" s="32"/>
      <c r="ET29" s="32"/>
      <c r="EU29" s="32"/>
      <c r="EV29" s="32"/>
      <c r="EW29" s="32"/>
      <c r="EX29" s="32"/>
      <c r="EY29" s="32"/>
      <c r="EZ29" s="32"/>
      <c r="FA29" s="32"/>
      <c r="FB29" s="32"/>
      <c r="FC29" s="32"/>
      <c r="FD29" s="32"/>
      <c r="FE29" s="32"/>
      <c r="FF29" s="32"/>
      <c r="FG29" s="32"/>
      <c r="FH29" s="32"/>
      <c r="FI29" s="32"/>
      <c r="FJ29" s="32"/>
      <c r="FK29" s="32"/>
      <c r="FL29" s="32"/>
      <c r="FM29" s="32"/>
      <c r="FN29" s="32"/>
      <c r="FO29" s="32"/>
      <c r="FP29" s="32"/>
      <c r="FQ29" s="32"/>
      <c r="FR29" s="32"/>
      <c r="FS29" s="32"/>
      <c r="FT29" s="32"/>
      <c r="FU29" s="32"/>
      <c r="FV29" s="32"/>
      <c r="FW29" s="32"/>
      <c r="FX29" s="32"/>
      <c r="FY29" s="32"/>
      <c r="FZ29" s="32"/>
      <c r="GA29" s="32"/>
      <c r="GB29" s="32"/>
      <c r="GC29" s="32"/>
      <c r="GD29" s="32"/>
      <c r="GE29" s="32"/>
      <c r="GF29" s="32"/>
      <c r="GG29" s="32"/>
      <c r="GH29" s="32"/>
      <c r="GI29" s="32"/>
      <c r="GJ29" s="32"/>
      <c r="GK29" s="32"/>
      <c r="GL29" s="32"/>
      <c r="GM29" s="32"/>
      <c r="GN29" s="32"/>
      <c r="GO29" s="32"/>
      <c r="GP29" s="32"/>
      <c r="GQ29" s="32"/>
      <c r="GR29" s="32"/>
      <c r="GS29" s="32"/>
      <c r="GT29" s="32"/>
      <c r="GU29" s="32"/>
      <c r="GV29" s="32"/>
      <c r="GW29" s="32"/>
      <c r="GX29" s="32"/>
      <c r="GY29" s="32"/>
      <c r="GZ29" s="32"/>
      <c r="HA29" s="32"/>
      <c r="HB29" s="32"/>
      <c r="HC29" s="32"/>
      <c r="HD29" s="32"/>
      <c r="HE29" s="32"/>
      <c r="HF29" s="32"/>
      <c r="HG29" s="32"/>
      <c r="HH29" s="32"/>
      <c r="HI29" s="32"/>
      <c r="HJ29" s="32"/>
    </row>
    <row r="30" spans="1:218" s="22" customFormat="1" ht="14.1" customHeight="1">
      <c r="A30" s="15"/>
      <c r="B30" s="66" t="s">
        <v>80</v>
      </c>
      <c r="C30" s="66"/>
      <c r="D30" s="59" t="s">
        <v>97</v>
      </c>
      <c r="E30" s="270">
        <f t="shared" ca="1" si="62"/>
        <v>0</v>
      </c>
      <c r="F30" s="270"/>
      <c r="G30" s="270"/>
      <c r="H30" s="270">
        <f ca="1">-'Opex &amp; Capex'!H94</f>
        <v>0</v>
      </c>
      <c r="I30" s="270">
        <f ca="1">-'Opex &amp; Capex'!I94</f>
        <v>0</v>
      </c>
      <c r="J30" s="270">
        <f ca="1">-'Opex &amp; Capex'!J94</f>
        <v>0</v>
      </c>
      <c r="K30" s="270">
        <f ca="1">-'Opex &amp; Capex'!K94</f>
        <v>0</v>
      </c>
      <c r="L30" s="270">
        <f ca="1">-'Opex &amp; Capex'!L94</f>
        <v>0</v>
      </c>
      <c r="M30" s="270">
        <f ca="1">-'Opex &amp; Capex'!M94</f>
        <v>0</v>
      </c>
      <c r="N30" s="270">
        <f ca="1">-'Opex &amp; Capex'!N94</f>
        <v>0</v>
      </c>
      <c r="O30" s="270">
        <f ca="1">-'Opex &amp; Capex'!O94</f>
        <v>0</v>
      </c>
      <c r="P30" s="270">
        <f ca="1">-'Opex &amp; Capex'!P94</f>
        <v>0</v>
      </c>
      <c r="Q30" s="270">
        <f ca="1">-'Opex &amp; Capex'!Q94</f>
        <v>0</v>
      </c>
      <c r="R30" s="270">
        <f ca="1">-'Opex &amp; Capex'!R94</f>
        <v>0</v>
      </c>
      <c r="S30" s="270">
        <f ca="1">-'Opex &amp; Capex'!S94</f>
        <v>0</v>
      </c>
      <c r="T30" s="270">
        <f ca="1">-'Opex &amp; Capex'!T94</f>
        <v>0</v>
      </c>
      <c r="U30" s="270">
        <f ca="1">-'Opex &amp; Capex'!U94</f>
        <v>0</v>
      </c>
      <c r="V30" s="270">
        <f ca="1">-'Opex &amp; Capex'!V94</f>
        <v>0</v>
      </c>
      <c r="W30" s="270">
        <f ca="1">-'Opex &amp; Capex'!W94</f>
        <v>0</v>
      </c>
      <c r="X30" s="270">
        <f ca="1">-'Opex &amp; Capex'!X94</f>
        <v>0</v>
      </c>
      <c r="Y30" s="270">
        <f ca="1">-'Opex &amp; Capex'!Y94</f>
        <v>0</v>
      </c>
      <c r="Z30" s="270">
        <f ca="1">-'Opex &amp; Capex'!Z94</f>
        <v>0</v>
      </c>
      <c r="AA30" s="270">
        <f ca="1">-'Opex &amp; Capex'!AA94</f>
        <v>0</v>
      </c>
      <c r="AB30" s="270">
        <f ca="1">-'Opex &amp; Capex'!AB94</f>
        <v>0</v>
      </c>
      <c r="AC30" s="270">
        <f ca="1">-'Opex &amp; Capex'!AC94</f>
        <v>0</v>
      </c>
      <c r="AD30" s="270">
        <f ca="1">-'Opex &amp; Capex'!AD94</f>
        <v>0</v>
      </c>
      <c r="AE30" s="270">
        <f ca="1">-'Opex &amp; Capex'!AE94</f>
        <v>0</v>
      </c>
      <c r="AF30" s="270">
        <f ca="1">-'Opex &amp; Capex'!AF94</f>
        <v>0</v>
      </c>
      <c r="AG30" s="270">
        <f ca="1">-'Opex &amp; Capex'!AG94</f>
        <v>0</v>
      </c>
      <c r="AH30" s="270">
        <f ca="1">-'Opex &amp; Capex'!AH94</f>
        <v>0</v>
      </c>
      <c r="AI30" s="270">
        <f ca="1">-'Opex &amp; Capex'!AI94</f>
        <v>0</v>
      </c>
      <c r="AJ30" s="270">
        <f ca="1">-'Opex &amp; Capex'!AJ94</f>
        <v>0</v>
      </c>
      <c r="AK30" s="270">
        <f ca="1">-'Opex &amp; Capex'!AK94</f>
        <v>0</v>
      </c>
      <c r="AL30" s="270">
        <f ca="1">-'Opex &amp; Capex'!AL94</f>
        <v>0</v>
      </c>
      <c r="AM30" s="270">
        <f ca="1">-'Opex &amp; Capex'!AM94</f>
        <v>0</v>
      </c>
      <c r="AN30" s="270">
        <f ca="1">-'Opex &amp; Capex'!AN94</f>
        <v>0</v>
      </c>
      <c r="AO30" s="270">
        <f ca="1">-'Opex &amp; Capex'!AO94</f>
        <v>0</v>
      </c>
      <c r="AP30" s="270">
        <f ca="1">-'Opex &amp; Capex'!AP94</f>
        <v>0</v>
      </c>
      <c r="AQ30" s="270">
        <f ca="1">-'Opex &amp; Capex'!AQ94</f>
        <v>0</v>
      </c>
      <c r="AR30" s="270">
        <f ca="1">-'Opex &amp; Capex'!AR94</f>
        <v>0</v>
      </c>
      <c r="AS30" s="270">
        <f ca="1">-'Opex &amp; Capex'!AS94</f>
        <v>0</v>
      </c>
      <c r="AT30" s="270">
        <f ca="1">-'Opex &amp; Capex'!AT94</f>
        <v>0</v>
      </c>
      <c r="AU30" s="270">
        <f ca="1">-'Opex &amp; Capex'!AU94</f>
        <v>0</v>
      </c>
      <c r="AV30" s="270">
        <f ca="1">-'Opex &amp; Capex'!AV94</f>
        <v>0</v>
      </c>
      <c r="AW30" s="270">
        <f ca="1">-'Opex &amp; Capex'!AW94</f>
        <v>0</v>
      </c>
      <c r="AX30" s="270">
        <f ca="1">-'Opex &amp; Capex'!AX94</f>
        <v>0</v>
      </c>
      <c r="AY30" s="270">
        <f ca="1">-'Opex &amp; Capex'!AY94</f>
        <v>0</v>
      </c>
      <c r="AZ30" s="270">
        <f ca="1">-'Opex &amp; Capex'!AZ94</f>
        <v>0</v>
      </c>
      <c r="BA30" s="270">
        <f ca="1">-'Opex &amp; Capex'!BA94</f>
        <v>0</v>
      </c>
      <c r="BB30" s="270">
        <f ca="1">-'Opex &amp; Capex'!BB94</f>
        <v>0</v>
      </c>
      <c r="BC30" s="270">
        <f ca="1">-'Opex &amp; Capex'!BC94</f>
        <v>0</v>
      </c>
      <c r="BD30" s="270">
        <f ca="1">-'Opex &amp; Capex'!BD94</f>
        <v>0</v>
      </c>
      <c r="BE30" s="270">
        <f ca="1">-'Opex &amp; Capex'!BE94</f>
        <v>0</v>
      </c>
      <c r="BF30" s="270">
        <f ca="1">-'Opex &amp; Capex'!BF94</f>
        <v>0</v>
      </c>
      <c r="BG30" s="270">
        <f ca="1">-'Opex &amp; Capex'!BG94</f>
        <v>0</v>
      </c>
      <c r="BH30" s="270">
        <f ca="1">-'Opex &amp; Capex'!BH94</f>
        <v>0</v>
      </c>
      <c r="BI30" s="270">
        <f ca="1">-'Opex &amp; Capex'!BI94</f>
        <v>0</v>
      </c>
      <c r="BJ30" s="270">
        <f ca="1">-'Opex &amp; Capex'!BJ94</f>
        <v>0</v>
      </c>
      <c r="BK30" s="270">
        <f ca="1">-'Opex &amp; Capex'!BK94</f>
        <v>0</v>
      </c>
      <c r="BL30" s="270">
        <f ca="1">-'Opex &amp; Capex'!BL94</f>
        <v>0</v>
      </c>
      <c r="BM30" s="270">
        <f ca="1">-'Opex &amp; Capex'!BM94</f>
        <v>0</v>
      </c>
      <c r="BN30" s="270">
        <f ca="1">-'Opex &amp; Capex'!BN94</f>
        <v>0</v>
      </c>
      <c r="BO30" s="270">
        <f ca="1">-'Opex &amp; Capex'!BO94</f>
        <v>0</v>
      </c>
      <c r="BP30" s="270">
        <f ca="1">-'Opex &amp; Capex'!BP94</f>
        <v>0</v>
      </c>
      <c r="BQ30" s="270">
        <f ca="1">-'Opex &amp; Capex'!BQ94</f>
        <v>0</v>
      </c>
      <c r="BR30" s="270">
        <f ca="1">-'Opex &amp; Capex'!BR94</f>
        <v>0</v>
      </c>
      <c r="BS30" s="270">
        <f ca="1">-'Opex &amp; Capex'!BS94</f>
        <v>0</v>
      </c>
      <c r="BT30" s="270">
        <f ca="1">-'Opex &amp; Capex'!BT94</f>
        <v>0</v>
      </c>
      <c r="BU30" s="270">
        <f ca="1">-'Opex &amp; Capex'!BU94</f>
        <v>0</v>
      </c>
      <c r="BV30" s="270">
        <f ca="1">-'Opex &amp; Capex'!BV94</f>
        <v>0</v>
      </c>
      <c r="BW30" s="270">
        <f ca="1">-'Opex &amp; Capex'!BW94</f>
        <v>0</v>
      </c>
      <c r="BX30" s="270">
        <f ca="1">-'Opex &amp; Capex'!BX94</f>
        <v>0</v>
      </c>
      <c r="BY30" s="270">
        <f ca="1">-'Opex &amp; Capex'!BY94</f>
        <v>0</v>
      </c>
      <c r="BZ30" s="270">
        <f ca="1">-'Opex &amp; Capex'!BZ94</f>
        <v>0</v>
      </c>
      <c r="CA30" s="270">
        <f ca="1">-'Opex &amp; Capex'!CA94</f>
        <v>0</v>
      </c>
      <c r="CB30" s="270">
        <f ca="1">-'Opex &amp; Capex'!CB94</f>
        <v>0</v>
      </c>
      <c r="CC30" s="270">
        <f ca="1">-'Opex &amp; Capex'!CC94</f>
        <v>0</v>
      </c>
      <c r="CD30" s="270">
        <f ca="1">-'Opex &amp; Capex'!CD94</f>
        <v>0</v>
      </c>
      <c r="CE30" s="270">
        <f ca="1">-'Opex &amp; Capex'!CE94</f>
        <v>0</v>
      </c>
      <c r="CF30" s="270">
        <f ca="1">-'Opex &amp; Capex'!CF94</f>
        <v>0</v>
      </c>
      <c r="CG30" s="270">
        <f ca="1">-'Opex &amp; Capex'!CG94</f>
        <v>0</v>
      </c>
      <c r="CH30" s="270">
        <f ca="1">-'Opex &amp; Capex'!CH94</f>
        <v>0</v>
      </c>
      <c r="CI30" s="270">
        <f ca="1">-'Opex &amp; Capex'!CI94</f>
        <v>0</v>
      </c>
      <c r="CJ30" s="270">
        <f ca="1">-'Opex &amp; Capex'!CJ94</f>
        <v>0</v>
      </c>
      <c r="CK30" s="270">
        <f ca="1">-'Opex &amp; Capex'!CK94</f>
        <v>0</v>
      </c>
      <c r="CL30" s="270">
        <f ca="1">-'Opex &amp; Capex'!CL94</f>
        <v>0</v>
      </c>
      <c r="CM30" s="270">
        <f ca="1">-'Opex &amp; Capex'!CM94</f>
        <v>0</v>
      </c>
      <c r="CN30" s="270">
        <f ca="1">-'Opex &amp; Capex'!CN94</f>
        <v>0</v>
      </c>
      <c r="CO30" s="270">
        <f ca="1">-'Opex &amp; Capex'!CO94</f>
        <v>0</v>
      </c>
      <c r="CP30" s="270">
        <f ca="1">-'Opex &amp; Capex'!CP94</f>
        <v>0</v>
      </c>
      <c r="CQ30" s="270">
        <f ca="1">-'Opex &amp; Capex'!CQ94</f>
        <v>0</v>
      </c>
      <c r="CR30" s="270">
        <f ca="1">-'Opex &amp; Capex'!CR94</f>
        <v>0</v>
      </c>
      <c r="CS30" s="270">
        <f ca="1">-'Opex &amp; Capex'!CS94</f>
        <v>0</v>
      </c>
      <c r="CT30" s="270">
        <f ca="1">-'Opex &amp; Capex'!CT94</f>
        <v>0</v>
      </c>
      <c r="CU30" s="270">
        <f ca="1">-'Opex &amp; Capex'!CU94</f>
        <v>0</v>
      </c>
      <c r="CV30" s="270">
        <f ca="1">-'Opex &amp; Capex'!CV94</f>
        <v>0</v>
      </c>
      <c r="CW30" s="270">
        <f ca="1">-'Opex &amp; Capex'!CW94</f>
        <v>0</v>
      </c>
      <c r="CX30" s="270">
        <f ca="1">-'Opex &amp; Capex'!CX94</f>
        <v>0</v>
      </c>
      <c r="CY30" s="270">
        <f ca="1">-'Opex &amp; Capex'!CY94</f>
        <v>0</v>
      </c>
      <c r="CZ30" s="270">
        <f ca="1">-'Opex &amp; Capex'!CZ94</f>
        <v>0</v>
      </c>
      <c r="DA30" s="270">
        <f ca="1">-'Opex &amp; Capex'!DA94</f>
        <v>0</v>
      </c>
      <c r="DB30" s="270">
        <f ca="1">-'Opex &amp; Capex'!DB94</f>
        <v>0</v>
      </c>
      <c r="DC30" s="270">
        <f ca="1">-'Opex &amp; Capex'!DC94</f>
        <v>0</v>
      </c>
      <c r="DD30" s="270">
        <f ca="1">-'Opex &amp; Capex'!DD94</f>
        <v>0</v>
      </c>
      <c r="DE30" s="270">
        <f ca="1">-'Opex &amp; Capex'!DE94</f>
        <v>0</v>
      </c>
      <c r="DF30" s="270">
        <f ca="1">-'Opex &amp; Capex'!DF94</f>
        <v>0</v>
      </c>
      <c r="DG30" s="270">
        <f ca="1">-'Opex &amp; Capex'!DG94</f>
        <v>0</v>
      </c>
      <c r="DH30" s="270">
        <f ca="1">-'Opex &amp; Capex'!DH94</f>
        <v>0</v>
      </c>
      <c r="DI30" s="270">
        <f ca="1">-'Opex &amp; Capex'!DI94</f>
        <v>0</v>
      </c>
      <c r="DJ30" s="270">
        <f ca="1">-'Opex &amp; Capex'!DJ94</f>
        <v>0</v>
      </c>
      <c r="DK30" s="270">
        <f>-'Opex &amp; Capex'!DK94</f>
        <v>0</v>
      </c>
      <c r="DL30" s="270">
        <f>-'Opex &amp; Capex'!DL94</f>
        <v>0</v>
      </c>
      <c r="DM30" s="270">
        <f>-'Opex &amp; Capex'!DM94</f>
        <v>0</v>
      </c>
      <c r="DN30" s="270">
        <f>-'Opex &amp; Capex'!DN94</f>
        <v>0</v>
      </c>
      <c r="DO30" s="270">
        <f>-'Opex &amp; Capex'!DO94</f>
        <v>0</v>
      </c>
      <c r="DP30" s="270">
        <f>-'Opex &amp; Capex'!DP94</f>
        <v>0</v>
      </c>
      <c r="DQ30" s="270">
        <f>-'Opex &amp; Capex'!DQ94</f>
        <v>0</v>
      </c>
      <c r="DR30" s="270">
        <f>-'Opex &amp; Capex'!DR94</f>
        <v>0</v>
      </c>
      <c r="DS30" s="270">
        <f>-'Opex &amp; Capex'!DS94</f>
        <v>0</v>
      </c>
      <c r="DT30" s="270">
        <f>-'Opex &amp; Capex'!DT94</f>
        <v>0</v>
      </c>
      <c r="DU30" s="270">
        <f>-'Opex &amp; Capex'!DU94</f>
        <v>0</v>
      </c>
      <c r="DV30" s="270">
        <f>-'Opex &amp; Capex'!DV94</f>
        <v>0</v>
      </c>
      <c r="DW30" s="270">
        <f>-'Opex &amp; Capex'!DW94</f>
        <v>0</v>
      </c>
      <c r="DX30" s="270">
        <f>-'Opex &amp; Capex'!DX94</f>
        <v>0</v>
      </c>
      <c r="DY30" s="270">
        <f>-'Opex &amp; Capex'!DY94</f>
        <v>0</v>
      </c>
      <c r="DZ30" s="270">
        <f>-'Opex &amp; Capex'!DZ94</f>
        <v>0</v>
      </c>
      <c r="EA30" s="270">
        <f>-'Opex &amp; Capex'!EA94</f>
        <v>0</v>
      </c>
      <c r="EB30" s="270">
        <f>-'Opex &amp; Capex'!EB94</f>
        <v>0</v>
      </c>
      <c r="EC30" s="270">
        <f>-'Opex &amp; Capex'!EC94</f>
        <v>0</v>
      </c>
      <c r="ED30" s="270">
        <f>-'Opex &amp; Capex'!ED94</f>
        <v>0</v>
      </c>
      <c r="EE30" s="270">
        <f>-'Opex &amp; Capex'!EE94</f>
        <v>0</v>
      </c>
      <c r="EF30" s="270">
        <f>-'Opex &amp; Capex'!EF94</f>
        <v>0</v>
      </c>
      <c r="EG30" s="270">
        <f>-'Opex &amp; Capex'!EG94</f>
        <v>0</v>
      </c>
      <c r="EH30" s="270">
        <f>-'Opex &amp; Capex'!EH94</f>
        <v>0</v>
      </c>
      <c r="EI30" s="270">
        <f>-'Opex &amp; Capex'!EI94</f>
        <v>0</v>
      </c>
      <c r="EJ30" s="270">
        <f>-'Opex &amp; Capex'!EJ94</f>
        <v>0</v>
      </c>
      <c r="EK30" s="270">
        <f>-'Opex &amp; Capex'!EK94</f>
        <v>0</v>
      </c>
      <c r="EL30" s="270">
        <f>-'Opex &amp; Capex'!EL94</f>
        <v>0</v>
      </c>
      <c r="EM30" s="270">
        <f>-'Opex &amp; Capex'!EM94</f>
        <v>0</v>
      </c>
      <c r="EN30" s="270">
        <f>-'Opex &amp; Capex'!EN94</f>
        <v>0</v>
      </c>
      <c r="EO30" s="270">
        <f>-'Opex &amp; Capex'!EO94</f>
        <v>0</v>
      </c>
      <c r="EP30" s="270">
        <f>-'Opex &amp; Capex'!EP94</f>
        <v>0</v>
      </c>
      <c r="EQ30" s="32"/>
      <c r="ER30" s="32"/>
      <c r="ES30" s="32"/>
      <c r="ET30" s="32"/>
      <c r="EU30" s="32"/>
      <c r="EV30" s="32"/>
      <c r="EW30" s="32"/>
      <c r="EX30" s="32"/>
      <c r="EY30" s="32"/>
      <c r="EZ30" s="32"/>
      <c r="FA30" s="32"/>
      <c r="FB30" s="32"/>
      <c r="FC30" s="32"/>
      <c r="FD30" s="32"/>
      <c r="FE30" s="32"/>
      <c r="FF30" s="32"/>
      <c r="FG30" s="32"/>
      <c r="FH30" s="32"/>
      <c r="FI30" s="32"/>
      <c r="FJ30" s="32"/>
      <c r="FK30" s="32"/>
      <c r="FL30" s="32"/>
      <c r="FM30" s="32"/>
      <c r="FN30" s="32"/>
      <c r="FO30" s="32"/>
      <c r="FP30" s="32"/>
      <c r="FQ30" s="32"/>
      <c r="FR30" s="32"/>
      <c r="FS30" s="32"/>
      <c r="FT30" s="32"/>
      <c r="FU30" s="32"/>
      <c r="FV30" s="32"/>
      <c r="FW30" s="32"/>
      <c r="FX30" s="32"/>
      <c r="FY30" s="32"/>
      <c r="FZ30" s="32"/>
      <c r="GA30" s="32"/>
      <c r="GB30" s="32"/>
      <c r="GC30" s="32"/>
      <c r="GD30" s="32"/>
      <c r="GE30" s="32"/>
      <c r="GF30" s="32"/>
      <c r="GG30" s="32"/>
      <c r="GH30" s="32"/>
      <c r="GI30" s="32"/>
      <c r="GJ30" s="32"/>
      <c r="GK30" s="32"/>
      <c r="GL30" s="32"/>
      <c r="GM30" s="32"/>
      <c r="GN30" s="32"/>
      <c r="GO30" s="32"/>
      <c r="GP30" s="32"/>
      <c r="GQ30" s="32"/>
      <c r="GR30" s="32"/>
      <c r="GS30" s="32"/>
      <c r="GT30" s="32"/>
      <c r="GU30" s="32"/>
      <c r="GV30" s="32"/>
      <c r="GW30" s="32"/>
      <c r="GX30" s="32"/>
      <c r="GY30" s="32"/>
      <c r="GZ30" s="32"/>
      <c r="HA30" s="32"/>
      <c r="HB30" s="32"/>
      <c r="HC30" s="32"/>
      <c r="HD30" s="32"/>
      <c r="HE30" s="32"/>
      <c r="HF30" s="32"/>
      <c r="HG30" s="32"/>
      <c r="HH30" s="32"/>
      <c r="HI30" s="32"/>
      <c r="HJ30" s="32"/>
    </row>
    <row r="31" spans="1:218" s="22" customFormat="1" ht="14.1" customHeight="1">
      <c r="A31" s="15"/>
      <c r="B31" s="66" t="s">
        <v>797</v>
      </c>
      <c r="C31" s="66"/>
      <c r="D31" s="59" t="s">
        <v>97</v>
      </c>
      <c r="E31" s="270">
        <f t="shared" ca="1" si="62"/>
        <v>-16762.222170659308</v>
      </c>
      <c r="F31" s="270"/>
      <c r="G31" s="270"/>
      <c r="H31" s="270">
        <f>-'BS(Q)'!H125</f>
        <v>0</v>
      </c>
      <c r="I31" s="270">
        <f>-'BS(Q)'!I125</f>
        <v>0</v>
      </c>
      <c r="J31" s="270">
        <f>-'BS(Q)'!J125</f>
        <v>0</v>
      </c>
      <c r="K31" s="270">
        <f ca="1">-'BS(Q)'!K125</f>
        <v>0</v>
      </c>
      <c r="L31" s="270">
        <f ca="1">-'BS(Q)'!L125</f>
        <v>0</v>
      </c>
      <c r="M31" s="270">
        <f ca="1">-'BS(Q)'!M125</f>
        <v>0</v>
      </c>
      <c r="N31" s="270">
        <f ca="1">-'BS(Q)'!N125</f>
        <v>0</v>
      </c>
      <c r="O31" s="270">
        <f ca="1">-'BS(Q)'!O125</f>
        <v>0</v>
      </c>
      <c r="P31" s="270">
        <f ca="1">-'BS(Q)'!P125</f>
        <v>0</v>
      </c>
      <c r="Q31" s="270">
        <f ca="1">-'BS(Q)'!Q125</f>
        <v>0</v>
      </c>
      <c r="R31" s="270">
        <f ca="1">-'BS(Q)'!R125</f>
        <v>0</v>
      </c>
      <c r="S31" s="270">
        <f ca="1">-'BS(Q)'!S125</f>
        <v>0</v>
      </c>
      <c r="T31" s="270">
        <f ca="1">-'BS(Q)'!T125</f>
        <v>0</v>
      </c>
      <c r="U31" s="270">
        <f ca="1">-'BS(Q)'!U125</f>
        <v>0</v>
      </c>
      <c r="V31" s="270">
        <f ca="1">-'BS(Q)'!V125</f>
        <v>0</v>
      </c>
      <c r="W31" s="270">
        <f ca="1">-'BS(Q)'!W125</f>
        <v>-176.51066779308354</v>
      </c>
      <c r="X31" s="270">
        <f ca="1">-'BS(Q)'!X125</f>
        <v>0</v>
      </c>
      <c r="Y31" s="270">
        <f ca="1">-'BS(Q)'!Y125</f>
        <v>0</v>
      </c>
      <c r="Z31" s="270">
        <f ca="1">-'BS(Q)'!Z125</f>
        <v>0</v>
      </c>
      <c r="AA31" s="270">
        <f ca="1">-'BS(Q)'!AA125</f>
        <v>-245.55934457903476</v>
      </c>
      <c r="AB31" s="270">
        <f ca="1">-'BS(Q)'!AB125</f>
        <v>0</v>
      </c>
      <c r="AC31" s="270">
        <f ca="1">-'BS(Q)'!AC125</f>
        <v>0</v>
      </c>
      <c r="AD31" s="270">
        <f ca="1">-'BS(Q)'!AD125</f>
        <v>0</v>
      </c>
      <c r="AE31" s="270">
        <f ca="1">-'BS(Q)'!AE125</f>
        <v>-281.38688813495975</v>
      </c>
      <c r="AF31" s="270">
        <f ca="1">-'BS(Q)'!AF125</f>
        <v>0</v>
      </c>
      <c r="AG31" s="270">
        <f ca="1">-'BS(Q)'!AG125</f>
        <v>0</v>
      </c>
      <c r="AH31" s="270">
        <f ca="1">-'BS(Q)'!AH125</f>
        <v>0</v>
      </c>
      <c r="AI31" s="270">
        <f ca="1">-'BS(Q)'!AI125</f>
        <v>-320.49675244488486</v>
      </c>
      <c r="AJ31" s="270">
        <f ca="1">-'BS(Q)'!AJ125</f>
        <v>0</v>
      </c>
      <c r="AK31" s="270">
        <f ca="1">-'BS(Q)'!AK125</f>
        <v>0</v>
      </c>
      <c r="AL31" s="270">
        <f ca="1">-'BS(Q)'!AL125</f>
        <v>0</v>
      </c>
      <c r="AM31" s="270">
        <f ca="1">-'BS(Q)'!AM125</f>
        <v>-360.1628999860402</v>
      </c>
      <c r="AN31" s="270">
        <f ca="1">-'BS(Q)'!AN125</f>
        <v>0</v>
      </c>
      <c r="AO31" s="270">
        <f ca="1">-'BS(Q)'!AO125</f>
        <v>0</v>
      </c>
      <c r="AP31" s="270">
        <f ca="1">-'BS(Q)'!AP125</f>
        <v>0</v>
      </c>
      <c r="AQ31" s="270">
        <f ca="1">-'BS(Q)'!AQ125</f>
        <v>-459.71817180687407</v>
      </c>
      <c r="AR31" s="270">
        <f ca="1">-'BS(Q)'!AR125</f>
        <v>0</v>
      </c>
      <c r="AS31" s="270">
        <f ca="1">-'BS(Q)'!AS125</f>
        <v>0</v>
      </c>
      <c r="AT31" s="270">
        <f ca="1">-'BS(Q)'!AT125</f>
        <v>0</v>
      </c>
      <c r="AU31" s="270">
        <f ca="1">-'BS(Q)'!AU125</f>
        <v>-709.94606322006518</v>
      </c>
      <c r="AV31" s="270">
        <f ca="1">-'BS(Q)'!AV125</f>
        <v>0</v>
      </c>
      <c r="AW31" s="270">
        <f ca="1">-'BS(Q)'!AW125</f>
        <v>0</v>
      </c>
      <c r="AX31" s="270">
        <f ca="1">-'BS(Q)'!AX125</f>
        <v>0</v>
      </c>
      <c r="AY31" s="270">
        <f ca="1">-'BS(Q)'!AY125</f>
        <v>-777.58916744695455</v>
      </c>
      <c r="AZ31" s="270">
        <f ca="1">-'BS(Q)'!AZ125</f>
        <v>0</v>
      </c>
      <c r="BA31" s="270">
        <f ca="1">-'BS(Q)'!BA125</f>
        <v>0</v>
      </c>
      <c r="BB31" s="270">
        <f ca="1">-'BS(Q)'!BB125</f>
        <v>0</v>
      </c>
      <c r="BC31" s="270">
        <f ca="1">-'BS(Q)'!BC125</f>
        <v>-845.10281383400627</v>
      </c>
      <c r="BD31" s="270">
        <f ca="1">-'BS(Q)'!BD125</f>
        <v>0</v>
      </c>
      <c r="BE31" s="270">
        <f ca="1">-'BS(Q)'!BE125</f>
        <v>0</v>
      </c>
      <c r="BF31" s="270">
        <f ca="1">-'BS(Q)'!BF125</f>
        <v>0</v>
      </c>
      <c r="BG31" s="270">
        <f ca="1">-'BS(Q)'!BG125</f>
        <v>-912.484800314361</v>
      </c>
      <c r="BH31" s="270">
        <f ca="1">-'BS(Q)'!BH125</f>
        <v>0</v>
      </c>
      <c r="BI31" s="270">
        <f ca="1">-'BS(Q)'!BI125</f>
        <v>0</v>
      </c>
      <c r="BJ31" s="270">
        <f ca="1">-'BS(Q)'!BJ125</f>
        <v>0</v>
      </c>
      <c r="BK31" s="270">
        <f ca="1">-'BS(Q)'!BK125</f>
        <v>-979.73288658616616</v>
      </c>
      <c r="BL31" s="270">
        <f ca="1">-'BS(Q)'!BL125</f>
        <v>0</v>
      </c>
      <c r="BM31" s="270">
        <f ca="1">-'BS(Q)'!BM125</f>
        <v>0</v>
      </c>
      <c r="BN31" s="270">
        <f ca="1">-'BS(Q)'!BN125</f>
        <v>0</v>
      </c>
      <c r="BO31" s="270">
        <f ca="1">-'BS(Q)'!BO125</f>
        <v>-1046.844793434982</v>
      </c>
      <c r="BP31" s="270">
        <f ca="1">-'BS(Q)'!BP125</f>
        <v>0</v>
      </c>
      <c r="BQ31" s="270">
        <f ca="1">-'BS(Q)'!BQ125</f>
        <v>0</v>
      </c>
      <c r="BR31" s="270">
        <f ca="1">-'BS(Q)'!BR125</f>
        <v>0</v>
      </c>
      <c r="BS31" s="270">
        <f ca="1">-'BS(Q)'!BS125</f>
        <v>-1113.8182020439231</v>
      </c>
      <c r="BT31" s="270">
        <f ca="1">-'BS(Q)'!BT125</f>
        <v>0</v>
      </c>
      <c r="BU31" s="270">
        <f ca="1">-'BS(Q)'!BU125</f>
        <v>0</v>
      </c>
      <c r="BV31" s="270">
        <f ca="1">-'BS(Q)'!BV125</f>
        <v>0</v>
      </c>
      <c r="BW31" s="270">
        <f ca="1">-'BS(Q)'!BW125</f>
        <v>-1180.6507532913399</v>
      </c>
      <c r="BX31" s="270">
        <f ca="1">-'BS(Q)'!BX125</f>
        <v>0</v>
      </c>
      <c r="BY31" s="270">
        <f ca="1">-'BS(Q)'!BY125</f>
        <v>0</v>
      </c>
      <c r="BZ31" s="270">
        <f ca="1">-'BS(Q)'!BZ125</f>
        <v>0</v>
      </c>
      <c r="CA31" s="270">
        <f ca="1">-'BS(Q)'!CA125</f>
        <v>-1247.3400470357947</v>
      </c>
      <c r="CB31" s="270">
        <f ca="1">-'BS(Q)'!CB125</f>
        <v>0</v>
      </c>
      <c r="CC31" s="270">
        <f ca="1">-'BS(Q)'!CC125</f>
        <v>0</v>
      </c>
      <c r="CD31" s="270">
        <f ca="1">-'BS(Q)'!CD125</f>
        <v>0</v>
      </c>
      <c r="CE31" s="270">
        <f ca="1">-'BS(Q)'!CE125</f>
        <v>-1313.8836413881143</v>
      </c>
      <c r="CF31" s="270">
        <f ca="1">-'BS(Q)'!CF125</f>
        <v>0</v>
      </c>
      <c r="CG31" s="270">
        <f ca="1">-'BS(Q)'!CG125</f>
        <v>0</v>
      </c>
      <c r="CH31" s="270">
        <f ca="1">-'BS(Q)'!CH125</f>
        <v>0</v>
      </c>
      <c r="CI31" s="270">
        <f ca="1">-'BS(Q)'!CI125</f>
        <v>-1378.3564152514994</v>
      </c>
      <c r="CJ31" s="270">
        <f ca="1">-'BS(Q)'!CJ125</f>
        <v>0</v>
      </c>
      <c r="CK31" s="270">
        <f ca="1">-'BS(Q)'!CK125</f>
        <v>0</v>
      </c>
      <c r="CL31" s="270">
        <f ca="1">-'BS(Q)'!CL125</f>
        <v>0</v>
      </c>
      <c r="CM31" s="270">
        <f ca="1">-'BS(Q)'!CM125</f>
        <v>-1365.2668370982385</v>
      </c>
      <c r="CN31" s="270">
        <f ca="1">-'BS(Q)'!CN125</f>
        <v>0</v>
      </c>
      <c r="CO31" s="270">
        <f ca="1">-'BS(Q)'!CO125</f>
        <v>0</v>
      </c>
      <c r="CP31" s="270">
        <f ca="1">-'BS(Q)'!CP125</f>
        <v>0</v>
      </c>
      <c r="CQ31" s="270">
        <f ca="1">-'BS(Q)'!CQ125</f>
        <v>-1374.5601959393853</v>
      </c>
      <c r="CR31" s="270">
        <f ca="1">-'BS(Q)'!CR125</f>
        <v>0</v>
      </c>
      <c r="CS31" s="270">
        <f ca="1">-'BS(Q)'!CS125</f>
        <v>-672.81082902960168</v>
      </c>
      <c r="CT31" s="270">
        <f ca="1">-'BS(Q)'!CT125</f>
        <v>0</v>
      </c>
      <c r="CU31" s="270">
        <f ca="1">-'BS(Q)'!CU125</f>
        <v>0</v>
      </c>
      <c r="CV31" s="270">
        <f ca="1">-'BS(Q)'!CV125</f>
        <v>0</v>
      </c>
      <c r="CW31" s="270">
        <f ca="1">-'BS(Q)'!CW125</f>
        <v>0</v>
      </c>
      <c r="CX31" s="270">
        <f ca="1">-'BS(Q)'!CX125</f>
        <v>0</v>
      </c>
      <c r="CY31" s="270">
        <f ca="1">-'BS(Q)'!CY125</f>
        <v>0</v>
      </c>
      <c r="CZ31" s="270">
        <f ca="1">-'BS(Q)'!CZ125</f>
        <v>0</v>
      </c>
      <c r="DA31" s="270">
        <f ca="1">-'BS(Q)'!DA125</f>
        <v>0</v>
      </c>
      <c r="DB31" s="270">
        <f ca="1">-'BS(Q)'!DB125</f>
        <v>0</v>
      </c>
      <c r="DC31" s="270">
        <f ca="1">-'BS(Q)'!DC125</f>
        <v>0</v>
      </c>
      <c r="DD31" s="270">
        <f ca="1">-'BS(Q)'!DD125</f>
        <v>0</v>
      </c>
      <c r="DE31" s="270">
        <f ca="1">-'BS(Q)'!DE125</f>
        <v>0</v>
      </c>
      <c r="DF31" s="270">
        <f ca="1">-'BS(Q)'!DF125</f>
        <v>0</v>
      </c>
      <c r="DG31" s="270">
        <f ca="1">-'BS(Q)'!DG125</f>
        <v>0</v>
      </c>
      <c r="DH31" s="270">
        <f ca="1">-'BS(Q)'!DH125</f>
        <v>0</v>
      </c>
      <c r="DI31" s="270">
        <f ca="1">-'BS(Q)'!DI125</f>
        <v>0</v>
      </c>
      <c r="DJ31" s="270">
        <f ca="1">-'BS(Q)'!DJ125</f>
        <v>0</v>
      </c>
      <c r="DK31" s="270">
        <f ca="1">-'BS(Q)'!DK125</f>
        <v>0</v>
      </c>
      <c r="DL31" s="270">
        <f ca="1">-'BS(Q)'!DL125</f>
        <v>0</v>
      </c>
      <c r="DM31" s="270">
        <f ca="1">-'BS(Q)'!DM125</f>
        <v>0</v>
      </c>
      <c r="DN31" s="270">
        <f ca="1">-'BS(Q)'!DN125</f>
        <v>0</v>
      </c>
      <c r="DO31" s="270">
        <f ca="1">-'BS(Q)'!DO125</f>
        <v>0</v>
      </c>
      <c r="DP31" s="270">
        <f ca="1">-'BS(Q)'!DP125</f>
        <v>0</v>
      </c>
      <c r="DQ31" s="270">
        <f ca="1">-'BS(Q)'!DQ125</f>
        <v>0</v>
      </c>
      <c r="DR31" s="270">
        <f ca="1">-'BS(Q)'!DR125</f>
        <v>0</v>
      </c>
      <c r="DS31" s="270">
        <f ca="1">-'BS(Q)'!DS125</f>
        <v>0</v>
      </c>
      <c r="DT31" s="270">
        <f ca="1">-'BS(Q)'!DT125</f>
        <v>0</v>
      </c>
      <c r="DU31" s="270">
        <f ca="1">-'BS(Q)'!DU125</f>
        <v>0</v>
      </c>
      <c r="DV31" s="270">
        <f ca="1">-'BS(Q)'!DV125</f>
        <v>0</v>
      </c>
      <c r="DW31" s="270">
        <f ca="1">-'BS(Q)'!DW125</f>
        <v>0</v>
      </c>
      <c r="DX31" s="270">
        <f ca="1">-'BS(Q)'!DX125</f>
        <v>0</v>
      </c>
      <c r="DY31" s="270">
        <f ca="1">-'BS(Q)'!DY125</f>
        <v>0</v>
      </c>
      <c r="DZ31" s="270">
        <f ca="1">-'BS(Q)'!DZ125</f>
        <v>0</v>
      </c>
      <c r="EA31" s="270">
        <f ca="1">-'BS(Q)'!EA125</f>
        <v>0</v>
      </c>
      <c r="EB31" s="270">
        <f ca="1">-'BS(Q)'!EB125</f>
        <v>0</v>
      </c>
      <c r="EC31" s="270">
        <f ca="1">-'BS(Q)'!EC125</f>
        <v>0</v>
      </c>
      <c r="ED31" s="270">
        <f ca="1">-'BS(Q)'!ED125</f>
        <v>0</v>
      </c>
      <c r="EE31" s="270">
        <f ca="1">-'BS(Q)'!EE125</f>
        <v>0</v>
      </c>
      <c r="EF31" s="270">
        <f ca="1">-'BS(Q)'!EF125</f>
        <v>0</v>
      </c>
      <c r="EG31" s="270">
        <f ca="1">-'BS(Q)'!EG125</f>
        <v>0</v>
      </c>
      <c r="EH31" s="270">
        <f ca="1">-'BS(Q)'!EH125</f>
        <v>0</v>
      </c>
      <c r="EI31" s="270">
        <f ca="1">-'BS(Q)'!EI125</f>
        <v>0</v>
      </c>
      <c r="EJ31" s="270">
        <f ca="1">-'BS(Q)'!EJ125</f>
        <v>0</v>
      </c>
      <c r="EK31" s="270">
        <f ca="1">-'BS(Q)'!EK125</f>
        <v>0</v>
      </c>
      <c r="EL31" s="270">
        <f ca="1">-'BS(Q)'!EL125</f>
        <v>0</v>
      </c>
      <c r="EM31" s="270">
        <f ca="1">-'BS(Q)'!EM125</f>
        <v>0</v>
      </c>
      <c r="EN31" s="270">
        <f ca="1">-'BS(Q)'!EN125</f>
        <v>0</v>
      </c>
      <c r="EO31" s="270">
        <f ca="1">-'BS(Q)'!EO125</f>
        <v>0</v>
      </c>
      <c r="EP31" s="270">
        <f ca="1">-'BS(Q)'!EP125</f>
        <v>0</v>
      </c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</row>
    <row r="32" spans="1:218" s="22" customFormat="1" ht="14.1" customHeight="1">
      <c r="A32" s="15"/>
      <c r="B32" s="66" t="s">
        <v>498</v>
      </c>
      <c r="C32" s="66"/>
      <c r="D32" s="59" t="s">
        <v>97</v>
      </c>
      <c r="E32" s="270">
        <f t="shared" ca="1" si="62"/>
        <v>-2000</v>
      </c>
      <c r="F32" s="270"/>
      <c r="G32" s="270"/>
      <c r="H32" s="270">
        <f ca="1">-'BS(Q)'!H132</f>
        <v>0</v>
      </c>
      <c r="I32" s="270">
        <f ca="1">-'BS(Q)'!I132</f>
        <v>0</v>
      </c>
      <c r="J32" s="270">
        <f ca="1">-'BS(Q)'!J132</f>
        <v>0</v>
      </c>
      <c r="K32" s="270">
        <f ca="1">-'BS(Q)'!K132</f>
        <v>0</v>
      </c>
      <c r="L32" s="270">
        <f ca="1">-'BS(Q)'!L132</f>
        <v>0</v>
      </c>
      <c r="M32" s="270">
        <f ca="1">-'BS(Q)'!M132</f>
        <v>0</v>
      </c>
      <c r="N32" s="270">
        <f ca="1">-'BS(Q)'!N132</f>
        <v>0</v>
      </c>
      <c r="O32" s="270">
        <f ca="1">-'BS(Q)'!O132</f>
        <v>0</v>
      </c>
      <c r="P32" s="270">
        <f ca="1">-'BS(Q)'!P132</f>
        <v>0</v>
      </c>
      <c r="Q32" s="270">
        <f ca="1">-'BS(Q)'!Q132</f>
        <v>0</v>
      </c>
      <c r="R32" s="270">
        <f ca="1">-'BS(Q)'!R132</f>
        <v>0</v>
      </c>
      <c r="S32" s="270">
        <f ca="1">-'BS(Q)'!S132</f>
        <v>0</v>
      </c>
      <c r="T32" s="270">
        <f ca="1">-'BS(Q)'!T132</f>
        <v>0</v>
      </c>
      <c r="U32" s="270">
        <f ca="1">-'BS(Q)'!U132</f>
        <v>0</v>
      </c>
      <c r="V32" s="270">
        <f ca="1">-'BS(Q)'!V132</f>
        <v>0</v>
      </c>
      <c r="W32" s="270">
        <f ca="1">-'BS(Q)'!W132</f>
        <v>0</v>
      </c>
      <c r="X32" s="270">
        <f ca="1">-'BS(Q)'!X132</f>
        <v>0</v>
      </c>
      <c r="Y32" s="270">
        <f ca="1">-'BS(Q)'!Y132</f>
        <v>0</v>
      </c>
      <c r="Z32" s="270">
        <f ca="1">-'BS(Q)'!Z132</f>
        <v>0</v>
      </c>
      <c r="AA32" s="270">
        <f ca="1">-'BS(Q)'!AA132</f>
        <v>0</v>
      </c>
      <c r="AB32" s="270">
        <f ca="1">-'BS(Q)'!AB132</f>
        <v>0</v>
      </c>
      <c r="AC32" s="270">
        <f ca="1">-'BS(Q)'!AC132</f>
        <v>0</v>
      </c>
      <c r="AD32" s="270">
        <f ca="1">-'BS(Q)'!AD132</f>
        <v>0</v>
      </c>
      <c r="AE32" s="270">
        <f ca="1">-'BS(Q)'!AE132</f>
        <v>0</v>
      </c>
      <c r="AF32" s="270">
        <f ca="1">-'BS(Q)'!AF132</f>
        <v>0</v>
      </c>
      <c r="AG32" s="270">
        <f ca="1">-'BS(Q)'!AG132</f>
        <v>0</v>
      </c>
      <c r="AH32" s="270">
        <f ca="1">-'BS(Q)'!AH132</f>
        <v>0</v>
      </c>
      <c r="AI32" s="270">
        <f ca="1">-'BS(Q)'!AI132</f>
        <v>0</v>
      </c>
      <c r="AJ32" s="270">
        <f ca="1">-'BS(Q)'!AJ132</f>
        <v>0</v>
      </c>
      <c r="AK32" s="270">
        <f ca="1">-'BS(Q)'!AK132</f>
        <v>0</v>
      </c>
      <c r="AL32" s="270">
        <f ca="1">-'BS(Q)'!AL132</f>
        <v>0</v>
      </c>
      <c r="AM32" s="270">
        <f ca="1">-'BS(Q)'!AM132</f>
        <v>0</v>
      </c>
      <c r="AN32" s="270">
        <f ca="1">-'BS(Q)'!AN132</f>
        <v>0</v>
      </c>
      <c r="AO32" s="270">
        <f ca="1">-'BS(Q)'!AO132</f>
        <v>0</v>
      </c>
      <c r="AP32" s="270">
        <f ca="1">-'BS(Q)'!AP132</f>
        <v>0</v>
      </c>
      <c r="AQ32" s="270">
        <f ca="1">-'BS(Q)'!AQ132</f>
        <v>0</v>
      </c>
      <c r="AR32" s="270">
        <f ca="1">-'BS(Q)'!AR132</f>
        <v>0</v>
      </c>
      <c r="AS32" s="270">
        <f ca="1">-'BS(Q)'!AS132</f>
        <v>0</v>
      </c>
      <c r="AT32" s="270">
        <f ca="1">-'BS(Q)'!AT132</f>
        <v>0</v>
      </c>
      <c r="AU32" s="270">
        <f ca="1">-'BS(Q)'!AU132</f>
        <v>0</v>
      </c>
      <c r="AV32" s="270">
        <f ca="1">-'BS(Q)'!AV132</f>
        <v>0</v>
      </c>
      <c r="AW32" s="270">
        <f ca="1">-'BS(Q)'!AW132</f>
        <v>0</v>
      </c>
      <c r="AX32" s="270">
        <f ca="1">-'BS(Q)'!AX132</f>
        <v>0</v>
      </c>
      <c r="AY32" s="270">
        <f ca="1">-'BS(Q)'!AY132</f>
        <v>0</v>
      </c>
      <c r="AZ32" s="270">
        <f ca="1">-'BS(Q)'!AZ132</f>
        <v>0</v>
      </c>
      <c r="BA32" s="270">
        <f ca="1">-'BS(Q)'!BA132</f>
        <v>0</v>
      </c>
      <c r="BB32" s="270">
        <f ca="1">-'BS(Q)'!BB132</f>
        <v>0</v>
      </c>
      <c r="BC32" s="270">
        <f ca="1">-'BS(Q)'!BC132</f>
        <v>0</v>
      </c>
      <c r="BD32" s="270">
        <f ca="1">-'BS(Q)'!BD132</f>
        <v>0</v>
      </c>
      <c r="BE32" s="270">
        <f ca="1">-'BS(Q)'!BE132</f>
        <v>0</v>
      </c>
      <c r="BF32" s="270">
        <f ca="1">-'BS(Q)'!BF132</f>
        <v>0</v>
      </c>
      <c r="BG32" s="270">
        <f ca="1">-'BS(Q)'!BG132</f>
        <v>0</v>
      </c>
      <c r="BH32" s="270">
        <f ca="1">-'BS(Q)'!BH132</f>
        <v>0</v>
      </c>
      <c r="BI32" s="270">
        <f ca="1">-'BS(Q)'!BI132</f>
        <v>0</v>
      </c>
      <c r="BJ32" s="270">
        <f ca="1">-'BS(Q)'!BJ132</f>
        <v>0</v>
      </c>
      <c r="BK32" s="270">
        <f ca="1">-'BS(Q)'!BK132</f>
        <v>0</v>
      </c>
      <c r="BL32" s="270">
        <f ca="1">-'BS(Q)'!BL132</f>
        <v>0</v>
      </c>
      <c r="BM32" s="270">
        <f ca="1">-'BS(Q)'!BM132</f>
        <v>0</v>
      </c>
      <c r="BN32" s="270">
        <f ca="1">-'BS(Q)'!BN132</f>
        <v>0</v>
      </c>
      <c r="BO32" s="270">
        <f ca="1">-'BS(Q)'!BO132</f>
        <v>0</v>
      </c>
      <c r="BP32" s="270">
        <f ca="1">-'BS(Q)'!BP132</f>
        <v>0</v>
      </c>
      <c r="BQ32" s="270">
        <f ca="1">-'BS(Q)'!BQ132</f>
        <v>0</v>
      </c>
      <c r="BR32" s="270">
        <f ca="1">-'BS(Q)'!BR132</f>
        <v>0</v>
      </c>
      <c r="BS32" s="270">
        <f ca="1">-'BS(Q)'!BS132</f>
        <v>0</v>
      </c>
      <c r="BT32" s="270">
        <f ca="1">-'BS(Q)'!BT132</f>
        <v>0</v>
      </c>
      <c r="BU32" s="270">
        <f ca="1">-'BS(Q)'!BU132</f>
        <v>0</v>
      </c>
      <c r="BV32" s="270">
        <f ca="1">-'BS(Q)'!BV132</f>
        <v>0</v>
      </c>
      <c r="BW32" s="270">
        <f ca="1">-'BS(Q)'!BW132</f>
        <v>0</v>
      </c>
      <c r="BX32" s="270">
        <f ca="1">-'BS(Q)'!BX132</f>
        <v>0</v>
      </c>
      <c r="BY32" s="270">
        <f ca="1">-'BS(Q)'!BY132</f>
        <v>0</v>
      </c>
      <c r="BZ32" s="270">
        <f ca="1">-'BS(Q)'!BZ132</f>
        <v>0</v>
      </c>
      <c r="CA32" s="270">
        <f ca="1">-'BS(Q)'!CA132</f>
        <v>0</v>
      </c>
      <c r="CB32" s="270">
        <f ca="1">-'BS(Q)'!CB132</f>
        <v>0</v>
      </c>
      <c r="CC32" s="270">
        <f ca="1">-'BS(Q)'!CC132</f>
        <v>0</v>
      </c>
      <c r="CD32" s="270">
        <f ca="1">-'BS(Q)'!CD132</f>
        <v>0</v>
      </c>
      <c r="CE32" s="270">
        <f ca="1">-'BS(Q)'!CE132</f>
        <v>0</v>
      </c>
      <c r="CF32" s="270">
        <f ca="1">-'BS(Q)'!CF132</f>
        <v>0</v>
      </c>
      <c r="CG32" s="270">
        <f ca="1">-'BS(Q)'!CG132</f>
        <v>0</v>
      </c>
      <c r="CH32" s="270">
        <f ca="1">-'BS(Q)'!CH132</f>
        <v>0</v>
      </c>
      <c r="CI32" s="270">
        <f ca="1">-'BS(Q)'!CI132</f>
        <v>0</v>
      </c>
      <c r="CJ32" s="270">
        <f ca="1">-'BS(Q)'!CJ132</f>
        <v>0</v>
      </c>
      <c r="CK32" s="270">
        <f ca="1">-'BS(Q)'!CK132</f>
        <v>0</v>
      </c>
      <c r="CL32" s="270">
        <f ca="1">-'BS(Q)'!CL132</f>
        <v>0</v>
      </c>
      <c r="CM32" s="270">
        <f ca="1">-'BS(Q)'!CM132</f>
        <v>0</v>
      </c>
      <c r="CN32" s="270">
        <f ca="1">-'BS(Q)'!CN132</f>
        <v>0</v>
      </c>
      <c r="CO32" s="270">
        <f ca="1">-'BS(Q)'!CO132</f>
        <v>0</v>
      </c>
      <c r="CP32" s="270">
        <f ca="1">-'BS(Q)'!CP132</f>
        <v>0</v>
      </c>
      <c r="CQ32" s="270">
        <f ca="1">-'BS(Q)'!CQ132</f>
        <v>0</v>
      </c>
      <c r="CR32" s="270">
        <f ca="1">-'BS(Q)'!CR132</f>
        <v>0</v>
      </c>
      <c r="CS32" s="270">
        <f ca="1">-'BS(Q)'!CS132</f>
        <v>-2000</v>
      </c>
      <c r="CT32" s="270">
        <f ca="1">-'BS(Q)'!CT132</f>
        <v>0</v>
      </c>
      <c r="CU32" s="270">
        <f ca="1">-'BS(Q)'!CU132</f>
        <v>0</v>
      </c>
      <c r="CV32" s="270">
        <f ca="1">-'BS(Q)'!CV132</f>
        <v>0</v>
      </c>
      <c r="CW32" s="270">
        <f ca="1">-'BS(Q)'!CW132</f>
        <v>0</v>
      </c>
      <c r="CX32" s="270">
        <f ca="1">-'BS(Q)'!CX132</f>
        <v>0</v>
      </c>
      <c r="CY32" s="270">
        <f ca="1">-'BS(Q)'!CY132</f>
        <v>0</v>
      </c>
      <c r="CZ32" s="270">
        <f ca="1">-'BS(Q)'!CZ132</f>
        <v>0</v>
      </c>
      <c r="DA32" s="270">
        <f ca="1">-'BS(Q)'!DA132</f>
        <v>0</v>
      </c>
      <c r="DB32" s="270">
        <f ca="1">-'BS(Q)'!DB132</f>
        <v>0</v>
      </c>
      <c r="DC32" s="270">
        <f ca="1">-'BS(Q)'!DC132</f>
        <v>0</v>
      </c>
      <c r="DD32" s="270">
        <f ca="1">-'BS(Q)'!DD132</f>
        <v>0</v>
      </c>
      <c r="DE32" s="270">
        <f ca="1">-'BS(Q)'!DE132</f>
        <v>0</v>
      </c>
      <c r="DF32" s="270">
        <f ca="1">-'BS(Q)'!DF132</f>
        <v>0</v>
      </c>
      <c r="DG32" s="270">
        <f ca="1">-'BS(Q)'!DG132</f>
        <v>0</v>
      </c>
      <c r="DH32" s="270">
        <f ca="1">-'BS(Q)'!DH132</f>
        <v>0</v>
      </c>
      <c r="DI32" s="270">
        <f ca="1">-'BS(Q)'!DI132</f>
        <v>0</v>
      </c>
      <c r="DJ32" s="270">
        <f ca="1">-'BS(Q)'!DJ132</f>
        <v>0</v>
      </c>
      <c r="DK32" s="270">
        <f ca="1">-'BS(Q)'!DK132</f>
        <v>0</v>
      </c>
      <c r="DL32" s="270">
        <f ca="1">-'BS(Q)'!DL132</f>
        <v>0</v>
      </c>
      <c r="DM32" s="270">
        <f ca="1">-'BS(Q)'!DM132</f>
        <v>0</v>
      </c>
      <c r="DN32" s="270">
        <f ca="1">-'BS(Q)'!DN132</f>
        <v>0</v>
      </c>
      <c r="DO32" s="270">
        <f ca="1">-'BS(Q)'!DO132</f>
        <v>0</v>
      </c>
      <c r="DP32" s="270">
        <f ca="1">-'BS(Q)'!DP132</f>
        <v>0</v>
      </c>
      <c r="DQ32" s="270">
        <f ca="1">-'BS(Q)'!DQ132</f>
        <v>0</v>
      </c>
      <c r="DR32" s="270">
        <f ca="1">-'BS(Q)'!DR132</f>
        <v>0</v>
      </c>
      <c r="DS32" s="270">
        <f ca="1">-'BS(Q)'!DS132</f>
        <v>0</v>
      </c>
      <c r="DT32" s="270">
        <f ca="1">-'BS(Q)'!DT132</f>
        <v>0</v>
      </c>
      <c r="DU32" s="270">
        <f ca="1">-'BS(Q)'!DU132</f>
        <v>0</v>
      </c>
      <c r="DV32" s="270">
        <f ca="1">-'BS(Q)'!DV132</f>
        <v>0</v>
      </c>
      <c r="DW32" s="270">
        <f ca="1">-'BS(Q)'!DW132</f>
        <v>0</v>
      </c>
      <c r="DX32" s="270">
        <f ca="1">-'BS(Q)'!DX132</f>
        <v>0</v>
      </c>
      <c r="DY32" s="270">
        <f ca="1">-'BS(Q)'!DY132</f>
        <v>0</v>
      </c>
      <c r="DZ32" s="270">
        <f ca="1">-'BS(Q)'!DZ132</f>
        <v>0</v>
      </c>
      <c r="EA32" s="270">
        <f ca="1">-'BS(Q)'!EA132</f>
        <v>0</v>
      </c>
      <c r="EB32" s="270">
        <f ca="1">-'BS(Q)'!EB132</f>
        <v>0</v>
      </c>
      <c r="EC32" s="270">
        <f ca="1">-'BS(Q)'!EC132</f>
        <v>0</v>
      </c>
      <c r="ED32" s="270">
        <f ca="1">-'BS(Q)'!ED132</f>
        <v>0</v>
      </c>
      <c r="EE32" s="270">
        <f ca="1">-'BS(Q)'!EE132</f>
        <v>0</v>
      </c>
      <c r="EF32" s="270">
        <f ca="1">-'BS(Q)'!EF132</f>
        <v>0</v>
      </c>
      <c r="EG32" s="270">
        <f ca="1">-'BS(Q)'!EG132</f>
        <v>0</v>
      </c>
      <c r="EH32" s="270">
        <f ca="1">-'BS(Q)'!EH132</f>
        <v>0</v>
      </c>
      <c r="EI32" s="270">
        <f ca="1">-'BS(Q)'!EI132</f>
        <v>0</v>
      </c>
      <c r="EJ32" s="270">
        <f ca="1">-'BS(Q)'!EJ132</f>
        <v>0</v>
      </c>
      <c r="EK32" s="270">
        <f ca="1">-'BS(Q)'!EK132</f>
        <v>0</v>
      </c>
      <c r="EL32" s="270">
        <f ca="1">-'BS(Q)'!EL132</f>
        <v>0</v>
      </c>
      <c r="EM32" s="270">
        <f ca="1">-'BS(Q)'!EM132</f>
        <v>0</v>
      </c>
      <c r="EN32" s="270">
        <f ca="1">-'BS(Q)'!EN132</f>
        <v>0</v>
      </c>
      <c r="EO32" s="270">
        <f ca="1">-'BS(Q)'!EO132</f>
        <v>0</v>
      </c>
      <c r="EP32" s="270">
        <f ca="1">-'BS(Q)'!EP132</f>
        <v>0</v>
      </c>
      <c r="EQ32" s="32"/>
      <c r="ER32" s="32"/>
      <c r="ES32" s="32"/>
      <c r="ET32" s="32"/>
      <c r="EU32" s="32"/>
      <c r="EV32" s="32"/>
      <c r="EW32" s="32"/>
      <c r="EX32" s="32"/>
      <c r="EY32" s="32"/>
      <c r="EZ32" s="32"/>
      <c r="FA32" s="32"/>
      <c r="FB32" s="32"/>
      <c r="FC32" s="32"/>
      <c r="FD32" s="32"/>
      <c r="FE32" s="32"/>
      <c r="FF32" s="32"/>
      <c r="FG32" s="32"/>
      <c r="FH32" s="32"/>
      <c r="FI32" s="32"/>
      <c r="FJ32" s="32"/>
      <c r="FK32" s="32"/>
      <c r="FL32" s="32"/>
      <c r="FM32" s="32"/>
      <c r="FN32" s="32"/>
      <c r="FO32" s="32"/>
      <c r="FP32" s="32"/>
      <c r="FQ32" s="32"/>
      <c r="FR32" s="32"/>
      <c r="FS32" s="32"/>
      <c r="FT32" s="32"/>
      <c r="FU32" s="32"/>
      <c r="FV32" s="32"/>
      <c r="FW32" s="32"/>
      <c r="FX32" s="32"/>
      <c r="FY32" s="32"/>
      <c r="FZ32" s="32"/>
      <c r="GA32" s="32"/>
      <c r="GB32" s="32"/>
      <c r="GC32" s="32"/>
      <c r="GD32" s="32"/>
      <c r="GE32" s="32"/>
      <c r="GF32" s="32"/>
      <c r="GG32" s="32"/>
      <c r="GH32" s="32"/>
      <c r="GI32" s="32"/>
      <c r="GJ32" s="32"/>
      <c r="GK32" s="32"/>
      <c r="GL32" s="32"/>
      <c r="GM32" s="32"/>
      <c r="GN32" s="32"/>
      <c r="GO32" s="32"/>
      <c r="GP32" s="32"/>
      <c r="GQ32" s="32"/>
      <c r="GR32" s="32"/>
      <c r="GS32" s="32"/>
      <c r="GT32" s="32"/>
      <c r="GU32" s="32"/>
      <c r="GV32" s="32"/>
      <c r="GW32" s="32"/>
      <c r="GX32" s="32"/>
      <c r="GY32" s="32"/>
      <c r="GZ32" s="32"/>
      <c r="HA32" s="32"/>
      <c r="HB32" s="32"/>
      <c r="HC32" s="32"/>
      <c r="HD32" s="32"/>
      <c r="HE32" s="32"/>
      <c r="HF32" s="32"/>
      <c r="HG32" s="32"/>
      <c r="HH32" s="32"/>
      <c r="HI32" s="32"/>
      <c r="HJ32" s="32"/>
    </row>
    <row r="33" spans="1:218" s="143" customFormat="1" ht="14.1" customHeight="1">
      <c r="A33" s="34"/>
      <c r="B33" s="278" t="s">
        <v>841</v>
      </c>
      <c r="C33" s="278"/>
      <c r="D33" s="199" t="s">
        <v>97</v>
      </c>
      <c r="E33" s="280">
        <f t="shared" ca="1" si="62"/>
        <v>316327.07900185511</v>
      </c>
      <c r="F33" s="280"/>
      <c r="G33" s="280"/>
      <c r="H33" s="280">
        <f ca="1">SUM(H26:H32)</f>
        <v>0</v>
      </c>
      <c r="I33" s="280">
        <f t="shared" ref="I33:BT33" ca="1" si="69">SUM(I26:I32)</f>
        <v>0</v>
      </c>
      <c r="J33" s="280">
        <f t="shared" ca="1" si="69"/>
        <v>0</v>
      </c>
      <c r="K33" s="280">
        <f t="shared" ca="1" si="69"/>
        <v>0</v>
      </c>
      <c r="L33" s="280">
        <f t="shared" ca="1" si="69"/>
        <v>0</v>
      </c>
      <c r="M33" s="280">
        <f t="shared" ca="1" si="69"/>
        <v>0</v>
      </c>
      <c r="N33" s="280">
        <f t="shared" ca="1" si="69"/>
        <v>0</v>
      </c>
      <c r="O33" s="280">
        <f t="shared" ca="1" si="69"/>
        <v>0</v>
      </c>
      <c r="P33" s="280">
        <f t="shared" ca="1" si="69"/>
        <v>0</v>
      </c>
      <c r="Q33" s="280">
        <f t="shared" ca="1" si="69"/>
        <v>0</v>
      </c>
      <c r="R33" s="280">
        <f t="shared" ca="1" si="69"/>
        <v>2707.5958270387482</v>
      </c>
      <c r="S33" s="280">
        <f t="shared" ca="1" si="69"/>
        <v>4444.9226912719532</v>
      </c>
      <c r="T33" s="280">
        <f t="shared" ca="1" si="69"/>
        <v>4436.1775138440844</v>
      </c>
      <c r="U33" s="280">
        <f t="shared" ca="1" si="69"/>
        <v>4668.3167726650645</v>
      </c>
      <c r="V33" s="280">
        <f t="shared" ca="1" si="69"/>
        <v>4249.5601119508437</v>
      </c>
      <c r="W33" s="280">
        <f t="shared" ca="1" si="69"/>
        <v>4240.3374100225101</v>
      </c>
      <c r="X33" s="280">
        <f t="shared" ca="1" si="69"/>
        <v>4403.246626274864</v>
      </c>
      <c r="Y33" s="280">
        <f t="shared" ca="1" si="69"/>
        <v>4639.1251888017396</v>
      </c>
      <c r="Z33" s="280">
        <f t="shared" ca="1" si="69"/>
        <v>4222.3103714954132</v>
      </c>
      <c r="AA33" s="280">
        <f t="shared" ca="1" si="69"/>
        <v>4143.1591197801981</v>
      </c>
      <c r="AB33" s="280">
        <f t="shared" ca="1" si="69"/>
        <v>4370.2607387056432</v>
      </c>
      <c r="AC33" s="280">
        <f t="shared" ca="1" si="69"/>
        <v>4609.8786049384134</v>
      </c>
      <c r="AD33" s="280">
        <f t="shared" ca="1" si="69"/>
        <v>4202.5045310399828</v>
      </c>
      <c r="AE33" s="280">
        <f t="shared" ca="1" si="69"/>
        <v>4086.645862767914</v>
      </c>
      <c r="AF33" s="280">
        <f t="shared" ca="1" si="69"/>
        <v>4344.7187511364227</v>
      </c>
      <c r="AG33" s="280">
        <f t="shared" ca="1" si="69"/>
        <v>4588.0759210750875</v>
      </c>
      <c r="AH33" s="280">
        <f t="shared" ca="1" si="69"/>
        <v>4175.1414685845539</v>
      </c>
      <c r="AI33" s="280">
        <f t="shared" ca="1" si="69"/>
        <v>4019.2930630016299</v>
      </c>
      <c r="AJ33" s="280">
        <f t="shared" ca="1" si="69"/>
        <v>4311.6195415672028</v>
      </c>
      <c r="AK33" s="280">
        <f t="shared" ca="1" si="69"/>
        <v>4558.7160152117631</v>
      </c>
      <c r="AL33" s="280">
        <f t="shared" ca="1" si="69"/>
        <v>4152.7200396891249</v>
      </c>
      <c r="AM33" s="280">
        <f t="shared" ca="1" si="69"/>
        <v>3956.3256135641141</v>
      </c>
      <c r="AN33" s="280">
        <f t="shared" ca="1" si="69"/>
        <v>4283.4619655579836</v>
      </c>
      <c r="AO33" s="280">
        <f t="shared" ca="1" si="69"/>
        <v>4534.2977429084385</v>
      </c>
      <c r="AP33" s="280">
        <f t="shared" ca="1" si="69"/>
        <v>4125.239077024894</v>
      </c>
      <c r="AQ33" s="280">
        <f t="shared" ca="1" si="69"/>
        <v>3828.4095060781201</v>
      </c>
      <c r="AR33" s="280">
        <f t="shared" ca="1" si="69"/>
        <v>4250.2448557799617</v>
      </c>
      <c r="AS33" s="280">
        <f t="shared" ca="1" si="69"/>
        <v>4504.8199368363121</v>
      </c>
      <c r="AT33" s="280">
        <f t="shared" ca="1" si="69"/>
        <v>4097.6973899164868</v>
      </c>
      <c r="AU33" s="280">
        <f t="shared" ca="1" si="69"/>
        <v>3549.7600545555933</v>
      </c>
      <c r="AV33" s="280">
        <f t="shared" ca="1" si="69"/>
        <v>4216.9670215577671</v>
      </c>
      <c r="AW33" s="280">
        <f t="shared" ca="1" si="69"/>
        <v>4475.2814063200121</v>
      </c>
      <c r="AX33" s="280">
        <f t="shared" ca="1" si="69"/>
        <v>4070.0937638750202</v>
      </c>
      <c r="AY33" s="280">
        <f t="shared" ca="1" si="69"/>
        <v>3453.6334512863091</v>
      </c>
      <c r="AZ33" s="280">
        <f t="shared" ca="1" si="69"/>
        <v>4183.6272484025094</v>
      </c>
      <c r="BA33" s="280">
        <f t="shared" ca="1" si="69"/>
        <v>4445.6809368706499</v>
      </c>
      <c r="BB33" s="280">
        <f t="shared" ca="1" si="69"/>
        <v>4042.4269601218339</v>
      </c>
      <c r="BC33" s="280">
        <f t="shared" ca="1" si="69"/>
        <v>3357.5731281451417</v>
      </c>
      <c r="BD33" s="280">
        <f t="shared" ca="1" si="69"/>
        <v>4150.2242975355339</v>
      </c>
      <c r="BE33" s="280">
        <f t="shared" ca="1" si="69"/>
        <v>4416.017289709569</v>
      </c>
      <c r="BF33" s="280">
        <f t="shared" ca="1" si="69"/>
        <v>4014.6957151026936</v>
      </c>
      <c r="BG33" s="280">
        <f t="shared" ca="1" si="69"/>
        <v>3261.5800236447153</v>
      </c>
      <c r="BH33" s="280">
        <f t="shared" ca="1" si="69"/>
        <v>4116.7569054026008</v>
      </c>
      <c r="BI33" s="280">
        <f t="shared" ca="1" si="69"/>
        <v>4386.2892012825314</v>
      </c>
      <c r="BJ33" s="280">
        <f t="shared" ca="1" si="69"/>
        <v>3986.8987399922776</v>
      </c>
      <c r="BK33" s="280">
        <f t="shared" ca="1" si="69"/>
        <v>3165.6550892615642</v>
      </c>
      <c r="BL33" s="280">
        <f t="shared" ca="1" si="69"/>
        <v>4083.223783178395</v>
      </c>
      <c r="BM33" s="280">
        <f t="shared" ca="1" si="69"/>
        <v>4356.4953827642212</v>
      </c>
      <c r="BN33" s="280">
        <f t="shared" ca="1" si="69"/>
        <v>3959.0347201887621</v>
      </c>
      <c r="BO33" s="280">
        <f t="shared" ca="1" si="69"/>
        <v>3069.7992896083047</v>
      </c>
      <c r="BP33" s="280">
        <f t="shared" ca="1" si="69"/>
        <v>4049.6236162610903</v>
      </c>
      <c r="BQ33" s="280">
        <f t="shared" ca="1" si="69"/>
        <v>4326.6345195528102</v>
      </c>
      <c r="BR33" s="280">
        <f t="shared" ca="1" si="69"/>
        <v>3931.1023147982851</v>
      </c>
      <c r="BS33" s="280">
        <f t="shared" ca="1" si="69"/>
        <v>2974.0136026079567</v>
      </c>
      <c r="BT33" s="280">
        <f t="shared" ca="1" si="69"/>
        <v>4015.9550637568245</v>
      </c>
      <c r="BU33" s="280">
        <f t="shared" ref="BU33:DH33" ca="1" si="70">SUM(BU26:BU32)</f>
        <v>4296.705270754439</v>
      </c>
      <c r="BV33" s="280">
        <f t="shared" ca="1" si="70"/>
        <v>3903.1001561091057</v>
      </c>
      <c r="BW33" s="280">
        <f t="shared" ca="1" si="70"/>
        <v>2878.2990196704313</v>
      </c>
      <c r="BX33" s="280">
        <f t="shared" ca="1" si="70"/>
        <v>3982.2167579538545</v>
      </c>
      <c r="BY33" s="280">
        <f t="shared" ca="1" si="70"/>
        <v>4266.7062686573654</v>
      </c>
      <c r="BZ33" s="280">
        <f t="shared" ca="1" si="70"/>
        <v>3875.0268490552535</v>
      </c>
      <c r="CA33" s="280">
        <f t="shared" ca="1" si="70"/>
        <v>2782.6565458711939</v>
      </c>
      <c r="CB33" s="280">
        <f t="shared" ca="1" si="70"/>
        <v>3948.4073037862108</v>
      </c>
      <c r="CC33" s="280">
        <f t="shared" ca="1" si="70"/>
        <v>4236.6361181956163</v>
      </c>
      <c r="CD33" s="280">
        <f t="shared" ca="1" si="70"/>
        <v>3846.880970669431</v>
      </c>
      <c r="CE33" s="280">
        <f t="shared" ca="1" si="70"/>
        <v>2687.0872001321241</v>
      </c>
      <c r="CF33" s="280">
        <f t="shared" ca="1" si="70"/>
        <v>3914.5252782865982</v>
      </c>
      <c r="CG33" s="280">
        <f t="shared" ca="1" si="70"/>
        <v>4206.4933964019001</v>
      </c>
      <c r="CH33" s="280">
        <f t="shared" ca="1" si="70"/>
        <v>3818.6610695250024</v>
      </c>
      <c r="CI33" s="280">
        <f t="shared" ca="1" si="70"/>
        <v>2593.5146521233792</v>
      </c>
      <c r="CJ33" s="280">
        <f t="shared" ca="1" si="70"/>
        <v>3880.5692300283799</v>
      </c>
      <c r="CK33" s="280">
        <f t="shared" ca="1" si="70"/>
        <v>4176.2766518495755</v>
      </c>
      <c r="CL33" s="280">
        <f t="shared" ca="1" si="70"/>
        <v>3790.365665166792</v>
      </c>
      <c r="CM33" s="280">
        <f t="shared" ca="1" si="70"/>
        <v>2577.4289529175012</v>
      </c>
      <c r="CN33" s="280">
        <f t="shared" ca="1" si="70"/>
        <v>3846.5376785563803</v>
      </c>
      <c r="CO33" s="280">
        <f t="shared" ca="1" si="70"/>
        <v>4145.9844040834705</v>
      </c>
      <c r="CP33" s="280">
        <f t="shared" ca="1" si="70"/>
        <v>3761.9932475305291</v>
      </c>
      <c r="CQ33" s="280">
        <f t="shared" ca="1" si="70"/>
        <v>2538.883303439161</v>
      </c>
      <c r="CR33" s="280">
        <f t="shared" ca="1" si="70"/>
        <v>4302.4291138063254</v>
      </c>
      <c r="CS33" s="280">
        <f t="shared" ca="1" si="70"/>
        <v>2855.8281129725083</v>
      </c>
      <c r="CT33" s="280">
        <f t="shared" ca="1" si="70"/>
        <v>0</v>
      </c>
      <c r="CU33" s="280">
        <f t="shared" ca="1" si="70"/>
        <v>0</v>
      </c>
      <c r="CV33" s="280">
        <f t="shared" ca="1" si="70"/>
        <v>0</v>
      </c>
      <c r="CW33" s="280">
        <f t="shared" ca="1" si="70"/>
        <v>0</v>
      </c>
      <c r="CX33" s="280">
        <f t="shared" ca="1" si="70"/>
        <v>0</v>
      </c>
      <c r="CY33" s="280">
        <f t="shared" ca="1" si="70"/>
        <v>0</v>
      </c>
      <c r="CZ33" s="280">
        <f t="shared" ca="1" si="70"/>
        <v>0</v>
      </c>
      <c r="DA33" s="280">
        <f t="shared" ca="1" si="70"/>
        <v>0</v>
      </c>
      <c r="DB33" s="280">
        <f t="shared" ca="1" si="70"/>
        <v>0</v>
      </c>
      <c r="DC33" s="280">
        <f t="shared" ca="1" si="70"/>
        <v>0</v>
      </c>
      <c r="DD33" s="280">
        <f t="shared" ca="1" si="70"/>
        <v>0</v>
      </c>
      <c r="DE33" s="280">
        <f t="shared" ca="1" si="70"/>
        <v>0</v>
      </c>
      <c r="DF33" s="280">
        <f t="shared" ca="1" si="70"/>
        <v>0</v>
      </c>
      <c r="DG33" s="280">
        <f t="shared" ca="1" si="70"/>
        <v>0</v>
      </c>
      <c r="DH33" s="280">
        <f t="shared" ca="1" si="70"/>
        <v>0</v>
      </c>
      <c r="DI33" s="280">
        <f t="shared" ref="DI33:EP33" ca="1" si="71">SUM(DI26:DI32)</f>
        <v>0</v>
      </c>
      <c r="DJ33" s="280">
        <f t="shared" ca="1" si="71"/>
        <v>0</v>
      </c>
      <c r="DK33" s="280">
        <f t="shared" ca="1" si="71"/>
        <v>0</v>
      </c>
      <c r="DL33" s="280">
        <f t="shared" ca="1" si="71"/>
        <v>0</v>
      </c>
      <c r="DM33" s="280">
        <f t="shared" ca="1" si="71"/>
        <v>0</v>
      </c>
      <c r="DN33" s="280">
        <f t="shared" ca="1" si="71"/>
        <v>0</v>
      </c>
      <c r="DO33" s="280">
        <f t="shared" ca="1" si="71"/>
        <v>0</v>
      </c>
      <c r="DP33" s="280">
        <f t="shared" ca="1" si="71"/>
        <v>0</v>
      </c>
      <c r="DQ33" s="280">
        <f t="shared" ca="1" si="71"/>
        <v>0</v>
      </c>
      <c r="DR33" s="280">
        <f t="shared" ca="1" si="71"/>
        <v>0</v>
      </c>
      <c r="DS33" s="280">
        <f t="shared" ca="1" si="71"/>
        <v>0</v>
      </c>
      <c r="DT33" s="280">
        <f t="shared" ca="1" si="71"/>
        <v>0</v>
      </c>
      <c r="DU33" s="280">
        <f t="shared" ca="1" si="71"/>
        <v>0</v>
      </c>
      <c r="DV33" s="280">
        <f t="shared" ca="1" si="71"/>
        <v>0</v>
      </c>
      <c r="DW33" s="280">
        <f t="shared" ca="1" si="71"/>
        <v>0</v>
      </c>
      <c r="DX33" s="280">
        <f t="shared" ca="1" si="71"/>
        <v>0</v>
      </c>
      <c r="DY33" s="280">
        <f t="shared" ca="1" si="71"/>
        <v>0</v>
      </c>
      <c r="DZ33" s="280">
        <f t="shared" ca="1" si="71"/>
        <v>0</v>
      </c>
      <c r="EA33" s="280">
        <f t="shared" ca="1" si="71"/>
        <v>0</v>
      </c>
      <c r="EB33" s="280">
        <f t="shared" ca="1" si="71"/>
        <v>0</v>
      </c>
      <c r="EC33" s="280">
        <f t="shared" ca="1" si="71"/>
        <v>0</v>
      </c>
      <c r="ED33" s="280">
        <f t="shared" ca="1" si="71"/>
        <v>0</v>
      </c>
      <c r="EE33" s="280">
        <f t="shared" ca="1" si="71"/>
        <v>0</v>
      </c>
      <c r="EF33" s="280">
        <f t="shared" ca="1" si="71"/>
        <v>0</v>
      </c>
      <c r="EG33" s="280">
        <f t="shared" ca="1" si="71"/>
        <v>0</v>
      </c>
      <c r="EH33" s="280">
        <f t="shared" ca="1" si="71"/>
        <v>0</v>
      </c>
      <c r="EI33" s="280">
        <f t="shared" ca="1" si="71"/>
        <v>0</v>
      </c>
      <c r="EJ33" s="280">
        <f t="shared" ca="1" si="71"/>
        <v>0</v>
      </c>
      <c r="EK33" s="280">
        <f t="shared" ca="1" si="71"/>
        <v>0</v>
      </c>
      <c r="EL33" s="280">
        <f t="shared" ca="1" si="71"/>
        <v>0</v>
      </c>
      <c r="EM33" s="280">
        <f t="shared" ca="1" si="71"/>
        <v>0</v>
      </c>
      <c r="EN33" s="280">
        <f t="shared" ca="1" si="71"/>
        <v>0</v>
      </c>
      <c r="EO33" s="280">
        <f t="shared" ca="1" si="71"/>
        <v>0</v>
      </c>
      <c r="EP33" s="280">
        <f t="shared" ca="1" si="71"/>
        <v>0</v>
      </c>
      <c r="EQ33" s="281"/>
      <c r="ER33" s="281"/>
      <c r="ES33" s="281"/>
      <c r="ET33" s="281"/>
      <c r="EU33" s="281"/>
      <c r="EV33" s="281"/>
      <c r="EW33" s="281"/>
      <c r="EX33" s="281"/>
      <c r="EY33" s="281"/>
      <c r="EZ33" s="281"/>
      <c r="FA33" s="281"/>
      <c r="FB33" s="281"/>
      <c r="FC33" s="281"/>
      <c r="FD33" s="281"/>
      <c r="FE33" s="281"/>
      <c r="FF33" s="281"/>
      <c r="FG33" s="281"/>
      <c r="FH33" s="281"/>
      <c r="FI33" s="281"/>
      <c r="FJ33" s="281"/>
      <c r="FK33" s="281"/>
      <c r="FL33" s="281"/>
      <c r="FM33" s="281"/>
      <c r="FN33" s="281"/>
      <c r="FO33" s="281"/>
      <c r="FP33" s="281"/>
      <c r="FQ33" s="281"/>
      <c r="FR33" s="281"/>
      <c r="FS33" s="281"/>
      <c r="FT33" s="281"/>
      <c r="FU33" s="281"/>
      <c r="FV33" s="281"/>
      <c r="FW33" s="281"/>
      <c r="FX33" s="281"/>
      <c r="FY33" s="281"/>
      <c r="FZ33" s="281"/>
      <c r="GA33" s="281"/>
      <c r="GB33" s="281"/>
      <c r="GC33" s="281"/>
      <c r="GD33" s="281"/>
      <c r="GE33" s="281"/>
      <c r="GF33" s="281"/>
      <c r="GG33" s="281"/>
      <c r="GH33" s="281"/>
      <c r="GI33" s="281"/>
      <c r="GJ33" s="281"/>
      <c r="GK33" s="281"/>
      <c r="GL33" s="281"/>
      <c r="GM33" s="281"/>
      <c r="GN33" s="281"/>
      <c r="GO33" s="281"/>
      <c r="GP33" s="281"/>
      <c r="GQ33" s="281"/>
      <c r="GR33" s="281"/>
      <c r="GS33" s="281"/>
      <c r="GT33" s="281"/>
      <c r="GU33" s="281"/>
      <c r="GV33" s="281"/>
      <c r="GW33" s="281"/>
      <c r="GX33" s="281"/>
      <c r="GY33" s="281"/>
      <c r="GZ33" s="281"/>
      <c r="HA33" s="281"/>
      <c r="HB33" s="281"/>
      <c r="HC33" s="281"/>
      <c r="HD33" s="281"/>
      <c r="HE33" s="281"/>
      <c r="HF33" s="281"/>
      <c r="HG33" s="281"/>
      <c r="HH33" s="281"/>
      <c r="HI33" s="281"/>
      <c r="HJ33" s="281"/>
    </row>
    <row r="34" spans="1:218" s="22" customFormat="1" ht="14.1" customHeight="1">
      <c r="A34" s="15"/>
      <c r="B34" s="66"/>
      <c r="C34" s="66"/>
      <c r="D34" s="59"/>
      <c r="E34" s="270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0"/>
      <c r="BC34" s="270"/>
      <c r="BD34" s="270"/>
      <c r="BE34" s="270"/>
      <c r="BF34" s="270"/>
      <c r="BG34" s="270"/>
      <c r="BH34" s="270"/>
      <c r="BI34" s="270"/>
      <c r="BJ34" s="270"/>
      <c r="BK34" s="270"/>
      <c r="BL34" s="270"/>
      <c r="BM34" s="270"/>
      <c r="BN34" s="270"/>
      <c r="BO34" s="270"/>
      <c r="BP34" s="270"/>
      <c r="BQ34" s="270"/>
      <c r="BR34" s="270"/>
      <c r="BS34" s="270"/>
      <c r="BT34" s="270"/>
      <c r="BU34" s="270"/>
      <c r="BV34" s="270"/>
      <c r="BW34" s="270"/>
      <c r="BX34" s="270"/>
      <c r="BY34" s="270"/>
      <c r="BZ34" s="270"/>
      <c r="CA34" s="270"/>
      <c r="CB34" s="270"/>
      <c r="CC34" s="270"/>
      <c r="CD34" s="270"/>
      <c r="CE34" s="270"/>
      <c r="CF34" s="270"/>
      <c r="CG34" s="270"/>
      <c r="CH34" s="270"/>
      <c r="CI34" s="270"/>
      <c r="CJ34" s="270"/>
      <c r="CK34" s="270"/>
      <c r="CL34" s="270"/>
      <c r="CM34" s="270"/>
      <c r="CN34" s="270"/>
      <c r="CO34" s="270"/>
      <c r="CP34" s="270"/>
      <c r="CQ34" s="270"/>
      <c r="CR34" s="270"/>
      <c r="CS34" s="270"/>
      <c r="CT34" s="270"/>
      <c r="CU34" s="270"/>
      <c r="CV34" s="270"/>
      <c r="CW34" s="270"/>
      <c r="CX34" s="270"/>
      <c r="CY34" s="270"/>
      <c r="CZ34" s="270"/>
      <c r="DA34" s="270"/>
      <c r="DB34" s="270"/>
      <c r="DC34" s="270"/>
      <c r="DD34" s="270"/>
      <c r="DE34" s="270"/>
      <c r="DF34" s="270"/>
      <c r="DG34" s="270"/>
      <c r="DH34" s="270"/>
      <c r="DI34" s="270"/>
      <c r="DJ34" s="270"/>
      <c r="DK34" s="270"/>
      <c r="DL34" s="270"/>
      <c r="DM34" s="270"/>
      <c r="DN34" s="270"/>
      <c r="DO34" s="270"/>
      <c r="DP34" s="270"/>
      <c r="DQ34" s="270"/>
      <c r="DR34" s="270"/>
      <c r="DS34" s="270"/>
      <c r="DT34" s="270"/>
      <c r="DU34" s="270"/>
      <c r="DV34" s="270"/>
      <c r="DW34" s="270"/>
      <c r="DX34" s="270"/>
      <c r="DY34" s="270"/>
      <c r="DZ34" s="270"/>
      <c r="EA34" s="270"/>
      <c r="EB34" s="270"/>
      <c r="EC34" s="270"/>
      <c r="ED34" s="270"/>
      <c r="EE34" s="270"/>
      <c r="EF34" s="270"/>
      <c r="EG34" s="270"/>
      <c r="EH34" s="270"/>
      <c r="EI34" s="270"/>
      <c r="EJ34" s="270"/>
      <c r="EK34" s="270"/>
      <c r="EL34" s="270"/>
      <c r="EM34" s="270"/>
      <c r="EN34" s="270"/>
      <c r="EO34" s="270"/>
      <c r="EP34" s="270"/>
      <c r="EQ34" s="32"/>
      <c r="ER34" s="32"/>
      <c r="ES34" s="32"/>
      <c r="ET34" s="32"/>
      <c r="EU34" s="32"/>
      <c r="EV34" s="32"/>
      <c r="EW34" s="32"/>
      <c r="EX34" s="32"/>
      <c r="EY34" s="32"/>
      <c r="EZ34" s="32"/>
      <c r="FA34" s="32"/>
      <c r="FB34" s="32"/>
      <c r="FC34" s="32"/>
      <c r="FD34" s="32"/>
      <c r="FE34" s="32"/>
      <c r="FF34" s="32"/>
      <c r="FG34" s="32"/>
      <c r="FH34" s="32"/>
      <c r="FI34" s="32"/>
      <c r="FJ34" s="32"/>
      <c r="FK34" s="32"/>
      <c r="FL34" s="32"/>
      <c r="FM34" s="32"/>
      <c r="FN34" s="32"/>
      <c r="FO34" s="32"/>
      <c r="FP34" s="32"/>
      <c r="FQ34" s="32"/>
      <c r="FR34" s="32"/>
      <c r="FS34" s="32"/>
      <c r="FT34" s="32"/>
      <c r="FU34" s="32"/>
      <c r="FV34" s="32"/>
      <c r="FW34" s="32"/>
      <c r="FX34" s="32"/>
      <c r="FY34" s="32"/>
      <c r="FZ34" s="32"/>
      <c r="GA34" s="32"/>
      <c r="GB34" s="32"/>
      <c r="GC34" s="32"/>
      <c r="GD34" s="32"/>
      <c r="GE34" s="32"/>
      <c r="GF34" s="32"/>
      <c r="GG34" s="32"/>
      <c r="GH34" s="32"/>
      <c r="GI34" s="32"/>
      <c r="GJ34" s="32"/>
      <c r="GK34" s="32"/>
      <c r="GL34" s="32"/>
      <c r="GM34" s="32"/>
      <c r="GN34" s="32"/>
      <c r="GO34" s="32"/>
      <c r="GP34" s="32"/>
      <c r="GQ34" s="32"/>
      <c r="GR34" s="32"/>
      <c r="GS34" s="32"/>
      <c r="GT34" s="32"/>
      <c r="GU34" s="32"/>
      <c r="GV34" s="32"/>
      <c r="GW34" s="32"/>
      <c r="GX34" s="32"/>
      <c r="GY34" s="32"/>
      <c r="GZ34" s="32"/>
      <c r="HA34" s="32"/>
      <c r="HB34" s="32"/>
      <c r="HC34" s="32"/>
      <c r="HD34" s="32"/>
      <c r="HE34" s="32"/>
      <c r="HF34" s="32"/>
      <c r="HG34" s="32"/>
      <c r="HH34" s="32"/>
      <c r="HI34" s="32"/>
      <c r="HJ34" s="32"/>
    </row>
    <row r="35" spans="1:218" s="22" customFormat="1" ht="14.1" customHeight="1">
      <c r="A35" s="15"/>
      <c r="B35" s="56" t="s">
        <v>799</v>
      </c>
      <c r="C35" s="56"/>
      <c r="D35" s="320" t="s">
        <v>97</v>
      </c>
      <c r="E35" s="269">
        <f ca="1">SUM(G35:EP35)</f>
        <v>397096.15234375</v>
      </c>
      <c r="F35" s="269"/>
      <c r="G35" s="269"/>
      <c r="H35" s="269">
        <f>H98</f>
        <v>0</v>
      </c>
      <c r="I35" s="269">
        <f t="shared" ref="I35:BT35" si="72">I98</f>
        <v>0</v>
      </c>
      <c r="J35" s="269">
        <f t="shared" si="72"/>
        <v>0</v>
      </c>
      <c r="K35" s="269">
        <f t="shared" ca="1" si="72"/>
        <v>0</v>
      </c>
      <c r="L35" s="269">
        <f t="shared" ca="1" si="72"/>
        <v>0</v>
      </c>
      <c r="M35" s="269">
        <f t="shared" ca="1" si="72"/>
        <v>0</v>
      </c>
      <c r="N35" s="269">
        <f t="shared" ca="1" si="72"/>
        <v>0</v>
      </c>
      <c r="O35" s="269">
        <f t="shared" ca="1" si="72"/>
        <v>0</v>
      </c>
      <c r="P35" s="269">
        <f t="shared" ca="1" si="72"/>
        <v>0</v>
      </c>
      <c r="Q35" s="269">
        <f t="shared" ca="1" si="72"/>
        <v>0</v>
      </c>
      <c r="R35" s="269">
        <f t="shared" ca="1" si="72"/>
        <v>4999.9999999999745</v>
      </c>
      <c r="S35" s="269">
        <f t="shared" ca="1" si="72"/>
        <v>5000</v>
      </c>
      <c r="T35" s="269">
        <f t="shared" ca="1" si="72"/>
        <v>7000</v>
      </c>
      <c r="U35" s="269">
        <f t="shared" ca="1" si="72"/>
        <v>7000</v>
      </c>
      <c r="V35" s="269">
        <f t="shared" ca="1" si="72"/>
        <v>7000</v>
      </c>
      <c r="W35" s="269">
        <f t="shared" ca="1" si="72"/>
        <v>7000</v>
      </c>
      <c r="X35" s="269">
        <f t="shared" ca="1" si="72"/>
        <v>7116.6703125000004</v>
      </c>
      <c r="Y35" s="269">
        <f t="shared" ca="1" si="72"/>
        <v>7201.2140625000011</v>
      </c>
      <c r="Z35" s="269">
        <f t="shared" ca="1" si="72"/>
        <v>7148.8890625000004</v>
      </c>
      <c r="AA35" s="269">
        <f t="shared" ca="1" si="72"/>
        <v>7096.5640624999996</v>
      </c>
      <c r="AB35" s="269">
        <f t="shared" ca="1" si="72"/>
        <v>7044.2390625000007</v>
      </c>
      <c r="AC35" s="269">
        <f t="shared" ca="1" si="72"/>
        <v>6991.9140625</v>
      </c>
      <c r="AD35" s="269">
        <f t="shared" ca="1" si="72"/>
        <v>6939.5890625000011</v>
      </c>
      <c r="AE35" s="269">
        <f t="shared" ca="1" si="72"/>
        <v>7022.2640625000004</v>
      </c>
      <c r="AF35" s="269">
        <f t="shared" ca="1" si="72"/>
        <v>7103.0703125</v>
      </c>
      <c r="AG35" s="269">
        <f t="shared" ca="1" si="72"/>
        <v>7047.0078125</v>
      </c>
      <c r="AH35" s="269">
        <f t="shared" ca="1" si="72"/>
        <v>6990.9453125</v>
      </c>
      <c r="AI35" s="269">
        <f t="shared" ca="1" si="72"/>
        <v>6934.8828125</v>
      </c>
      <c r="AJ35" s="269">
        <f t="shared" ca="1" si="72"/>
        <v>6878.8203125</v>
      </c>
      <c r="AK35" s="269">
        <f t="shared" ca="1" si="72"/>
        <v>6907.1328125</v>
      </c>
      <c r="AL35" s="269">
        <f t="shared" ca="1" si="72"/>
        <v>6934.27734375</v>
      </c>
      <c r="AM35" s="269">
        <f t="shared" ca="1" si="72"/>
        <v>6875.87890625</v>
      </c>
      <c r="AN35" s="269">
        <f t="shared" ca="1" si="72"/>
        <v>6817.48046875</v>
      </c>
      <c r="AO35" s="269">
        <f t="shared" ca="1" si="72"/>
        <v>6759.08203125</v>
      </c>
      <c r="AP35" s="269">
        <f t="shared" ca="1" si="72"/>
        <v>6700.68359375</v>
      </c>
      <c r="AQ35" s="269">
        <f t="shared" ca="1" si="72"/>
        <v>6642.28515625</v>
      </c>
      <c r="AR35" s="269">
        <f t="shared" ca="1" si="72"/>
        <v>6583.88671875</v>
      </c>
      <c r="AS35" s="269">
        <f t="shared" ca="1" si="72"/>
        <v>6525.48828125</v>
      </c>
      <c r="AT35" s="269">
        <f t="shared" ca="1" si="72"/>
        <v>6467.08984375</v>
      </c>
      <c r="AU35" s="269">
        <f t="shared" ca="1" si="72"/>
        <v>6408.69140625</v>
      </c>
      <c r="AV35" s="269">
        <f t="shared" ca="1" si="72"/>
        <v>6350.29296875</v>
      </c>
      <c r="AW35" s="269">
        <f t="shared" ca="1" si="72"/>
        <v>6291.89453125</v>
      </c>
      <c r="AX35" s="269">
        <f t="shared" ca="1" si="72"/>
        <v>6233.49609375</v>
      </c>
      <c r="AY35" s="269">
        <f t="shared" ca="1" si="72"/>
        <v>6175.09765625</v>
      </c>
      <c r="AZ35" s="269">
        <f t="shared" ca="1" si="72"/>
        <v>6116.69921875</v>
      </c>
      <c r="BA35" s="269">
        <f t="shared" ca="1" si="72"/>
        <v>6058.30078125</v>
      </c>
      <c r="BB35" s="269">
        <f t="shared" ca="1" si="72"/>
        <v>5999.90234375</v>
      </c>
      <c r="BC35" s="269">
        <f t="shared" ca="1" si="72"/>
        <v>5941.50390625</v>
      </c>
      <c r="BD35" s="269">
        <f t="shared" ca="1" si="72"/>
        <v>5883.10546875</v>
      </c>
      <c r="BE35" s="269">
        <f t="shared" ca="1" si="72"/>
        <v>5824.70703125</v>
      </c>
      <c r="BF35" s="269">
        <f t="shared" ca="1" si="72"/>
        <v>5766.30859375</v>
      </c>
      <c r="BG35" s="269">
        <f t="shared" ca="1" si="72"/>
        <v>5707.91015625</v>
      </c>
      <c r="BH35" s="269">
        <f t="shared" ca="1" si="72"/>
        <v>5649.51171875</v>
      </c>
      <c r="BI35" s="269">
        <f t="shared" ca="1" si="72"/>
        <v>5591.11328125</v>
      </c>
      <c r="BJ35" s="269">
        <f t="shared" ca="1" si="72"/>
        <v>5532.71484375</v>
      </c>
      <c r="BK35" s="269">
        <f t="shared" ca="1" si="72"/>
        <v>5474.31640625</v>
      </c>
      <c r="BL35" s="269">
        <f t="shared" ca="1" si="72"/>
        <v>5415.91796875</v>
      </c>
      <c r="BM35" s="269">
        <f t="shared" ca="1" si="72"/>
        <v>5357.51953125</v>
      </c>
      <c r="BN35" s="269">
        <f t="shared" ca="1" si="72"/>
        <v>5299.12109375</v>
      </c>
      <c r="BO35" s="269">
        <f t="shared" ca="1" si="72"/>
        <v>5240.72265625</v>
      </c>
      <c r="BP35" s="269">
        <f t="shared" ca="1" si="72"/>
        <v>5182.32421875</v>
      </c>
      <c r="BQ35" s="269">
        <f t="shared" ca="1" si="72"/>
        <v>5123.92578125</v>
      </c>
      <c r="BR35" s="269">
        <f t="shared" ca="1" si="72"/>
        <v>5065.52734375</v>
      </c>
      <c r="BS35" s="269">
        <f t="shared" ca="1" si="72"/>
        <v>5007.12890625</v>
      </c>
      <c r="BT35" s="269">
        <f t="shared" ca="1" si="72"/>
        <v>4948.73046875</v>
      </c>
      <c r="BU35" s="269">
        <f t="shared" ref="BU35:EF35" ca="1" si="73">BU98</f>
        <v>4890.33203125</v>
      </c>
      <c r="BV35" s="269">
        <f t="shared" ca="1" si="73"/>
        <v>4831.93359375</v>
      </c>
      <c r="BW35" s="269">
        <f t="shared" ca="1" si="73"/>
        <v>4773.53515625</v>
      </c>
      <c r="BX35" s="269">
        <f t="shared" ca="1" si="73"/>
        <v>4715.13671875</v>
      </c>
      <c r="BY35" s="269">
        <f t="shared" ca="1" si="73"/>
        <v>4656.73828125</v>
      </c>
      <c r="BZ35" s="269">
        <f t="shared" ca="1" si="73"/>
        <v>4598.33984375</v>
      </c>
      <c r="CA35" s="269">
        <f t="shared" ca="1" si="73"/>
        <v>4539.94140625</v>
      </c>
      <c r="CB35" s="269">
        <f t="shared" ca="1" si="73"/>
        <v>4481.54296875</v>
      </c>
      <c r="CC35" s="269">
        <f t="shared" ca="1" si="73"/>
        <v>4423.14453125</v>
      </c>
      <c r="CD35" s="269">
        <f t="shared" ca="1" si="73"/>
        <v>4364.74609375</v>
      </c>
      <c r="CE35" s="269">
        <f t="shared" ca="1" si="73"/>
        <v>4306.34765625</v>
      </c>
      <c r="CF35" s="269">
        <f t="shared" ca="1" si="73"/>
        <v>2138.57421875</v>
      </c>
      <c r="CG35" s="269">
        <f t="shared" ca="1" si="73"/>
        <v>0</v>
      </c>
      <c r="CH35" s="269">
        <f t="shared" ca="1" si="73"/>
        <v>0</v>
      </c>
      <c r="CI35" s="269">
        <f t="shared" ca="1" si="73"/>
        <v>0</v>
      </c>
      <c r="CJ35" s="269">
        <f t="shared" ca="1" si="73"/>
        <v>0</v>
      </c>
      <c r="CK35" s="269">
        <f t="shared" ca="1" si="73"/>
        <v>0</v>
      </c>
      <c r="CL35" s="269">
        <f t="shared" ca="1" si="73"/>
        <v>0</v>
      </c>
      <c r="CM35" s="269">
        <f t="shared" ca="1" si="73"/>
        <v>0</v>
      </c>
      <c r="CN35" s="269">
        <f t="shared" ca="1" si="73"/>
        <v>0</v>
      </c>
      <c r="CO35" s="269">
        <f t="shared" ca="1" si="73"/>
        <v>0</v>
      </c>
      <c r="CP35" s="269">
        <f t="shared" ca="1" si="73"/>
        <v>0</v>
      </c>
      <c r="CQ35" s="269">
        <f t="shared" ca="1" si="73"/>
        <v>0</v>
      </c>
      <c r="CR35" s="269">
        <f t="shared" ca="1" si="73"/>
        <v>0</v>
      </c>
      <c r="CS35" s="269">
        <f t="shared" ca="1" si="73"/>
        <v>0</v>
      </c>
      <c r="CT35" s="269">
        <f t="shared" ca="1" si="73"/>
        <v>0</v>
      </c>
      <c r="CU35" s="269">
        <f t="shared" ca="1" si="73"/>
        <v>0</v>
      </c>
      <c r="CV35" s="269">
        <f t="shared" ca="1" si="73"/>
        <v>0</v>
      </c>
      <c r="CW35" s="269">
        <f t="shared" ca="1" si="73"/>
        <v>0</v>
      </c>
      <c r="CX35" s="269">
        <f t="shared" ca="1" si="73"/>
        <v>0</v>
      </c>
      <c r="CY35" s="269">
        <f t="shared" ca="1" si="73"/>
        <v>0</v>
      </c>
      <c r="CZ35" s="269">
        <f t="shared" ca="1" si="73"/>
        <v>0</v>
      </c>
      <c r="DA35" s="269">
        <f t="shared" ca="1" si="73"/>
        <v>0</v>
      </c>
      <c r="DB35" s="269">
        <f t="shared" ca="1" si="73"/>
        <v>0</v>
      </c>
      <c r="DC35" s="269">
        <f t="shared" ca="1" si="73"/>
        <v>0</v>
      </c>
      <c r="DD35" s="269">
        <f t="shared" ca="1" si="73"/>
        <v>0</v>
      </c>
      <c r="DE35" s="269">
        <f t="shared" ca="1" si="73"/>
        <v>0</v>
      </c>
      <c r="DF35" s="269">
        <f t="shared" ca="1" si="73"/>
        <v>0</v>
      </c>
      <c r="DG35" s="269">
        <f t="shared" ca="1" si="73"/>
        <v>0</v>
      </c>
      <c r="DH35" s="269">
        <f t="shared" ca="1" si="73"/>
        <v>0</v>
      </c>
      <c r="DI35" s="269">
        <f t="shared" ca="1" si="73"/>
        <v>0</v>
      </c>
      <c r="DJ35" s="269">
        <f t="shared" ca="1" si="73"/>
        <v>0</v>
      </c>
      <c r="DK35" s="269">
        <f t="shared" ca="1" si="73"/>
        <v>0</v>
      </c>
      <c r="DL35" s="269">
        <f t="shared" ca="1" si="73"/>
        <v>0</v>
      </c>
      <c r="DM35" s="269">
        <f t="shared" ca="1" si="73"/>
        <v>0</v>
      </c>
      <c r="DN35" s="269">
        <f t="shared" ca="1" si="73"/>
        <v>0</v>
      </c>
      <c r="DO35" s="269">
        <f t="shared" ca="1" si="73"/>
        <v>0</v>
      </c>
      <c r="DP35" s="269">
        <f t="shared" ca="1" si="73"/>
        <v>0</v>
      </c>
      <c r="DQ35" s="269">
        <f t="shared" ca="1" si="73"/>
        <v>0</v>
      </c>
      <c r="DR35" s="269">
        <f t="shared" ca="1" si="73"/>
        <v>0</v>
      </c>
      <c r="DS35" s="269">
        <f t="shared" ca="1" si="73"/>
        <v>0</v>
      </c>
      <c r="DT35" s="269">
        <f t="shared" ca="1" si="73"/>
        <v>0</v>
      </c>
      <c r="DU35" s="269">
        <f t="shared" ca="1" si="73"/>
        <v>0</v>
      </c>
      <c r="DV35" s="269">
        <f t="shared" ca="1" si="73"/>
        <v>0</v>
      </c>
      <c r="DW35" s="269">
        <f t="shared" ca="1" si="73"/>
        <v>0</v>
      </c>
      <c r="DX35" s="269">
        <f t="shared" ca="1" si="73"/>
        <v>0</v>
      </c>
      <c r="DY35" s="269">
        <f t="shared" ca="1" si="73"/>
        <v>0</v>
      </c>
      <c r="DZ35" s="269">
        <f t="shared" ca="1" si="73"/>
        <v>0</v>
      </c>
      <c r="EA35" s="269">
        <f t="shared" ca="1" si="73"/>
        <v>0</v>
      </c>
      <c r="EB35" s="269">
        <f t="shared" ca="1" si="73"/>
        <v>0</v>
      </c>
      <c r="EC35" s="269">
        <f t="shared" ca="1" si="73"/>
        <v>0</v>
      </c>
      <c r="ED35" s="269">
        <f t="shared" ca="1" si="73"/>
        <v>0</v>
      </c>
      <c r="EE35" s="269">
        <f t="shared" ca="1" si="73"/>
        <v>0</v>
      </c>
      <c r="EF35" s="269">
        <f t="shared" ca="1" si="73"/>
        <v>0</v>
      </c>
      <c r="EG35" s="269">
        <f t="shared" ref="EG35:EP35" ca="1" si="74">EG98</f>
        <v>0</v>
      </c>
      <c r="EH35" s="269">
        <f t="shared" ca="1" si="74"/>
        <v>0</v>
      </c>
      <c r="EI35" s="269">
        <f t="shared" ca="1" si="74"/>
        <v>0</v>
      </c>
      <c r="EJ35" s="269">
        <f t="shared" ca="1" si="74"/>
        <v>0</v>
      </c>
      <c r="EK35" s="269">
        <f t="shared" ca="1" si="74"/>
        <v>0</v>
      </c>
      <c r="EL35" s="269">
        <f t="shared" ca="1" si="74"/>
        <v>0</v>
      </c>
      <c r="EM35" s="269">
        <f t="shared" ca="1" si="74"/>
        <v>0</v>
      </c>
      <c r="EN35" s="269">
        <f t="shared" ca="1" si="74"/>
        <v>0</v>
      </c>
      <c r="EO35" s="269">
        <f t="shared" ca="1" si="74"/>
        <v>0</v>
      </c>
      <c r="EP35" s="269">
        <f t="shared" ca="1" si="74"/>
        <v>0</v>
      </c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</row>
    <row r="36" spans="1:218" s="143" customFormat="1" ht="14.1" customHeight="1">
      <c r="A36" s="34"/>
      <c r="B36" s="278" t="s">
        <v>842</v>
      </c>
      <c r="C36" s="278"/>
      <c r="D36" s="199" t="s">
        <v>97</v>
      </c>
      <c r="E36" s="280"/>
      <c r="F36" s="280"/>
      <c r="G36" s="280"/>
      <c r="H36" s="280">
        <f t="shared" ref="H36:AM36" ca="1" si="75">SUM(H15,H24,H33:H35)</f>
        <v>0</v>
      </c>
      <c r="I36" s="280">
        <f t="shared" ca="1" si="75"/>
        <v>0</v>
      </c>
      <c r="J36" s="280">
        <f t="shared" ca="1" si="75"/>
        <v>0</v>
      </c>
      <c r="K36" s="280">
        <f t="shared" ca="1" si="75"/>
        <v>0</v>
      </c>
      <c r="L36" s="280">
        <f t="shared" ca="1" si="75"/>
        <v>0</v>
      </c>
      <c r="M36" s="280">
        <f t="shared" ca="1" si="75"/>
        <v>0</v>
      </c>
      <c r="N36" s="280">
        <f t="shared" ca="1" si="75"/>
        <v>0</v>
      </c>
      <c r="O36" s="280">
        <f t="shared" ca="1" si="75"/>
        <v>0</v>
      </c>
      <c r="P36" s="280">
        <f t="shared" ca="1" si="75"/>
        <v>0</v>
      </c>
      <c r="Q36" s="280">
        <f t="shared" ca="1" si="75"/>
        <v>4999.9999999999745</v>
      </c>
      <c r="R36" s="280">
        <f t="shared" ca="1" si="75"/>
        <v>7707.5958270387227</v>
      </c>
      <c r="S36" s="280">
        <f t="shared" ca="1" si="75"/>
        <v>9908.7685183106769</v>
      </c>
      <c r="T36" s="280">
        <f t="shared" ca="1" si="75"/>
        <v>12101.196032154761</v>
      </c>
      <c r="U36" s="280">
        <f t="shared" ca="1" si="75"/>
        <v>14505.762804819826</v>
      </c>
      <c r="V36" s="280">
        <f t="shared" ca="1" si="75"/>
        <v>12377.197916770681</v>
      </c>
      <c r="W36" s="280">
        <f t="shared" ca="1" si="75"/>
        <v>11590.390795543191</v>
      </c>
      <c r="X36" s="280">
        <f t="shared" ca="1" si="75"/>
        <v>12085.736640568055</v>
      </c>
      <c r="Y36" s="280">
        <f t="shared" ca="1" si="75"/>
        <v>12821.254798119793</v>
      </c>
      <c r="Z36" s="280">
        <f t="shared" ca="1" si="75"/>
        <v>13049.251888365205</v>
      </c>
      <c r="AA36" s="280">
        <f t="shared" ca="1" si="75"/>
        <v>12239.723182280199</v>
      </c>
      <c r="AB36" s="280">
        <f t="shared" ca="1" si="75"/>
        <v>12662.286264735842</v>
      </c>
      <c r="AC36" s="280">
        <f t="shared" ca="1" si="75"/>
        <v>13330.629713424254</v>
      </c>
      <c r="AD36" s="280">
        <f t="shared" ca="1" si="75"/>
        <v>13637.761588214236</v>
      </c>
      <c r="AE36" s="280">
        <f t="shared" ca="1" si="75"/>
        <v>12108.909925267915</v>
      </c>
      <c r="AF36" s="280">
        <f t="shared" ca="1" si="75"/>
        <v>12604.786004529338</v>
      </c>
      <c r="AG36" s="280">
        <f t="shared" ca="1" si="75"/>
        <v>13215.181753729426</v>
      </c>
      <c r="AH36" s="280">
        <f t="shared" ca="1" si="75"/>
        <v>13460.674300438981</v>
      </c>
      <c r="AI36" s="280">
        <f t="shared" ca="1" si="75"/>
        <v>11954.175875501631</v>
      </c>
      <c r="AJ36" s="280">
        <f t="shared" ca="1" si="75"/>
        <v>12386.327054334459</v>
      </c>
      <c r="AK36" s="280">
        <f t="shared" ca="1" si="75"/>
        <v>13073.605956811847</v>
      </c>
      <c r="AL36" s="280">
        <f t="shared" ca="1" si="75"/>
        <v>13402.920133766598</v>
      </c>
      <c r="AM36" s="280">
        <f t="shared" ca="1" si="75"/>
        <v>11832.204519814113</v>
      </c>
      <c r="AN36" s="280">
        <f t="shared" ref="AN36:BS36" ca="1" si="76">SUM(AN15,AN24,AN33:AN35)</f>
        <v>12259.145921415457</v>
      </c>
      <c r="AO36" s="280">
        <f t="shared" ca="1" si="76"/>
        <v>12946.122319117254</v>
      </c>
      <c r="AP36" s="280">
        <f t="shared" ca="1" si="76"/>
        <v>13273.239269685506</v>
      </c>
      <c r="AQ36" s="280">
        <f t="shared" ca="1" si="76"/>
        <v>11470.69466232812</v>
      </c>
      <c r="AR36" s="280">
        <f t="shared" ca="1" si="76"/>
        <v>11975.156106629591</v>
      </c>
      <c r="AS36" s="280">
        <f t="shared" ca="1" si="76"/>
        <v>12743.391850737411</v>
      </c>
      <c r="AT36" s="280">
        <f t="shared" ca="1" si="76"/>
        <v>13153.704266675406</v>
      </c>
      <c r="AU36" s="280">
        <f t="shared" ca="1" si="76"/>
        <v>10958.451460805594</v>
      </c>
      <c r="AV36" s="280">
        <f t="shared" ca="1" si="76"/>
        <v>11540.281327525194</v>
      </c>
      <c r="AW36" s="280">
        <f t="shared" ca="1" si="76"/>
        <v>12389.624797757038</v>
      </c>
      <c r="AX36" s="280">
        <f t="shared" ca="1" si="76"/>
        <v>12882.97984429389</v>
      </c>
      <c r="AY36" s="280">
        <f t="shared" ca="1" si="76"/>
        <v>10628.731107536309</v>
      </c>
      <c r="AZ36" s="280">
        <f t="shared" ca="1" si="76"/>
        <v>11287.775198465577</v>
      </c>
      <c r="BA36" s="280">
        <f t="shared" ca="1" si="76"/>
        <v>12218.072196612988</v>
      </c>
      <c r="BB36" s="280">
        <f t="shared" ca="1" si="76"/>
        <v>12794.314436761582</v>
      </c>
      <c r="BC36" s="280">
        <f t="shared" ca="1" si="76"/>
        <v>10299.077034395141</v>
      </c>
      <c r="BD36" s="280">
        <f t="shared" ca="1" si="76"/>
        <v>11035.178528657838</v>
      </c>
      <c r="BE36" s="280">
        <f t="shared" ca="1" si="76"/>
        <v>12046.272233844569</v>
      </c>
      <c r="BF36" s="280">
        <f t="shared" ca="1" si="76"/>
        <v>12705.243583174426</v>
      </c>
      <c r="BG36" s="280">
        <f t="shared" ca="1" si="76"/>
        <v>9969.4901798947158</v>
      </c>
      <c r="BH36" s="280">
        <f t="shared" ca="1" si="76"/>
        <v>10782.489588412885</v>
      </c>
      <c r="BI36" s="280">
        <f t="shared" ca="1" si="76"/>
        <v>11874.220511560987</v>
      </c>
      <c r="BJ36" s="280">
        <f t="shared" ca="1" si="76"/>
        <v>12615.760192168833</v>
      </c>
      <c r="BK36" s="280">
        <f t="shared" ca="1" si="76"/>
        <v>9639.9714955115633</v>
      </c>
      <c r="BL36" s="280">
        <f t="shared" ca="1" si="76"/>
        <v>10529.706614664761</v>
      </c>
      <c r="BM36" s="280">
        <f t="shared" ca="1" si="76"/>
        <v>11701.912552153784</v>
      </c>
      <c r="BN36" s="280">
        <f t="shared" ca="1" si="76"/>
        <v>12525.857045817349</v>
      </c>
      <c r="BO36" s="280">
        <f t="shared" ca="1" si="76"/>
        <v>9310.5219458583051</v>
      </c>
      <c r="BP36" s="280">
        <f t="shared" ca="1" si="76"/>
        <v>10276.82781032132</v>
      </c>
      <c r="BQ36" s="280">
        <f t="shared" ca="1" si="76"/>
        <v>11529.343796826055</v>
      </c>
      <c r="BR36" s="280">
        <f t="shared" ca="1" si="76"/>
        <v>12435.526797326265</v>
      </c>
      <c r="BS36" s="280">
        <f t="shared" ca="1" si="76"/>
        <v>8981.1425088579563</v>
      </c>
      <c r="BT36" s="280">
        <f t="shared" ref="BT36:CY36" ca="1" si="77">SUM(BT15,BT24,BT33:BT35)</f>
        <v>10023.851343602235</v>
      </c>
      <c r="BU36" s="280">
        <f t="shared" ca="1" si="77"/>
        <v>11356.509604094128</v>
      </c>
      <c r="BV36" s="280">
        <f t="shared" ca="1" si="77"/>
        <v>12344.761968690687</v>
      </c>
      <c r="BW36" s="280">
        <f t="shared" ca="1" si="77"/>
        <v>8651.8341759204304</v>
      </c>
      <c r="BX36" s="280">
        <f t="shared" ca="1" si="77"/>
        <v>9770.7753473640514</v>
      </c>
      <c r="BY36" s="280">
        <f t="shared" ca="1" si="77"/>
        <v>11183.405248261182</v>
      </c>
      <c r="BZ36" s="280">
        <f t="shared" ca="1" si="77"/>
        <v>12253.554948306202</v>
      </c>
      <c r="CA36" s="280">
        <f t="shared" ca="1" si="77"/>
        <v>8322.5979521211939</v>
      </c>
      <c r="CB36" s="280">
        <f t="shared" ca="1" si="77"/>
        <v>9517.597918412017</v>
      </c>
      <c r="CC36" s="280">
        <f t="shared" ca="1" si="77"/>
        <v>11010.025917862245</v>
      </c>
      <c r="CD36" s="280">
        <f t="shared" ca="1" si="77"/>
        <v>12161.89798853629</v>
      </c>
      <c r="CE36" s="280">
        <f t="shared" ca="1" si="77"/>
        <v>7993.4348563821241</v>
      </c>
      <c r="CF36" s="280">
        <f t="shared" ca="1" si="77"/>
        <v>9264.3171167984037</v>
      </c>
      <c r="CG36" s="280">
        <f t="shared" ca="1" si="77"/>
        <v>10856.366714079984</v>
      </c>
      <c r="CH36" s="280">
        <f t="shared" ca="1" si="77"/>
        <v>14199.158203234667</v>
      </c>
      <c r="CI36" s="280">
        <f t="shared" ca="1" si="77"/>
        <v>13660.352557550941</v>
      </c>
      <c r="CJ36" s="280">
        <f t="shared" ca="1" si="77"/>
        <v>17057.914163503447</v>
      </c>
      <c r="CK36" s="280">
        <f t="shared" ca="1" si="77"/>
        <v>20751.183191277152</v>
      </c>
      <c r="CL36" s="280">
        <f t="shared" ca="1" si="77"/>
        <v>24058.541232368072</v>
      </c>
      <c r="CM36" s="280">
        <f t="shared" ca="1" si="77"/>
        <v>15078.879541420989</v>
      </c>
      <c r="CN36" s="280">
        <f t="shared" ca="1" si="77"/>
        <v>18435.164481540356</v>
      </c>
      <c r="CO36" s="280">
        <f t="shared" ca="1" si="77"/>
        <v>22090.896147186817</v>
      </c>
      <c r="CP36" s="280">
        <f t="shared" ca="1" si="77"/>
        <v>25362.636656280334</v>
      </c>
      <c r="CQ36" s="280">
        <f t="shared" ca="1" si="77"/>
        <v>19880.495982734348</v>
      </c>
      <c r="CR36" s="280">
        <f t="shared" ca="1" si="77"/>
        <v>23685.318567027105</v>
      </c>
      <c r="CS36" s="280">
        <f t="shared" ca="1" si="77"/>
        <v>26043.540150486046</v>
      </c>
      <c r="CT36" s="280">
        <f t="shared" ca="1" si="77"/>
        <v>0</v>
      </c>
      <c r="CU36" s="280">
        <f t="shared" ca="1" si="77"/>
        <v>0</v>
      </c>
      <c r="CV36" s="280">
        <f t="shared" ca="1" si="77"/>
        <v>0</v>
      </c>
      <c r="CW36" s="280">
        <f t="shared" ca="1" si="77"/>
        <v>0</v>
      </c>
      <c r="CX36" s="280">
        <f t="shared" ca="1" si="77"/>
        <v>0</v>
      </c>
      <c r="CY36" s="280">
        <f t="shared" ca="1" si="77"/>
        <v>0</v>
      </c>
      <c r="CZ36" s="280">
        <f t="shared" ref="CZ36:EE36" ca="1" si="78">SUM(CZ15,CZ24,CZ33:CZ35)</f>
        <v>0</v>
      </c>
      <c r="DA36" s="280">
        <f t="shared" ca="1" si="78"/>
        <v>0</v>
      </c>
      <c r="DB36" s="280">
        <f t="shared" ca="1" si="78"/>
        <v>0</v>
      </c>
      <c r="DC36" s="280">
        <f t="shared" ca="1" si="78"/>
        <v>0</v>
      </c>
      <c r="DD36" s="280">
        <f t="shared" ca="1" si="78"/>
        <v>0</v>
      </c>
      <c r="DE36" s="280">
        <f t="shared" ca="1" si="78"/>
        <v>0</v>
      </c>
      <c r="DF36" s="280">
        <f t="shared" ca="1" si="78"/>
        <v>0</v>
      </c>
      <c r="DG36" s="280">
        <f t="shared" ca="1" si="78"/>
        <v>0</v>
      </c>
      <c r="DH36" s="280">
        <f t="shared" ca="1" si="78"/>
        <v>0</v>
      </c>
      <c r="DI36" s="280">
        <f t="shared" ca="1" si="78"/>
        <v>0</v>
      </c>
      <c r="DJ36" s="280">
        <f t="shared" ca="1" si="78"/>
        <v>0</v>
      </c>
      <c r="DK36" s="280">
        <f t="shared" ca="1" si="78"/>
        <v>0</v>
      </c>
      <c r="DL36" s="280">
        <f t="shared" ca="1" si="78"/>
        <v>0</v>
      </c>
      <c r="DM36" s="280">
        <f t="shared" ca="1" si="78"/>
        <v>0</v>
      </c>
      <c r="DN36" s="280">
        <f t="shared" ca="1" si="78"/>
        <v>0</v>
      </c>
      <c r="DO36" s="280">
        <f t="shared" ca="1" si="78"/>
        <v>0</v>
      </c>
      <c r="DP36" s="280">
        <f t="shared" ca="1" si="78"/>
        <v>0</v>
      </c>
      <c r="DQ36" s="280">
        <f t="shared" ca="1" si="78"/>
        <v>0</v>
      </c>
      <c r="DR36" s="280">
        <f t="shared" ca="1" si="78"/>
        <v>0</v>
      </c>
      <c r="DS36" s="280">
        <f t="shared" ca="1" si="78"/>
        <v>0</v>
      </c>
      <c r="DT36" s="280">
        <f t="shared" ca="1" si="78"/>
        <v>0</v>
      </c>
      <c r="DU36" s="280">
        <f t="shared" ca="1" si="78"/>
        <v>0</v>
      </c>
      <c r="DV36" s="280">
        <f t="shared" ca="1" si="78"/>
        <v>0</v>
      </c>
      <c r="DW36" s="280">
        <f t="shared" ca="1" si="78"/>
        <v>0</v>
      </c>
      <c r="DX36" s="280">
        <f t="shared" ca="1" si="78"/>
        <v>0</v>
      </c>
      <c r="DY36" s="280">
        <f t="shared" ca="1" si="78"/>
        <v>0</v>
      </c>
      <c r="DZ36" s="280">
        <f t="shared" ca="1" si="78"/>
        <v>0</v>
      </c>
      <c r="EA36" s="280">
        <f t="shared" ca="1" si="78"/>
        <v>0</v>
      </c>
      <c r="EB36" s="280">
        <f t="shared" ca="1" si="78"/>
        <v>0</v>
      </c>
      <c r="EC36" s="280">
        <f t="shared" ca="1" si="78"/>
        <v>0</v>
      </c>
      <c r="ED36" s="280">
        <f t="shared" ca="1" si="78"/>
        <v>0</v>
      </c>
      <c r="EE36" s="280">
        <f t="shared" ca="1" si="78"/>
        <v>0</v>
      </c>
      <c r="EF36" s="280">
        <f t="shared" ref="EF36:EP36" ca="1" si="79">SUM(EF15,EF24,EF33:EF35)</f>
        <v>0</v>
      </c>
      <c r="EG36" s="280">
        <f t="shared" ca="1" si="79"/>
        <v>0</v>
      </c>
      <c r="EH36" s="280">
        <f t="shared" ca="1" si="79"/>
        <v>0</v>
      </c>
      <c r="EI36" s="280">
        <f t="shared" ca="1" si="79"/>
        <v>0</v>
      </c>
      <c r="EJ36" s="280">
        <f t="shared" ca="1" si="79"/>
        <v>0</v>
      </c>
      <c r="EK36" s="280">
        <f t="shared" ca="1" si="79"/>
        <v>0</v>
      </c>
      <c r="EL36" s="280">
        <f t="shared" ca="1" si="79"/>
        <v>0</v>
      </c>
      <c r="EM36" s="280">
        <f t="shared" ca="1" si="79"/>
        <v>0</v>
      </c>
      <c r="EN36" s="280">
        <f t="shared" ca="1" si="79"/>
        <v>0</v>
      </c>
      <c r="EO36" s="280">
        <f t="shared" ca="1" si="79"/>
        <v>0</v>
      </c>
      <c r="EP36" s="280">
        <f t="shared" ca="1" si="79"/>
        <v>0</v>
      </c>
      <c r="EQ36" s="281"/>
      <c r="ER36" s="281"/>
      <c r="ES36" s="281"/>
      <c r="ET36" s="281"/>
      <c r="EU36" s="281"/>
      <c r="EV36" s="281"/>
      <c r="EW36" s="281"/>
      <c r="EX36" s="281"/>
      <c r="EY36" s="281"/>
      <c r="EZ36" s="281"/>
      <c r="FA36" s="281"/>
      <c r="FB36" s="281"/>
      <c r="FC36" s="281"/>
      <c r="FD36" s="281"/>
      <c r="FE36" s="281"/>
      <c r="FF36" s="281"/>
      <c r="FG36" s="281"/>
      <c r="FH36" s="281"/>
      <c r="FI36" s="281"/>
      <c r="FJ36" s="281"/>
      <c r="FK36" s="281"/>
      <c r="FL36" s="281"/>
      <c r="FM36" s="281"/>
      <c r="FN36" s="281"/>
      <c r="FO36" s="281"/>
      <c r="FP36" s="281"/>
      <c r="FQ36" s="281"/>
      <c r="FR36" s="281"/>
      <c r="FS36" s="281"/>
      <c r="FT36" s="281"/>
      <c r="FU36" s="281"/>
      <c r="FV36" s="281"/>
      <c r="FW36" s="281"/>
      <c r="FX36" s="281"/>
      <c r="FY36" s="281"/>
      <c r="FZ36" s="281"/>
      <c r="GA36" s="281"/>
      <c r="GB36" s="281"/>
      <c r="GC36" s="281"/>
      <c r="GD36" s="281"/>
      <c r="GE36" s="281"/>
      <c r="GF36" s="281"/>
      <c r="GG36" s="281"/>
      <c r="GH36" s="281"/>
      <c r="GI36" s="281"/>
      <c r="GJ36" s="281"/>
      <c r="GK36" s="281"/>
      <c r="GL36" s="281"/>
      <c r="GM36" s="281"/>
      <c r="GN36" s="281"/>
      <c r="GO36" s="281"/>
      <c r="GP36" s="281"/>
      <c r="GQ36" s="281"/>
      <c r="GR36" s="281"/>
      <c r="GS36" s="281"/>
      <c r="GT36" s="281"/>
      <c r="GU36" s="281"/>
      <c r="GV36" s="281"/>
      <c r="GW36" s="281"/>
      <c r="GX36" s="281"/>
      <c r="GY36" s="281"/>
      <c r="GZ36" s="281"/>
      <c r="HA36" s="281"/>
      <c r="HB36" s="281"/>
      <c r="HC36" s="281"/>
      <c r="HD36" s="281"/>
      <c r="HE36" s="281"/>
      <c r="HF36" s="281"/>
      <c r="HG36" s="281"/>
      <c r="HH36" s="281"/>
      <c r="HI36" s="281"/>
      <c r="HJ36" s="281"/>
    </row>
    <row r="37" spans="1:218" s="22" customFormat="1" ht="14.1" customHeight="1">
      <c r="A37" s="15"/>
      <c r="B37" s="66"/>
      <c r="C37" s="66"/>
      <c r="D37" s="59"/>
      <c r="E37" s="270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270"/>
      <c r="AK37" s="270"/>
      <c r="AL37" s="270"/>
      <c r="AM37" s="270"/>
      <c r="AN37" s="270"/>
      <c r="AO37" s="270"/>
      <c r="AP37" s="270"/>
      <c r="AQ37" s="270"/>
      <c r="AR37" s="270"/>
      <c r="AS37" s="270"/>
      <c r="AT37" s="270"/>
      <c r="AU37" s="270"/>
      <c r="AV37" s="270"/>
      <c r="AW37" s="270"/>
      <c r="AX37" s="270"/>
      <c r="AY37" s="270"/>
      <c r="AZ37" s="270"/>
      <c r="BA37" s="270"/>
      <c r="BB37" s="270"/>
      <c r="BC37" s="270"/>
      <c r="BD37" s="270"/>
      <c r="BE37" s="270"/>
      <c r="BF37" s="270"/>
      <c r="BG37" s="270"/>
      <c r="BH37" s="270"/>
      <c r="BI37" s="270"/>
      <c r="BJ37" s="270"/>
      <c r="BK37" s="270"/>
      <c r="BL37" s="270"/>
      <c r="BM37" s="270"/>
      <c r="BN37" s="270"/>
      <c r="BO37" s="270"/>
      <c r="BP37" s="270"/>
      <c r="BQ37" s="270"/>
      <c r="BR37" s="270"/>
      <c r="BS37" s="270"/>
      <c r="BT37" s="270"/>
      <c r="BU37" s="270"/>
      <c r="BV37" s="270"/>
      <c r="BW37" s="270"/>
      <c r="BX37" s="270"/>
      <c r="BY37" s="270"/>
      <c r="BZ37" s="270"/>
      <c r="CA37" s="270"/>
      <c r="CB37" s="270"/>
      <c r="CC37" s="270"/>
      <c r="CD37" s="270"/>
      <c r="CE37" s="270"/>
      <c r="CF37" s="270"/>
      <c r="CG37" s="270"/>
      <c r="CH37" s="270"/>
      <c r="CI37" s="270"/>
      <c r="CJ37" s="270"/>
      <c r="CK37" s="270"/>
      <c r="CL37" s="270"/>
      <c r="CM37" s="270"/>
      <c r="CN37" s="270"/>
      <c r="CO37" s="270"/>
      <c r="CP37" s="270"/>
      <c r="CQ37" s="270"/>
      <c r="CR37" s="270"/>
      <c r="CS37" s="270"/>
      <c r="CT37" s="270"/>
      <c r="CU37" s="270"/>
      <c r="CV37" s="270"/>
      <c r="CW37" s="270"/>
      <c r="CX37" s="270"/>
      <c r="CY37" s="270"/>
      <c r="CZ37" s="270"/>
      <c r="DA37" s="270"/>
      <c r="DB37" s="270"/>
      <c r="DC37" s="270"/>
      <c r="DD37" s="270"/>
      <c r="DE37" s="270"/>
      <c r="DF37" s="270"/>
      <c r="DG37" s="270"/>
      <c r="DH37" s="270"/>
      <c r="DI37" s="270"/>
      <c r="DJ37" s="270"/>
      <c r="DK37" s="270"/>
      <c r="DL37" s="270"/>
      <c r="DM37" s="270"/>
      <c r="DN37" s="270"/>
      <c r="DO37" s="270"/>
      <c r="DP37" s="270"/>
      <c r="DQ37" s="270"/>
      <c r="DR37" s="270"/>
      <c r="DS37" s="270"/>
      <c r="DT37" s="270"/>
      <c r="DU37" s="270"/>
      <c r="DV37" s="270"/>
      <c r="DW37" s="270"/>
      <c r="DX37" s="270"/>
      <c r="DY37" s="270"/>
      <c r="DZ37" s="270"/>
      <c r="EA37" s="270"/>
      <c r="EB37" s="270"/>
      <c r="EC37" s="270"/>
      <c r="ED37" s="270"/>
      <c r="EE37" s="270"/>
      <c r="EF37" s="270"/>
      <c r="EG37" s="270"/>
      <c r="EH37" s="270"/>
      <c r="EI37" s="270"/>
      <c r="EJ37" s="270"/>
      <c r="EK37" s="270"/>
      <c r="EL37" s="270"/>
      <c r="EM37" s="270"/>
      <c r="EN37" s="270"/>
      <c r="EO37" s="270"/>
      <c r="EP37" s="270"/>
      <c r="EQ37" s="32"/>
      <c r="ER37" s="32"/>
      <c r="ES37" s="32"/>
      <c r="ET37" s="32"/>
      <c r="EU37" s="32"/>
      <c r="EV37" s="32"/>
      <c r="EW37" s="32"/>
      <c r="EX37" s="32"/>
      <c r="EY37" s="32"/>
      <c r="EZ37" s="32"/>
      <c r="FA37" s="32"/>
      <c r="FB37" s="32"/>
      <c r="FC37" s="32"/>
      <c r="FD37" s="32"/>
      <c r="FE37" s="32"/>
      <c r="FF37" s="32"/>
      <c r="FG37" s="32"/>
      <c r="FH37" s="32"/>
      <c r="FI37" s="32"/>
      <c r="FJ37" s="32"/>
      <c r="FK37" s="32"/>
      <c r="FL37" s="32"/>
      <c r="FM37" s="32"/>
      <c r="FN37" s="32"/>
      <c r="FO37" s="32"/>
      <c r="FP37" s="32"/>
      <c r="FQ37" s="32"/>
      <c r="FR37" s="32"/>
      <c r="FS37" s="32"/>
      <c r="FT37" s="32"/>
      <c r="FU37" s="32"/>
      <c r="FV37" s="32"/>
      <c r="FW37" s="32"/>
      <c r="FX37" s="32"/>
      <c r="FY37" s="32"/>
      <c r="FZ37" s="32"/>
      <c r="GA37" s="32"/>
      <c r="GB37" s="32"/>
      <c r="GC37" s="32"/>
      <c r="GD37" s="32"/>
      <c r="GE37" s="32"/>
      <c r="GF37" s="32"/>
      <c r="GG37" s="32"/>
      <c r="GH37" s="32"/>
      <c r="GI37" s="32"/>
      <c r="GJ37" s="32"/>
      <c r="GK37" s="32"/>
      <c r="GL37" s="32"/>
      <c r="GM37" s="32"/>
      <c r="GN37" s="32"/>
      <c r="GO37" s="32"/>
      <c r="GP37" s="32"/>
      <c r="GQ37" s="32"/>
      <c r="GR37" s="32"/>
      <c r="GS37" s="32"/>
      <c r="GT37" s="32"/>
      <c r="GU37" s="32"/>
      <c r="GV37" s="32"/>
      <c r="GW37" s="32"/>
      <c r="GX37" s="32"/>
      <c r="GY37" s="32"/>
      <c r="GZ37" s="32"/>
      <c r="HA37" s="32"/>
      <c r="HB37" s="32"/>
      <c r="HC37" s="32"/>
      <c r="HD37" s="32"/>
      <c r="HE37" s="32"/>
      <c r="HF37" s="32"/>
      <c r="HG37" s="32"/>
      <c r="HH37" s="32"/>
      <c r="HI37" s="32"/>
      <c r="HJ37" s="32"/>
    </row>
    <row r="38" spans="1:218" s="22" customFormat="1" ht="14.1" customHeight="1">
      <c r="A38" s="15"/>
      <c r="B38" s="66" t="s">
        <v>335</v>
      </c>
      <c r="C38" s="184"/>
      <c r="D38" s="59" t="s">
        <v>97</v>
      </c>
      <c r="E38" s="270">
        <f t="shared" ref="E38:E47" ca="1" si="80">SUM(G38:EP38)</f>
        <v>-320</v>
      </c>
      <c r="F38" s="270"/>
      <c r="G38" s="270"/>
      <c r="H38" s="270">
        <f>-Funding!H120</f>
        <v>0</v>
      </c>
      <c r="I38" s="270">
        <f>-Funding!I120</f>
        <v>0</v>
      </c>
      <c r="J38" s="270">
        <f>-Funding!J120</f>
        <v>0</v>
      </c>
      <c r="K38" s="270">
        <f ca="1">-Funding!K120</f>
        <v>0</v>
      </c>
      <c r="L38" s="270">
        <f ca="1">-Funding!L120</f>
        <v>0</v>
      </c>
      <c r="M38" s="270">
        <f ca="1">-Funding!M120</f>
        <v>0</v>
      </c>
      <c r="N38" s="270">
        <f ca="1">-Funding!N120</f>
        <v>0</v>
      </c>
      <c r="O38" s="270">
        <f ca="1">-Funding!O120</f>
        <v>0</v>
      </c>
      <c r="P38" s="270">
        <f ca="1">-Funding!P120</f>
        <v>0</v>
      </c>
      <c r="Q38" s="270">
        <f ca="1">-Funding!Q120</f>
        <v>0</v>
      </c>
      <c r="R38" s="270">
        <f ca="1">-Funding!R120</f>
        <v>0</v>
      </c>
      <c r="S38" s="270">
        <f ca="1">-Funding!S120</f>
        <v>0</v>
      </c>
      <c r="T38" s="270">
        <f ca="1">-Funding!T120</f>
        <v>-20</v>
      </c>
      <c r="U38" s="270">
        <f ca="1">-Funding!U120</f>
        <v>0</v>
      </c>
      <c r="V38" s="270">
        <f ca="1">-Funding!V120</f>
        <v>0</v>
      </c>
      <c r="W38" s="270">
        <f ca="1">-Funding!W120</f>
        <v>0</v>
      </c>
      <c r="X38" s="270">
        <f ca="1">-Funding!X120</f>
        <v>-20</v>
      </c>
      <c r="Y38" s="270">
        <f ca="1">-Funding!Y120</f>
        <v>0</v>
      </c>
      <c r="Z38" s="270">
        <f ca="1">-Funding!Z120</f>
        <v>0</v>
      </c>
      <c r="AA38" s="270">
        <f ca="1">-Funding!AA120</f>
        <v>0</v>
      </c>
      <c r="AB38" s="270">
        <f ca="1">-Funding!AB120</f>
        <v>-20</v>
      </c>
      <c r="AC38" s="270">
        <f ca="1">-Funding!AC120</f>
        <v>0</v>
      </c>
      <c r="AD38" s="270">
        <f ca="1">-Funding!AD120</f>
        <v>0</v>
      </c>
      <c r="AE38" s="270">
        <f ca="1">-Funding!AE120</f>
        <v>0</v>
      </c>
      <c r="AF38" s="270">
        <f ca="1">-Funding!AF120</f>
        <v>-20</v>
      </c>
      <c r="AG38" s="270">
        <f ca="1">-Funding!AG120</f>
        <v>0</v>
      </c>
      <c r="AH38" s="270">
        <f ca="1">-Funding!AH120</f>
        <v>0</v>
      </c>
      <c r="AI38" s="270">
        <f ca="1">-Funding!AI120</f>
        <v>0</v>
      </c>
      <c r="AJ38" s="270">
        <f ca="1">-Funding!AJ120</f>
        <v>-20</v>
      </c>
      <c r="AK38" s="270">
        <f ca="1">-Funding!AK120</f>
        <v>0</v>
      </c>
      <c r="AL38" s="270">
        <f ca="1">-Funding!AL120</f>
        <v>0</v>
      </c>
      <c r="AM38" s="270">
        <f ca="1">-Funding!AM120</f>
        <v>0</v>
      </c>
      <c r="AN38" s="270">
        <f ca="1">-Funding!AN120</f>
        <v>-20</v>
      </c>
      <c r="AO38" s="270">
        <f ca="1">-Funding!AO120</f>
        <v>0</v>
      </c>
      <c r="AP38" s="270">
        <f ca="1">-Funding!AP120</f>
        <v>0</v>
      </c>
      <c r="AQ38" s="270">
        <f ca="1">-Funding!AQ120</f>
        <v>0</v>
      </c>
      <c r="AR38" s="270">
        <f ca="1">-Funding!AR120</f>
        <v>-20</v>
      </c>
      <c r="AS38" s="270">
        <f ca="1">-Funding!AS120</f>
        <v>0</v>
      </c>
      <c r="AT38" s="270">
        <f ca="1">-Funding!AT120</f>
        <v>0</v>
      </c>
      <c r="AU38" s="270">
        <f ca="1">-Funding!AU120</f>
        <v>0</v>
      </c>
      <c r="AV38" s="270">
        <f ca="1">-Funding!AV120</f>
        <v>-20</v>
      </c>
      <c r="AW38" s="270">
        <f ca="1">-Funding!AW120</f>
        <v>0</v>
      </c>
      <c r="AX38" s="270">
        <f ca="1">-Funding!AX120</f>
        <v>0</v>
      </c>
      <c r="AY38" s="270">
        <f ca="1">-Funding!AY120</f>
        <v>0</v>
      </c>
      <c r="AZ38" s="270">
        <f ca="1">-Funding!AZ120</f>
        <v>-20</v>
      </c>
      <c r="BA38" s="270">
        <f ca="1">-Funding!BA120</f>
        <v>0</v>
      </c>
      <c r="BB38" s="270">
        <f ca="1">-Funding!BB120</f>
        <v>0</v>
      </c>
      <c r="BC38" s="270">
        <f ca="1">-Funding!BC120</f>
        <v>0</v>
      </c>
      <c r="BD38" s="270">
        <f ca="1">-Funding!BD120</f>
        <v>-20</v>
      </c>
      <c r="BE38" s="270">
        <f ca="1">-Funding!BE120</f>
        <v>0</v>
      </c>
      <c r="BF38" s="270">
        <f ca="1">-Funding!BF120</f>
        <v>0</v>
      </c>
      <c r="BG38" s="270">
        <f ca="1">-Funding!BG120</f>
        <v>0</v>
      </c>
      <c r="BH38" s="270">
        <f ca="1">-Funding!BH120</f>
        <v>-20</v>
      </c>
      <c r="BI38" s="270">
        <f ca="1">-Funding!BI120</f>
        <v>0</v>
      </c>
      <c r="BJ38" s="270">
        <f ca="1">-Funding!BJ120</f>
        <v>0</v>
      </c>
      <c r="BK38" s="270">
        <f ca="1">-Funding!BK120</f>
        <v>0</v>
      </c>
      <c r="BL38" s="270">
        <f ca="1">-Funding!BL120</f>
        <v>-20</v>
      </c>
      <c r="BM38" s="270">
        <f ca="1">-Funding!BM120</f>
        <v>0</v>
      </c>
      <c r="BN38" s="270">
        <f ca="1">-Funding!BN120</f>
        <v>0</v>
      </c>
      <c r="BO38" s="270">
        <f ca="1">-Funding!BO120</f>
        <v>0</v>
      </c>
      <c r="BP38" s="270">
        <f ca="1">-Funding!BP120</f>
        <v>-20</v>
      </c>
      <c r="BQ38" s="270">
        <f ca="1">-Funding!BQ120</f>
        <v>0</v>
      </c>
      <c r="BR38" s="270">
        <f ca="1">-Funding!BR120</f>
        <v>0</v>
      </c>
      <c r="BS38" s="270">
        <f ca="1">-Funding!BS120</f>
        <v>0</v>
      </c>
      <c r="BT38" s="270">
        <f ca="1">-Funding!BT120</f>
        <v>-20</v>
      </c>
      <c r="BU38" s="270">
        <f ca="1">-Funding!BU120</f>
        <v>0</v>
      </c>
      <c r="BV38" s="270">
        <f ca="1">-Funding!BV120</f>
        <v>0</v>
      </c>
      <c r="BW38" s="270">
        <f ca="1">-Funding!BW120</f>
        <v>0</v>
      </c>
      <c r="BX38" s="270">
        <f ca="1">-Funding!BX120</f>
        <v>-20</v>
      </c>
      <c r="BY38" s="270">
        <f ca="1">-Funding!BY120</f>
        <v>0</v>
      </c>
      <c r="BZ38" s="270">
        <f ca="1">-Funding!BZ120</f>
        <v>0</v>
      </c>
      <c r="CA38" s="270">
        <f ca="1">-Funding!CA120</f>
        <v>0</v>
      </c>
      <c r="CB38" s="270">
        <f ca="1">-Funding!CB120</f>
        <v>-20</v>
      </c>
      <c r="CC38" s="270">
        <f ca="1">-Funding!CC120</f>
        <v>0</v>
      </c>
      <c r="CD38" s="270">
        <f ca="1">-Funding!CD120</f>
        <v>0</v>
      </c>
      <c r="CE38" s="270">
        <f ca="1">-Funding!CE120</f>
        <v>0</v>
      </c>
      <c r="CF38" s="270">
        <f ca="1">-Funding!CF120</f>
        <v>0</v>
      </c>
      <c r="CG38" s="270">
        <f ca="1">-Funding!CG120</f>
        <v>0</v>
      </c>
      <c r="CH38" s="270">
        <f ca="1">-Funding!CH120</f>
        <v>0</v>
      </c>
      <c r="CI38" s="270">
        <f ca="1">-Funding!CI120</f>
        <v>0</v>
      </c>
      <c r="CJ38" s="270">
        <f ca="1">-Funding!CJ120</f>
        <v>0</v>
      </c>
      <c r="CK38" s="270">
        <f ca="1">-Funding!CK120</f>
        <v>0</v>
      </c>
      <c r="CL38" s="270">
        <f ca="1">-Funding!CL120</f>
        <v>0</v>
      </c>
      <c r="CM38" s="270">
        <f ca="1">-Funding!CM120</f>
        <v>0</v>
      </c>
      <c r="CN38" s="270">
        <f ca="1">-Funding!CN120</f>
        <v>0</v>
      </c>
      <c r="CO38" s="270">
        <f ca="1">-Funding!CO120</f>
        <v>0</v>
      </c>
      <c r="CP38" s="270">
        <f ca="1">-Funding!CP120</f>
        <v>0</v>
      </c>
      <c r="CQ38" s="270">
        <f ca="1">-Funding!CQ120</f>
        <v>0</v>
      </c>
      <c r="CR38" s="270">
        <f ca="1">-Funding!CR120</f>
        <v>0</v>
      </c>
      <c r="CS38" s="270">
        <f ca="1">-Funding!CS120</f>
        <v>0</v>
      </c>
      <c r="CT38" s="270">
        <f ca="1">-Funding!CT120</f>
        <v>0</v>
      </c>
      <c r="CU38" s="270">
        <f ca="1">-Funding!CU120</f>
        <v>0</v>
      </c>
      <c r="CV38" s="270">
        <f ca="1">-Funding!CV120</f>
        <v>0</v>
      </c>
      <c r="CW38" s="270">
        <f ca="1">-Funding!CW120</f>
        <v>0</v>
      </c>
      <c r="CX38" s="270">
        <f ca="1">-Funding!CX120</f>
        <v>0</v>
      </c>
      <c r="CY38" s="270">
        <f ca="1">-Funding!CY120</f>
        <v>0</v>
      </c>
      <c r="CZ38" s="270">
        <f ca="1">-Funding!CZ120</f>
        <v>0</v>
      </c>
      <c r="DA38" s="270">
        <f ca="1">-Funding!DA120</f>
        <v>0</v>
      </c>
      <c r="DB38" s="270">
        <f ca="1">-Funding!DB120</f>
        <v>0</v>
      </c>
      <c r="DC38" s="270">
        <f ca="1">-Funding!DC120</f>
        <v>0</v>
      </c>
      <c r="DD38" s="270">
        <f ca="1">-Funding!DD120</f>
        <v>0</v>
      </c>
      <c r="DE38" s="270">
        <f ca="1">-Funding!DE120</f>
        <v>0</v>
      </c>
      <c r="DF38" s="270">
        <f ca="1">-Funding!DF120</f>
        <v>0</v>
      </c>
      <c r="DG38" s="270">
        <f ca="1">-Funding!DG120</f>
        <v>0</v>
      </c>
      <c r="DH38" s="270">
        <f ca="1">-Funding!DH120</f>
        <v>0</v>
      </c>
      <c r="DI38" s="270">
        <f ca="1">-Funding!DI120</f>
        <v>0</v>
      </c>
      <c r="DJ38" s="270">
        <f ca="1">-Funding!DJ120</f>
        <v>0</v>
      </c>
      <c r="DK38" s="270">
        <f ca="1">-Funding!DK120</f>
        <v>0</v>
      </c>
      <c r="DL38" s="270">
        <f ca="1">-Funding!DL120</f>
        <v>0</v>
      </c>
      <c r="DM38" s="270">
        <f ca="1">-Funding!DM120</f>
        <v>0</v>
      </c>
      <c r="DN38" s="270">
        <f ca="1">-Funding!DN120</f>
        <v>0</v>
      </c>
      <c r="DO38" s="270">
        <f ca="1">-Funding!DO120</f>
        <v>0</v>
      </c>
      <c r="DP38" s="270">
        <f ca="1">-Funding!DP120</f>
        <v>0</v>
      </c>
      <c r="DQ38" s="270">
        <f ca="1">-Funding!DQ120</f>
        <v>0</v>
      </c>
      <c r="DR38" s="270">
        <f ca="1">-Funding!DR120</f>
        <v>0</v>
      </c>
      <c r="DS38" s="270">
        <f ca="1">-Funding!DS120</f>
        <v>0</v>
      </c>
      <c r="DT38" s="270">
        <f ca="1">-Funding!DT120</f>
        <v>0</v>
      </c>
      <c r="DU38" s="270">
        <f ca="1">-Funding!DU120</f>
        <v>0</v>
      </c>
      <c r="DV38" s="270">
        <f ca="1">-Funding!DV120</f>
        <v>0</v>
      </c>
      <c r="DW38" s="270">
        <f ca="1">-Funding!DW120</f>
        <v>0</v>
      </c>
      <c r="DX38" s="270">
        <f ca="1">-Funding!DX120</f>
        <v>0</v>
      </c>
      <c r="DY38" s="270">
        <f ca="1">-Funding!DY120</f>
        <v>0</v>
      </c>
      <c r="DZ38" s="270">
        <f ca="1">-Funding!DZ120</f>
        <v>0</v>
      </c>
      <c r="EA38" s="270">
        <f ca="1">-Funding!EA120</f>
        <v>0</v>
      </c>
      <c r="EB38" s="270">
        <f ca="1">-Funding!EB120</f>
        <v>0</v>
      </c>
      <c r="EC38" s="270">
        <f ca="1">-Funding!EC120</f>
        <v>0</v>
      </c>
      <c r="ED38" s="270">
        <f ca="1">-Funding!ED120</f>
        <v>0</v>
      </c>
      <c r="EE38" s="270">
        <f ca="1">-Funding!EE120</f>
        <v>0</v>
      </c>
      <c r="EF38" s="270">
        <f ca="1">-Funding!EF120</f>
        <v>0</v>
      </c>
      <c r="EG38" s="270">
        <f ca="1">-Funding!EG120</f>
        <v>0</v>
      </c>
      <c r="EH38" s="270">
        <f ca="1">-Funding!EH120</f>
        <v>0</v>
      </c>
      <c r="EI38" s="270">
        <f ca="1">-Funding!EI120</f>
        <v>0</v>
      </c>
      <c r="EJ38" s="270">
        <f ca="1">-Funding!EJ120</f>
        <v>0</v>
      </c>
      <c r="EK38" s="270">
        <f ca="1">-Funding!EK120</f>
        <v>0</v>
      </c>
      <c r="EL38" s="270">
        <f ca="1">-Funding!EL120</f>
        <v>0</v>
      </c>
      <c r="EM38" s="270">
        <f ca="1">-Funding!EM120</f>
        <v>0</v>
      </c>
      <c r="EN38" s="270">
        <f ca="1">-Funding!EN120</f>
        <v>0</v>
      </c>
      <c r="EO38" s="270">
        <f ca="1">-Funding!EO120</f>
        <v>0</v>
      </c>
      <c r="EP38" s="270">
        <f ca="1">-Funding!EP120</f>
        <v>0</v>
      </c>
      <c r="EQ38" s="32"/>
      <c r="ER38" s="32"/>
      <c r="ES38" s="32"/>
      <c r="ET38" s="32"/>
      <c r="EU38" s="32"/>
      <c r="EV38" s="32"/>
      <c r="EW38" s="32"/>
      <c r="EX38" s="32"/>
      <c r="EY38" s="32"/>
      <c r="EZ38" s="32"/>
      <c r="FA38" s="32"/>
      <c r="FB38" s="32"/>
      <c r="FC38" s="32"/>
      <c r="FD38" s="32"/>
      <c r="FE38" s="32"/>
      <c r="FF38" s="32"/>
      <c r="FG38" s="32"/>
      <c r="FH38" s="32"/>
      <c r="FI38" s="32"/>
      <c r="FJ38" s="32"/>
      <c r="FK38" s="32"/>
      <c r="FL38" s="32"/>
      <c r="FM38" s="32"/>
      <c r="FN38" s="32"/>
      <c r="FO38" s="32"/>
      <c r="FP38" s="32"/>
      <c r="FQ38" s="32"/>
      <c r="FR38" s="32"/>
      <c r="FS38" s="32"/>
      <c r="FT38" s="32"/>
      <c r="FU38" s="32"/>
      <c r="FV38" s="32"/>
      <c r="FW38" s="32"/>
      <c r="FX38" s="32"/>
      <c r="FY38" s="32"/>
      <c r="FZ38" s="32"/>
      <c r="GA38" s="32"/>
      <c r="GB38" s="32"/>
      <c r="GC38" s="32"/>
      <c r="GD38" s="32"/>
      <c r="GE38" s="32"/>
      <c r="GF38" s="32"/>
      <c r="GG38" s="32"/>
      <c r="GH38" s="32"/>
      <c r="GI38" s="32"/>
      <c r="GJ38" s="32"/>
      <c r="GK38" s="32"/>
      <c r="GL38" s="32"/>
      <c r="GM38" s="32"/>
      <c r="GN38" s="32"/>
      <c r="GO38" s="32"/>
      <c r="GP38" s="32"/>
      <c r="GQ38" s="32"/>
      <c r="GR38" s="32"/>
      <c r="GS38" s="32"/>
      <c r="GT38" s="32"/>
      <c r="GU38" s="32"/>
      <c r="GV38" s="32"/>
      <c r="GW38" s="32"/>
      <c r="GX38" s="32"/>
      <c r="GY38" s="32"/>
      <c r="GZ38" s="32"/>
      <c r="HA38" s="32"/>
      <c r="HB38" s="32"/>
      <c r="HC38" s="32"/>
      <c r="HD38" s="32"/>
      <c r="HE38" s="32"/>
      <c r="HF38" s="32"/>
      <c r="HG38" s="32"/>
      <c r="HH38" s="32"/>
      <c r="HI38" s="32"/>
      <c r="HJ38" s="32"/>
    </row>
    <row r="39" spans="1:218" s="22" customFormat="1" ht="14.1" customHeight="1">
      <c r="A39" s="15"/>
      <c r="B39" s="56" t="s">
        <v>1071</v>
      </c>
      <c r="C39" s="56"/>
      <c r="D39" s="320" t="s">
        <v>97</v>
      </c>
      <c r="E39" s="269">
        <f t="shared" ca="1" si="80"/>
        <v>-24753.4</v>
      </c>
      <c r="F39" s="269"/>
      <c r="G39" s="269"/>
      <c r="H39" s="269">
        <f>-H115</f>
        <v>0</v>
      </c>
      <c r="I39" s="269">
        <f t="shared" ref="I39:BT39" si="81">-I115</f>
        <v>0</v>
      </c>
      <c r="J39" s="269">
        <f t="shared" si="81"/>
        <v>0</v>
      </c>
      <c r="K39" s="269">
        <f t="shared" ca="1" si="81"/>
        <v>0</v>
      </c>
      <c r="L39" s="269">
        <f t="shared" ca="1" si="81"/>
        <v>0</v>
      </c>
      <c r="M39" s="269">
        <f t="shared" ca="1" si="81"/>
        <v>0</v>
      </c>
      <c r="N39" s="269">
        <f t="shared" ca="1" si="81"/>
        <v>0</v>
      </c>
      <c r="O39" s="269">
        <f t="shared" ca="1" si="81"/>
        <v>0</v>
      </c>
      <c r="P39" s="269">
        <f t="shared" ca="1" si="81"/>
        <v>0</v>
      </c>
      <c r="Q39" s="269">
        <f t="shared" ca="1" si="81"/>
        <v>0</v>
      </c>
      <c r="R39" s="269">
        <f t="shared" ca="1" si="81"/>
        <v>-700</v>
      </c>
      <c r="S39" s="269">
        <f t="shared" ca="1" si="81"/>
        <v>-700</v>
      </c>
      <c r="T39" s="269">
        <f t="shared" ca="1" si="81"/>
        <v>-700</v>
      </c>
      <c r="U39" s="269">
        <f t="shared" ca="1" si="81"/>
        <v>-700</v>
      </c>
      <c r="V39" s="269">
        <f t="shared" ca="1" si="81"/>
        <v>-678.56250000000011</v>
      </c>
      <c r="W39" s="269">
        <f t="shared" ca="1" si="81"/>
        <v>-663.86250000000007</v>
      </c>
      <c r="X39" s="269">
        <f t="shared" ca="1" si="81"/>
        <v>-654.76250000000016</v>
      </c>
      <c r="Y39" s="269">
        <f t="shared" ca="1" si="81"/>
        <v>-645.66250000000014</v>
      </c>
      <c r="Z39" s="269">
        <f t="shared" ca="1" si="81"/>
        <v>-635.86250000000007</v>
      </c>
      <c r="AA39" s="269">
        <f t="shared" ca="1" si="81"/>
        <v>-626.06250000000011</v>
      </c>
      <c r="AB39" s="269">
        <f t="shared" ca="1" si="81"/>
        <v>-616.26250000000016</v>
      </c>
      <c r="AC39" s="269">
        <f t="shared" ca="1" si="81"/>
        <v>-606.46250000000009</v>
      </c>
      <c r="AD39" s="269">
        <f t="shared" ca="1" si="81"/>
        <v>-596.66250000000014</v>
      </c>
      <c r="AE39" s="269">
        <f t="shared" ca="1" si="81"/>
        <v>-586.86250000000007</v>
      </c>
      <c r="AF39" s="269">
        <f t="shared" ca="1" si="81"/>
        <v>-577.06250000000011</v>
      </c>
      <c r="AG39" s="269">
        <f t="shared" ca="1" si="81"/>
        <v>-566.56250000000011</v>
      </c>
      <c r="AH39" s="269">
        <f t="shared" ca="1" si="81"/>
        <v>-556.06250000000011</v>
      </c>
      <c r="AI39" s="269">
        <f t="shared" ca="1" si="81"/>
        <v>-545.56250000000011</v>
      </c>
      <c r="AJ39" s="269">
        <f t="shared" ca="1" si="81"/>
        <v>-535.06250000000011</v>
      </c>
      <c r="AK39" s="269">
        <f t="shared" ca="1" si="81"/>
        <v>-524.56250000000011</v>
      </c>
      <c r="AL39" s="269">
        <f t="shared" ca="1" si="81"/>
        <v>-514.06250000000011</v>
      </c>
      <c r="AM39" s="269">
        <f t="shared" ca="1" si="81"/>
        <v>-503.12500000000017</v>
      </c>
      <c r="AN39" s="269">
        <f t="shared" ca="1" si="81"/>
        <v>-492.18750000000017</v>
      </c>
      <c r="AO39" s="269">
        <f t="shared" ca="1" si="81"/>
        <v>-481.25000000000017</v>
      </c>
      <c r="AP39" s="269">
        <f t="shared" ca="1" si="81"/>
        <v>-470.31250000000017</v>
      </c>
      <c r="AQ39" s="269">
        <f t="shared" ca="1" si="81"/>
        <v>-459.37500000000017</v>
      </c>
      <c r="AR39" s="269">
        <f t="shared" ca="1" si="81"/>
        <v>-448.43750000000017</v>
      </c>
      <c r="AS39" s="269">
        <f t="shared" ca="1" si="81"/>
        <v>-437.50000000000017</v>
      </c>
      <c r="AT39" s="269">
        <f t="shared" ca="1" si="81"/>
        <v>-426.56250000000017</v>
      </c>
      <c r="AU39" s="269">
        <f t="shared" ca="1" si="81"/>
        <v>-415.62500000000017</v>
      </c>
      <c r="AV39" s="269">
        <f t="shared" ca="1" si="81"/>
        <v>-404.68750000000017</v>
      </c>
      <c r="AW39" s="269">
        <f t="shared" ca="1" si="81"/>
        <v>-393.75000000000017</v>
      </c>
      <c r="AX39" s="269">
        <f t="shared" ca="1" si="81"/>
        <v>-382.81250000000017</v>
      </c>
      <c r="AY39" s="269">
        <f t="shared" ca="1" si="81"/>
        <v>-371.87500000000017</v>
      </c>
      <c r="AZ39" s="269">
        <f t="shared" ca="1" si="81"/>
        <v>-360.93750000000017</v>
      </c>
      <c r="BA39" s="269">
        <f t="shared" ca="1" si="81"/>
        <v>-350.00000000000017</v>
      </c>
      <c r="BB39" s="269">
        <f t="shared" ca="1" si="81"/>
        <v>-339.06250000000011</v>
      </c>
      <c r="BC39" s="269">
        <f t="shared" ca="1" si="81"/>
        <v>-328.12500000000011</v>
      </c>
      <c r="BD39" s="269">
        <f t="shared" ca="1" si="81"/>
        <v>-317.18750000000011</v>
      </c>
      <c r="BE39" s="269">
        <f t="shared" ca="1" si="81"/>
        <v>-306.25000000000011</v>
      </c>
      <c r="BF39" s="269">
        <f t="shared" ca="1" si="81"/>
        <v>-295.31250000000011</v>
      </c>
      <c r="BG39" s="269">
        <f t="shared" ca="1" si="81"/>
        <v>-284.37500000000011</v>
      </c>
      <c r="BH39" s="269">
        <f t="shared" ca="1" si="81"/>
        <v>-273.43750000000011</v>
      </c>
      <c r="BI39" s="269">
        <f t="shared" ca="1" si="81"/>
        <v>-262.50000000000011</v>
      </c>
      <c r="BJ39" s="269">
        <f t="shared" ca="1" si="81"/>
        <v>-251.56250000000011</v>
      </c>
      <c r="BK39" s="269">
        <f t="shared" ca="1" si="81"/>
        <v>-240.62500000000011</v>
      </c>
      <c r="BL39" s="269">
        <f t="shared" ca="1" si="81"/>
        <v>-229.68750000000011</v>
      </c>
      <c r="BM39" s="269">
        <f t="shared" ca="1" si="81"/>
        <v>-218.75000000000011</v>
      </c>
      <c r="BN39" s="269">
        <f t="shared" ca="1" si="81"/>
        <v>-207.81250000000011</v>
      </c>
      <c r="BO39" s="269">
        <f t="shared" ca="1" si="81"/>
        <v>-196.87500000000011</v>
      </c>
      <c r="BP39" s="269">
        <f t="shared" ca="1" si="81"/>
        <v>-185.93750000000011</v>
      </c>
      <c r="BQ39" s="269">
        <f t="shared" ca="1" si="81"/>
        <v>-175.00000000000011</v>
      </c>
      <c r="BR39" s="269">
        <f t="shared" ca="1" si="81"/>
        <v>-164.06250000000011</v>
      </c>
      <c r="BS39" s="269">
        <f t="shared" ca="1" si="81"/>
        <v>-153.12500000000011</v>
      </c>
      <c r="BT39" s="269">
        <f t="shared" ca="1" si="81"/>
        <v>-142.18750000000011</v>
      </c>
      <c r="BU39" s="269">
        <f t="shared" ref="BU39:DH39" ca="1" si="82">-BU115</f>
        <v>-131.25000000000011</v>
      </c>
      <c r="BV39" s="269">
        <f t="shared" ca="1" si="82"/>
        <v>-120.3125000000001</v>
      </c>
      <c r="BW39" s="269">
        <f t="shared" ca="1" si="82"/>
        <v>-109.3750000000001</v>
      </c>
      <c r="BX39" s="269">
        <f t="shared" ca="1" si="82"/>
        <v>-98.437500000000099</v>
      </c>
      <c r="BY39" s="269">
        <f t="shared" ca="1" si="82"/>
        <v>-87.500000000000099</v>
      </c>
      <c r="BZ39" s="269">
        <f t="shared" ca="1" si="82"/>
        <v>-76.562500000000099</v>
      </c>
      <c r="CA39" s="269">
        <f t="shared" ca="1" si="82"/>
        <v>-65.625000000000099</v>
      </c>
      <c r="CB39" s="269">
        <f t="shared" ca="1" si="82"/>
        <v>-54.687500000000092</v>
      </c>
      <c r="CC39" s="269">
        <f t="shared" ca="1" si="82"/>
        <v>-43.750000000000092</v>
      </c>
      <c r="CD39" s="269">
        <f t="shared" ca="1" si="82"/>
        <v>-32.812500000000099</v>
      </c>
      <c r="CE39" s="269">
        <f t="shared" ca="1" si="82"/>
        <v>-21.875000000000103</v>
      </c>
      <c r="CF39" s="269">
        <f t="shared" ca="1" si="82"/>
        <v>-10.937500000000101</v>
      </c>
      <c r="CG39" s="269">
        <f t="shared" ca="1" si="82"/>
        <v>0</v>
      </c>
      <c r="CH39" s="269">
        <f t="shared" ca="1" si="82"/>
        <v>0</v>
      </c>
      <c r="CI39" s="269">
        <f t="shared" ca="1" si="82"/>
        <v>0</v>
      </c>
      <c r="CJ39" s="269">
        <f t="shared" ca="1" si="82"/>
        <v>0</v>
      </c>
      <c r="CK39" s="269">
        <f t="shared" ca="1" si="82"/>
        <v>0</v>
      </c>
      <c r="CL39" s="269">
        <f t="shared" ca="1" si="82"/>
        <v>0</v>
      </c>
      <c r="CM39" s="269">
        <f t="shared" ca="1" si="82"/>
        <v>0</v>
      </c>
      <c r="CN39" s="269">
        <f t="shared" ca="1" si="82"/>
        <v>0</v>
      </c>
      <c r="CO39" s="269">
        <f t="shared" ca="1" si="82"/>
        <v>0</v>
      </c>
      <c r="CP39" s="269">
        <f t="shared" ca="1" si="82"/>
        <v>0</v>
      </c>
      <c r="CQ39" s="269">
        <f t="shared" ca="1" si="82"/>
        <v>0</v>
      </c>
      <c r="CR39" s="269">
        <f t="shared" ca="1" si="82"/>
        <v>0</v>
      </c>
      <c r="CS39" s="269">
        <f t="shared" ca="1" si="82"/>
        <v>0</v>
      </c>
      <c r="CT39" s="269">
        <f t="shared" ca="1" si="82"/>
        <v>0</v>
      </c>
      <c r="CU39" s="269">
        <f t="shared" ca="1" si="82"/>
        <v>0</v>
      </c>
      <c r="CV39" s="269">
        <f t="shared" ca="1" si="82"/>
        <v>0</v>
      </c>
      <c r="CW39" s="269">
        <f t="shared" ca="1" si="82"/>
        <v>0</v>
      </c>
      <c r="CX39" s="269">
        <f t="shared" ca="1" si="82"/>
        <v>0</v>
      </c>
      <c r="CY39" s="269">
        <f t="shared" ca="1" si="82"/>
        <v>0</v>
      </c>
      <c r="CZ39" s="269">
        <f t="shared" ca="1" si="82"/>
        <v>0</v>
      </c>
      <c r="DA39" s="269">
        <f t="shared" ca="1" si="82"/>
        <v>0</v>
      </c>
      <c r="DB39" s="269">
        <f t="shared" ca="1" si="82"/>
        <v>0</v>
      </c>
      <c r="DC39" s="269">
        <f t="shared" ca="1" si="82"/>
        <v>0</v>
      </c>
      <c r="DD39" s="269">
        <f t="shared" ca="1" si="82"/>
        <v>0</v>
      </c>
      <c r="DE39" s="269">
        <f t="shared" ca="1" si="82"/>
        <v>0</v>
      </c>
      <c r="DF39" s="269">
        <f t="shared" ca="1" si="82"/>
        <v>0</v>
      </c>
      <c r="DG39" s="269">
        <f t="shared" ca="1" si="82"/>
        <v>0</v>
      </c>
      <c r="DH39" s="269">
        <f t="shared" ca="1" si="82"/>
        <v>0</v>
      </c>
      <c r="DI39" s="269">
        <f t="shared" ref="DI39:EP39" ca="1" si="83">-DI115</f>
        <v>0</v>
      </c>
      <c r="DJ39" s="269">
        <f t="shared" ca="1" si="83"/>
        <v>0</v>
      </c>
      <c r="DK39" s="269">
        <f t="shared" ca="1" si="83"/>
        <v>0</v>
      </c>
      <c r="DL39" s="269">
        <f t="shared" ca="1" si="83"/>
        <v>0</v>
      </c>
      <c r="DM39" s="269">
        <f t="shared" ca="1" si="83"/>
        <v>0</v>
      </c>
      <c r="DN39" s="269">
        <f t="shared" ca="1" si="83"/>
        <v>0</v>
      </c>
      <c r="DO39" s="269">
        <f t="shared" ca="1" si="83"/>
        <v>0</v>
      </c>
      <c r="DP39" s="269">
        <f t="shared" ca="1" si="83"/>
        <v>0</v>
      </c>
      <c r="DQ39" s="269">
        <f t="shared" ca="1" si="83"/>
        <v>0</v>
      </c>
      <c r="DR39" s="269">
        <f t="shared" ca="1" si="83"/>
        <v>0</v>
      </c>
      <c r="DS39" s="269">
        <f t="shared" ca="1" si="83"/>
        <v>0</v>
      </c>
      <c r="DT39" s="269">
        <f t="shared" ca="1" si="83"/>
        <v>0</v>
      </c>
      <c r="DU39" s="269">
        <f t="shared" ca="1" si="83"/>
        <v>0</v>
      </c>
      <c r="DV39" s="269">
        <f t="shared" ca="1" si="83"/>
        <v>0</v>
      </c>
      <c r="DW39" s="269">
        <f t="shared" ca="1" si="83"/>
        <v>0</v>
      </c>
      <c r="DX39" s="269">
        <f t="shared" ca="1" si="83"/>
        <v>0</v>
      </c>
      <c r="DY39" s="269">
        <f t="shared" ca="1" si="83"/>
        <v>0</v>
      </c>
      <c r="DZ39" s="269">
        <f t="shared" ca="1" si="83"/>
        <v>0</v>
      </c>
      <c r="EA39" s="269">
        <f t="shared" ca="1" si="83"/>
        <v>0</v>
      </c>
      <c r="EB39" s="269">
        <f t="shared" ca="1" si="83"/>
        <v>0</v>
      </c>
      <c r="EC39" s="269">
        <f t="shared" ca="1" si="83"/>
        <v>0</v>
      </c>
      <c r="ED39" s="269">
        <f t="shared" ca="1" si="83"/>
        <v>0</v>
      </c>
      <c r="EE39" s="269">
        <f t="shared" ca="1" si="83"/>
        <v>0</v>
      </c>
      <c r="EF39" s="269">
        <f t="shared" ca="1" si="83"/>
        <v>0</v>
      </c>
      <c r="EG39" s="269">
        <f t="shared" ca="1" si="83"/>
        <v>0</v>
      </c>
      <c r="EH39" s="269">
        <f t="shared" ca="1" si="83"/>
        <v>0</v>
      </c>
      <c r="EI39" s="269">
        <f t="shared" ca="1" si="83"/>
        <v>0</v>
      </c>
      <c r="EJ39" s="269">
        <f t="shared" ca="1" si="83"/>
        <v>0</v>
      </c>
      <c r="EK39" s="269">
        <f t="shared" ca="1" si="83"/>
        <v>0</v>
      </c>
      <c r="EL39" s="269">
        <f t="shared" ca="1" si="83"/>
        <v>0</v>
      </c>
      <c r="EM39" s="269">
        <f t="shared" ca="1" si="83"/>
        <v>0</v>
      </c>
      <c r="EN39" s="269">
        <f t="shared" ca="1" si="83"/>
        <v>0</v>
      </c>
      <c r="EO39" s="269">
        <f t="shared" ca="1" si="83"/>
        <v>0</v>
      </c>
      <c r="EP39" s="269">
        <f t="shared" ca="1" si="83"/>
        <v>0</v>
      </c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</row>
    <row r="40" spans="1:218" s="22" customFormat="1" ht="14.1" customHeight="1">
      <c r="A40" s="15"/>
      <c r="B40" s="56" t="s">
        <v>1072</v>
      </c>
      <c r="D40" s="59" t="s">
        <v>97</v>
      </c>
      <c r="E40" s="270">
        <f ca="1">SUM(G40:EP40)</f>
        <v>-24311.375</v>
      </c>
      <c r="F40" s="270"/>
      <c r="G40" s="270"/>
      <c r="H40" s="270">
        <f t="shared" ref="H40:AM40" si="84">-H134</f>
        <v>0</v>
      </c>
      <c r="I40" s="270">
        <f t="shared" si="84"/>
        <v>0</v>
      </c>
      <c r="J40" s="270">
        <f t="shared" si="84"/>
        <v>0</v>
      </c>
      <c r="K40" s="270">
        <f t="shared" ca="1" si="84"/>
        <v>0</v>
      </c>
      <c r="L40" s="270">
        <f t="shared" ca="1" si="84"/>
        <v>0</v>
      </c>
      <c r="M40" s="270">
        <f t="shared" ca="1" si="84"/>
        <v>0</v>
      </c>
      <c r="N40" s="270">
        <f t="shared" ca="1" si="84"/>
        <v>0</v>
      </c>
      <c r="O40" s="270">
        <f t="shared" ca="1" si="84"/>
        <v>0</v>
      </c>
      <c r="P40" s="270">
        <f t="shared" ca="1" si="84"/>
        <v>0</v>
      </c>
      <c r="Q40" s="270">
        <f t="shared" ca="1" si="84"/>
        <v>0</v>
      </c>
      <c r="R40" s="270">
        <f t="shared" ca="1" si="84"/>
        <v>-687.5</v>
      </c>
      <c r="S40" s="270">
        <f t="shared" ca="1" si="84"/>
        <v>-687.5</v>
      </c>
      <c r="T40" s="270">
        <f t="shared" ca="1" si="84"/>
        <v>-687.5</v>
      </c>
      <c r="U40" s="270">
        <f t="shared" ca="1" si="84"/>
        <v>-687.5</v>
      </c>
      <c r="V40" s="270">
        <f t="shared" ca="1" si="84"/>
        <v>-666.44531250000011</v>
      </c>
      <c r="W40" s="270">
        <f t="shared" ca="1" si="84"/>
        <v>-652.00781250000011</v>
      </c>
      <c r="X40" s="270">
        <f t="shared" ca="1" si="84"/>
        <v>-643.07031250000011</v>
      </c>
      <c r="Y40" s="270">
        <f t="shared" ca="1" si="84"/>
        <v>-634.13281250000011</v>
      </c>
      <c r="Z40" s="270">
        <f t="shared" ca="1" si="84"/>
        <v>-624.50781250000011</v>
      </c>
      <c r="AA40" s="270">
        <f t="shared" ca="1" si="84"/>
        <v>-614.88281250000011</v>
      </c>
      <c r="AB40" s="270">
        <f t="shared" ca="1" si="84"/>
        <v>-605.25781250000011</v>
      </c>
      <c r="AC40" s="270">
        <f t="shared" ca="1" si="84"/>
        <v>-595.63281250000011</v>
      </c>
      <c r="AD40" s="270">
        <f t="shared" ca="1" si="84"/>
        <v>-586.00781250000011</v>
      </c>
      <c r="AE40" s="270">
        <f t="shared" ca="1" si="84"/>
        <v>-576.38281250000011</v>
      </c>
      <c r="AF40" s="270">
        <f t="shared" ca="1" si="84"/>
        <v>-566.75781250000011</v>
      </c>
      <c r="AG40" s="270">
        <f t="shared" ca="1" si="84"/>
        <v>-556.44531250000011</v>
      </c>
      <c r="AH40" s="270">
        <f t="shared" ca="1" si="84"/>
        <v>-546.13281250000011</v>
      </c>
      <c r="AI40" s="270">
        <f t="shared" ca="1" si="84"/>
        <v>-535.82031250000011</v>
      </c>
      <c r="AJ40" s="270">
        <f t="shared" ca="1" si="84"/>
        <v>-525.50781250000011</v>
      </c>
      <c r="AK40" s="270">
        <f t="shared" ca="1" si="84"/>
        <v>-515.19531250000011</v>
      </c>
      <c r="AL40" s="270">
        <f t="shared" ca="1" si="84"/>
        <v>-504.88281250000017</v>
      </c>
      <c r="AM40" s="270">
        <f t="shared" ca="1" si="84"/>
        <v>-494.14062500000017</v>
      </c>
      <c r="AN40" s="270">
        <f t="shared" ref="AN40:BS40" ca="1" si="85">-AN134</f>
        <v>-483.39843750000017</v>
      </c>
      <c r="AO40" s="270">
        <f t="shared" ca="1" si="85"/>
        <v>-472.65625000000017</v>
      </c>
      <c r="AP40" s="270">
        <f t="shared" ca="1" si="85"/>
        <v>-461.91406250000017</v>
      </c>
      <c r="AQ40" s="270">
        <f t="shared" ca="1" si="85"/>
        <v>-451.17187500000017</v>
      </c>
      <c r="AR40" s="270">
        <f t="shared" ca="1" si="85"/>
        <v>-440.42968750000017</v>
      </c>
      <c r="AS40" s="270">
        <f t="shared" ca="1" si="85"/>
        <v>-429.68750000000017</v>
      </c>
      <c r="AT40" s="270">
        <f t="shared" ca="1" si="85"/>
        <v>-418.94531250000017</v>
      </c>
      <c r="AU40" s="270">
        <f t="shared" ca="1" si="85"/>
        <v>-408.20312500000017</v>
      </c>
      <c r="AV40" s="270">
        <f t="shared" ca="1" si="85"/>
        <v>-397.46093750000017</v>
      </c>
      <c r="AW40" s="270">
        <f t="shared" ca="1" si="85"/>
        <v>-386.71875000000017</v>
      </c>
      <c r="AX40" s="270">
        <f t="shared" ca="1" si="85"/>
        <v>-375.97656250000017</v>
      </c>
      <c r="AY40" s="270">
        <f t="shared" ca="1" si="85"/>
        <v>-365.23437500000017</v>
      </c>
      <c r="AZ40" s="270">
        <f t="shared" ca="1" si="85"/>
        <v>-354.49218750000017</v>
      </c>
      <c r="BA40" s="270">
        <f t="shared" ca="1" si="85"/>
        <v>-343.75000000000017</v>
      </c>
      <c r="BB40" s="270">
        <f t="shared" ca="1" si="85"/>
        <v>-333.00781250000011</v>
      </c>
      <c r="BC40" s="270">
        <f t="shared" ca="1" si="85"/>
        <v>-322.26562500000011</v>
      </c>
      <c r="BD40" s="270">
        <f t="shared" ca="1" si="85"/>
        <v>-311.52343750000011</v>
      </c>
      <c r="BE40" s="270">
        <f t="shared" ca="1" si="85"/>
        <v>-300.78125000000011</v>
      </c>
      <c r="BF40" s="270">
        <f t="shared" ca="1" si="85"/>
        <v>-290.03906250000011</v>
      </c>
      <c r="BG40" s="270">
        <f t="shared" ca="1" si="85"/>
        <v>-279.29687500000011</v>
      </c>
      <c r="BH40" s="270">
        <f t="shared" ca="1" si="85"/>
        <v>-268.55468750000011</v>
      </c>
      <c r="BI40" s="270">
        <f t="shared" ca="1" si="85"/>
        <v>-257.81250000000011</v>
      </c>
      <c r="BJ40" s="270">
        <f t="shared" ca="1" si="85"/>
        <v>-247.07031250000011</v>
      </c>
      <c r="BK40" s="270">
        <f t="shared" ca="1" si="85"/>
        <v>-236.32812500000011</v>
      </c>
      <c r="BL40" s="270">
        <f t="shared" ca="1" si="85"/>
        <v>-225.58593750000011</v>
      </c>
      <c r="BM40" s="270">
        <f t="shared" ca="1" si="85"/>
        <v>-214.84375000000011</v>
      </c>
      <c r="BN40" s="270">
        <f t="shared" ca="1" si="85"/>
        <v>-204.10156250000011</v>
      </c>
      <c r="BO40" s="270">
        <f t="shared" ca="1" si="85"/>
        <v>-193.35937500000011</v>
      </c>
      <c r="BP40" s="270">
        <f t="shared" ca="1" si="85"/>
        <v>-182.61718750000011</v>
      </c>
      <c r="BQ40" s="270">
        <f t="shared" ca="1" si="85"/>
        <v>-171.87500000000011</v>
      </c>
      <c r="BR40" s="270">
        <f t="shared" ca="1" si="85"/>
        <v>-161.13281250000011</v>
      </c>
      <c r="BS40" s="270">
        <f t="shared" ca="1" si="85"/>
        <v>-150.39062500000011</v>
      </c>
      <c r="BT40" s="270">
        <f t="shared" ref="BT40:CY40" ca="1" si="86">-BT134</f>
        <v>-139.64843750000011</v>
      </c>
      <c r="BU40" s="270">
        <f t="shared" ca="1" si="86"/>
        <v>-128.90625000000011</v>
      </c>
      <c r="BV40" s="270">
        <f t="shared" ca="1" si="86"/>
        <v>-118.1640625000001</v>
      </c>
      <c r="BW40" s="270">
        <f t="shared" ca="1" si="86"/>
        <v>-107.4218750000001</v>
      </c>
      <c r="BX40" s="270">
        <f t="shared" ca="1" si="86"/>
        <v>-96.679687500000099</v>
      </c>
      <c r="BY40" s="270">
        <f t="shared" ca="1" si="86"/>
        <v>-85.937500000000099</v>
      </c>
      <c r="BZ40" s="270">
        <f t="shared" ca="1" si="86"/>
        <v>-75.195312500000099</v>
      </c>
      <c r="CA40" s="270">
        <f t="shared" ca="1" si="86"/>
        <v>-64.453125000000099</v>
      </c>
      <c r="CB40" s="270">
        <f t="shared" ca="1" si="86"/>
        <v>-53.710937500000092</v>
      </c>
      <c r="CC40" s="270">
        <f t="shared" ca="1" si="86"/>
        <v>-42.968750000000092</v>
      </c>
      <c r="CD40" s="270">
        <f t="shared" ca="1" si="86"/>
        <v>-32.226562500000099</v>
      </c>
      <c r="CE40" s="270">
        <f t="shared" ca="1" si="86"/>
        <v>-21.484375000000099</v>
      </c>
      <c r="CF40" s="270">
        <f t="shared" ca="1" si="86"/>
        <v>-10.742187500000099</v>
      </c>
      <c r="CG40" s="270">
        <f t="shared" ca="1" si="86"/>
        <v>0</v>
      </c>
      <c r="CH40" s="270">
        <f t="shared" ca="1" si="86"/>
        <v>0</v>
      </c>
      <c r="CI40" s="270">
        <f t="shared" ca="1" si="86"/>
        <v>0</v>
      </c>
      <c r="CJ40" s="270">
        <f t="shared" ca="1" si="86"/>
        <v>0</v>
      </c>
      <c r="CK40" s="270">
        <f t="shared" ca="1" si="86"/>
        <v>0</v>
      </c>
      <c r="CL40" s="270">
        <f t="shared" ca="1" si="86"/>
        <v>0</v>
      </c>
      <c r="CM40" s="270">
        <f t="shared" ca="1" si="86"/>
        <v>0</v>
      </c>
      <c r="CN40" s="270">
        <f t="shared" ca="1" si="86"/>
        <v>0</v>
      </c>
      <c r="CO40" s="270">
        <f t="shared" ca="1" si="86"/>
        <v>0</v>
      </c>
      <c r="CP40" s="270">
        <f t="shared" ca="1" si="86"/>
        <v>0</v>
      </c>
      <c r="CQ40" s="270">
        <f t="shared" ca="1" si="86"/>
        <v>0</v>
      </c>
      <c r="CR40" s="270">
        <f t="shared" ca="1" si="86"/>
        <v>0</v>
      </c>
      <c r="CS40" s="270">
        <f t="shared" ca="1" si="86"/>
        <v>0</v>
      </c>
      <c r="CT40" s="270">
        <f t="shared" ca="1" si="86"/>
        <v>0</v>
      </c>
      <c r="CU40" s="270">
        <f t="shared" ca="1" si="86"/>
        <v>0</v>
      </c>
      <c r="CV40" s="270">
        <f t="shared" ca="1" si="86"/>
        <v>0</v>
      </c>
      <c r="CW40" s="270">
        <f t="shared" ca="1" si="86"/>
        <v>0</v>
      </c>
      <c r="CX40" s="270">
        <f t="shared" ca="1" si="86"/>
        <v>0</v>
      </c>
      <c r="CY40" s="270">
        <f t="shared" ca="1" si="86"/>
        <v>0</v>
      </c>
      <c r="CZ40" s="270">
        <f t="shared" ref="CZ40:EE40" ca="1" si="87">-CZ134</f>
        <v>0</v>
      </c>
      <c r="DA40" s="270">
        <f t="shared" ca="1" si="87"/>
        <v>0</v>
      </c>
      <c r="DB40" s="270">
        <f t="shared" ca="1" si="87"/>
        <v>0</v>
      </c>
      <c r="DC40" s="270">
        <f t="shared" ca="1" si="87"/>
        <v>0</v>
      </c>
      <c r="DD40" s="270">
        <f t="shared" ca="1" si="87"/>
        <v>0</v>
      </c>
      <c r="DE40" s="270">
        <f t="shared" ca="1" si="87"/>
        <v>0</v>
      </c>
      <c r="DF40" s="270">
        <f t="shared" ca="1" si="87"/>
        <v>0</v>
      </c>
      <c r="DG40" s="270">
        <f t="shared" ca="1" si="87"/>
        <v>0</v>
      </c>
      <c r="DH40" s="270">
        <f t="shared" ca="1" si="87"/>
        <v>0</v>
      </c>
      <c r="DI40" s="270">
        <f t="shared" ca="1" si="87"/>
        <v>0</v>
      </c>
      <c r="DJ40" s="270">
        <f t="shared" ca="1" si="87"/>
        <v>0</v>
      </c>
      <c r="DK40" s="270">
        <f t="shared" ca="1" si="87"/>
        <v>0</v>
      </c>
      <c r="DL40" s="270">
        <f t="shared" ca="1" si="87"/>
        <v>0</v>
      </c>
      <c r="DM40" s="270">
        <f t="shared" ca="1" si="87"/>
        <v>0</v>
      </c>
      <c r="DN40" s="270">
        <f t="shared" ca="1" si="87"/>
        <v>0</v>
      </c>
      <c r="DO40" s="270">
        <f t="shared" ca="1" si="87"/>
        <v>0</v>
      </c>
      <c r="DP40" s="270">
        <f t="shared" ca="1" si="87"/>
        <v>0</v>
      </c>
      <c r="DQ40" s="270">
        <f t="shared" ca="1" si="87"/>
        <v>0</v>
      </c>
      <c r="DR40" s="270">
        <f t="shared" ca="1" si="87"/>
        <v>0</v>
      </c>
      <c r="DS40" s="270">
        <f t="shared" ca="1" si="87"/>
        <v>0</v>
      </c>
      <c r="DT40" s="270">
        <f t="shared" ca="1" si="87"/>
        <v>0</v>
      </c>
      <c r="DU40" s="270">
        <f t="shared" ca="1" si="87"/>
        <v>0</v>
      </c>
      <c r="DV40" s="270">
        <f t="shared" ca="1" si="87"/>
        <v>0</v>
      </c>
      <c r="DW40" s="270">
        <f t="shared" ca="1" si="87"/>
        <v>0</v>
      </c>
      <c r="DX40" s="270">
        <f t="shared" ca="1" si="87"/>
        <v>0</v>
      </c>
      <c r="DY40" s="270">
        <f t="shared" ca="1" si="87"/>
        <v>0</v>
      </c>
      <c r="DZ40" s="270">
        <f t="shared" ca="1" si="87"/>
        <v>0</v>
      </c>
      <c r="EA40" s="270">
        <f t="shared" ca="1" si="87"/>
        <v>0</v>
      </c>
      <c r="EB40" s="270">
        <f t="shared" ca="1" si="87"/>
        <v>0</v>
      </c>
      <c r="EC40" s="270">
        <f t="shared" ca="1" si="87"/>
        <v>0</v>
      </c>
      <c r="ED40" s="270">
        <f t="shared" ca="1" si="87"/>
        <v>0</v>
      </c>
      <c r="EE40" s="270">
        <f t="shared" ca="1" si="87"/>
        <v>0</v>
      </c>
      <c r="EF40" s="270">
        <f t="shared" ref="EF40:EP40" ca="1" si="88">-EF134</f>
        <v>0</v>
      </c>
      <c r="EG40" s="270">
        <f t="shared" ca="1" si="88"/>
        <v>0</v>
      </c>
      <c r="EH40" s="270">
        <f t="shared" ca="1" si="88"/>
        <v>0</v>
      </c>
      <c r="EI40" s="270">
        <f t="shared" ca="1" si="88"/>
        <v>0</v>
      </c>
      <c r="EJ40" s="270">
        <f t="shared" ca="1" si="88"/>
        <v>0</v>
      </c>
      <c r="EK40" s="270">
        <f t="shared" ca="1" si="88"/>
        <v>0</v>
      </c>
      <c r="EL40" s="270">
        <f t="shared" ca="1" si="88"/>
        <v>0</v>
      </c>
      <c r="EM40" s="270">
        <f t="shared" ca="1" si="88"/>
        <v>0</v>
      </c>
      <c r="EN40" s="270">
        <f t="shared" ca="1" si="88"/>
        <v>0</v>
      </c>
      <c r="EO40" s="270">
        <f t="shared" ca="1" si="88"/>
        <v>0</v>
      </c>
      <c r="EP40" s="270">
        <f t="shared" ca="1" si="88"/>
        <v>0</v>
      </c>
      <c r="EQ40" s="32"/>
      <c r="ER40" s="32"/>
      <c r="ES40" s="32"/>
      <c r="ET40" s="32"/>
      <c r="EU40" s="32"/>
      <c r="EV40" s="32"/>
      <c r="EW40" s="32"/>
      <c r="EX40" s="32"/>
      <c r="EY40" s="32"/>
      <c r="EZ40" s="32"/>
      <c r="FA40" s="32"/>
      <c r="FB40" s="32"/>
      <c r="FC40" s="32"/>
      <c r="FD40" s="32"/>
      <c r="FE40" s="32"/>
      <c r="FF40" s="32"/>
      <c r="FG40" s="32"/>
      <c r="FH40" s="32"/>
      <c r="FI40" s="32"/>
      <c r="FJ40" s="32"/>
      <c r="FK40" s="32"/>
      <c r="FL40" s="32"/>
      <c r="FM40" s="32"/>
      <c r="FN40" s="32"/>
      <c r="FO40" s="32"/>
      <c r="FP40" s="32"/>
      <c r="FQ40" s="32"/>
      <c r="FR40" s="32"/>
      <c r="FS40" s="32"/>
      <c r="FT40" s="32"/>
      <c r="FU40" s="32"/>
      <c r="FV40" s="32"/>
      <c r="FW40" s="32"/>
      <c r="FX40" s="32"/>
      <c r="FY40" s="32"/>
      <c r="FZ40" s="32"/>
      <c r="GA40" s="32"/>
      <c r="GB40" s="32"/>
      <c r="GC40" s="32"/>
      <c r="GD40" s="32"/>
      <c r="GE40" s="32"/>
      <c r="GF40" s="32"/>
      <c r="GG40" s="32"/>
      <c r="GH40" s="32"/>
      <c r="GI40" s="32"/>
      <c r="GJ40" s="32"/>
      <c r="GK40" s="32"/>
      <c r="GL40" s="32"/>
      <c r="GM40" s="32"/>
      <c r="GN40" s="32"/>
      <c r="GO40" s="32"/>
      <c r="GP40" s="32"/>
      <c r="GQ40" s="32"/>
      <c r="GR40" s="32"/>
      <c r="GS40" s="32"/>
      <c r="GT40" s="32"/>
      <c r="GU40" s="32"/>
      <c r="GV40" s="32"/>
      <c r="GW40" s="32"/>
      <c r="GX40" s="32"/>
      <c r="GY40" s="32"/>
      <c r="GZ40" s="32"/>
      <c r="HA40" s="32"/>
      <c r="HB40" s="32"/>
      <c r="HC40" s="32"/>
      <c r="HD40" s="32"/>
      <c r="HE40" s="32"/>
      <c r="HF40" s="32"/>
      <c r="HG40" s="32"/>
      <c r="HH40" s="32"/>
      <c r="HI40" s="32"/>
      <c r="HJ40" s="32"/>
    </row>
    <row r="41" spans="1:218" s="22" customFormat="1" ht="14.1" customHeight="1">
      <c r="A41" s="15"/>
      <c r="B41" s="66" t="s">
        <v>1073</v>
      </c>
      <c r="D41" s="59" t="s">
        <v>97</v>
      </c>
      <c r="E41" s="270">
        <f ca="1">SUM(G41:EP41)</f>
        <v>-17017.962500000001</v>
      </c>
      <c r="F41" s="270"/>
      <c r="G41" s="270"/>
      <c r="H41" s="270">
        <f t="shared" ref="H41:AM41" si="89">-H153</f>
        <v>0</v>
      </c>
      <c r="I41" s="270">
        <f t="shared" si="89"/>
        <v>0</v>
      </c>
      <c r="J41" s="270">
        <f t="shared" si="89"/>
        <v>0</v>
      </c>
      <c r="K41" s="270">
        <f t="shared" ca="1" si="89"/>
        <v>0</v>
      </c>
      <c r="L41" s="270">
        <f t="shared" ca="1" si="89"/>
        <v>0</v>
      </c>
      <c r="M41" s="270">
        <f t="shared" ca="1" si="89"/>
        <v>0</v>
      </c>
      <c r="N41" s="270">
        <f t="shared" ca="1" si="89"/>
        <v>0</v>
      </c>
      <c r="O41" s="270">
        <f t="shared" ca="1" si="89"/>
        <v>0</v>
      </c>
      <c r="P41" s="270">
        <f t="shared" ca="1" si="89"/>
        <v>0</v>
      </c>
      <c r="Q41" s="270">
        <f t="shared" ca="1" si="89"/>
        <v>0</v>
      </c>
      <c r="R41" s="270">
        <f t="shared" ca="1" si="89"/>
        <v>-481.25</v>
      </c>
      <c r="S41" s="270">
        <f t="shared" ca="1" si="89"/>
        <v>-481.25</v>
      </c>
      <c r="T41" s="270">
        <f t="shared" ca="1" si="89"/>
        <v>-481.25</v>
      </c>
      <c r="U41" s="270">
        <f t="shared" ca="1" si="89"/>
        <v>-481.25</v>
      </c>
      <c r="V41" s="270">
        <f t="shared" ca="1" si="89"/>
        <v>-466.51171875</v>
      </c>
      <c r="W41" s="270">
        <f t="shared" ca="1" si="89"/>
        <v>-456.40546875000001</v>
      </c>
      <c r="X41" s="270">
        <f t="shared" ca="1" si="89"/>
        <v>-450.14921874999999</v>
      </c>
      <c r="Y41" s="270">
        <f t="shared" ca="1" si="89"/>
        <v>-443.89296875000008</v>
      </c>
      <c r="Z41" s="270">
        <f t="shared" ca="1" si="89"/>
        <v>-437.15546875000001</v>
      </c>
      <c r="AA41" s="270">
        <f t="shared" ca="1" si="89"/>
        <v>-430.41796875</v>
      </c>
      <c r="AB41" s="270">
        <f t="shared" ca="1" si="89"/>
        <v>-423.68046874999999</v>
      </c>
      <c r="AC41" s="270">
        <f t="shared" ca="1" si="89"/>
        <v>-416.94296874999992</v>
      </c>
      <c r="AD41" s="270">
        <f t="shared" ca="1" si="89"/>
        <v>-410.20546875000008</v>
      </c>
      <c r="AE41" s="270">
        <f t="shared" ca="1" si="89"/>
        <v>-403.46796875000001</v>
      </c>
      <c r="AF41" s="270">
        <f t="shared" ca="1" si="89"/>
        <v>-396.73046875</v>
      </c>
      <c r="AG41" s="270">
        <f t="shared" ca="1" si="89"/>
        <v>-389.51171875</v>
      </c>
      <c r="AH41" s="270">
        <f t="shared" ca="1" si="89"/>
        <v>-382.29296875</v>
      </c>
      <c r="AI41" s="270">
        <f t="shared" ca="1" si="89"/>
        <v>-375.07421875</v>
      </c>
      <c r="AJ41" s="270">
        <f t="shared" ca="1" si="89"/>
        <v>-367.85546875</v>
      </c>
      <c r="AK41" s="270">
        <f t="shared" ca="1" si="89"/>
        <v>-360.63671875</v>
      </c>
      <c r="AL41" s="270">
        <f t="shared" ca="1" si="89"/>
        <v>-353.41796875</v>
      </c>
      <c r="AM41" s="270">
        <f t="shared" ca="1" si="89"/>
        <v>-345.8984375</v>
      </c>
      <c r="AN41" s="270">
        <f t="shared" ref="AN41:BS41" ca="1" si="90">-AN153</f>
        <v>-338.37890625</v>
      </c>
      <c r="AO41" s="270">
        <f t="shared" ca="1" si="90"/>
        <v>-330.859375</v>
      </c>
      <c r="AP41" s="270">
        <f t="shared" ca="1" si="90"/>
        <v>-323.33984375</v>
      </c>
      <c r="AQ41" s="270">
        <f t="shared" ca="1" si="90"/>
        <v>-315.8203125</v>
      </c>
      <c r="AR41" s="270">
        <f t="shared" ca="1" si="90"/>
        <v>-308.30078125</v>
      </c>
      <c r="AS41" s="270">
        <f t="shared" ca="1" si="90"/>
        <v>-300.78125</v>
      </c>
      <c r="AT41" s="270">
        <f t="shared" ca="1" si="90"/>
        <v>-293.26171875</v>
      </c>
      <c r="AU41" s="270">
        <f t="shared" ca="1" si="90"/>
        <v>-285.7421875</v>
      </c>
      <c r="AV41" s="270">
        <f t="shared" ca="1" si="90"/>
        <v>-278.22265625</v>
      </c>
      <c r="AW41" s="270">
        <f t="shared" ca="1" si="90"/>
        <v>-270.703125</v>
      </c>
      <c r="AX41" s="270">
        <f t="shared" ca="1" si="90"/>
        <v>-263.18359375</v>
      </c>
      <c r="AY41" s="270">
        <f t="shared" ca="1" si="90"/>
        <v>-255.6640625</v>
      </c>
      <c r="AZ41" s="270">
        <f t="shared" ca="1" si="90"/>
        <v>-248.14453125</v>
      </c>
      <c r="BA41" s="270">
        <f t="shared" ca="1" si="90"/>
        <v>-240.625</v>
      </c>
      <c r="BB41" s="270">
        <f t="shared" ca="1" si="90"/>
        <v>-233.10546875</v>
      </c>
      <c r="BC41" s="270">
        <f t="shared" ca="1" si="90"/>
        <v>-225.5859375</v>
      </c>
      <c r="BD41" s="270">
        <f t="shared" ca="1" si="90"/>
        <v>-218.06640625</v>
      </c>
      <c r="BE41" s="270">
        <f t="shared" ca="1" si="90"/>
        <v>-210.546875</v>
      </c>
      <c r="BF41" s="270">
        <f t="shared" ca="1" si="90"/>
        <v>-203.02734375</v>
      </c>
      <c r="BG41" s="270">
        <f t="shared" ca="1" si="90"/>
        <v>-195.5078125</v>
      </c>
      <c r="BH41" s="270">
        <f t="shared" ca="1" si="90"/>
        <v>-187.98828125</v>
      </c>
      <c r="BI41" s="270">
        <f t="shared" ca="1" si="90"/>
        <v>-180.46875</v>
      </c>
      <c r="BJ41" s="270">
        <f t="shared" ca="1" si="90"/>
        <v>-172.94921875</v>
      </c>
      <c r="BK41" s="270">
        <f t="shared" ca="1" si="90"/>
        <v>-165.4296875</v>
      </c>
      <c r="BL41" s="270">
        <f t="shared" ca="1" si="90"/>
        <v>-157.91015625</v>
      </c>
      <c r="BM41" s="270">
        <f t="shared" ca="1" si="90"/>
        <v>-150.390625</v>
      </c>
      <c r="BN41" s="270">
        <f t="shared" ca="1" si="90"/>
        <v>-142.87109375</v>
      </c>
      <c r="BO41" s="270">
        <f t="shared" ca="1" si="90"/>
        <v>-135.3515625</v>
      </c>
      <c r="BP41" s="270">
        <f t="shared" ca="1" si="90"/>
        <v>-127.83203125</v>
      </c>
      <c r="BQ41" s="270">
        <f t="shared" ca="1" si="90"/>
        <v>-120.3125</v>
      </c>
      <c r="BR41" s="270">
        <f t="shared" ca="1" si="90"/>
        <v>-112.79296875</v>
      </c>
      <c r="BS41" s="270">
        <f t="shared" ca="1" si="90"/>
        <v>-105.2734375</v>
      </c>
      <c r="BT41" s="270">
        <f t="shared" ref="BT41:CY41" ca="1" si="91">-BT153</f>
        <v>-97.75390625</v>
      </c>
      <c r="BU41" s="270">
        <f t="shared" ca="1" si="91"/>
        <v>-90.234375</v>
      </c>
      <c r="BV41" s="270">
        <f t="shared" ca="1" si="91"/>
        <v>-82.71484375</v>
      </c>
      <c r="BW41" s="270">
        <f t="shared" ca="1" si="91"/>
        <v>-75.1953125</v>
      </c>
      <c r="BX41" s="270">
        <f t="shared" ca="1" si="91"/>
        <v>-67.67578125</v>
      </c>
      <c r="BY41" s="270">
        <f t="shared" ca="1" si="91"/>
        <v>-60.15625</v>
      </c>
      <c r="BZ41" s="270">
        <f t="shared" ca="1" si="91"/>
        <v>-52.63671875</v>
      </c>
      <c r="CA41" s="270">
        <f t="shared" ca="1" si="91"/>
        <v>-45.1171875</v>
      </c>
      <c r="CB41" s="270">
        <f t="shared" ca="1" si="91"/>
        <v>-37.59765625</v>
      </c>
      <c r="CC41" s="270">
        <f t="shared" ca="1" si="91"/>
        <v>-30.078125</v>
      </c>
      <c r="CD41" s="270">
        <f t="shared" ca="1" si="91"/>
        <v>-22.55859375</v>
      </c>
      <c r="CE41" s="270">
        <f t="shared" ca="1" si="91"/>
        <v>-15.0390625</v>
      </c>
      <c r="CF41" s="270">
        <f t="shared" ca="1" si="91"/>
        <v>-7.51953125</v>
      </c>
      <c r="CG41" s="270">
        <f t="shared" ca="1" si="91"/>
        <v>0</v>
      </c>
      <c r="CH41" s="270">
        <f t="shared" ca="1" si="91"/>
        <v>0</v>
      </c>
      <c r="CI41" s="270">
        <f t="shared" ca="1" si="91"/>
        <v>0</v>
      </c>
      <c r="CJ41" s="270">
        <f t="shared" ca="1" si="91"/>
        <v>0</v>
      </c>
      <c r="CK41" s="270">
        <f t="shared" ca="1" si="91"/>
        <v>0</v>
      </c>
      <c r="CL41" s="270">
        <f t="shared" ca="1" si="91"/>
        <v>0</v>
      </c>
      <c r="CM41" s="270">
        <f t="shared" ca="1" si="91"/>
        <v>0</v>
      </c>
      <c r="CN41" s="270">
        <f t="shared" ca="1" si="91"/>
        <v>0</v>
      </c>
      <c r="CO41" s="270">
        <f t="shared" ca="1" si="91"/>
        <v>0</v>
      </c>
      <c r="CP41" s="270">
        <f t="shared" ca="1" si="91"/>
        <v>0</v>
      </c>
      <c r="CQ41" s="270">
        <f t="shared" ca="1" si="91"/>
        <v>0</v>
      </c>
      <c r="CR41" s="270">
        <f t="shared" ca="1" si="91"/>
        <v>0</v>
      </c>
      <c r="CS41" s="270">
        <f t="shared" ca="1" si="91"/>
        <v>0</v>
      </c>
      <c r="CT41" s="270">
        <f t="shared" ca="1" si="91"/>
        <v>0</v>
      </c>
      <c r="CU41" s="270">
        <f t="shared" ca="1" si="91"/>
        <v>0</v>
      </c>
      <c r="CV41" s="270">
        <f t="shared" ca="1" si="91"/>
        <v>0</v>
      </c>
      <c r="CW41" s="270">
        <f t="shared" ca="1" si="91"/>
        <v>0</v>
      </c>
      <c r="CX41" s="270">
        <f t="shared" ca="1" si="91"/>
        <v>0</v>
      </c>
      <c r="CY41" s="270">
        <f t="shared" ca="1" si="91"/>
        <v>0</v>
      </c>
      <c r="CZ41" s="270">
        <f t="shared" ref="CZ41:EE41" ca="1" si="92">-CZ153</f>
        <v>0</v>
      </c>
      <c r="DA41" s="270">
        <f t="shared" ca="1" si="92"/>
        <v>0</v>
      </c>
      <c r="DB41" s="270">
        <f t="shared" ca="1" si="92"/>
        <v>0</v>
      </c>
      <c r="DC41" s="270">
        <f t="shared" ca="1" si="92"/>
        <v>0</v>
      </c>
      <c r="DD41" s="270">
        <f t="shared" ca="1" si="92"/>
        <v>0</v>
      </c>
      <c r="DE41" s="270">
        <f t="shared" ca="1" si="92"/>
        <v>0</v>
      </c>
      <c r="DF41" s="270">
        <f t="shared" ca="1" si="92"/>
        <v>0</v>
      </c>
      <c r="DG41" s="270">
        <f t="shared" ca="1" si="92"/>
        <v>0</v>
      </c>
      <c r="DH41" s="270">
        <f t="shared" ca="1" si="92"/>
        <v>0</v>
      </c>
      <c r="DI41" s="270">
        <f t="shared" ca="1" si="92"/>
        <v>0</v>
      </c>
      <c r="DJ41" s="270">
        <f t="shared" ca="1" si="92"/>
        <v>0</v>
      </c>
      <c r="DK41" s="270">
        <f t="shared" ca="1" si="92"/>
        <v>0</v>
      </c>
      <c r="DL41" s="270">
        <f t="shared" ca="1" si="92"/>
        <v>0</v>
      </c>
      <c r="DM41" s="270">
        <f t="shared" ca="1" si="92"/>
        <v>0</v>
      </c>
      <c r="DN41" s="270">
        <f t="shared" ca="1" si="92"/>
        <v>0</v>
      </c>
      <c r="DO41" s="270">
        <f t="shared" ca="1" si="92"/>
        <v>0</v>
      </c>
      <c r="DP41" s="270">
        <f t="shared" ca="1" si="92"/>
        <v>0</v>
      </c>
      <c r="DQ41" s="270">
        <f t="shared" ca="1" si="92"/>
        <v>0</v>
      </c>
      <c r="DR41" s="270">
        <f t="shared" ca="1" si="92"/>
        <v>0</v>
      </c>
      <c r="DS41" s="270">
        <f t="shared" ca="1" si="92"/>
        <v>0</v>
      </c>
      <c r="DT41" s="270">
        <f t="shared" ca="1" si="92"/>
        <v>0</v>
      </c>
      <c r="DU41" s="270">
        <f t="shared" ca="1" si="92"/>
        <v>0</v>
      </c>
      <c r="DV41" s="270">
        <f t="shared" ca="1" si="92"/>
        <v>0</v>
      </c>
      <c r="DW41" s="270">
        <f t="shared" ca="1" si="92"/>
        <v>0</v>
      </c>
      <c r="DX41" s="270">
        <f t="shared" ca="1" si="92"/>
        <v>0</v>
      </c>
      <c r="DY41" s="270">
        <f t="shared" ca="1" si="92"/>
        <v>0</v>
      </c>
      <c r="DZ41" s="270">
        <f t="shared" ca="1" si="92"/>
        <v>0</v>
      </c>
      <c r="EA41" s="270">
        <f t="shared" ca="1" si="92"/>
        <v>0</v>
      </c>
      <c r="EB41" s="270">
        <f t="shared" ca="1" si="92"/>
        <v>0</v>
      </c>
      <c r="EC41" s="270">
        <f t="shared" ca="1" si="92"/>
        <v>0</v>
      </c>
      <c r="ED41" s="270">
        <f t="shared" ca="1" si="92"/>
        <v>0</v>
      </c>
      <c r="EE41" s="270">
        <f t="shared" ca="1" si="92"/>
        <v>0</v>
      </c>
      <c r="EF41" s="270">
        <f t="shared" ref="EF41:EP41" ca="1" si="93">-EF153</f>
        <v>0</v>
      </c>
      <c r="EG41" s="270">
        <f t="shared" ca="1" si="93"/>
        <v>0</v>
      </c>
      <c r="EH41" s="270">
        <f t="shared" ca="1" si="93"/>
        <v>0</v>
      </c>
      <c r="EI41" s="270">
        <f t="shared" ca="1" si="93"/>
        <v>0</v>
      </c>
      <c r="EJ41" s="270">
        <f t="shared" ca="1" si="93"/>
        <v>0</v>
      </c>
      <c r="EK41" s="270">
        <f t="shared" ca="1" si="93"/>
        <v>0</v>
      </c>
      <c r="EL41" s="270">
        <f t="shared" ca="1" si="93"/>
        <v>0</v>
      </c>
      <c r="EM41" s="270">
        <f t="shared" ca="1" si="93"/>
        <v>0</v>
      </c>
      <c r="EN41" s="270">
        <f t="shared" ca="1" si="93"/>
        <v>0</v>
      </c>
      <c r="EO41" s="270">
        <f t="shared" ca="1" si="93"/>
        <v>0</v>
      </c>
      <c r="EP41" s="270">
        <f t="shared" ca="1" si="93"/>
        <v>0</v>
      </c>
      <c r="EQ41" s="32"/>
      <c r="ER41" s="32"/>
      <c r="ES41" s="32"/>
      <c r="ET41" s="32"/>
      <c r="EU41" s="32"/>
      <c r="EV41" s="32"/>
      <c r="EW41" s="32"/>
      <c r="EX41" s="32"/>
      <c r="EY41" s="32"/>
      <c r="EZ41" s="32"/>
      <c r="FA41" s="32"/>
      <c r="FB41" s="32"/>
      <c r="FC41" s="32"/>
      <c r="FD41" s="32"/>
      <c r="FE41" s="32"/>
      <c r="FF41" s="32"/>
      <c r="FG41" s="32"/>
      <c r="FH41" s="32"/>
      <c r="FI41" s="32"/>
      <c r="FJ41" s="32"/>
      <c r="FK41" s="32"/>
      <c r="FL41" s="32"/>
      <c r="FM41" s="32"/>
      <c r="FN41" s="32"/>
      <c r="FO41" s="32"/>
      <c r="FP41" s="32"/>
      <c r="FQ41" s="32"/>
      <c r="FR41" s="32"/>
      <c r="FS41" s="32"/>
      <c r="FT41" s="32"/>
      <c r="FU41" s="32"/>
      <c r="FV41" s="32"/>
      <c r="FW41" s="32"/>
      <c r="FX41" s="32"/>
      <c r="FY41" s="32"/>
      <c r="FZ41" s="32"/>
      <c r="GA41" s="32"/>
      <c r="GB41" s="32"/>
      <c r="GC41" s="32"/>
      <c r="GD41" s="32"/>
      <c r="GE41" s="32"/>
      <c r="GF41" s="32"/>
      <c r="GG41" s="32"/>
      <c r="GH41" s="32"/>
      <c r="GI41" s="32"/>
      <c r="GJ41" s="32"/>
      <c r="GK41" s="32"/>
      <c r="GL41" s="32"/>
      <c r="GM41" s="32"/>
      <c r="GN41" s="32"/>
      <c r="GO41" s="32"/>
      <c r="GP41" s="32"/>
      <c r="GQ41" s="32"/>
      <c r="GR41" s="32"/>
      <c r="GS41" s="32"/>
      <c r="GT41" s="32"/>
      <c r="GU41" s="32"/>
      <c r="GV41" s="32"/>
      <c r="GW41" s="32"/>
      <c r="GX41" s="32"/>
      <c r="GY41" s="32"/>
      <c r="GZ41" s="32"/>
      <c r="HA41" s="32"/>
      <c r="HB41" s="32"/>
      <c r="HC41" s="32"/>
      <c r="HD41" s="32"/>
      <c r="HE41" s="32"/>
      <c r="HF41" s="32"/>
      <c r="HG41" s="32"/>
      <c r="HH41" s="32"/>
      <c r="HI41" s="32"/>
      <c r="HJ41" s="32"/>
    </row>
    <row r="42" spans="1:218" s="22" customFormat="1" ht="14.1" customHeight="1">
      <c r="A42" s="15"/>
      <c r="B42" s="66" t="s">
        <v>1074</v>
      </c>
      <c r="D42" s="59" t="s">
        <v>97</v>
      </c>
      <c r="E42" s="270">
        <f ca="1">SUM(G42:EP42)</f>
        <v>0</v>
      </c>
      <c r="F42" s="270"/>
      <c r="G42" s="270"/>
      <c r="H42" s="270">
        <f t="shared" ref="H42:AM42" si="94">-H172</f>
        <v>0</v>
      </c>
      <c r="I42" s="270">
        <f t="shared" si="94"/>
        <v>0</v>
      </c>
      <c r="J42" s="270">
        <f t="shared" si="94"/>
        <v>0</v>
      </c>
      <c r="K42" s="270">
        <f t="shared" ca="1" si="94"/>
        <v>0</v>
      </c>
      <c r="L42" s="270">
        <f t="shared" ca="1" si="94"/>
        <v>0</v>
      </c>
      <c r="M42" s="270">
        <f t="shared" ca="1" si="94"/>
        <v>0</v>
      </c>
      <c r="N42" s="270">
        <f t="shared" ca="1" si="94"/>
        <v>0</v>
      </c>
      <c r="O42" s="270">
        <f t="shared" ca="1" si="94"/>
        <v>0</v>
      </c>
      <c r="P42" s="270">
        <f t="shared" ca="1" si="94"/>
        <v>0</v>
      </c>
      <c r="Q42" s="270">
        <f t="shared" ca="1" si="94"/>
        <v>0</v>
      </c>
      <c r="R42" s="270">
        <f t="shared" ca="1" si="94"/>
        <v>0</v>
      </c>
      <c r="S42" s="270">
        <f t="shared" ca="1" si="94"/>
        <v>0</v>
      </c>
      <c r="T42" s="270">
        <f t="shared" ca="1" si="94"/>
        <v>0</v>
      </c>
      <c r="U42" s="270">
        <f t="shared" ca="1" si="94"/>
        <v>0</v>
      </c>
      <c r="V42" s="270">
        <f t="shared" ca="1" si="94"/>
        <v>0</v>
      </c>
      <c r="W42" s="270">
        <f t="shared" ca="1" si="94"/>
        <v>0</v>
      </c>
      <c r="X42" s="270">
        <f t="shared" ca="1" si="94"/>
        <v>0</v>
      </c>
      <c r="Y42" s="270">
        <f t="shared" ca="1" si="94"/>
        <v>0</v>
      </c>
      <c r="Z42" s="270">
        <f t="shared" ca="1" si="94"/>
        <v>0</v>
      </c>
      <c r="AA42" s="270">
        <f t="shared" ca="1" si="94"/>
        <v>0</v>
      </c>
      <c r="AB42" s="270">
        <f t="shared" ca="1" si="94"/>
        <v>0</v>
      </c>
      <c r="AC42" s="270">
        <f t="shared" ca="1" si="94"/>
        <v>0</v>
      </c>
      <c r="AD42" s="270">
        <f t="shared" ca="1" si="94"/>
        <v>0</v>
      </c>
      <c r="AE42" s="270">
        <f t="shared" ca="1" si="94"/>
        <v>0</v>
      </c>
      <c r="AF42" s="270">
        <f t="shared" ca="1" si="94"/>
        <v>0</v>
      </c>
      <c r="AG42" s="270">
        <f t="shared" ca="1" si="94"/>
        <v>0</v>
      </c>
      <c r="AH42" s="270">
        <f t="shared" ca="1" si="94"/>
        <v>0</v>
      </c>
      <c r="AI42" s="270">
        <f t="shared" ca="1" si="94"/>
        <v>0</v>
      </c>
      <c r="AJ42" s="270">
        <f t="shared" ca="1" si="94"/>
        <v>0</v>
      </c>
      <c r="AK42" s="270">
        <f t="shared" ca="1" si="94"/>
        <v>0</v>
      </c>
      <c r="AL42" s="270">
        <f t="shared" ca="1" si="94"/>
        <v>0</v>
      </c>
      <c r="AM42" s="270">
        <f t="shared" ca="1" si="94"/>
        <v>0</v>
      </c>
      <c r="AN42" s="270">
        <f t="shared" ref="AN42:BS42" ca="1" si="95">-AN172</f>
        <v>0</v>
      </c>
      <c r="AO42" s="270">
        <f t="shared" ca="1" si="95"/>
        <v>0</v>
      </c>
      <c r="AP42" s="270">
        <f t="shared" ca="1" si="95"/>
        <v>0</v>
      </c>
      <c r="AQ42" s="270">
        <f t="shared" ca="1" si="95"/>
        <v>0</v>
      </c>
      <c r="AR42" s="270">
        <f t="shared" ca="1" si="95"/>
        <v>0</v>
      </c>
      <c r="AS42" s="270">
        <f t="shared" ca="1" si="95"/>
        <v>0</v>
      </c>
      <c r="AT42" s="270">
        <f t="shared" ca="1" si="95"/>
        <v>0</v>
      </c>
      <c r="AU42" s="270">
        <f t="shared" ca="1" si="95"/>
        <v>0</v>
      </c>
      <c r="AV42" s="270">
        <f t="shared" ca="1" si="95"/>
        <v>0</v>
      </c>
      <c r="AW42" s="270">
        <f t="shared" ca="1" si="95"/>
        <v>0</v>
      </c>
      <c r="AX42" s="270">
        <f t="shared" ca="1" si="95"/>
        <v>0</v>
      </c>
      <c r="AY42" s="270">
        <f t="shared" ca="1" si="95"/>
        <v>0</v>
      </c>
      <c r="AZ42" s="270">
        <f t="shared" ca="1" si="95"/>
        <v>0</v>
      </c>
      <c r="BA42" s="270">
        <f t="shared" ca="1" si="95"/>
        <v>0</v>
      </c>
      <c r="BB42" s="270">
        <f t="shared" ca="1" si="95"/>
        <v>0</v>
      </c>
      <c r="BC42" s="270">
        <f t="shared" ca="1" si="95"/>
        <v>0</v>
      </c>
      <c r="BD42" s="270">
        <f t="shared" ca="1" si="95"/>
        <v>0</v>
      </c>
      <c r="BE42" s="270">
        <f t="shared" ca="1" si="95"/>
        <v>0</v>
      </c>
      <c r="BF42" s="270">
        <f t="shared" ca="1" si="95"/>
        <v>0</v>
      </c>
      <c r="BG42" s="270">
        <f t="shared" ca="1" si="95"/>
        <v>0</v>
      </c>
      <c r="BH42" s="270">
        <f t="shared" ca="1" si="95"/>
        <v>0</v>
      </c>
      <c r="BI42" s="270">
        <f t="shared" ca="1" si="95"/>
        <v>0</v>
      </c>
      <c r="BJ42" s="270">
        <f t="shared" ca="1" si="95"/>
        <v>0</v>
      </c>
      <c r="BK42" s="270">
        <f t="shared" ca="1" si="95"/>
        <v>0</v>
      </c>
      <c r="BL42" s="270">
        <f t="shared" ca="1" si="95"/>
        <v>0</v>
      </c>
      <c r="BM42" s="270">
        <f t="shared" ca="1" si="95"/>
        <v>0</v>
      </c>
      <c r="BN42" s="270">
        <f t="shared" ca="1" si="95"/>
        <v>0</v>
      </c>
      <c r="BO42" s="270">
        <f t="shared" ca="1" si="95"/>
        <v>0</v>
      </c>
      <c r="BP42" s="270">
        <f t="shared" ca="1" si="95"/>
        <v>0</v>
      </c>
      <c r="BQ42" s="270">
        <f t="shared" ca="1" si="95"/>
        <v>0</v>
      </c>
      <c r="BR42" s="270">
        <f t="shared" ca="1" si="95"/>
        <v>0</v>
      </c>
      <c r="BS42" s="270">
        <f t="shared" ca="1" si="95"/>
        <v>0</v>
      </c>
      <c r="BT42" s="270">
        <f t="shared" ref="BT42:CY42" ca="1" si="96">-BT172</f>
        <v>0</v>
      </c>
      <c r="BU42" s="270">
        <f t="shared" ca="1" si="96"/>
        <v>0</v>
      </c>
      <c r="BV42" s="270">
        <f t="shared" ca="1" si="96"/>
        <v>0</v>
      </c>
      <c r="BW42" s="270">
        <f t="shared" ca="1" si="96"/>
        <v>0</v>
      </c>
      <c r="BX42" s="270">
        <f t="shared" ca="1" si="96"/>
        <v>0</v>
      </c>
      <c r="BY42" s="270">
        <f t="shared" ca="1" si="96"/>
        <v>0</v>
      </c>
      <c r="BZ42" s="270">
        <f t="shared" ca="1" si="96"/>
        <v>0</v>
      </c>
      <c r="CA42" s="270">
        <f t="shared" ca="1" si="96"/>
        <v>0</v>
      </c>
      <c r="CB42" s="270">
        <f t="shared" ca="1" si="96"/>
        <v>0</v>
      </c>
      <c r="CC42" s="270">
        <f t="shared" ca="1" si="96"/>
        <v>0</v>
      </c>
      <c r="CD42" s="270">
        <f t="shared" ca="1" si="96"/>
        <v>0</v>
      </c>
      <c r="CE42" s="270">
        <f t="shared" ca="1" si="96"/>
        <v>0</v>
      </c>
      <c r="CF42" s="270">
        <f t="shared" ca="1" si="96"/>
        <v>0</v>
      </c>
      <c r="CG42" s="270">
        <f t="shared" ca="1" si="96"/>
        <v>0</v>
      </c>
      <c r="CH42" s="270">
        <f t="shared" ca="1" si="96"/>
        <v>0</v>
      </c>
      <c r="CI42" s="270">
        <f t="shared" ca="1" si="96"/>
        <v>0</v>
      </c>
      <c r="CJ42" s="270">
        <f t="shared" ca="1" si="96"/>
        <v>0</v>
      </c>
      <c r="CK42" s="270">
        <f t="shared" ca="1" si="96"/>
        <v>0</v>
      </c>
      <c r="CL42" s="270">
        <f t="shared" ca="1" si="96"/>
        <v>0</v>
      </c>
      <c r="CM42" s="270">
        <f t="shared" ca="1" si="96"/>
        <v>0</v>
      </c>
      <c r="CN42" s="270">
        <f t="shared" ca="1" si="96"/>
        <v>0</v>
      </c>
      <c r="CO42" s="270">
        <f t="shared" ca="1" si="96"/>
        <v>0</v>
      </c>
      <c r="CP42" s="270">
        <f t="shared" ca="1" si="96"/>
        <v>0</v>
      </c>
      <c r="CQ42" s="270">
        <f t="shared" ca="1" si="96"/>
        <v>0</v>
      </c>
      <c r="CR42" s="270">
        <f t="shared" ca="1" si="96"/>
        <v>0</v>
      </c>
      <c r="CS42" s="270">
        <f t="shared" ca="1" si="96"/>
        <v>0</v>
      </c>
      <c r="CT42" s="270">
        <f t="shared" ca="1" si="96"/>
        <v>0</v>
      </c>
      <c r="CU42" s="270">
        <f t="shared" ca="1" si="96"/>
        <v>0</v>
      </c>
      <c r="CV42" s="270">
        <f t="shared" ca="1" si="96"/>
        <v>0</v>
      </c>
      <c r="CW42" s="270">
        <f t="shared" ca="1" si="96"/>
        <v>0</v>
      </c>
      <c r="CX42" s="270">
        <f t="shared" ca="1" si="96"/>
        <v>0</v>
      </c>
      <c r="CY42" s="270">
        <f t="shared" ca="1" si="96"/>
        <v>0</v>
      </c>
      <c r="CZ42" s="270">
        <f t="shared" ref="CZ42:EE42" ca="1" si="97">-CZ172</f>
        <v>0</v>
      </c>
      <c r="DA42" s="270">
        <f t="shared" ca="1" si="97"/>
        <v>0</v>
      </c>
      <c r="DB42" s="270">
        <f t="shared" ca="1" si="97"/>
        <v>0</v>
      </c>
      <c r="DC42" s="270">
        <f t="shared" ca="1" si="97"/>
        <v>0</v>
      </c>
      <c r="DD42" s="270">
        <f t="shared" ca="1" si="97"/>
        <v>0</v>
      </c>
      <c r="DE42" s="270">
        <f t="shared" ca="1" si="97"/>
        <v>0</v>
      </c>
      <c r="DF42" s="270">
        <f t="shared" ca="1" si="97"/>
        <v>0</v>
      </c>
      <c r="DG42" s="270">
        <f t="shared" ca="1" si="97"/>
        <v>0</v>
      </c>
      <c r="DH42" s="270">
        <f t="shared" ca="1" si="97"/>
        <v>0</v>
      </c>
      <c r="DI42" s="270">
        <f t="shared" ca="1" si="97"/>
        <v>0</v>
      </c>
      <c r="DJ42" s="270">
        <f t="shared" ca="1" si="97"/>
        <v>0</v>
      </c>
      <c r="DK42" s="270">
        <f t="shared" ca="1" si="97"/>
        <v>0</v>
      </c>
      <c r="DL42" s="270">
        <f t="shared" ca="1" si="97"/>
        <v>0</v>
      </c>
      <c r="DM42" s="270">
        <f t="shared" ca="1" si="97"/>
        <v>0</v>
      </c>
      <c r="DN42" s="270">
        <f t="shared" ca="1" si="97"/>
        <v>0</v>
      </c>
      <c r="DO42" s="270">
        <f t="shared" ca="1" si="97"/>
        <v>0</v>
      </c>
      <c r="DP42" s="270">
        <f t="shared" ca="1" si="97"/>
        <v>0</v>
      </c>
      <c r="DQ42" s="270">
        <f t="shared" ca="1" si="97"/>
        <v>0</v>
      </c>
      <c r="DR42" s="270">
        <f t="shared" ca="1" si="97"/>
        <v>0</v>
      </c>
      <c r="DS42" s="270">
        <f t="shared" ca="1" si="97"/>
        <v>0</v>
      </c>
      <c r="DT42" s="270">
        <f t="shared" ca="1" si="97"/>
        <v>0</v>
      </c>
      <c r="DU42" s="270">
        <f t="shared" ca="1" si="97"/>
        <v>0</v>
      </c>
      <c r="DV42" s="270">
        <f t="shared" ca="1" si="97"/>
        <v>0</v>
      </c>
      <c r="DW42" s="270">
        <f t="shared" ca="1" si="97"/>
        <v>0</v>
      </c>
      <c r="DX42" s="270">
        <f t="shared" ca="1" si="97"/>
        <v>0</v>
      </c>
      <c r="DY42" s="270">
        <f t="shared" ca="1" si="97"/>
        <v>0</v>
      </c>
      <c r="DZ42" s="270">
        <f t="shared" ca="1" si="97"/>
        <v>0</v>
      </c>
      <c r="EA42" s="270">
        <f t="shared" ca="1" si="97"/>
        <v>0</v>
      </c>
      <c r="EB42" s="270">
        <f t="shared" ca="1" si="97"/>
        <v>0</v>
      </c>
      <c r="EC42" s="270">
        <f t="shared" ca="1" si="97"/>
        <v>0</v>
      </c>
      <c r="ED42" s="270">
        <f t="shared" ca="1" si="97"/>
        <v>0</v>
      </c>
      <c r="EE42" s="270">
        <f t="shared" ca="1" si="97"/>
        <v>0</v>
      </c>
      <c r="EF42" s="270">
        <f t="shared" ref="EF42:EP42" ca="1" si="98">-EF172</f>
        <v>0</v>
      </c>
      <c r="EG42" s="270">
        <f t="shared" ca="1" si="98"/>
        <v>0</v>
      </c>
      <c r="EH42" s="270">
        <f t="shared" ca="1" si="98"/>
        <v>0</v>
      </c>
      <c r="EI42" s="270">
        <f t="shared" ca="1" si="98"/>
        <v>0</v>
      </c>
      <c r="EJ42" s="270">
        <f t="shared" ca="1" si="98"/>
        <v>0</v>
      </c>
      <c r="EK42" s="270">
        <f t="shared" ca="1" si="98"/>
        <v>0</v>
      </c>
      <c r="EL42" s="270">
        <f t="shared" ca="1" si="98"/>
        <v>0</v>
      </c>
      <c r="EM42" s="270">
        <f t="shared" ca="1" si="98"/>
        <v>0</v>
      </c>
      <c r="EN42" s="270">
        <f t="shared" ca="1" si="98"/>
        <v>0</v>
      </c>
      <c r="EO42" s="270">
        <f t="shared" ca="1" si="98"/>
        <v>0</v>
      </c>
      <c r="EP42" s="270">
        <f t="shared" ca="1" si="98"/>
        <v>0</v>
      </c>
      <c r="EQ42" s="32"/>
      <c r="ER42" s="32"/>
      <c r="ES42" s="32"/>
      <c r="ET42" s="32"/>
      <c r="EU42" s="32"/>
      <c r="EV42" s="32"/>
      <c r="EW42" s="32"/>
      <c r="EX42" s="32"/>
      <c r="EY42" s="32"/>
      <c r="EZ42" s="32"/>
      <c r="FA42" s="32"/>
      <c r="FB42" s="32"/>
      <c r="FC42" s="32"/>
      <c r="FD42" s="32"/>
      <c r="FE42" s="32"/>
      <c r="FF42" s="32"/>
      <c r="FG42" s="32"/>
      <c r="FH42" s="32"/>
      <c r="FI42" s="32"/>
      <c r="FJ42" s="32"/>
      <c r="FK42" s="32"/>
      <c r="FL42" s="32"/>
      <c r="FM42" s="32"/>
      <c r="FN42" s="32"/>
      <c r="FO42" s="32"/>
      <c r="FP42" s="32"/>
      <c r="FQ42" s="32"/>
      <c r="FR42" s="32"/>
      <c r="FS42" s="32"/>
      <c r="FT42" s="32"/>
      <c r="FU42" s="32"/>
      <c r="FV42" s="32"/>
      <c r="FW42" s="32"/>
      <c r="FX42" s="32"/>
      <c r="FY42" s="32"/>
      <c r="FZ42" s="32"/>
      <c r="GA42" s="32"/>
      <c r="GB42" s="32"/>
      <c r="GC42" s="32"/>
      <c r="GD42" s="32"/>
      <c r="GE42" s="32"/>
      <c r="GF42" s="32"/>
      <c r="GG42" s="32"/>
      <c r="GH42" s="32"/>
      <c r="GI42" s="32"/>
      <c r="GJ42" s="32"/>
      <c r="GK42" s="32"/>
      <c r="GL42" s="32"/>
      <c r="GM42" s="32"/>
      <c r="GN42" s="32"/>
      <c r="GO42" s="32"/>
      <c r="GP42" s="32"/>
      <c r="GQ42" s="32"/>
      <c r="GR42" s="32"/>
      <c r="GS42" s="32"/>
      <c r="GT42" s="32"/>
      <c r="GU42" s="32"/>
      <c r="GV42" s="32"/>
      <c r="GW42" s="32"/>
      <c r="GX42" s="32"/>
      <c r="GY42" s="32"/>
      <c r="GZ42" s="32"/>
      <c r="HA42" s="32"/>
      <c r="HB42" s="32"/>
      <c r="HC42" s="32"/>
      <c r="HD42" s="32"/>
      <c r="HE42" s="32"/>
      <c r="HF42" s="32"/>
      <c r="HG42" s="32"/>
      <c r="HH42" s="32"/>
      <c r="HI42" s="32"/>
      <c r="HJ42" s="32"/>
    </row>
    <row r="43" spans="1:218" s="22" customFormat="1" ht="13.5" customHeight="1">
      <c r="A43" s="15"/>
      <c r="B43" s="56" t="s">
        <v>1075</v>
      </c>
      <c r="C43" s="56"/>
      <c r="D43" s="320" t="s">
        <v>97</v>
      </c>
      <c r="E43" s="269">
        <f t="shared" ca="1" si="80"/>
        <v>-50000</v>
      </c>
      <c r="F43" s="269"/>
      <c r="G43" s="269"/>
      <c r="H43" s="269">
        <f>-H111</f>
        <v>0</v>
      </c>
      <c r="I43" s="269">
        <f t="shared" ref="I43:BT43" si="99">-I111</f>
        <v>0</v>
      </c>
      <c r="J43" s="269">
        <f t="shared" si="99"/>
        <v>0</v>
      </c>
      <c r="K43" s="269">
        <f t="shared" ca="1" si="99"/>
        <v>0</v>
      </c>
      <c r="L43" s="269">
        <f t="shared" ca="1" si="99"/>
        <v>0</v>
      </c>
      <c r="M43" s="269">
        <f t="shared" ca="1" si="99"/>
        <v>0</v>
      </c>
      <c r="N43" s="269">
        <f t="shared" ca="1" si="99"/>
        <v>0</v>
      </c>
      <c r="O43" s="269">
        <f t="shared" ca="1" si="99"/>
        <v>0</v>
      </c>
      <c r="P43" s="269">
        <f t="shared" ca="1" si="99"/>
        <v>0</v>
      </c>
      <c r="Q43" s="269">
        <f t="shared" ca="1" si="99"/>
        <v>0</v>
      </c>
      <c r="R43" s="269">
        <f t="shared" ca="1" si="99"/>
        <v>0</v>
      </c>
      <c r="S43" s="269">
        <f t="shared" ca="1" si="99"/>
        <v>0</v>
      </c>
      <c r="T43" s="269">
        <f t="shared" ca="1" si="99"/>
        <v>0</v>
      </c>
      <c r="U43" s="269">
        <f t="shared" ca="1" si="99"/>
        <v>-1531.2499999999952</v>
      </c>
      <c r="V43" s="269">
        <f t="shared" ca="1" si="99"/>
        <v>-1050</v>
      </c>
      <c r="W43" s="269">
        <f t="shared" ca="1" si="99"/>
        <v>-650</v>
      </c>
      <c r="X43" s="269">
        <f t="shared" ca="1" si="99"/>
        <v>-650</v>
      </c>
      <c r="Y43" s="269">
        <f t="shared" ca="1" si="99"/>
        <v>-700</v>
      </c>
      <c r="Z43" s="269">
        <f t="shared" ca="1" si="99"/>
        <v>-700</v>
      </c>
      <c r="AA43" s="269">
        <f t="shared" ca="1" si="99"/>
        <v>-700</v>
      </c>
      <c r="AB43" s="269">
        <f t="shared" ca="1" si="99"/>
        <v>-700</v>
      </c>
      <c r="AC43" s="269">
        <f t="shared" ca="1" si="99"/>
        <v>-700</v>
      </c>
      <c r="AD43" s="269">
        <f t="shared" ca="1" si="99"/>
        <v>-700</v>
      </c>
      <c r="AE43" s="269">
        <f t="shared" ca="1" si="99"/>
        <v>-700</v>
      </c>
      <c r="AF43" s="269">
        <f t="shared" ca="1" si="99"/>
        <v>-750</v>
      </c>
      <c r="AG43" s="269">
        <f t="shared" ca="1" si="99"/>
        <v>-750</v>
      </c>
      <c r="AH43" s="269">
        <f t="shared" ca="1" si="99"/>
        <v>-750</v>
      </c>
      <c r="AI43" s="269">
        <f t="shared" ca="1" si="99"/>
        <v>-750</v>
      </c>
      <c r="AJ43" s="269">
        <f t="shared" ca="1" si="99"/>
        <v>-750</v>
      </c>
      <c r="AK43" s="269">
        <f t="shared" ca="1" si="99"/>
        <v>-750</v>
      </c>
      <c r="AL43" s="269">
        <f t="shared" ca="1" si="99"/>
        <v>-781.25</v>
      </c>
      <c r="AM43" s="269">
        <f t="shared" ca="1" si="99"/>
        <v>-781.25</v>
      </c>
      <c r="AN43" s="269">
        <f t="shared" ca="1" si="99"/>
        <v>-781.25</v>
      </c>
      <c r="AO43" s="269">
        <f t="shared" ca="1" si="99"/>
        <v>-781.25</v>
      </c>
      <c r="AP43" s="269">
        <f t="shared" ca="1" si="99"/>
        <v>-781.25</v>
      </c>
      <c r="AQ43" s="269">
        <f t="shared" ca="1" si="99"/>
        <v>-781.25</v>
      </c>
      <c r="AR43" s="269">
        <f t="shared" ca="1" si="99"/>
        <v>-781.25</v>
      </c>
      <c r="AS43" s="269">
        <f t="shared" ca="1" si="99"/>
        <v>-781.25</v>
      </c>
      <c r="AT43" s="269">
        <f t="shared" ca="1" si="99"/>
        <v>-781.25</v>
      </c>
      <c r="AU43" s="269">
        <f t="shared" ca="1" si="99"/>
        <v>-781.25</v>
      </c>
      <c r="AV43" s="269">
        <f t="shared" ca="1" si="99"/>
        <v>-781.25</v>
      </c>
      <c r="AW43" s="269">
        <f t="shared" ca="1" si="99"/>
        <v>-781.25</v>
      </c>
      <c r="AX43" s="269">
        <f t="shared" ca="1" si="99"/>
        <v>-781.25</v>
      </c>
      <c r="AY43" s="269">
        <f t="shared" ca="1" si="99"/>
        <v>-781.25</v>
      </c>
      <c r="AZ43" s="269">
        <f t="shared" ca="1" si="99"/>
        <v>-781.25</v>
      </c>
      <c r="BA43" s="269">
        <f t="shared" ca="1" si="99"/>
        <v>-781.25</v>
      </c>
      <c r="BB43" s="269">
        <f t="shared" ca="1" si="99"/>
        <v>-781.25</v>
      </c>
      <c r="BC43" s="269">
        <f t="shared" ca="1" si="99"/>
        <v>-781.25</v>
      </c>
      <c r="BD43" s="269">
        <f t="shared" ca="1" si="99"/>
        <v>-781.25</v>
      </c>
      <c r="BE43" s="269">
        <f t="shared" ca="1" si="99"/>
        <v>-781.25</v>
      </c>
      <c r="BF43" s="269">
        <f t="shared" ca="1" si="99"/>
        <v>-781.25</v>
      </c>
      <c r="BG43" s="269">
        <f t="shared" ca="1" si="99"/>
        <v>-781.25</v>
      </c>
      <c r="BH43" s="269">
        <f t="shared" ca="1" si="99"/>
        <v>-781.25</v>
      </c>
      <c r="BI43" s="269">
        <f t="shared" ca="1" si="99"/>
        <v>-781.25</v>
      </c>
      <c r="BJ43" s="269">
        <f t="shared" ca="1" si="99"/>
        <v>-781.25</v>
      </c>
      <c r="BK43" s="269">
        <f t="shared" ca="1" si="99"/>
        <v>-781.25</v>
      </c>
      <c r="BL43" s="269">
        <f t="shared" ca="1" si="99"/>
        <v>-781.25</v>
      </c>
      <c r="BM43" s="269">
        <f t="shared" ca="1" si="99"/>
        <v>-781.25</v>
      </c>
      <c r="BN43" s="269">
        <f t="shared" ca="1" si="99"/>
        <v>-781.25</v>
      </c>
      <c r="BO43" s="269">
        <f t="shared" ca="1" si="99"/>
        <v>-781.25</v>
      </c>
      <c r="BP43" s="269">
        <f t="shared" ca="1" si="99"/>
        <v>-781.25</v>
      </c>
      <c r="BQ43" s="269">
        <f t="shared" ca="1" si="99"/>
        <v>-781.25</v>
      </c>
      <c r="BR43" s="269">
        <f t="shared" ca="1" si="99"/>
        <v>-781.25</v>
      </c>
      <c r="BS43" s="269">
        <f t="shared" ca="1" si="99"/>
        <v>-781.25</v>
      </c>
      <c r="BT43" s="269">
        <f t="shared" ca="1" si="99"/>
        <v>-781.25</v>
      </c>
      <c r="BU43" s="269">
        <f t="shared" ref="BU43:DH43" ca="1" si="100">-BU111</f>
        <v>-781.25</v>
      </c>
      <c r="BV43" s="269">
        <f t="shared" ca="1" si="100"/>
        <v>-781.25</v>
      </c>
      <c r="BW43" s="269">
        <f t="shared" ca="1" si="100"/>
        <v>-781.25</v>
      </c>
      <c r="BX43" s="269">
        <f t="shared" ca="1" si="100"/>
        <v>-781.25</v>
      </c>
      <c r="BY43" s="269">
        <f t="shared" ca="1" si="100"/>
        <v>-781.25</v>
      </c>
      <c r="BZ43" s="269">
        <f t="shared" ca="1" si="100"/>
        <v>-781.25</v>
      </c>
      <c r="CA43" s="269">
        <f t="shared" ca="1" si="100"/>
        <v>-781.25</v>
      </c>
      <c r="CB43" s="269">
        <f t="shared" ca="1" si="100"/>
        <v>-781.25</v>
      </c>
      <c r="CC43" s="269">
        <f t="shared" ca="1" si="100"/>
        <v>-781.25</v>
      </c>
      <c r="CD43" s="269">
        <f t="shared" ca="1" si="100"/>
        <v>-781.25</v>
      </c>
      <c r="CE43" s="269">
        <f t="shared" ca="1" si="100"/>
        <v>-781.25</v>
      </c>
      <c r="CF43" s="269">
        <f t="shared" ca="1" si="100"/>
        <v>-781.25</v>
      </c>
      <c r="CG43" s="269">
        <f t="shared" ca="1" si="100"/>
        <v>0</v>
      </c>
      <c r="CH43" s="269">
        <f t="shared" ca="1" si="100"/>
        <v>0</v>
      </c>
      <c r="CI43" s="269">
        <f t="shared" ca="1" si="100"/>
        <v>0</v>
      </c>
      <c r="CJ43" s="269">
        <f t="shared" ca="1" si="100"/>
        <v>0</v>
      </c>
      <c r="CK43" s="269">
        <f t="shared" ca="1" si="100"/>
        <v>0</v>
      </c>
      <c r="CL43" s="269">
        <f t="shared" ca="1" si="100"/>
        <v>0</v>
      </c>
      <c r="CM43" s="269">
        <f t="shared" ca="1" si="100"/>
        <v>0</v>
      </c>
      <c r="CN43" s="269">
        <f t="shared" ca="1" si="100"/>
        <v>0</v>
      </c>
      <c r="CO43" s="269">
        <f t="shared" ca="1" si="100"/>
        <v>0</v>
      </c>
      <c r="CP43" s="269">
        <f t="shared" ca="1" si="100"/>
        <v>0</v>
      </c>
      <c r="CQ43" s="269">
        <f t="shared" ca="1" si="100"/>
        <v>0</v>
      </c>
      <c r="CR43" s="269">
        <f t="shared" ca="1" si="100"/>
        <v>0</v>
      </c>
      <c r="CS43" s="269">
        <f t="shared" ca="1" si="100"/>
        <v>0</v>
      </c>
      <c r="CT43" s="269">
        <f t="shared" ca="1" si="100"/>
        <v>0</v>
      </c>
      <c r="CU43" s="269">
        <f t="shared" ca="1" si="100"/>
        <v>0</v>
      </c>
      <c r="CV43" s="269">
        <f t="shared" ca="1" si="100"/>
        <v>0</v>
      </c>
      <c r="CW43" s="269">
        <f t="shared" ca="1" si="100"/>
        <v>0</v>
      </c>
      <c r="CX43" s="269">
        <f t="shared" ca="1" si="100"/>
        <v>0</v>
      </c>
      <c r="CY43" s="269">
        <f t="shared" ca="1" si="100"/>
        <v>0</v>
      </c>
      <c r="CZ43" s="269">
        <f t="shared" ca="1" si="100"/>
        <v>0</v>
      </c>
      <c r="DA43" s="269">
        <f t="shared" ca="1" si="100"/>
        <v>0</v>
      </c>
      <c r="DB43" s="269">
        <f t="shared" ca="1" si="100"/>
        <v>0</v>
      </c>
      <c r="DC43" s="269">
        <f t="shared" ca="1" si="100"/>
        <v>0</v>
      </c>
      <c r="DD43" s="269">
        <f t="shared" ca="1" si="100"/>
        <v>0</v>
      </c>
      <c r="DE43" s="269">
        <f t="shared" ca="1" si="100"/>
        <v>0</v>
      </c>
      <c r="DF43" s="269">
        <f t="shared" ca="1" si="100"/>
        <v>0</v>
      </c>
      <c r="DG43" s="269">
        <f t="shared" ca="1" si="100"/>
        <v>0</v>
      </c>
      <c r="DH43" s="269">
        <f t="shared" ca="1" si="100"/>
        <v>0</v>
      </c>
      <c r="DI43" s="269">
        <f t="shared" ref="DI43:EP43" ca="1" si="101">-DI111</f>
        <v>0</v>
      </c>
      <c r="DJ43" s="269">
        <f t="shared" ca="1" si="101"/>
        <v>0</v>
      </c>
      <c r="DK43" s="269">
        <f t="shared" ca="1" si="101"/>
        <v>0</v>
      </c>
      <c r="DL43" s="269">
        <f t="shared" ca="1" si="101"/>
        <v>0</v>
      </c>
      <c r="DM43" s="269">
        <f t="shared" ca="1" si="101"/>
        <v>0</v>
      </c>
      <c r="DN43" s="269">
        <f t="shared" ca="1" si="101"/>
        <v>0</v>
      </c>
      <c r="DO43" s="269">
        <f t="shared" ca="1" si="101"/>
        <v>0</v>
      </c>
      <c r="DP43" s="269">
        <f t="shared" ca="1" si="101"/>
        <v>0</v>
      </c>
      <c r="DQ43" s="269">
        <f t="shared" ca="1" si="101"/>
        <v>0</v>
      </c>
      <c r="DR43" s="269">
        <f t="shared" ca="1" si="101"/>
        <v>0</v>
      </c>
      <c r="DS43" s="269">
        <f t="shared" ca="1" si="101"/>
        <v>0</v>
      </c>
      <c r="DT43" s="269">
        <f t="shared" ca="1" si="101"/>
        <v>0</v>
      </c>
      <c r="DU43" s="269">
        <f t="shared" ca="1" si="101"/>
        <v>0</v>
      </c>
      <c r="DV43" s="269">
        <f t="shared" ca="1" si="101"/>
        <v>0</v>
      </c>
      <c r="DW43" s="269">
        <f t="shared" ca="1" si="101"/>
        <v>0</v>
      </c>
      <c r="DX43" s="269">
        <f t="shared" ca="1" si="101"/>
        <v>0</v>
      </c>
      <c r="DY43" s="269">
        <f t="shared" ca="1" si="101"/>
        <v>0</v>
      </c>
      <c r="DZ43" s="269">
        <f t="shared" ca="1" si="101"/>
        <v>0</v>
      </c>
      <c r="EA43" s="269">
        <f t="shared" ca="1" si="101"/>
        <v>0</v>
      </c>
      <c r="EB43" s="269">
        <f t="shared" ca="1" si="101"/>
        <v>0</v>
      </c>
      <c r="EC43" s="269">
        <f t="shared" ca="1" si="101"/>
        <v>0</v>
      </c>
      <c r="ED43" s="269">
        <f t="shared" ca="1" si="101"/>
        <v>0</v>
      </c>
      <c r="EE43" s="269">
        <f t="shared" ca="1" si="101"/>
        <v>0</v>
      </c>
      <c r="EF43" s="269">
        <f t="shared" ca="1" si="101"/>
        <v>0</v>
      </c>
      <c r="EG43" s="269">
        <f t="shared" ca="1" si="101"/>
        <v>0</v>
      </c>
      <c r="EH43" s="269">
        <f t="shared" ca="1" si="101"/>
        <v>0</v>
      </c>
      <c r="EI43" s="269">
        <f t="shared" ca="1" si="101"/>
        <v>0</v>
      </c>
      <c r="EJ43" s="269">
        <f t="shared" ca="1" si="101"/>
        <v>0</v>
      </c>
      <c r="EK43" s="269">
        <f t="shared" ca="1" si="101"/>
        <v>0</v>
      </c>
      <c r="EL43" s="269">
        <f t="shared" ca="1" si="101"/>
        <v>0</v>
      </c>
      <c r="EM43" s="269">
        <f t="shared" ca="1" si="101"/>
        <v>0</v>
      </c>
      <c r="EN43" s="269">
        <f t="shared" ca="1" si="101"/>
        <v>0</v>
      </c>
      <c r="EO43" s="269">
        <f t="shared" ca="1" si="101"/>
        <v>0</v>
      </c>
      <c r="EP43" s="269">
        <f t="shared" ca="1" si="101"/>
        <v>0</v>
      </c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</row>
    <row r="44" spans="1:218" s="22" customFormat="1" ht="14.1" customHeight="1">
      <c r="A44" s="15"/>
      <c r="B44" s="56" t="s">
        <v>1076</v>
      </c>
      <c r="D44" s="59" t="s">
        <v>97</v>
      </c>
      <c r="E44" s="270">
        <f t="shared" ca="1" si="80"/>
        <v>-50000</v>
      </c>
      <c r="F44" s="270"/>
      <c r="G44" s="270"/>
      <c r="H44" s="270">
        <f>-H130</f>
        <v>0</v>
      </c>
      <c r="I44" s="270">
        <f t="shared" ref="I44:BT44" si="102">-I130</f>
        <v>0</v>
      </c>
      <c r="J44" s="270">
        <f t="shared" si="102"/>
        <v>0</v>
      </c>
      <c r="K44" s="270">
        <f t="shared" ca="1" si="102"/>
        <v>0</v>
      </c>
      <c r="L44" s="270">
        <f t="shared" ca="1" si="102"/>
        <v>0</v>
      </c>
      <c r="M44" s="270">
        <f t="shared" ca="1" si="102"/>
        <v>0</v>
      </c>
      <c r="N44" s="270">
        <f t="shared" ca="1" si="102"/>
        <v>0</v>
      </c>
      <c r="O44" s="270">
        <f t="shared" ca="1" si="102"/>
        <v>0</v>
      </c>
      <c r="P44" s="270">
        <f t="shared" ca="1" si="102"/>
        <v>0</v>
      </c>
      <c r="Q44" s="270">
        <f t="shared" ca="1" si="102"/>
        <v>0</v>
      </c>
      <c r="R44" s="270">
        <f t="shared" ca="1" si="102"/>
        <v>0</v>
      </c>
      <c r="S44" s="270">
        <f t="shared" ca="1" si="102"/>
        <v>0</v>
      </c>
      <c r="T44" s="270">
        <f t="shared" ca="1" si="102"/>
        <v>0</v>
      </c>
      <c r="U44" s="270">
        <f t="shared" ca="1" si="102"/>
        <v>-1531.2499999999952</v>
      </c>
      <c r="V44" s="270">
        <f t="shared" ca="1" si="102"/>
        <v>-1050</v>
      </c>
      <c r="W44" s="270">
        <f t="shared" ca="1" si="102"/>
        <v>-650</v>
      </c>
      <c r="X44" s="270">
        <f t="shared" ca="1" si="102"/>
        <v>-650</v>
      </c>
      <c r="Y44" s="270">
        <f t="shared" ca="1" si="102"/>
        <v>-700</v>
      </c>
      <c r="Z44" s="270">
        <f t="shared" ca="1" si="102"/>
        <v>-700</v>
      </c>
      <c r="AA44" s="270">
        <f t="shared" ca="1" si="102"/>
        <v>-700</v>
      </c>
      <c r="AB44" s="270">
        <f t="shared" ca="1" si="102"/>
        <v>-700</v>
      </c>
      <c r="AC44" s="270">
        <f t="shared" ca="1" si="102"/>
        <v>-700</v>
      </c>
      <c r="AD44" s="270">
        <f t="shared" ca="1" si="102"/>
        <v>-700</v>
      </c>
      <c r="AE44" s="270">
        <f t="shared" ca="1" si="102"/>
        <v>-700</v>
      </c>
      <c r="AF44" s="270">
        <f t="shared" ca="1" si="102"/>
        <v>-750</v>
      </c>
      <c r="AG44" s="270">
        <f t="shared" ca="1" si="102"/>
        <v>-750</v>
      </c>
      <c r="AH44" s="270">
        <f t="shared" ca="1" si="102"/>
        <v>-750</v>
      </c>
      <c r="AI44" s="270">
        <f t="shared" ca="1" si="102"/>
        <v>-750</v>
      </c>
      <c r="AJ44" s="270">
        <f t="shared" ca="1" si="102"/>
        <v>-750</v>
      </c>
      <c r="AK44" s="270">
        <f t="shared" ca="1" si="102"/>
        <v>-750</v>
      </c>
      <c r="AL44" s="270">
        <f t="shared" ca="1" si="102"/>
        <v>-781.25</v>
      </c>
      <c r="AM44" s="270">
        <f t="shared" ca="1" si="102"/>
        <v>-781.25</v>
      </c>
      <c r="AN44" s="270">
        <f t="shared" ca="1" si="102"/>
        <v>-781.25</v>
      </c>
      <c r="AO44" s="270">
        <f t="shared" ca="1" si="102"/>
        <v>-781.25</v>
      </c>
      <c r="AP44" s="270">
        <f t="shared" ca="1" si="102"/>
        <v>-781.25</v>
      </c>
      <c r="AQ44" s="270">
        <f t="shared" ca="1" si="102"/>
        <v>-781.25</v>
      </c>
      <c r="AR44" s="270">
        <f t="shared" ca="1" si="102"/>
        <v>-781.25</v>
      </c>
      <c r="AS44" s="270">
        <f t="shared" ca="1" si="102"/>
        <v>-781.25</v>
      </c>
      <c r="AT44" s="270">
        <f t="shared" ca="1" si="102"/>
        <v>-781.25</v>
      </c>
      <c r="AU44" s="270">
        <f t="shared" ca="1" si="102"/>
        <v>-781.25</v>
      </c>
      <c r="AV44" s="270">
        <f t="shared" ca="1" si="102"/>
        <v>-781.25</v>
      </c>
      <c r="AW44" s="270">
        <f t="shared" ca="1" si="102"/>
        <v>-781.25</v>
      </c>
      <c r="AX44" s="270">
        <f t="shared" ca="1" si="102"/>
        <v>-781.25</v>
      </c>
      <c r="AY44" s="270">
        <f t="shared" ca="1" si="102"/>
        <v>-781.25</v>
      </c>
      <c r="AZ44" s="270">
        <f t="shared" ca="1" si="102"/>
        <v>-781.25</v>
      </c>
      <c r="BA44" s="270">
        <f t="shared" ca="1" si="102"/>
        <v>-781.25</v>
      </c>
      <c r="BB44" s="270">
        <f t="shared" ca="1" si="102"/>
        <v>-781.25</v>
      </c>
      <c r="BC44" s="270">
        <f t="shared" ca="1" si="102"/>
        <v>-781.25</v>
      </c>
      <c r="BD44" s="270">
        <f t="shared" ca="1" si="102"/>
        <v>-781.25</v>
      </c>
      <c r="BE44" s="270">
        <f t="shared" ca="1" si="102"/>
        <v>-781.25</v>
      </c>
      <c r="BF44" s="270">
        <f t="shared" ca="1" si="102"/>
        <v>-781.25</v>
      </c>
      <c r="BG44" s="270">
        <f t="shared" ca="1" si="102"/>
        <v>-781.25</v>
      </c>
      <c r="BH44" s="270">
        <f t="shared" ca="1" si="102"/>
        <v>-781.25</v>
      </c>
      <c r="BI44" s="270">
        <f t="shared" ca="1" si="102"/>
        <v>-781.25</v>
      </c>
      <c r="BJ44" s="270">
        <f t="shared" ca="1" si="102"/>
        <v>-781.25</v>
      </c>
      <c r="BK44" s="270">
        <f t="shared" ca="1" si="102"/>
        <v>-781.25</v>
      </c>
      <c r="BL44" s="270">
        <f t="shared" ca="1" si="102"/>
        <v>-781.25</v>
      </c>
      <c r="BM44" s="270">
        <f t="shared" ca="1" si="102"/>
        <v>-781.25</v>
      </c>
      <c r="BN44" s="270">
        <f t="shared" ca="1" si="102"/>
        <v>-781.25</v>
      </c>
      <c r="BO44" s="270">
        <f t="shared" ca="1" si="102"/>
        <v>-781.25</v>
      </c>
      <c r="BP44" s="270">
        <f t="shared" ca="1" si="102"/>
        <v>-781.25</v>
      </c>
      <c r="BQ44" s="270">
        <f t="shared" ca="1" si="102"/>
        <v>-781.25</v>
      </c>
      <c r="BR44" s="270">
        <f t="shared" ca="1" si="102"/>
        <v>-781.25</v>
      </c>
      <c r="BS44" s="270">
        <f t="shared" ca="1" si="102"/>
        <v>-781.25</v>
      </c>
      <c r="BT44" s="270">
        <f t="shared" ca="1" si="102"/>
        <v>-781.25</v>
      </c>
      <c r="BU44" s="270">
        <f t="shared" ref="BU44:DH44" ca="1" si="103">-BU130</f>
        <v>-781.25</v>
      </c>
      <c r="BV44" s="270">
        <f t="shared" ca="1" si="103"/>
        <v>-781.25</v>
      </c>
      <c r="BW44" s="270">
        <f t="shared" ca="1" si="103"/>
        <v>-781.25</v>
      </c>
      <c r="BX44" s="270">
        <f t="shared" ca="1" si="103"/>
        <v>-781.25</v>
      </c>
      <c r="BY44" s="270">
        <f t="shared" ca="1" si="103"/>
        <v>-781.25</v>
      </c>
      <c r="BZ44" s="270">
        <f t="shared" ca="1" si="103"/>
        <v>-781.25</v>
      </c>
      <c r="CA44" s="270">
        <f t="shared" ca="1" si="103"/>
        <v>-781.25</v>
      </c>
      <c r="CB44" s="270">
        <f t="shared" ca="1" si="103"/>
        <v>-781.25</v>
      </c>
      <c r="CC44" s="270">
        <f t="shared" ca="1" si="103"/>
        <v>-781.25</v>
      </c>
      <c r="CD44" s="270">
        <f t="shared" ca="1" si="103"/>
        <v>-781.25</v>
      </c>
      <c r="CE44" s="270">
        <f t="shared" ca="1" si="103"/>
        <v>-781.25</v>
      </c>
      <c r="CF44" s="270">
        <f t="shared" ca="1" si="103"/>
        <v>-781.25</v>
      </c>
      <c r="CG44" s="270">
        <f t="shared" ca="1" si="103"/>
        <v>0</v>
      </c>
      <c r="CH44" s="270">
        <f t="shared" ca="1" si="103"/>
        <v>0</v>
      </c>
      <c r="CI44" s="270">
        <f t="shared" ca="1" si="103"/>
        <v>0</v>
      </c>
      <c r="CJ44" s="270">
        <f t="shared" ca="1" si="103"/>
        <v>0</v>
      </c>
      <c r="CK44" s="270">
        <f t="shared" ca="1" si="103"/>
        <v>0</v>
      </c>
      <c r="CL44" s="270">
        <f t="shared" ca="1" si="103"/>
        <v>0</v>
      </c>
      <c r="CM44" s="270">
        <f t="shared" ca="1" si="103"/>
        <v>0</v>
      </c>
      <c r="CN44" s="270">
        <f t="shared" ca="1" si="103"/>
        <v>0</v>
      </c>
      <c r="CO44" s="270">
        <f t="shared" ca="1" si="103"/>
        <v>0</v>
      </c>
      <c r="CP44" s="270">
        <f t="shared" ca="1" si="103"/>
        <v>0</v>
      </c>
      <c r="CQ44" s="270">
        <f t="shared" ca="1" si="103"/>
        <v>0</v>
      </c>
      <c r="CR44" s="270">
        <f t="shared" ca="1" si="103"/>
        <v>0</v>
      </c>
      <c r="CS44" s="270">
        <f t="shared" ca="1" si="103"/>
        <v>0</v>
      </c>
      <c r="CT44" s="270">
        <f t="shared" ca="1" si="103"/>
        <v>0</v>
      </c>
      <c r="CU44" s="270">
        <f t="shared" ca="1" si="103"/>
        <v>0</v>
      </c>
      <c r="CV44" s="270">
        <f t="shared" ca="1" si="103"/>
        <v>0</v>
      </c>
      <c r="CW44" s="270">
        <f t="shared" ca="1" si="103"/>
        <v>0</v>
      </c>
      <c r="CX44" s="270">
        <f t="shared" ca="1" si="103"/>
        <v>0</v>
      </c>
      <c r="CY44" s="270">
        <f t="shared" ca="1" si="103"/>
        <v>0</v>
      </c>
      <c r="CZ44" s="270">
        <f t="shared" ca="1" si="103"/>
        <v>0</v>
      </c>
      <c r="DA44" s="270">
        <f t="shared" ca="1" si="103"/>
        <v>0</v>
      </c>
      <c r="DB44" s="270">
        <f t="shared" ca="1" si="103"/>
        <v>0</v>
      </c>
      <c r="DC44" s="270">
        <f t="shared" ca="1" si="103"/>
        <v>0</v>
      </c>
      <c r="DD44" s="270">
        <f t="shared" ca="1" si="103"/>
        <v>0</v>
      </c>
      <c r="DE44" s="270">
        <f t="shared" ca="1" si="103"/>
        <v>0</v>
      </c>
      <c r="DF44" s="270">
        <f t="shared" ca="1" si="103"/>
        <v>0</v>
      </c>
      <c r="DG44" s="270">
        <f t="shared" ca="1" si="103"/>
        <v>0</v>
      </c>
      <c r="DH44" s="270">
        <f t="shared" ca="1" si="103"/>
        <v>0</v>
      </c>
      <c r="DI44" s="270">
        <f t="shared" ref="DI44:EP44" ca="1" si="104">-DI130</f>
        <v>0</v>
      </c>
      <c r="DJ44" s="270">
        <f t="shared" ca="1" si="104"/>
        <v>0</v>
      </c>
      <c r="DK44" s="270">
        <f t="shared" ca="1" si="104"/>
        <v>0</v>
      </c>
      <c r="DL44" s="270">
        <f t="shared" ca="1" si="104"/>
        <v>0</v>
      </c>
      <c r="DM44" s="270">
        <f t="shared" ca="1" si="104"/>
        <v>0</v>
      </c>
      <c r="DN44" s="270">
        <f t="shared" ca="1" si="104"/>
        <v>0</v>
      </c>
      <c r="DO44" s="270">
        <f t="shared" ca="1" si="104"/>
        <v>0</v>
      </c>
      <c r="DP44" s="270">
        <f t="shared" ca="1" si="104"/>
        <v>0</v>
      </c>
      <c r="DQ44" s="270">
        <f t="shared" ca="1" si="104"/>
        <v>0</v>
      </c>
      <c r="DR44" s="270">
        <f t="shared" ca="1" si="104"/>
        <v>0</v>
      </c>
      <c r="DS44" s="270">
        <f t="shared" ca="1" si="104"/>
        <v>0</v>
      </c>
      <c r="DT44" s="270">
        <f t="shared" ca="1" si="104"/>
        <v>0</v>
      </c>
      <c r="DU44" s="270">
        <f t="shared" ca="1" si="104"/>
        <v>0</v>
      </c>
      <c r="DV44" s="270">
        <f t="shared" ca="1" si="104"/>
        <v>0</v>
      </c>
      <c r="DW44" s="270">
        <f t="shared" ca="1" si="104"/>
        <v>0</v>
      </c>
      <c r="DX44" s="270">
        <f t="shared" ca="1" si="104"/>
        <v>0</v>
      </c>
      <c r="DY44" s="270">
        <f t="shared" ca="1" si="104"/>
        <v>0</v>
      </c>
      <c r="DZ44" s="270">
        <f t="shared" ca="1" si="104"/>
        <v>0</v>
      </c>
      <c r="EA44" s="270">
        <f t="shared" ca="1" si="104"/>
        <v>0</v>
      </c>
      <c r="EB44" s="270">
        <f t="shared" ca="1" si="104"/>
        <v>0</v>
      </c>
      <c r="EC44" s="270">
        <f t="shared" ca="1" si="104"/>
        <v>0</v>
      </c>
      <c r="ED44" s="270">
        <f t="shared" ca="1" si="104"/>
        <v>0</v>
      </c>
      <c r="EE44" s="270">
        <f t="shared" ca="1" si="104"/>
        <v>0</v>
      </c>
      <c r="EF44" s="270">
        <f t="shared" ca="1" si="104"/>
        <v>0</v>
      </c>
      <c r="EG44" s="270">
        <f t="shared" ca="1" si="104"/>
        <v>0</v>
      </c>
      <c r="EH44" s="270">
        <f t="shared" ca="1" si="104"/>
        <v>0</v>
      </c>
      <c r="EI44" s="270">
        <f t="shared" ca="1" si="104"/>
        <v>0</v>
      </c>
      <c r="EJ44" s="270">
        <f t="shared" ca="1" si="104"/>
        <v>0</v>
      </c>
      <c r="EK44" s="270">
        <f t="shared" ca="1" si="104"/>
        <v>0</v>
      </c>
      <c r="EL44" s="270">
        <f t="shared" ca="1" si="104"/>
        <v>0</v>
      </c>
      <c r="EM44" s="270">
        <f t="shared" ca="1" si="104"/>
        <v>0</v>
      </c>
      <c r="EN44" s="270">
        <f t="shared" ca="1" si="104"/>
        <v>0</v>
      </c>
      <c r="EO44" s="270">
        <f t="shared" ca="1" si="104"/>
        <v>0</v>
      </c>
      <c r="EP44" s="270">
        <f t="shared" ca="1" si="104"/>
        <v>0</v>
      </c>
      <c r="EQ44" s="32"/>
      <c r="ER44" s="32"/>
      <c r="ES44" s="32"/>
      <c r="ET44" s="32"/>
      <c r="EU44" s="32"/>
      <c r="EV44" s="32"/>
      <c r="EW44" s="32"/>
      <c r="EX44" s="32"/>
      <c r="EY44" s="32"/>
      <c r="EZ44" s="32"/>
      <c r="FA44" s="32"/>
      <c r="FB44" s="32"/>
      <c r="FC44" s="32"/>
      <c r="FD44" s="32"/>
      <c r="FE44" s="32"/>
      <c r="FF44" s="32"/>
      <c r="FG44" s="32"/>
      <c r="FH44" s="32"/>
      <c r="FI44" s="32"/>
      <c r="FJ44" s="32"/>
      <c r="FK44" s="32"/>
      <c r="FL44" s="32"/>
      <c r="FM44" s="32"/>
      <c r="FN44" s="32"/>
      <c r="FO44" s="32"/>
      <c r="FP44" s="32"/>
      <c r="FQ44" s="32"/>
      <c r="FR44" s="32"/>
      <c r="FS44" s="32"/>
      <c r="FT44" s="32"/>
      <c r="FU44" s="32"/>
      <c r="FV44" s="32"/>
      <c r="FW44" s="32"/>
      <c r="FX44" s="32"/>
      <c r="FY44" s="32"/>
      <c r="FZ44" s="32"/>
      <c r="GA44" s="32"/>
      <c r="GB44" s="32"/>
      <c r="GC44" s="32"/>
      <c r="GD44" s="32"/>
      <c r="GE44" s="32"/>
      <c r="GF44" s="32"/>
      <c r="GG44" s="32"/>
      <c r="GH44" s="32"/>
      <c r="GI44" s="32"/>
      <c r="GJ44" s="32"/>
      <c r="GK44" s="32"/>
      <c r="GL44" s="32"/>
      <c r="GM44" s="32"/>
      <c r="GN44" s="32"/>
      <c r="GO44" s="32"/>
      <c r="GP44" s="32"/>
      <c r="GQ44" s="32"/>
      <c r="GR44" s="32"/>
      <c r="GS44" s="32"/>
      <c r="GT44" s="32"/>
      <c r="GU44" s="32"/>
      <c r="GV44" s="32"/>
      <c r="GW44" s="32"/>
      <c r="GX44" s="32"/>
      <c r="GY44" s="32"/>
      <c r="GZ44" s="32"/>
      <c r="HA44" s="32"/>
      <c r="HB44" s="32"/>
      <c r="HC44" s="32"/>
      <c r="HD44" s="32"/>
      <c r="HE44" s="32"/>
      <c r="HF44" s="32"/>
      <c r="HG44" s="32"/>
      <c r="HH44" s="32"/>
      <c r="HI44" s="32"/>
      <c r="HJ44" s="32"/>
    </row>
    <row r="45" spans="1:218" s="22" customFormat="1" ht="14.1" customHeight="1">
      <c r="A45" s="15"/>
      <c r="B45" s="66" t="s">
        <v>1077</v>
      </c>
      <c r="D45" s="59" t="s">
        <v>97</v>
      </c>
      <c r="E45" s="270">
        <f t="shared" ca="1" si="80"/>
        <v>-35000</v>
      </c>
      <c r="F45" s="270"/>
      <c r="G45" s="270"/>
      <c r="H45" s="270">
        <f>-H149</f>
        <v>0</v>
      </c>
      <c r="I45" s="270">
        <f t="shared" ref="I45:BT45" si="105">-I149</f>
        <v>0</v>
      </c>
      <c r="J45" s="270">
        <f t="shared" si="105"/>
        <v>0</v>
      </c>
      <c r="K45" s="270">
        <f t="shared" ca="1" si="105"/>
        <v>0</v>
      </c>
      <c r="L45" s="270">
        <f t="shared" ca="1" si="105"/>
        <v>0</v>
      </c>
      <c r="M45" s="270">
        <f t="shared" ca="1" si="105"/>
        <v>0</v>
      </c>
      <c r="N45" s="270">
        <f t="shared" ca="1" si="105"/>
        <v>0</v>
      </c>
      <c r="O45" s="270">
        <f t="shared" ca="1" si="105"/>
        <v>0</v>
      </c>
      <c r="P45" s="270">
        <f t="shared" ca="1" si="105"/>
        <v>0</v>
      </c>
      <c r="Q45" s="270">
        <f t="shared" ca="1" si="105"/>
        <v>0</v>
      </c>
      <c r="R45" s="270">
        <f t="shared" ca="1" si="105"/>
        <v>0</v>
      </c>
      <c r="S45" s="270">
        <f t="shared" ca="1" si="105"/>
        <v>0</v>
      </c>
      <c r="T45" s="270">
        <f t="shared" ca="1" si="105"/>
        <v>0</v>
      </c>
      <c r="U45" s="270">
        <f t="shared" ca="1" si="105"/>
        <v>-1071.8749999999966</v>
      </c>
      <c r="V45" s="270">
        <f t="shared" ca="1" si="105"/>
        <v>-735</v>
      </c>
      <c r="W45" s="270">
        <f t="shared" ca="1" si="105"/>
        <v>-455</v>
      </c>
      <c r="X45" s="270">
        <f t="shared" ca="1" si="105"/>
        <v>-455</v>
      </c>
      <c r="Y45" s="270">
        <f t="shared" ca="1" si="105"/>
        <v>-490</v>
      </c>
      <c r="Z45" s="270">
        <f t="shared" ca="1" si="105"/>
        <v>-490</v>
      </c>
      <c r="AA45" s="270">
        <f t="shared" ca="1" si="105"/>
        <v>-490</v>
      </c>
      <c r="AB45" s="270">
        <f t="shared" ca="1" si="105"/>
        <v>-490</v>
      </c>
      <c r="AC45" s="270">
        <f t="shared" ca="1" si="105"/>
        <v>-490</v>
      </c>
      <c r="AD45" s="270">
        <f t="shared" ca="1" si="105"/>
        <v>-490</v>
      </c>
      <c r="AE45" s="270">
        <f t="shared" ca="1" si="105"/>
        <v>-490</v>
      </c>
      <c r="AF45" s="270">
        <f t="shared" ca="1" si="105"/>
        <v>-525</v>
      </c>
      <c r="AG45" s="270">
        <f t="shared" ca="1" si="105"/>
        <v>-525</v>
      </c>
      <c r="AH45" s="270">
        <f t="shared" ca="1" si="105"/>
        <v>-525</v>
      </c>
      <c r="AI45" s="270">
        <f t="shared" ca="1" si="105"/>
        <v>-525</v>
      </c>
      <c r="AJ45" s="270">
        <f t="shared" ca="1" si="105"/>
        <v>-525</v>
      </c>
      <c r="AK45" s="270">
        <f t="shared" ca="1" si="105"/>
        <v>-525</v>
      </c>
      <c r="AL45" s="270">
        <f t="shared" ca="1" si="105"/>
        <v>-546.875</v>
      </c>
      <c r="AM45" s="270">
        <f t="shared" ca="1" si="105"/>
        <v>-546.875</v>
      </c>
      <c r="AN45" s="270">
        <f t="shared" ca="1" si="105"/>
        <v>-546.875</v>
      </c>
      <c r="AO45" s="270">
        <f t="shared" ca="1" si="105"/>
        <v>-546.875</v>
      </c>
      <c r="AP45" s="270">
        <f t="shared" ca="1" si="105"/>
        <v>-546.875</v>
      </c>
      <c r="AQ45" s="270">
        <f t="shared" ca="1" si="105"/>
        <v>-546.875</v>
      </c>
      <c r="AR45" s="270">
        <f t="shared" ca="1" si="105"/>
        <v>-546.875</v>
      </c>
      <c r="AS45" s="270">
        <f t="shared" ca="1" si="105"/>
        <v>-546.875</v>
      </c>
      <c r="AT45" s="270">
        <f t="shared" ca="1" si="105"/>
        <v>-546.875</v>
      </c>
      <c r="AU45" s="270">
        <f t="shared" ca="1" si="105"/>
        <v>-546.875</v>
      </c>
      <c r="AV45" s="270">
        <f t="shared" ca="1" si="105"/>
        <v>-546.875</v>
      </c>
      <c r="AW45" s="270">
        <f t="shared" ca="1" si="105"/>
        <v>-546.875</v>
      </c>
      <c r="AX45" s="270">
        <f t="shared" ca="1" si="105"/>
        <v>-546.875</v>
      </c>
      <c r="AY45" s="270">
        <f t="shared" ca="1" si="105"/>
        <v>-546.875</v>
      </c>
      <c r="AZ45" s="270">
        <f t="shared" ca="1" si="105"/>
        <v>-546.875</v>
      </c>
      <c r="BA45" s="270">
        <f t="shared" ca="1" si="105"/>
        <v>-546.875</v>
      </c>
      <c r="BB45" s="270">
        <f t="shared" ca="1" si="105"/>
        <v>-546.875</v>
      </c>
      <c r="BC45" s="270">
        <f t="shared" ca="1" si="105"/>
        <v>-546.875</v>
      </c>
      <c r="BD45" s="270">
        <f t="shared" ca="1" si="105"/>
        <v>-546.875</v>
      </c>
      <c r="BE45" s="270">
        <f t="shared" ca="1" si="105"/>
        <v>-546.875</v>
      </c>
      <c r="BF45" s="270">
        <f t="shared" ca="1" si="105"/>
        <v>-546.875</v>
      </c>
      <c r="BG45" s="270">
        <f t="shared" ca="1" si="105"/>
        <v>-546.875</v>
      </c>
      <c r="BH45" s="270">
        <f t="shared" ca="1" si="105"/>
        <v>-546.875</v>
      </c>
      <c r="BI45" s="270">
        <f t="shared" ca="1" si="105"/>
        <v>-546.875</v>
      </c>
      <c r="BJ45" s="270">
        <f t="shared" ca="1" si="105"/>
        <v>-546.875</v>
      </c>
      <c r="BK45" s="270">
        <f t="shared" ca="1" si="105"/>
        <v>-546.875</v>
      </c>
      <c r="BL45" s="270">
        <f t="shared" ca="1" si="105"/>
        <v>-546.875</v>
      </c>
      <c r="BM45" s="270">
        <f t="shared" ca="1" si="105"/>
        <v>-546.875</v>
      </c>
      <c r="BN45" s="270">
        <f t="shared" ca="1" si="105"/>
        <v>-546.875</v>
      </c>
      <c r="BO45" s="270">
        <f t="shared" ca="1" si="105"/>
        <v>-546.875</v>
      </c>
      <c r="BP45" s="270">
        <f t="shared" ca="1" si="105"/>
        <v>-546.875</v>
      </c>
      <c r="BQ45" s="270">
        <f t="shared" ca="1" si="105"/>
        <v>-546.875</v>
      </c>
      <c r="BR45" s="270">
        <f t="shared" ca="1" si="105"/>
        <v>-546.875</v>
      </c>
      <c r="BS45" s="270">
        <f t="shared" ca="1" si="105"/>
        <v>-546.875</v>
      </c>
      <c r="BT45" s="270">
        <f t="shared" ca="1" si="105"/>
        <v>-546.875</v>
      </c>
      <c r="BU45" s="270">
        <f t="shared" ref="BU45:DH45" ca="1" si="106">-BU149</f>
        <v>-546.875</v>
      </c>
      <c r="BV45" s="270">
        <f t="shared" ca="1" si="106"/>
        <v>-546.875</v>
      </c>
      <c r="BW45" s="270">
        <f t="shared" ca="1" si="106"/>
        <v>-546.875</v>
      </c>
      <c r="BX45" s="270">
        <f t="shared" ca="1" si="106"/>
        <v>-546.875</v>
      </c>
      <c r="BY45" s="270">
        <f t="shared" ca="1" si="106"/>
        <v>-546.875</v>
      </c>
      <c r="BZ45" s="270">
        <f t="shared" ca="1" si="106"/>
        <v>-546.875</v>
      </c>
      <c r="CA45" s="270">
        <f t="shared" ca="1" si="106"/>
        <v>-546.875</v>
      </c>
      <c r="CB45" s="270">
        <f t="shared" ca="1" si="106"/>
        <v>-546.875</v>
      </c>
      <c r="CC45" s="270">
        <f t="shared" ca="1" si="106"/>
        <v>-546.875</v>
      </c>
      <c r="CD45" s="270">
        <f t="shared" ca="1" si="106"/>
        <v>-546.875</v>
      </c>
      <c r="CE45" s="270">
        <f t="shared" ca="1" si="106"/>
        <v>-546.875</v>
      </c>
      <c r="CF45" s="270">
        <f t="shared" ca="1" si="106"/>
        <v>-546.875</v>
      </c>
      <c r="CG45" s="270">
        <f t="shared" ca="1" si="106"/>
        <v>0</v>
      </c>
      <c r="CH45" s="270">
        <f t="shared" ca="1" si="106"/>
        <v>0</v>
      </c>
      <c r="CI45" s="270">
        <f t="shared" ca="1" si="106"/>
        <v>0</v>
      </c>
      <c r="CJ45" s="270">
        <f t="shared" ca="1" si="106"/>
        <v>0</v>
      </c>
      <c r="CK45" s="270">
        <f t="shared" ca="1" si="106"/>
        <v>0</v>
      </c>
      <c r="CL45" s="270">
        <f t="shared" ca="1" si="106"/>
        <v>0</v>
      </c>
      <c r="CM45" s="270">
        <f t="shared" ca="1" si="106"/>
        <v>0</v>
      </c>
      <c r="CN45" s="270">
        <f t="shared" ca="1" si="106"/>
        <v>0</v>
      </c>
      <c r="CO45" s="270">
        <f t="shared" ca="1" si="106"/>
        <v>0</v>
      </c>
      <c r="CP45" s="270">
        <f t="shared" ca="1" si="106"/>
        <v>0</v>
      </c>
      <c r="CQ45" s="270">
        <f t="shared" ca="1" si="106"/>
        <v>0</v>
      </c>
      <c r="CR45" s="270">
        <f t="shared" ca="1" si="106"/>
        <v>0</v>
      </c>
      <c r="CS45" s="270">
        <f t="shared" ca="1" si="106"/>
        <v>0</v>
      </c>
      <c r="CT45" s="270">
        <f t="shared" ca="1" si="106"/>
        <v>0</v>
      </c>
      <c r="CU45" s="270">
        <f t="shared" ca="1" si="106"/>
        <v>0</v>
      </c>
      <c r="CV45" s="270">
        <f t="shared" ca="1" si="106"/>
        <v>0</v>
      </c>
      <c r="CW45" s="270">
        <f t="shared" ca="1" si="106"/>
        <v>0</v>
      </c>
      <c r="CX45" s="270">
        <f t="shared" ca="1" si="106"/>
        <v>0</v>
      </c>
      <c r="CY45" s="270">
        <f t="shared" ca="1" si="106"/>
        <v>0</v>
      </c>
      <c r="CZ45" s="270">
        <f t="shared" ca="1" si="106"/>
        <v>0</v>
      </c>
      <c r="DA45" s="270">
        <f t="shared" ca="1" si="106"/>
        <v>0</v>
      </c>
      <c r="DB45" s="270">
        <f t="shared" ca="1" si="106"/>
        <v>0</v>
      </c>
      <c r="DC45" s="270">
        <f t="shared" ca="1" si="106"/>
        <v>0</v>
      </c>
      <c r="DD45" s="270">
        <f t="shared" ca="1" si="106"/>
        <v>0</v>
      </c>
      <c r="DE45" s="270">
        <f t="shared" ca="1" si="106"/>
        <v>0</v>
      </c>
      <c r="DF45" s="270">
        <f t="shared" ca="1" si="106"/>
        <v>0</v>
      </c>
      <c r="DG45" s="270">
        <f t="shared" ca="1" si="106"/>
        <v>0</v>
      </c>
      <c r="DH45" s="270">
        <f t="shared" ca="1" si="106"/>
        <v>0</v>
      </c>
      <c r="DI45" s="270">
        <f t="shared" ref="DI45:EP45" ca="1" si="107">-DI149</f>
        <v>0</v>
      </c>
      <c r="DJ45" s="270">
        <f t="shared" ca="1" si="107"/>
        <v>0</v>
      </c>
      <c r="DK45" s="270">
        <f t="shared" ca="1" si="107"/>
        <v>0</v>
      </c>
      <c r="DL45" s="270">
        <f t="shared" ca="1" si="107"/>
        <v>0</v>
      </c>
      <c r="DM45" s="270">
        <f t="shared" ca="1" si="107"/>
        <v>0</v>
      </c>
      <c r="DN45" s="270">
        <f t="shared" ca="1" si="107"/>
        <v>0</v>
      </c>
      <c r="DO45" s="270">
        <f t="shared" ca="1" si="107"/>
        <v>0</v>
      </c>
      <c r="DP45" s="270">
        <f t="shared" ca="1" si="107"/>
        <v>0</v>
      </c>
      <c r="DQ45" s="270">
        <f t="shared" ca="1" si="107"/>
        <v>0</v>
      </c>
      <c r="DR45" s="270">
        <f t="shared" ca="1" si="107"/>
        <v>0</v>
      </c>
      <c r="DS45" s="270">
        <f t="shared" ca="1" si="107"/>
        <v>0</v>
      </c>
      <c r="DT45" s="270">
        <f t="shared" ca="1" si="107"/>
        <v>0</v>
      </c>
      <c r="DU45" s="270">
        <f t="shared" ca="1" si="107"/>
        <v>0</v>
      </c>
      <c r="DV45" s="270">
        <f t="shared" ca="1" si="107"/>
        <v>0</v>
      </c>
      <c r="DW45" s="270">
        <f t="shared" ca="1" si="107"/>
        <v>0</v>
      </c>
      <c r="DX45" s="270">
        <f t="shared" ca="1" si="107"/>
        <v>0</v>
      </c>
      <c r="DY45" s="270">
        <f t="shared" ca="1" si="107"/>
        <v>0</v>
      </c>
      <c r="DZ45" s="270">
        <f t="shared" ca="1" si="107"/>
        <v>0</v>
      </c>
      <c r="EA45" s="270">
        <f t="shared" ca="1" si="107"/>
        <v>0</v>
      </c>
      <c r="EB45" s="270">
        <f t="shared" ca="1" si="107"/>
        <v>0</v>
      </c>
      <c r="EC45" s="270">
        <f t="shared" ca="1" si="107"/>
        <v>0</v>
      </c>
      <c r="ED45" s="270">
        <f t="shared" ca="1" si="107"/>
        <v>0</v>
      </c>
      <c r="EE45" s="270">
        <f t="shared" ca="1" si="107"/>
        <v>0</v>
      </c>
      <c r="EF45" s="270">
        <f t="shared" ca="1" si="107"/>
        <v>0</v>
      </c>
      <c r="EG45" s="270">
        <f t="shared" ca="1" si="107"/>
        <v>0</v>
      </c>
      <c r="EH45" s="270">
        <f t="shared" ca="1" si="107"/>
        <v>0</v>
      </c>
      <c r="EI45" s="270">
        <f t="shared" ca="1" si="107"/>
        <v>0</v>
      </c>
      <c r="EJ45" s="270">
        <f t="shared" ca="1" si="107"/>
        <v>0</v>
      </c>
      <c r="EK45" s="270">
        <f t="shared" ca="1" si="107"/>
        <v>0</v>
      </c>
      <c r="EL45" s="270">
        <f t="shared" ca="1" si="107"/>
        <v>0</v>
      </c>
      <c r="EM45" s="270">
        <f t="shared" ca="1" si="107"/>
        <v>0</v>
      </c>
      <c r="EN45" s="270">
        <f t="shared" ca="1" si="107"/>
        <v>0</v>
      </c>
      <c r="EO45" s="270">
        <f t="shared" ca="1" si="107"/>
        <v>0</v>
      </c>
      <c r="EP45" s="270">
        <f t="shared" ca="1" si="107"/>
        <v>0</v>
      </c>
      <c r="EQ45" s="32"/>
      <c r="ER45" s="32"/>
      <c r="ES45" s="32"/>
      <c r="ET45" s="32"/>
      <c r="EU45" s="32"/>
      <c r="EV45" s="32"/>
      <c r="EW45" s="32"/>
      <c r="EX45" s="32"/>
      <c r="EY45" s="32"/>
      <c r="EZ45" s="32"/>
      <c r="FA45" s="32"/>
      <c r="FB45" s="32"/>
      <c r="FC45" s="32"/>
      <c r="FD45" s="32"/>
      <c r="FE45" s="32"/>
      <c r="FF45" s="32"/>
      <c r="FG45" s="32"/>
      <c r="FH45" s="32"/>
      <c r="FI45" s="32"/>
      <c r="FJ45" s="32"/>
      <c r="FK45" s="32"/>
      <c r="FL45" s="32"/>
      <c r="FM45" s="32"/>
      <c r="FN45" s="32"/>
      <c r="FO45" s="32"/>
      <c r="FP45" s="32"/>
      <c r="FQ45" s="32"/>
      <c r="FR45" s="32"/>
      <c r="FS45" s="32"/>
      <c r="FT45" s="32"/>
      <c r="FU45" s="32"/>
      <c r="FV45" s="32"/>
      <c r="FW45" s="32"/>
      <c r="FX45" s="32"/>
      <c r="FY45" s="32"/>
      <c r="FZ45" s="32"/>
      <c r="GA45" s="32"/>
      <c r="GB45" s="32"/>
      <c r="GC45" s="32"/>
      <c r="GD45" s="32"/>
      <c r="GE45" s="32"/>
      <c r="GF45" s="32"/>
      <c r="GG45" s="32"/>
      <c r="GH45" s="32"/>
      <c r="GI45" s="32"/>
      <c r="GJ45" s="32"/>
      <c r="GK45" s="32"/>
      <c r="GL45" s="32"/>
      <c r="GM45" s="32"/>
      <c r="GN45" s="32"/>
      <c r="GO45" s="32"/>
      <c r="GP45" s="32"/>
      <c r="GQ45" s="32"/>
      <c r="GR45" s="32"/>
      <c r="GS45" s="32"/>
      <c r="GT45" s="32"/>
      <c r="GU45" s="32"/>
      <c r="GV45" s="32"/>
      <c r="GW45" s="32"/>
      <c r="GX45" s="32"/>
      <c r="GY45" s="32"/>
      <c r="GZ45" s="32"/>
      <c r="HA45" s="32"/>
      <c r="HB45" s="32"/>
      <c r="HC45" s="32"/>
      <c r="HD45" s="32"/>
      <c r="HE45" s="32"/>
      <c r="HF45" s="32"/>
      <c r="HG45" s="32"/>
      <c r="HH45" s="32"/>
      <c r="HI45" s="32"/>
      <c r="HJ45" s="32"/>
    </row>
    <row r="46" spans="1:218" s="22" customFormat="1" ht="14.1" customHeight="1">
      <c r="A46" s="15"/>
      <c r="B46" s="66" t="s">
        <v>1078</v>
      </c>
      <c r="D46" s="59" t="s">
        <v>97</v>
      </c>
      <c r="E46" s="270">
        <f t="shared" ref="E46" ca="1" si="108">SUM(G46:EP46)</f>
        <v>0</v>
      </c>
      <c r="F46" s="270"/>
      <c r="G46" s="270"/>
      <c r="H46" s="270">
        <f>-H168</f>
        <v>0</v>
      </c>
      <c r="I46" s="270">
        <f t="shared" ref="I46:BT46" si="109">-I168</f>
        <v>0</v>
      </c>
      <c r="J46" s="270">
        <f t="shared" si="109"/>
        <v>0</v>
      </c>
      <c r="K46" s="270">
        <f t="shared" ca="1" si="109"/>
        <v>0</v>
      </c>
      <c r="L46" s="270">
        <f t="shared" ca="1" si="109"/>
        <v>0</v>
      </c>
      <c r="M46" s="270">
        <f t="shared" ca="1" si="109"/>
        <v>0</v>
      </c>
      <c r="N46" s="270">
        <f t="shared" ca="1" si="109"/>
        <v>0</v>
      </c>
      <c r="O46" s="270">
        <f t="shared" ca="1" si="109"/>
        <v>0</v>
      </c>
      <c r="P46" s="270">
        <f t="shared" ca="1" si="109"/>
        <v>0</v>
      </c>
      <c r="Q46" s="270">
        <f t="shared" ca="1" si="109"/>
        <v>0</v>
      </c>
      <c r="R46" s="270">
        <f t="shared" ca="1" si="109"/>
        <v>0</v>
      </c>
      <c r="S46" s="270">
        <f t="shared" ca="1" si="109"/>
        <v>0</v>
      </c>
      <c r="T46" s="270">
        <f t="shared" ca="1" si="109"/>
        <v>0</v>
      </c>
      <c r="U46" s="270">
        <f t="shared" ca="1" si="109"/>
        <v>0</v>
      </c>
      <c r="V46" s="270">
        <f t="shared" ca="1" si="109"/>
        <v>0</v>
      </c>
      <c r="W46" s="270">
        <f t="shared" ca="1" si="109"/>
        <v>0</v>
      </c>
      <c r="X46" s="270">
        <f t="shared" ca="1" si="109"/>
        <v>0</v>
      </c>
      <c r="Y46" s="270">
        <f t="shared" ca="1" si="109"/>
        <v>0</v>
      </c>
      <c r="Z46" s="270">
        <f t="shared" ca="1" si="109"/>
        <v>0</v>
      </c>
      <c r="AA46" s="270">
        <f t="shared" ca="1" si="109"/>
        <v>0</v>
      </c>
      <c r="AB46" s="270">
        <f t="shared" ca="1" si="109"/>
        <v>0</v>
      </c>
      <c r="AC46" s="270">
        <f t="shared" ca="1" si="109"/>
        <v>0</v>
      </c>
      <c r="AD46" s="270">
        <f t="shared" ca="1" si="109"/>
        <v>0</v>
      </c>
      <c r="AE46" s="270">
        <f t="shared" ca="1" si="109"/>
        <v>0</v>
      </c>
      <c r="AF46" s="270">
        <f t="shared" ca="1" si="109"/>
        <v>0</v>
      </c>
      <c r="AG46" s="270">
        <f t="shared" ca="1" si="109"/>
        <v>0</v>
      </c>
      <c r="AH46" s="270">
        <f t="shared" ca="1" si="109"/>
        <v>0</v>
      </c>
      <c r="AI46" s="270">
        <f t="shared" ca="1" si="109"/>
        <v>0</v>
      </c>
      <c r="AJ46" s="270">
        <f t="shared" ca="1" si="109"/>
        <v>0</v>
      </c>
      <c r="AK46" s="270">
        <f t="shared" ca="1" si="109"/>
        <v>0</v>
      </c>
      <c r="AL46" s="270">
        <f t="shared" ca="1" si="109"/>
        <v>0</v>
      </c>
      <c r="AM46" s="270">
        <f t="shared" ca="1" si="109"/>
        <v>0</v>
      </c>
      <c r="AN46" s="270">
        <f t="shared" ca="1" si="109"/>
        <v>0</v>
      </c>
      <c r="AO46" s="270">
        <f t="shared" ca="1" si="109"/>
        <v>0</v>
      </c>
      <c r="AP46" s="270">
        <f t="shared" ca="1" si="109"/>
        <v>0</v>
      </c>
      <c r="AQ46" s="270">
        <f t="shared" ca="1" si="109"/>
        <v>0</v>
      </c>
      <c r="AR46" s="270">
        <f t="shared" ca="1" si="109"/>
        <v>0</v>
      </c>
      <c r="AS46" s="270">
        <f t="shared" ca="1" si="109"/>
        <v>0</v>
      </c>
      <c r="AT46" s="270">
        <f t="shared" ca="1" si="109"/>
        <v>0</v>
      </c>
      <c r="AU46" s="270">
        <f t="shared" ca="1" si="109"/>
        <v>0</v>
      </c>
      <c r="AV46" s="270">
        <f t="shared" ca="1" si="109"/>
        <v>0</v>
      </c>
      <c r="AW46" s="270">
        <f t="shared" ca="1" si="109"/>
        <v>0</v>
      </c>
      <c r="AX46" s="270">
        <f t="shared" ca="1" si="109"/>
        <v>0</v>
      </c>
      <c r="AY46" s="270">
        <f t="shared" ca="1" si="109"/>
        <v>0</v>
      </c>
      <c r="AZ46" s="270">
        <f t="shared" ca="1" si="109"/>
        <v>0</v>
      </c>
      <c r="BA46" s="270">
        <f t="shared" ca="1" si="109"/>
        <v>0</v>
      </c>
      <c r="BB46" s="270">
        <f t="shared" ca="1" si="109"/>
        <v>0</v>
      </c>
      <c r="BC46" s="270">
        <f t="shared" ca="1" si="109"/>
        <v>0</v>
      </c>
      <c r="BD46" s="270">
        <f t="shared" ca="1" si="109"/>
        <v>0</v>
      </c>
      <c r="BE46" s="270">
        <f t="shared" ca="1" si="109"/>
        <v>0</v>
      </c>
      <c r="BF46" s="270">
        <f t="shared" ca="1" si="109"/>
        <v>0</v>
      </c>
      <c r="BG46" s="270">
        <f t="shared" ca="1" si="109"/>
        <v>0</v>
      </c>
      <c r="BH46" s="270">
        <f t="shared" ca="1" si="109"/>
        <v>0</v>
      </c>
      <c r="BI46" s="270">
        <f t="shared" ca="1" si="109"/>
        <v>0</v>
      </c>
      <c r="BJ46" s="270">
        <f t="shared" ca="1" si="109"/>
        <v>0</v>
      </c>
      <c r="BK46" s="270">
        <f t="shared" ca="1" si="109"/>
        <v>0</v>
      </c>
      <c r="BL46" s="270">
        <f t="shared" ca="1" si="109"/>
        <v>0</v>
      </c>
      <c r="BM46" s="270">
        <f t="shared" ca="1" si="109"/>
        <v>0</v>
      </c>
      <c r="BN46" s="270">
        <f t="shared" ca="1" si="109"/>
        <v>0</v>
      </c>
      <c r="BO46" s="270">
        <f t="shared" ca="1" si="109"/>
        <v>0</v>
      </c>
      <c r="BP46" s="270">
        <f t="shared" ca="1" si="109"/>
        <v>0</v>
      </c>
      <c r="BQ46" s="270">
        <f t="shared" ca="1" si="109"/>
        <v>0</v>
      </c>
      <c r="BR46" s="270">
        <f t="shared" ca="1" si="109"/>
        <v>0</v>
      </c>
      <c r="BS46" s="270">
        <f t="shared" ca="1" si="109"/>
        <v>0</v>
      </c>
      <c r="BT46" s="270">
        <f t="shared" ca="1" si="109"/>
        <v>0</v>
      </c>
      <c r="BU46" s="270">
        <f t="shared" ref="BU46:EF46" ca="1" si="110">-BU168</f>
        <v>0</v>
      </c>
      <c r="BV46" s="270">
        <f t="shared" ca="1" si="110"/>
        <v>0</v>
      </c>
      <c r="BW46" s="270">
        <f t="shared" ca="1" si="110"/>
        <v>0</v>
      </c>
      <c r="BX46" s="270">
        <f t="shared" ca="1" si="110"/>
        <v>0</v>
      </c>
      <c r="BY46" s="270">
        <f t="shared" ca="1" si="110"/>
        <v>0</v>
      </c>
      <c r="BZ46" s="270">
        <f t="shared" ca="1" si="110"/>
        <v>0</v>
      </c>
      <c r="CA46" s="270">
        <f t="shared" ca="1" si="110"/>
        <v>0</v>
      </c>
      <c r="CB46" s="270">
        <f t="shared" ca="1" si="110"/>
        <v>0</v>
      </c>
      <c r="CC46" s="270">
        <f t="shared" ca="1" si="110"/>
        <v>0</v>
      </c>
      <c r="CD46" s="270">
        <f t="shared" ca="1" si="110"/>
        <v>0</v>
      </c>
      <c r="CE46" s="270">
        <f t="shared" ca="1" si="110"/>
        <v>0</v>
      </c>
      <c r="CF46" s="270">
        <f t="shared" ca="1" si="110"/>
        <v>0</v>
      </c>
      <c r="CG46" s="270">
        <f t="shared" ca="1" si="110"/>
        <v>0</v>
      </c>
      <c r="CH46" s="270">
        <f t="shared" ca="1" si="110"/>
        <v>0</v>
      </c>
      <c r="CI46" s="270">
        <f t="shared" ca="1" si="110"/>
        <v>0</v>
      </c>
      <c r="CJ46" s="270">
        <f t="shared" ca="1" si="110"/>
        <v>0</v>
      </c>
      <c r="CK46" s="270">
        <f t="shared" ca="1" si="110"/>
        <v>0</v>
      </c>
      <c r="CL46" s="270">
        <f t="shared" ca="1" si="110"/>
        <v>0</v>
      </c>
      <c r="CM46" s="270">
        <f t="shared" ca="1" si="110"/>
        <v>0</v>
      </c>
      <c r="CN46" s="270">
        <f t="shared" ca="1" si="110"/>
        <v>0</v>
      </c>
      <c r="CO46" s="270">
        <f t="shared" ca="1" si="110"/>
        <v>0</v>
      </c>
      <c r="CP46" s="270">
        <f t="shared" ca="1" si="110"/>
        <v>0</v>
      </c>
      <c r="CQ46" s="270">
        <f t="shared" ca="1" si="110"/>
        <v>0</v>
      </c>
      <c r="CR46" s="270">
        <f t="shared" ca="1" si="110"/>
        <v>0</v>
      </c>
      <c r="CS46" s="270">
        <f t="shared" ca="1" si="110"/>
        <v>0</v>
      </c>
      <c r="CT46" s="270">
        <f t="shared" ca="1" si="110"/>
        <v>0</v>
      </c>
      <c r="CU46" s="270">
        <f t="shared" ca="1" si="110"/>
        <v>0</v>
      </c>
      <c r="CV46" s="270">
        <f t="shared" ca="1" si="110"/>
        <v>0</v>
      </c>
      <c r="CW46" s="270">
        <f t="shared" ca="1" si="110"/>
        <v>0</v>
      </c>
      <c r="CX46" s="270">
        <f t="shared" ca="1" si="110"/>
        <v>0</v>
      </c>
      <c r="CY46" s="270">
        <f t="shared" ca="1" si="110"/>
        <v>0</v>
      </c>
      <c r="CZ46" s="270">
        <f t="shared" ca="1" si="110"/>
        <v>0</v>
      </c>
      <c r="DA46" s="270">
        <f t="shared" ca="1" si="110"/>
        <v>0</v>
      </c>
      <c r="DB46" s="270">
        <f t="shared" ca="1" si="110"/>
        <v>0</v>
      </c>
      <c r="DC46" s="270">
        <f t="shared" ca="1" si="110"/>
        <v>0</v>
      </c>
      <c r="DD46" s="270">
        <f t="shared" ca="1" si="110"/>
        <v>0</v>
      </c>
      <c r="DE46" s="270">
        <f t="shared" ca="1" si="110"/>
        <v>0</v>
      </c>
      <c r="DF46" s="270">
        <f t="shared" ca="1" si="110"/>
        <v>0</v>
      </c>
      <c r="DG46" s="270">
        <f t="shared" ca="1" si="110"/>
        <v>0</v>
      </c>
      <c r="DH46" s="270">
        <f t="shared" ca="1" si="110"/>
        <v>0</v>
      </c>
      <c r="DI46" s="270">
        <f t="shared" ca="1" si="110"/>
        <v>0</v>
      </c>
      <c r="DJ46" s="270">
        <f t="shared" ca="1" si="110"/>
        <v>0</v>
      </c>
      <c r="DK46" s="270">
        <f t="shared" ca="1" si="110"/>
        <v>0</v>
      </c>
      <c r="DL46" s="270">
        <f t="shared" ca="1" si="110"/>
        <v>0</v>
      </c>
      <c r="DM46" s="270">
        <f t="shared" ca="1" si="110"/>
        <v>0</v>
      </c>
      <c r="DN46" s="270">
        <f t="shared" ca="1" si="110"/>
        <v>0</v>
      </c>
      <c r="DO46" s="270">
        <f t="shared" ca="1" si="110"/>
        <v>0</v>
      </c>
      <c r="DP46" s="270">
        <f t="shared" ca="1" si="110"/>
        <v>0</v>
      </c>
      <c r="DQ46" s="270">
        <f t="shared" ca="1" si="110"/>
        <v>0</v>
      </c>
      <c r="DR46" s="270">
        <f t="shared" ca="1" si="110"/>
        <v>0</v>
      </c>
      <c r="DS46" s="270">
        <f t="shared" ca="1" si="110"/>
        <v>0</v>
      </c>
      <c r="DT46" s="270">
        <f t="shared" ca="1" si="110"/>
        <v>0</v>
      </c>
      <c r="DU46" s="270">
        <f t="shared" ca="1" si="110"/>
        <v>0</v>
      </c>
      <c r="DV46" s="270">
        <f t="shared" ca="1" si="110"/>
        <v>0</v>
      </c>
      <c r="DW46" s="270">
        <f t="shared" ca="1" si="110"/>
        <v>0</v>
      </c>
      <c r="DX46" s="270">
        <f t="shared" ca="1" si="110"/>
        <v>0</v>
      </c>
      <c r="DY46" s="270">
        <f t="shared" ca="1" si="110"/>
        <v>0</v>
      </c>
      <c r="DZ46" s="270">
        <f t="shared" ca="1" si="110"/>
        <v>0</v>
      </c>
      <c r="EA46" s="270">
        <f t="shared" ca="1" si="110"/>
        <v>0</v>
      </c>
      <c r="EB46" s="270">
        <f t="shared" ca="1" si="110"/>
        <v>0</v>
      </c>
      <c r="EC46" s="270">
        <f t="shared" ca="1" si="110"/>
        <v>0</v>
      </c>
      <c r="ED46" s="270">
        <f t="shared" ca="1" si="110"/>
        <v>0</v>
      </c>
      <c r="EE46" s="270">
        <f t="shared" ca="1" si="110"/>
        <v>0</v>
      </c>
      <c r="EF46" s="270">
        <f t="shared" ca="1" si="110"/>
        <v>0</v>
      </c>
      <c r="EG46" s="270">
        <f t="shared" ref="EG46:EP46" ca="1" si="111">-EG168</f>
        <v>0</v>
      </c>
      <c r="EH46" s="270">
        <f t="shared" ca="1" si="111"/>
        <v>0</v>
      </c>
      <c r="EI46" s="270">
        <f t="shared" ca="1" si="111"/>
        <v>0</v>
      </c>
      <c r="EJ46" s="270">
        <f t="shared" ca="1" si="111"/>
        <v>0</v>
      </c>
      <c r="EK46" s="270">
        <f t="shared" ca="1" si="111"/>
        <v>0</v>
      </c>
      <c r="EL46" s="270">
        <f t="shared" ca="1" si="111"/>
        <v>0</v>
      </c>
      <c r="EM46" s="270">
        <f t="shared" ca="1" si="111"/>
        <v>0</v>
      </c>
      <c r="EN46" s="270">
        <f t="shared" ca="1" si="111"/>
        <v>0</v>
      </c>
      <c r="EO46" s="270">
        <f t="shared" ca="1" si="111"/>
        <v>0</v>
      </c>
      <c r="EP46" s="270">
        <f t="shared" ca="1" si="111"/>
        <v>0</v>
      </c>
      <c r="EQ46" s="32"/>
      <c r="ER46" s="32"/>
      <c r="ES46" s="32"/>
      <c r="ET46" s="32"/>
      <c r="EU46" s="32"/>
      <c r="EV46" s="32"/>
      <c r="EW46" s="32"/>
      <c r="EX46" s="32"/>
      <c r="EY46" s="32"/>
      <c r="EZ46" s="32"/>
      <c r="FA46" s="32"/>
      <c r="FB46" s="32"/>
      <c r="FC46" s="32"/>
      <c r="FD46" s="32"/>
      <c r="FE46" s="32"/>
      <c r="FF46" s="32"/>
      <c r="FG46" s="32"/>
      <c r="FH46" s="32"/>
      <c r="FI46" s="32"/>
      <c r="FJ46" s="32"/>
      <c r="FK46" s="32"/>
      <c r="FL46" s="32"/>
      <c r="FM46" s="32"/>
      <c r="FN46" s="32"/>
      <c r="FO46" s="32"/>
      <c r="FP46" s="32"/>
      <c r="FQ46" s="32"/>
      <c r="FR46" s="32"/>
      <c r="FS46" s="32"/>
      <c r="FT46" s="32"/>
      <c r="FU46" s="32"/>
      <c r="FV46" s="32"/>
      <c r="FW46" s="32"/>
      <c r="FX46" s="32"/>
      <c r="FY46" s="32"/>
      <c r="FZ46" s="32"/>
      <c r="GA46" s="32"/>
      <c r="GB46" s="32"/>
      <c r="GC46" s="32"/>
      <c r="GD46" s="32"/>
      <c r="GE46" s="32"/>
      <c r="GF46" s="32"/>
      <c r="GG46" s="32"/>
      <c r="GH46" s="32"/>
      <c r="GI46" s="32"/>
      <c r="GJ46" s="32"/>
      <c r="GK46" s="32"/>
      <c r="GL46" s="32"/>
      <c r="GM46" s="32"/>
      <c r="GN46" s="32"/>
      <c r="GO46" s="32"/>
      <c r="GP46" s="32"/>
      <c r="GQ46" s="32"/>
      <c r="GR46" s="32"/>
      <c r="GS46" s="32"/>
      <c r="GT46" s="32"/>
      <c r="GU46" s="32"/>
      <c r="GV46" s="32"/>
      <c r="GW46" s="32"/>
      <c r="GX46" s="32"/>
      <c r="GY46" s="32"/>
      <c r="GZ46" s="32"/>
      <c r="HA46" s="32"/>
      <c r="HB46" s="32"/>
      <c r="HC46" s="32"/>
      <c r="HD46" s="32"/>
      <c r="HE46" s="32"/>
      <c r="HF46" s="32"/>
      <c r="HG46" s="32"/>
      <c r="HH46" s="32"/>
      <c r="HI46" s="32"/>
      <c r="HJ46" s="32"/>
    </row>
    <row r="47" spans="1:218" s="22" customFormat="1" ht="14.1" customHeight="1">
      <c r="A47" s="15"/>
      <c r="B47" s="278" t="s">
        <v>843</v>
      </c>
      <c r="C47" s="404"/>
      <c r="D47" s="199" t="s">
        <v>97</v>
      </c>
      <c r="E47" s="790">
        <f t="shared" ca="1" si="80"/>
        <v>-201402.73749999999</v>
      </c>
      <c r="F47" s="790"/>
      <c r="G47" s="790"/>
      <c r="H47" s="790">
        <f t="shared" ref="H47:AM47" si="112">SUM(H38:H46)</f>
        <v>0</v>
      </c>
      <c r="I47" s="790">
        <f t="shared" si="112"/>
        <v>0</v>
      </c>
      <c r="J47" s="790">
        <f t="shared" si="112"/>
        <v>0</v>
      </c>
      <c r="K47" s="790">
        <f t="shared" ca="1" si="112"/>
        <v>0</v>
      </c>
      <c r="L47" s="790">
        <f t="shared" ca="1" si="112"/>
        <v>0</v>
      </c>
      <c r="M47" s="790">
        <f t="shared" ca="1" si="112"/>
        <v>0</v>
      </c>
      <c r="N47" s="790">
        <f t="shared" ca="1" si="112"/>
        <v>0</v>
      </c>
      <c r="O47" s="790">
        <f t="shared" ca="1" si="112"/>
        <v>0</v>
      </c>
      <c r="P47" s="790">
        <f t="shared" ca="1" si="112"/>
        <v>0</v>
      </c>
      <c r="Q47" s="790">
        <f t="shared" ca="1" si="112"/>
        <v>0</v>
      </c>
      <c r="R47" s="790">
        <f t="shared" ca="1" si="112"/>
        <v>-1868.75</v>
      </c>
      <c r="S47" s="790">
        <f t="shared" ca="1" si="112"/>
        <v>-1868.75</v>
      </c>
      <c r="T47" s="790">
        <f t="shared" ca="1" si="112"/>
        <v>-1888.75</v>
      </c>
      <c r="U47" s="790">
        <f t="shared" ca="1" si="112"/>
        <v>-6003.1249999999873</v>
      </c>
      <c r="V47" s="790">
        <f t="shared" ca="1" si="112"/>
        <v>-4646.51953125</v>
      </c>
      <c r="W47" s="790">
        <f t="shared" ca="1" si="112"/>
        <v>-3527.2757812500004</v>
      </c>
      <c r="X47" s="790">
        <f t="shared" ca="1" si="112"/>
        <v>-3522.9820312500005</v>
      </c>
      <c r="Y47" s="790">
        <f t="shared" ca="1" si="112"/>
        <v>-3613.6882812500007</v>
      </c>
      <c r="Z47" s="790">
        <f t="shared" ca="1" si="112"/>
        <v>-3587.5257812500004</v>
      </c>
      <c r="AA47" s="790">
        <f t="shared" ca="1" si="112"/>
        <v>-3561.36328125</v>
      </c>
      <c r="AB47" s="790">
        <f t="shared" ca="1" si="112"/>
        <v>-3555.2007812500005</v>
      </c>
      <c r="AC47" s="790">
        <f t="shared" ca="1" si="112"/>
        <v>-3509.0382812500002</v>
      </c>
      <c r="AD47" s="790">
        <f t="shared" ca="1" si="112"/>
        <v>-3482.8757812500007</v>
      </c>
      <c r="AE47" s="790">
        <f t="shared" ca="1" si="112"/>
        <v>-3456.7132812500004</v>
      </c>
      <c r="AF47" s="790">
        <f t="shared" ca="1" si="112"/>
        <v>-3585.55078125</v>
      </c>
      <c r="AG47" s="790">
        <f t="shared" ca="1" si="112"/>
        <v>-3537.51953125</v>
      </c>
      <c r="AH47" s="790">
        <f t="shared" ca="1" si="112"/>
        <v>-3509.48828125</v>
      </c>
      <c r="AI47" s="790">
        <f t="shared" ca="1" si="112"/>
        <v>-3481.45703125</v>
      </c>
      <c r="AJ47" s="790">
        <f t="shared" ca="1" si="112"/>
        <v>-3473.42578125</v>
      </c>
      <c r="AK47" s="790">
        <f t="shared" ca="1" si="112"/>
        <v>-3425.39453125</v>
      </c>
      <c r="AL47" s="790">
        <f t="shared" ca="1" si="112"/>
        <v>-3481.73828125</v>
      </c>
      <c r="AM47" s="790">
        <f t="shared" ca="1" si="112"/>
        <v>-3452.5390625000005</v>
      </c>
      <c r="AN47" s="790">
        <f t="shared" ref="AN47:BS47" ca="1" si="113">SUM(AN38:AN46)</f>
        <v>-3443.3398437500005</v>
      </c>
      <c r="AO47" s="790">
        <f t="shared" ca="1" si="113"/>
        <v>-3394.1406250000005</v>
      </c>
      <c r="AP47" s="790">
        <f t="shared" ca="1" si="113"/>
        <v>-3364.9414062500005</v>
      </c>
      <c r="AQ47" s="790">
        <f t="shared" ca="1" si="113"/>
        <v>-3335.7421875000005</v>
      </c>
      <c r="AR47" s="790">
        <f t="shared" ca="1" si="113"/>
        <v>-3326.5429687500005</v>
      </c>
      <c r="AS47" s="790">
        <f t="shared" ca="1" si="113"/>
        <v>-3277.3437500000005</v>
      </c>
      <c r="AT47" s="790">
        <f t="shared" ca="1" si="113"/>
        <v>-3248.1445312500005</v>
      </c>
      <c r="AU47" s="790">
        <f t="shared" ca="1" si="113"/>
        <v>-3218.9453125000005</v>
      </c>
      <c r="AV47" s="790">
        <f t="shared" ca="1" si="113"/>
        <v>-3209.7460937500005</v>
      </c>
      <c r="AW47" s="790">
        <f t="shared" ca="1" si="113"/>
        <v>-3160.5468750000005</v>
      </c>
      <c r="AX47" s="790">
        <f t="shared" ca="1" si="113"/>
        <v>-3131.3476562500005</v>
      </c>
      <c r="AY47" s="790">
        <f t="shared" ca="1" si="113"/>
        <v>-3102.1484375000005</v>
      </c>
      <c r="AZ47" s="790">
        <f t="shared" ca="1" si="113"/>
        <v>-3092.9492187500005</v>
      </c>
      <c r="BA47" s="790">
        <f t="shared" ca="1" si="113"/>
        <v>-3043.7500000000005</v>
      </c>
      <c r="BB47" s="790">
        <f t="shared" ca="1" si="113"/>
        <v>-3014.55078125</v>
      </c>
      <c r="BC47" s="790">
        <f t="shared" ca="1" si="113"/>
        <v>-2985.3515625</v>
      </c>
      <c r="BD47" s="790">
        <f t="shared" ca="1" si="113"/>
        <v>-2976.15234375</v>
      </c>
      <c r="BE47" s="790">
        <f t="shared" ca="1" si="113"/>
        <v>-2926.953125</v>
      </c>
      <c r="BF47" s="790">
        <f t="shared" ca="1" si="113"/>
        <v>-2897.75390625</v>
      </c>
      <c r="BG47" s="790">
        <f t="shared" ca="1" si="113"/>
        <v>-2868.5546875</v>
      </c>
      <c r="BH47" s="790">
        <f t="shared" ca="1" si="113"/>
        <v>-2859.35546875</v>
      </c>
      <c r="BI47" s="790">
        <f t="shared" ca="1" si="113"/>
        <v>-2810.15625</v>
      </c>
      <c r="BJ47" s="790">
        <f t="shared" ca="1" si="113"/>
        <v>-2780.95703125</v>
      </c>
      <c r="BK47" s="790">
        <f t="shared" ca="1" si="113"/>
        <v>-2751.7578125</v>
      </c>
      <c r="BL47" s="790">
        <f t="shared" ca="1" si="113"/>
        <v>-2742.55859375</v>
      </c>
      <c r="BM47" s="790">
        <f t="shared" ca="1" si="113"/>
        <v>-2693.359375</v>
      </c>
      <c r="BN47" s="790">
        <f t="shared" ca="1" si="113"/>
        <v>-2664.16015625</v>
      </c>
      <c r="BO47" s="790">
        <f t="shared" ca="1" si="113"/>
        <v>-2634.9609375</v>
      </c>
      <c r="BP47" s="790">
        <f t="shared" ca="1" si="113"/>
        <v>-2625.76171875</v>
      </c>
      <c r="BQ47" s="790">
        <f t="shared" ca="1" si="113"/>
        <v>-2576.5625</v>
      </c>
      <c r="BR47" s="790">
        <f t="shared" ca="1" si="113"/>
        <v>-2547.36328125</v>
      </c>
      <c r="BS47" s="790">
        <f t="shared" ca="1" si="113"/>
        <v>-2518.1640625</v>
      </c>
      <c r="BT47" s="790">
        <f t="shared" ref="BT47:CY47" ca="1" si="114">SUM(BT38:BT46)</f>
        <v>-2508.96484375</v>
      </c>
      <c r="BU47" s="790">
        <f t="shared" ca="1" si="114"/>
        <v>-2459.765625</v>
      </c>
      <c r="BV47" s="790">
        <f t="shared" ca="1" si="114"/>
        <v>-2430.56640625</v>
      </c>
      <c r="BW47" s="790">
        <f t="shared" ca="1" si="114"/>
        <v>-2401.3671875</v>
      </c>
      <c r="BX47" s="790">
        <f t="shared" ca="1" si="114"/>
        <v>-2392.16796875</v>
      </c>
      <c r="BY47" s="790">
        <f t="shared" ca="1" si="114"/>
        <v>-2342.96875</v>
      </c>
      <c r="BZ47" s="790">
        <f t="shared" ca="1" si="114"/>
        <v>-2313.76953125</v>
      </c>
      <c r="CA47" s="790">
        <f t="shared" ca="1" si="114"/>
        <v>-2284.5703125</v>
      </c>
      <c r="CB47" s="790">
        <f t="shared" ca="1" si="114"/>
        <v>-2275.37109375</v>
      </c>
      <c r="CC47" s="790">
        <f t="shared" ca="1" si="114"/>
        <v>-2226.171875</v>
      </c>
      <c r="CD47" s="790">
        <f t="shared" ca="1" si="114"/>
        <v>-2196.97265625</v>
      </c>
      <c r="CE47" s="790">
        <f t="shared" ca="1" si="114"/>
        <v>-2167.7734375</v>
      </c>
      <c r="CF47" s="790">
        <f t="shared" ca="1" si="114"/>
        <v>-2138.57421875</v>
      </c>
      <c r="CG47" s="790">
        <f t="shared" ca="1" si="114"/>
        <v>0</v>
      </c>
      <c r="CH47" s="790">
        <f t="shared" ca="1" si="114"/>
        <v>0</v>
      </c>
      <c r="CI47" s="790">
        <f t="shared" ca="1" si="114"/>
        <v>0</v>
      </c>
      <c r="CJ47" s="790">
        <f t="shared" ca="1" si="114"/>
        <v>0</v>
      </c>
      <c r="CK47" s="790">
        <f t="shared" ca="1" si="114"/>
        <v>0</v>
      </c>
      <c r="CL47" s="790">
        <f t="shared" ca="1" si="114"/>
        <v>0</v>
      </c>
      <c r="CM47" s="790">
        <f t="shared" ca="1" si="114"/>
        <v>0</v>
      </c>
      <c r="CN47" s="790">
        <f t="shared" ca="1" si="114"/>
        <v>0</v>
      </c>
      <c r="CO47" s="790">
        <f t="shared" ca="1" si="114"/>
        <v>0</v>
      </c>
      <c r="CP47" s="790">
        <f t="shared" ca="1" si="114"/>
        <v>0</v>
      </c>
      <c r="CQ47" s="790">
        <f t="shared" ca="1" si="114"/>
        <v>0</v>
      </c>
      <c r="CR47" s="790">
        <f t="shared" ca="1" si="114"/>
        <v>0</v>
      </c>
      <c r="CS47" s="790">
        <f t="shared" ca="1" si="114"/>
        <v>0</v>
      </c>
      <c r="CT47" s="790">
        <f t="shared" ca="1" si="114"/>
        <v>0</v>
      </c>
      <c r="CU47" s="790">
        <f t="shared" ca="1" si="114"/>
        <v>0</v>
      </c>
      <c r="CV47" s="790">
        <f t="shared" ca="1" si="114"/>
        <v>0</v>
      </c>
      <c r="CW47" s="790">
        <f t="shared" ca="1" si="114"/>
        <v>0</v>
      </c>
      <c r="CX47" s="790">
        <f t="shared" ca="1" si="114"/>
        <v>0</v>
      </c>
      <c r="CY47" s="790">
        <f t="shared" ca="1" si="114"/>
        <v>0</v>
      </c>
      <c r="CZ47" s="790">
        <f t="shared" ref="CZ47:EE47" ca="1" si="115">SUM(CZ38:CZ46)</f>
        <v>0</v>
      </c>
      <c r="DA47" s="790">
        <f t="shared" ca="1" si="115"/>
        <v>0</v>
      </c>
      <c r="DB47" s="790">
        <f t="shared" ca="1" si="115"/>
        <v>0</v>
      </c>
      <c r="DC47" s="790">
        <f t="shared" ca="1" si="115"/>
        <v>0</v>
      </c>
      <c r="DD47" s="790">
        <f t="shared" ca="1" si="115"/>
        <v>0</v>
      </c>
      <c r="DE47" s="790">
        <f t="shared" ca="1" si="115"/>
        <v>0</v>
      </c>
      <c r="DF47" s="790">
        <f t="shared" ca="1" si="115"/>
        <v>0</v>
      </c>
      <c r="DG47" s="790">
        <f t="shared" ca="1" si="115"/>
        <v>0</v>
      </c>
      <c r="DH47" s="790">
        <f t="shared" ca="1" si="115"/>
        <v>0</v>
      </c>
      <c r="DI47" s="790">
        <f t="shared" ca="1" si="115"/>
        <v>0</v>
      </c>
      <c r="DJ47" s="790">
        <f t="shared" ca="1" si="115"/>
        <v>0</v>
      </c>
      <c r="DK47" s="790">
        <f t="shared" ca="1" si="115"/>
        <v>0</v>
      </c>
      <c r="DL47" s="790">
        <f t="shared" ca="1" si="115"/>
        <v>0</v>
      </c>
      <c r="DM47" s="790">
        <f t="shared" ca="1" si="115"/>
        <v>0</v>
      </c>
      <c r="DN47" s="790">
        <f t="shared" ca="1" si="115"/>
        <v>0</v>
      </c>
      <c r="DO47" s="790">
        <f t="shared" ca="1" si="115"/>
        <v>0</v>
      </c>
      <c r="DP47" s="790">
        <f t="shared" ca="1" si="115"/>
        <v>0</v>
      </c>
      <c r="DQ47" s="790">
        <f t="shared" ca="1" si="115"/>
        <v>0</v>
      </c>
      <c r="DR47" s="790">
        <f t="shared" ca="1" si="115"/>
        <v>0</v>
      </c>
      <c r="DS47" s="790">
        <f t="shared" ca="1" si="115"/>
        <v>0</v>
      </c>
      <c r="DT47" s="790">
        <f t="shared" ca="1" si="115"/>
        <v>0</v>
      </c>
      <c r="DU47" s="790">
        <f t="shared" ca="1" si="115"/>
        <v>0</v>
      </c>
      <c r="DV47" s="790">
        <f t="shared" ca="1" si="115"/>
        <v>0</v>
      </c>
      <c r="DW47" s="790">
        <f t="shared" ca="1" si="115"/>
        <v>0</v>
      </c>
      <c r="DX47" s="790">
        <f t="shared" ca="1" si="115"/>
        <v>0</v>
      </c>
      <c r="DY47" s="790">
        <f t="shared" ca="1" si="115"/>
        <v>0</v>
      </c>
      <c r="DZ47" s="790">
        <f t="shared" ca="1" si="115"/>
        <v>0</v>
      </c>
      <c r="EA47" s="790">
        <f t="shared" ca="1" si="115"/>
        <v>0</v>
      </c>
      <c r="EB47" s="790">
        <f t="shared" ca="1" si="115"/>
        <v>0</v>
      </c>
      <c r="EC47" s="790">
        <f t="shared" ca="1" si="115"/>
        <v>0</v>
      </c>
      <c r="ED47" s="790">
        <f t="shared" ca="1" si="115"/>
        <v>0</v>
      </c>
      <c r="EE47" s="790">
        <f t="shared" ca="1" si="115"/>
        <v>0</v>
      </c>
      <c r="EF47" s="790">
        <f t="shared" ref="EF47:EP47" ca="1" si="116">SUM(EF38:EF46)</f>
        <v>0</v>
      </c>
      <c r="EG47" s="790">
        <f t="shared" ca="1" si="116"/>
        <v>0</v>
      </c>
      <c r="EH47" s="790">
        <f t="shared" ca="1" si="116"/>
        <v>0</v>
      </c>
      <c r="EI47" s="790">
        <f t="shared" ca="1" si="116"/>
        <v>0</v>
      </c>
      <c r="EJ47" s="790">
        <f t="shared" ca="1" si="116"/>
        <v>0</v>
      </c>
      <c r="EK47" s="790">
        <f t="shared" ca="1" si="116"/>
        <v>0</v>
      </c>
      <c r="EL47" s="790">
        <f t="shared" ca="1" si="116"/>
        <v>0</v>
      </c>
      <c r="EM47" s="790">
        <f t="shared" ca="1" si="116"/>
        <v>0</v>
      </c>
      <c r="EN47" s="790">
        <f t="shared" ca="1" si="116"/>
        <v>0</v>
      </c>
      <c r="EO47" s="790">
        <f t="shared" ca="1" si="116"/>
        <v>0</v>
      </c>
      <c r="EP47" s="790">
        <f t="shared" ca="1" si="116"/>
        <v>0</v>
      </c>
      <c r="EQ47" s="32"/>
      <c r="ER47" s="32"/>
      <c r="ES47" s="32"/>
      <c r="ET47" s="32"/>
      <c r="EU47" s="32"/>
      <c r="EV47" s="32"/>
      <c r="EW47" s="32"/>
      <c r="EX47" s="32"/>
      <c r="EY47" s="32"/>
      <c r="EZ47" s="32"/>
      <c r="FA47" s="32"/>
      <c r="FB47" s="32"/>
      <c r="FC47" s="32"/>
      <c r="FD47" s="32"/>
      <c r="FE47" s="32"/>
      <c r="FF47" s="32"/>
      <c r="FG47" s="32"/>
      <c r="FH47" s="32"/>
      <c r="FI47" s="32"/>
      <c r="FJ47" s="32"/>
      <c r="FK47" s="32"/>
      <c r="FL47" s="32"/>
      <c r="FM47" s="32"/>
      <c r="FN47" s="32"/>
      <c r="FO47" s="32"/>
      <c r="FP47" s="32"/>
      <c r="FQ47" s="32"/>
      <c r="FR47" s="32"/>
      <c r="FS47" s="32"/>
      <c r="FT47" s="32"/>
      <c r="FU47" s="32"/>
      <c r="FV47" s="32"/>
      <c r="FW47" s="32"/>
      <c r="FX47" s="32"/>
      <c r="FY47" s="32"/>
      <c r="FZ47" s="32"/>
      <c r="GA47" s="32"/>
      <c r="GB47" s="32"/>
      <c r="GC47" s="32"/>
      <c r="GD47" s="32"/>
      <c r="GE47" s="32"/>
      <c r="GF47" s="32"/>
      <c r="GG47" s="32"/>
      <c r="GH47" s="32"/>
      <c r="GI47" s="32"/>
      <c r="GJ47" s="32"/>
      <c r="GK47" s="32"/>
      <c r="GL47" s="32"/>
      <c r="GM47" s="32"/>
      <c r="GN47" s="32"/>
      <c r="GO47" s="32"/>
      <c r="GP47" s="32"/>
      <c r="GQ47" s="32"/>
      <c r="GR47" s="32"/>
      <c r="GS47" s="32"/>
      <c r="GT47" s="32"/>
      <c r="GU47" s="32"/>
      <c r="GV47" s="32"/>
      <c r="GW47" s="32"/>
      <c r="GX47" s="32"/>
      <c r="GY47" s="32"/>
      <c r="GZ47" s="32"/>
      <c r="HA47" s="32"/>
      <c r="HB47" s="32"/>
      <c r="HC47" s="32"/>
      <c r="HD47" s="32"/>
      <c r="HE47" s="32"/>
      <c r="HF47" s="32"/>
      <c r="HG47" s="32"/>
      <c r="HH47" s="32"/>
      <c r="HI47" s="32"/>
      <c r="HJ47" s="32"/>
    </row>
    <row r="48" spans="1:218" s="22" customFormat="1" ht="14.1" customHeight="1">
      <c r="A48" s="15"/>
      <c r="B48" s="56"/>
      <c r="D48" s="59"/>
      <c r="E48" s="270"/>
      <c r="F48" s="270"/>
      <c r="G48" s="270"/>
      <c r="H48" s="270"/>
      <c r="I48" s="270"/>
      <c r="J48" s="270"/>
      <c r="K48" s="270"/>
      <c r="L48" s="270"/>
      <c r="M48" s="270"/>
      <c r="N48" s="270"/>
      <c r="O48" s="270"/>
      <c r="P48" s="270"/>
      <c r="Q48" s="270"/>
      <c r="R48" s="270"/>
      <c r="S48" s="270"/>
      <c r="T48" s="270"/>
      <c r="U48" s="270"/>
      <c r="V48" s="270"/>
      <c r="W48" s="270"/>
      <c r="X48" s="270"/>
      <c r="Y48" s="270"/>
      <c r="Z48" s="270"/>
      <c r="AA48" s="270"/>
      <c r="AB48" s="270"/>
      <c r="AC48" s="270"/>
      <c r="AD48" s="270"/>
      <c r="AE48" s="270"/>
      <c r="AF48" s="270"/>
      <c r="AG48" s="270"/>
      <c r="AH48" s="270"/>
      <c r="AI48" s="270"/>
      <c r="AJ48" s="270"/>
      <c r="AK48" s="270"/>
      <c r="AL48" s="270"/>
      <c r="AM48" s="270"/>
      <c r="AN48" s="270"/>
      <c r="AO48" s="270"/>
      <c r="AP48" s="270"/>
      <c r="AQ48" s="270"/>
      <c r="AR48" s="270"/>
      <c r="AS48" s="270"/>
      <c r="AT48" s="270"/>
      <c r="AU48" s="270"/>
      <c r="AV48" s="270"/>
      <c r="AW48" s="270"/>
      <c r="AX48" s="270"/>
      <c r="AY48" s="270"/>
      <c r="AZ48" s="270"/>
      <c r="BA48" s="270"/>
      <c r="BB48" s="270"/>
      <c r="BC48" s="270"/>
      <c r="BD48" s="270"/>
      <c r="BE48" s="270"/>
      <c r="BF48" s="270"/>
      <c r="BG48" s="270"/>
      <c r="BH48" s="270"/>
      <c r="BI48" s="270"/>
      <c r="BJ48" s="270"/>
      <c r="BK48" s="270"/>
      <c r="BL48" s="270"/>
      <c r="BM48" s="270"/>
      <c r="BN48" s="270"/>
      <c r="BO48" s="270"/>
      <c r="BP48" s="270"/>
      <c r="BQ48" s="270"/>
      <c r="BR48" s="270"/>
      <c r="BS48" s="270"/>
      <c r="BT48" s="270"/>
      <c r="BU48" s="270"/>
      <c r="BV48" s="270"/>
      <c r="BW48" s="270"/>
      <c r="BX48" s="270"/>
      <c r="BY48" s="270"/>
      <c r="BZ48" s="270"/>
      <c r="CA48" s="270"/>
      <c r="CB48" s="270"/>
      <c r="CC48" s="270"/>
      <c r="CD48" s="270"/>
      <c r="CE48" s="270"/>
      <c r="CF48" s="270"/>
      <c r="CG48" s="270"/>
      <c r="CH48" s="270"/>
      <c r="CI48" s="270"/>
      <c r="CJ48" s="270"/>
      <c r="CK48" s="270"/>
      <c r="CL48" s="270"/>
      <c r="CM48" s="270"/>
      <c r="CN48" s="270"/>
      <c r="CO48" s="270"/>
      <c r="CP48" s="270"/>
      <c r="CQ48" s="270"/>
      <c r="CR48" s="270"/>
      <c r="CS48" s="270"/>
      <c r="CT48" s="270"/>
      <c r="CU48" s="270"/>
      <c r="CV48" s="270"/>
      <c r="CW48" s="270"/>
      <c r="CX48" s="270"/>
      <c r="CY48" s="270"/>
      <c r="CZ48" s="270"/>
      <c r="DA48" s="270"/>
      <c r="DB48" s="270"/>
      <c r="DC48" s="270"/>
      <c r="DD48" s="270"/>
      <c r="DE48" s="270"/>
      <c r="DF48" s="270"/>
      <c r="DG48" s="270"/>
      <c r="DH48" s="270"/>
      <c r="DI48" s="270"/>
      <c r="DJ48" s="270"/>
      <c r="DK48" s="270"/>
      <c r="DL48" s="270"/>
      <c r="DM48" s="270"/>
      <c r="DN48" s="270"/>
      <c r="DO48" s="270"/>
      <c r="DP48" s="270"/>
      <c r="DQ48" s="270"/>
      <c r="DR48" s="270"/>
      <c r="DS48" s="270"/>
      <c r="DT48" s="270"/>
      <c r="DU48" s="270"/>
      <c r="DV48" s="270"/>
      <c r="DW48" s="270"/>
      <c r="DX48" s="270"/>
      <c r="DY48" s="270"/>
      <c r="DZ48" s="270"/>
      <c r="EA48" s="270"/>
      <c r="EB48" s="270"/>
      <c r="EC48" s="270"/>
      <c r="ED48" s="270"/>
      <c r="EE48" s="270"/>
      <c r="EF48" s="270"/>
      <c r="EG48" s="270"/>
      <c r="EH48" s="270"/>
      <c r="EI48" s="270"/>
      <c r="EJ48" s="270"/>
      <c r="EK48" s="270"/>
      <c r="EL48" s="270"/>
      <c r="EM48" s="270"/>
      <c r="EN48" s="270"/>
      <c r="EO48" s="270"/>
      <c r="EP48" s="270"/>
      <c r="EQ48" s="32"/>
      <c r="ER48" s="32"/>
      <c r="ES48" s="32"/>
      <c r="ET48" s="32"/>
      <c r="EU48" s="32"/>
      <c r="EV48" s="32"/>
      <c r="EW48" s="32"/>
      <c r="EX48" s="32"/>
      <c r="EY48" s="32"/>
      <c r="EZ48" s="32"/>
      <c r="FA48" s="32"/>
      <c r="FB48" s="32"/>
      <c r="FC48" s="32"/>
      <c r="FD48" s="32"/>
      <c r="FE48" s="32"/>
      <c r="FF48" s="32"/>
      <c r="FG48" s="32"/>
      <c r="FH48" s="32"/>
      <c r="FI48" s="32"/>
      <c r="FJ48" s="32"/>
      <c r="FK48" s="32"/>
      <c r="FL48" s="32"/>
      <c r="FM48" s="32"/>
      <c r="FN48" s="32"/>
      <c r="FO48" s="32"/>
      <c r="FP48" s="32"/>
      <c r="FQ48" s="32"/>
      <c r="FR48" s="32"/>
      <c r="FS48" s="32"/>
      <c r="FT48" s="32"/>
      <c r="FU48" s="32"/>
      <c r="FV48" s="32"/>
      <c r="FW48" s="32"/>
      <c r="FX48" s="32"/>
      <c r="FY48" s="32"/>
      <c r="FZ48" s="32"/>
      <c r="GA48" s="32"/>
      <c r="GB48" s="32"/>
      <c r="GC48" s="32"/>
      <c r="GD48" s="32"/>
      <c r="GE48" s="32"/>
      <c r="GF48" s="32"/>
      <c r="GG48" s="32"/>
      <c r="GH48" s="32"/>
      <c r="GI48" s="32"/>
      <c r="GJ48" s="32"/>
      <c r="GK48" s="32"/>
      <c r="GL48" s="32"/>
      <c r="GM48" s="32"/>
      <c r="GN48" s="32"/>
      <c r="GO48" s="32"/>
      <c r="GP48" s="32"/>
      <c r="GQ48" s="32"/>
      <c r="GR48" s="32"/>
      <c r="GS48" s="32"/>
      <c r="GT48" s="32"/>
      <c r="GU48" s="32"/>
      <c r="GV48" s="32"/>
      <c r="GW48" s="32"/>
      <c r="GX48" s="32"/>
      <c r="GY48" s="32"/>
      <c r="GZ48" s="32"/>
      <c r="HA48" s="32"/>
      <c r="HB48" s="32"/>
      <c r="HC48" s="32"/>
      <c r="HD48" s="32"/>
      <c r="HE48" s="32"/>
      <c r="HF48" s="32"/>
      <c r="HG48" s="32"/>
      <c r="HH48" s="32"/>
      <c r="HI48" s="32"/>
      <c r="HJ48" s="32"/>
    </row>
    <row r="49" spans="1:218" s="22" customFormat="1" ht="13.5" customHeight="1">
      <c r="A49" s="15"/>
      <c r="B49" s="66" t="s">
        <v>1079</v>
      </c>
      <c r="C49" s="56"/>
      <c r="D49" s="320" t="s">
        <v>97</v>
      </c>
      <c r="E49" s="269">
        <f t="shared" ref="E49:E55" ca="1" si="117">SUM(G49:EP49)</f>
        <v>0</v>
      </c>
      <c r="F49" s="269"/>
      <c r="G49" s="269"/>
      <c r="H49" s="269">
        <f t="shared" ref="H49:AM49" si="118">-H112</f>
        <v>0</v>
      </c>
      <c r="I49" s="269">
        <f t="shared" si="118"/>
        <v>0</v>
      </c>
      <c r="J49" s="269">
        <f t="shared" si="118"/>
        <v>0</v>
      </c>
      <c r="K49" s="269">
        <f t="shared" ca="1" si="118"/>
        <v>0</v>
      </c>
      <c r="L49" s="269">
        <f t="shared" ca="1" si="118"/>
        <v>0</v>
      </c>
      <c r="M49" s="269">
        <f t="shared" ca="1" si="118"/>
        <v>0</v>
      </c>
      <c r="N49" s="269">
        <f t="shared" ca="1" si="118"/>
        <v>0</v>
      </c>
      <c r="O49" s="269">
        <f t="shared" ca="1" si="118"/>
        <v>0</v>
      </c>
      <c r="P49" s="269">
        <f t="shared" ca="1" si="118"/>
        <v>0</v>
      </c>
      <c r="Q49" s="269">
        <f t="shared" ca="1" si="118"/>
        <v>0</v>
      </c>
      <c r="R49" s="269">
        <f t="shared" ca="1" si="118"/>
        <v>0</v>
      </c>
      <c r="S49" s="269">
        <f t="shared" ca="1" si="118"/>
        <v>0</v>
      </c>
      <c r="T49" s="269">
        <f t="shared" ca="1" si="118"/>
        <v>0</v>
      </c>
      <c r="U49" s="269">
        <f t="shared" ca="1" si="118"/>
        <v>0</v>
      </c>
      <c r="V49" s="269">
        <f t="shared" ca="1" si="118"/>
        <v>0</v>
      </c>
      <c r="W49" s="269">
        <f t="shared" ca="1" si="118"/>
        <v>0</v>
      </c>
      <c r="X49" s="269">
        <f t="shared" ca="1" si="118"/>
        <v>0</v>
      </c>
      <c r="Y49" s="269">
        <f t="shared" ca="1" si="118"/>
        <v>0</v>
      </c>
      <c r="Z49" s="269">
        <f t="shared" ca="1" si="118"/>
        <v>0</v>
      </c>
      <c r="AA49" s="269">
        <f t="shared" ca="1" si="118"/>
        <v>0</v>
      </c>
      <c r="AB49" s="269">
        <f t="shared" ca="1" si="118"/>
        <v>0</v>
      </c>
      <c r="AC49" s="269">
        <f t="shared" ca="1" si="118"/>
        <v>0</v>
      </c>
      <c r="AD49" s="269">
        <f t="shared" ca="1" si="118"/>
        <v>0</v>
      </c>
      <c r="AE49" s="269">
        <f t="shared" ca="1" si="118"/>
        <v>0</v>
      </c>
      <c r="AF49" s="269">
        <f t="shared" ca="1" si="118"/>
        <v>0</v>
      </c>
      <c r="AG49" s="269">
        <f t="shared" ca="1" si="118"/>
        <v>0</v>
      </c>
      <c r="AH49" s="269">
        <f t="shared" ca="1" si="118"/>
        <v>0</v>
      </c>
      <c r="AI49" s="269">
        <f t="shared" ca="1" si="118"/>
        <v>0</v>
      </c>
      <c r="AJ49" s="269">
        <f t="shared" ca="1" si="118"/>
        <v>0</v>
      </c>
      <c r="AK49" s="269">
        <f t="shared" ca="1" si="118"/>
        <v>0</v>
      </c>
      <c r="AL49" s="269">
        <f t="shared" ca="1" si="118"/>
        <v>0</v>
      </c>
      <c r="AM49" s="269">
        <f t="shared" ca="1" si="118"/>
        <v>0</v>
      </c>
      <c r="AN49" s="269">
        <f t="shared" ref="AN49:BS49" ca="1" si="119">-AN112</f>
        <v>0</v>
      </c>
      <c r="AO49" s="269">
        <f t="shared" ca="1" si="119"/>
        <v>0</v>
      </c>
      <c r="AP49" s="269">
        <f t="shared" ca="1" si="119"/>
        <v>0</v>
      </c>
      <c r="AQ49" s="269">
        <f t="shared" ca="1" si="119"/>
        <v>0</v>
      </c>
      <c r="AR49" s="269">
        <f t="shared" ca="1" si="119"/>
        <v>0</v>
      </c>
      <c r="AS49" s="269">
        <f t="shared" ca="1" si="119"/>
        <v>0</v>
      </c>
      <c r="AT49" s="269">
        <f t="shared" ca="1" si="119"/>
        <v>0</v>
      </c>
      <c r="AU49" s="269">
        <f t="shared" ca="1" si="119"/>
        <v>0</v>
      </c>
      <c r="AV49" s="269">
        <f t="shared" ca="1" si="119"/>
        <v>0</v>
      </c>
      <c r="AW49" s="269">
        <f t="shared" ca="1" si="119"/>
        <v>0</v>
      </c>
      <c r="AX49" s="269">
        <f t="shared" ca="1" si="119"/>
        <v>0</v>
      </c>
      <c r="AY49" s="269">
        <f t="shared" ca="1" si="119"/>
        <v>0</v>
      </c>
      <c r="AZ49" s="269">
        <f t="shared" ca="1" si="119"/>
        <v>0</v>
      </c>
      <c r="BA49" s="269">
        <f t="shared" ca="1" si="119"/>
        <v>0</v>
      </c>
      <c r="BB49" s="269">
        <f t="shared" ca="1" si="119"/>
        <v>0</v>
      </c>
      <c r="BC49" s="269">
        <f t="shared" ca="1" si="119"/>
        <v>0</v>
      </c>
      <c r="BD49" s="269">
        <f t="shared" ca="1" si="119"/>
        <v>0</v>
      </c>
      <c r="BE49" s="269">
        <f t="shared" ca="1" si="119"/>
        <v>0</v>
      </c>
      <c r="BF49" s="269">
        <f t="shared" ca="1" si="119"/>
        <v>0</v>
      </c>
      <c r="BG49" s="269">
        <f t="shared" ca="1" si="119"/>
        <v>0</v>
      </c>
      <c r="BH49" s="269">
        <f t="shared" ca="1" si="119"/>
        <v>0</v>
      </c>
      <c r="BI49" s="269">
        <f t="shared" ca="1" si="119"/>
        <v>0</v>
      </c>
      <c r="BJ49" s="269">
        <f t="shared" ca="1" si="119"/>
        <v>0</v>
      </c>
      <c r="BK49" s="269">
        <f t="shared" ca="1" si="119"/>
        <v>0</v>
      </c>
      <c r="BL49" s="269">
        <f t="shared" ca="1" si="119"/>
        <v>0</v>
      </c>
      <c r="BM49" s="269">
        <f t="shared" ca="1" si="119"/>
        <v>0</v>
      </c>
      <c r="BN49" s="269">
        <f t="shared" ca="1" si="119"/>
        <v>0</v>
      </c>
      <c r="BO49" s="269">
        <f t="shared" ca="1" si="119"/>
        <v>0</v>
      </c>
      <c r="BP49" s="269">
        <f t="shared" ca="1" si="119"/>
        <v>0</v>
      </c>
      <c r="BQ49" s="269">
        <f t="shared" ca="1" si="119"/>
        <v>0</v>
      </c>
      <c r="BR49" s="269">
        <f t="shared" ca="1" si="119"/>
        <v>0</v>
      </c>
      <c r="BS49" s="269">
        <f t="shared" ca="1" si="119"/>
        <v>0</v>
      </c>
      <c r="BT49" s="269">
        <f t="shared" ref="BT49:CY49" ca="1" si="120">-BT112</f>
        <v>0</v>
      </c>
      <c r="BU49" s="269">
        <f t="shared" ca="1" si="120"/>
        <v>0</v>
      </c>
      <c r="BV49" s="269">
        <f t="shared" ca="1" si="120"/>
        <v>0</v>
      </c>
      <c r="BW49" s="269">
        <f t="shared" ca="1" si="120"/>
        <v>0</v>
      </c>
      <c r="BX49" s="269">
        <f t="shared" ca="1" si="120"/>
        <v>0</v>
      </c>
      <c r="BY49" s="269">
        <f t="shared" ca="1" si="120"/>
        <v>0</v>
      </c>
      <c r="BZ49" s="269">
        <f t="shared" ca="1" si="120"/>
        <v>0</v>
      </c>
      <c r="CA49" s="269">
        <f t="shared" ca="1" si="120"/>
        <v>0</v>
      </c>
      <c r="CB49" s="269">
        <f t="shared" ca="1" si="120"/>
        <v>0</v>
      </c>
      <c r="CC49" s="269">
        <f t="shared" ca="1" si="120"/>
        <v>0</v>
      </c>
      <c r="CD49" s="269">
        <f t="shared" ca="1" si="120"/>
        <v>0</v>
      </c>
      <c r="CE49" s="269">
        <f t="shared" ca="1" si="120"/>
        <v>0</v>
      </c>
      <c r="CF49" s="269">
        <f t="shared" ca="1" si="120"/>
        <v>0</v>
      </c>
      <c r="CG49" s="269">
        <f t="shared" ca="1" si="120"/>
        <v>0</v>
      </c>
      <c r="CH49" s="269">
        <f t="shared" ca="1" si="120"/>
        <v>0</v>
      </c>
      <c r="CI49" s="269">
        <f t="shared" ca="1" si="120"/>
        <v>0</v>
      </c>
      <c r="CJ49" s="269">
        <f t="shared" ca="1" si="120"/>
        <v>0</v>
      </c>
      <c r="CK49" s="269">
        <f t="shared" ca="1" si="120"/>
        <v>0</v>
      </c>
      <c r="CL49" s="269">
        <f t="shared" ca="1" si="120"/>
        <v>0</v>
      </c>
      <c r="CM49" s="269">
        <f t="shared" ca="1" si="120"/>
        <v>0</v>
      </c>
      <c r="CN49" s="269">
        <f t="shared" ca="1" si="120"/>
        <v>0</v>
      </c>
      <c r="CO49" s="269">
        <f t="shared" ca="1" si="120"/>
        <v>0</v>
      </c>
      <c r="CP49" s="269">
        <f t="shared" ca="1" si="120"/>
        <v>0</v>
      </c>
      <c r="CQ49" s="269">
        <f t="shared" ca="1" si="120"/>
        <v>0</v>
      </c>
      <c r="CR49" s="269">
        <f t="shared" ca="1" si="120"/>
        <v>0</v>
      </c>
      <c r="CS49" s="269">
        <f t="shared" ca="1" si="120"/>
        <v>0</v>
      </c>
      <c r="CT49" s="269">
        <f t="shared" ca="1" si="120"/>
        <v>0</v>
      </c>
      <c r="CU49" s="269">
        <f t="shared" ca="1" si="120"/>
        <v>0</v>
      </c>
      <c r="CV49" s="269">
        <f t="shared" ca="1" si="120"/>
        <v>0</v>
      </c>
      <c r="CW49" s="269">
        <f t="shared" ca="1" si="120"/>
        <v>0</v>
      </c>
      <c r="CX49" s="269">
        <f t="shared" ca="1" si="120"/>
        <v>0</v>
      </c>
      <c r="CY49" s="269">
        <f t="shared" ca="1" si="120"/>
        <v>0</v>
      </c>
      <c r="CZ49" s="269">
        <f t="shared" ref="CZ49:DH49" ca="1" si="121">-CZ112</f>
        <v>0</v>
      </c>
      <c r="DA49" s="269">
        <f t="shared" ca="1" si="121"/>
        <v>0</v>
      </c>
      <c r="DB49" s="269">
        <f t="shared" ca="1" si="121"/>
        <v>0</v>
      </c>
      <c r="DC49" s="269">
        <f t="shared" ca="1" si="121"/>
        <v>0</v>
      </c>
      <c r="DD49" s="269">
        <f t="shared" ca="1" si="121"/>
        <v>0</v>
      </c>
      <c r="DE49" s="269">
        <f t="shared" ca="1" si="121"/>
        <v>0</v>
      </c>
      <c r="DF49" s="269">
        <f t="shared" ca="1" si="121"/>
        <v>0</v>
      </c>
      <c r="DG49" s="269">
        <f t="shared" ca="1" si="121"/>
        <v>0</v>
      </c>
      <c r="DH49" s="269">
        <f t="shared" ca="1" si="121"/>
        <v>0</v>
      </c>
      <c r="DI49" s="269">
        <f t="shared" ref="DI49:EP49" ca="1" si="122">-DI112</f>
        <v>0</v>
      </c>
      <c r="DJ49" s="269">
        <f t="shared" ca="1" si="122"/>
        <v>0</v>
      </c>
      <c r="DK49" s="269">
        <f t="shared" ca="1" si="122"/>
        <v>0</v>
      </c>
      <c r="DL49" s="269">
        <f t="shared" ca="1" si="122"/>
        <v>0</v>
      </c>
      <c r="DM49" s="269">
        <f t="shared" ca="1" si="122"/>
        <v>0</v>
      </c>
      <c r="DN49" s="269">
        <f t="shared" ca="1" si="122"/>
        <v>0</v>
      </c>
      <c r="DO49" s="269">
        <f t="shared" ca="1" si="122"/>
        <v>0</v>
      </c>
      <c r="DP49" s="269">
        <f t="shared" ca="1" si="122"/>
        <v>0</v>
      </c>
      <c r="DQ49" s="269">
        <f t="shared" ca="1" si="122"/>
        <v>0</v>
      </c>
      <c r="DR49" s="269">
        <f t="shared" ca="1" si="122"/>
        <v>0</v>
      </c>
      <c r="DS49" s="269">
        <f t="shared" ca="1" si="122"/>
        <v>0</v>
      </c>
      <c r="DT49" s="269">
        <f t="shared" ca="1" si="122"/>
        <v>0</v>
      </c>
      <c r="DU49" s="269">
        <f t="shared" ca="1" si="122"/>
        <v>0</v>
      </c>
      <c r="DV49" s="269">
        <f t="shared" ca="1" si="122"/>
        <v>0</v>
      </c>
      <c r="DW49" s="269">
        <f t="shared" ca="1" si="122"/>
        <v>0</v>
      </c>
      <c r="DX49" s="269">
        <f t="shared" ca="1" si="122"/>
        <v>0</v>
      </c>
      <c r="DY49" s="269">
        <f t="shared" ca="1" si="122"/>
        <v>0</v>
      </c>
      <c r="DZ49" s="269">
        <f t="shared" ca="1" si="122"/>
        <v>0</v>
      </c>
      <c r="EA49" s="269">
        <f t="shared" ca="1" si="122"/>
        <v>0</v>
      </c>
      <c r="EB49" s="269">
        <f t="shared" ca="1" si="122"/>
        <v>0</v>
      </c>
      <c r="EC49" s="269">
        <f t="shared" ca="1" si="122"/>
        <v>0</v>
      </c>
      <c r="ED49" s="269">
        <f t="shared" ca="1" si="122"/>
        <v>0</v>
      </c>
      <c r="EE49" s="269">
        <f t="shared" ca="1" si="122"/>
        <v>0</v>
      </c>
      <c r="EF49" s="269">
        <f t="shared" ca="1" si="122"/>
        <v>0</v>
      </c>
      <c r="EG49" s="269">
        <f t="shared" ca="1" si="122"/>
        <v>0</v>
      </c>
      <c r="EH49" s="269">
        <f t="shared" ca="1" si="122"/>
        <v>0</v>
      </c>
      <c r="EI49" s="269">
        <f t="shared" ca="1" si="122"/>
        <v>0</v>
      </c>
      <c r="EJ49" s="269">
        <f t="shared" ca="1" si="122"/>
        <v>0</v>
      </c>
      <c r="EK49" s="269">
        <f t="shared" ca="1" si="122"/>
        <v>0</v>
      </c>
      <c r="EL49" s="269">
        <f t="shared" ca="1" si="122"/>
        <v>0</v>
      </c>
      <c r="EM49" s="269">
        <f t="shared" ca="1" si="122"/>
        <v>0</v>
      </c>
      <c r="EN49" s="269">
        <f t="shared" ca="1" si="122"/>
        <v>0</v>
      </c>
      <c r="EO49" s="269">
        <f t="shared" ca="1" si="122"/>
        <v>0</v>
      </c>
      <c r="EP49" s="269">
        <f t="shared" ca="1" si="122"/>
        <v>0</v>
      </c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</row>
    <row r="50" spans="1:218" s="22" customFormat="1" ht="14.1" customHeight="1">
      <c r="A50" s="15"/>
      <c r="B50" s="66" t="s">
        <v>1080</v>
      </c>
      <c r="D50" s="59" t="s">
        <v>97</v>
      </c>
      <c r="E50" s="270">
        <f t="shared" ca="1" si="117"/>
        <v>0</v>
      </c>
      <c r="F50" s="270"/>
      <c r="G50" s="270"/>
      <c r="H50" s="270">
        <f t="shared" ref="H50:AM50" si="123">-H131</f>
        <v>0</v>
      </c>
      <c r="I50" s="270">
        <f t="shared" si="123"/>
        <v>0</v>
      </c>
      <c r="J50" s="270">
        <f t="shared" si="123"/>
        <v>0</v>
      </c>
      <c r="K50" s="270">
        <f t="shared" ca="1" si="123"/>
        <v>0</v>
      </c>
      <c r="L50" s="270">
        <f t="shared" ca="1" si="123"/>
        <v>0</v>
      </c>
      <c r="M50" s="270">
        <f t="shared" ca="1" si="123"/>
        <v>0</v>
      </c>
      <c r="N50" s="270">
        <f t="shared" ca="1" si="123"/>
        <v>0</v>
      </c>
      <c r="O50" s="270">
        <f t="shared" ca="1" si="123"/>
        <v>0</v>
      </c>
      <c r="P50" s="270">
        <f t="shared" ca="1" si="123"/>
        <v>0</v>
      </c>
      <c r="Q50" s="270">
        <f t="shared" ca="1" si="123"/>
        <v>0</v>
      </c>
      <c r="R50" s="270">
        <f t="shared" ca="1" si="123"/>
        <v>0</v>
      </c>
      <c r="S50" s="270">
        <f t="shared" ca="1" si="123"/>
        <v>0</v>
      </c>
      <c r="T50" s="270">
        <f t="shared" ca="1" si="123"/>
        <v>0</v>
      </c>
      <c r="U50" s="270">
        <f t="shared" ca="1" si="123"/>
        <v>0</v>
      </c>
      <c r="V50" s="270">
        <f t="shared" ca="1" si="123"/>
        <v>0</v>
      </c>
      <c r="W50" s="270">
        <f t="shared" ca="1" si="123"/>
        <v>0</v>
      </c>
      <c r="X50" s="270">
        <f t="shared" ca="1" si="123"/>
        <v>0</v>
      </c>
      <c r="Y50" s="270">
        <f t="shared" ca="1" si="123"/>
        <v>0</v>
      </c>
      <c r="Z50" s="270">
        <f t="shared" ca="1" si="123"/>
        <v>0</v>
      </c>
      <c r="AA50" s="270">
        <f t="shared" ca="1" si="123"/>
        <v>0</v>
      </c>
      <c r="AB50" s="270">
        <f t="shared" ca="1" si="123"/>
        <v>0</v>
      </c>
      <c r="AC50" s="270">
        <f t="shared" ca="1" si="123"/>
        <v>0</v>
      </c>
      <c r="AD50" s="270">
        <f t="shared" ca="1" si="123"/>
        <v>0</v>
      </c>
      <c r="AE50" s="270">
        <f t="shared" ca="1" si="123"/>
        <v>0</v>
      </c>
      <c r="AF50" s="270">
        <f t="shared" ca="1" si="123"/>
        <v>0</v>
      </c>
      <c r="AG50" s="270">
        <f t="shared" ca="1" si="123"/>
        <v>0</v>
      </c>
      <c r="AH50" s="270">
        <f t="shared" ca="1" si="123"/>
        <v>0</v>
      </c>
      <c r="AI50" s="270">
        <f t="shared" ca="1" si="123"/>
        <v>0</v>
      </c>
      <c r="AJ50" s="270">
        <f t="shared" ca="1" si="123"/>
        <v>0</v>
      </c>
      <c r="AK50" s="270">
        <f t="shared" ca="1" si="123"/>
        <v>0</v>
      </c>
      <c r="AL50" s="270">
        <f t="shared" ca="1" si="123"/>
        <v>0</v>
      </c>
      <c r="AM50" s="270">
        <f t="shared" ca="1" si="123"/>
        <v>0</v>
      </c>
      <c r="AN50" s="270">
        <f t="shared" ref="AN50:BS50" ca="1" si="124">-AN131</f>
        <v>0</v>
      </c>
      <c r="AO50" s="270">
        <f t="shared" ca="1" si="124"/>
        <v>0</v>
      </c>
      <c r="AP50" s="270">
        <f t="shared" ca="1" si="124"/>
        <v>0</v>
      </c>
      <c r="AQ50" s="270">
        <f t="shared" ca="1" si="124"/>
        <v>0</v>
      </c>
      <c r="AR50" s="270">
        <f t="shared" ca="1" si="124"/>
        <v>0</v>
      </c>
      <c r="AS50" s="270">
        <f t="shared" ca="1" si="124"/>
        <v>0</v>
      </c>
      <c r="AT50" s="270">
        <f t="shared" ca="1" si="124"/>
        <v>0</v>
      </c>
      <c r="AU50" s="270">
        <f t="shared" ca="1" si="124"/>
        <v>0</v>
      </c>
      <c r="AV50" s="270">
        <f t="shared" ca="1" si="124"/>
        <v>0</v>
      </c>
      <c r="AW50" s="270">
        <f t="shared" ca="1" si="124"/>
        <v>0</v>
      </c>
      <c r="AX50" s="270">
        <f t="shared" ca="1" si="124"/>
        <v>0</v>
      </c>
      <c r="AY50" s="270">
        <f t="shared" ca="1" si="124"/>
        <v>0</v>
      </c>
      <c r="AZ50" s="270">
        <f t="shared" ca="1" si="124"/>
        <v>0</v>
      </c>
      <c r="BA50" s="270">
        <f t="shared" ca="1" si="124"/>
        <v>0</v>
      </c>
      <c r="BB50" s="270">
        <f t="shared" ca="1" si="124"/>
        <v>0</v>
      </c>
      <c r="BC50" s="270">
        <f t="shared" ca="1" si="124"/>
        <v>0</v>
      </c>
      <c r="BD50" s="270">
        <f t="shared" ca="1" si="124"/>
        <v>0</v>
      </c>
      <c r="BE50" s="270">
        <f t="shared" ca="1" si="124"/>
        <v>0</v>
      </c>
      <c r="BF50" s="270">
        <f t="shared" ca="1" si="124"/>
        <v>0</v>
      </c>
      <c r="BG50" s="270">
        <f t="shared" ca="1" si="124"/>
        <v>0</v>
      </c>
      <c r="BH50" s="270">
        <f t="shared" ca="1" si="124"/>
        <v>0</v>
      </c>
      <c r="BI50" s="270">
        <f t="shared" ca="1" si="124"/>
        <v>0</v>
      </c>
      <c r="BJ50" s="270">
        <f t="shared" ca="1" si="124"/>
        <v>0</v>
      </c>
      <c r="BK50" s="270">
        <f t="shared" ca="1" si="124"/>
        <v>0</v>
      </c>
      <c r="BL50" s="270">
        <f t="shared" ca="1" si="124"/>
        <v>0</v>
      </c>
      <c r="BM50" s="270">
        <f t="shared" ca="1" si="124"/>
        <v>0</v>
      </c>
      <c r="BN50" s="270">
        <f t="shared" ca="1" si="124"/>
        <v>0</v>
      </c>
      <c r="BO50" s="270">
        <f t="shared" ca="1" si="124"/>
        <v>0</v>
      </c>
      <c r="BP50" s="270">
        <f t="shared" ca="1" si="124"/>
        <v>0</v>
      </c>
      <c r="BQ50" s="270">
        <f t="shared" ca="1" si="124"/>
        <v>0</v>
      </c>
      <c r="BR50" s="270">
        <f t="shared" ca="1" si="124"/>
        <v>0</v>
      </c>
      <c r="BS50" s="270">
        <f t="shared" ca="1" si="124"/>
        <v>0</v>
      </c>
      <c r="BT50" s="270">
        <f t="shared" ref="BT50:CY50" ca="1" si="125">-BT131</f>
        <v>0</v>
      </c>
      <c r="BU50" s="270">
        <f t="shared" ca="1" si="125"/>
        <v>0</v>
      </c>
      <c r="BV50" s="270">
        <f t="shared" ca="1" si="125"/>
        <v>0</v>
      </c>
      <c r="BW50" s="270">
        <f t="shared" ca="1" si="125"/>
        <v>0</v>
      </c>
      <c r="BX50" s="270">
        <f t="shared" ca="1" si="125"/>
        <v>0</v>
      </c>
      <c r="BY50" s="270">
        <f t="shared" ca="1" si="125"/>
        <v>0</v>
      </c>
      <c r="BZ50" s="270">
        <f t="shared" ca="1" si="125"/>
        <v>0</v>
      </c>
      <c r="CA50" s="270">
        <f t="shared" ca="1" si="125"/>
        <v>0</v>
      </c>
      <c r="CB50" s="270">
        <f t="shared" ca="1" si="125"/>
        <v>0</v>
      </c>
      <c r="CC50" s="270">
        <f t="shared" ca="1" si="125"/>
        <v>0</v>
      </c>
      <c r="CD50" s="270">
        <f t="shared" ca="1" si="125"/>
        <v>0</v>
      </c>
      <c r="CE50" s="270">
        <f t="shared" ca="1" si="125"/>
        <v>0</v>
      </c>
      <c r="CF50" s="270">
        <f t="shared" ca="1" si="125"/>
        <v>0</v>
      </c>
      <c r="CG50" s="270">
        <f t="shared" ca="1" si="125"/>
        <v>0</v>
      </c>
      <c r="CH50" s="270">
        <f t="shared" ca="1" si="125"/>
        <v>0</v>
      </c>
      <c r="CI50" s="270">
        <f t="shared" ca="1" si="125"/>
        <v>0</v>
      </c>
      <c r="CJ50" s="270">
        <f t="shared" ca="1" si="125"/>
        <v>0</v>
      </c>
      <c r="CK50" s="270">
        <f t="shared" ca="1" si="125"/>
        <v>0</v>
      </c>
      <c r="CL50" s="270">
        <f t="shared" ca="1" si="125"/>
        <v>0</v>
      </c>
      <c r="CM50" s="270">
        <f t="shared" ca="1" si="125"/>
        <v>0</v>
      </c>
      <c r="CN50" s="270">
        <f t="shared" ca="1" si="125"/>
        <v>0</v>
      </c>
      <c r="CO50" s="270">
        <f t="shared" ca="1" si="125"/>
        <v>0</v>
      </c>
      <c r="CP50" s="270">
        <f t="shared" ca="1" si="125"/>
        <v>0</v>
      </c>
      <c r="CQ50" s="270">
        <f t="shared" ca="1" si="125"/>
        <v>0</v>
      </c>
      <c r="CR50" s="270">
        <f t="shared" ca="1" si="125"/>
        <v>0</v>
      </c>
      <c r="CS50" s="270">
        <f t="shared" ca="1" si="125"/>
        <v>0</v>
      </c>
      <c r="CT50" s="270">
        <f t="shared" ca="1" si="125"/>
        <v>0</v>
      </c>
      <c r="CU50" s="270">
        <f t="shared" ca="1" si="125"/>
        <v>0</v>
      </c>
      <c r="CV50" s="270">
        <f t="shared" ca="1" si="125"/>
        <v>0</v>
      </c>
      <c r="CW50" s="270">
        <f t="shared" ca="1" si="125"/>
        <v>0</v>
      </c>
      <c r="CX50" s="270">
        <f t="shared" ca="1" si="125"/>
        <v>0</v>
      </c>
      <c r="CY50" s="270">
        <f t="shared" ca="1" si="125"/>
        <v>0</v>
      </c>
      <c r="CZ50" s="270">
        <f t="shared" ref="CZ50:DH50" ca="1" si="126">-CZ131</f>
        <v>0</v>
      </c>
      <c r="DA50" s="270">
        <f t="shared" ca="1" si="126"/>
        <v>0</v>
      </c>
      <c r="DB50" s="270">
        <f t="shared" ca="1" si="126"/>
        <v>0</v>
      </c>
      <c r="DC50" s="270">
        <f t="shared" ca="1" si="126"/>
        <v>0</v>
      </c>
      <c r="DD50" s="270">
        <f t="shared" ca="1" si="126"/>
        <v>0</v>
      </c>
      <c r="DE50" s="270">
        <f t="shared" ca="1" si="126"/>
        <v>0</v>
      </c>
      <c r="DF50" s="270">
        <f t="shared" ca="1" si="126"/>
        <v>0</v>
      </c>
      <c r="DG50" s="270">
        <f t="shared" ca="1" si="126"/>
        <v>0</v>
      </c>
      <c r="DH50" s="270">
        <f t="shared" ca="1" si="126"/>
        <v>0</v>
      </c>
      <c r="DI50" s="270">
        <f t="shared" ref="DI50:EP50" ca="1" si="127">-DI131</f>
        <v>0</v>
      </c>
      <c r="DJ50" s="270">
        <f t="shared" ca="1" si="127"/>
        <v>0</v>
      </c>
      <c r="DK50" s="270">
        <f t="shared" ca="1" si="127"/>
        <v>0</v>
      </c>
      <c r="DL50" s="270">
        <f t="shared" ca="1" si="127"/>
        <v>0</v>
      </c>
      <c r="DM50" s="270">
        <f t="shared" ca="1" si="127"/>
        <v>0</v>
      </c>
      <c r="DN50" s="270">
        <f t="shared" ca="1" si="127"/>
        <v>0</v>
      </c>
      <c r="DO50" s="270">
        <f t="shared" ca="1" si="127"/>
        <v>0</v>
      </c>
      <c r="DP50" s="270">
        <f t="shared" ca="1" si="127"/>
        <v>0</v>
      </c>
      <c r="DQ50" s="270">
        <f t="shared" ca="1" si="127"/>
        <v>0</v>
      </c>
      <c r="DR50" s="270">
        <f t="shared" ca="1" si="127"/>
        <v>0</v>
      </c>
      <c r="DS50" s="270">
        <f t="shared" ca="1" si="127"/>
        <v>0</v>
      </c>
      <c r="DT50" s="270">
        <f t="shared" ca="1" si="127"/>
        <v>0</v>
      </c>
      <c r="DU50" s="270">
        <f t="shared" ca="1" si="127"/>
        <v>0</v>
      </c>
      <c r="DV50" s="270">
        <f t="shared" ca="1" si="127"/>
        <v>0</v>
      </c>
      <c r="DW50" s="270">
        <f t="shared" ca="1" si="127"/>
        <v>0</v>
      </c>
      <c r="DX50" s="270">
        <f t="shared" ca="1" si="127"/>
        <v>0</v>
      </c>
      <c r="DY50" s="270">
        <f t="shared" ca="1" si="127"/>
        <v>0</v>
      </c>
      <c r="DZ50" s="270">
        <f t="shared" ca="1" si="127"/>
        <v>0</v>
      </c>
      <c r="EA50" s="270">
        <f t="shared" ca="1" si="127"/>
        <v>0</v>
      </c>
      <c r="EB50" s="270">
        <f t="shared" ca="1" si="127"/>
        <v>0</v>
      </c>
      <c r="EC50" s="270">
        <f t="shared" ca="1" si="127"/>
        <v>0</v>
      </c>
      <c r="ED50" s="270">
        <f t="shared" ca="1" si="127"/>
        <v>0</v>
      </c>
      <c r="EE50" s="270">
        <f t="shared" ca="1" si="127"/>
        <v>0</v>
      </c>
      <c r="EF50" s="270">
        <f t="shared" ca="1" si="127"/>
        <v>0</v>
      </c>
      <c r="EG50" s="270">
        <f t="shared" ca="1" si="127"/>
        <v>0</v>
      </c>
      <c r="EH50" s="270">
        <f t="shared" ca="1" si="127"/>
        <v>0</v>
      </c>
      <c r="EI50" s="270">
        <f t="shared" ca="1" si="127"/>
        <v>0</v>
      </c>
      <c r="EJ50" s="270">
        <f t="shared" ca="1" si="127"/>
        <v>0</v>
      </c>
      <c r="EK50" s="270">
        <f t="shared" ca="1" si="127"/>
        <v>0</v>
      </c>
      <c r="EL50" s="270">
        <f t="shared" ca="1" si="127"/>
        <v>0</v>
      </c>
      <c r="EM50" s="270">
        <f t="shared" ca="1" si="127"/>
        <v>0</v>
      </c>
      <c r="EN50" s="270">
        <f t="shared" ca="1" si="127"/>
        <v>0</v>
      </c>
      <c r="EO50" s="270">
        <f t="shared" ca="1" si="127"/>
        <v>0</v>
      </c>
      <c r="EP50" s="270">
        <f t="shared" ca="1" si="127"/>
        <v>0</v>
      </c>
      <c r="EQ50" s="32"/>
      <c r="ER50" s="32"/>
      <c r="ES50" s="32"/>
      <c r="ET50" s="32"/>
      <c r="EU50" s="32"/>
      <c r="EV50" s="32"/>
      <c r="EW50" s="32"/>
      <c r="EX50" s="32"/>
      <c r="EY50" s="32"/>
      <c r="EZ50" s="32"/>
      <c r="FA50" s="32"/>
      <c r="FB50" s="32"/>
      <c r="FC50" s="32"/>
      <c r="FD50" s="32"/>
      <c r="FE50" s="32"/>
      <c r="FF50" s="32"/>
      <c r="FG50" s="32"/>
      <c r="FH50" s="32"/>
      <c r="FI50" s="32"/>
      <c r="FJ50" s="32"/>
      <c r="FK50" s="32"/>
      <c r="FL50" s="32"/>
      <c r="FM50" s="32"/>
      <c r="FN50" s="32"/>
      <c r="FO50" s="32"/>
      <c r="FP50" s="32"/>
      <c r="FQ50" s="32"/>
      <c r="FR50" s="32"/>
      <c r="FS50" s="32"/>
      <c r="FT50" s="32"/>
      <c r="FU50" s="32"/>
      <c r="FV50" s="32"/>
      <c r="FW50" s="32"/>
      <c r="FX50" s="32"/>
      <c r="FY50" s="32"/>
      <c r="FZ50" s="32"/>
      <c r="GA50" s="32"/>
      <c r="GB50" s="32"/>
      <c r="GC50" s="32"/>
      <c r="GD50" s="32"/>
      <c r="GE50" s="32"/>
      <c r="GF50" s="32"/>
      <c r="GG50" s="32"/>
      <c r="GH50" s="32"/>
      <c r="GI50" s="32"/>
      <c r="GJ50" s="32"/>
      <c r="GK50" s="32"/>
      <c r="GL50" s="32"/>
      <c r="GM50" s="32"/>
      <c r="GN50" s="32"/>
      <c r="GO50" s="32"/>
      <c r="GP50" s="32"/>
      <c r="GQ50" s="32"/>
      <c r="GR50" s="32"/>
      <c r="GS50" s="32"/>
      <c r="GT50" s="32"/>
      <c r="GU50" s="32"/>
      <c r="GV50" s="32"/>
      <c r="GW50" s="32"/>
      <c r="GX50" s="32"/>
      <c r="GY50" s="32"/>
      <c r="GZ50" s="32"/>
      <c r="HA50" s="32"/>
      <c r="HB50" s="32"/>
      <c r="HC50" s="32"/>
      <c r="HD50" s="32"/>
      <c r="HE50" s="32"/>
      <c r="HF50" s="32"/>
      <c r="HG50" s="32"/>
      <c r="HH50" s="32"/>
      <c r="HI50" s="32"/>
      <c r="HJ50" s="32"/>
    </row>
    <row r="51" spans="1:218" s="22" customFormat="1" ht="14.1" customHeight="1">
      <c r="A51" s="15"/>
      <c r="B51" s="66" t="s">
        <v>1081</v>
      </c>
      <c r="D51" s="59" t="s">
        <v>97</v>
      </c>
      <c r="E51" s="270">
        <f t="shared" ca="1" si="117"/>
        <v>0</v>
      </c>
      <c r="F51" s="270"/>
      <c r="G51" s="270"/>
      <c r="H51" s="270">
        <f>-H150</f>
        <v>0</v>
      </c>
      <c r="I51" s="270">
        <f t="shared" ref="I51:BT51" si="128">-I150</f>
        <v>0</v>
      </c>
      <c r="J51" s="270">
        <f t="shared" si="128"/>
        <v>0</v>
      </c>
      <c r="K51" s="270">
        <f t="shared" ca="1" si="128"/>
        <v>0</v>
      </c>
      <c r="L51" s="270">
        <f t="shared" ca="1" si="128"/>
        <v>0</v>
      </c>
      <c r="M51" s="270">
        <f t="shared" ca="1" si="128"/>
        <v>0</v>
      </c>
      <c r="N51" s="270">
        <f t="shared" ca="1" si="128"/>
        <v>0</v>
      </c>
      <c r="O51" s="270">
        <f t="shared" ca="1" si="128"/>
        <v>0</v>
      </c>
      <c r="P51" s="270">
        <f t="shared" ca="1" si="128"/>
        <v>0</v>
      </c>
      <c r="Q51" s="270">
        <f t="shared" ca="1" si="128"/>
        <v>0</v>
      </c>
      <c r="R51" s="270">
        <f t="shared" ca="1" si="128"/>
        <v>0</v>
      </c>
      <c r="S51" s="270">
        <f t="shared" ca="1" si="128"/>
        <v>0</v>
      </c>
      <c r="T51" s="270">
        <f t="shared" ca="1" si="128"/>
        <v>0</v>
      </c>
      <c r="U51" s="270">
        <f t="shared" ca="1" si="128"/>
        <v>0</v>
      </c>
      <c r="V51" s="270">
        <f t="shared" ca="1" si="128"/>
        <v>0</v>
      </c>
      <c r="W51" s="270">
        <f t="shared" ca="1" si="128"/>
        <v>0</v>
      </c>
      <c r="X51" s="270">
        <f t="shared" ca="1" si="128"/>
        <v>0</v>
      </c>
      <c r="Y51" s="270">
        <f t="shared" ca="1" si="128"/>
        <v>0</v>
      </c>
      <c r="Z51" s="270">
        <f t="shared" ca="1" si="128"/>
        <v>0</v>
      </c>
      <c r="AA51" s="270">
        <f t="shared" ca="1" si="128"/>
        <v>0</v>
      </c>
      <c r="AB51" s="270">
        <f t="shared" ca="1" si="128"/>
        <v>0</v>
      </c>
      <c r="AC51" s="270">
        <f t="shared" ca="1" si="128"/>
        <v>0</v>
      </c>
      <c r="AD51" s="270">
        <f t="shared" ca="1" si="128"/>
        <v>0</v>
      </c>
      <c r="AE51" s="270">
        <f t="shared" ca="1" si="128"/>
        <v>0</v>
      </c>
      <c r="AF51" s="270">
        <f t="shared" ca="1" si="128"/>
        <v>0</v>
      </c>
      <c r="AG51" s="270">
        <f t="shared" ca="1" si="128"/>
        <v>0</v>
      </c>
      <c r="AH51" s="270">
        <f t="shared" ca="1" si="128"/>
        <v>0</v>
      </c>
      <c r="AI51" s="270">
        <f t="shared" ca="1" si="128"/>
        <v>0</v>
      </c>
      <c r="AJ51" s="270">
        <f t="shared" ca="1" si="128"/>
        <v>0</v>
      </c>
      <c r="AK51" s="270">
        <f t="shared" ca="1" si="128"/>
        <v>0</v>
      </c>
      <c r="AL51" s="270">
        <f t="shared" ca="1" si="128"/>
        <v>0</v>
      </c>
      <c r="AM51" s="270">
        <f t="shared" ca="1" si="128"/>
        <v>0</v>
      </c>
      <c r="AN51" s="270">
        <f t="shared" ca="1" si="128"/>
        <v>0</v>
      </c>
      <c r="AO51" s="270">
        <f t="shared" ca="1" si="128"/>
        <v>0</v>
      </c>
      <c r="AP51" s="270">
        <f t="shared" ca="1" si="128"/>
        <v>0</v>
      </c>
      <c r="AQ51" s="270">
        <f t="shared" ca="1" si="128"/>
        <v>0</v>
      </c>
      <c r="AR51" s="270">
        <f t="shared" ca="1" si="128"/>
        <v>0</v>
      </c>
      <c r="AS51" s="270">
        <f t="shared" ca="1" si="128"/>
        <v>0</v>
      </c>
      <c r="AT51" s="270">
        <f t="shared" ca="1" si="128"/>
        <v>0</v>
      </c>
      <c r="AU51" s="270">
        <f t="shared" ca="1" si="128"/>
        <v>0</v>
      </c>
      <c r="AV51" s="270">
        <f t="shared" ca="1" si="128"/>
        <v>0</v>
      </c>
      <c r="AW51" s="270">
        <f t="shared" ca="1" si="128"/>
        <v>0</v>
      </c>
      <c r="AX51" s="270">
        <f t="shared" ca="1" si="128"/>
        <v>0</v>
      </c>
      <c r="AY51" s="270">
        <f t="shared" ca="1" si="128"/>
        <v>0</v>
      </c>
      <c r="AZ51" s="270">
        <f t="shared" ca="1" si="128"/>
        <v>0</v>
      </c>
      <c r="BA51" s="270">
        <f t="shared" ca="1" si="128"/>
        <v>0</v>
      </c>
      <c r="BB51" s="270">
        <f t="shared" ca="1" si="128"/>
        <v>0</v>
      </c>
      <c r="BC51" s="270">
        <f t="shared" ca="1" si="128"/>
        <v>0</v>
      </c>
      <c r="BD51" s="270">
        <f t="shared" ca="1" si="128"/>
        <v>0</v>
      </c>
      <c r="BE51" s="270">
        <f t="shared" ca="1" si="128"/>
        <v>0</v>
      </c>
      <c r="BF51" s="270">
        <f t="shared" ca="1" si="128"/>
        <v>0</v>
      </c>
      <c r="BG51" s="270">
        <f t="shared" ca="1" si="128"/>
        <v>0</v>
      </c>
      <c r="BH51" s="270">
        <f t="shared" ca="1" si="128"/>
        <v>0</v>
      </c>
      <c r="BI51" s="270">
        <f t="shared" ca="1" si="128"/>
        <v>0</v>
      </c>
      <c r="BJ51" s="270">
        <f t="shared" ca="1" si="128"/>
        <v>0</v>
      </c>
      <c r="BK51" s="270">
        <f t="shared" ca="1" si="128"/>
        <v>0</v>
      </c>
      <c r="BL51" s="270">
        <f t="shared" ca="1" si="128"/>
        <v>0</v>
      </c>
      <c r="BM51" s="270">
        <f t="shared" ca="1" si="128"/>
        <v>0</v>
      </c>
      <c r="BN51" s="270">
        <f t="shared" ca="1" si="128"/>
        <v>0</v>
      </c>
      <c r="BO51" s="270">
        <f t="shared" ca="1" si="128"/>
        <v>0</v>
      </c>
      <c r="BP51" s="270">
        <f t="shared" ca="1" si="128"/>
        <v>0</v>
      </c>
      <c r="BQ51" s="270">
        <f t="shared" ca="1" si="128"/>
        <v>0</v>
      </c>
      <c r="BR51" s="270">
        <f t="shared" ca="1" si="128"/>
        <v>0</v>
      </c>
      <c r="BS51" s="270">
        <f t="shared" ca="1" si="128"/>
        <v>0</v>
      </c>
      <c r="BT51" s="270">
        <f t="shared" ca="1" si="128"/>
        <v>0</v>
      </c>
      <c r="BU51" s="270">
        <f t="shared" ref="BU51:DH51" ca="1" si="129">-BU150</f>
        <v>0</v>
      </c>
      <c r="BV51" s="270">
        <f t="shared" ca="1" si="129"/>
        <v>0</v>
      </c>
      <c r="BW51" s="270">
        <f t="shared" ca="1" si="129"/>
        <v>0</v>
      </c>
      <c r="BX51" s="270">
        <f t="shared" ca="1" si="129"/>
        <v>0</v>
      </c>
      <c r="BY51" s="270">
        <f t="shared" ca="1" si="129"/>
        <v>0</v>
      </c>
      <c r="BZ51" s="270">
        <f t="shared" ca="1" si="129"/>
        <v>0</v>
      </c>
      <c r="CA51" s="270">
        <f t="shared" ca="1" si="129"/>
        <v>0</v>
      </c>
      <c r="CB51" s="270">
        <f t="shared" ca="1" si="129"/>
        <v>0</v>
      </c>
      <c r="CC51" s="270">
        <f t="shared" ca="1" si="129"/>
        <v>0</v>
      </c>
      <c r="CD51" s="270">
        <f t="shared" ca="1" si="129"/>
        <v>0</v>
      </c>
      <c r="CE51" s="270">
        <f t="shared" ca="1" si="129"/>
        <v>0</v>
      </c>
      <c r="CF51" s="270">
        <f t="shared" ca="1" si="129"/>
        <v>0</v>
      </c>
      <c r="CG51" s="270">
        <f t="shared" ca="1" si="129"/>
        <v>0</v>
      </c>
      <c r="CH51" s="270">
        <f t="shared" ca="1" si="129"/>
        <v>0</v>
      </c>
      <c r="CI51" s="270">
        <f t="shared" ca="1" si="129"/>
        <v>0</v>
      </c>
      <c r="CJ51" s="270">
        <f t="shared" ca="1" si="129"/>
        <v>0</v>
      </c>
      <c r="CK51" s="270">
        <f t="shared" ca="1" si="129"/>
        <v>0</v>
      </c>
      <c r="CL51" s="270">
        <f t="shared" ca="1" si="129"/>
        <v>0</v>
      </c>
      <c r="CM51" s="270">
        <f t="shared" ca="1" si="129"/>
        <v>0</v>
      </c>
      <c r="CN51" s="270">
        <f t="shared" ca="1" si="129"/>
        <v>0</v>
      </c>
      <c r="CO51" s="270">
        <f t="shared" ca="1" si="129"/>
        <v>0</v>
      </c>
      <c r="CP51" s="270">
        <f t="shared" ca="1" si="129"/>
        <v>0</v>
      </c>
      <c r="CQ51" s="270">
        <f t="shared" ca="1" si="129"/>
        <v>0</v>
      </c>
      <c r="CR51" s="270">
        <f t="shared" ca="1" si="129"/>
        <v>0</v>
      </c>
      <c r="CS51" s="270">
        <f t="shared" ca="1" si="129"/>
        <v>0</v>
      </c>
      <c r="CT51" s="270">
        <f t="shared" ca="1" si="129"/>
        <v>0</v>
      </c>
      <c r="CU51" s="270">
        <f t="shared" ca="1" si="129"/>
        <v>0</v>
      </c>
      <c r="CV51" s="270">
        <f t="shared" ca="1" si="129"/>
        <v>0</v>
      </c>
      <c r="CW51" s="270">
        <f t="shared" ca="1" si="129"/>
        <v>0</v>
      </c>
      <c r="CX51" s="270">
        <f t="shared" ca="1" si="129"/>
        <v>0</v>
      </c>
      <c r="CY51" s="270">
        <f t="shared" ca="1" si="129"/>
        <v>0</v>
      </c>
      <c r="CZ51" s="270">
        <f t="shared" ca="1" si="129"/>
        <v>0</v>
      </c>
      <c r="DA51" s="270">
        <f t="shared" ca="1" si="129"/>
        <v>0</v>
      </c>
      <c r="DB51" s="270">
        <f t="shared" ca="1" si="129"/>
        <v>0</v>
      </c>
      <c r="DC51" s="270">
        <f t="shared" ca="1" si="129"/>
        <v>0</v>
      </c>
      <c r="DD51" s="270">
        <f t="shared" ca="1" si="129"/>
        <v>0</v>
      </c>
      <c r="DE51" s="270">
        <f t="shared" ca="1" si="129"/>
        <v>0</v>
      </c>
      <c r="DF51" s="270">
        <f t="shared" ca="1" si="129"/>
        <v>0</v>
      </c>
      <c r="DG51" s="270">
        <f t="shared" ca="1" si="129"/>
        <v>0</v>
      </c>
      <c r="DH51" s="270">
        <f t="shared" ca="1" si="129"/>
        <v>0</v>
      </c>
      <c r="DI51" s="270">
        <f t="shared" ref="DI51:EP51" ca="1" si="130">-DI150</f>
        <v>0</v>
      </c>
      <c r="DJ51" s="270">
        <f t="shared" ca="1" si="130"/>
        <v>0</v>
      </c>
      <c r="DK51" s="270">
        <f t="shared" ca="1" si="130"/>
        <v>0</v>
      </c>
      <c r="DL51" s="270">
        <f t="shared" ca="1" si="130"/>
        <v>0</v>
      </c>
      <c r="DM51" s="270">
        <f t="shared" ca="1" si="130"/>
        <v>0</v>
      </c>
      <c r="DN51" s="270">
        <f t="shared" ca="1" si="130"/>
        <v>0</v>
      </c>
      <c r="DO51" s="270">
        <f t="shared" ca="1" si="130"/>
        <v>0</v>
      </c>
      <c r="DP51" s="270">
        <f t="shared" ca="1" si="130"/>
        <v>0</v>
      </c>
      <c r="DQ51" s="270">
        <f t="shared" ca="1" si="130"/>
        <v>0</v>
      </c>
      <c r="DR51" s="270">
        <f t="shared" ca="1" si="130"/>
        <v>0</v>
      </c>
      <c r="DS51" s="270">
        <f t="shared" ca="1" si="130"/>
        <v>0</v>
      </c>
      <c r="DT51" s="270">
        <f t="shared" ca="1" si="130"/>
        <v>0</v>
      </c>
      <c r="DU51" s="270">
        <f t="shared" ca="1" si="130"/>
        <v>0</v>
      </c>
      <c r="DV51" s="270">
        <f t="shared" ca="1" si="130"/>
        <v>0</v>
      </c>
      <c r="DW51" s="270">
        <f t="shared" ca="1" si="130"/>
        <v>0</v>
      </c>
      <c r="DX51" s="270">
        <f t="shared" ca="1" si="130"/>
        <v>0</v>
      </c>
      <c r="DY51" s="270">
        <f t="shared" ca="1" si="130"/>
        <v>0</v>
      </c>
      <c r="DZ51" s="270">
        <f t="shared" ca="1" si="130"/>
        <v>0</v>
      </c>
      <c r="EA51" s="270">
        <f t="shared" ca="1" si="130"/>
        <v>0</v>
      </c>
      <c r="EB51" s="270">
        <f t="shared" ca="1" si="130"/>
        <v>0</v>
      </c>
      <c r="EC51" s="270">
        <f t="shared" ca="1" si="130"/>
        <v>0</v>
      </c>
      <c r="ED51" s="270">
        <f t="shared" ca="1" si="130"/>
        <v>0</v>
      </c>
      <c r="EE51" s="270">
        <f t="shared" ca="1" si="130"/>
        <v>0</v>
      </c>
      <c r="EF51" s="270">
        <f t="shared" ca="1" si="130"/>
        <v>0</v>
      </c>
      <c r="EG51" s="270">
        <f t="shared" ca="1" si="130"/>
        <v>0</v>
      </c>
      <c r="EH51" s="270">
        <f t="shared" ca="1" si="130"/>
        <v>0</v>
      </c>
      <c r="EI51" s="270">
        <f t="shared" ca="1" si="130"/>
        <v>0</v>
      </c>
      <c r="EJ51" s="270">
        <f t="shared" ca="1" si="130"/>
        <v>0</v>
      </c>
      <c r="EK51" s="270">
        <f t="shared" ca="1" si="130"/>
        <v>0</v>
      </c>
      <c r="EL51" s="270">
        <f t="shared" ca="1" si="130"/>
        <v>0</v>
      </c>
      <c r="EM51" s="270">
        <f t="shared" ca="1" si="130"/>
        <v>0</v>
      </c>
      <c r="EN51" s="270">
        <f t="shared" ca="1" si="130"/>
        <v>0</v>
      </c>
      <c r="EO51" s="270">
        <f t="shared" ca="1" si="130"/>
        <v>0</v>
      </c>
      <c r="EP51" s="270">
        <f t="shared" ca="1" si="130"/>
        <v>0</v>
      </c>
      <c r="EQ51" s="32"/>
      <c r="ER51" s="32"/>
      <c r="ES51" s="32"/>
      <c r="ET51" s="32"/>
      <c r="EU51" s="32"/>
      <c r="EV51" s="32"/>
      <c r="EW51" s="32"/>
      <c r="EX51" s="32"/>
      <c r="EY51" s="32"/>
      <c r="EZ51" s="32"/>
      <c r="FA51" s="32"/>
      <c r="FB51" s="32"/>
      <c r="FC51" s="32"/>
      <c r="FD51" s="32"/>
      <c r="FE51" s="32"/>
      <c r="FF51" s="32"/>
      <c r="FG51" s="32"/>
      <c r="FH51" s="32"/>
      <c r="FI51" s="32"/>
      <c r="FJ51" s="32"/>
      <c r="FK51" s="32"/>
      <c r="FL51" s="32"/>
      <c r="FM51" s="32"/>
      <c r="FN51" s="32"/>
      <c r="FO51" s="32"/>
      <c r="FP51" s="32"/>
      <c r="FQ51" s="32"/>
      <c r="FR51" s="32"/>
      <c r="FS51" s="32"/>
      <c r="FT51" s="32"/>
      <c r="FU51" s="32"/>
      <c r="FV51" s="32"/>
      <c r="FW51" s="32"/>
      <c r="FX51" s="32"/>
      <c r="FY51" s="32"/>
      <c r="FZ51" s="32"/>
      <c r="GA51" s="32"/>
      <c r="GB51" s="32"/>
      <c r="GC51" s="32"/>
      <c r="GD51" s="32"/>
      <c r="GE51" s="32"/>
      <c r="GF51" s="32"/>
      <c r="GG51" s="32"/>
      <c r="GH51" s="32"/>
      <c r="GI51" s="32"/>
      <c r="GJ51" s="32"/>
      <c r="GK51" s="32"/>
      <c r="GL51" s="32"/>
      <c r="GM51" s="32"/>
      <c r="GN51" s="32"/>
      <c r="GO51" s="32"/>
      <c r="GP51" s="32"/>
      <c r="GQ51" s="32"/>
      <c r="GR51" s="32"/>
      <c r="GS51" s="32"/>
      <c r="GT51" s="32"/>
      <c r="GU51" s="32"/>
      <c r="GV51" s="32"/>
      <c r="GW51" s="32"/>
      <c r="GX51" s="32"/>
      <c r="GY51" s="32"/>
      <c r="GZ51" s="32"/>
      <c r="HA51" s="32"/>
      <c r="HB51" s="32"/>
      <c r="HC51" s="32"/>
      <c r="HD51" s="32"/>
      <c r="HE51" s="32"/>
      <c r="HF51" s="32"/>
      <c r="HG51" s="32"/>
      <c r="HH51" s="32"/>
      <c r="HI51" s="32"/>
      <c r="HJ51" s="32"/>
    </row>
    <row r="52" spans="1:218" s="22" customFormat="1" ht="14.1" customHeight="1">
      <c r="A52" s="15"/>
      <c r="B52" s="66" t="s">
        <v>1082</v>
      </c>
      <c r="D52" s="59" t="s">
        <v>97</v>
      </c>
      <c r="E52" s="270">
        <f t="shared" ref="E52" ca="1" si="131">SUM(G52:EP52)</f>
        <v>0</v>
      </c>
      <c r="F52" s="270"/>
      <c r="G52" s="270"/>
      <c r="H52" s="270">
        <f>-H169</f>
        <v>0</v>
      </c>
      <c r="I52" s="270">
        <f t="shared" ref="I52:BT52" si="132">-I169</f>
        <v>0</v>
      </c>
      <c r="J52" s="270">
        <f t="shared" si="132"/>
        <v>0</v>
      </c>
      <c r="K52" s="270">
        <f t="shared" ca="1" si="132"/>
        <v>0</v>
      </c>
      <c r="L52" s="270">
        <f t="shared" ca="1" si="132"/>
        <v>0</v>
      </c>
      <c r="M52" s="270">
        <f t="shared" ca="1" si="132"/>
        <v>0</v>
      </c>
      <c r="N52" s="270">
        <f t="shared" ca="1" si="132"/>
        <v>0</v>
      </c>
      <c r="O52" s="270">
        <f t="shared" ca="1" si="132"/>
        <v>0</v>
      </c>
      <c r="P52" s="270">
        <f t="shared" ca="1" si="132"/>
        <v>0</v>
      </c>
      <c r="Q52" s="270">
        <f t="shared" ca="1" si="132"/>
        <v>0</v>
      </c>
      <c r="R52" s="270">
        <f t="shared" ca="1" si="132"/>
        <v>0</v>
      </c>
      <c r="S52" s="270">
        <f t="shared" ca="1" si="132"/>
        <v>0</v>
      </c>
      <c r="T52" s="270">
        <f t="shared" ca="1" si="132"/>
        <v>0</v>
      </c>
      <c r="U52" s="270">
        <f t="shared" ca="1" si="132"/>
        <v>0</v>
      </c>
      <c r="V52" s="270">
        <f t="shared" ca="1" si="132"/>
        <v>0</v>
      </c>
      <c r="W52" s="270">
        <f t="shared" ca="1" si="132"/>
        <v>0</v>
      </c>
      <c r="X52" s="270">
        <f t="shared" ca="1" si="132"/>
        <v>0</v>
      </c>
      <c r="Y52" s="270">
        <f t="shared" ca="1" si="132"/>
        <v>0</v>
      </c>
      <c r="Z52" s="270">
        <f t="shared" ca="1" si="132"/>
        <v>0</v>
      </c>
      <c r="AA52" s="270">
        <f t="shared" ca="1" si="132"/>
        <v>0</v>
      </c>
      <c r="AB52" s="270">
        <f t="shared" ca="1" si="132"/>
        <v>0</v>
      </c>
      <c r="AC52" s="270">
        <f t="shared" ca="1" si="132"/>
        <v>0</v>
      </c>
      <c r="AD52" s="270">
        <f t="shared" ca="1" si="132"/>
        <v>0</v>
      </c>
      <c r="AE52" s="270">
        <f t="shared" ca="1" si="132"/>
        <v>0</v>
      </c>
      <c r="AF52" s="270">
        <f t="shared" ca="1" si="132"/>
        <v>0</v>
      </c>
      <c r="AG52" s="270">
        <f t="shared" ca="1" si="132"/>
        <v>0</v>
      </c>
      <c r="AH52" s="270">
        <f t="shared" ca="1" si="132"/>
        <v>0</v>
      </c>
      <c r="AI52" s="270">
        <f t="shared" ca="1" si="132"/>
        <v>0</v>
      </c>
      <c r="AJ52" s="270">
        <f t="shared" ca="1" si="132"/>
        <v>0</v>
      </c>
      <c r="AK52" s="270">
        <f t="shared" ca="1" si="132"/>
        <v>0</v>
      </c>
      <c r="AL52" s="270">
        <f t="shared" ca="1" si="132"/>
        <v>0</v>
      </c>
      <c r="AM52" s="270">
        <f t="shared" ca="1" si="132"/>
        <v>0</v>
      </c>
      <c r="AN52" s="270">
        <f t="shared" ca="1" si="132"/>
        <v>0</v>
      </c>
      <c r="AO52" s="270">
        <f t="shared" ca="1" si="132"/>
        <v>0</v>
      </c>
      <c r="AP52" s="270">
        <f t="shared" ca="1" si="132"/>
        <v>0</v>
      </c>
      <c r="AQ52" s="270">
        <f t="shared" ca="1" si="132"/>
        <v>0</v>
      </c>
      <c r="AR52" s="270">
        <f t="shared" ca="1" si="132"/>
        <v>0</v>
      </c>
      <c r="AS52" s="270">
        <f t="shared" ca="1" si="132"/>
        <v>0</v>
      </c>
      <c r="AT52" s="270">
        <f t="shared" ca="1" si="132"/>
        <v>0</v>
      </c>
      <c r="AU52" s="270">
        <f t="shared" ca="1" si="132"/>
        <v>0</v>
      </c>
      <c r="AV52" s="270">
        <f t="shared" ca="1" si="132"/>
        <v>0</v>
      </c>
      <c r="AW52" s="270">
        <f t="shared" ca="1" si="132"/>
        <v>0</v>
      </c>
      <c r="AX52" s="270">
        <f t="shared" ca="1" si="132"/>
        <v>0</v>
      </c>
      <c r="AY52" s="270">
        <f t="shared" ca="1" si="132"/>
        <v>0</v>
      </c>
      <c r="AZ52" s="270">
        <f t="shared" ca="1" si="132"/>
        <v>0</v>
      </c>
      <c r="BA52" s="270">
        <f t="shared" ca="1" si="132"/>
        <v>0</v>
      </c>
      <c r="BB52" s="270">
        <f t="shared" ca="1" si="132"/>
        <v>0</v>
      </c>
      <c r="BC52" s="270">
        <f t="shared" ca="1" si="132"/>
        <v>0</v>
      </c>
      <c r="BD52" s="270">
        <f t="shared" ca="1" si="132"/>
        <v>0</v>
      </c>
      <c r="BE52" s="270">
        <f t="shared" ca="1" si="132"/>
        <v>0</v>
      </c>
      <c r="BF52" s="270">
        <f t="shared" ca="1" si="132"/>
        <v>0</v>
      </c>
      <c r="BG52" s="270">
        <f t="shared" ca="1" si="132"/>
        <v>0</v>
      </c>
      <c r="BH52" s="270">
        <f t="shared" ca="1" si="132"/>
        <v>0</v>
      </c>
      <c r="BI52" s="270">
        <f t="shared" ca="1" si="132"/>
        <v>0</v>
      </c>
      <c r="BJ52" s="270">
        <f t="shared" ca="1" si="132"/>
        <v>0</v>
      </c>
      <c r="BK52" s="270">
        <f t="shared" ca="1" si="132"/>
        <v>0</v>
      </c>
      <c r="BL52" s="270">
        <f t="shared" ca="1" si="132"/>
        <v>0</v>
      </c>
      <c r="BM52" s="270">
        <f t="shared" ca="1" si="132"/>
        <v>0</v>
      </c>
      <c r="BN52" s="270">
        <f t="shared" ca="1" si="132"/>
        <v>0</v>
      </c>
      <c r="BO52" s="270">
        <f t="shared" ca="1" si="132"/>
        <v>0</v>
      </c>
      <c r="BP52" s="270">
        <f t="shared" ca="1" si="132"/>
        <v>0</v>
      </c>
      <c r="BQ52" s="270">
        <f t="shared" ca="1" si="132"/>
        <v>0</v>
      </c>
      <c r="BR52" s="270">
        <f t="shared" ca="1" si="132"/>
        <v>0</v>
      </c>
      <c r="BS52" s="270">
        <f t="shared" ca="1" si="132"/>
        <v>0</v>
      </c>
      <c r="BT52" s="270">
        <f t="shared" ca="1" si="132"/>
        <v>0</v>
      </c>
      <c r="BU52" s="270">
        <f t="shared" ref="BU52:EF52" ca="1" si="133">-BU169</f>
        <v>0</v>
      </c>
      <c r="BV52" s="270">
        <f t="shared" ca="1" si="133"/>
        <v>0</v>
      </c>
      <c r="BW52" s="270">
        <f t="shared" ca="1" si="133"/>
        <v>0</v>
      </c>
      <c r="BX52" s="270">
        <f t="shared" ca="1" si="133"/>
        <v>0</v>
      </c>
      <c r="BY52" s="270">
        <f t="shared" ca="1" si="133"/>
        <v>0</v>
      </c>
      <c r="BZ52" s="270">
        <f t="shared" ca="1" si="133"/>
        <v>0</v>
      </c>
      <c r="CA52" s="270">
        <f t="shared" ca="1" si="133"/>
        <v>0</v>
      </c>
      <c r="CB52" s="270">
        <f t="shared" ca="1" si="133"/>
        <v>0</v>
      </c>
      <c r="CC52" s="270">
        <f t="shared" ca="1" si="133"/>
        <v>0</v>
      </c>
      <c r="CD52" s="270">
        <f t="shared" ca="1" si="133"/>
        <v>0</v>
      </c>
      <c r="CE52" s="270">
        <f t="shared" ca="1" si="133"/>
        <v>0</v>
      </c>
      <c r="CF52" s="270">
        <f t="shared" ca="1" si="133"/>
        <v>0</v>
      </c>
      <c r="CG52" s="270">
        <f t="shared" ca="1" si="133"/>
        <v>0</v>
      </c>
      <c r="CH52" s="270">
        <f t="shared" ca="1" si="133"/>
        <v>0</v>
      </c>
      <c r="CI52" s="270">
        <f t="shared" ca="1" si="133"/>
        <v>0</v>
      </c>
      <c r="CJ52" s="270">
        <f t="shared" ca="1" si="133"/>
        <v>0</v>
      </c>
      <c r="CK52" s="270">
        <f t="shared" ca="1" si="133"/>
        <v>0</v>
      </c>
      <c r="CL52" s="270">
        <f t="shared" ca="1" si="133"/>
        <v>0</v>
      </c>
      <c r="CM52" s="270">
        <f t="shared" ca="1" si="133"/>
        <v>0</v>
      </c>
      <c r="CN52" s="270">
        <f t="shared" ca="1" si="133"/>
        <v>0</v>
      </c>
      <c r="CO52" s="270">
        <f t="shared" ca="1" si="133"/>
        <v>0</v>
      </c>
      <c r="CP52" s="270">
        <f t="shared" ca="1" si="133"/>
        <v>0</v>
      </c>
      <c r="CQ52" s="270">
        <f t="shared" ca="1" si="133"/>
        <v>0</v>
      </c>
      <c r="CR52" s="270">
        <f t="shared" ca="1" si="133"/>
        <v>0</v>
      </c>
      <c r="CS52" s="270">
        <f t="shared" ca="1" si="133"/>
        <v>0</v>
      </c>
      <c r="CT52" s="270">
        <f t="shared" ca="1" si="133"/>
        <v>0</v>
      </c>
      <c r="CU52" s="270">
        <f t="shared" ca="1" si="133"/>
        <v>0</v>
      </c>
      <c r="CV52" s="270">
        <f t="shared" ca="1" si="133"/>
        <v>0</v>
      </c>
      <c r="CW52" s="270">
        <f t="shared" ca="1" si="133"/>
        <v>0</v>
      </c>
      <c r="CX52" s="270">
        <f t="shared" ca="1" si="133"/>
        <v>0</v>
      </c>
      <c r="CY52" s="270">
        <f t="shared" ca="1" si="133"/>
        <v>0</v>
      </c>
      <c r="CZ52" s="270">
        <f t="shared" ca="1" si="133"/>
        <v>0</v>
      </c>
      <c r="DA52" s="270">
        <f t="shared" ca="1" si="133"/>
        <v>0</v>
      </c>
      <c r="DB52" s="270">
        <f t="shared" ca="1" si="133"/>
        <v>0</v>
      </c>
      <c r="DC52" s="270">
        <f t="shared" ca="1" si="133"/>
        <v>0</v>
      </c>
      <c r="DD52" s="270">
        <f t="shared" ca="1" si="133"/>
        <v>0</v>
      </c>
      <c r="DE52" s="270">
        <f t="shared" ca="1" si="133"/>
        <v>0</v>
      </c>
      <c r="DF52" s="270">
        <f t="shared" ca="1" si="133"/>
        <v>0</v>
      </c>
      <c r="DG52" s="270">
        <f t="shared" ca="1" si="133"/>
        <v>0</v>
      </c>
      <c r="DH52" s="270">
        <f t="shared" ca="1" si="133"/>
        <v>0</v>
      </c>
      <c r="DI52" s="270">
        <f t="shared" ca="1" si="133"/>
        <v>0</v>
      </c>
      <c r="DJ52" s="270">
        <f t="shared" ca="1" si="133"/>
        <v>0</v>
      </c>
      <c r="DK52" s="270">
        <f t="shared" ca="1" si="133"/>
        <v>0</v>
      </c>
      <c r="DL52" s="270">
        <f t="shared" ca="1" si="133"/>
        <v>0</v>
      </c>
      <c r="DM52" s="270">
        <f t="shared" ca="1" si="133"/>
        <v>0</v>
      </c>
      <c r="DN52" s="270">
        <f t="shared" ca="1" si="133"/>
        <v>0</v>
      </c>
      <c r="DO52" s="270">
        <f t="shared" ca="1" si="133"/>
        <v>0</v>
      </c>
      <c r="DP52" s="270">
        <f t="shared" ca="1" si="133"/>
        <v>0</v>
      </c>
      <c r="DQ52" s="270">
        <f t="shared" ca="1" si="133"/>
        <v>0</v>
      </c>
      <c r="DR52" s="270">
        <f t="shared" ca="1" si="133"/>
        <v>0</v>
      </c>
      <c r="DS52" s="270">
        <f t="shared" ca="1" si="133"/>
        <v>0</v>
      </c>
      <c r="DT52" s="270">
        <f t="shared" ca="1" si="133"/>
        <v>0</v>
      </c>
      <c r="DU52" s="270">
        <f t="shared" ca="1" si="133"/>
        <v>0</v>
      </c>
      <c r="DV52" s="270">
        <f t="shared" ca="1" si="133"/>
        <v>0</v>
      </c>
      <c r="DW52" s="270">
        <f t="shared" ca="1" si="133"/>
        <v>0</v>
      </c>
      <c r="DX52" s="270">
        <f t="shared" ca="1" si="133"/>
        <v>0</v>
      </c>
      <c r="DY52" s="270">
        <f t="shared" ca="1" si="133"/>
        <v>0</v>
      </c>
      <c r="DZ52" s="270">
        <f t="shared" ca="1" si="133"/>
        <v>0</v>
      </c>
      <c r="EA52" s="270">
        <f t="shared" ca="1" si="133"/>
        <v>0</v>
      </c>
      <c r="EB52" s="270">
        <f t="shared" ca="1" si="133"/>
        <v>0</v>
      </c>
      <c r="EC52" s="270">
        <f t="shared" ca="1" si="133"/>
        <v>0</v>
      </c>
      <c r="ED52" s="270">
        <f t="shared" ca="1" si="133"/>
        <v>0</v>
      </c>
      <c r="EE52" s="270">
        <f t="shared" ca="1" si="133"/>
        <v>0</v>
      </c>
      <c r="EF52" s="270">
        <f t="shared" ca="1" si="133"/>
        <v>0</v>
      </c>
      <c r="EG52" s="270">
        <f t="shared" ref="EG52:EP52" ca="1" si="134">-EG169</f>
        <v>0</v>
      </c>
      <c r="EH52" s="270">
        <f t="shared" ca="1" si="134"/>
        <v>0</v>
      </c>
      <c r="EI52" s="270">
        <f t="shared" ca="1" si="134"/>
        <v>0</v>
      </c>
      <c r="EJ52" s="270">
        <f t="shared" ca="1" si="134"/>
        <v>0</v>
      </c>
      <c r="EK52" s="270">
        <f t="shared" ca="1" si="134"/>
        <v>0</v>
      </c>
      <c r="EL52" s="270">
        <f t="shared" ca="1" si="134"/>
        <v>0</v>
      </c>
      <c r="EM52" s="270">
        <f t="shared" ca="1" si="134"/>
        <v>0</v>
      </c>
      <c r="EN52" s="270">
        <f t="shared" ca="1" si="134"/>
        <v>0</v>
      </c>
      <c r="EO52" s="270">
        <f t="shared" ca="1" si="134"/>
        <v>0</v>
      </c>
      <c r="EP52" s="270">
        <f t="shared" ca="1" si="134"/>
        <v>0</v>
      </c>
      <c r="EQ52" s="32"/>
      <c r="ER52" s="32"/>
      <c r="ES52" s="32"/>
      <c r="ET52" s="32"/>
      <c r="EU52" s="32"/>
      <c r="EV52" s="32"/>
      <c r="EW52" s="32"/>
      <c r="EX52" s="32"/>
      <c r="EY52" s="32"/>
      <c r="EZ52" s="32"/>
      <c r="FA52" s="32"/>
      <c r="FB52" s="32"/>
      <c r="FC52" s="32"/>
      <c r="FD52" s="32"/>
      <c r="FE52" s="32"/>
      <c r="FF52" s="32"/>
      <c r="FG52" s="32"/>
      <c r="FH52" s="32"/>
      <c r="FI52" s="32"/>
      <c r="FJ52" s="32"/>
      <c r="FK52" s="32"/>
      <c r="FL52" s="32"/>
      <c r="FM52" s="32"/>
      <c r="FN52" s="32"/>
      <c r="FO52" s="32"/>
      <c r="FP52" s="32"/>
      <c r="FQ52" s="32"/>
      <c r="FR52" s="32"/>
      <c r="FS52" s="32"/>
      <c r="FT52" s="32"/>
      <c r="FU52" s="32"/>
      <c r="FV52" s="32"/>
      <c r="FW52" s="32"/>
      <c r="FX52" s="32"/>
      <c r="FY52" s="32"/>
      <c r="FZ52" s="32"/>
      <c r="GA52" s="32"/>
      <c r="GB52" s="32"/>
      <c r="GC52" s="32"/>
      <c r="GD52" s="32"/>
      <c r="GE52" s="32"/>
      <c r="GF52" s="32"/>
      <c r="GG52" s="32"/>
      <c r="GH52" s="32"/>
      <c r="GI52" s="32"/>
      <c r="GJ52" s="32"/>
      <c r="GK52" s="32"/>
      <c r="GL52" s="32"/>
      <c r="GM52" s="32"/>
      <c r="GN52" s="32"/>
      <c r="GO52" s="32"/>
      <c r="GP52" s="32"/>
      <c r="GQ52" s="32"/>
      <c r="GR52" s="32"/>
      <c r="GS52" s="32"/>
      <c r="GT52" s="32"/>
      <c r="GU52" s="32"/>
      <c r="GV52" s="32"/>
      <c r="GW52" s="32"/>
      <c r="GX52" s="32"/>
      <c r="GY52" s="32"/>
      <c r="GZ52" s="32"/>
      <c r="HA52" s="32"/>
      <c r="HB52" s="32"/>
      <c r="HC52" s="32"/>
      <c r="HD52" s="32"/>
      <c r="HE52" s="32"/>
      <c r="HF52" s="32"/>
      <c r="HG52" s="32"/>
      <c r="HH52" s="32"/>
      <c r="HI52" s="32"/>
      <c r="HJ52" s="32"/>
    </row>
    <row r="53" spans="1:218" s="22" customFormat="1" ht="14.1" customHeight="1">
      <c r="A53" s="15"/>
      <c r="B53" s="56" t="s">
        <v>844</v>
      </c>
      <c r="C53" s="406">
        <f>Assum!F232</f>
        <v>0</v>
      </c>
      <c r="D53" s="59" t="s">
        <v>97</v>
      </c>
      <c r="E53" s="270">
        <f t="shared" ca="1" si="117"/>
        <v>0</v>
      </c>
      <c r="F53" s="270"/>
      <c r="G53" s="270"/>
      <c r="H53" s="270">
        <f t="shared" ref="H53:AM53" ca="1" si="135">-$C53*(H$4=재조달시점)</f>
        <v>0</v>
      </c>
      <c r="I53" s="270">
        <f t="shared" ca="1" si="135"/>
        <v>0</v>
      </c>
      <c r="J53" s="270">
        <f t="shared" ca="1" si="135"/>
        <v>0</v>
      </c>
      <c r="K53" s="270">
        <f t="shared" ca="1" si="135"/>
        <v>0</v>
      </c>
      <c r="L53" s="270">
        <f t="shared" ca="1" si="135"/>
        <v>0</v>
      </c>
      <c r="M53" s="270">
        <f t="shared" ca="1" si="135"/>
        <v>0</v>
      </c>
      <c r="N53" s="270">
        <f t="shared" ca="1" si="135"/>
        <v>0</v>
      </c>
      <c r="O53" s="270">
        <f t="shared" ca="1" si="135"/>
        <v>0</v>
      </c>
      <c r="P53" s="270">
        <f t="shared" ca="1" si="135"/>
        <v>0</v>
      </c>
      <c r="Q53" s="270">
        <f t="shared" ca="1" si="135"/>
        <v>0</v>
      </c>
      <c r="R53" s="270">
        <f t="shared" ca="1" si="135"/>
        <v>0</v>
      </c>
      <c r="S53" s="270">
        <f t="shared" ca="1" si="135"/>
        <v>0</v>
      </c>
      <c r="T53" s="270">
        <f t="shared" ca="1" si="135"/>
        <v>0</v>
      </c>
      <c r="U53" s="270">
        <f t="shared" ca="1" si="135"/>
        <v>0</v>
      </c>
      <c r="V53" s="270">
        <f t="shared" ca="1" si="135"/>
        <v>0</v>
      </c>
      <c r="W53" s="270">
        <f t="shared" ca="1" si="135"/>
        <v>0</v>
      </c>
      <c r="X53" s="270">
        <f t="shared" ca="1" si="135"/>
        <v>0</v>
      </c>
      <c r="Y53" s="270">
        <f t="shared" ca="1" si="135"/>
        <v>0</v>
      </c>
      <c r="Z53" s="270">
        <f t="shared" ca="1" si="135"/>
        <v>0</v>
      </c>
      <c r="AA53" s="270">
        <f t="shared" ca="1" si="135"/>
        <v>0</v>
      </c>
      <c r="AB53" s="270">
        <f t="shared" ca="1" si="135"/>
        <v>0</v>
      </c>
      <c r="AC53" s="270">
        <f t="shared" ca="1" si="135"/>
        <v>0</v>
      </c>
      <c r="AD53" s="270">
        <f t="shared" ca="1" si="135"/>
        <v>0</v>
      </c>
      <c r="AE53" s="270">
        <f t="shared" ca="1" si="135"/>
        <v>0</v>
      </c>
      <c r="AF53" s="270">
        <f t="shared" ca="1" si="135"/>
        <v>0</v>
      </c>
      <c r="AG53" s="270">
        <f t="shared" ca="1" si="135"/>
        <v>0</v>
      </c>
      <c r="AH53" s="270">
        <f t="shared" ca="1" si="135"/>
        <v>0</v>
      </c>
      <c r="AI53" s="270">
        <f t="shared" ca="1" si="135"/>
        <v>0</v>
      </c>
      <c r="AJ53" s="270">
        <f t="shared" ca="1" si="135"/>
        <v>0</v>
      </c>
      <c r="AK53" s="270">
        <f t="shared" ca="1" si="135"/>
        <v>0</v>
      </c>
      <c r="AL53" s="270">
        <f t="shared" ca="1" si="135"/>
        <v>0</v>
      </c>
      <c r="AM53" s="270">
        <f t="shared" ca="1" si="135"/>
        <v>0</v>
      </c>
      <c r="AN53" s="270">
        <f t="shared" ref="AN53:BS53" ca="1" si="136">-$C53*(AN$4=재조달시점)</f>
        <v>0</v>
      </c>
      <c r="AO53" s="270">
        <f t="shared" ca="1" si="136"/>
        <v>0</v>
      </c>
      <c r="AP53" s="270">
        <f t="shared" ca="1" si="136"/>
        <v>0</v>
      </c>
      <c r="AQ53" s="270">
        <f t="shared" ca="1" si="136"/>
        <v>0</v>
      </c>
      <c r="AR53" s="270">
        <f t="shared" ca="1" si="136"/>
        <v>0</v>
      </c>
      <c r="AS53" s="270">
        <f t="shared" ca="1" si="136"/>
        <v>0</v>
      </c>
      <c r="AT53" s="270">
        <f t="shared" ca="1" si="136"/>
        <v>0</v>
      </c>
      <c r="AU53" s="270">
        <f t="shared" ca="1" si="136"/>
        <v>0</v>
      </c>
      <c r="AV53" s="270">
        <f t="shared" ca="1" si="136"/>
        <v>0</v>
      </c>
      <c r="AW53" s="270">
        <f t="shared" ca="1" si="136"/>
        <v>0</v>
      </c>
      <c r="AX53" s="270">
        <f t="shared" ca="1" si="136"/>
        <v>0</v>
      </c>
      <c r="AY53" s="270">
        <f t="shared" ca="1" si="136"/>
        <v>0</v>
      </c>
      <c r="AZ53" s="270">
        <f t="shared" ca="1" si="136"/>
        <v>0</v>
      </c>
      <c r="BA53" s="270">
        <f t="shared" ca="1" si="136"/>
        <v>0</v>
      </c>
      <c r="BB53" s="270">
        <f t="shared" ca="1" si="136"/>
        <v>0</v>
      </c>
      <c r="BC53" s="270">
        <f t="shared" ca="1" si="136"/>
        <v>0</v>
      </c>
      <c r="BD53" s="270">
        <f t="shared" ca="1" si="136"/>
        <v>0</v>
      </c>
      <c r="BE53" s="270">
        <f t="shared" ca="1" si="136"/>
        <v>0</v>
      </c>
      <c r="BF53" s="270">
        <f t="shared" ca="1" si="136"/>
        <v>0</v>
      </c>
      <c r="BG53" s="270">
        <f t="shared" ca="1" si="136"/>
        <v>0</v>
      </c>
      <c r="BH53" s="270">
        <f t="shared" ca="1" si="136"/>
        <v>0</v>
      </c>
      <c r="BI53" s="270">
        <f t="shared" ca="1" si="136"/>
        <v>0</v>
      </c>
      <c r="BJ53" s="270">
        <f t="shared" ca="1" si="136"/>
        <v>0</v>
      </c>
      <c r="BK53" s="270">
        <f t="shared" ca="1" si="136"/>
        <v>0</v>
      </c>
      <c r="BL53" s="270">
        <f t="shared" ca="1" si="136"/>
        <v>0</v>
      </c>
      <c r="BM53" s="270">
        <f t="shared" ca="1" si="136"/>
        <v>0</v>
      </c>
      <c r="BN53" s="270">
        <f t="shared" ca="1" si="136"/>
        <v>0</v>
      </c>
      <c r="BO53" s="270">
        <f t="shared" ca="1" si="136"/>
        <v>0</v>
      </c>
      <c r="BP53" s="270">
        <f t="shared" ca="1" si="136"/>
        <v>0</v>
      </c>
      <c r="BQ53" s="270">
        <f t="shared" ca="1" si="136"/>
        <v>0</v>
      </c>
      <c r="BR53" s="270">
        <f t="shared" ca="1" si="136"/>
        <v>0</v>
      </c>
      <c r="BS53" s="270">
        <f t="shared" ca="1" si="136"/>
        <v>0</v>
      </c>
      <c r="BT53" s="270">
        <f t="shared" ref="BT53:CY53" ca="1" si="137">-$C53*(BT$4=재조달시점)</f>
        <v>0</v>
      </c>
      <c r="BU53" s="270">
        <f t="shared" ca="1" si="137"/>
        <v>0</v>
      </c>
      <c r="BV53" s="270">
        <f t="shared" ca="1" si="137"/>
        <v>0</v>
      </c>
      <c r="BW53" s="270">
        <f t="shared" ca="1" si="137"/>
        <v>0</v>
      </c>
      <c r="BX53" s="270">
        <f t="shared" ca="1" si="137"/>
        <v>0</v>
      </c>
      <c r="BY53" s="270">
        <f t="shared" ca="1" si="137"/>
        <v>0</v>
      </c>
      <c r="BZ53" s="270">
        <f t="shared" ca="1" si="137"/>
        <v>0</v>
      </c>
      <c r="CA53" s="270">
        <f t="shared" ca="1" si="137"/>
        <v>0</v>
      </c>
      <c r="CB53" s="270">
        <f t="shared" ca="1" si="137"/>
        <v>0</v>
      </c>
      <c r="CC53" s="270">
        <f t="shared" ca="1" si="137"/>
        <v>0</v>
      </c>
      <c r="CD53" s="270">
        <f t="shared" ca="1" si="137"/>
        <v>0</v>
      </c>
      <c r="CE53" s="270">
        <f t="shared" ca="1" si="137"/>
        <v>0</v>
      </c>
      <c r="CF53" s="270">
        <f t="shared" ca="1" si="137"/>
        <v>0</v>
      </c>
      <c r="CG53" s="270">
        <f t="shared" ca="1" si="137"/>
        <v>0</v>
      </c>
      <c r="CH53" s="270">
        <f t="shared" ca="1" si="137"/>
        <v>0</v>
      </c>
      <c r="CI53" s="270">
        <f t="shared" ca="1" si="137"/>
        <v>0</v>
      </c>
      <c r="CJ53" s="270">
        <f t="shared" ca="1" si="137"/>
        <v>0</v>
      </c>
      <c r="CK53" s="270">
        <f t="shared" ca="1" si="137"/>
        <v>0</v>
      </c>
      <c r="CL53" s="270">
        <f t="shared" ca="1" si="137"/>
        <v>0</v>
      </c>
      <c r="CM53" s="270">
        <f t="shared" ca="1" si="137"/>
        <v>0</v>
      </c>
      <c r="CN53" s="270">
        <f t="shared" ca="1" si="137"/>
        <v>0</v>
      </c>
      <c r="CO53" s="270">
        <f t="shared" ca="1" si="137"/>
        <v>0</v>
      </c>
      <c r="CP53" s="270">
        <f t="shared" ca="1" si="137"/>
        <v>0</v>
      </c>
      <c r="CQ53" s="270">
        <f t="shared" ca="1" si="137"/>
        <v>0</v>
      </c>
      <c r="CR53" s="270">
        <f t="shared" ca="1" si="137"/>
        <v>0</v>
      </c>
      <c r="CS53" s="270">
        <f t="shared" ca="1" si="137"/>
        <v>0</v>
      </c>
      <c r="CT53" s="270">
        <f t="shared" ca="1" si="137"/>
        <v>0</v>
      </c>
      <c r="CU53" s="270">
        <f t="shared" ca="1" si="137"/>
        <v>0</v>
      </c>
      <c r="CV53" s="270">
        <f t="shared" ca="1" si="137"/>
        <v>0</v>
      </c>
      <c r="CW53" s="270">
        <f t="shared" ca="1" si="137"/>
        <v>0</v>
      </c>
      <c r="CX53" s="270">
        <f t="shared" ca="1" si="137"/>
        <v>0</v>
      </c>
      <c r="CY53" s="270">
        <f t="shared" ca="1" si="137"/>
        <v>0</v>
      </c>
      <c r="CZ53" s="270">
        <f t="shared" ref="CZ53:EP53" ca="1" si="138">-$C53*(CZ$4=재조달시점)</f>
        <v>0</v>
      </c>
      <c r="DA53" s="270">
        <f t="shared" ca="1" si="138"/>
        <v>0</v>
      </c>
      <c r="DB53" s="270">
        <f t="shared" ca="1" si="138"/>
        <v>0</v>
      </c>
      <c r="DC53" s="270">
        <f t="shared" ca="1" si="138"/>
        <v>0</v>
      </c>
      <c r="DD53" s="270">
        <f t="shared" ca="1" si="138"/>
        <v>0</v>
      </c>
      <c r="DE53" s="270">
        <f t="shared" ca="1" si="138"/>
        <v>0</v>
      </c>
      <c r="DF53" s="270">
        <f t="shared" ca="1" si="138"/>
        <v>0</v>
      </c>
      <c r="DG53" s="270">
        <f t="shared" ca="1" si="138"/>
        <v>0</v>
      </c>
      <c r="DH53" s="270">
        <f t="shared" ca="1" si="138"/>
        <v>0</v>
      </c>
      <c r="DI53" s="270">
        <f t="shared" ca="1" si="138"/>
        <v>0</v>
      </c>
      <c r="DJ53" s="270">
        <f t="shared" ca="1" si="138"/>
        <v>0</v>
      </c>
      <c r="DK53" s="270">
        <f t="shared" ca="1" si="138"/>
        <v>0</v>
      </c>
      <c r="DL53" s="270">
        <f t="shared" ca="1" si="138"/>
        <v>0</v>
      </c>
      <c r="DM53" s="270">
        <f t="shared" ca="1" si="138"/>
        <v>0</v>
      </c>
      <c r="DN53" s="270">
        <f t="shared" ca="1" si="138"/>
        <v>0</v>
      </c>
      <c r="DO53" s="270">
        <f t="shared" ca="1" si="138"/>
        <v>0</v>
      </c>
      <c r="DP53" s="270">
        <f t="shared" ca="1" si="138"/>
        <v>0</v>
      </c>
      <c r="DQ53" s="270">
        <f t="shared" ca="1" si="138"/>
        <v>0</v>
      </c>
      <c r="DR53" s="270">
        <f t="shared" ca="1" si="138"/>
        <v>0</v>
      </c>
      <c r="DS53" s="270">
        <f t="shared" ca="1" si="138"/>
        <v>0</v>
      </c>
      <c r="DT53" s="270">
        <f t="shared" ca="1" si="138"/>
        <v>0</v>
      </c>
      <c r="DU53" s="270">
        <f t="shared" ca="1" si="138"/>
        <v>0</v>
      </c>
      <c r="DV53" s="270">
        <f t="shared" ca="1" si="138"/>
        <v>0</v>
      </c>
      <c r="DW53" s="270">
        <f t="shared" ca="1" si="138"/>
        <v>0</v>
      </c>
      <c r="DX53" s="270">
        <f t="shared" ca="1" si="138"/>
        <v>0</v>
      </c>
      <c r="DY53" s="270">
        <f t="shared" ca="1" si="138"/>
        <v>0</v>
      </c>
      <c r="DZ53" s="270">
        <f t="shared" ca="1" si="138"/>
        <v>0</v>
      </c>
      <c r="EA53" s="270">
        <f t="shared" ca="1" si="138"/>
        <v>0</v>
      </c>
      <c r="EB53" s="270">
        <f t="shared" ca="1" si="138"/>
        <v>0</v>
      </c>
      <c r="EC53" s="270">
        <f t="shared" ca="1" si="138"/>
        <v>0</v>
      </c>
      <c r="ED53" s="270">
        <f t="shared" ca="1" si="138"/>
        <v>0</v>
      </c>
      <c r="EE53" s="270">
        <f t="shared" ca="1" si="138"/>
        <v>0</v>
      </c>
      <c r="EF53" s="270">
        <f t="shared" ca="1" si="138"/>
        <v>0</v>
      </c>
      <c r="EG53" s="270">
        <f t="shared" ca="1" si="138"/>
        <v>0</v>
      </c>
      <c r="EH53" s="270">
        <f t="shared" ca="1" si="138"/>
        <v>0</v>
      </c>
      <c r="EI53" s="270">
        <f t="shared" ca="1" si="138"/>
        <v>0</v>
      </c>
      <c r="EJ53" s="270">
        <f t="shared" ca="1" si="138"/>
        <v>0</v>
      </c>
      <c r="EK53" s="270">
        <f t="shared" ca="1" si="138"/>
        <v>0</v>
      </c>
      <c r="EL53" s="270">
        <f t="shared" ca="1" si="138"/>
        <v>0</v>
      </c>
      <c r="EM53" s="270">
        <f t="shared" ca="1" si="138"/>
        <v>0</v>
      </c>
      <c r="EN53" s="270">
        <f t="shared" ca="1" si="138"/>
        <v>0</v>
      </c>
      <c r="EO53" s="270">
        <f t="shared" ca="1" si="138"/>
        <v>0</v>
      </c>
      <c r="EP53" s="270">
        <f t="shared" ca="1" si="138"/>
        <v>0</v>
      </c>
      <c r="EQ53" s="32"/>
      <c r="ER53" s="32"/>
      <c r="ES53" s="32"/>
      <c r="ET53" s="32"/>
      <c r="EU53" s="32"/>
      <c r="EV53" s="32"/>
      <c r="EW53" s="32"/>
      <c r="EX53" s="32"/>
      <c r="EY53" s="32"/>
      <c r="EZ53" s="32"/>
      <c r="FA53" s="32"/>
      <c r="FB53" s="32"/>
      <c r="FC53" s="32"/>
      <c r="FD53" s="32"/>
      <c r="FE53" s="32"/>
      <c r="FF53" s="32"/>
      <c r="FG53" s="32"/>
      <c r="FH53" s="32"/>
      <c r="FI53" s="32"/>
      <c r="FJ53" s="32"/>
      <c r="FK53" s="32"/>
      <c r="FL53" s="32"/>
      <c r="FM53" s="32"/>
      <c r="FN53" s="32"/>
      <c r="FO53" s="32"/>
      <c r="FP53" s="32"/>
      <c r="FQ53" s="32"/>
      <c r="FR53" s="32"/>
      <c r="FS53" s="32"/>
      <c r="FT53" s="32"/>
      <c r="FU53" s="32"/>
      <c r="FV53" s="32"/>
      <c r="FW53" s="32"/>
      <c r="FX53" s="32"/>
      <c r="FY53" s="32"/>
      <c r="FZ53" s="32"/>
      <c r="GA53" s="32"/>
      <c r="GB53" s="32"/>
      <c r="GC53" s="32"/>
      <c r="GD53" s="32"/>
      <c r="GE53" s="32"/>
      <c r="GF53" s="32"/>
      <c r="GG53" s="32"/>
      <c r="GH53" s="32"/>
      <c r="GI53" s="32"/>
      <c r="GJ53" s="32"/>
      <c r="GK53" s="32"/>
      <c r="GL53" s="32"/>
      <c r="GM53" s="32"/>
      <c r="GN53" s="32"/>
      <c r="GO53" s="32"/>
      <c r="GP53" s="32"/>
      <c r="GQ53" s="32"/>
      <c r="GR53" s="32"/>
      <c r="GS53" s="32"/>
      <c r="GT53" s="32"/>
      <c r="GU53" s="32"/>
      <c r="GV53" s="32"/>
      <c r="GW53" s="32"/>
      <c r="GX53" s="32"/>
      <c r="GY53" s="32"/>
      <c r="GZ53" s="32"/>
      <c r="HA53" s="32"/>
      <c r="HB53" s="32"/>
      <c r="HC53" s="32"/>
      <c r="HD53" s="32"/>
      <c r="HE53" s="32"/>
      <c r="HF53" s="32"/>
      <c r="HG53" s="32"/>
      <c r="HH53" s="32"/>
      <c r="HI53" s="32"/>
      <c r="HJ53" s="32"/>
    </row>
    <row r="54" spans="1:218" s="22" customFormat="1" ht="14.1" customHeight="1">
      <c r="A54" s="15"/>
      <c r="B54" s="56" t="s">
        <v>845</v>
      </c>
      <c r="D54" s="59" t="s">
        <v>97</v>
      </c>
      <c r="E54" s="270">
        <f t="shared" ca="1" si="117"/>
        <v>0</v>
      </c>
      <c r="F54" s="270"/>
      <c r="G54" s="270"/>
      <c r="H54" s="270">
        <f t="shared" ref="H54:AM54" si="139">H209</f>
        <v>0</v>
      </c>
      <c r="I54" s="270">
        <f t="shared" si="139"/>
        <v>0</v>
      </c>
      <c r="J54" s="270">
        <f t="shared" si="139"/>
        <v>0</v>
      </c>
      <c r="K54" s="270">
        <f t="shared" ca="1" si="139"/>
        <v>0</v>
      </c>
      <c r="L54" s="270">
        <f t="shared" ca="1" si="139"/>
        <v>0</v>
      </c>
      <c r="M54" s="270">
        <f t="shared" ca="1" si="139"/>
        <v>0</v>
      </c>
      <c r="N54" s="270">
        <f t="shared" ca="1" si="139"/>
        <v>0</v>
      </c>
      <c r="O54" s="270">
        <f t="shared" ca="1" si="139"/>
        <v>0</v>
      </c>
      <c r="P54" s="270">
        <f t="shared" ca="1" si="139"/>
        <v>0</v>
      </c>
      <c r="Q54" s="270">
        <f t="shared" ca="1" si="139"/>
        <v>0</v>
      </c>
      <c r="R54" s="270">
        <f t="shared" ca="1" si="139"/>
        <v>0</v>
      </c>
      <c r="S54" s="270">
        <f t="shared" ca="1" si="139"/>
        <v>0</v>
      </c>
      <c r="T54" s="270">
        <f t="shared" ca="1" si="139"/>
        <v>0</v>
      </c>
      <c r="U54" s="270">
        <f t="shared" ca="1" si="139"/>
        <v>0</v>
      </c>
      <c r="V54" s="270">
        <f t="shared" ca="1" si="139"/>
        <v>0</v>
      </c>
      <c r="W54" s="270">
        <f t="shared" ca="1" si="139"/>
        <v>0</v>
      </c>
      <c r="X54" s="270">
        <f t="shared" ca="1" si="139"/>
        <v>0</v>
      </c>
      <c r="Y54" s="270">
        <f t="shared" ca="1" si="139"/>
        <v>0</v>
      </c>
      <c r="Z54" s="270">
        <f t="shared" ca="1" si="139"/>
        <v>0</v>
      </c>
      <c r="AA54" s="270">
        <f t="shared" ca="1" si="139"/>
        <v>0</v>
      </c>
      <c r="AB54" s="270">
        <f t="shared" ca="1" si="139"/>
        <v>0</v>
      </c>
      <c r="AC54" s="270">
        <f t="shared" ca="1" si="139"/>
        <v>0</v>
      </c>
      <c r="AD54" s="270">
        <f t="shared" ca="1" si="139"/>
        <v>0</v>
      </c>
      <c r="AE54" s="270">
        <f t="shared" ca="1" si="139"/>
        <v>0</v>
      </c>
      <c r="AF54" s="270">
        <f t="shared" ca="1" si="139"/>
        <v>0</v>
      </c>
      <c r="AG54" s="270">
        <f t="shared" ca="1" si="139"/>
        <v>0</v>
      </c>
      <c r="AH54" s="270">
        <f t="shared" ca="1" si="139"/>
        <v>0</v>
      </c>
      <c r="AI54" s="270">
        <f t="shared" ca="1" si="139"/>
        <v>0</v>
      </c>
      <c r="AJ54" s="270">
        <f t="shared" ca="1" si="139"/>
        <v>0</v>
      </c>
      <c r="AK54" s="270">
        <f t="shared" ca="1" si="139"/>
        <v>0</v>
      </c>
      <c r="AL54" s="270">
        <f t="shared" ca="1" si="139"/>
        <v>0</v>
      </c>
      <c r="AM54" s="270">
        <f t="shared" ca="1" si="139"/>
        <v>0</v>
      </c>
      <c r="AN54" s="270">
        <f t="shared" ref="AN54:BS54" ca="1" si="140">AN209</f>
        <v>0</v>
      </c>
      <c r="AO54" s="270">
        <f t="shared" ca="1" si="140"/>
        <v>0</v>
      </c>
      <c r="AP54" s="270">
        <f t="shared" ca="1" si="140"/>
        <v>0</v>
      </c>
      <c r="AQ54" s="270">
        <f t="shared" ca="1" si="140"/>
        <v>0</v>
      </c>
      <c r="AR54" s="270">
        <f t="shared" ca="1" si="140"/>
        <v>0</v>
      </c>
      <c r="AS54" s="270">
        <f t="shared" ca="1" si="140"/>
        <v>0</v>
      </c>
      <c r="AT54" s="270">
        <f t="shared" ca="1" si="140"/>
        <v>0</v>
      </c>
      <c r="AU54" s="270">
        <f t="shared" ca="1" si="140"/>
        <v>0</v>
      </c>
      <c r="AV54" s="270">
        <f t="shared" ca="1" si="140"/>
        <v>0</v>
      </c>
      <c r="AW54" s="270">
        <f t="shared" ca="1" si="140"/>
        <v>0</v>
      </c>
      <c r="AX54" s="270">
        <f t="shared" ca="1" si="140"/>
        <v>0</v>
      </c>
      <c r="AY54" s="270">
        <f t="shared" ca="1" si="140"/>
        <v>0</v>
      </c>
      <c r="AZ54" s="270">
        <f t="shared" ca="1" si="140"/>
        <v>0</v>
      </c>
      <c r="BA54" s="270">
        <f t="shared" ca="1" si="140"/>
        <v>0</v>
      </c>
      <c r="BB54" s="270">
        <f t="shared" ca="1" si="140"/>
        <v>0</v>
      </c>
      <c r="BC54" s="270">
        <f t="shared" ca="1" si="140"/>
        <v>0</v>
      </c>
      <c r="BD54" s="270">
        <f t="shared" ca="1" si="140"/>
        <v>0</v>
      </c>
      <c r="BE54" s="270">
        <f t="shared" ca="1" si="140"/>
        <v>0</v>
      </c>
      <c r="BF54" s="270">
        <f t="shared" ca="1" si="140"/>
        <v>0</v>
      </c>
      <c r="BG54" s="270">
        <f t="shared" ca="1" si="140"/>
        <v>0</v>
      </c>
      <c r="BH54" s="270">
        <f t="shared" ca="1" si="140"/>
        <v>0</v>
      </c>
      <c r="BI54" s="270">
        <f t="shared" ca="1" si="140"/>
        <v>0</v>
      </c>
      <c r="BJ54" s="270">
        <f t="shared" ca="1" si="140"/>
        <v>0</v>
      </c>
      <c r="BK54" s="270">
        <f t="shared" ca="1" si="140"/>
        <v>0</v>
      </c>
      <c r="BL54" s="270">
        <f t="shared" ca="1" si="140"/>
        <v>0</v>
      </c>
      <c r="BM54" s="270">
        <f t="shared" ca="1" si="140"/>
        <v>0</v>
      </c>
      <c r="BN54" s="270">
        <f t="shared" ca="1" si="140"/>
        <v>0</v>
      </c>
      <c r="BO54" s="270">
        <f t="shared" ca="1" si="140"/>
        <v>0</v>
      </c>
      <c r="BP54" s="270">
        <f t="shared" ca="1" si="140"/>
        <v>0</v>
      </c>
      <c r="BQ54" s="270">
        <f t="shared" ca="1" si="140"/>
        <v>0</v>
      </c>
      <c r="BR54" s="270">
        <f t="shared" ca="1" si="140"/>
        <v>0</v>
      </c>
      <c r="BS54" s="270">
        <f t="shared" ca="1" si="140"/>
        <v>0</v>
      </c>
      <c r="BT54" s="270">
        <f t="shared" ref="BT54:CY54" ca="1" si="141">BT209</f>
        <v>0</v>
      </c>
      <c r="BU54" s="270">
        <f t="shared" ca="1" si="141"/>
        <v>0</v>
      </c>
      <c r="BV54" s="270">
        <f t="shared" ca="1" si="141"/>
        <v>0</v>
      </c>
      <c r="BW54" s="270">
        <f t="shared" ca="1" si="141"/>
        <v>0</v>
      </c>
      <c r="BX54" s="270">
        <f t="shared" ca="1" si="141"/>
        <v>0</v>
      </c>
      <c r="BY54" s="270">
        <f t="shared" ca="1" si="141"/>
        <v>0</v>
      </c>
      <c r="BZ54" s="270">
        <f t="shared" ca="1" si="141"/>
        <v>0</v>
      </c>
      <c r="CA54" s="270">
        <f t="shared" ca="1" si="141"/>
        <v>0</v>
      </c>
      <c r="CB54" s="270">
        <f t="shared" ca="1" si="141"/>
        <v>0</v>
      </c>
      <c r="CC54" s="270">
        <f t="shared" ca="1" si="141"/>
        <v>0</v>
      </c>
      <c r="CD54" s="270">
        <f t="shared" ca="1" si="141"/>
        <v>0</v>
      </c>
      <c r="CE54" s="270">
        <f t="shared" ca="1" si="141"/>
        <v>0</v>
      </c>
      <c r="CF54" s="270">
        <f t="shared" ca="1" si="141"/>
        <v>0</v>
      </c>
      <c r="CG54" s="270">
        <f t="shared" ca="1" si="141"/>
        <v>0</v>
      </c>
      <c r="CH54" s="270">
        <f t="shared" ca="1" si="141"/>
        <v>0</v>
      </c>
      <c r="CI54" s="270">
        <f t="shared" ca="1" si="141"/>
        <v>0</v>
      </c>
      <c r="CJ54" s="270">
        <f t="shared" ca="1" si="141"/>
        <v>0</v>
      </c>
      <c r="CK54" s="270">
        <f t="shared" ca="1" si="141"/>
        <v>0</v>
      </c>
      <c r="CL54" s="270">
        <f t="shared" ca="1" si="141"/>
        <v>0</v>
      </c>
      <c r="CM54" s="270">
        <f t="shared" ca="1" si="141"/>
        <v>0</v>
      </c>
      <c r="CN54" s="270">
        <f t="shared" ca="1" si="141"/>
        <v>0</v>
      </c>
      <c r="CO54" s="270">
        <f t="shared" ca="1" si="141"/>
        <v>0</v>
      </c>
      <c r="CP54" s="270">
        <f t="shared" ca="1" si="141"/>
        <v>0</v>
      </c>
      <c r="CQ54" s="270">
        <f t="shared" ca="1" si="141"/>
        <v>0</v>
      </c>
      <c r="CR54" s="270">
        <f t="shared" ca="1" si="141"/>
        <v>0</v>
      </c>
      <c r="CS54" s="270">
        <f t="shared" ca="1" si="141"/>
        <v>0</v>
      </c>
      <c r="CT54" s="270">
        <f t="shared" ca="1" si="141"/>
        <v>0</v>
      </c>
      <c r="CU54" s="270">
        <f t="shared" ca="1" si="141"/>
        <v>0</v>
      </c>
      <c r="CV54" s="270">
        <f t="shared" ca="1" si="141"/>
        <v>0</v>
      </c>
      <c r="CW54" s="270">
        <f t="shared" ca="1" si="141"/>
        <v>0</v>
      </c>
      <c r="CX54" s="270">
        <f t="shared" ca="1" si="141"/>
        <v>0</v>
      </c>
      <c r="CY54" s="270">
        <f t="shared" ca="1" si="141"/>
        <v>0</v>
      </c>
      <c r="CZ54" s="270">
        <f t="shared" ref="CZ54:DH54" ca="1" si="142">CZ209</f>
        <v>0</v>
      </c>
      <c r="DA54" s="270">
        <f t="shared" ca="1" si="142"/>
        <v>0</v>
      </c>
      <c r="DB54" s="270">
        <f t="shared" ca="1" si="142"/>
        <v>0</v>
      </c>
      <c r="DC54" s="270">
        <f t="shared" ca="1" si="142"/>
        <v>0</v>
      </c>
      <c r="DD54" s="270">
        <f t="shared" ca="1" si="142"/>
        <v>0</v>
      </c>
      <c r="DE54" s="270">
        <f t="shared" ca="1" si="142"/>
        <v>0</v>
      </c>
      <c r="DF54" s="270">
        <f t="shared" ca="1" si="142"/>
        <v>0</v>
      </c>
      <c r="DG54" s="270">
        <f t="shared" ca="1" si="142"/>
        <v>0</v>
      </c>
      <c r="DH54" s="270">
        <f t="shared" ca="1" si="142"/>
        <v>0</v>
      </c>
      <c r="DI54" s="270">
        <f t="shared" ref="DI54:EP54" ca="1" si="143">DI209</f>
        <v>0</v>
      </c>
      <c r="DJ54" s="270">
        <f t="shared" ca="1" si="143"/>
        <v>0</v>
      </c>
      <c r="DK54" s="270">
        <f t="shared" ca="1" si="143"/>
        <v>0</v>
      </c>
      <c r="DL54" s="270">
        <f t="shared" ca="1" si="143"/>
        <v>0</v>
      </c>
      <c r="DM54" s="270">
        <f t="shared" ca="1" si="143"/>
        <v>0</v>
      </c>
      <c r="DN54" s="270">
        <f t="shared" ca="1" si="143"/>
        <v>0</v>
      </c>
      <c r="DO54" s="270">
        <f t="shared" ca="1" si="143"/>
        <v>0</v>
      </c>
      <c r="DP54" s="270">
        <f t="shared" ca="1" si="143"/>
        <v>0</v>
      </c>
      <c r="DQ54" s="270">
        <f t="shared" ca="1" si="143"/>
        <v>0</v>
      </c>
      <c r="DR54" s="270">
        <f t="shared" ca="1" si="143"/>
        <v>0</v>
      </c>
      <c r="DS54" s="270">
        <f t="shared" ca="1" si="143"/>
        <v>0</v>
      </c>
      <c r="DT54" s="270">
        <f t="shared" ca="1" si="143"/>
        <v>0</v>
      </c>
      <c r="DU54" s="270">
        <f t="shared" ca="1" si="143"/>
        <v>0</v>
      </c>
      <c r="DV54" s="270">
        <f t="shared" ca="1" si="143"/>
        <v>0</v>
      </c>
      <c r="DW54" s="270">
        <f t="shared" ca="1" si="143"/>
        <v>0</v>
      </c>
      <c r="DX54" s="270">
        <f t="shared" ca="1" si="143"/>
        <v>0</v>
      </c>
      <c r="DY54" s="270">
        <f t="shared" ca="1" si="143"/>
        <v>0</v>
      </c>
      <c r="DZ54" s="270">
        <f t="shared" ca="1" si="143"/>
        <v>0</v>
      </c>
      <c r="EA54" s="270">
        <f t="shared" ca="1" si="143"/>
        <v>0</v>
      </c>
      <c r="EB54" s="270">
        <f t="shared" ca="1" si="143"/>
        <v>0</v>
      </c>
      <c r="EC54" s="270">
        <f t="shared" ca="1" si="143"/>
        <v>0</v>
      </c>
      <c r="ED54" s="270">
        <f t="shared" ca="1" si="143"/>
        <v>0</v>
      </c>
      <c r="EE54" s="270">
        <f t="shared" ca="1" si="143"/>
        <v>0</v>
      </c>
      <c r="EF54" s="270">
        <f t="shared" ca="1" si="143"/>
        <v>0</v>
      </c>
      <c r="EG54" s="270">
        <f t="shared" ca="1" si="143"/>
        <v>0</v>
      </c>
      <c r="EH54" s="270">
        <f t="shared" ca="1" si="143"/>
        <v>0</v>
      </c>
      <c r="EI54" s="270">
        <f t="shared" ca="1" si="143"/>
        <v>0</v>
      </c>
      <c r="EJ54" s="270">
        <f t="shared" ca="1" si="143"/>
        <v>0</v>
      </c>
      <c r="EK54" s="270">
        <f t="shared" ca="1" si="143"/>
        <v>0</v>
      </c>
      <c r="EL54" s="270">
        <f t="shared" ca="1" si="143"/>
        <v>0</v>
      </c>
      <c r="EM54" s="270">
        <f t="shared" ca="1" si="143"/>
        <v>0</v>
      </c>
      <c r="EN54" s="270">
        <f t="shared" ca="1" si="143"/>
        <v>0</v>
      </c>
      <c r="EO54" s="270">
        <f t="shared" ca="1" si="143"/>
        <v>0</v>
      </c>
      <c r="EP54" s="270">
        <f t="shared" ca="1" si="143"/>
        <v>0</v>
      </c>
      <c r="EQ54" s="32"/>
      <c r="ER54" s="32"/>
      <c r="ES54" s="32"/>
      <c r="ET54" s="32"/>
      <c r="EU54" s="32"/>
      <c r="EV54" s="32"/>
      <c r="EW54" s="32"/>
      <c r="EX54" s="32"/>
      <c r="EY54" s="32"/>
      <c r="EZ54" s="32"/>
      <c r="FA54" s="32"/>
      <c r="FB54" s="32"/>
      <c r="FC54" s="32"/>
      <c r="FD54" s="32"/>
      <c r="FE54" s="32"/>
      <c r="FF54" s="32"/>
      <c r="FG54" s="32"/>
      <c r="FH54" s="32"/>
      <c r="FI54" s="32"/>
      <c r="FJ54" s="32"/>
      <c r="FK54" s="32"/>
      <c r="FL54" s="32"/>
      <c r="FM54" s="32"/>
      <c r="FN54" s="32"/>
      <c r="FO54" s="32"/>
      <c r="FP54" s="32"/>
      <c r="FQ54" s="32"/>
      <c r="FR54" s="32"/>
      <c r="FS54" s="32"/>
      <c r="FT54" s="32"/>
      <c r="FU54" s="32"/>
      <c r="FV54" s="32"/>
      <c r="FW54" s="32"/>
      <c r="FX54" s="32"/>
      <c r="FY54" s="32"/>
      <c r="FZ54" s="32"/>
      <c r="GA54" s="32"/>
      <c r="GB54" s="32"/>
      <c r="GC54" s="32"/>
      <c r="GD54" s="32"/>
      <c r="GE54" s="32"/>
      <c r="GF54" s="32"/>
      <c r="GG54" s="32"/>
      <c r="GH54" s="32"/>
      <c r="GI54" s="32"/>
      <c r="GJ54" s="32"/>
      <c r="GK54" s="32"/>
      <c r="GL54" s="32"/>
      <c r="GM54" s="32"/>
      <c r="GN54" s="32"/>
      <c r="GO54" s="32"/>
      <c r="GP54" s="32"/>
      <c r="GQ54" s="32"/>
      <c r="GR54" s="32"/>
      <c r="GS54" s="32"/>
      <c r="GT54" s="32"/>
      <c r="GU54" s="32"/>
      <c r="GV54" s="32"/>
      <c r="GW54" s="32"/>
      <c r="GX54" s="32"/>
      <c r="GY54" s="32"/>
      <c r="GZ54" s="32"/>
      <c r="HA54" s="32"/>
      <c r="HB54" s="32"/>
      <c r="HC54" s="32"/>
      <c r="HD54" s="32"/>
      <c r="HE54" s="32"/>
      <c r="HF54" s="32"/>
      <c r="HG54" s="32"/>
      <c r="HH54" s="32"/>
      <c r="HI54" s="32"/>
      <c r="HJ54" s="32"/>
    </row>
    <row r="55" spans="1:218" s="22" customFormat="1" ht="14.1" customHeight="1">
      <c r="A55" s="15"/>
      <c r="B55" s="278" t="s">
        <v>720</v>
      </c>
      <c r="C55" s="278"/>
      <c r="D55" s="199" t="s">
        <v>97</v>
      </c>
      <c r="E55" s="790">
        <f t="shared" ca="1" si="117"/>
        <v>0</v>
      </c>
      <c r="F55" s="280"/>
      <c r="G55" s="280"/>
      <c r="H55" s="790">
        <f ca="1">SUM(H49:H54)</f>
        <v>0</v>
      </c>
      <c r="I55" s="790">
        <f t="shared" ref="I55:BT55" ca="1" si="144">SUM(I49:I54)</f>
        <v>0</v>
      </c>
      <c r="J55" s="790">
        <f t="shared" ca="1" si="144"/>
        <v>0</v>
      </c>
      <c r="K55" s="790">
        <f t="shared" ca="1" si="144"/>
        <v>0</v>
      </c>
      <c r="L55" s="790">
        <f t="shared" ca="1" si="144"/>
        <v>0</v>
      </c>
      <c r="M55" s="790">
        <f t="shared" ca="1" si="144"/>
        <v>0</v>
      </c>
      <c r="N55" s="790">
        <f t="shared" ca="1" si="144"/>
        <v>0</v>
      </c>
      <c r="O55" s="790">
        <f t="shared" ca="1" si="144"/>
        <v>0</v>
      </c>
      <c r="P55" s="790">
        <f t="shared" ca="1" si="144"/>
        <v>0</v>
      </c>
      <c r="Q55" s="790">
        <f t="shared" ca="1" si="144"/>
        <v>0</v>
      </c>
      <c r="R55" s="790">
        <f t="shared" ca="1" si="144"/>
        <v>0</v>
      </c>
      <c r="S55" s="790">
        <f t="shared" ca="1" si="144"/>
        <v>0</v>
      </c>
      <c r="T55" s="790">
        <f t="shared" ca="1" si="144"/>
        <v>0</v>
      </c>
      <c r="U55" s="790">
        <f t="shared" ca="1" si="144"/>
        <v>0</v>
      </c>
      <c r="V55" s="790">
        <f t="shared" ca="1" si="144"/>
        <v>0</v>
      </c>
      <c r="W55" s="790">
        <f t="shared" ca="1" si="144"/>
        <v>0</v>
      </c>
      <c r="X55" s="790">
        <f t="shared" ca="1" si="144"/>
        <v>0</v>
      </c>
      <c r="Y55" s="790">
        <f t="shared" ca="1" si="144"/>
        <v>0</v>
      </c>
      <c r="Z55" s="790">
        <f t="shared" ca="1" si="144"/>
        <v>0</v>
      </c>
      <c r="AA55" s="790">
        <f t="shared" ca="1" si="144"/>
        <v>0</v>
      </c>
      <c r="AB55" s="790">
        <f t="shared" ca="1" si="144"/>
        <v>0</v>
      </c>
      <c r="AC55" s="790">
        <f t="shared" ca="1" si="144"/>
        <v>0</v>
      </c>
      <c r="AD55" s="790">
        <f t="shared" ca="1" si="144"/>
        <v>0</v>
      </c>
      <c r="AE55" s="790">
        <f t="shared" ca="1" si="144"/>
        <v>0</v>
      </c>
      <c r="AF55" s="790">
        <f t="shared" ca="1" si="144"/>
        <v>0</v>
      </c>
      <c r="AG55" s="790">
        <f t="shared" ca="1" si="144"/>
        <v>0</v>
      </c>
      <c r="AH55" s="790">
        <f t="shared" ca="1" si="144"/>
        <v>0</v>
      </c>
      <c r="AI55" s="790">
        <f t="shared" ca="1" si="144"/>
        <v>0</v>
      </c>
      <c r="AJ55" s="790">
        <f t="shared" ca="1" si="144"/>
        <v>0</v>
      </c>
      <c r="AK55" s="790">
        <f t="shared" ca="1" si="144"/>
        <v>0</v>
      </c>
      <c r="AL55" s="790">
        <f t="shared" ca="1" si="144"/>
        <v>0</v>
      </c>
      <c r="AM55" s="790">
        <f t="shared" ca="1" si="144"/>
        <v>0</v>
      </c>
      <c r="AN55" s="790">
        <f t="shared" ca="1" si="144"/>
        <v>0</v>
      </c>
      <c r="AO55" s="790">
        <f t="shared" ca="1" si="144"/>
        <v>0</v>
      </c>
      <c r="AP55" s="790">
        <f t="shared" ca="1" si="144"/>
        <v>0</v>
      </c>
      <c r="AQ55" s="790">
        <f t="shared" ca="1" si="144"/>
        <v>0</v>
      </c>
      <c r="AR55" s="790">
        <f t="shared" ca="1" si="144"/>
        <v>0</v>
      </c>
      <c r="AS55" s="790">
        <f t="shared" ca="1" si="144"/>
        <v>0</v>
      </c>
      <c r="AT55" s="790">
        <f t="shared" ca="1" si="144"/>
        <v>0</v>
      </c>
      <c r="AU55" s="790">
        <f t="shared" ca="1" si="144"/>
        <v>0</v>
      </c>
      <c r="AV55" s="790">
        <f t="shared" ca="1" si="144"/>
        <v>0</v>
      </c>
      <c r="AW55" s="790">
        <f t="shared" ca="1" si="144"/>
        <v>0</v>
      </c>
      <c r="AX55" s="790">
        <f t="shared" ca="1" si="144"/>
        <v>0</v>
      </c>
      <c r="AY55" s="790">
        <f t="shared" ca="1" si="144"/>
        <v>0</v>
      </c>
      <c r="AZ55" s="790">
        <f t="shared" ca="1" si="144"/>
        <v>0</v>
      </c>
      <c r="BA55" s="790">
        <f t="shared" ca="1" si="144"/>
        <v>0</v>
      </c>
      <c r="BB55" s="790">
        <f t="shared" ca="1" si="144"/>
        <v>0</v>
      </c>
      <c r="BC55" s="790">
        <f t="shared" ca="1" si="144"/>
        <v>0</v>
      </c>
      <c r="BD55" s="790">
        <f t="shared" ca="1" si="144"/>
        <v>0</v>
      </c>
      <c r="BE55" s="790">
        <f t="shared" ca="1" si="144"/>
        <v>0</v>
      </c>
      <c r="BF55" s="790">
        <f t="shared" ca="1" si="144"/>
        <v>0</v>
      </c>
      <c r="BG55" s="790">
        <f t="shared" ca="1" si="144"/>
        <v>0</v>
      </c>
      <c r="BH55" s="790">
        <f t="shared" ca="1" si="144"/>
        <v>0</v>
      </c>
      <c r="BI55" s="790">
        <f t="shared" ca="1" si="144"/>
        <v>0</v>
      </c>
      <c r="BJ55" s="790">
        <f t="shared" ca="1" si="144"/>
        <v>0</v>
      </c>
      <c r="BK55" s="790">
        <f t="shared" ca="1" si="144"/>
        <v>0</v>
      </c>
      <c r="BL55" s="790">
        <f t="shared" ca="1" si="144"/>
        <v>0</v>
      </c>
      <c r="BM55" s="790">
        <f t="shared" ca="1" si="144"/>
        <v>0</v>
      </c>
      <c r="BN55" s="790">
        <f t="shared" ca="1" si="144"/>
        <v>0</v>
      </c>
      <c r="BO55" s="790">
        <f t="shared" ca="1" si="144"/>
        <v>0</v>
      </c>
      <c r="BP55" s="790">
        <f t="shared" ca="1" si="144"/>
        <v>0</v>
      </c>
      <c r="BQ55" s="790">
        <f t="shared" ca="1" si="144"/>
        <v>0</v>
      </c>
      <c r="BR55" s="790">
        <f t="shared" ca="1" si="144"/>
        <v>0</v>
      </c>
      <c r="BS55" s="790">
        <f t="shared" ca="1" si="144"/>
        <v>0</v>
      </c>
      <c r="BT55" s="790">
        <f t="shared" ca="1" si="144"/>
        <v>0</v>
      </c>
      <c r="BU55" s="790">
        <f t="shared" ref="BU55:DH55" ca="1" si="145">SUM(BU49:BU54)</f>
        <v>0</v>
      </c>
      <c r="BV55" s="790">
        <f t="shared" ca="1" si="145"/>
        <v>0</v>
      </c>
      <c r="BW55" s="790">
        <f t="shared" ca="1" si="145"/>
        <v>0</v>
      </c>
      <c r="BX55" s="790">
        <f t="shared" ca="1" si="145"/>
        <v>0</v>
      </c>
      <c r="BY55" s="790">
        <f t="shared" ca="1" si="145"/>
        <v>0</v>
      </c>
      <c r="BZ55" s="790">
        <f t="shared" ca="1" si="145"/>
        <v>0</v>
      </c>
      <c r="CA55" s="790">
        <f t="shared" ca="1" si="145"/>
        <v>0</v>
      </c>
      <c r="CB55" s="790">
        <f t="shared" ca="1" si="145"/>
        <v>0</v>
      </c>
      <c r="CC55" s="790">
        <f t="shared" ca="1" si="145"/>
        <v>0</v>
      </c>
      <c r="CD55" s="790">
        <f t="shared" ca="1" si="145"/>
        <v>0</v>
      </c>
      <c r="CE55" s="790">
        <f t="shared" ca="1" si="145"/>
        <v>0</v>
      </c>
      <c r="CF55" s="790">
        <f t="shared" ca="1" si="145"/>
        <v>0</v>
      </c>
      <c r="CG55" s="790">
        <f t="shared" ca="1" si="145"/>
        <v>0</v>
      </c>
      <c r="CH55" s="790">
        <f t="shared" ca="1" si="145"/>
        <v>0</v>
      </c>
      <c r="CI55" s="790">
        <f t="shared" ca="1" si="145"/>
        <v>0</v>
      </c>
      <c r="CJ55" s="790">
        <f t="shared" ca="1" si="145"/>
        <v>0</v>
      </c>
      <c r="CK55" s="790">
        <f t="shared" ca="1" si="145"/>
        <v>0</v>
      </c>
      <c r="CL55" s="790">
        <f t="shared" ca="1" si="145"/>
        <v>0</v>
      </c>
      <c r="CM55" s="790">
        <f t="shared" ca="1" si="145"/>
        <v>0</v>
      </c>
      <c r="CN55" s="790">
        <f t="shared" ca="1" si="145"/>
        <v>0</v>
      </c>
      <c r="CO55" s="790">
        <f t="shared" ca="1" si="145"/>
        <v>0</v>
      </c>
      <c r="CP55" s="790">
        <f t="shared" ca="1" si="145"/>
        <v>0</v>
      </c>
      <c r="CQ55" s="790">
        <f t="shared" ca="1" si="145"/>
        <v>0</v>
      </c>
      <c r="CR55" s="790">
        <f t="shared" ca="1" si="145"/>
        <v>0</v>
      </c>
      <c r="CS55" s="790">
        <f t="shared" ca="1" si="145"/>
        <v>0</v>
      </c>
      <c r="CT55" s="790">
        <f t="shared" ca="1" si="145"/>
        <v>0</v>
      </c>
      <c r="CU55" s="790">
        <f t="shared" ca="1" si="145"/>
        <v>0</v>
      </c>
      <c r="CV55" s="790">
        <f t="shared" ca="1" si="145"/>
        <v>0</v>
      </c>
      <c r="CW55" s="790">
        <f t="shared" ca="1" si="145"/>
        <v>0</v>
      </c>
      <c r="CX55" s="790">
        <f t="shared" ca="1" si="145"/>
        <v>0</v>
      </c>
      <c r="CY55" s="790">
        <f t="shared" ca="1" si="145"/>
        <v>0</v>
      </c>
      <c r="CZ55" s="790">
        <f t="shared" ca="1" si="145"/>
        <v>0</v>
      </c>
      <c r="DA55" s="790">
        <f t="shared" ca="1" si="145"/>
        <v>0</v>
      </c>
      <c r="DB55" s="790">
        <f t="shared" ca="1" si="145"/>
        <v>0</v>
      </c>
      <c r="DC55" s="790">
        <f t="shared" ca="1" si="145"/>
        <v>0</v>
      </c>
      <c r="DD55" s="790">
        <f t="shared" ca="1" si="145"/>
        <v>0</v>
      </c>
      <c r="DE55" s="790">
        <f t="shared" ca="1" si="145"/>
        <v>0</v>
      </c>
      <c r="DF55" s="790">
        <f t="shared" ca="1" si="145"/>
        <v>0</v>
      </c>
      <c r="DG55" s="790">
        <f t="shared" ca="1" si="145"/>
        <v>0</v>
      </c>
      <c r="DH55" s="790">
        <f t="shared" ca="1" si="145"/>
        <v>0</v>
      </c>
      <c r="DI55" s="790">
        <f t="shared" ref="DI55:EP55" ca="1" si="146">SUM(DI49:DI54)</f>
        <v>0</v>
      </c>
      <c r="DJ55" s="790">
        <f t="shared" ca="1" si="146"/>
        <v>0</v>
      </c>
      <c r="DK55" s="790">
        <f t="shared" ca="1" si="146"/>
        <v>0</v>
      </c>
      <c r="DL55" s="790">
        <f t="shared" ca="1" si="146"/>
        <v>0</v>
      </c>
      <c r="DM55" s="790">
        <f t="shared" ca="1" si="146"/>
        <v>0</v>
      </c>
      <c r="DN55" s="790">
        <f t="shared" ca="1" si="146"/>
        <v>0</v>
      </c>
      <c r="DO55" s="790">
        <f t="shared" ca="1" si="146"/>
        <v>0</v>
      </c>
      <c r="DP55" s="790">
        <f t="shared" ca="1" si="146"/>
        <v>0</v>
      </c>
      <c r="DQ55" s="790">
        <f t="shared" ca="1" si="146"/>
        <v>0</v>
      </c>
      <c r="DR55" s="790">
        <f t="shared" ca="1" si="146"/>
        <v>0</v>
      </c>
      <c r="DS55" s="790">
        <f t="shared" ca="1" si="146"/>
        <v>0</v>
      </c>
      <c r="DT55" s="790">
        <f t="shared" ca="1" si="146"/>
        <v>0</v>
      </c>
      <c r="DU55" s="790">
        <f t="shared" ca="1" si="146"/>
        <v>0</v>
      </c>
      <c r="DV55" s="790">
        <f t="shared" ca="1" si="146"/>
        <v>0</v>
      </c>
      <c r="DW55" s="790">
        <f t="shared" ca="1" si="146"/>
        <v>0</v>
      </c>
      <c r="DX55" s="790">
        <f t="shared" ca="1" si="146"/>
        <v>0</v>
      </c>
      <c r="DY55" s="790">
        <f t="shared" ca="1" si="146"/>
        <v>0</v>
      </c>
      <c r="DZ55" s="790">
        <f t="shared" ca="1" si="146"/>
        <v>0</v>
      </c>
      <c r="EA55" s="790">
        <f t="shared" ca="1" si="146"/>
        <v>0</v>
      </c>
      <c r="EB55" s="790">
        <f t="shared" ca="1" si="146"/>
        <v>0</v>
      </c>
      <c r="EC55" s="790">
        <f t="shared" ca="1" si="146"/>
        <v>0</v>
      </c>
      <c r="ED55" s="790">
        <f t="shared" ca="1" si="146"/>
        <v>0</v>
      </c>
      <c r="EE55" s="790">
        <f t="shared" ca="1" si="146"/>
        <v>0</v>
      </c>
      <c r="EF55" s="790">
        <f t="shared" ca="1" si="146"/>
        <v>0</v>
      </c>
      <c r="EG55" s="790">
        <f t="shared" ca="1" si="146"/>
        <v>0</v>
      </c>
      <c r="EH55" s="790">
        <f t="shared" ca="1" si="146"/>
        <v>0</v>
      </c>
      <c r="EI55" s="790">
        <f t="shared" ca="1" si="146"/>
        <v>0</v>
      </c>
      <c r="EJ55" s="790">
        <f t="shared" ca="1" si="146"/>
        <v>0</v>
      </c>
      <c r="EK55" s="790">
        <f t="shared" ca="1" si="146"/>
        <v>0</v>
      </c>
      <c r="EL55" s="790">
        <f t="shared" ca="1" si="146"/>
        <v>0</v>
      </c>
      <c r="EM55" s="790">
        <f t="shared" ca="1" si="146"/>
        <v>0</v>
      </c>
      <c r="EN55" s="790">
        <f t="shared" ca="1" si="146"/>
        <v>0</v>
      </c>
      <c r="EO55" s="790">
        <f t="shared" ca="1" si="146"/>
        <v>0</v>
      </c>
      <c r="EP55" s="790">
        <f t="shared" ca="1" si="146"/>
        <v>0</v>
      </c>
      <c r="EQ55" s="32"/>
      <c r="ER55" s="32"/>
      <c r="ES55" s="32"/>
      <c r="ET55" s="32"/>
      <c r="EU55" s="32"/>
      <c r="EV55" s="32"/>
      <c r="EW55" s="32"/>
      <c r="EX55" s="32"/>
      <c r="EY55" s="32"/>
      <c r="EZ55" s="32"/>
      <c r="FA55" s="32"/>
      <c r="FB55" s="32"/>
      <c r="FC55" s="32"/>
      <c r="FD55" s="32"/>
      <c r="FE55" s="32"/>
      <c r="FF55" s="32"/>
      <c r="FG55" s="32"/>
      <c r="FH55" s="32"/>
      <c r="FI55" s="32"/>
      <c r="FJ55" s="32"/>
      <c r="FK55" s="32"/>
      <c r="FL55" s="32"/>
      <c r="FM55" s="32"/>
      <c r="FN55" s="32"/>
      <c r="FO55" s="32"/>
      <c r="FP55" s="32"/>
      <c r="FQ55" s="32"/>
      <c r="FR55" s="32"/>
      <c r="FS55" s="32"/>
      <c r="FT55" s="32"/>
      <c r="FU55" s="32"/>
      <c r="FV55" s="32"/>
      <c r="FW55" s="32"/>
      <c r="FX55" s="32"/>
      <c r="FY55" s="32"/>
      <c r="FZ55" s="32"/>
      <c r="GA55" s="32"/>
      <c r="GB55" s="32"/>
      <c r="GC55" s="32"/>
      <c r="GD55" s="32"/>
      <c r="GE55" s="32"/>
      <c r="GF55" s="32"/>
      <c r="GG55" s="32"/>
      <c r="GH55" s="32"/>
      <c r="GI55" s="32"/>
      <c r="GJ55" s="32"/>
      <c r="GK55" s="32"/>
      <c r="GL55" s="32"/>
      <c r="GM55" s="32"/>
      <c r="GN55" s="32"/>
      <c r="GO55" s="32"/>
      <c r="GP55" s="32"/>
      <c r="GQ55" s="32"/>
      <c r="GR55" s="32"/>
      <c r="GS55" s="32"/>
      <c r="GT55" s="32"/>
      <c r="GU55" s="32"/>
      <c r="GV55" s="32"/>
      <c r="GW55" s="32"/>
      <c r="GX55" s="32"/>
      <c r="GY55" s="32"/>
      <c r="GZ55" s="32"/>
      <c r="HA55" s="32"/>
      <c r="HB55" s="32"/>
      <c r="HC55" s="32"/>
      <c r="HD55" s="32"/>
      <c r="HE55" s="32"/>
      <c r="HF55" s="32"/>
      <c r="HG55" s="32"/>
      <c r="HH55" s="32"/>
      <c r="HI55" s="32"/>
      <c r="HJ55" s="32"/>
    </row>
    <row r="56" spans="1:218" s="22" customFormat="1" ht="14.1" customHeight="1">
      <c r="A56" s="15"/>
      <c r="B56" s="56"/>
      <c r="D56" s="59"/>
      <c r="E56" s="270"/>
      <c r="F56" s="270"/>
      <c r="G56" s="270"/>
      <c r="H56" s="270"/>
      <c r="I56" s="270"/>
      <c r="J56" s="270"/>
      <c r="K56" s="270"/>
      <c r="L56" s="270"/>
      <c r="M56" s="270"/>
      <c r="N56" s="270"/>
      <c r="O56" s="270"/>
      <c r="P56" s="270"/>
      <c r="Q56" s="270"/>
      <c r="R56" s="270"/>
      <c r="S56" s="270"/>
      <c r="T56" s="270"/>
      <c r="U56" s="270"/>
      <c r="V56" s="270"/>
      <c r="W56" s="270"/>
      <c r="X56" s="270"/>
      <c r="Y56" s="270"/>
      <c r="Z56" s="270"/>
      <c r="AA56" s="270"/>
      <c r="AB56" s="270"/>
      <c r="AC56" s="270"/>
      <c r="AD56" s="270"/>
      <c r="AE56" s="270"/>
      <c r="AF56" s="270"/>
      <c r="AG56" s="270"/>
      <c r="AH56" s="270"/>
      <c r="AI56" s="270"/>
      <c r="AJ56" s="270"/>
      <c r="AK56" s="270"/>
      <c r="AL56" s="270"/>
      <c r="AM56" s="270"/>
      <c r="AN56" s="270"/>
      <c r="AO56" s="270"/>
      <c r="AP56" s="270"/>
      <c r="AQ56" s="270"/>
      <c r="AR56" s="270"/>
      <c r="AS56" s="270"/>
      <c r="AT56" s="270"/>
      <c r="AU56" s="270"/>
      <c r="AV56" s="270"/>
      <c r="AW56" s="270"/>
      <c r="AX56" s="270"/>
      <c r="AY56" s="270"/>
      <c r="AZ56" s="270"/>
      <c r="BA56" s="270"/>
      <c r="BB56" s="270"/>
      <c r="BC56" s="270"/>
      <c r="BD56" s="270"/>
      <c r="BE56" s="270"/>
      <c r="BF56" s="270"/>
      <c r="BG56" s="270"/>
      <c r="BH56" s="270"/>
      <c r="BI56" s="270"/>
      <c r="BJ56" s="270"/>
      <c r="BK56" s="270"/>
      <c r="BL56" s="270"/>
      <c r="BM56" s="270"/>
      <c r="BN56" s="270"/>
      <c r="BO56" s="270"/>
      <c r="BP56" s="270"/>
      <c r="BQ56" s="270"/>
      <c r="BR56" s="270"/>
      <c r="BS56" s="270"/>
      <c r="BT56" s="270"/>
      <c r="BU56" s="270"/>
      <c r="BV56" s="270"/>
      <c r="BW56" s="270"/>
      <c r="BX56" s="270"/>
      <c r="BY56" s="270"/>
      <c r="BZ56" s="270"/>
      <c r="CA56" s="270"/>
      <c r="CB56" s="270"/>
      <c r="CC56" s="270"/>
      <c r="CD56" s="270"/>
      <c r="CE56" s="270"/>
      <c r="CF56" s="270"/>
      <c r="CG56" s="270"/>
      <c r="CH56" s="270"/>
      <c r="CI56" s="270"/>
      <c r="CJ56" s="270"/>
      <c r="CK56" s="270"/>
      <c r="CL56" s="270"/>
      <c r="CM56" s="270"/>
      <c r="CN56" s="270"/>
      <c r="CO56" s="270"/>
      <c r="CP56" s="270"/>
      <c r="CQ56" s="270"/>
      <c r="CR56" s="270"/>
      <c r="CS56" s="270"/>
      <c r="CT56" s="270"/>
      <c r="CU56" s="270"/>
      <c r="CV56" s="270"/>
      <c r="CW56" s="270"/>
      <c r="CX56" s="270"/>
      <c r="CY56" s="270"/>
      <c r="CZ56" s="270"/>
      <c r="DA56" s="270"/>
      <c r="DB56" s="270"/>
      <c r="DC56" s="270"/>
      <c r="DD56" s="270"/>
      <c r="DE56" s="270"/>
      <c r="DF56" s="270"/>
      <c r="DG56" s="270"/>
      <c r="DH56" s="270"/>
      <c r="DI56" s="270"/>
      <c r="DJ56" s="270"/>
      <c r="DK56" s="270"/>
      <c r="DL56" s="270"/>
      <c r="DM56" s="270"/>
      <c r="DN56" s="270"/>
      <c r="DO56" s="270"/>
      <c r="DP56" s="270"/>
      <c r="DQ56" s="270"/>
      <c r="DR56" s="270"/>
      <c r="DS56" s="270"/>
      <c r="DT56" s="270"/>
      <c r="DU56" s="270"/>
      <c r="DV56" s="270"/>
      <c r="DW56" s="270"/>
      <c r="DX56" s="270"/>
      <c r="DY56" s="270"/>
      <c r="DZ56" s="270"/>
      <c r="EA56" s="270"/>
      <c r="EB56" s="270"/>
      <c r="EC56" s="270"/>
      <c r="ED56" s="270"/>
      <c r="EE56" s="270"/>
      <c r="EF56" s="270"/>
      <c r="EG56" s="270"/>
      <c r="EH56" s="270"/>
      <c r="EI56" s="270"/>
      <c r="EJ56" s="270"/>
      <c r="EK56" s="270"/>
      <c r="EL56" s="270"/>
      <c r="EM56" s="270"/>
      <c r="EN56" s="270"/>
      <c r="EO56" s="270"/>
      <c r="EP56" s="270"/>
      <c r="EQ56" s="32"/>
      <c r="ER56" s="32"/>
      <c r="ES56" s="32"/>
      <c r="ET56" s="32"/>
      <c r="EU56" s="32"/>
      <c r="EV56" s="32"/>
      <c r="EW56" s="32"/>
      <c r="EX56" s="32"/>
      <c r="EY56" s="32"/>
      <c r="EZ56" s="32"/>
      <c r="FA56" s="32"/>
      <c r="FB56" s="32"/>
      <c r="FC56" s="32"/>
      <c r="FD56" s="32"/>
      <c r="FE56" s="32"/>
      <c r="FF56" s="32"/>
      <c r="FG56" s="32"/>
      <c r="FH56" s="32"/>
      <c r="FI56" s="32"/>
      <c r="FJ56" s="32"/>
      <c r="FK56" s="32"/>
      <c r="FL56" s="32"/>
      <c r="FM56" s="32"/>
      <c r="FN56" s="32"/>
      <c r="FO56" s="32"/>
      <c r="FP56" s="32"/>
      <c r="FQ56" s="32"/>
      <c r="FR56" s="32"/>
      <c r="FS56" s="32"/>
      <c r="FT56" s="32"/>
      <c r="FU56" s="32"/>
      <c r="FV56" s="32"/>
      <c r="FW56" s="32"/>
      <c r="FX56" s="32"/>
      <c r="FY56" s="32"/>
      <c r="FZ56" s="32"/>
      <c r="GA56" s="32"/>
      <c r="GB56" s="32"/>
      <c r="GC56" s="32"/>
      <c r="GD56" s="32"/>
      <c r="GE56" s="32"/>
      <c r="GF56" s="32"/>
      <c r="GG56" s="32"/>
      <c r="GH56" s="32"/>
      <c r="GI56" s="32"/>
      <c r="GJ56" s="32"/>
      <c r="GK56" s="32"/>
      <c r="GL56" s="32"/>
      <c r="GM56" s="32"/>
      <c r="GN56" s="32"/>
      <c r="GO56" s="32"/>
      <c r="GP56" s="32"/>
      <c r="GQ56" s="32"/>
      <c r="GR56" s="32"/>
      <c r="GS56" s="32"/>
      <c r="GT56" s="32"/>
      <c r="GU56" s="32"/>
      <c r="GV56" s="32"/>
      <c r="GW56" s="32"/>
      <c r="GX56" s="32"/>
      <c r="GY56" s="32"/>
      <c r="GZ56" s="32"/>
      <c r="HA56" s="32"/>
      <c r="HB56" s="32"/>
      <c r="HC56" s="32"/>
      <c r="HD56" s="32"/>
      <c r="HE56" s="32"/>
      <c r="HF56" s="32"/>
      <c r="HG56" s="32"/>
      <c r="HH56" s="32"/>
      <c r="HI56" s="32"/>
      <c r="HJ56" s="32"/>
    </row>
    <row r="57" spans="1:218" s="22" customFormat="1" ht="14.1" customHeight="1">
      <c r="A57" s="15"/>
      <c r="B57" s="56" t="s">
        <v>846</v>
      </c>
      <c r="D57" s="59" t="s">
        <v>97</v>
      </c>
      <c r="E57" s="270">
        <f ca="1">SUM(G57:EP57)</f>
        <v>0</v>
      </c>
      <c r="F57" s="270"/>
      <c r="G57" s="270"/>
      <c r="H57" s="270">
        <f t="shared" ref="H57:AM57" si="147">-H213</f>
        <v>0</v>
      </c>
      <c r="I57" s="270">
        <f t="shared" si="147"/>
        <v>0</v>
      </c>
      <c r="J57" s="270">
        <f t="shared" si="147"/>
        <v>0</v>
      </c>
      <c r="K57" s="270">
        <f t="shared" ca="1" si="147"/>
        <v>0</v>
      </c>
      <c r="L57" s="270">
        <f t="shared" ca="1" si="147"/>
        <v>0</v>
      </c>
      <c r="M57" s="270">
        <f t="shared" ca="1" si="147"/>
        <v>0</v>
      </c>
      <c r="N57" s="270">
        <f t="shared" ca="1" si="147"/>
        <v>0</v>
      </c>
      <c r="O57" s="270">
        <f t="shared" ca="1" si="147"/>
        <v>0</v>
      </c>
      <c r="P57" s="270">
        <f t="shared" ca="1" si="147"/>
        <v>0</v>
      </c>
      <c r="Q57" s="270">
        <f t="shared" ca="1" si="147"/>
        <v>0</v>
      </c>
      <c r="R57" s="270">
        <f t="shared" ca="1" si="147"/>
        <v>0</v>
      </c>
      <c r="S57" s="270">
        <f t="shared" ca="1" si="147"/>
        <v>0</v>
      </c>
      <c r="T57" s="270">
        <f t="shared" ca="1" si="147"/>
        <v>0</v>
      </c>
      <c r="U57" s="270">
        <f t="shared" ca="1" si="147"/>
        <v>0</v>
      </c>
      <c r="V57" s="270">
        <f t="shared" ca="1" si="147"/>
        <v>0</v>
      </c>
      <c r="W57" s="270">
        <f t="shared" ca="1" si="147"/>
        <v>0</v>
      </c>
      <c r="X57" s="270">
        <f t="shared" ca="1" si="147"/>
        <v>0</v>
      </c>
      <c r="Y57" s="270">
        <f t="shared" ca="1" si="147"/>
        <v>0</v>
      </c>
      <c r="Z57" s="270">
        <f t="shared" ca="1" si="147"/>
        <v>0</v>
      </c>
      <c r="AA57" s="270">
        <f t="shared" ca="1" si="147"/>
        <v>0</v>
      </c>
      <c r="AB57" s="270">
        <f t="shared" ca="1" si="147"/>
        <v>0</v>
      </c>
      <c r="AC57" s="270">
        <f t="shared" ca="1" si="147"/>
        <v>0</v>
      </c>
      <c r="AD57" s="270">
        <f t="shared" ca="1" si="147"/>
        <v>0</v>
      </c>
      <c r="AE57" s="270">
        <f t="shared" ca="1" si="147"/>
        <v>0</v>
      </c>
      <c r="AF57" s="270">
        <f t="shared" ca="1" si="147"/>
        <v>0</v>
      </c>
      <c r="AG57" s="270">
        <f t="shared" ca="1" si="147"/>
        <v>0</v>
      </c>
      <c r="AH57" s="270">
        <f t="shared" ca="1" si="147"/>
        <v>0</v>
      </c>
      <c r="AI57" s="270">
        <f t="shared" ca="1" si="147"/>
        <v>0</v>
      </c>
      <c r="AJ57" s="270">
        <f t="shared" ca="1" si="147"/>
        <v>0</v>
      </c>
      <c r="AK57" s="270">
        <f t="shared" ca="1" si="147"/>
        <v>0</v>
      </c>
      <c r="AL57" s="270">
        <f t="shared" ca="1" si="147"/>
        <v>0</v>
      </c>
      <c r="AM57" s="270">
        <f t="shared" ca="1" si="147"/>
        <v>0</v>
      </c>
      <c r="AN57" s="270">
        <f t="shared" ref="AN57:BS57" ca="1" si="148">-AN213</f>
        <v>0</v>
      </c>
      <c r="AO57" s="270">
        <f t="shared" ca="1" si="148"/>
        <v>0</v>
      </c>
      <c r="AP57" s="270">
        <f t="shared" ca="1" si="148"/>
        <v>0</v>
      </c>
      <c r="AQ57" s="270">
        <f t="shared" ca="1" si="148"/>
        <v>0</v>
      </c>
      <c r="AR57" s="270">
        <f t="shared" ca="1" si="148"/>
        <v>0</v>
      </c>
      <c r="AS57" s="270">
        <f t="shared" ca="1" si="148"/>
        <v>0</v>
      </c>
      <c r="AT57" s="270">
        <f t="shared" ca="1" si="148"/>
        <v>0</v>
      </c>
      <c r="AU57" s="270">
        <f t="shared" ca="1" si="148"/>
        <v>0</v>
      </c>
      <c r="AV57" s="270">
        <f t="shared" ca="1" si="148"/>
        <v>0</v>
      </c>
      <c r="AW57" s="270">
        <f t="shared" ca="1" si="148"/>
        <v>0</v>
      </c>
      <c r="AX57" s="270">
        <f t="shared" ca="1" si="148"/>
        <v>0</v>
      </c>
      <c r="AY57" s="270">
        <f t="shared" ca="1" si="148"/>
        <v>0</v>
      </c>
      <c r="AZ57" s="270">
        <f t="shared" ca="1" si="148"/>
        <v>0</v>
      </c>
      <c r="BA57" s="270">
        <f t="shared" ca="1" si="148"/>
        <v>0</v>
      </c>
      <c r="BB57" s="270">
        <f t="shared" ca="1" si="148"/>
        <v>0</v>
      </c>
      <c r="BC57" s="270">
        <f t="shared" ca="1" si="148"/>
        <v>0</v>
      </c>
      <c r="BD57" s="270">
        <f t="shared" ca="1" si="148"/>
        <v>0</v>
      </c>
      <c r="BE57" s="270">
        <f t="shared" ca="1" si="148"/>
        <v>0</v>
      </c>
      <c r="BF57" s="270">
        <f t="shared" ca="1" si="148"/>
        <v>0</v>
      </c>
      <c r="BG57" s="270">
        <f t="shared" ca="1" si="148"/>
        <v>0</v>
      </c>
      <c r="BH57" s="270">
        <f t="shared" ca="1" si="148"/>
        <v>0</v>
      </c>
      <c r="BI57" s="270">
        <f t="shared" ca="1" si="148"/>
        <v>0</v>
      </c>
      <c r="BJ57" s="270">
        <f t="shared" ca="1" si="148"/>
        <v>0</v>
      </c>
      <c r="BK57" s="270">
        <f t="shared" ca="1" si="148"/>
        <v>0</v>
      </c>
      <c r="BL57" s="270">
        <f t="shared" ca="1" si="148"/>
        <v>0</v>
      </c>
      <c r="BM57" s="270">
        <f t="shared" ca="1" si="148"/>
        <v>0</v>
      </c>
      <c r="BN57" s="270">
        <f t="shared" ca="1" si="148"/>
        <v>0</v>
      </c>
      <c r="BO57" s="270">
        <f t="shared" ca="1" si="148"/>
        <v>0</v>
      </c>
      <c r="BP57" s="270">
        <f t="shared" ca="1" si="148"/>
        <v>0</v>
      </c>
      <c r="BQ57" s="270">
        <f t="shared" ca="1" si="148"/>
        <v>0</v>
      </c>
      <c r="BR57" s="270">
        <f t="shared" ca="1" si="148"/>
        <v>0</v>
      </c>
      <c r="BS57" s="270">
        <f t="shared" ca="1" si="148"/>
        <v>0</v>
      </c>
      <c r="BT57" s="270">
        <f t="shared" ref="BT57:CY57" ca="1" si="149">-BT213</f>
        <v>0</v>
      </c>
      <c r="BU57" s="270">
        <f t="shared" ca="1" si="149"/>
        <v>0</v>
      </c>
      <c r="BV57" s="270">
        <f t="shared" ca="1" si="149"/>
        <v>0</v>
      </c>
      <c r="BW57" s="270">
        <f t="shared" ca="1" si="149"/>
        <v>0</v>
      </c>
      <c r="BX57" s="270">
        <f t="shared" ca="1" si="149"/>
        <v>0</v>
      </c>
      <c r="BY57" s="270">
        <f t="shared" ca="1" si="149"/>
        <v>0</v>
      </c>
      <c r="BZ57" s="270">
        <f t="shared" ca="1" si="149"/>
        <v>0</v>
      </c>
      <c r="CA57" s="270">
        <f t="shared" ca="1" si="149"/>
        <v>0</v>
      </c>
      <c r="CB57" s="270">
        <f t="shared" ca="1" si="149"/>
        <v>0</v>
      </c>
      <c r="CC57" s="270">
        <f t="shared" ca="1" si="149"/>
        <v>0</v>
      </c>
      <c r="CD57" s="270">
        <f t="shared" ca="1" si="149"/>
        <v>0</v>
      </c>
      <c r="CE57" s="270">
        <f t="shared" ca="1" si="149"/>
        <v>0</v>
      </c>
      <c r="CF57" s="270">
        <f t="shared" ca="1" si="149"/>
        <v>0</v>
      </c>
      <c r="CG57" s="270">
        <f t="shared" ca="1" si="149"/>
        <v>0</v>
      </c>
      <c r="CH57" s="270">
        <f t="shared" ca="1" si="149"/>
        <v>0</v>
      </c>
      <c r="CI57" s="270">
        <f t="shared" ca="1" si="149"/>
        <v>0</v>
      </c>
      <c r="CJ57" s="270">
        <f t="shared" ca="1" si="149"/>
        <v>0</v>
      </c>
      <c r="CK57" s="270">
        <f t="shared" ca="1" si="149"/>
        <v>0</v>
      </c>
      <c r="CL57" s="270">
        <f t="shared" ca="1" si="149"/>
        <v>0</v>
      </c>
      <c r="CM57" s="270">
        <f t="shared" ca="1" si="149"/>
        <v>0</v>
      </c>
      <c r="CN57" s="270">
        <f t="shared" ca="1" si="149"/>
        <v>0</v>
      </c>
      <c r="CO57" s="270">
        <f t="shared" ca="1" si="149"/>
        <v>0</v>
      </c>
      <c r="CP57" s="270">
        <f t="shared" ca="1" si="149"/>
        <v>0</v>
      </c>
      <c r="CQ57" s="270">
        <f t="shared" ca="1" si="149"/>
        <v>0</v>
      </c>
      <c r="CR57" s="270">
        <f t="shared" ca="1" si="149"/>
        <v>0</v>
      </c>
      <c r="CS57" s="270">
        <f t="shared" ca="1" si="149"/>
        <v>0</v>
      </c>
      <c r="CT57" s="270">
        <f t="shared" ca="1" si="149"/>
        <v>0</v>
      </c>
      <c r="CU57" s="270">
        <f t="shared" ca="1" si="149"/>
        <v>0</v>
      </c>
      <c r="CV57" s="270">
        <f t="shared" ca="1" si="149"/>
        <v>0</v>
      </c>
      <c r="CW57" s="270">
        <f t="shared" ca="1" si="149"/>
        <v>0</v>
      </c>
      <c r="CX57" s="270">
        <f t="shared" ca="1" si="149"/>
        <v>0</v>
      </c>
      <c r="CY57" s="270">
        <f t="shared" ca="1" si="149"/>
        <v>0</v>
      </c>
      <c r="CZ57" s="270">
        <f t="shared" ref="CZ57:DH57" ca="1" si="150">-CZ213</f>
        <v>0</v>
      </c>
      <c r="DA57" s="270">
        <f t="shared" ca="1" si="150"/>
        <v>0</v>
      </c>
      <c r="DB57" s="270">
        <f t="shared" ca="1" si="150"/>
        <v>0</v>
      </c>
      <c r="DC57" s="270">
        <f t="shared" ca="1" si="150"/>
        <v>0</v>
      </c>
      <c r="DD57" s="270">
        <f t="shared" ca="1" si="150"/>
        <v>0</v>
      </c>
      <c r="DE57" s="270">
        <f t="shared" ca="1" si="150"/>
        <v>0</v>
      </c>
      <c r="DF57" s="270">
        <f t="shared" ca="1" si="150"/>
        <v>0</v>
      </c>
      <c r="DG57" s="270">
        <f t="shared" ca="1" si="150"/>
        <v>0</v>
      </c>
      <c r="DH57" s="270">
        <f t="shared" ca="1" si="150"/>
        <v>0</v>
      </c>
      <c r="DI57" s="270">
        <f t="shared" ref="DI57:EP57" ca="1" si="151">-DI213</f>
        <v>0</v>
      </c>
      <c r="DJ57" s="270">
        <f t="shared" ca="1" si="151"/>
        <v>0</v>
      </c>
      <c r="DK57" s="270">
        <f t="shared" ca="1" si="151"/>
        <v>0</v>
      </c>
      <c r="DL57" s="270">
        <f t="shared" ca="1" si="151"/>
        <v>0</v>
      </c>
      <c r="DM57" s="270">
        <f t="shared" ca="1" si="151"/>
        <v>0</v>
      </c>
      <c r="DN57" s="270">
        <f t="shared" ca="1" si="151"/>
        <v>0</v>
      </c>
      <c r="DO57" s="270">
        <f t="shared" ca="1" si="151"/>
        <v>0</v>
      </c>
      <c r="DP57" s="270">
        <f t="shared" ca="1" si="151"/>
        <v>0</v>
      </c>
      <c r="DQ57" s="270">
        <f t="shared" ca="1" si="151"/>
        <v>0</v>
      </c>
      <c r="DR57" s="270">
        <f t="shared" ca="1" si="151"/>
        <v>0</v>
      </c>
      <c r="DS57" s="270">
        <f t="shared" ca="1" si="151"/>
        <v>0</v>
      </c>
      <c r="DT57" s="270">
        <f t="shared" ca="1" si="151"/>
        <v>0</v>
      </c>
      <c r="DU57" s="270">
        <f t="shared" ca="1" si="151"/>
        <v>0</v>
      </c>
      <c r="DV57" s="270">
        <f t="shared" ca="1" si="151"/>
        <v>0</v>
      </c>
      <c r="DW57" s="270">
        <f t="shared" ca="1" si="151"/>
        <v>0</v>
      </c>
      <c r="DX57" s="270">
        <f t="shared" ca="1" si="151"/>
        <v>0</v>
      </c>
      <c r="DY57" s="270">
        <f t="shared" ca="1" si="151"/>
        <v>0</v>
      </c>
      <c r="DZ57" s="270">
        <f t="shared" ca="1" si="151"/>
        <v>0</v>
      </c>
      <c r="EA57" s="270">
        <f t="shared" ca="1" si="151"/>
        <v>0</v>
      </c>
      <c r="EB57" s="270">
        <f t="shared" ca="1" si="151"/>
        <v>0</v>
      </c>
      <c r="EC57" s="270">
        <f t="shared" ca="1" si="151"/>
        <v>0</v>
      </c>
      <c r="ED57" s="270">
        <f t="shared" ca="1" si="151"/>
        <v>0</v>
      </c>
      <c r="EE57" s="270">
        <f t="shared" ca="1" si="151"/>
        <v>0</v>
      </c>
      <c r="EF57" s="270">
        <f t="shared" ca="1" si="151"/>
        <v>0</v>
      </c>
      <c r="EG57" s="270">
        <f t="shared" ca="1" si="151"/>
        <v>0</v>
      </c>
      <c r="EH57" s="270">
        <f t="shared" ca="1" si="151"/>
        <v>0</v>
      </c>
      <c r="EI57" s="270">
        <f t="shared" ca="1" si="151"/>
        <v>0</v>
      </c>
      <c r="EJ57" s="270">
        <f t="shared" ca="1" si="151"/>
        <v>0</v>
      </c>
      <c r="EK57" s="270">
        <f t="shared" ca="1" si="151"/>
        <v>0</v>
      </c>
      <c r="EL57" s="270">
        <f t="shared" ca="1" si="151"/>
        <v>0</v>
      </c>
      <c r="EM57" s="270">
        <f t="shared" ca="1" si="151"/>
        <v>0</v>
      </c>
      <c r="EN57" s="270">
        <f t="shared" ca="1" si="151"/>
        <v>0</v>
      </c>
      <c r="EO57" s="270">
        <f t="shared" ca="1" si="151"/>
        <v>0</v>
      </c>
      <c r="EP57" s="270">
        <f t="shared" ca="1" si="151"/>
        <v>0</v>
      </c>
      <c r="EQ57" s="32"/>
      <c r="ER57" s="32"/>
      <c r="ES57" s="32"/>
      <c r="ET57" s="32"/>
      <c r="EU57" s="32"/>
      <c r="EV57" s="32"/>
      <c r="EW57" s="32"/>
      <c r="EX57" s="32"/>
      <c r="EY57" s="32"/>
      <c r="EZ57" s="32"/>
      <c r="FA57" s="32"/>
      <c r="FB57" s="32"/>
      <c r="FC57" s="32"/>
      <c r="FD57" s="32"/>
      <c r="FE57" s="32"/>
      <c r="FF57" s="32"/>
      <c r="FG57" s="32"/>
      <c r="FH57" s="32"/>
      <c r="FI57" s="32"/>
      <c r="FJ57" s="32"/>
      <c r="FK57" s="32"/>
      <c r="FL57" s="32"/>
      <c r="FM57" s="32"/>
      <c r="FN57" s="32"/>
      <c r="FO57" s="32"/>
      <c r="FP57" s="32"/>
      <c r="FQ57" s="32"/>
      <c r="FR57" s="32"/>
      <c r="FS57" s="32"/>
      <c r="FT57" s="32"/>
      <c r="FU57" s="32"/>
      <c r="FV57" s="32"/>
      <c r="FW57" s="32"/>
      <c r="FX57" s="32"/>
      <c r="FY57" s="32"/>
      <c r="FZ57" s="32"/>
      <c r="GA57" s="32"/>
      <c r="GB57" s="32"/>
      <c r="GC57" s="32"/>
      <c r="GD57" s="32"/>
      <c r="GE57" s="32"/>
      <c r="GF57" s="32"/>
      <c r="GG57" s="32"/>
      <c r="GH57" s="32"/>
      <c r="GI57" s="32"/>
      <c r="GJ57" s="32"/>
      <c r="GK57" s="32"/>
      <c r="GL57" s="32"/>
      <c r="GM57" s="32"/>
      <c r="GN57" s="32"/>
      <c r="GO57" s="32"/>
      <c r="GP57" s="32"/>
      <c r="GQ57" s="32"/>
      <c r="GR57" s="32"/>
      <c r="GS57" s="32"/>
      <c r="GT57" s="32"/>
      <c r="GU57" s="32"/>
      <c r="GV57" s="32"/>
      <c r="GW57" s="32"/>
      <c r="GX57" s="32"/>
      <c r="GY57" s="32"/>
      <c r="GZ57" s="32"/>
      <c r="HA57" s="32"/>
      <c r="HB57" s="32"/>
      <c r="HC57" s="32"/>
      <c r="HD57" s="32"/>
      <c r="HE57" s="32"/>
      <c r="HF57" s="32"/>
      <c r="HG57" s="32"/>
      <c r="HH57" s="32"/>
      <c r="HI57" s="32"/>
      <c r="HJ57" s="32"/>
    </row>
    <row r="58" spans="1:218" s="22" customFormat="1" ht="14.1" customHeight="1">
      <c r="A58" s="15"/>
      <c r="B58" s="67" t="s">
        <v>847</v>
      </c>
      <c r="C58" s="403"/>
      <c r="D58" s="173" t="s">
        <v>97</v>
      </c>
      <c r="E58" s="551">
        <f ca="1">SUM(G58:EP58)</f>
        <v>0</v>
      </c>
      <c r="F58" s="551"/>
      <c r="G58" s="551"/>
      <c r="H58" s="551">
        <f t="shared" ref="H58:AM58" si="152">-H210</f>
        <v>0</v>
      </c>
      <c r="I58" s="551">
        <f t="shared" si="152"/>
        <v>0</v>
      </c>
      <c r="J58" s="551">
        <f t="shared" si="152"/>
        <v>0</v>
      </c>
      <c r="K58" s="551">
        <f t="shared" ca="1" si="152"/>
        <v>0</v>
      </c>
      <c r="L58" s="551">
        <f t="shared" ca="1" si="152"/>
        <v>0</v>
      </c>
      <c r="M58" s="551">
        <f t="shared" ca="1" si="152"/>
        <v>0</v>
      </c>
      <c r="N58" s="551">
        <f t="shared" ca="1" si="152"/>
        <v>0</v>
      </c>
      <c r="O58" s="551">
        <f t="shared" ca="1" si="152"/>
        <v>0</v>
      </c>
      <c r="P58" s="551">
        <f t="shared" ca="1" si="152"/>
        <v>0</v>
      </c>
      <c r="Q58" s="551">
        <f t="shared" ca="1" si="152"/>
        <v>0</v>
      </c>
      <c r="R58" s="551">
        <f t="shared" ca="1" si="152"/>
        <v>0</v>
      </c>
      <c r="S58" s="551">
        <f t="shared" ca="1" si="152"/>
        <v>0</v>
      </c>
      <c r="T58" s="551">
        <f t="shared" ca="1" si="152"/>
        <v>0</v>
      </c>
      <c r="U58" s="551">
        <f t="shared" ca="1" si="152"/>
        <v>0</v>
      </c>
      <c r="V58" s="551">
        <f t="shared" ca="1" si="152"/>
        <v>0</v>
      </c>
      <c r="W58" s="551">
        <f t="shared" ca="1" si="152"/>
        <v>0</v>
      </c>
      <c r="X58" s="551">
        <f t="shared" ca="1" si="152"/>
        <v>0</v>
      </c>
      <c r="Y58" s="551">
        <f t="shared" ca="1" si="152"/>
        <v>0</v>
      </c>
      <c r="Z58" s="551">
        <f t="shared" ca="1" si="152"/>
        <v>0</v>
      </c>
      <c r="AA58" s="551">
        <f t="shared" ca="1" si="152"/>
        <v>0</v>
      </c>
      <c r="AB58" s="551">
        <f t="shared" ca="1" si="152"/>
        <v>0</v>
      </c>
      <c r="AC58" s="551">
        <f t="shared" ca="1" si="152"/>
        <v>0</v>
      </c>
      <c r="AD58" s="551">
        <f t="shared" ca="1" si="152"/>
        <v>0</v>
      </c>
      <c r="AE58" s="551">
        <f t="shared" ca="1" si="152"/>
        <v>0</v>
      </c>
      <c r="AF58" s="551">
        <f t="shared" ca="1" si="152"/>
        <v>0</v>
      </c>
      <c r="AG58" s="551">
        <f t="shared" ca="1" si="152"/>
        <v>0</v>
      </c>
      <c r="AH58" s="551">
        <f t="shared" ca="1" si="152"/>
        <v>0</v>
      </c>
      <c r="AI58" s="551">
        <f t="shared" ca="1" si="152"/>
        <v>0</v>
      </c>
      <c r="AJ58" s="551">
        <f t="shared" ca="1" si="152"/>
        <v>0</v>
      </c>
      <c r="AK58" s="551">
        <f t="shared" ca="1" si="152"/>
        <v>0</v>
      </c>
      <c r="AL58" s="551">
        <f t="shared" ca="1" si="152"/>
        <v>0</v>
      </c>
      <c r="AM58" s="551">
        <f t="shared" ca="1" si="152"/>
        <v>0</v>
      </c>
      <c r="AN58" s="551">
        <f t="shared" ref="AN58:BS58" ca="1" si="153">-AN210</f>
        <v>0</v>
      </c>
      <c r="AO58" s="551">
        <f t="shared" ca="1" si="153"/>
        <v>0</v>
      </c>
      <c r="AP58" s="551">
        <f t="shared" ca="1" si="153"/>
        <v>0</v>
      </c>
      <c r="AQ58" s="551">
        <f t="shared" ca="1" si="153"/>
        <v>0</v>
      </c>
      <c r="AR58" s="551">
        <f t="shared" ca="1" si="153"/>
        <v>0</v>
      </c>
      <c r="AS58" s="551">
        <f t="shared" ca="1" si="153"/>
        <v>0</v>
      </c>
      <c r="AT58" s="551">
        <f t="shared" ca="1" si="153"/>
        <v>0</v>
      </c>
      <c r="AU58" s="551">
        <f t="shared" ca="1" si="153"/>
        <v>0</v>
      </c>
      <c r="AV58" s="551">
        <f t="shared" ca="1" si="153"/>
        <v>0</v>
      </c>
      <c r="AW58" s="551">
        <f t="shared" ca="1" si="153"/>
        <v>0</v>
      </c>
      <c r="AX58" s="551">
        <f t="shared" ca="1" si="153"/>
        <v>0</v>
      </c>
      <c r="AY58" s="551">
        <f t="shared" ca="1" si="153"/>
        <v>0</v>
      </c>
      <c r="AZ58" s="551">
        <f t="shared" ca="1" si="153"/>
        <v>0</v>
      </c>
      <c r="BA58" s="551">
        <f t="shared" ca="1" si="153"/>
        <v>0</v>
      </c>
      <c r="BB58" s="551">
        <f t="shared" ca="1" si="153"/>
        <v>0</v>
      </c>
      <c r="BC58" s="551">
        <f t="shared" ca="1" si="153"/>
        <v>0</v>
      </c>
      <c r="BD58" s="551">
        <f t="shared" ca="1" si="153"/>
        <v>0</v>
      </c>
      <c r="BE58" s="551">
        <f t="shared" ca="1" si="153"/>
        <v>0</v>
      </c>
      <c r="BF58" s="551">
        <f t="shared" ca="1" si="153"/>
        <v>0</v>
      </c>
      <c r="BG58" s="551">
        <f t="shared" ca="1" si="153"/>
        <v>0</v>
      </c>
      <c r="BH58" s="551">
        <f t="shared" ca="1" si="153"/>
        <v>0</v>
      </c>
      <c r="BI58" s="551">
        <f t="shared" ca="1" si="153"/>
        <v>0</v>
      </c>
      <c r="BJ58" s="551">
        <f t="shared" ca="1" si="153"/>
        <v>0</v>
      </c>
      <c r="BK58" s="551">
        <f t="shared" ca="1" si="153"/>
        <v>0</v>
      </c>
      <c r="BL58" s="551">
        <f t="shared" ca="1" si="153"/>
        <v>0</v>
      </c>
      <c r="BM58" s="551">
        <f t="shared" ca="1" si="153"/>
        <v>0</v>
      </c>
      <c r="BN58" s="551">
        <f t="shared" ca="1" si="153"/>
        <v>0</v>
      </c>
      <c r="BO58" s="551">
        <f t="shared" ca="1" si="153"/>
        <v>0</v>
      </c>
      <c r="BP58" s="551">
        <f t="shared" ca="1" si="153"/>
        <v>0</v>
      </c>
      <c r="BQ58" s="551">
        <f t="shared" ca="1" si="153"/>
        <v>0</v>
      </c>
      <c r="BR58" s="551">
        <f t="shared" ca="1" si="153"/>
        <v>0</v>
      </c>
      <c r="BS58" s="551">
        <f t="shared" ca="1" si="153"/>
        <v>0</v>
      </c>
      <c r="BT58" s="551">
        <f t="shared" ref="BT58:CY58" ca="1" si="154">-BT210</f>
        <v>0</v>
      </c>
      <c r="BU58" s="551">
        <f t="shared" ca="1" si="154"/>
        <v>0</v>
      </c>
      <c r="BV58" s="551">
        <f t="shared" ca="1" si="154"/>
        <v>0</v>
      </c>
      <c r="BW58" s="551">
        <f t="shared" ca="1" si="154"/>
        <v>0</v>
      </c>
      <c r="BX58" s="551">
        <f t="shared" ca="1" si="154"/>
        <v>0</v>
      </c>
      <c r="BY58" s="551">
        <f t="shared" ca="1" si="154"/>
        <v>0</v>
      </c>
      <c r="BZ58" s="551">
        <f t="shared" ca="1" si="154"/>
        <v>0</v>
      </c>
      <c r="CA58" s="551">
        <f t="shared" ca="1" si="154"/>
        <v>0</v>
      </c>
      <c r="CB58" s="551">
        <f t="shared" ca="1" si="154"/>
        <v>0</v>
      </c>
      <c r="CC58" s="551">
        <f t="shared" ca="1" si="154"/>
        <v>0</v>
      </c>
      <c r="CD58" s="551">
        <f t="shared" ca="1" si="154"/>
        <v>0</v>
      </c>
      <c r="CE58" s="551">
        <f t="shared" ca="1" si="154"/>
        <v>0</v>
      </c>
      <c r="CF58" s="551">
        <f t="shared" ca="1" si="154"/>
        <v>0</v>
      </c>
      <c r="CG58" s="551">
        <f t="shared" ca="1" si="154"/>
        <v>0</v>
      </c>
      <c r="CH58" s="551">
        <f t="shared" ca="1" si="154"/>
        <v>0</v>
      </c>
      <c r="CI58" s="551">
        <f t="shared" ca="1" si="154"/>
        <v>0</v>
      </c>
      <c r="CJ58" s="551">
        <f t="shared" ca="1" si="154"/>
        <v>0</v>
      </c>
      <c r="CK58" s="551">
        <f t="shared" ca="1" si="154"/>
        <v>0</v>
      </c>
      <c r="CL58" s="551">
        <f t="shared" ca="1" si="154"/>
        <v>0</v>
      </c>
      <c r="CM58" s="551">
        <f t="shared" ca="1" si="154"/>
        <v>0</v>
      </c>
      <c r="CN58" s="551">
        <f t="shared" ca="1" si="154"/>
        <v>0</v>
      </c>
      <c r="CO58" s="551">
        <f t="shared" ca="1" si="154"/>
        <v>0</v>
      </c>
      <c r="CP58" s="551">
        <f t="shared" ca="1" si="154"/>
        <v>0</v>
      </c>
      <c r="CQ58" s="551">
        <f t="shared" ca="1" si="154"/>
        <v>0</v>
      </c>
      <c r="CR58" s="551">
        <f t="shared" ca="1" si="154"/>
        <v>0</v>
      </c>
      <c r="CS58" s="551">
        <f t="shared" ca="1" si="154"/>
        <v>0</v>
      </c>
      <c r="CT58" s="551">
        <f t="shared" ca="1" si="154"/>
        <v>0</v>
      </c>
      <c r="CU58" s="551">
        <f t="shared" ca="1" si="154"/>
        <v>0</v>
      </c>
      <c r="CV58" s="551">
        <f t="shared" ca="1" si="154"/>
        <v>0</v>
      </c>
      <c r="CW58" s="551">
        <f t="shared" ca="1" si="154"/>
        <v>0</v>
      </c>
      <c r="CX58" s="551">
        <f t="shared" ca="1" si="154"/>
        <v>0</v>
      </c>
      <c r="CY58" s="551">
        <f t="shared" ca="1" si="154"/>
        <v>0</v>
      </c>
      <c r="CZ58" s="551">
        <f t="shared" ref="CZ58:DH58" ca="1" si="155">-CZ210</f>
        <v>0</v>
      </c>
      <c r="DA58" s="551">
        <f t="shared" ca="1" si="155"/>
        <v>0</v>
      </c>
      <c r="DB58" s="551">
        <f t="shared" ca="1" si="155"/>
        <v>0</v>
      </c>
      <c r="DC58" s="551">
        <f t="shared" ca="1" si="155"/>
        <v>0</v>
      </c>
      <c r="DD58" s="551">
        <f t="shared" ca="1" si="155"/>
        <v>0</v>
      </c>
      <c r="DE58" s="551">
        <f t="shared" ca="1" si="155"/>
        <v>0</v>
      </c>
      <c r="DF58" s="551">
        <f t="shared" ca="1" si="155"/>
        <v>0</v>
      </c>
      <c r="DG58" s="551">
        <f t="shared" ca="1" si="155"/>
        <v>0</v>
      </c>
      <c r="DH58" s="551">
        <f t="shared" ca="1" si="155"/>
        <v>0</v>
      </c>
      <c r="DI58" s="551">
        <f t="shared" ref="DI58:EP58" ca="1" si="156">-DI210</f>
        <v>0</v>
      </c>
      <c r="DJ58" s="551">
        <f t="shared" ca="1" si="156"/>
        <v>0</v>
      </c>
      <c r="DK58" s="551">
        <f t="shared" ca="1" si="156"/>
        <v>0</v>
      </c>
      <c r="DL58" s="551">
        <f t="shared" ca="1" si="156"/>
        <v>0</v>
      </c>
      <c r="DM58" s="551">
        <f t="shared" ca="1" si="156"/>
        <v>0</v>
      </c>
      <c r="DN58" s="551">
        <f t="shared" ca="1" si="156"/>
        <v>0</v>
      </c>
      <c r="DO58" s="551">
        <f t="shared" ca="1" si="156"/>
        <v>0</v>
      </c>
      <c r="DP58" s="551">
        <f t="shared" ca="1" si="156"/>
        <v>0</v>
      </c>
      <c r="DQ58" s="551">
        <f t="shared" ca="1" si="156"/>
        <v>0</v>
      </c>
      <c r="DR58" s="551">
        <f t="shared" ca="1" si="156"/>
        <v>0</v>
      </c>
      <c r="DS58" s="551">
        <f t="shared" ca="1" si="156"/>
        <v>0</v>
      </c>
      <c r="DT58" s="551">
        <f t="shared" ca="1" si="156"/>
        <v>0</v>
      </c>
      <c r="DU58" s="551">
        <f t="shared" ca="1" si="156"/>
        <v>0</v>
      </c>
      <c r="DV58" s="551">
        <f t="shared" ca="1" si="156"/>
        <v>0</v>
      </c>
      <c r="DW58" s="551">
        <f t="shared" ca="1" si="156"/>
        <v>0</v>
      </c>
      <c r="DX58" s="551">
        <f t="shared" ca="1" si="156"/>
        <v>0</v>
      </c>
      <c r="DY58" s="551">
        <f t="shared" ca="1" si="156"/>
        <v>0</v>
      </c>
      <c r="DZ58" s="551">
        <f t="shared" ca="1" si="156"/>
        <v>0</v>
      </c>
      <c r="EA58" s="551">
        <f t="shared" ca="1" si="156"/>
        <v>0</v>
      </c>
      <c r="EB58" s="551">
        <f t="shared" ca="1" si="156"/>
        <v>0</v>
      </c>
      <c r="EC58" s="551">
        <f t="shared" ca="1" si="156"/>
        <v>0</v>
      </c>
      <c r="ED58" s="551">
        <f t="shared" ca="1" si="156"/>
        <v>0</v>
      </c>
      <c r="EE58" s="551">
        <f t="shared" ca="1" si="156"/>
        <v>0</v>
      </c>
      <c r="EF58" s="551">
        <f t="shared" ca="1" si="156"/>
        <v>0</v>
      </c>
      <c r="EG58" s="551">
        <f t="shared" ca="1" si="156"/>
        <v>0</v>
      </c>
      <c r="EH58" s="551">
        <f t="shared" ca="1" si="156"/>
        <v>0</v>
      </c>
      <c r="EI58" s="551">
        <f t="shared" ca="1" si="156"/>
        <v>0</v>
      </c>
      <c r="EJ58" s="551">
        <f t="shared" ca="1" si="156"/>
        <v>0</v>
      </c>
      <c r="EK58" s="551">
        <f t="shared" ca="1" si="156"/>
        <v>0</v>
      </c>
      <c r="EL58" s="551">
        <f t="shared" ca="1" si="156"/>
        <v>0</v>
      </c>
      <c r="EM58" s="551">
        <f t="shared" ca="1" si="156"/>
        <v>0</v>
      </c>
      <c r="EN58" s="551">
        <f t="shared" ca="1" si="156"/>
        <v>0</v>
      </c>
      <c r="EO58" s="551">
        <f t="shared" ca="1" si="156"/>
        <v>0</v>
      </c>
      <c r="EP58" s="551">
        <f t="shared" ca="1" si="156"/>
        <v>0</v>
      </c>
      <c r="EQ58" s="32"/>
      <c r="ER58" s="32"/>
      <c r="ES58" s="32"/>
      <c r="ET58" s="32"/>
      <c r="EU58" s="32"/>
      <c r="EV58" s="32"/>
      <c r="EW58" s="32"/>
      <c r="EX58" s="32"/>
      <c r="EY58" s="32"/>
      <c r="EZ58" s="32"/>
      <c r="FA58" s="32"/>
      <c r="FB58" s="32"/>
      <c r="FC58" s="32"/>
      <c r="FD58" s="32"/>
      <c r="FE58" s="32"/>
      <c r="FF58" s="32"/>
      <c r="FG58" s="32"/>
      <c r="FH58" s="32"/>
      <c r="FI58" s="32"/>
      <c r="FJ58" s="32"/>
      <c r="FK58" s="32"/>
      <c r="FL58" s="32"/>
      <c r="FM58" s="32"/>
      <c r="FN58" s="32"/>
      <c r="FO58" s="32"/>
      <c r="FP58" s="32"/>
      <c r="FQ58" s="32"/>
      <c r="FR58" s="32"/>
      <c r="FS58" s="32"/>
      <c r="FT58" s="32"/>
      <c r="FU58" s="32"/>
      <c r="FV58" s="32"/>
      <c r="FW58" s="32"/>
      <c r="FX58" s="32"/>
      <c r="FY58" s="32"/>
      <c r="FZ58" s="32"/>
      <c r="GA58" s="32"/>
      <c r="GB58" s="32"/>
      <c r="GC58" s="32"/>
      <c r="GD58" s="32"/>
      <c r="GE58" s="32"/>
      <c r="GF58" s="32"/>
      <c r="GG58" s="32"/>
      <c r="GH58" s="32"/>
      <c r="GI58" s="32"/>
      <c r="GJ58" s="32"/>
      <c r="GK58" s="32"/>
      <c r="GL58" s="32"/>
      <c r="GM58" s="32"/>
      <c r="GN58" s="32"/>
      <c r="GO58" s="32"/>
      <c r="GP58" s="32"/>
      <c r="GQ58" s="32"/>
      <c r="GR58" s="32"/>
      <c r="GS58" s="32"/>
      <c r="GT58" s="32"/>
      <c r="GU58" s="32"/>
      <c r="GV58" s="32"/>
      <c r="GW58" s="32"/>
      <c r="GX58" s="32"/>
      <c r="GY58" s="32"/>
      <c r="GZ58" s="32"/>
      <c r="HA58" s="32"/>
      <c r="HB58" s="32"/>
      <c r="HC58" s="32"/>
      <c r="HD58" s="32"/>
      <c r="HE58" s="32"/>
      <c r="HF58" s="32"/>
      <c r="HG58" s="32"/>
      <c r="HH58" s="32"/>
      <c r="HI58" s="32"/>
      <c r="HJ58" s="32"/>
    </row>
    <row r="59" spans="1:218" s="22" customFormat="1" ht="14.1" customHeight="1">
      <c r="A59" s="15"/>
      <c r="B59" s="278" t="s">
        <v>848</v>
      </c>
      <c r="C59" s="278"/>
      <c r="D59" s="199" t="s">
        <v>97</v>
      </c>
      <c r="E59" s="790">
        <f ca="1">SUM(G59:EP59)</f>
        <v>0</v>
      </c>
      <c r="F59" s="280"/>
      <c r="G59" s="280"/>
      <c r="H59" s="270">
        <f>SUM(H57:H58)</f>
        <v>0</v>
      </c>
      <c r="I59" s="270">
        <f t="shared" ref="I59:BT59" si="157">SUM(I57:I58)</f>
        <v>0</v>
      </c>
      <c r="J59" s="270">
        <f t="shared" si="157"/>
        <v>0</v>
      </c>
      <c r="K59" s="270">
        <f t="shared" ca="1" si="157"/>
        <v>0</v>
      </c>
      <c r="L59" s="270">
        <f t="shared" ca="1" si="157"/>
        <v>0</v>
      </c>
      <c r="M59" s="270">
        <f t="shared" ca="1" si="157"/>
        <v>0</v>
      </c>
      <c r="N59" s="270">
        <f t="shared" ca="1" si="157"/>
        <v>0</v>
      </c>
      <c r="O59" s="270">
        <f t="shared" ca="1" si="157"/>
        <v>0</v>
      </c>
      <c r="P59" s="270">
        <f t="shared" ca="1" si="157"/>
        <v>0</v>
      </c>
      <c r="Q59" s="270">
        <f t="shared" ca="1" si="157"/>
        <v>0</v>
      </c>
      <c r="R59" s="270">
        <f t="shared" ca="1" si="157"/>
        <v>0</v>
      </c>
      <c r="S59" s="270">
        <f t="shared" ca="1" si="157"/>
        <v>0</v>
      </c>
      <c r="T59" s="270">
        <f t="shared" ca="1" si="157"/>
        <v>0</v>
      </c>
      <c r="U59" s="270">
        <f t="shared" ca="1" si="157"/>
        <v>0</v>
      </c>
      <c r="V59" s="270">
        <f t="shared" ca="1" si="157"/>
        <v>0</v>
      </c>
      <c r="W59" s="270">
        <f t="shared" ca="1" si="157"/>
        <v>0</v>
      </c>
      <c r="X59" s="270">
        <f t="shared" ca="1" si="157"/>
        <v>0</v>
      </c>
      <c r="Y59" s="270">
        <f t="shared" ca="1" si="157"/>
        <v>0</v>
      </c>
      <c r="Z59" s="270">
        <f t="shared" ca="1" si="157"/>
        <v>0</v>
      </c>
      <c r="AA59" s="270">
        <f t="shared" ca="1" si="157"/>
        <v>0</v>
      </c>
      <c r="AB59" s="270">
        <f t="shared" ca="1" si="157"/>
        <v>0</v>
      </c>
      <c r="AC59" s="270">
        <f t="shared" ca="1" si="157"/>
        <v>0</v>
      </c>
      <c r="AD59" s="270">
        <f t="shared" ca="1" si="157"/>
        <v>0</v>
      </c>
      <c r="AE59" s="270">
        <f t="shared" ca="1" si="157"/>
        <v>0</v>
      </c>
      <c r="AF59" s="270">
        <f t="shared" ca="1" si="157"/>
        <v>0</v>
      </c>
      <c r="AG59" s="270">
        <f t="shared" ca="1" si="157"/>
        <v>0</v>
      </c>
      <c r="AH59" s="270">
        <f t="shared" ca="1" si="157"/>
        <v>0</v>
      </c>
      <c r="AI59" s="270">
        <f t="shared" ca="1" si="157"/>
        <v>0</v>
      </c>
      <c r="AJ59" s="270">
        <f t="shared" ca="1" si="157"/>
        <v>0</v>
      </c>
      <c r="AK59" s="270">
        <f t="shared" ca="1" si="157"/>
        <v>0</v>
      </c>
      <c r="AL59" s="270">
        <f t="shared" ca="1" si="157"/>
        <v>0</v>
      </c>
      <c r="AM59" s="270">
        <f t="shared" ca="1" si="157"/>
        <v>0</v>
      </c>
      <c r="AN59" s="270">
        <f t="shared" ca="1" si="157"/>
        <v>0</v>
      </c>
      <c r="AO59" s="270">
        <f t="shared" ca="1" si="157"/>
        <v>0</v>
      </c>
      <c r="AP59" s="270">
        <f t="shared" ca="1" si="157"/>
        <v>0</v>
      </c>
      <c r="AQ59" s="270">
        <f t="shared" ca="1" si="157"/>
        <v>0</v>
      </c>
      <c r="AR59" s="270">
        <f t="shared" ca="1" si="157"/>
        <v>0</v>
      </c>
      <c r="AS59" s="270">
        <f t="shared" ca="1" si="157"/>
        <v>0</v>
      </c>
      <c r="AT59" s="270">
        <f t="shared" ca="1" si="157"/>
        <v>0</v>
      </c>
      <c r="AU59" s="270">
        <f t="shared" ca="1" si="157"/>
        <v>0</v>
      </c>
      <c r="AV59" s="270">
        <f t="shared" ca="1" si="157"/>
        <v>0</v>
      </c>
      <c r="AW59" s="270">
        <f t="shared" ca="1" si="157"/>
        <v>0</v>
      </c>
      <c r="AX59" s="270">
        <f t="shared" ca="1" si="157"/>
        <v>0</v>
      </c>
      <c r="AY59" s="270">
        <f t="shared" ca="1" si="157"/>
        <v>0</v>
      </c>
      <c r="AZ59" s="270">
        <f t="shared" ca="1" si="157"/>
        <v>0</v>
      </c>
      <c r="BA59" s="270">
        <f t="shared" ca="1" si="157"/>
        <v>0</v>
      </c>
      <c r="BB59" s="270">
        <f t="shared" ca="1" si="157"/>
        <v>0</v>
      </c>
      <c r="BC59" s="270">
        <f t="shared" ca="1" si="157"/>
        <v>0</v>
      </c>
      <c r="BD59" s="270">
        <f t="shared" ca="1" si="157"/>
        <v>0</v>
      </c>
      <c r="BE59" s="270">
        <f t="shared" ca="1" si="157"/>
        <v>0</v>
      </c>
      <c r="BF59" s="270">
        <f t="shared" ca="1" si="157"/>
        <v>0</v>
      </c>
      <c r="BG59" s="270">
        <f t="shared" ca="1" si="157"/>
        <v>0</v>
      </c>
      <c r="BH59" s="270">
        <f t="shared" ca="1" si="157"/>
        <v>0</v>
      </c>
      <c r="BI59" s="270">
        <f t="shared" ca="1" si="157"/>
        <v>0</v>
      </c>
      <c r="BJ59" s="270">
        <f t="shared" ca="1" si="157"/>
        <v>0</v>
      </c>
      <c r="BK59" s="270">
        <f t="shared" ca="1" si="157"/>
        <v>0</v>
      </c>
      <c r="BL59" s="270">
        <f t="shared" ca="1" si="157"/>
        <v>0</v>
      </c>
      <c r="BM59" s="270">
        <f t="shared" ca="1" si="157"/>
        <v>0</v>
      </c>
      <c r="BN59" s="270">
        <f t="shared" ca="1" si="157"/>
        <v>0</v>
      </c>
      <c r="BO59" s="270">
        <f t="shared" ca="1" si="157"/>
        <v>0</v>
      </c>
      <c r="BP59" s="270">
        <f t="shared" ca="1" si="157"/>
        <v>0</v>
      </c>
      <c r="BQ59" s="270">
        <f t="shared" ca="1" si="157"/>
        <v>0</v>
      </c>
      <c r="BR59" s="270">
        <f t="shared" ca="1" si="157"/>
        <v>0</v>
      </c>
      <c r="BS59" s="270">
        <f t="shared" ca="1" si="157"/>
        <v>0</v>
      </c>
      <c r="BT59" s="270">
        <f t="shared" ca="1" si="157"/>
        <v>0</v>
      </c>
      <c r="BU59" s="270">
        <f t="shared" ref="BU59:DH59" ca="1" si="158">SUM(BU57:BU58)</f>
        <v>0</v>
      </c>
      <c r="BV59" s="270">
        <f t="shared" ca="1" si="158"/>
        <v>0</v>
      </c>
      <c r="BW59" s="270">
        <f t="shared" ca="1" si="158"/>
        <v>0</v>
      </c>
      <c r="BX59" s="270">
        <f t="shared" ca="1" si="158"/>
        <v>0</v>
      </c>
      <c r="BY59" s="270">
        <f t="shared" ca="1" si="158"/>
        <v>0</v>
      </c>
      <c r="BZ59" s="270">
        <f t="shared" ca="1" si="158"/>
        <v>0</v>
      </c>
      <c r="CA59" s="270">
        <f t="shared" ca="1" si="158"/>
        <v>0</v>
      </c>
      <c r="CB59" s="270">
        <f t="shared" ca="1" si="158"/>
        <v>0</v>
      </c>
      <c r="CC59" s="270">
        <f t="shared" ca="1" si="158"/>
        <v>0</v>
      </c>
      <c r="CD59" s="270">
        <f t="shared" ca="1" si="158"/>
        <v>0</v>
      </c>
      <c r="CE59" s="270">
        <f t="shared" ca="1" si="158"/>
        <v>0</v>
      </c>
      <c r="CF59" s="270">
        <f t="shared" ca="1" si="158"/>
        <v>0</v>
      </c>
      <c r="CG59" s="270">
        <f t="shared" ca="1" si="158"/>
        <v>0</v>
      </c>
      <c r="CH59" s="270">
        <f t="shared" ca="1" si="158"/>
        <v>0</v>
      </c>
      <c r="CI59" s="270">
        <f t="shared" ca="1" si="158"/>
        <v>0</v>
      </c>
      <c r="CJ59" s="270">
        <f t="shared" ca="1" si="158"/>
        <v>0</v>
      </c>
      <c r="CK59" s="270">
        <f t="shared" ca="1" si="158"/>
        <v>0</v>
      </c>
      <c r="CL59" s="270">
        <f t="shared" ca="1" si="158"/>
        <v>0</v>
      </c>
      <c r="CM59" s="270">
        <f t="shared" ca="1" si="158"/>
        <v>0</v>
      </c>
      <c r="CN59" s="270">
        <f t="shared" ca="1" si="158"/>
        <v>0</v>
      </c>
      <c r="CO59" s="270">
        <f t="shared" ca="1" si="158"/>
        <v>0</v>
      </c>
      <c r="CP59" s="270">
        <f t="shared" ca="1" si="158"/>
        <v>0</v>
      </c>
      <c r="CQ59" s="270">
        <f t="shared" ca="1" si="158"/>
        <v>0</v>
      </c>
      <c r="CR59" s="270">
        <f t="shared" ca="1" si="158"/>
        <v>0</v>
      </c>
      <c r="CS59" s="270">
        <f t="shared" ca="1" si="158"/>
        <v>0</v>
      </c>
      <c r="CT59" s="270">
        <f t="shared" ca="1" si="158"/>
        <v>0</v>
      </c>
      <c r="CU59" s="270">
        <f t="shared" ca="1" si="158"/>
        <v>0</v>
      </c>
      <c r="CV59" s="270">
        <f t="shared" ca="1" si="158"/>
        <v>0</v>
      </c>
      <c r="CW59" s="270">
        <f t="shared" ca="1" si="158"/>
        <v>0</v>
      </c>
      <c r="CX59" s="270">
        <f t="shared" ca="1" si="158"/>
        <v>0</v>
      </c>
      <c r="CY59" s="270">
        <f t="shared" ca="1" si="158"/>
        <v>0</v>
      </c>
      <c r="CZ59" s="270">
        <f t="shared" ca="1" si="158"/>
        <v>0</v>
      </c>
      <c r="DA59" s="270">
        <f t="shared" ca="1" si="158"/>
        <v>0</v>
      </c>
      <c r="DB59" s="270">
        <f t="shared" ca="1" si="158"/>
        <v>0</v>
      </c>
      <c r="DC59" s="270">
        <f t="shared" ca="1" si="158"/>
        <v>0</v>
      </c>
      <c r="DD59" s="270">
        <f t="shared" ca="1" si="158"/>
        <v>0</v>
      </c>
      <c r="DE59" s="270">
        <f t="shared" ca="1" si="158"/>
        <v>0</v>
      </c>
      <c r="DF59" s="270">
        <f t="shared" ca="1" si="158"/>
        <v>0</v>
      </c>
      <c r="DG59" s="270">
        <f t="shared" ca="1" si="158"/>
        <v>0</v>
      </c>
      <c r="DH59" s="270">
        <f t="shared" ca="1" si="158"/>
        <v>0</v>
      </c>
      <c r="DI59" s="270">
        <f t="shared" ref="DI59:EP59" ca="1" si="159">SUM(DI57:DI58)</f>
        <v>0</v>
      </c>
      <c r="DJ59" s="270">
        <f t="shared" ca="1" si="159"/>
        <v>0</v>
      </c>
      <c r="DK59" s="270">
        <f t="shared" ca="1" si="159"/>
        <v>0</v>
      </c>
      <c r="DL59" s="270">
        <f t="shared" ca="1" si="159"/>
        <v>0</v>
      </c>
      <c r="DM59" s="270">
        <f t="shared" ca="1" si="159"/>
        <v>0</v>
      </c>
      <c r="DN59" s="270">
        <f t="shared" ca="1" si="159"/>
        <v>0</v>
      </c>
      <c r="DO59" s="270">
        <f t="shared" ca="1" si="159"/>
        <v>0</v>
      </c>
      <c r="DP59" s="270">
        <f t="shared" ca="1" si="159"/>
        <v>0</v>
      </c>
      <c r="DQ59" s="270">
        <f t="shared" ca="1" si="159"/>
        <v>0</v>
      </c>
      <c r="DR59" s="270">
        <f t="shared" ca="1" si="159"/>
        <v>0</v>
      </c>
      <c r="DS59" s="270">
        <f t="shared" ca="1" si="159"/>
        <v>0</v>
      </c>
      <c r="DT59" s="270">
        <f t="shared" ca="1" si="159"/>
        <v>0</v>
      </c>
      <c r="DU59" s="270">
        <f t="shared" ca="1" si="159"/>
        <v>0</v>
      </c>
      <c r="DV59" s="270">
        <f t="shared" ca="1" si="159"/>
        <v>0</v>
      </c>
      <c r="DW59" s="270">
        <f t="shared" ca="1" si="159"/>
        <v>0</v>
      </c>
      <c r="DX59" s="270">
        <f t="shared" ca="1" si="159"/>
        <v>0</v>
      </c>
      <c r="DY59" s="270">
        <f t="shared" ca="1" si="159"/>
        <v>0</v>
      </c>
      <c r="DZ59" s="270">
        <f t="shared" ca="1" si="159"/>
        <v>0</v>
      </c>
      <c r="EA59" s="270">
        <f t="shared" ca="1" si="159"/>
        <v>0</v>
      </c>
      <c r="EB59" s="270">
        <f t="shared" ca="1" si="159"/>
        <v>0</v>
      </c>
      <c r="EC59" s="270">
        <f t="shared" ca="1" si="159"/>
        <v>0</v>
      </c>
      <c r="ED59" s="270">
        <f t="shared" ca="1" si="159"/>
        <v>0</v>
      </c>
      <c r="EE59" s="270">
        <f t="shared" ca="1" si="159"/>
        <v>0</v>
      </c>
      <c r="EF59" s="270">
        <f t="shared" ca="1" si="159"/>
        <v>0</v>
      </c>
      <c r="EG59" s="270">
        <f t="shared" ca="1" si="159"/>
        <v>0</v>
      </c>
      <c r="EH59" s="270">
        <f t="shared" ca="1" si="159"/>
        <v>0</v>
      </c>
      <c r="EI59" s="270">
        <f t="shared" ca="1" si="159"/>
        <v>0</v>
      </c>
      <c r="EJ59" s="270">
        <f t="shared" ca="1" si="159"/>
        <v>0</v>
      </c>
      <c r="EK59" s="270">
        <f t="shared" ca="1" si="159"/>
        <v>0</v>
      </c>
      <c r="EL59" s="270">
        <f t="shared" ca="1" si="159"/>
        <v>0</v>
      </c>
      <c r="EM59" s="270">
        <f t="shared" ca="1" si="159"/>
        <v>0</v>
      </c>
      <c r="EN59" s="270">
        <f t="shared" ca="1" si="159"/>
        <v>0</v>
      </c>
      <c r="EO59" s="270">
        <f t="shared" ca="1" si="159"/>
        <v>0</v>
      </c>
      <c r="EP59" s="270">
        <f t="shared" ca="1" si="159"/>
        <v>0</v>
      </c>
      <c r="EQ59" s="32"/>
      <c r="ER59" s="32"/>
      <c r="ES59" s="32"/>
      <c r="ET59" s="32"/>
      <c r="EU59" s="32"/>
      <c r="EV59" s="32"/>
      <c r="EW59" s="32"/>
      <c r="EX59" s="32"/>
      <c r="EY59" s="32"/>
      <c r="EZ59" s="32"/>
      <c r="FA59" s="32"/>
      <c r="FB59" s="32"/>
      <c r="FC59" s="32"/>
      <c r="FD59" s="32"/>
      <c r="FE59" s="32"/>
      <c r="FF59" s="32"/>
      <c r="FG59" s="32"/>
      <c r="FH59" s="32"/>
      <c r="FI59" s="32"/>
      <c r="FJ59" s="32"/>
      <c r="FK59" s="32"/>
      <c r="FL59" s="32"/>
      <c r="FM59" s="32"/>
      <c r="FN59" s="32"/>
      <c r="FO59" s="32"/>
      <c r="FP59" s="32"/>
      <c r="FQ59" s="32"/>
      <c r="FR59" s="32"/>
      <c r="FS59" s="32"/>
      <c r="FT59" s="32"/>
      <c r="FU59" s="32"/>
      <c r="FV59" s="32"/>
      <c r="FW59" s="32"/>
      <c r="FX59" s="32"/>
      <c r="FY59" s="32"/>
      <c r="FZ59" s="32"/>
      <c r="GA59" s="32"/>
      <c r="GB59" s="32"/>
      <c r="GC59" s="32"/>
      <c r="GD59" s="32"/>
      <c r="GE59" s="32"/>
      <c r="GF59" s="32"/>
      <c r="GG59" s="32"/>
      <c r="GH59" s="32"/>
      <c r="GI59" s="32"/>
      <c r="GJ59" s="32"/>
      <c r="GK59" s="32"/>
      <c r="GL59" s="32"/>
      <c r="GM59" s="32"/>
      <c r="GN59" s="32"/>
      <c r="GO59" s="32"/>
      <c r="GP59" s="32"/>
      <c r="GQ59" s="32"/>
      <c r="GR59" s="32"/>
      <c r="GS59" s="32"/>
      <c r="GT59" s="32"/>
      <c r="GU59" s="32"/>
      <c r="GV59" s="32"/>
      <c r="GW59" s="32"/>
      <c r="GX59" s="32"/>
      <c r="GY59" s="32"/>
      <c r="GZ59" s="32"/>
      <c r="HA59" s="32"/>
      <c r="HB59" s="32"/>
      <c r="HC59" s="32"/>
      <c r="HD59" s="32"/>
      <c r="HE59" s="32"/>
      <c r="HF59" s="32"/>
      <c r="HG59" s="32"/>
      <c r="HH59" s="32"/>
      <c r="HI59" s="32"/>
      <c r="HJ59" s="32"/>
    </row>
    <row r="60" spans="1:218" s="22" customFormat="1" ht="14.1" customHeight="1">
      <c r="A60" s="15"/>
      <c r="B60" s="56"/>
      <c r="D60" s="59"/>
      <c r="E60" s="270"/>
      <c r="F60" s="270"/>
      <c r="G60" s="270"/>
      <c r="H60" s="270"/>
      <c r="I60" s="270"/>
      <c r="J60" s="270"/>
      <c r="K60" s="270"/>
      <c r="L60" s="270"/>
      <c r="M60" s="270"/>
      <c r="N60" s="270"/>
      <c r="O60" s="270"/>
      <c r="P60" s="270"/>
      <c r="Q60" s="270"/>
      <c r="R60" s="270"/>
      <c r="S60" s="270"/>
      <c r="T60" s="270"/>
      <c r="U60" s="270"/>
      <c r="V60" s="270"/>
      <c r="W60" s="270"/>
      <c r="X60" s="270"/>
      <c r="Y60" s="270"/>
      <c r="Z60" s="270"/>
      <c r="AA60" s="270"/>
      <c r="AB60" s="270"/>
      <c r="AC60" s="270"/>
      <c r="AD60" s="270"/>
      <c r="AE60" s="270"/>
      <c r="AF60" s="270"/>
      <c r="AG60" s="270"/>
      <c r="AH60" s="270"/>
      <c r="AI60" s="270"/>
      <c r="AJ60" s="270"/>
      <c r="AK60" s="270"/>
      <c r="AL60" s="270"/>
      <c r="AM60" s="270"/>
      <c r="AN60" s="270"/>
      <c r="AO60" s="270"/>
      <c r="AP60" s="270"/>
      <c r="AQ60" s="270"/>
      <c r="AR60" s="270"/>
      <c r="AS60" s="270"/>
      <c r="AT60" s="270"/>
      <c r="AU60" s="270"/>
      <c r="AV60" s="270"/>
      <c r="AW60" s="270"/>
      <c r="AX60" s="270"/>
      <c r="AY60" s="270"/>
      <c r="AZ60" s="270"/>
      <c r="BA60" s="270"/>
      <c r="BB60" s="270"/>
      <c r="BC60" s="270"/>
      <c r="BD60" s="270"/>
      <c r="BE60" s="270"/>
      <c r="BF60" s="270"/>
      <c r="BG60" s="270"/>
      <c r="BH60" s="270"/>
      <c r="BI60" s="270"/>
      <c r="BJ60" s="270"/>
      <c r="BK60" s="270"/>
      <c r="BL60" s="270"/>
      <c r="BM60" s="270"/>
      <c r="BN60" s="270"/>
      <c r="BO60" s="270"/>
      <c r="BP60" s="270"/>
      <c r="BQ60" s="270"/>
      <c r="BR60" s="270"/>
      <c r="BS60" s="270"/>
      <c r="BT60" s="270"/>
      <c r="BU60" s="270"/>
      <c r="BV60" s="270"/>
      <c r="BW60" s="270"/>
      <c r="BX60" s="270"/>
      <c r="BY60" s="270"/>
      <c r="BZ60" s="270"/>
      <c r="CA60" s="270"/>
      <c r="CB60" s="270"/>
      <c r="CC60" s="270"/>
      <c r="CD60" s="270"/>
      <c r="CE60" s="270"/>
      <c r="CF60" s="270"/>
      <c r="CG60" s="270"/>
      <c r="CH60" s="270"/>
      <c r="CI60" s="270"/>
      <c r="CJ60" s="270"/>
      <c r="CK60" s="270"/>
      <c r="CL60" s="270"/>
      <c r="CM60" s="270"/>
      <c r="CN60" s="270"/>
      <c r="CO60" s="270"/>
      <c r="CP60" s="270"/>
      <c r="CQ60" s="270"/>
      <c r="CR60" s="270"/>
      <c r="CS60" s="270"/>
      <c r="CT60" s="270"/>
      <c r="CU60" s="270"/>
      <c r="CV60" s="270"/>
      <c r="CW60" s="270"/>
      <c r="CX60" s="270"/>
      <c r="CY60" s="270"/>
      <c r="CZ60" s="270"/>
      <c r="DA60" s="270"/>
      <c r="DB60" s="270"/>
      <c r="DC60" s="270"/>
      <c r="DD60" s="270"/>
      <c r="DE60" s="270"/>
      <c r="DF60" s="270"/>
      <c r="DG60" s="270"/>
      <c r="DH60" s="270"/>
      <c r="DI60" s="270"/>
      <c r="DJ60" s="270"/>
      <c r="DK60" s="270"/>
      <c r="DL60" s="270"/>
      <c r="DM60" s="270"/>
      <c r="DN60" s="270"/>
      <c r="DO60" s="270"/>
      <c r="DP60" s="270"/>
      <c r="DQ60" s="270"/>
      <c r="DR60" s="270"/>
      <c r="DS60" s="270"/>
      <c r="DT60" s="270"/>
      <c r="DU60" s="270"/>
      <c r="DV60" s="270"/>
      <c r="DW60" s="270"/>
      <c r="DX60" s="270"/>
      <c r="DY60" s="270"/>
      <c r="DZ60" s="270"/>
      <c r="EA60" s="270"/>
      <c r="EB60" s="270"/>
      <c r="EC60" s="270"/>
      <c r="ED60" s="270"/>
      <c r="EE60" s="270"/>
      <c r="EF60" s="270"/>
      <c r="EG60" s="270"/>
      <c r="EH60" s="270"/>
      <c r="EI60" s="270"/>
      <c r="EJ60" s="270"/>
      <c r="EK60" s="270"/>
      <c r="EL60" s="270"/>
      <c r="EM60" s="270"/>
      <c r="EN60" s="270"/>
      <c r="EO60" s="270"/>
      <c r="EP60" s="270"/>
      <c r="EQ60" s="32"/>
      <c r="ER60" s="32"/>
      <c r="ES60" s="32"/>
      <c r="ET60" s="32"/>
      <c r="EU60" s="32"/>
      <c r="EV60" s="32"/>
      <c r="EW60" s="32"/>
      <c r="EX60" s="32"/>
      <c r="EY60" s="32"/>
      <c r="EZ60" s="32"/>
      <c r="FA60" s="32"/>
      <c r="FB60" s="32"/>
      <c r="FC60" s="32"/>
      <c r="FD60" s="32"/>
      <c r="FE60" s="32"/>
      <c r="FF60" s="32"/>
      <c r="FG60" s="32"/>
      <c r="FH60" s="32"/>
      <c r="FI60" s="32"/>
      <c r="FJ60" s="32"/>
      <c r="FK60" s="32"/>
      <c r="FL60" s="32"/>
      <c r="FM60" s="32"/>
      <c r="FN60" s="32"/>
      <c r="FO60" s="32"/>
      <c r="FP60" s="32"/>
      <c r="FQ60" s="32"/>
      <c r="FR60" s="32"/>
      <c r="FS60" s="32"/>
      <c r="FT60" s="32"/>
      <c r="FU60" s="32"/>
      <c r="FV60" s="32"/>
      <c r="FW60" s="32"/>
      <c r="FX60" s="32"/>
      <c r="FY60" s="32"/>
      <c r="FZ60" s="32"/>
      <c r="GA60" s="32"/>
      <c r="GB60" s="32"/>
      <c r="GC60" s="32"/>
      <c r="GD60" s="32"/>
      <c r="GE60" s="32"/>
      <c r="GF60" s="32"/>
      <c r="GG60" s="32"/>
      <c r="GH60" s="32"/>
      <c r="GI60" s="32"/>
      <c r="GJ60" s="32"/>
      <c r="GK60" s="32"/>
      <c r="GL60" s="32"/>
      <c r="GM60" s="32"/>
      <c r="GN60" s="32"/>
      <c r="GO60" s="32"/>
      <c r="GP60" s="32"/>
      <c r="GQ60" s="32"/>
      <c r="GR60" s="32"/>
      <c r="GS60" s="32"/>
      <c r="GT60" s="32"/>
      <c r="GU60" s="32"/>
      <c r="GV60" s="32"/>
      <c r="GW60" s="32"/>
      <c r="GX60" s="32"/>
      <c r="GY60" s="32"/>
      <c r="GZ60" s="32"/>
      <c r="HA60" s="32"/>
      <c r="HB60" s="32"/>
      <c r="HC60" s="32"/>
      <c r="HD60" s="32"/>
      <c r="HE60" s="32"/>
      <c r="HF60" s="32"/>
      <c r="HG60" s="32"/>
      <c r="HH60" s="32"/>
      <c r="HI60" s="32"/>
      <c r="HJ60" s="32"/>
    </row>
    <row r="61" spans="1:218" s="143" customFormat="1" ht="14.1" customHeight="1">
      <c r="A61" s="34"/>
      <c r="B61" s="1482" t="s">
        <v>804</v>
      </c>
      <c r="C61" s="278"/>
      <c r="D61" s="199" t="s">
        <v>97</v>
      </c>
      <c r="E61" s="280"/>
      <c r="F61" s="280"/>
      <c r="G61" s="280"/>
      <c r="H61" s="280">
        <f t="shared" ref="H61:AM61" ca="1" si="160">SUM(H36,H47,H55,H59)</f>
        <v>0</v>
      </c>
      <c r="I61" s="280">
        <f t="shared" ca="1" si="160"/>
        <v>0</v>
      </c>
      <c r="J61" s="280">
        <f t="shared" ca="1" si="160"/>
        <v>0</v>
      </c>
      <c r="K61" s="280">
        <f t="shared" ca="1" si="160"/>
        <v>0</v>
      </c>
      <c r="L61" s="280">
        <f t="shared" ca="1" si="160"/>
        <v>0</v>
      </c>
      <c r="M61" s="280">
        <f t="shared" ca="1" si="160"/>
        <v>0</v>
      </c>
      <c r="N61" s="280">
        <f t="shared" ca="1" si="160"/>
        <v>0</v>
      </c>
      <c r="O61" s="280">
        <f t="shared" ca="1" si="160"/>
        <v>0</v>
      </c>
      <c r="P61" s="280">
        <f t="shared" ca="1" si="160"/>
        <v>0</v>
      </c>
      <c r="Q61" s="280">
        <f t="shared" ca="1" si="160"/>
        <v>4999.9999999999745</v>
      </c>
      <c r="R61" s="280">
        <f t="shared" ca="1" si="160"/>
        <v>5838.8458270387227</v>
      </c>
      <c r="S61" s="280">
        <f t="shared" ca="1" si="160"/>
        <v>8040.0185183106769</v>
      </c>
      <c r="T61" s="280">
        <f t="shared" ca="1" si="160"/>
        <v>10212.446032154761</v>
      </c>
      <c r="U61" s="280">
        <f t="shared" ca="1" si="160"/>
        <v>8502.6378048198385</v>
      </c>
      <c r="V61" s="280">
        <f t="shared" ca="1" si="160"/>
        <v>7730.6783855206813</v>
      </c>
      <c r="W61" s="280">
        <f t="shared" ca="1" si="160"/>
        <v>8063.1150142931911</v>
      </c>
      <c r="X61" s="280">
        <f t="shared" ca="1" si="160"/>
        <v>8562.7546093180536</v>
      </c>
      <c r="Y61" s="280">
        <f t="shared" ca="1" si="160"/>
        <v>9207.5665168697924</v>
      </c>
      <c r="Z61" s="280">
        <f t="shared" ca="1" si="160"/>
        <v>9461.7261071152043</v>
      </c>
      <c r="AA61" s="280">
        <f t="shared" ca="1" si="160"/>
        <v>8678.3599010301987</v>
      </c>
      <c r="AB61" s="280">
        <f t="shared" ca="1" si="160"/>
        <v>9107.0854834858401</v>
      </c>
      <c r="AC61" s="280">
        <f t="shared" ca="1" si="160"/>
        <v>9821.591432174253</v>
      </c>
      <c r="AD61" s="280">
        <f t="shared" ca="1" si="160"/>
        <v>10154.885806964236</v>
      </c>
      <c r="AE61" s="280">
        <f t="shared" ca="1" si="160"/>
        <v>8652.1966440179149</v>
      </c>
      <c r="AF61" s="280">
        <f t="shared" ca="1" si="160"/>
        <v>9019.2352232793382</v>
      </c>
      <c r="AG61" s="280">
        <f t="shared" ca="1" si="160"/>
        <v>9677.6622224794264</v>
      </c>
      <c r="AH61" s="280">
        <f t="shared" ca="1" si="160"/>
        <v>9951.1860191889809</v>
      </c>
      <c r="AI61" s="280">
        <f t="shared" ca="1" si="160"/>
        <v>8472.7188442516308</v>
      </c>
      <c r="AJ61" s="280">
        <f t="shared" ca="1" si="160"/>
        <v>8912.9012730844588</v>
      </c>
      <c r="AK61" s="280">
        <f t="shared" ca="1" si="160"/>
        <v>9648.2114255618471</v>
      </c>
      <c r="AL61" s="280">
        <f t="shared" ca="1" si="160"/>
        <v>9921.1818525165982</v>
      </c>
      <c r="AM61" s="280">
        <f t="shared" ca="1" si="160"/>
        <v>8379.6654573141132</v>
      </c>
      <c r="AN61" s="280">
        <f t="shared" ref="AN61:BS61" ca="1" si="161">SUM(AN36,AN47,AN55,AN59)</f>
        <v>8815.8060776654565</v>
      </c>
      <c r="AO61" s="280">
        <f t="shared" ca="1" si="161"/>
        <v>9551.9816941172539</v>
      </c>
      <c r="AP61" s="280">
        <f t="shared" ca="1" si="161"/>
        <v>9908.2978634355059</v>
      </c>
      <c r="AQ61" s="280">
        <f t="shared" ca="1" si="161"/>
        <v>8134.9524748281201</v>
      </c>
      <c r="AR61" s="280">
        <f t="shared" ca="1" si="161"/>
        <v>8648.6131378795908</v>
      </c>
      <c r="AS61" s="280">
        <f t="shared" ca="1" si="161"/>
        <v>9466.048100737411</v>
      </c>
      <c r="AT61" s="280">
        <f t="shared" ca="1" si="161"/>
        <v>9905.559735425406</v>
      </c>
      <c r="AU61" s="280">
        <f t="shared" ca="1" si="161"/>
        <v>7739.5061483055943</v>
      </c>
      <c r="AV61" s="280">
        <f t="shared" ca="1" si="161"/>
        <v>8330.5352337751938</v>
      </c>
      <c r="AW61" s="280">
        <f t="shared" ca="1" si="161"/>
        <v>9229.0779227570383</v>
      </c>
      <c r="AX61" s="280">
        <f t="shared" ca="1" si="161"/>
        <v>9751.63218804389</v>
      </c>
      <c r="AY61" s="280">
        <f t="shared" ca="1" si="161"/>
        <v>7526.5826700363086</v>
      </c>
      <c r="AZ61" s="280">
        <f t="shared" ca="1" si="161"/>
        <v>8194.825979715577</v>
      </c>
      <c r="BA61" s="280">
        <f t="shared" ca="1" si="161"/>
        <v>9174.3221966129877</v>
      </c>
      <c r="BB61" s="280">
        <f t="shared" ca="1" si="161"/>
        <v>9779.7636555115823</v>
      </c>
      <c r="BC61" s="280">
        <f t="shared" ca="1" si="161"/>
        <v>7313.7254718951408</v>
      </c>
      <c r="BD61" s="280">
        <f t="shared" ca="1" si="161"/>
        <v>8059.0261849078379</v>
      </c>
      <c r="BE61" s="280">
        <f t="shared" ca="1" si="161"/>
        <v>9119.3191088445692</v>
      </c>
      <c r="BF61" s="280">
        <f t="shared" ca="1" si="161"/>
        <v>9807.489676924426</v>
      </c>
      <c r="BG61" s="280">
        <f t="shared" ca="1" si="161"/>
        <v>7100.9354923947158</v>
      </c>
      <c r="BH61" s="280">
        <f t="shared" ca="1" si="161"/>
        <v>7923.1341196628855</v>
      </c>
      <c r="BI61" s="280">
        <f t="shared" ca="1" si="161"/>
        <v>9064.0642615609868</v>
      </c>
      <c r="BJ61" s="280">
        <f t="shared" ca="1" si="161"/>
        <v>9834.8031609188329</v>
      </c>
      <c r="BK61" s="280">
        <f t="shared" ca="1" si="161"/>
        <v>6888.2136830115633</v>
      </c>
      <c r="BL61" s="280">
        <f t="shared" ca="1" si="161"/>
        <v>7787.1480209147612</v>
      </c>
      <c r="BM61" s="280">
        <f t="shared" ca="1" si="161"/>
        <v>9008.5531771537844</v>
      </c>
      <c r="BN61" s="280">
        <f t="shared" ca="1" si="161"/>
        <v>9861.696889567349</v>
      </c>
      <c r="BO61" s="280">
        <f t="shared" ca="1" si="161"/>
        <v>6675.5610083583051</v>
      </c>
      <c r="BP61" s="280">
        <f t="shared" ca="1" si="161"/>
        <v>7651.0660915713197</v>
      </c>
      <c r="BQ61" s="280">
        <f t="shared" ca="1" si="161"/>
        <v>8952.781296826055</v>
      </c>
      <c r="BR61" s="280">
        <f t="shared" ca="1" si="161"/>
        <v>9888.1635160762653</v>
      </c>
      <c r="BS61" s="280">
        <f t="shared" ca="1" si="161"/>
        <v>6462.9784463579563</v>
      </c>
      <c r="BT61" s="280">
        <f t="shared" ref="BT61:CY61" ca="1" si="162">SUM(BT36,BT47,BT55,BT59)</f>
        <v>7514.8864998522349</v>
      </c>
      <c r="BU61" s="280">
        <f t="shared" ca="1" si="162"/>
        <v>8896.743979094128</v>
      </c>
      <c r="BV61" s="280">
        <f t="shared" ca="1" si="162"/>
        <v>9914.1955624406874</v>
      </c>
      <c r="BW61" s="280">
        <f t="shared" ca="1" si="162"/>
        <v>6250.4669884204304</v>
      </c>
      <c r="BX61" s="280">
        <f t="shared" ca="1" si="162"/>
        <v>7378.6073786140514</v>
      </c>
      <c r="BY61" s="280">
        <f t="shared" ca="1" si="162"/>
        <v>8840.4364982611824</v>
      </c>
      <c r="BZ61" s="280">
        <f t="shared" ca="1" si="162"/>
        <v>9939.7854170562023</v>
      </c>
      <c r="CA61" s="280">
        <f t="shared" ca="1" si="162"/>
        <v>6038.0276396211939</v>
      </c>
      <c r="CB61" s="280">
        <f t="shared" ca="1" si="162"/>
        <v>7242.226824662017</v>
      </c>
      <c r="CC61" s="280">
        <f t="shared" ca="1" si="162"/>
        <v>8783.8540428622455</v>
      </c>
      <c r="CD61" s="280">
        <f t="shared" ca="1" si="162"/>
        <v>9964.9253322862896</v>
      </c>
      <c r="CE61" s="280">
        <f t="shared" ca="1" si="162"/>
        <v>5825.6614188821241</v>
      </c>
      <c r="CF61" s="280">
        <f t="shared" ca="1" si="162"/>
        <v>7125.7428980484037</v>
      </c>
      <c r="CG61" s="280">
        <f t="shared" ca="1" si="162"/>
        <v>10856.366714079984</v>
      </c>
      <c r="CH61" s="280">
        <f t="shared" ca="1" si="162"/>
        <v>14199.158203234667</v>
      </c>
      <c r="CI61" s="280">
        <f t="shared" ca="1" si="162"/>
        <v>13660.352557550941</v>
      </c>
      <c r="CJ61" s="280">
        <f t="shared" ca="1" si="162"/>
        <v>17057.914163503447</v>
      </c>
      <c r="CK61" s="280">
        <f t="shared" ca="1" si="162"/>
        <v>20751.183191277152</v>
      </c>
      <c r="CL61" s="280">
        <f t="shared" ca="1" si="162"/>
        <v>24058.541232368072</v>
      </c>
      <c r="CM61" s="280">
        <f t="shared" ca="1" si="162"/>
        <v>15078.879541420989</v>
      </c>
      <c r="CN61" s="280">
        <f t="shared" ca="1" si="162"/>
        <v>18435.164481540356</v>
      </c>
      <c r="CO61" s="280">
        <f t="shared" ca="1" si="162"/>
        <v>22090.896147186817</v>
      </c>
      <c r="CP61" s="280">
        <f t="shared" ca="1" si="162"/>
        <v>25362.636656280334</v>
      </c>
      <c r="CQ61" s="280">
        <f t="shared" ca="1" si="162"/>
        <v>19880.495982734348</v>
      </c>
      <c r="CR61" s="280">
        <f t="shared" ca="1" si="162"/>
        <v>23685.318567027105</v>
      </c>
      <c r="CS61" s="280">
        <f t="shared" ca="1" si="162"/>
        <v>26043.540150486046</v>
      </c>
      <c r="CT61" s="280">
        <f t="shared" ca="1" si="162"/>
        <v>0</v>
      </c>
      <c r="CU61" s="280">
        <f t="shared" ca="1" si="162"/>
        <v>0</v>
      </c>
      <c r="CV61" s="280">
        <f t="shared" ca="1" si="162"/>
        <v>0</v>
      </c>
      <c r="CW61" s="280">
        <f t="shared" ca="1" si="162"/>
        <v>0</v>
      </c>
      <c r="CX61" s="280">
        <f t="shared" ca="1" si="162"/>
        <v>0</v>
      </c>
      <c r="CY61" s="280">
        <f t="shared" ca="1" si="162"/>
        <v>0</v>
      </c>
      <c r="CZ61" s="280">
        <f t="shared" ref="CZ61:EE61" ca="1" si="163">SUM(CZ36,CZ47,CZ55,CZ59)</f>
        <v>0</v>
      </c>
      <c r="DA61" s="280">
        <f t="shared" ca="1" si="163"/>
        <v>0</v>
      </c>
      <c r="DB61" s="280">
        <f t="shared" ca="1" si="163"/>
        <v>0</v>
      </c>
      <c r="DC61" s="280">
        <f t="shared" ca="1" si="163"/>
        <v>0</v>
      </c>
      <c r="DD61" s="280">
        <f t="shared" ca="1" si="163"/>
        <v>0</v>
      </c>
      <c r="DE61" s="280">
        <f t="shared" ca="1" si="163"/>
        <v>0</v>
      </c>
      <c r="DF61" s="280">
        <f t="shared" ca="1" si="163"/>
        <v>0</v>
      </c>
      <c r="DG61" s="280">
        <f t="shared" ca="1" si="163"/>
        <v>0</v>
      </c>
      <c r="DH61" s="280">
        <f t="shared" ca="1" si="163"/>
        <v>0</v>
      </c>
      <c r="DI61" s="280">
        <f t="shared" ca="1" si="163"/>
        <v>0</v>
      </c>
      <c r="DJ61" s="280">
        <f t="shared" ca="1" si="163"/>
        <v>0</v>
      </c>
      <c r="DK61" s="280">
        <f t="shared" ca="1" si="163"/>
        <v>0</v>
      </c>
      <c r="DL61" s="280">
        <f t="shared" ca="1" si="163"/>
        <v>0</v>
      </c>
      <c r="DM61" s="280">
        <f t="shared" ca="1" si="163"/>
        <v>0</v>
      </c>
      <c r="DN61" s="280">
        <f t="shared" ca="1" si="163"/>
        <v>0</v>
      </c>
      <c r="DO61" s="280">
        <f t="shared" ca="1" si="163"/>
        <v>0</v>
      </c>
      <c r="DP61" s="280">
        <f t="shared" ca="1" si="163"/>
        <v>0</v>
      </c>
      <c r="DQ61" s="280">
        <f t="shared" ca="1" si="163"/>
        <v>0</v>
      </c>
      <c r="DR61" s="280">
        <f t="shared" ca="1" si="163"/>
        <v>0</v>
      </c>
      <c r="DS61" s="280">
        <f t="shared" ca="1" si="163"/>
        <v>0</v>
      </c>
      <c r="DT61" s="280">
        <f t="shared" ca="1" si="163"/>
        <v>0</v>
      </c>
      <c r="DU61" s="280">
        <f t="shared" ca="1" si="163"/>
        <v>0</v>
      </c>
      <c r="DV61" s="280">
        <f t="shared" ca="1" si="163"/>
        <v>0</v>
      </c>
      <c r="DW61" s="280">
        <f t="shared" ca="1" si="163"/>
        <v>0</v>
      </c>
      <c r="DX61" s="280">
        <f t="shared" ca="1" si="163"/>
        <v>0</v>
      </c>
      <c r="DY61" s="280">
        <f t="shared" ca="1" si="163"/>
        <v>0</v>
      </c>
      <c r="DZ61" s="280">
        <f t="shared" ca="1" si="163"/>
        <v>0</v>
      </c>
      <c r="EA61" s="280">
        <f t="shared" ca="1" si="163"/>
        <v>0</v>
      </c>
      <c r="EB61" s="280">
        <f t="shared" ca="1" si="163"/>
        <v>0</v>
      </c>
      <c r="EC61" s="280">
        <f t="shared" ca="1" si="163"/>
        <v>0</v>
      </c>
      <c r="ED61" s="280">
        <f t="shared" ca="1" si="163"/>
        <v>0</v>
      </c>
      <c r="EE61" s="280">
        <f t="shared" ca="1" si="163"/>
        <v>0</v>
      </c>
      <c r="EF61" s="280">
        <f t="shared" ref="EF61:EP61" ca="1" si="164">SUM(EF36,EF47,EF55,EF59)</f>
        <v>0</v>
      </c>
      <c r="EG61" s="280">
        <f t="shared" ca="1" si="164"/>
        <v>0</v>
      </c>
      <c r="EH61" s="280">
        <f t="shared" ca="1" si="164"/>
        <v>0</v>
      </c>
      <c r="EI61" s="280">
        <f t="shared" ca="1" si="164"/>
        <v>0</v>
      </c>
      <c r="EJ61" s="280">
        <f t="shared" ca="1" si="164"/>
        <v>0</v>
      </c>
      <c r="EK61" s="280">
        <f t="shared" ca="1" si="164"/>
        <v>0</v>
      </c>
      <c r="EL61" s="280">
        <f t="shared" ca="1" si="164"/>
        <v>0</v>
      </c>
      <c r="EM61" s="280">
        <f t="shared" ca="1" si="164"/>
        <v>0</v>
      </c>
      <c r="EN61" s="280">
        <f t="shared" ca="1" si="164"/>
        <v>0</v>
      </c>
      <c r="EO61" s="280">
        <f t="shared" ca="1" si="164"/>
        <v>0</v>
      </c>
      <c r="EP61" s="280">
        <f t="shared" ca="1" si="164"/>
        <v>0</v>
      </c>
      <c r="EQ61" s="281"/>
      <c r="ER61" s="281"/>
      <c r="ES61" s="281"/>
      <c r="ET61" s="281"/>
      <c r="EU61" s="281"/>
      <c r="EV61" s="281"/>
      <c r="EW61" s="281"/>
      <c r="EX61" s="281"/>
      <c r="EY61" s="281"/>
      <c r="EZ61" s="281"/>
      <c r="FA61" s="281"/>
      <c r="FB61" s="281"/>
      <c r="FC61" s="281"/>
      <c r="FD61" s="281"/>
      <c r="FE61" s="281"/>
      <c r="FF61" s="281"/>
      <c r="FG61" s="281"/>
      <c r="FH61" s="281"/>
      <c r="FI61" s="281"/>
      <c r="FJ61" s="281"/>
      <c r="FK61" s="281"/>
      <c r="FL61" s="281"/>
      <c r="FM61" s="281"/>
      <c r="FN61" s="281"/>
      <c r="FO61" s="281"/>
      <c r="FP61" s="281"/>
      <c r="FQ61" s="281"/>
      <c r="FR61" s="281"/>
      <c r="FS61" s="281"/>
      <c r="FT61" s="281"/>
      <c r="FU61" s="281"/>
      <c r="FV61" s="281"/>
      <c r="FW61" s="281"/>
      <c r="FX61" s="281"/>
      <c r="FY61" s="281"/>
      <c r="FZ61" s="281"/>
      <c r="GA61" s="281"/>
      <c r="GB61" s="281"/>
      <c r="GC61" s="281"/>
      <c r="GD61" s="281"/>
      <c r="GE61" s="281"/>
      <c r="GF61" s="281"/>
      <c r="GG61" s="281"/>
      <c r="GH61" s="281"/>
      <c r="GI61" s="281"/>
      <c r="GJ61" s="281"/>
      <c r="GK61" s="281"/>
      <c r="GL61" s="281"/>
      <c r="GM61" s="281"/>
      <c r="GN61" s="281"/>
      <c r="GO61" s="281"/>
      <c r="GP61" s="281"/>
      <c r="GQ61" s="281"/>
      <c r="GR61" s="281"/>
      <c r="GS61" s="281"/>
      <c r="GT61" s="281"/>
      <c r="GU61" s="281"/>
      <c r="GV61" s="281"/>
      <c r="GW61" s="281"/>
      <c r="GX61" s="281"/>
      <c r="GY61" s="281"/>
      <c r="GZ61" s="281"/>
      <c r="HA61" s="281"/>
      <c r="HB61" s="281"/>
      <c r="HC61" s="281"/>
      <c r="HD61" s="281"/>
      <c r="HE61" s="281"/>
      <c r="HF61" s="281"/>
      <c r="HG61" s="281"/>
      <c r="HH61" s="281"/>
      <c r="HI61" s="281"/>
      <c r="HJ61" s="281"/>
    </row>
    <row r="62" spans="1:218" s="143" customFormat="1" ht="14.1" customHeight="1">
      <c r="A62" s="34"/>
      <c r="B62" s="282"/>
      <c r="C62" s="282"/>
      <c r="D62" s="59"/>
      <c r="E62" s="277"/>
      <c r="F62" s="277"/>
      <c r="G62" s="277"/>
      <c r="H62" s="277"/>
      <c r="I62" s="277"/>
      <c r="J62" s="277"/>
      <c r="K62" s="277"/>
      <c r="L62" s="277"/>
      <c r="M62" s="277"/>
      <c r="N62" s="277"/>
      <c r="O62" s="27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  <c r="CK62" s="277"/>
      <c r="CL62" s="277"/>
      <c r="CM62" s="277"/>
      <c r="CN62" s="277"/>
      <c r="CO62" s="277"/>
      <c r="CP62" s="277"/>
      <c r="CQ62" s="277"/>
      <c r="CR62" s="277"/>
      <c r="CS62" s="277"/>
      <c r="CT62" s="277"/>
      <c r="CU62" s="277"/>
      <c r="CV62" s="277"/>
      <c r="CW62" s="277"/>
      <c r="CX62" s="277"/>
      <c r="CY62" s="277"/>
      <c r="CZ62" s="277"/>
      <c r="DA62" s="277"/>
      <c r="DB62" s="277"/>
      <c r="DC62" s="277"/>
      <c r="DD62" s="277"/>
      <c r="DE62" s="277"/>
      <c r="DF62" s="277"/>
      <c r="DG62" s="277"/>
      <c r="DH62" s="277"/>
      <c r="DI62" s="277"/>
      <c r="DJ62" s="277"/>
      <c r="DK62" s="277"/>
      <c r="DL62" s="277"/>
      <c r="DM62" s="277"/>
      <c r="DN62" s="277"/>
      <c r="DO62" s="277"/>
      <c r="DP62" s="277"/>
      <c r="DQ62" s="277"/>
      <c r="DR62" s="277"/>
      <c r="DS62" s="277"/>
      <c r="DT62" s="277"/>
      <c r="DU62" s="277"/>
      <c r="DV62" s="277"/>
      <c r="DW62" s="277"/>
      <c r="DX62" s="277"/>
      <c r="DY62" s="277"/>
      <c r="DZ62" s="277"/>
      <c r="EA62" s="277"/>
      <c r="EB62" s="277"/>
      <c r="EC62" s="277"/>
      <c r="ED62" s="277"/>
      <c r="EE62" s="277"/>
      <c r="EF62" s="277"/>
      <c r="EG62" s="277"/>
      <c r="EH62" s="277"/>
      <c r="EI62" s="277"/>
      <c r="EJ62" s="277"/>
      <c r="EK62" s="277"/>
      <c r="EL62" s="277"/>
      <c r="EM62" s="277"/>
      <c r="EN62" s="277"/>
      <c r="EO62" s="277"/>
      <c r="EP62" s="277"/>
      <c r="EQ62" s="281"/>
      <c r="ER62" s="281"/>
      <c r="ES62" s="281"/>
      <c r="ET62" s="281"/>
      <c r="EU62" s="281"/>
      <c r="EV62" s="281"/>
      <c r="EW62" s="281"/>
      <c r="EX62" s="281"/>
      <c r="EY62" s="281"/>
      <c r="EZ62" s="281"/>
      <c r="FA62" s="281"/>
      <c r="FB62" s="281"/>
      <c r="FC62" s="281"/>
      <c r="FD62" s="281"/>
      <c r="FE62" s="281"/>
      <c r="FF62" s="281"/>
      <c r="FG62" s="281"/>
      <c r="FH62" s="281"/>
      <c r="FI62" s="281"/>
      <c r="FJ62" s="281"/>
      <c r="FK62" s="281"/>
      <c r="FL62" s="281"/>
      <c r="FM62" s="281"/>
      <c r="FN62" s="281"/>
      <c r="FO62" s="281"/>
      <c r="FP62" s="281"/>
      <c r="FQ62" s="281"/>
      <c r="FR62" s="281"/>
      <c r="FS62" s="281"/>
      <c r="FT62" s="281"/>
      <c r="FU62" s="281"/>
      <c r="FV62" s="281"/>
      <c r="FW62" s="281"/>
      <c r="FX62" s="281"/>
      <c r="FY62" s="281"/>
      <c r="FZ62" s="281"/>
      <c r="GA62" s="281"/>
      <c r="GB62" s="281"/>
      <c r="GC62" s="281"/>
      <c r="GD62" s="281"/>
      <c r="GE62" s="281"/>
      <c r="GF62" s="281"/>
      <c r="GG62" s="281"/>
      <c r="GH62" s="281"/>
      <c r="GI62" s="281"/>
      <c r="GJ62" s="281"/>
      <c r="GK62" s="281"/>
      <c r="GL62" s="281"/>
      <c r="GM62" s="281"/>
      <c r="GN62" s="281"/>
      <c r="GO62" s="281"/>
      <c r="GP62" s="281"/>
      <c r="GQ62" s="281"/>
      <c r="GR62" s="281"/>
      <c r="GS62" s="281"/>
      <c r="GT62" s="281"/>
      <c r="GU62" s="281"/>
      <c r="GV62" s="281"/>
      <c r="GW62" s="281"/>
      <c r="GX62" s="281"/>
      <c r="GY62" s="281"/>
      <c r="GZ62" s="281"/>
      <c r="HA62" s="281"/>
      <c r="HB62" s="281"/>
      <c r="HC62" s="281"/>
      <c r="HD62" s="281"/>
      <c r="HE62" s="281"/>
      <c r="HF62" s="281"/>
      <c r="HG62" s="281"/>
      <c r="HH62" s="281"/>
      <c r="HI62" s="281"/>
      <c r="HJ62" s="281"/>
    </row>
    <row r="63" spans="1:218" s="22" customFormat="1" ht="14.1" customHeight="1">
      <c r="A63" s="15"/>
      <c r="B63" s="66" t="s">
        <v>805</v>
      </c>
      <c r="C63" s="66"/>
      <c r="D63" s="59" t="s">
        <v>97</v>
      </c>
      <c r="E63" s="270">
        <f ca="1">SUM(G63:EP63)</f>
        <v>-397096.15234375</v>
      </c>
      <c r="F63" s="270"/>
      <c r="G63" s="270"/>
      <c r="H63" s="270">
        <f t="shared" ref="H63:AM63" si="165">-H97</f>
        <v>0</v>
      </c>
      <c r="I63" s="270">
        <f t="shared" si="165"/>
        <v>0</v>
      </c>
      <c r="J63" s="270">
        <f t="shared" si="165"/>
        <v>0</v>
      </c>
      <c r="K63" s="270">
        <f t="shared" ca="1" si="165"/>
        <v>0</v>
      </c>
      <c r="L63" s="270">
        <f t="shared" ca="1" si="165"/>
        <v>0</v>
      </c>
      <c r="M63" s="270">
        <f t="shared" ca="1" si="165"/>
        <v>0</v>
      </c>
      <c r="N63" s="270">
        <f t="shared" ca="1" si="165"/>
        <v>0</v>
      </c>
      <c r="O63" s="270">
        <f t="shared" ca="1" si="165"/>
        <v>0</v>
      </c>
      <c r="P63" s="270">
        <f t="shared" ca="1" si="165"/>
        <v>0</v>
      </c>
      <c r="Q63" s="270">
        <f t="shared" ca="1" si="165"/>
        <v>-4999.9999999999745</v>
      </c>
      <c r="R63" s="270">
        <f t="shared" ca="1" si="165"/>
        <v>-5000</v>
      </c>
      <c r="S63" s="270">
        <f t="shared" ca="1" si="165"/>
        <v>-7000</v>
      </c>
      <c r="T63" s="270">
        <f t="shared" ca="1" si="165"/>
        <v>-7000</v>
      </c>
      <c r="U63" s="270">
        <f t="shared" ca="1" si="165"/>
        <v>-7000</v>
      </c>
      <c r="V63" s="270">
        <f t="shared" ca="1" si="165"/>
        <v>-7000</v>
      </c>
      <c r="W63" s="270">
        <f t="shared" ca="1" si="165"/>
        <v>-7116.6703125000004</v>
      </c>
      <c r="X63" s="270">
        <f t="shared" ca="1" si="165"/>
        <v>-7201.2140625000011</v>
      </c>
      <c r="Y63" s="270">
        <f t="shared" ca="1" si="165"/>
        <v>-7148.8890625000004</v>
      </c>
      <c r="Z63" s="270">
        <f t="shared" ca="1" si="165"/>
        <v>-7096.5640625000005</v>
      </c>
      <c r="AA63" s="270">
        <f t="shared" ca="1" si="165"/>
        <v>-7044.2390625000007</v>
      </c>
      <c r="AB63" s="270">
        <f t="shared" ca="1" si="165"/>
        <v>-6991.9140625</v>
      </c>
      <c r="AC63" s="270">
        <f t="shared" ca="1" si="165"/>
        <v>-6939.5890625000011</v>
      </c>
      <c r="AD63" s="270">
        <f t="shared" ca="1" si="165"/>
        <v>-7022.2640625000004</v>
      </c>
      <c r="AE63" s="270">
        <f t="shared" ca="1" si="165"/>
        <v>-7103.0703125</v>
      </c>
      <c r="AF63" s="270">
        <f t="shared" ca="1" si="165"/>
        <v>-7047.0078125</v>
      </c>
      <c r="AG63" s="270">
        <f t="shared" ca="1" si="165"/>
        <v>-6990.9453125</v>
      </c>
      <c r="AH63" s="270">
        <f t="shared" ca="1" si="165"/>
        <v>-6934.8828125</v>
      </c>
      <c r="AI63" s="270">
        <f t="shared" ca="1" si="165"/>
        <v>-6878.8203125</v>
      </c>
      <c r="AJ63" s="270">
        <f t="shared" ca="1" si="165"/>
        <v>-6907.1328125</v>
      </c>
      <c r="AK63" s="270">
        <f t="shared" ca="1" si="165"/>
        <v>-6934.27734375</v>
      </c>
      <c r="AL63" s="270">
        <f t="shared" ca="1" si="165"/>
        <v>-6875.8789062500009</v>
      </c>
      <c r="AM63" s="270">
        <f t="shared" ca="1" si="165"/>
        <v>-6817.4804687500009</v>
      </c>
      <c r="AN63" s="270">
        <f t="shared" ref="AN63:BS63" ca="1" si="166">-AN97</f>
        <v>-6759.0820312500009</v>
      </c>
      <c r="AO63" s="270">
        <f t="shared" ca="1" si="166"/>
        <v>-6700.6835937500009</v>
      </c>
      <c r="AP63" s="270">
        <f t="shared" ca="1" si="166"/>
        <v>-6642.2851562500009</v>
      </c>
      <c r="AQ63" s="270">
        <f t="shared" ca="1" si="166"/>
        <v>-6583.8867187500009</v>
      </c>
      <c r="AR63" s="270">
        <f t="shared" ca="1" si="166"/>
        <v>-6525.4882812500009</v>
      </c>
      <c r="AS63" s="270">
        <f t="shared" ca="1" si="166"/>
        <v>-6467.0898437500009</v>
      </c>
      <c r="AT63" s="270">
        <f t="shared" ca="1" si="166"/>
        <v>-6408.6914062500009</v>
      </c>
      <c r="AU63" s="270">
        <f t="shared" ca="1" si="166"/>
        <v>-6350.2929687500009</v>
      </c>
      <c r="AV63" s="270">
        <f t="shared" ca="1" si="166"/>
        <v>-6291.8945312500009</v>
      </c>
      <c r="AW63" s="270">
        <f t="shared" ca="1" si="166"/>
        <v>-6233.4960937500009</v>
      </c>
      <c r="AX63" s="270">
        <f t="shared" ca="1" si="166"/>
        <v>-6175.0976562500009</v>
      </c>
      <c r="AY63" s="270">
        <f t="shared" ca="1" si="166"/>
        <v>-6116.6992187500009</v>
      </c>
      <c r="AZ63" s="270">
        <f t="shared" ca="1" si="166"/>
        <v>-6058.30078125</v>
      </c>
      <c r="BA63" s="270">
        <f t="shared" ca="1" si="166"/>
        <v>-5999.90234375</v>
      </c>
      <c r="BB63" s="270">
        <f t="shared" ca="1" si="166"/>
        <v>-5941.50390625</v>
      </c>
      <c r="BC63" s="270">
        <f t="shared" ca="1" si="166"/>
        <v>-5883.10546875</v>
      </c>
      <c r="BD63" s="270">
        <f t="shared" ca="1" si="166"/>
        <v>-5824.70703125</v>
      </c>
      <c r="BE63" s="270">
        <f t="shared" ca="1" si="166"/>
        <v>-5766.30859375</v>
      </c>
      <c r="BF63" s="270">
        <f t="shared" ca="1" si="166"/>
        <v>-5707.91015625</v>
      </c>
      <c r="BG63" s="270">
        <f t="shared" ca="1" si="166"/>
        <v>-5649.51171875</v>
      </c>
      <c r="BH63" s="270">
        <f t="shared" ca="1" si="166"/>
        <v>-5591.11328125</v>
      </c>
      <c r="BI63" s="270">
        <f t="shared" ca="1" si="166"/>
        <v>-5532.71484375</v>
      </c>
      <c r="BJ63" s="270">
        <f t="shared" ca="1" si="166"/>
        <v>-5474.31640625</v>
      </c>
      <c r="BK63" s="270">
        <f t="shared" ca="1" si="166"/>
        <v>-5415.91796875</v>
      </c>
      <c r="BL63" s="270">
        <f t="shared" ca="1" si="166"/>
        <v>-5357.51953125</v>
      </c>
      <c r="BM63" s="270">
        <f t="shared" ca="1" si="166"/>
        <v>-5299.12109375</v>
      </c>
      <c r="BN63" s="270">
        <f t="shared" ca="1" si="166"/>
        <v>-5240.72265625</v>
      </c>
      <c r="BO63" s="270">
        <f t="shared" ca="1" si="166"/>
        <v>-5182.32421875</v>
      </c>
      <c r="BP63" s="270">
        <f t="shared" ca="1" si="166"/>
        <v>-5123.92578125</v>
      </c>
      <c r="BQ63" s="270">
        <f t="shared" ca="1" si="166"/>
        <v>-5065.52734375</v>
      </c>
      <c r="BR63" s="270">
        <f t="shared" ca="1" si="166"/>
        <v>-5007.12890625</v>
      </c>
      <c r="BS63" s="270">
        <f t="shared" ca="1" si="166"/>
        <v>-4948.73046875</v>
      </c>
      <c r="BT63" s="270">
        <f t="shared" ref="BT63:CY63" ca="1" si="167">-BT97</f>
        <v>-4890.33203125</v>
      </c>
      <c r="BU63" s="270">
        <f t="shared" ca="1" si="167"/>
        <v>-4831.93359375</v>
      </c>
      <c r="BV63" s="270">
        <f t="shared" ca="1" si="167"/>
        <v>-4773.53515625</v>
      </c>
      <c r="BW63" s="270">
        <f t="shared" ca="1" si="167"/>
        <v>-4715.13671875</v>
      </c>
      <c r="BX63" s="270">
        <f t="shared" ca="1" si="167"/>
        <v>-4656.73828125</v>
      </c>
      <c r="BY63" s="270">
        <f t="shared" ca="1" si="167"/>
        <v>-4598.33984375</v>
      </c>
      <c r="BZ63" s="270">
        <f t="shared" ca="1" si="167"/>
        <v>-4539.94140625</v>
      </c>
      <c r="CA63" s="270">
        <f t="shared" ca="1" si="167"/>
        <v>-4481.54296875</v>
      </c>
      <c r="CB63" s="270">
        <f t="shared" ca="1" si="167"/>
        <v>-4423.14453125</v>
      </c>
      <c r="CC63" s="270">
        <f t="shared" ca="1" si="167"/>
        <v>-4364.74609375</v>
      </c>
      <c r="CD63" s="270">
        <f t="shared" ca="1" si="167"/>
        <v>-4306.34765625</v>
      </c>
      <c r="CE63" s="270">
        <f t="shared" ca="1" si="167"/>
        <v>-2138.57421875</v>
      </c>
      <c r="CF63" s="270">
        <f t="shared" ca="1" si="167"/>
        <v>0</v>
      </c>
      <c r="CG63" s="270">
        <f t="shared" ca="1" si="167"/>
        <v>0</v>
      </c>
      <c r="CH63" s="270">
        <f t="shared" ca="1" si="167"/>
        <v>0</v>
      </c>
      <c r="CI63" s="270">
        <f t="shared" ca="1" si="167"/>
        <v>0</v>
      </c>
      <c r="CJ63" s="270">
        <f t="shared" ca="1" si="167"/>
        <v>0</v>
      </c>
      <c r="CK63" s="270">
        <f t="shared" ca="1" si="167"/>
        <v>0</v>
      </c>
      <c r="CL63" s="270">
        <f t="shared" ca="1" si="167"/>
        <v>0</v>
      </c>
      <c r="CM63" s="270">
        <f t="shared" ca="1" si="167"/>
        <v>0</v>
      </c>
      <c r="CN63" s="270">
        <f t="shared" ca="1" si="167"/>
        <v>0</v>
      </c>
      <c r="CO63" s="270">
        <f t="shared" ca="1" si="167"/>
        <v>0</v>
      </c>
      <c r="CP63" s="270">
        <f t="shared" ca="1" si="167"/>
        <v>0</v>
      </c>
      <c r="CQ63" s="270">
        <f t="shared" ca="1" si="167"/>
        <v>0</v>
      </c>
      <c r="CR63" s="270">
        <f t="shared" ca="1" si="167"/>
        <v>0</v>
      </c>
      <c r="CS63" s="270">
        <f t="shared" ca="1" si="167"/>
        <v>0</v>
      </c>
      <c r="CT63" s="270">
        <f t="shared" ca="1" si="167"/>
        <v>0</v>
      </c>
      <c r="CU63" s="270">
        <f t="shared" ca="1" si="167"/>
        <v>0</v>
      </c>
      <c r="CV63" s="270">
        <f t="shared" ca="1" si="167"/>
        <v>0</v>
      </c>
      <c r="CW63" s="270">
        <f t="shared" ca="1" si="167"/>
        <v>0</v>
      </c>
      <c r="CX63" s="270">
        <f t="shared" ca="1" si="167"/>
        <v>0</v>
      </c>
      <c r="CY63" s="270">
        <f t="shared" ca="1" si="167"/>
        <v>0</v>
      </c>
      <c r="CZ63" s="270">
        <f t="shared" ref="CZ63:EE63" ca="1" si="168">-CZ97</f>
        <v>0</v>
      </c>
      <c r="DA63" s="270">
        <f t="shared" ca="1" si="168"/>
        <v>0</v>
      </c>
      <c r="DB63" s="270">
        <f t="shared" ca="1" si="168"/>
        <v>0</v>
      </c>
      <c r="DC63" s="270">
        <f t="shared" ca="1" si="168"/>
        <v>0</v>
      </c>
      <c r="DD63" s="270">
        <f t="shared" ca="1" si="168"/>
        <v>0</v>
      </c>
      <c r="DE63" s="270">
        <f t="shared" ca="1" si="168"/>
        <v>0</v>
      </c>
      <c r="DF63" s="270">
        <f t="shared" ca="1" si="168"/>
        <v>0</v>
      </c>
      <c r="DG63" s="270">
        <f t="shared" ca="1" si="168"/>
        <v>0</v>
      </c>
      <c r="DH63" s="270">
        <f t="shared" ca="1" si="168"/>
        <v>0</v>
      </c>
      <c r="DI63" s="270">
        <f t="shared" ca="1" si="168"/>
        <v>0</v>
      </c>
      <c r="DJ63" s="270">
        <f t="shared" ca="1" si="168"/>
        <v>0</v>
      </c>
      <c r="DK63" s="270">
        <f t="shared" ca="1" si="168"/>
        <v>0</v>
      </c>
      <c r="DL63" s="270">
        <f t="shared" ca="1" si="168"/>
        <v>0</v>
      </c>
      <c r="DM63" s="270">
        <f t="shared" ca="1" si="168"/>
        <v>0</v>
      </c>
      <c r="DN63" s="270">
        <f t="shared" ca="1" si="168"/>
        <v>0</v>
      </c>
      <c r="DO63" s="270">
        <f t="shared" ca="1" si="168"/>
        <v>0</v>
      </c>
      <c r="DP63" s="270">
        <f t="shared" ca="1" si="168"/>
        <v>0</v>
      </c>
      <c r="DQ63" s="270">
        <f t="shared" ca="1" si="168"/>
        <v>0</v>
      </c>
      <c r="DR63" s="270">
        <f t="shared" ca="1" si="168"/>
        <v>0</v>
      </c>
      <c r="DS63" s="270">
        <f t="shared" ca="1" si="168"/>
        <v>0</v>
      </c>
      <c r="DT63" s="270">
        <f t="shared" ca="1" si="168"/>
        <v>0</v>
      </c>
      <c r="DU63" s="270">
        <f t="shared" ca="1" si="168"/>
        <v>0</v>
      </c>
      <c r="DV63" s="270">
        <f t="shared" ca="1" si="168"/>
        <v>0</v>
      </c>
      <c r="DW63" s="270">
        <f t="shared" ca="1" si="168"/>
        <v>0</v>
      </c>
      <c r="DX63" s="270">
        <f t="shared" ca="1" si="168"/>
        <v>0</v>
      </c>
      <c r="DY63" s="270">
        <f t="shared" ca="1" si="168"/>
        <v>0</v>
      </c>
      <c r="DZ63" s="270">
        <f t="shared" ca="1" si="168"/>
        <v>0</v>
      </c>
      <c r="EA63" s="270">
        <f t="shared" ca="1" si="168"/>
        <v>0</v>
      </c>
      <c r="EB63" s="270">
        <f t="shared" ca="1" si="168"/>
        <v>0</v>
      </c>
      <c r="EC63" s="270">
        <f t="shared" ca="1" si="168"/>
        <v>0</v>
      </c>
      <c r="ED63" s="270">
        <f t="shared" ca="1" si="168"/>
        <v>0</v>
      </c>
      <c r="EE63" s="270">
        <f t="shared" ca="1" si="168"/>
        <v>0</v>
      </c>
      <c r="EF63" s="270">
        <f t="shared" ref="EF63:EP63" ca="1" si="169">-EF97</f>
        <v>0</v>
      </c>
      <c r="EG63" s="270">
        <f t="shared" ca="1" si="169"/>
        <v>0</v>
      </c>
      <c r="EH63" s="270">
        <f t="shared" ca="1" si="169"/>
        <v>0</v>
      </c>
      <c r="EI63" s="270">
        <f t="shared" ca="1" si="169"/>
        <v>0</v>
      </c>
      <c r="EJ63" s="270">
        <f t="shared" ca="1" si="169"/>
        <v>0</v>
      </c>
      <c r="EK63" s="270">
        <f t="shared" ca="1" si="169"/>
        <v>0</v>
      </c>
      <c r="EL63" s="270">
        <f t="shared" ca="1" si="169"/>
        <v>0</v>
      </c>
      <c r="EM63" s="270">
        <f t="shared" ca="1" si="169"/>
        <v>0</v>
      </c>
      <c r="EN63" s="270">
        <f t="shared" ca="1" si="169"/>
        <v>0</v>
      </c>
      <c r="EO63" s="270">
        <f t="shared" ca="1" si="169"/>
        <v>0</v>
      </c>
      <c r="EP63" s="270">
        <f t="shared" ca="1" si="169"/>
        <v>0</v>
      </c>
      <c r="EQ63" s="32"/>
      <c r="ER63" s="32"/>
      <c r="ES63" s="32"/>
      <c r="ET63" s="32"/>
      <c r="EU63" s="32"/>
      <c r="EV63" s="32"/>
      <c r="EW63" s="32"/>
      <c r="EX63" s="32"/>
      <c r="EY63" s="32"/>
      <c r="EZ63" s="32"/>
      <c r="FA63" s="32"/>
      <c r="FB63" s="32"/>
      <c r="FC63" s="32"/>
      <c r="FD63" s="32"/>
      <c r="FE63" s="32"/>
      <c r="FF63" s="32"/>
      <c r="FG63" s="32"/>
      <c r="FH63" s="32"/>
      <c r="FI63" s="32"/>
      <c r="FJ63" s="32"/>
      <c r="FK63" s="32"/>
      <c r="FL63" s="32"/>
      <c r="FM63" s="32"/>
      <c r="FN63" s="32"/>
      <c r="FO63" s="32"/>
      <c r="FP63" s="32"/>
      <c r="FQ63" s="32"/>
      <c r="FR63" s="32"/>
      <c r="FS63" s="32"/>
      <c r="FT63" s="32"/>
      <c r="FU63" s="32"/>
      <c r="FV63" s="32"/>
      <c r="FW63" s="32"/>
      <c r="FX63" s="32"/>
      <c r="FY63" s="32"/>
      <c r="FZ63" s="32"/>
      <c r="GA63" s="32"/>
      <c r="GB63" s="32"/>
      <c r="GC63" s="32"/>
      <c r="GD63" s="32"/>
      <c r="GE63" s="32"/>
      <c r="GF63" s="32"/>
      <c r="GG63" s="32"/>
      <c r="GH63" s="32"/>
      <c r="GI63" s="32"/>
      <c r="GJ63" s="32"/>
      <c r="GK63" s="32"/>
      <c r="GL63" s="32"/>
      <c r="GM63" s="32"/>
      <c r="GN63" s="32"/>
      <c r="GO63" s="32"/>
      <c r="GP63" s="32"/>
      <c r="GQ63" s="32"/>
      <c r="GR63" s="32"/>
      <c r="GS63" s="32"/>
      <c r="GT63" s="32"/>
      <c r="GU63" s="32"/>
      <c r="GV63" s="32"/>
      <c r="GW63" s="32"/>
      <c r="GX63" s="32"/>
      <c r="GY63" s="32"/>
      <c r="GZ63" s="32"/>
      <c r="HA63" s="32"/>
      <c r="HB63" s="32"/>
      <c r="HC63" s="32"/>
      <c r="HD63" s="32"/>
      <c r="HE63" s="32"/>
      <c r="HF63" s="32"/>
      <c r="HG63" s="32"/>
      <c r="HH63" s="32"/>
      <c r="HI63" s="32"/>
      <c r="HJ63" s="32"/>
    </row>
    <row r="64" spans="1:218" s="143" customFormat="1" ht="14.1" customHeight="1">
      <c r="A64" s="34"/>
      <c r="B64" s="278" t="s">
        <v>1031</v>
      </c>
      <c r="C64" s="278"/>
      <c r="D64" s="199" t="s">
        <v>97</v>
      </c>
      <c r="E64" s="280"/>
      <c r="F64" s="280"/>
      <c r="G64" s="280"/>
      <c r="H64" s="280">
        <f ca="1">SUM(H61:H63)</f>
        <v>0</v>
      </c>
      <c r="I64" s="280">
        <f t="shared" ref="I64:BT64" ca="1" si="170">SUM(I61:I63)</f>
        <v>0</v>
      </c>
      <c r="J64" s="280">
        <f t="shared" ca="1" si="170"/>
        <v>0</v>
      </c>
      <c r="K64" s="280">
        <f t="shared" ca="1" si="170"/>
        <v>0</v>
      </c>
      <c r="L64" s="280">
        <f t="shared" ca="1" si="170"/>
        <v>0</v>
      </c>
      <c r="M64" s="280">
        <f t="shared" ca="1" si="170"/>
        <v>0</v>
      </c>
      <c r="N64" s="280">
        <f t="shared" ca="1" si="170"/>
        <v>0</v>
      </c>
      <c r="O64" s="280">
        <f t="shared" ca="1" si="170"/>
        <v>0</v>
      </c>
      <c r="P64" s="280">
        <f t="shared" ca="1" si="170"/>
        <v>0</v>
      </c>
      <c r="Q64" s="280">
        <f t="shared" ca="1" si="170"/>
        <v>0</v>
      </c>
      <c r="R64" s="280">
        <f t="shared" ca="1" si="170"/>
        <v>838.84582703872275</v>
      </c>
      <c r="S64" s="280">
        <f t="shared" ca="1" si="170"/>
        <v>1040.0185183106769</v>
      </c>
      <c r="T64" s="280">
        <f t="shared" ca="1" si="170"/>
        <v>3212.4460321547613</v>
      </c>
      <c r="U64" s="280">
        <f t="shared" ca="1" si="170"/>
        <v>1502.6378048198385</v>
      </c>
      <c r="V64" s="280">
        <f t="shared" ca="1" si="170"/>
        <v>730.67838552068133</v>
      </c>
      <c r="W64" s="280">
        <f t="shared" ca="1" si="170"/>
        <v>946.44470179319069</v>
      </c>
      <c r="X64" s="280">
        <f t="shared" ca="1" si="170"/>
        <v>1361.5405468180525</v>
      </c>
      <c r="Y64" s="280">
        <f t="shared" ca="1" si="170"/>
        <v>2058.677454369792</v>
      </c>
      <c r="Z64" s="280">
        <f t="shared" ca="1" si="170"/>
        <v>2365.1620446152037</v>
      </c>
      <c r="AA64" s="280">
        <f t="shared" ca="1" si="170"/>
        <v>1634.1208385301979</v>
      </c>
      <c r="AB64" s="280">
        <f t="shared" ca="1" si="170"/>
        <v>2115.1714209858401</v>
      </c>
      <c r="AC64" s="280">
        <f t="shared" ca="1" si="170"/>
        <v>2882.0023696742519</v>
      </c>
      <c r="AD64" s="280">
        <f t="shared" ca="1" si="170"/>
        <v>3132.6217444642352</v>
      </c>
      <c r="AE64" s="280">
        <f t="shared" ca="1" si="170"/>
        <v>1549.1263315179149</v>
      </c>
      <c r="AF64" s="280">
        <f t="shared" ca="1" si="170"/>
        <v>1972.2274107793382</v>
      </c>
      <c r="AG64" s="280">
        <f t="shared" ca="1" si="170"/>
        <v>2686.7169099794264</v>
      </c>
      <c r="AH64" s="280">
        <f t="shared" ca="1" si="170"/>
        <v>3016.3032066889809</v>
      </c>
      <c r="AI64" s="280">
        <f t="shared" ca="1" si="170"/>
        <v>1593.8985317516308</v>
      </c>
      <c r="AJ64" s="280">
        <f t="shared" ca="1" si="170"/>
        <v>2005.7684605844588</v>
      </c>
      <c r="AK64" s="280">
        <f t="shared" ca="1" si="170"/>
        <v>2713.9340818118471</v>
      </c>
      <c r="AL64" s="280">
        <f t="shared" ca="1" si="170"/>
        <v>3045.3029462665972</v>
      </c>
      <c r="AM64" s="280">
        <f t="shared" ca="1" si="170"/>
        <v>1562.1849885641122</v>
      </c>
      <c r="AN64" s="280">
        <f t="shared" ca="1" si="170"/>
        <v>2056.7240464154556</v>
      </c>
      <c r="AO64" s="280">
        <f t="shared" ca="1" si="170"/>
        <v>2851.298100367253</v>
      </c>
      <c r="AP64" s="280">
        <f t="shared" ca="1" si="170"/>
        <v>3266.012707185505</v>
      </c>
      <c r="AQ64" s="280">
        <f t="shared" ca="1" si="170"/>
        <v>1551.0657560781192</v>
      </c>
      <c r="AR64" s="280">
        <f t="shared" ca="1" si="170"/>
        <v>2123.1248566295899</v>
      </c>
      <c r="AS64" s="280">
        <f t="shared" ca="1" si="170"/>
        <v>2998.9582569874101</v>
      </c>
      <c r="AT64" s="280">
        <f t="shared" ca="1" si="170"/>
        <v>3496.8683291754051</v>
      </c>
      <c r="AU64" s="280">
        <f t="shared" ca="1" si="170"/>
        <v>1389.2131795555933</v>
      </c>
      <c r="AV64" s="280">
        <f t="shared" ca="1" si="170"/>
        <v>2038.6407025251929</v>
      </c>
      <c r="AW64" s="280">
        <f t="shared" ca="1" si="170"/>
        <v>2995.5818290070374</v>
      </c>
      <c r="AX64" s="280">
        <f t="shared" ca="1" si="170"/>
        <v>3576.5345317938891</v>
      </c>
      <c r="AY64" s="280">
        <f t="shared" ca="1" si="170"/>
        <v>1409.8834512863077</v>
      </c>
      <c r="AZ64" s="280">
        <f t="shared" ca="1" si="170"/>
        <v>2136.525198465577</v>
      </c>
      <c r="BA64" s="280">
        <f t="shared" ca="1" si="170"/>
        <v>3174.4198528629877</v>
      </c>
      <c r="BB64" s="280">
        <f t="shared" ca="1" si="170"/>
        <v>3838.2597492615823</v>
      </c>
      <c r="BC64" s="280">
        <f t="shared" ca="1" si="170"/>
        <v>1430.6200031451408</v>
      </c>
      <c r="BD64" s="280">
        <f t="shared" ca="1" si="170"/>
        <v>2234.3191536578379</v>
      </c>
      <c r="BE64" s="280">
        <f t="shared" ca="1" si="170"/>
        <v>3353.0105150945692</v>
      </c>
      <c r="BF64" s="280">
        <f t="shared" ca="1" si="170"/>
        <v>4099.579520674426</v>
      </c>
      <c r="BG64" s="280">
        <f t="shared" ca="1" si="170"/>
        <v>1451.4237736447158</v>
      </c>
      <c r="BH64" s="280">
        <f t="shared" ca="1" si="170"/>
        <v>2332.0208384128855</v>
      </c>
      <c r="BI64" s="280">
        <f t="shared" ca="1" si="170"/>
        <v>3531.3494178109868</v>
      </c>
      <c r="BJ64" s="280">
        <f t="shared" ca="1" si="170"/>
        <v>4360.4867546688329</v>
      </c>
      <c r="BK64" s="280">
        <f t="shared" ca="1" si="170"/>
        <v>1472.2957142615633</v>
      </c>
      <c r="BL64" s="280">
        <f t="shared" ca="1" si="170"/>
        <v>2429.6284896647612</v>
      </c>
      <c r="BM64" s="280">
        <f t="shared" ca="1" si="170"/>
        <v>3709.4320834037844</v>
      </c>
      <c r="BN64" s="280">
        <f t="shared" ca="1" si="170"/>
        <v>4620.974233317349</v>
      </c>
      <c r="BO64" s="280">
        <f t="shared" ca="1" si="170"/>
        <v>1493.2367896083051</v>
      </c>
      <c r="BP64" s="280">
        <f t="shared" ca="1" si="170"/>
        <v>2527.1403103213197</v>
      </c>
      <c r="BQ64" s="280">
        <f t="shared" ca="1" si="170"/>
        <v>3887.253953076055</v>
      </c>
      <c r="BR64" s="280">
        <f t="shared" ca="1" si="170"/>
        <v>4881.0346098262653</v>
      </c>
      <c r="BS64" s="280">
        <f t="shared" ca="1" si="170"/>
        <v>1514.2479776079563</v>
      </c>
      <c r="BT64" s="280">
        <f t="shared" ca="1" si="170"/>
        <v>2624.5544686022349</v>
      </c>
      <c r="BU64" s="280">
        <f t="shared" ref="BU64:EF64" ca="1" si="171">SUM(BU61:BU63)</f>
        <v>4064.810385344128</v>
      </c>
      <c r="BV64" s="280">
        <f t="shared" ca="1" si="171"/>
        <v>5140.6604061906874</v>
      </c>
      <c r="BW64" s="280">
        <f t="shared" ca="1" si="171"/>
        <v>1535.3302696704304</v>
      </c>
      <c r="BX64" s="280">
        <f t="shared" ca="1" si="171"/>
        <v>2721.8690973640514</v>
      </c>
      <c r="BY64" s="280">
        <f t="shared" ca="1" si="171"/>
        <v>4242.0966545111824</v>
      </c>
      <c r="BZ64" s="280">
        <f t="shared" ca="1" si="171"/>
        <v>5399.8440108062023</v>
      </c>
      <c r="CA64" s="280">
        <f t="shared" ca="1" si="171"/>
        <v>1556.4846708711939</v>
      </c>
      <c r="CB64" s="280">
        <f t="shared" ca="1" si="171"/>
        <v>2819.082293412017</v>
      </c>
      <c r="CC64" s="280">
        <f t="shared" ca="1" si="171"/>
        <v>4419.1079491122455</v>
      </c>
      <c r="CD64" s="280">
        <f t="shared" ca="1" si="171"/>
        <v>5658.5776760362896</v>
      </c>
      <c r="CE64" s="280">
        <f t="shared" ca="1" si="171"/>
        <v>3687.0872001321241</v>
      </c>
      <c r="CF64" s="280">
        <f t="shared" ca="1" si="171"/>
        <v>7125.7428980484037</v>
      </c>
      <c r="CG64" s="280">
        <f t="shared" ca="1" si="171"/>
        <v>10856.366714079984</v>
      </c>
      <c r="CH64" s="280">
        <f t="shared" ca="1" si="171"/>
        <v>14199.158203234667</v>
      </c>
      <c r="CI64" s="280">
        <f t="shared" ca="1" si="171"/>
        <v>13660.352557550941</v>
      </c>
      <c r="CJ64" s="280">
        <f t="shared" ca="1" si="171"/>
        <v>17057.914163503447</v>
      </c>
      <c r="CK64" s="280">
        <f t="shared" ca="1" si="171"/>
        <v>20751.183191277152</v>
      </c>
      <c r="CL64" s="280">
        <f t="shared" ca="1" si="171"/>
        <v>24058.541232368072</v>
      </c>
      <c r="CM64" s="280">
        <f t="shared" ca="1" si="171"/>
        <v>15078.879541420989</v>
      </c>
      <c r="CN64" s="280">
        <f t="shared" ca="1" si="171"/>
        <v>18435.164481540356</v>
      </c>
      <c r="CO64" s="280">
        <f t="shared" ca="1" si="171"/>
        <v>22090.896147186817</v>
      </c>
      <c r="CP64" s="280">
        <f t="shared" ca="1" si="171"/>
        <v>25362.636656280334</v>
      </c>
      <c r="CQ64" s="280">
        <f t="shared" ca="1" si="171"/>
        <v>19880.495982734348</v>
      </c>
      <c r="CR64" s="280">
        <f t="shared" ca="1" si="171"/>
        <v>23685.318567027105</v>
      </c>
      <c r="CS64" s="280">
        <f t="shared" ca="1" si="171"/>
        <v>26043.540150486046</v>
      </c>
      <c r="CT64" s="280">
        <f t="shared" ca="1" si="171"/>
        <v>0</v>
      </c>
      <c r="CU64" s="280">
        <f t="shared" ca="1" si="171"/>
        <v>0</v>
      </c>
      <c r="CV64" s="280">
        <f t="shared" ca="1" si="171"/>
        <v>0</v>
      </c>
      <c r="CW64" s="280">
        <f t="shared" ca="1" si="171"/>
        <v>0</v>
      </c>
      <c r="CX64" s="280">
        <f t="shared" ca="1" si="171"/>
        <v>0</v>
      </c>
      <c r="CY64" s="280">
        <f t="shared" ca="1" si="171"/>
        <v>0</v>
      </c>
      <c r="CZ64" s="280">
        <f t="shared" ca="1" si="171"/>
        <v>0</v>
      </c>
      <c r="DA64" s="280">
        <f t="shared" ca="1" si="171"/>
        <v>0</v>
      </c>
      <c r="DB64" s="280">
        <f t="shared" ca="1" si="171"/>
        <v>0</v>
      </c>
      <c r="DC64" s="280">
        <f t="shared" ca="1" si="171"/>
        <v>0</v>
      </c>
      <c r="DD64" s="280">
        <f t="shared" ca="1" si="171"/>
        <v>0</v>
      </c>
      <c r="DE64" s="280">
        <f t="shared" ca="1" si="171"/>
        <v>0</v>
      </c>
      <c r="DF64" s="280">
        <f t="shared" ca="1" si="171"/>
        <v>0</v>
      </c>
      <c r="DG64" s="280">
        <f t="shared" ca="1" si="171"/>
        <v>0</v>
      </c>
      <c r="DH64" s="280">
        <f t="shared" ca="1" si="171"/>
        <v>0</v>
      </c>
      <c r="DI64" s="280">
        <f t="shared" ca="1" si="171"/>
        <v>0</v>
      </c>
      <c r="DJ64" s="280">
        <f t="shared" ca="1" si="171"/>
        <v>0</v>
      </c>
      <c r="DK64" s="280">
        <f t="shared" ca="1" si="171"/>
        <v>0</v>
      </c>
      <c r="DL64" s="280">
        <f t="shared" ca="1" si="171"/>
        <v>0</v>
      </c>
      <c r="DM64" s="280">
        <f t="shared" ca="1" si="171"/>
        <v>0</v>
      </c>
      <c r="DN64" s="280">
        <f t="shared" ca="1" si="171"/>
        <v>0</v>
      </c>
      <c r="DO64" s="280">
        <f t="shared" ca="1" si="171"/>
        <v>0</v>
      </c>
      <c r="DP64" s="280">
        <f t="shared" ca="1" si="171"/>
        <v>0</v>
      </c>
      <c r="DQ64" s="280">
        <f t="shared" ca="1" si="171"/>
        <v>0</v>
      </c>
      <c r="DR64" s="280">
        <f t="shared" ca="1" si="171"/>
        <v>0</v>
      </c>
      <c r="DS64" s="280">
        <f t="shared" ca="1" si="171"/>
        <v>0</v>
      </c>
      <c r="DT64" s="280">
        <f t="shared" ca="1" si="171"/>
        <v>0</v>
      </c>
      <c r="DU64" s="280">
        <f t="shared" ca="1" si="171"/>
        <v>0</v>
      </c>
      <c r="DV64" s="280">
        <f t="shared" ca="1" si="171"/>
        <v>0</v>
      </c>
      <c r="DW64" s="280">
        <f t="shared" ca="1" si="171"/>
        <v>0</v>
      </c>
      <c r="DX64" s="280">
        <f t="shared" ca="1" si="171"/>
        <v>0</v>
      </c>
      <c r="DY64" s="280">
        <f t="shared" ca="1" si="171"/>
        <v>0</v>
      </c>
      <c r="DZ64" s="280">
        <f t="shared" ca="1" si="171"/>
        <v>0</v>
      </c>
      <c r="EA64" s="280">
        <f t="shared" ca="1" si="171"/>
        <v>0</v>
      </c>
      <c r="EB64" s="280">
        <f t="shared" ca="1" si="171"/>
        <v>0</v>
      </c>
      <c r="EC64" s="280">
        <f t="shared" ca="1" si="171"/>
        <v>0</v>
      </c>
      <c r="ED64" s="280">
        <f t="shared" ca="1" si="171"/>
        <v>0</v>
      </c>
      <c r="EE64" s="280">
        <f t="shared" ca="1" si="171"/>
        <v>0</v>
      </c>
      <c r="EF64" s="280">
        <f t="shared" ca="1" si="171"/>
        <v>0</v>
      </c>
      <c r="EG64" s="280">
        <f t="shared" ref="EG64:EP64" ca="1" si="172">SUM(EG61:EG63)</f>
        <v>0</v>
      </c>
      <c r="EH64" s="280">
        <f t="shared" ca="1" si="172"/>
        <v>0</v>
      </c>
      <c r="EI64" s="280">
        <f t="shared" ca="1" si="172"/>
        <v>0</v>
      </c>
      <c r="EJ64" s="280">
        <f t="shared" ca="1" si="172"/>
        <v>0</v>
      </c>
      <c r="EK64" s="280">
        <f t="shared" ca="1" si="172"/>
        <v>0</v>
      </c>
      <c r="EL64" s="280">
        <f t="shared" ca="1" si="172"/>
        <v>0</v>
      </c>
      <c r="EM64" s="280">
        <f t="shared" ca="1" si="172"/>
        <v>0</v>
      </c>
      <c r="EN64" s="280">
        <f t="shared" ca="1" si="172"/>
        <v>0</v>
      </c>
      <c r="EO64" s="280">
        <f t="shared" ca="1" si="172"/>
        <v>0</v>
      </c>
      <c r="EP64" s="280">
        <f t="shared" ca="1" si="172"/>
        <v>0</v>
      </c>
      <c r="EQ64" s="281"/>
      <c r="ER64" s="281"/>
      <c r="ES64" s="281"/>
      <c r="ET64" s="281"/>
      <c r="EU64" s="281"/>
      <c r="EV64" s="281"/>
      <c r="EW64" s="281"/>
      <c r="EX64" s="281"/>
      <c r="EY64" s="281"/>
      <c r="EZ64" s="281"/>
      <c r="FA64" s="281"/>
      <c r="FB64" s="281"/>
      <c r="FC64" s="281"/>
      <c r="FD64" s="281"/>
      <c r="FE64" s="281"/>
      <c r="FF64" s="281"/>
      <c r="FG64" s="281"/>
      <c r="FH64" s="281"/>
      <c r="FI64" s="281"/>
      <c r="FJ64" s="281"/>
      <c r="FK64" s="281"/>
      <c r="FL64" s="281"/>
      <c r="FM64" s="281"/>
      <c r="FN64" s="281"/>
      <c r="FO64" s="281"/>
      <c r="FP64" s="281"/>
      <c r="FQ64" s="281"/>
      <c r="FR64" s="281"/>
      <c r="FS64" s="281"/>
      <c r="FT64" s="281"/>
      <c r="FU64" s="281"/>
      <c r="FV64" s="281"/>
      <c r="FW64" s="281"/>
      <c r="FX64" s="281"/>
      <c r="FY64" s="281"/>
      <c r="FZ64" s="281"/>
      <c r="GA64" s="281"/>
      <c r="GB64" s="281"/>
      <c r="GC64" s="281"/>
      <c r="GD64" s="281"/>
      <c r="GE64" s="281"/>
      <c r="GF64" s="281"/>
      <c r="GG64" s="281"/>
      <c r="GH64" s="281"/>
      <c r="GI64" s="281"/>
      <c r="GJ64" s="281"/>
      <c r="GK64" s="281"/>
      <c r="GL64" s="281"/>
      <c r="GM64" s="281"/>
      <c r="GN64" s="281"/>
      <c r="GO64" s="281"/>
      <c r="GP64" s="281"/>
      <c r="GQ64" s="281"/>
      <c r="GR64" s="281"/>
      <c r="GS64" s="281"/>
      <c r="GT64" s="281"/>
      <c r="GU64" s="281"/>
      <c r="GV64" s="281"/>
      <c r="GW64" s="281"/>
      <c r="GX64" s="281"/>
      <c r="GY64" s="281"/>
      <c r="GZ64" s="281"/>
      <c r="HA64" s="281"/>
      <c r="HB64" s="281"/>
      <c r="HC64" s="281"/>
      <c r="HD64" s="281"/>
      <c r="HE64" s="281"/>
      <c r="HF64" s="281"/>
      <c r="HG64" s="281"/>
      <c r="HH64" s="281"/>
      <c r="HI64" s="281"/>
      <c r="HJ64" s="281"/>
    </row>
    <row r="65" spans="1:218" s="143" customFormat="1" ht="14.1" customHeight="1">
      <c r="A65" s="34"/>
      <c r="B65" s="282"/>
      <c r="C65" s="282"/>
      <c r="D65" s="59"/>
      <c r="E65" s="277"/>
      <c r="F65" s="277"/>
      <c r="G65" s="277"/>
      <c r="H65" s="277"/>
      <c r="I65" s="277"/>
      <c r="J65" s="277"/>
      <c r="K65" s="277"/>
      <c r="L65" s="277"/>
      <c r="M65" s="277"/>
      <c r="N65" s="277"/>
      <c r="O65" s="277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  <c r="CK65" s="277"/>
      <c r="CL65" s="277"/>
      <c r="CM65" s="277"/>
      <c r="CN65" s="277"/>
      <c r="CO65" s="277"/>
      <c r="CP65" s="277"/>
      <c r="CQ65" s="277"/>
      <c r="CR65" s="277"/>
      <c r="CS65" s="277"/>
      <c r="CT65" s="277"/>
      <c r="CU65" s="277"/>
      <c r="CV65" s="277"/>
      <c r="CW65" s="277"/>
      <c r="CX65" s="277"/>
      <c r="CY65" s="277"/>
      <c r="CZ65" s="277"/>
      <c r="DA65" s="277"/>
      <c r="DB65" s="277"/>
      <c r="DC65" s="277"/>
      <c r="DD65" s="277"/>
      <c r="DE65" s="277"/>
      <c r="DF65" s="277"/>
      <c r="DG65" s="277"/>
      <c r="DH65" s="277"/>
      <c r="DI65" s="277"/>
      <c r="DJ65" s="277"/>
      <c r="DK65" s="277"/>
      <c r="DL65" s="277"/>
      <c r="DM65" s="277"/>
      <c r="DN65" s="277"/>
      <c r="DO65" s="277"/>
      <c r="DP65" s="277"/>
      <c r="DQ65" s="277"/>
      <c r="DR65" s="277"/>
      <c r="DS65" s="277"/>
      <c r="DT65" s="277"/>
      <c r="DU65" s="277"/>
      <c r="DV65" s="277"/>
      <c r="DW65" s="277"/>
      <c r="DX65" s="277"/>
      <c r="DY65" s="277"/>
      <c r="DZ65" s="277"/>
      <c r="EA65" s="277"/>
      <c r="EB65" s="277"/>
      <c r="EC65" s="277"/>
      <c r="ED65" s="277"/>
      <c r="EE65" s="277"/>
      <c r="EF65" s="277"/>
      <c r="EG65" s="277"/>
      <c r="EH65" s="277"/>
      <c r="EI65" s="277"/>
      <c r="EJ65" s="277"/>
      <c r="EK65" s="277"/>
      <c r="EL65" s="277"/>
      <c r="EM65" s="277"/>
      <c r="EN65" s="277"/>
      <c r="EO65" s="277"/>
      <c r="EP65" s="277"/>
      <c r="EQ65" s="281"/>
      <c r="ER65" s="281"/>
      <c r="ES65" s="281"/>
      <c r="ET65" s="281"/>
      <c r="EU65" s="281"/>
      <c r="EV65" s="281"/>
      <c r="EW65" s="281"/>
      <c r="EX65" s="281"/>
      <c r="EY65" s="281"/>
      <c r="EZ65" s="281"/>
      <c r="FA65" s="281"/>
      <c r="FB65" s="281"/>
      <c r="FC65" s="281"/>
      <c r="FD65" s="281"/>
      <c r="FE65" s="281"/>
      <c r="FF65" s="281"/>
      <c r="FG65" s="281"/>
      <c r="FH65" s="281"/>
      <c r="FI65" s="281"/>
      <c r="FJ65" s="281"/>
      <c r="FK65" s="281"/>
      <c r="FL65" s="281"/>
      <c r="FM65" s="281"/>
      <c r="FN65" s="281"/>
      <c r="FO65" s="281"/>
      <c r="FP65" s="281"/>
      <c r="FQ65" s="281"/>
      <c r="FR65" s="281"/>
      <c r="FS65" s="281"/>
      <c r="FT65" s="281"/>
      <c r="FU65" s="281"/>
      <c r="FV65" s="281"/>
      <c r="FW65" s="281"/>
      <c r="FX65" s="281"/>
      <c r="FY65" s="281"/>
      <c r="FZ65" s="281"/>
      <c r="GA65" s="281"/>
      <c r="GB65" s="281"/>
      <c r="GC65" s="281"/>
      <c r="GD65" s="281"/>
      <c r="GE65" s="281"/>
      <c r="GF65" s="281"/>
      <c r="GG65" s="281"/>
      <c r="GH65" s="281"/>
      <c r="GI65" s="281"/>
      <c r="GJ65" s="281"/>
      <c r="GK65" s="281"/>
      <c r="GL65" s="281"/>
      <c r="GM65" s="281"/>
      <c r="GN65" s="281"/>
      <c r="GO65" s="281"/>
      <c r="GP65" s="281"/>
      <c r="GQ65" s="281"/>
      <c r="GR65" s="281"/>
      <c r="GS65" s="281"/>
      <c r="GT65" s="281"/>
      <c r="GU65" s="281"/>
      <c r="GV65" s="281"/>
      <c r="GW65" s="281"/>
      <c r="GX65" s="281"/>
      <c r="GY65" s="281"/>
      <c r="GZ65" s="281"/>
      <c r="HA65" s="281"/>
      <c r="HB65" s="281"/>
      <c r="HC65" s="281"/>
      <c r="HD65" s="281"/>
      <c r="HE65" s="281"/>
      <c r="HF65" s="281"/>
      <c r="HG65" s="281"/>
      <c r="HH65" s="281"/>
      <c r="HI65" s="281"/>
      <c r="HJ65" s="281"/>
    </row>
    <row r="66" spans="1:218" s="22" customFormat="1" ht="14.1" customHeight="1">
      <c r="A66" s="15"/>
      <c r="B66" s="56" t="s">
        <v>1032</v>
      </c>
      <c r="D66" s="59" t="s">
        <v>97</v>
      </c>
      <c r="E66" s="270">
        <f ca="1">SUM(G66:EP66)</f>
        <v>0</v>
      </c>
      <c r="F66" s="270"/>
      <c r="G66" s="82"/>
      <c r="H66" s="82">
        <f t="shared" ref="H66" si="173">-H190</f>
        <v>0</v>
      </c>
      <c r="I66" s="82">
        <f>-I190</f>
        <v>0</v>
      </c>
      <c r="J66" s="82">
        <f t="shared" ref="J66:BU66" si="174">-J190</f>
        <v>0</v>
      </c>
      <c r="K66" s="82">
        <f t="shared" ca="1" si="174"/>
        <v>0</v>
      </c>
      <c r="L66" s="82">
        <f t="shared" ca="1" si="174"/>
        <v>0</v>
      </c>
      <c r="M66" s="82">
        <f t="shared" ca="1" si="174"/>
        <v>0</v>
      </c>
      <c r="N66" s="82">
        <f t="shared" ca="1" si="174"/>
        <v>0</v>
      </c>
      <c r="O66" s="82">
        <f t="shared" ca="1" si="174"/>
        <v>0</v>
      </c>
      <c r="P66" s="82">
        <f t="shared" ca="1" si="174"/>
        <v>0</v>
      </c>
      <c r="Q66" s="82">
        <f t="shared" ca="1" si="174"/>
        <v>0</v>
      </c>
      <c r="R66" s="82">
        <f t="shared" ca="1" si="174"/>
        <v>0</v>
      </c>
      <c r="S66" s="82">
        <f t="shared" ca="1" si="174"/>
        <v>0</v>
      </c>
      <c r="T66" s="82">
        <f t="shared" ca="1" si="174"/>
        <v>0</v>
      </c>
      <c r="U66" s="82">
        <f t="shared" ca="1" si="174"/>
        <v>0</v>
      </c>
      <c r="V66" s="82">
        <f t="shared" ca="1" si="174"/>
        <v>0</v>
      </c>
      <c r="W66" s="82">
        <f t="shared" ca="1" si="174"/>
        <v>0</v>
      </c>
      <c r="X66" s="82">
        <f t="shared" ca="1" si="174"/>
        <v>0</v>
      </c>
      <c r="Y66" s="82">
        <f t="shared" ca="1" si="174"/>
        <v>0</v>
      </c>
      <c r="Z66" s="82">
        <f t="shared" ca="1" si="174"/>
        <v>0</v>
      </c>
      <c r="AA66" s="82">
        <f t="shared" ca="1" si="174"/>
        <v>0</v>
      </c>
      <c r="AB66" s="82">
        <f t="shared" ca="1" si="174"/>
        <v>0</v>
      </c>
      <c r="AC66" s="82">
        <f t="shared" ca="1" si="174"/>
        <v>0</v>
      </c>
      <c r="AD66" s="82">
        <f t="shared" ca="1" si="174"/>
        <v>0</v>
      </c>
      <c r="AE66" s="82">
        <f t="shared" ca="1" si="174"/>
        <v>0</v>
      </c>
      <c r="AF66" s="82">
        <f t="shared" ca="1" si="174"/>
        <v>0</v>
      </c>
      <c r="AG66" s="82">
        <f t="shared" ca="1" si="174"/>
        <v>0</v>
      </c>
      <c r="AH66" s="82">
        <f t="shared" ca="1" si="174"/>
        <v>0</v>
      </c>
      <c r="AI66" s="82">
        <f t="shared" ca="1" si="174"/>
        <v>0</v>
      </c>
      <c r="AJ66" s="82">
        <f t="shared" ca="1" si="174"/>
        <v>0</v>
      </c>
      <c r="AK66" s="82">
        <f t="shared" ca="1" si="174"/>
        <v>0</v>
      </c>
      <c r="AL66" s="82">
        <f t="shared" ca="1" si="174"/>
        <v>0</v>
      </c>
      <c r="AM66" s="82">
        <f t="shared" ca="1" si="174"/>
        <v>0</v>
      </c>
      <c r="AN66" s="82">
        <f t="shared" ca="1" si="174"/>
        <v>0</v>
      </c>
      <c r="AO66" s="82">
        <f t="shared" ca="1" si="174"/>
        <v>0</v>
      </c>
      <c r="AP66" s="82">
        <f t="shared" ca="1" si="174"/>
        <v>0</v>
      </c>
      <c r="AQ66" s="82">
        <f t="shared" ca="1" si="174"/>
        <v>0</v>
      </c>
      <c r="AR66" s="82">
        <f t="shared" ca="1" si="174"/>
        <v>0</v>
      </c>
      <c r="AS66" s="82">
        <f t="shared" ca="1" si="174"/>
        <v>0</v>
      </c>
      <c r="AT66" s="82">
        <f t="shared" ca="1" si="174"/>
        <v>0</v>
      </c>
      <c r="AU66" s="82">
        <f t="shared" ca="1" si="174"/>
        <v>0</v>
      </c>
      <c r="AV66" s="82">
        <f t="shared" ca="1" si="174"/>
        <v>0</v>
      </c>
      <c r="AW66" s="82">
        <f t="shared" ca="1" si="174"/>
        <v>0</v>
      </c>
      <c r="AX66" s="82">
        <f t="shared" ca="1" si="174"/>
        <v>0</v>
      </c>
      <c r="AY66" s="82">
        <f t="shared" ca="1" si="174"/>
        <v>0</v>
      </c>
      <c r="AZ66" s="82">
        <f t="shared" ca="1" si="174"/>
        <v>0</v>
      </c>
      <c r="BA66" s="82">
        <f t="shared" ca="1" si="174"/>
        <v>0</v>
      </c>
      <c r="BB66" s="82">
        <f t="shared" ca="1" si="174"/>
        <v>0</v>
      </c>
      <c r="BC66" s="82">
        <f t="shared" ca="1" si="174"/>
        <v>0</v>
      </c>
      <c r="BD66" s="82">
        <f t="shared" ca="1" si="174"/>
        <v>0</v>
      </c>
      <c r="BE66" s="82">
        <f t="shared" ca="1" si="174"/>
        <v>0</v>
      </c>
      <c r="BF66" s="82">
        <f t="shared" ca="1" si="174"/>
        <v>0</v>
      </c>
      <c r="BG66" s="82">
        <f t="shared" ca="1" si="174"/>
        <v>0</v>
      </c>
      <c r="BH66" s="82">
        <f t="shared" ca="1" si="174"/>
        <v>0</v>
      </c>
      <c r="BI66" s="82">
        <f t="shared" ca="1" si="174"/>
        <v>0</v>
      </c>
      <c r="BJ66" s="82">
        <f t="shared" ca="1" si="174"/>
        <v>0</v>
      </c>
      <c r="BK66" s="82">
        <f t="shared" ca="1" si="174"/>
        <v>0</v>
      </c>
      <c r="BL66" s="82">
        <f t="shared" ca="1" si="174"/>
        <v>0</v>
      </c>
      <c r="BM66" s="82">
        <f t="shared" ca="1" si="174"/>
        <v>0</v>
      </c>
      <c r="BN66" s="82">
        <f t="shared" ca="1" si="174"/>
        <v>0</v>
      </c>
      <c r="BO66" s="82">
        <f t="shared" ca="1" si="174"/>
        <v>0</v>
      </c>
      <c r="BP66" s="82">
        <f t="shared" ca="1" si="174"/>
        <v>0</v>
      </c>
      <c r="BQ66" s="82">
        <f t="shared" ca="1" si="174"/>
        <v>0</v>
      </c>
      <c r="BR66" s="82">
        <f t="shared" ca="1" si="174"/>
        <v>0</v>
      </c>
      <c r="BS66" s="270">
        <f t="shared" ca="1" si="174"/>
        <v>0</v>
      </c>
      <c r="BT66" s="270">
        <f t="shared" ca="1" si="174"/>
        <v>0</v>
      </c>
      <c r="BU66" s="270">
        <f t="shared" ca="1" si="174"/>
        <v>0</v>
      </c>
      <c r="BV66" s="270">
        <f t="shared" ref="BV66:EG66" ca="1" si="175">-BV190</f>
        <v>0</v>
      </c>
      <c r="BW66" s="270">
        <f t="shared" ca="1" si="175"/>
        <v>0</v>
      </c>
      <c r="BX66" s="270">
        <f t="shared" ca="1" si="175"/>
        <v>0</v>
      </c>
      <c r="BY66" s="270">
        <f t="shared" ca="1" si="175"/>
        <v>0</v>
      </c>
      <c r="BZ66" s="270">
        <f t="shared" ca="1" si="175"/>
        <v>0</v>
      </c>
      <c r="CA66" s="270">
        <f t="shared" ca="1" si="175"/>
        <v>0</v>
      </c>
      <c r="CB66" s="270">
        <f t="shared" ca="1" si="175"/>
        <v>0</v>
      </c>
      <c r="CC66" s="270">
        <f t="shared" ca="1" si="175"/>
        <v>0</v>
      </c>
      <c r="CD66" s="270">
        <f t="shared" ca="1" si="175"/>
        <v>0</v>
      </c>
      <c r="CE66" s="270">
        <f t="shared" ca="1" si="175"/>
        <v>0</v>
      </c>
      <c r="CF66" s="270">
        <f t="shared" ca="1" si="175"/>
        <v>0</v>
      </c>
      <c r="CG66" s="270">
        <f t="shared" ca="1" si="175"/>
        <v>0</v>
      </c>
      <c r="CH66" s="270">
        <f t="shared" ca="1" si="175"/>
        <v>0</v>
      </c>
      <c r="CI66" s="270">
        <f t="shared" ca="1" si="175"/>
        <v>0</v>
      </c>
      <c r="CJ66" s="270">
        <f t="shared" ca="1" si="175"/>
        <v>0</v>
      </c>
      <c r="CK66" s="270">
        <f t="shared" ca="1" si="175"/>
        <v>0</v>
      </c>
      <c r="CL66" s="270">
        <f t="shared" ca="1" si="175"/>
        <v>0</v>
      </c>
      <c r="CM66" s="270">
        <f t="shared" ca="1" si="175"/>
        <v>0</v>
      </c>
      <c r="CN66" s="270">
        <f t="shared" ca="1" si="175"/>
        <v>0</v>
      </c>
      <c r="CO66" s="270">
        <f t="shared" ca="1" si="175"/>
        <v>0</v>
      </c>
      <c r="CP66" s="270">
        <f t="shared" ca="1" si="175"/>
        <v>0</v>
      </c>
      <c r="CQ66" s="270">
        <f t="shared" ca="1" si="175"/>
        <v>0</v>
      </c>
      <c r="CR66" s="270">
        <f t="shared" ca="1" si="175"/>
        <v>0</v>
      </c>
      <c r="CS66" s="270">
        <f t="shared" ca="1" si="175"/>
        <v>0</v>
      </c>
      <c r="CT66" s="270">
        <f t="shared" ca="1" si="175"/>
        <v>0</v>
      </c>
      <c r="CU66" s="270">
        <f t="shared" ca="1" si="175"/>
        <v>0</v>
      </c>
      <c r="CV66" s="270">
        <f t="shared" ca="1" si="175"/>
        <v>0</v>
      </c>
      <c r="CW66" s="270">
        <f t="shared" ca="1" si="175"/>
        <v>0</v>
      </c>
      <c r="CX66" s="270">
        <f t="shared" ca="1" si="175"/>
        <v>0</v>
      </c>
      <c r="CY66" s="270">
        <f t="shared" ca="1" si="175"/>
        <v>0</v>
      </c>
      <c r="CZ66" s="270">
        <f t="shared" ca="1" si="175"/>
        <v>0</v>
      </c>
      <c r="DA66" s="270">
        <f t="shared" ca="1" si="175"/>
        <v>0</v>
      </c>
      <c r="DB66" s="270">
        <f t="shared" ca="1" si="175"/>
        <v>0</v>
      </c>
      <c r="DC66" s="270">
        <f t="shared" ca="1" si="175"/>
        <v>0</v>
      </c>
      <c r="DD66" s="270">
        <f t="shared" ca="1" si="175"/>
        <v>0</v>
      </c>
      <c r="DE66" s="270">
        <f t="shared" ca="1" si="175"/>
        <v>0</v>
      </c>
      <c r="DF66" s="270">
        <f t="shared" ca="1" si="175"/>
        <v>0</v>
      </c>
      <c r="DG66" s="270">
        <f t="shared" ca="1" si="175"/>
        <v>0</v>
      </c>
      <c r="DH66" s="270">
        <f t="shared" ca="1" si="175"/>
        <v>0</v>
      </c>
      <c r="DI66" s="270">
        <f t="shared" ca="1" si="175"/>
        <v>0</v>
      </c>
      <c r="DJ66" s="270">
        <f t="shared" ca="1" si="175"/>
        <v>0</v>
      </c>
      <c r="DK66" s="270">
        <f t="shared" ca="1" si="175"/>
        <v>0</v>
      </c>
      <c r="DL66" s="270">
        <f t="shared" ca="1" si="175"/>
        <v>0</v>
      </c>
      <c r="DM66" s="270">
        <f t="shared" ca="1" si="175"/>
        <v>0</v>
      </c>
      <c r="DN66" s="270">
        <f t="shared" ca="1" si="175"/>
        <v>0</v>
      </c>
      <c r="DO66" s="270">
        <f t="shared" ca="1" si="175"/>
        <v>0</v>
      </c>
      <c r="DP66" s="270">
        <f t="shared" ca="1" si="175"/>
        <v>0</v>
      </c>
      <c r="DQ66" s="270">
        <f t="shared" ca="1" si="175"/>
        <v>0</v>
      </c>
      <c r="DR66" s="270">
        <f t="shared" ca="1" si="175"/>
        <v>0</v>
      </c>
      <c r="DS66" s="270">
        <f t="shared" ca="1" si="175"/>
        <v>0</v>
      </c>
      <c r="DT66" s="270">
        <f t="shared" ca="1" si="175"/>
        <v>0</v>
      </c>
      <c r="DU66" s="270">
        <f t="shared" ca="1" si="175"/>
        <v>0</v>
      </c>
      <c r="DV66" s="270">
        <f t="shared" ca="1" si="175"/>
        <v>0</v>
      </c>
      <c r="DW66" s="270">
        <f t="shared" ca="1" si="175"/>
        <v>0</v>
      </c>
      <c r="DX66" s="270">
        <f t="shared" ca="1" si="175"/>
        <v>0</v>
      </c>
      <c r="DY66" s="270">
        <f t="shared" ca="1" si="175"/>
        <v>0</v>
      </c>
      <c r="DZ66" s="270">
        <f t="shared" ca="1" si="175"/>
        <v>0</v>
      </c>
      <c r="EA66" s="270">
        <f t="shared" ca="1" si="175"/>
        <v>0</v>
      </c>
      <c r="EB66" s="270">
        <f t="shared" ca="1" si="175"/>
        <v>0</v>
      </c>
      <c r="EC66" s="270">
        <f t="shared" ca="1" si="175"/>
        <v>0</v>
      </c>
      <c r="ED66" s="270">
        <f t="shared" ca="1" si="175"/>
        <v>0</v>
      </c>
      <c r="EE66" s="270">
        <f t="shared" ca="1" si="175"/>
        <v>0</v>
      </c>
      <c r="EF66" s="270">
        <f t="shared" ca="1" si="175"/>
        <v>0</v>
      </c>
      <c r="EG66" s="270">
        <f t="shared" ca="1" si="175"/>
        <v>0</v>
      </c>
      <c r="EH66" s="270">
        <f t="shared" ref="EH66:EP66" ca="1" si="176">-EH190</f>
        <v>0</v>
      </c>
      <c r="EI66" s="270">
        <f t="shared" ca="1" si="176"/>
        <v>0</v>
      </c>
      <c r="EJ66" s="270">
        <f t="shared" ca="1" si="176"/>
        <v>0</v>
      </c>
      <c r="EK66" s="270">
        <f t="shared" ca="1" si="176"/>
        <v>0</v>
      </c>
      <c r="EL66" s="270">
        <f t="shared" ca="1" si="176"/>
        <v>0</v>
      </c>
      <c r="EM66" s="270">
        <f t="shared" ca="1" si="176"/>
        <v>0</v>
      </c>
      <c r="EN66" s="270">
        <f t="shared" ca="1" si="176"/>
        <v>0</v>
      </c>
      <c r="EO66" s="270">
        <f t="shared" ca="1" si="176"/>
        <v>0</v>
      </c>
      <c r="EP66" s="270">
        <f t="shared" ca="1" si="176"/>
        <v>0</v>
      </c>
      <c r="EQ66" s="32"/>
      <c r="ER66" s="32"/>
      <c r="ES66" s="32"/>
      <c r="ET66" s="32"/>
      <c r="EU66" s="32"/>
      <c r="EV66" s="32"/>
      <c r="EW66" s="32"/>
      <c r="EX66" s="32"/>
      <c r="EY66" s="32"/>
      <c r="EZ66" s="32"/>
      <c r="FA66" s="32"/>
      <c r="FB66" s="32"/>
      <c r="FC66" s="32"/>
      <c r="FD66" s="32"/>
      <c r="FE66" s="32"/>
      <c r="FF66" s="32"/>
      <c r="FG66" s="32"/>
      <c r="FH66" s="32"/>
      <c r="FI66" s="32"/>
      <c r="FJ66" s="32"/>
      <c r="FK66" s="32"/>
      <c r="FL66" s="32"/>
      <c r="FM66" s="32"/>
      <c r="FN66" s="32"/>
      <c r="FO66" s="32"/>
      <c r="FP66" s="32"/>
      <c r="FQ66" s="32"/>
      <c r="FR66" s="32"/>
      <c r="FS66" s="32"/>
      <c r="FT66" s="32"/>
      <c r="FU66" s="32"/>
      <c r="FV66" s="32"/>
      <c r="FW66" s="32"/>
      <c r="FX66" s="32"/>
      <c r="FY66" s="32"/>
      <c r="FZ66" s="32"/>
      <c r="GA66" s="32"/>
      <c r="GB66" s="32"/>
      <c r="GC66" s="32"/>
      <c r="GD66" s="32"/>
      <c r="GE66" s="32"/>
      <c r="GF66" s="32"/>
      <c r="GG66" s="32"/>
      <c r="GH66" s="32"/>
      <c r="GI66" s="32"/>
      <c r="GJ66" s="32"/>
      <c r="GK66" s="32"/>
      <c r="GL66" s="32"/>
      <c r="GM66" s="32"/>
      <c r="GN66" s="32"/>
      <c r="GO66" s="32"/>
      <c r="GP66" s="32"/>
      <c r="GQ66" s="32"/>
      <c r="GR66" s="32"/>
      <c r="GS66" s="32"/>
      <c r="GT66" s="32"/>
      <c r="GU66" s="32"/>
      <c r="GV66" s="32"/>
      <c r="GW66" s="32"/>
      <c r="GX66" s="32"/>
      <c r="GY66" s="32"/>
      <c r="GZ66" s="32"/>
      <c r="HA66" s="32"/>
      <c r="HB66" s="32"/>
      <c r="HC66" s="32"/>
      <c r="HD66" s="32"/>
      <c r="HE66" s="32"/>
      <c r="HF66" s="32"/>
      <c r="HG66" s="32"/>
      <c r="HH66" s="32"/>
      <c r="HI66" s="32"/>
      <c r="HJ66" s="32"/>
    </row>
    <row r="67" spans="1:218" s="22" customFormat="1" ht="14.1" customHeight="1">
      <c r="A67" s="15"/>
      <c r="B67" s="67" t="s">
        <v>1033</v>
      </c>
      <c r="C67" s="403"/>
      <c r="D67" s="173" t="s">
        <v>97</v>
      </c>
      <c r="E67" s="551">
        <f ca="1">SUM(G67:EP67)</f>
        <v>0</v>
      </c>
      <c r="F67" s="551"/>
      <c r="G67" s="83"/>
      <c r="H67" s="83">
        <f t="shared" ref="H67" si="177">-H196</f>
        <v>0</v>
      </c>
      <c r="I67" s="83">
        <f>-I196</f>
        <v>0</v>
      </c>
      <c r="J67" s="83">
        <f t="shared" ref="J67:BU67" si="178">-J196</f>
        <v>0</v>
      </c>
      <c r="K67" s="83">
        <f t="shared" ca="1" si="178"/>
        <v>0</v>
      </c>
      <c r="L67" s="83">
        <f t="shared" ca="1" si="178"/>
        <v>0</v>
      </c>
      <c r="M67" s="83">
        <f t="shared" ca="1" si="178"/>
        <v>0</v>
      </c>
      <c r="N67" s="83">
        <f t="shared" ca="1" si="178"/>
        <v>0</v>
      </c>
      <c r="O67" s="83">
        <f t="shared" ca="1" si="178"/>
        <v>0</v>
      </c>
      <c r="P67" s="83">
        <f t="shared" ca="1" si="178"/>
        <v>0</v>
      </c>
      <c r="Q67" s="83">
        <f t="shared" ca="1" si="178"/>
        <v>0</v>
      </c>
      <c r="R67" s="83">
        <f t="shared" ca="1" si="178"/>
        <v>0</v>
      </c>
      <c r="S67" s="83">
        <f t="shared" ca="1" si="178"/>
        <v>0</v>
      </c>
      <c r="T67" s="83">
        <f t="shared" ca="1" si="178"/>
        <v>0</v>
      </c>
      <c r="U67" s="83">
        <f t="shared" ca="1" si="178"/>
        <v>0</v>
      </c>
      <c r="V67" s="83">
        <f t="shared" ca="1" si="178"/>
        <v>0</v>
      </c>
      <c r="W67" s="83">
        <f t="shared" ca="1" si="178"/>
        <v>0</v>
      </c>
      <c r="X67" s="83">
        <f t="shared" ca="1" si="178"/>
        <v>0</v>
      </c>
      <c r="Y67" s="83">
        <f t="shared" ca="1" si="178"/>
        <v>0</v>
      </c>
      <c r="Z67" s="83">
        <f t="shared" ca="1" si="178"/>
        <v>0</v>
      </c>
      <c r="AA67" s="83">
        <f t="shared" ca="1" si="178"/>
        <v>0</v>
      </c>
      <c r="AB67" s="83">
        <f t="shared" ca="1" si="178"/>
        <v>0</v>
      </c>
      <c r="AC67" s="83">
        <f t="shared" ca="1" si="178"/>
        <v>0</v>
      </c>
      <c r="AD67" s="83">
        <f t="shared" ca="1" si="178"/>
        <v>0</v>
      </c>
      <c r="AE67" s="83">
        <f t="shared" ca="1" si="178"/>
        <v>0</v>
      </c>
      <c r="AF67" s="83">
        <f t="shared" ca="1" si="178"/>
        <v>0</v>
      </c>
      <c r="AG67" s="83">
        <f t="shared" ca="1" si="178"/>
        <v>0</v>
      </c>
      <c r="AH67" s="83">
        <f t="shared" ca="1" si="178"/>
        <v>0</v>
      </c>
      <c r="AI67" s="83">
        <f t="shared" ca="1" si="178"/>
        <v>0</v>
      </c>
      <c r="AJ67" s="83">
        <f t="shared" ca="1" si="178"/>
        <v>0</v>
      </c>
      <c r="AK67" s="83">
        <f t="shared" ca="1" si="178"/>
        <v>0</v>
      </c>
      <c r="AL67" s="83">
        <f t="shared" ca="1" si="178"/>
        <v>0</v>
      </c>
      <c r="AM67" s="83">
        <f t="shared" ca="1" si="178"/>
        <v>0</v>
      </c>
      <c r="AN67" s="83">
        <f t="shared" ca="1" si="178"/>
        <v>0</v>
      </c>
      <c r="AO67" s="83">
        <f t="shared" ca="1" si="178"/>
        <v>0</v>
      </c>
      <c r="AP67" s="83">
        <f t="shared" ca="1" si="178"/>
        <v>0</v>
      </c>
      <c r="AQ67" s="83">
        <f t="shared" ca="1" si="178"/>
        <v>0</v>
      </c>
      <c r="AR67" s="83">
        <f t="shared" ca="1" si="178"/>
        <v>0</v>
      </c>
      <c r="AS67" s="83">
        <f t="shared" ca="1" si="178"/>
        <v>0</v>
      </c>
      <c r="AT67" s="83">
        <f t="shared" ca="1" si="178"/>
        <v>0</v>
      </c>
      <c r="AU67" s="83">
        <f t="shared" ca="1" si="178"/>
        <v>0</v>
      </c>
      <c r="AV67" s="83">
        <f t="shared" ca="1" si="178"/>
        <v>0</v>
      </c>
      <c r="AW67" s="83">
        <f t="shared" ca="1" si="178"/>
        <v>0</v>
      </c>
      <c r="AX67" s="83">
        <f t="shared" ca="1" si="178"/>
        <v>0</v>
      </c>
      <c r="AY67" s="83">
        <f t="shared" ca="1" si="178"/>
        <v>0</v>
      </c>
      <c r="AZ67" s="83">
        <f t="shared" ca="1" si="178"/>
        <v>0</v>
      </c>
      <c r="BA67" s="83">
        <f t="shared" ca="1" si="178"/>
        <v>0</v>
      </c>
      <c r="BB67" s="83">
        <f t="shared" ca="1" si="178"/>
        <v>0</v>
      </c>
      <c r="BC67" s="83">
        <f t="shared" ca="1" si="178"/>
        <v>0</v>
      </c>
      <c r="BD67" s="83">
        <f t="shared" ca="1" si="178"/>
        <v>0</v>
      </c>
      <c r="BE67" s="83">
        <f t="shared" ca="1" si="178"/>
        <v>0</v>
      </c>
      <c r="BF67" s="83">
        <f t="shared" ca="1" si="178"/>
        <v>0</v>
      </c>
      <c r="BG67" s="83">
        <f t="shared" ca="1" si="178"/>
        <v>0</v>
      </c>
      <c r="BH67" s="83">
        <f t="shared" ca="1" si="178"/>
        <v>0</v>
      </c>
      <c r="BI67" s="83">
        <f t="shared" ca="1" si="178"/>
        <v>0</v>
      </c>
      <c r="BJ67" s="83">
        <f t="shared" ca="1" si="178"/>
        <v>0</v>
      </c>
      <c r="BK67" s="83">
        <f t="shared" ca="1" si="178"/>
        <v>0</v>
      </c>
      <c r="BL67" s="83">
        <f t="shared" ca="1" si="178"/>
        <v>0</v>
      </c>
      <c r="BM67" s="83">
        <f t="shared" ca="1" si="178"/>
        <v>0</v>
      </c>
      <c r="BN67" s="83">
        <f t="shared" ca="1" si="178"/>
        <v>0</v>
      </c>
      <c r="BO67" s="83">
        <f t="shared" ca="1" si="178"/>
        <v>0</v>
      </c>
      <c r="BP67" s="83">
        <f t="shared" ca="1" si="178"/>
        <v>0</v>
      </c>
      <c r="BQ67" s="83">
        <f t="shared" ca="1" si="178"/>
        <v>0</v>
      </c>
      <c r="BR67" s="83">
        <f t="shared" ca="1" si="178"/>
        <v>0</v>
      </c>
      <c r="BS67" s="551">
        <f t="shared" ca="1" si="178"/>
        <v>0</v>
      </c>
      <c r="BT67" s="551">
        <f t="shared" ca="1" si="178"/>
        <v>0</v>
      </c>
      <c r="BU67" s="551">
        <f t="shared" ca="1" si="178"/>
        <v>0</v>
      </c>
      <c r="BV67" s="551">
        <f t="shared" ref="BV67:EG67" ca="1" si="179">-BV196</f>
        <v>0</v>
      </c>
      <c r="BW67" s="551">
        <f t="shared" ca="1" si="179"/>
        <v>0</v>
      </c>
      <c r="BX67" s="551">
        <f t="shared" ca="1" si="179"/>
        <v>0</v>
      </c>
      <c r="BY67" s="551">
        <f t="shared" ca="1" si="179"/>
        <v>0</v>
      </c>
      <c r="BZ67" s="551">
        <f t="shared" ca="1" si="179"/>
        <v>0</v>
      </c>
      <c r="CA67" s="551">
        <f t="shared" ca="1" si="179"/>
        <v>0</v>
      </c>
      <c r="CB67" s="551">
        <f t="shared" ca="1" si="179"/>
        <v>0</v>
      </c>
      <c r="CC67" s="551">
        <f t="shared" ca="1" si="179"/>
        <v>0</v>
      </c>
      <c r="CD67" s="551">
        <f t="shared" ca="1" si="179"/>
        <v>0</v>
      </c>
      <c r="CE67" s="551">
        <f t="shared" ca="1" si="179"/>
        <v>0</v>
      </c>
      <c r="CF67" s="551">
        <f t="shared" ca="1" si="179"/>
        <v>0</v>
      </c>
      <c r="CG67" s="551">
        <f t="shared" ca="1" si="179"/>
        <v>0</v>
      </c>
      <c r="CH67" s="551">
        <f t="shared" ca="1" si="179"/>
        <v>0</v>
      </c>
      <c r="CI67" s="551">
        <f t="shared" ca="1" si="179"/>
        <v>0</v>
      </c>
      <c r="CJ67" s="551">
        <f t="shared" ca="1" si="179"/>
        <v>0</v>
      </c>
      <c r="CK67" s="551">
        <f t="shared" ca="1" si="179"/>
        <v>0</v>
      </c>
      <c r="CL67" s="551">
        <f t="shared" ca="1" si="179"/>
        <v>0</v>
      </c>
      <c r="CM67" s="551">
        <f t="shared" ca="1" si="179"/>
        <v>0</v>
      </c>
      <c r="CN67" s="551">
        <f t="shared" ca="1" si="179"/>
        <v>0</v>
      </c>
      <c r="CO67" s="551">
        <f t="shared" ca="1" si="179"/>
        <v>0</v>
      </c>
      <c r="CP67" s="551">
        <f t="shared" ca="1" si="179"/>
        <v>0</v>
      </c>
      <c r="CQ67" s="551">
        <f t="shared" ca="1" si="179"/>
        <v>0</v>
      </c>
      <c r="CR67" s="551">
        <f t="shared" ca="1" si="179"/>
        <v>0</v>
      </c>
      <c r="CS67" s="551">
        <f t="shared" ca="1" si="179"/>
        <v>0</v>
      </c>
      <c r="CT67" s="551">
        <f t="shared" ca="1" si="179"/>
        <v>0</v>
      </c>
      <c r="CU67" s="551">
        <f t="shared" ca="1" si="179"/>
        <v>0</v>
      </c>
      <c r="CV67" s="551">
        <f t="shared" ca="1" si="179"/>
        <v>0</v>
      </c>
      <c r="CW67" s="551">
        <f t="shared" ca="1" si="179"/>
        <v>0</v>
      </c>
      <c r="CX67" s="551">
        <f t="shared" ca="1" si="179"/>
        <v>0</v>
      </c>
      <c r="CY67" s="551">
        <f t="shared" ca="1" si="179"/>
        <v>0</v>
      </c>
      <c r="CZ67" s="551">
        <f t="shared" ca="1" si="179"/>
        <v>0</v>
      </c>
      <c r="DA67" s="551">
        <f t="shared" ca="1" si="179"/>
        <v>0</v>
      </c>
      <c r="DB67" s="551">
        <f t="shared" ca="1" si="179"/>
        <v>0</v>
      </c>
      <c r="DC67" s="551">
        <f t="shared" ca="1" si="179"/>
        <v>0</v>
      </c>
      <c r="DD67" s="551">
        <f t="shared" ca="1" si="179"/>
        <v>0</v>
      </c>
      <c r="DE67" s="551">
        <f t="shared" ca="1" si="179"/>
        <v>0</v>
      </c>
      <c r="DF67" s="551">
        <f t="shared" ca="1" si="179"/>
        <v>0</v>
      </c>
      <c r="DG67" s="551">
        <f t="shared" ca="1" si="179"/>
        <v>0</v>
      </c>
      <c r="DH67" s="551">
        <f t="shared" ca="1" si="179"/>
        <v>0</v>
      </c>
      <c r="DI67" s="551">
        <f t="shared" ca="1" si="179"/>
        <v>0</v>
      </c>
      <c r="DJ67" s="551">
        <f t="shared" ca="1" si="179"/>
        <v>0</v>
      </c>
      <c r="DK67" s="551">
        <f t="shared" ca="1" si="179"/>
        <v>0</v>
      </c>
      <c r="DL67" s="551">
        <f t="shared" ca="1" si="179"/>
        <v>0</v>
      </c>
      <c r="DM67" s="551">
        <f t="shared" ca="1" si="179"/>
        <v>0</v>
      </c>
      <c r="DN67" s="551">
        <f t="shared" ca="1" si="179"/>
        <v>0</v>
      </c>
      <c r="DO67" s="551">
        <f t="shared" ca="1" si="179"/>
        <v>0</v>
      </c>
      <c r="DP67" s="551">
        <f t="shared" ca="1" si="179"/>
        <v>0</v>
      </c>
      <c r="DQ67" s="551">
        <f t="shared" ca="1" si="179"/>
        <v>0</v>
      </c>
      <c r="DR67" s="551">
        <f t="shared" ca="1" si="179"/>
        <v>0</v>
      </c>
      <c r="DS67" s="551">
        <f t="shared" ca="1" si="179"/>
        <v>0</v>
      </c>
      <c r="DT67" s="551">
        <f t="shared" ca="1" si="179"/>
        <v>0</v>
      </c>
      <c r="DU67" s="551">
        <f t="shared" ca="1" si="179"/>
        <v>0</v>
      </c>
      <c r="DV67" s="551">
        <f t="shared" ca="1" si="179"/>
        <v>0</v>
      </c>
      <c r="DW67" s="551">
        <f t="shared" ca="1" si="179"/>
        <v>0</v>
      </c>
      <c r="DX67" s="551">
        <f t="shared" ca="1" si="179"/>
        <v>0</v>
      </c>
      <c r="DY67" s="551">
        <f t="shared" ca="1" si="179"/>
        <v>0</v>
      </c>
      <c r="DZ67" s="551">
        <f t="shared" ca="1" si="179"/>
        <v>0</v>
      </c>
      <c r="EA67" s="551">
        <f t="shared" ca="1" si="179"/>
        <v>0</v>
      </c>
      <c r="EB67" s="551">
        <f t="shared" ca="1" si="179"/>
        <v>0</v>
      </c>
      <c r="EC67" s="551">
        <f t="shared" ca="1" si="179"/>
        <v>0</v>
      </c>
      <c r="ED67" s="551">
        <f t="shared" ca="1" si="179"/>
        <v>0</v>
      </c>
      <c r="EE67" s="551">
        <f t="shared" ca="1" si="179"/>
        <v>0</v>
      </c>
      <c r="EF67" s="551">
        <f t="shared" ca="1" si="179"/>
        <v>0</v>
      </c>
      <c r="EG67" s="551">
        <f t="shared" ca="1" si="179"/>
        <v>0</v>
      </c>
      <c r="EH67" s="551">
        <f t="shared" ref="EH67:EP67" ca="1" si="180">-EH196</f>
        <v>0</v>
      </c>
      <c r="EI67" s="551">
        <f t="shared" ca="1" si="180"/>
        <v>0</v>
      </c>
      <c r="EJ67" s="551">
        <f t="shared" ca="1" si="180"/>
        <v>0</v>
      </c>
      <c r="EK67" s="551">
        <f t="shared" ca="1" si="180"/>
        <v>0</v>
      </c>
      <c r="EL67" s="551">
        <f t="shared" ca="1" si="180"/>
        <v>0</v>
      </c>
      <c r="EM67" s="551">
        <f t="shared" ca="1" si="180"/>
        <v>0</v>
      </c>
      <c r="EN67" s="551">
        <f t="shared" ca="1" si="180"/>
        <v>0</v>
      </c>
      <c r="EO67" s="551">
        <f t="shared" ca="1" si="180"/>
        <v>0</v>
      </c>
      <c r="EP67" s="551">
        <f t="shared" ca="1" si="180"/>
        <v>0</v>
      </c>
      <c r="EQ67" s="32"/>
      <c r="ER67" s="32"/>
      <c r="ES67" s="32"/>
      <c r="ET67" s="32"/>
      <c r="EU67" s="32"/>
      <c r="EV67" s="32"/>
      <c r="EW67" s="32"/>
      <c r="EX67" s="32"/>
      <c r="EY67" s="32"/>
      <c r="EZ67" s="32"/>
      <c r="FA67" s="32"/>
      <c r="FB67" s="32"/>
      <c r="FC67" s="32"/>
      <c r="FD67" s="32"/>
      <c r="FE67" s="32"/>
      <c r="FF67" s="32"/>
      <c r="FG67" s="32"/>
      <c r="FH67" s="32"/>
      <c r="FI67" s="32"/>
      <c r="FJ67" s="32"/>
      <c r="FK67" s="32"/>
      <c r="FL67" s="32"/>
      <c r="FM67" s="32"/>
      <c r="FN67" s="32"/>
      <c r="FO67" s="32"/>
      <c r="FP67" s="32"/>
      <c r="FQ67" s="32"/>
      <c r="FR67" s="32"/>
      <c r="FS67" s="32"/>
      <c r="FT67" s="32"/>
      <c r="FU67" s="32"/>
      <c r="FV67" s="32"/>
      <c r="FW67" s="32"/>
      <c r="FX67" s="32"/>
      <c r="FY67" s="32"/>
      <c r="FZ67" s="32"/>
      <c r="GA67" s="32"/>
      <c r="GB67" s="32"/>
      <c r="GC67" s="32"/>
      <c r="GD67" s="32"/>
      <c r="GE67" s="32"/>
      <c r="GF67" s="32"/>
      <c r="GG67" s="32"/>
      <c r="GH67" s="32"/>
      <c r="GI67" s="32"/>
      <c r="GJ67" s="32"/>
      <c r="GK67" s="32"/>
      <c r="GL67" s="32"/>
      <c r="GM67" s="32"/>
      <c r="GN67" s="32"/>
      <c r="GO67" s="32"/>
      <c r="GP67" s="32"/>
      <c r="GQ67" s="32"/>
      <c r="GR67" s="32"/>
      <c r="GS67" s="32"/>
      <c r="GT67" s="32"/>
      <c r="GU67" s="32"/>
      <c r="GV67" s="32"/>
      <c r="GW67" s="32"/>
      <c r="GX67" s="32"/>
      <c r="GY67" s="32"/>
      <c r="GZ67" s="32"/>
      <c r="HA67" s="32"/>
      <c r="HB67" s="32"/>
      <c r="HC67" s="32"/>
      <c r="HD67" s="32"/>
      <c r="HE67" s="32"/>
      <c r="HF67" s="32"/>
      <c r="HG67" s="32"/>
      <c r="HH67" s="32"/>
      <c r="HI67" s="32"/>
      <c r="HJ67" s="32"/>
    </row>
    <row r="68" spans="1:218" s="22" customFormat="1" ht="14.1" customHeight="1">
      <c r="A68" s="15"/>
      <c r="B68" s="512" t="s">
        <v>1191</v>
      </c>
      <c r="D68" s="59"/>
      <c r="E68" s="270"/>
      <c r="F68" s="270"/>
      <c r="G68" s="82"/>
      <c r="H68" s="82">
        <f ca="1">SUM(H64:H67)</f>
        <v>0</v>
      </c>
      <c r="I68" s="82">
        <f t="shared" ref="I68:BT68" ca="1" si="181">SUM(I64:I67)</f>
        <v>0</v>
      </c>
      <c r="J68" s="82">
        <f t="shared" ca="1" si="181"/>
        <v>0</v>
      </c>
      <c r="K68" s="82">
        <f t="shared" ca="1" si="181"/>
        <v>0</v>
      </c>
      <c r="L68" s="82">
        <f t="shared" ca="1" si="181"/>
        <v>0</v>
      </c>
      <c r="M68" s="82">
        <f t="shared" ca="1" si="181"/>
        <v>0</v>
      </c>
      <c r="N68" s="82">
        <f t="shared" ca="1" si="181"/>
        <v>0</v>
      </c>
      <c r="O68" s="82">
        <f t="shared" ca="1" si="181"/>
        <v>0</v>
      </c>
      <c r="P68" s="82">
        <f t="shared" ca="1" si="181"/>
        <v>0</v>
      </c>
      <c r="Q68" s="82">
        <f t="shared" ca="1" si="181"/>
        <v>0</v>
      </c>
      <c r="R68" s="82">
        <f t="shared" ca="1" si="181"/>
        <v>838.84582703872275</v>
      </c>
      <c r="S68" s="82">
        <f t="shared" ca="1" si="181"/>
        <v>1040.0185183106769</v>
      </c>
      <c r="T68" s="82">
        <f t="shared" ca="1" si="181"/>
        <v>3212.4460321547613</v>
      </c>
      <c r="U68" s="82">
        <f t="shared" ca="1" si="181"/>
        <v>1502.6378048198385</v>
      </c>
      <c r="V68" s="82">
        <f t="shared" ca="1" si="181"/>
        <v>730.67838552068133</v>
      </c>
      <c r="W68" s="82">
        <f t="shared" ca="1" si="181"/>
        <v>946.44470179319069</v>
      </c>
      <c r="X68" s="82">
        <f t="shared" ca="1" si="181"/>
        <v>1361.5405468180525</v>
      </c>
      <c r="Y68" s="82">
        <f t="shared" ca="1" si="181"/>
        <v>2058.677454369792</v>
      </c>
      <c r="Z68" s="82">
        <f t="shared" ca="1" si="181"/>
        <v>2365.1620446152037</v>
      </c>
      <c r="AA68" s="82">
        <f t="shared" ca="1" si="181"/>
        <v>1634.1208385301979</v>
      </c>
      <c r="AB68" s="82">
        <f t="shared" ca="1" si="181"/>
        <v>2115.1714209858401</v>
      </c>
      <c r="AC68" s="82">
        <f t="shared" ca="1" si="181"/>
        <v>2882.0023696742519</v>
      </c>
      <c r="AD68" s="82">
        <f t="shared" ca="1" si="181"/>
        <v>3132.6217444642352</v>
      </c>
      <c r="AE68" s="82">
        <f t="shared" ca="1" si="181"/>
        <v>1549.1263315179149</v>
      </c>
      <c r="AF68" s="82">
        <f t="shared" ca="1" si="181"/>
        <v>1972.2274107793382</v>
      </c>
      <c r="AG68" s="82">
        <f t="shared" ca="1" si="181"/>
        <v>2686.7169099794264</v>
      </c>
      <c r="AH68" s="82">
        <f t="shared" ca="1" si="181"/>
        <v>3016.3032066889809</v>
      </c>
      <c r="AI68" s="82">
        <f t="shared" ca="1" si="181"/>
        <v>1593.8985317516308</v>
      </c>
      <c r="AJ68" s="82">
        <f t="shared" ca="1" si="181"/>
        <v>2005.7684605844588</v>
      </c>
      <c r="AK68" s="82">
        <f t="shared" ca="1" si="181"/>
        <v>2713.9340818118471</v>
      </c>
      <c r="AL68" s="82">
        <f t="shared" ca="1" si="181"/>
        <v>3045.3029462665972</v>
      </c>
      <c r="AM68" s="82">
        <f t="shared" ca="1" si="181"/>
        <v>1562.1849885641122</v>
      </c>
      <c r="AN68" s="82">
        <f t="shared" ca="1" si="181"/>
        <v>2056.7240464154556</v>
      </c>
      <c r="AO68" s="82">
        <f t="shared" ca="1" si="181"/>
        <v>2851.298100367253</v>
      </c>
      <c r="AP68" s="82">
        <f t="shared" ca="1" si="181"/>
        <v>3266.012707185505</v>
      </c>
      <c r="AQ68" s="82">
        <f t="shared" ca="1" si="181"/>
        <v>1551.0657560781192</v>
      </c>
      <c r="AR68" s="82">
        <f t="shared" ca="1" si="181"/>
        <v>2123.1248566295899</v>
      </c>
      <c r="AS68" s="82">
        <f t="shared" ca="1" si="181"/>
        <v>2998.9582569874101</v>
      </c>
      <c r="AT68" s="82">
        <f t="shared" ca="1" si="181"/>
        <v>3496.8683291754051</v>
      </c>
      <c r="AU68" s="82">
        <f t="shared" ca="1" si="181"/>
        <v>1389.2131795555933</v>
      </c>
      <c r="AV68" s="82">
        <f t="shared" ca="1" si="181"/>
        <v>2038.6407025251929</v>
      </c>
      <c r="AW68" s="82">
        <f t="shared" ca="1" si="181"/>
        <v>2995.5818290070374</v>
      </c>
      <c r="AX68" s="82">
        <f t="shared" ca="1" si="181"/>
        <v>3576.5345317938891</v>
      </c>
      <c r="AY68" s="82">
        <f t="shared" ca="1" si="181"/>
        <v>1409.8834512863077</v>
      </c>
      <c r="AZ68" s="82">
        <f t="shared" ca="1" si="181"/>
        <v>2136.525198465577</v>
      </c>
      <c r="BA68" s="82">
        <f t="shared" ca="1" si="181"/>
        <v>3174.4198528629877</v>
      </c>
      <c r="BB68" s="82">
        <f t="shared" ca="1" si="181"/>
        <v>3838.2597492615823</v>
      </c>
      <c r="BC68" s="82">
        <f t="shared" ca="1" si="181"/>
        <v>1430.6200031451408</v>
      </c>
      <c r="BD68" s="82">
        <f t="shared" ca="1" si="181"/>
        <v>2234.3191536578379</v>
      </c>
      <c r="BE68" s="82">
        <f t="shared" ca="1" si="181"/>
        <v>3353.0105150945692</v>
      </c>
      <c r="BF68" s="82">
        <f t="shared" ca="1" si="181"/>
        <v>4099.579520674426</v>
      </c>
      <c r="BG68" s="82">
        <f t="shared" ca="1" si="181"/>
        <v>1451.4237736447158</v>
      </c>
      <c r="BH68" s="82">
        <f t="shared" ca="1" si="181"/>
        <v>2332.0208384128855</v>
      </c>
      <c r="BI68" s="82">
        <f t="shared" ca="1" si="181"/>
        <v>3531.3494178109868</v>
      </c>
      <c r="BJ68" s="82">
        <f t="shared" ca="1" si="181"/>
        <v>4360.4867546688329</v>
      </c>
      <c r="BK68" s="82">
        <f t="shared" ca="1" si="181"/>
        <v>1472.2957142615633</v>
      </c>
      <c r="BL68" s="82">
        <f t="shared" ca="1" si="181"/>
        <v>2429.6284896647612</v>
      </c>
      <c r="BM68" s="82">
        <f t="shared" ca="1" si="181"/>
        <v>3709.4320834037844</v>
      </c>
      <c r="BN68" s="82">
        <f t="shared" ca="1" si="181"/>
        <v>4620.974233317349</v>
      </c>
      <c r="BO68" s="82">
        <f t="shared" ca="1" si="181"/>
        <v>1493.2367896083051</v>
      </c>
      <c r="BP68" s="82">
        <f t="shared" ca="1" si="181"/>
        <v>2527.1403103213197</v>
      </c>
      <c r="BQ68" s="82">
        <f t="shared" ca="1" si="181"/>
        <v>3887.253953076055</v>
      </c>
      <c r="BR68" s="82">
        <f t="shared" ca="1" si="181"/>
        <v>4881.0346098262653</v>
      </c>
      <c r="BS68" s="270">
        <f t="shared" ca="1" si="181"/>
        <v>1514.2479776079563</v>
      </c>
      <c r="BT68" s="270">
        <f t="shared" ca="1" si="181"/>
        <v>2624.5544686022349</v>
      </c>
      <c r="BU68" s="270">
        <f t="shared" ref="BU68:EF68" ca="1" si="182">SUM(BU64:BU67)</f>
        <v>4064.810385344128</v>
      </c>
      <c r="BV68" s="270">
        <f t="shared" ca="1" si="182"/>
        <v>5140.6604061906874</v>
      </c>
      <c r="BW68" s="270">
        <f t="shared" ca="1" si="182"/>
        <v>1535.3302696704304</v>
      </c>
      <c r="BX68" s="270">
        <f t="shared" ca="1" si="182"/>
        <v>2721.8690973640514</v>
      </c>
      <c r="BY68" s="270">
        <f t="shared" ca="1" si="182"/>
        <v>4242.0966545111824</v>
      </c>
      <c r="BZ68" s="270">
        <f t="shared" ca="1" si="182"/>
        <v>5399.8440108062023</v>
      </c>
      <c r="CA68" s="270">
        <f t="shared" ca="1" si="182"/>
        <v>1556.4846708711939</v>
      </c>
      <c r="CB68" s="270">
        <f t="shared" ca="1" si="182"/>
        <v>2819.082293412017</v>
      </c>
      <c r="CC68" s="270">
        <f t="shared" ca="1" si="182"/>
        <v>4419.1079491122455</v>
      </c>
      <c r="CD68" s="270">
        <f t="shared" ca="1" si="182"/>
        <v>5658.5776760362896</v>
      </c>
      <c r="CE68" s="270">
        <f t="shared" ca="1" si="182"/>
        <v>3687.0872001321241</v>
      </c>
      <c r="CF68" s="270">
        <f t="shared" ca="1" si="182"/>
        <v>7125.7428980484037</v>
      </c>
      <c r="CG68" s="270">
        <f t="shared" ca="1" si="182"/>
        <v>10856.366714079984</v>
      </c>
      <c r="CH68" s="270">
        <f t="shared" ca="1" si="182"/>
        <v>14199.158203234667</v>
      </c>
      <c r="CI68" s="270">
        <f t="shared" ca="1" si="182"/>
        <v>13660.352557550941</v>
      </c>
      <c r="CJ68" s="270">
        <f t="shared" ca="1" si="182"/>
        <v>17057.914163503447</v>
      </c>
      <c r="CK68" s="270">
        <f t="shared" ca="1" si="182"/>
        <v>20751.183191277152</v>
      </c>
      <c r="CL68" s="270">
        <f t="shared" ca="1" si="182"/>
        <v>24058.541232368072</v>
      </c>
      <c r="CM68" s="270">
        <f t="shared" ca="1" si="182"/>
        <v>15078.879541420989</v>
      </c>
      <c r="CN68" s="270">
        <f t="shared" ca="1" si="182"/>
        <v>18435.164481540356</v>
      </c>
      <c r="CO68" s="270">
        <f t="shared" ca="1" si="182"/>
        <v>22090.896147186817</v>
      </c>
      <c r="CP68" s="270">
        <f t="shared" ca="1" si="182"/>
        <v>25362.636656280334</v>
      </c>
      <c r="CQ68" s="270">
        <f t="shared" ca="1" si="182"/>
        <v>19880.495982734348</v>
      </c>
      <c r="CR68" s="270">
        <f t="shared" ca="1" si="182"/>
        <v>23685.318567027105</v>
      </c>
      <c r="CS68" s="270">
        <f t="shared" ca="1" si="182"/>
        <v>26043.540150486046</v>
      </c>
      <c r="CT68" s="270">
        <f t="shared" ca="1" si="182"/>
        <v>0</v>
      </c>
      <c r="CU68" s="270">
        <f t="shared" ca="1" si="182"/>
        <v>0</v>
      </c>
      <c r="CV68" s="270">
        <f t="shared" ca="1" si="182"/>
        <v>0</v>
      </c>
      <c r="CW68" s="270">
        <f t="shared" ca="1" si="182"/>
        <v>0</v>
      </c>
      <c r="CX68" s="270">
        <f t="shared" ca="1" si="182"/>
        <v>0</v>
      </c>
      <c r="CY68" s="270">
        <f t="shared" ca="1" si="182"/>
        <v>0</v>
      </c>
      <c r="CZ68" s="270">
        <f t="shared" ca="1" si="182"/>
        <v>0</v>
      </c>
      <c r="DA68" s="270">
        <f t="shared" ca="1" si="182"/>
        <v>0</v>
      </c>
      <c r="DB68" s="270">
        <f t="shared" ca="1" si="182"/>
        <v>0</v>
      </c>
      <c r="DC68" s="270">
        <f t="shared" ca="1" si="182"/>
        <v>0</v>
      </c>
      <c r="DD68" s="270">
        <f t="shared" ca="1" si="182"/>
        <v>0</v>
      </c>
      <c r="DE68" s="270">
        <f t="shared" ca="1" si="182"/>
        <v>0</v>
      </c>
      <c r="DF68" s="270">
        <f t="shared" ca="1" si="182"/>
        <v>0</v>
      </c>
      <c r="DG68" s="270">
        <f t="shared" ca="1" si="182"/>
        <v>0</v>
      </c>
      <c r="DH68" s="270">
        <f t="shared" ca="1" si="182"/>
        <v>0</v>
      </c>
      <c r="DI68" s="270">
        <f t="shared" ca="1" si="182"/>
        <v>0</v>
      </c>
      <c r="DJ68" s="270">
        <f t="shared" ca="1" si="182"/>
        <v>0</v>
      </c>
      <c r="DK68" s="270">
        <f t="shared" ca="1" si="182"/>
        <v>0</v>
      </c>
      <c r="DL68" s="270">
        <f t="shared" ca="1" si="182"/>
        <v>0</v>
      </c>
      <c r="DM68" s="270">
        <f t="shared" ca="1" si="182"/>
        <v>0</v>
      </c>
      <c r="DN68" s="270">
        <f t="shared" ca="1" si="182"/>
        <v>0</v>
      </c>
      <c r="DO68" s="270">
        <f t="shared" ca="1" si="182"/>
        <v>0</v>
      </c>
      <c r="DP68" s="270">
        <f t="shared" ca="1" si="182"/>
        <v>0</v>
      </c>
      <c r="DQ68" s="270">
        <f t="shared" ca="1" si="182"/>
        <v>0</v>
      </c>
      <c r="DR68" s="270">
        <f t="shared" ca="1" si="182"/>
        <v>0</v>
      </c>
      <c r="DS68" s="270">
        <f t="shared" ca="1" si="182"/>
        <v>0</v>
      </c>
      <c r="DT68" s="270">
        <f t="shared" ca="1" si="182"/>
        <v>0</v>
      </c>
      <c r="DU68" s="270">
        <f t="shared" ca="1" si="182"/>
        <v>0</v>
      </c>
      <c r="DV68" s="270">
        <f t="shared" ca="1" si="182"/>
        <v>0</v>
      </c>
      <c r="DW68" s="270">
        <f t="shared" ca="1" si="182"/>
        <v>0</v>
      </c>
      <c r="DX68" s="270">
        <f t="shared" ca="1" si="182"/>
        <v>0</v>
      </c>
      <c r="DY68" s="270">
        <f t="shared" ca="1" si="182"/>
        <v>0</v>
      </c>
      <c r="DZ68" s="270">
        <f t="shared" ca="1" si="182"/>
        <v>0</v>
      </c>
      <c r="EA68" s="270">
        <f t="shared" ca="1" si="182"/>
        <v>0</v>
      </c>
      <c r="EB68" s="270">
        <f t="shared" ca="1" si="182"/>
        <v>0</v>
      </c>
      <c r="EC68" s="270">
        <f t="shared" ca="1" si="182"/>
        <v>0</v>
      </c>
      <c r="ED68" s="270">
        <f t="shared" ca="1" si="182"/>
        <v>0</v>
      </c>
      <c r="EE68" s="270">
        <f t="shared" ca="1" si="182"/>
        <v>0</v>
      </c>
      <c r="EF68" s="270">
        <f t="shared" ca="1" si="182"/>
        <v>0</v>
      </c>
      <c r="EG68" s="270">
        <f t="shared" ref="EG68:EP68" ca="1" si="183">SUM(EG64:EG67)</f>
        <v>0</v>
      </c>
      <c r="EH68" s="270">
        <f t="shared" ca="1" si="183"/>
        <v>0</v>
      </c>
      <c r="EI68" s="270">
        <f t="shared" ca="1" si="183"/>
        <v>0</v>
      </c>
      <c r="EJ68" s="270">
        <f t="shared" ca="1" si="183"/>
        <v>0</v>
      </c>
      <c r="EK68" s="270">
        <f t="shared" ca="1" si="183"/>
        <v>0</v>
      </c>
      <c r="EL68" s="270">
        <f t="shared" ca="1" si="183"/>
        <v>0</v>
      </c>
      <c r="EM68" s="270">
        <f t="shared" ca="1" si="183"/>
        <v>0</v>
      </c>
      <c r="EN68" s="270">
        <f t="shared" ca="1" si="183"/>
        <v>0</v>
      </c>
      <c r="EO68" s="270">
        <f t="shared" ca="1" si="183"/>
        <v>0</v>
      </c>
      <c r="EP68" s="270">
        <f t="shared" ca="1" si="183"/>
        <v>0</v>
      </c>
      <c r="EQ68" s="32"/>
      <c r="ER68" s="32"/>
      <c r="ES68" s="32"/>
      <c r="ET68" s="32"/>
      <c r="EU68" s="32"/>
      <c r="EV68" s="32"/>
      <c r="EW68" s="32"/>
      <c r="EX68" s="32"/>
      <c r="EY68" s="32"/>
      <c r="EZ68" s="32"/>
      <c r="FA68" s="32"/>
      <c r="FB68" s="32"/>
      <c r="FC68" s="32"/>
      <c r="FD68" s="32"/>
      <c r="FE68" s="32"/>
      <c r="FF68" s="32"/>
      <c r="FG68" s="32"/>
      <c r="FH68" s="32"/>
      <c r="FI68" s="32"/>
      <c r="FJ68" s="32"/>
      <c r="FK68" s="32"/>
      <c r="FL68" s="32"/>
      <c r="FM68" s="32"/>
      <c r="FN68" s="32"/>
      <c r="FO68" s="32"/>
      <c r="FP68" s="32"/>
      <c r="FQ68" s="32"/>
      <c r="FR68" s="32"/>
      <c r="FS68" s="32"/>
      <c r="FT68" s="32"/>
      <c r="FU68" s="32"/>
      <c r="FV68" s="32"/>
      <c r="FW68" s="32"/>
      <c r="FX68" s="32"/>
      <c r="FY68" s="32"/>
      <c r="FZ68" s="32"/>
      <c r="GA68" s="32"/>
      <c r="GB68" s="32"/>
      <c r="GC68" s="32"/>
      <c r="GD68" s="32"/>
      <c r="GE68" s="32"/>
      <c r="GF68" s="32"/>
      <c r="GG68" s="32"/>
      <c r="GH68" s="32"/>
      <c r="GI68" s="32"/>
      <c r="GJ68" s="32"/>
      <c r="GK68" s="32"/>
      <c r="GL68" s="32"/>
      <c r="GM68" s="32"/>
      <c r="GN68" s="32"/>
      <c r="GO68" s="32"/>
      <c r="GP68" s="32"/>
      <c r="GQ68" s="32"/>
      <c r="GR68" s="32"/>
      <c r="GS68" s="32"/>
      <c r="GT68" s="32"/>
      <c r="GU68" s="32"/>
      <c r="GV68" s="32"/>
      <c r="GW68" s="32"/>
      <c r="GX68" s="32"/>
      <c r="GY68" s="32"/>
      <c r="GZ68" s="32"/>
      <c r="HA68" s="32"/>
      <c r="HB68" s="32"/>
      <c r="HC68" s="32"/>
      <c r="HD68" s="32"/>
      <c r="HE68" s="32"/>
      <c r="HF68" s="32"/>
      <c r="HG68" s="32"/>
      <c r="HH68" s="32"/>
      <c r="HI68" s="32"/>
      <c r="HJ68" s="32"/>
    </row>
    <row r="69" spans="1:218" s="22" customFormat="1" ht="14.1" customHeight="1">
      <c r="A69" s="15"/>
      <c r="B69" s="56"/>
      <c r="D69" s="59"/>
      <c r="E69" s="270"/>
      <c r="F69" s="270"/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82"/>
      <c r="AD69" s="82"/>
      <c r="AE69" s="82"/>
      <c r="AF69" s="82"/>
      <c r="AG69" s="82"/>
      <c r="AH69" s="82"/>
      <c r="AI69" s="82"/>
      <c r="AJ69" s="82"/>
      <c r="AK69" s="82"/>
      <c r="AL69" s="82"/>
      <c r="AM69" s="82"/>
      <c r="AN69" s="82"/>
      <c r="AO69" s="82"/>
      <c r="AP69" s="82"/>
      <c r="AQ69" s="82"/>
      <c r="AR69" s="82"/>
      <c r="AS69" s="82"/>
      <c r="AT69" s="82"/>
      <c r="AU69" s="82"/>
      <c r="AV69" s="82"/>
      <c r="AW69" s="82"/>
      <c r="AX69" s="82"/>
      <c r="AY69" s="82"/>
      <c r="AZ69" s="82"/>
      <c r="BA69" s="82"/>
      <c r="BB69" s="82"/>
      <c r="BC69" s="82"/>
      <c r="BD69" s="82"/>
      <c r="BE69" s="82"/>
      <c r="BF69" s="82"/>
      <c r="BG69" s="82"/>
      <c r="BH69" s="82"/>
      <c r="BI69" s="82"/>
      <c r="BJ69" s="82"/>
      <c r="BK69" s="82"/>
      <c r="BL69" s="82"/>
      <c r="BM69" s="82"/>
      <c r="BN69" s="82"/>
      <c r="BO69" s="82"/>
      <c r="BP69" s="82"/>
      <c r="BQ69" s="82"/>
      <c r="BR69" s="82"/>
      <c r="BS69" s="270"/>
      <c r="BT69" s="270"/>
      <c r="BU69" s="270"/>
      <c r="BV69" s="270"/>
      <c r="BW69" s="270"/>
      <c r="BX69" s="270"/>
      <c r="BY69" s="270"/>
      <c r="BZ69" s="270"/>
      <c r="CA69" s="270"/>
      <c r="CB69" s="270"/>
      <c r="CC69" s="270"/>
      <c r="CD69" s="270"/>
      <c r="CE69" s="270"/>
      <c r="CF69" s="270"/>
      <c r="CG69" s="270"/>
      <c r="CH69" s="270"/>
      <c r="CI69" s="270"/>
      <c r="CJ69" s="270"/>
      <c r="CK69" s="270"/>
      <c r="CL69" s="270"/>
      <c r="CM69" s="270"/>
      <c r="CN69" s="270"/>
      <c r="CO69" s="270"/>
      <c r="CP69" s="270"/>
      <c r="CQ69" s="270"/>
      <c r="CR69" s="270"/>
      <c r="CS69" s="270"/>
      <c r="CT69" s="270"/>
      <c r="CU69" s="270"/>
      <c r="CV69" s="270"/>
      <c r="CW69" s="270"/>
      <c r="CX69" s="270"/>
      <c r="CY69" s="270"/>
      <c r="CZ69" s="270"/>
      <c r="DA69" s="270"/>
      <c r="DB69" s="270"/>
      <c r="DC69" s="270"/>
      <c r="DD69" s="270"/>
      <c r="DE69" s="270"/>
      <c r="DF69" s="270"/>
      <c r="DG69" s="270"/>
      <c r="DH69" s="270"/>
      <c r="DI69" s="270"/>
      <c r="DJ69" s="270"/>
      <c r="DK69" s="270"/>
      <c r="DL69" s="270"/>
      <c r="DM69" s="270"/>
      <c r="DN69" s="270"/>
      <c r="DO69" s="270"/>
      <c r="DP69" s="270"/>
      <c r="DQ69" s="270"/>
      <c r="DR69" s="270"/>
      <c r="DS69" s="270"/>
      <c r="DT69" s="270"/>
      <c r="DU69" s="270"/>
      <c r="DV69" s="270"/>
      <c r="DW69" s="270"/>
      <c r="DX69" s="270"/>
      <c r="DY69" s="270"/>
      <c r="DZ69" s="270"/>
      <c r="EA69" s="270"/>
      <c r="EB69" s="270"/>
      <c r="EC69" s="270"/>
      <c r="ED69" s="270"/>
      <c r="EE69" s="270"/>
      <c r="EF69" s="270"/>
      <c r="EG69" s="270"/>
      <c r="EH69" s="270"/>
      <c r="EI69" s="270"/>
      <c r="EJ69" s="270"/>
      <c r="EK69" s="270"/>
      <c r="EL69" s="270"/>
      <c r="EM69" s="270"/>
      <c r="EN69" s="270"/>
      <c r="EO69" s="270"/>
      <c r="EP69" s="270"/>
      <c r="EQ69" s="32"/>
      <c r="ER69" s="32"/>
      <c r="ES69" s="32"/>
      <c r="ET69" s="32"/>
      <c r="EU69" s="32"/>
      <c r="EV69" s="32"/>
      <c r="EW69" s="32"/>
      <c r="EX69" s="32"/>
      <c r="EY69" s="32"/>
      <c r="EZ69" s="32"/>
      <c r="FA69" s="32"/>
      <c r="FB69" s="32"/>
      <c r="FC69" s="32"/>
      <c r="FD69" s="32"/>
      <c r="FE69" s="32"/>
      <c r="FF69" s="32"/>
      <c r="FG69" s="32"/>
      <c r="FH69" s="32"/>
      <c r="FI69" s="32"/>
      <c r="FJ69" s="32"/>
      <c r="FK69" s="32"/>
      <c r="FL69" s="32"/>
      <c r="FM69" s="32"/>
      <c r="FN69" s="32"/>
      <c r="FO69" s="32"/>
      <c r="FP69" s="32"/>
      <c r="FQ69" s="32"/>
      <c r="FR69" s="32"/>
      <c r="FS69" s="32"/>
      <c r="FT69" s="32"/>
      <c r="FU69" s="32"/>
      <c r="FV69" s="32"/>
      <c r="FW69" s="32"/>
      <c r="FX69" s="32"/>
      <c r="FY69" s="32"/>
      <c r="FZ69" s="32"/>
      <c r="GA69" s="32"/>
      <c r="GB69" s="32"/>
      <c r="GC69" s="32"/>
      <c r="GD69" s="32"/>
      <c r="GE69" s="32"/>
      <c r="GF69" s="32"/>
      <c r="GG69" s="32"/>
      <c r="GH69" s="32"/>
      <c r="GI69" s="32"/>
      <c r="GJ69" s="32"/>
      <c r="GK69" s="32"/>
      <c r="GL69" s="32"/>
      <c r="GM69" s="32"/>
      <c r="GN69" s="32"/>
      <c r="GO69" s="32"/>
      <c r="GP69" s="32"/>
      <c r="GQ69" s="32"/>
      <c r="GR69" s="32"/>
      <c r="GS69" s="32"/>
      <c r="GT69" s="32"/>
      <c r="GU69" s="32"/>
      <c r="GV69" s="32"/>
      <c r="GW69" s="32"/>
      <c r="GX69" s="32"/>
      <c r="GY69" s="32"/>
      <c r="GZ69" s="32"/>
      <c r="HA69" s="32"/>
      <c r="HB69" s="32"/>
      <c r="HC69" s="32"/>
      <c r="HD69" s="32"/>
      <c r="HE69" s="32"/>
      <c r="HF69" s="32"/>
      <c r="HG69" s="32"/>
      <c r="HH69" s="32"/>
      <c r="HI69" s="32"/>
      <c r="HJ69" s="32"/>
    </row>
    <row r="70" spans="1:218" s="22" customFormat="1" ht="14.1" customHeight="1">
      <c r="A70" s="15"/>
      <c r="B70" s="56" t="s">
        <v>1034</v>
      </c>
      <c r="D70" s="173" t="s">
        <v>97</v>
      </c>
      <c r="E70" s="270">
        <f ca="1">SUM(G70:EP70)</f>
        <v>-34685.500655005548</v>
      </c>
      <c r="F70" s="270"/>
      <c r="G70" s="82"/>
      <c r="H70" s="82">
        <f>-H228</f>
        <v>0</v>
      </c>
      <c r="I70" s="82">
        <f t="shared" ref="I70:BT70" si="184">-I228</f>
        <v>0</v>
      </c>
      <c r="J70" s="82">
        <f t="shared" si="184"/>
        <v>0</v>
      </c>
      <c r="K70" s="82">
        <f t="shared" ca="1" si="184"/>
        <v>0</v>
      </c>
      <c r="L70" s="82">
        <f t="shared" ca="1" si="184"/>
        <v>0</v>
      </c>
      <c r="M70" s="82">
        <f t="shared" ca="1" si="184"/>
        <v>0</v>
      </c>
      <c r="N70" s="82">
        <f t="shared" ca="1" si="184"/>
        <v>0</v>
      </c>
      <c r="O70" s="82">
        <f t="shared" ca="1" si="184"/>
        <v>0</v>
      </c>
      <c r="P70" s="82">
        <f t="shared" ca="1" si="184"/>
        <v>0</v>
      </c>
      <c r="Q70" s="82">
        <f t="shared" ca="1" si="184"/>
        <v>0</v>
      </c>
      <c r="R70" s="82">
        <f t="shared" ca="1" si="184"/>
        <v>-375</v>
      </c>
      <c r="S70" s="82">
        <f t="shared" ca="1" si="184"/>
        <v>-375</v>
      </c>
      <c r="T70" s="82">
        <f t="shared" ca="1" si="184"/>
        <v>-375</v>
      </c>
      <c r="U70" s="82">
        <f t="shared" ca="1" si="184"/>
        <v>-375</v>
      </c>
      <c r="V70" s="82">
        <f t="shared" ca="1" si="184"/>
        <v>-380.625</v>
      </c>
      <c r="W70" s="82">
        <f t="shared" ca="1" si="184"/>
        <v>-380.625</v>
      </c>
      <c r="X70" s="82">
        <f t="shared" ca="1" si="184"/>
        <v>-380.625</v>
      </c>
      <c r="Y70" s="82">
        <f ca="1">-Y228</f>
        <v>-380.625</v>
      </c>
      <c r="Z70" s="82">
        <f t="shared" ca="1" si="184"/>
        <v>-386.33437499999991</v>
      </c>
      <c r="AA70" s="82">
        <f t="shared" ca="1" si="184"/>
        <v>-386.33437499999991</v>
      </c>
      <c r="AB70" s="82">
        <f t="shared" ca="1" si="184"/>
        <v>-386.33437499999991</v>
      </c>
      <c r="AC70" s="82">
        <f t="shared" ca="1" si="184"/>
        <v>-386.33437499999991</v>
      </c>
      <c r="AD70" s="82">
        <f t="shared" ca="1" si="184"/>
        <v>-392.12939062499981</v>
      </c>
      <c r="AE70" s="82">
        <f t="shared" ca="1" si="184"/>
        <v>-392.12939062499981</v>
      </c>
      <c r="AF70" s="82">
        <f t="shared" ca="1" si="184"/>
        <v>-392.12939062499981</v>
      </c>
      <c r="AG70" s="82">
        <f t="shared" ca="1" si="184"/>
        <v>-392.12939062499981</v>
      </c>
      <c r="AH70" s="82">
        <f t="shared" ca="1" si="184"/>
        <v>-398.01133148437486</v>
      </c>
      <c r="AI70" s="82">
        <f t="shared" ca="1" si="184"/>
        <v>-398.01133148437475</v>
      </c>
      <c r="AJ70" s="82">
        <f t="shared" ca="1" si="184"/>
        <v>-398.01133148437475</v>
      </c>
      <c r="AK70" s="82">
        <f t="shared" ca="1" si="184"/>
        <v>-398.01133148437486</v>
      </c>
      <c r="AL70" s="82">
        <f t="shared" ca="1" si="184"/>
        <v>-403.98150145664033</v>
      </c>
      <c r="AM70" s="82">
        <f t="shared" ca="1" si="184"/>
        <v>-403.98150145664033</v>
      </c>
      <c r="AN70" s="82">
        <f t="shared" ca="1" si="184"/>
        <v>-403.98150145664022</v>
      </c>
      <c r="AO70" s="82">
        <f t="shared" ca="1" si="184"/>
        <v>-403.98150145664022</v>
      </c>
      <c r="AP70" s="82">
        <f t="shared" ca="1" si="184"/>
        <v>-410.04122397848994</v>
      </c>
      <c r="AQ70" s="82">
        <f t="shared" ca="1" si="184"/>
        <v>-410.04122397849005</v>
      </c>
      <c r="AR70" s="82">
        <f t="shared" ca="1" si="184"/>
        <v>-410.04122397848982</v>
      </c>
      <c r="AS70" s="82">
        <f t="shared" ca="1" si="184"/>
        <v>-410.04122397849017</v>
      </c>
      <c r="AT70" s="82">
        <f t="shared" ca="1" si="184"/>
        <v>-416.19184233816691</v>
      </c>
      <c r="AU70" s="82">
        <f t="shared" ca="1" si="184"/>
        <v>-416.19184233816679</v>
      </c>
      <c r="AV70" s="82">
        <f t="shared" ca="1" si="184"/>
        <v>-416.19184233816713</v>
      </c>
      <c r="AW70" s="82">
        <f t="shared" ca="1" si="184"/>
        <v>-416.19184233816702</v>
      </c>
      <c r="AX70" s="82">
        <f t="shared" ca="1" si="184"/>
        <v>-422.43471997323968</v>
      </c>
      <c r="AY70" s="82">
        <f t="shared" ca="1" si="184"/>
        <v>-422.43471997323979</v>
      </c>
      <c r="AZ70" s="82">
        <f t="shared" ca="1" si="184"/>
        <v>-422.43471997323968</v>
      </c>
      <c r="BA70" s="82">
        <f t="shared" ca="1" si="184"/>
        <v>-422.43471997323979</v>
      </c>
      <c r="BB70" s="82">
        <f t="shared" ca="1" si="184"/>
        <v>-428.77124077283781</v>
      </c>
      <c r="BC70" s="82">
        <f t="shared" ca="1" si="184"/>
        <v>-428.77124077283793</v>
      </c>
      <c r="BD70" s="82">
        <f t="shared" ca="1" si="184"/>
        <v>-428.77124077283815</v>
      </c>
      <c r="BE70" s="82">
        <f t="shared" ca="1" si="184"/>
        <v>-428.77124077283781</v>
      </c>
      <c r="BF70" s="82">
        <f t="shared" ca="1" si="184"/>
        <v>-435.20280938443079</v>
      </c>
      <c r="BG70" s="82">
        <f t="shared" ca="1" si="184"/>
        <v>-435.20280938443068</v>
      </c>
      <c r="BH70" s="82">
        <f t="shared" ca="1" si="184"/>
        <v>-435.20280938443034</v>
      </c>
      <c r="BI70" s="82">
        <f t="shared" ca="1" si="184"/>
        <v>-435.20280938443068</v>
      </c>
      <c r="BJ70" s="82">
        <f t="shared" ca="1" si="184"/>
        <v>-441.73085152519695</v>
      </c>
      <c r="BK70" s="82">
        <f t="shared" ca="1" si="184"/>
        <v>-441.73085152519695</v>
      </c>
      <c r="BL70" s="82">
        <f t="shared" ca="1" si="184"/>
        <v>-441.73085152519752</v>
      </c>
      <c r="BM70" s="82">
        <f t="shared" ca="1" si="184"/>
        <v>-441.73085152519695</v>
      </c>
      <c r="BN70" s="82">
        <f t="shared" ca="1" si="184"/>
        <v>-448.35681429807494</v>
      </c>
      <c r="BO70" s="82">
        <f t="shared" ca="1" si="184"/>
        <v>-448.35681429807505</v>
      </c>
      <c r="BP70" s="82">
        <f t="shared" ca="1" si="184"/>
        <v>-448.35681429807505</v>
      </c>
      <c r="BQ70" s="82">
        <f t="shared" ca="1" si="184"/>
        <v>-448.35681429807505</v>
      </c>
      <c r="BR70" s="82">
        <f t="shared" ca="1" si="184"/>
        <v>-455.08216651254611</v>
      </c>
      <c r="BS70" s="270">
        <f t="shared" ca="1" si="184"/>
        <v>-455.08216651254622</v>
      </c>
      <c r="BT70" s="270">
        <f t="shared" ca="1" si="184"/>
        <v>-455.08216651254565</v>
      </c>
      <c r="BU70" s="270">
        <f t="shared" ref="BU70:EF70" ca="1" si="185">-BU228</f>
        <v>-455.08216651254611</v>
      </c>
      <c r="BV70" s="270">
        <f t="shared" ca="1" si="185"/>
        <v>-461.90839901023423</v>
      </c>
      <c r="BW70" s="270">
        <f t="shared" ca="1" si="185"/>
        <v>-461.90839901023423</v>
      </c>
      <c r="BX70" s="270">
        <f t="shared" ca="1" si="185"/>
        <v>-461.90839901023469</v>
      </c>
      <c r="BY70" s="270">
        <f t="shared" ca="1" si="185"/>
        <v>-461.90839901023423</v>
      </c>
      <c r="BZ70" s="270">
        <f t="shared" ca="1" si="185"/>
        <v>-468.83702499538776</v>
      </c>
      <c r="CA70" s="270">
        <f t="shared" ca="1" si="185"/>
        <v>-468.83702499538788</v>
      </c>
      <c r="CB70" s="270">
        <f t="shared" ca="1" si="185"/>
        <v>-468.83702499538776</v>
      </c>
      <c r="CC70" s="270">
        <f t="shared" ca="1" si="185"/>
        <v>-468.83702499538788</v>
      </c>
      <c r="CD70" s="270">
        <f t="shared" ca="1" si="185"/>
        <v>-475.86958037031866</v>
      </c>
      <c r="CE70" s="270">
        <f t="shared" ca="1" si="185"/>
        <v>-475.86958037031877</v>
      </c>
      <c r="CF70" s="270">
        <f t="shared" ca="1" si="185"/>
        <v>-475.86958037031854</v>
      </c>
      <c r="CG70" s="270">
        <f t="shared" ca="1" si="185"/>
        <v>-475.86958037031877</v>
      </c>
      <c r="CH70" s="270">
        <f t="shared" ca="1" si="185"/>
        <v>-483.00762407587308</v>
      </c>
      <c r="CI70" s="270">
        <f t="shared" ca="1" si="185"/>
        <v>-483.00762407587308</v>
      </c>
      <c r="CJ70" s="270">
        <f t="shared" ca="1" si="185"/>
        <v>-483.00762407587285</v>
      </c>
      <c r="CK70" s="270">
        <f t="shared" ca="1" si="185"/>
        <v>-483.0076240758732</v>
      </c>
      <c r="CL70" s="270">
        <f t="shared" ca="1" si="185"/>
        <v>-490.25273843701109</v>
      </c>
      <c r="CM70" s="270">
        <f t="shared" ca="1" si="185"/>
        <v>-490.25273843701109</v>
      </c>
      <c r="CN70" s="270">
        <f t="shared" ca="1" si="185"/>
        <v>-490.25273843701143</v>
      </c>
      <c r="CO70" s="270">
        <f t="shared" ca="1" si="185"/>
        <v>-490.25273843701109</v>
      </c>
      <c r="CP70" s="270">
        <f t="shared" ca="1" si="185"/>
        <v>-497.60652951356622</v>
      </c>
      <c r="CQ70" s="270">
        <f t="shared" ca="1" si="185"/>
        <v>-497.60652951356633</v>
      </c>
      <c r="CR70" s="270">
        <f t="shared" ca="1" si="185"/>
        <v>-497.60652951356656</v>
      </c>
      <c r="CS70" s="270">
        <f t="shared" ca="1" si="185"/>
        <v>-497.6065295135661</v>
      </c>
      <c r="CT70" s="270">
        <f t="shared" ca="1" si="185"/>
        <v>0</v>
      </c>
      <c r="CU70" s="270">
        <f t="shared" ca="1" si="185"/>
        <v>0</v>
      </c>
      <c r="CV70" s="270">
        <f t="shared" ca="1" si="185"/>
        <v>0</v>
      </c>
      <c r="CW70" s="270">
        <f t="shared" ca="1" si="185"/>
        <v>0</v>
      </c>
      <c r="CX70" s="270">
        <f t="shared" ca="1" si="185"/>
        <v>0</v>
      </c>
      <c r="CY70" s="270">
        <f t="shared" ca="1" si="185"/>
        <v>0</v>
      </c>
      <c r="CZ70" s="270">
        <f t="shared" ca="1" si="185"/>
        <v>0</v>
      </c>
      <c r="DA70" s="270">
        <f t="shared" ca="1" si="185"/>
        <v>0</v>
      </c>
      <c r="DB70" s="270">
        <f t="shared" ca="1" si="185"/>
        <v>0</v>
      </c>
      <c r="DC70" s="270">
        <f t="shared" ca="1" si="185"/>
        <v>0</v>
      </c>
      <c r="DD70" s="270">
        <f t="shared" ca="1" si="185"/>
        <v>0</v>
      </c>
      <c r="DE70" s="270">
        <f t="shared" ca="1" si="185"/>
        <v>0</v>
      </c>
      <c r="DF70" s="270">
        <f t="shared" ca="1" si="185"/>
        <v>0</v>
      </c>
      <c r="DG70" s="270">
        <f t="shared" ca="1" si="185"/>
        <v>0</v>
      </c>
      <c r="DH70" s="270">
        <f t="shared" ca="1" si="185"/>
        <v>0</v>
      </c>
      <c r="DI70" s="270">
        <f t="shared" ca="1" si="185"/>
        <v>0</v>
      </c>
      <c r="DJ70" s="270">
        <f t="shared" ca="1" si="185"/>
        <v>0</v>
      </c>
      <c r="DK70" s="270">
        <f t="shared" ca="1" si="185"/>
        <v>0</v>
      </c>
      <c r="DL70" s="270">
        <f t="shared" ca="1" si="185"/>
        <v>0</v>
      </c>
      <c r="DM70" s="270">
        <f t="shared" ca="1" si="185"/>
        <v>0</v>
      </c>
      <c r="DN70" s="270">
        <f t="shared" ca="1" si="185"/>
        <v>0</v>
      </c>
      <c r="DO70" s="270">
        <f t="shared" ca="1" si="185"/>
        <v>0</v>
      </c>
      <c r="DP70" s="270">
        <f t="shared" ca="1" si="185"/>
        <v>0</v>
      </c>
      <c r="DQ70" s="270">
        <f t="shared" ca="1" si="185"/>
        <v>0</v>
      </c>
      <c r="DR70" s="270">
        <f t="shared" ca="1" si="185"/>
        <v>0</v>
      </c>
      <c r="DS70" s="270">
        <f t="shared" ca="1" si="185"/>
        <v>0</v>
      </c>
      <c r="DT70" s="270">
        <f t="shared" ca="1" si="185"/>
        <v>0</v>
      </c>
      <c r="DU70" s="270">
        <f t="shared" ca="1" si="185"/>
        <v>0</v>
      </c>
      <c r="DV70" s="270">
        <f t="shared" ca="1" si="185"/>
        <v>0</v>
      </c>
      <c r="DW70" s="270">
        <f t="shared" ca="1" si="185"/>
        <v>0</v>
      </c>
      <c r="DX70" s="270">
        <f t="shared" ca="1" si="185"/>
        <v>0</v>
      </c>
      <c r="DY70" s="270">
        <f t="shared" ca="1" si="185"/>
        <v>0</v>
      </c>
      <c r="DZ70" s="270">
        <f t="shared" ca="1" si="185"/>
        <v>0</v>
      </c>
      <c r="EA70" s="270">
        <f t="shared" ca="1" si="185"/>
        <v>0</v>
      </c>
      <c r="EB70" s="270">
        <f t="shared" ca="1" si="185"/>
        <v>0</v>
      </c>
      <c r="EC70" s="270">
        <f t="shared" ca="1" si="185"/>
        <v>0</v>
      </c>
      <c r="ED70" s="270">
        <f t="shared" ca="1" si="185"/>
        <v>0</v>
      </c>
      <c r="EE70" s="270">
        <f t="shared" ca="1" si="185"/>
        <v>0</v>
      </c>
      <c r="EF70" s="270">
        <f t="shared" ca="1" si="185"/>
        <v>0</v>
      </c>
      <c r="EG70" s="270">
        <f t="shared" ref="EG70:EP70" ca="1" si="186">-EG228</f>
        <v>0</v>
      </c>
      <c r="EH70" s="270">
        <f t="shared" ca="1" si="186"/>
        <v>0</v>
      </c>
      <c r="EI70" s="270">
        <f t="shared" ca="1" si="186"/>
        <v>0</v>
      </c>
      <c r="EJ70" s="270">
        <f t="shared" ca="1" si="186"/>
        <v>0</v>
      </c>
      <c r="EK70" s="270">
        <f t="shared" ca="1" si="186"/>
        <v>0</v>
      </c>
      <c r="EL70" s="270">
        <f t="shared" ca="1" si="186"/>
        <v>0</v>
      </c>
      <c r="EM70" s="270">
        <f t="shared" ca="1" si="186"/>
        <v>0</v>
      </c>
      <c r="EN70" s="270">
        <f t="shared" ca="1" si="186"/>
        <v>0</v>
      </c>
      <c r="EO70" s="270">
        <f t="shared" ca="1" si="186"/>
        <v>0</v>
      </c>
      <c r="EP70" s="270">
        <f t="shared" ca="1" si="186"/>
        <v>0</v>
      </c>
      <c r="EQ70" s="32"/>
      <c r="ER70" s="32"/>
      <c r="ES70" s="32"/>
      <c r="ET70" s="32"/>
      <c r="EU70" s="32"/>
      <c r="EV70" s="32"/>
      <c r="EW70" s="32"/>
      <c r="EX70" s="32"/>
      <c r="EY70" s="32"/>
      <c r="EZ70" s="32"/>
      <c r="FA70" s="32"/>
      <c r="FB70" s="32"/>
      <c r="FC70" s="32"/>
      <c r="FD70" s="32"/>
      <c r="FE70" s="32"/>
      <c r="FF70" s="32"/>
      <c r="FG70" s="32"/>
      <c r="FH70" s="32"/>
      <c r="FI70" s="32"/>
      <c r="FJ70" s="32"/>
      <c r="FK70" s="32"/>
      <c r="FL70" s="32"/>
      <c r="FM70" s="32"/>
      <c r="FN70" s="32"/>
      <c r="FO70" s="32"/>
      <c r="FP70" s="32"/>
      <c r="FQ70" s="32"/>
      <c r="FR70" s="32"/>
      <c r="FS70" s="32"/>
      <c r="FT70" s="32"/>
      <c r="FU70" s="32"/>
      <c r="FV70" s="32"/>
      <c r="FW70" s="32"/>
      <c r="FX70" s="32"/>
      <c r="FY70" s="32"/>
      <c r="FZ70" s="32"/>
      <c r="GA70" s="32"/>
      <c r="GB70" s="32"/>
      <c r="GC70" s="32"/>
      <c r="GD70" s="32"/>
      <c r="GE70" s="32"/>
      <c r="GF70" s="32"/>
      <c r="GG70" s="32"/>
      <c r="GH70" s="32"/>
      <c r="GI70" s="32"/>
      <c r="GJ70" s="32"/>
      <c r="GK70" s="32"/>
      <c r="GL70" s="32"/>
      <c r="GM70" s="32"/>
      <c r="GN70" s="32"/>
      <c r="GO70" s="32"/>
      <c r="GP70" s="32"/>
      <c r="GQ70" s="32"/>
      <c r="GR70" s="32"/>
      <c r="GS70" s="32"/>
      <c r="GT70" s="32"/>
      <c r="GU70" s="32"/>
      <c r="GV70" s="32"/>
      <c r="GW70" s="32"/>
      <c r="GX70" s="32"/>
      <c r="GY70" s="32"/>
      <c r="GZ70" s="32"/>
      <c r="HA70" s="32"/>
      <c r="HB70" s="32"/>
      <c r="HC70" s="32"/>
      <c r="HD70" s="32"/>
      <c r="HE70" s="32"/>
      <c r="HF70" s="32"/>
      <c r="HG70" s="32"/>
      <c r="HH70" s="32"/>
      <c r="HI70" s="32"/>
      <c r="HJ70" s="32"/>
    </row>
    <row r="71" spans="1:218" s="143" customFormat="1" ht="14.1" customHeight="1">
      <c r="A71" s="34"/>
      <c r="B71" s="278" t="s">
        <v>806</v>
      </c>
      <c r="C71" s="278"/>
      <c r="D71" s="199" t="s">
        <v>97</v>
      </c>
      <c r="E71" s="280"/>
      <c r="F71" s="280"/>
      <c r="G71" s="244"/>
      <c r="H71" s="244">
        <f ca="1">SUM(H68:H70)</f>
        <v>0</v>
      </c>
      <c r="I71" s="244">
        <f t="shared" ref="I71:BT71" ca="1" si="187">SUM(I68:I70)</f>
        <v>0</v>
      </c>
      <c r="J71" s="244">
        <f t="shared" ca="1" si="187"/>
        <v>0</v>
      </c>
      <c r="K71" s="244">
        <f t="shared" ca="1" si="187"/>
        <v>0</v>
      </c>
      <c r="L71" s="244">
        <f t="shared" ca="1" si="187"/>
        <v>0</v>
      </c>
      <c r="M71" s="244">
        <f t="shared" ca="1" si="187"/>
        <v>0</v>
      </c>
      <c r="N71" s="244">
        <f t="shared" ca="1" si="187"/>
        <v>0</v>
      </c>
      <c r="O71" s="244">
        <f t="shared" ca="1" si="187"/>
        <v>0</v>
      </c>
      <c r="P71" s="244">
        <f t="shared" ca="1" si="187"/>
        <v>0</v>
      </c>
      <c r="Q71" s="244">
        <f t="shared" ca="1" si="187"/>
        <v>0</v>
      </c>
      <c r="R71" s="244">
        <f t="shared" ca="1" si="187"/>
        <v>463.84582703872275</v>
      </c>
      <c r="S71" s="244">
        <f t="shared" ca="1" si="187"/>
        <v>665.01851831067688</v>
      </c>
      <c r="T71" s="244">
        <f t="shared" ca="1" si="187"/>
        <v>2837.4460321547613</v>
      </c>
      <c r="U71" s="244">
        <f t="shared" ca="1" si="187"/>
        <v>1127.6378048198385</v>
      </c>
      <c r="V71" s="244">
        <f t="shared" ca="1" si="187"/>
        <v>350.05338552068133</v>
      </c>
      <c r="W71" s="244">
        <f t="shared" ca="1" si="187"/>
        <v>565.81970179319069</v>
      </c>
      <c r="X71" s="244">
        <f t="shared" ca="1" si="187"/>
        <v>980.91554681805246</v>
      </c>
      <c r="Y71" s="244">
        <f t="shared" ca="1" si="187"/>
        <v>1678.052454369792</v>
      </c>
      <c r="Z71" s="244">
        <f t="shared" ca="1" si="187"/>
        <v>1978.8276696152038</v>
      </c>
      <c r="AA71" s="244">
        <f t="shared" ca="1" si="187"/>
        <v>1247.786463530198</v>
      </c>
      <c r="AB71" s="244">
        <f t="shared" ca="1" si="187"/>
        <v>1728.8370459858402</v>
      </c>
      <c r="AC71" s="244">
        <f t="shared" ca="1" si="187"/>
        <v>2495.667994674252</v>
      </c>
      <c r="AD71" s="244">
        <f t="shared" ca="1" si="187"/>
        <v>2740.4923538392354</v>
      </c>
      <c r="AE71" s="244">
        <f t="shared" ca="1" si="187"/>
        <v>1156.9969408929151</v>
      </c>
      <c r="AF71" s="244">
        <f t="shared" ca="1" si="187"/>
        <v>1580.0980201543384</v>
      </c>
      <c r="AG71" s="244">
        <f t="shared" ca="1" si="187"/>
        <v>2294.5875193544266</v>
      </c>
      <c r="AH71" s="244">
        <f t="shared" ca="1" si="187"/>
        <v>2618.2918752046062</v>
      </c>
      <c r="AI71" s="244">
        <f t="shared" ca="1" si="187"/>
        <v>1195.887200267256</v>
      </c>
      <c r="AJ71" s="244">
        <f t="shared" ca="1" si="187"/>
        <v>1607.7571291000841</v>
      </c>
      <c r="AK71" s="244">
        <f t="shared" ca="1" si="187"/>
        <v>2315.9227503274724</v>
      </c>
      <c r="AL71" s="244">
        <f t="shared" ca="1" si="187"/>
        <v>2641.321444809957</v>
      </c>
      <c r="AM71" s="244">
        <f t="shared" ca="1" si="187"/>
        <v>1158.203487107472</v>
      </c>
      <c r="AN71" s="244">
        <f t="shared" ca="1" si="187"/>
        <v>1652.7425449588154</v>
      </c>
      <c r="AO71" s="244">
        <f t="shared" ca="1" si="187"/>
        <v>2447.3165989106128</v>
      </c>
      <c r="AP71" s="244">
        <f t="shared" ca="1" si="187"/>
        <v>2855.9714832070149</v>
      </c>
      <c r="AQ71" s="244">
        <f t="shared" ca="1" si="187"/>
        <v>1141.0245320996291</v>
      </c>
      <c r="AR71" s="244">
        <f t="shared" ca="1" si="187"/>
        <v>1713.0836326511001</v>
      </c>
      <c r="AS71" s="244">
        <f t="shared" ca="1" si="187"/>
        <v>2588.91703300892</v>
      </c>
      <c r="AT71" s="244">
        <f t="shared" ca="1" si="187"/>
        <v>3080.6764868372384</v>
      </c>
      <c r="AU71" s="244">
        <f t="shared" ca="1" si="187"/>
        <v>973.02133721742655</v>
      </c>
      <c r="AV71" s="244">
        <f t="shared" ca="1" si="187"/>
        <v>1622.4488601870257</v>
      </c>
      <c r="AW71" s="244">
        <f t="shared" ca="1" si="187"/>
        <v>2579.3899866688703</v>
      </c>
      <c r="AX71" s="244">
        <f t="shared" ca="1" si="187"/>
        <v>3154.0998118206494</v>
      </c>
      <c r="AY71" s="244">
        <f t="shared" ca="1" si="187"/>
        <v>987.44873131306792</v>
      </c>
      <c r="AZ71" s="244">
        <f t="shared" ca="1" si="187"/>
        <v>1714.0904784923373</v>
      </c>
      <c r="BA71" s="244">
        <f t="shared" ca="1" si="187"/>
        <v>2751.985132889748</v>
      </c>
      <c r="BB71" s="244">
        <f t="shared" ca="1" si="187"/>
        <v>3409.4885084887446</v>
      </c>
      <c r="BC71" s="244">
        <f t="shared" ca="1" si="187"/>
        <v>1001.8487623723029</v>
      </c>
      <c r="BD71" s="244">
        <f t="shared" ca="1" si="187"/>
        <v>1805.5479128849997</v>
      </c>
      <c r="BE71" s="244">
        <f t="shared" ca="1" si="187"/>
        <v>2924.2392743217315</v>
      </c>
      <c r="BF71" s="244">
        <f t="shared" ca="1" si="187"/>
        <v>3664.376711289995</v>
      </c>
      <c r="BG71" s="244">
        <f t="shared" ca="1" si="187"/>
        <v>1016.2209642602851</v>
      </c>
      <c r="BH71" s="244">
        <f t="shared" ca="1" si="187"/>
        <v>1896.8180290284552</v>
      </c>
      <c r="BI71" s="244">
        <f t="shared" ca="1" si="187"/>
        <v>3096.1466084265562</v>
      </c>
      <c r="BJ71" s="244">
        <f t="shared" ca="1" si="187"/>
        <v>3918.7559031436358</v>
      </c>
      <c r="BK71" s="244">
        <f t="shared" ca="1" si="187"/>
        <v>1030.5648627363662</v>
      </c>
      <c r="BL71" s="244">
        <f t="shared" ca="1" si="187"/>
        <v>1987.8976381395637</v>
      </c>
      <c r="BM71" s="244">
        <f t="shared" ca="1" si="187"/>
        <v>3267.7012318785874</v>
      </c>
      <c r="BN71" s="244">
        <f t="shared" ca="1" si="187"/>
        <v>4172.6174190192742</v>
      </c>
      <c r="BO71" s="244">
        <f t="shared" ca="1" si="187"/>
        <v>1044.8799753102301</v>
      </c>
      <c r="BP71" s="244">
        <f t="shared" ca="1" si="187"/>
        <v>2078.7834960232449</v>
      </c>
      <c r="BQ71" s="244">
        <f t="shared" ca="1" si="187"/>
        <v>3438.8971387779802</v>
      </c>
      <c r="BR71" s="244">
        <f t="shared" ca="1" si="187"/>
        <v>4425.9524433137194</v>
      </c>
      <c r="BS71" s="280">
        <f t="shared" ca="1" si="187"/>
        <v>1059.1658110954099</v>
      </c>
      <c r="BT71" s="280">
        <f t="shared" ca="1" si="187"/>
        <v>2169.472302089689</v>
      </c>
      <c r="BU71" s="280">
        <f t="shared" ref="BU71:EF71" ca="1" si="188">SUM(BU68:BU70)</f>
        <v>3609.7282188315821</v>
      </c>
      <c r="BV71" s="280">
        <f t="shared" ca="1" si="188"/>
        <v>4678.7520071804529</v>
      </c>
      <c r="BW71" s="280">
        <f t="shared" ca="1" si="188"/>
        <v>1073.4218706601962</v>
      </c>
      <c r="BX71" s="280">
        <f t="shared" ca="1" si="188"/>
        <v>2259.960698353817</v>
      </c>
      <c r="BY71" s="280">
        <f t="shared" ca="1" si="188"/>
        <v>3780.1882555009479</v>
      </c>
      <c r="BZ71" s="280">
        <f t="shared" ca="1" si="188"/>
        <v>4931.0069858108145</v>
      </c>
      <c r="CA71" s="280">
        <f t="shared" ca="1" si="188"/>
        <v>1087.6476458758061</v>
      </c>
      <c r="CB71" s="280">
        <f t="shared" ca="1" si="188"/>
        <v>2350.2452684166292</v>
      </c>
      <c r="CC71" s="280">
        <f t="shared" ca="1" si="188"/>
        <v>3950.2709241168577</v>
      </c>
      <c r="CD71" s="280">
        <f t="shared" ca="1" si="188"/>
        <v>5182.7080956659711</v>
      </c>
      <c r="CE71" s="280">
        <f t="shared" ca="1" si="188"/>
        <v>3211.2176197618055</v>
      </c>
      <c r="CF71" s="280">
        <f t="shared" ca="1" si="188"/>
        <v>6649.8733176780852</v>
      </c>
      <c r="CG71" s="280">
        <f t="shared" ca="1" si="188"/>
        <v>10380.497133709665</v>
      </c>
      <c r="CH71" s="280">
        <f t="shared" ca="1" si="188"/>
        <v>13716.150579158793</v>
      </c>
      <c r="CI71" s="280">
        <f t="shared" ca="1" si="188"/>
        <v>13177.344933475068</v>
      </c>
      <c r="CJ71" s="280">
        <f t="shared" ca="1" si="188"/>
        <v>16574.906539427575</v>
      </c>
      <c r="CK71" s="280">
        <f t="shared" ca="1" si="188"/>
        <v>20268.175567201281</v>
      </c>
      <c r="CL71" s="280">
        <f t="shared" ca="1" si="188"/>
        <v>23568.288493931061</v>
      </c>
      <c r="CM71" s="280">
        <f t="shared" ca="1" si="188"/>
        <v>14588.626802983978</v>
      </c>
      <c r="CN71" s="280">
        <f t="shared" ca="1" si="188"/>
        <v>17944.911743103345</v>
      </c>
      <c r="CO71" s="280">
        <f t="shared" ca="1" si="188"/>
        <v>21600.643408749806</v>
      </c>
      <c r="CP71" s="280">
        <f t="shared" ca="1" si="188"/>
        <v>24865.030126766767</v>
      </c>
      <c r="CQ71" s="280">
        <f t="shared" ca="1" si="188"/>
        <v>19382.889453220781</v>
      </c>
      <c r="CR71" s="280">
        <f t="shared" ca="1" si="188"/>
        <v>23187.712037513538</v>
      </c>
      <c r="CS71" s="280">
        <f t="shared" ca="1" si="188"/>
        <v>25545.933620972479</v>
      </c>
      <c r="CT71" s="280">
        <f t="shared" ca="1" si="188"/>
        <v>0</v>
      </c>
      <c r="CU71" s="280">
        <f t="shared" ca="1" si="188"/>
        <v>0</v>
      </c>
      <c r="CV71" s="280">
        <f t="shared" ca="1" si="188"/>
        <v>0</v>
      </c>
      <c r="CW71" s="280">
        <f t="shared" ca="1" si="188"/>
        <v>0</v>
      </c>
      <c r="CX71" s="280">
        <f t="shared" ca="1" si="188"/>
        <v>0</v>
      </c>
      <c r="CY71" s="280">
        <f t="shared" ca="1" si="188"/>
        <v>0</v>
      </c>
      <c r="CZ71" s="280">
        <f t="shared" ca="1" si="188"/>
        <v>0</v>
      </c>
      <c r="DA71" s="280">
        <f t="shared" ca="1" si="188"/>
        <v>0</v>
      </c>
      <c r="DB71" s="280">
        <f t="shared" ca="1" si="188"/>
        <v>0</v>
      </c>
      <c r="DC71" s="280">
        <f t="shared" ca="1" si="188"/>
        <v>0</v>
      </c>
      <c r="DD71" s="280">
        <f t="shared" ca="1" si="188"/>
        <v>0</v>
      </c>
      <c r="DE71" s="280">
        <f t="shared" ca="1" si="188"/>
        <v>0</v>
      </c>
      <c r="DF71" s="280">
        <f t="shared" ca="1" si="188"/>
        <v>0</v>
      </c>
      <c r="DG71" s="280">
        <f t="shared" ca="1" si="188"/>
        <v>0</v>
      </c>
      <c r="DH71" s="280">
        <f t="shared" ca="1" si="188"/>
        <v>0</v>
      </c>
      <c r="DI71" s="280">
        <f t="shared" ca="1" si="188"/>
        <v>0</v>
      </c>
      <c r="DJ71" s="280">
        <f t="shared" ca="1" si="188"/>
        <v>0</v>
      </c>
      <c r="DK71" s="280">
        <f t="shared" ca="1" si="188"/>
        <v>0</v>
      </c>
      <c r="DL71" s="280">
        <f t="shared" ca="1" si="188"/>
        <v>0</v>
      </c>
      <c r="DM71" s="280">
        <f t="shared" ca="1" si="188"/>
        <v>0</v>
      </c>
      <c r="DN71" s="280">
        <f t="shared" ca="1" si="188"/>
        <v>0</v>
      </c>
      <c r="DO71" s="280">
        <f t="shared" ca="1" si="188"/>
        <v>0</v>
      </c>
      <c r="DP71" s="280">
        <f t="shared" ca="1" si="188"/>
        <v>0</v>
      </c>
      <c r="DQ71" s="280">
        <f t="shared" ca="1" si="188"/>
        <v>0</v>
      </c>
      <c r="DR71" s="280">
        <f t="shared" ca="1" si="188"/>
        <v>0</v>
      </c>
      <c r="DS71" s="280">
        <f t="shared" ca="1" si="188"/>
        <v>0</v>
      </c>
      <c r="DT71" s="280">
        <f t="shared" ca="1" si="188"/>
        <v>0</v>
      </c>
      <c r="DU71" s="280">
        <f t="shared" ca="1" si="188"/>
        <v>0</v>
      </c>
      <c r="DV71" s="280">
        <f t="shared" ca="1" si="188"/>
        <v>0</v>
      </c>
      <c r="DW71" s="280">
        <f t="shared" ca="1" si="188"/>
        <v>0</v>
      </c>
      <c r="DX71" s="280">
        <f t="shared" ca="1" si="188"/>
        <v>0</v>
      </c>
      <c r="DY71" s="280">
        <f t="shared" ca="1" si="188"/>
        <v>0</v>
      </c>
      <c r="DZ71" s="280">
        <f t="shared" ca="1" si="188"/>
        <v>0</v>
      </c>
      <c r="EA71" s="280">
        <f t="shared" ca="1" si="188"/>
        <v>0</v>
      </c>
      <c r="EB71" s="280">
        <f t="shared" ca="1" si="188"/>
        <v>0</v>
      </c>
      <c r="EC71" s="280">
        <f t="shared" ca="1" si="188"/>
        <v>0</v>
      </c>
      <c r="ED71" s="280">
        <f t="shared" ca="1" si="188"/>
        <v>0</v>
      </c>
      <c r="EE71" s="280">
        <f t="shared" ca="1" si="188"/>
        <v>0</v>
      </c>
      <c r="EF71" s="280">
        <f t="shared" ca="1" si="188"/>
        <v>0</v>
      </c>
      <c r="EG71" s="280">
        <f t="shared" ref="EG71:EP71" ca="1" si="189">SUM(EG68:EG70)</f>
        <v>0</v>
      </c>
      <c r="EH71" s="280">
        <f t="shared" ca="1" si="189"/>
        <v>0</v>
      </c>
      <c r="EI71" s="280">
        <f t="shared" ca="1" si="189"/>
        <v>0</v>
      </c>
      <c r="EJ71" s="280">
        <f t="shared" ca="1" si="189"/>
        <v>0</v>
      </c>
      <c r="EK71" s="280">
        <f t="shared" ca="1" si="189"/>
        <v>0</v>
      </c>
      <c r="EL71" s="280">
        <f t="shared" ca="1" si="189"/>
        <v>0</v>
      </c>
      <c r="EM71" s="280">
        <f t="shared" ca="1" si="189"/>
        <v>0</v>
      </c>
      <c r="EN71" s="280">
        <f t="shared" ca="1" si="189"/>
        <v>0</v>
      </c>
      <c r="EO71" s="280">
        <f t="shared" ca="1" si="189"/>
        <v>0</v>
      </c>
      <c r="EP71" s="280">
        <f t="shared" ca="1" si="189"/>
        <v>0</v>
      </c>
      <c r="EQ71" s="281"/>
      <c r="ER71" s="281"/>
      <c r="ES71" s="281"/>
      <c r="ET71" s="281"/>
      <c r="EU71" s="281"/>
      <c r="EV71" s="281"/>
      <c r="EW71" s="281"/>
      <c r="EX71" s="281"/>
      <c r="EY71" s="281"/>
      <c r="EZ71" s="281"/>
      <c r="FA71" s="281"/>
      <c r="FB71" s="281"/>
      <c r="FC71" s="281"/>
      <c r="FD71" s="281"/>
      <c r="FE71" s="281"/>
      <c r="FF71" s="281"/>
      <c r="FG71" s="281"/>
      <c r="FH71" s="281"/>
      <c r="FI71" s="281"/>
      <c r="FJ71" s="281"/>
      <c r="FK71" s="281"/>
      <c r="FL71" s="281"/>
      <c r="FM71" s="281"/>
      <c r="FN71" s="281"/>
      <c r="FO71" s="281"/>
      <c r="FP71" s="281"/>
      <c r="FQ71" s="281"/>
      <c r="FR71" s="281"/>
      <c r="FS71" s="281"/>
      <c r="FT71" s="281"/>
      <c r="FU71" s="281"/>
      <c r="FV71" s="281"/>
      <c r="FW71" s="281"/>
      <c r="FX71" s="281"/>
      <c r="FY71" s="281"/>
      <c r="FZ71" s="281"/>
      <c r="GA71" s="281"/>
      <c r="GB71" s="281"/>
      <c r="GC71" s="281"/>
      <c r="GD71" s="281"/>
      <c r="GE71" s="281"/>
      <c r="GF71" s="281"/>
      <c r="GG71" s="281"/>
      <c r="GH71" s="281"/>
      <c r="GI71" s="281"/>
      <c r="GJ71" s="281"/>
      <c r="GK71" s="281"/>
      <c r="GL71" s="281"/>
      <c r="GM71" s="281"/>
      <c r="GN71" s="281"/>
      <c r="GO71" s="281"/>
      <c r="GP71" s="281"/>
      <c r="GQ71" s="281"/>
      <c r="GR71" s="281"/>
      <c r="GS71" s="281"/>
      <c r="GT71" s="281"/>
      <c r="GU71" s="281"/>
      <c r="GV71" s="281"/>
      <c r="GW71" s="281"/>
      <c r="GX71" s="281"/>
      <c r="GY71" s="281"/>
      <c r="GZ71" s="281"/>
      <c r="HA71" s="281"/>
      <c r="HB71" s="281"/>
      <c r="HC71" s="281"/>
      <c r="HD71" s="281"/>
      <c r="HE71" s="281"/>
      <c r="HF71" s="281"/>
      <c r="HG71" s="281"/>
      <c r="HH71" s="281"/>
      <c r="HI71" s="281"/>
      <c r="HJ71" s="281"/>
    </row>
    <row r="72" spans="1:218" s="143" customFormat="1" ht="14.1" customHeight="1">
      <c r="A72" s="34"/>
      <c r="B72" s="282"/>
      <c r="C72" s="282"/>
      <c r="D72" s="59"/>
      <c r="E72" s="277"/>
      <c r="F72" s="277"/>
      <c r="G72" s="234"/>
      <c r="H72" s="234"/>
      <c r="I72" s="234"/>
      <c r="J72" s="234"/>
      <c r="K72" s="234"/>
      <c r="L72" s="234"/>
      <c r="M72" s="234"/>
      <c r="N72" s="234"/>
      <c r="O72" s="234"/>
      <c r="P72" s="234"/>
      <c r="Q72" s="234"/>
      <c r="R72" s="234"/>
      <c r="S72" s="234"/>
      <c r="T72" s="234"/>
      <c r="U72" s="234"/>
      <c r="V72" s="234"/>
      <c r="W72" s="234"/>
      <c r="X72" s="234"/>
      <c r="Y72" s="234"/>
      <c r="Z72" s="234"/>
      <c r="AA72" s="234"/>
      <c r="AB72" s="234"/>
      <c r="AC72" s="234"/>
      <c r="AD72" s="234"/>
      <c r="AE72" s="234"/>
      <c r="AF72" s="234"/>
      <c r="AG72" s="234"/>
      <c r="AH72" s="234"/>
      <c r="AI72" s="234"/>
      <c r="AJ72" s="234"/>
      <c r="AK72" s="234"/>
      <c r="AL72" s="234"/>
      <c r="AM72" s="234"/>
      <c r="AN72" s="234"/>
      <c r="AO72" s="234"/>
      <c r="AP72" s="234"/>
      <c r="AQ72" s="234"/>
      <c r="AR72" s="234"/>
      <c r="AS72" s="234"/>
      <c r="AT72" s="234"/>
      <c r="AU72" s="234"/>
      <c r="AV72" s="234"/>
      <c r="AW72" s="234"/>
      <c r="AX72" s="234"/>
      <c r="AY72" s="234"/>
      <c r="AZ72" s="234"/>
      <c r="BA72" s="234"/>
      <c r="BB72" s="234"/>
      <c r="BC72" s="234"/>
      <c r="BD72" s="234"/>
      <c r="BE72" s="234"/>
      <c r="BF72" s="234"/>
      <c r="BG72" s="234"/>
      <c r="BH72" s="234"/>
      <c r="BI72" s="234"/>
      <c r="BJ72" s="234"/>
      <c r="BK72" s="234"/>
      <c r="BL72" s="234"/>
      <c r="BM72" s="234"/>
      <c r="BN72" s="234"/>
      <c r="BO72" s="234"/>
      <c r="BP72" s="234"/>
      <c r="BQ72" s="234"/>
      <c r="BR72" s="234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  <c r="CK72" s="277"/>
      <c r="CL72" s="277"/>
      <c r="CM72" s="277"/>
      <c r="CN72" s="277"/>
      <c r="CO72" s="277"/>
      <c r="CP72" s="277"/>
      <c r="CQ72" s="277"/>
      <c r="CR72" s="277"/>
      <c r="CS72" s="277"/>
      <c r="CT72" s="277"/>
      <c r="CU72" s="277"/>
      <c r="CV72" s="277"/>
      <c r="CW72" s="277"/>
      <c r="CX72" s="277"/>
      <c r="CY72" s="277"/>
      <c r="CZ72" s="277"/>
      <c r="DA72" s="277"/>
      <c r="DB72" s="277"/>
      <c r="DC72" s="277"/>
      <c r="DD72" s="277"/>
      <c r="DE72" s="277"/>
      <c r="DF72" s="277"/>
      <c r="DG72" s="277"/>
      <c r="DH72" s="277"/>
      <c r="DI72" s="277"/>
      <c r="DJ72" s="277"/>
      <c r="DK72" s="277"/>
      <c r="DL72" s="277"/>
      <c r="DM72" s="277"/>
      <c r="DN72" s="277"/>
      <c r="DO72" s="277"/>
      <c r="DP72" s="277"/>
      <c r="DQ72" s="277"/>
      <c r="DR72" s="277"/>
      <c r="DS72" s="277"/>
      <c r="DT72" s="277"/>
      <c r="DU72" s="277"/>
      <c r="DV72" s="277"/>
      <c r="DW72" s="277"/>
      <c r="DX72" s="277"/>
      <c r="DY72" s="277"/>
      <c r="DZ72" s="277"/>
      <c r="EA72" s="277"/>
      <c r="EB72" s="277"/>
      <c r="EC72" s="277"/>
      <c r="ED72" s="277"/>
      <c r="EE72" s="277"/>
      <c r="EF72" s="277"/>
      <c r="EG72" s="277"/>
      <c r="EH72" s="277"/>
      <c r="EI72" s="277"/>
      <c r="EJ72" s="277"/>
      <c r="EK72" s="277"/>
      <c r="EL72" s="277"/>
      <c r="EM72" s="277"/>
      <c r="EN72" s="277"/>
      <c r="EO72" s="277"/>
      <c r="EP72" s="277"/>
      <c r="EQ72" s="281"/>
      <c r="ER72" s="281"/>
      <c r="ES72" s="281"/>
      <c r="ET72" s="281"/>
      <c r="EU72" s="281"/>
      <c r="EV72" s="281"/>
      <c r="EW72" s="281"/>
      <c r="EX72" s="281"/>
      <c r="EY72" s="281"/>
      <c r="EZ72" s="281"/>
      <c r="FA72" s="281"/>
      <c r="FB72" s="281"/>
      <c r="FC72" s="281"/>
      <c r="FD72" s="281"/>
      <c r="FE72" s="281"/>
      <c r="FF72" s="281"/>
      <c r="FG72" s="281"/>
      <c r="FH72" s="281"/>
      <c r="FI72" s="281"/>
      <c r="FJ72" s="281"/>
      <c r="FK72" s="281"/>
      <c r="FL72" s="281"/>
      <c r="FM72" s="281"/>
      <c r="FN72" s="281"/>
      <c r="FO72" s="281"/>
      <c r="FP72" s="281"/>
      <c r="FQ72" s="281"/>
      <c r="FR72" s="281"/>
      <c r="FS72" s="281"/>
      <c r="FT72" s="281"/>
      <c r="FU72" s="281"/>
      <c r="FV72" s="281"/>
      <c r="FW72" s="281"/>
      <c r="FX72" s="281"/>
      <c r="FY72" s="281"/>
      <c r="FZ72" s="281"/>
      <c r="GA72" s="281"/>
      <c r="GB72" s="281"/>
      <c r="GC72" s="281"/>
      <c r="GD72" s="281"/>
      <c r="GE72" s="281"/>
      <c r="GF72" s="281"/>
      <c r="GG72" s="281"/>
      <c r="GH72" s="281"/>
      <c r="GI72" s="281"/>
      <c r="GJ72" s="281"/>
      <c r="GK72" s="281"/>
      <c r="GL72" s="281"/>
      <c r="GM72" s="281"/>
      <c r="GN72" s="281"/>
      <c r="GO72" s="281"/>
      <c r="GP72" s="281"/>
      <c r="GQ72" s="281"/>
      <c r="GR72" s="281"/>
      <c r="GS72" s="281"/>
      <c r="GT72" s="281"/>
      <c r="GU72" s="281"/>
      <c r="GV72" s="281"/>
      <c r="GW72" s="281"/>
      <c r="GX72" s="281"/>
      <c r="GY72" s="281"/>
      <c r="GZ72" s="281"/>
      <c r="HA72" s="281"/>
      <c r="HB72" s="281"/>
      <c r="HC72" s="281"/>
      <c r="HD72" s="281"/>
      <c r="HE72" s="281"/>
      <c r="HF72" s="281"/>
      <c r="HG72" s="281"/>
      <c r="HH72" s="281"/>
      <c r="HI72" s="281"/>
      <c r="HJ72" s="281"/>
    </row>
    <row r="73" spans="1:218" s="314" customFormat="1" ht="14.1" customHeight="1">
      <c r="B73" s="359" t="s">
        <v>161</v>
      </c>
      <c r="C73" s="360"/>
      <c r="D73" s="363" t="s">
        <v>97</v>
      </c>
      <c r="E73" s="361">
        <f ca="1">SUM(G73:ET73)</f>
        <v>25545.933620972479</v>
      </c>
      <c r="F73" s="361"/>
      <c r="G73" s="1294"/>
      <c r="H73" s="1294">
        <f t="shared" ref="H73:AM73" ca="1" si="190">H71-H12</f>
        <v>0</v>
      </c>
      <c r="I73" s="1294">
        <f t="shared" ca="1" si="190"/>
        <v>0</v>
      </c>
      <c r="J73" s="1294">
        <f t="shared" ca="1" si="190"/>
        <v>0</v>
      </c>
      <c r="K73" s="1294">
        <f t="shared" ca="1" si="190"/>
        <v>0</v>
      </c>
      <c r="L73" s="1294">
        <f t="shared" ca="1" si="190"/>
        <v>0</v>
      </c>
      <c r="M73" s="1294">
        <f t="shared" ca="1" si="190"/>
        <v>0</v>
      </c>
      <c r="N73" s="1294">
        <f t="shared" ca="1" si="190"/>
        <v>0</v>
      </c>
      <c r="O73" s="1294">
        <f t="shared" ca="1" si="190"/>
        <v>0</v>
      </c>
      <c r="P73" s="1294">
        <f t="shared" ca="1" si="190"/>
        <v>0</v>
      </c>
      <c r="Q73" s="1294">
        <f t="shared" ca="1" si="190"/>
        <v>0</v>
      </c>
      <c r="R73" s="1294">
        <f t="shared" ca="1" si="190"/>
        <v>463.84582703872275</v>
      </c>
      <c r="S73" s="1294">
        <f t="shared" ca="1" si="190"/>
        <v>201.17269127195414</v>
      </c>
      <c r="T73" s="1294">
        <f t="shared" ca="1" si="190"/>
        <v>2172.4275138440844</v>
      </c>
      <c r="U73" s="1294">
        <f t="shared" ca="1" si="190"/>
        <v>-1709.8082273349228</v>
      </c>
      <c r="V73" s="1294">
        <f t="shared" ca="1" si="190"/>
        <v>-777.58441929915716</v>
      </c>
      <c r="W73" s="1294">
        <f t="shared" ca="1" si="190"/>
        <v>215.76631627250936</v>
      </c>
      <c r="X73" s="1294">
        <f t="shared" ca="1" si="190"/>
        <v>415.09584502486177</v>
      </c>
      <c r="Y73" s="1294">
        <f t="shared" ca="1" si="190"/>
        <v>697.13690755173957</v>
      </c>
      <c r="Z73" s="1294">
        <f t="shared" ca="1" si="190"/>
        <v>300.7752152454118</v>
      </c>
      <c r="AA73" s="1294">
        <f t="shared" ca="1" si="190"/>
        <v>-731.0412060850058</v>
      </c>
      <c r="AB73" s="1294">
        <f t="shared" ca="1" si="190"/>
        <v>481.05058245564214</v>
      </c>
      <c r="AC73" s="1294">
        <f t="shared" ca="1" si="190"/>
        <v>766.83094868841181</v>
      </c>
      <c r="AD73" s="1294">
        <f t="shared" ca="1" si="190"/>
        <v>244.82435916498343</v>
      </c>
      <c r="AE73" s="1294">
        <f t="shared" ca="1" si="190"/>
        <v>-1583.4954129463204</v>
      </c>
      <c r="AF73" s="1294">
        <f t="shared" ca="1" si="190"/>
        <v>423.10107926142337</v>
      </c>
      <c r="AG73" s="1294">
        <f t="shared" ca="1" si="190"/>
        <v>714.48949920008818</v>
      </c>
      <c r="AH73" s="1294">
        <f t="shared" ca="1" si="190"/>
        <v>323.70435585017958</v>
      </c>
      <c r="AI73" s="1294">
        <f t="shared" ca="1" si="190"/>
        <v>-1422.4046749373501</v>
      </c>
      <c r="AJ73" s="1294">
        <f t="shared" ca="1" si="190"/>
        <v>411.86992883282801</v>
      </c>
      <c r="AK73" s="1294">
        <f t="shared" ca="1" si="190"/>
        <v>708.16562122738833</v>
      </c>
      <c r="AL73" s="1294">
        <f t="shared" ca="1" si="190"/>
        <v>325.39869448248464</v>
      </c>
      <c r="AM73" s="1294">
        <f t="shared" ca="1" si="190"/>
        <v>-1483.117957702485</v>
      </c>
      <c r="AN73" s="1294">
        <f t="shared" ref="AN73:BS73" ca="1" si="191">AN71-AN12</f>
        <v>494.53905785134339</v>
      </c>
      <c r="AO73" s="1294">
        <f t="shared" ca="1" si="191"/>
        <v>794.5740539517974</v>
      </c>
      <c r="AP73" s="1294">
        <f t="shared" ca="1" si="191"/>
        <v>408.65488429640209</v>
      </c>
      <c r="AQ73" s="1294">
        <f t="shared" ca="1" si="191"/>
        <v>-1714.9469511073858</v>
      </c>
      <c r="AR73" s="1294">
        <f t="shared" ca="1" si="191"/>
        <v>572.05910055147092</v>
      </c>
      <c r="AS73" s="1294">
        <f t="shared" ca="1" si="191"/>
        <v>875.83340035781998</v>
      </c>
      <c r="AT73" s="1294">
        <f t="shared" ca="1" si="191"/>
        <v>491.75945382831833</v>
      </c>
      <c r="AU73" s="1294">
        <f t="shared" ca="1" si="191"/>
        <v>-2107.6551496198117</v>
      </c>
      <c r="AV73" s="1294">
        <f t="shared" ca="1" si="191"/>
        <v>649.42752296959918</v>
      </c>
      <c r="AW73" s="1294">
        <f t="shared" ca="1" si="191"/>
        <v>956.94112648184455</v>
      </c>
      <c r="AX73" s="1294">
        <f t="shared" ca="1" si="191"/>
        <v>574.70982515177911</v>
      </c>
      <c r="AY73" s="1294">
        <f t="shared" ca="1" si="191"/>
        <v>-2166.6510805075814</v>
      </c>
      <c r="AZ73" s="1294">
        <f t="shared" ca="1" si="191"/>
        <v>726.64174717926937</v>
      </c>
      <c r="BA73" s="1294">
        <f t="shared" ca="1" si="191"/>
        <v>1037.8946543974107</v>
      </c>
      <c r="BB73" s="1294">
        <f t="shared" ca="1" si="191"/>
        <v>657.50337559899663</v>
      </c>
      <c r="BC73" s="1294">
        <f t="shared" ca="1" si="191"/>
        <v>-2407.6397461164415</v>
      </c>
      <c r="BD73" s="1294">
        <f t="shared" ca="1" si="191"/>
        <v>803.69915051269686</v>
      </c>
      <c r="BE73" s="1294">
        <f t="shared" ca="1" si="191"/>
        <v>1118.6913614367318</v>
      </c>
      <c r="BF73" s="1294">
        <f t="shared" ca="1" si="191"/>
        <v>740.1374369682635</v>
      </c>
      <c r="BG73" s="1294">
        <f t="shared" ca="1" si="191"/>
        <v>-2648.1557470297098</v>
      </c>
      <c r="BH73" s="1294">
        <f t="shared" ca="1" si="191"/>
        <v>880.59706476817007</v>
      </c>
      <c r="BI73" s="1294">
        <f t="shared" ca="1" si="191"/>
        <v>1199.3285793981011</v>
      </c>
      <c r="BJ73" s="1294">
        <f t="shared" ca="1" si="191"/>
        <v>822.60929471707959</v>
      </c>
      <c r="BK73" s="1294">
        <f t="shared" ca="1" si="191"/>
        <v>-2888.1910404072696</v>
      </c>
      <c r="BL73" s="1294">
        <f t="shared" ca="1" si="191"/>
        <v>957.3327754031975</v>
      </c>
      <c r="BM73" s="1294">
        <f t="shared" ca="1" si="191"/>
        <v>1279.8035937390237</v>
      </c>
      <c r="BN73" s="1294">
        <f t="shared" ca="1" si="191"/>
        <v>904.91618714068682</v>
      </c>
      <c r="BO73" s="1294">
        <f t="shared" ca="1" si="191"/>
        <v>-3127.7374437090439</v>
      </c>
      <c r="BP73" s="1294">
        <f t="shared" ca="1" si="191"/>
        <v>1033.9035207130148</v>
      </c>
      <c r="BQ73" s="1294">
        <f t="shared" ca="1" si="191"/>
        <v>1360.1136427547353</v>
      </c>
      <c r="BR73" s="1294">
        <f t="shared" ca="1" si="191"/>
        <v>987.0553045357392</v>
      </c>
      <c r="BS73" s="362">
        <f t="shared" ca="1" si="191"/>
        <v>-3366.7866322183095</v>
      </c>
      <c r="BT73" s="362">
        <f t="shared" ref="BT73:CY73" ca="1" si="192">BT71-BT12</f>
        <v>1110.3064909942791</v>
      </c>
      <c r="BU73" s="362">
        <f t="shared" ca="1" si="192"/>
        <v>1440.2559167418931</v>
      </c>
      <c r="BV73" s="362">
        <f t="shared" ca="1" si="192"/>
        <v>1069.0237883488708</v>
      </c>
      <c r="BW73" s="362">
        <f t="shared" ca="1" si="192"/>
        <v>-3605.3301365202569</v>
      </c>
      <c r="BX73" s="362">
        <f t="shared" ca="1" si="192"/>
        <v>1186.5388276936208</v>
      </c>
      <c r="BY73" s="362">
        <f t="shared" ca="1" si="192"/>
        <v>1520.2275571471309</v>
      </c>
      <c r="BZ73" s="362">
        <f t="shared" ca="1" si="192"/>
        <v>1150.8187303098666</v>
      </c>
      <c r="CA73" s="362">
        <f t="shared" ca="1" si="192"/>
        <v>-3843.3593399350084</v>
      </c>
      <c r="CB73" s="362">
        <f t="shared" ca="1" si="192"/>
        <v>1262.5976225408231</v>
      </c>
      <c r="CC73" s="362">
        <f t="shared" ca="1" si="192"/>
        <v>1600.0256557002285</v>
      </c>
      <c r="CD73" s="362">
        <f t="shared" ca="1" si="192"/>
        <v>1232.4371715491134</v>
      </c>
      <c r="CE73" s="362">
        <f t="shared" ca="1" si="192"/>
        <v>-1971.4904759041656</v>
      </c>
      <c r="CF73" s="362">
        <f t="shared" ca="1" si="192"/>
        <v>3438.6556979162797</v>
      </c>
      <c r="CG73" s="362">
        <f t="shared" ca="1" si="192"/>
        <v>3730.6238160315797</v>
      </c>
      <c r="CH73" s="362">
        <f t="shared" ca="1" si="192"/>
        <v>3335.6534454491284</v>
      </c>
      <c r="CI73" s="362">
        <f t="shared" ca="1" si="192"/>
        <v>-538.80564568372574</v>
      </c>
      <c r="CJ73" s="362">
        <f t="shared" ca="1" si="192"/>
        <v>3397.5616059525073</v>
      </c>
      <c r="CK73" s="362">
        <f t="shared" ca="1" si="192"/>
        <v>3693.2690277737056</v>
      </c>
      <c r="CL73" s="362">
        <f t="shared" ca="1" si="192"/>
        <v>3300.1129267297802</v>
      </c>
      <c r="CM73" s="362">
        <f t="shared" ca="1" si="192"/>
        <v>-8979.6616909470831</v>
      </c>
      <c r="CN73" s="362">
        <f t="shared" ca="1" si="192"/>
        <v>3356.2849401193671</v>
      </c>
      <c r="CO73" s="362">
        <f t="shared" ca="1" si="192"/>
        <v>3655.7316656464609</v>
      </c>
      <c r="CP73" s="362">
        <f t="shared" ca="1" si="192"/>
        <v>3264.3867180169618</v>
      </c>
      <c r="CQ73" s="362">
        <f t="shared" ca="1" si="192"/>
        <v>-5482.1406735459859</v>
      </c>
      <c r="CR73" s="362">
        <f t="shared" ca="1" si="192"/>
        <v>3804.8225842927568</v>
      </c>
      <c r="CS73" s="362">
        <f t="shared" ca="1" si="192"/>
        <v>2358.2215834589406</v>
      </c>
      <c r="CT73" s="362">
        <f t="shared" ca="1" si="192"/>
        <v>0</v>
      </c>
      <c r="CU73" s="362">
        <f t="shared" ca="1" si="192"/>
        <v>0</v>
      </c>
      <c r="CV73" s="362">
        <f t="shared" ca="1" si="192"/>
        <v>0</v>
      </c>
      <c r="CW73" s="362">
        <f t="shared" ca="1" si="192"/>
        <v>0</v>
      </c>
      <c r="CX73" s="362">
        <f t="shared" ca="1" si="192"/>
        <v>0</v>
      </c>
      <c r="CY73" s="362">
        <f t="shared" ca="1" si="192"/>
        <v>0</v>
      </c>
      <c r="CZ73" s="362">
        <f t="shared" ref="CZ73:EE73" ca="1" si="193">CZ71-CZ12</f>
        <v>0</v>
      </c>
      <c r="DA73" s="362">
        <f t="shared" ca="1" si="193"/>
        <v>0</v>
      </c>
      <c r="DB73" s="362">
        <f t="shared" ca="1" si="193"/>
        <v>0</v>
      </c>
      <c r="DC73" s="362">
        <f t="shared" ca="1" si="193"/>
        <v>0</v>
      </c>
      <c r="DD73" s="362">
        <f t="shared" ca="1" si="193"/>
        <v>0</v>
      </c>
      <c r="DE73" s="362">
        <f t="shared" ca="1" si="193"/>
        <v>0</v>
      </c>
      <c r="DF73" s="362">
        <f t="shared" ca="1" si="193"/>
        <v>0</v>
      </c>
      <c r="DG73" s="362">
        <f t="shared" ca="1" si="193"/>
        <v>0</v>
      </c>
      <c r="DH73" s="362">
        <f t="shared" ca="1" si="193"/>
        <v>0</v>
      </c>
      <c r="DI73" s="362">
        <f t="shared" ca="1" si="193"/>
        <v>0</v>
      </c>
      <c r="DJ73" s="362">
        <f t="shared" ca="1" si="193"/>
        <v>0</v>
      </c>
      <c r="DK73" s="362">
        <f t="shared" ca="1" si="193"/>
        <v>0</v>
      </c>
      <c r="DL73" s="362">
        <f t="shared" ca="1" si="193"/>
        <v>0</v>
      </c>
      <c r="DM73" s="362">
        <f t="shared" ca="1" si="193"/>
        <v>0</v>
      </c>
      <c r="DN73" s="362">
        <f t="shared" ca="1" si="193"/>
        <v>0</v>
      </c>
      <c r="DO73" s="362">
        <f t="shared" ca="1" si="193"/>
        <v>0</v>
      </c>
      <c r="DP73" s="362">
        <f t="shared" ca="1" si="193"/>
        <v>0</v>
      </c>
      <c r="DQ73" s="362">
        <f t="shared" ca="1" si="193"/>
        <v>0</v>
      </c>
      <c r="DR73" s="362">
        <f t="shared" ca="1" si="193"/>
        <v>0</v>
      </c>
      <c r="DS73" s="362">
        <f t="shared" ca="1" si="193"/>
        <v>0</v>
      </c>
      <c r="DT73" s="362">
        <f t="shared" ca="1" si="193"/>
        <v>0</v>
      </c>
      <c r="DU73" s="362">
        <f t="shared" ca="1" si="193"/>
        <v>0</v>
      </c>
      <c r="DV73" s="362">
        <f t="shared" ca="1" si="193"/>
        <v>0</v>
      </c>
      <c r="DW73" s="362">
        <f t="shared" ca="1" si="193"/>
        <v>0</v>
      </c>
      <c r="DX73" s="362">
        <f t="shared" ca="1" si="193"/>
        <v>0</v>
      </c>
      <c r="DY73" s="362">
        <f t="shared" ca="1" si="193"/>
        <v>0</v>
      </c>
      <c r="DZ73" s="362">
        <f t="shared" ca="1" si="193"/>
        <v>0</v>
      </c>
      <c r="EA73" s="362">
        <f t="shared" ca="1" si="193"/>
        <v>0</v>
      </c>
      <c r="EB73" s="362">
        <f t="shared" ca="1" si="193"/>
        <v>0</v>
      </c>
      <c r="EC73" s="362">
        <f t="shared" ca="1" si="193"/>
        <v>0</v>
      </c>
      <c r="ED73" s="362">
        <f t="shared" ca="1" si="193"/>
        <v>0</v>
      </c>
      <c r="EE73" s="362">
        <f t="shared" ca="1" si="193"/>
        <v>0</v>
      </c>
      <c r="EF73" s="362">
        <f t="shared" ref="EF73:EP73" ca="1" si="194">EF71-EF12</f>
        <v>0</v>
      </c>
      <c r="EG73" s="362">
        <f t="shared" ca="1" si="194"/>
        <v>0</v>
      </c>
      <c r="EH73" s="362">
        <f t="shared" ca="1" si="194"/>
        <v>0</v>
      </c>
      <c r="EI73" s="362">
        <f t="shared" ca="1" si="194"/>
        <v>0</v>
      </c>
      <c r="EJ73" s="362">
        <f t="shared" ca="1" si="194"/>
        <v>0</v>
      </c>
      <c r="EK73" s="362">
        <f t="shared" ca="1" si="194"/>
        <v>0</v>
      </c>
      <c r="EL73" s="362">
        <f t="shared" ca="1" si="194"/>
        <v>0</v>
      </c>
      <c r="EM73" s="362">
        <f t="shared" ca="1" si="194"/>
        <v>0</v>
      </c>
      <c r="EN73" s="362">
        <f t="shared" ca="1" si="194"/>
        <v>0</v>
      </c>
      <c r="EO73" s="362">
        <f t="shared" ca="1" si="194"/>
        <v>0</v>
      </c>
      <c r="EP73" s="362">
        <f t="shared" ca="1" si="194"/>
        <v>0</v>
      </c>
      <c r="EQ73" s="412"/>
      <c r="ER73" s="412"/>
      <c r="ES73" s="412"/>
      <c r="ET73" s="412"/>
    </row>
    <row r="74" spans="1:218" s="13" customFormat="1" ht="14.1" customHeight="1">
      <c r="D74" s="334"/>
      <c r="E74" s="780"/>
      <c r="EQ74" s="25"/>
      <c r="ER74" s="25"/>
      <c r="ES74" s="25"/>
      <c r="ET74" s="25"/>
    </row>
    <row r="75" spans="1:218" s="13" customFormat="1" ht="14.1" customHeight="1">
      <c r="B75" s="364" t="s">
        <v>162</v>
      </c>
      <c r="C75" s="365"/>
      <c r="D75" s="365"/>
      <c r="E75" s="1286">
        <f ca="1">IF(ABS(SUMIF(71:71,"&lt;0",71:71))&lt;0.0001,0,SUMIF(71:71,"&lt;0",71:71))</f>
        <v>0</v>
      </c>
      <c r="EQ75" s="25"/>
      <c r="ER75" s="25"/>
      <c r="ES75" s="25"/>
      <c r="ET75" s="25"/>
    </row>
    <row r="76" spans="1:218" s="13" customFormat="1" ht="14.1" customHeight="1">
      <c r="D76" s="334"/>
      <c r="E76" s="780"/>
      <c r="EQ76" s="25"/>
      <c r="ER76" s="25"/>
      <c r="ES76" s="25"/>
      <c r="ET76" s="25"/>
    </row>
    <row r="77" spans="1:218" s="13" customFormat="1" ht="14.1" customHeight="1">
      <c r="B77" s="56" t="s">
        <v>303</v>
      </c>
      <c r="D77" s="320" t="s">
        <v>97</v>
      </c>
      <c r="E77" s="780">
        <f ca="1">SUMIF(4:4,운영종료분기,71:71)</f>
        <v>25545.933620972479</v>
      </c>
    </row>
    <row r="78" spans="1:218" s="13" customFormat="1" ht="14.1" customHeight="1">
      <c r="D78" s="334"/>
      <c r="E78" s="780"/>
    </row>
    <row r="79" spans="1:218" ht="14.1" customHeight="1"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</row>
    <row r="80" spans="1:218" s="1" customFormat="1" ht="14.1" customHeight="1">
      <c r="A80" s="169" t="s">
        <v>437</v>
      </c>
      <c r="B80" s="169"/>
      <c r="C80" s="57"/>
      <c r="D80" s="330"/>
      <c r="E80" s="2"/>
      <c r="G80" s="274"/>
      <c r="H80" s="274"/>
      <c r="I80" s="274"/>
      <c r="J80" s="274"/>
      <c r="K80" s="274"/>
      <c r="L80" s="274"/>
      <c r="M80" s="274"/>
      <c r="N80" s="274"/>
      <c r="O80" s="274"/>
      <c r="P80" s="274"/>
      <c r="Q80" s="274"/>
      <c r="R80" s="274"/>
      <c r="S80" s="274"/>
      <c r="T80" s="274"/>
      <c r="U80" s="274"/>
      <c r="V80" s="274"/>
      <c r="W80" s="274"/>
      <c r="X80" s="274"/>
      <c r="Y80" s="274"/>
      <c r="Z80" s="274"/>
      <c r="AA80" s="274"/>
      <c r="AB80" s="274"/>
      <c r="AC80" s="274"/>
      <c r="AD80" s="274"/>
      <c r="AE80" s="274"/>
      <c r="AF80" s="274"/>
      <c r="AG80" s="274"/>
      <c r="AH80" s="274"/>
      <c r="AI80" s="274"/>
      <c r="AJ80" s="274"/>
      <c r="AK80" s="274"/>
      <c r="AL80" s="274"/>
      <c r="AM80" s="274"/>
      <c r="AN80" s="274"/>
      <c r="AO80" s="274"/>
      <c r="AP80" s="274"/>
      <c r="AQ80" s="274"/>
      <c r="AR80" s="274"/>
      <c r="AS80" s="274"/>
      <c r="AT80" s="274"/>
      <c r="AU80" s="274"/>
      <c r="AV80" s="274"/>
      <c r="AW80" s="274"/>
      <c r="AX80" s="274"/>
      <c r="AY80" s="274"/>
      <c r="AZ80" s="274"/>
      <c r="BA80" s="274"/>
      <c r="BB80" s="274"/>
      <c r="BC80" s="274"/>
      <c r="BD80" s="274"/>
      <c r="BE80" s="274"/>
      <c r="BF80" s="274"/>
      <c r="BG80" s="274"/>
      <c r="BH80" s="274"/>
      <c r="BI80" s="274"/>
      <c r="BJ80" s="274"/>
      <c r="BK80" s="274"/>
      <c r="BL80" s="274"/>
      <c r="BM80" s="274"/>
      <c r="BN80" s="274"/>
      <c r="BO80" s="274"/>
      <c r="BP80" s="274"/>
      <c r="BQ80" s="274"/>
      <c r="BR80" s="274"/>
      <c r="BS80" s="274"/>
      <c r="BT80" s="274"/>
      <c r="BU80" s="274"/>
      <c r="BV80" s="274"/>
      <c r="BW80" s="274"/>
      <c r="BX80" s="274"/>
      <c r="BY80" s="274"/>
      <c r="BZ80" s="274"/>
      <c r="CA80" s="274"/>
      <c r="CB80" s="274"/>
      <c r="CC80" s="274"/>
      <c r="CD80" s="274"/>
      <c r="CE80" s="274"/>
      <c r="CF80" s="274"/>
      <c r="CG80" s="274"/>
      <c r="CH80" s="274"/>
      <c r="CI80" s="274"/>
      <c r="CJ80" s="274"/>
      <c r="CK80" s="274"/>
      <c r="CL80" s="274"/>
      <c r="CM80" s="274"/>
      <c r="CN80" s="274"/>
      <c r="CO80" s="274"/>
      <c r="CP80" s="274"/>
      <c r="CQ80" s="274"/>
      <c r="CR80" s="274"/>
      <c r="CS80" s="274"/>
      <c r="CT80" s="274"/>
      <c r="CU80" s="274"/>
      <c r="CV80" s="274"/>
      <c r="CW80" s="274"/>
      <c r="CX80" s="274"/>
      <c r="CY80" s="274"/>
      <c r="CZ80" s="274"/>
      <c r="DA80" s="274"/>
      <c r="DB80" s="274"/>
      <c r="DC80" s="274"/>
      <c r="DD80" s="274"/>
      <c r="DE80" s="274"/>
      <c r="DF80" s="274"/>
      <c r="DG80" s="274"/>
      <c r="DH80" s="274"/>
      <c r="DI80" s="274"/>
      <c r="DJ80" s="274"/>
      <c r="DK80" s="274"/>
      <c r="DL80" s="274"/>
      <c r="DM80" s="274"/>
      <c r="DN80" s="274"/>
      <c r="DO80" s="274"/>
      <c r="DP80" s="274"/>
      <c r="DQ80" s="274"/>
      <c r="DR80" s="274"/>
      <c r="DS80" s="274"/>
      <c r="DT80" s="274"/>
      <c r="DU80" s="274"/>
      <c r="DV80" s="274"/>
      <c r="DW80" s="274"/>
      <c r="DX80" s="274"/>
      <c r="DY80" s="274"/>
      <c r="DZ80" s="274"/>
      <c r="EA80" s="274"/>
      <c r="EB80" s="274"/>
      <c r="EC80" s="274"/>
      <c r="ED80" s="274"/>
      <c r="EE80" s="274"/>
      <c r="EF80" s="274"/>
      <c r="EG80" s="274"/>
      <c r="EH80" s="274"/>
      <c r="EI80" s="274"/>
      <c r="EJ80" s="274"/>
      <c r="EK80" s="274"/>
      <c r="EL80" s="274"/>
      <c r="EM80" s="274"/>
      <c r="EN80" s="274"/>
      <c r="EO80" s="274"/>
      <c r="EP80" s="274"/>
    </row>
    <row r="81" spans="1:218" s="22" customFormat="1" ht="14.1" customHeight="1">
      <c r="A81" s="15"/>
      <c r="B81" s="56" t="s">
        <v>43</v>
      </c>
      <c r="C81" s="285"/>
      <c r="D81" s="332" t="s">
        <v>97</v>
      </c>
      <c r="E81" s="270"/>
      <c r="F81" s="273"/>
      <c r="G81" s="12"/>
      <c r="H81" s="12"/>
      <c r="I81" s="12"/>
      <c r="J81" s="12"/>
      <c r="K81" s="12">
        <f ca="1">K96</f>
        <v>0</v>
      </c>
      <c r="L81" s="12">
        <f t="shared" ref="L81:BW81" ca="1" si="195">L96</f>
        <v>0</v>
      </c>
      <c r="M81" s="12">
        <f t="shared" ca="1" si="195"/>
        <v>0</v>
      </c>
      <c r="N81" s="12">
        <f t="shared" ca="1" si="195"/>
        <v>0</v>
      </c>
      <c r="O81" s="12">
        <f t="shared" ca="1" si="195"/>
        <v>0</v>
      </c>
      <c r="P81" s="12">
        <f t="shared" ca="1" si="195"/>
        <v>0</v>
      </c>
      <c r="Q81" s="12">
        <f t="shared" ca="1" si="195"/>
        <v>0</v>
      </c>
      <c r="R81" s="12">
        <f t="shared" ca="1" si="195"/>
        <v>4999.9999999999745</v>
      </c>
      <c r="S81" s="12">
        <f t="shared" ca="1" si="195"/>
        <v>5000</v>
      </c>
      <c r="T81" s="12">
        <f t="shared" ca="1" si="195"/>
        <v>7000</v>
      </c>
      <c r="U81" s="12">
        <f t="shared" ca="1" si="195"/>
        <v>7000</v>
      </c>
      <c r="V81" s="12">
        <f t="shared" ca="1" si="195"/>
        <v>7000</v>
      </c>
      <c r="W81" s="12">
        <f t="shared" ca="1" si="195"/>
        <v>7000</v>
      </c>
      <c r="X81" s="12">
        <f t="shared" ca="1" si="195"/>
        <v>7116.6703125000004</v>
      </c>
      <c r="Y81" s="12">
        <f t="shared" ca="1" si="195"/>
        <v>7201.2140625000011</v>
      </c>
      <c r="Z81" s="12">
        <f t="shared" ca="1" si="195"/>
        <v>7148.8890625000004</v>
      </c>
      <c r="AA81" s="12">
        <f t="shared" ca="1" si="195"/>
        <v>7096.5640624999996</v>
      </c>
      <c r="AB81" s="12">
        <f t="shared" ca="1" si="195"/>
        <v>7044.2390625000007</v>
      </c>
      <c r="AC81" s="12">
        <f t="shared" ca="1" si="195"/>
        <v>6991.9140625</v>
      </c>
      <c r="AD81" s="12">
        <f t="shared" ca="1" si="195"/>
        <v>6939.5890625000011</v>
      </c>
      <c r="AE81" s="12">
        <f t="shared" ca="1" si="195"/>
        <v>7022.2640625000004</v>
      </c>
      <c r="AF81" s="12">
        <f t="shared" ca="1" si="195"/>
        <v>7103.0703125</v>
      </c>
      <c r="AG81" s="12">
        <f t="shared" ca="1" si="195"/>
        <v>7047.0078125</v>
      </c>
      <c r="AH81" s="12">
        <f t="shared" ca="1" si="195"/>
        <v>6990.9453125</v>
      </c>
      <c r="AI81" s="12">
        <f t="shared" ca="1" si="195"/>
        <v>6934.8828125</v>
      </c>
      <c r="AJ81" s="12">
        <f t="shared" ca="1" si="195"/>
        <v>6878.8203125</v>
      </c>
      <c r="AK81" s="12">
        <f t="shared" ca="1" si="195"/>
        <v>6907.1328125</v>
      </c>
      <c r="AL81" s="12">
        <f t="shared" ca="1" si="195"/>
        <v>6934.27734375</v>
      </c>
      <c r="AM81" s="12">
        <f t="shared" ca="1" si="195"/>
        <v>6875.87890625</v>
      </c>
      <c r="AN81" s="12">
        <f t="shared" ca="1" si="195"/>
        <v>6817.48046875</v>
      </c>
      <c r="AO81" s="12">
        <f t="shared" ca="1" si="195"/>
        <v>6759.08203125</v>
      </c>
      <c r="AP81" s="12">
        <f t="shared" ca="1" si="195"/>
        <v>6700.68359375</v>
      </c>
      <c r="AQ81" s="12">
        <f t="shared" ca="1" si="195"/>
        <v>6642.28515625</v>
      </c>
      <c r="AR81" s="12">
        <f t="shared" ca="1" si="195"/>
        <v>6583.88671875</v>
      </c>
      <c r="AS81" s="12">
        <f t="shared" ca="1" si="195"/>
        <v>6525.48828125</v>
      </c>
      <c r="AT81" s="12">
        <f t="shared" ca="1" si="195"/>
        <v>6467.08984375</v>
      </c>
      <c r="AU81" s="12">
        <f t="shared" ca="1" si="195"/>
        <v>6408.69140625</v>
      </c>
      <c r="AV81" s="12">
        <f t="shared" ca="1" si="195"/>
        <v>6350.29296875</v>
      </c>
      <c r="AW81" s="12">
        <f t="shared" ca="1" si="195"/>
        <v>6291.89453125</v>
      </c>
      <c r="AX81" s="12">
        <f t="shared" ca="1" si="195"/>
        <v>6233.49609375</v>
      </c>
      <c r="AY81" s="12">
        <f t="shared" ca="1" si="195"/>
        <v>6175.09765625</v>
      </c>
      <c r="AZ81" s="12">
        <f t="shared" ca="1" si="195"/>
        <v>6116.69921875</v>
      </c>
      <c r="BA81" s="12">
        <f t="shared" ca="1" si="195"/>
        <v>6058.30078125</v>
      </c>
      <c r="BB81" s="12">
        <f t="shared" ca="1" si="195"/>
        <v>5999.90234375</v>
      </c>
      <c r="BC81" s="12">
        <f t="shared" ca="1" si="195"/>
        <v>5941.50390625</v>
      </c>
      <c r="BD81" s="12">
        <f t="shared" ca="1" si="195"/>
        <v>5883.10546875</v>
      </c>
      <c r="BE81" s="12">
        <f t="shared" ca="1" si="195"/>
        <v>5824.70703125</v>
      </c>
      <c r="BF81" s="12">
        <f t="shared" ca="1" si="195"/>
        <v>5766.30859375</v>
      </c>
      <c r="BG81" s="12">
        <f t="shared" ca="1" si="195"/>
        <v>5707.91015625</v>
      </c>
      <c r="BH81" s="12">
        <f t="shared" ca="1" si="195"/>
        <v>5649.51171875</v>
      </c>
      <c r="BI81" s="12">
        <f t="shared" ca="1" si="195"/>
        <v>5591.11328125</v>
      </c>
      <c r="BJ81" s="12">
        <f t="shared" ca="1" si="195"/>
        <v>5532.71484375</v>
      </c>
      <c r="BK81" s="12">
        <f t="shared" ca="1" si="195"/>
        <v>5474.31640625</v>
      </c>
      <c r="BL81" s="12">
        <f t="shared" ca="1" si="195"/>
        <v>5415.91796875</v>
      </c>
      <c r="BM81" s="12">
        <f t="shared" ca="1" si="195"/>
        <v>5357.51953125</v>
      </c>
      <c r="BN81" s="12">
        <f t="shared" ca="1" si="195"/>
        <v>5299.12109375</v>
      </c>
      <c r="BO81" s="12">
        <f t="shared" ca="1" si="195"/>
        <v>5240.72265625</v>
      </c>
      <c r="BP81" s="12">
        <f t="shared" ca="1" si="195"/>
        <v>5182.32421875</v>
      </c>
      <c r="BQ81" s="12">
        <f t="shared" ca="1" si="195"/>
        <v>5123.92578125</v>
      </c>
      <c r="BR81" s="12">
        <f t="shared" ca="1" si="195"/>
        <v>5065.52734375</v>
      </c>
      <c r="BS81" s="32">
        <f t="shared" ca="1" si="195"/>
        <v>5007.12890625</v>
      </c>
      <c r="BT81" s="32">
        <f t="shared" ca="1" si="195"/>
        <v>4948.73046875</v>
      </c>
      <c r="BU81" s="32">
        <f t="shared" ca="1" si="195"/>
        <v>4890.33203125</v>
      </c>
      <c r="BV81" s="32">
        <f t="shared" ca="1" si="195"/>
        <v>4831.93359375</v>
      </c>
      <c r="BW81" s="32">
        <f t="shared" ca="1" si="195"/>
        <v>4773.53515625</v>
      </c>
      <c r="BX81" s="32">
        <f t="shared" ref="BX81:DH81" ca="1" si="196">BX96</f>
        <v>4715.13671875</v>
      </c>
      <c r="BY81" s="32">
        <f t="shared" ca="1" si="196"/>
        <v>4656.73828125</v>
      </c>
      <c r="BZ81" s="32">
        <f t="shared" ca="1" si="196"/>
        <v>4598.33984375</v>
      </c>
      <c r="CA81" s="32">
        <f t="shared" ca="1" si="196"/>
        <v>4539.94140625</v>
      </c>
      <c r="CB81" s="32">
        <f t="shared" ca="1" si="196"/>
        <v>4481.54296875</v>
      </c>
      <c r="CC81" s="32">
        <f t="shared" ca="1" si="196"/>
        <v>4423.14453125</v>
      </c>
      <c r="CD81" s="32">
        <f t="shared" ca="1" si="196"/>
        <v>4364.74609375</v>
      </c>
      <c r="CE81" s="32">
        <f t="shared" ca="1" si="196"/>
        <v>4306.34765625</v>
      </c>
      <c r="CF81" s="32">
        <f t="shared" ca="1" si="196"/>
        <v>2138.57421875</v>
      </c>
      <c r="CG81" s="32">
        <f t="shared" ca="1" si="196"/>
        <v>0</v>
      </c>
      <c r="CH81" s="32">
        <f t="shared" ca="1" si="196"/>
        <v>0</v>
      </c>
      <c r="CI81" s="32">
        <f t="shared" ca="1" si="196"/>
        <v>0</v>
      </c>
      <c r="CJ81" s="32">
        <f t="shared" ca="1" si="196"/>
        <v>0</v>
      </c>
      <c r="CK81" s="32">
        <f t="shared" ca="1" si="196"/>
        <v>0</v>
      </c>
      <c r="CL81" s="32">
        <f t="shared" ca="1" si="196"/>
        <v>0</v>
      </c>
      <c r="CM81" s="32">
        <f t="shared" ca="1" si="196"/>
        <v>0</v>
      </c>
      <c r="CN81" s="32">
        <f t="shared" ca="1" si="196"/>
        <v>0</v>
      </c>
      <c r="CO81" s="32">
        <f t="shared" ca="1" si="196"/>
        <v>0</v>
      </c>
      <c r="CP81" s="32">
        <f t="shared" ca="1" si="196"/>
        <v>0</v>
      </c>
      <c r="CQ81" s="32">
        <f t="shared" ca="1" si="196"/>
        <v>0</v>
      </c>
      <c r="CR81" s="32">
        <f t="shared" ca="1" si="196"/>
        <v>0</v>
      </c>
      <c r="CS81" s="32">
        <f t="shared" ca="1" si="196"/>
        <v>0</v>
      </c>
      <c r="CT81" s="32">
        <f t="shared" ca="1" si="196"/>
        <v>0</v>
      </c>
      <c r="CU81" s="32">
        <f t="shared" ca="1" si="196"/>
        <v>0</v>
      </c>
      <c r="CV81" s="32">
        <f t="shared" ca="1" si="196"/>
        <v>0</v>
      </c>
      <c r="CW81" s="32">
        <f t="shared" ca="1" si="196"/>
        <v>0</v>
      </c>
      <c r="CX81" s="32">
        <f t="shared" ca="1" si="196"/>
        <v>0</v>
      </c>
      <c r="CY81" s="32">
        <f t="shared" ca="1" si="196"/>
        <v>0</v>
      </c>
      <c r="CZ81" s="32">
        <f t="shared" ca="1" si="196"/>
        <v>0</v>
      </c>
      <c r="DA81" s="32">
        <f t="shared" ca="1" si="196"/>
        <v>0</v>
      </c>
      <c r="DB81" s="32">
        <f t="shared" ca="1" si="196"/>
        <v>0</v>
      </c>
      <c r="DC81" s="32">
        <f t="shared" ca="1" si="196"/>
        <v>0</v>
      </c>
      <c r="DD81" s="32">
        <f t="shared" ca="1" si="196"/>
        <v>0</v>
      </c>
      <c r="DE81" s="32">
        <f t="shared" ca="1" si="196"/>
        <v>0</v>
      </c>
      <c r="DF81" s="32">
        <f t="shared" ca="1" si="196"/>
        <v>0</v>
      </c>
      <c r="DG81" s="32">
        <f t="shared" ca="1" si="196"/>
        <v>0</v>
      </c>
      <c r="DH81" s="32">
        <f t="shared" ca="1" si="196"/>
        <v>0</v>
      </c>
      <c r="DI81" s="32">
        <f t="shared" ref="DI81:EP81" ca="1" si="197">DI96</f>
        <v>0</v>
      </c>
      <c r="DJ81" s="32">
        <f t="shared" ca="1" si="197"/>
        <v>0</v>
      </c>
      <c r="DK81" s="32">
        <f t="shared" ca="1" si="197"/>
        <v>0</v>
      </c>
      <c r="DL81" s="32">
        <f t="shared" ca="1" si="197"/>
        <v>0</v>
      </c>
      <c r="DM81" s="32">
        <f t="shared" ca="1" si="197"/>
        <v>0</v>
      </c>
      <c r="DN81" s="32">
        <f t="shared" ca="1" si="197"/>
        <v>0</v>
      </c>
      <c r="DO81" s="32">
        <f t="shared" ca="1" si="197"/>
        <v>0</v>
      </c>
      <c r="DP81" s="32">
        <f t="shared" ca="1" si="197"/>
        <v>0</v>
      </c>
      <c r="DQ81" s="32">
        <f t="shared" ca="1" si="197"/>
        <v>0</v>
      </c>
      <c r="DR81" s="32">
        <f t="shared" ca="1" si="197"/>
        <v>0</v>
      </c>
      <c r="DS81" s="32">
        <f t="shared" ca="1" si="197"/>
        <v>0</v>
      </c>
      <c r="DT81" s="32">
        <f t="shared" ca="1" si="197"/>
        <v>0</v>
      </c>
      <c r="DU81" s="32">
        <f t="shared" ca="1" si="197"/>
        <v>0</v>
      </c>
      <c r="DV81" s="32">
        <f t="shared" ca="1" si="197"/>
        <v>0</v>
      </c>
      <c r="DW81" s="32">
        <f t="shared" ca="1" si="197"/>
        <v>0</v>
      </c>
      <c r="DX81" s="32">
        <f t="shared" ca="1" si="197"/>
        <v>0</v>
      </c>
      <c r="DY81" s="32">
        <f t="shared" ca="1" si="197"/>
        <v>0</v>
      </c>
      <c r="DZ81" s="32">
        <f t="shared" ca="1" si="197"/>
        <v>0</v>
      </c>
      <c r="EA81" s="32">
        <f t="shared" ca="1" si="197"/>
        <v>0</v>
      </c>
      <c r="EB81" s="32">
        <f t="shared" ca="1" si="197"/>
        <v>0</v>
      </c>
      <c r="EC81" s="32">
        <f t="shared" ca="1" si="197"/>
        <v>0</v>
      </c>
      <c r="ED81" s="32">
        <f t="shared" ca="1" si="197"/>
        <v>0</v>
      </c>
      <c r="EE81" s="32">
        <f t="shared" ca="1" si="197"/>
        <v>0</v>
      </c>
      <c r="EF81" s="32">
        <f t="shared" ca="1" si="197"/>
        <v>0</v>
      </c>
      <c r="EG81" s="32">
        <f t="shared" ca="1" si="197"/>
        <v>0</v>
      </c>
      <c r="EH81" s="32">
        <f t="shared" ca="1" si="197"/>
        <v>0</v>
      </c>
      <c r="EI81" s="32">
        <f t="shared" ca="1" si="197"/>
        <v>0</v>
      </c>
      <c r="EJ81" s="32">
        <f t="shared" ca="1" si="197"/>
        <v>0</v>
      </c>
      <c r="EK81" s="32">
        <f t="shared" ca="1" si="197"/>
        <v>0</v>
      </c>
      <c r="EL81" s="32">
        <f t="shared" ca="1" si="197"/>
        <v>0</v>
      </c>
      <c r="EM81" s="32">
        <f t="shared" ca="1" si="197"/>
        <v>0</v>
      </c>
      <c r="EN81" s="32">
        <f t="shared" ca="1" si="197"/>
        <v>0</v>
      </c>
      <c r="EO81" s="32">
        <f t="shared" ca="1" si="197"/>
        <v>0</v>
      </c>
      <c r="EP81" s="32">
        <f t="shared" ca="1" si="197"/>
        <v>0</v>
      </c>
      <c r="EQ81" s="32"/>
      <c r="ER81" s="32"/>
      <c r="ES81" s="32"/>
      <c r="ET81" s="32"/>
      <c r="EU81" s="32"/>
      <c r="EV81" s="32"/>
      <c r="EW81" s="32"/>
      <c r="EX81" s="32"/>
      <c r="EY81" s="32"/>
      <c r="EZ81" s="32"/>
      <c r="FA81" s="32"/>
      <c r="FB81" s="32"/>
      <c r="FC81" s="32"/>
      <c r="FD81" s="32"/>
      <c r="FE81" s="32"/>
      <c r="FF81" s="32"/>
      <c r="FG81" s="32"/>
      <c r="FH81" s="32"/>
      <c r="FI81" s="32"/>
      <c r="FJ81" s="32"/>
      <c r="FK81" s="32"/>
      <c r="FL81" s="32"/>
      <c r="FM81" s="32"/>
      <c r="FN81" s="32"/>
      <c r="FO81" s="32"/>
      <c r="FP81" s="32"/>
      <c r="FQ81" s="32"/>
      <c r="FR81" s="32"/>
      <c r="FS81" s="32"/>
      <c r="FT81" s="32"/>
      <c r="FU81" s="32"/>
      <c r="FV81" s="32"/>
      <c r="FW81" s="32"/>
      <c r="FX81" s="32"/>
      <c r="FY81" s="32"/>
      <c r="FZ81" s="32"/>
      <c r="GA81" s="32"/>
      <c r="GB81" s="32"/>
      <c r="GC81" s="32"/>
      <c r="GD81" s="32"/>
      <c r="GE81" s="32"/>
      <c r="GF81" s="32"/>
      <c r="GG81" s="32"/>
      <c r="GH81" s="32"/>
      <c r="GI81" s="32"/>
      <c r="GJ81" s="32"/>
      <c r="GK81" s="32"/>
      <c r="GL81" s="32"/>
      <c r="GM81" s="32"/>
      <c r="GN81" s="32"/>
      <c r="GO81" s="32"/>
      <c r="GP81" s="32"/>
      <c r="GQ81" s="32"/>
      <c r="GR81" s="32"/>
      <c r="GS81" s="32"/>
      <c r="GT81" s="32"/>
      <c r="GU81" s="32"/>
      <c r="GV81" s="32"/>
      <c r="GW81" s="32"/>
      <c r="GX81" s="32"/>
      <c r="GY81" s="32"/>
      <c r="GZ81" s="32"/>
      <c r="HA81" s="32"/>
      <c r="HB81" s="32"/>
      <c r="HC81" s="32"/>
      <c r="HD81" s="32"/>
      <c r="HE81" s="32"/>
      <c r="HF81" s="32"/>
      <c r="HG81" s="32"/>
      <c r="HH81" s="32"/>
      <c r="HI81" s="32"/>
      <c r="HJ81" s="32"/>
    </row>
    <row r="82" spans="1:218" s="22" customFormat="1" ht="14.1" customHeight="1">
      <c r="A82" s="15"/>
      <c r="B82" s="67" t="s">
        <v>438</v>
      </c>
      <c r="C82" s="1351"/>
      <c r="D82" s="340" t="s">
        <v>97</v>
      </c>
      <c r="E82" s="551"/>
      <c r="F82" s="272"/>
      <c r="G82" s="142"/>
      <c r="H82" s="142"/>
      <c r="I82" s="142"/>
      <c r="J82" s="142"/>
      <c r="K82" s="142">
        <f t="shared" ref="K82:AP82" ca="1" si="198">K12</f>
        <v>0</v>
      </c>
      <c r="L82" s="142">
        <f t="shared" ca="1" si="198"/>
        <v>0</v>
      </c>
      <c r="M82" s="142">
        <f t="shared" ca="1" si="198"/>
        <v>0</v>
      </c>
      <c r="N82" s="142">
        <f t="shared" ca="1" si="198"/>
        <v>0</v>
      </c>
      <c r="O82" s="142">
        <f t="shared" ca="1" si="198"/>
        <v>0</v>
      </c>
      <c r="P82" s="142">
        <f t="shared" ca="1" si="198"/>
        <v>0</v>
      </c>
      <c r="Q82" s="142">
        <f t="shared" ca="1" si="198"/>
        <v>0</v>
      </c>
      <c r="R82" s="142">
        <f t="shared" ca="1" si="198"/>
        <v>0</v>
      </c>
      <c r="S82" s="142">
        <f t="shared" ca="1" si="198"/>
        <v>463.84582703872275</v>
      </c>
      <c r="T82" s="142">
        <f t="shared" ca="1" si="198"/>
        <v>665.01851831067688</v>
      </c>
      <c r="U82" s="142">
        <f t="shared" ca="1" si="198"/>
        <v>2837.4460321547613</v>
      </c>
      <c r="V82" s="142">
        <f t="shared" ca="1" si="198"/>
        <v>1127.6378048198385</v>
      </c>
      <c r="W82" s="142">
        <f t="shared" ca="1" si="198"/>
        <v>350.05338552068133</v>
      </c>
      <c r="X82" s="142">
        <f t="shared" ca="1" si="198"/>
        <v>565.81970179319069</v>
      </c>
      <c r="Y82" s="142">
        <f t="shared" ca="1" si="198"/>
        <v>980.91554681805246</v>
      </c>
      <c r="Z82" s="142">
        <f t="shared" ca="1" si="198"/>
        <v>1678.052454369792</v>
      </c>
      <c r="AA82" s="142">
        <f t="shared" ca="1" si="198"/>
        <v>1978.8276696152038</v>
      </c>
      <c r="AB82" s="142">
        <f t="shared" ca="1" si="198"/>
        <v>1247.786463530198</v>
      </c>
      <c r="AC82" s="142">
        <f t="shared" ca="1" si="198"/>
        <v>1728.8370459858402</v>
      </c>
      <c r="AD82" s="142">
        <f t="shared" ca="1" si="198"/>
        <v>2495.667994674252</v>
      </c>
      <c r="AE82" s="142">
        <f t="shared" ca="1" si="198"/>
        <v>2740.4923538392354</v>
      </c>
      <c r="AF82" s="142">
        <f t="shared" ca="1" si="198"/>
        <v>1156.9969408929151</v>
      </c>
      <c r="AG82" s="142">
        <f t="shared" ca="1" si="198"/>
        <v>1580.0980201543384</v>
      </c>
      <c r="AH82" s="142">
        <f t="shared" ca="1" si="198"/>
        <v>2294.5875193544266</v>
      </c>
      <c r="AI82" s="142">
        <f t="shared" ca="1" si="198"/>
        <v>2618.2918752046062</v>
      </c>
      <c r="AJ82" s="142">
        <f t="shared" ca="1" si="198"/>
        <v>1195.887200267256</v>
      </c>
      <c r="AK82" s="142">
        <f t="shared" ca="1" si="198"/>
        <v>1607.7571291000841</v>
      </c>
      <c r="AL82" s="142">
        <f t="shared" ca="1" si="198"/>
        <v>2315.9227503274724</v>
      </c>
      <c r="AM82" s="142">
        <f t="shared" ca="1" si="198"/>
        <v>2641.321444809957</v>
      </c>
      <c r="AN82" s="142">
        <f t="shared" ca="1" si="198"/>
        <v>1158.203487107472</v>
      </c>
      <c r="AO82" s="142">
        <f t="shared" ca="1" si="198"/>
        <v>1652.7425449588154</v>
      </c>
      <c r="AP82" s="142">
        <f t="shared" ca="1" si="198"/>
        <v>2447.3165989106128</v>
      </c>
      <c r="AQ82" s="142">
        <f t="shared" ref="AQ82:BV82" ca="1" si="199">AQ12</f>
        <v>2855.9714832070149</v>
      </c>
      <c r="AR82" s="142">
        <f t="shared" ca="1" si="199"/>
        <v>1141.0245320996291</v>
      </c>
      <c r="AS82" s="142">
        <f t="shared" ca="1" si="199"/>
        <v>1713.0836326511001</v>
      </c>
      <c r="AT82" s="142">
        <f t="shared" ca="1" si="199"/>
        <v>2588.91703300892</v>
      </c>
      <c r="AU82" s="142">
        <f t="shared" ca="1" si="199"/>
        <v>3080.6764868372384</v>
      </c>
      <c r="AV82" s="142">
        <f t="shared" ca="1" si="199"/>
        <v>973.02133721742655</v>
      </c>
      <c r="AW82" s="142">
        <f t="shared" ca="1" si="199"/>
        <v>1622.4488601870257</v>
      </c>
      <c r="AX82" s="142">
        <f t="shared" ca="1" si="199"/>
        <v>2579.3899866688703</v>
      </c>
      <c r="AY82" s="142">
        <f t="shared" ca="1" si="199"/>
        <v>3154.0998118206494</v>
      </c>
      <c r="AZ82" s="142">
        <f t="shared" ca="1" si="199"/>
        <v>987.44873131306792</v>
      </c>
      <c r="BA82" s="142">
        <f t="shared" ca="1" si="199"/>
        <v>1714.0904784923373</v>
      </c>
      <c r="BB82" s="142">
        <f t="shared" ca="1" si="199"/>
        <v>2751.985132889748</v>
      </c>
      <c r="BC82" s="142">
        <f t="shared" ca="1" si="199"/>
        <v>3409.4885084887446</v>
      </c>
      <c r="BD82" s="142">
        <f t="shared" ca="1" si="199"/>
        <v>1001.8487623723029</v>
      </c>
      <c r="BE82" s="142">
        <f t="shared" ca="1" si="199"/>
        <v>1805.5479128849997</v>
      </c>
      <c r="BF82" s="142">
        <f t="shared" ca="1" si="199"/>
        <v>2924.2392743217315</v>
      </c>
      <c r="BG82" s="142">
        <f t="shared" ca="1" si="199"/>
        <v>3664.376711289995</v>
      </c>
      <c r="BH82" s="142">
        <f t="shared" ca="1" si="199"/>
        <v>1016.2209642602851</v>
      </c>
      <c r="BI82" s="142">
        <f t="shared" ca="1" si="199"/>
        <v>1896.8180290284552</v>
      </c>
      <c r="BJ82" s="142">
        <f t="shared" ca="1" si="199"/>
        <v>3096.1466084265562</v>
      </c>
      <c r="BK82" s="142">
        <f t="shared" ca="1" si="199"/>
        <v>3918.7559031436358</v>
      </c>
      <c r="BL82" s="142">
        <f t="shared" ca="1" si="199"/>
        <v>1030.5648627363662</v>
      </c>
      <c r="BM82" s="142">
        <f t="shared" ca="1" si="199"/>
        <v>1987.8976381395637</v>
      </c>
      <c r="BN82" s="142">
        <f t="shared" ca="1" si="199"/>
        <v>3267.7012318785874</v>
      </c>
      <c r="BO82" s="142">
        <f t="shared" ca="1" si="199"/>
        <v>4172.6174190192742</v>
      </c>
      <c r="BP82" s="142">
        <f t="shared" ca="1" si="199"/>
        <v>1044.8799753102301</v>
      </c>
      <c r="BQ82" s="142">
        <f t="shared" ca="1" si="199"/>
        <v>2078.7834960232449</v>
      </c>
      <c r="BR82" s="142">
        <f t="shared" ca="1" si="199"/>
        <v>3438.8971387779802</v>
      </c>
      <c r="BS82" s="287">
        <f t="shared" ca="1" si="199"/>
        <v>4425.9524433137194</v>
      </c>
      <c r="BT82" s="287">
        <f t="shared" ca="1" si="199"/>
        <v>1059.1658110954099</v>
      </c>
      <c r="BU82" s="287">
        <f t="shared" ca="1" si="199"/>
        <v>2169.472302089689</v>
      </c>
      <c r="BV82" s="287">
        <f t="shared" ca="1" si="199"/>
        <v>3609.7282188315821</v>
      </c>
      <c r="BW82" s="287">
        <f t="shared" ref="BW82:DB82" ca="1" si="200">BW12</f>
        <v>4678.7520071804529</v>
      </c>
      <c r="BX82" s="287">
        <f t="shared" ca="1" si="200"/>
        <v>1073.4218706601962</v>
      </c>
      <c r="BY82" s="287">
        <f t="shared" ca="1" si="200"/>
        <v>2259.960698353817</v>
      </c>
      <c r="BZ82" s="287">
        <f t="shared" ca="1" si="200"/>
        <v>3780.1882555009479</v>
      </c>
      <c r="CA82" s="287">
        <f t="shared" ca="1" si="200"/>
        <v>4931.0069858108145</v>
      </c>
      <c r="CB82" s="287">
        <f t="shared" ca="1" si="200"/>
        <v>1087.6476458758061</v>
      </c>
      <c r="CC82" s="287">
        <f t="shared" ca="1" si="200"/>
        <v>2350.2452684166292</v>
      </c>
      <c r="CD82" s="287">
        <f t="shared" ca="1" si="200"/>
        <v>3950.2709241168577</v>
      </c>
      <c r="CE82" s="287">
        <f t="shared" ca="1" si="200"/>
        <v>5182.7080956659711</v>
      </c>
      <c r="CF82" s="287">
        <f t="shared" ca="1" si="200"/>
        <v>3211.2176197618055</v>
      </c>
      <c r="CG82" s="287">
        <f t="shared" ca="1" si="200"/>
        <v>6649.8733176780852</v>
      </c>
      <c r="CH82" s="287">
        <f t="shared" ca="1" si="200"/>
        <v>10380.497133709665</v>
      </c>
      <c r="CI82" s="287">
        <f t="shared" ca="1" si="200"/>
        <v>13716.150579158793</v>
      </c>
      <c r="CJ82" s="287">
        <f t="shared" ca="1" si="200"/>
        <v>13177.344933475068</v>
      </c>
      <c r="CK82" s="287">
        <f t="shared" ca="1" si="200"/>
        <v>16574.906539427575</v>
      </c>
      <c r="CL82" s="287">
        <f t="shared" ca="1" si="200"/>
        <v>20268.175567201281</v>
      </c>
      <c r="CM82" s="287">
        <f t="shared" ca="1" si="200"/>
        <v>23568.288493931061</v>
      </c>
      <c r="CN82" s="287">
        <f t="shared" ca="1" si="200"/>
        <v>14588.626802983978</v>
      </c>
      <c r="CO82" s="287">
        <f t="shared" ca="1" si="200"/>
        <v>17944.911743103345</v>
      </c>
      <c r="CP82" s="287">
        <f t="shared" ca="1" si="200"/>
        <v>21600.643408749806</v>
      </c>
      <c r="CQ82" s="287">
        <f t="shared" ca="1" si="200"/>
        <v>24865.030126766767</v>
      </c>
      <c r="CR82" s="287">
        <f t="shared" ca="1" si="200"/>
        <v>19382.889453220781</v>
      </c>
      <c r="CS82" s="287">
        <f t="shared" ca="1" si="200"/>
        <v>23187.712037513538</v>
      </c>
      <c r="CT82" s="287">
        <f t="shared" ca="1" si="200"/>
        <v>0</v>
      </c>
      <c r="CU82" s="287">
        <f t="shared" ca="1" si="200"/>
        <v>0</v>
      </c>
      <c r="CV82" s="287">
        <f t="shared" ca="1" si="200"/>
        <v>0</v>
      </c>
      <c r="CW82" s="287">
        <f t="shared" ca="1" si="200"/>
        <v>0</v>
      </c>
      <c r="CX82" s="287">
        <f t="shared" ca="1" si="200"/>
        <v>0</v>
      </c>
      <c r="CY82" s="287">
        <f t="shared" ca="1" si="200"/>
        <v>0</v>
      </c>
      <c r="CZ82" s="287">
        <f t="shared" ca="1" si="200"/>
        <v>0</v>
      </c>
      <c r="DA82" s="287">
        <f t="shared" ca="1" si="200"/>
        <v>0</v>
      </c>
      <c r="DB82" s="287">
        <f t="shared" ca="1" si="200"/>
        <v>0</v>
      </c>
      <c r="DC82" s="287">
        <f t="shared" ref="DC82:EH82" ca="1" si="201">DC12</f>
        <v>0</v>
      </c>
      <c r="DD82" s="287">
        <f t="shared" ca="1" si="201"/>
        <v>0</v>
      </c>
      <c r="DE82" s="287">
        <f t="shared" ca="1" si="201"/>
        <v>0</v>
      </c>
      <c r="DF82" s="287">
        <f t="shared" ca="1" si="201"/>
        <v>0</v>
      </c>
      <c r="DG82" s="287">
        <f t="shared" ca="1" si="201"/>
        <v>0</v>
      </c>
      <c r="DH82" s="287">
        <f t="shared" ca="1" si="201"/>
        <v>0</v>
      </c>
      <c r="DI82" s="287">
        <f t="shared" ca="1" si="201"/>
        <v>0</v>
      </c>
      <c r="DJ82" s="287">
        <f t="shared" ca="1" si="201"/>
        <v>0</v>
      </c>
      <c r="DK82" s="287">
        <f t="shared" ca="1" si="201"/>
        <v>0</v>
      </c>
      <c r="DL82" s="287">
        <f t="shared" ca="1" si="201"/>
        <v>0</v>
      </c>
      <c r="DM82" s="287">
        <f t="shared" ca="1" si="201"/>
        <v>0</v>
      </c>
      <c r="DN82" s="287">
        <f t="shared" ca="1" si="201"/>
        <v>0</v>
      </c>
      <c r="DO82" s="287">
        <f t="shared" ca="1" si="201"/>
        <v>0</v>
      </c>
      <c r="DP82" s="287">
        <f t="shared" ca="1" si="201"/>
        <v>0</v>
      </c>
      <c r="DQ82" s="287">
        <f t="shared" ca="1" si="201"/>
        <v>0</v>
      </c>
      <c r="DR82" s="287">
        <f t="shared" ca="1" si="201"/>
        <v>0</v>
      </c>
      <c r="DS82" s="287">
        <f t="shared" ca="1" si="201"/>
        <v>0</v>
      </c>
      <c r="DT82" s="287">
        <f t="shared" ca="1" si="201"/>
        <v>0</v>
      </c>
      <c r="DU82" s="287">
        <f t="shared" ca="1" si="201"/>
        <v>0</v>
      </c>
      <c r="DV82" s="287">
        <f t="shared" ca="1" si="201"/>
        <v>0</v>
      </c>
      <c r="DW82" s="287">
        <f t="shared" ca="1" si="201"/>
        <v>0</v>
      </c>
      <c r="DX82" s="287">
        <f t="shared" ca="1" si="201"/>
        <v>0</v>
      </c>
      <c r="DY82" s="287">
        <f t="shared" ca="1" si="201"/>
        <v>0</v>
      </c>
      <c r="DZ82" s="287">
        <f t="shared" ca="1" si="201"/>
        <v>0</v>
      </c>
      <c r="EA82" s="287">
        <f t="shared" ca="1" si="201"/>
        <v>0</v>
      </c>
      <c r="EB82" s="287">
        <f t="shared" ca="1" si="201"/>
        <v>0</v>
      </c>
      <c r="EC82" s="287">
        <f t="shared" ca="1" si="201"/>
        <v>0</v>
      </c>
      <c r="ED82" s="287">
        <f t="shared" ca="1" si="201"/>
        <v>0</v>
      </c>
      <c r="EE82" s="287">
        <f t="shared" ca="1" si="201"/>
        <v>0</v>
      </c>
      <c r="EF82" s="287">
        <f t="shared" ca="1" si="201"/>
        <v>0</v>
      </c>
      <c r="EG82" s="287">
        <f t="shared" ca="1" si="201"/>
        <v>0</v>
      </c>
      <c r="EH82" s="287">
        <f t="shared" ca="1" si="201"/>
        <v>0</v>
      </c>
      <c r="EI82" s="287">
        <f t="shared" ref="EI82:EP82" ca="1" si="202">EI12</f>
        <v>0</v>
      </c>
      <c r="EJ82" s="287">
        <f t="shared" ca="1" si="202"/>
        <v>0</v>
      </c>
      <c r="EK82" s="287">
        <f t="shared" ca="1" si="202"/>
        <v>0</v>
      </c>
      <c r="EL82" s="287">
        <f t="shared" ca="1" si="202"/>
        <v>0</v>
      </c>
      <c r="EM82" s="287">
        <f t="shared" ca="1" si="202"/>
        <v>0</v>
      </c>
      <c r="EN82" s="287">
        <f t="shared" ca="1" si="202"/>
        <v>0</v>
      </c>
      <c r="EO82" s="287">
        <f t="shared" ca="1" si="202"/>
        <v>0</v>
      </c>
      <c r="EP82" s="287">
        <f t="shared" ca="1" si="202"/>
        <v>0</v>
      </c>
      <c r="EQ82" s="32"/>
      <c r="ER82" s="32"/>
      <c r="ES82" s="32"/>
      <c r="ET82" s="32"/>
      <c r="EU82" s="32"/>
      <c r="EV82" s="32"/>
      <c r="EW82" s="32"/>
      <c r="EX82" s="32"/>
      <c r="EY82" s="32"/>
      <c r="EZ82" s="32"/>
      <c r="FA82" s="32"/>
      <c r="FB82" s="32"/>
      <c r="FC82" s="32"/>
      <c r="FD82" s="32"/>
      <c r="FE82" s="32"/>
      <c r="FF82" s="32"/>
      <c r="FG82" s="32"/>
      <c r="FH82" s="32"/>
      <c r="FI82" s="32"/>
      <c r="FJ82" s="32"/>
      <c r="FK82" s="32"/>
      <c r="FL82" s="32"/>
      <c r="FM82" s="32"/>
      <c r="FN82" s="32"/>
      <c r="FO82" s="32"/>
      <c r="FP82" s="32"/>
      <c r="FQ82" s="32"/>
      <c r="FR82" s="32"/>
      <c r="FS82" s="32"/>
      <c r="FT82" s="32"/>
      <c r="FU82" s="32"/>
      <c r="FV82" s="32"/>
      <c r="FW82" s="32"/>
      <c r="FX82" s="32"/>
      <c r="FY82" s="32"/>
      <c r="FZ82" s="32"/>
      <c r="GA82" s="32"/>
      <c r="GB82" s="32"/>
      <c r="GC82" s="32"/>
      <c r="GD82" s="32"/>
      <c r="GE82" s="32"/>
      <c r="GF82" s="32"/>
      <c r="GG82" s="32"/>
      <c r="GH82" s="32"/>
      <c r="GI82" s="32"/>
      <c r="GJ82" s="32"/>
      <c r="GK82" s="32"/>
      <c r="GL82" s="32"/>
      <c r="GM82" s="32"/>
      <c r="GN82" s="32"/>
      <c r="GO82" s="32"/>
      <c r="GP82" s="32"/>
      <c r="GQ82" s="32"/>
      <c r="GR82" s="32"/>
      <c r="GS82" s="32"/>
      <c r="GT82" s="32"/>
      <c r="GU82" s="32"/>
      <c r="GV82" s="32"/>
      <c r="GW82" s="32"/>
      <c r="GX82" s="32"/>
      <c r="GY82" s="32"/>
      <c r="GZ82" s="32"/>
      <c r="HA82" s="32"/>
      <c r="HB82" s="32"/>
      <c r="HC82" s="32"/>
      <c r="HD82" s="32"/>
      <c r="HE82" s="32"/>
      <c r="HF82" s="32"/>
      <c r="HG82" s="32"/>
      <c r="HH82" s="32"/>
      <c r="HI82" s="32"/>
      <c r="HJ82" s="32"/>
    </row>
    <row r="83" spans="1:218" s="22" customFormat="1" ht="14.1" customHeight="1">
      <c r="A83" s="15"/>
      <c r="B83" s="56" t="s">
        <v>439</v>
      </c>
      <c r="C83" s="1314"/>
      <c r="D83" s="332" t="s">
        <v>97</v>
      </c>
      <c r="E83" s="270"/>
      <c r="F83" s="273"/>
      <c r="G83" s="12"/>
      <c r="H83" s="12"/>
      <c r="I83" s="12"/>
      <c r="J83" s="12"/>
      <c r="K83" s="12">
        <f ca="1">SUM(K81:K82)</f>
        <v>0</v>
      </c>
      <c r="L83" s="12">
        <f t="shared" ref="L83:BW83" ca="1" si="203">SUM(L81:L82)</f>
        <v>0</v>
      </c>
      <c r="M83" s="12">
        <f t="shared" ca="1" si="203"/>
        <v>0</v>
      </c>
      <c r="N83" s="12">
        <f t="shared" ca="1" si="203"/>
        <v>0</v>
      </c>
      <c r="O83" s="12">
        <f t="shared" ca="1" si="203"/>
        <v>0</v>
      </c>
      <c r="P83" s="12">
        <f t="shared" ca="1" si="203"/>
        <v>0</v>
      </c>
      <c r="Q83" s="12">
        <f t="shared" ca="1" si="203"/>
        <v>0</v>
      </c>
      <c r="R83" s="12">
        <f t="shared" ca="1" si="203"/>
        <v>4999.9999999999745</v>
      </c>
      <c r="S83" s="12">
        <f t="shared" ca="1" si="203"/>
        <v>5463.8458270387227</v>
      </c>
      <c r="T83" s="12">
        <f t="shared" ca="1" si="203"/>
        <v>7665.0185183106769</v>
      </c>
      <c r="U83" s="12">
        <f t="shared" ca="1" si="203"/>
        <v>9837.4460321547613</v>
      </c>
      <c r="V83" s="12">
        <f t="shared" ca="1" si="203"/>
        <v>8127.6378048198385</v>
      </c>
      <c r="W83" s="12">
        <f t="shared" ca="1" si="203"/>
        <v>7350.0533855206813</v>
      </c>
      <c r="X83" s="12">
        <f t="shared" ca="1" si="203"/>
        <v>7682.4900142931911</v>
      </c>
      <c r="Y83" s="12">
        <f t="shared" ca="1" si="203"/>
        <v>8182.1296093180536</v>
      </c>
      <c r="Z83" s="12">
        <f t="shared" ca="1" si="203"/>
        <v>8826.9415168697924</v>
      </c>
      <c r="AA83" s="12">
        <f t="shared" ca="1" si="203"/>
        <v>9075.3917321152039</v>
      </c>
      <c r="AB83" s="12">
        <f t="shared" ca="1" si="203"/>
        <v>8292.0255260301983</v>
      </c>
      <c r="AC83" s="12">
        <f t="shared" ca="1" si="203"/>
        <v>8720.7511084858397</v>
      </c>
      <c r="AD83" s="12">
        <f t="shared" ca="1" si="203"/>
        <v>9435.2570571742526</v>
      </c>
      <c r="AE83" s="12">
        <f t="shared" ca="1" si="203"/>
        <v>9762.7564163392362</v>
      </c>
      <c r="AF83" s="12">
        <f t="shared" ca="1" si="203"/>
        <v>8260.0672533929155</v>
      </c>
      <c r="AG83" s="12">
        <f t="shared" ca="1" si="203"/>
        <v>8627.1058326543389</v>
      </c>
      <c r="AH83" s="12">
        <f t="shared" ca="1" si="203"/>
        <v>9285.5328318544271</v>
      </c>
      <c r="AI83" s="12">
        <f t="shared" ca="1" si="203"/>
        <v>9553.1746877046062</v>
      </c>
      <c r="AJ83" s="12">
        <f t="shared" ca="1" si="203"/>
        <v>8074.707512767256</v>
      </c>
      <c r="AK83" s="12">
        <f t="shared" ca="1" si="203"/>
        <v>8514.8899416000841</v>
      </c>
      <c r="AL83" s="12">
        <f t="shared" ca="1" si="203"/>
        <v>9250.2000940774724</v>
      </c>
      <c r="AM83" s="12">
        <f t="shared" ca="1" si="203"/>
        <v>9517.200351059957</v>
      </c>
      <c r="AN83" s="12">
        <f t="shared" ca="1" si="203"/>
        <v>7975.683955857472</v>
      </c>
      <c r="AO83" s="12">
        <f t="shared" ca="1" si="203"/>
        <v>8411.8245762088154</v>
      </c>
      <c r="AP83" s="12">
        <f t="shared" ca="1" si="203"/>
        <v>9148.0001926606128</v>
      </c>
      <c r="AQ83" s="12">
        <f t="shared" ca="1" si="203"/>
        <v>9498.2566394570149</v>
      </c>
      <c r="AR83" s="12">
        <f t="shared" ca="1" si="203"/>
        <v>7724.9112508496291</v>
      </c>
      <c r="AS83" s="12">
        <f t="shared" ca="1" si="203"/>
        <v>8238.5719139010998</v>
      </c>
      <c r="AT83" s="12">
        <f t="shared" ca="1" si="203"/>
        <v>9056.00687675892</v>
      </c>
      <c r="AU83" s="12">
        <f t="shared" ca="1" si="203"/>
        <v>9489.3678930872375</v>
      </c>
      <c r="AV83" s="12">
        <f t="shared" ca="1" si="203"/>
        <v>7323.3143059674267</v>
      </c>
      <c r="AW83" s="12">
        <f t="shared" ca="1" si="203"/>
        <v>7914.3433914370253</v>
      </c>
      <c r="AX83" s="12">
        <f t="shared" ca="1" si="203"/>
        <v>8812.8860804188698</v>
      </c>
      <c r="AY83" s="12">
        <f t="shared" ca="1" si="203"/>
        <v>9329.1974680706498</v>
      </c>
      <c r="AZ83" s="12">
        <f t="shared" ca="1" si="203"/>
        <v>7104.1479500630676</v>
      </c>
      <c r="BA83" s="12">
        <f t="shared" ca="1" si="203"/>
        <v>7772.3912597423368</v>
      </c>
      <c r="BB83" s="12">
        <f t="shared" ca="1" si="203"/>
        <v>8751.8874766397475</v>
      </c>
      <c r="BC83" s="12">
        <f t="shared" ca="1" si="203"/>
        <v>9350.9924147387446</v>
      </c>
      <c r="BD83" s="12">
        <f t="shared" ca="1" si="203"/>
        <v>6884.9542311223031</v>
      </c>
      <c r="BE83" s="12">
        <f t="shared" ca="1" si="203"/>
        <v>7630.2549441350002</v>
      </c>
      <c r="BF83" s="12">
        <f t="shared" ca="1" si="203"/>
        <v>8690.5478680717315</v>
      </c>
      <c r="BG83" s="12">
        <f t="shared" ca="1" si="203"/>
        <v>9372.286867539995</v>
      </c>
      <c r="BH83" s="12">
        <f t="shared" ca="1" si="203"/>
        <v>6665.7326830102847</v>
      </c>
      <c r="BI83" s="12">
        <f t="shared" ca="1" si="203"/>
        <v>7487.9313102784554</v>
      </c>
      <c r="BJ83" s="12">
        <f t="shared" ca="1" si="203"/>
        <v>8628.8614521765558</v>
      </c>
      <c r="BK83" s="12">
        <f t="shared" ca="1" si="203"/>
        <v>9393.0723093936358</v>
      </c>
      <c r="BL83" s="12">
        <f t="shared" ca="1" si="203"/>
        <v>6446.4828314863662</v>
      </c>
      <c r="BM83" s="12">
        <f t="shared" ca="1" si="203"/>
        <v>7345.4171693895642</v>
      </c>
      <c r="BN83" s="12">
        <f t="shared" ca="1" si="203"/>
        <v>8566.8223256285874</v>
      </c>
      <c r="BO83" s="12">
        <f t="shared" ca="1" si="203"/>
        <v>9413.3400752692742</v>
      </c>
      <c r="BP83" s="12">
        <f t="shared" ca="1" si="203"/>
        <v>6227.2041940602303</v>
      </c>
      <c r="BQ83" s="12">
        <f t="shared" ca="1" si="203"/>
        <v>7202.7092772732449</v>
      </c>
      <c r="BR83" s="12">
        <f t="shared" ca="1" si="203"/>
        <v>8504.4244825279802</v>
      </c>
      <c r="BS83" s="32">
        <f t="shared" ca="1" si="203"/>
        <v>9433.0813495637194</v>
      </c>
      <c r="BT83" s="32">
        <f t="shared" ca="1" si="203"/>
        <v>6007.8962798454104</v>
      </c>
      <c r="BU83" s="32">
        <f t="shared" ca="1" si="203"/>
        <v>7059.804333339689</v>
      </c>
      <c r="BV83" s="32">
        <f t="shared" ca="1" si="203"/>
        <v>8441.6618125815821</v>
      </c>
      <c r="BW83" s="32">
        <f t="shared" ca="1" si="203"/>
        <v>9452.2871634304538</v>
      </c>
      <c r="BX83" s="32">
        <f t="shared" ref="BX83:DH83" ca="1" si="204">SUM(BX81:BX82)</f>
        <v>5788.558589410196</v>
      </c>
      <c r="BY83" s="32">
        <f t="shared" ca="1" si="204"/>
        <v>6916.698979603817</v>
      </c>
      <c r="BZ83" s="32">
        <f t="shared" ca="1" si="204"/>
        <v>8378.528099250947</v>
      </c>
      <c r="CA83" s="32">
        <f t="shared" ca="1" si="204"/>
        <v>9470.9483920608145</v>
      </c>
      <c r="CB83" s="32">
        <f t="shared" ca="1" si="204"/>
        <v>5569.1906146258061</v>
      </c>
      <c r="CC83" s="32">
        <f t="shared" ca="1" si="204"/>
        <v>6773.3897996666292</v>
      </c>
      <c r="CD83" s="32">
        <f t="shared" ca="1" si="204"/>
        <v>8315.0170178668577</v>
      </c>
      <c r="CE83" s="32">
        <f t="shared" ca="1" si="204"/>
        <v>9489.0557519159702</v>
      </c>
      <c r="CF83" s="32">
        <f t="shared" ca="1" si="204"/>
        <v>5349.7918385118055</v>
      </c>
      <c r="CG83" s="32">
        <f t="shared" ca="1" si="204"/>
        <v>6649.8733176780852</v>
      </c>
      <c r="CH83" s="32">
        <f t="shared" ca="1" si="204"/>
        <v>10380.497133709665</v>
      </c>
      <c r="CI83" s="32">
        <f t="shared" ca="1" si="204"/>
        <v>13716.150579158793</v>
      </c>
      <c r="CJ83" s="32">
        <f t="shared" ca="1" si="204"/>
        <v>13177.344933475068</v>
      </c>
      <c r="CK83" s="32">
        <f t="shared" ca="1" si="204"/>
        <v>16574.906539427575</v>
      </c>
      <c r="CL83" s="32">
        <f t="shared" ca="1" si="204"/>
        <v>20268.175567201281</v>
      </c>
      <c r="CM83" s="32">
        <f t="shared" ca="1" si="204"/>
        <v>23568.288493931061</v>
      </c>
      <c r="CN83" s="32">
        <f t="shared" ca="1" si="204"/>
        <v>14588.626802983978</v>
      </c>
      <c r="CO83" s="32">
        <f t="shared" ca="1" si="204"/>
        <v>17944.911743103345</v>
      </c>
      <c r="CP83" s="32">
        <f t="shared" ca="1" si="204"/>
        <v>21600.643408749806</v>
      </c>
      <c r="CQ83" s="32">
        <f t="shared" ca="1" si="204"/>
        <v>24865.030126766767</v>
      </c>
      <c r="CR83" s="32">
        <f t="shared" ca="1" si="204"/>
        <v>19382.889453220781</v>
      </c>
      <c r="CS83" s="32">
        <f t="shared" ca="1" si="204"/>
        <v>23187.712037513538</v>
      </c>
      <c r="CT83" s="32">
        <f t="shared" ca="1" si="204"/>
        <v>0</v>
      </c>
      <c r="CU83" s="32">
        <f t="shared" ca="1" si="204"/>
        <v>0</v>
      </c>
      <c r="CV83" s="32">
        <f t="shared" ca="1" si="204"/>
        <v>0</v>
      </c>
      <c r="CW83" s="32">
        <f t="shared" ca="1" si="204"/>
        <v>0</v>
      </c>
      <c r="CX83" s="32">
        <f t="shared" ca="1" si="204"/>
        <v>0</v>
      </c>
      <c r="CY83" s="32">
        <f t="shared" ca="1" si="204"/>
        <v>0</v>
      </c>
      <c r="CZ83" s="32">
        <f t="shared" ca="1" si="204"/>
        <v>0</v>
      </c>
      <c r="DA83" s="32">
        <f t="shared" ca="1" si="204"/>
        <v>0</v>
      </c>
      <c r="DB83" s="32">
        <f t="shared" ca="1" si="204"/>
        <v>0</v>
      </c>
      <c r="DC83" s="32">
        <f t="shared" ca="1" si="204"/>
        <v>0</v>
      </c>
      <c r="DD83" s="32">
        <f t="shared" ca="1" si="204"/>
        <v>0</v>
      </c>
      <c r="DE83" s="32">
        <f t="shared" ca="1" si="204"/>
        <v>0</v>
      </c>
      <c r="DF83" s="32">
        <f t="shared" ca="1" si="204"/>
        <v>0</v>
      </c>
      <c r="DG83" s="32">
        <f t="shared" ca="1" si="204"/>
        <v>0</v>
      </c>
      <c r="DH83" s="32">
        <f t="shared" ca="1" si="204"/>
        <v>0</v>
      </c>
      <c r="DI83" s="32">
        <f t="shared" ref="DI83:EP83" ca="1" si="205">SUM(DI81:DI82)</f>
        <v>0</v>
      </c>
      <c r="DJ83" s="32">
        <f t="shared" ca="1" si="205"/>
        <v>0</v>
      </c>
      <c r="DK83" s="32">
        <f t="shared" ca="1" si="205"/>
        <v>0</v>
      </c>
      <c r="DL83" s="32">
        <f t="shared" ca="1" si="205"/>
        <v>0</v>
      </c>
      <c r="DM83" s="32">
        <f t="shared" ca="1" si="205"/>
        <v>0</v>
      </c>
      <c r="DN83" s="32">
        <f t="shared" ca="1" si="205"/>
        <v>0</v>
      </c>
      <c r="DO83" s="32">
        <f t="shared" ca="1" si="205"/>
        <v>0</v>
      </c>
      <c r="DP83" s="32">
        <f t="shared" ca="1" si="205"/>
        <v>0</v>
      </c>
      <c r="DQ83" s="32">
        <f t="shared" ca="1" si="205"/>
        <v>0</v>
      </c>
      <c r="DR83" s="32">
        <f t="shared" ca="1" si="205"/>
        <v>0</v>
      </c>
      <c r="DS83" s="32">
        <f t="shared" ca="1" si="205"/>
        <v>0</v>
      </c>
      <c r="DT83" s="32">
        <f t="shared" ca="1" si="205"/>
        <v>0</v>
      </c>
      <c r="DU83" s="32">
        <f t="shared" ca="1" si="205"/>
        <v>0</v>
      </c>
      <c r="DV83" s="32">
        <f t="shared" ca="1" si="205"/>
        <v>0</v>
      </c>
      <c r="DW83" s="32">
        <f t="shared" ca="1" si="205"/>
        <v>0</v>
      </c>
      <c r="DX83" s="32">
        <f t="shared" ca="1" si="205"/>
        <v>0</v>
      </c>
      <c r="DY83" s="32">
        <f t="shared" ca="1" si="205"/>
        <v>0</v>
      </c>
      <c r="DZ83" s="32">
        <f t="shared" ca="1" si="205"/>
        <v>0</v>
      </c>
      <c r="EA83" s="32">
        <f t="shared" ca="1" si="205"/>
        <v>0</v>
      </c>
      <c r="EB83" s="32">
        <f t="shared" ca="1" si="205"/>
        <v>0</v>
      </c>
      <c r="EC83" s="32">
        <f t="shared" ca="1" si="205"/>
        <v>0</v>
      </c>
      <c r="ED83" s="32">
        <f t="shared" ca="1" si="205"/>
        <v>0</v>
      </c>
      <c r="EE83" s="32">
        <f t="shared" ca="1" si="205"/>
        <v>0</v>
      </c>
      <c r="EF83" s="32">
        <f t="shared" ca="1" si="205"/>
        <v>0</v>
      </c>
      <c r="EG83" s="32">
        <f t="shared" ca="1" si="205"/>
        <v>0</v>
      </c>
      <c r="EH83" s="32">
        <f t="shared" ca="1" si="205"/>
        <v>0</v>
      </c>
      <c r="EI83" s="32">
        <f t="shared" ca="1" si="205"/>
        <v>0</v>
      </c>
      <c r="EJ83" s="32">
        <f t="shared" ca="1" si="205"/>
        <v>0</v>
      </c>
      <c r="EK83" s="32">
        <f t="shared" ca="1" si="205"/>
        <v>0</v>
      </c>
      <c r="EL83" s="32">
        <f t="shared" ca="1" si="205"/>
        <v>0</v>
      </c>
      <c r="EM83" s="32">
        <f t="shared" ca="1" si="205"/>
        <v>0</v>
      </c>
      <c r="EN83" s="32">
        <f t="shared" ca="1" si="205"/>
        <v>0</v>
      </c>
      <c r="EO83" s="32">
        <f t="shared" ca="1" si="205"/>
        <v>0</v>
      </c>
      <c r="EP83" s="32">
        <f t="shared" ca="1" si="205"/>
        <v>0</v>
      </c>
      <c r="EQ83" s="32"/>
      <c r="ER83" s="32"/>
      <c r="ES83" s="32"/>
      <c r="ET83" s="32"/>
      <c r="EU83" s="32"/>
      <c r="EV83" s="32"/>
      <c r="EW83" s="32"/>
      <c r="EX83" s="32"/>
      <c r="EY83" s="32"/>
      <c r="EZ83" s="32"/>
      <c r="FA83" s="32"/>
      <c r="FB83" s="32"/>
      <c r="FC83" s="32"/>
      <c r="FD83" s="32"/>
      <c r="FE83" s="32"/>
      <c r="FF83" s="32"/>
      <c r="FG83" s="32"/>
      <c r="FH83" s="32"/>
      <c r="FI83" s="32"/>
      <c r="FJ83" s="32"/>
      <c r="FK83" s="32"/>
      <c r="FL83" s="32"/>
      <c r="FM83" s="32"/>
      <c r="FN83" s="32"/>
      <c r="FO83" s="32"/>
      <c r="FP83" s="32"/>
      <c r="FQ83" s="32"/>
      <c r="FR83" s="32"/>
      <c r="FS83" s="32"/>
      <c r="FT83" s="32"/>
      <c r="FU83" s="32"/>
      <c r="FV83" s="32"/>
      <c r="FW83" s="32"/>
      <c r="FX83" s="32"/>
      <c r="FY83" s="32"/>
      <c r="FZ83" s="32"/>
      <c r="GA83" s="32"/>
      <c r="GB83" s="32"/>
      <c r="GC83" s="32"/>
      <c r="GD83" s="32"/>
      <c r="GE83" s="32"/>
      <c r="GF83" s="32"/>
      <c r="GG83" s="32"/>
      <c r="GH83" s="32"/>
      <c r="GI83" s="32"/>
      <c r="GJ83" s="32"/>
      <c r="GK83" s="32"/>
      <c r="GL83" s="32"/>
      <c r="GM83" s="32"/>
      <c r="GN83" s="32"/>
      <c r="GO83" s="32"/>
      <c r="GP83" s="32"/>
      <c r="GQ83" s="32"/>
      <c r="GR83" s="32"/>
      <c r="GS83" s="32"/>
      <c r="GT83" s="32"/>
      <c r="GU83" s="32"/>
      <c r="GV83" s="32"/>
      <c r="GW83" s="32"/>
      <c r="GX83" s="32"/>
      <c r="GY83" s="32"/>
      <c r="GZ83" s="32"/>
      <c r="HA83" s="32"/>
      <c r="HB83" s="32"/>
      <c r="HC83" s="32"/>
      <c r="HD83" s="32"/>
      <c r="HE83" s="32"/>
      <c r="HF83" s="32"/>
      <c r="HG83" s="32"/>
      <c r="HH83" s="32"/>
      <c r="HI83" s="32"/>
      <c r="HJ83" s="32"/>
    </row>
    <row r="84" spans="1:218" s="22" customFormat="1" ht="14.1" customHeight="1">
      <c r="A84" s="15"/>
      <c r="B84" s="56" t="s">
        <v>440</v>
      </c>
      <c r="C84" s="1314">
        <f>Assum!F362</f>
        <v>0</v>
      </c>
      <c r="D84" s="332" t="s">
        <v>156</v>
      </c>
      <c r="E84" s="270"/>
      <c r="F84" s="273"/>
      <c r="G84" s="12"/>
      <c r="H84" s="1032"/>
      <c r="I84" s="1032"/>
      <c r="J84" s="1032"/>
      <c r="K84" s="1032">
        <f>$C$84</f>
        <v>0</v>
      </c>
      <c r="L84" s="1032">
        <f t="shared" ref="L84:BW84" si="206">$C$84</f>
        <v>0</v>
      </c>
      <c r="M84" s="1032">
        <f t="shared" si="206"/>
        <v>0</v>
      </c>
      <c r="N84" s="1032">
        <f t="shared" si="206"/>
        <v>0</v>
      </c>
      <c r="O84" s="1032">
        <f t="shared" si="206"/>
        <v>0</v>
      </c>
      <c r="P84" s="1032">
        <f t="shared" si="206"/>
        <v>0</v>
      </c>
      <c r="Q84" s="1032">
        <f t="shared" si="206"/>
        <v>0</v>
      </c>
      <c r="R84" s="1032">
        <f t="shared" si="206"/>
        <v>0</v>
      </c>
      <c r="S84" s="1032">
        <f t="shared" si="206"/>
        <v>0</v>
      </c>
      <c r="T84" s="1032">
        <f t="shared" si="206"/>
        <v>0</v>
      </c>
      <c r="U84" s="1032">
        <f t="shared" si="206"/>
        <v>0</v>
      </c>
      <c r="V84" s="1032">
        <f t="shared" si="206"/>
        <v>0</v>
      </c>
      <c r="W84" s="1032">
        <f t="shared" si="206"/>
        <v>0</v>
      </c>
      <c r="X84" s="1032">
        <f t="shared" si="206"/>
        <v>0</v>
      </c>
      <c r="Y84" s="1032">
        <f t="shared" si="206"/>
        <v>0</v>
      </c>
      <c r="Z84" s="1032">
        <f t="shared" si="206"/>
        <v>0</v>
      </c>
      <c r="AA84" s="1032">
        <f t="shared" si="206"/>
        <v>0</v>
      </c>
      <c r="AB84" s="1032">
        <f t="shared" si="206"/>
        <v>0</v>
      </c>
      <c r="AC84" s="1032">
        <f t="shared" si="206"/>
        <v>0</v>
      </c>
      <c r="AD84" s="1032">
        <f t="shared" si="206"/>
        <v>0</v>
      </c>
      <c r="AE84" s="1032">
        <f t="shared" si="206"/>
        <v>0</v>
      </c>
      <c r="AF84" s="1032">
        <f t="shared" si="206"/>
        <v>0</v>
      </c>
      <c r="AG84" s="1032">
        <f t="shared" si="206"/>
        <v>0</v>
      </c>
      <c r="AH84" s="1032">
        <f t="shared" si="206"/>
        <v>0</v>
      </c>
      <c r="AI84" s="1032">
        <f t="shared" si="206"/>
        <v>0</v>
      </c>
      <c r="AJ84" s="1032">
        <f t="shared" si="206"/>
        <v>0</v>
      </c>
      <c r="AK84" s="1032">
        <f t="shared" si="206"/>
        <v>0</v>
      </c>
      <c r="AL84" s="1032">
        <f t="shared" si="206"/>
        <v>0</v>
      </c>
      <c r="AM84" s="1032">
        <f t="shared" si="206"/>
        <v>0</v>
      </c>
      <c r="AN84" s="1032">
        <f t="shared" si="206"/>
        <v>0</v>
      </c>
      <c r="AO84" s="1032">
        <f t="shared" si="206"/>
        <v>0</v>
      </c>
      <c r="AP84" s="1032">
        <f t="shared" si="206"/>
        <v>0</v>
      </c>
      <c r="AQ84" s="1032">
        <f t="shared" si="206"/>
        <v>0</v>
      </c>
      <c r="AR84" s="1032">
        <f t="shared" si="206"/>
        <v>0</v>
      </c>
      <c r="AS84" s="1032">
        <f t="shared" si="206"/>
        <v>0</v>
      </c>
      <c r="AT84" s="1032">
        <f t="shared" si="206"/>
        <v>0</v>
      </c>
      <c r="AU84" s="1032">
        <f t="shared" si="206"/>
        <v>0</v>
      </c>
      <c r="AV84" s="1032">
        <f t="shared" si="206"/>
        <v>0</v>
      </c>
      <c r="AW84" s="1032">
        <f t="shared" si="206"/>
        <v>0</v>
      </c>
      <c r="AX84" s="1032">
        <f t="shared" si="206"/>
        <v>0</v>
      </c>
      <c r="AY84" s="1032">
        <f t="shared" si="206"/>
        <v>0</v>
      </c>
      <c r="AZ84" s="1032">
        <f t="shared" si="206"/>
        <v>0</v>
      </c>
      <c r="BA84" s="1032">
        <f t="shared" si="206"/>
        <v>0</v>
      </c>
      <c r="BB84" s="1032">
        <f t="shared" si="206"/>
        <v>0</v>
      </c>
      <c r="BC84" s="1032">
        <f t="shared" si="206"/>
        <v>0</v>
      </c>
      <c r="BD84" s="1032">
        <f t="shared" si="206"/>
        <v>0</v>
      </c>
      <c r="BE84" s="1032">
        <f t="shared" si="206"/>
        <v>0</v>
      </c>
      <c r="BF84" s="1032">
        <f t="shared" si="206"/>
        <v>0</v>
      </c>
      <c r="BG84" s="1032">
        <f t="shared" si="206"/>
        <v>0</v>
      </c>
      <c r="BH84" s="1032">
        <f t="shared" si="206"/>
        <v>0</v>
      </c>
      <c r="BI84" s="1032">
        <f t="shared" si="206"/>
        <v>0</v>
      </c>
      <c r="BJ84" s="1032">
        <f t="shared" si="206"/>
        <v>0</v>
      </c>
      <c r="BK84" s="1032">
        <f t="shared" si="206"/>
        <v>0</v>
      </c>
      <c r="BL84" s="1032">
        <f t="shared" si="206"/>
        <v>0</v>
      </c>
      <c r="BM84" s="1032">
        <f t="shared" si="206"/>
        <v>0</v>
      </c>
      <c r="BN84" s="1032">
        <f t="shared" si="206"/>
        <v>0</v>
      </c>
      <c r="BO84" s="1032">
        <f t="shared" si="206"/>
        <v>0</v>
      </c>
      <c r="BP84" s="1032">
        <f t="shared" si="206"/>
        <v>0</v>
      </c>
      <c r="BQ84" s="1032">
        <f t="shared" si="206"/>
        <v>0</v>
      </c>
      <c r="BR84" s="1032">
        <f t="shared" si="206"/>
        <v>0</v>
      </c>
      <c r="BS84" s="341">
        <f t="shared" si="206"/>
        <v>0</v>
      </c>
      <c r="BT84" s="341">
        <f t="shared" si="206"/>
        <v>0</v>
      </c>
      <c r="BU84" s="341">
        <f t="shared" si="206"/>
        <v>0</v>
      </c>
      <c r="BV84" s="341">
        <f t="shared" si="206"/>
        <v>0</v>
      </c>
      <c r="BW84" s="341">
        <f t="shared" si="206"/>
        <v>0</v>
      </c>
      <c r="BX84" s="341">
        <f t="shared" ref="BX84:EP84" si="207">$C$84</f>
        <v>0</v>
      </c>
      <c r="BY84" s="341">
        <f t="shared" si="207"/>
        <v>0</v>
      </c>
      <c r="BZ84" s="341">
        <f t="shared" si="207"/>
        <v>0</v>
      </c>
      <c r="CA84" s="341">
        <f t="shared" si="207"/>
        <v>0</v>
      </c>
      <c r="CB84" s="341">
        <f t="shared" si="207"/>
        <v>0</v>
      </c>
      <c r="CC84" s="341">
        <f t="shared" si="207"/>
        <v>0</v>
      </c>
      <c r="CD84" s="341">
        <f t="shared" si="207"/>
        <v>0</v>
      </c>
      <c r="CE84" s="341">
        <f t="shared" si="207"/>
        <v>0</v>
      </c>
      <c r="CF84" s="341">
        <f t="shared" si="207"/>
        <v>0</v>
      </c>
      <c r="CG84" s="341">
        <f t="shared" si="207"/>
        <v>0</v>
      </c>
      <c r="CH84" s="341">
        <f t="shared" si="207"/>
        <v>0</v>
      </c>
      <c r="CI84" s="341">
        <f t="shared" si="207"/>
        <v>0</v>
      </c>
      <c r="CJ84" s="341">
        <f t="shared" si="207"/>
        <v>0</v>
      </c>
      <c r="CK84" s="341">
        <f t="shared" si="207"/>
        <v>0</v>
      </c>
      <c r="CL84" s="341">
        <f t="shared" si="207"/>
        <v>0</v>
      </c>
      <c r="CM84" s="341">
        <f t="shared" si="207"/>
        <v>0</v>
      </c>
      <c r="CN84" s="341">
        <f t="shared" si="207"/>
        <v>0</v>
      </c>
      <c r="CO84" s="341">
        <f t="shared" si="207"/>
        <v>0</v>
      </c>
      <c r="CP84" s="341">
        <f t="shared" si="207"/>
        <v>0</v>
      </c>
      <c r="CQ84" s="341">
        <f t="shared" si="207"/>
        <v>0</v>
      </c>
      <c r="CR84" s="341">
        <f t="shared" si="207"/>
        <v>0</v>
      </c>
      <c r="CS84" s="341">
        <f t="shared" si="207"/>
        <v>0</v>
      </c>
      <c r="CT84" s="341">
        <f t="shared" si="207"/>
        <v>0</v>
      </c>
      <c r="CU84" s="341">
        <f t="shared" si="207"/>
        <v>0</v>
      </c>
      <c r="CV84" s="341">
        <f t="shared" si="207"/>
        <v>0</v>
      </c>
      <c r="CW84" s="341">
        <f t="shared" si="207"/>
        <v>0</v>
      </c>
      <c r="CX84" s="341">
        <f t="shared" si="207"/>
        <v>0</v>
      </c>
      <c r="CY84" s="341">
        <f t="shared" si="207"/>
        <v>0</v>
      </c>
      <c r="CZ84" s="341">
        <f t="shared" si="207"/>
        <v>0</v>
      </c>
      <c r="DA84" s="341">
        <f t="shared" si="207"/>
        <v>0</v>
      </c>
      <c r="DB84" s="341">
        <f t="shared" si="207"/>
        <v>0</v>
      </c>
      <c r="DC84" s="341">
        <f t="shared" si="207"/>
        <v>0</v>
      </c>
      <c r="DD84" s="341">
        <f t="shared" si="207"/>
        <v>0</v>
      </c>
      <c r="DE84" s="341">
        <f t="shared" si="207"/>
        <v>0</v>
      </c>
      <c r="DF84" s="341">
        <f t="shared" si="207"/>
        <v>0</v>
      </c>
      <c r="DG84" s="341">
        <f t="shared" si="207"/>
        <v>0</v>
      </c>
      <c r="DH84" s="341">
        <f t="shared" si="207"/>
        <v>0</v>
      </c>
      <c r="DI84" s="341">
        <f t="shared" si="207"/>
        <v>0</v>
      </c>
      <c r="DJ84" s="341">
        <f t="shared" si="207"/>
        <v>0</v>
      </c>
      <c r="DK84" s="341">
        <f t="shared" si="207"/>
        <v>0</v>
      </c>
      <c r="DL84" s="341">
        <f t="shared" si="207"/>
        <v>0</v>
      </c>
      <c r="DM84" s="341">
        <f t="shared" si="207"/>
        <v>0</v>
      </c>
      <c r="DN84" s="341">
        <f t="shared" si="207"/>
        <v>0</v>
      </c>
      <c r="DO84" s="341">
        <f t="shared" si="207"/>
        <v>0</v>
      </c>
      <c r="DP84" s="341">
        <f t="shared" si="207"/>
        <v>0</v>
      </c>
      <c r="DQ84" s="341">
        <f t="shared" si="207"/>
        <v>0</v>
      </c>
      <c r="DR84" s="341">
        <f t="shared" si="207"/>
        <v>0</v>
      </c>
      <c r="DS84" s="341">
        <f t="shared" si="207"/>
        <v>0</v>
      </c>
      <c r="DT84" s="341">
        <f t="shared" si="207"/>
        <v>0</v>
      </c>
      <c r="DU84" s="341">
        <f t="shared" si="207"/>
        <v>0</v>
      </c>
      <c r="DV84" s="341">
        <f t="shared" si="207"/>
        <v>0</v>
      </c>
      <c r="DW84" s="341">
        <f t="shared" si="207"/>
        <v>0</v>
      </c>
      <c r="DX84" s="341">
        <f t="shared" si="207"/>
        <v>0</v>
      </c>
      <c r="DY84" s="341">
        <f t="shared" si="207"/>
        <v>0</v>
      </c>
      <c r="DZ84" s="341">
        <f t="shared" si="207"/>
        <v>0</v>
      </c>
      <c r="EA84" s="341">
        <f t="shared" si="207"/>
        <v>0</v>
      </c>
      <c r="EB84" s="341">
        <f t="shared" si="207"/>
        <v>0</v>
      </c>
      <c r="EC84" s="341">
        <f t="shared" si="207"/>
        <v>0</v>
      </c>
      <c r="ED84" s="341">
        <f t="shared" si="207"/>
        <v>0</v>
      </c>
      <c r="EE84" s="341">
        <f t="shared" si="207"/>
        <v>0</v>
      </c>
      <c r="EF84" s="341">
        <f t="shared" si="207"/>
        <v>0</v>
      </c>
      <c r="EG84" s="341">
        <f t="shared" si="207"/>
        <v>0</v>
      </c>
      <c r="EH84" s="341">
        <f t="shared" si="207"/>
        <v>0</v>
      </c>
      <c r="EI84" s="341">
        <f t="shared" si="207"/>
        <v>0</v>
      </c>
      <c r="EJ84" s="341">
        <f t="shared" si="207"/>
        <v>0</v>
      </c>
      <c r="EK84" s="341">
        <f t="shared" si="207"/>
        <v>0</v>
      </c>
      <c r="EL84" s="341">
        <f t="shared" si="207"/>
        <v>0</v>
      </c>
      <c r="EM84" s="341">
        <f t="shared" si="207"/>
        <v>0</v>
      </c>
      <c r="EN84" s="341">
        <f t="shared" si="207"/>
        <v>0</v>
      </c>
      <c r="EO84" s="341">
        <f t="shared" si="207"/>
        <v>0</v>
      </c>
      <c r="EP84" s="341">
        <f t="shared" si="207"/>
        <v>0</v>
      </c>
      <c r="EQ84" s="32"/>
      <c r="ER84" s="32"/>
      <c r="ES84" s="32"/>
      <c r="ET84" s="32"/>
      <c r="EU84" s="32"/>
      <c r="EV84" s="32"/>
      <c r="EW84" s="32"/>
      <c r="EX84" s="32"/>
      <c r="EY84" s="32"/>
      <c r="EZ84" s="32"/>
      <c r="FA84" s="32"/>
      <c r="FB84" s="32"/>
      <c r="FC84" s="32"/>
      <c r="FD84" s="32"/>
      <c r="FE84" s="32"/>
      <c r="FF84" s="32"/>
      <c r="FG84" s="32"/>
      <c r="FH84" s="32"/>
      <c r="FI84" s="32"/>
      <c r="FJ84" s="32"/>
      <c r="FK84" s="32"/>
      <c r="FL84" s="32"/>
      <c r="FM84" s="32"/>
      <c r="FN84" s="32"/>
      <c r="FO84" s="32"/>
      <c r="FP84" s="32"/>
      <c r="FQ84" s="32"/>
      <c r="FR84" s="32"/>
      <c r="FS84" s="32"/>
      <c r="FT84" s="32"/>
      <c r="FU84" s="32"/>
      <c r="FV84" s="32"/>
      <c r="FW84" s="32"/>
      <c r="FX84" s="32"/>
      <c r="FY84" s="32"/>
      <c r="FZ84" s="32"/>
      <c r="GA84" s="32"/>
      <c r="GB84" s="32"/>
      <c r="GC84" s="32"/>
      <c r="GD84" s="32"/>
      <c r="GE84" s="32"/>
      <c r="GF84" s="32"/>
      <c r="GG84" s="32"/>
      <c r="GH84" s="32"/>
      <c r="GI84" s="32"/>
      <c r="GJ84" s="32"/>
      <c r="GK84" s="32"/>
      <c r="GL84" s="32"/>
      <c r="GM84" s="32"/>
      <c r="GN84" s="32"/>
      <c r="GO84" s="32"/>
      <c r="GP84" s="32"/>
      <c r="GQ84" s="32"/>
      <c r="GR84" s="32"/>
      <c r="GS84" s="32"/>
      <c r="GT84" s="32"/>
      <c r="GU84" s="32"/>
      <c r="GV84" s="32"/>
      <c r="GW84" s="32"/>
      <c r="GX84" s="32"/>
      <c r="GY84" s="32"/>
      <c r="GZ84" s="32"/>
      <c r="HA84" s="32"/>
      <c r="HB84" s="32"/>
      <c r="HC84" s="32"/>
      <c r="HD84" s="32"/>
      <c r="HE84" s="32"/>
      <c r="HF84" s="32"/>
      <c r="HG84" s="32"/>
      <c r="HH84" s="32"/>
      <c r="HI84" s="32"/>
      <c r="HJ84" s="32"/>
    </row>
    <row r="85" spans="1:218" s="22" customFormat="1" ht="14.1" customHeight="1">
      <c r="A85" s="15"/>
      <c r="B85" s="276" t="s">
        <v>441</v>
      </c>
      <c r="C85" s="1312"/>
      <c r="D85" s="335" t="s">
        <v>97</v>
      </c>
      <c r="E85" s="790">
        <f ca="1">SUM(G85:EP85)</f>
        <v>0</v>
      </c>
      <c r="F85" s="271"/>
      <c r="G85" s="206"/>
      <c r="H85" s="206"/>
      <c r="I85" s="206"/>
      <c r="J85" s="206"/>
      <c r="K85" s="206">
        <f t="shared" ref="K85:BS85" ca="1" si="208">K83*K84*K$8/12</f>
        <v>0</v>
      </c>
      <c r="L85" s="206">
        <f t="shared" ca="1" si="208"/>
        <v>0</v>
      </c>
      <c r="M85" s="206">
        <f t="shared" ca="1" si="208"/>
        <v>0</v>
      </c>
      <c r="N85" s="206">
        <f t="shared" ca="1" si="208"/>
        <v>0</v>
      </c>
      <c r="O85" s="206">
        <f t="shared" ca="1" si="208"/>
        <v>0</v>
      </c>
      <c r="P85" s="206">
        <f t="shared" ca="1" si="208"/>
        <v>0</v>
      </c>
      <c r="Q85" s="206">
        <f t="shared" ca="1" si="208"/>
        <v>0</v>
      </c>
      <c r="R85" s="206">
        <f t="shared" ca="1" si="208"/>
        <v>0</v>
      </c>
      <c r="S85" s="206">
        <f t="shared" ca="1" si="208"/>
        <v>0</v>
      </c>
      <c r="T85" s="206">
        <f t="shared" ca="1" si="208"/>
        <v>0</v>
      </c>
      <c r="U85" s="206">
        <f t="shared" ca="1" si="208"/>
        <v>0</v>
      </c>
      <c r="V85" s="206">
        <f t="shared" ca="1" si="208"/>
        <v>0</v>
      </c>
      <c r="W85" s="206">
        <f t="shared" ca="1" si="208"/>
        <v>0</v>
      </c>
      <c r="X85" s="206">
        <f t="shared" ca="1" si="208"/>
        <v>0</v>
      </c>
      <c r="Y85" s="206">
        <f t="shared" ca="1" si="208"/>
        <v>0</v>
      </c>
      <c r="Z85" s="206">
        <f t="shared" ca="1" si="208"/>
        <v>0</v>
      </c>
      <c r="AA85" s="206">
        <f t="shared" ca="1" si="208"/>
        <v>0</v>
      </c>
      <c r="AB85" s="206">
        <f t="shared" ca="1" si="208"/>
        <v>0</v>
      </c>
      <c r="AC85" s="206">
        <f t="shared" ca="1" si="208"/>
        <v>0</v>
      </c>
      <c r="AD85" s="206">
        <f t="shared" ca="1" si="208"/>
        <v>0</v>
      </c>
      <c r="AE85" s="206">
        <f t="shared" ca="1" si="208"/>
        <v>0</v>
      </c>
      <c r="AF85" s="206">
        <f t="shared" ca="1" si="208"/>
        <v>0</v>
      </c>
      <c r="AG85" s="206">
        <f t="shared" ca="1" si="208"/>
        <v>0</v>
      </c>
      <c r="AH85" s="206">
        <f t="shared" ca="1" si="208"/>
        <v>0</v>
      </c>
      <c r="AI85" s="206">
        <f t="shared" ca="1" si="208"/>
        <v>0</v>
      </c>
      <c r="AJ85" s="206">
        <f t="shared" ca="1" si="208"/>
        <v>0</v>
      </c>
      <c r="AK85" s="206">
        <f t="shared" ca="1" si="208"/>
        <v>0</v>
      </c>
      <c r="AL85" s="206">
        <f t="shared" ca="1" si="208"/>
        <v>0</v>
      </c>
      <c r="AM85" s="206">
        <f t="shared" ca="1" si="208"/>
        <v>0</v>
      </c>
      <c r="AN85" s="206">
        <f t="shared" ca="1" si="208"/>
        <v>0</v>
      </c>
      <c r="AO85" s="206">
        <f t="shared" ca="1" si="208"/>
        <v>0</v>
      </c>
      <c r="AP85" s="206">
        <f t="shared" ca="1" si="208"/>
        <v>0</v>
      </c>
      <c r="AQ85" s="206">
        <f t="shared" ca="1" si="208"/>
        <v>0</v>
      </c>
      <c r="AR85" s="206">
        <f t="shared" ca="1" si="208"/>
        <v>0</v>
      </c>
      <c r="AS85" s="206">
        <f t="shared" ca="1" si="208"/>
        <v>0</v>
      </c>
      <c r="AT85" s="206">
        <f t="shared" ca="1" si="208"/>
        <v>0</v>
      </c>
      <c r="AU85" s="206">
        <f t="shared" ca="1" si="208"/>
        <v>0</v>
      </c>
      <c r="AV85" s="206">
        <f t="shared" ca="1" si="208"/>
        <v>0</v>
      </c>
      <c r="AW85" s="206">
        <f t="shared" ca="1" si="208"/>
        <v>0</v>
      </c>
      <c r="AX85" s="206">
        <f t="shared" ca="1" si="208"/>
        <v>0</v>
      </c>
      <c r="AY85" s="206">
        <f t="shared" ca="1" si="208"/>
        <v>0</v>
      </c>
      <c r="AZ85" s="206">
        <f t="shared" ca="1" si="208"/>
        <v>0</v>
      </c>
      <c r="BA85" s="206">
        <f t="shared" ca="1" si="208"/>
        <v>0</v>
      </c>
      <c r="BB85" s="206">
        <f t="shared" ca="1" si="208"/>
        <v>0</v>
      </c>
      <c r="BC85" s="206">
        <f t="shared" ca="1" si="208"/>
        <v>0</v>
      </c>
      <c r="BD85" s="206">
        <f t="shared" ca="1" si="208"/>
        <v>0</v>
      </c>
      <c r="BE85" s="206">
        <f t="shared" ca="1" si="208"/>
        <v>0</v>
      </c>
      <c r="BF85" s="206">
        <f t="shared" ca="1" si="208"/>
        <v>0</v>
      </c>
      <c r="BG85" s="206">
        <f t="shared" ca="1" si="208"/>
        <v>0</v>
      </c>
      <c r="BH85" s="206">
        <f t="shared" ca="1" si="208"/>
        <v>0</v>
      </c>
      <c r="BI85" s="206">
        <f t="shared" ca="1" si="208"/>
        <v>0</v>
      </c>
      <c r="BJ85" s="206">
        <f t="shared" ca="1" si="208"/>
        <v>0</v>
      </c>
      <c r="BK85" s="206">
        <f t="shared" ca="1" si="208"/>
        <v>0</v>
      </c>
      <c r="BL85" s="206">
        <f t="shared" ca="1" si="208"/>
        <v>0</v>
      </c>
      <c r="BM85" s="206">
        <f t="shared" ca="1" si="208"/>
        <v>0</v>
      </c>
      <c r="BN85" s="206">
        <f t="shared" ca="1" si="208"/>
        <v>0</v>
      </c>
      <c r="BO85" s="206">
        <f t="shared" ca="1" si="208"/>
        <v>0</v>
      </c>
      <c r="BP85" s="206">
        <f t="shared" ca="1" si="208"/>
        <v>0</v>
      </c>
      <c r="BQ85" s="206">
        <f t="shared" ca="1" si="208"/>
        <v>0</v>
      </c>
      <c r="BR85" s="206">
        <f t="shared" ca="1" si="208"/>
        <v>0</v>
      </c>
      <c r="BS85" s="286">
        <f t="shared" ca="1" si="208"/>
        <v>0</v>
      </c>
      <c r="BT85" s="286">
        <f t="shared" ref="BT85:DH85" ca="1" si="209">BT83*BT84*BT$8/12</f>
        <v>0</v>
      </c>
      <c r="BU85" s="286">
        <f t="shared" ca="1" si="209"/>
        <v>0</v>
      </c>
      <c r="BV85" s="286">
        <f t="shared" ca="1" si="209"/>
        <v>0</v>
      </c>
      <c r="BW85" s="286">
        <f t="shared" ca="1" si="209"/>
        <v>0</v>
      </c>
      <c r="BX85" s="286">
        <f t="shared" ca="1" si="209"/>
        <v>0</v>
      </c>
      <c r="BY85" s="286">
        <f t="shared" ca="1" si="209"/>
        <v>0</v>
      </c>
      <c r="BZ85" s="286">
        <f t="shared" ca="1" si="209"/>
        <v>0</v>
      </c>
      <c r="CA85" s="286">
        <f t="shared" ca="1" si="209"/>
        <v>0</v>
      </c>
      <c r="CB85" s="286">
        <f t="shared" ca="1" si="209"/>
        <v>0</v>
      </c>
      <c r="CC85" s="286">
        <f t="shared" ca="1" si="209"/>
        <v>0</v>
      </c>
      <c r="CD85" s="286">
        <f t="shared" ca="1" si="209"/>
        <v>0</v>
      </c>
      <c r="CE85" s="286">
        <f t="shared" ca="1" si="209"/>
        <v>0</v>
      </c>
      <c r="CF85" s="286">
        <f t="shared" ca="1" si="209"/>
        <v>0</v>
      </c>
      <c r="CG85" s="286">
        <f t="shared" ca="1" si="209"/>
        <v>0</v>
      </c>
      <c r="CH85" s="286">
        <f t="shared" ca="1" si="209"/>
        <v>0</v>
      </c>
      <c r="CI85" s="286">
        <f t="shared" ca="1" si="209"/>
        <v>0</v>
      </c>
      <c r="CJ85" s="286">
        <f t="shared" ca="1" si="209"/>
        <v>0</v>
      </c>
      <c r="CK85" s="286">
        <f t="shared" ca="1" si="209"/>
        <v>0</v>
      </c>
      <c r="CL85" s="286">
        <f t="shared" ca="1" si="209"/>
        <v>0</v>
      </c>
      <c r="CM85" s="286">
        <f t="shared" ca="1" si="209"/>
        <v>0</v>
      </c>
      <c r="CN85" s="286">
        <f t="shared" ca="1" si="209"/>
        <v>0</v>
      </c>
      <c r="CO85" s="286">
        <f t="shared" ca="1" si="209"/>
        <v>0</v>
      </c>
      <c r="CP85" s="286">
        <f t="shared" ca="1" si="209"/>
        <v>0</v>
      </c>
      <c r="CQ85" s="286">
        <f t="shared" ca="1" si="209"/>
        <v>0</v>
      </c>
      <c r="CR85" s="286">
        <f t="shared" ca="1" si="209"/>
        <v>0</v>
      </c>
      <c r="CS85" s="286">
        <f t="shared" ca="1" si="209"/>
        <v>0</v>
      </c>
      <c r="CT85" s="286">
        <f t="shared" ca="1" si="209"/>
        <v>0</v>
      </c>
      <c r="CU85" s="286">
        <f t="shared" ca="1" si="209"/>
        <v>0</v>
      </c>
      <c r="CV85" s="286">
        <f t="shared" ca="1" si="209"/>
        <v>0</v>
      </c>
      <c r="CW85" s="286">
        <f t="shared" ca="1" si="209"/>
        <v>0</v>
      </c>
      <c r="CX85" s="286">
        <f t="shared" ca="1" si="209"/>
        <v>0</v>
      </c>
      <c r="CY85" s="286">
        <f t="shared" ca="1" si="209"/>
        <v>0</v>
      </c>
      <c r="CZ85" s="286">
        <f t="shared" ca="1" si="209"/>
        <v>0</v>
      </c>
      <c r="DA85" s="286">
        <f t="shared" ca="1" si="209"/>
        <v>0</v>
      </c>
      <c r="DB85" s="286">
        <f t="shared" ca="1" si="209"/>
        <v>0</v>
      </c>
      <c r="DC85" s="286">
        <f t="shared" ca="1" si="209"/>
        <v>0</v>
      </c>
      <c r="DD85" s="286">
        <f t="shared" ca="1" si="209"/>
        <v>0</v>
      </c>
      <c r="DE85" s="286">
        <f t="shared" ca="1" si="209"/>
        <v>0</v>
      </c>
      <c r="DF85" s="286">
        <f t="shared" ca="1" si="209"/>
        <v>0</v>
      </c>
      <c r="DG85" s="286">
        <f t="shared" ca="1" si="209"/>
        <v>0</v>
      </c>
      <c r="DH85" s="286">
        <f t="shared" ca="1" si="209"/>
        <v>0</v>
      </c>
      <c r="DI85" s="286">
        <f t="shared" ref="DI85:EP85" ca="1" si="210">DI83*DI84*DI$8/12</f>
        <v>0</v>
      </c>
      <c r="DJ85" s="286">
        <f t="shared" ca="1" si="210"/>
        <v>0</v>
      </c>
      <c r="DK85" s="286">
        <f t="shared" ca="1" si="210"/>
        <v>0</v>
      </c>
      <c r="DL85" s="286">
        <f t="shared" ca="1" si="210"/>
        <v>0</v>
      </c>
      <c r="DM85" s="286">
        <f t="shared" ca="1" si="210"/>
        <v>0</v>
      </c>
      <c r="DN85" s="286">
        <f t="shared" ca="1" si="210"/>
        <v>0</v>
      </c>
      <c r="DO85" s="286">
        <f t="shared" ca="1" si="210"/>
        <v>0</v>
      </c>
      <c r="DP85" s="286">
        <f t="shared" ca="1" si="210"/>
        <v>0</v>
      </c>
      <c r="DQ85" s="286">
        <f t="shared" ca="1" si="210"/>
        <v>0</v>
      </c>
      <c r="DR85" s="286">
        <f t="shared" ca="1" si="210"/>
        <v>0</v>
      </c>
      <c r="DS85" s="286">
        <f t="shared" ca="1" si="210"/>
        <v>0</v>
      </c>
      <c r="DT85" s="286">
        <f t="shared" ca="1" si="210"/>
        <v>0</v>
      </c>
      <c r="DU85" s="286">
        <f t="shared" ca="1" si="210"/>
        <v>0</v>
      </c>
      <c r="DV85" s="286">
        <f t="shared" ca="1" si="210"/>
        <v>0</v>
      </c>
      <c r="DW85" s="286">
        <f t="shared" ca="1" si="210"/>
        <v>0</v>
      </c>
      <c r="DX85" s="286">
        <f t="shared" ca="1" si="210"/>
        <v>0</v>
      </c>
      <c r="DY85" s="286">
        <f t="shared" ca="1" si="210"/>
        <v>0</v>
      </c>
      <c r="DZ85" s="286">
        <f t="shared" ca="1" si="210"/>
        <v>0</v>
      </c>
      <c r="EA85" s="286">
        <f t="shared" ca="1" si="210"/>
        <v>0</v>
      </c>
      <c r="EB85" s="286">
        <f t="shared" ca="1" si="210"/>
        <v>0</v>
      </c>
      <c r="EC85" s="286">
        <f t="shared" ca="1" si="210"/>
        <v>0</v>
      </c>
      <c r="ED85" s="286">
        <f t="shared" ca="1" si="210"/>
        <v>0</v>
      </c>
      <c r="EE85" s="286">
        <f t="shared" ca="1" si="210"/>
        <v>0</v>
      </c>
      <c r="EF85" s="286">
        <f t="shared" ca="1" si="210"/>
        <v>0</v>
      </c>
      <c r="EG85" s="286">
        <f t="shared" ca="1" si="210"/>
        <v>0</v>
      </c>
      <c r="EH85" s="286">
        <f t="shared" ca="1" si="210"/>
        <v>0</v>
      </c>
      <c r="EI85" s="286">
        <f t="shared" ca="1" si="210"/>
        <v>0</v>
      </c>
      <c r="EJ85" s="286">
        <f t="shared" ca="1" si="210"/>
        <v>0</v>
      </c>
      <c r="EK85" s="286">
        <f t="shared" ca="1" si="210"/>
        <v>0</v>
      </c>
      <c r="EL85" s="286">
        <f t="shared" ca="1" si="210"/>
        <v>0</v>
      </c>
      <c r="EM85" s="286">
        <f t="shared" ca="1" si="210"/>
        <v>0</v>
      </c>
      <c r="EN85" s="286">
        <f t="shared" ca="1" si="210"/>
        <v>0</v>
      </c>
      <c r="EO85" s="286">
        <f t="shared" ca="1" si="210"/>
        <v>0</v>
      </c>
      <c r="EP85" s="286">
        <f t="shared" ca="1" si="210"/>
        <v>0</v>
      </c>
      <c r="EQ85" s="32"/>
      <c r="ER85" s="32"/>
      <c r="ES85" s="32"/>
      <c r="ET85" s="32"/>
      <c r="EU85" s="32"/>
      <c r="EV85" s="32"/>
      <c r="EW85" s="32"/>
      <c r="EX85" s="32"/>
      <c r="EY85" s="32"/>
      <c r="EZ85" s="32"/>
      <c r="FA85" s="32"/>
      <c r="FB85" s="32"/>
      <c r="FC85" s="32"/>
      <c r="FD85" s="32"/>
      <c r="FE85" s="32"/>
      <c r="FF85" s="32"/>
      <c r="FG85" s="32"/>
      <c r="FH85" s="32"/>
      <c r="FI85" s="32"/>
      <c r="FJ85" s="32"/>
      <c r="FK85" s="32"/>
      <c r="FL85" s="32"/>
      <c r="FM85" s="32"/>
      <c r="FN85" s="32"/>
      <c r="FO85" s="32"/>
      <c r="FP85" s="32"/>
      <c r="FQ85" s="32"/>
      <c r="FR85" s="32"/>
      <c r="FS85" s="32"/>
      <c r="FT85" s="32"/>
      <c r="FU85" s="32"/>
      <c r="FV85" s="32"/>
      <c r="FW85" s="32"/>
      <c r="FX85" s="32"/>
      <c r="FY85" s="32"/>
      <c r="FZ85" s="32"/>
      <c r="GA85" s="32"/>
      <c r="GB85" s="32"/>
      <c r="GC85" s="32"/>
      <c r="GD85" s="32"/>
      <c r="GE85" s="32"/>
      <c r="GF85" s="32"/>
      <c r="GG85" s="32"/>
      <c r="GH85" s="32"/>
      <c r="GI85" s="32"/>
      <c r="GJ85" s="32"/>
      <c r="GK85" s="32"/>
      <c r="GL85" s="32"/>
      <c r="GM85" s="32"/>
      <c r="GN85" s="32"/>
      <c r="GO85" s="32"/>
      <c r="GP85" s="32"/>
      <c r="GQ85" s="32"/>
      <c r="GR85" s="32"/>
      <c r="GS85" s="32"/>
      <c r="GT85" s="32"/>
      <c r="GU85" s="32"/>
      <c r="GV85" s="32"/>
      <c r="GW85" s="32"/>
      <c r="GX85" s="32"/>
      <c r="GY85" s="32"/>
      <c r="GZ85" s="32"/>
      <c r="HA85" s="32"/>
      <c r="HB85" s="32"/>
      <c r="HC85" s="32"/>
      <c r="HD85" s="32"/>
      <c r="HE85" s="32"/>
      <c r="HF85" s="32"/>
      <c r="HG85" s="32"/>
      <c r="HH85" s="32"/>
      <c r="HI85" s="32"/>
      <c r="HJ85" s="32"/>
    </row>
    <row r="86" spans="1:218" ht="14.1" customHeight="1">
      <c r="C86" s="9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</row>
    <row r="87" spans="1:218" ht="14.1" customHeight="1">
      <c r="C87" s="9"/>
    </row>
    <row r="88" spans="1:218" s="1" customFormat="1" ht="14.1" customHeight="1">
      <c r="A88" s="169" t="s">
        <v>126</v>
      </c>
      <c r="B88" s="169"/>
      <c r="C88" s="1288"/>
      <c r="D88" s="330"/>
      <c r="E88" s="2"/>
      <c r="G88" s="274"/>
      <c r="H88" s="274"/>
      <c r="I88" s="274"/>
      <c r="J88" s="274"/>
      <c r="K88" s="274"/>
      <c r="L88" s="274"/>
      <c r="M88" s="274"/>
      <c r="N88" s="274"/>
      <c r="O88" s="274"/>
      <c r="P88" s="274"/>
      <c r="Q88" s="274"/>
      <c r="R88" s="274"/>
      <c r="S88" s="274"/>
      <c r="T88" s="274"/>
      <c r="U88" s="274"/>
      <c r="V88" s="274"/>
      <c r="W88" s="274"/>
      <c r="X88" s="274"/>
      <c r="Y88" s="274"/>
      <c r="Z88" s="274"/>
      <c r="AA88" s="274"/>
      <c r="AB88" s="274"/>
      <c r="AC88" s="274"/>
      <c r="AD88" s="274"/>
      <c r="AE88" s="274"/>
      <c r="AF88" s="274"/>
      <c r="AG88" s="274"/>
      <c r="AH88" s="274"/>
      <c r="AI88" s="274"/>
      <c r="AJ88" s="274"/>
      <c r="AK88" s="274"/>
      <c r="AL88" s="274"/>
      <c r="AM88" s="274"/>
      <c r="AN88" s="274"/>
      <c r="AO88" s="274"/>
      <c r="AP88" s="274"/>
      <c r="AQ88" s="274"/>
      <c r="AR88" s="274"/>
      <c r="AS88" s="274"/>
      <c r="AT88" s="274"/>
      <c r="AU88" s="274"/>
      <c r="AV88" s="274"/>
      <c r="AW88" s="274"/>
      <c r="AX88" s="274"/>
      <c r="AY88" s="274"/>
      <c r="AZ88" s="274"/>
      <c r="BA88" s="274"/>
      <c r="BB88" s="274"/>
      <c r="BC88" s="274"/>
      <c r="BD88" s="274"/>
      <c r="BE88" s="274"/>
      <c r="BF88" s="274"/>
      <c r="BG88" s="274"/>
      <c r="BH88" s="274"/>
      <c r="BI88" s="274"/>
      <c r="BJ88" s="274"/>
      <c r="BK88" s="274"/>
      <c r="BL88" s="274"/>
      <c r="BM88" s="274"/>
      <c r="BN88" s="274"/>
      <c r="BO88" s="274"/>
      <c r="BP88" s="274"/>
      <c r="BQ88" s="274"/>
      <c r="BR88" s="274"/>
      <c r="BS88" s="274"/>
      <c r="BT88" s="274"/>
      <c r="BU88" s="274"/>
      <c r="BV88" s="274"/>
      <c r="BW88" s="274"/>
      <c r="BX88" s="274"/>
      <c r="BY88" s="274"/>
      <c r="BZ88" s="274"/>
      <c r="CA88" s="274"/>
      <c r="CB88" s="274"/>
      <c r="CC88" s="274"/>
      <c r="CD88" s="274"/>
      <c r="CE88" s="274"/>
      <c r="CF88" s="274"/>
      <c r="CG88" s="274"/>
      <c r="CH88" s="274"/>
      <c r="CI88" s="274"/>
      <c r="CJ88" s="274"/>
      <c r="CK88" s="274"/>
      <c r="CL88" s="274"/>
      <c r="CM88" s="274"/>
      <c r="CN88" s="274"/>
      <c r="CO88" s="274"/>
      <c r="CP88" s="274"/>
      <c r="CQ88" s="274"/>
      <c r="CR88" s="274"/>
      <c r="CS88" s="274"/>
      <c r="CT88" s="274"/>
      <c r="CU88" s="274"/>
      <c r="CV88" s="274"/>
      <c r="CW88" s="274"/>
      <c r="CX88" s="274"/>
      <c r="CY88" s="274"/>
      <c r="CZ88" s="274"/>
      <c r="DA88" s="274"/>
      <c r="DB88" s="274"/>
      <c r="DC88" s="274"/>
      <c r="DD88" s="274"/>
      <c r="DE88" s="274"/>
      <c r="DF88" s="274"/>
      <c r="DG88" s="274"/>
      <c r="DH88" s="274"/>
      <c r="DI88" s="274"/>
      <c r="DJ88" s="274"/>
      <c r="DK88" s="274"/>
      <c r="DL88" s="274"/>
      <c r="DM88" s="274"/>
      <c r="DN88" s="274"/>
      <c r="DO88" s="274"/>
      <c r="DP88" s="274"/>
      <c r="DQ88" s="274"/>
      <c r="DR88" s="274"/>
      <c r="DS88" s="274"/>
      <c r="DT88" s="274"/>
      <c r="DU88" s="274"/>
      <c r="DV88" s="274"/>
      <c r="DW88" s="274"/>
      <c r="DX88" s="274"/>
      <c r="DY88" s="274"/>
      <c r="DZ88" s="274"/>
      <c r="EA88" s="274"/>
      <c r="EB88" s="274"/>
      <c r="EC88" s="274"/>
      <c r="ED88" s="274"/>
      <c r="EE88" s="274"/>
      <c r="EF88" s="274"/>
      <c r="EG88" s="274"/>
      <c r="EH88" s="274"/>
      <c r="EI88" s="274"/>
      <c r="EJ88" s="274"/>
      <c r="EK88" s="274"/>
      <c r="EL88" s="274"/>
      <c r="EM88" s="274"/>
      <c r="EN88" s="274"/>
      <c r="EO88" s="274"/>
      <c r="EP88" s="274"/>
    </row>
    <row r="89" spans="1:218" s="109" customFormat="1" ht="14.1" customHeight="1">
      <c r="A89" s="107"/>
      <c r="B89" s="283" t="s">
        <v>442</v>
      </c>
      <c r="C89" s="1322"/>
      <c r="D89" s="59" t="s">
        <v>97</v>
      </c>
      <c r="E89" s="1287"/>
      <c r="F89" s="284"/>
      <c r="G89" s="1295"/>
      <c r="H89" s="1295"/>
      <c r="I89" s="1295"/>
      <c r="J89" s="1295"/>
      <c r="K89" s="1295">
        <f t="shared" ref="K89:AM89" ca="1" si="211">K61</f>
        <v>0</v>
      </c>
      <c r="L89" s="1295">
        <f t="shared" ca="1" si="211"/>
        <v>0</v>
      </c>
      <c r="M89" s="1295">
        <f t="shared" ca="1" si="211"/>
        <v>0</v>
      </c>
      <c r="N89" s="1295">
        <f t="shared" ca="1" si="211"/>
        <v>0</v>
      </c>
      <c r="O89" s="1295">
        <f t="shared" ca="1" si="211"/>
        <v>0</v>
      </c>
      <c r="P89" s="1295">
        <f t="shared" ca="1" si="211"/>
        <v>0</v>
      </c>
      <c r="Q89" s="1295">
        <f t="shared" ca="1" si="211"/>
        <v>4999.9999999999745</v>
      </c>
      <c r="R89" s="1295">
        <f t="shared" ca="1" si="211"/>
        <v>5838.8458270387227</v>
      </c>
      <c r="S89" s="1295">
        <f t="shared" ca="1" si="211"/>
        <v>8040.0185183106769</v>
      </c>
      <c r="T89" s="1295">
        <f t="shared" ca="1" si="211"/>
        <v>10212.446032154761</v>
      </c>
      <c r="U89" s="1295">
        <f t="shared" ca="1" si="211"/>
        <v>8502.6378048198385</v>
      </c>
      <c r="V89" s="1295">
        <f t="shared" ca="1" si="211"/>
        <v>7730.6783855206813</v>
      </c>
      <c r="W89" s="1295">
        <f t="shared" ca="1" si="211"/>
        <v>8063.1150142931911</v>
      </c>
      <c r="X89" s="1295">
        <f t="shared" ca="1" si="211"/>
        <v>8562.7546093180536</v>
      </c>
      <c r="Y89" s="1295">
        <f t="shared" ca="1" si="211"/>
        <v>9207.5665168697924</v>
      </c>
      <c r="Z89" s="1295">
        <f t="shared" ca="1" si="211"/>
        <v>9461.7261071152043</v>
      </c>
      <c r="AA89" s="1295">
        <f t="shared" ca="1" si="211"/>
        <v>8678.3599010301987</v>
      </c>
      <c r="AB89" s="1295">
        <f t="shared" ca="1" si="211"/>
        <v>9107.0854834858401</v>
      </c>
      <c r="AC89" s="1295">
        <f t="shared" ca="1" si="211"/>
        <v>9821.591432174253</v>
      </c>
      <c r="AD89" s="1295">
        <f t="shared" ca="1" si="211"/>
        <v>10154.885806964236</v>
      </c>
      <c r="AE89" s="1295">
        <f t="shared" ca="1" si="211"/>
        <v>8652.1966440179149</v>
      </c>
      <c r="AF89" s="1295">
        <f t="shared" ca="1" si="211"/>
        <v>9019.2352232793382</v>
      </c>
      <c r="AG89" s="1295">
        <f t="shared" ca="1" si="211"/>
        <v>9677.6622224794264</v>
      </c>
      <c r="AH89" s="1295">
        <f t="shared" ca="1" si="211"/>
        <v>9951.1860191889809</v>
      </c>
      <c r="AI89" s="1295">
        <f t="shared" ca="1" si="211"/>
        <v>8472.7188442516308</v>
      </c>
      <c r="AJ89" s="1295">
        <f t="shared" ca="1" si="211"/>
        <v>8912.9012730844588</v>
      </c>
      <c r="AK89" s="1295">
        <f t="shared" ca="1" si="211"/>
        <v>9648.2114255618471</v>
      </c>
      <c r="AL89" s="1295">
        <f t="shared" ca="1" si="211"/>
        <v>9921.1818525165982</v>
      </c>
      <c r="AM89" s="1295">
        <f t="shared" ca="1" si="211"/>
        <v>8379.6654573141132</v>
      </c>
      <c r="AN89" s="1295">
        <f t="shared" ref="AN89:BS89" ca="1" si="212">AN61</f>
        <v>8815.8060776654565</v>
      </c>
      <c r="AO89" s="1295">
        <f t="shared" ca="1" si="212"/>
        <v>9551.9816941172539</v>
      </c>
      <c r="AP89" s="1295">
        <f t="shared" ca="1" si="212"/>
        <v>9908.2978634355059</v>
      </c>
      <c r="AQ89" s="1295">
        <f t="shared" ca="1" si="212"/>
        <v>8134.9524748281201</v>
      </c>
      <c r="AR89" s="1295">
        <f t="shared" ca="1" si="212"/>
        <v>8648.6131378795908</v>
      </c>
      <c r="AS89" s="1295">
        <f t="shared" ca="1" si="212"/>
        <v>9466.048100737411</v>
      </c>
      <c r="AT89" s="1295">
        <f t="shared" ca="1" si="212"/>
        <v>9905.559735425406</v>
      </c>
      <c r="AU89" s="1295">
        <f t="shared" ca="1" si="212"/>
        <v>7739.5061483055943</v>
      </c>
      <c r="AV89" s="1295">
        <f t="shared" ca="1" si="212"/>
        <v>8330.5352337751938</v>
      </c>
      <c r="AW89" s="1295">
        <f t="shared" ca="1" si="212"/>
        <v>9229.0779227570383</v>
      </c>
      <c r="AX89" s="1295">
        <f t="shared" ca="1" si="212"/>
        <v>9751.63218804389</v>
      </c>
      <c r="AY89" s="1295">
        <f t="shared" ca="1" si="212"/>
        <v>7526.5826700363086</v>
      </c>
      <c r="AZ89" s="1295">
        <f t="shared" ca="1" si="212"/>
        <v>8194.825979715577</v>
      </c>
      <c r="BA89" s="1295">
        <f t="shared" ca="1" si="212"/>
        <v>9174.3221966129877</v>
      </c>
      <c r="BB89" s="1295">
        <f t="shared" ca="1" si="212"/>
        <v>9779.7636555115823</v>
      </c>
      <c r="BC89" s="1295">
        <f t="shared" ca="1" si="212"/>
        <v>7313.7254718951408</v>
      </c>
      <c r="BD89" s="1295">
        <f t="shared" ca="1" si="212"/>
        <v>8059.0261849078379</v>
      </c>
      <c r="BE89" s="1295">
        <f t="shared" ca="1" si="212"/>
        <v>9119.3191088445692</v>
      </c>
      <c r="BF89" s="1295">
        <f t="shared" ca="1" si="212"/>
        <v>9807.489676924426</v>
      </c>
      <c r="BG89" s="1295">
        <f t="shared" ca="1" si="212"/>
        <v>7100.9354923947158</v>
      </c>
      <c r="BH89" s="1295">
        <f t="shared" ca="1" si="212"/>
        <v>7923.1341196628855</v>
      </c>
      <c r="BI89" s="1295">
        <f t="shared" ca="1" si="212"/>
        <v>9064.0642615609868</v>
      </c>
      <c r="BJ89" s="1295">
        <f t="shared" ca="1" si="212"/>
        <v>9834.8031609188329</v>
      </c>
      <c r="BK89" s="1295">
        <f t="shared" ca="1" si="212"/>
        <v>6888.2136830115633</v>
      </c>
      <c r="BL89" s="1295">
        <f t="shared" ca="1" si="212"/>
        <v>7787.1480209147612</v>
      </c>
      <c r="BM89" s="1295">
        <f t="shared" ca="1" si="212"/>
        <v>9008.5531771537844</v>
      </c>
      <c r="BN89" s="1295">
        <f t="shared" ca="1" si="212"/>
        <v>9861.696889567349</v>
      </c>
      <c r="BO89" s="1295">
        <f t="shared" ca="1" si="212"/>
        <v>6675.5610083583051</v>
      </c>
      <c r="BP89" s="1295">
        <f t="shared" ca="1" si="212"/>
        <v>7651.0660915713197</v>
      </c>
      <c r="BQ89" s="1295">
        <f t="shared" ca="1" si="212"/>
        <v>8952.781296826055</v>
      </c>
      <c r="BR89" s="1295">
        <f t="shared" ca="1" si="212"/>
        <v>9888.1635160762653</v>
      </c>
      <c r="BS89" s="108">
        <f t="shared" ca="1" si="212"/>
        <v>6462.9784463579563</v>
      </c>
      <c r="BT89" s="108">
        <f t="shared" ref="BT89:CY89" ca="1" si="213">BT61</f>
        <v>7514.8864998522349</v>
      </c>
      <c r="BU89" s="108">
        <f t="shared" ca="1" si="213"/>
        <v>8896.743979094128</v>
      </c>
      <c r="BV89" s="108">
        <f t="shared" ca="1" si="213"/>
        <v>9914.1955624406874</v>
      </c>
      <c r="BW89" s="108">
        <f t="shared" ca="1" si="213"/>
        <v>6250.4669884204304</v>
      </c>
      <c r="BX89" s="108">
        <f t="shared" ca="1" si="213"/>
        <v>7378.6073786140514</v>
      </c>
      <c r="BY89" s="108">
        <f t="shared" ca="1" si="213"/>
        <v>8840.4364982611824</v>
      </c>
      <c r="BZ89" s="108">
        <f t="shared" ca="1" si="213"/>
        <v>9939.7854170562023</v>
      </c>
      <c r="CA89" s="108">
        <f t="shared" ca="1" si="213"/>
        <v>6038.0276396211939</v>
      </c>
      <c r="CB89" s="108">
        <f t="shared" ca="1" si="213"/>
        <v>7242.226824662017</v>
      </c>
      <c r="CC89" s="108">
        <f t="shared" ca="1" si="213"/>
        <v>8783.8540428622455</v>
      </c>
      <c r="CD89" s="108">
        <f t="shared" ca="1" si="213"/>
        <v>9964.9253322862896</v>
      </c>
      <c r="CE89" s="108">
        <f t="shared" ca="1" si="213"/>
        <v>5825.6614188821241</v>
      </c>
      <c r="CF89" s="108">
        <f t="shared" ca="1" si="213"/>
        <v>7125.7428980484037</v>
      </c>
      <c r="CG89" s="108">
        <f t="shared" ca="1" si="213"/>
        <v>10856.366714079984</v>
      </c>
      <c r="CH89" s="108">
        <f t="shared" ca="1" si="213"/>
        <v>14199.158203234667</v>
      </c>
      <c r="CI89" s="108">
        <f t="shared" ca="1" si="213"/>
        <v>13660.352557550941</v>
      </c>
      <c r="CJ89" s="108">
        <f t="shared" ca="1" si="213"/>
        <v>17057.914163503447</v>
      </c>
      <c r="CK89" s="108">
        <f t="shared" ca="1" si="213"/>
        <v>20751.183191277152</v>
      </c>
      <c r="CL89" s="108">
        <f t="shared" ca="1" si="213"/>
        <v>24058.541232368072</v>
      </c>
      <c r="CM89" s="108">
        <f t="shared" ca="1" si="213"/>
        <v>15078.879541420989</v>
      </c>
      <c r="CN89" s="108">
        <f t="shared" ca="1" si="213"/>
        <v>18435.164481540356</v>
      </c>
      <c r="CO89" s="108">
        <f t="shared" ca="1" si="213"/>
        <v>22090.896147186817</v>
      </c>
      <c r="CP89" s="108">
        <f t="shared" ca="1" si="213"/>
        <v>25362.636656280334</v>
      </c>
      <c r="CQ89" s="108">
        <f t="shared" ca="1" si="213"/>
        <v>19880.495982734348</v>
      </c>
      <c r="CR89" s="108">
        <f t="shared" ca="1" si="213"/>
        <v>23685.318567027105</v>
      </c>
      <c r="CS89" s="108">
        <f t="shared" ca="1" si="213"/>
        <v>26043.540150486046</v>
      </c>
      <c r="CT89" s="108">
        <f t="shared" ca="1" si="213"/>
        <v>0</v>
      </c>
      <c r="CU89" s="108">
        <f t="shared" ca="1" si="213"/>
        <v>0</v>
      </c>
      <c r="CV89" s="108">
        <f t="shared" ca="1" si="213"/>
        <v>0</v>
      </c>
      <c r="CW89" s="108">
        <f t="shared" ca="1" si="213"/>
        <v>0</v>
      </c>
      <c r="CX89" s="108">
        <f t="shared" ca="1" si="213"/>
        <v>0</v>
      </c>
      <c r="CY89" s="108">
        <f t="shared" ca="1" si="213"/>
        <v>0</v>
      </c>
      <c r="CZ89" s="108">
        <f t="shared" ref="CZ89:EE89" ca="1" si="214">CZ61</f>
        <v>0</v>
      </c>
      <c r="DA89" s="108">
        <f t="shared" ca="1" si="214"/>
        <v>0</v>
      </c>
      <c r="DB89" s="108">
        <f t="shared" ca="1" si="214"/>
        <v>0</v>
      </c>
      <c r="DC89" s="108">
        <f t="shared" ca="1" si="214"/>
        <v>0</v>
      </c>
      <c r="DD89" s="108">
        <f t="shared" ca="1" si="214"/>
        <v>0</v>
      </c>
      <c r="DE89" s="108">
        <f t="shared" ca="1" si="214"/>
        <v>0</v>
      </c>
      <c r="DF89" s="108">
        <f t="shared" ca="1" si="214"/>
        <v>0</v>
      </c>
      <c r="DG89" s="108">
        <f t="shared" ca="1" si="214"/>
        <v>0</v>
      </c>
      <c r="DH89" s="108">
        <f t="shared" ca="1" si="214"/>
        <v>0</v>
      </c>
      <c r="DI89" s="108">
        <f t="shared" ca="1" si="214"/>
        <v>0</v>
      </c>
      <c r="DJ89" s="108">
        <f t="shared" ca="1" si="214"/>
        <v>0</v>
      </c>
      <c r="DK89" s="108">
        <f t="shared" ca="1" si="214"/>
        <v>0</v>
      </c>
      <c r="DL89" s="108">
        <f t="shared" ca="1" si="214"/>
        <v>0</v>
      </c>
      <c r="DM89" s="108">
        <f t="shared" ca="1" si="214"/>
        <v>0</v>
      </c>
      <c r="DN89" s="108">
        <f t="shared" ca="1" si="214"/>
        <v>0</v>
      </c>
      <c r="DO89" s="108">
        <f t="shared" ca="1" si="214"/>
        <v>0</v>
      </c>
      <c r="DP89" s="108">
        <f t="shared" ca="1" si="214"/>
        <v>0</v>
      </c>
      <c r="DQ89" s="108">
        <f t="shared" ca="1" si="214"/>
        <v>0</v>
      </c>
      <c r="DR89" s="108">
        <f t="shared" ca="1" si="214"/>
        <v>0</v>
      </c>
      <c r="DS89" s="108">
        <f t="shared" ca="1" si="214"/>
        <v>0</v>
      </c>
      <c r="DT89" s="108">
        <f t="shared" ca="1" si="214"/>
        <v>0</v>
      </c>
      <c r="DU89" s="108">
        <f t="shared" ca="1" si="214"/>
        <v>0</v>
      </c>
      <c r="DV89" s="108">
        <f t="shared" ca="1" si="214"/>
        <v>0</v>
      </c>
      <c r="DW89" s="108">
        <f t="shared" ca="1" si="214"/>
        <v>0</v>
      </c>
      <c r="DX89" s="108">
        <f t="shared" ca="1" si="214"/>
        <v>0</v>
      </c>
      <c r="DY89" s="108">
        <f t="shared" ca="1" si="214"/>
        <v>0</v>
      </c>
      <c r="DZ89" s="108">
        <f t="shared" ca="1" si="214"/>
        <v>0</v>
      </c>
      <c r="EA89" s="108">
        <f t="shared" ca="1" si="214"/>
        <v>0</v>
      </c>
      <c r="EB89" s="108">
        <f t="shared" ca="1" si="214"/>
        <v>0</v>
      </c>
      <c r="EC89" s="108">
        <f t="shared" ca="1" si="214"/>
        <v>0</v>
      </c>
      <c r="ED89" s="108">
        <f t="shared" ca="1" si="214"/>
        <v>0</v>
      </c>
      <c r="EE89" s="108">
        <f t="shared" ca="1" si="214"/>
        <v>0</v>
      </c>
      <c r="EF89" s="108">
        <f t="shared" ref="EF89:EP89" ca="1" si="215">EF61</f>
        <v>0</v>
      </c>
      <c r="EG89" s="108">
        <f t="shared" ca="1" si="215"/>
        <v>0</v>
      </c>
      <c r="EH89" s="108">
        <f t="shared" ca="1" si="215"/>
        <v>0</v>
      </c>
      <c r="EI89" s="108">
        <f t="shared" ca="1" si="215"/>
        <v>0</v>
      </c>
      <c r="EJ89" s="108">
        <f t="shared" ca="1" si="215"/>
        <v>0</v>
      </c>
      <c r="EK89" s="108">
        <f t="shared" ca="1" si="215"/>
        <v>0</v>
      </c>
      <c r="EL89" s="108">
        <f t="shared" ca="1" si="215"/>
        <v>0</v>
      </c>
      <c r="EM89" s="108">
        <f t="shared" ca="1" si="215"/>
        <v>0</v>
      </c>
      <c r="EN89" s="108">
        <f t="shared" ca="1" si="215"/>
        <v>0</v>
      </c>
      <c r="EO89" s="108">
        <f t="shared" ca="1" si="215"/>
        <v>0</v>
      </c>
      <c r="EP89" s="108">
        <f t="shared" ca="1" si="215"/>
        <v>0</v>
      </c>
      <c r="EQ89" s="108"/>
      <c r="ER89" s="108"/>
      <c r="ES89" s="108"/>
      <c r="ET89" s="108"/>
      <c r="EU89" s="108"/>
      <c r="EV89" s="108"/>
      <c r="EW89" s="108"/>
      <c r="EX89" s="108"/>
      <c r="EY89" s="108"/>
      <c r="EZ89" s="108"/>
      <c r="FA89" s="108"/>
      <c r="FB89" s="108"/>
      <c r="FC89" s="108"/>
      <c r="FD89" s="108"/>
      <c r="FE89" s="108"/>
      <c r="FF89" s="108"/>
      <c r="FG89" s="108"/>
      <c r="FH89" s="108"/>
      <c r="FI89" s="108"/>
      <c r="FJ89" s="108"/>
      <c r="FK89" s="108"/>
      <c r="FL89" s="108"/>
      <c r="FM89" s="108"/>
      <c r="FN89" s="108"/>
      <c r="FO89" s="108"/>
      <c r="FP89" s="108"/>
      <c r="FQ89" s="108"/>
      <c r="FR89" s="108"/>
      <c r="FS89" s="108"/>
      <c r="FT89" s="108"/>
      <c r="FU89" s="108"/>
      <c r="FV89" s="108"/>
      <c r="FW89" s="108"/>
      <c r="FX89" s="108"/>
      <c r="FY89" s="108"/>
      <c r="FZ89" s="108"/>
      <c r="GA89" s="108"/>
      <c r="GB89" s="108"/>
      <c r="GC89" s="108"/>
      <c r="GD89" s="108"/>
      <c r="GE89" s="108"/>
      <c r="GF89" s="108"/>
      <c r="GG89" s="108"/>
      <c r="GH89" s="108"/>
      <c r="GI89" s="108"/>
      <c r="GJ89" s="108"/>
      <c r="GK89" s="108"/>
      <c r="GL89" s="108"/>
      <c r="GM89" s="108"/>
      <c r="GN89" s="108"/>
      <c r="GO89" s="108"/>
      <c r="GP89" s="108"/>
      <c r="GQ89" s="108"/>
      <c r="GR89" s="108"/>
      <c r="GS89" s="108"/>
      <c r="GT89" s="108"/>
      <c r="GU89" s="108"/>
      <c r="GV89" s="108"/>
      <c r="GW89" s="108"/>
      <c r="GX89" s="108"/>
      <c r="GY89" s="108"/>
      <c r="GZ89" s="108"/>
      <c r="HA89" s="108"/>
      <c r="HB89" s="108"/>
      <c r="HC89" s="108"/>
      <c r="HD89" s="108"/>
      <c r="HE89" s="108"/>
      <c r="HF89" s="108"/>
      <c r="HG89" s="108"/>
      <c r="HH89" s="108"/>
      <c r="HI89" s="108"/>
      <c r="HJ89" s="108"/>
    </row>
    <row r="90" spans="1:218" s="22" customFormat="1" ht="14.1" customHeight="1">
      <c r="A90" s="15"/>
      <c r="B90" s="56" t="s">
        <v>443</v>
      </c>
      <c r="D90" s="320" t="s">
        <v>97</v>
      </c>
      <c r="E90" s="270"/>
      <c r="F90" s="273"/>
      <c r="G90" s="12"/>
      <c r="H90" s="12"/>
      <c r="I90" s="12"/>
      <c r="J90" s="12"/>
      <c r="K90" s="12">
        <f t="shared" ref="K90:AP90" ca="1" si="216">IF(K$5=$B$92,$E$92,IF(K$5=$B$93,$E$93,K117+K136+K155+K174+K215))*(K$4&gt;=준공분기)</f>
        <v>0</v>
      </c>
      <c r="L90" s="12">
        <f t="shared" ca="1" si="216"/>
        <v>0</v>
      </c>
      <c r="M90" s="12">
        <f t="shared" ca="1" si="216"/>
        <v>0</v>
      </c>
      <c r="N90" s="12">
        <f t="shared" ca="1" si="216"/>
        <v>0</v>
      </c>
      <c r="O90" s="12">
        <f t="shared" si="216"/>
        <v>0</v>
      </c>
      <c r="P90" s="12">
        <f t="shared" si="216"/>
        <v>0</v>
      </c>
      <c r="Q90" s="12">
        <f t="shared" si="216"/>
        <v>5000</v>
      </c>
      <c r="R90" s="12">
        <f t="shared" si="216"/>
        <v>5000</v>
      </c>
      <c r="S90" s="12">
        <f t="shared" si="216"/>
        <v>7000</v>
      </c>
      <c r="T90" s="12">
        <f t="shared" si="216"/>
        <v>7000</v>
      </c>
      <c r="U90" s="12">
        <f t="shared" si="216"/>
        <v>7000</v>
      </c>
      <c r="V90" s="12">
        <f t="shared" si="216"/>
        <v>7000</v>
      </c>
      <c r="W90" s="12">
        <f t="shared" ca="1" si="216"/>
        <v>7116.6703125000004</v>
      </c>
      <c r="X90" s="12">
        <f t="shared" ca="1" si="216"/>
        <v>7201.2140625000011</v>
      </c>
      <c r="Y90" s="12">
        <f t="shared" ca="1" si="216"/>
        <v>7148.8890625000004</v>
      </c>
      <c r="Z90" s="12">
        <f t="shared" ca="1" si="216"/>
        <v>7096.5640625000005</v>
      </c>
      <c r="AA90" s="12">
        <f t="shared" ca="1" si="216"/>
        <v>7044.2390625000007</v>
      </c>
      <c r="AB90" s="12">
        <f t="shared" ca="1" si="216"/>
        <v>6991.9140625</v>
      </c>
      <c r="AC90" s="12">
        <f t="shared" ca="1" si="216"/>
        <v>6939.5890625000011</v>
      </c>
      <c r="AD90" s="12">
        <f t="shared" ca="1" si="216"/>
        <v>7022.2640625000004</v>
      </c>
      <c r="AE90" s="12">
        <f t="shared" ca="1" si="216"/>
        <v>7103.0703125</v>
      </c>
      <c r="AF90" s="12">
        <f t="shared" ca="1" si="216"/>
        <v>7047.0078125</v>
      </c>
      <c r="AG90" s="12">
        <f t="shared" ca="1" si="216"/>
        <v>6990.9453125</v>
      </c>
      <c r="AH90" s="12">
        <f t="shared" ca="1" si="216"/>
        <v>6934.8828125</v>
      </c>
      <c r="AI90" s="12">
        <f t="shared" ca="1" si="216"/>
        <v>6878.8203125</v>
      </c>
      <c r="AJ90" s="12">
        <f t="shared" ca="1" si="216"/>
        <v>6907.1328125</v>
      </c>
      <c r="AK90" s="12">
        <f t="shared" ca="1" si="216"/>
        <v>6934.27734375</v>
      </c>
      <c r="AL90" s="12">
        <f t="shared" ca="1" si="216"/>
        <v>6875.8789062500009</v>
      </c>
      <c r="AM90" s="12">
        <f t="shared" ca="1" si="216"/>
        <v>6817.4804687500009</v>
      </c>
      <c r="AN90" s="12">
        <f t="shared" ca="1" si="216"/>
        <v>6759.0820312500009</v>
      </c>
      <c r="AO90" s="12">
        <f t="shared" ca="1" si="216"/>
        <v>6700.6835937500009</v>
      </c>
      <c r="AP90" s="12">
        <f t="shared" ca="1" si="216"/>
        <v>6642.2851562500009</v>
      </c>
      <c r="AQ90" s="12">
        <f t="shared" ref="AQ90:BV90" ca="1" si="217">IF(AQ$5=$B$92,$E$92,IF(AQ$5=$B$93,$E$93,AQ117+AQ136+AQ155+AQ174+AQ215))*(AQ$4&gt;=준공분기)</f>
        <v>6583.8867187500009</v>
      </c>
      <c r="AR90" s="12">
        <f t="shared" ca="1" si="217"/>
        <v>6525.4882812500009</v>
      </c>
      <c r="AS90" s="12">
        <f t="shared" ca="1" si="217"/>
        <v>6467.0898437500009</v>
      </c>
      <c r="AT90" s="12">
        <f t="shared" ca="1" si="217"/>
        <v>6408.6914062500009</v>
      </c>
      <c r="AU90" s="12">
        <f t="shared" ca="1" si="217"/>
        <v>6350.2929687500009</v>
      </c>
      <c r="AV90" s="12">
        <f t="shared" ca="1" si="217"/>
        <v>6291.8945312500009</v>
      </c>
      <c r="AW90" s="12">
        <f t="shared" ca="1" si="217"/>
        <v>6233.4960937500009</v>
      </c>
      <c r="AX90" s="12">
        <f t="shared" ca="1" si="217"/>
        <v>6175.0976562500009</v>
      </c>
      <c r="AY90" s="12">
        <f t="shared" ca="1" si="217"/>
        <v>6116.6992187500009</v>
      </c>
      <c r="AZ90" s="12">
        <f t="shared" ca="1" si="217"/>
        <v>6058.30078125</v>
      </c>
      <c r="BA90" s="12">
        <f t="shared" ca="1" si="217"/>
        <v>5999.90234375</v>
      </c>
      <c r="BB90" s="12">
        <f t="shared" ca="1" si="217"/>
        <v>5941.50390625</v>
      </c>
      <c r="BC90" s="12">
        <f t="shared" ca="1" si="217"/>
        <v>5883.10546875</v>
      </c>
      <c r="BD90" s="12">
        <f t="shared" ca="1" si="217"/>
        <v>5824.70703125</v>
      </c>
      <c r="BE90" s="12">
        <f t="shared" ca="1" si="217"/>
        <v>5766.30859375</v>
      </c>
      <c r="BF90" s="12">
        <f t="shared" ca="1" si="217"/>
        <v>5707.91015625</v>
      </c>
      <c r="BG90" s="12">
        <f t="shared" ca="1" si="217"/>
        <v>5649.51171875</v>
      </c>
      <c r="BH90" s="12">
        <f t="shared" ca="1" si="217"/>
        <v>5591.11328125</v>
      </c>
      <c r="BI90" s="12">
        <f t="shared" ca="1" si="217"/>
        <v>5532.71484375</v>
      </c>
      <c r="BJ90" s="12">
        <f t="shared" ca="1" si="217"/>
        <v>5474.31640625</v>
      </c>
      <c r="BK90" s="12">
        <f t="shared" ca="1" si="217"/>
        <v>5415.91796875</v>
      </c>
      <c r="BL90" s="12">
        <f t="shared" ca="1" si="217"/>
        <v>5357.51953125</v>
      </c>
      <c r="BM90" s="12">
        <f t="shared" ca="1" si="217"/>
        <v>5299.12109375</v>
      </c>
      <c r="BN90" s="12">
        <f t="shared" ca="1" si="217"/>
        <v>5240.72265625</v>
      </c>
      <c r="BO90" s="12">
        <f t="shared" ca="1" si="217"/>
        <v>5182.32421875</v>
      </c>
      <c r="BP90" s="12">
        <f t="shared" ca="1" si="217"/>
        <v>5123.92578125</v>
      </c>
      <c r="BQ90" s="12">
        <f t="shared" ca="1" si="217"/>
        <v>5065.52734375</v>
      </c>
      <c r="BR90" s="12">
        <f t="shared" ca="1" si="217"/>
        <v>5007.12890625</v>
      </c>
      <c r="BS90" s="12">
        <f t="shared" ca="1" si="217"/>
        <v>4948.73046875</v>
      </c>
      <c r="BT90" s="12">
        <f t="shared" ca="1" si="217"/>
        <v>4890.33203125</v>
      </c>
      <c r="BU90" s="12">
        <f t="shared" ca="1" si="217"/>
        <v>4831.93359375</v>
      </c>
      <c r="BV90" s="12">
        <f t="shared" ca="1" si="217"/>
        <v>4773.53515625</v>
      </c>
      <c r="BW90" s="12">
        <f t="shared" ref="BW90:DB90" ca="1" si="218">IF(BW$5=$B$92,$E$92,IF(BW$5=$B$93,$E$93,BW117+BW136+BW155+BW174+BW215))*(BW$4&gt;=준공분기)</f>
        <v>4715.13671875</v>
      </c>
      <c r="BX90" s="12">
        <f t="shared" ca="1" si="218"/>
        <v>4656.73828125</v>
      </c>
      <c r="BY90" s="12">
        <f t="shared" ca="1" si="218"/>
        <v>4598.33984375</v>
      </c>
      <c r="BZ90" s="12">
        <f t="shared" ca="1" si="218"/>
        <v>4539.94140625</v>
      </c>
      <c r="CA90" s="12">
        <f t="shared" ca="1" si="218"/>
        <v>4481.54296875</v>
      </c>
      <c r="CB90" s="12">
        <f t="shared" ca="1" si="218"/>
        <v>4423.14453125</v>
      </c>
      <c r="CC90" s="12">
        <f t="shared" ca="1" si="218"/>
        <v>4364.74609375</v>
      </c>
      <c r="CD90" s="12">
        <f t="shared" ca="1" si="218"/>
        <v>4306.34765625</v>
      </c>
      <c r="CE90" s="12">
        <f t="shared" ca="1" si="218"/>
        <v>2138.57421875</v>
      </c>
      <c r="CF90" s="12">
        <f t="shared" ca="1" si="218"/>
        <v>0</v>
      </c>
      <c r="CG90" s="12">
        <f t="shared" ca="1" si="218"/>
        <v>0</v>
      </c>
      <c r="CH90" s="12">
        <f t="shared" ca="1" si="218"/>
        <v>0</v>
      </c>
      <c r="CI90" s="12">
        <f t="shared" ca="1" si="218"/>
        <v>0</v>
      </c>
      <c r="CJ90" s="12">
        <f t="shared" ca="1" si="218"/>
        <v>0</v>
      </c>
      <c r="CK90" s="12">
        <f t="shared" ca="1" si="218"/>
        <v>0</v>
      </c>
      <c r="CL90" s="12">
        <f t="shared" ca="1" si="218"/>
        <v>0</v>
      </c>
      <c r="CM90" s="12">
        <f t="shared" ca="1" si="218"/>
        <v>0</v>
      </c>
      <c r="CN90" s="12">
        <f t="shared" ca="1" si="218"/>
        <v>0</v>
      </c>
      <c r="CO90" s="12">
        <f t="shared" ca="1" si="218"/>
        <v>0</v>
      </c>
      <c r="CP90" s="12">
        <f t="shared" ca="1" si="218"/>
        <v>0</v>
      </c>
      <c r="CQ90" s="12">
        <f t="shared" ca="1" si="218"/>
        <v>0</v>
      </c>
      <c r="CR90" s="12">
        <f t="shared" ca="1" si="218"/>
        <v>0</v>
      </c>
      <c r="CS90" s="12">
        <f t="shared" ca="1" si="218"/>
        <v>0</v>
      </c>
      <c r="CT90" s="12">
        <f t="shared" ca="1" si="218"/>
        <v>0</v>
      </c>
      <c r="CU90" s="12">
        <f t="shared" ca="1" si="218"/>
        <v>0</v>
      </c>
      <c r="CV90" s="12">
        <f t="shared" ca="1" si="218"/>
        <v>0</v>
      </c>
      <c r="CW90" s="12">
        <f t="shared" ca="1" si="218"/>
        <v>0</v>
      </c>
      <c r="CX90" s="12">
        <f t="shared" ca="1" si="218"/>
        <v>0</v>
      </c>
      <c r="CY90" s="12">
        <f t="shared" ca="1" si="218"/>
        <v>0</v>
      </c>
      <c r="CZ90" s="12">
        <f t="shared" ca="1" si="218"/>
        <v>0</v>
      </c>
      <c r="DA90" s="12">
        <f t="shared" ca="1" si="218"/>
        <v>0</v>
      </c>
      <c r="DB90" s="12">
        <f t="shared" ca="1" si="218"/>
        <v>0</v>
      </c>
      <c r="DC90" s="12">
        <f t="shared" ref="DC90:EH90" ca="1" si="219">IF(DC$5=$B$92,$E$92,IF(DC$5=$B$93,$E$93,DC117+DC136+DC155+DC174+DC215))*(DC$4&gt;=준공분기)</f>
        <v>0</v>
      </c>
      <c r="DD90" s="12">
        <f t="shared" ca="1" si="219"/>
        <v>0</v>
      </c>
      <c r="DE90" s="12">
        <f t="shared" ca="1" si="219"/>
        <v>0</v>
      </c>
      <c r="DF90" s="12">
        <f t="shared" ca="1" si="219"/>
        <v>0</v>
      </c>
      <c r="DG90" s="12">
        <f t="shared" ca="1" si="219"/>
        <v>0</v>
      </c>
      <c r="DH90" s="12">
        <f t="shared" ca="1" si="219"/>
        <v>0</v>
      </c>
      <c r="DI90" s="12">
        <f t="shared" ca="1" si="219"/>
        <v>0</v>
      </c>
      <c r="DJ90" s="12">
        <f t="shared" ca="1" si="219"/>
        <v>0</v>
      </c>
      <c r="DK90" s="12">
        <f t="shared" ca="1" si="219"/>
        <v>0</v>
      </c>
      <c r="DL90" s="12">
        <f t="shared" ca="1" si="219"/>
        <v>0</v>
      </c>
      <c r="DM90" s="12">
        <f t="shared" ca="1" si="219"/>
        <v>0</v>
      </c>
      <c r="DN90" s="12">
        <f t="shared" ca="1" si="219"/>
        <v>0</v>
      </c>
      <c r="DO90" s="12">
        <f t="shared" ca="1" si="219"/>
        <v>0</v>
      </c>
      <c r="DP90" s="12">
        <f t="shared" ca="1" si="219"/>
        <v>0</v>
      </c>
      <c r="DQ90" s="12">
        <f t="shared" ca="1" si="219"/>
        <v>0</v>
      </c>
      <c r="DR90" s="12">
        <f t="shared" ca="1" si="219"/>
        <v>0</v>
      </c>
      <c r="DS90" s="12">
        <f t="shared" ca="1" si="219"/>
        <v>0</v>
      </c>
      <c r="DT90" s="12">
        <f t="shared" ca="1" si="219"/>
        <v>0</v>
      </c>
      <c r="DU90" s="12">
        <f t="shared" ca="1" si="219"/>
        <v>0</v>
      </c>
      <c r="DV90" s="12">
        <f t="shared" ca="1" si="219"/>
        <v>0</v>
      </c>
      <c r="DW90" s="12">
        <f t="shared" ca="1" si="219"/>
        <v>0</v>
      </c>
      <c r="DX90" s="12">
        <f t="shared" ca="1" si="219"/>
        <v>0</v>
      </c>
      <c r="DY90" s="12">
        <f t="shared" ca="1" si="219"/>
        <v>0</v>
      </c>
      <c r="DZ90" s="12">
        <f t="shared" ca="1" si="219"/>
        <v>0</v>
      </c>
      <c r="EA90" s="12">
        <f t="shared" ca="1" si="219"/>
        <v>0</v>
      </c>
      <c r="EB90" s="12">
        <f t="shared" ca="1" si="219"/>
        <v>0</v>
      </c>
      <c r="EC90" s="12">
        <f t="shared" ca="1" si="219"/>
        <v>0</v>
      </c>
      <c r="ED90" s="12">
        <f t="shared" ca="1" si="219"/>
        <v>0</v>
      </c>
      <c r="EE90" s="12">
        <f t="shared" ca="1" si="219"/>
        <v>0</v>
      </c>
      <c r="EF90" s="12">
        <f t="shared" ca="1" si="219"/>
        <v>0</v>
      </c>
      <c r="EG90" s="12">
        <f t="shared" ca="1" si="219"/>
        <v>0</v>
      </c>
      <c r="EH90" s="12">
        <f t="shared" ca="1" si="219"/>
        <v>0</v>
      </c>
      <c r="EI90" s="12">
        <f t="shared" ref="EI90:EP90" ca="1" si="220">IF(EI$5=$B$92,$E$92,IF(EI$5=$B$93,$E$93,EI117+EI136+EI155+EI174+EI215))*(EI$4&gt;=준공분기)</f>
        <v>0</v>
      </c>
      <c r="EJ90" s="12">
        <f t="shared" ca="1" si="220"/>
        <v>0</v>
      </c>
      <c r="EK90" s="12">
        <f t="shared" ca="1" si="220"/>
        <v>0</v>
      </c>
      <c r="EL90" s="12">
        <f t="shared" ca="1" si="220"/>
        <v>0</v>
      </c>
      <c r="EM90" s="12">
        <f t="shared" ca="1" si="220"/>
        <v>0</v>
      </c>
      <c r="EN90" s="12">
        <f t="shared" ca="1" si="220"/>
        <v>0</v>
      </c>
      <c r="EO90" s="12">
        <f t="shared" ca="1" si="220"/>
        <v>0</v>
      </c>
      <c r="EP90" s="12">
        <f t="shared" ca="1" si="220"/>
        <v>0</v>
      </c>
      <c r="EQ90" s="32"/>
      <c r="ER90" s="32"/>
      <c r="ES90" s="32"/>
      <c r="ET90" s="32"/>
      <c r="EU90" s="32"/>
      <c r="EV90" s="32"/>
      <c r="EW90" s="32"/>
      <c r="EX90" s="32"/>
      <c r="EY90" s="32"/>
      <c r="EZ90" s="32"/>
      <c r="FA90" s="32"/>
      <c r="FB90" s="32"/>
      <c r="FC90" s="32"/>
      <c r="FD90" s="32"/>
      <c r="FE90" s="32"/>
      <c r="FF90" s="32"/>
      <c r="FG90" s="32"/>
      <c r="FH90" s="32"/>
      <c r="FI90" s="32"/>
      <c r="FJ90" s="32"/>
      <c r="FK90" s="32"/>
      <c r="FL90" s="32"/>
      <c r="FM90" s="32"/>
      <c r="FN90" s="32"/>
      <c r="FO90" s="32"/>
      <c r="FP90" s="32"/>
      <c r="FQ90" s="32"/>
      <c r="FR90" s="32"/>
      <c r="FS90" s="32"/>
      <c r="FT90" s="32"/>
      <c r="FU90" s="32"/>
      <c r="FV90" s="32"/>
      <c r="FW90" s="32"/>
      <c r="FX90" s="32"/>
      <c r="FY90" s="32"/>
      <c r="FZ90" s="32"/>
      <c r="GA90" s="32"/>
      <c r="GB90" s="32"/>
      <c r="GC90" s="32"/>
      <c r="GD90" s="32"/>
      <c r="GE90" s="32"/>
      <c r="GF90" s="32"/>
      <c r="GG90" s="32"/>
      <c r="GH90" s="32"/>
      <c r="GI90" s="32"/>
      <c r="GJ90" s="32"/>
      <c r="GK90" s="32"/>
      <c r="GL90" s="32"/>
      <c r="GM90" s="32"/>
      <c r="GN90" s="32"/>
      <c r="GO90" s="32"/>
      <c r="GP90" s="32"/>
      <c r="GQ90" s="32"/>
      <c r="GR90" s="32"/>
      <c r="GS90" s="32"/>
      <c r="GT90" s="32"/>
      <c r="GU90" s="32"/>
      <c r="GV90" s="32"/>
      <c r="GW90" s="32"/>
      <c r="GX90" s="32"/>
      <c r="GY90" s="32"/>
      <c r="GZ90" s="32"/>
      <c r="HA90" s="32"/>
      <c r="HB90" s="32"/>
      <c r="HC90" s="32"/>
      <c r="HD90" s="32"/>
      <c r="HE90" s="32"/>
      <c r="HF90" s="32"/>
      <c r="HG90" s="32"/>
      <c r="HH90" s="32"/>
      <c r="HI90" s="32"/>
      <c r="HJ90" s="32"/>
    </row>
    <row r="91" spans="1:218" s="22" customFormat="1" ht="14.1" customHeight="1">
      <c r="A91" s="15"/>
      <c r="B91" s="1673"/>
      <c r="D91" s="320"/>
      <c r="E91" s="270"/>
      <c r="F91" s="273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32"/>
      <c r="ER91" s="32"/>
      <c r="ES91" s="32"/>
      <c r="ET91" s="32"/>
      <c r="EU91" s="32"/>
      <c r="EV91" s="32"/>
      <c r="EW91" s="32"/>
      <c r="EX91" s="32"/>
      <c r="EY91" s="32"/>
      <c r="EZ91" s="32"/>
      <c r="FA91" s="32"/>
      <c r="FB91" s="32"/>
      <c r="FC91" s="32"/>
      <c r="FD91" s="32"/>
      <c r="FE91" s="32"/>
      <c r="FF91" s="32"/>
      <c r="FG91" s="32"/>
      <c r="FH91" s="32"/>
      <c r="FI91" s="32"/>
      <c r="FJ91" s="32"/>
      <c r="FK91" s="32"/>
      <c r="FL91" s="32"/>
      <c r="FM91" s="32"/>
      <c r="FN91" s="32"/>
      <c r="FO91" s="32"/>
      <c r="FP91" s="32"/>
      <c r="FQ91" s="32"/>
      <c r="FR91" s="32"/>
      <c r="FS91" s="32"/>
      <c r="FT91" s="32"/>
      <c r="FU91" s="32"/>
      <c r="FV91" s="32"/>
      <c r="FW91" s="32"/>
      <c r="FX91" s="32"/>
      <c r="FY91" s="32"/>
      <c r="FZ91" s="32"/>
      <c r="GA91" s="32"/>
      <c r="GB91" s="32"/>
      <c r="GC91" s="32"/>
      <c r="GD91" s="32"/>
      <c r="GE91" s="32"/>
      <c r="GF91" s="32"/>
      <c r="GG91" s="32"/>
      <c r="GH91" s="32"/>
      <c r="GI91" s="32"/>
      <c r="GJ91" s="32"/>
      <c r="GK91" s="32"/>
      <c r="GL91" s="32"/>
      <c r="GM91" s="32"/>
      <c r="GN91" s="32"/>
      <c r="GO91" s="32"/>
      <c r="GP91" s="32"/>
      <c r="GQ91" s="32"/>
      <c r="GR91" s="32"/>
      <c r="GS91" s="32"/>
      <c r="GT91" s="32"/>
      <c r="GU91" s="32"/>
      <c r="GV91" s="32"/>
      <c r="GW91" s="32"/>
      <c r="GX91" s="32"/>
      <c r="GY91" s="32"/>
      <c r="GZ91" s="32"/>
      <c r="HA91" s="32"/>
      <c r="HB91" s="32"/>
      <c r="HC91" s="32"/>
      <c r="HD91" s="32"/>
      <c r="HE91" s="32"/>
      <c r="HF91" s="32"/>
      <c r="HG91" s="32"/>
      <c r="HH91" s="32"/>
      <c r="HI91" s="32"/>
      <c r="HJ91" s="32"/>
    </row>
    <row r="92" spans="1:218" s="22" customFormat="1" ht="14.1" customHeight="1">
      <c r="A92" s="15"/>
      <c r="B92" s="1681">
        <v>2025</v>
      </c>
      <c r="C92" s="1677"/>
      <c r="D92" s="1678" t="s">
        <v>97</v>
      </c>
      <c r="E92" s="1679">
        <f>Assum!F214</f>
        <v>5000</v>
      </c>
      <c r="F92" s="273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2"/>
      <c r="CR92" s="32"/>
      <c r="CS92" s="32"/>
      <c r="CT92" s="32"/>
      <c r="CU92" s="32"/>
      <c r="CV92" s="32"/>
      <c r="CW92" s="32"/>
      <c r="CX92" s="32"/>
      <c r="CY92" s="32"/>
      <c r="CZ92" s="32"/>
      <c r="DA92" s="32"/>
      <c r="DB92" s="32"/>
      <c r="DC92" s="32"/>
      <c r="DD92" s="32"/>
      <c r="DE92" s="32"/>
      <c r="DF92" s="32"/>
      <c r="DG92" s="32"/>
      <c r="DH92" s="32"/>
      <c r="DI92" s="32"/>
      <c r="DJ92" s="32"/>
      <c r="DK92" s="32"/>
      <c r="DL92" s="32"/>
      <c r="DM92" s="32"/>
      <c r="DN92" s="32"/>
      <c r="DO92" s="32"/>
      <c r="DP92" s="32"/>
      <c r="DQ92" s="32"/>
      <c r="DR92" s="32"/>
      <c r="DS92" s="32"/>
      <c r="DT92" s="32"/>
      <c r="DU92" s="32"/>
      <c r="DV92" s="32"/>
      <c r="DW92" s="32"/>
      <c r="DX92" s="32"/>
      <c r="DY92" s="32"/>
      <c r="DZ92" s="32"/>
      <c r="EA92" s="32"/>
      <c r="EB92" s="32"/>
      <c r="EC92" s="32"/>
      <c r="ED92" s="32"/>
      <c r="EE92" s="32"/>
      <c r="EF92" s="32"/>
      <c r="EG92" s="32"/>
      <c r="EH92" s="32"/>
      <c r="EI92" s="32"/>
      <c r="EJ92" s="32"/>
      <c r="EK92" s="32"/>
      <c r="EL92" s="32"/>
      <c r="EM92" s="32"/>
      <c r="EN92" s="32"/>
      <c r="EO92" s="32"/>
      <c r="EP92" s="32"/>
      <c r="EQ92" s="32"/>
      <c r="ER92" s="32"/>
      <c r="ES92" s="32"/>
      <c r="ET92" s="32"/>
      <c r="EU92" s="32"/>
      <c r="EV92" s="32"/>
      <c r="EW92" s="32"/>
      <c r="EX92" s="32"/>
      <c r="EY92" s="32"/>
      <c r="EZ92" s="32"/>
      <c r="FA92" s="32"/>
      <c r="FB92" s="32"/>
      <c r="FC92" s="32"/>
      <c r="FD92" s="32"/>
      <c r="FE92" s="32"/>
      <c r="FF92" s="32"/>
      <c r="FG92" s="32"/>
      <c r="FH92" s="32"/>
      <c r="FI92" s="32"/>
      <c r="FJ92" s="32"/>
      <c r="FK92" s="32"/>
      <c r="FL92" s="32"/>
      <c r="FM92" s="32"/>
      <c r="FN92" s="32"/>
      <c r="FO92" s="32"/>
      <c r="FP92" s="32"/>
      <c r="FQ92" s="32"/>
      <c r="FR92" s="32"/>
      <c r="FS92" s="32"/>
      <c r="FT92" s="32"/>
      <c r="FU92" s="32"/>
      <c r="FV92" s="32"/>
      <c r="FW92" s="32"/>
      <c r="FX92" s="32"/>
      <c r="FY92" s="32"/>
      <c r="FZ92" s="32"/>
      <c r="GA92" s="32"/>
      <c r="GB92" s="32"/>
      <c r="GC92" s="32"/>
      <c r="GD92" s="32"/>
      <c r="GE92" s="32"/>
      <c r="GF92" s="32"/>
      <c r="GG92" s="32"/>
      <c r="GH92" s="32"/>
      <c r="GI92" s="32"/>
      <c r="GJ92" s="32"/>
      <c r="GK92" s="32"/>
      <c r="GL92" s="32"/>
      <c r="GM92" s="32"/>
      <c r="GN92" s="32"/>
      <c r="GO92" s="32"/>
      <c r="GP92" s="32"/>
      <c r="GQ92" s="32"/>
      <c r="GR92" s="32"/>
      <c r="GS92" s="32"/>
      <c r="GT92" s="32"/>
      <c r="GU92" s="32"/>
      <c r="GV92" s="32"/>
      <c r="GW92" s="32"/>
      <c r="GX92" s="32"/>
      <c r="GY92" s="32"/>
      <c r="GZ92" s="32"/>
      <c r="HA92" s="32"/>
      <c r="HB92" s="32"/>
      <c r="HC92" s="32"/>
      <c r="HD92" s="32"/>
      <c r="HE92" s="32"/>
      <c r="HF92" s="32"/>
      <c r="HG92" s="32"/>
      <c r="HH92" s="32"/>
      <c r="HI92" s="32"/>
      <c r="HJ92" s="32"/>
    </row>
    <row r="93" spans="1:218" s="22" customFormat="1" ht="14.1" customHeight="1">
      <c r="A93" s="15"/>
      <c r="B93" s="1682">
        <v>2026</v>
      </c>
      <c r="D93" s="320" t="s">
        <v>97</v>
      </c>
      <c r="E93" s="1680">
        <f>Assum!F215</f>
        <v>7000</v>
      </c>
      <c r="F93" s="273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  <c r="CF93" s="32"/>
      <c r="CG93" s="32"/>
      <c r="CH93" s="32"/>
      <c r="CI93" s="32"/>
      <c r="CJ93" s="32"/>
      <c r="CK93" s="32"/>
      <c r="CL93" s="32"/>
      <c r="CM93" s="32"/>
      <c r="CN93" s="32"/>
      <c r="CO93" s="32"/>
      <c r="CP93" s="32"/>
      <c r="CQ93" s="32"/>
      <c r="CR93" s="32"/>
      <c r="CS93" s="32"/>
      <c r="CT93" s="32"/>
      <c r="CU93" s="32"/>
      <c r="CV93" s="32"/>
      <c r="CW93" s="32"/>
      <c r="CX93" s="32"/>
      <c r="CY93" s="32"/>
      <c r="CZ93" s="32"/>
      <c r="DA93" s="32"/>
      <c r="DB93" s="32"/>
      <c r="DC93" s="32"/>
      <c r="DD93" s="32"/>
      <c r="DE93" s="32"/>
      <c r="DF93" s="32"/>
      <c r="DG93" s="32"/>
      <c r="DH93" s="32"/>
      <c r="DI93" s="32"/>
      <c r="DJ93" s="32"/>
      <c r="DK93" s="32"/>
      <c r="DL93" s="32"/>
      <c r="DM93" s="32"/>
      <c r="DN93" s="32"/>
      <c r="DO93" s="32"/>
      <c r="DP93" s="32"/>
      <c r="DQ93" s="32"/>
      <c r="DR93" s="32"/>
      <c r="DS93" s="32"/>
      <c r="DT93" s="32"/>
      <c r="DU93" s="32"/>
      <c r="DV93" s="32"/>
      <c r="DW93" s="32"/>
      <c r="DX93" s="32"/>
      <c r="DY93" s="32"/>
      <c r="DZ93" s="32"/>
      <c r="EA93" s="32"/>
      <c r="EB93" s="32"/>
      <c r="EC93" s="32"/>
      <c r="ED93" s="32"/>
      <c r="EE93" s="32"/>
      <c r="EF93" s="32"/>
      <c r="EG93" s="32"/>
      <c r="EH93" s="32"/>
      <c r="EI93" s="32"/>
      <c r="EJ93" s="32"/>
      <c r="EK93" s="32"/>
      <c r="EL93" s="32"/>
      <c r="EM93" s="32"/>
      <c r="EN93" s="32"/>
      <c r="EO93" s="32"/>
      <c r="EP93" s="32"/>
      <c r="EQ93" s="32"/>
      <c r="ER93" s="32"/>
      <c r="ES93" s="32"/>
      <c r="ET93" s="32"/>
      <c r="EU93" s="32"/>
      <c r="EV93" s="32"/>
      <c r="EW93" s="32"/>
      <c r="EX93" s="32"/>
      <c r="EY93" s="32"/>
      <c r="EZ93" s="32"/>
      <c r="FA93" s="32"/>
      <c r="FB93" s="32"/>
      <c r="FC93" s="32"/>
      <c r="FD93" s="32"/>
      <c r="FE93" s="32"/>
      <c r="FF93" s="32"/>
      <c r="FG93" s="32"/>
      <c r="FH93" s="32"/>
      <c r="FI93" s="32"/>
      <c r="FJ93" s="32"/>
      <c r="FK93" s="32"/>
      <c r="FL93" s="32"/>
      <c r="FM93" s="32"/>
      <c r="FN93" s="32"/>
      <c r="FO93" s="32"/>
      <c r="FP93" s="32"/>
      <c r="FQ93" s="32"/>
      <c r="FR93" s="32"/>
      <c r="FS93" s="32"/>
      <c r="FT93" s="32"/>
      <c r="FU93" s="32"/>
      <c r="FV93" s="32"/>
      <c r="FW93" s="32"/>
      <c r="FX93" s="32"/>
      <c r="FY93" s="32"/>
      <c r="FZ93" s="32"/>
      <c r="GA93" s="32"/>
      <c r="GB93" s="32"/>
      <c r="GC93" s="32"/>
      <c r="GD93" s="32"/>
      <c r="GE93" s="32"/>
      <c r="GF93" s="32"/>
      <c r="GG93" s="32"/>
      <c r="GH93" s="32"/>
      <c r="GI93" s="32"/>
      <c r="GJ93" s="32"/>
      <c r="GK93" s="32"/>
      <c r="GL93" s="32"/>
      <c r="GM93" s="32"/>
      <c r="GN93" s="32"/>
      <c r="GO93" s="32"/>
      <c r="GP93" s="32"/>
      <c r="GQ93" s="32"/>
      <c r="GR93" s="32"/>
      <c r="GS93" s="32"/>
      <c r="GT93" s="32"/>
      <c r="GU93" s="32"/>
      <c r="GV93" s="32"/>
      <c r="GW93" s="32"/>
      <c r="GX93" s="32"/>
      <c r="GY93" s="32"/>
      <c r="GZ93" s="32"/>
      <c r="HA93" s="32"/>
      <c r="HB93" s="32"/>
      <c r="HC93" s="32"/>
      <c r="HD93" s="32"/>
      <c r="HE93" s="32"/>
      <c r="HF93" s="32"/>
      <c r="HG93" s="32"/>
      <c r="HH93" s="32"/>
      <c r="HI93" s="32"/>
      <c r="HJ93" s="32"/>
    </row>
    <row r="94" spans="1:218" s="22" customFormat="1" ht="14.1" customHeight="1">
      <c r="A94" s="15"/>
      <c r="B94" s="1683" t="s">
        <v>1490</v>
      </c>
      <c r="C94" s="242"/>
      <c r="D94" s="318" t="s">
        <v>704</v>
      </c>
      <c r="E94" s="1684">
        <f>Assum!F216</f>
        <v>6</v>
      </c>
      <c r="F94" s="273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  <c r="CF94" s="32"/>
      <c r="CG94" s="32"/>
      <c r="CH94" s="32"/>
      <c r="CI94" s="32"/>
      <c r="CJ94" s="32"/>
      <c r="CK94" s="32"/>
      <c r="CL94" s="32"/>
      <c r="CM94" s="32"/>
      <c r="CN94" s="32"/>
      <c r="CO94" s="32"/>
      <c r="CP94" s="32"/>
      <c r="CQ94" s="32"/>
      <c r="CR94" s="32"/>
      <c r="CS94" s="32"/>
      <c r="CT94" s="32"/>
      <c r="CU94" s="32"/>
      <c r="CV94" s="32"/>
      <c r="CW94" s="32"/>
      <c r="CX94" s="32"/>
      <c r="CY94" s="32"/>
      <c r="CZ94" s="32"/>
      <c r="DA94" s="32"/>
      <c r="DB94" s="32"/>
      <c r="DC94" s="32"/>
      <c r="DD94" s="32"/>
      <c r="DE94" s="32"/>
      <c r="DF94" s="32"/>
      <c r="DG94" s="32"/>
      <c r="DH94" s="32"/>
      <c r="DI94" s="32"/>
      <c r="DJ94" s="32"/>
      <c r="DK94" s="32"/>
      <c r="DL94" s="32"/>
      <c r="DM94" s="32"/>
      <c r="DN94" s="32"/>
      <c r="DO94" s="32"/>
      <c r="DP94" s="32"/>
      <c r="DQ94" s="32"/>
      <c r="DR94" s="32"/>
      <c r="DS94" s="32"/>
      <c r="DT94" s="32"/>
      <c r="DU94" s="32"/>
      <c r="DV94" s="32"/>
      <c r="DW94" s="32"/>
      <c r="DX94" s="32"/>
      <c r="DY94" s="32"/>
      <c r="DZ94" s="32"/>
      <c r="EA94" s="32"/>
      <c r="EB94" s="32"/>
      <c r="EC94" s="32"/>
      <c r="ED94" s="32"/>
      <c r="EE94" s="32"/>
      <c r="EF94" s="32"/>
      <c r="EG94" s="32"/>
      <c r="EH94" s="32"/>
      <c r="EI94" s="32"/>
      <c r="EJ94" s="32"/>
      <c r="EK94" s="32"/>
      <c r="EL94" s="32"/>
      <c r="EM94" s="32"/>
      <c r="EN94" s="32"/>
      <c r="EO94" s="32"/>
      <c r="EP94" s="32"/>
      <c r="EQ94" s="32"/>
      <c r="ER94" s="32"/>
      <c r="ES94" s="32"/>
      <c r="ET94" s="32"/>
      <c r="EU94" s="32"/>
      <c r="EV94" s="32"/>
      <c r="EW94" s="32"/>
      <c r="EX94" s="32"/>
      <c r="EY94" s="32"/>
      <c r="EZ94" s="32"/>
      <c r="FA94" s="32"/>
      <c r="FB94" s="32"/>
      <c r="FC94" s="32"/>
      <c r="FD94" s="32"/>
      <c r="FE94" s="32"/>
      <c r="FF94" s="32"/>
      <c r="FG94" s="32"/>
      <c r="FH94" s="32"/>
      <c r="FI94" s="32"/>
      <c r="FJ94" s="32"/>
      <c r="FK94" s="32"/>
      <c r="FL94" s="32"/>
      <c r="FM94" s="32"/>
      <c r="FN94" s="32"/>
      <c r="FO94" s="32"/>
      <c r="FP94" s="32"/>
      <c r="FQ94" s="32"/>
      <c r="FR94" s="32"/>
      <c r="FS94" s="32"/>
      <c r="FT94" s="32"/>
      <c r="FU94" s="32"/>
      <c r="FV94" s="32"/>
      <c r="FW94" s="32"/>
      <c r="FX94" s="32"/>
      <c r="FY94" s="32"/>
      <c r="FZ94" s="32"/>
      <c r="GA94" s="32"/>
      <c r="GB94" s="32"/>
      <c r="GC94" s="32"/>
      <c r="GD94" s="32"/>
      <c r="GE94" s="32"/>
      <c r="GF94" s="32"/>
      <c r="GG94" s="32"/>
      <c r="GH94" s="32"/>
      <c r="GI94" s="32"/>
      <c r="GJ94" s="32"/>
      <c r="GK94" s="32"/>
      <c r="GL94" s="32"/>
      <c r="GM94" s="32"/>
      <c r="GN94" s="32"/>
      <c r="GO94" s="32"/>
      <c r="GP94" s="32"/>
      <c r="GQ94" s="32"/>
      <c r="GR94" s="32"/>
      <c r="GS94" s="32"/>
      <c r="GT94" s="32"/>
      <c r="GU94" s="32"/>
      <c r="GV94" s="32"/>
      <c r="GW94" s="32"/>
      <c r="GX94" s="32"/>
      <c r="GY94" s="32"/>
      <c r="GZ94" s="32"/>
      <c r="HA94" s="32"/>
      <c r="HB94" s="32"/>
      <c r="HC94" s="32"/>
      <c r="HD94" s="32"/>
      <c r="HE94" s="32"/>
      <c r="HF94" s="32"/>
      <c r="HG94" s="32"/>
      <c r="HH94" s="32"/>
      <c r="HI94" s="32"/>
      <c r="HJ94" s="32"/>
    </row>
    <row r="95" spans="1:218" s="22" customFormat="1" ht="14.1" customHeight="1">
      <c r="A95" s="15"/>
      <c r="B95" s="56"/>
      <c r="C95" s="1317"/>
      <c r="D95" s="320"/>
      <c r="E95" s="270"/>
      <c r="F95" s="273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  <c r="CF95" s="32"/>
      <c r="CG95" s="32"/>
      <c r="CH95" s="32"/>
      <c r="CI95" s="32"/>
      <c r="CJ95" s="32"/>
      <c r="CK95" s="32"/>
      <c r="CL95" s="32"/>
      <c r="CM95" s="32"/>
      <c r="CN95" s="32"/>
      <c r="CO95" s="32"/>
      <c r="CP95" s="32"/>
      <c r="CQ95" s="32"/>
      <c r="CR95" s="32"/>
      <c r="CS95" s="32"/>
      <c r="CT95" s="32"/>
      <c r="CU95" s="32"/>
      <c r="CV95" s="32"/>
      <c r="CW95" s="32"/>
      <c r="CX95" s="32"/>
      <c r="CY95" s="32"/>
      <c r="CZ95" s="32"/>
      <c r="DA95" s="32"/>
      <c r="DB95" s="32"/>
      <c r="DC95" s="32"/>
      <c r="DD95" s="32"/>
      <c r="DE95" s="32"/>
      <c r="DF95" s="32"/>
      <c r="DG95" s="32"/>
      <c r="DH95" s="32"/>
      <c r="DI95" s="32"/>
      <c r="DJ95" s="32"/>
      <c r="DK95" s="32"/>
      <c r="DL95" s="32"/>
      <c r="DM95" s="32"/>
      <c r="DN95" s="32"/>
      <c r="DO95" s="32"/>
      <c r="DP95" s="32"/>
      <c r="DQ95" s="32"/>
      <c r="DR95" s="32"/>
      <c r="DS95" s="32"/>
      <c r="DT95" s="32"/>
      <c r="DU95" s="32"/>
      <c r="DV95" s="32"/>
      <c r="DW95" s="32"/>
      <c r="DX95" s="32"/>
      <c r="DY95" s="32"/>
      <c r="DZ95" s="32"/>
      <c r="EA95" s="32"/>
      <c r="EB95" s="32"/>
      <c r="EC95" s="32"/>
      <c r="ED95" s="32"/>
      <c r="EE95" s="32"/>
      <c r="EF95" s="32"/>
      <c r="EG95" s="32"/>
      <c r="EH95" s="32"/>
      <c r="EI95" s="32"/>
      <c r="EJ95" s="32"/>
      <c r="EK95" s="32"/>
      <c r="EL95" s="32"/>
      <c r="EM95" s="32"/>
      <c r="EN95" s="32"/>
      <c r="EO95" s="32"/>
      <c r="EP95" s="32"/>
      <c r="EQ95" s="32"/>
      <c r="ER95" s="32"/>
      <c r="ES95" s="32"/>
      <c r="ET95" s="32"/>
      <c r="EU95" s="32"/>
      <c r="EV95" s="32"/>
      <c r="EW95" s="32"/>
      <c r="EX95" s="32"/>
      <c r="EY95" s="32"/>
      <c r="EZ95" s="32"/>
      <c r="FA95" s="32"/>
      <c r="FB95" s="32"/>
      <c r="FC95" s="32"/>
      <c r="FD95" s="32"/>
      <c r="FE95" s="32"/>
      <c r="FF95" s="32"/>
      <c r="FG95" s="32"/>
      <c r="FH95" s="32"/>
      <c r="FI95" s="32"/>
      <c r="FJ95" s="32"/>
      <c r="FK95" s="32"/>
      <c r="FL95" s="32"/>
      <c r="FM95" s="32"/>
      <c r="FN95" s="32"/>
      <c r="FO95" s="32"/>
      <c r="FP95" s="32"/>
      <c r="FQ95" s="32"/>
      <c r="FR95" s="32"/>
      <c r="FS95" s="32"/>
      <c r="FT95" s="32"/>
      <c r="FU95" s="32"/>
      <c r="FV95" s="32"/>
      <c r="FW95" s="32"/>
      <c r="FX95" s="32"/>
      <c r="FY95" s="32"/>
      <c r="FZ95" s="32"/>
      <c r="GA95" s="32"/>
      <c r="GB95" s="32"/>
      <c r="GC95" s="32"/>
      <c r="GD95" s="32"/>
      <c r="GE95" s="32"/>
      <c r="GF95" s="32"/>
      <c r="GG95" s="32"/>
      <c r="GH95" s="32"/>
      <c r="GI95" s="32"/>
      <c r="GJ95" s="32"/>
      <c r="GK95" s="32"/>
      <c r="GL95" s="32"/>
      <c r="GM95" s="32"/>
      <c r="GN95" s="32"/>
      <c r="GO95" s="32"/>
      <c r="GP95" s="32"/>
      <c r="GQ95" s="32"/>
      <c r="GR95" s="32"/>
      <c r="GS95" s="32"/>
      <c r="GT95" s="32"/>
      <c r="GU95" s="32"/>
      <c r="GV95" s="32"/>
      <c r="GW95" s="32"/>
      <c r="GX95" s="32"/>
      <c r="GY95" s="32"/>
      <c r="GZ95" s="32"/>
      <c r="HA95" s="32"/>
      <c r="HB95" s="32"/>
      <c r="HC95" s="32"/>
      <c r="HD95" s="32"/>
      <c r="HE95" s="32"/>
      <c r="HF95" s="32"/>
      <c r="HG95" s="32"/>
      <c r="HH95" s="32"/>
      <c r="HI95" s="32"/>
      <c r="HJ95" s="32"/>
    </row>
    <row r="96" spans="1:218" s="22" customFormat="1" ht="14.1" customHeight="1">
      <c r="A96" s="15"/>
      <c r="B96" s="56" t="s">
        <v>42</v>
      </c>
      <c r="C96" s="1317"/>
      <c r="D96" s="320" t="s">
        <v>97</v>
      </c>
      <c r="E96" s="270"/>
      <c r="F96" s="273"/>
      <c r="G96" s="12"/>
      <c r="H96" s="12"/>
      <c r="I96" s="12"/>
      <c r="J96" s="12"/>
      <c r="K96" s="12">
        <f t="shared" ref="K96:AO96" ca="1" si="221">J99*(K$4&lt;=운영종료분기)</f>
        <v>0</v>
      </c>
      <c r="L96" s="12">
        <f t="shared" ca="1" si="221"/>
        <v>0</v>
      </c>
      <c r="M96" s="12">
        <f t="shared" ca="1" si="221"/>
        <v>0</v>
      </c>
      <c r="N96" s="12">
        <f t="shared" ca="1" si="221"/>
        <v>0</v>
      </c>
      <c r="O96" s="12">
        <f t="shared" ca="1" si="221"/>
        <v>0</v>
      </c>
      <c r="P96" s="12">
        <f t="shared" ca="1" si="221"/>
        <v>0</v>
      </c>
      <c r="Q96" s="12">
        <f t="shared" ca="1" si="221"/>
        <v>0</v>
      </c>
      <c r="R96" s="12">
        <f t="shared" ca="1" si="221"/>
        <v>4999.9999999999745</v>
      </c>
      <c r="S96" s="12">
        <f t="shared" ca="1" si="221"/>
        <v>5000</v>
      </c>
      <c r="T96" s="12">
        <f t="shared" ca="1" si="221"/>
        <v>7000</v>
      </c>
      <c r="U96" s="12">
        <f t="shared" ca="1" si="221"/>
        <v>7000</v>
      </c>
      <c r="V96" s="12">
        <f t="shared" ca="1" si="221"/>
        <v>7000</v>
      </c>
      <c r="W96" s="12">
        <f t="shared" ca="1" si="221"/>
        <v>7000</v>
      </c>
      <c r="X96" s="12">
        <f t="shared" ca="1" si="221"/>
        <v>7116.6703125000004</v>
      </c>
      <c r="Y96" s="12">
        <f t="shared" ca="1" si="221"/>
        <v>7201.2140625000011</v>
      </c>
      <c r="Z96" s="12">
        <f t="shared" ca="1" si="221"/>
        <v>7148.8890625000004</v>
      </c>
      <c r="AA96" s="12">
        <f t="shared" ca="1" si="221"/>
        <v>7096.5640624999996</v>
      </c>
      <c r="AB96" s="12">
        <f t="shared" ca="1" si="221"/>
        <v>7044.2390625000007</v>
      </c>
      <c r="AC96" s="12">
        <f t="shared" ca="1" si="221"/>
        <v>6991.9140625</v>
      </c>
      <c r="AD96" s="12">
        <f t="shared" ca="1" si="221"/>
        <v>6939.5890625000011</v>
      </c>
      <c r="AE96" s="12">
        <f t="shared" ca="1" si="221"/>
        <v>7022.2640625000004</v>
      </c>
      <c r="AF96" s="12">
        <f t="shared" ca="1" si="221"/>
        <v>7103.0703125</v>
      </c>
      <c r="AG96" s="12">
        <f t="shared" ca="1" si="221"/>
        <v>7047.0078125</v>
      </c>
      <c r="AH96" s="12">
        <f t="shared" ca="1" si="221"/>
        <v>6990.9453125</v>
      </c>
      <c r="AI96" s="12">
        <f t="shared" ca="1" si="221"/>
        <v>6934.8828125</v>
      </c>
      <c r="AJ96" s="12">
        <f t="shared" ca="1" si="221"/>
        <v>6878.8203125</v>
      </c>
      <c r="AK96" s="12">
        <f t="shared" ca="1" si="221"/>
        <v>6907.1328125</v>
      </c>
      <c r="AL96" s="12">
        <f t="shared" ca="1" si="221"/>
        <v>6934.27734375</v>
      </c>
      <c r="AM96" s="12">
        <f t="shared" ca="1" si="221"/>
        <v>6875.87890625</v>
      </c>
      <c r="AN96" s="12">
        <f t="shared" ca="1" si="221"/>
        <v>6817.48046875</v>
      </c>
      <c r="AO96" s="12">
        <f t="shared" ca="1" si="221"/>
        <v>6759.08203125</v>
      </c>
      <c r="AP96" s="12">
        <f t="shared" ref="AP96:BU96" ca="1" si="222">AO99*(AP$4&lt;=운영종료분기)</f>
        <v>6700.68359375</v>
      </c>
      <c r="AQ96" s="12">
        <f t="shared" ca="1" si="222"/>
        <v>6642.28515625</v>
      </c>
      <c r="AR96" s="12">
        <f t="shared" ca="1" si="222"/>
        <v>6583.88671875</v>
      </c>
      <c r="AS96" s="12">
        <f t="shared" ca="1" si="222"/>
        <v>6525.48828125</v>
      </c>
      <c r="AT96" s="12">
        <f t="shared" ca="1" si="222"/>
        <v>6467.08984375</v>
      </c>
      <c r="AU96" s="12">
        <f t="shared" ca="1" si="222"/>
        <v>6408.69140625</v>
      </c>
      <c r="AV96" s="12">
        <f t="shared" ca="1" si="222"/>
        <v>6350.29296875</v>
      </c>
      <c r="AW96" s="12">
        <f t="shared" ca="1" si="222"/>
        <v>6291.89453125</v>
      </c>
      <c r="AX96" s="12">
        <f t="shared" ca="1" si="222"/>
        <v>6233.49609375</v>
      </c>
      <c r="AY96" s="12">
        <f t="shared" ca="1" si="222"/>
        <v>6175.09765625</v>
      </c>
      <c r="AZ96" s="12">
        <f t="shared" ca="1" si="222"/>
        <v>6116.69921875</v>
      </c>
      <c r="BA96" s="12">
        <f t="shared" ca="1" si="222"/>
        <v>6058.30078125</v>
      </c>
      <c r="BB96" s="12">
        <f t="shared" ca="1" si="222"/>
        <v>5999.90234375</v>
      </c>
      <c r="BC96" s="12">
        <f t="shared" ca="1" si="222"/>
        <v>5941.50390625</v>
      </c>
      <c r="BD96" s="12">
        <f t="shared" ca="1" si="222"/>
        <v>5883.10546875</v>
      </c>
      <c r="BE96" s="12">
        <f t="shared" ca="1" si="222"/>
        <v>5824.70703125</v>
      </c>
      <c r="BF96" s="12">
        <f t="shared" ca="1" si="222"/>
        <v>5766.30859375</v>
      </c>
      <c r="BG96" s="12">
        <f t="shared" ca="1" si="222"/>
        <v>5707.91015625</v>
      </c>
      <c r="BH96" s="12">
        <f t="shared" ca="1" si="222"/>
        <v>5649.51171875</v>
      </c>
      <c r="BI96" s="12">
        <f t="shared" ca="1" si="222"/>
        <v>5591.11328125</v>
      </c>
      <c r="BJ96" s="12">
        <f t="shared" ca="1" si="222"/>
        <v>5532.71484375</v>
      </c>
      <c r="BK96" s="12">
        <f t="shared" ca="1" si="222"/>
        <v>5474.31640625</v>
      </c>
      <c r="BL96" s="12">
        <f t="shared" ca="1" si="222"/>
        <v>5415.91796875</v>
      </c>
      <c r="BM96" s="12">
        <f t="shared" ca="1" si="222"/>
        <v>5357.51953125</v>
      </c>
      <c r="BN96" s="12">
        <f t="shared" ca="1" si="222"/>
        <v>5299.12109375</v>
      </c>
      <c r="BO96" s="12">
        <f t="shared" ca="1" si="222"/>
        <v>5240.72265625</v>
      </c>
      <c r="BP96" s="12">
        <f t="shared" ca="1" si="222"/>
        <v>5182.32421875</v>
      </c>
      <c r="BQ96" s="12">
        <f t="shared" ca="1" si="222"/>
        <v>5123.92578125</v>
      </c>
      <c r="BR96" s="12">
        <f t="shared" ca="1" si="222"/>
        <v>5065.52734375</v>
      </c>
      <c r="BS96" s="32">
        <f t="shared" ca="1" si="222"/>
        <v>5007.12890625</v>
      </c>
      <c r="BT96" s="32">
        <f t="shared" ca="1" si="222"/>
        <v>4948.73046875</v>
      </c>
      <c r="BU96" s="32">
        <f t="shared" ca="1" si="222"/>
        <v>4890.33203125</v>
      </c>
      <c r="BV96" s="32">
        <f t="shared" ref="BV96:DA96" ca="1" si="223">BU99*(BV$4&lt;=운영종료분기)</f>
        <v>4831.93359375</v>
      </c>
      <c r="BW96" s="32">
        <f t="shared" ca="1" si="223"/>
        <v>4773.53515625</v>
      </c>
      <c r="BX96" s="32">
        <f t="shared" ca="1" si="223"/>
        <v>4715.13671875</v>
      </c>
      <c r="BY96" s="32">
        <f t="shared" ca="1" si="223"/>
        <v>4656.73828125</v>
      </c>
      <c r="BZ96" s="32">
        <f t="shared" ca="1" si="223"/>
        <v>4598.33984375</v>
      </c>
      <c r="CA96" s="32">
        <f t="shared" ca="1" si="223"/>
        <v>4539.94140625</v>
      </c>
      <c r="CB96" s="32">
        <f t="shared" ca="1" si="223"/>
        <v>4481.54296875</v>
      </c>
      <c r="CC96" s="32">
        <f t="shared" ca="1" si="223"/>
        <v>4423.14453125</v>
      </c>
      <c r="CD96" s="32">
        <f t="shared" ca="1" si="223"/>
        <v>4364.74609375</v>
      </c>
      <c r="CE96" s="32">
        <f t="shared" ca="1" si="223"/>
        <v>4306.34765625</v>
      </c>
      <c r="CF96" s="32">
        <f t="shared" ca="1" si="223"/>
        <v>2138.57421875</v>
      </c>
      <c r="CG96" s="32">
        <f t="shared" ca="1" si="223"/>
        <v>0</v>
      </c>
      <c r="CH96" s="32">
        <f t="shared" ca="1" si="223"/>
        <v>0</v>
      </c>
      <c r="CI96" s="32">
        <f t="shared" ca="1" si="223"/>
        <v>0</v>
      </c>
      <c r="CJ96" s="32">
        <f t="shared" ca="1" si="223"/>
        <v>0</v>
      </c>
      <c r="CK96" s="32">
        <f t="shared" ca="1" si="223"/>
        <v>0</v>
      </c>
      <c r="CL96" s="32">
        <f t="shared" ca="1" si="223"/>
        <v>0</v>
      </c>
      <c r="CM96" s="32">
        <f t="shared" ca="1" si="223"/>
        <v>0</v>
      </c>
      <c r="CN96" s="32">
        <f t="shared" ca="1" si="223"/>
        <v>0</v>
      </c>
      <c r="CO96" s="32">
        <f t="shared" ca="1" si="223"/>
        <v>0</v>
      </c>
      <c r="CP96" s="32">
        <f t="shared" ca="1" si="223"/>
        <v>0</v>
      </c>
      <c r="CQ96" s="32">
        <f t="shared" ca="1" si="223"/>
        <v>0</v>
      </c>
      <c r="CR96" s="32">
        <f t="shared" ca="1" si="223"/>
        <v>0</v>
      </c>
      <c r="CS96" s="32">
        <f t="shared" ca="1" si="223"/>
        <v>0</v>
      </c>
      <c r="CT96" s="32">
        <f t="shared" ca="1" si="223"/>
        <v>0</v>
      </c>
      <c r="CU96" s="32">
        <f t="shared" ca="1" si="223"/>
        <v>0</v>
      </c>
      <c r="CV96" s="32">
        <f t="shared" ca="1" si="223"/>
        <v>0</v>
      </c>
      <c r="CW96" s="32">
        <f t="shared" ca="1" si="223"/>
        <v>0</v>
      </c>
      <c r="CX96" s="32">
        <f t="shared" ca="1" si="223"/>
        <v>0</v>
      </c>
      <c r="CY96" s="32">
        <f t="shared" ca="1" si="223"/>
        <v>0</v>
      </c>
      <c r="CZ96" s="32">
        <f t="shared" ca="1" si="223"/>
        <v>0</v>
      </c>
      <c r="DA96" s="32">
        <f t="shared" ca="1" si="223"/>
        <v>0</v>
      </c>
      <c r="DB96" s="32">
        <f t="shared" ref="DB96:DH96" ca="1" si="224">DA99*(DB$4&lt;=운영종료분기)</f>
        <v>0</v>
      </c>
      <c r="DC96" s="32">
        <f t="shared" ca="1" si="224"/>
        <v>0</v>
      </c>
      <c r="DD96" s="32">
        <f t="shared" ca="1" si="224"/>
        <v>0</v>
      </c>
      <c r="DE96" s="32">
        <f t="shared" ca="1" si="224"/>
        <v>0</v>
      </c>
      <c r="DF96" s="32">
        <f t="shared" ca="1" si="224"/>
        <v>0</v>
      </c>
      <c r="DG96" s="32">
        <f t="shared" ca="1" si="224"/>
        <v>0</v>
      </c>
      <c r="DH96" s="32">
        <f t="shared" ca="1" si="224"/>
        <v>0</v>
      </c>
      <c r="DI96" s="32">
        <f t="shared" ref="DI96" ca="1" si="225">DH99*(DI$4&lt;=운영종료분기)</f>
        <v>0</v>
      </c>
      <c r="DJ96" s="32">
        <f t="shared" ref="DJ96" ca="1" si="226">DI99*(DJ$4&lt;=운영종료분기)</f>
        <v>0</v>
      </c>
      <c r="DK96" s="32">
        <f t="shared" ref="DK96" ca="1" si="227">DJ99*(DK$4&lt;=운영종료분기)</f>
        <v>0</v>
      </c>
      <c r="DL96" s="32">
        <f t="shared" ref="DL96" ca="1" si="228">DK99*(DL$4&lt;=운영종료분기)</f>
        <v>0</v>
      </c>
      <c r="DM96" s="32">
        <f t="shared" ref="DM96" ca="1" si="229">DL99*(DM$4&lt;=운영종료분기)</f>
        <v>0</v>
      </c>
      <c r="DN96" s="32">
        <f t="shared" ref="DN96" ca="1" si="230">DM99*(DN$4&lt;=운영종료분기)</f>
        <v>0</v>
      </c>
      <c r="DO96" s="32">
        <f t="shared" ref="DO96" ca="1" si="231">DN99*(DO$4&lt;=운영종료분기)</f>
        <v>0</v>
      </c>
      <c r="DP96" s="32">
        <f t="shared" ref="DP96" ca="1" si="232">DO99*(DP$4&lt;=운영종료분기)</f>
        <v>0</v>
      </c>
      <c r="DQ96" s="32">
        <f t="shared" ref="DQ96" ca="1" si="233">DP99*(DQ$4&lt;=운영종료분기)</f>
        <v>0</v>
      </c>
      <c r="DR96" s="32">
        <f t="shared" ref="DR96" ca="1" si="234">DQ99*(DR$4&lt;=운영종료분기)</f>
        <v>0</v>
      </c>
      <c r="DS96" s="32">
        <f t="shared" ref="DS96" ca="1" si="235">DR99*(DS$4&lt;=운영종료분기)</f>
        <v>0</v>
      </c>
      <c r="DT96" s="32">
        <f t="shared" ref="DT96" ca="1" si="236">DS99*(DT$4&lt;=운영종료분기)</f>
        <v>0</v>
      </c>
      <c r="DU96" s="32">
        <f t="shared" ref="DU96" ca="1" si="237">DT99*(DU$4&lt;=운영종료분기)</f>
        <v>0</v>
      </c>
      <c r="DV96" s="32">
        <f t="shared" ref="DV96" ca="1" si="238">DU99*(DV$4&lt;=운영종료분기)</f>
        <v>0</v>
      </c>
      <c r="DW96" s="32">
        <f t="shared" ref="DW96" ca="1" si="239">DV99*(DW$4&lt;=운영종료분기)</f>
        <v>0</v>
      </c>
      <c r="DX96" s="32">
        <f t="shared" ref="DX96" ca="1" si="240">DW99*(DX$4&lt;=운영종료분기)</f>
        <v>0</v>
      </c>
      <c r="DY96" s="32">
        <f t="shared" ref="DY96" ca="1" si="241">DX99*(DY$4&lt;=운영종료분기)</f>
        <v>0</v>
      </c>
      <c r="DZ96" s="32">
        <f t="shared" ref="DZ96" ca="1" si="242">DY99*(DZ$4&lt;=운영종료분기)</f>
        <v>0</v>
      </c>
      <c r="EA96" s="32">
        <f t="shared" ref="EA96" ca="1" si="243">DZ99*(EA$4&lt;=운영종료분기)</f>
        <v>0</v>
      </c>
      <c r="EB96" s="32">
        <f t="shared" ref="EB96" ca="1" si="244">EA99*(EB$4&lt;=운영종료분기)</f>
        <v>0</v>
      </c>
      <c r="EC96" s="32">
        <f t="shared" ref="EC96" ca="1" si="245">EB99*(EC$4&lt;=운영종료분기)</f>
        <v>0</v>
      </c>
      <c r="ED96" s="32">
        <f t="shared" ref="ED96" ca="1" si="246">EC99*(ED$4&lt;=운영종료분기)</f>
        <v>0</v>
      </c>
      <c r="EE96" s="32">
        <f t="shared" ref="EE96" ca="1" si="247">ED99*(EE$4&lt;=운영종료분기)</f>
        <v>0</v>
      </c>
      <c r="EF96" s="32">
        <f t="shared" ref="EF96" ca="1" si="248">EE99*(EF$4&lt;=운영종료분기)</f>
        <v>0</v>
      </c>
      <c r="EG96" s="32">
        <f t="shared" ref="EG96" ca="1" si="249">EF99*(EG$4&lt;=운영종료분기)</f>
        <v>0</v>
      </c>
      <c r="EH96" s="32">
        <f t="shared" ref="EH96" ca="1" si="250">EG99*(EH$4&lt;=운영종료분기)</f>
        <v>0</v>
      </c>
      <c r="EI96" s="32">
        <f t="shared" ref="EI96" ca="1" si="251">EH99*(EI$4&lt;=운영종료분기)</f>
        <v>0</v>
      </c>
      <c r="EJ96" s="32">
        <f t="shared" ref="EJ96" ca="1" si="252">EI99*(EJ$4&lt;=운영종료분기)</f>
        <v>0</v>
      </c>
      <c r="EK96" s="32">
        <f t="shared" ref="EK96" ca="1" si="253">EJ99*(EK$4&lt;=운영종료분기)</f>
        <v>0</v>
      </c>
      <c r="EL96" s="32">
        <f t="shared" ref="EL96" ca="1" si="254">EK99*(EL$4&lt;=운영종료분기)</f>
        <v>0</v>
      </c>
      <c r="EM96" s="32">
        <f t="shared" ref="EM96" ca="1" si="255">EL99*(EM$4&lt;=운영종료분기)</f>
        <v>0</v>
      </c>
      <c r="EN96" s="32">
        <f t="shared" ref="EN96" ca="1" si="256">EM99*(EN$4&lt;=운영종료분기)</f>
        <v>0</v>
      </c>
      <c r="EO96" s="32">
        <f t="shared" ref="EO96" ca="1" si="257">EN99*(EO$4&lt;=운영종료분기)</f>
        <v>0</v>
      </c>
      <c r="EP96" s="32">
        <f t="shared" ref="EP96" ca="1" si="258">EO99*(EP$4&lt;=운영종료분기)</f>
        <v>0</v>
      </c>
      <c r="EQ96" s="32"/>
      <c r="ER96" s="32"/>
      <c r="ES96" s="32"/>
      <c r="ET96" s="32"/>
      <c r="EU96" s="32"/>
      <c r="EV96" s="32"/>
      <c r="EW96" s="32"/>
      <c r="EX96" s="32"/>
      <c r="EY96" s="32"/>
      <c r="EZ96" s="32"/>
      <c r="FA96" s="32"/>
      <c r="FB96" s="32"/>
      <c r="FC96" s="32"/>
      <c r="FD96" s="32"/>
      <c r="FE96" s="32"/>
      <c r="FF96" s="32"/>
      <c r="FG96" s="32"/>
      <c r="FH96" s="32"/>
      <c r="FI96" s="32"/>
      <c r="FJ96" s="32"/>
      <c r="FK96" s="32"/>
      <c r="FL96" s="32"/>
      <c r="FM96" s="32"/>
      <c r="FN96" s="32"/>
      <c r="FO96" s="32"/>
      <c r="FP96" s="32"/>
      <c r="FQ96" s="32"/>
      <c r="FR96" s="32"/>
      <c r="FS96" s="32"/>
      <c r="FT96" s="32"/>
      <c r="FU96" s="32"/>
      <c r="FV96" s="32"/>
      <c r="FW96" s="32"/>
      <c r="FX96" s="32"/>
      <c r="FY96" s="32"/>
      <c r="FZ96" s="32"/>
      <c r="GA96" s="32"/>
      <c r="GB96" s="32"/>
      <c r="GC96" s="32"/>
      <c r="GD96" s="32"/>
      <c r="GE96" s="32"/>
      <c r="GF96" s="32"/>
      <c r="GG96" s="32"/>
      <c r="GH96" s="32"/>
      <c r="GI96" s="32"/>
      <c r="GJ96" s="32"/>
      <c r="GK96" s="32"/>
      <c r="GL96" s="32"/>
      <c r="GM96" s="32"/>
      <c r="GN96" s="32"/>
      <c r="GO96" s="32"/>
      <c r="GP96" s="32"/>
      <c r="GQ96" s="32"/>
      <c r="GR96" s="32"/>
      <c r="GS96" s="32"/>
      <c r="GT96" s="32"/>
      <c r="GU96" s="32"/>
      <c r="GV96" s="32"/>
      <c r="GW96" s="32"/>
      <c r="GX96" s="32"/>
      <c r="GY96" s="32"/>
      <c r="GZ96" s="32"/>
      <c r="HA96" s="32"/>
      <c r="HB96" s="32"/>
      <c r="HC96" s="32"/>
      <c r="HD96" s="32"/>
      <c r="HE96" s="32"/>
      <c r="HF96" s="32"/>
      <c r="HG96" s="32"/>
      <c r="HH96" s="32"/>
      <c r="HI96" s="32"/>
      <c r="HJ96" s="32"/>
    </row>
    <row r="97" spans="1:218" s="22" customFormat="1" ht="14.1" customHeight="1">
      <c r="A97" s="15"/>
      <c r="B97" s="276" t="s">
        <v>444</v>
      </c>
      <c r="C97" s="1312"/>
      <c r="D97" s="335" t="s">
        <v>97</v>
      </c>
      <c r="E97" s="790">
        <f ca="1">SUM(G97:EP97)</f>
        <v>397096.15234375</v>
      </c>
      <c r="F97" s="271"/>
      <c r="G97" s="206"/>
      <c r="H97" s="206"/>
      <c r="I97" s="206"/>
      <c r="J97" s="206"/>
      <c r="K97" s="1519">
        <f t="shared" ref="K97:BV97" ca="1" si="259">MAX(0,MIN(K89,K90))</f>
        <v>0</v>
      </c>
      <c r="L97" s="1341">
        <f t="shared" ca="1" si="259"/>
        <v>0</v>
      </c>
      <c r="M97" s="1341">
        <f t="shared" ca="1" si="259"/>
        <v>0</v>
      </c>
      <c r="N97" s="1341">
        <f t="shared" ca="1" si="259"/>
        <v>0</v>
      </c>
      <c r="O97" s="1341">
        <f t="shared" ca="1" si="259"/>
        <v>0</v>
      </c>
      <c r="P97" s="1341">
        <f t="shared" ca="1" si="259"/>
        <v>0</v>
      </c>
      <c r="Q97" s="1341">
        <f t="shared" ca="1" si="259"/>
        <v>4999.9999999999745</v>
      </c>
      <c r="R97" s="1341">
        <f t="shared" ca="1" si="259"/>
        <v>5000</v>
      </c>
      <c r="S97" s="1341">
        <f t="shared" ca="1" si="259"/>
        <v>7000</v>
      </c>
      <c r="T97" s="1341">
        <f t="shared" ca="1" si="259"/>
        <v>7000</v>
      </c>
      <c r="U97" s="1341">
        <f t="shared" ca="1" si="259"/>
        <v>7000</v>
      </c>
      <c r="V97" s="1341">
        <f t="shared" ca="1" si="259"/>
        <v>7000</v>
      </c>
      <c r="W97" s="1341">
        <f t="shared" ca="1" si="259"/>
        <v>7116.6703125000004</v>
      </c>
      <c r="X97" s="1341">
        <f t="shared" ca="1" si="259"/>
        <v>7201.2140625000011</v>
      </c>
      <c r="Y97" s="1341">
        <f t="shared" ca="1" si="259"/>
        <v>7148.8890625000004</v>
      </c>
      <c r="Z97" s="1341">
        <f t="shared" ca="1" si="259"/>
        <v>7096.5640625000005</v>
      </c>
      <c r="AA97" s="1341">
        <f t="shared" ca="1" si="259"/>
        <v>7044.2390625000007</v>
      </c>
      <c r="AB97" s="1341">
        <f t="shared" ca="1" si="259"/>
        <v>6991.9140625</v>
      </c>
      <c r="AC97" s="1341">
        <f t="shared" ca="1" si="259"/>
        <v>6939.5890625000011</v>
      </c>
      <c r="AD97" s="1341">
        <f t="shared" ca="1" si="259"/>
        <v>7022.2640625000004</v>
      </c>
      <c r="AE97" s="1341">
        <f t="shared" ca="1" si="259"/>
        <v>7103.0703125</v>
      </c>
      <c r="AF97" s="1341">
        <f t="shared" ca="1" si="259"/>
        <v>7047.0078125</v>
      </c>
      <c r="AG97" s="1341">
        <f t="shared" ca="1" si="259"/>
        <v>6990.9453125</v>
      </c>
      <c r="AH97" s="1341">
        <f t="shared" ca="1" si="259"/>
        <v>6934.8828125</v>
      </c>
      <c r="AI97" s="1341">
        <f t="shared" ca="1" si="259"/>
        <v>6878.8203125</v>
      </c>
      <c r="AJ97" s="1341">
        <f t="shared" ca="1" si="259"/>
        <v>6907.1328125</v>
      </c>
      <c r="AK97" s="1341">
        <f t="shared" ca="1" si="259"/>
        <v>6934.27734375</v>
      </c>
      <c r="AL97" s="1341">
        <f t="shared" ca="1" si="259"/>
        <v>6875.8789062500009</v>
      </c>
      <c r="AM97" s="1341">
        <f t="shared" ca="1" si="259"/>
        <v>6817.4804687500009</v>
      </c>
      <c r="AN97" s="1341">
        <f t="shared" ca="1" si="259"/>
        <v>6759.0820312500009</v>
      </c>
      <c r="AO97" s="1341">
        <f t="shared" ca="1" si="259"/>
        <v>6700.6835937500009</v>
      </c>
      <c r="AP97" s="1341">
        <f t="shared" ca="1" si="259"/>
        <v>6642.2851562500009</v>
      </c>
      <c r="AQ97" s="1341">
        <f t="shared" ca="1" si="259"/>
        <v>6583.8867187500009</v>
      </c>
      <c r="AR97" s="1341">
        <f t="shared" ca="1" si="259"/>
        <v>6525.4882812500009</v>
      </c>
      <c r="AS97" s="1341">
        <f t="shared" ca="1" si="259"/>
        <v>6467.0898437500009</v>
      </c>
      <c r="AT97" s="1341">
        <f t="shared" ca="1" si="259"/>
        <v>6408.6914062500009</v>
      </c>
      <c r="AU97" s="1341">
        <f t="shared" ca="1" si="259"/>
        <v>6350.2929687500009</v>
      </c>
      <c r="AV97" s="1341">
        <f t="shared" ca="1" si="259"/>
        <v>6291.8945312500009</v>
      </c>
      <c r="AW97" s="1341">
        <f t="shared" ca="1" si="259"/>
        <v>6233.4960937500009</v>
      </c>
      <c r="AX97" s="1341">
        <f t="shared" ca="1" si="259"/>
        <v>6175.0976562500009</v>
      </c>
      <c r="AY97" s="1341">
        <f t="shared" ca="1" si="259"/>
        <v>6116.6992187500009</v>
      </c>
      <c r="AZ97" s="1341">
        <f t="shared" ca="1" si="259"/>
        <v>6058.30078125</v>
      </c>
      <c r="BA97" s="1341">
        <f t="shared" ca="1" si="259"/>
        <v>5999.90234375</v>
      </c>
      <c r="BB97" s="1341">
        <f t="shared" ca="1" si="259"/>
        <v>5941.50390625</v>
      </c>
      <c r="BC97" s="1341">
        <f t="shared" ca="1" si="259"/>
        <v>5883.10546875</v>
      </c>
      <c r="BD97" s="1341">
        <f t="shared" ca="1" si="259"/>
        <v>5824.70703125</v>
      </c>
      <c r="BE97" s="1341">
        <f t="shared" ca="1" si="259"/>
        <v>5766.30859375</v>
      </c>
      <c r="BF97" s="1341">
        <f t="shared" ca="1" si="259"/>
        <v>5707.91015625</v>
      </c>
      <c r="BG97" s="1341">
        <f t="shared" ca="1" si="259"/>
        <v>5649.51171875</v>
      </c>
      <c r="BH97" s="1341">
        <f t="shared" ca="1" si="259"/>
        <v>5591.11328125</v>
      </c>
      <c r="BI97" s="1341">
        <f t="shared" ca="1" si="259"/>
        <v>5532.71484375</v>
      </c>
      <c r="BJ97" s="1341">
        <f t="shared" ca="1" si="259"/>
        <v>5474.31640625</v>
      </c>
      <c r="BK97" s="1341">
        <f t="shared" ca="1" si="259"/>
        <v>5415.91796875</v>
      </c>
      <c r="BL97" s="1341">
        <f t="shared" ca="1" si="259"/>
        <v>5357.51953125</v>
      </c>
      <c r="BM97" s="1341">
        <f t="shared" ca="1" si="259"/>
        <v>5299.12109375</v>
      </c>
      <c r="BN97" s="1341">
        <f t="shared" ca="1" si="259"/>
        <v>5240.72265625</v>
      </c>
      <c r="BO97" s="1341">
        <f t="shared" ca="1" si="259"/>
        <v>5182.32421875</v>
      </c>
      <c r="BP97" s="1341">
        <f t="shared" ca="1" si="259"/>
        <v>5123.92578125</v>
      </c>
      <c r="BQ97" s="1341">
        <f t="shared" ca="1" si="259"/>
        <v>5065.52734375</v>
      </c>
      <c r="BR97" s="1341">
        <f t="shared" ca="1" si="259"/>
        <v>5007.12890625</v>
      </c>
      <c r="BS97" s="1341">
        <f t="shared" ca="1" si="259"/>
        <v>4948.73046875</v>
      </c>
      <c r="BT97" s="1341">
        <f t="shared" ca="1" si="259"/>
        <v>4890.33203125</v>
      </c>
      <c r="BU97" s="1341">
        <f t="shared" ca="1" si="259"/>
        <v>4831.93359375</v>
      </c>
      <c r="BV97" s="1341">
        <f t="shared" ca="1" si="259"/>
        <v>4773.53515625</v>
      </c>
      <c r="BW97" s="1341">
        <f t="shared" ref="BW97:EH97" ca="1" si="260">MAX(0,MIN(BW89,BW90))</f>
        <v>4715.13671875</v>
      </c>
      <c r="BX97" s="1341">
        <f t="shared" ca="1" si="260"/>
        <v>4656.73828125</v>
      </c>
      <c r="BY97" s="1341">
        <f t="shared" ca="1" si="260"/>
        <v>4598.33984375</v>
      </c>
      <c r="BZ97" s="1341">
        <f t="shared" ca="1" si="260"/>
        <v>4539.94140625</v>
      </c>
      <c r="CA97" s="1341">
        <f t="shared" ca="1" si="260"/>
        <v>4481.54296875</v>
      </c>
      <c r="CB97" s="1341">
        <f t="shared" ca="1" si="260"/>
        <v>4423.14453125</v>
      </c>
      <c r="CC97" s="1341">
        <f t="shared" ca="1" si="260"/>
        <v>4364.74609375</v>
      </c>
      <c r="CD97" s="1341">
        <f t="shared" ca="1" si="260"/>
        <v>4306.34765625</v>
      </c>
      <c r="CE97" s="1341">
        <f t="shared" ca="1" si="260"/>
        <v>2138.57421875</v>
      </c>
      <c r="CF97" s="1341">
        <f t="shared" ca="1" si="260"/>
        <v>0</v>
      </c>
      <c r="CG97" s="1341">
        <f t="shared" ca="1" si="260"/>
        <v>0</v>
      </c>
      <c r="CH97" s="1341">
        <f t="shared" ca="1" si="260"/>
        <v>0</v>
      </c>
      <c r="CI97" s="1341">
        <f t="shared" ca="1" si="260"/>
        <v>0</v>
      </c>
      <c r="CJ97" s="1341">
        <f t="shared" ca="1" si="260"/>
        <v>0</v>
      </c>
      <c r="CK97" s="1341">
        <f t="shared" ca="1" si="260"/>
        <v>0</v>
      </c>
      <c r="CL97" s="1341">
        <f t="shared" ca="1" si="260"/>
        <v>0</v>
      </c>
      <c r="CM97" s="1341">
        <f t="shared" ca="1" si="260"/>
        <v>0</v>
      </c>
      <c r="CN97" s="1341">
        <f t="shared" ca="1" si="260"/>
        <v>0</v>
      </c>
      <c r="CO97" s="1341">
        <f t="shared" ca="1" si="260"/>
        <v>0</v>
      </c>
      <c r="CP97" s="1341">
        <f t="shared" ca="1" si="260"/>
        <v>0</v>
      </c>
      <c r="CQ97" s="1341">
        <f t="shared" ca="1" si="260"/>
        <v>0</v>
      </c>
      <c r="CR97" s="1341">
        <f t="shared" ca="1" si="260"/>
        <v>0</v>
      </c>
      <c r="CS97" s="1341">
        <f t="shared" ca="1" si="260"/>
        <v>0</v>
      </c>
      <c r="CT97" s="1341">
        <f t="shared" ca="1" si="260"/>
        <v>0</v>
      </c>
      <c r="CU97" s="1341">
        <f t="shared" ca="1" si="260"/>
        <v>0</v>
      </c>
      <c r="CV97" s="1341">
        <f t="shared" ca="1" si="260"/>
        <v>0</v>
      </c>
      <c r="CW97" s="1341">
        <f t="shared" ca="1" si="260"/>
        <v>0</v>
      </c>
      <c r="CX97" s="1341">
        <f t="shared" ca="1" si="260"/>
        <v>0</v>
      </c>
      <c r="CY97" s="1341">
        <f t="shared" ca="1" si="260"/>
        <v>0</v>
      </c>
      <c r="CZ97" s="1341">
        <f t="shared" ca="1" si="260"/>
        <v>0</v>
      </c>
      <c r="DA97" s="1341">
        <f t="shared" ca="1" si="260"/>
        <v>0</v>
      </c>
      <c r="DB97" s="1341">
        <f t="shared" ca="1" si="260"/>
        <v>0</v>
      </c>
      <c r="DC97" s="1341">
        <f t="shared" ca="1" si="260"/>
        <v>0</v>
      </c>
      <c r="DD97" s="1341">
        <f t="shared" ca="1" si="260"/>
        <v>0</v>
      </c>
      <c r="DE97" s="1341">
        <f t="shared" ca="1" si="260"/>
        <v>0</v>
      </c>
      <c r="DF97" s="1341">
        <f t="shared" ca="1" si="260"/>
        <v>0</v>
      </c>
      <c r="DG97" s="1341">
        <f t="shared" ca="1" si="260"/>
        <v>0</v>
      </c>
      <c r="DH97" s="1341">
        <f t="shared" ca="1" si="260"/>
        <v>0</v>
      </c>
      <c r="DI97" s="1341">
        <f t="shared" ca="1" si="260"/>
        <v>0</v>
      </c>
      <c r="DJ97" s="1341">
        <f t="shared" ca="1" si="260"/>
        <v>0</v>
      </c>
      <c r="DK97" s="1341">
        <f t="shared" ca="1" si="260"/>
        <v>0</v>
      </c>
      <c r="DL97" s="1341">
        <f t="shared" ca="1" si="260"/>
        <v>0</v>
      </c>
      <c r="DM97" s="1341">
        <f t="shared" ca="1" si="260"/>
        <v>0</v>
      </c>
      <c r="DN97" s="1341">
        <f t="shared" ca="1" si="260"/>
        <v>0</v>
      </c>
      <c r="DO97" s="1341">
        <f t="shared" ca="1" si="260"/>
        <v>0</v>
      </c>
      <c r="DP97" s="1341">
        <f t="shared" ca="1" si="260"/>
        <v>0</v>
      </c>
      <c r="DQ97" s="1341">
        <f t="shared" ca="1" si="260"/>
        <v>0</v>
      </c>
      <c r="DR97" s="1341">
        <f t="shared" ca="1" si="260"/>
        <v>0</v>
      </c>
      <c r="DS97" s="1341">
        <f t="shared" ca="1" si="260"/>
        <v>0</v>
      </c>
      <c r="DT97" s="1341">
        <f t="shared" ca="1" si="260"/>
        <v>0</v>
      </c>
      <c r="DU97" s="1341">
        <f t="shared" ca="1" si="260"/>
        <v>0</v>
      </c>
      <c r="DV97" s="1341">
        <f t="shared" ca="1" si="260"/>
        <v>0</v>
      </c>
      <c r="DW97" s="1341">
        <f t="shared" ca="1" si="260"/>
        <v>0</v>
      </c>
      <c r="DX97" s="1341">
        <f t="shared" ca="1" si="260"/>
        <v>0</v>
      </c>
      <c r="DY97" s="1341">
        <f t="shared" ca="1" si="260"/>
        <v>0</v>
      </c>
      <c r="DZ97" s="1341">
        <f t="shared" ca="1" si="260"/>
        <v>0</v>
      </c>
      <c r="EA97" s="1341">
        <f t="shared" ca="1" si="260"/>
        <v>0</v>
      </c>
      <c r="EB97" s="1341">
        <f t="shared" ca="1" si="260"/>
        <v>0</v>
      </c>
      <c r="EC97" s="1341">
        <f t="shared" ca="1" si="260"/>
        <v>0</v>
      </c>
      <c r="ED97" s="1341">
        <f t="shared" ca="1" si="260"/>
        <v>0</v>
      </c>
      <c r="EE97" s="1341">
        <f t="shared" ca="1" si="260"/>
        <v>0</v>
      </c>
      <c r="EF97" s="1341">
        <f t="shared" ca="1" si="260"/>
        <v>0</v>
      </c>
      <c r="EG97" s="1341">
        <f t="shared" ca="1" si="260"/>
        <v>0</v>
      </c>
      <c r="EH97" s="1341">
        <f t="shared" ca="1" si="260"/>
        <v>0</v>
      </c>
      <c r="EI97" s="1341">
        <f t="shared" ref="EI97:EP97" ca="1" si="261">MAX(0,MIN(EI89,EI90))</f>
        <v>0</v>
      </c>
      <c r="EJ97" s="1341">
        <f t="shared" ca="1" si="261"/>
        <v>0</v>
      </c>
      <c r="EK97" s="1341">
        <f t="shared" ca="1" si="261"/>
        <v>0</v>
      </c>
      <c r="EL97" s="1341">
        <f t="shared" ca="1" si="261"/>
        <v>0</v>
      </c>
      <c r="EM97" s="1341">
        <f t="shared" ca="1" si="261"/>
        <v>0</v>
      </c>
      <c r="EN97" s="1341">
        <f t="shared" ca="1" si="261"/>
        <v>0</v>
      </c>
      <c r="EO97" s="1341">
        <f t="shared" ca="1" si="261"/>
        <v>0</v>
      </c>
      <c r="EP97" s="1341">
        <f t="shared" ca="1" si="261"/>
        <v>0</v>
      </c>
      <c r="EQ97" s="32"/>
      <c r="ER97" s="32"/>
      <c r="ES97" s="32"/>
      <c r="ET97" s="32"/>
      <c r="EU97" s="32"/>
      <c r="EV97" s="32"/>
      <c r="EW97" s="32"/>
      <c r="EX97" s="32"/>
      <c r="EY97" s="32"/>
      <c r="EZ97" s="32"/>
      <c r="FA97" s="32"/>
      <c r="FB97" s="32"/>
      <c r="FC97" s="32"/>
      <c r="FD97" s="32"/>
      <c r="FE97" s="32"/>
      <c r="FF97" s="32"/>
      <c r="FG97" s="32"/>
      <c r="FH97" s="32"/>
      <c r="FI97" s="32"/>
      <c r="FJ97" s="32"/>
      <c r="FK97" s="32"/>
      <c r="FL97" s="32"/>
      <c r="FM97" s="32"/>
      <c r="FN97" s="32"/>
      <c r="FO97" s="32"/>
      <c r="FP97" s="32"/>
      <c r="FQ97" s="32"/>
      <c r="FR97" s="32"/>
      <c r="FS97" s="32"/>
      <c r="FT97" s="32"/>
      <c r="FU97" s="32"/>
      <c r="FV97" s="32"/>
      <c r="FW97" s="32"/>
      <c r="FX97" s="32"/>
      <c r="FY97" s="32"/>
      <c r="FZ97" s="32"/>
      <c r="GA97" s="32"/>
      <c r="GB97" s="32"/>
      <c r="GC97" s="32"/>
      <c r="GD97" s="32"/>
      <c r="GE97" s="32"/>
      <c r="GF97" s="32"/>
      <c r="GG97" s="32"/>
      <c r="GH97" s="32"/>
      <c r="GI97" s="32"/>
      <c r="GJ97" s="32"/>
      <c r="GK97" s="32"/>
      <c r="GL97" s="32"/>
      <c r="GM97" s="32"/>
      <c r="GN97" s="32"/>
      <c r="GO97" s="32"/>
      <c r="GP97" s="32"/>
      <c r="GQ97" s="32"/>
      <c r="GR97" s="32"/>
      <c r="GS97" s="32"/>
      <c r="GT97" s="32"/>
      <c r="GU97" s="32"/>
      <c r="GV97" s="32"/>
      <c r="GW97" s="32"/>
      <c r="GX97" s="32"/>
      <c r="GY97" s="32"/>
      <c r="GZ97" s="32"/>
      <c r="HA97" s="32"/>
      <c r="HB97" s="32"/>
      <c r="HC97" s="32"/>
      <c r="HD97" s="32"/>
      <c r="HE97" s="32"/>
      <c r="HF97" s="32"/>
      <c r="HG97" s="32"/>
      <c r="HH97" s="32"/>
      <c r="HI97" s="32"/>
      <c r="HJ97" s="32"/>
    </row>
    <row r="98" spans="1:218" s="22" customFormat="1" ht="14.1" customHeight="1">
      <c r="A98" s="15"/>
      <c r="B98" s="67" t="s">
        <v>445</v>
      </c>
      <c r="C98" s="1336"/>
      <c r="D98" s="318" t="s">
        <v>97</v>
      </c>
      <c r="E98" s="551">
        <f ca="1">SUM(G98:EP98)</f>
        <v>397096.15234375</v>
      </c>
      <c r="F98" s="272"/>
      <c r="G98" s="142"/>
      <c r="H98" s="142"/>
      <c r="I98" s="142"/>
      <c r="J98" s="142"/>
      <c r="K98" s="287">
        <f t="shared" ref="K98:BV98" ca="1" si="262">K96</f>
        <v>0</v>
      </c>
      <c r="L98" s="142">
        <f t="shared" ca="1" si="262"/>
        <v>0</v>
      </c>
      <c r="M98" s="142">
        <f t="shared" ca="1" si="262"/>
        <v>0</v>
      </c>
      <c r="N98" s="142">
        <f t="shared" ca="1" si="262"/>
        <v>0</v>
      </c>
      <c r="O98" s="142">
        <f t="shared" ca="1" si="262"/>
        <v>0</v>
      </c>
      <c r="P98" s="142">
        <f t="shared" ca="1" si="262"/>
        <v>0</v>
      </c>
      <c r="Q98" s="142">
        <f t="shared" ca="1" si="262"/>
        <v>0</v>
      </c>
      <c r="R98" s="142">
        <f t="shared" ca="1" si="262"/>
        <v>4999.9999999999745</v>
      </c>
      <c r="S98" s="142">
        <f t="shared" ca="1" si="262"/>
        <v>5000</v>
      </c>
      <c r="T98" s="142">
        <f t="shared" ca="1" si="262"/>
        <v>7000</v>
      </c>
      <c r="U98" s="142">
        <f t="shared" ca="1" si="262"/>
        <v>7000</v>
      </c>
      <c r="V98" s="142">
        <f t="shared" ca="1" si="262"/>
        <v>7000</v>
      </c>
      <c r="W98" s="142">
        <f t="shared" ca="1" si="262"/>
        <v>7000</v>
      </c>
      <c r="X98" s="142">
        <f t="shared" ca="1" si="262"/>
        <v>7116.6703125000004</v>
      </c>
      <c r="Y98" s="142">
        <f t="shared" ca="1" si="262"/>
        <v>7201.2140625000011</v>
      </c>
      <c r="Z98" s="142">
        <f t="shared" ca="1" si="262"/>
        <v>7148.8890625000004</v>
      </c>
      <c r="AA98" s="142">
        <f t="shared" ca="1" si="262"/>
        <v>7096.5640624999996</v>
      </c>
      <c r="AB98" s="142">
        <f t="shared" ca="1" si="262"/>
        <v>7044.2390625000007</v>
      </c>
      <c r="AC98" s="142">
        <f t="shared" ca="1" si="262"/>
        <v>6991.9140625</v>
      </c>
      <c r="AD98" s="142">
        <f t="shared" ca="1" si="262"/>
        <v>6939.5890625000011</v>
      </c>
      <c r="AE98" s="142">
        <f t="shared" ca="1" si="262"/>
        <v>7022.2640625000004</v>
      </c>
      <c r="AF98" s="142">
        <f t="shared" ca="1" si="262"/>
        <v>7103.0703125</v>
      </c>
      <c r="AG98" s="142">
        <f t="shared" ca="1" si="262"/>
        <v>7047.0078125</v>
      </c>
      <c r="AH98" s="142">
        <f t="shared" ca="1" si="262"/>
        <v>6990.9453125</v>
      </c>
      <c r="AI98" s="142">
        <f t="shared" ca="1" si="262"/>
        <v>6934.8828125</v>
      </c>
      <c r="AJ98" s="142">
        <f t="shared" ca="1" si="262"/>
        <v>6878.8203125</v>
      </c>
      <c r="AK98" s="142">
        <f t="shared" ca="1" si="262"/>
        <v>6907.1328125</v>
      </c>
      <c r="AL98" s="142">
        <f t="shared" ca="1" si="262"/>
        <v>6934.27734375</v>
      </c>
      <c r="AM98" s="142">
        <f t="shared" ca="1" si="262"/>
        <v>6875.87890625</v>
      </c>
      <c r="AN98" s="142">
        <f t="shared" ca="1" si="262"/>
        <v>6817.48046875</v>
      </c>
      <c r="AO98" s="142">
        <f t="shared" ca="1" si="262"/>
        <v>6759.08203125</v>
      </c>
      <c r="AP98" s="142">
        <f t="shared" ca="1" si="262"/>
        <v>6700.68359375</v>
      </c>
      <c r="AQ98" s="142">
        <f t="shared" ca="1" si="262"/>
        <v>6642.28515625</v>
      </c>
      <c r="AR98" s="142">
        <f t="shared" ca="1" si="262"/>
        <v>6583.88671875</v>
      </c>
      <c r="AS98" s="142">
        <f t="shared" ca="1" si="262"/>
        <v>6525.48828125</v>
      </c>
      <c r="AT98" s="142">
        <f t="shared" ca="1" si="262"/>
        <v>6467.08984375</v>
      </c>
      <c r="AU98" s="142">
        <f t="shared" ca="1" si="262"/>
        <v>6408.69140625</v>
      </c>
      <c r="AV98" s="142">
        <f t="shared" ca="1" si="262"/>
        <v>6350.29296875</v>
      </c>
      <c r="AW98" s="142">
        <f t="shared" ca="1" si="262"/>
        <v>6291.89453125</v>
      </c>
      <c r="AX98" s="142">
        <f t="shared" ca="1" si="262"/>
        <v>6233.49609375</v>
      </c>
      <c r="AY98" s="142">
        <f t="shared" ca="1" si="262"/>
        <v>6175.09765625</v>
      </c>
      <c r="AZ98" s="142">
        <f t="shared" ca="1" si="262"/>
        <v>6116.69921875</v>
      </c>
      <c r="BA98" s="142">
        <f t="shared" ca="1" si="262"/>
        <v>6058.30078125</v>
      </c>
      <c r="BB98" s="142">
        <f t="shared" ca="1" si="262"/>
        <v>5999.90234375</v>
      </c>
      <c r="BC98" s="142">
        <f t="shared" ca="1" si="262"/>
        <v>5941.50390625</v>
      </c>
      <c r="BD98" s="142">
        <f t="shared" ca="1" si="262"/>
        <v>5883.10546875</v>
      </c>
      <c r="BE98" s="142">
        <f t="shared" ca="1" si="262"/>
        <v>5824.70703125</v>
      </c>
      <c r="BF98" s="142">
        <f t="shared" ca="1" si="262"/>
        <v>5766.30859375</v>
      </c>
      <c r="BG98" s="142">
        <f t="shared" ca="1" si="262"/>
        <v>5707.91015625</v>
      </c>
      <c r="BH98" s="142">
        <f t="shared" ca="1" si="262"/>
        <v>5649.51171875</v>
      </c>
      <c r="BI98" s="142">
        <f t="shared" ca="1" si="262"/>
        <v>5591.11328125</v>
      </c>
      <c r="BJ98" s="142">
        <f t="shared" ca="1" si="262"/>
        <v>5532.71484375</v>
      </c>
      <c r="BK98" s="142">
        <f t="shared" ca="1" si="262"/>
        <v>5474.31640625</v>
      </c>
      <c r="BL98" s="142">
        <f t="shared" ca="1" si="262"/>
        <v>5415.91796875</v>
      </c>
      <c r="BM98" s="142">
        <f t="shared" ca="1" si="262"/>
        <v>5357.51953125</v>
      </c>
      <c r="BN98" s="142">
        <f t="shared" ca="1" si="262"/>
        <v>5299.12109375</v>
      </c>
      <c r="BO98" s="142">
        <f t="shared" ca="1" si="262"/>
        <v>5240.72265625</v>
      </c>
      <c r="BP98" s="142">
        <f t="shared" ca="1" si="262"/>
        <v>5182.32421875</v>
      </c>
      <c r="BQ98" s="142">
        <f t="shared" ca="1" si="262"/>
        <v>5123.92578125</v>
      </c>
      <c r="BR98" s="142">
        <f t="shared" ca="1" si="262"/>
        <v>5065.52734375</v>
      </c>
      <c r="BS98" s="142">
        <f t="shared" ca="1" si="262"/>
        <v>5007.12890625</v>
      </c>
      <c r="BT98" s="142">
        <f t="shared" ca="1" si="262"/>
        <v>4948.73046875</v>
      </c>
      <c r="BU98" s="142">
        <f t="shared" ca="1" si="262"/>
        <v>4890.33203125</v>
      </c>
      <c r="BV98" s="142">
        <f t="shared" ca="1" si="262"/>
        <v>4831.93359375</v>
      </c>
      <c r="BW98" s="142">
        <f t="shared" ref="BW98:EH98" ca="1" si="263">BW96</f>
        <v>4773.53515625</v>
      </c>
      <c r="BX98" s="142">
        <f t="shared" ca="1" si="263"/>
        <v>4715.13671875</v>
      </c>
      <c r="BY98" s="142">
        <f t="shared" ca="1" si="263"/>
        <v>4656.73828125</v>
      </c>
      <c r="BZ98" s="142">
        <f t="shared" ca="1" si="263"/>
        <v>4598.33984375</v>
      </c>
      <c r="CA98" s="142">
        <f t="shared" ca="1" si="263"/>
        <v>4539.94140625</v>
      </c>
      <c r="CB98" s="142">
        <f t="shared" ca="1" si="263"/>
        <v>4481.54296875</v>
      </c>
      <c r="CC98" s="142">
        <f t="shared" ca="1" si="263"/>
        <v>4423.14453125</v>
      </c>
      <c r="CD98" s="142">
        <f t="shared" ca="1" si="263"/>
        <v>4364.74609375</v>
      </c>
      <c r="CE98" s="142">
        <f t="shared" ca="1" si="263"/>
        <v>4306.34765625</v>
      </c>
      <c r="CF98" s="142">
        <f t="shared" ca="1" si="263"/>
        <v>2138.57421875</v>
      </c>
      <c r="CG98" s="142">
        <f t="shared" ca="1" si="263"/>
        <v>0</v>
      </c>
      <c r="CH98" s="142">
        <f t="shared" ca="1" si="263"/>
        <v>0</v>
      </c>
      <c r="CI98" s="142">
        <f t="shared" ca="1" si="263"/>
        <v>0</v>
      </c>
      <c r="CJ98" s="142">
        <f t="shared" ca="1" si="263"/>
        <v>0</v>
      </c>
      <c r="CK98" s="142">
        <f t="shared" ca="1" si="263"/>
        <v>0</v>
      </c>
      <c r="CL98" s="142">
        <f t="shared" ca="1" si="263"/>
        <v>0</v>
      </c>
      <c r="CM98" s="142">
        <f t="shared" ca="1" si="263"/>
        <v>0</v>
      </c>
      <c r="CN98" s="142">
        <f t="shared" ca="1" si="263"/>
        <v>0</v>
      </c>
      <c r="CO98" s="142">
        <f t="shared" ca="1" si="263"/>
        <v>0</v>
      </c>
      <c r="CP98" s="142">
        <f t="shared" ca="1" si="263"/>
        <v>0</v>
      </c>
      <c r="CQ98" s="142">
        <f t="shared" ca="1" si="263"/>
        <v>0</v>
      </c>
      <c r="CR98" s="142">
        <f t="shared" ca="1" si="263"/>
        <v>0</v>
      </c>
      <c r="CS98" s="142">
        <f t="shared" ca="1" si="263"/>
        <v>0</v>
      </c>
      <c r="CT98" s="142">
        <f t="shared" ca="1" si="263"/>
        <v>0</v>
      </c>
      <c r="CU98" s="142">
        <f t="shared" ca="1" si="263"/>
        <v>0</v>
      </c>
      <c r="CV98" s="142">
        <f t="shared" ca="1" si="263"/>
        <v>0</v>
      </c>
      <c r="CW98" s="142">
        <f t="shared" ca="1" si="263"/>
        <v>0</v>
      </c>
      <c r="CX98" s="142">
        <f t="shared" ca="1" si="263"/>
        <v>0</v>
      </c>
      <c r="CY98" s="142">
        <f t="shared" ca="1" si="263"/>
        <v>0</v>
      </c>
      <c r="CZ98" s="142">
        <f t="shared" ca="1" si="263"/>
        <v>0</v>
      </c>
      <c r="DA98" s="142">
        <f t="shared" ca="1" si="263"/>
        <v>0</v>
      </c>
      <c r="DB98" s="142">
        <f t="shared" ca="1" si="263"/>
        <v>0</v>
      </c>
      <c r="DC98" s="142">
        <f t="shared" ca="1" si="263"/>
        <v>0</v>
      </c>
      <c r="DD98" s="142">
        <f t="shared" ca="1" si="263"/>
        <v>0</v>
      </c>
      <c r="DE98" s="142">
        <f t="shared" ca="1" si="263"/>
        <v>0</v>
      </c>
      <c r="DF98" s="142">
        <f t="shared" ca="1" si="263"/>
        <v>0</v>
      </c>
      <c r="DG98" s="142">
        <f t="shared" ca="1" si="263"/>
        <v>0</v>
      </c>
      <c r="DH98" s="142">
        <f t="shared" ca="1" si="263"/>
        <v>0</v>
      </c>
      <c r="DI98" s="142">
        <f t="shared" ca="1" si="263"/>
        <v>0</v>
      </c>
      <c r="DJ98" s="142">
        <f t="shared" ca="1" si="263"/>
        <v>0</v>
      </c>
      <c r="DK98" s="142">
        <f t="shared" ca="1" si="263"/>
        <v>0</v>
      </c>
      <c r="DL98" s="142">
        <f t="shared" ca="1" si="263"/>
        <v>0</v>
      </c>
      <c r="DM98" s="142">
        <f t="shared" ca="1" si="263"/>
        <v>0</v>
      </c>
      <c r="DN98" s="142">
        <f t="shared" ca="1" si="263"/>
        <v>0</v>
      </c>
      <c r="DO98" s="142">
        <f t="shared" ca="1" si="263"/>
        <v>0</v>
      </c>
      <c r="DP98" s="142">
        <f t="shared" ca="1" si="263"/>
        <v>0</v>
      </c>
      <c r="DQ98" s="142">
        <f t="shared" ca="1" si="263"/>
        <v>0</v>
      </c>
      <c r="DR98" s="142">
        <f t="shared" ca="1" si="263"/>
        <v>0</v>
      </c>
      <c r="DS98" s="142">
        <f t="shared" ca="1" si="263"/>
        <v>0</v>
      </c>
      <c r="DT98" s="142">
        <f t="shared" ca="1" si="263"/>
        <v>0</v>
      </c>
      <c r="DU98" s="142">
        <f t="shared" ca="1" si="263"/>
        <v>0</v>
      </c>
      <c r="DV98" s="142">
        <f t="shared" ca="1" si="263"/>
        <v>0</v>
      </c>
      <c r="DW98" s="142">
        <f t="shared" ca="1" si="263"/>
        <v>0</v>
      </c>
      <c r="DX98" s="142">
        <f t="shared" ca="1" si="263"/>
        <v>0</v>
      </c>
      <c r="DY98" s="142">
        <f t="shared" ca="1" si="263"/>
        <v>0</v>
      </c>
      <c r="DZ98" s="142">
        <f t="shared" ca="1" si="263"/>
        <v>0</v>
      </c>
      <c r="EA98" s="142">
        <f t="shared" ca="1" si="263"/>
        <v>0</v>
      </c>
      <c r="EB98" s="142">
        <f t="shared" ca="1" si="263"/>
        <v>0</v>
      </c>
      <c r="EC98" s="142">
        <f t="shared" ca="1" si="263"/>
        <v>0</v>
      </c>
      <c r="ED98" s="142">
        <f t="shared" ca="1" si="263"/>
        <v>0</v>
      </c>
      <c r="EE98" s="142">
        <f t="shared" ca="1" si="263"/>
        <v>0</v>
      </c>
      <c r="EF98" s="142">
        <f t="shared" ca="1" si="263"/>
        <v>0</v>
      </c>
      <c r="EG98" s="142">
        <f t="shared" ca="1" si="263"/>
        <v>0</v>
      </c>
      <c r="EH98" s="142">
        <f t="shared" ca="1" si="263"/>
        <v>0</v>
      </c>
      <c r="EI98" s="142">
        <f t="shared" ref="EI98:EP98" ca="1" si="264">EI96</f>
        <v>0</v>
      </c>
      <c r="EJ98" s="142">
        <f t="shared" ca="1" si="264"/>
        <v>0</v>
      </c>
      <c r="EK98" s="142">
        <f t="shared" ca="1" si="264"/>
        <v>0</v>
      </c>
      <c r="EL98" s="142">
        <f t="shared" ca="1" si="264"/>
        <v>0</v>
      </c>
      <c r="EM98" s="142">
        <f t="shared" ca="1" si="264"/>
        <v>0</v>
      </c>
      <c r="EN98" s="142">
        <f t="shared" ca="1" si="264"/>
        <v>0</v>
      </c>
      <c r="EO98" s="142">
        <f t="shared" ca="1" si="264"/>
        <v>0</v>
      </c>
      <c r="EP98" s="142">
        <f t="shared" ca="1" si="264"/>
        <v>0</v>
      </c>
      <c r="EQ98" s="32"/>
      <c r="ER98" s="32"/>
      <c r="ES98" s="32"/>
      <c r="ET98" s="32"/>
      <c r="EU98" s="32"/>
      <c r="EV98" s="32"/>
      <c r="EW98" s="32"/>
      <c r="EX98" s="32"/>
      <c r="EY98" s="32"/>
      <c r="EZ98" s="32"/>
      <c r="FA98" s="32"/>
      <c r="FB98" s="32"/>
      <c r="FC98" s="32"/>
      <c r="FD98" s="32"/>
      <c r="FE98" s="32"/>
      <c r="FF98" s="32"/>
      <c r="FG98" s="32"/>
      <c r="FH98" s="32"/>
      <c r="FI98" s="32"/>
      <c r="FJ98" s="32"/>
      <c r="FK98" s="32"/>
      <c r="FL98" s="32"/>
      <c r="FM98" s="32"/>
      <c r="FN98" s="32"/>
      <c r="FO98" s="32"/>
      <c r="FP98" s="32"/>
      <c r="FQ98" s="32"/>
      <c r="FR98" s="32"/>
      <c r="FS98" s="32"/>
      <c r="FT98" s="32"/>
      <c r="FU98" s="32"/>
      <c r="FV98" s="32"/>
      <c r="FW98" s="32"/>
      <c r="FX98" s="32"/>
      <c r="FY98" s="32"/>
      <c r="FZ98" s="32"/>
      <c r="GA98" s="32"/>
      <c r="GB98" s="32"/>
      <c r="GC98" s="32"/>
      <c r="GD98" s="32"/>
      <c r="GE98" s="32"/>
      <c r="GF98" s="32"/>
      <c r="GG98" s="32"/>
      <c r="GH98" s="32"/>
      <c r="GI98" s="32"/>
      <c r="GJ98" s="32"/>
      <c r="GK98" s="32"/>
      <c r="GL98" s="32"/>
      <c r="GM98" s="32"/>
      <c r="GN98" s="32"/>
      <c r="GO98" s="32"/>
      <c r="GP98" s="32"/>
      <c r="GQ98" s="32"/>
      <c r="GR98" s="32"/>
      <c r="GS98" s="32"/>
      <c r="GT98" s="32"/>
      <c r="GU98" s="32"/>
      <c r="GV98" s="32"/>
      <c r="GW98" s="32"/>
      <c r="GX98" s="32"/>
      <c r="GY98" s="32"/>
      <c r="GZ98" s="32"/>
      <c r="HA98" s="32"/>
      <c r="HB98" s="32"/>
      <c r="HC98" s="32"/>
      <c r="HD98" s="32"/>
      <c r="HE98" s="32"/>
      <c r="HF98" s="32"/>
      <c r="HG98" s="32"/>
      <c r="HH98" s="32"/>
      <c r="HI98" s="32"/>
      <c r="HJ98" s="32"/>
    </row>
    <row r="99" spans="1:218" s="22" customFormat="1" ht="14.1" customHeight="1">
      <c r="A99" s="15"/>
      <c r="B99" s="56" t="s">
        <v>23</v>
      </c>
      <c r="C99" s="1317"/>
      <c r="D99" s="320" t="s">
        <v>97</v>
      </c>
      <c r="E99" s="270"/>
      <c r="F99" s="273"/>
      <c r="G99" s="12"/>
      <c r="H99" s="12"/>
      <c r="I99" s="12"/>
      <c r="J99" s="12"/>
      <c r="K99" s="12">
        <f t="shared" ref="K99:U99" ca="1" si="265">K96+K97-K98</f>
        <v>0</v>
      </c>
      <c r="L99" s="12">
        <f t="shared" ca="1" si="265"/>
        <v>0</v>
      </c>
      <c r="M99" s="12">
        <f t="shared" ca="1" si="265"/>
        <v>0</v>
      </c>
      <c r="N99" s="12">
        <f t="shared" ca="1" si="265"/>
        <v>0</v>
      </c>
      <c r="O99" s="12">
        <f t="shared" ca="1" si="265"/>
        <v>0</v>
      </c>
      <c r="P99" s="12">
        <f t="shared" ca="1" si="265"/>
        <v>0</v>
      </c>
      <c r="Q99" s="12">
        <f t="shared" ca="1" si="265"/>
        <v>4999.9999999999745</v>
      </c>
      <c r="R99" s="12">
        <f t="shared" ca="1" si="265"/>
        <v>5000</v>
      </c>
      <c r="S99" s="12">
        <f t="shared" ca="1" si="265"/>
        <v>7000</v>
      </c>
      <c r="T99" s="12">
        <f t="shared" ca="1" si="265"/>
        <v>7000</v>
      </c>
      <c r="U99" s="12">
        <f t="shared" ca="1" si="265"/>
        <v>7000</v>
      </c>
      <c r="V99" s="12">
        <f t="shared" ref="V99:BS99" ca="1" si="266">V96+V97-V98</f>
        <v>7000</v>
      </c>
      <c r="W99" s="12">
        <f t="shared" ca="1" si="266"/>
        <v>7116.6703125000004</v>
      </c>
      <c r="X99" s="12">
        <f t="shared" ca="1" si="266"/>
        <v>7201.2140625000011</v>
      </c>
      <c r="Y99" s="12">
        <f t="shared" ca="1" si="266"/>
        <v>7148.8890625000004</v>
      </c>
      <c r="Z99" s="12">
        <f t="shared" ca="1" si="266"/>
        <v>7096.5640624999996</v>
      </c>
      <c r="AA99" s="12">
        <f t="shared" ca="1" si="266"/>
        <v>7044.2390625000007</v>
      </c>
      <c r="AB99" s="12">
        <f t="shared" ca="1" si="266"/>
        <v>6991.9140625</v>
      </c>
      <c r="AC99" s="12">
        <f t="shared" ca="1" si="266"/>
        <v>6939.5890625000011</v>
      </c>
      <c r="AD99" s="12">
        <f t="shared" ca="1" si="266"/>
        <v>7022.2640625000004</v>
      </c>
      <c r="AE99" s="12">
        <f t="shared" ca="1" si="266"/>
        <v>7103.0703125</v>
      </c>
      <c r="AF99" s="12">
        <f t="shared" ca="1" si="266"/>
        <v>7047.0078125</v>
      </c>
      <c r="AG99" s="12">
        <f t="shared" ca="1" si="266"/>
        <v>6990.9453125</v>
      </c>
      <c r="AH99" s="12">
        <f t="shared" ca="1" si="266"/>
        <v>6934.8828125</v>
      </c>
      <c r="AI99" s="12">
        <f t="shared" ca="1" si="266"/>
        <v>6878.8203125</v>
      </c>
      <c r="AJ99" s="12">
        <f t="shared" ca="1" si="266"/>
        <v>6907.1328125</v>
      </c>
      <c r="AK99" s="12">
        <f t="shared" ca="1" si="266"/>
        <v>6934.27734375</v>
      </c>
      <c r="AL99" s="12">
        <f t="shared" ca="1" si="266"/>
        <v>6875.87890625</v>
      </c>
      <c r="AM99" s="12">
        <f t="shared" ca="1" si="266"/>
        <v>6817.48046875</v>
      </c>
      <c r="AN99" s="12">
        <f t="shared" ca="1" si="266"/>
        <v>6759.08203125</v>
      </c>
      <c r="AO99" s="12">
        <f t="shared" ca="1" si="266"/>
        <v>6700.68359375</v>
      </c>
      <c r="AP99" s="12">
        <f t="shared" ca="1" si="266"/>
        <v>6642.28515625</v>
      </c>
      <c r="AQ99" s="12">
        <f t="shared" ca="1" si="266"/>
        <v>6583.88671875</v>
      </c>
      <c r="AR99" s="12">
        <f t="shared" ca="1" si="266"/>
        <v>6525.48828125</v>
      </c>
      <c r="AS99" s="12">
        <f t="shared" ca="1" si="266"/>
        <v>6467.08984375</v>
      </c>
      <c r="AT99" s="12">
        <f t="shared" ca="1" si="266"/>
        <v>6408.69140625</v>
      </c>
      <c r="AU99" s="12">
        <f t="shared" ca="1" si="266"/>
        <v>6350.29296875</v>
      </c>
      <c r="AV99" s="12">
        <f t="shared" ca="1" si="266"/>
        <v>6291.89453125</v>
      </c>
      <c r="AW99" s="12">
        <f t="shared" ca="1" si="266"/>
        <v>6233.49609375</v>
      </c>
      <c r="AX99" s="12">
        <f t="shared" ca="1" si="266"/>
        <v>6175.09765625</v>
      </c>
      <c r="AY99" s="12">
        <f t="shared" ca="1" si="266"/>
        <v>6116.69921875</v>
      </c>
      <c r="AZ99" s="12">
        <f t="shared" ca="1" si="266"/>
        <v>6058.30078125</v>
      </c>
      <c r="BA99" s="12">
        <f t="shared" ca="1" si="266"/>
        <v>5999.90234375</v>
      </c>
      <c r="BB99" s="12">
        <f t="shared" ca="1" si="266"/>
        <v>5941.50390625</v>
      </c>
      <c r="BC99" s="12">
        <f t="shared" ca="1" si="266"/>
        <v>5883.10546875</v>
      </c>
      <c r="BD99" s="12">
        <f t="shared" ca="1" si="266"/>
        <v>5824.70703125</v>
      </c>
      <c r="BE99" s="12">
        <f t="shared" ca="1" si="266"/>
        <v>5766.30859375</v>
      </c>
      <c r="BF99" s="12">
        <f t="shared" ca="1" si="266"/>
        <v>5707.91015625</v>
      </c>
      <c r="BG99" s="12">
        <f t="shared" ca="1" si="266"/>
        <v>5649.51171875</v>
      </c>
      <c r="BH99" s="12">
        <f t="shared" ca="1" si="266"/>
        <v>5591.11328125</v>
      </c>
      <c r="BI99" s="12">
        <f t="shared" ca="1" si="266"/>
        <v>5532.71484375</v>
      </c>
      <c r="BJ99" s="12">
        <f t="shared" ca="1" si="266"/>
        <v>5474.31640625</v>
      </c>
      <c r="BK99" s="12">
        <f t="shared" ca="1" si="266"/>
        <v>5415.91796875</v>
      </c>
      <c r="BL99" s="12">
        <f t="shared" ca="1" si="266"/>
        <v>5357.51953125</v>
      </c>
      <c r="BM99" s="12">
        <f t="shared" ca="1" si="266"/>
        <v>5299.12109375</v>
      </c>
      <c r="BN99" s="12">
        <f t="shared" ca="1" si="266"/>
        <v>5240.72265625</v>
      </c>
      <c r="BO99" s="12">
        <f t="shared" ca="1" si="266"/>
        <v>5182.32421875</v>
      </c>
      <c r="BP99" s="12">
        <f t="shared" ca="1" si="266"/>
        <v>5123.92578125</v>
      </c>
      <c r="BQ99" s="12">
        <f t="shared" ca="1" si="266"/>
        <v>5065.52734375</v>
      </c>
      <c r="BR99" s="12">
        <f t="shared" ca="1" si="266"/>
        <v>5007.12890625</v>
      </c>
      <c r="BS99" s="32">
        <f t="shared" ca="1" si="266"/>
        <v>4948.73046875</v>
      </c>
      <c r="BT99" s="32">
        <f t="shared" ref="BT99:CP99" ca="1" si="267">BT96+BT97-BT98</f>
        <v>4890.33203125</v>
      </c>
      <c r="BU99" s="32">
        <f t="shared" ca="1" si="267"/>
        <v>4831.93359375</v>
      </c>
      <c r="BV99" s="32">
        <f t="shared" ca="1" si="267"/>
        <v>4773.53515625</v>
      </c>
      <c r="BW99" s="32">
        <f t="shared" ca="1" si="267"/>
        <v>4715.13671875</v>
      </c>
      <c r="BX99" s="32">
        <f t="shared" ca="1" si="267"/>
        <v>4656.73828125</v>
      </c>
      <c r="BY99" s="32">
        <f t="shared" ca="1" si="267"/>
        <v>4598.33984375</v>
      </c>
      <c r="BZ99" s="32">
        <f t="shared" ca="1" si="267"/>
        <v>4539.94140625</v>
      </c>
      <c r="CA99" s="32">
        <f t="shared" ca="1" si="267"/>
        <v>4481.54296875</v>
      </c>
      <c r="CB99" s="32">
        <f t="shared" ca="1" si="267"/>
        <v>4423.14453125</v>
      </c>
      <c r="CC99" s="32">
        <f t="shared" ca="1" si="267"/>
        <v>4364.74609375</v>
      </c>
      <c r="CD99" s="32">
        <f t="shared" ca="1" si="267"/>
        <v>4306.34765625</v>
      </c>
      <c r="CE99" s="32">
        <f t="shared" ca="1" si="267"/>
        <v>2138.57421875</v>
      </c>
      <c r="CF99" s="32">
        <f t="shared" ca="1" si="267"/>
        <v>0</v>
      </c>
      <c r="CG99" s="32">
        <f t="shared" ca="1" si="267"/>
        <v>0</v>
      </c>
      <c r="CH99" s="32">
        <f t="shared" ca="1" si="267"/>
        <v>0</v>
      </c>
      <c r="CI99" s="32">
        <f t="shared" ca="1" si="267"/>
        <v>0</v>
      </c>
      <c r="CJ99" s="32">
        <f t="shared" ca="1" si="267"/>
        <v>0</v>
      </c>
      <c r="CK99" s="32">
        <f t="shared" ca="1" si="267"/>
        <v>0</v>
      </c>
      <c r="CL99" s="32">
        <f t="shared" ca="1" si="267"/>
        <v>0</v>
      </c>
      <c r="CM99" s="32">
        <f t="shared" ca="1" si="267"/>
        <v>0</v>
      </c>
      <c r="CN99" s="32">
        <f t="shared" ca="1" si="267"/>
        <v>0</v>
      </c>
      <c r="CO99" s="32">
        <f t="shared" ca="1" si="267"/>
        <v>0</v>
      </c>
      <c r="CP99" s="32">
        <f t="shared" ca="1" si="267"/>
        <v>0</v>
      </c>
      <c r="CQ99" s="32">
        <f t="shared" ref="CQ99:DH99" ca="1" si="268">CQ96+CQ97-CQ98</f>
        <v>0</v>
      </c>
      <c r="CR99" s="32">
        <f t="shared" ca="1" si="268"/>
        <v>0</v>
      </c>
      <c r="CS99" s="32">
        <f t="shared" ca="1" si="268"/>
        <v>0</v>
      </c>
      <c r="CT99" s="32">
        <f t="shared" ca="1" si="268"/>
        <v>0</v>
      </c>
      <c r="CU99" s="32">
        <f t="shared" ca="1" si="268"/>
        <v>0</v>
      </c>
      <c r="CV99" s="32">
        <f t="shared" ca="1" si="268"/>
        <v>0</v>
      </c>
      <c r="CW99" s="32">
        <f t="shared" ca="1" si="268"/>
        <v>0</v>
      </c>
      <c r="CX99" s="32">
        <f t="shared" ca="1" si="268"/>
        <v>0</v>
      </c>
      <c r="CY99" s="32">
        <f t="shared" ca="1" si="268"/>
        <v>0</v>
      </c>
      <c r="CZ99" s="32">
        <f t="shared" ca="1" si="268"/>
        <v>0</v>
      </c>
      <c r="DA99" s="32">
        <f t="shared" ca="1" si="268"/>
        <v>0</v>
      </c>
      <c r="DB99" s="32">
        <f t="shared" ca="1" si="268"/>
        <v>0</v>
      </c>
      <c r="DC99" s="32">
        <f t="shared" ca="1" si="268"/>
        <v>0</v>
      </c>
      <c r="DD99" s="32">
        <f t="shared" ca="1" si="268"/>
        <v>0</v>
      </c>
      <c r="DE99" s="32">
        <f t="shared" ca="1" si="268"/>
        <v>0</v>
      </c>
      <c r="DF99" s="32">
        <f t="shared" ca="1" si="268"/>
        <v>0</v>
      </c>
      <c r="DG99" s="32">
        <f t="shared" ca="1" si="268"/>
        <v>0</v>
      </c>
      <c r="DH99" s="32">
        <f t="shared" ca="1" si="268"/>
        <v>0</v>
      </c>
      <c r="DI99" s="32">
        <f t="shared" ref="DI99:EP99" ca="1" si="269">DI96+DI97-DI98</f>
        <v>0</v>
      </c>
      <c r="DJ99" s="32">
        <f t="shared" ca="1" si="269"/>
        <v>0</v>
      </c>
      <c r="DK99" s="32">
        <f t="shared" ca="1" si="269"/>
        <v>0</v>
      </c>
      <c r="DL99" s="32">
        <f t="shared" ca="1" si="269"/>
        <v>0</v>
      </c>
      <c r="DM99" s="32">
        <f t="shared" ca="1" si="269"/>
        <v>0</v>
      </c>
      <c r="DN99" s="32">
        <f t="shared" ca="1" si="269"/>
        <v>0</v>
      </c>
      <c r="DO99" s="32">
        <f t="shared" ca="1" si="269"/>
        <v>0</v>
      </c>
      <c r="DP99" s="32">
        <f t="shared" ca="1" si="269"/>
        <v>0</v>
      </c>
      <c r="DQ99" s="32">
        <f t="shared" ca="1" si="269"/>
        <v>0</v>
      </c>
      <c r="DR99" s="32">
        <f t="shared" ca="1" si="269"/>
        <v>0</v>
      </c>
      <c r="DS99" s="32">
        <f t="shared" ca="1" si="269"/>
        <v>0</v>
      </c>
      <c r="DT99" s="32">
        <f t="shared" ca="1" si="269"/>
        <v>0</v>
      </c>
      <c r="DU99" s="32">
        <f t="shared" ca="1" si="269"/>
        <v>0</v>
      </c>
      <c r="DV99" s="32">
        <f t="shared" ca="1" si="269"/>
        <v>0</v>
      </c>
      <c r="DW99" s="32">
        <f t="shared" ca="1" si="269"/>
        <v>0</v>
      </c>
      <c r="DX99" s="32">
        <f t="shared" ca="1" si="269"/>
        <v>0</v>
      </c>
      <c r="DY99" s="32">
        <f t="shared" ca="1" si="269"/>
        <v>0</v>
      </c>
      <c r="DZ99" s="32">
        <f t="shared" ca="1" si="269"/>
        <v>0</v>
      </c>
      <c r="EA99" s="32">
        <f t="shared" ca="1" si="269"/>
        <v>0</v>
      </c>
      <c r="EB99" s="32">
        <f t="shared" ca="1" si="269"/>
        <v>0</v>
      </c>
      <c r="EC99" s="32">
        <f t="shared" ca="1" si="269"/>
        <v>0</v>
      </c>
      <c r="ED99" s="32">
        <f t="shared" ca="1" si="269"/>
        <v>0</v>
      </c>
      <c r="EE99" s="32">
        <f t="shared" ca="1" si="269"/>
        <v>0</v>
      </c>
      <c r="EF99" s="32">
        <f t="shared" ca="1" si="269"/>
        <v>0</v>
      </c>
      <c r="EG99" s="32">
        <f t="shared" ca="1" si="269"/>
        <v>0</v>
      </c>
      <c r="EH99" s="32">
        <f t="shared" ca="1" si="269"/>
        <v>0</v>
      </c>
      <c r="EI99" s="32">
        <f t="shared" ca="1" si="269"/>
        <v>0</v>
      </c>
      <c r="EJ99" s="32">
        <f t="shared" ca="1" si="269"/>
        <v>0</v>
      </c>
      <c r="EK99" s="32">
        <f t="shared" ca="1" si="269"/>
        <v>0</v>
      </c>
      <c r="EL99" s="32">
        <f t="shared" ca="1" si="269"/>
        <v>0</v>
      </c>
      <c r="EM99" s="32">
        <f t="shared" ca="1" si="269"/>
        <v>0</v>
      </c>
      <c r="EN99" s="32">
        <f t="shared" ca="1" si="269"/>
        <v>0</v>
      </c>
      <c r="EO99" s="32">
        <f t="shared" ca="1" si="269"/>
        <v>0</v>
      </c>
      <c r="EP99" s="32">
        <f t="shared" ca="1" si="269"/>
        <v>0</v>
      </c>
      <c r="EQ99" s="32"/>
      <c r="ER99" s="32"/>
      <c r="ES99" s="32"/>
      <c r="ET99" s="32"/>
      <c r="EU99" s="32"/>
      <c r="EV99" s="32"/>
      <c r="EW99" s="32"/>
      <c r="EX99" s="32"/>
      <c r="EY99" s="32"/>
      <c r="EZ99" s="32"/>
      <c r="FA99" s="32"/>
      <c r="FB99" s="32"/>
      <c r="FC99" s="32"/>
      <c r="FD99" s="32"/>
      <c r="FE99" s="32"/>
      <c r="FF99" s="32"/>
      <c r="FG99" s="32"/>
      <c r="FH99" s="32"/>
      <c r="FI99" s="32"/>
      <c r="FJ99" s="32"/>
      <c r="FK99" s="32"/>
      <c r="FL99" s="32"/>
      <c r="FM99" s="32"/>
      <c r="FN99" s="32"/>
      <c r="FO99" s="32"/>
      <c r="FP99" s="32"/>
      <c r="FQ99" s="32"/>
      <c r="FR99" s="32"/>
      <c r="FS99" s="32"/>
      <c r="FT99" s="32"/>
      <c r="FU99" s="32"/>
      <c r="FV99" s="32"/>
      <c r="FW99" s="32"/>
      <c r="FX99" s="32"/>
      <c r="FY99" s="32"/>
      <c r="FZ99" s="32"/>
      <c r="GA99" s="32"/>
      <c r="GB99" s="32"/>
      <c r="GC99" s="32"/>
      <c r="GD99" s="32"/>
      <c r="GE99" s="32"/>
      <c r="GF99" s="32"/>
      <c r="GG99" s="32"/>
      <c r="GH99" s="32"/>
      <c r="GI99" s="32"/>
      <c r="GJ99" s="32"/>
      <c r="GK99" s="32"/>
      <c r="GL99" s="32"/>
      <c r="GM99" s="32"/>
      <c r="GN99" s="32"/>
      <c r="GO99" s="32"/>
      <c r="GP99" s="32"/>
      <c r="GQ99" s="32"/>
      <c r="GR99" s="32"/>
      <c r="GS99" s="32"/>
      <c r="GT99" s="32"/>
      <c r="GU99" s="32"/>
      <c r="GV99" s="32"/>
      <c r="GW99" s="32"/>
      <c r="GX99" s="32"/>
      <c r="GY99" s="32"/>
      <c r="GZ99" s="32"/>
      <c r="HA99" s="32"/>
      <c r="HB99" s="32"/>
      <c r="HC99" s="32"/>
      <c r="HD99" s="32"/>
      <c r="HE99" s="32"/>
      <c r="HF99" s="32"/>
      <c r="HG99" s="32"/>
      <c r="HH99" s="32"/>
      <c r="HI99" s="32"/>
      <c r="HJ99" s="32"/>
    </row>
    <row r="100" spans="1:218" s="22" customFormat="1" ht="14.1" customHeight="1">
      <c r="A100" s="15"/>
      <c r="B100" s="56"/>
      <c r="C100" s="1317"/>
      <c r="D100" s="320"/>
      <c r="E100" s="270"/>
      <c r="F100" s="273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  <c r="CF100" s="32"/>
      <c r="CG100" s="32"/>
      <c r="CH100" s="32"/>
      <c r="CI100" s="32"/>
      <c r="CJ100" s="32"/>
      <c r="CK100" s="32"/>
      <c r="CL100" s="32"/>
      <c r="CM100" s="32"/>
      <c r="CN100" s="32"/>
      <c r="CO100" s="32"/>
      <c r="CP100" s="32"/>
      <c r="CQ100" s="32"/>
      <c r="CR100" s="32"/>
      <c r="CS100" s="32"/>
      <c r="CT100" s="32"/>
      <c r="CU100" s="32"/>
      <c r="CV100" s="32"/>
      <c r="CW100" s="32"/>
      <c r="CX100" s="32"/>
      <c r="CY100" s="32"/>
      <c r="CZ100" s="32"/>
      <c r="DA100" s="32"/>
      <c r="DB100" s="32"/>
      <c r="DC100" s="32"/>
      <c r="DD100" s="32"/>
      <c r="DE100" s="32"/>
      <c r="DF100" s="32"/>
      <c r="DG100" s="32"/>
      <c r="DH100" s="32"/>
      <c r="DI100" s="32"/>
      <c r="DJ100" s="32"/>
      <c r="DK100" s="32"/>
      <c r="DL100" s="32"/>
      <c r="DM100" s="32"/>
      <c r="DN100" s="32"/>
      <c r="DO100" s="32"/>
      <c r="DP100" s="32"/>
      <c r="DQ100" s="32"/>
      <c r="DR100" s="32"/>
      <c r="DS100" s="32"/>
      <c r="DT100" s="32"/>
      <c r="DU100" s="32"/>
      <c r="DV100" s="32"/>
      <c r="DW100" s="32"/>
      <c r="DX100" s="32"/>
      <c r="DY100" s="32"/>
      <c r="DZ100" s="32"/>
      <c r="EA100" s="32"/>
      <c r="EB100" s="32"/>
      <c r="EC100" s="32"/>
      <c r="ED100" s="32"/>
      <c r="EE100" s="32"/>
      <c r="EF100" s="32"/>
      <c r="EG100" s="32"/>
      <c r="EH100" s="32"/>
      <c r="EI100" s="32"/>
      <c r="EJ100" s="32"/>
      <c r="EK100" s="32"/>
      <c r="EL100" s="32"/>
      <c r="EM100" s="32"/>
      <c r="EN100" s="32"/>
      <c r="EO100" s="32"/>
      <c r="EP100" s="32"/>
      <c r="EQ100" s="32"/>
      <c r="ER100" s="32"/>
      <c r="ES100" s="32"/>
      <c r="ET100" s="32"/>
      <c r="EU100" s="32"/>
      <c r="EV100" s="32"/>
      <c r="EW100" s="32"/>
      <c r="EX100" s="32"/>
      <c r="EY100" s="32"/>
      <c r="EZ100" s="32"/>
      <c r="FA100" s="32"/>
      <c r="FB100" s="32"/>
      <c r="FC100" s="32"/>
      <c r="FD100" s="32"/>
      <c r="FE100" s="32"/>
      <c r="FF100" s="32"/>
      <c r="FG100" s="32"/>
      <c r="FH100" s="32"/>
      <c r="FI100" s="32"/>
      <c r="FJ100" s="32"/>
      <c r="FK100" s="32"/>
      <c r="FL100" s="32"/>
      <c r="FM100" s="32"/>
      <c r="FN100" s="32"/>
      <c r="FO100" s="32"/>
      <c r="FP100" s="32"/>
      <c r="FQ100" s="32"/>
      <c r="FR100" s="32"/>
      <c r="FS100" s="32"/>
      <c r="FT100" s="32"/>
      <c r="FU100" s="32"/>
      <c r="FV100" s="32"/>
      <c r="FW100" s="32"/>
      <c r="FX100" s="32"/>
      <c r="FY100" s="32"/>
      <c r="FZ100" s="32"/>
      <c r="GA100" s="32"/>
      <c r="GB100" s="32"/>
      <c r="GC100" s="32"/>
      <c r="GD100" s="32"/>
      <c r="GE100" s="32"/>
      <c r="GF100" s="32"/>
      <c r="GG100" s="32"/>
      <c r="GH100" s="32"/>
      <c r="GI100" s="32"/>
      <c r="GJ100" s="32"/>
      <c r="GK100" s="32"/>
      <c r="GL100" s="32"/>
      <c r="GM100" s="32"/>
      <c r="GN100" s="32"/>
      <c r="GO100" s="32"/>
      <c r="GP100" s="32"/>
      <c r="GQ100" s="32"/>
      <c r="GR100" s="32"/>
      <c r="GS100" s="32"/>
      <c r="GT100" s="32"/>
      <c r="GU100" s="32"/>
      <c r="GV100" s="32"/>
      <c r="GW100" s="32"/>
      <c r="GX100" s="32"/>
      <c r="GY100" s="32"/>
      <c r="GZ100" s="32"/>
      <c r="HA100" s="32"/>
      <c r="HB100" s="32"/>
      <c r="HC100" s="32"/>
      <c r="HD100" s="32"/>
      <c r="HE100" s="32"/>
      <c r="HF100" s="32"/>
      <c r="HG100" s="32"/>
      <c r="HH100" s="32"/>
      <c r="HI100" s="32"/>
      <c r="HJ100" s="32"/>
    </row>
    <row r="101" spans="1:218" s="22" customFormat="1" ht="14.1" customHeight="1">
      <c r="A101" s="15"/>
      <c r="B101" s="56" t="s">
        <v>446</v>
      </c>
      <c r="C101" s="1317"/>
      <c r="D101" s="320" t="s">
        <v>97</v>
      </c>
      <c r="E101" s="270"/>
      <c r="F101" s="273"/>
      <c r="G101" s="12"/>
      <c r="H101" s="12"/>
      <c r="I101" s="12"/>
      <c r="J101" s="12"/>
      <c r="K101" s="12">
        <f t="shared" ref="K101:U101" ca="1" si="270">K90-K99</f>
        <v>0</v>
      </c>
      <c r="L101" s="12">
        <f t="shared" ca="1" si="270"/>
        <v>0</v>
      </c>
      <c r="M101" s="12">
        <f t="shared" ca="1" si="270"/>
        <v>0</v>
      </c>
      <c r="N101" s="12">
        <f t="shared" ca="1" si="270"/>
        <v>0</v>
      </c>
      <c r="O101" s="12">
        <f t="shared" ca="1" si="270"/>
        <v>0</v>
      </c>
      <c r="P101" s="12">
        <f t="shared" ca="1" si="270"/>
        <v>0</v>
      </c>
      <c r="Q101" s="12">
        <f t="shared" ca="1" si="270"/>
        <v>2.5465851649641991E-11</v>
      </c>
      <c r="R101" s="12">
        <f t="shared" ca="1" si="270"/>
        <v>0</v>
      </c>
      <c r="S101" s="12">
        <f t="shared" ca="1" si="270"/>
        <v>0</v>
      </c>
      <c r="T101" s="12">
        <f t="shared" ca="1" si="270"/>
        <v>0</v>
      </c>
      <c r="U101" s="12">
        <f t="shared" ca="1" si="270"/>
        <v>0</v>
      </c>
      <c r="V101" s="12">
        <f t="shared" ref="V101:AL101" ca="1" si="271">V90-V99</f>
        <v>0</v>
      </c>
      <c r="W101" s="12">
        <f t="shared" ca="1" si="271"/>
        <v>0</v>
      </c>
      <c r="X101" s="12">
        <f t="shared" ca="1" si="271"/>
        <v>0</v>
      </c>
      <c r="Y101" s="12">
        <f t="shared" ca="1" si="271"/>
        <v>0</v>
      </c>
      <c r="Z101" s="12">
        <f t="shared" ca="1" si="271"/>
        <v>0</v>
      </c>
      <c r="AA101" s="12">
        <f t="shared" ca="1" si="271"/>
        <v>0</v>
      </c>
      <c r="AB101" s="12">
        <f t="shared" ca="1" si="271"/>
        <v>0</v>
      </c>
      <c r="AC101" s="12">
        <f t="shared" ca="1" si="271"/>
        <v>0</v>
      </c>
      <c r="AD101" s="12">
        <f t="shared" ca="1" si="271"/>
        <v>0</v>
      </c>
      <c r="AE101" s="12">
        <f t="shared" ca="1" si="271"/>
        <v>0</v>
      </c>
      <c r="AF101" s="12">
        <f t="shared" ca="1" si="271"/>
        <v>0</v>
      </c>
      <c r="AG101" s="12">
        <f t="shared" ca="1" si="271"/>
        <v>0</v>
      </c>
      <c r="AH101" s="12">
        <f t="shared" ca="1" si="271"/>
        <v>0</v>
      </c>
      <c r="AI101" s="12">
        <f t="shared" ca="1" si="271"/>
        <v>0</v>
      </c>
      <c r="AJ101" s="12">
        <f t="shared" ca="1" si="271"/>
        <v>0</v>
      </c>
      <c r="AK101" s="12">
        <f t="shared" ca="1" si="271"/>
        <v>0</v>
      </c>
      <c r="AL101" s="12">
        <f t="shared" ca="1" si="271"/>
        <v>0</v>
      </c>
      <c r="AM101" s="12">
        <f t="shared" ref="AM101:BR101" ca="1" si="272">AM90-AM99</f>
        <v>0</v>
      </c>
      <c r="AN101" s="12">
        <f t="shared" ca="1" si="272"/>
        <v>0</v>
      </c>
      <c r="AO101" s="12">
        <f t="shared" ca="1" si="272"/>
        <v>0</v>
      </c>
      <c r="AP101" s="12">
        <f t="shared" ca="1" si="272"/>
        <v>0</v>
      </c>
      <c r="AQ101" s="12">
        <f t="shared" ca="1" si="272"/>
        <v>0</v>
      </c>
      <c r="AR101" s="12">
        <f t="shared" ca="1" si="272"/>
        <v>0</v>
      </c>
      <c r="AS101" s="12">
        <f t="shared" ca="1" si="272"/>
        <v>0</v>
      </c>
      <c r="AT101" s="12">
        <f t="shared" ca="1" si="272"/>
        <v>0</v>
      </c>
      <c r="AU101" s="12">
        <f t="shared" ca="1" si="272"/>
        <v>0</v>
      </c>
      <c r="AV101" s="12">
        <f t="shared" ca="1" si="272"/>
        <v>0</v>
      </c>
      <c r="AW101" s="12">
        <f t="shared" ca="1" si="272"/>
        <v>0</v>
      </c>
      <c r="AX101" s="12">
        <f t="shared" ca="1" si="272"/>
        <v>0</v>
      </c>
      <c r="AY101" s="12">
        <f t="shared" ca="1" si="272"/>
        <v>0</v>
      </c>
      <c r="AZ101" s="12">
        <f t="shared" ca="1" si="272"/>
        <v>0</v>
      </c>
      <c r="BA101" s="12">
        <f t="shared" ca="1" si="272"/>
        <v>0</v>
      </c>
      <c r="BB101" s="12">
        <f t="shared" ca="1" si="272"/>
        <v>0</v>
      </c>
      <c r="BC101" s="12">
        <f t="shared" ca="1" si="272"/>
        <v>0</v>
      </c>
      <c r="BD101" s="12">
        <f t="shared" ca="1" si="272"/>
        <v>0</v>
      </c>
      <c r="BE101" s="12">
        <f t="shared" ca="1" si="272"/>
        <v>0</v>
      </c>
      <c r="BF101" s="12">
        <f t="shared" ca="1" si="272"/>
        <v>0</v>
      </c>
      <c r="BG101" s="12">
        <f t="shared" ca="1" si="272"/>
        <v>0</v>
      </c>
      <c r="BH101" s="12">
        <f t="shared" ca="1" si="272"/>
        <v>0</v>
      </c>
      <c r="BI101" s="12">
        <f t="shared" ca="1" si="272"/>
        <v>0</v>
      </c>
      <c r="BJ101" s="12">
        <f t="shared" ca="1" si="272"/>
        <v>0</v>
      </c>
      <c r="BK101" s="12">
        <f t="shared" ca="1" si="272"/>
        <v>0</v>
      </c>
      <c r="BL101" s="12">
        <f t="shared" ca="1" si="272"/>
        <v>0</v>
      </c>
      <c r="BM101" s="12">
        <f t="shared" ca="1" si="272"/>
        <v>0</v>
      </c>
      <c r="BN101" s="12">
        <f t="shared" ca="1" si="272"/>
        <v>0</v>
      </c>
      <c r="BO101" s="12">
        <f t="shared" ca="1" si="272"/>
        <v>0</v>
      </c>
      <c r="BP101" s="12">
        <f t="shared" ca="1" si="272"/>
        <v>0</v>
      </c>
      <c r="BQ101" s="12">
        <f t="shared" ca="1" si="272"/>
        <v>0</v>
      </c>
      <c r="BR101" s="12">
        <f t="shared" ca="1" si="272"/>
        <v>0</v>
      </c>
      <c r="BS101" s="32">
        <f t="shared" ref="BS101:CP101" ca="1" si="273">BS90-BS99</f>
        <v>0</v>
      </c>
      <c r="BT101" s="32">
        <f t="shared" ca="1" si="273"/>
        <v>0</v>
      </c>
      <c r="BU101" s="32">
        <f t="shared" ca="1" si="273"/>
        <v>0</v>
      </c>
      <c r="BV101" s="32">
        <f t="shared" ca="1" si="273"/>
        <v>0</v>
      </c>
      <c r="BW101" s="32">
        <f t="shared" ca="1" si="273"/>
        <v>0</v>
      </c>
      <c r="BX101" s="32">
        <f t="shared" ca="1" si="273"/>
        <v>0</v>
      </c>
      <c r="BY101" s="32">
        <f t="shared" ca="1" si="273"/>
        <v>0</v>
      </c>
      <c r="BZ101" s="32">
        <f t="shared" ca="1" si="273"/>
        <v>0</v>
      </c>
      <c r="CA101" s="32">
        <f t="shared" ca="1" si="273"/>
        <v>0</v>
      </c>
      <c r="CB101" s="32">
        <f t="shared" ca="1" si="273"/>
        <v>0</v>
      </c>
      <c r="CC101" s="32">
        <f t="shared" ca="1" si="273"/>
        <v>0</v>
      </c>
      <c r="CD101" s="32">
        <f t="shared" ca="1" si="273"/>
        <v>0</v>
      </c>
      <c r="CE101" s="32">
        <f t="shared" ca="1" si="273"/>
        <v>0</v>
      </c>
      <c r="CF101" s="32">
        <f t="shared" ca="1" si="273"/>
        <v>0</v>
      </c>
      <c r="CG101" s="32">
        <f t="shared" ca="1" si="273"/>
        <v>0</v>
      </c>
      <c r="CH101" s="32">
        <f t="shared" ca="1" si="273"/>
        <v>0</v>
      </c>
      <c r="CI101" s="32">
        <f t="shared" ca="1" si="273"/>
        <v>0</v>
      </c>
      <c r="CJ101" s="32">
        <f t="shared" ca="1" si="273"/>
        <v>0</v>
      </c>
      <c r="CK101" s="32">
        <f t="shared" ca="1" si="273"/>
        <v>0</v>
      </c>
      <c r="CL101" s="32">
        <f t="shared" ca="1" si="273"/>
        <v>0</v>
      </c>
      <c r="CM101" s="32">
        <f t="shared" ca="1" si="273"/>
        <v>0</v>
      </c>
      <c r="CN101" s="32">
        <f t="shared" ca="1" si="273"/>
        <v>0</v>
      </c>
      <c r="CO101" s="32">
        <f t="shared" ca="1" si="273"/>
        <v>0</v>
      </c>
      <c r="CP101" s="32">
        <f t="shared" ca="1" si="273"/>
        <v>0</v>
      </c>
      <c r="CQ101" s="32">
        <f t="shared" ref="CQ101:DH101" ca="1" si="274">CQ90-CQ99</f>
        <v>0</v>
      </c>
      <c r="CR101" s="32">
        <f t="shared" ca="1" si="274"/>
        <v>0</v>
      </c>
      <c r="CS101" s="32">
        <f t="shared" ca="1" si="274"/>
        <v>0</v>
      </c>
      <c r="CT101" s="32">
        <f t="shared" ca="1" si="274"/>
        <v>0</v>
      </c>
      <c r="CU101" s="32">
        <f t="shared" ca="1" si="274"/>
        <v>0</v>
      </c>
      <c r="CV101" s="32">
        <f t="shared" ca="1" si="274"/>
        <v>0</v>
      </c>
      <c r="CW101" s="32">
        <f t="shared" ca="1" si="274"/>
        <v>0</v>
      </c>
      <c r="CX101" s="32">
        <f t="shared" ca="1" si="274"/>
        <v>0</v>
      </c>
      <c r="CY101" s="32">
        <f t="shared" ca="1" si="274"/>
        <v>0</v>
      </c>
      <c r="CZ101" s="32">
        <f t="shared" ca="1" si="274"/>
        <v>0</v>
      </c>
      <c r="DA101" s="32">
        <f t="shared" ca="1" si="274"/>
        <v>0</v>
      </c>
      <c r="DB101" s="32">
        <f t="shared" ca="1" si="274"/>
        <v>0</v>
      </c>
      <c r="DC101" s="32">
        <f t="shared" ca="1" si="274"/>
        <v>0</v>
      </c>
      <c r="DD101" s="32">
        <f t="shared" ca="1" si="274"/>
        <v>0</v>
      </c>
      <c r="DE101" s="32">
        <f t="shared" ca="1" si="274"/>
        <v>0</v>
      </c>
      <c r="DF101" s="32">
        <f t="shared" ca="1" si="274"/>
        <v>0</v>
      </c>
      <c r="DG101" s="32">
        <f t="shared" ca="1" si="274"/>
        <v>0</v>
      </c>
      <c r="DH101" s="32">
        <f t="shared" ca="1" si="274"/>
        <v>0</v>
      </c>
      <c r="DI101" s="32">
        <f t="shared" ref="DI101:EP101" ca="1" si="275">DI90-DI99</f>
        <v>0</v>
      </c>
      <c r="DJ101" s="32">
        <f t="shared" ca="1" si="275"/>
        <v>0</v>
      </c>
      <c r="DK101" s="32">
        <f t="shared" ca="1" si="275"/>
        <v>0</v>
      </c>
      <c r="DL101" s="32">
        <f t="shared" ca="1" si="275"/>
        <v>0</v>
      </c>
      <c r="DM101" s="32">
        <f t="shared" ca="1" si="275"/>
        <v>0</v>
      </c>
      <c r="DN101" s="32">
        <f t="shared" ca="1" si="275"/>
        <v>0</v>
      </c>
      <c r="DO101" s="32">
        <f t="shared" ca="1" si="275"/>
        <v>0</v>
      </c>
      <c r="DP101" s="32">
        <f t="shared" ca="1" si="275"/>
        <v>0</v>
      </c>
      <c r="DQ101" s="32">
        <f t="shared" ca="1" si="275"/>
        <v>0</v>
      </c>
      <c r="DR101" s="32">
        <f t="shared" ca="1" si="275"/>
        <v>0</v>
      </c>
      <c r="DS101" s="32">
        <f t="shared" ca="1" si="275"/>
        <v>0</v>
      </c>
      <c r="DT101" s="32">
        <f t="shared" ca="1" si="275"/>
        <v>0</v>
      </c>
      <c r="DU101" s="32">
        <f t="shared" ca="1" si="275"/>
        <v>0</v>
      </c>
      <c r="DV101" s="32">
        <f t="shared" ca="1" si="275"/>
        <v>0</v>
      </c>
      <c r="DW101" s="32">
        <f t="shared" ca="1" si="275"/>
        <v>0</v>
      </c>
      <c r="DX101" s="32">
        <f t="shared" ca="1" si="275"/>
        <v>0</v>
      </c>
      <c r="DY101" s="32">
        <f t="shared" ca="1" si="275"/>
        <v>0</v>
      </c>
      <c r="DZ101" s="32">
        <f t="shared" ca="1" si="275"/>
        <v>0</v>
      </c>
      <c r="EA101" s="32">
        <f t="shared" ca="1" si="275"/>
        <v>0</v>
      </c>
      <c r="EB101" s="32">
        <f t="shared" ca="1" si="275"/>
        <v>0</v>
      </c>
      <c r="EC101" s="32">
        <f t="shared" ca="1" si="275"/>
        <v>0</v>
      </c>
      <c r="ED101" s="32">
        <f t="shared" ca="1" si="275"/>
        <v>0</v>
      </c>
      <c r="EE101" s="32">
        <f t="shared" ca="1" si="275"/>
        <v>0</v>
      </c>
      <c r="EF101" s="32">
        <f t="shared" ca="1" si="275"/>
        <v>0</v>
      </c>
      <c r="EG101" s="32">
        <f t="shared" ca="1" si="275"/>
        <v>0</v>
      </c>
      <c r="EH101" s="32">
        <f t="shared" ca="1" si="275"/>
        <v>0</v>
      </c>
      <c r="EI101" s="32">
        <f t="shared" ca="1" si="275"/>
        <v>0</v>
      </c>
      <c r="EJ101" s="32">
        <f t="shared" ca="1" si="275"/>
        <v>0</v>
      </c>
      <c r="EK101" s="32">
        <f t="shared" ca="1" si="275"/>
        <v>0</v>
      </c>
      <c r="EL101" s="32">
        <f t="shared" ca="1" si="275"/>
        <v>0</v>
      </c>
      <c r="EM101" s="32">
        <f t="shared" ca="1" si="275"/>
        <v>0</v>
      </c>
      <c r="EN101" s="32">
        <f t="shared" ca="1" si="275"/>
        <v>0</v>
      </c>
      <c r="EO101" s="32">
        <f t="shared" ca="1" si="275"/>
        <v>0</v>
      </c>
      <c r="EP101" s="32">
        <f t="shared" ca="1" si="275"/>
        <v>0</v>
      </c>
      <c r="EQ101" s="32"/>
      <c r="ER101" s="32"/>
      <c r="ES101" s="32"/>
      <c r="ET101" s="32"/>
      <c r="EU101" s="32"/>
      <c r="EV101" s="32"/>
      <c r="EW101" s="32"/>
      <c r="EX101" s="32"/>
      <c r="EY101" s="32"/>
      <c r="EZ101" s="32"/>
      <c r="FA101" s="32"/>
      <c r="FB101" s="32"/>
      <c r="FC101" s="32"/>
      <c r="FD101" s="32"/>
      <c r="FE101" s="32"/>
      <c r="FF101" s="32"/>
      <c r="FG101" s="32"/>
      <c r="FH101" s="32"/>
      <c r="FI101" s="32"/>
      <c r="FJ101" s="32"/>
      <c r="FK101" s="32"/>
      <c r="FL101" s="32"/>
      <c r="FM101" s="32"/>
      <c r="FN101" s="32"/>
      <c r="FO101" s="32"/>
      <c r="FP101" s="32"/>
      <c r="FQ101" s="32"/>
      <c r="FR101" s="32"/>
      <c r="FS101" s="32"/>
      <c r="FT101" s="32"/>
      <c r="FU101" s="32"/>
      <c r="FV101" s="32"/>
      <c r="FW101" s="32"/>
      <c r="FX101" s="32"/>
      <c r="FY101" s="32"/>
      <c r="FZ101" s="32"/>
      <c r="GA101" s="32"/>
      <c r="GB101" s="32"/>
      <c r="GC101" s="32"/>
      <c r="GD101" s="32"/>
      <c r="GE101" s="32"/>
      <c r="GF101" s="32"/>
      <c r="GG101" s="32"/>
      <c r="GH101" s="32"/>
      <c r="GI101" s="32"/>
      <c r="GJ101" s="32"/>
      <c r="GK101" s="32"/>
      <c r="GL101" s="32"/>
      <c r="GM101" s="32"/>
      <c r="GN101" s="32"/>
      <c r="GO101" s="32"/>
      <c r="GP101" s="32"/>
      <c r="GQ101" s="32"/>
      <c r="GR101" s="32"/>
      <c r="GS101" s="32"/>
      <c r="GT101" s="32"/>
      <c r="GU101" s="32"/>
      <c r="GV101" s="32"/>
      <c r="GW101" s="32"/>
      <c r="GX101" s="32"/>
      <c r="GY101" s="32"/>
      <c r="GZ101" s="32"/>
      <c r="HA101" s="32"/>
      <c r="HB101" s="32"/>
      <c r="HC101" s="32"/>
      <c r="HD101" s="32"/>
      <c r="HE101" s="32"/>
      <c r="HF101" s="32"/>
      <c r="HG101" s="32"/>
      <c r="HH101" s="32"/>
      <c r="HI101" s="32"/>
      <c r="HJ101" s="32"/>
    </row>
    <row r="102" spans="1:218" s="22" customFormat="1" ht="14.1" customHeight="1">
      <c r="A102" s="15"/>
      <c r="B102" s="56" t="s">
        <v>447</v>
      </c>
      <c r="C102" s="1340">
        <f>준공분기</f>
        <v>45930</v>
      </c>
      <c r="D102" s="320" t="s">
        <v>97</v>
      </c>
      <c r="E102" s="270">
        <f>SUMIF(4:4,C102,90:90)</f>
        <v>5000</v>
      </c>
      <c r="F102" s="273"/>
      <c r="G102" s="12"/>
      <c r="H102" s="1296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32"/>
      <c r="BT102" s="32"/>
      <c r="BU102" s="32"/>
      <c r="BV102" s="32"/>
      <c r="BW102" s="32"/>
      <c r="BX102" s="32"/>
      <c r="BY102" s="32"/>
      <c r="BZ102" s="32"/>
      <c r="CA102" s="32"/>
      <c r="CB102" s="32"/>
      <c r="CC102" s="32"/>
      <c r="CD102" s="32"/>
      <c r="CE102" s="32"/>
      <c r="CF102" s="32"/>
      <c r="CG102" s="32"/>
      <c r="CH102" s="32"/>
      <c r="CI102" s="32"/>
      <c r="CJ102" s="32"/>
      <c r="CK102" s="32"/>
      <c r="CL102" s="32"/>
      <c r="CM102" s="32"/>
      <c r="CN102" s="32"/>
      <c r="CO102" s="32"/>
      <c r="CP102" s="32"/>
      <c r="CQ102" s="32"/>
      <c r="CR102" s="32"/>
      <c r="CS102" s="32"/>
      <c r="CT102" s="32"/>
      <c r="CU102" s="32"/>
      <c r="CV102" s="32"/>
      <c r="CW102" s="32"/>
      <c r="CX102" s="32"/>
      <c r="CY102" s="32"/>
      <c r="CZ102" s="32"/>
      <c r="DA102" s="32"/>
      <c r="DB102" s="32"/>
      <c r="DC102" s="32"/>
      <c r="DD102" s="32"/>
      <c r="DE102" s="32"/>
      <c r="DF102" s="32"/>
      <c r="DG102" s="32"/>
      <c r="DH102" s="32"/>
      <c r="DI102" s="32"/>
      <c r="DJ102" s="32"/>
      <c r="DK102" s="32"/>
      <c r="DL102" s="32"/>
      <c r="DM102" s="32"/>
      <c r="DN102" s="32"/>
      <c r="DO102" s="32"/>
      <c r="DP102" s="32"/>
      <c r="DQ102" s="32"/>
      <c r="DR102" s="32"/>
      <c r="DS102" s="32"/>
      <c r="DT102" s="32"/>
      <c r="DU102" s="32"/>
      <c r="DV102" s="32"/>
      <c r="DW102" s="32"/>
      <c r="DX102" s="32"/>
      <c r="DY102" s="32"/>
      <c r="DZ102" s="32"/>
      <c r="EA102" s="32"/>
      <c r="EB102" s="32"/>
      <c r="EC102" s="32"/>
      <c r="ED102" s="32"/>
      <c r="EE102" s="32"/>
      <c r="EF102" s="32"/>
      <c r="EG102" s="32"/>
      <c r="EH102" s="32"/>
      <c r="EI102" s="32"/>
      <c r="EJ102" s="32"/>
      <c r="EK102" s="32"/>
      <c r="EL102" s="32"/>
      <c r="EM102" s="32"/>
      <c r="EN102" s="32"/>
      <c r="EO102" s="32"/>
      <c r="EP102" s="32"/>
      <c r="EQ102" s="32"/>
      <c r="ER102" s="32"/>
      <c r="ES102" s="32"/>
      <c r="ET102" s="32"/>
      <c r="EU102" s="32"/>
      <c r="EV102" s="32"/>
      <c r="EW102" s="32"/>
      <c r="EX102" s="32"/>
      <c r="EY102" s="32"/>
      <c r="EZ102" s="32"/>
      <c r="FA102" s="32"/>
      <c r="FB102" s="32"/>
      <c r="FC102" s="32"/>
      <c r="FD102" s="32"/>
      <c r="FE102" s="32"/>
      <c r="FF102" s="32"/>
      <c r="FG102" s="32"/>
      <c r="FH102" s="32"/>
      <c r="FI102" s="32"/>
      <c r="FJ102" s="32"/>
      <c r="FK102" s="32"/>
      <c r="FL102" s="32"/>
      <c r="FM102" s="32"/>
      <c r="FN102" s="32"/>
      <c r="FO102" s="32"/>
      <c r="FP102" s="32"/>
      <c r="FQ102" s="32"/>
      <c r="FR102" s="32"/>
      <c r="FS102" s="32"/>
      <c r="FT102" s="32"/>
      <c r="FU102" s="32"/>
      <c r="FV102" s="32"/>
      <c r="FW102" s="32"/>
      <c r="FX102" s="32"/>
      <c r="FY102" s="32"/>
      <c r="FZ102" s="32"/>
      <c r="GA102" s="32"/>
      <c r="GB102" s="32"/>
      <c r="GC102" s="32"/>
      <c r="GD102" s="32"/>
      <c r="GE102" s="32"/>
      <c r="GF102" s="32"/>
      <c r="GG102" s="32"/>
      <c r="GH102" s="32"/>
      <c r="GI102" s="32"/>
      <c r="GJ102" s="32"/>
      <c r="GK102" s="32"/>
      <c r="GL102" s="32"/>
      <c r="GM102" s="32"/>
      <c r="GN102" s="32"/>
      <c r="GO102" s="32"/>
      <c r="GP102" s="32"/>
      <c r="GQ102" s="32"/>
      <c r="GR102" s="32"/>
      <c r="GS102" s="32"/>
      <c r="GT102" s="32"/>
      <c r="GU102" s="32"/>
      <c r="GV102" s="32"/>
      <c r="GW102" s="32"/>
      <c r="GX102" s="32"/>
      <c r="GY102" s="32"/>
      <c r="GZ102" s="32"/>
      <c r="HA102" s="32"/>
      <c r="HB102" s="32"/>
      <c r="HC102" s="32"/>
      <c r="HD102" s="32"/>
      <c r="HE102" s="32"/>
      <c r="HF102" s="32"/>
      <c r="HG102" s="32"/>
      <c r="HH102" s="32"/>
      <c r="HI102" s="32"/>
      <c r="HJ102" s="32"/>
    </row>
    <row r="103" spans="1:218" ht="14.1" customHeight="1">
      <c r="C103" s="9"/>
    </row>
    <row r="104" spans="1:218" ht="14.1" customHeight="1">
      <c r="C104" s="9"/>
    </row>
    <row r="105" spans="1:218" s="1" customFormat="1" ht="14.1" customHeight="1">
      <c r="A105" s="1177" t="s">
        <v>1105</v>
      </c>
      <c r="B105" s="169"/>
      <c r="C105" s="1288"/>
      <c r="D105" s="330"/>
      <c r="E105" s="2"/>
      <c r="G105" s="274"/>
      <c r="H105" s="274"/>
      <c r="I105" s="274"/>
      <c r="J105" s="274"/>
      <c r="K105" s="274"/>
      <c r="L105" s="274"/>
      <c r="M105" s="274"/>
      <c r="N105" s="274"/>
      <c r="O105" s="274"/>
      <c r="P105" s="274"/>
      <c r="Q105" s="274"/>
      <c r="R105" s="274"/>
      <c r="S105" s="274"/>
      <c r="T105" s="274"/>
      <c r="U105" s="274"/>
      <c r="V105" s="274"/>
      <c r="W105" s="274"/>
      <c r="X105" s="274"/>
      <c r="Y105" s="274"/>
      <c r="Z105" s="274"/>
      <c r="AA105" s="274"/>
      <c r="AB105" s="274"/>
      <c r="AC105" s="274"/>
      <c r="AD105" s="274"/>
      <c r="AE105" s="274"/>
      <c r="AF105" s="274"/>
      <c r="AG105" s="274"/>
      <c r="AH105" s="274"/>
      <c r="AI105" s="274"/>
      <c r="AJ105" s="274"/>
      <c r="AK105" s="274"/>
      <c r="AL105" s="274"/>
      <c r="AM105" s="274"/>
      <c r="AN105" s="274"/>
      <c r="AO105" s="274"/>
      <c r="AP105" s="274"/>
      <c r="AQ105" s="274"/>
      <c r="AR105" s="274"/>
      <c r="AS105" s="274"/>
      <c r="AT105" s="274"/>
      <c r="AU105" s="274"/>
      <c r="AV105" s="274"/>
      <c r="AW105" s="274"/>
      <c r="AX105" s="274"/>
      <c r="AY105" s="274"/>
      <c r="AZ105" s="274"/>
      <c r="BA105" s="274"/>
      <c r="BB105" s="274"/>
      <c r="BC105" s="274"/>
      <c r="BD105" s="274"/>
      <c r="BE105" s="274"/>
      <c r="BF105" s="274"/>
      <c r="BG105" s="274"/>
      <c r="BH105" s="274"/>
      <c r="BI105" s="274"/>
      <c r="BJ105" s="274"/>
      <c r="BK105" s="274"/>
      <c r="BL105" s="274"/>
      <c r="BM105" s="274"/>
      <c r="BN105" s="274"/>
      <c r="BO105" s="274"/>
      <c r="BP105" s="274"/>
      <c r="BQ105" s="274"/>
      <c r="BR105" s="274"/>
      <c r="BS105" s="274"/>
      <c r="BT105" s="274"/>
      <c r="BU105" s="274"/>
      <c r="BV105" s="274"/>
      <c r="BW105" s="274"/>
      <c r="BX105" s="274"/>
      <c r="BY105" s="274"/>
      <c r="BZ105" s="274"/>
      <c r="CA105" s="274"/>
      <c r="CB105" s="274"/>
      <c r="CC105" s="274"/>
      <c r="CD105" s="274"/>
      <c r="CE105" s="274"/>
      <c r="CF105" s="274"/>
      <c r="CG105" s="274"/>
      <c r="CH105" s="274"/>
      <c r="CI105" s="274"/>
      <c r="CJ105" s="274"/>
      <c r="CK105" s="274"/>
      <c r="CL105" s="274"/>
      <c r="CM105" s="274"/>
      <c r="CN105" s="274"/>
      <c r="CO105" s="274"/>
      <c r="CP105" s="274"/>
      <c r="CQ105" s="274"/>
      <c r="CR105" s="274"/>
      <c r="CS105" s="274"/>
      <c r="CT105" s="274"/>
      <c r="CU105" s="274"/>
      <c r="CV105" s="274"/>
      <c r="CW105" s="274"/>
      <c r="CX105" s="274"/>
      <c r="CY105" s="274"/>
      <c r="CZ105" s="274"/>
      <c r="DA105" s="274"/>
      <c r="DB105" s="274"/>
      <c r="DC105" s="274"/>
      <c r="DD105" s="274"/>
      <c r="DE105" s="274"/>
      <c r="DF105" s="274"/>
      <c r="DG105" s="274"/>
      <c r="DH105" s="274"/>
      <c r="DI105" s="274"/>
      <c r="DJ105" s="274"/>
      <c r="DK105" s="274"/>
      <c r="DL105" s="274"/>
      <c r="DM105" s="274"/>
      <c r="DN105" s="274"/>
      <c r="DO105" s="274"/>
      <c r="DP105" s="274"/>
      <c r="DQ105" s="274"/>
      <c r="DR105" s="274"/>
      <c r="DS105" s="274"/>
      <c r="DT105" s="274"/>
      <c r="DU105" s="274"/>
      <c r="DV105" s="274"/>
      <c r="DW105" s="274"/>
      <c r="DX105" s="274"/>
      <c r="DY105" s="274"/>
      <c r="DZ105" s="274"/>
      <c r="EA105" s="274"/>
      <c r="EB105" s="274"/>
      <c r="EC105" s="274"/>
      <c r="ED105" s="274"/>
      <c r="EE105" s="274"/>
      <c r="EF105" s="274"/>
      <c r="EG105" s="274"/>
      <c r="EH105" s="274"/>
      <c r="EI105" s="274"/>
      <c r="EJ105" s="274"/>
      <c r="EK105" s="274"/>
      <c r="EL105" s="274"/>
      <c r="EM105" s="274"/>
      <c r="EN105" s="274"/>
      <c r="EO105" s="274"/>
      <c r="EP105" s="274"/>
    </row>
    <row r="106" spans="1:218" s="418" customFormat="1" ht="14.1" customHeight="1">
      <c r="A106" s="417"/>
      <c r="B106" s="417"/>
      <c r="C106" s="1288"/>
      <c r="D106" s="330"/>
      <c r="E106" s="1288"/>
      <c r="G106" s="419"/>
      <c r="H106" s="419"/>
      <c r="I106" s="419"/>
      <c r="J106" s="419"/>
      <c r="K106" s="419"/>
      <c r="L106" s="419"/>
      <c r="M106" s="419"/>
      <c r="N106" s="419"/>
      <c r="O106" s="419"/>
      <c r="P106" s="419"/>
      <c r="Q106" s="419"/>
      <c r="R106" s="419"/>
      <c r="S106" s="419"/>
      <c r="T106" s="419"/>
      <c r="U106" s="419"/>
      <c r="V106" s="419"/>
      <c r="W106" s="419"/>
      <c r="X106" s="419"/>
      <c r="Y106" s="419"/>
      <c r="Z106" s="419"/>
      <c r="AA106" s="419"/>
      <c r="AB106" s="419"/>
      <c r="AC106" s="419"/>
      <c r="AD106" s="419"/>
      <c r="AE106" s="419"/>
      <c r="AF106" s="419"/>
      <c r="AG106" s="419"/>
      <c r="AH106" s="419"/>
      <c r="AI106" s="419"/>
      <c r="AJ106" s="419"/>
      <c r="AK106" s="419"/>
      <c r="AL106" s="419"/>
      <c r="AM106" s="419"/>
      <c r="AN106" s="419"/>
      <c r="AO106" s="419"/>
      <c r="AP106" s="419"/>
      <c r="AQ106" s="419"/>
      <c r="AR106" s="419"/>
      <c r="AS106" s="419"/>
      <c r="AT106" s="419"/>
      <c r="AU106" s="419"/>
      <c r="AV106" s="419"/>
      <c r="AW106" s="419"/>
      <c r="AX106" s="419"/>
      <c r="AY106" s="419"/>
      <c r="AZ106" s="419"/>
      <c r="BA106" s="419"/>
      <c r="BB106" s="419"/>
      <c r="BC106" s="419"/>
      <c r="BD106" s="419"/>
      <c r="BE106" s="419"/>
      <c r="BF106" s="419"/>
      <c r="BG106" s="419"/>
      <c r="BH106" s="419"/>
      <c r="BI106" s="419"/>
      <c r="BJ106" s="419"/>
      <c r="BK106" s="419"/>
      <c r="BL106" s="419"/>
      <c r="BM106" s="419"/>
      <c r="BN106" s="419"/>
      <c r="BO106" s="419"/>
      <c r="BP106" s="419"/>
      <c r="BQ106" s="419"/>
      <c r="BR106" s="419"/>
      <c r="BS106" s="419"/>
      <c r="BT106" s="419"/>
      <c r="BU106" s="419"/>
      <c r="BV106" s="419"/>
      <c r="BW106" s="419"/>
      <c r="BX106" s="419"/>
      <c r="BY106" s="419"/>
      <c r="BZ106" s="419"/>
      <c r="CA106" s="419"/>
      <c r="CB106" s="419"/>
      <c r="CC106" s="419"/>
      <c r="CD106" s="419"/>
      <c r="CE106" s="419"/>
      <c r="CF106" s="419"/>
      <c r="CG106" s="419"/>
      <c r="CH106" s="419"/>
      <c r="CI106" s="419"/>
      <c r="CJ106" s="419"/>
      <c r="CK106" s="419"/>
      <c r="CL106" s="419"/>
      <c r="CM106" s="419"/>
      <c r="CN106" s="419"/>
      <c r="CO106" s="419"/>
      <c r="CP106" s="419"/>
      <c r="CQ106" s="419"/>
      <c r="CR106" s="419"/>
      <c r="CS106" s="419"/>
      <c r="CT106" s="419"/>
      <c r="CU106" s="419"/>
      <c r="CV106" s="419"/>
      <c r="CW106" s="419"/>
      <c r="CX106" s="419"/>
      <c r="CY106" s="419"/>
      <c r="CZ106" s="419"/>
      <c r="DA106" s="419"/>
      <c r="DB106" s="419"/>
      <c r="DC106" s="419"/>
      <c r="DD106" s="419"/>
      <c r="DE106" s="419"/>
      <c r="DF106" s="419"/>
      <c r="DG106" s="419"/>
      <c r="DH106" s="419"/>
      <c r="DI106" s="419"/>
      <c r="DJ106" s="419"/>
      <c r="DK106" s="419"/>
      <c r="DL106" s="419"/>
      <c r="DM106" s="419"/>
      <c r="DN106" s="419"/>
      <c r="DO106" s="419"/>
      <c r="DP106" s="419"/>
      <c r="DQ106" s="419"/>
      <c r="DR106" s="419"/>
      <c r="DS106" s="419"/>
      <c r="DT106" s="419"/>
      <c r="DU106" s="419"/>
      <c r="DV106" s="419"/>
      <c r="DW106" s="419"/>
      <c r="DX106" s="419"/>
      <c r="DY106" s="419"/>
      <c r="DZ106" s="419"/>
      <c r="EA106" s="419"/>
      <c r="EB106" s="419"/>
      <c r="EC106" s="419"/>
      <c r="ED106" s="419"/>
      <c r="EE106" s="419"/>
      <c r="EF106" s="419"/>
      <c r="EG106" s="419"/>
      <c r="EH106" s="419"/>
      <c r="EI106" s="419"/>
      <c r="EJ106" s="419"/>
      <c r="EK106" s="419"/>
      <c r="EL106" s="419"/>
      <c r="EM106" s="419"/>
      <c r="EN106" s="419"/>
      <c r="EO106" s="419"/>
      <c r="EP106" s="419"/>
    </row>
    <row r="107" spans="1:218" ht="14.1" customHeight="1">
      <c r="B107" s="15" t="s">
        <v>448</v>
      </c>
      <c r="D107" s="39" t="s">
        <v>97</v>
      </c>
      <c r="E107" s="1289">
        <f ca="1">SUM(F107:DI107)</f>
        <v>1</v>
      </c>
      <c r="G107" s="336"/>
      <c r="H107" s="762"/>
      <c r="I107" s="762"/>
      <c r="J107" s="762"/>
      <c r="K107" s="337">
        <f ca="1">Assum!K162</f>
        <v>0</v>
      </c>
      <c r="L107" s="337">
        <f ca="1">Assum!L162</f>
        <v>0</v>
      </c>
      <c r="M107" s="337">
        <f ca="1">Assum!M162</f>
        <v>0</v>
      </c>
      <c r="N107" s="337">
        <f ca="1">Assum!N162</f>
        <v>0</v>
      </c>
      <c r="O107" s="337">
        <f ca="1">Assum!O162</f>
        <v>0</v>
      </c>
      <c r="P107" s="337">
        <f ca="1">Assum!P162</f>
        <v>0</v>
      </c>
      <c r="Q107" s="337">
        <f ca="1">Assum!Q162</f>
        <v>0</v>
      </c>
      <c r="R107" s="337">
        <f ca="1">Assum!R162</f>
        <v>0</v>
      </c>
      <c r="S107" s="337">
        <f ca="1">Assum!S162</f>
        <v>0</v>
      </c>
      <c r="T107" s="337">
        <f ca="1">Assum!T162</f>
        <v>0</v>
      </c>
      <c r="U107" s="337">
        <f>Assum!U162</f>
        <v>3.0624999999999902E-2</v>
      </c>
      <c r="V107" s="337">
        <f>Assum!V162</f>
        <v>2.1000000000000001E-2</v>
      </c>
      <c r="W107" s="337">
        <f>Assum!W162</f>
        <v>1.2999999999999999E-2</v>
      </c>
      <c r="X107" s="337">
        <f>Assum!X162</f>
        <v>1.2999999999999999E-2</v>
      </c>
      <c r="Y107" s="337">
        <f>Assum!Y162</f>
        <v>1.4E-2</v>
      </c>
      <c r="Z107" s="337">
        <f>Assum!Z162</f>
        <v>1.4E-2</v>
      </c>
      <c r="AA107" s="337">
        <f>Assum!AA162</f>
        <v>1.4E-2</v>
      </c>
      <c r="AB107" s="337">
        <f>Assum!AB162</f>
        <v>1.4E-2</v>
      </c>
      <c r="AC107" s="337">
        <f>Assum!AC162</f>
        <v>1.4E-2</v>
      </c>
      <c r="AD107" s="337">
        <f>Assum!AD162</f>
        <v>1.4E-2</v>
      </c>
      <c r="AE107" s="337">
        <f>Assum!AE162</f>
        <v>1.4E-2</v>
      </c>
      <c r="AF107" s="337">
        <f>Assum!AF162</f>
        <v>1.4999999999999999E-2</v>
      </c>
      <c r="AG107" s="337">
        <f>Assum!AG162</f>
        <v>1.4999999999999999E-2</v>
      </c>
      <c r="AH107" s="337">
        <f>Assum!AH162</f>
        <v>1.4999999999999999E-2</v>
      </c>
      <c r="AI107" s="337">
        <f>Assum!AI162</f>
        <v>1.4999999999999999E-2</v>
      </c>
      <c r="AJ107" s="337">
        <f>Assum!AJ162</f>
        <v>1.4999999999999999E-2</v>
      </c>
      <c r="AK107" s="337">
        <f>Assum!AK162</f>
        <v>1.4999999999999999E-2</v>
      </c>
      <c r="AL107" s="337">
        <f ca="1">Assum!AL162</f>
        <v>1.5625E-2</v>
      </c>
      <c r="AM107" s="337">
        <f ca="1">Assum!AM162</f>
        <v>1.5625E-2</v>
      </c>
      <c r="AN107" s="337">
        <f ca="1">Assum!AN162</f>
        <v>1.5625E-2</v>
      </c>
      <c r="AO107" s="337">
        <f ca="1">Assum!AO162</f>
        <v>1.5625E-2</v>
      </c>
      <c r="AP107" s="337">
        <f ca="1">Assum!AP162</f>
        <v>1.5625E-2</v>
      </c>
      <c r="AQ107" s="337">
        <f ca="1">Assum!AQ162</f>
        <v>1.5625E-2</v>
      </c>
      <c r="AR107" s="337">
        <f ca="1">Assum!AR162</f>
        <v>1.5625E-2</v>
      </c>
      <c r="AS107" s="337">
        <f ca="1">Assum!AS162</f>
        <v>1.5625E-2</v>
      </c>
      <c r="AT107" s="337">
        <f ca="1">Assum!AT162</f>
        <v>1.5625E-2</v>
      </c>
      <c r="AU107" s="337">
        <f ca="1">Assum!AU162</f>
        <v>1.5625E-2</v>
      </c>
      <c r="AV107" s="337">
        <f ca="1">Assum!AV162</f>
        <v>1.5625E-2</v>
      </c>
      <c r="AW107" s="337">
        <f ca="1">Assum!AW162</f>
        <v>1.5625E-2</v>
      </c>
      <c r="AX107" s="337">
        <f ca="1">Assum!AX162</f>
        <v>1.5625E-2</v>
      </c>
      <c r="AY107" s="337">
        <f ca="1">Assum!AY162</f>
        <v>1.5625E-2</v>
      </c>
      <c r="AZ107" s="337">
        <f ca="1">Assum!AZ162</f>
        <v>1.5625E-2</v>
      </c>
      <c r="BA107" s="337">
        <f ca="1">Assum!BA162</f>
        <v>1.5625E-2</v>
      </c>
      <c r="BB107" s="337">
        <f ca="1">Assum!BB162</f>
        <v>1.5625E-2</v>
      </c>
      <c r="BC107" s="337">
        <f ca="1">Assum!BC162</f>
        <v>1.5625E-2</v>
      </c>
      <c r="BD107" s="337">
        <f ca="1">Assum!BD162</f>
        <v>1.5625E-2</v>
      </c>
      <c r="BE107" s="337">
        <f ca="1">Assum!BE162</f>
        <v>1.5625E-2</v>
      </c>
      <c r="BF107" s="337">
        <f ca="1">Assum!BF162</f>
        <v>1.5625E-2</v>
      </c>
      <c r="BG107" s="337">
        <f ca="1">Assum!BG162</f>
        <v>1.5625E-2</v>
      </c>
      <c r="BH107" s="337">
        <f ca="1">Assum!BH162</f>
        <v>1.5625E-2</v>
      </c>
      <c r="BI107" s="337">
        <f ca="1">Assum!BI162</f>
        <v>1.5625E-2</v>
      </c>
      <c r="BJ107" s="337">
        <f ca="1">Assum!BJ162</f>
        <v>1.5625E-2</v>
      </c>
      <c r="BK107" s="337">
        <f ca="1">Assum!BK162</f>
        <v>1.5625E-2</v>
      </c>
      <c r="BL107" s="337">
        <f ca="1">Assum!BL162</f>
        <v>1.5625E-2</v>
      </c>
      <c r="BM107" s="337">
        <f ca="1">Assum!BM162</f>
        <v>1.5625E-2</v>
      </c>
      <c r="BN107" s="337">
        <f ca="1">Assum!BN162</f>
        <v>1.5625E-2</v>
      </c>
      <c r="BO107" s="337">
        <f ca="1">Assum!BO162</f>
        <v>1.5625E-2</v>
      </c>
      <c r="BP107" s="337">
        <f ca="1">Assum!BP162</f>
        <v>1.5625E-2</v>
      </c>
      <c r="BQ107" s="337">
        <f ca="1">Assum!BQ162</f>
        <v>1.5625E-2</v>
      </c>
      <c r="BR107" s="337">
        <f ca="1">Assum!BR162</f>
        <v>1.5625E-2</v>
      </c>
      <c r="BS107" s="337">
        <f ca="1">Assum!BS162</f>
        <v>1.5625E-2</v>
      </c>
      <c r="BT107" s="337">
        <f ca="1">Assum!BT162</f>
        <v>1.5625E-2</v>
      </c>
      <c r="BU107" s="337">
        <f ca="1">Assum!BU162</f>
        <v>1.5625E-2</v>
      </c>
      <c r="BV107" s="337">
        <f ca="1">Assum!BV162</f>
        <v>1.5625E-2</v>
      </c>
      <c r="BW107" s="337">
        <f ca="1">Assum!BW162</f>
        <v>1.5625E-2</v>
      </c>
      <c r="BX107" s="337">
        <f ca="1">Assum!BX162</f>
        <v>1.5625E-2</v>
      </c>
      <c r="BY107" s="337">
        <f ca="1">Assum!BY162</f>
        <v>1.5625E-2</v>
      </c>
      <c r="BZ107" s="337">
        <f ca="1">Assum!BZ162</f>
        <v>1.5625E-2</v>
      </c>
      <c r="CA107" s="337">
        <f ca="1">Assum!CA162</f>
        <v>1.5625E-2</v>
      </c>
      <c r="CB107" s="337">
        <f ca="1">Assum!CB162</f>
        <v>1.5625E-2</v>
      </c>
      <c r="CC107" s="337">
        <f ca="1">Assum!CC162</f>
        <v>1.5625E-2</v>
      </c>
      <c r="CD107" s="337">
        <f ca="1">Assum!CD162</f>
        <v>1.5625E-2</v>
      </c>
      <c r="CE107" s="337">
        <f ca="1">Assum!CE162</f>
        <v>1.5625E-2</v>
      </c>
      <c r="CF107" s="337">
        <f ca="1">Assum!CF162</f>
        <v>1.5625E-2</v>
      </c>
      <c r="CG107" s="337">
        <f ca="1">Assum!CG162</f>
        <v>0</v>
      </c>
      <c r="CH107" s="337">
        <f ca="1">Assum!CH162</f>
        <v>0</v>
      </c>
      <c r="CI107" s="337">
        <f ca="1">Assum!CI162</f>
        <v>0</v>
      </c>
      <c r="CJ107" s="337">
        <f ca="1">Assum!CJ162</f>
        <v>0</v>
      </c>
      <c r="CK107" s="337">
        <f ca="1">Assum!CK162</f>
        <v>0</v>
      </c>
      <c r="CL107" s="337">
        <f ca="1">Assum!CL162</f>
        <v>0</v>
      </c>
      <c r="CM107" s="337">
        <f ca="1">Assum!CM162</f>
        <v>0</v>
      </c>
      <c r="CN107" s="337">
        <f ca="1">Assum!CN162</f>
        <v>0</v>
      </c>
      <c r="CO107" s="337">
        <f ca="1">Assum!CO162</f>
        <v>0</v>
      </c>
      <c r="CP107" s="337">
        <f ca="1">Assum!CP162</f>
        <v>0</v>
      </c>
      <c r="CQ107" s="337">
        <f ca="1">Assum!CQ162</f>
        <v>0</v>
      </c>
      <c r="CR107" s="337">
        <f ca="1">Assum!CR162</f>
        <v>0</v>
      </c>
      <c r="CS107" s="337">
        <f ca="1">Assum!CS162</f>
        <v>0</v>
      </c>
      <c r="CT107" s="337">
        <f ca="1">Assum!CT162</f>
        <v>0</v>
      </c>
      <c r="CU107" s="337">
        <f ca="1">Assum!CU162</f>
        <v>0</v>
      </c>
      <c r="CV107" s="337">
        <f ca="1">Assum!CV162</f>
        <v>0</v>
      </c>
      <c r="CW107" s="337">
        <f ca="1">Assum!CW162</f>
        <v>0</v>
      </c>
      <c r="CX107" s="337">
        <f ca="1">Assum!CX162</f>
        <v>0</v>
      </c>
      <c r="CY107" s="337">
        <f ca="1">Assum!CY162</f>
        <v>0</v>
      </c>
      <c r="CZ107" s="337">
        <f ca="1">Assum!CZ162</f>
        <v>0</v>
      </c>
      <c r="DA107" s="337">
        <f ca="1">Assum!DA162</f>
        <v>0</v>
      </c>
      <c r="DB107" s="337">
        <f ca="1">Assum!DB162</f>
        <v>0</v>
      </c>
      <c r="DC107" s="337">
        <f ca="1">Assum!DC162</f>
        <v>0</v>
      </c>
      <c r="DD107" s="337">
        <f ca="1">Assum!DD162</f>
        <v>0</v>
      </c>
      <c r="DE107" s="337">
        <f ca="1">Assum!DE162</f>
        <v>0</v>
      </c>
      <c r="DF107" s="337">
        <f ca="1">Assum!DF162</f>
        <v>0</v>
      </c>
      <c r="DG107" s="337">
        <f ca="1">Assum!DG162</f>
        <v>0</v>
      </c>
      <c r="DH107" s="337">
        <f ca="1">Assum!DH162</f>
        <v>0</v>
      </c>
      <c r="DI107" s="337">
        <f ca="1">Assum!DI162</f>
        <v>0</v>
      </c>
      <c r="DJ107" s="337">
        <f ca="1">Assum!DJ162</f>
        <v>0</v>
      </c>
      <c r="DK107" s="337">
        <f ca="1">Assum!DK162</f>
        <v>0</v>
      </c>
      <c r="DL107" s="337">
        <f ca="1">Assum!DL162</f>
        <v>0</v>
      </c>
      <c r="DM107" s="337">
        <f ca="1">Assum!DM162</f>
        <v>0</v>
      </c>
      <c r="DN107" s="337">
        <f ca="1">Assum!DN162</f>
        <v>0</v>
      </c>
      <c r="DO107" s="337">
        <f ca="1">Assum!DO162</f>
        <v>0</v>
      </c>
      <c r="DP107" s="337">
        <f ca="1">Assum!DP162</f>
        <v>0</v>
      </c>
      <c r="DQ107" s="337">
        <f ca="1">Assum!DQ162</f>
        <v>0</v>
      </c>
      <c r="DR107" s="337">
        <f ca="1">Assum!DR162</f>
        <v>0</v>
      </c>
      <c r="DS107" s="337">
        <f ca="1">Assum!DS162</f>
        <v>0</v>
      </c>
      <c r="DT107" s="337">
        <f ca="1">Assum!DT162</f>
        <v>0</v>
      </c>
      <c r="DU107" s="337">
        <f ca="1">Assum!DU162</f>
        <v>0</v>
      </c>
      <c r="DV107" s="337">
        <f ca="1">Assum!DV162</f>
        <v>0</v>
      </c>
      <c r="DW107" s="337">
        <f ca="1">Assum!DW162</f>
        <v>0</v>
      </c>
      <c r="DX107" s="337">
        <f ca="1">Assum!DX162</f>
        <v>0</v>
      </c>
      <c r="DY107" s="337">
        <f ca="1">Assum!DY162</f>
        <v>0</v>
      </c>
      <c r="DZ107" s="337">
        <f ca="1">Assum!DZ162</f>
        <v>0</v>
      </c>
      <c r="EA107" s="337">
        <f ca="1">Assum!EA162</f>
        <v>0</v>
      </c>
      <c r="EB107" s="337">
        <f ca="1">Assum!EB162</f>
        <v>0</v>
      </c>
      <c r="EC107" s="337">
        <f ca="1">Assum!EC162</f>
        <v>0</v>
      </c>
      <c r="ED107" s="337">
        <f ca="1">Assum!ED162</f>
        <v>0</v>
      </c>
      <c r="EE107" s="337">
        <f ca="1">Assum!EE162</f>
        <v>0</v>
      </c>
      <c r="EF107" s="337">
        <f ca="1">Assum!EF162</f>
        <v>0</v>
      </c>
      <c r="EG107" s="337">
        <f ca="1">Assum!EG162</f>
        <v>0</v>
      </c>
      <c r="EH107" s="337">
        <f ca="1">Assum!EH162</f>
        <v>0</v>
      </c>
      <c r="EI107" s="337">
        <f ca="1">Assum!EI162</f>
        <v>0</v>
      </c>
      <c r="EJ107" s="337">
        <f ca="1">Assum!EJ162</f>
        <v>0</v>
      </c>
      <c r="EK107" s="337">
        <f ca="1">Assum!EK162</f>
        <v>0</v>
      </c>
      <c r="EL107" s="337">
        <f ca="1">Assum!EL162</f>
        <v>0</v>
      </c>
      <c r="EM107" s="337">
        <f ca="1">Assum!EM162</f>
        <v>0</v>
      </c>
      <c r="EN107" s="337">
        <f ca="1">Assum!EN162</f>
        <v>0</v>
      </c>
      <c r="EO107" s="337">
        <f ca="1">Assum!EO162</f>
        <v>0</v>
      </c>
      <c r="EP107" s="337">
        <f ca="1">Assum!EP162</f>
        <v>0</v>
      </c>
    </row>
    <row r="108" spans="1:218" s="418" customFormat="1" ht="14.1" customHeight="1">
      <c r="A108" s="417"/>
      <c r="B108" s="417"/>
      <c r="C108" s="57"/>
      <c r="D108" s="330"/>
      <c r="E108" s="1288"/>
      <c r="G108" s="419"/>
      <c r="H108" s="419"/>
      <c r="I108" s="419"/>
      <c r="J108" s="419"/>
      <c r="K108" s="419"/>
      <c r="L108" s="419"/>
      <c r="M108" s="419"/>
      <c r="N108" s="419"/>
      <c r="O108" s="419"/>
      <c r="P108" s="419"/>
      <c r="Q108" s="419"/>
      <c r="R108" s="419"/>
      <c r="S108" s="419"/>
      <c r="T108" s="419"/>
      <c r="U108" s="419"/>
      <c r="V108" s="419"/>
      <c r="W108" s="419"/>
      <c r="X108" s="419"/>
      <c r="Y108" s="419"/>
      <c r="Z108" s="419"/>
      <c r="AA108" s="419"/>
      <c r="AB108" s="419"/>
      <c r="AC108" s="419"/>
      <c r="AD108" s="419"/>
      <c r="AE108" s="419"/>
      <c r="AF108" s="419"/>
      <c r="AG108" s="419"/>
      <c r="AH108" s="419"/>
      <c r="AI108" s="419"/>
      <c r="AJ108" s="419"/>
      <c r="AK108" s="419"/>
      <c r="AL108" s="419"/>
      <c r="AM108" s="419"/>
      <c r="AN108" s="419"/>
      <c r="AO108" s="419"/>
      <c r="AP108" s="419"/>
      <c r="AQ108" s="419"/>
      <c r="AR108" s="419"/>
      <c r="AS108" s="419"/>
      <c r="AT108" s="419"/>
      <c r="AU108" s="419"/>
      <c r="AV108" s="419"/>
      <c r="AW108" s="419"/>
      <c r="AX108" s="419"/>
      <c r="AY108" s="419"/>
      <c r="AZ108" s="419"/>
      <c r="BA108" s="419"/>
      <c r="BB108" s="419"/>
      <c r="BC108" s="419"/>
      <c r="BD108" s="419"/>
      <c r="BE108" s="419"/>
      <c r="BF108" s="419"/>
      <c r="BG108" s="419"/>
      <c r="BH108" s="419"/>
      <c r="BI108" s="419"/>
      <c r="BJ108" s="419"/>
      <c r="BK108" s="419"/>
      <c r="BL108" s="419"/>
      <c r="BM108" s="419"/>
      <c r="BN108" s="419"/>
      <c r="BO108" s="419"/>
      <c r="BP108" s="419"/>
      <c r="BQ108" s="419"/>
      <c r="BR108" s="419"/>
      <c r="BS108" s="419"/>
      <c r="BT108" s="419"/>
      <c r="BU108" s="419"/>
      <c r="BV108" s="419"/>
      <c r="BW108" s="419"/>
      <c r="BX108" s="419"/>
      <c r="BY108" s="419"/>
      <c r="BZ108" s="419"/>
      <c r="CA108" s="419"/>
      <c r="CB108" s="419"/>
      <c r="CC108" s="419"/>
      <c r="CD108" s="419"/>
      <c r="CE108" s="419"/>
      <c r="CF108" s="419"/>
      <c r="CG108" s="419"/>
      <c r="CH108" s="419"/>
      <c r="CI108" s="419"/>
      <c r="CJ108" s="419"/>
      <c r="CK108" s="419"/>
      <c r="CL108" s="419"/>
      <c r="CM108" s="419"/>
      <c r="CN108" s="419"/>
      <c r="CO108" s="419"/>
      <c r="CP108" s="419"/>
      <c r="CQ108" s="419"/>
      <c r="CR108" s="419"/>
      <c r="CS108" s="419"/>
      <c r="CT108" s="419"/>
      <c r="CU108" s="419"/>
      <c r="CV108" s="419"/>
      <c r="CW108" s="419"/>
      <c r="CX108" s="419"/>
      <c r="CY108" s="419"/>
      <c r="CZ108" s="419"/>
      <c r="DA108" s="419"/>
      <c r="DB108" s="419"/>
      <c r="DC108" s="419"/>
      <c r="DD108" s="419"/>
      <c r="DE108" s="419"/>
      <c r="DF108" s="419"/>
      <c r="DG108" s="419"/>
      <c r="DH108" s="419"/>
      <c r="DI108" s="419"/>
      <c r="DJ108" s="419"/>
      <c r="DK108" s="419"/>
      <c r="DL108" s="419"/>
      <c r="DM108" s="419"/>
      <c r="DN108" s="419"/>
      <c r="DO108" s="419"/>
      <c r="DP108" s="419"/>
      <c r="DQ108" s="419"/>
      <c r="DR108" s="419"/>
      <c r="DS108" s="419"/>
      <c r="DT108" s="419"/>
      <c r="DU108" s="419"/>
      <c r="DV108" s="419"/>
      <c r="DW108" s="419"/>
      <c r="DX108" s="419"/>
      <c r="DY108" s="419"/>
      <c r="DZ108" s="419"/>
      <c r="EA108" s="419"/>
      <c r="EB108" s="419"/>
      <c r="EC108" s="419"/>
      <c r="ED108" s="419"/>
      <c r="EE108" s="419"/>
      <c r="EF108" s="419"/>
      <c r="EG108" s="419"/>
      <c r="EH108" s="419"/>
      <c r="EI108" s="419"/>
      <c r="EJ108" s="419"/>
      <c r="EK108" s="419"/>
      <c r="EL108" s="419"/>
      <c r="EM108" s="419"/>
      <c r="EN108" s="419"/>
      <c r="EO108" s="419"/>
      <c r="EP108" s="419"/>
    </row>
    <row r="109" spans="1:218" ht="14.1" customHeight="1">
      <c r="B109" s="15" t="s">
        <v>20</v>
      </c>
      <c r="D109" s="39" t="s">
        <v>97</v>
      </c>
      <c r="E109" s="416"/>
      <c r="F109" s="12"/>
      <c r="G109" s="12"/>
      <c r="H109" s="12"/>
      <c r="I109" s="12"/>
      <c r="J109" s="12"/>
      <c r="K109" s="12">
        <f t="shared" ref="K109:T109" si="276">J113</f>
        <v>0</v>
      </c>
      <c r="L109" s="12">
        <f t="shared" ca="1" si="276"/>
        <v>0</v>
      </c>
      <c r="M109" s="12">
        <f t="shared" ca="1" si="276"/>
        <v>9935.1646120072437</v>
      </c>
      <c r="N109" s="12">
        <f t="shared" ca="1" si="276"/>
        <v>15649.537608865117</v>
      </c>
      <c r="O109" s="12">
        <f t="shared" ca="1" si="276"/>
        <v>26980.340344555967</v>
      </c>
      <c r="P109" s="12">
        <f t="shared" ca="1" si="276"/>
        <v>38474.202396664405</v>
      </c>
      <c r="Q109" s="12">
        <f t="shared" ca="1" si="276"/>
        <v>50000</v>
      </c>
      <c r="R109" s="12">
        <f t="shared" ca="1" si="276"/>
        <v>50000</v>
      </c>
      <c r="S109" s="12">
        <f t="shared" ca="1" si="276"/>
        <v>50000</v>
      </c>
      <c r="T109" s="12">
        <f t="shared" ca="1" si="276"/>
        <v>50000</v>
      </c>
      <c r="U109" s="12">
        <f t="shared" ref="U109:CF109" ca="1" si="277">T113</f>
        <v>50000</v>
      </c>
      <c r="V109" s="12">
        <f t="shared" ca="1" si="277"/>
        <v>48468.750000000007</v>
      </c>
      <c r="W109" s="12">
        <f t="shared" ca="1" si="277"/>
        <v>47418.750000000007</v>
      </c>
      <c r="X109" s="12">
        <f t="shared" ca="1" si="277"/>
        <v>46768.750000000007</v>
      </c>
      <c r="Y109" s="12">
        <f t="shared" ca="1" si="277"/>
        <v>46118.750000000007</v>
      </c>
      <c r="Z109" s="12">
        <f t="shared" ca="1" si="277"/>
        <v>45418.750000000007</v>
      </c>
      <c r="AA109" s="12">
        <f t="shared" ca="1" si="277"/>
        <v>44718.750000000007</v>
      </c>
      <c r="AB109" s="12">
        <f t="shared" ca="1" si="277"/>
        <v>44018.750000000007</v>
      </c>
      <c r="AC109" s="12">
        <f t="shared" ca="1" si="277"/>
        <v>43318.750000000007</v>
      </c>
      <c r="AD109" s="12">
        <f t="shared" ca="1" si="277"/>
        <v>42618.750000000007</v>
      </c>
      <c r="AE109" s="12">
        <f t="shared" ca="1" si="277"/>
        <v>41918.750000000007</v>
      </c>
      <c r="AF109" s="12">
        <f t="shared" ca="1" si="277"/>
        <v>41218.750000000007</v>
      </c>
      <c r="AG109" s="12">
        <f t="shared" ca="1" si="277"/>
        <v>40468.750000000007</v>
      </c>
      <c r="AH109" s="12">
        <f t="shared" ca="1" si="277"/>
        <v>39718.750000000007</v>
      </c>
      <c r="AI109" s="12">
        <f t="shared" ca="1" si="277"/>
        <v>38968.750000000007</v>
      </c>
      <c r="AJ109" s="12">
        <f t="shared" ca="1" si="277"/>
        <v>38218.750000000007</v>
      </c>
      <c r="AK109" s="12">
        <f t="shared" ca="1" si="277"/>
        <v>37468.750000000007</v>
      </c>
      <c r="AL109" s="12">
        <f t="shared" ca="1" si="277"/>
        <v>36718.750000000007</v>
      </c>
      <c r="AM109" s="12">
        <f t="shared" ca="1" si="277"/>
        <v>35937.500000000007</v>
      </c>
      <c r="AN109" s="12">
        <f t="shared" ca="1" si="277"/>
        <v>35156.250000000007</v>
      </c>
      <c r="AO109" s="12">
        <f t="shared" ca="1" si="277"/>
        <v>34375.000000000007</v>
      </c>
      <c r="AP109" s="12">
        <f t="shared" ca="1" si="277"/>
        <v>33593.750000000007</v>
      </c>
      <c r="AQ109" s="12">
        <f t="shared" ca="1" si="277"/>
        <v>32812.500000000007</v>
      </c>
      <c r="AR109" s="12">
        <f t="shared" ca="1" si="277"/>
        <v>32031.250000000007</v>
      </c>
      <c r="AS109" s="12">
        <f t="shared" ca="1" si="277"/>
        <v>31250.000000000007</v>
      </c>
      <c r="AT109" s="12">
        <f t="shared" ca="1" si="277"/>
        <v>30468.750000000007</v>
      </c>
      <c r="AU109" s="12">
        <f t="shared" ca="1" si="277"/>
        <v>29687.500000000007</v>
      </c>
      <c r="AV109" s="12">
        <f t="shared" ca="1" si="277"/>
        <v>28906.250000000007</v>
      </c>
      <c r="AW109" s="12">
        <f t="shared" ca="1" si="277"/>
        <v>28125.000000000007</v>
      </c>
      <c r="AX109" s="12">
        <f t="shared" ca="1" si="277"/>
        <v>27343.750000000007</v>
      </c>
      <c r="AY109" s="12">
        <f t="shared" ca="1" si="277"/>
        <v>26562.500000000007</v>
      </c>
      <c r="AZ109" s="12">
        <f t="shared" ca="1" si="277"/>
        <v>25781.250000000007</v>
      </c>
      <c r="BA109" s="12">
        <f t="shared" ca="1" si="277"/>
        <v>25000.000000000007</v>
      </c>
      <c r="BB109" s="12">
        <f t="shared" ca="1" si="277"/>
        <v>24218.750000000007</v>
      </c>
      <c r="BC109" s="12">
        <f t="shared" ca="1" si="277"/>
        <v>23437.500000000007</v>
      </c>
      <c r="BD109" s="12">
        <f t="shared" ca="1" si="277"/>
        <v>22656.250000000007</v>
      </c>
      <c r="BE109" s="12">
        <f t="shared" ca="1" si="277"/>
        <v>21875.000000000007</v>
      </c>
      <c r="BF109" s="12">
        <f t="shared" ca="1" si="277"/>
        <v>21093.750000000007</v>
      </c>
      <c r="BG109" s="12">
        <f t="shared" ca="1" si="277"/>
        <v>20312.500000000007</v>
      </c>
      <c r="BH109" s="12">
        <f t="shared" ca="1" si="277"/>
        <v>19531.250000000007</v>
      </c>
      <c r="BI109" s="12">
        <f t="shared" ca="1" si="277"/>
        <v>18750.000000000007</v>
      </c>
      <c r="BJ109" s="12">
        <f t="shared" ca="1" si="277"/>
        <v>17968.750000000007</v>
      </c>
      <c r="BK109" s="12">
        <f t="shared" ca="1" si="277"/>
        <v>17187.500000000007</v>
      </c>
      <c r="BL109" s="12">
        <f t="shared" ca="1" si="277"/>
        <v>16406.250000000007</v>
      </c>
      <c r="BM109" s="12">
        <f t="shared" ca="1" si="277"/>
        <v>15625.000000000007</v>
      </c>
      <c r="BN109" s="12">
        <f t="shared" ca="1" si="277"/>
        <v>14843.750000000007</v>
      </c>
      <c r="BO109" s="12">
        <f t="shared" ca="1" si="277"/>
        <v>14062.500000000007</v>
      </c>
      <c r="BP109" s="12">
        <f t="shared" ca="1" si="277"/>
        <v>13281.250000000007</v>
      </c>
      <c r="BQ109" s="12">
        <f t="shared" ca="1" si="277"/>
        <v>12500.000000000007</v>
      </c>
      <c r="BR109" s="12">
        <f t="shared" ca="1" si="277"/>
        <v>11718.750000000007</v>
      </c>
      <c r="BS109" s="12">
        <f t="shared" ca="1" si="277"/>
        <v>10937.500000000007</v>
      </c>
      <c r="BT109" s="12">
        <f t="shared" ca="1" si="277"/>
        <v>10156.250000000007</v>
      </c>
      <c r="BU109" s="12">
        <f t="shared" ca="1" si="277"/>
        <v>9375.0000000000073</v>
      </c>
      <c r="BV109" s="12">
        <f t="shared" ca="1" si="277"/>
        <v>8593.7500000000073</v>
      </c>
      <c r="BW109" s="12">
        <f t="shared" ca="1" si="277"/>
        <v>7812.5000000000073</v>
      </c>
      <c r="BX109" s="12">
        <f t="shared" ca="1" si="277"/>
        <v>7031.2500000000073</v>
      </c>
      <c r="BY109" s="12">
        <f t="shared" ca="1" si="277"/>
        <v>6250.0000000000073</v>
      </c>
      <c r="BZ109" s="12">
        <f t="shared" ca="1" si="277"/>
        <v>5468.7500000000073</v>
      </c>
      <c r="CA109" s="12">
        <f t="shared" ca="1" si="277"/>
        <v>4687.5000000000073</v>
      </c>
      <c r="CB109" s="12">
        <f t="shared" ca="1" si="277"/>
        <v>3906.2500000000073</v>
      </c>
      <c r="CC109" s="12">
        <f t="shared" ca="1" si="277"/>
        <v>3125.0000000000073</v>
      </c>
      <c r="CD109" s="12">
        <f t="shared" ca="1" si="277"/>
        <v>2343.7500000000073</v>
      </c>
      <c r="CE109" s="12">
        <f t="shared" ca="1" si="277"/>
        <v>1562.5000000000073</v>
      </c>
      <c r="CF109" s="12">
        <f t="shared" ca="1" si="277"/>
        <v>781.25000000000728</v>
      </c>
      <c r="CG109" s="12">
        <f t="shared" ref="CG109:DH109" ca="1" si="278">CF113</f>
        <v>0</v>
      </c>
      <c r="CH109" s="12">
        <f t="shared" ca="1" si="278"/>
        <v>0</v>
      </c>
      <c r="CI109" s="12">
        <f t="shared" ca="1" si="278"/>
        <v>0</v>
      </c>
      <c r="CJ109" s="12">
        <f t="shared" ca="1" si="278"/>
        <v>0</v>
      </c>
      <c r="CK109" s="12">
        <f t="shared" ca="1" si="278"/>
        <v>0</v>
      </c>
      <c r="CL109" s="12">
        <f t="shared" ca="1" si="278"/>
        <v>0</v>
      </c>
      <c r="CM109" s="12">
        <f t="shared" ca="1" si="278"/>
        <v>0</v>
      </c>
      <c r="CN109" s="12">
        <f t="shared" ca="1" si="278"/>
        <v>0</v>
      </c>
      <c r="CO109" s="12">
        <f t="shared" ca="1" si="278"/>
        <v>0</v>
      </c>
      <c r="CP109" s="12">
        <f t="shared" ca="1" si="278"/>
        <v>0</v>
      </c>
      <c r="CQ109" s="12">
        <f t="shared" ca="1" si="278"/>
        <v>0</v>
      </c>
      <c r="CR109" s="12">
        <f t="shared" ca="1" si="278"/>
        <v>0</v>
      </c>
      <c r="CS109" s="12">
        <f t="shared" ca="1" si="278"/>
        <v>0</v>
      </c>
      <c r="CT109" s="12">
        <f t="shared" ca="1" si="278"/>
        <v>0</v>
      </c>
      <c r="CU109" s="12">
        <f t="shared" ca="1" si="278"/>
        <v>0</v>
      </c>
      <c r="CV109" s="12">
        <f t="shared" ca="1" si="278"/>
        <v>0</v>
      </c>
      <c r="CW109" s="12">
        <f t="shared" ca="1" si="278"/>
        <v>0</v>
      </c>
      <c r="CX109" s="12">
        <f t="shared" ca="1" si="278"/>
        <v>0</v>
      </c>
      <c r="CY109" s="12">
        <f t="shared" ca="1" si="278"/>
        <v>0</v>
      </c>
      <c r="CZ109" s="12">
        <f t="shared" ca="1" si="278"/>
        <v>0</v>
      </c>
      <c r="DA109" s="12">
        <f t="shared" ca="1" si="278"/>
        <v>0</v>
      </c>
      <c r="DB109" s="12">
        <f t="shared" ca="1" si="278"/>
        <v>0</v>
      </c>
      <c r="DC109" s="12">
        <f t="shared" ca="1" si="278"/>
        <v>0</v>
      </c>
      <c r="DD109" s="12">
        <f t="shared" ca="1" si="278"/>
        <v>0</v>
      </c>
      <c r="DE109" s="12">
        <f t="shared" ca="1" si="278"/>
        <v>0</v>
      </c>
      <c r="DF109" s="12">
        <f t="shared" ca="1" si="278"/>
        <v>0</v>
      </c>
      <c r="DG109" s="12">
        <f t="shared" ca="1" si="278"/>
        <v>0</v>
      </c>
      <c r="DH109" s="12">
        <f t="shared" ca="1" si="278"/>
        <v>0</v>
      </c>
      <c r="DI109" s="12">
        <f t="shared" ref="DI109" ca="1" si="279">DH113</f>
        <v>0</v>
      </c>
      <c r="DJ109" s="12">
        <f t="shared" ref="DJ109" ca="1" si="280">DI113</f>
        <v>0</v>
      </c>
      <c r="DK109" s="12">
        <f t="shared" ref="DK109" ca="1" si="281">DJ113</f>
        <v>0</v>
      </c>
      <c r="DL109" s="12">
        <f t="shared" ref="DL109" ca="1" si="282">DK113</f>
        <v>0</v>
      </c>
      <c r="DM109" s="12">
        <f t="shared" ref="DM109" ca="1" si="283">DL113</f>
        <v>0</v>
      </c>
      <c r="DN109" s="12">
        <f t="shared" ref="DN109" ca="1" si="284">DM113</f>
        <v>0</v>
      </c>
      <c r="DO109" s="12">
        <f t="shared" ref="DO109" ca="1" si="285">DN113</f>
        <v>0</v>
      </c>
      <c r="DP109" s="12">
        <f t="shared" ref="DP109" ca="1" si="286">DO113</f>
        <v>0</v>
      </c>
      <c r="DQ109" s="12">
        <f t="shared" ref="DQ109" ca="1" si="287">DP113</f>
        <v>0</v>
      </c>
      <c r="DR109" s="12">
        <f t="shared" ref="DR109" ca="1" si="288">DQ113</f>
        <v>0</v>
      </c>
      <c r="DS109" s="12">
        <f t="shared" ref="DS109" ca="1" si="289">DR113</f>
        <v>0</v>
      </c>
      <c r="DT109" s="12">
        <f t="shared" ref="DT109" ca="1" si="290">DS113</f>
        <v>0</v>
      </c>
      <c r="DU109" s="12">
        <f t="shared" ref="DU109" ca="1" si="291">DT113</f>
        <v>0</v>
      </c>
      <c r="DV109" s="12">
        <f t="shared" ref="DV109" ca="1" si="292">DU113</f>
        <v>0</v>
      </c>
      <c r="DW109" s="12">
        <f t="shared" ref="DW109" ca="1" si="293">DV113</f>
        <v>0</v>
      </c>
      <c r="DX109" s="12">
        <f t="shared" ref="DX109" ca="1" si="294">DW113</f>
        <v>0</v>
      </c>
      <c r="DY109" s="12">
        <f t="shared" ref="DY109" ca="1" si="295">DX113</f>
        <v>0</v>
      </c>
      <c r="DZ109" s="12">
        <f t="shared" ref="DZ109" ca="1" si="296">DY113</f>
        <v>0</v>
      </c>
      <c r="EA109" s="12">
        <f t="shared" ref="EA109" ca="1" si="297">DZ113</f>
        <v>0</v>
      </c>
      <c r="EB109" s="12">
        <f t="shared" ref="EB109" ca="1" si="298">EA113</f>
        <v>0</v>
      </c>
      <c r="EC109" s="12">
        <f t="shared" ref="EC109" ca="1" si="299">EB113</f>
        <v>0</v>
      </c>
      <c r="ED109" s="12">
        <f t="shared" ref="ED109" ca="1" si="300">EC113</f>
        <v>0</v>
      </c>
      <c r="EE109" s="12">
        <f t="shared" ref="EE109" ca="1" si="301">ED113</f>
        <v>0</v>
      </c>
      <c r="EF109" s="12">
        <f t="shared" ref="EF109" ca="1" si="302">EE113</f>
        <v>0</v>
      </c>
      <c r="EG109" s="12">
        <f t="shared" ref="EG109" ca="1" si="303">EF113</f>
        <v>0</v>
      </c>
      <c r="EH109" s="12">
        <f t="shared" ref="EH109" ca="1" si="304">EG113</f>
        <v>0</v>
      </c>
      <c r="EI109" s="12">
        <f t="shared" ref="EI109" ca="1" si="305">EH113</f>
        <v>0</v>
      </c>
      <c r="EJ109" s="12">
        <f t="shared" ref="EJ109" ca="1" si="306">EI113</f>
        <v>0</v>
      </c>
      <c r="EK109" s="12">
        <f t="shared" ref="EK109" ca="1" si="307">EJ113</f>
        <v>0</v>
      </c>
      <c r="EL109" s="12">
        <f t="shared" ref="EL109" ca="1" si="308">EK113</f>
        <v>0</v>
      </c>
      <c r="EM109" s="12">
        <f t="shared" ref="EM109" ca="1" si="309">EL113</f>
        <v>0</v>
      </c>
      <c r="EN109" s="12">
        <f t="shared" ref="EN109" ca="1" si="310">EM113</f>
        <v>0</v>
      </c>
      <c r="EO109" s="12">
        <f t="shared" ref="EO109" ca="1" si="311">EN113</f>
        <v>0</v>
      </c>
      <c r="EP109" s="12">
        <f t="shared" ref="EP109" ca="1" si="312">EO113</f>
        <v>0</v>
      </c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  <c r="FA109" s="12"/>
      <c r="FB109" s="12"/>
      <c r="FC109" s="12"/>
      <c r="FD109" s="12"/>
      <c r="FE109" s="12"/>
      <c r="FF109" s="12"/>
      <c r="FG109" s="12"/>
    </row>
    <row r="110" spans="1:218" ht="14.1" customHeight="1">
      <c r="B110" s="141" t="s">
        <v>32</v>
      </c>
      <c r="C110" s="141"/>
      <c r="D110" s="198" t="s">
        <v>97</v>
      </c>
      <c r="E110" s="1290">
        <f ca="1">SUM(F110:DI110)</f>
        <v>50000</v>
      </c>
      <c r="F110" s="206"/>
      <c r="G110" s="206"/>
      <c r="H110" s="206"/>
      <c r="I110" s="206"/>
      <c r="J110" s="206"/>
      <c r="K110" s="206">
        <f ca="1">Funding!K26</f>
        <v>0</v>
      </c>
      <c r="L110" s="206">
        <f ca="1">Funding!L26</f>
        <v>9935.1646120072437</v>
      </c>
      <c r="M110" s="206">
        <f ca="1">Funding!M26</f>
        <v>5714.3729968578746</v>
      </c>
      <c r="N110" s="206">
        <f ca="1">Funding!N26</f>
        <v>11330.80273569085</v>
      </c>
      <c r="O110" s="206">
        <f ca="1">Funding!O26</f>
        <v>11493.862052108436</v>
      </c>
      <c r="P110" s="206">
        <f ca="1">Funding!P26</f>
        <v>11525.797603335595</v>
      </c>
      <c r="Q110" s="206">
        <f ca="1">Funding!Q26</f>
        <v>0</v>
      </c>
      <c r="R110" s="206">
        <f ca="1">Funding!R26</f>
        <v>0</v>
      </c>
      <c r="S110" s="206">
        <f ca="1">Funding!S26</f>
        <v>0</v>
      </c>
      <c r="T110" s="206">
        <f ca="1">Funding!T26</f>
        <v>0</v>
      </c>
      <c r="U110" s="206">
        <f ca="1">Funding!U26</f>
        <v>0</v>
      </c>
      <c r="V110" s="206">
        <f ca="1">Funding!V26</f>
        <v>0</v>
      </c>
      <c r="W110" s="206">
        <f ca="1">Funding!W26</f>
        <v>0</v>
      </c>
      <c r="X110" s="206">
        <f ca="1">Funding!X26</f>
        <v>0</v>
      </c>
      <c r="Y110" s="206">
        <f ca="1">Funding!Y26</f>
        <v>0</v>
      </c>
      <c r="Z110" s="206">
        <f ca="1">Funding!Z26</f>
        <v>0</v>
      </c>
      <c r="AA110" s="206">
        <f ca="1">Funding!AA26</f>
        <v>0</v>
      </c>
      <c r="AB110" s="206">
        <f ca="1">Funding!AB26</f>
        <v>0</v>
      </c>
      <c r="AC110" s="206">
        <f ca="1">Funding!AC26</f>
        <v>0</v>
      </c>
      <c r="AD110" s="206">
        <f ca="1">Funding!AD26</f>
        <v>0</v>
      </c>
      <c r="AE110" s="206">
        <f ca="1">Funding!AE26</f>
        <v>0</v>
      </c>
      <c r="AF110" s="206">
        <f ca="1">Funding!AF26</f>
        <v>0</v>
      </c>
      <c r="AG110" s="206">
        <f ca="1">Funding!AG26</f>
        <v>0</v>
      </c>
      <c r="AH110" s="206">
        <f ca="1">Funding!AH26</f>
        <v>0</v>
      </c>
      <c r="AI110" s="206">
        <f ca="1">Funding!AI26</f>
        <v>0</v>
      </c>
      <c r="AJ110" s="206">
        <f ca="1">Funding!AJ26</f>
        <v>0</v>
      </c>
      <c r="AK110" s="206">
        <f ca="1">Funding!AK26</f>
        <v>0</v>
      </c>
      <c r="AL110" s="206">
        <f ca="1">Funding!AL26</f>
        <v>0</v>
      </c>
      <c r="AM110" s="206">
        <f ca="1">Funding!AM26</f>
        <v>0</v>
      </c>
      <c r="AN110" s="206">
        <f ca="1">Funding!AN26</f>
        <v>0</v>
      </c>
      <c r="AO110" s="206">
        <f ca="1">Funding!AO26</f>
        <v>0</v>
      </c>
      <c r="AP110" s="206">
        <f ca="1">Funding!AP26</f>
        <v>0</v>
      </c>
      <c r="AQ110" s="206">
        <f ca="1">Funding!AQ26</f>
        <v>0</v>
      </c>
      <c r="AR110" s="206">
        <f ca="1">Funding!AR26</f>
        <v>0</v>
      </c>
      <c r="AS110" s="206">
        <f ca="1">Funding!AS26</f>
        <v>0</v>
      </c>
      <c r="AT110" s="206">
        <f ca="1">Funding!AT26</f>
        <v>0</v>
      </c>
      <c r="AU110" s="206">
        <f ca="1">Funding!AU26</f>
        <v>0</v>
      </c>
      <c r="AV110" s="206">
        <f ca="1">Funding!AV26</f>
        <v>0</v>
      </c>
      <c r="AW110" s="206">
        <f ca="1">Funding!AW26</f>
        <v>0</v>
      </c>
      <c r="AX110" s="206">
        <f ca="1">Funding!AX26</f>
        <v>0</v>
      </c>
      <c r="AY110" s="206">
        <f ca="1">Funding!AY26</f>
        <v>0</v>
      </c>
      <c r="AZ110" s="206">
        <f ca="1">Funding!AZ26</f>
        <v>0</v>
      </c>
      <c r="BA110" s="206">
        <f ca="1">Funding!BA26</f>
        <v>0</v>
      </c>
      <c r="BB110" s="206">
        <f ca="1">Funding!BB26</f>
        <v>0</v>
      </c>
      <c r="BC110" s="206">
        <f ca="1">Funding!BC26</f>
        <v>0</v>
      </c>
      <c r="BD110" s="206">
        <f ca="1">Funding!BD26</f>
        <v>0</v>
      </c>
      <c r="BE110" s="206">
        <f ca="1">Funding!BE26</f>
        <v>0</v>
      </c>
      <c r="BF110" s="206">
        <f ca="1">Funding!BF26</f>
        <v>0</v>
      </c>
      <c r="BG110" s="206">
        <f ca="1">Funding!BG26</f>
        <v>0</v>
      </c>
      <c r="BH110" s="206">
        <f ca="1">Funding!BH26</f>
        <v>0</v>
      </c>
      <c r="BI110" s="206">
        <f ca="1">Funding!BI26</f>
        <v>0</v>
      </c>
      <c r="BJ110" s="206">
        <f ca="1">Funding!BJ26</f>
        <v>0</v>
      </c>
      <c r="BK110" s="206">
        <f ca="1">Funding!BK26</f>
        <v>0</v>
      </c>
      <c r="BL110" s="206">
        <f ca="1">Funding!BL26</f>
        <v>0</v>
      </c>
      <c r="BM110" s="206">
        <f ca="1">Funding!BM26</f>
        <v>0</v>
      </c>
      <c r="BN110" s="206">
        <f ca="1">Funding!BN26</f>
        <v>0</v>
      </c>
      <c r="BO110" s="206">
        <f ca="1">Funding!BO26</f>
        <v>0</v>
      </c>
      <c r="BP110" s="206">
        <f ca="1">Funding!BP26</f>
        <v>0</v>
      </c>
      <c r="BQ110" s="206">
        <f ca="1">Funding!BQ26</f>
        <v>0</v>
      </c>
      <c r="BR110" s="206">
        <f ca="1">Funding!BR26</f>
        <v>0</v>
      </c>
      <c r="BS110" s="206">
        <f ca="1">Funding!BS26</f>
        <v>0</v>
      </c>
      <c r="BT110" s="206">
        <f ca="1">Funding!BT26</f>
        <v>0</v>
      </c>
      <c r="BU110" s="206">
        <f ca="1">Funding!BU26</f>
        <v>0</v>
      </c>
      <c r="BV110" s="206">
        <f ca="1">Funding!BV26</f>
        <v>0</v>
      </c>
      <c r="BW110" s="206">
        <f ca="1">Funding!BW26</f>
        <v>0</v>
      </c>
      <c r="BX110" s="206">
        <f ca="1">Funding!BX26</f>
        <v>0</v>
      </c>
      <c r="BY110" s="206">
        <f ca="1">Funding!BY26</f>
        <v>0</v>
      </c>
      <c r="BZ110" s="206">
        <f ca="1">Funding!BZ26</f>
        <v>0</v>
      </c>
      <c r="CA110" s="206">
        <f ca="1">Funding!CA26</f>
        <v>0</v>
      </c>
      <c r="CB110" s="206">
        <f ca="1">Funding!CB26</f>
        <v>0</v>
      </c>
      <c r="CC110" s="206">
        <f ca="1">Funding!CC26</f>
        <v>0</v>
      </c>
      <c r="CD110" s="206">
        <f ca="1">Funding!CD26</f>
        <v>0</v>
      </c>
      <c r="CE110" s="206">
        <f ca="1">Funding!CE26</f>
        <v>0</v>
      </c>
      <c r="CF110" s="206">
        <f ca="1">Funding!CF26</f>
        <v>0</v>
      </c>
      <c r="CG110" s="206">
        <f ca="1">Funding!CG26</f>
        <v>0</v>
      </c>
      <c r="CH110" s="206">
        <f ca="1">Funding!CH26</f>
        <v>0</v>
      </c>
      <c r="CI110" s="206">
        <f ca="1">Funding!CI26</f>
        <v>0</v>
      </c>
      <c r="CJ110" s="206">
        <f ca="1">Funding!CJ26</f>
        <v>0</v>
      </c>
      <c r="CK110" s="206">
        <f ca="1">Funding!CK26</f>
        <v>0</v>
      </c>
      <c r="CL110" s="206">
        <f ca="1">Funding!CL26</f>
        <v>0</v>
      </c>
      <c r="CM110" s="206">
        <f ca="1">Funding!CM26</f>
        <v>0</v>
      </c>
      <c r="CN110" s="206">
        <f ca="1">Funding!CN26</f>
        <v>0</v>
      </c>
      <c r="CO110" s="206">
        <f ca="1">Funding!CO26</f>
        <v>0</v>
      </c>
      <c r="CP110" s="206">
        <f ca="1">Funding!CP26</f>
        <v>0</v>
      </c>
      <c r="CQ110" s="206">
        <f ca="1">Funding!CQ26</f>
        <v>0</v>
      </c>
      <c r="CR110" s="206">
        <f ca="1">Funding!CR26</f>
        <v>0</v>
      </c>
      <c r="CS110" s="206">
        <f ca="1">Funding!CS26</f>
        <v>0</v>
      </c>
      <c r="CT110" s="206">
        <f ca="1">Funding!CT26</f>
        <v>0</v>
      </c>
      <c r="CU110" s="206">
        <f ca="1">Funding!CU26</f>
        <v>0</v>
      </c>
      <c r="CV110" s="206">
        <f ca="1">Funding!CV26</f>
        <v>0</v>
      </c>
      <c r="CW110" s="206">
        <f ca="1">Funding!CW26</f>
        <v>0</v>
      </c>
      <c r="CX110" s="206">
        <f ca="1">Funding!CX26</f>
        <v>0</v>
      </c>
      <c r="CY110" s="206">
        <f ca="1">Funding!CY26</f>
        <v>0</v>
      </c>
      <c r="CZ110" s="206">
        <f ca="1">Funding!CZ26</f>
        <v>0</v>
      </c>
      <c r="DA110" s="206">
        <f ca="1">Funding!DA26</f>
        <v>0</v>
      </c>
      <c r="DB110" s="206">
        <f ca="1">Funding!DB26</f>
        <v>0</v>
      </c>
      <c r="DC110" s="206">
        <f ca="1">Funding!DC26</f>
        <v>0</v>
      </c>
      <c r="DD110" s="206">
        <f ca="1">Funding!DD26</f>
        <v>0</v>
      </c>
      <c r="DE110" s="206">
        <f ca="1">Funding!DE26</f>
        <v>0</v>
      </c>
      <c r="DF110" s="206">
        <f ca="1">Funding!DF26</f>
        <v>0</v>
      </c>
      <c r="DG110" s="206">
        <f ca="1">Funding!DG26</f>
        <v>0</v>
      </c>
      <c r="DH110" s="206">
        <f ca="1">Funding!DH26</f>
        <v>0</v>
      </c>
      <c r="DI110" s="206">
        <f ca="1">Funding!DI26</f>
        <v>0</v>
      </c>
      <c r="DJ110" s="206">
        <f ca="1">Funding!DJ26</f>
        <v>0</v>
      </c>
      <c r="DK110" s="206">
        <f ca="1">Funding!DK26</f>
        <v>0</v>
      </c>
      <c r="DL110" s="206">
        <f ca="1">Funding!DL26</f>
        <v>0</v>
      </c>
      <c r="DM110" s="206">
        <f ca="1">Funding!DM26</f>
        <v>0</v>
      </c>
      <c r="DN110" s="206">
        <f ca="1">Funding!DN26</f>
        <v>0</v>
      </c>
      <c r="DO110" s="206">
        <f ca="1">Funding!DO26</f>
        <v>0</v>
      </c>
      <c r="DP110" s="206">
        <f ca="1">Funding!DP26</f>
        <v>0</v>
      </c>
      <c r="DQ110" s="206">
        <f ca="1">Funding!DQ26</f>
        <v>0</v>
      </c>
      <c r="DR110" s="206">
        <f ca="1">Funding!DR26</f>
        <v>0</v>
      </c>
      <c r="DS110" s="206">
        <f ca="1">Funding!DS26</f>
        <v>0</v>
      </c>
      <c r="DT110" s="206">
        <f ca="1">Funding!DT26</f>
        <v>0</v>
      </c>
      <c r="DU110" s="206">
        <f ca="1">Funding!DU26</f>
        <v>0</v>
      </c>
      <c r="DV110" s="206">
        <f ca="1">Funding!DV26</f>
        <v>0</v>
      </c>
      <c r="DW110" s="206">
        <f ca="1">Funding!DW26</f>
        <v>0</v>
      </c>
      <c r="DX110" s="206">
        <f ca="1">Funding!DX26</f>
        <v>0</v>
      </c>
      <c r="DY110" s="206">
        <f ca="1">Funding!DY26</f>
        <v>0</v>
      </c>
      <c r="DZ110" s="206">
        <f ca="1">Funding!DZ26</f>
        <v>0</v>
      </c>
      <c r="EA110" s="206">
        <f ca="1">Funding!EA26</f>
        <v>0</v>
      </c>
      <c r="EB110" s="206">
        <f ca="1">Funding!EB26</f>
        <v>0</v>
      </c>
      <c r="EC110" s="206">
        <f ca="1">Funding!EC26</f>
        <v>0</v>
      </c>
      <c r="ED110" s="206">
        <f ca="1">Funding!ED26</f>
        <v>0</v>
      </c>
      <c r="EE110" s="206">
        <f ca="1">Funding!EE26</f>
        <v>0</v>
      </c>
      <c r="EF110" s="206">
        <f ca="1">Funding!EF26</f>
        <v>0</v>
      </c>
      <c r="EG110" s="206">
        <f ca="1">Funding!EG26</f>
        <v>0</v>
      </c>
      <c r="EH110" s="206">
        <f ca="1">Funding!EH26</f>
        <v>0</v>
      </c>
      <c r="EI110" s="206">
        <f ca="1">Funding!EI26</f>
        <v>0</v>
      </c>
      <c r="EJ110" s="206">
        <f ca="1">Funding!EJ26</f>
        <v>0</v>
      </c>
      <c r="EK110" s="206">
        <f ca="1">Funding!EK26</f>
        <v>0</v>
      </c>
      <c r="EL110" s="206">
        <f ca="1">Funding!EL26</f>
        <v>0</v>
      </c>
      <c r="EM110" s="206">
        <f ca="1">Funding!EM26</f>
        <v>0</v>
      </c>
      <c r="EN110" s="206">
        <f ca="1">Funding!EN26</f>
        <v>0</v>
      </c>
      <c r="EO110" s="206">
        <f ca="1">Funding!EO26</f>
        <v>0</v>
      </c>
      <c r="EP110" s="206">
        <f ca="1">Funding!EP26</f>
        <v>0</v>
      </c>
      <c r="EQ110" s="12"/>
      <c r="ER110" s="12"/>
      <c r="ES110" s="12"/>
      <c r="ET110" s="12"/>
      <c r="EU110" s="12"/>
      <c r="EV110" s="12"/>
      <c r="EW110" s="12"/>
      <c r="EX110" s="12"/>
      <c r="EY110" s="12"/>
      <c r="EZ110" s="12"/>
      <c r="FA110" s="12"/>
      <c r="FB110" s="12"/>
      <c r="FC110" s="12"/>
      <c r="FD110" s="12"/>
      <c r="FE110" s="12"/>
      <c r="FF110" s="12"/>
      <c r="FG110" s="12"/>
    </row>
    <row r="111" spans="1:218" ht="14.1" customHeight="1">
      <c r="B111" s="15" t="s">
        <v>849</v>
      </c>
      <c r="C111" s="1175">
        <f ca="1">재조달여부</f>
        <v>0</v>
      </c>
      <c r="D111" s="39" t="s">
        <v>97</v>
      </c>
      <c r="E111" s="416">
        <f ca="1">SUM(F111:DI111)</f>
        <v>50000</v>
      </c>
      <c r="F111" s="12"/>
      <c r="G111" s="12"/>
      <c r="H111" s="12"/>
      <c r="I111" s="12"/>
      <c r="J111" s="12"/>
      <c r="K111" s="12">
        <f t="shared" ref="K111:AP111" ca="1" si="313">$E$110*K107*(IF($C111=1,K$4&lt;재조달시점,1))</f>
        <v>0</v>
      </c>
      <c r="L111" s="12">
        <f t="shared" ca="1" si="313"/>
        <v>0</v>
      </c>
      <c r="M111" s="12">
        <f t="shared" ca="1" si="313"/>
        <v>0</v>
      </c>
      <c r="N111" s="12">
        <f t="shared" ca="1" si="313"/>
        <v>0</v>
      </c>
      <c r="O111" s="12">
        <f t="shared" ca="1" si="313"/>
        <v>0</v>
      </c>
      <c r="P111" s="12">
        <f t="shared" ca="1" si="313"/>
        <v>0</v>
      </c>
      <c r="Q111" s="12">
        <f t="shared" ca="1" si="313"/>
        <v>0</v>
      </c>
      <c r="R111" s="12">
        <f t="shared" ca="1" si="313"/>
        <v>0</v>
      </c>
      <c r="S111" s="12">
        <f t="shared" ca="1" si="313"/>
        <v>0</v>
      </c>
      <c r="T111" s="12">
        <f t="shared" ca="1" si="313"/>
        <v>0</v>
      </c>
      <c r="U111" s="12">
        <f t="shared" ca="1" si="313"/>
        <v>1531.2499999999952</v>
      </c>
      <c r="V111" s="12">
        <f t="shared" ca="1" si="313"/>
        <v>1050</v>
      </c>
      <c r="W111" s="12">
        <f t="shared" ca="1" si="313"/>
        <v>650</v>
      </c>
      <c r="X111" s="12">
        <f t="shared" ca="1" si="313"/>
        <v>650</v>
      </c>
      <c r="Y111" s="12">
        <f t="shared" ca="1" si="313"/>
        <v>700</v>
      </c>
      <c r="Z111" s="12">
        <f t="shared" ca="1" si="313"/>
        <v>700</v>
      </c>
      <c r="AA111" s="12">
        <f t="shared" ca="1" si="313"/>
        <v>700</v>
      </c>
      <c r="AB111" s="12">
        <f t="shared" ca="1" si="313"/>
        <v>700</v>
      </c>
      <c r="AC111" s="12">
        <f t="shared" ca="1" si="313"/>
        <v>700</v>
      </c>
      <c r="AD111" s="12">
        <f t="shared" ca="1" si="313"/>
        <v>700</v>
      </c>
      <c r="AE111" s="12">
        <f t="shared" ca="1" si="313"/>
        <v>700</v>
      </c>
      <c r="AF111" s="12">
        <f t="shared" ca="1" si="313"/>
        <v>750</v>
      </c>
      <c r="AG111" s="12">
        <f t="shared" ca="1" si="313"/>
        <v>750</v>
      </c>
      <c r="AH111" s="12">
        <f t="shared" ca="1" si="313"/>
        <v>750</v>
      </c>
      <c r="AI111" s="12">
        <f t="shared" ca="1" si="313"/>
        <v>750</v>
      </c>
      <c r="AJ111" s="12">
        <f t="shared" ca="1" si="313"/>
        <v>750</v>
      </c>
      <c r="AK111" s="12">
        <f t="shared" ca="1" si="313"/>
        <v>750</v>
      </c>
      <c r="AL111" s="12">
        <f t="shared" ca="1" si="313"/>
        <v>781.25</v>
      </c>
      <c r="AM111" s="12">
        <f t="shared" ca="1" si="313"/>
        <v>781.25</v>
      </c>
      <c r="AN111" s="12">
        <f t="shared" ca="1" si="313"/>
        <v>781.25</v>
      </c>
      <c r="AO111" s="12">
        <f t="shared" ca="1" si="313"/>
        <v>781.25</v>
      </c>
      <c r="AP111" s="12">
        <f t="shared" ca="1" si="313"/>
        <v>781.25</v>
      </c>
      <c r="AQ111" s="12">
        <f t="shared" ref="AQ111:BV111" ca="1" si="314">$E$110*AQ107*(IF($C111=1,AQ$4&lt;재조달시점,1))</f>
        <v>781.25</v>
      </c>
      <c r="AR111" s="12">
        <f t="shared" ca="1" si="314"/>
        <v>781.25</v>
      </c>
      <c r="AS111" s="12">
        <f t="shared" ca="1" si="314"/>
        <v>781.25</v>
      </c>
      <c r="AT111" s="12">
        <f t="shared" ca="1" si="314"/>
        <v>781.25</v>
      </c>
      <c r="AU111" s="12">
        <f t="shared" ca="1" si="314"/>
        <v>781.25</v>
      </c>
      <c r="AV111" s="12">
        <f t="shared" ca="1" si="314"/>
        <v>781.25</v>
      </c>
      <c r="AW111" s="12">
        <f t="shared" ca="1" si="314"/>
        <v>781.25</v>
      </c>
      <c r="AX111" s="12">
        <f t="shared" ca="1" si="314"/>
        <v>781.25</v>
      </c>
      <c r="AY111" s="12">
        <f t="shared" ca="1" si="314"/>
        <v>781.25</v>
      </c>
      <c r="AZ111" s="12">
        <f t="shared" ca="1" si="314"/>
        <v>781.25</v>
      </c>
      <c r="BA111" s="12">
        <f t="shared" ca="1" si="314"/>
        <v>781.25</v>
      </c>
      <c r="BB111" s="12">
        <f t="shared" ca="1" si="314"/>
        <v>781.25</v>
      </c>
      <c r="BC111" s="12">
        <f t="shared" ca="1" si="314"/>
        <v>781.25</v>
      </c>
      <c r="BD111" s="12">
        <f t="shared" ca="1" si="314"/>
        <v>781.25</v>
      </c>
      <c r="BE111" s="12">
        <f t="shared" ca="1" si="314"/>
        <v>781.25</v>
      </c>
      <c r="BF111" s="12">
        <f t="shared" ca="1" si="314"/>
        <v>781.25</v>
      </c>
      <c r="BG111" s="12">
        <f t="shared" ca="1" si="314"/>
        <v>781.25</v>
      </c>
      <c r="BH111" s="12">
        <f t="shared" ca="1" si="314"/>
        <v>781.25</v>
      </c>
      <c r="BI111" s="12">
        <f t="shared" ca="1" si="314"/>
        <v>781.25</v>
      </c>
      <c r="BJ111" s="12">
        <f t="shared" ca="1" si="314"/>
        <v>781.25</v>
      </c>
      <c r="BK111" s="12">
        <f t="shared" ca="1" si="314"/>
        <v>781.25</v>
      </c>
      <c r="BL111" s="12">
        <f t="shared" ca="1" si="314"/>
        <v>781.25</v>
      </c>
      <c r="BM111" s="12">
        <f t="shared" ca="1" si="314"/>
        <v>781.25</v>
      </c>
      <c r="BN111" s="12">
        <f t="shared" ca="1" si="314"/>
        <v>781.25</v>
      </c>
      <c r="BO111" s="12">
        <f t="shared" ca="1" si="314"/>
        <v>781.25</v>
      </c>
      <c r="BP111" s="12">
        <f t="shared" ca="1" si="314"/>
        <v>781.25</v>
      </c>
      <c r="BQ111" s="12">
        <f t="shared" ca="1" si="314"/>
        <v>781.25</v>
      </c>
      <c r="BR111" s="12">
        <f t="shared" ca="1" si="314"/>
        <v>781.25</v>
      </c>
      <c r="BS111" s="12">
        <f t="shared" ca="1" si="314"/>
        <v>781.25</v>
      </c>
      <c r="BT111" s="12">
        <f t="shared" ca="1" si="314"/>
        <v>781.25</v>
      </c>
      <c r="BU111" s="12">
        <f t="shared" ca="1" si="314"/>
        <v>781.25</v>
      </c>
      <c r="BV111" s="12">
        <f t="shared" ca="1" si="314"/>
        <v>781.25</v>
      </c>
      <c r="BW111" s="12">
        <f t="shared" ref="BW111:DB111" ca="1" si="315">$E$110*BW107*(IF($C111=1,BW$4&lt;재조달시점,1))</f>
        <v>781.25</v>
      </c>
      <c r="BX111" s="12">
        <f t="shared" ca="1" si="315"/>
        <v>781.25</v>
      </c>
      <c r="BY111" s="12">
        <f t="shared" ca="1" si="315"/>
        <v>781.25</v>
      </c>
      <c r="BZ111" s="12">
        <f t="shared" ca="1" si="315"/>
        <v>781.25</v>
      </c>
      <c r="CA111" s="12">
        <f t="shared" ca="1" si="315"/>
        <v>781.25</v>
      </c>
      <c r="CB111" s="12">
        <f t="shared" ca="1" si="315"/>
        <v>781.25</v>
      </c>
      <c r="CC111" s="12">
        <f t="shared" ca="1" si="315"/>
        <v>781.25</v>
      </c>
      <c r="CD111" s="12">
        <f t="shared" ca="1" si="315"/>
        <v>781.25</v>
      </c>
      <c r="CE111" s="12">
        <f t="shared" ca="1" si="315"/>
        <v>781.25</v>
      </c>
      <c r="CF111" s="12">
        <f t="shared" ca="1" si="315"/>
        <v>781.25</v>
      </c>
      <c r="CG111" s="12">
        <f t="shared" ca="1" si="315"/>
        <v>0</v>
      </c>
      <c r="CH111" s="12">
        <f t="shared" ca="1" si="315"/>
        <v>0</v>
      </c>
      <c r="CI111" s="12">
        <f t="shared" ca="1" si="315"/>
        <v>0</v>
      </c>
      <c r="CJ111" s="12">
        <f t="shared" ca="1" si="315"/>
        <v>0</v>
      </c>
      <c r="CK111" s="12">
        <f t="shared" ca="1" si="315"/>
        <v>0</v>
      </c>
      <c r="CL111" s="12">
        <f t="shared" ca="1" si="315"/>
        <v>0</v>
      </c>
      <c r="CM111" s="12">
        <f t="shared" ca="1" si="315"/>
        <v>0</v>
      </c>
      <c r="CN111" s="12">
        <f t="shared" ca="1" si="315"/>
        <v>0</v>
      </c>
      <c r="CO111" s="12">
        <f t="shared" ca="1" si="315"/>
        <v>0</v>
      </c>
      <c r="CP111" s="12">
        <f t="shared" ca="1" si="315"/>
        <v>0</v>
      </c>
      <c r="CQ111" s="12">
        <f t="shared" ca="1" si="315"/>
        <v>0</v>
      </c>
      <c r="CR111" s="12">
        <f t="shared" ca="1" si="315"/>
        <v>0</v>
      </c>
      <c r="CS111" s="12">
        <f t="shared" ca="1" si="315"/>
        <v>0</v>
      </c>
      <c r="CT111" s="12">
        <f t="shared" ca="1" si="315"/>
        <v>0</v>
      </c>
      <c r="CU111" s="12">
        <f t="shared" ca="1" si="315"/>
        <v>0</v>
      </c>
      <c r="CV111" s="12">
        <f t="shared" ca="1" si="315"/>
        <v>0</v>
      </c>
      <c r="CW111" s="12">
        <f t="shared" ca="1" si="315"/>
        <v>0</v>
      </c>
      <c r="CX111" s="12">
        <f t="shared" ca="1" si="315"/>
        <v>0</v>
      </c>
      <c r="CY111" s="12">
        <f t="shared" ca="1" si="315"/>
        <v>0</v>
      </c>
      <c r="CZ111" s="12">
        <f t="shared" ca="1" si="315"/>
        <v>0</v>
      </c>
      <c r="DA111" s="12">
        <f t="shared" ca="1" si="315"/>
        <v>0</v>
      </c>
      <c r="DB111" s="12">
        <f t="shared" ca="1" si="315"/>
        <v>0</v>
      </c>
      <c r="DC111" s="12">
        <f t="shared" ref="DC111:EH111" ca="1" si="316">$E$110*DC107*(IF($C111=1,DC$4&lt;재조달시점,1))</f>
        <v>0</v>
      </c>
      <c r="DD111" s="12">
        <f t="shared" ca="1" si="316"/>
        <v>0</v>
      </c>
      <c r="DE111" s="12">
        <f t="shared" ca="1" si="316"/>
        <v>0</v>
      </c>
      <c r="DF111" s="12">
        <f t="shared" ca="1" si="316"/>
        <v>0</v>
      </c>
      <c r="DG111" s="12">
        <f t="shared" ca="1" si="316"/>
        <v>0</v>
      </c>
      <c r="DH111" s="12">
        <f t="shared" ca="1" si="316"/>
        <v>0</v>
      </c>
      <c r="DI111" s="12">
        <f t="shared" ca="1" si="316"/>
        <v>0</v>
      </c>
      <c r="DJ111" s="12">
        <f t="shared" ca="1" si="316"/>
        <v>0</v>
      </c>
      <c r="DK111" s="12">
        <f t="shared" ca="1" si="316"/>
        <v>0</v>
      </c>
      <c r="DL111" s="12">
        <f t="shared" ca="1" si="316"/>
        <v>0</v>
      </c>
      <c r="DM111" s="12">
        <f t="shared" ca="1" si="316"/>
        <v>0</v>
      </c>
      <c r="DN111" s="12">
        <f t="shared" ca="1" si="316"/>
        <v>0</v>
      </c>
      <c r="DO111" s="12">
        <f t="shared" ca="1" si="316"/>
        <v>0</v>
      </c>
      <c r="DP111" s="12">
        <f t="shared" ca="1" si="316"/>
        <v>0</v>
      </c>
      <c r="DQ111" s="12">
        <f t="shared" ca="1" si="316"/>
        <v>0</v>
      </c>
      <c r="DR111" s="12">
        <f t="shared" ca="1" si="316"/>
        <v>0</v>
      </c>
      <c r="DS111" s="12">
        <f t="shared" ca="1" si="316"/>
        <v>0</v>
      </c>
      <c r="DT111" s="12">
        <f t="shared" ca="1" si="316"/>
        <v>0</v>
      </c>
      <c r="DU111" s="12">
        <f t="shared" ca="1" si="316"/>
        <v>0</v>
      </c>
      <c r="DV111" s="12">
        <f t="shared" ca="1" si="316"/>
        <v>0</v>
      </c>
      <c r="DW111" s="12">
        <f t="shared" ca="1" si="316"/>
        <v>0</v>
      </c>
      <c r="DX111" s="12">
        <f t="shared" ca="1" si="316"/>
        <v>0</v>
      </c>
      <c r="DY111" s="12">
        <f t="shared" ca="1" si="316"/>
        <v>0</v>
      </c>
      <c r="DZ111" s="12">
        <f t="shared" ca="1" si="316"/>
        <v>0</v>
      </c>
      <c r="EA111" s="12">
        <f t="shared" ca="1" si="316"/>
        <v>0</v>
      </c>
      <c r="EB111" s="12">
        <f t="shared" ca="1" si="316"/>
        <v>0</v>
      </c>
      <c r="EC111" s="12">
        <f t="shared" ca="1" si="316"/>
        <v>0</v>
      </c>
      <c r="ED111" s="12">
        <f t="shared" ca="1" si="316"/>
        <v>0</v>
      </c>
      <c r="EE111" s="12">
        <f t="shared" ca="1" si="316"/>
        <v>0</v>
      </c>
      <c r="EF111" s="12">
        <f t="shared" ca="1" si="316"/>
        <v>0</v>
      </c>
      <c r="EG111" s="12">
        <f t="shared" ca="1" si="316"/>
        <v>0</v>
      </c>
      <c r="EH111" s="12">
        <f t="shared" ca="1" si="316"/>
        <v>0</v>
      </c>
      <c r="EI111" s="12">
        <f t="shared" ref="EI111:EP111" ca="1" si="317">$E$110*EI107*(IF($C111=1,EI$4&lt;재조달시점,1))</f>
        <v>0</v>
      </c>
      <c r="EJ111" s="12">
        <f t="shared" ca="1" si="317"/>
        <v>0</v>
      </c>
      <c r="EK111" s="12">
        <f t="shared" ca="1" si="317"/>
        <v>0</v>
      </c>
      <c r="EL111" s="12">
        <f t="shared" ca="1" si="317"/>
        <v>0</v>
      </c>
      <c r="EM111" s="12">
        <f t="shared" ca="1" si="317"/>
        <v>0</v>
      </c>
      <c r="EN111" s="12">
        <f t="shared" ca="1" si="317"/>
        <v>0</v>
      </c>
      <c r="EO111" s="12">
        <f t="shared" ca="1" si="317"/>
        <v>0</v>
      </c>
      <c r="EP111" s="12">
        <f t="shared" ca="1" si="317"/>
        <v>0</v>
      </c>
      <c r="EQ111" s="12"/>
      <c r="ER111" s="12"/>
      <c r="ES111" s="12"/>
      <c r="ET111" s="12"/>
      <c r="EU111" s="12"/>
      <c r="EV111" s="12"/>
      <c r="EW111" s="12"/>
      <c r="EX111" s="12"/>
      <c r="EY111" s="12"/>
      <c r="EZ111" s="12"/>
      <c r="FA111" s="12"/>
      <c r="FB111" s="12"/>
      <c r="FC111" s="12"/>
      <c r="FD111" s="12"/>
      <c r="FE111" s="12"/>
      <c r="FF111" s="12"/>
      <c r="FG111" s="12"/>
    </row>
    <row r="112" spans="1:218" ht="14.1" customHeight="1">
      <c r="B112" s="15" t="s">
        <v>850</v>
      </c>
      <c r="C112" s="29"/>
      <c r="D112" s="39" t="s">
        <v>97</v>
      </c>
      <c r="E112" s="416">
        <f ca="1">SUM(F112:DI112)</f>
        <v>0</v>
      </c>
      <c r="F112" s="12"/>
      <c r="G112" s="12"/>
      <c r="H112" s="12"/>
      <c r="I112" s="12"/>
      <c r="J112" s="12"/>
      <c r="K112" s="12">
        <f t="shared" ref="K112:AM112" ca="1" si="318">(K$4=재조달시점)*(K109+K110-K111)*(재조달여부=1)</f>
        <v>0</v>
      </c>
      <c r="L112" s="12">
        <f t="shared" ca="1" si="318"/>
        <v>0</v>
      </c>
      <c r="M112" s="12">
        <f t="shared" ca="1" si="318"/>
        <v>0</v>
      </c>
      <c r="N112" s="12">
        <f t="shared" ca="1" si="318"/>
        <v>0</v>
      </c>
      <c r="O112" s="12">
        <f t="shared" ca="1" si="318"/>
        <v>0</v>
      </c>
      <c r="P112" s="12">
        <f t="shared" ca="1" si="318"/>
        <v>0</v>
      </c>
      <c r="Q112" s="12">
        <f t="shared" ca="1" si="318"/>
        <v>0</v>
      </c>
      <c r="R112" s="12">
        <f t="shared" ca="1" si="318"/>
        <v>0</v>
      </c>
      <c r="S112" s="12">
        <f t="shared" ca="1" si="318"/>
        <v>0</v>
      </c>
      <c r="T112" s="12">
        <f t="shared" ca="1" si="318"/>
        <v>0</v>
      </c>
      <c r="U112" s="12">
        <f t="shared" ca="1" si="318"/>
        <v>0</v>
      </c>
      <c r="V112" s="12">
        <f t="shared" ca="1" si="318"/>
        <v>0</v>
      </c>
      <c r="W112" s="12">
        <f t="shared" ca="1" si="318"/>
        <v>0</v>
      </c>
      <c r="X112" s="12">
        <f t="shared" ca="1" si="318"/>
        <v>0</v>
      </c>
      <c r="Y112" s="12">
        <f t="shared" ca="1" si="318"/>
        <v>0</v>
      </c>
      <c r="Z112" s="12">
        <f t="shared" ca="1" si="318"/>
        <v>0</v>
      </c>
      <c r="AA112" s="12">
        <f t="shared" ca="1" si="318"/>
        <v>0</v>
      </c>
      <c r="AB112" s="12">
        <f t="shared" ca="1" si="318"/>
        <v>0</v>
      </c>
      <c r="AC112" s="12">
        <f t="shared" ca="1" si="318"/>
        <v>0</v>
      </c>
      <c r="AD112" s="12">
        <f t="shared" ca="1" si="318"/>
        <v>0</v>
      </c>
      <c r="AE112" s="12">
        <f t="shared" ca="1" si="318"/>
        <v>0</v>
      </c>
      <c r="AF112" s="12">
        <f t="shared" ca="1" si="318"/>
        <v>0</v>
      </c>
      <c r="AG112" s="12">
        <f t="shared" ca="1" si="318"/>
        <v>0</v>
      </c>
      <c r="AH112" s="12">
        <f t="shared" ca="1" si="318"/>
        <v>0</v>
      </c>
      <c r="AI112" s="12">
        <f t="shared" ca="1" si="318"/>
        <v>0</v>
      </c>
      <c r="AJ112" s="12">
        <f t="shared" ca="1" si="318"/>
        <v>0</v>
      </c>
      <c r="AK112" s="12">
        <f t="shared" ca="1" si="318"/>
        <v>0</v>
      </c>
      <c r="AL112" s="12">
        <f t="shared" ca="1" si="318"/>
        <v>0</v>
      </c>
      <c r="AM112" s="12">
        <f t="shared" ca="1" si="318"/>
        <v>0</v>
      </c>
      <c r="AN112" s="12">
        <f t="shared" ref="AN112:BS112" ca="1" si="319">(AN$4=재조달시점)*(AN109+AN110-AN111)*(재조달여부=1)</f>
        <v>0</v>
      </c>
      <c r="AO112" s="12">
        <f t="shared" ca="1" si="319"/>
        <v>0</v>
      </c>
      <c r="AP112" s="12">
        <f t="shared" ca="1" si="319"/>
        <v>0</v>
      </c>
      <c r="AQ112" s="12">
        <f t="shared" ca="1" si="319"/>
        <v>0</v>
      </c>
      <c r="AR112" s="12">
        <f t="shared" ca="1" si="319"/>
        <v>0</v>
      </c>
      <c r="AS112" s="12">
        <f t="shared" ca="1" si="319"/>
        <v>0</v>
      </c>
      <c r="AT112" s="12">
        <f t="shared" ca="1" si="319"/>
        <v>0</v>
      </c>
      <c r="AU112" s="12">
        <f t="shared" ca="1" si="319"/>
        <v>0</v>
      </c>
      <c r="AV112" s="12">
        <f t="shared" ca="1" si="319"/>
        <v>0</v>
      </c>
      <c r="AW112" s="12">
        <f t="shared" ca="1" si="319"/>
        <v>0</v>
      </c>
      <c r="AX112" s="12">
        <f t="shared" ca="1" si="319"/>
        <v>0</v>
      </c>
      <c r="AY112" s="12">
        <f t="shared" ca="1" si="319"/>
        <v>0</v>
      </c>
      <c r="AZ112" s="12">
        <f t="shared" ca="1" si="319"/>
        <v>0</v>
      </c>
      <c r="BA112" s="12">
        <f t="shared" ca="1" si="319"/>
        <v>0</v>
      </c>
      <c r="BB112" s="12">
        <f t="shared" ca="1" si="319"/>
        <v>0</v>
      </c>
      <c r="BC112" s="12">
        <f t="shared" ca="1" si="319"/>
        <v>0</v>
      </c>
      <c r="BD112" s="12">
        <f t="shared" ca="1" si="319"/>
        <v>0</v>
      </c>
      <c r="BE112" s="12">
        <f t="shared" ca="1" si="319"/>
        <v>0</v>
      </c>
      <c r="BF112" s="12">
        <f t="shared" ca="1" si="319"/>
        <v>0</v>
      </c>
      <c r="BG112" s="12">
        <f t="shared" ca="1" si="319"/>
        <v>0</v>
      </c>
      <c r="BH112" s="12">
        <f t="shared" ca="1" si="319"/>
        <v>0</v>
      </c>
      <c r="BI112" s="12">
        <f t="shared" ca="1" si="319"/>
        <v>0</v>
      </c>
      <c r="BJ112" s="12">
        <f t="shared" ca="1" si="319"/>
        <v>0</v>
      </c>
      <c r="BK112" s="12">
        <f t="shared" ca="1" si="319"/>
        <v>0</v>
      </c>
      <c r="BL112" s="12">
        <f t="shared" ca="1" si="319"/>
        <v>0</v>
      </c>
      <c r="BM112" s="12">
        <f t="shared" ca="1" si="319"/>
        <v>0</v>
      </c>
      <c r="BN112" s="12">
        <f t="shared" ca="1" si="319"/>
        <v>0</v>
      </c>
      <c r="BO112" s="12">
        <f t="shared" ca="1" si="319"/>
        <v>0</v>
      </c>
      <c r="BP112" s="12">
        <f t="shared" ca="1" si="319"/>
        <v>0</v>
      </c>
      <c r="BQ112" s="12">
        <f t="shared" ca="1" si="319"/>
        <v>0</v>
      </c>
      <c r="BR112" s="12">
        <f t="shared" ca="1" si="319"/>
        <v>0</v>
      </c>
      <c r="BS112" s="12">
        <f t="shared" ca="1" si="319"/>
        <v>0</v>
      </c>
      <c r="BT112" s="12">
        <f t="shared" ref="BT112:CY112" ca="1" si="320">(BT$4=재조달시점)*(BT109+BT110-BT111)*(재조달여부=1)</f>
        <v>0</v>
      </c>
      <c r="BU112" s="12">
        <f t="shared" ca="1" si="320"/>
        <v>0</v>
      </c>
      <c r="BV112" s="12">
        <f t="shared" ca="1" si="320"/>
        <v>0</v>
      </c>
      <c r="BW112" s="12">
        <f t="shared" ca="1" si="320"/>
        <v>0</v>
      </c>
      <c r="BX112" s="12">
        <f t="shared" ca="1" si="320"/>
        <v>0</v>
      </c>
      <c r="BY112" s="12">
        <f t="shared" ca="1" si="320"/>
        <v>0</v>
      </c>
      <c r="BZ112" s="12">
        <f t="shared" ca="1" si="320"/>
        <v>0</v>
      </c>
      <c r="CA112" s="12">
        <f t="shared" ca="1" si="320"/>
        <v>0</v>
      </c>
      <c r="CB112" s="12">
        <f t="shared" ca="1" si="320"/>
        <v>0</v>
      </c>
      <c r="CC112" s="12">
        <f t="shared" ca="1" si="320"/>
        <v>0</v>
      </c>
      <c r="CD112" s="12">
        <f t="shared" ca="1" si="320"/>
        <v>0</v>
      </c>
      <c r="CE112" s="12">
        <f t="shared" ca="1" si="320"/>
        <v>0</v>
      </c>
      <c r="CF112" s="12">
        <f t="shared" ca="1" si="320"/>
        <v>0</v>
      </c>
      <c r="CG112" s="12">
        <f t="shared" ca="1" si="320"/>
        <v>0</v>
      </c>
      <c r="CH112" s="12">
        <f t="shared" ca="1" si="320"/>
        <v>0</v>
      </c>
      <c r="CI112" s="12">
        <f t="shared" ca="1" si="320"/>
        <v>0</v>
      </c>
      <c r="CJ112" s="12">
        <f t="shared" ca="1" si="320"/>
        <v>0</v>
      </c>
      <c r="CK112" s="12">
        <f t="shared" ca="1" si="320"/>
        <v>0</v>
      </c>
      <c r="CL112" s="12">
        <f t="shared" ca="1" si="320"/>
        <v>0</v>
      </c>
      <c r="CM112" s="12">
        <f t="shared" ca="1" si="320"/>
        <v>0</v>
      </c>
      <c r="CN112" s="12">
        <f t="shared" ca="1" si="320"/>
        <v>0</v>
      </c>
      <c r="CO112" s="12">
        <f t="shared" ca="1" si="320"/>
        <v>0</v>
      </c>
      <c r="CP112" s="12">
        <f t="shared" ca="1" si="320"/>
        <v>0</v>
      </c>
      <c r="CQ112" s="12">
        <f t="shared" ca="1" si="320"/>
        <v>0</v>
      </c>
      <c r="CR112" s="12">
        <f t="shared" ca="1" si="320"/>
        <v>0</v>
      </c>
      <c r="CS112" s="12">
        <f t="shared" ca="1" si="320"/>
        <v>0</v>
      </c>
      <c r="CT112" s="12">
        <f t="shared" ca="1" si="320"/>
        <v>0</v>
      </c>
      <c r="CU112" s="12">
        <f t="shared" ca="1" si="320"/>
        <v>0</v>
      </c>
      <c r="CV112" s="12">
        <f t="shared" ca="1" si="320"/>
        <v>0</v>
      </c>
      <c r="CW112" s="12">
        <f t="shared" ca="1" si="320"/>
        <v>0</v>
      </c>
      <c r="CX112" s="12">
        <f t="shared" ca="1" si="320"/>
        <v>0</v>
      </c>
      <c r="CY112" s="12">
        <f t="shared" ca="1" si="320"/>
        <v>0</v>
      </c>
      <c r="CZ112" s="12">
        <f t="shared" ref="CZ112:DH112" ca="1" si="321">(CZ$4=재조달시점)*(CZ109+CZ110-CZ111)*(재조달여부=1)</f>
        <v>0</v>
      </c>
      <c r="DA112" s="12">
        <f t="shared" ca="1" si="321"/>
        <v>0</v>
      </c>
      <c r="DB112" s="12">
        <f t="shared" ca="1" si="321"/>
        <v>0</v>
      </c>
      <c r="DC112" s="12">
        <f t="shared" ca="1" si="321"/>
        <v>0</v>
      </c>
      <c r="DD112" s="12">
        <f t="shared" ca="1" si="321"/>
        <v>0</v>
      </c>
      <c r="DE112" s="12">
        <f t="shared" ca="1" si="321"/>
        <v>0</v>
      </c>
      <c r="DF112" s="12">
        <f t="shared" ca="1" si="321"/>
        <v>0</v>
      </c>
      <c r="DG112" s="12">
        <f t="shared" ca="1" si="321"/>
        <v>0</v>
      </c>
      <c r="DH112" s="12">
        <f t="shared" ca="1" si="321"/>
        <v>0</v>
      </c>
      <c r="DI112" s="12">
        <f t="shared" ref="DI112:EP112" ca="1" si="322">(DI$4=재조달시점)*(DI109+DI110-DI111)*(재조달여부=1)</f>
        <v>0</v>
      </c>
      <c r="DJ112" s="12">
        <f t="shared" ca="1" si="322"/>
        <v>0</v>
      </c>
      <c r="DK112" s="12">
        <f t="shared" ca="1" si="322"/>
        <v>0</v>
      </c>
      <c r="DL112" s="12">
        <f t="shared" ca="1" si="322"/>
        <v>0</v>
      </c>
      <c r="DM112" s="12">
        <f t="shared" ca="1" si="322"/>
        <v>0</v>
      </c>
      <c r="DN112" s="12">
        <f t="shared" ca="1" si="322"/>
        <v>0</v>
      </c>
      <c r="DO112" s="12">
        <f t="shared" ca="1" si="322"/>
        <v>0</v>
      </c>
      <c r="DP112" s="12">
        <f t="shared" ca="1" si="322"/>
        <v>0</v>
      </c>
      <c r="DQ112" s="12">
        <f t="shared" ca="1" si="322"/>
        <v>0</v>
      </c>
      <c r="DR112" s="12">
        <f t="shared" ca="1" si="322"/>
        <v>0</v>
      </c>
      <c r="DS112" s="12">
        <f t="shared" ca="1" si="322"/>
        <v>0</v>
      </c>
      <c r="DT112" s="12">
        <f t="shared" ca="1" si="322"/>
        <v>0</v>
      </c>
      <c r="DU112" s="12">
        <f t="shared" ca="1" si="322"/>
        <v>0</v>
      </c>
      <c r="DV112" s="12">
        <f t="shared" ca="1" si="322"/>
        <v>0</v>
      </c>
      <c r="DW112" s="12">
        <f t="shared" ca="1" si="322"/>
        <v>0</v>
      </c>
      <c r="DX112" s="12">
        <f t="shared" ca="1" si="322"/>
        <v>0</v>
      </c>
      <c r="DY112" s="12">
        <f t="shared" ca="1" si="322"/>
        <v>0</v>
      </c>
      <c r="DZ112" s="12">
        <f t="shared" ca="1" si="322"/>
        <v>0</v>
      </c>
      <c r="EA112" s="12">
        <f t="shared" ca="1" si="322"/>
        <v>0</v>
      </c>
      <c r="EB112" s="12">
        <f t="shared" ca="1" si="322"/>
        <v>0</v>
      </c>
      <c r="EC112" s="12">
        <f t="shared" ca="1" si="322"/>
        <v>0</v>
      </c>
      <c r="ED112" s="12">
        <f t="shared" ca="1" si="322"/>
        <v>0</v>
      </c>
      <c r="EE112" s="12">
        <f t="shared" ca="1" si="322"/>
        <v>0</v>
      </c>
      <c r="EF112" s="12">
        <f t="shared" ca="1" si="322"/>
        <v>0</v>
      </c>
      <c r="EG112" s="12">
        <f t="shared" ca="1" si="322"/>
        <v>0</v>
      </c>
      <c r="EH112" s="12">
        <f t="shared" ca="1" si="322"/>
        <v>0</v>
      </c>
      <c r="EI112" s="12">
        <f t="shared" ca="1" si="322"/>
        <v>0</v>
      </c>
      <c r="EJ112" s="12">
        <f t="shared" ca="1" si="322"/>
        <v>0</v>
      </c>
      <c r="EK112" s="12">
        <f t="shared" ca="1" si="322"/>
        <v>0</v>
      </c>
      <c r="EL112" s="12">
        <f t="shared" ca="1" si="322"/>
        <v>0</v>
      </c>
      <c r="EM112" s="12">
        <f t="shared" ca="1" si="322"/>
        <v>0</v>
      </c>
      <c r="EN112" s="12">
        <f t="shared" ca="1" si="322"/>
        <v>0</v>
      </c>
      <c r="EO112" s="12">
        <f t="shared" ca="1" si="322"/>
        <v>0</v>
      </c>
      <c r="EP112" s="12">
        <f t="shared" ca="1" si="322"/>
        <v>0</v>
      </c>
      <c r="EQ112" s="12"/>
      <c r="ER112" s="12"/>
      <c r="ES112" s="12"/>
      <c r="ET112" s="12"/>
      <c r="EU112" s="12"/>
      <c r="EV112" s="12"/>
      <c r="EW112" s="12"/>
      <c r="EX112" s="12"/>
      <c r="EY112" s="12"/>
      <c r="EZ112" s="12"/>
      <c r="FA112" s="12"/>
      <c r="FB112" s="12"/>
      <c r="FC112" s="12"/>
      <c r="FD112" s="12"/>
      <c r="FE112" s="12"/>
      <c r="FF112" s="12"/>
      <c r="FG112" s="12"/>
    </row>
    <row r="113" spans="1:163" ht="14.1" customHeight="1">
      <c r="B113" s="141" t="s">
        <v>23</v>
      </c>
      <c r="C113" s="791"/>
      <c r="D113" s="198" t="s">
        <v>97</v>
      </c>
      <c r="E113" s="1290"/>
      <c r="F113" s="206"/>
      <c r="G113" s="206"/>
      <c r="H113" s="206"/>
      <c r="I113" s="206"/>
      <c r="J113" s="206"/>
      <c r="K113" s="206">
        <f t="shared" ref="K113:BT113" ca="1" si="323">IF(ABS(K109+K110-K111)&lt;0.0001,0,K109+K110-K111-K112)</f>
        <v>0</v>
      </c>
      <c r="L113" s="206">
        <f t="shared" ca="1" si="323"/>
        <v>9935.1646120072437</v>
      </c>
      <c r="M113" s="206">
        <f t="shared" ca="1" si="323"/>
        <v>15649.537608865117</v>
      </c>
      <c r="N113" s="206">
        <f t="shared" ca="1" si="323"/>
        <v>26980.340344555967</v>
      </c>
      <c r="O113" s="206">
        <f t="shared" ca="1" si="323"/>
        <v>38474.202396664405</v>
      </c>
      <c r="P113" s="206">
        <f t="shared" ca="1" si="323"/>
        <v>50000</v>
      </c>
      <c r="Q113" s="206">
        <f t="shared" ca="1" si="323"/>
        <v>50000</v>
      </c>
      <c r="R113" s="206">
        <f t="shared" ca="1" si="323"/>
        <v>50000</v>
      </c>
      <c r="S113" s="206">
        <f t="shared" ca="1" si="323"/>
        <v>50000</v>
      </c>
      <c r="T113" s="206">
        <f t="shared" ca="1" si="323"/>
        <v>50000</v>
      </c>
      <c r="U113" s="206">
        <f t="shared" ca="1" si="323"/>
        <v>48468.750000000007</v>
      </c>
      <c r="V113" s="206">
        <f t="shared" ca="1" si="323"/>
        <v>47418.750000000007</v>
      </c>
      <c r="W113" s="206">
        <f t="shared" ca="1" si="323"/>
        <v>46768.750000000007</v>
      </c>
      <c r="X113" s="206">
        <f t="shared" ca="1" si="323"/>
        <v>46118.750000000007</v>
      </c>
      <c r="Y113" s="206">
        <f t="shared" ca="1" si="323"/>
        <v>45418.750000000007</v>
      </c>
      <c r="Z113" s="206">
        <f t="shared" ca="1" si="323"/>
        <v>44718.750000000007</v>
      </c>
      <c r="AA113" s="206">
        <f t="shared" ca="1" si="323"/>
        <v>44018.750000000007</v>
      </c>
      <c r="AB113" s="206">
        <f t="shared" ca="1" si="323"/>
        <v>43318.750000000007</v>
      </c>
      <c r="AC113" s="206">
        <f t="shared" ca="1" si="323"/>
        <v>42618.750000000007</v>
      </c>
      <c r="AD113" s="206">
        <f t="shared" ca="1" si="323"/>
        <v>41918.750000000007</v>
      </c>
      <c r="AE113" s="206">
        <f t="shared" ca="1" si="323"/>
        <v>41218.750000000007</v>
      </c>
      <c r="AF113" s="206">
        <f t="shared" ca="1" si="323"/>
        <v>40468.750000000007</v>
      </c>
      <c r="AG113" s="206">
        <f t="shared" ca="1" si="323"/>
        <v>39718.750000000007</v>
      </c>
      <c r="AH113" s="206">
        <f t="shared" ca="1" si="323"/>
        <v>38968.750000000007</v>
      </c>
      <c r="AI113" s="206">
        <f t="shared" ca="1" si="323"/>
        <v>38218.750000000007</v>
      </c>
      <c r="AJ113" s="206">
        <f t="shared" ca="1" si="323"/>
        <v>37468.750000000007</v>
      </c>
      <c r="AK113" s="206">
        <f t="shared" ca="1" si="323"/>
        <v>36718.750000000007</v>
      </c>
      <c r="AL113" s="206">
        <f t="shared" ca="1" si="323"/>
        <v>35937.500000000007</v>
      </c>
      <c r="AM113" s="206">
        <f t="shared" ca="1" si="323"/>
        <v>35156.250000000007</v>
      </c>
      <c r="AN113" s="206">
        <f t="shared" ca="1" si="323"/>
        <v>34375.000000000007</v>
      </c>
      <c r="AO113" s="206">
        <f t="shared" ca="1" si="323"/>
        <v>33593.750000000007</v>
      </c>
      <c r="AP113" s="206">
        <f t="shared" ca="1" si="323"/>
        <v>32812.500000000007</v>
      </c>
      <c r="AQ113" s="206">
        <f t="shared" ca="1" si="323"/>
        <v>32031.250000000007</v>
      </c>
      <c r="AR113" s="206">
        <f t="shared" ca="1" si="323"/>
        <v>31250.000000000007</v>
      </c>
      <c r="AS113" s="206">
        <f t="shared" ca="1" si="323"/>
        <v>30468.750000000007</v>
      </c>
      <c r="AT113" s="206">
        <f t="shared" ca="1" si="323"/>
        <v>29687.500000000007</v>
      </c>
      <c r="AU113" s="206">
        <f t="shared" ca="1" si="323"/>
        <v>28906.250000000007</v>
      </c>
      <c r="AV113" s="206">
        <f t="shared" ca="1" si="323"/>
        <v>28125.000000000007</v>
      </c>
      <c r="AW113" s="206">
        <f t="shared" ca="1" si="323"/>
        <v>27343.750000000007</v>
      </c>
      <c r="AX113" s="206">
        <f t="shared" ca="1" si="323"/>
        <v>26562.500000000007</v>
      </c>
      <c r="AY113" s="206">
        <f t="shared" ca="1" si="323"/>
        <v>25781.250000000007</v>
      </c>
      <c r="AZ113" s="206">
        <f t="shared" ca="1" si="323"/>
        <v>25000.000000000007</v>
      </c>
      <c r="BA113" s="206">
        <f t="shared" ca="1" si="323"/>
        <v>24218.750000000007</v>
      </c>
      <c r="BB113" s="206">
        <f t="shared" ca="1" si="323"/>
        <v>23437.500000000007</v>
      </c>
      <c r="BC113" s="206">
        <f t="shared" ca="1" si="323"/>
        <v>22656.250000000007</v>
      </c>
      <c r="BD113" s="206">
        <f t="shared" ca="1" si="323"/>
        <v>21875.000000000007</v>
      </c>
      <c r="BE113" s="206">
        <f t="shared" ca="1" si="323"/>
        <v>21093.750000000007</v>
      </c>
      <c r="BF113" s="206">
        <f t="shared" ca="1" si="323"/>
        <v>20312.500000000007</v>
      </c>
      <c r="BG113" s="206">
        <f t="shared" ca="1" si="323"/>
        <v>19531.250000000007</v>
      </c>
      <c r="BH113" s="206">
        <f t="shared" ca="1" si="323"/>
        <v>18750.000000000007</v>
      </c>
      <c r="BI113" s="206">
        <f t="shared" ca="1" si="323"/>
        <v>17968.750000000007</v>
      </c>
      <c r="BJ113" s="206">
        <f t="shared" ca="1" si="323"/>
        <v>17187.500000000007</v>
      </c>
      <c r="BK113" s="206">
        <f t="shared" ca="1" si="323"/>
        <v>16406.250000000007</v>
      </c>
      <c r="BL113" s="206">
        <f t="shared" ca="1" si="323"/>
        <v>15625.000000000007</v>
      </c>
      <c r="BM113" s="206">
        <f t="shared" ca="1" si="323"/>
        <v>14843.750000000007</v>
      </c>
      <c r="BN113" s="206">
        <f t="shared" ca="1" si="323"/>
        <v>14062.500000000007</v>
      </c>
      <c r="BO113" s="206">
        <f t="shared" ca="1" si="323"/>
        <v>13281.250000000007</v>
      </c>
      <c r="BP113" s="206">
        <f t="shared" ca="1" si="323"/>
        <v>12500.000000000007</v>
      </c>
      <c r="BQ113" s="206">
        <f t="shared" ca="1" si="323"/>
        <v>11718.750000000007</v>
      </c>
      <c r="BR113" s="206">
        <f t="shared" ca="1" si="323"/>
        <v>10937.500000000007</v>
      </c>
      <c r="BS113" s="206">
        <f t="shared" ca="1" si="323"/>
        <v>10156.250000000007</v>
      </c>
      <c r="BT113" s="206">
        <f t="shared" ca="1" si="323"/>
        <v>9375.0000000000073</v>
      </c>
      <c r="BU113" s="206">
        <f t="shared" ref="BU113:DH113" ca="1" si="324">IF(ABS(BU109+BU110-BU111)&lt;0.0001,0,BU109+BU110-BU111-BU112)</f>
        <v>8593.7500000000073</v>
      </c>
      <c r="BV113" s="206">
        <f t="shared" ca="1" si="324"/>
        <v>7812.5000000000073</v>
      </c>
      <c r="BW113" s="206">
        <f t="shared" ca="1" si="324"/>
        <v>7031.2500000000073</v>
      </c>
      <c r="BX113" s="206">
        <f t="shared" ca="1" si="324"/>
        <v>6250.0000000000073</v>
      </c>
      <c r="BY113" s="206">
        <f t="shared" ca="1" si="324"/>
        <v>5468.7500000000073</v>
      </c>
      <c r="BZ113" s="206">
        <f t="shared" ca="1" si="324"/>
        <v>4687.5000000000073</v>
      </c>
      <c r="CA113" s="206">
        <f t="shared" ca="1" si="324"/>
        <v>3906.2500000000073</v>
      </c>
      <c r="CB113" s="206">
        <f t="shared" ca="1" si="324"/>
        <v>3125.0000000000073</v>
      </c>
      <c r="CC113" s="206">
        <f t="shared" ca="1" si="324"/>
        <v>2343.7500000000073</v>
      </c>
      <c r="CD113" s="206">
        <f t="shared" ca="1" si="324"/>
        <v>1562.5000000000073</v>
      </c>
      <c r="CE113" s="206">
        <f t="shared" ca="1" si="324"/>
        <v>781.25000000000728</v>
      </c>
      <c r="CF113" s="206">
        <f t="shared" ca="1" si="324"/>
        <v>0</v>
      </c>
      <c r="CG113" s="206">
        <f t="shared" ca="1" si="324"/>
        <v>0</v>
      </c>
      <c r="CH113" s="206">
        <f t="shared" ca="1" si="324"/>
        <v>0</v>
      </c>
      <c r="CI113" s="206">
        <f t="shared" ca="1" si="324"/>
        <v>0</v>
      </c>
      <c r="CJ113" s="206">
        <f t="shared" ca="1" si="324"/>
        <v>0</v>
      </c>
      <c r="CK113" s="206">
        <f t="shared" ca="1" si="324"/>
        <v>0</v>
      </c>
      <c r="CL113" s="206">
        <f t="shared" ca="1" si="324"/>
        <v>0</v>
      </c>
      <c r="CM113" s="206">
        <f t="shared" ca="1" si="324"/>
        <v>0</v>
      </c>
      <c r="CN113" s="206">
        <f t="shared" ca="1" si="324"/>
        <v>0</v>
      </c>
      <c r="CO113" s="206">
        <f t="shared" ca="1" si="324"/>
        <v>0</v>
      </c>
      <c r="CP113" s="206">
        <f t="shared" ca="1" si="324"/>
        <v>0</v>
      </c>
      <c r="CQ113" s="206">
        <f t="shared" ca="1" si="324"/>
        <v>0</v>
      </c>
      <c r="CR113" s="206">
        <f t="shared" ca="1" si="324"/>
        <v>0</v>
      </c>
      <c r="CS113" s="206">
        <f t="shared" ca="1" si="324"/>
        <v>0</v>
      </c>
      <c r="CT113" s="206">
        <f t="shared" ca="1" si="324"/>
        <v>0</v>
      </c>
      <c r="CU113" s="206">
        <f t="shared" ca="1" si="324"/>
        <v>0</v>
      </c>
      <c r="CV113" s="206">
        <f t="shared" ca="1" si="324"/>
        <v>0</v>
      </c>
      <c r="CW113" s="206">
        <f t="shared" ca="1" si="324"/>
        <v>0</v>
      </c>
      <c r="CX113" s="206">
        <f t="shared" ca="1" si="324"/>
        <v>0</v>
      </c>
      <c r="CY113" s="206">
        <f t="shared" ca="1" si="324"/>
        <v>0</v>
      </c>
      <c r="CZ113" s="206">
        <f t="shared" ca="1" si="324"/>
        <v>0</v>
      </c>
      <c r="DA113" s="206">
        <f t="shared" ca="1" si="324"/>
        <v>0</v>
      </c>
      <c r="DB113" s="206">
        <f t="shared" ca="1" si="324"/>
        <v>0</v>
      </c>
      <c r="DC113" s="206">
        <f t="shared" ca="1" si="324"/>
        <v>0</v>
      </c>
      <c r="DD113" s="206">
        <f t="shared" ca="1" si="324"/>
        <v>0</v>
      </c>
      <c r="DE113" s="206">
        <f t="shared" ca="1" si="324"/>
        <v>0</v>
      </c>
      <c r="DF113" s="206">
        <f t="shared" ca="1" si="324"/>
        <v>0</v>
      </c>
      <c r="DG113" s="206">
        <f t="shared" ca="1" si="324"/>
        <v>0</v>
      </c>
      <c r="DH113" s="206">
        <f t="shared" ca="1" si="324"/>
        <v>0</v>
      </c>
      <c r="DI113" s="206">
        <f t="shared" ref="DI113:EP113" ca="1" si="325">IF(ABS(DI109+DI110-DI111)&lt;0.0001,0,DI109+DI110-DI111-DI112)</f>
        <v>0</v>
      </c>
      <c r="DJ113" s="206">
        <f t="shared" ca="1" si="325"/>
        <v>0</v>
      </c>
      <c r="DK113" s="206">
        <f t="shared" ca="1" si="325"/>
        <v>0</v>
      </c>
      <c r="DL113" s="206">
        <f t="shared" ca="1" si="325"/>
        <v>0</v>
      </c>
      <c r="DM113" s="206">
        <f t="shared" ca="1" si="325"/>
        <v>0</v>
      </c>
      <c r="DN113" s="206">
        <f t="shared" ca="1" si="325"/>
        <v>0</v>
      </c>
      <c r="DO113" s="206">
        <f t="shared" ca="1" si="325"/>
        <v>0</v>
      </c>
      <c r="DP113" s="206">
        <f t="shared" ca="1" si="325"/>
        <v>0</v>
      </c>
      <c r="DQ113" s="206">
        <f t="shared" ca="1" si="325"/>
        <v>0</v>
      </c>
      <c r="DR113" s="206">
        <f t="shared" ca="1" si="325"/>
        <v>0</v>
      </c>
      <c r="DS113" s="206">
        <f t="shared" ca="1" si="325"/>
        <v>0</v>
      </c>
      <c r="DT113" s="206">
        <f t="shared" ca="1" si="325"/>
        <v>0</v>
      </c>
      <c r="DU113" s="206">
        <f t="shared" ca="1" si="325"/>
        <v>0</v>
      </c>
      <c r="DV113" s="206">
        <f t="shared" ca="1" si="325"/>
        <v>0</v>
      </c>
      <c r="DW113" s="206">
        <f t="shared" ca="1" si="325"/>
        <v>0</v>
      </c>
      <c r="DX113" s="206">
        <f t="shared" ca="1" si="325"/>
        <v>0</v>
      </c>
      <c r="DY113" s="206">
        <f t="shared" ca="1" si="325"/>
        <v>0</v>
      </c>
      <c r="DZ113" s="206">
        <f t="shared" ca="1" si="325"/>
        <v>0</v>
      </c>
      <c r="EA113" s="206">
        <f t="shared" ca="1" si="325"/>
        <v>0</v>
      </c>
      <c r="EB113" s="206">
        <f t="shared" ca="1" si="325"/>
        <v>0</v>
      </c>
      <c r="EC113" s="206">
        <f t="shared" ca="1" si="325"/>
        <v>0</v>
      </c>
      <c r="ED113" s="206">
        <f t="shared" ca="1" si="325"/>
        <v>0</v>
      </c>
      <c r="EE113" s="206">
        <f t="shared" ca="1" si="325"/>
        <v>0</v>
      </c>
      <c r="EF113" s="206">
        <f t="shared" ca="1" si="325"/>
        <v>0</v>
      </c>
      <c r="EG113" s="206">
        <f t="shared" ca="1" si="325"/>
        <v>0</v>
      </c>
      <c r="EH113" s="206">
        <f t="shared" ca="1" si="325"/>
        <v>0</v>
      </c>
      <c r="EI113" s="206">
        <f t="shared" ca="1" si="325"/>
        <v>0</v>
      </c>
      <c r="EJ113" s="206">
        <f t="shared" ca="1" si="325"/>
        <v>0</v>
      </c>
      <c r="EK113" s="206">
        <f t="shared" ca="1" si="325"/>
        <v>0</v>
      </c>
      <c r="EL113" s="206">
        <f t="shared" ca="1" si="325"/>
        <v>0</v>
      </c>
      <c r="EM113" s="206">
        <f t="shared" ca="1" si="325"/>
        <v>0</v>
      </c>
      <c r="EN113" s="206">
        <f t="shared" ca="1" si="325"/>
        <v>0</v>
      </c>
      <c r="EO113" s="206">
        <f t="shared" ca="1" si="325"/>
        <v>0</v>
      </c>
      <c r="EP113" s="206">
        <f t="shared" ca="1" si="325"/>
        <v>0</v>
      </c>
      <c r="EQ113" s="12"/>
      <c r="ER113" s="12"/>
      <c r="ES113" s="12"/>
      <c r="ET113" s="12"/>
      <c r="EU113" s="12"/>
      <c r="EV113" s="12"/>
      <c r="EW113" s="12"/>
      <c r="EX113" s="12"/>
      <c r="EY113" s="12"/>
      <c r="EZ113" s="12"/>
      <c r="FA113" s="12"/>
      <c r="FB113" s="12"/>
      <c r="FC113" s="12"/>
      <c r="FD113" s="12"/>
      <c r="FE113" s="12"/>
      <c r="FF113" s="12"/>
      <c r="FG113" s="12"/>
    </row>
    <row r="114" spans="1:163" ht="14.1" customHeight="1">
      <c r="C114" s="44"/>
      <c r="E114" s="416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2"/>
      <c r="DD114" s="12"/>
      <c r="DE114" s="12"/>
      <c r="DF114" s="12"/>
      <c r="DG114" s="12"/>
      <c r="DH114" s="12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2"/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2"/>
      <c r="EU114" s="12"/>
      <c r="EV114" s="12"/>
      <c r="EW114" s="12"/>
      <c r="EX114" s="12"/>
      <c r="EY114" s="12"/>
      <c r="EZ114" s="12"/>
      <c r="FA114" s="12"/>
      <c r="FB114" s="12"/>
      <c r="FC114" s="12"/>
      <c r="FD114" s="12"/>
      <c r="FE114" s="12"/>
      <c r="FF114" s="12"/>
      <c r="FG114" s="12"/>
    </row>
    <row r="115" spans="1:163" ht="14.1" customHeight="1">
      <c r="B115" s="15" t="s">
        <v>450</v>
      </c>
      <c r="C115" s="288">
        <f ca="1">Assum!F137</f>
        <v>5.6000000000000001E-2</v>
      </c>
      <c r="D115" s="39" t="s">
        <v>97</v>
      </c>
      <c r="E115" s="416">
        <f ca="1">SUM(F115:DI115)</f>
        <v>24753.4</v>
      </c>
      <c r="F115" s="12"/>
      <c r="G115" s="12"/>
      <c r="H115" s="12"/>
      <c r="I115" s="12"/>
      <c r="J115" s="12"/>
      <c r="K115" s="12">
        <f ca="1">K109*$C115*K$8/12</f>
        <v>0</v>
      </c>
      <c r="L115" s="12">
        <f t="shared" ref="L115:BW115" ca="1" si="326">L109*$C115*L$8/12</f>
        <v>0</v>
      </c>
      <c r="M115" s="12">
        <f t="shared" ca="1" si="326"/>
        <v>0</v>
      </c>
      <c r="N115" s="12">
        <f t="shared" ca="1" si="326"/>
        <v>0</v>
      </c>
      <c r="O115" s="12">
        <f t="shared" ca="1" si="326"/>
        <v>0</v>
      </c>
      <c r="P115" s="12">
        <f t="shared" ca="1" si="326"/>
        <v>0</v>
      </c>
      <c r="Q115" s="12">
        <f t="shared" ca="1" si="326"/>
        <v>0</v>
      </c>
      <c r="R115" s="12">
        <f t="shared" ca="1" si="326"/>
        <v>700</v>
      </c>
      <c r="S115" s="12">
        <f t="shared" ca="1" si="326"/>
        <v>700</v>
      </c>
      <c r="T115" s="12">
        <f t="shared" ca="1" si="326"/>
        <v>700</v>
      </c>
      <c r="U115" s="12">
        <f t="shared" ca="1" si="326"/>
        <v>700</v>
      </c>
      <c r="V115" s="12">
        <f t="shared" ca="1" si="326"/>
        <v>678.56250000000011</v>
      </c>
      <c r="W115" s="12">
        <f t="shared" ca="1" si="326"/>
        <v>663.86250000000007</v>
      </c>
      <c r="X115" s="12">
        <f t="shared" ca="1" si="326"/>
        <v>654.76250000000016</v>
      </c>
      <c r="Y115" s="12">
        <f t="shared" ca="1" si="326"/>
        <v>645.66250000000014</v>
      </c>
      <c r="Z115" s="12">
        <f t="shared" ca="1" si="326"/>
        <v>635.86250000000007</v>
      </c>
      <c r="AA115" s="12">
        <f t="shared" ca="1" si="326"/>
        <v>626.06250000000011</v>
      </c>
      <c r="AB115" s="12">
        <f t="shared" ca="1" si="326"/>
        <v>616.26250000000016</v>
      </c>
      <c r="AC115" s="12">
        <f t="shared" ca="1" si="326"/>
        <v>606.46250000000009</v>
      </c>
      <c r="AD115" s="12">
        <f t="shared" ca="1" si="326"/>
        <v>596.66250000000014</v>
      </c>
      <c r="AE115" s="12">
        <f t="shared" ca="1" si="326"/>
        <v>586.86250000000007</v>
      </c>
      <c r="AF115" s="12">
        <f t="shared" ca="1" si="326"/>
        <v>577.06250000000011</v>
      </c>
      <c r="AG115" s="12">
        <f t="shared" ca="1" si="326"/>
        <v>566.56250000000011</v>
      </c>
      <c r="AH115" s="12">
        <f t="shared" ca="1" si="326"/>
        <v>556.06250000000011</v>
      </c>
      <c r="AI115" s="12">
        <f t="shared" ca="1" si="326"/>
        <v>545.56250000000011</v>
      </c>
      <c r="AJ115" s="12">
        <f t="shared" ca="1" si="326"/>
        <v>535.06250000000011</v>
      </c>
      <c r="AK115" s="12">
        <f t="shared" ca="1" si="326"/>
        <v>524.56250000000011</v>
      </c>
      <c r="AL115" s="12">
        <f t="shared" ca="1" si="326"/>
        <v>514.06250000000011</v>
      </c>
      <c r="AM115" s="12">
        <f t="shared" ca="1" si="326"/>
        <v>503.12500000000017</v>
      </c>
      <c r="AN115" s="12">
        <f t="shared" ca="1" si="326"/>
        <v>492.18750000000017</v>
      </c>
      <c r="AO115" s="12">
        <f t="shared" ca="1" si="326"/>
        <v>481.25000000000017</v>
      </c>
      <c r="AP115" s="12">
        <f t="shared" ca="1" si="326"/>
        <v>470.31250000000017</v>
      </c>
      <c r="AQ115" s="12">
        <f t="shared" ca="1" si="326"/>
        <v>459.37500000000017</v>
      </c>
      <c r="AR115" s="12">
        <f t="shared" ca="1" si="326"/>
        <v>448.43750000000017</v>
      </c>
      <c r="AS115" s="12">
        <f t="shared" ca="1" si="326"/>
        <v>437.50000000000017</v>
      </c>
      <c r="AT115" s="12">
        <f t="shared" ca="1" si="326"/>
        <v>426.56250000000017</v>
      </c>
      <c r="AU115" s="12">
        <f t="shared" ca="1" si="326"/>
        <v>415.62500000000017</v>
      </c>
      <c r="AV115" s="12">
        <f t="shared" ca="1" si="326"/>
        <v>404.68750000000017</v>
      </c>
      <c r="AW115" s="12">
        <f t="shared" ca="1" si="326"/>
        <v>393.75000000000017</v>
      </c>
      <c r="AX115" s="12">
        <f t="shared" ca="1" si="326"/>
        <v>382.81250000000017</v>
      </c>
      <c r="AY115" s="12">
        <f t="shared" ca="1" si="326"/>
        <v>371.87500000000017</v>
      </c>
      <c r="AZ115" s="12">
        <f t="shared" ca="1" si="326"/>
        <v>360.93750000000017</v>
      </c>
      <c r="BA115" s="12">
        <f t="shared" ca="1" si="326"/>
        <v>350.00000000000017</v>
      </c>
      <c r="BB115" s="12">
        <f t="shared" ca="1" si="326"/>
        <v>339.06250000000011</v>
      </c>
      <c r="BC115" s="12">
        <f t="shared" ca="1" si="326"/>
        <v>328.12500000000011</v>
      </c>
      <c r="BD115" s="12">
        <f t="shared" ca="1" si="326"/>
        <v>317.18750000000011</v>
      </c>
      <c r="BE115" s="12">
        <f t="shared" ca="1" si="326"/>
        <v>306.25000000000011</v>
      </c>
      <c r="BF115" s="12">
        <f t="shared" ca="1" si="326"/>
        <v>295.31250000000011</v>
      </c>
      <c r="BG115" s="12">
        <f t="shared" ca="1" si="326"/>
        <v>284.37500000000011</v>
      </c>
      <c r="BH115" s="12">
        <f t="shared" ca="1" si="326"/>
        <v>273.43750000000011</v>
      </c>
      <c r="BI115" s="12">
        <f t="shared" ca="1" si="326"/>
        <v>262.50000000000011</v>
      </c>
      <c r="BJ115" s="12">
        <f t="shared" ca="1" si="326"/>
        <v>251.56250000000011</v>
      </c>
      <c r="BK115" s="12">
        <f t="shared" ca="1" si="326"/>
        <v>240.62500000000011</v>
      </c>
      <c r="BL115" s="12">
        <f t="shared" ca="1" si="326"/>
        <v>229.68750000000011</v>
      </c>
      <c r="BM115" s="12">
        <f t="shared" ca="1" si="326"/>
        <v>218.75000000000011</v>
      </c>
      <c r="BN115" s="12">
        <f t="shared" ca="1" si="326"/>
        <v>207.81250000000011</v>
      </c>
      <c r="BO115" s="12">
        <f t="shared" ca="1" si="326"/>
        <v>196.87500000000011</v>
      </c>
      <c r="BP115" s="12">
        <f t="shared" ca="1" si="326"/>
        <v>185.93750000000011</v>
      </c>
      <c r="BQ115" s="12">
        <f t="shared" ca="1" si="326"/>
        <v>175.00000000000011</v>
      </c>
      <c r="BR115" s="12">
        <f t="shared" ca="1" si="326"/>
        <v>164.06250000000011</v>
      </c>
      <c r="BS115" s="12">
        <f t="shared" ca="1" si="326"/>
        <v>153.12500000000011</v>
      </c>
      <c r="BT115" s="12">
        <f t="shared" ca="1" si="326"/>
        <v>142.18750000000011</v>
      </c>
      <c r="BU115" s="12">
        <f t="shared" ca="1" si="326"/>
        <v>131.25000000000011</v>
      </c>
      <c r="BV115" s="12">
        <f t="shared" ca="1" si="326"/>
        <v>120.3125000000001</v>
      </c>
      <c r="BW115" s="12">
        <f t="shared" ca="1" si="326"/>
        <v>109.3750000000001</v>
      </c>
      <c r="BX115" s="12">
        <f t="shared" ref="BX115:DH115" ca="1" si="327">BX109*$C115*BX$8/12</f>
        <v>98.437500000000099</v>
      </c>
      <c r="BY115" s="12">
        <f t="shared" ca="1" si="327"/>
        <v>87.500000000000099</v>
      </c>
      <c r="BZ115" s="12">
        <f t="shared" ca="1" si="327"/>
        <v>76.562500000000099</v>
      </c>
      <c r="CA115" s="12">
        <f t="shared" ca="1" si="327"/>
        <v>65.625000000000099</v>
      </c>
      <c r="CB115" s="12">
        <f t="shared" ca="1" si="327"/>
        <v>54.687500000000092</v>
      </c>
      <c r="CC115" s="12">
        <f t="shared" ca="1" si="327"/>
        <v>43.750000000000092</v>
      </c>
      <c r="CD115" s="12">
        <f t="shared" ca="1" si="327"/>
        <v>32.812500000000099</v>
      </c>
      <c r="CE115" s="12">
        <f t="shared" ca="1" si="327"/>
        <v>21.875000000000103</v>
      </c>
      <c r="CF115" s="12">
        <f t="shared" ca="1" si="327"/>
        <v>10.937500000000101</v>
      </c>
      <c r="CG115" s="12">
        <f t="shared" ca="1" si="327"/>
        <v>0</v>
      </c>
      <c r="CH115" s="12">
        <f t="shared" ca="1" si="327"/>
        <v>0</v>
      </c>
      <c r="CI115" s="12">
        <f t="shared" ca="1" si="327"/>
        <v>0</v>
      </c>
      <c r="CJ115" s="12">
        <f t="shared" ca="1" si="327"/>
        <v>0</v>
      </c>
      <c r="CK115" s="12">
        <f t="shared" ca="1" si="327"/>
        <v>0</v>
      </c>
      <c r="CL115" s="12">
        <f t="shared" ca="1" si="327"/>
        <v>0</v>
      </c>
      <c r="CM115" s="12">
        <f t="shared" ca="1" si="327"/>
        <v>0</v>
      </c>
      <c r="CN115" s="12">
        <f t="shared" ca="1" si="327"/>
        <v>0</v>
      </c>
      <c r="CO115" s="12">
        <f t="shared" ca="1" si="327"/>
        <v>0</v>
      </c>
      <c r="CP115" s="12">
        <f t="shared" ca="1" si="327"/>
        <v>0</v>
      </c>
      <c r="CQ115" s="12">
        <f t="shared" ca="1" si="327"/>
        <v>0</v>
      </c>
      <c r="CR115" s="12">
        <f t="shared" ca="1" si="327"/>
        <v>0</v>
      </c>
      <c r="CS115" s="12">
        <f t="shared" ca="1" si="327"/>
        <v>0</v>
      </c>
      <c r="CT115" s="12">
        <f t="shared" ca="1" si="327"/>
        <v>0</v>
      </c>
      <c r="CU115" s="12">
        <f t="shared" ca="1" si="327"/>
        <v>0</v>
      </c>
      <c r="CV115" s="12">
        <f t="shared" ca="1" si="327"/>
        <v>0</v>
      </c>
      <c r="CW115" s="12">
        <f t="shared" ca="1" si="327"/>
        <v>0</v>
      </c>
      <c r="CX115" s="12">
        <f t="shared" ca="1" si="327"/>
        <v>0</v>
      </c>
      <c r="CY115" s="12">
        <f t="shared" ca="1" si="327"/>
        <v>0</v>
      </c>
      <c r="CZ115" s="12">
        <f t="shared" ca="1" si="327"/>
        <v>0</v>
      </c>
      <c r="DA115" s="12">
        <f t="shared" ca="1" si="327"/>
        <v>0</v>
      </c>
      <c r="DB115" s="12">
        <f t="shared" ca="1" si="327"/>
        <v>0</v>
      </c>
      <c r="DC115" s="12">
        <f t="shared" ca="1" si="327"/>
        <v>0</v>
      </c>
      <c r="DD115" s="12">
        <f t="shared" ca="1" si="327"/>
        <v>0</v>
      </c>
      <c r="DE115" s="12">
        <f t="shared" ca="1" si="327"/>
        <v>0</v>
      </c>
      <c r="DF115" s="12">
        <f t="shared" ca="1" si="327"/>
        <v>0</v>
      </c>
      <c r="DG115" s="12">
        <f t="shared" ca="1" si="327"/>
        <v>0</v>
      </c>
      <c r="DH115" s="12">
        <f t="shared" ca="1" si="327"/>
        <v>0</v>
      </c>
      <c r="DI115" s="12">
        <f t="shared" ref="DI115:EP115" ca="1" si="328">DI109*$C115*DI$8/12</f>
        <v>0</v>
      </c>
      <c r="DJ115" s="12">
        <f t="shared" ca="1" si="328"/>
        <v>0</v>
      </c>
      <c r="DK115" s="12">
        <f t="shared" ca="1" si="328"/>
        <v>0</v>
      </c>
      <c r="DL115" s="12">
        <f t="shared" ca="1" si="328"/>
        <v>0</v>
      </c>
      <c r="DM115" s="12">
        <f t="shared" ca="1" si="328"/>
        <v>0</v>
      </c>
      <c r="DN115" s="12">
        <f t="shared" ca="1" si="328"/>
        <v>0</v>
      </c>
      <c r="DO115" s="12">
        <f t="shared" ca="1" si="328"/>
        <v>0</v>
      </c>
      <c r="DP115" s="12">
        <f t="shared" ca="1" si="328"/>
        <v>0</v>
      </c>
      <c r="DQ115" s="12">
        <f t="shared" ca="1" si="328"/>
        <v>0</v>
      </c>
      <c r="DR115" s="12">
        <f t="shared" ca="1" si="328"/>
        <v>0</v>
      </c>
      <c r="DS115" s="12">
        <f t="shared" ca="1" si="328"/>
        <v>0</v>
      </c>
      <c r="DT115" s="12">
        <f t="shared" ca="1" si="328"/>
        <v>0</v>
      </c>
      <c r="DU115" s="12">
        <f t="shared" ca="1" si="328"/>
        <v>0</v>
      </c>
      <c r="DV115" s="12">
        <f t="shared" ca="1" si="328"/>
        <v>0</v>
      </c>
      <c r="DW115" s="12">
        <f t="shared" ca="1" si="328"/>
        <v>0</v>
      </c>
      <c r="DX115" s="12">
        <f t="shared" ca="1" si="328"/>
        <v>0</v>
      </c>
      <c r="DY115" s="12">
        <f t="shared" ca="1" si="328"/>
        <v>0</v>
      </c>
      <c r="DZ115" s="12">
        <f t="shared" ca="1" si="328"/>
        <v>0</v>
      </c>
      <c r="EA115" s="12">
        <f t="shared" ca="1" si="328"/>
        <v>0</v>
      </c>
      <c r="EB115" s="12">
        <f t="shared" ca="1" si="328"/>
        <v>0</v>
      </c>
      <c r="EC115" s="12">
        <f t="shared" ca="1" si="328"/>
        <v>0</v>
      </c>
      <c r="ED115" s="12">
        <f t="shared" ca="1" si="328"/>
        <v>0</v>
      </c>
      <c r="EE115" s="12">
        <f t="shared" ca="1" si="328"/>
        <v>0</v>
      </c>
      <c r="EF115" s="12">
        <f t="shared" ca="1" si="328"/>
        <v>0</v>
      </c>
      <c r="EG115" s="12">
        <f t="shared" ca="1" si="328"/>
        <v>0</v>
      </c>
      <c r="EH115" s="12">
        <f t="shared" ca="1" si="328"/>
        <v>0</v>
      </c>
      <c r="EI115" s="12">
        <f t="shared" ca="1" si="328"/>
        <v>0</v>
      </c>
      <c r="EJ115" s="12">
        <f t="shared" ca="1" si="328"/>
        <v>0</v>
      </c>
      <c r="EK115" s="12">
        <f t="shared" ca="1" si="328"/>
        <v>0</v>
      </c>
      <c r="EL115" s="12">
        <f t="shared" ca="1" si="328"/>
        <v>0</v>
      </c>
      <c r="EM115" s="12">
        <f t="shared" ca="1" si="328"/>
        <v>0</v>
      </c>
      <c r="EN115" s="12">
        <f t="shared" ca="1" si="328"/>
        <v>0</v>
      </c>
      <c r="EO115" s="12">
        <f t="shared" ca="1" si="328"/>
        <v>0</v>
      </c>
      <c r="EP115" s="12">
        <f t="shared" ca="1" si="328"/>
        <v>0</v>
      </c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  <c r="FA115" s="12"/>
      <c r="FB115" s="12"/>
      <c r="FC115" s="12"/>
      <c r="FD115" s="12"/>
      <c r="FE115" s="12"/>
      <c r="FF115" s="12"/>
      <c r="FG115" s="12"/>
    </row>
    <row r="116" spans="1:163" ht="14.1" customHeight="1">
      <c r="B116" s="15" t="s">
        <v>33</v>
      </c>
      <c r="C116" s="44"/>
      <c r="D116" s="39" t="s">
        <v>97</v>
      </c>
      <c r="E116" s="416">
        <f ca="1">SUM(F116:DI116)</f>
        <v>74753.400000000009</v>
      </c>
      <c r="F116" s="12"/>
      <c r="G116" s="12"/>
      <c r="H116" s="12"/>
      <c r="I116" s="12"/>
      <c r="J116" s="12"/>
      <c r="K116" s="12">
        <f t="shared" ref="K116:AP116" ca="1" si="329">K111+K115</f>
        <v>0</v>
      </c>
      <c r="L116" s="12">
        <f t="shared" ca="1" si="329"/>
        <v>0</v>
      </c>
      <c r="M116" s="12">
        <f t="shared" ca="1" si="329"/>
        <v>0</v>
      </c>
      <c r="N116" s="12">
        <f t="shared" ca="1" si="329"/>
        <v>0</v>
      </c>
      <c r="O116" s="12">
        <f t="shared" ca="1" si="329"/>
        <v>0</v>
      </c>
      <c r="P116" s="12">
        <f t="shared" ca="1" si="329"/>
        <v>0</v>
      </c>
      <c r="Q116" s="12">
        <f ca="1">Q111+Q115</f>
        <v>0</v>
      </c>
      <c r="R116" s="12">
        <f t="shared" ca="1" si="329"/>
        <v>700</v>
      </c>
      <c r="S116" s="12">
        <f t="shared" ca="1" si="329"/>
        <v>700</v>
      </c>
      <c r="T116" s="12">
        <f t="shared" ca="1" si="329"/>
        <v>700</v>
      </c>
      <c r="U116" s="12">
        <f t="shared" ca="1" si="329"/>
        <v>2231.2499999999955</v>
      </c>
      <c r="V116" s="12">
        <f t="shared" ca="1" si="329"/>
        <v>1728.5625</v>
      </c>
      <c r="W116" s="12">
        <f t="shared" ca="1" si="329"/>
        <v>1313.8625000000002</v>
      </c>
      <c r="X116" s="12">
        <f t="shared" ca="1" si="329"/>
        <v>1304.7625000000003</v>
      </c>
      <c r="Y116" s="12">
        <f t="shared" ca="1" si="329"/>
        <v>1345.6625000000001</v>
      </c>
      <c r="Z116" s="12">
        <f t="shared" ca="1" si="329"/>
        <v>1335.8625000000002</v>
      </c>
      <c r="AA116" s="12">
        <f t="shared" ca="1" si="329"/>
        <v>1326.0625</v>
      </c>
      <c r="AB116" s="12">
        <f t="shared" ca="1" si="329"/>
        <v>1316.2625000000003</v>
      </c>
      <c r="AC116" s="12">
        <f t="shared" ca="1" si="329"/>
        <v>1306.4625000000001</v>
      </c>
      <c r="AD116" s="12">
        <f t="shared" ca="1" si="329"/>
        <v>1296.6625000000001</v>
      </c>
      <c r="AE116" s="12">
        <f t="shared" ca="1" si="329"/>
        <v>1286.8625000000002</v>
      </c>
      <c r="AF116" s="12">
        <f t="shared" ca="1" si="329"/>
        <v>1327.0625</v>
      </c>
      <c r="AG116" s="12">
        <f t="shared" ca="1" si="329"/>
        <v>1316.5625</v>
      </c>
      <c r="AH116" s="12">
        <f t="shared" ca="1" si="329"/>
        <v>1306.0625</v>
      </c>
      <c r="AI116" s="12">
        <f t="shared" ca="1" si="329"/>
        <v>1295.5625</v>
      </c>
      <c r="AJ116" s="12">
        <f t="shared" ca="1" si="329"/>
        <v>1285.0625</v>
      </c>
      <c r="AK116" s="12">
        <f t="shared" ca="1" si="329"/>
        <v>1274.5625</v>
      </c>
      <c r="AL116" s="12">
        <f t="shared" ca="1" si="329"/>
        <v>1295.3125</v>
      </c>
      <c r="AM116" s="12">
        <f t="shared" ca="1" si="329"/>
        <v>1284.3750000000002</v>
      </c>
      <c r="AN116" s="12">
        <f t="shared" ca="1" si="329"/>
        <v>1273.4375000000002</v>
      </c>
      <c r="AO116" s="12">
        <f t="shared" ca="1" si="329"/>
        <v>1262.5000000000002</v>
      </c>
      <c r="AP116" s="12">
        <f t="shared" ca="1" si="329"/>
        <v>1251.5625000000002</v>
      </c>
      <c r="AQ116" s="12">
        <f t="shared" ref="AQ116:BV116" ca="1" si="330">AQ111+AQ115</f>
        <v>1240.6250000000002</v>
      </c>
      <c r="AR116" s="12">
        <f t="shared" ca="1" si="330"/>
        <v>1229.6875000000002</v>
      </c>
      <c r="AS116" s="12">
        <f t="shared" ca="1" si="330"/>
        <v>1218.7500000000002</v>
      </c>
      <c r="AT116" s="12">
        <f t="shared" ca="1" si="330"/>
        <v>1207.8125000000002</v>
      </c>
      <c r="AU116" s="12">
        <f t="shared" ca="1" si="330"/>
        <v>1196.8750000000002</v>
      </c>
      <c r="AV116" s="12">
        <f t="shared" ca="1" si="330"/>
        <v>1185.9375000000002</v>
      </c>
      <c r="AW116" s="12">
        <f t="shared" ca="1" si="330"/>
        <v>1175.0000000000002</v>
      </c>
      <c r="AX116" s="12">
        <f t="shared" ca="1" si="330"/>
        <v>1164.0625000000002</v>
      </c>
      <c r="AY116" s="12">
        <f t="shared" ca="1" si="330"/>
        <v>1153.1250000000002</v>
      </c>
      <c r="AZ116" s="12">
        <f t="shared" ca="1" si="330"/>
        <v>1142.1875000000002</v>
      </c>
      <c r="BA116" s="12">
        <f t="shared" ca="1" si="330"/>
        <v>1131.2500000000002</v>
      </c>
      <c r="BB116" s="12">
        <f t="shared" ca="1" si="330"/>
        <v>1120.3125</v>
      </c>
      <c r="BC116" s="12">
        <f t="shared" ca="1" si="330"/>
        <v>1109.375</v>
      </c>
      <c r="BD116" s="12">
        <f t="shared" ca="1" si="330"/>
        <v>1098.4375</v>
      </c>
      <c r="BE116" s="12">
        <f t="shared" ca="1" si="330"/>
        <v>1087.5</v>
      </c>
      <c r="BF116" s="12">
        <f t="shared" ca="1" si="330"/>
        <v>1076.5625</v>
      </c>
      <c r="BG116" s="12">
        <f t="shared" ca="1" si="330"/>
        <v>1065.625</v>
      </c>
      <c r="BH116" s="12">
        <f t="shared" ca="1" si="330"/>
        <v>1054.6875</v>
      </c>
      <c r="BI116" s="12">
        <f t="shared" ca="1" si="330"/>
        <v>1043.75</v>
      </c>
      <c r="BJ116" s="12">
        <f t="shared" ca="1" si="330"/>
        <v>1032.8125</v>
      </c>
      <c r="BK116" s="12">
        <f t="shared" ca="1" si="330"/>
        <v>1021.8750000000001</v>
      </c>
      <c r="BL116" s="12">
        <f t="shared" ca="1" si="330"/>
        <v>1010.9375000000001</v>
      </c>
      <c r="BM116" s="12">
        <f t="shared" ca="1" si="330"/>
        <v>1000.0000000000001</v>
      </c>
      <c r="BN116" s="12">
        <f t="shared" ca="1" si="330"/>
        <v>989.06250000000011</v>
      </c>
      <c r="BO116" s="12">
        <f t="shared" ca="1" si="330"/>
        <v>978.12500000000011</v>
      </c>
      <c r="BP116" s="12">
        <f t="shared" ca="1" si="330"/>
        <v>967.18750000000011</v>
      </c>
      <c r="BQ116" s="12">
        <f t="shared" ca="1" si="330"/>
        <v>956.25000000000011</v>
      </c>
      <c r="BR116" s="12">
        <f t="shared" ca="1" si="330"/>
        <v>945.31250000000011</v>
      </c>
      <c r="BS116" s="12">
        <f t="shared" ca="1" si="330"/>
        <v>934.37500000000011</v>
      </c>
      <c r="BT116" s="12">
        <f t="shared" ca="1" si="330"/>
        <v>923.43750000000011</v>
      </c>
      <c r="BU116" s="12">
        <f t="shared" ca="1" si="330"/>
        <v>912.50000000000011</v>
      </c>
      <c r="BV116" s="12">
        <f t="shared" ca="1" si="330"/>
        <v>901.56250000000011</v>
      </c>
      <c r="BW116" s="12">
        <f t="shared" ref="BW116:DB116" ca="1" si="331">BW111+BW115</f>
        <v>890.62500000000011</v>
      </c>
      <c r="BX116" s="12">
        <f t="shared" ca="1" si="331"/>
        <v>879.68750000000011</v>
      </c>
      <c r="BY116" s="12">
        <f t="shared" ca="1" si="331"/>
        <v>868.75000000000011</v>
      </c>
      <c r="BZ116" s="12">
        <f t="shared" ca="1" si="331"/>
        <v>857.81250000000011</v>
      </c>
      <c r="CA116" s="12">
        <f t="shared" ca="1" si="331"/>
        <v>846.87500000000011</v>
      </c>
      <c r="CB116" s="12">
        <f t="shared" ca="1" si="331"/>
        <v>835.93750000000011</v>
      </c>
      <c r="CC116" s="12">
        <f t="shared" ca="1" si="331"/>
        <v>825.00000000000011</v>
      </c>
      <c r="CD116" s="12">
        <f t="shared" ca="1" si="331"/>
        <v>814.06250000000011</v>
      </c>
      <c r="CE116" s="12">
        <f t="shared" ca="1" si="331"/>
        <v>803.12500000000011</v>
      </c>
      <c r="CF116" s="12">
        <f t="shared" ca="1" si="331"/>
        <v>792.18750000000011</v>
      </c>
      <c r="CG116" s="12">
        <f t="shared" ca="1" si="331"/>
        <v>0</v>
      </c>
      <c r="CH116" s="12">
        <f t="shared" ca="1" si="331"/>
        <v>0</v>
      </c>
      <c r="CI116" s="12">
        <f t="shared" ca="1" si="331"/>
        <v>0</v>
      </c>
      <c r="CJ116" s="12">
        <f t="shared" ca="1" si="331"/>
        <v>0</v>
      </c>
      <c r="CK116" s="12">
        <f t="shared" ca="1" si="331"/>
        <v>0</v>
      </c>
      <c r="CL116" s="12">
        <f t="shared" ca="1" si="331"/>
        <v>0</v>
      </c>
      <c r="CM116" s="12">
        <f t="shared" ca="1" si="331"/>
        <v>0</v>
      </c>
      <c r="CN116" s="12">
        <f t="shared" ca="1" si="331"/>
        <v>0</v>
      </c>
      <c r="CO116" s="12">
        <f t="shared" ca="1" si="331"/>
        <v>0</v>
      </c>
      <c r="CP116" s="12">
        <f t="shared" ca="1" si="331"/>
        <v>0</v>
      </c>
      <c r="CQ116" s="12">
        <f t="shared" ca="1" si="331"/>
        <v>0</v>
      </c>
      <c r="CR116" s="12">
        <f t="shared" ca="1" si="331"/>
        <v>0</v>
      </c>
      <c r="CS116" s="12">
        <f t="shared" ca="1" si="331"/>
        <v>0</v>
      </c>
      <c r="CT116" s="12">
        <f t="shared" ca="1" si="331"/>
        <v>0</v>
      </c>
      <c r="CU116" s="12">
        <f t="shared" ca="1" si="331"/>
        <v>0</v>
      </c>
      <c r="CV116" s="12">
        <f t="shared" ca="1" si="331"/>
        <v>0</v>
      </c>
      <c r="CW116" s="12">
        <f t="shared" ca="1" si="331"/>
        <v>0</v>
      </c>
      <c r="CX116" s="12">
        <f t="shared" ca="1" si="331"/>
        <v>0</v>
      </c>
      <c r="CY116" s="12">
        <f t="shared" ca="1" si="331"/>
        <v>0</v>
      </c>
      <c r="CZ116" s="12">
        <f t="shared" ca="1" si="331"/>
        <v>0</v>
      </c>
      <c r="DA116" s="12">
        <f t="shared" ca="1" si="331"/>
        <v>0</v>
      </c>
      <c r="DB116" s="12">
        <f t="shared" ca="1" si="331"/>
        <v>0</v>
      </c>
      <c r="DC116" s="12">
        <f t="shared" ref="DC116:DH116" ca="1" si="332">DC111+DC115</f>
        <v>0</v>
      </c>
      <c r="DD116" s="12">
        <f t="shared" ca="1" si="332"/>
        <v>0</v>
      </c>
      <c r="DE116" s="12">
        <f t="shared" ca="1" si="332"/>
        <v>0</v>
      </c>
      <c r="DF116" s="12">
        <f t="shared" ca="1" si="332"/>
        <v>0</v>
      </c>
      <c r="DG116" s="12">
        <f t="shared" ca="1" si="332"/>
        <v>0</v>
      </c>
      <c r="DH116" s="12">
        <f t="shared" ca="1" si="332"/>
        <v>0</v>
      </c>
      <c r="DI116" s="12">
        <f t="shared" ref="DI116:EP116" ca="1" si="333">DI111+DI115</f>
        <v>0</v>
      </c>
      <c r="DJ116" s="12">
        <f t="shared" ca="1" si="333"/>
        <v>0</v>
      </c>
      <c r="DK116" s="12">
        <f t="shared" ca="1" si="333"/>
        <v>0</v>
      </c>
      <c r="DL116" s="12">
        <f t="shared" ca="1" si="333"/>
        <v>0</v>
      </c>
      <c r="DM116" s="12">
        <f t="shared" ca="1" si="333"/>
        <v>0</v>
      </c>
      <c r="DN116" s="12">
        <f t="shared" ca="1" si="333"/>
        <v>0</v>
      </c>
      <c r="DO116" s="12">
        <f t="shared" ca="1" si="333"/>
        <v>0</v>
      </c>
      <c r="DP116" s="12">
        <f t="shared" ca="1" si="333"/>
        <v>0</v>
      </c>
      <c r="DQ116" s="12">
        <f t="shared" ca="1" si="333"/>
        <v>0</v>
      </c>
      <c r="DR116" s="12">
        <f t="shared" ca="1" si="333"/>
        <v>0</v>
      </c>
      <c r="DS116" s="12">
        <f t="shared" ca="1" si="333"/>
        <v>0</v>
      </c>
      <c r="DT116" s="12">
        <f t="shared" ca="1" si="333"/>
        <v>0</v>
      </c>
      <c r="DU116" s="12">
        <f t="shared" ca="1" si="333"/>
        <v>0</v>
      </c>
      <c r="DV116" s="12">
        <f t="shared" ca="1" si="333"/>
        <v>0</v>
      </c>
      <c r="DW116" s="12">
        <f t="shared" ca="1" si="333"/>
        <v>0</v>
      </c>
      <c r="DX116" s="12">
        <f t="shared" ca="1" si="333"/>
        <v>0</v>
      </c>
      <c r="DY116" s="12">
        <f t="shared" ca="1" si="333"/>
        <v>0</v>
      </c>
      <c r="DZ116" s="12">
        <f t="shared" ca="1" si="333"/>
        <v>0</v>
      </c>
      <c r="EA116" s="12">
        <f t="shared" ca="1" si="333"/>
        <v>0</v>
      </c>
      <c r="EB116" s="12">
        <f t="shared" ca="1" si="333"/>
        <v>0</v>
      </c>
      <c r="EC116" s="12">
        <f t="shared" ca="1" si="333"/>
        <v>0</v>
      </c>
      <c r="ED116" s="12">
        <f t="shared" ca="1" si="333"/>
        <v>0</v>
      </c>
      <c r="EE116" s="12">
        <f t="shared" ca="1" si="333"/>
        <v>0</v>
      </c>
      <c r="EF116" s="12">
        <f t="shared" ca="1" si="333"/>
        <v>0</v>
      </c>
      <c r="EG116" s="12">
        <f t="shared" ca="1" si="333"/>
        <v>0</v>
      </c>
      <c r="EH116" s="12">
        <f t="shared" ca="1" si="333"/>
        <v>0</v>
      </c>
      <c r="EI116" s="12">
        <f t="shared" ca="1" si="333"/>
        <v>0</v>
      </c>
      <c r="EJ116" s="12">
        <f t="shared" ca="1" si="333"/>
        <v>0</v>
      </c>
      <c r="EK116" s="12">
        <f t="shared" ca="1" si="333"/>
        <v>0</v>
      </c>
      <c r="EL116" s="12">
        <f t="shared" ca="1" si="333"/>
        <v>0</v>
      </c>
      <c r="EM116" s="12">
        <f t="shared" ca="1" si="333"/>
        <v>0</v>
      </c>
      <c r="EN116" s="12">
        <f t="shared" ca="1" si="333"/>
        <v>0</v>
      </c>
      <c r="EO116" s="12">
        <f t="shared" ca="1" si="333"/>
        <v>0</v>
      </c>
      <c r="EP116" s="12">
        <f t="shared" ca="1" si="333"/>
        <v>0</v>
      </c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  <c r="FA116" s="12"/>
      <c r="FB116" s="12"/>
      <c r="FC116" s="12"/>
      <c r="FD116" s="12"/>
      <c r="FE116" s="12"/>
      <c r="FF116" s="12"/>
      <c r="FG116" s="12"/>
    </row>
    <row r="117" spans="1:163" ht="14.1" customHeight="1">
      <c r="B117" s="15" t="s">
        <v>451</v>
      </c>
      <c r="C117" s="338">
        <f>DSRA적립월수</f>
        <v>6</v>
      </c>
      <c r="D117" s="39" t="s">
        <v>97</v>
      </c>
      <c r="E117" s="416"/>
      <c r="F117" s="12"/>
      <c r="G117" s="12"/>
      <c r="H117" s="12"/>
      <c r="I117" s="12"/>
      <c r="J117" s="12"/>
      <c r="K117" s="12">
        <f ca="1">SUM(L116:OFFSET(L116,0,$C117/3-1))*($C117&gt;0)*(K$4&gt;=준공분기)</f>
        <v>0</v>
      </c>
      <c r="L117" s="12">
        <f ca="1">SUM(M116:OFFSET(M116,0,$C117/3-1))*($C117&gt;0)*(L$4&gt;=준공분기)</f>
        <v>0</v>
      </c>
      <c r="M117" s="12">
        <f ca="1">SUM(N116:OFFSET(N116,0,$C117/3-1))*($C117&gt;0)*(M$4&gt;=준공분기)</f>
        <v>0</v>
      </c>
      <c r="N117" s="12">
        <f ca="1">SUM(O116:OFFSET(O116,0,$C117/3-1))*($C117&gt;0)*(N$4&gt;=준공분기)</f>
        <v>0</v>
      </c>
      <c r="O117" s="12">
        <f ca="1">SUM(P116:OFFSET(P116,0,$C117/3-1))*($C117&gt;0)*(O$4&gt;=준공분기)</f>
        <v>0</v>
      </c>
      <c r="P117" s="12">
        <f ca="1">SUM(Q116:OFFSET(Q116,0,$C117/3-1))*($C117&gt;0)*(P$4&gt;=준공분기)</f>
        <v>0</v>
      </c>
      <c r="Q117" s="12">
        <f ca="1">SUM(R116:OFFSET(R116,0,$C117/3-1))*($C117&gt;0)*(Q$4&gt;=준공분기)</f>
        <v>1400</v>
      </c>
      <c r="R117" s="12">
        <f ca="1">SUM(S116:OFFSET(S116,0,$C117/3-1))*($C117&gt;0)*(R$4&gt;=준공분기)</f>
        <v>1400</v>
      </c>
      <c r="S117" s="12">
        <f ca="1">SUM(T116:OFFSET(T116,0,$C117/3-1))*($C117&gt;0)*(S$4&gt;=준공분기)</f>
        <v>2931.2499999999955</v>
      </c>
      <c r="T117" s="12">
        <f ca="1">SUM(U116:OFFSET(U116,0,$C117/3-1))*($C117&gt;0)*(T$4&gt;=준공분기)</f>
        <v>3959.8124999999955</v>
      </c>
      <c r="U117" s="12">
        <f ca="1">SUM(V116:OFFSET(V116,0,$C117/3-1))*($C117&gt;0)*(U$4&gt;=준공분기)</f>
        <v>3042.4250000000002</v>
      </c>
      <c r="V117" s="12">
        <f ca="1">SUM(W116:OFFSET(W116,0,$C117/3-1))*($C117&gt;0)*(V$4&gt;=준공분기)</f>
        <v>2618.6250000000005</v>
      </c>
      <c r="W117" s="12">
        <f ca="1">SUM(X116:OFFSET(X116,0,$C117/3-1))*($C117&gt;0)*(W$4&gt;=준공분기)</f>
        <v>2650.4250000000002</v>
      </c>
      <c r="X117" s="12">
        <f ca="1">SUM(Y116:OFFSET(Y116,0,$C117/3-1))*($C117&gt;0)*(X$4&gt;=준공분기)</f>
        <v>2681.5250000000005</v>
      </c>
      <c r="Y117" s="12">
        <f ca="1">SUM(Z116:OFFSET(Z116,0,$C117/3-1))*($C117&gt;0)*(Y$4&gt;=준공분기)</f>
        <v>2661.9250000000002</v>
      </c>
      <c r="Z117" s="12">
        <f ca="1">SUM(AA116:OFFSET(AA116,0,$C117/3-1))*($C117&gt;0)*(Z$4&gt;=준공분기)</f>
        <v>2642.3250000000003</v>
      </c>
      <c r="AA117" s="12">
        <f ca="1">SUM(AB116:OFFSET(AB116,0,$C117/3-1))*($C117&gt;0)*(AA$4&gt;=준공분기)</f>
        <v>2622.7250000000004</v>
      </c>
      <c r="AB117" s="12">
        <f ca="1">SUM(AC116:OFFSET(AC116,0,$C117/3-1))*($C117&gt;0)*(AB$4&gt;=준공분기)</f>
        <v>2603.125</v>
      </c>
      <c r="AC117" s="12">
        <f ca="1">SUM(AD116:OFFSET(AD116,0,$C117/3-1))*($C117&gt;0)*(AC$4&gt;=준공분기)</f>
        <v>2583.5250000000005</v>
      </c>
      <c r="AD117" s="12">
        <f ca="1">SUM(AE116:OFFSET(AE116,0,$C117/3-1))*($C117&gt;0)*(AD$4&gt;=준공분기)</f>
        <v>2613.9250000000002</v>
      </c>
      <c r="AE117" s="12">
        <f ca="1">SUM(AF116:OFFSET(AF116,0,$C117/3-1))*($C117&gt;0)*(AE$4&gt;=준공분기)</f>
        <v>2643.625</v>
      </c>
      <c r="AF117" s="12">
        <f ca="1">SUM(AG116:OFFSET(AG116,0,$C117/3-1))*($C117&gt;0)*(AF$4&gt;=준공분기)</f>
        <v>2622.625</v>
      </c>
      <c r="AG117" s="12">
        <f ca="1">SUM(AH116:OFFSET(AH116,0,$C117/3-1))*($C117&gt;0)*(AG$4&gt;=준공분기)</f>
        <v>2601.625</v>
      </c>
      <c r="AH117" s="12">
        <f ca="1">SUM(AI116:OFFSET(AI116,0,$C117/3-1))*($C117&gt;0)*(AH$4&gt;=준공분기)</f>
        <v>2580.625</v>
      </c>
      <c r="AI117" s="12">
        <f ca="1">SUM(AJ116:OFFSET(AJ116,0,$C117/3-1))*($C117&gt;0)*(AI$4&gt;=준공분기)</f>
        <v>2559.625</v>
      </c>
      <c r="AJ117" s="12">
        <f ca="1">SUM(AK116:OFFSET(AK116,0,$C117/3-1))*($C117&gt;0)*(AJ$4&gt;=준공분기)</f>
        <v>2569.875</v>
      </c>
      <c r="AK117" s="12">
        <f ca="1">SUM(AL116:OFFSET(AL116,0,$C117/3-1))*($C117&gt;0)*(AK$4&gt;=준공분기)</f>
        <v>2579.6875</v>
      </c>
      <c r="AL117" s="12">
        <f ca="1">SUM(AM116:OFFSET(AM116,0,$C117/3-1))*($C117&gt;0)*(AL$4&gt;=준공분기)</f>
        <v>2557.8125000000005</v>
      </c>
      <c r="AM117" s="12">
        <f ca="1">SUM(AN116:OFFSET(AN116,0,$C117/3-1))*($C117&gt;0)*(AM$4&gt;=준공분기)</f>
        <v>2535.9375000000005</v>
      </c>
      <c r="AN117" s="12">
        <f ca="1">SUM(AO116:OFFSET(AO116,0,$C117/3-1))*($C117&gt;0)*(AN$4&gt;=준공분기)</f>
        <v>2514.0625000000005</v>
      </c>
      <c r="AO117" s="12">
        <f ca="1">SUM(AP116:OFFSET(AP116,0,$C117/3-1))*($C117&gt;0)*(AO$4&gt;=준공분기)</f>
        <v>2492.1875000000005</v>
      </c>
      <c r="AP117" s="12">
        <f ca="1">SUM(AQ116:OFFSET(AQ116,0,$C117/3-1))*($C117&gt;0)*(AP$4&gt;=준공분기)</f>
        <v>2470.3125000000005</v>
      </c>
      <c r="AQ117" s="12">
        <f ca="1">SUM(AR116:OFFSET(AR116,0,$C117/3-1))*($C117&gt;0)*(AQ$4&gt;=준공분기)</f>
        <v>2448.4375000000005</v>
      </c>
      <c r="AR117" s="12">
        <f ca="1">SUM(AS116:OFFSET(AS116,0,$C117/3-1))*($C117&gt;0)*(AR$4&gt;=준공분기)</f>
        <v>2426.5625000000005</v>
      </c>
      <c r="AS117" s="12">
        <f ca="1">SUM(AT116:OFFSET(AT116,0,$C117/3-1))*($C117&gt;0)*(AS$4&gt;=준공분기)</f>
        <v>2404.6875000000005</v>
      </c>
      <c r="AT117" s="12">
        <f ca="1">SUM(AU116:OFFSET(AU116,0,$C117/3-1))*($C117&gt;0)*(AT$4&gt;=준공분기)</f>
        <v>2382.8125000000005</v>
      </c>
      <c r="AU117" s="12">
        <f ca="1">SUM(AV116:OFFSET(AV116,0,$C117/3-1))*($C117&gt;0)*(AU$4&gt;=준공분기)</f>
        <v>2360.9375000000005</v>
      </c>
      <c r="AV117" s="12">
        <f ca="1">SUM(AW116:OFFSET(AW116,0,$C117/3-1))*($C117&gt;0)*(AV$4&gt;=준공분기)</f>
        <v>2339.0625000000005</v>
      </c>
      <c r="AW117" s="12">
        <f ca="1">SUM(AX116:OFFSET(AX116,0,$C117/3-1))*($C117&gt;0)*(AW$4&gt;=준공분기)</f>
        <v>2317.1875000000005</v>
      </c>
      <c r="AX117" s="12">
        <f ca="1">SUM(AY116:OFFSET(AY116,0,$C117/3-1))*($C117&gt;0)*(AX$4&gt;=준공분기)</f>
        <v>2295.3125000000005</v>
      </c>
      <c r="AY117" s="12">
        <f ca="1">SUM(AZ116:OFFSET(AZ116,0,$C117/3-1))*($C117&gt;0)*(AY$4&gt;=준공분기)</f>
        <v>2273.4375000000005</v>
      </c>
      <c r="AZ117" s="12">
        <f ca="1">SUM(BA116:OFFSET(BA116,0,$C117/3-1))*($C117&gt;0)*(AZ$4&gt;=준공분기)</f>
        <v>2251.5625</v>
      </c>
      <c r="BA117" s="12">
        <f ca="1">SUM(BB116:OFFSET(BB116,0,$C117/3-1))*($C117&gt;0)*(BA$4&gt;=준공분기)</f>
        <v>2229.6875</v>
      </c>
      <c r="BB117" s="12">
        <f ca="1">SUM(BC116:OFFSET(BC116,0,$C117/3-1))*($C117&gt;0)*(BB$4&gt;=준공분기)</f>
        <v>2207.8125</v>
      </c>
      <c r="BC117" s="12">
        <f ca="1">SUM(BD116:OFFSET(BD116,0,$C117/3-1))*($C117&gt;0)*(BC$4&gt;=준공분기)</f>
        <v>2185.9375</v>
      </c>
      <c r="BD117" s="12">
        <f ca="1">SUM(BE116:OFFSET(BE116,0,$C117/3-1))*($C117&gt;0)*(BD$4&gt;=준공분기)</f>
        <v>2164.0625</v>
      </c>
      <c r="BE117" s="12">
        <f ca="1">SUM(BF116:OFFSET(BF116,0,$C117/3-1))*($C117&gt;0)*(BE$4&gt;=준공분기)</f>
        <v>2142.1875</v>
      </c>
      <c r="BF117" s="12">
        <f ca="1">SUM(BG116:OFFSET(BG116,0,$C117/3-1))*($C117&gt;0)*(BF$4&gt;=준공분기)</f>
        <v>2120.3125</v>
      </c>
      <c r="BG117" s="12">
        <f ca="1">SUM(BH116:OFFSET(BH116,0,$C117/3-1))*($C117&gt;0)*(BG$4&gt;=준공분기)</f>
        <v>2098.4375</v>
      </c>
      <c r="BH117" s="12">
        <f ca="1">SUM(BI116:OFFSET(BI116,0,$C117/3-1))*($C117&gt;0)*(BH$4&gt;=준공분기)</f>
        <v>2076.5625</v>
      </c>
      <c r="BI117" s="12">
        <f ca="1">SUM(BJ116:OFFSET(BJ116,0,$C117/3-1))*($C117&gt;0)*(BI$4&gt;=준공분기)</f>
        <v>2054.6875</v>
      </c>
      <c r="BJ117" s="12">
        <f ca="1">SUM(BK116:OFFSET(BK116,0,$C117/3-1))*($C117&gt;0)*(BJ$4&gt;=준공분기)</f>
        <v>2032.8125000000002</v>
      </c>
      <c r="BK117" s="12">
        <f ca="1">SUM(BL116:OFFSET(BL116,0,$C117/3-1))*($C117&gt;0)*(BK$4&gt;=준공분기)</f>
        <v>2010.9375000000002</v>
      </c>
      <c r="BL117" s="12">
        <f ca="1">SUM(BM116:OFFSET(BM116,0,$C117/3-1))*($C117&gt;0)*(BL$4&gt;=준공분기)</f>
        <v>1989.0625000000002</v>
      </c>
      <c r="BM117" s="12">
        <f ca="1">SUM(BN116:OFFSET(BN116,0,$C117/3-1))*($C117&gt;0)*(BM$4&gt;=준공분기)</f>
        <v>1967.1875000000002</v>
      </c>
      <c r="BN117" s="12">
        <f ca="1">SUM(BO116:OFFSET(BO116,0,$C117/3-1))*($C117&gt;0)*(BN$4&gt;=준공분기)</f>
        <v>1945.3125000000002</v>
      </c>
      <c r="BO117" s="12">
        <f ca="1">SUM(BP116:OFFSET(BP116,0,$C117/3-1))*($C117&gt;0)*(BO$4&gt;=준공분기)</f>
        <v>1923.4375000000002</v>
      </c>
      <c r="BP117" s="12">
        <f ca="1">SUM(BQ116:OFFSET(BQ116,0,$C117/3-1))*($C117&gt;0)*(BP$4&gt;=준공분기)</f>
        <v>1901.5625000000002</v>
      </c>
      <c r="BQ117" s="12">
        <f ca="1">SUM(BR116:OFFSET(BR116,0,$C117/3-1))*($C117&gt;0)*(BQ$4&gt;=준공분기)</f>
        <v>1879.6875000000002</v>
      </c>
      <c r="BR117" s="12">
        <f ca="1">SUM(BS116:OFFSET(BS116,0,$C117/3-1))*($C117&gt;0)*(BR$4&gt;=준공분기)</f>
        <v>1857.8125000000002</v>
      </c>
      <c r="BS117" s="12">
        <f ca="1">SUM(BT116:OFFSET(BT116,0,$C117/3-1))*($C117&gt;0)*(BS$4&gt;=준공분기)</f>
        <v>1835.9375000000002</v>
      </c>
      <c r="BT117" s="12">
        <f ca="1">SUM(BU116:OFFSET(BU116,0,$C117/3-1))*($C117&gt;0)*(BT$4&gt;=준공분기)</f>
        <v>1814.0625000000002</v>
      </c>
      <c r="BU117" s="12">
        <f ca="1">SUM(BV116:OFFSET(BV116,0,$C117/3-1))*($C117&gt;0)*(BU$4&gt;=준공분기)</f>
        <v>1792.1875000000002</v>
      </c>
      <c r="BV117" s="12">
        <f ca="1">SUM(BW116:OFFSET(BW116,0,$C117/3-1))*($C117&gt;0)*(BV$4&gt;=준공분기)</f>
        <v>1770.3125000000002</v>
      </c>
      <c r="BW117" s="12">
        <f ca="1">SUM(BX116:OFFSET(BX116,0,$C117/3-1))*($C117&gt;0)*(BW$4&gt;=준공분기)</f>
        <v>1748.4375000000002</v>
      </c>
      <c r="BX117" s="12">
        <f ca="1">SUM(BY116:OFFSET(BY116,0,$C117/3-1))*($C117&gt;0)*(BX$4&gt;=준공분기)</f>
        <v>1726.5625000000002</v>
      </c>
      <c r="BY117" s="12">
        <f ca="1">SUM(BZ116:OFFSET(BZ116,0,$C117/3-1))*($C117&gt;0)*(BY$4&gt;=준공분기)</f>
        <v>1704.6875000000002</v>
      </c>
      <c r="BZ117" s="12">
        <f ca="1">SUM(CA116:OFFSET(CA116,0,$C117/3-1))*($C117&gt;0)*(BZ$4&gt;=준공분기)</f>
        <v>1682.8125000000002</v>
      </c>
      <c r="CA117" s="12">
        <f ca="1">SUM(CB116:OFFSET(CB116,0,$C117/3-1))*($C117&gt;0)*(CA$4&gt;=준공분기)</f>
        <v>1660.9375000000002</v>
      </c>
      <c r="CB117" s="12">
        <f ca="1">SUM(CC116:OFFSET(CC116,0,$C117/3-1))*($C117&gt;0)*(CB$4&gt;=준공분기)</f>
        <v>1639.0625000000002</v>
      </c>
      <c r="CC117" s="12">
        <f ca="1">SUM(CD116:OFFSET(CD116,0,$C117/3-1))*($C117&gt;0)*(CC$4&gt;=준공분기)</f>
        <v>1617.1875000000002</v>
      </c>
      <c r="CD117" s="12">
        <f ca="1">SUM(CE116:OFFSET(CE116,0,$C117/3-1))*($C117&gt;0)*(CD$4&gt;=준공분기)</f>
        <v>1595.3125000000002</v>
      </c>
      <c r="CE117" s="12">
        <f ca="1">SUM(CF116:OFFSET(CF116,0,$C117/3-1))*($C117&gt;0)*(CE$4&gt;=준공분기)</f>
        <v>792.18750000000011</v>
      </c>
      <c r="CF117" s="12">
        <f ca="1">SUM(CG116:OFFSET(CG116,0,$C117/3-1))*($C117&gt;0)*(CF$4&gt;=준공분기)</f>
        <v>0</v>
      </c>
      <c r="CG117" s="12">
        <f ca="1">SUM(CH116:OFFSET(CH116,0,$C117/3-1))*($C117&gt;0)*(CG$4&gt;=준공분기)</f>
        <v>0</v>
      </c>
      <c r="CH117" s="12">
        <f ca="1">SUM(CI116:OFFSET(CI116,0,$C117/3-1))*($C117&gt;0)*(CH$4&gt;=준공분기)</f>
        <v>0</v>
      </c>
      <c r="CI117" s="12">
        <f ca="1">SUM(CJ116:OFFSET(CJ116,0,$C117/3-1))*($C117&gt;0)*(CI$4&gt;=준공분기)</f>
        <v>0</v>
      </c>
      <c r="CJ117" s="12">
        <f ca="1">SUM(CK116:OFFSET(CK116,0,$C117/3-1))*($C117&gt;0)*(CJ$4&gt;=준공분기)</f>
        <v>0</v>
      </c>
      <c r="CK117" s="12">
        <f ca="1">SUM(CL116:OFFSET(CL116,0,$C117/3-1))*($C117&gt;0)*(CK$4&gt;=준공분기)</f>
        <v>0</v>
      </c>
      <c r="CL117" s="12">
        <f ca="1">SUM(CM116:OFFSET(CM116,0,$C117/3-1))*($C117&gt;0)*(CL$4&gt;=준공분기)</f>
        <v>0</v>
      </c>
      <c r="CM117" s="12">
        <f ca="1">SUM(CN116:OFFSET(CN116,0,$C117/3-1))*($C117&gt;0)*(CM$4&gt;=준공분기)</f>
        <v>0</v>
      </c>
      <c r="CN117" s="12">
        <f ca="1">SUM(CO116:OFFSET(CO116,0,$C117/3-1))*($C117&gt;0)*(CN$4&gt;=준공분기)</f>
        <v>0</v>
      </c>
      <c r="CO117" s="12">
        <f ca="1">SUM(CP116:OFFSET(CP116,0,$C117/3-1))*($C117&gt;0)*(CO$4&gt;=준공분기)</f>
        <v>0</v>
      </c>
      <c r="CP117" s="12">
        <f ca="1">SUM(CQ116:OFFSET(CQ116,0,$C117/3-1))*($C117&gt;0)*(CP$4&gt;=준공분기)</f>
        <v>0</v>
      </c>
      <c r="CQ117" s="12">
        <f ca="1">SUM(CR116:OFFSET(CR116,0,$C117/3-1))*($C117&gt;0)*(CQ$4&gt;=준공분기)</f>
        <v>0</v>
      </c>
      <c r="CR117" s="12">
        <f ca="1">SUM(CS116:OFFSET(CS116,0,$C117/3-1))*($C117&gt;0)*(CR$4&gt;=준공분기)</f>
        <v>0</v>
      </c>
      <c r="CS117" s="12">
        <f ca="1">SUM(CT116:OFFSET(CT116,0,$C117/3-1))*($C117&gt;0)*(CS$4&gt;=준공분기)</f>
        <v>0</v>
      </c>
      <c r="CT117" s="12">
        <f ca="1">SUM(CU116:OFFSET(CU116,0,$C117/3-1))*($C117&gt;0)*(CT$4&gt;=준공분기)</f>
        <v>0</v>
      </c>
      <c r="CU117" s="12">
        <f ca="1">SUM(CV116:OFFSET(CV116,0,$C117/3-1))*($C117&gt;0)*(CU$4&gt;=준공분기)</f>
        <v>0</v>
      </c>
      <c r="CV117" s="12">
        <f ca="1">SUM(CW116:OFFSET(CW116,0,$C117/3-1))*($C117&gt;0)*(CV$4&gt;=준공분기)</f>
        <v>0</v>
      </c>
      <c r="CW117" s="12">
        <f ca="1">SUM(CX116:OFFSET(CX116,0,$C117/3-1))*($C117&gt;0)*(CW$4&gt;=준공분기)</f>
        <v>0</v>
      </c>
      <c r="CX117" s="12">
        <f ca="1">SUM(CY116:OFFSET(CY116,0,$C117/3-1))*($C117&gt;0)*(CX$4&gt;=준공분기)</f>
        <v>0</v>
      </c>
      <c r="CY117" s="12">
        <f ca="1">SUM(CZ116:OFFSET(CZ116,0,$C117/3-1))*($C117&gt;0)*(CY$4&gt;=준공분기)</f>
        <v>0</v>
      </c>
      <c r="CZ117" s="12">
        <f ca="1">SUM(DA116:OFFSET(DA116,0,$C117/3-1))*($C117&gt;0)*(CZ$4&gt;=준공분기)</f>
        <v>0</v>
      </c>
      <c r="DA117" s="12">
        <f ca="1">SUM(DB116:OFFSET(DB116,0,$C117/3-1))*($C117&gt;0)*(DA$4&gt;=준공분기)</f>
        <v>0</v>
      </c>
      <c r="DB117" s="12">
        <f ca="1">SUM(DC116:OFFSET(DC116,0,$C117/3-1))*($C117&gt;0)*(DB$4&gt;=준공분기)</f>
        <v>0</v>
      </c>
      <c r="DC117" s="12">
        <f ca="1">SUM(DD116:OFFSET(DD116,0,$C117/3-1))*($C117&gt;0)*(DC$4&gt;=준공분기)</f>
        <v>0</v>
      </c>
      <c r="DD117" s="12">
        <f ca="1">SUM(DE116:OFFSET(DE116,0,$C117/3-1))*($C117&gt;0)*(DD$4&gt;=준공분기)</f>
        <v>0</v>
      </c>
      <c r="DE117" s="12">
        <f ca="1">SUM(DF116:OFFSET(DF116,0,$C117/3-1))*($C117&gt;0)*(DE$4&gt;=준공분기)</f>
        <v>0</v>
      </c>
      <c r="DF117" s="12">
        <f ca="1">SUM(DG116:OFFSET(DG116,0,$C117/3-1))*($C117&gt;0)*(DF$4&gt;=준공분기)</f>
        <v>0</v>
      </c>
      <c r="DG117" s="12">
        <f ca="1">SUM(DH116:OFFSET(DH116,0,$C117/3-1))*($C117&gt;0)*(DG$4&gt;=준공분기)</f>
        <v>0</v>
      </c>
      <c r="DH117" s="12">
        <f ca="1">SUM(DI116:OFFSET(DI116,0,$C117/3-1))*($C117&gt;0)*(DH$4&gt;=준공분기)</f>
        <v>0</v>
      </c>
      <c r="DI117" s="12">
        <f ca="1">SUM(DJ116:OFFSET(DJ116,0,$C117/3-1))*($C117&gt;0)*(DI$4&gt;=준공분기)</f>
        <v>0</v>
      </c>
      <c r="DJ117" s="12">
        <f ca="1">SUM(DK116:OFFSET(DK116,0,$C117/3-1))*($C117&gt;0)*(DJ$4&gt;=준공분기)</f>
        <v>0</v>
      </c>
      <c r="DK117" s="12">
        <f ca="1">SUM(DL116:OFFSET(DL116,0,$C117/3-1))*($C117&gt;0)*(DK$4&gt;=준공분기)</f>
        <v>0</v>
      </c>
      <c r="DL117" s="12">
        <f ca="1">SUM(DM116:OFFSET(DM116,0,$C117/3-1))*($C117&gt;0)*(DL$4&gt;=준공분기)</f>
        <v>0</v>
      </c>
      <c r="DM117" s="12">
        <f ca="1">SUM(DN116:OFFSET(DN116,0,$C117/3-1))*($C117&gt;0)*(DM$4&gt;=준공분기)</f>
        <v>0</v>
      </c>
      <c r="DN117" s="12">
        <f ca="1">SUM(DO116:OFFSET(DO116,0,$C117/3-1))*($C117&gt;0)*(DN$4&gt;=준공분기)</f>
        <v>0</v>
      </c>
      <c r="DO117" s="12">
        <f ca="1">SUM(DP116:OFFSET(DP116,0,$C117/3-1))*($C117&gt;0)*(DO$4&gt;=준공분기)</f>
        <v>0</v>
      </c>
      <c r="DP117" s="12">
        <f ca="1">SUM(DQ116:OFFSET(DQ116,0,$C117/3-1))*($C117&gt;0)*(DP$4&gt;=준공분기)</f>
        <v>0</v>
      </c>
      <c r="DQ117" s="12">
        <f ca="1">SUM(DR116:OFFSET(DR116,0,$C117/3-1))*($C117&gt;0)*(DQ$4&gt;=준공분기)</f>
        <v>0</v>
      </c>
      <c r="DR117" s="12">
        <f ca="1">SUM(DS116:OFFSET(DS116,0,$C117/3-1))*($C117&gt;0)*(DR$4&gt;=준공분기)</f>
        <v>0</v>
      </c>
      <c r="DS117" s="12">
        <f ca="1">SUM(DT116:OFFSET(DT116,0,$C117/3-1))*($C117&gt;0)*(DS$4&gt;=준공분기)</f>
        <v>0</v>
      </c>
      <c r="DT117" s="12">
        <f ca="1">SUM(DU116:OFFSET(DU116,0,$C117/3-1))*($C117&gt;0)*(DT$4&gt;=준공분기)</f>
        <v>0</v>
      </c>
      <c r="DU117" s="12">
        <f ca="1">SUM(DV116:OFFSET(DV116,0,$C117/3-1))*($C117&gt;0)*(DU$4&gt;=준공분기)</f>
        <v>0</v>
      </c>
      <c r="DV117" s="12">
        <f ca="1">SUM(DW116:OFFSET(DW116,0,$C117/3-1))*($C117&gt;0)*(DV$4&gt;=준공분기)</f>
        <v>0</v>
      </c>
      <c r="DW117" s="12">
        <f ca="1">SUM(DX116:OFFSET(DX116,0,$C117/3-1))*($C117&gt;0)*(DW$4&gt;=준공분기)</f>
        <v>0</v>
      </c>
      <c r="DX117" s="12">
        <f ca="1">SUM(DY116:OFFSET(DY116,0,$C117/3-1))*($C117&gt;0)*(DX$4&gt;=준공분기)</f>
        <v>0</v>
      </c>
      <c r="DY117" s="12">
        <f ca="1">SUM(DZ116:OFFSET(DZ116,0,$C117/3-1))*($C117&gt;0)*(DY$4&gt;=준공분기)</f>
        <v>0</v>
      </c>
      <c r="DZ117" s="12">
        <f ca="1">SUM(EA116:OFFSET(EA116,0,$C117/3-1))*($C117&gt;0)*(DZ$4&gt;=준공분기)</f>
        <v>0</v>
      </c>
      <c r="EA117" s="12">
        <f ca="1">SUM(EB116:OFFSET(EB116,0,$C117/3-1))*($C117&gt;0)*(EA$4&gt;=준공분기)</f>
        <v>0</v>
      </c>
      <c r="EB117" s="12">
        <f ca="1">SUM(EC116:OFFSET(EC116,0,$C117/3-1))*($C117&gt;0)*(EB$4&gt;=준공분기)</f>
        <v>0</v>
      </c>
      <c r="EC117" s="12">
        <f ca="1">SUM(ED116:OFFSET(ED116,0,$C117/3-1))*($C117&gt;0)*(EC$4&gt;=준공분기)</f>
        <v>0</v>
      </c>
      <c r="ED117" s="12">
        <f ca="1">SUM(EE116:OFFSET(EE116,0,$C117/3-1))*($C117&gt;0)*(ED$4&gt;=준공분기)</f>
        <v>0</v>
      </c>
      <c r="EE117" s="12">
        <f ca="1">SUM(EF116:OFFSET(EF116,0,$C117/3-1))*($C117&gt;0)*(EE$4&gt;=준공분기)</f>
        <v>0</v>
      </c>
      <c r="EF117" s="12">
        <f ca="1">SUM(EG116:OFFSET(EG116,0,$C117/3-1))*($C117&gt;0)*(EF$4&gt;=준공분기)</f>
        <v>0</v>
      </c>
      <c r="EG117" s="12">
        <f ca="1">SUM(EH116:OFFSET(EH116,0,$C117/3-1))*($C117&gt;0)*(EG$4&gt;=준공분기)</f>
        <v>0</v>
      </c>
      <c r="EH117" s="12">
        <f ca="1">SUM(EI116:OFFSET(EI116,0,$C117/3-1))*($C117&gt;0)*(EH$4&gt;=준공분기)</f>
        <v>0</v>
      </c>
      <c r="EI117" s="12">
        <f ca="1">SUM(EJ116:OFFSET(EJ116,0,$C117/3-1))*($C117&gt;0)*(EI$4&gt;=준공분기)</f>
        <v>0</v>
      </c>
      <c r="EJ117" s="12">
        <f ca="1">SUM(EK116:OFFSET(EK116,0,$C117/3-1))*($C117&gt;0)*(EJ$4&gt;=준공분기)</f>
        <v>0</v>
      </c>
      <c r="EK117" s="12">
        <f ca="1">SUM(EL116:OFFSET(EL116,0,$C117/3-1))*($C117&gt;0)*(EK$4&gt;=준공분기)</f>
        <v>0</v>
      </c>
      <c r="EL117" s="12">
        <f ca="1">SUM(EM116:OFFSET(EM116,0,$C117/3-1))*($C117&gt;0)*(EL$4&gt;=준공분기)</f>
        <v>0</v>
      </c>
      <c r="EM117" s="12">
        <f ca="1">SUM(EN116:OFFSET(EN116,0,$C117/3-1))*($C117&gt;0)*(EM$4&gt;=준공분기)</f>
        <v>0</v>
      </c>
      <c r="EN117" s="12">
        <f ca="1">SUM(EO116:OFFSET(EO116,0,$C117/3-1))*($C117&gt;0)*(EN$4&gt;=준공분기)</f>
        <v>0</v>
      </c>
      <c r="EO117" s="12">
        <f ca="1">SUM(EP116:OFFSET(EP116,0,$C117/3-1))*($C117&gt;0)*(EO$4&gt;=준공분기)</f>
        <v>0</v>
      </c>
      <c r="EP117" s="12">
        <f ca="1">SUM(EQ116:OFFSET(EQ116,0,$C117/3-1))*($C117&gt;0)*(EP$4&gt;=준공분기)</f>
        <v>0</v>
      </c>
      <c r="EQ117" s="12"/>
      <c r="ER117" s="12"/>
      <c r="ES117" s="12"/>
      <c r="ET117" s="12"/>
      <c r="EU117" s="12"/>
      <c r="EV117" s="12"/>
      <c r="EW117" s="12"/>
      <c r="EX117" s="12"/>
      <c r="EY117" s="12"/>
      <c r="EZ117" s="12"/>
      <c r="FA117" s="12"/>
      <c r="FB117" s="12"/>
      <c r="FC117" s="12"/>
      <c r="FD117" s="12"/>
      <c r="FE117" s="12"/>
      <c r="FF117" s="12"/>
      <c r="FG117" s="12"/>
    </row>
    <row r="118" spans="1:163" ht="14.1" customHeight="1">
      <c r="E118" s="1291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10"/>
      <c r="DQ118" s="10"/>
      <c r="DR118" s="10"/>
      <c r="DS118" s="10"/>
      <c r="DT118" s="10"/>
      <c r="DU118" s="10"/>
      <c r="DV118" s="10"/>
      <c r="DW118" s="10"/>
      <c r="DX118" s="10"/>
      <c r="DY118" s="10"/>
      <c r="DZ118" s="10"/>
      <c r="EA118" s="10"/>
      <c r="EB118" s="10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10"/>
      <c r="EZ118" s="10"/>
      <c r="FA118" s="10"/>
      <c r="FB118" s="10"/>
      <c r="FC118" s="10"/>
      <c r="FD118" s="10"/>
      <c r="FE118" s="10"/>
      <c r="FF118" s="10"/>
      <c r="FG118" s="10"/>
    </row>
    <row r="119" spans="1:163" ht="14.1" customHeight="1">
      <c r="B119" s="15" t="s">
        <v>452</v>
      </c>
      <c r="C119" s="577"/>
      <c r="D119" s="516" t="s">
        <v>206</v>
      </c>
      <c r="E119" s="1292">
        <f ca="1">SUM(F119:DI119)</f>
        <v>45473</v>
      </c>
      <c r="F119" s="10"/>
      <c r="G119" s="1297" t="str">
        <f>IF(AND(SUM(F108:$G108)&lt;0.01,SUM($G108:G108)&gt;0.01),G$4,"")</f>
        <v/>
      </c>
      <c r="H119" s="1297"/>
      <c r="I119" s="1297"/>
      <c r="J119" s="1297"/>
      <c r="K119" s="1297" t="str">
        <f ca="1">IF(AND(SUM($G110:J110)&lt;0.01,SUM($G110:K110)&gt;0.01),K$4,"")</f>
        <v/>
      </c>
      <c r="L119" s="1297">
        <f ca="1">IF(AND(SUM($G110:K110)&lt;0.01,SUM($G110:L110)&gt;0.01),L$4,"")</f>
        <v>45473</v>
      </c>
      <c r="M119" s="1297" t="str">
        <f ca="1">IF(AND(SUM($G110:L110)&lt;0.01,SUM($G110:M110)&gt;0.01),M$4,"")</f>
        <v/>
      </c>
      <c r="N119" s="1297" t="str">
        <f ca="1">IF(AND(SUM($G110:M110)&lt;0.01,SUM($G110:N110)&gt;0.01),N$4,"")</f>
        <v/>
      </c>
      <c r="O119" s="1297" t="str">
        <f ca="1">IF(AND(SUM($G110:N110)&lt;0.01,SUM($G110:O110)&gt;0.01),O$4,"")</f>
        <v/>
      </c>
      <c r="P119" s="1297" t="str">
        <f ca="1">IF(AND(SUM($G110:O110)&lt;0.01,SUM($G110:P110)&gt;0.01),P$4,"")</f>
        <v/>
      </c>
      <c r="Q119" s="1297" t="str">
        <f ca="1">IF(AND(SUM($G110:P110)&lt;0.01,SUM($G110:Q110)&gt;0.01),Q$4,"")</f>
        <v/>
      </c>
      <c r="R119" s="1297" t="str">
        <f ca="1">IF(AND(SUM($G110:Q110)&lt;0.01,SUM($G110:R110)&gt;0.01),R$4,"")</f>
        <v/>
      </c>
      <c r="S119" s="1297" t="str">
        <f ca="1">IF(AND(SUM($G110:R110)&lt;0.01,SUM($G110:S110)&gt;0.01),S$4,"")</f>
        <v/>
      </c>
      <c r="T119" s="1297" t="str">
        <f ca="1">IF(AND(SUM($G110:S110)&lt;0.01,SUM($G110:T110)&gt;0.01),T$4,"")</f>
        <v/>
      </c>
      <c r="U119" s="1297" t="str">
        <f ca="1">IF(AND(SUM($G110:T110)&lt;0.01,SUM($G110:U110)&gt;0.01),U$4,"")</f>
        <v/>
      </c>
      <c r="V119" s="1297" t="str">
        <f ca="1">IF(AND(SUM($G110:U110)&lt;0.01,SUM($G110:V110)&gt;0.01),V$4,"")</f>
        <v/>
      </c>
      <c r="W119" s="1297" t="str">
        <f ca="1">IF(AND(SUM($G110:V110)&lt;0.01,SUM($G110:W110)&gt;0.01),W$4,"")</f>
        <v/>
      </c>
      <c r="X119" s="1297" t="str">
        <f ca="1">IF(AND(SUM($G110:W110)&lt;0.01,SUM($G110:X110)&gt;0.01),X$4,"")</f>
        <v/>
      </c>
      <c r="Y119" s="1297" t="str">
        <f ca="1">IF(AND(SUM($G110:X110)&lt;0.01,SUM($G110:Y110)&gt;0.01),Y$4,"")</f>
        <v/>
      </c>
      <c r="Z119" s="1297" t="str">
        <f ca="1">IF(AND(SUM($G110:Y110)&lt;0.01,SUM($G110:Z110)&gt;0.01),Z$4,"")</f>
        <v/>
      </c>
      <c r="AA119" s="1297" t="str">
        <f ca="1">IF(AND(SUM($G110:Z110)&lt;0.01,SUM($G110:AA110)&gt;0.01),AA$4,"")</f>
        <v/>
      </c>
      <c r="AB119" s="1297" t="str">
        <f ca="1">IF(AND(SUM($G110:AA110)&lt;0.01,SUM($G110:AB110)&gt;0.01),AB$4,"")</f>
        <v/>
      </c>
      <c r="AC119" s="1297" t="str">
        <f ca="1">IF(AND(SUM($G110:AB110)&lt;0.01,SUM($G110:AC110)&gt;0.01),AC$4,"")</f>
        <v/>
      </c>
      <c r="AD119" s="1297" t="str">
        <f ca="1">IF(AND(SUM($G110:AC110)&lt;0.01,SUM($G110:AD110)&gt;0.01),AD$4,"")</f>
        <v/>
      </c>
      <c r="AE119" s="1297" t="str">
        <f ca="1">IF(AND(SUM($G110:AD110)&lt;0.01,SUM($G110:AE110)&gt;0.01),AE$4,"")</f>
        <v/>
      </c>
      <c r="AF119" s="1297" t="str">
        <f ca="1">IF(AND(SUM($G110:AE110)&lt;0.01,SUM($G110:AF110)&gt;0.01),AF$4,"")</f>
        <v/>
      </c>
      <c r="AG119" s="1297" t="str">
        <f ca="1">IF(AND(SUM($G110:AF110)&lt;0.01,SUM($G110:AG110)&gt;0.01),AG$4,"")</f>
        <v/>
      </c>
      <c r="AH119" s="1297" t="str">
        <f ca="1">IF(AND(SUM($G110:AG110)&lt;0.01,SUM($G110:AH110)&gt;0.01),AH$4,"")</f>
        <v/>
      </c>
      <c r="AI119" s="1297" t="str">
        <f ca="1">IF(AND(SUM($G110:AH110)&lt;0.01,SUM($G110:AI110)&gt;0.01),AI$4,"")</f>
        <v/>
      </c>
      <c r="AJ119" s="1297" t="str">
        <f ca="1">IF(AND(SUM($G110:AI110)&lt;0.01,SUM($G110:AJ110)&gt;0.01),AJ$4,"")</f>
        <v/>
      </c>
      <c r="AK119" s="1297" t="str">
        <f ca="1">IF(AND(SUM($G110:AJ110)&lt;0.01,SUM($G110:AK110)&gt;0.01),AK$4,"")</f>
        <v/>
      </c>
      <c r="AL119" s="1297" t="str">
        <f ca="1">IF(AND(SUM($G110:AK110)&lt;0.01,SUM($G110:AL110)&gt;0.01),AL$4,"")</f>
        <v/>
      </c>
      <c r="AM119" s="1297" t="str">
        <f ca="1">IF(AND(SUM($G110:AL110)&lt;0.01,SUM($G110:AM110)&gt;0.01),AM$4,"")</f>
        <v/>
      </c>
      <c r="AN119" s="1297" t="str">
        <f ca="1">IF(AND(SUM($G110:AM110)&lt;0.01,SUM($G110:AN110)&gt;0.01),AN$4,"")</f>
        <v/>
      </c>
      <c r="AO119" s="1297" t="str">
        <f ca="1">IF(AND(SUM($G110:AN110)&lt;0.01,SUM($G110:AO110)&gt;0.01),AO$4,"")</f>
        <v/>
      </c>
      <c r="AP119" s="1297" t="str">
        <f ca="1">IF(AND(SUM($G110:AO110)&lt;0.01,SUM($G110:AP110)&gt;0.01),AP$4,"")</f>
        <v/>
      </c>
      <c r="AQ119" s="1297" t="str">
        <f ca="1">IF(AND(SUM($G110:AP110)&lt;0.01,SUM($G110:AQ110)&gt;0.01),AQ$4,"")</f>
        <v/>
      </c>
      <c r="AR119" s="1297" t="str">
        <f ca="1">IF(AND(SUM($G110:AQ110)&lt;0.01,SUM($G110:AR110)&gt;0.01),AR$4,"")</f>
        <v/>
      </c>
      <c r="AS119" s="1297" t="str">
        <f ca="1">IF(AND(SUM($G110:AR110)&lt;0.01,SUM($G110:AS110)&gt;0.01),AS$4,"")</f>
        <v/>
      </c>
      <c r="AT119" s="1297" t="str">
        <f ca="1">IF(AND(SUM($G110:AS110)&lt;0.01,SUM($G110:AT110)&gt;0.01),AT$4,"")</f>
        <v/>
      </c>
      <c r="AU119" s="1297" t="str">
        <f ca="1">IF(AND(SUM($G110:AT110)&lt;0.01,SUM($G110:AU110)&gt;0.01),AU$4,"")</f>
        <v/>
      </c>
      <c r="AV119" s="1297" t="str">
        <f ca="1">IF(AND(SUM($G110:AU110)&lt;0.01,SUM($G110:AV110)&gt;0.01),AV$4,"")</f>
        <v/>
      </c>
      <c r="AW119" s="1297" t="str">
        <f ca="1">IF(AND(SUM($G110:AV110)&lt;0.01,SUM($G110:AW110)&gt;0.01),AW$4,"")</f>
        <v/>
      </c>
      <c r="AX119" s="1297" t="str">
        <f ca="1">IF(AND(SUM($G110:AW110)&lt;0.01,SUM($G110:AX110)&gt;0.01),AX$4,"")</f>
        <v/>
      </c>
      <c r="AY119" s="1297" t="str">
        <f ca="1">IF(AND(SUM($G110:AX110)&lt;0.01,SUM($G110:AY110)&gt;0.01),AY$4,"")</f>
        <v/>
      </c>
      <c r="AZ119" s="1297" t="str">
        <f ca="1">IF(AND(SUM($G110:AY110)&lt;0.01,SUM($G110:AZ110)&gt;0.01),AZ$4,"")</f>
        <v/>
      </c>
      <c r="BA119" s="1297" t="str">
        <f ca="1">IF(AND(SUM($G110:AZ110)&lt;0.01,SUM($G110:BA110)&gt;0.01),BA$4,"")</f>
        <v/>
      </c>
      <c r="BB119" s="1297" t="str">
        <f ca="1">IF(AND(SUM($G110:BA110)&lt;0.01,SUM($G110:BB110)&gt;0.01),BB$4,"")</f>
        <v/>
      </c>
      <c r="BC119" s="1297" t="str">
        <f ca="1">IF(AND(SUM($G110:BB110)&lt;0.01,SUM($G110:BC110)&gt;0.01),BC$4,"")</f>
        <v/>
      </c>
      <c r="BD119" s="1297" t="str">
        <f ca="1">IF(AND(SUM($G110:BC110)&lt;0.01,SUM($G110:BD110)&gt;0.01),BD$4,"")</f>
        <v/>
      </c>
      <c r="BE119" s="1297" t="str">
        <f ca="1">IF(AND(SUM($G110:BD110)&lt;0.01,SUM($G110:BE110)&gt;0.01),BE$4,"")</f>
        <v/>
      </c>
      <c r="BF119" s="1297" t="str">
        <f ca="1">IF(AND(SUM($G110:BE110)&lt;0.01,SUM($G110:BF110)&gt;0.01),BF$4,"")</f>
        <v/>
      </c>
      <c r="BG119" s="1297" t="str">
        <f ca="1">IF(AND(SUM($G110:BF110)&lt;0.01,SUM($G110:BG110)&gt;0.01),BG$4,"")</f>
        <v/>
      </c>
      <c r="BH119" s="1297" t="str">
        <f ca="1">IF(AND(SUM($G110:BG110)&lt;0.01,SUM($G110:BH110)&gt;0.01),BH$4,"")</f>
        <v/>
      </c>
      <c r="BI119" s="1297" t="str">
        <f ca="1">IF(AND(SUM($G110:BH110)&lt;0.01,SUM($G110:BI110)&gt;0.01),BI$4,"")</f>
        <v/>
      </c>
      <c r="BJ119" s="1297" t="str">
        <f ca="1">IF(AND(SUM($G110:BI110)&lt;0.01,SUM($G110:BJ110)&gt;0.01),BJ$4,"")</f>
        <v/>
      </c>
      <c r="BK119" s="1297" t="str">
        <f ca="1">IF(AND(SUM($G110:BJ110)&lt;0.01,SUM($G110:BK110)&gt;0.01),BK$4,"")</f>
        <v/>
      </c>
      <c r="BL119" s="1297" t="str">
        <f ca="1">IF(AND(SUM($G110:BK110)&lt;0.01,SUM($G110:BL110)&gt;0.01),BL$4,"")</f>
        <v/>
      </c>
      <c r="BM119" s="1297" t="str">
        <f ca="1">IF(AND(SUM($G110:BL110)&lt;0.01,SUM($G110:BM110)&gt;0.01),BM$4,"")</f>
        <v/>
      </c>
      <c r="BN119" s="1297" t="str">
        <f ca="1">IF(AND(SUM($G110:BM110)&lt;0.01,SUM($G110:BN110)&gt;0.01),BN$4,"")</f>
        <v/>
      </c>
      <c r="BO119" s="1297" t="str">
        <f ca="1">IF(AND(SUM($G110:BN110)&lt;0.01,SUM($G110:BO110)&gt;0.01),BO$4,"")</f>
        <v/>
      </c>
      <c r="BP119" s="1297" t="str">
        <f ca="1">IF(AND(SUM($G110:BO110)&lt;0.01,SUM($G110:BP110)&gt;0.01),BP$4,"")</f>
        <v/>
      </c>
      <c r="BQ119" s="1297" t="str">
        <f ca="1">IF(AND(SUM($G110:BP110)&lt;0.01,SUM($G110:BQ110)&gt;0.01),BQ$4,"")</f>
        <v/>
      </c>
      <c r="BR119" s="1297" t="str">
        <f ca="1">IF(AND(SUM($G110:BQ110)&lt;0.01,SUM($G110:BR110)&gt;0.01),BR$4,"")</f>
        <v/>
      </c>
      <c r="BS119" s="578" t="str">
        <f ca="1">IF(AND(SUM($G110:BR110)&lt;0.01,SUM($G110:BS110)&gt;0.01),BS$4,"")</f>
        <v/>
      </c>
      <c r="BT119" s="578" t="str">
        <f ca="1">IF(AND(SUM($G110:BS110)&lt;0.01,SUM($G110:BT110)&gt;0.01),BT$4,"")</f>
        <v/>
      </c>
      <c r="BU119" s="578" t="str">
        <f ca="1">IF(AND(SUM($G110:BT110)&lt;0.01,SUM($G110:BU110)&gt;0.01),BU$4,"")</f>
        <v/>
      </c>
      <c r="BV119" s="578" t="str">
        <f ca="1">IF(AND(SUM($G110:BU110)&lt;0.01,SUM($G110:BV110)&gt;0.01),BV$4,"")</f>
        <v/>
      </c>
      <c r="BW119" s="578" t="str">
        <f ca="1">IF(AND(SUM($G110:BV110)&lt;0.01,SUM($G110:BW110)&gt;0.01),BW$4,"")</f>
        <v/>
      </c>
      <c r="BX119" s="578" t="str">
        <f ca="1">IF(AND(SUM($G110:BW110)&lt;0.01,SUM($G110:BX110)&gt;0.01),BX$4,"")</f>
        <v/>
      </c>
      <c r="BY119" s="578" t="str">
        <f ca="1">IF(AND(SUM($G110:BX110)&lt;0.01,SUM($G110:BY110)&gt;0.01),BY$4,"")</f>
        <v/>
      </c>
      <c r="BZ119" s="578" t="str">
        <f ca="1">IF(AND(SUM($G110:BY110)&lt;0.01,SUM($G110:BZ110)&gt;0.01),BZ$4,"")</f>
        <v/>
      </c>
      <c r="CA119" s="578" t="str">
        <f ca="1">IF(AND(SUM($G110:BZ110)&lt;0.01,SUM($G110:CA110)&gt;0.01),CA$4,"")</f>
        <v/>
      </c>
      <c r="CB119" s="578" t="str">
        <f ca="1">IF(AND(SUM($G110:CA110)&lt;0.01,SUM($G110:CB110)&gt;0.01),CB$4,"")</f>
        <v/>
      </c>
      <c r="CC119" s="578" t="str">
        <f ca="1">IF(AND(SUM($G110:CB110)&lt;0.01,SUM($G110:CC110)&gt;0.01),CC$4,"")</f>
        <v/>
      </c>
      <c r="CD119" s="578" t="str">
        <f ca="1">IF(AND(SUM($G110:CC110)&lt;0.01,SUM($G110:CD110)&gt;0.01),CD$4,"")</f>
        <v/>
      </c>
      <c r="CE119" s="578" t="str">
        <f ca="1">IF(AND(SUM($G110:CD110)&lt;0.01,SUM($G110:CE110)&gt;0.01),CE$4,"")</f>
        <v/>
      </c>
      <c r="CF119" s="578" t="str">
        <f ca="1">IF(AND(SUM($G110:CE110)&lt;0.01,SUM($G110:CF110)&gt;0.01),CF$4,"")</f>
        <v/>
      </c>
      <c r="CG119" s="578" t="str">
        <f ca="1">IF(AND(SUM($G110:CF110)&lt;0.01,SUM($G110:CG110)&gt;0.01),CG$4,"")</f>
        <v/>
      </c>
      <c r="CH119" s="578" t="str">
        <f ca="1">IF(AND(SUM($G110:CG110)&lt;0.01,SUM($G110:CH110)&gt;0.01),CH$4,"")</f>
        <v/>
      </c>
      <c r="CI119" s="578" t="str">
        <f ca="1">IF(AND(SUM($G110:CH110)&lt;0.01,SUM($G110:CI110)&gt;0.01),CI$4,"")</f>
        <v/>
      </c>
      <c r="CJ119" s="578" t="str">
        <f ca="1">IF(AND(SUM($G110:CI110)&lt;0.01,SUM($G110:CJ110)&gt;0.01),CJ$4,"")</f>
        <v/>
      </c>
      <c r="CK119" s="578" t="str">
        <f ca="1">IF(AND(SUM($G110:CJ110)&lt;0.01,SUM($G110:CK110)&gt;0.01),CK$4,"")</f>
        <v/>
      </c>
      <c r="CL119" s="578" t="str">
        <f ca="1">IF(AND(SUM($G110:CK110)&lt;0.01,SUM($G110:CL110)&gt;0.01),CL$4,"")</f>
        <v/>
      </c>
      <c r="CM119" s="578" t="str">
        <f ca="1">IF(AND(SUM($G110:CL110)&lt;0.01,SUM($G110:CM110)&gt;0.01),CM$4,"")</f>
        <v/>
      </c>
      <c r="CN119" s="578" t="str">
        <f ca="1">IF(AND(SUM($G110:CM110)&lt;0.01,SUM($G110:CN110)&gt;0.01),CN$4,"")</f>
        <v/>
      </c>
      <c r="CO119" s="578" t="str">
        <f ca="1">IF(AND(SUM($G110:CN110)&lt;0.01,SUM($G110:CO110)&gt;0.01),CO$4,"")</f>
        <v/>
      </c>
      <c r="CP119" s="578" t="str">
        <f ca="1">IF(AND(SUM($G110:CO110)&lt;0.01,SUM($G110:CP110)&gt;0.01),CP$4,"")</f>
        <v/>
      </c>
      <c r="CQ119" s="578" t="str">
        <f ca="1">IF(AND(SUM($G110:CP110)&lt;0.01,SUM($G110:CQ110)&gt;0.01),CQ$4,"")</f>
        <v/>
      </c>
      <c r="CR119" s="578" t="str">
        <f ca="1">IF(AND(SUM($G110:CQ110)&lt;0.01,SUM($G110:CR110)&gt;0.01),CR$4,"")</f>
        <v/>
      </c>
      <c r="CS119" s="578" t="str">
        <f ca="1">IF(AND(SUM($G110:CR110)&lt;0.01,SUM($G110:CS110)&gt;0.01),CS$4,"")</f>
        <v/>
      </c>
      <c r="CT119" s="578" t="str">
        <f ca="1">IF(AND(SUM($G110:CS110)&lt;0.01,SUM($G110:CT110)&gt;0.01),CT$4,"")</f>
        <v/>
      </c>
      <c r="CU119" s="578" t="str">
        <f ca="1">IF(AND(SUM($G110:CT110)&lt;0.01,SUM($G110:CU110)&gt;0.01),CU$4,"")</f>
        <v/>
      </c>
      <c r="CV119" s="578" t="str">
        <f ca="1">IF(AND(SUM($G110:CU110)&lt;0.01,SUM($G110:CV110)&gt;0.01),CV$4,"")</f>
        <v/>
      </c>
      <c r="CW119" s="578" t="str">
        <f ca="1">IF(AND(SUM($G110:CV110)&lt;0.01,SUM($G110:CW110)&gt;0.01),CW$4,"")</f>
        <v/>
      </c>
      <c r="CX119" s="578" t="str">
        <f ca="1">IF(AND(SUM($G110:CW110)&lt;0.01,SUM($G110:CX110)&gt;0.01),CX$4,"")</f>
        <v/>
      </c>
      <c r="CY119" s="578" t="str">
        <f ca="1">IF(AND(SUM($G110:CX110)&lt;0.01,SUM($G110:CY110)&gt;0.01),CY$4,"")</f>
        <v/>
      </c>
      <c r="CZ119" s="578" t="str">
        <f ca="1">IF(AND(SUM($G110:CY110)&lt;0.01,SUM($G110:CZ110)&gt;0.01),CZ$4,"")</f>
        <v/>
      </c>
      <c r="DA119" s="578" t="str">
        <f ca="1">IF(AND(SUM($G110:CZ110)&lt;0.01,SUM($G110:DA110)&gt;0.01),DA$4,"")</f>
        <v/>
      </c>
      <c r="DB119" s="578" t="str">
        <f ca="1">IF(AND(SUM($G110:DA110)&lt;0.01,SUM($G110:DB110)&gt;0.01),DB$4,"")</f>
        <v/>
      </c>
      <c r="DC119" s="578" t="str">
        <f ca="1">IF(AND(SUM($G110:DB110)&lt;0.01,SUM($G110:DC110)&gt;0.01),DC$4,"")</f>
        <v/>
      </c>
      <c r="DD119" s="578" t="str">
        <f ca="1">IF(AND(SUM($G110:DC110)&lt;0.01,SUM($G110:DD110)&gt;0.01),DD$4,"")</f>
        <v/>
      </c>
      <c r="DE119" s="578" t="str">
        <f ca="1">IF(AND(SUM($G110:DD110)&lt;0.01,SUM($G110:DE110)&gt;0.01),DE$4,"")</f>
        <v/>
      </c>
      <c r="DF119" s="578" t="str">
        <f ca="1">IF(AND(SUM($G110:DE110)&lt;0.01,SUM($G110:DF110)&gt;0.01),DF$4,"")</f>
        <v/>
      </c>
      <c r="DG119" s="578" t="str">
        <f ca="1">IF(AND(SUM($G110:DF110)&lt;0.01,SUM($G110:DG110)&gt;0.01),DG$4,"")</f>
        <v/>
      </c>
      <c r="DH119" s="578" t="str">
        <f ca="1">IF(AND(SUM($G110:DG110)&lt;0.01,SUM($G110:DH110)&gt;0.01),DH$4,"")</f>
        <v/>
      </c>
      <c r="DI119" s="578" t="str">
        <f ca="1">IF(AND(SUM($G110:DH110)&lt;0.01,SUM($G110:DI110)&gt;0.01),DI$4,"")</f>
        <v/>
      </c>
      <c r="DJ119" s="578" t="str">
        <f ca="1">IF(AND(SUM($G110:DI110)&lt;0.01,SUM($G110:DJ110)&gt;0.01),DJ$4,"")</f>
        <v/>
      </c>
      <c r="DK119" s="578" t="str">
        <f ca="1">IF(AND(SUM($G110:DJ110)&lt;0.01,SUM($G110:DK110)&gt;0.01),DK$4,"")</f>
        <v/>
      </c>
      <c r="DL119" s="578" t="str">
        <f ca="1">IF(AND(SUM($G110:DK110)&lt;0.01,SUM($G110:DL110)&gt;0.01),DL$4,"")</f>
        <v/>
      </c>
      <c r="DM119" s="578" t="str">
        <f ca="1">IF(AND(SUM($G110:DL110)&lt;0.01,SUM($G110:DM110)&gt;0.01),DM$4,"")</f>
        <v/>
      </c>
      <c r="DN119" s="578" t="str">
        <f ca="1">IF(AND(SUM($G110:DM110)&lt;0.01,SUM($G110:DN110)&gt;0.01),DN$4,"")</f>
        <v/>
      </c>
      <c r="DO119" s="578" t="str">
        <f ca="1">IF(AND(SUM($G110:DN110)&lt;0.01,SUM($G110:DO110)&gt;0.01),DO$4,"")</f>
        <v/>
      </c>
      <c r="DP119" s="578" t="str">
        <f ca="1">IF(AND(SUM($G110:DO110)&lt;0.01,SUM($G110:DP110)&gt;0.01),DP$4,"")</f>
        <v/>
      </c>
      <c r="DQ119" s="578" t="str">
        <f ca="1">IF(AND(SUM($G110:DP110)&lt;0.01,SUM($G110:DQ110)&gt;0.01),DQ$4,"")</f>
        <v/>
      </c>
      <c r="DR119" s="578" t="str">
        <f ca="1">IF(AND(SUM($G110:DQ110)&lt;0.01,SUM($G110:DR110)&gt;0.01),DR$4,"")</f>
        <v/>
      </c>
      <c r="DS119" s="578" t="str">
        <f ca="1">IF(AND(SUM($G110:DR110)&lt;0.01,SUM($G110:DS110)&gt;0.01),DS$4,"")</f>
        <v/>
      </c>
      <c r="DT119" s="578" t="str">
        <f ca="1">IF(AND(SUM($G110:DS110)&lt;0.01,SUM($G110:DT110)&gt;0.01),DT$4,"")</f>
        <v/>
      </c>
      <c r="DU119" s="578" t="str">
        <f ca="1">IF(AND(SUM($G110:DT110)&lt;0.01,SUM($G110:DU110)&gt;0.01),DU$4,"")</f>
        <v/>
      </c>
      <c r="DV119" s="578" t="str">
        <f ca="1">IF(AND(SUM($G110:DU110)&lt;0.01,SUM($G110:DV110)&gt;0.01),DV$4,"")</f>
        <v/>
      </c>
      <c r="DW119" s="578" t="str">
        <f ca="1">IF(AND(SUM($G110:DV110)&lt;0.01,SUM($G110:DW110)&gt;0.01),DW$4,"")</f>
        <v/>
      </c>
      <c r="DX119" s="578" t="str">
        <f ca="1">IF(AND(SUM($G110:DW110)&lt;0.01,SUM($G110:DX110)&gt;0.01),DX$4,"")</f>
        <v/>
      </c>
      <c r="DY119" s="578" t="str">
        <f ca="1">IF(AND(SUM($G110:DX110)&lt;0.01,SUM($G110:DY110)&gt;0.01),DY$4,"")</f>
        <v/>
      </c>
      <c r="DZ119" s="578" t="str">
        <f ca="1">IF(AND(SUM($G110:DY110)&lt;0.01,SUM($G110:DZ110)&gt;0.01),DZ$4,"")</f>
        <v/>
      </c>
      <c r="EA119" s="578" t="str">
        <f ca="1">IF(AND(SUM($G110:DZ110)&lt;0.01,SUM($G110:EA110)&gt;0.01),EA$4,"")</f>
        <v/>
      </c>
      <c r="EB119" s="578" t="str">
        <f ca="1">IF(AND(SUM($G110:EA110)&lt;0.01,SUM($G110:EB110)&gt;0.01),EB$4,"")</f>
        <v/>
      </c>
      <c r="EC119" s="578" t="str">
        <f ca="1">IF(AND(SUM($G110:EB110)&lt;0.01,SUM($G110:EC110)&gt;0.01),EC$4,"")</f>
        <v/>
      </c>
      <c r="ED119" s="578" t="str">
        <f ca="1">IF(AND(SUM($G110:EC110)&lt;0.01,SUM($G110:ED110)&gt;0.01),ED$4,"")</f>
        <v/>
      </c>
      <c r="EE119" s="578" t="str">
        <f ca="1">IF(AND(SUM($G110:ED110)&lt;0.01,SUM($G110:EE110)&gt;0.01),EE$4,"")</f>
        <v/>
      </c>
      <c r="EF119" s="578" t="str">
        <f ca="1">IF(AND(SUM($G110:EE110)&lt;0.01,SUM($G110:EF110)&gt;0.01),EF$4,"")</f>
        <v/>
      </c>
      <c r="EG119" s="578" t="str">
        <f ca="1">IF(AND(SUM($G110:EF110)&lt;0.01,SUM($G110:EG110)&gt;0.01),EG$4,"")</f>
        <v/>
      </c>
      <c r="EH119" s="578" t="str">
        <f ca="1">IF(AND(SUM($G110:EG110)&lt;0.01,SUM($G110:EH110)&gt;0.01),EH$4,"")</f>
        <v/>
      </c>
      <c r="EI119" s="578" t="str">
        <f ca="1">IF(AND(SUM($G110:EH110)&lt;0.01,SUM($G110:EI110)&gt;0.01),EI$4,"")</f>
        <v/>
      </c>
      <c r="EJ119" s="578" t="str">
        <f ca="1">IF(AND(SUM($G110:EI110)&lt;0.01,SUM($G110:EJ110)&gt;0.01),EJ$4,"")</f>
        <v/>
      </c>
      <c r="EK119" s="578" t="str">
        <f ca="1">IF(AND(SUM($G110:EJ110)&lt;0.01,SUM($G110:EK110)&gt;0.01),EK$4,"")</f>
        <v/>
      </c>
      <c r="EL119" s="578" t="str">
        <f ca="1">IF(AND(SUM($G110:EK110)&lt;0.01,SUM($G110:EL110)&gt;0.01),EL$4,"")</f>
        <v/>
      </c>
      <c r="EM119" s="578" t="str">
        <f ca="1">IF(AND(SUM($G110:EL110)&lt;0.01,SUM($G110:EM110)&gt;0.01),EM$4,"")</f>
        <v/>
      </c>
      <c r="EN119" s="578" t="str">
        <f ca="1">IF(AND(SUM($G110:EM110)&lt;0.01,SUM($G110:EN110)&gt;0.01),EN$4,"")</f>
        <v/>
      </c>
      <c r="EO119" s="578" t="str">
        <f ca="1">IF(AND(SUM($G110:EN110)&lt;0.01,SUM($G110:EO110)&gt;0.01),EO$4,"")</f>
        <v/>
      </c>
      <c r="EP119" s="578" t="str">
        <f ca="1">IF(AND(SUM($G110:EO110)&lt;0.01,SUM($G110:EP110)&gt;0.01),EP$4,"")</f>
        <v/>
      </c>
      <c r="EQ119" s="10"/>
      <c r="ER119" s="10"/>
      <c r="ES119" s="10"/>
      <c r="ET119" s="10"/>
      <c r="EU119" s="10"/>
      <c r="EV119" s="10"/>
      <c r="EW119" s="10"/>
      <c r="EX119" s="10"/>
      <c r="EY119" s="10"/>
      <c r="EZ119" s="10"/>
      <c r="FA119" s="10"/>
      <c r="FB119" s="10"/>
      <c r="FC119" s="10"/>
      <c r="FD119" s="10"/>
      <c r="FE119" s="10"/>
      <c r="FF119" s="10"/>
      <c r="FG119" s="10"/>
    </row>
    <row r="120" spans="1:163" ht="14.1" customHeight="1">
      <c r="B120" s="20" t="s">
        <v>453</v>
      </c>
      <c r="C120" s="579">
        <f ca="1">Assum!F145</f>
        <v>46295</v>
      </c>
      <c r="D120" s="516" t="s">
        <v>206</v>
      </c>
      <c r="E120" s="1292">
        <f t="shared" ref="E120:E121" ca="1" si="334">SUM(F120:DI120)</f>
        <v>46295</v>
      </c>
      <c r="F120" s="10"/>
      <c r="G120" s="1297"/>
      <c r="H120" s="1297"/>
      <c r="I120" s="1297"/>
      <c r="J120" s="1297"/>
      <c r="K120" s="1297" t="str">
        <f ca="1">IF(AND(SUM($G111:J111)&lt;0.01,SUM($G111:K111)&gt;0.01),K$4,"")</f>
        <v/>
      </c>
      <c r="L120" s="1297" t="str">
        <f ca="1">IF(AND(SUM($G111:K111)&lt;0.01,SUM($G111:L111)&gt;0.01),L$4,"")</f>
        <v/>
      </c>
      <c r="M120" s="1297" t="str">
        <f ca="1">IF(AND(SUM($G111:L111)&lt;0.01,SUM($G111:M111)&gt;0.01),M$4,"")</f>
        <v/>
      </c>
      <c r="N120" s="1297" t="str">
        <f ca="1">IF(AND(SUM($G111:M111)&lt;0.01,SUM($G111:N111)&gt;0.01),N$4,"")</f>
        <v/>
      </c>
      <c r="O120" s="1297" t="str">
        <f ca="1">IF(AND(SUM($G111:N111)&lt;0.01,SUM($G111:O111)&gt;0.01),O$4,"")</f>
        <v/>
      </c>
      <c r="P120" s="1297" t="str">
        <f ca="1">IF(AND(SUM($G111:O111)&lt;0.01,SUM($G111:P111)&gt;0.01),P$4,"")</f>
        <v/>
      </c>
      <c r="Q120" s="1297" t="str">
        <f ca="1">IF(AND(SUM($G111:P111)&lt;0.01,SUM($G111:Q111)&gt;0.01),Q$4,"")</f>
        <v/>
      </c>
      <c r="R120" s="1297" t="str">
        <f ca="1">IF(AND(SUM($G111:Q111)&lt;0.01,SUM($G111:R111)&gt;0.01),R$4,"")</f>
        <v/>
      </c>
      <c r="S120" s="1297" t="str">
        <f ca="1">IF(AND(SUM($G111:R111)&lt;0.01,SUM($G111:S111)&gt;0.01),S$4,"")</f>
        <v/>
      </c>
      <c r="T120" s="1297" t="str">
        <f ca="1">IF(AND(SUM($G111:S111)&lt;0.01,SUM($G111:T111)&gt;0.01),T$4,"")</f>
        <v/>
      </c>
      <c r="U120" s="1297">
        <f ca="1">IF(AND(SUM($G111:T111)&lt;0.01,SUM($G111:U111)&gt;0.01),U$4,"")</f>
        <v>46295</v>
      </c>
      <c r="V120" s="1297" t="str">
        <f ca="1">IF(AND(SUM($G111:U111)&lt;0.01,SUM($G111:V111)&gt;0.01),V$4,"")</f>
        <v/>
      </c>
      <c r="W120" s="1297" t="str">
        <f ca="1">IF(AND(SUM($G111:V111)&lt;0.01,SUM($G111:W111)&gt;0.01),W$4,"")</f>
        <v/>
      </c>
      <c r="X120" s="1297" t="str">
        <f ca="1">IF(AND(SUM($G111:W111)&lt;0.01,SUM($G111:X111)&gt;0.01),X$4,"")</f>
        <v/>
      </c>
      <c r="Y120" s="1297" t="str">
        <f ca="1">IF(AND(SUM($G111:X111)&lt;0.01,SUM($G111:Y111)&gt;0.01),Y$4,"")</f>
        <v/>
      </c>
      <c r="Z120" s="1297" t="str">
        <f ca="1">IF(AND(SUM($G111:Y111)&lt;0.01,SUM($G111:Z111)&gt;0.01),Z$4,"")</f>
        <v/>
      </c>
      <c r="AA120" s="1297" t="str">
        <f ca="1">IF(AND(SUM($G111:Z111)&lt;0.01,SUM($G111:AA111)&gt;0.01),AA$4,"")</f>
        <v/>
      </c>
      <c r="AB120" s="1297" t="str">
        <f ca="1">IF(AND(SUM($G111:AA111)&lt;0.01,SUM($G111:AB111)&gt;0.01),AB$4,"")</f>
        <v/>
      </c>
      <c r="AC120" s="1297" t="str">
        <f ca="1">IF(AND(SUM($G111:AB111)&lt;0.01,SUM($G111:AC111)&gt;0.01),AC$4,"")</f>
        <v/>
      </c>
      <c r="AD120" s="1297" t="str">
        <f ca="1">IF(AND(SUM($G111:AC111)&lt;0.01,SUM($G111:AD111)&gt;0.01),AD$4,"")</f>
        <v/>
      </c>
      <c r="AE120" s="1297" t="str">
        <f ca="1">IF(AND(SUM($G111:AD111)&lt;0.01,SUM($G111:AE111)&gt;0.01),AE$4,"")</f>
        <v/>
      </c>
      <c r="AF120" s="1297" t="str">
        <f ca="1">IF(AND(SUM($G111:AE111)&lt;0.01,SUM($G111:AF111)&gt;0.01),AF$4,"")</f>
        <v/>
      </c>
      <c r="AG120" s="1297" t="str">
        <f ca="1">IF(AND(SUM($G111:AF111)&lt;0.01,SUM($G111:AG111)&gt;0.01),AG$4,"")</f>
        <v/>
      </c>
      <c r="AH120" s="1297" t="str">
        <f ca="1">IF(AND(SUM($G111:AG111)&lt;0.01,SUM($G111:AH111)&gt;0.01),AH$4,"")</f>
        <v/>
      </c>
      <c r="AI120" s="1297" t="str">
        <f ca="1">IF(AND(SUM($G111:AH111)&lt;0.01,SUM($G111:AI111)&gt;0.01),AI$4,"")</f>
        <v/>
      </c>
      <c r="AJ120" s="1297" t="str">
        <f ca="1">IF(AND(SUM($G111:AI111)&lt;0.01,SUM($G111:AJ111)&gt;0.01),AJ$4,"")</f>
        <v/>
      </c>
      <c r="AK120" s="1297" t="str">
        <f ca="1">IF(AND(SUM($G111:AJ111)&lt;0.01,SUM($G111:AK111)&gt;0.01),AK$4,"")</f>
        <v/>
      </c>
      <c r="AL120" s="1297" t="str">
        <f ca="1">IF(AND(SUM($G111:AK111)&lt;0.01,SUM($G111:AL111)&gt;0.01),AL$4,"")</f>
        <v/>
      </c>
      <c r="AM120" s="1297" t="str">
        <f ca="1">IF(AND(SUM($G111:AL111)&lt;0.01,SUM($G111:AM111)&gt;0.01),AM$4,"")</f>
        <v/>
      </c>
      <c r="AN120" s="1297" t="str">
        <f ca="1">IF(AND(SUM($G111:AM111)&lt;0.01,SUM($G111:AN111)&gt;0.01),AN$4,"")</f>
        <v/>
      </c>
      <c r="AO120" s="1297" t="str">
        <f ca="1">IF(AND(SUM($G111:AN111)&lt;0.01,SUM($G111:AO111)&gt;0.01),AO$4,"")</f>
        <v/>
      </c>
      <c r="AP120" s="1297" t="str">
        <f ca="1">IF(AND(SUM($G111:AO111)&lt;0.01,SUM($G111:AP111)&gt;0.01),AP$4,"")</f>
        <v/>
      </c>
      <c r="AQ120" s="1297" t="str">
        <f ca="1">IF(AND(SUM($G111:AP111)&lt;0.01,SUM($G111:AQ111)&gt;0.01),AQ$4,"")</f>
        <v/>
      </c>
      <c r="AR120" s="1297" t="str">
        <f ca="1">IF(AND(SUM($G111:AQ111)&lt;0.01,SUM($G111:AR111)&gt;0.01),AR$4,"")</f>
        <v/>
      </c>
      <c r="AS120" s="1297" t="str">
        <f ca="1">IF(AND(SUM($G111:AR111)&lt;0.01,SUM($G111:AS111)&gt;0.01),AS$4,"")</f>
        <v/>
      </c>
      <c r="AT120" s="1297" t="str">
        <f ca="1">IF(AND(SUM($G111:AS111)&lt;0.01,SUM($G111:AT111)&gt;0.01),AT$4,"")</f>
        <v/>
      </c>
      <c r="AU120" s="1297" t="str">
        <f ca="1">IF(AND(SUM($G111:AT111)&lt;0.01,SUM($G111:AU111)&gt;0.01),AU$4,"")</f>
        <v/>
      </c>
      <c r="AV120" s="1297" t="str">
        <f ca="1">IF(AND(SUM($G111:AU111)&lt;0.01,SUM($G111:AV111)&gt;0.01),AV$4,"")</f>
        <v/>
      </c>
      <c r="AW120" s="1297" t="str">
        <f ca="1">IF(AND(SUM($G111:AV111)&lt;0.01,SUM($G111:AW111)&gt;0.01),AW$4,"")</f>
        <v/>
      </c>
      <c r="AX120" s="1297" t="str">
        <f ca="1">IF(AND(SUM($G111:AW111)&lt;0.01,SUM($G111:AX111)&gt;0.01),AX$4,"")</f>
        <v/>
      </c>
      <c r="AY120" s="1297" t="str">
        <f ca="1">IF(AND(SUM($G111:AX111)&lt;0.01,SUM($G111:AY111)&gt;0.01),AY$4,"")</f>
        <v/>
      </c>
      <c r="AZ120" s="1297" t="str">
        <f ca="1">IF(AND(SUM($G111:AY111)&lt;0.01,SUM($G111:AZ111)&gt;0.01),AZ$4,"")</f>
        <v/>
      </c>
      <c r="BA120" s="1297" t="str">
        <f ca="1">IF(AND(SUM($G111:AZ111)&lt;0.01,SUM($G111:BA111)&gt;0.01),BA$4,"")</f>
        <v/>
      </c>
      <c r="BB120" s="1297" t="str">
        <f ca="1">IF(AND(SUM($G111:BA111)&lt;0.01,SUM($G111:BB111)&gt;0.01),BB$4,"")</f>
        <v/>
      </c>
      <c r="BC120" s="1297" t="str">
        <f ca="1">IF(AND(SUM($G111:BB111)&lt;0.01,SUM($G111:BC111)&gt;0.01),BC$4,"")</f>
        <v/>
      </c>
      <c r="BD120" s="1297" t="str">
        <f ca="1">IF(AND(SUM($G111:BC111)&lt;0.01,SUM($G111:BD111)&gt;0.01),BD$4,"")</f>
        <v/>
      </c>
      <c r="BE120" s="1297" t="str">
        <f ca="1">IF(AND(SUM($G111:BD111)&lt;0.01,SUM($G111:BE111)&gt;0.01),BE$4,"")</f>
        <v/>
      </c>
      <c r="BF120" s="1297" t="str">
        <f ca="1">IF(AND(SUM($G111:BE111)&lt;0.01,SUM($G111:BF111)&gt;0.01),BF$4,"")</f>
        <v/>
      </c>
      <c r="BG120" s="1297" t="str">
        <f ca="1">IF(AND(SUM($G111:BF111)&lt;0.01,SUM($G111:BG111)&gt;0.01),BG$4,"")</f>
        <v/>
      </c>
      <c r="BH120" s="1297" t="str">
        <f ca="1">IF(AND(SUM($G111:BG111)&lt;0.01,SUM($G111:BH111)&gt;0.01),BH$4,"")</f>
        <v/>
      </c>
      <c r="BI120" s="1297" t="str">
        <f ca="1">IF(AND(SUM($G111:BH111)&lt;0.01,SUM($G111:BI111)&gt;0.01),BI$4,"")</f>
        <v/>
      </c>
      <c r="BJ120" s="1297" t="str">
        <f ca="1">IF(AND(SUM($G111:BI111)&lt;0.01,SUM($G111:BJ111)&gt;0.01),BJ$4,"")</f>
        <v/>
      </c>
      <c r="BK120" s="1297" t="str">
        <f ca="1">IF(AND(SUM($G111:BJ111)&lt;0.01,SUM($G111:BK111)&gt;0.01),BK$4,"")</f>
        <v/>
      </c>
      <c r="BL120" s="1297" t="str">
        <f ca="1">IF(AND(SUM($G111:BK111)&lt;0.01,SUM($G111:BL111)&gt;0.01),BL$4,"")</f>
        <v/>
      </c>
      <c r="BM120" s="1297" t="str">
        <f ca="1">IF(AND(SUM($G111:BL111)&lt;0.01,SUM($G111:BM111)&gt;0.01),BM$4,"")</f>
        <v/>
      </c>
      <c r="BN120" s="1297" t="str">
        <f ca="1">IF(AND(SUM($G111:BM111)&lt;0.01,SUM($G111:BN111)&gt;0.01),BN$4,"")</f>
        <v/>
      </c>
      <c r="BO120" s="1297" t="str">
        <f ca="1">IF(AND(SUM($G111:BN111)&lt;0.01,SUM($G111:BO111)&gt;0.01),BO$4,"")</f>
        <v/>
      </c>
      <c r="BP120" s="1297" t="str">
        <f ca="1">IF(AND(SUM($G111:BO111)&lt;0.01,SUM($G111:BP111)&gt;0.01),BP$4,"")</f>
        <v/>
      </c>
      <c r="BQ120" s="1297" t="str">
        <f ca="1">IF(AND(SUM($G111:BP111)&lt;0.01,SUM($G111:BQ111)&gt;0.01),BQ$4,"")</f>
        <v/>
      </c>
      <c r="BR120" s="1297" t="str">
        <f ca="1">IF(AND(SUM($G111:BQ111)&lt;0.01,SUM($G111:BR111)&gt;0.01),BR$4,"")</f>
        <v/>
      </c>
      <c r="BS120" s="578" t="str">
        <f ca="1">IF(AND(SUM($G111:BR111)&lt;0.01,SUM($G111:BS111)&gt;0.01),BS$4,"")</f>
        <v/>
      </c>
      <c r="BT120" s="578" t="str">
        <f ca="1">IF(AND(SUM($G111:BS111)&lt;0.01,SUM($G111:BT111)&gt;0.01),BT$4,"")</f>
        <v/>
      </c>
      <c r="BU120" s="578" t="str">
        <f ca="1">IF(AND(SUM($G111:BT111)&lt;0.01,SUM($G111:BU111)&gt;0.01),BU$4,"")</f>
        <v/>
      </c>
      <c r="BV120" s="578" t="str">
        <f ca="1">IF(AND(SUM($G111:BU111)&lt;0.01,SUM($G111:BV111)&gt;0.01),BV$4,"")</f>
        <v/>
      </c>
      <c r="BW120" s="578" t="str">
        <f ca="1">IF(AND(SUM($G111:BV111)&lt;0.01,SUM($G111:BW111)&gt;0.01),BW$4,"")</f>
        <v/>
      </c>
      <c r="BX120" s="578" t="str">
        <f ca="1">IF(AND(SUM($G111:BW111)&lt;0.01,SUM($G111:BX111)&gt;0.01),BX$4,"")</f>
        <v/>
      </c>
      <c r="BY120" s="578" t="str">
        <f ca="1">IF(AND(SUM($G111:BX111)&lt;0.01,SUM($G111:BY111)&gt;0.01),BY$4,"")</f>
        <v/>
      </c>
      <c r="BZ120" s="578" t="str">
        <f ca="1">IF(AND(SUM($G111:BY111)&lt;0.01,SUM($G111:BZ111)&gt;0.01),BZ$4,"")</f>
        <v/>
      </c>
      <c r="CA120" s="578" t="str">
        <f ca="1">IF(AND(SUM($G111:BZ111)&lt;0.01,SUM($G111:CA111)&gt;0.01),CA$4,"")</f>
        <v/>
      </c>
      <c r="CB120" s="578" t="str">
        <f ca="1">IF(AND(SUM($G111:CA111)&lt;0.01,SUM($G111:CB111)&gt;0.01),CB$4,"")</f>
        <v/>
      </c>
      <c r="CC120" s="578" t="str">
        <f ca="1">IF(AND(SUM($G111:CB111)&lt;0.01,SUM($G111:CC111)&gt;0.01),CC$4,"")</f>
        <v/>
      </c>
      <c r="CD120" s="578" t="str">
        <f ca="1">IF(AND(SUM($G111:CC111)&lt;0.01,SUM($G111:CD111)&gt;0.01),CD$4,"")</f>
        <v/>
      </c>
      <c r="CE120" s="578" t="str">
        <f ca="1">IF(AND(SUM($G111:CD111)&lt;0.01,SUM($G111:CE111)&gt;0.01),CE$4,"")</f>
        <v/>
      </c>
      <c r="CF120" s="578" t="str">
        <f ca="1">IF(AND(SUM($G111:CE111)&lt;0.01,SUM($G111:CF111)&gt;0.01),CF$4,"")</f>
        <v/>
      </c>
      <c r="CG120" s="578" t="str">
        <f ca="1">IF(AND(SUM($G111:CF111)&lt;0.01,SUM($G111:CG111)&gt;0.01),CG$4,"")</f>
        <v/>
      </c>
      <c r="CH120" s="578" t="str">
        <f ca="1">IF(AND(SUM($G111:CG111)&lt;0.01,SUM($G111:CH111)&gt;0.01),CH$4,"")</f>
        <v/>
      </c>
      <c r="CI120" s="578" t="str">
        <f ca="1">IF(AND(SUM($G111:CH111)&lt;0.01,SUM($G111:CI111)&gt;0.01),CI$4,"")</f>
        <v/>
      </c>
      <c r="CJ120" s="578" t="str">
        <f ca="1">IF(AND(SUM($G111:CI111)&lt;0.01,SUM($G111:CJ111)&gt;0.01),CJ$4,"")</f>
        <v/>
      </c>
      <c r="CK120" s="578" t="str">
        <f ca="1">IF(AND(SUM($G111:CJ111)&lt;0.01,SUM($G111:CK111)&gt;0.01),CK$4,"")</f>
        <v/>
      </c>
      <c r="CL120" s="578" t="str">
        <f ca="1">IF(AND(SUM($G111:CK111)&lt;0.01,SUM($G111:CL111)&gt;0.01),CL$4,"")</f>
        <v/>
      </c>
      <c r="CM120" s="578" t="str">
        <f ca="1">IF(AND(SUM($G111:CL111)&lt;0.01,SUM($G111:CM111)&gt;0.01),CM$4,"")</f>
        <v/>
      </c>
      <c r="CN120" s="578" t="str">
        <f ca="1">IF(AND(SUM($G111:CM111)&lt;0.01,SUM($G111:CN111)&gt;0.01),CN$4,"")</f>
        <v/>
      </c>
      <c r="CO120" s="578" t="str">
        <f ca="1">IF(AND(SUM($G111:CN111)&lt;0.01,SUM($G111:CO111)&gt;0.01),CO$4,"")</f>
        <v/>
      </c>
      <c r="CP120" s="578" t="str">
        <f ca="1">IF(AND(SUM($G111:CO111)&lt;0.01,SUM($G111:CP111)&gt;0.01),CP$4,"")</f>
        <v/>
      </c>
      <c r="CQ120" s="578" t="str">
        <f ca="1">IF(AND(SUM($G111:CP111)&lt;0.01,SUM($G111:CQ111)&gt;0.01),CQ$4,"")</f>
        <v/>
      </c>
      <c r="CR120" s="578" t="str">
        <f ca="1">IF(AND(SUM($G111:CQ111)&lt;0.01,SUM($G111:CR111)&gt;0.01),CR$4,"")</f>
        <v/>
      </c>
      <c r="CS120" s="578" t="str">
        <f ca="1">IF(AND(SUM($G111:CR111)&lt;0.01,SUM($G111:CS111)&gt;0.01),CS$4,"")</f>
        <v/>
      </c>
      <c r="CT120" s="578" t="str">
        <f ca="1">IF(AND(SUM($G111:CS111)&lt;0.01,SUM($G111:CT111)&gt;0.01),CT$4,"")</f>
        <v/>
      </c>
      <c r="CU120" s="578" t="str">
        <f ca="1">IF(AND(SUM($G111:CT111)&lt;0.01,SUM($G111:CU111)&gt;0.01),CU$4,"")</f>
        <v/>
      </c>
      <c r="CV120" s="578" t="str">
        <f ca="1">IF(AND(SUM($G111:CU111)&lt;0.01,SUM($G111:CV111)&gt;0.01),CV$4,"")</f>
        <v/>
      </c>
      <c r="CW120" s="578" t="str">
        <f ca="1">IF(AND(SUM($G111:CV111)&lt;0.01,SUM($G111:CW111)&gt;0.01),CW$4,"")</f>
        <v/>
      </c>
      <c r="CX120" s="578" t="str">
        <f ca="1">IF(AND(SUM($G111:CW111)&lt;0.01,SUM($G111:CX111)&gt;0.01),CX$4,"")</f>
        <v/>
      </c>
      <c r="CY120" s="578" t="str">
        <f ca="1">IF(AND(SUM($G111:CX111)&lt;0.01,SUM($G111:CY111)&gt;0.01),CY$4,"")</f>
        <v/>
      </c>
      <c r="CZ120" s="578" t="str">
        <f ca="1">IF(AND(SUM($G111:CY111)&lt;0.01,SUM($G111:CZ111)&gt;0.01),CZ$4,"")</f>
        <v/>
      </c>
      <c r="DA120" s="578" t="str">
        <f ca="1">IF(AND(SUM($G111:CZ111)&lt;0.01,SUM($G111:DA111)&gt;0.01),DA$4,"")</f>
        <v/>
      </c>
      <c r="DB120" s="578" t="str">
        <f ca="1">IF(AND(SUM($G111:DA111)&lt;0.01,SUM($G111:DB111)&gt;0.01),DB$4,"")</f>
        <v/>
      </c>
      <c r="DC120" s="578" t="str">
        <f ca="1">IF(AND(SUM($G111:DB111)&lt;0.01,SUM($G111:DC111)&gt;0.01),DC$4,"")</f>
        <v/>
      </c>
      <c r="DD120" s="578" t="str">
        <f ca="1">IF(AND(SUM($G111:DC111)&lt;0.01,SUM($G111:DD111)&gt;0.01),DD$4,"")</f>
        <v/>
      </c>
      <c r="DE120" s="578" t="str">
        <f ca="1">IF(AND(SUM($G111:DD111)&lt;0.01,SUM($G111:DE111)&gt;0.01),DE$4,"")</f>
        <v/>
      </c>
      <c r="DF120" s="578" t="str">
        <f ca="1">IF(AND(SUM($G111:DE111)&lt;0.01,SUM($G111:DF111)&gt;0.01),DF$4,"")</f>
        <v/>
      </c>
      <c r="DG120" s="578" t="str">
        <f ca="1">IF(AND(SUM($G111:DF111)&lt;0.01,SUM($G111:DG111)&gt;0.01),DG$4,"")</f>
        <v/>
      </c>
      <c r="DH120" s="578" t="str">
        <f ca="1">IF(AND(SUM($G111:DG111)&lt;0.01,SUM($G111:DH111)&gt;0.01),DH$4,"")</f>
        <v/>
      </c>
      <c r="DI120" s="578" t="str">
        <f ca="1">IF(AND(SUM($G111:DH111)&lt;0.01,SUM($G111:DI111)&gt;0.01),DI$4,"")</f>
        <v/>
      </c>
      <c r="DJ120" s="578" t="str">
        <f ca="1">IF(AND(SUM($G111:DI111)&lt;0.01,SUM($G111:DJ111)&gt;0.01),DJ$4,"")</f>
        <v/>
      </c>
      <c r="DK120" s="578" t="str">
        <f ca="1">IF(AND(SUM($G111:DJ111)&lt;0.01,SUM($G111:DK111)&gt;0.01),DK$4,"")</f>
        <v/>
      </c>
      <c r="DL120" s="578" t="str">
        <f ca="1">IF(AND(SUM($G111:DK111)&lt;0.01,SUM($G111:DL111)&gt;0.01),DL$4,"")</f>
        <v/>
      </c>
      <c r="DM120" s="578" t="str">
        <f ca="1">IF(AND(SUM($G111:DL111)&lt;0.01,SUM($G111:DM111)&gt;0.01),DM$4,"")</f>
        <v/>
      </c>
      <c r="DN120" s="578" t="str">
        <f ca="1">IF(AND(SUM($G111:DM111)&lt;0.01,SUM($G111:DN111)&gt;0.01),DN$4,"")</f>
        <v/>
      </c>
      <c r="DO120" s="578" t="str">
        <f ca="1">IF(AND(SUM($G111:DN111)&lt;0.01,SUM($G111:DO111)&gt;0.01),DO$4,"")</f>
        <v/>
      </c>
      <c r="DP120" s="578" t="str">
        <f ca="1">IF(AND(SUM($G111:DO111)&lt;0.01,SUM($G111:DP111)&gt;0.01),DP$4,"")</f>
        <v/>
      </c>
      <c r="DQ120" s="578" t="str">
        <f ca="1">IF(AND(SUM($G111:DP111)&lt;0.01,SUM($G111:DQ111)&gt;0.01),DQ$4,"")</f>
        <v/>
      </c>
      <c r="DR120" s="578" t="str">
        <f ca="1">IF(AND(SUM($G111:DQ111)&lt;0.01,SUM($G111:DR111)&gt;0.01),DR$4,"")</f>
        <v/>
      </c>
      <c r="DS120" s="578" t="str">
        <f ca="1">IF(AND(SUM($G111:DR111)&lt;0.01,SUM($G111:DS111)&gt;0.01),DS$4,"")</f>
        <v/>
      </c>
      <c r="DT120" s="578" t="str">
        <f ca="1">IF(AND(SUM($G111:DS111)&lt;0.01,SUM($G111:DT111)&gt;0.01),DT$4,"")</f>
        <v/>
      </c>
      <c r="DU120" s="578" t="str">
        <f ca="1">IF(AND(SUM($G111:DT111)&lt;0.01,SUM($G111:DU111)&gt;0.01),DU$4,"")</f>
        <v/>
      </c>
      <c r="DV120" s="578" t="str">
        <f ca="1">IF(AND(SUM($G111:DU111)&lt;0.01,SUM($G111:DV111)&gt;0.01),DV$4,"")</f>
        <v/>
      </c>
      <c r="DW120" s="578" t="str">
        <f ca="1">IF(AND(SUM($G111:DV111)&lt;0.01,SUM($G111:DW111)&gt;0.01),DW$4,"")</f>
        <v/>
      </c>
      <c r="DX120" s="578" t="str">
        <f ca="1">IF(AND(SUM($G111:DW111)&lt;0.01,SUM($G111:DX111)&gt;0.01),DX$4,"")</f>
        <v/>
      </c>
      <c r="DY120" s="578" t="str">
        <f ca="1">IF(AND(SUM($G111:DX111)&lt;0.01,SUM($G111:DY111)&gt;0.01),DY$4,"")</f>
        <v/>
      </c>
      <c r="DZ120" s="578" t="str">
        <f ca="1">IF(AND(SUM($G111:DY111)&lt;0.01,SUM($G111:DZ111)&gt;0.01),DZ$4,"")</f>
        <v/>
      </c>
      <c r="EA120" s="578" t="str">
        <f ca="1">IF(AND(SUM($G111:DZ111)&lt;0.01,SUM($G111:EA111)&gt;0.01),EA$4,"")</f>
        <v/>
      </c>
      <c r="EB120" s="578" t="str">
        <f ca="1">IF(AND(SUM($G111:EA111)&lt;0.01,SUM($G111:EB111)&gt;0.01),EB$4,"")</f>
        <v/>
      </c>
      <c r="EC120" s="578" t="str">
        <f ca="1">IF(AND(SUM($G111:EB111)&lt;0.01,SUM($G111:EC111)&gt;0.01),EC$4,"")</f>
        <v/>
      </c>
      <c r="ED120" s="578" t="str">
        <f ca="1">IF(AND(SUM($G111:EC111)&lt;0.01,SUM($G111:ED111)&gt;0.01),ED$4,"")</f>
        <v/>
      </c>
      <c r="EE120" s="578" t="str">
        <f ca="1">IF(AND(SUM($G111:ED111)&lt;0.01,SUM($G111:EE111)&gt;0.01),EE$4,"")</f>
        <v/>
      </c>
      <c r="EF120" s="578" t="str">
        <f ca="1">IF(AND(SUM($G111:EE111)&lt;0.01,SUM($G111:EF111)&gt;0.01),EF$4,"")</f>
        <v/>
      </c>
      <c r="EG120" s="578" t="str">
        <f ca="1">IF(AND(SUM($G111:EF111)&lt;0.01,SUM($G111:EG111)&gt;0.01),EG$4,"")</f>
        <v/>
      </c>
      <c r="EH120" s="578" t="str">
        <f ca="1">IF(AND(SUM($G111:EG111)&lt;0.01,SUM($G111:EH111)&gt;0.01),EH$4,"")</f>
        <v/>
      </c>
      <c r="EI120" s="578" t="str">
        <f ca="1">IF(AND(SUM($G111:EH111)&lt;0.01,SUM($G111:EI111)&gt;0.01),EI$4,"")</f>
        <v/>
      </c>
      <c r="EJ120" s="578" t="str">
        <f ca="1">IF(AND(SUM($G111:EI111)&lt;0.01,SUM($G111:EJ111)&gt;0.01),EJ$4,"")</f>
        <v/>
      </c>
      <c r="EK120" s="578" t="str">
        <f ca="1">IF(AND(SUM($G111:EJ111)&lt;0.01,SUM($G111:EK111)&gt;0.01),EK$4,"")</f>
        <v/>
      </c>
      <c r="EL120" s="578" t="str">
        <f ca="1">IF(AND(SUM($G111:EK111)&lt;0.01,SUM($G111:EL111)&gt;0.01),EL$4,"")</f>
        <v/>
      </c>
      <c r="EM120" s="578" t="str">
        <f ca="1">IF(AND(SUM($G111:EL111)&lt;0.01,SUM($G111:EM111)&gt;0.01),EM$4,"")</f>
        <v/>
      </c>
      <c r="EN120" s="578" t="str">
        <f ca="1">IF(AND(SUM($G111:EM111)&lt;0.01,SUM($G111:EN111)&gt;0.01),EN$4,"")</f>
        <v/>
      </c>
      <c r="EO120" s="578" t="str">
        <f ca="1">IF(AND(SUM($G111:EN111)&lt;0.01,SUM($G111:EO111)&gt;0.01),EO$4,"")</f>
        <v/>
      </c>
      <c r="EP120" s="578" t="str">
        <f ca="1">IF(AND(SUM($G111:EO111)&lt;0.01,SUM($G111:EP111)&gt;0.01),EP$4,"")</f>
        <v/>
      </c>
      <c r="EQ120" s="10"/>
      <c r="ER120" s="10"/>
      <c r="ES120" s="10"/>
      <c r="ET120" s="10"/>
      <c r="EU120" s="10"/>
      <c r="EV120" s="10"/>
      <c r="EW120" s="10"/>
      <c r="EX120" s="10"/>
      <c r="EY120" s="10"/>
      <c r="EZ120" s="10"/>
      <c r="FA120" s="10"/>
      <c r="FB120" s="10"/>
      <c r="FC120" s="10"/>
      <c r="FD120" s="10"/>
      <c r="FE120" s="10"/>
      <c r="FF120" s="10"/>
      <c r="FG120" s="10"/>
    </row>
    <row r="121" spans="1:163" ht="14.1" customHeight="1">
      <c r="B121" s="20" t="s">
        <v>318</v>
      </c>
      <c r="C121" s="579">
        <f ca="1">Assum!F146</f>
        <v>52047</v>
      </c>
      <c r="D121" s="516" t="s">
        <v>206</v>
      </c>
      <c r="E121" s="1292">
        <f t="shared" ca="1" si="334"/>
        <v>52047</v>
      </c>
      <c r="F121" s="10"/>
      <c r="G121" s="1297"/>
      <c r="H121" s="1297"/>
      <c r="I121" s="1297"/>
      <c r="J121" s="1297"/>
      <c r="K121" s="1297" t="str">
        <f ca="1">IF(AND($E110-SUM($G111:J111)&gt;0.01,$E110-SUM($G111:K111)&lt;0.01),K$4,"")</f>
        <v/>
      </c>
      <c r="L121" s="1297" t="str">
        <f ca="1">IF(AND($E110-SUM($G111:K111)&gt;0.01,$E110-SUM($G111:L111)&lt;0.01),L$4,"")</f>
        <v/>
      </c>
      <c r="M121" s="1297" t="str">
        <f ca="1">IF(AND($E110-SUM($G111:L111)&gt;0.01,$E110-SUM($G111:M111)&lt;0.01),M$4,"")</f>
        <v/>
      </c>
      <c r="N121" s="1297" t="str">
        <f ca="1">IF(AND($E110-SUM($G111:M111)&gt;0.01,$E110-SUM($G111:N111)&lt;0.01),N$4,"")</f>
        <v/>
      </c>
      <c r="O121" s="1297" t="str">
        <f ca="1">IF(AND($E110-SUM($G111:N111)&gt;0.01,$E110-SUM($G111:O111)&lt;0.01),O$4,"")</f>
        <v/>
      </c>
      <c r="P121" s="1297" t="str">
        <f ca="1">IF(AND($E110-SUM($G111:O111)&gt;0.01,$E110-SUM($G111:P111)&lt;0.01),P$4,"")</f>
        <v/>
      </c>
      <c r="Q121" s="1297" t="str">
        <f ca="1">IF(AND($E110-SUM($G111:P111)&gt;0.01,$E110-SUM($G111:Q111)&lt;0.01),Q$4,"")</f>
        <v/>
      </c>
      <c r="R121" s="1297" t="str">
        <f ca="1">IF(AND($E110-SUM($G111:Q111)&gt;0.01,$E110-SUM($G111:R111)&lt;0.01),R$4,"")</f>
        <v/>
      </c>
      <c r="S121" s="1297" t="str">
        <f ca="1">IF(AND($E110-SUM($G111:R111)&gt;0.01,$E110-SUM($G111:S111)&lt;0.01),S$4,"")</f>
        <v/>
      </c>
      <c r="T121" s="1297" t="str">
        <f ca="1">IF(AND($E110-SUM($G111:S111)&gt;0.01,$E110-SUM($G111:T111)&lt;0.01),T$4,"")</f>
        <v/>
      </c>
      <c r="U121" s="1297" t="str">
        <f ca="1">IF(AND($E110-SUM($G111:T111)&gt;0.01,$E110-SUM($G111:U111)&lt;0.01),U$4,"")</f>
        <v/>
      </c>
      <c r="V121" s="1297" t="str">
        <f ca="1">IF(AND($E110-SUM($G111:U111)&gt;0.01,$E110-SUM($G111:V111)&lt;0.01),V$4,"")</f>
        <v/>
      </c>
      <c r="W121" s="1297" t="str">
        <f ca="1">IF(AND($E110-SUM($G111:V111)&gt;0.01,$E110-SUM($G111:W111)&lt;0.01),W$4,"")</f>
        <v/>
      </c>
      <c r="X121" s="1297" t="str">
        <f ca="1">IF(AND($E110-SUM($G111:W111)&gt;0.01,$E110-SUM($G111:X111)&lt;0.01),X$4,"")</f>
        <v/>
      </c>
      <c r="Y121" s="1297" t="str">
        <f ca="1">IF(AND($E110-SUM($G111:X111)&gt;0.01,$E110-SUM($G111:Y111)&lt;0.01),Y$4,"")</f>
        <v/>
      </c>
      <c r="Z121" s="1297" t="str">
        <f ca="1">IF(AND($E110-SUM($G111:Y111)&gt;0.01,$E110-SUM($G111:Z111)&lt;0.01),Z$4,"")</f>
        <v/>
      </c>
      <c r="AA121" s="1297" t="str">
        <f ca="1">IF(AND($E110-SUM($G111:Z111)&gt;0.01,$E110-SUM($G111:AA111)&lt;0.01),AA$4,"")</f>
        <v/>
      </c>
      <c r="AB121" s="1297" t="str">
        <f ca="1">IF(AND($E110-SUM($G111:AA111)&gt;0.01,$E110-SUM($G111:AB111)&lt;0.01),AB$4,"")</f>
        <v/>
      </c>
      <c r="AC121" s="1297" t="str">
        <f ca="1">IF(AND($E110-SUM($G111:AB111)&gt;0.01,$E110-SUM($G111:AC111)&lt;0.01),AC$4,"")</f>
        <v/>
      </c>
      <c r="AD121" s="1297" t="str">
        <f ca="1">IF(AND($E110-SUM($G111:AC111)&gt;0.01,$E110-SUM($G111:AD111)&lt;0.01),AD$4,"")</f>
        <v/>
      </c>
      <c r="AE121" s="1297" t="str">
        <f ca="1">IF(AND($E110-SUM($G111:AD111)&gt;0.01,$E110-SUM($G111:AE111)&lt;0.01),AE$4,"")</f>
        <v/>
      </c>
      <c r="AF121" s="1297" t="str">
        <f ca="1">IF(AND($E110-SUM($G111:AE111)&gt;0.01,$E110-SUM($G111:AF111)&lt;0.01),AF$4,"")</f>
        <v/>
      </c>
      <c r="AG121" s="1297" t="str">
        <f ca="1">IF(AND($E110-SUM($G111:AF111)&gt;0.01,$E110-SUM($G111:AG111)&lt;0.01),AG$4,"")</f>
        <v/>
      </c>
      <c r="AH121" s="1297" t="str">
        <f ca="1">IF(AND($E110-SUM($G111:AG111)&gt;0.01,$E110-SUM($G111:AH111)&lt;0.01),AH$4,"")</f>
        <v/>
      </c>
      <c r="AI121" s="1297" t="str">
        <f ca="1">IF(AND($E110-SUM($G111:AH111)&gt;0.01,$E110-SUM($G111:AI111)&lt;0.01),AI$4,"")</f>
        <v/>
      </c>
      <c r="AJ121" s="1297" t="str">
        <f ca="1">IF(AND($E110-SUM($G111:AI111)&gt;0.01,$E110-SUM($G111:AJ111)&lt;0.01),AJ$4,"")</f>
        <v/>
      </c>
      <c r="AK121" s="1297" t="str">
        <f ca="1">IF(AND($E110-SUM($G111:AJ111)&gt;0.01,$E110-SUM($G111:AK111)&lt;0.01),AK$4,"")</f>
        <v/>
      </c>
      <c r="AL121" s="1297" t="str">
        <f ca="1">IF(AND($E110-SUM($G111:AK111)&gt;0.01,$E110-SUM($G111:AL111)&lt;0.01),AL$4,"")</f>
        <v/>
      </c>
      <c r="AM121" s="1297" t="str">
        <f ca="1">IF(AND($E110-SUM($G111:AL111)&gt;0.01,$E110-SUM($G111:AM111)&lt;0.01),AM$4,"")</f>
        <v/>
      </c>
      <c r="AN121" s="1297" t="str">
        <f ca="1">IF(AND($E110-SUM($G111:AM111)&gt;0.01,$E110-SUM($G111:AN111)&lt;0.01),AN$4,"")</f>
        <v/>
      </c>
      <c r="AO121" s="1297" t="str">
        <f ca="1">IF(AND($E110-SUM($G111:AN111)&gt;0.01,$E110-SUM($G111:AO111)&lt;0.01),AO$4,"")</f>
        <v/>
      </c>
      <c r="AP121" s="1297" t="str">
        <f ca="1">IF(AND($E110-SUM($G111:AO111)&gt;0.01,$E110-SUM($G111:AP111)&lt;0.01),AP$4,"")</f>
        <v/>
      </c>
      <c r="AQ121" s="1297" t="str">
        <f ca="1">IF(AND($E110-SUM($G111:AP111)&gt;0.01,$E110-SUM($G111:AQ111)&lt;0.01),AQ$4,"")</f>
        <v/>
      </c>
      <c r="AR121" s="1297" t="str">
        <f ca="1">IF(AND($E110-SUM($G111:AQ111)&gt;0.01,$E110-SUM($G111:AR111)&lt;0.01),AR$4,"")</f>
        <v/>
      </c>
      <c r="AS121" s="1297" t="str">
        <f ca="1">IF(AND($E110-SUM($G111:AR111)&gt;0.01,$E110-SUM($G111:AS111)&lt;0.01),AS$4,"")</f>
        <v/>
      </c>
      <c r="AT121" s="1297" t="str">
        <f ca="1">IF(AND($E110-SUM($G111:AS111)&gt;0.01,$E110-SUM($G111:AT111)&lt;0.01),AT$4,"")</f>
        <v/>
      </c>
      <c r="AU121" s="1297" t="str">
        <f ca="1">IF(AND($E110-SUM($G111:AT111)&gt;0.01,$E110-SUM($G111:AU111)&lt;0.01),AU$4,"")</f>
        <v/>
      </c>
      <c r="AV121" s="1297" t="str">
        <f ca="1">IF(AND($E110-SUM($G111:AU111)&gt;0.01,$E110-SUM($G111:AV111)&lt;0.01),AV$4,"")</f>
        <v/>
      </c>
      <c r="AW121" s="1297" t="str">
        <f ca="1">IF(AND($E110-SUM($G111:AV111)&gt;0.01,$E110-SUM($G111:AW111)&lt;0.01),AW$4,"")</f>
        <v/>
      </c>
      <c r="AX121" s="1297" t="str">
        <f ca="1">IF(AND($E110-SUM($G111:AW111)&gt;0.01,$E110-SUM($G111:AX111)&lt;0.01),AX$4,"")</f>
        <v/>
      </c>
      <c r="AY121" s="1297" t="str">
        <f ca="1">IF(AND($E110-SUM($G111:AX111)&gt;0.01,$E110-SUM($G111:AY111)&lt;0.01),AY$4,"")</f>
        <v/>
      </c>
      <c r="AZ121" s="1297" t="str">
        <f ca="1">IF(AND($E110-SUM($G111:AY111)&gt;0.01,$E110-SUM($G111:AZ111)&lt;0.01),AZ$4,"")</f>
        <v/>
      </c>
      <c r="BA121" s="1297" t="str">
        <f ca="1">IF(AND($E110-SUM($G111:AZ111)&gt;0.01,$E110-SUM($G111:BA111)&lt;0.01),BA$4,"")</f>
        <v/>
      </c>
      <c r="BB121" s="1297" t="str">
        <f ca="1">IF(AND($E110-SUM($G111:BA111)&gt;0.01,$E110-SUM($G111:BB111)&lt;0.01),BB$4,"")</f>
        <v/>
      </c>
      <c r="BC121" s="1297" t="str">
        <f ca="1">IF(AND($E110-SUM($G111:BB111)&gt;0.01,$E110-SUM($G111:BC111)&lt;0.01),BC$4,"")</f>
        <v/>
      </c>
      <c r="BD121" s="1297" t="str">
        <f ca="1">IF(AND($E110-SUM($G111:BC111)&gt;0.01,$E110-SUM($G111:BD111)&lt;0.01),BD$4,"")</f>
        <v/>
      </c>
      <c r="BE121" s="1297" t="str">
        <f ca="1">IF(AND($E110-SUM($G111:BD111)&gt;0.01,$E110-SUM($G111:BE111)&lt;0.01),BE$4,"")</f>
        <v/>
      </c>
      <c r="BF121" s="1297" t="str">
        <f ca="1">IF(AND($E110-SUM($G111:BE111)&gt;0.01,$E110-SUM($G111:BF111)&lt;0.01),BF$4,"")</f>
        <v/>
      </c>
      <c r="BG121" s="1297" t="str">
        <f ca="1">IF(AND($E110-SUM($G111:BF111)&gt;0.01,$E110-SUM($G111:BG111)&lt;0.01),BG$4,"")</f>
        <v/>
      </c>
      <c r="BH121" s="1297" t="str">
        <f ca="1">IF(AND($E110-SUM($G111:BG111)&gt;0.01,$E110-SUM($G111:BH111)&lt;0.01),BH$4,"")</f>
        <v/>
      </c>
      <c r="BI121" s="1297" t="str">
        <f ca="1">IF(AND($E110-SUM($G111:BH111)&gt;0.01,$E110-SUM($G111:BI111)&lt;0.01),BI$4,"")</f>
        <v/>
      </c>
      <c r="BJ121" s="1297" t="str">
        <f ca="1">IF(AND($E110-SUM($G111:BI111)&gt;0.01,$E110-SUM($G111:BJ111)&lt;0.01),BJ$4,"")</f>
        <v/>
      </c>
      <c r="BK121" s="1297" t="str">
        <f ca="1">IF(AND($E110-SUM($G111:BJ111)&gt;0.01,$E110-SUM($G111:BK111)&lt;0.01),BK$4,"")</f>
        <v/>
      </c>
      <c r="BL121" s="1297" t="str">
        <f ca="1">IF(AND($E110-SUM($G111:BK111)&gt;0.01,$E110-SUM($G111:BL111)&lt;0.01),BL$4,"")</f>
        <v/>
      </c>
      <c r="BM121" s="1297" t="str">
        <f ca="1">IF(AND($E110-SUM($G111:BL111)&gt;0.01,$E110-SUM($G111:BM111)&lt;0.01),BM$4,"")</f>
        <v/>
      </c>
      <c r="BN121" s="1297" t="str">
        <f ca="1">IF(AND($E110-SUM($G111:BM111)&gt;0.01,$E110-SUM($G111:BN111)&lt;0.01),BN$4,"")</f>
        <v/>
      </c>
      <c r="BO121" s="1297" t="str">
        <f ca="1">IF(AND($E110-SUM($G111:BN111)&gt;0.01,$E110-SUM($G111:BO111)&lt;0.01),BO$4,"")</f>
        <v/>
      </c>
      <c r="BP121" s="1297" t="str">
        <f ca="1">IF(AND($E110-SUM($G111:BO111)&gt;0.01,$E110-SUM($G111:BP111)&lt;0.01),BP$4,"")</f>
        <v/>
      </c>
      <c r="BQ121" s="1297" t="str">
        <f ca="1">IF(AND($E110-SUM($G111:BP111)&gt;0.01,$E110-SUM($G111:BQ111)&lt;0.01),BQ$4,"")</f>
        <v/>
      </c>
      <c r="BR121" s="1297" t="str">
        <f ca="1">IF(AND($E110-SUM($G111:BQ111)&gt;0.01,$E110-SUM($G111:BR111)&lt;0.01),BR$4,"")</f>
        <v/>
      </c>
      <c r="BS121" s="578" t="str">
        <f ca="1">IF(AND($E110-SUM($G111:BR111)&gt;0.01,$E110-SUM($G111:BS111)&lt;0.01),BS$4,"")</f>
        <v/>
      </c>
      <c r="BT121" s="578" t="str">
        <f ca="1">IF(AND($E110-SUM($G111:BS111)&gt;0.01,$E110-SUM($G111:BT111)&lt;0.01),BT$4,"")</f>
        <v/>
      </c>
      <c r="BU121" s="578" t="str">
        <f ca="1">IF(AND($E110-SUM($G111:BT111)&gt;0.01,$E110-SUM($G111:BU111)&lt;0.01),BU$4,"")</f>
        <v/>
      </c>
      <c r="BV121" s="578" t="str">
        <f ca="1">IF(AND($E110-SUM($G111:BU111)&gt;0.01,$E110-SUM($G111:BV111)&lt;0.01),BV$4,"")</f>
        <v/>
      </c>
      <c r="BW121" s="578" t="str">
        <f ca="1">IF(AND($E110-SUM($G111:BV111)&gt;0.01,$E110-SUM($G111:BW111)&lt;0.01),BW$4,"")</f>
        <v/>
      </c>
      <c r="BX121" s="578" t="str">
        <f ca="1">IF(AND($E110-SUM($G111:BW111)&gt;0.01,$E110-SUM($G111:BX111)&lt;0.01),BX$4,"")</f>
        <v/>
      </c>
      <c r="BY121" s="578" t="str">
        <f ca="1">IF(AND($E110-SUM($G111:BX111)&gt;0.01,$E110-SUM($G111:BY111)&lt;0.01),BY$4,"")</f>
        <v/>
      </c>
      <c r="BZ121" s="578" t="str">
        <f ca="1">IF(AND($E110-SUM($G111:BY111)&gt;0.01,$E110-SUM($G111:BZ111)&lt;0.01),BZ$4,"")</f>
        <v/>
      </c>
      <c r="CA121" s="578" t="str">
        <f ca="1">IF(AND($E110-SUM($G111:BZ111)&gt;0.01,$E110-SUM($G111:CA111)&lt;0.01),CA$4,"")</f>
        <v/>
      </c>
      <c r="CB121" s="578" t="str">
        <f ca="1">IF(AND($E110-SUM($G111:CA111)&gt;0.01,$E110-SUM($G111:CB111)&lt;0.01),CB$4,"")</f>
        <v/>
      </c>
      <c r="CC121" s="578" t="str">
        <f ca="1">IF(AND($E110-SUM($G111:CB111)&gt;0.01,$E110-SUM($G111:CC111)&lt;0.01),CC$4,"")</f>
        <v/>
      </c>
      <c r="CD121" s="578" t="str">
        <f ca="1">IF(AND($E110-SUM($G111:CC111)&gt;0.01,$E110-SUM($G111:CD111)&lt;0.01),CD$4,"")</f>
        <v/>
      </c>
      <c r="CE121" s="578" t="str">
        <f ca="1">IF(AND($E110-SUM($G111:CD111)&gt;0.01,$E110-SUM($G111:CE111)&lt;0.01),CE$4,"")</f>
        <v/>
      </c>
      <c r="CF121" s="578">
        <f ca="1">IF(AND($E110-SUM($G111:CE111)&gt;0.01,$E110-SUM($G111:CF111)&lt;0.01),CF$4,"")</f>
        <v>52047</v>
      </c>
      <c r="CG121" s="578" t="str">
        <f ca="1">IF(AND($E110-SUM($G111:CF111)&gt;0.01,$E110-SUM($G111:CG111)&lt;0.01),CG$4,"")</f>
        <v/>
      </c>
      <c r="CH121" s="578" t="str">
        <f ca="1">IF(AND($E110-SUM($G111:CG111)&gt;0.01,$E110-SUM($G111:CH111)&lt;0.01),CH$4,"")</f>
        <v/>
      </c>
      <c r="CI121" s="578" t="str">
        <f ca="1">IF(AND($E110-SUM($G111:CH111)&gt;0.01,$E110-SUM($G111:CI111)&lt;0.01),CI$4,"")</f>
        <v/>
      </c>
      <c r="CJ121" s="578" t="str">
        <f ca="1">IF(AND($E110-SUM($G111:CI111)&gt;0.01,$E110-SUM($G111:CJ111)&lt;0.01),CJ$4,"")</f>
        <v/>
      </c>
      <c r="CK121" s="578" t="str">
        <f ca="1">IF(AND($E110-SUM($G111:CJ111)&gt;0.01,$E110-SUM($G111:CK111)&lt;0.01),CK$4,"")</f>
        <v/>
      </c>
      <c r="CL121" s="578" t="str">
        <f ca="1">IF(AND($E110-SUM($G111:CK111)&gt;0.01,$E110-SUM($G111:CL111)&lt;0.01),CL$4,"")</f>
        <v/>
      </c>
      <c r="CM121" s="578" t="str">
        <f ca="1">IF(AND($E110-SUM($G111:CL111)&gt;0.01,$E110-SUM($G111:CM111)&lt;0.01),CM$4,"")</f>
        <v/>
      </c>
      <c r="CN121" s="578" t="str">
        <f ca="1">IF(AND($E110-SUM($G111:CM111)&gt;0.01,$E110-SUM($G111:CN111)&lt;0.01),CN$4,"")</f>
        <v/>
      </c>
      <c r="CO121" s="578" t="str">
        <f ca="1">IF(AND($E110-SUM($G111:CN111)&gt;0.01,$E110-SUM($G111:CO111)&lt;0.01),CO$4,"")</f>
        <v/>
      </c>
      <c r="CP121" s="578" t="str">
        <f ca="1">IF(AND($E110-SUM($G111:CO111)&gt;0.01,$E110-SUM($G111:CP111)&lt;0.01),CP$4,"")</f>
        <v/>
      </c>
      <c r="CQ121" s="578" t="str">
        <f ca="1">IF(AND($E110-SUM($G111:CP111)&gt;0.01,$E110-SUM($G111:CQ111)&lt;0.01),CQ$4,"")</f>
        <v/>
      </c>
      <c r="CR121" s="578" t="str">
        <f ca="1">IF(AND($E110-SUM($G111:CQ111)&gt;0.01,$E110-SUM($G111:CR111)&lt;0.01),CR$4,"")</f>
        <v/>
      </c>
      <c r="CS121" s="578" t="str">
        <f ca="1">IF(AND($E110-SUM($G111:CR111)&gt;0.01,$E110-SUM($G111:CS111)&lt;0.01),CS$4,"")</f>
        <v/>
      </c>
      <c r="CT121" s="578" t="str">
        <f ca="1">IF(AND($E110-SUM($G111:CS111)&gt;0.01,$E110-SUM($G111:CT111)&lt;0.01),CT$4,"")</f>
        <v/>
      </c>
      <c r="CU121" s="578" t="str">
        <f ca="1">IF(AND($E110-SUM($G111:CT111)&gt;0.01,$E110-SUM($G111:CU111)&lt;0.01),CU$4,"")</f>
        <v/>
      </c>
      <c r="CV121" s="578" t="str">
        <f ca="1">IF(AND($E110-SUM($G111:CU111)&gt;0.01,$E110-SUM($G111:CV111)&lt;0.01),CV$4,"")</f>
        <v/>
      </c>
      <c r="CW121" s="578" t="str">
        <f ca="1">IF(AND($E110-SUM($G111:CV111)&gt;0.01,$E110-SUM($G111:CW111)&lt;0.01),CW$4,"")</f>
        <v/>
      </c>
      <c r="CX121" s="578" t="str">
        <f ca="1">IF(AND($E110-SUM($G111:CW111)&gt;0.01,$E110-SUM($G111:CX111)&lt;0.01),CX$4,"")</f>
        <v/>
      </c>
      <c r="CY121" s="578" t="str">
        <f ca="1">IF(AND($E110-SUM($G111:CX111)&gt;0.01,$E110-SUM($G111:CY111)&lt;0.01),CY$4,"")</f>
        <v/>
      </c>
      <c r="CZ121" s="578" t="str">
        <f ca="1">IF(AND($E110-SUM($G111:CY111)&gt;0.01,$E110-SUM($G111:CZ111)&lt;0.01),CZ$4,"")</f>
        <v/>
      </c>
      <c r="DA121" s="578" t="str">
        <f ca="1">IF(AND($E110-SUM($G111:CZ111)&gt;0.01,$E110-SUM($G111:DA111)&lt;0.01),DA$4,"")</f>
        <v/>
      </c>
      <c r="DB121" s="578" t="str">
        <f ca="1">IF(AND($E110-SUM($G111:DA111)&gt;0.01,$E110-SUM($G111:DB111)&lt;0.01),DB$4,"")</f>
        <v/>
      </c>
      <c r="DC121" s="578" t="str">
        <f ca="1">IF(AND($E110-SUM($G111:DB111)&gt;0.01,$E110-SUM($G111:DC111)&lt;0.01),DC$4,"")</f>
        <v/>
      </c>
      <c r="DD121" s="578" t="str">
        <f ca="1">IF(AND($E110-SUM($G111:DC111)&gt;0.01,$E110-SUM($G111:DD111)&lt;0.01),DD$4,"")</f>
        <v/>
      </c>
      <c r="DE121" s="578" t="str">
        <f ca="1">IF(AND($E110-SUM($G111:DD111)&gt;0.01,$E110-SUM($G111:DE111)&lt;0.01),DE$4,"")</f>
        <v/>
      </c>
      <c r="DF121" s="578" t="str">
        <f ca="1">IF(AND($E110-SUM($G111:DE111)&gt;0.01,$E110-SUM($G111:DF111)&lt;0.01),DF$4,"")</f>
        <v/>
      </c>
      <c r="DG121" s="578" t="str">
        <f ca="1">IF(AND($E110-SUM($G111:DF111)&gt;0.01,$E110-SUM($G111:DG111)&lt;0.01),DG$4,"")</f>
        <v/>
      </c>
      <c r="DH121" s="578" t="str">
        <f ca="1">IF(AND($E110-SUM($G111:DG111)&gt;0.01,$E110-SUM($G111:DH111)&lt;0.01),DH$4,"")</f>
        <v/>
      </c>
      <c r="DI121" s="578" t="str">
        <f ca="1">IF(AND($E110-SUM($G111:DH111)&gt;0.01,$E110-SUM($G111:DI111)&lt;0.01),DI$4,"")</f>
        <v/>
      </c>
      <c r="DJ121" s="578" t="str">
        <f ca="1">IF(AND($E110-SUM($G111:DI111)&gt;0.01,$E110-SUM($G111:DJ111)&lt;0.01),DJ$4,"")</f>
        <v/>
      </c>
      <c r="DK121" s="578" t="str">
        <f ca="1">IF(AND($E110-SUM($G111:DJ111)&gt;0.01,$E110-SUM($G111:DK111)&lt;0.01),DK$4,"")</f>
        <v/>
      </c>
      <c r="DL121" s="578" t="str">
        <f ca="1">IF(AND($E110-SUM($G111:DK111)&gt;0.01,$E110-SUM($G111:DL111)&lt;0.01),DL$4,"")</f>
        <v/>
      </c>
      <c r="DM121" s="578" t="str">
        <f ca="1">IF(AND($E110-SUM($G111:DL111)&gt;0.01,$E110-SUM($G111:DM111)&lt;0.01),DM$4,"")</f>
        <v/>
      </c>
      <c r="DN121" s="578" t="str">
        <f ca="1">IF(AND($E110-SUM($G111:DM111)&gt;0.01,$E110-SUM($G111:DN111)&lt;0.01),DN$4,"")</f>
        <v/>
      </c>
      <c r="DO121" s="578" t="str">
        <f ca="1">IF(AND($E110-SUM($G111:DN111)&gt;0.01,$E110-SUM($G111:DO111)&lt;0.01),DO$4,"")</f>
        <v/>
      </c>
      <c r="DP121" s="578" t="str">
        <f ca="1">IF(AND($E110-SUM($G111:DO111)&gt;0.01,$E110-SUM($G111:DP111)&lt;0.01),DP$4,"")</f>
        <v/>
      </c>
      <c r="DQ121" s="578" t="str">
        <f ca="1">IF(AND($E110-SUM($G111:DP111)&gt;0.01,$E110-SUM($G111:DQ111)&lt;0.01),DQ$4,"")</f>
        <v/>
      </c>
      <c r="DR121" s="578" t="str">
        <f ca="1">IF(AND($E110-SUM($G111:DQ111)&gt;0.01,$E110-SUM($G111:DR111)&lt;0.01),DR$4,"")</f>
        <v/>
      </c>
      <c r="DS121" s="578" t="str">
        <f ca="1">IF(AND($E110-SUM($G111:DR111)&gt;0.01,$E110-SUM($G111:DS111)&lt;0.01),DS$4,"")</f>
        <v/>
      </c>
      <c r="DT121" s="578" t="str">
        <f ca="1">IF(AND($E110-SUM($G111:DS111)&gt;0.01,$E110-SUM($G111:DT111)&lt;0.01),DT$4,"")</f>
        <v/>
      </c>
      <c r="DU121" s="578" t="str">
        <f ca="1">IF(AND($E110-SUM($G111:DT111)&gt;0.01,$E110-SUM($G111:DU111)&lt;0.01),DU$4,"")</f>
        <v/>
      </c>
      <c r="DV121" s="578" t="str">
        <f ca="1">IF(AND($E110-SUM($G111:DU111)&gt;0.01,$E110-SUM($G111:DV111)&lt;0.01),DV$4,"")</f>
        <v/>
      </c>
      <c r="DW121" s="578" t="str">
        <f ca="1">IF(AND($E110-SUM($G111:DV111)&gt;0.01,$E110-SUM($G111:DW111)&lt;0.01),DW$4,"")</f>
        <v/>
      </c>
      <c r="DX121" s="578" t="str">
        <f ca="1">IF(AND($E110-SUM($G111:DW111)&gt;0.01,$E110-SUM($G111:DX111)&lt;0.01),DX$4,"")</f>
        <v/>
      </c>
      <c r="DY121" s="578" t="str">
        <f ca="1">IF(AND($E110-SUM($G111:DX111)&gt;0.01,$E110-SUM($G111:DY111)&lt;0.01),DY$4,"")</f>
        <v/>
      </c>
      <c r="DZ121" s="578" t="str">
        <f ca="1">IF(AND($E110-SUM($G111:DY111)&gt;0.01,$E110-SUM($G111:DZ111)&lt;0.01),DZ$4,"")</f>
        <v/>
      </c>
      <c r="EA121" s="578" t="str">
        <f ca="1">IF(AND($E110-SUM($G111:DZ111)&gt;0.01,$E110-SUM($G111:EA111)&lt;0.01),EA$4,"")</f>
        <v/>
      </c>
      <c r="EB121" s="578" t="str">
        <f ca="1">IF(AND($E110-SUM($G111:EA111)&gt;0.01,$E110-SUM($G111:EB111)&lt;0.01),EB$4,"")</f>
        <v/>
      </c>
      <c r="EC121" s="578" t="str">
        <f ca="1">IF(AND($E110-SUM($G111:EB111)&gt;0.01,$E110-SUM($G111:EC111)&lt;0.01),EC$4,"")</f>
        <v/>
      </c>
      <c r="ED121" s="578" t="str">
        <f ca="1">IF(AND($E110-SUM($G111:EC111)&gt;0.01,$E110-SUM($G111:ED111)&lt;0.01),ED$4,"")</f>
        <v/>
      </c>
      <c r="EE121" s="578" t="str">
        <f ca="1">IF(AND($E110-SUM($G111:ED111)&gt;0.01,$E110-SUM($G111:EE111)&lt;0.01),EE$4,"")</f>
        <v/>
      </c>
      <c r="EF121" s="578" t="str">
        <f ca="1">IF(AND($E110-SUM($G111:EE111)&gt;0.01,$E110-SUM($G111:EF111)&lt;0.01),EF$4,"")</f>
        <v/>
      </c>
      <c r="EG121" s="578" t="str">
        <f ca="1">IF(AND($E110-SUM($G111:EF111)&gt;0.01,$E110-SUM($G111:EG111)&lt;0.01),EG$4,"")</f>
        <v/>
      </c>
      <c r="EH121" s="578" t="str">
        <f ca="1">IF(AND($E110-SUM($G111:EG111)&gt;0.01,$E110-SUM($G111:EH111)&lt;0.01),EH$4,"")</f>
        <v/>
      </c>
      <c r="EI121" s="578" t="str">
        <f ca="1">IF(AND($E110-SUM($G111:EH111)&gt;0.01,$E110-SUM($G111:EI111)&lt;0.01),EI$4,"")</f>
        <v/>
      </c>
      <c r="EJ121" s="578" t="str">
        <f ca="1">IF(AND($E110-SUM($G111:EI111)&gt;0.01,$E110-SUM($G111:EJ111)&lt;0.01),EJ$4,"")</f>
        <v/>
      </c>
      <c r="EK121" s="578" t="str">
        <f ca="1">IF(AND($E110-SUM($G111:EJ111)&gt;0.01,$E110-SUM($G111:EK111)&lt;0.01),EK$4,"")</f>
        <v/>
      </c>
      <c r="EL121" s="578" t="str">
        <f ca="1">IF(AND($E110-SUM($G111:EK111)&gt;0.01,$E110-SUM($G111:EL111)&lt;0.01),EL$4,"")</f>
        <v/>
      </c>
      <c r="EM121" s="578" t="str">
        <f ca="1">IF(AND($E110-SUM($G111:EL111)&gt;0.01,$E110-SUM($G111:EM111)&lt;0.01),EM$4,"")</f>
        <v/>
      </c>
      <c r="EN121" s="578" t="str">
        <f ca="1">IF(AND($E110-SUM($G111:EM111)&gt;0.01,$E110-SUM($G111:EN111)&lt;0.01),EN$4,"")</f>
        <v/>
      </c>
      <c r="EO121" s="578" t="str">
        <f ca="1">IF(AND($E110-SUM($G111:EN111)&gt;0.01,$E110-SUM($G111:EO111)&lt;0.01),EO$4,"")</f>
        <v/>
      </c>
      <c r="EP121" s="578" t="str">
        <f ca="1">IF(AND($E110-SUM($G111:EO111)&gt;0.01,$E110-SUM($G111:EP111)&lt;0.01),EP$4,"")</f>
        <v/>
      </c>
      <c r="EQ121" s="10"/>
      <c r="ER121" s="10"/>
      <c r="ES121" s="10"/>
      <c r="ET121" s="10"/>
      <c r="EU121" s="10"/>
      <c r="EV121" s="10"/>
      <c r="EW121" s="10"/>
      <c r="EX121" s="10"/>
      <c r="EY121" s="10"/>
      <c r="EZ121" s="10"/>
      <c r="FA121" s="10"/>
      <c r="FB121" s="10"/>
      <c r="FC121" s="10"/>
      <c r="FD121" s="10"/>
      <c r="FE121" s="10"/>
      <c r="FF121" s="10"/>
      <c r="FG121" s="10"/>
    </row>
    <row r="122" spans="1:163" ht="14.1" customHeight="1">
      <c r="E122" s="1291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0"/>
      <c r="DP122" s="10"/>
      <c r="DQ122" s="10"/>
      <c r="DR122" s="10"/>
      <c r="DS122" s="10"/>
      <c r="DT122" s="10"/>
      <c r="DU122" s="10"/>
      <c r="DV122" s="10"/>
      <c r="DW122" s="10"/>
      <c r="DX122" s="10"/>
      <c r="DY122" s="10"/>
      <c r="DZ122" s="10"/>
      <c r="EA122" s="10"/>
      <c r="EB122" s="10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10"/>
      <c r="EZ122" s="10"/>
      <c r="FA122" s="10"/>
      <c r="FB122" s="10"/>
      <c r="FC122" s="10"/>
      <c r="FD122" s="10"/>
      <c r="FE122" s="10"/>
      <c r="FF122" s="10"/>
      <c r="FG122" s="10"/>
    </row>
    <row r="123" spans="1:163" ht="14.1" customHeight="1">
      <c r="E123" s="1291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0"/>
      <c r="DP123" s="10"/>
      <c r="DQ123" s="10"/>
      <c r="DR123" s="10"/>
      <c r="DS123" s="10"/>
      <c r="DT123" s="10"/>
      <c r="DU123" s="10"/>
      <c r="DV123" s="10"/>
      <c r="DW123" s="10"/>
      <c r="DX123" s="10"/>
      <c r="DY123" s="10"/>
      <c r="DZ123" s="10"/>
      <c r="EA123" s="10"/>
      <c r="EB123" s="10"/>
      <c r="EC123" s="10"/>
      <c r="ED123" s="10"/>
      <c r="EE123" s="10"/>
      <c r="EF123" s="10"/>
      <c r="EG123" s="10"/>
      <c r="EH123" s="10"/>
      <c r="EI123" s="10"/>
      <c r="EJ123" s="10"/>
      <c r="EK123" s="10"/>
      <c r="EL123" s="10"/>
      <c r="EM123" s="10"/>
      <c r="EN123" s="10"/>
      <c r="EO123" s="10"/>
      <c r="EP123" s="10"/>
      <c r="EQ123" s="10"/>
      <c r="ER123" s="10"/>
      <c r="ES123" s="10"/>
      <c r="ET123" s="10"/>
      <c r="EU123" s="10"/>
      <c r="EV123" s="10"/>
      <c r="EW123" s="10"/>
      <c r="EX123" s="10"/>
      <c r="EY123" s="10"/>
      <c r="EZ123" s="10"/>
      <c r="FA123" s="10"/>
      <c r="FB123" s="10"/>
      <c r="FC123" s="10"/>
      <c r="FD123" s="10"/>
      <c r="FE123" s="10"/>
      <c r="FF123" s="10"/>
      <c r="FG123" s="10"/>
    </row>
    <row r="124" spans="1:163" s="1" customFormat="1" ht="14.1" customHeight="1">
      <c r="A124" s="1177" t="s">
        <v>1106</v>
      </c>
      <c r="B124" s="169"/>
      <c r="C124" s="57"/>
      <c r="D124" s="330"/>
      <c r="E124" s="2"/>
      <c r="G124" s="274"/>
      <c r="H124" s="274"/>
      <c r="I124" s="274"/>
      <c r="J124" s="274"/>
      <c r="K124" s="274"/>
      <c r="L124" s="274"/>
      <c r="M124" s="274"/>
      <c r="N124" s="274"/>
      <c r="O124" s="274"/>
      <c r="P124" s="274"/>
      <c r="Q124" s="274"/>
      <c r="R124" s="274"/>
      <c r="S124" s="274"/>
      <c r="T124" s="274"/>
      <c r="U124" s="274"/>
      <c r="V124" s="274"/>
      <c r="W124" s="274"/>
      <c r="X124" s="274"/>
      <c r="Y124" s="274"/>
      <c r="Z124" s="274"/>
      <c r="AA124" s="274"/>
      <c r="AB124" s="274"/>
      <c r="AC124" s="274"/>
      <c r="AD124" s="274"/>
      <c r="AE124" s="274"/>
      <c r="AF124" s="274"/>
      <c r="AG124" s="274"/>
      <c r="AH124" s="274"/>
      <c r="AI124" s="274"/>
      <c r="AJ124" s="274"/>
      <c r="AK124" s="274"/>
      <c r="AL124" s="274"/>
      <c r="AM124" s="274"/>
      <c r="AN124" s="274"/>
      <c r="AO124" s="274"/>
      <c r="AP124" s="274"/>
      <c r="AQ124" s="274"/>
      <c r="AR124" s="274"/>
      <c r="AS124" s="274"/>
      <c r="AT124" s="274"/>
      <c r="AU124" s="274"/>
      <c r="AV124" s="274"/>
      <c r="AW124" s="274"/>
      <c r="AX124" s="274"/>
      <c r="AY124" s="274"/>
      <c r="AZ124" s="274"/>
      <c r="BA124" s="274"/>
      <c r="BB124" s="274"/>
      <c r="BC124" s="274"/>
      <c r="BD124" s="274"/>
      <c r="BE124" s="274"/>
      <c r="BF124" s="274"/>
      <c r="BG124" s="274"/>
      <c r="BH124" s="274"/>
      <c r="BI124" s="274"/>
      <c r="BJ124" s="274"/>
      <c r="BK124" s="274"/>
      <c r="BL124" s="274"/>
      <c r="BM124" s="274"/>
      <c r="BN124" s="274"/>
      <c r="BO124" s="274"/>
      <c r="BP124" s="274"/>
      <c r="BQ124" s="274"/>
      <c r="BR124" s="274"/>
      <c r="BS124" s="274"/>
      <c r="BT124" s="274"/>
      <c r="BU124" s="274"/>
      <c r="BV124" s="274"/>
      <c r="BW124" s="274"/>
      <c r="BX124" s="274"/>
      <c r="BY124" s="274"/>
      <c r="BZ124" s="274"/>
      <c r="CA124" s="274"/>
      <c r="CB124" s="274"/>
      <c r="CC124" s="274"/>
      <c r="CD124" s="274"/>
      <c r="CE124" s="274"/>
      <c r="CF124" s="274"/>
      <c r="CG124" s="274"/>
      <c r="CH124" s="274"/>
      <c r="CI124" s="274"/>
      <c r="CJ124" s="274"/>
      <c r="CK124" s="274"/>
      <c r="CL124" s="274"/>
      <c r="CM124" s="274"/>
      <c r="CN124" s="274"/>
      <c r="CO124" s="274"/>
      <c r="CP124" s="274"/>
      <c r="CQ124" s="274"/>
      <c r="CR124" s="274"/>
      <c r="CS124" s="274"/>
      <c r="CT124" s="274"/>
      <c r="CU124" s="274"/>
      <c r="CV124" s="274"/>
      <c r="CW124" s="274"/>
      <c r="CX124" s="274"/>
      <c r="CY124" s="274"/>
      <c r="CZ124" s="274"/>
      <c r="DA124" s="274"/>
      <c r="DB124" s="274"/>
      <c r="DC124" s="274"/>
      <c r="DD124" s="274"/>
      <c r="DE124" s="274"/>
      <c r="DF124" s="274"/>
      <c r="DG124" s="274"/>
      <c r="DH124" s="274"/>
      <c r="DI124" s="274"/>
      <c r="DJ124" s="274"/>
      <c r="DK124" s="274"/>
      <c r="DL124" s="274"/>
      <c r="DM124" s="274"/>
      <c r="DN124" s="274"/>
      <c r="DO124" s="274"/>
      <c r="DP124" s="274"/>
      <c r="DQ124" s="274"/>
      <c r="DR124" s="274"/>
      <c r="DS124" s="274"/>
      <c r="DT124" s="274"/>
      <c r="DU124" s="274"/>
      <c r="DV124" s="274"/>
      <c r="DW124" s="274"/>
      <c r="DX124" s="274"/>
      <c r="DY124" s="274"/>
      <c r="DZ124" s="274"/>
      <c r="EA124" s="274"/>
      <c r="EB124" s="274"/>
      <c r="EC124" s="274"/>
      <c r="ED124" s="274"/>
      <c r="EE124" s="274"/>
      <c r="EF124" s="274"/>
      <c r="EG124" s="274"/>
      <c r="EH124" s="274"/>
      <c r="EI124" s="274"/>
      <c r="EJ124" s="274"/>
      <c r="EK124" s="274"/>
      <c r="EL124" s="274"/>
      <c r="EM124" s="274"/>
      <c r="EN124" s="274"/>
      <c r="EO124" s="274"/>
      <c r="EP124" s="274"/>
    </row>
    <row r="125" spans="1:163" s="418" customFormat="1" ht="14.1" customHeight="1">
      <c r="A125" s="417"/>
      <c r="B125" s="417"/>
      <c r="C125" s="57"/>
      <c r="D125" s="330"/>
      <c r="E125" s="1288"/>
      <c r="G125" s="419"/>
      <c r="H125" s="419"/>
      <c r="I125" s="419"/>
      <c r="J125" s="419"/>
      <c r="K125" s="419"/>
      <c r="L125" s="419"/>
      <c r="M125" s="419"/>
      <c r="N125" s="419"/>
      <c r="O125" s="419"/>
      <c r="P125" s="419"/>
      <c r="Q125" s="419"/>
      <c r="R125" s="419"/>
      <c r="S125" s="419"/>
      <c r="T125" s="419"/>
      <c r="U125" s="419"/>
      <c r="V125" s="419"/>
      <c r="W125" s="419"/>
      <c r="X125" s="419"/>
      <c r="Y125" s="419"/>
      <c r="Z125" s="419"/>
      <c r="AA125" s="419"/>
      <c r="AB125" s="419"/>
      <c r="AC125" s="419"/>
      <c r="AD125" s="419"/>
      <c r="AE125" s="419"/>
      <c r="AF125" s="419"/>
      <c r="AG125" s="419"/>
      <c r="AH125" s="419"/>
      <c r="AI125" s="419"/>
      <c r="AJ125" s="419"/>
      <c r="AK125" s="419"/>
      <c r="AL125" s="419"/>
      <c r="AM125" s="419"/>
      <c r="AN125" s="419"/>
      <c r="AO125" s="419"/>
      <c r="AP125" s="419"/>
      <c r="AQ125" s="419"/>
      <c r="AR125" s="419"/>
      <c r="AS125" s="419"/>
      <c r="AT125" s="419"/>
      <c r="AU125" s="419"/>
      <c r="AV125" s="419"/>
      <c r="AW125" s="419"/>
      <c r="AX125" s="419"/>
      <c r="AY125" s="419"/>
      <c r="AZ125" s="419"/>
      <c r="BA125" s="419"/>
      <c r="BB125" s="419"/>
      <c r="BC125" s="419"/>
      <c r="BD125" s="419"/>
      <c r="BE125" s="419"/>
      <c r="BF125" s="419"/>
      <c r="BG125" s="419"/>
      <c r="BH125" s="419"/>
      <c r="BI125" s="419"/>
      <c r="BJ125" s="419"/>
      <c r="BK125" s="419"/>
      <c r="BL125" s="419"/>
      <c r="BM125" s="419"/>
      <c r="BN125" s="419"/>
      <c r="BO125" s="419"/>
      <c r="BP125" s="419"/>
      <c r="BQ125" s="419"/>
      <c r="BR125" s="419"/>
      <c r="BS125" s="419"/>
      <c r="BT125" s="419"/>
      <c r="BU125" s="419"/>
      <c r="BV125" s="419"/>
      <c r="BW125" s="419"/>
      <c r="BX125" s="419"/>
      <c r="BY125" s="419"/>
      <c r="BZ125" s="419"/>
      <c r="CA125" s="419"/>
      <c r="CB125" s="419"/>
      <c r="CC125" s="419"/>
      <c r="CD125" s="419"/>
      <c r="CE125" s="419"/>
      <c r="CF125" s="419"/>
      <c r="CG125" s="419"/>
      <c r="CH125" s="419"/>
      <c r="CI125" s="419"/>
      <c r="CJ125" s="419"/>
      <c r="CK125" s="419"/>
      <c r="CL125" s="419"/>
      <c r="CM125" s="419"/>
      <c r="CN125" s="419"/>
      <c r="CO125" s="419"/>
      <c r="CP125" s="419"/>
      <c r="CQ125" s="419"/>
      <c r="CR125" s="419"/>
      <c r="CS125" s="419"/>
      <c r="CT125" s="419"/>
      <c r="CU125" s="419"/>
      <c r="CV125" s="419"/>
      <c r="CW125" s="419"/>
      <c r="CX125" s="419"/>
      <c r="CY125" s="419"/>
      <c r="CZ125" s="419"/>
      <c r="DA125" s="419"/>
      <c r="DB125" s="419"/>
      <c r="DC125" s="419"/>
      <c r="DD125" s="419"/>
      <c r="DE125" s="419"/>
      <c r="DF125" s="419"/>
      <c r="DG125" s="419"/>
      <c r="DH125" s="419"/>
      <c r="DI125" s="419"/>
      <c r="DJ125" s="419"/>
      <c r="DK125" s="419"/>
      <c r="DL125" s="419"/>
      <c r="DM125" s="419"/>
      <c r="DN125" s="419"/>
      <c r="DO125" s="419"/>
      <c r="DP125" s="419"/>
      <c r="DQ125" s="419"/>
      <c r="DR125" s="419"/>
      <c r="DS125" s="419"/>
      <c r="DT125" s="419"/>
      <c r="DU125" s="419"/>
      <c r="DV125" s="419"/>
      <c r="DW125" s="419"/>
      <c r="DX125" s="419"/>
      <c r="DY125" s="419"/>
      <c r="DZ125" s="419"/>
      <c r="EA125" s="419"/>
      <c r="EB125" s="419"/>
      <c r="EC125" s="419"/>
      <c r="ED125" s="419"/>
      <c r="EE125" s="419"/>
      <c r="EF125" s="419"/>
      <c r="EG125" s="419"/>
      <c r="EH125" s="419"/>
      <c r="EI125" s="419"/>
      <c r="EJ125" s="419"/>
      <c r="EK125" s="419"/>
      <c r="EL125" s="419"/>
      <c r="EM125" s="419"/>
      <c r="EN125" s="419"/>
      <c r="EO125" s="419"/>
      <c r="EP125" s="419"/>
    </row>
    <row r="126" spans="1:163" ht="14.1" customHeight="1">
      <c r="B126" s="15" t="s">
        <v>448</v>
      </c>
      <c r="D126" s="39" t="s">
        <v>97</v>
      </c>
      <c r="E126" s="1289">
        <f ca="1">SUM(F126:DI126)</f>
        <v>1</v>
      </c>
      <c r="G126" s="336"/>
      <c r="H126" s="337"/>
      <c r="I126" s="337"/>
      <c r="J126" s="337"/>
      <c r="K126" s="337">
        <f ca="1">Assum!K172</f>
        <v>0</v>
      </c>
      <c r="L126" s="337">
        <f ca="1">Assum!L172</f>
        <v>0</v>
      </c>
      <c r="M126" s="337">
        <f ca="1">Assum!M172</f>
        <v>0</v>
      </c>
      <c r="N126" s="337">
        <f ca="1">Assum!N172</f>
        <v>0</v>
      </c>
      <c r="O126" s="337">
        <f ca="1">Assum!O172</f>
        <v>0</v>
      </c>
      <c r="P126" s="337">
        <f ca="1">Assum!P172</f>
        <v>0</v>
      </c>
      <c r="Q126" s="337">
        <f ca="1">Assum!Q172</f>
        <v>0</v>
      </c>
      <c r="R126" s="337">
        <f ca="1">Assum!R172</f>
        <v>0</v>
      </c>
      <c r="S126" s="337">
        <f ca="1">Assum!S172</f>
        <v>0</v>
      </c>
      <c r="T126" s="337">
        <f ca="1">Assum!T172</f>
        <v>0</v>
      </c>
      <c r="U126" s="337">
        <f>Assum!U172</f>
        <v>3.0624999999999902E-2</v>
      </c>
      <c r="V126" s="337">
        <f>Assum!V172</f>
        <v>2.1000000000000001E-2</v>
      </c>
      <c r="W126" s="337">
        <f>Assum!W172</f>
        <v>1.2999999999999999E-2</v>
      </c>
      <c r="X126" s="337">
        <f>Assum!X172</f>
        <v>1.2999999999999999E-2</v>
      </c>
      <c r="Y126" s="337">
        <f>Assum!Y172</f>
        <v>1.4E-2</v>
      </c>
      <c r="Z126" s="337">
        <f>Assum!Z172</f>
        <v>1.4E-2</v>
      </c>
      <c r="AA126" s="337">
        <f>Assum!AA172</f>
        <v>1.4E-2</v>
      </c>
      <c r="AB126" s="337">
        <f>Assum!AB172</f>
        <v>1.4E-2</v>
      </c>
      <c r="AC126" s="337">
        <f>Assum!AC172</f>
        <v>1.4E-2</v>
      </c>
      <c r="AD126" s="337">
        <f>Assum!AD172</f>
        <v>1.4E-2</v>
      </c>
      <c r="AE126" s="337">
        <f>Assum!AE172</f>
        <v>1.4E-2</v>
      </c>
      <c r="AF126" s="337">
        <f>Assum!AF172</f>
        <v>1.4999999999999999E-2</v>
      </c>
      <c r="AG126" s="337">
        <f>Assum!AG172</f>
        <v>1.4999999999999999E-2</v>
      </c>
      <c r="AH126" s="337">
        <f>Assum!AH172</f>
        <v>1.4999999999999999E-2</v>
      </c>
      <c r="AI126" s="337">
        <f>Assum!AI172</f>
        <v>1.4999999999999999E-2</v>
      </c>
      <c r="AJ126" s="337">
        <f>Assum!AJ172</f>
        <v>1.4999999999999999E-2</v>
      </c>
      <c r="AK126" s="337">
        <f>Assum!AK172</f>
        <v>1.4999999999999999E-2</v>
      </c>
      <c r="AL126" s="337">
        <f ca="1">Assum!AL172</f>
        <v>1.5625E-2</v>
      </c>
      <c r="AM126" s="337">
        <f ca="1">Assum!AM172</f>
        <v>1.5625E-2</v>
      </c>
      <c r="AN126" s="337">
        <f ca="1">Assum!AN172</f>
        <v>1.5625E-2</v>
      </c>
      <c r="AO126" s="337">
        <f ca="1">Assum!AO172</f>
        <v>1.5625E-2</v>
      </c>
      <c r="AP126" s="337">
        <f ca="1">Assum!AP172</f>
        <v>1.5625E-2</v>
      </c>
      <c r="AQ126" s="337">
        <f ca="1">Assum!AQ172</f>
        <v>1.5625E-2</v>
      </c>
      <c r="AR126" s="337">
        <f ca="1">Assum!AR172</f>
        <v>1.5625E-2</v>
      </c>
      <c r="AS126" s="337">
        <f ca="1">Assum!AS172</f>
        <v>1.5625E-2</v>
      </c>
      <c r="AT126" s="337">
        <f ca="1">Assum!AT172</f>
        <v>1.5625E-2</v>
      </c>
      <c r="AU126" s="337">
        <f ca="1">Assum!AU172</f>
        <v>1.5625E-2</v>
      </c>
      <c r="AV126" s="337">
        <f ca="1">Assum!AV172</f>
        <v>1.5625E-2</v>
      </c>
      <c r="AW126" s="337">
        <f ca="1">Assum!AW172</f>
        <v>1.5625E-2</v>
      </c>
      <c r="AX126" s="337">
        <f ca="1">Assum!AX172</f>
        <v>1.5625E-2</v>
      </c>
      <c r="AY126" s="337">
        <f ca="1">Assum!AY172</f>
        <v>1.5625E-2</v>
      </c>
      <c r="AZ126" s="337">
        <f ca="1">Assum!AZ172</f>
        <v>1.5625E-2</v>
      </c>
      <c r="BA126" s="337">
        <f ca="1">Assum!BA172</f>
        <v>1.5625E-2</v>
      </c>
      <c r="BB126" s="337">
        <f ca="1">Assum!BB172</f>
        <v>1.5625E-2</v>
      </c>
      <c r="BC126" s="337">
        <f ca="1">Assum!BC172</f>
        <v>1.5625E-2</v>
      </c>
      <c r="BD126" s="337">
        <f ca="1">Assum!BD172</f>
        <v>1.5625E-2</v>
      </c>
      <c r="BE126" s="337">
        <f ca="1">Assum!BE172</f>
        <v>1.5625E-2</v>
      </c>
      <c r="BF126" s="337">
        <f ca="1">Assum!BF172</f>
        <v>1.5625E-2</v>
      </c>
      <c r="BG126" s="337">
        <f ca="1">Assum!BG172</f>
        <v>1.5625E-2</v>
      </c>
      <c r="BH126" s="337">
        <f ca="1">Assum!BH172</f>
        <v>1.5625E-2</v>
      </c>
      <c r="BI126" s="337">
        <f ca="1">Assum!BI172</f>
        <v>1.5625E-2</v>
      </c>
      <c r="BJ126" s="337">
        <f ca="1">Assum!BJ172</f>
        <v>1.5625E-2</v>
      </c>
      <c r="BK126" s="337">
        <f ca="1">Assum!BK172</f>
        <v>1.5625E-2</v>
      </c>
      <c r="BL126" s="337">
        <f ca="1">Assum!BL172</f>
        <v>1.5625E-2</v>
      </c>
      <c r="BM126" s="337">
        <f ca="1">Assum!BM172</f>
        <v>1.5625E-2</v>
      </c>
      <c r="BN126" s="337">
        <f ca="1">Assum!BN172</f>
        <v>1.5625E-2</v>
      </c>
      <c r="BO126" s="337">
        <f ca="1">Assum!BO172</f>
        <v>1.5625E-2</v>
      </c>
      <c r="BP126" s="337">
        <f ca="1">Assum!BP172</f>
        <v>1.5625E-2</v>
      </c>
      <c r="BQ126" s="337">
        <f ca="1">Assum!BQ172</f>
        <v>1.5625E-2</v>
      </c>
      <c r="BR126" s="337">
        <f ca="1">Assum!BR172</f>
        <v>1.5625E-2</v>
      </c>
      <c r="BS126" s="337">
        <f ca="1">Assum!BS172</f>
        <v>1.5625E-2</v>
      </c>
      <c r="BT126" s="337">
        <f ca="1">Assum!BT172</f>
        <v>1.5625E-2</v>
      </c>
      <c r="BU126" s="337">
        <f ca="1">Assum!BU172</f>
        <v>1.5625E-2</v>
      </c>
      <c r="BV126" s="337">
        <f ca="1">Assum!BV172</f>
        <v>1.5625E-2</v>
      </c>
      <c r="BW126" s="337">
        <f ca="1">Assum!BW172</f>
        <v>1.5625E-2</v>
      </c>
      <c r="BX126" s="337">
        <f ca="1">Assum!BX172</f>
        <v>1.5625E-2</v>
      </c>
      <c r="BY126" s="337">
        <f ca="1">Assum!BY172</f>
        <v>1.5625E-2</v>
      </c>
      <c r="BZ126" s="337">
        <f ca="1">Assum!BZ172</f>
        <v>1.5625E-2</v>
      </c>
      <c r="CA126" s="337">
        <f ca="1">Assum!CA172</f>
        <v>1.5625E-2</v>
      </c>
      <c r="CB126" s="337">
        <f ca="1">Assum!CB172</f>
        <v>1.5625E-2</v>
      </c>
      <c r="CC126" s="337">
        <f ca="1">Assum!CC172</f>
        <v>1.5625E-2</v>
      </c>
      <c r="CD126" s="337">
        <f ca="1">Assum!CD172</f>
        <v>1.5625E-2</v>
      </c>
      <c r="CE126" s="337">
        <f ca="1">Assum!CE172</f>
        <v>1.5625E-2</v>
      </c>
      <c r="CF126" s="337">
        <f ca="1">Assum!CF172</f>
        <v>1.5625E-2</v>
      </c>
      <c r="CG126" s="337">
        <f ca="1">Assum!CG172</f>
        <v>0</v>
      </c>
      <c r="CH126" s="337">
        <f ca="1">Assum!CH172</f>
        <v>0</v>
      </c>
      <c r="CI126" s="337">
        <f ca="1">Assum!CI172</f>
        <v>0</v>
      </c>
      <c r="CJ126" s="337">
        <f ca="1">Assum!CJ172</f>
        <v>0</v>
      </c>
      <c r="CK126" s="337">
        <f ca="1">Assum!CK172</f>
        <v>0</v>
      </c>
      <c r="CL126" s="337">
        <f ca="1">Assum!CL172</f>
        <v>0</v>
      </c>
      <c r="CM126" s="337">
        <f ca="1">Assum!CM172</f>
        <v>0</v>
      </c>
      <c r="CN126" s="337">
        <f ca="1">Assum!CN172</f>
        <v>0</v>
      </c>
      <c r="CO126" s="337">
        <f ca="1">Assum!CO172</f>
        <v>0</v>
      </c>
      <c r="CP126" s="337">
        <f ca="1">Assum!CP172</f>
        <v>0</v>
      </c>
      <c r="CQ126" s="337">
        <f ca="1">Assum!CQ172</f>
        <v>0</v>
      </c>
      <c r="CR126" s="337">
        <f ca="1">Assum!CR172</f>
        <v>0</v>
      </c>
      <c r="CS126" s="337">
        <f ca="1">Assum!CS172</f>
        <v>0</v>
      </c>
      <c r="CT126" s="337">
        <f ca="1">Assum!CT172</f>
        <v>0</v>
      </c>
      <c r="CU126" s="337">
        <f ca="1">Assum!CU172</f>
        <v>0</v>
      </c>
      <c r="CV126" s="337">
        <f ca="1">Assum!CV172</f>
        <v>0</v>
      </c>
      <c r="CW126" s="337">
        <f ca="1">Assum!CW172</f>
        <v>0</v>
      </c>
      <c r="CX126" s="337">
        <f ca="1">Assum!CX172</f>
        <v>0</v>
      </c>
      <c r="CY126" s="337">
        <f ca="1">Assum!CY172</f>
        <v>0</v>
      </c>
      <c r="CZ126" s="337">
        <f ca="1">Assum!CZ172</f>
        <v>0</v>
      </c>
      <c r="DA126" s="337">
        <f ca="1">Assum!DA172</f>
        <v>0</v>
      </c>
      <c r="DB126" s="337">
        <f ca="1">Assum!DB172</f>
        <v>0</v>
      </c>
      <c r="DC126" s="337">
        <f ca="1">Assum!DC172</f>
        <v>0</v>
      </c>
      <c r="DD126" s="337">
        <f ca="1">Assum!DD172</f>
        <v>0</v>
      </c>
      <c r="DE126" s="337">
        <f ca="1">Assum!DE172</f>
        <v>0</v>
      </c>
      <c r="DF126" s="337">
        <f ca="1">Assum!DF172</f>
        <v>0</v>
      </c>
      <c r="DG126" s="337">
        <f ca="1">Assum!DG172</f>
        <v>0</v>
      </c>
      <c r="DH126" s="337">
        <f ca="1">Assum!DH172</f>
        <v>0</v>
      </c>
      <c r="DI126" s="337">
        <f ca="1">Assum!DI172</f>
        <v>0</v>
      </c>
      <c r="DJ126" s="337">
        <f ca="1">Assum!DJ172</f>
        <v>0</v>
      </c>
      <c r="DK126" s="337">
        <f ca="1">Assum!DK172</f>
        <v>0</v>
      </c>
      <c r="DL126" s="337">
        <f ca="1">Assum!DL172</f>
        <v>0</v>
      </c>
      <c r="DM126" s="337">
        <f ca="1">Assum!DM172</f>
        <v>0</v>
      </c>
      <c r="DN126" s="337">
        <f ca="1">Assum!DN172</f>
        <v>0</v>
      </c>
      <c r="DO126" s="337">
        <f ca="1">Assum!DO172</f>
        <v>0</v>
      </c>
      <c r="DP126" s="337">
        <f ca="1">Assum!DP172</f>
        <v>0</v>
      </c>
      <c r="DQ126" s="337">
        <f ca="1">Assum!DQ172</f>
        <v>0</v>
      </c>
      <c r="DR126" s="337">
        <f ca="1">Assum!DR172</f>
        <v>0</v>
      </c>
      <c r="DS126" s="337">
        <f ca="1">Assum!DS172</f>
        <v>0</v>
      </c>
      <c r="DT126" s="337">
        <f ca="1">Assum!DT172</f>
        <v>0</v>
      </c>
      <c r="DU126" s="337">
        <f ca="1">Assum!DU172</f>
        <v>0</v>
      </c>
      <c r="DV126" s="337">
        <f ca="1">Assum!DV172</f>
        <v>0</v>
      </c>
      <c r="DW126" s="337">
        <f ca="1">Assum!DW172</f>
        <v>0</v>
      </c>
      <c r="DX126" s="337">
        <f ca="1">Assum!DX172</f>
        <v>0</v>
      </c>
      <c r="DY126" s="337">
        <f ca="1">Assum!DY172</f>
        <v>0</v>
      </c>
      <c r="DZ126" s="337">
        <f ca="1">Assum!DZ172</f>
        <v>0</v>
      </c>
      <c r="EA126" s="337">
        <f ca="1">Assum!EA172</f>
        <v>0</v>
      </c>
      <c r="EB126" s="337">
        <f ca="1">Assum!EB172</f>
        <v>0</v>
      </c>
      <c r="EC126" s="337">
        <f ca="1">Assum!EC172</f>
        <v>0</v>
      </c>
      <c r="ED126" s="337">
        <f ca="1">Assum!ED172</f>
        <v>0</v>
      </c>
      <c r="EE126" s="337">
        <f ca="1">Assum!EE172</f>
        <v>0</v>
      </c>
      <c r="EF126" s="337">
        <f ca="1">Assum!EF172</f>
        <v>0</v>
      </c>
      <c r="EG126" s="337">
        <f ca="1">Assum!EG172</f>
        <v>0</v>
      </c>
      <c r="EH126" s="337">
        <f ca="1">Assum!EH172</f>
        <v>0</v>
      </c>
      <c r="EI126" s="337">
        <f ca="1">Assum!EI172</f>
        <v>0</v>
      </c>
      <c r="EJ126" s="337">
        <f ca="1">Assum!EJ172</f>
        <v>0</v>
      </c>
      <c r="EK126" s="337">
        <f ca="1">Assum!EK172</f>
        <v>0</v>
      </c>
      <c r="EL126" s="337">
        <f ca="1">Assum!EL172</f>
        <v>0</v>
      </c>
      <c r="EM126" s="337">
        <f ca="1">Assum!EM172</f>
        <v>0</v>
      </c>
      <c r="EN126" s="337">
        <f ca="1">Assum!EN172</f>
        <v>0</v>
      </c>
      <c r="EO126" s="337">
        <f ca="1">Assum!EO172</f>
        <v>0</v>
      </c>
      <c r="EP126" s="337">
        <f ca="1">Assum!EP172</f>
        <v>0</v>
      </c>
    </row>
    <row r="127" spans="1:163" s="418" customFormat="1" ht="14.1" customHeight="1">
      <c r="A127" s="417"/>
      <c r="B127" s="417"/>
      <c r="C127" s="57"/>
      <c r="D127" s="330"/>
      <c r="E127" s="1288"/>
      <c r="G127" s="419"/>
      <c r="H127" s="419"/>
      <c r="I127" s="419"/>
      <c r="J127" s="419"/>
      <c r="K127" s="419"/>
      <c r="L127" s="419"/>
      <c r="M127" s="419"/>
      <c r="N127" s="419"/>
      <c r="O127" s="419"/>
      <c r="P127" s="419"/>
      <c r="Q127" s="419"/>
      <c r="R127" s="419"/>
      <c r="S127" s="419"/>
      <c r="T127" s="419"/>
      <c r="U127" s="419"/>
      <c r="V127" s="419"/>
      <c r="W127" s="419"/>
      <c r="X127" s="419"/>
      <c r="Y127" s="419"/>
      <c r="Z127" s="419"/>
      <c r="AA127" s="419"/>
      <c r="AB127" s="419"/>
      <c r="AC127" s="419"/>
      <c r="AD127" s="419"/>
      <c r="AE127" s="419"/>
      <c r="AF127" s="419"/>
      <c r="AG127" s="419"/>
      <c r="AH127" s="419"/>
      <c r="AI127" s="419"/>
      <c r="AJ127" s="419"/>
      <c r="AK127" s="419"/>
      <c r="AL127" s="419"/>
      <c r="AM127" s="419"/>
      <c r="AN127" s="419"/>
      <c r="AO127" s="419"/>
      <c r="AP127" s="419"/>
      <c r="AQ127" s="419"/>
      <c r="AR127" s="419"/>
      <c r="AS127" s="419"/>
      <c r="AT127" s="419"/>
      <c r="AU127" s="419"/>
      <c r="AV127" s="419"/>
      <c r="AW127" s="419"/>
      <c r="AX127" s="419"/>
      <c r="AY127" s="419"/>
      <c r="AZ127" s="419"/>
      <c r="BA127" s="419"/>
      <c r="BB127" s="419"/>
      <c r="BC127" s="419"/>
      <c r="BD127" s="419"/>
      <c r="BE127" s="419"/>
      <c r="BF127" s="419"/>
      <c r="BG127" s="419"/>
      <c r="BH127" s="419"/>
      <c r="BI127" s="419"/>
      <c r="BJ127" s="419"/>
      <c r="BK127" s="419"/>
      <c r="BL127" s="419"/>
      <c r="BM127" s="419"/>
      <c r="BN127" s="419"/>
      <c r="BO127" s="419"/>
      <c r="BP127" s="419"/>
      <c r="BQ127" s="419"/>
      <c r="BR127" s="419"/>
      <c r="BS127" s="419"/>
      <c r="BT127" s="419"/>
      <c r="BU127" s="419"/>
      <c r="BV127" s="419"/>
      <c r="BW127" s="419"/>
      <c r="BX127" s="419"/>
      <c r="BY127" s="419"/>
      <c r="BZ127" s="419"/>
      <c r="CA127" s="419"/>
      <c r="CB127" s="419"/>
      <c r="CC127" s="419"/>
      <c r="CD127" s="419"/>
      <c r="CE127" s="419"/>
      <c r="CF127" s="419"/>
      <c r="CG127" s="419"/>
      <c r="CH127" s="419"/>
      <c r="CI127" s="419"/>
      <c r="CJ127" s="419"/>
      <c r="CK127" s="419"/>
      <c r="CL127" s="419"/>
      <c r="CM127" s="419"/>
      <c r="CN127" s="419"/>
      <c r="CO127" s="419"/>
      <c r="CP127" s="419"/>
      <c r="CQ127" s="419"/>
      <c r="CR127" s="419"/>
      <c r="CS127" s="419"/>
      <c r="CT127" s="419"/>
      <c r="CU127" s="419"/>
      <c r="CV127" s="419"/>
      <c r="CW127" s="419"/>
      <c r="CX127" s="419"/>
      <c r="CY127" s="419"/>
      <c r="CZ127" s="419"/>
      <c r="DA127" s="419"/>
      <c r="DB127" s="419"/>
      <c r="DC127" s="419"/>
      <c r="DD127" s="419"/>
      <c r="DE127" s="419"/>
      <c r="DF127" s="419"/>
      <c r="DG127" s="419"/>
      <c r="DH127" s="419"/>
      <c r="DI127" s="419"/>
      <c r="DJ127" s="419"/>
      <c r="DK127" s="419"/>
      <c r="DL127" s="419"/>
      <c r="DM127" s="419"/>
      <c r="DN127" s="419"/>
      <c r="DO127" s="419"/>
      <c r="DP127" s="419"/>
      <c r="DQ127" s="419"/>
      <c r="DR127" s="419"/>
      <c r="DS127" s="419"/>
      <c r="DT127" s="419"/>
      <c r="DU127" s="419"/>
      <c r="DV127" s="419"/>
      <c r="DW127" s="419"/>
      <c r="DX127" s="419"/>
      <c r="DY127" s="419"/>
      <c r="DZ127" s="419"/>
      <c r="EA127" s="419"/>
      <c r="EB127" s="419"/>
      <c r="EC127" s="419"/>
      <c r="ED127" s="419"/>
      <c r="EE127" s="419"/>
      <c r="EF127" s="419"/>
      <c r="EG127" s="419"/>
      <c r="EH127" s="419"/>
      <c r="EI127" s="419"/>
      <c r="EJ127" s="419"/>
      <c r="EK127" s="419"/>
      <c r="EL127" s="419"/>
      <c r="EM127" s="419"/>
      <c r="EN127" s="419"/>
      <c r="EO127" s="419"/>
      <c r="EP127" s="419"/>
    </row>
    <row r="128" spans="1:163" ht="14.1" customHeight="1">
      <c r="B128" s="15" t="s">
        <v>20</v>
      </c>
      <c r="D128" s="39" t="s">
        <v>97</v>
      </c>
      <c r="E128" s="416"/>
      <c r="F128" s="12"/>
      <c r="G128" s="12"/>
      <c r="H128" s="12"/>
      <c r="I128" s="12"/>
      <c r="J128" s="12"/>
      <c r="K128" s="12">
        <f t="shared" ref="K128" si="335">J132</f>
        <v>0</v>
      </c>
      <c r="L128" s="12">
        <f t="shared" ref="L128" ca="1" si="336">K132</f>
        <v>0</v>
      </c>
      <c r="M128" s="12">
        <f t="shared" ref="M128" ca="1" si="337">L132</f>
        <v>9935.1646120072437</v>
      </c>
      <c r="N128" s="12">
        <f t="shared" ref="N128" ca="1" si="338">M132</f>
        <v>15649.537608865117</v>
      </c>
      <c r="O128" s="12">
        <f t="shared" ref="O128" ca="1" si="339">N132</f>
        <v>26980.340344555967</v>
      </c>
      <c r="P128" s="12">
        <f t="shared" ref="P128" ca="1" si="340">O132</f>
        <v>38474.202396664405</v>
      </c>
      <c r="Q128" s="12">
        <f t="shared" ref="Q128" ca="1" si="341">P132</f>
        <v>50000</v>
      </c>
      <c r="R128" s="12">
        <f t="shared" ref="R128" ca="1" si="342">Q132</f>
        <v>50000</v>
      </c>
      <c r="S128" s="12">
        <f t="shared" ref="S128" ca="1" si="343">R132</f>
        <v>50000</v>
      </c>
      <c r="T128" s="12">
        <f t="shared" ref="T128" ca="1" si="344">S132</f>
        <v>50000</v>
      </c>
      <c r="U128" s="12">
        <f t="shared" ref="U128" ca="1" si="345">T132</f>
        <v>50000</v>
      </c>
      <c r="V128" s="12">
        <f t="shared" ref="V128" ca="1" si="346">U132</f>
        <v>48468.750000000007</v>
      </c>
      <c r="W128" s="12">
        <f t="shared" ref="W128" ca="1" si="347">V132</f>
        <v>47418.750000000007</v>
      </c>
      <c r="X128" s="12">
        <f t="shared" ref="X128" ca="1" si="348">W132</f>
        <v>46768.750000000007</v>
      </c>
      <c r="Y128" s="12">
        <f t="shared" ref="Y128" ca="1" si="349">X132</f>
        <v>46118.750000000007</v>
      </c>
      <c r="Z128" s="12">
        <f t="shared" ref="Z128" ca="1" si="350">Y132</f>
        <v>45418.750000000007</v>
      </c>
      <c r="AA128" s="12">
        <f t="shared" ref="AA128" ca="1" si="351">Z132</f>
        <v>44718.750000000007</v>
      </c>
      <c r="AB128" s="12">
        <f t="shared" ref="AB128" ca="1" si="352">AA132</f>
        <v>44018.750000000007</v>
      </c>
      <c r="AC128" s="12">
        <f t="shared" ref="AC128" ca="1" si="353">AB132</f>
        <v>43318.750000000007</v>
      </c>
      <c r="AD128" s="12">
        <f t="shared" ref="AD128" ca="1" si="354">AC132</f>
        <v>42618.750000000007</v>
      </c>
      <c r="AE128" s="12">
        <f t="shared" ref="AE128" ca="1" si="355">AD132</f>
        <v>41918.750000000007</v>
      </c>
      <c r="AF128" s="12">
        <f t="shared" ref="AF128" ca="1" si="356">AE132</f>
        <v>41218.750000000007</v>
      </c>
      <c r="AG128" s="12">
        <f t="shared" ref="AG128" ca="1" si="357">AF132</f>
        <v>40468.750000000007</v>
      </c>
      <c r="AH128" s="12">
        <f t="shared" ref="AH128" ca="1" si="358">AG132</f>
        <v>39718.750000000007</v>
      </c>
      <c r="AI128" s="12">
        <f t="shared" ref="AI128" ca="1" si="359">AH132</f>
        <v>38968.750000000007</v>
      </c>
      <c r="AJ128" s="12">
        <f t="shared" ref="AJ128" ca="1" si="360">AI132</f>
        <v>38218.750000000007</v>
      </c>
      <c r="AK128" s="12">
        <f t="shared" ref="AK128" ca="1" si="361">AJ132</f>
        <v>37468.750000000007</v>
      </c>
      <c r="AL128" s="12">
        <f t="shared" ref="AL128" ca="1" si="362">AK132</f>
        <v>36718.750000000007</v>
      </c>
      <c r="AM128" s="12">
        <f t="shared" ref="AM128" ca="1" si="363">AL132</f>
        <v>35937.500000000007</v>
      </c>
      <c r="AN128" s="12">
        <f t="shared" ref="AN128" ca="1" si="364">AM132</f>
        <v>35156.250000000007</v>
      </c>
      <c r="AO128" s="12">
        <f t="shared" ref="AO128" ca="1" si="365">AN132</f>
        <v>34375.000000000007</v>
      </c>
      <c r="AP128" s="12">
        <f t="shared" ref="AP128" ca="1" si="366">AO132</f>
        <v>33593.750000000007</v>
      </c>
      <c r="AQ128" s="12">
        <f t="shared" ref="AQ128" ca="1" si="367">AP132</f>
        <v>32812.500000000007</v>
      </c>
      <c r="AR128" s="12">
        <f t="shared" ref="AR128" ca="1" si="368">AQ132</f>
        <v>32031.250000000007</v>
      </c>
      <c r="AS128" s="12">
        <f t="shared" ref="AS128" ca="1" si="369">AR132</f>
        <v>31250.000000000007</v>
      </c>
      <c r="AT128" s="12">
        <f t="shared" ref="AT128" ca="1" si="370">AS132</f>
        <v>30468.750000000007</v>
      </c>
      <c r="AU128" s="12">
        <f t="shared" ref="AU128" ca="1" si="371">AT132</f>
        <v>29687.500000000007</v>
      </c>
      <c r="AV128" s="12">
        <f t="shared" ref="AV128" ca="1" si="372">AU132</f>
        <v>28906.250000000007</v>
      </c>
      <c r="AW128" s="12">
        <f t="shared" ref="AW128" ca="1" si="373">AV132</f>
        <v>28125.000000000007</v>
      </c>
      <c r="AX128" s="12">
        <f t="shared" ref="AX128" ca="1" si="374">AW132</f>
        <v>27343.750000000007</v>
      </c>
      <c r="AY128" s="12">
        <f t="shared" ref="AY128" ca="1" si="375">AX132</f>
        <v>26562.500000000007</v>
      </c>
      <c r="AZ128" s="12">
        <f t="shared" ref="AZ128" ca="1" si="376">AY132</f>
        <v>25781.250000000007</v>
      </c>
      <c r="BA128" s="12">
        <f t="shared" ref="BA128" ca="1" si="377">AZ132</f>
        <v>25000.000000000007</v>
      </c>
      <c r="BB128" s="12">
        <f t="shared" ref="BB128" ca="1" si="378">BA132</f>
        <v>24218.750000000007</v>
      </c>
      <c r="BC128" s="12">
        <f t="shared" ref="BC128" ca="1" si="379">BB132</f>
        <v>23437.500000000007</v>
      </c>
      <c r="BD128" s="12">
        <f t="shared" ref="BD128" ca="1" si="380">BC132</f>
        <v>22656.250000000007</v>
      </c>
      <c r="BE128" s="12">
        <f t="shared" ref="BE128" ca="1" si="381">BD132</f>
        <v>21875.000000000007</v>
      </c>
      <c r="BF128" s="12">
        <f t="shared" ref="BF128" ca="1" si="382">BE132</f>
        <v>21093.750000000007</v>
      </c>
      <c r="BG128" s="12">
        <f t="shared" ref="BG128" ca="1" si="383">BF132</f>
        <v>20312.500000000007</v>
      </c>
      <c r="BH128" s="12">
        <f t="shared" ref="BH128" ca="1" si="384">BG132</f>
        <v>19531.250000000007</v>
      </c>
      <c r="BI128" s="12">
        <f t="shared" ref="BI128" ca="1" si="385">BH132</f>
        <v>18750.000000000007</v>
      </c>
      <c r="BJ128" s="12">
        <f t="shared" ref="BJ128" ca="1" si="386">BI132</f>
        <v>17968.750000000007</v>
      </c>
      <c r="BK128" s="12">
        <f t="shared" ref="BK128" ca="1" si="387">BJ132</f>
        <v>17187.500000000007</v>
      </c>
      <c r="BL128" s="12">
        <f t="shared" ref="BL128" ca="1" si="388">BK132</f>
        <v>16406.250000000007</v>
      </c>
      <c r="BM128" s="12">
        <f t="shared" ref="BM128" ca="1" si="389">BL132</f>
        <v>15625.000000000007</v>
      </c>
      <c r="BN128" s="12">
        <f t="shared" ref="BN128" ca="1" si="390">BM132</f>
        <v>14843.750000000007</v>
      </c>
      <c r="BO128" s="12">
        <f t="shared" ref="BO128" ca="1" si="391">BN132</f>
        <v>14062.500000000007</v>
      </c>
      <c r="BP128" s="12">
        <f t="shared" ref="BP128" ca="1" si="392">BO132</f>
        <v>13281.250000000007</v>
      </c>
      <c r="BQ128" s="12">
        <f t="shared" ref="BQ128" ca="1" si="393">BP132</f>
        <v>12500.000000000007</v>
      </c>
      <c r="BR128" s="12">
        <f t="shared" ref="BR128" ca="1" si="394">BQ132</f>
        <v>11718.750000000007</v>
      </c>
      <c r="BS128" s="12">
        <f t="shared" ref="BS128" ca="1" si="395">BR132</f>
        <v>10937.500000000007</v>
      </c>
      <c r="BT128" s="12">
        <f t="shared" ref="BT128" ca="1" si="396">BS132</f>
        <v>10156.250000000007</v>
      </c>
      <c r="BU128" s="12">
        <f t="shared" ref="BU128" ca="1" si="397">BT132</f>
        <v>9375.0000000000073</v>
      </c>
      <c r="BV128" s="12">
        <f t="shared" ref="BV128" ca="1" si="398">BU132</f>
        <v>8593.7500000000073</v>
      </c>
      <c r="BW128" s="12">
        <f t="shared" ref="BW128" ca="1" si="399">BV132</f>
        <v>7812.5000000000073</v>
      </c>
      <c r="BX128" s="12">
        <f t="shared" ref="BX128" ca="1" si="400">BW132</f>
        <v>7031.2500000000073</v>
      </c>
      <c r="BY128" s="12">
        <f t="shared" ref="BY128" ca="1" si="401">BX132</f>
        <v>6250.0000000000073</v>
      </c>
      <c r="BZ128" s="12">
        <f t="shared" ref="BZ128" ca="1" si="402">BY132</f>
        <v>5468.7500000000073</v>
      </c>
      <c r="CA128" s="12">
        <f t="shared" ref="CA128" ca="1" si="403">BZ132</f>
        <v>4687.5000000000073</v>
      </c>
      <c r="CB128" s="12">
        <f t="shared" ref="CB128" ca="1" si="404">CA132</f>
        <v>3906.2500000000073</v>
      </c>
      <c r="CC128" s="12">
        <f t="shared" ref="CC128" ca="1" si="405">CB132</f>
        <v>3125.0000000000073</v>
      </c>
      <c r="CD128" s="12">
        <f t="shared" ref="CD128" ca="1" si="406">CC132</f>
        <v>2343.7500000000073</v>
      </c>
      <c r="CE128" s="12">
        <f t="shared" ref="CE128" ca="1" si="407">CD132</f>
        <v>1562.5000000000073</v>
      </c>
      <c r="CF128" s="12">
        <f t="shared" ref="CF128" ca="1" si="408">CE132</f>
        <v>781.25000000000728</v>
      </c>
      <c r="CG128" s="12">
        <f t="shared" ref="CG128" ca="1" si="409">CF132</f>
        <v>0</v>
      </c>
      <c r="CH128" s="12">
        <f t="shared" ref="CH128" ca="1" si="410">CG132</f>
        <v>0</v>
      </c>
      <c r="CI128" s="12">
        <f t="shared" ref="CI128" ca="1" si="411">CH132</f>
        <v>0</v>
      </c>
      <c r="CJ128" s="12">
        <f t="shared" ref="CJ128" ca="1" si="412">CI132</f>
        <v>0</v>
      </c>
      <c r="CK128" s="12">
        <f t="shared" ref="CK128" ca="1" si="413">CJ132</f>
        <v>0</v>
      </c>
      <c r="CL128" s="12">
        <f t="shared" ref="CL128" ca="1" si="414">CK132</f>
        <v>0</v>
      </c>
      <c r="CM128" s="12">
        <f t="shared" ref="CM128" ca="1" si="415">CL132</f>
        <v>0</v>
      </c>
      <c r="CN128" s="12">
        <f t="shared" ref="CN128" ca="1" si="416">CM132</f>
        <v>0</v>
      </c>
      <c r="CO128" s="12">
        <f t="shared" ref="CO128" ca="1" si="417">CN132</f>
        <v>0</v>
      </c>
      <c r="CP128" s="12">
        <f t="shared" ref="CP128" ca="1" si="418">CO132</f>
        <v>0</v>
      </c>
      <c r="CQ128" s="12">
        <f t="shared" ref="CQ128" ca="1" si="419">CP132</f>
        <v>0</v>
      </c>
      <c r="CR128" s="12">
        <f t="shared" ref="CR128" ca="1" si="420">CQ132</f>
        <v>0</v>
      </c>
      <c r="CS128" s="12">
        <f t="shared" ref="CS128" ca="1" si="421">CR132</f>
        <v>0</v>
      </c>
      <c r="CT128" s="12">
        <f t="shared" ref="CT128" ca="1" si="422">CS132</f>
        <v>0</v>
      </c>
      <c r="CU128" s="12">
        <f t="shared" ref="CU128" ca="1" si="423">CT132</f>
        <v>0</v>
      </c>
      <c r="CV128" s="12">
        <f t="shared" ref="CV128" ca="1" si="424">CU132</f>
        <v>0</v>
      </c>
      <c r="CW128" s="12">
        <f t="shared" ref="CW128" ca="1" si="425">CV132</f>
        <v>0</v>
      </c>
      <c r="CX128" s="12">
        <f t="shared" ref="CX128" ca="1" si="426">CW132</f>
        <v>0</v>
      </c>
      <c r="CY128" s="12">
        <f t="shared" ref="CY128" ca="1" si="427">CX132</f>
        <v>0</v>
      </c>
      <c r="CZ128" s="12">
        <f t="shared" ref="CZ128" ca="1" si="428">CY132</f>
        <v>0</v>
      </c>
      <c r="DA128" s="12">
        <f t="shared" ref="DA128" ca="1" si="429">CZ132</f>
        <v>0</v>
      </c>
      <c r="DB128" s="12">
        <f t="shared" ref="DB128" ca="1" si="430">DA132</f>
        <v>0</v>
      </c>
      <c r="DC128" s="12">
        <f t="shared" ref="DC128" ca="1" si="431">DB132</f>
        <v>0</v>
      </c>
      <c r="DD128" s="12">
        <f t="shared" ref="DD128" ca="1" si="432">DC132</f>
        <v>0</v>
      </c>
      <c r="DE128" s="12">
        <f t="shared" ref="DE128" ca="1" si="433">DD132</f>
        <v>0</v>
      </c>
      <c r="DF128" s="12">
        <f t="shared" ref="DF128" ca="1" si="434">DE132</f>
        <v>0</v>
      </c>
      <c r="DG128" s="12">
        <f t="shared" ref="DG128" ca="1" si="435">DF132</f>
        <v>0</v>
      </c>
      <c r="DH128" s="12">
        <f t="shared" ref="DH128" ca="1" si="436">DG132</f>
        <v>0</v>
      </c>
      <c r="DI128" s="12">
        <f t="shared" ref="DI128" ca="1" si="437">DH132</f>
        <v>0</v>
      </c>
      <c r="DJ128" s="12">
        <f t="shared" ref="DJ128" ca="1" si="438">DI132</f>
        <v>0</v>
      </c>
      <c r="DK128" s="12">
        <f t="shared" ref="DK128" ca="1" si="439">DJ132</f>
        <v>0</v>
      </c>
      <c r="DL128" s="12">
        <f t="shared" ref="DL128" ca="1" si="440">DK132</f>
        <v>0</v>
      </c>
      <c r="DM128" s="12">
        <f t="shared" ref="DM128" ca="1" si="441">DL132</f>
        <v>0</v>
      </c>
      <c r="DN128" s="12">
        <f t="shared" ref="DN128" ca="1" si="442">DM132</f>
        <v>0</v>
      </c>
      <c r="DO128" s="12">
        <f t="shared" ref="DO128" ca="1" si="443">DN132</f>
        <v>0</v>
      </c>
      <c r="DP128" s="12">
        <f t="shared" ref="DP128" ca="1" si="444">DO132</f>
        <v>0</v>
      </c>
      <c r="DQ128" s="12">
        <f t="shared" ref="DQ128" ca="1" si="445">DP132</f>
        <v>0</v>
      </c>
      <c r="DR128" s="12">
        <f t="shared" ref="DR128" ca="1" si="446">DQ132</f>
        <v>0</v>
      </c>
      <c r="DS128" s="12">
        <f t="shared" ref="DS128" ca="1" si="447">DR132</f>
        <v>0</v>
      </c>
      <c r="DT128" s="12">
        <f t="shared" ref="DT128" ca="1" si="448">DS132</f>
        <v>0</v>
      </c>
      <c r="DU128" s="12">
        <f t="shared" ref="DU128" ca="1" si="449">DT132</f>
        <v>0</v>
      </c>
      <c r="DV128" s="12">
        <f t="shared" ref="DV128" ca="1" si="450">DU132</f>
        <v>0</v>
      </c>
      <c r="DW128" s="12">
        <f t="shared" ref="DW128" ca="1" si="451">DV132</f>
        <v>0</v>
      </c>
      <c r="DX128" s="12">
        <f t="shared" ref="DX128" ca="1" si="452">DW132</f>
        <v>0</v>
      </c>
      <c r="DY128" s="12">
        <f t="shared" ref="DY128" ca="1" si="453">DX132</f>
        <v>0</v>
      </c>
      <c r="DZ128" s="12">
        <f t="shared" ref="DZ128" ca="1" si="454">DY132</f>
        <v>0</v>
      </c>
      <c r="EA128" s="12">
        <f t="shared" ref="EA128" ca="1" si="455">DZ132</f>
        <v>0</v>
      </c>
      <c r="EB128" s="12">
        <f t="shared" ref="EB128" ca="1" si="456">EA132</f>
        <v>0</v>
      </c>
      <c r="EC128" s="12">
        <f t="shared" ref="EC128" ca="1" si="457">EB132</f>
        <v>0</v>
      </c>
      <c r="ED128" s="12">
        <f t="shared" ref="ED128" ca="1" si="458">EC132</f>
        <v>0</v>
      </c>
      <c r="EE128" s="12">
        <f t="shared" ref="EE128" ca="1" si="459">ED132</f>
        <v>0</v>
      </c>
      <c r="EF128" s="12">
        <f t="shared" ref="EF128" ca="1" si="460">EE132</f>
        <v>0</v>
      </c>
      <c r="EG128" s="12">
        <f t="shared" ref="EG128" ca="1" si="461">EF132</f>
        <v>0</v>
      </c>
      <c r="EH128" s="12">
        <f t="shared" ref="EH128" ca="1" si="462">EG132</f>
        <v>0</v>
      </c>
      <c r="EI128" s="12">
        <f t="shared" ref="EI128" ca="1" si="463">EH132</f>
        <v>0</v>
      </c>
      <c r="EJ128" s="12">
        <f t="shared" ref="EJ128" ca="1" si="464">EI132</f>
        <v>0</v>
      </c>
      <c r="EK128" s="12">
        <f t="shared" ref="EK128" ca="1" si="465">EJ132</f>
        <v>0</v>
      </c>
      <c r="EL128" s="12">
        <f t="shared" ref="EL128" ca="1" si="466">EK132</f>
        <v>0</v>
      </c>
      <c r="EM128" s="12">
        <f t="shared" ref="EM128" ca="1" si="467">EL132</f>
        <v>0</v>
      </c>
      <c r="EN128" s="12">
        <f t="shared" ref="EN128" ca="1" si="468">EM132</f>
        <v>0</v>
      </c>
      <c r="EO128" s="12">
        <f t="shared" ref="EO128" ca="1" si="469">EN132</f>
        <v>0</v>
      </c>
      <c r="EP128" s="12">
        <f t="shared" ref="EP128" ca="1" si="470">EO132</f>
        <v>0</v>
      </c>
      <c r="EQ128" s="12"/>
      <c r="ER128" s="12"/>
      <c r="ES128" s="12"/>
      <c r="ET128" s="12"/>
      <c r="EU128" s="12"/>
      <c r="EV128" s="12"/>
      <c r="EW128" s="12"/>
      <c r="EX128" s="12"/>
      <c r="EY128" s="12"/>
      <c r="EZ128" s="12"/>
      <c r="FA128" s="12"/>
      <c r="FB128" s="12"/>
      <c r="FC128" s="12"/>
      <c r="FD128" s="12"/>
      <c r="FE128" s="12"/>
      <c r="FF128" s="12"/>
      <c r="FG128" s="12"/>
    </row>
    <row r="129" spans="1:163" ht="14.1" customHeight="1">
      <c r="B129" s="141" t="s">
        <v>32</v>
      </c>
      <c r="C129" s="141"/>
      <c r="D129" s="198" t="s">
        <v>97</v>
      </c>
      <c r="E129" s="1290">
        <f ca="1">SUM(F129:DI129)</f>
        <v>50000</v>
      </c>
      <c r="F129" s="206"/>
      <c r="G129" s="206"/>
      <c r="H129" s="206"/>
      <c r="I129" s="206"/>
      <c r="J129" s="206"/>
      <c r="K129" s="206">
        <f ca="1">Funding!K27</f>
        <v>0</v>
      </c>
      <c r="L129" s="206">
        <f ca="1">Funding!L27</f>
        <v>9935.1646120072437</v>
      </c>
      <c r="M129" s="206">
        <f ca="1">Funding!M27</f>
        <v>5714.3729968578746</v>
      </c>
      <c r="N129" s="206">
        <f ca="1">Funding!N27</f>
        <v>11330.80273569085</v>
      </c>
      <c r="O129" s="206">
        <f ca="1">Funding!O27</f>
        <v>11493.862052108436</v>
      </c>
      <c r="P129" s="206">
        <f ca="1">Funding!P27</f>
        <v>11525.797603335595</v>
      </c>
      <c r="Q129" s="206">
        <f ca="1">Funding!Q27</f>
        <v>0</v>
      </c>
      <c r="R129" s="206">
        <f ca="1">Funding!R27</f>
        <v>0</v>
      </c>
      <c r="S129" s="206">
        <f ca="1">Funding!S27</f>
        <v>0</v>
      </c>
      <c r="T129" s="206">
        <f ca="1">Funding!T27</f>
        <v>0</v>
      </c>
      <c r="U129" s="206">
        <f ca="1">Funding!U27</f>
        <v>0</v>
      </c>
      <c r="V129" s="206">
        <f ca="1">Funding!V27</f>
        <v>0</v>
      </c>
      <c r="W129" s="206">
        <f ca="1">Funding!W27</f>
        <v>0</v>
      </c>
      <c r="X129" s="206">
        <f ca="1">Funding!X27</f>
        <v>0</v>
      </c>
      <c r="Y129" s="206">
        <f ca="1">Funding!Y27</f>
        <v>0</v>
      </c>
      <c r="Z129" s="206">
        <f ca="1">Funding!Z27</f>
        <v>0</v>
      </c>
      <c r="AA129" s="206">
        <f ca="1">Funding!AA27</f>
        <v>0</v>
      </c>
      <c r="AB129" s="206">
        <f ca="1">Funding!AB27</f>
        <v>0</v>
      </c>
      <c r="AC129" s="206">
        <f ca="1">Funding!AC27</f>
        <v>0</v>
      </c>
      <c r="AD129" s="206">
        <f ca="1">Funding!AD27</f>
        <v>0</v>
      </c>
      <c r="AE129" s="206">
        <f ca="1">Funding!AE27</f>
        <v>0</v>
      </c>
      <c r="AF129" s="206">
        <f ca="1">Funding!AF27</f>
        <v>0</v>
      </c>
      <c r="AG129" s="206">
        <f ca="1">Funding!AG27</f>
        <v>0</v>
      </c>
      <c r="AH129" s="206">
        <f ca="1">Funding!AH27</f>
        <v>0</v>
      </c>
      <c r="AI129" s="206">
        <f ca="1">Funding!AI27</f>
        <v>0</v>
      </c>
      <c r="AJ129" s="206">
        <f ca="1">Funding!AJ27</f>
        <v>0</v>
      </c>
      <c r="AK129" s="206">
        <f ca="1">Funding!AK27</f>
        <v>0</v>
      </c>
      <c r="AL129" s="206">
        <f ca="1">Funding!AL27</f>
        <v>0</v>
      </c>
      <c r="AM129" s="206">
        <f ca="1">Funding!AM27</f>
        <v>0</v>
      </c>
      <c r="AN129" s="206">
        <f ca="1">Funding!AN27</f>
        <v>0</v>
      </c>
      <c r="AO129" s="206">
        <f ca="1">Funding!AO27</f>
        <v>0</v>
      </c>
      <c r="AP129" s="206">
        <f ca="1">Funding!AP27</f>
        <v>0</v>
      </c>
      <c r="AQ129" s="206">
        <f ca="1">Funding!AQ27</f>
        <v>0</v>
      </c>
      <c r="AR129" s="206">
        <f ca="1">Funding!AR27</f>
        <v>0</v>
      </c>
      <c r="AS129" s="206">
        <f ca="1">Funding!AS27</f>
        <v>0</v>
      </c>
      <c r="AT129" s="206">
        <f ca="1">Funding!AT27</f>
        <v>0</v>
      </c>
      <c r="AU129" s="206">
        <f ca="1">Funding!AU27</f>
        <v>0</v>
      </c>
      <c r="AV129" s="206">
        <f ca="1">Funding!AV27</f>
        <v>0</v>
      </c>
      <c r="AW129" s="206">
        <f ca="1">Funding!AW27</f>
        <v>0</v>
      </c>
      <c r="AX129" s="206">
        <f ca="1">Funding!AX27</f>
        <v>0</v>
      </c>
      <c r="AY129" s="206">
        <f ca="1">Funding!AY27</f>
        <v>0</v>
      </c>
      <c r="AZ129" s="206">
        <f ca="1">Funding!AZ27</f>
        <v>0</v>
      </c>
      <c r="BA129" s="206">
        <f ca="1">Funding!BA27</f>
        <v>0</v>
      </c>
      <c r="BB129" s="206">
        <f ca="1">Funding!BB27</f>
        <v>0</v>
      </c>
      <c r="BC129" s="206">
        <f ca="1">Funding!BC27</f>
        <v>0</v>
      </c>
      <c r="BD129" s="206">
        <f ca="1">Funding!BD27</f>
        <v>0</v>
      </c>
      <c r="BE129" s="206">
        <f ca="1">Funding!BE27</f>
        <v>0</v>
      </c>
      <c r="BF129" s="206">
        <f ca="1">Funding!BF27</f>
        <v>0</v>
      </c>
      <c r="BG129" s="206">
        <f ca="1">Funding!BG27</f>
        <v>0</v>
      </c>
      <c r="BH129" s="206">
        <f ca="1">Funding!BH27</f>
        <v>0</v>
      </c>
      <c r="BI129" s="206">
        <f ca="1">Funding!BI27</f>
        <v>0</v>
      </c>
      <c r="BJ129" s="206">
        <f ca="1">Funding!BJ27</f>
        <v>0</v>
      </c>
      <c r="BK129" s="206">
        <f ca="1">Funding!BK27</f>
        <v>0</v>
      </c>
      <c r="BL129" s="206">
        <f ca="1">Funding!BL27</f>
        <v>0</v>
      </c>
      <c r="BM129" s="206">
        <f ca="1">Funding!BM27</f>
        <v>0</v>
      </c>
      <c r="BN129" s="206">
        <f ca="1">Funding!BN27</f>
        <v>0</v>
      </c>
      <c r="BO129" s="206">
        <f ca="1">Funding!BO27</f>
        <v>0</v>
      </c>
      <c r="BP129" s="206">
        <f ca="1">Funding!BP27</f>
        <v>0</v>
      </c>
      <c r="BQ129" s="206">
        <f ca="1">Funding!BQ27</f>
        <v>0</v>
      </c>
      <c r="BR129" s="206">
        <f ca="1">Funding!BR27</f>
        <v>0</v>
      </c>
      <c r="BS129" s="206">
        <f ca="1">Funding!BS27</f>
        <v>0</v>
      </c>
      <c r="BT129" s="206">
        <f ca="1">Funding!BT27</f>
        <v>0</v>
      </c>
      <c r="BU129" s="206">
        <f ca="1">Funding!BU27</f>
        <v>0</v>
      </c>
      <c r="BV129" s="206">
        <f ca="1">Funding!BV27</f>
        <v>0</v>
      </c>
      <c r="BW129" s="206">
        <f ca="1">Funding!BW27</f>
        <v>0</v>
      </c>
      <c r="BX129" s="206">
        <f ca="1">Funding!BX27</f>
        <v>0</v>
      </c>
      <c r="BY129" s="206">
        <f ca="1">Funding!BY27</f>
        <v>0</v>
      </c>
      <c r="BZ129" s="206">
        <f ca="1">Funding!BZ27</f>
        <v>0</v>
      </c>
      <c r="CA129" s="206">
        <f ca="1">Funding!CA27</f>
        <v>0</v>
      </c>
      <c r="CB129" s="206">
        <f ca="1">Funding!CB27</f>
        <v>0</v>
      </c>
      <c r="CC129" s="206">
        <f ca="1">Funding!CC27</f>
        <v>0</v>
      </c>
      <c r="CD129" s="206">
        <f ca="1">Funding!CD27</f>
        <v>0</v>
      </c>
      <c r="CE129" s="206">
        <f ca="1">Funding!CE27</f>
        <v>0</v>
      </c>
      <c r="CF129" s="206">
        <f ca="1">Funding!CF27</f>
        <v>0</v>
      </c>
      <c r="CG129" s="206">
        <f ca="1">Funding!CG27</f>
        <v>0</v>
      </c>
      <c r="CH129" s="206">
        <f ca="1">Funding!CH27</f>
        <v>0</v>
      </c>
      <c r="CI129" s="206">
        <f ca="1">Funding!CI27</f>
        <v>0</v>
      </c>
      <c r="CJ129" s="206">
        <f ca="1">Funding!CJ27</f>
        <v>0</v>
      </c>
      <c r="CK129" s="206">
        <f ca="1">Funding!CK27</f>
        <v>0</v>
      </c>
      <c r="CL129" s="206">
        <f ca="1">Funding!CL27</f>
        <v>0</v>
      </c>
      <c r="CM129" s="206">
        <f ca="1">Funding!CM27</f>
        <v>0</v>
      </c>
      <c r="CN129" s="206">
        <f ca="1">Funding!CN27</f>
        <v>0</v>
      </c>
      <c r="CO129" s="206">
        <f ca="1">Funding!CO27</f>
        <v>0</v>
      </c>
      <c r="CP129" s="206">
        <f ca="1">Funding!CP27</f>
        <v>0</v>
      </c>
      <c r="CQ129" s="206">
        <f ca="1">Funding!CQ27</f>
        <v>0</v>
      </c>
      <c r="CR129" s="206">
        <f ca="1">Funding!CR27</f>
        <v>0</v>
      </c>
      <c r="CS129" s="206">
        <f ca="1">Funding!CS27</f>
        <v>0</v>
      </c>
      <c r="CT129" s="206">
        <f ca="1">Funding!CT27</f>
        <v>0</v>
      </c>
      <c r="CU129" s="206">
        <f ca="1">Funding!CU27</f>
        <v>0</v>
      </c>
      <c r="CV129" s="206">
        <f ca="1">Funding!CV27</f>
        <v>0</v>
      </c>
      <c r="CW129" s="206">
        <f ca="1">Funding!CW27</f>
        <v>0</v>
      </c>
      <c r="CX129" s="206">
        <f ca="1">Funding!CX27</f>
        <v>0</v>
      </c>
      <c r="CY129" s="206">
        <f ca="1">Funding!CY27</f>
        <v>0</v>
      </c>
      <c r="CZ129" s="206">
        <f ca="1">Funding!CZ27</f>
        <v>0</v>
      </c>
      <c r="DA129" s="206">
        <f ca="1">Funding!DA27</f>
        <v>0</v>
      </c>
      <c r="DB129" s="206">
        <f ca="1">Funding!DB27</f>
        <v>0</v>
      </c>
      <c r="DC129" s="206">
        <f ca="1">Funding!DC27</f>
        <v>0</v>
      </c>
      <c r="DD129" s="206">
        <f ca="1">Funding!DD27</f>
        <v>0</v>
      </c>
      <c r="DE129" s="206">
        <f ca="1">Funding!DE27</f>
        <v>0</v>
      </c>
      <c r="DF129" s="206">
        <f ca="1">Funding!DF27</f>
        <v>0</v>
      </c>
      <c r="DG129" s="206">
        <f ca="1">Funding!DG27</f>
        <v>0</v>
      </c>
      <c r="DH129" s="206">
        <f ca="1">Funding!DH27</f>
        <v>0</v>
      </c>
      <c r="DI129" s="206">
        <f ca="1">Funding!DI27</f>
        <v>0</v>
      </c>
      <c r="DJ129" s="206">
        <f ca="1">Funding!DJ27</f>
        <v>0</v>
      </c>
      <c r="DK129" s="206">
        <f ca="1">Funding!DK27</f>
        <v>0</v>
      </c>
      <c r="DL129" s="206">
        <f ca="1">Funding!DL27</f>
        <v>0</v>
      </c>
      <c r="DM129" s="206">
        <f ca="1">Funding!DM27</f>
        <v>0</v>
      </c>
      <c r="DN129" s="206">
        <f ca="1">Funding!DN27</f>
        <v>0</v>
      </c>
      <c r="DO129" s="206">
        <f ca="1">Funding!DO27</f>
        <v>0</v>
      </c>
      <c r="DP129" s="206">
        <f ca="1">Funding!DP27</f>
        <v>0</v>
      </c>
      <c r="DQ129" s="206">
        <f ca="1">Funding!DQ27</f>
        <v>0</v>
      </c>
      <c r="DR129" s="206">
        <f ca="1">Funding!DR27</f>
        <v>0</v>
      </c>
      <c r="DS129" s="206">
        <f ca="1">Funding!DS27</f>
        <v>0</v>
      </c>
      <c r="DT129" s="206">
        <f ca="1">Funding!DT27</f>
        <v>0</v>
      </c>
      <c r="DU129" s="206">
        <f ca="1">Funding!DU27</f>
        <v>0</v>
      </c>
      <c r="DV129" s="206">
        <f ca="1">Funding!DV27</f>
        <v>0</v>
      </c>
      <c r="DW129" s="206">
        <f ca="1">Funding!DW27</f>
        <v>0</v>
      </c>
      <c r="DX129" s="206">
        <f ca="1">Funding!DX27</f>
        <v>0</v>
      </c>
      <c r="DY129" s="206">
        <f ca="1">Funding!DY27</f>
        <v>0</v>
      </c>
      <c r="DZ129" s="206">
        <f ca="1">Funding!DZ27</f>
        <v>0</v>
      </c>
      <c r="EA129" s="206">
        <f ca="1">Funding!EA27</f>
        <v>0</v>
      </c>
      <c r="EB129" s="206">
        <f ca="1">Funding!EB27</f>
        <v>0</v>
      </c>
      <c r="EC129" s="206">
        <f ca="1">Funding!EC27</f>
        <v>0</v>
      </c>
      <c r="ED129" s="206">
        <f ca="1">Funding!ED27</f>
        <v>0</v>
      </c>
      <c r="EE129" s="206">
        <f ca="1">Funding!EE27</f>
        <v>0</v>
      </c>
      <c r="EF129" s="206">
        <f ca="1">Funding!EF27</f>
        <v>0</v>
      </c>
      <c r="EG129" s="206">
        <f ca="1">Funding!EG27</f>
        <v>0</v>
      </c>
      <c r="EH129" s="206">
        <f ca="1">Funding!EH27</f>
        <v>0</v>
      </c>
      <c r="EI129" s="206">
        <f ca="1">Funding!EI27</f>
        <v>0</v>
      </c>
      <c r="EJ129" s="206">
        <f ca="1">Funding!EJ27</f>
        <v>0</v>
      </c>
      <c r="EK129" s="206">
        <f ca="1">Funding!EK27</f>
        <v>0</v>
      </c>
      <c r="EL129" s="206">
        <f ca="1">Funding!EL27</f>
        <v>0</v>
      </c>
      <c r="EM129" s="206">
        <f ca="1">Funding!EM27</f>
        <v>0</v>
      </c>
      <c r="EN129" s="206">
        <f ca="1">Funding!EN27</f>
        <v>0</v>
      </c>
      <c r="EO129" s="206">
        <f ca="1">Funding!EO27</f>
        <v>0</v>
      </c>
      <c r="EP129" s="206">
        <f ca="1">Funding!EP27</f>
        <v>0</v>
      </c>
      <c r="EQ129" s="12"/>
      <c r="ER129" s="12"/>
      <c r="ES129" s="12"/>
      <c r="ET129" s="12"/>
      <c r="EU129" s="12"/>
      <c r="EV129" s="12"/>
      <c r="EW129" s="12"/>
      <c r="EX129" s="12"/>
      <c r="EY129" s="12"/>
      <c r="EZ129" s="12"/>
      <c r="FA129" s="12"/>
      <c r="FB129" s="12"/>
      <c r="FC129" s="12"/>
      <c r="FD129" s="12"/>
      <c r="FE129" s="12"/>
      <c r="FF129" s="12"/>
      <c r="FG129" s="12"/>
    </row>
    <row r="130" spans="1:163" ht="14.1" customHeight="1">
      <c r="B130" s="15" t="s">
        <v>851</v>
      </c>
      <c r="C130" s="1175">
        <f ca="1">C111</f>
        <v>0</v>
      </c>
      <c r="D130" s="39" t="s">
        <v>97</v>
      </c>
      <c r="E130" s="416">
        <f ca="1">SUM(F130:DI130)</f>
        <v>50000</v>
      </c>
      <c r="F130" s="12"/>
      <c r="G130" s="12"/>
      <c r="H130" s="12"/>
      <c r="I130" s="12"/>
      <c r="J130" s="12"/>
      <c r="K130" s="12">
        <f t="shared" ref="K130:AP130" ca="1" si="471">$E$129*K126*(IF($C130=1,K$4&lt;재조달시점,1))</f>
        <v>0</v>
      </c>
      <c r="L130" s="12">
        <f t="shared" ca="1" si="471"/>
        <v>0</v>
      </c>
      <c r="M130" s="12">
        <f t="shared" ca="1" si="471"/>
        <v>0</v>
      </c>
      <c r="N130" s="12">
        <f t="shared" ca="1" si="471"/>
        <v>0</v>
      </c>
      <c r="O130" s="12">
        <f t="shared" ca="1" si="471"/>
        <v>0</v>
      </c>
      <c r="P130" s="12">
        <f t="shared" ca="1" si="471"/>
        <v>0</v>
      </c>
      <c r="Q130" s="12">
        <f t="shared" ca="1" si="471"/>
        <v>0</v>
      </c>
      <c r="R130" s="12">
        <f t="shared" ca="1" si="471"/>
        <v>0</v>
      </c>
      <c r="S130" s="12">
        <f t="shared" ca="1" si="471"/>
        <v>0</v>
      </c>
      <c r="T130" s="12">
        <f t="shared" ca="1" si="471"/>
        <v>0</v>
      </c>
      <c r="U130" s="12">
        <f t="shared" ca="1" si="471"/>
        <v>1531.2499999999952</v>
      </c>
      <c r="V130" s="12">
        <f t="shared" ca="1" si="471"/>
        <v>1050</v>
      </c>
      <c r="W130" s="12">
        <f t="shared" ca="1" si="471"/>
        <v>650</v>
      </c>
      <c r="X130" s="12">
        <f t="shared" ca="1" si="471"/>
        <v>650</v>
      </c>
      <c r="Y130" s="12">
        <f t="shared" ca="1" si="471"/>
        <v>700</v>
      </c>
      <c r="Z130" s="12">
        <f t="shared" ca="1" si="471"/>
        <v>700</v>
      </c>
      <c r="AA130" s="12">
        <f t="shared" ca="1" si="471"/>
        <v>700</v>
      </c>
      <c r="AB130" s="12">
        <f t="shared" ca="1" si="471"/>
        <v>700</v>
      </c>
      <c r="AC130" s="12">
        <f t="shared" ca="1" si="471"/>
        <v>700</v>
      </c>
      <c r="AD130" s="12">
        <f t="shared" ca="1" si="471"/>
        <v>700</v>
      </c>
      <c r="AE130" s="12">
        <f t="shared" ca="1" si="471"/>
        <v>700</v>
      </c>
      <c r="AF130" s="12">
        <f t="shared" ca="1" si="471"/>
        <v>750</v>
      </c>
      <c r="AG130" s="12">
        <f t="shared" ca="1" si="471"/>
        <v>750</v>
      </c>
      <c r="AH130" s="12">
        <f t="shared" ca="1" si="471"/>
        <v>750</v>
      </c>
      <c r="AI130" s="12">
        <f t="shared" ca="1" si="471"/>
        <v>750</v>
      </c>
      <c r="AJ130" s="12">
        <f t="shared" ca="1" si="471"/>
        <v>750</v>
      </c>
      <c r="AK130" s="12">
        <f t="shared" ca="1" si="471"/>
        <v>750</v>
      </c>
      <c r="AL130" s="12">
        <f t="shared" ca="1" si="471"/>
        <v>781.25</v>
      </c>
      <c r="AM130" s="12">
        <f t="shared" ca="1" si="471"/>
        <v>781.25</v>
      </c>
      <c r="AN130" s="12">
        <f t="shared" ca="1" si="471"/>
        <v>781.25</v>
      </c>
      <c r="AO130" s="12">
        <f t="shared" ca="1" si="471"/>
        <v>781.25</v>
      </c>
      <c r="AP130" s="12">
        <f t="shared" ca="1" si="471"/>
        <v>781.25</v>
      </c>
      <c r="AQ130" s="12">
        <f t="shared" ref="AQ130:BV130" ca="1" si="472">$E$129*AQ126*(IF($C130=1,AQ$4&lt;재조달시점,1))</f>
        <v>781.25</v>
      </c>
      <c r="AR130" s="12">
        <f t="shared" ca="1" si="472"/>
        <v>781.25</v>
      </c>
      <c r="AS130" s="12">
        <f t="shared" ca="1" si="472"/>
        <v>781.25</v>
      </c>
      <c r="AT130" s="12">
        <f t="shared" ca="1" si="472"/>
        <v>781.25</v>
      </c>
      <c r="AU130" s="12">
        <f t="shared" ca="1" si="472"/>
        <v>781.25</v>
      </c>
      <c r="AV130" s="12">
        <f t="shared" ca="1" si="472"/>
        <v>781.25</v>
      </c>
      <c r="AW130" s="12">
        <f t="shared" ca="1" si="472"/>
        <v>781.25</v>
      </c>
      <c r="AX130" s="12">
        <f t="shared" ca="1" si="472"/>
        <v>781.25</v>
      </c>
      <c r="AY130" s="12">
        <f t="shared" ca="1" si="472"/>
        <v>781.25</v>
      </c>
      <c r="AZ130" s="12">
        <f t="shared" ca="1" si="472"/>
        <v>781.25</v>
      </c>
      <c r="BA130" s="12">
        <f t="shared" ca="1" si="472"/>
        <v>781.25</v>
      </c>
      <c r="BB130" s="12">
        <f t="shared" ca="1" si="472"/>
        <v>781.25</v>
      </c>
      <c r="BC130" s="12">
        <f t="shared" ca="1" si="472"/>
        <v>781.25</v>
      </c>
      <c r="BD130" s="12">
        <f t="shared" ca="1" si="472"/>
        <v>781.25</v>
      </c>
      <c r="BE130" s="12">
        <f t="shared" ca="1" si="472"/>
        <v>781.25</v>
      </c>
      <c r="BF130" s="12">
        <f t="shared" ca="1" si="472"/>
        <v>781.25</v>
      </c>
      <c r="BG130" s="12">
        <f t="shared" ca="1" si="472"/>
        <v>781.25</v>
      </c>
      <c r="BH130" s="12">
        <f t="shared" ca="1" si="472"/>
        <v>781.25</v>
      </c>
      <c r="BI130" s="12">
        <f t="shared" ca="1" si="472"/>
        <v>781.25</v>
      </c>
      <c r="BJ130" s="12">
        <f t="shared" ca="1" si="472"/>
        <v>781.25</v>
      </c>
      <c r="BK130" s="12">
        <f t="shared" ca="1" si="472"/>
        <v>781.25</v>
      </c>
      <c r="BL130" s="12">
        <f t="shared" ca="1" si="472"/>
        <v>781.25</v>
      </c>
      <c r="BM130" s="12">
        <f t="shared" ca="1" si="472"/>
        <v>781.25</v>
      </c>
      <c r="BN130" s="12">
        <f t="shared" ca="1" si="472"/>
        <v>781.25</v>
      </c>
      <c r="BO130" s="12">
        <f t="shared" ca="1" si="472"/>
        <v>781.25</v>
      </c>
      <c r="BP130" s="12">
        <f t="shared" ca="1" si="472"/>
        <v>781.25</v>
      </c>
      <c r="BQ130" s="12">
        <f t="shared" ca="1" si="472"/>
        <v>781.25</v>
      </c>
      <c r="BR130" s="12">
        <f t="shared" ca="1" si="472"/>
        <v>781.25</v>
      </c>
      <c r="BS130" s="12">
        <f t="shared" ca="1" si="472"/>
        <v>781.25</v>
      </c>
      <c r="BT130" s="12">
        <f t="shared" ca="1" si="472"/>
        <v>781.25</v>
      </c>
      <c r="BU130" s="12">
        <f t="shared" ca="1" si="472"/>
        <v>781.25</v>
      </c>
      <c r="BV130" s="12">
        <f t="shared" ca="1" si="472"/>
        <v>781.25</v>
      </c>
      <c r="BW130" s="12">
        <f t="shared" ref="BW130:DB130" ca="1" si="473">$E$129*BW126*(IF($C130=1,BW$4&lt;재조달시점,1))</f>
        <v>781.25</v>
      </c>
      <c r="BX130" s="12">
        <f t="shared" ca="1" si="473"/>
        <v>781.25</v>
      </c>
      <c r="BY130" s="12">
        <f t="shared" ca="1" si="473"/>
        <v>781.25</v>
      </c>
      <c r="BZ130" s="12">
        <f t="shared" ca="1" si="473"/>
        <v>781.25</v>
      </c>
      <c r="CA130" s="12">
        <f t="shared" ca="1" si="473"/>
        <v>781.25</v>
      </c>
      <c r="CB130" s="12">
        <f t="shared" ca="1" si="473"/>
        <v>781.25</v>
      </c>
      <c r="CC130" s="12">
        <f t="shared" ca="1" si="473"/>
        <v>781.25</v>
      </c>
      <c r="CD130" s="12">
        <f t="shared" ca="1" si="473"/>
        <v>781.25</v>
      </c>
      <c r="CE130" s="12">
        <f t="shared" ca="1" si="473"/>
        <v>781.25</v>
      </c>
      <c r="CF130" s="12">
        <f t="shared" ca="1" si="473"/>
        <v>781.25</v>
      </c>
      <c r="CG130" s="12">
        <f t="shared" ca="1" si="473"/>
        <v>0</v>
      </c>
      <c r="CH130" s="12">
        <f t="shared" ca="1" si="473"/>
        <v>0</v>
      </c>
      <c r="CI130" s="12">
        <f t="shared" ca="1" si="473"/>
        <v>0</v>
      </c>
      <c r="CJ130" s="12">
        <f t="shared" ca="1" si="473"/>
        <v>0</v>
      </c>
      <c r="CK130" s="12">
        <f t="shared" ca="1" si="473"/>
        <v>0</v>
      </c>
      <c r="CL130" s="12">
        <f t="shared" ca="1" si="473"/>
        <v>0</v>
      </c>
      <c r="CM130" s="12">
        <f t="shared" ca="1" si="473"/>
        <v>0</v>
      </c>
      <c r="CN130" s="12">
        <f t="shared" ca="1" si="473"/>
        <v>0</v>
      </c>
      <c r="CO130" s="12">
        <f t="shared" ca="1" si="473"/>
        <v>0</v>
      </c>
      <c r="CP130" s="12">
        <f t="shared" ca="1" si="473"/>
        <v>0</v>
      </c>
      <c r="CQ130" s="12">
        <f t="shared" ca="1" si="473"/>
        <v>0</v>
      </c>
      <c r="CR130" s="12">
        <f t="shared" ca="1" si="473"/>
        <v>0</v>
      </c>
      <c r="CS130" s="12">
        <f t="shared" ca="1" si="473"/>
        <v>0</v>
      </c>
      <c r="CT130" s="12">
        <f t="shared" ca="1" si="473"/>
        <v>0</v>
      </c>
      <c r="CU130" s="12">
        <f t="shared" ca="1" si="473"/>
        <v>0</v>
      </c>
      <c r="CV130" s="12">
        <f t="shared" ca="1" si="473"/>
        <v>0</v>
      </c>
      <c r="CW130" s="12">
        <f t="shared" ca="1" si="473"/>
        <v>0</v>
      </c>
      <c r="CX130" s="12">
        <f t="shared" ca="1" si="473"/>
        <v>0</v>
      </c>
      <c r="CY130" s="12">
        <f t="shared" ca="1" si="473"/>
        <v>0</v>
      </c>
      <c r="CZ130" s="12">
        <f t="shared" ca="1" si="473"/>
        <v>0</v>
      </c>
      <c r="DA130" s="12">
        <f t="shared" ca="1" si="473"/>
        <v>0</v>
      </c>
      <c r="DB130" s="12">
        <f t="shared" ca="1" si="473"/>
        <v>0</v>
      </c>
      <c r="DC130" s="12">
        <f t="shared" ref="DC130:EH130" ca="1" si="474">$E$129*DC126*(IF($C130=1,DC$4&lt;재조달시점,1))</f>
        <v>0</v>
      </c>
      <c r="DD130" s="12">
        <f t="shared" ca="1" si="474"/>
        <v>0</v>
      </c>
      <c r="DE130" s="12">
        <f t="shared" ca="1" si="474"/>
        <v>0</v>
      </c>
      <c r="DF130" s="12">
        <f t="shared" ca="1" si="474"/>
        <v>0</v>
      </c>
      <c r="DG130" s="12">
        <f t="shared" ca="1" si="474"/>
        <v>0</v>
      </c>
      <c r="DH130" s="12">
        <f t="shared" ca="1" si="474"/>
        <v>0</v>
      </c>
      <c r="DI130" s="12">
        <f t="shared" ca="1" si="474"/>
        <v>0</v>
      </c>
      <c r="DJ130" s="12">
        <f t="shared" ca="1" si="474"/>
        <v>0</v>
      </c>
      <c r="DK130" s="12">
        <f t="shared" ca="1" si="474"/>
        <v>0</v>
      </c>
      <c r="DL130" s="12">
        <f t="shared" ca="1" si="474"/>
        <v>0</v>
      </c>
      <c r="DM130" s="12">
        <f t="shared" ca="1" si="474"/>
        <v>0</v>
      </c>
      <c r="DN130" s="12">
        <f t="shared" ca="1" si="474"/>
        <v>0</v>
      </c>
      <c r="DO130" s="12">
        <f t="shared" ca="1" si="474"/>
        <v>0</v>
      </c>
      <c r="DP130" s="12">
        <f t="shared" ca="1" si="474"/>
        <v>0</v>
      </c>
      <c r="DQ130" s="12">
        <f t="shared" ca="1" si="474"/>
        <v>0</v>
      </c>
      <c r="DR130" s="12">
        <f t="shared" ca="1" si="474"/>
        <v>0</v>
      </c>
      <c r="DS130" s="12">
        <f t="shared" ca="1" si="474"/>
        <v>0</v>
      </c>
      <c r="DT130" s="12">
        <f t="shared" ca="1" si="474"/>
        <v>0</v>
      </c>
      <c r="DU130" s="12">
        <f t="shared" ca="1" si="474"/>
        <v>0</v>
      </c>
      <c r="DV130" s="12">
        <f t="shared" ca="1" si="474"/>
        <v>0</v>
      </c>
      <c r="DW130" s="12">
        <f t="shared" ca="1" si="474"/>
        <v>0</v>
      </c>
      <c r="DX130" s="12">
        <f t="shared" ca="1" si="474"/>
        <v>0</v>
      </c>
      <c r="DY130" s="12">
        <f t="shared" ca="1" si="474"/>
        <v>0</v>
      </c>
      <c r="DZ130" s="12">
        <f t="shared" ca="1" si="474"/>
        <v>0</v>
      </c>
      <c r="EA130" s="12">
        <f t="shared" ca="1" si="474"/>
        <v>0</v>
      </c>
      <c r="EB130" s="12">
        <f t="shared" ca="1" si="474"/>
        <v>0</v>
      </c>
      <c r="EC130" s="12">
        <f t="shared" ca="1" si="474"/>
        <v>0</v>
      </c>
      <c r="ED130" s="12">
        <f t="shared" ca="1" si="474"/>
        <v>0</v>
      </c>
      <c r="EE130" s="12">
        <f t="shared" ca="1" si="474"/>
        <v>0</v>
      </c>
      <c r="EF130" s="12">
        <f t="shared" ca="1" si="474"/>
        <v>0</v>
      </c>
      <c r="EG130" s="12">
        <f t="shared" ca="1" si="474"/>
        <v>0</v>
      </c>
      <c r="EH130" s="12">
        <f t="shared" ca="1" si="474"/>
        <v>0</v>
      </c>
      <c r="EI130" s="12">
        <f t="shared" ref="EI130:EP130" ca="1" si="475">$E$129*EI126*(IF($C130=1,EI$4&lt;재조달시점,1))</f>
        <v>0</v>
      </c>
      <c r="EJ130" s="12">
        <f t="shared" ca="1" si="475"/>
        <v>0</v>
      </c>
      <c r="EK130" s="12">
        <f t="shared" ca="1" si="475"/>
        <v>0</v>
      </c>
      <c r="EL130" s="12">
        <f t="shared" ca="1" si="475"/>
        <v>0</v>
      </c>
      <c r="EM130" s="12">
        <f t="shared" ca="1" si="475"/>
        <v>0</v>
      </c>
      <c r="EN130" s="12">
        <f t="shared" ca="1" si="475"/>
        <v>0</v>
      </c>
      <c r="EO130" s="12">
        <f t="shared" ca="1" si="475"/>
        <v>0</v>
      </c>
      <c r="EP130" s="12">
        <f t="shared" ca="1" si="475"/>
        <v>0</v>
      </c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  <c r="FA130" s="12"/>
      <c r="FB130" s="12"/>
      <c r="FC130" s="12"/>
      <c r="FD130" s="12"/>
      <c r="FE130" s="12"/>
      <c r="FF130" s="12"/>
      <c r="FG130" s="12"/>
    </row>
    <row r="131" spans="1:163" ht="14.1" customHeight="1">
      <c r="B131" s="46" t="s">
        <v>852</v>
      </c>
      <c r="C131" s="46"/>
      <c r="D131" s="201" t="s">
        <v>97</v>
      </c>
      <c r="E131" s="424">
        <f ca="1">SUM(F131:DI131)</f>
        <v>0</v>
      </c>
      <c r="F131" s="142"/>
      <c r="G131" s="142"/>
      <c r="H131" s="142"/>
      <c r="I131" s="142"/>
      <c r="J131" s="142"/>
      <c r="K131" s="142">
        <f t="shared" ref="K131:AM131" ca="1" si="476">(K$4=재조달시점)*(K128+K129-K130)*(재조달여부=1)</f>
        <v>0</v>
      </c>
      <c r="L131" s="142">
        <f t="shared" ca="1" si="476"/>
        <v>0</v>
      </c>
      <c r="M131" s="142">
        <f t="shared" ca="1" si="476"/>
        <v>0</v>
      </c>
      <c r="N131" s="142">
        <f t="shared" ca="1" si="476"/>
        <v>0</v>
      </c>
      <c r="O131" s="142">
        <f t="shared" ca="1" si="476"/>
        <v>0</v>
      </c>
      <c r="P131" s="142">
        <f t="shared" ca="1" si="476"/>
        <v>0</v>
      </c>
      <c r="Q131" s="142">
        <f t="shared" ca="1" si="476"/>
        <v>0</v>
      </c>
      <c r="R131" s="142">
        <f t="shared" ca="1" si="476"/>
        <v>0</v>
      </c>
      <c r="S131" s="142">
        <f t="shared" ca="1" si="476"/>
        <v>0</v>
      </c>
      <c r="T131" s="142">
        <f t="shared" ca="1" si="476"/>
        <v>0</v>
      </c>
      <c r="U131" s="142">
        <f t="shared" ca="1" si="476"/>
        <v>0</v>
      </c>
      <c r="V131" s="142">
        <f t="shared" ca="1" si="476"/>
        <v>0</v>
      </c>
      <c r="W131" s="142">
        <f t="shared" ca="1" si="476"/>
        <v>0</v>
      </c>
      <c r="X131" s="142">
        <f t="shared" ca="1" si="476"/>
        <v>0</v>
      </c>
      <c r="Y131" s="142">
        <f t="shared" ca="1" si="476"/>
        <v>0</v>
      </c>
      <c r="Z131" s="142">
        <f t="shared" ca="1" si="476"/>
        <v>0</v>
      </c>
      <c r="AA131" s="142">
        <f t="shared" ca="1" si="476"/>
        <v>0</v>
      </c>
      <c r="AB131" s="142">
        <f t="shared" ca="1" si="476"/>
        <v>0</v>
      </c>
      <c r="AC131" s="142">
        <f t="shared" ca="1" si="476"/>
        <v>0</v>
      </c>
      <c r="AD131" s="142">
        <f t="shared" ca="1" si="476"/>
        <v>0</v>
      </c>
      <c r="AE131" s="142">
        <f t="shared" ca="1" si="476"/>
        <v>0</v>
      </c>
      <c r="AF131" s="142">
        <f t="shared" ca="1" si="476"/>
        <v>0</v>
      </c>
      <c r="AG131" s="142">
        <f t="shared" ca="1" si="476"/>
        <v>0</v>
      </c>
      <c r="AH131" s="142">
        <f t="shared" ca="1" si="476"/>
        <v>0</v>
      </c>
      <c r="AI131" s="142">
        <f t="shared" ca="1" si="476"/>
        <v>0</v>
      </c>
      <c r="AJ131" s="142">
        <f t="shared" ca="1" si="476"/>
        <v>0</v>
      </c>
      <c r="AK131" s="142">
        <f t="shared" ca="1" si="476"/>
        <v>0</v>
      </c>
      <c r="AL131" s="142">
        <f t="shared" ca="1" si="476"/>
        <v>0</v>
      </c>
      <c r="AM131" s="142">
        <f t="shared" ca="1" si="476"/>
        <v>0</v>
      </c>
      <c r="AN131" s="142">
        <f t="shared" ref="AN131:BS131" ca="1" si="477">(AN$4=재조달시점)*(AN128+AN129-AN130)*(재조달여부=1)</f>
        <v>0</v>
      </c>
      <c r="AO131" s="142">
        <f t="shared" ca="1" si="477"/>
        <v>0</v>
      </c>
      <c r="AP131" s="142">
        <f t="shared" ca="1" si="477"/>
        <v>0</v>
      </c>
      <c r="AQ131" s="142">
        <f t="shared" ca="1" si="477"/>
        <v>0</v>
      </c>
      <c r="AR131" s="142">
        <f t="shared" ca="1" si="477"/>
        <v>0</v>
      </c>
      <c r="AS131" s="142">
        <f t="shared" ca="1" si="477"/>
        <v>0</v>
      </c>
      <c r="AT131" s="142">
        <f t="shared" ca="1" si="477"/>
        <v>0</v>
      </c>
      <c r="AU131" s="142">
        <f t="shared" ca="1" si="477"/>
        <v>0</v>
      </c>
      <c r="AV131" s="142">
        <f t="shared" ca="1" si="477"/>
        <v>0</v>
      </c>
      <c r="AW131" s="142">
        <f t="shared" ca="1" si="477"/>
        <v>0</v>
      </c>
      <c r="AX131" s="142">
        <f t="shared" ca="1" si="477"/>
        <v>0</v>
      </c>
      <c r="AY131" s="142">
        <f t="shared" ca="1" si="477"/>
        <v>0</v>
      </c>
      <c r="AZ131" s="142">
        <f t="shared" ca="1" si="477"/>
        <v>0</v>
      </c>
      <c r="BA131" s="142">
        <f t="shared" ca="1" si="477"/>
        <v>0</v>
      </c>
      <c r="BB131" s="142">
        <f t="shared" ca="1" si="477"/>
        <v>0</v>
      </c>
      <c r="BC131" s="142">
        <f t="shared" ca="1" si="477"/>
        <v>0</v>
      </c>
      <c r="BD131" s="142">
        <f t="shared" ca="1" si="477"/>
        <v>0</v>
      </c>
      <c r="BE131" s="142">
        <f t="shared" ca="1" si="477"/>
        <v>0</v>
      </c>
      <c r="BF131" s="142">
        <f t="shared" ca="1" si="477"/>
        <v>0</v>
      </c>
      <c r="BG131" s="142">
        <f t="shared" ca="1" si="477"/>
        <v>0</v>
      </c>
      <c r="BH131" s="142">
        <f t="shared" ca="1" si="477"/>
        <v>0</v>
      </c>
      <c r="BI131" s="142">
        <f t="shared" ca="1" si="477"/>
        <v>0</v>
      </c>
      <c r="BJ131" s="142">
        <f t="shared" ca="1" si="477"/>
        <v>0</v>
      </c>
      <c r="BK131" s="142">
        <f t="shared" ca="1" si="477"/>
        <v>0</v>
      </c>
      <c r="BL131" s="142">
        <f t="shared" ca="1" si="477"/>
        <v>0</v>
      </c>
      <c r="BM131" s="142">
        <f t="shared" ca="1" si="477"/>
        <v>0</v>
      </c>
      <c r="BN131" s="142">
        <f t="shared" ca="1" si="477"/>
        <v>0</v>
      </c>
      <c r="BO131" s="142">
        <f t="shared" ca="1" si="477"/>
        <v>0</v>
      </c>
      <c r="BP131" s="142">
        <f t="shared" ca="1" si="477"/>
        <v>0</v>
      </c>
      <c r="BQ131" s="142">
        <f t="shared" ca="1" si="477"/>
        <v>0</v>
      </c>
      <c r="BR131" s="142">
        <f t="shared" ca="1" si="477"/>
        <v>0</v>
      </c>
      <c r="BS131" s="142">
        <f t="shared" ca="1" si="477"/>
        <v>0</v>
      </c>
      <c r="BT131" s="142">
        <f t="shared" ref="BT131:CY131" ca="1" si="478">(BT$4=재조달시점)*(BT128+BT129-BT130)*(재조달여부=1)</f>
        <v>0</v>
      </c>
      <c r="BU131" s="142">
        <f t="shared" ca="1" si="478"/>
        <v>0</v>
      </c>
      <c r="BV131" s="142">
        <f t="shared" ca="1" si="478"/>
        <v>0</v>
      </c>
      <c r="BW131" s="142">
        <f t="shared" ca="1" si="478"/>
        <v>0</v>
      </c>
      <c r="BX131" s="142">
        <f t="shared" ca="1" si="478"/>
        <v>0</v>
      </c>
      <c r="BY131" s="142">
        <f t="shared" ca="1" si="478"/>
        <v>0</v>
      </c>
      <c r="BZ131" s="142">
        <f t="shared" ca="1" si="478"/>
        <v>0</v>
      </c>
      <c r="CA131" s="142">
        <f t="shared" ca="1" si="478"/>
        <v>0</v>
      </c>
      <c r="CB131" s="142">
        <f t="shared" ca="1" si="478"/>
        <v>0</v>
      </c>
      <c r="CC131" s="142">
        <f t="shared" ca="1" si="478"/>
        <v>0</v>
      </c>
      <c r="CD131" s="142">
        <f t="shared" ca="1" si="478"/>
        <v>0</v>
      </c>
      <c r="CE131" s="142">
        <f t="shared" ca="1" si="478"/>
        <v>0</v>
      </c>
      <c r="CF131" s="142">
        <f t="shared" ca="1" si="478"/>
        <v>0</v>
      </c>
      <c r="CG131" s="142">
        <f t="shared" ca="1" si="478"/>
        <v>0</v>
      </c>
      <c r="CH131" s="142">
        <f t="shared" ca="1" si="478"/>
        <v>0</v>
      </c>
      <c r="CI131" s="142">
        <f t="shared" ca="1" si="478"/>
        <v>0</v>
      </c>
      <c r="CJ131" s="142">
        <f t="shared" ca="1" si="478"/>
        <v>0</v>
      </c>
      <c r="CK131" s="142">
        <f t="shared" ca="1" si="478"/>
        <v>0</v>
      </c>
      <c r="CL131" s="142">
        <f t="shared" ca="1" si="478"/>
        <v>0</v>
      </c>
      <c r="CM131" s="142">
        <f t="shared" ca="1" si="478"/>
        <v>0</v>
      </c>
      <c r="CN131" s="142">
        <f t="shared" ca="1" si="478"/>
        <v>0</v>
      </c>
      <c r="CO131" s="142">
        <f t="shared" ca="1" si="478"/>
        <v>0</v>
      </c>
      <c r="CP131" s="142">
        <f t="shared" ca="1" si="478"/>
        <v>0</v>
      </c>
      <c r="CQ131" s="142">
        <f t="shared" ca="1" si="478"/>
        <v>0</v>
      </c>
      <c r="CR131" s="142">
        <f t="shared" ca="1" si="478"/>
        <v>0</v>
      </c>
      <c r="CS131" s="142">
        <f t="shared" ca="1" si="478"/>
        <v>0</v>
      </c>
      <c r="CT131" s="142">
        <f t="shared" ca="1" si="478"/>
        <v>0</v>
      </c>
      <c r="CU131" s="142">
        <f t="shared" ca="1" si="478"/>
        <v>0</v>
      </c>
      <c r="CV131" s="142">
        <f t="shared" ca="1" si="478"/>
        <v>0</v>
      </c>
      <c r="CW131" s="142">
        <f t="shared" ca="1" si="478"/>
        <v>0</v>
      </c>
      <c r="CX131" s="142">
        <f t="shared" ca="1" si="478"/>
        <v>0</v>
      </c>
      <c r="CY131" s="142">
        <f t="shared" ca="1" si="478"/>
        <v>0</v>
      </c>
      <c r="CZ131" s="142">
        <f t="shared" ref="CZ131:DH131" ca="1" si="479">(CZ$4=재조달시점)*(CZ128+CZ129-CZ130)*(재조달여부=1)</f>
        <v>0</v>
      </c>
      <c r="DA131" s="142">
        <f t="shared" ca="1" si="479"/>
        <v>0</v>
      </c>
      <c r="DB131" s="142">
        <f t="shared" ca="1" si="479"/>
        <v>0</v>
      </c>
      <c r="DC131" s="142">
        <f t="shared" ca="1" si="479"/>
        <v>0</v>
      </c>
      <c r="DD131" s="142">
        <f t="shared" ca="1" si="479"/>
        <v>0</v>
      </c>
      <c r="DE131" s="142">
        <f t="shared" ca="1" si="479"/>
        <v>0</v>
      </c>
      <c r="DF131" s="142">
        <f t="shared" ca="1" si="479"/>
        <v>0</v>
      </c>
      <c r="DG131" s="142">
        <f t="shared" ca="1" si="479"/>
        <v>0</v>
      </c>
      <c r="DH131" s="142">
        <f t="shared" ca="1" si="479"/>
        <v>0</v>
      </c>
      <c r="DI131" s="142">
        <f t="shared" ref="DI131:EP131" ca="1" si="480">(DI$4=재조달시점)*(DI128+DI129-DI130)*(재조달여부=1)</f>
        <v>0</v>
      </c>
      <c r="DJ131" s="142">
        <f t="shared" ca="1" si="480"/>
        <v>0</v>
      </c>
      <c r="DK131" s="142">
        <f t="shared" ca="1" si="480"/>
        <v>0</v>
      </c>
      <c r="DL131" s="142">
        <f t="shared" ca="1" si="480"/>
        <v>0</v>
      </c>
      <c r="DM131" s="142">
        <f t="shared" ca="1" si="480"/>
        <v>0</v>
      </c>
      <c r="DN131" s="142">
        <f t="shared" ca="1" si="480"/>
        <v>0</v>
      </c>
      <c r="DO131" s="142">
        <f t="shared" ca="1" si="480"/>
        <v>0</v>
      </c>
      <c r="DP131" s="142">
        <f t="shared" ca="1" si="480"/>
        <v>0</v>
      </c>
      <c r="DQ131" s="142">
        <f t="shared" ca="1" si="480"/>
        <v>0</v>
      </c>
      <c r="DR131" s="142">
        <f t="shared" ca="1" si="480"/>
        <v>0</v>
      </c>
      <c r="DS131" s="142">
        <f t="shared" ca="1" si="480"/>
        <v>0</v>
      </c>
      <c r="DT131" s="142">
        <f t="shared" ca="1" si="480"/>
        <v>0</v>
      </c>
      <c r="DU131" s="142">
        <f t="shared" ca="1" si="480"/>
        <v>0</v>
      </c>
      <c r="DV131" s="142">
        <f t="shared" ca="1" si="480"/>
        <v>0</v>
      </c>
      <c r="DW131" s="142">
        <f t="shared" ca="1" si="480"/>
        <v>0</v>
      </c>
      <c r="DX131" s="142">
        <f t="shared" ca="1" si="480"/>
        <v>0</v>
      </c>
      <c r="DY131" s="142">
        <f t="shared" ca="1" si="480"/>
        <v>0</v>
      </c>
      <c r="DZ131" s="142">
        <f t="shared" ca="1" si="480"/>
        <v>0</v>
      </c>
      <c r="EA131" s="142">
        <f t="shared" ca="1" si="480"/>
        <v>0</v>
      </c>
      <c r="EB131" s="142">
        <f t="shared" ca="1" si="480"/>
        <v>0</v>
      </c>
      <c r="EC131" s="142">
        <f t="shared" ca="1" si="480"/>
        <v>0</v>
      </c>
      <c r="ED131" s="142">
        <f t="shared" ca="1" si="480"/>
        <v>0</v>
      </c>
      <c r="EE131" s="142">
        <f t="shared" ca="1" si="480"/>
        <v>0</v>
      </c>
      <c r="EF131" s="142">
        <f t="shared" ca="1" si="480"/>
        <v>0</v>
      </c>
      <c r="EG131" s="142">
        <f t="shared" ca="1" si="480"/>
        <v>0</v>
      </c>
      <c r="EH131" s="142">
        <f t="shared" ca="1" si="480"/>
        <v>0</v>
      </c>
      <c r="EI131" s="142">
        <f t="shared" ca="1" si="480"/>
        <v>0</v>
      </c>
      <c r="EJ131" s="142">
        <f t="shared" ca="1" si="480"/>
        <v>0</v>
      </c>
      <c r="EK131" s="142">
        <f t="shared" ca="1" si="480"/>
        <v>0</v>
      </c>
      <c r="EL131" s="142">
        <f t="shared" ca="1" si="480"/>
        <v>0</v>
      </c>
      <c r="EM131" s="142">
        <f t="shared" ca="1" si="480"/>
        <v>0</v>
      </c>
      <c r="EN131" s="142">
        <f t="shared" ca="1" si="480"/>
        <v>0</v>
      </c>
      <c r="EO131" s="142">
        <f t="shared" ca="1" si="480"/>
        <v>0</v>
      </c>
      <c r="EP131" s="142">
        <f t="shared" ca="1" si="480"/>
        <v>0</v>
      </c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  <c r="FA131" s="12"/>
      <c r="FB131" s="12"/>
      <c r="FC131" s="12"/>
      <c r="FD131" s="12"/>
      <c r="FE131" s="12"/>
      <c r="FF131" s="12"/>
      <c r="FG131" s="12"/>
    </row>
    <row r="132" spans="1:163" ht="14.1" customHeight="1">
      <c r="B132" s="15" t="s">
        <v>23</v>
      </c>
      <c r="C132" s="44"/>
      <c r="D132" s="39" t="s">
        <v>97</v>
      </c>
      <c r="E132" s="416"/>
      <c r="F132" s="12"/>
      <c r="G132" s="12"/>
      <c r="H132" s="12"/>
      <c r="I132" s="12"/>
      <c r="J132" s="12"/>
      <c r="K132" s="12">
        <f t="shared" ref="K132:BT132" ca="1" si="481">IF(ABS(K128+K129-K130)&lt;0.0001,0,K128+K129-K130-K131)</f>
        <v>0</v>
      </c>
      <c r="L132" s="12">
        <f t="shared" ca="1" si="481"/>
        <v>9935.1646120072437</v>
      </c>
      <c r="M132" s="12">
        <f t="shared" ca="1" si="481"/>
        <v>15649.537608865117</v>
      </c>
      <c r="N132" s="12">
        <f t="shared" ca="1" si="481"/>
        <v>26980.340344555967</v>
      </c>
      <c r="O132" s="12">
        <f t="shared" ca="1" si="481"/>
        <v>38474.202396664405</v>
      </c>
      <c r="P132" s="12">
        <f t="shared" ca="1" si="481"/>
        <v>50000</v>
      </c>
      <c r="Q132" s="12">
        <f t="shared" ca="1" si="481"/>
        <v>50000</v>
      </c>
      <c r="R132" s="12">
        <f t="shared" ca="1" si="481"/>
        <v>50000</v>
      </c>
      <c r="S132" s="12">
        <f t="shared" ca="1" si="481"/>
        <v>50000</v>
      </c>
      <c r="T132" s="12">
        <f t="shared" ca="1" si="481"/>
        <v>50000</v>
      </c>
      <c r="U132" s="12">
        <f t="shared" ca="1" si="481"/>
        <v>48468.750000000007</v>
      </c>
      <c r="V132" s="12">
        <f t="shared" ca="1" si="481"/>
        <v>47418.750000000007</v>
      </c>
      <c r="W132" s="12">
        <f t="shared" ca="1" si="481"/>
        <v>46768.750000000007</v>
      </c>
      <c r="X132" s="12">
        <f t="shared" ca="1" si="481"/>
        <v>46118.750000000007</v>
      </c>
      <c r="Y132" s="12">
        <f t="shared" ca="1" si="481"/>
        <v>45418.750000000007</v>
      </c>
      <c r="Z132" s="12">
        <f t="shared" ca="1" si="481"/>
        <v>44718.750000000007</v>
      </c>
      <c r="AA132" s="12">
        <f t="shared" ca="1" si="481"/>
        <v>44018.750000000007</v>
      </c>
      <c r="AB132" s="12">
        <f t="shared" ca="1" si="481"/>
        <v>43318.750000000007</v>
      </c>
      <c r="AC132" s="12">
        <f t="shared" ca="1" si="481"/>
        <v>42618.750000000007</v>
      </c>
      <c r="AD132" s="12">
        <f t="shared" ca="1" si="481"/>
        <v>41918.750000000007</v>
      </c>
      <c r="AE132" s="12">
        <f t="shared" ca="1" si="481"/>
        <v>41218.750000000007</v>
      </c>
      <c r="AF132" s="12">
        <f t="shared" ca="1" si="481"/>
        <v>40468.750000000007</v>
      </c>
      <c r="AG132" s="12">
        <f t="shared" ca="1" si="481"/>
        <v>39718.750000000007</v>
      </c>
      <c r="AH132" s="12">
        <f t="shared" ca="1" si="481"/>
        <v>38968.750000000007</v>
      </c>
      <c r="AI132" s="12">
        <f t="shared" ca="1" si="481"/>
        <v>38218.750000000007</v>
      </c>
      <c r="AJ132" s="12">
        <f t="shared" ca="1" si="481"/>
        <v>37468.750000000007</v>
      </c>
      <c r="AK132" s="12">
        <f t="shared" ca="1" si="481"/>
        <v>36718.750000000007</v>
      </c>
      <c r="AL132" s="12">
        <f t="shared" ca="1" si="481"/>
        <v>35937.500000000007</v>
      </c>
      <c r="AM132" s="12">
        <f t="shared" ca="1" si="481"/>
        <v>35156.250000000007</v>
      </c>
      <c r="AN132" s="12">
        <f t="shared" ca="1" si="481"/>
        <v>34375.000000000007</v>
      </c>
      <c r="AO132" s="12">
        <f t="shared" ca="1" si="481"/>
        <v>33593.750000000007</v>
      </c>
      <c r="AP132" s="12">
        <f t="shared" ca="1" si="481"/>
        <v>32812.500000000007</v>
      </c>
      <c r="AQ132" s="12">
        <f t="shared" ca="1" si="481"/>
        <v>32031.250000000007</v>
      </c>
      <c r="AR132" s="12">
        <f t="shared" ca="1" si="481"/>
        <v>31250.000000000007</v>
      </c>
      <c r="AS132" s="12">
        <f t="shared" ca="1" si="481"/>
        <v>30468.750000000007</v>
      </c>
      <c r="AT132" s="12">
        <f t="shared" ca="1" si="481"/>
        <v>29687.500000000007</v>
      </c>
      <c r="AU132" s="12">
        <f t="shared" ca="1" si="481"/>
        <v>28906.250000000007</v>
      </c>
      <c r="AV132" s="12">
        <f t="shared" ca="1" si="481"/>
        <v>28125.000000000007</v>
      </c>
      <c r="AW132" s="12">
        <f t="shared" ca="1" si="481"/>
        <v>27343.750000000007</v>
      </c>
      <c r="AX132" s="12">
        <f t="shared" ca="1" si="481"/>
        <v>26562.500000000007</v>
      </c>
      <c r="AY132" s="12">
        <f t="shared" ca="1" si="481"/>
        <v>25781.250000000007</v>
      </c>
      <c r="AZ132" s="12">
        <f t="shared" ca="1" si="481"/>
        <v>25000.000000000007</v>
      </c>
      <c r="BA132" s="12">
        <f t="shared" ca="1" si="481"/>
        <v>24218.750000000007</v>
      </c>
      <c r="BB132" s="12">
        <f t="shared" ca="1" si="481"/>
        <v>23437.500000000007</v>
      </c>
      <c r="BC132" s="12">
        <f t="shared" ca="1" si="481"/>
        <v>22656.250000000007</v>
      </c>
      <c r="BD132" s="12">
        <f t="shared" ca="1" si="481"/>
        <v>21875.000000000007</v>
      </c>
      <c r="BE132" s="12">
        <f t="shared" ca="1" si="481"/>
        <v>21093.750000000007</v>
      </c>
      <c r="BF132" s="12">
        <f t="shared" ca="1" si="481"/>
        <v>20312.500000000007</v>
      </c>
      <c r="BG132" s="12">
        <f t="shared" ca="1" si="481"/>
        <v>19531.250000000007</v>
      </c>
      <c r="BH132" s="12">
        <f t="shared" ca="1" si="481"/>
        <v>18750.000000000007</v>
      </c>
      <c r="BI132" s="12">
        <f t="shared" ca="1" si="481"/>
        <v>17968.750000000007</v>
      </c>
      <c r="BJ132" s="12">
        <f t="shared" ca="1" si="481"/>
        <v>17187.500000000007</v>
      </c>
      <c r="BK132" s="12">
        <f t="shared" ca="1" si="481"/>
        <v>16406.250000000007</v>
      </c>
      <c r="BL132" s="12">
        <f t="shared" ca="1" si="481"/>
        <v>15625.000000000007</v>
      </c>
      <c r="BM132" s="12">
        <f t="shared" ca="1" si="481"/>
        <v>14843.750000000007</v>
      </c>
      <c r="BN132" s="12">
        <f t="shared" ca="1" si="481"/>
        <v>14062.500000000007</v>
      </c>
      <c r="BO132" s="12">
        <f t="shared" ca="1" si="481"/>
        <v>13281.250000000007</v>
      </c>
      <c r="BP132" s="12">
        <f t="shared" ca="1" si="481"/>
        <v>12500.000000000007</v>
      </c>
      <c r="BQ132" s="12">
        <f t="shared" ca="1" si="481"/>
        <v>11718.750000000007</v>
      </c>
      <c r="BR132" s="12">
        <f t="shared" ca="1" si="481"/>
        <v>10937.500000000007</v>
      </c>
      <c r="BS132" s="12">
        <f t="shared" ca="1" si="481"/>
        <v>10156.250000000007</v>
      </c>
      <c r="BT132" s="12">
        <f t="shared" ca="1" si="481"/>
        <v>9375.0000000000073</v>
      </c>
      <c r="BU132" s="12">
        <f t="shared" ref="BU132:DH132" ca="1" si="482">IF(ABS(BU128+BU129-BU130)&lt;0.0001,0,BU128+BU129-BU130-BU131)</f>
        <v>8593.7500000000073</v>
      </c>
      <c r="BV132" s="12">
        <f t="shared" ca="1" si="482"/>
        <v>7812.5000000000073</v>
      </c>
      <c r="BW132" s="12">
        <f t="shared" ca="1" si="482"/>
        <v>7031.2500000000073</v>
      </c>
      <c r="BX132" s="12">
        <f t="shared" ca="1" si="482"/>
        <v>6250.0000000000073</v>
      </c>
      <c r="BY132" s="12">
        <f t="shared" ca="1" si="482"/>
        <v>5468.7500000000073</v>
      </c>
      <c r="BZ132" s="12">
        <f t="shared" ca="1" si="482"/>
        <v>4687.5000000000073</v>
      </c>
      <c r="CA132" s="12">
        <f t="shared" ca="1" si="482"/>
        <v>3906.2500000000073</v>
      </c>
      <c r="CB132" s="12">
        <f t="shared" ca="1" si="482"/>
        <v>3125.0000000000073</v>
      </c>
      <c r="CC132" s="12">
        <f t="shared" ca="1" si="482"/>
        <v>2343.7500000000073</v>
      </c>
      <c r="CD132" s="12">
        <f t="shared" ca="1" si="482"/>
        <v>1562.5000000000073</v>
      </c>
      <c r="CE132" s="12">
        <f t="shared" ca="1" si="482"/>
        <v>781.25000000000728</v>
      </c>
      <c r="CF132" s="12">
        <f t="shared" ca="1" si="482"/>
        <v>0</v>
      </c>
      <c r="CG132" s="12">
        <f t="shared" ca="1" si="482"/>
        <v>0</v>
      </c>
      <c r="CH132" s="12">
        <f t="shared" ca="1" si="482"/>
        <v>0</v>
      </c>
      <c r="CI132" s="12">
        <f t="shared" ca="1" si="482"/>
        <v>0</v>
      </c>
      <c r="CJ132" s="12">
        <f t="shared" ca="1" si="482"/>
        <v>0</v>
      </c>
      <c r="CK132" s="12">
        <f t="shared" ca="1" si="482"/>
        <v>0</v>
      </c>
      <c r="CL132" s="12">
        <f t="shared" ca="1" si="482"/>
        <v>0</v>
      </c>
      <c r="CM132" s="12">
        <f t="shared" ca="1" si="482"/>
        <v>0</v>
      </c>
      <c r="CN132" s="12">
        <f t="shared" ca="1" si="482"/>
        <v>0</v>
      </c>
      <c r="CO132" s="12">
        <f t="shared" ca="1" si="482"/>
        <v>0</v>
      </c>
      <c r="CP132" s="12">
        <f t="shared" ca="1" si="482"/>
        <v>0</v>
      </c>
      <c r="CQ132" s="12">
        <f t="shared" ca="1" si="482"/>
        <v>0</v>
      </c>
      <c r="CR132" s="12">
        <f t="shared" ca="1" si="482"/>
        <v>0</v>
      </c>
      <c r="CS132" s="12">
        <f t="shared" ca="1" si="482"/>
        <v>0</v>
      </c>
      <c r="CT132" s="12">
        <f t="shared" ca="1" si="482"/>
        <v>0</v>
      </c>
      <c r="CU132" s="12">
        <f t="shared" ca="1" si="482"/>
        <v>0</v>
      </c>
      <c r="CV132" s="12">
        <f t="shared" ca="1" si="482"/>
        <v>0</v>
      </c>
      <c r="CW132" s="12">
        <f t="shared" ca="1" si="482"/>
        <v>0</v>
      </c>
      <c r="CX132" s="12">
        <f t="shared" ca="1" si="482"/>
        <v>0</v>
      </c>
      <c r="CY132" s="12">
        <f t="shared" ca="1" si="482"/>
        <v>0</v>
      </c>
      <c r="CZ132" s="12">
        <f t="shared" ca="1" si="482"/>
        <v>0</v>
      </c>
      <c r="DA132" s="12">
        <f t="shared" ca="1" si="482"/>
        <v>0</v>
      </c>
      <c r="DB132" s="12">
        <f t="shared" ca="1" si="482"/>
        <v>0</v>
      </c>
      <c r="DC132" s="12">
        <f t="shared" ca="1" si="482"/>
        <v>0</v>
      </c>
      <c r="DD132" s="12">
        <f t="shared" ca="1" si="482"/>
        <v>0</v>
      </c>
      <c r="DE132" s="12">
        <f t="shared" ca="1" si="482"/>
        <v>0</v>
      </c>
      <c r="DF132" s="12">
        <f t="shared" ca="1" si="482"/>
        <v>0</v>
      </c>
      <c r="DG132" s="12">
        <f t="shared" ca="1" si="482"/>
        <v>0</v>
      </c>
      <c r="DH132" s="12">
        <f t="shared" ca="1" si="482"/>
        <v>0</v>
      </c>
      <c r="DI132" s="12">
        <f t="shared" ref="DI132:EP132" ca="1" si="483">IF(ABS(DI128+DI129-DI130)&lt;0.0001,0,DI128+DI129-DI130-DI131)</f>
        <v>0</v>
      </c>
      <c r="DJ132" s="12">
        <f t="shared" ca="1" si="483"/>
        <v>0</v>
      </c>
      <c r="DK132" s="12">
        <f t="shared" ca="1" si="483"/>
        <v>0</v>
      </c>
      <c r="DL132" s="12">
        <f t="shared" ca="1" si="483"/>
        <v>0</v>
      </c>
      <c r="DM132" s="12">
        <f t="shared" ca="1" si="483"/>
        <v>0</v>
      </c>
      <c r="DN132" s="12">
        <f t="shared" ca="1" si="483"/>
        <v>0</v>
      </c>
      <c r="DO132" s="12">
        <f t="shared" ca="1" si="483"/>
        <v>0</v>
      </c>
      <c r="DP132" s="12">
        <f t="shared" ca="1" si="483"/>
        <v>0</v>
      </c>
      <c r="DQ132" s="12">
        <f t="shared" ca="1" si="483"/>
        <v>0</v>
      </c>
      <c r="DR132" s="12">
        <f t="shared" ca="1" si="483"/>
        <v>0</v>
      </c>
      <c r="DS132" s="12">
        <f t="shared" ca="1" si="483"/>
        <v>0</v>
      </c>
      <c r="DT132" s="12">
        <f t="shared" ca="1" si="483"/>
        <v>0</v>
      </c>
      <c r="DU132" s="12">
        <f t="shared" ca="1" si="483"/>
        <v>0</v>
      </c>
      <c r="DV132" s="12">
        <f t="shared" ca="1" si="483"/>
        <v>0</v>
      </c>
      <c r="DW132" s="12">
        <f t="shared" ca="1" si="483"/>
        <v>0</v>
      </c>
      <c r="DX132" s="12">
        <f t="shared" ca="1" si="483"/>
        <v>0</v>
      </c>
      <c r="DY132" s="12">
        <f t="shared" ca="1" si="483"/>
        <v>0</v>
      </c>
      <c r="DZ132" s="12">
        <f t="shared" ca="1" si="483"/>
        <v>0</v>
      </c>
      <c r="EA132" s="12">
        <f t="shared" ca="1" si="483"/>
        <v>0</v>
      </c>
      <c r="EB132" s="12">
        <f t="shared" ca="1" si="483"/>
        <v>0</v>
      </c>
      <c r="EC132" s="12">
        <f t="shared" ca="1" si="483"/>
        <v>0</v>
      </c>
      <c r="ED132" s="12">
        <f t="shared" ca="1" si="483"/>
        <v>0</v>
      </c>
      <c r="EE132" s="12">
        <f t="shared" ca="1" si="483"/>
        <v>0</v>
      </c>
      <c r="EF132" s="12">
        <f t="shared" ca="1" si="483"/>
        <v>0</v>
      </c>
      <c r="EG132" s="12">
        <f t="shared" ca="1" si="483"/>
        <v>0</v>
      </c>
      <c r="EH132" s="12">
        <f t="shared" ca="1" si="483"/>
        <v>0</v>
      </c>
      <c r="EI132" s="12">
        <f t="shared" ca="1" si="483"/>
        <v>0</v>
      </c>
      <c r="EJ132" s="12">
        <f t="shared" ca="1" si="483"/>
        <v>0</v>
      </c>
      <c r="EK132" s="12">
        <f t="shared" ca="1" si="483"/>
        <v>0</v>
      </c>
      <c r="EL132" s="12">
        <f t="shared" ca="1" si="483"/>
        <v>0</v>
      </c>
      <c r="EM132" s="12">
        <f t="shared" ca="1" si="483"/>
        <v>0</v>
      </c>
      <c r="EN132" s="12">
        <f t="shared" ca="1" si="483"/>
        <v>0</v>
      </c>
      <c r="EO132" s="12">
        <f t="shared" ca="1" si="483"/>
        <v>0</v>
      </c>
      <c r="EP132" s="12">
        <f t="shared" ca="1" si="483"/>
        <v>0</v>
      </c>
      <c r="EQ132" s="12"/>
      <c r="ER132" s="12"/>
      <c r="ES132" s="12"/>
      <c r="ET132" s="12"/>
      <c r="EU132" s="12"/>
      <c r="EV132" s="12"/>
      <c r="EW132" s="12"/>
      <c r="EX132" s="12"/>
      <c r="EY132" s="12"/>
      <c r="EZ132" s="12"/>
      <c r="FA132" s="12"/>
      <c r="FB132" s="12"/>
      <c r="FC132" s="12"/>
      <c r="FD132" s="12"/>
      <c r="FE132" s="12"/>
      <c r="FF132" s="12"/>
      <c r="FG132" s="12"/>
    </row>
    <row r="133" spans="1:163" ht="14.1" customHeight="1">
      <c r="C133" s="44"/>
      <c r="E133" s="416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</row>
    <row r="134" spans="1:163" ht="14.1" customHeight="1">
      <c r="B134" s="15" t="s">
        <v>450</v>
      </c>
      <c r="C134" s="288">
        <f ca="1">Assum!G137</f>
        <v>5.5E-2</v>
      </c>
      <c r="D134" s="39" t="s">
        <v>97</v>
      </c>
      <c r="E134" s="416">
        <f ca="1">SUM(F134:DI134)</f>
        <v>24311.375</v>
      </c>
      <c r="F134" s="12"/>
      <c r="G134" s="12"/>
      <c r="H134" s="12"/>
      <c r="I134" s="12"/>
      <c r="J134" s="12"/>
      <c r="K134" s="12">
        <f t="shared" ref="K134:AP134" ca="1" si="484">K128*$C134*K$8/12</f>
        <v>0</v>
      </c>
      <c r="L134" s="12">
        <f t="shared" ca="1" si="484"/>
        <v>0</v>
      </c>
      <c r="M134" s="12">
        <f t="shared" ca="1" si="484"/>
        <v>0</v>
      </c>
      <c r="N134" s="12">
        <f t="shared" ca="1" si="484"/>
        <v>0</v>
      </c>
      <c r="O134" s="12">
        <f t="shared" ca="1" si="484"/>
        <v>0</v>
      </c>
      <c r="P134" s="12">
        <f t="shared" ca="1" si="484"/>
        <v>0</v>
      </c>
      <c r="Q134" s="12">
        <f t="shared" ca="1" si="484"/>
        <v>0</v>
      </c>
      <c r="R134" s="12">
        <f t="shared" ca="1" si="484"/>
        <v>687.5</v>
      </c>
      <c r="S134" s="12">
        <f t="shared" ca="1" si="484"/>
        <v>687.5</v>
      </c>
      <c r="T134" s="12">
        <f t="shared" ca="1" si="484"/>
        <v>687.5</v>
      </c>
      <c r="U134" s="12">
        <f t="shared" ca="1" si="484"/>
        <v>687.5</v>
      </c>
      <c r="V134" s="12">
        <f t="shared" ca="1" si="484"/>
        <v>666.44531250000011</v>
      </c>
      <c r="W134" s="12">
        <f t="shared" ca="1" si="484"/>
        <v>652.00781250000011</v>
      </c>
      <c r="X134" s="12">
        <f t="shared" ca="1" si="484"/>
        <v>643.07031250000011</v>
      </c>
      <c r="Y134" s="12">
        <f t="shared" ca="1" si="484"/>
        <v>634.13281250000011</v>
      </c>
      <c r="Z134" s="12">
        <f t="shared" ca="1" si="484"/>
        <v>624.50781250000011</v>
      </c>
      <c r="AA134" s="12">
        <f t="shared" ca="1" si="484"/>
        <v>614.88281250000011</v>
      </c>
      <c r="AB134" s="12">
        <f t="shared" ca="1" si="484"/>
        <v>605.25781250000011</v>
      </c>
      <c r="AC134" s="12">
        <f t="shared" ca="1" si="484"/>
        <v>595.63281250000011</v>
      </c>
      <c r="AD134" s="12">
        <f t="shared" ca="1" si="484"/>
        <v>586.00781250000011</v>
      </c>
      <c r="AE134" s="12">
        <f t="shared" ca="1" si="484"/>
        <v>576.38281250000011</v>
      </c>
      <c r="AF134" s="12">
        <f t="shared" ca="1" si="484"/>
        <v>566.75781250000011</v>
      </c>
      <c r="AG134" s="12">
        <f t="shared" ca="1" si="484"/>
        <v>556.44531250000011</v>
      </c>
      <c r="AH134" s="12">
        <f t="shared" ca="1" si="484"/>
        <v>546.13281250000011</v>
      </c>
      <c r="AI134" s="12">
        <f t="shared" ca="1" si="484"/>
        <v>535.82031250000011</v>
      </c>
      <c r="AJ134" s="12">
        <f t="shared" ca="1" si="484"/>
        <v>525.50781250000011</v>
      </c>
      <c r="AK134" s="12">
        <f t="shared" ca="1" si="484"/>
        <v>515.19531250000011</v>
      </c>
      <c r="AL134" s="12">
        <f t="shared" ca="1" si="484"/>
        <v>504.88281250000017</v>
      </c>
      <c r="AM134" s="12">
        <f t="shared" ca="1" si="484"/>
        <v>494.14062500000017</v>
      </c>
      <c r="AN134" s="12">
        <f t="shared" ca="1" si="484"/>
        <v>483.39843750000017</v>
      </c>
      <c r="AO134" s="12">
        <f t="shared" ca="1" si="484"/>
        <v>472.65625000000017</v>
      </c>
      <c r="AP134" s="12">
        <f t="shared" ca="1" si="484"/>
        <v>461.91406250000017</v>
      </c>
      <c r="AQ134" s="12">
        <f t="shared" ref="AQ134:BV134" ca="1" si="485">AQ128*$C134*AQ$8/12</f>
        <v>451.17187500000017</v>
      </c>
      <c r="AR134" s="12">
        <f t="shared" ca="1" si="485"/>
        <v>440.42968750000017</v>
      </c>
      <c r="AS134" s="12">
        <f t="shared" ca="1" si="485"/>
        <v>429.68750000000017</v>
      </c>
      <c r="AT134" s="12">
        <f t="shared" ca="1" si="485"/>
        <v>418.94531250000017</v>
      </c>
      <c r="AU134" s="12">
        <f t="shared" ca="1" si="485"/>
        <v>408.20312500000017</v>
      </c>
      <c r="AV134" s="12">
        <f t="shared" ca="1" si="485"/>
        <v>397.46093750000017</v>
      </c>
      <c r="AW134" s="12">
        <f t="shared" ca="1" si="485"/>
        <v>386.71875000000017</v>
      </c>
      <c r="AX134" s="12">
        <f t="shared" ca="1" si="485"/>
        <v>375.97656250000017</v>
      </c>
      <c r="AY134" s="12">
        <f t="shared" ca="1" si="485"/>
        <v>365.23437500000017</v>
      </c>
      <c r="AZ134" s="12">
        <f t="shared" ca="1" si="485"/>
        <v>354.49218750000017</v>
      </c>
      <c r="BA134" s="12">
        <f t="shared" ca="1" si="485"/>
        <v>343.75000000000017</v>
      </c>
      <c r="BB134" s="12">
        <f t="shared" ca="1" si="485"/>
        <v>333.00781250000011</v>
      </c>
      <c r="BC134" s="12">
        <f t="shared" ca="1" si="485"/>
        <v>322.26562500000011</v>
      </c>
      <c r="BD134" s="12">
        <f t="shared" ca="1" si="485"/>
        <v>311.52343750000011</v>
      </c>
      <c r="BE134" s="12">
        <f t="shared" ca="1" si="485"/>
        <v>300.78125000000011</v>
      </c>
      <c r="BF134" s="12">
        <f t="shared" ca="1" si="485"/>
        <v>290.03906250000011</v>
      </c>
      <c r="BG134" s="12">
        <f t="shared" ca="1" si="485"/>
        <v>279.29687500000011</v>
      </c>
      <c r="BH134" s="12">
        <f t="shared" ca="1" si="485"/>
        <v>268.55468750000011</v>
      </c>
      <c r="BI134" s="12">
        <f t="shared" ca="1" si="485"/>
        <v>257.81250000000011</v>
      </c>
      <c r="BJ134" s="12">
        <f t="shared" ca="1" si="485"/>
        <v>247.07031250000011</v>
      </c>
      <c r="BK134" s="12">
        <f t="shared" ca="1" si="485"/>
        <v>236.32812500000011</v>
      </c>
      <c r="BL134" s="12">
        <f t="shared" ca="1" si="485"/>
        <v>225.58593750000011</v>
      </c>
      <c r="BM134" s="12">
        <f t="shared" ca="1" si="485"/>
        <v>214.84375000000011</v>
      </c>
      <c r="BN134" s="12">
        <f t="shared" ca="1" si="485"/>
        <v>204.10156250000011</v>
      </c>
      <c r="BO134" s="12">
        <f t="shared" ca="1" si="485"/>
        <v>193.35937500000011</v>
      </c>
      <c r="BP134" s="12">
        <f t="shared" ca="1" si="485"/>
        <v>182.61718750000011</v>
      </c>
      <c r="BQ134" s="12">
        <f t="shared" ca="1" si="485"/>
        <v>171.87500000000011</v>
      </c>
      <c r="BR134" s="12">
        <f t="shared" ca="1" si="485"/>
        <v>161.13281250000011</v>
      </c>
      <c r="BS134" s="12">
        <f t="shared" ca="1" si="485"/>
        <v>150.39062500000011</v>
      </c>
      <c r="BT134" s="12">
        <f t="shared" ca="1" si="485"/>
        <v>139.64843750000011</v>
      </c>
      <c r="BU134" s="12">
        <f t="shared" ca="1" si="485"/>
        <v>128.90625000000011</v>
      </c>
      <c r="BV134" s="12">
        <f t="shared" ca="1" si="485"/>
        <v>118.1640625000001</v>
      </c>
      <c r="BW134" s="12">
        <f t="shared" ref="BW134:DB134" ca="1" si="486">BW128*$C134*BW$8/12</f>
        <v>107.4218750000001</v>
      </c>
      <c r="BX134" s="12">
        <f t="shared" ca="1" si="486"/>
        <v>96.679687500000099</v>
      </c>
      <c r="BY134" s="12">
        <f t="shared" ca="1" si="486"/>
        <v>85.937500000000099</v>
      </c>
      <c r="BZ134" s="12">
        <f t="shared" ca="1" si="486"/>
        <v>75.195312500000099</v>
      </c>
      <c r="CA134" s="12">
        <f t="shared" ca="1" si="486"/>
        <v>64.453125000000099</v>
      </c>
      <c r="CB134" s="12">
        <f t="shared" ca="1" si="486"/>
        <v>53.710937500000092</v>
      </c>
      <c r="CC134" s="12">
        <f t="shared" ca="1" si="486"/>
        <v>42.968750000000092</v>
      </c>
      <c r="CD134" s="12">
        <f t="shared" ca="1" si="486"/>
        <v>32.226562500000099</v>
      </c>
      <c r="CE134" s="12">
        <f t="shared" ca="1" si="486"/>
        <v>21.484375000000099</v>
      </c>
      <c r="CF134" s="12">
        <f t="shared" ca="1" si="486"/>
        <v>10.742187500000099</v>
      </c>
      <c r="CG134" s="12">
        <f t="shared" ca="1" si="486"/>
        <v>0</v>
      </c>
      <c r="CH134" s="12">
        <f t="shared" ca="1" si="486"/>
        <v>0</v>
      </c>
      <c r="CI134" s="12">
        <f t="shared" ca="1" si="486"/>
        <v>0</v>
      </c>
      <c r="CJ134" s="12">
        <f t="shared" ca="1" si="486"/>
        <v>0</v>
      </c>
      <c r="CK134" s="12">
        <f t="shared" ca="1" si="486"/>
        <v>0</v>
      </c>
      <c r="CL134" s="12">
        <f t="shared" ca="1" si="486"/>
        <v>0</v>
      </c>
      <c r="CM134" s="12">
        <f t="shared" ca="1" si="486"/>
        <v>0</v>
      </c>
      <c r="CN134" s="12">
        <f t="shared" ca="1" si="486"/>
        <v>0</v>
      </c>
      <c r="CO134" s="12">
        <f t="shared" ca="1" si="486"/>
        <v>0</v>
      </c>
      <c r="CP134" s="12">
        <f t="shared" ca="1" si="486"/>
        <v>0</v>
      </c>
      <c r="CQ134" s="12">
        <f t="shared" ca="1" si="486"/>
        <v>0</v>
      </c>
      <c r="CR134" s="12">
        <f t="shared" ca="1" si="486"/>
        <v>0</v>
      </c>
      <c r="CS134" s="12">
        <f t="shared" ca="1" si="486"/>
        <v>0</v>
      </c>
      <c r="CT134" s="12">
        <f t="shared" ca="1" si="486"/>
        <v>0</v>
      </c>
      <c r="CU134" s="12">
        <f t="shared" ca="1" si="486"/>
        <v>0</v>
      </c>
      <c r="CV134" s="12">
        <f t="shared" ca="1" si="486"/>
        <v>0</v>
      </c>
      <c r="CW134" s="12">
        <f t="shared" ca="1" si="486"/>
        <v>0</v>
      </c>
      <c r="CX134" s="12">
        <f t="shared" ca="1" si="486"/>
        <v>0</v>
      </c>
      <c r="CY134" s="12">
        <f t="shared" ca="1" si="486"/>
        <v>0</v>
      </c>
      <c r="CZ134" s="12">
        <f t="shared" ca="1" si="486"/>
        <v>0</v>
      </c>
      <c r="DA134" s="12">
        <f t="shared" ca="1" si="486"/>
        <v>0</v>
      </c>
      <c r="DB134" s="12">
        <f t="shared" ca="1" si="486"/>
        <v>0</v>
      </c>
      <c r="DC134" s="12">
        <f t="shared" ref="DC134:DH134" ca="1" si="487">DC128*$C134*DC$8/12</f>
        <v>0</v>
      </c>
      <c r="DD134" s="12">
        <f t="shared" ca="1" si="487"/>
        <v>0</v>
      </c>
      <c r="DE134" s="12">
        <f t="shared" ca="1" si="487"/>
        <v>0</v>
      </c>
      <c r="DF134" s="12">
        <f t="shared" ca="1" si="487"/>
        <v>0</v>
      </c>
      <c r="DG134" s="12">
        <f t="shared" ca="1" si="487"/>
        <v>0</v>
      </c>
      <c r="DH134" s="12">
        <f t="shared" ca="1" si="487"/>
        <v>0</v>
      </c>
      <c r="DI134" s="12">
        <f t="shared" ref="DI134:EP134" ca="1" si="488">DI128*$C134*DI$8/12</f>
        <v>0</v>
      </c>
      <c r="DJ134" s="12">
        <f t="shared" ca="1" si="488"/>
        <v>0</v>
      </c>
      <c r="DK134" s="12">
        <f t="shared" ca="1" si="488"/>
        <v>0</v>
      </c>
      <c r="DL134" s="12">
        <f t="shared" ca="1" si="488"/>
        <v>0</v>
      </c>
      <c r="DM134" s="12">
        <f t="shared" ca="1" si="488"/>
        <v>0</v>
      </c>
      <c r="DN134" s="12">
        <f t="shared" ca="1" si="488"/>
        <v>0</v>
      </c>
      <c r="DO134" s="12">
        <f t="shared" ca="1" si="488"/>
        <v>0</v>
      </c>
      <c r="DP134" s="12">
        <f t="shared" ca="1" si="488"/>
        <v>0</v>
      </c>
      <c r="DQ134" s="12">
        <f t="shared" ca="1" si="488"/>
        <v>0</v>
      </c>
      <c r="DR134" s="12">
        <f t="shared" ca="1" si="488"/>
        <v>0</v>
      </c>
      <c r="DS134" s="12">
        <f t="shared" ca="1" si="488"/>
        <v>0</v>
      </c>
      <c r="DT134" s="12">
        <f t="shared" ca="1" si="488"/>
        <v>0</v>
      </c>
      <c r="DU134" s="12">
        <f t="shared" ca="1" si="488"/>
        <v>0</v>
      </c>
      <c r="DV134" s="12">
        <f t="shared" ca="1" si="488"/>
        <v>0</v>
      </c>
      <c r="DW134" s="12">
        <f t="shared" ca="1" si="488"/>
        <v>0</v>
      </c>
      <c r="DX134" s="12">
        <f t="shared" ca="1" si="488"/>
        <v>0</v>
      </c>
      <c r="DY134" s="12">
        <f t="shared" ca="1" si="488"/>
        <v>0</v>
      </c>
      <c r="DZ134" s="12">
        <f t="shared" ca="1" si="488"/>
        <v>0</v>
      </c>
      <c r="EA134" s="12">
        <f t="shared" ca="1" si="488"/>
        <v>0</v>
      </c>
      <c r="EB134" s="12">
        <f t="shared" ca="1" si="488"/>
        <v>0</v>
      </c>
      <c r="EC134" s="12">
        <f t="shared" ca="1" si="488"/>
        <v>0</v>
      </c>
      <c r="ED134" s="12">
        <f t="shared" ca="1" si="488"/>
        <v>0</v>
      </c>
      <c r="EE134" s="12">
        <f t="shared" ca="1" si="488"/>
        <v>0</v>
      </c>
      <c r="EF134" s="12">
        <f t="shared" ca="1" si="488"/>
        <v>0</v>
      </c>
      <c r="EG134" s="12">
        <f t="shared" ca="1" si="488"/>
        <v>0</v>
      </c>
      <c r="EH134" s="12">
        <f t="shared" ca="1" si="488"/>
        <v>0</v>
      </c>
      <c r="EI134" s="12">
        <f t="shared" ca="1" si="488"/>
        <v>0</v>
      </c>
      <c r="EJ134" s="12">
        <f t="shared" ca="1" si="488"/>
        <v>0</v>
      </c>
      <c r="EK134" s="12">
        <f t="shared" ca="1" si="488"/>
        <v>0</v>
      </c>
      <c r="EL134" s="12">
        <f t="shared" ca="1" si="488"/>
        <v>0</v>
      </c>
      <c r="EM134" s="12">
        <f t="shared" ca="1" si="488"/>
        <v>0</v>
      </c>
      <c r="EN134" s="12">
        <f t="shared" ca="1" si="488"/>
        <v>0</v>
      </c>
      <c r="EO134" s="12">
        <f t="shared" ca="1" si="488"/>
        <v>0</v>
      </c>
      <c r="EP134" s="12">
        <f t="shared" ca="1" si="488"/>
        <v>0</v>
      </c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</row>
    <row r="135" spans="1:163" ht="14.1" customHeight="1">
      <c r="B135" s="15" t="s">
        <v>33</v>
      </c>
      <c r="C135" s="44"/>
      <c r="D135" s="39" t="s">
        <v>97</v>
      </c>
      <c r="E135" s="416">
        <f ca="1">SUM(F135:DI135)</f>
        <v>74311.375</v>
      </c>
      <c r="F135" s="12"/>
      <c r="G135" s="12"/>
      <c r="H135" s="12"/>
      <c r="I135" s="12"/>
      <c r="J135" s="12"/>
      <c r="K135" s="12">
        <f t="shared" ref="K135:P135" ca="1" si="489">K130+K134</f>
        <v>0</v>
      </c>
      <c r="L135" s="12">
        <f t="shared" ca="1" si="489"/>
        <v>0</v>
      </c>
      <c r="M135" s="12">
        <f t="shared" ca="1" si="489"/>
        <v>0</v>
      </c>
      <c r="N135" s="12">
        <f t="shared" ca="1" si="489"/>
        <v>0</v>
      </c>
      <c r="O135" s="12">
        <f t="shared" ca="1" si="489"/>
        <v>0</v>
      </c>
      <c r="P135" s="12">
        <f t="shared" ca="1" si="489"/>
        <v>0</v>
      </c>
      <c r="Q135" s="12">
        <f ca="1">Q130+Q134</f>
        <v>0</v>
      </c>
      <c r="R135" s="12">
        <f t="shared" ref="R135:CC135" ca="1" si="490">R130+R134</f>
        <v>687.5</v>
      </c>
      <c r="S135" s="12">
        <f t="shared" ca="1" si="490"/>
        <v>687.5</v>
      </c>
      <c r="T135" s="12">
        <f t="shared" ca="1" si="490"/>
        <v>687.5</v>
      </c>
      <c r="U135" s="12">
        <f t="shared" ca="1" si="490"/>
        <v>2218.7499999999955</v>
      </c>
      <c r="V135" s="12">
        <f t="shared" ca="1" si="490"/>
        <v>1716.4453125</v>
      </c>
      <c r="W135" s="12">
        <f t="shared" ca="1" si="490"/>
        <v>1302.0078125</v>
      </c>
      <c r="X135" s="12">
        <f t="shared" ca="1" si="490"/>
        <v>1293.0703125</v>
      </c>
      <c r="Y135" s="12">
        <f t="shared" ca="1" si="490"/>
        <v>1334.1328125</v>
      </c>
      <c r="Z135" s="12">
        <f t="shared" ca="1" si="490"/>
        <v>1324.5078125</v>
      </c>
      <c r="AA135" s="12">
        <f t="shared" ca="1" si="490"/>
        <v>1314.8828125</v>
      </c>
      <c r="AB135" s="12">
        <f t="shared" ca="1" si="490"/>
        <v>1305.2578125</v>
      </c>
      <c r="AC135" s="12">
        <f t="shared" ca="1" si="490"/>
        <v>1295.6328125</v>
      </c>
      <c r="AD135" s="12">
        <f t="shared" ca="1" si="490"/>
        <v>1286.0078125</v>
      </c>
      <c r="AE135" s="12">
        <f t="shared" ca="1" si="490"/>
        <v>1276.3828125</v>
      </c>
      <c r="AF135" s="12">
        <f t="shared" ca="1" si="490"/>
        <v>1316.7578125</v>
      </c>
      <c r="AG135" s="12">
        <f t="shared" ca="1" si="490"/>
        <v>1306.4453125</v>
      </c>
      <c r="AH135" s="12">
        <f t="shared" ca="1" si="490"/>
        <v>1296.1328125</v>
      </c>
      <c r="AI135" s="12">
        <f t="shared" ca="1" si="490"/>
        <v>1285.8203125</v>
      </c>
      <c r="AJ135" s="12">
        <f t="shared" ca="1" si="490"/>
        <v>1275.5078125</v>
      </c>
      <c r="AK135" s="12">
        <f t="shared" ca="1" si="490"/>
        <v>1265.1953125</v>
      </c>
      <c r="AL135" s="12">
        <f t="shared" ca="1" si="490"/>
        <v>1286.1328125000002</v>
      </c>
      <c r="AM135" s="12">
        <f t="shared" ca="1" si="490"/>
        <v>1275.3906250000002</v>
      </c>
      <c r="AN135" s="12">
        <f t="shared" ca="1" si="490"/>
        <v>1264.6484375000002</v>
      </c>
      <c r="AO135" s="12">
        <f t="shared" ca="1" si="490"/>
        <v>1253.9062500000002</v>
      </c>
      <c r="AP135" s="12">
        <f t="shared" ca="1" si="490"/>
        <v>1243.1640625000002</v>
      </c>
      <c r="AQ135" s="12">
        <f t="shared" ca="1" si="490"/>
        <v>1232.4218750000002</v>
      </c>
      <c r="AR135" s="12">
        <f t="shared" ca="1" si="490"/>
        <v>1221.6796875000002</v>
      </c>
      <c r="AS135" s="12">
        <f t="shared" ca="1" si="490"/>
        <v>1210.9375000000002</v>
      </c>
      <c r="AT135" s="12">
        <f t="shared" ca="1" si="490"/>
        <v>1200.1953125000002</v>
      </c>
      <c r="AU135" s="12">
        <f t="shared" ca="1" si="490"/>
        <v>1189.4531250000002</v>
      </c>
      <c r="AV135" s="12">
        <f t="shared" ca="1" si="490"/>
        <v>1178.7109375000002</v>
      </c>
      <c r="AW135" s="12">
        <f t="shared" ca="1" si="490"/>
        <v>1167.9687500000002</v>
      </c>
      <c r="AX135" s="12">
        <f t="shared" ca="1" si="490"/>
        <v>1157.2265625000002</v>
      </c>
      <c r="AY135" s="12">
        <f t="shared" ca="1" si="490"/>
        <v>1146.4843750000002</v>
      </c>
      <c r="AZ135" s="12">
        <f t="shared" ca="1" si="490"/>
        <v>1135.7421875000002</v>
      </c>
      <c r="BA135" s="12">
        <f t="shared" ca="1" si="490"/>
        <v>1125.0000000000002</v>
      </c>
      <c r="BB135" s="12">
        <f t="shared" ca="1" si="490"/>
        <v>1114.2578125</v>
      </c>
      <c r="BC135" s="12">
        <f t="shared" ca="1" si="490"/>
        <v>1103.515625</v>
      </c>
      <c r="BD135" s="12">
        <f t="shared" ca="1" si="490"/>
        <v>1092.7734375</v>
      </c>
      <c r="BE135" s="12">
        <f t="shared" ca="1" si="490"/>
        <v>1082.03125</v>
      </c>
      <c r="BF135" s="12">
        <f t="shared" ca="1" si="490"/>
        <v>1071.2890625</v>
      </c>
      <c r="BG135" s="12">
        <f t="shared" ca="1" si="490"/>
        <v>1060.546875</v>
      </c>
      <c r="BH135" s="12">
        <f t="shared" ca="1" si="490"/>
        <v>1049.8046875</v>
      </c>
      <c r="BI135" s="12">
        <f t="shared" ca="1" si="490"/>
        <v>1039.0625</v>
      </c>
      <c r="BJ135" s="12">
        <f t="shared" ca="1" si="490"/>
        <v>1028.3203125</v>
      </c>
      <c r="BK135" s="12">
        <f t="shared" ca="1" si="490"/>
        <v>1017.5781250000001</v>
      </c>
      <c r="BL135" s="12">
        <f t="shared" ca="1" si="490"/>
        <v>1006.8359375000001</v>
      </c>
      <c r="BM135" s="12">
        <f t="shared" ca="1" si="490"/>
        <v>996.09375000000011</v>
      </c>
      <c r="BN135" s="12">
        <f t="shared" ca="1" si="490"/>
        <v>985.35156250000011</v>
      </c>
      <c r="BO135" s="12">
        <f t="shared" ca="1" si="490"/>
        <v>974.60937500000011</v>
      </c>
      <c r="BP135" s="12">
        <f t="shared" ca="1" si="490"/>
        <v>963.86718750000011</v>
      </c>
      <c r="BQ135" s="12">
        <f t="shared" ca="1" si="490"/>
        <v>953.12500000000011</v>
      </c>
      <c r="BR135" s="12">
        <f t="shared" ca="1" si="490"/>
        <v>942.38281250000011</v>
      </c>
      <c r="BS135" s="12">
        <f t="shared" ca="1" si="490"/>
        <v>931.64062500000011</v>
      </c>
      <c r="BT135" s="12">
        <f t="shared" ca="1" si="490"/>
        <v>920.89843750000011</v>
      </c>
      <c r="BU135" s="12">
        <f t="shared" ca="1" si="490"/>
        <v>910.15625000000011</v>
      </c>
      <c r="BV135" s="12">
        <f t="shared" ca="1" si="490"/>
        <v>899.41406250000011</v>
      </c>
      <c r="BW135" s="12">
        <f t="shared" ca="1" si="490"/>
        <v>888.67187500000011</v>
      </c>
      <c r="BX135" s="12">
        <f t="shared" ca="1" si="490"/>
        <v>877.92968750000011</v>
      </c>
      <c r="BY135" s="12">
        <f t="shared" ca="1" si="490"/>
        <v>867.18750000000011</v>
      </c>
      <c r="BZ135" s="12">
        <f t="shared" ca="1" si="490"/>
        <v>856.44531250000011</v>
      </c>
      <c r="CA135" s="12">
        <f t="shared" ca="1" si="490"/>
        <v>845.70312500000011</v>
      </c>
      <c r="CB135" s="12">
        <f t="shared" ca="1" si="490"/>
        <v>834.96093750000011</v>
      </c>
      <c r="CC135" s="12">
        <f t="shared" ca="1" si="490"/>
        <v>824.21875000000011</v>
      </c>
      <c r="CD135" s="12">
        <f t="shared" ref="CD135:DH135" ca="1" si="491">CD130+CD134</f>
        <v>813.47656250000011</v>
      </c>
      <c r="CE135" s="12">
        <f t="shared" ca="1" si="491"/>
        <v>802.73437500000011</v>
      </c>
      <c r="CF135" s="12">
        <f t="shared" ca="1" si="491"/>
        <v>791.99218750000011</v>
      </c>
      <c r="CG135" s="12">
        <f t="shared" ca="1" si="491"/>
        <v>0</v>
      </c>
      <c r="CH135" s="12">
        <f t="shared" ca="1" si="491"/>
        <v>0</v>
      </c>
      <c r="CI135" s="12">
        <f t="shared" ca="1" si="491"/>
        <v>0</v>
      </c>
      <c r="CJ135" s="12">
        <f t="shared" ca="1" si="491"/>
        <v>0</v>
      </c>
      <c r="CK135" s="12">
        <f t="shared" ca="1" si="491"/>
        <v>0</v>
      </c>
      <c r="CL135" s="12">
        <f t="shared" ca="1" si="491"/>
        <v>0</v>
      </c>
      <c r="CM135" s="12">
        <f t="shared" ca="1" si="491"/>
        <v>0</v>
      </c>
      <c r="CN135" s="12">
        <f t="shared" ca="1" si="491"/>
        <v>0</v>
      </c>
      <c r="CO135" s="12">
        <f t="shared" ca="1" si="491"/>
        <v>0</v>
      </c>
      <c r="CP135" s="12">
        <f t="shared" ca="1" si="491"/>
        <v>0</v>
      </c>
      <c r="CQ135" s="12">
        <f t="shared" ca="1" si="491"/>
        <v>0</v>
      </c>
      <c r="CR135" s="12">
        <f t="shared" ca="1" si="491"/>
        <v>0</v>
      </c>
      <c r="CS135" s="12">
        <f t="shared" ca="1" si="491"/>
        <v>0</v>
      </c>
      <c r="CT135" s="12">
        <f t="shared" ca="1" si="491"/>
        <v>0</v>
      </c>
      <c r="CU135" s="12">
        <f t="shared" ca="1" si="491"/>
        <v>0</v>
      </c>
      <c r="CV135" s="12">
        <f t="shared" ca="1" si="491"/>
        <v>0</v>
      </c>
      <c r="CW135" s="12">
        <f t="shared" ca="1" si="491"/>
        <v>0</v>
      </c>
      <c r="CX135" s="12">
        <f t="shared" ca="1" si="491"/>
        <v>0</v>
      </c>
      <c r="CY135" s="12">
        <f t="shared" ca="1" si="491"/>
        <v>0</v>
      </c>
      <c r="CZ135" s="12">
        <f t="shared" ca="1" si="491"/>
        <v>0</v>
      </c>
      <c r="DA135" s="12">
        <f t="shared" ca="1" si="491"/>
        <v>0</v>
      </c>
      <c r="DB135" s="12">
        <f t="shared" ca="1" si="491"/>
        <v>0</v>
      </c>
      <c r="DC135" s="12">
        <f t="shared" ca="1" si="491"/>
        <v>0</v>
      </c>
      <c r="DD135" s="12">
        <f t="shared" ca="1" si="491"/>
        <v>0</v>
      </c>
      <c r="DE135" s="12">
        <f t="shared" ca="1" si="491"/>
        <v>0</v>
      </c>
      <c r="DF135" s="12">
        <f t="shared" ca="1" si="491"/>
        <v>0</v>
      </c>
      <c r="DG135" s="12">
        <f t="shared" ca="1" si="491"/>
        <v>0</v>
      </c>
      <c r="DH135" s="12">
        <f t="shared" ca="1" si="491"/>
        <v>0</v>
      </c>
      <c r="DI135" s="12">
        <f t="shared" ref="DI135:EP135" ca="1" si="492">DI130+DI134</f>
        <v>0</v>
      </c>
      <c r="DJ135" s="12">
        <f t="shared" ca="1" si="492"/>
        <v>0</v>
      </c>
      <c r="DK135" s="12">
        <f t="shared" ca="1" si="492"/>
        <v>0</v>
      </c>
      <c r="DL135" s="12">
        <f t="shared" ca="1" si="492"/>
        <v>0</v>
      </c>
      <c r="DM135" s="12">
        <f t="shared" ca="1" si="492"/>
        <v>0</v>
      </c>
      <c r="DN135" s="12">
        <f t="shared" ca="1" si="492"/>
        <v>0</v>
      </c>
      <c r="DO135" s="12">
        <f t="shared" ca="1" si="492"/>
        <v>0</v>
      </c>
      <c r="DP135" s="12">
        <f t="shared" ca="1" si="492"/>
        <v>0</v>
      </c>
      <c r="DQ135" s="12">
        <f t="shared" ca="1" si="492"/>
        <v>0</v>
      </c>
      <c r="DR135" s="12">
        <f t="shared" ca="1" si="492"/>
        <v>0</v>
      </c>
      <c r="DS135" s="12">
        <f t="shared" ca="1" si="492"/>
        <v>0</v>
      </c>
      <c r="DT135" s="12">
        <f t="shared" ca="1" si="492"/>
        <v>0</v>
      </c>
      <c r="DU135" s="12">
        <f t="shared" ca="1" si="492"/>
        <v>0</v>
      </c>
      <c r="DV135" s="12">
        <f t="shared" ca="1" si="492"/>
        <v>0</v>
      </c>
      <c r="DW135" s="12">
        <f t="shared" ca="1" si="492"/>
        <v>0</v>
      </c>
      <c r="DX135" s="12">
        <f t="shared" ca="1" si="492"/>
        <v>0</v>
      </c>
      <c r="DY135" s="12">
        <f t="shared" ca="1" si="492"/>
        <v>0</v>
      </c>
      <c r="DZ135" s="12">
        <f t="shared" ca="1" si="492"/>
        <v>0</v>
      </c>
      <c r="EA135" s="12">
        <f t="shared" ca="1" si="492"/>
        <v>0</v>
      </c>
      <c r="EB135" s="12">
        <f t="shared" ca="1" si="492"/>
        <v>0</v>
      </c>
      <c r="EC135" s="12">
        <f t="shared" ca="1" si="492"/>
        <v>0</v>
      </c>
      <c r="ED135" s="12">
        <f t="shared" ca="1" si="492"/>
        <v>0</v>
      </c>
      <c r="EE135" s="12">
        <f t="shared" ca="1" si="492"/>
        <v>0</v>
      </c>
      <c r="EF135" s="12">
        <f t="shared" ca="1" si="492"/>
        <v>0</v>
      </c>
      <c r="EG135" s="12">
        <f t="shared" ca="1" si="492"/>
        <v>0</v>
      </c>
      <c r="EH135" s="12">
        <f t="shared" ca="1" si="492"/>
        <v>0</v>
      </c>
      <c r="EI135" s="12">
        <f t="shared" ca="1" si="492"/>
        <v>0</v>
      </c>
      <c r="EJ135" s="12">
        <f t="shared" ca="1" si="492"/>
        <v>0</v>
      </c>
      <c r="EK135" s="12">
        <f t="shared" ca="1" si="492"/>
        <v>0</v>
      </c>
      <c r="EL135" s="12">
        <f t="shared" ca="1" si="492"/>
        <v>0</v>
      </c>
      <c r="EM135" s="12">
        <f t="shared" ca="1" si="492"/>
        <v>0</v>
      </c>
      <c r="EN135" s="12">
        <f t="shared" ca="1" si="492"/>
        <v>0</v>
      </c>
      <c r="EO135" s="12">
        <f t="shared" ca="1" si="492"/>
        <v>0</v>
      </c>
      <c r="EP135" s="12">
        <f t="shared" ca="1" si="492"/>
        <v>0</v>
      </c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</row>
    <row r="136" spans="1:163" ht="14.1" customHeight="1">
      <c r="B136" s="15" t="s">
        <v>451</v>
      </c>
      <c r="C136" s="338">
        <f>DSRA적립월수</f>
        <v>6</v>
      </c>
      <c r="D136" s="39" t="s">
        <v>97</v>
      </c>
      <c r="E136" s="416"/>
      <c r="F136" s="12"/>
      <c r="G136" s="12"/>
      <c r="H136" s="12"/>
      <c r="I136" s="12"/>
      <c r="J136" s="12"/>
      <c r="K136" s="12">
        <f ca="1">SUM(L135:OFFSET(L135,0,$C136/3-1))*($C136&gt;0)*(K$4&gt;=준공분기)</f>
        <v>0</v>
      </c>
      <c r="L136" s="12">
        <f ca="1">SUM(M135:OFFSET(M135,0,$C136/3-1))*($C136&gt;0)*(L$4&gt;=준공분기)</f>
        <v>0</v>
      </c>
      <c r="M136" s="12">
        <f ca="1">SUM(N135:OFFSET(N135,0,$C136/3-1))*($C136&gt;0)*(M$4&gt;=준공분기)</f>
        <v>0</v>
      </c>
      <c r="N136" s="12">
        <f ca="1">SUM(O135:OFFSET(O135,0,$C136/3-1))*($C136&gt;0)*(N$4&gt;=준공분기)</f>
        <v>0</v>
      </c>
      <c r="O136" s="12">
        <f ca="1">SUM(P135:OFFSET(P135,0,$C136/3-1))*($C136&gt;0)*(O$4&gt;=준공분기)</f>
        <v>0</v>
      </c>
      <c r="P136" s="12">
        <f ca="1">SUM(Q135:OFFSET(Q135,0,$C136/3-1))*($C136&gt;0)*(P$4&gt;=준공분기)</f>
        <v>0</v>
      </c>
      <c r="Q136" s="12">
        <f ca="1">SUM(R135:OFFSET(R135,0,$C136/3-1))*($C136&gt;0)*(Q$4&gt;=준공분기)</f>
        <v>1375</v>
      </c>
      <c r="R136" s="12">
        <f ca="1">SUM(S135:OFFSET(S135,0,$C136/3-1))*($C136&gt;0)*(R$4&gt;=준공분기)</f>
        <v>1375</v>
      </c>
      <c r="S136" s="12">
        <f ca="1">SUM(T135:OFFSET(T135,0,$C136/3-1))*($C136&gt;0)*(S$4&gt;=준공분기)</f>
        <v>2906.2499999999955</v>
      </c>
      <c r="T136" s="12">
        <f ca="1">SUM(U135:OFFSET(U135,0,$C136/3-1))*($C136&gt;0)*(T$4&gt;=준공분기)</f>
        <v>3935.1953124999955</v>
      </c>
      <c r="U136" s="12">
        <f ca="1">SUM(V135:OFFSET(V135,0,$C136/3-1))*($C136&gt;0)*(U$4&gt;=준공분기)</f>
        <v>3018.453125</v>
      </c>
      <c r="V136" s="12">
        <f ca="1">SUM(W135:OFFSET(W135,0,$C136/3-1))*($C136&gt;0)*(V$4&gt;=준공분기)</f>
        <v>2595.078125</v>
      </c>
      <c r="W136" s="12">
        <f ca="1">SUM(X135:OFFSET(X135,0,$C136/3-1))*($C136&gt;0)*(W$4&gt;=준공분기)</f>
        <v>2627.203125</v>
      </c>
      <c r="X136" s="12">
        <f ca="1">SUM(Y135:OFFSET(Y135,0,$C136/3-1))*($C136&gt;0)*(X$4&gt;=준공분기)</f>
        <v>2658.640625</v>
      </c>
      <c r="Y136" s="12">
        <f ca="1">SUM(Z135:OFFSET(Z135,0,$C136/3-1))*($C136&gt;0)*(Y$4&gt;=준공분기)</f>
        <v>2639.390625</v>
      </c>
      <c r="Z136" s="12">
        <f ca="1">SUM(AA135:OFFSET(AA135,0,$C136/3-1))*($C136&gt;0)*(Z$4&gt;=준공분기)</f>
        <v>2620.140625</v>
      </c>
      <c r="AA136" s="12">
        <f ca="1">SUM(AB135:OFFSET(AB135,0,$C136/3-1))*($C136&gt;0)*(AA$4&gt;=준공분기)</f>
        <v>2600.890625</v>
      </c>
      <c r="AB136" s="12">
        <f ca="1">SUM(AC135:OFFSET(AC135,0,$C136/3-1))*($C136&gt;0)*(AB$4&gt;=준공분기)</f>
        <v>2581.640625</v>
      </c>
      <c r="AC136" s="12">
        <f ca="1">SUM(AD135:OFFSET(AD135,0,$C136/3-1))*($C136&gt;0)*(AC$4&gt;=준공분기)</f>
        <v>2562.390625</v>
      </c>
      <c r="AD136" s="12">
        <f ca="1">SUM(AE135:OFFSET(AE135,0,$C136/3-1))*($C136&gt;0)*(AD$4&gt;=준공분기)</f>
        <v>2593.140625</v>
      </c>
      <c r="AE136" s="12">
        <f ca="1">SUM(AF135:OFFSET(AF135,0,$C136/3-1))*($C136&gt;0)*(AE$4&gt;=준공분기)</f>
        <v>2623.203125</v>
      </c>
      <c r="AF136" s="12">
        <f ca="1">SUM(AG135:OFFSET(AG135,0,$C136/3-1))*($C136&gt;0)*(AF$4&gt;=준공분기)</f>
        <v>2602.578125</v>
      </c>
      <c r="AG136" s="12">
        <f ca="1">SUM(AH135:OFFSET(AH135,0,$C136/3-1))*($C136&gt;0)*(AG$4&gt;=준공분기)</f>
        <v>2581.953125</v>
      </c>
      <c r="AH136" s="12">
        <f ca="1">SUM(AI135:OFFSET(AI135,0,$C136/3-1))*($C136&gt;0)*(AH$4&gt;=준공분기)</f>
        <v>2561.328125</v>
      </c>
      <c r="AI136" s="12">
        <f ca="1">SUM(AJ135:OFFSET(AJ135,0,$C136/3-1))*($C136&gt;0)*(AI$4&gt;=준공분기)</f>
        <v>2540.703125</v>
      </c>
      <c r="AJ136" s="12">
        <f ca="1">SUM(AK135:OFFSET(AK135,0,$C136/3-1))*($C136&gt;0)*(AJ$4&gt;=준공분기)</f>
        <v>2551.328125</v>
      </c>
      <c r="AK136" s="12">
        <f ca="1">SUM(AL135:OFFSET(AL135,0,$C136/3-1))*($C136&gt;0)*(AK$4&gt;=준공분기)</f>
        <v>2561.5234375000005</v>
      </c>
      <c r="AL136" s="12">
        <f ca="1">SUM(AM135:OFFSET(AM135,0,$C136/3-1))*($C136&gt;0)*(AL$4&gt;=준공분기)</f>
        <v>2540.0390625000005</v>
      </c>
      <c r="AM136" s="12">
        <f ca="1">SUM(AN135:OFFSET(AN135,0,$C136/3-1))*($C136&gt;0)*(AM$4&gt;=준공분기)</f>
        <v>2518.5546875000005</v>
      </c>
      <c r="AN136" s="12">
        <f ca="1">SUM(AO135:OFFSET(AO135,0,$C136/3-1))*($C136&gt;0)*(AN$4&gt;=준공분기)</f>
        <v>2497.0703125000005</v>
      </c>
      <c r="AO136" s="12">
        <f ca="1">SUM(AP135:OFFSET(AP135,0,$C136/3-1))*($C136&gt;0)*(AO$4&gt;=준공분기)</f>
        <v>2475.5859375000005</v>
      </c>
      <c r="AP136" s="12">
        <f ca="1">SUM(AQ135:OFFSET(AQ135,0,$C136/3-1))*($C136&gt;0)*(AP$4&gt;=준공분기)</f>
        <v>2454.1015625000005</v>
      </c>
      <c r="AQ136" s="12">
        <f ca="1">SUM(AR135:OFFSET(AR135,0,$C136/3-1))*($C136&gt;0)*(AQ$4&gt;=준공분기)</f>
        <v>2432.6171875000005</v>
      </c>
      <c r="AR136" s="12">
        <f ca="1">SUM(AS135:OFFSET(AS135,0,$C136/3-1))*($C136&gt;0)*(AR$4&gt;=준공분기)</f>
        <v>2411.1328125000005</v>
      </c>
      <c r="AS136" s="12">
        <f ca="1">SUM(AT135:OFFSET(AT135,0,$C136/3-1))*($C136&gt;0)*(AS$4&gt;=준공분기)</f>
        <v>2389.6484375000005</v>
      </c>
      <c r="AT136" s="12">
        <f ca="1">SUM(AU135:OFFSET(AU135,0,$C136/3-1))*($C136&gt;0)*(AT$4&gt;=준공분기)</f>
        <v>2368.1640625000005</v>
      </c>
      <c r="AU136" s="12">
        <f ca="1">SUM(AV135:OFFSET(AV135,0,$C136/3-1))*($C136&gt;0)*(AU$4&gt;=준공분기)</f>
        <v>2346.6796875000005</v>
      </c>
      <c r="AV136" s="12">
        <f ca="1">SUM(AW135:OFFSET(AW135,0,$C136/3-1))*($C136&gt;0)*(AV$4&gt;=준공분기)</f>
        <v>2325.1953125000005</v>
      </c>
      <c r="AW136" s="12">
        <f ca="1">SUM(AX135:OFFSET(AX135,0,$C136/3-1))*($C136&gt;0)*(AW$4&gt;=준공분기)</f>
        <v>2303.7109375000005</v>
      </c>
      <c r="AX136" s="12">
        <f ca="1">SUM(AY135:OFFSET(AY135,0,$C136/3-1))*($C136&gt;0)*(AX$4&gt;=준공분기)</f>
        <v>2282.2265625000005</v>
      </c>
      <c r="AY136" s="12">
        <f ca="1">SUM(AZ135:OFFSET(AZ135,0,$C136/3-1))*($C136&gt;0)*(AY$4&gt;=준공분기)</f>
        <v>2260.7421875000005</v>
      </c>
      <c r="AZ136" s="12">
        <f ca="1">SUM(BA135:OFFSET(BA135,0,$C136/3-1))*($C136&gt;0)*(AZ$4&gt;=준공분기)</f>
        <v>2239.2578125</v>
      </c>
      <c r="BA136" s="12">
        <f ca="1">SUM(BB135:OFFSET(BB135,0,$C136/3-1))*($C136&gt;0)*(BA$4&gt;=준공분기)</f>
        <v>2217.7734375</v>
      </c>
      <c r="BB136" s="12">
        <f ca="1">SUM(BC135:OFFSET(BC135,0,$C136/3-1))*($C136&gt;0)*(BB$4&gt;=준공분기)</f>
        <v>2196.2890625</v>
      </c>
      <c r="BC136" s="12">
        <f ca="1">SUM(BD135:OFFSET(BD135,0,$C136/3-1))*($C136&gt;0)*(BC$4&gt;=준공분기)</f>
        <v>2174.8046875</v>
      </c>
      <c r="BD136" s="12">
        <f ca="1">SUM(BE135:OFFSET(BE135,0,$C136/3-1))*($C136&gt;0)*(BD$4&gt;=준공분기)</f>
        <v>2153.3203125</v>
      </c>
      <c r="BE136" s="12">
        <f ca="1">SUM(BF135:OFFSET(BF135,0,$C136/3-1))*($C136&gt;0)*(BE$4&gt;=준공분기)</f>
        <v>2131.8359375</v>
      </c>
      <c r="BF136" s="12">
        <f ca="1">SUM(BG135:OFFSET(BG135,0,$C136/3-1))*($C136&gt;0)*(BF$4&gt;=준공분기)</f>
        <v>2110.3515625</v>
      </c>
      <c r="BG136" s="12">
        <f ca="1">SUM(BH135:OFFSET(BH135,0,$C136/3-1))*($C136&gt;0)*(BG$4&gt;=준공분기)</f>
        <v>2088.8671875</v>
      </c>
      <c r="BH136" s="12">
        <f ca="1">SUM(BI135:OFFSET(BI135,0,$C136/3-1))*($C136&gt;0)*(BH$4&gt;=준공분기)</f>
        <v>2067.3828125</v>
      </c>
      <c r="BI136" s="12">
        <f ca="1">SUM(BJ135:OFFSET(BJ135,0,$C136/3-1))*($C136&gt;0)*(BI$4&gt;=준공분기)</f>
        <v>2045.8984375</v>
      </c>
      <c r="BJ136" s="12">
        <f ca="1">SUM(BK135:OFFSET(BK135,0,$C136/3-1))*($C136&gt;0)*(BJ$4&gt;=준공분기)</f>
        <v>2024.4140625000002</v>
      </c>
      <c r="BK136" s="12">
        <f ca="1">SUM(BL135:OFFSET(BL135,0,$C136/3-1))*($C136&gt;0)*(BK$4&gt;=준공분기)</f>
        <v>2002.9296875000002</v>
      </c>
      <c r="BL136" s="12">
        <f ca="1">SUM(BM135:OFFSET(BM135,0,$C136/3-1))*($C136&gt;0)*(BL$4&gt;=준공분기)</f>
        <v>1981.4453125000002</v>
      </c>
      <c r="BM136" s="12">
        <f ca="1">SUM(BN135:OFFSET(BN135,0,$C136/3-1))*($C136&gt;0)*(BM$4&gt;=준공분기)</f>
        <v>1959.9609375000002</v>
      </c>
      <c r="BN136" s="12">
        <f ca="1">SUM(BO135:OFFSET(BO135,0,$C136/3-1))*($C136&gt;0)*(BN$4&gt;=준공분기)</f>
        <v>1938.4765625000002</v>
      </c>
      <c r="BO136" s="12">
        <f ca="1">SUM(BP135:OFFSET(BP135,0,$C136/3-1))*($C136&gt;0)*(BO$4&gt;=준공분기)</f>
        <v>1916.9921875000002</v>
      </c>
      <c r="BP136" s="12">
        <f ca="1">SUM(BQ135:OFFSET(BQ135,0,$C136/3-1))*($C136&gt;0)*(BP$4&gt;=준공분기)</f>
        <v>1895.5078125000002</v>
      </c>
      <c r="BQ136" s="12">
        <f ca="1">SUM(BR135:OFFSET(BR135,0,$C136/3-1))*($C136&gt;0)*(BQ$4&gt;=준공분기)</f>
        <v>1874.0234375000002</v>
      </c>
      <c r="BR136" s="12">
        <f ca="1">SUM(BS135:OFFSET(BS135,0,$C136/3-1))*($C136&gt;0)*(BR$4&gt;=준공분기)</f>
        <v>1852.5390625000002</v>
      </c>
      <c r="BS136" s="12">
        <f ca="1">SUM(BT135:OFFSET(BT135,0,$C136/3-1))*($C136&gt;0)*(BS$4&gt;=준공분기)</f>
        <v>1831.0546875000002</v>
      </c>
      <c r="BT136" s="12">
        <f ca="1">SUM(BU135:OFFSET(BU135,0,$C136/3-1))*($C136&gt;0)*(BT$4&gt;=준공분기)</f>
        <v>1809.5703125000002</v>
      </c>
      <c r="BU136" s="12">
        <f ca="1">SUM(BV135:OFFSET(BV135,0,$C136/3-1))*($C136&gt;0)*(BU$4&gt;=준공분기)</f>
        <v>1788.0859375000002</v>
      </c>
      <c r="BV136" s="12">
        <f ca="1">SUM(BW135:OFFSET(BW135,0,$C136/3-1))*($C136&gt;0)*(BV$4&gt;=준공분기)</f>
        <v>1766.6015625000002</v>
      </c>
      <c r="BW136" s="12">
        <f ca="1">SUM(BX135:OFFSET(BX135,0,$C136/3-1))*($C136&gt;0)*(BW$4&gt;=준공분기)</f>
        <v>1745.1171875000002</v>
      </c>
      <c r="BX136" s="12">
        <f ca="1">SUM(BY135:OFFSET(BY135,0,$C136/3-1))*($C136&gt;0)*(BX$4&gt;=준공분기)</f>
        <v>1723.6328125000002</v>
      </c>
      <c r="BY136" s="12">
        <f ca="1">SUM(BZ135:OFFSET(BZ135,0,$C136/3-1))*($C136&gt;0)*(BY$4&gt;=준공분기)</f>
        <v>1702.1484375000002</v>
      </c>
      <c r="BZ136" s="12">
        <f ca="1">SUM(CA135:OFFSET(CA135,0,$C136/3-1))*($C136&gt;0)*(BZ$4&gt;=준공분기)</f>
        <v>1680.6640625000002</v>
      </c>
      <c r="CA136" s="12">
        <f ca="1">SUM(CB135:OFFSET(CB135,0,$C136/3-1))*($C136&gt;0)*(CA$4&gt;=준공분기)</f>
        <v>1659.1796875000002</v>
      </c>
      <c r="CB136" s="12">
        <f ca="1">SUM(CC135:OFFSET(CC135,0,$C136/3-1))*($C136&gt;0)*(CB$4&gt;=준공분기)</f>
        <v>1637.6953125000002</v>
      </c>
      <c r="CC136" s="12">
        <f ca="1">SUM(CD135:OFFSET(CD135,0,$C136/3-1))*($C136&gt;0)*(CC$4&gt;=준공분기)</f>
        <v>1616.2109375000002</v>
      </c>
      <c r="CD136" s="12">
        <f ca="1">SUM(CE135:OFFSET(CE135,0,$C136/3-1))*($C136&gt;0)*(CD$4&gt;=준공분기)</f>
        <v>1594.7265625000002</v>
      </c>
      <c r="CE136" s="12">
        <f ca="1">SUM(CF135:OFFSET(CF135,0,$C136/3-1))*($C136&gt;0)*(CE$4&gt;=준공분기)</f>
        <v>791.99218750000011</v>
      </c>
      <c r="CF136" s="12">
        <f ca="1">SUM(CG135:OFFSET(CG135,0,$C136/3-1))*($C136&gt;0)*(CF$4&gt;=준공분기)</f>
        <v>0</v>
      </c>
      <c r="CG136" s="12">
        <f ca="1">SUM(CH135:OFFSET(CH135,0,$C136/3-1))*($C136&gt;0)*(CG$4&gt;=준공분기)</f>
        <v>0</v>
      </c>
      <c r="CH136" s="12">
        <f ca="1">SUM(CI135:OFFSET(CI135,0,$C136/3-1))*($C136&gt;0)*(CH$4&gt;=준공분기)</f>
        <v>0</v>
      </c>
      <c r="CI136" s="12">
        <f ca="1">SUM(CJ135:OFFSET(CJ135,0,$C136/3-1))*($C136&gt;0)*(CI$4&gt;=준공분기)</f>
        <v>0</v>
      </c>
      <c r="CJ136" s="12">
        <f ca="1">SUM(CK135:OFFSET(CK135,0,$C136/3-1))*($C136&gt;0)*(CJ$4&gt;=준공분기)</f>
        <v>0</v>
      </c>
      <c r="CK136" s="12">
        <f ca="1">SUM(CL135:OFFSET(CL135,0,$C136/3-1))*($C136&gt;0)*(CK$4&gt;=준공분기)</f>
        <v>0</v>
      </c>
      <c r="CL136" s="12">
        <f ca="1">SUM(CM135:OFFSET(CM135,0,$C136/3-1))*($C136&gt;0)*(CL$4&gt;=준공분기)</f>
        <v>0</v>
      </c>
      <c r="CM136" s="12">
        <f ca="1">SUM(CN135:OFFSET(CN135,0,$C136/3-1))*($C136&gt;0)*(CM$4&gt;=준공분기)</f>
        <v>0</v>
      </c>
      <c r="CN136" s="12">
        <f ca="1">SUM(CO135:OFFSET(CO135,0,$C136/3-1))*($C136&gt;0)*(CN$4&gt;=준공분기)</f>
        <v>0</v>
      </c>
      <c r="CO136" s="12">
        <f ca="1">SUM(CP135:OFFSET(CP135,0,$C136/3-1))*($C136&gt;0)*(CO$4&gt;=준공분기)</f>
        <v>0</v>
      </c>
      <c r="CP136" s="12">
        <f ca="1">SUM(CQ135:OFFSET(CQ135,0,$C136/3-1))*($C136&gt;0)*(CP$4&gt;=준공분기)</f>
        <v>0</v>
      </c>
      <c r="CQ136" s="12">
        <f ca="1">SUM(CR135:OFFSET(CR135,0,$C136/3-1))*($C136&gt;0)*(CQ$4&gt;=준공분기)</f>
        <v>0</v>
      </c>
      <c r="CR136" s="12">
        <f ca="1">SUM(CS135:OFFSET(CS135,0,$C136/3-1))*($C136&gt;0)*(CR$4&gt;=준공분기)</f>
        <v>0</v>
      </c>
      <c r="CS136" s="12">
        <f ca="1">SUM(CT135:OFFSET(CT135,0,$C136/3-1))*($C136&gt;0)*(CS$4&gt;=준공분기)</f>
        <v>0</v>
      </c>
      <c r="CT136" s="12">
        <f ca="1">SUM(CU135:OFFSET(CU135,0,$C136/3-1))*($C136&gt;0)*(CT$4&gt;=준공분기)</f>
        <v>0</v>
      </c>
      <c r="CU136" s="12">
        <f ca="1">SUM(CV135:OFFSET(CV135,0,$C136/3-1))*($C136&gt;0)*(CU$4&gt;=준공분기)</f>
        <v>0</v>
      </c>
      <c r="CV136" s="12">
        <f ca="1">SUM(CW135:OFFSET(CW135,0,$C136/3-1))*($C136&gt;0)*(CV$4&gt;=준공분기)</f>
        <v>0</v>
      </c>
      <c r="CW136" s="12">
        <f ca="1">SUM(CX135:OFFSET(CX135,0,$C136/3-1))*($C136&gt;0)*(CW$4&gt;=준공분기)</f>
        <v>0</v>
      </c>
      <c r="CX136" s="12">
        <f ca="1">SUM(CY135:OFFSET(CY135,0,$C136/3-1))*($C136&gt;0)*(CX$4&gt;=준공분기)</f>
        <v>0</v>
      </c>
      <c r="CY136" s="12">
        <f ca="1">SUM(CZ135:OFFSET(CZ135,0,$C136/3-1))*($C136&gt;0)*(CY$4&gt;=준공분기)</f>
        <v>0</v>
      </c>
      <c r="CZ136" s="12">
        <f ca="1">SUM(DA135:OFFSET(DA135,0,$C136/3-1))*($C136&gt;0)*(CZ$4&gt;=준공분기)</f>
        <v>0</v>
      </c>
      <c r="DA136" s="12">
        <f ca="1">SUM(DB135:OFFSET(DB135,0,$C136/3-1))*($C136&gt;0)*(DA$4&gt;=준공분기)</f>
        <v>0</v>
      </c>
      <c r="DB136" s="12">
        <f ca="1">SUM(DC135:OFFSET(DC135,0,$C136/3-1))*($C136&gt;0)*(DB$4&gt;=준공분기)</f>
        <v>0</v>
      </c>
      <c r="DC136" s="12">
        <f ca="1">SUM(DD135:OFFSET(DD135,0,$C136/3-1))*($C136&gt;0)*(DC$4&gt;=준공분기)</f>
        <v>0</v>
      </c>
      <c r="DD136" s="12">
        <f ca="1">SUM(DE135:OFFSET(DE135,0,$C136/3-1))*($C136&gt;0)*(DD$4&gt;=준공분기)</f>
        <v>0</v>
      </c>
      <c r="DE136" s="12">
        <f ca="1">SUM(DF135:OFFSET(DF135,0,$C136/3-1))*($C136&gt;0)*(DE$4&gt;=준공분기)</f>
        <v>0</v>
      </c>
      <c r="DF136" s="12">
        <f ca="1">SUM(DG135:OFFSET(DG135,0,$C136/3-1))*($C136&gt;0)*(DF$4&gt;=준공분기)</f>
        <v>0</v>
      </c>
      <c r="DG136" s="12">
        <f ca="1">SUM(DH135:OFFSET(DH135,0,$C136/3-1))*($C136&gt;0)*(DG$4&gt;=준공분기)</f>
        <v>0</v>
      </c>
      <c r="DH136" s="12">
        <f ca="1">SUM(DI135:OFFSET(DI135,0,$C136/3-1))*($C136&gt;0)*(DH$4&gt;=준공분기)</f>
        <v>0</v>
      </c>
      <c r="DI136" s="12">
        <f ca="1">SUM(DJ135:OFFSET(DJ135,0,$C136/3-1))*($C136&gt;0)*(DI$4&gt;=준공분기)</f>
        <v>0</v>
      </c>
      <c r="DJ136" s="12">
        <f ca="1">SUM(DK135:OFFSET(DK135,0,$C136/3-1))*($C136&gt;0)*(DJ$4&gt;=준공분기)</f>
        <v>0</v>
      </c>
      <c r="DK136" s="12">
        <f ca="1">SUM(DL135:OFFSET(DL135,0,$C136/3-1))*($C136&gt;0)*(DK$4&gt;=준공분기)</f>
        <v>0</v>
      </c>
      <c r="DL136" s="12">
        <f ca="1">SUM(DM135:OFFSET(DM135,0,$C136/3-1))*($C136&gt;0)*(DL$4&gt;=준공분기)</f>
        <v>0</v>
      </c>
      <c r="DM136" s="12">
        <f ca="1">SUM(DN135:OFFSET(DN135,0,$C136/3-1))*($C136&gt;0)*(DM$4&gt;=준공분기)</f>
        <v>0</v>
      </c>
      <c r="DN136" s="12">
        <f ca="1">SUM(DO135:OFFSET(DO135,0,$C136/3-1))*($C136&gt;0)*(DN$4&gt;=준공분기)</f>
        <v>0</v>
      </c>
      <c r="DO136" s="12">
        <f ca="1">SUM(DP135:OFFSET(DP135,0,$C136/3-1))*($C136&gt;0)*(DO$4&gt;=준공분기)</f>
        <v>0</v>
      </c>
      <c r="DP136" s="12">
        <f ca="1">SUM(DQ135:OFFSET(DQ135,0,$C136/3-1))*($C136&gt;0)*(DP$4&gt;=준공분기)</f>
        <v>0</v>
      </c>
      <c r="DQ136" s="12">
        <f ca="1">SUM(DR135:OFFSET(DR135,0,$C136/3-1))*($C136&gt;0)*(DQ$4&gt;=준공분기)</f>
        <v>0</v>
      </c>
      <c r="DR136" s="12">
        <f ca="1">SUM(DS135:OFFSET(DS135,0,$C136/3-1))*($C136&gt;0)*(DR$4&gt;=준공분기)</f>
        <v>0</v>
      </c>
      <c r="DS136" s="12">
        <f ca="1">SUM(DT135:OFFSET(DT135,0,$C136/3-1))*($C136&gt;0)*(DS$4&gt;=준공분기)</f>
        <v>0</v>
      </c>
      <c r="DT136" s="12">
        <f ca="1">SUM(DU135:OFFSET(DU135,0,$C136/3-1))*($C136&gt;0)*(DT$4&gt;=준공분기)</f>
        <v>0</v>
      </c>
      <c r="DU136" s="12">
        <f ca="1">SUM(DV135:OFFSET(DV135,0,$C136/3-1))*($C136&gt;0)*(DU$4&gt;=준공분기)</f>
        <v>0</v>
      </c>
      <c r="DV136" s="12">
        <f ca="1">SUM(DW135:OFFSET(DW135,0,$C136/3-1))*($C136&gt;0)*(DV$4&gt;=준공분기)</f>
        <v>0</v>
      </c>
      <c r="DW136" s="12">
        <f ca="1">SUM(DX135:OFFSET(DX135,0,$C136/3-1))*($C136&gt;0)*(DW$4&gt;=준공분기)</f>
        <v>0</v>
      </c>
      <c r="DX136" s="12">
        <f ca="1">SUM(DY135:OFFSET(DY135,0,$C136/3-1))*($C136&gt;0)*(DX$4&gt;=준공분기)</f>
        <v>0</v>
      </c>
      <c r="DY136" s="12">
        <f ca="1">SUM(DZ135:OFFSET(DZ135,0,$C136/3-1))*($C136&gt;0)*(DY$4&gt;=준공분기)</f>
        <v>0</v>
      </c>
      <c r="DZ136" s="12">
        <f ca="1">SUM(EA135:OFFSET(EA135,0,$C136/3-1))*($C136&gt;0)*(DZ$4&gt;=준공분기)</f>
        <v>0</v>
      </c>
      <c r="EA136" s="12">
        <f ca="1">SUM(EB135:OFFSET(EB135,0,$C136/3-1))*($C136&gt;0)*(EA$4&gt;=준공분기)</f>
        <v>0</v>
      </c>
      <c r="EB136" s="12">
        <f ca="1">SUM(EC135:OFFSET(EC135,0,$C136/3-1))*($C136&gt;0)*(EB$4&gt;=준공분기)</f>
        <v>0</v>
      </c>
      <c r="EC136" s="12">
        <f ca="1">SUM(ED135:OFFSET(ED135,0,$C136/3-1))*($C136&gt;0)*(EC$4&gt;=준공분기)</f>
        <v>0</v>
      </c>
      <c r="ED136" s="12">
        <f ca="1">SUM(EE135:OFFSET(EE135,0,$C136/3-1))*($C136&gt;0)*(ED$4&gt;=준공분기)</f>
        <v>0</v>
      </c>
      <c r="EE136" s="12">
        <f ca="1">SUM(EF135:OFFSET(EF135,0,$C136/3-1))*($C136&gt;0)*(EE$4&gt;=준공분기)</f>
        <v>0</v>
      </c>
      <c r="EF136" s="12">
        <f ca="1">SUM(EG135:OFFSET(EG135,0,$C136/3-1))*($C136&gt;0)*(EF$4&gt;=준공분기)</f>
        <v>0</v>
      </c>
      <c r="EG136" s="12">
        <f ca="1">SUM(EH135:OFFSET(EH135,0,$C136/3-1))*($C136&gt;0)*(EG$4&gt;=준공분기)</f>
        <v>0</v>
      </c>
      <c r="EH136" s="12">
        <f ca="1">SUM(EI135:OFFSET(EI135,0,$C136/3-1))*($C136&gt;0)*(EH$4&gt;=준공분기)</f>
        <v>0</v>
      </c>
      <c r="EI136" s="12">
        <f ca="1">SUM(EJ135:OFFSET(EJ135,0,$C136/3-1))*($C136&gt;0)*(EI$4&gt;=준공분기)</f>
        <v>0</v>
      </c>
      <c r="EJ136" s="12">
        <f ca="1">SUM(EK135:OFFSET(EK135,0,$C136/3-1))*($C136&gt;0)*(EJ$4&gt;=준공분기)</f>
        <v>0</v>
      </c>
      <c r="EK136" s="12">
        <f ca="1">SUM(EL135:OFFSET(EL135,0,$C136/3-1))*($C136&gt;0)*(EK$4&gt;=준공분기)</f>
        <v>0</v>
      </c>
      <c r="EL136" s="12">
        <f ca="1">SUM(EM135:OFFSET(EM135,0,$C136/3-1))*($C136&gt;0)*(EL$4&gt;=준공분기)</f>
        <v>0</v>
      </c>
      <c r="EM136" s="12">
        <f ca="1">SUM(EN135:OFFSET(EN135,0,$C136/3-1))*($C136&gt;0)*(EM$4&gt;=준공분기)</f>
        <v>0</v>
      </c>
      <c r="EN136" s="12">
        <f ca="1">SUM(EO135:OFFSET(EO135,0,$C136/3-1))*($C136&gt;0)*(EN$4&gt;=준공분기)</f>
        <v>0</v>
      </c>
      <c r="EO136" s="12">
        <f ca="1">SUM(EP135:OFFSET(EP135,0,$C136/3-1))*($C136&gt;0)*(EO$4&gt;=준공분기)</f>
        <v>0</v>
      </c>
      <c r="EP136" s="12">
        <f ca="1">SUM(EQ135:OFFSET(EQ135,0,$C136/3-1))*($C136&gt;0)*(EP$4&gt;=준공분기)</f>
        <v>0</v>
      </c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</row>
    <row r="137" spans="1:163" ht="14.1" customHeight="1">
      <c r="E137" s="1291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10"/>
      <c r="DU137" s="10"/>
      <c r="DV137" s="10"/>
      <c r="DW137" s="10"/>
      <c r="DX137" s="10"/>
      <c r="DY137" s="10"/>
      <c r="DZ137" s="10"/>
      <c r="EA137" s="10"/>
      <c r="EB137" s="10"/>
      <c r="EC137" s="10"/>
      <c r="ED137" s="10"/>
      <c r="EE137" s="10"/>
      <c r="EF137" s="10"/>
      <c r="EG137" s="10"/>
      <c r="EH137" s="10"/>
      <c r="EI137" s="10"/>
      <c r="EJ137" s="10"/>
      <c r="EK137" s="10"/>
      <c r="EL137" s="10"/>
      <c r="EM137" s="10"/>
      <c r="EN137" s="10"/>
      <c r="EO137" s="10"/>
      <c r="EP137" s="10"/>
      <c r="EQ137" s="10"/>
      <c r="ER137" s="10"/>
      <c r="ES137" s="10"/>
      <c r="ET137" s="10"/>
      <c r="EU137" s="10"/>
      <c r="EV137" s="10"/>
      <c r="EW137" s="10"/>
      <c r="EX137" s="10"/>
      <c r="EY137" s="10"/>
      <c r="EZ137" s="10"/>
      <c r="FA137" s="10"/>
      <c r="FB137" s="10"/>
      <c r="FC137" s="10"/>
      <c r="FD137" s="10"/>
      <c r="FE137" s="10"/>
      <c r="FF137" s="10"/>
      <c r="FG137" s="10"/>
    </row>
    <row r="138" spans="1:163" ht="14.1" customHeight="1">
      <c r="B138" s="15" t="s">
        <v>452</v>
      </c>
      <c r="C138" s="577"/>
      <c r="D138" s="516" t="s">
        <v>206</v>
      </c>
      <c r="E138" s="1292">
        <f ca="1">SUM(F138:DI138)</f>
        <v>45473</v>
      </c>
      <c r="F138" s="10"/>
      <c r="G138" s="1297" t="str">
        <f>IF(AND(SUM(F127:$G127)&lt;0.01,SUM($G127:G127)&gt;0.01),G$4,"")</f>
        <v/>
      </c>
      <c r="H138" s="1297"/>
      <c r="I138" s="1297"/>
      <c r="J138" s="1297"/>
      <c r="K138" s="1297" t="str">
        <f ca="1">IF(AND(SUM($G129:J129)&lt;0.01,SUM($G129:K129)&gt;0.01),K$4,"")</f>
        <v/>
      </c>
      <c r="L138" s="1297">
        <f ca="1">IF(AND(SUM($G129:K129)&lt;0.01,SUM($G129:L129)&gt;0.01),L$4,"")</f>
        <v>45473</v>
      </c>
      <c r="M138" s="1297" t="str">
        <f ca="1">IF(AND(SUM($G129:L129)&lt;0.01,SUM($G129:M129)&gt;0.01),M$4,"")</f>
        <v/>
      </c>
      <c r="N138" s="1297" t="str">
        <f ca="1">IF(AND(SUM($G129:M129)&lt;0.01,SUM($G129:N129)&gt;0.01),N$4,"")</f>
        <v/>
      </c>
      <c r="O138" s="1297" t="str">
        <f ca="1">IF(AND(SUM($G129:N129)&lt;0.01,SUM($G129:O129)&gt;0.01),O$4,"")</f>
        <v/>
      </c>
      <c r="P138" s="1297" t="str">
        <f ca="1">IF(AND(SUM($G129:O129)&lt;0.01,SUM($G129:P129)&gt;0.01),P$4,"")</f>
        <v/>
      </c>
      <c r="Q138" s="1297" t="str">
        <f ca="1">IF(AND(SUM($G129:P129)&lt;0.01,SUM($G129:Q129)&gt;0.01),Q$4,"")</f>
        <v/>
      </c>
      <c r="R138" s="1297" t="str">
        <f ca="1">IF(AND(SUM($G129:Q129)&lt;0.01,SUM($G129:R129)&gt;0.01),R$4,"")</f>
        <v/>
      </c>
      <c r="S138" s="1297" t="str">
        <f ca="1">IF(AND(SUM($G129:R129)&lt;0.01,SUM($G129:S129)&gt;0.01),S$4,"")</f>
        <v/>
      </c>
      <c r="T138" s="1297" t="str">
        <f ca="1">IF(AND(SUM($G129:S129)&lt;0.01,SUM($G129:T129)&gt;0.01),T$4,"")</f>
        <v/>
      </c>
      <c r="U138" s="1297" t="str">
        <f ca="1">IF(AND(SUM($G129:T129)&lt;0.01,SUM($G129:U129)&gt;0.01),U$4,"")</f>
        <v/>
      </c>
      <c r="V138" s="1297" t="str">
        <f ca="1">IF(AND(SUM($G129:U129)&lt;0.01,SUM($G129:V129)&gt;0.01),V$4,"")</f>
        <v/>
      </c>
      <c r="W138" s="1297" t="str">
        <f ca="1">IF(AND(SUM($G129:V129)&lt;0.01,SUM($G129:W129)&gt;0.01),W$4,"")</f>
        <v/>
      </c>
      <c r="X138" s="1297" t="str">
        <f ca="1">IF(AND(SUM($G129:W129)&lt;0.01,SUM($G129:X129)&gt;0.01),X$4,"")</f>
        <v/>
      </c>
      <c r="Y138" s="1297" t="str">
        <f ca="1">IF(AND(SUM($G129:X129)&lt;0.01,SUM($G129:Y129)&gt;0.01),Y$4,"")</f>
        <v/>
      </c>
      <c r="Z138" s="1297" t="str">
        <f ca="1">IF(AND(SUM($G129:Y129)&lt;0.01,SUM($G129:Z129)&gt;0.01),Z$4,"")</f>
        <v/>
      </c>
      <c r="AA138" s="1297" t="str">
        <f ca="1">IF(AND(SUM($G129:Z129)&lt;0.01,SUM($G129:AA129)&gt;0.01),AA$4,"")</f>
        <v/>
      </c>
      <c r="AB138" s="1297" t="str">
        <f ca="1">IF(AND(SUM($G129:AA129)&lt;0.01,SUM($G129:AB129)&gt;0.01),AB$4,"")</f>
        <v/>
      </c>
      <c r="AC138" s="1297" t="str">
        <f ca="1">IF(AND(SUM($G129:AB129)&lt;0.01,SUM($G129:AC129)&gt;0.01),AC$4,"")</f>
        <v/>
      </c>
      <c r="AD138" s="1297" t="str">
        <f ca="1">IF(AND(SUM($G129:AC129)&lt;0.01,SUM($G129:AD129)&gt;0.01),AD$4,"")</f>
        <v/>
      </c>
      <c r="AE138" s="1297" t="str">
        <f ca="1">IF(AND(SUM($G129:AD129)&lt;0.01,SUM($G129:AE129)&gt;0.01),AE$4,"")</f>
        <v/>
      </c>
      <c r="AF138" s="1297" t="str">
        <f ca="1">IF(AND(SUM($G129:AE129)&lt;0.01,SUM($G129:AF129)&gt;0.01),AF$4,"")</f>
        <v/>
      </c>
      <c r="AG138" s="1297" t="str">
        <f ca="1">IF(AND(SUM($G129:AF129)&lt;0.01,SUM($G129:AG129)&gt;0.01),AG$4,"")</f>
        <v/>
      </c>
      <c r="AH138" s="1297" t="str">
        <f ca="1">IF(AND(SUM($G129:AG129)&lt;0.01,SUM($G129:AH129)&gt;0.01),AH$4,"")</f>
        <v/>
      </c>
      <c r="AI138" s="1297" t="str">
        <f ca="1">IF(AND(SUM($G129:AH129)&lt;0.01,SUM($G129:AI129)&gt;0.01),AI$4,"")</f>
        <v/>
      </c>
      <c r="AJ138" s="1297" t="str">
        <f ca="1">IF(AND(SUM($G129:AI129)&lt;0.01,SUM($G129:AJ129)&gt;0.01),AJ$4,"")</f>
        <v/>
      </c>
      <c r="AK138" s="1297" t="str">
        <f ca="1">IF(AND(SUM($G129:AJ129)&lt;0.01,SUM($G129:AK129)&gt;0.01),AK$4,"")</f>
        <v/>
      </c>
      <c r="AL138" s="1297" t="str">
        <f ca="1">IF(AND(SUM($G129:AK129)&lt;0.01,SUM($G129:AL129)&gt;0.01),AL$4,"")</f>
        <v/>
      </c>
      <c r="AM138" s="1297" t="str">
        <f ca="1">IF(AND(SUM($G129:AL129)&lt;0.01,SUM($G129:AM129)&gt;0.01),AM$4,"")</f>
        <v/>
      </c>
      <c r="AN138" s="1297" t="str">
        <f ca="1">IF(AND(SUM($G129:AM129)&lt;0.01,SUM($G129:AN129)&gt;0.01),AN$4,"")</f>
        <v/>
      </c>
      <c r="AO138" s="1297" t="str">
        <f ca="1">IF(AND(SUM($G129:AN129)&lt;0.01,SUM($G129:AO129)&gt;0.01),AO$4,"")</f>
        <v/>
      </c>
      <c r="AP138" s="1297" t="str">
        <f ca="1">IF(AND(SUM($G129:AO129)&lt;0.01,SUM($G129:AP129)&gt;0.01),AP$4,"")</f>
        <v/>
      </c>
      <c r="AQ138" s="1297" t="str">
        <f ca="1">IF(AND(SUM($G129:AP129)&lt;0.01,SUM($G129:AQ129)&gt;0.01),AQ$4,"")</f>
        <v/>
      </c>
      <c r="AR138" s="1297" t="str">
        <f ca="1">IF(AND(SUM($G129:AQ129)&lt;0.01,SUM($G129:AR129)&gt;0.01),AR$4,"")</f>
        <v/>
      </c>
      <c r="AS138" s="1297" t="str">
        <f ca="1">IF(AND(SUM($G129:AR129)&lt;0.01,SUM($G129:AS129)&gt;0.01),AS$4,"")</f>
        <v/>
      </c>
      <c r="AT138" s="1297" t="str">
        <f ca="1">IF(AND(SUM($G129:AS129)&lt;0.01,SUM($G129:AT129)&gt;0.01),AT$4,"")</f>
        <v/>
      </c>
      <c r="AU138" s="1297" t="str">
        <f ca="1">IF(AND(SUM($G129:AT129)&lt;0.01,SUM($G129:AU129)&gt;0.01),AU$4,"")</f>
        <v/>
      </c>
      <c r="AV138" s="1297" t="str">
        <f ca="1">IF(AND(SUM($G129:AU129)&lt;0.01,SUM($G129:AV129)&gt;0.01),AV$4,"")</f>
        <v/>
      </c>
      <c r="AW138" s="1297" t="str">
        <f ca="1">IF(AND(SUM($G129:AV129)&lt;0.01,SUM($G129:AW129)&gt;0.01),AW$4,"")</f>
        <v/>
      </c>
      <c r="AX138" s="1297" t="str">
        <f ca="1">IF(AND(SUM($G129:AW129)&lt;0.01,SUM($G129:AX129)&gt;0.01),AX$4,"")</f>
        <v/>
      </c>
      <c r="AY138" s="1297" t="str">
        <f ca="1">IF(AND(SUM($G129:AX129)&lt;0.01,SUM($G129:AY129)&gt;0.01),AY$4,"")</f>
        <v/>
      </c>
      <c r="AZ138" s="1297" t="str">
        <f ca="1">IF(AND(SUM($G129:AY129)&lt;0.01,SUM($G129:AZ129)&gt;0.01),AZ$4,"")</f>
        <v/>
      </c>
      <c r="BA138" s="1297" t="str">
        <f ca="1">IF(AND(SUM($G129:AZ129)&lt;0.01,SUM($G129:BA129)&gt;0.01),BA$4,"")</f>
        <v/>
      </c>
      <c r="BB138" s="1297" t="str">
        <f ca="1">IF(AND(SUM($G129:BA129)&lt;0.01,SUM($G129:BB129)&gt;0.01),BB$4,"")</f>
        <v/>
      </c>
      <c r="BC138" s="1297" t="str">
        <f ca="1">IF(AND(SUM($G129:BB129)&lt;0.01,SUM($G129:BC129)&gt;0.01),BC$4,"")</f>
        <v/>
      </c>
      <c r="BD138" s="1297" t="str">
        <f ca="1">IF(AND(SUM($G129:BC129)&lt;0.01,SUM($G129:BD129)&gt;0.01),BD$4,"")</f>
        <v/>
      </c>
      <c r="BE138" s="1297" t="str">
        <f ca="1">IF(AND(SUM($G129:BD129)&lt;0.01,SUM($G129:BE129)&gt;0.01),BE$4,"")</f>
        <v/>
      </c>
      <c r="BF138" s="1297" t="str">
        <f ca="1">IF(AND(SUM($G129:BE129)&lt;0.01,SUM($G129:BF129)&gt;0.01),BF$4,"")</f>
        <v/>
      </c>
      <c r="BG138" s="1297" t="str">
        <f ca="1">IF(AND(SUM($G129:BF129)&lt;0.01,SUM($G129:BG129)&gt;0.01),BG$4,"")</f>
        <v/>
      </c>
      <c r="BH138" s="1297" t="str">
        <f ca="1">IF(AND(SUM($G129:BG129)&lt;0.01,SUM($G129:BH129)&gt;0.01),BH$4,"")</f>
        <v/>
      </c>
      <c r="BI138" s="1297" t="str">
        <f ca="1">IF(AND(SUM($G129:BH129)&lt;0.01,SUM($G129:BI129)&gt;0.01),BI$4,"")</f>
        <v/>
      </c>
      <c r="BJ138" s="1297" t="str">
        <f ca="1">IF(AND(SUM($G129:BI129)&lt;0.01,SUM($G129:BJ129)&gt;0.01),BJ$4,"")</f>
        <v/>
      </c>
      <c r="BK138" s="1297" t="str">
        <f ca="1">IF(AND(SUM($G129:BJ129)&lt;0.01,SUM($G129:BK129)&gt;0.01),BK$4,"")</f>
        <v/>
      </c>
      <c r="BL138" s="1297" t="str">
        <f ca="1">IF(AND(SUM($G129:BK129)&lt;0.01,SUM($G129:BL129)&gt;0.01),BL$4,"")</f>
        <v/>
      </c>
      <c r="BM138" s="1297" t="str">
        <f ca="1">IF(AND(SUM($G129:BL129)&lt;0.01,SUM($G129:BM129)&gt;0.01),BM$4,"")</f>
        <v/>
      </c>
      <c r="BN138" s="1297" t="str">
        <f ca="1">IF(AND(SUM($G129:BM129)&lt;0.01,SUM($G129:BN129)&gt;0.01),BN$4,"")</f>
        <v/>
      </c>
      <c r="BO138" s="1297" t="str">
        <f ca="1">IF(AND(SUM($G129:BN129)&lt;0.01,SUM($G129:BO129)&gt;0.01),BO$4,"")</f>
        <v/>
      </c>
      <c r="BP138" s="1297" t="str">
        <f ca="1">IF(AND(SUM($G129:BO129)&lt;0.01,SUM($G129:BP129)&gt;0.01),BP$4,"")</f>
        <v/>
      </c>
      <c r="BQ138" s="1297" t="str">
        <f ca="1">IF(AND(SUM($G129:BP129)&lt;0.01,SUM($G129:BQ129)&gt;0.01),BQ$4,"")</f>
        <v/>
      </c>
      <c r="BR138" s="1297" t="str">
        <f ca="1">IF(AND(SUM($G129:BQ129)&lt;0.01,SUM($G129:BR129)&gt;0.01),BR$4,"")</f>
        <v/>
      </c>
      <c r="BS138" s="578" t="str">
        <f ca="1">IF(AND(SUM($G129:BR129)&lt;0.01,SUM($G129:BS129)&gt;0.01),BS$4,"")</f>
        <v/>
      </c>
      <c r="BT138" s="578" t="str">
        <f ca="1">IF(AND(SUM($G129:BS129)&lt;0.01,SUM($G129:BT129)&gt;0.01),BT$4,"")</f>
        <v/>
      </c>
      <c r="BU138" s="578" t="str">
        <f ca="1">IF(AND(SUM($G129:BT129)&lt;0.01,SUM($G129:BU129)&gt;0.01),BU$4,"")</f>
        <v/>
      </c>
      <c r="BV138" s="578" t="str">
        <f ca="1">IF(AND(SUM($G129:BU129)&lt;0.01,SUM($G129:BV129)&gt;0.01),BV$4,"")</f>
        <v/>
      </c>
      <c r="BW138" s="578" t="str">
        <f ca="1">IF(AND(SUM($G129:BV129)&lt;0.01,SUM($G129:BW129)&gt;0.01),BW$4,"")</f>
        <v/>
      </c>
      <c r="BX138" s="578" t="str">
        <f ca="1">IF(AND(SUM($G129:BW129)&lt;0.01,SUM($G129:BX129)&gt;0.01),BX$4,"")</f>
        <v/>
      </c>
      <c r="BY138" s="578" t="str">
        <f ca="1">IF(AND(SUM($G129:BX129)&lt;0.01,SUM($G129:BY129)&gt;0.01),BY$4,"")</f>
        <v/>
      </c>
      <c r="BZ138" s="578" t="str">
        <f ca="1">IF(AND(SUM($G129:BY129)&lt;0.01,SUM($G129:BZ129)&gt;0.01),BZ$4,"")</f>
        <v/>
      </c>
      <c r="CA138" s="578" t="str">
        <f ca="1">IF(AND(SUM($G129:BZ129)&lt;0.01,SUM($G129:CA129)&gt;0.01),CA$4,"")</f>
        <v/>
      </c>
      <c r="CB138" s="578" t="str">
        <f ca="1">IF(AND(SUM($G129:CA129)&lt;0.01,SUM($G129:CB129)&gt;0.01),CB$4,"")</f>
        <v/>
      </c>
      <c r="CC138" s="578" t="str">
        <f ca="1">IF(AND(SUM($G129:CB129)&lt;0.01,SUM($G129:CC129)&gt;0.01),CC$4,"")</f>
        <v/>
      </c>
      <c r="CD138" s="578" t="str">
        <f ca="1">IF(AND(SUM($G129:CC129)&lt;0.01,SUM($G129:CD129)&gt;0.01),CD$4,"")</f>
        <v/>
      </c>
      <c r="CE138" s="578" t="str">
        <f ca="1">IF(AND(SUM($G129:CD129)&lt;0.01,SUM($G129:CE129)&gt;0.01),CE$4,"")</f>
        <v/>
      </c>
      <c r="CF138" s="578" t="str">
        <f ca="1">IF(AND(SUM($G129:CE129)&lt;0.01,SUM($G129:CF129)&gt;0.01),CF$4,"")</f>
        <v/>
      </c>
      <c r="CG138" s="578" t="str">
        <f ca="1">IF(AND(SUM($G129:CF129)&lt;0.01,SUM($G129:CG129)&gt;0.01),CG$4,"")</f>
        <v/>
      </c>
      <c r="CH138" s="578" t="str">
        <f ca="1">IF(AND(SUM($G129:CG129)&lt;0.01,SUM($G129:CH129)&gt;0.01),CH$4,"")</f>
        <v/>
      </c>
      <c r="CI138" s="578" t="str">
        <f ca="1">IF(AND(SUM($G129:CH129)&lt;0.01,SUM($G129:CI129)&gt;0.01),CI$4,"")</f>
        <v/>
      </c>
      <c r="CJ138" s="578" t="str">
        <f ca="1">IF(AND(SUM($G129:CI129)&lt;0.01,SUM($G129:CJ129)&gt;0.01),CJ$4,"")</f>
        <v/>
      </c>
      <c r="CK138" s="578" t="str">
        <f ca="1">IF(AND(SUM($G129:CJ129)&lt;0.01,SUM($G129:CK129)&gt;0.01),CK$4,"")</f>
        <v/>
      </c>
      <c r="CL138" s="578" t="str">
        <f ca="1">IF(AND(SUM($G129:CK129)&lt;0.01,SUM($G129:CL129)&gt;0.01),CL$4,"")</f>
        <v/>
      </c>
      <c r="CM138" s="578" t="str">
        <f ca="1">IF(AND(SUM($G129:CL129)&lt;0.01,SUM($G129:CM129)&gt;0.01),CM$4,"")</f>
        <v/>
      </c>
      <c r="CN138" s="578" t="str">
        <f ca="1">IF(AND(SUM($G129:CM129)&lt;0.01,SUM($G129:CN129)&gt;0.01),CN$4,"")</f>
        <v/>
      </c>
      <c r="CO138" s="578" t="str">
        <f ca="1">IF(AND(SUM($G129:CN129)&lt;0.01,SUM($G129:CO129)&gt;0.01),CO$4,"")</f>
        <v/>
      </c>
      <c r="CP138" s="578" t="str">
        <f ca="1">IF(AND(SUM($G129:CO129)&lt;0.01,SUM($G129:CP129)&gt;0.01),CP$4,"")</f>
        <v/>
      </c>
      <c r="CQ138" s="578" t="str">
        <f ca="1">IF(AND(SUM($G129:CP129)&lt;0.01,SUM($G129:CQ129)&gt;0.01),CQ$4,"")</f>
        <v/>
      </c>
      <c r="CR138" s="578" t="str">
        <f ca="1">IF(AND(SUM($G129:CQ129)&lt;0.01,SUM($G129:CR129)&gt;0.01),CR$4,"")</f>
        <v/>
      </c>
      <c r="CS138" s="578" t="str">
        <f ca="1">IF(AND(SUM($G129:CR129)&lt;0.01,SUM($G129:CS129)&gt;0.01),CS$4,"")</f>
        <v/>
      </c>
      <c r="CT138" s="578" t="str">
        <f ca="1">IF(AND(SUM($G129:CS129)&lt;0.01,SUM($G129:CT129)&gt;0.01),CT$4,"")</f>
        <v/>
      </c>
      <c r="CU138" s="578" t="str">
        <f ca="1">IF(AND(SUM($G129:CT129)&lt;0.01,SUM($G129:CU129)&gt;0.01),CU$4,"")</f>
        <v/>
      </c>
      <c r="CV138" s="578" t="str">
        <f ca="1">IF(AND(SUM($G129:CU129)&lt;0.01,SUM($G129:CV129)&gt;0.01),CV$4,"")</f>
        <v/>
      </c>
      <c r="CW138" s="578" t="str">
        <f ca="1">IF(AND(SUM($G129:CV129)&lt;0.01,SUM($G129:CW129)&gt;0.01),CW$4,"")</f>
        <v/>
      </c>
      <c r="CX138" s="578" t="str">
        <f ca="1">IF(AND(SUM($G129:CW129)&lt;0.01,SUM($G129:CX129)&gt;0.01),CX$4,"")</f>
        <v/>
      </c>
      <c r="CY138" s="578" t="str">
        <f ca="1">IF(AND(SUM($G129:CX129)&lt;0.01,SUM($G129:CY129)&gt;0.01),CY$4,"")</f>
        <v/>
      </c>
      <c r="CZ138" s="578" t="str">
        <f ca="1">IF(AND(SUM($G129:CY129)&lt;0.01,SUM($G129:CZ129)&gt;0.01),CZ$4,"")</f>
        <v/>
      </c>
      <c r="DA138" s="578" t="str">
        <f ca="1">IF(AND(SUM($G129:CZ129)&lt;0.01,SUM($G129:DA129)&gt;0.01),DA$4,"")</f>
        <v/>
      </c>
      <c r="DB138" s="578" t="str">
        <f ca="1">IF(AND(SUM($G129:DA129)&lt;0.01,SUM($G129:DB129)&gt;0.01),DB$4,"")</f>
        <v/>
      </c>
      <c r="DC138" s="578" t="str">
        <f ca="1">IF(AND(SUM($G129:DB129)&lt;0.01,SUM($G129:DC129)&gt;0.01),DC$4,"")</f>
        <v/>
      </c>
      <c r="DD138" s="578" t="str">
        <f ca="1">IF(AND(SUM($G129:DC129)&lt;0.01,SUM($G129:DD129)&gt;0.01),DD$4,"")</f>
        <v/>
      </c>
      <c r="DE138" s="578" t="str">
        <f ca="1">IF(AND(SUM($G129:DD129)&lt;0.01,SUM($G129:DE129)&gt;0.01),DE$4,"")</f>
        <v/>
      </c>
      <c r="DF138" s="578" t="str">
        <f ca="1">IF(AND(SUM($G129:DE129)&lt;0.01,SUM($G129:DF129)&gt;0.01),DF$4,"")</f>
        <v/>
      </c>
      <c r="DG138" s="578" t="str">
        <f ca="1">IF(AND(SUM($G129:DF129)&lt;0.01,SUM($G129:DG129)&gt;0.01),DG$4,"")</f>
        <v/>
      </c>
      <c r="DH138" s="578" t="str">
        <f ca="1">IF(AND(SUM($G129:DG129)&lt;0.01,SUM($G129:DH129)&gt;0.01),DH$4,"")</f>
        <v/>
      </c>
      <c r="DI138" s="578" t="str">
        <f ca="1">IF(AND(SUM($G129:DH129)&lt;0.01,SUM($G129:DI129)&gt;0.01),DI$4,"")</f>
        <v/>
      </c>
      <c r="DJ138" s="578" t="str">
        <f ca="1">IF(AND(SUM($G129:DI129)&lt;0.01,SUM($G129:DJ129)&gt;0.01),DJ$4,"")</f>
        <v/>
      </c>
      <c r="DK138" s="578" t="str">
        <f ca="1">IF(AND(SUM($G129:DJ129)&lt;0.01,SUM($G129:DK129)&gt;0.01),DK$4,"")</f>
        <v/>
      </c>
      <c r="DL138" s="578" t="str">
        <f ca="1">IF(AND(SUM($G129:DK129)&lt;0.01,SUM($G129:DL129)&gt;0.01),DL$4,"")</f>
        <v/>
      </c>
      <c r="DM138" s="578" t="str">
        <f ca="1">IF(AND(SUM($G129:DL129)&lt;0.01,SUM($G129:DM129)&gt;0.01),DM$4,"")</f>
        <v/>
      </c>
      <c r="DN138" s="578" t="str">
        <f ca="1">IF(AND(SUM($G129:DM129)&lt;0.01,SUM($G129:DN129)&gt;0.01),DN$4,"")</f>
        <v/>
      </c>
      <c r="DO138" s="578" t="str">
        <f ca="1">IF(AND(SUM($G129:DN129)&lt;0.01,SUM($G129:DO129)&gt;0.01),DO$4,"")</f>
        <v/>
      </c>
      <c r="DP138" s="578" t="str">
        <f ca="1">IF(AND(SUM($G129:DO129)&lt;0.01,SUM($G129:DP129)&gt;0.01),DP$4,"")</f>
        <v/>
      </c>
      <c r="DQ138" s="578" t="str">
        <f ca="1">IF(AND(SUM($G129:DP129)&lt;0.01,SUM($G129:DQ129)&gt;0.01),DQ$4,"")</f>
        <v/>
      </c>
      <c r="DR138" s="578" t="str">
        <f ca="1">IF(AND(SUM($G129:DQ129)&lt;0.01,SUM($G129:DR129)&gt;0.01),DR$4,"")</f>
        <v/>
      </c>
      <c r="DS138" s="578" t="str">
        <f ca="1">IF(AND(SUM($G129:DR129)&lt;0.01,SUM($G129:DS129)&gt;0.01),DS$4,"")</f>
        <v/>
      </c>
      <c r="DT138" s="578" t="str">
        <f ca="1">IF(AND(SUM($G129:DS129)&lt;0.01,SUM($G129:DT129)&gt;0.01),DT$4,"")</f>
        <v/>
      </c>
      <c r="DU138" s="578" t="str">
        <f ca="1">IF(AND(SUM($G129:DT129)&lt;0.01,SUM($G129:DU129)&gt;0.01),DU$4,"")</f>
        <v/>
      </c>
      <c r="DV138" s="578" t="str">
        <f ca="1">IF(AND(SUM($G129:DU129)&lt;0.01,SUM($G129:DV129)&gt;0.01),DV$4,"")</f>
        <v/>
      </c>
      <c r="DW138" s="578" t="str">
        <f ca="1">IF(AND(SUM($G129:DV129)&lt;0.01,SUM($G129:DW129)&gt;0.01),DW$4,"")</f>
        <v/>
      </c>
      <c r="DX138" s="578" t="str">
        <f ca="1">IF(AND(SUM($G129:DW129)&lt;0.01,SUM($G129:DX129)&gt;0.01),DX$4,"")</f>
        <v/>
      </c>
      <c r="DY138" s="578" t="str">
        <f ca="1">IF(AND(SUM($G129:DX129)&lt;0.01,SUM($G129:DY129)&gt;0.01),DY$4,"")</f>
        <v/>
      </c>
      <c r="DZ138" s="578" t="str">
        <f ca="1">IF(AND(SUM($G129:DY129)&lt;0.01,SUM($G129:DZ129)&gt;0.01),DZ$4,"")</f>
        <v/>
      </c>
      <c r="EA138" s="578" t="str">
        <f ca="1">IF(AND(SUM($G129:DZ129)&lt;0.01,SUM($G129:EA129)&gt;0.01),EA$4,"")</f>
        <v/>
      </c>
      <c r="EB138" s="578" t="str">
        <f ca="1">IF(AND(SUM($G129:EA129)&lt;0.01,SUM($G129:EB129)&gt;0.01),EB$4,"")</f>
        <v/>
      </c>
      <c r="EC138" s="578" t="str">
        <f ca="1">IF(AND(SUM($G129:EB129)&lt;0.01,SUM($G129:EC129)&gt;0.01),EC$4,"")</f>
        <v/>
      </c>
      <c r="ED138" s="578" t="str">
        <f ca="1">IF(AND(SUM($G129:EC129)&lt;0.01,SUM($G129:ED129)&gt;0.01),ED$4,"")</f>
        <v/>
      </c>
      <c r="EE138" s="578" t="str">
        <f ca="1">IF(AND(SUM($G129:ED129)&lt;0.01,SUM($G129:EE129)&gt;0.01),EE$4,"")</f>
        <v/>
      </c>
      <c r="EF138" s="578" t="str">
        <f ca="1">IF(AND(SUM($G129:EE129)&lt;0.01,SUM($G129:EF129)&gt;0.01),EF$4,"")</f>
        <v/>
      </c>
      <c r="EG138" s="578" t="str">
        <f ca="1">IF(AND(SUM($G129:EF129)&lt;0.01,SUM($G129:EG129)&gt;0.01),EG$4,"")</f>
        <v/>
      </c>
      <c r="EH138" s="578" t="str">
        <f ca="1">IF(AND(SUM($G129:EG129)&lt;0.01,SUM($G129:EH129)&gt;0.01),EH$4,"")</f>
        <v/>
      </c>
      <c r="EI138" s="578" t="str">
        <f ca="1">IF(AND(SUM($G129:EH129)&lt;0.01,SUM($G129:EI129)&gt;0.01),EI$4,"")</f>
        <v/>
      </c>
      <c r="EJ138" s="578" t="str">
        <f ca="1">IF(AND(SUM($G129:EI129)&lt;0.01,SUM($G129:EJ129)&gt;0.01),EJ$4,"")</f>
        <v/>
      </c>
      <c r="EK138" s="578" t="str">
        <f ca="1">IF(AND(SUM($G129:EJ129)&lt;0.01,SUM($G129:EK129)&gt;0.01),EK$4,"")</f>
        <v/>
      </c>
      <c r="EL138" s="578" t="str">
        <f ca="1">IF(AND(SUM($G129:EK129)&lt;0.01,SUM($G129:EL129)&gt;0.01),EL$4,"")</f>
        <v/>
      </c>
      <c r="EM138" s="578" t="str">
        <f ca="1">IF(AND(SUM($G129:EL129)&lt;0.01,SUM($G129:EM129)&gt;0.01),EM$4,"")</f>
        <v/>
      </c>
      <c r="EN138" s="578" t="str">
        <f ca="1">IF(AND(SUM($G129:EM129)&lt;0.01,SUM($G129:EN129)&gt;0.01),EN$4,"")</f>
        <v/>
      </c>
      <c r="EO138" s="578" t="str">
        <f ca="1">IF(AND(SUM($G129:EN129)&lt;0.01,SUM($G129:EO129)&gt;0.01),EO$4,"")</f>
        <v/>
      </c>
      <c r="EP138" s="578" t="str">
        <f ca="1">IF(AND(SUM($G129:EO129)&lt;0.01,SUM($G129:EP129)&gt;0.01),EP$4,"")</f>
        <v/>
      </c>
      <c r="EQ138" s="10"/>
      <c r="ER138" s="10"/>
      <c r="ES138" s="10"/>
      <c r="ET138" s="10"/>
      <c r="EU138" s="10"/>
      <c r="EV138" s="10"/>
      <c r="EW138" s="10"/>
      <c r="EX138" s="10"/>
      <c r="EY138" s="10"/>
      <c r="EZ138" s="10"/>
      <c r="FA138" s="10"/>
      <c r="FB138" s="10"/>
      <c r="FC138" s="10"/>
      <c r="FD138" s="10"/>
      <c r="FE138" s="10"/>
      <c r="FF138" s="10"/>
      <c r="FG138" s="10"/>
    </row>
    <row r="139" spans="1:163" ht="14.1" customHeight="1">
      <c r="B139" s="20" t="s">
        <v>453</v>
      </c>
      <c r="C139" s="579">
        <f ca="1">Assum!G145</f>
        <v>46295</v>
      </c>
      <c r="D139" s="516" t="s">
        <v>206</v>
      </c>
      <c r="E139" s="1292">
        <f t="shared" ref="E139:E140" ca="1" si="493">SUM(F139:DI139)</f>
        <v>46295</v>
      </c>
      <c r="F139" s="10"/>
      <c r="G139" s="1297"/>
      <c r="H139" s="1297"/>
      <c r="I139" s="1297"/>
      <c r="J139" s="1297"/>
      <c r="K139" s="1297" t="str">
        <f ca="1">IF(AND(SUM($G130:J130)&lt;0.01,SUM($G130:K130)&gt;0.01),K$4,"")</f>
        <v/>
      </c>
      <c r="L139" s="1297" t="str">
        <f ca="1">IF(AND(SUM($G130:K130)&lt;0.01,SUM($G130:L130)&gt;0.01),L$4,"")</f>
        <v/>
      </c>
      <c r="M139" s="1297" t="str">
        <f ca="1">IF(AND(SUM($G130:L130)&lt;0.01,SUM($G130:M130)&gt;0.01),M$4,"")</f>
        <v/>
      </c>
      <c r="N139" s="1297" t="str">
        <f ca="1">IF(AND(SUM($G130:M130)&lt;0.01,SUM($G130:N130)&gt;0.01),N$4,"")</f>
        <v/>
      </c>
      <c r="O139" s="1297" t="str">
        <f ca="1">IF(AND(SUM($G130:N130)&lt;0.01,SUM($G130:O130)&gt;0.01),O$4,"")</f>
        <v/>
      </c>
      <c r="P139" s="1297" t="str">
        <f ca="1">IF(AND(SUM($G130:O130)&lt;0.01,SUM($G130:P130)&gt;0.01),P$4,"")</f>
        <v/>
      </c>
      <c r="Q139" s="1297" t="str">
        <f ca="1">IF(AND(SUM($G130:P130)&lt;0.01,SUM($G130:Q130)&gt;0.01),Q$4,"")</f>
        <v/>
      </c>
      <c r="R139" s="1297" t="str">
        <f ca="1">IF(AND(SUM($G130:Q130)&lt;0.01,SUM($G130:R130)&gt;0.01),R$4,"")</f>
        <v/>
      </c>
      <c r="S139" s="1297" t="str">
        <f ca="1">IF(AND(SUM($G130:R130)&lt;0.01,SUM($G130:S130)&gt;0.01),S$4,"")</f>
        <v/>
      </c>
      <c r="T139" s="1297" t="str">
        <f ca="1">IF(AND(SUM($G130:S130)&lt;0.01,SUM($G130:T130)&gt;0.01),T$4,"")</f>
        <v/>
      </c>
      <c r="U139" s="1297">
        <f ca="1">IF(AND(SUM($G130:T130)&lt;0.01,SUM($G130:U130)&gt;0.01),U$4,"")</f>
        <v>46295</v>
      </c>
      <c r="V139" s="1297" t="str">
        <f ca="1">IF(AND(SUM($G130:U130)&lt;0.01,SUM($G130:V130)&gt;0.01),V$4,"")</f>
        <v/>
      </c>
      <c r="W139" s="1297" t="str">
        <f ca="1">IF(AND(SUM($G130:V130)&lt;0.01,SUM($G130:W130)&gt;0.01),W$4,"")</f>
        <v/>
      </c>
      <c r="X139" s="1297" t="str">
        <f ca="1">IF(AND(SUM($G130:W130)&lt;0.01,SUM($G130:X130)&gt;0.01),X$4,"")</f>
        <v/>
      </c>
      <c r="Y139" s="1297" t="str">
        <f ca="1">IF(AND(SUM($G130:X130)&lt;0.01,SUM($G130:Y130)&gt;0.01),Y$4,"")</f>
        <v/>
      </c>
      <c r="Z139" s="1297" t="str">
        <f ca="1">IF(AND(SUM($G130:Y130)&lt;0.01,SUM($G130:Z130)&gt;0.01),Z$4,"")</f>
        <v/>
      </c>
      <c r="AA139" s="1297" t="str">
        <f ca="1">IF(AND(SUM($G130:Z130)&lt;0.01,SUM($G130:AA130)&gt;0.01),AA$4,"")</f>
        <v/>
      </c>
      <c r="AB139" s="1297" t="str">
        <f ca="1">IF(AND(SUM($G130:AA130)&lt;0.01,SUM($G130:AB130)&gt;0.01),AB$4,"")</f>
        <v/>
      </c>
      <c r="AC139" s="1297" t="str">
        <f ca="1">IF(AND(SUM($G130:AB130)&lt;0.01,SUM($G130:AC130)&gt;0.01),AC$4,"")</f>
        <v/>
      </c>
      <c r="AD139" s="1297" t="str">
        <f ca="1">IF(AND(SUM($G130:AC130)&lt;0.01,SUM($G130:AD130)&gt;0.01),AD$4,"")</f>
        <v/>
      </c>
      <c r="AE139" s="1297" t="str">
        <f ca="1">IF(AND(SUM($G130:AD130)&lt;0.01,SUM($G130:AE130)&gt;0.01),AE$4,"")</f>
        <v/>
      </c>
      <c r="AF139" s="1297" t="str">
        <f ca="1">IF(AND(SUM($G130:AE130)&lt;0.01,SUM($G130:AF130)&gt;0.01),AF$4,"")</f>
        <v/>
      </c>
      <c r="AG139" s="1297" t="str">
        <f ca="1">IF(AND(SUM($G130:AF130)&lt;0.01,SUM($G130:AG130)&gt;0.01),AG$4,"")</f>
        <v/>
      </c>
      <c r="AH139" s="1297" t="str">
        <f ca="1">IF(AND(SUM($G130:AG130)&lt;0.01,SUM($G130:AH130)&gt;0.01),AH$4,"")</f>
        <v/>
      </c>
      <c r="AI139" s="1297" t="str">
        <f ca="1">IF(AND(SUM($G130:AH130)&lt;0.01,SUM($G130:AI130)&gt;0.01),AI$4,"")</f>
        <v/>
      </c>
      <c r="AJ139" s="1297" t="str">
        <f ca="1">IF(AND(SUM($G130:AI130)&lt;0.01,SUM($G130:AJ130)&gt;0.01),AJ$4,"")</f>
        <v/>
      </c>
      <c r="AK139" s="1297" t="str">
        <f ca="1">IF(AND(SUM($G130:AJ130)&lt;0.01,SUM($G130:AK130)&gt;0.01),AK$4,"")</f>
        <v/>
      </c>
      <c r="AL139" s="1297" t="str">
        <f ca="1">IF(AND(SUM($G130:AK130)&lt;0.01,SUM($G130:AL130)&gt;0.01),AL$4,"")</f>
        <v/>
      </c>
      <c r="AM139" s="1297" t="str">
        <f ca="1">IF(AND(SUM($G130:AL130)&lt;0.01,SUM($G130:AM130)&gt;0.01),AM$4,"")</f>
        <v/>
      </c>
      <c r="AN139" s="1297" t="str">
        <f ca="1">IF(AND(SUM($G130:AM130)&lt;0.01,SUM($G130:AN130)&gt;0.01),AN$4,"")</f>
        <v/>
      </c>
      <c r="AO139" s="1297" t="str">
        <f ca="1">IF(AND(SUM($G130:AN130)&lt;0.01,SUM($G130:AO130)&gt;0.01),AO$4,"")</f>
        <v/>
      </c>
      <c r="AP139" s="1297" t="str">
        <f ca="1">IF(AND(SUM($G130:AO130)&lt;0.01,SUM($G130:AP130)&gt;0.01),AP$4,"")</f>
        <v/>
      </c>
      <c r="AQ139" s="1297" t="str">
        <f ca="1">IF(AND(SUM($G130:AP130)&lt;0.01,SUM($G130:AQ130)&gt;0.01),AQ$4,"")</f>
        <v/>
      </c>
      <c r="AR139" s="1297" t="str">
        <f ca="1">IF(AND(SUM($G130:AQ130)&lt;0.01,SUM($G130:AR130)&gt;0.01),AR$4,"")</f>
        <v/>
      </c>
      <c r="AS139" s="1297" t="str">
        <f ca="1">IF(AND(SUM($G130:AR130)&lt;0.01,SUM($G130:AS130)&gt;0.01),AS$4,"")</f>
        <v/>
      </c>
      <c r="AT139" s="1297" t="str">
        <f ca="1">IF(AND(SUM($G130:AS130)&lt;0.01,SUM($G130:AT130)&gt;0.01),AT$4,"")</f>
        <v/>
      </c>
      <c r="AU139" s="1297" t="str">
        <f ca="1">IF(AND(SUM($G130:AT130)&lt;0.01,SUM($G130:AU130)&gt;0.01),AU$4,"")</f>
        <v/>
      </c>
      <c r="AV139" s="1297" t="str">
        <f ca="1">IF(AND(SUM($G130:AU130)&lt;0.01,SUM($G130:AV130)&gt;0.01),AV$4,"")</f>
        <v/>
      </c>
      <c r="AW139" s="1297" t="str">
        <f ca="1">IF(AND(SUM($G130:AV130)&lt;0.01,SUM($G130:AW130)&gt;0.01),AW$4,"")</f>
        <v/>
      </c>
      <c r="AX139" s="1297" t="str">
        <f ca="1">IF(AND(SUM($G130:AW130)&lt;0.01,SUM($G130:AX130)&gt;0.01),AX$4,"")</f>
        <v/>
      </c>
      <c r="AY139" s="1297" t="str">
        <f ca="1">IF(AND(SUM($G130:AX130)&lt;0.01,SUM($G130:AY130)&gt;0.01),AY$4,"")</f>
        <v/>
      </c>
      <c r="AZ139" s="1297" t="str">
        <f ca="1">IF(AND(SUM($G130:AY130)&lt;0.01,SUM($G130:AZ130)&gt;0.01),AZ$4,"")</f>
        <v/>
      </c>
      <c r="BA139" s="1297" t="str">
        <f ca="1">IF(AND(SUM($G130:AZ130)&lt;0.01,SUM($G130:BA130)&gt;0.01),BA$4,"")</f>
        <v/>
      </c>
      <c r="BB139" s="1297" t="str">
        <f ca="1">IF(AND(SUM($G130:BA130)&lt;0.01,SUM($G130:BB130)&gt;0.01),BB$4,"")</f>
        <v/>
      </c>
      <c r="BC139" s="1297" t="str">
        <f ca="1">IF(AND(SUM($G130:BB130)&lt;0.01,SUM($G130:BC130)&gt;0.01),BC$4,"")</f>
        <v/>
      </c>
      <c r="BD139" s="1297" t="str">
        <f ca="1">IF(AND(SUM($G130:BC130)&lt;0.01,SUM($G130:BD130)&gt;0.01),BD$4,"")</f>
        <v/>
      </c>
      <c r="BE139" s="1297" t="str">
        <f ca="1">IF(AND(SUM($G130:BD130)&lt;0.01,SUM($G130:BE130)&gt;0.01),BE$4,"")</f>
        <v/>
      </c>
      <c r="BF139" s="1297" t="str">
        <f ca="1">IF(AND(SUM($G130:BE130)&lt;0.01,SUM($G130:BF130)&gt;0.01),BF$4,"")</f>
        <v/>
      </c>
      <c r="BG139" s="1297" t="str">
        <f ca="1">IF(AND(SUM($G130:BF130)&lt;0.01,SUM($G130:BG130)&gt;0.01),BG$4,"")</f>
        <v/>
      </c>
      <c r="BH139" s="1297" t="str">
        <f ca="1">IF(AND(SUM($G130:BG130)&lt;0.01,SUM($G130:BH130)&gt;0.01),BH$4,"")</f>
        <v/>
      </c>
      <c r="BI139" s="1297" t="str">
        <f ca="1">IF(AND(SUM($G130:BH130)&lt;0.01,SUM($G130:BI130)&gt;0.01),BI$4,"")</f>
        <v/>
      </c>
      <c r="BJ139" s="1297" t="str">
        <f ca="1">IF(AND(SUM($G130:BI130)&lt;0.01,SUM($G130:BJ130)&gt;0.01),BJ$4,"")</f>
        <v/>
      </c>
      <c r="BK139" s="1297" t="str">
        <f ca="1">IF(AND(SUM($G130:BJ130)&lt;0.01,SUM($G130:BK130)&gt;0.01),BK$4,"")</f>
        <v/>
      </c>
      <c r="BL139" s="1297" t="str">
        <f ca="1">IF(AND(SUM($G130:BK130)&lt;0.01,SUM($G130:BL130)&gt;0.01),BL$4,"")</f>
        <v/>
      </c>
      <c r="BM139" s="1297" t="str">
        <f ca="1">IF(AND(SUM($G130:BL130)&lt;0.01,SUM($G130:BM130)&gt;0.01),BM$4,"")</f>
        <v/>
      </c>
      <c r="BN139" s="1297" t="str">
        <f ca="1">IF(AND(SUM($G130:BM130)&lt;0.01,SUM($G130:BN130)&gt;0.01),BN$4,"")</f>
        <v/>
      </c>
      <c r="BO139" s="1297" t="str">
        <f ca="1">IF(AND(SUM($G130:BN130)&lt;0.01,SUM($G130:BO130)&gt;0.01),BO$4,"")</f>
        <v/>
      </c>
      <c r="BP139" s="1297" t="str">
        <f ca="1">IF(AND(SUM($G130:BO130)&lt;0.01,SUM($G130:BP130)&gt;0.01),BP$4,"")</f>
        <v/>
      </c>
      <c r="BQ139" s="1297" t="str">
        <f ca="1">IF(AND(SUM($G130:BP130)&lt;0.01,SUM($G130:BQ130)&gt;0.01),BQ$4,"")</f>
        <v/>
      </c>
      <c r="BR139" s="1297" t="str">
        <f ca="1">IF(AND(SUM($G130:BQ130)&lt;0.01,SUM($G130:BR130)&gt;0.01),BR$4,"")</f>
        <v/>
      </c>
      <c r="BS139" s="578" t="str">
        <f ca="1">IF(AND(SUM($G130:BR130)&lt;0.01,SUM($G130:BS130)&gt;0.01),BS$4,"")</f>
        <v/>
      </c>
      <c r="BT139" s="578" t="str">
        <f ca="1">IF(AND(SUM($G130:BS130)&lt;0.01,SUM($G130:BT130)&gt;0.01),BT$4,"")</f>
        <v/>
      </c>
      <c r="BU139" s="578" t="str">
        <f ca="1">IF(AND(SUM($G130:BT130)&lt;0.01,SUM($G130:BU130)&gt;0.01),BU$4,"")</f>
        <v/>
      </c>
      <c r="BV139" s="578" t="str">
        <f ca="1">IF(AND(SUM($G130:BU130)&lt;0.01,SUM($G130:BV130)&gt;0.01),BV$4,"")</f>
        <v/>
      </c>
      <c r="BW139" s="578" t="str">
        <f ca="1">IF(AND(SUM($G130:BV130)&lt;0.01,SUM($G130:BW130)&gt;0.01),BW$4,"")</f>
        <v/>
      </c>
      <c r="BX139" s="578" t="str">
        <f ca="1">IF(AND(SUM($G130:BW130)&lt;0.01,SUM($G130:BX130)&gt;0.01),BX$4,"")</f>
        <v/>
      </c>
      <c r="BY139" s="578" t="str">
        <f ca="1">IF(AND(SUM($G130:BX130)&lt;0.01,SUM($G130:BY130)&gt;0.01),BY$4,"")</f>
        <v/>
      </c>
      <c r="BZ139" s="578" t="str">
        <f ca="1">IF(AND(SUM($G130:BY130)&lt;0.01,SUM($G130:BZ130)&gt;0.01),BZ$4,"")</f>
        <v/>
      </c>
      <c r="CA139" s="578" t="str">
        <f ca="1">IF(AND(SUM($G130:BZ130)&lt;0.01,SUM($G130:CA130)&gt;0.01),CA$4,"")</f>
        <v/>
      </c>
      <c r="CB139" s="578" t="str">
        <f ca="1">IF(AND(SUM($G130:CA130)&lt;0.01,SUM($G130:CB130)&gt;0.01),CB$4,"")</f>
        <v/>
      </c>
      <c r="CC139" s="578" t="str">
        <f ca="1">IF(AND(SUM($G130:CB130)&lt;0.01,SUM($G130:CC130)&gt;0.01),CC$4,"")</f>
        <v/>
      </c>
      <c r="CD139" s="578" t="str">
        <f ca="1">IF(AND(SUM($G130:CC130)&lt;0.01,SUM($G130:CD130)&gt;0.01),CD$4,"")</f>
        <v/>
      </c>
      <c r="CE139" s="578" t="str">
        <f ca="1">IF(AND(SUM($G130:CD130)&lt;0.01,SUM($G130:CE130)&gt;0.01),CE$4,"")</f>
        <v/>
      </c>
      <c r="CF139" s="578" t="str">
        <f ca="1">IF(AND(SUM($G130:CE130)&lt;0.01,SUM($G130:CF130)&gt;0.01),CF$4,"")</f>
        <v/>
      </c>
      <c r="CG139" s="578" t="str">
        <f ca="1">IF(AND(SUM($G130:CF130)&lt;0.01,SUM($G130:CG130)&gt;0.01),CG$4,"")</f>
        <v/>
      </c>
      <c r="CH139" s="578" t="str">
        <f ca="1">IF(AND(SUM($G130:CG130)&lt;0.01,SUM($G130:CH130)&gt;0.01),CH$4,"")</f>
        <v/>
      </c>
      <c r="CI139" s="578" t="str">
        <f ca="1">IF(AND(SUM($G130:CH130)&lt;0.01,SUM($G130:CI130)&gt;0.01),CI$4,"")</f>
        <v/>
      </c>
      <c r="CJ139" s="578" t="str">
        <f ca="1">IF(AND(SUM($G130:CI130)&lt;0.01,SUM($G130:CJ130)&gt;0.01),CJ$4,"")</f>
        <v/>
      </c>
      <c r="CK139" s="578" t="str">
        <f ca="1">IF(AND(SUM($G130:CJ130)&lt;0.01,SUM($G130:CK130)&gt;0.01),CK$4,"")</f>
        <v/>
      </c>
      <c r="CL139" s="578" t="str">
        <f ca="1">IF(AND(SUM($G130:CK130)&lt;0.01,SUM($G130:CL130)&gt;0.01),CL$4,"")</f>
        <v/>
      </c>
      <c r="CM139" s="578" t="str">
        <f ca="1">IF(AND(SUM($G130:CL130)&lt;0.01,SUM($G130:CM130)&gt;0.01),CM$4,"")</f>
        <v/>
      </c>
      <c r="CN139" s="578" t="str">
        <f ca="1">IF(AND(SUM($G130:CM130)&lt;0.01,SUM($G130:CN130)&gt;0.01),CN$4,"")</f>
        <v/>
      </c>
      <c r="CO139" s="578" t="str">
        <f ca="1">IF(AND(SUM($G130:CN130)&lt;0.01,SUM($G130:CO130)&gt;0.01),CO$4,"")</f>
        <v/>
      </c>
      <c r="CP139" s="578" t="str">
        <f ca="1">IF(AND(SUM($G130:CO130)&lt;0.01,SUM($G130:CP130)&gt;0.01),CP$4,"")</f>
        <v/>
      </c>
      <c r="CQ139" s="578" t="str">
        <f ca="1">IF(AND(SUM($G130:CP130)&lt;0.01,SUM($G130:CQ130)&gt;0.01),CQ$4,"")</f>
        <v/>
      </c>
      <c r="CR139" s="578" t="str">
        <f ca="1">IF(AND(SUM($G130:CQ130)&lt;0.01,SUM($G130:CR130)&gt;0.01),CR$4,"")</f>
        <v/>
      </c>
      <c r="CS139" s="578" t="str">
        <f ca="1">IF(AND(SUM($G130:CR130)&lt;0.01,SUM($G130:CS130)&gt;0.01),CS$4,"")</f>
        <v/>
      </c>
      <c r="CT139" s="578" t="str">
        <f ca="1">IF(AND(SUM($G130:CS130)&lt;0.01,SUM($G130:CT130)&gt;0.01),CT$4,"")</f>
        <v/>
      </c>
      <c r="CU139" s="578" t="str">
        <f ca="1">IF(AND(SUM($G130:CT130)&lt;0.01,SUM($G130:CU130)&gt;0.01),CU$4,"")</f>
        <v/>
      </c>
      <c r="CV139" s="578" t="str">
        <f ca="1">IF(AND(SUM($G130:CU130)&lt;0.01,SUM($G130:CV130)&gt;0.01),CV$4,"")</f>
        <v/>
      </c>
      <c r="CW139" s="578" t="str">
        <f ca="1">IF(AND(SUM($G130:CV130)&lt;0.01,SUM($G130:CW130)&gt;0.01),CW$4,"")</f>
        <v/>
      </c>
      <c r="CX139" s="578" t="str">
        <f ca="1">IF(AND(SUM($G130:CW130)&lt;0.01,SUM($G130:CX130)&gt;0.01),CX$4,"")</f>
        <v/>
      </c>
      <c r="CY139" s="578" t="str">
        <f ca="1">IF(AND(SUM($G130:CX130)&lt;0.01,SUM($G130:CY130)&gt;0.01),CY$4,"")</f>
        <v/>
      </c>
      <c r="CZ139" s="578" t="str">
        <f ca="1">IF(AND(SUM($G130:CY130)&lt;0.01,SUM($G130:CZ130)&gt;0.01),CZ$4,"")</f>
        <v/>
      </c>
      <c r="DA139" s="578" t="str">
        <f ca="1">IF(AND(SUM($G130:CZ130)&lt;0.01,SUM($G130:DA130)&gt;0.01),DA$4,"")</f>
        <v/>
      </c>
      <c r="DB139" s="578" t="str">
        <f ca="1">IF(AND(SUM($G130:DA130)&lt;0.01,SUM($G130:DB130)&gt;0.01),DB$4,"")</f>
        <v/>
      </c>
      <c r="DC139" s="578" t="str">
        <f ca="1">IF(AND(SUM($G130:DB130)&lt;0.01,SUM($G130:DC130)&gt;0.01),DC$4,"")</f>
        <v/>
      </c>
      <c r="DD139" s="578" t="str">
        <f ca="1">IF(AND(SUM($G130:DC130)&lt;0.01,SUM($G130:DD130)&gt;0.01),DD$4,"")</f>
        <v/>
      </c>
      <c r="DE139" s="578" t="str">
        <f ca="1">IF(AND(SUM($G130:DD130)&lt;0.01,SUM($G130:DE130)&gt;0.01),DE$4,"")</f>
        <v/>
      </c>
      <c r="DF139" s="578" t="str">
        <f ca="1">IF(AND(SUM($G130:DE130)&lt;0.01,SUM($G130:DF130)&gt;0.01),DF$4,"")</f>
        <v/>
      </c>
      <c r="DG139" s="578" t="str">
        <f ca="1">IF(AND(SUM($G130:DF130)&lt;0.01,SUM($G130:DG130)&gt;0.01),DG$4,"")</f>
        <v/>
      </c>
      <c r="DH139" s="578" t="str">
        <f ca="1">IF(AND(SUM($G130:DG130)&lt;0.01,SUM($G130:DH130)&gt;0.01),DH$4,"")</f>
        <v/>
      </c>
      <c r="DI139" s="578" t="str">
        <f ca="1">IF(AND(SUM($G130:DH130)&lt;0.01,SUM($G130:DI130)&gt;0.01),DI$4,"")</f>
        <v/>
      </c>
      <c r="DJ139" s="578" t="str">
        <f ca="1">IF(AND(SUM($G130:DI130)&lt;0.01,SUM($G130:DJ130)&gt;0.01),DJ$4,"")</f>
        <v/>
      </c>
      <c r="DK139" s="578" t="str">
        <f ca="1">IF(AND(SUM($G130:DJ130)&lt;0.01,SUM($G130:DK130)&gt;0.01),DK$4,"")</f>
        <v/>
      </c>
      <c r="DL139" s="578" t="str">
        <f ca="1">IF(AND(SUM($G130:DK130)&lt;0.01,SUM($G130:DL130)&gt;0.01),DL$4,"")</f>
        <v/>
      </c>
      <c r="DM139" s="578" t="str">
        <f ca="1">IF(AND(SUM($G130:DL130)&lt;0.01,SUM($G130:DM130)&gt;0.01),DM$4,"")</f>
        <v/>
      </c>
      <c r="DN139" s="578" t="str">
        <f ca="1">IF(AND(SUM($G130:DM130)&lt;0.01,SUM($G130:DN130)&gt;0.01),DN$4,"")</f>
        <v/>
      </c>
      <c r="DO139" s="578" t="str">
        <f ca="1">IF(AND(SUM($G130:DN130)&lt;0.01,SUM($G130:DO130)&gt;0.01),DO$4,"")</f>
        <v/>
      </c>
      <c r="DP139" s="578" t="str">
        <f ca="1">IF(AND(SUM($G130:DO130)&lt;0.01,SUM($G130:DP130)&gt;0.01),DP$4,"")</f>
        <v/>
      </c>
      <c r="DQ139" s="578" t="str">
        <f ca="1">IF(AND(SUM($G130:DP130)&lt;0.01,SUM($G130:DQ130)&gt;0.01),DQ$4,"")</f>
        <v/>
      </c>
      <c r="DR139" s="578" t="str">
        <f ca="1">IF(AND(SUM($G130:DQ130)&lt;0.01,SUM($G130:DR130)&gt;0.01),DR$4,"")</f>
        <v/>
      </c>
      <c r="DS139" s="578" t="str">
        <f ca="1">IF(AND(SUM($G130:DR130)&lt;0.01,SUM($G130:DS130)&gt;0.01),DS$4,"")</f>
        <v/>
      </c>
      <c r="DT139" s="578" t="str">
        <f ca="1">IF(AND(SUM($G130:DS130)&lt;0.01,SUM($G130:DT130)&gt;0.01),DT$4,"")</f>
        <v/>
      </c>
      <c r="DU139" s="578" t="str">
        <f ca="1">IF(AND(SUM($G130:DT130)&lt;0.01,SUM($G130:DU130)&gt;0.01),DU$4,"")</f>
        <v/>
      </c>
      <c r="DV139" s="578" t="str">
        <f ca="1">IF(AND(SUM($G130:DU130)&lt;0.01,SUM($G130:DV130)&gt;0.01),DV$4,"")</f>
        <v/>
      </c>
      <c r="DW139" s="578" t="str">
        <f ca="1">IF(AND(SUM($G130:DV130)&lt;0.01,SUM($G130:DW130)&gt;0.01),DW$4,"")</f>
        <v/>
      </c>
      <c r="DX139" s="578" t="str">
        <f ca="1">IF(AND(SUM($G130:DW130)&lt;0.01,SUM($G130:DX130)&gt;0.01),DX$4,"")</f>
        <v/>
      </c>
      <c r="DY139" s="578" t="str">
        <f ca="1">IF(AND(SUM($G130:DX130)&lt;0.01,SUM($G130:DY130)&gt;0.01),DY$4,"")</f>
        <v/>
      </c>
      <c r="DZ139" s="578" t="str">
        <f ca="1">IF(AND(SUM($G130:DY130)&lt;0.01,SUM($G130:DZ130)&gt;0.01),DZ$4,"")</f>
        <v/>
      </c>
      <c r="EA139" s="578" t="str">
        <f ca="1">IF(AND(SUM($G130:DZ130)&lt;0.01,SUM($G130:EA130)&gt;0.01),EA$4,"")</f>
        <v/>
      </c>
      <c r="EB139" s="578" t="str">
        <f ca="1">IF(AND(SUM($G130:EA130)&lt;0.01,SUM($G130:EB130)&gt;0.01),EB$4,"")</f>
        <v/>
      </c>
      <c r="EC139" s="578" t="str">
        <f ca="1">IF(AND(SUM($G130:EB130)&lt;0.01,SUM($G130:EC130)&gt;0.01),EC$4,"")</f>
        <v/>
      </c>
      <c r="ED139" s="578" t="str">
        <f ca="1">IF(AND(SUM($G130:EC130)&lt;0.01,SUM($G130:ED130)&gt;0.01),ED$4,"")</f>
        <v/>
      </c>
      <c r="EE139" s="578" t="str">
        <f ca="1">IF(AND(SUM($G130:ED130)&lt;0.01,SUM($G130:EE130)&gt;0.01),EE$4,"")</f>
        <v/>
      </c>
      <c r="EF139" s="578" t="str">
        <f ca="1">IF(AND(SUM($G130:EE130)&lt;0.01,SUM($G130:EF130)&gt;0.01),EF$4,"")</f>
        <v/>
      </c>
      <c r="EG139" s="578" t="str">
        <f ca="1">IF(AND(SUM($G130:EF130)&lt;0.01,SUM($G130:EG130)&gt;0.01),EG$4,"")</f>
        <v/>
      </c>
      <c r="EH139" s="578" t="str">
        <f ca="1">IF(AND(SUM($G130:EG130)&lt;0.01,SUM($G130:EH130)&gt;0.01),EH$4,"")</f>
        <v/>
      </c>
      <c r="EI139" s="578" t="str">
        <f ca="1">IF(AND(SUM($G130:EH130)&lt;0.01,SUM($G130:EI130)&gt;0.01),EI$4,"")</f>
        <v/>
      </c>
      <c r="EJ139" s="578" t="str">
        <f ca="1">IF(AND(SUM($G130:EI130)&lt;0.01,SUM($G130:EJ130)&gt;0.01),EJ$4,"")</f>
        <v/>
      </c>
      <c r="EK139" s="578" t="str">
        <f ca="1">IF(AND(SUM($G130:EJ130)&lt;0.01,SUM($G130:EK130)&gt;0.01),EK$4,"")</f>
        <v/>
      </c>
      <c r="EL139" s="578" t="str">
        <f ca="1">IF(AND(SUM($G130:EK130)&lt;0.01,SUM($G130:EL130)&gt;0.01),EL$4,"")</f>
        <v/>
      </c>
      <c r="EM139" s="578" t="str">
        <f ca="1">IF(AND(SUM($G130:EL130)&lt;0.01,SUM($G130:EM130)&gt;0.01),EM$4,"")</f>
        <v/>
      </c>
      <c r="EN139" s="578" t="str">
        <f ca="1">IF(AND(SUM($G130:EM130)&lt;0.01,SUM($G130:EN130)&gt;0.01),EN$4,"")</f>
        <v/>
      </c>
      <c r="EO139" s="578" t="str">
        <f ca="1">IF(AND(SUM($G130:EN130)&lt;0.01,SUM($G130:EO130)&gt;0.01),EO$4,"")</f>
        <v/>
      </c>
      <c r="EP139" s="578" t="str">
        <f ca="1">IF(AND(SUM($G130:EO130)&lt;0.01,SUM($G130:EP130)&gt;0.01),EP$4,"")</f>
        <v/>
      </c>
      <c r="EQ139" s="10"/>
      <c r="ER139" s="10"/>
      <c r="ES139" s="10"/>
      <c r="ET139" s="10"/>
      <c r="EU139" s="10"/>
      <c r="EV139" s="10"/>
      <c r="EW139" s="10"/>
      <c r="EX139" s="10"/>
      <c r="EY139" s="10"/>
      <c r="EZ139" s="10"/>
      <c r="FA139" s="10"/>
      <c r="FB139" s="10"/>
      <c r="FC139" s="10"/>
      <c r="FD139" s="10"/>
      <c r="FE139" s="10"/>
      <c r="FF139" s="10"/>
      <c r="FG139" s="10"/>
    </row>
    <row r="140" spans="1:163" ht="14.1" customHeight="1">
      <c r="B140" s="20" t="s">
        <v>318</v>
      </c>
      <c r="C140" s="579">
        <f ca="1">Assum!G146</f>
        <v>52047</v>
      </c>
      <c r="D140" s="516" t="s">
        <v>206</v>
      </c>
      <c r="E140" s="1292">
        <f t="shared" ca="1" si="493"/>
        <v>52047</v>
      </c>
      <c r="F140" s="10"/>
      <c r="G140" s="1297"/>
      <c r="H140" s="1297"/>
      <c r="I140" s="1297"/>
      <c r="J140" s="1297"/>
      <c r="K140" s="1297" t="str">
        <f ca="1">IF(AND($E129-SUM($G130:J130)&gt;0.01,$E129-SUM($G130:K130)&lt;0.01),K$4,"")</f>
        <v/>
      </c>
      <c r="L140" s="1297" t="str">
        <f ca="1">IF(AND($E129-SUM($G130:K130)&gt;0.01,$E129-SUM($G130:L130)&lt;0.01),L$4,"")</f>
        <v/>
      </c>
      <c r="M140" s="1297" t="str">
        <f ca="1">IF(AND($E129-SUM($G130:L130)&gt;0.01,$E129-SUM($G130:M130)&lt;0.01),M$4,"")</f>
        <v/>
      </c>
      <c r="N140" s="1297" t="str">
        <f ca="1">IF(AND($E129-SUM($G130:M130)&gt;0.01,$E129-SUM($G130:N130)&lt;0.01),N$4,"")</f>
        <v/>
      </c>
      <c r="O140" s="1297" t="str">
        <f ca="1">IF(AND($E129-SUM($G130:N130)&gt;0.01,$E129-SUM($G130:O130)&lt;0.01),O$4,"")</f>
        <v/>
      </c>
      <c r="P140" s="1297" t="str">
        <f ca="1">IF(AND($E129-SUM($G130:O130)&gt;0.01,$E129-SUM($G130:P130)&lt;0.01),P$4,"")</f>
        <v/>
      </c>
      <c r="Q140" s="1297" t="str">
        <f ca="1">IF(AND($E129-SUM($G130:P130)&gt;0.01,$E129-SUM($G130:Q130)&lt;0.01),Q$4,"")</f>
        <v/>
      </c>
      <c r="R140" s="1297" t="str">
        <f ca="1">IF(AND($E129-SUM($G130:Q130)&gt;0.01,$E129-SUM($G130:R130)&lt;0.01),R$4,"")</f>
        <v/>
      </c>
      <c r="S140" s="1297" t="str">
        <f ca="1">IF(AND($E129-SUM($G130:R130)&gt;0.01,$E129-SUM($G130:S130)&lt;0.01),S$4,"")</f>
        <v/>
      </c>
      <c r="T140" s="1297" t="str">
        <f ca="1">IF(AND($E129-SUM($G130:S130)&gt;0.01,$E129-SUM($G130:T130)&lt;0.01),T$4,"")</f>
        <v/>
      </c>
      <c r="U140" s="1297" t="str">
        <f ca="1">IF(AND($E129-SUM($G130:T130)&gt;0.01,$E129-SUM($G130:U130)&lt;0.01),U$4,"")</f>
        <v/>
      </c>
      <c r="V140" s="1297" t="str">
        <f ca="1">IF(AND($E129-SUM($G130:U130)&gt;0.01,$E129-SUM($G130:V130)&lt;0.01),V$4,"")</f>
        <v/>
      </c>
      <c r="W140" s="1297" t="str">
        <f ca="1">IF(AND($E129-SUM($G130:V130)&gt;0.01,$E129-SUM($G130:W130)&lt;0.01),W$4,"")</f>
        <v/>
      </c>
      <c r="X140" s="1297" t="str">
        <f ca="1">IF(AND($E129-SUM($G130:W130)&gt;0.01,$E129-SUM($G130:X130)&lt;0.01),X$4,"")</f>
        <v/>
      </c>
      <c r="Y140" s="1297" t="str">
        <f ca="1">IF(AND($E129-SUM($G130:X130)&gt;0.01,$E129-SUM($G130:Y130)&lt;0.01),Y$4,"")</f>
        <v/>
      </c>
      <c r="Z140" s="1297" t="str">
        <f ca="1">IF(AND($E129-SUM($G130:Y130)&gt;0.01,$E129-SUM($G130:Z130)&lt;0.01),Z$4,"")</f>
        <v/>
      </c>
      <c r="AA140" s="1297" t="str">
        <f ca="1">IF(AND($E129-SUM($G130:Z130)&gt;0.01,$E129-SUM($G130:AA130)&lt;0.01),AA$4,"")</f>
        <v/>
      </c>
      <c r="AB140" s="1297" t="str">
        <f ca="1">IF(AND($E129-SUM($G130:AA130)&gt;0.01,$E129-SUM($G130:AB130)&lt;0.01),AB$4,"")</f>
        <v/>
      </c>
      <c r="AC140" s="1297" t="str">
        <f ca="1">IF(AND($E129-SUM($G130:AB130)&gt;0.01,$E129-SUM($G130:AC130)&lt;0.01),AC$4,"")</f>
        <v/>
      </c>
      <c r="AD140" s="1297" t="str">
        <f ca="1">IF(AND($E129-SUM($G130:AC130)&gt;0.01,$E129-SUM($G130:AD130)&lt;0.01),AD$4,"")</f>
        <v/>
      </c>
      <c r="AE140" s="1297" t="str">
        <f ca="1">IF(AND($E129-SUM($G130:AD130)&gt;0.01,$E129-SUM($G130:AE130)&lt;0.01),AE$4,"")</f>
        <v/>
      </c>
      <c r="AF140" s="1297" t="str">
        <f ca="1">IF(AND($E129-SUM($G130:AE130)&gt;0.01,$E129-SUM($G130:AF130)&lt;0.01),AF$4,"")</f>
        <v/>
      </c>
      <c r="AG140" s="1297" t="str">
        <f ca="1">IF(AND($E129-SUM($G130:AF130)&gt;0.01,$E129-SUM($G130:AG130)&lt;0.01),AG$4,"")</f>
        <v/>
      </c>
      <c r="AH140" s="1297" t="str">
        <f ca="1">IF(AND($E129-SUM($G130:AG130)&gt;0.01,$E129-SUM($G130:AH130)&lt;0.01),AH$4,"")</f>
        <v/>
      </c>
      <c r="AI140" s="1297" t="str">
        <f ca="1">IF(AND($E129-SUM($G130:AH130)&gt;0.01,$E129-SUM($G130:AI130)&lt;0.01),AI$4,"")</f>
        <v/>
      </c>
      <c r="AJ140" s="1297" t="str">
        <f ca="1">IF(AND($E129-SUM($G130:AI130)&gt;0.01,$E129-SUM($G130:AJ130)&lt;0.01),AJ$4,"")</f>
        <v/>
      </c>
      <c r="AK140" s="1297" t="str">
        <f ca="1">IF(AND($E129-SUM($G130:AJ130)&gt;0.01,$E129-SUM($G130:AK130)&lt;0.01),AK$4,"")</f>
        <v/>
      </c>
      <c r="AL140" s="1297" t="str">
        <f ca="1">IF(AND($E129-SUM($G130:AK130)&gt;0.01,$E129-SUM($G130:AL130)&lt;0.01),AL$4,"")</f>
        <v/>
      </c>
      <c r="AM140" s="1297" t="str">
        <f ca="1">IF(AND($E129-SUM($G130:AL130)&gt;0.01,$E129-SUM($G130:AM130)&lt;0.01),AM$4,"")</f>
        <v/>
      </c>
      <c r="AN140" s="1297" t="str">
        <f ca="1">IF(AND($E129-SUM($G130:AM130)&gt;0.01,$E129-SUM($G130:AN130)&lt;0.01),AN$4,"")</f>
        <v/>
      </c>
      <c r="AO140" s="1297" t="str">
        <f ca="1">IF(AND($E129-SUM($G130:AN130)&gt;0.01,$E129-SUM($G130:AO130)&lt;0.01),AO$4,"")</f>
        <v/>
      </c>
      <c r="AP140" s="1297" t="str">
        <f ca="1">IF(AND($E129-SUM($G130:AO130)&gt;0.01,$E129-SUM($G130:AP130)&lt;0.01),AP$4,"")</f>
        <v/>
      </c>
      <c r="AQ140" s="1297" t="str">
        <f ca="1">IF(AND($E129-SUM($G130:AP130)&gt;0.01,$E129-SUM($G130:AQ130)&lt;0.01),AQ$4,"")</f>
        <v/>
      </c>
      <c r="AR140" s="1297" t="str">
        <f ca="1">IF(AND($E129-SUM($G130:AQ130)&gt;0.01,$E129-SUM($G130:AR130)&lt;0.01),AR$4,"")</f>
        <v/>
      </c>
      <c r="AS140" s="1297" t="str">
        <f ca="1">IF(AND($E129-SUM($G130:AR130)&gt;0.01,$E129-SUM($G130:AS130)&lt;0.01),AS$4,"")</f>
        <v/>
      </c>
      <c r="AT140" s="1297" t="str">
        <f ca="1">IF(AND($E129-SUM($G130:AS130)&gt;0.01,$E129-SUM($G130:AT130)&lt;0.01),AT$4,"")</f>
        <v/>
      </c>
      <c r="AU140" s="1297" t="str">
        <f ca="1">IF(AND($E129-SUM($G130:AT130)&gt;0.01,$E129-SUM($G130:AU130)&lt;0.01),AU$4,"")</f>
        <v/>
      </c>
      <c r="AV140" s="1297" t="str">
        <f ca="1">IF(AND($E129-SUM($G130:AU130)&gt;0.01,$E129-SUM($G130:AV130)&lt;0.01),AV$4,"")</f>
        <v/>
      </c>
      <c r="AW140" s="1297" t="str">
        <f ca="1">IF(AND($E129-SUM($G130:AV130)&gt;0.01,$E129-SUM($G130:AW130)&lt;0.01),AW$4,"")</f>
        <v/>
      </c>
      <c r="AX140" s="1297" t="str">
        <f ca="1">IF(AND($E129-SUM($G130:AW130)&gt;0.01,$E129-SUM($G130:AX130)&lt;0.01),AX$4,"")</f>
        <v/>
      </c>
      <c r="AY140" s="1297" t="str">
        <f ca="1">IF(AND($E129-SUM($G130:AX130)&gt;0.01,$E129-SUM($G130:AY130)&lt;0.01),AY$4,"")</f>
        <v/>
      </c>
      <c r="AZ140" s="1297" t="str">
        <f ca="1">IF(AND($E129-SUM($G130:AY130)&gt;0.01,$E129-SUM($G130:AZ130)&lt;0.01),AZ$4,"")</f>
        <v/>
      </c>
      <c r="BA140" s="1297" t="str">
        <f ca="1">IF(AND($E129-SUM($G130:AZ130)&gt;0.01,$E129-SUM($G130:BA130)&lt;0.01),BA$4,"")</f>
        <v/>
      </c>
      <c r="BB140" s="1297" t="str">
        <f ca="1">IF(AND($E129-SUM($G130:BA130)&gt;0.01,$E129-SUM($G130:BB130)&lt;0.01),BB$4,"")</f>
        <v/>
      </c>
      <c r="BC140" s="1297" t="str">
        <f ca="1">IF(AND($E129-SUM($G130:BB130)&gt;0.01,$E129-SUM($G130:BC130)&lt;0.01),BC$4,"")</f>
        <v/>
      </c>
      <c r="BD140" s="1297" t="str">
        <f ca="1">IF(AND($E129-SUM($G130:BC130)&gt;0.01,$E129-SUM($G130:BD130)&lt;0.01),BD$4,"")</f>
        <v/>
      </c>
      <c r="BE140" s="1297" t="str">
        <f ca="1">IF(AND($E129-SUM($G130:BD130)&gt;0.01,$E129-SUM($G130:BE130)&lt;0.01),BE$4,"")</f>
        <v/>
      </c>
      <c r="BF140" s="1297" t="str">
        <f ca="1">IF(AND($E129-SUM($G130:BE130)&gt;0.01,$E129-SUM($G130:BF130)&lt;0.01),BF$4,"")</f>
        <v/>
      </c>
      <c r="BG140" s="1297" t="str">
        <f ca="1">IF(AND($E129-SUM($G130:BF130)&gt;0.01,$E129-SUM($G130:BG130)&lt;0.01),BG$4,"")</f>
        <v/>
      </c>
      <c r="BH140" s="1297" t="str">
        <f ca="1">IF(AND($E129-SUM($G130:BG130)&gt;0.01,$E129-SUM($G130:BH130)&lt;0.01),BH$4,"")</f>
        <v/>
      </c>
      <c r="BI140" s="1297" t="str">
        <f ca="1">IF(AND($E129-SUM($G130:BH130)&gt;0.01,$E129-SUM($G130:BI130)&lt;0.01),BI$4,"")</f>
        <v/>
      </c>
      <c r="BJ140" s="1297" t="str">
        <f ca="1">IF(AND($E129-SUM($G130:BI130)&gt;0.01,$E129-SUM($G130:BJ130)&lt;0.01),BJ$4,"")</f>
        <v/>
      </c>
      <c r="BK140" s="1297" t="str">
        <f ca="1">IF(AND($E129-SUM($G130:BJ130)&gt;0.01,$E129-SUM($G130:BK130)&lt;0.01),BK$4,"")</f>
        <v/>
      </c>
      <c r="BL140" s="1297" t="str">
        <f ca="1">IF(AND($E129-SUM($G130:BK130)&gt;0.01,$E129-SUM($G130:BL130)&lt;0.01),BL$4,"")</f>
        <v/>
      </c>
      <c r="BM140" s="1297" t="str">
        <f ca="1">IF(AND($E129-SUM($G130:BL130)&gt;0.01,$E129-SUM($G130:BM130)&lt;0.01),BM$4,"")</f>
        <v/>
      </c>
      <c r="BN140" s="1297" t="str">
        <f ca="1">IF(AND($E129-SUM($G130:BM130)&gt;0.01,$E129-SUM($G130:BN130)&lt;0.01),BN$4,"")</f>
        <v/>
      </c>
      <c r="BO140" s="1297" t="str">
        <f ca="1">IF(AND($E129-SUM($G130:BN130)&gt;0.01,$E129-SUM($G130:BO130)&lt;0.01),BO$4,"")</f>
        <v/>
      </c>
      <c r="BP140" s="1297" t="str">
        <f ca="1">IF(AND($E129-SUM($G130:BO130)&gt;0.01,$E129-SUM($G130:BP130)&lt;0.01),BP$4,"")</f>
        <v/>
      </c>
      <c r="BQ140" s="1297" t="str">
        <f ca="1">IF(AND($E129-SUM($G130:BP130)&gt;0.01,$E129-SUM($G130:BQ130)&lt;0.01),BQ$4,"")</f>
        <v/>
      </c>
      <c r="BR140" s="1297" t="str">
        <f ca="1">IF(AND($E129-SUM($G130:BQ130)&gt;0.01,$E129-SUM($G130:BR130)&lt;0.01),BR$4,"")</f>
        <v/>
      </c>
      <c r="BS140" s="578" t="str">
        <f ca="1">IF(AND($E129-SUM($G130:BR130)&gt;0.01,$E129-SUM($G130:BS130)&lt;0.01),BS$4,"")</f>
        <v/>
      </c>
      <c r="BT140" s="578" t="str">
        <f ca="1">IF(AND($E129-SUM($G130:BS130)&gt;0.01,$E129-SUM($G130:BT130)&lt;0.01),BT$4,"")</f>
        <v/>
      </c>
      <c r="BU140" s="578" t="str">
        <f ca="1">IF(AND($E129-SUM($G130:BT130)&gt;0.01,$E129-SUM($G130:BU130)&lt;0.01),BU$4,"")</f>
        <v/>
      </c>
      <c r="BV140" s="578" t="str">
        <f ca="1">IF(AND($E129-SUM($G130:BU130)&gt;0.01,$E129-SUM($G130:BV130)&lt;0.01),BV$4,"")</f>
        <v/>
      </c>
      <c r="BW140" s="578" t="str">
        <f ca="1">IF(AND($E129-SUM($G130:BV130)&gt;0.01,$E129-SUM($G130:BW130)&lt;0.01),BW$4,"")</f>
        <v/>
      </c>
      <c r="BX140" s="578" t="str">
        <f ca="1">IF(AND($E129-SUM($G130:BW130)&gt;0.01,$E129-SUM($G130:BX130)&lt;0.01),BX$4,"")</f>
        <v/>
      </c>
      <c r="BY140" s="578" t="str">
        <f ca="1">IF(AND($E129-SUM($G130:BX130)&gt;0.01,$E129-SUM($G130:BY130)&lt;0.01),BY$4,"")</f>
        <v/>
      </c>
      <c r="BZ140" s="578" t="str">
        <f ca="1">IF(AND($E129-SUM($G130:BY130)&gt;0.01,$E129-SUM($G130:BZ130)&lt;0.01),BZ$4,"")</f>
        <v/>
      </c>
      <c r="CA140" s="578" t="str">
        <f ca="1">IF(AND($E129-SUM($G130:BZ130)&gt;0.01,$E129-SUM($G130:CA130)&lt;0.01),CA$4,"")</f>
        <v/>
      </c>
      <c r="CB140" s="578" t="str">
        <f ca="1">IF(AND($E129-SUM($G130:CA130)&gt;0.01,$E129-SUM($G130:CB130)&lt;0.01),CB$4,"")</f>
        <v/>
      </c>
      <c r="CC140" s="578" t="str">
        <f ca="1">IF(AND($E129-SUM($G130:CB130)&gt;0.01,$E129-SUM($G130:CC130)&lt;0.01),CC$4,"")</f>
        <v/>
      </c>
      <c r="CD140" s="578" t="str">
        <f ca="1">IF(AND($E129-SUM($G130:CC130)&gt;0.01,$E129-SUM($G130:CD130)&lt;0.01),CD$4,"")</f>
        <v/>
      </c>
      <c r="CE140" s="578" t="str">
        <f ca="1">IF(AND($E129-SUM($G130:CD130)&gt;0.01,$E129-SUM($G130:CE130)&lt;0.01),CE$4,"")</f>
        <v/>
      </c>
      <c r="CF140" s="578">
        <f ca="1">IF(AND($E129-SUM($G130:CE130)&gt;0.01,$E129-SUM($G130:CF130)&lt;0.01),CF$4,"")</f>
        <v>52047</v>
      </c>
      <c r="CG140" s="578" t="str">
        <f ca="1">IF(AND($E129-SUM($G130:CF130)&gt;0.01,$E129-SUM($G130:CG130)&lt;0.01),CG$4,"")</f>
        <v/>
      </c>
      <c r="CH140" s="578" t="str">
        <f ca="1">IF(AND($E129-SUM($G130:CG130)&gt;0.01,$E129-SUM($G130:CH130)&lt;0.01),CH$4,"")</f>
        <v/>
      </c>
      <c r="CI140" s="578" t="str">
        <f ca="1">IF(AND($E129-SUM($G130:CH130)&gt;0.01,$E129-SUM($G130:CI130)&lt;0.01),CI$4,"")</f>
        <v/>
      </c>
      <c r="CJ140" s="578" t="str">
        <f ca="1">IF(AND($E129-SUM($G130:CI130)&gt;0.01,$E129-SUM($G130:CJ130)&lt;0.01),CJ$4,"")</f>
        <v/>
      </c>
      <c r="CK140" s="578" t="str">
        <f ca="1">IF(AND($E129-SUM($G130:CJ130)&gt;0.01,$E129-SUM($G130:CK130)&lt;0.01),CK$4,"")</f>
        <v/>
      </c>
      <c r="CL140" s="578" t="str">
        <f ca="1">IF(AND($E129-SUM($G130:CK130)&gt;0.01,$E129-SUM($G130:CL130)&lt;0.01),CL$4,"")</f>
        <v/>
      </c>
      <c r="CM140" s="578" t="str">
        <f ca="1">IF(AND($E129-SUM($G130:CL130)&gt;0.01,$E129-SUM($G130:CM130)&lt;0.01),CM$4,"")</f>
        <v/>
      </c>
      <c r="CN140" s="578" t="str">
        <f ca="1">IF(AND($E129-SUM($G130:CM130)&gt;0.01,$E129-SUM($G130:CN130)&lt;0.01),CN$4,"")</f>
        <v/>
      </c>
      <c r="CO140" s="578" t="str">
        <f ca="1">IF(AND($E129-SUM($G130:CN130)&gt;0.01,$E129-SUM($G130:CO130)&lt;0.01),CO$4,"")</f>
        <v/>
      </c>
      <c r="CP140" s="578" t="str">
        <f ca="1">IF(AND($E129-SUM($G130:CO130)&gt;0.01,$E129-SUM($G130:CP130)&lt;0.01),CP$4,"")</f>
        <v/>
      </c>
      <c r="CQ140" s="578" t="str">
        <f ca="1">IF(AND($E129-SUM($G130:CP130)&gt;0.01,$E129-SUM($G130:CQ130)&lt;0.01),CQ$4,"")</f>
        <v/>
      </c>
      <c r="CR140" s="578" t="str">
        <f ca="1">IF(AND($E129-SUM($G130:CQ130)&gt;0.01,$E129-SUM($G130:CR130)&lt;0.01),CR$4,"")</f>
        <v/>
      </c>
      <c r="CS140" s="578" t="str">
        <f ca="1">IF(AND($E129-SUM($G130:CR130)&gt;0.01,$E129-SUM($G130:CS130)&lt;0.01),CS$4,"")</f>
        <v/>
      </c>
      <c r="CT140" s="578" t="str">
        <f ca="1">IF(AND($E129-SUM($G130:CS130)&gt;0.01,$E129-SUM($G130:CT130)&lt;0.01),CT$4,"")</f>
        <v/>
      </c>
      <c r="CU140" s="578" t="str">
        <f ca="1">IF(AND($E129-SUM($G130:CT130)&gt;0.01,$E129-SUM($G130:CU130)&lt;0.01),CU$4,"")</f>
        <v/>
      </c>
      <c r="CV140" s="578" t="str">
        <f ca="1">IF(AND($E129-SUM($G130:CU130)&gt;0.01,$E129-SUM($G130:CV130)&lt;0.01),CV$4,"")</f>
        <v/>
      </c>
      <c r="CW140" s="578" t="str">
        <f ca="1">IF(AND($E129-SUM($G130:CV130)&gt;0.01,$E129-SUM($G130:CW130)&lt;0.01),CW$4,"")</f>
        <v/>
      </c>
      <c r="CX140" s="578" t="str">
        <f ca="1">IF(AND($E129-SUM($G130:CW130)&gt;0.01,$E129-SUM($G130:CX130)&lt;0.01),CX$4,"")</f>
        <v/>
      </c>
      <c r="CY140" s="578" t="str">
        <f ca="1">IF(AND($E129-SUM($G130:CX130)&gt;0.01,$E129-SUM($G130:CY130)&lt;0.01),CY$4,"")</f>
        <v/>
      </c>
      <c r="CZ140" s="578" t="str">
        <f ca="1">IF(AND($E129-SUM($G130:CY130)&gt;0.01,$E129-SUM($G130:CZ130)&lt;0.01),CZ$4,"")</f>
        <v/>
      </c>
      <c r="DA140" s="578" t="str">
        <f ca="1">IF(AND($E129-SUM($G130:CZ130)&gt;0.01,$E129-SUM($G130:DA130)&lt;0.01),DA$4,"")</f>
        <v/>
      </c>
      <c r="DB140" s="578" t="str">
        <f ca="1">IF(AND($E129-SUM($G130:DA130)&gt;0.01,$E129-SUM($G130:DB130)&lt;0.01),DB$4,"")</f>
        <v/>
      </c>
      <c r="DC140" s="578" t="str">
        <f ca="1">IF(AND($E129-SUM($G130:DB130)&gt;0.01,$E129-SUM($G130:DC130)&lt;0.01),DC$4,"")</f>
        <v/>
      </c>
      <c r="DD140" s="578" t="str">
        <f ca="1">IF(AND($E129-SUM($G130:DC130)&gt;0.01,$E129-SUM($G130:DD130)&lt;0.01),DD$4,"")</f>
        <v/>
      </c>
      <c r="DE140" s="578" t="str">
        <f ca="1">IF(AND($E129-SUM($G130:DD130)&gt;0.01,$E129-SUM($G130:DE130)&lt;0.01),DE$4,"")</f>
        <v/>
      </c>
      <c r="DF140" s="578" t="str">
        <f ca="1">IF(AND($E129-SUM($G130:DE130)&gt;0.01,$E129-SUM($G130:DF130)&lt;0.01),DF$4,"")</f>
        <v/>
      </c>
      <c r="DG140" s="578" t="str">
        <f ca="1">IF(AND($E129-SUM($G130:DF130)&gt;0.01,$E129-SUM($G130:DG130)&lt;0.01),DG$4,"")</f>
        <v/>
      </c>
      <c r="DH140" s="578" t="str">
        <f ca="1">IF(AND($E129-SUM($G130:DG130)&gt;0.01,$E129-SUM($G130:DH130)&lt;0.01),DH$4,"")</f>
        <v/>
      </c>
      <c r="DI140" s="578" t="str">
        <f ca="1">IF(AND($E129-SUM($G130:DH130)&gt;0.01,$E129-SUM($G130:DI130)&lt;0.01),DI$4,"")</f>
        <v/>
      </c>
      <c r="DJ140" s="578" t="str">
        <f ca="1">IF(AND($E129-SUM($G130:DI130)&gt;0.01,$E129-SUM($G130:DJ130)&lt;0.01),DJ$4,"")</f>
        <v/>
      </c>
      <c r="DK140" s="578" t="str">
        <f ca="1">IF(AND($E129-SUM($G130:DJ130)&gt;0.01,$E129-SUM($G130:DK130)&lt;0.01),DK$4,"")</f>
        <v/>
      </c>
      <c r="DL140" s="578" t="str">
        <f ca="1">IF(AND($E129-SUM($G130:DK130)&gt;0.01,$E129-SUM($G130:DL130)&lt;0.01),DL$4,"")</f>
        <v/>
      </c>
      <c r="DM140" s="578" t="str">
        <f ca="1">IF(AND($E129-SUM($G130:DL130)&gt;0.01,$E129-SUM($G130:DM130)&lt;0.01),DM$4,"")</f>
        <v/>
      </c>
      <c r="DN140" s="578" t="str">
        <f ca="1">IF(AND($E129-SUM($G130:DM130)&gt;0.01,$E129-SUM($G130:DN130)&lt;0.01),DN$4,"")</f>
        <v/>
      </c>
      <c r="DO140" s="578" t="str">
        <f ca="1">IF(AND($E129-SUM($G130:DN130)&gt;0.01,$E129-SUM($G130:DO130)&lt;0.01),DO$4,"")</f>
        <v/>
      </c>
      <c r="DP140" s="578" t="str">
        <f ca="1">IF(AND($E129-SUM($G130:DO130)&gt;0.01,$E129-SUM($G130:DP130)&lt;0.01),DP$4,"")</f>
        <v/>
      </c>
      <c r="DQ140" s="578" t="str">
        <f ca="1">IF(AND($E129-SUM($G130:DP130)&gt;0.01,$E129-SUM($G130:DQ130)&lt;0.01),DQ$4,"")</f>
        <v/>
      </c>
      <c r="DR140" s="578" t="str">
        <f ca="1">IF(AND($E129-SUM($G130:DQ130)&gt;0.01,$E129-SUM($G130:DR130)&lt;0.01),DR$4,"")</f>
        <v/>
      </c>
      <c r="DS140" s="578" t="str">
        <f ca="1">IF(AND($E129-SUM($G130:DR130)&gt;0.01,$E129-SUM($G130:DS130)&lt;0.01),DS$4,"")</f>
        <v/>
      </c>
      <c r="DT140" s="578" t="str">
        <f ca="1">IF(AND($E129-SUM($G130:DS130)&gt;0.01,$E129-SUM($G130:DT130)&lt;0.01),DT$4,"")</f>
        <v/>
      </c>
      <c r="DU140" s="578" t="str">
        <f ca="1">IF(AND($E129-SUM($G130:DT130)&gt;0.01,$E129-SUM($G130:DU130)&lt;0.01),DU$4,"")</f>
        <v/>
      </c>
      <c r="DV140" s="578" t="str">
        <f ca="1">IF(AND($E129-SUM($G130:DU130)&gt;0.01,$E129-SUM($G130:DV130)&lt;0.01),DV$4,"")</f>
        <v/>
      </c>
      <c r="DW140" s="578" t="str">
        <f ca="1">IF(AND($E129-SUM($G130:DV130)&gt;0.01,$E129-SUM($G130:DW130)&lt;0.01),DW$4,"")</f>
        <v/>
      </c>
      <c r="DX140" s="578" t="str">
        <f ca="1">IF(AND($E129-SUM($G130:DW130)&gt;0.01,$E129-SUM($G130:DX130)&lt;0.01),DX$4,"")</f>
        <v/>
      </c>
      <c r="DY140" s="578" t="str">
        <f ca="1">IF(AND($E129-SUM($G130:DX130)&gt;0.01,$E129-SUM($G130:DY130)&lt;0.01),DY$4,"")</f>
        <v/>
      </c>
      <c r="DZ140" s="578" t="str">
        <f ca="1">IF(AND($E129-SUM($G130:DY130)&gt;0.01,$E129-SUM($G130:DZ130)&lt;0.01),DZ$4,"")</f>
        <v/>
      </c>
      <c r="EA140" s="578" t="str">
        <f ca="1">IF(AND($E129-SUM($G130:DZ130)&gt;0.01,$E129-SUM($G130:EA130)&lt;0.01),EA$4,"")</f>
        <v/>
      </c>
      <c r="EB140" s="578" t="str">
        <f ca="1">IF(AND($E129-SUM($G130:EA130)&gt;0.01,$E129-SUM($G130:EB130)&lt;0.01),EB$4,"")</f>
        <v/>
      </c>
      <c r="EC140" s="578" t="str">
        <f ca="1">IF(AND($E129-SUM($G130:EB130)&gt;0.01,$E129-SUM($G130:EC130)&lt;0.01),EC$4,"")</f>
        <v/>
      </c>
      <c r="ED140" s="578" t="str">
        <f ca="1">IF(AND($E129-SUM($G130:EC130)&gt;0.01,$E129-SUM($G130:ED130)&lt;0.01),ED$4,"")</f>
        <v/>
      </c>
      <c r="EE140" s="578" t="str">
        <f ca="1">IF(AND($E129-SUM($G130:ED130)&gt;0.01,$E129-SUM($G130:EE130)&lt;0.01),EE$4,"")</f>
        <v/>
      </c>
      <c r="EF140" s="578" t="str">
        <f ca="1">IF(AND($E129-SUM($G130:EE130)&gt;0.01,$E129-SUM($G130:EF130)&lt;0.01),EF$4,"")</f>
        <v/>
      </c>
      <c r="EG140" s="578" t="str">
        <f ca="1">IF(AND($E129-SUM($G130:EF130)&gt;0.01,$E129-SUM($G130:EG130)&lt;0.01),EG$4,"")</f>
        <v/>
      </c>
      <c r="EH140" s="578" t="str">
        <f ca="1">IF(AND($E129-SUM($G130:EG130)&gt;0.01,$E129-SUM($G130:EH130)&lt;0.01),EH$4,"")</f>
        <v/>
      </c>
      <c r="EI140" s="578" t="str">
        <f ca="1">IF(AND($E129-SUM($G130:EH130)&gt;0.01,$E129-SUM($G130:EI130)&lt;0.01),EI$4,"")</f>
        <v/>
      </c>
      <c r="EJ140" s="578" t="str">
        <f ca="1">IF(AND($E129-SUM($G130:EI130)&gt;0.01,$E129-SUM($G130:EJ130)&lt;0.01),EJ$4,"")</f>
        <v/>
      </c>
      <c r="EK140" s="578" t="str">
        <f ca="1">IF(AND($E129-SUM($G130:EJ130)&gt;0.01,$E129-SUM($G130:EK130)&lt;0.01),EK$4,"")</f>
        <v/>
      </c>
      <c r="EL140" s="578" t="str">
        <f ca="1">IF(AND($E129-SUM($G130:EK130)&gt;0.01,$E129-SUM($G130:EL130)&lt;0.01),EL$4,"")</f>
        <v/>
      </c>
      <c r="EM140" s="578" t="str">
        <f ca="1">IF(AND($E129-SUM($G130:EL130)&gt;0.01,$E129-SUM($G130:EM130)&lt;0.01),EM$4,"")</f>
        <v/>
      </c>
      <c r="EN140" s="578" t="str">
        <f ca="1">IF(AND($E129-SUM($G130:EM130)&gt;0.01,$E129-SUM($G130:EN130)&lt;0.01),EN$4,"")</f>
        <v/>
      </c>
      <c r="EO140" s="578" t="str">
        <f ca="1">IF(AND($E129-SUM($G130:EN130)&gt;0.01,$E129-SUM($G130:EO130)&lt;0.01),EO$4,"")</f>
        <v/>
      </c>
      <c r="EP140" s="578" t="str">
        <f ca="1">IF(AND($E129-SUM($G130:EO130)&gt;0.01,$E129-SUM($G130:EP130)&lt;0.01),EP$4,"")</f>
        <v/>
      </c>
      <c r="EQ140" s="10"/>
      <c r="ER140" s="10"/>
      <c r="ES140" s="10"/>
      <c r="ET140" s="10"/>
      <c r="EU140" s="10"/>
      <c r="EV140" s="10"/>
      <c r="EW140" s="10"/>
      <c r="EX140" s="10"/>
      <c r="EY140" s="10"/>
      <c r="EZ140" s="10"/>
      <c r="FA140" s="10"/>
      <c r="FB140" s="10"/>
      <c r="FC140" s="10"/>
      <c r="FD140" s="10"/>
      <c r="FE140" s="10"/>
      <c r="FF140" s="10"/>
      <c r="FG140" s="10"/>
    </row>
    <row r="141" spans="1:163" ht="14.1" customHeight="1">
      <c r="B141" s="20"/>
      <c r="C141" s="577"/>
      <c r="D141" s="516"/>
      <c r="E141" s="1292"/>
      <c r="F141" s="10"/>
      <c r="G141" s="1298"/>
      <c r="H141" s="1298"/>
      <c r="I141" s="1298"/>
      <c r="J141" s="1298"/>
      <c r="K141" s="1298"/>
      <c r="L141" s="1298"/>
      <c r="M141" s="1298"/>
      <c r="N141" s="1298"/>
      <c r="O141" s="1298"/>
      <c r="P141" s="1298"/>
      <c r="Q141" s="1298"/>
      <c r="R141" s="1298"/>
      <c r="S141" s="1298"/>
      <c r="T141" s="1298"/>
      <c r="U141" s="1298"/>
      <c r="V141" s="1298"/>
      <c r="W141" s="1298"/>
      <c r="X141" s="1298"/>
      <c r="Y141" s="1298"/>
      <c r="Z141" s="1298"/>
      <c r="AA141" s="1298"/>
      <c r="AB141" s="1298"/>
      <c r="AC141" s="1298"/>
      <c r="AD141" s="1298"/>
      <c r="AE141" s="1298"/>
      <c r="AF141" s="1298"/>
      <c r="AG141" s="1298"/>
      <c r="AH141" s="1298"/>
      <c r="AI141" s="1298"/>
      <c r="AJ141" s="1298"/>
      <c r="AK141" s="1298"/>
      <c r="AL141" s="1298"/>
      <c r="AM141" s="1298"/>
      <c r="AN141" s="1298"/>
      <c r="AO141" s="1298"/>
      <c r="AP141" s="1298"/>
      <c r="AQ141" s="1298"/>
      <c r="AR141" s="1298"/>
      <c r="AS141" s="1298"/>
      <c r="AT141" s="1298"/>
      <c r="AU141" s="1298"/>
      <c r="AV141" s="1298"/>
      <c r="AW141" s="1298"/>
      <c r="AX141" s="1298"/>
      <c r="AY141" s="1298"/>
      <c r="AZ141" s="1298"/>
      <c r="BA141" s="1298"/>
      <c r="BB141" s="1298"/>
      <c r="BC141" s="1298"/>
      <c r="BD141" s="1298"/>
      <c r="BE141" s="1298"/>
      <c r="BF141" s="1298"/>
      <c r="BG141" s="1298"/>
      <c r="BH141" s="1298"/>
      <c r="BI141" s="1298"/>
      <c r="BJ141" s="1298"/>
      <c r="BK141" s="1298"/>
      <c r="BL141" s="1298"/>
      <c r="BM141" s="1298"/>
      <c r="BN141" s="1298"/>
      <c r="BO141" s="1298"/>
      <c r="BP141" s="1298"/>
      <c r="BQ141" s="1298"/>
      <c r="BR141" s="1298"/>
      <c r="BS141" s="457"/>
      <c r="BT141" s="457"/>
      <c r="BU141" s="457"/>
      <c r="BV141" s="457"/>
      <c r="BW141" s="457"/>
      <c r="BX141" s="457"/>
      <c r="BY141" s="457"/>
      <c r="BZ141" s="457"/>
      <c r="CA141" s="457"/>
      <c r="CB141" s="457"/>
      <c r="CC141" s="457"/>
      <c r="CD141" s="457"/>
      <c r="CE141" s="457"/>
      <c r="CF141" s="457"/>
      <c r="CG141" s="457"/>
      <c r="CH141" s="457"/>
      <c r="CI141" s="457"/>
      <c r="CJ141" s="457"/>
      <c r="CK141" s="457"/>
      <c r="CL141" s="457"/>
      <c r="CM141" s="457"/>
      <c r="CN141" s="457"/>
      <c r="CO141" s="457"/>
      <c r="CP141" s="457"/>
      <c r="CQ141" s="457"/>
      <c r="CR141" s="457"/>
      <c r="CS141" s="457"/>
      <c r="CT141" s="457"/>
      <c r="CU141" s="457"/>
      <c r="CV141" s="457"/>
      <c r="CW141" s="457"/>
      <c r="CX141" s="457"/>
      <c r="CY141" s="457"/>
      <c r="CZ141" s="457"/>
      <c r="DA141" s="457"/>
      <c r="DB141" s="457"/>
      <c r="DC141" s="457"/>
      <c r="DD141" s="457"/>
      <c r="DE141" s="457"/>
      <c r="DF141" s="457"/>
      <c r="DG141" s="457"/>
      <c r="DH141" s="457"/>
      <c r="DI141" s="457"/>
      <c r="DJ141" s="457"/>
      <c r="DK141" s="457"/>
      <c r="DL141" s="457"/>
      <c r="DM141" s="457"/>
      <c r="DN141" s="457"/>
      <c r="DO141" s="457"/>
      <c r="DP141" s="457"/>
      <c r="DQ141" s="457"/>
      <c r="DR141" s="457"/>
      <c r="DS141" s="457"/>
      <c r="DT141" s="457"/>
      <c r="DU141" s="457"/>
      <c r="DV141" s="457"/>
      <c r="DW141" s="457"/>
      <c r="DX141" s="457"/>
      <c r="DY141" s="457"/>
      <c r="DZ141" s="457"/>
      <c r="EA141" s="457"/>
      <c r="EB141" s="457"/>
      <c r="EC141" s="457"/>
      <c r="ED141" s="457"/>
      <c r="EE141" s="457"/>
      <c r="EF141" s="457"/>
      <c r="EG141" s="457"/>
      <c r="EH141" s="457"/>
      <c r="EI141" s="457"/>
      <c r="EJ141" s="457"/>
      <c r="EK141" s="457"/>
      <c r="EL141" s="457"/>
      <c r="EM141" s="457"/>
      <c r="EN141" s="457"/>
      <c r="EO141" s="457"/>
      <c r="EP141" s="457"/>
      <c r="EQ141" s="12"/>
      <c r="ER141" s="12"/>
      <c r="ES141" s="12"/>
      <c r="ET141" s="12"/>
      <c r="EU141" s="12"/>
      <c r="EV141" s="12"/>
      <c r="EW141" s="12"/>
      <c r="EX141" s="12"/>
      <c r="EY141" s="12"/>
      <c r="EZ141" s="12"/>
      <c r="FA141" s="12"/>
      <c r="FB141" s="12"/>
      <c r="FC141" s="12"/>
      <c r="FD141" s="12"/>
      <c r="FE141" s="12"/>
      <c r="FF141" s="12"/>
      <c r="FG141" s="12"/>
    </row>
    <row r="142" spans="1:163" ht="14.1" customHeight="1">
      <c r="B142" s="20"/>
      <c r="C142" s="577"/>
      <c r="D142" s="516"/>
      <c r="E142" s="1292"/>
      <c r="F142" s="10"/>
      <c r="G142" s="1298"/>
      <c r="H142" s="1298"/>
      <c r="I142" s="1298"/>
      <c r="J142" s="1298"/>
      <c r="K142" s="1298"/>
      <c r="L142" s="1298"/>
      <c r="M142" s="1298"/>
      <c r="N142" s="1298"/>
      <c r="O142" s="1298"/>
      <c r="P142" s="1298"/>
      <c r="Q142" s="1298"/>
      <c r="R142" s="1298"/>
      <c r="S142" s="1298"/>
      <c r="T142" s="1298"/>
      <c r="U142" s="1298"/>
      <c r="V142" s="1298"/>
      <c r="W142" s="1298"/>
      <c r="X142" s="1298"/>
      <c r="Y142" s="1298"/>
      <c r="Z142" s="1298"/>
      <c r="AA142" s="1298"/>
      <c r="AB142" s="1298"/>
      <c r="AC142" s="1298"/>
      <c r="AD142" s="1298"/>
      <c r="AE142" s="1298"/>
      <c r="AF142" s="1298"/>
      <c r="AG142" s="1298"/>
      <c r="AH142" s="1298"/>
      <c r="AI142" s="1298"/>
      <c r="AJ142" s="1298"/>
      <c r="AK142" s="1298"/>
      <c r="AL142" s="1298"/>
      <c r="AM142" s="1298"/>
      <c r="AN142" s="1298"/>
      <c r="AO142" s="1298"/>
      <c r="AP142" s="1298"/>
      <c r="AQ142" s="1298"/>
      <c r="AR142" s="1298"/>
      <c r="AS142" s="1298"/>
      <c r="AT142" s="1298"/>
      <c r="AU142" s="1298"/>
      <c r="AV142" s="1298"/>
      <c r="AW142" s="1298"/>
      <c r="AX142" s="1298"/>
      <c r="AY142" s="1298"/>
      <c r="AZ142" s="1298"/>
      <c r="BA142" s="1298"/>
      <c r="BB142" s="1298"/>
      <c r="BC142" s="1298"/>
      <c r="BD142" s="1298"/>
      <c r="BE142" s="1298"/>
      <c r="BF142" s="1298"/>
      <c r="BG142" s="1298"/>
      <c r="BH142" s="1298"/>
      <c r="BI142" s="1298"/>
      <c r="BJ142" s="1298"/>
      <c r="BK142" s="1298"/>
      <c r="BL142" s="1298"/>
      <c r="BM142" s="1298"/>
      <c r="BN142" s="1298"/>
      <c r="BO142" s="1298"/>
      <c r="BP142" s="1298"/>
      <c r="BQ142" s="1298"/>
      <c r="BR142" s="1298"/>
      <c r="BS142" s="457"/>
      <c r="BT142" s="457"/>
      <c r="BU142" s="457"/>
      <c r="BV142" s="457"/>
      <c r="BW142" s="457"/>
      <c r="BX142" s="457"/>
      <c r="BY142" s="457"/>
      <c r="BZ142" s="457"/>
      <c r="CA142" s="457"/>
      <c r="CB142" s="457"/>
      <c r="CC142" s="457"/>
      <c r="CD142" s="457"/>
      <c r="CE142" s="457"/>
      <c r="CF142" s="457"/>
      <c r="CG142" s="457"/>
      <c r="CH142" s="457"/>
      <c r="CI142" s="457"/>
      <c r="CJ142" s="457"/>
      <c r="CK142" s="457"/>
      <c r="CL142" s="457"/>
      <c r="CM142" s="457"/>
      <c r="CN142" s="457"/>
      <c r="CO142" s="457"/>
      <c r="CP142" s="457"/>
      <c r="CQ142" s="457"/>
      <c r="CR142" s="457"/>
      <c r="CS142" s="457"/>
      <c r="CT142" s="457"/>
      <c r="CU142" s="457"/>
      <c r="CV142" s="457"/>
      <c r="CW142" s="457"/>
      <c r="CX142" s="457"/>
      <c r="CY142" s="457"/>
      <c r="CZ142" s="457"/>
      <c r="DA142" s="457"/>
      <c r="DB142" s="457"/>
      <c r="DC142" s="457"/>
      <c r="DD142" s="457"/>
      <c r="DE142" s="457"/>
      <c r="DF142" s="457"/>
      <c r="DG142" s="457"/>
      <c r="DH142" s="457"/>
      <c r="DI142" s="457"/>
      <c r="DJ142" s="457"/>
      <c r="DK142" s="457"/>
      <c r="DL142" s="457"/>
      <c r="DM142" s="457"/>
      <c r="DN142" s="457"/>
      <c r="DO142" s="457"/>
      <c r="DP142" s="457"/>
      <c r="DQ142" s="457"/>
      <c r="DR142" s="457"/>
      <c r="DS142" s="457"/>
      <c r="DT142" s="457"/>
      <c r="DU142" s="457"/>
      <c r="DV142" s="457"/>
      <c r="DW142" s="457"/>
      <c r="DX142" s="457"/>
      <c r="DY142" s="457"/>
      <c r="DZ142" s="457"/>
      <c r="EA142" s="457"/>
      <c r="EB142" s="457"/>
      <c r="EC142" s="457"/>
      <c r="ED142" s="457"/>
      <c r="EE142" s="457"/>
      <c r="EF142" s="457"/>
      <c r="EG142" s="457"/>
      <c r="EH142" s="457"/>
      <c r="EI142" s="457"/>
      <c r="EJ142" s="457"/>
      <c r="EK142" s="457"/>
      <c r="EL142" s="457"/>
      <c r="EM142" s="457"/>
      <c r="EN142" s="457"/>
      <c r="EO142" s="457"/>
      <c r="EP142" s="457"/>
      <c r="EQ142" s="12"/>
      <c r="ER142" s="12"/>
      <c r="ES142" s="12"/>
      <c r="ET142" s="12"/>
      <c r="EU142" s="12"/>
      <c r="EV142" s="12"/>
      <c r="EW142" s="12"/>
      <c r="EX142" s="12"/>
      <c r="EY142" s="12"/>
      <c r="EZ142" s="12"/>
      <c r="FA142" s="12"/>
      <c r="FB142" s="12"/>
      <c r="FC142" s="12"/>
      <c r="FD142" s="12"/>
      <c r="FE142" s="12"/>
      <c r="FF142" s="12"/>
      <c r="FG142" s="12"/>
    </row>
    <row r="143" spans="1:163" s="1" customFormat="1" ht="14.1" customHeight="1">
      <c r="A143" s="1177" t="s">
        <v>1107</v>
      </c>
      <c r="B143" s="169"/>
      <c r="C143" s="57"/>
      <c r="D143" s="330"/>
      <c r="E143" s="2"/>
      <c r="G143" s="274"/>
      <c r="H143" s="274"/>
      <c r="I143" s="274"/>
      <c r="J143" s="274"/>
      <c r="K143" s="274"/>
      <c r="L143" s="274"/>
      <c r="M143" s="274"/>
      <c r="N143" s="274"/>
      <c r="O143" s="274"/>
      <c r="P143" s="274"/>
      <c r="Q143" s="274"/>
      <c r="R143" s="274"/>
      <c r="S143" s="274"/>
      <c r="T143" s="274"/>
      <c r="U143" s="274"/>
      <c r="V143" s="274"/>
      <c r="W143" s="274"/>
      <c r="X143" s="274"/>
      <c r="Y143" s="274"/>
      <c r="Z143" s="274"/>
      <c r="AA143" s="274"/>
      <c r="AB143" s="274"/>
      <c r="AC143" s="274"/>
      <c r="AD143" s="274"/>
      <c r="AE143" s="274"/>
      <c r="AF143" s="274"/>
      <c r="AG143" s="274"/>
      <c r="AH143" s="274"/>
      <c r="AI143" s="274"/>
      <c r="AJ143" s="274"/>
      <c r="AK143" s="274"/>
      <c r="AL143" s="274"/>
      <c r="AM143" s="274"/>
      <c r="AN143" s="274"/>
      <c r="AO143" s="274"/>
      <c r="AP143" s="274"/>
      <c r="AQ143" s="274"/>
      <c r="AR143" s="274"/>
      <c r="AS143" s="274"/>
      <c r="AT143" s="274"/>
      <c r="AU143" s="274"/>
      <c r="AV143" s="274"/>
      <c r="AW143" s="274"/>
      <c r="AX143" s="274"/>
      <c r="AY143" s="274"/>
      <c r="AZ143" s="274"/>
      <c r="BA143" s="274"/>
      <c r="BB143" s="274"/>
      <c r="BC143" s="274"/>
      <c r="BD143" s="274"/>
      <c r="BE143" s="274"/>
      <c r="BF143" s="274"/>
      <c r="BG143" s="274"/>
      <c r="BH143" s="274"/>
      <c r="BI143" s="274"/>
      <c r="BJ143" s="274"/>
      <c r="BK143" s="274"/>
      <c r="BL143" s="274"/>
      <c r="BM143" s="274"/>
      <c r="BN143" s="274"/>
      <c r="BO143" s="274"/>
      <c r="BP143" s="274"/>
      <c r="BQ143" s="274"/>
      <c r="BR143" s="274"/>
      <c r="BS143" s="274"/>
      <c r="BT143" s="274"/>
      <c r="BU143" s="274"/>
      <c r="BV143" s="274"/>
      <c r="BW143" s="274"/>
      <c r="BX143" s="274"/>
      <c r="BY143" s="274"/>
      <c r="BZ143" s="274"/>
      <c r="CA143" s="274"/>
      <c r="CB143" s="274"/>
      <c r="CC143" s="274"/>
      <c r="CD143" s="274"/>
      <c r="CE143" s="274"/>
      <c r="CF143" s="274"/>
      <c r="CG143" s="274"/>
      <c r="CH143" s="274"/>
      <c r="CI143" s="274"/>
      <c r="CJ143" s="274"/>
      <c r="CK143" s="274"/>
      <c r="CL143" s="274"/>
      <c r="CM143" s="274"/>
      <c r="CN143" s="274"/>
      <c r="CO143" s="274"/>
      <c r="CP143" s="274"/>
      <c r="CQ143" s="274"/>
      <c r="CR143" s="274"/>
      <c r="CS143" s="274"/>
      <c r="CT143" s="274"/>
      <c r="CU143" s="274"/>
      <c r="CV143" s="274"/>
      <c r="CW143" s="274"/>
      <c r="CX143" s="274"/>
      <c r="CY143" s="274"/>
      <c r="CZ143" s="274"/>
      <c r="DA143" s="274"/>
      <c r="DB143" s="274"/>
      <c r="DC143" s="274"/>
      <c r="DD143" s="274"/>
      <c r="DE143" s="274"/>
      <c r="DF143" s="274"/>
      <c r="DG143" s="274"/>
      <c r="DH143" s="274"/>
      <c r="DI143" s="274"/>
      <c r="DJ143" s="274"/>
      <c r="DK143" s="274"/>
      <c r="DL143" s="274"/>
      <c r="DM143" s="274"/>
      <c r="DN143" s="274"/>
      <c r="DO143" s="274"/>
      <c r="DP143" s="274"/>
      <c r="DQ143" s="274"/>
      <c r="DR143" s="274"/>
      <c r="DS143" s="274"/>
      <c r="DT143" s="274"/>
      <c r="DU143" s="274"/>
      <c r="DV143" s="274"/>
      <c r="DW143" s="274"/>
      <c r="DX143" s="274"/>
      <c r="DY143" s="274"/>
      <c r="DZ143" s="274"/>
      <c r="EA143" s="274"/>
      <c r="EB143" s="274"/>
      <c r="EC143" s="274"/>
      <c r="ED143" s="274"/>
      <c r="EE143" s="274"/>
      <c r="EF143" s="274"/>
      <c r="EG143" s="274"/>
      <c r="EH143" s="274"/>
      <c r="EI143" s="274"/>
      <c r="EJ143" s="274"/>
      <c r="EK143" s="274"/>
      <c r="EL143" s="274"/>
      <c r="EM143" s="274"/>
      <c r="EN143" s="274"/>
      <c r="EO143" s="274"/>
      <c r="EP143" s="274"/>
    </row>
    <row r="144" spans="1:163" s="418" customFormat="1" ht="14.1" customHeight="1">
      <c r="A144" s="417"/>
      <c r="B144" s="417"/>
      <c r="C144" s="57"/>
      <c r="D144" s="330"/>
      <c r="E144" s="1288"/>
      <c r="G144" s="419"/>
      <c r="H144" s="419"/>
      <c r="I144" s="419"/>
      <c r="J144" s="419"/>
      <c r="K144" s="419"/>
      <c r="L144" s="419"/>
      <c r="M144" s="419"/>
      <c r="N144" s="419"/>
      <c r="O144" s="419"/>
      <c r="P144" s="419"/>
      <c r="Q144" s="419"/>
      <c r="R144" s="419"/>
      <c r="S144" s="419"/>
      <c r="T144" s="419"/>
      <c r="U144" s="419"/>
      <c r="V144" s="419"/>
      <c r="W144" s="419"/>
      <c r="X144" s="419"/>
      <c r="Y144" s="419"/>
      <c r="Z144" s="419"/>
      <c r="AA144" s="419"/>
      <c r="AB144" s="419"/>
      <c r="AC144" s="419"/>
      <c r="AD144" s="419"/>
      <c r="AE144" s="419"/>
      <c r="AF144" s="419"/>
      <c r="AG144" s="419"/>
      <c r="AH144" s="419"/>
      <c r="AI144" s="419"/>
      <c r="AJ144" s="419"/>
      <c r="AK144" s="419"/>
      <c r="AL144" s="419"/>
      <c r="AM144" s="419"/>
      <c r="AN144" s="419"/>
      <c r="AO144" s="419"/>
      <c r="AP144" s="419"/>
      <c r="AQ144" s="419"/>
      <c r="AR144" s="419"/>
      <c r="AS144" s="419"/>
      <c r="AT144" s="419"/>
      <c r="AU144" s="419"/>
      <c r="AV144" s="419"/>
      <c r="AW144" s="419"/>
      <c r="AX144" s="419"/>
      <c r="AY144" s="419"/>
      <c r="AZ144" s="419"/>
      <c r="BA144" s="419"/>
      <c r="BB144" s="419"/>
      <c r="BC144" s="419"/>
      <c r="BD144" s="419"/>
      <c r="BE144" s="419"/>
      <c r="BF144" s="419"/>
      <c r="BG144" s="419"/>
      <c r="BH144" s="419"/>
      <c r="BI144" s="419"/>
      <c r="BJ144" s="419"/>
      <c r="BK144" s="419"/>
      <c r="BL144" s="419"/>
      <c r="BM144" s="419"/>
      <c r="BN144" s="419"/>
      <c r="BO144" s="419"/>
      <c r="BP144" s="419"/>
      <c r="BQ144" s="419"/>
      <c r="BR144" s="419"/>
      <c r="BS144" s="419"/>
      <c r="BT144" s="419"/>
      <c r="BU144" s="419"/>
      <c r="BV144" s="419"/>
      <c r="BW144" s="419"/>
      <c r="BX144" s="419"/>
      <c r="BY144" s="419"/>
      <c r="BZ144" s="419"/>
      <c r="CA144" s="419"/>
      <c r="CB144" s="419"/>
      <c r="CC144" s="419"/>
      <c r="CD144" s="419"/>
      <c r="CE144" s="419"/>
      <c r="CF144" s="419"/>
      <c r="CG144" s="419"/>
      <c r="CH144" s="419"/>
      <c r="CI144" s="419"/>
      <c r="CJ144" s="419"/>
      <c r="CK144" s="419"/>
      <c r="CL144" s="419"/>
      <c r="CM144" s="419"/>
      <c r="CN144" s="419"/>
      <c r="CO144" s="419"/>
      <c r="CP144" s="419"/>
      <c r="CQ144" s="419"/>
      <c r="CR144" s="419"/>
      <c r="CS144" s="419"/>
      <c r="CT144" s="419"/>
      <c r="CU144" s="419"/>
      <c r="CV144" s="419"/>
      <c r="CW144" s="419"/>
      <c r="CX144" s="419"/>
      <c r="CY144" s="419"/>
      <c r="CZ144" s="419"/>
      <c r="DA144" s="419"/>
      <c r="DB144" s="419"/>
      <c r="DC144" s="419"/>
      <c r="DD144" s="419"/>
      <c r="DE144" s="419"/>
      <c r="DF144" s="419"/>
      <c r="DG144" s="419"/>
      <c r="DH144" s="419"/>
      <c r="DI144" s="419"/>
      <c r="DJ144" s="419"/>
      <c r="DK144" s="419"/>
      <c r="DL144" s="419"/>
      <c r="DM144" s="419"/>
      <c r="DN144" s="419"/>
      <c r="DO144" s="419"/>
      <c r="DP144" s="419"/>
      <c r="DQ144" s="419"/>
      <c r="DR144" s="419"/>
      <c r="DS144" s="419"/>
      <c r="DT144" s="419"/>
      <c r="DU144" s="419"/>
      <c r="DV144" s="419"/>
      <c r="DW144" s="419"/>
      <c r="DX144" s="419"/>
      <c r="DY144" s="419"/>
      <c r="DZ144" s="419"/>
      <c r="EA144" s="419"/>
      <c r="EB144" s="419"/>
      <c r="EC144" s="419"/>
      <c r="ED144" s="419"/>
      <c r="EE144" s="419"/>
      <c r="EF144" s="419"/>
      <c r="EG144" s="419"/>
      <c r="EH144" s="419"/>
      <c r="EI144" s="419"/>
      <c r="EJ144" s="419"/>
      <c r="EK144" s="419"/>
      <c r="EL144" s="419"/>
      <c r="EM144" s="419"/>
      <c r="EN144" s="419"/>
      <c r="EO144" s="419"/>
      <c r="EP144" s="419"/>
    </row>
    <row r="145" spans="1:163" ht="14.1" customHeight="1">
      <c r="B145" s="15" t="s">
        <v>448</v>
      </c>
      <c r="D145" s="39" t="s">
        <v>97</v>
      </c>
      <c r="E145" s="1289">
        <f ca="1">SUM(F145:DI145)</f>
        <v>1</v>
      </c>
      <c r="G145" s="336"/>
      <c r="H145" s="337"/>
      <c r="I145" s="337"/>
      <c r="J145" s="337"/>
      <c r="K145" s="337">
        <f>Assum!K182</f>
        <v>0</v>
      </c>
      <c r="L145" s="337">
        <f ca="1">Assum!L182</f>
        <v>0</v>
      </c>
      <c r="M145" s="337">
        <f ca="1">Assum!M182</f>
        <v>0</v>
      </c>
      <c r="N145" s="337">
        <f ca="1">Assum!N182</f>
        <v>0</v>
      </c>
      <c r="O145" s="337">
        <f ca="1">Assum!O182</f>
        <v>0</v>
      </c>
      <c r="P145" s="337">
        <f ca="1">Assum!P182</f>
        <v>0</v>
      </c>
      <c r="Q145" s="337">
        <f ca="1">Assum!Q182</f>
        <v>0</v>
      </c>
      <c r="R145" s="337">
        <f ca="1">Assum!R182</f>
        <v>0</v>
      </c>
      <c r="S145" s="337">
        <f ca="1">Assum!S182</f>
        <v>0</v>
      </c>
      <c r="T145" s="337">
        <f ca="1">Assum!T182</f>
        <v>0</v>
      </c>
      <c r="U145" s="337">
        <f>Assum!U182</f>
        <v>3.0624999999999902E-2</v>
      </c>
      <c r="V145" s="337">
        <f>Assum!V182</f>
        <v>2.1000000000000001E-2</v>
      </c>
      <c r="W145" s="337">
        <f>Assum!W182</f>
        <v>1.2999999999999999E-2</v>
      </c>
      <c r="X145" s="337">
        <f>Assum!X182</f>
        <v>1.2999999999999999E-2</v>
      </c>
      <c r="Y145" s="337">
        <f>Assum!Y182</f>
        <v>1.4E-2</v>
      </c>
      <c r="Z145" s="337">
        <f>Assum!Z182</f>
        <v>1.4E-2</v>
      </c>
      <c r="AA145" s="337">
        <f>Assum!AA182</f>
        <v>1.4E-2</v>
      </c>
      <c r="AB145" s="337">
        <f>Assum!AB182</f>
        <v>1.4E-2</v>
      </c>
      <c r="AC145" s="337">
        <f>Assum!AC182</f>
        <v>1.4E-2</v>
      </c>
      <c r="AD145" s="337">
        <f>Assum!AD182</f>
        <v>1.4E-2</v>
      </c>
      <c r="AE145" s="337">
        <f>Assum!AE182</f>
        <v>1.4E-2</v>
      </c>
      <c r="AF145" s="337">
        <f>Assum!AF182</f>
        <v>1.4999999999999999E-2</v>
      </c>
      <c r="AG145" s="337">
        <f>Assum!AG182</f>
        <v>1.4999999999999999E-2</v>
      </c>
      <c r="AH145" s="337">
        <f>Assum!AH182</f>
        <v>1.4999999999999999E-2</v>
      </c>
      <c r="AI145" s="337">
        <f>Assum!AI182</f>
        <v>1.4999999999999999E-2</v>
      </c>
      <c r="AJ145" s="337">
        <f>Assum!AJ182</f>
        <v>1.4999999999999999E-2</v>
      </c>
      <c r="AK145" s="337">
        <f>Assum!AK182</f>
        <v>1.4999999999999999E-2</v>
      </c>
      <c r="AL145" s="337">
        <f ca="1">Assum!AL182</f>
        <v>1.5625E-2</v>
      </c>
      <c r="AM145" s="337">
        <f ca="1">Assum!AM182</f>
        <v>1.5625E-2</v>
      </c>
      <c r="AN145" s="337">
        <f ca="1">Assum!AN182</f>
        <v>1.5625E-2</v>
      </c>
      <c r="AO145" s="337">
        <f ca="1">Assum!AO182</f>
        <v>1.5625E-2</v>
      </c>
      <c r="AP145" s="337">
        <f ca="1">Assum!AP182</f>
        <v>1.5625E-2</v>
      </c>
      <c r="AQ145" s="337">
        <f ca="1">Assum!AQ182</f>
        <v>1.5625E-2</v>
      </c>
      <c r="AR145" s="337">
        <f ca="1">Assum!AR182</f>
        <v>1.5625E-2</v>
      </c>
      <c r="AS145" s="337">
        <f ca="1">Assum!AS182</f>
        <v>1.5625E-2</v>
      </c>
      <c r="AT145" s="337">
        <f ca="1">Assum!AT182</f>
        <v>1.5625E-2</v>
      </c>
      <c r="AU145" s="337">
        <f ca="1">Assum!AU182</f>
        <v>1.5625E-2</v>
      </c>
      <c r="AV145" s="337">
        <f ca="1">Assum!AV182</f>
        <v>1.5625E-2</v>
      </c>
      <c r="AW145" s="337">
        <f ca="1">Assum!AW182</f>
        <v>1.5625E-2</v>
      </c>
      <c r="AX145" s="337">
        <f ca="1">Assum!AX182</f>
        <v>1.5625E-2</v>
      </c>
      <c r="AY145" s="337">
        <f ca="1">Assum!AY182</f>
        <v>1.5625E-2</v>
      </c>
      <c r="AZ145" s="337">
        <f ca="1">Assum!AZ182</f>
        <v>1.5625E-2</v>
      </c>
      <c r="BA145" s="337">
        <f ca="1">Assum!BA182</f>
        <v>1.5625E-2</v>
      </c>
      <c r="BB145" s="337">
        <f ca="1">Assum!BB182</f>
        <v>1.5625E-2</v>
      </c>
      <c r="BC145" s="337">
        <f ca="1">Assum!BC182</f>
        <v>1.5625E-2</v>
      </c>
      <c r="BD145" s="337">
        <f ca="1">Assum!BD182</f>
        <v>1.5625E-2</v>
      </c>
      <c r="BE145" s="337">
        <f ca="1">Assum!BE182</f>
        <v>1.5625E-2</v>
      </c>
      <c r="BF145" s="337">
        <f ca="1">Assum!BF182</f>
        <v>1.5625E-2</v>
      </c>
      <c r="BG145" s="337">
        <f ca="1">Assum!BG182</f>
        <v>1.5625E-2</v>
      </c>
      <c r="BH145" s="337">
        <f ca="1">Assum!BH182</f>
        <v>1.5625E-2</v>
      </c>
      <c r="BI145" s="337">
        <f ca="1">Assum!BI182</f>
        <v>1.5625E-2</v>
      </c>
      <c r="BJ145" s="337">
        <f ca="1">Assum!BJ182</f>
        <v>1.5625E-2</v>
      </c>
      <c r="BK145" s="337">
        <f ca="1">Assum!BK182</f>
        <v>1.5625E-2</v>
      </c>
      <c r="BL145" s="337">
        <f ca="1">Assum!BL182</f>
        <v>1.5625E-2</v>
      </c>
      <c r="BM145" s="337">
        <f ca="1">Assum!BM182</f>
        <v>1.5625E-2</v>
      </c>
      <c r="BN145" s="337">
        <f ca="1">Assum!BN182</f>
        <v>1.5625E-2</v>
      </c>
      <c r="BO145" s="337">
        <f ca="1">Assum!BO182</f>
        <v>1.5625E-2</v>
      </c>
      <c r="BP145" s="337">
        <f ca="1">Assum!BP182</f>
        <v>1.5625E-2</v>
      </c>
      <c r="BQ145" s="337">
        <f ca="1">Assum!BQ182</f>
        <v>1.5625E-2</v>
      </c>
      <c r="BR145" s="337">
        <f ca="1">Assum!BR182</f>
        <v>1.5625E-2</v>
      </c>
      <c r="BS145" s="337">
        <f ca="1">Assum!BS182</f>
        <v>1.5625E-2</v>
      </c>
      <c r="BT145" s="337">
        <f ca="1">Assum!BT182</f>
        <v>1.5625E-2</v>
      </c>
      <c r="BU145" s="337">
        <f ca="1">Assum!BU182</f>
        <v>1.5625E-2</v>
      </c>
      <c r="BV145" s="337">
        <f ca="1">Assum!BV182</f>
        <v>1.5625E-2</v>
      </c>
      <c r="BW145" s="337">
        <f ca="1">Assum!BW182</f>
        <v>1.5625E-2</v>
      </c>
      <c r="BX145" s="337">
        <f ca="1">Assum!BX182</f>
        <v>1.5625E-2</v>
      </c>
      <c r="BY145" s="337">
        <f ca="1">Assum!BY182</f>
        <v>1.5625E-2</v>
      </c>
      <c r="BZ145" s="337">
        <f ca="1">Assum!BZ182</f>
        <v>1.5625E-2</v>
      </c>
      <c r="CA145" s="337">
        <f ca="1">Assum!CA182</f>
        <v>1.5625E-2</v>
      </c>
      <c r="CB145" s="337">
        <f ca="1">Assum!CB182</f>
        <v>1.5625E-2</v>
      </c>
      <c r="CC145" s="337">
        <f ca="1">Assum!CC182</f>
        <v>1.5625E-2</v>
      </c>
      <c r="CD145" s="337">
        <f ca="1">Assum!CD182</f>
        <v>1.5625E-2</v>
      </c>
      <c r="CE145" s="337">
        <f ca="1">Assum!CE182</f>
        <v>1.5625E-2</v>
      </c>
      <c r="CF145" s="337">
        <f ca="1">Assum!CF182</f>
        <v>1.5625E-2</v>
      </c>
      <c r="CG145" s="337">
        <f ca="1">Assum!CG182</f>
        <v>0</v>
      </c>
      <c r="CH145" s="337">
        <f ca="1">Assum!CH182</f>
        <v>0</v>
      </c>
      <c r="CI145" s="337">
        <f ca="1">Assum!CI182</f>
        <v>0</v>
      </c>
      <c r="CJ145" s="337">
        <f ca="1">Assum!CJ182</f>
        <v>0</v>
      </c>
      <c r="CK145" s="337">
        <f ca="1">Assum!CK182</f>
        <v>0</v>
      </c>
      <c r="CL145" s="337">
        <f ca="1">Assum!CL182</f>
        <v>0</v>
      </c>
      <c r="CM145" s="337">
        <f ca="1">Assum!CM182</f>
        <v>0</v>
      </c>
      <c r="CN145" s="337">
        <f ca="1">Assum!CN182</f>
        <v>0</v>
      </c>
      <c r="CO145" s="337">
        <f ca="1">Assum!CO182</f>
        <v>0</v>
      </c>
      <c r="CP145" s="337">
        <f ca="1">Assum!CP182</f>
        <v>0</v>
      </c>
      <c r="CQ145" s="337">
        <f ca="1">Assum!CQ182</f>
        <v>0</v>
      </c>
      <c r="CR145" s="337">
        <f ca="1">Assum!CR182</f>
        <v>0</v>
      </c>
      <c r="CS145" s="337">
        <f ca="1">Assum!CS182</f>
        <v>0</v>
      </c>
      <c r="CT145" s="337">
        <f ca="1">Assum!CT182</f>
        <v>0</v>
      </c>
      <c r="CU145" s="337">
        <f ca="1">Assum!CU182</f>
        <v>0</v>
      </c>
      <c r="CV145" s="337">
        <f ca="1">Assum!CV182</f>
        <v>0</v>
      </c>
      <c r="CW145" s="337">
        <f ca="1">Assum!CW182</f>
        <v>0</v>
      </c>
      <c r="CX145" s="337">
        <f ca="1">Assum!CX182</f>
        <v>0</v>
      </c>
      <c r="CY145" s="337">
        <f ca="1">Assum!CY182</f>
        <v>0</v>
      </c>
      <c r="CZ145" s="337">
        <f ca="1">Assum!CZ182</f>
        <v>0</v>
      </c>
      <c r="DA145" s="337">
        <f ca="1">Assum!DA182</f>
        <v>0</v>
      </c>
      <c r="DB145" s="337">
        <f ca="1">Assum!DB182</f>
        <v>0</v>
      </c>
      <c r="DC145" s="337">
        <f ca="1">Assum!DC182</f>
        <v>0</v>
      </c>
      <c r="DD145" s="337">
        <f ca="1">Assum!DD182</f>
        <v>0</v>
      </c>
      <c r="DE145" s="337">
        <f ca="1">Assum!DE182</f>
        <v>0</v>
      </c>
      <c r="DF145" s="337">
        <f ca="1">Assum!DF182</f>
        <v>0</v>
      </c>
      <c r="DG145" s="337">
        <f ca="1">Assum!DG182</f>
        <v>0</v>
      </c>
      <c r="DH145" s="337">
        <f ca="1">Assum!DH182</f>
        <v>0</v>
      </c>
      <c r="DI145" s="337">
        <f ca="1">Assum!DI182</f>
        <v>0</v>
      </c>
      <c r="DJ145" s="337">
        <f ca="1">Assum!DJ182</f>
        <v>0</v>
      </c>
      <c r="DK145" s="337">
        <f ca="1">Assum!DK182</f>
        <v>0</v>
      </c>
      <c r="DL145" s="337">
        <f ca="1">Assum!DL182</f>
        <v>0</v>
      </c>
      <c r="DM145" s="337">
        <f ca="1">Assum!DM182</f>
        <v>0</v>
      </c>
      <c r="DN145" s="337">
        <f ca="1">Assum!DN182</f>
        <v>0</v>
      </c>
      <c r="DO145" s="337">
        <f ca="1">Assum!DO182</f>
        <v>0</v>
      </c>
      <c r="DP145" s="337">
        <f ca="1">Assum!DP182</f>
        <v>0</v>
      </c>
      <c r="DQ145" s="337">
        <f ca="1">Assum!DQ182</f>
        <v>0</v>
      </c>
      <c r="DR145" s="337">
        <f ca="1">Assum!DR182</f>
        <v>0</v>
      </c>
      <c r="DS145" s="337">
        <f ca="1">Assum!DS182</f>
        <v>0</v>
      </c>
      <c r="DT145" s="337">
        <f ca="1">Assum!DT182</f>
        <v>0</v>
      </c>
      <c r="DU145" s="337">
        <f ca="1">Assum!DU182</f>
        <v>0</v>
      </c>
      <c r="DV145" s="337">
        <f ca="1">Assum!DV182</f>
        <v>0</v>
      </c>
      <c r="DW145" s="337">
        <f ca="1">Assum!DW182</f>
        <v>0</v>
      </c>
      <c r="DX145" s="337">
        <f ca="1">Assum!DX182</f>
        <v>0</v>
      </c>
      <c r="DY145" s="337">
        <f ca="1">Assum!DY182</f>
        <v>0</v>
      </c>
      <c r="DZ145" s="337">
        <f ca="1">Assum!DZ182</f>
        <v>0</v>
      </c>
      <c r="EA145" s="337">
        <f ca="1">Assum!EA182</f>
        <v>0</v>
      </c>
      <c r="EB145" s="337">
        <f ca="1">Assum!EB182</f>
        <v>0</v>
      </c>
      <c r="EC145" s="337">
        <f ca="1">Assum!EC182</f>
        <v>0</v>
      </c>
      <c r="ED145" s="337">
        <f ca="1">Assum!ED182</f>
        <v>0</v>
      </c>
      <c r="EE145" s="337">
        <f ca="1">Assum!EE182</f>
        <v>0</v>
      </c>
      <c r="EF145" s="337">
        <f ca="1">Assum!EF182</f>
        <v>0</v>
      </c>
      <c r="EG145" s="337">
        <f ca="1">Assum!EG182</f>
        <v>0</v>
      </c>
      <c r="EH145" s="337">
        <f ca="1">Assum!EH182</f>
        <v>0</v>
      </c>
      <c r="EI145" s="337">
        <f ca="1">Assum!EI182</f>
        <v>0</v>
      </c>
      <c r="EJ145" s="337">
        <f ca="1">Assum!EJ182</f>
        <v>0</v>
      </c>
      <c r="EK145" s="337">
        <f ca="1">Assum!EK182</f>
        <v>0</v>
      </c>
      <c r="EL145" s="337">
        <f ca="1">Assum!EL182</f>
        <v>0</v>
      </c>
      <c r="EM145" s="337">
        <f ca="1">Assum!EM182</f>
        <v>0</v>
      </c>
      <c r="EN145" s="337">
        <f ca="1">Assum!EN182</f>
        <v>0</v>
      </c>
      <c r="EO145" s="337">
        <f ca="1">Assum!EO182</f>
        <v>0</v>
      </c>
      <c r="EP145" s="337">
        <f ca="1">Assum!EP182</f>
        <v>0</v>
      </c>
    </row>
    <row r="146" spans="1:163" s="418" customFormat="1" ht="14.1" customHeight="1">
      <c r="A146" s="417"/>
      <c r="B146" s="417"/>
      <c r="C146" s="57"/>
      <c r="D146" s="330"/>
      <c r="E146" s="1288"/>
      <c r="G146" s="419"/>
      <c r="H146" s="419"/>
      <c r="I146" s="419"/>
      <c r="J146" s="419"/>
      <c r="K146" s="419"/>
      <c r="L146" s="419"/>
      <c r="M146" s="419"/>
      <c r="N146" s="419"/>
      <c r="O146" s="419"/>
      <c r="P146" s="419"/>
      <c r="Q146" s="419"/>
      <c r="R146" s="419"/>
      <c r="S146" s="419"/>
      <c r="T146" s="419"/>
      <c r="U146" s="419"/>
      <c r="V146" s="419"/>
      <c r="W146" s="419"/>
      <c r="X146" s="419"/>
      <c r="Y146" s="419"/>
      <c r="Z146" s="419"/>
      <c r="AA146" s="419"/>
      <c r="AB146" s="419"/>
      <c r="AC146" s="419"/>
      <c r="AD146" s="419"/>
      <c r="AE146" s="419"/>
      <c r="AF146" s="419"/>
      <c r="AG146" s="419"/>
      <c r="AH146" s="419"/>
      <c r="AI146" s="419"/>
      <c r="AJ146" s="419"/>
      <c r="AK146" s="419"/>
      <c r="AL146" s="419"/>
      <c r="AM146" s="419"/>
      <c r="AN146" s="419"/>
      <c r="AO146" s="419"/>
      <c r="AP146" s="419"/>
      <c r="AQ146" s="419"/>
      <c r="AR146" s="419"/>
      <c r="AS146" s="419"/>
      <c r="AT146" s="419"/>
      <c r="AU146" s="419"/>
      <c r="AV146" s="419"/>
      <c r="AW146" s="419"/>
      <c r="AX146" s="419"/>
      <c r="AY146" s="419"/>
      <c r="AZ146" s="419"/>
      <c r="BA146" s="419"/>
      <c r="BB146" s="419"/>
      <c r="BC146" s="419"/>
      <c r="BD146" s="419"/>
      <c r="BE146" s="419"/>
      <c r="BF146" s="419"/>
      <c r="BG146" s="419"/>
      <c r="BH146" s="419"/>
      <c r="BI146" s="419"/>
      <c r="BJ146" s="419"/>
      <c r="BK146" s="419"/>
      <c r="BL146" s="419"/>
      <c r="BM146" s="419"/>
      <c r="BN146" s="419"/>
      <c r="BO146" s="419"/>
      <c r="BP146" s="419"/>
      <c r="BQ146" s="419"/>
      <c r="BR146" s="419"/>
      <c r="BS146" s="419"/>
      <c r="BT146" s="419"/>
      <c r="BU146" s="419"/>
      <c r="BV146" s="419"/>
      <c r="BW146" s="419"/>
      <c r="BX146" s="419"/>
      <c r="BY146" s="419"/>
      <c r="BZ146" s="419"/>
      <c r="CA146" s="419"/>
      <c r="CB146" s="419"/>
      <c r="CC146" s="419"/>
      <c r="CD146" s="419"/>
      <c r="CE146" s="419"/>
      <c r="CF146" s="419"/>
      <c r="CG146" s="419"/>
      <c r="CH146" s="419"/>
      <c r="CI146" s="419"/>
      <c r="CJ146" s="419"/>
      <c r="CK146" s="419"/>
      <c r="CL146" s="419"/>
      <c r="CM146" s="419"/>
      <c r="CN146" s="419"/>
      <c r="CO146" s="419"/>
      <c r="CP146" s="419"/>
      <c r="CQ146" s="419"/>
      <c r="CR146" s="419"/>
      <c r="CS146" s="419"/>
      <c r="CT146" s="419"/>
      <c r="CU146" s="419"/>
      <c r="CV146" s="419"/>
      <c r="CW146" s="419"/>
      <c r="CX146" s="419"/>
      <c r="CY146" s="419"/>
      <c r="CZ146" s="419"/>
      <c r="DA146" s="419"/>
      <c r="DB146" s="419"/>
      <c r="DC146" s="419"/>
      <c r="DD146" s="419"/>
      <c r="DE146" s="419"/>
      <c r="DF146" s="419"/>
      <c r="DG146" s="419"/>
      <c r="DH146" s="419"/>
      <c r="DI146" s="419"/>
      <c r="DJ146" s="419"/>
      <c r="DK146" s="419"/>
      <c r="DL146" s="419"/>
      <c r="DM146" s="419"/>
      <c r="DN146" s="419"/>
      <c r="DO146" s="419"/>
      <c r="DP146" s="419"/>
      <c r="DQ146" s="419"/>
      <c r="DR146" s="419"/>
      <c r="DS146" s="419"/>
      <c r="DT146" s="419"/>
      <c r="DU146" s="419"/>
      <c r="DV146" s="419"/>
      <c r="DW146" s="419"/>
      <c r="DX146" s="419"/>
      <c r="DY146" s="419"/>
      <c r="DZ146" s="419"/>
      <c r="EA146" s="419"/>
      <c r="EB146" s="419"/>
      <c r="EC146" s="419"/>
      <c r="ED146" s="419"/>
      <c r="EE146" s="419"/>
      <c r="EF146" s="419"/>
      <c r="EG146" s="419"/>
      <c r="EH146" s="419"/>
      <c r="EI146" s="419"/>
      <c r="EJ146" s="419"/>
      <c r="EK146" s="419"/>
      <c r="EL146" s="419"/>
      <c r="EM146" s="419"/>
      <c r="EN146" s="419"/>
      <c r="EO146" s="419"/>
      <c r="EP146" s="419"/>
    </row>
    <row r="147" spans="1:163" ht="14.1" customHeight="1">
      <c r="B147" s="15" t="s">
        <v>20</v>
      </c>
      <c r="D147" s="39" t="s">
        <v>97</v>
      </c>
      <c r="E147" s="416"/>
      <c r="F147" s="12"/>
      <c r="G147" s="12"/>
      <c r="H147" s="12"/>
      <c r="I147" s="12"/>
      <c r="J147" s="12"/>
      <c r="K147" s="12">
        <f t="shared" ref="K147" si="494">J151</f>
        <v>0</v>
      </c>
      <c r="L147" s="12">
        <f t="shared" ref="L147" ca="1" si="495">K151</f>
        <v>0</v>
      </c>
      <c r="M147" s="12">
        <f t="shared" ref="M147" ca="1" si="496">L151</f>
        <v>0</v>
      </c>
      <c r="N147" s="12">
        <f t="shared" ref="N147" ca="1" si="497">M151</f>
        <v>0</v>
      </c>
      <c r="O147" s="12">
        <f t="shared" ref="O147" ca="1" si="498">N151</f>
        <v>0</v>
      </c>
      <c r="P147" s="12">
        <f t="shared" ref="P147" ca="1" si="499">O151</f>
        <v>0</v>
      </c>
      <c r="Q147" s="12">
        <f t="shared" ref="Q147" ca="1" si="500">P151</f>
        <v>1261.0897074395834</v>
      </c>
      <c r="R147" s="12">
        <f t="shared" ref="R147" ca="1" si="501">Q151</f>
        <v>35000</v>
      </c>
      <c r="S147" s="12">
        <f t="shared" ref="S147" ca="1" si="502">R151</f>
        <v>35000</v>
      </c>
      <c r="T147" s="12">
        <f t="shared" ref="T147" ca="1" si="503">S151</f>
        <v>35000</v>
      </c>
      <c r="U147" s="12">
        <f t="shared" ref="U147" ca="1" si="504">T151</f>
        <v>35000</v>
      </c>
      <c r="V147" s="12">
        <f t="shared" ref="V147" ca="1" si="505">U151</f>
        <v>33928.125</v>
      </c>
      <c r="W147" s="12">
        <f t="shared" ref="W147" ca="1" si="506">V151</f>
        <v>33193.125</v>
      </c>
      <c r="X147" s="12">
        <f t="shared" ref="X147" ca="1" si="507">W151</f>
        <v>32738.125</v>
      </c>
      <c r="Y147" s="12">
        <f t="shared" ref="Y147" ca="1" si="508">X151</f>
        <v>32283.125</v>
      </c>
      <c r="Z147" s="12">
        <f t="shared" ref="Z147" ca="1" si="509">Y151</f>
        <v>31793.125</v>
      </c>
      <c r="AA147" s="12">
        <f t="shared" ref="AA147" ca="1" si="510">Z151</f>
        <v>31303.125</v>
      </c>
      <c r="AB147" s="12">
        <f t="shared" ref="AB147" ca="1" si="511">AA151</f>
        <v>30813.125</v>
      </c>
      <c r="AC147" s="12">
        <f t="shared" ref="AC147" ca="1" si="512">AB151</f>
        <v>30323.125</v>
      </c>
      <c r="AD147" s="12">
        <f t="shared" ref="AD147" ca="1" si="513">AC151</f>
        <v>29833.125</v>
      </c>
      <c r="AE147" s="12">
        <f t="shared" ref="AE147" ca="1" si="514">AD151</f>
        <v>29343.125</v>
      </c>
      <c r="AF147" s="12">
        <f t="shared" ref="AF147" ca="1" si="515">AE151</f>
        <v>28853.125</v>
      </c>
      <c r="AG147" s="12">
        <f t="shared" ref="AG147" ca="1" si="516">AF151</f>
        <v>28328.125</v>
      </c>
      <c r="AH147" s="12">
        <f t="shared" ref="AH147" ca="1" si="517">AG151</f>
        <v>27803.125</v>
      </c>
      <c r="AI147" s="12">
        <f t="shared" ref="AI147" ca="1" si="518">AH151</f>
        <v>27278.125</v>
      </c>
      <c r="AJ147" s="12">
        <f t="shared" ref="AJ147" ca="1" si="519">AI151</f>
        <v>26753.125</v>
      </c>
      <c r="AK147" s="12">
        <f t="shared" ref="AK147" ca="1" si="520">AJ151</f>
        <v>26228.125</v>
      </c>
      <c r="AL147" s="12">
        <f t="shared" ref="AL147" ca="1" si="521">AK151</f>
        <v>25703.125</v>
      </c>
      <c r="AM147" s="12">
        <f t="shared" ref="AM147" ca="1" si="522">AL151</f>
        <v>25156.25</v>
      </c>
      <c r="AN147" s="12">
        <f t="shared" ref="AN147" ca="1" si="523">AM151</f>
        <v>24609.375</v>
      </c>
      <c r="AO147" s="12">
        <f t="shared" ref="AO147" ca="1" si="524">AN151</f>
        <v>24062.5</v>
      </c>
      <c r="AP147" s="12">
        <f t="shared" ref="AP147" ca="1" si="525">AO151</f>
        <v>23515.625</v>
      </c>
      <c r="AQ147" s="12">
        <f t="shared" ref="AQ147" ca="1" si="526">AP151</f>
        <v>22968.75</v>
      </c>
      <c r="AR147" s="12">
        <f t="shared" ref="AR147" ca="1" si="527">AQ151</f>
        <v>22421.875</v>
      </c>
      <c r="AS147" s="12">
        <f t="shared" ref="AS147" ca="1" si="528">AR151</f>
        <v>21875</v>
      </c>
      <c r="AT147" s="12">
        <f t="shared" ref="AT147" ca="1" si="529">AS151</f>
        <v>21328.125</v>
      </c>
      <c r="AU147" s="12">
        <f t="shared" ref="AU147" ca="1" si="530">AT151</f>
        <v>20781.25</v>
      </c>
      <c r="AV147" s="12">
        <f t="shared" ref="AV147" ca="1" si="531">AU151</f>
        <v>20234.375</v>
      </c>
      <c r="AW147" s="12">
        <f t="shared" ref="AW147" ca="1" si="532">AV151</f>
        <v>19687.5</v>
      </c>
      <c r="AX147" s="12">
        <f t="shared" ref="AX147" ca="1" si="533">AW151</f>
        <v>19140.625</v>
      </c>
      <c r="AY147" s="12">
        <f t="shared" ref="AY147" ca="1" si="534">AX151</f>
        <v>18593.75</v>
      </c>
      <c r="AZ147" s="12">
        <f t="shared" ref="AZ147" ca="1" si="535">AY151</f>
        <v>18046.875</v>
      </c>
      <c r="BA147" s="12">
        <f t="shared" ref="BA147" ca="1" si="536">AZ151</f>
        <v>17500</v>
      </c>
      <c r="BB147" s="12">
        <f t="shared" ref="BB147" ca="1" si="537">BA151</f>
        <v>16953.125</v>
      </c>
      <c r="BC147" s="12">
        <f t="shared" ref="BC147" ca="1" si="538">BB151</f>
        <v>16406.25</v>
      </c>
      <c r="BD147" s="12">
        <f t="shared" ref="BD147" ca="1" si="539">BC151</f>
        <v>15859.375</v>
      </c>
      <c r="BE147" s="12">
        <f t="shared" ref="BE147" ca="1" si="540">BD151</f>
        <v>15312.5</v>
      </c>
      <c r="BF147" s="12">
        <f t="shared" ref="BF147" ca="1" si="541">BE151</f>
        <v>14765.625</v>
      </c>
      <c r="BG147" s="12">
        <f t="shared" ref="BG147" ca="1" si="542">BF151</f>
        <v>14218.75</v>
      </c>
      <c r="BH147" s="12">
        <f t="shared" ref="BH147" ca="1" si="543">BG151</f>
        <v>13671.875</v>
      </c>
      <c r="BI147" s="12">
        <f t="shared" ref="BI147" ca="1" si="544">BH151</f>
        <v>13125</v>
      </c>
      <c r="BJ147" s="12">
        <f t="shared" ref="BJ147" ca="1" si="545">BI151</f>
        <v>12578.125</v>
      </c>
      <c r="BK147" s="12">
        <f t="shared" ref="BK147" ca="1" si="546">BJ151</f>
        <v>12031.25</v>
      </c>
      <c r="BL147" s="12">
        <f t="shared" ref="BL147" ca="1" si="547">BK151</f>
        <v>11484.375</v>
      </c>
      <c r="BM147" s="12">
        <f t="shared" ref="BM147" ca="1" si="548">BL151</f>
        <v>10937.5</v>
      </c>
      <c r="BN147" s="12">
        <f t="shared" ref="BN147" ca="1" si="549">BM151</f>
        <v>10390.625</v>
      </c>
      <c r="BO147" s="12">
        <f t="shared" ref="BO147" ca="1" si="550">BN151</f>
        <v>9843.75</v>
      </c>
      <c r="BP147" s="12">
        <f t="shared" ref="BP147" ca="1" si="551">BO151</f>
        <v>9296.875</v>
      </c>
      <c r="BQ147" s="12">
        <f t="shared" ref="BQ147" ca="1" si="552">BP151</f>
        <v>8750</v>
      </c>
      <c r="BR147" s="12">
        <f t="shared" ref="BR147" ca="1" si="553">BQ151</f>
        <v>8203.125</v>
      </c>
      <c r="BS147" s="12">
        <f t="shared" ref="BS147" ca="1" si="554">BR151</f>
        <v>7656.25</v>
      </c>
      <c r="BT147" s="12">
        <f t="shared" ref="BT147" ca="1" si="555">BS151</f>
        <v>7109.375</v>
      </c>
      <c r="BU147" s="12">
        <f t="shared" ref="BU147" ca="1" si="556">BT151</f>
        <v>6562.5</v>
      </c>
      <c r="BV147" s="12">
        <f t="shared" ref="BV147" ca="1" si="557">BU151</f>
        <v>6015.625</v>
      </c>
      <c r="BW147" s="12">
        <f t="shared" ref="BW147" ca="1" si="558">BV151</f>
        <v>5468.75</v>
      </c>
      <c r="BX147" s="12">
        <f t="shared" ref="BX147" ca="1" si="559">BW151</f>
        <v>4921.875</v>
      </c>
      <c r="BY147" s="12">
        <f t="shared" ref="BY147" ca="1" si="560">BX151</f>
        <v>4375</v>
      </c>
      <c r="BZ147" s="12">
        <f t="shared" ref="BZ147" ca="1" si="561">BY151</f>
        <v>3828.125</v>
      </c>
      <c r="CA147" s="12">
        <f t="shared" ref="CA147" ca="1" si="562">BZ151</f>
        <v>3281.25</v>
      </c>
      <c r="CB147" s="12">
        <f t="shared" ref="CB147" ca="1" si="563">CA151</f>
        <v>2734.375</v>
      </c>
      <c r="CC147" s="12">
        <f t="shared" ref="CC147" ca="1" si="564">CB151</f>
        <v>2187.5</v>
      </c>
      <c r="CD147" s="12">
        <f t="shared" ref="CD147" ca="1" si="565">CC151</f>
        <v>1640.625</v>
      </c>
      <c r="CE147" s="12">
        <f t="shared" ref="CE147" ca="1" si="566">CD151</f>
        <v>1093.75</v>
      </c>
      <c r="CF147" s="12">
        <f t="shared" ref="CF147" ca="1" si="567">CE151</f>
        <v>546.875</v>
      </c>
      <c r="CG147" s="12">
        <f t="shared" ref="CG147" ca="1" si="568">CF151</f>
        <v>0</v>
      </c>
      <c r="CH147" s="12">
        <f t="shared" ref="CH147" ca="1" si="569">CG151</f>
        <v>0</v>
      </c>
      <c r="CI147" s="12">
        <f t="shared" ref="CI147" ca="1" si="570">CH151</f>
        <v>0</v>
      </c>
      <c r="CJ147" s="12">
        <f t="shared" ref="CJ147" ca="1" si="571">CI151</f>
        <v>0</v>
      </c>
      <c r="CK147" s="12">
        <f t="shared" ref="CK147" ca="1" si="572">CJ151</f>
        <v>0</v>
      </c>
      <c r="CL147" s="12">
        <f t="shared" ref="CL147" ca="1" si="573">CK151</f>
        <v>0</v>
      </c>
      <c r="CM147" s="12">
        <f t="shared" ref="CM147" ca="1" si="574">CL151</f>
        <v>0</v>
      </c>
      <c r="CN147" s="12">
        <f t="shared" ref="CN147" ca="1" si="575">CM151</f>
        <v>0</v>
      </c>
      <c r="CO147" s="12">
        <f t="shared" ref="CO147" ca="1" si="576">CN151</f>
        <v>0</v>
      </c>
      <c r="CP147" s="12">
        <f t="shared" ref="CP147" ca="1" si="577">CO151</f>
        <v>0</v>
      </c>
      <c r="CQ147" s="12">
        <f t="shared" ref="CQ147" ca="1" si="578">CP151</f>
        <v>0</v>
      </c>
      <c r="CR147" s="12">
        <f t="shared" ref="CR147" ca="1" si="579">CQ151</f>
        <v>0</v>
      </c>
      <c r="CS147" s="12">
        <f t="shared" ref="CS147" ca="1" si="580">CR151</f>
        <v>0</v>
      </c>
      <c r="CT147" s="12">
        <f t="shared" ref="CT147" ca="1" si="581">CS151</f>
        <v>0</v>
      </c>
      <c r="CU147" s="12">
        <f t="shared" ref="CU147" ca="1" si="582">CT151</f>
        <v>0</v>
      </c>
      <c r="CV147" s="12">
        <f t="shared" ref="CV147" ca="1" si="583">CU151</f>
        <v>0</v>
      </c>
      <c r="CW147" s="12">
        <f t="shared" ref="CW147" ca="1" si="584">CV151</f>
        <v>0</v>
      </c>
      <c r="CX147" s="12">
        <f t="shared" ref="CX147" ca="1" si="585">CW151</f>
        <v>0</v>
      </c>
      <c r="CY147" s="12">
        <f t="shared" ref="CY147" ca="1" si="586">CX151</f>
        <v>0</v>
      </c>
      <c r="CZ147" s="12">
        <f t="shared" ref="CZ147" ca="1" si="587">CY151</f>
        <v>0</v>
      </c>
      <c r="DA147" s="12">
        <f t="shared" ref="DA147" ca="1" si="588">CZ151</f>
        <v>0</v>
      </c>
      <c r="DB147" s="12">
        <f t="shared" ref="DB147" ca="1" si="589">DA151</f>
        <v>0</v>
      </c>
      <c r="DC147" s="12">
        <f t="shared" ref="DC147" ca="1" si="590">DB151</f>
        <v>0</v>
      </c>
      <c r="DD147" s="12">
        <f t="shared" ref="DD147" ca="1" si="591">DC151</f>
        <v>0</v>
      </c>
      <c r="DE147" s="12">
        <f t="shared" ref="DE147" ca="1" si="592">DD151</f>
        <v>0</v>
      </c>
      <c r="DF147" s="12">
        <f t="shared" ref="DF147" ca="1" si="593">DE151</f>
        <v>0</v>
      </c>
      <c r="DG147" s="12">
        <f t="shared" ref="DG147" ca="1" si="594">DF151</f>
        <v>0</v>
      </c>
      <c r="DH147" s="12">
        <f t="shared" ref="DH147" ca="1" si="595">DG151</f>
        <v>0</v>
      </c>
      <c r="DI147" s="12">
        <f t="shared" ref="DI147" ca="1" si="596">DH151</f>
        <v>0</v>
      </c>
      <c r="DJ147" s="12">
        <f t="shared" ref="DJ147" ca="1" si="597">DI151</f>
        <v>0</v>
      </c>
      <c r="DK147" s="12">
        <f t="shared" ref="DK147" ca="1" si="598">DJ151</f>
        <v>0</v>
      </c>
      <c r="DL147" s="12">
        <f t="shared" ref="DL147" ca="1" si="599">DK151</f>
        <v>0</v>
      </c>
      <c r="DM147" s="12">
        <f t="shared" ref="DM147" ca="1" si="600">DL151</f>
        <v>0</v>
      </c>
      <c r="DN147" s="12">
        <f t="shared" ref="DN147" ca="1" si="601">DM151</f>
        <v>0</v>
      </c>
      <c r="DO147" s="12">
        <f t="shared" ref="DO147" ca="1" si="602">DN151</f>
        <v>0</v>
      </c>
      <c r="DP147" s="12">
        <f t="shared" ref="DP147" ca="1" si="603">DO151</f>
        <v>0</v>
      </c>
      <c r="DQ147" s="12">
        <f t="shared" ref="DQ147" ca="1" si="604">DP151</f>
        <v>0</v>
      </c>
      <c r="DR147" s="12">
        <f t="shared" ref="DR147" ca="1" si="605">DQ151</f>
        <v>0</v>
      </c>
      <c r="DS147" s="12">
        <f t="shared" ref="DS147" ca="1" si="606">DR151</f>
        <v>0</v>
      </c>
      <c r="DT147" s="12">
        <f t="shared" ref="DT147" ca="1" si="607">DS151</f>
        <v>0</v>
      </c>
      <c r="DU147" s="12">
        <f t="shared" ref="DU147" ca="1" si="608">DT151</f>
        <v>0</v>
      </c>
      <c r="DV147" s="12">
        <f t="shared" ref="DV147" ca="1" si="609">DU151</f>
        <v>0</v>
      </c>
      <c r="DW147" s="12">
        <f t="shared" ref="DW147" ca="1" si="610">DV151</f>
        <v>0</v>
      </c>
      <c r="DX147" s="12">
        <f t="shared" ref="DX147" ca="1" si="611">DW151</f>
        <v>0</v>
      </c>
      <c r="DY147" s="12">
        <f t="shared" ref="DY147" ca="1" si="612">DX151</f>
        <v>0</v>
      </c>
      <c r="DZ147" s="12">
        <f t="shared" ref="DZ147" ca="1" si="613">DY151</f>
        <v>0</v>
      </c>
      <c r="EA147" s="12">
        <f t="shared" ref="EA147" ca="1" si="614">DZ151</f>
        <v>0</v>
      </c>
      <c r="EB147" s="12">
        <f t="shared" ref="EB147" ca="1" si="615">EA151</f>
        <v>0</v>
      </c>
      <c r="EC147" s="12">
        <f t="shared" ref="EC147" ca="1" si="616">EB151</f>
        <v>0</v>
      </c>
      <c r="ED147" s="12">
        <f t="shared" ref="ED147" ca="1" si="617">EC151</f>
        <v>0</v>
      </c>
      <c r="EE147" s="12">
        <f t="shared" ref="EE147" ca="1" si="618">ED151</f>
        <v>0</v>
      </c>
      <c r="EF147" s="12">
        <f t="shared" ref="EF147" ca="1" si="619">EE151</f>
        <v>0</v>
      </c>
      <c r="EG147" s="12">
        <f t="shared" ref="EG147" ca="1" si="620">EF151</f>
        <v>0</v>
      </c>
      <c r="EH147" s="12">
        <f t="shared" ref="EH147" ca="1" si="621">EG151</f>
        <v>0</v>
      </c>
      <c r="EI147" s="12">
        <f t="shared" ref="EI147" ca="1" si="622">EH151</f>
        <v>0</v>
      </c>
      <c r="EJ147" s="12">
        <f t="shared" ref="EJ147" ca="1" si="623">EI151</f>
        <v>0</v>
      </c>
      <c r="EK147" s="12">
        <f t="shared" ref="EK147" ca="1" si="624">EJ151</f>
        <v>0</v>
      </c>
      <c r="EL147" s="12">
        <f t="shared" ref="EL147" ca="1" si="625">EK151</f>
        <v>0</v>
      </c>
      <c r="EM147" s="12">
        <f t="shared" ref="EM147" ca="1" si="626">EL151</f>
        <v>0</v>
      </c>
      <c r="EN147" s="12">
        <f t="shared" ref="EN147" ca="1" si="627">EM151</f>
        <v>0</v>
      </c>
      <c r="EO147" s="12">
        <f t="shared" ref="EO147" ca="1" si="628">EN151</f>
        <v>0</v>
      </c>
      <c r="EP147" s="12">
        <f t="shared" ref="EP147" ca="1" si="629">EO151</f>
        <v>0</v>
      </c>
      <c r="EQ147" s="12"/>
      <c r="ER147" s="12"/>
      <c r="ES147" s="12"/>
      <c r="ET147" s="12"/>
      <c r="EU147" s="12"/>
      <c r="EV147" s="12"/>
      <c r="EW147" s="12"/>
      <c r="EX147" s="12"/>
      <c r="EY147" s="12"/>
      <c r="EZ147" s="12"/>
      <c r="FA147" s="12"/>
      <c r="FB147" s="12"/>
      <c r="FC147" s="12"/>
      <c r="FD147" s="12"/>
      <c r="FE147" s="12"/>
      <c r="FF147" s="12"/>
      <c r="FG147" s="12"/>
    </row>
    <row r="148" spans="1:163" ht="14.1" customHeight="1">
      <c r="B148" s="141" t="s">
        <v>32</v>
      </c>
      <c r="C148" s="141"/>
      <c r="D148" s="198" t="s">
        <v>97</v>
      </c>
      <c r="E148" s="1290">
        <f ca="1">SUM(F148:DI148)</f>
        <v>35000</v>
      </c>
      <c r="F148" s="206"/>
      <c r="G148" s="206"/>
      <c r="H148" s="206"/>
      <c r="I148" s="206"/>
      <c r="J148" s="206"/>
      <c r="K148" s="206">
        <f ca="1">Funding!K28</f>
        <v>0</v>
      </c>
      <c r="L148" s="206">
        <f ca="1">Funding!L28</f>
        <v>0</v>
      </c>
      <c r="M148" s="206">
        <f ca="1">Funding!M28</f>
        <v>0</v>
      </c>
      <c r="N148" s="206">
        <f ca="1">Funding!N28</f>
        <v>0</v>
      </c>
      <c r="O148" s="206">
        <f ca="1">Funding!O28</f>
        <v>0</v>
      </c>
      <c r="P148" s="206">
        <f ca="1">Funding!P28</f>
        <v>1261.0897074395834</v>
      </c>
      <c r="Q148" s="206">
        <f ca="1">Funding!Q28</f>
        <v>33738.910292560417</v>
      </c>
      <c r="R148" s="206">
        <f ca="1">Funding!R28</f>
        <v>0</v>
      </c>
      <c r="S148" s="206">
        <f ca="1">Funding!S28</f>
        <v>0</v>
      </c>
      <c r="T148" s="206">
        <f ca="1">Funding!T28</f>
        <v>0</v>
      </c>
      <c r="U148" s="206">
        <f ca="1">Funding!U28</f>
        <v>0</v>
      </c>
      <c r="V148" s="206">
        <f ca="1">Funding!V28</f>
        <v>0</v>
      </c>
      <c r="W148" s="206">
        <f ca="1">Funding!W28</f>
        <v>0</v>
      </c>
      <c r="X148" s="206">
        <f ca="1">Funding!X28</f>
        <v>0</v>
      </c>
      <c r="Y148" s="206">
        <f ca="1">Funding!Y28</f>
        <v>0</v>
      </c>
      <c r="Z148" s="206">
        <f ca="1">Funding!Z28</f>
        <v>0</v>
      </c>
      <c r="AA148" s="206">
        <f ca="1">Funding!AA28</f>
        <v>0</v>
      </c>
      <c r="AB148" s="206">
        <f ca="1">Funding!AB28</f>
        <v>0</v>
      </c>
      <c r="AC148" s="206">
        <f ca="1">Funding!AC28</f>
        <v>0</v>
      </c>
      <c r="AD148" s="206">
        <f ca="1">Funding!AD28</f>
        <v>0</v>
      </c>
      <c r="AE148" s="206">
        <f ca="1">Funding!AE28</f>
        <v>0</v>
      </c>
      <c r="AF148" s="206">
        <f ca="1">Funding!AF28</f>
        <v>0</v>
      </c>
      <c r="AG148" s="206">
        <f ca="1">Funding!AG28</f>
        <v>0</v>
      </c>
      <c r="AH148" s="206">
        <f ca="1">Funding!AH28</f>
        <v>0</v>
      </c>
      <c r="AI148" s="206">
        <f ca="1">Funding!AI28</f>
        <v>0</v>
      </c>
      <c r="AJ148" s="206">
        <f ca="1">Funding!AJ28</f>
        <v>0</v>
      </c>
      <c r="AK148" s="206">
        <f ca="1">Funding!AK28</f>
        <v>0</v>
      </c>
      <c r="AL148" s="206">
        <f ca="1">Funding!AL28</f>
        <v>0</v>
      </c>
      <c r="AM148" s="206">
        <f ca="1">Funding!AM28</f>
        <v>0</v>
      </c>
      <c r="AN148" s="206">
        <f ca="1">Funding!AN28</f>
        <v>0</v>
      </c>
      <c r="AO148" s="206">
        <f ca="1">Funding!AO28</f>
        <v>0</v>
      </c>
      <c r="AP148" s="206">
        <f ca="1">Funding!AP28</f>
        <v>0</v>
      </c>
      <c r="AQ148" s="206">
        <f ca="1">Funding!AQ28</f>
        <v>0</v>
      </c>
      <c r="AR148" s="206">
        <f ca="1">Funding!AR28</f>
        <v>0</v>
      </c>
      <c r="AS148" s="206">
        <f ca="1">Funding!AS28</f>
        <v>0</v>
      </c>
      <c r="AT148" s="206">
        <f ca="1">Funding!AT28</f>
        <v>0</v>
      </c>
      <c r="AU148" s="206">
        <f ca="1">Funding!AU28</f>
        <v>0</v>
      </c>
      <c r="AV148" s="206">
        <f ca="1">Funding!AV28</f>
        <v>0</v>
      </c>
      <c r="AW148" s="206">
        <f ca="1">Funding!AW28</f>
        <v>0</v>
      </c>
      <c r="AX148" s="206">
        <f ca="1">Funding!AX28</f>
        <v>0</v>
      </c>
      <c r="AY148" s="206">
        <f ca="1">Funding!AY28</f>
        <v>0</v>
      </c>
      <c r="AZ148" s="206">
        <f ca="1">Funding!AZ28</f>
        <v>0</v>
      </c>
      <c r="BA148" s="206">
        <f ca="1">Funding!BA28</f>
        <v>0</v>
      </c>
      <c r="BB148" s="206">
        <f ca="1">Funding!BB28</f>
        <v>0</v>
      </c>
      <c r="BC148" s="206">
        <f ca="1">Funding!BC28</f>
        <v>0</v>
      </c>
      <c r="BD148" s="206">
        <f ca="1">Funding!BD28</f>
        <v>0</v>
      </c>
      <c r="BE148" s="206">
        <f ca="1">Funding!BE28</f>
        <v>0</v>
      </c>
      <c r="BF148" s="206">
        <f ca="1">Funding!BF28</f>
        <v>0</v>
      </c>
      <c r="BG148" s="206">
        <f ca="1">Funding!BG28</f>
        <v>0</v>
      </c>
      <c r="BH148" s="206">
        <f ca="1">Funding!BH28</f>
        <v>0</v>
      </c>
      <c r="BI148" s="206">
        <f ca="1">Funding!BI28</f>
        <v>0</v>
      </c>
      <c r="BJ148" s="206">
        <f ca="1">Funding!BJ28</f>
        <v>0</v>
      </c>
      <c r="BK148" s="206">
        <f ca="1">Funding!BK28</f>
        <v>0</v>
      </c>
      <c r="BL148" s="206">
        <f ca="1">Funding!BL28</f>
        <v>0</v>
      </c>
      <c r="BM148" s="206">
        <f ca="1">Funding!BM28</f>
        <v>0</v>
      </c>
      <c r="BN148" s="206">
        <f ca="1">Funding!BN28</f>
        <v>0</v>
      </c>
      <c r="BO148" s="206">
        <f ca="1">Funding!BO28</f>
        <v>0</v>
      </c>
      <c r="BP148" s="206">
        <f ca="1">Funding!BP28</f>
        <v>0</v>
      </c>
      <c r="BQ148" s="206">
        <f ca="1">Funding!BQ28</f>
        <v>0</v>
      </c>
      <c r="BR148" s="206">
        <f ca="1">Funding!BR28</f>
        <v>0</v>
      </c>
      <c r="BS148" s="206">
        <f ca="1">Funding!BS28</f>
        <v>0</v>
      </c>
      <c r="BT148" s="206">
        <f ca="1">Funding!BT28</f>
        <v>0</v>
      </c>
      <c r="BU148" s="206">
        <f ca="1">Funding!BU28</f>
        <v>0</v>
      </c>
      <c r="BV148" s="206">
        <f ca="1">Funding!BV28</f>
        <v>0</v>
      </c>
      <c r="BW148" s="206">
        <f ca="1">Funding!BW28</f>
        <v>0</v>
      </c>
      <c r="BX148" s="206">
        <f ca="1">Funding!BX28</f>
        <v>0</v>
      </c>
      <c r="BY148" s="206">
        <f ca="1">Funding!BY28</f>
        <v>0</v>
      </c>
      <c r="BZ148" s="206">
        <f ca="1">Funding!BZ28</f>
        <v>0</v>
      </c>
      <c r="CA148" s="206">
        <f ca="1">Funding!CA28</f>
        <v>0</v>
      </c>
      <c r="CB148" s="206">
        <f ca="1">Funding!CB28</f>
        <v>0</v>
      </c>
      <c r="CC148" s="206">
        <f ca="1">Funding!CC28</f>
        <v>0</v>
      </c>
      <c r="CD148" s="206">
        <f ca="1">Funding!CD28</f>
        <v>0</v>
      </c>
      <c r="CE148" s="206">
        <f ca="1">Funding!CE28</f>
        <v>0</v>
      </c>
      <c r="CF148" s="206">
        <f ca="1">Funding!CF28</f>
        <v>0</v>
      </c>
      <c r="CG148" s="206">
        <f ca="1">Funding!CG28</f>
        <v>0</v>
      </c>
      <c r="CH148" s="206">
        <f ca="1">Funding!CH28</f>
        <v>0</v>
      </c>
      <c r="CI148" s="206">
        <f ca="1">Funding!CI28</f>
        <v>0</v>
      </c>
      <c r="CJ148" s="206">
        <f ca="1">Funding!CJ28</f>
        <v>0</v>
      </c>
      <c r="CK148" s="206">
        <f ca="1">Funding!CK28</f>
        <v>0</v>
      </c>
      <c r="CL148" s="206">
        <f ca="1">Funding!CL28</f>
        <v>0</v>
      </c>
      <c r="CM148" s="206">
        <f ca="1">Funding!CM28</f>
        <v>0</v>
      </c>
      <c r="CN148" s="206">
        <f ca="1">Funding!CN28</f>
        <v>0</v>
      </c>
      <c r="CO148" s="206">
        <f ca="1">Funding!CO28</f>
        <v>0</v>
      </c>
      <c r="CP148" s="206">
        <f ca="1">Funding!CP28</f>
        <v>0</v>
      </c>
      <c r="CQ148" s="206">
        <f ca="1">Funding!CQ28</f>
        <v>0</v>
      </c>
      <c r="CR148" s="206">
        <f ca="1">Funding!CR28</f>
        <v>0</v>
      </c>
      <c r="CS148" s="206">
        <f ca="1">Funding!CS28</f>
        <v>0</v>
      </c>
      <c r="CT148" s="206">
        <f ca="1">Funding!CT28</f>
        <v>0</v>
      </c>
      <c r="CU148" s="206">
        <f ca="1">Funding!CU28</f>
        <v>0</v>
      </c>
      <c r="CV148" s="206">
        <f ca="1">Funding!CV28</f>
        <v>0</v>
      </c>
      <c r="CW148" s="206">
        <f ca="1">Funding!CW28</f>
        <v>0</v>
      </c>
      <c r="CX148" s="206">
        <f ca="1">Funding!CX28</f>
        <v>0</v>
      </c>
      <c r="CY148" s="206">
        <f ca="1">Funding!CY28</f>
        <v>0</v>
      </c>
      <c r="CZ148" s="206">
        <f ca="1">Funding!CZ28</f>
        <v>0</v>
      </c>
      <c r="DA148" s="206">
        <f ca="1">Funding!DA28</f>
        <v>0</v>
      </c>
      <c r="DB148" s="206">
        <f ca="1">Funding!DB28</f>
        <v>0</v>
      </c>
      <c r="DC148" s="206">
        <f ca="1">Funding!DC28</f>
        <v>0</v>
      </c>
      <c r="DD148" s="206">
        <f ca="1">Funding!DD28</f>
        <v>0</v>
      </c>
      <c r="DE148" s="206">
        <f ca="1">Funding!DE28</f>
        <v>0</v>
      </c>
      <c r="DF148" s="206">
        <f ca="1">Funding!DF28</f>
        <v>0</v>
      </c>
      <c r="DG148" s="206">
        <f ca="1">Funding!DG28</f>
        <v>0</v>
      </c>
      <c r="DH148" s="206">
        <f ca="1">Funding!DH28</f>
        <v>0</v>
      </c>
      <c r="DI148" s="206">
        <f ca="1">Funding!DI28</f>
        <v>0</v>
      </c>
      <c r="DJ148" s="206">
        <f ca="1">Funding!DJ28</f>
        <v>0</v>
      </c>
      <c r="DK148" s="206">
        <f ca="1">Funding!DK28</f>
        <v>0</v>
      </c>
      <c r="DL148" s="206">
        <f ca="1">Funding!DL28</f>
        <v>0</v>
      </c>
      <c r="DM148" s="206">
        <f ca="1">Funding!DM28</f>
        <v>0</v>
      </c>
      <c r="DN148" s="206">
        <f ca="1">Funding!DN28</f>
        <v>0</v>
      </c>
      <c r="DO148" s="206">
        <f ca="1">Funding!DO28</f>
        <v>0</v>
      </c>
      <c r="DP148" s="206">
        <f ca="1">Funding!DP28</f>
        <v>0</v>
      </c>
      <c r="DQ148" s="206">
        <f ca="1">Funding!DQ28</f>
        <v>0</v>
      </c>
      <c r="DR148" s="206">
        <f ca="1">Funding!DR28</f>
        <v>0</v>
      </c>
      <c r="DS148" s="206">
        <f ca="1">Funding!DS28</f>
        <v>0</v>
      </c>
      <c r="DT148" s="206">
        <f ca="1">Funding!DT28</f>
        <v>0</v>
      </c>
      <c r="DU148" s="206">
        <f ca="1">Funding!DU28</f>
        <v>0</v>
      </c>
      <c r="DV148" s="206">
        <f ca="1">Funding!DV28</f>
        <v>0</v>
      </c>
      <c r="DW148" s="206">
        <f ca="1">Funding!DW28</f>
        <v>0</v>
      </c>
      <c r="DX148" s="206">
        <f ca="1">Funding!DX28</f>
        <v>0</v>
      </c>
      <c r="DY148" s="206">
        <f ca="1">Funding!DY28</f>
        <v>0</v>
      </c>
      <c r="DZ148" s="206">
        <f ca="1">Funding!DZ28</f>
        <v>0</v>
      </c>
      <c r="EA148" s="206">
        <f ca="1">Funding!EA28</f>
        <v>0</v>
      </c>
      <c r="EB148" s="206">
        <f ca="1">Funding!EB28</f>
        <v>0</v>
      </c>
      <c r="EC148" s="206">
        <f ca="1">Funding!EC28</f>
        <v>0</v>
      </c>
      <c r="ED148" s="206">
        <f ca="1">Funding!ED28</f>
        <v>0</v>
      </c>
      <c r="EE148" s="206">
        <f ca="1">Funding!EE28</f>
        <v>0</v>
      </c>
      <c r="EF148" s="206">
        <f ca="1">Funding!EF28</f>
        <v>0</v>
      </c>
      <c r="EG148" s="206">
        <f ca="1">Funding!EG28</f>
        <v>0</v>
      </c>
      <c r="EH148" s="206">
        <f ca="1">Funding!EH28</f>
        <v>0</v>
      </c>
      <c r="EI148" s="206">
        <f ca="1">Funding!EI28</f>
        <v>0</v>
      </c>
      <c r="EJ148" s="206">
        <f ca="1">Funding!EJ28</f>
        <v>0</v>
      </c>
      <c r="EK148" s="206">
        <f ca="1">Funding!EK28</f>
        <v>0</v>
      </c>
      <c r="EL148" s="206">
        <f ca="1">Funding!EL28</f>
        <v>0</v>
      </c>
      <c r="EM148" s="206">
        <f ca="1">Funding!EM28</f>
        <v>0</v>
      </c>
      <c r="EN148" s="206">
        <f ca="1">Funding!EN28</f>
        <v>0</v>
      </c>
      <c r="EO148" s="206">
        <f ca="1">Funding!EO28</f>
        <v>0</v>
      </c>
      <c r="EP148" s="206">
        <f ca="1">Funding!EP28</f>
        <v>0</v>
      </c>
      <c r="EQ148" s="12"/>
      <c r="ER148" s="12"/>
      <c r="ES148" s="12"/>
      <c r="ET148" s="12"/>
      <c r="EU148" s="12"/>
      <c r="EV148" s="12"/>
      <c r="EW148" s="12"/>
      <c r="EX148" s="12"/>
      <c r="EY148" s="12"/>
      <c r="EZ148" s="12"/>
      <c r="FA148" s="12"/>
      <c r="FB148" s="12"/>
      <c r="FC148" s="12"/>
      <c r="FD148" s="12"/>
      <c r="FE148" s="12"/>
      <c r="FF148" s="12"/>
      <c r="FG148" s="12"/>
    </row>
    <row r="149" spans="1:163" ht="14.1" customHeight="1">
      <c r="B149" s="15" t="s">
        <v>851</v>
      </c>
      <c r="C149" s="1175">
        <f ca="1">C130</f>
        <v>0</v>
      </c>
      <c r="D149" s="39" t="s">
        <v>97</v>
      </c>
      <c r="E149" s="416">
        <f ca="1">SUM(F149:DI149)</f>
        <v>35000</v>
      </c>
      <c r="F149" s="12"/>
      <c r="G149" s="12"/>
      <c r="H149" s="12"/>
      <c r="I149" s="12"/>
      <c r="J149" s="12"/>
      <c r="K149" s="12">
        <f t="shared" ref="K149:AP149" ca="1" si="630">$E$148*K145*(IF($C149=1,K$4&lt;재조달시점,1))</f>
        <v>0</v>
      </c>
      <c r="L149" s="12">
        <f t="shared" ca="1" si="630"/>
        <v>0</v>
      </c>
      <c r="M149" s="12">
        <f t="shared" ca="1" si="630"/>
        <v>0</v>
      </c>
      <c r="N149" s="12">
        <f t="shared" ca="1" si="630"/>
        <v>0</v>
      </c>
      <c r="O149" s="12">
        <f t="shared" ca="1" si="630"/>
        <v>0</v>
      </c>
      <c r="P149" s="12">
        <f t="shared" ca="1" si="630"/>
        <v>0</v>
      </c>
      <c r="Q149" s="12">
        <f t="shared" ca="1" si="630"/>
        <v>0</v>
      </c>
      <c r="R149" s="12">
        <f t="shared" ca="1" si="630"/>
        <v>0</v>
      </c>
      <c r="S149" s="12">
        <f t="shared" ca="1" si="630"/>
        <v>0</v>
      </c>
      <c r="T149" s="12">
        <f t="shared" ca="1" si="630"/>
        <v>0</v>
      </c>
      <c r="U149" s="12">
        <f t="shared" ca="1" si="630"/>
        <v>1071.8749999999966</v>
      </c>
      <c r="V149" s="12">
        <f t="shared" ca="1" si="630"/>
        <v>735</v>
      </c>
      <c r="W149" s="12">
        <f t="shared" ca="1" si="630"/>
        <v>455</v>
      </c>
      <c r="X149" s="12">
        <f t="shared" ca="1" si="630"/>
        <v>455</v>
      </c>
      <c r="Y149" s="12">
        <f t="shared" ca="1" si="630"/>
        <v>490</v>
      </c>
      <c r="Z149" s="12">
        <f t="shared" ca="1" si="630"/>
        <v>490</v>
      </c>
      <c r="AA149" s="12">
        <f t="shared" ca="1" si="630"/>
        <v>490</v>
      </c>
      <c r="AB149" s="12">
        <f t="shared" ca="1" si="630"/>
        <v>490</v>
      </c>
      <c r="AC149" s="12">
        <f t="shared" ca="1" si="630"/>
        <v>490</v>
      </c>
      <c r="AD149" s="12">
        <f t="shared" ca="1" si="630"/>
        <v>490</v>
      </c>
      <c r="AE149" s="12">
        <f t="shared" ca="1" si="630"/>
        <v>490</v>
      </c>
      <c r="AF149" s="12">
        <f t="shared" ca="1" si="630"/>
        <v>525</v>
      </c>
      <c r="AG149" s="12">
        <f t="shared" ca="1" si="630"/>
        <v>525</v>
      </c>
      <c r="AH149" s="12">
        <f t="shared" ca="1" si="630"/>
        <v>525</v>
      </c>
      <c r="AI149" s="12">
        <f t="shared" ca="1" si="630"/>
        <v>525</v>
      </c>
      <c r="AJ149" s="12">
        <f t="shared" ca="1" si="630"/>
        <v>525</v>
      </c>
      <c r="AK149" s="12">
        <f t="shared" ca="1" si="630"/>
        <v>525</v>
      </c>
      <c r="AL149" s="12">
        <f t="shared" ca="1" si="630"/>
        <v>546.875</v>
      </c>
      <c r="AM149" s="12">
        <f t="shared" ca="1" si="630"/>
        <v>546.875</v>
      </c>
      <c r="AN149" s="12">
        <f t="shared" ca="1" si="630"/>
        <v>546.875</v>
      </c>
      <c r="AO149" s="12">
        <f t="shared" ca="1" si="630"/>
        <v>546.875</v>
      </c>
      <c r="AP149" s="12">
        <f t="shared" ca="1" si="630"/>
        <v>546.875</v>
      </c>
      <c r="AQ149" s="12">
        <f t="shared" ref="AQ149:BV149" ca="1" si="631">$E$148*AQ145*(IF($C149=1,AQ$4&lt;재조달시점,1))</f>
        <v>546.875</v>
      </c>
      <c r="AR149" s="12">
        <f t="shared" ca="1" si="631"/>
        <v>546.875</v>
      </c>
      <c r="AS149" s="12">
        <f t="shared" ca="1" si="631"/>
        <v>546.875</v>
      </c>
      <c r="AT149" s="12">
        <f t="shared" ca="1" si="631"/>
        <v>546.875</v>
      </c>
      <c r="AU149" s="12">
        <f t="shared" ca="1" si="631"/>
        <v>546.875</v>
      </c>
      <c r="AV149" s="12">
        <f t="shared" ca="1" si="631"/>
        <v>546.875</v>
      </c>
      <c r="AW149" s="12">
        <f t="shared" ca="1" si="631"/>
        <v>546.875</v>
      </c>
      <c r="AX149" s="12">
        <f t="shared" ca="1" si="631"/>
        <v>546.875</v>
      </c>
      <c r="AY149" s="12">
        <f t="shared" ca="1" si="631"/>
        <v>546.875</v>
      </c>
      <c r="AZ149" s="12">
        <f t="shared" ca="1" si="631"/>
        <v>546.875</v>
      </c>
      <c r="BA149" s="12">
        <f t="shared" ca="1" si="631"/>
        <v>546.875</v>
      </c>
      <c r="BB149" s="12">
        <f t="shared" ca="1" si="631"/>
        <v>546.875</v>
      </c>
      <c r="BC149" s="12">
        <f t="shared" ca="1" si="631"/>
        <v>546.875</v>
      </c>
      <c r="BD149" s="12">
        <f t="shared" ca="1" si="631"/>
        <v>546.875</v>
      </c>
      <c r="BE149" s="12">
        <f t="shared" ca="1" si="631"/>
        <v>546.875</v>
      </c>
      <c r="BF149" s="12">
        <f t="shared" ca="1" si="631"/>
        <v>546.875</v>
      </c>
      <c r="BG149" s="12">
        <f t="shared" ca="1" si="631"/>
        <v>546.875</v>
      </c>
      <c r="BH149" s="12">
        <f t="shared" ca="1" si="631"/>
        <v>546.875</v>
      </c>
      <c r="BI149" s="12">
        <f t="shared" ca="1" si="631"/>
        <v>546.875</v>
      </c>
      <c r="BJ149" s="12">
        <f t="shared" ca="1" si="631"/>
        <v>546.875</v>
      </c>
      <c r="BK149" s="12">
        <f t="shared" ca="1" si="631"/>
        <v>546.875</v>
      </c>
      <c r="BL149" s="12">
        <f t="shared" ca="1" si="631"/>
        <v>546.875</v>
      </c>
      <c r="BM149" s="12">
        <f t="shared" ca="1" si="631"/>
        <v>546.875</v>
      </c>
      <c r="BN149" s="12">
        <f t="shared" ca="1" si="631"/>
        <v>546.875</v>
      </c>
      <c r="BO149" s="12">
        <f t="shared" ca="1" si="631"/>
        <v>546.875</v>
      </c>
      <c r="BP149" s="12">
        <f t="shared" ca="1" si="631"/>
        <v>546.875</v>
      </c>
      <c r="BQ149" s="12">
        <f t="shared" ca="1" si="631"/>
        <v>546.875</v>
      </c>
      <c r="BR149" s="12">
        <f t="shared" ca="1" si="631"/>
        <v>546.875</v>
      </c>
      <c r="BS149" s="12">
        <f t="shared" ca="1" si="631"/>
        <v>546.875</v>
      </c>
      <c r="BT149" s="12">
        <f t="shared" ca="1" si="631"/>
        <v>546.875</v>
      </c>
      <c r="BU149" s="12">
        <f t="shared" ca="1" si="631"/>
        <v>546.875</v>
      </c>
      <c r="BV149" s="12">
        <f t="shared" ca="1" si="631"/>
        <v>546.875</v>
      </c>
      <c r="BW149" s="12">
        <f t="shared" ref="BW149:DB149" ca="1" si="632">$E$148*BW145*(IF($C149=1,BW$4&lt;재조달시점,1))</f>
        <v>546.875</v>
      </c>
      <c r="BX149" s="12">
        <f t="shared" ca="1" si="632"/>
        <v>546.875</v>
      </c>
      <c r="BY149" s="12">
        <f t="shared" ca="1" si="632"/>
        <v>546.875</v>
      </c>
      <c r="BZ149" s="12">
        <f t="shared" ca="1" si="632"/>
        <v>546.875</v>
      </c>
      <c r="CA149" s="12">
        <f t="shared" ca="1" si="632"/>
        <v>546.875</v>
      </c>
      <c r="CB149" s="12">
        <f t="shared" ca="1" si="632"/>
        <v>546.875</v>
      </c>
      <c r="CC149" s="12">
        <f t="shared" ca="1" si="632"/>
        <v>546.875</v>
      </c>
      <c r="CD149" s="12">
        <f t="shared" ca="1" si="632"/>
        <v>546.875</v>
      </c>
      <c r="CE149" s="12">
        <f t="shared" ca="1" si="632"/>
        <v>546.875</v>
      </c>
      <c r="CF149" s="12">
        <f t="shared" ca="1" si="632"/>
        <v>546.875</v>
      </c>
      <c r="CG149" s="12">
        <f t="shared" ca="1" si="632"/>
        <v>0</v>
      </c>
      <c r="CH149" s="12">
        <f t="shared" ca="1" si="632"/>
        <v>0</v>
      </c>
      <c r="CI149" s="12">
        <f t="shared" ca="1" si="632"/>
        <v>0</v>
      </c>
      <c r="CJ149" s="12">
        <f t="shared" ca="1" si="632"/>
        <v>0</v>
      </c>
      <c r="CK149" s="12">
        <f t="shared" ca="1" si="632"/>
        <v>0</v>
      </c>
      <c r="CL149" s="12">
        <f t="shared" ca="1" si="632"/>
        <v>0</v>
      </c>
      <c r="CM149" s="12">
        <f t="shared" ca="1" si="632"/>
        <v>0</v>
      </c>
      <c r="CN149" s="12">
        <f t="shared" ca="1" si="632"/>
        <v>0</v>
      </c>
      <c r="CO149" s="12">
        <f t="shared" ca="1" si="632"/>
        <v>0</v>
      </c>
      <c r="CP149" s="12">
        <f t="shared" ca="1" si="632"/>
        <v>0</v>
      </c>
      <c r="CQ149" s="12">
        <f t="shared" ca="1" si="632"/>
        <v>0</v>
      </c>
      <c r="CR149" s="12">
        <f t="shared" ca="1" si="632"/>
        <v>0</v>
      </c>
      <c r="CS149" s="12">
        <f t="shared" ca="1" si="632"/>
        <v>0</v>
      </c>
      <c r="CT149" s="12">
        <f t="shared" ca="1" si="632"/>
        <v>0</v>
      </c>
      <c r="CU149" s="12">
        <f t="shared" ca="1" si="632"/>
        <v>0</v>
      </c>
      <c r="CV149" s="12">
        <f t="shared" ca="1" si="632"/>
        <v>0</v>
      </c>
      <c r="CW149" s="12">
        <f t="shared" ca="1" si="632"/>
        <v>0</v>
      </c>
      <c r="CX149" s="12">
        <f t="shared" ca="1" si="632"/>
        <v>0</v>
      </c>
      <c r="CY149" s="12">
        <f t="shared" ca="1" si="632"/>
        <v>0</v>
      </c>
      <c r="CZ149" s="12">
        <f t="shared" ca="1" si="632"/>
        <v>0</v>
      </c>
      <c r="DA149" s="12">
        <f t="shared" ca="1" si="632"/>
        <v>0</v>
      </c>
      <c r="DB149" s="12">
        <f t="shared" ca="1" si="632"/>
        <v>0</v>
      </c>
      <c r="DC149" s="12">
        <f t="shared" ref="DC149:EH149" ca="1" si="633">$E$148*DC145*(IF($C149=1,DC$4&lt;재조달시점,1))</f>
        <v>0</v>
      </c>
      <c r="DD149" s="12">
        <f t="shared" ca="1" si="633"/>
        <v>0</v>
      </c>
      <c r="DE149" s="12">
        <f t="shared" ca="1" si="633"/>
        <v>0</v>
      </c>
      <c r="DF149" s="12">
        <f t="shared" ca="1" si="633"/>
        <v>0</v>
      </c>
      <c r="DG149" s="12">
        <f t="shared" ca="1" si="633"/>
        <v>0</v>
      </c>
      <c r="DH149" s="12">
        <f t="shared" ca="1" si="633"/>
        <v>0</v>
      </c>
      <c r="DI149" s="12">
        <f t="shared" ca="1" si="633"/>
        <v>0</v>
      </c>
      <c r="DJ149" s="12">
        <f t="shared" ca="1" si="633"/>
        <v>0</v>
      </c>
      <c r="DK149" s="12">
        <f t="shared" ca="1" si="633"/>
        <v>0</v>
      </c>
      <c r="DL149" s="12">
        <f t="shared" ca="1" si="633"/>
        <v>0</v>
      </c>
      <c r="DM149" s="12">
        <f t="shared" ca="1" si="633"/>
        <v>0</v>
      </c>
      <c r="DN149" s="12">
        <f t="shared" ca="1" si="633"/>
        <v>0</v>
      </c>
      <c r="DO149" s="12">
        <f t="shared" ca="1" si="633"/>
        <v>0</v>
      </c>
      <c r="DP149" s="12">
        <f t="shared" ca="1" si="633"/>
        <v>0</v>
      </c>
      <c r="DQ149" s="12">
        <f t="shared" ca="1" si="633"/>
        <v>0</v>
      </c>
      <c r="DR149" s="12">
        <f t="shared" ca="1" si="633"/>
        <v>0</v>
      </c>
      <c r="DS149" s="12">
        <f t="shared" ca="1" si="633"/>
        <v>0</v>
      </c>
      <c r="DT149" s="12">
        <f t="shared" ca="1" si="633"/>
        <v>0</v>
      </c>
      <c r="DU149" s="12">
        <f t="shared" ca="1" si="633"/>
        <v>0</v>
      </c>
      <c r="DV149" s="12">
        <f t="shared" ca="1" si="633"/>
        <v>0</v>
      </c>
      <c r="DW149" s="12">
        <f t="shared" ca="1" si="633"/>
        <v>0</v>
      </c>
      <c r="DX149" s="12">
        <f t="shared" ca="1" si="633"/>
        <v>0</v>
      </c>
      <c r="DY149" s="12">
        <f t="shared" ca="1" si="633"/>
        <v>0</v>
      </c>
      <c r="DZ149" s="12">
        <f t="shared" ca="1" si="633"/>
        <v>0</v>
      </c>
      <c r="EA149" s="12">
        <f t="shared" ca="1" si="633"/>
        <v>0</v>
      </c>
      <c r="EB149" s="12">
        <f t="shared" ca="1" si="633"/>
        <v>0</v>
      </c>
      <c r="EC149" s="12">
        <f t="shared" ca="1" si="633"/>
        <v>0</v>
      </c>
      <c r="ED149" s="12">
        <f t="shared" ca="1" si="633"/>
        <v>0</v>
      </c>
      <c r="EE149" s="12">
        <f t="shared" ca="1" si="633"/>
        <v>0</v>
      </c>
      <c r="EF149" s="12">
        <f t="shared" ca="1" si="633"/>
        <v>0</v>
      </c>
      <c r="EG149" s="12">
        <f t="shared" ca="1" si="633"/>
        <v>0</v>
      </c>
      <c r="EH149" s="12">
        <f t="shared" ca="1" si="633"/>
        <v>0</v>
      </c>
      <c r="EI149" s="12">
        <f t="shared" ref="EI149:EP149" ca="1" si="634">$E$148*EI145*(IF($C149=1,EI$4&lt;재조달시점,1))</f>
        <v>0</v>
      </c>
      <c r="EJ149" s="12">
        <f t="shared" ca="1" si="634"/>
        <v>0</v>
      </c>
      <c r="EK149" s="12">
        <f t="shared" ca="1" si="634"/>
        <v>0</v>
      </c>
      <c r="EL149" s="12">
        <f t="shared" ca="1" si="634"/>
        <v>0</v>
      </c>
      <c r="EM149" s="12">
        <f t="shared" ca="1" si="634"/>
        <v>0</v>
      </c>
      <c r="EN149" s="12">
        <f t="shared" ca="1" si="634"/>
        <v>0</v>
      </c>
      <c r="EO149" s="12">
        <f t="shared" ca="1" si="634"/>
        <v>0</v>
      </c>
      <c r="EP149" s="12">
        <f t="shared" ca="1" si="634"/>
        <v>0</v>
      </c>
      <c r="EQ149" s="12"/>
      <c r="ER149" s="12"/>
      <c r="ES149" s="12"/>
      <c r="ET149" s="12"/>
      <c r="EU149" s="12"/>
      <c r="EV149" s="12"/>
      <c r="EW149" s="12"/>
      <c r="EX149" s="12"/>
      <c r="EY149" s="12"/>
      <c r="EZ149" s="12"/>
      <c r="FA149" s="12"/>
      <c r="FB149" s="12"/>
      <c r="FC149" s="12"/>
      <c r="FD149" s="12"/>
      <c r="FE149" s="12"/>
      <c r="FF149" s="12"/>
      <c r="FG149" s="12"/>
    </row>
    <row r="150" spans="1:163" ht="14.1" customHeight="1">
      <c r="B150" s="46" t="s">
        <v>852</v>
      </c>
      <c r="C150" s="46"/>
      <c r="D150" s="201" t="s">
        <v>97</v>
      </c>
      <c r="E150" s="424">
        <f ca="1">SUM(F150:DI150)</f>
        <v>0</v>
      </c>
      <c r="F150" s="142"/>
      <c r="G150" s="142"/>
      <c r="H150" s="142"/>
      <c r="I150" s="142"/>
      <c r="J150" s="142"/>
      <c r="K150" s="142">
        <f t="shared" ref="K150:BS150" ca="1" si="635">(K$4=재조달시점)*(K147+K148-K149)*(재조달여부=1)</f>
        <v>0</v>
      </c>
      <c r="L150" s="142">
        <f t="shared" ca="1" si="635"/>
        <v>0</v>
      </c>
      <c r="M150" s="142">
        <f t="shared" ca="1" si="635"/>
        <v>0</v>
      </c>
      <c r="N150" s="142">
        <f t="shared" ca="1" si="635"/>
        <v>0</v>
      </c>
      <c r="O150" s="142">
        <f t="shared" ca="1" si="635"/>
        <v>0</v>
      </c>
      <c r="P150" s="142">
        <f t="shared" ca="1" si="635"/>
        <v>0</v>
      </c>
      <c r="Q150" s="142">
        <f t="shared" ca="1" si="635"/>
        <v>0</v>
      </c>
      <c r="R150" s="142">
        <f t="shared" ca="1" si="635"/>
        <v>0</v>
      </c>
      <c r="S150" s="142">
        <f t="shared" ca="1" si="635"/>
        <v>0</v>
      </c>
      <c r="T150" s="142">
        <f t="shared" ca="1" si="635"/>
        <v>0</v>
      </c>
      <c r="U150" s="142">
        <f t="shared" ca="1" si="635"/>
        <v>0</v>
      </c>
      <c r="V150" s="142">
        <f t="shared" ca="1" si="635"/>
        <v>0</v>
      </c>
      <c r="W150" s="142">
        <f t="shared" ca="1" si="635"/>
        <v>0</v>
      </c>
      <c r="X150" s="142">
        <f t="shared" ca="1" si="635"/>
        <v>0</v>
      </c>
      <c r="Y150" s="142">
        <f t="shared" ca="1" si="635"/>
        <v>0</v>
      </c>
      <c r="Z150" s="142">
        <f t="shared" ca="1" si="635"/>
        <v>0</v>
      </c>
      <c r="AA150" s="142">
        <f t="shared" ca="1" si="635"/>
        <v>0</v>
      </c>
      <c r="AB150" s="142">
        <f t="shared" ca="1" si="635"/>
        <v>0</v>
      </c>
      <c r="AC150" s="142">
        <f t="shared" ca="1" si="635"/>
        <v>0</v>
      </c>
      <c r="AD150" s="142">
        <f t="shared" ca="1" si="635"/>
        <v>0</v>
      </c>
      <c r="AE150" s="142">
        <f t="shared" ca="1" si="635"/>
        <v>0</v>
      </c>
      <c r="AF150" s="142">
        <f t="shared" ca="1" si="635"/>
        <v>0</v>
      </c>
      <c r="AG150" s="142">
        <f t="shared" ca="1" si="635"/>
        <v>0</v>
      </c>
      <c r="AH150" s="142">
        <f t="shared" ca="1" si="635"/>
        <v>0</v>
      </c>
      <c r="AI150" s="142">
        <f t="shared" ca="1" si="635"/>
        <v>0</v>
      </c>
      <c r="AJ150" s="142">
        <f t="shared" ca="1" si="635"/>
        <v>0</v>
      </c>
      <c r="AK150" s="142">
        <f t="shared" ca="1" si="635"/>
        <v>0</v>
      </c>
      <c r="AL150" s="142">
        <f t="shared" ca="1" si="635"/>
        <v>0</v>
      </c>
      <c r="AM150" s="142">
        <f t="shared" ca="1" si="635"/>
        <v>0</v>
      </c>
      <c r="AN150" s="142">
        <f t="shared" ca="1" si="635"/>
        <v>0</v>
      </c>
      <c r="AO150" s="142">
        <f t="shared" ca="1" si="635"/>
        <v>0</v>
      </c>
      <c r="AP150" s="142">
        <f t="shared" ca="1" si="635"/>
        <v>0</v>
      </c>
      <c r="AQ150" s="142">
        <f t="shared" ca="1" si="635"/>
        <v>0</v>
      </c>
      <c r="AR150" s="142">
        <f t="shared" ca="1" si="635"/>
        <v>0</v>
      </c>
      <c r="AS150" s="142">
        <f t="shared" ca="1" si="635"/>
        <v>0</v>
      </c>
      <c r="AT150" s="142">
        <f t="shared" ca="1" si="635"/>
        <v>0</v>
      </c>
      <c r="AU150" s="142">
        <f t="shared" ca="1" si="635"/>
        <v>0</v>
      </c>
      <c r="AV150" s="142">
        <f t="shared" ca="1" si="635"/>
        <v>0</v>
      </c>
      <c r="AW150" s="142">
        <f t="shared" ca="1" si="635"/>
        <v>0</v>
      </c>
      <c r="AX150" s="142">
        <f t="shared" ca="1" si="635"/>
        <v>0</v>
      </c>
      <c r="AY150" s="142">
        <f t="shared" ca="1" si="635"/>
        <v>0</v>
      </c>
      <c r="AZ150" s="142">
        <f t="shared" ca="1" si="635"/>
        <v>0</v>
      </c>
      <c r="BA150" s="142">
        <f t="shared" ca="1" si="635"/>
        <v>0</v>
      </c>
      <c r="BB150" s="142">
        <f t="shared" ca="1" si="635"/>
        <v>0</v>
      </c>
      <c r="BC150" s="142">
        <f t="shared" ca="1" si="635"/>
        <v>0</v>
      </c>
      <c r="BD150" s="142">
        <f t="shared" ca="1" si="635"/>
        <v>0</v>
      </c>
      <c r="BE150" s="142">
        <f t="shared" ca="1" si="635"/>
        <v>0</v>
      </c>
      <c r="BF150" s="142">
        <f t="shared" ca="1" si="635"/>
        <v>0</v>
      </c>
      <c r="BG150" s="142">
        <f t="shared" ca="1" si="635"/>
        <v>0</v>
      </c>
      <c r="BH150" s="142">
        <f t="shared" ca="1" si="635"/>
        <v>0</v>
      </c>
      <c r="BI150" s="142">
        <f t="shared" ca="1" si="635"/>
        <v>0</v>
      </c>
      <c r="BJ150" s="142">
        <f t="shared" ca="1" si="635"/>
        <v>0</v>
      </c>
      <c r="BK150" s="142">
        <f t="shared" ca="1" si="635"/>
        <v>0</v>
      </c>
      <c r="BL150" s="142">
        <f t="shared" ca="1" si="635"/>
        <v>0</v>
      </c>
      <c r="BM150" s="142">
        <f t="shared" ca="1" si="635"/>
        <v>0</v>
      </c>
      <c r="BN150" s="142">
        <f t="shared" ca="1" si="635"/>
        <v>0</v>
      </c>
      <c r="BO150" s="142">
        <f t="shared" ca="1" si="635"/>
        <v>0</v>
      </c>
      <c r="BP150" s="142">
        <f t="shared" ca="1" si="635"/>
        <v>0</v>
      </c>
      <c r="BQ150" s="142">
        <f t="shared" ca="1" si="635"/>
        <v>0</v>
      </c>
      <c r="BR150" s="142">
        <f t="shared" ca="1" si="635"/>
        <v>0</v>
      </c>
      <c r="BS150" s="142">
        <f t="shared" ca="1" si="635"/>
        <v>0</v>
      </c>
      <c r="BT150" s="142">
        <f t="shared" ref="BT150:DH150" ca="1" si="636">(BT$4=재조달시점)*(BT147+BT148-BT149)*(재조달여부=1)</f>
        <v>0</v>
      </c>
      <c r="BU150" s="142">
        <f t="shared" ca="1" si="636"/>
        <v>0</v>
      </c>
      <c r="BV150" s="142">
        <f t="shared" ca="1" si="636"/>
        <v>0</v>
      </c>
      <c r="BW150" s="142">
        <f t="shared" ca="1" si="636"/>
        <v>0</v>
      </c>
      <c r="BX150" s="142">
        <f t="shared" ca="1" si="636"/>
        <v>0</v>
      </c>
      <c r="BY150" s="142">
        <f t="shared" ca="1" si="636"/>
        <v>0</v>
      </c>
      <c r="BZ150" s="142">
        <f t="shared" ca="1" si="636"/>
        <v>0</v>
      </c>
      <c r="CA150" s="142">
        <f t="shared" ca="1" si="636"/>
        <v>0</v>
      </c>
      <c r="CB150" s="142">
        <f t="shared" ca="1" si="636"/>
        <v>0</v>
      </c>
      <c r="CC150" s="142">
        <f t="shared" ca="1" si="636"/>
        <v>0</v>
      </c>
      <c r="CD150" s="142">
        <f t="shared" ca="1" si="636"/>
        <v>0</v>
      </c>
      <c r="CE150" s="142">
        <f t="shared" ca="1" si="636"/>
        <v>0</v>
      </c>
      <c r="CF150" s="142">
        <f t="shared" ca="1" si="636"/>
        <v>0</v>
      </c>
      <c r="CG150" s="142">
        <f t="shared" ca="1" si="636"/>
        <v>0</v>
      </c>
      <c r="CH150" s="142">
        <f t="shared" ca="1" si="636"/>
        <v>0</v>
      </c>
      <c r="CI150" s="142">
        <f t="shared" ca="1" si="636"/>
        <v>0</v>
      </c>
      <c r="CJ150" s="142">
        <f t="shared" ca="1" si="636"/>
        <v>0</v>
      </c>
      <c r="CK150" s="142">
        <f t="shared" ca="1" si="636"/>
        <v>0</v>
      </c>
      <c r="CL150" s="142">
        <f t="shared" ca="1" si="636"/>
        <v>0</v>
      </c>
      <c r="CM150" s="142">
        <f t="shared" ca="1" si="636"/>
        <v>0</v>
      </c>
      <c r="CN150" s="142">
        <f t="shared" ca="1" si="636"/>
        <v>0</v>
      </c>
      <c r="CO150" s="142">
        <f t="shared" ca="1" si="636"/>
        <v>0</v>
      </c>
      <c r="CP150" s="142">
        <f t="shared" ca="1" si="636"/>
        <v>0</v>
      </c>
      <c r="CQ150" s="142">
        <f t="shared" ca="1" si="636"/>
        <v>0</v>
      </c>
      <c r="CR150" s="142">
        <f t="shared" ca="1" si="636"/>
        <v>0</v>
      </c>
      <c r="CS150" s="142">
        <f t="shared" ca="1" si="636"/>
        <v>0</v>
      </c>
      <c r="CT150" s="142">
        <f t="shared" ca="1" si="636"/>
        <v>0</v>
      </c>
      <c r="CU150" s="142">
        <f t="shared" ca="1" si="636"/>
        <v>0</v>
      </c>
      <c r="CV150" s="142">
        <f t="shared" ca="1" si="636"/>
        <v>0</v>
      </c>
      <c r="CW150" s="142">
        <f t="shared" ca="1" si="636"/>
        <v>0</v>
      </c>
      <c r="CX150" s="142">
        <f t="shared" ca="1" si="636"/>
        <v>0</v>
      </c>
      <c r="CY150" s="142">
        <f t="shared" ca="1" si="636"/>
        <v>0</v>
      </c>
      <c r="CZ150" s="142">
        <f t="shared" ca="1" si="636"/>
        <v>0</v>
      </c>
      <c r="DA150" s="142">
        <f t="shared" ca="1" si="636"/>
        <v>0</v>
      </c>
      <c r="DB150" s="142">
        <f t="shared" ca="1" si="636"/>
        <v>0</v>
      </c>
      <c r="DC150" s="142">
        <f t="shared" ca="1" si="636"/>
        <v>0</v>
      </c>
      <c r="DD150" s="142">
        <f t="shared" ca="1" si="636"/>
        <v>0</v>
      </c>
      <c r="DE150" s="142">
        <f t="shared" ca="1" si="636"/>
        <v>0</v>
      </c>
      <c r="DF150" s="142">
        <f t="shared" ca="1" si="636"/>
        <v>0</v>
      </c>
      <c r="DG150" s="142">
        <f t="shared" ca="1" si="636"/>
        <v>0</v>
      </c>
      <c r="DH150" s="142">
        <f t="shared" ca="1" si="636"/>
        <v>0</v>
      </c>
      <c r="DI150" s="142">
        <f t="shared" ref="DI150:EP150" ca="1" si="637">(DI$4=재조달시점)*(DI147+DI148-DI149)*(재조달여부=1)</f>
        <v>0</v>
      </c>
      <c r="DJ150" s="142">
        <f t="shared" ca="1" si="637"/>
        <v>0</v>
      </c>
      <c r="DK150" s="142">
        <f t="shared" ca="1" si="637"/>
        <v>0</v>
      </c>
      <c r="DL150" s="142">
        <f t="shared" ca="1" si="637"/>
        <v>0</v>
      </c>
      <c r="DM150" s="142">
        <f t="shared" ca="1" si="637"/>
        <v>0</v>
      </c>
      <c r="DN150" s="142">
        <f t="shared" ca="1" si="637"/>
        <v>0</v>
      </c>
      <c r="DO150" s="142">
        <f t="shared" ca="1" si="637"/>
        <v>0</v>
      </c>
      <c r="DP150" s="142">
        <f t="shared" ca="1" si="637"/>
        <v>0</v>
      </c>
      <c r="DQ150" s="142">
        <f t="shared" ca="1" si="637"/>
        <v>0</v>
      </c>
      <c r="DR150" s="142">
        <f t="shared" ca="1" si="637"/>
        <v>0</v>
      </c>
      <c r="DS150" s="142">
        <f t="shared" ca="1" si="637"/>
        <v>0</v>
      </c>
      <c r="DT150" s="142">
        <f t="shared" ca="1" si="637"/>
        <v>0</v>
      </c>
      <c r="DU150" s="142">
        <f t="shared" ca="1" si="637"/>
        <v>0</v>
      </c>
      <c r="DV150" s="142">
        <f t="shared" ca="1" si="637"/>
        <v>0</v>
      </c>
      <c r="DW150" s="142">
        <f t="shared" ca="1" si="637"/>
        <v>0</v>
      </c>
      <c r="DX150" s="142">
        <f t="shared" ca="1" si="637"/>
        <v>0</v>
      </c>
      <c r="DY150" s="142">
        <f t="shared" ca="1" si="637"/>
        <v>0</v>
      </c>
      <c r="DZ150" s="142">
        <f t="shared" ca="1" si="637"/>
        <v>0</v>
      </c>
      <c r="EA150" s="142">
        <f t="shared" ca="1" si="637"/>
        <v>0</v>
      </c>
      <c r="EB150" s="142">
        <f t="shared" ca="1" si="637"/>
        <v>0</v>
      </c>
      <c r="EC150" s="142">
        <f t="shared" ca="1" si="637"/>
        <v>0</v>
      </c>
      <c r="ED150" s="142">
        <f t="shared" ca="1" si="637"/>
        <v>0</v>
      </c>
      <c r="EE150" s="142">
        <f t="shared" ca="1" si="637"/>
        <v>0</v>
      </c>
      <c r="EF150" s="142">
        <f t="shared" ca="1" si="637"/>
        <v>0</v>
      </c>
      <c r="EG150" s="142">
        <f t="shared" ca="1" si="637"/>
        <v>0</v>
      </c>
      <c r="EH150" s="142">
        <f t="shared" ca="1" si="637"/>
        <v>0</v>
      </c>
      <c r="EI150" s="142">
        <f t="shared" ca="1" si="637"/>
        <v>0</v>
      </c>
      <c r="EJ150" s="142">
        <f t="shared" ca="1" si="637"/>
        <v>0</v>
      </c>
      <c r="EK150" s="142">
        <f t="shared" ca="1" si="637"/>
        <v>0</v>
      </c>
      <c r="EL150" s="142">
        <f t="shared" ca="1" si="637"/>
        <v>0</v>
      </c>
      <c r="EM150" s="142">
        <f t="shared" ca="1" si="637"/>
        <v>0</v>
      </c>
      <c r="EN150" s="142">
        <f t="shared" ca="1" si="637"/>
        <v>0</v>
      </c>
      <c r="EO150" s="142">
        <f t="shared" ca="1" si="637"/>
        <v>0</v>
      </c>
      <c r="EP150" s="142">
        <f t="shared" ca="1" si="637"/>
        <v>0</v>
      </c>
      <c r="EQ150" s="12"/>
      <c r="ER150" s="12"/>
      <c r="ES150" s="12"/>
      <c r="ET150" s="12"/>
      <c r="EU150" s="12"/>
      <c r="EV150" s="12"/>
      <c r="EW150" s="12"/>
      <c r="EX150" s="12"/>
      <c r="EY150" s="12"/>
      <c r="EZ150" s="12"/>
      <c r="FA150" s="12"/>
      <c r="FB150" s="12"/>
      <c r="FC150" s="12"/>
      <c r="FD150" s="12"/>
      <c r="FE150" s="12"/>
      <c r="FF150" s="12"/>
      <c r="FG150" s="12"/>
    </row>
    <row r="151" spans="1:163" ht="14.1" customHeight="1">
      <c r="B151" s="15" t="s">
        <v>23</v>
      </c>
      <c r="C151" s="44"/>
      <c r="D151" s="39" t="s">
        <v>97</v>
      </c>
      <c r="E151" s="416"/>
      <c r="F151" s="12"/>
      <c r="G151" s="12"/>
      <c r="H151" s="12"/>
      <c r="I151" s="12"/>
      <c r="J151" s="12"/>
      <c r="K151" s="12">
        <f t="shared" ref="K151:BT151" ca="1" si="638">IF(ABS(K147+K148-K149)&lt;0.0001,0,K147+K148-K149-K150)</f>
        <v>0</v>
      </c>
      <c r="L151" s="12">
        <f t="shared" ca="1" si="638"/>
        <v>0</v>
      </c>
      <c r="M151" s="12">
        <f t="shared" ca="1" si="638"/>
        <v>0</v>
      </c>
      <c r="N151" s="12">
        <f t="shared" ca="1" si="638"/>
        <v>0</v>
      </c>
      <c r="O151" s="12">
        <f t="shared" ca="1" si="638"/>
        <v>0</v>
      </c>
      <c r="P151" s="12">
        <f t="shared" ca="1" si="638"/>
        <v>1261.0897074395834</v>
      </c>
      <c r="Q151" s="12">
        <f t="shared" ca="1" si="638"/>
        <v>35000</v>
      </c>
      <c r="R151" s="12">
        <f t="shared" ca="1" si="638"/>
        <v>35000</v>
      </c>
      <c r="S151" s="12">
        <f t="shared" ca="1" si="638"/>
        <v>35000</v>
      </c>
      <c r="T151" s="12">
        <f t="shared" ca="1" si="638"/>
        <v>35000</v>
      </c>
      <c r="U151" s="12">
        <f t="shared" ca="1" si="638"/>
        <v>33928.125</v>
      </c>
      <c r="V151" s="12">
        <f t="shared" ca="1" si="638"/>
        <v>33193.125</v>
      </c>
      <c r="W151" s="12">
        <f t="shared" ca="1" si="638"/>
        <v>32738.125</v>
      </c>
      <c r="X151" s="12">
        <f t="shared" ca="1" si="638"/>
        <v>32283.125</v>
      </c>
      <c r="Y151" s="12">
        <f t="shared" ca="1" si="638"/>
        <v>31793.125</v>
      </c>
      <c r="Z151" s="12">
        <f t="shared" ca="1" si="638"/>
        <v>31303.125</v>
      </c>
      <c r="AA151" s="12">
        <f t="shared" ca="1" si="638"/>
        <v>30813.125</v>
      </c>
      <c r="AB151" s="12">
        <f t="shared" ca="1" si="638"/>
        <v>30323.125</v>
      </c>
      <c r="AC151" s="12">
        <f t="shared" ca="1" si="638"/>
        <v>29833.125</v>
      </c>
      <c r="AD151" s="12">
        <f t="shared" ca="1" si="638"/>
        <v>29343.125</v>
      </c>
      <c r="AE151" s="12">
        <f t="shared" ca="1" si="638"/>
        <v>28853.125</v>
      </c>
      <c r="AF151" s="12">
        <f t="shared" ca="1" si="638"/>
        <v>28328.125</v>
      </c>
      <c r="AG151" s="12">
        <f t="shared" ca="1" si="638"/>
        <v>27803.125</v>
      </c>
      <c r="AH151" s="12">
        <f t="shared" ca="1" si="638"/>
        <v>27278.125</v>
      </c>
      <c r="AI151" s="12">
        <f t="shared" ca="1" si="638"/>
        <v>26753.125</v>
      </c>
      <c r="AJ151" s="12">
        <f t="shared" ca="1" si="638"/>
        <v>26228.125</v>
      </c>
      <c r="AK151" s="12">
        <f t="shared" ca="1" si="638"/>
        <v>25703.125</v>
      </c>
      <c r="AL151" s="12">
        <f t="shared" ca="1" si="638"/>
        <v>25156.25</v>
      </c>
      <c r="AM151" s="12">
        <f t="shared" ca="1" si="638"/>
        <v>24609.375</v>
      </c>
      <c r="AN151" s="12">
        <f t="shared" ca="1" si="638"/>
        <v>24062.5</v>
      </c>
      <c r="AO151" s="12">
        <f t="shared" ca="1" si="638"/>
        <v>23515.625</v>
      </c>
      <c r="AP151" s="12">
        <f t="shared" ca="1" si="638"/>
        <v>22968.75</v>
      </c>
      <c r="AQ151" s="12">
        <f t="shared" ca="1" si="638"/>
        <v>22421.875</v>
      </c>
      <c r="AR151" s="12">
        <f t="shared" ca="1" si="638"/>
        <v>21875</v>
      </c>
      <c r="AS151" s="12">
        <f t="shared" ca="1" si="638"/>
        <v>21328.125</v>
      </c>
      <c r="AT151" s="12">
        <f t="shared" ca="1" si="638"/>
        <v>20781.25</v>
      </c>
      <c r="AU151" s="12">
        <f t="shared" ca="1" si="638"/>
        <v>20234.375</v>
      </c>
      <c r="AV151" s="12">
        <f t="shared" ca="1" si="638"/>
        <v>19687.5</v>
      </c>
      <c r="AW151" s="12">
        <f t="shared" ca="1" si="638"/>
        <v>19140.625</v>
      </c>
      <c r="AX151" s="12">
        <f t="shared" ca="1" si="638"/>
        <v>18593.75</v>
      </c>
      <c r="AY151" s="12">
        <f t="shared" ca="1" si="638"/>
        <v>18046.875</v>
      </c>
      <c r="AZ151" s="12">
        <f t="shared" ca="1" si="638"/>
        <v>17500</v>
      </c>
      <c r="BA151" s="12">
        <f t="shared" ca="1" si="638"/>
        <v>16953.125</v>
      </c>
      <c r="BB151" s="12">
        <f t="shared" ca="1" si="638"/>
        <v>16406.25</v>
      </c>
      <c r="BC151" s="12">
        <f t="shared" ca="1" si="638"/>
        <v>15859.375</v>
      </c>
      <c r="BD151" s="12">
        <f t="shared" ca="1" si="638"/>
        <v>15312.5</v>
      </c>
      <c r="BE151" s="12">
        <f t="shared" ca="1" si="638"/>
        <v>14765.625</v>
      </c>
      <c r="BF151" s="12">
        <f t="shared" ca="1" si="638"/>
        <v>14218.75</v>
      </c>
      <c r="BG151" s="12">
        <f t="shared" ca="1" si="638"/>
        <v>13671.875</v>
      </c>
      <c r="BH151" s="12">
        <f t="shared" ca="1" si="638"/>
        <v>13125</v>
      </c>
      <c r="BI151" s="12">
        <f t="shared" ca="1" si="638"/>
        <v>12578.125</v>
      </c>
      <c r="BJ151" s="12">
        <f t="shared" ca="1" si="638"/>
        <v>12031.25</v>
      </c>
      <c r="BK151" s="12">
        <f t="shared" ca="1" si="638"/>
        <v>11484.375</v>
      </c>
      <c r="BL151" s="12">
        <f t="shared" ca="1" si="638"/>
        <v>10937.5</v>
      </c>
      <c r="BM151" s="12">
        <f t="shared" ca="1" si="638"/>
        <v>10390.625</v>
      </c>
      <c r="BN151" s="12">
        <f t="shared" ca="1" si="638"/>
        <v>9843.75</v>
      </c>
      <c r="BO151" s="12">
        <f t="shared" ca="1" si="638"/>
        <v>9296.875</v>
      </c>
      <c r="BP151" s="12">
        <f t="shared" ca="1" si="638"/>
        <v>8750</v>
      </c>
      <c r="BQ151" s="12">
        <f t="shared" ca="1" si="638"/>
        <v>8203.125</v>
      </c>
      <c r="BR151" s="12">
        <f t="shared" ca="1" si="638"/>
        <v>7656.25</v>
      </c>
      <c r="BS151" s="12">
        <f t="shared" ca="1" si="638"/>
        <v>7109.375</v>
      </c>
      <c r="BT151" s="12">
        <f t="shared" ca="1" si="638"/>
        <v>6562.5</v>
      </c>
      <c r="BU151" s="12">
        <f t="shared" ref="BU151:DH151" ca="1" si="639">IF(ABS(BU147+BU148-BU149)&lt;0.0001,0,BU147+BU148-BU149-BU150)</f>
        <v>6015.625</v>
      </c>
      <c r="BV151" s="12">
        <f t="shared" ca="1" si="639"/>
        <v>5468.75</v>
      </c>
      <c r="BW151" s="12">
        <f t="shared" ca="1" si="639"/>
        <v>4921.875</v>
      </c>
      <c r="BX151" s="12">
        <f t="shared" ca="1" si="639"/>
        <v>4375</v>
      </c>
      <c r="BY151" s="12">
        <f t="shared" ca="1" si="639"/>
        <v>3828.125</v>
      </c>
      <c r="BZ151" s="12">
        <f t="shared" ca="1" si="639"/>
        <v>3281.25</v>
      </c>
      <c r="CA151" s="12">
        <f t="shared" ca="1" si="639"/>
        <v>2734.375</v>
      </c>
      <c r="CB151" s="12">
        <f t="shared" ca="1" si="639"/>
        <v>2187.5</v>
      </c>
      <c r="CC151" s="12">
        <f t="shared" ca="1" si="639"/>
        <v>1640.625</v>
      </c>
      <c r="CD151" s="12">
        <f t="shared" ca="1" si="639"/>
        <v>1093.75</v>
      </c>
      <c r="CE151" s="12">
        <f t="shared" ca="1" si="639"/>
        <v>546.875</v>
      </c>
      <c r="CF151" s="12">
        <f t="shared" ca="1" si="639"/>
        <v>0</v>
      </c>
      <c r="CG151" s="12">
        <f t="shared" ca="1" si="639"/>
        <v>0</v>
      </c>
      <c r="CH151" s="12">
        <f t="shared" ca="1" si="639"/>
        <v>0</v>
      </c>
      <c r="CI151" s="12">
        <f t="shared" ca="1" si="639"/>
        <v>0</v>
      </c>
      <c r="CJ151" s="12">
        <f t="shared" ca="1" si="639"/>
        <v>0</v>
      </c>
      <c r="CK151" s="12">
        <f t="shared" ca="1" si="639"/>
        <v>0</v>
      </c>
      <c r="CL151" s="12">
        <f t="shared" ca="1" si="639"/>
        <v>0</v>
      </c>
      <c r="CM151" s="12">
        <f t="shared" ca="1" si="639"/>
        <v>0</v>
      </c>
      <c r="CN151" s="12">
        <f t="shared" ca="1" si="639"/>
        <v>0</v>
      </c>
      <c r="CO151" s="12">
        <f t="shared" ca="1" si="639"/>
        <v>0</v>
      </c>
      <c r="CP151" s="12">
        <f t="shared" ca="1" si="639"/>
        <v>0</v>
      </c>
      <c r="CQ151" s="12">
        <f t="shared" ca="1" si="639"/>
        <v>0</v>
      </c>
      <c r="CR151" s="12">
        <f t="shared" ca="1" si="639"/>
        <v>0</v>
      </c>
      <c r="CS151" s="12">
        <f t="shared" ca="1" si="639"/>
        <v>0</v>
      </c>
      <c r="CT151" s="12">
        <f t="shared" ca="1" si="639"/>
        <v>0</v>
      </c>
      <c r="CU151" s="12">
        <f t="shared" ca="1" si="639"/>
        <v>0</v>
      </c>
      <c r="CV151" s="12">
        <f t="shared" ca="1" si="639"/>
        <v>0</v>
      </c>
      <c r="CW151" s="12">
        <f t="shared" ca="1" si="639"/>
        <v>0</v>
      </c>
      <c r="CX151" s="12">
        <f t="shared" ca="1" si="639"/>
        <v>0</v>
      </c>
      <c r="CY151" s="12">
        <f t="shared" ca="1" si="639"/>
        <v>0</v>
      </c>
      <c r="CZ151" s="12">
        <f t="shared" ca="1" si="639"/>
        <v>0</v>
      </c>
      <c r="DA151" s="12">
        <f t="shared" ca="1" si="639"/>
        <v>0</v>
      </c>
      <c r="DB151" s="12">
        <f t="shared" ca="1" si="639"/>
        <v>0</v>
      </c>
      <c r="DC151" s="12">
        <f t="shared" ca="1" si="639"/>
        <v>0</v>
      </c>
      <c r="DD151" s="12">
        <f t="shared" ca="1" si="639"/>
        <v>0</v>
      </c>
      <c r="DE151" s="12">
        <f t="shared" ca="1" si="639"/>
        <v>0</v>
      </c>
      <c r="DF151" s="12">
        <f t="shared" ca="1" si="639"/>
        <v>0</v>
      </c>
      <c r="DG151" s="12">
        <f t="shared" ca="1" si="639"/>
        <v>0</v>
      </c>
      <c r="DH151" s="12">
        <f t="shared" ca="1" si="639"/>
        <v>0</v>
      </c>
      <c r="DI151" s="12">
        <f t="shared" ref="DI151:EP151" ca="1" si="640">IF(ABS(DI147+DI148-DI149)&lt;0.0001,0,DI147+DI148-DI149-DI150)</f>
        <v>0</v>
      </c>
      <c r="DJ151" s="12">
        <f t="shared" ca="1" si="640"/>
        <v>0</v>
      </c>
      <c r="DK151" s="12">
        <f t="shared" ca="1" si="640"/>
        <v>0</v>
      </c>
      <c r="DL151" s="12">
        <f t="shared" ca="1" si="640"/>
        <v>0</v>
      </c>
      <c r="DM151" s="12">
        <f t="shared" ca="1" si="640"/>
        <v>0</v>
      </c>
      <c r="DN151" s="12">
        <f t="shared" ca="1" si="640"/>
        <v>0</v>
      </c>
      <c r="DO151" s="12">
        <f t="shared" ca="1" si="640"/>
        <v>0</v>
      </c>
      <c r="DP151" s="12">
        <f t="shared" ca="1" si="640"/>
        <v>0</v>
      </c>
      <c r="DQ151" s="12">
        <f t="shared" ca="1" si="640"/>
        <v>0</v>
      </c>
      <c r="DR151" s="12">
        <f t="shared" ca="1" si="640"/>
        <v>0</v>
      </c>
      <c r="DS151" s="12">
        <f t="shared" ca="1" si="640"/>
        <v>0</v>
      </c>
      <c r="DT151" s="12">
        <f t="shared" ca="1" si="640"/>
        <v>0</v>
      </c>
      <c r="DU151" s="12">
        <f t="shared" ca="1" si="640"/>
        <v>0</v>
      </c>
      <c r="DV151" s="12">
        <f t="shared" ca="1" si="640"/>
        <v>0</v>
      </c>
      <c r="DW151" s="12">
        <f t="shared" ca="1" si="640"/>
        <v>0</v>
      </c>
      <c r="DX151" s="12">
        <f t="shared" ca="1" si="640"/>
        <v>0</v>
      </c>
      <c r="DY151" s="12">
        <f t="shared" ca="1" si="640"/>
        <v>0</v>
      </c>
      <c r="DZ151" s="12">
        <f t="shared" ca="1" si="640"/>
        <v>0</v>
      </c>
      <c r="EA151" s="12">
        <f t="shared" ca="1" si="640"/>
        <v>0</v>
      </c>
      <c r="EB151" s="12">
        <f t="shared" ca="1" si="640"/>
        <v>0</v>
      </c>
      <c r="EC151" s="12">
        <f t="shared" ca="1" si="640"/>
        <v>0</v>
      </c>
      <c r="ED151" s="12">
        <f t="shared" ca="1" si="640"/>
        <v>0</v>
      </c>
      <c r="EE151" s="12">
        <f t="shared" ca="1" si="640"/>
        <v>0</v>
      </c>
      <c r="EF151" s="12">
        <f t="shared" ca="1" si="640"/>
        <v>0</v>
      </c>
      <c r="EG151" s="12">
        <f t="shared" ca="1" si="640"/>
        <v>0</v>
      </c>
      <c r="EH151" s="12">
        <f t="shared" ca="1" si="640"/>
        <v>0</v>
      </c>
      <c r="EI151" s="12">
        <f t="shared" ca="1" si="640"/>
        <v>0</v>
      </c>
      <c r="EJ151" s="12">
        <f t="shared" ca="1" si="640"/>
        <v>0</v>
      </c>
      <c r="EK151" s="12">
        <f t="shared" ca="1" si="640"/>
        <v>0</v>
      </c>
      <c r="EL151" s="12">
        <f t="shared" ca="1" si="640"/>
        <v>0</v>
      </c>
      <c r="EM151" s="12">
        <f t="shared" ca="1" si="640"/>
        <v>0</v>
      </c>
      <c r="EN151" s="12">
        <f t="shared" ca="1" si="640"/>
        <v>0</v>
      </c>
      <c r="EO151" s="12">
        <f t="shared" ca="1" si="640"/>
        <v>0</v>
      </c>
      <c r="EP151" s="12">
        <f t="shared" ca="1" si="640"/>
        <v>0</v>
      </c>
      <c r="EQ151" s="12"/>
      <c r="ER151" s="12"/>
      <c r="ES151" s="12"/>
      <c r="ET151" s="12"/>
      <c r="EU151" s="12"/>
      <c r="EV151" s="12"/>
      <c r="EW151" s="12"/>
      <c r="EX151" s="12"/>
      <c r="EY151" s="12"/>
      <c r="EZ151" s="12"/>
      <c r="FA151" s="12"/>
      <c r="FB151" s="12"/>
      <c r="FC151" s="12"/>
      <c r="FD151" s="12"/>
      <c r="FE151" s="12"/>
      <c r="FF151" s="12"/>
      <c r="FG151" s="12"/>
    </row>
    <row r="152" spans="1:163" ht="14.1" customHeight="1">
      <c r="C152" s="44"/>
      <c r="E152" s="416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  <c r="EU152" s="12"/>
      <c r="EV152" s="12"/>
      <c r="EW152" s="12"/>
      <c r="EX152" s="12"/>
      <c r="EY152" s="12"/>
      <c r="EZ152" s="12"/>
      <c r="FA152" s="12"/>
      <c r="FB152" s="12"/>
      <c r="FC152" s="12"/>
      <c r="FD152" s="12"/>
      <c r="FE152" s="12"/>
      <c r="FF152" s="12"/>
      <c r="FG152" s="12"/>
    </row>
    <row r="153" spans="1:163" ht="14.1" customHeight="1">
      <c r="B153" s="15" t="s">
        <v>450</v>
      </c>
      <c r="C153" s="288">
        <f ca="1">Assum!H137</f>
        <v>5.5E-2</v>
      </c>
      <c r="D153" s="39" t="s">
        <v>97</v>
      </c>
      <c r="E153" s="416">
        <f ca="1">SUM(F153:DI153)</f>
        <v>17017.962500000001</v>
      </c>
      <c r="F153" s="12"/>
      <c r="G153" s="12"/>
      <c r="H153" s="12"/>
      <c r="I153" s="12"/>
      <c r="J153" s="12"/>
      <c r="K153" s="12">
        <f t="shared" ref="K153:BV153" ca="1" si="641">K147*$C153*K$8/12</f>
        <v>0</v>
      </c>
      <c r="L153" s="12">
        <f t="shared" ca="1" si="641"/>
        <v>0</v>
      </c>
      <c r="M153" s="12">
        <f t="shared" ca="1" si="641"/>
        <v>0</v>
      </c>
      <c r="N153" s="12">
        <f t="shared" ca="1" si="641"/>
        <v>0</v>
      </c>
      <c r="O153" s="12">
        <f t="shared" ca="1" si="641"/>
        <v>0</v>
      </c>
      <c r="P153" s="12">
        <f t="shared" ca="1" si="641"/>
        <v>0</v>
      </c>
      <c r="Q153" s="12">
        <f t="shared" ca="1" si="641"/>
        <v>0</v>
      </c>
      <c r="R153" s="12">
        <f t="shared" ca="1" si="641"/>
        <v>481.25</v>
      </c>
      <c r="S153" s="12">
        <f t="shared" ca="1" si="641"/>
        <v>481.25</v>
      </c>
      <c r="T153" s="12">
        <f t="shared" ca="1" si="641"/>
        <v>481.25</v>
      </c>
      <c r="U153" s="12">
        <f t="shared" ca="1" si="641"/>
        <v>481.25</v>
      </c>
      <c r="V153" s="12">
        <f t="shared" ca="1" si="641"/>
        <v>466.51171875</v>
      </c>
      <c r="W153" s="12">
        <f t="shared" ca="1" si="641"/>
        <v>456.40546875000001</v>
      </c>
      <c r="X153" s="12">
        <f t="shared" ca="1" si="641"/>
        <v>450.14921874999999</v>
      </c>
      <c r="Y153" s="12">
        <f t="shared" ca="1" si="641"/>
        <v>443.89296875000008</v>
      </c>
      <c r="Z153" s="12">
        <f t="shared" ca="1" si="641"/>
        <v>437.15546875000001</v>
      </c>
      <c r="AA153" s="12">
        <f t="shared" ca="1" si="641"/>
        <v>430.41796875</v>
      </c>
      <c r="AB153" s="12">
        <f t="shared" ca="1" si="641"/>
        <v>423.68046874999999</v>
      </c>
      <c r="AC153" s="12">
        <f t="shared" ca="1" si="641"/>
        <v>416.94296874999992</v>
      </c>
      <c r="AD153" s="12">
        <f t="shared" ca="1" si="641"/>
        <v>410.20546875000008</v>
      </c>
      <c r="AE153" s="12">
        <f t="shared" ca="1" si="641"/>
        <v>403.46796875000001</v>
      </c>
      <c r="AF153" s="12">
        <f t="shared" ca="1" si="641"/>
        <v>396.73046875</v>
      </c>
      <c r="AG153" s="12">
        <f t="shared" ca="1" si="641"/>
        <v>389.51171875</v>
      </c>
      <c r="AH153" s="12">
        <f t="shared" ca="1" si="641"/>
        <v>382.29296875</v>
      </c>
      <c r="AI153" s="12">
        <f t="shared" ca="1" si="641"/>
        <v>375.07421875</v>
      </c>
      <c r="AJ153" s="12">
        <f t="shared" ca="1" si="641"/>
        <v>367.85546875</v>
      </c>
      <c r="AK153" s="12">
        <f t="shared" ca="1" si="641"/>
        <v>360.63671875</v>
      </c>
      <c r="AL153" s="12">
        <f t="shared" ca="1" si="641"/>
        <v>353.41796875</v>
      </c>
      <c r="AM153" s="12">
        <f t="shared" ca="1" si="641"/>
        <v>345.8984375</v>
      </c>
      <c r="AN153" s="12">
        <f t="shared" ca="1" si="641"/>
        <v>338.37890625</v>
      </c>
      <c r="AO153" s="12">
        <f t="shared" ca="1" si="641"/>
        <v>330.859375</v>
      </c>
      <c r="AP153" s="12">
        <f t="shared" ca="1" si="641"/>
        <v>323.33984375</v>
      </c>
      <c r="AQ153" s="12">
        <f t="shared" ca="1" si="641"/>
        <v>315.8203125</v>
      </c>
      <c r="AR153" s="12">
        <f t="shared" ca="1" si="641"/>
        <v>308.30078125</v>
      </c>
      <c r="AS153" s="12">
        <f t="shared" ca="1" si="641"/>
        <v>300.78125</v>
      </c>
      <c r="AT153" s="12">
        <f t="shared" ca="1" si="641"/>
        <v>293.26171875</v>
      </c>
      <c r="AU153" s="12">
        <f t="shared" ca="1" si="641"/>
        <v>285.7421875</v>
      </c>
      <c r="AV153" s="12">
        <f t="shared" ca="1" si="641"/>
        <v>278.22265625</v>
      </c>
      <c r="AW153" s="12">
        <f t="shared" ca="1" si="641"/>
        <v>270.703125</v>
      </c>
      <c r="AX153" s="12">
        <f t="shared" ca="1" si="641"/>
        <v>263.18359375</v>
      </c>
      <c r="AY153" s="12">
        <f t="shared" ca="1" si="641"/>
        <v>255.6640625</v>
      </c>
      <c r="AZ153" s="12">
        <f t="shared" ca="1" si="641"/>
        <v>248.14453125</v>
      </c>
      <c r="BA153" s="12">
        <f t="shared" ca="1" si="641"/>
        <v>240.625</v>
      </c>
      <c r="BB153" s="12">
        <f t="shared" ca="1" si="641"/>
        <v>233.10546875</v>
      </c>
      <c r="BC153" s="12">
        <f t="shared" ca="1" si="641"/>
        <v>225.5859375</v>
      </c>
      <c r="BD153" s="12">
        <f t="shared" ca="1" si="641"/>
        <v>218.06640625</v>
      </c>
      <c r="BE153" s="12">
        <f t="shared" ca="1" si="641"/>
        <v>210.546875</v>
      </c>
      <c r="BF153" s="12">
        <f t="shared" ca="1" si="641"/>
        <v>203.02734375</v>
      </c>
      <c r="BG153" s="12">
        <f t="shared" ca="1" si="641"/>
        <v>195.5078125</v>
      </c>
      <c r="BH153" s="12">
        <f t="shared" ca="1" si="641"/>
        <v>187.98828125</v>
      </c>
      <c r="BI153" s="12">
        <f t="shared" ca="1" si="641"/>
        <v>180.46875</v>
      </c>
      <c r="BJ153" s="12">
        <f t="shared" ca="1" si="641"/>
        <v>172.94921875</v>
      </c>
      <c r="BK153" s="12">
        <f t="shared" ca="1" si="641"/>
        <v>165.4296875</v>
      </c>
      <c r="BL153" s="12">
        <f t="shared" ca="1" si="641"/>
        <v>157.91015625</v>
      </c>
      <c r="BM153" s="12">
        <f t="shared" ca="1" si="641"/>
        <v>150.390625</v>
      </c>
      <c r="BN153" s="12">
        <f t="shared" ca="1" si="641"/>
        <v>142.87109375</v>
      </c>
      <c r="BO153" s="12">
        <f t="shared" ca="1" si="641"/>
        <v>135.3515625</v>
      </c>
      <c r="BP153" s="12">
        <f t="shared" ca="1" si="641"/>
        <v>127.83203125</v>
      </c>
      <c r="BQ153" s="12">
        <f t="shared" ca="1" si="641"/>
        <v>120.3125</v>
      </c>
      <c r="BR153" s="12">
        <f t="shared" ca="1" si="641"/>
        <v>112.79296875</v>
      </c>
      <c r="BS153" s="12">
        <f t="shared" ca="1" si="641"/>
        <v>105.2734375</v>
      </c>
      <c r="BT153" s="12">
        <f t="shared" ca="1" si="641"/>
        <v>97.75390625</v>
      </c>
      <c r="BU153" s="12">
        <f t="shared" ca="1" si="641"/>
        <v>90.234375</v>
      </c>
      <c r="BV153" s="12">
        <f t="shared" ca="1" si="641"/>
        <v>82.71484375</v>
      </c>
      <c r="BW153" s="12">
        <f t="shared" ref="BW153:DH153" ca="1" si="642">BW147*$C153*BW$8/12</f>
        <v>75.1953125</v>
      </c>
      <c r="BX153" s="12">
        <f t="shared" ca="1" si="642"/>
        <v>67.67578125</v>
      </c>
      <c r="BY153" s="12">
        <f t="shared" ca="1" si="642"/>
        <v>60.15625</v>
      </c>
      <c r="BZ153" s="12">
        <f t="shared" ca="1" si="642"/>
        <v>52.63671875</v>
      </c>
      <c r="CA153" s="12">
        <f t="shared" ca="1" si="642"/>
        <v>45.1171875</v>
      </c>
      <c r="CB153" s="12">
        <f t="shared" ca="1" si="642"/>
        <v>37.59765625</v>
      </c>
      <c r="CC153" s="12">
        <f t="shared" ca="1" si="642"/>
        <v>30.078125</v>
      </c>
      <c r="CD153" s="12">
        <f t="shared" ca="1" si="642"/>
        <v>22.55859375</v>
      </c>
      <c r="CE153" s="12">
        <f t="shared" ca="1" si="642"/>
        <v>15.0390625</v>
      </c>
      <c r="CF153" s="12">
        <f t="shared" ca="1" si="642"/>
        <v>7.51953125</v>
      </c>
      <c r="CG153" s="12">
        <f t="shared" ca="1" si="642"/>
        <v>0</v>
      </c>
      <c r="CH153" s="12">
        <f t="shared" ca="1" si="642"/>
        <v>0</v>
      </c>
      <c r="CI153" s="12">
        <f t="shared" ca="1" si="642"/>
        <v>0</v>
      </c>
      <c r="CJ153" s="12">
        <f t="shared" ca="1" si="642"/>
        <v>0</v>
      </c>
      <c r="CK153" s="12">
        <f t="shared" ca="1" si="642"/>
        <v>0</v>
      </c>
      <c r="CL153" s="12">
        <f t="shared" ca="1" si="642"/>
        <v>0</v>
      </c>
      <c r="CM153" s="12">
        <f t="shared" ca="1" si="642"/>
        <v>0</v>
      </c>
      <c r="CN153" s="12">
        <f t="shared" ca="1" si="642"/>
        <v>0</v>
      </c>
      <c r="CO153" s="12">
        <f t="shared" ca="1" si="642"/>
        <v>0</v>
      </c>
      <c r="CP153" s="12">
        <f t="shared" ca="1" si="642"/>
        <v>0</v>
      </c>
      <c r="CQ153" s="12">
        <f t="shared" ca="1" si="642"/>
        <v>0</v>
      </c>
      <c r="CR153" s="12">
        <f t="shared" ca="1" si="642"/>
        <v>0</v>
      </c>
      <c r="CS153" s="12">
        <f t="shared" ca="1" si="642"/>
        <v>0</v>
      </c>
      <c r="CT153" s="12">
        <f t="shared" ca="1" si="642"/>
        <v>0</v>
      </c>
      <c r="CU153" s="12">
        <f t="shared" ca="1" si="642"/>
        <v>0</v>
      </c>
      <c r="CV153" s="12">
        <f t="shared" ca="1" si="642"/>
        <v>0</v>
      </c>
      <c r="CW153" s="12">
        <f t="shared" ca="1" si="642"/>
        <v>0</v>
      </c>
      <c r="CX153" s="12">
        <f t="shared" ca="1" si="642"/>
        <v>0</v>
      </c>
      <c r="CY153" s="12">
        <f t="shared" ca="1" si="642"/>
        <v>0</v>
      </c>
      <c r="CZ153" s="12">
        <f t="shared" ca="1" si="642"/>
        <v>0</v>
      </c>
      <c r="DA153" s="12">
        <f t="shared" ca="1" si="642"/>
        <v>0</v>
      </c>
      <c r="DB153" s="12">
        <f t="shared" ca="1" si="642"/>
        <v>0</v>
      </c>
      <c r="DC153" s="12">
        <f t="shared" ca="1" si="642"/>
        <v>0</v>
      </c>
      <c r="DD153" s="12">
        <f t="shared" ca="1" si="642"/>
        <v>0</v>
      </c>
      <c r="DE153" s="12">
        <f t="shared" ca="1" si="642"/>
        <v>0</v>
      </c>
      <c r="DF153" s="12">
        <f t="shared" ca="1" si="642"/>
        <v>0</v>
      </c>
      <c r="DG153" s="12">
        <f t="shared" ca="1" si="642"/>
        <v>0</v>
      </c>
      <c r="DH153" s="12">
        <f t="shared" ca="1" si="642"/>
        <v>0</v>
      </c>
      <c r="DI153" s="12">
        <f t="shared" ref="DI153:EP153" ca="1" si="643">DI147*$C153*DI$8/12</f>
        <v>0</v>
      </c>
      <c r="DJ153" s="12">
        <f t="shared" ca="1" si="643"/>
        <v>0</v>
      </c>
      <c r="DK153" s="12">
        <f t="shared" ca="1" si="643"/>
        <v>0</v>
      </c>
      <c r="DL153" s="12">
        <f t="shared" ca="1" si="643"/>
        <v>0</v>
      </c>
      <c r="DM153" s="12">
        <f t="shared" ca="1" si="643"/>
        <v>0</v>
      </c>
      <c r="DN153" s="12">
        <f t="shared" ca="1" si="643"/>
        <v>0</v>
      </c>
      <c r="DO153" s="12">
        <f t="shared" ca="1" si="643"/>
        <v>0</v>
      </c>
      <c r="DP153" s="12">
        <f t="shared" ca="1" si="643"/>
        <v>0</v>
      </c>
      <c r="DQ153" s="12">
        <f t="shared" ca="1" si="643"/>
        <v>0</v>
      </c>
      <c r="DR153" s="12">
        <f t="shared" ca="1" si="643"/>
        <v>0</v>
      </c>
      <c r="DS153" s="12">
        <f t="shared" ca="1" si="643"/>
        <v>0</v>
      </c>
      <c r="DT153" s="12">
        <f t="shared" ca="1" si="643"/>
        <v>0</v>
      </c>
      <c r="DU153" s="12">
        <f t="shared" ca="1" si="643"/>
        <v>0</v>
      </c>
      <c r="DV153" s="12">
        <f t="shared" ca="1" si="643"/>
        <v>0</v>
      </c>
      <c r="DW153" s="12">
        <f t="shared" ca="1" si="643"/>
        <v>0</v>
      </c>
      <c r="DX153" s="12">
        <f t="shared" ca="1" si="643"/>
        <v>0</v>
      </c>
      <c r="DY153" s="12">
        <f t="shared" ca="1" si="643"/>
        <v>0</v>
      </c>
      <c r="DZ153" s="12">
        <f t="shared" ca="1" si="643"/>
        <v>0</v>
      </c>
      <c r="EA153" s="12">
        <f t="shared" ca="1" si="643"/>
        <v>0</v>
      </c>
      <c r="EB153" s="12">
        <f t="shared" ca="1" si="643"/>
        <v>0</v>
      </c>
      <c r="EC153" s="12">
        <f t="shared" ca="1" si="643"/>
        <v>0</v>
      </c>
      <c r="ED153" s="12">
        <f t="shared" ca="1" si="643"/>
        <v>0</v>
      </c>
      <c r="EE153" s="12">
        <f t="shared" ca="1" si="643"/>
        <v>0</v>
      </c>
      <c r="EF153" s="12">
        <f t="shared" ca="1" si="643"/>
        <v>0</v>
      </c>
      <c r="EG153" s="12">
        <f t="shared" ca="1" si="643"/>
        <v>0</v>
      </c>
      <c r="EH153" s="12">
        <f t="shared" ca="1" si="643"/>
        <v>0</v>
      </c>
      <c r="EI153" s="12">
        <f t="shared" ca="1" si="643"/>
        <v>0</v>
      </c>
      <c r="EJ153" s="12">
        <f t="shared" ca="1" si="643"/>
        <v>0</v>
      </c>
      <c r="EK153" s="12">
        <f t="shared" ca="1" si="643"/>
        <v>0</v>
      </c>
      <c r="EL153" s="12">
        <f t="shared" ca="1" si="643"/>
        <v>0</v>
      </c>
      <c r="EM153" s="12">
        <f t="shared" ca="1" si="643"/>
        <v>0</v>
      </c>
      <c r="EN153" s="12">
        <f t="shared" ca="1" si="643"/>
        <v>0</v>
      </c>
      <c r="EO153" s="12">
        <f t="shared" ca="1" si="643"/>
        <v>0</v>
      </c>
      <c r="EP153" s="12">
        <f t="shared" ca="1" si="643"/>
        <v>0</v>
      </c>
      <c r="EQ153" s="12"/>
      <c r="ER153" s="12"/>
      <c r="ES153" s="12"/>
      <c r="ET153" s="12"/>
      <c r="EU153" s="12"/>
      <c r="EV153" s="12"/>
      <c r="EW153" s="12"/>
      <c r="EX153" s="12"/>
      <c r="EY153" s="12"/>
      <c r="EZ153" s="12"/>
      <c r="FA153" s="12"/>
      <c r="FB153" s="12"/>
      <c r="FC153" s="12"/>
      <c r="FD153" s="12"/>
      <c r="FE153" s="12"/>
      <c r="FF153" s="12"/>
      <c r="FG153" s="12"/>
    </row>
    <row r="154" spans="1:163" ht="14.1" customHeight="1">
      <c r="B154" s="15" t="s">
        <v>33</v>
      </c>
      <c r="C154" s="44"/>
      <c r="D154" s="39" t="s">
        <v>97</v>
      </c>
      <c r="E154" s="416">
        <f ca="1">SUM(F154:DI154)</f>
        <v>52017.962499999994</v>
      </c>
      <c r="F154" s="12"/>
      <c r="G154" s="12"/>
      <c r="H154" s="12"/>
      <c r="I154" s="12"/>
      <c r="J154" s="12"/>
      <c r="K154" s="12">
        <f t="shared" ref="K154:P154" ca="1" si="644">K149+K153</f>
        <v>0</v>
      </c>
      <c r="L154" s="12">
        <f t="shared" ca="1" si="644"/>
        <v>0</v>
      </c>
      <c r="M154" s="12">
        <f t="shared" ca="1" si="644"/>
        <v>0</v>
      </c>
      <c r="N154" s="12">
        <f t="shared" ca="1" si="644"/>
        <v>0</v>
      </c>
      <c r="O154" s="12">
        <f t="shared" ca="1" si="644"/>
        <v>0</v>
      </c>
      <c r="P154" s="12">
        <f t="shared" ca="1" si="644"/>
        <v>0</v>
      </c>
      <c r="Q154" s="12">
        <f ca="1">Q149+Q153</f>
        <v>0</v>
      </c>
      <c r="R154" s="12">
        <f t="shared" ref="R154:CC154" ca="1" si="645">R149+R153</f>
        <v>481.25</v>
      </c>
      <c r="S154" s="12">
        <f t="shared" ca="1" si="645"/>
        <v>481.25</v>
      </c>
      <c r="T154" s="12">
        <f t="shared" ca="1" si="645"/>
        <v>481.25</v>
      </c>
      <c r="U154" s="12">
        <f t="shared" ca="1" si="645"/>
        <v>1553.1249999999966</v>
      </c>
      <c r="V154" s="12">
        <f t="shared" ca="1" si="645"/>
        <v>1201.51171875</v>
      </c>
      <c r="W154" s="12">
        <f t="shared" ca="1" si="645"/>
        <v>911.40546874999995</v>
      </c>
      <c r="X154" s="12">
        <f t="shared" ca="1" si="645"/>
        <v>905.14921875000005</v>
      </c>
      <c r="Y154" s="12">
        <f t="shared" ca="1" si="645"/>
        <v>933.89296875000014</v>
      </c>
      <c r="Z154" s="12">
        <f t="shared" ca="1" si="645"/>
        <v>927.15546874999995</v>
      </c>
      <c r="AA154" s="12">
        <f t="shared" ca="1" si="645"/>
        <v>920.41796875</v>
      </c>
      <c r="AB154" s="12">
        <f t="shared" ca="1" si="645"/>
        <v>913.68046875000005</v>
      </c>
      <c r="AC154" s="12">
        <f t="shared" ca="1" si="645"/>
        <v>906.94296874999986</v>
      </c>
      <c r="AD154" s="12">
        <f t="shared" ca="1" si="645"/>
        <v>900.20546875000014</v>
      </c>
      <c r="AE154" s="12">
        <f t="shared" ca="1" si="645"/>
        <v>893.46796874999995</v>
      </c>
      <c r="AF154" s="12">
        <f t="shared" ca="1" si="645"/>
        <v>921.73046875</v>
      </c>
      <c r="AG154" s="12">
        <f t="shared" ca="1" si="645"/>
        <v>914.51171875</v>
      </c>
      <c r="AH154" s="12">
        <f t="shared" ca="1" si="645"/>
        <v>907.29296875</v>
      </c>
      <c r="AI154" s="12">
        <f t="shared" ca="1" si="645"/>
        <v>900.07421875</v>
      </c>
      <c r="AJ154" s="12">
        <f t="shared" ca="1" si="645"/>
        <v>892.85546875</v>
      </c>
      <c r="AK154" s="12">
        <f t="shared" ca="1" si="645"/>
        <v>885.63671875</v>
      </c>
      <c r="AL154" s="12">
        <f t="shared" ca="1" si="645"/>
        <v>900.29296875</v>
      </c>
      <c r="AM154" s="12">
        <f t="shared" ca="1" si="645"/>
        <v>892.7734375</v>
      </c>
      <c r="AN154" s="12">
        <f t="shared" ca="1" si="645"/>
        <v>885.25390625</v>
      </c>
      <c r="AO154" s="12">
        <f t="shared" ca="1" si="645"/>
        <v>877.734375</v>
      </c>
      <c r="AP154" s="12">
        <f t="shared" ca="1" si="645"/>
        <v>870.21484375</v>
      </c>
      <c r="AQ154" s="12">
        <f t="shared" ca="1" si="645"/>
        <v>862.6953125</v>
      </c>
      <c r="AR154" s="12">
        <f t="shared" ca="1" si="645"/>
        <v>855.17578125</v>
      </c>
      <c r="AS154" s="12">
        <f t="shared" ca="1" si="645"/>
        <v>847.65625</v>
      </c>
      <c r="AT154" s="12">
        <f t="shared" ca="1" si="645"/>
        <v>840.13671875</v>
      </c>
      <c r="AU154" s="12">
        <f t="shared" ca="1" si="645"/>
        <v>832.6171875</v>
      </c>
      <c r="AV154" s="12">
        <f t="shared" ca="1" si="645"/>
        <v>825.09765625</v>
      </c>
      <c r="AW154" s="12">
        <f t="shared" ca="1" si="645"/>
        <v>817.578125</v>
      </c>
      <c r="AX154" s="12">
        <f t="shared" ca="1" si="645"/>
        <v>810.05859375</v>
      </c>
      <c r="AY154" s="12">
        <f t="shared" ca="1" si="645"/>
        <v>802.5390625</v>
      </c>
      <c r="AZ154" s="12">
        <f t="shared" ca="1" si="645"/>
        <v>795.01953125</v>
      </c>
      <c r="BA154" s="12">
        <f t="shared" ca="1" si="645"/>
        <v>787.5</v>
      </c>
      <c r="BB154" s="12">
        <f t="shared" ca="1" si="645"/>
        <v>779.98046875</v>
      </c>
      <c r="BC154" s="12">
        <f t="shared" ca="1" si="645"/>
        <v>772.4609375</v>
      </c>
      <c r="BD154" s="12">
        <f t="shared" ca="1" si="645"/>
        <v>764.94140625</v>
      </c>
      <c r="BE154" s="12">
        <f t="shared" ca="1" si="645"/>
        <v>757.421875</v>
      </c>
      <c r="BF154" s="12">
        <f t="shared" ca="1" si="645"/>
        <v>749.90234375</v>
      </c>
      <c r="BG154" s="12">
        <f t="shared" ca="1" si="645"/>
        <v>742.3828125</v>
      </c>
      <c r="BH154" s="12">
        <f t="shared" ca="1" si="645"/>
        <v>734.86328125</v>
      </c>
      <c r="BI154" s="12">
        <f t="shared" ca="1" si="645"/>
        <v>727.34375</v>
      </c>
      <c r="BJ154" s="12">
        <f t="shared" ca="1" si="645"/>
        <v>719.82421875</v>
      </c>
      <c r="BK154" s="12">
        <f t="shared" ca="1" si="645"/>
        <v>712.3046875</v>
      </c>
      <c r="BL154" s="12">
        <f t="shared" ca="1" si="645"/>
        <v>704.78515625</v>
      </c>
      <c r="BM154" s="12">
        <f t="shared" ca="1" si="645"/>
        <v>697.265625</v>
      </c>
      <c r="BN154" s="12">
        <f t="shared" ca="1" si="645"/>
        <v>689.74609375</v>
      </c>
      <c r="BO154" s="12">
        <f t="shared" ca="1" si="645"/>
        <v>682.2265625</v>
      </c>
      <c r="BP154" s="12">
        <f t="shared" ca="1" si="645"/>
        <v>674.70703125</v>
      </c>
      <c r="BQ154" s="12">
        <f t="shared" ca="1" si="645"/>
        <v>667.1875</v>
      </c>
      <c r="BR154" s="12">
        <f t="shared" ca="1" si="645"/>
        <v>659.66796875</v>
      </c>
      <c r="BS154" s="12">
        <f t="shared" ca="1" si="645"/>
        <v>652.1484375</v>
      </c>
      <c r="BT154" s="12">
        <f t="shared" ca="1" si="645"/>
        <v>644.62890625</v>
      </c>
      <c r="BU154" s="12">
        <f t="shared" ca="1" si="645"/>
        <v>637.109375</v>
      </c>
      <c r="BV154" s="12">
        <f t="shared" ca="1" si="645"/>
        <v>629.58984375</v>
      </c>
      <c r="BW154" s="12">
        <f t="shared" ca="1" si="645"/>
        <v>622.0703125</v>
      </c>
      <c r="BX154" s="12">
        <f t="shared" ca="1" si="645"/>
        <v>614.55078125</v>
      </c>
      <c r="BY154" s="12">
        <f t="shared" ca="1" si="645"/>
        <v>607.03125</v>
      </c>
      <c r="BZ154" s="12">
        <f t="shared" ca="1" si="645"/>
        <v>599.51171875</v>
      </c>
      <c r="CA154" s="12">
        <f t="shared" ca="1" si="645"/>
        <v>591.9921875</v>
      </c>
      <c r="CB154" s="12">
        <f t="shared" ca="1" si="645"/>
        <v>584.47265625</v>
      </c>
      <c r="CC154" s="12">
        <f t="shared" ca="1" si="645"/>
        <v>576.953125</v>
      </c>
      <c r="CD154" s="12">
        <f t="shared" ref="CD154:DH154" ca="1" si="646">CD149+CD153</f>
        <v>569.43359375</v>
      </c>
      <c r="CE154" s="12">
        <f t="shared" ca="1" si="646"/>
        <v>561.9140625</v>
      </c>
      <c r="CF154" s="12">
        <f t="shared" ca="1" si="646"/>
        <v>554.39453125</v>
      </c>
      <c r="CG154" s="12">
        <f t="shared" ca="1" si="646"/>
        <v>0</v>
      </c>
      <c r="CH154" s="12">
        <f t="shared" ca="1" si="646"/>
        <v>0</v>
      </c>
      <c r="CI154" s="12">
        <f t="shared" ca="1" si="646"/>
        <v>0</v>
      </c>
      <c r="CJ154" s="12">
        <f t="shared" ca="1" si="646"/>
        <v>0</v>
      </c>
      <c r="CK154" s="12">
        <f t="shared" ca="1" si="646"/>
        <v>0</v>
      </c>
      <c r="CL154" s="12">
        <f t="shared" ca="1" si="646"/>
        <v>0</v>
      </c>
      <c r="CM154" s="12">
        <f t="shared" ca="1" si="646"/>
        <v>0</v>
      </c>
      <c r="CN154" s="12">
        <f t="shared" ca="1" si="646"/>
        <v>0</v>
      </c>
      <c r="CO154" s="12">
        <f t="shared" ca="1" si="646"/>
        <v>0</v>
      </c>
      <c r="CP154" s="12">
        <f t="shared" ca="1" si="646"/>
        <v>0</v>
      </c>
      <c r="CQ154" s="12">
        <f t="shared" ca="1" si="646"/>
        <v>0</v>
      </c>
      <c r="CR154" s="12">
        <f t="shared" ca="1" si="646"/>
        <v>0</v>
      </c>
      <c r="CS154" s="12">
        <f t="shared" ca="1" si="646"/>
        <v>0</v>
      </c>
      <c r="CT154" s="12">
        <f t="shared" ca="1" si="646"/>
        <v>0</v>
      </c>
      <c r="CU154" s="12">
        <f t="shared" ca="1" si="646"/>
        <v>0</v>
      </c>
      <c r="CV154" s="12">
        <f t="shared" ca="1" si="646"/>
        <v>0</v>
      </c>
      <c r="CW154" s="12">
        <f t="shared" ca="1" si="646"/>
        <v>0</v>
      </c>
      <c r="CX154" s="12">
        <f t="shared" ca="1" si="646"/>
        <v>0</v>
      </c>
      <c r="CY154" s="12">
        <f t="shared" ca="1" si="646"/>
        <v>0</v>
      </c>
      <c r="CZ154" s="12">
        <f t="shared" ca="1" si="646"/>
        <v>0</v>
      </c>
      <c r="DA154" s="12">
        <f t="shared" ca="1" si="646"/>
        <v>0</v>
      </c>
      <c r="DB154" s="12">
        <f t="shared" ca="1" si="646"/>
        <v>0</v>
      </c>
      <c r="DC154" s="12">
        <f t="shared" ca="1" si="646"/>
        <v>0</v>
      </c>
      <c r="DD154" s="12">
        <f t="shared" ca="1" si="646"/>
        <v>0</v>
      </c>
      <c r="DE154" s="12">
        <f t="shared" ca="1" si="646"/>
        <v>0</v>
      </c>
      <c r="DF154" s="12">
        <f t="shared" ca="1" si="646"/>
        <v>0</v>
      </c>
      <c r="DG154" s="12">
        <f t="shared" ca="1" si="646"/>
        <v>0</v>
      </c>
      <c r="DH154" s="12">
        <f t="shared" ca="1" si="646"/>
        <v>0</v>
      </c>
      <c r="DI154" s="12">
        <f t="shared" ref="DI154:EP154" ca="1" si="647">DI149+DI153</f>
        <v>0</v>
      </c>
      <c r="DJ154" s="12">
        <f t="shared" ca="1" si="647"/>
        <v>0</v>
      </c>
      <c r="DK154" s="12">
        <f t="shared" ca="1" si="647"/>
        <v>0</v>
      </c>
      <c r="DL154" s="12">
        <f t="shared" ca="1" si="647"/>
        <v>0</v>
      </c>
      <c r="DM154" s="12">
        <f t="shared" ca="1" si="647"/>
        <v>0</v>
      </c>
      <c r="DN154" s="12">
        <f t="shared" ca="1" si="647"/>
        <v>0</v>
      </c>
      <c r="DO154" s="12">
        <f t="shared" ca="1" si="647"/>
        <v>0</v>
      </c>
      <c r="DP154" s="12">
        <f t="shared" ca="1" si="647"/>
        <v>0</v>
      </c>
      <c r="DQ154" s="12">
        <f t="shared" ca="1" si="647"/>
        <v>0</v>
      </c>
      <c r="DR154" s="12">
        <f t="shared" ca="1" si="647"/>
        <v>0</v>
      </c>
      <c r="DS154" s="12">
        <f t="shared" ca="1" si="647"/>
        <v>0</v>
      </c>
      <c r="DT154" s="12">
        <f t="shared" ca="1" si="647"/>
        <v>0</v>
      </c>
      <c r="DU154" s="12">
        <f t="shared" ca="1" si="647"/>
        <v>0</v>
      </c>
      <c r="DV154" s="12">
        <f t="shared" ca="1" si="647"/>
        <v>0</v>
      </c>
      <c r="DW154" s="12">
        <f t="shared" ca="1" si="647"/>
        <v>0</v>
      </c>
      <c r="DX154" s="12">
        <f t="shared" ca="1" si="647"/>
        <v>0</v>
      </c>
      <c r="DY154" s="12">
        <f t="shared" ca="1" si="647"/>
        <v>0</v>
      </c>
      <c r="DZ154" s="12">
        <f t="shared" ca="1" si="647"/>
        <v>0</v>
      </c>
      <c r="EA154" s="12">
        <f t="shared" ca="1" si="647"/>
        <v>0</v>
      </c>
      <c r="EB154" s="12">
        <f t="shared" ca="1" si="647"/>
        <v>0</v>
      </c>
      <c r="EC154" s="12">
        <f t="shared" ca="1" si="647"/>
        <v>0</v>
      </c>
      <c r="ED154" s="12">
        <f t="shared" ca="1" si="647"/>
        <v>0</v>
      </c>
      <c r="EE154" s="12">
        <f t="shared" ca="1" si="647"/>
        <v>0</v>
      </c>
      <c r="EF154" s="12">
        <f t="shared" ca="1" si="647"/>
        <v>0</v>
      </c>
      <c r="EG154" s="12">
        <f t="shared" ca="1" si="647"/>
        <v>0</v>
      </c>
      <c r="EH154" s="12">
        <f t="shared" ca="1" si="647"/>
        <v>0</v>
      </c>
      <c r="EI154" s="12">
        <f t="shared" ca="1" si="647"/>
        <v>0</v>
      </c>
      <c r="EJ154" s="12">
        <f t="shared" ca="1" si="647"/>
        <v>0</v>
      </c>
      <c r="EK154" s="12">
        <f t="shared" ca="1" si="647"/>
        <v>0</v>
      </c>
      <c r="EL154" s="12">
        <f t="shared" ca="1" si="647"/>
        <v>0</v>
      </c>
      <c r="EM154" s="12">
        <f t="shared" ca="1" si="647"/>
        <v>0</v>
      </c>
      <c r="EN154" s="12">
        <f t="shared" ca="1" si="647"/>
        <v>0</v>
      </c>
      <c r="EO154" s="12">
        <f t="shared" ca="1" si="647"/>
        <v>0</v>
      </c>
      <c r="EP154" s="12">
        <f t="shared" ca="1" si="647"/>
        <v>0</v>
      </c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  <c r="FA154" s="12"/>
      <c r="FB154" s="12"/>
      <c r="FC154" s="12"/>
      <c r="FD154" s="12"/>
      <c r="FE154" s="12"/>
      <c r="FF154" s="12"/>
      <c r="FG154" s="12"/>
    </row>
    <row r="155" spans="1:163" ht="14.1" customHeight="1">
      <c r="B155" s="15" t="s">
        <v>451</v>
      </c>
      <c r="C155" s="338">
        <f>DSRA적립월수</f>
        <v>6</v>
      </c>
      <c r="D155" s="39" t="s">
        <v>97</v>
      </c>
      <c r="E155" s="416"/>
      <c r="F155" s="12"/>
      <c r="G155" s="12"/>
      <c r="H155" s="12"/>
      <c r="I155" s="12"/>
      <c r="J155" s="12"/>
      <c r="K155" s="12">
        <f ca="1">SUM(L154:OFFSET(L154,0,$C155/3-1))*($C155&gt;0)*(K$4&gt;=준공분기)</f>
        <v>0</v>
      </c>
      <c r="L155" s="12">
        <f ca="1">SUM(M154:OFFSET(M154,0,$C155/3-1))*($C155&gt;0)*(L$4&gt;=준공분기)</f>
        <v>0</v>
      </c>
      <c r="M155" s="12">
        <f ca="1">SUM(N154:OFFSET(N154,0,$C155/3-1))*($C155&gt;0)*(M$4&gt;=준공분기)</f>
        <v>0</v>
      </c>
      <c r="N155" s="12">
        <f ca="1">SUM(O154:OFFSET(O154,0,$C155/3-1))*($C155&gt;0)*(N$4&gt;=준공분기)</f>
        <v>0</v>
      </c>
      <c r="O155" s="12">
        <f ca="1">SUM(P154:OFFSET(P154,0,$C155/3-1))*($C155&gt;0)*(O$4&gt;=준공분기)</f>
        <v>0</v>
      </c>
      <c r="P155" s="12">
        <f ca="1">SUM(Q154:OFFSET(Q154,0,$C155/3-1))*($C155&gt;0)*(P$4&gt;=준공분기)</f>
        <v>0</v>
      </c>
      <c r="Q155" s="12">
        <f ca="1">SUM(R154:OFFSET(R154,0,$C155/3-1))*($C155&gt;0)*(Q$4&gt;=준공분기)</f>
        <v>962.5</v>
      </c>
      <c r="R155" s="12">
        <f ca="1">SUM(S154:OFFSET(S154,0,$C155/3-1))*($C155&gt;0)*(R$4&gt;=준공분기)</f>
        <v>962.5</v>
      </c>
      <c r="S155" s="12">
        <f ca="1">SUM(T154:OFFSET(T154,0,$C155/3-1))*($C155&gt;0)*(S$4&gt;=준공분기)</f>
        <v>2034.3749999999966</v>
      </c>
      <c r="T155" s="12">
        <f ca="1">SUM(U154:OFFSET(U154,0,$C155/3-1))*($C155&gt;0)*(T$4&gt;=준공분기)</f>
        <v>2754.6367187499964</v>
      </c>
      <c r="U155" s="12">
        <f ca="1">SUM(V154:OFFSET(V154,0,$C155/3-1))*($C155&gt;0)*(U$4&gt;=준공분기)</f>
        <v>2112.9171875000002</v>
      </c>
      <c r="V155" s="12">
        <f ca="1">SUM(W154:OFFSET(W154,0,$C155/3-1))*($C155&gt;0)*(V$4&gt;=준공분기)</f>
        <v>1816.5546875</v>
      </c>
      <c r="W155" s="12">
        <f ca="1">SUM(X154:OFFSET(X154,0,$C155/3-1))*($C155&gt;0)*(W$4&gt;=준공분기)</f>
        <v>1839.0421875000002</v>
      </c>
      <c r="X155" s="12">
        <f ca="1">SUM(Y154:OFFSET(Y154,0,$C155/3-1))*($C155&gt;0)*(X$4&gt;=준공분기)</f>
        <v>1861.0484375000001</v>
      </c>
      <c r="Y155" s="12">
        <f ca="1">SUM(Z154:OFFSET(Z154,0,$C155/3-1))*($C155&gt;0)*(Y$4&gt;=준공분기)</f>
        <v>1847.5734375</v>
      </c>
      <c r="Z155" s="12">
        <f ca="1">SUM(AA154:OFFSET(AA154,0,$C155/3-1))*($C155&gt;0)*(Z$4&gt;=준공분기)</f>
        <v>1834.0984375</v>
      </c>
      <c r="AA155" s="12">
        <f ca="1">SUM(AB154:OFFSET(AB154,0,$C155/3-1))*($C155&gt;0)*(AA$4&gt;=준공분기)</f>
        <v>1820.6234374999999</v>
      </c>
      <c r="AB155" s="12">
        <f ca="1">SUM(AC154:OFFSET(AC154,0,$C155/3-1))*($C155&gt;0)*(AB$4&gt;=준공분기)</f>
        <v>1807.1484375</v>
      </c>
      <c r="AC155" s="12">
        <f ca="1">SUM(AD154:OFFSET(AD154,0,$C155/3-1))*($C155&gt;0)*(AC$4&gt;=준공분기)</f>
        <v>1793.6734375000001</v>
      </c>
      <c r="AD155" s="12">
        <f ca="1">SUM(AE154:OFFSET(AE154,0,$C155/3-1))*($C155&gt;0)*(AD$4&gt;=준공분기)</f>
        <v>1815.1984375</v>
      </c>
      <c r="AE155" s="12">
        <f ca="1">SUM(AF154:OFFSET(AF154,0,$C155/3-1))*($C155&gt;0)*(AE$4&gt;=준공분기)</f>
        <v>1836.2421875</v>
      </c>
      <c r="AF155" s="12">
        <f ca="1">SUM(AG154:OFFSET(AG154,0,$C155/3-1))*($C155&gt;0)*(AF$4&gt;=준공분기)</f>
        <v>1821.8046875</v>
      </c>
      <c r="AG155" s="12">
        <f ca="1">SUM(AH154:OFFSET(AH154,0,$C155/3-1))*($C155&gt;0)*(AG$4&gt;=준공분기)</f>
        <v>1807.3671875</v>
      </c>
      <c r="AH155" s="12">
        <f ca="1">SUM(AI154:OFFSET(AI154,0,$C155/3-1))*($C155&gt;0)*(AH$4&gt;=준공분기)</f>
        <v>1792.9296875</v>
      </c>
      <c r="AI155" s="12">
        <f ca="1">SUM(AJ154:OFFSET(AJ154,0,$C155/3-1))*($C155&gt;0)*(AI$4&gt;=준공분기)</f>
        <v>1778.4921875</v>
      </c>
      <c r="AJ155" s="12">
        <f ca="1">SUM(AK154:OFFSET(AK154,0,$C155/3-1))*($C155&gt;0)*(AJ$4&gt;=준공분기)</f>
        <v>1785.9296875</v>
      </c>
      <c r="AK155" s="12">
        <f ca="1">SUM(AL154:OFFSET(AL154,0,$C155/3-1))*($C155&gt;0)*(AK$4&gt;=준공분기)</f>
        <v>1793.06640625</v>
      </c>
      <c r="AL155" s="12">
        <f ca="1">SUM(AM154:OFFSET(AM154,0,$C155/3-1))*($C155&gt;0)*(AL$4&gt;=준공분기)</f>
        <v>1778.02734375</v>
      </c>
      <c r="AM155" s="12">
        <f ca="1">SUM(AN154:OFFSET(AN154,0,$C155/3-1))*($C155&gt;0)*(AM$4&gt;=준공분기)</f>
        <v>1762.98828125</v>
      </c>
      <c r="AN155" s="12">
        <f ca="1">SUM(AO154:OFFSET(AO154,0,$C155/3-1))*($C155&gt;0)*(AN$4&gt;=준공분기)</f>
        <v>1747.94921875</v>
      </c>
      <c r="AO155" s="12">
        <f ca="1">SUM(AP154:OFFSET(AP154,0,$C155/3-1))*($C155&gt;0)*(AO$4&gt;=준공분기)</f>
        <v>1732.91015625</v>
      </c>
      <c r="AP155" s="12">
        <f ca="1">SUM(AQ154:OFFSET(AQ154,0,$C155/3-1))*($C155&gt;0)*(AP$4&gt;=준공분기)</f>
        <v>1717.87109375</v>
      </c>
      <c r="AQ155" s="12">
        <f ca="1">SUM(AR154:OFFSET(AR154,0,$C155/3-1))*($C155&gt;0)*(AQ$4&gt;=준공분기)</f>
        <v>1702.83203125</v>
      </c>
      <c r="AR155" s="12">
        <f ca="1">SUM(AS154:OFFSET(AS154,0,$C155/3-1))*($C155&gt;0)*(AR$4&gt;=준공분기)</f>
        <v>1687.79296875</v>
      </c>
      <c r="AS155" s="12">
        <f ca="1">SUM(AT154:OFFSET(AT154,0,$C155/3-1))*($C155&gt;0)*(AS$4&gt;=준공분기)</f>
        <v>1672.75390625</v>
      </c>
      <c r="AT155" s="12">
        <f ca="1">SUM(AU154:OFFSET(AU154,0,$C155/3-1))*($C155&gt;0)*(AT$4&gt;=준공분기)</f>
        <v>1657.71484375</v>
      </c>
      <c r="AU155" s="12">
        <f ca="1">SUM(AV154:OFFSET(AV154,0,$C155/3-1))*($C155&gt;0)*(AU$4&gt;=준공분기)</f>
        <v>1642.67578125</v>
      </c>
      <c r="AV155" s="12">
        <f ca="1">SUM(AW154:OFFSET(AW154,0,$C155/3-1))*($C155&gt;0)*(AV$4&gt;=준공분기)</f>
        <v>1627.63671875</v>
      </c>
      <c r="AW155" s="12">
        <f ca="1">SUM(AX154:OFFSET(AX154,0,$C155/3-1))*($C155&gt;0)*(AW$4&gt;=준공분기)</f>
        <v>1612.59765625</v>
      </c>
      <c r="AX155" s="12">
        <f ca="1">SUM(AY154:OFFSET(AY154,0,$C155/3-1))*($C155&gt;0)*(AX$4&gt;=준공분기)</f>
        <v>1597.55859375</v>
      </c>
      <c r="AY155" s="12">
        <f ca="1">SUM(AZ154:OFFSET(AZ154,0,$C155/3-1))*($C155&gt;0)*(AY$4&gt;=준공분기)</f>
        <v>1582.51953125</v>
      </c>
      <c r="AZ155" s="12">
        <f ca="1">SUM(BA154:OFFSET(BA154,0,$C155/3-1))*($C155&gt;0)*(AZ$4&gt;=준공분기)</f>
        <v>1567.48046875</v>
      </c>
      <c r="BA155" s="12">
        <f ca="1">SUM(BB154:OFFSET(BB154,0,$C155/3-1))*($C155&gt;0)*(BA$4&gt;=준공분기)</f>
        <v>1552.44140625</v>
      </c>
      <c r="BB155" s="12">
        <f ca="1">SUM(BC154:OFFSET(BC154,0,$C155/3-1))*($C155&gt;0)*(BB$4&gt;=준공분기)</f>
        <v>1537.40234375</v>
      </c>
      <c r="BC155" s="12">
        <f ca="1">SUM(BD154:OFFSET(BD154,0,$C155/3-1))*($C155&gt;0)*(BC$4&gt;=준공분기)</f>
        <v>1522.36328125</v>
      </c>
      <c r="BD155" s="12">
        <f ca="1">SUM(BE154:OFFSET(BE154,0,$C155/3-1))*($C155&gt;0)*(BD$4&gt;=준공분기)</f>
        <v>1507.32421875</v>
      </c>
      <c r="BE155" s="12">
        <f ca="1">SUM(BF154:OFFSET(BF154,0,$C155/3-1))*($C155&gt;0)*(BE$4&gt;=준공분기)</f>
        <v>1492.28515625</v>
      </c>
      <c r="BF155" s="12">
        <f ca="1">SUM(BG154:OFFSET(BG154,0,$C155/3-1))*($C155&gt;0)*(BF$4&gt;=준공분기)</f>
        <v>1477.24609375</v>
      </c>
      <c r="BG155" s="12">
        <f ca="1">SUM(BH154:OFFSET(BH154,0,$C155/3-1))*($C155&gt;0)*(BG$4&gt;=준공분기)</f>
        <v>1462.20703125</v>
      </c>
      <c r="BH155" s="12">
        <f ca="1">SUM(BI154:OFFSET(BI154,0,$C155/3-1))*($C155&gt;0)*(BH$4&gt;=준공분기)</f>
        <v>1447.16796875</v>
      </c>
      <c r="BI155" s="12">
        <f ca="1">SUM(BJ154:OFFSET(BJ154,0,$C155/3-1))*($C155&gt;0)*(BI$4&gt;=준공분기)</f>
        <v>1432.12890625</v>
      </c>
      <c r="BJ155" s="12">
        <f ca="1">SUM(BK154:OFFSET(BK154,0,$C155/3-1))*($C155&gt;0)*(BJ$4&gt;=준공분기)</f>
        <v>1417.08984375</v>
      </c>
      <c r="BK155" s="12">
        <f ca="1">SUM(BL154:OFFSET(BL154,0,$C155/3-1))*($C155&gt;0)*(BK$4&gt;=준공분기)</f>
        <v>1402.05078125</v>
      </c>
      <c r="BL155" s="12">
        <f ca="1">SUM(BM154:OFFSET(BM154,0,$C155/3-1))*($C155&gt;0)*(BL$4&gt;=준공분기)</f>
        <v>1387.01171875</v>
      </c>
      <c r="BM155" s="12">
        <f ca="1">SUM(BN154:OFFSET(BN154,0,$C155/3-1))*($C155&gt;0)*(BM$4&gt;=준공분기)</f>
        <v>1371.97265625</v>
      </c>
      <c r="BN155" s="12">
        <f ca="1">SUM(BO154:OFFSET(BO154,0,$C155/3-1))*($C155&gt;0)*(BN$4&gt;=준공분기)</f>
        <v>1356.93359375</v>
      </c>
      <c r="BO155" s="12">
        <f ca="1">SUM(BP154:OFFSET(BP154,0,$C155/3-1))*($C155&gt;0)*(BO$4&gt;=준공분기)</f>
        <v>1341.89453125</v>
      </c>
      <c r="BP155" s="12">
        <f ca="1">SUM(BQ154:OFFSET(BQ154,0,$C155/3-1))*($C155&gt;0)*(BP$4&gt;=준공분기)</f>
        <v>1326.85546875</v>
      </c>
      <c r="BQ155" s="12">
        <f ca="1">SUM(BR154:OFFSET(BR154,0,$C155/3-1))*($C155&gt;0)*(BQ$4&gt;=준공분기)</f>
        <v>1311.81640625</v>
      </c>
      <c r="BR155" s="12">
        <f ca="1">SUM(BS154:OFFSET(BS154,0,$C155/3-1))*($C155&gt;0)*(BR$4&gt;=준공분기)</f>
        <v>1296.77734375</v>
      </c>
      <c r="BS155" s="12">
        <f ca="1">SUM(BT154:OFFSET(BT154,0,$C155/3-1))*($C155&gt;0)*(BS$4&gt;=준공분기)</f>
        <v>1281.73828125</v>
      </c>
      <c r="BT155" s="12">
        <f ca="1">SUM(BU154:OFFSET(BU154,0,$C155/3-1))*($C155&gt;0)*(BT$4&gt;=준공분기)</f>
        <v>1266.69921875</v>
      </c>
      <c r="BU155" s="12">
        <f ca="1">SUM(BV154:OFFSET(BV154,0,$C155/3-1))*($C155&gt;0)*(BU$4&gt;=준공분기)</f>
        <v>1251.66015625</v>
      </c>
      <c r="BV155" s="12">
        <f ca="1">SUM(BW154:OFFSET(BW154,0,$C155/3-1))*($C155&gt;0)*(BV$4&gt;=준공분기)</f>
        <v>1236.62109375</v>
      </c>
      <c r="BW155" s="12">
        <f ca="1">SUM(BX154:OFFSET(BX154,0,$C155/3-1))*($C155&gt;0)*(BW$4&gt;=준공분기)</f>
        <v>1221.58203125</v>
      </c>
      <c r="BX155" s="12">
        <f ca="1">SUM(BY154:OFFSET(BY154,0,$C155/3-1))*($C155&gt;0)*(BX$4&gt;=준공분기)</f>
        <v>1206.54296875</v>
      </c>
      <c r="BY155" s="12">
        <f ca="1">SUM(BZ154:OFFSET(BZ154,0,$C155/3-1))*($C155&gt;0)*(BY$4&gt;=준공분기)</f>
        <v>1191.50390625</v>
      </c>
      <c r="BZ155" s="12">
        <f ca="1">SUM(CA154:OFFSET(CA154,0,$C155/3-1))*($C155&gt;0)*(BZ$4&gt;=준공분기)</f>
        <v>1176.46484375</v>
      </c>
      <c r="CA155" s="12">
        <f ca="1">SUM(CB154:OFFSET(CB154,0,$C155/3-1))*($C155&gt;0)*(CA$4&gt;=준공분기)</f>
        <v>1161.42578125</v>
      </c>
      <c r="CB155" s="12">
        <f ca="1">SUM(CC154:OFFSET(CC154,0,$C155/3-1))*($C155&gt;0)*(CB$4&gt;=준공분기)</f>
        <v>1146.38671875</v>
      </c>
      <c r="CC155" s="12">
        <f ca="1">SUM(CD154:OFFSET(CD154,0,$C155/3-1))*($C155&gt;0)*(CC$4&gt;=준공분기)</f>
        <v>1131.34765625</v>
      </c>
      <c r="CD155" s="12">
        <f ca="1">SUM(CE154:OFFSET(CE154,0,$C155/3-1))*($C155&gt;0)*(CD$4&gt;=준공분기)</f>
        <v>1116.30859375</v>
      </c>
      <c r="CE155" s="12">
        <f ca="1">SUM(CF154:OFFSET(CF154,0,$C155/3-1))*($C155&gt;0)*(CE$4&gt;=준공분기)</f>
        <v>554.39453125</v>
      </c>
      <c r="CF155" s="12">
        <f ca="1">SUM(CG154:OFFSET(CG154,0,$C155/3-1))*($C155&gt;0)*(CF$4&gt;=준공분기)</f>
        <v>0</v>
      </c>
      <c r="CG155" s="12">
        <f ca="1">SUM(CH154:OFFSET(CH154,0,$C155/3-1))*($C155&gt;0)*(CG$4&gt;=준공분기)</f>
        <v>0</v>
      </c>
      <c r="CH155" s="12">
        <f ca="1">SUM(CI154:OFFSET(CI154,0,$C155/3-1))*($C155&gt;0)*(CH$4&gt;=준공분기)</f>
        <v>0</v>
      </c>
      <c r="CI155" s="12">
        <f ca="1">SUM(CJ154:OFFSET(CJ154,0,$C155/3-1))*($C155&gt;0)*(CI$4&gt;=준공분기)</f>
        <v>0</v>
      </c>
      <c r="CJ155" s="12">
        <f ca="1">SUM(CK154:OFFSET(CK154,0,$C155/3-1))*($C155&gt;0)*(CJ$4&gt;=준공분기)</f>
        <v>0</v>
      </c>
      <c r="CK155" s="12">
        <f ca="1">SUM(CL154:OFFSET(CL154,0,$C155/3-1))*($C155&gt;0)*(CK$4&gt;=준공분기)</f>
        <v>0</v>
      </c>
      <c r="CL155" s="12">
        <f ca="1">SUM(CM154:OFFSET(CM154,0,$C155/3-1))*($C155&gt;0)*(CL$4&gt;=준공분기)</f>
        <v>0</v>
      </c>
      <c r="CM155" s="12">
        <f ca="1">SUM(CN154:OFFSET(CN154,0,$C155/3-1))*($C155&gt;0)*(CM$4&gt;=준공분기)</f>
        <v>0</v>
      </c>
      <c r="CN155" s="12">
        <f ca="1">SUM(CO154:OFFSET(CO154,0,$C155/3-1))*($C155&gt;0)*(CN$4&gt;=준공분기)</f>
        <v>0</v>
      </c>
      <c r="CO155" s="12">
        <f ca="1">SUM(CP154:OFFSET(CP154,0,$C155/3-1))*($C155&gt;0)*(CO$4&gt;=준공분기)</f>
        <v>0</v>
      </c>
      <c r="CP155" s="12">
        <f ca="1">SUM(CQ154:OFFSET(CQ154,0,$C155/3-1))*($C155&gt;0)*(CP$4&gt;=준공분기)</f>
        <v>0</v>
      </c>
      <c r="CQ155" s="12">
        <f ca="1">SUM(CR154:OFFSET(CR154,0,$C155/3-1))*($C155&gt;0)*(CQ$4&gt;=준공분기)</f>
        <v>0</v>
      </c>
      <c r="CR155" s="12">
        <f ca="1">SUM(CS154:OFFSET(CS154,0,$C155/3-1))*($C155&gt;0)*(CR$4&gt;=준공분기)</f>
        <v>0</v>
      </c>
      <c r="CS155" s="12">
        <f ca="1">SUM(CT154:OFFSET(CT154,0,$C155/3-1))*($C155&gt;0)*(CS$4&gt;=준공분기)</f>
        <v>0</v>
      </c>
      <c r="CT155" s="12">
        <f ca="1">SUM(CU154:OFFSET(CU154,0,$C155/3-1))*($C155&gt;0)*(CT$4&gt;=준공분기)</f>
        <v>0</v>
      </c>
      <c r="CU155" s="12">
        <f ca="1">SUM(CV154:OFFSET(CV154,0,$C155/3-1))*($C155&gt;0)*(CU$4&gt;=준공분기)</f>
        <v>0</v>
      </c>
      <c r="CV155" s="12">
        <f ca="1">SUM(CW154:OFFSET(CW154,0,$C155/3-1))*($C155&gt;0)*(CV$4&gt;=준공분기)</f>
        <v>0</v>
      </c>
      <c r="CW155" s="12">
        <f ca="1">SUM(CX154:OFFSET(CX154,0,$C155/3-1))*($C155&gt;0)*(CW$4&gt;=준공분기)</f>
        <v>0</v>
      </c>
      <c r="CX155" s="12">
        <f ca="1">SUM(CY154:OFFSET(CY154,0,$C155/3-1))*($C155&gt;0)*(CX$4&gt;=준공분기)</f>
        <v>0</v>
      </c>
      <c r="CY155" s="12">
        <f ca="1">SUM(CZ154:OFFSET(CZ154,0,$C155/3-1))*($C155&gt;0)*(CY$4&gt;=준공분기)</f>
        <v>0</v>
      </c>
      <c r="CZ155" s="12">
        <f ca="1">SUM(DA154:OFFSET(DA154,0,$C155/3-1))*($C155&gt;0)*(CZ$4&gt;=준공분기)</f>
        <v>0</v>
      </c>
      <c r="DA155" s="12">
        <f ca="1">SUM(DB154:OFFSET(DB154,0,$C155/3-1))*($C155&gt;0)*(DA$4&gt;=준공분기)</f>
        <v>0</v>
      </c>
      <c r="DB155" s="12">
        <f ca="1">SUM(DC154:OFFSET(DC154,0,$C155/3-1))*($C155&gt;0)*(DB$4&gt;=준공분기)</f>
        <v>0</v>
      </c>
      <c r="DC155" s="12">
        <f ca="1">SUM(DD154:OFFSET(DD154,0,$C155/3-1))*($C155&gt;0)*(DC$4&gt;=준공분기)</f>
        <v>0</v>
      </c>
      <c r="DD155" s="12">
        <f ca="1">SUM(DE154:OFFSET(DE154,0,$C155/3-1))*($C155&gt;0)*(DD$4&gt;=준공분기)</f>
        <v>0</v>
      </c>
      <c r="DE155" s="12">
        <f ca="1">SUM(DF154:OFFSET(DF154,0,$C155/3-1))*($C155&gt;0)*(DE$4&gt;=준공분기)</f>
        <v>0</v>
      </c>
      <c r="DF155" s="12">
        <f ca="1">SUM(DG154:OFFSET(DG154,0,$C155/3-1))*($C155&gt;0)*(DF$4&gt;=준공분기)</f>
        <v>0</v>
      </c>
      <c r="DG155" s="12">
        <f ca="1">SUM(DH154:OFFSET(DH154,0,$C155/3-1))*($C155&gt;0)*(DG$4&gt;=준공분기)</f>
        <v>0</v>
      </c>
      <c r="DH155" s="12">
        <f ca="1">SUM(DI154:OFFSET(DI154,0,$C155/3-1))*($C155&gt;0)*(DH$4&gt;=준공분기)</f>
        <v>0</v>
      </c>
      <c r="DI155" s="12">
        <f ca="1">SUM(DJ154:OFFSET(DJ154,0,$C155/3-1))*($C155&gt;0)*(DI$4&gt;=준공분기)</f>
        <v>0</v>
      </c>
      <c r="DJ155" s="12">
        <f ca="1">SUM(DK154:OFFSET(DK154,0,$C155/3-1))*($C155&gt;0)*(DJ$4&gt;=준공분기)</f>
        <v>0</v>
      </c>
      <c r="DK155" s="12">
        <f ca="1">SUM(DL154:OFFSET(DL154,0,$C155/3-1))*($C155&gt;0)*(DK$4&gt;=준공분기)</f>
        <v>0</v>
      </c>
      <c r="DL155" s="12">
        <f ca="1">SUM(DM154:OFFSET(DM154,0,$C155/3-1))*($C155&gt;0)*(DL$4&gt;=준공분기)</f>
        <v>0</v>
      </c>
      <c r="DM155" s="12">
        <f ca="1">SUM(DN154:OFFSET(DN154,0,$C155/3-1))*($C155&gt;0)*(DM$4&gt;=준공분기)</f>
        <v>0</v>
      </c>
      <c r="DN155" s="12">
        <f ca="1">SUM(DO154:OFFSET(DO154,0,$C155/3-1))*($C155&gt;0)*(DN$4&gt;=준공분기)</f>
        <v>0</v>
      </c>
      <c r="DO155" s="12">
        <f ca="1">SUM(DP154:OFFSET(DP154,0,$C155/3-1))*($C155&gt;0)*(DO$4&gt;=준공분기)</f>
        <v>0</v>
      </c>
      <c r="DP155" s="12">
        <f ca="1">SUM(DQ154:OFFSET(DQ154,0,$C155/3-1))*($C155&gt;0)*(DP$4&gt;=준공분기)</f>
        <v>0</v>
      </c>
      <c r="DQ155" s="12">
        <f ca="1">SUM(DR154:OFFSET(DR154,0,$C155/3-1))*($C155&gt;0)*(DQ$4&gt;=준공분기)</f>
        <v>0</v>
      </c>
      <c r="DR155" s="12">
        <f ca="1">SUM(DS154:OFFSET(DS154,0,$C155/3-1))*($C155&gt;0)*(DR$4&gt;=준공분기)</f>
        <v>0</v>
      </c>
      <c r="DS155" s="12">
        <f ca="1">SUM(DT154:OFFSET(DT154,0,$C155/3-1))*($C155&gt;0)*(DS$4&gt;=준공분기)</f>
        <v>0</v>
      </c>
      <c r="DT155" s="12">
        <f ca="1">SUM(DU154:OFFSET(DU154,0,$C155/3-1))*($C155&gt;0)*(DT$4&gt;=준공분기)</f>
        <v>0</v>
      </c>
      <c r="DU155" s="12">
        <f ca="1">SUM(DV154:OFFSET(DV154,0,$C155/3-1))*($C155&gt;0)*(DU$4&gt;=준공분기)</f>
        <v>0</v>
      </c>
      <c r="DV155" s="12">
        <f ca="1">SUM(DW154:OFFSET(DW154,0,$C155/3-1))*($C155&gt;0)*(DV$4&gt;=준공분기)</f>
        <v>0</v>
      </c>
      <c r="DW155" s="12">
        <f ca="1">SUM(DX154:OFFSET(DX154,0,$C155/3-1))*($C155&gt;0)*(DW$4&gt;=준공분기)</f>
        <v>0</v>
      </c>
      <c r="DX155" s="12">
        <f ca="1">SUM(DY154:OFFSET(DY154,0,$C155/3-1))*($C155&gt;0)*(DX$4&gt;=준공분기)</f>
        <v>0</v>
      </c>
      <c r="DY155" s="12">
        <f ca="1">SUM(DZ154:OFFSET(DZ154,0,$C155/3-1))*($C155&gt;0)*(DY$4&gt;=준공분기)</f>
        <v>0</v>
      </c>
      <c r="DZ155" s="12">
        <f ca="1">SUM(EA154:OFFSET(EA154,0,$C155/3-1))*($C155&gt;0)*(DZ$4&gt;=준공분기)</f>
        <v>0</v>
      </c>
      <c r="EA155" s="12">
        <f ca="1">SUM(EB154:OFFSET(EB154,0,$C155/3-1))*($C155&gt;0)*(EA$4&gt;=준공분기)</f>
        <v>0</v>
      </c>
      <c r="EB155" s="12">
        <f ca="1">SUM(EC154:OFFSET(EC154,0,$C155/3-1))*($C155&gt;0)*(EB$4&gt;=준공분기)</f>
        <v>0</v>
      </c>
      <c r="EC155" s="12">
        <f ca="1">SUM(ED154:OFFSET(ED154,0,$C155/3-1))*($C155&gt;0)*(EC$4&gt;=준공분기)</f>
        <v>0</v>
      </c>
      <c r="ED155" s="12">
        <f ca="1">SUM(EE154:OFFSET(EE154,0,$C155/3-1))*($C155&gt;0)*(ED$4&gt;=준공분기)</f>
        <v>0</v>
      </c>
      <c r="EE155" s="12">
        <f ca="1">SUM(EF154:OFFSET(EF154,0,$C155/3-1))*($C155&gt;0)*(EE$4&gt;=준공분기)</f>
        <v>0</v>
      </c>
      <c r="EF155" s="12">
        <f ca="1">SUM(EG154:OFFSET(EG154,0,$C155/3-1))*($C155&gt;0)*(EF$4&gt;=준공분기)</f>
        <v>0</v>
      </c>
      <c r="EG155" s="12">
        <f ca="1">SUM(EH154:OFFSET(EH154,0,$C155/3-1))*($C155&gt;0)*(EG$4&gt;=준공분기)</f>
        <v>0</v>
      </c>
      <c r="EH155" s="12">
        <f ca="1">SUM(EI154:OFFSET(EI154,0,$C155/3-1))*($C155&gt;0)*(EH$4&gt;=준공분기)</f>
        <v>0</v>
      </c>
      <c r="EI155" s="12">
        <f ca="1">SUM(EJ154:OFFSET(EJ154,0,$C155/3-1))*($C155&gt;0)*(EI$4&gt;=준공분기)</f>
        <v>0</v>
      </c>
      <c r="EJ155" s="12">
        <f ca="1">SUM(EK154:OFFSET(EK154,0,$C155/3-1))*($C155&gt;0)*(EJ$4&gt;=준공분기)</f>
        <v>0</v>
      </c>
      <c r="EK155" s="12">
        <f ca="1">SUM(EL154:OFFSET(EL154,0,$C155/3-1))*($C155&gt;0)*(EK$4&gt;=준공분기)</f>
        <v>0</v>
      </c>
      <c r="EL155" s="12">
        <f ca="1">SUM(EM154:OFFSET(EM154,0,$C155/3-1))*($C155&gt;0)*(EL$4&gt;=준공분기)</f>
        <v>0</v>
      </c>
      <c r="EM155" s="12">
        <f ca="1">SUM(EN154:OFFSET(EN154,0,$C155/3-1))*($C155&gt;0)*(EM$4&gt;=준공분기)</f>
        <v>0</v>
      </c>
      <c r="EN155" s="12">
        <f ca="1">SUM(EO154:OFFSET(EO154,0,$C155/3-1))*($C155&gt;0)*(EN$4&gt;=준공분기)</f>
        <v>0</v>
      </c>
      <c r="EO155" s="12">
        <f ca="1">SUM(EP154:OFFSET(EP154,0,$C155/3-1))*($C155&gt;0)*(EO$4&gt;=준공분기)</f>
        <v>0</v>
      </c>
      <c r="EP155" s="12">
        <f ca="1">SUM(EQ154:OFFSET(EQ154,0,$C155/3-1))*($C155&gt;0)*(EP$4&gt;=준공분기)</f>
        <v>0</v>
      </c>
      <c r="EQ155" s="12"/>
      <c r="ER155" s="12"/>
      <c r="ES155" s="12"/>
      <c r="ET155" s="12"/>
      <c r="EU155" s="12"/>
      <c r="EV155" s="12"/>
      <c r="EW155" s="12"/>
      <c r="EX155" s="12"/>
      <c r="EY155" s="12"/>
      <c r="EZ155" s="12"/>
      <c r="FA155" s="12"/>
      <c r="FB155" s="12"/>
      <c r="FC155" s="12"/>
      <c r="FD155" s="12"/>
      <c r="FE155" s="12"/>
      <c r="FF155" s="12"/>
      <c r="FG155" s="12"/>
    </row>
    <row r="156" spans="1:163" ht="14.1" customHeight="1">
      <c r="E156" s="1291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10"/>
      <c r="DB156" s="10"/>
      <c r="DC156" s="10"/>
      <c r="DD156" s="10"/>
      <c r="DE156" s="10"/>
      <c r="DF156" s="10"/>
      <c r="DG156" s="10"/>
      <c r="DH156" s="10"/>
      <c r="DI156" s="10"/>
      <c r="DJ156" s="10"/>
      <c r="DK156" s="10"/>
      <c r="DL156" s="10"/>
      <c r="DM156" s="10"/>
      <c r="DN156" s="10"/>
      <c r="DO156" s="10"/>
      <c r="DP156" s="10"/>
      <c r="DQ156" s="10"/>
      <c r="DR156" s="10"/>
      <c r="DS156" s="10"/>
      <c r="DT156" s="10"/>
      <c r="DU156" s="10"/>
      <c r="DV156" s="10"/>
      <c r="DW156" s="10"/>
      <c r="DX156" s="10"/>
      <c r="DY156" s="10"/>
      <c r="DZ156" s="10"/>
      <c r="EA156" s="10"/>
      <c r="EB156" s="10"/>
      <c r="EC156" s="10"/>
      <c r="ED156" s="10"/>
      <c r="EE156" s="10"/>
      <c r="EF156" s="10"/>
      <c r="EG156" s="10"/>
      <c r="EH156" s="10"/>
      <c r="EI156" s="10"/>
      <c r="EJ156" s="10"/>
      <c r="EK156" s="10"/>
      <c r="EL156" s="10"/>
      <c r="EM156" s="10"/>
      <c r="EN156" s="10"/>
      <c r="EO156" s="10"/>
      <c r="EP156" s="10"/>
      <c r="EQ156" s="10"/>
      <c r="ER156" s="10"/>
      <c r="ES156" s="10"/>
      <c r="ET156" s="10"/>
      <c r="EU156" s="10"/>
      <c r="EV156" s="10"/>
      <c r="EW156" s="10"/>
      <c r="EX156" s="10"/>
      <c r="EY156" s="10"/>
      <c r="EZ156" s="10"/>
      <c r="FA156" s="10"/>
      <c r="FB156" s="10"/>
      <c r="FC156" s="10"/>
      <c r="FD156" s="10"/>
      <c r="FE156" s="10"/>
      <c r="FF156" s="10"/>
      <c r="FG156" s="10"/>
    </row>
    <row r="157" spans="1:163" ht="14.1" customHeight="1">
      <c r="B157" s="15" t="s">
        <v>452</v>
      </c>
      <c r="C157" s="577"/>
      <c r="D157" s="516" t="s">
        <v>206</v>
      </c>
      <c r="E157" s="1292">
        <f ca="1">SUM(F157:DI157)</f>
        <v>45838</v>
      </c>
      <c r="F157" s="10"/>
      <c r="G157" s="1297" t="str">
        <f>IF(AND(SUM(F146:$G146)&lt;0.01,SUM($G146:G146)&gt;0.01),G$4,"")</f>
        <v/>
      </c>
      <c r="H157" s="1297"/>
      <c r="I157" s="1297"/>
      <c r="J157" s="1297"/>
      <c r="K157" s="1297" t="str">
        <f ca="1">IF(AND(SUM($G148:J148)&lt;0.01,SUM($G148:K148)&gt;0.01),K$4,"")</f>
        <v/>
      </c>
      <c r="L157" s="1297" t="str">
        <f ca="1">IF(AND(SUM($G148:K148)&lt;0.01,SUM($G148:L148)&gt;0.01),L$4,"")</f>
        <v/>
      </c>
      <c r="M157" s="1297" t="str">
        <f ca="1">IF(AND(SUM($G148:L148)&lt;0.01,SUM($G148:M148)&gt;0.01),M$4,"")</f>
        <v/>
      </c>
      <c r="N157" s="1297" t="str">
        <f ca="1">IF(AND(SUM($G148:M148)&lt;0.01,SUM($G148:N148)&gt;0.01),N$4,"")</f>
        <v/>
      </c>
      <c r="O157" s="1297" t="str">
        <f ca="1">IF(AND(SUM($G148:N148)&lt;0.01,SUM($G148:O148)&gt;0.01),O$4,"")</f>
        <v/>
      </c>
      <c r="P157" s="1297">
        <f ca="1">IF(AND(SUM($G148:O148)&lt;0.01,SUM($G148:P148)&gt;0.01),P$4,"")</f>
        <v>45838</v>
      </c>
      <c r="Q157" s="1297" t="str">
        <f ca="1">IF(AND(SUM($G148:P148)&lt;0.01,SUM($G148:Q148)&gt;0.01),Q$4,"")</f>
        <v/>
      </c>
      <c r="R157" s="1297" t="str">
        <f ca="1">IF(AND(SUM($G148:Q148)&lt;0.01,SUM($G148:R148)&gt;0.01),R$4,"")</f>
        <v/>
      </c>
      <c r="S157" s="1297" t="str">
        <f ca="1">IF(AND(SUM($G148:R148)&lt;0.01,SUM($G148:S148)&gt;0.01),S$4,"")</f>
        <v/>
      </c>
      <c r="T157" s="1297" t="str">
        <f ca="1">IF(AND(SUM($G148:S148)&lt;0.01,SUM($G148:T148)&gt;0.01),T$4,"")</f>
        <v/>
      </c>
      <c r="U157" s="1297" t="str">
        <f ca="1">IF(AND(SUM($G148:T148)&lt;0.01,SUM($G148:U148)&gt;0.01),U$4,"")</f>
        <v/>
      </c>
      <c r="V157" s="1297" t="str">
        <f ca="1">IF(AND(SUM($G148:U148)&lt;0.01,SUM($G148:V148)&gt;0.01),V$4,"")</f>
        <v/>
      </c>
      <c r="W157" s="1297" t="str">
        <f ca="1">IF(AND(SUM($G148:V148)&lt;0.01,SUM($G148:W148)&gt;0.01),W$4,"")</f>
        <v/>
      </c>
      <c r="X157" s="1297" t="str">
        <f ca="1">IF(AND(SUM($G148:W148)&lt;0.01,SUM($G148:X148)&gt;0.01),X$4,"")</f>
        <v/>
      </c>
      <c r="Y157" s="1297" t="str">
        <f ca="1">IF(AND(SUM($G148:X148)&lt;0.01,SUM($G148:Y148)&gt;0.01),Y$4,"")</f>
        <v/>
      </c>
      <c r="Z157" s="1297" t="str">
        <f ca="1">IF(AND(SUM($G148:Y148)&lt;0.01,SUM($G148:Z148)&gt;0.01),Z$4,"")</f>
        <v/>
      </c>
      <c r="AA157" s="1297" t="str">
        <f ca="1">IF(AND(SUM($G148:Z148)&lt;0.01,SUM($G148:AA148)&gt;0.01),AA$4,"")</f>
        <v/>
      </c>
      <c r="AB157" s="1297" t="str">
        <f ca="1">IF(AND(SUM($G148:AA148)&lt;0.01,SUM($G148:AB148)&gt;0.01),AB$4,"")</f>
        <v/>
      </c>
      <c r="AC157" s="1297" t="str">
        <f ca="1">IF(AND(SUM($G148:AB148)&lt;0.01,SUM($G148:AC148)&gt;0.01),AC$4,"")</f>
        <v/>
      </c>
      <c r="AD157" s="1297" t="str">
        <f ca="1">IF(AND(SUM($G148:AC148)&lt;0.01,SUM($G148:AD148)&gt;0.01),AD$4,"")</f>
        <v/>
      </c>
      <c r="AE157" s="1297" t="str">
        <f ca="1">IF(AND(SUM($G148:AD148)&lt;0.01,SUM($G148:AE148)&gt;0.01),AE$4,"")</f>
        <v/>
      </c>
      <c r="AF157" s="1297" t="str">
        <f ca="1">IF(AND(SUM($G148:AE148)&lt;0.01,SUM($G148:AF148)&gt;0.01),AF$4,"")</f>
        <v/>
      </c>
      <c r="AG157" s="1297" t="str">
        <f ca="1">IF(AND(SUM($G148:AF148)&lt;0.01,SUM($G148:AG148)&gt;0.01),AG$4,"")</f>
        <v/>
      </c>
      <c r="AH157" s="1297" t="str">
        <f ca="1">IF(AND(SUM($G148:AG148)&lt;0.01,SUM($G148:AH148)&gt;0.01),AH$4,"")</f>
        <v/>
      </c>
      <c r="AI157" s="1297" t="str">
        <f ca="1">IF(AND(SUM($G148:AH148)&lt;0.01,SUM($G148:AI148)&gt;0.01),AI$4,"")</f>
        <v/>
      </c>
      <c r="AJ157" s="1297" t="str">
        <f ca="1">IF(AND(SUM($G148:AI148)&lt;0.01,SUM($G148:AJ148)&gt;0.01),AJ$4,"")</f>
        <v/>
      </c>
      <c r="AK157" s="1297" t="str">
        <f ca="1">IF(AND(SUM($G148:AJ148)&lt;0.01,SUM($G148:AK148)&gt;0.01),AK$4,"")</f>
        <v/>
      </c>
      <c r="AL157" s="1297" t="str">
        <f ca="1">IF(AND(SUM($G148:AK148)&lt;0.01,SUM($G148:AL148)&gt;0.01),AL$4,"")</f>
        <v/>
      </c>
      <c r="AM157" s="1297" t="str">
        <f ca="1">IF(AND(SUM($G148:AL148)&lt;0.01,SUM($G148:AM148)&gt;0.01),AM$4,"")</f>
        <v/>
      </c>
      <c r="AN157" s="1297" t="str">
        <f ca="1">IF(AND(SUM($G148:AM148)&lt;0.01,SUM($G148:AN148)&gt;0.01),AN$4,"")</f>
        <v/>
      </c>
      <c r="AO157" s="1297" t="str">
        <f ca="1">IF(AND(SUM($G148:AN148)&lt;0.01,SUM($G148:AO148)&gt;0.01),AO$4,"")</f>
        <v/>
      </c>
      <c r="AP157" s="1297" t="str">
        <f ca="1">IF(AND(SUM($G148:AO148)&lt;0.01,SUM($G148:AP148)&gt;0.01),AP$4,"")</f>
        <v/>
      </c>
      <c r="AQ157" s="1297" t="str">
        <f ca="1">IF(AND(SUM($G148:AP148)&lt;0.01,SUM($G148:AQ148)&gt;0.01),AQ$4,"")</f>
        <v/>
      </c>
      <c r="AR157" s="1297" t="str">
        <f ca="1">IF(AND(SUM($G148:AQ148)&lt;0.01,SUM($G148:AR148)&gt;0.01),AR$4,"")</f>
        <v/>
      </c>
      <c r="AS157" s="1297" t="str">
        <f ca="1">IF(AND(SUM($G148:AR148)&lt;0.01,SUM($G148:AS148)&gt;0.01),AS$4,"")</f>
        <v/>
      </c>
      <c r="AT157" s="1297" t="str">
        <f ca="1">IF(AND(SUM($G148:AS148)&lt;0.01,SUM($G148:AT148)&gt;0.01),AT$4,"")</f>
        <v/>
      </c>
      <c r="AU157" s="1297" t="str">
        <f ca="1">IF(AND(SUM($G148:AT148)&lt;0.01,SUM($G148:AU148)&gt;0.01),AU$4,"")</f>
        <v/>
      </c>
      <c r="AV157" s="1297" t="str">
        <f ca="1">IF(AND(SUM($G148:AU148)&lt;0.01,SUM($G148:AV148)&gt;0.01),AV$4,"")</f>
        <v/>
      </c>
      <c r="AW157" s="1297" t="str">
        <f ca="1">IF(AND(SUM($G148:AV148)&lt;0.01,SUM($G148:AW148)&gt;0.01),AW$4,"")</f>
        <v/>
      </c>
      <c r="AX157" s="1297" t="str">
        <f ca="1">IF(AND(SUM($G148:AW148)&lt;0.01,SUM($G148:AX148)&gt;0.01),AX$4,"")</f>
        <v/>
      </c>
      <c r="AY157" s="1297" t="str">
        <f ca="1">IF(AND(SUM($G148:AX148)&lt;0.01,SUM($G148:AY148)&gt;0.01),AY$4,"")</f>
        <v/>
      </c>
      <c r="AZ157" s="1297" t="str">
        <f ca="1">IF(AND(SUM($G148:AY148)&lt;0.01,SUM($G148:AZ148)&gt;0.01),AZ$4,"")</f>
        <v/>
      </c>
      <c r="BA157" s="1297" t="str">
        <f ca="1">IF(AND(SUM($G148:AZ148)&lt;0.01,SUM($G148:BA148)&gt;0.01),BA$4,"")</f>
        <v/>
      </c>
      <c r="BB157" s="1297" t="str">
        <f ca="1">IF(AND(SUM($G148:BA148)&lt;0.01,SUM($G148:BB148)&gt;0.01),BB$4,"")</f>
        <v/>
      </c>
      <c r="BC157" s="1297" t="str">
        <f ca="1">IF(AND(SUM($G148:BB148)&lt;0.01,SUM($G148:BC148)&gt;0.01),BC$4,"")</f>
        <v/>
      </c>
      <c r="BD157" s="1297" t="str">
        <f ca="1">IF(AND(SUM($G148:BC148)&lt;0.01,SUM($G148:BD148)&gt;0.01),BD$4,"")</f>
        <v/>
      </c>
      <c r="BE157" s="1297" t="str">
        <f ca="1">IF(AND(SUM($G148:BD148)&lt;0.01,SUM($G148:BE148)&gt;0.01),BE$4,"")</f>
        <v/>
      </c>
      <c r="BF157" s="1297" t="str">
        <f ca="1">IF(AND(SUM($G148:BE148)&lt;0.01,SUM($G148:BF148)&gt;0.01),BF$4,"")</f>
        <v/>
      </c>
      <c r="BG157" s="1297" t="str">
        <f ca="1">IF(AND(SUM($G148:BF148)&lt;0.01,SUM($G148:BG148)&gt;0.01),BG$4,"")</f>
        <v/>
      </c>
      <c r="BH157" s="1297" t="str">
        <f ca="1">IF(AND(SUM($G148:BG148)&lt;0.01,SUM($G148:BH148)&gt;0.01),BH$4,"")</f>
        <v/>
      </c>
      <c r="BI157" s="1297" t="str">
        <f ca="1">IF(AND(SUM($G148:BH148)&lt;0.01,SUM($G148:BI148)&gt;0.01),BI$4,"")</f>
        <v/>
      </c>
      <c r="BJ157" s="1297" t="str">
        <f ca="1">IF(AND(SUM($G148:BI148)&lt;0.01,SUM($G148:BJ148)&gt;0.01),BJ$4,"")</f>
        <v/>
      </c>
      <c r="BK157" s="1297" t="str">
        <f ca="1">IF(AND(SUM($G148:BJ148)&lt;0.01,SUM($G148:BK148)&gt;0.01),BK$4,"")</f>
        <v/>
      </c>
      <c r="BL157" s="1297" t="str">
        <f ca="1">IF(AND(SUM($G148:BK148)&lt;0.01,SUM($G148:BL148)&gt;0.01),BL$4,"")</f>
        <v/>
      </c>
      <c r="BM157" s="1297" t="str">
        <f ca="1">IF(AND(SUM($G148:BL148)&lt;0.01,SUM($G148:BM148)&gt;0.01),BM$4,"")</f>
        <v/>
      </c>
      <c r="BN157" s="1297" t="str">
        <f ca="1">IF(AND(SUM($G148:BM148)&lt;0.01,SUM($G148:BN148)&gt;0.01),BN$4,"")</f>
        <v/>
      </c>
      <c r="BO157" s="1297" t="str">
        <f ca="1">IF(AND(SUM($G148:BN148)&lt;0.01,SUM($G148:BO148)&gt;0.01),BO$4,"")</f>
        <v/>
      </c>
      <c r="BP157" s="1297" t="str">
        <f ca="1">IF(AND(SUM($G148:BO148)&lt;0.01,SUM($G148:BP148)&gt;0.01),BP$4,"")</f>
        <v/>
      </c>
      <c r="BQ157" s="1297" t="str">
        <f ca="1">IF(AND(SUM($G148:BP148)&lt;0.01,SUM($G148:BQ148)&gt;0.01),BQ$4,"")</f>
        <v/>
      </c>
      <c r="BR157" s="1297" t="str">
        <f ca="1">IF(AND(SUM($G148:BQ148)&lt;0.01,SUM($G148:BR148)&gt;0.01),BR$4,"")</f>
        <v/>
      </c>
      <c r="BS157" s="578" t="str">
        <f ca="1">IF(AND(SUM($G148:BR148)&lt;0.01,SUM($G148:BS148)&gt;0.01),BS$4,"")</f>
        <v/>
      </c>
      <c r="BT157" s="578" t="str">
        <f ca="1">IF(AND(SUM($G148:BS148)&lt;0.01,SUM($G148:BT148)&gt;0.01),BT$4,"")</f>
        <v/>
      </c>
      <c r="BU157" s="578" t="str">
        <f ca="1">IF(AND(SUM($G148:BT148)&lt;0.01,SUM($G148:BU148)&gt;0.01),BU$4,"")</f>
        <v/>
      </c>
      <c r="BV157" s="578" t="str">
        <f ca="1">IF(AND(SUM($G148:BU148)&lt;0.01,SUM($G148:BV148)&gt;0.01),BV$4,"")</f>
        <v/>
      </c>
      <c r="BW157" s="578" t="str">
        <f ca="1">IF(AND(SUM($G148:BV148)&lt;0.01,SUM($G148:BW148)&gt;0.01),BW$4,"")</f>
        <v/>
      </c>
      <c r="BX157" s="578" t="str">
        <f ca="1">IF(AND(SUM($G148:BW148)&lt;0.01,SUM($G148:BX148)&gt;0.01),BX$4,"")</f>
        <v/>
      </c>
      <c r="BY157" s="578" t="str">
        <f ca="1">IF(AND(SUM($G148:BX148)&lt;0.01,SUM($G148:BY148)&gt;0.01),BY$4,"")</f>
        <v/>
      </c>
      <c r="BZ157" s="578" t="str">
        <f ca="1">IF(AND(SUM($G148:BY148)&lt;0.01,SUM($G148:BZ148)&gt;0.01),BZ$4,"")</f>
        <v/>
      </c>
      <c r="CA157" s="578" t="str">
        <f ca="1">IF(AND(SUM($G148:BZ148)&lt;0.01,SUM($G148:CA148)&gt;0.01),CA$4,"")</f>
        <v/>
      </c>
      <c r="CB157" s="578" t="str">
        <f ca="1">IF(AND(SUM($G148:CA148)&lt;0.01,SUM($G148:CB148)&gt;0.01),CB$4,"")</f>
        <v/>
      </c>
      <c r="CC157" s="578" t="str">
        <f ca="1">IF(AND(SUM($G148:CB148)&lt;0.01,SUM($G148:CC148)&gt;0.01),CC$4,"")</f>
        <v/>
      </c>
      <c r="CD157" s="578" t="str">
        <f ca="1">IF(AND(SUM($G148:CC148)&lt;0.01,SUM($G148:CD148)&gt;0.01),CD$4,"")</f>
        <v/>
      </c>
      <c r="CE157" s="578" t="str">
        <f ca="1">IF(AND(SUM($G148:CD148)&lt;0.01,SUM($G148:CE148)&gt;0.01),CE$4,"")</f>
        <v/>
      </c>
      <c r="CF157" s="578" t="str">
        <f ca="1">IF(AND(SUM($G148:CE148)&lt;0.01,SUM($G148:CF148)&gt;0.01),CF$4,"")</f>
        <v/>
      </c>
      <c r="CG157" s="578" t="str">
        <f ca="1">IF(AND(SUM($G148:CF148)&lt;0.01,SUM($G148:CG148)&gt;0.01),CG$4,"")</f>
        <v/>
      </c>
      <c r="CH157" s="578" t="str">
        <f ca="1">IF(AND(SUM($G148:CG148)&lt;0.01,SUM($G148:CH148)&gt;0.01),CH$4,"")</f>
        <v/>
      </c>
      <c r="CI157" s="578" t="str">
        <f ca="1">IF(AND(SUM($G148:CH148)&lt;0.01,SUM($G148:CI148)&gt;0.01),CI$4,"")</f>
        <v/>
      </c>
      <c r="CJ157" s="578" t="str">
        <f ca="1">IF(AND(SUM($G148:CI148)&lt;0.01,SUM($G148:CJ148)&gt;0.01),CJ$4,"")</f>
        <v/>
      </c>
      <c r="CK157" s="578" t="str">
        <f ca="1">IF(AND(SUM($G148:CJ148)&lt;0.01,SUM($G148:CK148)&gt;0.01),CK$4,"")</f>
        <v/>
      </c>
      <c r="CL157" s="578" t="str">
        <f ca="1">IF(AND(SUM($G148:CK148)&lt;0.01,SUM($G148:CL148)&gt;0.01),CL$4,"")</f>
        <v/>
      </c>
      <c r="CM157" s="578" t="str">
        <f ca="1">IF(AND(SUM($G148:CL148)&lt;0.01,SUM($G148:CM148)&gt;0.01),CM$4,"")</f>
        <v/>
      </c>
      <c r="CN157" s="578" t="str">
        <f ca="1">IF(AND(SUM($G148:CM148)&lt;0.01,SUM($G148:CN148)&gt;0.01),CN$4,"")</f>
        <v/>
      </c>
      <c r="CO157" s="578" t="str">
        <f ca="1">IF(AND(SUM($G148:CN148)&lt;0.01,SUM($G148:CO148)&gt;0.01),CO$4,"")</f>
        <v/>
      </c>
      <c r="CP157" s="578" t="str">
        <f ca="1">IF(AND(SUM($G148:CO148)&lt;0.01,SUM($G148:CP148)&gt;0.01),CP$4,"")</f>
        <v/>
      </c>
      <c r="CQ157" s="578" t="str">
        <f ca="1">IF(AND(SUM($G148:CP148)&lt;0.01,SUM($G148:CQ148)&gt;0.01),CQ$4,"")</f>
        <v/>
      </c>
      <c r="CR157" s="578" t="str">
        <f ca="1">IF(AND(SUM($G148:CQ148)&lt;0.01,SUM($G148:CR148)&gt;0.01),CR$4,"")</f>
        <v/>
      </c>
      <c r="CS157" s="578" t="str">
        <f ca="1">IF(AND(SUM($G148:CR148)&lt;0.01,SUM($G148:CS148)&gt;0.01),CS$4,"")</f>
        <v/>
      </c>
      <c r="CT157" s="578" t="str">
        <f ca="1">IF(AND(SUM($G148:CS148)&lt;0.01,SUM($G148:CT148)&gt;0.01),CT$4,"")</f>
        <v/>
      </c>
      <c r="CU157" s="578" t="str">
        <f ca="1">IF(AND(SUM($G148:CT148)&lt;0.01,SUM($G148:CU148)&gt;0.01),CU$4,"")</f>
        <v/>
      </c>
      <c r="CV157" s="578" t="str">
        <f ca="1">IF(AND(SUM($G148:CU148)&lt;0.01,SUM($G148:CV148)&gt;0.01),CV$4,"")</f>
        <v/>
      </c>
      <c r="CW157" s="578" t="str">
        <f ca="1">IF(AND(SUM($G148:CV148)&lt;0.01,SUM($G148:CW148)&gt;0.01),CW$4,"")</f>
        <v/>
      </c>
      <c r="CX157" s="578" t="str">
        <f ca="1">IF(AND(SUM($G148:CW148)&lt;0.01,SUM($G148:CX148)&gt;0.01),CX$4,"")</f>
        <v/>
      </c>
      <c r="CY157" s="578" t="str">
        <f ca="1">IF(AND(SUM($G148:CX148)&lt;0.01,SUM($G148:CY148)&gt;0.01),CY$4,"")</f>
        <v/>
      </c>
      <c r="CZ157" s="578" t="str">
        <f ca="1">IF(AND(SUM($G148:CY148)&lt;0.01,SUM($G148:CZ148)&gt;0.01),CZ$4,"")</f>
        <v/>
      </c>
      <c r="DA157" s="578" t="str">
        <f ca="1">IF(AND(SUM($G148:CZ148)&lt;0.01,SUM($G148:DA148)&gt;0.01),DA$4,"")</f>
        <v/>
      </c>
      <c r="DB157" s="578" t="str">
        <f ca="1">IF(AND(SUM($G148:DA148)&lt;0.01,SUM($G148:DB148)&gt;0.01),DB$4,"")</f>
        <v/>
      </c>
      <c r="DC157" s="578" t="str">
        <f ca="1">IF(AND(SUM($G148:DB148)&lt;0.01,SUM($G148:DC148)&gt;0.01),DC$4,"")</f>
        <v/>
      </c>
      <c r="DD157" s="578" t="str">
        <f ca="1">IF(AND(SUM($G148:DC148)&lt;0.01,SUM($G148:DD148)&gt;0.01),DD$4,"")</f>
        <v/>
      </c>
      <c r="DE157" s="578" t="str">
        <f ca="1">IF(AND(SUM($G148:DD148)&lt;0.01,SUM($G148:DE148)&gt;0.01),DE$4,"")</f>
        <v/>
      </c>
      <c r="DF157" s="578" t="str">
        <f ca="1">IF(AND(SUM($G148:DE148)&lt;0.01,SUM($G148:DF148)&gt;0.01),DF$4,"")</f>
        <v/>
      </c>
      <c r="DG157" s="578" t="str">
        <f ca="1">IF(AND(SUM($G148:DF148)&lt;0.01,SUM($G148:DG148)&gt;0.01),DG$4,"")</f>
        <v/>
      </c>
      <c r="DH157" s="578" t="str">
        <f ca="1">IF(AND(SUM($G148:DG148)&lt;0.01,SUM($G148:DH148)&gt;0.01),DH$4,"")</f>
        <v/>
      </c>
      <c r="DI157" s="578" t="str">
        <f ca="1">IF(AND(SUM($G148:DH148)&lt;0.01,SUM($G148:DI148)&gt;0.01),DI$4,"")</f>
        <v/>
      </c>
      <c r="DJ157" s="578" t="str">
        <f ca="1">IF(AND(SUM($G148:DI148)&lt;0.01,SUM($G148:DJ148)&gt;0.01),DJ$4,"")</f>
        <v/>
      </c>
      <c r="DK157" s="578" t="str">
        <f ca="1">IF(AND(SUM($G148:DJ148)&lt;0.01,SUM($G148:DK148)&gt;0.01),DK$4,"")</f>
        <v/>
      </c>
      <c r="DL157" s="578" t="str">
        <f ca="1">IF(AND(SUM($G148:DK148)&lt;0.01,SUM($G148:DL148)&gt;0.01),DL$4,"")</f>
        <v/>
      </c>
      <c r="DM157" s="578" t="str">
        <f ca="1">IF(AND(SUM($G148:DL148)&lt;0.01,SUM($G148:DM148)&gt;0.01),DM$4,"")</f>
        <v/>
      </c>
      <c r="DN157" s="578" t="str">
        <f ca="1">IF(AND(SUM($G148:DM148)&lt;0.01,SUM($G148:DN148)&gt;0.01),DN$4,"")</f>
        <v/>
      </c>
      <c r="DO157" s="578" t="str">
        <f ca="1">IF(AND(SUM($G148:DN148)&lt;0.01,SUM($G148:DO148)&gt;0.01),DO$4,"")</f>
        <v/>
      </c>
      <c r="DP157" s="578" t="str">
        <f ca="1">IF(AND(SUM($G148:DO148)&lt;0.01,SUM($G148:DP148)&gt;0.01),DP$4,"")</f>
        <v/>
      </c>
      <c r="DQ157" s="578" t="str">
        <f ca="1">IF(AND(SUM($G148:DP148)&lt;0.01,SUM($G148:DQ148)&gt;0.01),DQ$4,"")</f>
        <v/>
      </c>
      <c r="DR157" s="578" t="str">
        <f ca="1">IF(AND(SUM($G148:DQ148)&lt;0.01,SUM($G148:DR148)&gt;0.01),DR$4,"")</f>
        <v/>
      </c>
      <c r="DS157" s="578" t="str">
        <f ca="1">IF(AND(SUM($G148:DR148)&lt;0.01,SUM($G148:DS148)&gt;0.01),DS$4,"")</f>
        <v/>
      </c>
      <c r="DT157" s="578" t="str">
        <f ca="1">IF(AND(SUM($G148:DS148)&lt;0.01,SUM($G148:DT148)&gt;0.01),DT$4,"")</f>
        <v/>
      </c>
      <c r="DU157" s="578" t="str">
        <f ca="1">IF(AND(SUM($G148:DT148)&lt;0.01,SUM($G148:DU148)&gt;0.01),DU$4,"")</f>
        <v/>
      </c>
      <c r="DV157" s="578" t="str">
        <f ca="1">IF(AND(SUM($G148:DU148)&lt;0.01,SUM($G148:DV148)&gt;0.01),DV$4,"")</f>
        <v/>
      </c>
      <c r="DW157" s="578" t="str">
        <f ca="1">IF(AND(SUM($G148:DV148)&lt;0.01,SUM($G148:DW148)&gt;0.01),DW$4,"")</f>
        <v/>
      </c>
      <c r="DX157" s="578" t="str">
        <f ca="1">IF(AND(SUM($G148:DW148)&lt;0.01,SUM($G148:DX148)&gt;0.01),DX$4,"")</f>
        <v/>
      </c>
      <c r="DY157" s="578" t="str">
        <f ca="1">IF(AND(SUM($G148:DX148)&lt;0.01,SUM($G148:DY148)&gt;0.01),DY$4,"")</f>
        <v/>
      </c>
      <c r="DZ157" s="578" t="str">
        <f ca="1">IF(AND(SUM($G148:DY148)&lt;0.01,SUM($G148:DZ148)&gt;0.01),DZ$4,"")</f>
        <v/>
      </c>
      <c r="EA157" s="578" t="str">
        <f ca="1">IF(AND(SUM($G148:DZ148)&lt;0.01,SUM($G148:EA148)&gt;0.01),EA$4,"")</f>
        <v/>
      </c>
      <c r="EB157" s="578" t="str">
        <f ca="1">IF(AND(SUM($G148:EA148)&lt;0.01,SUM($G148:EB148)&gt;0.01),EB$4,"")</f>
        <v/>
      </c>
      <c r="EC157" s="578" t="str">
        <f ca="1">IF(AND(SUM($G148:EB148)&lt;0.01,SUM($G148:EC148)&gt;0.01),EC$4,"")</f>
        <v/>
      </c>
      <c r="ED157" s="578" t="str">
        <f ca="1">IF(AND(SUM($G148:EC148)&lt;0.01,SUM($G148:ED148)&gt;0.01),ED$4,"")</f>
        <v/>
      </c>
      <c r="EE157" s="578" t="str">
        <f ca="1">IF(AND(SUM($G148:ED148)&lt;0.01,SUM($G148:EE148)&gt;0.01),EE$4,"")</f>
        <v/>
      </c>
      <c r="EF157" s="578" t="str">
        <f ca="1">IF(AND(SUM($G148:EE148)&lt;0.01,SUM($G148:EF148)&gt;0.01),EF$4,"")</f>
        <v/>
      </c>
      <c r="EG157" s="578" t="str">
        <f ca="1">IF(AND(SUM($G148:EF148)&lt;0.01,SUM($G148:EG148)&gt;0.01),EG$4,"")</f>
        <v/>
      </c>
      <c r="EH157" s="578" t="str">
        <f ca="1">IF(AND(SUM($G148:EG148)&lt;0.01,SUM($G148:EH148)&gt;0.01),EH$4,"")</f>
        <v/>
      </c>
      <c r="EI157" s="578" t="str">
        <f ca="1">IF(AND(SUM($G148:EH148)&lt;0.01,SUM($G148:EI148)&gt;0.01),EI$4,"")</f>
        <v/>
      </c>
      <c r="EJ157" s="578" t="str">
        <f ca="1">IF(AND(SUM($G148:EI148)&lt;0.01,SUM($G148:EJ148)&gt;0.01),EJ$4,"")</f>
        <v/>
      </c>
      <c r="EK157" s="578" t="str">
        <f ca="1">IF(AND(SUM($G148:EJ148)&lt;0.01,SUM($G148:EK148)&gt;0.01),EK$4,"")</f>
        <v/>
      </c>
      <c r="EL157" s="578" t="str">
        <f ca="1">IF(AND(SUM($G148:EK148)&lt;0.01,SUM($G148:EL148)&gt;0.01),EL$4,"")</f>
        <v/>
      </c>
      <c r="EM157" s="578" t="str">
        <f ca="1">IF(AND(SUM($G148:EL148)&lt;0.01,SUM($G148:EM148)&gt;0.01),EM$4,"")</f>
        <v/>
      </c>
      <c r="EN157" s="578" t="str">
        <f ca="1">IF(AND(SUM($G148:EM148)&lt;0.01,SUM($G148:EN148)&gt;0.01),EN$4,"")</f>
        <v/>
      </c>
      <c r="EO157" s="578" t="str">
        <f ca="1">IF(AND(SUM($G148:EN148)&lt;0.01,SUM($G148:EO148)&gt;0.01),EO$4,"")</f>
        <v/>
      </c>
      <c r="EP157" s="578" t="str">
        <f ca="1">IF(AND(SUM($G148:EO148)&lt;0.01,SUM($G148:EP148)&gt;0.01),EP$4,"")</f>
        <v/>
      </c>
      <c r="EQ157" s="10"/>
      <c r="ER157" s="10"/>
      <c r="ES157" s="10"/>
      <c r="ET157" s="10"/>
      <c r="EU157" s="10"/>
      <c r="EV157" s="10"/>
      <c r="EW157" s="10"/>
      <c r="EX157" s="10"/>
      <c r="EY157" s="10"/>
      <c r="EZ157" s="10"/>
      <c r="FA157" s="10"/>
      <c r="FB157" s="10"/>
      <c r="FC157" s="10"/>
      <c r="FD157" s="10"/>
      <c r="FE157" s="10"/>
      <c r="FF157" s="10"/>
      <c r="FG157" s="10"/>
    </row>
    <row r="158" spans="1:163" ht="14.1" customHeight="1">
      <c r="B158" s="20" t="s">
        <v>453</v>
      </c>
      <c r="C158" s="579">
        <f ca="1">Assum!H145</f>
        <v>46295</v>
      </c>
      <c r="D158" s="516" t="s">
        <v>206</v>
      </c>
      <c r="E158" s="1292">
        <f t="shared" ref="E158:E159" ca="1" si="648">SUM(F158:DI158)</f>
        <v>46295</v>
      </c>
      <c r="F158" s="10"/>
      <c r="G158" s="1297"/>
      <c r="H158" s="1297"/>
      <c r="I158" s="1297"/>
      <c r="J158" s="1297"/>
      <c r="K158" s="1297" t="str">
        <f ca="1">IF(AND(SUM($G149:J149)&lt;0.01,SUM($G149:K149)&gt;0.01),K$4,"")</f>
        <v/>
      </c>
      <c r="L158" s="1297" t="str">
        <f ca="1">IF(AND(SUM($G149:K149)&lt;0.01,SUM($G149:L149)&gt;0.01),L$4,"")</f>
        <v/>
      </c>
      <c r="M158" s="1297" t="str">
        <f ca="1">IF(AND(SUM($G149:L149)&lt;0.01,SUM($G149:M149)&gt;0.01),M$4,"")</f>
        <v/>
      </c>
      <c r="N158" s="1297" t="str">
        <f ca="1">IF(AND(SUM($G149:M149)&lt;0.01,SUM($G149:N149)&gt;0.01),N$4,"")</f>
        <v/>
      </c>
      <c r="O158" s="1297" t="str">
        <f ca="1">IF(AND(SUM($G149:N149)&lt;0.01,SUM($G149:O149)&gt;0.01),O$4,"")</f>
        <v/>
      </c>
      <c r="P158" s="1297" t="str">
        <f ca="1">IF(AND(SUM($G149:O149)&lt;0.01,SUM($G149:P149)&gt;0.01),P$4,"")</f>
        <v/>
      </c>
      <c r="Q158" s="1297" t="str">
        <f ca="1">IF(AND(SUM($G149:P149)&lt;0.01,SUM($G149:Q149)&gt;0.01),Q$4,"")</f>
        <v/>
      </c>
      <c r="R158" s="1297" t="str">
        <f ca="1">IF(AND(SUM($G149:Q149)&lt;0.01,SUM($G149:R149)&gt;0.01),R$4,"")</f>
        <v/>
      </c>
      <c r="S158" s="1297" t="str">
        <f ca="1">IF(AND(SUM($G149:R149)&lt;0.01,SUM($G149:S149)&gt;0.01),S$4,"")</f>
        <v/>
      </c>
      <c r="T158" s="1297" t="str">
        <f ca="1">IF(AND(SUM($G149:S149)&lt;0.01,SUM($G149:T149)&gt;0.01),T$4,"")</f>
        <v/>
      </c>
      <c r="U158" s="1297">
        <f ca="1">IF(AND(SUM($G149:T149)&lt;0.01,SUM($G149:U149)&gt;0.01),U$4,"")</f>
        <v>46295</v>
      </c>
      <c r="V158" s="1297" t="str">
        <f ca="1">IF(AND(SUM($G149:U149)&lt;0.01,SUM($G149:V149)&gt;0.01),V$4,"")</f>
        <v/>
      </c>
      <c r="W158" s="1297" t="str">
        <f ca="1">IF(AND(SUM($G149:V149)&lt;0.01,SUM($G149:W149)&gt;0.01),W$4,"")</f>
        <v/>
      </c>
      <c r="X158" s="1297" t="str">
        <f ca="1">IF(AND(SUM($G149:W149)&lt;0.01,SUM($G149:X149)&gt;0.01),X$4,"")</f>
        <v/>
      </c>
      <c r="Y158" s="1297" t="str">
        <f ca="1">IF(AND(SUM($G149:X149)&lt;0.01,SUM($G149:Y149)&gt;0.01),Y$4,"")</f>
        <v/>
      </c>
      <c r="Z158" s="1297" t="str">
        <f ca="1">IF(AND(SUM($G149:Y149)&lt;0.01,SUM($G149:Z149)&gt;0.01),Z$4,"")</f>
        <v/>
      </c>
      <c r="AA158" s="1297" t="str">
        <f ca="1">IF(AND(SUM($G149:Z149)&lt;0.01,SUM($G149:AA149)&gt;0.01),AA$4,"")</f>
        <v/>
      </c>
      <c r="AB158" s="1297" t="str">
        <f ca="1">IF(AND(SUM($G149:AA149)&lt;0.01,SUM($G149:AB149)&gt;0.01),AB$4,"")</f>
        <v/>
      </c>
      <c r="AC158" s="1297" t="str">
        <f ca="1">IF(AND(SUM($G149:AB149)&lt;0.01,SUM($G149:AC149)&gt;0.01),AC$4,"")</f>
        <v/>
      </c>
      <c r="AD158" s="1297" t="str">
        <f ca="1">IF(AND(SUM($G149:AC149)&lt;0.01,SUM($G149:AD149)&gt;0.01),AD$4,"")</f>
        <v/>
      </c>
      <c r="AE158" s="1297" t="str">
        <f ca="1">IF(AND(SUM($G149:AD149)&lt;0.01,SUM($G149:AE149)&gt;0.01),AE$4,"")</f>
        <v/>
      </c>
      <c r="AF158" s="1297" t="str">
        <f ca="1">IF(AND(SUM($G149:AE149)&lt;0.01,SUM($G149:AF149)&gt;0.01),AF$4,"")</f>
        <v/>
      </c>
      <c r="AG158" s="1297" t="str">
        <f ca="1">IF(AND(SUM($G149:AF149)&lt;0.01,SUM($G149:AG149)&gt;0.01),AG$4,"")</f>
        <v/>
      </c>
      <c r="AH158" s="1297" t="str">
        <f ca="1">IF(AND(SUM($G149:AG149)&lt;0.01,SUM($G149:AH149)&gt;0.01),AH$4,"")</f>
        <v/>
      </c>
      <c r="AI158" s="1297" t="str">
        <f ca="1">IF(AND(SUM($G149:AH149)&lt;0.01,SUM($G149:AI149)&gt;0.01),AI$4,"")</f>
        <v/>
      </c>
      <c r="AJ158" s="1297" t="str">
        <f ca="1">IF(AND(SUM($G149:AI149)&lt;0.01,SUM($G149:AJ149)&gt;0.01),AJ$4,"")</f>
        <v/>
      </c>
      <c r="AK158" s="1297" t="str">
        <f ca="1">IF(AND(SUM($G149:AJ149)&lt;0.01,SUM($G149:AK149)&gt;0.01),AK$4,"")</f>
        <v/>
      </c>
      <c r="AL158" s="1297" t="str">
        <f ca="1">IF(AND(SUM($G149:AK149)&lt;0.01,SUM($G149:AL149)&gt;0.01),AL$4,"")</f>
        <v/>
      </c>
      <c r="AM158" s="1297" t="str">
        <f ca="1">IF(AND(SUM($G149:AL149)&lt;0.01,SUM($G149:AM149)&gt;0.01),AM$4,"")</f>
        <v/>
      </c>
      <c r="AN158" s="1297" t="str">
        <f ca="1">IF(AND(SUM($G149:AM149)&lt;0.01,SUM($G149:AN149)&gt;0.01),AN$4,"")</f>
        <v/>
      </c>
      <c r="AO158" s="1297" t="str">
        <f ca="1">IF(AND(SUM($G149:AN149)&lt;0.01,SUM($G149:AO149)&gt;0.01),AO$4,"")</f>
        <v/>
      </c>
      <c r="AP158" s="1297" t="str">
        <f ca="1">IF(AND(SUM($G149:AO149)&lt;0.01,SUM($G149:AP149)&gt;0.01),AP$4,"")</f>
        <v/>
      </c>
      <c r="AQ158" s="1297" t="str">
        <f ca="1">IF(AND(SUM($G149:AP149)&lt;0.01,SUM($G149:AQ149)&gt;0.01),AQ$4,"")</f>
        <v/>
      </c>
      <c r="AR158" s="1297" t="str">
        <f ca="1">IF(AND(SUM($G149:AQ149)&lt;0.01,SUM($G149:AR149)&gt;0.01),AR$4,"")</f>
        <v/>
      </c>
      <c r="AS158" s="1297" t="str">
        <f ca="1">IF(AND(SUM($G149:AR149)&lt;0.01,SUM($G149:AS149)&gt;0.01),AS$4,"")</f>
        <v/>
      </c>
      <c r="AT158" s="1297" t="str">
        <f ca="1">IF(AND(SUM($G149:AS149)&lt;0.01,SUM($G149:AT149)&gt;0.01),AT$4,"")</f>
        <v/>
      </c>
      <c r="AU158" s="1297" t="str">
        <f ca="1">IF(AND(SUM($G149:AT149)&lt;0.01,SUM($G149:AU149)&gt;0.01),AU$4,"")</f>
        <v/>
      </c>
      <c r="AV158" s="1297" t="str">
        <f ca="1">IF(AND(SUM($G149:AU149)&lt;0.01,SUM($G149:AV149)&gt;0.01),AV$4,"")</f>
        <v/>
      </c>
      <c r="AW158" s="1297" t="str">
        <f ca="1">IF(AND(SUM($G149:AV149)&lt;0.01,SUM($G149:AW149)&gt;0.01),AW$4,"")</f>
        <v/>
      </c>
      <c r="AX158" s="1297" t="str">
        <f ca="1">IF(AND(SUM($G149:AW149)&lt;0.01,SUM($G149:AX149)&gt;0.01),AX$4,"")</f>
        <v/>
      </c>
      <c r="AY158" s="1297" t="str">
        <f ca="1">IF(AND(SUM($G149:AX149)&lt;0.01,SUM($G149:AY149)&gt;0.01),AY$4,"")</f>
        <v/>
      </c>
      <c r="AZ158" s="1297" t="str">
        <f ca="1">IF(AND(SUM($G149:AY149)&lt;0.01,SUM($G149:AZ149)&gt;0.01),AZ$4,"")</f>
        <v/>
      </c>
      <c r="BA158" s="1297" t="str">
        <f ca="1">IF(AND(SUM($G149:AZ149)&lt;0.01,SUM($G149:BA149)&gt;0.01),BA$4,"")</f>
        <v/>
      </c>
      <c r="BB158" s="1297" t="str">
        <f ca="1">IF(AND(SUM($G149:BA149)&lt;0.01,SUM($G149:BB149)&gt;0.01),BB$4,"")</f>
        <v/>
      </c>
      <c r="BC158" s="1297" t="str">
        <f ca="1">IF(AND(SUM($G149:BB149)&lt;0.01,SUM($G149:BC149)&gt;0.01),BC$4,"")</f>
        <v/>
      </c>
      <c r="BD158" s="1297" t="str">
        <f ca="1">IF(AND(SUM($G149:BC149)&lt;0.01,SUM($G149:BD149)&gt;0.01),BD$4,"")</f>
        <v/>
      </c>
      <c r="BE158" s="1297" t="str">
        <f ca="1">IF(AND(SUM($G149:BD149)&lt;0.01,SUM($G149:BE149)&gt;0.01),BE$4,"")</f>
        <v/>
      </c>
      <c r="BF158" s="1297" t="str">
        <f ca="1">IF(AND(SUM($G149:BE149)&lt;0.01,SUM($G149:BF149)&gt;0.01),BF$4,"")</f>
        <v/>
      </c>
      <c r="BG158" s="1297" t="str">
        <f ca="1">IF(AND(SUM($G149:BF149)&lt;0.01,SUM($G149:BG149)&gt;0.01),BG$4,"")</f>
        <v/>
      </c>
      <c r="BH158" s="1297" t="str">
        <f ca="1">IF(AND(SUM($G149:BG149)&lt;0.01,SUM($G149:BH149)&gt;0.01),BH$4,"")</f>
        <v/>
      </c>
      <c r="BI158" s="1297" t="str">
        <f ca="1">IF(AND(SUM($G149:BH149)&lt;0.01,SUM($G149:BI149)&gt;0.01),BI$4,"")</f>
        <v/>
      </c>
      <c r="BJ158" s="1297" t="str">
        <f ca="1">IF(AND(SUM($G149:BI149)&lt;0.01,SUM($G149:BJ149)&gt;0.01),BJ$4,"")</f>
        <v/>
      </c>
      <c r="BK158" s="1297" t="str">
        <f ca="1">IF(AND(SUM($G149:BJ149)&lt;0.01,SUM($G149:BK149)&gt;0.01),BK$4,"")</f>
        <v/>
      </c>
      <c r="BL158" s="1297" t="str">
        <f ca="1">IF(AND(SUM($G149:BK149)&lt;0.01,SUM($G149:BL149)&gt;0.01),BL$4,"")</f>
        <v/>
      </c>
      <c r="BM158" s="1297" t="str">
        <f ca="1">IF(AND(SUM($G149:BL149)&lt;0.01,SUM($G149:BM149)&gt;0.01),BM$4,"")</f>
        <v/>
      </c>
      <c r="BN158" s="1297" t="str">
        <f ca="1">IF(AND(SUM($G149:BM149)&lt;0.01,SUM($G149:BN149)&gt;0.01),BN$4,"")</f>
        <v/>
      </c>
      <c r="BO158" s="1297" t="str">
        <f ca="1">IF(AND(SUM($G149:BN149)&lt;0.01,SUM($G149:BO149)&gt;0.01),BO$4,"")</f>
        <v/>
      </c>
      <c r="BP158" s="1297" t="str">
        <f ca="1">IF(AND(SUM($G149:BO149)&lt;0.01,SUM($G149:BP149)&gt;0.01),BP$4,"")</f>
        <v/>
      </c>
      <c r="BQ158" s="1297" t="str">
        <f ca="1">IF(AND(SUM($G149:BP149)&lt;0.01,SUM($G149:BQ149)&gt;0.01),BQ$4,"")</f>
        <v/>
      </c>
      <c r="BR158" s="1297" t="str">
        <f ca="1">IF(AND(SUM($G149:BQ149)&lt;0.01,SUM($G149:BR149)&gt;0.01),BR$4,"")</f>
        <v/>
      </c>
      <c r="BS158" s="578" t="str">
        <f ca="1">IF(AND(SUM($G149:BR149)&lt;0.01,SUM($G149:BS149)&gt;0.01),BS$4,"")</f>
        <v/>
      </c>
      <c r="BT158" s="578" t="str">
        <f ca="1">IF(AND(SUM($G149:BS149)&lt;0.01,SUM($G149:BT149)&gt;0.01),BT$4,"")</f>
        <v/>
      </c>
      <c r="BU158" s="578" t="str">
        <f ca="1">IF(AND(SUM($G149:BT149)&lt;0.01,SUM($G149:BU149)&gt;0.01),BU$4,"")</f>
        <v/>
      </c>
      <c r="BV158" s="578" t="str">
        <f ca="1">IF(AND(SUM($G149:BU149)&lt;0.01,SUM($G149:BV149)&gt;0.01),BV$4,"")</f>
        <v/>
      </c>
      <c r="BW158" s="578" t="str">
        <f ca="1">IF(AND(SUM($G149:BV149)&lt;0.01,SUM($G149:BW149)&gt;0.01),BW$4,"")</f>
        <v/>
      </c>
      <c r="BX158" s="578" t="str">
        <f ca="1">IF(AND(SUM($G149:BW149)&lt;0.01,SUM($G149:BX149)&gt;0.01),BX$4,"")</f>
        <v/>
      </c>
      <c r="BY158" s="578" t="str">
        <f ca="1">IF(AND(SUM($G149:BX149)&lt;0.01,SUM($G149:BY149)&gt;0.01),BY$4,"")</f>
        <v/>
      </c>
      <c r="BZ158" s="578" t="str">
        <f ca="1">IF(AND(SUM($G149:BY149)&lt;0.01,SUM($G149:BZ149)&gt;0.01),BZ$4,"")</f>
        <v/>
      </c>
      <c r="CA158" s="578" t="str">
        <f ca="1">IF(AND(SUM($G149:BZ149)&lt;0.01,SUM($G149:CA149)&gt;0.01),CA$4,"")</f>
        <v/>
      </c>
      <c r="CB158" s="578" t="str">
        <f ca="1">IF(AND(SUM($G149:CA149)&lt;0.01,SUM($G149:CB149)&gt;0.01),CB$4,"")</f>
        <v/>
      </c>
      <c r="CC158" s="578" t="str">
        <f ca="1">IF(AND(SUM($G149:CB149)&lt;0.01,SUM($G149:CC149)&gt;0.01),CC$4,"")</f>
        <v/>
      </c>
      <c r="CD158" s="578" t="str">
        <f ca="1">IF(AND(SUM($G149:CC149)&lt;0.01,SUM($G149:CD149)&gt;0.01),CD$4,"")</f>
        <v/>
      </c>
      <c r="CE158" s="578" t="str">
        <f ca="1">IF(AND(SUM($G149:CD149)&lt;0.01,SUM($G149:CE149)&gt;0.01),CE$4,"")</f>
        <v/>
      </c>
      <c r="CF158" s="578" t="str">
        <f ca="1">IF(AND(SUM($G149:CE149)&lt;0.01,SUM($G149:CF149)&gt;0.01),CF$4,"")</f>
        <v/>
      </c>
      <c r="CG158" s="578" t="str">
        <f ca="1">IF(AND(SUM($G149:CF149)&lt;0.01,SUM($G149:CG149)&gt;0.01),CG$4,"")</f>
        <v/>
      </c>
      <c r="CH158" s="578" t="str">
        <f ca="1">IF(AND(SUM($G149:CG149)&lt;0.01,SUM($G149:CH149)&gt;0.01),CH$4,"")</f>
        <v/>
      </c>
      <c r="CI158" s="578" t="str">
        <f ca="1">IF(AND(SUM($G149:CH149)&lt;0.01,SUM($G149:CI149)&gt;0.01),CI$4,"")</f>
        <v/>
      </c>
      <c r="CJ158" s="578" t="str">
        <f ca="1">IF(AND(SUM($G149:CI149)&lt;0.01,SUM($G149:CJ149)&gt;0.01),CJ$4,"")</f>
        <v/>
      </c>
      <c r="CK158" s="578" t="str">
        <f ca="1">IF(AND(SUM($G149:CJ149)&lt;0.01,SUM($G149:CK149)&gt;0.01),CK$4,"")</f>
        <v/>
      </c>
      <c r="CL158" s="578" t="str">
        <f ca="1">IF(AND(SUM($G149:CK149)&lt;0.01,SUM($G149:CL149)&gt;0.01),CL$4,"")</f>
        <v/>
      </c>
      <c r="CM158" s="578" t="str">
        <f ca="1">IF(AND(SUM($G149:CL149)&lt;0.01,SUM($G149:CM149)&gt;0.01),CM$4,"")</f>
        <v/>
      </c>
      <c r="CN158" s="578" t="str">
        <f ca="1">IF(AND(SUM($G149:CM149)&lt;0.01,SUM($G149:CN149)&gt;0.01),CN$4,"")</f>
        <v/>
      </c>
      <c r="CO158" s="578" t="str">
        <f ca="1">IF(AND(SUM($G149:CN149)&lt;0.01,SUM($G149:CO149)&gt;0.01),CO$4,"")</f>
        <v/>
      </c>
      <c r="CP158" s="578" t="str">
        <f ca="1">IF(AND(SUM($G149:CO149)&lt;0.01,SUM($G149:CP149)&gt;0.01),CP$4,"")</f>
        <v/>
      </c>
      <c r="CQ158" s="578" t="str">
        <f ca="1">IF(AND(SUM($G149:CP149)&lt;0.01,SUM($G149:CQ149)&gt;0.01),CQ$4,"")</f>
        <v/>
      </c>
      <c r="CR158" s="578" t="str">
        <f ca="1">IF(AND(SUM($G149:CQ149)&lt;0.01,SUM($G149:CR149)&gt;0.01),CR$4,"")</f>
        <v/>
      </c>
      <c r="CS158" s="578" t="str">
        <f ca="1">IF(AND(SUM($G149:CR149)&lt;0.01,SUM($G149:CS149)&gt;0.01),CS$4,"")</f>
        <v/>
      </c>
      <c r="CT158" s="578" t="str">
        <f ca="1">IF(AND(SUM($G149:CS149)&lt;0.01,SUM($G149:CT149)&gt;0.01),CT$4,"")</f>
        <v/>
      </c>
      <c r="CU158" s="578" t="str">
        <f ca="1">IF(AND(SUM($G149:CT149)&lt;0.01,SUM($G149:CU149)&gt;0.01),CU$4,"")</f>
        <v/>
      </c>
      <c r="CV158" s="578" t="str">
        <f ca="1">IF(AND(SUM($G149:CU149)&lt;0.01,SUM($G149:CV149)&gt;0.01),CV$4,"")</f>
        <v/>
      </c>
      <c r="CW158" s="578" t="str">
        <f ca="1">IF(AND(SUM($G149:CV149)&lt;0.01,SUM($G149:CW149)&gt;0.01),CW$4,"")</f>
        <v/>
      </c>
      <c r="CX158" s="578" t="str">
        <f ca="1">IF(AND(SUM($G149:CW149)&lt;0.01,SUM($G149:CX149)&gt;0.01),CX$4,"")</f>
        <v/>
      </c>
      <c r="CY158" s="578" t="str">
        <f ca="1">IF(AND(SUM($G149:CX149)&lt;0.01,SUM($G149:CY149)&gt;0.01),CY$4,"")</f>
        <v/>
      </c>
      <c r="CZ158" s="578" t="str">
        <f ca="1">IF(AND(SUM($G149:CY149)&lt;0.01,SUM($G149:CZ149)&gt;0.01),CZ$4,"")</f>
        <v/>
      </c>
      <c r="DA158" s="578" t="str">
        <f ca="1">IF(AND(SUM($G149:CZ149)&lt;0.01,SUM($G149:DA149)&gt;0.01),DA$4,"")</f>
        <v/>
      </c>
      <c r="DB158" s="578" t="str">
        <f ca="1">IF(AND(SUM($G149:DA149)&lt;0.01,SUM($G149:DB149)&gt;0.01),DB$4,"")</f>
        <v/>
      </c>
      <c r="DC158" s="578" t="str">
        <f ca="1">IF(AND(SUM($G149:DB149)&lt;0.01,SUM($G149:DC149)&gt;0.01),DC$4,"")</f>
        <v/>
      </c>
      <c r="DD158" s="578" t="str">
        <f ca="1">IF(AND(SUM($G149:DC149)&lt;0.01,SUM($G149:DD149)&gt;0.01),DD$4,"")</f>
        <v/>
      </c>
      <c r="DE158" s="578" t="str">
        <f ca="1">IF(AND(SUM($G149:DD149)&lt;0.01,SUM($G149:DE149)&gt;0.01),DE$4,"")</f>
        <v/>
      </c>
      <c r="DF158" s="578" t="str">
        <f ca="1">IF(AND(SUM($G149:DE149)&lt;0.01,SUM($G149:DF149)&gt;0.01),DF$4,"")</f>
        <v/>
      </c>
      <c r="DG158" s="578" t="str">
        <f ca="1">IF(AND(SUM($G149:DF149)&lt;0.01,SUM($G149:DG149)&gt;0.01),DG$4,"")</f>
        <v/>
      </c>
      <c r="DH158" s="578" t="str">
        <f ca="1">IF(AND(SUM($G149:DG149)&lt;0.01,SUM($G149:DH149)&gt;0.01),DH$4,"")</f>
        <v/>
      </c>
      <c r="DI158" s="578" t="str">
        <f ca="1">IF(AND(SUM($G149:DH149)&lt;0.01,SUM($G149:DI149)&gt;0.01),DI$4,"")</f>
        <v/>
      </c>
      <c r="DJ158" s="578" t="str">
        <f ca="1">IF(AND(SUM($G149:DI149)&lt;0.01,SUM($G149:DJ149)&gt;0.01),DJ$4,"")</f>
        <v/>
      </c>
      <c r="DK158" s="578" t="str">
        <f ca="1">IF(AND(SUM($G149:DJ149)&lt;0.01,SUM($G149:DK149)&gt;0.01),DK$4,"")</f>
        <v/>
      </c>
      <c r="DL158" s="578" t="str">
        <f ca="1">IF(AND(SUM($G149:DK149)&lt;0.01,SUM($G149:DL149)&gt;0.01),DL$4,"")</f>
        <v/>
      </c>
      <c r="DM158" s="578" t="str">
        <f ca="1">IF(AND(SUM($G149:DL149)&lt;0.01,SUM($G149:DM149)&gt;0.01),DM$4,"")</f>
        <v/>
      </c>
      <c r="DN158" s="578" t="str">
        <f ca="1">IF(AND(SUM($G149:DM149)&lt;0.01,SUM($G149:DN149)&gt;0.01),DN$4,"")</f>
        <v/>
      </c>
      <c r="DO158" s="578" t="str">
        <f ca="1">IF(AND(SUM($G149:DN149)&lt;0.01,SUM($G149:DO149)&gt;0.01),DO$4,"")</f>
        <v/>
      </c>
      <c r="DP158" s="578" t="str">
        <f ca="1">IF(AND(SUM($G149:DO149)&lt;0.01,SUM($G149:DP149)&gt;0.01),DP$4,"")</f>
        <v/>
      </c>
      <c r="DQ158" s="578" t="str">
        <f ca="1">IF(AND(SUM($G149:DP149)&lt;0.01,SUM($G149:DQ149)&gt;0.01),DQ$4,"")</f>
        <v/>
      </c>
      <c r="DR158" s="578" t="str">
        <f ca="1">IF(AND(SUM($G149:DQ149)&lt;0.01,SUM($G149:DR149)&gt;0.01),DR$4,"")</f>
        <v/>
      </c>
      <c r="DS158" s="578" t="str">
        <f ca="1">IF(AND(SUM($G149:DR149)&lt;0.01,SUM($G149:DS149)&gt;0.01),DS$4,"")</f>
        <v/>
      </c>
      <c r="DT158" s="578" t="str">
        <f ca="1">IF(AND(SUM($G149:DS149)&lt;0.01,SUM($G149:DT149)&gt;0.01),DT$4,"")</f>
        <v/>
      </c>
      <c r="DU158" s="578" t="str">
        <f ca="1">IF(AND(SUM($G149:DT149)&lt;0.01,SUM($G149:DU149)&gt;0.01),DU$4,"")</f>
        <v/>
      </c>
      <c r="DV158" s="578" t="str">
        <f ca="1">IF(AND(SUM($G149:DU149)&lt;0.01,SUM($G149:DV149)&gt;0.01),DV$4,"")</f>
        <v/>
      </c>
      <c r="DW158" s="578" t="str">
        <f ca="1">IF(AND(SUM($G149:DV149)&lt;0.01,SUM($G149:DW149)&gt;0.01),DW$4,"")</f>
        <v/>
      </c>
      <c r="DX158" s="578" t="str">
        <f ca="1">IF(AND(SUM($G149:DW149)&lt;0.01,SUM($G149:DX149)&gt;0.01),DX$4,"")</f>
        <v/>
      </c>
      <c r="DY158" s="578" t="str">
        <f ca="1">IF(AND(SUM($G149:DX149)&lt;0.01,SUM($G149:DY149)&gt;0.01),DY$4,"")</f>
        <v/>
      </c>
      <c r="DZ158" s="578" t="str">
        <f ca="1">IF(AND(SUM($G149:DY149)&lt;0.01,SUM($G149:DZ149)&gt;0.01),DZ$4,"")</f>
        <v/>
      </c>
      <c r="EA158" s="578" t="str">
        <f ca="1">IF(AND(SUM($G149:DZ149)&lt;0.01,SUM($G149:EA149)&gt;0.01),EA$4,"")</f>
        <v/>
      </c>
      <c r="EB158" s="578" t="str">
        <f ca="1">IF(AND(SUM($G149:EA149)&lt;0.01,SUM($G149:EB149)&gt;0.01),EB$4,"")</f>
        <v/>
      </c>
      <c r="EC158" s="578" t="str">
        <f ca="1">IF(AND(SUM($G149:EB149)&lt;0.01,SUM($G149:EC149)&gt;0.01),EC$4,"")</f>
        <v/>
      </c>
      <c r="ED158" s="578" t="str">
        <f ca="1">IF(AND(SUM($G149:EC149)&lt;0.01,SUM($G149:ED149)&gt;0.01),ED$4,"")</f>
        <v/>
      </c>
      <c r="EE158" s="578" t="str">
        <f ca="1">IF(AND(SUM($G149:ED149)&lt;0.01,SUM($G149:EE149)&gt;0.01),EE$4,"")</f>
        <v/>
      </c>
      <c r="EF158" s="578" t="str">
        <f ca="1">IF(AND(SUM($G149:EE149)&lt;0.01,SUM($G149:EF149)&gt;0.01),EF$4,"")</f>
        <v/>
      </c>
      <c r="EG158" s="578" t="str">
        <f ca="1">IF(AND(SUM($G149:EF149)&lt;0.01,SUM($G149:EG149)&gt;0.01),EG$4,"")</f>
        <v/>
      </c>
      <c r="EH158" s="578" t="str">
        <f ca="1">IF(AND(SUM($G149:EG149)&lt;0.01,SUM($G149:EH149)&gt;0.01),EH$4,"")</f>
        <v/>
      </c>
      <c r="EI158" s="578" t="str">
        <f ca="1">IF(AND(SUM($G149:EH149)&lt;0.01,SUM($G149:EI149)&gt;0.01),EI$4,"")</f>
        <v/>
      </c>
      <c r="EJ158" s="578" t="str">
        <f ca="1">IF(AND(SUM($G149:EI149)&lt;0.01,SUM($G149:EJ149)&gt;0.01),EJ$4,"")</f>
        <v/>
      </c>
      <c r="EK158" s="578" t="str">
        <f ca="1">IF(AND(SUM($G149:EJ149)&lt;0.01,SUM($G149:EK149)&gt;0.01),EK$4,"")</f>
        <v/>
      </c>
      <c r="EL158" s="578" t="str">
        <f ca="1">IF(AND(SUM($G149:EK149)&lt;0.01,SUM($G149:EL149)&gt;0.01),EL$4,"")</f>
        <v/>
      </c>
      <c r="EM158" s="578" t="str">
        <f ca="1">IF(AND(SUM($G149:EL149)&lt;0.01,SUM($G149:EM149)&gt;0.01),EM$4,"")</f>
        <v/>
      </c>
      <c r="EN158" s="578" t="str">
        <f ca="1">IF(AND(SUM($G149:EM149)&lt;0.01,SUM($G149:EN149)&gt;0.01),EN$4,"")</f>
        <v/>
      </c>
      <c r="EO158" s="578" t="str">
        <f ca="1">IF(AND(SUM($G149:EN149)&lt;0.01,SUM($G149:EO149)&gt;0.01),EO$4,"")</f>
        <v/>
      </c>
      <c r="EP158" s="578" t="str">
        <f ca="1">IF(AND(SUM($G149:EO149)&lt;0.01,SUM($G149:EP149)&gt;0.01),EP$4,"")</f>
        <v/>
      </c>
      <c r="EQ158" s="10"/>
      <c r="ER158" s="10"/>
      <c r="ES158" s="10"/>
      <c r="ET158" s="10"/>
      <c r="EU158" s="10"/>
      <c r="EV158" s="10"/>
      <c r="EW158" s="10"/>
      <c r="EX158" s="10"/>
      <c r="EY158" s="10"/>
      <c r="EZ158" s="10"/>
      <c r="FA158" s="10"/>
      <c r="FB158" s="10"/>
      <c r="FC158" s="10"/>
      <c r="FD158" s="10"/>
      <c r="FE158" s="10"/>
      <c r="FF158" s="10"/>
      <c r="FG158" s="10"/>
    </row>
    <row r="159" spans="1:163" ht="14.1" customHeight="1">
      <c r="B159" s="20" t="s">
        <v>318</v>
      </c>
      <c r="C159" s="579">
        <f ca="1">Assum!H146</f>
        <v>52047</v>
      </c>
      <c r="D159" s="516" t="s">
        <v>206</v>
      </c>
      <c r="E159" s="1292">
        <f t="shared" ca="1" si="648"/>
        <v>52047</v>
      </c>
      <c r="F159" s="10"/>
      <c r="G159" s="1297"/>
      <c r="H159" s="1297"/>
      <c r="I159" s="1297"/>
      <c r="J159" s="1297"/>
      <c r="K159" s="1297" t="str">
        <f ca="1">IF(AND($E148-SUM($G149:J149)&gt;0.01,$E148-SUM($G149:K149)&lt;0.01),K$4,"")</f>
        <v/>
      </c>
      <c r="L159" s="1297" t="str">
        <f ca="1">IF(AND($E148-SUM($G149:K149)&gt;0.01,$E148-SUM($G149:L149)&lt;0.01),L$4,"")</f>
        <v/>
      </c>
      <c r="M159" s="1297" t="str">
        <f ca="1">IF(AND($E148-SUM($G149:L149)&gt;0.01,$E148-SUM($G149:M149)&lt;0.01),M$4,"")</f>
        <v/>
      </c>
      <c r="N159" s="1297" t="str">
        <f ca="1">IF(AND($E148-SUM($G149:M149)&gt;0.01,$E148-SUM($G149:N149)&lt;0.01),N$4,"")</f>
        <v/>
      </c>
      <c r="O159" s="1297" t="str">
        <f ca="1">IF(AND($E148-SUM($G149:N149)&gt;0.01,$E148-SUM($G149:O149)&lt;0.01),O$4,"")</f>
        <v/>
      </c>
      <c r="P159" s="1297" t="str">
        <f ca="1">IF(AND($E148-SUM($G149:O149)&gt;0.01,$E148-SUM($G149:P149)&lt;0.01),P$4,"")</f>
        <v/>
      </c>
      <c r="Q159" s="1297" t="str">
        <f ca="1">IF(AND($E148-SUM($G149:P149)&gt;0.01,$E148-SUM($G149:Q149)&lt;0.01),Q$4,"")</f>
        <v/>
      </c>
      <c r="R159" s="1297" t="str">
        <f ca="1">IF(AND($E148-SUM($G149:Q149)&gt;0.01,$E148-SUM($G149:R149)&lt;0.01),R$4,"")</f>
        <v/>
      </c>
      <c r="S159" s="1297" t="str">
        <f ca="1">IF(AND($E148-SUM($G149:R149)&gt;0.01,$E148-SUM($G149:S149)&lt;0.01),S$4,"")</f>
        <v/>
      </c>
      <c r="T159" s="1297" t="str">
        <f ca="1">IF(AND($E148-SUM($G149:S149)&gt;0.01,$E148-SUM($G149:T149)&lt;0.01),T$4,"")</f>
        <v/>
      </c>
      <c r="U159" s="1297" t="str">
        <f ca="1">IF(AND($E148-SUM($G149:T149)&gt;0.01,$E148-SUM($G149:U149)&lt;0.01),U$4,"")</f>
        <v/>
      </c>
      <c r="V159" s="1297" t="str">
        <f ca="1">IF(AND($E148-SUM($G149:U149)&gt;0.01,$E148-SUM($G149:V149)&lt;0.01),V$4,"")</f>
        <v/>
      </c>
      <c r="W159" s="1297" t="str">
        <f ca="1">IF(AND($E148-SUM($G149:V149)&gt;0.01,$E148-SUM($G149:W149)&lt;0.01),W$4,"")</f>
        <v/>
      </c>
      <c r="X159" s="1297" t="str">
        <f ca="1">IF(AND($E148-SUM($G149:W149)&gt;0.01,$E148-SUM($G149:X149)&lt;0.01),X$4,"")</f>
        <v/>
      </c>
      <c r="Y159" s="1297" t="str">
        <f ca="1">IF(AND($E148-SUM($G149:X149)&gt;0.01,$E148-SUM($G149:Y149)&lt;0.01),Y$4,"")</f>
        <v/>
      </c>
      <c r="Z159" s="1297" t="str">
        <f ca="1">IF(AND($E148-SUM($G149:Y149)&gt;0.01,$E148-SUM($G149:Z149)&lt;0.01),Z$4,"")</f>
        <v/>
      </c>
      <c r="AA159" s="1297" t="str">
        <f ca="1">IF(AND($E148-SUM($G149:Z149)&gt;0.01,$E148-SUM($G149:AA149)&lt;0.01),AA$4,"")</f>
        <v/>
      </c>
      <c r="AB159" s="1297" t="str">
        <f ca="1">IF(AND($E148-SUM($G149:AA149)&gt;0.01,$E148-SUM($G149:AB149)&lt;0.01),AB$4,"")</f>
        <v/>
      </c>
      <c r="AC159" s="1297" t="str">
        <f ca="1">IF(AND($E148-SUM($G149:AB149)&gt;0.01,$E148-SUM($G149:AC149)&lt;0.01),AC$4,"")</f>
        <v/>
      </c>
      <c r="AD159" s="1297" t="str">
        <f ca="1">IF(AND($E148-SUM($G149:AC149)&gt;0.01,$E148-SUM($G149:AD149)&lt;0.01),AD$4,"")</f>
        <v/>
      </c>
      <c r="AE159" s="1297" t="str">
        <f ca="1">IF(AND($E148-SUM($G149:AD149)&gt;0.01,$E148-SUM($G149:AE149)&lt;0.01),AE$4,"")</f>
        <v/>
      </c>
      <c r="AF159" s="1297" t="str">
        <f ca="1">IF(AND($E148-SUM($G149:AE149)&gt;0.01,$E148-SUM($G149:AF149)&lt;0.01),AF$4,"")</f>
        <v/>
      </c>
      <c r="AG159" s="1297" t="str">
        <f ca="1">IF(AND($E148-SUM($G149:AF149)&gt;0.01,$E148-SUM($G149:AG149)&lt;0.01),AG$4,"")</f>
        <v/>
      </c>
      <c r="AH159" s="1297" t="str">
        <f ca="1">IF(AND($E148-SUM($G149:AG149)&gt;0.01,$E148-SUM($G149:AH149)&lt;0.01),AH$4,"")</f>
        <v/>
      </c>
      <c r="AI159" s="1297" t="str">
        <f ca="1">IF(AND($E148-SUM($G149:AH149)&gt;0.01,$E148-SUM($G149:AI149)&lt;0.01),AI$4,"")</f>
        <v/>
      </c>
      <c r="AJ159" s="1297" t="str">
        <f ca="1">IF(AND($E148-SUM($G149:AI149)&gt;0.01,$E148-SUM($G149:AJ149)&lt;0.01),AJ$4,"")</f>
        <v/>
      </c>
      <c r="AK159" s="1297" t="str">
        <f ca="1">IF(AND($E148-SUM($G149:AJ149)&gt;0.01,$E148-SUM($G149:AK149)&lt;0.01),AK$4,"")</f>
        <v/>
      </c>
      <c r="AL159" s="1297" t="str">
        <f ca="1">IF(AND($E148-SUM($G149:AK149)&gt;0.01,$E148-SUM($G149:AL149)&lt;0.01),AL$4,"")</f>
        <v/>
      </c>
      <c r="AM159" s="1297" t="str">
        <f ca="1">IF(AND($E148-SUM($G149:AL149)&gt;0.01,$E148-SUM($G149:AM149)&lt;0.01),AM$4,"")</f>
        <v/>
      </c>
      <c r="AN159" s="1297" t="str">
        <f ca="1">IF(AND($E148-SUM($G149:AM149)&gt;0.01,$E148-SUM($G149:AN149)&lt;0.01),AN$4,"")</f>
        <v/>
      </c>
      <c r="AO159" s="1297" t="str">
        <f ca="1">IF(AND($E148-SUM($G149:AN149)&gt;0.01,$E148-SUM($G149:AO149)&lt;0.01),AO$4,"")</f>
        <v/>
      </c>
      <c r="AP159" s="1297" t="str">
        <f ca="1">IF(AND($E148-SUM($G149:AO149)&gt;0.01,$E148-SUM($G149:AP149)&lt;0.01),AP$4,"")</f>
        <v/>
      </c>
      <c r="AQ159" s="1297" t="str">
        <f ca="1">IF(AND($E148-SUM($G149:AP149)&gt;0.01,$E148-SUM($G149:AQ149)&lt;0.01),AQ$4,"")</f>
        <v/>
      </c>
      <c r="AR159" s="1297" t="str">
        <f ca="1">IF(AND($E148-SUM($G149:AQ149)&gt;0.01,$E148-SUM($G149:AR149)&lt;0.01),AR$4,"")</f>
        <v/>
      </c>
      <c r="AS159" s="1297" t="str">
        <f ca="1">IF(AND($E148-SUM($G149:AR149)&gt;0.01,$E148-SUM($G149:AS149)&lt;0.01),AS$4,"")</f>
        <v/>
      </c>
      <c r="AT159" s="1297" t="str">
        <f ca="1">IF(AND($E148-SUM($G149:AS149)&gt;0.01,$E148-SUM($G149:AT149)&lt;0.01),AT$4,"")</f>
        <v/>
      </c>
      <c r="AU159" s="1297" t="str">
        <f ca="1">IF(AND($E148-SUM($G149:AT149)&gt;0.01,$E148-SUM($G149:AU149)&lt;0.01),AU$4,"")</f>
        <v/>
      </c>
      <c r="AV159" s="1297" t="str">
        <f ca="1">IF(AND($E148-SUM($G149:AU149)&gt;0.01,$E148-SUM($G149:AV149)&lt;0.01),AV$4,"")</f>
        <v/>
      </c>
      <c r="AW159" s="1297" t="str">
        <f ca="1">IF(AND($E148-SUM($G149:AV149)&gt;0.01,$E148-SUM($G149:AW149)&lt;0.01),AW$4,"")</f>
        <v/>
      </c>
      <c r="AX159" s="1297" t="str">
        <f ca="1">IF(AND($E148-SUM($G149:AW149)&gt;0.01,$E148-SUM($G149:AX149)&lt;0.01),AX$4,"")</f>
        <v/>
      </c>
      <c r="AY159" s="1297" t="str">
        <f ca="1">IF(AND($E148-SUM($G149:AX149)&gt;0.01,$E148-SUM($G149:AY149)&lt;0.01),AY$4,"")</f>
        <v/>
      </c>
      <c r="AZ159" s="1297" t="str">
        <f ca="1">IF(AND($E148-SUM($G149:AY149)&gt;0.01,$E148-SUM($G149:AZ149)&lt;0.01),AZ$4,"")</f>
        <v/>
      </c>
      <c r="BA159" s="1297" t="str">
        <f ca="1">IF(AND($E148-SUM($G149:AZ149)&gt;0.01,$E148-SUM($G149:BA149)&lt;0.01),BA$4,"")</f>
        <v/>
      </c>
      <c r="BB159" s="1297" t="str">
        <f ca="1">IF(AND($E148-SUM($G149:BA149)&gt;0.01,$E148-SUM($G149:BB149)&lt;0.01),BB$4,"")</f>
        <v/>
      </c>
      <c r="BC159" s="1297" t="str">
        <f ca="1">IF(AND($E148-SUM($G149:BB149)&gt;0.01,$E148-SUM($G149:BC149)&lt;0.01),BC$4,"")</f>
        <v/>
      </c>
      <c r="BD159" s="1297" t="str">
        <f ca="1">IF(AND($E148-SUM($G149:BC149)&gt;0.01,$E148-SUM($G149:BD149)&lt;0.01),BD$4,"")</f>
        <v/>
      </c>
      <c r="BE159" s="1297" t="str">
        <f ca="1">IF(AND($E148-SUM($G149:BD149)&gt;0.01,$E148-SUM($G149:BE149)&lt;0.01),BE$4,"")</f>
        <v/>
      </c>
      <c r="BF159" s="1297" t="str">
        <f ca="1">IF(AND($E148-SUM($G149:BE149)&gt;0.01,$E148-SUM($G149:BF149)&lt;0.01),BF$4,"")</f>
        <v/>
      </c>
      <c r="BG159" s="1297" t="str">
        <f ca="1">IF(AND($E148-SUM($G149:BF149)&gt;0.01,$E148-SUM($G149:BG149)&lt;0.01),BG$4,"")</f>
        <v/>
      </c>
      <c r="BH159" s="1297" t="str">
        <f ca="1">IF(AND($E148-SUM($G149:BG149)&gt;0.01,$E148-SUM($G149:BH149)&lt;0.01),BH$4,"")</f>
        <v/>
      </c>
      <c r="BI159" s="1297" t="str">
        <f ca="1">IF(AND($E148-SUM($G149:BH149)&gt;0.01,$E148-SUM($G149:BI149)&lt;0.01),BI$4,"")</f>
        <v/>
      </c>
      <c r="BJ159" s="1297" t="str">
        <f ca="1">IF(AND($E148-SUM($G149:BI149)&gt;0.01,$E148-SUM($G149:BJ149)&lt;0.01),BJ$4,"")</f>
        <v/>
      </c>
      <c r="BK159" s="1297" t="str">
        <f ca="1">IF(AND($E148-SUM($G149:BJ149)&gt;0.01,$E148-SUM($G149:BK149)&lt;0.01),BK$4,"")</f>
        <v/>
      </c>
      <c r="BL159" s="1297" t="str">
        <f ca="1">IF(AND($E148-SUM($G149:BK149)&gt;0.01,$E148-SUM($G149:BL149)&lt;0.01),BL$4,"")</f>
        <v/>
      </c>
      <c r="BM159" s="1297" t="str">
        <f ca="1">IF(AND($E148-SUM($G149:BL149)&gt;0.01,$E148-SUM($G149:BM149)&lt;0.01),BM$4,"")</f>
        <v/>
      </c>
      <c r="BN159" s="1297" t="str">
        <f ca="1">IF(AND($E148-SUM($G149:BM149)&gt;0.01,$E148-SUM($G149:BN149)&lt;0.01),BN$4,"")</f>
        <v/>
      </c>
      <c r="BO159" s="1297" t="str">
        <f ca="1">IF(AND($E148-SUM($G149:BN149)&gt;0.01,$E148-SUM($G149:BO149)&lt;0.01),BO$4,"")</f>
        <v/>
      </c>
      <c r="BP159" s="1297" t="str">
        <f ca="1">IF(AND($E148-SUM($G149:BO149)&gt;0.01,$E148-SUM($G149:BP149)&lt;0.01),BP$4,"")</f>
        <v/>
      </c>
      <c r="BQ159" s="1297" t="str">
        <f ca="1">IF(AND($E148-SUM($G149:BP149)&gt;0.01,$E148-SUM($G149:BQ149)&lt;0.01),BQ$4,"")</f>
        <v/>
      </c>
      <c r="BR159" s="1297" t="str">
        <f ca="1">IF(AND($E148-SUM($G149:BQ149)&gt;0.01,$E148-SUM($G149:BR149)&lt;0.01),BR$4,"")</f>
        <v/>
      </c>
      <c r="BS159" s="578" t="str">
        <f ca="1">IF(AND($E148-SUM($G149:BR149)&gt;0.01,$E148-SUM($G149:BS149)&lt;0.01),BS$4,"")</f>
        <v/>
      </c>
      <c r="BT159" s="578" t="str">
        <f ca="1">IF(AND($E148-SUM($G149:BS149)&gt;0.01,$E148-SUM($G149:BT149)&lt;0.01),BT$4,"")</f>
        <v/>
      </c>
      <c r="BU159" s="578" t="str">
        <f ca="1">IF(AND($E148-SUM($G149:BT149)&gt;0.01,$E148-SUM($G149:BU149)&lt;0.01),BU$4,"")</f>
        <v/>
      </c>
      <c r="BV159" s="578" t="str">
        <f ca="1">IF(AND($E148-SUM($G149:BU149)&gt;0.01,$E148-SUM($G149:BV149)&lt;0.01),BV$4,"")</f>
        <v/>
      </c>
      <c r="BW159" s="578" t="str">
        <f ca="1">IF(AND($E148-SUM($G149:BV149)&gt;0.01,$E148-SUM($G149:BW149)&lt;0.01),BW$4,"")</f>
        <v/>
      </c>
      <c r="BX159" s="578" t="str">
        <f ca="1">IF(AND($E148-SUM($G149:BW149)&gt;0.01,$E148-SUM($G149:BX149)&lt;0.01),BX$4,"")</f>
        <v/>
      </c>
      <c r="BY159" s="578" t="str">
        <f ca="1">IF(AND($E148-SUM($G149:BX149)&gt;0.01,$E148-SUM($G149:BY149)&lt;0.01),BY$4,"")</f>
        <v/>
      </c>
      <c r="BZ159" s="578" t="str">
        <f ca="1">IF(AND($E148-SUM($G149:BY149)&gt;0.01,$E148-SUM($G149:BZ149)&lt;0.01),BZ$4,"")</f>
        <v/>
      </c>
      <c r="CA159" s="578" t="str">
        <f ca="1">IF(AND($E148-SUM($G149:BZ149)&gt;0.01,$E148-SUM($G149:CA149)&lt;0.01),CA$4,"")</f>
        <v/>
      </c>
      <c r="CB159" s="578" t="str">
        <f ca="1">IF(AND($E148-SUM($G149:CA149)&gt;0.01,$E148-SUM($G149:CB149)&lt;0.01),CB$4,"")</f>
        <v/>
      </c>
      <c r="CC159" s="578" t="str">
        <f ca="1">IF(AND($E148-SUM($G149:CB149)&gt;0.01,$E148-SUM($G149:CC149)&lt;0.01),CC$4,"")</f>
        <v/>
      </c>
      <c r="CD159" s="578" t="str">
        <f ca="1">IF(AND($E148-SUM($G149:CC149)&gt;0.01,$E148-SUM($G149:CD149)&lt;0.01),CD$4,"")</f>
        <v/>
      </c>
      <c r="CE159" s="578" t="str">
        <f ca="1">IF(AND($E148-SUM($G149:CD149)&gt;0.01,$E148-SUM($G149:CE149)&lt;0.01),CE$4,"")</f>
        <v/>
      </c>
      <c r="CF159" s="578">
        <f ca="1">IF(AND($E148-SUM($G149:CE149)&gt;0.01,$E148-SUM($G149:CF149)&lt;0.01),CF$4,"")</f>
        <v>52047</v>
      </c>
      <c r="CG159" s="578" t="str">
        <f ca="1">IF(AND($E148-SUM($G149:CF149)&gt;0.01,$E148-SUM($G149:CG149)&lt;0.01),CG$4,"")</f>
        <v/>
      </c>
      <c r="CH159" s="578" t="str">
        <f ca="1">IF(AND($E148-SUM($G149:CG149)&gt;0.01,$E148-SUM($G149:CH149)&lt;0.01),CH$4,"")</f>
        <v/>
      </c>
      <c r="CI159" s="578" t="str">
        <f ca="1">IF(AND($E148-SUM($G149:CH149)&gt;0.01,$E148-SUM($G149:CI149)&lt;0.01),CI$4,"")</f>
        <v/>
      </c>
      <c r="CJ159" s="578" t="str">
        <f ca="1">IF(AND($E148-SUM($G149:CI149)&gt;0.01,$E148-SUM($G149:CJ149)&lt;0.01),CJ$4,"")</f>
        <v/>
      </c>
      <c r="CK159" s="578" t="str">
        <f ca="1">IF(AND($E148-SUM($G149:CJ149)&gt;0.01,$E148-SUM($G149:CK149)&lt;0.01),CK$4,"")</f>
        <v/>
      </c>
      <c r="CL159" s="578" t="str">
        <f ca="1">IF(AND($E148-SUM($G149:CK149)&gt;0.01,$E148-SUM($G149:CL149)&lt;0.01),CL$4,"")</f>
        <v/>
      </c>
      <c r="CM159" s="578" t="str">
        <f ca="1">IF(AND($E148-SUM($G149:CL149)&gt;0.01,$E148-SUM($G149:CM149)&lt;0.01),CM$4,"")</f>
        <v/>
      </c>
      <c r="CN159" s="578" t="str">
        <f ca="1">IF(AND($E148-SUM($G149:CM149)&gt;0.01,$E148-SUM($G149:CN149)&lt;0.01),CN$4,"")</f>
        <v/>
      </c>
      <c r="CO159" s="578" t="str">
        <f ca="1">IF(AND($E148-SUM($G149:CN149)&gt;0.01,$E148-SUM($G149:CO149)&lt;0.01),CO$4,"")</f>
        <v/>
      </c>
      <c r="CP159" s="578" t="str">
        <f ca="1">IF(AND($E148-SUM($G149:CO149)&gt;0.01,$E148-SUM($G149:CP149)&lt;0.01),CP$4,"")</f>
        <v/>
      </c>
      <c r="CQ159" s="578" t="str">
        <f ca="1">IF(AND($E148-SUM($G149:CP149)&gt;0.01,$E148-SUM($G149:CQ149)&lt;0.01),CQ$4,"")</f>
        <v/>
      </c>
      <c r="CR159" s="578" t="str">
        <f ca="1">IF(AND($E148-SUM($G149:CQ149)&gt;0.01,$E148-SUM($G149:CR149)&lt;0.01),CR$4,"")</f>
        <v/>
      </c>
      <c r="CS159" s="578" t="str">
        <f ca="1">IF(AND($E148-SUM($G149:CR149)&gt;0.01,$E148-SUM($G149:CS149)&lt;0.01),CS$4,"")</f>
        <v/>
      </c>
      <c r="CT159" s="578" t="str">
        <f ca="1">IF(AND($E148-SUM($G149:CS149)&gt;0.01,$E148-SUM($G149:CT149)&lt;0.01),CT$4,"")</f>
        <v/>
      </c>
      <c r="CU159" s="578" t="str">
        <f ca="1">IF(AND($E148-SUM($G149:CT149)&gt;0.01,$E148-SUM($G149:CU149)&lt;0.01),CU$4,"")</f>
        <v/>
      </c>
      <c r="CV159" s="578" t="str">
        <f ca="1">IF(AND($E148-SUM($G149:CU149)&gt;0.01,$E148-SUM($G149:CV149)&lt;0.01),CV$4,"")</f>
        <v/>
      </c>
      <c r="CW159" s="578" t="str">
        <f ca="1">IF(AND($E148-SUM($G149:CV149)&gt;0.01,$E148-SUM($G149:CW149)&lt;0.01),CW$4,"")</f>
        <v/>
      </c>
      <c r="CX159" s="578" t="str">
        <f ca="1">IF(AND($E148-SUM($G149:CW149)&gt;0.01,$E148-SUM($G149:CX149)&lt;0.01),CX$4,"")</f>
        <v/>
      </c>
      <c r="CY159" s="578" t="str">
        <f ca="1">IF(AND($E148-SUM($G149:CX149)&gt;0.01,$E148-SUM($G149:CY149)&lt;0.01),CY$4,"")</f>
        <v/>
      </c>
      <c r="CZ159" s="578" t="str">
        <f ca="1">IF(AND($E148-SUM($G149:CY149)&gt;0.01,$E148-SUM($G149:CZ149)&lt;0.01),CZ$4,"")</f>
        <v/>
      </c>
      <c r="DA159" s="578" t="str">
        <f ca="1">IF(AND($E148-SUM($G149:CZ149)&gt;0.01,$E148-SUM($G149:DA149)&lt;0.01),DA$4,"")</f>
        <v/>
      </c>
      <c r="DB159" s="578" t="str">
        <f ca="1">IF(AND($E148-SUM($G149:DA149)&gt;0.01,$E148-SUM($G149:DB149)&lt;0.01),DB$4,"")</f>
        <v/>
      </c>
      <c r="DC159" s="578" t="str">
        <f ca="1">IF(AND($E148-SUM($G149:DB149)&gt;0.01,$E148-SUM($G149:DC149)&lt;0.01),DC$4,"")</f>
        <v/>
      </c>
      <c r="DD159" s="578" t="str">
        <f ca="1">IF(AND($E148-SUM($G149:DC149)&gt;0.01,$E148-SUM($G149:DD149)&lt;0.01),DD$4,"")</f>
        <v/>
      </c>
      <c r="DE159" s="578" t="str">
        <f ca="1">IF(AND($E148-SUM($G149:DD149)&gt;0.01,$E148-SUM($G149:DE149)&lt;0.01),DE$4,"")</f>
        <v/>
      </c>
      <c r="DF159" s="578" t="str">
        <f ca="1">IF(AND($E148-SUM($G149:DE149)&gt;0.01,$E148-SUM($G149:DF149)&lt;0.01),DF$4,"")</f>
        <v/>
      </c>
      <c r="DG159" s="578" t="str">
        <f ca="1">IF(AND($E148-SUM($G149:DF149)&gt;0.01,$E148-SUM($G149:DG149)&lt;0.01),DG$4,"")</f>
        <v/>
      </c>
      <c r="DH159" s="578" t="str">
        <f ca="1">IF(AND($E148-SUM($G149:DG149)&gt;0.01,$E148-SUM($G149:DH149)&lt;0.01),DH$4,"")</f>
        <v/>
      </c>
      <c r="DI159" s="578" t="str">
        <f ca="1">IF(AND($E148-SUM($G149:DH149)&gt;0.01,$E148-SUM($G149:DI149)&lt;0.01),DI$4,"")</f>
        <v/>
      </c>
      <c r="DJ159" s="578" t="str">
        <f ca="1">IF(AND($E148-SUM($G149:DI149)&gt;0.01,$E148-SUM($G149:DJ149)&lt;0.01),DJ$4,"")</f>
        <v/>
      </c>
      <c r="DK159" s="578" t="str">
        <f ca="1">IF(AND($E148-SUM($G149:DJ149)&gt;0.01,$E148-SUM($G149:DK149)&lt;0.01),DK$4,"")</f>
        <v/>
      </c>
      <c r="DL159" s="578" t="str">
        <f ca="1">IF(AND($E148-SUM($G149:DK149)&gt;0.01,$E148-SUM($G149:DL149)&lt;0.01),DL$4,"")</f>
        <v/>
      </c>
      <c r="DM159" s="578" t="str">
        <f ca="1">IF(AND($E148-SUM($G149:DL149)&gt;0.01,$E148-SUM($G149:DM149)&lt;0.01),DM$4,"")</f>
        <v/>
      </c>
      <c r="DN159" s="578" t="str">
        <f ca="1">IF(AND($E148-SUM($G149:DM149)&gt;0.01,$E148-SUM($G149:DN149)&lt;0.01),DN$4,"")</f>
        <v/>
      </c>
      <c r="DO159" s="578" t="str">
        <f ca="1">IF(AND($E148-SUM($G149:DN149)&gt;0.01,$E148-SUM($G149:DO149)&lt;0.01),DO$4,"")</f>
        <v/>
      </c>
      <c r="DP159" s="578" t="str">
        <f ca="1">IF(AND($E148-SUM($G149:DO149)&gt;0.01,$E148-SUM($G149:DP149)&lt;0.01),DP$4,"")</f>
        <v/>
      </c>
      <c r="DQ159" s="578" t="str">
        <f ca="1">IF(AND($E148-SUM($G149:DP149)&gt;0.01,$E148-SUM($G149:DQ149)&lt;0.01),DQ$4,"")</f>
        <v/>
      </c>
      <c r="DR159" s="578" t="str">
        <f ca="1">IF(AND($E148-SUM($G149:DQ149)&gt;0.01,$E148-SUM($G149:DR149)&lt;0.01),DR$4,"")</f>
        <v/>
      </c>
      <c r="DS159" s="578" t="str">
        <f ca="1">IF(AND($E148-SUM($G149:DR149)&gt;0.01,$E148-SUM($G149:DS149)&lt;0.01),DS$4,"")</f>
        <v/>
      </c>
      <c r="DT159" s="578" t="str">
        <f ca="1">IF(AND($E148-SUM($G149:DS149)&gt;0.01,$E148-SUM($G149:DT149)&lt;0.01),DT$4,"")</f>
        <v/>
      </c>
      <c r="DU159" s="578" t="str">
        <f ca="1">IF(AND($E148-SUM($G149:DT149)&gt;0.01,$E148-SUM($G149:DU149)&lt;0.01),DU$4,"")</f>
        <v/>
      </c>
      <c r="DV159" s="578" t="str">
        <f ca="1">IF(AND($E148-SUM($G149:DU149)&gt;0.01,$E148-SUM($G149:DV149)&lt;0.01),DV$4,"")</f>
        <v/>
      </c>
      <c r="DW159" s="578" t="str">
        <f ca="1">IF(AND($E148-SUM($G149:DV149)&gt;0.01,$E148-SUM($G149:DW149)&lt;0.01),DW$4,"")</f>
        <v/>
      </c>
      <c r="DX159" s="578" t="str">
        <f ca="1">IF(AND($E148-SUM($G149:DW149)&gt;0.01,$E148-SUM($G149:DX149)&lt;0.01),DX$4,"")</f>
        <v/>
      </c>
      <c r="DY159" s="578" t="str">
        <f ca="1">IF(AND($E148-SUM($G149:DX149)&gt;0.01,$E148-SUM($G149:DY149)&lt;0.01),DY$4,"")</f>
        <v/>
      </c>
      <c r="DZ159" s="578" t="str">
        <f ca="1">IF(AND($E148-SUM($G149:DY149)&gt;0.01,$E148-SUM($G149:DZ149)&lt;0.01),DZ$4,"")</f>
        <v/>
      </c>
      <c r="EA159" s="578" t="str">
        <f ca="1">IF(AND($E148-SUM($G149:DZ149)&gt;0.01,$E148-SUM($G149:EA149)&lt;0.01),EA$4,"")</f>
        <v/>
      </c>
      <c r="EB159" s="578" t="str">
        <f ca="1">IF(AND($E148-SUM($G149:EA149)&gt;0.01,$E148-SUM($G149:EB149)&lt;0.01),EB$4,"")</f>
        <v/>
      </c>
      <c r="EC159" s="578" t="str">
        <f ca="1">IF(AND($E148-SUM($G149:EB149)&gt;0.01,$E148-SUM($G149:EC149)&lt;0.01),EC$4,"")</f>
        <v/>
      </c>
      <c r="ED159" s="578" t="str">
        <f ca="1">IF(AND($E148-SUM($G149:EC149)&gt;0.01,$E148-SUM($G149:ED149)&lt;0.01),ED$4,"")</f>
        <v/>
      </c>
      <c r="EE159" s="578" t="str">
        <f ca="1">IF(AND($E148-SUM($G149:ED149)&gt;0.01,$E148-SUM($G149:EE149)&lt;0.01),EE$4,"")</f>
        <v/>
      </c>
      <c r="EF159" s="578" t="str">
        <f ca="1">IF(AND($E148-SUM($G149:EE149)&gt;0.01,$E148-SUM($G149:EF149)&lt;0.01),EF$4,"")</f>
        <v/>
      </c>
      <c r="EG159" s="578" t="str">
        <f ca="1">IF(AND($E148-SUM($G149:EF149)&gt;0.01,$E148-SUM($G149:EG149)&lt;0.01),EG$4,"")</f>
        <v/>
      </c>
      <c r="EH159" s="578" t="str">
        <f ca="1">IF(AND($E148-SUM($G149:EG149)&gt;0.01,$E148-SUM($G149:EH149)&lt;0.01),EH$4,"")</f>
        <v/>
      </c>
      <c r="EI159" s="578" t="str">
        <f ca="1">IF(AND($E148-SUM($G149:EH149)&gt;0.01,$E148-SUM($G149:EI149)&lt;0.01),EI$4,"")</f>
        <v/>
      </c>
      <c r="EJ159" s="578" t="str">
        <f ca="1">IF(AND($E148-SUM($G149:EI149)&gt;0.01,$E148-SUM($G149:EJ149)&lt;0.01),EJ$4,"")</f>
        <v/>
      </c>
      <c r="EK159" s="578" t="str">
        <f ca="1">IF(AND($E148-SUM($G149:EJ149)&gt;0.01,$E148-SUM($G149:EK149)&lt;0.01),EK$4,"")</f>
        <v/>
      </c>
      <c r="EL159" s="578" t="str">
        <f ca="1">IF(AND($E148-SUM($G149:EK149)&gt;0.01,$E148-SUM($G149:EL149)&lt;0.01),EL$4,"")</f>
        <v/>
      </c>
      <c r="EM159" s="578" t="str">
        <f ca="1">IF(AND($E148-SUM($G149:EL149)&gt;0.01,$E148-SUM($G149:EM149)&lt;0.01),EM$4,"")</f>
        <v/>
      </c>
      <c r="EN159" s="578" t="str">
        <f ca="1">IF(AND($E148-SUM($G149:EM149)&gt;0.01,$E148-SUM($G149:EN149)&lt;0.01),EN$4,"")</f>
        <v/>
      </c>
      <c r="EO159" s="578" t="str">
        <f ca="1">IF(AND($E148-SUM($G149:EN149)&gt;0.01,$E148-SUM($G149:EO149)&lt;0.01),EO$4,"")</f>
        <v/>
      </c>
      <c r="EP159" s="578" t="str">
        <f ca="1">IF(AND($E148-SUM($G149:EO149)&gt;0.01,$E148-SUM($G149:EP149)&lt;0.01),EP$4,"")</f>
        <v/>
      </c>
      <c r="EQ159" s="10"/>
      <c r="ER159" s="10"/>
      <c r="ES159" s="10"/>
      <c r="ET159" s="10"/>
      <c r="EU159" s="10"/>
      <c r="EV159" s="10"/>
      <c r="EW159" s="10"/>
      <c r="EX159" s="10"/>
      <c r="EY159" s="10"/>
      <c r="EZ159" s="10"/>
      <c r="FA159" s="10"/>
      <c r="FB159" s="10"/>
      <c r="FC159" s="10"/>
      <c r="FD159" s="10"/>
      <c r="FE159" s="10"/>
      <c r="FF159" s="10"/>
      <c r="FG159" s="10"/>
    </row>
    <row r="160" spans="1:163" ht="14.1" customHeight="1">
      <c r="B160" s="20"/>
      <c r="C160" s="577"/>
      <c r="D160" s="516"/>
      <c r="E160" s="1292"/>
      <c r="F160" s="10"/>
      <c r="G160" s="1298"/>
      <c r="H160" s="1298"/>
      <c r="I160" s="1298"/>
      <c r="J160" s="1298"/>
      <c r="K160" s="1298"/>
      <c r="L160" s="1298"/>
      <c r="M160" s="1298"/>
      <c r="N160" s="1298"/>
      <c r="O160" s="1298"/>
      <c r="P160" s="1298"/>
      <c r="Q160" s="1298"/>
      <c r="R160" s="1298"/>
      <c r="S160" s="1298"/>
      <c r="T160" s="1298"/>
      <c r="U160" s="1298"/>
      <c r="V160" s="1298"/>
      <c r="W160" s="1298"/>
      <c r="X160" s="1298"/>
      <c r="Y160" s="1298"/>
      <c r="Z160" s="1298"/>
      <c r="AA160" s="1298"/>
      <c r="AB160" s="1298"/>
      <c r="AC160" s="1298"/>
      <c r="AD160" s="1298"/>
      <c r="AE160" s="1298"/>
      <c r="AF160" s="1298"/>
      <c r="AG160" s="1298"/>
      <c r="AH160" s="1298"/>
      <c r="AI160" s="1298"/>
      <c r="AJ160" s="1298"/>
      <c r="AK160" s="1298"/>
      <c r="AL160" s="1298"/>
      <c r="AM160" s="1298"/>
      <c r="AN160" s="1298"/>
      <c r="AO160" s="1298"/>
      <c r="AP160" s="1298"/>
      <c r="AQ160" s="1298"/>
      <c r="AR160" s="1298"/>
      <c r="AS160" s="1298"/>
      <c r="AT160" s="1298"/>
      <c r="AU160" s="1298"/>
      <c r="AV160" s="1298"/>
      <c r="AW160" s="1298"/>
      <c r="AX160" s="1298"/>
      <c r="AY160" s="1298"/>
      <c r="AZ160" s="1298"/>
      <c r="BA160" s="1298"/>
      <c r="BB160" s="1298"/>
      <c r="BC160" s="1298"/>
      <c r="BD160" s="1298"/>
      <c r="BE160" s="1298"/>
      <c r="BF160" s="1298"/>
      <c r="BG160" s="1298"/>
      <c r="BH160" s="1298"/>
      <c r="BI160" s="1298"/>
      <c r="BJ160" s="1298"/>
      <c r="BK160" s="1298"/>
      <c r="BL160" s="1298"/>
      <c r="BM160" s="1298"/>
      <c r="BN160" s="1298"/>
      <c r="BO160" s="1298"/>
      <c r="BP160" s="1298"/>
      <c r="BQ160" s="1298"/>
      <c r="BR160" s="1298"/>
      <c r="BS160" s="457"/>
      <c r="BT160" s="457"/>
      <c r="BU160" s="457"/>
      <c r="BV160" s="457"/>
      <c r="BW160" s="457"/>
      <c r="BX160" s="457"/>
      <c r="BY160" s="457"/>
      <c r="BZ160" s="457"/>
      <c r="CA160" s="457"/>
      <c r="CB160" s="457"/>
      <c r="CC160" s="457"/>
      <c r="CD160" s="457"/>
      <c r="CE160" s="457"/>
      <c r="CF160" s="457"/>
      <c r="CG160" s="457"/>
      <c r="CH160" s="457"/>
      <c r="CI160" s="457"/>
      <c r="CJ160" s="457"/>
      <c r="CK160" s="457"/>
      <c r="CL160" s="457"/>
      <c r="CM160" s="457"/>
      <c r="CN160" s="457"/>
      <c r="CO160" s="457"/>
      <c r="CP160" s="457"/>
      <c r="CQ160" s="457"/>
      <c r="CR160" s="457"/>
      <c r="CS160" s="457"/>
      <c r="CT160" s="457"/>
      <c r="CU160" s="457"/>
      <c r="CV160" s="457"/>
      <c r="CW160" s="457"/>
      <c r="CX160" s="457"/>
      <c r="CY160" s="457"/>
      <c r="CZ160" s="457"/>
      <c r="DA160" s="457"/>
      <c r="DB160" s="457"/>
      <c r="DC160" s="457"/>
      <c r="DD160" s="457"/>
      <c r="DE160" s="457"/>
      <c r="DF160" s="457"/>
      <c r="DG160" s="457"/>
      <c r="DH160" s="457"/>
      <c r="DI160" s="457"/>
      <c r="DJ160" s="457"/>
      <c r="DK160" s="457"/>
      <c r="DL160" s="457"/>
      <c r="DM160" s="457"/>
      <c r="DN160" s="457"/>
      <c r="DO160" s="457"/>
      <c r="DP160" s="457"/>
      <c r="DQ160" s="457"/>
      <c r="DR160" s="457"/>
      <c r="DS160" s="457"/>
      <c r="DT160" s="457"/>
      <c r="DU160" s="457"/>
      <c r="DV160" s="457"/>
      <c r="DW160" s="457"/>
      <c r="DX160" s="457"/>
      <c r="DY160" s="457"/>
      <c r="DZ160" s="457"/>
      <c r="EA160" s="457"/>
      <c r="EB160" s="457"/>
      <c r="EC160" s="457"/>
      <c r="ED160" s="457"/>
      <c r="EE160" s="457"/>
      <c r="EF160" s="457"/>
      <c r="EG160" s="457"/>
      <c r="EH160" s="457"/>
      <c r="EI160" s="457"/>
      <c r="EJ160" s="457"/>
      <c r="EK160" s="457"/>
      <c r="EL160" s="457"/>
      <c r="EM160" s="457"/>
      <c r="EN160" s="457"/>
      <c r="EO160" s="457"/>
      <c r="EP160" s="457"/>
      <c r="EQ160" s="12"/>
      <c r="ER160" s="12"/>
      <c r="ES160" s="12"/>
      <c r="ET160" s="12"/>
      <c r="EU160" s="12"/>
      <c r="EV160" s="12"/>
      <c r="EW160" s="12"/>
      <c r="EX160" s="12"/>
      <c r="EY160" s="12"/>
      <c r="EZ160" s="12"/>
      <c r="FA160" s="12"/>
      <c r="FB160" s="12"/>
      <c r="FC160" s="12"/>
      <c r="FD160" s="12"/>
      <c r="FE160" s="12"/>
      <c r="FF160" s="12"/>
      <c r="FG160" s="12"/>
    </row>
    <row r="161" spans="1:163" ht="14.1" customHeight="1">
      <c r="B161" s="20"/>
      <c r="C161" s="577"/>
      <c r="D161" s="516"/>
      <c r="E161" s="1292"/>
      <c r="F161" s="10"/>
      <c r="G161" s="1298"/>
      <c r="H161" s="1298"/>
      <c r="I161" s="1298"/>
      <c r="J161" s="1298"/>
      <c r="K161" s="1298"/>
      <c r="L161" s="1298"/>
      <c r="M161" s="1298"/>
      <c r="N161" s="1298"/>
      <c r="O161" s="1298"/>
      <c r="P161" s="1298"/>
      <c r="Q161" s="1298"/>
      <c r="R161" s="1298"/>
      <c r="S161" s="1298"/>
      <c r="T161" s="1298"/>
      <c r="U161" s="1298"/>
      <c r="V161" s="1298"/>
      <c r="W161" s="1298"/>
      <c r="X161" s="1298"/>
      <c r="Y161" s="1298"/>
      <c r="Z161" s="1298"/>
      <c r="AA161" s="1298"/>
      <c r="AB161" s="1298"/>
      <c r="AC161" s="1298"/>
      <c r="AD161" s="1298"/>
      <c r="AE161" s="1298"/>
      <c r="AF161" s="1298"/>
      <c r="AG161" s="1298"/>
      <c r="AH161" s="1298"/>
      <c r="AI161" s="1298"/>
      <c r="AJ161" s="1298"/>
      <c r="AK161" s="1298"/>
      <c r="AL161" s="1298"/>
      <c r="AM161" s="1298"/>
      <c r="AN161" s="1298"/>
      <c r="AO161" s="1298"/>
      <c r="AP161" s="1298"/>
      <c r="AQ161" s="1298"/>
      <c r="AR161" s="1298"/>
      <c r="AS161" s="1298"/>
      <c r="AT161" s="1298"/>
      <c r="AU161" s="1298"/>
      <c r="AV161" s="1298"/>
      <c r="AW161" s="1298"/>
      <c r="AX161" s="1298"/>
      <c r="AY161" s="1298"/>
      <c r="AZ161" s="1298"/>
      <c r="BA161" s="1298"/>
      <c r="BB161" s="1298"/>
      <c r="BC161" s="1298"/>
      <c r="BD161" s="1298"/>
      <c r="BE161" s="1298"/>
      <c r="BF161" s="1298"/>
      <c r="BG161" s="1298"/>
      <c r="BH161" s="1298"/>
      <c r="BI161" s="1298"/>
      <c r="BJ161" s="1298"/>
      <c r="BK161" s="1298"/>
      <c r="BL161" s="1298"/>
      <c r="BM161" s="1298"/>
      <c r="BN161" s="1298"/>
      <c r="BO161" s="1298"/>
      <c r="BP161" s="1298"/>
      <c r="BQ161" s="1298"/>
      <c r="BR161" s="1298"/>
      <c r="BS161" s="457"/>
      <c r="BT161" s="457"/>
      <c r="BU161" s="457"/>
      <c r="BV161" s="457"/>
      <c r="BW161" s="457"/>
      <c r="BX161" s="457"/>
      <c r="BY161" s="457"/>
      <c r="BZ161" s="457"/>
      <c r="CA161" s="457"/>
      <c r="CB161" s="457"/>
      <c r="CC161" s="457"/>
      <c r="CD161" s="457"/>
      <c r="CE161" s="457"/>
      <c r="CF161" s="457"/>
      <c r="CG161" s="457"/>
      <c r="CH161" s="457"/>
      <c r="CI161" s="457"/>
      <c r="CJ161" s="457"/>
      <c r="CK161" s="457"/>
      <c r="CL161" s="457"/>
      <c r="CM161" s="457"/>
      <c r="CN161" s="457"/>
      <c r="CO161" s="457"/>
      <c r="CP161" s="457"/>
      <c r="CQ161" s="457"/>
      <c r="CR161" s="457"/>
      <c r="CS161" s="457"/>
      <c r="CT161" s="457"/>
      <c r="CU161" s="457"/>
      <c r="CV161" s="457"/>
      <c r="CW161" s="457"/>
      <c r="CX161" s="457"/>
      <c r="CY161" s="457"/>
      <c r="CZ161" s="457"/>
      <c r="DA161" s="457"/>
      <c r="DB161" s="457"/>
      <c r="DC161" s="457"/>
      <c r="DD161" s="457"/>
      <c r="DE161" s="457"/>
      <c r="DF161" s="457"/>
      <c r="DG161" s="457"/>
      <c r="DH161" s="457"/>
      <c r="DI161" s="457"/>
      <c r="DJ161" s="457"/>
      <c r="DK161" s="457"/>
      <c r="DL161" s="457"/>
      <c r="DM161" s="457"/>
      <c r="DN161" s="457"/>
      <c r="DO161" s="457"/>
      <c r="DP161" s="457"/>
      <c r="DQ161" s="457"/>
      <c r="DR161" s="457"/>
      <c r="DS161" s="457"/>
      <c r="DT161" s="457"/>
      <c r="DU161" s="457"/>
      <c r="DV161" s="457"/>
      <c r="DW161" s="457"/>
      <c r="DX161" s="457"/>
      <c r="DY161" s="457"/>
      <c r="DZ161" s="457"/>
      <c r="EA161" s="457"/>
      <c r="EB161" s="457"/>
      <c r="EC161" s="457"/>
      <c r="ED161" s="457"/>
      <c r="EE161" s="457"/>
      <c r="EF161" s="457"/>
      <c r="EG161" s="457"/>
      <c r="EH161" s="457"/>
      <c r="EI161" s="457"/>
      <c r="EJ161" s="457"/>
      <c r="EK161" s="457"/>
      <c r="EL161" s="457"/>
      <c r="EM161" s="457"/>
      <c r="EN161" s="457"/>
      <c r="EO161" s="457"/>
      <c r="EP161" s="457"/>
      <c r="EQ161" s="12"/>
      <c r="ER161" s="12"/>
      <c r="ES161" s="12"/>
      <c r="ET161" s="12"/>
      <c r="EU161" s="12"/>
      <c r="EV161" s="12"/>
      <c r="EW161" s="12"/>
      <c r="EX161" s="12"/>
      <c r="EY161" s="12"/>
      <c r="EZ161" s="12"/>
      <c r="FA161" s="12"/>
      <c r="FB161" s="12"/>
      <c r="FC161" s="12"/>
      <c r="FD161" s="12"/>
      <c r="FE161" s="12"/>
      <c r="FF161" s="12"/>
      <c r="FG161" s="12"/>
    </row>
    <row r="162" spans="1:163" s="1" customFormat="1" ht="14.1" customHeight="1">
      <c r="A162" s="1177" t="s">
        <v>1108</v>
      </c>
      <c r="B162" s="169"/>
      <c r="C162" s="57"/>
      <c r="D162" s="330"/>
      <c r="E162" s="2"/>
      <c r="G162" s="274"/>
      <c r="H162" s="274"/>
      <c r="I162" s="274"/>
      <c r="J162" s="274"/>
      <c r="K162" s="274"/>
      <c r="L162" s="274"/>
      <c r="M162" s="274"/>
      <c r="N162" s="274"/>
      <c r="O162" s="274"/>
      <c r="P162" s="274"/>
      <c r="Q162" s="274"/>
      <c r="R162" s="274"/>
      <c r="S162" s="274"/>
      <c r="T162" s="274"/>
      <c r="U162" s="274"/>
      <c r="V162" s="274"/>
      <c r="W162" s="274"/>
      <c r="X162" s="274"/>
      <c r="Y162" s="274"/>
      <c r="Z162" s="274"/>
      <c r="AA162" s="274"/>
      <c r="AB162" s="274"/>
      <c r="AC162" s="274"/>
      <c r="AD162" s="274"/>
      <c r="AE162" s="274"/>
      <c r="AF162" s="274"/>
      <c r="AG162" s="274"/>
      <c r="AH162" s="274"/>
      <c r="AI162" s="274"/>
      <c r="AJ162" s="274"/>
      <c r="AK162" s="274"/>
      <c r="AL162" s="274"/>
      <c r="AM162" s="274"/>
      <c r="AN162" s="274"/>
      <c r="AO162" s="274"/>
      <c r="AP162" s="274"/>
      <c r="AQ162" s="274"/>
      <c r="AR162" s="274"/>
      <c r="AS162" s="274"/>
      <c r="AT162" s="274"/>
      <c r="AU162" s="274"/>
      <c r="AV162" s="274"/>
      <c r="AW162" s="274"/>
      <c r="AX162" s="274"/>
      <c r="AY162" s="274"/>
      <c r="AZ162" s="274"/>
      <c r="BA162" s="274"/>
      <c r="BB162" s="274"/>
      <c r="BC162" s="274"/>
      <c r="BD162" s="274"/>
      <c r="BE162" s="274"/>
      <c r="BF162" s="274"/>
      <c r="BG162" s="274"/>
      <c r="BH162" s="274"/>
      <c r="BI162" s="274"/>
      <c r="BJ162" s="274"/>
      <c r="BK162" s="274"/>
      <c r="BL162" s="274"/>
      <c r="BM162" s="274"/>
      <c r="BN162" s="274"/>
      <c r="BO162" s="274"/>
      <c r="BP162" s="274"/>
      <c r="BQ162" s="274"/>
      <c r="BR162" s="274"/>
      <c r="BS162" s="274"/>
      <c r="BT162" s="274"/>
      <c r="BU162" s="274"/>
      <c r="BV162" s="274"/>
      <c r="BW162" s="274"/>
      <c r="BX162" s="274"/>
      <c r="BY162" s="274"/>
      <c r="BZ162" s="274"/>
      <c r="CA162" s="274"/>
      <c r="CB162" s="274"/>
      <c r="CC162" s="274"/>
      <c r="CD162" s="274"/>
      <c r="CE162" s="274"/>
      <c r="CF162" s="274"/>
      <c r="CG162" s="274"/>
      <c r="CH162" s="274"/>
      <c r="CI162" s="274"/>
      <c r="CJ162" s="274"/>
      <c r="CK162" s="274"/>
      <c r="CL162" s="274"/>
      <c r="CM162" s="274"/>
      <c r="CN162" s="274"/>
      <c r="CO162" s="274"/>
      <c r="CP162" s="274"/>
      <c r="CQ162" s="274"/>
      <c r="CR162" s="274"/>
      <c r="CS162" s="274"/>
      <c r="CT162" s="274"/>
      <c r="CU162" s="274"/>
      <c r="CV162" s="274"/>
      <c r="CW162" s="274"/>
      <c r="CX162" s="274"/>
      <c r="CY162" s="274"/>
      <c r="CZ162" s="274"/>
      <c r="DA162" s="274"/>
      <c r="DB162" s="274"/>
      <c r="DC162" s="274"/>
      <c r="DD162" s="274"/>
      <c r="DE162" s="274"/>
      <c r="DF162" s="274"/>
      <c r="DG162" s="274"/>
      <c r="DH162" s="274"/>
      <c r="DI162" s="274"/>
      <c r="DJ162" s="274"/>
      <c r="DK162" s="274"/>
      <c r="DL162" s="274"/>
      <c r="DM162" s="274"/>
      <c r="DN162" s="274"/>
      <c r="DO162" s="274"/>
      <c r="DP162" s="274"/>
      <c r="DQ162" s="274"/>
      <c r="DR162" s="274"/>
      <c r="DS162" s="274"/>
      <c r="DT162" s="274"/>
      <c r="DU162" s="274"/>
      <c r="DV162" s="274"/>
      <c r="DW162" s="274"/>
      <c r="DX162" s="274"/>
      <c r="DY162" s="274"/>
      <c r="DZ162" s="274"/>
      <c r="EA162" s="274"/>
      <c r="EB162" s="274"/>
      <c r="EC162" s="274"/>
      <c r="ED162" s="274"/>
      <c r="EE162" s="274"/>
      <c r="EF162" s="274"/>
      <c r="EG162" s="274"/>
      <c r="EH162" s="274"/>
      <c r="EI162" s="274"/>
      <c r="EJ162" s="274"/>
      <c r="EK162" s="274"/>
      <c r="EL162" s="274"/>
      <c r="EM162" s="274"/>
      <c r="EN162" s="274"/>
      <c r="EO162" s="274"/>
      <c r="EP162" s="274"/>
    </row>
    <row r="163" spans="1:163" s="418" customFormat="1" ht="14.1" customHeight="1">
      <c r="A163" s="417"/>
      <c r="B163" s="417"/>
      <c r="C163" s="57"/>
      <c r="D163" s="330"/>
      <c r="E163" s="1288"/>
      <c r="G163" s="419"/>
      <c r="H163" s="419"/>
      <c r="I163" s="419"/>
      <c r="J163" s="419"/>
      <c r="K163" s="419"/>
      <c r="L163" s="419"/>
      <c r="M163" s="419"/>
      <c r="N163" s="419"/>
      <c r="O163" s="419"/>
      <c r="P163" s="419"/>
      <c r="Q163" s="419"/>
      <c r="R163" s="419"/>
      <c r="S163" s="419"/>
      <c r="T163" s="419"/>
      <c r="U163" s="419"/>
      <c r="V163" s="419"/>
      <c r="W163" s="419"/>
      <c r="X163" s="419"/>
      <c r="Y163" s="419"/>
      <c r="Z163" s="419"/>
      <c r="AA163" s="419"/>
      <c r="AB163" s="419"/>
      <c r="AC163" s="419"/>
      <c r="AD163" s="419"/>
      <c r="AE163" s="419"/>
      <c r="AF163" s="419"/>
      <c r="AG163" s="419"/>
      <c r="AH163" s="419"/>
      <c r="AI163" s="419"/>
      <c r="AJ163" s="419"/>
      <c r="AK163" s="419"/>
      <c r="AL163" s="419"/>
      <c r="AM163" s="419"/>
      <c r="AN163" s="419"/>
      <c r="AO163" s="419"/>
      <c r="AP163" s="419"/>
      <c r="AQ163" s="419"/>
      <c r="AR163" s="419"/>
      <c r="AS163" s="419"/>
      <c r="AT163" s="419"/>
      <c r="AU163" s="419"/>
      <c r="AV163" s="419"/>
      <c r="AW163" s="419"/>
      <c r="AX163" s="419"/>
      <c r="AY163" s="419"/>
      <c r="AZ163" s="419"/>
      <c r="BA163" s="419"/>
      <c r="BB163" s="419"/>
      <c r="BC163" s="419"/>
      <c r="BD163" s="419"/>
      <c r="BE163" s="419"/>
      <c r="BF163" s="419"/>
      <c r="BG163" s="419"/>
      <c r="BH163" s="419"/>
      <c r="BI163" s="419"/>
      <c r="BJ163" s="419"/>
      <c r="BK163" s="419"/>
      <c r="BL163" s="419"/>
      <c r="BM163" s="419"/>
      <c r="BN163" s="419"/>
      <c r="BO163" s="419"/>
      <c r="BP163" s="419"/>
      <c r="BQ163" s="419"/>
      <c r="BR163" s="419"/>
      <c r="BS163" s="419"/>
      <c r="BT163" s="419"/>
      <c r="BU163" s="419"/>
      <c r="BV163" s="419"/>
      <c r="BW163" s="419"/>
      <c r="BX163" s="419"/>
      <c r="BY163" s="419"/>
      <c r="BZ163" s="419"/>
      <c r="CA163" s="419"/>
      <c r="CB163" s="419"/>
      <c r="CC163" s="419"/>
      <c r="CD163" s="419"/>
      <c r="CE163" s="419"/>
      <c r="CF163" s="419"/>
      <c r="CG163" s="419"/>
      <c r="CH163" s="419"/>
      <c r="CI163" s="419"/>
      <c r="CJ163" s="419"/>
      <c r="CK163" s="419"/>
      <c r="CL163" s="419"/>
      <c r="CM163" s="419"/>
      <c r="CN163" s="419"/>
      <c r="CO163" s="419"/>
      <c r="CP163" s="419"/>
      <c r="CQ163" s="419"/>
      <c r="CR163" s="419"/>
      <c r="CS163" s="419"/>
      <c r="CT163" s="419"/>
      <c r="CU163" s="419"/>
      <c r="CV163" s="419"/>
      <c r="CW163" s="419"/>
      <c r="CX163" s="419"/>
      <c r="CY163" s="419"/>
      <c r="CZ163" s="419"/>
      <c r="DA163" s="419"/>
      <c r="DB163" s="419"/>
      <c r="DC163" s="419"/>
      <c r="DD163" s="419"/>
      <c r="DE163" s="419"/>
      <c r="DF163" s="419"/>
      <c r="DG163" s="419"/>
      <c r="DH163" s="419"/>
      <c r="DI163" s="419"/>
      <c r="DJ163" s="419"/>
      <c r="DK163" s="419"/>
      <c r="DL163" s="419"/>
      <c r="DM163" s="419"/>
      <c r="DN163" s="419"/>
      <c r="DO163" s="419"/>
      <c r="DP163" s="419"/>
      <c r="DQ163" s="419"/>
      <c r="DR163" s="419"/>
      <c r="DS163" s="419"/>
      <c r="DT163" s="419"/>
      <c r="DU163" s="419"/>
      <c r="DV163" s="419"/>
      <c r="DW163" s="419"/>
      <c r="DX163" s="419"/>
      <c r="DY163" s="419"/>
      <c r="DZ163" s="419"/>
      <c r="EA163" s="419"/>
      <c r="EB163" s="419"/>
      <c r="EC163" s="419"/>
      <c r="ED163" s="419"/>
      <c r="EE163" s="419"/>
      <c r="EF163" s="419"/>
      <c r="EG163" s="419"/>
      <c r="EH163" s="419"/>
      <c r="EI163" s="419"/>
      <c r="EJ163" s="419"/>
      <c r="EK163" s="419"/>
      <c r="EL163" s="419"/>
      <c r="EM163" s="419"/>
      <c r="EN163" s="419"/>
      <c r="EO163" s="419"/>
      <c r="EP163" s="419"/>
    </row>
    <row r="164" spans="1:163" ht="14.1" customHeight="1">
      <c r="B164" s="15" t="s">
        <v>448</v>
      </c>
      <c r="D164" s="39" t="s">
        <v>97</v>
      </c>
      <c r="E164" s="1289">
        <f ca="1">SUM(F164:DI164)</f>
        <v>0</v>
      </c>
      <c r="G164" s="336"/>
      <c r="H164" s="337"/>
      <c r="I164" s="337"/>
      <c r="J164" s="337"/>
      <c r="K164" s="337">
        <f>Assum!K192</f>
        <v>0</v>
      </c>
      <c r="L164" s="337">
        <f ca="1">Assum!L192</f>
        <v>0</v>
      </c>
      <c r="M164" s="337">
        <f ca="1">Assum!M192</f>
        <v>0</v>
      </c>
      <c r="N164" s="337">
        <f ca="1">Assum!N192</f>
        <v>0</v>
      </c>
      <c r="O164" s="337">
        <f ca="1">Assum!O192</f>
        <v>0</v>
      </c>
      <c r="P164" s="337">
        <f ca="1">Assum!P192</f>
        <v>0</v>
      </c>
      <c r="Q164" s="337">
        <f ca="1">Assum!Q192</f>
        <v>0</v>
      </c>
      <c r="R164" s="337">
        <f ca="1">Assum!R192</f>
        <v>0</v>
      </c>
      <c r="S164" s="337">
        <f ca="1">Assum!S192</f>
        <v>0</v>
      </c>
      <c r="T164" s="337">
        <f ca="1">Assum!T192</f>
        <v>0</v>
      </c>
      <c r="U164" s="337">
        <f ca="1">Assum!U192</f>
        <v>0</v>
      </c>
      <c r="V164" s="337">
        <f ca="1">Assum!V192</f>
        <v>0</v>
      </c>
      <c r="W164" s="337">
        <f ca="1">Assum!W192</f>
        <v>0</v>
      </c>
      <c r="X164" s="337">
        <f ca="1">Assum!X192</f>
        <v>0</v>
      </c>
      <c r="Y164" s="337">
        <f ca="1">Assum!Y192</f>
        <v>0</v>
      </c>
      <c r="Z164" s="337">
        <f ca="1">Assum!Z192</f>
        <v>0</v>
      </c>
      <c r="AA164" s="337">
        <f ca="1">Assum!AA192</f>
        <v>0</v>
      </c>
      <c r="AB164" s="337">
        <f ca="1">Assum!AB192</f>
        <v>0</v>
      </c>
      <c r="AC164" s="337">
        <f ca="1">Assum!AC192</f>
        <v>0</v>
      </c>
      <c r="AD164" s="337">
        <f ca="1">Assum!AD192</f>
        <v>0</v>
      </c>
      <c r="AE164" s="337">
        <f ca="1">Assum!AE192</f>
        <v>0</v>
      </c>
      <c r="AF164" s="337">
        <f ca="1">Assum!AF192</f>
        <v>0</v>
      </c>
      <c r="AG164" s="337">
        <f ca="1">Assum!AG192</f>
        <v>0</v>
      </c>
      <c r="AH164" s="337">
        <f ca="1">Assum!AH192</f>
        <v>0</v>
      </c>
      <c r="AI164" s="337">
        <f ca="1">Assum!AI192</f>
        <v>0</v>
      </c>
      <c r="AJ164" s="337">
        <f ca="1">Assum!AJ192</f>
        <v>0</v>
      </c>
      <c r="AK164" s="337">
        <f ca="1">Assum!AK192</f>
        <v>0</v>
      </c>
      <c r="AL164" s="337">
        <f ca="1">Assum!AL192</f>
        <v>0</v>
      </c>
      <c r="AM164" s="337">
        <f ca="1">Assum!AM192</f>
        <v>0</v>
      </c>
      <c r="AN164" s="337">
        <f ca="1">Assum!AN192</f>
        <v>0</v>
      </c>
      <c r="AO164" s="337">
        <f ca="1">Assum!AO192</f>
        <v>0</v>
      </c>
      <c r="AP164" s="337">
        <f ca="1">Assum!AP192</f>
        <v>0</v>
      </c>
      <c r="AQ164" s="337">
        <f ca="1">Assum!AQ192</f>
        <v>0</v>
      </c>
      <c r="AR164" s="337">
        <f ca="1">Assum!AR192</f>
        <v>0</v>
      </c>
      <c r="AS164" s="337">
        <f ca="1">Assum!AS192</f>
        <v>0</v>
      </c>
      <c r="AT164" s="337">
        <f ca="1">Assum!AT192</f>
        <v>0</v>
      </c>
      <c r="AU164" s="337">
        <f ca="1">Assum!AU192</f>
        <v>0</v>
      </c>
      <c r="AV164" s="337">
        <f ca="1">Assum!AV192</f>
        <v>0</v>
      </c>
      <c r="AW164" s="337">
        <f ca="1">Assum!AW192</f>
        <v>0</v>
      </c>
      <c r="AX164" s="337">
        <f ca="1">Assum!AX192</f>
        <v>0</v>
      </c>
      <c r="AY164" s="337">
        <f ca="1">Assum!AY192</f>
        <v>0</v>
      </c>
      <c r="AZ164" s="337">
        <f ca="1">Assum!AZ192</f>
        <v>0</v>
      </c>
      <c r="BA164" s="337">
        <f ca="1">Assum!BA192</f>
        <v>0</v>
      </c>
      <c r="BB164" s="337">
        <f ca="1">Assum!BB192</f>
        <v>0</v>
      </c>
      <c r="BC164" s="337">
        <f ca="1">Assum!BC192</f>
        <v>0</v>
      </c>
      <c r="BD164" s="337">
        <f ca="1">Assum!BD192</f>
        <v>0</v>
      </c>
      <c r="BE164" s="337">
        <f ca="1">Assum!BE192</f>
        <v>0</v>
      </c>
      <c r="BF164" s="337">
        <f ca="1">Assum!BF192</f>
        <v>0</v>
      </c>
      <c r="BG164" s="337">
        <f ca="1">Assum!BG192</f>
        <v>0</v>
      </c>
      <c r="BH164" s="337">
        <f ca="1">Assum!BH192</f>
        <v>0</v>
      </c>
      <c r="BI164" s="337">
        <f ca="1">Assum!BI192</f>
        <v>0</v>
      </c>
      <c r="BJ164" s="337">
        <f ca="1">Assum!BJ192</f>
        <v>0</v>
      </c>
      <c r="BK164" s="337">
        <f ca="1">Assum!BK192</f>
        <v>0</v>
      </c>
      <c r="BL164" s="337">
        <f ca="1">Assum!BL192</f>
        <v>0</v>
      </c>
      <c r="BM164" s="337">
        <f ca="1">Assum!BM192</f>
        <v>0</v>
      </c>
      <c r="BN164" s="337">
        <f ca="1">Assum!BN192</f>
        <v>0</v>
      </c>
      <c r="BO164" s="337">
        <f ca="1">Assum!BO192</f>
        <v>0</v>
      </c>
      <c r="BP164" s="337">
        <f ca="1">Assum!BP192</f>
        <v>0</v>
      </c>
      <c r="BQ164" s="337">
        <f ca="1">Assum!BQ192</f>
        <v>0</v>
      </c>
      <c r="BR164" s="337">
        <f ca="1">Assum!BR192</f>
        <v>0</v>
      </c>
      <c r="BS164" s="337">
        <f ca="1">Assum!BS192</f>
        <v>0</v>
      </c>
      <c r="BT164" s="337">
        <f ca="1">Assum!BT192</f>
        <v>0</v>
      </c>
      <c r="BU164" s="337">
        <f ca="1">Assum!BU192</f>
        <v>0</v>
      </c>
      <c r="BV164" s="337">
        <f ca="1">Assum!BV192</f>
        <v>0</v>
      </c>
      <c r="BW164" s="337">
        <f ca="1">Assum!BW192</f>
        <v>0</v>
      </c>
      <c r="BX164" s="337">
        <f ca="1">Assum!BX192</f>
        <v>0</v>
      </c>
      <c r="BY164" s="337">
        <f ca="1">Assum!BY192</f>
        <v>0</v>
      </c>
      <c r="BZ164" s="337">
        <f ca="1">Assum!BZ192</f>
        <v>0</v>
      </c>
      <c r="CA164" s="337">
        <f ca="1">Assum!CA192</f>
        <v>0</v>
      </c>
      <c r="CB164" s="337">
        <f ca="1">Assum!CB192</f>
        <v>0</v>
      </c>
      <c r="CC164" s="337">
        <f ca="1">Assum!CC192</f>
        <v>0</v>
      </c>
      <c r="CD164" s="337">
        <f ca="1">Assum!CD192</f>
        <v>0</v>
      </c>
      <c r="CE164" s="337">
        <f ca="1">Assum!CE192</f>
        <v>0</v>
      </c>
      <c r="CF164" s="337">
        <f ca="1">Assum!CF192</f>
        <v>0</v>
      </c>
      <c r="CG164" s="337">
        <f ca="1">Assum!CG192</f>
        <v>0</v>
      </c>
      <c r="CH164" s="337">
        <f ca="1">Assum!CH192</f>
        <v>0</v>
      </c>
      <c r="CI164" s="337">
        <f ca="1">Assum!CI192</f>
        <v>0</v>
      </c>
      <c r="CJ164" s="337">
        <f ca="1">Assum!CJ192</f>
        <v>0</v>
      </c>
      <c r="CK164" s="337">
        <f ca="1">Assum!CK192</f>
        <v>0</v>
      </c>
      <c r="CL164" s="337">
        <f ca="1">Assum!CL192</f>
        <v>0</v>
      </c>
      <c r="CM164" s="337">
        <f ca="1">Assum!CM192</f>
        <v>0</v>
      </c>
      <c r="CN164" s="337">
        <f ca="1">Assum!CN192</f>
        <v>0</v>
      </c>
      <c r="CO164" s="337">
        <f ca="1">Assum!CO192</f>
        <v>0</v>
      </c>
      <c r="CP164" s="337">
        <f ca="1">Assum!CP192</f>
        <v>0</v>
      </c>
      <c r="CQ164" s="337">
        <f ca="1">Assum!CQ192</f>
        <v>0</v>
      </c>
      <c r="CR164" s="337">
        <f ca="1">Assum!CR192</f>
        <v>0</v>
      </c>
      <c r="CS164" s="337">
        <f ca="1">Assum!CS192</f>
        <v>0</v>
      </c>
      <c r="CT164" s="337">
        <f ca="1">Assum!CT192</f>
        <v>0</v>
      </c>
      <c r="CU164" s="337">
        <f ca="1">Assum!CU192</f>
        <v>0</v>
      </c>
      <c r="CV164" s="337">
        <f ca="1">Assum!CV192</f>
        <v>0</v>
      </c>
      <c r="CW164" s="337">
        <f ca="1">Assum!CW192</f>
        <v>0</v>
      </c>
      <c r="CX164" s="337">
        <f ca="1">Assum!CX192</f>
        <v>0</v>
      </c>
      <c r="CY164" s="337">
        <f ca="1">Assum!CY192</f>
        <v>0</v>
      </c>
      <c r="CZ164" s="337">
        <f ca="1">Assum!CZ192</f>
        <v>0</v>
      </c>
      <c r="DA164" s="337">
        <f ca="1">Assum!DA192</f>
        <v>0</v>
      </c>
      <c r="DB164" s="337">
        <f ca="1">Assum!DB192</f>
        <v>0</v>
      </c>
      <c r="DC164" s="337">
        <f ca="1">Assum!DC192</f>
        <v>0</v>
      </c>
      <c r="DD164" s="337">
        <f ca="1">Assum!DD192</f>
        <v>0</v>
      </c>
      <c r="DE164" s="337">
        <f ca="1">Assum!DE192</f>
        <v>0</v>
      </c>
      <c r="DF164" s="337">
        <f ca="1">Assum!DF192</f>
        <v>0</v>
      </c>
      <c r="DG164" s="337">
        <f ca="1">Assum!DG192</f>
        <v>0</v>
      </c>
      <c r="DH164" s="337">
        <f ca="1">Assum!DH192</f>
        <v>0</v>
      </c>
      <c r="DI164" s="337">
        <f ca="1">Assum!DI192</f>
        <v>0</v>
      </c>
      <c r="DJ164" s="337">
        <f ca="1">Assum!DJ192</f>
        <v>0</v>
      </c>
      <c r="DK164" s="337">
        <f ca="1">Assum!DK192</f>
        <v>0</v>
      </c>
      <c r="DL164" s="337">
        <f ca="1">Assum!DL192</f>
        <v>0</v>
      </c>
      <c r="DM164" s="337">
        <f ca="1">Assum!DM192</f>
        <v>0</v>
      </c>
      <c r="DN164" s="337">
        <f ca="1">Assum!DN192</f>
        <v>0</v>
      </c>
      <c r="DO164" s="337">
        <f ca="1">Assum!DO192</f>
        <v>0</v>
      </c>
      <c r="DP164" s="337">
        <f ca="1">Assum!DP192</f>
        <v>0</v>
      </c>
      <c r="DQ164" s="337">
        <f ca="1">Assum!DQ192</f>
        <v>0</v>
      </c>
      <c r="DR164" s="337">
        <f ca="1">Assum!DR192</f>
        <v>0</v>
      </c>
      <c r="DS164" s="337">
        <f ca="1">Assum!DS192</f>
        <v>0</v>
      </c>
      <c r="DT164" s="337">
        <f ca="1">Assum!DT192</f>
        <v>0</v>
      </c>
      <c r="DU164" s="337">
        <f ca="1">Assum!DU192</f>
        <v>0</v>
      </c>
      <c r="DV164" s="337">
        <f ca="1">Assum!DV192</f>
        <v>0</v>
      </c>
      <c r="DW164" s="337">
        <f ca="1">Assum!DW192</f>
        <v>0</v>
      </c>
      <c r="DX164" s="337">
        <f ca="1">Assum!DX192</f>
        <v>0</v>
      </c>
      <c r="DY164" s="337">
        <f ca="1">Assum!DY192</f>
        <v>0</v>
      </c>
      <c r="DZ164" s="337">
        <f ca="1">Assum!DZ192</f>
        <v>0</v>
      </c>
      <c r="EA164" s="337">
        <f ca="1">Assum!EA192</f>
        <v>0</v>
      </c>
      <c r="EB164" s="337">
        <f ca="1">Assum!EB192</f>
        <v>0</v>
      </c>
      <c r="EC164" s="337">
        <f ca="1">Assum!EC192</f>
        <v>0</v>
      </c>
      <c r="ED164" s="337">
        <f ca="1">Assum!ED192</f>
        <v>0</v>
      </c>
      <c r="EE164" s="337">
        <f ca="1">Assum!EE192</f>
        <v>0</v>
      </c>
      <c r="EF164" s="337">
        <f ca="1">Assum!EF192</f>
        <v>0</v>
      </c>
      <c r="EG164" s="337">
        <f ca="1">Assum!EG192</f>
        <v>0</v>
      </c>
      <c r="EH164" s="337">
        <f ca="1">Assum!EH192</f>
        <v>0</v>
      </c>
      <c r="EI164" s="337">
        <f ca="1">Assum!EI192</f>
        <v>0</v>
      </c>
      <c r="EJ164" s="337">
        <f ca="1">Assum!EJ192</f>
        <v>0</v>
      </c>
      <c r="EK164" s="337">
        <f ca="1">Assum!EK192</f>
        <v>0</v>
      </c>
      <c r="EL164" s="337">
        <f ca="1">Assum!EL192</f>
        <v>0</v>
      </c>
      <c r="EM164" s="337">
        <f ca="1">Assum!EM192</f>
        <v>0</v>
      </c>
      <c r="EN164" s="337">
        <f ca="1">Assum!EN192</f>
        <v>0</v>
      </c>
      <c r="EO164" s="337">
        <f ca="1">Assum!EO192</f>
        <v>0</v>
      </c>
      <c r="EP164" s="337">
        <f ca="1">Assum!EP192</f>
        <v>0</v>
      </c>
    </row>
    <row r="165" spans="1:163" s="418" customFormat="1" ht="14.1" customHeight="1">
      <c r="A165" s="417"/>
      <c r="B165" s="417"/>
      <c r="C165" s="57"/>
      <c r="D165" s="330"/>
      <c r="E165" s="1288"/>
      <c r="G165" s="419"/>
      <c r="H165" s="419"/>
      <c r="I165" s="419"/>
      <c r="J165" s="419"/>
      <c r="K165" s="419"/>
      <c r="L165" s="419"/>
      <c r="M165" s="419"/>
      <c r="N165" s="419"/>
      <c r="O165" s="419"/>
      <c r="P165" s="419"/>
      <c r="Q165" s="419"/>
      <c r="R165" s="419"/>
      <c r="S165" s="419"/>
      <c r="T165" s="419"/>
      <c r="U165" s="419"/>
      <c r="V165" s="419"/>
      <c r="W165" s="419"/>
      <c r="X165" s="419"/>
      <c r="Y165" s="419"/>
      <c r="Z165" s="419"/>
      <c r="AA165" s="419"/>
      <c r="AB165" s="419"/>
      <c r="AC165" s="419"/>
      <c r="AD165" s="419"/>
      <c r="AE165" s="419"/>
      <c r="AF165" s="419"/>
      <c r="AG165" s="419"/>
      <c r="AH165" s="419"/>
      <c r="AI165" s="419"/>
      <c r="AJ165" s="419"/>
      <c r="AK165" s="419"/>
      <c r="AL165" s="419"/>
      <c r="AM165" s="419"/>
      <c r="AN165" s="419"/>
      <c r="AO165" s="419"/>
      <c r="AP165" s="419"/>
      <c r="AQ165" s="419"/>
      <c r="AR165" s="419"/>
      <c r="AS165" s="419"/>
      <c r="AT165" s="419"/>
      <c r="AU165" s="419"/>
      <c r="AV165" s="419"/>
      <c r="AW165" s="419"/>
      <c r="AX165" s="419"/>
      <c r="AY165" s="419"/>
      <c r="AZ165" s="419"/>
      <c r="BA165" s="419"/>
      <c r="BB165" s="419"/>
      <c r="BC165" s="419"/>
      <c r="BD165" s="419"/>
      <c r="BE165" s="419"/>
      <c r="BF165" s="419"/>
      <c r="BG165" s="419"/>
      <c r="BH165" s="419"/>
      <c r="BI165" s="419"/>
      <c r="BJ165" s="419"/>
      <c r="BK165" s="419"/>
      <c r="BL165" s="419"/>
      <c r="BM165" s="419"/>
      <c r="BN165" s="419"/>
      <c r="BO165" s="419"/>
      <c r="BP165" s="419"/>
      <c r="BQ165" s="419"/>
      <c r="BR165" s="419"/>
      <c r="BS165" s="419"/>
      <c r="BT165" s="419"/>
      <c r="BU165" s="419"/>
      <c r="BV165" s="419"/>
      <c r="BW165" s="419"/>
      <c r="BX165" s="419"/>
      <c r="BY165" s="419"/>
      <c r="BZ165" s="419"/>
      <c r="CA165" s="419"/>
      <c r="CB165" s="419"/>
      <c r="CC165" s="419"/>
      <c r="CD165" s="419"/>
      <c r="CE165" s="419"/>
      <c r="CF165" s="419"/>
      <c r="CG165" s="419"/>
      <c r="CH165" s="419"/>
      <c r="CI165" s="419"/>
      <c r="CJ165" s="419"/>
      <c r="CK165" s="419"/>
      <c r="CL165" s="419"/>
      <c r="CM165" s="419"/>
      <c r="CN165" s="419"/>
      <c r="CO165" s="419"/>
      <c r="CP165" s="419"/>
      <c r="CQ165" s="419"/>
      <c r="CR165" s="419"/>
      <c r="CS165" s="419"/>
      <c r="CT165" s="419"/>
      <c r="CU165" s="419"/>
      <c r="CV165" s="419"/>
      <c r="CW165" s="419"/>
      <c r="CX165" s="419"/>
      <c r="CY165" s="419"/>
      <c r="CZ165" s="419"/>
      <c r="DA165" s="419"/>
      <c r="DB165" s="419"/>
      <c r="DC165" s="419"/>
      <c r="DD165" s="419"/>
      <c r="DE165" s="419"/>
      <c r="DF165" s="419"/>
      <c r="DG165" s="419"/>
      <c r="DH165" s="419"/>
      <c r="DI165" s="419"/>
      <c r="DJ165" s="419"/>
      <c r="DK165" s="419"/>
      <c r="DL165" s="419"/>
      <c r="DM165" s="419"/>
      <c r="DN165" s="419"/>
      <c r="DO165" s="419"/>
      <c r="DP165" s="419"/>
      <c r="DQ165" s="419"/>
      <c r="DR165" s="419"/>
      <c r="DS165" s="419"/>
      <c r="DT165" s="419"/>
      <c r="DU165" s="419"/>
      <c r="DV165" s="419"/>
      <c r="DW165" s="419"/>
      <c r="DX165" s="419"/>
      <c r="DY165" s="419"/>
      <c r="DZ165" s="419"/>
      <c r="EA165" s="419"/>
      <c r="EB165" s="419"/>
      <c r="EC165" s="419"/>
      <c r="ED165" s="419"/>
      <c r="EE165" s="419"/>
      <c r="EF165" s="419"/>
      <c r="EG165" s="419"/>
      <c r="EH165" s="419"/>
      <c r="EI165" s="419"/>
      <c r="EJ165" s="419"/>
      <c r="EK165" s="419"/>
      <c r="EL165" s="419"/>
      <c r="EM165" s="419"/>
      <c r="EN165" s="419"/>
      <c r="EO165" s="419"/>
      <c r="EP165" s="419"/>
    </row>
    <row r="166" spans="1:163" ht="14.1" customHeight="1">
      <c r="B166" s="15" t="s">
        <v>20</v>
      </c>
      <c r="D166" s="39" t="s">
        <v>97</v>
      </c>
      <c r="E166" s="416"/>
      <c r="F166" s="12"/>
      <c r="G166" s="12"/>
      <c r="H166" s="12"/>
      <c r="I166" s="12"/>
      <c r="J166" s="12"/>
      <c r="K166" s="12">
        <f t="shared" ref="K166" si="649">J170</f>
        <v>0</v>
      </c>
      <c r="L166" s="12">
        <f t="shared" ref="L166" ca="1" si="650">K170</f>
        <v>0</v>
      </c>
      <c r="M166" s="12">
        <f t="shared" ref="M166" ca="1" si="651">L170</f>
        <v>0</v>
      </c>
      <c r="N166" s="12">
        <f t="shared" ref="N166" ca="1" si="652">M170</f>
        <v>0</v>
      </c>
      <c r="O166" s="12">
        <f t="shared" ref="O166" ca="1" si="653">N170</f>
        <v>0</v>
      </c>
      <c r="P166" s="12">
        <f t="shared" ref="P166" ca="1" si="654">O170</f>
        <v>0</v>
      </c>
      <c r="Q166" s="12">
        <f t="shared" ref="Q166" ca="1" si="655">P170</f>
        <v>0</v>
      </c>
      <c r="R166" s="12">
        <f t="shared" ref="R166" ca="1" si="656">Q170</f>
        <v>0</v>
      </c>
      <c r="S166" s="12">
        <f t="shared" ref="S166" ca="1" si="657">R170</f>
        <v>0</v>
      </c>
      <c r="T166" s="12">
        <f t="shared" ref="T166" ca="1" si="658">S170</f>
        <v>0</v>
      </c>
      <c r="U166" s="12">
        <f t="shared" ref="U166" ca="1" si="659">T170</f>
        <v>0</v>
      </c>
      <c r="V166" s="12">
        <f t="shared" ref="V166" ca="1" si="660">U170</f>
        <v>0</v>
      </c>
      <c r="W166" s="12">
        <f t="shared" ref="W166" ca="1" si="661">V170</f>
        <v>0</v>
      </c>
      <c r="X166" s="12">
        <f t="shared" ref="X166" ca="1" si="662">W170</f>
        <v>0</v>
      </c>
      <c r="Y166" s="12">
        <f t="shared" ref="Y166" ca="1" si="663">X170</f>
        <v>0</v>
      </c>
      <c r="Z166" s="12">
        <f t="shared" ref="Z166" ca="1" si="664">Y170</f>
        <v>0</v>
      </c>
      <c r="AA166" s="12">
        <f t="shared" ref="AA166" ca="1" si="665">Z170</f>
        <v>0</v>
      </c>
      <c r="AB166" s="12">
        <f t="shared" ref="AB166" ca="1" si="666">AA170</f>
        <v>0</v>
      </c>
      <c r="AC166" s="12">
        <f t="shared" ref="AC166" ca="1" si="667">AB170</f>
        <v>0</v>
      </c>
      <c r="AD166" s="12">
        <f t="shared" ref="AD166" ca="1" si="668">AC170</f>
        <v>0</v>
      </c>
      <c r="AE166" s="12">
        <f t="shared" ref="AE166" ca="1" si="669">AD170</f>
        <v>0</v>
      </c>
      <c r="AF166" s="12">
        <f t="shared" ref="AF166" ca="1" si="670">AE170</f>
        <v>0</v>
      </c>
      <c r="AG166" s="12">
        <f t="shared" ref="AG166" ca="1" si="671">AF170</f>
        <v>0</v>
      </c>
      <c r="AH166" s="12">
        <f t="shared" ref="AH166" ca="1" si="672">AG170</f>
        <v>0</v>
      </c>
      <c r="AI166" s="12">
        <f t="shared" ref="AI166" ca="1" si="673">AH170</f>
        <v>0</v>
      </c>
      <c r="AJ166" s="12">
        <f t="shared" ref="AJ166" ca="1" si="674">AI170</f>
        <v>0</v>
      </c>
      <c r="AK166" s="12">
        <f t="shared" ref="AK166" ca="1" si="675">AJ170</f>
        <v>0</v>
      </c>
      <c r="AL166" s="12">
        <f t="shared" ref="AL166" ca="1" si="676">AK170</f>
        <v>0</v>
      </c>
      <c r="AM166" s="12">
        <f t="shared" ref="AM166" ca="1" si="677">AL170</f>
        <v>0</v>
      </c>
      <c r="AN166" s="12">
        <f t="shared" ref="AN166" ca="1" si="678">AM170</f>
        <v>0</v>
      </c>
      <c r="AO166" s="12">
        <f t="shared" ref="AO166" ca="1" si="679">AN170</f>
        <v>0</v>
      </c>
      <c r="AP166" s="12">
        <f t="shared" ref="AP166" ca="1" si="680">AO170</f>
        <v>0</v>
      </c>
      <c r="AQ166" s="12">
        <f t="shared" ref="AQ166" ca="1" si="681">AP170</f>
        <v>0</v>
      </c>
      <c r="AR166" s="12">
        <f t="shared" ref="AR166" ca="1" si="682">AQ170</f>
        <v>0</v>
      </c>
      <c r="AS166" s="12">
        <f t="shared" ref="AS166" ca="1" si="683">AR170</f>
        <v>0</v>
      </c>
      <c r="AT166" s="12">
        <f t="shared" ref="AT166" ca="1" si="684">AS170</f>
        <v>0</v>
      </c>
      <c r="AU166" s="12">
        <f t="shared" ref="AU166" ca="1" si="685">AT170</f>
        <v>0</v>
      </c>
      <c r="AV166" s="12">
        <f t="shared" ref="AV166" ca="1" si="686">AU170</f>
        <v>0</v>
      </c>
      <c r="AW166" s="12">
        <f t="shared" ref="AW166" ca="1" si="687">AV170</f>
        <v>0</v>
      </c>
      <c r="AX166" s="12">
        <f t="shared" ref="AX166" ca="1" si="688">AW170</f>
        <v>0</v>
      </c>
      <c r="AY166" s="12">
        <f t="shared" ref="AY166" ca="1" si="689">AX170</f>
        <v>0</v>
      </c>
      <c r="AZ166" s="12">
        <f t="shared" ref="AZ166" ca="1" si="690">AY170</f>
        <v>0</v>
      </c>
      <c r="BA166" s="12">
        <f t="shared" ref="BA166" ca="1" si="691">AZ170</f>
        <v>0</v>
      </c>
      <c r="BB166" s="12">
        <f t="shared" ref="BB166" ca="1" si="692">BA170</f>
        <v>0</v>
      </c>
      <c r="BC166" s="12">
        <f t="shared" ref="BC166" ca="1" si="693">BB170</f>
        <v>0</v>
      </c>
      <c r="BD166" s="12">
        <f t="shared" ref="BD166" ca="1" si="694">BC170</f>
        <v>0</v>
      </c>
      <c r="BE166" s="12">
        <f t="shared" ref="BE166" ca="1" si="695">BD170</f>
        <v>0</v>
      </c>
      <c r="BF166" s="12">
        <f t="shared" ref="BF166" ca="1" si="696">BE170</f>
        <v>0</v>
      </c>
      <c r="BG166" s="12">
        <f t="shared" ref="BG166" ca="1" si="697">BF170</f>
        <v>0</v>
      </c>
      <c r="BH166" s="12">
        <f t="shared" ref="BH166" ca="1" si="698">BG170</f>
        <v>0</v>
      </c>
      <c r="BI166" s="12">
        <f t="shared" ref="BI166" ca="1" si="699">BH170</f>
        <v>0</v>
      </c>
      <c r="BJ166" s="12">
        <f t="shared" ref="BJ166" ca="1" si="700">BI170</f>
        <v>0</v>
      </c>
      <c r="BK166" s="12">
        <f t="shared" ref="BK166" ca="1" si="701">BJ170</f>
        <v>0</v>
      </c>
      <c r="BL166" s="12">
        <f t="shared" ref="BL166" ca="1" si="702">BK170</f>
        <v>0</v>
      </c>
      <c r="BM166" s="12">
        <f t="shared" ref="BM166" ca="1" si="703">BL170</f>
        <v>0</v>
      </c>
      <c r="BN166" s="12">
        <f t="shared" ref="BN166" ca="1" si="704">BM170</f>
        <v>0</v>
      </c>
      <c r="BO166" s="12">
        <f t="shared" ref="BO166" ca="1" si="705">BN170</f>
        <v>0</v>
      </c>
      <c r="BP166" s="12">
        <f t="shared" ref="BP166" ca="1" si="706">BO170</f>
        <v>0</v>
      </c>
      <c r="BQ166" s="12">
        <f t="shared" ref="BQ166" ca="1" si="707">BP170</f>
        <v>0</v>
      </c>
      <c r="BR166" s="12">
        <f t="shared" ref="BR166" ca="1" si="708">BQ170</f>
        <v>0</v>
      </c>
      <c r="BS166" s="12">
        <f t="shared" ref="BS166" ca="1" si="709">BR170</f>
        <v>0</v>
      </c>
      <c r="BT166" s="12">
        <f t="shared" ref="BT166" ca="1" si="710">BS170</f>
        <v>0</v>
      </c>
      <c r="BU166" s="12">
        <f t="shared" ref="BU166" ca="1" si="711">BT170</f>
        <v>0</v>
      </c>
      <c r="BV166" s="12">
        <f t="shared" ref="BV166" ca="1" si="712">BU170</f>
        <v>0</v>
      </c>
      <c r="BW166" s="12">
        <f t="shared" ref="BW166" ca="1" si="713">BV170</f>
        <v>0</v>
      </c>
      <c r="BX166" s="12">
        <f t="shared" ref="BX166" ca="1" si="714">BW170</f>
        <v>0</v>
      </c>
      <c r="BY166" s="12">
        <f t="shared" ref="BY166" ca="1" si="715">BX170</f>
        <v>0</v>
      </c>
      <c r="BZ166" s="12">
        <f t="shared" ref="BZ166" ca="1" si="716">BY170</f>
        <v>0</v>
      </c>
      <c r="CA166" s="12">
        <f t="shared" ref="CA166" ca="1" si="717">BZ170</f>
        <v>0</v>
      </c>
      <c r="CB166" s="12">
        <f t="shared" ref="CB166" ca="1" si="718">CA170</f>
        <v>0</v>
      </c>
      <c r="CC166" s="12">
        <f t="shared" ref="CC166" ca="1" si="719">CB170</f>
        <v>0</v>
      </c>
      <c r="CD166" s="12">
        <f t="shared" ref="CD166" ca="1" si="720">CC170</f>
        <v>0</v>
      </c>
      <c r="CE166" s="12">
        <f t="shared" ref="CE166" ca="1" si="721">CD170</f>
        <v>0</v>
      </c>
      <c r="CF166" s="12">
        <f t="shared" ref="CF166" ca="1" si="722">CE170</f>
        <v>0</v>
      </c>
      <c r="CG166" s="12">
        <f t="shared" ref="CG166" ca="1" si="723">CF170</f>
        <v>0</v>
      </c>
      <c r="CH166" s="12">
        <f t="shared" ref="CH166" ca="1" si="724">CG170</f>
        <v>0</v>
      </c>
      <c r="CI166" s="12">
        <f t="shared" ref="CI166" ca="1" si="725">CH170</f>
        <v>0</v>
      </c>
      <c r="CJ166" s="12">
        <f t="shared" ref="CJ166" ca="1" si="726">CI170</f>
        <v>0</v>
      </c>
      <c r="CK166" s="12">
        <f t="shared" ref="CK166" ca="1" si="727">CJ170</f>
        <v>0</v>
      </c>
      <c r="CL166" s="12">
        <f t="shared" ref="CL166" ca="1" si="728">CK170</f>
        <v>0</v>
      </c>
      <c r="CM166" s="12">
        <f t="shared" ref="CM166" ca="1" si="729">CL170</f>
        <v>0</v>
      </c>
      <c r="CN166" s="12">
        <f t="shared" ref="CN166" ca="1" si="730">CM170</f>
        <v>0</v>
      </c>
      <c r="CO166" s="12">
        <f t="shared" ref="CO166" ca="1" si="731">CN170</f>
        <v>0</v>
      </c>
      <c r="CP166" s="12">
        <f t="shared" ref="CP166" ca="1" si="732">CO170</f>
        <v>0</v>
      </c>
      <c r="CQ166" s="12">
        <f t="shared" ref="CQ166" ca="1" si="733">CP170</f>
        <v>0</v>
      </c>
      <c r="CR166" s="12">
        <f t="shared" ref="CR166" ca="1" si="734">CQ170</f>
        <v>0</v>
      </c>
      <c r="CS166" s="12">
        <f t="shared" ref="CS166" ca="1" si="735">CR170</f>
        <v>0</v>
      </c>
      <c r="CT166" s="12">
        <f t="shared" ref="CT166" ca="1" si="736">CS170</f>
        <v>0</v>
      </c>
      <c r="CU166" s="12">
        <f t="shared" ref="CU166" ca="1" si="737">CT170</f>
        <v>0</v>
      </c>
      <c r="CV166" s="12">
        <f t="shared" ref="CV166" ca="1" si="738">CU170</f>
        <v>0</v>
      </c>
      <c r="CW166" s="12">
        <f t="shared" ref="CW166" ca="1" si="739">CV170</f>
        <v>0</v>
      </c>
      <c r="CX166" s="12">
        <f t="shared" ref="CX166" ca="1" si="740">CW170</f>
        <v>0</v>
      </c>
      <c r="CY166" s="12">
        <f t="shared" ref="CY166" ca="1" si="741">CX170</f>
        <v>0</v>
      </c>
      <c r="CZ166" s="12">
        <f t="shared" ref="CZ166" ca="1" si="742">CY170</f>
        <v>0</v>
      </c>
      <c r="DA166" s="12">
        <f t="shared" ref="DA166" ca="1" si="743">CZ170</f>
        <v>0</v>
      </c>
      <c r="DB166" s="12">
        <f t="shared" ref="DB166" ca="1" si="744">DA170</f>
        <v>0</v>
      </c>
      <c r="DC166" s="12">
        <f t="shared" ref="DC166" ca="1" si="745">DB170</f>
        <v>0</v>
      </c>
      <c r="DD166" s="12">
        <f t="shared" ref="DD166" ca="1" si="746">DC170</f>
        <v>0</v>
      </c>
      <c r="DE166" s="12">
        <f t="shared" ref="DE166" ca="1" si="747">DD170</f>
        <v>0</v>
      </c>
      <c r="DF166" s="12">
        <f t="shared" ref="DF166" ca="1" si="748">DE170</f>
        <v>0</v>
      </c>
      <c r="DG166" s="12">
        <f t="shared" ref="DG166" ca="1" si="749">DF170</f>
        <v>0</v>
      </c>
      <c r="DH166" s="12">
        <f t="shared" ref="DH166" ca="1" si="750">DG170</f>
        <v>0</v>
      </c>
      <c r="DI166" s="12">
        <f t="shared" ref="DI166" ca="1" si="751">DH170</f>
        <v>0</v>
      </c>
      <c r="DJ166" s="12">
        <f t="shared" ref="DJ166" ca="1" si="752">DI170</f>
        <v>0</v>
      </c>
      <c r="DK166" s="12">
        <f t="shared" ref="DK166" ca="1" si="753">DJ170</f>
        <v>0</v>
      </c>
      <c r="DL166" s="12">
        <f t="shared" ref="DL166" ca="1" si="754">DK170</f>
        <v>0</v>
      </c>
      <c r="DM166" s="12">
        <f t="shared" ref="DM166" ca="1" si="755">DL170</f>
        <v>0</v>
      </c>
      <c r="DN166" s="12">
        <f t="shared" ref="DN166" ca="1" si="756">DM170</f>
        <v>0</v>
      </c>
      <c r="DO166" s="12">
        <f t="shared" ref="DO166" ca="1" si="757">DN170</f>
        <v>0</v>
      </c>
      <c r="DP166" s="12">
        <f t="shared" ref="DP166" ca="1" si="758">DO170</f>
        <v>0</v>
      </c>
      <c r="DQ166" s="12">
        <f t="shared" ref="DQ166" ca="1" si="759">DP170</f>
        <v>0</v>
      </c>
      <c r="DR166" s="12">
        <f t="shared" ref="DR166" ca="1" si="760">DQ170</f>
        <v>0</v>
      </c>
      <c r="DS166" s="12">
        <f t="shared" ref="DS166" ca="1" si="761">DR170</f>
        <v>0</v>
      </c>
      <c r="DT166" s="12">
        <f t="shared" ref="DT166" ca="1" si="762">DS170</f>
        <v>0</v>
      </c>
      <c r="DU166" s="12">
        <f t="shared" ref="DU166" ca="1" si="763">DT170</f>
        <v>0</v>
      </c>
      <c r="DV166" s="12">
        <f t="shared" ref="DV166" ca="1" si="764">DU170</f>
        <v>0</v>
      </c>
      <c r="DW166" s="12">
        <f t="shared" ref="DW166" ca="1" si="765">DV170</f>
        <v>0</v>
      </c>
      <c r="DX166" s="12">
        <f t="shared" ref="DX166" ca="1" si="766">DW170</f>
        <v>0</v>
      </c>
      <c r="DY166" s="12">
        <f t="shared" ref="DY166" ca="1" si="767">DX170</f>
        <v>0</v>
      </c>
      <c r="DZ166" s="12">
        <f t="shared" ref="DZ166" ca="1" si="768">DY170</f>
        <v>0</v>
      </c>
      <c r="EA166" s="12">
        <f t="shared" ref="EA166" ca="1" si="769">DZ170</f>
        <v>0</v>
      </c>
      <c r="EB166" s="12">
        <f t="shared" ref="EB166" ca="1" si="770">EA170</f>
        <v>0</v>
      </c>
      <c r="EC166" s="12">
        <f t="shared" ref="EC166" ca="1" si="771">EB170</f>
        <v>0</v>
      </c>
      <c r="ED166" s="12">
        <f t="shared" ref="ED166" ca="1" si="772">EC170</f>
        <v>0</v>
      </c>
      <c r="EE166" s="12">
        <f t="shared" ref="EE166" ca="1" si="773">ED170</f>
        <v>0</v>
      </c>
      <c r="EF166" s="12">
        <f t="shared" ref="EF166" ca="1" si="774">EE170</f>
        <v>0</v>
      </c>
      <c r="EG166" s="12">
        <f t="shared" ref="EG166" ca="1" si="775">EF170</f>
        <v>0</v>
      </c>
      <c r="EH166" s="12">
        <f t="shared" ref="EH166" ca="1" si="776">EG170</f>
        <v>0</v>
      </c>
      <c r="EI166" s="12">
        <f t="shared" ref="EI166" ca="1" si="777">EH170</f>
        <v>0</v>
      </c>
      <c r="EJ166" s="12">
        <f t="shared" ref="EJ166" ca="1" si="778">EI170</f>
        <v>0</v>
      </c>
      <c r="EK166" s="12">
        <f t="shared" ref="EK166" ca="1" si="779">EJ170</f>
        <v>0</v>
      </c>
      <c r="EL166" s="12">
        <f t="shared" ref="EL166" ca="1" si="780">EK170</f>
        <v>0</v>
      </c>
      <c r="EM166" s="12">
        <f t="shared" ref="EM166" ca="1" si="781">EL170</f>
        <v>0</v>
      </c>
      <c r="EN166" s="12">
        <f t="shared" ref="EN166" ca="1" si="782">EM170</f>
        <v>0</v>
      </c>
      <c r="EO166" s="12">
        <f t="shared" ref="EO166" ca="1" si="783">EN170</f>
        <v>0</v>
      </c>
      <c r="EP166" s="12">
        <f t="shared" ref="EP166" ca="1" si="784">EO170</f>
        <v>0</v>
      </c>
      <c r="EQ166" s="12"/>
      <c r="ER166" s="12"/>
      <c r="ES166" s="12"/>
      <c r="ET166" s="12"/>
      <c r="EU166" s="12"/>
      <c r="EV166" s="12"/>
      <c r="EW166" s="12"/>
      <c r="EX166" s="12"/>
      <c r="EY166" s="12"/>
      <c r="EZ166" s="12"/>
      <c r="FA166" s="12"/>
      <c r="FB166" s="12"/>
      <c r="FC166" s="12"/>
      <c r="FD166" s="12"/>
      <c r="FE166" s="12"/>
      <c r="FF166" s="12"/>
      <c r="FG166" s="12"/>
    </row>
    <row r="167" spans="1:163" ht="14.1" customHeight="1">
      <c r="B167" s="141" t="s">
        <v>32</v>
      </c>
      <c r="C167" s="141"/>
      <c r="D167" s="198" t="s">
        <v>97</v>
      </c>
      <c r="E167" s="1290">
        <f ca="1">SUM(F167:DI167)</f>
        <v>0</v>
      </c>
      <c r="F167" s="206"/>
      <c r="G167" s="206"/>
      <c r="H167" s="206"/>
      <c r="I167" s="206"/>
      <c r="J167" s="206"/>
      <c r="K167" s="206">
        <f ca="1">Funding!K29</f>
        <v>0</v>
      </c>
      <c r="L167" s="206">
        <f ca="1">Funding!L29</f>
        <v>0</v>
      </c>
      <c r="M167" s="206">
        <f ca="1">Funding!M29</f>
        <v>0</v>
      </c>
      <c r="N167" s="206">
        <f ca="1">Funding!N29</f>
        <v>0</v>
      </c>
      <c r="O167" s="206">
        <f ca="1">Funding!O29</f>
        <v>0</v>
      </c>
      <c r="P167" s="206">
        <f ca="1">Funding!P29</f>
        <v>0</v>
      </c>
      <c r="Q167" s="206">
        <f ca="1">Funding!Q29</f>
        <v>0</v>
      </c>
      <c r="R167" s="206">
        <f ca="1">Funding!R29</f>
        <v>0</v>
      </c>
      <c r="S167" s="206">
        <f ca="1">Funding!S29</f>
        <v>0</v>
      </c>
      <c r="T167" s="206">
        <f ca="1">Funding!T29</f>
        <v>0</v>
      </c>
      <c r="U167" s="206">
        <f ca="1">Funding!U29</f>
        <v>0</v>
      </c>
      <c r="V167" s="206">
        <f ca="1">Funding!V29</f>
        <v>0</v>
      </c>
      <c r="W167" s="206">
        <f ca="1">Funding!W29</f>
        <v>0</v>
      </c>
      <c r="X167" s="206">
        <f ca="1">Funding!X29</f>
        <v>0</v>
      </c>
      <c r="Y167" s="206">
        <f ca="1">Funding!Y29</f>
        <v>0</v>
      </c>
      <c r="Z167" s="206">
        <f ca="1">Funding!Z29</f>
        <v>0</v>
      </c>
      <c r="AA167" s="206">
        <f ca="1">Funding!AA29</f>
        <v>0</v>
      </c>
      <c r="AB167" s="206">
        <f ca="1">Funding!AB29</f>
        <v>0</v>
      </c>
      <c r="AC167" s="206">
        <f ca="1">Funding!AC29</f>
        <v>0</v>
      </c>
      <c r="AD167" s="206">
        <f ca="1">Funding!AD29</f>
        <v>0</v>
      </c>
      <c r="AE167" s="206">
        <f ca="1">Funding!AE29</f>
        <v>0</v>
      </c>
      <c r="AF167" s="206">
        <f ca="1">Funding!AF29</f>
        <v>0</v>
      </c>
      <c r="AG167" s="206">
        <f ca="1">Funding!AG29</f>
        <v>0</v>
      </c>
      <c r="AH167" s="206">
        <f ca="1">Funding!AH29</f>
        <v>0</v>
      </c>
      <c r="AI167" s="206">
        <f ca="1">Funding!AI29</f>
        <v>0</v>
      </c>
      <c r="AJ167" s="206">
        <f ca="1">Funding!AJ29</f>
        <v>0</v>
      </c>
      <c r="AK167" s="206">
        <f ca="1">Funding!AK29</f>
        <v>0</v>
      </c>
      <c r="AL167" s="206">
        <f ca="1">Funding!AL29</f>
        <v>0</v>
      </c>
      <c r="AM167" s="206">
        <f ca="1">Funding!AM29</f>
        <v>0</v>
      </c>
      <c r="AN167" s="206">
        <f ca="1">Funding!AN29</f>
        <v>0</v>
      </c>
      <c r="AO167" s="206">
        <f ca="1">Funding!AO29</f>
        <v>0</v>
      </c>
      <c r="AP167" s="206">
        <f ca="1">Funding!AP29</f>
        <v>0</v>
      </c>
      <c r="AQ167" s="206">
        <f ca="1">Funding!AQ29</f>
        <v>0</v>
      </c>
      <c r="AR167" s="206">
        <f ca="1">Funding!AR29</f>
        <v>0</v>
      </c>
      <c r="AS167" s="206">
        <f ca="1">Funding!AS29</f>
        <v>0</v>
      </c>
      <c r="AT167" s="206">
        <f ca="1">Funding!AT29</f>
        <v>0</v>
      </c>
      <c r="AU167" s="206">
        <f ca="1">Funding!AU29</f>
        <v>0</v>
      </c>
      <c r="AV167" s="206">
        <f ca="1">Funding!AV29</f>
        <v>0</v>
      </c>
      <c r="AW167" s="206">
        <f ca="1">Funding!AW29</f>
        <v>0</v>
      </c>
      <c r="AX167" s="206">
        <f ca="1">Funding!AX29</f>
        <v>0</v>
      </c>
      <c r="AY167" s="206">
        <f ca="1">Funding!AY29</f>
        <v>0</v>
      </c>
      <c r="AZ167" s="206">
        <f ca="1">Funding!AZ29</f>
        <v>0</v>
      </c>
      <c r="BA167" s="206">
        <f ca="1">Funding!BA29</f>
        <v>0</v>
      </c>
      <c r="BB167" s="206">
        <f ca="1">Funding!BB29</f>
        <v>0</v>
      </c>
      <c r="BC167" s="206">
        <f ca="1">Funding!BC29</f>
        <v>0</v>
      </c>
      <c r="BD167" s="206">
        <f ca="1">Funding!BD29</f>
        <v>0</v>
      </c>
      <c r="BE167" s="206">
        <f ca="1">Funding!BE29</f>
        <v>0</v>
      </c>
      <c r="BF167" s="206">
        <f ca="1">Funding!BF29</f>
        <v>0</v>
      </c>
      <c r="BG167" s="206">
        <f ca="1">Funding!BG29</f>
        <v>0</v>
      </c>
      <c r="BH167" s="206">
        <f ca="1">Funding!BH29</f>
        <v>0</v>
      </c>
      <c r="BI167" s="206">
        <f ca="1">Funding!BI29</f>
        <v>0</v>
      </c>
      <c r="BJ167" s="206">
        <f ca="1">Funding!BJ29</f>
        <v>0</v>
      </c>
      <c r="BK167" s="206">
        <f ca="1">Funding!BK29</f>
        <v>0</v>
      </c>
      <c r="BL167" s="206">
        <f ca="1">Funding!BL29</f>
        <v>0</v>
      </c>
      <c r="BM167" s="206">
        <f ca="1">Funding!BM29</f>
        <v>0</v>
      </c>
      <c r="BN167" s="206">
        <f ca="1">Funding!BN29</f>
        <v>0</v>
      </c>
      <c r="BO167" s="206">
        <f ca="1">Funding!BO29</f>
        <v>0</v>
      </c>
      <c r="BP167" s="206">
        <f ca="1">Funding!BP29</f>
        <v>0</v>
      </c>
      <c r="BQ167" s="206">
        <f ca="1">Funding!BQ29</f>
        <v>0</v>
      </c>
      <c r="BR167" s="206">
        <f ca="1">Funding!BR29</f>
        <v>0</v>
      </c>
      <c r="BS167" s="206">
        <f ca="1">Funding!BS29</f>
        <v>0</v>
      </c>
      <c r="BT167" s="206">
        <f ca="1">Funding!BT29</f>
        <v>0</v>
      </c>
      <c r="BU167" s="206">
        <f ca="1">Funding!BU29</f>
        <v>0</v>
      </c>
      <c r="BV167" s="206">
        <f ca="1">Funding!BV29</f>
        <v>0</v>
      </c>
      <c r="BW167" s="206">
        <f ca="1">Funding!BW29</f>
        <v>0</v>
      </c>
      <c r="BX167" s="206">
        <f ca="1">Funding!BX29</f>
        <v>0</v>
      </c>
      <c r="BY167" s="206">
        <f ca="1">Funding!BY29</f>
        <v>0</v>
      </c>
      <c r="BZ167" s="206">
        <f ca="1">Funding!BZ29</f>
        <v>0</v>
      </c>
      <c r="CA167" s="206">
        <f ca="1">Funding!CA29</f>
        <v>0</v>
      </c>
      <c r="CB167" s="206">
        <f ca="1">Funding!CB29</f>
        <v>0</v>
      </c>
      <c r="CC167" s="206">
        <f ca="1">Funding!CC29</f>
        <v>0</v>
      </c>
      <c r="CD167" s="206">
        <f ca="1">Funding!CD29</f>
        <v>0</v>
      </c>
      <c r="CE167" s="206">
        <f ca="1">Funding!CE29</f>
        <v>0</v>
      </c>
      <c r="CF167" s="206">
        <f ca="1">Funding!CF29</f>
        <v>0</v>
      </c>
      <c r="CG167" s="206">
        <f ca="1">Funding!CG29</f>
        <v>0</v>
      </c>
      <c r="CH167" s="206">
        <f ca="1">Funding!CH29</f>
        <v>0</v>
      </c>
      <c r="CI167" s="206">
        <f ca="1">Funding!CI29</f>
        <v>0</v>
      </c>
      <c r="CJ167" s="206">
        <f ca="1">Funding!CJ29</f>
        <v>0</v>
      </c>
      <c r="CK167" s="206">
        <f ca="1">Funding!CK29</f>
        <v>0</v>
      </c>
      <c r="CL167" s="206">
        <f ca="1">Funding!CL29</f>
        <v>0</v>
      </c>
      <c r="CM167" s="206">
        <f ca="1">Funding!CM29</f>
        <v>0</v>
      </c>
      <c r="CN167" s="206">
        <f ca="1">Funding!CN29</f>
        <v>0</v>
      </c>
      <c r="CO167" s="206">
        <f ca="1">Funding!CO29</f>
        <v>0</v>
      </c>
      <c r="CP167" s="206">
        <f ca="1">Funding!CP29</f>
        <v>0</v>
      </c>
      <c r="CQ167" s="206">
        <f ca="1">Funding!CQ29</f>
        <v>0</v>
      </c>
      <c r="CR167" s="206">
        <f ca="1">Funding!CR29</f>
        <v>0</v>
      </c>
      <c r="CS167" s="206">
        <f ca="1">Funding!CS29</f>
        <v>0</v>
      </c>
      <c r="CT167" s="206">
        <f ca="1">Funding!CT29</f>
        <v>0</v>
      </c>
      <c r="CU167" s="206">
        <f ca="1">Funding!CU29</f>
        <v>0</v>
      </c>
      <c r="CV167" s="206">
        <f ca="1">Funding!CV29</f>
        <v>0</v>
      </c>
      <c r="CW167" s="206">
        <f ca="1">Funding!CW29</f>
        <v>0</v>
      </c>
      <c r="CX167" s="206">
        <f ca="1">Funding!CX29</f>
        <v>0</v>
      </c>
      <c r="CY167" s="206">
        <f ca="1">Funding!CY29</f>
        <v>0</v>
      </c>
      <c r="CZ167" s="206">
        <f ca="1">Funding!CZ29</f>
        <v>0</v>
      </c>
      <c r="DA167" s="206">
        <f ca="1">Funding!DA29</f>
        <v>0</v>
      </c>
      <c r="DB167" s="206">
        <f ca="1">Funding!DB29</f>
        <v>0</v>
      </c>
      <c r="DC167" s="206">
        <f ca="1">Funding!DC29</f>
        <v>0</v>
      </c>
      <c r="DD167" s="206">
        <f ca="1">Funding!DD29</f>
        <v>0</v>
      </c>
      <c r="DE167" s="206">
        <f ca="1">Funding!DE29</f>
        <v>0</v>
      </c>
      <c r="DF167" s="206">
        <f ca="1">Funding!DF29</f>
        <v>0</v>
      </c>
      <c r="DG167" s="206">
        <f ca="1">Funding!DG29</f>
        <v>0</v>
      </c>
      <c r="DH167" s="206">
        <f ca="1">Funding!DH29</f>
        <v>0</v>
      </c>
      <c r="DI167" s="206">
        <f ca="1">Funding!DI29</f>
        <v>0</v>
      </c>
      <c r="DJ167" s="206">
        <f ca="1">Funding!DJ29</f>
        <v>0</v>
      </c>
      <c r="DK167" s="206">
        <f ca="1">Funding!DK29</f>
        <v>0</v>
      </c>
      <c r="DL167" s="206">
        <f ca="1">Funding!DL29</f>
        <v>0</v>
      </c>
      <c r="DM167" s="206">
        <f ca="1">Funding!DM29</f>
        <v>0</v>
      </c>
      <c r="DN167" s="206">
        <f ca="1">Funding!DN29</f>
        <v>0</v>
      </c>
      <c r="DO167" s="206">
        <f ca="1">Funding!DO29</f>
        <v>0</v>
      </c>
      <c r="DP167" s="206">
        <f ca="1">Funding!DP29</f>
        <v>0</v>
      </c>
      <c r="DQ167" s="206">
        <f ca="1">Funding!DQ29</f>
        <v>0</v>
      </c>
      <c r="DR167" s="206">
        <f ca="1">Funding!DR29</f>
        <v>0</v>
      </c>
      <c r="DS167" s="206">
        <f ca="1">Funding!DS29</f>
        <v>0</v>
      </c>
      <c r="DT167" s="206">
        <f ca="1">Funding!DT29</f>
        <v>0</v>
      </c>
      <c r="DU167" s="206">
        <f ca="1">Funding!DU29</f>
        <v>0</v>
      </c>
      <c r="DV167" s="206">
        <f ca="1">Funding!DV29</f>
        <v>0</v>
      </c>
      <c r="DW167" s="206">
        <f ca="1">Funding!DW29</f>
        <v>0</v>
      </c>
      <c r="DX167" s="206">
        <f ca="1">Funding!DX29</f>
        <v>0</v>
      </c>
      <c r="DY167" s="206">
        <f ca="1">Funding!DY29</f>
        <v>0</v>
      </c>
      <c r="DZ167" s="206">
        <f ca="1">Funding!DZ29</f>
        <v>0</v>
      </c>
      <c r="EA167" s="206">
        <f ca="1">Funding!EA29</f>
        <v>0</v>
      </c>
      <c r="EB167" s="206">
        <f ca="1">Funding!EB29</f>
        <v>0</v>
      </c>
      <c r="EC167" s="206">
        <f ca="1">Funding!EC29</f>
        <v>0</v>
      </c>
      <c r="ED167" s="206">
        <f ca="1">Funding!ED29</f>
        <v>0</v>
      </c>
      <c r="EE167" s="206">
        <f ca="1">Funding!EE29</f>
        <v>0</v>
      </c>
      <c r="EF167" s="206">
        <f ca="1">Funding!EF29</f>
        <v>0</v>
      </c>
      <c r="EG167" s="206">
        <f ca="1">Funding!EG29</f>
        <v>0</v>
      </c>
      <c r="EH167" s="206">
        <f ca="1">Funding!EH29</f>
        <v>0</v>
      </c>
      <c r="EI167" s="206">
        <f ca="1">Funding!EI29</f>
        <v>0</v>
      </c>
      <c r="EJ167" s="206">
        <f ca="1">Funding!EJ29</f>
        <v>0</v>
      </c>
      <c r="EK167" s="206">
        <f ca="1">Funding!EK29</f>
        <v>0</v>
      </c>
      <c r="EL167" s="206">
        <f ca="1">Funding!EL29</f>
        <v>0</v>
      </c>
      <c r="EM167" s="206">
        <f ca="1">Funding!EM29</f>
        <v>0</v>
      </c>
      <c r="EN167" s="206">
        <f ca="1">Funding!EN29</f>
        <v>0</v>
      </c>
      <c r="EO167" s="206">
        <f ca="1">Funding!EO29</f>
        <v>0</v>
      </c>
      <c r="EP167" s="206">
        <f ca="1">Funding!EP29</f>
        <v>0</v>
      </c>
      <c r="EQ167" s="12"/>
      <c r="ER167" s="12"/>
      <c r="ES167" s="12"/>
      <c r="ET167" s="12"/>
      <c r="EU167" s="12"/>
      <c r="EV167" s="12"/>
      <c r="EW167" s="12"/>
      <c r="EX167" s="12"/>
      <c r="EY167" s="12"/>
      <c r="EZ167" s="12"/>
      <c r="FA167" s="12"/>
      <c r="FB167" s="12"/>
      <c r="FC167" s="12"/>
      <c r="FD167" s="12"/>
      <c r="FE167" s="12"/>
      <c r="FF167" s="12"/>
      <c r="FG167" s="12"/>
    </row>
    <row r="168" spans="1:163" ht="14.1" customHeight="1">
      <c r="B168" s="15" t="s">
        <v>851</v>
      </c>
      <c r="C168" s="1175">
        <f ca="1">C149</f>
        <v>0</v>
      </c>
      <c r="D168" s="39" t="s">
        <v>97</v>
      </c>
      <c r="E168" s="416">
        <f ca="1">SUM(F168:DI168)</f>
        <v>0</v>
      </c>
      <c r="F168" s="12"/>
      <c r="G168" s="12"/>
      <c r="H168" s="12"/>
      <c r="I168" s="12"/>
      <c r="J168" s="12"/>
      <c r="K168" s="12">
        <f t="shared" ref="K168:AP168" ca="1" si="785">$E$167*K164*(IF($C168=1,K$4&lt;재조달시점,1))</f>
        <v>0</v>
      </c>
      <c r="L168" s="12">
        <f t="shared" ca="1" si="785"/>
        <v>0</v>
      </c>
      <c r="M168" s="12">
        <f t="shared" ca="1" si="785"/>
        <v>0</v>
      </c>
      <c r="N168" s="12">
        <f t="shared" ca="1" si="785"/>
        <v>0</v>
      </c>
      <c r="O168" s="12">
        <f t="shared" ca="1" si="785"/>
        <v>0</v>
      </c>
      <c r="P168" s="12">
        <f t="shared" ca="1" si="785"/>
        <v>0</v>
      </c>
      <c r="Q168" s="12">
        <f t="shared" ca="1" si="785"/>
        <v>0</v>
      </c>
      <c r="R168" s="12">
        <f t="shared" ca="1" si="785"/>
        <v>0</v>
      </c>
      <c r="S168" s="12">
        <f t="shared" ca="1" si="785"/>
        <v>0</v>
      </c>
      <c r="T168" s="12">
        <f t="shared" ca="1" si="785"/>
        <v>0</v>
      </c>
      <c r="U168" s="12">
        <f t="shared" ca="1" si="785"/>
        <v>0</v>
      </c>
      <c r="V168" s="12">
        <f t="shared" ca="1" si="785"/>
        <v>0</v>
      </c>
      <c r="W168" s="12">
        <f t="shared" ca="1" si="785"/>
        <v>0</v>
      </c>
      <c r="X168" s="12">
        <f t="shared" ca="1" si="785"/>
        <v>0</v>
      </c>
      <c r="Y168" s="12">
        <f t="shared" ca="1" si="785"/>
        <v>0</v>
      </c>
      <c r="Z168" s="12">
        <f t="shared" ca="1" si="785"/>
        <v>0</v>
      </c>
      <c r="AA168" s="12">
        <f t="shared" ca="1" si="785"/>
        <v>0</v>
      </c>
      <c r="AB168" s="12">
        <f t="shared" ca="1" si="785"/>
        <v>0</v>
      </c>
      <c r="AC168" s="12">
        <f t="shared" ca="1" si="785"/>
        <v>0</v>
      </c>
      <c r="AD168" s="12">
        <f t="shared" ca="1" si="785"/>
        <v>0</v>
      </c>
      <c r="AE168" s="12">
        <f t="shared" ca="1" si="785"/>
        <v>0</v>
      </c>
      <c r="AF168" s="12">
        <f t="shared" ca="1" si="785"/>
        <v>0</v>
      </c>
      <c r="AG168" s="12">
        <f t="shared" ca="1" si="785"/>
        <v>0</v>
      </c>
      <c r="AH168" s="12">
        <f t="shared" ca="1" si="785"/>
        <v>0</v>
      </c>
      <c r="AI168" s="12">
        <f t="shared" ca="1" si="785"/>
        <v>0</v>
      </c>
      <c r="AJ168" s="12">
        <f t="shared" ca="1" si="785"/>
        <v>0</v>
      </c>
      <c r="AK168" s="12">
        <f t="shared" ca="1" si="785"/>
        <v>0</v>
      </c>
      <c r="AL168" s="12">
        <f t="shared" ca="1" si="785"/>
        <v>0</v>
      </c>
      <c r="AM168" s="12">
        <f t="shared" ca="1" si="785"/>
        <v>0</v>
      </c>
      <c r="AN168" s="12">
        <f t="shared" ca="1" si="785"/>
        <v>0</v>
      </c>
      <c r="AO168" s="12">
        <f t="shared" ca="1" si="785"/>
        <v>0</v>
      </c>
      <c r="AP168" s="12">
        <f t="shared" ca="1" si="785"/>
        <v>0</v>
      </c>
      <c r="AQ168" s="12">
        <f t="shared" ref="AQ168:BV168" ca="1" si="786">$E$167*AQ164*(IF($C168=1,AQ$4&lt;재조달시점,1))</f>
        <v>0</v>
      </c>
      <c r="AR168" s="12">
        <f t="shared" ca="1" si="786"/>
        <v>0</v>
      </c>
      <c r="AS168" s="12">
        <f t="shared" ca="1" si="786"/>
        <v>0</v>
      </c>
      <c r="AT168" s="12">
        <f t="shared" ca="1" si="786"/>
        <v>0</v>
      </c>
      <c r="AU168" s="12">
        <f t="shared" ca="1" si="786"/>
        <v>0</v>
      </c>
      <c r="AV168" s="12">
        <f t="shared" ca="1" si="786"/>
        <v>0</v>
      </c>
      <c r="AW168" s="12">
        <f t="shared" ca="1" si="786"/>
        <v>0</v>
      </c>
      <c r="AX168" s="12">
        <f t="shared" ca="1" si="786"/>
        <v>0</v>
      </c>
      <c r="AY168" s="12">
        <f t="shared" ca="1" si="786"/>
        <v>0</v>
      </c>
      <c r="AZ168" s="12">
        <f t="shared" ca="1" si="786"/>
        <v>0</v>
      </c>
      <c r="BA168" s="12">
        <f t="shared" ca="1" si="786"/>
        <v>0</v>
      </c>
      <c r="BB168" s="12">
        <f t="shared" ca="1" si="786"/>
        <v>0</v>
      </c>
      <c r="BC168" s="12">
        <f t="shared" ca="1" si="786"/>
        <v>0</v>
      </c>
      <c r="BD168" s="12">
        <f t="shared" ca="1" si="786"/>
        <v>0</v>
      </c>
      <c r="BE168" s="12">
        <f t="shared" ca="1" si="786"/>
        <v>0</v>
      </c>
      <c r="BF168" s="12">
        <f t="shared" ca="1" si="786"/>
        <v>0</v>
      </c>
      <c r="BG168" s="12">
        <f t="shared" ca="1" si="786"/>
        <v>0</v>
      </c>
      <c r="BH168" s="12">
        <f t="shared" ca="1" si="786"/>
        <v>0</v>
      </c>
      <c r="BI168" s="12">
        <f t="shared" ca="1" si="786"/>
        <v>0</v>
      </c>
      <c r="BJ168" s="12">
        <f t="shared" ca="1" si="786"/>
        <v>0</v>
      </c>
      <c r="BK168" s="12">
        <f t="shared" ca="1" si="786"/>
        <v>0</v>
      </c>
      <c r="BL168" s="12">
        <f t="shared" ca="1" si="786"/>
        <v>0</v>
      </c>
      <c r="BM168" s="12">
        <f t="shared" ca="1" si="786"/>
        <v>0</v>
      </c>
      <c r="BN168" s="12">
        <f t="shared" ca="1" si="786"/>
        <v>0</v>
      </c>
      <c r="BO168" s="12">
        <f t="shared" ca="1" si="786"/>
        <v>0</v>
      </c>
      <c r="BP168" s="12">
        <f t="shared" ca="1" si="786"/>
        <v>0</v>
      </c>
      <c r="BQ168" s="12">
        <f t="shared" ca="1" si="786"/>
        <v>0</v>
      </c>
      <c r="BR168" s="12">
        <f t="shared" ca="1" si="786"/>
        <v>0</v>
      </c>
      <c r="BS168" s="12">
        <f t="shared" ca="1" si="786"/>
        <v>0</v>
      </c>
      <c r="BT168" s="12">
        <f t="shared" ca="1" si="786"/>
        <v>0</v>
      </c>
      <c r="BU168" s="12">
        <f t="shared" ca="1" si="786"/>
        <v>0</v>
      </c>
      <c r="BV168" s="12">
        <f t="shared" ca="1" si="786"/>
        <v>0</v>
      </c>
      <c r="BW168" s="12">
        <f t="shared" ref="BW168:DB168" ca="1" si="787">$E$167*BW164*(IF($C168=1,BW$4&lt;재조달시점,1))</f>
        <v>0</v>
      </c>
      <c r="BX168" s="12">
        <f t="shared" ca="1" si="787"/>
        <v>0</v>
      </c>
      <c r="BY168" s="12">
        <f t="shared" ca="1" si="787"/>
        <v>0</v>
      </c>
      <c r="BZ168" s="12">
        <f t="shared" ca="1" si="787"/>
        <v>0</v>
      </c>
      <c r="CA168" s="12">
        <f t="shared" ca="1" si="787"/>
        <v>0</v>
      </c>
      <c r="CB168" s="12">
        <f t="shared" ca="1" si="787"/>
        <v>0</v>
      </c>
      <c r="CC168" s="12">
        <f t="shared" ca="1" si="787"/>
        <v>0</v>
      </c>
      <c r="CD168" s="12">
        <f t="shared" ca="1" si="787"/>
        <v>0</v>
      </c>
      <c r="CE168" s="12">
        <f t="shared" ca="1" si="787"/>
        <v>0</v>
      </c>
      <c r="CF168" s="12">
        <f t="shared" ca="1" si="787"/>
        <v>0</v>
      </c>
      <c r="CG168" s="12">
        <f t="shared" ca="1" si="787"/>
        <v>0</v>
      </c>
      <c r="CH168" s="12">
        <f t="shared" ca="1" si="787"/>
        <v>0</v>
      </c>
      <c r="CI168" s="12">
        <f t="shared" ca="1" si="787"/>
        <v>0</v>
      </c>
      <c r="CJ168" s="12">
        <f t="shared" ca="1" si="787"/>
        <v>0</v>
      </c>
      <c r="CK168" s="12">
        <f t="shared" ca="1" si="787"/>
        <v>0</v>
      </c>
      <c r="CL168" s="12">
        <f t="shared" ca="1" si="787"/>
        <v>0</v>
      </c>
      <c r="CM168" s="12">
        <f t="shared" ca="1" si="787"/>
        <v>0</v>
      </c>
      <c r="CN168" s="12">
        <f t="shared" ca="1" si="787"/>
        <v>0</v>
      </c>
      <c r="CO168" s="12">
        <f t="shared" ca="1" si="787"/>
        <v>0</v>
      </c>
      <c r="CP168" s="12">
        <f t="shared" ca="1" si="787"/>
        <v>0</v>
      </c>
      <c r="CQ168" s="12">
        <f t="shared" ca="1" si="787"/>
        <v>0</v>
      </c>
      <c r="CR168" s="12">
        <f t="shared" ca="1" si="787"/>
        <v>0</v>
      </c>
      <c r="CS168" s="12">
        <f t="shared" ca="1" si="787"/>
        <v>0</v>
      </c>
      <c r="CT168" s="12">
        <f t="shared" ca="1" si="787"/>
        <v>0</v>
      </c>
      <c r="CU168" s="12">
        <f t="shared" ca="1" si="787"/>
        <v>0</v>
      </c>
      <c r="CV168" s="12">
        <f t="shared" ca="1" si="787"/>
        <v>0</v>
      </c>
      <c r="CW168" s="12">
        <f t="shared" ca="1" si="787"/>
        <v>0</v>
      </c>
      <c r="CX168" s="12">
        <f t="shared" ca="1" si="787"/>
        <v>0</v>
      </c>
      <c r="CY168" s="12">
        <f t="shared" ca="1" si="787"/>
        <v>0</v>
      </c>
      <c r="CZ168" s="12">
        <f t="shared" ca="1" si="787"/>
        <v>0</v>
      </c>
      <c r="DA168" s="12">
        <f t="shared" ca="1" si="787"/>
        <v>0</v>
      </c>
      <c r="DB168" s="12">
        <f t="shared" ca="1" si="787"/>
        <v>0</v>
      </c>
      <c r="DC168" s="12">
        <f t="shared" ref="DC168:EH168" ca="1" si="788">$E$167*DC164*(IF($C168=1,DC$4&lt;재조달시점,1))</f>
        <v>0</v>
      </c>
      <c r="DD168" s="12">
        <f t="shared" ca="1" si="788"/>
        <v>0</v>
      </c>
      <c r="DE168" s="12">
        <f t="shared" ca="1" si="788"/>
        <v>0</v>
      </c>
      <c r="DF168" s="12">
        <f t="shared" ca="1" si="788"/>
        <v>0</v>
      </c>
      <c r="DG168" s="12">
        <f t="shared" ca="1" si="788"/>
        <v>0</v>
      </c>
      <c r="DH168" s="12">
        <f t="shared" ca="1" si="788"/>
        <v>0</v>
      </c>
      <c r="DI168" s="12">
        <f t="shared" ca="1" si="788"/>
        <v>0</v>
      </c>
      <c r="DJ168" s="12">
        <f t="shared" ca="1" si="788"/>
        <v>0</v>
      </c>
      <c r="DK168" s="12">
        <f t="shared" ca="1" si="788"/>
        <v>0</v>
      </c>
      <c r="DL168" s="12">
        <f t="shared" ca="1" si="788"/>
        <v>0</v>
      </c>
      <c r="DM168" s="12">
        <f t="shared" ca="1" si="788"/>
        <v>0</v>
      </c>
      <c r="DN168" s="12">
        <f t="shared" ca="1" si="788"/>
        <v>0</v>
      </c>
      <c r="DO168" s="12">
        <f t="shared" ca="1" si="788"/>
        <v>0</v>
      </c>
      <c r="DP168" s="12">
        <f t="shared" ca="1" si="788"/>
        <v>0</v>
      </c>
      <c r="DQ168" s="12">
        <f t="shared" ca="1" si="788"/>
        <v>0</v>
      </c>
      <c r="DR168" s="12">
        <f t="shared" ca="1" si="788"/>
        <v>0</v>
      </c>
      <c r="DS168" s="12">
        <f t="shared" ca="1" si="788"/>
        <v>0</v>
      </c>
      <c r="DT168" s="12">
        <f t="shared" ca="1" si="788"/>
        <v>0</v>
      </c>
      <c r="DU168" s="12">
        <f t="shared" ca="1" si="788"/>
        <v>0</v>
      </c>
      <c r="DV168" s="12">
        <f t="shared" ca="1" si="788"/>
        <v>0</v>
      </c>
      <c r="DW168" s="12">
        <f t="shared" ca="1" si="788"/>
        <v>0</v>
      </c>
      <c r="DX168" s="12">
        <f t="shared" ca="1" si="788"/>
        <v>0</v>
      </c>
      <c r="DY168" s="12">
        <f t="shared" ca="1" si="788"/>
        <v>0</v>
      </c>
      <c r="DZ168" s="12">
        <f t="shared" ca="1" si="788"/>
        <v>0</v>
      </c>
      <c r="EA168" s="12">
        <f t="shared" ca="1" si="788"/>
        <v>0</v>
      </c>
      <c r="EB168" s="12">
        <f t="shared" ca="1" si="788"/>
        <v>0</v>
      </c>
      <c r="EC168" s="12">
        <f t="shared" ca="1" si="788"/>
        <v>0</v>
      </c>
      <c r="ED168" s="12">
        <f t="shared" ca="1" si="788"/>
        <v>0</v>
      </c>
      <c r="EE168" s="12">
        <f t="shared" ca="1" si="788"/>
        <v>0</v>
      </c>
      <c r="EF168" s="12">
        <f t="shared" ca="1" si="788"/>
        <v>0</v>
      </c>
      <c r="EG168" s="12">
        <f t="shared" ca="1" si="788"/>
        <v>0</v>
      </c>
      <c r="EH168" s="12">
        <f t="shared" ca="1" si="788"/>
        <v>0</v>
      </c>
      <c r="EI168" s="12">
        <f t="shared" ref="EI168:EP168" ca="1" si="789">$E$167*EI164*(IF($C168=1,EI$4&lt;재조달시점,1))</f>
        <v>0</v>
      </c>
      <c r="EJ168" s="12">
        <f t="shared" ca="1" si="789"/>
        <v>0</v>
      </c>
      <c r="EK168" s="12">
        <f t="shared" ca="1" si="789"/>
        <v>0</v>
      </c>
      <c r="EL168" s="12">
        <f t="shared" ca="1" si="789"/>
        <v>0</v>
      </c>
      <c r="EM168" s="12">
        <f t="shared" ca="1" si="789"/>
        <v>0</v>
      </c>
      <c r="EN168" s="12">
        <f t="shared" ca="1" si="789"/>
        <v>0</v>
      </c>
      <c r="EO168" s="12">
        <f t="shared" ca="1" si="789"/>
        <v>0</v>
      </c>
      <c r="EP168" s="12">
        <f t="shared" ca="1" si="789"/>
        <v>0</v>
      </c>
      <c r="EQ168" s="12"/>
      <c r="ER168" s="12"/>
      <c r="ES168" s="12"/>
      <c r="ET168" s="12"/>
      <c r="EU168" s="12"/>
      <c r="EV168" s="12"/>
      <c r="EW168" s="12"/>
      <c r="EX168" s="12"/>
      <c r="EY168" s="12"/>
      <c r="EZ168" s="12"/>
      <c r="FA168" s="12"/>
      <c r="FB168" s="12"/>
      <c r="FC168" s="12"/>
      <c r="FD168" s="12"/>
      <c r="FE168" s="12"/>
      <c r="FF168" s="12"/>
      <c r="FG168" s="12"/>
    </row>
    <row r="169" spans="1:163" ht="14.1" customHeight="1">
      <c r="B169" s="46" t="s">
        <v>852</v>
      </c>
      <c r="C169" s="46"/>
      <c r="D169" s="201" t="s">
        <v>97</v>
      </c>
      <c r="E169" s="424">
        <f ca="1">SUM(F169:DI169)</f>
        <v>0</v>
      </c>
      <c r="F169" s="142"/>
      <c r="G169" s="142"/>
      <c r="H169" s="142"/>
      <c r="I169" s="142"/>
      <c r="J169" s="142"/>
      <c r="K169" s="142">
        <f t="shared" ref="K169:BT169" ca="1" si="790">(K$4=재조달시점)*(K166+K167-K168)*(재조달여부=1)</f>
        <v>0</v>
      </c>
      <c r="L169" s="142">
        <f t="shared" ca="1" si="790"/>
        <v>0</v>
      </c>
      <c r="M169" s="142">
        <f t="shared" ca="1" si="790"/>
        <v>0</v>
      </c>
      <c r="N169" s="142">
        <f t="shared" ca="1" si="790"/>
        <v>0</v>
      </c>
      <c r="O169" s="142">
        <f t="shared" ca="1" si="790"/>
        <v>0</v>
      </c>
      <c r="P169" s="142">
        <f t="shared" ca="1" si="790"/>
        <v>0</v>
      </c>
      <c r="Q169" s="142">
        <f t="shared" ca="1" si="790"/>
        <v>0</v>
      </c>
      <c r="R169" s="142">
        <f t="shared" ca="1" si="790"/>
        <v>0</v>
      </c>
      <c r="S169" s="142">
        <f t="shared" ca="1" si="790"/>
        <v>0</v>
      </c>
      <c r="T169" s="142">
        <f t="shared" ca="1" si="790"/>
        <v>0</v>
      </c>
      <c r="U169" s="142">
        <f t="shared" ca="1" si="790"/>
        <v>0</v>
      </c>
      <c r="V169" s="142">
        <f t="shared" ca="1" si="790"/>
        <v>0</v>
      </c>
      <c r="W169" s="142">
        <f t="shared" ca="1" si="790"/>
        <v>0</v>
      </c>
      <c r="X169" s="142">
        <f t="shared" ca="1" si="790"/>
        <v>0</v>
      </c>
      <c r="Y169" s="142">
        <f t="shared" ca="1" si="790"/>
        <v>0</v>
      </c>
      <c r="Z169" s="142">
        <f t="shared" ca="1" si="790"/>
        <v>0</v>
      </c>
      <c r="AA169" s="142">
        <f t="shared" ca="1" si="790"/>
        <v>0</v>
      </c>
      <c r="AB169" s="142">
        <f t="shared" ca="1" si="790"/>
        <v>0</v>
      </c>
      <c r="AC169" s="142">
        <f t="shared" ca="1" si="790"/>
        <v>0</v>
      </c>
      <c r="AD169" s="142">
        <f t="shared" ca="1" si="790"/>
        <v>0</v>
      </c>
      <c r="AE169" s="142">
        <f t="shared" ca="1" si="790"/>
        <v>0</v>
      </c>
      <c r="AF169" s="142">
        <f t="shared" ca="1" si="790"/>
        <v>0</v>
      </c>
      <c r="AG169" s="142">
        <f t="shared" ca="1" si="790"/>
        <v>0</v>
      </c>
      <c r="AH169" s="142">
        <f t="shared" ca="1" si="790"/>
        <v>0</v>
      </c>
      <c r="AI169" s="142">
        <f t="shared" ca="1" si="790"/>
        <v>0</v>
      </c>
      <c r="AJ169" s="142">
        <f t="shared" ca="1" si="790"/>
        <v>0</v>
      </c>
      <c r="AK169" s="142">
        <f t="shared" ca="1" si="790"/>
        <v>0</v>
      </c>
      <c r="AL169" s="142">
        <f t="shared" ca="1" si="790"/>
        <v>0</v>
      </c>
      <c r="AM169" s="142">
        <f t="shared" ca="1" si="790"/>
        <v>0</v>
      </c>
      <c r="AN169" s="142">
        <f t="shared" ca="1" si="790"/>
        <v>0</v>
      </c>
      <c r="AO169" s="142">
        <f t="shared" ca="1" si="790"/>
        <v>0</v>
      </c>
      <c r="AP169" s="142">
        <f t="shared" ca="1" si="790"/>
        <v>0</v>
      </c>
      <c r="AQ169" s="142">
        <f t="shared" ca="1" si="790"/>
        <v>0</v>
      </c>
      <c r="AR169" s="142">
        <f t="shared" ca="1" si="790"/>
        <v>0</v>
      </c>
      <c r="AS169" s="142">
        <f t="shared" ca="1" si="790"/>
        <v>0</v>
      </c>
      <c r="AT169" s="142">
        <f t="shared" ca="1" si="790"/>
        <v>0</v>
      </c>
      <c r="AU169" s="142">
        <f t="shared" ca="1" si="790"/>
        <v>0</v>
      </c>
      <c r="AV169" s="142">
        <f t="shared" ca="1" si="790"/>
        <v>0</v>
      </c>
      <c r="AW169" s="142">
        <f t="shared" ca="1" si="790"/>
        <v>0</v>
      </c>
      <c r="AX169" s="142">
        <f t="shared" ca="1" si="790"/>
        <v>0</v>
      </c>
      <c r="AY169" s="142">
        <f t="shared" ca="1" si="790"/>
        <v>0</v>
      </c>
      <c r="AZ169" s="142">
        <f t="shared" ca="1" si="790"/>
        <v>0</v>
      </c>
      <c r="BA169" s="142">
        <f t="shared" ca="1" si="790"/>
        <v>0</v>
      </c>
      <c r="BB169" s="142">
        <f t="shared" ca="1" si="790"/>
        <v>0</v>
      </c>
      <c r="BC169" s="142">
        <f t="shared" ca="1" si="790"/>
        <v>0</v>
      </c>
      <c r="BD169" s="142">
        <f t="shared" ca="1" si="790"/>
        <v>0</v>
      </c>
      <c r="BE169" s="142">
        <f t="shared" ca="1" si="790"/>
        <v>0</v>
      </c>
      <c r="BF169" s="142">
        <f t="shared" ca="1" si="790"/>
        <v>0</v>
      </c>
      <c r="BG169" s="142">
        <f t="shared" ca="1" si="790"/>
        <v>0</v>
      </c>
      <c r="BH169" s="142">
        <f t="shared" ca="1" si="790"/>
        <v>0</v>
      </c>
      <c r="BI169" s="142">
        <f t="shared" ca="1" si="790"/>
        <v>0</v>
      </c>
      <c r="BJ169" s="142">
        <f t="shared" ca="1" si="790"/>
        <v>0</v>
      </c>
      <c r="BK169" s="142">
        <f t="shared" ca="1" si="790"/>
        <v>0</v>
      </c>
      <c r="BL169" s="142">
        <f t="shared" ca="1" si="790"/>
        <v>0</v>
      </c>
      <c r="BM169" s="142">
        <f t="shared" ca="1" si="790"/>
        <v>0</v>
      </c>
      <c r="BN169" s="142">
        <f t="shared" ca="1" si="790"/>
        <v>0</v>
      </c>
      <c r="BO169" s="142">
        <f t="shared" ca="1" si="790"/>
        <v>0</v>
      </c>
      <c r="BP169" s="142">
        <f t="shared" ca="1" si="790"/>
        <v>0</v>
      </c>
      <c r="BQ169" s="142">
        <f t="shared" ca="1" si="790"/>
        <v>0</v>
      </c>
      <c r="BR169" s="142">
        <f t="shared" ca="1" si="790"/>
        <v>0</v>
      </c>
      <c r="BS169" s="142">
        <f t="shared" ca="1" si="790"/>
        <v>0</v>
      </c>
      <c r="BT169" s="142">
        <f t="shared" ca="1" si="790"/>
        <v>0</v>
      </c>
      <c r="BU169" s="142">
        <f t="shared" ref="BU169:EF169" ca="1" si="791">(BU$4=재조달시점)*(BU166+BU167-BU168)*(재조달여부=1)</f>
        <v>0</v>
      </c>
      <c r="BV169" s="142">
        <f t="shared" ca="1" si="791"/>
        <v>0</v>
      </c>
      <c r="BW169" s="142">
        <f t="shared" ca="1" si="791"/>
        <v>0</v>
      </c>
      <c r="BX169" s="142">
        <f t="shared" ca="1" si="791"/>
        <v>0</v>
      </c>
      <c r="BY169" s="142">
        <f t="shared" ca="1" si="791"/>
        <v>0</v>
      </c>
      <c r="BZ169" s="142">
        <f t="shared" ca="1" si="791"/>
        <v>0</v>
      </c>
      <c r="CA169" s="142">
        <f t="shared" ca="1" si="791"/>
        <v>0</v>
      </c>
      <c r="CB169" s="142">
        <f t="shared" ca="1" si="791"/>
        <v>0</v>
      </c>
      <c r="CC169" s="142">
        <f t="shared" ca="1" si="791"/>
        <v>0</v>
      </c>
      <c r="CD169" s="142">
        <f t="shared" ca="1" si="791"/>
        <v>0</v>
      </c>
      <c r="CE169" s="142">
        <f t="shared" ca="1" si="791"/>
        <v>0</v>
      </c>
      <c r="CF169" s="142">
        <f t="shared" ca="1" si="791"/>
        <v>0</v>
      </c>
      <c r="CG169" s="142">
        <f t="shared" ca="1" si="791"/>
        <v>0</v>
      </c>
      <c r="CH169" s="142">
        <f t="shared" ca="1" si="791"/>
        <v>0</v>
      </c>
      <c r="CI169" s="142">
        <f t="shared" ca="1" si="791"/>
        <v>0</v>
      </c>
      <c r="CJ169" s="142">
        <f t="shared" ca="1" si="791"/>
        <v>0</v>
      </c>
      <c r="CK169" s="142">
        <f t="shared" ca="1" si="791"/>
        <v>0</v>
      </c>
      <c r="CL169" s="142">
        <f t="shared" ca="1" si="791"/>
        <v>0</v>
      </c>
      <c r="CM169" s="142">
        <f t="shared" ca="1" si="791"/>
        <v>0</v>
      </c>
      <c r="CN169" s="142">
        <f t="shared" ca="1" si="791"/>
        <v>0</v>
      </c>
      <c r="CO169" s="142">
        <f t="shared" ca="1" si="791"/>
        <v>0</v>
      </c>
      <c r="CP169" s="142">
        <f t="shared" ca="1" si="791"/>
        <v>0</v>
      </c>
      <c r="CQ169" s="142">
        <f t="shared" ca="1" si="791"/>
        <v>0</v>
      </c>
      <c r="CR169" s="142">
        <f t="shared" ca="1" si="791"/>
        <v>0</v>
      </c>
      <c r="CS169" s="142">
        <f t="shared" ca="1" si="791"/>
        <v>0</v>
      </c>
      <c r="CT169" s="142">
        <f t="shared" ca="1" si="791"/>
        <v>0</v>
      </c>
      <c r="CU169" s="142">
        <f t="shared" ca="1" si="791"/>
        <v>0</v>
      </c>
      <c r="CV169" s="142">
        <f t="shared" ca="1" si="791"/>
        <v>0</v>
      </c>
      <c r="CW169" s="142">
        <f t="shared" ca="1" si="791"/>
        <v>0</v>
      </c>
      <c r="CX169" s="142">
        <f t="shared" ca="1" si="791"/>
        <v>0</v>
      </c>
      <c r="CY169" s="142">
        <f t="shared" ca="1" si="791"/>
        <v>0</v>
      </c>
      <c r="CZ169" s="142">
        <f t="shared" ca="1" si="791"/>
        <v>0</v>
      </c>
      <c r="DA169" s="142">
        <f t="shared" ca="1" si="791"/>
        <v>0</v>
      </c>
      <c r="DB169" s="142">
        <f t="shared" ca="1" si="791"/>
        <v>0</v>
      </c>
      <c r="DC169" s="142">
        <f t="shared" ca="1" si="791"/>
        <v>0</v>
      </c>
      <c r="DD169" s="142">
        <f t="shared" ca="1" si="791"/>
        <v>0</v>
      </c>
      <c r="DE169" s="142">
        <f t="shared" ca="1" si="791"/>
        <v>0</v>
      </c>
      <c r="DF169" s="142">
        <f t="shared" ca="1" si="791"/>
        <v>0</v>
      </c>
      <c r="DG169" s="142">
        <f t="shared" ca="1" si="791"/>
        <v>0</v>
      </c>
      <c r="DH169" s="142">
        <f t="shared" ca="1" si="791"/>
        <v>0</v>
      </c>
      <c r="DI169" s="142">
        <f t="shared" ca="1" si="791"/>
        <v>0</v>
      </c>
      <c r="DJ169" s="142">
        <f t="shared" ca="1" si="791"/>
        <v>0</v>
      </c>
      <c r="DK169" s="142">
        <f t="shared" ca="1" si="791"/>
        <v>0</v>
      </c>
      <c r="DL169" s="142">
        <f t="shared" ca="1" si="791"/>
        <v>0</v>
      </c>
      <c r="DM169" s="142">
        <f t="shared" ca="1" si="791"/>
        <v>0</v>
      </c>
      <c r="DN169" s="142">
        <f t="shared" ca="1" si="791"/>
        <v>0</v>
      </c>
      <c r="DO169" s="142">
        <f t="shared" ca="1" si="791"/>
        <v>0</v>
      </c>
      <c r="DP169" s="142">
        <f t="shared" ca="1" si="791"/>
        <v>0</v>
      </c>
      <c r="DQ169" s="142">
        <f t="shared" ca="1" si="791"/>
        <v>0</v>
      </c>
      <c r="DR169" s="142">
        <f t="shared" ca="1" si="791"/>
        <v>0</v>
      </c>
      <c r="DS169" s="142">
        <f t="shared" ca="1" si="791"/>
        <v>0</v>
      </c>
      <c r="DT169" s="142">
        <f t="shared" ca="1" si="791"/>
        <v>0</v>
      </c>
      <c r="DU169" s="142">
        <f t="shared" ca="1" si="791"/>
        <v>0</v>
      </c>
      <c r="DV169" s="142">
        <f t="shared" ca="1" si="791"/>
        <v>0</v>
      </c>
      <c r="DW169" s="142">
        <f t="shared" ca="1" si="791"/>
        <v>0</v>
      </c>
      <c r="DX169" s="142">
        <f t="shared" ca="1" si="791"/>
        <v>0</v>
      </c>
      <c r="DY169" s="142">
        <f t="shared" ca="1" si="791"/>
        <v>0</v>
      </c>
      <c r="DZ169" s="142">
        <f t="shared" ca="1" si="791"/>
        <v>0</v>
      </c>
      <c r="EA169" s="142">
        <f t="shared" ca="1" si="791"/>
        <v>0</v>
      </c>
      <c r="EB169" s="142">
        <f t="shared" ca="1" si="791"/>
        <v>0</v>
      </c>
      <c r="EC169" s="142">
        <f t="shared" ca="1" si="791"/>
        <v>0</v>
      </c>
      <c r="ED169" s="142">
        <f t="shared" ca="1" si="791"/>
        <v>0</v>
      </c>
      <c r="EE169" s="142">
        <f t="shared" ca="1" si="791"/>
        <v>0</v>
      </c>
      <c r="EF169" s="142">
        <f t="shared" ca="1" si="791"/>
        <v>0</v>
      </c>
      <c r="EG169" s="142">
        <f t="shared" ref="EG169:EP169" ca="1" si="792">(EG$4=재조달시점)*(EG166+EG167-EG168)*(재조달여부=1)</f>
        <v>0</v>
      </c>
      <c r="EH169" s="142">
        <f t="shared" ca="1" si="792"/>
        <v>0</v>
      </c>
      <c r="EI169" s="142">
        <f t="shared" ca="1" si="792"/>
        <v>0</v>
      </c>
      <c r="EJ169" s="142">
        <f t="shared" ca="1" si="792"/>
        <v>0</v>
      </c>
      <c r="EK169" s="142">
        <f t="shared" ca="1" si="792"/>
        <v>0</v>
      </c>
      <c r="EL169" s="142">
        <f t="shared" ca="1" si="792"/>
        <v>0</v>
      </c>
      <c r="EM169" s="142">
        <f t="shared" ca="1" si="792"/>
        <v>0</v>
      </c>
      <c r="EN169" s="142">
        <f t="shared" ca="1" si="792"/>
        <v>0</v>
      </c>
      <c r="EO169" s="142">
        <f t="shared" ca="1" si="792"/>
        <v>0</v>
      </c>
      <c r="EP169" s="142">
        <f t="shared" ca="1" si="792"/>
        <v>0</v>
      </c>
      <c r="EQ169" s="12"/>
      <c r="ER169" s="12"/>
      <c r="ES169" s="12"/>
      <c r="ET169" s="12"/>
      <c r="EU169" s="12"/>
      <c r="EV169" s="12"/>
      <c r="EW169" s="12"/>
      <c r="EX169" s="12"/>
      <c r="EY169" s="12"/>
      <c r="EZ169" s="12"/>
      <c r="FA169" s="12"/>
      <c r="FB169" s="12"/>
      <c r="FC169" s="12"/>
      <c r="FD169" s="12"/>
      <c r="FE169" s="12"/>
      <c r="FF169" s="12"/>
      <c r="FG169" s="12"/>
    </row>
    <row r="170" spans="1:163" ht="14.1" customHeight="1">
      <c r="B170" s="15" t="s">
        <v>23</v>
      </c>
      <c r="C170" s="44"/>
      <c r="D170" s="39" t="s">
        <v>97</v>
      </c>
      <c r="E170" s="416"/>
      <c r="F170" s="12"/>
      <c r="G170" s="12"/>
      <c r="H170" s="12"/>
      <c r="I170" s="12"/>
      <c r="J170" s="12"/>
      <c r="K170" s="12">
        <f t="shared" ref="K170:BT170" ca="1" si="793">IF(ABS(K166+K167-K168)&lt;0.0001,0,K166+K167-K168-K169)</f>
        <v>0</v>
      </c>
      <c r="L170" s="12">
        <f t="shared" ca="1" si="793"/>
        <v>0</v>
      </c>
      <c r="M170" s="12">
        <f t="shared" ca="1" si="793"/>
        <v>0</v>
      </c>
      <c r="N170" s="12">
        <f t="shared" ca="1" si="793"/>
        <v>0</v>
      </c>
      <c r="O170" s="12">
        <f t="shared" ca="1" si="793"/>
        <v>0</v>
      </c>
      <c r="P170" s="12">
        <f t="shared" ca="1" si="793"/>
        <v>0</v>
      </c>
      <c r="Q170" s="12">
        <f t="shared" ca="1" si="793"/>
        <v>0</v>
      </c>
      <c r="R170" s="12">
        <f t="shared" ca="1" si="793"/>
        <v>0</v>
      </c>
      <c r="S170" s="12">
        <f t="shared" ca="1" si="793"/>
        <v>0</v>
      </c>
      <c r="T170" s="12">
        <f t="shared" ca="1" si="793"/>
        <v>0</v>
      </c>
      <c r="U170" s="12">
        <f t="shared" ca="1" si="793"/>
        <v>0</v>
      </c>
      <c r="V170" s="12">
        <f t="shared" ca="1" si="793"/>
        <v>0</v>
      </c>
      <c r="W170" s="12">
        <f t="shared" ca="1" si="793"/>
        <v>0</v>
      </c>
      <c r="X170" s="12">
        <f t="shared" ca="1" si="793"/>
        <v>0</v>
      </c>
      <c r="Y170" s="12">
        <f t="shared" ca="1" si="793"/>
        <v>0</v>
      </c>
      <c r="Z170" s="12">
        <f t="shared" ca="1" si="793"/>
        <v>0</v>
      </c>
      <c r="AA170" s="12">
        <f t="shared" ca="1" si="793"/>
        <v>0</v>
      </c>
      <c r="AB170" s="12">
        <f t="shared" ca="1" si="793"/>
        <v>0</v>
      </c>
      <c r="AC170" s="12">
        <f t="shared" ca="1" si="793"/>
        <v>0</v>
      </c>
      <c r="AD170" s="12">
        <f t="shared" ca="1" si="793"/>
        <v>0</v>
      </c>
      <c r="AE170" s="12">
        <f t="shared" ca="1" si="793"/>
        <v>0</v>
      </c>
      <c r="AF170" s="12">
        <f t="shared" ca="1" si="793"/>
        <v>0</v>
      </c>
      <c r="AG170" s="12">
        <f t="shared" ca="1" si="793"/>
        <v>0</v>
      </c>
      <c r="AH170" s="12">
        <f t="shared" ca="1" si="793"/>
        <v>0</v>
      </c>
      <c r="AI170" s="12">
        <f t="shared" ca="1" si="793"/>
        <v>0</v>
      </c>
      <c r="AJ170" s="12">
        <f t="shared" ca="1" si="793"/>
        <v>0</v>
      </c>
      <c r="AK170" s="12">
        <f t="shared" ca="1" si="793"/>
        <v>0</v>
      </c>
      <c r="AL170" s="12">
        <f t="shared" ca="1" si="793"/>
        <v>0</v>
      </c>
      <c r="AM170" s="12">
        <f t="shared" ca="1" si="793"/>
        <v>0</v>
      </c>
      <c r="AN170" s="12">
        <f t="shared" ca="1" si="793"/>
        <v>0</v>
      </c>
      <c r="AO170" s="12">
        <f t="shared" ca="1" si="793"/>
        <v>0</v>
      </c>
      <c r="AP170" s="12">
        <f t="shared" ca="1" si="793"/>
        <v>0</v>
      </c>
      <c r="AQ170" s="12">
        <f t="shared" ca="1" si="793"/>
        <v>0</v>
      </c>
      <c r="AR170" s="12">
        <f t="shared" ca="1" si="793"/>
        <v>0</v>
      </c>
      <c r="AS170" s="12">
        <f t="shared" ca="1" si="793"/>
        <v>0</v>
      </c>
      <c r="AT170" s="12">
        <f t="shared" ca="1" si="793"/>
        <v>0</v>
      </c>
      <c r="AU170" s="12">
        <f t="shared" ca="1" si="793"/>
        <v>0</v>
      </c>
      <c r="AV170" s="12">
        <f t="shared" ca="1" si="793"/>
        <v>0</v>
      </c>
      <c r="AW170" s="12">
        <f t="shared" ca="1" si="793"/>
        <v>0</v>
      </c>
      <c r="AX170" s="12">
        <f t="shared" ca="1" si="793"/>
        <v>0</v>
      </c>
      <c r="AY170" s="12">
        <f t="shared" ca="1" si="793"/>
        <v>0</v>
      </c>
      <c r="AZ170" s="12">
        <f t="shared" ca="1" si="793"/>
        <v>0</v>
      </c>
      <c r="BA170" s="12">
        <f t="shared" ca="1" si="793"/>
        <v>0</v>
      </c>
      <c r="BB170" s="12">
        <f t="shared" ca="1" si="793"/>
        <v>0</v>
      </c>
      <c r="BC170" s="12">
        <f t="shared" ca="1" si="793"/>
        <v>0</v>
      </c>
      <c r="BD170" s="12">
        <f t="shared" ca="1" si="793"/>
        <v>0</v>
      </c>
      <c r="BE170" s="12">
        <f t="shared" ca="1" si="793"/>
        <v>0</v>
      </c>
      <c r="BF170" s="12">
        <f t="shared" ca="1" si="793"/>
        <v>0</v>
      </c>
      <c r="BG170" s="12">
        <f t="shared" ca="1" si="793"/>
        <v>0</v>
      </c>
      <c r="BH170" s="12">
        <f t="shared" ca="1" si="793"/>
        <v>0</v>
      </c>
      <c r="BI170" s="12">
        <f t="shared" ca="1" si="793"/>
        <v>0</v>
      </c>
      <c r="BJ170" s="12">
        <f t="shared" ca="1" si="793"/>
        <v>0</v>
      </c>
      <c r="BK170" s="12">
        <f t="shared" ca="1" si="793"/>
        <v>0</v>
      </c>
      <c r="BL170" s="12">
        <f t="shared" ca="1" si="793"/>
        <v>0</v>
      </c>
      <c r="BM170" s="12">
        <f t="shared" ca="1" si="793"/>
        <v>0</v>
      </c>
      <c r="BN170" s="12">
        <f t="shared" ca="1" si="793"/>
        <v>0</v>
      </c>
      <c r="BO170" s="12">
        <f t="shared" ca="1" si="793"/>
        <v>0</v>
      </c>
      <c r="BP170" s="12">
        <f t="shared" ca="1" si="793"/>
        <v>0</v>
      </c>
      <c r="BQ170" s="12">
        <f t="shared" ca="1" si="793"/>
        <v>0</v>
      </c>
      <c r="BR170" s="12">
        <f t="shared" ca="1" si="793"/>
        <v>0</v>
      </c>
      <c r="BS170" s="12">
        <f t="shared" ca="1" si="793"/>
        <v>0</v>
      </c>
      <c r="BT170" s="12">
        <f t="shared" ca="1" si="793"/>
        <v>0</v>
      </c>
      <c r="BU170" s="12">
        <f t="shared" ref="BU170:EF170" ca="1" si="794">IF(ABS(BU166+BU167-BU168)&lt;0.0001,0,BU166+BU167-BU168-BU169)</f>
        <v>0</v>
      </c>
      <c r="BV170" s="12">
        <f t="shared" ca="1" si="794"/>
        <v>0</v>
      </c>
      <c r="BW170" s="12">
        <f t="shared" ca="1" si="794"/>
        <v>0</v>
      </c>
      <c r="BX170" s="12">
        <f t="shared" ca="1" si="794"/>
        <v>0</v>
      </c>
      <c r="BY170" s="12">
        <f t="shared" ca="1" si="794"/>
        <v>0</v>
      </c>
      <c r="BZ170" s="12">
        <f t="shared" ca="1" si="794"/>
        <v>0</v>
      </c>
      <c r="CA170" s="12">
        <f t="shared" ca="1" si="794"/>
        <v>0</v>
      </c>
      <c r="CB170" s="12">
        <f t="shared" ca="1" si="794"/>
        <v>0</v>
      </c>
      <c r="CC170" s="12">
        <f t="shared" ca="1" si="794"/>
        <v>0</v>
      </c>
      <c r="CD170" s="12">
        <f t="shared" ca="1" si="794"/>
        <v>0</v>
      </c>
      <c r="CE170" s="12">
        <f t="shared" ca="1" si="794"/>
        <v>0</v>
      </c>
      <c r="CF170" s="12">
        <f t="shared" ca="1" si="794"/>
        <v>0</v>
      </c>
      <c r="CG170" s="12">
        <f t="shared" ca="1" si="794"/>
        <v>0</v>
      </c>
      <c r="CH170" s="12">
        <f t="shared" ca="1" si="794"/>
        <v>0</v>
      </c>
      <c r="CI170" s="12">
        <f t="shared" ca="1" si="794"/>
        <v>0</v>
      </c>
      <c r="CJ170" s="12">
        <f t="shared" ca="1" si="794"/>
        <v>0</v>
      </c>
      <c r="CK170" s="12">
        <f t="shared" ca="1" si="794"/>
        <v>0</v>
      </c>
      <c r="CL170" s="12">
        <f t="shared" ca="1" si="794"/>
        <v>0</v>
      </c>
      <c r="CM170" s="12">
        <f t="shared" ca="1" si="794"/>
        <v>0</v>
      </c>
      <c r="CN170" s="12">
        <f t="shared" ca="1" si="794"/>
        <v>0</v>
      </c>
      <c r="CO170" s="12">
        <f t="shared" ca="1" si="794"/>
        <v>0</v>
      </c>
      <c r="CP170" s="12">
        <f t="shared" ca="1" si="794"/>
        <v>0</v>
      </c>
      <c r="CQ170" s="12">
        <f t="shared" ca="1" si="794"/>
        <v>0</v>
      </c>
      <c r="CR170" s="12">
        <f t="shared" ca="1" si="794"/>
        <v>0</v>
      </c>
      <c r="CS170" s="12">
        <f t="shared" ca="1" si="794"/>
        <v>0</v>
      </c>
      <c r="CT170" s="12">
        <f t="shared" ca="1" si="794"/>
        <v>0</v>
      </c>
      <c r="CU170" s="12">
        <f t="shared" ca="1" si="794"/>
        <v>0</v>
      </c>
      <c r="CV170" s="12">
        <f t="shared" ca="1" si="794"/>
        <v>0</v>
      </c>
      <c r="CW170" s="12">
        <f t="shared" ca="1" si="794"/>
        <v>0</v>
      </c>
      <c r="CX170" s="12">
        <f t="shared" ca="1" si="794"/>
        <v>0</v>
      </c>
      <c r="CY170" s="12">
        <f t="shared" ca="1" si="794"/>
        <v>0</v>
      </c>
      <c r="CZ170" s="12">
        <f t="shared" ca="1" si="794"/>
        <v>0</v>
      </c>
      <c r="DA170" s="12">
        <f t="shared" ca="1" si="794"/>
        <v>0</v>
      </c>
      <c r="DB170" s="12">
        <f t="shared" ca="1" si="794"/>
        <v>0</v>
      </c>
      <c r="DC170" s="12">
        <f t="shared" ca="1" si="794"/>
        <v>0</v>
      </c>
      <c r="DD170" s="12">
        <f t="shared" ca="1" si="794"/>
        <v>0</v>
      </c>
      <c r="DE170" s="12">
        <f t="shared" ca="1" si="794"/>
        <v>0</v>
      </c>
      <c r="DF170" s="12">
        <f t="shared" ca="1" si="794"/>
        <v>0</v>
      </c>
      <c r="DG170" s="12">
        <f t="shared" ca="1" si="794"/>
        <v>0</v>
      </c>
      <c r="DH170" s="12">
        <f t="shared" ca="1" si="794"/>
        <v>0</v>
      </c>
      <c r="DI170" s="12">
        <f t="shared" ca="1" si="794"/>
        <v>0</v>
      </c>
      <c r="DJ170" s="12">
        <f t="shared" ca="1" si="794"/>
        <v>0</v>
      </c>
      <c r="DK170" s="12">
        <f t="shared" ca="1" si="794"/>
        <v>0</v>
      </c>
      <c r="DL170" s="12">
        <f t="shared" ca="1" si="794"/>
        <v>0</v>
      </c>
      <c r="DM170" s="12">
        <f t="shared" ca="1" si="794"/>
        <v>0</v>
      </c>
      <c r="DN170" s="12">
        <f t="shared" ca="1" si="794"/>
        <v>0</v>
      </c>
      <c r="DO170" s="12">
        <f t="shared" ca="1" si="794"/>
        <v>0</v>
      </c>
      <c r="DP170" s="12">
        <f t="shared" ca="1" si="794"/>
        <v>0</v>
      </c>
      <c r="DQ170" s="12">
        <f t="shared" ca="1" si="794"/>
        <v>0</v>
      </c>
      <c r="DR170" s="12">
        <f t="shared" ca="1" si="794"/>
        <v>0</v>
      </c>
      <c r="DS170" s="12">
        <f t="shared" ca="1" si="794"/>
        <v>0</v>
      </c>
      <c r="DT170" s="12">
        <f t="shared" ca="1" si="794"/>
        <v>0</v>
      </c>
      <c r="DU170" s="12">
        <f t="shared" ca="1" si="794"/>
        <v>0</v>
      </c>
      <c r="DV170" s="12">
        <f t="shared" ca="1" si="794"/>
        <v>0</v>
      </c>
      <c r="DW170" s="12">
        <f t="shared" ca="1" si="794"/>
        <v>0</v>
      </c>
      <c r="DX170" s="12">
        <f t="shared" ca="1" si="794"/>
        <v>0</v>
      </c>
      <c r="DY170" s="12">
        <f t="shared" ca="1" si="794"/>
        <v>0</v>
      </c>
      <c r="DZ170" s="12">
        <f t="shared" ca="1" si="794"/>
        <v>0</v>
      </c>
      <c r="EA170" s="12">
        <f t="shared" ca="1" si="794"/>
        <v>0</v>
      </c>
      <c r="EB170" s="12">
        <f t="shared" ca="1" si="794"/>
        <v>0</v>
      </c>
      <c r="EC170" s="12">
        <f t="shared" ca="1" si="794"/>
        <v>0</v>
      </c>
      <c r="ED170" s="12">
        <f t="shared" ca="1" si="794"/>
        <v>0</v>
      </c>
      <c r="EE170" s="12">
        <f t="shared" ca="1" si="794"/>
        <v>0</v>
      </c>
      <c r="EF170" s="12">
        <f t="shared" ca="1" si="794"/>
        <v>0</v>
      </c>
      <c r="EG170" s="12">
        <f t="shared" ref="EG170:EP170" ca="1" si="795">IF(ABS(EG166+EG167-EG168)&lt;0.0001,0,EG166+EG167-EG168-EG169)</f>
        <v>0</v>
      </c>
      <c r="EH170" s="12">
        <f t="shared" ca="1" si="795"/>
        <v>0</v>
      </c>
      <c r="EI170" s="12">
        <f t="shared" ca="1" si="795"/>
        <v>0</v>
      </c>
      <c r="EJ170" s="12">
        <f t="shared" ca="1" si="795"/>
        <v>0</v>
      </c>
      <c r="EK170" s="12">
        <f t="shared" ca="1" si="795"/>
        <v>0</v>
      </c>
      <c r="EL170" s="12">
        <f t="shared" ca="1" si="795"/>
        <v>0</v>
      </c>
      <c r="EM170" s="12">
        <f t="shared" ca="1" si="795"/>
        <v>0</v>
      </c>
      <c r="EN170" s="12">
        <f t="shared" ca="1" si="795"/>
        <v>0</v>
      </c>
      <c r="EO170" s="12">
        <f t="shared" ca="1" si="795"/>
        <v>0</v>
      </c>
      <c r="EP170" s="12">
        <f t="shared" ca="1" si="795"/>
        <v>0</v>
      </c>
      <c r="EQ170" s="12"/>
      <c r="ER170" s="12"/>
      <c r="ES170" s="12"/>
      <c r="ET170" s="12"/>
      <c r="EU170" s="12"/>
      <c r="EV170" s="12"/>
      <c r="EW170" s="12"/>
      <c r="EX170" s="12"/>
      <c r="EY170" s="12"/>
      <c r="EZ170" s="12"/>
      <c r="FA170" s="12"/>
      <c r="FB170" s="12"/>
      <c r="FC170" s="12"/>
      <c r="FD170" s="12"/>
      <c r="FE170" s="12"/>
      <c r="FF170" s="12"/>
      <c r="FG170" s="12"/>
    </row>
    <row r="171" spans="1:163" ht="14.1" customHeight="1">
      <c r="C171" s="44"/>
      <c r="E171" s="416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/>
      <c r="ET171" s="12"/>
      <c r="EU171" s="12"/>
      <c r="EV171" s="12"/>
      <c r="EW171" s="12"/>
      <c r="EX171" s="12"/>
      <c r="EY171" s="12"/>
      <c r="EZ171" s="12"/>
      <c r="FA171" s="12"/>
      <c r="FB171" s="12"/>
      <c r="FC171" s="12"/>
      <c r="FD171" s="12"/>
      <c r="FE171" s="12"/>
      <c r="FF171" s="12"/>
      <c r="FG171" s="12"/>
    </row>
    <row r="172" spans="1:163" ht="14.1" customHeight="1">
      <c r="B172" s="15" t="s">
        <v>450</v>
      </c>
      <c r="C172" s="288">
        <f ca="1">Assum!I137</f>
        <v>2.2499999999999999E-2</v>
      </c>
      <c r="D172" s="39" t="s">
        <v>97</v>
      </c>
      <c r="E172" s="416">
        <f ca="1">SUM(F172:DI172)</f>
        <v>0</v>
      </c>
      <c r="F172" s="12"/>
      <c r="G172" s="12"/>
      <c r="H172" s="12"/>
      <c r="I172" s="12"/>
      <c r="J172" s="12"/>
      <c r="K172" s="12">
        <f t="shared" ref="K172:BV172" ca="1" si="796">K166*$C172*K$8/12</f>
        <v>0</v>
      </c>
      <c r="L172" s="12">
        <f t="shared" ca="1" si="796"/>
        <v>0</v>
      </c>
      <c r="M172" s="12">
        <f t="shared" ca="1" si="796"/>
        <v>0</v>
      </c>
      <c r="N172" s="12">
        <f t="shared" ca="1" si="796"/>
        <v>0</v>
      </c>
      <c r="O172" s="12">
        <f t="shared" ca="1" si="796"/>
        <v>0</v>
      </c>
      <c r="P172" s="12">
        <f t="shared" ca="1" si="796"/>
        <v>0</v>
      </c>
      <c r="Q172" s="12">
        <f t="shared" ca="1" si="796"/>
        <v>0</v>
      </c>
      <c r="R172" s="12">
        <f t="shared" ca="1" si="796"/>
        <v>0</v>
      </c>
      <c r="S172" s="12">
        <f t="shared" ca="1" si="796"/>
        <v>0</v>
      </c>
      <c r="T172" s="12">
        <f t="shared" ca="1" si="796"/>
        <v>0</v>
      </c>
      <c r="U172" s="12">
        <f t="shared" ca="1" si="796"/>
        <v>0</v>
      </c>
      <c r="V172" s="12">
        <f t="shared" ca="1" si="796"/>
        <v>0</v>
      </c>
      <c r="W172" s="12">
        <f t="shared" ca="1" si="796"/>
        <v>0</v>
      </c>
      <c r="X172" s="12">
        <f t="shared" ca="1" si="796"/>
        <v>0</v>
      </c>
      <c r="Y172" s="12">
        <f t="shared" ca="1" si="796"/>
        <v>0</v>
      </c>
      <c r="Z172" s="12">
        <f t="shared" ca="1" si="796"/>
        <v>0</v>
      </c>
      <c r="AA172" s="12">
        <f t="shared" ca="1" si="796"/>
        <v>0</v>
      </c>
      <c r="AB172" s="12">
        <f t="shared" ca="1" si="796"/>
        <v>0</v>
      </c>
      <c r="AC172" s="12">
        <f t="shared" ca="1" si="796"/>
        <v>0</v>
      </c>
      <c r="AD172" s="12">
        <f t="shared" ca="1" si="796"/>
        <v>0</v>
      </c>
      <c r="AE172" s="12">
        <f t="shared" ca="1" si="796"/>
        <v>0</v>
      </c>
      <c r="AF172" s="12">
        <f t="shared" ca="1" si="796"/>
        <v>0</v>
      </c>
      <c r="AG172" s="12">
        <f t="shared" ca="1" si="796"/>
        <v>0</v>
      </c>
      <c r="AH172" s="12">
        <f t="shared" ca="1" si="796"/>
        <v>0</v>
      </c>
      <c r="AI172" s="12">
        <f t="shared" ca="1" si="796"/>
        <v>0</v>
      </c>
      <c r="AJ172" s="12">
        <f t="shared" ca="1" si="796"/>
        <v>0</v>
      </c>
      <c r="AK172" s="12">
        <f t="shared" ca="1" si="796"/>
        <v>0</v>
      </c>
      <c r="AL172" s="12">
        <f t="shared" ca="1" si="796"/>
        <v>0</v>
      </c>
      <c r="AM172" s="12">
        <f t="shared" ca="1" si="796"/>
        <v>0</v>
      </c>
      <c r="AN172" s="12">
        <f t="shared" ca="1" si="796"/>
        <v>0</v>
      </c>
      <c r="AO172" s="12">
        <f t="shared" ca="1" si="796"/>
        <v>0</v>
      </c>
      <c r="AP172" s="12">
        <f t="shared" ca="1" si="796"/>
        <v>0</v>
      </c>
      <c r="AQ172" s="12">
        <f t="shared" ca="1" si="796"/>
        <v>0</v>
      </c>
      <c r="AR172" s="12">
        <f t="shared" ca="1" si="796"/>
        <v>0</v>
      </c>
      <c r="AS172" s="12">
        <f t="shared" ca="1" si="796"/>
        <v>0</v>
      </c>
      <c r="AT172" s="12">
        <f t="shared" ca="1" si="796"/>
        <v>0</v>
      </c>
      <c r="AU172" s="12">
        <f t="shared" ca="1" si="796"/>
        <v>0</v>
      </c>
      <c r="AV172" s="12">
        <f t="shared" ca="1" si="796"/>
        <v>0</v>
      </c>
      <c r="AW172" s="12">
        <f t="shared" ca="1" si="796"/>
        <v>0</v>
      </c>
      <c r="AX172" s="12">
        <f t="shared" ca="1" si="796"/>
        <v>0</v>
      </c>
      <c r="AY172" s="12">
        <f t="shared" ca="1" si="796"/>
        <v>0</v>
      </c>
      <c r="AZ172" s="12">
        <f t="shared" ca="1" si="796"/>
        <v>0</v>
      </c>
      <c r="BA172" s="12">
        <f t="shared" ca="1" si="796"/>
        <v>0</v>
      </c>
      <c r="BB172" s="12">
        <f t="shared" ca="1" si="796"/>
        <v>0</v>
      </c>
      <c r="BC172" s="12">
        <f t="shared" ca="1" si="796"/>
        <v>0</v>
      </c>
      <c r="BD172" s="12">
        <f t="shared" ca="1" si="796"/>
        <v>0</v>
      </c>
      <c r="BE172" s="12">
        <f t="shared" ca="1" si="796"/>
        <v>0</v>
      </c>
      <c r="BF172" s="12">
        <f t="shared" ca="1" si="796"/>
        <v>0</v>
      </c>
      <c r="BG172" s="12">
        <f t="shared" ca="1" si="796"/>
        <v>0</v>
      </c>
      <c r="BH172" s="12">
        <f t="shared" ca="1" si="796"/>
        <v>0</v>
      </c>
      <c r="BI172" s="12">
        <f t="shared" ca="1" si="796"/>
        <v>0</v>
      </c>
      <c r="BJ172" s="12">
        <f t="shared" ca="1" si="796"/>
        <v>0</v>
      </c>
      <c r="BK172" s="12">
        <f t="shared" ca="1" si="796"/>
        <v>0</v>
      </c>
      <c r="BL172" s="12">
        <f t="shared" ca="1" si="796"/>
        <v>0</v>
      </c>
      <c r="BM172" s="12">
        <f t="shared" ca="1" si="796"/>
        <v>0</v>
      </c>
      <c r="BN172" s="12">
        <f t="shared" ca="1" si="796"/>
        <v>0</v>
      </c>
      <c r="BO172" s="12">
        <f t="shared" ca="1" si="796"/>
        <v>0</v>
      </c>
      <c r="BP172" s="12">
        <f t="shared" ca="1" si="796"/>
        <v>0</v>
      </c>
      <c r="BQ172" s="12">
        <f t="shared" ca="1" si="796"/>
        <v>0</v>
      </c>
      <c r="BR172" s="12">
        <f t="shared" ca="1" si="796"/>
        <v>0</v>
      </c>
      <c r="BS172" s="12">
        <f t="shared" ca="1" si="796"/>
        <v>0</v>
      </c>
      <c r="BT172" s="12">
        <f t="shared" ca="1" si="796"/>
        <v>0</v>
      </c>
      <c r="BU172" s="12">
        <f t="shared" ca="1" si="796"/>
        <v>0</v>
      </c>
      <c r="BV172" s="12">
        <f t="shared" ca="1" si="796"/>
        <v>0</v>
      </c>
      <c r="BW172" s="12">
        <f t="shared" ref="BW172:EH172" ca="1" si="797">BW166*$C172*BW$8/12</f>
        <v>0</v>
      </c>
      <c r="BX172" s="12">
        <f t="shared" ca="1" si="797"/>
        <v>0</v>
      </c>
      <c r="BY172" s="12">
        <f t="shared" ca="1" si="797"/>
        <v>0</v>
      </c>
      <c r="BZ172" s="12">
        <f t="shared" ca="1" si="797"/>
        <v>0</v>
      </c>
      <c r="CA172" s="12">
        <f t="shared" ca="1" si="797"/>
        <v>0</v>
      </c>
      <c r="CB172" s="12">
        <f t="shared" ca="1" si="797"/>
        <v>0</v>
      </c>
      <c r="CC172" s="12">
        <f t="shared" ca="1" si="797"/>
        <v>0</v>
      </c>
      <c r="CD172" s="12">
        <f t="shared" ca="1" si="797"/>
        <v>0</v>
      </c>
      <c r="CE172" s="12">
        <f t="shared" ca="1" si="797"/>
        <v>0</v>
      </c>
      <c r="CF172" s="12">
        <f t="shared" ca="1" si="797"/>
        <v>0</v>
      </c>
      <c r="CG172" s="12">
        <f t="shared" ca="1" si="797"/>
        <v>0</v>
      </c>
      <c r="CH172" s="12">
        <f t="shared" ca="1" si="797"/>
        <v>0</v>
      </c>
      <c r="CI172" s="12">
        <f t="shared" ca="1" si="797"/>
        <v>0</v>
      </c>
      <c r="CJ172" s="12">
        <f t="shared" ca="1" si="797"/>
        <v>0</v>
      </c>
      <c r="CK172" s="12">
        <f t="shared" ca="1" si="797"/>
        <v>0</v>
      </c>
      <c r="CL172" s="12">
        <f t="shared" ca="1" si="797"/>
        <v>0</v>
      </c>
      <c r="CM172" s="12">
        <f t="shared" ca="1" si="797"/>
        <v>0</v>
      </c>
      <c r="CN172" s="12">
        <f t="shared" ca="1" si="797"/>
        <v>0</v>
      </c>
      <c r="CO172" s="12">
        <f t="shared" ca="1" si="797"/>
        <v>0</v>
      </c>
      <c r="CP172" s="12">
        <f t="shared" ca="1" si="797"/>
        <v>0</v>
      </c>
      <c r="CQ172" s="12">
        <f t="shared" ca="1" si="797"/>
        <v>0</v>
      </c>
      <c r="CR172" s="12">
        <f t="shared" ca="1" si="797"/>
        <v>0</v>
      </c>
      <c r="CS172" s="12">
        <f t="shared" ca="1" si="797"/>
        <v>0</v>
      </c>
      <c r="CT172" s="12">
        <f t="shared" ca="1" si="797"/>
        <v>0</v>
      </c>
      <c r="CU172" s="12">
        <f t="shared" ca="1" si="797"/>
        <v>0</v>
      </c>
      <c r="CV172" s="12">
        <f t="shared" ca="1" si="797"/>
        <v>0</v>
      </c>
      <c r="CW172" s="12">
        <f t="shared" ca="1" si="797"/>
        <v>0</v>
      </c>
      <c r="CX172" s="12">
        <f t="shared" ca="1" si="797"/>
        <v>0</v>
      </c>
      <c r="CY172" s="12">
        <f t="shared" ca="1" si="797"/>
        <v>0</v>
      </c>
      <c r="CZ172" s="12">
        <f t="shared" ca="1" si="797"/>
        <v>0</v>
      </c>
      <c r="DA172" s="12">
        <f t="shared" ca="1" si="797"/>
        <v>0</v>
      </c>
      <c r="DB172" s="12">
        <f t="shared" ca="1" si="797"/>
        <v>0</v>
      </c>
      <c r="DC172" s="12">
        <f t="shared" ca="1" si="797"/>
        <v>0</v>
      </c>
      <c r="DD172" s="12">
        <f t="shared" ca="1" si="797"/>
        <v>0</v>
      </c>
      <c r="DE172" s="12">
        <f t="shared" ca="1" si="797"/>
        <v>0</v>
      </c>
      <c r="DF172" s="12">
        <f t="shared" ca="1" si="797"/>
        <v>0</v>
      </c>
      <c r="DG172" s="12">
        <f t="shared" ca="1" si="797"/>
        <v>0</v>
      </c>
      <c r="DH172" s="12">
        <f t="shared" ca="1" si="797"/>
        <v>0</v>
      </c>
      <c r="DI172" s="12">
        <f t="shared" ca="1" si="797"/>
        <v>0</v>
      </c>
      <c r="DJ172" s="12">
        <f t="shared" ca="1" si="797"/>
        <v>0</v>
      </c>
      <c r="DK172" s="12">
        <f t="shared" ca="1" si="797"/>
        <v>0</v>
      </c>
      <c r="DL172" s="12">
        <f t="shared" ca="1" si="797"/>
        <v>0</v>
      </c>
      <c r="DM172" s="12">
        <f t="shared" ca="1" si="797"/>
        <v>0</v>
      </c>
      <c r="DN172" s="12">
        <f t="shared" ca="1" si="797"/>
        <v>0</v>
      </c>
      <c r="DO172" s="12">
        <f t="shared" ca="1" si="797"/>
        <v>0</v>
      </c>
      <c r="DP172" s="12">
        <f t="shared" ca="1" si="797"/>
        <v>0</v>
      </c>
      <c r="DQ172" s="12">
        <f t="shared" ca="1" si="797"/>
        <v>0</v>
      </c>
      <c r="DR172" s="12">
        <f t="shared" ca="1" si="797"/>
        <v>0</v>
      </c>
      <c r="DS172" s="12">
        <f t="shared" ca="1" si="797"/>
        <v>0</v>
      </c>
      <c r="DT172" s="12">
        <f t="shared" ca="1" si="797"/>
        <v>0</v>
      </c>
      <c r="DU172" s="12">
        <f t="shared" ca="1" si="797"/>
        <v>0</v>
      </c>
      <c r="DV172" s="12">
        <f t="shared" ca="1" si="797"/>
        <v>0</v>
      </c>
      <c r="DW172" s="12">
        <f t="shared" ca="1" si="797"/>
        <v>0</v>
      </c>
      <c r="DX172" s="12">
        <f t="shared" ca="1" si="797"/>
        <v>0</v>
      </c>
      <c r="DY172" s="12">
        <f t="shared" ca="1" si="797"/>
        <v>0</v>
      </c>
      <c r="DZ172" s="12">
        <f t="shared" ca="1" si="797"/>
        <v>0</v>
      </c>
      <c r="EA172" s="12">
        <f t="shared" ca="1" si="797"/>
        <v>0</v>
      </c>
      <c r="EB172" s="12">
        <f t="shared" ca="1" si="797"/>
        <v>0</v>
      </c>
      <c r="EC172" s="12">
        <f t="shared" ca="1" si="797"/>
        <v>0</v>
      </c>
      <c r="ED172" s="12">
        <f t="shared" ca="1" si="797"/>
        <v>0</v>
      </c>
      <c r="EE172" s="12">
        <f t="shared" ca="1" si="797"/>
        <v>0</v>
      </c>
      <c r="EF172" s="12">
        <f t="shared" ca="1" si="797"/>
        <v>0</v>
      </c>
      <c r="EG172" s="12">
        <f t="shared" ca="1" si="797"/>
        <v>0</v>
      </c>
      <c r="EH172" s="12">
        <f t="shared" ca="1" si="797"/>
        <v>0</v>
      </c>
      <c r="EI172" s="12">
        <f t="shared" ref="EI172:EP172" ca="1" si="798">EI166*$C172*EI$8/12</f>
        <v>0</v>
      </c>
      <c r="EJ172" s="12">
        <f t="shared" ca="1" si="798"/>
        <v>0</v>
      </c>
      <c r="EK172" s="12">
        <f t="shared" ca="1" si="798"/>
        <v>0</v>
      </c>
      <c r="EL172" s="12">
        <f t="shared" ca="1" si="798"/>
        <v>0</v>
      </c>
      <c r="EM172" s="12">
        <f t="shared" ca="1" si="798"/>
        <v>0</v>
      </c>
      <c r="EN172" s="12">
        <f t="shared" ca="1" si="798"/>
        <v>0</v>
      </c>
      <c r="EO172" s="12">
        <f t="shared" ca="1" si="798"/>
        <v>0</v>
      </c>
      <c r="EP172" s="12">
        <f t="shared" ca="1" si="798"/>
        <v>0</v>
      </c>
      <c r="EQ172" s="12"/>
      <c r="ER172" s="12"/>
      <c r="ES172" s="12"/>
      <c r="ET172" s="12"/>
      <c r="EU172" s="12"/>
      <c r="EV172" s="12"/>
      <c r="EW172" s="12"/>
      <c r="EX172" s="12"/>
      <c r="EY172" s="12"/>
      <c r="EZ172" s="12"/>
      <c r="FA172" s="12"/>
      <c r="FB172" s="12"/>
      <c r="FC172" s="12"/>
      <c r="FD172" s="12"/>
      <c r="FE172" s="12"/>
      <c r="FF172" s="12"/>
      <c r="FG172" s="12"/>
    </row>
    <row r="173" spans="1:163" ht="14.1" customHeight="1">
      <c r="B173" s="15" t="s">
        <v>33</v>
      </c>
      <c r="C173" s="44"/>
      <c r="D173" s="39" t="s">
        <v>97</v>
      </c>
      <c r="E173" s="416">
        <f ca="1">SUM(F173:DI173)</f>
        <v>0</v>
      </c>
      <c r="F173" s="12"/>
      <c r="G173" s="12"/>
      <c r="H173" s="12"/>
      <c r="I173" s="12"/>
      <c r="J173" s="12"/>
      <c r="K173" s="12">
        <f t="shared" ref="K173:P173" ca="1" si="799">K168+K172</f>
        <v>0</v>
      </c>
      <c r="L173" s="12">
        <f t="shared" ca="1" si="799"/>
        <v>0</v>
      </c>
      <c r="M173" s="12">
        <f t="shared" ca="1" si="799"/>
        <v>0</v>
      </c>
      <c r="N173" s="12">
        <f t="shared" ca="1" si="799"/>
        <v>0</v>
      </c>
      <c r="O173" s="12">
        <f t="shared" ca="1" si="799"/>
        <v>0</v>
      </c>
      <c r="P173" s="12">
        <f t="shared" ca="1" si="799"/>
        <v>0</v>
      </c>
      <c r="Q173" s="12">
        <f ca="1">Q168+Q172</f>
        <v>0</v>
      </c>
      <c r="R173" s="12">
        <f t="shared" ref="R173:CC173" ca="1" si="800">R168+R172</f>
        <v>0</v>
      </c>
      <c r="S173" s="12">
        <f t="shared" ca="1" si="800"/>
        <v>0</v>
      </c>
      <c r="T173" s="12">
        <f t="shared" ca="1" si="800"/>
        <v>0</v>
      </c>
      <c r="U173" s="12">
        <f t="shared" ca="1" si="800"/>
        <v>0</v>
      </c>
      <c r="V173" s="12">
        <f t="shared" ca="1" si="800"/>
        <v>0</v>
      </c>
      <c r="W173" s="12">
        <f t="shared" ca="1" si="800"/>
        <v>0</v>
      </c>
      <c r="X173" s="12">
        <f t="shared" ca="1" si="800"/>
        <v>0</v>
      </c>
      <c r="Y173" s="12">
        <f t="shared" ca="1" si="800"/>
        <v>0</v>
      </c>
      <c r="Z173" s="12">
        <f t="shared" ca="1" si="800"/>
        <v>0</v>
      </c>
      <c r="AA173" s="12">
        <f t="shared" ca="1" si="800"/>
        <v>0</v>
      </c>
      <c r="AB173" s="12">
        <f t="shared" ca="1" si="800"/>
        <v>0</v>
      </c>
      <c r="AC173" s="12">
        <f t="shared" ca="1" si="800"/>
        <v>0</v>
      </c>
      <c r="AD173" s="12">
        <f t="shared" ca="1" si="800"/>
        <v>0</v>
      </c>
      <c r="AE173" s="12">
        <f t="shared" ca="1" si="800"/>
        <v>0</v>
      </c>
      <c r="AF173" s="12">
        <f t="shared" ca="1" si="800"/>
        <v>0</v>
      </c>
      <c r="AG173" s="12">
        <f t="shared" ca="1" si="800"/>
        <v>0</v>
      </c>
      <c r="AH173" s="12">
        <f t="shared" ca="1" si="800"/>
        <v>0</v>
      </c>
      <c r="AI173" s="12">
        <f t="shared" ca="1" si="800"/>
        <v>0</v>
      </c>
      <c r="AJ173" s="12">
        <f t="shared" ca="1" si="800"/>
        <v>0</v>
      </c>
      <c r="AK173" s="12">
        <f t="shared" ca="1" si="800"/>
        <v>0</v>
      </c>
      <c r="AL173" s="12">
        <f t="shared" ca="1" si="800"/>
        <v>0</v>
      </c>
      <c r="AM173" s="12">
        <f t="shared" ca="1" si="800"/>
        <v>0</v>
      </c>
      <c r="AN173" s="12">
        <f t="shared" ca="1" si="800"/>
        <v>0</v>
      </c>
      <c r="AO173" s="12">
        <f t="shared" ca="1" si="800"/>
        <v>0</v>
      </c>
      <c r="AP173" s="12">
        <f t="shared" ca="1" si="800"/>
        <v>0</v>
      </c>
      <c r="AQ173" s="12">
        <f t="shared" ca="1" si="800"/>
        <v>0</v>
      </c>
      <c r="AR173" s="12">
        <f t="shared" ca="1" si="800"/>
        <v>0</v>
      </c>
      <c r="AS173" s="12">
        <f t="shared" ca="1" si="800"/>
        <v>0</v>
      </c>
      <c r="AT173" s="12">
        <f t="shared" ca="1" si="800"/>
        <v>0</v>
      </c>
      <c r="AU173" s="12">
        <f t="shared" ca="1" si="800"/>
        <v>0</v>
      </c>
      <c r="AV173" s="12">
        <f t="shared" ca="1" si="800"/>
        <v>0</v>
      </c>
      <c r="AW173" s="12">
        <f t="shared" ca="1" si="800"/>
        <v>0</v>
      </c>
      <c r="AX173" s="12">
        <f t="shared" ca="1" si="800"/>
        <v>0</v>
      </c>
      <c r="AY173" s="12">
        <f t="shared" ca="1" si="800"/>
        <v>0</v>
      </c>
      <c r="AZ173" s="12">
        <f t="shared" ca="1" si="800"/>
        <v>0</v>
      </c>
      <c r="BA173" s="12">
        <f t="shared" ca="1" si="800"/>
        <v>0</v>
      </c>
      <c r="BB173" s="12">
        <f t="shared" ca="1" si="800"/>
        <v>0</v>
      </c>
      <c r="BC173" s="12">
        <f t="shared" ca="1" si="800"/>
        <v>0</v>
      </c>
      <c r="BD173" s="12">
        <f t="shared" ca="1" si="800"/>
        <v>0</v>
      </c>
      <c r="BE173" s="12">
        <f t="shared" ca="1" si="800"/>
        <v>0</v>
      </c>
      <c r="BF173" s="12">
        <f t="shared" ca="1" si="800"/>
        <v>0</v>
      </c>
      <c r="BG173" s="12">
        <f t="shared" ca="1" si="800"/>
        <v>0</v>
      </c>
      <c r="BH173" s="12">
        <f t="shared" ca="1" si="800"/>
        <v>0</v>
      </c>
      <c r="BI173" s="12">
        <f t="shared" ca="1" si="800"/>
        <v>0</v>
      </c>
      <c r="BJ173" s="12">
        <f t="shared" ca="1" si="800"/>
        <v>0</v>
      </c>
      <c r="BK173" s="12">
        <f t="shared" ca="1" si="800"/>
        <v>0</v>
      </c>
      <c r="BL173" s="12">
        <f t="shared" ca="1" si="800"/>
        <v>0</v>
      </c>
      <c r="BM173" s="12">
        <f t="shared" ca="1" si="800"/>
        <v>0</v>
      </c>
      <c r="BN173" s="12">
        <f t="shared" ca="1" si="800"/>
        <v>0</v>
      </c>
      <c r="BO173" s="12">
        <f t="shared" ca="1" si="800"/>
        <v>0</v>
      </c>
      <c r="BP173" s="12">
        <f t="shared" ca="1" si="800"/>
        <v>0</v>
      </c>
      <c r="BQ173" s="12">
        <f t="shared" ca="1" si="800"/>
        <v>0</v>
      </c>
      <c r="BR173" s="12">
        <f t="shared" ca="1" si="800"/>
        <v>0</v>
      </c>
      <c r="BS173" s="12">
        <f t="shared" ca="1" si="800"/>
        <v>0</v>
      </c>
      <c r="BT173" s="12">
        <f t="shared" ca="1" si="800"/>
        <v>0</v>
      </c>
      <c r="BU173" s="12">
        <f t="shared" ca="1" si="800"/>
        <v>0</v>
      </c>
      <c r="BV173" s="12">
        <f t="shared" ca="1" si="800"/>
        <v>0</v>
      </c>
      <c r="BW173" s="12">
        <f t="shared" ca="1" si="800"/>
        <v>0</v>
      </c>
      <c r="BX173" s="12">
        <f t="shared" ca="1" si="800"/>
        <v>0</v>
      </c>
      <c r="BY173" s="12">
        <f t="shared" ca="1" si="800"/>
        <v>0</v>
      </c>
      <c r="BZ173" s="12">
        <f t="shared" ca="1" si="800"/>
        <v>0</v>
      </c>
      <c r="CA173" s="12">
        <f t="shared" ca="1" si="800"/>
        <v>0</v>
      </c>
      <c r="CB173" s="12">
        <f t="shared" ca="1" si="800"/>
        <v>0</v>
      </c>
      <c r="CC173" s="12">
        <f t="shared" ca="1" si="800"/>
        <v>0</v>
      </c>
      <c r="CD173" s="12">
        <f t="shared" ref="CD173:EO173" ca="1" si="801">CD168+CD172</f>
        <v>0</v>
      </c>
      <c r="CE173" s="12">
        <f t="shared" ca="1" si="801"/>
        <v>0</v>
      </c>
      <c r="CF173" s="12">
        <f t="shared" ca="1" si="801"/>
        <v>0</v>
      </c>
      <c r="CG173" s="12">
        <f t="shared" ca="1" si="801"/>
        <v>0</v>
      </c>
      <c r="CH173" s="12">
        <f t="shared" ca="1" si="801"/>
        <v>0</v>
      </c>
      <c r="CI173" s="12">
        <f t="shared" ca="1" si="801"/>
        <v>0</v>
      </c>
      <c r="CJ173" s="12">
        <f t="shared" ca="1" si="801"/>
        <v>0</v>
      </c>
      <c r="CK173" s="12">
        <f t="shared" ca="1" si="801"/>
        <v>0</v>
      </c>
      <c r="CL173" s="12">
        <f t="shared" ca="1" si="801"/>
        <v>0</v>
      </c>
      <c r="CM173" s="12">
        <f t="shared" ca="1" si="801"/>
        <v>0</v>
      </c>
      <c r="CN173" s="12">
        <f t="shared" ca="1" si="801"/>
        <v>0</v>
      </c>
      <c r="CO173" s="12">
        <f t="shared" ca="1" si="801"/>
        <v>0</v>
      </c>
      <c r="CP173" s="12">
        <f t="shared" ca="1" si="801"/>
        <v>0</v>
      </c>
      <c r="CQ173" s="12">
        <f t="shared" ca="1" si="801"/>
        <v>0</v>
      </c>
      <c r="CR173" s="12">
        <f t="shared" ca="1" si="801"/>
        <v>0</v>
      </c>
      <c r="CS173" s="12">
        <f t="shared" ca="1" si="801"/>
        <v>0</v>
      </c>
      <c r="CT173" s="12">
        <f t="shared" ca="1" si="801"/>
        <v>0</v>
      </c>
      <c r="CU173" s="12">
        <f t="shared" ca="1" si="801"/>
        <v>0</v>
      </c>
      <c r="CV173" s="12">
        <f t="shared" ca="1" si="801"/>
        <v>0</v>
      </c>
      <c r="CW173" s="12">
        <f t="shared" ca="1" si="801"/>
        <v>0</v>
      </c>
      <c r="CX173" s="12">
        <f t="shared" ca="1" si="801"/>
        <v>0</v>
      </c>
      <c r="CY173" s="12">
        <f t="shared" ca="1" si="801"/>
        <v>0</v>
      </c>
      <c r="CZ173" s="12">
        <f t="shared" ca="1" si="801"/>
        <v>0</v>
      </c>
      <c r="DA173" s="12">
        <f t="shared" ca="1" si="801"/>
        <v>0</v>
      </c>
      <c r="DB173" s="12">
        <f t="shared" ca="1" si="801"/>
        <v>0</v>
      </c>
      <c r="DC173" s="12">
        <f t="shared" ca="1" si="801"/>
        <v>0</v>
      </c>
      <c r="DD173" s="12">
        <f t="shared" ca="1" si="801"/>
        <v>0</v>
      </c>
      <c r="DE173" s="12">
        <f t="shared" ca="1" si="801"/>
        <v>0</v>
      </c>
      <c r="DF173" s="12">
        <f t="shared" ca="1" si="801"/>
        <v>0</v>
      </c>
      <c r="DG173" s="12">
        <f t="shared" ca="1" si="801"/>
        <v>0</v>
      </c>
      <c r="DH173" s="12">
        <f t="shared" ca="1" si="801"/>
        <v>0</v>
      </c>
      <c r="DI173" s="12">
        <f t="shared" ca="1" si="801"/>
        <v>0</v>
      </c>
      <c r="DJ173" s="12">
        <f t="shared" ca="1" si="801"/>
        <v>0</v>
      </c>
      <c r="DK173" s="12">
        <f t="shared" ca="1" si="801"/>
        <v>0</v>
      </c>
      <c r="DL173" s="12">
        <f t="shared" ca="1" si="801"/>
        <v>0</v>
      </c>
      <c r="DM173" s="12">
        <f t="shared" ca="1" si="801"/>
        <v>0</v>
      </c>
      <c r="DN173" s="12">
        <f t="shared" ca="1" si="801"/>
        <v>0</v>
      </c>
      <c r="DO173" s="12">
        <f t="shared" ca="1" si="801"/>
        <v>0</v>
      </c>
      <c r="DP173" s="12">
        <f t="shared" ca="1" si="801"/>
        <v>0</v>
      </c>
      <c r="DQ173" s="12">
        <f t="shared" ca="1" si="801"/>
        <v>0</v>
      </c>
      <c r="DR173" s="12">
        <f t="shared" ca="1" si="801"/>
        <v>0</v>
      </c>
      <c r="DS173" s="12">
        <f t="shared" ca="1" si="801"/>
        <v>0</v>
      </c>
      <c r="DT173" s="12">
        <f t="shared" ca="1" si="801"/>
        <v>0</v>
      </c>
      <c r="DU173" s="12">
        <f t="shared" ca="1" si="801"/>
        <v>0</v>
      </c>
      <c r="DV173" s="12">
        <f t="shared" ca="1" si="801"/>
        <v>0</v>
      </c>
      <c r="DW173" s="12">
        <f t="shared" ca="1" si="801"/>
        <v>0</v>
      </c>
      <c r="DX173" s="12">
        <f t="shared" ca="1" si="801"/>
        <v>0</v>
      </c>
      <c r="DY173" s="12">
        <f t="shared" ca="1" si="801"/>
        <v>0</v>
      </c>
      <c r="DZ173" s="12">
        <f t="shared" ca="1" si="801"/>
        <v>0</v>
      </c>
      <c r="EA173" s="12">
        <f t="shared" ca="1" si="801"/>
        <v>0</v>
      </c>
      <c r="EB173" s="12">
        <f t="shared" ca="1" si="801"/>
        <v>0</v>
      </c>
      <c r="EC173" s="12">
        <f t="shared" ca="1" si="801"/>
        <v>0</v>
      </c>
      <c r="ED173" s="12">
        <f t="shared" ca="1" si="801"/>
        <v>0</v>
      </c>
      <c r="EE173" s="12">
        <f t="shared" ca="1" si="801"/>
        <v>0</v>
      </c>
      <c r="EF173" s="12">
        <f t="shared" ca="1" si="801"/>
        <v>0</v>
      </c>
      <c r="EG173" s="12">
        <f t="shared" ca="1" si="801"/>
        <v>0</v>
      </c>
      <c r="EH173" s="12">
        <f t="shared" ca="1" si="801"/>
        <v>0</v>
      </c>
      <c r="EI173" s="12">
        <f t="shared" ca="1" si="801"/>
        <v>0</v>
      </c>
      <c r="EJ173" s="12">
        <f t="shared" ca="1" si="801"/>
        <v>0</v>
      </c>
      <c r="EK173" s="12">
        <f t="shared" ca="1" si="801"/>
        <v>0</v>
      </c>
      <c r="EL173" s="12">
        <f t="shared" ca="1" si="801"/>
        <v>0</v>
      </c>
      <c r="EM173" s="12">
        <f t="shared" ca="1" si="801"/>
        <v>0</v>
      </c>
      <c r="EN173" s="12">
        <f t="shared" ca="1" si="801"/>
        <v>0</v>
      </c>
      <c r="EO173" s="12">
        <f t="shared" ca="1" si="801"/>
        <v>0</v>
      </c>
      <c r="EP173" s="12">
        <f t="shared" ref="EP173" ca="1" si="802">EP168+EP172</f>
        <v>0</v>
      </c>
      <c r="EQ173" s="12"/>
      <c r="ER173" s="12"/>
      <c r="ES173" s="12"/>
      <c r="ET173" s="12"/>
      <c r="EU173" s="12"/>
      <c r="EV173" s="12"/>
      <c r="EW173" s="12"/>
      <c r="EX173" s="12"/>
      <c r="EY173" s="12"/>
      <c r="EZ173" s="12"/>
      <c r="FA173" s="12"/>
      <c r="FB173" s="12"/>
      <c r="FC173" s="12"/>
      <c r="FD173" s="12"/>
      <c r="FE173" s="12"/>
      <c r="FF173" s="12"/>
      <c r="FG173" s="12"/>
    </row>
    <row r="174" spans="1:163" ht="14.1" customHeight="1">
      <c r="B174" s="15" t="s">
        <v>451</v>
      </c>
      <c r="C174" s="338">
        <f>DSRA적립월수</f>
        <v>6</v>
      </c>
      <c r="D174" s="39" t="s">
        <v>97</v>
      </c>
      <c r="E174" s="416"/>
      <c r="F174" s="12"/>
      <c r="G174" s="12"/>
      <c r="H174" s="12"/>
      <c r="I174" s="12"/>
      <c r="J174" s="12"/>
      <c r="K174" s="12">
        <f ca="1">SUM(L173:OFFSET(L173,0,$C174/3-1))*($C174&gt;0)*(K$4&gt;=준공분기)</f>
        <v>0</v>
      </c>
      <c r="L174" s="12">
        <f ca="1">SUM(M173:OFFSET(M173,0,$C174/3-1))*($C174&gt;0)*(L$4&gt;=준공분기)</f>
        <v>0</v>
      </c>
      <c r="M174" s="12">
        <f ca="1">SUM(N173:OFFSET(N173,0,$C174/3-1))*($C174&gt;0)*(M$4&gt;=준공분기)</f>
        <v>0</v>
      </c>
      <c r="N174" s="12">
        <f ca="1">SUM(O173:OFFSET(O173,0,$C174/3-1))*($C174&gt;0)*(N$4&gt;=준공분기)</f>
        <v>0</v>
      </c>
      <c r="O174" s="12">
        <f ca="1">SUM(P173:OFFSET(P173,0,$C174/3-1))*($C174&gt;0)*(O$4&gt;=준공분기)</f>
        <v>0</v>
      </c>
      <c r="P174" s="12">
        <f ca="1">SUM(Q173:OFFSET(Q173,0,$C174/3-1))*($C174&gt;0)*(P$4&gt;=준공분기)</f>
        <v>0</v>
      </c>
      <c r="Q174" s="12">
        <f ca="1">SUM(R173:OFFSET(R173,0,$C174/3-1))*($C174&gt;0)*(Q$4&gt;=준공분기)</f>
        <v>0</v>
      </c>
      <c r="R174" s="12">
        <f ca="1">SUM(S173:OFFSET(S173,0,$C174/3-1))*($C174&gt;0)*(R$4&gt;=준공분기)</f>
        <v>0</v>
      </c>
      <c r="S174" s="12">
        <f ca="1">SUM(T173:OFFSET(T173,0,$C174/3-1))*($C174&gt;0)*(S$4&gt;=준공분기)</f>
        <v>0</v>
      </c>
      <c r="T174" s="12">
        <f ca="1">SUM(U173:OFFSET(U173,0,$C174/3-1))*($C174&gt;0)*(T$4&gt;=준공분기)</f>
        <v>0</v>
      </c>
      <c r="U174" s="12">
        <f ca="1">SUM(V173:OFFSET(V173,0,$C174/3-1))*($C174&gt;0)*(U$4&gt;=준공분기)</f>
        <v>0</v>
      </c>
      <c r="V174" s="12">
        <f ca="1">SUM(W173:OFFSET(W173,0,$C174/3-1))*($C174&gt;0)*(V$4&gt;=준공분기)</f>
        <v>0</v>
      </c>
      <c r="W174" s="12">
        <f ca="1">SUM(X173:OFFSET(X173,0,$C174/3-1))*($C174&gt;0)*(W$4&gt;=준공분기)</f>
        <v>0</v>
      </c>
      <c r="X174" s="12">
        <f ca="1">SUM(Y173:OFFSET(Y173,0,$C174/3-1))*($C174&gt;0)*(X$4&gt;=준공분기)</f>
        <v>0</v>
      </c>
      <c r="Y174" s="12">
        <f ca="1">SUM(Z173:OFFSET(Z173,0,$C174/3-1))*($C174&gt;0)*(Y$4&gt;=준공분기)</f>
        <v>0</v>
      </c>
      <c r="Z174" s="12">
        <f ca="1">SUM(AA173:OFFSET(AA173,0,$C174/3-1))*($C174&gt;0)*(Z$4&gt;=준공분기)</f>
        <v>0</v>
      </c>
      <c r="AA174" s="12">
        <f ca="1">SUM(AB173:OFFSET(AB173,0,$C174/3-1))*($C174&gt;0)*(AA$4&gt;=준공분기)</f>
        <v>0</v>
      </c>
      <c r="AB174" s="12">
        <f ca="1">SUM(AC173:OFFSET(AC173,0,$C174/3-1))*($C174&gt;0)*(AB$4&gt;=준공분기)</f>
        <v>0</v>
      </c>
      <c r="AC174" s="12">
        <f ca="1">SUM(AD173:OFFSET(AD173,0,$C174/3-1))*($C174&gt;0)*(AC$4&gt;=준공분기)</f>
        <v>0</v>
      </c>
      <c r="AD174" s="12">
        <f ca="1">SUM(AE173:OFFSET(AE173,0,$C174/3-1))*($C174&gt;0)*(AD$4&gt;=준공분기)</f>
        <v>0</v>
      </c>
      <c r="AE174" s="12">
        <f ca="1">SUM(AF173:OFFSET(AF173,0,$C174/3-1))*($C174&gt;0)*(AE$4&gt;=준공분기)</f>
        <v>0</v>
      </c>
      <c r="AF174" s="12">
        <f ca="1">SUM(AG173:OFFSET(AG173,0,$C174/3-1))*($C174&gt;0)*(AF$4&gt;=준공분기)</f>
        <v>0</v>
      </c>
      <c r="AG174" s="12">
        <f ca="1">SUM(AH173:OFFSET(AH173,0,$C174/3-1))*($C174&gt;0)*(AG$4&gt;=준공분기)</f>
        <v>0</v>
      </c>
      <c r="AH174" s="12">
        <f ca="1">SUM(AI173:OFFSET(AI173,0,$C174/3-1))*($C174&gt;0)*(AH$4&gt;=준공분기)</f>
        <v>0</v>
      </c>
      <c r="AI174" s="12">
        <f ca="1">SUM(AJ173:OFFSET(AJ173,0,$C174/3-1))*($C174&gt;0)*(AI$4&gt;=준공분기)</f>
        <v>0</v>
      </c>
      <c r="AJ174" s="12">
        <f ca="1">SUM(AK173:OFFSET(AK173,0,$C174/3-1))*($C174&gt;0)*(AJ$4&gt;=준공분기)</f>
        <v>0</v>
      </c>
      <c r="AK174" s="12">
        <f ca="1">SUM(AL173:OFFSET(AL173,0,$C174/3-1))*($C174&gt;0)*(AK$4&gt;=준공분기)</f>
        <v>0</v>
      </c>
      <c r="AL174" s="12">
        <f ca="1">SUM(AM173:OFFSET(AM173,0,$C174/3-1))*($C174&gt;0)*(AL$4&gt;=준공분기)</f>
        <v>0</v>
      </c>
      <c r="AM174" s="12">
        <f ca="1">SUM(AN173:OFFSET(AN173,0,$C174/3-1))*($C174&gt;0)*(AM$4&gt;=준공분기)</f>
        <v>0</v>
      </c>
      <c r="AN174" s="12">
        <f ca="1">SUM(AO173:OFFSET(AO173,0,$C174/3-1))*($C174&gt;0)*(AN$4&gt;=준공분기)</f>
        <v>0</v>
      </c>
      <c r="AO174" s="12">
        <f ca="1">SUM(AP173:OFFSET(AP173,0,$C174/3-1))*($C174&gt;0)*(AO$4&gt;=준공분기)</f>
        <v>0</v>
      </c>
      <c r="AP174" s="12">
        <f ca="1">SUM(AQ173:OFFSET(AQ173,0,$C174/3-1))*($C174&gt;0)*(AP$4&gt;=준공분기)</f>
        <v>0</v>
      </c>
      <c r="AQ174" s="12">
        <f ca="1">SUM(AR173:OFFSET(AR173,0,$C174/3-1))*($C174&gt;0)*(AQ$4&gt;=준공분기)</f>
        <v>0</v>
      </c>
      <c r="AR174" s="12">
        <f ca="1">SUM(AS173:OFFSET(AS173,0,$C174/3-1))*($C174&gt;0)*(AR$4&gt;=준공분기)</f>
        <v>0</v>
      </c>
      <c r="AS174" s="12">
        <f ca="1">SUM(AT173:OFFSET(AT173,0,$C174/3-1))*($C174&gt;0)*(AS$4&gt;=준공분기)</f>
        <v>0</v>
      </c>
      <c r="AT174" s="12">
        <f ca="1">SUM(AU173:OFFSET(AU173,0,$C174/3-1))*($C174&gt;0)*(AT$4&gt;=준공분기)</f>
        <v>0</v>
      </c>
      <c r="AU174" s="12">
        <f ca="1">SUM(AV173:OFFSET(AV173,0,$C174/3-1))*($C174&gt;0)*(AU$4&gt;=준공분기)</f>
        <v>0</v>
      </c>
      <c r="AV174" s="12">
        <f ca="1">SUM(AW173:OFFSET(AW173,0,$C174/3-1))*($C174&gt;0)*(AV$4&gt;=준공분기)</f>
        <v>0</v>
      </c>
      <c r="AW174" s="12">
        <f ca="1">SUM(AX173:OFFSET(AX173,0,$C174/3-1))*($C174&gt;0)*(AW$4&gt;=준공분기)</f>
        <v>0</v>
      </c>
      <c r="AX174" s="12">
        <f ca="1">SUM(AY173:OFFSET(AY173,0,$C174/3-1))*($C174&gt;0)*(AX$4&gt;=준공분기)</f>
        <v>0</v>
      </c>
      <c r="AY174" s="12">
        <f ca="1">SUM(AZ173:OFFSET(AZ173,0,$C174/3-1))*($C174&gt;0)*(AY$4&gt;=준공분기)</f>
        <v>0</v>
      </c>
      <c r="AZ174" s="12">
        <f ca="1">SUM(BA173:OFFSET(BA173,0,$C174/3-1))*($C174&gt;0)*(AZ$4&gt;=준공분기)</f>
        <v>0</v>
      </c>
      <c r="BA174" s="12">
        <f ca="1">SUM(BB173:OFFSET(BB173,0,$C174/3-1))*($C174&gt;0)*(BA$4&gt;=준공분기)</f>
        <v>0</v>
      </c>
      <c r="BB174" s="12">
        <f ca="1">SUM(BC173:OFFSET(BC173,0,$C174/3-1))*($C174&gt;0)*(BB$4&gt;=준공분기)</f>
        <v>0</v>
      </c>
      <c r="BC174" s="12">
        <f ca="1">SUM(BD173:OFFSET(BD173,0,$C174/3-1))*($C174&gt;0)*(BC$4&gt;=준공분기)</f>
        <v>0</v>
      </c>
      <c r="BD174" s="12">
        <f ca="1">SUM(BE173:OFFSET(BE173,0,$C174/3-1))*($C174&gt;0)*(BD$4&gt;=준공분기)</f>
        <v>0</v>
      </c>
      <c r="BE174" s="12">
        <f ca="1">SUM(BF173:OFFSET(BF173,0,$C174/3-1))*($C174&gt;0)*(BE$4&gt;=준공분기)</f>
        <v>0</v>
      </c>
      <c r="BF174" s="12">
        <f ca="1">SUM(BG173:OFFSET(BG173,0,$C174/3-1))*($C174&gt;0)*(BF$4&gt;=준공분기)</f>
        <v>0</v>
      </c>
      <c r="BG174" s="12">
        <f ca="1">SUM(BH173:OFFSET(BH173,0,$C174/3-1))*($C174&gt;0)*(BG$4&gt;=준공분기)</f>
        <v>0</v>
      </c>
      <c r="BH174" s="12">
        <f ca="1">SUM(BI173:OFFSET(BI173,0,$C174/3-1))*($C174&gt;0)*(BH$4&gt;=준공분기)</f>
        <v>0</v>
      </c>
      <c r="BI174" s="12">
        <f ca="1">SUM(BJ173:OFFSET(BJ173,0,$C174/3-1))*($C174&gt;0)*(BI$4&gt;=준공분기)</f>
        <v>0</v>
      </c>
      <c r="BJ174" s="12">
        <f ca="1">SUM(BK173:OFFSET(BK173,0,$C174/3-1))*($C174&gt;0)*(BJ$4&gt;=준공분기)</f>
        <v>0</v>
      </c>
      <c r="BK174" s="12">
        <f ca="1">SUM(BL173:OFFSET(BL173,0,$C174/3-1))*($C174&gt;0)*(BK$4&gt;=준공분기)</f>
        <v>0</v>
      </c>
      <c r="BL174" s="12">
        <f ca="1">SUM(BM173:OFFSET(BM173,0,$C174/3-1))*($C174&gt;0)*(BL$4&gt;=준공분기)</f>
        <v>0</v>
      </c>
      <c r="BM174" s="12">
        <f ca="1">SUM(BN173:OFFSET(BN173,0,$C174/3-1))*($C174&gt;0)*(BM$4&gt;=준공분기)</f>
        <v>0</v>
      </c>
      <c r="BN174" s="12">
        <f ca="1">SUM(BO173:OFFSET(BO173,0,$C174/3-1))*($C174&gt;0)*(BN$4&gt;=준공분기)</f>
        <v>0</v>
      </c>
      <c r="BO174" s="12">
        <f ca="1">SUM(BP173:OFFSET(BP173,0,$C174/3-1))*($C174&gt;0)*(BO$4&gt;=준공분기)</f>
        <v>0</v>
      </c>
      <c r="BP174" s="12">
        <f ca="1">SUM(BQ173:OFFSET(BQ173,0,$C174/3-1))*($C174&gt;0)*(BP$4&gt;=준공분기)</f>
        <v>0</v>
      </c>
      <c r="BQ174" s="12">
        <f ca="1">SUM(BR173:OFFSET(BR173,0,$C174/3-1))*($C174&gt;0)*(BQ$4&gt;=준공분기)</f>
        <v>0</v>
      </c>
      <c r="BR174" s="12">
        <f ca="1">SUM(BS173:OFFSET(BS173,0,$C174/3-1))*($C174&gt;0)*(BR$4&gt;=준공분기)</f>
        <v>0</v>
      </c>
      <c r="BS174" s="12">
        <f ca="1">SUM(BT173:OFFSET(BT173,0,$C174/3-1))*($C174&gt;0)*(BS$4&gt;=준공분기)</f>
        <v>0</v>
      </c>
      <c r="BT174" s="12">
        <f ca="1">SUM(BU173:OFFSET(BU173,0,$C174/3-1))*($C174&gt;0)*(BT$4&gt;=준공분기)</f>
        <v>0</v>
      </c>
      <c r="BU174" s="12">
        <f ca="1">SUM(BV173:OFFSET(BV173,0,$C174/3-1))*($C174&gt;0)*(BU$4&gt;=준공분기)</f>
        <v>0</v>
      </c>
      <c r="BV174" s="12">
        <f ca="1">SUM(BW173:OFFSET(BW173,0,$C174/3-1))*($C174&gt;0)*(BV$4&gt;=준공분기)</f>
        <v>0</v>
      </c>
      <c r="BW174" s="12">
        <f ca="1">SUM(BX173:OFFSET(BX173,0,$C174/3-1))*($C174&gt;0)*(BW$4&gt;=준공분기)</f>
        <v>0</v>
      </c>
      <c r="BX174" s="12">
        <f ca="1">SUM(BY173:OFFSET(BY173,0,$C174/3-1))*($C174&gt;0)*(BX$4&gt;=준공분기)</f>
        <v>0</v>
      </c>
      <c r="BY174" s="12">
        <f ca="1">SUM(BZ173:OFFSET(BZ173,0,$C174/3-1))*($C174&gt;0)*(BY$4&gt;=준공분기)</f>
        <v>0</v>
      </c>
      <c r="BZ174" s="12">
        <f ca="1">SUM(CA173:OFFSET(CA173,0,$C174/3-1))*($C174&gt;0)*(BZ$4&gt;=준공분기)</f>
        <v>0</v>
      </c>
      <c r="CA174" s="12">
        <f ca="1">SUM(CB173:OFFSET(CB173,0,$C174/3-1))*($C174&gt;0)*(CA$4&gt;=준공분기)</f>
        <v>0</v>
      </c>
      <c r="CB174" s="12">
        <f ca="1">SUM(CC173:OFFSET(CC173,0,$C174/3-1))*($C174&gt;0)*(CB$4&gt;=준공분기)</f>
        <v>0</v>
      </c>
      <c r="CC174" s="12">
        <f ca="1">SUM(CD173:OFFSET(CD173,0,$C174/3-1))*($C174&gt;0)*(CC$4&gt;=준공분기)</f>
        <v>0</v>
      </c>
      <c r="CD174" s="12">
        <f ca="1">SUM(CE173:OFFSET(CE173,0,$C174/3-1))*($C174&gt;0)*(CD$4&gt;=준공분기)</f>
        <v>0</v>
      </c>
      <c r="CE174" s="12">
        <f ca="1">SUM(CF173:OFFSET(CF173,0,$C174/3-1))*($C174&gt;0)*(CE$4&gt;=준공분기)</f>
        <v>0</v>
      </c>
      <c r="CF174" s="12">
        <f ca="1">SUM(CG173:OFFSET(CG173,0,$C174/3-1))*($C174&gt;0)*(CF$4&gt;=준공분기)</f>
        <v>0</v>
      </c>
      <c r="CG174" s="12">
        <f ca="1">SUM(CH173:OFFSET(CH173,0,$C174/3-1))*($C174&gt;0)*(CG$4&gt;=준공분기)</f>
        <v>0</v>
      </c>
      <c r="CH174" s="12">
        <f ca="1">SUM(CI173:OFFSET(CI173,0,$C174/3-1))*($C174&gt;0)*(CH$4&gt;=준공분기)</f>
        <v>0</v>
      </c>
      <c r="CI174" s="12">
        <f ca="1">SUM(CJ173:OFFSET(CJ173,0,$C174/3-1))*($C174&gt;0)*(CI$4&gt;=준공분기)</f>
        <v>0</v>
      </c>
      <c r="CJ174" s="12">
        <f ca="1">SUM(CK173:OFFSET(CK173,0,$C174/3-1))*($C174&gt;0)*(CJ$4&gt;=준공분기)</f>
        <v>0</v>
      </c>
      <c r="CK174" s="12">
        <f ca="1">SUM(CL173:OFFSET(CL173,0,$C174/3-1))*($C174&gt;0)*(CK$4&gt;=준공분기)</f>
        <v>0</v>
      </c>
      <c r="CL174" s="12">
        <f ca="1">SUM(CM173:OFFSET(CM173,0,$C174/3-1))*($C174&gt;0)*(CL$4&gt;=준공분기)</f>
        <v>0</v>
      </c>
      <c r="CM174" s="12">
        <f ca="1">SUM(CN173:OFFSET(CN173,0,$C174/3-1))*($C174&gt;0)*(CM$4&gt;=준공분기)</f>
        <v>0</v>
      </c>
      <c r="CN174" s="12">
        <f ca="1">SUM(CO173:OFFSET(CO173,0,$C174/3-1))*($C174&gt;0)*(CN$4&gt;=준공분기)</f>
        <v>0</v>
      </c>
      <c r="CO174" s="12">
        <f ca="1">SUM(CP173:OFFSET(CP173,0,$C174/3-1))*($C174&gt;0)*(CO$4&gt;=준공분기)</f>
        <v>0</v>
      </c>
      <c r="CP174" s="12">
        <f ca="1">SUM(CQ173:OFFSET(CQ173,0,$C174/3-1))*($C174&gt;0)*(CP$4&gt;=준공분기)</f>
        <v>0</v>
      </c>
      <c r="CQ174" s="12">
        <f ca="1">SUM(CR173:OFFSET(CR173,0,$C174/3-1))*($C174&gt;0)*(CQ$4&gt;=준공분기)</f>
        <v>0</v>
      </c>
      <c r="CR174" s="12">
        <f ca="1">SUM(CS173:OFFSET(CS173,0,$C174/3-1))*($C174&gt;0)*(CR$4&gt;=준공분기)</f>
        <v>0</v>
      </c>
      <c r="CS174" s="12">
        <f ca="1">SUM(CT173:OFFSET(CT173,0,$C174/3-1))*($C174&gt;0)*(CS$4&gt;=준공분기)</f>
        <v>0</v>
      </c>
      <c r="CT174" s="12">
        <f ca="1">SUM(CU173:OFFSET(CU173,0,$C174/3-1))*($C174&gt;0)*(CT$4&gt;=준공분기)</f>
        <v>0</v>
      </c>
      <c r="CU174" s="12">
        <f ca="1">SUM(CV173:OFFSET(CV173,0,$C174/3-1))*($C174&gt;0)*(CU$4&gt;=준공분기)</f>
        <v>0</v>
      </c>
      <c r="CV174" s="12">
        <f ca="1">SUM(CW173:OFFSET(CW173,0,$C174/3-1))*($C174&gt;0)*(CV$4&gt;=준공분기)</f>
        <v>0</v>
      </c>
      <c r="CW174" s="12">
        <f ca="1">SUM(CX173:OFFSET(CX173,0,$C174/3-1))*($C174&gt;0)*(CW$4&gt;=준공분기)</f>
        <v>0</v>
      </c>
      <c r="CX174" s="12">
        <f ca="1">SUM(CY173:OFFSET(CY173,0,$C174/3-1))*($C174&gt;0)*(CX$4&gt;=준공분기)</f>
        <v>0</v>
      </c>
      <c r="CY174" s="12">
        <f ca="1">SUM(CZ173:OFFSET(CZ173,0,$C174/3-1))*($C174&gt;0)*(CY$4&gt;=준공분기)</f>
        <v>0</v>
      </c>
      <c r="CZ174" s="12">
        <f ca="1">SUM(DA173:OFFSET(DA173,0,$C174/3-1))*($C174&gt;0)*(CZ$4&gt;=준공분기)</f>
        <v>0</v>
      </c>
      <c r="DA174" s="12">
        <f ca="1">SUM(DB173:OFFSET(DB173,0,$C174/3-1))*($C174&gt;0)*(DA$4&gt;=준공분기)</f>
        <v>0</v>
      </c>
      <c r="DB174" s="12">
        <f ca="1">SUM(DC173:OFFSET(DC173,0,$C174/3-1))*($C174&gt;0)*(DB$4&gt;=준공분기)</f>
        <v>0</v>
      </c>
      <c r="DC174" s="12">
        <f ca="1">SUM(DD173:OFFSET(DD173,0,$C174/3-1))*($C174&gt;0)*(DC$4&gt;=준공분기)</f>
        <v>0</v>
      </c>
      <c r="DD174" s="12">
        <f ca="1">SUM(DE173:OFFSET(DE173,0,$C174/3-1))*($C174&gt;0)*(DD$4&gt;=준공분기)</f>
        <v>0</v>
      </c>
      <c r="DE174" s="12">
        <f ca="1">SUM(DF173:OFFSET(DF173,0,$C174/3-1))*($C174&gt;0)*(DE$4&gt;=준공분기)</f>
        <v>0</v>
      </c>
      <c r="DF174" s="12">
        <f ca="1">SUM(DG173:OFFSET(DG173,0,$C174/3-1))*($C174&gt;0)*(DF$4&gt;=준공분기)</f>
        <v>0</v>
      </c>
      <c r="DG174" s="12">
        <f ca="1">SUM(DH173:OFFSET(DH173,0,$C174/3-1))*($C174&gt;0)*(DG$4&gt;=준공분기)</f>
        <v>0</v>
      </c>
      <c r="DH174" s="12">
        <f ca="1">SUM(DI173:OFFSET(DI173,0,$C174/3-1))*($C174&gt;0)*(DH$4&gt;=준공분기)</f>
        <v>0</v>
      </c>
      <c r="DI174" s="12">
        <f ca="1">SUM(DJ173:OFFSET(DJ173,0,$C174/3-1))*($C174&gt;0)*(DI$4&gt;=준공분기)</f>
        <v>0</v>
      </c>
      <c r="DJ174" s="12">
        <f ca="1">SUM(DK173:OFFSET(DK173,0,$C174/3-1))*($C174&gt;0)*(DJ$4&gt;=준공분기)</f>
        <v>0</v>
      </c>
      <c r="DK174" s="12">
        <f ca="1">SUM(DL173:OFFSET(DL173,0,$C174/3-1))*($C174&gt;0)*(DK$4&gt;=준공분기)</f>
        <v>0</v>
      </c>
      <c r="DL174" s="12">
        <f ca="1">SUM(DM173:OFFSET(DM173,0,$C174/3-1))*($C174&gt;0)*(DL$4&gt;=준공분기)</f>
        <v>0</v>
      </c>
      <c r="DM174" s="12">
        <f ca="1">SUM(DN173:OFFSET(DN173,0,$C174/3-1))*($C174&gt;0)*(DM$4&gt;=준공분기)</f>
        <v>0</v>
      </c>
      <c r="DN174" s="12">
        <f ca="1">SUM(DO173:OFFSET(DO173,0,$C174/3-1))*($C174&gt;0)*(DN$4&gt;=준공분기)</f>
        <v>0</v>
      </c>
      <c r="DO174" s="12">
        <f ca="1">SUM(DP173:OFFSET(DP173,0,$C174/3-1))*($C174&gt;0)*(DO$4&gt;=준공분기)</f>
        <v>0</v>
      </c>
      <c r="DP174" s="12">
        <f ca="1">SUM(DQ173:OFFSET(DQ173,0,$C174/3-1))*($C174&gt;0)*(DP$4&gt;=준공분기)</f>
        <v>0</v>
      </c>
      <c r="DQ174" s="12">
        <f ca="1">SUM(DR173:OFFSET(DR173,0,$C174/3-1))*($C174&gt;0)*(DQ$4&gt;=준공분기)</f>
        <v>0</v>
      </c>
      <c r="DR174" s="12">
        <f ca="1">SUM(DS173:OFFSET(DS173,0,$C174/3-1))*($C174&gt;0)*(DR$4&gt;=준공분기)</f>
        <v>0</v>
      </c>
      <c r="DS174" s="12">
        <f ca="1">SUM(DT173:OFFSET(DT173,0,$C174/3-1))*($C174&gt;0)*(DS$4&gt;=준공분기)</f>
        <v>0</v>
      </c>
      <c r="DT174" s="12">
        <f ca="1">SUM(DU173:OFFSET(DU173,0,$C174/3-1))*($C174&gt;0)*(DT$4&gt;=준공분기)</f>
        <v>0</v>
      </c>
      <c r="DU174" s="12">
        <f ca="1">SUM(DV173:OFFSET(DV173,0,$C174/3-1))*($C174&gt;0)*(DU$4&gt;=준공분기)</f>
        <v>0</v>
      </c>
      <c r="DV174" s="12">
        <f ca="1">SUM(DW173:OFFSET(DW173,0,$C174/3-1))*($C174&gt;0)*(DV$4&gt;=준공분기)</f>
        <v>0</v>
      </c>
      <c r="DW174" s="12">
        <f ca="1">SUM(DX173:OFFSET(DX173,0,$C174/3-1))*($C174&gt;0)*(DW$4&gt;=준공분기)</f>
        <v>0</v>
      </c>
      <c r="DX174" s="12">
        <f ca="1">SUM(DY173:OFFSET(DY173,0,$C174/3-1))*($C174&gt;0)*(DX$4&gt;=준공분기)</f>
        <v>0</v>
      </c>
      <c r="DY174" s="12">
        <f ca="1">SUM(DZ173:OFFSET(DZ173,0,$C174/3-1))*($C174&gt;0)*(DY$4&gt;=준공분기)</f>
        <v>0</v>
      </c>
      <c r="DZ174" s="12">
        <f ca="1">SUM(EA173:OFFSET(EA173,0,$C174/3-1))*($C174&gt;0)*(DZ$4&gt;=준공분기)</f>
        <v>0</v>
      </c>
      <c r="EA174" s="12">
        <f ca="1">SUM(EB173:OFFSET(EB173,0,$C174/3-1))*($C174&gt;0)*(EA$4&gt;=준공분기)</f>
        <v>0</v>
      </c>
      <c r="EB174" s="12">
        <f ca="1">SUM(EC173:OFFSET(EC173,0,$C174/3-1))*($C174&gt;0)*(EB$4&gt;=준공분기)</f>
        <v>0</v>
      </c>
      <c r="EC174" s="12">
        <f ca="1">SUM(ED173:OFFSET(ED173,0,$C174/3-1))*($C174&gt;0)*(EC$4&gt;=준공분기)</f>
        <v>0</v>
      </c>
      <c r="ED174" s="12">
        <f ca="1">SUM(EE173:OFFSET(EE173,0,$C174/3-1))*($C174&gt;0)*(ED$4&gt;=준공분기)</f>
        <v>0</v>
      </c>
      <c r="EE174" s="12">
        <f ca="1">SUM(EF173:OFFSET(EF173,0,$C174/3-1))*($C174&gt;0)*(EE$4&gt;=준공분기)</f>
        <v>0</v>
      </c>
      <c r="EF174" s="12">
        <f ca="1">SUM(EG173:OFFSET(EG173,0,$C174/3-1))*($C174&gt;0)*(EF$4&gt;=준공분기)</f>
        <v>0</v>
      </c>
      <c r="EG174" s="12">
        <f ca="1">SUM(EH173:OFFSET(EH173,0,$C174/3-1))*($C174&gt;0)*(EG$4&gt;=준공분기)</f>
        <v>0</v>
      </c>
      <c r="EH174" s="12">
        <f ca="1">SUM(EI173:OFFSET(EI173,0,$C174/3-1))*($C174&gt;0)*(EH$4&gt;=준공분기)</f>
        <v>0</v>
      </c>
      <c r="EI174" s="12">
        <f ca="1">SUM(EJ173:OFFSET(EJ173,0,$C174/3-1))*($C174&gt;0)*(EI$4&gt;=준공분기)</f>
        <v>0</v>
      </c>
      <c r="EJ174" s="12">
        <f ca="1">SUM(EK173:OFFSET(EK173,0,$C174/3-1))*($C174&gt;0)*(EJ$4&gt;=준공분기)</f>
        <v>0</v>
      </c>
      <c r="EK174" s="12">
        <f ca="1">SUM(EL173:OFFSET(EL173,0,$C174/3-1))*($C174&gt;0)*(EK$4&gt;=준공분기)</f>
        <v>0</v>
      </c>
      <c r="EL174" s="12">
        <f ca="1">SUM(EM173:OFFSET(EM173,0,$C174/3-1))*($C174&gt;0)*(EL$4&gt;=준공분기)</f>
        <v>0</v>
      </c>
      <c r="EM174" s="12">
        <f ca="1">SUM(EN173:OFFSET(EN173,0,$C174/3-1))*($C174&gt;0)*(EM$4&gt;=준공분기)</f>
        <v>0</v>
      </c>
      <c r="EN174" s="12">
        <f ca="1">SUM(EO173:OFFSET(EO173,0,$C174/3-1))*($C174&gt;0)*(EN$4&gt;=준공분기)</f>
        <v>0</v>
      </c>
      <c r="EO174" s="12">
        <f ca="1">SUM(EP173:OFFSET(EP173,0,$C174/3-1))*($C174&gt;0)*(EO$4&gt;=준공분기)</f>
        <v>0</v>
      </c>
      <c r="EP174" s="12">
        <f ca="1">SUM(EQ173:OFFSET(EQ173,0,$C174/3-1))*($C174&gt;0)*(EP$4&gt;=준공분기)</f>
        <v>0</v>
      </c>
      <c r="EQ174" s="12"/>
      <c r="ER174" s="12"/>
      <c r="ES174" s="12"/>
      <c r="ET174" s="12"/>
      <c r="EU174" s="12"/>
      <c r="EV174" s="12"/>
      <c r="EW174" s="12"/>
      <c r="EX174" s="12"/>
      <c r="EY174" s="12"/>
      <c r="EZ174" s="12"/>
      <c r="FA174" s="12"/>
      <c r="FB174" s="12"/>
      <c r="FC174" s="12"/>
      <c r="FD174" s="12"/>
      <c r="FE174" s="12"/>
      <c r="FF174" s="12"/>
      <c r="FG174" s="12"/>
    </row>
    <row r="175" spans="1:163" ht="14.1" customHeight="1">
      <c r="E175" s="1291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0"/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0"/>
      <c r="DL175" s="10"/>
      <c r="DM175" s="10"/>
      <c r="DN175" s="10"/>
      <c r="DO175" s="10"/>
      <c r="DP175" s="10"/>
      <c r="DQ175" s="10"/>
      <c r="DR175" s="10"/>
      <c r="DS175" s="10"/>
      <c r="DT175" s="10"/>
      <c r="DU175" s="10"/>
      <c r="DV175" s="10"/>
      <c r="DW175" s="10"/>
      <c r="DX175" s="10"/>
      <c r="DY175" s="10"/>
      <c r="DZ175" s="10"/>
      <c r="EA175" s="10"/>
      <c r="EB175" s="10"/>
      <c r="EC175" s="10"/>
      <c r="ED175" s="10"/>
      <c r="EE175" s="10"/>
      <c r="EF175" s="10"/>
      <c r="EG175" s="10"/>
      <c r="EH175" s="10"/>
      <c r="EI175" s="10"/>
      <c r="EJ175" s="10"/>
      <c r="EK175" s="10"/>
      <c r="EL175" s="10"/>
      <c r="EM175" s="10"/>
      <c r="EN175" s="10"/>
      <c r="EO175" s="10"/>
      <c r="EP175" s="10"/>
      <c r="EQ175" s="10"/>
      <c r="ER175" s="10"/>
      <c r="ES175" s="10"/>
      <c r="ET175" s="10"/>
      <c r="EU175" s="10"/>
      <c r="EV175" s="10"/>
      <c r="EW175" s="10"/>
      <c r="EX175" s="10"/>
      <c r="EY175" s="10"/>
      <c r="EZ175" s="10"/>
      <c r="FA175" s="10"/>
      <c r="FB175" s="10"/>
      <c r="FC175" s="10"/>
      <c r="FD175" s="10"/>
      <c r="FE175" s="10"/>
      <c r="FF175" s="10"/>
      <c r="FG175" s="10"/>
    </row>
    <row r="176" spans="1:163" ht="14.1" customHeight="1">
      <c r="B176" s="15" t="s">
        <v>452</v>
      </c>
      <c r="C176" s="577"/>
      <c r="D176" s="516" t="s">
        <v>206</v>
      </c>
      <c r="E176" s="1292">
        <f ca="1">SUM(F176:DI176)</f>
        <v>0</v>
      </c>
      <c r="F176" s="10"/>
      <c r="G176" s="1297" t="str">
        <f>IF(AND(SUM(F165:$G165)&lt;0.01,SUM($G165:G165)&gt;0.01),G$4,"")</f>
        <v/>
      </c>
      <c r="H176" s="1297"/>
      <c r="I176" s="1297"/>
      <c r="J176" s="1297"/>
      <c r="K176" s="1297" t="str">
        <f ca="1">IF(AND(SUM($G167:J167)&lt;0.01,SUM($G167:K167)&gt;0.01),K$4,"")</f>
        <v/>
      </c>
      <c r="L176" s="1297" t="str">
        <f ca="1">IF(AND(SUM($G167:K167)&lt;0.01,SUM($G167:L167)&gt;0.01),L$4,"")</f>
        <v/>
      </c>
      <c r="M176" s="1297" t="str">
        <f ca="1">IF(AND(SUM($G167:L167)&lt;0.01,SUM($G167:M167)&gt;0.01),M$4,"")</f>
        <v/>
      </c>
      <c r="N176" s="1297" t="str">
        <f ca="1">IF(AND(SUM($G167:M167)&lt;0.01,SUM($G167:N167)&gt;0.01),N$4,"")</f>
        <v/>
      </c>
      <c r="O176" s="1297" t="str">
        <f ca="1">IF(AND(SUM($G167:N167)&lt;0.01,SUM($G167:O167)&gt;0.01),O$4,"")</f>
        <v/>
      </c>
      <c r="P176" s="1297" t="str">
        <f ca="1">IF(AND(SUM($G167:O167)&lt;0.01,SUM($G167:P167)&gt;0.01),P$4,"")</f>
        <v/>
      </c>
      <c r="Q176" s="1297" t="str">
        <f ca="1">IF(AND(SUM($G167:P167)&lt;0.01,SUM($G167:Q167)&gt;0.01),Q$4,"")</f>
        <v/>
      </c>
      <c r="R176" s="1297" t="str">
        <f ca="1">IF(AND(SUM($G167:Q167)&lt;0.01,SUM($G167:R167)&gt;0.01),R$4,"")</f>
        <v/>
      </c>
      <c r="S176" s="1297" t="str">
        <f ca="1">IF(AND(SUM($G167:R167)&lt;0.01,SUM($G167:S167)&gt;0.01),S$4,"")</f>
        <v/>
      </c>
      <c r="T176" s="1297" t="str">
        <f ca="1">IF(AND(SUM($G167:S167)&lt;0.01,SUM($G167:T167)&gt;0.01),T$4,"")</f>
        <v/>
      </c>
      <c r="U176" s="1297" t="str">
        <f ca="1">IF(AND(SUM($G167:T167)&lt;0.01,SUM($G167:U167)&gt;0.01),U$4,"")</f>
        <v/>
      </c>
      <c r="V176" s="1297" t="str">
        <f ca="1">IF(AND(SUM($G167:U167)&lt;0.01,SUM($G167:V167)&gt;0.01),V$4,"")</f>
        <v/>
      </c>
      <c r="W176" s="1297" t="str">
        <f ca="1">IF(AND(SUM($G167:V167)&lt;0.01,SUM($G167:W167)&gt;0.01),W$4,"")</f>
        <v/>
      </c>
      <c r="X176" s="1297" t="str">
        <f ca="1">IF(AND(SUM($G167:W167)&lt;0.01,SUM($G167:X167)&gt;0.01),X$4,"")</f>
        <v/>
      </c>
      <c r="Y176" s="1297" t="str">
        <f ca="1">IF(AND(SUM($G167:X167)&lt;0.01,SUM($G167:Y167)&gt;0.01),Y$4,"")</f>
        <v/>
      </c>
      <c r="Z176" s="1297" t="str">
        <f ca="1">IF(AND(SUM($G167:Y167)&lt;0.01,SUM($G167:Z167)&gt;0.01),Z$4,"")</f>
        <v/>
      </c>
      <c r="AA176" s="1297" t="str">
        <f ca="1">IF(AND(SUM($G167:Z167)&lt;0.01,SUM($G167:AA167)&gt;0.01),AA$4,"")</f>
        <v/>
      </c>
      <c r="AB176" s="1297" t="str">
        <f ca="1">IF(AND(SUM($G167:AA167)&lt;0.01,SUM($G167:AB167)&gt;0.01),AB$4,"")</f>
        <v/>
      </c>
      <c r="AC176" s="1297" t="str">
        <f ca="1">IF(AND(SUM($G167:AB167)&lt;0.01,SUM($G167:AC167)&gt;0.01),AC$4,"")</f>
        <v/>
      </c>
      <c r="AD176" s="1297" t="str">
        <f ca="1">IF(AND(SUM($G167:AC167)&lt;0.01,SUM($G167:AD167)&gt;0.01),AD$4,"")</f>
        <v/>
      </c>
      <c r="AE176" s="1297" t="str">
        <f ca="1">IF(AND(SUM($G167:AD167)&lt;0.01,SUM($G167:AE167)&gt;0.01),AE$4,"")</f>
        <v/>
      </c>
      <c r="AF176" s="1297" t="str">
        <f ca="1">IF(AND(SUM($G167:AE167)&lt;0.01,SUM($G167:AF167)&gt;0.01),AF$4,"")</f>
        <v/>
      </c>
      <c r="AG176" s="1297" t="str">
        <f ca="1">IF(AND(SUM($G167:AF167)&lt;0.01,SUM($G167:AG167)&gt;0.01),AG$4,"")</f>
        <v/>
      </c>
      <c r="AH176" s="1297" t="str">
        <f ca="1">IF(AND(SUM($G167:AG167)&lt;0.01,SUM($G167:AH167)&gt;0.01),AH$4,"")</f>
        <v/>
      </c>
      <c r="AI176" s="1297" t="str">
        <f ca="1">IF(AND(SUM($G167:AH167)&lt;0.01,SUM($G167:AI167)&gt;0.01),AI$4,"")</f>
        <v/>
      </c>
      <c r="AJ176" s="1297" t="str">
        <f ca="1">IF(AND(SUM($G167:AI167)&lt;0.01,SUM($G167:AJ167)&gt;0.01),AJ$4,"")</f>
        <v/>
      </c>
      <c r="AK176" s="1297" t="str">
        <f ca="1">IF(AND(SUM($G167:AJ167)&lt;0.01,SUM($G167:AK167)&gt;0.01),AK$4,"")</f>
        <v/>
      </c>
      <c r="AL176" s="1297" t="str">
        <f ca="1">IF(AND(SUM($G167:AK167)&lt;0.01,SUM($G167:AL167)&gt;0.01),AL$4,"")</f>
        <v/>
      </c>
      <c r="AM176" s="1297" t="str">
        <f ca="1">IF(AND(SUM($G167:AL167)&lt;0.01,SUM($G167:AM167)&gt;0.01),AM$4,"")</f>
        <v/>
      </c>
      <c r="AN176" s="1297" t="str">
        <f ca="1">IF(AND(SUM($G167:AM167)&lt;0.01,SUM($G167:AN167)&gt;0.01),AN$4,"")</f>
        <v/>
      </c>
      <c r="AO176" s="1297" t="str">
        <f ca="1">IF(AND(SUM($G167:AN167)&lt;0.01,SUM($G167:AO167)&gt;0.01),AO$4,"")</f>
        <v/>
      </c>
      <c r="AP176" s="1297" t="str">
        <f ca="1">IF(AND(SUM($G167:AO167)&lt;0.01,SUM($G167:AP167)&gt;0.01),AP$4,"")</f>
        <v/>
      </c>
      <c r="AQ176" s="1297" t="str">
        <f ca="1">IF(AND(SUM($G167:AP167)&lt;0.01,SUM($G167:AQ167)&gt;0.01),AQ$4,"")</f>
        <v/>
      </c>
      <c r="AR176" s="1297" t="str">
        <f ca="1">IF(AND(SUM($G167:AQ167)&lt;0.01,SUM($G167:AR167)&gt;0.01),AR$4,"")</f>
        <v/>
      </c>
      <c r="AS176" s="1297" t="str">
        <f ca="1">IF(AND(SUM($G167:AR167)&lt;0.01,SUM($G167:AS167)&gt;0.01),AS$4,"")</f>
        <v/>
      </c>
      <c r="AT176" s="1297" t="str">
        <f ca="1">IF(AND(SUM($G167:AS167)&lt;0.01,SUM($G167:AT167)&gt;0.01),AT$4,"")</f>
        <v/>
      </c>
      <c r="AU176" s="1297" t="str">
        <f ca="1">IF(AND(SUM($G167:AT167)&lt;0.01,SUM($G167:AU167)&gt;0.01),AU$4,"")</f>
        <v/>
      </c>
      <c r="AV176" s="1297" t="str">
        <f ca="1">IF(AND(SUM($G167:AU167)&lt;0.01,SUM($G167:AV167)&gt;0.01),AV$4,"")</f>
        <v/>
      </c>
      <c r="AW176" s="1297" t="str">
        <f ca="1">IF(AND(SUM($G167:AV167)&lt;0.01,SUM($G167:AW167)&gt;0.01),AW$4,"")</f>
        <v/>
      </c>
      <c r="AX176" s="1297" t="str">
        <f ca="1">IF(AND(SUM($G167:AW167)&lt;0.01,SUM($G167:AX167)&gt;0.01),AX$4,"")</f>
        <v/>
      </c>
      <c r="AY176" s="1297" t="str">
        <f ca="1">IF(AND(SUM($G167:AX167)&lt;0.01,SUM($G167:AY167)&gt;0.01),AY$4,"")</f>
        <v/>
      </c>
      <c r="AZ176" s="1297" t="str">
        <f ca="1">IF(AND(SUM($G167:AY167)&lt;0.01,SUM($G167:AZ167)&gt;0.01),AZ$4,"")</f>
        <v/>
      </c>
      <c r="BA176" s="1297" t="str">
        <f ca="1">IF(AND(SUM($G167:AZ167)&lt;0.01,SUM($G167:BA167)&gt;0.01),BA$4,"")</f>
        <v/>
      </c>
      <c r="BB176" s="1297" t="str">
        <f ca="1">IF(AND(SUM($G167:BA167)&lt;0.01,SUM($G167:BB167)&gt;0.01),BB$4,"")</f>
        <v/>
      </c>
      <c r="BC176" s="1297" t="str">
        <f ca="1">IF(AND(SUM($G167:BB167)&lt;0.01,SUM($G167:BC167)&gt;0.01),BC$4,"")</f>
        <v/>
      </c>
      <c r="BD176" s="1297" t="str">
        <f ca="1">IF(AND(SUM($G167:BC167)&lt;0.01,SUM($G167:BD167)&gt;0.01),BD$4,"")</f>
        <v/>
      </c>
      <c r="BE176" s="1297" t="str">
        <f ca="1">IF(AND(SUM($G167:BD167)&lt;0.01,SUM($G167:BE167)&gt;0.01),BE$4,"")</f>
        <v/>
      </c>
      <c r="BF176" s="1297" t="str">
        <f ca="1">IF(AND(SUM($G167:BE167)&lt;0.01,SUM($G167:BF167)&gt;0.01),BF$4,"")</f>
        <v/>
      </c>
      <c r="BG176" s="1297" t="str">
        <f ca="1">IF(AND(SUM($G167:BF167)&lt;0.01,SUM($G167:BG167)&gt;0.01),BG$4,"")</f>
        <v/>
      </c>
      <c r="BH176" s="1297" t="str">
        <f ca="1">IF(AND(SUM($G167:BG167)&lt;0.01,SUM($G167:BH167)&gt;0.01),BH$4,"")</f>
        <v/>
      </c>
      <c r="BI176" s="1297" t="str">
        <f ca="1">IF(AND(SUM($G167:BH167)&lt;0.01,SUM($G167:BI167)&gt;0.01),BI$4,"")</f>
        <v/>
      </c>
      <c r="BJ176" s="1297" t="str">
        <f ca="1">IF(AND(SUM($G167:BI167)&lt;0.01,SUM($G167:BJ167)&gt;0.01),BJ$4,"")</f>
        <v/>
      </c>
      <c r="BK176" s="1297" t="str">
        <f ca="1">IF(AND(SUM($G167:BJ167)&lt;0.01,SUM($G167:BK167)&gt;0.01),BK$4,"")</f>
        <v/>
      </c>
      <c r="BL176" s="1297" t="str">
        <f ca="1">IF(AND(SUM($G167:BK167)&lt;0.01,SUM($G167:BL167)&gt;0.01),BL$4,"")</f>
        <v/>
      </c>
      <c r="BM176" s="1297" t="str">
        <f ca="1">IF(AND(SUM($G167:BL167)&lt;0.01,SUM($G167:BM167)&gt;0.01),BM$4,"")</f>
        <v/>
      </c>
      <c r="BN176" s="1297" t="str">
        <f ca="1">IF(AND(SUM($G167:BM167)&lt;0.01,SUM($G167:BN167)&gt;0.01),BN$4,"")</f>
        <v/>
      </c>
      <c r="BO176" s="1297" t="str">
        <f ca="1">IF(AND(SUM($G167:BN167)&lt;0.01,SUM($G167:BO167)&gt;0.01),BO$4,"")</f>
        <v/>
      </c>
      <c r="BP176" s="1297" t="str">
        <f ca="1">IF(AND(SUM($G167:BO167)&lt;0.01,SUM($G167:BP167)&gt;0.01),BP$4,"")</f>
        <v/>
      </c>
      <c r="BQ176" s="1297" t="str">
        <f ca="1">IF(AND(SUM($G167:BP167)&lt;0.01,SUM($G167:BQ167)&gt;0.01),BQ$4,"")</f>
        <v/>
      </c>
      <c r="BR176" s="1297" t="str">
        <f ca="1">IF(AND(SUM($G167:BQ167)&lt;0.01,SUM($G167:BR167)&gt;0.01),BR$4,"")</f>
        <v/>
      </c>
      <c r="BS176" s="578" t="str">
        <f ca="1">IF(AND(SUM($G167:BR167)&lt;0.01,SUM($G167:BS167)&gt;0.01),BS$4,"")</f>
        <v/>
      </c>
      <c r="BT176" s="578" t="str">
        <f ca="1">IF(AND(SUM($G167:BS167)&lt;0.01,SUM($G167:BT167)&gt;0.01),BT$4,"")</f>
        <v/>
      </c>
      <c r="BU176" s="578" t="str">
        <f ca="1">IF(AND(SUM($G167:BT167)&lt;0.01,SUM($G167:BU167)&gt;0.01),BU$4,"")</f>
        <v/>
      </c>
      <c r="BV176" s="578" t="str">
        <f ca="1">IF(AND(SUM($G167:BU167)&lt;0.01,SUM($G167:BV167)&gt;0.01),BV$4,"")</f>
        <v/>
      </c>
      <c r="BW176" s="578" t="str">
        <f ca="1">IF(AND(SUM($G167:BV167)&lt;0.01,SUM($G167:BW167)&gt;0.01),BW$4,"")</f>
        <v/>
      </c>
      <c r="BX176" s="578" t="str">
        <f ca="1">IF(AND(SUM($G167:BW167)&lt;0.01,SUM($G167:BX167)&gt;0.01),BX$4,"")</f>
        <v/>
      </c>
      <c r="BY176" s="578" t="str">
        <f ca="1">IF(AND(SUM($G167:BX167)&lt;0.01,SUM($G167:BY167)&gt;0.01),BY$4,"")</f>
        <v/>
      </c>
      <c r="BZ176" s="578" t="str">
        <f ca="1">IF(AND(SUM($G167:BY167)&lt;0.01,SUM($G167:BZ167)&gt;0.01),BZ$4,"")</f>
        <v/>
      </c>
      <c r="CA176" s="578" t="str">
        <f ca="1">IF(AND(SUM($G167:BZ167)&lt;0.01,SUM($G167:CA167)&gt;0.01),CA$4,"")</f>
        <v/>
      </c>
      <c r="CB176" s="578" t="str">
        <f ca="1">IF(AND(SUM($G167:CA167)&lt;0.01,SUM($G167:CB167)&gt;0.01),CB$4,"")</f>
        <v/>
      </c>
      <c r="CC176" s="578" t="str">
        <f ca="1">IF(AND(SUM($G167:CB167)&lt;0.01,SUM($G167:CC167)&gt;0.01),CC$4,"")</f>
        <v/>
      </c>
      <c r="CD176" s="578" t="str">
        <f ca="1">IF(AND(SUM($G167:CC167)&lt;0.01,SUM($G167:CD167)&gt;0.01),CD$4,"")</f>
        <v/>
      </c>
      <c r="CE176" s="578" t="str">
        <f ca="1">IF(AND(SUM($G167:CD167)&lt;0.01,SUM($G167:CE167)&gt;0.01),CE$4,"")</f>
        <v/>
      </c>
      <c r="CF176" s="578" t="str">
        <f ca="1">IF(AND(SUM($G167:CE167)&lt;0.01,SUM($G167:CF167)&gt;0.01),CF$4,"")</f>
        <v/>
      </c>
      <c r="CG176" s="578" t="str">
        <f ca="1">IF(AND(SUM($G167:CF167)&lt;0.01,SUM($G167:CG167)&gt;0.01),CG$4,"")</f>
        <v/>
      </c>
      <c r="CH176" s="578" t="str">
        <f ca="1">IF(AND(SUM($G167:CG167)&lt;0.01,SUM($G167:CH167)&gt;0.01),CH$4,"")</f>
        <v/>
      </c>
      <c r="CI176" s="578" t="str">
        <f ca="1">IF(AND(SUM($G167:CH167)&lt;0.01,SUM($G167:CI167)&gt;0.01),CI$4,"")</f>
        <v/>
      </c>
      <c r="CJ176" s="578" t="str">
        <f ca="1">IF(AND(SUM($G167:CI167)&lt;0.01,SUM($G167:CJ167)&gt;0.01),CJ$4,"")</f>
        <v/>
      </c>
      <c r="CK176" s="578" t="str">
        <f ca="1">IF(AND(SUM($G167:CJ167)&lt;0.01,SUM($G167:CK167)&gt;0.01),CK$4,"")</f>
        <v/>
      </c>
      <c r="CL176" s="578" t="str">
        <f ca="1">IF(AND(SUM($G167:CK167)&lt;0.01,SUM($G167:CL167)&gt;0.01),CL$4,"")</f>
        <v/>
      </c>
      <c r="CM176" s="578" t="str">
        <f ca="1">IF(AND(SUM($G167:CL167)&lt;0.01,SUM($G167:CM167)&gt;0.01),CM$4,"")</f>
        <v/>
      </c>
      <c r="CN176" s="578" t="str">
        <f ca="1">IF(AND(SUM($G167:CM167)&lt;0.01,SUM($G167:CN167)&gt;0.01),CN$4,"")</f>
        <v/>
      </c>
      <c r="CO176" s="578" t="str">
        <f ca="1">IF(AND(SUM($G167:CN167)&lt;0.01,SUM($G167:CO167)&gt;0.01),CO$4,"")</f>
        <v/>
      </c>
      <c r="CP176" s="578" t="str">
        <f ca="1">IF(AND(SUM($G167:CO167)&lt;0.01,SUM($G167:CP167)&gt;0.01),CP$4,"")</f>
        <v/>
      </c>
      <c r="CQ176" s="578" t="str">
        <f ca="1">IF(AND(SUM($G167:CP167)&lt;0.01,SUM($G167:CQ167)&gt;0.01),CQ$4,"")</f>
        <v/>
      </c>
      <c r="CR176" s="578" t="str">
        <f ca="1">IF(AND(SUM($G167:CQ167)&lt;0.01,SUM($G167:CR167)&gt;0.01),CR$4,"")</f>
        <v/>
      </c>
      <c r="CS176" s="578" t="str">
        <f ca="1">IF(AND(SUM($G167:CR167)&lt;0.01,SUM($G167:CS167)&gt;0.01),CS$4,"")</f>
        <v/>
      </c>
      <c r="CT176" s="578" t="str">
        <f ca="1">IF(AND(SUM($G167:CS167)&lt;0.01,SUM($G167:CT167)&gt;0.01),CT$4,"")</f>
        <v/>
      </c>
      <c r="CU176" s="578" t="str">
        <f ca="1">IF(AND(SUM($G167:CT167)&lt;0.01,SUM($G167:CU167)&gt;0.01),CU$4,"")</f>
        <v/>
      </c>
      <c r="CV176" s="578" t="str">
        <f ca="1">IF(AND(SUM($G167:CU167)&lt;0.01,SUM($G167:CV167)&gt;0.01),CV$4,"")</f>
        <v/>
      </c>
      <c r="CW176" s="578" t="str">
        <f ca="1">IF(AND(SUM($G167:CV167)&lt;0.01,SUM($G167:CW167)&gt;0.01),CW$4,"")</f>
        <v/>
      </c>
      <c r="CX176" s="578" t="str">
        <f ca="1">IF(AND(SUM($G167:CW167)&lt;0.01,SUM($G167:CX167)&gt;0.01),CX$4,"")</f>
        <v/>
      </c>
      <c r="CY176" s="578" t="str">
        <f ca="1">IF(AND(SUM($G167:CX167)&lt;0.01,SUM($G167:CY167)&gt;0.01),CY$4,"")</f>
        <v/>
      </c>
      <c r="CZ176" s="578" t="str">
        <f ca="1">IF(AND(SUM($G167:CY167)&lt;0.01,SUM($G167:CZ167)&gt;0.01),CZ$4,"")</f>
        <v/>
      </c>
      <c r="DA176" s="578" t="str">
        <f ca="1">IF(AND(SUM($G167:CZ167)&lt;0.01,SUM($G167:DA167)&gt;0.01),DA$4,"")</f>
        <v/>
      </c>
      <c r="DB176" s="578" t="str">
        <f ca="1">IF(AND(SUM($G167:DA167)&lt;0.01,SUM($G167:DB167)&gt;0.01),DB$4,"")</f>
        <v/>
      </c>
      <c r="DC176" s="578" t="str">
        <f ca="1">IF(AND(SUM($G167:DB167)&lt;0.01,SUM($G167:DC167)&gt;0.01),DC$4,"")</f>
        <v/>
      </c>
      <c r="DD176" s="578" t="str">
        <f ca="1">IF(AND(SUM($G167:DC167)&lt;0.01,SUM($G167:DD167)&gt;0.01),DD$4,"")</f>
        <v/>
      </c>
      <c r="DE176" s="578" t="str">
        <f ca="1">IF(AND(SUM($G167:DD167)&lt;0.01,SUM($G167:DE167)&gt;0.01),DE$4,"")</f>
        <v/>
      </c>
      <c r="DF176" s="578" t="str">
        <f ca="1">IF(AND(SUM($G167:DE167)&lt;0.01,SUM($G167:DF167)&gt;0.01),DF$4,"")</f>
        <v/>
      </c>
      <c r="DG176" s="578" t="str">
        <f ca="1">IF(AND(SUM($G167:DF167)&lt;0.01,SUM($G167:DG167)&gt;0.01),DG$4,"")</f>
        <v/>
      </c>
      <c r="DH176" s="578" t="str">
        <f ca="1">IF(AND(SUM($G167:DG167)&lt;0.01,SUM($G167:DH167)&gt;0.01),DH$4,"")</f>
        <v/>
      </c>
      <c r="DI176" s="578" t="str">
        <f ca="1">IF(AND(SUM($G167:DH167)&lt;0.01,SUM($G167:DI167)&gt;0.01),DI$4,"")</f>
        <v/>
      </c>
      <c r="DJ176" s="578" t="str">
        <f ca="1">IF(AND(SUM($G167:DI167)&lt;0.01,SUM($G167:DJ167)&gt;0.01),DJ$4,"")</f>
        <v/>
      </c>
      <c r="DK176" s="578" t="str">
        <f ca="1">IF(AND(SUM($G167:DJ167)&lt;0.01,SUM($G167:DK167)&gt;0.01),DK$4,"")</f>
        <v/>
      </c>
      <c r="DL176" s="578" t="str">
        <f ca="1">IF(AND(SUM($G167:DK167)&lt;0.01,SUM($G167:DL167)&gt;0.01),DL$4,"")</f>
        <v/>
      </c>
      <c r="DM176" s="578" t="str">
        <f ca="1">IF(AND(SUM($G167:DL167)&lt;0.01,SUM($G167:DM167)&gt;0.01),DM$4,"")</f>
        <v/>
      </c>
      <c r="DN176" s="578" t="str">
        <f ca="1">IF(AND(SUM($G167:DM167)&lt;0.01,SUM($G167:DN167)&gt;0.01),DN$4,"")</f>
        <v/>
      </c>
      <c r="DO176" s="578" t="str">
        <f ca="1">IF(AND(SUM($G167:DN167)&lt;0.01,SUM($G167:DO167)&gt;0.01),DO$4,"")</f>
        <v/>
      </c>
      <c r="DP176" s="578" t="str">
        <f ca="1">IF(AND(SUM($G167:DO167)&lt;0.01,SUM($G167:DP167)&gt;0.01),DP$4,"")</f>
        <v/>
      </c>
      <c r="DQ176" s="578" t="str">
        <f ca="1">IF(AND(SUM($G167:DP167)&lt;0.01,SUM($G167:DQ167)&gt;0.01),DQ$4,"")</f>
        <v/>
      </c>
      <c r="DR176" s="578" t="str">
        <f ca="1">IF(AND(SUM($G167:DQ167)&lt;0.01,SUM($G167:DR167)&gt;0.01),DR$4,"")</f>
        <v/>
      </c>
      <c r="DS176" s="578" t="str">
        <f ca="1">IF(AND(SUM($G167:DR167)&lt;0.01,SUM($G167:DS167)&gt;0.01),DS$4,"")</f>
        <v/>
      </c>
      <c r="DT176" s="578" t="str">
        <f ca="1">IF(AND(SUM($G167:DS167)&lt;0.01,SUM($G167:DT167)&gt;0.01),DT$4,"")</f>
        <v/>
      </c>
      <c r="DU176" s="578" t="str">
        <f ca="1">IF(AND(SUM($G167:DT167)&lt;0.01,SUM($G167:DU167)&gt;0.01),DU$4,"")</f>
        <v/>
      </c>
      <c r="DV176" s="578" t="str">
        <f ca="1">IF(AND(SUM($G167:DU167)&lt;0.01,SUM($G167:DV167)&gt;0.01),DV$4,"")</f>
        <v/>
      </c>
      <c r="DW176" s="578" t="str">
        <f ca="1">IF(AND(SUM($G167:DV167)&lt;0.01,SUM($G167:DW167)&gt;0.01),DW$4,"")</f>
        <v/>
      </c>
      <c r="DX176" s="578" t="str">
        <f ca="1">IF(AND(SUM($G167:DW167)&lt;0.01,SUM($G167:DX167)&gt;0.01),DX$4,"")</f>
        <v/>
      </c>
      <c r="DY176" s="578" t="str">
        <f ca="1">IF(AND(SUM($G167:DX167)&lt;0.01,SUM($G167:DY167)&gt;0.01),DY$4,"")</f>
        <v/>
      </c>
      <c r="DZ176" s="578" t="str">
        <f ca="1">IF(AND(SUM($G167:DY167)&lt;0.01,SUM($G167:DZ167)&gt;0.01),DZ$4,"")</f>
        <v/>
      </c>
      <c r="EA176" s="578" t="str">
        <f ca="1">IF(AND(SUM($G167:DZ167)&lt;0.01,SUM($G167:EA167)&gt;0.01),EA$4,"")</f>
        <v/>
      </c>
      <c r="EB176" s="578" t="str">
        <f ca="1">IF(AND(SUM($G167:EA167)&lt;0.01,SUM($G167:EB167)&gt;0.01),EB$4,"")</f>
        <v/>
      </c>
      <c r="EC176" s="578" t="str">
        <f ca="1">IF(AND(SUM($G167:EB167)&lt;0.01,SUM($G167:EC167)&gt;0.01),EC$4,"")</f>
        <v/>
      </c>
      <c r="ED176" s="578" t="str">
        <f ca="1">IF(AND(SUM($G167:EC167)&lt;0.01,SUM($G167:ED167)&gt;0.01),ED$4,"")</f>
        <v/>
      </c>
      <c r="EE176" s="578" t="str">
        <f ca="1">IF(AND(SUM($G167:ED167)&lt;0.01,SUM($G167:EE167)&gt;0.01),EE$4,"")</f>
        <v/>
      </c>
      <c r="EF176" s="578" t="str">
        <f ca="1">IF(AND(SUM($G167:EE167)&lt;0.01,SUM($G167:EF167)&gt;0.01),EF$4,"")</f>
        <v/>
      </c>
      <c r="EG176" s="578" t="str">
        <f ca="1">IF(AND(SUM($G167:EF167)&lt;0.01,SUM($G167:EG167)&gt;0.01),EG$4,"")</f>
        <v/>
      </c>
      <c r="EH176" s="578" t="str">
        <f ca="1">IF(AND(SUM($G167:EG167)&lt;0.01,SUM($G167:EH167)&gt;0.01),EH$4,"")</f>
        <v/>
      </c>
      <c r="EI176" s="578" t="str">
        <f ca="1">IF(AND(SUM($G167:EH167)&lt;0.01,SUM($G167:EI167)&gt;0.01),EI$4,"")</f>
        <v/>
      </c>
      <c r="EJ176" s="578" t="str">
        <f ca="1">IF(AND(SUM($G167:EI167)&lt;0.01,SUM($G167:EJ167)&gt;0.01),EJ$4,"")</f>
        <v/>
      </c>
      <c r="EK176" s="578" t="str">
        <f ca="1">IF(AND(SUM($G167:EJ167)&lt;0.01,SUM($G167:EK167)&gt;0.01),EK$4,"")</f>
        <v/>
      </c>
      <c r="EL176" s="578" t="str">
        <f ca="1">IF(AND(SUM($G167:EK167)&lt;0.01,SUM($G167:EL167)&gt;0.01),EL$4,"")</f>
        <v/>
      </c>
      <c r="EM176" s="578" t="str">
        <f ca="1">IF(AND(SUM($G167:EL167)&lt;0.01,SUM($G167:EM167)&gt;0.01),EM$4,"")</f>
        <v/>
      </c>
      <c r="EN176" s="578" t="str">
        <f ca="1">IF(AND(SUM($G167:EM167)&lt;0.01,SUM($G167:EN167)&gt;0.01),EN$4,"")</f>
        <v/>
      </c>
      <c r="EO176" s="578" t="str">
        <f ca="1">IF(AND(SUM($G167:EN167)&lt;0.01,SUM($G167:EO167)&gt;0.01),EO$4,"")</f>
        <v/>
      </c>
      <c r="EP176" s="578" t="str">
        <f ca="1">IF(AND(SUM($G167:EO167)&lt;0.01,SUM($G167:EP167)&gt;0.01),EP$4,"")</f>
        <v/>
      </c>
      <c r="EQ176" s="10"/>
      <c r="ER176" s="10"/>
      <c r="ES176" s="10"/>
      <c r="ET176" s="10"/>
      <c r="EU176" s="10"/>
      <c r="EV176" s="10"/>
      <c r="EW176" s="10"/>
      <c r="EX176" s="10"/>
      <c r="EY176" s="10"/>
      <c r="EZ176" s="10"/>
      <c r="FA176" s="10"/>
      <c r="FB176" s="10"/>
      <c r="FC176" s="10"/>
      <c r="FD176" s="10"/>
      <c r="FE176" s="10"/>
      <c r="FF176" s="10"/>
      <c r="FG176" s="10"/>
    </row>
    <row r="177" spans="1:163" ht="14.1" customHeight="1">
      <c r="B177" s="20" t="s">
        <v>453</v>
      </c>
      <c r="C177" s="579">
        <f ca="1">Assum!I145</f>
        <v>1947</v>
      </c>
      <c r="D177" s="516" t="s">
        <v>206</v>
      </c>
      <c r="E177" s="1292">
        <f t="shared" ref="E177:E178" ca="1" si="803">SUM(F177:DI177)</f>
        <v>0</v>
      </c>
      <c r="F177" s="10"/>
      <c r="G177" s="1297"/>
      <c r="H177" s="1297"/>
      <c r="I177" s="1297"/>
      <c r="J177" s="1297"/>
      <c r="K177" s="1297" t="str">
        <f ca="1">IF(AND(SUM($G168:J168)&lt;0.01,SUM($G168:K168)&gt;0.01),K$4,"")</f>
        <v/>
      </c>
      <c r="L177" s="1297" t="str">
        <f ca="1">IF(AND(SUM($G168:K168)&lt;0.01,SUM($G168:L168)&gt;0.01),L$4,"")</f>
        <v/>
      </c>
      <c r="M177" s="1297" t="str">
        <f ca="1">IF(AND(SUM($G168:L168)&lt;0.01,SUM($G168:M168)&gt;0.01),M$4,"")</f>
        <v/>
      </c>
      <c r="N177" s="1297" t="str">
        <f ca="1">IF(AND(SUM($G168:M168)&lt;0.01,SUM($G168:N168)&gt;0.01),N$4,"")</f>
        <v/>
      </c>
      <c r="O177" s="1297" t="str">
        <f ca="1">IF(AND(SUM($G168:N168)&lt;0.01,SUM($G168:O168)&gt;0.01),O$4,"")</f>
        <v/>
      </c>
      <c r="P177" s="1297" t="str">
        <f ca="1">IF(AND(SUM($G168:O168)&lt;0.01,SUM($G168:P168)&gt;0.01),P$4,"")</f>
        <v/>
      </c>
      <c r="Q177" s="1297" t="str">
        <f ca="1">IF(AND(SUM($G168:P168)&lt;0.01,SUM($G168:Q168)&gt;0.01),Q$4,"")</f>
        <v/>
      </c>
      <c r="R177" s="1297" t="str">
        <f ca="1">IF(AND(SUM($G168:Q168)&lt;0.01,SUM($G168:R168)&gt;0.01),R$4,"")</f>
        <v/>
      </c>
      <c r="S177" s="1297" t="str">
        <f ca="1">IF(AND(SUM($G168:R168)&lt;0.01,SUM($G168:S168)&gt;0.01),S$4,"")</f>
        <v/>
      </c>
      <c r="T177" s="1297" t="str">
        <f ca="1">IF(AND(SUM($G168:S168)&lt;0.01,SUM($G168:T168)&gt;0.01),T$4,"")</f>
        <v/>
      </c>
      <c r="U177" s="1297" t="str">
        <f ca="1">IF(AND(SUM($G168:T168)&lt;0.01,SUM($G168:U168)&gt;0.01),U$4,"")</f>
        <v/>
      </c>
      <c r="V177" s="1297" t="str">
        <f ca="1">IF(AND(SUM($G168:U168)&lt;0.01,SUM($G168:V168)&gt;0.01),V$4,"")</f>
        <v/>
      </c>
      <c r="W177" s="1297" t="str">
        <f ca="1">IF(AND(SUM($G168:V168)&lt;0.01,SUM($G168:W168)&gt;0.01),W$4,"")</f>
        <v/>
      </c>
      <c r="X177" s="1297" t="str">
        <f ca="1">IF(AND(SUM($G168:W168)&lt;0.01,SUM($G168:X168)&gt;0.01),X$4,"")</f>
        <v/>
      </c>
      <c r="Y177" s="1297" t="str">
        <f ca="1">IF(AND(SUM($G168:X168)&lt;0.01,SUM($G168:Y168)&gt;0.01),Y$4,"")</f>
        <v/>
      </c>
      <c r="Z177" s="1297" t="str">
        <f ca="1">IF(AND(SUM($G168:Y168)&lt;0.01,SUM($G168:Z168)&gt;0.01),Z$4,"")</f>
        <v/>
      </c>
      <c r="AA177" s="1297" t="str">
        <f ca="1">IF(AND(SUM($G168:Z168)&lt;0.01,SUM($G168:AA168)&gt;0.01),AA$4,"")</f>
        <v/>
      </c>
      <c r="AB177" s="1297" t="str">
        <f ca="1">IF(AND(SUM($G168:AA168)&lt;0.01,SUM($G168:AB168)&gt;0.01),AB$4,"")</f>
        <v/>
      </c>
      <c r="AC177" s="1297" t="str">
        <f ca="1">IF(AND(SUM($G168:AB168)&lt;0.01,SUM($G168:AC168)&gt;0.01),AC$4,"")</f>
        <v/>
      </c>
      <c r="AD177" s="1297" t="str">
        <f ca="1">IF(AND(SUM($G168:AC168)&lt;0.01,SUM($G168:AD168)&gt;0.01),AD$4,"")</f>
        <v/>
      </c>
      <c r="AE177" s="1297" t="str">
        <f ca="1">IF(AND(SUM($G168:AD168)&lt;0.01,SUM($G168:AE168)&gt;0.01),AE$4,"")</f>
        <v/>
      </c>
      <c r="AF177" s="1297" t="str">
        <f ca="1">IF(AND(SUM($G168:AE168)&lt;0.01,SUM($G168:AF168)&gt;0.01),AF$4,"")</f>
        <v/>
      </c>
      <c r="AG177" s="1297" t="str">
        <f ca="1">IF(AND(SUM($G168:AF168)&lt;0.01,SUM($G168:AG168)&gt;0.01),AG$4,"")</f>
        <v/>
      </c>
      <c r="AH177" s="1297" t="str">
        <f ca="1">IF(AND(SUM($G168:AG168)&lt;0.01,SUM($G168:AH168)&gt;0.01),AH$4,"")</f>
        <v/>
      </c>
      <c r="AI177" s="1297" t="str">
        <f ca="1">IF(AND(SUM($G168:AH168)&lt;0.01,SUM($G168:AI168)&gt;0.01),AI$4,"")</f>
        <v/>
      </c>
      <c r="AJ177" s="1297" t="str">
        <f ca="1">IF(AND(SUM($G168:AI168)&lt;0.01,SUM($G168:AJ168)&gt;0.01),AJ$4,"")</f>
        <v/>
      </c>
      <c r="AK177" s="1297" t="str">
        <f ca="1">IF(AND(SUM($G168:AJ168)&lt;0.01,SUM($G168:AK168)&gt;0.01),AK$4,"")</f>
        <v/>
      </c>
      <c r="AL177" s="1297" t="str">
        <f ca="1">IF(AND(SUM($G168:AK168)&lt;0.01,SUM($G168:AL168)&gt;0.01),AL$4,"")</f>
        <v/>
      </c>
      <c r="AM177" s="1297" t="str">
        <f ca="1">IF(AND(SUM($G168:AL168)&lt;0.01,SUM($G168:AM168)&gt;0.01),AM$4,"")</f>
        <v/>
      </c>
      <c r="AN177" s="1297" t="str">
        <f ca="1">IF(AND(SUM($G168:AM168)&lt;0.01,SUM($G168:AN168)&gt;0.01),AN$4,"")</f>
        <v/>
      </c>
      <c r="AO177" s="1297" t="str">
        <f ca="1">IF(AND(SUM($G168:AN168)&lt;0.01,SUM($G168:AO168)&gt;0.01),AO$4,"")</f>
        <v/>
      </c>
      <c r="AP177" s="1297" t="str">
        <f ca="1">IF(AND(SUM($G168:AO168)&lt;0.01,SUM($G168:AP168)&gt;0.01),AP$4,"")</f>
        <v/>
      </c>
      <c r="AQ177" s="1297" t="str">
        <f ca="1">IF(AND(SUM($G168:AP168)&lt;0.01,SUM($G168:AQ168)&gt;0.01),AQ$4,"")</f>
        <v/>
      </c>
      <c r="AR177" s="1297" t="str">
        <f ca="1">IF(AND(SUM($G168:AQ168)&lt;0.01,SUM($G168:AR168)&gt;0.01),AR$4,"")</f>
        <v/>
      </c>
      <c r="AS177" s="1297" t="str">
        <f ca="1">IF(AND(SUM($G168:AR168)&lt;0.01,SUM($G168:AS168)&gt;0.01),AS$4,"")</f>
        <v/>
      </c>
      <c r="AT177" s="1297" t="str">
        <f ca="1">IF(AND(SUM($G168:AS168)&lt;0.01,SUM($G168:AT168)&gt;0.01),AT$4,"")</f>
        <v/>
      </c>
      <c r="AU177" s="1297" t="str">
        <f ca="1">IF(AND(SUM($G168:AT168)&lt;0.01,SUM($G168:AU168)&gt;0.01),AU$4,"")</f>
        <v/>
      </c>
      <c r="AV177" s="1297" t="str">
        <f ca="1">IF(AND(SUM($G168:AU168)&lt;0.01,SUM($G168:AV168)&gt;0.01),AV$4,"")</f>
        <v/>
      </c>
      <c r="AW177" s="1297" t="str">
        <f ca="1">IF(AND(SUM($G168:AV168)&lt;0.01,SUM($G168:AW168)&gt;0.01),AW$4,"")</f>
        <v/>
      </c>
      <c r="AX177" s="1297" t="str">
        <f ca="1">IF(AND(SUM($G168:AW168)&lt;0.01,SUM($G168:AX168)&gt;0.01),AX$4,"")</f>
        <v/>
      </c>
      <c r="AY177" s="1297" t="str">
        <f ca="1">IF(AND(SUM($G168:AX168)&lt;0.01,SUM($G168:AY168)&gt;0.01),AY$4,"")</f>
        <v/>
      </c>
      <c r="AZ177" s="1297" t="str">
        <f ca="1">IF(AND(SUM($G168:AY168)&lt;0.01,SUM($G168:AZ168)&gt;0.01),AZ$4,"")</f>
        <v/>
      </c>
      <c r="BA177" s="1297" t="str">
        <f ca="1">IF(AND(SUM($G168:AZ168)&lt;0.01,SUM($G168:BA168)&gt;0.01),BA$4,"")</f>
        <v/>
      </c>
      <c r="BB177" s="1297" t="str">
        <f ca="1">IF(AND(SUM($G168:BA168)&lt;0.01,SUM($G168:BB168)&gt;0.01),BB$4,"")</f>
        <v/>
      </c>
      <c r="BC177" s="1297" t="str">
        <f ca="1">IF(AND(SUM($G168:BB168)&lt;0.01,SUM($G168:BC168)&gt;0.01),BC$4,"")</f>
        <v/>
      </c>
      <c r="BD177" s="1297" t="str">
        <f ca="1">IF(AND(SUM($G168:BC168)&lt;0.01,SUM($G168:BD168)&gt;0.01),BD$4,"")</f>
        <v/>
      </c>
      <c r="BE177" s="1297" t="str">
        <f ca="1">IF(AND(SUM($G168:BD168)&lt;0.01,SUM($G168:BE168)&gt;0.01),BE$4,"")</f>
        <v/>
      </c>
      <c r="BF177" s="1297" t="str">
        <f ca="1">IF(AND(SUM($G168:BE168)&lt;0.01,SUM($G168:BF168)&gt;0.01),BF$4,"")</f>
        <v/>
      </c>
      <c r="BG177" s="1297" t="str">
        <f ca="1">IF(AND(SUM($G168:BF168)&lt;0.01,SUM($G168:BG168)&gt;0.01),BG$4,"")</f>
        <v/>
      </c>
      <c r="BH177" s="1297" t="str">
        <f ca="1">IF(AND(SUM($G168:BG168)&lt;0.01,SUM($G168:BH168)&gt;0.01),BH$4,"")</f>
        <v/>
      </c>
      <c r="BI177" s="1297" t="str">
        <f ca="1">IF(AND(SUM($G168:BH168)&lt;0.01,SUM($G168:BI168)&gt;0.01),BI$4,"")</f>
        <v/>
      </c>
      <c r="BJ177" s="1297" t="str">
        <f ca="1">IF(AND(SUM($G168:BI168)&lt;0.01,SUM($G168:BJ168)&gt;0.01),BJ$4,"")</f>
        <v/>
      </c>
      <c r="BK177" s="1297" t="str">
        <f ca="1">IF(AND(SUM($G168:BJ168)&lt;0.01,SUM($G168:BK168)&gt;0.01),BK$4,"")</f>
        <v/>
      </c>
      <c r="BL177" s="1297" t="str">
        <f ca="1">IF(AND(SUM($G168:BK168)&lt;0.01,SUM($G168:BL168)&gt;0.01),BL$4,"")</f>
        <v/>
      </c>
      <c r="BM177" s="1297" t="str">
        <f ca="1">IF(AND(SUM($G168:BL168)&lt;0.01,SUM($G168:BM168)&gt;0.01),BM$4,"")</f>
        <v/>
      </c>
      <c r="BN177" s="1297" t="str">
        <f ca="1">IF(AND(SUM($G168:BM168)&lt;0.01,SUM($G168:BN168)&gt;0.01),BN$4,"")</f>
        <v/>
      </c>
      <c r="BO177" s="1297" t="str">
        <f ca="1">IF(AND(SUM($G168:BN168)&lt;0.01,SUM($G168:BO168)&gt;0.01),BO$4,"")</f>
        <v/>
      </c>
      <c r="BP177" s="1297" t="str">
        <f ca="1">IF(AND(SUM($G168:BO168)&lt;0.01,SUM($G168:BP168)&gt;0.01),BP$4,"")</f>
        <v/>
      </c>
      <c r="BQ177" s="1297" t="str">
        <f ca="1">IF(AND(SUM($G168:BP168)&lt;0.01,SUM($G168:BQ168)&gt;0.01),BQ$4,"")</f>
        <v/>
      </c>
      <c r="BR177" s="1297" t="str">
        <f ca="1">IF(AND(SUM($G168:BQ168)&lt;0.01,SUM($G168:BR168)&gt;0.01),BR$4,"")</f>
        <v/>
      </c>
      <c r="BS177" s="578" t="str">
        <f ca="1">IF(AND(SUM($G168:BR168)&lt;0.01,SUM($G168:BS168)&gt;0.01),BS$4,"")</f>
        <v/>
      </c>
      <c r="BT177" s="578" t="str">
        <f ca="1">IF(AND(SUM($G168:BS168)&lt;0.01,SUM($G168:BT168)&gt;0.01),BT$4,"")</f>
        <v/>
      </c>
      <c r="BU177" s="578" t="str">
        <f ca="1">IF(AND(SUM($G168:BT168)&lt;0.01,SUM($G168:BU168)&gt;0.01),BU$4,"")</f>
        <v/>
      </c>
      <c r="BV177" s="578" t="str">
        <f ca="1">IF(AND(SUM($G168:BU168)&lt;0.01,SUM($G168:BV168)&gt;0.01),BV$4,"")</f>
        <v/>
      </c>
      <c r="BW177" s="578" t="str">
        <f ca="1">IF(AND(SUM($G168:BV168)&lt;0.01,SUM($G168:BW168)&gt;0.01),BW$4,"")</f>
        <v/>
      </c>
      <c r="BX177" s="578" t="str">
        <f ca="1">IF(AND(SUM($G168:BW168)&lt;0.01,SUM($G168:BX168)&gt;0.01),BX$4,"")</f>
        <v/>
      </c>
      <c r="BY177" s="578" t="str">
        <f ca="1">IF(AND(SUM($G168:BX168)&lt;0.01,SUM($G168:BY168)&gt;0.01),BY$4,"")</f>
        <v/>
      </c>
      <c r="BZ177" s="578" t="str">
        <f ca="1">IF(AND(SUM($G168:BY168)&lt;0.01,SUM($G168:BZ168)&gt;0.01),BZ$4,"")</f>
        <v/>
      </c>
      <c r="CA177" s="578" t="str">
        <f ca="1">IF(AND(SUM($G168:BZ168)&lt;0.01,SUM($G168:CA168)&gt;0.01),CA$4,"")</f>
        <v/>
      </c>
      <c r="CB177" s="578" t="str">
        <f ca="1">IF(AND(SUM($G168:CA168)&lt;0.01,SUM($G168:CB168)&gt;0.01),CB$4,"")</f>
        <v/>
      </c>
      <c r="CC177" s="578" t="str">
        <f ca="1">IF(AND(SUM($G168:CB168)&lt;0.01,SUM($G168:CC168)&gt;0.01),CC$4,"")</f>
        <v/>
      </c>
      <c r="CD177" s="578" t="str">
        <f ca="1">IF(AND(SUM($G168:CC168)&lt;0.01,SUM($G168:CD168)&gt;0.01),CD$4,"")</f>
        <v/>
      </c>
      <c r="CE177" s="578" t="str">
        <f ca="1">IF(AND(SUM($G168:CD168)&lt;0.01,SUM($G168:CE168)&gt;0.01),CE$4,"")</f>
        <v/>
      </c>
      <c r="CF177" s="578" t="str">
        <f ca="1">IF(AND(SUM($G168:CE168)&lt;0.01,SUM($G168:CF168)&gt;0.01),CF$4,"")</f>
        <v/>
      </c>
      <c r="CG177" s="578" t="str">
        <f ca="1">IF(AND(SUM($G168:CF168)&lt;0.01,SUM($G168:CG168)&gt;0.01),CG$4,"")</f>
        <v/>
      </c>
      <c r="CH177" s="578" t="str">
        <f ca="1">IF(AND(SUM($G168:CG168)&lt;0.01,SUM($G168:CH168)&gt;0.01),CH$4,"")</f>
        <v/>
      </c>
      <c r="CI177" s="578" t="str">
        <f ca="1">IF(AND(SUM($G168:CH168)&lt;0.01,SUM($G168:CI168)&gt;0.01),CI$4,"")</f>
        <v/>
      </c>
      <c r="CJ177" s="578" t="str">
        <f ca="1">IF(AND(SUM($G168:CI168)&lt;0.01,SUM($G168:CJ168)&gt;0.01),CJ$4,"")</f>
        <v/>
      </c>
      <c r="CK177" s="578" t="str">
        <f ca="1">IF(AND(SUM($G168:CJ168)&lt;0.01,SUM($G168:CK168)&gt;0.01),CK$4,"")</f>
        <v/>
      </c>
      <c r="CL177" s="578" t="str">
        <f ca="1">IF(AND(SUM($G168:CK168)&lt;0.01,SUM($G168:CL168)&gt;0.01),CL$4,"")</f>
        <v/>
      </c>
      <c r="CM177" s="578" t="str">
        <f ca="1">IF(AND(SUM($G168:CL168)&lt;0.01,SUM($G168:CM168)&gt;0.01),CM$4,"")</f>
        <v/>
      </c>
      <c r="CN177" s="578" t="str">
        <f ca="1">IF(AND(SUM($G168:CM168)&lt;0.01,SUM($G168:CN168)&gt;0.01),CN$4,"")</f>
        <v/>
      </c>
      <c r="CO177" s="578" t="str">
        <f ca="1">IF(AND(SUM($G168:CN168)&lt;0.01,SUM($G168:CO168)&gt;0.01),CO$4,"")</f>
        <v/>
      </c>
      <c r="CP177" s="578" t="str">
        <f ca="1">IF(AND(SUM($G168:CO168)&lt;0.01,SUM($G168:CP168)&gt;0.01),CP$4,"")</f>
        <v/>
      </c>
      <c r="CQ177" s="578" t="str">
        <f ca="1">IF(AND(SUM($G168:CP168)&lt;0.01,SUM($G168:CQ168)&gt;0.01),CQ$4,"")</f>
        <v/>
      </c>
      <c r="CR177" s="578" t="str">
        <f ca="1">IF(AND(SUM($G168:CQ168)&lt;0.01,SUM($G168:CR168)&gt;0.01),CR$4,"")</f>
        <v/>
      </c>
      <c r="CS177" s="578" t="str">
        <f ca="1">IF(AND(SUM($G168:CR168)&lt;0.01,SUM($G168:CS168)&gt;0.01),CS$4,"")</f>
        <v/>
      </c>
      <c r="CT177" s="578" t="str">
        <f ca="1">IF(AND(SUM($G168:CS168)&lt;0.01,SUM($G168:CT168)&gt;0.01),CT$4,"")</f>
        <v/>
      </c>
      <c r="CU177" s="578" t="str">
        <f ca="1">IF(AND(SUM($G168:CT168)&lt;0.01,SUM($G168:CU168)&gt;0.01),CU$4,"")</f>
        <v/>
      </c>
      <c r="CV177" s="578" t="str">
        <f ca="1">IF(AND(SUM($G168:CU168)&lt;0.01,SUM($G168:CV168)&gt;0.01),CV$4,"")</f>
        <v/>
      </c>
      <c r="CW177" s="578" t="str">
        <f ca="1">IF(AND(SUM($G168:CV168)&lt;0.01,SUM($G168:CW168)&gt;0.01),CW$4,"")</f>
        <v/>
      </c>
      <c r="CX177" s="578" t="str">
        <f ca="1">IF(AND(SUM($G168:CW168)&lt;0.01,SUM($G168:CX168)&gt;0.01),CX$4,"")</f>
        <v/>
      </c>
      <c r="CY177" s="578" t="str">
        <f ca="1">IF(AND(SUM($G168:CX168)&lt;0.01,SUM($G168:CY168)&gt;0.01),CY$4,"")</f>
        <v/>
      </c>
      <c r="CZ177" s="578" t="str">
        <f ca="1">IF(AND(SUM($G168:CY168)&lt;0.01,SUM($G168:CZ168)&gt;0.01),CZ$4,"")</f>
        <v/>
      </c>
      <c r="DA177" s="578" t="str">
        <f ca="1">IF(AND(SUM($G168:CZ168)&lt;0.01,SUM($G168:DA168)&gt;0.01),DA$4,"")</f>
        <v/>
      </c>
      <c r="DB177" s="578" t="str">
        <f ca="1">IF(AND(SUM($G168:DA168)&lt;0.01,SUM($G168:DB168)&gt;0.01),DB$4,"")</f>
        <v/>
      </c>
      <c r="DC177" s="578" t="str">
        <f ca="1">IF(AND(SUM($G168:DB168)&lt;0.01,SUM($G168:DC168)&gt;0.01),DC$4,"")</f>
        <v/>
      </c>
      <c r="DD177" s="578" t="str">
        <f ca="1">IF(AND(SUM($G168:DC168)&lt;0.01,SUM($G168:DD168)&gt;0.01),DD$4,"")</f>
        <v/>
      </c>
      <c r="DE177" s="578" t="str">
        <f ca="1">IF(AND(SUM($G168:DD168)&lt;0.01,SUM($G168:DE168)&gt;0.01),DE$4,"")</f>
        <v/>
      </c>
      <c r="DF177" s="578" t="str">
        <f ca="1">IF(AND(SUM($G168:DE168)&lt;0.01,SUM($G168:DF168)&gt;0.01),DF$4,"")</f>
        <v/>
      </c>
      <c r="DG177" s="578" t="str">
        <f ca="1">IF(AND(SUM($G168:DF168)&lt;0.01,SUM($G168:DG168)&gt;0.01),DG$4,"")</f>
        <v/>
      </c>
      <c r="DH177" s="578" t="str">
        <f ca="1">IF(AND(SUM($G168:DG168)&lt;0.01,SUM($G168:DH168)&gt;0.01),DH$4,"")</f>
        <v/>
      </c>
      <c r="DI177" s="578" t="str">
        <f ca="1">IF(AND(SUM($G168:DH168)&lt;0.01,SUM($G168:DI168)&gt;0.01),DI$4,"")</f>
        <v/>
      </c>
      <c r="DJ177" s="578" t="str">
        <f ca="1">IF(AND(SUM($G168:DI168)&lt;0.01,SUM($G168:DJ168)&gt;0.01),DJ$4,"")</f>
        <v/>
      </c>
      <c r="DK177" s="578" t="str">
        <f ca="1">IF(AND(SUM($G168:DJ168)&lt;0.01,SUM($G168:DK168)&gt;0.01),DK$4,"")</f>
        <v/>
      </c>
      <c r="DL177" s="578" t="str">
        <f ca="1">IF(AND(SUM($G168:DK168)&lt;0.01,SUM($G168:DL168)&gt;0.01),DL$4,"")</f>
        <v/>
      </c>
      <c r="DM177" s="578" t="str">
        <f ca="1">IF(AND(SUM($G168:DL168)&lt;0.01,SUM($G168:DM168)&gt;0.01),DM$4,"")</f>
        <v/>
      </c>
      <c r="DN177" s="578" t="str">
        <f ca="1">IF(AND(SUM($G168:DM168)&lt;0.01,SUM($G168:DN168)&gt;0.01),DN$4,"")</f>
        <v/>
      </c>
      <c r="DO177" s="578" t="str">
        <f ca="1">IF(AND(SUM($G168:DN168)&lt;0.01,SUM($G168:DO168)&gt;0.01),DO$4,"")</f>
        <v/>
      </c>
      <c r="DP177" s="578" t="str">
        <f ca="1">IF(AND(SUM($G168:DO168)&lt;0.01,SUM($G168:DP168)&gt;0.01),DP$4,"")</f>
        <v/>
      </c>
      <c r="DQ177" s="578" t="str">
        <f ca="1">IF(AND(SUM($G168:DP168)&lt;0.01,SUM($G168:DQ168)&gt;0.01),DQ$4,"")</f>
        <v/>
      </c>
      <c r="DR177" s="578" t="str">
        <f ca="1">IF(AND(SUM($G168:DQ168)&lt;0.01,SUM($G168:DR168)&gt;0.01),DR$4,"")</f>
        <v/>
      </c>
      <c r="DS177" s="578" t="str">
        <f ca="1">IF(AND(SUM($G168:DR168)&lt;0.01,SUM($G168:DS168)&gt;0.01),DS$4,"")</f>
        <v/>
      </c>
      <c r="DT177" s="578" t="str">
        <f ca="1">IF(AND(SUM($G168:DS168)&lt;0.01,SUM($G168:DT168)&gt;0.01),DT$4,"")</f>
        <v/>
      </c>
      <c r="DU177" s="578" t="str">
        <f ca="1">IF(AND(SUM($G168:DT168)&lt;0.01,SUM($G168:DU168)&gt;0.01),DU$4,"")</f>
        <v/>
      </c>
      <c r="DV177" s="578" t="str">
        <f ca="1">IF(AND(SUM($G168:DU168)&lt;0.01,SUM($G168:DV168)&gt;0.01),DV$4,"")</f>
        <v/>
      </c>
      <c r="DW177" s="578" t="str">
        <f ca="1">IF(AND(SUM($G168:DV168)&lt;0.01,SUM($G168:DW168)&gt;0.01),DW$4,"")</f>
        <v/>
      </c>
      <c r="DX177" s="578" t="str">
        <f ca="1">IF(AND(SUM($G168:DW168)&lt;0.01,SUM($G168:DX168)&gt;0.01),DX$4,"")</f>
        <v/>
      </c>
      <c r="DY177" s="578" t="str">
        <f ca="1">IF(AND(SUM($G168:DX168)&lt;0.01,SUM($G168:DY168)&gt;0.01),DY$4,"")</f>
        <v/>
      </c>
      <c r="DZ177" s="578" t="str">
        <f ca="1">IF(AND(SUM($G168:DY168)&lt;0.01,SUM($G168:DZ168)&gt;0.01),DZ$4,"")</f>
        <v/>
      </c>
      <c r="EA177" s="578" t="str">
        <f ca="1">IF(AND(SUM($G168:DZ168)&lt;0.01,SUM($G168:EA168)&gt;0.01),EA$4,"")</f>
        <v/>
      </c>
      <c r="EB177" s="578" t="str">
        <f ca="1">IF(AND(SUM($G168:EA168)&lt;0.01,SUM($G168:EB168)&gt;0.01),EB$4,"")</f>
        <v/>
      </c>
      <c r="EC177" s="578" t="str">
        <f ca="1">IF(AND(SUM($G168:EB168)&lt;0.01,SUM($G168:EC168)&gt;0.01),EC$4,"")</f>
        <v/>
      </c>
      <c r="ED177" s="578" t="str">
        <f ca="1">IF(AND(SUM($G168:EC168)&lt;0.01,SUM($G168:ED168)&gt;0.01),ED$4,"")</f>
        <v/>
      </c>
      <c r="EE177" s="578" t="str">
        <f ca="1">IF(AND(SUM($G168:ED168)&lt;0.01,SUM($G168:EE168)&gt;0.01),EE$4,"")</f>
        <v/>
      </c>
      <c r="EF177" s="578" t="str">
        <f ca="1">IF(AND(SUM($G168:EE168)&lt;0.01,SUM($G168:EF168)&gt;0.01),EF$4,"")</f>
        <v/>
      </c>
      <c r="EG177" s="578" t="str">
        <f ca="1">IF(AND(SUM($G168:EF168)&lt;0.01,SUM($G168:EG168)&gt;0.01),EG$4,"")</f>
        <v/>
      </c>
      <c r="EH177" s="578" t="str">
        <f ca="1">IF(AND(SUM($G168:EG168)&lt;0.01,SUM($G168:EH168)&gt;0.01),EH$4,"")</f>
        <v/>
      </c>
      <c r="EI177" s="578" t="str">
        <f ca="1">IF(AND(SUM($G168:EH168)&lt;0.01,SUM($G168:EI168)&gt;0.01),EI$4,"")</f>
        <v/>
      </c>
      <c r="EJ177" s="578" t="str">
        <f ca="1">IF(AND(SUM($G168:EI168)&lt;0.01,SUM($G168:EJ168)&gt;0.01),EJ$4,"")</f>
        <v/>
      </c>
      <c r="EK177" s="578" t="str">
        <f ca="1">IF(AND(SUM($G168:EJ168)&lt;0.01,SUM($G168:EK168)&gt;0.01),EK$4,"")</f>
        <v/>
      </c>
      <c r="EL177" s="578" t="str">
        <f ca="1">IF(AND(SUM($G168:EK168)&lt;0.01,SUM($G168:EL168)&gt;0.01),EL$4,"")</f>
        <v/>
      </c>
      <c r="EM177" s="578" t="str">
        <f ca="1">IF(AND(SUM($G168:EL168)&lt;0.01,SUM($G168:EM168)&gt;0.01),EM$4,"")</f>
        <v/>
      </c>
      <c r="EN177" s="578" t="str">
        <f ca="1">IF(AND(SUM($G168:EM168)&lt;0.01,SUM($G168:EN168)&gt;0.01),EN$4,"")</f>
        <v/>
      </c>
      <c r="EO177" s="578" t="str">
        <f ca="1">IF(AND(SUM($G168:EN168)&lt;0.01,SUM($G168:EO168)&gt;0.01),EO$4,"")</f>
        <v/>
      </c>
      <c r="EP177" s="578" t="str">
        <f ca="1">IF(AND(SUM($G168:EO168)&lt;0.01,SUM($G168:EP168)&gt;0.01),EP$4,"")</f>
        <v/>
      </c>
      <c r="EQ177" s="10"/>
      <c r="ER177" s="10"/>
      <c r="ES177" s="10"/>
      <c r="ET177" s="10"/>
      <c r="EU177" s="10"/>
      <c r="EV177" s="10"/>
      <c r="EW177" s="10"/>
      <c r="EX177" s="10"/>
      <c r="EY177" s="10"/>
      <c r="EZ177" s="10"/>
      <c r="FA177" s="10"/>
      <c r="FB177" s="10"/>
      <c r="FC177" s="10"/>
      <c r="FD177" s="10"/>
      <c r="FE177" s="10"/>
      <c r="FF177" s="10"/>
      <c r="FG177" s="10"/>
    </row>
    <row r="178" spans="1:163" ht="14.1" customHeight="1">
      <c r="B178" s="20" t="s">
        <v>318</v>
      </c>
      <c r="C178" s="579">
        <f ca="1">Assum!I146</f>
        <v>5510</v>
      </c>
      <c r="D178" s="516" t="s">
        <v>206</v>
      </c>
      <c r="E178" s="1292">
        <f t="shared" ca="1" si="803"/>
        <v>0</v>
      </c>
      <c r="F178" s="10"/>
      <c r="G178" s="1297"/>
      <c r="H178" s="1297"/>
      <c r="I178" s="1297"/>
      <c r="J178" s="1297"/>
      <c r="K178" s="1297" t="str">
        <f ca="1">IF(AND($E167-SUM($G168:J168)&gt;0.01,$E167-SUM($G168:K168)&lt;0.01),K$4,"")</f>
        <v/>
      </c>
      <c r="L178" s="1297" t="str">
        <f ca="1">IF(AND($E167-SUM($G168:K168)&gt;0.01,$E167-SUM($G168:L168)&lt;0.01),L$4,"")</f>
        <v/>
      </c>
      <c r="M178" s="1297" t="str">
        <f ca="1">IF(AND($E167-SUM($G168:L168)&gt;0.01,$E167-SUM($G168:M168)&lt;0.01),M$4,"")</f>
        <v/>
      </c>
      <c r="N178" s="1297" t="str">
        <f ca="1">IF(AND($E167-SUM($G168:M168)&gt;0.01,$E167-SUM($G168:N168)&lt;0.01),N$4,"")</f>
        <v/>
      </c>
      <c r="O178" s="1297" t="str">
        <f ca="1">IF(AND($E167-SUM($G168:N168)&gt;0.01,$E167-SUM($G168:O168)&lt;0.01),O$4,"")</f>
        <v/>
      </c>
      <c r="P178" s="1297" t="str">
        <f ca="1">IF(AND($E167-SUM($G168:O168)&gt;0.01,$E167-SUM($G168:P168)&lt;0.01),P$4,"")</f>
        <v/>
      </c>
      <c r="Q178" s="1297" t="str">
        <f ca="1">IF(AND($E167-SUM($G168:P168)&gt;0.01,$E167-SUM($G168:Q168)&lt;0.01),Q$4,"")</f>
        <v/>
      </c>
      <c r="R178" s="1297" t="str">
        <f ca="1">IF(AND($E167-SUM($G168:Q168)&gt;0.01,$E167-SUM($G168:R168)&lt;0.01),R$4,"")</f>
        <v/>
      </c>
      <c r="S178" s="1297" t="str">
        <f ca="1">IF(AND($E167-SUM($G168:R168)&gt;0.01,$E167-SUM($G168:S168)&lt;0.01),S$4,"")</f>
        <v/>
      </c>
      <c r="T178" s="1297" t="str">
        <f ca="1">IF(AND($E167-SUM($G168:S168)&gt;0.01,$E167-SUM($G168:T168)&lt;0.01),T$4,"")</f>
        <v/>
      </c>
      <c r="U178" s="1297" t="str">
        <f ca="1">IF(AND($E167-SUM($G168:T168)&gt;0.01,$E167-SUM($G168:U168)&lt;0.01),U$4,"")</f>
        <v/>
      </c>
      <c r="V178" s="1297" t="str">
        <f ca="1">IF(AND($E167-SUM($G168:U168)&gt;0.01,$E167-SUM($G168:V168)&lt;0.01),V$4,"")</f>
        <v/>
      </c>
      <c r="W178" s="1297" t="str">
        <f ca="1">IF(AND($E167-SUM($G168:V168)&gt;0.01,$E167-SUM($G168:W168)&lt;0.01),W$4,"")</f>
        <v/>
      </c>
      <c r="X178" s="1297" t="str">
        <f ca="1">IF(AND($E167-SUM($G168:W168)&gt;0.01,$E167-SUM($G168:X168)&lt;0.01),X$4,"")</f>
        <v/>
      </c>
      <c r="Y178" s="1297" t="str">
        <f ca="1">IF(AND($E167-SUM($G168:X168)&gt;0.01,$E167-SUM($G168:Y168)&lt;0.01),Y$4,"")</f>
        <v/>
      </c>
      <c r="Z178" s="1297" t="str">
        <f ca="1">IF(AND($E167-SUM($G168:Y168)&gt;0.01,$E167-SUM($G168:Z168)&lt;0.01),Z$4,"")</f>
        <v/>
      </c>
      <c r="AA178" s="1297" t="str">
        <f ca="1">IF(AND($E167-SUM($G168:Z168)&gt;0.01,$E167-SUM($G168:AA168)&lt;0.01),AA$4,"")</f>
        <v/>
      </c>
      <c r="AB178" s="1297" t="str">
        <f ca="1">IF(AND($E167-SUM($G168:AA168)&gt;0.01,$E167-SUM($G168:AB168)&lt;0.01),AB$4,"")</f>
        <v/>
      </c>
      <c r="AC178" s="1297" t="str">
        <f ca="1">IF(AND($E167-SUM($G168:AB168)&gt;0.01,$E167-SUM($G168:AC168)&lt;0.01),AC$4,"")</f>
        <v/>
      </c>
      <c r="AD178" s="1297" t="str">
        <f ca="1">IF(AND($E167-SUM($G168:AC168)&gt;0.01,$E167-SUM($G168:AD168)&lt;0.01),AD$4,"")</f>
        <v/>
      </c>
      <c r="AE178" s="1297" t="str">
        <f ca="1">IF(AND($E167-SUM($G168:AD168)&gt;0.01,$E167-SUM($G168:AE168)&lt;0.01),AE$4,"")</f>
        <v/>
      </c>
      <c r="AF178" s="1297" t="str">
        <f ca="1">IF(AND($E167-SUM($G168:AE168)&gt;0.01,$E167-SUM($G168:AF168)&lt;0.01),AF$4,"")</f>
        <v/>
      </c>
      <c r="AG178" s="1297" t="str">
        <f ca="1">IF(AND($E167-SUM($G168:AF168)&gt;0.01,$E167-SUM($G168:AG168)&lt;0.01),AG$4,"")</f>
        <v/>
      </c>
      <c r="AH178" s="1297" t="str">
        <f ca="1">IF(AND($E167-SUM($G168:AG168)&gt;0.01,$E167-SUM($G168:AH168)&lt;0.01),AH$4,"")</f>
        <v/>
      </c>
      <c r="AI178" s="1297" t="str">
        <f ca="1">IF(AND($E167-SUM($G168:AH168)&gt;0.01,$E167-SUM($G168:AI168)&lt;0.01),AI$4,"")</f>
        <v/>
      </c>
      <c r="AJ178" s="1297" t="str">
        <f ca="1">IF(AND($E167-SUM($G168:AI168)&gt;0.01,$E167-SUM($G168:AJ168)&lt;0.01),AJ$4,"")</f>
        <v/>
      </c>
      <c r="AK178" s="1297" t="str">
        <f ca="1">IF(AND($E167-SUM($G168:AJ168)&gt;0.01,$E167-SUM($G168:AK168)&lt;0.01),AK$4,"")</f>
        <v/>
      </c>
      <c r="AL178" s="1297" t="str">
        <f ca="1">IF(AND($E167-SUM($G168:AK168)&gt;0.01,$E167-SUM($G168:AL168)&lt;0.01),AL$4,"")</f>
        <v/>
      </c>
      <c r="AM178" s="1297" t="str">
        <f ca="1">IF(AND($E167-SUM($G168:AL168)&gt;0.01,$E167-SUM($G168:AM168)&lt;0.01),AM$4,"")</f>
        <v/>
      </c>
      <c r="AN178" s="1297" t="str">
        <f ca="1">IF(AND($E167-SUM($G168:AM168)&gt;0.01,$E167-SUM($G168:AN168)&lt;0.01),AN$4,"")</f>
        <v/>
      </c>
      <c r="AO178" s="1297" t="str">
        <f ca="1">IF(AND($E167-SUM($G168:AN168)&gt;0.01,$E167-SUM($G168:AO168)&lt;0.01),AO$4,"")</f>
        <v/>
      </c>
      <c r="AP178" s="1297" t="str">
        <f ca="1">IF(AND($E167-SUM($G168:AO168)&gt;0.01,$E167-SUM($G168:AP168)&lt;0.01),AP$4,"")</f>
        <v/>
      </c>
      <c r="AQ178" s="1297" t="str">
        <f ca="1">IF(AND($E167-SUM($G168:AP168)&gt;0.01,$E167-SUM($G168:AQ168)&lt;0.01),AQ$4,"")</f>
        <v/>
      </c>
      <c r="AR178" s="1297" t="str">
        <f ca="1">IF(AND($E167-SUM($G168:AQ168)&gt;0.01,$E167-SUM($G168:AR168)&lt;0.01),AR$4,"")</f>
        <v/>
      </c>
      <c r="AS178" s="1297" t="str">
        <f ca="1">IF(AND($E167-SUM($G168:AR168)&gt;0.01,$E167-SUM($G168:AS168)&lt;0.01),AS$4,"")</f>
        <v/>
      </c>
      <c r="AT178" s="1297" t="str">
        <f ca="1">IF(AND($E167-SUM($G168:AS168)&gt;0.01,$E167-SUM($G168:AT168)&lt;0.01),AT$4,"")</f>
        <v/>
      </c>
      <c r="AU178" s="1297" t="str">
        <f ca="1">IF(AND($E167-SUM($G168:AT168)&gt;0.01,$E167-SUM($G168:AU168)&lt;0.01),AU$4,"")</f>
        <v/>
      </c>
      <c r="AV178" s="1297" t="str">
        <f ca="1">IF(AND($E167-SUM($G168:AU168)&gt;0.01,$E167-SUM($G168:AV168)&lt;0.01),AV$4,"")</f>
        <v/>
      </c>
      <c r="AW178" s="1297" t="str">
        <f ca="1">IF(AND($E167-SUM($G168:AV168)&gt;0.01,$E167-SUM($G168:AW168)&lt;0.01),AW$4,"")</f>
        <v/>
      </c>
      <c r="AX178" s="1297" t="str">
        <f ca="1">IF(AND($E167-SUM($G168:AW168)&gt;0.01,$E167-SUM($G168:AX168)&lt;0.01),AX$4,"")</f>
        <v/>
      </c>
      <c r="AY178" s="1297" t="str">
        <f ca="1">IF(AND($E167-SUM($G168:AX168)&gt;0.01,$E167-SUM($G168:AY168)&lt;0.01),AY$4,"")</f>
        <v/>
      </c>
      <c r="AZ178" s="1297" t="str">
        <f ca="1">IF(AND($E167-SUM($G168:AY168)&gt;0.01,$E167-SUM($G168:AZ168)&lt;0.01),AZ$4,"")</f>
        <v/>
      </c>
      <c r="BA178" s="1297" t="str">
        <f ca="1">IF(AND($E167-SUM($G168:AZ168)&gt;0.01,$E167-SUM($G168:BA168)&lt;0.01),BA$4,"")</f>
        <v/>
      </c>
      <c r="BB178" s="1297" t="str">
        <f ca="1">IF(AND($E167-SUM($G168:BA168)&gt;0.01,$E167-SUM($G168:BB168)&lt;0.01),BB$4,"")</f>
        <v/>
      </c>
      <c r="BC178" s="1297" t="str">
        <f ca="1">IF(AND($E167-SUM($G168:BB168)&gt;0.01,$E167-SUM($G168:BC168)&lt;0.01),BC$4,"")</f>
        <v/>
      </c>
      <c r="BD178" s="1297" t="str">
        <f ca="1">IF(AND($E167-SUM($G168:BC168)&gt;0.01,$E167-SUM($G168:BD168)&lt;0.01),BD$4,"")</f>
        <v/>
      </c>
      <c r="BE178" s="1297" t="str">
        <f ca="1">IF(AND($E167-SUM($G168:BD168)&gt;0.01,$E167-SUM($G168:BE168)&lt;0.01),BE$4,"")</f>
        <v/>
      </c>
      <c r="BF178" s="1297" t="str">
        <f ca="1">IF(AND($E167-SUM($G168:BE168)&gt;0.01,$E167-SUM($G168:BF168)&lt;0.01),BF$4,"")</f>
        <v/>
      </c>
      <c r="BG178" s="1297" t="str">
        <f ca="1">IF(AND($E167-SUM($G168:BF168)&gt;0.01,$E167-SUM($G168:BG168)&lt;0.01),BG$4,"")</f>
        <v/>
      </c>
      <c r="BH178" s="1297" t="str">
        <f ca="1">IF(AND($E167-SUM($G168:BG168)&gt;0.01,$E167-SUM($G168:BH168)&lt;0.01),BH$4,"")</f>
        <v/>
      </c>
      <c r="BI178" s="1297" t="str">
        <f ca="1">IF(AND($E167-SUM($G168:BH168)&gt;0.01,$E167-SUM($G168:BI168)&lt;0.01),BI$4,"")</f>
        <v/>
      </c>
      <c r="BJ178" s="1297" t="str">
        <f ca="1">IF(AND($E167-SUM($G168:BI168)&gt;0.01,$E167-SUM($G168:BJ168)&lt;0.01),BJ$4,"")</f>
        <v/>
      </c>
      <c r="BK178" s="1297" t="str">
        <f ca="1">IF(AND($E167-SUM($G168:BJ168)&gt;0.01,$E167-SUM($G168:BK168)&lt;0.01),BK$4,"")</f>
        <v/>
      </c>
      <c r="BL178" s="1297" t="str">
        <f ca="1">IF(AND($E167-SUM($G168:BK168)&gt;0.01,$E167-SUM($G168:BL168)&lt;0.01),BL$4,"")</f>
        <v/>
      </c>
      <c r="BM178" s="1297" t="str">
        <f ca="1">IF(AND($E167-SUM($G168:BL168)&gt;0.01,$E167-SUM($G168:BM168)&lt;0.01),BM$4,"")</f>
        <v/>
      </c>
      <c r="BN178" s="1297" t="str">
        <f ca="1">IF(AND($E167-SUM($G168:BM168)&gt;0.01,$E167-SUM($G168:BN168)&lt;0.01),BN$4,"")</f>
        <v/>
      </c>
      <c r="BO178" s="1297" t="str">
        <f ca="1">IF(AND($E167-SUM($G168:BN168)&gt;0.01,$E167-SUM($G168:BO168)&lt;0.01),BO$4,"")</f>
        <v/>
      </c>
      <c r="BP178" s="1297" t="str">
        <f ca="1">IF(AND($E167-SUM($G168:BO168)&gt;0.01,$E167-SUM($G168:BP168)&lt;0.01),BP$4,"")</f>
        <v/>
      </c>
      <c r="BQ178" s="1297" t="str">
        <f ca="1">IF(AND($E167-SUM($G168:BP168)&gt;0.01,$E167-SUM($G168:BQ168)&lt;0.01),BQ$4,"")</f>
        <v/>
      </c>
      <c r="BR178" s="1297" t="str">
        <f ca="1">IF(AND($E167-SUM($G168:BQ168)&gt;0.01,$E167-SUM($G168:BR168)&lt;0.01),BR$4,"")</f>
        <v/>
      </c>
      <c r="BS178" s="578" t="str">
        <f ca="1">IF(AND($E167-SUM($G168:BR168)&gt;0.01,$E167-SUM($G168:BS168)&lt;0.01),BS$4,"")</f>
        <v/>
      </c>
      <c r="BT178" s="578" t="str">
        <f ca="1">IF(AND($E167-SUM($G168:BS168)&gt;0.01,$E167-SUM($G168:BT168)&lt;0.01),BT$4,"")</f>
        <v/>
      </c>
      <c r="BU178" s="578" t="str">
        <f ca="1">IF(AND($E167-SUM($G168:BT168)&gt;0.01,$E167-SUM($G168:BU168)&lt;0.01),BU$4,"")</f>
        <v/>
      </c>
      <c r="BV178" s="578" t="str">
        <f ca="1">IF(AND($E167-SUM($G168:BU168)&gt;0.01,$E167-SUM($G168:BV168)&lt;0.01),BV$4,"")</f>
        <v/>
      </c>
      <c r="BW178" s="578" t="str">
        <f ca="1">IF(AND($E167-SUM($G168:BV168)&gt;0.01,$E167-SUM($G168:BW168)&lt;0.01),BW$4,"")</f>
        <v/>
      </c>
      <c r="BX178" s="578" t="str">
        <f ca="1">IF(AND($E167-SUM($G168:BW168)&gt;0.01,$E167-SUM($G168:BX168)&lt;0.01),BX$4,"")</f>
        <v/>
      </c>
      <c r="BY178" s="578" t="str">
        <f ca="1">IF(AND($E167-SUM($G168:BX168)&gt;0.01,$E167-SUM($G168:BY168)&lt;0.01),BY$4,"")</f>
        <v/>
      </c>
      <c r="BZ178" s="578" t="str">
        <f ca="1">IF(AND($E167-SUM($G168:BY168)&gt;0.01,$E167-SUM($G168:BZ168)&lt;0.01),BZ$4,"")</f>
        <v/>
      </c>
      <c r="CA178" s="578" t="str">
        <f ca="1">IF(AND($E167-SUM($G168:BZ168)&gt;0.01,$E167-SUM($G168:CA168)&lt;0.01),CA$4,"")</f>
        <v/>
      </c>
      <c r="CB178" s="578" t="str">
        <f ca="1">IF(AND($E167-SUM($G168:CA168)&gt;0.01,$E167-SUM($G168:CB168)&lt;0.01),CB$4,"")</f>
        <v/>
      </c>
      <c r="CC178" s="578" t="str">
        <f ca="1">IF(AND($E167-SUM($G168:CB168)&gt;0.01,$E167-SUM($G168:CC168)&lt;0.01),CC$4,"")</f>
        <v/>
      </c>
      <c r="CD178" s="578" t="str">
        <f ca="1">IF(AND($E167-SUM($G168:CC168)&gt;0.01,$E167-SUM($G168:CD168)&lt;0.01),CD$4,"")</f>
        <v/>
      </c>
      <c r="CE178" s="578" t="str">
        <f ca="1">IF(AND($E167-SUM($G168:CD168)&gt;0.01,$E167-SUM($G168:CE168)&lt;0.01),CE$4,"")</f>
        <v/>
      </c>
      <c r="CF178" s="578" t="str">
        <f ca="1">IF(AND($E167-SUM($G168:CE168)&gt;0.01,$E167-SUM($G168:CF168)&lt;0.01),CF$4,"")</f>
        <v/>
      </c>
      <c r="CG178" s="578" t="str">
        <f ca="1">IF(AND($E167-SUM($G168:CF168)&gt;0.01,$E167-SUM($G168:CG168)&lt;0.01),CG$4,"")</f>
        <v/>
      </c>
      <c r="CH178" s="578" t="str">
        <f ca="1">IF(AND($E167-SUM($G168:CG168)&gt;0.01,$E167-SUM($G168:CH168)&lt;0.01),CH$4,"")</f>
        <v/>
      </c>
      <c r="CI178" s="578" t="str">
        <f ca="1">IF(AND($E167-SUM($G168:CH168)&gt;0.01,$E167-SUM($G168:CI168)&lt;0.01),CI$4,"")</f>
        <v/>
      </c>
      <c r="CJ178" s="578" t="str">
        <f ca="1">IF(AND($E167-SUM($G168:CI168)&gt;0.01,$E167-SUM($G168:CJ168)&lt;0.01),CJ$4,"")</f>
        <v/>
      </c>
      <c r="CK178" s="578" t="str">
        <f ca="1">IF(AND($E167-SUM($G168:CJ168)&gt;0.01,$E167-SUM($G168:CK168)&lt;0.01),CK$4,"")</f>
        <v/>
      </c>
      <c r="CL178" s="578" t="str">
        <f ca="1">IF(AND($E167-SUM($G168:CK168)&gt;0.01,$E167-SUM($G168:CL168)&lt;0.01),CL$4,"")</f>
        <v/>
      </c>
      <c r="CM178" s="578" t="str">
        <f ca="1">IF(AND($E167-SUM($G168:CL168)&gt;0.01,$E167-SUM($G168:CM168)&lt;0.01),CM$4,"")</f>
        <v/>
      </c>
      <c r="CN178" s="578" t="str">
        <f ca="1">IF(AND($E167-SUM($G168:CM168)&gt;0.01,$E167-SUM($G168:CN168)&lt;0.01),CN$4,"")</f>
        <v/>
      </c>
      <c r="CO178" s="578" t="str">
        <f ca="1">IF(AND($E167-SUM($G168:CN168)&gt;0.01,$E167-SUM($G168:CO168)&lt;0.01),CO$4,"")</f>
        <v/>
      </c>
      <c r="CP178" s="578" t="str">
        <f ca="1">IF(AND($E167-SUM($G168:CO168)&gt;0.01,$E167-SUM($G168:CP168)&lt;0.01),CP$4,"")</f>
        <v/>
      </c>
      <c r="CQ178" s="578" t="str">
        <f ca="1">IF(AND($E167-SUM($G168:CP168)&gt;0.01,$E167-SUM($G168:CQ168)&lt;0.01),CQ$4,"")</f>
        <v/>
      </c>
      <c r="CR178" s="578" t="str">
        <f ca="1">IF(AND($E167-SUM($G168:CQ168)&gt;0.01,$E167-SUM($G168:CR168)&lt;0.01),CR$4,"")</f>
        <v/>
      </c>
      <c r="CS178" s="578" t="str">
        <f ca="1">IF(AND($E167-SUM($G168:CR168)&gt;0.01,$E167-SUM($G168:CS168)&lt;0.01),CS$4,"")</f>
        <v/>
      </c>
      <c r="CT178" s="578" t="str">
        <f ca="1">IF(AND($E167-SUM($G168:CS168)&gt;0.01,$E167-SUM($G168:CT168)&lt;0.01),CT$4,"")</f>
        <v/>
      </c>
      <c r="CU178" s="578" t="str">
        <f ca="1">IF(AND($E167-SUM($G168:CT168)&gt;0.01,$E167-SUM($G168:CU168)&lt;0.01),CU$4,"")</f>
        <v/>
      </c>
      <c r="CV178" s="578" t="str">
        <f ca="1">IF(AND($E167-SUM($G168:CU168)&gt;0.01,$E167-SUM($G168:CV168)&lt;0.01),CV$4,"")</f>
        <v/>
      </c>
      <c r="CW178" s="578" t="str">
        <f ca="1">IF(AND($E167-SUM($G168:CV168)&gt;0.01,$E167-SUM($G168:CW168)&lt;0.01),CW$4,"")</f>
        <v/>
      </c>
      <c r="CX178" s="578" t="str">
        <f ca="1">IF(AND($E167-SUM($G168:CW168)&gt;0.01,$E167-SUM($G168:CX168)&lt;0.01),CX$4,"")</f>
        <v/>
      </c>
      <c r="CY178" s="578" t="str">
        <f ca="1">IF(AND($E167-SUM($G168:CX168)&gt;0.01,$E167-SUM($G168:CY168)&lt;0.01),CY$4,"")</f>
        <v/>
      </c>
      <c r="CZ178" s="578" t="str">
        <f ca="1">IF(AND($E167-SUM($G168:CY168)&gt;0.01,$E167-SUM($G168:CZ168)&lt;0.01),CZ$4,"")</f>
        <v/>
      </c>
      <c r="DA178" s="578" t="str">
        <f ca="1">IF(AND($E167-SUM($G168:CZ168)&gt;0.01,$E167-SUM($G168:DA168)&lt;0.01),DA$4,"")</f>
        <v/>
      </c>
      <c r="DB178" s="578" t="str">
        <f ca="1">IF(AND($E167-SUM($G168:DA168)&gt;0.01,$E167-SUM($G168:DB168)&lt;0.01),DB$4,"")</f>
        <v/>
      </c>
      <c r="DC178" s="578" t="str">
        <f ca="1">IF(AND($E167-SUM($G168:DB168)&gt;0.01,$E167-SUM($G168:DC168)&lt;0.01),DC$4,"")</f>
        <v/>
      </c>
      <c r="DD178" s="578" t="str">
        <f ca="1">IF(AND($E167-SUM($G168:DC168)&gt;0.01,$E167-SUM($G168:DD168)&lt;0.01),DD$4,"")</f>
        <v/>
      </c>
      <c r="DE178" s="578" t="str">
        <f ca="1">IF(AND($E167-SUM($G168:DD168)&gt;0.01,$E167-SUM($G168:DE168)&lt;0.01),DE$4,"")</f>
        <v/>
      </c>
      <c r="DF178" s="578" t="str">
        <f ca="1">IF(AND($E167-SUM($G168:DE168)&gt;0.01,$E167-SUM($G168:DF168)&lt;0.01),DF$4,"")</f>
        <v/>
      </c>
      <c r="DG178" s="578" t="str">
        <f ca="1">IF(AND($E167-SUM($G168:DF168)&gt;0.01,$E167-SUM($G168:DG168)&lt;0.01),DG$4,"")</f>
        <v/>
      </c>
      <c r="DH178" s="578" t="str">
        <f ca="1">IF(AND($E167-SUM($G168:DG168)&gt;0.01,$E167-SUM($G168:DH168)&lt;0.01),DH$4,"")</f>
        <v/>
      </c>
      <c r="DI178" s="578" t="str">
        <f ca="1">IF(AND($E167-SUM($G168:DH168)&gt;0.01,$E167-SUM($G168:DI168)&lt;0.01),DI$4,"")</f>
        <v/>
      </c>
      <c r="DJ178" s="578" t="str">
        <f ca="1">IF(AND($E167-SUM($G168:DI168)&gt;0.01,$E167-SUM($G168:DJ168)&lt;0.01),DJ$4,"")</f>
        <v/>
      </c>
      <c r="DK178" s="578" t="str">
        <f ca="1">IF(AND($E167-SUM($G168:DJ168)&gt;0.01,$E167-SUM($G168:DK168)&lt;0.01),DK$4,"")</f>
        <v/>
      </c>
      <c r="DL178" s="578" t="str">
        <f ca="1">IF(AND($E167-SUM($G168:DK168)&gt;0.01,$E167-SUM($G168:DL168)&lt;0.01),DL$4,"")</f>
        <v/>
      </c>
      <c r="DM178" s="578" t="str">
        <f ca="1">IF(AND($E167-SUM($G168:DL168)&gt;0.01,$E167-SUM($G168:DM168)&lt;0.01),DM$4,"")</f>
        <v/>
      </c>
      <c r="DN178" s="578" t="str">
        <f ca="1">IF(AND($E167-SUM($G168:DM168)&gt;0.01,$E167-SUM($G168:DN168)&lt;0.01),DN$4,"")</f>
        <v/>
      </c>
      <c r="DO178" s="578" t="str">
        <f ca="1">IF(AND($E167-SUM($G168:DN168)&gt;0.01,$E167-SUM($G168:DO168)&lt;0.01),DO$4,"")</f>
        <v/>
      </c>
      <c r="DP178" s="578" t="str">
        <f ca="1">IF(AND($E167-SUM($G168:DO168)&gt;0.01,$E167-SUM($G168:DP168)&lt;0.01),DP$4,"")</f>
        <v/>
      </c>
      <c r="DQ178" s="578" t="str">
        <f ca="1">IF(AND($E167-SUM($G168:DP168)&gt;0.01,$E167-SUM($G168:DQ168)&lt;0.01),DQ$4,"")</f>
        <v/>
      </c>
      <c r="DR178" s="578" t="str">
        <f ca="1">IF(AND($E167-SUM($G168:DQ168)&gt;0.01,$E167-SUM($G168:DR168)&lt;0.01),DR$4,"")</f>
        <v/>
      </c>
      <c r="DS178" s="578" t="str">
        <f ca="1">IF(AND($E167-SUM($G168:DR168)&gt;0.01,$E167-SUM($G168:DS168)&lt;0.01),DS$4,"")</f>
        <v/>
      </c>
      <c r="DT178" s="578" t="str">
        <f ca="1">IF(AND($E167-SUM($G168:DS168)&gt;0.01,$E167-SUM($G168:DT168)&lt;0.01),DT$4,"")</f>
        <v/>
      </c>
      <c r="DU178" s="578" t="str">
        <f ca="1">IF(AND($E167-SUM($G168:DT168)&gt;0.01,$E167-SUM($G168:DU168)&lt;0.01),DU$4,"")</f>
        <v/>
      </c>
      <c r="DV178" s="578" t="str">
        <f ca="1">IF(AND($E167-SUM($G168:DU168)&gt;0.01,$E167-SUM($G168:DV168)&lt;0.01),DV$4,"")</f>
        <v/>
      </c>
      <c r="DW178" s="578" t="str">
        <f ca="1">IF(AND($E167-SUM($G168:DV168)&gt;0.01,$E167-SUM($G168:DW168)&lt;0.01),DW$4,"")</f>
        <v/>
      </c>
      <c r="DX178" s="578" t="str">
        <f ca="1">IF(AND($E167-SUM($G168:DW168)&gt;0.01,$E167-SUM($G168:DX168)&lt;0.01),DX$4,"")</f>
        <v/>
      </c>
      <c r="DY178" s="578" t="str">
        <f ca="1">IF(AND($E167-SUM($G168:DX168)&gt;0.01,$E167-SUM($G168:DY168)&lt;0.01),DY$4,"")</f>
        <v/>
      </c>
      <c r="DZ178" s="578" t="str">
        <f ca="1">IF(AND($E167-SUM($G168:DY168)&gt;0.01,$E167-SUM($G168:DZ168)&lt;0.01),DZ$4,"")</f>
        <v/>
      </c>
      <c r="EA178" s="578" t="str">
        <f ca="1">IF(AND($E167-SUM($G168:DZ168)&gt;0.01,$E167-SUM($G168:EA168)&lt;0.01),EA$4,"")</f>
        <v/>
      </c>
      <c r="EB178" s="578" t="str">
        <f ca="1">IF(AND($E167-SUM($G168:EA168)&gt;0.01,$E167-SUM($G168:EB168)&lt;0.01),EB$4,"")</f>
        <v/>
      </c>
      <c r="EC178" s="578" t="str">
        <f ca="1">IF(AND($E167-SUM($G168:EB168)&gt;0.01,$E167-SUM($G168:EC168)&lt;0.01),EC$4,"")</f>
        <v/>
      </c>
      <c r="ED178" s="578" t="str">
        <f ca="1">IF(AND($E167-SUM($G168:EC168)&gt;0.01,$E167-SUM($G168:ED168)&lt;0.01),ED$4,"")</f>
        <v/>
      </c>
      <c r="EE178" s="578" t="str">
        <f ca="1">IF(AND($E167-SUM($G168:ED168)&gt;0.01,$E167-SUM($G168:EE168)&lt;0.01),EE$4,"")</f>
        <v/>
      </c>
      <c r="EF178" s="578" t="str">
        <f ca="1">IF(AND($E167-SUM($G168:EE168)&gt;0.01,$E167-SUM($G168:EF168)&lt;0.01),EF$4,"")</f>
        <v/>
      </c>
      <c r="EG178" s="578" t="str">
        <f ca="1">IF(AND($E167-SUM($G168:EF168)&gt;0.01,$E167-SUM($G168:EG168)&lt;0.01),EG$4,"")</f>
        <v/>
      </c>
      <c r="EH178" s="578" t="str">
        <f ca="1">IF(AND($E167-SUM($G168:EG168)&gt;0.01,$E167-SUM($G168:EH168)&lt;0.01),EH$4,"")</f>
        <v/>
      </c>
      <c r="EI178" s="578" t="str">
        <f ca="1">IF(AND($E167-SUM($G168:EH168)&gt;0.01,$E167-SUM($G168:EI168)&lt;0.01),EI$4,"")</f>
        <v/>
      </c>
      <c r="EJ178" s="578" t="str">
        <f ca="1">IF(AND($E167-SUM($G168:EI168)&gt;0.01,$E167-SUM($G168:EJ168)&lt;0.01),EJ$4,"")</f>
        <v/>
      </c>
      <c r="EK178" s="578" t="str">
        <f ca="1">IF(AND($E167-SUM($G168:EJ168)&gt;0.01,$E167-SUM($G168:EK168)&lt;0.01),EK$4,"")</f>
        <v/>
      </c>
      <c r="EL178" s="578" t="str">
        <f ca="1">IF(AND($E167-SUM($G168:EK168)&gt;0.01,$E167-SUM($G168:EL168)&lt;0.01),EL$4,"")</f>
        <v/>
      </c>
      <c r="EM178" s="578" t="str">
        <f ca="1">IF(AND($E167-SUM($G168:EL168)&gt;0.01,$E167-SUM($G168:EM168)&lt;0.01),EM$4,"")</f>
        <v/>
      </c>
      <c r="EN178" s="578" t="str">
        <f ca="1">IF(AND($E167-SUM($G168:EM168)&gt;0.01,$E167-SUM($G168:EN168)&lt;0.01),EN$4,"")</f>
        <v/>
      </c>
      <c r="EO178" s="578" t="str">
        <f ca="1">IF(AND($E167-SUM($G168:EN168)&gt;0.01,$E167-SUM($G168:EO168)&lt;0.01),EO$4,"")</f>
        <v/>
      </c>
      <c r="EP178" s="578" t="str">
        <f ca="1">IF(AND($E167-SUM($G168:EO168)&gt;0.01,$E167-SUM($G168:EP168)&lt;0.01),EP$4,"")</f>
        <v/>
      </c>
      <c r="EQ178" s="10"/>
      <c r="ER178" s="10"/>
      <c r="ES178" s="10"/>
      <c r="ET178" s="10"/>
      <c r="EU178" s="10"/>
      <c r="EV178" s="10"/>
      <c r="EW178" s="10"/>
      <c r="EX178" s="10"/>
      <c r="EY178" s="10"/>
      <c r="EZ178" s="10"/>
      <c r="FA178" s="10"/>
      <c r="FB178" s="10"/>
      <c r="FC178" s="10"/>
      <c r="FD178" s="10"/>
      <c r="FE178" s="10"/>
      <c r="FF178" s="10"/>
      <c r="FG178" s="10"/>
    </row>
    <row r="179" spans="1:163" ht="14.1" customHeight="1">
      <c r="B179" s="20"/>
      <c r="C179" s="577"/>
      <c r="D179" s="516"/>
      <c r="E179" s="1292"/>
      <c r="F179" s="10"/>
      <c r="G179" s="1298"/>
      <c r="H179" s="1298"/>
      <c r="I179" s="1298"/>
      <c r="J179" s="1298"/>
      <c r="K179" s="1298"/>
      <c r="L179" s="1298"/>
      <c r="M179" s="1298"/>
      <c r="N179" s="1298"/>
      <c r="O179" s="1298"/>
      <c r="P179" s="1298"/>
      <c r="Q179" s="1298"/>
      <c r="R179" s="1298"/>
      <c r="S179" s="1298"/>
      <c r="T179" s="1298"/>
      <c r="U179" s="1298"/>
      <c r="V179" s="1298"/>
      <c r="W179" s="1298"/>
      <c r="X179" s="1298"/>
      <c r="Y179" s="1298"/>
      <c r="Z179" s="1298"/>
      <c r="AA179" s="1298"/>
      <c r="AB179" s="1298"/>
      <c r="AC179" s="1298"/>
      <c r="AD179" s="1298"/>
      <c r="AE179" s="1298"/>
      <c r="AF179" s="1298"/>
      <c r="AG179" s="1298"/>
      <c r="AH179" s="1298"/>
      <c r="AI179" s="1298"/>
      <c r="AJ179" s="1298"/>
      <c r="AK179" s="1298"/>
      <c r="AL179" s="1298"/>
      <c r="AM179" s="1298"/>
      <c r="AN179" s="1298"/>
      <c r="AO179" s="1298"/>
      <c r="AP179" s="1298"/>
      <c r="AQ179" s="1298"/>
      <c r="AR179" s="1298"/>
      <c r="AS179" s="1298"/>
      <c r="AT179" s="1298"/>
      <c r="AU179" s="1298"/>
      <c r="AV179" s="1298"/>
      <c r="AW179" s="1298"/>
      <c r="AX179" s="1298"/>
      <c r="AY179" s="1298"/>
      <c r="AZ179" s="1298"/>
      <c r="BA179" s="1298"/>
      <c r="BB179" s="1298"/>
      <c r="BC179" s="1298"/>
      <c r="BD179" s="1298"/>
      <c r="BE179" s="1298"/>
      <c r="BF179" s="1298"/>
      <c r="BG179" s="1298"/>
      <c r="BH179" s="1298"/>
      <c r="BI179" s="1298"/>
      <c r="BJ179" s="1298"/>
      <c r="BK179" s="1298"/>
      <c r="BL179" s="1298"/>
      <c r="BM179" s="1298"/>
      <c r="BN179" s="1298"/>
      <c r="BO179" s="1298"/>
      <c r="BP179" s="1298"/>
      <c r="BQ179" s="1298"/>
      <c r="BR179" s="1298"/>
      <c r="BS179" s="457"/>
      <c r="BT179" s="457"/>
      <c r="BU179" s="457"/>
      <c r="BV179" s="457"/>
      <c r="BW179" s="457"/>
      <c r="BX179" s="457"/>
      <c r="BY179" s="457"/>
      <c r="BZ179" s="457"/>
      <c r="CA179" s="457"/>
      <c r="CB179" s="457"/>
      <c r="CC179" s="457"/>
      <c r="CD179" s="457"/>
      <c r="CE179" s="457"/>
      <c r="CF179" s="457"/>
      <c r="CG179" s="457"/>
      <c r="CH179" s="457"/>
      <c r="CI179" s="457"/>
      <c r="CJ179" s="457"/>
      <c r="CK179" s="457"/>
      <c r="CL179" s="457"/>
      <c r="CM179" s="457"/>
      <c r="CN179" s="457"/>
      <c r="CO179" s="457"/>
      <c r="CP179" s="457"/>
      <c r="CQ179" s="457"/>
      <c r="CR179" s="457"/>
      <c r="CS179" s="457"/>
      <c r="CT179" s="457"/>
      <c r="CU179" s="457"/>
      <c r="CV179" s="457"/>
      <c r="CW179" s="457"/>
      <c r="CX179" s="457"/>
      <c r="CY179" s="457"/>
      <c r="CZ179" s="457"/>
      <c r="DA179" s="457"/>
      <c r="DB179" s="457"/>
      <c r="DC179" s="457"/>
      <c r="DD179" s="457"/>
      <c r="DE179" s="457"/>
      <c r="DF179" s="457"/>
      <c r="DG179" s="457"/>
      <c r="DH179" s="457"/>
      <c r="DI179" s="457"/>
      <c r="DJ179" s="457"/>
      <c r="DK179" s="457"/>
      <c r="DL179" s="457"/>
      <c r="DM179" s="457"/>
      <c r="DN179" s="457"/>
      <c r="DO179" s="457"/>
      <c r="DP179" s="457"/>
      <c r="DQ179" s="457"/>
      <c r="DR179" s="457"/>
      <c r="DS179" s="457"/>
      <c r="DT179" s="457"/>
      <c r="DU179" s="457"/>
      <c r="DV179" s="457"/>
      <c r="DW179" s="457"/>
      <c r="DX179" s="457"/>
      <c r="DY179" s="457"/>
      <c r="DZ179" s="457"/>
      <c r="EA179" s="457"/>
      <c r="EB179" s="457"/>
      <c r="EC179" s="457"/>
      <c r="ED179" s="457"/>
      <c r="EE179" s="457"/>
      <c r="EF179" s="457"/>
      <c r="EG179" s="457"/>
      <c r="EH179" s="457"/>
      <c r="EI179" s="457"/>
      <c r="EJ179" s="457"/>
      <c r="EK179" s="457"/>
      <c r="EL179" s="457"/>
      <c r="EM179" s="457"/>
      <c r="EN179" s="457"/>
      <c r="EO179" s="457"/>
      <c r="EP179" s="457"/>
      <c r="EQ179" s="12"/>
      <c r="ER179" s="12"/>
      <c r="ES179" s="12"/>
      <c r="ET179" s="12"/>
      <c r="EU179" s="12"/>
      <c r="EV179" s="12"/>
      <c r="EW179" s="12"/>
      <c r="EX179" s="12"/>
      <c r="EY179" s="12"/>
      <c r="EZ179" s="12"/>
      <c r="FA179" s="12"/>
      <c r="FB179" s="12"/>
      <c r="FC179" s="12"/>
      <c r="FD179" s="12"/>
      <c r="FE179" s="12"/>
      <c r="FF179" s="12"/>
      <c r="FG179" s="12"/>
    </row>
    <row r="180" spans="1:163" ht="14.1" customHeight="1">
      <c r="B180" s="20"/>
      <c r="C180" s="577"/>
      <c r="D180" s="516"/>
      <c r="E180" s="1292"/>
      <c r="F180" s="10"/>
      <c r="G180" s="1298"/>
      <c r="H180" s="1298"/>
      <c r="I180" s="1298"/>
      <c r="J180" s="1298"/>
      <c r="K180" s="1298"/>
      <c r="L180" s="1298"/>
      <c r="M180" s="1298"/>
      <c r="N180" s="1298"/>
      <c r="O180" s="1298"/>
      <c r="P180" s="1298"/>
      <c r="Q180" s="1298"/>
      <c r="R180" s="1298"/>
      <c r="S180" s="1298"/>
      <c r="T180" s="1298"/>
      <c r="U180" s="1298"/>
      <c r="V180" s="1298"/>
      <c r="W180" s="1298"/>
      <c r="X180" s="1298"/>
      <c r="Y180" s="1298"/>
      <c r="Z180" s="1298"/>
      <c r="AA180" s="1298"/>
      <c r="AB180" s="1298"/>
      <c r="AC180" s="1298"/>
      <c r="AD180" s="1298"/>
      <c r="AE180" s="1298"/>
      <c r="AF180" s="1298"/>
      <c r="AG180" s="1298"/>
      <c r="AH180" s="1298"/>
      <c r="AI180" s="1298"/>
      <c r="AJ180" s="1298"/>
      <c r="AK180" s="1298"/>
      <c r="AL180" s="1298"/>
      <c r="AM180" s="1298"/>
      <c r="AN180" s="1298"/>
      <c r="AO180" s="1298"/>
      <c r="AP180" s="1298"/>
      <c r="AQ180" s="1298"/>
      <c r="AR180" s="1298"/>
      <c r="AS180" s="1298"/>
      <c r="AT180" s="1298"/>
      <c r="AU180" s="1298"/>
      <c r="AV180" s="1298"/>
      <c r="AW180" s="1298"/>
      <c r="AX180" s="1298"/>
      <c r="AY180" s="1298"/>
      <c r="AZ180" s="1298"/>
      <c r="BA180" s="1298"/>
      <c r="BB180" s="1298"/>
      <c r="BC180" s="1298"/>
      <c r="BD180" s="1298"/>
      <c r="BE180" s="1298"/>
      <c r="BF180" s="1298"/>
      <c r="BG180" s="1298"/>
      <c r="BH180" s="1298"/>
      <c r="BI180" s="1298"/>
      <c r="BJ180" s="1298"/>
      <c r="BK180" s="1298"/>
      <c r="BL180" s="1298"/>
      <c r="BM180" s="1298"/>
      <c r="BN180" s="1298"/>
      <c r="BO180" s="1298"/>
      <c r="BP180" s="1298"/>
      <c r="BQ180" s="1298"/>
      <c r="BR180" s="1298"/>
      <c r="BS180" s="457"/>
      <c r="BT180" s="457"/>
      <c r="BU180" s="457"/>
      <c r="BV180" s="457"/>
      <c r="BW180" s="457"/>
      <c r="BX180" s="457"/>
      <c r="BY180" s="457"/>
      <c r="BZ180" s="457"/>
      <c r="CA180" s="457"/>
      <c r="CB180" s="457"/>
      <c r="CC180" s="457"/>
      <c r="CD180" s="457"/>
      <c r="CE180" s="457"/>
      <c r="CF180" s="457"/>
      <c r="CG180" s="457"/>
      <c r="CH180" s="457"/>
      <c r="CI180" s="457"/>
      <c r="CJ180" s="457"/>
      <c r="CK180" s="457"/>
      <c r="CL180" s="457"/>
      <c r="CM180" s="457"/>
      <c r="CN180" s="457"/>
      <c r="CO180" s="457"/>
      <c r="CP180" s="457"/>
      <c r="CQ180" s="457"/>
      <c r="CR180" s="457"/>
      <c r="CS180" s="457"/>
      <c r="CT180" s="457"/>
      <c r="CU180" s="457"/>
      <c r="CV180" s="457"/>
      <c r="CW180" s="457"/>
      <c r="CX180" s="457"/>
      <c r="CY180" s="457"/>
      <c r="CZ180" s="457"/>
      <c r="DA180" s="457"/>
      <c r="DB180" s="457"/>
      <c r="DC180" s="457"/>
      <c r="DD180" s="457"/>
      <c r="DE180" s="457"/>
      <c r="DF180" s="457"/>
      <c r="DG180" s="457"/>
      <c r="DH180" s="457"/>
      <c r="DI180" s="457"/>
      <c r="DJ180" s="457"/>
      <c r="DK180" s="457"/>
      <c r="DL180" s="457"/>
      <c r="DM180" s="457"/>
      <c r="DN180" s="457"/>
      <c r="DO180" s="457"/>
      <c r="DP180" s="457"/>
      <c r="DQ180" s="457"/>
      <c r="DR180" s="457"/>
      <c r="DS180" s="457"/>
      <c r="DT180" s="457"/>
      <c r="DU180" s="457"/>
      <c r="DV180" s="457"/>
      <c r="DW180" s="457"/>
      <c r="DX180" s="457"/>
      <c r="DY180" s="457"/>
      <c r="DZ180" s="457"/>
      <c r="EA180" s="457"/>
      <c r="EB180" s="457"/>
      <c r="EC180" s="457"/>
      <c r="ED180" s="457"/>
      <c r="EE180" s="457"/>
      <c r="EF180" s="457"/>
      <c r="EG180" s="457"/>
      <c r="EH180" s="457"/>
      <c r="EI180" s="457"/>
      <c r="EJ180" s="457"/>
      <c r="EK180" s="457"/>
      <c r="EL180" s="457"/>
      <c r="EM180" s="457"/>
      <c r="EN180" s="457"/>
      <c r="EO180" s="457"/>
      <c r="EP180" s="457"/>
      <c r="EQ180" s="12"/>
      <c r="ER180" s="12"/>
      <c r="ES180" s="12"/>
      <c r="ET180" s="12"/>
      <c r="EU180" s="12"/>
      <c r="EV180" s="12"/>
      <c r="EW180" s="12"/>
      <c r="EX180" s="12"/>
      <c r="EY180" s="12"/>
      <c r="EZ180" s="12"/>
      <c r="FA180" s="12"/>
      <c r="FB180" s="12"/>
      <c r="FC180" s="12"/>
      <c r="FD180" s="12"/>
      <c r="FE180" s="12"/>
      <c r="FF180" s="12"/>
      <c r="FG180" s="12"/>
    </row>
    <row r="181" spans="1:163" s="1" customFormat="1" ht="14.1" customHeight="1">
      <c r="A181" s="169" t="s">
        <v>1035</v>
      </c>
      <c r="B181" s="169"/>
      <c r="C181" s="57"/>
      <c r="D181" s="330"/>
      <c r="E181" s="2"/>
      <c r="G181" s="274"/>
      <c r="H181" s="274"/>
      <c r="I181" s="274"/>
      <c r="J181" s="274"/>
      <c r="K181" s="274"/>
      <c r="L181" s="274"/>
      <c r="M181" s="274"/>
      <c r="N181" s="274"/>
      <c r="O181" s="274"/>
      <c r="P181" s="274"/>
      <c r="Q181" s="274"/>
      <c r="R181" s="274"/>
      <c r="S181" s="274"/>
      <c r="T181" s="274"/>
      <c r="U181" s="274"/>
      <c r="V181" s="274"/>
      <c r="W181" s="274"/>
      <c r="X181" s="274"/>
      <c r="Y181" s="274"/>
      <c r="Z181" s="274"/>
      <c r="AA181" s="274"/>
      <c r="AB181" s="274"/>
      <c r="AC181" s="274"/>
      <c r="AD181" s="274"/>
      <c r="AE181" s="274"/>
      <c r="AF181" s="274"/>
      <c r="AG181" s="274"/>
      <c r="AH181" s="274"/>
      <c r="AI181" s="274"/>
      <c r="AJ181" s="274"/>
      <c r="AK181" s="274"/>
      <c r="AL181" s="274"/>
      <c r="AM181" s="274"/>
      <c r="AN181" s="274"/>
      <c r="AO181" s="274"/>
      <c r="AP181" s="274"/>
      <c r="AQ181" s="274"/>
      <c r="AR181" s="274"/>
      <c r="AS181" s="274"/>
      <c r="AT181" s="274"/>
      <c r="AU181" s="274"/>
      <c r="AV181" s="274"/>
      <c r="AW181" s="274"/>
      <c r="AX181" s="274"/>
      <c r="AY181" s="274"/>
      <c r="AZ181" s="274"/>
      <c r="BA181" s="274"/>
      <c r="BB181" s="274"/>
      <c r="BC181" s="274"/>
      <c r="BD181" s="274"/>
      <c r="BE181" s="274"/>
      <c r="BF181" s="274"/>
      <c r="BG181" s="274"/>
      <c r="BH181" s="274"/>
      <c r="BI181" s="274"/>
      <c r="BJ181" s="274"/>
      <c r="BK181" s="274"/>
      <c r="BL181" s="274"/>
      <c r="BM181" s="274"/>
      <c r="BN181" s="274"/>
      <c r="BO181" s="274"/>
      <c r="BP181" s="274"/>
      <c r="BQ181" s="274"/>
      <c r="BR181" s="274"/>
      <c r="BS181" s="274"/>
      <c r="BT181" s="274"/>
      <c r="BU181" s="274"/>
      <c r="BV181" s="274"/>
      <c r="BW181" s="274"/>
      <c r="BX181" s="274"/>
      <c r="BY181" s="274"/>
      <c r="BZ181" s="274"/>
      <c r="CA181" s="274"/>
      <c r="CB181" s="274"/>
      <c r="CC181" s="274"/>
      <c r="CD181" s="274"/>
      <c r="CE181" s="274"/>
      <c r="CF181" s="274"/>
      <c r="CG181" s="274"/>
      <c r="CH181" s="274"/>
      <c r="CI181" s="274"/>
      <c r="CJ181" s="274"/>
      <c r="CK181" s="274"/>
      <c r="CL181" s="274"/>
      <c r="CM181" s="274"/>
      <c r="CN181" s="274"/>
      <c r="CO181" s="274"/>
      <c r="CP181" s="274"/>
      <c r="CQ181" s="274"/>
      <c r="CR181" s="274"/>
      <c r="CS181" s="274"/>
      <c r="CT181" s="274"/>
      <c r="CU181" s="274"/>
      <c r="CV181" s="274"/>
      <c r="CW181" s="274"/>
      <c r="CX181" s="274"/>
      <c r="CY181" s="274"/>
      <c r="CZ181" s="274"/>
      <c r="DA181" s="274"/>
      <c r="DB181" s="274"/>
      <c r="DC181" s="274"/>
      <c r="DD181" s="274"/>
      <c r="DE181" s="274"/>
      <c r="DF181" s="274"/>
      <c r="DG181" s="274"/>
      <c r="DH181" s="274"/>
      <c r="DI181" s="274"/>
      <c r="DJ181" s="274"/>
      <c r="DK181" s="274"/>
      <c r="DL181" s="274"/>
      <c r="DM181" s="274"/>
      <c r="DN181" s="274"/>
      <c r="DO181" s="274"/>
      <c r="DP181" s="274"/>
      <c r="DQ181" s="274"/>
      <c r="DR181" s="274"/>
      <c r="DS181" s="274"/>
      <c r="DT181" s="274"/>
      <c r="DU181" s="274"/>
      <c r="DV181" s="274"/>
      <c r="DW181" s="274"/>
      <c r="DX181" s="274"/>
      <c r="DY181" s="274"/>
      <c r="DZ181" s="274"/>
      <c r="EA181" s="274"/>
      <c r="EB181" s="274"/>
      <c r="EC181" s="274"/>
      <c r="ED181" s="274"/>
      <c r="EE181" s="274"/>
      <c r="EF181" s="274"/>
      <c r="EG181" s="274"/>
      <c r="EH181" s="274"/>
      <c r="EI181" s="274"/>
      <c r="EJ181" s="274"/>
      <c r="EK181" s="274"/>
      <c r="EL181" s="274"/>
      <c r="EM181" s="274"/>
      <c r="EN181" s="274"/>
      <c r="EO181" s="274"/>
      <c r="EP181" s="274"/>
    </row>
    <row r="182" spans="1:163" s="418" customFormat="1" ht="14.1" customHeight="1">
      <c r="A182" s="417"/>
      <c r="B182" s="417"/>
      <c r="C182" s="57"/>
      <c r="D182" s="330"/>
      <c r="E182" s="1288"/>
      <c r="G182" s="419"/>
      <c r="H182" s="419"/>
      <c r="I182" s="419"/>
      <c r="J182" s="419"/>
      <c r="K182" s="419"/>
      <c r="L182" s="419"/>
      <c r="M182" s="419"/>
      <c r="N182" s="419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19"/>
      <c r="Z182" s="419"/>
      <c r="AA182" s="419"/>
      <c r="AB182" s="419"/>
      <c r="AC182" s="419"/>
      <c r="AD182" s="419"/>
      <c r="AE182" s="419"/>
      <c r="AF182" s="419"/>
      <c r="AG182" s="419"/>
      <c r="AH182" s="419"/>
      <c r="AI182" s="419"/>
      <c r="AJ182" s="419"/>
      <c r="AK182" s="419"/>
      <c r="AL182" s="419"/>
      <c r="AM182" s="419"/>
      <c r="AN182" s="419"/>
      <c r="AO182" s="419"/>
      <c r="AP182" s="419"/>
      <c r="AQ182" s="419"/>
      <c r="AR182" s="419"/>
      <c r="AS182" s="419"/>
      <c r="AT182" s="419"/>
      <c r="AU182" s="419"/>
      <c r="AV182" s="419"/>
      <c r="AW182" s="419"/>
      <c r="AX182" s="419"/>
      <c r="AY182" s="419"/>
      <c r="AZ182" s="419"/>
      <c r="BA182" s="419"/>
      <c r="BB182" s="419"/>
      <c r="BC182" s="419"/>
      <c r="BD182" s="419"/>
      <c r="BE182" s="419"/>
      <c r="BF182" s="419"/>
      <c r="BG182" s="419"/>
      <c r="BH182" s="419"/>
      <c r="BI182" s="419"/>
      <c r="BJ182" s="419"/>
      <c r="BK182" s="419"/>
      <c r="BL182" s="419"/>
      <c r="BM182" s="419"/>
      <c r="BN182" s="419"/>
      <c r="BO182" s="419"/>
      <c r="BP182" s="419"/>
      <c r="BQ182" s="419"/>
      <c r="BR182" s="419"/>
      <c r="BS182" s="419"/>
      <c r="BT182" s="419"/>
      <c r="BU182" s="419"/>
      <c r="BV182" s="419"/>
      <c r="BW182" s="419"/>
      <c r="BX182" s="419"/>
      <c r="BY182" s="419"/>
      <c r="BZ182" s="419"/>
      <c r="CA182" s="419"/>
      <c r="CB182" s="419"/>
      <c r="CC182" s="419"/>
      <c r="CD182" s="419"/>
      <c r="CE182" s="419"/>
      <c r="CF182" s="419"/>
      <c r="CG182" s="419"/>
      <c r="CH182" s="419"/>
      <c r="CI182" s="419"/>
      <c r="CJ182" s="419"/>
      <c r="CK182" s="419"/>
      <c r="CL182" s="419"/>
      <c r="CM182" s="419"/>
      <c r="CN182" s="419"/>
      <c r="CO182" s="419"/>
      <c r="CP182" s="419"/>
      <c r="CQ182" s="419"/>
      <c r="CR182" s="419"/>
      <c r="CS182" s="419"/>
      <c r="CT182" s="419"/>
      <c r="CU182" s="419"/>
      <c r="CV182" s="419"/>
      <c r="CW182" s="419"/>
      <c r="CX182" s="419"/>
      <c r="CY182" s="419"/>
      <c r="CZ182" s="419"/>
      <c r="DA182" s="419"/>
      <c r="DB182" s="419"/>
      <c r="DC182" s="419"/>
      <c r="DD182" s="419"/>
      <c r="DE182" s="419"/>
      <c r="DF182" s="419"/>
      <c r="DG182" s="419"/>
      <c r="DH182" s="419"/>
      <c r="DI182" s="419"/>
      <c r="DJ182" s="419"/>
      <c r="DK182" s="419"/>
      <c r="DL182" s="419"/>
      <c r="DM182" s="419"/>
      <c r="DN182" s="419"/>
      <c r="DO182" s="419"/>
      <c r="DP182" s="419"/>
      <c r="DQ182" s="419"/>
      <c r="DR182" s="419"/>
      <c r="DS182" s="419"/>
      <c r="DT182" s="419"/>
      <c r="DU182" s="419"/>
      <c r="DV182" s="419"/>
      <c r="DW182" s="419"/>
      <c r="DX182" s="419"/>
      <c r="DY182" s="419"/>
      <c r="DZ182" s="419"/>
      <c r="EA182" s="419"/>
      <c r="EB182" s="419"/>
      <c r="EC182" s="419"/>
      <c r="ED182" s="419"/>
      <c r="EE182" s="419"/>
      <c r="EF182" s="419"/>
      <c r="EG182" s="419"/>
      <c r="EH182" s="419"/>
      <c r="EI182" s="419"/>
      <c r="EJ182" s="419"/>
      <c r="EK182" s="419"/>
      <c r="EL182" s="419"/>
      <c r="EM182" s="419"/>
      <c r="EN182" s="419"/>
      <c r="EO182" s="419"/>
      <c r="EP182" s="419"/>
    </row>
    <row r="183" spans="1:163" ht="14.1" customHeight="1">
      <c r="B183" s="15" t="s">
        <v>448</v>
      </c>
      <c r="D183" s="39" t="s">
        <v>100</v>
      </c>
      <c r="E183" s="1289">
        <f ca="1">SUM(F183:DI183)</f>
        <v>0</v>
      </c>
      <c r="G183" s="336"/>
      <c r="H183" s="337"/>
      <c r="I183" s="337"/>
      <c r="J183" s="337"/>
      <c r="K183" s="337">
        <f ca="1">Assum!K202</f>
        <v>0</v>
      </c>
      <c r="L183" s="337">
        <f ca="1">Assum!L202</f>
        <v>0</v>
      </c>
      <c r="M183" s="337">
        <f ca="1">Assum!M202</f>
        <v>0</v>
      </c>
      <c r="N183" s="337">
        <f ca="1">Assum!N202</f>
        <v>0</v>
      </c>
      <c r="O183" s="337">
        <f ca="1">Assum!O202</f>
        <v>0</v>
      </c>
      <c r="P183" s="337">
        <f ca="1">Assum!P202</f>
        <v>0</v>
      </c>
      <c r="Q183" s="337">
        <f ca="1">Assum!Q202</f>
        <v>0</v>
      </c>
      <c r="R183" s="337">
        <f ca="1">Assum!R202</f>
        <v>0</v>
      </c>
      <c r="S183" s="337">
        <f ca="1">Assum!S202</f>
        <v>0</v>
      </c>
      <c r="T183" s="337">
        <f ca="1">Assum!T202</f>
        <v>0</v>
      </c>
      <c r="U183" s="337">
        <f ca="1">Assum!U202</f>
        <v>0</v>
      </c>
      <c r="V183" s="337">
        <f ca="1">Assum!V202</f>
        <v>0</v>
      </c>
      <c r="W183" s="337">
        <f ca="1">Assum!W202</f>
        <v>0</v>
      </c>
      <c r="X183" s="337">
        <f ca="1">Assum!X202</f>
        <v>0</v>
      </c>
      <c r="Y183" s="337">
        <f ca="1">Assum!Y202</f>
        <v>0</v>
      </c>
      <c r="Z183" s="337">
        <f ca="1">Assum!Z202</f>
        <v>0</v>
      </c>
      <c r="AA183" s="337">
        <f ca="1">Assum!AA202</f>
        <v>0</v>
      </c>
      <c r="AB183" s="337">
        <f ca="1">Assum!AB202</f>
        <v>0</v>
      </c>
      <c r="AC183" s="337">
        <f ca="1">Assum!AC202</f>
        <v>0</v>
      </c>
      <c r="AD183" s="337">
        <f ca="1">Assum!AD202</f>
        <v>0</v>
      </c>
      <c r="AE183" s="337">
        <f ca="1">Assum!AE202</f>
        <v>0</v>
      </c>
      <c r="AF183" s="337">
        <f ca="1">Assum!AF202</f>
        <v>0</v>
      </c>
      <c r="AG183" s="337">
        <f ca="1">Assum!AG202</f>
        <v>0</v>
      </c>
      <c r="AH183" s="337">
        <f ca="1">Assum!AH202</f>
        <v>0</v>
      </c>
      <c r="AI183" s="337">
        <f ca="1">Assum!AI202</f>
        <v>0</v>
      </c>
      <c r="AJ183" s="337">
        <f ca="1">Assum!AJ202</f>
        <v>0</v>
      </c>
      <c r="AK183" s="337">
        <f ca="1">Assum!AK202</f>
        <v>0</v>
      </c>
      <c r="AL183" s="337">
        <f ca="1">Assum!AL202</f>
        <v>0</v>
      </c>
      <c r="AM183" s="337">
        <f ca="1">Assum!AM202</f>
        <v>0</v>
      </c>
      <c r="AN183" s="337">
        <f ca="1">Assum!AN202</f>
        <v>0</v>
      </c>
      <c r="AO183" s="337">
        <f ca="1">Assum!AO202</f>
        <v>0</v>
      </c>
      <c r="AP183" s="337">
        <f ca="1">Assum!AP202</f>
        <v>0</v>
      </c>
      <c r="AQ183" s="337">
        <f ca="1">Assum!AQ202</f>
        <v>0</v>
      </c>
      <c r="AR183" s="337">
        <f ca="1">Assum!AR202</f>
        <v>0</v>
      </c>
      <c r="AS183" s="337">
        <f ca="1">Assum!AS202</f>
        <v>0</v>
      </c>
      <c r="AT183" s="337">
        <f ca="1">Assum!AT202</f>
        <v>0</v>
      </c>
      <c r="AU183" s="337">
        <f ca="1">Assum!AU202</f>
        <v>0</v>
      </c>
      <c r="AV183" s="337">
        <f ca="1">Assum!AV202</f>
        <v>0</v>
      </c>
      <c r="AW183" s="337">
        <f ca="1">Assum!AW202</f>
        <v>0</v>
      </c>
      <c r="AX183" s="337">
        <f ca="1">Assum!AX202</f>
        <v>0</v>
      </c>
      <c r="AY183" s="337">
        <f ca="1">Assum!AY202</f>
        <v>0</v>
      </c>
      <c r="AZ183" s="337">
        <f ca="1">Assum!AZ202</f>
        <v>0</v>
      </c>
      <c r="BA183" s="337">
        <f ca="1">Assum!BA202</f>
        <v>0</v>
      </c>
      <c r="BB183" s="337">
        <f ca="1">Assum!BB202</f>
        <v>0</v>
      </c>
      <c r="BC183" s="337">
        <f ca="1">Assum!BC202</f>
        <v>0</v>
      </c>
      <c r="BD183" s="337">
        <f ca="1">Assum!BD202</f>
        <v>0</v>
      </c>
      <c r="BE183" s="337">
        <f ca="1">Assum!BE202</f>
        <v>0</v>
      </c>
      <c r="BF183" s="337">
        <f ca="1">Assum!BF202</f>
        <v>0</v>
      </c>
      <c r="BG183" s="337">
        <f ca="1">Assum!BG202</f>
        <v>0</v>
      </c>
      <c r="BH183" s="337">
        <f ca="1">Assum!BH202</f>
        <v>0</v>
      </c>
      <c r="BI183" s="337">
        <f ca="1">Assum!BI202</f>
        <v>0</v>
      </c>
      <c r="BJ183" s="337">
        <f ca="1">Assum!BJ202</f>
        <v>0</v>
      </c>
      <c r="BK183" s="337">
        <f ca="1">Assum!BK202</f>
        <v>0</v>
      </c>
      <c r="BL183" s="337">
        <f ca="1">Assum!BL202</f>
        <v>0</v>
      </c>
      <c r="BM183" s="337">
        <f ca="1">Assum!BM202</f>
        <v>0</v>
      </c>
      <c r="BN183" s="337">
        <f ca="1">Assum!BN202</f>
        <v>0</v>
      </c>
      <c r="BO183" s="337">
        <f ca="1">Assum!BO202</f>
        <v>0</v>
      </c>
      <c r="BP183" s="337">
        <f ca="1">Assum!BP202</f>
        <v>0</v>
      </c>
      <c r="BQ183" s="337">
        <f ca="1">Assum!BQ202</f>
        <v>0</v>
      </c>
      <c r="BR183" s="337">
        <f ca="1">Assum!BR202</f>
        <v>0</v>
      </c>
      <c r="BS183" s="337">
        <f ca="1">Assum!BS202</f>
        <v>0</v>
      </c>
      <c r="BT183" s="337">
        <f ca="1">Assum!BT202</f>
        <v>0</v>
      </c>
      <c r="BU183" s="337">
        <f ca="1">Assum!BU202</f>
        <v>0</v>
      </c>
      <c r="BV183" s="337">
        <f ca="1">Assum!BV202</f>
        <v>0</v>
      </c>
      <c r="BW183" s="337">
        <f ca="1">Assum!BW202</f>
        <v>0</v>
      </c>
      <c r="BX183" s="337">
        <f ca="1">Assum!BX202</f>
        <v>0</v>
      </c>
      <c r="BY183" s="337">
        <f ca="1">Assum!BY202</f>
        <v>0</v>
      </c>
      <c r="BZ183" s="337">
        <f ca="1">Assum!BZ202</f>
        <v>0</v>
      </c>
      <c r="CA183" s="337">
        <f ca="1">Assum!CA202</f>
        <v>0</v>
      </c>
      <c r="CB183" s="337">
        <f ca="1">Assum!CB202</f>
        <v>0</v>
      </c>
      <c r="CC183" s="337">
        <f ca="1">Assum!CC202</f>
        <v>0</v>
      </c>
      <c r="CD183" s="337">
        <f ca="1">Assum!CD202</f>
        <v>0</v>
      </c>
      <c r="CE183" s="337">
        <f ca="1">Assum!CE202</f>
        <v>0</v>
      </c>
      <c r="CF183" s="337">
        <f ca="1">Assum!CF202</f>
        <v>0</v>
      </c>
      <c r="CG183" s="337">
        <f ca="1">Assum!CG202</f>
        <v>0</v>
      </c>
      <c r="CH183" s="337">
        <f ca="1">Assum!CH202</f>
        <v>0</v>
      </c>
      <c r="CI183" s="337">
        <f ca="1">Assum!CI202</f>
        <v>0</v>
      </c>
      <c r="CJ183" s="337">
        <f ca="1">Assum!CJ202</f>
        <v>0</v>
      </c>
      <c r="CK183" s="337">
        <f ca="1">Assum!CK202</f>
        <v>0</v>
      </c>
      <c r="CL183" s="337">
        <f ca="1">Assum!CL202</f>
        <v>0</v>
      </c>
      <c r="CM183" s="337">
        <f ca="1">Assum!CM202</f>
        <v>0</v>
      </c>
      <c r="CN183" s="337">
        <f ca="1">Assum!CN202</f>
        <v>0</v>
      </c>
      <c r="CO183" s="337">
        <f ca="1">Assum!CO202</f>
        <v>0</v>
      </c>
      <c r="CP183" s="337">
        <f ca="1">Assum!CP202</f>
        <v>0</v>
      </c>
      <c r="CQ183" s="337">
        <f ca="1">Assum!CQ202</f>
        <v>0</v>
      </c>
      <c r="CR183" s="337">
        <f ca="1">Assum!CR202</f>
        <v>0</v>
      </c>
      <c r="CS183" s="337">
        <f ca="1">Assum!CS202</f>
        <v>0</v>
      </c>
      <c r="CT183" s="337">
        <f ca="1">Assum!CT202</f>
        <v>0</v>
      </c>
      <c r="CU183" s="337">
        <f ca="1">Assum!CU202</f>
        <v>0</v>
      </c>
      <c r="CV183" s="337">
        <f ca="1">Assum!CV202</f>
        <v>0</v>
      </c>
      <c r="CW183" s="337">
        <f ca="1">Assum!CW202</f>
        <v>0</v>
      </c>
      <c r="CX183" s="337">
        <f ca="1">Assum!CX202</f>
        <v>0</v>
      </c>
      <c r="CY183" s="337">
        <f ca="1">Assum!CY202</f>
        <v>0</v>
      </c>
      <c r="CZ183" s="337">
        <f ca="1">Assum!CZ202</f>
        <v>0</v>
      </c>
      <c r="DA183" s="337">
        <f ca="1">Assum!DA202</f>
        <v>0</v>
      </c>
      <c r="DB183" s="337">
        <f ca="1">Assum!DB202</f>
        <v>0</v>
      </c>
      <c r="DC183" s="337">
        <f ca="1">Assum!DC202</f>
        <v>0</v>
      </c>
      <c r="DD183" s="337">
        <f ca="1">Assum!DD202</f>
        <v>0</v>
      </c>
      <c r="DE183" s="337">
        <f ca="1">Assum!DE202</f>
        <v>0</v>
      </c>
      <c r="DF183" s="337">
        <f ca="1">Assum!DF202</f>
        <v>0</v>
      </c>
      <c r="DG183" s="337">
        <f ca="1">Assum!DG202</f>
        <v>0</v>
      </c>
      <c r="DH183" s="337">
        <f ca="1">Assum!DH202</f>
        <v>0</v>
      </c>
      <c r="DI183" s="337">
        <f ca="1">Assum!DI202</f>
        <v>0</v>
      </c>
      <c r="DJ183" s="337">
        <f ca="1">Assum!DJ202</f>
        <v>0</v>
      </c>
      <c r="DK183" s="337">
        <f ca="1">Assum!DK202</f>
        <v>0</v>
      </c>
      <c r="DL183" s="337">
        <f ca="1">Assum!DL202</f>
        <v>0</v>
      </c>
      <c r="DM183" s="337">
        <f ca="1">Assum!DM202</f>
        <v>0</v>
      </c>
      <c r="DN183" s="337">
        <f ca="1">Assum!DN202</f>
        <v>0</v>
      </c>
      <c r="DO183" s="337">
        <f ca="1">Assum!DO202</f>
        <v>0</v>
      </c>
      <c r="DP183" s="337">
        <f ca="1">Assum!DP202</f>
        <v>0</v>
      </c>
      <c r="DQ183" s="337">
        <f ca="1">Assum!DQ202</f>
        <v>0</v>
      </c>
      <c r="DR183" s="337">
        <f ca="1">Assum!DR202</f>
        <v>0</v>
      </c>
      <c r="DS183" s="337">
        <f ca="1">Assum!DS202</f>
        <v>0</v>
      </c>
      <c r="DT183" s="337">
        <f ca="1">Assum!DT202</f>
        <v>0</v>
      </c>
      <c r="DU183" s="337">
        <f ca="1">Assum!DU202</f>
        <v>0</v>
      </c>
      <c r="DV183" s="337">
        <f ca="1">Assum!DV202</f>
        <v>0</v>
      </c>
      <c r="DW183" s="337">
        <f ca="1">Assum!DW202</f>
        <v>0</v>
      </c>
      <c r="DX183" s="337">
        <f ca="1">Assum!DX202</f>
        <v>0</v>
      </c>
      <c r="DY183" s="337">
        <f ca="1">Assum!DY202</f>
        <v>0</v>
      </c>
      <c r="DZ183" s="337">
        <f ca="1">Assum!DZ202</f>
        <v>0</v>
      </c>
      <c r="EA183" s="337">
        <f ca="1">Assum!EA202</f>
        <v>0</v>
      </c>
      <c r="EB183" s="337">
        <f ca="1">Assum!EB202</f>
        <v>0</v>
      </c>
      <c r="EC183" s="337">
        <f ca="1">Assum!EC202</f>
        <v>0</v>
      </c>
      <c r="ED183" s="337">
        <f ca="1">Assum!ED202</f>
        <v>0</v>
      </c>
      <c r="EE183" s="337">
        <f ca="1">Assum!EE202</f>
        <v>0</v>
      </c>
      <c r="EF183" s="337">
        <f ca="1">Assum!EF202</f>
        <v>0</v>
      </c>
      <c r="EG183" s="337">
        <f ca="1">Assum!EG202</f>
        <v>0</v>
      </c>
      <c r="EH183" s="337">
        <f ca="1">Assum!EH202</f>
        <v>0</v>
      </c>
      <c r="EI183" s="337">
        <f ca="1">Assum!EI202</f>
        <v>0</v>
      </c>
      <c r="EJ183" s="337">
        <f ca="1">Assum!EJ202</f>
        <v>0</v>
      </c>
      <c r="EK183" s="337">
        <f ca="1">Assum!EK202</f>
        <v>0</v>
      </c>
      <c r="EL183" s="337">
        <f ca="1">Assum!EL202</f>
        <v>0</v>
      </c>
      <c r="EM183" s="337">
        <f ca="1">Assum!EM202</f>
        <v>0</v>
      </c>
      <c r="EN183" s="337">
        <f ca="1">Assum!EN202</f>
        <v>0</v>
      </c>
      <c r="EO183" s="337">
        <f ca="1">Assum!EO202</f>
        <v>0</v>
      </c>
      <c r="EP183" s="337">
        <f ca="1">Assum!EP202</f>
        <v>0</v>
      </c>
    </row>
    <row r="184" spans="1:163" ht="14.1" customHeight="1">
      <c r="B184" s="15" t="s">
        <v>1036</v>
      </c>
      <c r="C184" s="44"/>
      <c r="D184" s="39" t="s">
        <v>97</v>
      </c>
      <c r="E184" s="416">
        <f ca="1">SUM(F184:DI184)</f>
        <v>0</v>
      </c>
      <c r="F184" s="12"/>
      <c r="G184" s="12"/>
      <c r="H184" s="12"/>
      <c r="I184" s="12"/>
      <c r="J184" s="12"/>
      <c r="K184" s="12">
        <f t="shared" ref="K184" ca="1" si="804">$E$195*K$183</f>
        <v>0</v>
      </c>
      <c r="L184" s="12">
        <f t="shared" ref="L184:BV184" ca="1" si="805">$E$195*L$183</f>
        <v>0</v>
      </c>
      <c r="M184" s="12">
        <f t="shared" ca="1" si="805"/>
        <v>0</v>
      </c>
      <c r="N184" s="12">
        <f t="shared" ca="1" si="805"/>
        <v>0</v>
      </c>
      <c r="O184" s="12">
        <f t="shared" ca="1" si="805"/>
        <v>0</v>
      </c>
      <c r="P184" s="12">
        <f t="shared" ca="1" si="805"/>
        <v>0</v>
      </c>
      <c r="Q184" s="12">
        <f t="shared" ca="1" si="805"/>
        <v>0</v>
      </c>
      <c r="R184" s="12">
        <f t="shared" ca="1" si="805"/>
        <v>0</v>
      </c>
      <c r="S184" s="12">
        <f t="shared" ca="1" si="805"/>
        <v>0</v>
      </c>
      <c r="T184" s="12">
        <f t="shared" ca="1" si="805"/>
        <v>0</v>
      </c>
      <c r="U184" s="12">
        <f t="shared" ca="1" si="805"/>
        <v>0</v>
      </c>
      <c r="V184" s="12">
        <f t="shared" ca="1" si="805"/>
        <v>0</v>
      </c>
      <c r="W184" s="12">
        <f t="shared" ca="1" si="805"/>
        <v>0</v>
      </c>
      <c r="X184" s="12">
        <f t="shared" ca="1" si="805"/>
        <v>0</v>
      </c>
      <c r="Y184" s="12">
        <f t="shared" ca="1" si="805"/>
        <v>0</v>
      </c>
      <c r="Z184" s="12">
        <f t="shared" ca="1" si="805"/>
        <v>0</v>
      </c>
      <c r="AA184" s="12">
        <f t="shared" ca="1" si="805"/>
        <v>0</v>
      </c>
      <c r="AB184" s="12">
        <f t="shared" ca="1" si="805"/>
        <v>0</v>
      </c>
      <c r="AC184" s="12">
        <f t="shared" ca="1" si="805"/>
        <v>0</v>
      </c>
      <c r="AD184" s="12">
        <f t="shared" ca="1" si="805"/>
        <v>0</v>
      </c>
      <c r="AE184" s="12">
        <f t="shared" ca="1" si="805"/>
        <v>0</v>
      </c>
      <c r="AF184" s="12">
        <f t="shared" ca="1" si="805"/>
        <v>0</v>
      </c>
      <c r="AG184" s="12">
        <f t="shared" ca="1" si="805"/>
        <v>0</v>
      </c>
      <c r="AH184" s="12">
        <f t="shared" ca="1" si="805"/>
        <v>0</v>
      </c>
      <c r="AI184" s="12">
        <f t="shared" ca="1" si="805"/>
        <v>0</v>
      </c>
      <c r="AJ184" s="12">
        <f t="shared" ca="1" si="805"/>
        <v>0</v>
      </c>
      <c r="AK184" s="12">
        <f t="shared" ca="1" si="805"/>
        <v>0</v>
      </c>
      <c r="AL184" s="12">
        <f t="shared" ca="1" si="805"/>
        <v>0</v>
      </c>
      <c r="AM184" s="12">
        <f t="shared" ca="1" si="805"/>
        <v>0</v>
      </c>
      <c r="AN184" s="12">
        <f t="shared" ca="1" si="805"/>
        <v>0</v>
      </c>
      <c r="AO184" s="12">
        <f t="shared" ca="1" si="805"/>
        <v>0</v>
      </c>
      <c r="AP184" s="12">
        <f t="shared" ca="1" si="805"/>
        <v>0</v>
      </c>
      <c r="AQ184" s="12">
        <f t="shared" ca="1" si="805"/>
        <v>0</v>
      </c>
      <c r="AR184" s="12">
        <f t="shared" ca="1" si="805"/>
        <v>0</v>
      </c>
      <c r="AS184" s="12">
        <f t="shared" ca="1" si="805"/>
        <v>0</v>
      </c>
      <c r="AT184" s="12">
        <f t="shared" ca="1" si="805"/>
        <v>0</v>
      </c>
      <c r="AU184" s="12">
        <f t="shared" ca="1" si="805"/>
        <v>0</v>
      </c>
      <c r="AV184" s="12">
        <f t="shared" ca="1" si="805"/>
        <v>0</v>
      </c>
      <c r="AW184" s="12">
        <f t="shared" ca="1" si="805"/>
        <v>0</v>
      </c>
      <c r="AX184" s="12">
        <f t="shared" ca="1" si="805"/>
        <v>0</v>
      </c>
      <c r="AY184" s="12">
        <f t="shared" ca="1" si="805"/>
        <v>0</v>
      </c>
      <c r="AZ184" s="12">
        <f t="shared" ca="1" si="805"/>
        <v>0</v>
      </c>
      <c r="BA184" s="12">
        <f t="shared" ca="1" si="805"/>
        <v>0</v>
      </c>
      <c r="BB184" s="12">
        <f t="shared" ca="1" si="805"/>
        <v>0</v>
      </c>
      <c r="BC184" s="12">
        <f t="shared" ca="1" si="805"/>
        <v>0</v>
      </c>
      <c r="BD184" s="12">
        <f t="shared" ca="1" si="805"/>
        <v>0</v>
      </c>
      <c r="BE184" s="12">
        <f t="shared" ca="1" si="805"/>
        <v>0</v>
      </c>
      <c r="BF184" s="12">
        <f t="shared" ca="1" si="805"/>
        <v>0</v>
      </c>
      <c r="BG184" s="12">
        <f t="shared" ca="1" si="805"/>
        <v>0</v>
      </c>
      <c r="BH184" s="12">
        <f t="shared" ca="1" si="805"/>
        <v>0</v>
      </c>
      <c r="BI184" s="12">
        <f t="shared" ca="1" si="805"/>
        <v>0</v>
      </c>
      <c r="BJ184" s="12">
        <f t="shared" ca="1" si="805"/>
        <v>0</v>
      </c>
      <c r="BK184" s="12">
        <f t="shared" ca="1" si="805"/>
        <v>0</v>
      </c>
      <c r="BL184" s="12">
        <f t="shared" ca="1" si="805"/>
        <v>0</v>
      </c>
      <c r="BM184" s="12">
        <f t="shared" ca="1" si="805"/>
        <v>0</v>
      </c>
      <c r="BN184" s="12">
        <f t="shared" ca="1" si="805"/>
        <v>0</v>
      </c>
      <c r="BO184" s="12">
        <f t="shared" ca="1" si="805"/>
        <v>0</v>
      </c>
      <c r="BP184" s="12">
        <f t="shared" ca="1" si="805"/>
        <v>0</v>
      </c>
      <c r="BQ184" s="12">
        <f t="shared" ca="1" si="805"/>
        <v>0</v>
      </c>
      <c r="BR184" s="12">
        <f t="shared" ca="1" si="805"/>
        <v>0</v>
      </c>
      <c r="BS184" s="12">
        <f t="shared" ca="1" si="805"/>
        <v>0</v>
      </c>
      <c r="BT184" s="12">
        <f t="shared" ca="1" si="805"/>
        <v>0</v>
      </c>
      <c r="BU184" s="12">
        <f t="shared" ca="1" si="805"/>
        <v>0</v>
      </c>
      <c r="BV184" s="12">
        <f t="shared" ca="1" si="805"/>
        <v>0</v>
      </c>
      <c r="BW184" s="12">
        <f t="shared" ref="BW184:EH184" ca="1" si="806">$E$195*BW$183</f>
        <v>0</v>
      </c>
      <c r="BX184" s="12">
        <f t="shared" ca="1" si="806"/>
        <v>0</v>
      </c>
      <c r="BY184" s="12">
        <f t="shared" ca="1" si="806"/>
        <v>0</v>
      </c>
      <c r="BZ184" s="12">
        <f t="shared" ca="1" si="806"/>
        <v>0</v>
      </c>
      <c r="CA184" s="12">
        <f t="shared" ca="1" si="806"/>
        <v>0</v>
      </c>
      <c r="CB184" s="12">
        <f t="shared" ca="1" si="806"/>
        <v>0</v>
      </c>
      <c r="CC184" s="12">
        <f t="shared" ca="1" si="806"/>
        <v>0</v>
      </c>
      <c r="CD184" s="12">
        <f t="shared" ca="1" si="806"/>
        <v>0</v>
      </c>
      <c r="CE184" s="12">
        <f t="shared" ca="1" si="806"/>
        <v>0</v>
      </c>
      <c r="CF184" s="12">
        <f t="shared" ca="1" si="806"/>
        <v>0</v>
      </c>
      <c r="CG184" s="12">
        <f t="shared" ca="1" si="806"/>
        <v>0</v>
      </c>
      <c r="CH184" s="12">
        <f t="shared" ca="1" si="806"/>
        <v>0</v>
      </c>
      <c r="CI184" s="12">
        <f t="shared" ca="1" si="806"/>
        <v>0</v>
      </c>
      <c r="CJ184" s="12">
        <f t="shared" ca="1" si="806"/>
        <v>0</v>
      </c>
      <c r="CK184" s="12">
        <f t="shared" ca="1" si="806"/>
        <v>0</v>
      </c>
      <c r="CL184" s="12">
        <f t="shared" ca="1" si="806"/>
        <v>0</v>
      </c>
      <c r="CM184" s="12">
        <f t="shared" ca="1" si="806"/>
        <v>0</v>
      </c>
      <c r="CN184" s="12">
        <f t="shared" ca="1" si="806"/>
        <v>0</v>
      </c>
      <c r="CO184" s="12">
        <f t="shared" ca="1" si="806"/>
        <v>0</v>
      </c>
      <c r="CP184" s="12">
        <f t="shared" ca="1" si="806"/>
        <v>0</v>
      </c>
      <c r="CQ184" s="12">
        <f t="shared" ca="1" si="806"/>
        <v>0</v>
      </c>
      <c r="CR184" s="12">
        <f t="shared" ca="1" si="806"/>
        <v>0</v>
      </c>
      <c r="CS184" s="12">
        <f t="shared" ca="1" si="806"/>
        <v>0</v>
      </c>
      <c r="CT184" s="12">
        <f t="shared" ca="1" si="806"/>
        <v>0</v>
      </c>
      <c r="CU184" s="12">
        <f t="shared" ca="1" si="806"/>
        <v>0</v>
      </c>
      <c r="CV184" s="12">
        <f t="shared" ca="1" si="806"/>
        <v>0</v>
      </c>
      <c r="CW184" s="12">
        <f t="shared" ca="1" si="806"/>
        <v>0</v>
      </c>
      <c r="CX184" s="12">
        <f t="shared" ca="1" si="806"/>
        <v>0</v>
      </c>
      <c r="CY184" s="12">
        <f t="shared" ca="1" si="806"/>
        <v>0</v>
      </c>
      <c r="CZ184" s="12">
        <f t="shared" ca="1" si="806"/>
        <v>0</v>
      </c>
      <c r="DA184" s="12">
        <f t="shared" ca="1" si="806"/>
        <v>0</v>
      </c>
      <c r="DB184" s="12">
        <f t="shared" ca="1" si="806"/>
        <v>0</v>
      </c>
      <c r="DC184" s="12">
        <f t="shared" ca="1" si="806"/>
        <v>0</v>
      </c>
      <c r="DD184" s="12">
        <f t="shared" ca="1" si="806"/>
        <v>0</v>
      </c>
      <c r="DE184" s="12">
        <f t="shared" ca="1" si="806"/>
        <v>0</v>
      </c>
      <c r="DF184" s="12">
        <f t="shared" ca="1" si="806"/>
        <v>0</v>
      </c>
      <c r="DG184" s="12">
        <f t="shared" ca="1" si="806"/>
        <v>0</v>
      </c>
      <c r="DH184" s="12">
        <f t="shared" ca="1" si="806"/>
        <v>0</v>
      </c>
      <c r="DI184" s="12">
        <f t="shared" ca="1" si="806"/>
        <v>0</v>
      </c>
      <c r="DJ184" s="12">
        <f t="shared" ca="1" si="806"/>
        <v>0</v>
      </c>
      <c r="DK184" s="12">
        <f t="shared" ca="1" si="806"/>
        <v>0</v>
      </c>
      <c r="DL184" s="12">
        <f t="shared" ca="1" si="806"/>
        <v>0</v>
      </c>
      <c r="DM184" s="12">
        <f t="shared" ca="1" si="806"/>
        <v>0</v>
      </c>
      <c r="DN184" s="12">
        <f t="shared" ca="1" si="806"/>
        <v>0</v>
      </c>
      <c r="DO184" s="12">
        <f t="shared" ca="1" si="806"/>
        <v>0</v>
      </c>
      <c r="DP184" s="12">
        <f t="shared" ca="1" si="806"/>
        <v>0</v>
      </c>
      <c r="DQ184" s="12">
        <f t="shared" ca="1" si="806"/>
        <v>0</v>
      </c>
      <c r="DR184" s="12">
        <f t="shared" ca="1" si="806"/>
        <v>0</v>
      </c>
      <c r="DS184" s="12">
        <f t="shared" ca="1" si="806"/>
        <v>0</v>
      </c>
      <c r="DT184" s="12">
        <f t="shared" ca="1" si="806"/>
        <v>0</v>
      </c>
      <c r="DU184" s="12">
        <f t="shared" ca="1" si="806"/>
        <v>0</v>
      </c>
      <c r="DV184" s="12">
        <f t="shared" ca="1" si="806"/>
        <v>0</v>
      </c>
      <c r="DW184" s="12">
        <f t="shared" ca="1" si="806"/>
        <v>0</v>
      </c>
      <c r="DX184" s="12">
        <f t="shared" ca="1" si="806"/>
        <v>0</v>
      </c>
      <c r="DY184" s="12">
        <f t="shared" ca="1" si="806"/>
        <v>0</v>
      </c>
      <c r="DZ184" s="12">
        <f t="shared" ca="1" si="806"/>
        <v>0</v>
      </c>
      <c r="EA184" s="12">
        <f t="shared" ca="1" si="806"/>
        <v>0</v>
      </c>
      <c r="EB184" s="12">
        <f t="shared" ca="1" si="806"/>
        <v>0</v>
      </c>
      <c r="EC184" s="12">
        <f t="shared" ca="1" si="806"/>
        <v>0</v>
      </c>
      <c r="ED184" s="12">
        <f t="shared" ca="1" si="806"/>
        <v>0</v>
      </c>
      <c r="EE184" s="12">
        <f t="shared" ca="1" si="806"/>
        <v>0</v>
      </c>
      <c r="EF184" s="12">
        <f t="shared" ca="1" si="806"/>
        <v>0</v>
      </c>
      <c r="EG184" s="12">
        <f t="shared" ca="1" si="806"/>
        <v>0</v>
      </c>
      <c r="EH184" s="12">
        <f t="shared" ca="1" si="806"/>
        <v>0</v>
      </c>
      <c r="EI184" s="12">
        <f t="shared" ref="EI184:EP184" ca="1" si="807">$E$195*EI$183</f>
        <v>0</v>
      </c>
      <c r="EJ184" s="12">
        <f t="shared" ca="1" si="807"/>
        <v>0</v>
      </c>
      <c r="EK184" s="12">
        <f t="shared" ca="1" si="807"/>
        <v>0</v>
      </c>
      <c r="EL184" s="12">
        <f t="shared" ca="1" si="807"/>
        <v>0</v>
      </c>
      <c r="EM184" s="12">
        <f t="shared" ca="1" si="807"/>
        <v>0</v>
      </c>
      <c r="EN184" s="12">
        <f t="shared" ca="1" si="807"/>
        <v>0</v>
      </c>
      <c r="EO184" s="12">
        <f t="shared" ca="1" si="807"/>
        <v>0</v>
      </c>
      <c r="EP184" s="12">
        <f t="shared" ca="1" si="807"/>
        <v>0</v>
      </c>
      <c r="EQ184" s="12"/>
      <c r="ER184" s="12"/>
      <c r="ES184" s="12"/>
      <c r="ET184" s="12"/>
      <c r="EU184" s="12"/>
      <c r="EV184" s="12"/>
      <c r="EW184" s="12"/>
      <c r="EX184" s="12"/>
      <c r="EY184" s="12"/>
      <c r="EZ184" s="12"/>
      <c r="FA184" s="12"/>
      <c r="FB184" s="12"/>
      <c r="FC184" s="12"/>
      <c r="FD184" s="12"/>
      <c r="FE184" s="12"/>
      <c r="FF184" s="12"/>
      <c r="FG184" s="12"/>
    </row>
    <row r="185" spans="1:163" ht="14.1" customHeight="1">
      <c r="B185" s="1213" t="s">
        <v>1037</v>
      </c>
      <c r="C185" s="1210"/>
      <c r="D185" s="1211" t="s">
        <v>97</v>
      </c>
      <c r="E185" s="1293">
        <f ca="1">SUM(F185:DI185)</f>
        <v>434352.69081162475</v>
      </c>
      <c r="F185" s="1212"/>
      <c r="G185" s="1212"/>
      <c r="H185" s="1212"/>
      <c r="I185" s="1212"/>
      <c r="J185" s="1212"/>
      <c r="K185" s="1212">
        <f t="shared" ref="K185:AP185" ca="1" si="808">MAX(K64,0)</f>
        <v>0</v>
      </c>
      <c r="L185" s="1212">
        <f t="shared" ca="1" si="808"/>
        <v>0</v>
      </c>
      <c r="M185" s="1212">
        <f t="shared" ca="1" si="808"/>
        <v>0</v>
      </c>
      <c r="N185" s="1212">
        <f t="shared" ca="1" si="808"/>
        <v>0</v>
      </c>
      <c r="O185" s="1212">
        <f t="shared" ca="1" si="808"/>
        <v>0</v>
      </c>
      <c r="P185" s="1212">
        <f t="shared" ca="1" si="808"/>
        <v>0</v>
      </c>
      <c r="Q185" s="1212">
        <f t="shared" ca="1" si="808"/>
        <v>0</v>
      </c>
      <c r="R185" s="1212">
        <f t="shared" ca="1" si="808"/>
        <v>838.84582703872275</v>
      </c>
      <c r="S185" s="1212">
        <f t="shared" ca="1" si="808"/>
        <v>1040.0185183106769</v>
      </c>
      <c r="T185" s="1212">
        <f t="shared" ca="1" si="808"/>
        <v>3212.4460321547613</v>
      </c>
      <c r="U185" s="1212">
        <f t="shared" ca="1" si="808"/>
        <v>1502.6378048198385</v>
      </c>
      <c r="V185" s="1212">
        <f t="shared" ca="1" si="808"/>
        <v>730.67838552068133</v>
      </c>
      <c r="W185" s="1212">
        <f t="shared" ca="1" si="808"/>
        <v>946.44470179319069</v>
      </c>
      <c r="X185" s="1212">
        <f t="shared" ca="1" si="808"/>
        <v>1361.5405468180525</v>
      </c>
      <c r="Y185" s="1212">
        <f t="shared" ca="1" si="808"/>
        <v>2058.677454369792</v>
      </c>
      <c r="Z185" s="1212">
        <f t="shared" ca="1" si="808"/>
        <v>2365.1620446152037</v>
      </c>
      <c r="AA185" s="1212">
        <f t="shared" ca="1" si="808"/>
        <v>1634.1208385301979</v>
      </c>
      <c r="AB185" s="1212">
        <f t="shared" ca="1" si="808"/>
        <v>2115.1714209858401</v>
      </c>
      <c r="AC185" s="1212">
        <f t="shared" ca="1" si="808"/>
        <v>2882.0023696742519</v>
      </c>
      <c r="AD185" s="1212">
        <f t="shared" ca="1" si="808"/>
        <v>3132.6217444642352</v>
      </c>
      <c r="AE185" s="1212">
        <f t="shared" ca="1" si="808"/>
        <v>1549.1263315179149</v>
      </c>
      <c r="AF185" s="1212">
        <f t="shared" ca="1" si="808"/>
        <v>1972.2274107793382</v>
      </c>
      <c r="AG185" s="1212">
        <f t="shared" ca="1" si="808"/>
        <v>2686.7169099794264</v>
      </c>
      <c r="AH185" s="1212">
        <f t="shared" ca="1" si="808"/>
        <v>3016.3032066889809</v>
      </c>
      <c r="AI185" s="1212">
        <f t="shared" ca="1" si="808"/>
        <v>1593.8985317516308</v>
      </c>
      <c r="AJ185" s="1212">
        <f t="shared" ca="1" si="808"/>
        <v>2005.7684605844588</v>
      </c>
      <c r="AK185" s="1212">
        <f t="shared" ca="1" si="808"/>
        <v>2713.9340818118471</v>
      </c>
      <c r="AL185" s="1212">
        <f t="shared" ca="1" si="808"/>
        <v>3045.3029462665972</v>
      </c>
      <c r="AM185" s="1212">
        <f t="shared" ca="1" si="808"/>
        <v>1562.1849885641122</v>
      </c>
      <c r="AN185" s="1212">
        <f t="shared" ca="1" si="808"/>
        <v>2056.7240464154556</v>
      </c>
      <c r="AO185" s="1212">
        <f t="shared" ca="1" si="808"/>
        <v>2851.298100367253</v>
      </c>
      <c r="AP185" s="1212">
        <f t="shared" ca="1" si="808"/>
        <v>3266.012707185505</v>
      </c>
      <c r="AQ185" s="1212">
        <f t="shared" ref="AQ185:BV185" ca="1" si="809">MAX(AQ64,0)</f>
        <v>1551.0657560781192</v>
      </c>
      <c r="AR185" s="1212">
        <f t="shared" ca="1" si="809"/>
        <v>2123.1248566295899</v>
      </c>
      <c r="AS185" s="1212">
        <f t="shared" ca="1" si="809"/>
        <v>2998.9582569874101</v>
      </c>
      <c r="AT185" s="1212">
        <f t="shared" ca="1" si="809"/>
        <v>3496.8683291754051</v>
      </c>
      <c r="AU185" s="1212">
        <f t="shared" ca="1" si="809"/>
        <v>1389.2131795555933</v>
      </c>
      <c r="AV185" s="1212">
        <f t="shared" ca="1" si="809"/>
        <v>2038.6407025251929</v>
      </c>
      <c r="AW185" s="1212">
        <f t="shared" ca="1" si="809"/>
        <v>2995.5818290070374</v>
      </c>
      <c r="AX185" s="1212">
        <f t="shared" ca="1" si="809"/>
        <v>3576.5345317938891</v>
      </c>
      <c r="AY185" s="1212">
        <f t="shared" ca="1" si="809"/>
        <v>1409.8834512863077</v>
      </c>
      <c r="AZ185" s="1212">
        <f t="shared" ca="1" si="809"/>
        <v>2136.525198465577</v>
      </c>
      <c r="BA185" s="1212">
        <f t="shared" ca="1" si="809"/>
        <v>3174.4198528629877</v>
      </c>
      <c r="BB185" s="1212">
        <f t="shared" ca="1" si="809"/>
        <v>3838.2597492615823</v>
      </c>
      <c r="BC185" s="1212">
        <f t="shared" ca="1" si="809"/>
        <v>1430.6200031451408</v>
      </c>
      <c r="BD185" s="1212">
        <f t="shared" ca="1" si="809"/>
        <v>2234.3191536578379</v>
      </c>
      <c r="BE185" s="1212">
        <f t="shared" ca="1" si="809"/>
        <v>3353.0105150945692</v>
      </c>
      <c r="BF185" s="1212">
        <f t="shared" ca="1" si="809"/>
        <v>4099.579520674426</v>
      </c>
      <c r="BG185" s="1212">
        <f t="shared" ca="1" si="809"/>
        <v>1451.4237736447158</v>
      </c>
      <c r="BH185" s="1212">
        <f t="shared" ca="1" si="809"/>
        <v>2332.0208384128855</v>
      </c>
      <c r="BI185" s="1212">
        <f t="shared" ca="1" si="809"/>
        <v>3531.3494178109868</v>
      </c>
      <c r="BJ185" s="1212">
        <f t="shared" ca="1" si="809"/>
        <v>4360.4867546688329</v>
      </c>
      <c r="BK185" s="1212">
        <f t="shared" ca="1" si="809"/>
        <v>1472.2957142615633</v>
      </c>
      <c r="BL185" s="1212">
        <f t="shared" ca="1" si="809"/>
        <v>2429.6284896647612</v>
      </c>
      <c r="BM185" s="1212">
        <f t="shared" ca="1" si="809"/>
        <v>3709.4320834037844</v>
      </c>
      <c r="BN185" s="1212">
        <f t="shared" ca="1" si="809"/>
        <v>4620.974233317349</v>
      </c>
      <c r="BO185" s="1212">
        <f t="shared" ca="1" si="809"/>
        <v>1493.2367896083051</v>
      </c>
      <c r="BP185" s="1212">
        <f t="shared" ca="1" si="809"/>
        <v>2527.1403103213197</v>
      </c>
      <c r="BQ185" s="1212">
        <f t="shared" ca="1" si="809"/>
        <v>3887.253953076055</v>
      </c>
      <c r="BR185" s="1212">
        <f t="shared" ca="1" si="809"/>
        <v>4881.0346098262653</v>
      </c>
      <c r="BS185" s="1212">
        <f t="shared" ca="1" si="809"/>
        <v>1514.2479776079563</v>
      </c>
      <c r="BT185" s="1212">
        <f t="shared" ca="1" si="809"/>
        <v>2624.5544686022349</v>
      </c>
      <c r="BU185" s="1212">
        <f t="shared" ca="1" si="809"/>
        <v>4064.810385344128</v>
      </c>
      <c r="BV185" s="1212">
        <f t="shared" ca="1" si="809"/>
        <v>5140.6604061906874</v>
      </c>
      <c r="BW185" s="1212">
        <f t="shared" ref="BW185:DB185" ca="1" si="810">MAX(BW64,0)</f>
        <v>1535.3302696704304</v>
      </c>
      <c r="BX185" s="1212">
        <f t="shared" ca="1" si="810"/>
        <v>2721.8690973640514</v>
      </c>
      <c r="BY185" s="1212">
        <f t="shared" ca="1" si="810"/>
        <v>4242.0966545111824</v>
      </c>
      <c r="BZ185" s="1212">
        <f t="shared" ca="1" si="810"/>
        <v>5399.8440108062023</v>
      </c>
      <c r="CA185" s="1212">
        <f t="shared" ca="1" si="810"/>
        <v>1556.4846708711939</v>
      </c>
      <c r="CB185" s="1212">
        <f t="shared" ca="1" si="810"/>
        <v>2819.082293412017</v>
      </c>
      <c r="CC185" s="1212">
        <f t="shared" ca="1" si="810"/>
        <v>4419.1079491122455</v>
      </c>
      <c r="CD185" s="1212">
        <f t="shared" ca="1" si="810"/>
        <v>5658.5776760362896</v>
      </c>
      <c r="CE185" s="1212">
        <f t="shared" ca="1" si="810"/>
        <v>3687.0872001321241</v>
      </c>
      <c r="CF185" s="1212">
        <f t="shared" ca="1" si="810"/>
        <v>7125.7428980484037</v>
      </c>
      <c r="CG185" s="1212">
        <f t="shared" ca="1" si="810"/>
        <v>10856.366714079984</v>
      </c>
      <c r="CH185" s="1212">
        <f t="shared" ca="1" si="810"/>
        <v>14199.158203234667</v>
      </c>
      <c r="CI185" s="1212">
        <f t="shared" ca="1" si="810"/>
        <v>13660.352557550941</v>
      </c>
      <c r="CJ185" s="1212">
        <f t="shared" ca="1" si="810"/>
        <v>17057.914163503447</v>
      </c>
      <c r="CK185" s="1212">
        <f t="shared" ca="1" si="810"/>
        <v>20751.183191277152</v>
      </c>
      <c r="CL185" s="1212">
        <f t="shared" ca="1" si="810"/>
        <v>24058.541232368072</v>
      </c>
      <c r="CM185" s="1212">
        <f t="shared" ca="1" si="810"/>
        <v>15078.879541420989</v>
      </c>
      <c r="CN185" s="1212">
        <f t="shared" ca="1" si="810"/>
        <v>18435.164481540356</v>
      </c>
      <c r="CO185" s="1212">
        <f t="shared" ca="1" si="810"/>
        <v>22090.896147186817</v>
      </c>
      <c r="CP185" s="1212">
        <f t="shared" ca="1" si="810"/>
        <v>25362.636656280334</v>
      </c>
      <c r="CQ185" s="1212">
        <f t="shared" ca="1" si="810"/>
        <v>19880.495982734348</v>
      </c>
      <c r="CR185" s="1212">
        <f t="shared" ca="1" si="810"/>
        <v>23685.318567027105</v>
      </c>
      <c r="CS185" s="1212">
        <f t="shared" ca="1" si="810"/>
        <v>26043.540150486046</v>
      </c>
      <c r="CT185" s="1212">
        <f t="shared" ca="1" si="810"/>
        <v>0</v>
      </c>
      <c r="CU185" s="1212">
        <f t="shared" ca="1" si="810"/>
        <v>0</v>
      </c>
      <c r="CV185" s="1212">
        <f t="shared" ca="1" si="810"/>
        <v>0</v>
      </c>
      <c r="CW185" s="1212">
        <f t="shared" ca="1" si="810"/>
        <v>0</v>
      </c>
      <c r="CX185" s="1212">
        <f t="shared" ca="1" si="810"/>
        <v>0</v>
      </c>
      <c r="CY185" s="1212">
        <f t="shared" ca="1" si="810"/>
        <v>0</v>
      </c>
      <c r="CZ185" s="1212">
        <f t="shared" ca="1" si="810"/>
        <v>0</v>
      </c>
      <c r="DA185" s="1212">
        <f t="shared" ca="1" si="810"/>
        <v>0</v>
      </c>
      <c r="DB185" s="1212">
        <f t="shared" ca="1" si="810"/>
        <v>0</v>
      </c>
      <c r="DC185" s="1212">
        <f t="shared" ref="DC185:EH185" ca="1" si="811">MAX(DC64,0)</f>
        <v>0</v>
      </c>
      <c r="DD185" s="1212">
        <f t="shared" ca="1" si="811"/>
        <v>0</v>
      </c>
      <c r="DE185" s="1212">
        <f t="shared" ca="1" si="811"/>
        <v>0</v>
      </c>
      <c r="DF185" s="1212">
        <f t="shared" ca="1" si="811"/>
        <v>0</v>
      </c>
      <c r="DG185" s="1212">
        <f t="shared" ca="1" si="811"/>
        <v>0</v>
      </c>
      <c r="DH185" s="1212">
        <f t="shared" ca="1" si="811"/>
        <v>0</v>
      </c>
      <c r="DI185" s="1212">
        <f t="shared" ca="1" si="811"/>
        <v>0</v>
      </c>
      <c r="DJ185" s="1212">
        <f t="shared" ca="1" si="811"/>
        <v>0</v>
      </c>
      <c r="DK185" s="1212">
        <f t="shared" ca="1" si="811"/>
        <v>0</v>
      </c>
      <c r="DL185" s="1212">
        <f t="shared" ca="1" si="811"/>
        <v>0</v>
      </c>
      <c r="DM185" s="1212">
        <f t="shared" ca="1" si="811"/>
        <v>0</v>
      </c>
      <c r="DN185" s="1212">
        <f t="shared" ca="1" si="811"/>
        <v>0</v>
      </c>
      <c r="DO185" s="1212">
        <f t="shared" ca="1" si="811"/>
        <v>0</v>
      </c>
      <c r="DP185" s="1212">
        <f t="shared" ca="1" si="811"/>
        <v>0</v>
      </c>
      <c r="DQ185" s="1212">
        <f t="shared" ca="1" si="811"/>
        <v>0</v>
      </c>
      <c r="DR185" s="1212">
        <f t="shared" ca="1" si="811"/>
        <v>0</v>
      </c>
      <c r="DS185" s="1212">
        <f t="shared" ca="1" si="811"/>
        <v>0</v>
      </c>
      <c r="DT185" s="1212">
        <f t="shared" ca="1" si="811"/>
        <v>0</v>
      </c>
      <c r="DU185" s="1212">
        <f t="shared" ca="1" si="811"/>
        <v>0</v>
      </c>
      <c r="DV185" s="1212">
        <f t="shared" ca="1" si="811"/>
        <v>0</v>
      </c>
      <c r="DW185" s="1212">
        <f t="shared" ca="1" si="811"/>
        <v>0</v>
      </c>
      <c r="DX185" s="1212">
        <f t="shared" ca="1" si="811"/>
        <v>0</v>
      </c>
      <c r="DY185" s="1212">
        <f t="shared" ca="1" si="811"/>
        <v>0</v>
      </c>
      <c r="DZ185" s="1212">
        <f t="shared" ca="1" si="811"/>
        <v>0</v>
      </c>
      <c r="EA185" s="1212">
        <f t="shared" ca="1" si="811"/>
        <v>0</v>
      </c>
      <c r="EB185" s="1212">
        <f t="shared" ca="1" si="811"/>
        <v>0</v>
      </c>
      <c r="EC185" s="1212">
        <f t="shared" ca="1" si="811"/>
        <v>0</v>
      </c>
      <c r="ED185" s="1212">
        <f t="shared" ca="1" si="811"/>
        <v>0</v>
      </c>
      <c r="EE185" s="1212">
        <f t="shared" ca="1" si="811"/>
        <v>0</v>
      </c>
      <c r="EF185" s="1212">
        <f t="shared" ca="1" si="811"/>
        <v>0</v>
      </c>
      <c r="EG185" s="1212">
        <f t="shared" ca="1" si="811"/>
        <v>0</v>
      </c>
      <c r="EH185" s="1212">
        <f t="shared" ca="1" si="811"/>
        <v>0</v>
      </c>
      <c r="EI185" s="1212">
        <f t="shared" ref="EI185:EP185" ca="1" si="812">MAX(EI64,0)</f>
        <v>0</v>
      </c>
      <c r="EJ185" s="1212">
        <f t="shared" ca="1" si="812"/>
        <v>0</v>
      </c>
      <c r="EK185" s="1212">
        <f t="shared" ca="1" si="812"/>
        <v>0</v>
      </c>
      <c r="EL185" s="1212">
        <f t="shared" ca="1" si="812"/>
        <v>0</v>
      </c>
      <c r="EM185" s="1212">
        <f t="shared" ca="1" si="812"/>
        <v>0</v>
      </c>
      <c r="EN185" s="1212">
        <f t="shared" ca="1" si="812"/>
        <v>0</v>
      </c>
      <c r="EO185" s="1212">
        <f t="shared" ca="1" si="812"/>
        <v>0</v>
      </c>
      <c r="EP185" s="1212">
        <f t="shared" ca="1" si="812"/>
        <v>0</v>
      </c>
      <c r="EQ185" s="12"/>
      <c r="ER185" s="12"/>
      <c r="ES185" s="12"/>
      <c r="ET185" s="12"/>
      <c r="EU185" s="12"/>
      <c r="EV185" s="12"/>
      <c r="EW185" s="12"/>
      <c r="EX185" s="12"/>
      <c r="EY185" s="12"/>
      <c r="EZ185" s="12"/>
      <c r="FA185" s="12"/>
      <c r="FB185" s="12"/>
      <c r="FC185" s="12"/>
      <c r="FD185" s="12"/>
      <c r="FE185" s="12"/>
      <c r="FF185" s="12"/>
      <c r="FG185" s="12"/>
    </row>
    <row r="186" spans="1:163" s="418" customFormat="1" ht="14.1" customHeight="1">
      <c r="A186" s="417"/>
      <c r="B186" s="417"/>
      <c r="C186" s="57"/>
      <c r="D186" s="330"/>
      <c r="E186" s="1288"/>
      <c r="G186" s="419"/>
      <c r="H186" s="419"/>
      <c r="I186" s="419"/>
      <c r="J186" s="419"/>
      <c r="K186" s="419"/>
      <c r="L186" s="419"/>
      <c r="M186" s="419"/>
      <c r="N186" s="419"/>
      <c r="O186" s="419"/>
      <c r="P186" s="419"/>
      <c r="Q186" s="419"/>
      <c r="R186" s="419"/>
      <c r="S186" s="419"/>
      <c r="T186" s="419"/>
      <c r="U186" s="419"/>
      <c r="V186" s="419"/>
      <c r="W186" s="419"/>
      <c r="X186" s="419"/>
      <c r="Y186" s="419"/>
      <c r="Z186" s="419"/>
      <c r="AA186" s="419"/>
      <c r="AB186" s="419"/>
      <c r="AC186" s="419"/>
      <c r="AD186" s="419"/>
      <c r="AE186" s="419"/>
      <c r="AF186" s="419"/>
      <c r="AG186" s="419"/>
      <c r="AH186" s="419"/>
      <c r="AI186" s="419"/>
      <c r="AJ186" s="419"/>
      <c r="AK186" s="419"/>
      <c r="AL186" s="419"/>
      <c r="AM186" s="419"/>
      <c r="AN186" s="419"/>
      <c r="AO186" s="419"/>
      <c r="AP186" s="419"/>
      <c r="AQ186" s="419"/>
      <c r="AR186" s="419"/>
      <c r="AS186" s="419"/>
      <c r="AT186" s="419"/>
      <c r="AU186" s="419"/>
      <c r="AV186" s="419"/>
      <c r="AW186" s="419"/>
      <c r="AX186" s="419"/>
      <c r="AY186" s="419"/>
      <c r="AZ186" s="419"/>
      <c r="BA186" s="419"/>
      <c r="BB186" s="419"/>
      <c r="BC186" s="419"/>
      <c r="BD186" s="419"/>
      <c r="BE186" s="419"/>
      <c r="BF186" s="419"/>
      <c r="BG186" s="419"/>
      <c r="BH186" s="419"/>
      <c r="BI186" s="419"/>
      <c r="BJ186" s="419"/>
      <c r="BK186" s="419"/>
      <c r="BL186" s="419"/>
      <c r="BM186" s="419"/>
      <c r="BN186" s="419"/>
      <c r="BO186" s="419"/>
      <c r="BP186" s="419"/>
      <c r="BQ186" s="419"/>
      <c r="BR186" s="419"/>
      <c r="BS186" s="419"/>
      <c r="BT186" s="419"/>
      <c r="BU186" s="419"/>
      <c r="BV186" s="419"/>
      <c r="BW186" s="419"/>
      <c r="BX186" s="419"/>
      <c r="BY186" s="419"/>
      <c r="BZ186" s="419"/>
      <c r="CA186" s="419"/>
      <c r="CB186" s="419"/>
      <c r="CC186" s="419"/>
      <c r="CD186" s="419"/>
      <c r="CE186" s="419"/>
      <c r="CF186" s="419"/>
      <c r="CG186" s="419"/>
      <c r="CH186" s="419"/>
      <c r="CI186" s="419"/>
      <c r="CJ186" s="419"/>
      <c r="CK186" s="419"/>
      <c r="CL186" s="419"/>
      <c r="CM186" s="419"/>
      <c r="CN186" s="419"/>
      <c r="CO186" s="419"/>
      <c r="CP186" s="419"/>
      <c r="CQ186" s="419"/>
      <c r="CR186" s="419"/>
      <c r="CS186" s="419"/>
      <c r="CT186" s="419"/>
      <c r="CU186" s="419"/>
      <c r="CV186" s="419"/>
      <c r="CW186" s="419"/>
      <c r="CX186" s="419"/>
      <c r="CY186" s="419"/>
      <c r="CZ186" s="419"/>
      <c r="DA186" s="419"/>
      <c r="DB186" s="419"/>
      <c r="DC186" s="419"/>
      <c r="DD186" s="419"/>
      <c r="DE186" s="419"/>
      <c r="DF186" s="419"/>
      <c r="DG186" s="419"/>
      <c r="DH186" s="419"/>
      <c r="DI186" s="419"/>
      <c r="DJ186" s="419"/>
      <c r="DK186" s="419"/>
      <c r="DL186" s="419"/>
      <c r="DM186" s="419"/>
      <c r="DN186" s="419"/>
      <c r="DO186" s="419"/>
      <c r="DP186" s="419"/>
      <c r="DQ186" s="419"/>
      <c r="DR186" s="419"/>
      <c r="DS186" s="419"/>
      <c r="DT186" s="419"/>
      <c r="DU186" s="419"/>
      <c r="DV186" s="419"/>
      <c r="DW186" s="419"/>
      <c r="DX186" s="419"/>
      <c r="DY186" s="419"/>
      <c r="DZ186" s="419"/>
      <c r="EA186" s="419"/>
      <c r="EB186" s="419"/>
      <c r="EC186" s="419"/>
      <c r="ED186" s="419"/>
      <c r="EE186" s="419"/>
      <c r="EF186" s="419"/>
      <c r="EG186" s="419"/>
      <c r="EH186" s="419"/>
      <c r="EI186" s="419"/>
      <c r="EJ186" s="419"/>
      <c r="EK186" s="419"/>
      <c r="EL186" s="419"/>
      <c r="EM186" s="419"/>
      <c r="EN186" s="419"/>
      <c r="EO186" s="419"/>
      <c r="EP186" s="419"/>
    </row>
    <row r="187" spans="1:163" s="418" customFormat="1" ht="14.1" customHeight="1">
      <c r="A187" s="417"/>
      <c r="B187" s="34" t="s">
        <v>1007</v>
      </c>
      <c r="C187" s="57"/>
      <c r="D187" s="330"/>
      <c r="E187" s="1288"/>
      <c r="G187" s="419"/>
      <c r="H187" s="419"/>
      <c r="I187" s="419"/>
      <c r="J187" s="419"/>
      <c r="K187" s="419"/>
      <c r="L187" s="419"/>
      <c r="M187" s="419"/>
      <c r="N187" s="419"/>
      <c r="O187" s="419"/>
      <c r="P187" s="419"/>
      <c r="Q187" s="419"/>
      <c r="R187" s="419"/>
      <c r="S187" s="419"/>
      <c r="T187" s="419"/>
      <c r="U187" s="419"/>
      <c r="V187" s="419"/>
      <c r="W187" s="419"/>
      <c r="X187" s="419"/>
      <c r="Y187" s="419"/>
      <c r="Z187" s="419"/>
      <c r="AA187" s="419"/>
      <c r="AB187" s="419"/>
      <c r="AC187" s="419"/>
      <c r="AD187" s="419"/>
      <c r="AE187" s="419"/>
      <c r="AF187" s="419"/>
      <c r="AG187" s="419"/>
      <c r="AH187" s="419"/>
      <c r="AI187" s="419"/>
      <c r="AJ187" s="419"/>
      <c r="AK187" s="419"/>
      <c r="AL187" s="419"/>
      <c r="AM187" s="419"/>
      <c r="AN187" s="419"/>
      <c r="AO187" s="419"/>
      <c r="AP187" s="419"/>
      <c r="AQ187" s="419"/>
      <c r="AR187" s="419"/>
      <c r="AS187" s="419"/>
      <c r="AT187" s="419"/>
      <c r="AU187" s="419"/>
      <c r="AV187" s="419"/>
      <c r="AW187" s="419"/>
      <c r="AX187" s="419"/>
      <c r="AY187" s="419"/>
      <c r="AZ187" s="419"/>
      <c r="BA187" s="419"/>
      <c r="BB187" s="419"/>
      <c r="BC187" s="419"/>
      <c r="BD187" s="419"/>
      <c r="BE187" s="419"/>
      <c r="BF187" s="419"/>
      <c r="BG187" s="419"/>
      <c r="BH187" s="419"/>
      <c r="BI187" s="419"/>
      <c r="BJ187" s="419"/>
      <c r="BK187" s="419"/>
      <c r="BL187" s="419"/>
      <c r="BM187" s="419"/>
      <c r="BN187" s="419"/>
      <c r="BO187" s="419"/>
      <c r="BP187" s="419"/>
      <c r="BQ187" s="419"/>
      <c r="BR187" s="419"/>
      <c r="BS187" s="419"/>
      <c r="BT187" s="419"/>
      <c r="BU187" s="419"/>
      <c r="BV187" s="419"/>
      <c r="BW187" s="419"/>
      <c r="BX187" s="419"/>
      <c r="BY187" s="419"/>
      <c r="BZ187" s="419"/>
      <c r="CA187" s="419"/>
      <c r="CB187" s="419"/>
      <c r="CC187" s="419"/>
      <c r="CD187" s="419"/>
      <c r="CE187" s="419"/>
      <c r="CF187" s="419"/>
      <c r="CG187" s="419"/>
      <c r="CH187" s="419"/>
      <c r="CI187" s="419"/>
      <c r="CJ187" s="419"/>
      <c r="CK187" s="419"/>
      <c r="CL187" s="419"/>
      <c r="CM187" s="419"/>
      <c r="CN187" s="419"/>
      <c r="CO187" s="419"/>
      <c r="CP187" s="419"/>
      <c r="CQ187" s="419"/>
      <c r="CR187" s="419"/>
      <c r="CS187" s="419"/>
      <c r="CT187" s="419"/>
      <c r="CU187" s="419"/>
      <c r="CV187" s="419"/>
      <c r="CW187" s="419"/>
      <c r="CX187" s="419"/>
      <c r="CY187" s="419"/>
      <c r="CZ187" s="419"/>
      <c r="DA187" s="419"/>
      <c r="DB187" s="419"/>
      <c r="DC187" s="419"/>
      <c r="DD187" s="419"/>
      <c r="DE187" s="419"/>
      <c r="DF187" s="419"/>
      <c r="DG187" s="419"/>
      <c r="DH187" s="419"/>
      <c r="DI187" s="419"/>
      <c r="DJ187" s="419"/>
      <c r="DK187" s="419"/>
      <c r="DL187" s="419"/>
      <c r="DM187" s="419"/>
      <c r="DN187" s="419"/>
      <c r="DO187" s="419"/>
      <c r="DP187" s="419"/>
      <c r="DQ187" s="419"/>
      <c r="DR187" s="419"/>
      <c r="DS187" s="419"/>
      <c r="DT187" s="419"/>
      <c r="DU187" s="419"/>
      <c r="DV187" s="419"/>
      <c r="DW187" s="419"/>
      <c r="DX187" s="419"/>
      <c r="DY187" s="419"/>
      <c r="DZ187" s="419"/>
      <c r="EA187" s="419"/>
      <c r="EB187" s="419"/>
      <c r="EC187" s="419"/>
      <c r="ED187" s="419"/>
      <c r="EE187" s="419"/>
      <c r="EF187" s="419"/>
      <c r="EG187" s="419"/>
      <c r="EH187" s="419"/>
      <c r="EI187" s="419"/>
      <c r="EJ187" s="419"/>
      <c r="EK187" s="419"/>
      <c r="EL187" s="419"/>
      <c r="EM187" s="419"/>
      <c r="EN187" s="419"/>
      <c r="EO187" s="419"/>
      <c r="EP187" s="419"/>
    </row>
    <row r="188" spans="1:163" ht="14.1" customHeight="1">
      <c r="B188" s="15" t="s">
        <v>20</v>
      </c>
      <c r="D188" s="39" t="s">
        <v>97</v>
      </c>
      <c r="E188" s="416"/>
      <c r="F188" s="12"/>
      <c r="G188" s="12"/>
      <c r="H188" s="12"/>
      <c r="I188" s="12"/>
      <c r="J188" s="12"/>
      <c r="K188" s="12">
        <f t="shared" ref="K188" si="813">J191</f>
        <v>0</v>
      </c>
      <c r="L188" s="12">
        <f t="shared" ref="L188" ca="1" si="814">K191</f>
        <v>0</v>
      </c>
      <c r="M188" s="12">
        <f t="shared" ref="M188" ca="1" si="815">L191</f>
        <v>0</v>
      </c>
      <c r="N188" s="12">
        <f t="shared" ref="N188" ca="1" si="816">M191</f>
        <v>0</v>
      </c>
      <c r="O188" s="12">
        <f t="shared" ref="O188" ca="1" si="817">N191</f>
        <v>0</v>
      </c>
      <c r="P188" s="12">
        <f t="shared" ref="P188" ca="1" si="818">O191</f>
        <v>0</v>
      </c>
      <c r="Q188" s="12">
        <f t="shared" ref="Q188" ca="1" si="819">P191</f>
        <v>0</v>
      </c>
      <c r="R188" s="12">
        <f t="shared" ref="R188" ca="1" si="820">Q191</f>
        <v>0</v>
      </c>
      <c r="S188" s="12">
        <f t="shared" ref="S188" ca="1" si="821">R191</f>
        <v>0</v>
      </c>
      <c r="T188" s="12">
        <f t="shared" ref="T188" ca="1" si="822">S191</f>
        <v>0</v>
      </c>
      <c r="U188" s="12">
        <f t="shared" ref="U188" ca="1" si="823">T191</f>
        <v>0</v>
      </c>
      <c r="V188" s="12">
        <f t="shared" ref="V188" ca="1" si="824">U191</f>
        <v>0</v>
      </c>
      <c r="W188" s="12">
        <f t="shared" ref="W188" ca="1" si="825">V191</f>
        <v>0</v>
      </c>
      <c r="X188" s="12">
        <f t="shared" ref="X188" ca="1" si="826">W191</f>
        <v>0</v>
      </c>
      <c r="Y188" s="12">
        <f t="shared" ref="Y188" ca="1" si="827">X191</f>
        <v>0</v>
      </c>
      <c r="Z188" s="12">
        <f t="shared" ref="Z188" ca="1" si="828">Y191</f>
        <v>0</v>
      </c>
      <c r="AA188" s="12">
        <f t="shared" ref="AA188" ca="1" si="829">Z191</f>
        <v>0</v>
      </c>
      <c r="AB188" s="12">
        <f t="shared" ref="AB188" ca="1" si="830">AA191</f>
        <v>0</v>
      </c>
      <c r="AC188" s="12">
        <f t="shared" ref="AC188" ca="1" si="831">AB191</f>
        <v>0</v>
      </c>
      <c r="AD188" s="12">
        <f t="shared" ref="AD188" ca="1" si="832">AC191</f>
        <v>0</v>
      </c>
      <c r="AE188" s="12">
        <f t="shared" ref="AE188" ca="1" si="833">AD191</f>
        <v>0</v>
      </c>
      <c r="AF188" s="12">
        <f t="shared" ref="AF188" ca="1" si="834">AE191</f>
        <v>0</v>
      </c>
      <c r="AG188" s="12">
        <f t="shared" ref="AG188" ca="1" si="835">AF191</f>
        <v>0</v>
      </c>
      <c r="AH188" s="12">
        <f t="shared" ref="AH188" ca="1" si="836">AG191</f>
        <v>0</v>
      </c>
      <c r="AI188" s="12">
        <f t="shared" ref="AI188" ca="1" si="837">AH191</f>
        <v>0</v>
      </c>
      <c r="AJ188" s="12">
        <f t="shared" ref="AJ188" ca="1" si="838">AI191</f>
        <v>0</v>
      </c>
      <c r="AK188" s="12">
        <f t="shared" ref="AK188" ca="1" si="839">AJ191</f>
        <v>0</v>
      </c>
      <c r="AL188" s="12">
        <f t="shared" ref="AL188" ca="1" si="840">AK191</f>
        <v>0</v>
      </c>
      <c r="AM188" s="12">
        <f t="shared" ref="AM188" ca="1" si="841">AL191</f>
        <v>0</v>
      </c>
      <c r="AN188" s="12">
        <f t="shared" ref="AN188" ca="1" si="842">AM191</f>
        <v>0</v>
      </c>
      <c r="AO188" s="12">
        <f t="shared" ref="AO188" ca="1" si="843">AN191</f>
        <v>0</v>
      </c>
      <c r="AP188" s="12">
        <f t="shared" ref="AP188" ca="1" si="844">AO191</f>
        <v>0</v>
      </c>
      <c r="AQ188" s="12">
        <f t="shared" ref="AQ188" ca="1" si="845">AP191</f>
        <v>0</v>
      </c>
      <c r="AR188" s="12">
        <f t="shared" ref="AR188" ca="1" si="846">AQ191</f>
        <v>0</v>
      </c>
      <c r="AS188" s="12">
        <f t="shared" ref="AS188" ca="1" si="847">AR191</f>
        <v>0</v>
      </c>
      <c r="AT188" s="12">
        <f t="shared" ref="AT188" ca="1" si="848">AS191</f>
        <v>0</v>
      </c>
      <c r="AU188" s="12">
        <f t="shared" ref="AU188" ca="1" si="849">AT191</f>
        <v>0</v>
      </c>
      <c r="AV188" s="12">
        <f t="shared" ref="AV188" ca="1" si="850">AU191</f>
        <v>0</v>
      </c>
      <c r="AW188" s="12">
        <f t="shared" ref="AW188" ca="1" si="851">AV191</f>
        <v>0</v>
      </c>
      <c r="AX188" s="12">
        <f t="shared" ref="AX188" ca="1" si="852">AW191</f>
        <v>0</v>
      </c>
      <c r="AY188" s="12">
        <f t="shared" ref="AY188" ca="1" si="853">AX191</f>
        <v>0</v>
      </c>
      <c r="AZ188" s="12">
        <f t="shared" ref="AZ188" ca="1" si="854">AY191</f>
        <v>0</v>
      </c>
      <c r="BA188" s="12">
        <f t="shared" ref="BA188" ca="1" si="855">AZ191</f>
        <v>0</v>
      </c>
      <c r="BB188" s="12">
        <f t="shared" ref="BB188" ca="1" si="856">BA191</f>
        <v>0</v>
      </c>
      <c r="BC188" s="12">
        <f t="shared" ref="BC188" ca="1" si="857">BB191</f>
        <v>0</v>
      </c>
      <c r="BD188" s="12">
        <f t="shared" ref="BD188" ca="1" si="858">BC191</f>
        <v>0</v>
      </c>
      <c r="BE188" s="12">
        <f t="shared" ref="BE188" ca="1" si="859">BD191</f>
        <v>0</v>
      </c>
      <c r="BF188" s="12">
        <f t="shared" ref="BF188" ca="1" si="860">BE191</f>
        <v>0</v>
      </c>
      <c r="BG188" s="12">
        <f t="shared" ref="BG188" ca="1" si="861">BF191</f>
        <v>0</v>
      </c>
      <c r="BH188" s="12">
        <f t="shared" ref="BH188" ca="1" si="862">BG191</f>
        <v>0</v>
      </c>
      <c r="BI188" s="12">
        <f t="shared" ref="BI188" ca="1" si="863">BH191</f>
        <v>0</v>
      </c>
      <c r="BJ188" s="12">
        <f t="shared" ref="BJ188" ca="1" si="864">BI191</f>
        <v>0</v>
      </c>
      <c r="BK188" s="12">
        <f t="shared" ref="BK188" ca="1" si="865">BJ191</f>
        <v>0</v>
      </c>
      <c r="BL188" s="12">
        <f t="shared" ref="BL188" ca="1" si="866">BK191</f>
        <v>0</v>
      </c>
      <c r="BM188" s="12">
        <f t="shared" ref="BM188" ca="1" si="867">BL191</f>
        <v>0</v>
      </c>
      <c r="BN188" s="12">
        <f t="shared" ref="BN188" ca="1" si="868">BM191</f>
        <v>0</v>
      </c>
      <c r="BO188" s="12">
        <f t="shared" ref="BO188" ca="1" si="869">BN191</f>
        <v>0</v>
      </c>
      <c r="BP188" s="12">
        <f t="shared" ref="BP188" ca="1" si="870">BO191</f>
        <v>0</v>
      </c>
      <c r="BQ188" s="12">
        <f t="shared" ref="BQ188" ca="1" si="871">BP191</f>
        <v>0</v>
      </c>
      <c r="BR188" s="12">
        <f t="shared" ref="BR188" ca="1" si="872">BQ191</f>
        <v>0</v>
      </c>
      <c r="BS188" s="12">
        <f t="shared" ref="BS188" ca="1" si="873">BR191</f>
        <v>0</v>
      </c>
      <c r="BT188" s="12">
        <f t="shared" ref="BT188" ca="1" si="874">BS191</f>
        <v>0</v>
      </c>
      <c r="BU188" s="12">
        <f t="shared" ref="BU188" ca="1" si="875">BT191</f>
        <v>0</v>
      </c>
      <c r="BV188" s="12">
        <f t="shared" ref="BV188" ca="1" si="876">BU191</f>
        <v>0</v>
      </c>
      <c r="BW188" s="12">
        <f t="shared" ref="BW188" ca="1" si="877">BV191</f>
        <v>0</v>
      </c>
      <c r="BX188" s="12">
        <f t="shared" ref="BX188" ca="1" si="878">BW191</f>
        <v>0</v>
      </c>
      <c r="BY188" s="12">
        <f t="shared" ref="BY188" ca="1" si="879">BX191</f>
        <v>0</v>
      </c>
      <c r="BZ188" s="12">
        <f t="shared" ref="BZ188" ca="1" si="880">BY191</f>
        <v>0</v>
      </c>
      <c r="CA188" s="12">
        <f t="shared" ref="CA188" ca="1" si="881">BZ191</f>
        <v>0</v>
      </c>
      <c r="CB188" s="12">
        <f t="shared" ref="CB188" ca="1" si="882">CA191</f>
        <v>0</v>
      </c>
      <c r="CC188" s="12">
        <f t="shared" ref="CC188" ca="1" si="883">CB191</f>
        <v>0</v>
      </c>
      <c r="CD188" s="12">
        <f t="shared" ref="CD188" ca="1" si="884">CC191</f>
        <v>0</v>
      </c>
      <c r="CE188" s="12">
        <f t="shared" ref="CE188" ca="1" si="885">CD191</f>
        <v>0</v>
      </c>
      <c r="CF188" s="12">
        <f t="shared" ref="CF188" ca="1" si="886">CE191</f>
        <v>0</v>
      </c>
      <c r="CG188" s="12">
        <f t="shared" ref="CG188" ca="1" si="887">CF191</f>
        <v>0</v>
      </c>
      <c r="CH188" s="12">
        <f t="shared" ref="CH188" ca="1" si="888">CG191</f>
        <v>0</v>
      </c>
      <c r="CI188" s="12">
        <f t="shared" ref="CI188" ca="1" si="889">CH191</f>
        <v>0</v>
      </c>
      <c r="CJ188" s="12">
        <f t="shared" ref="CJ188" ca="1" si="890">CI191</f>
        <v>0</v>
      </c>
      <c r="CK188" s="12">
        <f t="shared" ref="CK188" ca="1" si="891">CJ191</f>
        <v>0</v>
      </c>
      <c r="CL188" s="12">
        <f t="shared" ref="CL188" ca="1" si="892">CK191</f>
        <v>0</v>
      </c>
      <c r="CM188" s="12">
        <f t="shared" ref="CM188" ca="1" si="893">CL191</f>
        <v>0</v>
      </c>
      <c r="CN188" s="12">
        <f t="shared" ref="CN188" ca="1" si="894">CM191</f>
        <v>0</v>
      </c>
      <c r="CO188" s="12">
        <f t="shared" ref="CO188" ca="1" si="895">CN191</f>
        <v>0</v>
      </c>
      <c r="CP188" s="12">
        <f t="shared" ref="CP188" ca="1" si="896">CO191</f>
        <v>0</v>
      </c>
      <c r="CQ188" s="12">
        <f t="shared" ref="CQ188" ca="1" si="897">CP191</f>
        <v>0</v>
      </c>
      <c r="CR188" s="12">
        <f t="shared" ref="CR188" ca="1" si="898">CQ191</f>
        <v>0</v>
      </c>
      <c r="CS188" s="12">
        <f t="shared" ref="CS188" ca="1" si="899">CR191</f>
        <v>0</v>
      </c>
      <c r="CT188" s="12">
        <f t="shared" ref="CT188" ca="1" si="900">CS191</f>
        <v>0</v>
      </c>
      <c r="CU188" s="12">
        <f t="shared" ref="CU188" ca="1" si="901">CT191</f>
        <v>0</v>
      </c>
      <c r="CV188" s="12">
        <f t="shared" ref="CV188" ca="1" si="902">CU191</f>
        <v>0</v>
      </c>
      <c r="CW188" s="12">
        <f t="shared" ref="CW188" ca="1" si="903">CV191</f>
        <v>0</v>
      </c>
      <c r="CX188" s="12">
        <f t="shared" ref="CX188" ca="1" si="904">CW191</f>
        <v>0</v>
      </c>
      <c r="CY188" s="12">
        <f t="shared" ref="CY188" ca="1" si="905">CX191</f>
        <v>0</v>
      </c>
      <c r="CZ188" s="12">
        <f t="shared" ref="CZ188" ca="1" si="906">CY191</f>
        <v>0</v>
      </c>
      <c r="DA188" s="12">
        <f t="shared" ref="DA188" ca="1" si="907">CZ191</f>
        <v>0</v>
      </c>
      <c r="DB188" s="12">
        <f t="shared" ref="DB188" ca="1" si="908">DA191</f>
        <v>0</v>
      </c>
      <c r="DC188" s="12">
        <f t="shared" ref="DC188" ca="1" si="909">DB191</f>
        <v>0</v>
      </c>
      <c r="DD188" s="12">
        <f t="shared" ref="DD188" ca="1" si="910">DC191</f>
        <v>0</v>
      </c>
      <c r="DE188" s="12">
        <f t="shared" ref="DE188" ca="1" si="911">DD191</f>
        <v>0</v>
      </c>
      <c r="DF188" s="12">
        <f t="shared" ref="DF188" ca="1" si="912">DE191</f>
        <v>0</v>
      </c>
      <c r="DG188" s="12">
        <f t="shared" ref="DG188" ca="1" si="913">DF191</f>
        <v>0</v>
      </c>
      <c r="DH188" s="12">
        <f t="shared" ref="DH188" ca="1" si="914">DG191</f>
        <v>0</v>
      </c>
      <c r="DI188" s="12">
        <f t="shared" ref="DI188" ca="1" si="915">DH191</f>
        <v>0</v>
      </c>
      <c r="DJ188" s="12">
        <f t="shared" ref="DJ188" ca="1" si="916">DI191</f>
        <v>0</v>
      </c>
      <c r="DK188" s="12">
        <f t="shared" ref="DK188" ca="1" si="917">DJ191</f>
        <v>0</v>
      </c>
      <c r="DL188" s="12">
        <f t="shared" ref="DL188" ca="1" si="918">DK191</f>
        <v>0</v>
      </c>
      <c r="DM188" s="12">
        <f t="shared" ref="DM188" ca="1" si="919">DL191</f>
        <v>0</v>
      </c>
      <c r="DN188" s="12">
        <f t="shared" ref="DN188" ca="1" si="920">DM191</f>
        <v>0</v>
      </c>
      <c r="DO188" s="12">
        <f t="shared" ref="DO188" ca="1" si="921">DN191</f>
        <v>0</v>
      </c>
      <c r="DP188" s="12">
        <f t="shared" ref="DP188" ca="1" si="922">DO191</f>
        <v>0</v>
      </c>
      <c r="DQ188" s="12">
        <f t="shared" ref="DQ188" ca="1" si="923">DP191</f>
        <v>0</v>
      </c>
      <c r="DR188" s="12">
        <f t="shared" ref="DR188" ca="1" si="924">DQ191</f>
        <v>0</v>
      </c>
      <c r="DS188" s="12">
        <f t="shared" ref="DS188" ca="1" si="925">DR191</f>
        <v>0</v>
      </c>
      <c r="DT188" s="12">
        <f t="shared" ref="DT188" ca="1" si="926">DS191</f>
        <v>0</v>
      </c>
      <c r="DU188" s="12">
        <f t="shared" ref="DU188" ca="1" si="927">DT191</f>
        <v>0</v>
      </c>
      <c r="DV188" s="12">
        <f t="shared" ref="DV188" ca="1" si="928">DU191</f>
        <v>0</v>
      </c>
      <c r="DW188" s="12">
        <f t="shared" ref="DW188" ca="1" si="929">DV191</f>
        <v>0</v>
      </c>
      <c r="DX188" s="12">
        <f t="shared" ref="DX188" ca="1" si="930">DW191</f>
        <v>0</v>
      </c>
      <c r="DY188" s="12">
        <f t="shared" ref="DY188" ca="1" si="931">DX191</f>
        <v>0</v>
      </c>
      <c r="DZ188" s="12">
        <f t="shared" ref="DZ188" ca="1" si="932">DY191</f>
        <v>0</v>
      </c>
      <c r="EA188" s="12">
        <f t="shared" ref="EA188" ca="1" si="933">DZ191</f>
        <v>0</v>
      </c>
      <c r="EB188" s="12">
        <f t="shared" ref="EB188" ca="1" si="934">EA191</f>
        <v>0</v>
      </c>
      <c r="EC188" s="12">
        <f t="shared" ref="EC188" ca="1" si="935">EB191</f>
        <v>0</v>
      </c>
      <c r="ED188" s="12">
        <f t="shared" ref="ED188" ca="1" si="936">EC191</f>
        <v>0</v>
      </c>
      <c r="EE188" s="12">
        <f t="shared" ref="EE188" ca="1" si="937">ED191</f>
        <v>0</v>
      </c>
      <c r="EF188" s="12">
        <f t="shared" ref="EF188" ca="1" si="938">EE191</f>
        <v>0</v>
      </c>
      <c r="EG188" s="12">
        <f t="shared" ref="EG188" ca="1" si="939">EF191</f>
        <v>0</v>
      </c>
      <c r="EH188" s="12">
        <f t="shared" ref="EH188" ca="1" si="940">EG191</f>
        <v>0</v>
      </c>
      <c r="EI188" s="12">
        <f t="shared" ref="EI188" ca="1" si="941">EH191</f>
        <v>0</v>
      </c>
      <c r="EJ188" s="12">
        <f t="shared" ref="EJ188" ca="1" si="942">EI191</f>
        <v>0</v>
      </c>
      <c r="EK188" s="12">
        <f t="shared" ref="EK188" ca="1" si="943">EJ191</f>
        <v>0</v>
      </c>
      <c r="EL188" s="12">
        <f t="shared" ref="EL188" ca="1" si="944">EK191</f>
        <v>0</v>
      </c>
      <c r="EM188" s="12">
        <f t="shared" ref="EM188" ca="1" si="945">EL191</f>
        <v>0</v>
      </c>
      <c r="EN188" s="12">
        <f t="shared" ref="EN188" ca="1" si="946">EM191</f>
        <v>0</v>
      </c>
      <c r="EO188" s="12">
        <f t="shared" ref="EO188" ca="1" si="947">EN191</f>
        <v>0</v>
      </c>
      <c r="EP188" s="12">
        <f t="shared" ref="EP188" ca="1" si="948">EO191</f>
        <v>0</v>
      </c>
      <c r="EQ188" s="12"/>
      <c r="ER188" s="12"/>
      <c r="ES188" s="12"/>
      <c r="ET188" s="12"/>
      <c r="EU188" s="12"/>
      <c r="EV188" s="12"/>
      <c r="EW188" s="12"/>
      <c r="EX188" s="12"/>
      <c r="EY188" s="12"/>
      <c r="EZ188" s="12"/>
      <c r="FA188" s="12"/>
      <c r="FB188" s="12"/>
      <c r="FC188" s="12"/>
      <c r="FD188" s="12"/>
      <c r="FE188" s="12"/>
      <c r="FF188" s="12"/>
      <c r="FG188" s="12"/>
    </row>
    <row r="189" spans="1:163" ht="14.1" customHeight="1">
      <c r="B189" s="141" t="s">
        <v>1038</v>
      </c>
      <c r="C189" s="1193">
        <f ca="1">Assum!J137</f>
        <v>5.6500000000000002E-2</v>
      </c>
      <c r="D189" s="198" t="s">
        <v>97</v>
      </c>
      <c r="E189" s="1290">
        <f ca="1">SUM(F189:DI189)</f>
        <v>0</v>
      </c>
      <c r="F189" s="206"/>
      <c r="G189" s="206"/>
      <c r="H189" s="206"/>
      <c r="I189" s="206"/>
      <c r="J189" s="206"/>
      <c r="K189" s="206">
        <f t="shared" ref="K189:BT189" ca="1" si="949">(K188+K194)*$C189*K$8/12</f>
        <v>0</v>
      </c>
      <c r="L189" s="206">
        <f t="shared" ca="1" si="949"/>
        <v>0</v>
      </c>
      <c r="M189" s="206">
        <f t="shared" ca="1" si="949"/>
        <v>0</v>
      </c>
      <c r="N189" s="206">
        <f t="shared" ca="1" si="949"/>
        <v>0</v>
      </c>
      <c r="O189" s="206">
        <f t="shared" ca="1" si="949"/>
        <v>0</v>
      </c>
      <c r="P189" s="206">
        <f t="shared" ca="1" si="949"/>
        <v>0</v>
      </c>
      <c r="Q189" s="206">
        <f t="shared" ca="1" si="949"/>
        <v>0</v>
      </c>
      <c r="R189" s="206">
        <f t="shared" ca="1" si="949"/>
        <v>0</v>
      </c>
      <c r="S189" s="206">
        <f t="shared" ca="1" si="949"/>
        <v>0</v>
      </c>
      <c r="T189" s="206">
        <f t="shared" ca="1" si="949"/>
        <v>0</v>
      </c>
      <c r="U189" s="206">
        <f t="shared" ca="1" si="949"/>
        <v>0</v>
      </c>
      <c r="V189" s="206">
        <f t="shared" ca="1" si="949"/>
        <v>0</v>
      </c>
      <c r="W189" s="206">
        <f t="shared" ca="1" si="949"/>
        <v>0</v>
      </c>
      <c r="X189" s="206">
        <f t="shared" ca="1" si="949"/>
        <v>0</v>
      </c>
      <c r="Y189" s="206">
        <f t="shared" ca="1" si="949"/>
        <v>0</v>
      </c>
      <c r="Z189" s="206">
        <f t="shared" ca="1" si="949"/>
        <v>0</v>
      </c>
      <c r="AA189" s="206">
        <f t="shared" ca="1" si="949"/>
        <v>0</v>
      </c>
      <c r="AB189" s="206">
        <f t="shared" ca="1" si="949"/>
        <v>0</v>
      </c>
      <c r="AC189" s="206">
        <f t="shared" ca="1" si="949"/>
        <v>0</v>
      </c>
      <c r="AD189" s="206">
        <f t="shared" ca="1" si="949"/>
        <v>0</v>
      </c>
      <c r="AE189" s="206">
        <f t="shared" ca="1" si="949"/>
        <v>0</v>
      </c>
      <c r="AF189" s="206">
        <f t="shared" ca="1" si="949"/>
        <v>0</v>
      </c>
      <c r="AG189" s="206">
        <f t="shared" ca="1" si="949"/>
        <v>0</v>
      </c>
      <c r="AH189" s="206">
        <f t="shared" ca="1" si="949"/>
        <v>0</v>
      </c>
      <c r="AI189" s="206">
        <f t="shared" ca="1" si="949"/>
        <v>0</v>
      </c>
      <c r="AJ189" s="206">
        <f t="shared" ca="1" si="949"/>
        <v>0</v>
      </c>
      <c r="AK189" s="206">
        <f t="shared" ca="1" si="949"/>
        <v>0</v>
      </c>
      <c r="AL189" s="206">
        <f t="shared" ca="1" si="949"/>
        <v>0</v>
      </c>
      <c r="AM189" s="206">
        <f t="shared" ca="1" si="949"/>
        <v>0</v>
      </c>
      <c r="AN189" s="206">
        <f t="shared" ca="1" si="949"/>
        <v>0</v>
      </c>
      <c r="AO189" s="206">
        <f t="shared" ca="1" si="949"/>
        <v>0</v>
      </c>
      <c r="AP189" s="206">
        <f t="shared" ca="1" si="949"/>
        <v>0</v>
      </c>
      <c r="AQ189" s="206">
        <f t="shared" ca="1" si="949"/>
        <v>0</v>
      </c>
      <c r="AR189" s="206">
        <f t="shared" ca="1" si="949"/>
        <v>0</v>
      </c>
      <c r="AS189" s="206">
        <f t="shared" ca="1" si="949"/>
        <v>0</v>
      </c>
      <c r="AT189" s="206">
        <f t="shared" ca="1" si="949"/>
        <v>0</v>
      </c>
      <c r="AU189" s="206">
        <f t="shared" ca="1" si="949"/>
        <v>0</v>
      </c>
      <c r="AV189" s="206">
        <f t="shared" ca="1" si="949"/>
        <v>0</v>
      </c>
      <c r="AW189" s="206">
        <f t="shared" ca="1" si="949"/>
        <v>0</v>
      </c>
      <c r="AX189" s="206">
        <f t="shared" ca="1" si="949"/>
        <v>0</v>
      </c>
      <c r="AY189" s="206">
        <f t="shared" ca="1" si="949"/>
        <v>0</v>
      </c>
      <c r="AZ189" s="206">
        <f t="shared" ca="1" si="949"/>
        <v>0</v>
      </c>
      <c r="BA189" s="206">
        <f t="shared" ca="1" si="949"/>
        <v>0</v>
      </c>
      <c r="BB189" s="206">
        <f t="shared" ca="1" si="949"/>
        <v>0</v>
      </c>
      <c r="BC189" s="206">
        <f t="shared" ca="1" si="949"/>
        <v>0</v>
      </c>
      <c r="BD189" s="206">
        <f t="shared" ca="1" si="949"/>
        <v>0</v>
      </c>
      <c r="BE189" s="206">
        <f t="shared" ca="1" si="949"/>
        <v>0</v>
      </c>
      <c r="BF189" s="206">
        <f t="shared" ca="1" si="949"/>
        <v>0</v>
      </c>
      <c r="BG189" s="206">
        <f t="shared" ca="1" si="949"/>
        <v>0</v>
      </c>
      <c r="BH189" s="206">
        <f t="shared" ca="1" si="949"/>
        <v>0</v>
      </c>
      <c r="BI189" s="206">
        <f t="shared" ca="1" si="949"/>
        <v>0</v>
      </c>
      <c r="BJ189" s="206">
        <f t="shared" ca="1" si="949"/>
        <v>0</v>
      </c>
      <c r="BK189" s="206">
        <f t="shared" ca="1" si="949"/>
        <v>0</v>
      </c>
      <c r="BL189" s="206">
        <f t="shared" ca="1" si="949"/>
        <v>0</v>
      </c>
      <c r="BM189" s="206">
        <f t="shared" ca="1" si="949"/>
        <v>0</v>
      </c>
      <c r="BN189" s="206">
        <f t="shared" ca="1" si="949"/>
        <v>0</v>
      </c>
      <c r="BO189" s="206">
        <f t="shared" ca="1" si="949"/>
        <v>0</v>
      </c>
      <c r="BP189" s="206">
        <f t="shared" ca="1" si="949"/>
        <v>0</v>
      </c>
      <c r="BQ189" s="206">
        <f t="shared" ca="1" si="949"/>
        <v>0</v>
      </c>
      <c r="BR189" s="206">
        <f t="shared" ca="1" si="949"/>
        <v>0</v>
      </c>
      <c r="BS189" s="206">
        <f t="shared" ca="1" si="949"/>
        <v>0</v>
      </c>
      <c r="BT189" s="206">
        <f t="shared" ca="1" si="949"/>
        <v>0</v>
      </c>
      <c r="BU189" s="206">
        <f t="shared" ref="BU189:EF189" ca="1" si="950">(BU188+BU194)*$C189*BU$8/12</f>
        <v>0</v>
      </c>
      <c r="BV189" s="206">
        <f t="shared" ca="1" si="950"/>
        <v>0</v>
      </c>
      <c r="BW189" s="206">
        <f t="shared" ca="1" si="950"/>
        <v>0</v>
      </c>
      <c r="BX189" s="206">
        <f t="shared" ca="1" si="950"/>
        <v>0</v>
      </c>
      <c r="BY189" s="206">
        <f t="shared" ca="1" si="950"/>
        <v>0</v>
      </c>
      <c r="BZ189" s="206">
        <f t="shared" ca="1" si="950"/>
        <v>0</v>
      </c>
      <c r="CA189" s="206">
        <f t="shared" ca="1" si="950"/>
        <v>0</v>
      </c>
      <c r="CB189" s="206">
        <f t="shared" ca="1" si="950"/>
        <v>0</v>
      </c>
      <c r="CC189" s="206">
        <f t="shared" ca="1" si="950"/>
        <v>0</v>
      </c>
      <c r="CD189" s="206">
        <f t="shared" ca="1" si="950"/>
        <v>0</v>
      </c>
      <c r="CE189" s="206">
        <f t="shared" ca="1" si="950"/>
        <v>0</v>
      </c>
      <c r="CF189" s="206">
        <f t="shared" ca="1" si="950"/>
        <v>0</v>
      </c>
      <c r="CG189" s="206">
        <f t="shared" ca="1" si="950"/>
        <v>0</v>
      </c>
      <c r="CH189" s="206">
        <f t="shared" ca="1" si="950"/>
        <v>0</v>
      </c>
      <c r="CI189" s="206">
        <f t="shared" ca="1" si="950"/>
        <v>0</v>
      </c>
      <c r="CJ189" s="206">
        <f t="shared" ca="1" si="950"/>
        <v>0</v>
      </c>
      <c r="CK189" s="206">
        <f t="shared" ca="1" si="950"/>
        <v>0</v>
      </c>
      <c r="CL189" s="206">
        <f t="shared" ca="1" si="950"/>
        <v>0</v>
      </c>
      <c r="CM189" s="206">
        <f t="shared" ca="1" si="950"/>
        <v>0</v>
      </c>
      <c r="CN189" s="206">
        <f t="shared" ca="1" si="950"/>
        <v>0</v>
      </c>
      <c r="CO189" s="206">
        <f t="shared" ca="1" si="950"/>
        <v>0</v>
      </c>
      <c r="CP189" s="206">
        <f t="shared" ca="1" si="950"/>
        <v>0</v>
      </c>
      <c r="CQ189" s="206">
        <f t="shared" ca="1" si="950"/>
        <v>0</v>
      </c>
      <c r="CR189" s="206">
        <f t="shared" ca="1" si="950"/>
        <v>0</v>
      </c>
      <c r="CS189" s="206">
        <f t="shared" ca="1" si="950"/>
        <v>0</v>
      </c>
      <c r="CT189" s="206">
        <f t="shared" ca="1" si="950"/>
        <v>0</v>
      </c>
      <c r="CU189" s="206">
        <f t="shared" ca="1" si="950"/>
        <v>0</v>
      </c>
      <c r="CV189" s="206">
        <f t="shared" ca="1" si="950"/>
        <v>0</v>
      </c>
      <c r="CW189" s="206">
        <f t="shared" ca="1" si="950"/>
        <v>0</v>
      </c>
      <c r="CX189" s="206">
        <f t="shared" ca="1" si="950"/>
        <v>0</v>
      </c>
      <c r="CY189" s="206">
        <f t="shared" ca="1" si="950"/>
        <v>0</v>
      </c>
      <c r="CZ189" s="206">
        <f t="shared" ca="1" si="950"/>
        <v>0</v>
      </c>
      <c r="DA189" s="206">
        <f t="shared" ca="1" si="950"/>
        <v>0</v>
      </c>
      <c r="DB189" s="206">
        <f t="shared" ca="1" si="950"/>
        <v>0</v>
      </c>
      <c r="DC189" s="206">
        <f t="shared" ca="1" si="950"/>
        <v>0</v>
      </c>
      <c r="DD189" s="206">
        <f t="shared" ca="1" si="950"/>
        <v>0</v>
      </c>
      <c r="DE189" s="206">
        <f t="shared" ca="1" si="950"/>
        <v>0</v>
      </c>
      <c r="DF189" s="206">
        <f t="shared" ca="1" si="950"/>
        <v>0</v>
      </c>
      <c r="DG189" s="206">
        <f t="shared" ca="1" si="950"/>
        <v>0</v>
      </c>
      <c r="DH189" s="206">
        <f t="shared" ca="1" si="950"/>
        <v>0</v>
      </c>
      <c r="DI189" s="206">
        <f t="shared" ca="1" si="950"/>
        <v>0</v>
      </c>
      <c r="DJ189" s="206">
        <f t="shared" ca="1" si="950"/>
        <v>0</v>
      </c>
      <c r="DK189" s="206">
        <f t="shared" ca="1" si="950"/>
        <v>0</v>
      </c>
      <c r="DL189" s="206">
        <f t="shared" ca="1" si="950"/>
        <v>0</v>
      </c>
      <c r="DM189" s="206">
        <f t="shared" ca="1" si="950"/>
        <v>0</v>
      </c>
      <c r="DN189" s="206">
        <f t="shared" ca="1" si="950"/>
        <v>0</v>
      </c>
      <c r="DO189" s="206">
        <f t="shared" ca="1" si="950"/>
        <v>0</v>
      </c>
      <c r="DP189" s="206">
        <f t="shared" ca="1" si="950"/>
        <v>0</v>
      </c>
      <c r="DQ189" s="206">
        <f t="shared" ca="1" si="950"/>
        <v>0</v>
      </c>
      <c r="DR189" s="206">
        <f t="shared" ca="1" si="950"/>
        <v>0</v>
      </c>
      <c r="DS189" s="206">
        <f t="shared" ca="1" si="950"/>
        <v>0</v>
      </c>
      <c r="DT189" s="206">
        <f t="shared" ca="1" si="950"/>
        <v>0</v>
      </c>
      <c r="DU189" s="206">
        <f t="shared" ca="1" si="950"/>
        <v>0</v>
      </c>
      <c r="DV189" s="206">
        <f t="shared" ca="1" si="950"/>
        <v>0</v>
      </c>
      <c r="DW189" s="206">
        <f t="shared" ca="1" si="950"/>
        <v>0</v>
      </c>
      <c r="DX189" s="206">
        <f t="shared" ca="1" si="950"/>
        <v>0</v>
      </c>
      <c r="DY189" s="206">
        <f t="shared" ca="1" si="950"/>
        <v>0</v>
      </c>
      <c r="DZ189" s="206">
        <f t="shared" ca="1" si="950"/>
        <v>0</v>
      </c>
      <c r="EA189" s="206">
        <f t="shared" ca="1" si="950"/>
        <v>0</v>
      </c>
      <c r="EB189" s="206">
        <f t="shared" ca="1" si="950"/>
        <v>0</v>
      </c>
      <c r="EC189" s="206">
        <f t="shared" ca="1" si="950"/>
        <v>0</v>
      </c>
      <c r="ED189" s="206">
        <f t="shared" ca="1" si="950"/>
        <v>0</v>
      </c>
      <c r="EE189" s="206">
        <f t="shared" ca="1" si="950"/>
        <v>0</v>
      </c>
      <c r="EF189" s="206">
        <f t="shared" ca="1" si="950"/>
        <v>0</v>
      </c>
      <c r="EG189" s="206">
        <f t="shared" ref="EG189:EP189" ca="1" si="951">(EG188+EG194)*$C189*EG$8/12</f>
        <v>0</v>
      </c>
      <c r="EH189" s="206">
        <f t="shared" ca="1" si="951"/>
        <v>0</v>
      </c>
      <c r="EI189" s="206">
        <f t="shared" ca="1" si="951"/>
        <v>0</v>
      </c>
      <c r="EJ189" s="206">
        <f t="shared" ca="1" si="951"/>
        <v>0</v>
      </c>
      <c r="EK189" s="206">
        <f t="shared" ca="1" si="951"/>
        <v>0</v>
      </c>
      <c r="EL189" s="206">
        <f t="shared" ca="1" si="951"/>
        <v>0</v>
      </c>
      <c r="EM189" s="206">
        <f t="shared" ca="1" si="951"/>
        <v>0</v>
      </c>
      <c r="EN189" s="206">
        <f t="shared" ca="1" si="951"/>
        <v>0</v>
      </c>
      <c r="EO189" s="206">
        <f t="shared" ca="1" si="951"/>
        <v>0</v>
      </c>
      <c r="EP189" s="206">
        <f t="shared" ca="1" si="951"/>
        <v>0</v>
      </c>
      <c r="EQ189" s="12"/>
      <c r="ER189" s="12"/>
      <c r="ES189" s="12"/>
      <c r="ET189" s="12"/>
      <c r="EU189" s="12"/>
      <c r="EV189" s="12"/>
      <c r="EW189" s="12"/>
      <c r="EX189" s="12"/>
      <c r="EY189" s="12"/>
      <c r="EZ189" s="12"/>
      <c r="FA189" s="12"/>
      <c r="FB189" s="12"/>
      <c r="FC189" s="12"/>
      <c r="FD189" s="12"/>
      <c r="FE189" s="12"/>
      <c r="FF189" s="12"/>
      <c r="FG189" s="12"/>
    </row>
    <row r="190" spans="1:163" ht="14.1" customHeight="1">
      <c r="B190" s="15" t="s">
        <v>1039</v>
      </c>
      <c r="D190" s="39" t="s">
        <v>97</v>
      </c>
      <c r="E190" s="416">
        <f ca="1">SUM(F190:DI190)</f>
        <v>0</v>
      </c>
      <c r="F190" s="12"/>
      <c r="G190" s="12"/>
      <c r="H190" s="12"/>
      <c r="I190" s="12"/>
      <c r="J190" s="12"/>
      <c r="K190" s="12">
        <f t="shared" ref="K190:BT190" ca="1" si="952">MAX(MIN(K188+K189,K185),0)</f>
        <v>0</v>
      </c>
      <c r="L190" s="12">
        <f t="shared" ca="1" si="952"/>
        <v>0</v>
      </c>
      <c r="M190" s="12">
        <f t="shared" ca="1" si="952"/>
        <v>0</v>
      </c>
      <c r="N190" s="12">
        <f t="shared" ca="1" si="952"/>
        <v>0</v>
      </c>
      <c r="O190" s="12">
        <f t="shared" ca="1" si="952"/>
        <v>0</v>
      </c>
      <c r="P190" s="12">
        <f t="shared" ca="1" si="952"/>
        <v>0</v>
      </c>
      <c r="Q190" s="12">
        <f t="shared" ca="1" si="952"/>
        <v>0</v>
      </c>
      <c r="R190" s="12">
        <f t="shared" ca="1" si="952"/>
        <v>0</v>
      </c>
      <c r="S190" s="12">
        <f t="shared" ca="1" si="952"/>
        <v>0</v>
      </c>
      <c r="T190" s="12">
        <f t="shared" ca="1" si="952"/>
        <v>0</v>
      </c>
      <c r="U190" s="12">
        <f t="shared" ca="1" si="952"/>
        <v>0</v>
      </c>
      <c r="V190" s="12">
        <f t="shared" ca="1" si="952"/>
        <v>0</v>
      </c>
      <c r="W190" s="12">
        <f t="shared" ca="1" si="952"/>
        <v>0</v>
      </c>
      <c r="X190" s="12">
        <f t="shared" ca="1" si="952"/>
        <v>0</v>
      </c>
      <c r="Y190" s="12">
        <f t="shared" ca="1" si="952"/>
        <v>0</v>
      </c>
      <c r="Z190" s="12">
        <f t="shared" ca="1" si="952"/>
        <v>0</v>
      </c>
      <c r="AA190" s="12">
        <f t="shared" ca="1" si="952"/>
        <v>0</v>
      </c>
      <c r="AB190" s="12">
        <f t="shared" ca="1" si="952"/>
        <v>0</v>
      </c>
      <c r="AC190" s="12">
        <f t="shared" ca="1" si="952"/>
        <v>0</v>
      </c>
      <c r="AD190" s="12">
        <f t="shared" ca="1" si="952"/>
        <v>0</v>
      </c>
      <c r="AE190" s="12">
        <f t="shared" ca="1" si="952"/>
        <v>0</v>
      </c>
      <c r="AF190" s="12">
        <f t="shared" ca="1" si="952"/>
        <v>0</v>
      </c>
      <c r="AG190" s="12">
        <f t="shared" ca="1" si="952"/>
        <v>0</v>
      </c>
      <c r="AH190" s="12">
        <f t="shared" ca="1" si="952"/>
        <v>0</v>
      </c>
      <c r="AI190" s="12">
        <f t="shared" ca="1" si="952"/>
        <v>0</v>
      </c>
      <c r="AJ190" s="12">
        <f t="shared" ca="1" si="952"/>
        <v>0</v>
      </c>
      <c r="AK190" s="12">
        <f t="shared" ca="1" si="952"/>
        <v>0</v>
      </c>
      <c r="AL190" s="12">
        <f t="shared" ca="1" si="952"/>
        <v>0</v>
      </c>
      <c r="AM190" s="12">
        <f t="shared" ca="1" si="952"/>
        <v>0</v>
      </c>
      <c r="AN190" s="12">
        <f t="shared" ca="1" si="952"/>
        <v>0</v>
      </c>
      <c r="AO190" s="12">
        <f t="shared" ca="1" si="952"/>
        <v>0</v>
      </c>
      <c r="AP190" s="12">
        <f t="shared" ca="1" si="952"/>
        <v>0</v>
      </c>
      <c r="AQ190" s="12">
        <f t="shared" ca="1" si="952"/>
        <v>0</v>
      </c>
      <c r="AR190" s="12">
        <f t="shared" ca="1" si="952"/>
        <v>0</v>
      </c>
      <c r="AS190" s="12">
        <f t="shared" ca="1" si="952"/>
        <v>0</v>
      </c>
      <c r="AT190" s="12">
        <f t="shared" ca="1" si="952"/>
        <v>0</v>
      </c>
      <c r="AU190" s="12">
        <f t="shared" ca="1" si="952"/>
        <v>0</v>
      </c>
      <c r="AV190" s="12">
        <f t="shared" ca="1" si="952"/>
        <v>0</v>
      </c>
      <c r="AW190" s="12">
        <f t="shared" ca="1" si="952"/>
        <v>0</v>
      </c>
      <c r="AX190" s="12">
        <f t="shared" ca="1" si="952"/>
        <v>0</v>
      </c>
      <c r="AY190" s="12">
        <f t="shared" ca="1" si="952"/>
        <v>0</v>
      </c>
      <c r="AZ190" s="12">
        <f t="shared" ca="1" si="952"/>
        <v>0</v>
      </c>
      <c r="BA190" s="12">
        <f t="shared" ca="1" si="952"/>
        <v>0</v>
      </c>
      <c r="BB190" s="12">
        <f t="shared" ca="1" si="952"/>
        <v>0</v>
      </c>
      <c r="BC190" s="12">
        <f t="shared" ca="1" si="952"/>
        <v>0</v>
      </c>
      <c r="BD190" s="12">
        <f t="shared" ca="1" si="952"/>
        <v>0</v>
      </c>
      <c r="BE190" s="12">
        <f t="shared" ca="1" si="952"/>
        <v>0</v>
      </c>
      <c r="BF190" s="12">
        <f t="shared" ca="1" si="952"/>
        <v>0</v>
      </c>
      <c r="BG190" s="12">
        <f t="shared" ca="1" si="952"/>
        <v>0</v>
      </c>
      <c r="BH190" s="12">
        <f t="shared" ca="1" si="952"/>
        <v>0</v>
      </c>
      <c r="BI190" s="12">
        <f t="shared" ca="1" si="952"/>
        <v>0</v>
      </c>
      <c r="BJ190" s="12">
        <f t="shared" ca="1" si="952"/>
        <v>0</v>
      </c>
      <c r="BK190" s="12">
        <f t="shared" ca="1" si="952"/>
        <v>0</v>
      </c>
      <c r="BL190" s="12">
        <f t="shared" ca="1" si="952"/>
        <v>0</v>
      </c>
      <c r="BM190" s="12">
        <f t="shared" ca="1" si="952"/>
        <v>0</v>
      </c>
      <c r="BN190" s="12">
        <f t="shared" ca="1" si="952"/>
        <v>0</v>
      </c>
      <c r="BO190" s="12">
        <f t="shared" ca="1" si="952"/>
        <v>0</v>
      </c>
      <c r="BP190" s="12">
        <f t="shared" ca="1" si="952"/>
        <v>0</v>
      </c>
      <c r="BQ190" s="12">
        <f t="shared" ca="1" si="952"/>
        <v>0</v>
      </c>
      <c r="BR190" s="12">
        <f t="shared" ca="1" si="952"/>
        <v>0</v>
      </c>
      <c r="BS190" s="12">
        <f t="shared" ca="1" si="952"/>
        <v>0</v>
      </c>
      <c r="BT190" s="12">
        <f t="shared" ca="1" si="952"/>
        <v>0</v>
      </c>
      <c r="BU190" s="12">
        <f t="shared" ref="BU190:EF190" ca="1" si="953">MAX(MIN(BU188+BU189,BU185),0)</f>
        <v>0</v>
      </c>
      <c r="BV190" s="12">
        <f t="shared" ca="1" si="953"/>
        <v>0</v>
      </c>
      <c r="BW190" s="12">
        <f t="shared" ca="1" si="953"/>
        <v>0</v>
      </c>
      <c r="BX190" s="12">
        <f t="shared" ca="1" si="953"/>
        <v>0</v>
      </c>
      <c r="BY190" s="12">
        <f t="shared" ca="1" si="953"/>
        <v>0</v>
      </c>
      <c r="BZ190" s="12">
        <f t="shared" ca="1" si="953"/>
        <v>0</v>
      </c>
      <c r="CA190" s="12">
        <f t="shared" ca="1" si="953"/>
        <v>0</v>
      </c>
      <c r="CB190" s="12">
        <f t="shared" ca="1" si="953"/>
        <v>0</v>
      </c>
      <c r="CC190" s="12">
        <f t="shared" ca="1" si="953"/>
        <v>0</v>
      </c>
      <c r="CD190" s="12">
        <f t="shared" ca="1" si="953"/>
        <v>0</v>
      </c>
      <c r="CE190" s="12">
        <f t="shared" ca="1" si="953"/>
        <v>0</v>
      </c>
      <c r="CF190" s="12">
        <f t="shared" ca="1" si="953"/>
        <v>0</v>
      </c>
      <c r="CG190" s="12">
        <f t="shared" ca="1" si="953"/>
        <v>0</v>
      </c>
      <c r="CH190" s="12">
        <f t="shared" ca="1" si="953"/>
        <v>0</v>
      </c>
      <c r="CI190" s="12">
        <f t="shared" ca="1" si="953"/>
        <v>0</v>
      </c>
      <c r="CJ190" s="12">
        <f t="shared" ca="1" si="953"/>
        <v>0</v>
      </c>
      <c r="CK190" s="12">
        <f t="shared" ca="1" si="953"/>
        <v>0</v>
      </c>
      <c r="CL190" s="12">
        <f t="shared" ca="1" si="953"/>
        <v>0</v>
      </c>
      <c r="CM190" s="12">
        <f t="shared" ca="1" si="953"/>
        <v>0</v>
      </c>
      <c r="CN190" s="12">
        <f t="shared" ca="1" si="953"/>
        <v>0</v>
      </c>
      <c r="CO190" s="12">
        <f t="shared" ca="1" si="953"/>
        <v>0</v>
      </c>
      <c r="CP190" s="12">
        <f t="shared" ca="1" si="953"/>
        <v>0</v>
      </c>
      <c r="CQ190" s="12">
        <f t="shared" ca="1" si="953"/>
        <v>0</v>
      </c>
      <c r="CR190" s="12">
        <f t="shared" ca="1" si="953"/>
        <v>0</v>
      </c>
      <c r="CS190" s="12">
        <f t="shared" ca="1" si="953"/>
        <v>0</v>
      </c>
      <c r="CT190" s="12">
        <f t="shared" ca="1" si="953"/>
        <v>0</v>
      </c>
      <c r="CU190" s="12">
        <f t="shared" ca="1" si="953"/>
        <v>0</v>
      </c>
      <c r="CV190" s="12">
        <f t="shared" ca="1" si="953"/>
        <v>0</v>
      </c>
      <c r="CW190" s="12">
        <f t="shared" ca="1" si="953"/>
        <v>0</v>
      </c>
      <c r="CX190" s="12">
        <f t="shared" ca="1" si="953"/>
        <v>0</v>
      </c>
      <c r="CY190" s="12">
        <f t="shared" ca="1" si="953"/>
        <v>0</v>
      </c>
      <c r="CZ190" s="12">
        <f t="shared" ca="1" si="953"/>
        <v>0</v>
      </c>
      <c r="DA190" s="12">
        <f t="shared" ca="1" si="953"/>
        <v>0</v>
      </c>
      <c r="DB190" s="12">
        <f t="shared" ca="1" si="953"/>
        <v>0</v>
      </c>
      <c r="DC190" s="12">
        <f t="shared" ca="1" si="953"/>
        <v>0</v>
      </c>
      <c r="DD190" s="12">
        <f t="shared" ca="1" si="953"/>
        <v>0</v>
      </c>
      <c r="DE190" s="12">
        <f t="shared" ca="1" si="953"/>
        <v>0</v>
      </c>
      <c r="DF190" s="12">
        <f t="shared" ca="1" si="953"/>
        <v>0</v>
      </c>
      <c r="DG190" s="12">
        <f t="shared" ca="1" si="953"/>
        <v>0</v>
      </c>
      <c r="DH190" s="12">
        <f t="shared" ca="1" si="953"/>
        <v>0</v>
      </c>
      <c r="DI190" s="12">
        <f t="shared" ca="1" si="953"/>
        <v>0</v>
      </c>
      <c r="DJ190" s="12">
        <f t="shared" ca="1" si="953"/>
        <v>0</v>
      </c>
      <c r="DK190" s="12">
        <f t="shared" ca="1" si="953"/>
        <v>0</v>
      </c>
      <c r="DL190" s="12">
        <f t="shared" ca="1" si="953"/>
        <v>0</v>
      </c>
      <c r="DM190" s="12">
        <f t="shared" ca="1" si="953"/>
        <v>0</v>
      </c>
      <c r="DN190" s="12">
        <f t="shared" ca="1" si="953"/>
        <v>0</v>
      </c>
      <c r="DO190" s="12">
        <f t="shared" ca="1" si="953"/>
        <v>0</v>
      </c>
      <c r="DP190" s="12">
        <f t="shared" ca="1" si="953"/>
        <v>0</v>
      </c>
      <c r="DQ190" s="12">
        <f t="shared" ca="1" si="953"/>
        <v>0</v>
      </c>
      <c r="DR190" s="12">
        <f t="shared" ca="1" si="953"/>
        <v>0</v>
      </c>
      <c r="DS190" s="12">
        <f t="shared" ca="1" si="953"/>
        <v>0</v>
      </c>
      <c r="DT190" s="12">
        <f t="shared" ca="1" si="953"/>
        <v>0</v>
      </c>
      <c r="DU190" s="12">
        <f t="shared" ca="1" si="953"/>
        <v>0</v>
      </c>
      <c r="DV190" s="12">
        <f t="shared" ca="1" si="953"/>
        <v>0</v>
      </c>
      <c r="DW190" s="12">
        <f t="shared" ca="1" si="953"/>
        <v>0</v>
      </c>
      <c r="DX190" s="12">
        <f t="shared" ca="1" si="953"/>
        <v>0</v>
      </c>
      <c r="DY190" s="12">
        <f t="shared" ca="1" si="953"/>
        <v>0</v>
      </c>
      <c r="DZ190" s="12">
        <f t="shared" ca="1" si="953"/>
        <v>0</v>
      </c>
      <c r="EA190" s="12">
        <f t="shared" ca="1" si="953"/>
        <v>0</v>
      </c>
      <c r="EB190" s="12">
        <f t="shared" ca="1" si="953"/>
        <v>0</v>
      </c>
      <c r="EC190" s="12">
        <f t="shared" ca="1" si="953"/>
        <v>0</v>
      </c>
      <c r="ED190" s="12">
        <f t="shared" ca="1" si="953"/>
        <v>0</v>
      </c>
      <c r="EE190" s="12">
        <f t="shared" ca="1" si="953"/>
        <v>0</v>
      </c>
      <c r="EF190" s="12">
        <f t="shared" ca="1" si="953"/>
        <v>0</v>
      </c>
      <c r="EG190" s="12">
        <f t="shared" ref="EG190:EP190" ca="1" si="954">MAX(MIN(EG188+EG189,EG185),0)</f>
        <v>0</v>
      </c>
      <c r="EH190" s="12">
        <f t="shared" ca="1" si="954"/>
        <v>0</v>
      </c>
      <c r="EI190" s="12">
        <f t="shared" ca="1" si="954"/>
        <v>0</v>
      </c>
      <c r="EJ190" s="12">
        <f t="shared" ca="1" si="954"/>
        <v>0</v>
      </c>
      <c r="EK190" s="12">
        <f t="shared" ca="1" si="954"/>
        <v>0</v>
      </c>
      <c r="EL190" s="12">
        <f t="shared" ca="1" si="954"/>
        <v>0</v>
      </c>
      <c r="EM190" s="12">
        <f t="shared" ca="1" si="954"/>
        <v>0</v>
      </c>
      <c r="EN190" s="12">
        <f t="shared" ca="1" si="954"/>
        <v>0</v>
      </c>
      <c r="EO190" s="12">
        <f t="shared" ca="1" si="954"/>
        <v>0</v>
      </c>
      <c r="EP190" s="12">
        <f t="shared" ca="1" si="954"/>
        <v>0</v>
      </c>
      <c r="EQ190" s="12"/>
      <c r="ER190" s="12"/>
      <c r="ES190" s="12"/>
      <c r="ET190" s="12"/>
      <c r="EU190" s="12"/>
      <c r="EV190" s="12"/>
      <c r="EW190" s="12"/>
      <c r="EX190" s="12"/>
      <c r="EY190" s="12"/>
      <c r="EZ190" s="12"/>
      <c r="FA190" s="12"/>
      <c r="FB190" s="12"/>
      <c r="FC190" s="12"/>
      <c r="FD190" s="12"/>
      <c r="FE190" s="12"/>
      <c r="FF190" s="12"/>
      <c r="FG190" s="12"/>
    </row>
    <row r="191" spans="1:163" ht="14.1" customHeight="1">
      <c r="B191" s="141" t="s">
        <v>23</v>
      </c>
      <c r="C191" s="791"/>
      <c r="D191" s="198" t="s">
        <v>97</v>
      </c>
      <c r="E191" s="1290"/>
      <c r="F191" s="206"/>
      <c r="G191" s="206"/>
      <c r="H191" s="206"/>
      <c r="I191" s="206"/>
      <c r="J191" s="206"/>
      <c r="K191" s="206">
        <f t="shared" ref="K191:BT191" ca="1" si="955">IF(ABS(K188+K189-K190)&lt;0.0001,0,K188+K189-K190)</f>
        <v>0</v>
      </c>
      <c r="L191" s="206">
        <f t="shared" ca="1" si="955"/>
        <v>0</v>
      </c>
      <c r="M191" s="206">
        <f t="shared" ca="1" si="955"/>
        <v>0</v>
      </c>
      <c r="N191" s="206">
        <f t="shared" ca="1" si="955"/>
        <v>0</v>
      </c>
      <c r="O191" s="206">
        <f t="shared" ca="1" si="955"/>
        <v>0</v>
      </c>
      <c r="P191" s="206">
        <f t="shared" ca="1" si="955"/>
        <v>0</v>
      </c>
      <c r="Q191" s="206">
        <f t="shared" ca="1" si="955"/>
        <v>0</v>
      </c>
      <c r="R191" s="206">
        <f t="shared" ca="1" si="955"/>
        <v>0</v>
      </c>
      <c r="S191" s="206">
        <f t="shared" ca="1" si="955"/>
        <v>0</v>
      </c>
      <c r="T191" s="206">
        <f t="shared" ca="1" si="955"/>
        <v>0</v>
      </c>
      <c r="U191" s="206">
        <f t="shared" ca="1" si="955"/>
        <v>0</v>
      </c>
      <c r="V191" s="206">
        <f t="shared" ca="1" si="955"/>
        <v>0</v>
      </c>
      <c r="W191" s="206">
        <f t="shared" ca="1" si="955"/>
        <v>0</v>
      </c>
      <c r="X191" s="206">
        <f t="shared" ca="1" si="955"/>
        <v>0</v>
      </c>
      <c r="Y191" s="206">
        <f t="shared" ca="1" si="955"/>
        <v>0</v>
      </c>
      <c r="Z191" s="206">
        <f t="shared" ca="1" si="955"/>
        <v>0</v>
      </c>
      <c r="AA191" s="206">
        <f t="shared" ca="1" si="955"/>
        <v>0</v>
      </c>
      <c r="AB191" s="206">
        <f t="shared" ca="1" si="955"/>
        <v>0</v>
      </c>
      <c r="AC191" s="206">
        <f t="shared" ca="1" si="955"/>
        <v>0</v>
      </c>
      <c r="AD191" s="206">
        <f t="shared" ca="1" si="955"/>
        <v>0</v>
      </c>
      <c r="AE191" s="206">
        <f t="shared" ca="1" si="955"/>
        <v>0</v>
      </c>
      <c r="AF191" s="206">
        <f t="shared" ca="1" si="955"/>
        <v>0</v>
      </c>
      <c r="AG191" s="206">
        <f t="shared" ca="1" si="955"/>
        <v>0</v>
      </c>
      <c r="AH191" s="206">
        <f t="shared" ca="1" si="955"/>
        <v>0</v>
      </c>
      <c r="AI191" s="206">
        <f t="shared" ca="1" si="955"/>
        <v>0</v>
      </c>
      <c r="AJ191" s="206">
        <f t="shared" ca="1" si="955"/>
        <v>0</v>
      </c>
      <c r="AK191" s="206">
        <f t="shared" ca="1" si="955"/>
        <v>0</v>
      </c>
      <c r="AL191" s="206">
        <f t="shared" ca="1" si="955"/>
        <v>0</v>
      </c>
      <c r="AM191" s="206">
        <f t="shared" ca="1" si="955"/>
        <v>0</v>
      </c>
      <c r="AN191" s="206">
        <f t="shared" ca="1" si="955"/>
        <v>0</v>
      </c>
      <c r="AO191" s="206">
        <f t="shared" ca="1" si="955"/>
        <v>0</v>
      </c>
      <c r="AP191" s="206">
        <f t="shared" ca="1" si="955"/>
        <v>0</v>
      </c>
      <c r="AQ191" s="206">
        <f t="shared" ca="1" si="955"/>
        <v>0</v>
      </c>
      <c r="AR191" s="206">
        <f t="shared" ca="1" si="955"/>
        <v>0</v>
      </c>
      <c r="AS191" s="206">
        <f t="shared" ca="1" si="955"/>
        <v>0</v>
      </c>
      <c r="AT191" s="206">
        <f t="shared" ca="1" si="955"/>
        <v>0</v>
      </c>
      <c r="AU191" s="206">
        <f t="shared" ca="1" si="955"/>
        <v>0</v>
      </c>
      <c r="AV191" s="206">
        <f t="shared" ca="1" si="955"/>
        <v>0</v>
      </c>
      <c r="AW191" s="206">
        <f t="shared" ca="1" si="955"/>
        <v>0</v>
      </c>
      <c r="AX191" s="206">
        <f t="shared" ca="1" si="955"/>
        <v>0</v>
      </c>
      <c r="AY191" s="206">
        <f t="shared" ca="1" si="955"/>
        <v>0</v>
      </c>
      <c r="AZ191" s="206">
        <f t="shared" ca="1" si="955"/>
        <v>0</v>
      </c>
      <c r="BA191" s="206">
        <f t="shared" ca="1" si="955"/>
        <v>0</v>
      </c>
      <c r="BB191" s="206">
        <f t="shared" ca="1" si="955"/>
        <v>0</v>
      </c>
      <c r="BC191" s="206">
        <f t="shared" ca="1" si="955"/>
        <v>0</v>
      </c>
      <c r="BD191" s="206">
        <f t="shared" ca="1" si="955"/>
        <v>0</v>
      </c>
      <c r="BE191" s="206">
        <f t="shared" ca="1" si="955"/>
        <v>0</v>
      </c>
      <c r="BF191" s="206">
        <f t="shared" ca="1" si="955"/>
        <v>0</v>
      </c>
      <c r="BG191" s="206">
        <f t="shared" ca="1" si="955"/>
        <v>0</v>
      </c>
      <c r="BH191" s="206">
        <f t="shared" ca="1" si="955"/>
        <v>0</v>
      </c>
      <c r="BI191" s="206">
        <f t="shared" ca="1" si="955"/>
        <v>0</v>
      </c>
      <c r="BJ191" s="206">
        <f t="shared" ca="1" si="955"/>
        <v>0</v>
      </c>
      <c r="BK191" s="206">
        <f t="shared" ca="1" si="955"/>
        <v>0</v>
      </c>
      <c r="BL191" s="206">
        <f t="shared" ca="1" si="955"/>
        <v>0</v>
      </c>
      <c r="BM191" s="206">
        <f t="shared" ca="1" si="955"/>
        <v>0</v>
      </c>
      <c r="BN191" s="206">
        <f t="shared" ca="1" si="955"/>
        <v>0</v>
      </c>
      <c r="BO191" s="206">
        <f t="shared" ca="1" si="955"/>
        <v>0</v>
      </c>
      <c r="BP191" s="206">
        <f t="shared" ca="1" si="955"/>
        <v>0</v>
      </c>
      <c r="BQ191" s="206">
        <f t="shared" ca="1" si="955"/>
        <v>0</v>
      </c>
      <c r="BR191" s="206">
        <f t="shared" ca="1" si="955"/>
        <v>0</v>
      </c>
      <c r="BS191" s="206">
        <f t="shared" ca="1" si="955"/>
        <v>0</v>
      </c>
      <c r="BT191" s="206">
        <f t="shared" ca="1" si="955"/>
        <v>0</v>
      </c>
      <c r="BU191" s="206">
        <f t="shared" ref="BU191:EF191" ca="1" si="956">IF(ABS(BU188+BU189-BU190)&lt;0.0001,0,BU188+BU189-BU190)</f>
        <v>0</v>
      </c>
      <c r="BV191" s="206">
        <f t="shared" ca="1" si="956"/>
        <v>0</v>
      </c>
      <c r="BW191" s="206">
        <f t="shared" ca="1" si="956"/>
        <v>0</v>
      </c>
      <c r="BX191" s="206">
        <f t="shared" ca="1" si="956"/>
        <v>0</v>
      </c>
      <c r="BY191" s="206">
        <f t="shared" ca="1" si="956"/>
        <v>0</v>
      </c>
      <c r="BZ191" s="206">
        <f t="shared" ca="1" si="956"/>
        <v>0</v>
      </c>
      <c r="CA191" s="206">
        <f t="shared" ca="1" si="956"/>
        <v>0</v>
      </c>
      <c r="CB191" s="206">
        <f t="shared" ca="1" si="956"/>
        <v>0</v>
      </c>
      <c r="CC191" s="206">
        <f t="shared" ca="1" si="956"/>
        <v>0</v>
      </c>
      <c r="CD191" s="206">
        <f t="shared" ca="1" si="956"/>
        <v>0</v>
      </c>
      <c r="CE191" s="206">
        <f t="shared" ca="1" si="956"/>
        <v>0</v>
      </c>
      <c r="CF191" s="206">
        <f t="shared" ca="1" si="956"/>
        <v>0</v>
      </c>
      <c r="CG191" s="206">
        <f t="shared" ca="1" si="956"/>
        <v>0</v>
      </c>
      <c r="CH191" s="206">
        <f t="shared" ca="1" si="956"/>
        <v>0</v>
      </c>
      <c r="CI191" s="206">
        <f t="shared" ca="1" si="956"/>
        <v>0</v>
      </c>
      <c r="CJ191" s="206">
        <f t="shared" ca="1" si="956"/>
        <v>0</v>
      </c>
      <c r="CK191" s="206">
        <f t="shared" ca="1" si="956"/>
        <v>0</v>
      </c>
      <c r="CL191" s="206">
        <f t="shared" ca="1" si="956"/>
        <v>0</v>
      </c>
      <c r="CM191" s="206">
        <f t="shared" ca="1" si="956"/>
        <v>0</v>
      </c>
      <c r="CN191" s="206">
        <f t="shared" ca="1" si="956"/>
        <v>0</v>
      </c>
      <c r="CO191" s="206">
        <f t="shared" ca="1" si="956"/>
        <v>0</v>
      </c>
      <c r="CP191" s="206">
        <f t="shared" ca="1" si="956"/>
        <v>0</v>
      </c>
      <c r="CQ191" s="206">
        <f t="shared" ca="1" si="956"/>
        <v>0</v>
      </c>
      <c r="CR191" s="206">
        <f t="shared" ca="1" si="956"/>
        <v>0</v>
      </c>
      <c r="CS191" s="206">
        <f t="shared" ca="1" si="956"/>
        <v>0</v>
      </c>
      <c r="CT191" s="206">
        <f t="shared" ca="1" si="956"/>
        <v>0</v>
      </c>
      <c r="CU191" s="206">
        <f t="shared" ca="1" si="956"/>
        <v>0</v>
      </c>
      <c r="CV191" s="206">
        <f t="shared" ca="1" si="956"/>
        <v>0</v>
      </c>
      <c r="CW191" s="206">
        <f t="shared" ca="1" si="956"/>
        <v>0</v>
      </c>
      <c r="CX191" s="206">
        <f t="shared" ca="1" si="956"/>
        <v>0</v>
      </c>
      <c r="CY191" s="206">
        <f t="shared" ca="1" si="956"/>
        <v>0</v>
      </c>
      <c r="CZ191" s="206">
        <f t="shared" ca="1" si="956"/>
        <v>0</v>
      </c>
      <c r="DA191" s="206">
        <f t="shared" ca="1" si="956"/>
        <v>0</v>
      </c>
      <c r="DB191" s="206">
        <f t="shared" ca="1" si="956"/>
        <v>0</v>
      </c>
      <c r="DC191" s="206">
        <f t="shared" ca="1" si="956"/>
        <v>0</v>
      </c>
      <c r="DD191" s="206">
        <f t="shared" ca="1" si="956"/>
        <v>0</v>
      </c>
      <c r="DE191" s="206">
        <f t="shared" ca="1" si="956"/>
        <v>0</v>
      </c>
      <c r="DF191" s="206">
        <f t="shared" ca="1" si="956"/>
        <v>0</v>
      </c>
      <c r="DG191" s="206">
        <f t="shared" ca="1" si="956"/>
        <v>0</v>
      </c>
      <c r="DH191" s="206">
        <f t="shared" ca="1" si="956"/>
        <v>0</v>
      </c>
      <c r="DI191" s="206">
        <f t="shared" ca="1" si="956"/>
        <v>0</v>
      </c>
      <c r="DJ191" s="206">
        <f t="shared" ca="1" si="956"/>
        <v>0</v>
      </c>
      <c r="DK191" s="206">
        <f t="shared" ca="1" si="956"/>
        <v>0</v>
      </c>
      <c r="DL191" s="206">
        <f t="shared" ca="1" si="956"/>
        <v>0</v>
      </c>
      <c r="DM191" s="206">
        <f t="shared" ca="1" si="956"/>
        <v>0</v>
      </c>
      <c r="DN191" s="206">
        <f t="shared" ca="1" si="956"/>
        <v>0</v>
      </c>
      <c r="DO191" s="206">
        <f t="shared" ca="1" si="956"/>
        <v>0</v>
      </c>
      <c r="DP191" s="206">
        <f t="shared" ca="1" si="956"/>
        <v>0</v>
      </c>
      <c r="DQ191" s="206">
        <f t="shared" ca="1" si="956"/>
        <v>0</v>
      </c>
      <c r="DR191" s="206">
        <f t="shared" ca="1" si="956"/>
        <v>0</v>
      </c>
      <c r="DS191" s="206">
        <f t="shared" ca="1" si="956"/>
        <v>0</v>
      </c>
      <c r="DT191" s="206">
        <f t="shared" ca="1" si="956"/>
        <v>0</v>
      </c>
      <c r="DU191" s="206">
        <f t="shared" ca="1" si="956"/>
        <v>0</v>
      </c>
      <c r="DV191" s="206">
        <f t="shared" ca="1" si="956"/>
        <v>0</v>
      </c>
      <c r="DW191" s="206">
        <f t="shared" ca="1" si="956"/>
        <v>0</v>
      </c>
      <c r="DX191" s="206">
        <f t="shared" ca="1" si="956"/>
        <v>0</v>
      </c>
      <c r="DY191" s="206">
        <f t="shared" ca="1" si="956"/>
        <v>0</v>
      </c>
      <c r="DZ191" s="206">
        <f t="shared" ca="1" si="956"/>
        <v>0</v>
      </c>
      <c r="EA191" s="206">
        <f t="shared" ca="1" si="956"/>
        <v>0</v>
      </c>
      <c r="EB191" s="206">
        <f t="shared" ca="1" si="956"/>
        <v>0</v>
      </c>
      <c r="EC191" s="206">
        <f t="shared" ca="1" si="956"/>
        <v>0</v>
      </c>
      <c r="ED191" s="206">
        <f t="shared" ca="1" si="956"/>
        <v>0</v>
      </c>
      <c r="EE191" s="206">
        <f t="shared" ca="1" si="956"/>
        <v>0</v>
      </c>
      <c r="EF191" s="206">
        <f t="shared" ca="1" si="956"/>
        <v>0</v>
      </c>
      <c r="EG191" s="206">
        <f t="shared" ref="EG191:EP191" ca="1" si="957">IF(ABS(EG188+EG189-EG190)&lt;0.0001,0,EG188+EG189-EG190)</f>
        <v>0</v>
      </c>
      <c r="EH191" s="206">
        <f t="shared" ca="1" si="957"/>
        <v>0</v>
      </c>
      <c r="EI191" s="206">
        <f t="shared" ca="1" si="957"/>
        <v>0</v>
      </c>
      <c r="EJ191" s="206">
        <f t="shared" ca="1" si="957"/>
        <v>0</v>
      </c>
      <c r="EK191" s="206">
        <f t="shared" ca="1" si="957"/>
        <v>0</v>
      </c>
      <c r="EL191" s="206">
        <f t="shared" ca="1" si="957"/>
        <v>0</v>
      </c>
      <c r="EM191" s="206">
        <f t="shared" ca="1" si="957"/>
        <v>0</v>
      </c>
      <c r="EN191" s="206">
        <f t="shared" ca="1" si="957"/>
        <v>0</v>
      </c>
      <c r="EO191" s="206">
        <f t="shared" ca="1" si="957"/>
        <v>0</v>
      </c>
      <c r="EP191" s="206">
        <f t="shared" ca="1" si="957"/>
        <v>0</v>
      </c>
      <c r="EQ191" s="12"/>
      <c r="ER191" s="12"/>
      <c r="ES191" s="12"/>
      <c r="ET191" s="12"/>
      <c r="EU191" s="12"/>
      <c r="EV191" s="12"/>
      <c r="EW191" s="12"/>
      <c r="EX191" s="12"/>
      <c r="EY191" s="12"/>
      <c r="EZ191" s="12"/>
      <c r="FA191" s="12"/>
      <c r="FB191" s="12"/>
      <c r="FC191" s="12"/>
      <c r="FD191" s="12"/>
      <c r="FE191" s="12"/>
      <c r="FF191" s="12"/>
      <c r="FG191" s="12"/>
    </row>
    <row r="192" spans="1:163" ht="14.1" customHeight="1">
      <c r="C192" s="44"/>
      <c r="E192" s="416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/>
      <c r="BC192" s="12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  <c r="CE192" s="12"/>
      <c r="CF192" s="12"/>
      <c r="CG192" s="12"/>
      <c r="CH192" s="12"/>
      <c r="CI192" s="12"/>
      <c r="CJ192" s="12"/>
      <c r="CK192" s="12"/>
      <c r="CL192" s="12"/>
      <c r="CM192" s="12"/>
      <c r="CN192" s="12"/>
      <c r="CO192" s="12"/>
      <c r="CP192" s="12"/>
      <c r="CQ192" s="12"/>
      <c r="CR192" s="12"/>
      <c r="CS192" s="12"/>
      <c r="CT192" s="12"/>
      <c r="CU192" s="12"/>
      <c r="CV192" s="12"/>
      <c r="CW192" s="12"/>
      <c r="CX192" s="12"/>
      <c r="CY192" s="12"/>
      <c r="CZ192" s="12"/>
      <c r="DA192" s="12"/>
      <c r="DB192" s="12"/>
      <c r="DC192" s="12"/>
      <c r="DD192" s="12"/>
      <c r="DE192" s="12"/>
      <c r="DF192" s="12"/>
      <c r="DG192" s="12"/>
      <c r="DH192" s="12"/>
      <c r="DI192" s="12"/>
      <c r="DJ192" s="12"/>
      <c r="DK192" s="12"/>
      <c r="DL192" s="12"/>
      <c r="DM192" s="12"/>
      <c r="DN192" s="12"/>
      <c r="DO192" s="12"/>
      <c r="DP192" s="12"/>
      <c r="DQ192" s="12"/>
      <c r="DR192" s="12"/>
      <c r="DS192" s="12"/>
      <c r="DT192" s="12"/>
      <c r="DU192" s="12"/>
      <c r="DV192" s="12"/>
      <c r="DW192" s="12"/>
      <c r="DX192" s="12"/>
      <c r="DY192" s="12"/>
      <c r="DZ192" s="12"/>
      <c r="EA192" s="12"/>
      <c r="EB192" s="12"/>
      <c r="EC192" s="12"/>
      <c r="ED192" s="12"/>
      <c r="EE192" s="12"/>
      <c r="EF192" s="12"/>
      <c r="EG192" s="12"/>
      <c r="EH192" s="12"/>
      <c r="EI192" s="12"/>
      <c r="EJ192" s="12"/>
      <c r="EK192" s="12"/>
      <c r="EL192" s="12"/>
      <c r="EM192" s="12"/>
      <c r="EN192" s="12"/>
      <c r="EO192" s="12"/>
      <c r="EP192" s="12"/>
      <c r="EQ192" s="12"/>
      <c r="ER192" s="12"/>
      <c r="ES192" s="12"/>
      <c r="ET192" s="12"/>
      <c r="EU192" s="12"/>
      <c r="EV192" s="12"/>
      <c r="EW192" s="12"/>
      <c r="EX192" s="12"/>
      <c r="EY192" s="12"/>
      <c r="EZ192" s="12"/>
      <c r="FA192" s="12"/>
      <c r="FB192" s="12"/>
      <c r="FC192" s="12"/>
      <c r="FD192" s="12"/>
      <c r="FE192" s="12"/>
      <c r="FF192" s="12"/>
      <c r="FG192" s="12"/>
    </row>
    <row r="193" spans="1:163" s="418" customFormat="1" ht="14.1" customHeight="1">
      <c r="A193" s="417"/>
      <c r="B193" s="34" t="s">
        <v>1040</v>
      </c>
      <c r="C193" s="57"/>
      <c r="D193" s="330"/>
      <c r="E193" s="1288"/>
      <c r="G193" s="419"/>
      <c r="H193" s="419"/>
      <c r="I193" s="419"/>
      <c r="J193" s="419"/>
      <c r="K193" s="419"/>
      <c r="L193" s="419"/>
      <c r="M193" s="419"/>
      <c r="N193" s="419"/>
      <c r="O193" s="419"/>
      <c r="P193" s="419"/>
      <c r="Q193" s="419"/>
      <c r="R193" s="419"/>
      <c r="S193" s="419"/>
      <c r="T193" s="419"/>
      <c r="U193" s="419"/>
      <c r="V193" s="419"/>
      <c r="W193" s="419"/>
      <c r="X193" s="419"/>
      <c r="Y193" s="419"/>
      <c r="Z193" s="419"/>
      <c r="AA193" s="419"/>
      <c r="AB193" s="419"/>
      <c r="AC193" s="419"/>
      <c r="AD193" s="419"/>
      <c r="AE193" s="419"/>
      <c r="AF193" s="419"/>
      <c r="AG193" s="419"/>
      <c r="AH193" s="419"/>
      <c r="AI193" s="419"/>
      <c r="AJ193" s="419"/>
      <c r="AK193" s="419"/>
      <c r="AL193" s="419"/>
      <c r="AM193" s="419"/>
      <c r="AN193" s="419"/>
      <c r="AO193" s="419"/>
      <c r="AP193" s="419"/>
      <c r="AQ193" s="419"/>
      <c r="AR193" s="419"/>
      <c r="AS193" s="419"/>
      <c r="AT193" s="419"/>
      <c r="AU193" s="419"/>
      <c r="AV193" s="419"/>
      <c r="AW193" s="419"/>
      <c r="AX193" s="419"/>
      <c r="AY193" s="419"/>
      <c r="AZ193" s="419"/>
      <c r="BA193" s="419"/>
      <c r="BB193" s="419"/>
      <c r="BC193" s="419"/>
      <c r="BD193" s="419"/>
      <c r="BE193" s="419"/>
      <c r="BF193" s="419"/>
      <c r="BG193" s="419"/>
      <c r="BH193" s="419"/>
      <c r="BI193" s="419"/>
      <c r="BJ193" s="419"/>
      <c r="BK193" s="419"/>
      <c r="BL193" s="419"/>
      <c r="BM193" s="419"/>
      <c r="BN193" s="419"/>
      <c r="BO193" s="419"/>
      <c r="BP193" s="419"/>
      <c r="BQ193" s="419"/>
      <c r="BR193" s="419"/>
      <c r="BS193" s="419"/>
      <c r="BT193" s="419"/>
      <c r="BU193" s="419"/>
      <c r="BV193" s="419"/>
      <c r="BW193" s="419"/>
      <c r="BX193" s="419"/>
      <c r="BY193" s="419"/>
      <c r="BZ193" s="419"/>
      <c r="CA193" s="419"/>
      <c r="CB193" s="419"/>
      <c r="CC193" s="419"/>
      <c r="CD193" s="419"/>
      <c r="CE193" s="419"/>
      <c r="CF193" s="419"/>
      <c r="CG193" s="419"/>
      <c r="CH193" s="419"/>
      <c r="CI193" s="419"/>
      <c r="CJ193" s="419"/>
      <c r="CK193" s="419"/>
      <c r="CL193" s="419"/>
      <c r="CM193" s="419"/>
      <c r="CN193" s="419"/>
      <c r="CO193" s="419"/>
      <c r="CP193" s="419"/>
      <c r="CQ193" s="419"/>
      <c r="CR193" s="419"/>
      <c r="CS193" s="419"/>
      <c r="CT193" s="419"/>
      <c r="CU193" s="419"/>
      <c r="CV193" s="419"/>
      <c r="CW193" s="419"/>
      <c r="CX193" s="419"/>
      <c r="CY193" s="419"/>
      <c r="CZ193" s="419"/>
      <c r="DA193" s="419"/>
      <c r="DB193" s="419"/>
      <c r="DC193" s="419"/>
      <c r="DD193" s="419"/>
      <c r="DE193" s="419"/>
      <c r="DF193" s="419"/>
      <c r="DG193" s="419"/>
      <c r="DH193" s="419"/>
      <c r="DI193" s="419"/>
      <c r="DJ193" s="419"/>
      <c r="DK193" s="419"/>
      <c r="DL193" s="419"/>
      <c r="DM193" s="419"/>
      <c r="DN193" s="419"/>
      <c r="DO193" s="419"/>
      <c r="DP193" s="419"/>
      <c r="DQ193" s="419"/>
      <c r="DR193" s="419"/>
      <c r="DS193" s="419"/>
      <c r="DT193" s="419"/>
      <c r="DU193" s="419"/>
      <c r="DV193" s="419"/>
      <c r="DW193" s="419"/>
      <c r="DX193" s="419"/>
      <c r="DY193" s="419"/>
      <c r="DZ193" s="419"/>
      <c r="EA193" s="419"/>
      <c r="EB193" s="419"/>
      <c r="EC193" s="419"/>
      <c r="ED193" s="419"/>
      <c r="EE193" s="419"/>
      <c r="EF193" s="419"/>
      <c r="EG193" s="419"/>
      <c r="EH193" s="419"/>
      <c r="EI193" s="419"/>
      <c r="EJ193" s="419"/>
      <c r="EK193" s="419"/>
      <c r="EL193" s="419"/>
      <c r="EM193" s="419"/>
      <c r="EN193" s="419"/>
      <c r="EO193" s="419"/>
      <c r="EP193" s="419"/>
    </row>
    <row r="194" spans="1:163" ht="14.1" customHeight="1">
      <c r="B194" s="15" t="s">
        <v>20</v>
      </c>
      <c r="D194" s="39" t="s">
        <v>97</v>
      </c>
      <c r="E194" s="416"/>
      <c r="F194" s="12"/>
      <c r="G194" s="12"/>
      <c r="H194" s="12"/>
      <c r="I194" s="12"/>
      <c r="J194" s="12"/>
      <c r="K194" s="12">
        <f t="shared" ref="K194" si="958">J197</f>
        <v>0</v>
      </c>
      <c r="L194" s="12">
        <f t="shared" ref="L194" ca="1" si="959">K197</f>
        <v>0</v>
      </c>
      <c r="M194" s="12">
        <f t="shared" ref="M194" ca="1" si="960">L197</f>
        <v>0</v>
      </c>
      <c r="N194" s="12">
        <f t="shared" ref="N194" ca="1" si="961">M197</f>
        <v>0</v>
      </c>
      <c r="O194" s="12">
        <f t="shared" ref="O194" ca="1" si="962">N197</f>
        <v>0</v>
      </c>
      <c r="P194" s="12">
        <f t="shared" ref="P194" ca="1" si="963">O197</f>
        <v>0</v>
      </c>
      <c r="Q194" s="12">
        <f t="shared" ref="Q194" ca="1" si="964">P197</f>
        <v>0</v>
      </c>
      <c r="R194" s="12">
        <f t="shared" ref="R194" ca="1" si="965">Q197</f>
        <v>0</v>
      </c>
      <c r="S194" s="12">
        <f t="shared" ref="S194" ca="1" si="966">R197</f>
        <v>0</v>
      </c>
      <c r="T194" s="12">
        <f t="shared" ref="T194" ca="1" si="967">S197</f>
        <v>0</v>
      </c>
      <c r="U194" s="12">
        <f t="shared" ref="U194" ca="1" si="968">T197</f>
        <v>0</v>
      </c>
      <c r="V194" s="12">
        <f t="shared" ref="V194" ca="1" si="969">U197</f>
        <v>0</v>
      </c>
      <c r="W194" s="12">
        <f t="shared" ref="W194" ca="1" si="970">V197</f>
        <v>0</v>
      </c>
      <c r="X194" s="12">
        <f t="shared" ref="X194" ca="1" si="971">W197</f>
        <v>0</v>
      </c>
      <c r="Y194" s="12">
        <f t="shared" ref="Y194" ca="1" si="972">X197</f>
        <v>0</v>
      </c>
      <c r="Z194" s="12">
        <f t="shared" ref="Z194" ca="1" si="973">Y197</f>
        <v>0</v>
      </c>
      <c r="AA194" s="12">
        <f t="shared" ref="AA194" ca="1" si="974">Z197</f>
        <v>0</v>
      </c>
      <c r="AB194" s="12">
        <f t="shared" ref="AB194" ca="1" si="975">AA197</f>
        <v>0</v>
      </c>
      <c r="AC194" s="12">
        <f t="shared" ref="AC194" ca="1" si="976">AB197</f>
        <v>0</v>
      </c>
      <c r="AD194" s="12">
        <f t="shared" ref="AD194" ca="1" si="977">AC197</f>
        <v>0</v>
      </c>
      <c r="AE194" s="12">
        <f t="shared" ref="AE194" ca="1" si="978">AD197</f>
        <v>0</v>
      </c>
      <c r="AF194" s="12">
        <f t="shared" ref="AF194" ca="1" si="979">AE197</f>
        <v>0</v>
      </c>
      <c r="AG194" s="12">
        <f t="shared" ref="AG194" ca="1" si="980">AF197</f>
        <v>0</v>
      </c>
      <c r="AH194" s="12">
        <f t="shared" ref="AH194" ca="1" si="981">AG197</f>
        <v>0</v>
      </c>
      <c r="AI194" s="12">
        <f t="shared" ref="AI194" ca="1" si="982">AH197</f>
        <v>0</v>
      </c>
      <c r="AJ194" s="12">
        <f t="shared" ref="AJ194" ca="1" si="983">AI197</f>
        <v>0</v>
      </c>
      <c r="AK194" s="12">
        <f t="shared" ref="AK194" ca="1" si="984">AJ197</f>
        <v>0</v>
      </c>
      <c r="AL194" s="12">
        <f t="shared" ref="AL194" ca="1" si="985">AK197</f>
        <v>0</v>
      </c>
      <c r="AM194" s="12">
        <f t="shared" ref="AM194" ca="1" si="986">AL197</f>
        <v>0</v>
      </c>
      <c r="AN194" s="12">
        <f t="shared" ref="AN194" ca="1" si="987">AM197</f>
        <v>0</v>
      </c>
      <c r="AO194" s="12">
        <f t="shared" ref="AO194" ca="1" si="988">AN197</f>
        <v>0</v>
      </c>
      <c r="AP194" s="12">
        <f t="shared" ref="AP194" ca="1" si="989">AO197</f>
        <v>0</v>
      </c>
      <c r="AQ194" s="12">
        <f t="shared" ref="AQ194" ca="1" si="990">AP197</f>
        <v>0</v>
      </c>
      <c r="AR194" s="12">
        <f t="shared" ref="AR194" ca="1" si="991">AQ197</f>
        <v>0</v>
      </c>
      <c r="AS194" s="12">
        <f t="shared" ref="AS194" ca="1" si="992">AR197</f>
        <v>0</v>
      </c>
      <c r="AT194" s="12">
        <f t="shared" ref="AT194" ca="1" si="993">AS197</f>
        <v>0</v>
      </c>
      <c r="AU194" s="12">
        <f t="shared" ref="AU194" ca="1" si="994">AT197</f>
        <v>0</v>
      </c>
      <c r="AV194" s="12">
        <f t="shared" ref="AV194" ca="1" si="995">AU197</f>
        <v>0</v>
      </c>
      <c r="AW194" s="12">
        <f t="shared" ref="AW194" ca="1" si="996">AV197</f>
        <v>0</v>
      </c>
      <c r="AX194" s="12">
        <f t="shared" ref="AX194" ca="1" si="997">AW197</f>
        <v>0</v>
      </c>
      <c r="AY194" s="12">
        <f t="shared" ref="AY194" ca="1" si="998">AX197</f>
        <v>0</v>
      </c>
      <c r="AZ194" s="12">
        <f t="shared" ref="AZ194" ca="1" si="999">AY197</f>
        <v>0</v>
      </c>
      <c r="BA194" s="12">
        <f t="shared" ref="BA194" ca="1" si="1000">AZ197</f>
        <v>0</v>
      </c>
      <c r="BB194" s="12">
        <f t="shared" ref="BB194" ca="1" si="1001">BA197</f>
        <v>0</v>
      </c>
      <c r="BC194" s="12">
        <f t="shared" ref="BC194" ca="1" si="1002">BB197</f>
        <v>0</v>
      </c>
      <c r="BD194" s="12">
        <f t="shared" ref="BD194" ca="1" si="1003">BC197</f>
        <v>0</v>
      </c>
      <c r="BE194" s="12">
        <f t="shared" ref="BE194" ca="1" si="1004">BD197</f>
        <v>0</v>
      </c>
      <c r="BF194" s="12">
        <f t="shared" ref="BF194" ca="1" si="1005">BE197</f>
        <v>0</v>
      </c>
      <c r="BG194" s="12">
        <f t="shared" ref="BG194" ca="1" si="1006">BF197</f>
        <v>0</v>
      </c>
      <c r="BH194" s="12">
        <f t="shared" ref="BH194" ca="1" si="1007">BG197</f>
        <v>0</v>
      </c>
      <c r="BI194" s="12">
        <f t="shared" ref="BI194" ca="1" si="1008">BH197</f>
        <v>0</v>
      </c>
      <c r="BJ194" s="12">
        <f t="shared" ref="BJ194" ca="1" si="1009">BI197</f>
        <v>0</v>
      </c>
      <c r="BK194" s="12">
        <f t="shared" ref="BK194" ca="1" si="1010">BJ197</f>
        <v>0</v>
      </c>
      <c r="BL194" s="12">
        <f t="shared" ref="BL194" ca="1" si="1011">BK197</f>
        <v>0</v>
      </c>
      <c r="BM194" s="12">
        <f t="shared" ref="BM194" ca="1" si="1012">BL197</f>
        <v>0</v>
      </c>
      <c r="BN194" s="12">
        <f t="shared" ref="BN194" ca="1" si="1013">BM197</f>
        <v>0</v>
      </c>
      <c r="BO194" s="12">
        <f t="shared" ref="BO194" ca="1" si="1014">BN197</f>
        <v>0</v>
      </c>
      <c r="BP194" s="12">
        <f t="shared" ref="BP194" ca="1" si="1015">BO197</f>
        <v>0</v>
      </c>
      <c r="BQ194" s="12">
        <f t="shared" ref="BQ194" ca="1" si="1016">BP197</f>
        <v>0</v>
      </c>
      <c r="BR194" s="12">
        <f t="shared" ref="BR194" ca="1" si="1017">BQ197</f>
        <v>0</v>
      </c>
      <c r="BS194" s="12">
        <f t="shared" ref="BS194" ca="1" si="1018">BR197</f>
        <v>0</v>
      </c>
      <c r="BT194" s="12">
        <f t="shared" ref="BT194" ca="1" si="1019">BS197</f>
        <v>0</v>
      </c>
      <c r="BU194" s="12">
        <f t="shared" ref="BU194" ca="1" si="1020">BT197</f>
        <v>0</v>
      </c>
      <c r="BV194" s="12">
        <f t="shared" ref="BV194" ca="1" si="1021">BU197</f>
        <v>0</v>
      </c>
      <c r="BW194" s="12">
        <f t="shared" ref="BW194" ca="1" si="1022">BV197</f>
        <v>0</v>
      </c>
      <c r="BX194" s="12">
        <f t="shared" ref="BX194" ca="1" si="1023">BW197</f>
        <v>0</v>
      </c>
      <c r="BY194" s="12">
        <f t="shared" ref="BY194" ca="1" si="1024">BX197</f>
        <v>0</v>
      </c>
      <c r="BZ194" s="12">
        <f t="shared" ref="BZ194" ca="1" si="1025">BY197</f>
        <v>0</v>
      </c>
      <c r="CA194" s="12">
        <f t="shared" ref="CA194" ca="1" si="1026">BZ197</f>
        <v>0</v>
      </c>
      <c r="CB194" s="12">
        <f t="shared" ref="CB194" ca="1" si="1027">CA197</f>
        <v>0</v>
      </c>
      <c r="CC194" s="12">
        <f t="shared" ref="CC194" ca="1" si="1028">CB197</f>
        <v>0</v>
      </c>
      <c r="CD194" s="12">
        <f t="shared" ref="CD194" ca="1" si="1029">CC197</f>
        <v>0</v>
      </c>
      <c r="CE194" s="12">
        <f t="shared" ref="CE194" ca="1" si="1030">CD197</f>
        <v>0</v>
      </c>
      <c r="CF194" s="12">
        <f t="shared" ref="CF194" ca="1" si="1031">CE197</f>
        <v>0</v>
      </c>
      <c r="CG194" s="12">
        <f t="shared" ref="CG194" ca="1" si="1032">CF197</f>
        <v>0</v>
      </c>
      <c r="CH194" s="12">
        <f t="shared" ref="CH194" ca="1" si="1033">CG197</f>
        <v>0</v>
      </c>
      <c r="CI194" s="12">
        <f t="shared" ref="CI194" ca="1" si="1034">CH197</f>
        <v>0</v>
      </c>
      <c r="CJ194" s="12">
        <f t="shared" ref="CJ194" ca="1" si="1035">CI197</f>
        <v>0</v>
      </c>
      <c r="CK194" s="12">
        <f t="shared" ref="CK194" ca="1" si="1036">CJ197</f>
        <v>0</v>
      </c>
      <c r="CL194" s="12">
        <f t="shared" ref="CL194" ca="1" si="1037">CK197</f>
        <v>0</v>
      </c>
      <c r="CM194" s="12">
        <f t="shared" ref="CM194" ca="1" si="1038">CL197</f>
        <v>0</v>
      </c>
      <c r="CN194" s="12">
        <f t="shared" ref="CN194" ca="1" si="1039">CM197</f>
        <v>0</v>
      </c>
      <c r="CO194" s="12">
        <f t="shared" ref="CO194" ca="1" si="1040">CN197</f>
        <v>0</v>
      </c>
      <c r="CP194" s="12">
        <f t="shared" ref="CP194" ca="1" si="1041">CO197</f>
        <v>0</v>
      </c>
      <c r="CQ194" s="12">
        <f t="shared" ref="CQ194" ca="1" si="1042">CP197</f>
        <v>0</v>
      </c>
      <c r="CR194" s="12">
        <f t="shared" ref="CR194" ca="1" si="1043">CQ197</f>
        <v>0</v>
      </c>
      <c r="CS194" s="12">
        <f t="shared" ref="CS194" ca="1" si="1044">CR197</f>
        <v>0</v>
      </c>
      <c r="CT194" s="12">
        <f t="shared" ref="CT194" ca="1" si="1045">CS197</f>
        <v>0</v>
      </c>
      <c r="CU194" s="12">
        <f t="shared" ref="CU194" ca="1" si="1046">CT197</f>
        <v>0</v>
      </c>
      <c r="CV194" s="12">
        <f t="shared" ref="CV194" ca="1" si="1047">CU197</f>
        <v>0</v>
      </c>
      <c r="CW194" s="12">
        <f t="shared" ref="CW194" ca="1" si="1048">CV197</f>
        <v>0</v>
      </c>
      <c r="CX194" s="12">
        <f t="shared" ref="CX194" ca="1" si="1049">CW197</f>
        <v>0</v>
      </c>
      <c r="CY194" s="12">
        <f t="shared" ref="CY194" ca="1" si="1050">CX197</f>
        <v>0</v>
      </c>
      <c r="CZ194" s="12">
        <f t="shared" ref="CZ194" ca="1" si="1051">CY197</f>
        <v>0</v>
      </c>
      <c r="DA194" s="12">
        <f t="shared" ref="DA194" ca="1" si="1052">CZ197</f>
        <v>0</v>
      </c>
      <c r="DB194" s="12">
        <f t="shared" ref="DB194" ca="1" si="1053">DA197</f>
        <v>0</v>
      </c>
      <c r="DC194" s="12">
        <f t="shared" ref="DC194" ca="1" si="1054">DB197</f>
        <v>0</v>
      </c>
      <c r="DD194" s="12">
        <f t="shared" ref="DD194" ca="1" si="1055">DC197</f>
        <v>0</v>
      </c>
      <c r="DE194" s="12">
        <f t="shared" ref="DE194" ca="1" si="1056">DD197</f>
        <v>0</v>
      </c>
      <c r="DF194" s="12">
        <f t="shared" ref="DF194" ca="1" si="1057">DE197</f>
        <v>0</v>
      </c>
      <c r="DG194" s="12">
        <f t="shared" ref="DG194" ca="1" si="1058">DF197</f>
        <v>0</v>
      </c>
      <c r="DH194" s="12">
        <f t="shared" ref="DH194" ca="1" si="1059">DG197</f>
        <v>0</v>
      </c>
      <c r="DI194" s="12">
        <f t="shared" ref="DI194" ca="1" si="1060">DH197</f>
        <v>0</v>
      </c>
      <c r="DJ194" s="12">
        <f t="shared" ref="DJ194" ca="1" si="1061">DI197</f>
        <v>0</v>
      </c>
      <c r="DK194" s="12">
        <f t="shared" ref="DK194" ca="1" si="1062">DJ197</f>
        <v>0</v>
      </c>
      <c r="DL194" s="12">
        <f t="shared" ref="DL194" ca="1" si="1063">DK197</f>
        <v>0</v>
      </c>
      <c r="DM194" s="12">
        <f t="shared" ref="DM194" ca="1" si="1064">DL197</f>
        <v>0</v>
      </c>
      <c r="DN194" s="12">
        <f t="shared" ref="DN194" ca="1" si="1065">DM197</f>
        <v>0</v>
      </c>
      <c r="DO194" s="12">
        <f t="shared" ref="DO194" ca="1" si="1066">DN197</f>
        <v>0</v>
      </c>
      <c r="DP194" s="12">
        <f t="shared" ref="DP194" ca="1" si="1067">DO197</f>
        <v>0</v>
      </c>
      <c r="DQ194" s="12">
        <f t="shared" ref="DQ194" ca="1" si="1068">DP197</f>
        <v>0</v>
      </c>
      <c r="DR194" s="12">
        <f t="shared" ref="DR194" ca="1" si="1069">DQ197</f>
        <v>0</v>
      </c>
      <c r="DS194" s="12">
        <f t="shared" ref="DS194" ca="1" si="1070">DR197</f>
        <v>0</v>
      </c>
      <c r="DT194" s="12">
        <f t="shared" ref="DT194" ca="1" si="1071">DS197</f>
        <v>0</v>
      </c>
      <c r="DU194" s="12">
        <f t="shared" ref="DU194" ca="1" si="1072">DT197</f>
        <v>0</v>
      </c>
      <c r="DV194" s="12">
        <f t="shared" ref="DV194" ca="1" si="1073">DU197</f>
        <v>0</v>
      </c>
      <c r="DW194" s="12">
        <f t="shared" ref="DW194" ca="1" si="1074">DV197</f>
        <v>0</v>
      </c>
      <c r="DX194" s="12">
        <f t="shared" ref="DX194" ca="1" si="1075">DW197</f>
        <v>0</v>
      </c>
      <c r="DY194" s="12">
        <f t="shared" ref="DY194" ca="1" si="1076">DX197</f>
        <v>0</v>
      </c>
      <c r="DZ194" s="12">
        <f t="shared" ref="DZ194" ca="1" si="1077">DY197</f>
        <v>0</v>
      </c>
      <c r="EA194" s="12">
        <f t="shared" ref="EA194" ca="1" si="1078">DZ197</f>
        <v>0</v>
      </c>
      <c r="EB194" s="12">
        <f t="shared" ref="EB194" ca="1" si="1079">EA197</f>
        <v>0</v>
      </c>
      <c r="EC194" s="12">
        <f t="shared" ref="EC194" ca="1" si="1080">EB197</f>
        <v>0</v>
      </c>
      <c r="ED194" s="12">
        <f t="shared" ref="ED194" ca="1" si="1081">EC197</f>
        <v>0</v>
      </c>
      <c r="EE194" s="12">
        <f t="shared" ref="EE194" ca="1" si="1082">ED197</f>
        <v>0</v>
      </c>
      <c r="EF194" s="12">
        <f t="shared" ref="EF194" ca="1" si="1083">EE197</f>
        <v>0</v>
      </c>
      <c r="EG194" s="12">
        <f t="shared" ref="EG194" ca="1" si="1084">EF197</f>
        <v>0</v>
      </c>
      <c r="EH194" s="12">
        <f t="shared" ref="EH194" ca="1" si="1085">EG197</f>
        <v>0</v>
      </c>
      <c r="EI194" s="12">
        <f t="shared" ref="EI194" ca="1" si="1086">EH197</f>
        <v>0</v>
      </c>
      <c r="EJ194" s="12">
        <f t="shared" ref="EJ194" ca="1" si="1087">EI197</f>
        <v>0</v>
      </c>
      <c r="EK194" s="12">
        <f t="shared" ref="EK194" ca="1" si="1088">EJ197</f>
        <v>0</v>
      </c>
      <c r="EL194" s="12">
        <f t="shared" ref="EL194" ca="1" si="1089">EK197</f>
        <v>0</v>
      </c>
      <c r="EM194" s="12">
        <f t="shared" ref="EM194" ca="1" si="1090">EL197</f>
        <v>0</v>
      </c>
      <c r="EN194" s="12">
        <f t="shared" ref="EN194" ca="1" si="1091">EM197</f>
        <v>0</v>
      </c>
      <c r="EO194" s="12">
        <f t="shared" ref="EO194" ca="1" si="1092">EN197</f>
        <v>0</v>
      </c>
      <c r="EP194" s="12">
        <f t="shared" ref="EP194" ca="1" si="1093">EO197</f>
        <v>0</v>
      </c>
      <c r="EQ194" s="12"/>
      <c r="ER194" s="12"/>
      <c r="ES194" s="12"/>
      <c r="ET194" s="12"/>
      <c r="EU194" s="12"/>
      <c r="EV194" s="12"/>
      <c r="EW194" s="12"/>
      <c r="EX194" s="12"/>
      <c r="EY194" s="12"/>
      <c r="EZ194" s="12"/>
      <c r="FA194" s="12"/>
      <c r="FB194" s="12"/>
      <c r="FC194" s="12"/>
      <c r="FD194" s="12"/>
      <c r="FE194" s="12"/>
      <c r="FF194" s="12"/>
      <c r="FG194" s="12"/>
    </row>
    <row r="195" spans="1:163" ht="14.1" customHeight="1">
      <c r="B195" s="141" t="s">
        <v>1038</v>
      </c>
      <c r="C195" s="141"/>
      <c r="D195" s="198" t="s">
        <v>97</v>
      </c>
      <c r="E195" s="1290">
        <f ca="1">SUM(F195:DI195)</f>
        <v>0</v>
      </c>
      <c r="F195" s="206"/>
      <c r="G195" s="206"/>
      <c r="H195" s="206"/>
      <c r="I195" s="206"/>
      <c r="J195" s="206"/>
      <c r="K195" s="206">
        <f ca="1">Funding!K30</f>
        <v>0</v>
      </c>
      <c r="L195" s="206">
        <f ca="1">Funding!L30</f>
        <v>0</v>
      </c>
      <c r="M195" s="206">
        <f ca="1">Funding!M30</f>
        <v>0</v>
      </c>
      <c r="N195" s="206">
        <f ca="1">Funding!N30</f>
        <v>0</v>
      </c>
      <c r="O195" s="206">
        <f ca="1">Funding!O30</f>
        <v>0</v>
      </c>
      <c r="P195" s="206">
        <f ca="1">Funding!P30</f>
        <v>0</v>
      </c>
      <c r="Q195" s="206">
        <f ca="1">Funding!Q30</f>
        <v>0</v>
      </c>
      <c r="R195" s="206">
        <f ca="1">Funding!R30</f>
        <v>0</v>
      </c>
      <c r="S195" s="206">
        <f ca="1">Funding!S30</f>
        <v>0</v>
      </c>
      <c r="T195" s="206">
        <f ca="1">Funding!T30</f>
        <v>0</v>
      </c>
      <c r="U195" s="206">
        <f ca="1">Funding!U30</f>
        <v>0</v>
      </c>
      <c r="V195" s="206">
        <f ca="1">Funding!V30</f>
        <v>0</v>
      </c>
      <c r="W195" s="206">
        <f ca="1">Funding!W30</f>
        <v>0</v>
      </c>
      <c r="X195" s="206">
        <f ca="1">Funding!X30</f>
        <v>0</v>
      </c>
      <c r="Y195" s="206">
        <f ca="1">Funding!Y30</f>
        <v>0</v>
      </c>
      <c r="Z195" s="206">
        <f ca="1">Funding!Z30</f>
        <v>0</v>
      </c>
      <c r="AA195" s="206">
        <f ca="1">Funding!AA30</f>
        <v>0</v>
      </c>
      <c r="AB195" s="206">
        <f ca="1">Funding!AB30</f>
        <v>0</v>
      </c>
      <c r="AC195" s="206">
        <f ca="1">Funding!AC30</f>
        <v>0</v>
      </c>
      <c r="AD195" s="206">
        <f ca="1">Funding!AD30</f>
        <v>0</v>
      </c>
      <c r="AE195" s="206">
        <f ca="1">Funding!AE30</f>
        <v>0</v>
      </c>
      <c r="AF195" s="206">
        <f ca="1">Funding!AF30</f>
        <v>0</v>
      </c>
      <c r="AG195" s="206">
        <f ca="1">Funding!AG30</f>
        <v>0</v>
      </c>
      <c r="AH195" s="206">
        <f ca="1">Funding!AH30</f>
        <v>0</v>
      </c>
      <c r="AI195" s="206">
        <f ca="1">Funding!AI30</f>
        <v>0</v>
      </c>
      <c r="AJ195" s="206">
        <f ca="1">Funding!AJ30</f>
        <v>0</v>
      </c>
      <c r="AK195" s="206">
        <f ca="1">Funding!AK30</f>
        <v>0</v>
      </c>
      <c r="AL195" s="206">
        <f ca="1">Funding!AL30</f>
        <v>0</v>
      </c>
      <c r="AM195" s="206">
        <f ca="1">Funding!AM30</f>
        <v>0</v>
      </c>
      <c r="AN195" s="206">
        <f ca="1">Funding!AN30</f>
        <v>0</v>
      </c>
      <c r="AO195" s="206">
        <f ca="1">Funding!AO30</f>
        <v>0</v>
      </c>
      <c r="AP195" s="206">
        <f ca="1">Funding!AP30</f>
        <v>0</v>
      </c>
      <c r="AQ195" s="206">
        <f ca="1">Funding!AQ30</f>
        <v>0</v>
      </c>
      <c r="AR195" s="206">
        <f ca="1">Funding!AR30</f>
        <v>0</v>
      </c>
      <c r="AS195" s="206">
        <f ca="1">Funding!AS30</f>
        <v>0</v>
      </c>
      <c r="AT195" s="206">
        <f ca="1">Funding!AT30</f>
        <v>0</v>
      </c>
      <c r="AU195" s="206">
        <f ca="1">Funding!AU30</f>
        <v>0</v>
      </c>
      <c r="AV195" s="206">
        <f ca="1">Funding!AV30</f>
        <v>0</v>
      </c>
      <c r="AW195" s="206">
        <f ca="1">Funding!AW30</f>
        <v>0</v>
      </c>
      <c r="AX195" s="206">
        <f ca="1">Funding!AX30</f>
        <v>0</v>
      </c>
      <c r="AY195" s="206">
        <f ca="1">Funding!AY30</f>
        <v>0</v>
      </c>
      <c r="AZ195" s="206">
        <f ca="1">Funding!AZ30</f>
        <v>0</v>
      </c>
      <c r="BA195" s="206">
        <f ca="1">Funding!BA30</f>
        <v>0</v>
      </c>
      <c r="BB195" s="206">
        <f ca="1">Funding!BB30</f>
        <v>0</v>
      </c>
      <c r="BC195" s="206">
        <f ca="1">Funding!BC30</f>
        <v>0</v>
      </c>
      <c r="BD195" s="206">
        <f ca="1">Funding!BD30</f>
        <v>0</v>
      </c>
      <c r="BE195" s="206">
        <f ca="1">Funding!BE30</f>
        <v>0</v>
      </c>
      <c r="BF195" s="206">
        <f ca="1">Funding!BF30</f>
        <v>0</v>
      </c>
      <c r="BG195" s="206">
        <f ca="1">Funding!BG30</f>
        <v>0</v>
      </c>
      <c r="BH195" s="206">
        <f ca="1">Funding!BH30</f>
        <v>0</v>
      </c>
      <c r="BI195" s="206">
        <f ca="1">Funding!BI30</f>
        <v>0</v>
      </c>
      <c r="BJ195" s="206">
        <f ca="1">Funding!BJ30</f>
        <v>0</v>
      </c>
      <c r="BK195" s="206">
        <f ca="1">Funding!BK30</f>
        <v>0</v>
      </c>
      <c r="BL195" s="206">
        <f ca="1">Funding!BL30</f>
        <v>0</v>
      </c>
      <c r="BM195" s="206">
        <f ca="1">Funding!BM30</f>
        <v>0</v>
      </c>
      <c r="BN195" s="206">
        <f ca="1">Funding!BN30</f>
        <v>0</v>
      </c>
      <c r="BO195" s="206">
        <f ca="1">Funding!BO30</f>
        <v>0</v>
      </c>
      <c r="BP195" s="206">
        <f ca="1">Funding!BP30</f>
        <v>0</v>
      </c>
      <c r="BQ195" s="206">
        <f ca="1">Funding!BQ30</f>
        <v>0</v>
      </c>
      <c r="BR195" s="206">
        <f ca="1">Funding!BR30</f>
        <v>0</v>
      </c>
      <c r="BS195" s="206">
        <f ca="1">Funding!BS30</f>
        <v>0</v>
      </c>
      <c r="BT195" s="206">
        <f ca="1">Funding!BT30</f>
        <v>0</v>
      </c>
      <c r="BU195" s="206">
        <f ca="1">Funding!BU30</f>
        <v>0</v>
      </c>
      <c r="BV195" s="206">
        <f ca="1">Funding!BV30</f>
        <v>0</v>
      </c>
      <c r="BW195" s="206">
        <f ca="1">Funding!BW30</f>
        <v>0</v>
      </c>
      <c r="BX195" s="206">
        <f ca="1">Funding!BX30</f>
        <v>0</v>
      </c>
      <c r="BY195" s="206">
        <f ca="1">Funding!BY30</f>
        <v>0</v>
      </c>
      <c r="BZ195" s="206">
        <f ca="1">Funding!BZ30</f>
        <v>0</v>
      </c>
      <c r="CA195" s="206">
        <f ca="1">Funding!CA30</f>
        <v>0</v>
      </c>
      <c r="CB195" s="206">
        <f ca="1">Funding!CB30</f>
        <v>0</v>
      </c>
      <c r="CC195" s="206">
        <f ca="1">Funding!CC30</f>
        <v>0</v>
      </c>
      <c r="CD195" s="206">
        <f ca="1">Funding!CD30</f>
        <v>0</v>
      </c>
      <c r="CE195" s="206">
        <f ca="1">Funding!CE30</f>
        <v>0</v>
      </c>
      <c r="CF195" s="206">
        <f ca="1">Funding!CF30</f>
        <v>0</v>
      </c>
      <c r="CG195" s="206">
        <f ca="1">Funding!CG30</f>
        <v>0</v>
      </c>
      <c r="CH195" s="206">
        <f ca="1">Funding!CH30</f>
        <v>0</v>
      </c>
      <c r="CI195" s="206">
        <f ca="1">Funding!CI30</f>
        <v>0</v>
      </c>
      <c r="CJ195" s="206">
        <f ca="1">Funding!CJ30</f>
        <v>0</v>
      </c>
      <c r="CK195" s="206">
        <f ca="1">Funding!CK30</f>
        <v>0</v>
      </c>
      <c r="CL195" s="206">
        <f ca="1">Funding!CL30</f>
        <v>0</v>
      </c>
      <c r="CM195" s="206">
        <f ca="1">Funding!CM30</f>
        <v>0</v>
      </c>
      <c r="CN195" s="206">
        <f ca="1">Funding!CN30</f>
        <v>0</v>
      </c>
      <c r="CO195" s="206">
        <f ca="1">Funding!CO30</f>
        <v>0</v>
      </c>
      <c r="CP195" s="206">
        <f ca="1">Funding!CP30</f>
        <v>0</v>
      </c>
      <c r="CQ195" s="206">
        <f ca="1">Funding!CQ30</f>
        <v>0</v>
      </c>
      <c r="CR195" s="206">
        <f ca="1">Funding!CR30</f>
        <v>0</v>
      </c>
      <c r="CS195" s="206">
        <f ca="1">Funding!CS30</f>
        <v>0</v>
      </c>
      <c r="CT195" s="206">
        <f ca="1">Funding!CT30</f>
        <v>0</v>
      </c>
      <c r="CU195" s="206">
        <f ca="1">Funding!CU30</f>
        <v>0</v>
      </c>
      <c r="CV195" s="206">
        <f ca="1">Funding!CV30</f>
        <v>0</v>
      </c>
      <c r="CW195" s="206">
        <f ca="1">Funding!CW30</f>
        <v>0</v>
      </c>
      <c r="CX195" s="206">
        <f ca="1">Funding!CX30</f>
        <v>0</v>
      </c>
      <c r="CY195" s="206">
        <f ca="1">Funding!CY30</f>
        <v>0</v>
      </c>
      <c r="CZ195" s="206">
        <f ca="1">Funding!CZ30</f>
        <v>0</v>
      </c>
      <c r="DA195" s="206">
        <f ca="1">Funding!DA30</f>
        <v>0</v>
      </c>
      <c r="DB195" s="206">
        <f ca="1">Funding!DB30</f>
        <v>0</v>
      </c>
      <c r="DC195" s="206">
        <f ca="1">Funding!DC30</f>
        <v>0</v>
      </c>
      <c r="DD195" s="206">
        <f ca="1">Funding!DD30</f>
        <v>0</v>
      </c>
      <c r="DE195" s="206">
        <f ca="1">Funding!DE30</f>
        <v>0</v>
      </c>
      <c r="DF195" s="206">
        <f ca="1">Funding!DF30</f>
        <v>0</v>
      </c>
      <c r="DG195" s="206">
        <f ca="1">Funding!DG30</f>
        <v>0</v>
      </c>
      <c r="DH195" s="206">
        <f ca="1">Funding!DH30</f>
        <v>0</v>
      </c>
      <c r="DI195" s="206">
        <f ca="1">Funding!DI30</f>
        <v>0</v>
      </c>
      <c r="DJ195" s="206">
        <f ca="1">Funding!DJ30</f>
        <v>0</v>
      </c>
      <c r="DK195" s="206">
        <f ca="1">Funding!DK30</f>
        <v>0</v>
      </c>
      <c r="DL195" s="206">
        <f ca="1">Funding!DL30</f>
        <v>0</v>
      </c>
      <c r="DM195" s="206">
        <f ca="1">Funding!DM30</f>
        <v>0</v>
      </c>
      <c r="DN195" s="206">
        <f ca="1">Funding!DN30</f>
        <v>0</v>
      </c>
      <c r="DO195" s="206">
        <f ca="1">Funding!DO30</f>
        <v>0</v>
      </c>
      <c r="DP195" s="206">
        <f ca="1">Funding!DP30</f>
        <v>0</v>
      </c>
      <c r="DQ195" s="206">
        <f ca="1">Funding!DQ30</f>
        <v>0</v>
      </c>
      <c r="DR195" s="206">
        <f ca="1">Funding!DR30</f>
        <v>0</v>
      </c>
      <c r="DS195" s="206">
        <f ca="1">Funding!DS30</f>
        <v>0</v>
      </c>
      <c r="DT195" s="206">
        <f ca="1">Funding!DT30</f>
        <v>0</v>
      </c>
      <c r="DU195" s="206">
        <f ca="1">Funding!DU30</f>
        <v>0</v>
      </c>
      <c r="DV195" s="206">
        <f ca="1">Funding!DV30</f>
        <v>0</v>
      </c>
      <c r="DW195" s="206">
        <f ca="1">Funding!DW30</f>
        <v>0</v>
      </c>
      <c r="DX195" s="206">
        <f ca="1">Funding!DX30</f>
        <v>0</v>
      </c>
      <c r="DY195" s="206">
        <f ca="1">Funding!DY30</f>
        <v>0</v>
      </c>
      <c r="DZ195" s="206">
        <f ca="1">Funding!DZ30</f>
        <v>0</v>
      </c>
      <c r="EA195" s="206">
        <f ca="1">Funding!EA30</f>
        <v>0</v>
      </c>
      <c r="EB195" s="206">
        <f ca="1">Funding!EB30</f>
        <v>0</v>
      </c>
      <c r="EC195" s="206">
        <f ca="1">Funding!EC30</f>
        <v>0</v>
      </c>
      <c r="ED195" s="206">
        <f ca="1">Funding!ED30</f>
        <v>0</v>
      </c>
      <c r="EE195" s="206">
        <f ca="1">Funding!EE30</f>
        <v>0</v>
      </c>
      <c r="EF195" s="206">
        <f ca="1">Funding!EF30</f>
        <v>0</v>
      </c>
      <c r="EG195" s="206">
        <f ca="1">Funding!EG30</f>
        <v>0</v>
      </c>
      <c r="EH195" s="206">
        <f ca="1">Funding!EH30</f>
        <v>0</v>
      </c>
      <c r="EI195" s="206">
        <f ca="1">Funding!EI30</f>
        <v>0</v>
      </c>
      <c r="EJ195" s="206">
        <f ca="1">Funding!EJ30</f>
        <v>0</v>
      </c>
      <c r="EK195" s="206">
        <f ca="1">Funding!EK30</f>
        <v>0</v>
      </c>
      <c r="EL195" s="206">
        <f ca="1">Funding!EL30</f>
        <v>0</v>
      </c>
      <c r="EM195" s="206">
        <f ca="1">Funding!EM30</f>
        <v>0</v>
      </c>
      <c r="EN195" s="206">
        <f ca="1">Funding!EN30</f>
        <v>0</v>
      </c>
      <c r="EO195" s="206">
        <f ca="1">Funding!EO30</f>
        <v>0</v>
      </c>
      <c r="EP195" s="206">
        <f ca="1">Funding!EP30</f>
        <v>0</v>
      </c>
      <c r="EQ195" s="12"/>
      <c r="ER195" s="12"/>
      <c r="ES195" s="12"/>
      <c r="ET195" s="12"/>
      <c r="EU195" s="12"/>
      <c r="EV195" s="12"/>
      <c r="EW195" s="12"/>
      <c r="EX195" s="12"/>
      <c r="EY195" s="12"/>
      <c r="EZ195" s="12"/>
      <c r="FA195" s="12"/>
      <c r="FB195" s="12"/>
      <c r="FC195" s="12"/>
      <c r="FD195" s="12"/>
      <c r="FE195" s="12"/>
      <c r="FF195" s="12"/>
      <c r="FG195" s="12"/>
    </row>
    <row r="196" spans="1:163" ht="14.1" customHeight="1">
      <c r="B196" s="15" t="s">
        <v>1039</v>
      </c>
      <c r="C196" s="1194"/>
      <c r="D196" s="39" t="s">
        <v>97</v>
      </c>
      <c r="E196" s="416">
        <f ca="1">SUM(F196:DI196)</f>
        <v>0</v>
      </c>
      <c r="F196" s="12"/>
      <c r="G196" s="12"/>
      <c r="H196" s="12"/>
      <c r="I196" s="12"/>
      <c r="J196" s="12"/>
      <c r="K196" s="12">
        <f ca="1">MAX(MIN(K185-K190,SUM($G184:K184)-SUM($G196:J196)),0)</f>
        <v>0</v>
      </c>
      <c r="L196" s="12">
        <f ca="1">MAX(MIN(L185-L190,SUM($G184:L184)-SUM($G196:K196)),0)</f>
        <v>0</v>
      </c>
      <c r="M196" s="12">
        <f ca="1">MAX(MIN(M185-M190,SUM($G184:M184)-SUM($G196:L196)),0)</f>
        <v>0</v>
      </c>
      <c r="N196" s="12">
        <f ca="1">MAX(MIN(N185-N190,SUM($G184:N184)-SUM($G196:M196)),0)</f>
        <v>0</v>
      </c>
      <c r="O196" s="12">
        <f ca="1">MAX(MIN(O185-O190,SUM($G184:O184)-SUM($G196:N196)),0)</f>
        <v>0</v>
      </c>
      <c r="P196" s="12">
        <f ca="1">MAX(MIN(P185-P190,SUM($G184:P184)-SUM($G196:O196)),0)</f>
        <v>0</v>
      </c>
      <c r="Q196" s="12">
        <f ca="1">MAX(MIN(Q185-Q190,SUM($G184:Q184)-SUM($G196:P196)),0)</f>
        <v>0</v>
      </c>
      <c r="R196" s="12">
        <f ca="1">MAX(MIN(R185-R190,SUM($G184:R184)-SUM($G196:Q196)),0)</f>
        <v>0</v>
      </c>
      <c r="S196" s="12">
        <f ca="1">MAX(MIN(S185-S190,SUM($G184:S184)-SUM($G196:R196)),0)</f>
        <v>0</v>
      </c>
      <c r="T196" s="12">
        <f ca="1">MAX(MIN(T185-T190,SUM($G184:T184)-SUM($G196:S196)),0)</f>
        <v>0</v>
      </c>
      <c r="U196" s="12">
        <f ca="1">MAX(MIN(U185-U190,SUM($G184:U184)-SUM($G196:T196)),0)</f>
        <v>0</v>
      </c>
      <c r="V196" s="12">
        <f ca="1">MAX(MIN(V185-V190,SUM($G184:V184)-SUM($G196:U196)),0)</f>
        <v>0</v>
      </c>
      <c r="W196" s="12">
        <f ca="1">MAX(MIN(W185-W190,SUM($G184:W184)-SUM($G196:V196)),0)</f>
        <v>0</v>
      </c>
      <c r="X196" s="12">
        <f ca="1">MAX(MIN(X185-X190,SUM($G184:X184)-SUM($G196:W196)),0)</f>
        <v>0</v>
      </c>
      <c r="Y196" s="12">
        <f ca="1">MAX(MIN(Y185-Y190,SUM($G184:Y184)-SUM($G196:X196)),0)</f>
        <v>0</v>
      </c>
      <c r="Z196" s="12">
        <f ca="1">MAX(MIN(Z185-Z190,SUM($G184:Z184)-SUM($G196:Y196)),0)</f>
        <v>0</v>
      </c>
      <c r="AA196" s="12">
        <f ca="1">MAX(MIN(AA185-AA190,SUM($G184:AA184)-SUM($G196:Z196)),0)</f>
        <v>0</v>
      </c>
      <c r="AB196" s="12">
        <f ca="1">MAX(MIN(AB185-AB190,SUM($G184:AB184)-SUM($G196:AA196)),0)</f>
        <v>0</v>
      </c>
      <c r="AC196" s="12">
        <f ca="1">MAX(MIN(AC185-AC190,SUM($G184:AC184)-SUM($G196:AB196)),0)</f>
        <v>0</v>
      </c>
      <c r="AD196" s="12">
        <f ca="1">MAX(MIN(AD185-AD190,SUM($G184:AD184)-SUM($G196:AC196)),0)</f>
        <v>0</v>
      </c>
      <c r="AE196" s="12">
        <f ca="1">MAX(MIN(AE185-AE190,SUM($G184:AE184)-SUM($G196:AD196)),0)</f>
        <v>0</v>
      </c>
      <c r="AF196" s="12">
        <f ca="1">MAX(MIN(AF185-AF190,SUM($G184:AF184)-SUM($G196:AE196)),0)</f>
        <v>0</v>
      </c>
      <c r="AG196" s="12">
        <f ca="1">MAX(MIN(AG185-AG190,SUM($G184:AG184)-SUM($G196:AF196)),0)</f>
        <v>0</v>
      </c>
      <c r="AH196" s="12">
        <f ca="1">MAX(MIN(AH185-AH190,SUM($G184:AH184)-SUM($G196:AG196)),0)</f>
        <v>0</v>
      </c>
      <c r="AI196" s="12">
        <f ca="1">MAX(MIN(AI185-AI190,SUM($G184:AI184)-SUM($G196:AH196)),0)</f>
        <v>0</v>
      </c>
      <c r="AJ196" s="12">
        <f ca="1">MAX(MIN(AJ185-AJ190,SUM($G184:AJ184)-SUM($G196:AI196)),0)</f>
        <v>0</v>
      </c>
      <c r="AK196" s="12">
        <f ca="1">MAX(MIN(AK185-AK190,SUM($G184:AK184)-SUM($G196:AJ196)),0)</f>
        <v>0</v>
      </c>
      <c r="AL196" s="12">
        <f ca="1">MAX(MIN(AL185-AL190,SUM($G184:AL184)-SUM($G196:AK196)),0)</f>
        <v>0</v>
      </c>
      <c r="AM196" s="12">
        <f ca="1">MAX(MIN(AM185-AM190,SUM($G184:AM184)-SUM($G196:AL196)),0)</f>
        <v>0</v>
      </c>
      <c r="AN196" s="12">
        <f ca="1">MAX(MIN(AN185-AN190,SUM($G184:AN184)-SUM($G196:AM196)),0)</f>
        <v>0</v>
      </c>
      <c r="AO196" s="12">
        <f ca="1">MAX(MIN(AO185-AO190,SUM($G184:AO184)-SUM($G196:AN196)),0)</f>
        <v>0</v>
      </c>
      <c r="AP196" s="12">
        <f ca="1">MAX(MIN(AP185-AP190,SUM($G184:AP184)-SUM($G196:AO196)),0)</f>
        <v>0</v>
      </c>
      <c r="AQ196" s="12">
        <f ca="1">MAX(MIN(AQ185-AQ190,SUM($G184:AQ184)-SUM($G196:AP196)),0)</f>
        <v>0</v>
      </c>
      <c r="AR196" s="12">
        <f ca="1">MAX(MIN(AR185-AR190,SUM($G184:AR184)-SUM($G196:AQ196)),0)</f>
        <v>0</v>
      </c>
      <c r="AS196" s="12">
        <f ca="1">MAX(MIN(AS185-AS190,SUM($G184:AS184)-SUM($G196:AR196)),0)</f>
        <v>0</v>
      </c>
      <c r="AT196" s="12">
        <f ca="1">MAX(MIN(AT185-AT190,SUM($G184:AT184)-SUM($G196:AS196)),0)</f>
        <v>0</v>
      </c>
      <c r="AU196" s="12">
        <f ca="1">MAX(MIN(AU185-AU190,SUM($G184:AU184)-SUM($G196:AT196)),0)</f>
        <v>0</v>
      </c>
      <c r="AV196" s="12">
        <f ca="1">MAX(MIN(AV185-AV190,SUM($G184:AV184)-SUM($G196:AU196)),0)</f>
        <v>0</v>
      </c>
      <c r="AW196" s="12">
        <f ca="1">MAX(MIN(AW185-AW190,SUM($G184:AW184)-SUM($G196:AV196)),0)</f>
        <v>0</v>
      </c>
      <c r="AX196" s="12">
        <f ca="1">MAX(MIN(AX185-AX190,SUM($G184:AX184)-SUM($G196:AW196)),0)</f>
        <v>0</v>
      </c>
      <c r="AY196" s="12">
        <f ca="1">MAX(MIN(AY185-AY190,SUM($G184:AY184)-SUM($G196:AX196)),0)</f>
        <v>0</v>
      </c>
      <c r="AZ196" s="12">
        <f ca="1">MAX(MIN(AZ185-AZ190,SUM($G184:AZ184)-SUM($G196:AY196)),0)</f>
        <v>0</v>
      </c>
      <c r="BA196" s="12">
        <f ca="1">MAX(MIN(BA185-BA190,SUM($G184:BA184)-SUM($G196:AZ196)),0)</f>
        <v>0</v>
      </c>
      <c r="BB196" s="12">
        <f ca="1">MAX(MIN(BB185-BB190,SUM($G184:BB184)-SUM($G196:BA196)),0)</f>
        <v>0</v>
      </c>
      <c r="BC196" s="12">
        <f ca="1">MAX(MIN(BC185-BC190,SUM($G184:BC184)-SUM($G196:BB196)),0)</f>
        <v>0</v>
      </c>
      <c r="BD196" s="12">
        <f ca="1">MAX(MIN(BD185-BD190,SUM($G184:BD184)-SUM($G196:BC196)),0)</f>
        <v>0</v>
      </c>
      <c r="BE196" s="12">
        <f ca="1">MAX(MIN(BE185-BE190,SUM($G184:BE184)-SUM($G196:BD196)),0)</f>
        <v>0</v>
      </c>
      <c r="BF196" s="12">
        <f ca="1">MAX(MIN(BF185-BF190,SUM($G184:BF184)-SUM($G196:BE196)),0)</f>
        <v>0</v>
      </c>
      <c r="BG196" s="12">
        <f ca="1">MAX(MIN(BG185-BG190,SUM($G184:BG184)-SUM($G196:BF196)),0)</f>
        <v>0</v>
      </c>
      <c r="BH196" s="12">
        <f ca="1">MAX(MIN(BH185-BH190,SUM($G184:BH184)-SUM($G196:BG196)),0)</f>
        <v>0</v>
      </c>
      <c r="BI196" s="12">
        <f ca="1">MAX(MIN(BI185-BI190,SUM($G184:BI184)-SUM($G196:BH196)),0)</f>
        <v>0</v>
      </c>
      <c r="BJ196" s="12">
        <f ca="1">MAX(MIN(BJ185-BJ190,SUM($G184:BJ184)-SUM($G196:BI196)),0)</f>
        <v>0</v>
      </c>
      <c r="BK196" s="12">
        <f ca="1">MAX(MIN(BK185-BK190,SUM($G184:BK184)-SUM($G196:BJ196)),0)</f>
        <v>0</v>
      </c>
      <c r="BL196" s="12">
        <f ca="1">MAX(MIN(BL185-BL190,SUM($G184:BL184)-SUM($G196:BK196)),0)</f>
        <v>0</v>
      </c>
      <c r="BM196" s="12">
        <f ca="1">MAX(MIN(BM185-BM190,SUM($G184:BM184)-SUM($G196:BL196)),0)</f>
        <v>0</v>
      </c>
      <c r="BN196" s="12">
        <f ca="1">MAX(MIN(BN185-BN190,SUM($G184:BN184)-SUM($G196:BM196)),0)</f>
        <v>0</v>
      </c>
      <c r="BO196" s="12">
        <f ca="1">MAX(MIN(BO185-BO190,SUM($G184:BO184)-SUM($G196:BN196)),0)</f>
        <v>0</v>
      </c>
      <c r="BP196" s="12">
        <f ca="1">MAX(MIN(BP185-BP190,SUM($G184:BP184)-SUM($G196:BO196)),0)</f>
        <v>0</v>
      </c>
      <c r="BQ196" s="12">
        <f ca="1">MAX(MIN(BQ185-BQ190,SUM($G184:BQ184)-SUM($G196:BP196)),0)</f>
        <v>0</v>
      </c>
      <c r="BR196" s="12">
        <f ca="1">MAX(MIN(BR185-BR190,SUM($G184:BR184)-SUM($G196:BQ196)),0)</f>
        <v>0</v>
      </c>
      <c r="BS196" s="12">
        <f ca="1">MAX(MIN(BS185-BS190,SUM($G184:BS184)-SUM($G196:BR196)),0)</f>
        <v>0</v>
      </c>
      <c r="BT196" s="12">
        <f ca="1">MAX(MIN(BT185-BT190,SUM($G184:BT184)-SUM($G196:BS196)),0)</f>
        <v>0</v>
      </c>
      <c r="BU196" s="12">
        <f ca="1">MAX(MIN(BU185-BU190,SUM($G184:BU184)-SUM($G196:BT196)),0)</f>
        <v>0</v>
      </c>
      <c r="BV196" s="12">
        <f ca="1">MAX(MIN(BV185-BV190,SUM($G184:BV184)-SUM($G196:BU196)),0)</f>
        <v>0</v>
      </c>
      <c r="BW196" s="12">
        <f ca="1">MAX(MIN(BW185-BW190,SUM($G184:BW184)-SUM($G196:BV196)),0)</f>
        <v>0</v>
      </c>
      <c r="BX196" s="12">
        <f ca="1">MAX(MIN(BX185-BX190,SUM($G184:BX184)-SUM($G196:BW196)),0)</f>
        <v>0</v>
      </c>
      <c r="BY196" s="12">
        <f ca="1">MAX(MIN(BY185-BY190,SUM($G184:BY184)-SUM($G196:BX196)),0)</f>
        <v>0</v>
      </c>
      <c r="BZ196" s="12">
        <f ca="1">MAX(MIN(BZ185-BZ190,SUM($G184:BZ184)-SUM($G196:BY196)),0)</f>
        <v>0</v>
      </c>
      <c r="CA196" s="12">
        <f ca="1">MAX(MIN(CA185-CA190,SUM($G184:CA184)-SUM($G196:BZ196)),0)</f>
        <v>0</v>
      </c>
      <c r="CB196" s="12">
        <f ca="1">MAX(MIN(CB185-CB190,SUM($G184:CB184)-SUM($G196:CA196)),0)</f>
        <v>0</v>
      </c>
      <c r="CC196" s="12">
        <f ca="1">MAX(MIN(CC185-CC190,SUM($G184:CC184)-SUM($G196:CB196)),0)</f>
        <v>0</v>
      </c>
      <c r="CD196" s="12">
        <f ca="1">MAX(MIN(CD185-CD190,SUM($G184:CD184)-SUM($G196:CC196)),0)</f>
        <v>0</v>
      </c>
      <c r="CE196" s="12">
        <f ca="1">MAX(MIN(CE185-CE190,SUM($G184:CE184)-SUM($G196:CD196)),0)</f>
        <v>0</v>
      </c>
      <c r="CF196" s="12">
        <f ca="1">MAX(MIN(CF185-CF190,SUM($G184:CF184)-SUM($G196:CE196)),0)</f>
        <v>0</v>
      </c>
      <c r="CG196" s="12">
        <f ca="1">MAX(MIN(CG185-CG190,SUM($G184:CG184)-SUM($G196:CF196)),0)</f>
        <v>0</v>
      </c>
      <c r="CH196" s="12">
        <f ca="1">MAX(MIN(CH185-CH190,SUM($G184:CH184)-SUM($G196:CG196)),0)</f>
        <v>0</v>
      </c>
      <c r="CI196" s="12">
        <f ca="1">MAX(MIN(CI185-CI190,SUM($G184:CI184)-SUM($G196:CH196)),0)</f>
        <v>0</v>
      </c>
      <c r="CJ196" s="12">
        <f ca="1">MAX(MIN(CJ185-CJ190,SUM($G184:CJ184)-SUM($G196:CI196)),0)</f>
        <v>0</v>
      </c>
      <c r="CK196" s="12">
        <f ca="1">MAX(MIN(CK185-CK190,SUM($G184:CK184)-SUM($G196:CJ196)),0)</f>
        <v>0</v>
      </c>
      <c r="CL196" s="12">
        <f ca="1">MAX(MIN(CL185-CL190,SUM($G184:CL184)-SUM($G196:CK196)),0)</f>
        <v>0</v>
      </c>
      <c r="CM196" s="12">
        <f ca="1">MAX(MIN(CM185-CM190,SUM($G184:CM184)-SUM($G196:CL196)),0)</f>
        <v>0</v>
      </c>
      <c r="CN196" s="12">
        <f ca="1">MAX(MIN(CN185-CN190,SUM($G184:CN184)-SUM($G196:CM196)),0)</f>
        <v>0</v>
      </c>
      <c r="CO196" s="12">
        <f ca="1">MAX(MIN(CO185-CO190,SUM($G184:CO184)-SUM($G196:CN196)),0)</f>
        <v>0</v>
      </c>
      <c r="CP196" s="12">
        <f ca="1">MAX(MIN(CP185-CP190,SUM($G184:CP184)-SUM($G196:CO196)),0)</f>
        <v>0</v>
      </c>
      <c r="CQ196" s="12">
        <f ca="1">MAX(MIN(CQ185-CQ190,SUM($G184:CQ184)-SUM($G196:CP196)),0)</f>
        <v>0</v>
      </c>
      <c r="CR196" s="12">
        <f ca="1">MAX(MIN(CR185-CR190,SUM($G184:CR184)-SUM($G196:CQ196)),0)</f>
        <v>0</v>
      </c>
      <c r="CS196" s="12">
        <f ca="1">MAX(MIN(CS185-CS190,SUM($G184:CS184)-SUM($G196:CR196)),0)</f>
        <v>0</v>
      </c>
      <c r="CT196" s="12">
        <f ca="1">MAX(MIN(CT185-CT190,SUM($G184:CT184)-SUM($G196:CS196)),0)</f>
        <v>0</v>
      </c>
      <c r="CU196" s="12">
        <f ca="1">MAX(MIN(CU185-CU190,SUM($G184:CU184)-SUM($G196:CT196)),0)</f>
        <v>0</v>
      </c>
      <c r="CV196" s="12">
        <f ca="1">MAX(MIN(CV185-CV190,SUM($G184:CV184)-SUM($G196:CU196)),0)</f>
        <v>0</v>
      </c>
      <c r="CW196" s="12">
        <f ca="1">MAX(MIN(CW185-CW190,SUM($G184:CW184)-SUM($G196:CV196)),0)</f>
        <v>0</v>
      </c>
      <c r="CX196" s="12">
        <f ca="1">MAX(MIN(CX185-CX190,SUM($G184:CX184)-SUM($G196:CW196)),0)</f>
        <v>0</v>
      </c>
      <c r="CY196" s="12">
        <f ca="1">MAX(MIN(CY185-CY190,SUM($G184:CY184)-SUM($G196:CX196)),0)</f>
        <v>0</v>
      </c>
      <c r="CZ196" s="12">
        <f ca="1">MAX(MIN(CZ185-CZ190,SUM($G184:CZ184)-SUM($G196:CY196)),0)</f>
        <v>0</v>
      </c>
      <c r="DA196" s="12">
        <f ca="1">MAX(MIN(DA185-DA190,SUM($G184:DA184)-SUM($G196:CZ196)),0)</f>
        <v>0</v>
      </c>
      <c r="DB196" s="12">
        <f ca="1">MAX(MIN(DB185-DB190,SUM($G184:DB184)-SUM($G196:DA196)),0)</f>
        <v>0</v>
      </c>
      <c r="DC196" s="12">
        <f ca="1">MAX(MIN(DC185-DC190,SUM($G184:DC184)-SUM($G196:DB196)),0)</f>
        <v>0</v>
      </c>
      <c r="DD196" s="12">
        <f ca="1">MAX(MIN(DD185-DD190,SUM($G184:DD184)-SUM($G196:DC196)),0)</f>
        <v>0</v>
      </c>
      <c r="DE196" s="12">
        <f ca="1">MAX(MIN(DE185-DE190,SUM($G184:DE184)-SUM($G196:DD196)),0)</f>
        <v>0</v>
      </c>
      <c r="DF196" s="12">
        <f ca="1">MAX(MIN(DF185-DF190,SUM($G184:DF184)-SUM($G196:DE196)),0)</f>
        <v>0</v>
      </c>
      <c r="DG196" s="12">
        <f ca="1">MAX(MIN(DG185-DG190,SUM($G184:DG184)-SUM($G196:DF196)),0)</f>
        <v>0</v>
      </c>
      <c r="DH196" s="12">
        <f ca="1">MAX(MIN(DH185-DH190,SUM($G184:DH184)-SUM($G196:DG196)),0)</f>
        <v>0</v>
      </c>
      <c r="DI196" s="12">
        <f ca="1">MAX(MIN(DI185-DI190,SUM($G184:DI184)-SUM($G196:DH196)),0)</f>
        <v>0</v>
      </c>
      <c r="DJ196" s="12">
        <f ca="1">MAX(MIN(DJ185-DJ190,SUM($G184:DJ184)-SUM($G196:DI196)),0)</f>
        <v>0</v>
      </c>
      <c r="DK196" s="12">
        <f ca="1">MAX(MIN(DK185-DK190,SUM($G184:DK184)-SUM($G196:DJ196)),0)</f>
        <v>0</v>
      </c>
      <c r="DL196" s="12">
        <f ca="1">MAX(MIN(DL185-DL190,SUM($G184:DL184)-SUM($G196:DK196)),0)</f>
        <v>0</v>
      </c>
      <c r="DM196" s="12">
        <f ca="1">MAX(MIN(DM185-DM190,SUM($G184:DM184)-SUM($G196:DL196)),0)</f>
        <v>0</v>
      </c>
      <c r="DN196" s="12">
        <f ca="1">MAX(MIN(DN185-DN190,SUM($G184:DN184)-SUM($G196:DM196)),0)</f>
        <v>0</v>
      </c>
      <c r="DO196" s="12">
        <f ca="1">MAX(MIN(DO185-DO190,SUM($G184:DO184)-SUM($G196:DN196)),0)</f>
        <v>0</v>
      </c>
      <c r="DP196" s="12">
        <f ca="1">MAX(MIN(DP185-DP190,SUM($G184:DP184)-SUM($G196:DO196)),0)</f>
        <v>0</v>
      </c>
      <c r="DQ196" s="12">
        <f ca="1">MAX(MIN(DQ185-DQ190,SUM($G184:DQ184)-SUM($G196:DP196)),0)</f>
        <v>0</v>
      </c>
      <c r="DR196" s="12">
        <f ca="1">MAX(MIN(DR185-DR190,SUM($G184:DR184)-SUM($G196:DQ196)),0)</f>
        <v>0</v>
      </c>
      <c r="DS196" s="12">
        <f ca="1">MAX(MIN(DS185-DS190,SUM($G184:DS184)-SUM($G196:DR196)),0)</f>
        <v>0</v>
      </c>
      <c r="DT196" s="12">
        <f ca="1">MAX(MIN(DT185-DT190,SUM($G184:DT184)-SUM($G196:DS196)),0)</f>
        <v>0</v>
      </c>
      <c r="DU196" s="12">
        <f ca="1">MAX(MIN(DU185-DU190,SUM($G184:DU184)-SUM($G196:DT196)),0)</f>
        <v>0</v>
      </c>
      <c r="DV196" s="12">
        <f ca="1">MAX(MIN(DV185-DV190,SUM($G184:DV184)-SUM($G196:DU196)),0)</f>
        <v>0</v>
      </c>
      <c r="DW196" s="12">
        <f ca="1">MAX(MIN(DW185-DW190,SUM($G184:DW184)-SUM($G196:DV196)),0)</f>
        <v>0</v>
      </c>
      <c r="DX196" s="12">
        <f ca="1">MAX(MIN(DX185-DX190,SUM($G184:DX184)-SUM($G196:DW196)),0)</f>
        <v>0</v>
      </c>
      <c r="DY196" s="12">
        <f ca="1">MAX(MIN(DY185-DY190,SUM($G184:DY184)-SUM($G196:DX196)),0)</f>
        <v>0</v>
      </c>
      <c r="DZ196" s="12">
        <f ca="1">MAX(MIN(DZ185-DZ190,SUM($G184:DZ184)-SUM($G196:DY196)),0)</f>
        <v>0</v>
      </c>
      <c r="EA196" s="12">
        <f ca="1">MAX(MIN(EA185-EA190,SUM($G184:EA184)-SUM($G196:DZ196)),0)</f>
        <v>0</v>
      </c>
      <c r="EB196" s="12">
        <f ca="1">MAX(MIN(EB185-EB190,SUM($G184:EB184)-SUM($G196:EA196)),0)</f>
        <v>0</v>
      </c>
      <c r="EC196" s="12">
        <f ca="1">MAX(MIN(EC185-EC190,SUM($G184:EC184)-SUM($G196:EB196)),0)</f>
        <v>0</v>
      </c>
      <c r="ED196" s="12">
        <f ca="1">MAX(MIN(ED185-ED190,SUM($G184:ED184)-SUM($G196:EC196)),0)</f>
        <v>0</v>
      </c>
      <c r="EE196" s="12">
        <f ca="1">MAX(MIN(EE185-EE190,SUM($G184:EE184)-SUM($G196:ED196)),0)</f>
        <v>0</v>
      </c>
      <c r="EF196" s="12">
        <f ca="1">MAX(MIN(EF185-EF190,SUM($G184:EF184)-SUM($G196:EE196)),0)</f>
        <v>0</v>
      </c>
      <c r="EG196" s="12">
        <f ca="1">MAX(MIN(EG185-EG190,SUM($G184:EG184)-SUM($G196:EF196)),0)</f>
        <v>0</v>
      </c>
      <c r="EH196" s="12">
        <f ca="1">MAX(MIN(EH185-EH190,SUM($G184:EH184)-SUM($G196:EG196)),0)</f>
        <v>0</v>
      </c>
      <c r="EI196" s="12">
        <f ca="1">MAX(MIN(EI185-EI190,SUM($G184:EI184)-SUM($G196:EH196)),0)</f>
        <v>0</v>
      </c>
      <c r="EJ196" s="12">
        <f ca="1">MAX(MIN(EJ185-EJ190,SUM($G184:EJ184)-SUM($G196:EI196)),0)</f>
        <v>0</v>
      </c>
      <c r="EK196" s="12">
        <f ca="1">MAX(MIN(EK185-EK190,SUM($G184:EK184)-SUM($G196:EJ196)),0)</f>
        <v>0</v>
      </c>
      <c r="EL196" s="12">
        <f ca="1">MAX(MIN(EL185-EL190,SUM($G184:EL184)-SUM($G196:EK196)),0)</f>
        <v>0</v>
      </c>
      <c r="EM196" s="12">
        <f ca="1">MAX(MIN(EM185-EM190,SUM($G184:EM184)-SUM($G196:EL196)),0)</f>
        <v>0</v>
      </c>
      <c r="EN196" s="12">
        <f ca="1">MAX(MIN(EN185-EN190,SUM($G184:EN184)-SUM($G196:EM196)),0)</f>
        <v>0</v>
      </c>
      <c r="EO196" s="12">
        <f ca="1">MAX(MIN(EO185-EO190,SUM($G184:EO184)-SUM($G196:EN196)),0)</f>
        <v>0</v>
      </c>
      <c r="EP196" s="12">
        <f ca="1">MAX(MIN(EP185-EP190,SUM($G184:EP184)-SUM($G196:EO196)),0)</f>
        <v>0</v>
      </c>
      <c r="EQ196" s="12"/>
      <c r="ER196" s="12"/>
      <c r="ES196" s="12"/>
      <c r="ET196" s="12"/>
      <c r="EU196" s="12"/>
      <c r="EV196" s="12"/>
      <c r="EW196" s="12"/>
      <c r="EX196" s="12"/>
      <c r="EY196" s="12"/>
      <c r="EZ196" s="12"/>
      <c r="FA196" s="12"/>
      <c r="FB196" s="12"/>
      <c r="FC196" s="12"/>
      <c r="FD196" s="12"/>
      <c r="FE196" s="12"/>
      <c r="FF196" s="12"/>
      <c r="FG196" s="12"/>
    </row>
    <row r="197" spans="1:163" ht="14.1" customHeight="1">
      <c r="B197" s="141" t="s">
        <v>23</v>
      </c>
      <c r="C197" s="791"/>
      <c r="D197" s="198" t="s">
        <v>97</v>
      </c>
      <c r="E197" s="1290"/>
      <c r="F197" s="206"/>
      <c r="G197" s="206"/>
      <c r="H197" s="206"/>
      <c r="I197" s="206"/>
      <c r="J197" s="206"/>
      <c r="K197" s="206">
        <f t="shared" ref="K197:BT197" ca="1" si="1094">IF(ABS(K194+K195-K196)&lt;0.0001,0,K194+K195-K196)</f>
        <v>0</v>
      </c>
      <c r="L197" s="206">
        <f t="shared" ca="1" si="1094"/>
        <v>0</v>
      </c>
      <c r="M197" s="206">
        <f t="shared" ca="1" si="1094"/>
        <v>0</v>
      </c>
      <c r="N197" s="206">
        <f t="shared" ca="1" si="1094"/>
        <v>0</v>
      </c>
      <c r="O197" s="206">
        <f t="shared" ca="1" si="1094"/>
        <v>0</v>
      </c>
      <c r="P197" s="206">
        <f t="shared" ca="1" si="1094"/>
        <v>0</v>
      </c>
      <c r="Q197" s="206">
        <f t="shared" ca="1" si="1094"/>
        <v>0</v>
      </c>
      <c r="R197" s="206">
        <f t="shared" ca="1" si="1094"/>
        <v>0</v>
      </c>
      <c r="S197" s="206">
        <f t="shared" ca="1" si="1094"/>
        <v>0</v>
      </c>
      <c r="T197" s="206">
        <f t="shared" ca="1" si="1094"/>
        <v>0</v>
      </c>
      <c r="U197" s="206">
        <f t="shared" ca="1" si="1094"/>
        <v>0</v>
      </c>
      <c r="V197" s="206">
        <f t="shared" ca="1" si="1094"/>
        <v>0</v>
      </c>
      <c r="W197" s="206">
        <f t="shared" ca="1" si="1094"/>
        <v>0</v>
      </c>
      <c r="X197" s="206">
        <f t="shared" ca="1" si="1094"/>
        <v>0</v>
      </c>
      <c r="Y197" s="206">
        <f t="shared" ca="1" si="1094"/>
        <v>0</v>
      </c>
      <c r="Z197" s="206">
        <f t="shared" ca="1" si="1094"/>
        <v>0</v>
      </c>
      <c r="AA197" s="206">
        <f t="shared" ca="1" si="1094"/>
        <v>0</v>
      </c>
      <c r="AB197" s="206">
        <f t="shared" ca="1" si="1094"/>
        <v>0</v>
      </c>
      <c r="AC197" s="206">
        <f t="shared" ca="1" si="1094"/>
        <v>0</v>
      </c>
      <c r="AD197" s="206">
        <f t="shared" ca="1" si="1094"/>
        <v>0</v>
      </c>
      <c r="AE197" s="206">
        <f t="shared" ca="1" si="1094"/>
        <v>0</v>
      </c>
      <c r="AF197" s="206">
        <f t="shared" ca="1" si="1094"/>
        <v>0</v>
      </c>
      <c r="AG197" s="206">
        <f t="shared" ca="1" si="1094"/>
        <v>0</v>
      </c>
      <c r="AH197" s="206">
        <f t="shared" ca="1" si="1094"/>
        <v>0</v>
      </c>
      <c r="AI197" s="206">
        <f t="shared" ca="1" si="1094"/>
        <v>0</v>
      </c>
      <c r="AJ197" s="206">
        <f t="shared" ca="1" si="1094"/>
        <v>0</v>
      </c>
      <c r="AK197" s="206">
        <f t="shared" ca="1" si="1094"/>
        <v>0</v>
      </c>
      <c r="AL197" s="206">
        <f t="shared" ca="1" si="1094"/>
        <v>0</v>
      </c>
      <c r="AM197" s="206">
        <f t="shared" ca="1" si="1094"/>
        <v>0</v>
      </c>
      <c r="AN197" s="206">
        <f t="shared" ca="1" si="1094"/>
        <v>0</v>
      </c>
      <c r="AO197" s="206">
        <f t="shared" ca="1" si="1094"/>
        <v>0</v>
      </c>
      <c r="AP197" s="206">
        <f t="shared" ca="1" si="1094"/>
        <v>0</v>
      </c>
      <c r="AQ197" s="206">
        <f t="shared" ca="1" si="1094"/>
        <v>0</v>
      </c>
      <c r="AR197" s="206">
        <f t="shared" ca="1" si="1094"/>
        <v>0</v>
      </c>
      <c r="AS197" s="206">
        <f t="shared" ca="1" si="1094"/>
        <v>0</v>
      </c>
      <c r="AT197" s="206">
        <f t="shared" ca="1" si="1094"/>
        <v>0</v>
      </c>
      <c r="AU197" s="206">
        <f t="shared" ca="1" si="1094"/>
        <v>0</v>
      </c>
      <c r="AV197" s="206">
        <f t="shared" ca="1" si="1094"/>
        <v>0</v>
      </c>
      <c r="AW197" s="206">
        <f t="shared" ca="1" si="1094"/>
        <v>0</v>
      </c>
      <c r="AX197" s="206">
        <f t="shared" ca="1" si="1094"/>
        <v>0</v>
      </c>
      <c r="AY197" s="206">
        <f t="shared" ca="1" si="1094"/>
        <v>0</v>
      </c>
      <c r="AZ197" s="206">
        <f t="shared" ca="1" si="1094"/>
        <v>0</v>
      </c>
      <c r="BA197" s="206">
        <f t="shared" ca="1" si="1094"/>
        <v>0</v>
      </c>
      <c r="BB197" s="206">
        <f t="shared" ca="1" si="1094"/>
        <v>0</v>
      </c>
      <c r="BC197" s="206">
        <f t="shared" ca="1" si="1094"/>
        <v>0</v>
      </c>
      <c r="BD197" s="206">
        <f t="shared" ca="1" si="1094"/>
        <v>0</v>
      </c>
      <c r="BE197" s="206">
        <f t="shared" ca="1" si="1094"/>
        <v>0</v>
      </c>
      <c r="BF197" s="206">
        <f t="shared" ca="1" si="1094"/>
        <v>0</v>
      </c>
      <c r="BG197" s="206">
        <f t="shared" ca="1" si="1094"/>
        <v>0</v>
      </c>
      <c r="BH197" s="206">
        <f t="shared" ca="1" si="1094"/>
        <v>0</v>
      </c>
      <c r="BI197" s="206">
        <f t="shared" ca="1" si="1094"/>
        <v>0</v>
      </c>
      <c r="BJ197" s="206">
        <f t="shared" ca="1" si="1094"/>
        <v>0</v>
      </c>
      <c r="BK197" s="206">
        <f t="shared" ca="1" si="1094"/>
        <v>0</v>
      </c>
      <c r="BL197" s="206">
        <f t="shared" ca="1" si="1094"/>
        <v>0</v>
      </c>
      <c r="BM197" s="206">
        <f t="shared" ca="1" si="1094"/>
        <v>0</v>
      </c>
      <c r="BN197" s="206">
        <f t="shared" ca="1" si="1094"/>
        <v>0</v>
      </c>
      <c r="BO197" s="206">
        <f t="shared" ca="1" si="1094"/>
        <v>0</v>
      </c>
      <c r="BP197" s="206">
        <f t="shared" ca="1" si="1094"/>
        <v>0</v>
      </c>
      <c r="BQ197" s="206">
        <f t="shared" ca="1" si="1094"/>
        <v>0</v>
      </c>
      <c r="BR197" s="206">
        <f t="shared" ca="1" si="1094"/>
        <v>0</v>
      </c>
      <c r="BS197" s="206">
        <f t="shared" ca="1" si="1094"/>
        <v>0</v>
      </c>
      <c r="BT197" s="206">
        <f t="shared" ca="1" si="1094"/>
        <v>0</v>
      </c>
      <c r="BU197" s="206">
        <f t="shared" ref="BU197:EF197" ca="1" si="1095">IF(ABS(BU194+BU195-BU196)&lt;0.0001,0,BU194+BU195-BU196)</f>
        <v>0</v>
      </c>
      <c r="BV197" s="206">
        <f t="shared" ca="1" si="1095"/>
        <v>0</v>
      </c>
      <c r="BW197" s="206">
        <f t="shared" ca="1" si="1095"/>
        <v>0</v>
      </c>
      <c r="BX197" s="206">
        <f t="shared" ca="1" si="1095"/>
        <v>0</v>
      </c>
      <c r="BY197" s="206">
        <f t="shared" ca="1" si="1095"/>
        <v>0</v>
      </c>
      <c r="BZ197" s="206">
        <f t="shared" ca="1" si="1095"/>
        <v>0</v>
      </c>
      <c r="CA197" s="206">
        <f t="shared" ca="1" si="1095"/>
        <v>0</v>
      </c>
      <c r="CB197" s="206">
        <f t="shared" ca="1" si="1095"/>
        <v>0</v>
      </c>
      <c r="CC197" s="206">
        <f t="shared" ca="1" si="1095"/>
        <v>0</v>
      </c>
      <c r="CD197" s="206">
        <f t="shared" ca="1" si="1095"/>
        <v>0</v>
      </c>
      <c r="CE197" s="206">
        <f t="shared" ca="1" si="1095"/>
        <v>0</v>
      </c>
      <c r="CF197" s="206">
        <f t="shared" ca="1" si="1095"/>
        <v>0</v>
      </c>
      <c r="CG197" s="206">
        <f t="shared" ca="1" si="1095"/>
        <v>0</v>
      </c>
      <c r="CH197" s="206">
        <f t="shared" ca="1" si="1095"/>
        <v>0</v>
      </c>
      <c r="CI197" s="206">
        <f t="shared" ca="1" si="1095"/>
        <v>0</v>
      </c>
      <c r="CJ197" s="206">
        <f t="shared" ca="1" si="1095"/>
        <v>0</v>
      </c>
      <c r="CK197" s="206">
        <f t="shared" ca="1" si="1095"/>
        <v>0</v>
      </c>
      <c r="CL197" s="206">
        <f t="shared" ca="1" si="1095"/>
        <v>0</v>
      </c>
      <c r="CM197" s="206">
        <f t="shared" ca="1" si="1095"/>
        <v>0</v>
      </c>
      <c r="CN197" s="206">
        <f t="shared" ca="1" si="1095"/>
        <v>0</v>
      </c>
      <c r="CO197" s="206">
        <f t="shared" ca="1" si="1095"/>
        <v>0</v>
      </c>
      <c r="CP197" s="206">
        <f t="shared" ca="1" si="1095"/>
        <v>0</v>
      </c>
      <c r="CQ197" s="206">
        <f t="shared" ca="1" si="1095"/>
        <v>0</v>
      </c>
      <c r="CR197" s="206">
        <f t="shared" ca="1" si="1095"/>
        <v>0</v>
      </c>
      <c r="CS197" s="206">
        <f t="shared" ca="1" si="1095"/>
        <v>0</v>
      </c>
      <c r="CT197" s="206">
        <f t="shared" ca="1" si="1095"/>
        <v>0</v>
      </c>
      <c r="CU197" s="206">
        <f t="shared" ca="1" si="1095"/>
        <v>0</v>
      </c>
      <c r="CV197" s="206">
        <f t="shared" ca="1" si="1095"/>
        <v>0</v>
      </c>
      <c r="CW197" s="206">
        <f t="shared" ca="1" si="1095"/>
        <v>0</v>
      </c>
      <c r="CX197" s="206">
        <f t="shared" ca="1" si="1095"/>
        <v>0</v>
      </c>
      <c r="CY197" s="206">
        <f t="shared" ca="1" si="1095"/>
        <v>0</v>
      </c>
      <c r="CZ197" s="206">
        <f t="shared" ca="1" si="1095"/>
        <v>0</v>
      </c>
      <c r="DA197" s="206">
        <f t="shared" ca="1" si="1095"/>
        <v>0</v>
      </c>
      <c r="DB197" s="206">
        <f t="shared" ca="1" si="1095"/>
        <v>0</v>
      </c>
      <c r="DC197" s="206">
        <f t="shared" ca="1" si="1095"/>
        <v>0</v>
      </c>
      <c r="DD197" s="206">
        <f t="shared" ca="1" si="1095"/>
        <v>0</v>
      </c>
      <c r="DE197" s="206">
        <f t="shared" ca="1" si="1095"/>
        <v>0</v>
      </c>
      <c r="DF197" s="206">
        <f t="shared" ca="1" si="1095"/>
        <v>0</v>
      </c>
      <c r="DG197" s="206">
        <f t="shared" ca="1" si="1095"/>
        <v>0</v>
      </c>
      <c r="DH197" s="206">
        <f t="shared" ca="1" si="1095"/>
        <v>0</v>
      </c>
      <c r="DI197" s="206">
        <f t="shared" ca="1" si="1095"/>
        <v>0</v>
      </c>
      <c r="DJ197" s="206">
        <f t="shared" ca="1" si="1095"/>
        <v>0</v>
      </c>
      <c r="DK197" s="206">
        <f t="shared" ca="1" si="1095"/>
        <v>0</v>
      </c>
      <c r="DL197" s="206">
        <f t="shared" ca="1" si="1095"/>
        <v>0</v>
      </c>
      <c r="DM197" s="206">
        <f t="shared" ca="1" si="1095"/>
        <v>0</v>
      </c>
      <c r="DN197" s="206">
        <f t="shared" ca="1" si="1095"/>
        <v>0</v>
      </c>
      <c r="DO197" s="206">
        <f t="shared" ca="1" si="1095"/>
        <v>0</v>
      </c>
      <c r="DP197" s="206">
        <f t="shared" ca="1" si="1095"/>
        <v>0</v>
      </c>
      <c r="DQ197" s="206">
        <f t="shared" ca="1" si="1095"/>
        <v>0</v>
      </c>
      <c r="DR197" s="206">
        <f t="shared" ca="1" si="1095"/>
        <v>0</v>
      </c>
      <c r="DS197" s="206">
        <f t="shared" ca="1" si="1095"/>
        <v>0</v>
      </c>
      <c r="DT197" s="206">
        <f t="shared" ca="1" si="1095"/>
        <v>0</v>
      </c>
      <c r="DU197" s="206">
        <f t="shared" ca="1" si="1095"/>
        <v>0</v>
      </c>
      <c r="DV197" s="206">
        <f t="shared" ca="1" si="1095"/>
        <v>0</v>
      </c>
      <c r="DW197" s="206">
        <f t="shared" ca="1" si="1095"/>
        <v>0</v>
      </c>
      <c r="DX197" s="206">
        <f t="shared" ca="1" si="1095"/>
        <v>0</v>
      </c>
      <c r="DY197" s="206">
        <f t="shared" ca="1" si="1095"/>
        <v>0</v>
      </c>
      <c r="DZ197" s="206">
        <f t="shared" ca="1" si="1095"/>
        <v>0</v>
      </c>
      <c r="EA197" s="206">
        <f t="shared" ca="1" si="1095"/>
        <v>0</v>
      </c>
      <c r="EB197" s="206">
        <f t="shared" ca="1" si="1095"/>
        <v>0</v>
      </c>
      <c r="EC197" s="206">
        <f t="shared" ca="1" si="1095"/>
        <v>0</v>
      </c>
      <c r="ED197" s="206">
        <f t="shared" ca="1" si="1095"/>
        <v>0</v>
      </c>
      <c r="EE197" s="206">
        <f t="shared" ca="1" si="1095"/>
        <v>0</v>
      </c>
      <c r="EF197" s="206">
        <f t="shared" ca="1" si="1095"/>
        <v>0</v>
      </c>
      <c r="EG197" s="206">
        <f t="shared" ref="EG197:EP197" ca="1" si="1096">IF(ABS(EG194+EG195-EG196)&lt;0.0001,0,EG194+EG195-EG196)</f>
        <v>0</v>
      </c>
      <c r="EH197" s="206">
        <f t="shared" ca="1" si="1096"/>
        <v>0</v>
      </c>
      <c r="EI197" s="206">
        <f t="shared" ca="1" si="1096"/>
        <v>0</v>
      </c>
      <c r="EJ197" s="206">
        <f t="shared" ca="1" si="1096"/>
        <v>0</v>
      </c>
      <c r="EK197" s="206">
        <f t="shared" ca="1" si="1096"/>
        <v>0</v>
      </c>
      <c r="EL197" s="206">
        <f t="shared" ca="1" si="1096"/>
        <v>0</v>
      </c>
      <c r="EM197" s="206">
        <f t="shared" ca="1" si="1096"/>
        <v>0</v>
      </c>
      <c r="EN197" s="206">
        <f t="shared" ca="1" si="1096"/>
        <v>0</v>
      </c>
      <c r="EO197" s="206">
        <f t="shared" ca="1" si="1096"/>
        <v>0</v>
      </c>
      <c r="EP197" s="206">
        <f t="shared" ca="1" si="1096"/>
        <v>0</v>
      </c>
      <c r="EQ197" s="12"/>
      <c r="ER197" s="12"/>
      <c r="ES197" s="12"/>
      <c r="ET197" s="12"/>
      <c r="EU197" s="12"/>
      <c r="EV197" s="12"/>
      <c r="EW197" s="12"/>
      <c r="EX197" s="12"/>
      <c r="EY197" s="12"/>
      <c r="EZ197" s="12"/>
      <c r="FA197" s="12"/>
      <c r="FB197" s="12"/>
      <c r="FC197" s="12"/>
      <c r="FD197" s="12"/>
      <c r="FE197" s="12"/>
      <c r="FF197" s="12"/>
      <c r="FG197" s="12"/>
    </row>
    <row r="198" spans="1:163" ht="14.1" customHeight="1">
      <c r="C198" s="44"/>
      <c r="E198" s="416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/>
      <c r="BC198" s="1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  <c r="CB198" s="12"/>
      <c r="CC198" s="12"/>
      <c r="CD198" s="12"/>
      <c r="CE198" s="12"/>
      <c r="CF198" s="12"/>
      <c r="CG198" s="12"/>
      <c r="CH198" s="12"/>
      <c r="CI198" s="12"/>
      <c r="CJ198" s="12"/>
      <c r="CK198" s="12"/>
      <c r="CL198" s="12"/>
      <c r="CM198" s="12"/>
      <c r="CN198" s="12"/>
      <c r="CO198" s="12"/>
      <c r="CP198" s="12"/>
      <c r="CQ198" s="12"/>
      <c r="CR198" s="12"/>
      <c r="CS198" s="12"/>
      <c r="CT198" s="12"/>
      <c r="CU198" s="12"/>
      <c r="CV198" s="12"/>
      <c r="CW198" s="12"/>
      <c r="CX198" s="12"/>
      <c r="CY198" s="12"/>
      <c r="CZ198" s="12"/>
      <c r="DA198" s="12"/>
      <c r="DB198" s="12"/>
      <c r="DC198" s="12"/>
      <c r="DD198" s="12"/>
      <c r="DE198" s="12"/>
      <c r="DF198" s="12"/>
      <c r="DG198" s="12"/>
      <c r="DH198" s="12"/>
      <c r="DI198" s="12"/>
      <c r="DJ198" s="12"/>
      <c r="DK198" s="12"/>
      <c r="DL198" s="12"/>
      <c r="DM198" s="12"/>
      <c r="DN198" s="12"/>
      <c r="DO198" s="12"/>
      <c r="DP198" s="12"/>
      <c r="DQ198" s="12"/>
      <c r="DR198" s="12"/>
      <c r="DS198" s="12"/>
      <c r="DT198" s="12"/>
      <c r="DU198" s="12"/>
      <c r="DV198" s="12"/>
      <c r="DW198" s="12"/>
      <c r="DX198" s="12"/>
      <c r="DY198" s="12"/>
      <c r="DZ198" s="12"/>
      <c r="EA198" s="12"/>
      <c r="EB198" s="12"/>
      <c r="EC198" s="12"/>
      <c r="ED198" s="12"/>
      <c r="EE198" s="12"/>
      <c r="EF198" s="12"/>
      <c r="EG198" s="12"/>
      <c r="EH198" s="12"/>
      <c r="EI198" s="12"/>
      <c r="EJ198" s="12"/>
      <c r="EK198" s="12"/>
      <c r="EL198" s="12"/>
      <c r="EM198" s="12"/>
      <c r="EN198" s="12"/>
      <c r="EO198" s="12"/>
      <c r="EP198" s="12"/>
      <c r="EQ198" s="12"/>
      <c r="ER198" s="12"/>
      <c r="ES198" s="12"/>
      <c r="ET198" s="12"/>
      <c r="EU198" s="12"/>
      <c r="EV198" s="12"/>
      <c r="EW198" s="12"/>
      <c r="EX198" s="12"/>
      <c r="EY198" s="12"/>
      <c r="EZ198" s="12"/>
      <c r="FA198" s="12"/>
      <c r="FB198" s="12"/>
      <c r="FC198" s="12"/>
      <c r="FD198" s="12"/>
      <c r="FE198" s="12"/>
      <c r="FF198" s="12"/>
      <c r="FG198" s="12"/>
    </row>
    <row r="199" spans="1:163" ht="14.1" customHeight="1">
      <c r="B199" s="15" t="s">
        <v>452</v>
      </c>
      <c r="C199" s="577"/>
      <c r="D199" s="516" t="s">
        <v>206</v>
      </c>
      <c r="E199" s="1292">
        <f ca="1">SUM(F199:DI199)</f>
        <v>0</v>
      </c>
      <c r="F199" s="10"/>
      <c r="G199" s="1297" t="str">
        <f>IF(AND(SUM(F195:$G195)&lt;0.01,SUM($G195:G195)&gt;0.01),G$4,"")</f>
        <v/>
      </c>
      <c r="H199" s="1297"/>
      <c r="I199" s="1297"/>
      <c r="J199" s="1297"/>
      <c r="K199" s="1297" t="str">
        <f ca="1">IF(AND(SUM($G195:J195)&lt;0.01,SUM($G195:K195)&gt;0.01),K$4,"")</f>
        <v/>
      </c>
      <c r="L199" s="1297" t="str">
        <f ca="1">IF(AND(SUM($G195:K195)&lt;0.01,SUM($G195:L195)&gt;0.01),L$4,"")</f>
        <v/>
      </c>
      <c r="M199" s="1297" t="str">
        <f ca="1">IF(AND(SUM($G195:L195)&lt;0.01,SUM($G195:M195)&gt;0.01),M$4,"")</f>
        <v/>
      </c>
      <c r="N199" s="1297" t="str">
        <f ca="1">IF(AND(SUM($G195:M195)&lt;0.01,SUM($G195:N195)&gt;0.01),N$4,"")</f>
        <v/>
      </c>
      <c r="O199" s="1297" t="str">
        <f ca="1">IF(AND(SUM($G195:N195)&lt;0.01,SUM($G195:O195)&gt;0.01),O$4,"")</f>
        <v/>
      </c>
      <c r="P199" s="1297" t="str">
        <f ca="1">IF(AND(SUM($G195:O195)&lt;0.01,SUM($G195:P195)&gt;0.01),P$4,"")</f>
        <v/>
      </c>
      <c r="Q199" s="1297" t="str">
        <f ca="1">IF(AND(SUM($G195:P195)&lt;0.01,SUM($G195:Q195)&gt;0.01),Q$4,"")</f>
        <v/>
      </c>
      <c r="R199" s="1297" t="str">
        <f ca="1">IF(AND(SUM($G195:Q195)&lt;0.01,SUM($G195:R195)&gt;0.01),R$4,"")</f>
        <v/>
      </c>
      <c r="S199" s="1297" t="str">
        <f ca="1">IF(AND(SUM($G195:R195)&lt;0.01,SUM($G195:S195)&gt;0.01),S$4,"")</f>
        <v/>
      </c>
      <c r="T199" s="1297" t="str">
        <f ca="1">IF(AND(SUM($G195:S195)&lt;0.01,SUM($G195:T195)&gt;0.01),T$4,"")</f>
        <v/>
      </c>
      <c r="U199" s="1297" t="str">
        <f ca="1">IF(AND(SUM($G195:T195)&lt;0.01,SUM($G195:U195)&gt;0.01),U$4,"")</f>
        <v/>
      </c>
      <c r="V199" s="1297" t="str">
        <f ca="1">IF(AND(SUM($G195:U195)&lt;0.01,SUM($G195:V195)&gt;0.01),V$4,"")</f>
        <v/>
      </c>
      <c r="W199" s="1297" t="str">
        <f ca="1">IF(AND(SUM($G195:V195)&lt;0.01,SUM($G195:W195)&gt;0.01),W$4,"")</f>
        <v/>
      </c>
      <c r="X199" s="1297" t="str">
        <f ca="1">IF(AND(SUM($G195:W195)&lt;0.01,SUM($G195:X195)&gt;0.01),X$4,"")</f>
        <v/>
      </c>
      <c r="Y199" s="1297" t="str">
        <f ca="1">IF(AND(SUM($G195:X195)&lt;0.01,SUM($G195:Y195)&gt;0.01),Y$4,"")</f>
        <v/>
      </c>
      <c r="Z199" s="1297" t="str">
        <f ca="1">IF(AND(SUM($G195:Y195)&lt;0.01,SUM($G195:Z195)&gt;0.01),Z$4,"")</f>
        <v/>
      </c>
      <c r="AA199" s="1297" t="str">
        <f ca="1">IF(AND(SUM($G195:Z195)&lt;0.01,SUM($G195:AA195)&gt;0.01),AA$4,"")</f>
        <v/>
      </c>
      <c r="AB199" s="1297" t="str">
        <f ca="1">IF(AND(SUM($G195:AA195)&lt;0.01,SUM($G195:AB195)&gt;0.01),AB$4,"")</f>
        <v/>
      </c>
      <c r="AC199" s="1297" t="str">
        <f ca="1">IF(AND(SUM($G195:AB195)&lt;0.01,SUM($G195:AC195)&gt;0.01),AC$4,"")</f>
        <v/>
      </c>
      <c r="AD199" s="1297" t="str">
        <f ca="1">IF(AND(SUM($G195:AC195)&lt;0.01,SUM($G195:AD195)&gt;0.01),AD$4,"")</f>
        <v/>
      </c>
      <c r="AE199" s="1297" t="str">
        <f ca="1">IF(AND(SUM($G195:AD195)&lt;0.01,SUM($G195:AE195)&gt;0.01),AE$4,"")</f>
        <v/>
      </c>
      <c r="AF199" s="1297" t="str">
        <f ca="1">IF(AND(SUM($G195:AE195)&lt;0.01,SUM($G195:AF195)&gt;0.01),AF$4,"")</f>
        <v/>
      </c>
      <c r="AG199" s="1297" t="str">
        <f ca="1">IF(AND(SUM($G195:AF195)&lt;0.01,SUM($G195:AG195)&gt;0.01),AG$4,"")</f>
        <v/>
      </c>
      <c r="AH199" s="1297" t="str">
        <f ca="1">IF(AND(SUM($G195:AG195)&lt;0.01,SUM($G195:AH195)&gt;0.01),AH$4,"")</f>
        <v/>
      </c>
      <c r="AI199" s="1297" t="str">
        <f ca="1">IF(AND(SUM($G195:AH195)&lt;0.01,SUM($G195:AI195)&gt;0.01),AI$4,"")</f>
        <v/>
      </c>
      <c r="AJ199" s="1297" t="str">
        <f ca="1">IF(AND(SUM($G195:AI195)&lt;0.01,SUM($G195:AJ195)&gt;0.01),AJ$4,"")</f>
        <v/>
      </c>
      <c r="AK199" s="1297" t="str">
        <f ca="1">IF(AND(SUM($G195:AJ195)&lt;0.01,SUM($G195:AK195)&gt;0.01),AK$4,"")</f>
        <v/>
      </c>
      <c r="AL199" s="1297" t="str">
        <f ca="1">IF(AND(SUM($G195:AK195)&lt;0.01,SUM($G195:AL195)&gt;0.01),AL$4,"")</f>
        <v/>
      </c>
      <c r="AM199" s="1297" t="str">
        <f ca="1">IF(AND(SUM($G195:AL195)&lt;0.01,SUM($G195:AM195)&gt;0.01),AM$4,"")</f>
        <v/>
      </c>
      <c r="AN199" s="1297" t="str">
        <f ca="1">IF(AND(SUM($G195:AM195)&lt;0.01,SUM($G195:AN195)&gt;0.01),AN$4,"")</f>
        <v/>
      </c>
      <c r="AO199" s="1297" t="str">
        <f ca="1">IF(AND(SUM($G195:AN195)&lt;0.01,SUM($G195:AO195)&gt;0.01),AO$4,"")</f>
        <v/>
      </c>
      <c r="AP199" s="1297" t="str">
        <f ca="1">IF(AND(SUM($G195:AO195)&lt;0.01,SUM($G195:AP195)&gt;0.01),AP$4,"")</f>
        <v/>
      </c>
      <c r="AQ199" s="1297" t="str">
        <f ca="1">IF(AND(SUM($G195:AP195)&lt;0.01,SUM($G195:AQ195)&gt;0.01),AQ$4,"")</f>
        <v/>
      </c>
      <c r="AR199" s="1297" t="str">
        <f ca="1">IF(AND(SUM($G195:AQ195)&lt;0.01,SUM($G195:AR195)&gt;0.01),AR$4,"")</f>
        <v/>
      </c>
      <c r="AS199" s="1297" t="str">
        <f ca="1">IF(AND(SUM($G195:AR195)&lt;0.01,SUM($G195:AS195)&gt;0.01),AS$4,"")</f>
        <v/>
      </c>
      <c r="AT199" s="1297" t="str">
        <f ca="1">IF(AND(SUM($G195:AS195)&lt;0.01,SUM($G195:AT195)&gt;0.01),AT$4,"")</f>
        <v/>
      </c>
      <c r="AU199" s="1297" t="str">
        <f ca="1">IF(AND(SUM($G195:AT195)&lt;0.01,SUM($G195:AU195)&gt;0.01),AU$4,"")</f>
        <v/>
      </c>
      <c r="AV199" s="1297" t="str">
        <f ca="1">IF(AND(SUM($G195:AU195)&lt;0.01,SUM($G195:AV195)&gt;0.01),AV$4,"")</f>
        <v/>
      </c>
      <c r="AW199" s="1297" t="str">
        <f ca="1">IF(AND(SUM($G195:AV195)&lt;0.01,SUM($G195:AW195)&gt;0.01),AW$4,"")</f>
        <v/>
      </c>
      <c r="AX199" s="1297" t="str">
        <f ca="1">IF(AND(SUM($G195:AW195)&lt;0.01,SUM($G195:AX195)&gt;0.01),AX$4,"")</f>
        <v/>
      </c>
      <c r="AY199" s="1297" t="str">
        <f ca="1">IF(AND(SUM($G195:AX195)&lt;0.01,SUM($G195:AY195)&gt;0.01),AY$4,"")</f>
        <v/>
      </c>
      <c r="AZ199" s="1297" t="str">
        <f ca="1">IF(AND(SUM($G195:AY195)&lt;0.01,SUM($G195:AZ195)&gt;0.01),AZ$4,"")</f>
        <v/>
      </c>
      <c r="BA199" s="1297" t="str">
        <f ca="1">IF(AND(SUM($G195:AZ195)&lt;0.01,SUM($G195:BA195)&gt;0.01),BA$4,"")</f>
        <v/>
      </c>
      <c r="BB199" s="1297" t="str">
        <f ca="1">IF(AND(SUM($G195:BA195)&lt;0.01,SUM($G195:BB195)&gt;0.01),BB$4,"")</f>
        <v/>
      </c>
      <c r="BC199" s="1297" t="str">
        <f ca="1">IF(AND(SUM($G195:BB195)&lt;0.01,SUM($G195:BC195)&gt;0.01),BC$4,"")</f>
        <v/>
      </c>
      <c r="BD199" s="1297" t="str">
        <f ca="1">IF(AND(SUM($G195:BC195)&lt;0.01,SUM($G195:BD195)&gt;0.01),BD$4,"")</f>
        <v/>
      </c>
      <c r="BE199" s="1297" t="str">
        <f ca="1">IF(AND(SUM($G195:BD195)&lt;0.01,SUM($G195:BE195)&gt;0.01),BE$4,"")</f>
        <v/>
      </c>
      <c r="BF199" s="1297" t="str">
        <f ca="1">IF(AND(SUM($G195:BE195)&lt;0.01,SUM($G195:BF195)&gt;0.01),BF$4,"")</f>
        <v/>
      </c>
      <c r="BG199" s="1297" t="str">
        <f ca="1">IF(AND(SUM($G195:BF195)&lt;0.01,SUM($G195:BG195)&gt;0.01),BG$4,"")</f>
        <v/>
      </c>
      <c r="BH199" s="1297" t="str">
        <f ca="1">IF(AND(SUM($G195:BG195)&lt;0.01,SUM($G195:BH195)&gt;0.01),BH$4,"")</f>
        <v/>
      </c>
      <c r="BI199" s="1297" t="str">
        <f ca="1">IF(AND(SUM($G195:BH195)&lt;0.01,SUM($G195:BI195)&gt;0.01),BI$4,"")</f>
        <v/>
      </c>
      <c r="BJ199" s="1297" t="str">
        <f ca="1">IF(AND(SUM($G195:BI195)&lt;0.01,SUM($G195:BJ195)&gt;0.01),BJ$4,"")</f>
        <v/>
      </c>
      <c r="BK199" s="1297" t="str">
        <f ca="1">IF(AND(SUM($G195:BJ195)&lt;0.01,SUM($G195:BK195)&gt;0.01),BK$4,"")</f>
        <v/>
      </c>
      <c r="BL199" s="1297" t="str">
        <f ca="1">IF(AND(SUM($G195:BK195)&lt;0.01,SUM($G195:BL195)&gt;0.01),BL$4,"")</f>
        <v/>
      </c>
      <c r="BM199" s="1297" t="str">
        <f ca="1">IF(AND(SUM($G195:BL195)&lt;0.01,SUM($G195:BM195)&gt;0.01),BM$4,"")</f>
        <v/>
      </c>
      <c r="BN199" s="1297" t="str">
        <f ca="1">IF(AND(SUM($G195:BM195)&lt;0.01,SUM($G195:BN195)&gt;0.01),BN$4,"")</f>
        <v/>
      </c>
      <c r="BO199" s="1297" t="str">
        <f ca="1">IF(AND(SUM($G195:BN195)&lt;0.01,SUM($G195:BO195)&gt;0.01),BO$4,"")</f>
        <v/>
      </c>
      <c r="BP199" s="1297" t="str">
        <f ca="1">IF(AND(SUM($G195:BO195)&lt;0.01,SUM($G195:BP195)&gt;0.01),BP$4,"")</f>
        <v/>
      </c>
      <c r="BQ199" s="1297" t="str">
        <f ca="1">IF(AND(SUM($G195:BP195)&lt;0.01,SUM($G195:BQ195)&gt;0.01),BQ$4,"")</f>
        <v/>
      </c>
      <c r="BR199" s="1297" t="str">
        <f ca="1">IF(AND(SUM($G195:BQ195)&lt;0.01,SUM($G195:BR195)&gt;0.01),BR$4,"")</f>
        <v/>
      </c>
      <c r="BS199" s="578" t="str">
        <f ca="1">IF(AND(SUM($G195:BR195)&lt;0.01,SUM($G195:BS195)&gt;0.01),BS$4,"")</f>
        <v/>
      </c>
      <c r="BT199" s="578" t="str">
        <f ca="1">IF(AND(SUM($G195:BS195)&lt;0.01,SUM($G195:BT195)&gt;0.01),BT$4,"")</f>
        <v/>
      </c>
      <c r="BU199" s="578" t="str">
        <f ca="1">IF(AND(SUM($G195:BT195)&lt;0.01,SUM($G195:BU195)&gt;0.01),BU$4,"")</f>
        <v/>
      </c>
      <c r="BV199" s="578" t="str">
        <f ca="1">IF(AND(SUM($G195:BU195)&lt;0.01,SUM($G195:BV195)&gt;0.01),BV$4,"")</f>
        <v/>
      </c>
      <c r="BW199" s="578" t="str">
        <f ca="1">IF(AND(SUM($G195:BV195)&lt;0.01,SUM($G195:BW195)&gt;0.01),BW$4,"")</f>
        <v/>
      </c>
      <c r="BX199" s="578" t="str">
        <f ca="1">IF(AND(SUM($G195:BW195)&lt;0.01,SUM($G195:BX195)&gt;0.01),BX$4,"")</f>
        <v/>
      </c>
      <c r="BY199" s="578" t="str">
        <f ca="1">IF(AND(SUM($G195:BX195)&lt;0.01,SUM($G195:BY195)&gt;0.01),BY$4,"")</f>
        <v/>
      </c>
      <c r="BZ199" s="578" t="str">
        <f ca="1">IF(AND(SUM($G195:BY195)&lt;0.01,SUM($G195:BZ195)&gt;0.01),BZ$4,"")</f>
        <v/>
      </c>
      <c r="CA199" s="578" t="str">
        <f ca="1">IF(AND(SUM($G195:BZ195)&lt;0.01,SUM($G195:CA195)&gt;0.01),CA$4,"")</f>
        <v/>
      </c>
      <c r="CB199" s="578" t="str">
        <f ca="1">IF(AND(SUM($G195:CA195)&lt;0.01,SUM($G195:CB195)&gt;0.01),CB$4,"")</f>
        <v/>
      </c>
      <c r="CC199" s="578" t="str">
        <f ca="1">IF(AND(SUM($G195:CB195)&lt;0.01,SUM($G195:CC195)&gt;0.01),CC$4,"")</f>
        <v/>
      </c>
      <c r="CD199" s="578" t="str">
        <f ca="1">IF(AND(SUM($G195:CC195)&lt;0.01,SUM($G195:CD195)&gt;0.01),CD$4,"")</f>
        <v/>
      </c>
      <c r="CE199" s="578" t="str">
        <f ca="1">IF(AND(SUM($G195:CD195)&lt;0.01,SUM($G195:CE195)&gt;0.01),CE$4,"")</f>
        <v/>
      </c>
      <c r="CF199" s="578" t="str">
        <f ca="1">IF(AND(SUM($G195:CE195)&lt;0.01,SUM($G195:CF195)&gt;0.01),CF$4,"")</f>
        <v/>
      </c>
      <c r="CG199" s="578" t="str">
        <f ca="1">IF(AND(SUM($G195:CF195)&lt;0.01,SUM($G195:CG195)&gt;0.01),CG$4,"")</f>
        <v/>
      </c>
      <c r="CH199" s="578" t="str">
        <f ca="1">IF(AND(SUM($G195:CG195)&lt;0.01,SUM($G195:CH195)&gt;0.01),CH$4,"")</f>
        <v/>
      </c>
      <c r="CI199" s="578" t="str">
        <f ca="1">IF(AND(SUM($G195:CH195)&lt;0.01,SUM($G195:CI195)&gt;0.01),CI$4,"")</f>
        <v/>
      </c>
      <c r="CJ199" s="578" t="str">
        <f ca="1">IF(AND(SUM($G195:CI195)&lt;0.01,SUM($G195:CJ195)&gt;0.01),CJ$4,"")</f>
        <v/>
      </c>
      <c r="CK199" s="578" t="str">
        <f ca="1">IF(AND(SUM($G195:CJ195)&lt;0.01,SUM($G195:CK195)&gt;0.01),CK$4,"")</f>
        <v/>
      </c>
      <c r="CL199" s="578" t="str">
        <f ca="1">IF(AND(SUM($G195:CK195)&lt;0.01,SUM($G195:CL195)&gt;0.01),CL$4,"")</f>
        <v/>
      </c>
      <c r="CM199" s="578" t="str">
        <f ca="1">IF(AND(SUM($G195:CL195)&lt;0.01,SUM($G195:CM195)&gt;0.01),CM$4,"")</f>
        <v/>
      </c>
      <c r="CN199" s="578" t="str">
        <f ca="1">IF(AND(SUM($G195:CM195)&lt;0.01,SUM($G195:CN195)&gt;0.01),CN$4,"")</f>
        <v/>
      </c>
      <c r="CO199" s="578" t="str">
        <f ca="1">IF(AND(SUM($G195:CN195)&lt;0.01,SUM($G195:CO195)&gt;0.01),CO$4,"")</f>
        <v/>
      </c>
      <c r="CP199" s="578" t="str">
        <f ca="1">IF(AND(SUM($G195:CO195)&lt;0.01,SUM($G195:CP195)&gt;0.01),CP$4,"")</f>
        <v/>
      </c>
      <c r="CQ199" s="578" t="str">
        <f ca="1">IF(AND(SUM($G195:CP195)&lt;0.01,SUM($G195:CQ195)&gt;0.01),CQ$4,"")</f>
        <v/>
      </c>
      <c r="CR199" s="578" t="str">
        <f ca="1">IF(AND(SUM($G195:CQ195)&lt;0.01,SUM($G195:CR195)&gt;0.01),CR$4,"")</f>
        <v/>
      </c>
      <c r="CS199" s="578" t="str">
        <f ca="1">IF(AND(SUM($G195:CR195)&lt;0.01,SUM($G195:CS195)&gt;0.01),CS$4,"")</f>
        <v/>
      </c>
      <c r="CT199" s="578" t="str">
        <f ca="1">IF(AND(SUM($G195:CS195)&lt;0.01,SUM($G195:CT195)&gt;0.01),CT$4,"")</f>
        <v/>
      </c>
      <c r="CU199" s="578" t="str">
        <f ca="1">IF(AND(SUM($G195:CT195)&lt;0.01,SUM($G195:CU195)&gt;0.01),CU$4,"")</f>
        <v/>
      </c>
      <c r="CV199" s="578" t="str">
        <f ca="1">IF(AND(SUM($G195:CU195)&lt;0.01,SUM($G195:CV195)&gt;0.01),CV$4,"")</f>
        <v/>
      </c>
      <c r="CW199" s="578" t="str">
        <f ca="1">IF(AND(SUM($G195:CV195)&lt;0.01,SUM($G195:CW195)&gt;0.01),CW$4,"")</f>
        <v/>
      </c>
      <c r="CX199" s="578" t="str">
        <f ca="1">IF(AND(SUM($G195:CW195)&lt;0.01,SUM($G195:CX195)&gt;0.01),CX$4,"")</f>
        <v/>
      </c>
      <c r="CY199" s="578" t="str">
        <f ca="1">IF(AND(SUM($G195:CX195)&lt;0.01,SUM($G195:CY195)&gt;0.01),CY$4,"")</f>
        <v/>
      </c>
      <c r="CZ199" s="578" t="str">
        <f ca="1">IF(AND(SUM($G195:CY195)&lt;0.01,SUM($G195:CZ195)&gt;0.01),CZ$4,"")</f>
        <v/>
      </c>
      <c r="DA199" s="578" t="str">
        <f ca="1">IF(AND(SUM($G195:CZ195)&lt;0.01,SUM($G195:DA195)&gt;0.01),DA$4,"")</f>
        <v/>
      </c>
      <c r="DB199" s="578" t="str">
        <f ca="1">IF(AND(SUM($G195:DA195)&lt;0.01,SUM($G195:DB195)&gt;0.01),DB$4,"")</f>
        <v/>
      </c>
      <c r="DC199" s="578" t="str">
        <f ca="1">IF(AND(SUM($G195:DB195)&lt;0.01,SUM($G195:DC195)&gt;0.01),DC$4,"")</f>
        <v/>
      </c>
      <c r="DD199" s="578" t="str">
        <f ca="1">IF(AND(SUM($G195:DC195)&lt;0.01,SUM($G195:DD195)&gt;0.01),DD$4,"")</f>
        <v/>
      </c>
      <c r="DE199" s="578" t="str">
        <f ca="1">IF(AND(SUM($G195:DD195)&lt;0.01,SUM($G195:DE195)&gt;0.01),DE$4,"")</f>
        <v/>
      </c>
      <c r="DF199" s="578" t="str">
        <f ca="1">IF(AND(SUM($G195:DE195)&lt;0.01,SUM($G195:DF195)&gt;0.01),DF$4,"")</f>
        <v/>
      </c>
      <c r="DG199" s="578" t="str">
        <f ca="1">IF(AND(SUM($G195:DF195)&lt;0.01,SUM($G195:DG195)&gt;0.01),DG$4,"")</f>
        <v/>
      </c>
      <c r="DH199" s="578" t="str">
        <f ca="1">IF(AND(SUM($G195:DG195)&lt;0.01,SUM($G195:DH195)&gt;0.01),DH$4,"")</f>
        <v/>
      </c>
      <c r="DI199" s="578" t="str">
        <f ca="1">IF(AND(SUM($G195:DH195)&lt;0.01,SUM($G195:DI195)&gt;0.01),DI$4,"")</f>
        <v/>
      </c>
      <c r="DJ199" s="578" t="str">
        <f ca="1">IF(AND(SUM($G195:DI195)&lt;0.01,SUM($G195:DJ195)&gt;0.01),DJ$4,"")</f>
        <v/>
      </c>
      <c r="DK199" s="578" t="str">
        <f ca="1">IF(AND(SUM($G195:DJ195)&lt;0.01,SUM($G195:DK195)&gt;0.01),DK$4,"")</f>
        <v/>
      </c>
      <c r="DL199" s="578" t="str">
        <f ca="1">IF(AND(SUM($G195:DK195)&lt;0.01,SUM($G195:DL195)&gt;0.01),DL$4,"")</f>
        <v/>
      </c>
      <c r="DM199" s="578" t="str">
        <f ca="1">IF(AND(SUM($G195:DL195)&lt;0.01,SUM($G195:DM195)&gt;0.01),DM$4,"")</f>
        <v/>
      </c>
      <c r="DN199" s="578" t="str">
        <f ca="1">IF(AND(SUM($G195:DM195)&lt;0.01,SUM($G195:DN195)&gt;0.01),DN$4,"")</f>
        <v/>
      </c>
      <c r="DO199" s="578" t="str">
        <f ca="1">IF(AND(SUM($G195:DN195)&lt;0.01,SUM($G195:DO195)&gt;0.01),DO$4,"")</f>
        <v/>
      </c>
      <c r="DP199" s="578" t="str">
        <f ca="1">IF(AND(SUM($G195:DO195)&lt;0.01,SUM($G195:DP195)&gt;0.01),DP$4,"")</f>
        <v/>
      </c>
      <c r="DQ199" s="578" t="str">
        <f ca="1">IF(AND(SUM($G195:DP195)&lt;0.01,SUM($G195:DQ195)&gt;0.01),DQ$4,"")</f>
        <v/>
      </c>
      <c r="DR199" s="578" t="str">
        <f ca="1">IF(AND(SUM($G195:DQ195)&lt;0.01,SUM($G195:DR195)&gt;0.01),DR$4,"")</f>
        <v/>
      </c>
      <c r="DS199" s="578" t="str">
        <f ca="1">IF(AND(SUM($G195:DR195)&lt;0.01,SUM($G195:DS195)&gt;0.01),DS$4,"")</f>
        <v/>
      </c>
      <c r="DT199" s="578" t="str">
        <f ca="1">IF(AND(SUM($G195:DS195)&lt;0.01,SUM($G195:DT195)&gt;0.01),DT$4,"")</f>
        <v/>
      </c>
      <c r="DU199" s="578" t="str">
        <f ca="1">IF(AND(SUM($G195:DT195)&lt;0.01,SUM($G195:DU195)&gt;0.01),DU$4,"")</f>
        <v/>
      </c>
      <c r="DV199" s="578" t="str">
        <f ca="1">IF(AND(SUM($G195:DU195)&lt;0.01,SUM($G195:DV195)&gt;0.01),DV$4,"")</f>
        <v/>
      </c>
      <c r="DW199" s="578" t="str">
        <f ca="1">IF(AND(SUM($G195:DV195)&lt;0.01,SUM($G195:DW195)&gt;0.01),DW$4,"")</f>
        <v/>
      </c>
      <c r="DX199" s="578" t="str">
        <f ca="1">IF(AND(SUM($G195:DW195)&lt;0.01,SUM($G195:DX195)&gt;0.01),DX$4,"")</f>
        <v/>
      </c>
      <c r="DY199" s="578" t="str">
        <f ca="1">IF(AND(SUM($G195:DX195)&lt;0.01,SUM($G195:DY195)&gt;0.01),DY$4,"")</f>
        <v/>
      </c>
      <c r="DZ199" s="578" t="str">
        <f ca="1">IF(AND(SUM($G195:DY195)&lt;0.01,SUM($G195:DZ195)&gt;0.01),DZ$4,"")</f>
        <v/>
      </c>
      <c r="EA199" s="578" t="str">
        <f ca="1">IF(AND(SUM($G195:DZ195)&lt;0.01,SUM($G195:EA195)&gt;0.01),EA$4,"")</f>
        <v/>
      </c>
      <c r="EB199" s="578" t="str">
        <f ca="1">IF(AND(SUM($G195:EA195)&lt;0.01,SUM($G195:EB195)&gt;0.01),EB$4,"")</f>
        <v/>
      </c>
      <c r="EC199" s="578" t="str">
        <f ca="1">IF(AND(SUM($G195:EB195)&lt;0.01,SUM($G195:EC195)&gt;0.01),EC$4,"")</f>
        <v/>
      </c>
      <c r="ED199" s="578" t="str">
        <f ca="1">IF(AND(SUM($G195:EC195)&lt;0.01,SUM($G195:ED195)&gt;0.01),ED$4,"")</f>
        <v/>
      </c>
      <c r="EE199" s="578" t="str">
        <f ca="1">IF(AND(SUM($G195:ED195)&lt;0.01,SUM($G195:EE195)&gt;0.01),EE$4,"")</f>
        <v/>
      </c>
      <c r="EF199" s="578" t="str">
        <f ca="1">IF(AND(SUM($G195:EE195)&lt;0.01,SUM($G195:EF195)&gt;0.01),EF$4,"")</f>
        <v/>
      </c>
      <c r="EG199" s="578" t="str">
        <f ca="1">IF(AND(SUM($G195:EF195)&lt;0.01,SUM($G195:EG195)&gt;0.01),EG$4,"")</f>
        <v/>
      </c>
      <c r="EH199" s="578" t="str">
        <f ca="1">IF(AND(SUM($G195:EG195)&lt;0.01,SUM($G195:EH195)&gt;0.01),EH$4,"")</f>
        <v/>
      </c>
      <c r="EI199" s="578" t="str">
        <f ca="1">IF(AND(SUM($G195:EH195)&lt;0.01,SUM($G195:EI195)&gt;0.01),EI$4,"")</f>
        <v/>
      </c>
      <c r="EJ199" s="578" t="str">
        <f ca="1">IF(AND(SUM($G195:EI195)&lt;0.01,SUM($G195:EJ195)&gt;0.01),EJ$4,"")</f>
        <v/>
      </c>
      <c r="EK199" s="578" t="str">
        <f ca="1">IF(AND(SUM($G195:EJ195)&lt;0.01,SUM($G195:EK195)&gt;0.01),EK$4,"")</f>
        <v/>
      </c>
      <c r="EL199" s="578" t="str">
        <f ca="1">IF(AND(SUM($G195:EK195)&lt;0.01,SUM($G195:EL195)&gt;0.01),EL$4,"")</f>
        <v/>
      </c>
      <c r="EM199" s="578" t="str">
        <f ca="1">IF(AND(SUM($G195:EL195)&lt;0.01,SUM($G195:EM195)&gt;0.01),EM$4,"")</f>
        <v/>
      </c>
      <c r="EN199" s="578" t="str">
        <f ca="1">IF(AND(SUM($G195:EM195)&lt;0.01,SUM($G195:EN195)&gt;0.01),EN$4,"")</f>
        <v/>
      </c>
      <c r="EO199" s="578" t="str">
        <f ca="1">IF(AND(SUM($G195:EN195)&lt;0.01,SUM($G195:EO195)&gt;0.01),EO$4,"")</f>
        <v/>
      </c>
      <c r="EP199" s="578" t="str">
        <f ca="1">IF(AND(SUM($G195:EO195)&lt;0.01,SUM($G195:EP195)&gt;0.01),EP$4,"")</f>
        <v/>
      </c>
      <c r="EQ199" s="10"/>
      <c r="ER199" s="10"/>
      <c r="ES199" s="10"/>
      <c r="ET199" s="10"/>
      <c r="EU199" s="10"/>
      <c r="EV199" s="10"/>
      <c r="EW199" s="10"/>
      <c r="EX199" s="10"/>
      <c r="EY199" s="10"/>
      <c r="EZ199" s="10"/>
      <c r="FA199" s="10"/>
      <c r="FB199" s="10"/>
      <c r="FC199" s="10"/>
      <c r="FD199" s="10"/>
      <c r="FE199" s="10"/>
      <c r="FF199" s="10"/>
      <c r="FG199" s="10"/>
    </row>
    <row r="200" spans="1:163" ht="14.1" customHeight="1">
      <c r="B200" s="20" t="s">
        <v>453</v>
      </c>
      <c r="C200" s="579">
        <f ca="1">Assum!J145</f>
        <v>5599</v>
      </c>
      <c r="D200" s="516" t="s">
        <v>206</v>
      </c>
      <c r="E200" s="1292">
        <f t="shared" ref="E200:E201" ca="1" si="1097">SUM(F200:DI200)</f>
        <v>0</v>
      </c>
      <c r="F200" s="10"/>
      <c r="G200" s="1297"/>
      <c r="H200" s="1297"/>
      <c r="I200" s="1297"/>
      <c r="J200" s="1297"/>
      <c r="K200" s="1297" t="str">
        <f ca="1">IF(AND(SUM($G196:J196)&lt;0.01,SUM($G196:K196)&gt;0.01),K$4,"")</f>
        <v/>
      </c>
      <c r="L200" s="1297" t="str">
        <f ca="1">IF(AND(SUM($G196:K196)&lt;0.01,SUM($G196:L196)&gt;0.01),L$4,"")</f>
        <v/>
      </c>
      <c r="M200" s="1297" t="str">
        <f ca="1">IF(AND(SUM($G196:L196)&lt;0.01,SUM($G196:M196)&gt;0.01),M$4,"")</f>
        <v/>
      </c>
      <c r="N200" s="1297" t="str">
        <f ca="1">IF(AND(SUM($G196:M196)&lt;0.01,SUM($G196:N196)&gt;0.01),N$4,"")</f>
        <v/>
      </c>
      <c r="O200" s="1297" t="str">
        <f ca="1">IF(AND(SUM($G196:N196)&lt;0.01,SUM($G196:O196)&gt;0.01),O$4,"")</f>
        <v/>
      </c>
      <c r="P200" s="1297" t="str">
        <f ca="1">IF(AND(SUM($G196:O196)&lt;0.01,SUM($G196:P196)&gt;0.01),P$4,"")</f>
        <v/>
      </c>
      <c r="Q200" s="1297" t="str">
        <f ca="1">IF(AND(SUM($G196:P196)&lt;0.01,SUM($G196:Q196)&gt;0.01),Q$4,"")</f>
        <v/>
      </c>
      <c r="R200" s="1297" t="str">
        <f ca="1">IF(AND(SUM($G196:Q196)&lt;0.01,SUM($G196:R196)&gt;0.01),R$4,"")</f>
        <v/>
      </c>
      <c r="S200" s="1297" t="str">
        <f ca="1">IF(AND(SUM($G196:R196)&lt;0.01,SUM($G196:S196)&gt;0.01),S$4,"")</f>
        <v/>
      </c>
      <c r="T200" s="1297" t="str">
        <f ca="1">IF(AND(SUM($G196:S196)&lt;0.01,SUM($G196:T196)&gt;0.01),T$4,"")</f>
        <v/>
      </c>
      <c r="U200" s="1297" t="str">
        <f ca="1">IF(AND(SUM($G196:T196)&lt;0.01,SUM($G196:U196)&gt;0.01),U$4,"")</f>
        <v/>
      </c>
      <c r="V200" s="1297" t="str">
        <f ca="1">IF(AND(SUM($G196:U196)&lt;0.01,SUM($G196:V196)&gt;0.01),V$4,"")</f>
        <v/>
      </c>
      <c r="W200" s="1297" t="str">
        <f ca="1">IF(AND(SUM($G196:V196)&lt;0.01,SUM($G196:W196)&gt;0.01),W$4,"")</f>
        <v/>
      </c>
      <c r="X200" s="1297" t="str">
        <f ca="1">IF(AND(SUM($G196:W196)&lt;0.01,SUM($G196:X196)&gt;0.01),X$4,"")</f>
        <v/>
      </c>
      <c r="Y200" s="1297" t="str">
        <f ca="1">IF(AND(SUM($G196:X196)&lt;0.01,SUM($G196:Y196)&gt;0.01),Y$4,"")</f>
        <v/>
      </c>
      <c r="Z200" s="1297" t="str">
        <f ca="1">IF(AND(SUM($G196:Y196)&lt;0.01,SUM($G196:Z196)&gt;0.01),Z$4,"")</f>
        <v/>
      </c>
      <c r="AA200" s="1297" t="str">
        <f ca="1">IF(AND(SUM($G196:Z196)&lt;0.01,SUM($G196:AA196)&gt;0.01),AA$4,"")</f>
        <v/>
      </c>
      <c r="AB200" s="1297" t="str">
        <f ca="1">IF(AND(SUM($G196:AA196)&lt;0.01,SUM($G196:AB196)&gt;0.01),AB$4,"")</f>
        <v/>
      </c>
      <c r="AC200" s="1297" t="str">
        <f ca="1">IF(AND(SUM($G196:AB196)&lt;0.01,SUM($G196:AC196)&gt;0.01),AC$4,"")</f>
        <v/>
      </c>
      <c r="AD200" s="1297" t="str">
        <f ca="1">IF(AND(SUM($G196:AC196)&lt;0.01,SUM($G196:AD196)&gt;0.01),AD$4,"")</f>
        <v/>
      </c>
      <c r="AE200" s="1297" t="str">
        <f ca="1">IF(AND(SUM($G196:AD196)&lt;0.01,SUM($G196:AE196)&gt;0.01),AE$4,"")</f>
        <v/>
      </c>
      <c r="AF200" s="1297" t="str">
        <f ca="1">IF(AND(SUM($G196:AE196)&lt;0.01,SUM($G196:AF196)&gt;0.01),AF$4,"")</f>
        <v/>
      </c>
      <c r="AG200" s="1297" t="str">
        <f ca="1">IF(AND(SUM($G196:AF196)&lt;0.01,SUM($G196:AG196)&gt;0.01),AG$4,"")</f>
        <v/>
      </c>
      <c r="AH200" s="1297" t="str">
        <f ca="1">IF(AND(SUM($G196:AG196)&lt;0.01,SUM($G196:AH196)&gt;0.01),AH$4,"")</f>
        <v/>
      </c>
      <c r="AI200" s="1297" t="str">
        <f ca="1">IF(AND(SUM($G196:AH196)&lt;0.01,SUM($G196:AI196)&gt;0.01),AI$4,"")</f>
        <v/>
      </c>
      <c r="AJ200" s="1297" t="str">
        <f ca="1">IF(AND(SUM($G196:AI196)&lt;0.01,SUM($G196:AJ196)&gt;0.01),AJ$4,"")</f>
        <v/>
      </c>
      <c r="AK200" s="1297" t="str">
        <f ca="1">IF(AND(SUM($G196:AJ196)&lt;0.01,SUM($G196:AK196)&gt;0.01),AK$4,"")</f>
        <v/>
      </c>
      <c r="AL200" s="1297" t="str">
        <f ca="1">IF(AND(SUM($G196:AK196)&lt;0.01,SUM($G196:AL196)&gt;0.01),AL$4,"")</f>
        <v/>
      </c>
      <c r="AM200" s="1297" t="str">
        <f ca="1">IF(AND(SUM($G196:AL196)&lt;0.01,SUM($G196:AM196)&gt;0.01),AM$4,"")</f>
        <v/>
      </c>
      <c r="AN200" s="1297" t="str">
        <f ca="1">IF(AND(SUM($G196:AM196)&lt;0.01,SUM($G196:AN196)&gt;0.01),AN$4,"")</f>
        <v/>
      </c>
      <c r="AO200" s="1297" t="str">
        <f ca="1">IF(AND(SUM($G196:AN196)&lt;0.01,SUM($G196:AO196)&gt;0.01),AO$4,"")</f>
        <v/>
      </c>
      <c r="AP200" s="1297" t="str">
        <f ca="1">IF(AND(SUM($G196:AO196)&lt;0.01,SUM($G196:AP196)&gt;0.01),AP$4,"")</f>
        <v/>
      </c>
      <c r="AQ200" s="1297" t="str">
        <f ca="1">IF(AND(SUM($G196:AP196)&lt;0.01,SUM($G196:AQ196)&gt;0.01),AQ$4,"")</f>
        <v/>
      </c>
      <c r="AR200" s="1297" t="str">
        <f ca="1">IF(AND(SUM($G196:AQ196)&lt;0.01,SUM($G196:AR196)&gt;0.01),AR$4,"")</f>
        <v/>
      </c>
      <c r="AS200" s="1297" t="str">
        <f ca="1">IF(AND(SUM($G196:AR196)&lt;0.01,SUM($G196:AS196)&gt;0.01),AS$4,"")</f>
        <v/>
      </c>
      <c r="AT200" s="1297" t="str">
        <f ca="1">IF(AND(SUM($G196:AS196)&lt;0.01,SUM($G196:AT196)&gt;0.01),AT$4,"")</f>
        <v/>
      </c>
      <c r="AU200" s="1297" t="str">
        <f ca="1">IF(AND(SUM($G196:AT196)&lt;0.01,SUM($G196:AU196)&gt;0.01),AU$4,"")</f>
        <v/>
      </c>
      <c r="AV200" s="1297" t="str">
        <f ca="1">IF(AND(SUM($G196:AU196)&lt;0.01,SUM($G196:AV196)&gt;0.01),AV$4,"")</f>
        <v/>
      </c>
      <c r="AW200" s="1297" t="str">
        <f ca="1">IF(AND(SUM($G196:AV196)&lt;0.01,SUM($G196:AW196)&gt;0.01),AW$4,"")</f>
        <v/>
      </c>
      <c r="AX200" s="1297" t="str">
        <f ca="1">IF(AND(SUM($G196:AW196)&lt;0.01,SUM($G196:AX196)&gt;0.01),AX$4,"")</f>
        <v/>
      </c>
      <c r="AY200" s="1297" t="str">
        <f ca="1">IF(AND(SUM($G196:AX196)&lt;0.01,SUM($G196:AY196)&gt;0.01),AY$4,"")</f>
        <v/>
      </c>
      <c r="AZ200" s="1297" t="str">
        <f ca="1">IF(AND(SUM($G196:AY196)&lt;0.01,SUM($G196:AZ196)&gt;0.01),AZ$4,"")</f>
        <v/>
      </c>
      <c r="BA200" s="1297" t="str">
        <f ca="1">IF(AND(SUM($G196:AZ196)&lt;0.01,SUM($G196:BA196)&gt;0.01),BA$4,"")</f>
        <v/>
      </c>
      <c r="BB200" s="1297" t="str">
        <f ca="1">IF(AND(SUM($G196:BA196)&lt;0.01,SUM($G196:BB196)&gt;0.01),BB$4,"")</f>
        <v/>
      </c>
      <c r="BC200" s="1297" t="str">
        <f ca="1">IF(AND(SUM($G196:BB196)&lt;0.01,SUM($G196:BC196)&gt;0.01),BC$4,"")</f>
        <v/>
      </c>
      <c r="BD200" s="1297" t="str">
        <f ca="1">IF(AND(SUM($G196:BC196)&lt;0.01,SUM($G196:BD196)&gt;0.01),BD$4,"")</f>
        <v/>
      </c>
      <c r="BE200" s="1297" t="str">
        <f ca="1">IF(AND(SUM($G196:BD196)&lt;0.01,SUM($G196:BE196)&gt;0.01),BE$4,"")</f>
        <v/>
      </c>
      <c r="BF200" s="1297" t="str">
        <f ca="1">IF(AND(SUM($G196:BE196)&lt;0.01,SUM($G196:BF196)&gt;0.01),BF$4,"")</f>
        <v/>
      </c>
      <c r="BG200" s="1297" t="str">
        <f ca="1">IF(AND(SUM($G196:BF196)&lt;0.01,SUM($G196:BG196)&gt;0.01),BG$4,"")</f>
        <v/>
      </c>
      <c r="BH200" s="1297" t="str">
        <f ca="1">IF(AND(SUM($G196:BG196)&lt;0.01,SUM($G196:BH196)&gt;0.01),BH$4,"")</f>
        <v/>
      </c>
      <c r="BI200" s="1297" t="str">
        <f ca="1">IF(AND(SUM($G196:BH196)&lt;0.01,SUM($G196:BI196)&gt;0.01),BI$4,"")</f>
        <v/>
      </c>
      <c r="BJ200" s="1297" t="str">
        <f ca="1">IF(AND(SUM($G196:BI196)&lt;0.01,SUM($G196:BJ196)&gt;0.01),BJ$4,"")</f>
        <v/>
      </c>
      <c r="BK200" s="1297" t="str">
        <f ca="1">IF(AND(SUM($G196:BJ196)&lt;0.01,SUM($G196:BK196)&gt;0.01),BK$4,"")</f>
        <v/>
      </c>
      <c r="BL200" s="1297" t="str">
        <f ca="1">IF(AND(SUM($G196:BK196)&lt;0.01,SUM($G196:BL196)&gt;0.01),BL$4,"")</f>
        <v/>
      </c>
      <c r="BM200" s="1297" t="str">
        <f ca="1">IF(AND(SUM($G196:BL196)&lt;0.01,SUM($G196:BM196)&gt;0.01),BM$4,"")</f>
        <v/>
      </c>
      <c r="BN200" s="1297" t="str">
        <f ca="1">IF(AND(SUM($G196:BM196)&lt;0.01,SUM($G196:BN196)&gt;0.01),BN$4,"")</f>
        <v/>
      </c>
      <c r="BO200" s="1297" t="str">
        <f ca="1">IF(AND(SUM($G196:BN196)&lt;0.01,SUM($G196:BO196)&gt;0.01),BO$4,"")</f>
        <v/>
      </c>
      <c r="BP200" s="1297" t="str">
        <f ca="1">IF(AND(SUM($G196:BO196)&lt;0.01,SUM($G196:BP196)&gt;0.01),BP$4,"")</f>
        <v/>
      </c>
      <c r="BQ200" s="1297" t="str">
        <f ca="1">IF(AND(SUM($G196:BP196)&lt;0.01,SUM($G196:BQ196)&gt;0.01),BQ$4,"")</f>
        <v/>
      </c>
      <c r="BR200" s="1297" t="str">
        <f ca="1">IF(AND(SUM($G196:BQ196)&lt;0.01,SUM($G196:BR196)&gt;0.01),BR$4,"")</f>
        <v/>
      </c>
      <c r="BS200" s="578" t="str">
        <f ca="1">IF(AND(SUM($G196:BR196)&lt;0.01,SUM($G196:BS196)&gt;0.01),BS$4,"")</f>
        <v/>
      </c>
      <c r="BT200" s="578" t="str">
        <f ca="1">IF(AND(SUM($G196:BS196)&lt;0.01,SUM($G196:BT196)&gt;0.01),BT$4,"")</f>
        <v/>
      </c>
      <c r="BU200" s="578" t="str">
        <f ca="1">IF(AND(SUM($G196:BT196)&lt;0.01,SUM($G196:BU196)&gt;0.01),BU$4,"")</f>
        <v/>
      </c>
      <c r="BV200" s="578" t="str">
        <f ca="1">IF(AND(SUM($G196:BU196)&lt;0.01,SUM($G196:BV196)&gt;0.01),BV$4,"")</f>
        <v/>
      </c>
      <c r="BW200" s="578" t="str">
        <f ca="1">IF(AND(SUM($G196:BV196)&lt;0.01,SUM($G196:BW196)&gt;0.01),BW$4,"")</f>
        <v/>
      </c>
      <c r="BX200" s="578" t="str">
        <f ca="1">IF(AND(SUM($G196:BW196)&lt;0.01,SUM($G196:BX196)&gt;0.01),BX$4,"")</f>
        <v/>
      </c>
      <c r="BY200" s="578" t="str">
        <f ca="1">IF(AND(SUM($G196:BX196)&lt;0.01,SUM($G196:BY196)&gt;0.01),BY$4,"")</f>
        <v/>
      </c>
      <c r="BZ200" s="578" t="str">
        <f ca="1">IF(AND(SUM($G196:BY196)&lt;0.01,SUM($G196:BZ196)&gt;0.01),BZ$4,"")</f>
        <v/>
      </c>
      <c r="CA200" s="578" t="str">
        <f ca="1">IF(AND(SUM($G196:BZ196)&lt;0.01,SUM($G196:CA196)&gt;0.01),CA$4,"")</f>
        <v/>
      </c>
      <c r="CB200" s="578" t="str">
        <f ca="1">IF(AND(SUM($G196:CA196)&lt;0.01,SUM($G196:CB196)&gt;0.01),CB$4,"")</f>
        <v/>
      </c>
      <c r="CC200" s="578" t="str">
        <f ca="1">IF(AND(SUM($G196:CB196)&lt;0.01,SUM($G196:CC196)&gt;0.01),CC$4,"")</f>
        <v/>
      </c>
      <c r="CD200" s="578" t="str">
        <f ca="1">IF(AND(SUM($G196:CC196)&lt;0.01,SUM($G196:CD196)&gt;0.01),CD$4,"")</f>
        <v/>
      </c>
      <c r="CE200" s="578" t="str">
        <f ca="1">IF(AND(SUM($G196:CD196)&lt;0.01,SUM($G196:CE196)&gt;0.01),CE$4,"")</f>
        <v/>
      </c>
      <c r="CF200" s="578" t="str">
        <f ca="1">IF(AND(SUM($G196:CE196)&lt;0.01,SUM($G196:CF196)&gt;0.01),CF$4,"")</f>
        <v/>
      </c>
      <c r="CG200" s="578" t="str">
        <f ca="1">IF(AND(SUM($G196:CF196)&lt;0.01,SUM($G196:CG196)&gt;0.01),CG$4,"")</f>
        <v/>
      </c>
      <c r="CH200" s="578" t="str">
        <f ca="1">IF(AND(SUM($G196:CG196)&lt;0.01,SUM($G196:CH196)&gt;0.01),CH$4,"")</f>
        <v/>
      </c>
      <c r="CI200" s="578" t="str">
        <f ca="1">IF(AND(SUM($G196:CH196)&lt;0.01,SUM($G196:CI196)&gt;0.01),CI$4,"")</f>
        <v/>
      </c>
      <c r="CJ200" s="578" t="str">
        <f ca="1">IF(AND(SUM($G196:CI196)&lt;0.01,SUM($G196:CJ196)&gt;0.01),CJ$4,"")</f>
        <v/>
      </c>
      <c r="CK200" s="578" t="str">
        <f ca="1">IF(AND(SUM($G196:CJ196)&lt;0.01,SUM($G196:CK196)&gt;0.01),CK$4,"")</f>
        <v/>
      </c>
      <c r="CL200" s="578" t="str">
        <f ca="1">IF(AND(SUM($G196:CK196)&lt;0.01,SUM($G196:CL196)&gt;0.01),CL$4,"")</f>
        <v/>
      </c>
      <c r="CM200" s="578" t="str">
        <f ca="1">IF(AND(SUM($G196:CL196)&lt;0.01,SUM($G196:CM196)&gt;0.01),CM$4,"")</f>
        <v/>
      </c>
      <c r="CN200" s="578" t="str">
        <f ca="1">IF(AND(SUM($G196:CM196)&lt;0.01,SUM($G196:CN196)&gt;0.01),CN$4,"")</f>
        <v/>
      </c>
      <c r="CO200" s="578" t="str">
        <f ca="1">IF(AND(SUM($G196:CN196)&lt;0.01,SUM($G196:CO196)&gt;0.01),CO$4,"")</f>
        <v/>
      </c>
      <c r="CP200" s="578" t="str">
        <f ca="1">IF(AND(SUM($G196:CO196)&lt;0.01,SUM($G196:CP196)&gt;0.01),CP$4,"")</f>
        <v/>
      </c>
      <c r="CQ200" s="578" t="str">
        <f ca="1">IF(AND(SUM($G196:CP196)&lt;0.01,SUM($G196:CQ196)&gt;0.01),CQ$4,"")</f>
        <v/>
      </c>
      <c r="CR200" s="578" t="str">
        <f ca="1">IF(AND(SUM($G196:CQ196)&lt;0.01,SUM($G196:CR196)&gt;0.01),CR$4,"")</f>
        <v/>
      </c>
      <c r="CS200" s="578" t="str">
        <f ca="1">IF(AND(SUM($G196:CR196)&lt;0.01,SUM($G196:CS196)&gt;0.01),CS$4,"")</f>
        <v/>
      </c>
      <c r="CT200" s="578" t="str">
        <f ca="1">IF(AND(SUM($G196:CS196)&lt;0.01,SUM($G196:CT196)&gt;0.01),CT$4,"")</f>
        <v/>
      </c>
      <c r="CU200" s="578" t="str">
        <f ca="1">IF(AND(SUM($G196:CT196)&lt;0.01,SUM($G196:CU196)&gt;0.01),CU$4,"")</f>
        <v/>
      </c>
      <c r="CV200" s="578" t="str">
        <f ca="1">IF(AND(SUM($G196:CU196)&lt;0.01,SUM($G196:CV196)&gt;0.01),CV$4,"")</f>
        <v/>
      </c>
      <c r="CW200" s="578" t="str">
        <f ca="1">IF(AND(SUM($G196:CV196)&lt;0.01,SUM($G196:CW196)&gt;0.01),CW$4,"")</f>
        <v/>
      </c>
      <c r="CX200" s="578" t="str">
        <f ca="1">IF(AND(SUM($G196:CW196)&lt;0.01,SUM($G196:CX196)&gt;0.01),CX$4,"")</f>
        <v/>
      </c>
      <c r="CY200" s="578" t="str">
        <f ca="1">IF(AND(SUM($G196:CX196)&lt;0.01,SUM($G196:CY196)&gt;0.01),CY$4,"")</f>
        <v/>
      </c>
      <c r="CZ200" s="578" t="str">
        <f ca="1">IF(AND(SUM($G196:CY196)&lt;0.01,SUM($G196:CZ196)&gt;0.01),CZ$4,"")</f>
        <v/>
      </c>
      <c r="DA200" s="578" t="str">
        <f ca="1">IF(AND(SUM($G196:CZ196)&lt;0.01,SUM($G196:DA196)&gt;0.01),DA$4,"")</f>
        <v/>
      </c>
      <c r="DB200" s="578" t="str">
        <f ca="1">IF(AND(SUM($G196:DA196)&lt;0.01,SUM($G196:DB196)&gt;0.01),DB$4,"")</f>
        <v/>
      </c>
      <c r="DC200" s="578" t="str">
        <f ca="1">IF(AND(SUM($G196:DB196)&lt;0.01,SUM($G196:DC196)&gt;0.01),DC$4,"")</f>
        <v/>
      </c>
      <c r="DD200" s="578" t="str">
        <f ca="1">IF(AND(SUM($G196:DC196)&lt;0.01,SUM($G196:DD196)&gt;0.01),DD$4,"")</f>
        <v/>
      </c>
      <c r="DE200" s="578" t="str">
        <f ca="1">IF(AND(SUM($G196:DD196)&lt;0.01,SUM($G196:DE196)&gt;0.01),DE$4,"")</f>
        <v/>
      </c>
      <c r="DF200" s="578" t="str">
        <f ca="1">IF(AND(SUM($G196:DE196)&lt;0.01,SUM($G196:DF196)&gt;0.01),DF$4,"")</f>
        <v/>
      </c>
      <c r="DG200" s="578" t="str">
        <f ca="1">IF(AND(SUM($G196:DF196)&lt;0.01,SUM($G196:DG196)&gt;0.01),DG$4,"")</f>
        <v/>
      </c>
      <c r="DH200" s="578" t="str">
        <f ca="1">IF(AND(SUM($G196:DG196)&lt;0.01,SUM($G196:DH196)&gt;0.01),DH$4,"")</f>
        <v/>
      </c>
      <c r="DI200" s="578" t="str">
        <f ca="1">IF(AND(SUM($G196:DH196)&lt;0.01,SUM($G196:DI196)&gt;0.01),DI$4,"")</f>
        <v/>
      </c>
      <c r="DJ200" s="578" t="str">
        <f ca="1">IF(AND(SUM($G196:DI196)&lt;0.01,SUM($G196:DJ196)&gt;0.01),DJ$4,"")</f>
        <v/>
      </c>
      <c r="DK200" s="578" t="str">
        <f ca="1">IF(AND(SUM($G196:DJ196)&lt;0.01,SUM($G196:DK196)&gt;0.01),DK$4,"")</f>
        <v/>
      </c>
      <c r="DL200" s="578" t="str">
        <f ca="1">IF(AND(SUM($G196:DK196)&lt;0.01,SUM($G196:DL196)&gt;0.01),DL$4,"")</f>
        <v/>
      </c>
      <c r="DM200" s="578" t="str">
        <f ca="1">IF(AND(SUM($G196:DL196)&lt;0.01,SUM($G196:DM196)&gt;0.01),DM$4,"")</f>
        <v/>
      </c>
      <c r="DN200" s="578" t="str">
        <f ca="1">IF(AND(SUM($G196:DM196)&lt;0.01,SUM($G196:DN196)&gt;0.01),DN$4,"")</f>
        <v/>
      </c>
      <c r="DO200" s="578" t="str">
        <f ca="1">IF(AND(SUM($G196:DN196)&lt;0.01,SUM($G196:DO196)&gt;0.01),DO$4,"")</f>
        <v/>
      </c>
      <c r="DP200" s="578" t="str">
        <f ca="1">IF(AND(SUM($G196:DO196)&lt;0.01,SUM($G196:DP196)&gt;0.01),DP$4,"")</f>
        <v/>
      </c>
      <c r="DQ200" s="578" t="str">
        <f ca="1">IF(AND(SUM($G196:DP196)&lt;0.01,SUM($G196:DQ196)&gt;0.01),DQ$4,"")</f>
        <v/>
      </c>
      <c r="DR200" s="578" t="str">
        <f ca="1">IF(AND(SUM($G196:DQ196)&lt;0.01,SUM($G196:DR196)&gt;0.01),DR$4,"")</f>
        <v/>
      </c>
      <c r="DS200" s="578" t="str">
        <f ca="1">IF(AND(SUM($G196:DR196)&lt;0.01,SUM($G196:DS196)&gt;0.01),DS$4,"")</f>
        <v/>
      </c>
      <c r="DT200" s="578" t="str">
        <f ca="1">IF(AND(SUM($G196:DS196)&lt;0.01,SUM($G196:DT196)&gt;0.01),DT$4,"")</f>
        <v/>
      </c>
      <c r="DU200" s="578" t="str">
        <f ca="1">IF(AND(SUM($G196:DT196)&lt;0.01,SUM($G196:DU196)&gt;0.01),DU$4,"")</f>
        <v/>
      </c>
      <c r="DV200" s="578" t="str">
        <f ca="1">IF(AND(SUM($G196:DU196)&lt;0.01,SUM($G196:DV196)&gt;0.01),DV$4,"")</f>
        <v/>
      </c>
      <c r="DW200" s="578" t="str">
        <f ca="1">IF(AND(SUM($G196:DV196)&lt;0.01,SUM($G196:DW196)&gt;0.01),DW$4,"")</f>
        <v/>
      </c>
      <c r="DX200" s="578" t="str">
        <f ca="1">IF(AND(SUM($G196:DW196)&lt;0.01,SUM($G196:DX196)&gt;0.01),DX$4,"")</f>
        <v/>
      </c>
      <c r="DY200" s="578" t="str">
        <f ca="1">IF(AND(SUM($G196:DX196)&lt;0.01,SUM($G196:DY196)&gt;0.01),DY$4,"")</f>
        <v/>
      </c>
      <c r="DZ200" s="578" t="str">
        <f ca="1">IF(AND(SUM($G196:DY196)&lt;0.01,SUM($G196:DZ196)&gt;0.01),DZ$4,"")</f>
        <v/>
      </c>
      <c r="EA200" s="578" t="str">
        <f ca="1">IF(AND(SUM($G196:DZ196)&lt;0.01,SUM($G196:EA196)&gt;0.01),EA$4,"")</f>
        <v/>
      </c>
      <c r="EB200" s="578" t="str">
        <f ca="1">IF(AND(SUM($G196:EA196)&lt;0.01,SUM($G196:EB196)&gt;0.01),EB$4,"")</f>
        <v/>
      </c>
      <c r="EC200" s="578" t="str">
        <f ca="1">IF(AND(SUM($G196:EB196)&lt;0.01,SUM($G196:EC196)&gt;0.01),EC$4,"")</f>
        <v/>
      </c>
      <c r="ED200" s="578" t="str">
        <f ca="1">IF(AND(SUM($G196:EC196)&lt;0.01,SUM($G196:ED196)&gt;0.01),ED$4,"")</f>
        <v/>
      </c>
      <c r="EE200" s="578" t="str">
        <f ca="1">IF(AND(SUM($G196:ED196)&lt;0.01,SUM($G196:EE196)&gt;0.01),EE$4,"")</f>
        <v/>
      </c>
      <c r="EF200" s="578" t="str">
        <f ca="1">IF(AND(SUM($G196:EE196)&lt;0.01,SUM($G196:EF196)&gt;0.01),EF$4,"")</f>
        <v/>
      </c>
      <c r="EG200" s="578" t="str">
        <f ca="1">IF(AND(SUM($G196:EF196)&lt;0.01,SUM($G196:EG196)&gt;0.01),EG$4,"")</f>
        <v/>
      </c>
      <c r="EH200" s="578" t="str">
        <f ca="1">IF(AND(SUM($G196:EG196)&lt;0.01,SUM($G196:EH196)&gt;0.01),EH$4,"")</f>
        <v/>
      </c>
      <c r="EI200" s="578" t="str">
        <f ca="1">IF(AND(SUM($G196:EH196)&lt;0.01,SUM($G196:EI196)&gt;0.01),EI$4,"")</f>
        <v/>
      </c>
      <c r="EJ200" s="578" t="str">
        <f ca="1">IF(AND(SUM($G196:EI196)&lt;0.01,SUM($G196:EJ196)&gt;0.01),EJ$4,"")</f>
        <v/>
      </c>
      <c r="EK200" s="578" t="str">
        <f ca="1">IF(AND(SUM($G196:EJ196)&lt;0.01,SUM($G196:EK196)&gt;0.01),EK$4,"")</f>
        <v/>
      </c>
      <c r="EL200" s="578" t="str">
        <f ca="1">IF(AND(SUM($G196:EK196)&lt;0.01,SUM($G196:EL196)&gt;0.01),EL$4,"")</f>
        <v/>
      </c>
      <c r="EM200" s="578" t="str">
        <f ca="1">IF(AND(SUM($G196:EL196)&lt;0.01,SUM($G196:EM196)&gt;0.01),EM$4,"")</f>
        <v/>
      </c>
      <c r="EN200" s="578" t="str">
        <f ca="1">IF(AND(SUM($G196:EM196)&lt;0.01,SUM($G196:EN196)&gt;0.01),EN$4,"")</f>
        <v/>
      </c>
      <c r="EO200" s="578" t="str">
        <f ca="1">IF(AND(SUM($G196:EN196)&lt;0.01,SUM($G196:EO196)&gt;0.01),EO$4,"")</f>
        <v/>
      </c>
      <c r="EP200" s="578" t="str">
        <f ca="1">IF(AND(SUM($G196:EO196)&lt;0.01,SUM($G196:EP196)&gt;0.01),EP$4,"")</f>
        <v/>
      </c>
      <c r="EQ200" s="10"/>
      <c r="ER200" s="10"/>
      <c r="ES200" s="10"/>
      <c r="ET200" s="10"/>
      <c r="EU200" s="10"/>
      <c r="EV200" s="10"/>
      <c r="EW200" s="10"/>
      <c r="EX200" s="10"/>
      <c r="EY200" s="10"/>
      <c r="EZ200" s="10"/>
      <c r="FA200" s="10"/>
      <c r="FB200" s="10"/>
      <c r="FC200" s="10"/>
      <c r="FD200" s="10"/>
      <c r="FE200" s="10"/>
      <c r="FF200" s="10"/>
      <c r="FG200" s="10"/>
    </row>
    <row r="201" spans="1:163" ht="14.1" customHeight="1">
      <c r="B201" s="20" t="s">
        <v>318</v>
      </c>
      <c r="C201" s="579">
        <f ca="1">Assum!J146</f>
        <v>6514</v>
      </c>
      <c r="D201" s="516" t="s">
        <v>206</v>
      </c>
      <c r="E201" s="1292">
        <f t="shared" ca="1" si="1097"/>
        <v>0</v>
      </c>
      <c r="F201" s="10"/>
      <c r="G201" s="1297"/>
      <c r="H201" s="1297"/>
      <c r="I201" s="1297"/>
      <c r="J201" s="1297"/>
      <c r="K201" s="1297" t="str">
        <f ca="1">IF(AND($E195-SUM($G196:J196)&gt;0.01,$E195-SUM($G196:K196)&lt;0.01),K$4,"")</f>
        <v/>
      </c>
      <c r="L201" s="1297" t="str">
        <f ca="1">IF(AND($E195-SUM($G196:K196)&gt;0.01,$E195-SUM($G196:L196)&lt;0.01),L$4,"")</f>
        <v/>
      </c>
      <c r="M201" s="1297" t="str">
        <f ca="1">IF(AND($E195-SUM($G196:L196)&gt;0.01,$E195-SUM($G196:M196)&lt;0.01),M$4,"")</f>
        <v/>
      </c>
      <c r="N201" s="1297" t="str">
        <f ca="1">IF(AND($E195-SUM($G196:M196)&gt;0.01,$E195-SUM($G196:N196)&lt;0.01),N$4,"")</f>
        <v/>
      </c>
      <c r="O201" s="1297" t="str">
        <f ca="1">IF(AND($E195-SUM($G196:N196)&gt;0.01,$E195-SUM($G196:O196)&lt;0.01),O$4,"")</f>
        <v/>
      </c>
      <c r="P201" s="1297" t="str">
        <f ca="1">IF(AND($E195-SUM($G196:O196)&gt;0.01,$E195-SUM($G196:P196)&lt;0.01),P$4,"")</f>
        <v/>
      </c>
      <c r="Q201" s="1297" t="str">
        <f ca="1">IF(AND($E195-SUM($G196:P196)&gt;0.01,$E195-SUM($G196:Q196)&lt;0.01),Q$4,"")</f>
        <v/>
      </c>
      <c r="R201" s="1297" t="str">
        <f ca="1">IF(AND($E195-SUM($G196:Q196)&gt;0.01,$E195-SUM($G196:R196)&lt;0.01),R$4,"")</f>
        <v/>
      </c>
      <c r="S201" s="1297" t="str">
        <f ca="1">IF(AND($E195-SUM($G196:R196)&gt;0.01,$E195-SUM($G196:S196)&lt;0.01),S$4,"")</f>
        <v/>
      </c>
      <c r="T201" s="1297" t="str">
        <f ca="1">IF(AND($E195-SUM($G196:S196)&gt;0.01,$E195-SUM($G196:T196)&lt;0.01),T$4,"")</f>
        <v/>
      </c>
      <c r="U201" s="1297" t="str">
        <f ca="1">IF(AND($E195-SUM($G196:T196)&gt;0.01,$E195-SUM($G196:U196)&lt;0.01),U$4,"")</f>
        <v/>
      </c>
      <c r="V201" s="1297" t="str">
        <f ca="1">IF(AND($E195-SUM($G196:U196)&gt;0.01,$E195-SUM($G196:V196)&lt;0.01),V$4,"")</f>
        <v/>
      </c>
      <c r="W201" s="1297" t="str">
        <f ca="1">IF(AND($E195-SUM($G196:V196)&gt;0.01,$E195-SUM($G196:W196)&lt;0.01),W$4,"")</f>
        <v/>
      </c>
      <c r="X201" s="1297" t="str">
        <f ca="1">IF(AND($E195-SUM($G196:W196)&gt;0.01,$E195-SUM($G196:X196)&lt;0.01),X$4,"")</f>
        <v/>
      </c>
      <c r="Y201" s="1297" t="str">
        <f ca="1">IF(AND($E195-SUM($G196:X196)&gt;0.01,$E195-SUM($G196:Y196)&lt;0.01),Y$4,"")</f>
        <v/>
      </c>
      <c r="Z201" s="1297" t="str">
        <f ca="1">IF(AND($E195-SUM($G196:Y196)&gt;0.01,$E195-SUM($G196:Z196)&lt;0.01),Z$4,"")</f>
        <v/>
      </c>
      <c r="AA201" s="1297" t="str">
        <f ca="1">IF(AND($E195-SUM($G196:Z196)&gt;0.01,$E195-SUM($G196:AA196)&lt;0.01),AA$4,"")</f>
        <v/>
      </c>
      <c r="AB201" s="1297" t="str">
        <f ca="1">IF(AND($E195-SUM($G196:AA196)&gt;0.01,$E195-SUM($G196:AB196)&lt;0.01),AB$4,"")</f>
        <v/>
      </c>
      <c r="AC201" s="1297" t="str">
        <f ca="1">IF(AND($E195-SUM($G196:AB196)&gt;0.01,$E195-SUM($G196:AC196)&lt;0.01),AC$4,"")</f>
        <v/>
      </c>
      <c r="AD201" s="1297" t="str">
        <f ca="1">IF(AND($E195-SUM($G196:AC196)&gt;0.01,$E195-SUM($G196:AD196)&lt;0.01),AD$4,"")</f>
        <v/>
      </c>
      <c r="AE201" s="1297" t="str">
        <f ca="1">IF(AND($E195-SUM($G196:AD196)&gt;0.01,$E195-SUM($G196:AE196)&lt;0.01),AE$4,"")</f>
        <v/>
      </c>
      <c r="AF201" s="1297" t="str">
        <f ca="1">IF(AND($E195-SUM($G196:AE196)&gt;0.01,$E195-SUM($G196:AF196)&lt;0.01),AF$4,"")</f>
        <v/>
      </c>
      <c r="AG201" s="1297" t="str">
        <f ca="1">IF(AND($E195-SUM($G196:AF196)&gt;0.01,$E195-SUM($G196:AG196)&lt;0.01),AG$4,"")</f>
        <v/>
      </c>
      <c r="AH201" s="1297" t="str">
        <f ca="1">IF(AND($E195-SUM($G196:AG196)&gt;0.01,$E195-SUM($G196:AH196)&lt;0.01),AH$4,"")</f>
        <v/>
      </c>
      <c r="AI201" s="1297" t="str">
        <f ca="1">IF(AND($E195-SUM($G196:AH196)&gt;0.01,$E195-SUM($G196:AI196)&lt;0.01),AI$4,"")</f>
        <v/>
      </c>
      <c r="AJ201" s="1297" t="str">
        <f ca="1">IF(AND($E195-SUM($G196:AI196)&gt;0.01,$E195-SUM($G196:AJ196)&lt;0.01),AJ$4,"")</f>
        <v/>
      </c>
      <c r="AK201" s="1297" t="str">
        <f ca="1">IF(AND($E195-SUM($G196:AJ196)&gt;0.01,$E195-SUM($G196:AK196)&lt;0.01),AK$4,"")</f>
        <v/>
      </c>
      <c r="AL201" s="1297" t="str">
        <f ca="1">IF(AND($E195-SUM($G196:AK196)&gt;0.01,$E195-SUM($G196:AL196)&lt;0.01),AL$4,"")</f>
        <v/>
      </c>
      <c r="AM201" s="1297" t="str">
        <f ca="1">IF(AND($E195-SUM($G196:AL196)&gt;0.01,$E195-SUM($G196:AM196)&lt;0.01),AM$4,"")</f>
        <v/>
      </c>
      <c r="AN201" s="1297" t="str">
        <f ca="1">IF(AND($E195-SUM($G196:AM196)&gt;0.01,$E195-SUM($G196:AN196)&lt;0.01),AN$4,"")</f>
        <v/>
      </c>
      <c r="AO201" s="1297" t="str">
        <f ca="1">IF(AND($E195-SUM($G196:AN196)&gt;0.01,$E195-SUM($G196:AO196)&lt;0.01),AO$4,"")</f>
        <v/>
      </c>
      <c r="AP201" s="1297" t="str">
        <f ca="1">IF(AND($E195-SUM($G196:AO196)&gt;0.01,$E195-SUM($G196:AP196)&lt;0.01),AP$4,"")</f>
        <v/>
      </c>
      <c r="AQ201" s="1297" t="str">
        <f ca="1">IF(AND($E195-SUM($G196:AP196)&gt;0.01,$E195-SUM($G196:AQ196)&lt;0.01),AQ$4,"")</f>
        <v/>
      </c>
      <c r="AR201" s="1297" t="str">
        <f ca="1">IF(AND($E195-SUM($G196:AQ196)&gt;0.01,$E195-SUM($G196:AR196)&lt;0.01),AR$4,"")</f>
        <v/>
      </c>
      <c r="AS201" s="1297" t="str">
        <f ca="1">IF(AND($E195-SUM($G196:AR196)&gt;0.01,$E195-SUM($G196:AS196)&lt;0.01),AS$4,"")</f>
        <v/>
      </c>
      <c r="AT201" s="1297" t="str">
        <f ca="1">IF(AND($E195-SUM($G196:AS196)&gt;0.01,$E195-SUM($G196:AT196)&lt;0.01),AT$4,"")</f>
        <v/>
      </c>
      <c r="AU201" s="1297" t="str">
        <f ca="1">IF(AND($E195-SUM($G196:AT196)&gt;0.01,$E195-SUM($G196:AU196)&lt;0.01),AU$4,"")</f>
        <v/>
      </c>
      <c r="AV201" s="1297" t="str">
        <f ca="1">IF(AND($E195-SUM($G196:AU196)&gt;0.01,$E195-SUM($G196:AV196)&lt;0.01),AV$4,"")</f>
        <v/>
      </c>
      <c r="AW201" s="1297" t="str">
        <f ca="1">IF(AND($E195-SUM($G196:AV196)&gt;0.01,$E195-SUM($G196:AW196)&lt;0.01),AW$4,"")</f>
        <v/>
      </c>
      <c r="AX201" s="1297" t="str">
        <f ca="1">IF(AND($E195-SUM($G196:AW196)&gt;0.01,$E195-SUM($G196:AX196)&lt;0.01),AX$4,"")</f>
        <v/>
      </c>
      <c r="AY201" s="1297" t="str">
        <f ca="1">IF(AND($E195-SUM($G196:AX196)&gt;0.01,$E195-SUM($G196:AY196)&lt;0.01),AY$4,"")</f>
        <v/>
      </c>
      <c r="AZ201" s="1297" t="str">
        <f ca="1">IF(AND($E195-SUM($G196:AY196)&gt;0.01,$E195-SUM($G196:AZ196)&lt;0.01),AZ$4,"")</f>
        <v/>
      </c>
      <c r="BA201" s="1297" t="str">
        <f ca="1">IF(AND($E195-SUM($G196:AZ196)&gt;0.01,$E195-SUM($G196:BA196)&lt;0.01),BA$4,"")</f>
        <v/>
      </c>
      <c r="BB201" s="1297" t="str">
        <f ca="1">IF(AND($E195-SUM($G196:BA196)&gt;0.01,$E195-SUM($G196:BB196)&lt;0.01),BB$4,"")</f>
        <v/>
      </c>
      <c r="BC201" s="1297" t="str">
        <f ca="1">IF(AND($E195-SUM($G196:BB196)&gt;0.01,$E195-SUM($G196:BC196)&lt;0.01),BC$4,"")</f>
        <v/>
      </c>
      <c r="BD201" s="1297" t="str">
        <f ca="1">IF(AND($E195-SUM($G196:BC196)&gt;0.01,$E195-SUM($G196:BD196)&lt;0.01),BD$4,"")</f>
        <v/>
      </c>
      <c r="BE201" s="1297" t="str">
        <f ca="1">IF(AND($E195-SUM($G196:BD196)&gt;0.01,$E195-SUM($G196:BE196)&lt;0.01),BE$4,"")</f>
        <v/>
      </c>
      <c r="BF201" s="1297" t="str">
        <f ca="1">IF(AND($E195-SUM($G196:BE196)&gt;0.01,$E195-SUM($G196:BF196)&lt;0.01),BF$4,"")</f>
        <v/>
      </c>
      <c r="BG201" s="1297" t="str">
        <f ca="1">IF(AND($E195-SUM($G196:BF196)&gt;0.01,$E195-SUM($G196:BG196)&lt;0.01),BG$4,"")</f>
        <v/>
      </c>
      <c r="BH201" s="1297" t="str">
        <f ca="1">IF(AND($E195-SUM($G196:BG196)&gt;0.01,$E195-SUM($G196:BH196)&lt;0.01),BH$4,"")</f>
        <v/>
      </c>
      <c r="BI201" s="1297" t="str">
        <f ca="1">IF(AND($E195-SUM($G196:BH196)&gt;0.01,$E195-SUM($G196:BI196)&lt;0.01),BI$4,"")</f>
        <v/>
      </c>
      <c r="BJ201" s="1297" t="str">
        <f ca="1">IF(AND($E195-SUM($G196:BI196)&gt;0.01,$E195-SUM($G196:BJ196)&lt;0.01),BJ$4,"")</f>
        <v/>
      </c>
      <c r="BK201" s="1297" t="str">
        <f ca="1">IF(AND($E195-SUM($G196:BJ196)&gt;0.01,$E195-SUM($G196:BK196)&lt;0.01),BK$4,"")</f>
        <v/>
      </c>
      <c r="BL201" s="1297" t="str">
        <f ca="1">IF(AND($E195-SUM($G196:BK196)&gt;0.01,$E195-SUM($G196:BL196)&lt;0.01),BL$4,"")</f>
        <v/>
      </c>
      <c r="BM201" s="1297" t="str">
        <f ca="1">IF(AND($E195-SUM($G196:BL196)&gt;0.01,$E195-SUM($G196:BM196)&lt;0.01),BM$4,"")</f>
        <v/>
      </c>
      <c r="BN201" s="1297" t="str">
        <f ca="1">IF(AND($E195-SUM($G196:BM196)&gt;0.01,$E195-SUM($G196:BN196)&lt;0.01),BN$4,"")</f>
        <v/>
      </c>
      <c r="BO201" s="1297" t="str">
        <f ca="1">IF(AND($E195-SUM($G196:BN196)&gt;0.01,$E195-SUM($G196:BO196)&lt;0.01),BO$4,"")</f>
        <v/>
      </c>
      <c r="BP201" s="1297" t="str">
        <f ca="1">IF(AND($E195-SUM($G196:BO196)&gt;0.01,$E195-SUM($G196:BP196)&lt;0.01),BP$4,"")</f>
        <v/>
      </c>
      <c r="BQ201" s="1297" t="str">
        <f ca="1">IF(AND($E195-SUM($G196:BP196)&gt;0.01,$E195-SUM($G196:BQ196)&lt;0.01),BQ$4,"")</f>
        <v/>
      </c>
      <c r="BR201" s="1297" t="str">
        <f ca="1">IF(AND($E195-SUM($G196:BQ196)&gt;0.01,$E195-SUM($G196:BR196)&lt;0.01),BR$4,"")</f>
        <v/>
      </c>
      <c r="BS201" s="578" t="str">
        <f ca="1">IF(AND($E195-SUM($G196:BR196)&gt;0.01,$E195-SUM($G196:BS196)&lt;0.01),BS$4,"")</f>
        <v/>
      </c>
      <c r="BT201" s="578" t="str">
        <f ca="1">IF(AND($E195-SUM($G196:BS196)&gt;0.01,$E195-SUM($G196:BT196)&lt;0.01),BT$4,"")</f>
        <v/>
      </c>
      <c r="BU201" s="578" t="str">
        <f ca="1">IF(AND($E195-SUM($G196:BT196)&gt;0.01,$E195-SUM($G196:BU196)&lt;0.01),BU$4,"")</f>
        <v/>
      </c>
      <c r="BV201" s="578" t="str">
        <f ca="1">IF(AND($E195-SUM($G196:BU196)&gt;0.01,$E195-SUM($G196:BV196)&lt;0.01),BV$4,"")</f>
        <v/>
      </c>
      <c r="BW201" s="578" t="str">
        <f ca="1">IF(AND($E195-SUM($G196:BV196)&gt;0.01,$E195-SUM($G196:BW196)&lt;0.01),BW$4,"")</f>
        <v/>
      </c>
      <c r="BX201" s="578" t="str">
        <f ca="1">IF(AND($E195-SUM($G196:BW196)&gt;0.01,$E195-SUM($G196:BX196)&lt;0.01),BX$4,"")</f>
        <v/>
      </c>
      <c r="BY201" s="578" t="str">
        <f ca="1">IF(AND($E195-SUM($G196:BX196)&gt;0.01,$E195-SUM($G196:BY196)&lt;0.01),BY$4,"")</f>
        <v/>
      </c>
      <c r="BZ201" s="578" t="str">
        <f ca="1">IF(AND($E195-SUM($G196:BY196)&gt;0.01,$E195-SUM($G196:BZ196)&lt;0.01),BZ$4,"")</f>
        <v/>
      </c>
      <c r="CA201" s="578" t="str">
        <f ca="1">IF(AND($E195-SUM($G196:BZ196)&gt;0.01,$E195-SUM($G196:CA196)&lt;0.01),CA$4,"")</f>
        <v/>
      </c>
      <c r="CB201" s="578" t="str">
        <f ca="1">IF(AND($E195-SUM($G196:CA196)&gt;0.01,$E195-SUM($G196:CB196)&lt;0.01),CB$4,"")</f>
        <v/>
      </c>
      <c r="CC201" s="578" t="str">
        <f ca="1">IF(AND($E195-SUM($G196:CB196)&gt;0.01,$E195-SUM($G196:CC196)&lt;0.01),CC$4,"")</f>
        <v/>
      </c>
      <c r="CD201" s="578" t="str">
        <f ca="1">IF(AND($E195-SUM($G196:CC196)&gt;0.01,$E195-SUM($G196:CD196)&lt;0.01),CD$4,"")</f>
        <v/>
      </c>
      <c r="CE201" s="578" t="str">
        <f ca="1">IF(AND($E195-SUM($G196:CD196)&gt;0.01,$E195-SUM($G196:CE196)&lt;0.01),CE$4,"")</f>
        <v/>
      </c>
      <c r="CF201" s="578" t="str">
        <f ca="1">IF(AND($E195-SUM($G196:CE196)&gt;0.01,$E195-SUM($G196:CF196)&lt;0.01),CF$4,"")</f>
        <v/>
      </c>
      <c r="CG201" s="578" t="str">
        <f ca="1">IF(AND($E195-SUM($G196:CF196)&gt;0.01,$E195-SUM($G196:CG196)&lt;0.01),CG$4,"")</f>
        <v/>
      </c>
      <c r="CH201" s="578" t="str">
        <f ca="1">IF(AND($E195-SUM($G196:CG196)&gt;0.01,$E195-SUM($G196:CH196)&lt;0.01),CH$4,"")</f>
        <v/>
      </c>
      <c r="CI201" s="578" t="str">
        <f ca="1">IF(AND($E195-SUM($G196:CH196)&gt;0.01,$E195-SUM($G196:CI196)&lt;0.01),CI$4,"")</f>
        <v/>
      </c>
      <c r="CJ201" s="578" t="str">
        <f ca="1">IF(AND($E195-SUM($G196:CI196)&gt;0.01,$E195-SUM($G196:CJ196)&lt;0.01),CJ$4,"")</f>
        <v/>
      </c>
      <c r="CK201" s="578" t="str">
        <f ca="1">IF(AND($E195-SUM($G196:CJ196)&gt;0.01,$E195-SUM($G196:CK196)&lt;0.01),CK$4,"")</f>
        <v/>
      </c>
      <c r="CL201" s="578" t="str">
        <f ca="1">IF(AND($E195-SUM($G196:CK196)&gt;0.01,$E195-SUM($G196:CL196)&lt;0.01),CL$4,"")</f>
        <v/>
      </c>
      <c r="CM201" s="578" t="str">
        <f ca="1">IF(AND($E195-SUM($G196:CL196)&gt;0.01,$E195-SUM($G196:CM196)&lt;0.01),CM$4,"")</f>
        <v/>
      </c>
      <c r="CN201" s="578" t="str">
        <f ca="1">IF(AND($E195-SUM($G196:CM196)&gt;0.01,$E195-SUM($G196:CN196)&lt;0.01),CN$4,"")</f>
        <v/>
      </c>
      <c r="CO201" s="578" t="str">
        <f ca="1">IF(AND($E195-SUM($G196:CN196)&gt;0.01,$E195-SUM($G196:CO196)&lt;0.01),CO$4,"")</f>
        <v/>
      </c>
      <c r="CP201" s="578" t="str">
        <f ca="1">IF(AND($E195-SUM($G196:CO196)&gt;0.01,$E195-SUM($G196:CP196)&lt;0.01),CP$4,"")</f>
        <v/>
      </c>
      <c r="CQ201" s="578" t="str">
        <f ca="1">IF(AND($E195-SUM($G196:CP196)&gt;0.01,$E195-SUM($G196:CQ196)&lt;0.01),CQ$4,"")</f>
        <v/>
      </c>
      <c r="CR201" s="578" t="str">
        <f ca="1">IF(AND($E195-SUM($G196:CQ196)&gt;0.01,$E195-SUM($G196:CR196)&lt;0.01),CR$4,"")</f>
        <v/>
      </c>
      <c r="CS201" s="578" t="str">
        <f ca="1">IF(AND($E195-SUM($G196:CR196)&gt;0.01,$E195-SUM($G196:CS196)&lt;0.01),CS$4,"")</f>
        <v/>
      </c>
      <c r="CT201" s="578" t="str">
        <f ca="1">IF(AND($E195-SUM($G196:CS196)&gt;0.01,$E195-SUM($G196:CT196)&lt;0.01),CT$4,"")</f>
        <v/>
      </c>
      <c r="CU201" s="578" t="str">
        <f ca="1">IF(AND($E195-SUM($G196:CT196)&gt;0.01,$E195-SUM($G196:CU196)&lt;0.01),CU$4,"")</f>
        <v/>
      </c>
      <c r="CV201" s="578" t="str">
        <f ca="1">IF(AND($E195-SUM($G196:CU196)&gt;0.01,$E195-SUM($G196:CV196)&lt;0.01),CV$4,"")</f>
        <v/>
      </c>
      <c r="CW201" s="578" t="str">
        <f ca="1">IF(AND($E195-SUM($G196:CV196)&gt;0.01,$E195-SUM($G196:CW196)&lt;0.01),CW$4,"")</f>
        <v/>
      </c>
      <c r="CX201" s="578" t="str">
        <f ca="1">IF(AND($E195-SUM($G196:CW196)&gt;0.01,$E195-SUM($G196:CX196)&lt;0.01),CX$4,"")</f>
        <v/>
      </c>
      <c r="CY201" s="578" t="str">
        <f ca="1">IF(AND($E195-SUM($G196:CX196)&gt;0.01,$E195-SUM($G196:CY196)&lt;0.01),CY$4,"")</f>
        <v/>
      </c>
      <c r="CZ201" s="578" t="str">
        <f ca="1">IF(AND($E195-SUM($G196:CY196)&gt;0.01,$E195-SUM($G196:CZ196)&lt;0.01),CZ$4,"")</f>
        <v/>
      </c>
      <c r="DA201" s="578" t="str">
        <f ca="1">IF(AND($E195-SUM($G196:CZ196)&gt;0.01,$E195-SUM($G196:DA196)&lt;0.01),DA$4,"")</f>
        <v/>
      </c>
      <c r="DB201" s="578" t="str">
        <f ca="1">IF(AND($E195-SUM($G196:DA196)&gt;0.01,$E195-SUM($G196:DB196)&lt;0.01),DB$4,"")</f>
        <v/>
      </c>
      <c r="DC201" s="578" t="str">
        <f ca="1">IF(AND($E195-SUM($G196:DB196)&gt;0.01,$E195-SUM($G196:DC196)&lt;0.01),DC$4,"")</f>
        <v/>
      </c>
      <c r="DD201" s="578" t="str">
        <f ca="1">IF(AND($E195-SUM($G196:DC196)&gt;0.01,$E195-SUM($G196:DD196)&lt;0.01),DD$4,"")</f>
        <v/>
      </c>
      <c r="DE201" s="578" t="str">
        <f ca="1">IF(AND($E195-SUM($G196:DD196)&gt;0.01,$E195-SUM($G196:DE196)&lt;0.01),DE$4,"")</f>
        <v/>
      </c>
      <c r="DF201" s="578" t="str">
        <f ca="1">IF(AND($E195-SUM($G196:DE196)&gt;0.01,$E195-SUM($G196:DF196)&lt;0.01),DF$4,"")</f>
        <v/>
      </c>
      <c r="DG201" s="578" t="str">
        <f ca="1">IF(AND($E195-SUM($G196:DF196)&gt;0.01,$E195-SUM($G196:DG196)&lt;0.01),DG$4,"")</f>
        <v/>
      </c>
      <c r="DH201" s="578" t="str">
        <f ca="1">IF(AND($E195-SUM($G196:DG196)&gt;0.01,$E195-SUM($G196:DH196)&lt;0.01),DH$4,"")</f>
        <v/>
      </c>
      <c r="DI201" s="578" t="str">
        <f ca="1">IF(AND($E195-SUM($G196:DH196)&gt;0.01,$E195-SUM($G196:DI196)&lt;0.01),DI$4,"")</f>
        <v/>
      </c>
      <c r="DJ201" s="578" t="str">
        <f ca="1">IF(AND($E195-SUM($G196:DI196)&gt;0.01,$E195-SUM($G196:DJ196)&lt;0.01),DJ$4,"")</f>
        <v/>
      </c>
      <c r="DK201" s="578" t="str">
        <f ca="1">IF(AND($E195-SUM($G196:DJ196)&gt;0.01,$E195-SUM($G196:DK196)&lt;0.01),DK$4,"")</f>
        <v/>
      </c>
      <c r="DL201" s="578" t="str">
        <f ca="1">IF(AND($E195-SUM($G196:DK196)&gt;0.01,$E195-SUM($G196:DL196)&lt;0.01),DL$4,"")</f>
        <v/>
      </c>
      <c r="DM201" s="578" t="str">
        <f ca="1">IF(AND($E195-SUM($G196:DL196)&gt;0.01,$E195-SUM($G196:DM196)&lt;0.01),DM$4,"")</f>
        <v/>
      </c>
      <c r="DN201" s="578" t="str">
        <f ca="1">IF(AND($E195-SUM($G196:DM196)&gt;0.01,$E195-SUM($G196:DN196)&lt;0.01),DN$4,"")</f>
        <v/>
      </c>
      <c r="DO201" s="578" t="str">
        <f ca="1">IF(AND($E195-SUM($G196:DN196)&gt;0.01,$E195-SUM($G196:DO196)&lt;0.01),DO$4,"")</f>
        <v/>
      </c>
      <c r="DP201" s="578" t="str">
        <f ca="1">IF(AND($E195-SUM($G196:DO196)&gt;0.01,$E195-SUM($G196:DP196)&lt;0.01),DP$4,"")</f>
        <v/>
      </c>
      <c r="DQ201" s="578" t="str">
        <f ca="1">IF(AND($E195-SUM($G196:DP196)&gt;0.01,$E195-SUM($G196:DQ196)&lt;0.01),DQ$4,"")</f>
        <v/>
      </c>
      <c r="DR201" s="578" t="str">
        <f ca="1">IF(AND($E195-SUM($G196:DQ196)&gt;0.01,$E195-SUM($G196:DR196)&lt;0.01),DR$4,"")</f>
        <v/>
      </c>
      <c r="DS201" s="578" t="str">
        <f ca="1">IF(AND($E195-SUM($G196:DR196)&gt;0.01,$E195-SUM($G196:DS196)&lt;0.01),DS$4,"")</f>
        <v/>
      </c>
      <c r="DT201" s="578" t="str">
        <f ca="1">IF(AND($E195-SUM($G196:DS196)&gt;0.01,$E195-SUM($G196:DT196)&lt;0.01),DT$4,"")</f>
        <v/>
      </c>
      <c r="DU201" s="578" t="str">
        <f ca="1">IF(AND($E195-SUM($G196:DT196)&gt;0.01,$E195-SUM($G196:DU196)&lt;0.01),DU$4,"")</f>
        <v/>
      </c>
      <c r="DV201" s="578" t="str">
        <f ca="1">IF(AND($E195-SUM($G196:DU196)&gt;0.01,$E195-SUM($G196:DV196)&lt;0.01),DV$4,"")</f>
        <v/>
      </c>
      <c r="DW201" s="578" t="str">
        <f ca="1">IF(AND($E195-SUM($G196:DV196)&gt;0.01,$E195-SUM($G196:DW196)&lt;0.01),DW$4,"")</f>
        <v/>
      </c>
      <c r="DX201" s="578" t="str">
        <f ca="1">IF(AND($E195-SUM($G196:DW196)&gt;0.01,$E195-SUM($G196:DX196)&lt;0.01),DX$4,"")</f>
        <v/>
      </c>
      <c r="DY201" s="578" t="str">
        <f ca="1">IF(AND($E195-SUM($G196:DX196)&gt;0.01,$E195-SUM($G196:DY196)&lt;0.01),DY$4,"")</f>
        <v/>
      </c>
      <c r="DZ201" s="578" t="str">
        <f ca="1">IF(AND($E195-SUM($G196:DY196)&gt;0.01,$E195-SUM($G196:DZ196)&lt;0.01),DZ$4,"")</f>
        <v/>
      </c>
      <c r="EA201" s="578" t="str">
        <f ca="1">IF(AND($E195-SUM($G196:DZ196)&gt;0.01,$E195-SUM($G196:EA196)&lt;0.01),EA$4,"")</f>
        <v/>
      </c>
      <c r="EB201" s="578" t="str">
        <f ca="1">IF(AND($E195-SUM($G196:EA196)&gt;0.01,$E195-SUM($G196:EB196)&lt;0.01),EB$4,"")</f>
        <v/>
      </c>
      <c r="EC201" s="578" t="str">
        <f ca="1">IF(AND($E195-SUM($G196:EB196)&gt;0.01,$E195-SUM($G196:EC196)&lt;0.01),EC$4,"")</f>
        <v/>
      </c>
      <c r="ED201" s="578" t="str">
        <f ca="1">IF(AND($E195-SUM($G196:EC196)&gt;0.01,$E195-SUM($G196:ED196)&lt;0.01),ED$4,"")</f>
        <v/>
      </c>
      <c r="EE201" s="578" t="str">
        <f ca="1">IF(AND($E195-SUM($G196:ED196)&gt;0.01,$E195-SUM($G196:EE196)&lt;0.01),EE$4,"")</f>
        <v/>
      </c>
      <c r="EF201" s="578" t="str">
        <f ca="1">IF(AND($E195-SUM($G196:EE196)&gt;0.01,$E195-SUM($G196:EF196)&lt;0.01),EF$4,"")</f>
        <v/>
      </c>
      <c r="EG201" s="578" t="str">
        <f ca="1">IF(AND($E195-SUM($G196:EF196)&gt;0.01,$E195-SUM($G196:EG196)&lt;0.01),EG$4,"")</f>
        <v/>
      </c>
      <c r="EH201" s="578" t="str">
        <f ca="1">IF(AND($E195-SUM($G196:EG196)&gt;0.01,$E195-SUM($G196:EH196)&lt;0.01),EH$4,"")</f>
        <v/>
      </c>
      <c r="EI201" s="578" t="str">
        <f ca="1">IF(AND($E195-SUM($G196:EH196)&gt;0.01,$E195-SUM($G196:EI196)&lt;0.01),EI$4,"")</f>
        <v/>
      </c>
      <c r="EJ201" s="578" t="str">
        <f ca="1">IF(AND($E195-SUM($G196:EI196)&gt;0.01,$E195-SUM($G196:EJ196)&lt;0.01),EJ$4,"")</f>
        <v/>
      </c>
      <c r="EK201" s="578" t="str">
        <f ca="1">IF(AND($E195-SUM($G196:EJ196)&gt;0.01,$E195-SUM($G196:EK196)&lt;0.01),EK$4,"")</f>
        <v/>
      </c>
      <c r="EL201" s="578" t="str">
        <f ca="1">IF(AND($E195-SUM($G196:EK196)&gt;0.01,$E195-SUM($G196:EL196)&lt;0.01),EL$4,"")</f>
        <v/>
      </c>
      <c r="EM201" s="578" t="str">
        <f ca="1">IF(AND($E195-SUM($G196:EL196)&gt;0.01,$E195-SUM($G196:EM196)&lt;0.01),EM$4,"")</f>
        <v/>
      </c>
      <c r="EN201" s="578" t="str">
        <f ca="1">IF(AND($E195-SUM($G196:EM196)&gt;0.01,$E195-SUM($G196:EN196)&lt;0.01),EN$4,"")</f>
        <v/>
      </c>
      <c r="EO201" s="578" t="str">
        <f ca="1">IF(AND($E195-SUM($G196:EN196)&gt;0.01,$E195-SUM($G196:EO196)&lt;0.01),EO$4,"")</f>
        <v/>
      </c>
      <c r="EP201" s="578" t="str">
        <f ca="1">IF(AND($E195-SUM($G196:EO196)&gt;0.01,$E195-SUM($G196:EP196)&lt;0.01),EP$4,"")</f>
        <v/>
      </c>
      <c r="EQ201" s="10"/>
      <c r="ER201" s="10"/>
      <c r="ES201" s="10"/>
      <c r="ET201" s="10"/>
      <c r="EU201" s="10"/>
      <c r="EV201" s="10"/>
      <c r="EW201" s="10"/>
      <c r="EX201" s="10"/>
      <c r="EY201" s="10"/>
      <c r="EZ201" s="10"/>
      <c r="FA201" s="10"/>
      <c r="FB201" s="10"/>
      <c r="FC201" s="10"/>
      <c r="FD201" s="10"/>
      <c r="FE201" s="10"/>
      <c r="FF201" s="10"/>
      <c r="FG201" s="10"/>
    </row>
    <row r="202" spans="1:163" ht="14.1" customHeight="1">
      <c r="B202" s="20"/>
      <c r="C202" s="577"/>
      <c r="D202" s="516"/>
      <c r="E202" s="1292"/>
      <c r="F202" s="12"/>
      <c r="G202" s="1298"/>
      <c r="H202" s="1298"/>
      <c r="I202" s="1298"/>
      <c r="J202" s="1298"/>
      <c r="K202" s="1298"/>
      <c r="L202" s="1298"/>
      <c r="M202" s="1298"/>
      <c r="N202" s="1298"/>
      <c r="O202" s="1298"/>
      <c r="P202" s="1298"/>
      <c r="Q202" s="1298"/>
      <c r="R202" s="1298"/>
      <c r="S202" s="1298"/>
      <c r="T202" s="1298"/>
      <c r="U202" s="1298"/>
      <c r="V202" s="1298"/>
      <c r="W202" s="1298"/>
      <c r="X202" s="1298"/>
      <c r="Y202" s="1298"/>
      <c r="Z202" s="1298"/>
      <c r="AA202" s="1298"/>
      <c r="AB202" s="1298"/>
      <c r="AC202" s="1298"/>
      <c r="AD202" s="1298"/>
      <c r="AE202" s="1298"/>
      <c r="AF202" s="1298"/>
      <c r="AG202" s="1298"/>
      <c r="AH202" s="1298"/>
      <c r="AI202" s="1298"/>
      <c r="AJ202" s="1298"/>
      <c r="AK202" s="1298"/>
      <c r="AL202" s="1298"/>
      <c r="AM202" s="1298"/>
      <c r="AN202" s="1298"/>
      <c r="AO202" s="1298"/>
      <c r="AP202" s="1298"/>
      <c r="AQ202" s="1298"/>
      <c r="AR202" s="1298"/>
      <c r="AS202" s="1298"/>
      <c r="AT202" s="1298"/>
      <c r="AU202" s="1298"/>
      <c r="AV202" s="1298"/>
      <c r="AW202" s="1298"/>
      <c r="AX202" s="1298"/>
      <c r="AY202" s="1298"/>
      <c r="AZ202" s="1298"/>
      <c r="BA202" s="1298"/>
      <c r="BB202" s="1298"/>
      <c r="BC202" s="1298"/>
      <c r="BD202" s="1298"/>
      <c r="BE202" s="1298"/>
      <c r="BF202" s="1298"/>
      <c r="BG202" s="1298"/>
      <c r="BH202" s="1298"/>
      <c r="BI202" s="1298"/>
      <c r="BJ202" s="1298"/>
      <c r="BK202" s="1298"/>
      <c r="BL202" s="1298"/>
      <c r="BM202" s="1298"/>
      <c r="BN202" s="1298"/>
      <c r="BO202" s="1298"/>
      <c r="BP202" s="1298"/>
      <c r="BQ202" s="1298"/>
      <c r="BR202" s="1298"/>
      <c r="BS202" s="457"/>
      <c r="BT202" s="457"/>
      <c r="BU202" s="457"/>
      <c r="BV202" s="457"/>
      <c r="BW202" s="457"/>
      <c r="BX202" s="457"/>
      <c r="BY202" s="457"/>
      <c r="BZ202" s="457"/>
      <c r="CA202" s="457"/>
      <c r="CB202" s="457"/>
      <c r="CC202" s="457"/>
      <c r="CD202" s="457"/>
      <c r="CE202" s="457"/>
      <c r="CF202" s="457"/>
      <c r="CG202" s="457"/>
      <c r="CH202" s="457"/>
      <c r="CI202" s="457"/>
      <c r="CJ202" s="457"/>
      <c r="CK202" s="457"/>
      <c r="CL202" s="457"/>
      <c r="CM202" s="457"/>
      <c r="CN202" s="457"/>
      <c r="CO202" s="457"/>
      <c r="CP202" s="457"/>
      <c r="CQ202" s="457"/>
      <c r="CR202" s="457"/>
      <c r="CS202" s="457"/>
      <c r="CT202" s="457"/>
      <c r="CU202" s="457"/>
      <c r="CV202" s="457"/>
      <c r="CW202" s="457"/>
      <c r="CX202" s="457"/>
      <c r="CY202" s="457"/>
      <c r="CZ202" s="457"/>
      <c r="DA202" s="457"/>
      <c r="DB202" s="457"/>
      <c r="DC202" s="457"/>
      <c r="DD202" s="457"/>
      <c r="DE202" s="457"/>
      <c r="DF202" s="457"/>
      <c r="DG202" s="457"/>
      <c r="DH202" s="457"/>
      <c r="DI202" s="457"/>
      <c r="DJ202" s="457"/>
      <c r="DK202" s="457"/>
      <c r="DL202" s="457"/>
      <c r="DM202" s="457"/>
      <c r="DN202" s="457"/>
      <c r="DO202" s="457"/>
      <c r="DP202" s="457"/>
      <c r="DQ202" s="457"/>
      <c r="DR202" s="457"/>
      <c r="DS202" s="457"/>
      <c r="DT202" s="457"/>
      <c r="DU202" s="457"/>
      <c r="DV202" s="457"/>
      <c r="DW202" s="457"/>
      <c r="DX202" s="457"/>
      <c r="DY202" s="457"/>
      <c r="DZ202" s="457"/>
      <c r="EA202" s="457"/>
      <c r="EB202" s="457"/>
      <c r="EC202" s="457"/>
      <c r="ED202" s="457"/>
      <c r="EE202" s="457"/>
      <c r="EF202" s="457"/>
      <c r="EG202" s="457"/>
      <c r="EH202" s="457"/>
      <c r="EI202" s="457"/>
      <c r="EJ202" s="457"/>
      <c r="EK202" s="457"/>
      <c r="EL202" s="457"/>
      <c r="EM202" s="457"/>
      <c r="EN202" s="457"/>
      <c r="EO202" s="457"/>
      <c r="EP202" s="457"/>
      <c r="EQ202" s="12"/>
      <c r="ER202" s="12"/>
      <c r="ES202" s="12"/>
      <c r="ET202" s="12"/>
      <c r="EU202" s="12"/>
      <c r="EV202" s="12"/>
      <c r="EW202" s="12"/>
      <c r="EX202" s="12"/>
      <c r="EY202" s="12"/>
      <c r="EZ202" s="12"/>
      <c r="FA202" s="12"/>
      <c r="FB202" s="12"/>
      <c r="FC202" s="12"/>
      <c r="FD202" s="12"/>
      <c r="FE202" s="12"/>
      <c r="FF202" s="12"/>
      <c r="FG202" s="12"/>
    </row>
    <row r="203" spans="1:163" ht="14.1" customHeight="1">
      <c r="B203" s="20"/>
      <c r="C203" s="577"/>
      <c r="D203" s="516"/>
      <c r="E203" s="1292"/>
      <c r="F203" s="10"/>
      <c r="G203" s="1298"/>
      <c r="H203" s="1298"/>
      <c r="I203" s="1298"/>
      <c r="J203" s="1298"/>
      <c r="K203" s="1298"/>
      <c r="L203" s="1298"/>
      <c r="M203" s="1298"/>
      <c r="N203" s="1298"/>
      <c r="O203" s="1298"/>
      <c r="P203" s="1298"/>
      <c r="Q203" s="1298"/>
      <c r="R203" s="1298"/>
      <c r="S203" s="1298"/>
      <c r="T203" s="1298"/>
      <c r="U203" s="1298"/>
      <c r="V203" s="1298"/>
      <c r="W203" s="1298"/>
      <c r="X203" s="1298"/>
      <c r="Y203" s="1298"/>
      <c r="Z203" s="1298"/>
      <c r="AA203" s="1298"/>
      <c r="AB203" s="1298"/>
      <c r="AC203" s="1298"/>
      <c r="AD203" s="1298"/>
      <c r="AE203" s="1298"/>
      <c r="AF203" s="1298"/>
      <c r="AG203" s="1298"/>
      <c r="AH203" s="1298"/>
      <c r="AI203" s="1298"/>
      <c r="AJ203" s="1298"/>
      <c r="AK203" s="1298"/>
      <c r="AL203" s="1298"/>
      <c r="AM203" s="1298"/>
      <c r="AN203" s="1298"/>
      <c r="AO203" s="1298"/>
      <c r="AP203" s="1298"/>
      <c r="AQ203" s="1298"/>
      <c r="AR203" s="1298"/>
      <c r="AS203" s="1298"/>
      <c r="AT203" s="1298"/>
      <c r="AU203" s="1298"/>
      <c r="AV203" s="1298"/>
      <c r="AW203" s="1298"/>
      <c r="AX203" s="1298"/>
      <c r="AY203" s="1298"/>
      <c r="AZ203" s="1298"/>
      <c r="BA203" s="1298"/>
      <c r="BB203" s="1298"/>
      <c r="BC203" s="1298"/>
      <c r="BD203" s="1298"/>
      <c r="BE203" s="1298"/>
      <c r="BF203" s="1298"/>
      <c r="BG203" s="1298"/>
      <c r="BH203" s="1298"/>
      <c r="BI203" s="1298"/>
      <c r="BJ203" s="1298"/>
      <c r="BK203" s="1298"/>
      <c r="BL203" s="1298"/>
      <c r="BM203" s="1298"/>
      <c r="BN203" s="1298"/>
      <c r="BO203" s="1298"/>
      <c r="BP203" s="1298"/>
      <c r="BQ203" s="1298"/>
      <c r="BR203" s="1298"/>
      <c r="BS203" s="457"/>
      <c r="BT203" s="457"/>
      <c r="BU203" s="457"/>
      <c r="BV203" s="457"/>
      <c r="BW203" s="457"/>
      <c r="BX203" s="457"/>
      <c r="BY203" s="457"/>
      <c r="BZ203" s="457"/>
      <c r="CA203" s="457"/>
      <c r="CB203" s="457"/>
      <c r="CC203" s="457"/>
      <c r="CD203" s="457"/>
      <c r="CE203" s="457"/>
      <c r="CF203" s="457"/>
      <c r="CG203" s="457"/>
      <c r="CH203" s="457"/>
      <c r="CI203" s="457"/>
      <c r="CJ203" s="457"/>
      <c r="CK203" s="457"/>
      <c r="CL203" s="457"/>
      <c r="CM203" s="457"/>
      <c r="CN203" s="457"/>
      <c r="CO203" s="457"/>
      <c r="CP203" s="457"/>
      <c r="CQ203" s="457"/>
      <c r="CR203" s="457"/>
      <c r="CS203" s="457"/>
      <c r="CT203" s="457"/>
      <c r="CU203" s="457"/>
      <c r="CV203" s="457"/>
      <c r="CW203" s="457"/>
      <c r="CX203" s="457"/>
      <c r="CY203" s="457"/>
      <c r="CZ203" s="457"/>
      <c r="DA203" s="457"/>
      <c r="DB203" s="457"/>
      <c r="DC203" s="457"/>
      <c r="DD203" s="457"/>
      <c r="DE203" s="457"/>
      <c r="DF203" s="457"/>
      <c r="DG203" s="457"/>
      <c r="DH203" s="457"/>
      <c r="DI203" s="457"/>
      <c r="DJ203" s="457"/>
      <c r="DK203" s="457"/>
      <c r="DL203" s="457"/>
      <c r="DM203" s="457"/>
      <c r="DN203" s="457"/>
      <c r="DO203" s="457"/>
      <c r="DP203" s="457"/>
      <c r="DQ203" s="457"/>
      <c r="DR203" s="457"/>
      <c r="DS203" s="457"/>
      <c r="DT203" s="457"/>
      <c r="DU203" s="457"/>
      <c r="DV203" s="457"/>
      <c r="DW203" s="457"/>
      <c r="DX203" s="457"/>
      <c r="DY203" s="457"/>
      <c r="DZ203" s="457"/>
      <c r="EA203" s="457"/>
      <c r="EB203" s="457"/>
      <c r="EC203" s="457"/>
      <c r="ED203" s="457"/>
      <c r="EE203" s="457"/>
      <c r="EF203" s="457"/>
      <c r="EG203" s="457"/>
      <c r="EH203" s="457"/>
      <c r="EI203" s="457"/>
      <c r="EJ203" s="457"/>
      <c r="EK203" s="457"/>
      <c r="EL203" s="457"/>
      <c r="EM203" s="457"/>
      <c r="EN203" s="457"/>
      <c r="EO203" s="457"/>
      <c r="EP203" s="457"/>
      <c r="EQ203" s="12"/>
      <c r="ER203" s="12"/>
      <c r="ES203" s="12"/>
      <c r="ET203" s="12"/>
      <c r="EU203" s="12"/>
      <c r="EV203" s="12"/>
      <c r="EW203" s="12"/>
      <c r="EX203" s="12"/>
      <c r="EY203" s="12"/>
      <c r="EZ203" s="12"/>
      <c r="FA203" s="12"/>
      <c r="FB203" s="12"/>
      <c r="FC203" s="12"/>
      <c r="FD203" s="12"/>
      <c r="FE203" s="12"/>
      <c r="FF203" s="12"/>
      <c r="FG203" s="12"/>
    </row>
    <row r="204" spans="1:163" s="1" customFormat="1" ht="14.1" customHeight="1">
      <c r="A204" s="169" t="s">
        <v>853</v>
      </c>
      <c r="B204" s="169"/>
      <c r="C204" s="57"/>
      <c r="D204" s="330"/>
      <c r="E204" s="2"/>
      <c r="G204" s="274"/>
      <c r="H204" s="274"/>
      <c r="I204" s="274"/>
      <c r="J204" s="274"/>
      <c r="K204" s="274"/>
      <c r="L204" s="274"/>
      <c r="M204" s="274"/>
      <c r="N204" s="274"/>
      <c r="O204" s="274"/>
      <c r="P204" s="274"/>
      <c r="Q204" s="274"/>
      <c r="R204" s="274"/>
      <c r="S204" s="274"/>
      <c r="T204" s="274"/>
      <c r="U204" s="274"/>
      <c r="V204" s="274"/>
      <c r="W204" s="274"/>
      <c r="X204" s="274"/>
      <c r="Y204" s="274"/>
      <c r="Z204" s="274"/>
      <c r="AA204" s="274"/>
      <c r="AB204" s="274"/>
      <c r="AC204" s="274"/>
      <c r="AD204" s="274"/>
      <c r="AE204" s="274"/>
      <c r="AF204" s="274"/>
      <c r="AG204" s="274"/>
      <c r="AH204" s="274"/>
      <c r="AI204" s="274"/>
      <c r="AJ204" s="274"/>
      <c r="AK204" s="274"/>
      <c r="AL204" s="274"/>
      <c r="AM204" s="274"/>
      <c r="AN204" s="274"/>
      <c r="AO204" s="274"/>
      <c r="AP204" s="274"/>
      <c r="AQ204" s="274"/>
      <c r="AR204" s="274"/>
      <c r="AS204" s="274"/>
      <c r="AT204" s="274"/>
      <c r="AU204" s="274"/>
      <c r="AV204" s="274"/>
      <c r="AW204" s="274"/>
      <c r="AX204" s="274"/>
      <c r="AY204" s="274"/>
      <c r="AZ204" s="274"/>
      <c r="BA204" s="274"/>
      <c r="BB204" s="274"/>
      <c r="BC204" s="274"/>
      <c r="BD204" s="274"/>
      <c r="BE204" s="274"/>
      <c r="BF204" s="274"/>
      <c r="BG204" s="274"/>
      <c r="BH204" s="274"/>
      <c r="BI204" s="274"/>
      <c r="BJ204" s="274"/>
      <c r="BK204" s="274"/>
      <c r="BL204" s="274"/>
      <c r="BM204" s="274"/>
      <c r="BN204" s="274"/>
      <c r="BO204" s="274"/>
      <c r="BP204" s="274"/>
      <c r="BQ204" s="274"/>
      <c r="BR204" s="274"/>
      <c r="BS204" s="274"/>
      <c r="BT204" s="274"/>
      <c r="BU204" s="274"/>
      <c r="BV204" s="274"/>
      <c r="BW204" s="274"/>
      <c r="BX204" s="274"/>
      <c r="BY204" s="274"/>
      <c r="BZ204" s="274"/>
      <c r="CA204" s="274"/>
      <c r="CB204" s="274"/>
      <c r="CC204" s="274"/>
      <c r="CD204" s="274"/>
      <c r="CE204" s="274"/>
      <c r="CF204" s="274"/>
      <c r="CG204" s="274"/>
      <c r="CH204" s="274"/>
      <c r="CI204" s="274"/>
      <c r="CJ204" s="274"/>
      <c r="CK204" s="274"/>
      <c r="CL204" s="274"/>
      <c r="CM204" s="274"/>
      <c r="CN204" s="274"/>
      <c r="CO204" s="274"/>
      <c r="CP204" s="274"/>
      <c r="CQ204" s="274"/>
      <c r="CR204" s="274"/>
      <c r="CS204" s="274"/>
      <c r="CT204" s="274"/>
      <c r="CU204" s="274"/>
      <c r="CV204" s="274"/>
      <c r="CW204" s="274"/>
      <c r="CX204" s="274"/>
      <c r="CY204" s="274"/>
      <c r="CZ204" s="274"/>
      <c r="DA204" s="274"/>
      <c r="DB204" s="274"/>
      <c r="DC204" s="274"/>
      <c r="DD204" s="274"/>
      <c r="DE204" s="274"/>
      <c r="DF204" s="274"/>
      <c r="DG204" s="274"/>
      <c r="DH204" s="274"/>
      <c r="DI204" s="274"/>
      <c r="DJ204" s="274"/>
      <c r="DK204" s="274"/>
      <c r="DL204" s="274"/>
      <c r="DM204" s="274"/>
      <c r="DN204" s="274"/>
      <c r="DO204" s="274"/>
      <c r="DP204" s="274"/>
      <c r="DQ204" s="274"/>
      <c r="DR204" s="274"/>
      <c r="DS204" s="274"/>
      <c r="DT204" s="274"/>
      <c r="DU204" s="274"/>
      <c r="DV204" s="274"/>
      <c r="DW204" s="274"/>
      <c r="DX204" s="274"/>
      <c r="DY204" s="274"/>
      <c r="DZ204" s="274"/>
      <c r="EA204" s="274"/>
      <c r="EB204" s="274"/>
      <c r="EC204" s="274"/>
      <c r="ED204" s="274"/>
      <c r="EE204" s="274"/>
      <c r="EF204" s="274"/>
      <c r="EG204" s="274"/>
      <c r="EH204" s="274"/>
      <c r="EI204" s="274"/>
      <c r="EJ204" s="274"/>
      <c r="EK204" s="274"/>
      <c r="EL204" s="274"/>
      <c r="EM204" s="274"/>
      <c r="EN204" s="274"/>
      <c r="EO204" s="274"/>
      <c r="EP204" s="274"/>
    </row>
    <row r="205" spans="1:163" s="418" customFormat="1" ht="14.1" customHeight="1">
      <c r="A205" s="417"/>
      <c r="B205" s="417"/>
      <c r="C205" s="57"/>
      <c r="D205" s="330"/>
      <c r="E205" s="1288"/>
      <c r="G205" s="419"/>
      <c r="H205" s="419"/>
      <c r="I205" s="419"/>
      <c r="J205" s="419"/>
      <c r="K205" s="419"/>
      <c r="L205" s="419"/>
      <c r="M205" s="419"/>
      <c r="N205" s="419"/>
      <c r="O205" s="419"/>
      <c r="P205" s="419"/>
      <c r="Q205" s="419"/>
      <c r="R205" s="419"/>
      <c r="S205" s="419"/>
      <c r="T205" s="419"/>
      <c r="U205" s="419"/>
      <c r="V205" s="419"/>
      <c r="W205" s="419"/>
      <c r="X205" s="419"/>
      <c r="Y205" s="419"/>
      <c r="Z205" s="419"/>
      <c r="AA205" s="419"/>
      <c r="AB205" s="419"/>
      <c r="AC205" s="419"/>
      <c r="AD205" s="419"/>
      <c r="AE205" s="419"/>
      <c r="AF205" s="419"/>
      <c r="AG205" s="419"/>
      <c r="AH205" s="419"/>
      <c r="AI205" s="419"/>
      <c r="AJ205" s="419"/>
      <c r="AK205" s="419"/>
      <c r="AL205" s="419"/>
      <c r="AM205" s="419"/>
      <c r="AN205" s="419"/>
      <c r="AO205" s="419"/>
      <c r="AP205" s="419"/>
      <c r="AQ205" s="419"/>
      <c r="AR205" s="419"/>
      <c r="AS205" s="419"/>
      <c r="AT205" s="419"/>
      <c r="AU205" s="419"/>
      <c r="AV205" s="419"/>
      <c r="AW205" s="419"/>
      <c r="AX205" s="419"/>
      <c r="AY205" s="419"/>
      <c r="AZ205" s="419"/>
      <c r="BA205" s="419"/>
      <c r="BB205" s="419"/>
      <c r="BC205" s="419"/>
      <c r="BD205" s="419"/>
      <c r="BE205" s="419"/>
      <c r="BF205" s="419"/>
      <c r="BG205" s="419"/>
      <c r="BH205" s="419"/>
      <c r="BI205" s="419"/>
      <c r="BJ205" s="419"/>
      <c r="BK205" s="419"/>
      <c r="BL205" s="419"/>
      <c r="BM205" s="419"/>
      <c r="BN205" s="419"/>
      <c r="BO205" s="419"/>
      <c r="BP205" s="419"/>
      <c r="BQ205" s="419"/>
      <c r="BR205" s="419"/>
      <c r="BS205" s="419"/>
      <c r="BT205" s="419"/>
      <c r="BU205" s="419"/>
      <c r="BV205" s="419"/>
      <c r="BW205" s="419"/>
      <c r="BX205" s="419"/>
      <c r="BY205" s="419"/>
      <c r="BZ205" s="419"/>
      <c r="CA205" s="419"/>
      <c r="CB205" s="419"/>
      <c r="CC205" s="419"/>
      <c r="CD205" s="419"/>
      <c r="CE205" s="419"/>
      <c r="CF205" s="419"/>
      <c r="CG205" s="419"/>
      <c r="CH205" s="419"/>
      <c r="CI205" s="419"/>
      <c r="CJ205" s="419"/>
      <c r="CK205" s="419"/>
      <c r="CL205" s="419"/>
      <c r="CM205" s="419"/>
      <c r="CN205" s="419"/>
      <c r="CO205" s="419"/>
      <c r="CP205" s="419"/>
      <c r="CQ205" s="419"/>
      <c r="CR205" s="419"/>
      <c r="CS205" s="419"/>
      <c r="CT205" s="419"/>
      <c r="CU205" s="419"/>
      <c r="CV205" s="419"/>
      <c r="CW205" s="419"/>
      <c r="CX205" s="419"/>
      <c r="CY205" s="419"/>
      <c r="CZ205" s="419"/>
      <c r="DA205" s="419"/>
      <c r="DB205" s="419"/>
      <c r="DC205" s="419"/>
      <c r="DD205" s="419"/>
      <c r="DE205" s="419"/>
      <c r="DF205" s="419"/>
      <c r="DG205" s="419"/>
      <c r="DH205" s="419"/>
      <c r="DI205" s="419"/>
      <c r="DJ205" s="419"/>
      <c r="DK205" s="419"/>
      <c r="DL205" s="419"/>
      <c r="DM205" s="419"/>
      <c r="DN205" s="419"/>
      <c r="DO205" s="419"/>
      <c r="DP205" s="419"/>
      <c r="DQ205" s="419"/>
      <c r="DR205" s="419"/>
      <c r="DS205" s="419"/>
      <c r="DT205" s="419"/>
      <c r="DU205" s="419"/>
      <c r="DV205" s="419"/>
      <c r="DW205" s="419"/>
      <c r="DX205" s="419"/>
      <c r="DY205" s="419"/>
      <c r="DZ205" s="419"/>
      <c r="EA205" s="419"/>
      <c r="EB205" s="419"/>
      <c r="EC205" s="419"/>
      <c r="ED205" s="419"/>
      <c r="EE205" s="419"/>
      <c r="EF205" s="419"/>
      <c r="EG205" s="419"/>
      <c r="EH205" s="419"/>
      <c r="EI205" s="419"/>
      <c r="EJ205" s="419"/>
      <c r="EK205" s="419"/>
      <c r="EL205" s="419"/>
      <c r="EM205" s="419"/>
      <c r="EN205" s="419"/>
      <c r="EO205" s="419"/>
      <c r="EP205" s="419"/>
    </row>
    <row r="206" spans="1:163" ht="14.1" customHeight="1">
      <c r="B206" s="34" t="s">
        <v>1013</v>
      </c>
      <c r="D206" s="39" t="s">
        <v>97</v>
      </c>
      <c r="E206" s="1289">
        <f ca="1">SUM(F206:DI206)</f>
        <v>1.0000000000000009</v>
      </c>
      <c r="G206" s="336"/>
      <c r="H206" s="337"/>
      <c r="I206" s="337"/>
      <c r="J206" s="337"/>
      <c r="K206" s="337">
        <f ca="1">Assum!K258</f>
        <v>0</v>
      </c>
      <c r="L206" s="337">
        <f ca="1">Assum!L258</f>
        <v>0</v>
      </c>
      <c r="M206" s="337">
        <f ca="1">Assum!M258</f>
        <v>0</v>
      </c>
      <c r="N206" s="337">
        <f ca="1">Assum!N258</f>
        <v>0</v>
      </c>
      <c r="O206" s="337">
        <f ca="1">Assum!O258</f>
        <v>0</v>
      </c>
      <c r="P206" s="337">
        <f ca="1">Assum!P258</f>
        <v>0</v>
      </c>
      <c r="Q206" s="337">
        <f ca="1">Assum!Q258</f>
        <v>0</v>
      </c>
      <c r="R206" s="337">
        <f ca="1">Assum!R258</f>
        <v>0</v>
      </c>
      <c r="S206" s="337">
        <f ca="1">Assum!S258</f>
        <v>0</v>
      </c>
      <c r="T206" s="337">
        <f ca="1">Assum!T258</f>
        <v>0</v>
      </c>
      <c r="U206" s="337">
        <f ca="1">Assum!U258</f>
        <v>0</v>
      </c>
      <c r="V206" s="337">
        <f ca="1">Assum!V258</f>
        <v>0</v>
      </c>
      <c r="W206" s="337">
        <f ca="1">Assum!W258</f>
        <v>0</v>
      </c>
      <c r="X206" s="337">
        <f ca="1">Assum!X258</f>
        <v>0</v>
      </c>
      <c r="Y206" s="337">
        <f ca="1">Assum!Y258</f>
        <v>0</v>
      </c>
      <c r="Z206" s="337">
        <f ca="1">Assum!Z258</f>
        <v>0</v>
      </c>
      <c r="AA206" s="337">
        <f ca="1">Assum!AA258</f>
        <v>0</v>
      </c>
      <c r="AB206" s="337">
        <f ca="1">Assum!AB258</f>
        <v>0</v>
      </c>
      <c r="AC206" s="337">
        <f ca="1">Assum!AC258</f>
        <v>0</v>
      </c>
      <c r="AD206" s="337">
        <f ca="1">Assum!AD258</f>
        <v>0</v>
      </c>
      <c r="AE206" s="337">
        <f ca="1">Assum!AE258</f>
        <v>0</v>
      </c>
      <c r="AF206" s="337">
        <f ca="1">Assum!AF258</f>
        <v>0</v>
      </c>
      <c r="AG206" s="337">
        <f ca="1">Assum!AG258</f>
        <v>0</v>
      </c>
      <c r="AH206" s="337">
        <f ca="1">Assum!AH258</f>
        <v>1.9230769230769232E-2</v>
      </c>
      <c r="AI206" s="337">
        <f ca="1">Assum!AI258</f>
        <v>1.9230769230769232E-2</v>
      </c>
      <c r="AJ206" s="337">
        <f ca="1">Assum!AJ258</f>
        <v>1.9230769230769232E-2</v>
      </c>
      <c r="AK206" s="337">
        <f ca="1">Assum!AK258</f>
        <v>1.9230769230769232E-2</v>
      </c>
      <c r="AL206" s="337">
        <f ca="1">Assum!AL258</f>
        <v>1.9230769230769232E-2</v>
      </c>
      <c r="AM206" s="337">
        <f ca="1">Assum!AM258</f>
        <v>1.9230769230769232E-2</v>
      </c>
      <c r="AN206" s="337">
        <f ca="1">Assum!AN258</f>
        <v>1.9230769230769232E-2</v>
      </c>
      <c r="AO206" s="337">
        <f ca="1">Assum!AO258</f>
        <v>1.9230769230769232E-2</v>
      </c>
      <c r="AP206" s="337">
        <f ca="1">Assum!AP258</f>
        <v>1.9230769230769232E-2</v>
      </c>
      <c r="AQ206" s="337">
        <f ca="1">Assum!AQ258</f>
        <v>1.9230769230769232E-2</v>
      </c>
      <c r="AR206" s="337">
        <f ca="1">Assum!AR258</f>
        <v>1.9230769230769232E-2</v>
      </c>
      <c r="AS206" s="337">
        <f ca="1">Assum!AS258</f>
        <v>1.9230769230769232E-2</v>
      </c>
      <c r="AT206" s="337">
        <f ca="1">Assum!AT258</f>
        <v>1.9230769230769232E-2</v>
      </c>
      <c r="AU206" s="337">
        <f ca="1">Assum!AU258</f>
        <v>1.9230769230769232E-2</v>
      </c>
      <c r="AV206" s="337">
        <f ca="1">Assum!AV258</f>
        <v>1.9230769230769232E-2</v>
      </c>
      <c r="AW206" s="337">
        <f ca="1">Assum!AW258</f>
        <v>1.9230769230769232E-2</v>
      </c>
      <c r="AX206" s="337">
        <f ca="1">Assum!AX258</f>
        <v>1.9230769230769232E-2</v>
      </c>
      <c r="AY206" s="337">
        <f ca="1">Assum!AY258</f>
        <v>1.9230769230769232E-2</v>
      </c>
      <c r="AZ206" s="337">
        <f ca="1">Assum!AZ258</f>
        <v>1.9230769230769232E-2</v>
      </c>
      <c r="BA206" s="337">
        <f ca="1">Assum!BA258</f>
        <v>1.9230769230769232E-2</v>
      </c>
      <c r="BB206" s="337">
        <f ca="1">Assum!BB258</f>
        <v>1.9230769230769232E-2</v>
      </c>
      <c r="BC206" s="337">
        <f ca="1">Assum!BC258</f>
        <v>1.9230769230769232E-2</v>
      </c>
      <c r="BD206" s="337">
        <f ca="1">Assum!BD258</f>
        <v>1.9230769230769232E-2</v>
      </c>
      <c r="BE206" s="337">
        <f ca="1">Assum!BE258</f>
        <v>1.9230769230769232E-2</v>
      </c>
      <c r="BF206" s="337">
        <f ca="1">Assum!BF258</f>
        <v>1.9230769230769232E-2</v>
      </c>
      <c r="BG206" s="337">
        <f ca="1">Assum!BG258</f>
        <v>1.9230769230769232E-2</v>
      </c>
      <c r="BH206" s="337">
        <f ca="1">Assum!BH258</f>
        <v>1.9230769230769232E-2</v>
      </c>
      <c r="BI206" s="337">
        <f ca="1">Assum!BI258</f>
        <v>1.9230769230769232E-2</v>
      </c>
      <c r="BJ206" s="337">
        <f ca="1">Assum!BJ258</f>
        <v>1.9230769230769232E-2</v>
      </c>
      <c r="BK206" s="337">
        <f ca="1">Assum!BK258</f>
        <v>1.9230769230769232E-2</v>
      </c>
      <c r="BL206" s="337">
        <f ca="1">Assum!BL258</f>
        <v>1.9230769230769232E-2</v>
      </c>
      <c r="BM206" s="337">
        <f ca="1">Assum!BM258</f>
        <v>1.9230769230769232E-2</v>
      </c>
      <c r="BN206" s="337">
        <f ca="1">Assum!BN258</f>
        <v>1.9230769230769232E-2</v>
      </c>
      <c r="BO206" s="337">
        <f ca="1">Assum!BO258</f>
        <v>1.9230769230769232E-2</v>
      </c>
      <c r="BP206" s="337">
        <f ca="1">Assum!BP258</f>
        <v>1.9230769230769232E-2</v>
      </c>
      <c r="BQ206" s="337">
        <f ca="1">Assum!BQ258</f>
        <v>1.9230769230769232E-2</v>
      </c>
      <c r="BR206" s="337">
        <f ca="1">Assum!BR258</f>
        <v>1.9230769230769232E-2</v>
      </c>
      <c r="BS206" s="337">
        <f ca="1">Assum!BS258</f>
        <v>1.9230769230769232E-2</v>
      </c>
      <c r="BT206" s="337">
        <f ca="1">Assum!BT258</f>
        <v>1.9230769230769232E-2</v>
      </c>
      <c r="BU206" s="337">
        <f ca="1">Assum!BU258</f>
        <v>1.9230769230769232E-2</v>
      </c>
      <c r="BV206" s="337">
        <f ca="1">Assum!BV258</f>
        <v>1.9230769230769232E-2</v>
      </c>
      <c r="BW206" s="337">
        <f ca="1">Assum!BW258</f>
        <v>1.9230769230769232E-2</v>
      </c>
      <c r="BX206" s="337">
        <f ca="1">Assum!BX258</f>
        <v>1.9230769230769232E-2</v>
      </c>
      <c r="BY206" s="337">
        <f ca="1">Assum!BY258</f>
        <v>1.9230769230769232E-2</v>
      </c>
      <c r="BZ206" s="337">
        <f ca="1">Assum!BZ258</f>
        <v>1.9230769230769232E-2</v>
      </c>
      <c r="CA206" s="337">
        <f ca="1">Assum!CA258</f>
        <v>1.9230769230769232E-2</v>
      </c>
      <c r="CB206" s="337">
        <f ca="1">Assum!CB258</f>
        <v>1.9230769230769232E-2</v>
      </c>
      <c r="CC206" s="337">
        <f ca="1">Assum!CC258</f>
        <v>1.9230769230769232E-2</v>
      </c>
      <c r="CD206" s="337">
        <f ca="1">Assum!CD258</f>
        <v>1.9230769230769232E-2</v>
      </c>
      <c r="CE206" s="337">
        <f ca="1">Assum!CE258</f>
        <v>1.9230769230769232E-2</v>
      </c>
      <c r="CF206" s="337">
        <f ca="1">Assum!CF258</f>
        <v>1.9230769230769232E-2</v>
      </c>
      <c r="CG206" s="337">
        <f ca="1">Assum!CG258</f>
        <v>1.9230769230769232E-2</v>
      </c>
      <c r="CH206" s="337">
        <f ca="1">Assum!CH258</f>
        <v>0</v>
      </c>
      <c r="CI206" s="337">
        <f ca="1">Assum!CI258</f>
        <v>0</v>
      </c>
      <c r="CJ206" s="337">
        <f ca="1">Assum!CJ258</f>
        <v>0</v>
      </c>
      <c r="CK206" s="337">
        <f ca="1">Assum!CK258</f>
        <v>0</v>
      </c>
      <c r="CL206" s="337">
        <f ca="1">Assum!CL258</f>
        <v>0</v>
      </c>
      <c r="CM206" s="337">
        <f ca="1">Assum!CM258</f>
        <v>0</v>
      </c>
      <c r="CN206" s="337">
        <f ca="1">Assum!CN258</f>
        <v>0</v>
      </c>
      <c r="CO206" s="337">
        <f ca="1">Assum!CO258</f>
        <v>0</v>
      </c>
      <c r="CP206" s="337">
        <f ca="1">Assum!CP258</f>
        <v>0</v>
      </c>
      <c r="CQ206" s="337">
        <f ca="1">Assum!CQ258</f>
        <v>0</v>
      </c>
      <c r="CR206" s="337">
        <f ca="1">Assum!CR258</f>
        <v>0</v>
      </c>
      <c r="CS206" s="337">
        <f ca="1">Assum!CS258</f>
        <v>0</v>
      </c>
      <c r="CT206" s="337">
        <f ca="1">Assum!CT258</f>
        <v>0</v>
      </c>
      <c r="CU206" s="337">
        <f ca="1">Assum!CU258</f>
        <v>0</v>
      </c>
      <c r="CV206" s="337">
        <f ca="1">Assum!CV258</f>
        <v>0</v>
      </c>
      <c r="CW206" s="337">
        <f ca="1">Assum!CW258</f>
        <v>0</v>
      </c>
      <c r="CX206" s="337">
        <f ca="1">Assum!CX258</f>
        <v>0</v>
      </c>
      <c r="CY206" s="337">
        <f ca="1">Assum!CY258</f>
        <v>0</v>
      </c>
      <c r="CZ206" s="337">
        <f ca="1">Assum!CZ258</f>
        <v>0</v>
      </c>
      <c r="DA206" s="337">
        <f ca="1">Assum!DA258</f>
        <v>0</v>
      </c>
      <c r="DB206" s="337">
        <f ca="1">Assum!DB258</f>
        <v>0</v>
      </c>
      <c r="DC206" s="337">
        <f ca="1">Assum!DC258</f>
        <v>0</v>
      </c>
      <c r="DD206" s="337">
        <f ca="1">Assum!DD258</f>
        <v>0</v>
      </c>
      <c r="DE206" s="337">
        <f ca="1">Assum!DE258</f>
        <v>0</v>
      </c>
      <c r="DF206" s="337">
        <f ca="1">Assum!DF258</f>
        <v>0</v>
      </c>
      <c r="DG206" s="337">
        <f ca="1">Assum!DG258</f>
        <v>0</v>
      </c>
      <c r="DH206" s="337">
        <f ca="1">Assum!DH258</f>
        <v>0</v>
      </c>
      <c r="DI206" s="337">
        <f ca="1">Assum!DI258</f>
        <v>0</v>
      </c>
      <c r="DJ206" s="337">
        <f ca="1">Assum!DJ258</f>
        <v>0</v>
      </c>
      <c r="DK206" s="337">
        <f ca="1">Assum!DK258</f>
        <v>0</v>
      </c>
      <c r="DL206" s="337">
        <f ca="1">Assum!DL258</f>
        <v>0</v>
      </c>
      <c r="DM206" s="337">
        <f ca="1">Assum!DM258</f>
        <v>0</v>
      </c>
      <c r="DN206" s="337">
        <f ca="1">Assum!DN258</f>
        <v>0</v>
      </c>
      <c r="DO206" s="337">
        <f ca="1">Assum!DO258</f>
        <v>0</v>
      </c>
      <c r="DP206" s="337">
        <f ca="1">Assum!DP258</f>
        <v>0</v>
      </c>
      <c r="DQ206" s="337">
        <f ca="1">Assum!DQ258</f>
        <v>0</v>
      </c>
      <c r="DR206" s="337">
        <f ca="1">Assum!DR258</f>
        <v>0</v>
      </c>
      <c r="DS206" s="337">
        <f ca="1">Assum!DS258</f>
        <v>0</v>
      </c>
      <c r="DT206" s="337">
        <f ca="1">Assum!DT258</f>
        <v>0</v>
      </c>
      <c r="DU206" s="337">
        <f ca="1">Assum!DU258</f>
        <v>0</v>
      </c>
      <c r="DV206" s="337">
        <f ca="1">Assum!DV258</f>
        <v>0</v>
      </c>
      <c r="DW206" s="337">
        <f ca="1">Assum!DW258</f>
        <v>0</v>
      </c>
      <c r="DX206" s="337">
        <f ca="1">Assum!DX258</f>
        <v>0</v>
      </c>
      <c r="DY206" s="337">
        <f ca="1">Assum!DY258</f>
        <v>0</v>
      </c>
      <c r="DZ206" s="337">
        <f ca="1">Assum!DZ258</f>
        <v>0</v>
      </c>
      <c r="EA206" s="337">
        <f ca="1">Assum!EA258</f>
        <v>0</v>
      </c>
      <c r="EB206" s="337">
        <f ca="1">Assum!EB258</f>
        <v>0</v>
      </c>
      <c r="EC206" s="337">
        <f ca="1">Assum!EC258</f>
        <v>0</v>
      </c>
      <c r="ED206" s="337">
        <f ca="1">Assum!ED258</f>
        <v>0</v>
      </c>
      <c r="EE206" s="337">
        <f ca="1">Assum!EE258</f>
        <v>0</v>
      </c>
      <c r="EF206" s="337">
        <f ca="1">Assum!EF258</f>
        <v>0</v>
      </c>
      <c r="EG206" s="337">
        <f ca="1">Assum!EG258</f>
        <v>0</v>
      </c>
      <c r="EH206" s="337">
        <f ca="1">Assum!EH258</f>
        <v>0</v>
      </c>
      <c r="EI206" s="337">
        <f ca="1">Assum!EI258</f>
        <v>0</v>
      </c>
      <c r="EJ206" s="337">
        <f ca="1">Assum!EJ258</f>
        <v>0</v>
      </c>
      <c r="EK206" s="337">
        <f ca="1">Assum!EK258</f>
        <v>0</v>
      </c>
      <c r="EL206" s="337">
        <f ca="1">Assum!EL258</f>
        <v>0</v>
      </c>
      <c r="EM206" s="337">
        <f ca="1">Assum!EM258</f>
        <v>0</v>
      </c>
      <c r="EN206" s="337">
        <f ca="1">Assum!EN258</f>
        <v>0</v>
      </c>
      <c r="EO206" s="337">
        <f ca="1">Assum!EO258</f>
        <v>0</v>
      </c>
      <c r="EP206" s="337">
        <f ca="1">Assum!EP258</f>
        <v>0</v>
      </c>
    </row>
    <row r="207" spans="1:163" s="418" customFormat="1" ht="14.1" customHeight="1">
      <c r="A207" s="417"/>
      <c r="B207" s="417"/>
      <c r="C207" s="57"/>
      <c r="D207" s="330"/>
      <c r="E207" s="1288"/>
      <c r="G207" s="419"/>
      <c r="H207" s="419"/>
      <c r="I207" s="419"/>
      <c r="J207" s="419"/>
      <c r="K207" s="419"/>
      <c r="L207" s="419"/>
      <c r="M207" s="419"/>
      <c r="N207" s="419"/>
      <c r="O207" s="419"/>
      <c r="P207" s="419"/>
      <c r="Q207" s="419"/>
      <c r="R207" s="419"/>
      <c r="S207" s="419"/>
      <c r="T207" s="419"/>
      <c r="U207" s="419"/>
      <c r="V207" s="419"/>
      <c r="W207" s="419"/>
      <c r="X207" s="419"/>
      <c r="Y207" s="419"/>
      <c r="Z207" s="419"/>
      <c r="AA207" s="419"/>
      <c r="AB207" s="419"/>
      <c r="AC207" s="419"/>
      <c r="AD207" s="419"/>
      <c r="AE207" s="419"/>
      <c r="AF207" s="419"/>
      <c r="AG207" s="419"/>
      <c r="AH207" s="419"/>
      <c r="AI207" s="419"/>
      <c r="AJ207" s="419"/>
      <c r="AK207" s="419"/>
      <c r="AL207" s="419"/>
      <c r="AM207" s="419"/>
      <c r="AN207" s="419"/>
      <c r="AO207" s="419"/>
      <c r="AP207" s="419"/>
      <c r="AQ207" s="419"/>
      <c r="AR207" s="419"/>
      <c r="AS207" s="419"/>
      <c r="AT207" s="419"/>
      <c r="AU207" s="419"/>
      <c r="AV207" s="419"/>
      <c r="AW207" s="419"/>
      <c r="AX207" s="419"/>
      <c r="AY207" s="419"/>
      <c r="AZ207" s="419"/>
      <c r="BA207" s="419"/>
      <c r="BB207" s="419"/>
      <c r="BC207" s="419"/>
      <c r="BD207" s="419"/>
      <c r="BE207" s="419"/>
      <c r="BF207" s="419"/>
      <c r="BG207" s="419"/>
      <c r="BH207" s="419"/>
      <c r="BI207" s="419"/>
      <c r="BJ207" s="419"/>
      <c r="BK207" s="419"/>
      <c r="BL207" s="419"/>
      <c r="BM207" s="419"/>
      <c r="BN207" s="419"/>
      <c r="BO207" s="419"/>
      <c r="BP207" s="419"/>
      <c r="BQ207" s="419"/>
      <c r="BR207" s="419"/>
      <c r="BS207" s="419"/>
      <c r="BT207" s="419"/>
      <c r="BU207" s="419"/>
      <c r="BV207" s="419"/>
      <c r="BW207" s="419"/>
      <c r="BX207" s="419"/>
      <c r="BY207" s="419"/>
      <c r="BZ207" s="419"/>
      <c r="CA207" s="419"/>
      <c r="CB207" s="419"/>
      <c r="CC207" s="419"/>
      <c r="CD207" s="419"/>
      <c r="CE207" s="419"/>
      <c r="CF207" s="419"/>
      <c r="CG207" s="419"/>
      <c r="CH207" s="419"/>
      <c r="CI207" s="419"/>
      <c r="CJ207" s="419"/>
      <c r="CK207" s="419"/>
      <c r="CL207" s="419"/>
      <c r="CM207" s="419"/>
      <c r="CN207" s="419"/>
      <c r="CO207" s="419"/>
      <c r="CP207" s="419"/>
      <c r="CQ207" s="419"/>
      <c r="CR207" s="419"/>
      <c r="CS207" s="419"/>
      <c r="CT207" s="419"/>
      <c r="CU207" s="419"/>
      <c r="CV207" s="419"/>
      <c r="CW207" s="419"/>
      <c r="CX207" s="419"/>
      <c r="CY207" s="419"/>
      <c r="CZ207" s="419"/>
      <c r="DA207" s="419"/>
      <c r="DB207" s="419"/>
      <c r="DC207" s="419"/>
      <c r="DD207" s="419"/>
      <c r="DE207" s="419"/>
      <c r="DF207" s="419"/>
      <c r="DG207" s="419"/>
      <c r="DH207" s="419"/>
      <c r="DI207" s="419"/>
      <c r="DJ207" s="419"/>
      <c r="DK207" s="419"/>
      <c r="DL207" s="419"/>
      <c r="DM207" s="419"/>
      <c r="DN207" s="419"/>
      <c r="DO207" s="419"/>
      <c r="DP207" s="419"/>
      <c r="DQ207" s="419"/>
      <c r="DR207" s="419"/>
      <c r="DS207" s="419"/>
      <c r="DT207" s="419"/>
      <c r="DU207" s="419"/>
      <c r="DV207" s="419"/>
      <c r="DW207" s="419"/>
      <c r="DX207" s="419"/>
      <c r="DY207" s="419"/>
      <c r="DZ207" s="419"/>
      <c r="EA207" s="419"/>
      <c r="EB207" s="419"/>
      <c r="EC207" s="419"/>
      <c r="ED207" s="419"/>
      <c r="EE207" s="419"/>
      <c r="EF207" s="419"/>
      <c r="EG207" s="419"/>
      <c r="EH207" s="419"/>
      <c r="EI207" s="419"/>
      <c r="EJ207" s="419"/>
      <c r="EK207" s="419"/>
      <c r="EL207" s="419"/>
      <c r="EM207" s="419"/>
      <c r="EN207" s="419"/>
      <c r="EO207" s="419"/>
      <c r="EP207" s="419"/>
    </row>
    <row r="208" spans="1:163" ht="14.1" customHeight="1">
      <c r="B208" s="15" t="s">
        <v>20</v>
      </c>
      <c r="D208" s="39" t="s">
        <v>97</v>
      </c>
      <c r="E208" s="416"/>
      <c r="F208" s="12"/>
      <c r="G208" s="12"/>
      <c r="H208" s="12"/>
      <c r="I208" s="12"/>
      <c r="J208" s="12"/>
      <c r="K208" s="12">
        <f t="shared" ref="K208" si="1098">J211</f>
        <v>0</v>
      </c>
      <c r="L208" s="12">
        <f t="shared" ref="L208" ca="1" si="1099">K211</f>
        <v>0</v>
      </c>
      <c r="M208" s="12">
        <f t="shared" ref="M208" ca="1" si="1100">L211</f>
        <v>0</v>
      </c>
      <c r="N208" s="12">
        <f t="shared" ref="N208" ca="1" si="1101">M211</f>
        <v>0</v>
      </c>
      <c r="O208" s="12">
        <f t="shared" ref="O208" ca="1" si="1102">N211</f>
        <v>0</v>
      </c>
      <c r="P208" s="12">
        <f t="shared" ref="P208" ca="1" si="1103">O211</f>
        <v>0</v>
      </c>
      <c r="Q208" s="12">
        <f t="shared" ref="Q208" ca="1" si="1104">P211</f>
        <v>0</v>
      </c>
      <c r="R208" s="12">
        <f t="shared" ref="R208" ca="1" si="1105">Q211</f>
        <v>0</v>
      </c>
      <c r="S208" s="12">
        <f t="shared" ref="S208" ca="1" si="1106">R211</f>
        <v>0</v>
      </c>
      <c r="T208" s="12">
        <f t="shared" ref="T208" ca="1" si="1107">S211</f>
        <v>0</v>
      </c>
      <c r="U208" s="12">
        <f t="shared" ref="U208" ca="1" si="1108">T211</f>
        <v>0</v>
      </c>
      <c r="V208" s="12">
        <f t="shared" ref="V208" ca="1" si="1109">U211</f>
        <v>0</v>
      </c>
      <c r="W208" s="12">
        <f t="shared" ref="W208" ca="1" si="1110">V211</f>
        <v>0</v>
      </c>
      <c r="X208" s="12">
        <f t="shared" ref="X208" ca="1" si="1111">W211</f>
        <v>0</v>
      </c>
      <c r="Y208" s="12">
        <f t="shared" ref="Y208" ca="1" si="1112">X211</f>
        <v>0</v>
      </c>
      <c r="Z208" s="12">
        <f t="shared" ref="Z208" ca="1" si="1113">Y211</f>
        <v>0</v>
      </c>
      <c r="AA208" s="12">
        <f t="shared" ref="AA208" ca="1" si="1114">Z211</f>
        <v>0</v>
      </c>
      <c r="AB208" s="12">
        <f t="shared" ref="AB208" ca="1" si="1115">AA211</f>
        <v>0</v>
      </c>
      <c r="AC208" s="12">
        <f t="shared" ref="AC208" ca="1" si="1116">AB211</f>
        <v>0</v>
      </c>
      <c r="AD208" s="12">
        <f t="shared" ref="AD208" ca="1" si="1117">AC211</f>
        <v>0</v>
      </c>
      <c r="AE208" s="12">
        <f t="shared" ref="AE208" ca="1" si="1118">AD211</f>
        <v>0</v>
      </c>
      <c r="AF208" s="12">
        <f t="shared" ref="AF208" ca="1" si="1119">AE211</f>
        <v>0</v>
      </c>
      <c r="AG208" s="12">
        <f t="shared" ref="AG208" ca="1" si="1120">AF211</f>
        <v>0</v>
      </c>
      <c r="AH208" s="12">
        <f t="shared" ref="AH208" ca="1" si="1121">AG211</f>
        <v>0</v>
      </c>
      <c r="AI208" s="12">
        <f t="shared" ref="AI208" ca="1" si="1122">AH211</f>
        <v>0</v>
      </c>
      <c r="AJ208" s="12">
        <f t="shared" ref="AJ208" ca="1" si="1123">AI211</f>
        <v>0</v>
      </c>
      <c r="AK208" s="12">
        <f t="shared" ref="AK208" ca="1" si="1124">AJ211</f>
        <v>0</v>
      </c>
      <c r="AL208" s="12">
        <f t="shared" ref="AL208" ca="1" si="1125">AK211</f>
        <v>0</v>
      </c>
      <c r="AM208" s="12">
        <f t="shared" ref="AM208" ca="1" si="1126">AL211</f>
        <v>0</v>
      </c>
      <c r="AN208" s="12">
        <f t="shared" ref="AN208" ca="1" si="1127">AM211</f>
        <v>0</v>
      </c>
      <c r="AO208" s="12">
        <f t="shared" ref="AO208" ca="1" si="1128">AN211</f>
        <v>0</v>
      </c>
      <c r="AP208" s="12">
        <f t="shared" ref="AP208" ca="1" si="1129">AO211</f>
        <v>0</v>
      </c>
      <c r="AQ208" s="12">
        <f t="shared" ref="AQ208" ca="1" si="1130">AP211</f>
        <v>0</v>
      </c>
      <c r="AR208" s="12">
        <f t="shared" ref="AR208" ca="1" si="1131">AQ211</f>
        <v>0</v>
      </c>
      <c r="AS208" s="12">
        <f t="shared" ref="AS208" ca="1" si="1132">AR211</f>
        <v>0</v>
      </c>
      <c r="AT208" s="12">
        <f t="shared" ref="AT208" ca="1" si="1133">AS211</f>
        <v>0</v>
      </c>
      <c r="AU208" s="12">
        <f t="shared" ref="AU208" ca="1" si="1134">AT211</f>
        <v>0</v>
      </c>
      <c r="AV208" s="12">
        <f t="shared" ref="AV208" ca="1" si="1135">AU211</f>
        <v>0</v>
      </c>
      <c r="AW208" s="12">
        <f t="shared" ref="AW208" ca="1" si="1136">AV211</f>
        <v>0</v>
      </c>
      <c r="AX208" s="12">
        <f t="shared" ref="AX208" ca="1" si="1137">AW211</f>
        <v>0</v>
      </c>
      <c r="AY208" s="12">
        <f t="shared" ref="AY208" ca="1" si="1138">AX211</f>
        <v>0</v>
      </c>
      <c r="AZ208" s="12">
        <f t="shared" ref="AZ208" ca="1" si="1139">AY211</f>
        <v>0</v>
      </c>
      <c r="BA208" s="12">
        <f t="shared" ref="BA208" ca="1" si="1140">AZ211</f>
        <v>0</v>
      </c>
      <c r="BB208" s="12">
        <f t="shared" ref="BB208" ca="1" si="1141">BA211</f>
        <v>0</v>
      </c>
      <c r="BC208" s="12">
        <f t="shared" ref="BC208" ca="1" si="1142">BB211</f>
        <v>0</v>
      </c>
      <c r="BD208" s="12">
        <f t="shared" ref="BD208" ca="1" si="1143">BC211</f>
        <v>0</v>
      </c>
      <c r="BE208" s="12">
        <f t="shared" ref="BE208" ca="1" si="1144">BD211</f>
        <v>0</v>
      </c>
      <c r="BF208" s="12">
        <f t="shared" ref="BF208" ca="1" si="1145">BE211</f>
        <v>0</v>
      </c>
      <c r="BG208" s="12">
        <f t="shared" ref="BG208" ca="1" si="1146">BF211</f>
        <v>0</v>
      </c>
      <c r="BH208" s="12">
        <f t="shared" ref="BH208" ca="1" si="1147">BG211</f>
        <v>0</v>
      </c>
      <c r="BI208" s="12">
        <f t="shared" ref="BI208" ca="1" si="1148">BH211</f>
        <v>0</v>
      </c>
      <c r="BJ208" s="12">
        <f t="shared" ref="BJ208" ca="1" si="1149">BI211</f>
        <v>0</v>
      </c>
      <c r="BK208" s="12">
        <f t="shared" ref="BK208" ca="1" si="1150">BJ211</f>
        <v>0</v>
      </c>
      <c r="BL208" s="12">
        <f t="shared" ref="BL208" ca="1" si="1151">BK211</f>
        <v>0</v>
      </c>
      <c r="BM208" s="12">
        <f t="shared" ref="BM208" ca="1" si="1152">BL211</f>
        <v>0</v>
      </c>
      <c r="BN208" s="12">
        <f t="shared" ref="BN208" ca="1" si="1153">BM211</f>
        <v>0</v>
      </c>
      <c r="BO208" s="12">
        <f t="shared" ref="BO208" ca="1" si="1154">BN211</f>
        <v>0</v>
      </c>
      <c r="BP208" s="12">
        <f t="shared" ref="BP208" ca="1" si="1155">BO211</f>
        <v>0</v>
      </c>
      <c r="BQ208" s="12">
        <f t="shared" ref="BQ208" ca="1" si="1156">BP211</f>
        <v>0</v>
      </c>
      <c r="BR208" s="12">
        <f t="shared" ref="BR208" ca="1" si="1157">BQ211</f>
        <v>0</v>
      </c>
      <c r="BS208" s="12">
        <f t="shared" ref="BS208" ca="1" si="1158">BR211</f>
        <v>0</v>
      </c>
      <c r="BT208" s="12">
        <f t="shared" ref="BT208" ca="1" si="1159">BS211</f>
        <v>0</v>
      </c>
      <c r="BU208" s="12">
        <f t="shared" ref="BU208" ca="1" si="1160">BT211</f>
        <v>0</v>
      </c>
      <c r="BV208" s="12">
        <f t="shared" ref="BV208" ca="1" si="1161">BU211</f>
        <v>0</v>
      </c>
      <c r="BW208" s="12">
        <f t="shared" ref="BW208" ca="1" si="1162">BV211</f>
        <v>0</v>
      </c>
      <c r="BX208" s="12">
        <f t="shared" ref="BX208" ca="1" si="1163">BW211</f>
        <v>0</v>
      </c>
      <c r="BY208" s="12">
        <f t="shared" ref="BY208" ca="1" si="1164">BX211</f>
        <v>0</v>
      </c>
      <c r="BZ208" s="12">
        <f t="shared" ref="BZ208" ca="1" si="1165">BY211</f>
        <v>0</v>
      </c>
      <c r="CA208" s="12">
        <f t="shared" ref="CA208" ca="1" si="1166">BZ211</f>
        <v>0</v>
      </c>
      <c r="CB208" s="12">
        <f t="shared" ref="CB208" ca="1" si="1167">CA211</f>
        <v>0</v>
      </c>
      <c r="CC208" s="12">
        <f t="shared" ref="CC208" ca="1" si="1168">CB211</f>
        <v>0</v>
      </c>
      <c r="CD208" s="12">
        <f t="shared" ref="CD208" ca="1" si="1169">CC211</f>
        <v>0</v>
      </c>
      <c r="CE208" s="12">
        <f t="shared" ref="CE208" ca="1" si="1170">CD211</f>
        <v>0</v>
      </c>
      <c r="CF208" s="12">
        <f t="shared" ref="CF208" ca="1" si="1171">CE211</f>
        <v>0</v>
      </c>
      <c r="CG208" s="12">
        <f t="shared" ref="CG208" ca="1" si="1172">CF211</f>
        <v>0</v>
      </c>
      <c r="CH208" s="12">
        <f t="shared" ref="CH208" ca="1" si="1173">CG211</f>
        <v>0</v>
      </c>
      <c r="CI208" s="12">
        <f t="shared" ref="CI208" ca="1" si="1174">CH211</f>
        <v>0</v>
      </c>
      <c r="CJ208" s="12">
        <f t="shared" ref="CJ208" ca="1" si="1175">CI211</f>
        <v>0</v>
      </c>
      <c r="CK208" s="12">
        <f t="shared" ref="CK208" ca="1" si="1176">CJ211</f>
        <v>0</v>
      </c>
      <c r="CL208" s="12">
        <f t="shared" ref="CL208" ca="1" si="1177">CK211</f>
        <v>0</v>
      </c>
      <c r="CM208" s="12">
        <f t="shared" ref="CM208" ca="1" si="1178">CL211</f>
        <v>0</v>
      </c>
      <c r="CN208" s="12">
        <f t="shared" ref="CN208" ca="1" si="1179">CM211</f>
        <v>0</v>
      </c>
      <c r="CO208" s="12">
        <f t="shared" ref="CO208" ca="1" si="1180">CN211</f>
        <v>0</v>
      </c>
      <c r="CP208" s="12">
        <f t="shared" ref="CP208" ca="1" si="1181">CO211</f>
        <v>0</v>
      </c>
      <c r="CQ208" s="12">
        <f t="shared" ref="CQ208" ca="1" si="1182">CP211</f>
        <v>0</v>
      </c>
      <c r="CR208" s="12">
        <f t="shared" ref="CR208" ca="1" si="1183">CQ211</f>
        <v>0</v>
      </c>
      <c r="CS208" s="12">
        <f t="shared" ref="CS208" ca="1" si="1184">CR211</f>
        <v>0</v>
      </c>
      <c r="CT208" s="12">
        <f t="shared" ref="CT208" ca="1" si="1185">CS211</f>
        <v>0</v>
      </c>
      <c r="CU208" s="12">
        <f t="shared" ref="CU208" ca="1" si="1186">CT211</f>
        <v>0</v>
      </c>
      <c r="CV208" s="12">
        <f t="shared" ref="CV208" ca="1" si="1187">CU211</f>
        <v>0</v>
      </c>
      <c r="CW208" s="12">
        <f t="shared" ref="CW208" ca="1" si="1188">CV211</f>
        <v>0</v>
      </c>
      <c r="CX208" s="12">
        <f t="shared" ref="CX208" ca="1" si="1189">CW211</f>
        <v>0</v>
      </c>
      <c r="CY208" s="12">
        <f t="shared" ref="CY208" ca="1" si="1190">CX211</f>
        <v>0</v>
      </c>
      <c r="CZ208" s="12">
        <f t="shared" ref="CZ208" ca="1" si="1191">CY211</f>
        <v>0</v>
      </c>
      <c r="DA208" s="12">
        <f t="shared" ref="DA208" ca="1" si="1192">CZ211</f>
        <v>0</v>
      </c>
      <c r="DB208" s="12">
        <f t="shared" ref="DB208" ca="1" si="1193">DA211</f>
        <v>0</v>
      </c>
      <c r="DC208" s="12">
        <f t="shared" ref="DC208" ca="1" si="1194">DB211</f>
        <v>0</v>
      </c>
      <c r="DD208" s="12">
        <f t="shared" ref="DD208" ca="1" si="1195">DC211</f>
        <v>0</v>
      </c>
      <c r="DE208" s="12">
        <f t="shared" ref="DE208" ca="1" si="1196">DD211</f>
        <v>0</v>
      </c>
      <c r="DF208" s="12">
        <f t="shared" ref="DF208" ca="1" si="1197">DE211</f>
        <v>0</v>
      </c>
      <c r="DG208" s="12">
        <f t="shared" ref="DG208" ca="1" si="1198">DF211</f>
        <v>0</v>
      </c>
      <c r="DH208" s="12">
        <f t="shared" ref="DH208" ca="1" si="1199">DG211</f>
        <v>0</v>
      </c>
      <c r="DI208" s="12">
        <f t="shared" ref="DI208" ca="1" si="1200">DH211</f>
        <v>0</v>
      </c>
      <c r="DJ208" s="12">
        <f t="shared" ref="DJ208" ca="1" si="1201">DI211</f>
        <v>0</v>
      </c>
      <c r="DK208" s="12">
        <f t="shared" ref="DK208" ca="1" si="1202">DJ211</f>
        <v>0</v>
      </c>
      <c r="DL208" s="12">
        <f t="shared" ref="DL208" ca="1" si="1203">DK211</f>
        <v>0</v>
      </c>
      <c r="DM208" s="12">
        <f t="shared" ref="DM208" ca="1" si="1204">DL211</f>
        <v>0</v>
      </c>
      <c r="DN208" s="12">
        <f t="shared" ref="DN208" ca="1" si="1205">DM211</f>
        <v>0</v>
      </c>
      <c r="DO208" s="12">
        <f t="shared" ref="DO208" ca="1" si="1206">DN211</f>
        <v>0</v>
      </c>
      <c r="DP208" s="12">
        <f t="shared" ref="DP208" ca="1" si="1207">DO211</f>
        <v>0</v>
      </c>
      <c r="DQ208" s="12">
        <f t="shared" ref="DQ208" ca="1" si="1208">DP211</f>
        <v>0</v>
      </c>
      <c r="DR208" s="12">
        <f t="shared" ref="DR208" ca="1" si="1209">DQ211</f>
        <v>0</v>
      </c>
      <c r="DS208" s="12">
        <f t="shared" ref="DS208" ca="1" si="1210">DR211</f>
        <v>0</v>
      </c>
      <c r="DT208" s="12">
        <f t="shared" ref="DT208" ca="1" si="1211">DS211</f>
        <v>0</v>
      </c>
      <c r="DU208" s="12">
        <f t="shared" ref="DU208" ca="1" si="1212">DT211</f>
        <v>0</v>
      </c>
      <c r="DV208" s="12">
        <f t="shared" ref="DV208" ca="1" si="1213">DU211</f>
        <v>0</v>
      </c>
      <c r="DW208" s="12">
        <f t="shared" ref="DW208" ca="1" si="1214">DV211</f>
        <v>0</v>
      </c>
      <c r="DX208" s="12">
        <f t="shared" ref="DX208" ca="1" si="1215">DW211</f>
        <v>0</v>
      </c>
      <c r="DY208" s="12">
        <f t="shared" ref="DY208" ca="1" si="1216">DX211</f>
        <v>0</v>
      </c>
      <c r="DZ208" s="12">
        <f t="shared" ref="DZ208" ca="1" si="1217">DY211</f>
        <v>0</v>
      </c>
      <c r="EA208" s="12">
        <f t="shared" ref="EA208" ca="1" si="1218">DZ211</f>
        <v>0</v>
      </c>
      <c r="EB208" s="12">
        <f t="shared" ref="EB208" ca="1" si="1219">EA211</f>
        <v>0</v>
      </c>
      <c r="EC208" s="12">
        <f t="shared" ref="EC208" ca="1" si="1220">EB211</f>
        <v>0</v>
      </c>
      <c r="ED208" s="12">
        <f t="shared" ref="ED208" ca="1" si="1221">EC211</f>
        <v>0</v>
      </c>
      <c r="EE208" s="12">
        <f t="shared" ref="EE208" ca="1" si="1222">ED211</f>
        <v>0</v>
      </c>
      <c r="EF208" s="12">
        <f t="shared" ref="EF208" ca="1" si="1223">EE211</f>
        <v>0</v>
      </c>
      <c r="EG208" s="12">
        <f t="shared" ref="EG208" ca="1" si="1224">EF211</f>
        <v>0</v>
      </c>
      <c r="EH208" s="12">
        <f t="shared" ref="EH208" ca="1" si="1225">EG211</f>
        <v>0</v>
      </c>
      <c r="EI208" s="12">
        <f t="shared" ref="EI208" ca="1" si="1226">EH211</f>
        <v>0</v>
      </c>
      <c r="EJ208" s="12">
        <f t="shared" ref="EJ208" ca="1" si="1227">EI211</f>
        <v>0</v>
      </c>
      <c r="EK208" s="12">
        <f t="shared" ref="EK208" ca="1" si="1228">EJ211</f>
        <v>0</v>
      </c>
      <c r="EL208" s="12">
        <f t="shared" ref="EL208" ca="1" si="1229">EK211</f>
        <v>0</v>
      </c>
      <c r="EM208" s="12">
        <f t="shared" ref="EM208" ca="1" si="1230">EL211</f>
        <v>0</v>
      </c>
      <c r="EN208" s="12">
        <f t="shared" ref="EN208" ca="1" si="1231">EM211</f>
        <v>0</v>
      </c>
      <c r="EO208" s="12">
        <f t="shared" ref="EO208" ca="1" si="1232">EN211</f>
        <v>0</v>
      </c>
      <c r="EP208" s="12">
        <f t="shared" ref="EP208" ca="1" si="1233">EO211</f>
        <v>0</v>
      </c>
      <c r="EQ208" s="12"/>
      <c r="ER208" s="12"/>
      <c r="ES208" s="12"/>
      <c r="ET208" s="12"/>
      <c r="EU208" s="12"/>
      <c r="EV208" s="12"/>
      <c r="EW208" s="12"/>
      <c r="EX208" s="12"/>
      <c r="EY208" s="12"/>
      <c r="EZ208" s="12"/>
      <c r="FA208" s="12"/>
      <c r="FB208" s="12"/>
      <c r="FC208" s="12"/>
      <c r="FD208" s="12"/>
      <c r="FE208" s="12"/>
      <c r="FF208" s="12"/>
      <c r="FG208" s="12"/>
    </row>
    <row r="209" spans="1:163" ht="14.1" customHeight="1">
      <c r="B209" s="141" t="s">
        <v>32</v>
      </c>
      <c r="C209" s="141"/>
      <c r="D209" s="198" t="s">
        <v>97</v>
      </c>
      <c r="E209" s="1290">
        <f ca="1">SUM(F209:DI209)</f>
        <v>0</v>
      </c>
      <c r="F209" s="206"/>
      <c r="G209" s="206"/>
      <c r="H209" s="206"/>
      <c r="I209" s="206"/>
      <c r="J209" s="206"/>
      <c r="K209" s="206">
        <f t="shared" ref="K209:AM209" ca="1" si="1234">재조달_금액*(K$4=재조달시점)</f>
        <v>0</v>
      </c>
      <c r="L209" s="206">
        <f t="shared" ca="1" si="1234"/>
        <v>0</v>
      </c>
      <c r="M209" s="206">
        <f t="shared" ca="1" si="1234"/>
        <v>0</v>
      </c>
      <c r="N209" s="206">
        <f t="shared" ca="1" si="1234"/>
        <v>0</v>
      </c>
      <c r="O209" s="206">
        <f t="shared" ca="1" si="1234"/>
        <v>0</v>
      </c>
      <c r="P209" s="206">
        <f t="shared" ca="1" si="1234"/>
        <v>0</v>
      </c>
      <c r="Q209" s="206">
        <f t="shared" ca="1" si="1234"/>
        <v>0</v>
      </c>
      <c r="R209" s="206">
        <f t="shared" ca="1" si="1234"/>
        <v>0</v>
      </c>
      <c r="S209" s="206">
        <f t="shared" ca="1" si="1234"/>
        <v>0</v>
      </c>
      <c r="T209" s="206">
        <f t="shared" ca="1" si="1234"/>
        <v>0</v>
      </c>
      <c r="U209" s="206">
        <f t="shared" ca="1" si="1234"/>
        <v>0</v>
      </c>
      <c r="V209" s="206">
        <f t="shared" ca="1" si="1234"/>
        <v>0</v>
      </c>
      <c r="W209" s="206">
        <f t="shared" ca="1" si="1234"/>
        <v>0</v>
      </c>
      <c r="X209" s="206">
        <f t="shared" ca="1" si="1234"/>
        <v>0</v>
      </c>
      <c r="Y209" s="206">
        <f t="shared" ca="1" si="1234"/>
        <v>0</v>
      </c>
      <c r="Z209" s="206">
        <f t="shared" ca="1" si="1234"/>
        <v>0</v>
      </c>
      <c r="AA209" s="206">
        <f t="shared" ca="1" si="1234"/>
        <v>0</v>
      </c>
      <c r="AB209" s="206">
        <f t="shared" ca="1" si="1234"/>
        <v>0</v>
      </c>
      <c r="AC209" s="206">
        <f t="shared" ca="1" si="1234"/>
        <v>0</v>
      </c>
      <c r="AD209" s="206">
        <f t="shared" ca="1" si="1234"/>
        <v>0</v>
      </c>
      <c r="AE209" s="206">
        <f t="shared" ca="1" si="1234"/>
        <v>0</v>
      </c>
      <c r="AF209" s="206">
        <f t="shared" ca="1" si="1234"/>
        <v>0</v>
      </c>
      <c r="AG209" s="206">
        <f t="shared" ca="1" si="1234"/>
        <v>0</v>
      </c>
      <c r="AH209" s="206">
        <f t="shared" ca="1" si="1234"/>
        <v>0</v>
      </c>
      <c r="AI209" s="206">
        <f t="shared" ca="1" si="1234"/>
        <v>0</v>
      </c>
      <c r="AJ209" s="206">
        <f t="shared" ca="1" si="1234"/>
        <v>0</v>
      </c>
      <c r="AK209" s="206">
        <f t="shared" ca="1" si="1234"/>
        <v>0</v>
      </c>
      <c r="AL209" s="206">
        <f t="shared" ca="1" si="1234"/>
        <v>0</v>
      </c>
      <c r="AM209" s="206">
        <f t="shared" ca="1" si="1234"/>
        <v>0</v>
      </c>
      <c r="AN209" s="206">
        <f t="shared" ref="AN209:BS209" ca="1" si="1235">재조달_금액*(AN$4=재조달시점)</f>
        <v>0</v>
      </c>
      <c r="AO209" s="206">
        <f t="shared" ca="1" si="1235"/>
        <v>0</v>
      </c>
      <c r="AP209" s="206">
        <f t="shared" ca="1" si="1235"/>
        <v>0</v>
      </c>
      <c r="AQ209" s="206">
        <f t="shared" ca="1" si="1235"/>
        <v>0</v>
      </c>
      <c r="AR209" s="206">
        <f t="shared" ca="1" si="1235"/>
        <v>0</v>
      </c>
      <c r="AS209" s="206">
        <f t="shared" ca="1" si="1235"/>
        <v>0</v>
      </c>
      <c r="AT209" s="206">
        <f t="shared" ca="1" si="1235"/>
        <v>0</v>
      </c>
      <c r="AU209" s="206">
        <f t="shared" ca="1" si="1235"/>
        <v>0</v>
      </c>
      <c r="AV209" s="206">
        <f t="shared" ca="1" si="1235"/>
        <v>0</v>
      </c>
      <c r="AW209" s="206">
        <f t="shared" ca="1" si="1235"/>
        <v>0</v>
      </c>
      <c r="AX209" s="206">
        <f t="shared" ca="1" si="1235"/>
        <v>0</v>
      </c>
      <c r="AY209" s="206">
        <f t="shared" ca="1" si="1235"/>
        <v>0</v>
      </c>
      <c r="AZ209" s="206">
        <f t="shared" ca="1" si="1235"/>
        <v>0</v>
      </c>
      <c r="BA209" s="206">
        <f t="shared" ca="1" si="1235"/>
        <v>0</v>
      </c>
      <c r="BB209" s="206">
        <f t="shared" ca="1" si="1235"/>
        <v>0</v>
      </c>
      <c r="BC209" s="206">
        <f t="shared" ca="1" si="1235"/>
        <v>0</v>
      </c>
      <c r="BD209" s="206">
        <f t="shared" ca="1" si="1235"/>
        <v>0</v>
      </c>
      <c r="BE209" s="206">
        <f t="shared" ca="1" si="1235"/>
        <v>0</v>
      </c>
      <c r="BF209" s="206">
        <f t="shared" ca="1" si="1235"/>
        <v>0</v>
      </c>
      <c r="BG209" s="206">
        <f t="shared" ca="1" si="1235"/>
        <v>0</v>
      </c>
      <c r="BH209" s="206">
        <f t="shared" ca="1" si="1235"/>
        <v>0</v>
      </c>
      <c r="BI209" s="206">
        <f t="shared" ca="1" si="1235"/>
        <v>0</v>
      </c>
      <c r="BJ209" s="206">
        <f t="shared" ca="1" si="1235"/>
        <v>0</v>
      </c>
      <c r="BK209" s="206">
        <f t="shared" ca="1" si="1235"/>
        <v>0</v>
      </c>
      <c r="BL209" s="206">
        <f t="shared" ca="1" si="1235"/>
        <v>0</v>
      </c>
      <c r="BM209" s="206">
        <f t="shared" ca="1" si="1235"/>
        <v>0</v>
      </c>
      <c r="BN209" s="206">
        <f t="shared" ca="1" si="1235"/>
        <v>0</v>
      </c>
      <c r="BO209" s="206">
        <f t="shared" ca="1" si="1235"/>
        <v>0</v>
      </c>
      <c r="BP209" s="206">
        <f t="shared" ca="1" si="1235"/>
        <v>0</v>
      </c>
      <c r="BQ209" s="206">
        <f t="shared" ca="1" si="1235"/>
        <v>0</v>
      </c>
      <c r="BR209" s="206">
        <f t="shared" ca="1" si="1235"/>
        <v>0</v>
      </c>
      <c r="BS209" s="206">
        <f t="shared" ca="1" si="1235"/>
        <v>0</v>
      </c>
      <c r="BT209" s="206">
        <f t="shared" ref="BT209:CY209" ca="1" si="1236">재조달_금액*(BT$4=재조달시점)</f>
        <v>0</v>
      </c>
      <c r="BU209" s="206">
        <f t="shared" ca="1" si="1236"/>
        <v>0</v>
      </c>
      <c r="BV209" s="206">
        <f t="shared" ca="1" si="1236"/>
        <v>0</v>
      </c>
      <c r="BW209" s="206">
        <f t="shared" ca="1" si="1236"/>
        <v>0</v>
      </c>
      <c r="BX209" s="206">
        <f t="shared" ca="1" si="1236"/>
        <v>0</v>
      </c>
      <c r="BY209" s="206">
        <f t="shared" ca="1" si="1236"/>
        <v>0</v>
      </c>
      <c r="BZ209" s="206">
        <f t="shared" ca="1" si="1236"/>
        <v>0</v>
      </c>
      <c r="CA209" s="206">
        <f t="shared" ca="1" si="1236"/>
        <v>0</v>
      </c>
      <c r="CB209" s="206">
        <f t="shared" ca="1" si="1236"/>
        <v>0</v>
      </c>
      <c r="CC209" s="206">
        <f t="shared" ca="1" si="1236"/>
        <v>0</v>
      </c>
      <c r="CD209" s="206">
        <f t="shared" ca="1" si="1236"/>
        <v>0</v>
      </c>
      <c r="CE209" s="206">
        <f t="shared" ca="1" si="1236"/>
        <v>0</v>
      </c>
      <c r="CF209" s="206">
        <f t="shared" ca="1" si="1236"/>
        <v>0</v>
      </c>
      <c r="CG209" s="206">
        <f t="shared" ca="1" si="1236"/>
        <v>0</v>
      </c>
      <c r="CH209" s="206">
        <f t="shared" ca="1" si="1236"/>
        <v>0</v>
      </c>
      <c r="CI209" s="206">
        <f t="shared" ca="1" si="1236"/>
        <v>0</v>
      </c>
      <c r="CJ209" s="206">
        <f t="shared" ca="1" si="1236"/>
        <v>0</v>
      </c>
      <c r="CK209" s="206">
        <f t="shared" ca="1" si="1236"/>
        <v>0</v>
      </c>
      <c r="CL209" s="206">
        <f t="shared" ca="1" si="1236"/>
        <v>0</v>
      </c>
      <c r="CM209" s="206">
        <f t="shared" ca="1" si="1236"/>
        <v>0</v>
      </c>
      <c r="CN209" s="206">
        <f t="shared" ca="1" si="1236"/>
        <v>0</v>
      </c>
      <c r="CO209" s="206">
        <f t="shared" ca="1" si="1236"/>
        <v>0</v>
      </c>
      <c r="CP209" s="206">
        <f t="shared" ca="1" si="1236"/>
        <v>0</v>
      </c>
      <c r="CQ209" s="206">
        <f t="shared" ca="1" si="1236"/>
        <v>0</v>
      </c>
      <c r="CR209" s="206">
        <f t="shared" ca="1" si="1236"/>
        <v>0</v>
      </c>
      <c r="CS209" s="206">
        <f t="shared" ca="1" si="1236"/>
        <v>0</v>
      </c>
      <c r="CT209" s="206">
        <f t="shared" ca="1" si="1236"/>
        <v>0</v>
      </c>
      <c r="CU209" s="206">
        <f t="shared" ca="1" si="1236"/>
        <v>0</v>
      </c>
      <c r="CV209" s="206">
        <f t="shared" ca="1" si="1236"/>
        <v>0</v>
      </c>
      <c r="CW209" s="206">
        <f t="shared" ca="1" si="1236"/>
        <v>0</v>
      </c>
      <c r="CX209" s="206">
        <f t="shared" ca="1" si="1236"/>
        <v>0</v>
      </c>
      <c r="CY209" s="206">
        <f t="shared" ca="1" si="1236"/>
        <v>0</v>
      </c>
      <c r="CZ209" s="206">
        <f t="shared" ref="CZ209:EP209" ca="1" si="1237">재조달_금액*(CZ$4=재조달시점)</f>
        <v>0</v>
      </c>
      <c r="DA209" s="206">
        <f t="shared" ca="1" si="1237"/>
        <v>0</v>
      </c>
      <c r="DB209" s="206">
        <f t="shared" ca="1" si="1237"/>
        <v>0</v>
      </c>
      <c r="DC209" s="206">
        <f t="shared" ca="1" si="1237"/>
        <v>0</v>
      </c>
      <c r="DD209" s="206">
        <f t="shared" ca="1" si="1237"/>
        <v>0</v>
      </c>
      <c r="DE209" s="206">
        <f t="shared" ca="1" si="1237"/>
        <v>0</v>
      </c>
      <c r="DF209" s="206">
        <f t="shared" ca="1" si="1237"/>
        <v>0</v>
      </c>
      <c r="DG209" s="206">
        <f t="shared" ca="1" si="1237"/>
        <v>0</v>
      </c>
      <c r="DH209" s="206">
        <f t="shared" ca="1" si="1237"/>
        <v>0</v>
      </c>
      <c r="DI209" s="206">
        <f t="shared" ca="1" si="1237"/>
        <v>0</v>
      </c>
      <c r="DJ209" s="206">
        <f t="shared" ca="1" si="1237"/>
        <v>0</v>
      </c>
      <c r="DK209" s="206">
        <f t="shared" ca="1" si="1237"/>
        <v>0</v>
      </c>
      <c r="DL209" s="206">
        <f t="shared" ca="1" si="1237"/>
        <v>0</v>
      </c>
      <c r="DM209" s="206">
        <f t="shared" ca="1" si="1237"/>
        <v>0</v>
      </c>
      <c r="DN209" s="206">
        <f t="shared" ca="1" si="1237"/>
        <v>0</v>
      </c>
      <c r="DO209" s="206">
        <f t="shared" ca="1" si="1237"/>
        <v>0</v>
      </c>
      <c r="DP209" s="206">
        <f t="shared" ca="1" si="1237"/>
        <v>0</v>
      </c>
      <c r="DQ209" s="206">
        <f t="shared" ca="1" si="1237"/>
        <v>0</v>
      </c>
      <c r="DR209" s="206">
        <f t="shared" ca="1" si="1237"/>
        <v>0</v>
      </c>
      <c r="DS209" s="206">
        <f t="shared" ca="1" si="1237"/>
        <v>0</v>
      </c>
      <c r="DT209" s="206">
        <f t="shared" ca="1" si="1237"/>
        <v>0</v>
      </c>
      <c r="DU209" s="206">
        <f t="shared" ca="1" si="1237"/>
        <v>0</v>
      </c>
      <c r="DV209" s="206">
        <f t="shared" ca="1" si="1237"/>
        <v>0</v>
      </c>
      <c r="DW209" s="206">
        <f t="shared" ca="1" si="1237"/>
        <v>0</v>
      </c>
      <c r="DX209" s="206">
        <f t="shared" ca="1" si="1237"/>
        <v>0</v>
      </c>
      <c r="DY209" s="206">
        <f t="shared" ca="1" si="1237"/>
        <v>0</v>
      </c>
      <c r="DZ209" s="206">
        <f t="shared" ca="1" si="1237"/>
        <v>0</v>
      </c>
      <c r="EA209" s="206">
        <f t="shared" ca="1" si="1237"/>
        <v>0</v>
      </c>
      <c r="EB209" s="206">
        <f t="shared" ca="1" si="1237"/>
        <v>0</v>
      </c>
      <c r="EC209" s="206">
        <f t="shared" ca="1" si="1237"/>
        <v>0</v>
      </c>
      <c r="ED209" s="206">
        <f t="shared" ca="1" si="1237"/>
        <v>0</v>
      </c>
      <c r="EE209" s="206">
        <f t="shared" ca="1" si="1237"/>
        <v>0</v>
      </c>
      <c r="EF209" s="206">
        <f t="shared" ca="1" si="1237"/>
        <v>0</v>
      </c>
      <c r="EG209" s="206">
        <f t="shared" ca="1" si="1237"/>
        <v>0</v>
      </c>
      <c r="EH209" s="206">
        <f t="shared" ca="1" si="1237"/>
        <v>0</v>
      </c>
      <c r="EI209" s="206">
        <f t="shared" ca="1" si="1237"/>
        <v>0</v>
      </c>
      <c r="EJ209" s="206">
        <f t="shared" ca="1" si="1237"/>
        <v>0</v>
      </c>
      <c r="EK209" s="206">
        <f t="shared" ca="1" si="1237"/>
        <v>0</v>
      </c>
      <c r="EL209" s="206">
        <f t="shared" ca="1" si="1237"/>
        <v>0</v>
      </c>
      <c r="EM209" s="206">
        <f t="shared" ca="1" si="1237"/>
        <v>0</v>
      </c>
      <c r="EN209" s="206">
        <f t="shared" ca="1" si="1237"/>
        <v>0</v>
      </c>
      <c r="EO209" s="206">
        <f t="shared" ca="1" si="1237"/>
        <v>0</v>
      </c>
      <c r="EP209" s="206">
        <f t="shared" ca="1" si="1237"/>
        <v>0</v>
      </c>
      <c r="EQ209" s="12"/>
      <c r="ER209" s="12"/>
      <c r="ES209" s="12"/>
      <c r="ET209" s="12"/>
      <c r="EU209" s="12"/>
      <c r="EV209" s="12"/>
      <c r="EW209" s="12"/>
      <c r="EX209" s="12"/>
      <c r="EY209" s="12"/>
      <c r="EZ209" s="12"/>
      <c r="FA209" s="12"/>
      <c r="FB209" s="12"/>
      <c r="FC209" s="12"/>
      <c r="FD209" s="12"/>
      <c r="FE209" s="12"/>
      <c r="FF209" s="12"/>
      <c r="FG209" s="12"/>
    </row>
    <row r="210" spans="1:163" ht="14.1" customHeight="1">
      <c r="B210" s="46" t="s">
        <v>449</v>
      </c>
      <c r="C210" s="46"/>
      <c r="D210" s="201" t="s">
        <v>97</v>
      </c>
      <c r="E210" s="424">
        <f ca="1">SUM(F210:DI210)</f>
        <v>0</v>
      </c>
      <c r="F210" s="142"/>
      <c r="G210" s="142"/>
      <c r="H210" s="142"/>
      <c r="I210" s="142"/>
      <c r="J210" s="142"/>
      <c r="K210" s="142">
        <f t="shared" ref="K210:BT210" ca="1" si="1238">$E$209*K206</f>
        <v>0</v>
      </c>
      <c r="L210" s="142">
        <f t="shared" ca="1" si="1238"/>
        <v>0</v>
      </c>
      <c r="M210" s="142">
        <f t="shared" ca="1" si="1238"/>
        <v>0</v>
      </c>
      <c r="N210" s="142">
        <f t="shared" ca="1" si="1238"/>
        <v>0</v>
      </c>
      <c r="O210" s="142">
        <f t="shared" ca="1" si="1238"/>
        <v>0</v>
      </c>
      <c r="P210" s="142">
        <f t="shared" ca="1" si="1238"/>
        <v>0</v>
      </c>
      <c r="Q210" s="142">
        <f t="shared" ca="1" si="1238"/>
        <v>0</v>
      </c>
      <c r="R210" s="142">
        <f t="shared" ca="1" si="1238"/>
        <v>0</v>
      </c>
      <c r="S210" s="142">
        <f t="shared" ca="1" si="1238"/>
        <v>0</v>
      </c>
      <c r="T210" s="142">
        <f t="shared" ca="1" si="1238"/>
        <v>0</v>
      </c>
      <c r="U210" s="142">
        <f t="shared" ca="1" si="1238"/>
        <v>0</v>
      </c>
      <c r="V210" s="142">
        <f t="shared" ca="1" si="1238"/>
        <v>0</v>
      </c>
      <c r="W210" s="142">
        <f t="shared" ca="1" si="1238"/>
        <v>0</v>
      </c>
      <c r="X210" s="142">
        <f t="shared" ca="1" si="1238"/>
        <v>0</v>
      </c>
      <c r="Y210" s="142">
        <f t="shared" ca="1" si="1238"/>
        <v>0</v>
      </c>
      <c r="Z210" s="142">
        <f t="shared" ca="1" si="1238"/>
        <v>0</v>
      </c>
      <c r="AA210" s="142">
        <f t="shared" ca="1" si="1238"/>
        <v>0</v>
      </c>
      <c r="AB210" s="142">
        <f t="shared" ca="1" si="1238"/>
        <v>0</v>
      </c>
      <c r="AC210" s="142">
        <f t="shared" ca="1" si="1238"/>
        <v>0</v>
      </c>
      <c r="AD210" s="142">
        <f t="shared" ca="1" si="1238"/>
        <v>0</v>
      </c>
      <c r="AE210" s="142">
        <f t="shared" ca="1" si="1238"/>
        <v>0</v>
      </c>
      <c r="AF210" s="142">
        <f t="shared" ca="1" si="1238"/>
        <v>0</v>
      </c>
      <c r="AG210" s="142">
        <f t="shared" ca="1" si="1238"/>
        <v>0</v>
      </c>
      <c r="AH210" s="142">
        <f t="shared" ca="1" si="1238"/>
        <v>0</v>
      </c>
      <c r="AI210" s="142">
        <f t="shared" ca="1" si="1238"/>
        <v>0</v>
      </c>
      <c r="AJ210" s="142">
        <f t="shared" ca="1" si="1238"/>
        <v>0</v>
      </c>
      <c r="AK210" s="142">
        <f t="shared" ca="1" si="1238"/>
        <v>0</v>
      </c>
      <c r="AL210" s="142">
        <f t="shared" ca="1" si="1238"/>
        <v>0</v>
      </c>
      <c r="AM210" s="142">
        <f t="shared" ca="1" si="1238"/>
        <v>0</v>
      </c>
      <c r="AN210" s="142">
        <f t="shared" ca="1" si="1238"/>
        <v>0</v>
      </c>
      <c r="AO210" s="142">
        <f t="shared" ca="1" si="1238"/>
        <v>0</v>
      </c>
      <c r="AP210" s="142">
        <f t="shared" ca="1" si="1238"/>
        <v>0</v>
      </c>
      <c r="AQ210" s="142">
        <f t="shared" ca="1" si="1238"/>
        <v>0</v>
      </c>
      <c r="AR210" s="142">
        <f t="shared" ca="1" si="1238"/>
        <v>0</v>
      </c>
      <c r="AS210" s="142">
        <f t="shared" ca="1" si="1238"/>
        <v>0</v>
      </c>
      <c r="AT210" s="142">
        <f t="shared" ca="1" si="1238"/>
        <v>0</v>
      </c>
      <c r="AU210" s="142">
        <f t="shared" ca="1" si="1238"/>
        <v>0</v>
      </c>
      <c r="AV210" s="142">
        <f t="shared" ca="1" si="1238"/>
        <v>0</v>
      </c>
      <c r="AW210" s="142">
        <f t="shared" ca="1" si="1238"/>
        <v>0</v>
      </c>
      <c r="AX210" s="142">
        <f t="shared" ca="1" si="1238"/>
        <v>0</v>
      </c>
      <c r="AY210" s="142">
        <f t="shared" ca="1" si="1238"/>
        <v>0</v>
      </c>
      <c r="AZ210" s="142">
        <f t="shared" ca="1" si="1238"/>
        <v>0</v>
      </c>
      <c r="BA210" s="142">
        <f t="shared" ca="1" si="1238"/>
        <v>0</v>
      </c>
      <c r="BB210" s="142">
        <f t="shared" ca="1" si="1238"/>
        <v>0</v>
      </c>
      <c r="BC210" s="142">
        <f t="shared" ca="1" si="1238"/>
        <v>0</v>
      </c>
      <c r="BD210" s="142">
        <f t="shared" ca="1" si="1238"/>
        <v>0</v>
      </c>
      <c r="BE210" s="142">
        <f t="shared" ca="1" si="1238"/>
        <v>0</v>
      </c>
      <c r="BF210" s="142">
        <f t="shared" ca="1" si="1238"/>
        <v>0</v>
      </c>
      <c r="BG210" s="142">
        <f t="shared" ca="1" si="1238"/>
        <v>0</v>
      </c>
      <c r="BH210" s="142">
        <f t="shared" ca="1" si="1238"/>
        <v>0</v>
      </c>
      <c r="BI210" s="142">
        <f t="shared" ca="1" si="1238"/>
        <v>0</v>
      </c>
      <c r="BJ210" s="142">
        <f t="shared" ca="1" si="1238"/>
        <v>0</v>
      </c>
      <c r="BK210" s="142">
        <f t="shared" ca="1" si="1238"/>
        <v>0</v>
      </c>
      <c r="BL210" s="142">
        <f t="shared" ca="1" si="1238"/>
        <v>0</v>
      </c>
      <c r="BM210" s="142">
        <f t="shared" ca="1" si="1238"/>
        <v>0</v>
      </c>
      <c r="BN210" s="142">
        <f t="shared" ca="1" si="1238"/>
        <v>0</v>
      </c>
      <c r="BO210" s="142">
        <f t="shared" ca="1" si="1238"/>
        <v>0</v>
      </c>
      <c r="BP210" s="142">
        <f t="shared" ca="1" si="1238"/>
        <v>0</v>
      </c>
      <c r="BQ210" s="142">
        <f t="shared" ca="1" si="1238"/>
        <v>0</v>
      </c>
      <c r="BR210" s="142">
        <f t="shared" ca="1" si="1238"/>
        <v>0</v>
      </c>
      <c r="BS210" s="142">
        <f t="shared" ca="1" si="1238"/>
        <v>0</v>
      </c>
      <c r="BT210" s="142">
        <f t="shared" ca="1" si="1238"/>
        <v>0</v>
      </c>
      <c r="BU210" s="142">
        <f t="shared" ref="BU210:DH210" ca="1" si="1239">$E$209*BU206</f>
        <v>0</v>
      </c>
      <c r="BV210" s="142">
        <f t="shared" ca="1" si="1239"/>
        <v>0</v>
      </c>
      <c r="BW210" s="142">
        <f t="shared" ca="1" si="1239"/>
        <v>0</v>
      </c>
      <c r="BX210" s="142">
        <f t="shared" ca="1" si="1239"/>
        <v>0</v>
      </c>
      <c r="BY210" s="142">
        <f t="shared" ca="1" si="1239"/>
        <v>0</v>
      </c>
      <c r="BZ210" s="142">
        <f t="shared" ca="1" si="1239"/>
        <v>0</v>
      </c>
      <c r="CA210" s="142">
        <f t="shared" ca="1" si="1239"/>
        <v>0</v>
      </c>
      <c r="CB210" s="142">
        <f t="shared" ca="1" si="1239"/>
        <v>0</v>
      </c>
      <c r="CC210" s="142">
        <f t="shared" ca="1" si="1239"/>
        <v>0</v>
      </c>
      <c r="CD210" s="142">
        <f t="shared" ca="1" si="1239"/>
        <v>0</v>
      </c>
      <c r="CE210" s="142">
        <f t="shared" ca="1" si="1239"/>
        <v>0</v>
      </c>
      <c r="CF210" s="142">
        <f t="shared" ca="1" si="1239"/>
        <v>0</v>
      </c>
      <c r="CG210" s="142">
        <f t="shared" ca="1" si="1239"/>
        <v>0</v>
      </c>
      <c r="CH210" s="142">
        <f t="shared" ca="1" si="1239"/>
        <v>0</v>
      </c>
      <c r="CI210" s="142">
        <f t="shared" ca="1" si="1239"/>
        <v>0</v>
      </c>
      <c r="CJ210" s="142">
        <f t="shared" ca="1" si="1239"/>
        <v>0</v>
      </c>
      <c r="CK210" s="142">
        <f t="shared" ca="1" si="1239"/>
        <v>0</v>
      </c>
      <c r="CL210" s="142">
        <f t="shared" ca="1" si="1239"/>
        <v>0</v>
      </c>
      <c r="CM210" s="142">
        <f t="shared" ca="1" si="1239"/>
        <v>0</v>
      </c>
      <c r="CN210" s="142">
        <f t="shared" ca="1" si="1239"/>
        <v>0</v>
      </c>
      <c r="CO210" s="142">
        <f t="shared" ca="1" si="1239"/>
        <v>0</v>
      </c>
      <c r="CP210" s="142">
        <f t="shared" ca="1" si="1239"/>
        <v>0</v>
      </c>
      <c r="CQ210" s="142">
        <f t="shared" ca="1" si="1239"/>
        <v>0</v>
      </c>
      <c r="CR210" s="142">
        <f t="shared" ca="1" si="1239"/>
        <v>0</v>
      </c>
      <c r="CS210" s="142">
        <f t="shared" ca="1" si="1239"/>
        <v>0</v>
      </c>
      <c r="CT210" s="142">
        <f t="shared" ca="1" si="1239"/>
        <v>0</v>
      </c>
      <c r="CU210" s="142">
        <f t="shared" ca="1" si="1239"/>
        <v>0</v>
      </c>
      <c r="CV210" s="142">
        <f t="shared" ca="1" si="1239"/>
        <v>0</v>
      </c>
      <c r="CW210" s="142">
        <f t="shared" ca="1" si="1239"/>
        <v>0</v>
      </c>
      <c r="CX210" s="142">
        <f t="shared" ca="1" si="1239"/>
        <v>0</v>
      </c>
      <c r="CY210" s="142">
        <f t="shared" ca="1" si="1239"/>
        <v>0</v>
      </c>
      <c r="CZ210" s="142">
        <f t="shared" ca="1" si="1239"/>
        <v>0</v>
      </c>
      <c r="DA210" s="142">
        <f t="shared" ca="1" si="1239"/>
        <v>0</v>
      </c>
      <c r="DB210" s="142">
        <f t="shared" ca="1" si="1239"/>
        <v>0</v>
      </c>
      <c r="DC210" s="142">
        <f t="shared" ca="1" si="1239"/>
        <v>0</v>
      </c>
      <c r="DD210" s="142">
        <f t="shared" ca="1" si="1239"/>
        <v>0</v>
      </c>
      <c r="DE210" s="142">
        <f t="shared" ca="1" si="1239"/>
        <v>0</v>
      </c>
      <c r="DF210" s="142">
        <f t="shared" ca="1" si="1239"/>
        <v>0</v>
      </c>
      <c r="DG210" s="142">
        <f t="shared" ca="1" si="1239"/>
        <v>0</v>
      </c>
      <c r="DH210" s="142">
        <f t="shared" ca="1" si="1239"/>
        <v>0</v>
      </c>
      <c r="DI210" s="142">
        <f t="shared" ref="DI210:EP210" ca="1" si="1240">$E$209*DI206</f>
        <v>0</v>
      </c>
      <c r="DJ210" s="142">
        <f t="shared" ca="1" si="1240"/>
        <v>0</v>
      </c>
      <c r="DK210" s="142">
        <f t="shared" ca="1" si="1240"/>
        <v>0</v>
      </c>
      <c r="DL210" s="142">
        <f t="shared" ca="1" si="1240"/>
        <v>0</v>
      </c>
      <c r="DM210" s="142">
        <f t="shared" ca="1" si="1240"/>
        <v>0</v>
      </c>
      <c r="DN210" s="142">
        <f t="shared" ca="1" si="1240"/>
        <v>0</v>
      </c>
      <c r="DO210" s="142">
        <f t="shared" ca="1" si="1240"/>
        <v>0</v>
      </c>
      <c r="DP210" s="142">
        <f t="shared" ca="1" si="1240"/>
        <v>0</v>
      </c>
      <c r="DQ210" s="142">
        <f t="shared" ca="1" si="1240"/>
        <v>0</v>
      </c>
      <c r="DR210" s="142">
        <f t="shared" ca="1" si="1240"/>
        <v>0</v>
      </c>
      <c r="DS210" s="142">
        <f t="shared" ca="1" si="1240"/>
        <v>0</v>
      </c>
      <c r="DT210" s="142">
        <f t="shared" ca="1" si="1240"/>
        <v>0</v>
      </c>
      <c r="DU210" s="142">
        <f t="shared" ca="1" si="1240"/>
        <v>0</v>
      </c>
      <c r="DV210" s="142">
        <f t="shared" ca="1" si="1240"/>
        <v>0</v>
      </c>
      <c r="DW210" s="142">
        <f t="shared" ca="1" si="1240"/>
        <v>0</v>
      </c>
      <c r="DX210" s="142">
        <f t="shared" ca="1" si="1240"/>
        <v>0</v>
      </c>
      <c r="DY210" s="142">
        <f t="shared" ca="1" si="1240"/>
        <v>0</v>
      </c>
      <c r="DZ210" s="142">
        <f t="shared" ca="1" si="1240"/>
        <v>0</v>
      </c>
      <c r="EA210" s="142">
        <f t="shared" ca="1" si="1240"/>
        <v>0</v>
      </c>
      <c r="EB210" s="142">
        <f t="shared" ca="1" si="1240"/>
        <v>0</v>
      </c>
      <c r="EC210" s="142">
        <f t="shared" ca="1" si="1240"/>
        <v>0</v>
      </c>
      <c r="ED210" s="142">
        <f t="shared" ca="1" si="1240"/>
        <v>0</v>
      </c>
      <c r="EE210" s="142">
        <f t="shared" ca="1" si="1240"/>
        <v>0</v>
      </c>
      <c r="EF210" s="142">
        <f t="shared" ca="1" si="1240"/>
        <v>0</v>
      </c>
      <c r="EG210" s="142">
        <f t="shared" ca="1" si="1240"/>
        <v>0</v>
      </c>
      <c r="EH210" s="142">
        <f t="shared" ca="1" si="1240"/>
        <v>0</v>
      </c>
      <c r="EI210" s="142">
        <f t="shared" ca="1" si="1240"/>
        <v>0</v>
      </c>
      <c r="EJ210" s="142">
        <f t="shared" ca="1" si="1240"/>
        <v>0</v>
      </c>
      <c r="EK210" s="142">
        <f t="shared" ca="1" si="1240"/>
        <v>0</v>
      </c>
      <c r="EL210" s="142">
        <f t="shared" ca="1" si="1240"/>
        <v>0</v>
      </c>
      <c r="EM210" s="142">
        <f t="shared" ca="1" si="1240"/>
        <v>0</v>
      </c>
      <c r="EN210" s="142">
        <f t="shared" ca="1" si="1240"/>
        <v>0</v>
      </c>
      <c r="EO210" s="142">
        <f t="shared" ca="1" si="1240"/>
        <v>0</v>
      </c>
      <c r="EP210" s="142">
        <f t="shared" ca="1" si="1240"/>
        <v>0</v>
      </c>
      <c r="EQ210" s="12"/>
      <c r="ER210" s="12"/>
      <c r="ES210" s="12"/>
      <c r="ET210" s="12"/>
      <c r="EU210" s="12"/>
      <c r="EV210" s="12"/>
      <c r="EW210" s="12"/>
      <c r="EX210" s="12"/>
      <c r="EY210" s="12"/>
      <c r="EZ210" s="12"/>
      <c r="FA210" s="12"/>
      <c r="FB210" s="12"/>
      <c r="FC210" s="12"/>
      <c r="FD210" s="12"/>
      <c r="FE210" s="12"/>
      <c r="FF210" s="12"/>
      <c r="FG210" s="12"/>
    </row>
    <row r="211" spans="1:163" ht="14.1" customHeight="1">
      <c r="B211" s="15" t="s">
        <v>23</v>
      </c>
      <c r="C211" s="44"/>
      <c r="D211" s="39" t="s">
        <v>97</v>
      </c>
      <c r="E211" s="416"/>
      <c r="F211" s="12"/>
      <c r="G211" s="12"/>
      <c r="H211" s="12"/>
      <c r="I211" s="12"/>
      <c r="J211" s="12"/>
      <c r="K211" s="12">
        <f t="shared" ref="K211:BS211" ca="1" si="1241">IF(ABS(K208+K209-K210)&lt;0.0001,0,K208+K209-K210)</f>
        <v>0</v>
      </c>
      <c r="L211" s="12">
        <f t="shared" ca="1" si="1241"/>
        <v>0</v>
      </c>
      <c r="M211" s="12">
        <f t="shared" ca="1" si="1241"/>
        <v>0</v>
      </c>
      <c r="N211" s="12">
        <f t="shared" ca="1" si="1241"/>
        <v>0</v>
      </c>
      <c r="O211" s="12">
        <f t="shared" ca="1" si="1241"/>
        <v>0</v>
      </c>
      <c r="P211" s="12">
        <f t="shared" ca="1" si="1241"/>
        <v>0</v>
      </c>
      <c r="Q211" s="12">
        <f t="shared" ca="1" si="1241"/>
        <v>0</v>
      </c>
      <c r="R211" s="12">
        <f t="shared" ca="1" si="1241"/>
        <v>0</v>
      </c>
      <c r="S211" s="12">
        <f t="shared" ca="1" si="1241"/>
        <v>0</v>
      </c>
      <c r="T211" s="12">
        <f t="shared" ca="1" si="1241"/>
        <v>0</v>
      </c>
      <c r="U211" s="12">
        <f t="shared" ca="1" si="1241"/>
        <v>0</v>
      </c>
      <c r="V211" s="12">
        <f t="shared" ca="1" si="1241"/>
        <v>0</v>
      </c>
      <c r="W211" s="12">
        <f t="shared" ca="1" si="1241"/>
        <v>0</v>
      </c>
      <c r="X211" s="12">
        <f t="shared" ca="1" si="1241"/>
        <v>0</v>
      </c>
      <c r="Y211" s="12">
        <f t="shared" ca="1" si="1241"/>
        <v>0</v>
      </c>
      <c r="Z211" s="12">
        <f t="shared" ca="1" si="1241"/>
        <v>0</v>
      </c>
      <c r="AA211" s="12">
        <f t="shared" ca="1" si="1241"/>
        <v>0</v>
      </c>
      <c r="AB211" s="12">
        <f t="shared" ca="1" si="1241"/>
        <v>0</v>
      </c>
      <c r="AC211" s="12">
        <f t="shared" ca="1" si="1241"/>
        <v>0</v>
      </c>
      <c r="AD211" s="12">
        <f t="shared" ca="1" si="1241"/>
        <v>0</v>
      </c>
      <c r="AE211" s="12">
        <f t="shared" ca="1" si="1241"/>
        <v>0</v>
      </c>
      <c r="AF211" s="12">
        <f t="shared" ca="1" si="1241"/>
        <v>0</v>
      </c>
      <c r="AG211" s="12">
        <f t="shared" ca="1" si="1241"/>
        <v>0</v>
      </c>
      <c r="AH211" s="12">
        <f t="shared" ca="1" si="1241"/>
        <v>0</v>
      </c>
      <c r="AI211" s="12">
        <f t="shared" ca="1" si="1241"/>
        <v>0</v>
      </c>
      <c r="AJ211" s="12">
        <f t="shared" ca="1" si="1241"/>
        <v>0</v>
      </c>
      <c r="AK211" s="12">
        <f t="shared" ca="1" si="1241"/>
        <v>0</v>
      </c>
      <c r="AL211" s="12">
        <f t="shared" ca="1" si="1241"/>
        <v>0</v>
      </c>
      <c r="AM211" s="12">
        <f t="shared" ca="1" si="1241"/>
        <v>0</v>
      </c>
      <c r="AN211" s="12">
        <f t="shared" ca="1" si="1241"/>
        <v>0</v>
      </c>
      <c r="AO211" s="12">
        <f t="shared" ca="1" si="1241"/>
        <v>0</v>
      </c>
      <c r="AP211" s="12">
        <f t="shared" ca="1" si="1241"/>
        <v>0</v>
      </c>
      <c r="AQ211" s="12">
        <f t="shared" ca="1" si="1241"/>
        <v>0</v>
      </c>
      <c r="AR211" s="12">
        <f t="shared" ca="1" si="1241"/>
        <v>0</v>
      </c>
      <c r="AS211" s="12">
        <f t="shared" ca="1" si="1241"/>
        <v>0</v>
      </c>
      <c r="AT211" s="12">
        <f t="shared" ca="1" si="1241"/>
        <v>0</v>
      </c>
      <c r="AU211" s="12">
        <f t="shared" ca="1" si="1241"/>
        <v>0</v>
      </c>
      <c r="AV211" s="12">
        <f t="shared" ca="1" si="1241"/>
        <v>0</v>
      </c>
      <c r="AW211" s="12">
        <f t="shared" ca="1" si="1241"/>
        <v>0</v>
      </c>
      <c r="AX211" s="12">
        <f t="shared" ca="1" si="1241"/>
        <v>0</v>
      </c>
      <c r="AY211" s="12">
        <f t="shared" ca="1" si="1241"/>
        <v>0</v>
      </c>
      <c r="AZ211" s="12">
        <f t="shared" ca="1" si="1241"/>
        <v>0</v>
      </c>
      <c r="BA211" s="12">
        <f t="shared" ca="1" si="1241"/>
        <v>0</v>
      </c>
      <c r="BB211" s="12">
        <f t="shared" ca="1" si="1241"/>
        <v>0</v>
      </c>
      <c r="BC211" s="12">
        <f t="shared" ca="1" si="1241"/>
        <v>0</v>
      </c>
      <c r="BD211" s="12">
        <f t="shared" ca="1" si="1241"/>
        <v>0</v>
      </c>
      <c r="BE211" s="12">
        <f t="shared" ca="1" si="1241"/>
        <v>0</v>
      </c>
      <c r="BF211" s="12">
        <f t="shared" ca="1" si="1241"/>
        <v>0</v>
      </c>
      <c r="BG211" s="12">
        <f t="shared" ca="1" si="1241"/>
        <v>0</v>
      </c>
      <c r="BH211" s="12">
        <f t="shared" ca="1" si="1241"/>
        <v>0</v>
      </c>
      <c r="BI211" s="12">
        <f t="shared" ca="1" si="1241"/>
        <v>0</v>
      </c>
      <c r="BJ211" s="12">
        <f t="shared" ca="1" si="1241"/>
        <v>0</v>
      </c>
      <c r="BK211" s="12">
        <f t="shared" ca="1" si="1241"/>
        <v>0</v>
      </c>
      <c r="BL211" s="12">
        <f t="shared" ca="1" si="1241"/>
        <v>0</v>
      </c>
      <c r="BM211" s="12">
        <f t="shared" ca="1" si="1241"/>
        <v>0</v>
      </c>
      <c r="BN211" s="12">
        <f t="shared" ca="1" si="1241"/>
        <v>0</v>
      </c>
      <c r="BO211" s="12">
        <f t="shared" ca="1" si="1241"/>
        <v>0</v>
      </c>
      <c r="BP211" s="12">
        <f t="shared" ca="1" si="1241"/>
        <v>0</v>
      </c>
      <c r="BQ211" s="12">
        <f t="shared" ca="1" si="1241"/>
        <v>0</v>
      </c>
      <c r="BR211" s="12">
        <f t="shared" ca="1" si="1241"/>
        <v>0</v>
      </c>
      <c r="BS211" s="12">
        <f t="shared" ca="1" si="1241"/>
        <v>0</v>
      </c>
      <c r="BT211" s="12">
        <f t="shared" ref="BT211:DH211" ca="1" si="1242">IF(ABS(BT208+BT209-BT210)&lt;0.0001,0,BT208+BT209-BT210)</f>
        <v>0</v>
      </c>
      <c r="BU211" s="12">
        <f t="shared" ca="1" si="1242"/>
        <v>0</v>
      </c>
      <c r="BV211" s="12">
        <f t="shared" ca="1" si="1242"/>
        <v>0</v>
      </c>
      <c r="BW211" s="12">
        <f t="shared" ca="1" si="1242"/>
        <v>0</v>
      </c>
      <c r="BX211" s="12">
        <f t="shared" ca="1" si="1242"/>
        <v>0</v>
      </c>
      <c r="BY211" s="12">
        <f t="shared" ca="1" si="1242"/>
        <v>0</v>
      </c>
      <c r="BZ211" s="12">
        <f t="shared" ca="1" si="1242"/>
        <v>0</v>
      </c>
      <c r="CA211" s="12">
        <f t="shared" ca="1" si="1242"/>
        <v>0</v>
      </c>
      <c r="CB211" s="12">
        <f t="shared" ca="1" si="1242"/>
        <v>0</v>
      </c>
      <c r="CC211" s="12">
        <f t="shared" ca="1" si="1242"/>
        <v>0</v>
      </c>
      <c r="CD211" s="12">
        <f t="shared" ca="1" si="1242"/>
        <v>0</v>
      </c>
      <c r="CE211" s="12">
        <f t="shared" ca="1" si="1242"/>
        <v>0</v>
      </c>
      <c r="CF211" s="12">
        <f t="shared" ca="1" si="1242"/>
        <v>0</v>
      </c>
      <c r="CG211" s="12">
        <f t="shared" ca="1" si="1242"/>
        <v>0</v>
      </c>
      <c r="CH211" s="12">
        <f t="shared" ca="1" si="1242"/>
        <v>0</v>
      </c>
      <c r="CI211" s="12">
        <f t="shared" ca="1" si="1242"/>
        <v>0</v>
      </c>
      <c r="CJ211" s="12">
        <f t="shared" ca="1" si="1242"/>
        <v>0</v>
      </c>
      <c r="CK211" s="12">
        <f t="shared" ca="1" si="1242"/>
        <v>0</v>
      </c>
      <c r="CL211" s="12">
        <f t="shared" ca="1" si="1242"/>
        <v>0</v>
      </c>
      <c r="CM211" s="12">
        <f t="shared" ca="1" si="1242"/>
        <v>0</v>
      </c>
      <c r="CN211" s="12">
        <f t="shared" ca="1" si="1242"/>
        <v>0</v>
      </c>
      <c r="CO211" s="12">
        <f t="shared" ca="1" si="1242"/>
        <v>0</v>
      </c>
      <c r="CP211" s="12">
        <f t="shared" ca="1" si="1242"/>
        <v>0</v>
      </c>
      <c r="CQ211" s="12">
        <f t="shared" ca="1" si="1242"/>
        <v>0</v>
      </c>
      <c r="CR211" s="12">
        <f t="shared" ca="1" si="1242"/>
        <v>0</v>
      </c>
      <c r="CS211" s="12">
        <f t="shared" ca="1" si="1242"/>
        <v>0</v>
      </c>
      <c r="CT211" s="12">
        <f t="shared" ca="1" si="1242"/>
        <v>0</v>
      </c>
      <c r="CU211" s="12">
        <f t="shared" ca="1" si="1242"/>
        <v>0</v>
      </c>
      <c r="CV211" s="12">
        <f t="shared" ca="1" si="1242"/>
        <v>0</v>
      </c>
      <c r="CW211" s="12">
        <f t="shared" ca="1" si="1242"/>
        <v>0</v>
      </c>
      <c r="CX211" s="12">
        <f t="shared" ca="1" si="1242"/>
        <v>0</v>
      </c>
      <c r="CY211" s="12">
        <f t="shared" ca="1" si="1242"/>
        <v>0</v>
      </c>
      <c r="CZ211" s="12">
        <f t="shared" ca="1" si="1242"/>
        <v>0</v>
      </c>
      <c r="DA211" s="12">
        <f t="shared" ca="1" si="1242"/>
        <v>0</v>
      </c>
      <c r="DB211" s="12">
        <f t="shared" ca="1" si="1242"/>
        <v>0</v>
      </c>
      <c r="DC211" s="12">
        <f t="shared" ca="1" si="1242"/>
        <v>0</v>
      </c>
      <c r="DD211" s="12">
        <f t="shared" ca="1" si="1242"/>
        <v>0</v>
      </c>
      <c r="DE211" s="12">
        <f t="shared" ca="1" si="1242"/>
        <v>0</v>
      </c>
      <c r="DF211" s="12">
        <f t="shared" ca="1" si="1242"/>
        <v>0</v>
      </c>
      <c r="DG211" s="12">
        <f t="shared" ca="1" si="1242"/>
        <v>0</v>
      </c>
      <c r="DH211" s="12">
        <f t="shared" ca="1" si="1242"/>
        <v>0</v>
      </c>
      <c r="DI211" s="12">
        <f t="shared" ref="DI211:EP211" ca="1" si="1243">IF(ABS(DI208+DI209-DI210)&lt;0.0001,0,DI208+DI209-DI210)</f>
        <v>0</v>
      </c>
      <c r="DJ211" s="12">
        <f t="shared" ca="1" si="1243"/>
        <v>0</v>
      </c>
      <c r="DK211" s="12">
        <f t="shared" ca="1" si="1243"/>
        <v>0</v>
      </c>
      <c r="DL211" s="12">
        <f t="shared" ca="1" si="1243"/>
        <v>0</v>
      </c>
      <c r="DM211" s="12">
        <f t="shared" ca="1" si="1243"/>
        <v>0</v>
      </c>
      <c r="DN211" s="12">
        <f t="shared" ca="1" si="1243"/>
        <v>0</v>
      </c>
      <c r="DO211" s="12">
        <f t="shared" ca="1" si="1243"/>
        <v>0</v>
      </c>
      <c r="DP211" s="12">
        <f t="shared" ca="1" si="1243"/>
        <v>0</v>
      </c>
      <c r="DQ211" s="12">
        <f t="shared" ca="1" si="1243"/>
        <v>0</v>
      </c>
      <c r="DR211" s="12">
        <f t="shared" ca="1" si="1243"/>
        <v>0</v>
      </c>
      <c r="DS211" s="12">
        <f t="shared" ca="1" si="1243"/>
        <v>0</v>
      </c>
      <c r="DT211" s="12">
        <f t="shared" ca="1" si="1243"/>
        <v>0</v>
      </c>
      <c r="DU211" s="12">
        <f t="shared" ca="1" si="1243"/>
        <v>0</v>
      </c>
      <c r="DV211" s="12">
        <f t="shared" ca="1" si="1243"/>
        <v>0</v>
      </c>
      <c r="DW211" s="12">
        <f t="shared" ca="1" si="1243"/>
        <v>0</v>
      </c>
      <c r="DX211" s="12">
        <f t="shared" ca="1" si="1243"/>
        <v>0</v>
      </c>
      <c r="DY211" s="12">
        <f t="shared" ca="1" si="1243"/>
        <v>0</v>
      </c>
      <c r="DZ211" s="12">
        <f t="shared" ca="1" si="1243"/>
        <v>0</v>
      </c>
      <c r="EA211" s="12">
        <f t="shared" ca="1" si="1243"/>
        <v>0</v>
      </c>
      <c r="EB211" s="12">
        <f t="shared" ca="1" si="1243"/>
        <v>0</v>
      </c>
      <c r="EC211" s="12">
        <f t="shared" ca="1" si="1243"/>
        <v>0</v>
      </c>
      <c r="ED211" s="12">
        <f t="shared" ca="1" si="1243"/>
        <v>0</v>
      </c>
      <c r="EE211" s="12">
        <f t="shared" ca="1" si="1243"/>
        <v>0</v>
      </c>
      <c r="EF211" s="12">
        <f t="shared" ca="1" si="1243"/>
        <v>0</v>
      </c>
      <c r="EG211" s="12">
        <f t="shared" ca="1" si="1243"/>
        <v>0</v>
      </c>
      <c r="EH211" s="12">
        <f t="shared" ca="1" si="1243"/>
        <v>0</v>
      </c>
      <c r="EI211" s="12">
        <f t="shared" ca="1" si="1243"/>
        <v>0</v>
      </c>
      <c r="EJ211" s="12">
        <f t="shared" ca="1" si="1243"/>
        <v>0</v>
      </c>
      <c r="EK211" s="12">
        <f t="shared" ca="1" si="1243"/>
        <v>0</v>
      </c>
      <c r="EL211" s="12">
        <f t="shared" ca="1" si="1243"/>
        <v>0</v>
      </c>
      <c r="EM211" s="12">
        <f t="shared" ca="1" si="1243"/>
        <v>0</v>
      </c>
      <c r="EN211" s="12">
        <f t="shared" ca="1" si="1243"/>
        <v>0</v>
      </c>
      <c r="EO211" s="12">
        <f t="shared" ca="1" si="1243"/>
        <v>0</v>
      </c>
      <c r="EP211" s="12">
        <f t="shared" ca="1" si="1243"/>
        <v>0</v>
      </c>
      <c r="EQ211" s="12"/>
      <c r="ER211" s="12"/>
      <c r="ES211" s="12"/>
      <c r="ET211" s="12"/>
      <c r="EU211" s="12"/>
      <c r="EV211" s="12"/>
      <c r="EW211" s="12"/>
      <c r="EX211" s="12"/>
      <c r="EY211" s="12"/>
      <c r="EZ211" s="12"/>
      <c r="FA211" s="12"/>
      <c r="FB211" s="12"/>
      <c r="FC211" s="12"/>
      <c r="FD211" s="12"/>
      <c r="FE211" s="12"/>
      <c r="FF211" s="12"/>
      <c r="FG211" s="12"/>
    </row>
    <row r="212" spans="1:163" ht="14.1" customHeight="1">
      <c r="C212" s="44"/>
      <c r="E212" s="416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  <c r="CO212" s="12"/>
      <c r="CP212" s="12"/>
      <c r="CQ212" s="12"/>
      <c r="CR212" s="12"/>
      <c r="CS212" s="12"/>
      <c r="CT212" s="12"/>
      <c r="CU212" s="12"/>
      <c r="CV212" s="12"/>
      <c r="CW212" s="12"/>
      <c r="CX212" s="12"/>
      <c r="CY212" s="12"/>
      <c r="CZ212" s="12"/>
      <c r="DA212" s="12"/>
      <c r="DB212" s="12"/>
      <c r="DC212" s="12"/>
      <c r="DD212" s="12"/>
      <c r="DE212" s="12"/>
      <c r="DF212" s="12"/>
      <c r="DG212" s="12"/>
      <c r="DH212" s="12"/>
      <c r="DI212" s="12"/>
      <c r="DJ212" s="12"/>
      <c r="DK212" s="12"/>
      <c r="DL212" s="12"/>
      <c r="DM212" s="12"/>
      <c r="DN212" s="12"/>
      <c r="DO212" s="12"/>
      <c r="DP212" s="12"/>
      <c r="DQ212" s="12"/>
      <c r="DR212" s="12"/>
      <c r="DS212" s="12"/>
      <c r="DT212" s="12"/>
      <c r="DU212" s="12"/>
      <c r="DV212" s="12"/>
      <c r="DW212" s="12"/>
      <c r="DX212" s="12"/>
      <c r="DY212" s="12"/>
      <c r="DZ212" s="12"/>
      <c r="EA212" s="12"/>
      <c r="EB212" s="12"/>
      <c r="EC212" s="12"/>
      <c r="ED212" s="12"/>
      <c r="EE212" s="12"/>
      <c r="EF212" s="12"/>
      <c r="EG212" s="12"/>
      <c r="EH212" s="12"/>
      <c r="EI212" s="12"/>
      <c r="EJ212" s="12"/>
      <c r="EK212" s="12"/>
      <c r="EL212" s="12"/>
      <c r="EM212" s="12"/>
      <c r="EN212" s="12"/>
      <c r="EO212" s="12"/>
      <c r="EP212" s="12"/>
      <c r="EQ212" s="12"/>
      <c r="ER212" s="12"/>
      <c r="ES212" s="12"/>
      <c r="ET212" s="12"/>
      <c r="EU212" s="12"/>
      <c r="EV212" s="12"/>
      <c r="EW212" s="12"/>
      <c r="EX212" s="12"/>
      <c r="EY212" s="12"/>
      <c r="EZ212" s="12"/>
      <c r="FA212" s="12"/>
      <c r="FB212" s="12"/>
      <c r="FC212" s="12"/>
      <c r="FD212" s="12"/>
      <c r="FE212" s="12"/>
      <c r="FF212" s="12"/>
      <c r="FG212" s="12"/>
    </row>
    <row r="213" spans="1:163" ht="14.1" customHeight="1">
      <c r="B213" s="15" t="s">
        <v>450</v>
      </c>
      <c r="C213" s="288">
        <f ca="1">Assum!F234</f>
        <v>4.2999999999999997E-2</v>
      </c>
      <c r="D213" s="39" t="s">
        <v>97</v>
      </c>
      <c r="E213" s="416">
        <f ca="1">SUM(F213:DI213)</f>
        <v>0</v>
      </c>
      <c r="F213" s="12"/>
      <c r="G213" s="12"/>
      <c r="H213" s="12"/>
      <c r="I213" s="12"/>
      <c r="J213" s="12"/>
      <c r="K213" s="12">
        <f ca="1">K208*$C213*K$8/12</f>
        <v>0</v>
      </c>
      <c r="L213" s="12">
        <f t="shared" ref="L213:BW213" ca="1" si="1244">L208*$C213*L$8/12</f>
        <v>0</v>
      </c>
      <c r="M213" s="12">
        <f t="shared" ca="1" si="1244"/>
        <v>0</v>
      </c>
      <c r="N213" s="12">
        <f t="shared" ca="1" si="1244"/>
        <v>0</v>
      </c>
      <c r="O213" s="12">
        <f t="shared" ca="1" si="1244"/>
        <v>0</v>
      </c>
      <c r="P213" s="12">
        <f t="shared" ca="1" si="1244"/>
        <v>0</v>
      </c>
      <c r="Q213" s="12">
        <f t="shared" ca="1" si="1244"/>
        <v>0</v>
      </c>
      <c r="R213" s="12">
        <f t="shared" ca="1" si="1244"/>
        <v>0</v>
      </c>
      <c r="S213" s="12">
        <f t="shared" ca="1" si="1244"/>
        <v>0</v>
      </c>
      <c r="T213" s="12">
        <f t="shared" ca="1" si="1244"/>
        <v>0</v>
      </c>
      <c r="U213" s="12">
        <f t="shared" ca="1" si="1244"/>
        <v>0</v>
      </c>
      <c r="V213" s="12">
        <f t="shared" ca="1" si="1244"/>
        <v>0</v>
      </c>
      <c r="W213" s="12">
        <f t="shared" ca="1" si="1244"/>
        <v>0</v>
      </c>
      <c r="X213" s="12">
        <f t="shared" ca="1" si="1244"/>
        <v>0</v>
      </c>
      <c r="Y213" s="12">
        <f t="shared" ca="1" si="1244"/>
        <v>0</v>
      </c>
      <c r="Z213" s="12">
        <f t="shared" ca="1" si="1244"/>
        <v>0</v>
      </c>
      <c r="AA213" s="12">
        <f t="shared" ca="1" si="1244"/>
        <v>0</v>
      </c>
      <c r="AB213" s="12">
        <f t="shared" ca="1" si="1244"/>
        <v>0</v>
      </c>
      <c r="AC213" s="12">
        <f t="shared" ca="1" si="1244"/>
        <v>0</v>
      </c>
      <c r="AD213" s="12">
        <f t="shared" ca="1" si="1244"/>
        <v>0</v>
      </c>
      <c r="AE213" s="12">
        <f t="shared" ca="1" si="1244"/>
        <v>0</v>
      </c>
      <c r="AF213" s="12">
        <f t="shared" ca="1" si="1244"/>
        <v>0</v>
      </c>
      <c r="AG213" s="12">
        <f t="shared" ca="1" si="1244"/>
        <v>0</v>
      </c>
      <c r="AH213" s="12">
        <f t="shared" ca="1" si="1244"/>
        <v>0</v>
      </c>
      <c r="AI213" s="12">
        <f t="shared" ca="1" si="1244"/>
        <v>0</v>
      </c>
      <c r="AJ213" s="12">
        <f t="shared" ca="1" si="1244"/>
        <v>0</v>
      </c>
      <c r="AK213" s="12">
        <f t="shared" ca="1" si="1244"/>
        <v>0</v>
      </c>
      <c r="AL213" s="12">
        <f t="shared" ca="1" si="1244"/>
        <v>0</v>
      </c>
      <c r="AM213" s="12">
        <f t="shared" ca="1" si="1244"/>
        <v>0</v>
      </c>
      <c r="AN213" s="12">
        <f t="shared" ca="1" si="1244"/>
        <v>0</v>
      </c>
      <c r="AO213" s="12">
        <f t="shared" ca="1" si="1244"/>
        <v>0</v>
      </c>
      <c r="AP213" s="12">
        <f t="shared" ca="1" si="1244"/>
        <v>0</v>
      </c>
      <c r="AQ213" s="12">
        <f t="shared" ca="1" si="1244"/>
        <v>0</v>
      </c>
      <c r="AR213" s="12">
        <f t="shared" ca="1" si="1244"/>
        <v>0</v>
      </c>
      <c r="AS213" s="12">
        <f t="shared" ca="1" si="1244"/>
        <v>0</v>
      </c>
      <c r="AT213" s="12">
        <f t="shared" ca="1" si="1244"/>
        <v>0</v>
      </c>
      <c r="AU213" s="12">
        <f t="shared" ca="1" si="1244"/>
        <v>0</v>
      </c>
      <c r="AV213" s="12">
        <f t="shared" ca="1" si="1244"/>
        <v>0</v>
      </c>
      <c r="AW213" s="12">
        <f t="shared" ca="1" si="1244"/>
        <v>0</v>
      </c>
      <c r="AX213" s="12">
        <f t="shared" ca="1" si="1244"/>
        <v>0</v>
      </c>
      <c r="AY213" s="12">
        <f t="shared" ca="1" si="1244"/>
        <v>0</v>
      </c>
      <c r="AZ213" s="12">
        <f t="shared" ca="1" si="1244"/>
        <v>0</v>
      </c>
      <c r="BA213" s="12">
        <f t="shared" ca="1" si="1244"/>
        <v>0</v>
      </c>
      <c r="BB213" s="12">
        <f t="shared" ca="1" si="1244"/>
        <v>0</v>
      </c>
      <c r="BC213" s="12">
        <f t="shared" ca="1" si="1244"/>
        <v>0</v>
      </c>
      <c r="BD213" s="12">
        <f t="shared" ca="1" si="1244"/>
        <v>0</v>
      </c>
      <c r="BE213" s="12">
        <f t="shared" ca="1" si="1244"/>
        <v>0</v>
      </c>
      <c r="BF213" s="12">
        <f t="shared" ca="1" si="1244"/>
        <v>0</v>
      </c>
      <c r="BG213" s="12">
        <f t="shared" ca="1" si="1244"/>
        <v>0</v>
      </c>
      <c r="BH213" s="12">
        <f t="shared" ca="1" si="1244"/>
        <v>0</v>
      </c>
      <c r="BI213" s="12">
        <f t="shared" ca="1" si="1244"/>
        <v>0</v>
      </c>
      <c r="BJ213" s="12">
        <f t="shared" ca="1" si="1244"/>
        <v>0</v>
      </c>
      <c r="BK213" s="12">
        <f t="shared" ca="1" si="1244"/>
        <v>0</v>
      </c>
      <c r="BL213" s="12">
        <f t="shared" ca="1" si="1244"/>
        <v>0</v>
      </c>
      <c r="BM213" s="12">
        <f t="shared" ca="1" si="1244"/>
        <v>0</v>
      </c>
      <c r="BN213" s="12">
        <f t="shared" ca="1" si="1244"/>
        <v>0</v>
      </c>
      <c r="BO213" s="12">
        <f t="shared" ca="1" si="1244"/>
        <v>0</v>
      </c>
      <c r="BP213" s="12">
        <f t="shared" ca="1" si="1244"/>
        <v>0</v>
      </c>
      <c r="BQ213" s="12">
        <f t="shared" ca="1" si="1244"/>
        <v>0</v>
      </c>
      <c r="BR213" s="12">
        <f t="shared" ca="1" si="1244"/>
        <v>0</v>
      </c>
      <c r="BS213" s="12">
        <f t="shared" ca="1" si="1244"/>
        <v>0</v>
      </c>
      <c r="BT213" s="12">
        <f t="shared" ca="1" si="1244"/>
        <v>0</v>
      </c>
      <c r="BU213" s="12">
        <f t="shared" ca="1" si="1244"/>
        <v>0</v>
      </c>
      <c r="BV213" s="12">
        <f t="shared" ca="1" si="1244"/>
        <v>0</v>
      </c>
      <c r="BW213" s="12">
        <f t="shared" ca="1" si="1244"/>
        <v>0</v>
      </c>
      <c r="BX213" s="12">
        <f t="shared" ref="BX213:DH213" ca="1" si="1245">BX208*$C213*BX$8/12</f>
        <v>0</v>
      </c>
      <c r="BY213" s="12">
        <f t="shared" ca="1" si="1245"/>
        <v>0</v>
      </c>
      <c r="BZ213" s="12">
        <f t="shared" ca="1" si="1245"/>
        <v>0</v>
      </c>
      <c r="CA213" s="12">
        <f t="shared" ca="1" si="1245"/>
        <v>0</v>
      </c>
      <c r="CB213" s="12">
        <f t="shared" ca="1" si="1245"/>
        <v>0</v>
      </c>
      <c r="CC213" s="12">
        <f t="shared" ca="1" si="1245"/>
        <v>0</v>
      </c>
      <c r="CD213" s="12">
        <f t="shared" ca="1" si="1245"/>
        <v>0</v>
      </c>
      <c r="CE213" s="12">
        <f t="shared" ca="1" si="1245"/>
        <v>0</v>
      </c>
      <c r="CF213" s="12">
        <f t="shared" ca="1" si="1245"/>
        <v>0</v>
      </c>
      <c r="CG213" s="12">
        <f t="shared" ca="1" si="1245"/>
        <v>0</v>
      </c>
      <c r="CH213" s="12">
        <f t="shared" ca="1" si="1245"/>
        <v>0</v>
      </c>
      <c r="CI213" s="12">
        <f t="shared" ca="1" si="1245"/>
        <v>0</v>
      </c>
      <c r="CJ213" s="12">
        <f t="shared" ca="1" si="1245"/>
        <v>0</v>
      </c>
      <c r="CK213" s="12">
        <f t="shared" ca="1" si="1245"/>
        <v>0</v>
      </c>
      <c r="CL213" s="12">
        <f t="shared" ca="1" si="1245"/>
        <v>0</v>
      </c>
      <c r="CM213" s="12">
        <f t="shared" ca="1" si="1245"/>
        <v>0</v>
      </c>
      <c r="CN213" s="12">
        <f t="shared" ca="1" si="1245"/>
        <v>0</v>
      </c>
      <c r="CO213" s="12">
        <f t="shared" ca="1" si="1245"/>
        <v>0</v>
      </c>
      <c r="CP213" s="12">
        <f t="shared" ca="1" si="1245"/>
        <v>0</v>
      </c>
      <c r="CQ213" s="12">
        <f t="shared" ca="1" si="1245"/>
        <v>0</v>
      </c>
      <c r="CR213" s="12">
        <f t="shared" ca="1" si="1245"/>
        <v>0</v>
      </c>
      <c r="CS213" s="12">
        <f t="shared" ca="1" si="1245"/>
        <v>0</v>
      </c>
      <c r="CT213" s="12">
        <f t="shared" ca="1" si="1245"/>
        <v>0</v>
      </c>
      <c r="CU213" s="12">
        <f t="shared" ca="1" si="1245"/>
        <v>0</v>
      </c>
      <c r="CV213" s="12">
        <f t="shared" ca="1" si="1245"/>
        <v>0</v>
      </c>
      <c r="CW213" s="12">
        <f t="shared" ca="1" si="1245"/>
        <v>0</v>
      </c>
      <c r="CX213" s="12">
        <f t="shared" ca="1" si="1245"/>
        <v>0</v>
      </c>
      <c r="CY213" s="12">
        <f t="shared" ca="1" si="1245"/>
        <v>0</v>
      </c>
      <c r="CZ213" s="12">
        <f t="shared" ca="1" si="1245"/>
        <v>0</v>
      </c>
      <c r="DA213" s="12">
        <f t="shared" ca="1" si="1245"/>
        <v>0</v>
      </c>
      <c r="DB213" s="12">
        <f t="shared" ca="1" si="1245"/>
        <v>0</v>
      </c>
      <c r="DC213" s="12">
        <f t="shared" ca="1" si="1245"/>
        <v>0</v>
      </c>
      <c r="DD213" s="12">
        <f t="shared" ca="1" si="1245"/>
        <v>0</v>
      </c>
      <c r="DE213" s="12">
        <f t="shared" ca="1" si="1245"/>
        <v>0</v>
      </c>
      <c r="DF213" s="12">
        <f t="shared" ca="1" si="1245"/>
        <v>0</v>
      </c>
      <c r="DG213" s="12">
        <f t="shared" ca="1" si="1245"/>
        <v>0</v>
      </c>
      <c r="DH213" s="12">
        <f t="shared" ca="1" si="1245"/>
        <v>0</v>
      </c>
      <c r="DI213" s="12">
        <f t="shared" ref="DI213:EP213" ca="1" si="1246">DI208*$C213*DI$8/12</f>
        <v>0</v>
      </c>
      <c r="DJ213" s="12">
        <f t="shared" ca="1" si="1246"/>
        <v>0</v>
      </c>
      <c r="DK213" s="12">
        <f t="shared" ca="1" si="1246"/>
        <v>0</v>
      </c>
      <c r="DL213" s="12">
        <f t="shared" ca="1" si="1246"/>
        <v>0</v>
      </c>
      <c r="DM213" s="12">
        <f t="shared" ca="1" si="1246"/>
        <v>0</v>
      </c>
      <c r="DN213" s="12">
        <f t="shared" ca="1" si="1246"/>
        <v>0</v>
      </c>
      <c r="DO213" s="12">
        <f t="shared" ca="1" si="1246"/>
        <v>0</v>
      </c>
      <c r="DP213" s="12">
        <f t="shared" ca="1" si="1246"/>
        <v>0</v>
      </c>
      <c r="DQ213" s="12">
        <f t="shared" ca="1" si="1246"/>
        <v>0</v>
      </c>
      <c r="DR213" s="12">
        <f t="shared" ca="1" si="1246"/>
        <v>0</v>
      </c>
      <c r="DS213" s="12">
        <f t="shared" ca="1" si="1246"/>
        <v>0</v>
      </c>
      <c r="DT213" s="12">
        <f t="shared" ca="1" si="1246"/>
        <v>0</v>
      </c>
      <c r="DU213" s="12">
        <f t="shared" ca="1" si="1246"/>
        <v>0</v>
      </c>
      <c r="DV213" s="12">
        <f t="shared" ca="1" si="1246"/>
        <v>0</v>
      </c>
      <c r="DW213" s="12">
        <f t="shared" ca="1" si="1246"/>
        <v>0</v>
      </c>
      <c r="DX213" s="12">
        <f t="shared" ca="1" si="1246"/>
        <v>0</v>
      </c>
      <c r="DY213" s="12">
        <f t="shared" ca="1" si="1246"/>
        <v>0</v>
      </c>
      <c r="DZ213" s="12">
        <f t="shared" ca="1" si="1246"/>
        <v>0</v>
      </c>
      <c r="EA213" s="12">
        <f t="shared" ca="1" si="1246"/>
        <v>0</v>
      </c>
      <c r="EB213" s="12">
        <f t="shared" ca="1" si="1246"/>
        <v>0</v>
      </c>
      <c r="EC213" s="12">
        <f t="shared" ca="1" si="1246"/>
        <v>0</v>
      </c>
      <c r="ED213" s="12">
        <f t="shared" ca="1" si="1246"/>
        <v>0</v>
      </c>
      <c r="EE213" s="12">
        <f t="shared" ca="1" si="1246"/>
        <v>0</v>
      </c>
      <c r="EF213" s="12">
        <f t="shared" ca="1" si="1246"/>
        <v>0</v>
      </c>
      <c r="EG213" s="12">
        <f t="shared" ca="1" si="1246"/>
        <v>0</v>
      </c>
      <c r="EH213" s="12">
        <f t="shared" ca="1" si="1246"/>
        <v>0</v>
      </c>
      <c r="EI213" s="12">
        <f t="shared" ca="1" si="1246"/>
        <v>0</v>
      </c>
      <c r="EJ213" s="12">
        <f t="shared" ca="1" si="1246"/>
        <v>0</v>
      </c>
      <c r="EK213" s="12">
        <f t="shared" ca="1" si="1246"/>
        <v>0</v>
      </c>
      <c r="EL213" s="12">
        <f t="shared" ca="1" si="1246"/>
        <v>0</v>
      </c>
      <c r="EM213" s="12">
        <f t="shared" ca="1" si="1246"/>
        <v>0</v>
      </c>
      <c r="EN213" s="12">
        <f t="shared" ca="1" si="1246"/>
        <v>0</v>
      </c>
      <c r="EO213" s="12">
        <f t="shared" ca="1" si="1246"/>
        <v>0</v>
      </c>
      <c r="EP213" s="12">
        <f t="shared" ca="1" si="1246"/>
        <v>0</v>
      </c>
      <c r="EQ213" s="12"/>
      <c r="ER213" s="12"/>
      <c r="ES213" s="12"/>
      <c r="ET213" s="12"/>
      <c r="EU213" s="12"/>
      <c r="EV213" s="12"/>
      <c r="EW213" s="12"/>
      <c r="EX213" s="12"/>
      <c r="EY213" s="12"/>
      <c r="EZ213" s="12"/>
      <c r="FA213" s="12"/>
      <c r="FB213" s="12"/>
      <c r="FC213" s="12"/>
      <c r="FD213" s="12"/>
      <c r="FE213" s="12"/>
      <c r="FF213" s="12"/>
      <c r="FG213" s="12"/>
    </row>
    <row r="214" spans="1:163" ht="14.1" customHeight="1">
      <c r="B214" s="15" t="s">
        <v>33</v>
      </c>
      <c r="C214" s="44"/>
      <c r="D214" s="39" t="s">
        <v>97</v>
      </c>
      <c r="E214" s="416">
        <f ca="1">SUM(F214:DI214)</f>
        <v>0</v>
      </c>
      <c r="F214" s="12"/>
      <c r="G214" s="12"/>
      <c r="H214" s="12"/>
      <c r="I214" s="12"/>
      <c r="J214" s="12"/>
      <c r="K214" s="12">
        <f t="shared" ref="K214:P214" ca="1" si="1247">K210+K213</f>
        <v>0</v>
      </c>
      <c r="L214" s="12">
        <f t="shared" ca="1" si="1247"/>
        <v>0</v>
      </c>
      <c r="M214" s="12">
        <f t="shared" ca="1" si="1247"/>
        <v>0</v>
      </c>
      <c r="N214" s="12">
        <f t="shared" ca="1" si="1247"/>
        <v>0</v>
      </c>
      <c r="O214" s="12">
        <f t="shared" ca="1" si="1247"/>
        <v>0</v>
      </c>
      <c r="P214" s="12">
        <f t="shared" ca="1" si="1247"/>
        <v>0</v>
      </c>
      <c r="Q214" s="12">
        <f ca="1">Q210+Q213</f>
        <v>0</v>
      </c>
      <c r="R214" s="12">
        <f t="shared" ref="R214:CC214" ca="1" si="1248">R210+R213</f>
        <v>0</v>
      </c>
      <c r="S214" s="12">
        <f t="shared" ca="1" si="1248"/>
        <v>0</v>
      </c>
      <c r="T214" s="12">
        <f t="shared" ca="1" si="1248"/>
        <v>0</v>
      </c>
      <c r="U214" s="12">
        <f t="shared" ca="1" si="1248"/>
        <v>0</v>
      </c>
      <c r="V214" s="12">
        <f t="shared" ca="1" si="1248"/>
        <v>0</v>
      </c>
      <c r="W214" s="12">
        <f t="shared" ca="1" si="1248"/>
        <v>0</v>
      </c>
      <c r="X214" s="12">
        <f t="shared" ca="1" si="1248"/>
        <v>0</v>
      </c>
      <c r="Y214" s="12">
        <f t="shared" ca="1" si="1248"/>
        <v>0</v>
      </c>
      <c r="Z214" s="12">
        <f t="shared" ca="1" si="1248"/>
        <v>0</v>
      </c>
      <c r="AA214" s="12">
        <f t="shared" ca="1" si="1248"/>
        <v>0</v>
      </c>
      <c r="AB214" s="12">
        <f t="shared" ca="1" si="1248"/>
        <v>0</v>
      </c>
      <c r="AC214" s="12">
        <f t="shared" ca="1" si="1248"/>
        <v>0</v>
      </c>
      <c r="AD214" s="12">
        <f t="shared" ca="1" si="1248"/>
        <v>0</v>
      </c>
      <c r="AE214" s="12">
        <f t="shared" ca="1" si="1248"/>
        <v>0</v>
      </c>
      <c r="AF214" s="12">
        <f t="shared" ca="1" si="1248"/>
        <v>0</v>
      </c>
      <c r="AG214" s="12">
        <f t="shared" ca="1" si="1248"/>
        <v>0</v>
      </c>
      <c r="AH214" s="12">
        <f t="shared" ca="1" si="1248"/>
        <v>0</v>
      </c>
      <c r="AI214" s="12">
        <f t="shared" ca="1" si="1248"/>
        <v>0</v>
      </c>
      <c r="AJ214" s="12">
        <f t="shared" ca="1" si="1248"/>
        <v>0</v>
      </c>
      <c r="AK214" s="12">
        <f t="shared" ca="1" si="1248"/>
        <v>0</v>
      </c>
      <c r="AL214" s="12">
        <f t="shared" ca="1" si="1248"/>
        <v>0</v>
      </c>
      <c r="AM214" s="12">
        <f t="shared" ca="1" si="1248"/>
        <v>0</v>
      </c>
      <c r="AN214" s="12">
        <f t="shared" ca="1" si="1248"/>
        <v>0</v>
      </c>
      <c r="AO214" s="12">
        <f t="shared" ca="1" si="1248"/>
        <v>0</v>
      </c>
      <c r="AP214" s="12">
        <f t="shared" ca="1" si="1248"/>
        <v>0</v>
      </c>
      <c r="AQ214" s="12">
        <f t="shared" ca="1" si="1248"/>
        <v>0</v>
      </c>
      <c r="AR214" s="12">
        <f t="shared" ca="1" si="1248"/>
        <v>0</v>
      </c>
      <c r="AS214" s="12">
        <f t="shared" ca="1" si="1248"/>
        <v>0</v>
      </c>
      <c r="AT214" s="12">
        <f t="shared" ca="1" si="1248"/>
        <v>0</v>
      </c>
      <c r="AU214" s="12">
        <f t="shared" ca="1" si="1248"/>
        <v>0</v>
      </c>
      <c r="AV214" s="12">
        <f t="shared" ca="1" si="1248"/>
        <v>0</v>
      </c>
      <c r="AW214" s="12">
        <f t="shared" ca="1" si="1248"/>
        <v>0</v>
      </c>
      <c r="AX214" s="12">
        <f t="shared" ca="1" si="1248"/>
        <v>0</v>
      </c>
      <c r="AY214" s="12">
        <f t="shared" ca="1" si="1248"/>
        <v>0</v>
      </c>
      <c r="AZ214" s="12">
        <f t="shared" ca="1" si="1248"/>
        <v>0</v>
      </c>
      <c r="BA214" s="12">
        <f t="shared" ca="1" si="1248"/>
        <v>0</v>
      </c>
      <c r="BB214" s="12">
        <f t="shared" ca="1" si="1248"/>
        <v>0</v>
      </c>
      <c r="BC214" s="12">
        <f t="shared" ca="1" si="1248"/>
        <v>0</v>
      </c>
      <c r="BD214" s="12">
        <f t="shared" ca="1" si="1248"/>
        <v>0</v>
      </c>
      <c r="BE214" s="12">
        <f t="shared" ca="1" si="1248"/>
        <v>0</v>
      </c>
      <c r="BF214" s="12">
        <f t="shared" ca="1" si="1248"/>
        <v>0</v>
      </c>
      <c r="BG214" s="12">
        <f t="shared" ca="1" si="1248"/>
        <v>0</v>
      </c>
      <c r="BH214" s="12">
        <f t="shared" ca="1" si="1248"/>
        <v>0</v>
      </c>
      <c r="BI214" s="12">
        <f t="shared" ca="1" si="1248"/>
        <v>0</v>
      </c>
      <c r="BJ214" s="12">
        <f t="shared" ca="1" si="1248"/>
        <v>0</v>
      </c>
      <c r="BK214" s="12">
        <f t="shared" ca="1" si="1248"/>
        <v>0</v>
      </c>
      <c r="BL214" s="12">
        <f t="shared" ca="1" si="1248"/>
        <v>0</v>
      </c>
      <c r="BM214" s="12">
        <f t="shared" ca="1" si="1248"/>
        <v>0</v>
      </c>
      <c r="BN214" s="12">
        <f t="shared" ca="1" si="1248"/>
        <v>0</v>
      </c>
      <c r="BO214" s="12">
        <f t="shared" ca="1" si="1248"/>
        <v>0</v>
      </c>
      <c r="BP214" s="12">
        <f t="shared" ca="1" si="1248"/>
        <v>0</v>
      </c>
      <c r="BQ214" s="12">
        <f t="shared" ca="1" si="1248"/>
        <v>0</v>
      </c>
      <c r="BR214" s="12">
        <f t="shared" ca="1" si="1248"/>
        <v>0</v>
      </c>
      <c r="BS214" s="12">
        <f t="shared" ca="1" si="1248"/>
        <v>0</v>
      </c>
      <c r="BT214" s="12">
        <f t="shared" ca="1" si="1248"/>
        <v>0</v>
      </c>
      <c r="BU214" s="12">
        <f t="shared" ca="1" si="1248"/>
        <v>0</v>
      </c>
      <c r="BV214" s="12">
        <f t="shared" ca="1" si="1248"/>
        <v>0</v>
      </c>
      <c r="BW214" s="12">
        <f t="shared" ca="1" si="1248"/>
        <v>0</v>
      </c>
      <c r="BX214" s="12">
        <f t="shared" ca="1" si="1248"/>
        <v>0</v>
      </c>
      <c r="BY214" s="12">
        <f t="shared" ca="1" si="1248"/>
        <v>0</v>
      </c>
      <c r="BZ214" s="12">
        <f t="shared" ca="1" si="1248"/>
        <v>0</v>
      </c>
      <c r="CA214" s="12">
        <f t="shared" ca="1" si="1248"/>
        <v>0</v>
      </c>
      <c r="CB214" s="12">
        <f t="shared" ca="1" si="1248"/>
        <v>0</v>
      </c>
      <c r="CC214" s="12">
        <f t="shared" ca="1" si="1248"/>
        <v>0</v>
      </c>
      <c r="CD214" s="12">
        <f t="shared" ref="CD214:DH214" ca="1" si="1249">CD210+CD213</f>
        <v>0</v>
      </c>
      <c r="CE214" s="12">
        <f t="shared" ca="1" si="1249"/>
        <v>0</v>
      </c>
      <c r="CF214" s="12">
        <f t="shared" ca="1" si="1249"/>
        <v>0</v>
      </c>
      <c r="CG214" s="12">
        <f t="shared" ca="1" si="1249"/>
        <v>0</v>
      </c>
      <c r="CH214" s="12">
        <f t="shared" ca="1" si="1249"/>
        <v>0</v>
      </c>
      <c r="CI214" s="12">
        <f t="shared" ca="1" si="1249"/>
        <v>0</v>
      </c>
      <c r="CJ214" s="12">
        <f t="shared" ca="1" si="1249"/>
        <v>0</v>
      </c>
      <c r="CK214" s="12">
        <f t="shared" ca="1" si="1249"/>
        <v>0</v>
      </c>
      <c r="CL214" s="12">
        <f t="shared" ca="1" si="1249"/>
        <v>0</v>
      </c>
      <c r="CM214" s="12">
        <f t="shared" ca="1" si="1249"/>
        <v>0</v>
      </c>
      <c r="CN214" s="12">
        <f t="shared" ca="1" si="1249"/>
        <v>0</v>
      </c>
      <c r="CO214" s="12">
        <f t="shared" ca="1" si="1249"/>
        <v>0</v>
      </c>
      <c r="CP214" s="12">
        <f t="shared" ca="1" si="1249"/>
        <v>0</v>
      </c>
      <c r="CQ214" s="12">
        <f t="shared" ca="1" si="1249"/>
        <v>0</v>
      </c>
      <c r="CR214" s="12">
        <f t="shared" ca="1" si="1249"/>
        <v>0</v>
      </c>
      <c r="CS214" s="12">
        <f t="shared" ca="1" si="1249"/>
        <v>0</v>
      </c>
      <c r="CT214" s="12">
        <f t="shared" ca="1" si="1249"/>
        <v>0</v>
      </c>
      <c r="CU214" s="12">
        <f t="shared" ca="1" si="1249"/>
        <v>0</v>
      </c>
      <c r="CV214" s="12">
        <f t="shared" ca="1" si="1249"/>
        <v>0</v>
      </c>
      <c r="CW214" s="12">
        <f t="shared" ca="1" si="1249"/>
        <v>0</v>
      </c>
      <c r="CX214" s="12">
        <f t="shared" ca="1" si="1249"/>
        <v>0</v>
      </c>
      <c r="CY214" s="12">
        <f t="shared" ca="1" si="1249"/>
        <v>0</v>
      </c>
      <c r="CZ214" s="12">
        <f t="shared" ca="1" si="1249"/>
        <v>0</v>
      </c>
      <c r="DA214" s="12">
        <f t="shared" ca="1" si="1249"/>
        <v>0</v>
      </c>
      <c r="DB214" s="12">
        <f t="shared" ca="1" si="1249"/>
        <v>0</v>
      </c>
      <c r="DC214" s="12">
        <f t="shared" ca="1" si="1249"/>
        <v>0</v>
      </c>
      <c r="DD214" s="12">
        <f t="shared" ca="1" si="1249"/>
        <v>0</v>
      </c>
      <c r="DE214" s="12">
        <f t="shared" ca="1" si="1249"/>
        <v>0</v>
      </c>
      <c r="DF214" s="12">
        <f t="shared" ca="1" si="1249"/>
        <v>0</v>
      </c>
      <c r="DG214" s="12">
        <f t="shared" ca="1" si="1249"/>
        <v>0</v>
      </c>
      <c r="DH214" s="12">
        <f t="shared" ca="1" si="1249"/>
        <v>0</v>
      </c>
      <c r="DI214" s="12">
        <f t="shared" ref="DI214:EP214" ca="1" si="1250">DI210+DI213</f>
        <v>0</v>
      </c>
      <c r="DJ214" s="12">
        <f t="shared" ca="1" si="1250"/>
        <v>0</v>
      </c>
      <c r="DK214" s="12">
        <f t="shared" ca="1" si="1250"/>
        <v>0</v>
      </c>
      <c r="DL214" s="12">
        <f t="shared" ca="1" si="1250"/>
        <v>0</v>
      </c>
      <c r="DM214" s="12">
        <f t="shared" ca="1" si="1250"/>
        <v>0</v>
      </c>
      <c r="DN214" s="12">
        <f t="shared" ca="1" si="1250"/>
        <v>0</v>
      </c>
      <c r="DO214" s="12">
        <f t="shared" ca="1" si="1250"/>
        <v>0</v>
      </c>
      <c r="DP214" s="12">
        <f t="shared" ca="1" si="1250"/>
        <v>0</v>
      </c>
      <c r="DQ214" s="12">
        <f t="shared" ca="1" si="1250"/>
        <v>0</v>
      </c>
      <c r="DR214" s="12">
        <f t="shared" ca="1" si="1250"/>
        <v>0</v>
      </c>
      <c r="DS214" s="12">
        <f t="shared" ca="1" si="1250"/>
        <v>0</v>
      </c>
      <c r="DT214" s="12">
        <f t="shared" ca="1" si="1250"/>
        <v>0</v>
      </c>
      <c r="DU214" s="12">
        <f t="shared" ca="1" si="1250"/>
        <v>0</v>
      </c>
      <c r="DV214" s="12">
        <f t="shared" ca="1" si="1250"/>
        <v>0</v>
      </c>
      <c r="DW214" s="12">
        <f t="shared" ca="1" si="1250"/>
        <v>0</v>
      </c>
      <c r="DX214" s="12">
        <f t="shared" ca="1" si="1250"/>
        <v>0</v>
      </c>
      <c r="DY214" s="12">
        <f t="shared" ca="1" si="1250"/>
        <v>0</v>
      </c>
      <c r="DZ214" s="12">
        <f t="shared" ca="1" si="1250"/>
        <v>0</v>
      </c>
      <c r="EA214" s="12">
        <f t="shared" ca="1" si="1250"/>
        <v>0</v>
      </c>
      <c r="EB214" s="12">
        <f t="shared" ca="1" si="1250"/>
        <v>0</v>
      </c>
      <c r="EC214" s="12">
        <f t="shared" ca="1" si="1250"/>
        <v>0</v>
      </c>
      <c r="ED214" s="12">
        <f t="shared" ca="1" si="1250"/>
        <v>0</v>
      </c>
      <c r="EE214" s="12">
        <f t="shared" ca="1" si="1250"/>
        <v>0</v>
      </c>
      <c r="EF214" s="12">
        <f t="shared" ca="1" si="1250"/>
        <v>0</v>
      </c>
      <c r="EG214" s="12">
        <f t="shared" ca="1" si="1250"/>
        <v>0</v>
      </c>
      <c r="EH214" s="12">
        <f t="shared" ca="1" si="1250"/>
        <v>0</v>
      </c>
      <c r="EI214" s="12">
        <f t="shared" ca="1" si="1250"/>
        <v>0</v>
      </c>
      <c r="EJ214" s="12">
        <f t="shared" ca="1" si="1250"/>
        <v>0</v>
      </c>
      <c r="EK214" s="12">
        <f t="shared" ca="1" si="1250"/>
        <v>0</v>
      </c>
      <c r="EL214" s="12">
        <f t="shared" ca="1" si="1250"/>
        <v>0</v>
      </c>
      <c r="EM214" s="12">
        <f t="shared" ca="1" si="1250"/>
        <v>0</v>
      </c>
      <c r="EN214" s="12">
        <f t="shared" ca="1" si="1250"/>
        <v>0</v>
      </c>
      <c r="EO214" s="12">
        <f t="shared" ca="1" si="1250"/>
        <v>0</v>
      </c>
      <c r="EP214" s="12">
        <f t="shared" ca="1" si="1250"/>
        <v>0</v>
      </c>
      <c r="EQ214" s="12"/>
      <c r="ER214" s="12"/>
      <c r="ES214" s="12"/>
      <c r="ET214" s="12"/>
      <c r="EU214" s="12"/>
      <c r="EV214" s="12"/>
      <c r="EW214" s="12"/>
      <c r="EX214" s="12"/>
      <c r="EY214" s="12"/>
      <c r="EZ214" s="12"/>
      <c r="FA214" s="12"/>
      <c r="FB214" s="12"/>
      <c r="FC214" s="12"/>
      <c r="FD214" s="12"/>
      <c r="FE214" s="12"/>
      <c r="FF214" s="12"/>
      <c r="FG214" s="12"/>
    </row>
    <row r="215" spans="1:163" ht="14.1" customHeight="1">
      <c r="B215" s="15" t="s">
        <v>451</v>
      </c>
      <c r="C215" s="338">
        <f>DSRA적립월수</f>
        <v>6</v>
      </c>
      <c r="D215" s="39" t="s">
        <v>97</v>
      </c>
      <c r="E215" s="416"/>
      <c r="F215" s="12"/>
      <c r="G215" s="12"/>
      <c r="H215" s="12"/>
      <c r="I215" s="12"/>
      <c r="J215" s="12"/>
      <c r="K215" s="12">
        <f ca="1">SUM(L214:OFFSET(L214,0,$C215/3-1))*($C215&gt;0)*(K$4&gt;=H217)</f>
        <v>0</v>
      </c>
      <c r="L215" s="12">
        <f ca="1">SUM(M214:OFFSET(M214,0,$C215/3-1))*($C215&gt;0)*(L$4&gt;=I217)</f>
        <v>0</v>
      </c>
      <c r="M215" s="12">
        <f ca="1">SUM(N214:OFFSET(N214,0,$C215/3-1))*($C215&gt;0)*(M$4&gt;=J217)</f>
        <v>0</v>
      </c>
      <c r="N215" s="12">
        <f ca="1">SUM(O214:OFFSET(O214,0,$C215/3-1))*($C215&gt;0)*(N$4&gt;=K217)</f>
        <v>0</v>
      </c>
      <c r="O215" s="12">
        <f ca="1">SUM(P214:OFFSET(P214,0,$C215/3-1))*($C215&gt;0)*(O$4&gt;=L217)</f>
        <v>0</v>
      </c>
      <c r="P215" s="12">
        <f ca="1">SUM(Q214:OFFSET(Q214,0,$C215/3-1))*($C215&gt;0)*(P$4&gt;=M217)</f>
        <v>0</v>
      </c>
      <c r="Q215" s="12">
        <f ca="1">SUM(R214:OFFSET(R214,0,$C215/3-1))*($C215&gt;0)*(Q$4&gt;=N217)</f>
        <v>0</v>
      </c>
      <c r="R215" s="12">
        <f ca="1">SUM(S214:OFFSET(S214,0,$C215/3-1))*($C215&gt;0)*(R$4&gt;=O217)</f>
        <v>0</v>
      </c>
      <c r="S215" s="12">
        <f ca="1">SUM(T214:OFFSET(T214,0,$C215/3-1))*($C215&gt;0)*(S$4&gt;=P217)</f>
        <v>0</v>
      </c>
      <c r="T215" s="12">
        <f ca="1">SUM(U214:OFFSET(U214,0,$C215/3-1))*($C215&gt;0)*(T$4&gt;=Q217)</f>
        <v>0</v>
      </c>
      <c r="U215" s="12">
        <f ca="1">SUM(V214:OFFSET(V214,0,$C215/3-1))*($C215&gt;0)*(U$4&gt;=R217)</f>
        <v>0</v>
      </c>
      <c r="V215" s="12">
        <f ca="1">SUM(W214:OFFSET(W214,0,$C215/3-1))*($C215&gt;0)*(V$4&gt;=S217)</f>
        <v>0</v>
      </c>
      <c r="W215" s="12">
        <f ca="1">SUM(X214:OFFSET(X214,0,$C215/3-1))*($C215&gt;0)*(W$4&gt;=T217)</f>
        <v>0</v>
      </c>
      <c r="X215" s="12">
        <f ca="1">SUM(Y214:OFFSET(Y214,0,$C215/3-1))*($C215&gt;0)*(X$4&gt;=U217)</f>
        <v>0</v>
      </c>
      <c r="Y215" s="12">
        <f ca="1">SUM(Z214:OFFSET(Z214,0,$C215/3-1))*($C215&gt;0)*(Y$4&gt;=V217)</f>
        <v>0</v>
      </c>
      <c r="Z215" s="12">
        <f ca="1">SUM(AA214:OFFSET(AA214,0,$C215/3-1))*($C215&gt;0)*(Z$4&gt;=W217)</f>
        <v>0</v>
      </c>
      <c r="AA215" s="12">
        <f ca="1">SUM(AB214:OFFSET(AB214,0,$C215/3-1))*($C215&gt;0)*(AA$4&gt;=X217)</f>
        <v>0</v>
      </c>
      <c r="AB215" s="12">
        <f ca="1">SUM(AC214:OFFSET(AC214,0,$C215/3-1))*($C215&gt;0)*(AB$4&gt;=Y217)</f>
        <v>0</v>
      </c>
      <c r="AC215" s="12">
        <f ca="1">SUM(AD214:OFFSET(AD214,0,$C215/3-1))*($C215&gt;0)*(AC$4&gt;=Z217)</f>
        <v>0</v>
      </c>
      <c r="AD215" s="12">
        <f ca="1">SUM(AE214:OFFSET(AE214,0,$C215/3-1))*($C215&gt;0)*(AD$4&gt;=AA217)</f>
        <v>0</v>
      </c>
      <c r="AE215" s="12">
        <f ca="1">SUM(AF214:OFFSET(AF214,0,$C215/3-1))*($C215&gt;0)*(AE$4&gt;=AB217)</f>
        <v>0</v>
      </c>
      <c r="AF215" s="12">
        <f ca="1">SUM(AG214:OFFSET(AG214,0,$C215/3-1))*($C215&gt;0)*(AF$4&gt;=AC217)</f>
        <v>0</v>
      </c>
      <c r="AG215" s="12">
        <f ca="1">SUM(AH214:OFFSET(AH214,0,$C215/3-1))*($C215&gt;0)*(AG$4&gt;=AD217)</f>
        <v>0</v>
      </c>
      <c r="AH215" s="12">
        <f ca="1">SUM(AI214:OFFSET(AI214,0,$C215/3-1))*($C215&gt;0)*(AH$4&gt;=AE217)</f>
        <v>0</v>
      </c>
      <c r="AI215" s="12">
        <f ca="1">SUM(AJ214:OFFSET(AJ214,0,$C215/3-1))*($C215&gt;0)*(AI$4&gt;=AF217)</f>
        <v>0</v>
      </c>
      <c r="AJ215" s="12">
        <f ca="1">SUM(AK214:OFFSET(AK214,0,$C215/3-1))*($C215&gt;0)*(AJ$4&gt;=AG217)</f>
        <v>0</v>
      </c>
      <c r="AK215" s="12">
        <f ca="1">SUM(AL214:OFFSET(AL214,0,$C215/3-1))*($C215&gt;0)*(AK$4&gt;=AH217)</f>
        <v>0</v>
      </c>
      <c r="AL215" s="12">
        <f ca="1">SUM(AM214:OFFSET(AM214,0,$C215/3-1))*($C215&gt;0)*(AL$4&gt;=AI217)</f>
        <v>0</v>
      </c>
      <c r="AM215" s="12">
        <f ca="1">SUM(AN214:OFFSET(AN214,0,$C215/3-1))*($C215&gt;0)*(AM$4&gt;=AJ217)</f>
        <v>0</v>
      </c>
      <c r="AN215" s="12">
        <f ca="1">SUM(AO214:OFFSET(AO214,0,$C215/3-1))*($C215&gt;0)*(AN$4&gt;=AK217)</f>
        <v>0</v>
      </c>
      <c r="AO215" s="12">
        <f ca="1">SUM(AP214:OFFSET(AP214,0,$C215/3-1))*($C215&gt;0)*(AO$4&gt;=AL217)</f>
        <v>0</v>
      </c>
      <c r="AP215" s="12">
        <f ca="1">SUM(AQ214:OFFSET(AQ214,0,$C215/3-1))*($C215&gt;0)*(AP$4&gt;=AM217)</f>
        <v>0</v>
      </c>
      <c r="AQ215" s="12">
        <f ca="1">SUM(AR214:OFFSET(AR214,0,$C215/3-1))*($C215&gt;0)*(AQ$4&gt;=AN217)</f>
        <v>0</v>
      </c>
      <c r="AR215" s="12">
        <f ca="1">SUM(AS214:OFFSET(AS214,0,$C215/3-1))*($C215&gt;0)*(AR$4&gt;=AO217)</f>
        <v>0</v>
      </c>
      <c r="AS215" s="12">
        <f ca="1">SUM(AT214:OFFSET(AT214,0,$C215/3-1))*($C215&gt;0)*(AS$4&gt;=AP217)</f>
        <v>0</v>
      </c>
      <c r="AT215" s="12">
        <f ca="1">SUM(AU214:OFFSET(AU214,0,$C215/3-1))*($C215&gt;0)*(AT$4&gt;=AQ217)</f>
        <v>0</v>
      </c>
      <c r="AU215" s="12">
        <f ca="1">SUM(AV214:OFFSET(AV214,0,$C215/3-1))*($C215&gt;0)*(AU$4&gt;=AR217)</f>
        <v>0</v>
      </c>
      <c r="AV215" s="12">
        <f ca="1">SUM(AW214:OFFSET(AW214,0,$C215/3-1))*($C215&gt;0)*(AV$4&gt;=AS217)</f>
        <v>0</v>
      </c>
      <c r="AW215" s="12">
        <f ca="1">SUM(AX214:OFFSET(AX214,0,$C215/3-1))*($C215&gt;0)*(AW$4&gt;=AT217)</f>
        <v>0</v>
      </c>
      <c r="AX215" s="12">
        <f ca="1">SUM(AY214:OFFSET(AY214,0,$C215/3-1))*($C215&gt;0)*(AX$4&gt;=AU217)</f>
        <v>0</v>
      </c>
      <c r="AY215" s="12">
        <f ca="1">SUM(AZ214:OFFSET(AZ214,0,$C215/3-1))*($C215&gt;0)*(AY$4&gt;=AV217)</f>
        <v>0</v>
      </c>
      <c r="AZ215" s="12">
        <f ca="1">SUM(BA214:OFFSET(BA214,0,$C215/3-1))*($C215&gt;0)*(AZ$4&gt;=AW217)</f>
        <v>0</v>
      </c>
      <c r="BA215" s="12">
        <f ca="1">SUM(BB214:OFFSET(BB214,0,$C215/3-1))*($C215&gt;0)*(BA$4&gt;=AX217)</f>
        <v>0</v>
      </c>
      <c r="BB215" s="12">
        <f ca="1">SUM(BC214:OFFSET(BC214,0,$C215/3-1))*($C215&gt;0)*(BB$4&gt;=AY217)</f>
        <v>0</v>
      </c>
      <c r="BC215" s="12">
        <f ca="1">SUM(BD214:OFFSET(BD214,0,$C215/3-1))*($C215&gt;0)*(BC$4&gt;=AZ217)</f>
        <v>0</v>
      </c>
      <c r="BD215" s="12">
        <f ca="1">SUM(BE214:OFFSET(BE214,0,$C215/3-1))*($C215&gt;0)*(BD$4&gt;=BA217)</f>
        <v>0</v>
      </c>
      <c r="BE215" s="12">
        <f ca="1">SUM(BF214:OFFSET(BF214,0,$C215/3-1))*($C215&gt;0)*(BE$4&gt;=BB217)</f>
        <v>0</v>
      </c>
      <c r="BF215" s="12">
        <f ca="1">SUM(BG214:OFFSET(BG214,0,$C215/3-1))*($C215&gt;0)*(BF$4&gt;=BC217)</f>
        <v>0</v>
      </c>
      <c r="BG215" s="12">
        <f ca="1">SUM(BH214:OFFSET(BH214,0,$C215/3-1))*($C215&gt;0)*(BG$4&gt;=BD217)</f>
        <v>0</v>
      </c>
      <c r="BH215" s="12">
        <f ca="1">SUM(BI214:OFFSET(BI214,0,$C215/3-1))*($C215&gt;0)*(BH$4&gt;=BE217)</f>
        <v>0</v>
      </c>
      <c r="BI215" s="12">
        <f ca="1">SUM(BJ214:OFFSET(BJ214,0,$C215/3-1))*($C215&gt;0)*(BI$4&gt;=BF217)</f>
        <v>0</v>
      </c>
      <c r="BJ215" s="12">
        <f ca="1">SUM(BK214:OFFSET(BK214,0,$C215/3-1))*($C215&gt;0)*(BJ$4&gt;=BG217)</f>
        <v>0</v>
      </c>
      <c r="BK215" s="12">
        <f ca="1">SUM(BL214:OFFSET(BL214,0,$C215/3-1))*($C215&gt;0)*(BK$4&gt;=BH217)</f>
        <v>0</v>
      </c>
      <c r="BL215" s="12">
        <f ca="1">SUM(BM214:OFFSET(BM214,0,$C215/3-1))*($C215&gt;0)*(BL$4&gt;=BI217)</f>
        <v>0</v>
      </c>
      <c r="BM215" s="12">
        <f ca="1">SUM(BN214:OFFSET(BN214,0,$C215/3-1))*($C215&gt;0)*(BM$4&gt;=BJ217)</f>
        <v>0</v>
      </c>
      <c r="BN215" s="12">
        <f ca="1">SUM(BO214:OFFSET(BO214,0,$C215/3-1))*($C215&gt;0)*(BN$4&gt;=BK217)</f>
        <v>0</v>
      </c>
      <c r="BO215" s="12">
        <f ca="1">SUM(BP214:OFFSET(BP214,0,$C215/3-1))*($C215&gt;0)*(BO$4&gt;=BL217)</f>
        <v>0</v>
      </c>
      <c r="BP215" s="12">
        <f ca="1">SUM(BQ214:OFFSET(BQ214,0,$C215/3-1))*($C215&gt;0)*(BP$4&gt;=BM217)</f>
        <v>0</v>
      </c>
      <c r="BQ215" s="12">
        <f ca="1">SUM(BR214:OFFSET(BR214,0,$C215/3-1))*($C215&gt;0)*(BQ$4&gt;=BN217)</f>
        <v>0</v>
      </c>
      <c r="BR215" s="12">
        <f ca="1">SUM(BS214:OFFSET(BS214,0,$C215/3-1))*($C215&gt;0)*(BR$4&gt;=BO217)</f>
        <v>0</v>
      </c>
      <c r="BS215" s="12">
        <f ca="1">SUM(BT214:OFFSET(BT214,0,$C215/3-1))*($C215&gt;0)*(BS$4&gt;=BP217)</f>
        <v>0</v>
      </c>
      <c r="BT215" s="12">
        <f ca="1">SUM(BU214:OFFSET(BU214,0,$C215/3-1))*($C215&gt;0)*(BT$4&gt;=BQ217)</f>
        <v>0</v>
      </c>
      <c r="BU215" s="12">
        <f ca="1">SUM(BV214:OFFSET(BV214,0,$C215/3-1))*($C215&gt;0)*(BU$4&gt;=BR217)</f>
        <v>0</v>
      </c>
      <c r="BV215" s="12">
        <f ca="1">SUM(BW214:OFFSET(BW214,0,$C215/3-1))*($C215&gt;0)*(BV$4&gt;=BS217)</f>
        <v>0</v>
      </c>
      <c r="BW215" s="12">
        <f ca="1">SUM(BX214:OFFSET(BX214,0,$C215/3-1))*($C215&gt;0)*(BW$4&gt;=BT217)</f>
        <v>0</v>
      </c>
      <c r="BX215" s="12">
        <f ca="1">SUM(BY214:OFFSET(BY214,0,$C215/3-1))*($C215&gt;0)*(BX$4&gt;=BU217)</f>
        <v>0</v>
      </c>
      <c r="BY215" s="12">
        <f ca="1">SUM(BZ214:OFFSET(BZ214,0,$C215/3-1))*($C215&gt;0)*(BY$4&gt;=BV217)</f>
        <v>0</v>
      </c>
      <c r="BZ215" s="12">
        <f ca="1">SUM(CA214:OFFSET(CA214,0,$C215/3-1))*($C215&gt;0)*(BZ$4&gt;=BW217)</f>
        <v>0</v>
      </c>
      <c r="CA215" s="12">
        <f ca="1">SUM(CB214:OFFSET(CB214,0,$C215/3-1))*($C215&gt;0)*(CA$4&gt;=BX217)</f>
        <v>0</v>
      </c>
      <c r="CB215" s="12">
        <f ca="1">SUM(CC214:OFFSET(CC214,0,$C215/3-1))*($C215&gt;0)*(CB$4&gt;=BY217)</f>
        <v>0</v>
      </c>
      <c r="CC215" s="12">
        <f ca="1">SUM(CD214:OFFSET(CD214,0,$C215/3-1))*($C215&gt;0)*(CC$4&gt;=BZ217)</f>
        <v>0</v>
      </c>
      <c r="CD215" s="12">
        <f ca="1">SUM(CE214:OFFSET(CE214,0,$C215/3-1))*($C215&gt;0)*(CD$4&gt;=CA217)</f>
        <v>0</v>
      </c>
      <c r="CE215" s="12">
        <f ca="1">SUM(CF214:OFFSET(CF214,0,$C215/3-1))*($C215&gt;0)*(CE$4&gt;=CB217)</f>
        <v>0</v>
      </c>
      <c r="CF215" s="12">
        <f ca="1">SUM(CG214:OFFSET(CG214,0,$C215/3-1))*($C215&gt;0)*(CF$4&gt;=CC217)</f>
        <v>0</v>
      </c>
      <c r="CG215" s="12">
        <f ca="1">SUM(CH214:OFFSET(CH214,0,$C215/3-1))*($C215&gt;0)*(CG$4&gt;=CD217)</f>
        <v>0</v>
      </c>
      <c r="CH215" s="12">
        <f ca="1">SUM(CI214:OFFSET(CI214,0,$C215/3-1))*($C215&gt;0)*(CH$4&gt;=CE217)</f>
        <v>0</v>
      </c>
      <c r="CI215" s="12">
        <f ca="1">SUM(CJ214:OFFSET(CJ214,0,$C215/3-1))*($C215&gt;0)*(CI$4&gt;=CF217)</f>
        <v>0</v>
      </c>
      <c r="CJ215" s="12">
        <f ca="1">SUM(CK214:OFFSET(CK214,0,$C215/3-1))*($C215&gt;0)*(CJ$4&gt;=CG217)</f>
        <v>0</v>
      </c>
      <c r="CK215" s="12">
        <f ca="1">SUM(CL214:OFFSET(CL214,0,$C215/3-1))*($C215&gt;0)*(CK$4&gt;=CH217)</f>
        <v>0</v>
      </c>
      <c r="CL215" s="12">
        <f ca="1">SUM(CM214:OFFSET(CM214,0,$C215/3-1))*($C215&gt;0)*(CL$4&gt;=CI217)</f>
        <v>0</v>
      </c>
      <c r="CM215" s="12">
        <f ca="1">SUM(CN214:OFFSET(CN214,0,$C215/3-1))*($C215&gt;0)*(CM$4&gt;=CJ217)</f>
        <v>0</v>
      </c>
      <c r="CN215" s="12">
        <f ca="1">SUM(CO214:OFFSET(CO214,0,$C215/3-1))*($C215&gt;0)*(CN$4&gt;=CK217)</f>
        <v>0</v>
      </c>
      <c r="CO215" s="12">
        <f ca="1">SUM(CP214:OFFSET(CP214,0,$C215/3-1))*($C215&gt;0)*(CO$4&gt;=CL217)</f>
        <v>0</v>
      </c>
      <c r="CP215" s="12">
        <f ca="1">SUM(CQ214:OFFSET(CQ214,0,$C215/3-1))*($C215&gt;0)*(CP$4&gt;=CM217)</f>
        <v>0</v>
      </c>
      <c r="CQ215" s="12">
        <f ca="1">SUM(CR214:OFFSET(CR214,0,$C215/3-1))*($C215&gt;0)*(CQ$4&gt;=CN217)</f>
        <v>0</v>
      </c>
      <c r="CR215" s="12">
        <f ca="1">SUM(CS214:OFFSET(CS214,0,$C215/3-1))*($C215&gt;0)*(CR$4&gt;=CO217)</f>
        <v>0</v>
      </c>
      <c r="CS215" s="12">
        <f ca="1">SUM(CT214:OFFSET(CT214,0,$C215/3-1))*($C215&gt;0)*(CS$4&gt;=CP217)</f>
        <v>0</v>
      </c>
      <c r="CT215" s="12">
        <f ca="1">SUM(CU214:OFFSET(CU214,0,$C215/3-1))*($C215&gt;0)*(CT$4&gt;=CQ217)</f>
        <v>0</v>
      </c>
      <c r="CU215" s="12">
        <f ca="1">SUM(CV214:OFFSET(CV214,0,$C215/3-1))*($C215&gt;0)*(CU$4&gt;=CR217)</f>
        <v>0</v>
      </c>
      <c r="CV215" s="12">
        <f ca="1">SUM(CW214:OFFSET(CW214,0,$C215/3-1))*($C215&gt;0)*(CV$4&gt;=CS217)</f>
        <v>0</v>
      </c>
      <c r="CW215" s="12">
        <f ca="1">SUM(CX214:OFFSET(CX214,0,$C215/3-1))*($C215&gt;0)*(CW$4&gt;=CT217)</f>
        <v>0</v>
      </c>
      <c r="CX215" s="12">
        <f ca="1">SUM(CY214:OFFSET(CY214,0,$C215/3-1))*($C215&gt;0)*(CX$4&gt;=CU217)</f>
        <v>0</v>
      </c>
      <c r="CY215" s="12">
        <f ca="1">SUM(CZ214:OFFSET(CZ214,0,$C215/3-1))*($C215&gt;0)*(CY$4&gt;=CV217)</f>
        <v>0</v>
      </c>
      <c r="CZ215" s="12">
        <f ca="1">SUM(DA214:OFFSET(DA214,0,$C215/3-1))*($C215&gt;0)*(CZ$4&gt;=CW217)</f>
        <v>0</v>
      </c>
      <c r="DA215" s="12">
        <f ca="1">SUM(DB214:OFFSET(DB214,0,$C215/3-1))*($C215&gt;0)*(DA$4&gt;=CX217)</f>
        <v>0</v>
      </c>
      <c r="DB215" s="12">
        <f ca="1">SUM(DC214:OFFSET(DC214,0,$C215/3-1))*($C215&gt;0)*(DB$4&gt;=CY217)</f>
        <v>0</v>
      </c>
      <c r="DC215" s="12">
        <f ca="1">SUM(DD214:OFFSET(DD214,0,$C215/3-1))*($C215&gt;0)*(DC$4&gt;=CZ217)</f>
        <v>0</v>
      </c>
      <c r="DD215" s="12">
        <f ca="1">SUM(DE214:OFFSET(DE214,0,$C215/3-1))*($C215&gt;0)*(DD$4&gt;=DA217)</f>
        <v>0</v>
      </c>
      <c r="DE215" s="12">
        <f ca="1">SUM(DF214:OFFSET(DF214,0,$C215/3-1))*($C215&gt;0)*(DE$4&gt;=DB217)</f>
        <v>0</v>
      </c>
      <c r="DF215" s="12">
        <f ca="1">SUM(DG214:OFFSET(DG214,0,$C215/3-1))*($C215&gt;0)*(DF$4&gt;=DC217)</f>
        <v>0</v>
      </c>
      <c r="DG215" s="12">
        <f ca="1">SUM(DH214:OFFSET(DH214,0,$C215/3-1))*($C215&gt;0)*(DG$4&gt;=DD217)</f>
        <v>0</v>
      </c>
      <c r="DH215" s="12">
        <f ca="1">SUM(DI214:OFFSET(DI214,0,$C215/3-1))*($C215&gt;0)*(DH$4&gt;=DE217)</f>
        <v>0</v>
      </c>
      <c r="DI215" s="12">
        <f ca="1">SUM(DJ214:OFFSET(DJ214,0,$C215/3-1))*($C215&gt;0)*(DI$4&gt;=DF217)</f>
        <v>0</v>
      </c>
      <c r="DJ215" s="12">
        <f ca="1">SUM(DK214:OFFSET(DK214,0,$C215/3-1))*($C215&gt;0)*(DJ$4&gt;=DG217)</f>
        <v>0</v>
      </c>
      <c r="DK215" s="12">
        <f ca="1">SUM(DL214:OFFSET(DL214,0,$C215/3-1))*($C215&gt;0)*(DK$4&gt;=DH217)</f>
        <v>0</v>
      </c>
      <c r="DL215" s="12">
        <f ca="1">SUM(DM214:OFFSET(DM214,0,$C215/3-1))*($C215&gt;0)*(DL$4&gt;=DI217)</f>
        <v>0</v>
      </c>
      <c r="DM215" s="12">
        <f ca="1">SUM(DN214:OFFSET(DN214,0,$C215/3-1))*($C215&gt;0)*(DM$4&gt;=DJ217)</f>
        <v>0</v>
      </c>
      <c r="DN215" s="12">
        <f ca="1">SUM(DO214:OFFSET(DO214,0,$C215/3-1))*($C215&gt;0)*(DN$4&gt;=DK217)</f>
        <v>0</v>
      </c>
      <c r="DO215" s="12">
        <f ca="1">SUM(DP214:OFFSET(DP214,0,$C215/3-1))*($C215&gt;0)*(DO$4&gt;=DL217)</f>
        <v>0</v>
      </c>
      <c r="DP215" s="12">
        <f ca="1">SUM(DQ214:OFFSET(DQ214,0,$C215/3-1))*($C215&gt;0)*(DP$4&gt;=DM217)</f>
        <v>0</v>
      </c>
      <c r="DQ215" s="12">
        <f ca="1">SUM(DR214:OFFSET(DR214,0,$C215/3-1))*($C215&gt;0)*(DQ$4&gt;=DN217)</f>
        <v>0</v>
      </c>
      <c r="DR215" s="12">
        <f ca="1">SUM(DS214:OFFSET(DS214,0,$C215/3-1))*($C215&gt;0)*(DR$4&gt;=DO217)</f>
        <v>0</v>
      </c>
      <c r="DS215" s="12">
        <f ca="1">SUM(DT214:OFFSET(DT214,0,$C215/3-1))*($C215&gt;0)*(DS$4&gt;=DP217)</f>
        <v>0</v>
      </c>
      <c r="DT215" s="12">
        <f ca="1">SUM(DU214:OFFSET(DU214,0,$C215/3-1))*($C215&gt;0)*(DT$4&gt;=DQ217)</f>
        <v>0</v>
      </c>
      <c r="DU215" s="12">
        <f ca="1">SUM(DV214:OFFSET(DV214,0,$C215/3-1))*($C215&gt;0)*(DU$4&gt;=DR217)</f>
        <v>0</v>
      </c>
      <c r="DV215" s="12">
        <f ca="1">SUM(DW214:OFFSET(DW214,0,$C215/3-1))*($C215&gt;0)*(DV$4&gt;=DS217)</f>
        <v>0</v>
      </c>
      <c r="DW215" s="12">
        <f ca="1">SUM(DX214:OFFSET(DX214,0,$C215/3-1))*($C215&gt;0)*(DW$4&gt;=DT217)</f>
        <v>0</v>
      </c>
      <c r="DX215" s="12">
        <f ca="1">SUM(DY214:OFFSET(DY214,0,$C215/3-1))*($C215&gt;0)*(DX$4&gt;=DU217)</f>
        <v>0</v>
      </c>
      <c r="DY215" s="12">
        <f ca="1">SUM(DZ214:OFFSET(DZ214,0,$C215/3-1))*($C215&gt;0)*(DY$4&gt;=DV217)</f>
        <v>0</v>
      </c>
      <c r="DZ215" s="12">
        <f ca="1">SUM(EA214:OFFSET(EA214,0,$C215/3-1))*($C215&gt;0)*(DZ$4&gt;=DW217)</f>
        <v>0</v>
      </c>
      <c r="EA215" s="12">
        <f ca="1">SUM(EB214:OFFSET(EB214,0,$C215/3-1))*($C215&gt;0)*(EA$4&gt;=DX217)</f>
        <v>0</v>
      </c>
      <c r="EB215" s="12">
        <f ca="1">SUM(EC214:OFFSET(EC214,0,$C215/3-1))*($C215&gt;0)*(EB$4&gt;=DY217)</f>
        <v>0</v>
      </c>
      <c r="EC215" s="12">
        <f ca="1">SUM(ED214:OFFSET(ED214,0,$C215/3-1))*($C215&gt;0)*(EC$4&gt;=DZ217)</f>
        <v>0</v>
      </c>
      <c r="ED215" s="12">
        <f ca="1">SUM(EE214:OFFSET(EE214,0,$C215/3-1))*($C215&gt;0)*(ED$4&gt;=EA217)</f>
        <v>0</v>
      </c>
      <c r="EE215" s="12">
        <f ca="1">SUM(EF214:OFFSET(EF214,0,$C215/3-1))*($C215&gt;0)*(EE$4&gt;=EB217)</f>
        <v>0</v>
      </c>
      <c r="EF215" s="12">
        <f ca="1">SUM(EG214:OFFSET(EG214,0,$C215/3-1))*($C215&gt;0)*(EF$4&gt;=EC217)</f>
        <v>0</v>
      </c>
      <c r="EG215" s="12">
        <f ca="1">SUM(EH214:OFFSET(EH214,0,$C215/3-1))*($C215&gt;0)*(EG$4&gt;=ED217)</f>
        <v>0</v>
      </c>
      <c r="EH215" s="12">
        <f ca="1">SUM(EI214:OFFSET(EI214,0,$C215/3-1))*($C215&gt;0)*(EH$4&gt;=EE217)</f>
        <v>0</v>
      </c>
      <c r="EI215" s="12">
        <f ca="1">SUM(EJ214:OFFSET(EJ214,0,$C215/3-1))*($C215&gt;0)*(EI$4&gt;=EF217)</f>
        <v>0</v>
      </c>
      <c r="EJ215" s="12">
        <f ca="1">SUM(EK214:OFFSET(EK214,0,$C215/3-1))*($C215&gt;0)*(EJ$4&gt;=EG217)</f>
        <v>0</v>
      </c>
      <c r="EK215" s="12">
        <f ca="1">SUM(EL214:OFFSET(EL214,0,$C215/3-1))*($C215&gt;0)*(EK$4&gt;=EH217)</f>
        <v>0</v>
      </c>
      <c r="EL215" s="12">
        <f ca="1">SUM(EM214:OFFSET(EM214,0,$C215/3-1))*($C215&gt;0)*(EL$4&gt;=EI217)</f>
        <v>0</v>
      </c>
      <c r="EM215" s="12">
        <f ca="1">SUM(EN214:OFFSET(EN214,0,$C215/3-1))*($C215&gt;0)*(EM$4&gt;=EJ217)</f>
        <v>0</v>
      </c>
      <c r="EN215" s="12">
        <f ca="1">SUM(EO214:OFFSET(EO214,0,$C215/3-1))*($C215&gt;0)*(EN$4&gt;=EK217)</f>
        <v>0</v>
      </c>
      <c r="EO215" s="12">
        <f ca="1">SUM(EP214:OFFSET(EP214,0,$C215/3-1))*($C215&gt;0)*(EO$4&gt;=EL217)</f>
        <v>0</v>
      </c>
      <c r="EP215" s="12">
        <f ca="1">SUM(EQ214:OFFSET(EQ214,0,$C215/3-1))*($C215&gt;0)*(EP$4&gt;=EM217)</f>
        <v>0</v>
      </c>
      <c r="EQ215" s="12"/>
      <c r="ER215" s="12"/>
      <c r="ES215" s="12"/>
      <c r="ET215" s="12"/>
      <c r="EU215" s="12"/>
      <c r="EV215" s="12"/>
      <c r="EW215" s="12"/>
      <c r="EX215" s="12"/>
      <c r="EY215" s="12"/>
      <c r="EZ215" s="12"/>
      <c r="FA215" s="12"/>
      <c r="FB215" s="12"/>
      <c r="FC215" s="12"/>
      <c r="FD215" s="12"/>
      <c r="FE215" s="12"/>
      <c r="FF215" s="12"/>
      <c r="FG215" s="12"/>
    </row>
    <row r="216" spans="1:163" ht="14.1" customHeight="1">
      <c r="E216" s="1291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  <c r="BI216" s="10"/>
      <c r="BJ216" s="10"/>
      <c r="BK216" s="10"/>
      <c r="BL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  <c r="CG216" s="10"/>
      <c r="CH216" s="10"/>
      <c r="CI216" s="10"/>
      <c r="CJ216" s="10"/>
      <c r="CK216" s="10"/>
      <c r="CL216" s="10"/>
      <c r="CM216" s="10"/>
      <c r="CN216" s="10"/>
      <c r="CO216" s="10"/>
      <c r="CP216" s="10"/>
      <c r="CQ216" s="10"/>
      <c r="CR216" s="10"/>
      <c r="CS216" s="10"/>
      <c r="CT216" s="10"/>
      <c r="CU216" s="10"/>
      <c r="CV216" s="10"/>
      <c r="CW216" s="10"/>
      <c r="CX216" s="10"/>
      <c r="CY216" s="10"/>
      <c r="CZ216" s="10"/>
      <c r="DA216" s="10"/>
      <c r="DB216" s="10"/>
      <c r="DC216" s="10"/>
      <c r="DD216" s="10"/>
      <c r="DE216" s="10"/>
      <c r="DF216" s="10"/>
      <c r="DG216" s="10"/>
      <c r="DH216" s="10"/>
      <c r="DI216" s="10"/>
      <c r="DJ216" s="10"/>
      <c r="DK216" s="10"/>
      <c r="DL216" s="10"/>
      <c r="DM216" s="10"/>
      <c r="DN216" s="10"/>
      <c r="DO216" s="10"/>
      <c r="DP216" s="10"/>
      <c r="DQ216" s="10"/>
      <c r="DR216" s="10"/>
      <c r="DS216" s="10"/>
      <c r="DT216" s="10"/>
      <c r="DU216" s="10"/>
      <c r="DV216" s="10"/>
      <c r="DW216" s="10"/>
      <c r="DX216" s="10"/>
      <c r="DY216" s="10"/>
      <c r="DZ216" s="10"/>
      <c r="EA216" s="10"/>
      <c r="EB216" s="10"/>
      <c r="EC216" s="10"/>
      <c r="ED216" s="10"/>
      <c r="EE216" s="10"/>
      <c r="EF216" s="10"/>
      <c r="EG216" s="10"/>
      <c r="EH216" s="10"/>
      <c r="EI216" s="10"/>
      <c r="EJ216" s="10"/>
      <c r="EK216" s="10"/>
      <c r="EL216" s="10"/>
      <c r="EM216" s="10"/>
      <c r="EN216" s="10"/>
      <c r="EO216" s="10"/>
      <c r="EP216" s="10"/>
      <c r="EQ216" s="10"/>
      <c r="ER216" s="10"/>
      <c r="ES216" s="10"/>
      <c r="ET216" s="10"/>
      <c r="EU216" s="10"/>
      <c r="EV216" s="10"/>
      <c r="EW216" s="10"/>
      <c r="EX216" s="10"/>
      <c r="EY216" s="10"/>
      <c r="EZ216" s="10"/>
      <c r="FA216" s="10"/>
      <c r="FB216" s="10"/>
      <c r="FC216" s="10"/>
      <c r="FD216" s="10"/>
      <c r="FE216" s="10"/>
      <c r="FF216" s="10"/>
      <c r="FG216" s="10"/>
    </row>
    <row r="217" spans="1:163" ht="14.1" customHeight="1">
      <c r="B217" s="15" t="s">
        <v>452</v>
      </c>
      <c r="C217" s="577"/>
      <c r="D217" s="516" t="s">
        <v>206</v>
      </c>
      <c r="E217" s="1292">
        <f ca="1">SUM(F217:DI217)</f>
        <v>0</v>
      </c>
      <c r="F217" s="10"/>
      <c r="G217" s="1297" t="str">
        <f>IF(AND(SUM(F207:$G207)&lt;0.01,SUM($G207:G207)&gt;0.01),G$4,"")</f>
        <v/>
      </c>
      <c r="H217" s="1297"/>
      <c r="I217" s="1297"/>
      <c r="J217" s="1297"/>
      <c r="K217" s="1297" t="str">
        <f ca="1">IF(AND(SUM($G209:J209)&lt;0.01,SUM($G209:K209)&gt;0.01),K$4,"")</f>
        <v/>
      </c>
      <c r="L217" s="1297" t="str">
        <f ca="1">IF(AND(SUM($G209:K209)&lt;0.01,SUM($G209:L209)&gt;0.01),L$4,"")</f>
        <v/>
      </c>
      <c r="M217" s="1297" t="str">
        <f ca="1">IF(AND(SUM($G209:L209)&lt;0.01,SUM($G209:M209)&gt;0.01),M$4,"")</f>
        <v/>
      </c>
      <c r="N217" s="1297" t="str">
        <f ca="1">IF(AND(SUM($G209:M209)&lt;0.01,SUM($G209:N209)&gt;0.01),N$4,"")</f>
        <v/>
      </c>
      <c r="O217" s="1297" t="str">
        <f ca="1">IF(AND(SUM($G209:N209)&lt;0.01,SUM($G209:O209)&gt;0.01),O$4,"")</f>
        <v/>
      </c>
      <c r="P217" s="1297" t="str">
        <f ca="1">IF(AND(SUM($G209:O209)&lt;0.01,SUM($G209:P209)&gt;0.01),P$4,"")</f>
        <v/>
      </c>
      <c r="Q217" s="1297" t="str">
        <f ca="1">IF(AND(SUM($G209:P209)&lt;0.01,SUM($G209:Q209)&gt;0.01),Q$4,"")</f>
        <v/>
      </c>
      <c r="R217" s="1297" t="str">
        <f ca="1">IF(AND(SUM($G209:Q209)&lt;0.01,SUM($G209:R209)&gt;0.01),R$4,"")</f>
        <v/>
      </c>
      <c r="S217" s="1297" t="str">
        <f ca="1">IF(AND(SUM($G209:R209)&lt;0.01,SUM($G209:S209)&gt;0.01),S$4,"")</f>
        <v/>
      </c>
      <c r="T217" s="1297" t="str">
        <f ca="1">IF(AND(SUM($G209:S209)&lt;0.01,SUM($G209:T209)&gt;0.01),T$4,"")</f>
        <v/>
      </c>
      <c r="U217" s="1297" t="str">
        <f ca="1">IF(AND(SUM($G209:T209)&lt;0.01,SUM($G209:U209)&gt;0.01),U$4,"")</f>
        <v/>
      </c>
      <c r="V217" s="1297" t="str">
        <f ca="1">IF(AND(SUM($G209:U209)&lt;0.01,SUM($G209:V209)&gt;0.01),V$4,"")</f>
        <v/>
      </c>
      <c r="W217" s="1297" t="str">
        <f ca="1">IF(AND(SUM($G209:V209)&lt;0.01,SUM($G209:W209)&gt;0.01),W$4,"")</f>
        <v/>
      </c>
      <c r="X217" s="1297" t="str">
        <f ca="1">IF(AND(SUM($G209:W209)&lt;0.01,SUM($G209:X209)&gt;0.01),X$4,"")</f>
        <v/>
      </c>
      <c r="Y217" s="1297" t="str">
        <f ca="1">IF(AND(SUM($G209:X209)&lt;0.01,SUM($G209:Y209)&gt;0.01),Y$4,"")</f>
        <v/>
      </c>
      <c r="Z217" s="1297" t="str">
        <f ca="1">IF(AND(SUM($G209:Y209)&lt;0.01,SUM($G209:Z209)&gt;0.01),Z$4,"")</f>
        <v/>
      </c>
      <c r="AA217" s="1297" t="str">
        <f ca="1">IF(AND(SUM($G209:Z209)&lt;0.01,SUM($G209:AA209)&gt;0.01),AA$4,"")</f>
        <v/>
      </c>
      <c r="AB217" s="1297" t="str">
        <f ca="1">IF(AND(SUM($G209:AA209)&lt;0.01,SUM($G209:AB209)&gt;0.01),AB$4,"")</f>
        <v/>
      </c>
      <c r="AC217" s="1297" t="str">
        <f ca="1">IF(AND(SUM($G209:AB209)&lt;0.01,SUM($G209:AC209)&gt;0.01),AC$4,"")</f>
        <v/>
      </c>
      <c r="AD217" s="1297" t="str">
        <f ca="1">IF(AND(SUM($G209:AC209)&lt;0.01,SUM($G209:AD209)&gt;0.01),AD$4,"")</f>
        <v/>
      </c>
      <c r="AE217" s="1297" t="str">
        <f ca="1">IF(AND(SUM($G209:AD209)&lt;0.01,SUM($G209:AE209)&gt;0.01),AE$4,"")</f>
        <v/>
      </c>
      <c r="AF217" s="1297" t="str">
        <f ca="1">IF(AND(SUM($G209:AE209)&lt;0.01,SUM($G209:AF209)&gt;0.01),AF$4,"")</f>
        <v/>
      </c>
      <c r="AG217" s="1297" t="str">
        <f ca="1">IF(AND(SUM($G209:AF209)&lt;0.01,SUM($G209:AG209)&gt;0.01),AG$4,"")</f>
        <v/>
      </c>
      <c r="AH217" s="1297" t="str">
        <f ca="1">IF(AND(SUM($G209:AG209)&lt;0.01,SUM($G209:AH209)&gt;0.01),AH$4,"")</f>
        <v/>
      </c>
      <c r="AI217" s="1297" t="str">
        <f ca="1">IF(AND(SUM($G209:AH209)&lt;0.01,SUM($G209:AI209)&gt;0.01),AI$4,"")</f>
        <v/>
      </c>
      <c r="AJ217" s="1297" t="str">
        <f ca="1">IF(AND(SUM($G209:AI209)&lt;0.01,SUM($G209:AJ209)&gt;0.01),AJ$4,"")</f>
        <v/>
      </c>
      <c r="AK217" s="1297" t="str">
        <f ca="1">IF(AND(SUM($G209:AJ209)&lt;0.01,SUM($G209:AK209)&gt;0.01),AK$4,"")</f>
        <v/>
      </c>
      <c r="AL217" s="1297" t="str">
        <f ca="1">IF(AND(SUM($G209:AK209)&lt;0.01,SUM($G209:AL209)&gt;0.01),AL$4,"")</f>
        <v/>
      </c>
      <c r="AM217" s="1297" t="str">
        <f ca="1">IF(AND(SUM($G209:AL209)&lt;0.01,SUM($G209:AM209)&gt;0.01),AM$4,"")</f>
        <v/>
      </c>
      <c r="AN217" s="1297" t="str">
        <f ca="1">IF(AND(SUM($G209:AM209)&lt;0.01,SUM($G209:AN209)&gt;0.01),AN$4,"")</f>
        <v/>
      </c>
      <c r="AO217" s="1297" t="str">
        <f ca="1">IF(AND(SUM($G209:AN209)&lt;0.01,SUM($G209:AO209)&gt;0.01),AO$4,"")</f>
        <v/>
      </c>
      <c r="AP217" s="1297" t="str">
        <f ca="1">IF(AND(SUM($G209:AO209)&lt;0.01,SUM($G209:AP209)&gt;0.01),AP$4,"")</f>
        <v/>
      </c>
      <c r="AQ217" s="1297" t="str">
        <f ca="1">IF(AND(SUM($G209:AP209)&lt;0.01,SUM($G209:AQ209)&gt;0.01),AQ$4,"")</f>
        <v/>
      </c>
      <c r="AR217" s="1297" t="str">
        <f ca="1">IF(AND(SUM($G209:AQ209)&lt;0.01,SUM($G209:AR209)&gt;0.01),AR$4,"")</f>
        <v/>
      </c>
      <c r="AS217" s="1297" t="str">
        <f ca="1">IF(AND(SUM($G209:AR209)&lt;0.01,SUM($G209:AS209)&gt;0.01),AS$4,"")</f>
        <v/>
      </c>
      <c r="AT217" s="1297" t="str">
        <f ca="1">IF(AND(SUM($G209:AS209)&lt;0.01,SUM($G209:AT209)&gt;0.01),AT$4,"")</f>
        <v/>
      </c>
      <c r="AU217" s="1297" t="str">
        <f ca="1">IF(AND(SUM($G209:AT209)&lt;0.01,SUM($G209:AU209)&gt;0.01),AU$4,"")</f>
        <v/>
      </c>
      <c r="AV217" s="1297" t="str">
        <f ca="1">IF(AND(SUM($G209:AU209)&lt;0.01,SUM($G209:AV209)&gt;0.01),AV$4,"")</f>
        <v/>
      </c>
      <c r="AW217" s="1297" t="str">
        <f ca="1">IF(AND(SUM($G209:AV209)&lt;0.01,SUM($G209:AW209)&gt;0.01),AW$4,"")</f>
        <v/>
      </c>
      <c r="AX217" s="1297" t="str">
        <f ca="1">IF(AND(SUM($G209:AW209)&lt;0.01,SUM($G209:AX209)&gt;0.01),AX$4,"")</f>
        <v/>
      </c>
      <c r="AY217" s="1297" t="str">
        <f ca="1">IF(AND(SUM($G209:AX209)&lt;0.01,SUM($G209:AY209)&gt;0.01),AY$4,"")</f>
        <v/>
      </c>
      <c r="AZ217" s="1297" t="str">
        <f ca="1">IF(AND(SUM($G209:AY209)&lt;0.01,SUM($G209:AZ209)&gt;0.01),AZ$4,"")</f>
        <v/>
      </c>
      <c r="BA217" s="1297" t="str">
        <f ca="1">IF(AND(SUM($G209:AZ209)&lt;0.01,SUM($G209:BA209)&gt;0.01),BA$4,"")</f>
        <v/>
      </c>
      <c r="BB217" s="1297" t="str">
        <f ca="1">IF(AND(SUM($G209:BA209)&lt;0.01,SUM($G209:BB209)&gt;0.01),BB$4,"")</f>
        <v/>
      </c>
      <c r="BC217" s="1297" t="str">
        <f ca="1">IF(AND(SUM($G209:BB209)&lt;0.01,SUM($G209:BC209)&gt;0.01),BC$4,"")</f>
        <v/>
      </c>
      <c r="BD217" s="1297" t="str">
        <f ca="1">IF(AND(SUM($G209:BC209)&lt;0.01,SUM($G209:BD209)&gt;0.01),BD$4,"")</f>
        <v/>
      </c>
      <c r="BE217" s="1297" t="str">
        <f ca="1">IF(AND(SUM($G209:BD209)&lt;0.01,SUM($G209:BE209)&gt;0.01),BE$4,"")</f>
        <v/>
      </c>
      <c r="BF217" s="1297" t="str">
        <f ca="1">IF(AND(SUM($G209:BE209)&lt;0.01,SUM($G209:BF209)&gt;0.01),BF$4,"")</f>
        <v/>
      </c>
      <c r="BG217" s="1297" t="str">
        <f ca="1">IF(AND(SUM($G209:BF209)&lt;0.01,SUM($G209:BG209)&gt;0.01),BG$4,"")</f>
        <v/>
      </c>
      <c r="BH217" s="1297" t="str">
        <f ca="1">IF(AND(SUM($G209:BG209)&lt;0.01,SUM($G209:BH209)&gt;0.01),BH$4,"")</f>
        <v/>
      </c>
      <c r="BI217" s="1297" t="str">
        <f ca="1">IF(AND(SUM($G209:BH209)&lt;0.01,SUM($G209:BI209)&gt;0.01),BI$4,"")</f>
        <v/>
      </c>
      <c r="BJ217" s="1297" t="str">
        <f ca="1">IF(AND(SUM($G209:BI209)&lt;0.01,SUM($G209:BJ209)&gt;0.01),BJ$4,"")</f>
        <v/>
      </c>
      <c r="BK217" s="1297" t="str">
        <f ca="1">IF(AND(SUM($G209:BJ209)&lt;0.01,SUM($G209:BK209)&gt;0.01),BK$4,"")</f>
        <v/>
      </c>
      <c r="BL217" s="1297" t="str">
        <f ca="1">IF(AND(SUM($G209:BK209)&lt;0.01,SUM($G209:BL209)&gt;0.01),BL$4,"")</f>
        <v/>
      </c>
      <c r="BM217" s="1297" t="str">
        <f ca="1">IF(AND(SUM($G209:BL209)&lt;0.01,SUM($G209:BM209)&gt;0.01),BM$4,"")</f>
        <v/>
      </c>
      <c r="BN217" s="1297" t="str">
        <f ca="1">IF(AND(SUM($G209:BM209)&lt;0.01,SUM($G209:BN209)&gt;0.01),BN$4,"")</f>
        <v/>
      </c>
      <c r="BO217" s="1297" t="str">
        <f ca="1">IF(AND(SUM($G209:BN209)&lt;0.01,SUM($G209:BO209)&gt;0.01),BO$4,"")</f>
        <v/>
      </c>
      <c r="BP217" s="1297" t="str">
        <f ca="1">IF(AND(SUM($G209:BO209)&lt;0.01,SUM($G209:BP209)&gt;0.01),BP$4,"")</f>
        <v/>
      </c>
      <c r="BQ217" s="1297" t="str">
        <f ca="1">IF(AND(SUM($G209:BP209)&lt;0.01,SUM($G209:BQ209)&gt;0.01),BQ$4,"")</f>
        <v/>
      </c>
      <c r="BR217" s="1297" t="str">
        <f ca="1">IF(AND(SUM($G209:BQ209)&lt;0.01,SUM($G209:BR209)&gt;0.01),BR$4,"")</f>
        <v/>
      </c>
      <c r="BS217" s="578" t="str">
        <f ca="1">IF(AND(SUM($G209:BR209)&lt;0.01,SUM($G209:BS209)&gt;0.01),BS$4,"")</f>
        <v/>
      </c>
      <c r="BT217" s="578" t="str">
        <f ca="1">IF(AND(SUM($G209:BS209)&lt;0.01,SUM($G209:BT209)&gt;0.01),BT$4,"")</f>
        <v/>
      </c>
      <c r="BU217" s="578" t="str">
        <f ca="1">IF(AND(SUM($G209:BT209)&lt;0.01,SUM($G209:BU209)&gt;0.01),BU$4,"")</f>
        <v/>
      </c>
      <c r="BV217" s="578" t="str">
        <f ca="1">IF(AND(SUM($G209:BU209)&lt;0.01,SUM($G209:BV209)&gt;0.01),BV$4,"")</f>
        <v/>
      </c>
      <c r="BW217" s="578" t="str">
        <f ca="1">IF(AND(SUM($G209:BV209)&lt;0.01,SUM($G209:BW209)&gt;0.01),BW$4,"")</f>
        <v/>
      </c>
      <c r="BX217" s="578" t="str">
        <f ca="1">IF(AND(SUM($G209:BW209)&lt;0.01,SUM($G209:BX209)&gt;0.01),BX$4,"")</f>
        <v/>
      </c>
      <c r="BY217" s="578" t="str">
        <f ca="1">IF(AND(SUM($G209:BX209)&lt;0.01,SUM($G209:BY209)&gt;0.01),BY$4,"")</f>
        <v/>
      </c>
      <c r="BZ217" s="578" t="str">
        <f ca="1">IF(AND(SUM($G209:BY209)&lt;0.01,SUM($G209:BZ209)&gt;0.01),BZ$4,"")</f>
        <v/>
      </c>
      <c r="CA217" s="578" t="str">
        <f ca="1">IF(AND(SUM($G209:BZ209)&lt;0.01,SUM($G209:CA209)&gt;0.01),CA$4,"")</f>
        <v/>
      </c>
      <c r="CB217" s="578" t="str">
        <f ca="1">IF(AND(SUM($G209:CA209)&lt;0.01,SUM($G209:CB209)&gt;0.01),CB$4,"")</f>
        <v/>
      </c>
      <c r="CC217" s="578" t="str">
        <f ca="1">IF(AND(SUM($G209:CB209)&lt;0.01,SUM($G209:CC209)&gt;0.01),CC$4,"")</f>
        <v/>
      </c>
      <c r="CD217" s="578" t="str">
        <f ca="1">IF(AND(SUM($G209:CC209)&lt;0.01,SUM($G209:CD209)&gt;0.01),CD$4,"")</f>
        <v/>
      </c>
      <c r="CE217" s="578" t="str">
        <f ca="1">IF(AND(SUM($G209:CD209)&lt;0.01,SUM($G209:CE209)&gt;0.01),CE$4,"")</f>
        <v/>
      </c>
      <c r="CF217" s="578" t="str">
        <f ca="1">IF(AND(SUM($G209:CE209)&lt;0.01,SUM($G209:CF209)&gt;0.01),CF$4,"")</f>
        <v/>
      </c>
      <c r="CG217" s="578" t="str">
        <f ca="1">IF(AND(SUM($G209:CF209)&lt;0.01,SUM($G209:CG209)&gt;0.01),CG$4,"")</f>
        <v/>
      </c>
      <c r="CH217" s="578" t="str">
        <f ca="1">IF(AND(SUM($G209:CG209)&lt;0.01,SUM($G209:CH209)&gt;0.01),CH$4,"")</f>
        <v/>
      </c>
      <c r="CI217" s="578" t="str">
        <f ca="1">IF(AND(SUM($G209:CH209)&lt;0.01,SUM($G209:CI209)&gt;0.01),CI$4,"")</f>
        <v/>
      </c>
      <c r="CJ217" s="578" t="str">
        <f ca="1">IF(AND(SUM($G209:CI209)&lt;0.01,SUM($G209:CJ209)&gt;0.01),CJ$4,"")</f>
        <v/>
      </c>
      <c r="CK217" s="578" t="str">
        <f ca="1">IF(AND(SUM($G209:CJ209)&lt;0.01,SUM($G209:CK209)&gt;0.01),CK$4,"")</f>
        <v/>
      </c>
      <c r="CL217" s="578" t="str">
        <f ca="1">IF(AND(SUM($G209:CK209)&lt;0.01,SUM($G209:CL209)&gt;0.01),CL$4,"")</f>
        <v/>
      </c>
      <c r="CM217" s="578" t="str">
        <f ca="1">IF(AND(SUM($G209:CL209)&lt;0.01,SUM($G209:CM209)&gt;0.01),CM$4,"")</f>
        <v/>
      </c>
      <c r="CN217" s="578" t="str">
        <f ca="1">IF(AND(SUM($G209:CM209)&lt;0.01,SUM($G209:CN209)&gt;0.01),CN$4,"")</f>
        <v/>
      </c>
      <c r="CO217" s="578" t="str">
        <f ca="1">IF(AND(SUM($G209:CN209)&lt;0.01,SUM($G209:CO209)&gt;0.01),CO$4,"")</f>
        <v/>
      </c>
      <c r="CP217" s="578" t="str">
        <f ca="1">IF(AND(SUM($G209:CO209)&lt;0.01,SUM($G209:CP209)&gt;0.01),CP$4,"")</f>
        <v/>
      </c>
      <c r="CQ217" s="578" t="str">
        <f ca="1">IF(AND(SUM($G209:CP209)&lt;0.01,SUM($G209:CQ209)&gt;0.01),CQ$4,"")</f>
        <v/>
      </c>
      <c r="CR217" s="578" t="str">
        <f ca="1">IF(AND(SUM($G209:CQ209)&lt;0.01,SUM($G209:CR209)&gt;0.01),CR$4,"")</f>
        <v/>
      </c>
      <c r="CS217" s="578" t="str">
        <f ca="1">IF(AND(SUM($G209:CR209)&lt;0.01,SUM($G209:CS209)&gt;0.01),CS$4,"")</f>
        <v/>
      </c>
      <c r="CT217" s="578" t="str">
        <f ca="1">IF(AND(SUM($G209:CS209)&lt;0.01,SUM($G209:CT209)&gt;0.01),CT$4,"")</f>
        <v/>
      </c>
      <c r="CU217" s="578" t="str">
        <f ca="1">IF(AND(SUM($G209:CT209)&lt;0.01,SUM($G209:CU209)&gt;0.01),CU$4,"")</f>
        <v/>
      </c>
      <c r="CV217" s="578" t="str">
        <f ca="1">IF(AND(SUM($G209:CU209)&lt;0.01,SUM($G209:CV209)&gt;0.01),CV$4,"")</f>
        <v/>
      </c>
      <c r="CW217" s="578" t="str">
        <f ca="1">IF(AND(SUM($G209:CV209)&lt;0.01,SUM($G209:CW209)&gt;0.01),CW$4,"")</f>
        <v/>
      </c>
      <c r="CX217" s="578" t="str">
        <f ca="1">IF(AND(SUM($G209:CW209)&lt;0.01,SUM($G209:CX209)&gt;0.01),CX$4,"")</f>
        <v/>
      </c>
      <c r="CY217" s="578" t="str">
        <f ca="1">IF(AND(SUM($G209:CX209)&lt;0.01,SUM($G209:CY209)&gt;0.01),CY$4,"")</f>
        <v/>
      </c>
      <c r="CZ217" s="578" t="str">
        <f ca="1">IF(AND(SUM($G209:CY209)&lt;0.01,SUM($G209:CZ209)&gt;0.01),CZ$4,"")</f>
        <v/>
      </c>
      <c r="DA217" s="578" t="str">
        <f ca="1">IF(AND(SUM($G209:CZ209)&lt;0.01,SUM($G209:DA209)&gt;0.01),DA$4,"")</f>
        <v/>
      </c>
      <c r="DB217" s="578" t="str">
        <f ca="1">IF(AND(SUM($G209:DA209)&lt;0.01,SUM($G209:DB209)&gt;0.01),DB$4,"")</f>
        <v/>
      </c>
      <c r="DC217" s="578" t="str">
        <f ca="1">IF(AND(SUM($G209:DB209)&lt;0.01,SUM($G209:DC209)&gt;0.01),DC$4,"")</f>
        <v/>
      </c>
      <c r="DD217" s="578" t="str">
        <f ca="1">IF(AND(SUM($G209:DC209)&lt;0.01,SUM($G209:DD209)&gt;0.01),DD$4,"")</f>
        <v/>
      </c>
      <c r="DE217" s="578" t="str">
        <f ca="1">IF(AND(SUM($G209:DD209)&lt;0.01,SUM($G209:DE209)&gt;0.01),DE$4,"")</f>
        <v/>
      </c>
      <c r="DF217" s="578" t="str">
        <f ca="1">IF(AND(SUM($G209:DE209)&lt;0.01,SUM($G209:DF209)&gt;0.01),DF$4,"")</f>
        <v/>
      </c>
      <c r="DG217" s="578" t="str">
        <f ca="1">IF(AND(SUM($G209:DF209)&lt;0.01,SUM($G209:DG209)&gt;0.01),DG$4,"")</f>
        <v/>
      </c>
      <c r="DH217" s="578" t="str">
        <f ca="1">IF(AND(SUM($G209:DG209)&lt;0.01,SUM($G209:DH209)&gt;0.01),DH$4,"")</f>
        <v/>
      </c>
      <c r="DI217" s="578" t="str">
        <f ca="1">IF(AND(SUM($G209:DH209)&lt;0.01,SUM($G209:DI209)&gt;0.01),DI$4,"")</f>
        <v/>
      </c>
      <c r="DJ217" s="578" t="str">
        <f ca="1">IF(AND(SUM($G209:DI209)&lt;0.01,SUM($G209:DJ209)&gt;0.01),DJ$4,"")</f>
        <v/>
      </c>
      <c r="DK217" s="578" t="str">
        <f ca="1">IF(AND(SUM($G209:DJ209)&lt;0.01,SUM($G209:DK209)&gt;0.01),DK$4,"")</f>
        <v/>
      </c>
      <c r="DL217" s="578" t="str">
        <f ca="1">IF(AND(SUM($G209:DK209)&lt;0.01,SUM($G209:DL209)&gt;0.01),DL$4,"")</f>
        <v/>
      </c>
      <c r="DM217" s="578" t="str">
        <f ca="1">IF(AND(SUM($G209:DL209)&lt;0.01,SUM($G209:DM209)&gt;0.01),DM$4,"")</f>
        <v/>
      </c>
      <c r="DN217" s="578" t="str">
        <f ca="1">IF(AND(SUM($G209:DM209)&lt;0.01,SUM($G209:DN209)&gt;0.01),DN$4,"")</f>
        <v/>
      </c>
      <c r="DO217" s="578" t="str">
        <f ca="1">IF(AND(SUM($G209:DN209)&lt;0.01,SUM($G209:DO209)&gt;0.01),DO$4,"")</f>
        <v/>
      </c>
      <c r="DP217" s="578" t="str">
        <f ca="1">IF(AND(SUM($G209:DO209)&lt;0.01,SUM($G209:DP209)&gt;0.01),DP$4,"")</f>
        <v/>
      </c>
      <c r="DQ217" s="578" t="str">
        <f ca="1">IF(AND(SUM($G209:DP209)&lt;0.01,SUM($G209:DQ209)&gt;0.01),DQ$4,"")</f>
        <v/>
      </c>
      <c r="DR217" s="578" t="str">
        <f ca="1">IF(AND(SUM($G209:DQ209)&lt;0.01,SUM($G209:DR209)&gt;0.01),DR$4,"")</f>
        <v/>
      </c>
      <c r="DS217" s="578" t="str">
        <f ca="1">IF(AND(SUM($G209:DR209)&lt;0.01,SUM($G209:DS209)&gt;0.01),DS$4,"")</f>
        <v/>
      </c>
      <c r="DT217" s="578" t="str">
        <f ca="1">IF(AND(SUM($G209:DS209)&lt;0.01,SUM($G209:DT209)&gt;0.01),DT$4,"")</f>
        <v/>
      </c>
      <c r="DU217" s="578" t="str">
        <f ca="1">IF(AND(SUM($G209:DT209)&lt;0.01,SUM($G209:DU209)&gt;0.01),DU$4,"")</f>
        <v/>
      </c>
      <c r="DV217" s="578" t="str">
        <f ca="1">IF(AND(SUM($G209:DU209)&lt;0.01,SUM($G209:DV209)&gt;0.01),DV$4,"")</f>
        <v/>
      </c>
      <c r="DW217" s="578" t="str">
        <f ca="1">IF(AND(SUM($G209:DV209)&lt;0.01,SUM($G209:DW209)&gt;0.01),DW$4,"")</f>
        <v/>
      </c>
      <c r="DX217" s="578" t="str">
        <f ca="1">IF(AND(SUM($G209:DW209)&lt;0.01,SUM($G209:DX209)&gt;0.01),DX$4,"")</f>
        <v/>
      </c>
      <c r="DY217" s="578" t="str">
        <f ca="1">IF(AND(SUM($G209:DX209)&lt;0.01,SUM($G209:DY209)&gt;0.01),DY$4,"")</f>
        <v/>
      </c>
      <c r="DZ217" s="578" t="str">
        <f ca="1">IF(AND(SUM($G209:DY209)&lt;0.01,SUM($G209:DZ209)&gt;0.01),DZ$4,"")</f>
        <v/>
      </c>
      <c r="EA217" s="578" t="str">
        <f ca="1">IF(AND(SUM($G209:DZ209)&lt;0.01,SUM($G209:EA209)&gt;0.01),EA$4,"")</f>
        <v/>
      </c>
      <c r="EB217" s="578" t="str">
        <f ca="1">IF(AND(SUM($G209:EA209)&lt;0.01,SUM($G209:EB209)&gt;0.01),EB$4,"")</f>
        <v/>
      </c>
      <c r="EC217" s="578" t="str">
        <f ca="1">IF(AND(SUM($G209:EB209)&lt;0.01,SUM($G209:EC209)&gt;0.01),EC$4,"")</f>
        <v/>
      </c>
      <c r="ED217" s="578" t="str">
        <f ca="1">IF(AND(SUM($G209:EC209)&lt;0.01,SUM($G209:ED209)&gt;0.01),ED$4,"")</f>
        <v/>
      </c>
      <c r="EE217" s="578" t="str">
        <f ca="1">IF(AND(SUM($G209:ED209)&lt;0.01,SUM($G209:EE209)&gt;0.01),EE$4,"")</f>
        <v/>
      </c>
      <c r="EF217" s="578" t="str">
        <f ca="1">IF(AND(SUM($G209:EE209)&lt;0.01,SUM($G209:EF209)&gt;0.01),EF$4,"")</f>
        <v/>
      </c>
      <c r="EG217" s="578" t="str">
        <f ca="1">IF(AND(SUM($G209:EF209)&lt;0.01,SUM($G209:EG209)&gt;0.01),EG$4,"")</f>
        <v/>
      </c>
      <c r="EH217" s="578" t="str">
        <f ca="1">IF(AND(SUM($G209:EG209)&lt;0.01,SUM($G209:EH209)&gt;0.01),EH$4,"")</f>
        <v/>
      </c>
      <c r="EI217" s="578" t="str">
        <f ca="1">IF(AND(SUM($G209:EH209)&lt;0.01,SUM($G209:EI209)&gt;0.01),EI$4,"")</f>
        <v/>
      </c>
      <c r="EJ217" s="578" t="str">
        <f ca="1">IF(AND(SUM($G209:EI209)&lt;0.01,SUM($G209:EJ209)&gt;0.01),EJ$4,"")</f>
        <v/>
      </c>
      <c r="EK217" s="578" t="str">
        <f ca="1">IF(AND(SUM($G209:EJ209)&lt;0.01,SUM($G209:EK209)&gt;0.01),EK$4,"")</f>
        <v/>
      </c>
      <c r="EL217" s="578" t="str">
        <f ca="1">IF(AND(SUM($G209:EK209)&lt;0.01,SUM($G209:EL209)&gt;0.01),EL$4,"")</f>
        <v/>
      </c>
      <c r="EM217" s="578" t="str">
        <f ca="1">IF(AND(SUM($G209:EL209)&lt;0.01,SUM($G209:EM209)&gt;0.01),EM$4,"")</f>
        <v/>
      </c>
      <c r="EN217" s="578" t="str">
        <f ca="1">IF(AND(SUM($G209:EM209)&lt;0.01,SUM($G209:EN209)&gt;0.01),EN$4,"")</f>
        <v/>
      </c>
      <c r="EO217" s="578" t="str">
        <f ca="1">IF(AND(SUM($G209:EN209)&lt;0.01,SUM($G209:EO209)&gt;0.01),EO$4,"")</f>
        <v/>
      </c>
      <c r="EP217" s="578" t="str">
        <f ca="1">IF(AND(SUM($G209:EO209)&lt;0.01,SUM($G209:EP209)&gt;0.01),EP$4,"")</f>
        <v/>
      </c>
      <c r="EQ217" s="10"/>
      <c r="ER217" s="10"/>
      <c r="ES217" s="10"/>
      <c r="ET217" s="10"/>
      <c r="EU217" s="10"/>
      <c r="EV217" s="10"/>
      <c r="EW217" s="10"/>
      <c r="EX217" s="10"/>
      <c r="EY217" s="10"/>
      <c r="EZ217" s="10"/>
      <c r="FA217" s="10"/>
      <c r="FB217" s="10"/>
      <c r="FC217" s="10"/>
      <c r="FD217" s="10"/>
      <c r="FE217" s="10"/>
      <c r="FF217" s="10"/>
      <c r="FG217" s="10"/>
    </row>
    <row r="218" spans="1:163" ht="14.1" customHeight="1">
      <c r="B218" s="20" t="s">
        <v>453</v>
      </c>
      <c r="C218" s="579">
        <f ca="1">Assum!F242</f>
        <v>47483</v>
      </c>
      <c r="D218" s="516" t="s">
        <v>206</v>
      </c>
      <c r="E218" s="1292">
        <f t="shared" ref="E218:E219" ca="1" si="1251">SUM(F218:DI218)</f>
        <v>0</v>
      </c>
      <c r="F218" s="10"/>
      <c r="G218" s="1297"/>
      <c r="H218" s="1297"/>
      <c r="I218" s="1297"/>
      <c r="J218" s="1297"/>
      <c r="K218" s="1297" t="str">
        <f ca="1">IF(AND(SUM($G210:J210)&lt;0.01,SUM($G210:K210)&gt;0.01),K$4,"")</f>
        <v/>
      </c>
      <c r="L218" s="1297" t="str">
        <f ca="1">IF(AND(SUM($G210:K210)&lt;0.01,SUM($G210:L210)&gt;0.01),L$4,"")</f>
        <v/>
      </c>
      <c r="M218" s="1297" t="str">
        <f ca="1">IF(AND(SUM($G210:L210)&lt;0.01,SUM($G210:M210)&gt;0.01),M$4,"")</f>
        <v/>
      </c>
      <c r="N218" s="1297" t="str">
        <f ca="1">IF(AND(SUM($G210:M210)&lt;0.01,SUM($G210:N210)&gt;0.01),N$4,"")</f>
        <v/>
      </c>
      <c r="O218" s="1297" t="str">
        <f ca="1">IF(AND(SUM($G210:N210)&lt;0.01,SUM($G210:O210)&gt;0.01),O$4,"")</f>
        <v/>
      </c>
      <c r="P218" s="1297" t="str">
        <f ca="1">IF(AND(SUM($G210:O210)&lt;0.01,SUM($G210:P210)&gt;0.01),P$4,"")</f>
        <v/>
      </c>
      <c r="Q218" s="1297" t="str">
        <f ca="1">IF(AND(SUM($G210:P210)&lt;0.01,SUM($G210:Q210)&gt;0.01),Q$4,"")</f>
        <v/>
      </c>
      <c r="R218" s="1297" t="str">
        <f ca="1">IF(AND(SUM($G210:Q210)&lt;0.01,SUM($G210:R210)&gt;0.01),R$4,"")</f>
        <v/>
      </c>
      <c r="S218" s="1297" t="str">
        <f ca="1">IF(AND(SUM($G210:R210)&lt;0.01,SUM($G210:S210)&gt;0.01),S$4,"")</f>
        <v/>
      </c>
      <c r="T218" s="1297" t="str">
        <f ca="1">IF(AND(SUM($G210:S210)&lt;0.01,SUM($G210:T210)&gt;0.01),T$4,"")</f>
        <v/>
      </c>
      <c r="U218" s="1297" t="str">
        <f ca="1">IF(AND(SUM($G210:T210)&lt;0.01,SUM($G210:U210)&gt;0.01),U$4,"")</f>
        <v/>
      </c>
      <c r="V218" s="1297" t="str">
        <f ca="1">IF(AND(SUM($G210:U210)&lt;0.01,SUM($G210:V210)&gt;0.01),V$4,"")</f>
        <v/>
      </c>
      <c r="W218" s="1297" t="str">
        <f ca="1">IF(AND(SUM($G210:V210)&lt;0.01,SUM($G210:W210)&gt;0.01),W$4,"")</f>
        <v/>
      </c>
      <c r="X218" s="1297" t="str">
        <f ca="1">IF(AND(SUM($G210:W210)&lt;0.01,SUM($G210:X210)&gt;0.01),X$4,"")</f>
        <v/>
      </c>
      <c r="Y218" s="1297" t="str">
        <f ca="1">IF(AND(SUM($G210:X210)&lt;0.01,SUM($G210:Y210)&gt;0.01),Y$4,"")</f>
        <v/>
      </c>
      <c r="Z218" s="1297" t="str">
        <f ca="1">IF(AND(SUM($G210:Y210)&lt;0.01,SUM($G210:Z210)&gt;0.01),Z$4,"")</f>
        <v/>
      </c>
      <c r="AA218" s="1297" t="str">
        <f ca="1">IF(AND(SUM($G210:Z210)&lt;0.01,SUM($G210:AA210)&gt;0.01),AA$4,"")</f>
        <v/>
      </c>
      <c r="AB218" s="1297" t="str">
        <f ca="1">IF(AND(SUM($G210:AA210)&lt;0.01,SUM($G210:AB210)&gt;0.01),AB$4,"")</f>
        <v/>
      </c>
      <c r="AC218" s="1297" t="str">
        <f ca="1">IF(AND(SUM($G210:AB210)&lt;0.01,SUM($G210:AC210)&gt;0.01),AC$4,"")</f>
        <v/>
      </c>
      <c r="AD218" s="1297" t="str">
        <f ca="1">IF(AND(SUM($G210:AC210)&lt;0.01,SUM($G210:AD210)&gt;0.01),AD$4,"")</f>
        <v/>
      </c>
      <c r="AE218" s="1297" t="str">
        <f ca="1">IF(AND(SUM($G210:AD210)&lt;0.01,SUM($G210:AE210)&gt;0.01),AE$4,"")</f>
        <v/>
      </c>
      <c r="AF218" s="1297" t="str">
        <f ca="1">IF(AND(SUM($G210:AE210)&lt;0.01,SUM($G210:AF210)&gt;0.01),AF$4,"")</f>
        <v/>
      </c>
      <c r="AG218" s="1297" t="str">
        <f ca="1">IF(AND(SUM($G210:AF210)&lt;0.01,SUM($G210:AG210)&gt;0.01),AG$4,"")</f>
        <v/>
      </c>
      <c r="AH218" s="1297" t="str">
        <f ca="1">IF(AND(SUM($G210:AG210)&lt;0.01,SUM($G210:AH210)&gt;0.01),AH$4,"")</f>
        <v/>
      </c>
      <c r="AI218" s="1297" t="str">
        <f ca="1">IF(AND(SUM($G210:AH210)&lt;0.01,SUM($G210:AI210)&gt;0.01),AI$4,"")</f>
        <v/>
      </c>
      <c r="AJ218" s="1297" t="str">
        <f ca="1">IF(AND(SUM($G210:AI210)&lt;0.01,SUM($G210:AJ210)&gt;0.01),AJ$4,"")</f>
        <v/>
      </c>
      <c r="AK218" s="1297" t="str">
        <f ca="1">IF(AND(SUM($G210:AJ210)&lt;0.01,SUM($G210:AK210)&gt;0.01),AK$4,"")</f>
        <v/>
      </c>
      <c r="AL218" s="1297" t="str">
        <f ca="1">IF(AND(SUM($G210:AK210)&lt;0.01,SUM($G210:AL210)&gt;0.01),AL$4,"")</f>
        <v/>
      </c>
      <c r="AM218" s="1297" t="str">
        <f ca="1">IF(AND(SUM($G210:AL210)&lt;0.01,SUM($G210:AM210)&gt;0.01),AM$4,"")</f>
        <v/>
      </c>
      <c r="AN218" s="1297" t="str">
        <f ca="1">IF(AND(SUM($G210:AM210)&lt;0.01,SUM($G210:AN210)&gt;0.01),AN$4,"")</f>
        <v/>
      </c>
      <c r="AO218" s="1297" t="str">
        <f ca="1">IF(AND(SUM($G210:AN210)&lt;0.01,SUM($G210:AO210)&gt;0.01),AO$4,"")</f>
        <v/>
      </c>
      <c r="AP218" s="1297" t="str">
        <f ca="1">IF(AND(SUM($G210:AO210)&lt;0.01,SUM($G210:AP210)&gt;0.01),AP$4,"")</f>
        <v/>
      </c>
      <c r="AQ218" s="1297" t="str">
        <f ca="1">IF(AND(SUM($G210:AP210)&lt;0.01,SUM($G210:AQ210)&gt;0.01),AQ$4,"")</f>
        <v/>
      </c>
      <c r="AR218" s="1297" t="str">
        <f ca="1">IF(AND(SUM($G210:AQ210)&lt;0.01,SUM($G210:AR210)&gt;0.01),AR$4,"")</f>
        <v/>
      </c>
      <c r="AS218" s="1297" t="str">
        <f ca="1">IF(AND(SUM($G210:AR210)&lt;0.01,SUM($G210:AS210)&gt;0.01),AS$4,"")</f>
        <v/>
      </c>
      <c r="AT218" s="1297" t="str">
        <f ca="1">IF(AND(SUM($G210:AS210)&lt;0.01,SUM($G210:AT210)&gt;0.01),AT$4,"")</f>
        <v/>
      </c>
      <c r="AU218" s="1297" t="str">
        <f ca="1">IF(AND(SUM($G210:AT210)&lt;0.01,SUM($G210:AU210)&gt;0.01),AU$4,"")</f>
        <v/>
      </c>
      <c r="AV218" s="1297" t="str">
        <f ca="1">IF(AND(SUM($G210:AU210)&lt;0.01,SUM($G210:AV210)&gt;0.01),AV$4,"")</f>
        <v/>
      </c>
      <c r="AW218" s="1297" t="str">
        <f ca="1">IF(AND(SUM($G210:AV210)&lt;0.01,SUM($G210:AW210)&gt;0.01),AW$4,"")</f>
        <v/>
      </c>
      <c r="AX218" s="1297" t="str">
        <f ca="1">IF(AND(SUM($G210:AW210)&lt;0.01,SUM($G210:AX210)&gt;0.01),AX$4,"")</f>
        <v/>
      </c>
      <c r="AY218" s="1297" t="str">
        <f ca="1">IF(AND(SUM($G210:AX210)&lt;0.01,SUM($G210:AY210)&gt;0.01),AY$4,"")</f>
        <v/>
      </c>
      <c r="AZ218" s="1297" t="str">
        <f ca="1">IF(AND(SUM($G210:AY210)&lt;0.01,SUM($G210:AZ210)&gt;0.01),AZ$4,"")</f>
        <v/>
      </c>
      <c r="BA218" s="1297" t="str">
        <f ca="1">IF(AND(SUM($G210:AZ210)&lt;0.01,SUM($G210:BA210)&gt;0.01),BA$4,"")</f>
        <v/>
      </c>
      <c r="BB218" s="1297" t="str">
        <f ca="1">IF(AND(SUM($G210:BA210)&lt;0.01,SUM($G210:BB210)&gt;0.01),BB$4,"")</f>
        <v/>
      </c>
      <c r="BC218" s="1297" t="str">
        <f ca="1">IF(AND(SUM($G210:BB210)&lt;0.01,SUM($G210:BC210)&gt;0.01),BC$4,"")</f>
        <v/>
      </c>
      <c r="BD218" s="1297" t="str">
        <f ca="1">IF(AND(SUM($G210:BC210)&lt;0.01,SUM($G210:BD210)&gt;0.01),BD$4,"")</f>
        <v/>
      </c>
      <c r="BE218" s="1297" t="str">
        <f ca="1">IF(AND(SUM($G210:BD210)&lt;0.01,SUM($G210:BE210)&gt;0.01),BE$4,"")</f>
        <v/>
      </c>
      <c r="BF218" s="1297" t="str">
        <f ca="1">IF(AND(SUM($G210:BE210)&lt;0.01,SUM($G210:BF210)&gt;0.01),BF$4,"")</f>
        <v/>
      </c>
      <c r="BG218" s="1297" t="str">
        <f ca="1">IF(AND(SUM($G210:BF210)&lt;0.01,SUM($G210:BG210)&gt;0.01),BG$4,"")</f>
        <v/>
      </c>
      <c r="BH218" s="1297" t="str">
        <f ca="1">IF(AND(SUM($G210:BG210)&lt;0.01,SUM($G210:BH210)&gt;0.01),BH$4,"")</f>
        <v/>
      </c>
      <c r="BI218" s="1297" t="str">
        <f ca="1">IF(AND(SUM($G210:BH210)&lt;0.01,SUM($G210:BI210)&gt;0.01),BI$4,"")</f>
        <v/>
      </c>
      <c r="BJ218" s="1297" t="str">
        <f ca="1">IF(AND(SUM($G210:BI210)&lt;0.01,SUM($G210:BJ210)&gt;0.01),BJ$4,"")</f>
        <v/>
      </c>
      <c r="BK218" s="1297" t="str">
        <f ca="1">IF(AND(SUM($G210:BJ210)&lt;0.01,SUM($G210:BK210)&gt;0.01),BK$4,"")</f>
        <v/>
      </c>
      <c r="BL218" s="1297" t="str">
        <f ca="1">IF(AND(SUM($G210:BK210)&lt;0.01,SUM($G210:BL210)&gt;0.01),BL$4,"")</f>
        <v/>
      </c>
      <c r="BM218" s="1297" t="str">
        <f ca="1">IF(AND(SUM($G210:BL210)&lt;0.01,SUM($G210:BM210)&gt;0.01),BM$4,"")</f>
        <v/>
      </c>
      <c r="BN218" s="1297" t="str">
        <f ca="1">IF(AND(SUM($G210:BM210)&lt;0.01,SUM($G210:BN210)&gt;0.01),BN$4,"")</f>
        <v/>
      </c>
      <c r="BO218" s="1297" t="str">
        <f ca="1">IF(AND(SUM($G210:BN210)&lt;0.01,SUM($G210:BO210)&gt;0.01),BO$4,"")</f>
        <v/>
      </c>
      <c r="BP218" s="1297" t="str">
        <f ca="1">IF(AND(SUM($G210:BO210)&lt;0.01,SUM($G210:BP210)&gt;0.01),BP$4,"")</f>
        <v/>
      </c>
      <c r="BQ218" s="1297" t="str">
        <f ca="1">IF(AND(SUM($G210:BP210)&lt;0.01,SUM($G210:BQ210)&gt;0.01),BQ$4,"")</f>
        <v/>
      </c>
      <c r="BR218" s="1297" t="str">
        <f ca="1">IF(AND(SUM($G210:BQ210)&lt;0.01,SUM($G210:BR210)&gt;0.01),BR$4,"")</f>
        <v/>
      </c>
      <c r="BS218" s="578" t="str">
        <f ca="1">IF(AND(SUM($G210:BR210)&lt;0.01,SUM($G210:BS210)&gt;0.01),BS$4,"")</f>
        <v/>
      </c>
      <c r="BT218" s="578" t="str">
        <f ca="1">IF(AND(SUM($G210:BS210)&lt;0.01,SUM($G210:BT210)&gt;0.01),BT$4,"")</f>
        <v/>
      </c>
      <c r="BU218" s="578" t="str">
        <f ca="1">IF(AND(SUM($G210:BT210)&lt;0.01,SUM($G210:BU210)&gt;0.01),BU$4,"")</f>
        <v/>
      </c>
      <c r="BV218" s="578" t="str">
        <f ca="1">IF(AND(SUM($G210:BU210)&lt;0.01,SUM($G210:BV210)&gt;0.01),BV$4,"")</f>
        <v/>
      </c>
      <c r="BW218" s="578" t="str">
        <f ca="1">IF(AND(SUM($G210:BV210)&lt;0.01,SUM($G210:BW210)&gt;0.01),BW$4,"")</f>
        <v/>
      </c>
      <c r="BX218" s="578" t="str">
        <f ca="1">IF(AND(SUM($G210:BW210)&lt;0.01,SUM($G210:BX210)&gt;0.01),BX$4,"")</f>
        <v/>
      </c>
      <c r="BY218" s="578" t="str">
        <f ca="1">IF(AND(SUM($G210:BX210)&lt;0.01,SUM($G210:BY210)&gt;0.01),BY$4,"")</f>
        <v/>
      </c>
      <c r="BZ218" s="578" t="str">
        <f ca="1">IF(AND(SUM($G210:BY210)&lt;0.01,SUM($G210:BZ210)&gt;0.01),BZ$4,"")</f>
        <v/>
      </c>
      <c r="CA218" s="578" t="str">
        <f ca="1">IF(AND(SUM($G210:BZ210)&lt;0.01,SUM($G210:CA210)&gt;0.01),CA$4,"")</f>
        <v/>
      </c>
      <c r="CB218" s="578" t="str">
        <f ca="1">IF(AND(SUM($G210:CA210)&lt;0.01,SUM($G210:CB210)&gt;0.01),CB$4,"")</f>
        <v/>
      </c>
      <c r="CC218" s="578" t="str">
        <f ca="1">IF(AND(SUM($G210:CB210)&lt;0.01,SUM($G210:CC210)&gt;0.01),CC$4,"")</f>
        <v/>
      </c>
      <c r="CD218" s="578" t="str">
        <f ca="1">IF(AND(SUM($G210:CC210)&lt;0.01,SUM($G210:CD210)&gt;0.01),CD$4,"")</f>
        <v/>
      </c>
      <c r="CE218" s="578" t="str">
        <f ca="1">IF(AND(SUM($G210:CD210)&lt;0.01,SUM($G210:CE210)&gt;0.01),CE$4,"")</f>
        <v/>
      </c>
      <c r="CF218" s="578" t="str">
        <f ca="1">IF(AND(SUM($G210:CE210)&lt;0.01,SUM($G210:CF210)&gt;0.01),CF$4,"")</f>
        <v/>
      </c>
      <c r="CG218" s="578" t="str">
        <f ca="1">IF(AND(SUM($G210:CF210)&lt;0.01,SUM($G210:CG210)&gt;0.01),CG$4,"")</f>
        <v/>
      </c>
      <c r="CH218" s="578" t="str">
        <f ca="1">IF(AND(SUM($G210:CG210)&lt;0.01,SUM($G210:CH210)&gt;0.01),CH$4,"")</f>
        <v/>
      </c>
      <c r="CI218" s="578" t="str">
        <f ca="1">IF(AND(SUM($G210:CH210)&lt;0.01,SUM($G210:CI210)&gt;0.01),CI$4,"")</f>
        <v/>
      </c>
      <c r="CJ218" s="578" t="str">
        <f ca="1">IF(AND(SUM($G210:CI210)&lt;0.01,SUM($G210:CJ210)&gt;0.01),CJ$4,"")</f>
        <v/>
      </c>
      <c r="CK218" s="578" t="str">
        <f ca="1">IF(AND(SUM($G210:CJ210)&lt;0.01,SUM($G210:CK210)&gt;0.01),CK$4,"")</f>
        <v/>
      </c>
      <c r="CL218" s="578" t="str">
        <f ca="1">IF(AND(SUM($G210:CK210)&lt;0.01,SUM($G210:CL210)&gt;0.01),CL$4,"")</f>
        <v/>
      </c>
      <c r="CM218" s="578" t="str">
        <f ca="1">IF(AND(SUM($G210:CL210)&lt;0.01,SUM($G210:CM210)&gt;0.01),CM$4,"")</f>
        <v/>
      </c>
      <c r="CN218" s="578" t="str">
        <f ca="1">IF(AND(SUM($G210:CM210)&lt;0.01,SUM($G210:CN210)&gt;0.01),CN$4,"")</f>
        <v/>
      </c>
      <c r="CO218" s="578" t="str">
        <f ca="1">IF(AND(SUM($G210:CN210)&lt;0.01,SUM($G210:CO210)&gt;0.01),CO$4,"")</f>
        <v/>
      </c>
      <c r="CP218" s="578" t="str">
        <f ca="1">IF(AND(SUM($G210:CO210)&lt;0.01,SUM($G210:CP210)&gt;0.01),CP$4,"")</f>
        <v/>
      </c>
      <c r="CQ218" s="578" t="str">
        <f ca="1">IF(AND(SUM($G210:CP210)&lt;0.01,SUM($G210:CQ210)&gt;0.01),CQ$4,"")</f>
        <v/>
      </c>
      <c r="CR218" s="578" t="str">
        <f ca="1">IF(AND(SUM($G210:CQ210)&lt;0.01,SUM($G210:CR210)&gt;0.01),CR$4,"")</f>
        <v/>
      </c>
      <c r="CS218" s="578" t="str">
        <f ca="1">IF(AND(SUM($G210:CR210)&lt;0.01,SUM($G210:CS210)&gt;0.01),CS$4,"")</f>
        <v/>
      </c>
      <c r="CT218" s="578" t="str">
        <f ca="1">IF(AND(SUM($G210:CS210)&lt;0.01,SUM($G210:CT210)&gt;0.01),CT$4,"")</f>
        <v/>
      </c>
      <c r="CU218" s="578" t="str">
        <f ca="1">IF(AND(SUM($G210:CT210)&lt;0.01,SUM($G210:CU210)&gt;0.01),CU$4,"")</f>
        <v/>
      </c>
      <c r="CV218" s="578" t="str">
        <f ca="1">IF(AND(SUM($G210:CU210)&lt;0.01,SUM($G210:CV210)&gt;0.01),CV$4,"")</f>
        <v/>
      </c>
      <c r="CW218" s="578" t="str">
        <f ca="1">IF(AND(SUM($G210:CV210)&lt;0.01,SUM($G210:CW210)&gt;0.01),CW$4,"")</f>
        <v/>
      </c>
      <c r="CX218" s="578" t="str">
        <f ca="1">IF(AND(SUM($G210:CW210)&lt;0.01,SUM($G210:CX210)&gt;0.01),CX$4,"")</f>
        <v/>
      </c>
      <c r="CY218" s="578" t="str">
        <f ca="1">IF(AND(SUM($G210:CX210)&lt;0.01,SUM($G210:CY210)&gt;0.01),CY$4,"")</f>
        <v/>
      </c>
      <c r="CZ218" s="578" t="str">
        <f ca="1">IF(AND(SUM($G210:CY210)&lt;0.01,SUM($G210:CZ210)&gt;0.01),CZ$4,"")</f>
        <v/>
      </c>
      <c r="DA218" s="578" t="str">
        <f ca="1">IF(AND(SUM($G210:CZ210)&lt;0.01,SUM($G210:DA210)&gt;0.01),DA$4,"")</f>
        <v/>
      </c>
      <c r="DB218" s="578" t="str">
        <f ca="1">IF(AND(SUM($G210:DA210)&lt;0.01,SUM($G210:DB210)&gt;0.01),DB$4,"")</f>
        <v/>
      </c>
      <c r="DC218" s="578" t="str">
        <f ca="1">IF(AND(SUM($G210:DB210)&lt;0.01,SUM($G210:DC210)&gt;0.01),DC$4,"")</f>
        <v/>
      </c>
      <c r="DD218" s="578" t="str">
        <f ca="1">IF(AND(SUM($G210:DC210)&lt;0.01,SUM($G210:DD210)&gt;0.01),DD$4,"")</f>
        <v/>
      </c>
      <c r="DE218" s="578" t="str">
        <f ca="1">IF(AND(SUM($G210:DD210)&lt;0.01,SUM($G210:DE210)&gt;0.01),DE$4,"")</f>
        <v/>
      </c>
      <c r="DF218" s="578" t="str">
        <f ca="1">IF(AND(SUM($G210:DE210)&lt;0.01,SUM($G210:DF210)&gt;0.01),DF$4,"")</f>
        <v/>
      </c>
      <c r="DG218" s="578" t="str">
        <f ca="1">IF(AND(SUM($G210:DF210)&lt;0.01,SUM($G210:DG210)&gt;0.01),DG$4,"")</f>
        <v/>
      </c>
      <c r="DH218" s="578" t="str">
        <f ca="1">IF(AND(SUM($G210:DG210)&lt;0.01,SUM($G210:DH210)&gt;0.01),DH$4,"")</f>
        <v/>
      </c>
      <c r="DI218" s="578" t="str">
        <f ca="1">IF(AND(SUM($G210:DH210)&lt;0.01,SUM($G210:DI210)&gt;0.01),DI$4,"")</f>
        <v/>
      </c>
      <c r="DJ218" s="578" t="str">
        <f ca="1">IF(AND(SUM($G210:DI210)&lt;0.01,SUM($G210:DJ210)&gt;0.01),DJ$4,"")</f>
        <v/>
      </c>
      <c r="DK218" s="578" t="str">
        <f ca="1">IF(AND(SUM($G210:DJ210)&lt;0.01,SUM($G210:DK210)&gt;0.01),DK$4,"")</f>
        <v/>
      </c>
      <c r="DL218" s="578" t="str">
        <f ca="1">IF(AND(SUM($G210:DK210)&lt;0.01,SUM($G210:DL210)&gt;0.01),DL$4,"")</f>
        <v/>
      </c>
      <c r="DM218" s="578" t="str">
        <f ca="1">IF(AND(SUM($G210:DL210)&lt;0.01,SUM($G210:DM210)&gt;0.01),DM$4,"")</f>
        <v/>
      </c>
      <c r="DN218" s="578" t="str">
        <f ca="1">IF(AND(SUM($G210:DM210)&lt;0.01,SUM($G210:DN210)&gt;0.01),DN$4,"")</f>
        <v/>
      </c>
      <c r="DO218" s="578" t="str">
        <f ca="1">IF(AND(SUM($G210:DN210)&lt;0.01,SUM($G210:DO210)&gt;0.01),DO$4,"")</f>
        <v/>
      </c>
      <c r="DP218" s="578" t="str">
        <f ca="1">IF(AND(SUM($G210:DO210)&lt;0.01,SUM($G210:DP210)&gt;0.01),DP$4,"")</f>
        <v/>
      </c>
      <c r="DQ218" s="578" t="str">
        <f ca="1">IF(AND(SUM($G210:DP210)&lt;0.01,SUM($G210:DQ210)&gt;0.01),DQ$4,"")</f>
        <v/>
      </c>
      <c r="DR218" s="578" t="str">
        <f ca="1">IF(AND(SUM($G210:DQ210)&lt;0.01,SUM($G210:DR210)&gt;0.01),DR$4,"")</f>
        <v/>
      </c>
      <c r="DS218" s="578" t="str">
        <f ca="1">IF(AND(SUM($G210:DR210)&lt;0.01,SUM($G210:DS210)&gt;0.01),DS$4,"")</f>
        <v/>
      </c>
      <c r="DT218" s="578" t="str">
        <f ca="1">IF(AND(SUM($G210:DS210)&lt;0.01,SUM($G210:DT210)&gt;0.01),DT$4,"")</f>
        <v/>
      </c>
      <c r="DU218" s="578" t="str">
        <f ca="1">IF(AND(SUM($G210:DT210)&lt;0.01,SUM($G210:DU210)&gt;0.01),DU$4,"")</f>
        <v/>
      </c>
      <c r="DV218" s="578" t="str">
        <f ca="1">IF(AND(SUM($G210:DU210)&lt;0.01,SUM($G210:DV210)&gt;0.01),DV$4,"")</f>
        <v/>
      </c>
      <c r="DW218" s="578" t="str">
        <f ca="1">IF(AND(SUM($G210:DV210)&lt;0.01,SUM($G210:DW210)&gt;0.01),DW$4,"")</f>
        <v/>
      </c>
      <c r="DX218" s="578" t="str">
        <f ca="1">IF(AND(SUM($G210:DW210)&lt;0.01,SUM($G210:DX210)&gt;0.01),DX$4,"")</f>
        <v/>
      </c>
      <c r="DY218" s="578" t="str">
        <f ca="1">IF(AND(SUM($G210:DX210)&lt;0.01,SUM($G210:DY210)&gt;0.01),DY$4,"")</f>
        <v/>
      </c>
      <c r="DZ218" s="578" t="str">
        <f ca="1">IF(AND(SUM($G210:DY210)&lt;0.01,SUM($G210:DZ210)&gt;0.01),DZ$4,"")</f>
        <v/>
      </c>
      <c r="EA218" s="578" t="str">
        <f ca="1">IF(AND(SUM($G210:DZ210)&lt;0.01,SUM($G210:EA210)&gt;0.01),EA$4,"")</f>
        <v/>
      </c>
      <c r="EB218" s="578" t="str">
        <f ca="1">IF(AND(SUM($G210:EA210)&lt;0.01,SUM($G210:EB210)&gt;0.01),EB$4,"")</f>
        <v/>
      </c>
      <c r="EC218" s="578" t="str">
        <f ca="1">IF(AND(SUM($G210:EB210)&lt;0.01,SUM($G210:EC210)&gt;0.01),EC$4,"")</f>
        <v/>
      </c>
      <c r="ED218" s="578" t="str">
        <f ca="1">IF(AND(SUM($G210:EC210)&lt;0.01,SUM($G210:ED210)&gt;0.01),ED$4,"")</f>
        <v/>
      </c>
      <c r="EE218" s="578" t="str">
        <f ca="1">IF(AND(SUM($G210:ED210)&lt;0.01,SUM($G210:EE210)&gt;0.01),EE$4,"")</f>
        <v/>
      </c>
      <c r="EF218" s="578" t="str">
        <f ca="1">IF(AND(SUM($G210:EE210)&lt;0.01,SUM($G210:EF210)&gt;0.01),EF$4,"")</f>
        <v/>
      </c>
      <c r="EG218" s="578" t="str">
        <f ca="1">IF(AND(SUM($G210:EF210)&lt;0.01,SUM($G210:EG210)&gt;0.01),EG$4,"")</f>
        <v/>
      </c>
      <c r="EH218" s="578" t="str">
        <f ca="1">IF(AND(SUM($G210:EG210)&lt;0.01,SUM($G210:EH210)&gt;0.01),EH$4,"")</f>
        <v/>
      </c>
      <c r="EI218" s="578" t="str">
        <f ca="1">IF(AND(SUM($G210:EH210)&lt;0.01,SUM($G210:EI210)&gt;0.01),EI$4,"")</f>
        <v/>
      </c>
      <c r="EJ218" s="578" t="str">
        <f ca="1">IF(AND(SUM($G210:EI210)&lt;0.01,SUM($G210:EJ210)&gt;0.01),EJ$4,"")</f>
        <v/>
      </c>
      <c r="EK218" s="578" t="str">
        <f ca="1">IF(AND(SUM($G210:EJ210)&lt;0.01,SUM($G210:EK210)&gt;0.01),EK$4,"")</f>
        <v/>
      </c>
      <c r="EL218" s="578" t="str">
        <f ca="1">IF(AND(SUM($G210:EK210)&lt;0.01,SUM($G210:EL210)&gt;0.01),EL$4,"")</f>
        <v/>
      </c>
      <c r="EM218" s="578" t="str">
        <f ca="1">IF(AND(SUM($G210:EL210)&lt;0.01,SUM($G210:EM210)&gt;0.01),EM$4,"")</f>
        <v/>
      </c>
      <c r="EN218" s="578" t="str">
        <f ca="1">IF(AND(SUM($G210:EM210)&lt;0.01,SUM($G210:EN210)&gt;0.01),EN$4,"")</f>
        <v/>
      </c>
      <c r="EO218" s="578" t="str">
        <f ca="1">IF(AND(SUM($G210:EN210)&lt;0.01,SUM($G210:EO210)&gt;0.01),EO$4,"")</f>
        <v/>
      </c>
      <c r="EP218" s="578" t="str">
        <f ca="1">IF(AND(SUM($G210:EO210)&lt;0.01,SUM($G210:EP210)&gt;0.01),EP$4,"")</f>
        <v/>
      </c>
      <c r="EQ218" s="10"/>
      <c r="ER218" s="10"/>
      <c r="ES218" s="10"/>
      <c r="ET218" s="10"/>
      <c r="EU218" s="10"/>
      <c r="EV218" s="10"/>
      <c r="EW218" s="10"/>
      <c r="EX218" s="10"/>
      <c r="EY218" s="10"/>
      <c r="EZ218" s="10"/>
      <c r="FA218" s="10"/>
      <c r="FB218" s="10"/>
      <c r="FC218" s="10"/>
      <c r="FD218" s="10"/>
      <c r="FE218" s="10"/>
      <c r="FF218" s="10"/>
      <c r="FG218" s="10"/>
    </row>
    <row r="219" spans="1:163" ht="14.1" customHeight="1">
      <c r="B219" s="20" t="s">
        <v>318</v>
      </c>
      <c r="C219" s="579">
        <f ca="1">Assum!F243</f>
        <v>52139</v>
      </c>
      <c r="D219" s="516" t="s">
        <v>206</v>
      </c>
      <c r="E219" s="1292">
        <f t="shared" ca="1" si="1251"/>
        <v>0</v>
      </c>
      <c r="F219" s="10"/>
      <c r="G219" s="1297"/>
      <c r="H219" s="1297"/>
      <c r="I219" s="1297"/>
      <c r="J219" s="1297"/>
      <c r="K219" s="1297" t="str">
        <f ca="1">IF(AND($E209-SUM($G210:J210)&gt;0.01,$E209-SUM($G210:K210)&lt;0.01),K$4,"")</f>
        <v/>
      </c>
      <c r="L219" s="1297" t="str">
        <f ca="1">IF(AND($E209-SUM($G210:K210)&gt;0.01,$E209-SUM($G210:L210)&lt;0.01),L$4,"")</f>
        <v/>
      </c>
      <c r="M219" s="1297" t="str">
        <f ca="1">IF(AND($E209-SUM($G210:L210)&gt;0.01,$E209-SUM($G210:M210)&lt;0.01),M$4,"")</f>
        <v/>
      </c>
      <c r="N219" s="1297" t="str">
        <f ca="1">IF(AND($E209-SUM($G210:M210)&gt;0.01,$E209-SUM($G210:N210)&lt;0.01),N$4,"")</f>
        <v/>
      </c>
      <c r="O219" s="1297" t="str">
        <f ca="1">IF(AND($E209-SUM($G210:N210)&gt;0.01,$E209-SUM($G210:O210)&lt;0.01),O$4,"")</f>
        <v/>
      </c>
      <c r="P219" s="1297" t="str">
        <f ca="1">IF(AND($E209-SUM($G210:O210)&gt;0.01,$E209-SUM($G210:P210)&lt;0.01),P$4,"")</f>
        <v/>
      </c>
      <c r="Q219" s="1297" t="str">
        <f ca="1">IF(AND($E209-SUM($G210:P210)&gt;0.01,$E209-SUM($G210:Q210)&lt;0.01),Q$4,"")</f>
        <v/>
      </c>
      <c r="R219" s="1297" t="str">
        <f ca="1">IF(AND($E209-SUM($G210:Q210)&gt;0.01,$E209-SUM($G210:R210)&lt;0.01),R$4,"")</f>
        <v/>
      </c>
      <c r="S219" s="1297" t="str">
        <f ca="1">IF(AND($E209-SUM($G210:R210)&gt;0.01,$E209-SUM($G210:S210)&lt;0.01),S$4,"")</f>
        <v/>
      </c>
      <c r="T219" s="1297" t="str">
        <f ca="1">IF(AND($E209-SUM($G210:S210)&gt;0.01,$E209-SUM($G210:T210)&lt;0.01),T$4,"")</f>
        <v/>
      </c>
      <c r="U219" s="1297" t="str">
        <f ca="1">IF(AND($E209-SUM($G210:T210)&gt;0.01,$E209-SUM($G210:U210)&lt;0.01),U$4,"")</f>
        <v/>
      </c>
      <c r="V219" s="1297" t="str">
        <f ca="1">IF(AND($E209-SUM($G210:U210)&gt;0.01,$E209-SUM($G210:V210)&lt;0.01),V$4,"")</f>
        <v/>
      </c>
      <c r="W219" s="1297" t="str">
        <f ca="1">IF(AND($E209-SUM($G210:V210)&gt;0.01,$E209-SUM($G210:W210)&lt;0.01),W$4,"")</f>
        <v/>
      </c>
      <c r="X219" s="1297" t="str">
        <f ca="1">IF(AND($E209-SUM($G210:W210)&gt;0.01,$E209-SUM($G210:X210)&lt;0.01),X$4,"")</f>
        <v/>
      </c>
      <c r="Y219" s="1297" t="str">
        <f ca="1">IF(AND($E209-SUM($G210:X210)&gt;0.01,$E209-SUM($G210:Y210)&lt;0.01),Y$4,"")</f>
        <v/>
      </c>
      <c r="Z219" s="1297" t="str">
        <f ca="1">IF(AND($E209-SUM($G210:Y210)&gt;0.01,$E209-SUM($G210:Z210)&lt;0.01),Z$4,"")</f>
        <v/>
      </c>
      <c r="AA219" s="1297" t="str">
        <f ca="1">IF(AND($E209-SUM($G210:Z210)&gt;0.01,$E209-SUM($G210:AA210)&lt;0.01),AA$4,"")</f>
        <v/>
      </c>
      <c r="AB219" s="1297" t="str">
        <f ca="1">IF(AND($E209-SUM($G210:AA210)&gt;0.01,$E209-SUM($G210:AB210)&lt;0.01),AB$4,"")</f>
        <v/>
      </c>
      <c r="AC219" s="1297" t="str">
        <f ca="1">IF(AND($E209-SUM($G210:AB210)&gt;0.01,$E209-SUM($G210:AC210)&lt;0.01),AC$4,"")</f>
        <v/>
      </c>
      <c r="AD219" s="1297" t="str">
        <f ca="1">IF(AND($E209-SUM($G210:AC210)&gt;0.01,$E209-SUM($G210:AD210)&lt;0.01),AD$4,"")</f>
        <v/>
      </c>
      <c r="AE219" s="1297" t="str">
        <f ca="1">IF(AND($E209-SUM($G210:AD210)&gt;0.01,$E209-SUM($G210:AE210)&lt;0.01),AE$4,"")</f>
        <v/>
      </c>
      <c r="AF219" s="1297" t="str">
        <f ca="1">IF(AND($E209-SUM($G210:AE210)&gt;0.01,$E209-SUM($G210:AF210)&lt;0.01),AF$4,"")</f>
        <v/>
      </c>
      <c r="AG219" s="1297" t="str">
        <f ca="1">IF(AND($E209-SUM($G210:AF210)&gt;0.01,$E209-SUM($G210:AG210)&lt;0.01),AG$4,"")</f>
        <v/>
      </c>
      <c r="AH219" s="1297" t="str">
        <f ca="1">IF(AND($E209-SUM($G210:AG210)&gt;0.01,$E209-SUM($G210:AH210)&lt;0.01),AH$4,"")</f>
        <v/>
      </c>
      <c r="AI219" s="1297" t="str">
        <f ca="1">IF(AND($E209-SUM($G210:AH210)&gt;0.01,$E209-SUM($G210:AI210)&lt;0.01),AI$4,"")</f>
        <v/>
      </c>
      <c r="AJ219" s="1297" t="str">
        <f ca="1">IF(AND($E209-SUM($G210:AI210)&gt;0.01,$E209-SUM($G210:AJ210)&lt;0.01),AJ$4,"")</f>
        <v/>
      </c>
      <c r="AK219" s="1297" t="str">
        <f ca="1">IF(AND($E209-SUM($G210:AJ210)&gt;0.01,$E209-SUM($G210:AK210)&lt;0.01),AK$4,"")</f>
        <v/>
      </c>
      <c r="AL219" s="1297" t="str">
        <f ca="1">IF(AND($E209-SUM($G210:AK210)&gt;0.01,$E209-SUM($G210:AL210)&lt;0.01),AL$4,"")</f>
        <v/>
      </c>
      <c r="AM219" s="1297" t="str">
        <f ca="1">IF(AND($E209-SUM($G210:AL210)&gt;0.01,$E209-SUM($G210:AM210)&lt;0.01),AM$4,"")</f>
        <v/>
      </c>
      <c r="AN219" s="1297" t="str">
        <f ca="1">IF(AND($E209-SUM($G210:AM210)&gt;0.01,$E209-SUM($G210:AN210)&lt;0.01),AN$4,"")</f>
        <v/>
      </c>
      <c r="AO219" s="1297" t="str">
        <f ca="1">IF(AND($E209-SUM($G210:AN210)&gt;0.01,$E209-SUM($G210:AO210)&lt;0.01),AO$4,"")</f>
        <v/>
      </c>
      <c r="AP219" s="1297" t="str">
        <f ca="1">IF(AND($E209-SUM($G210:AO210)&gt;0.01,$E209-SUM($G210:AP210)&lt;0.01),AP$4,"")</f>
        <v/>
      </c>
      <c r="AQ219" s="1297" t="str">
        <f ca="1">IF(AND($E209-SUM($G210:AP210)&gt;0.01,$E209-SUM($G210:AQ210)&lt;0.01),AQ$4,"")</f>
        <v/>
      </c>
      <c r="AR219" s="1297" t="str">
        <f ca="1">IF(AND($E209-SUM($G210:AQ210)&gt;0.01,$E209-SUM($G210:AR210)&lt;0.01),AR$4,"")</f>
        <v/>
      </c>
      <c r="AS219" s="1297" t="str">
        <f ca="1">IF(AND($E209-SUM($G210:AR210)&gt;0.01,$E209-SUM($G210:AS210)&lt;0.01),AS$4,"")</f>
        <v/>
      </c>
      <c r="AT219" s="1297" t="str">
        <f ca="1">IF(AND($E209-SUM($G210:AS210)&gt;0.01,$E209-SUM($G210:AT210)&lt;0.01),AT$4,"")</f>
        <v/>
      </c>
      <c r="AU219" s="1297" t="str">
        <f ca="1">IF(AND($E209-SUM($G210:AT210)&gt;0.01,$E209-SUM($G210:AU210)&lt;0.01),AU$4,"")</f>
        <v/>
      </c>
      <c r="AV219" s="1297" t="str">
        <f ca="1">IF(AND($E209-SUM($G210:AU210)&gt;0.01,$E209-SUM($G210:AV210)&lt;0.01),AV$4,"")</f>
        <v/>
      </c>
      <c r="AW219" s="1297" t="str">
        <f ca="1">IF(AND($E209-SUM($G210:AV210)&gt;0.01,$E209-SUM($G210:AW210)&lt;0.01),AW$4,"")</f>
        <v/>
      </c>
      <c r="AX219" s="1297" t="str">
        <f ca="1">IF(AND($E209-SUM($G210:AW210)&gt;0.01,$E209-SUM($G210:AX210)&lt;0.01),AX$4,"")</f>
        <v/>
      </c>
      <c r="AY219" s="1297" t="str">
        <f ca="1">IF(AND($E209-SUM($G210:AX210)&gt;0.01,$E209-SUM($G210:AY210)&lt;0.01),AY$4,"")</f>
        <v/>
      </c>
      <c r="AZ219" s="1297" t="str">
        <f ca="1">IF(AND($E209-SUM($G210:AY210)&gt;0.01,$E209-SUM($G210:AZ210)&lt;0.01),AZ$4,"")</f>
        <v/>
      </c>
      <c r="BA219" s="1297" t="str">
        <f ca="1">IF(AND($E209-SUM($G210:AZ210)&gt;0.01,$E209-SUM($G210:BA210)&lt;0.01),BA$4,"")</f>
        <v/>
      </c>
      <c r="BB219" s="1297" t="str">
        <f ca="1">IF(AND($E209-SUM($G210:BA210)&gt;0.01,$E209-SUM($G210:BB210)&lt;0.01),BB$4,"")</f>
        <v/>
      </c>
      <c r="BC219" s="1297" t="str">
        <f ca="1">IF(AND($E209-SUM($G210:BB210)&gt;0.01,$E209-SUM($G210:BC210)&lt;0.01),BC$4,"")</f>
        <v/>
      </c>
      <c r="BD219" s="1297" t="str">
        <f ca="1">IF(AND($E209-SUM($G210:BC210)&gt;0.01,$E209-SUM($G210:BD210)&lt;0.01),BD$4,"")</f>
        <v/>
      </c>
      <c r="BE219" s="1297" t="str">
        <f ca="1">IF(AND($E209-SUM($G210:BD210)&gt;0.01,$E209-SUM($G210:BE210)&lt;0.01),BE$4,"")</f>
        <v/>
      </c>
      <c r="BF219" s="1297" t="str">
        <f ca="1">IF(AND($E209-SUM($G210:BE210)&gt;0.01,$E209-SUM($G210:BF210)&lt;0.01),BF$4,"")</f>
        <v/>
      </c>
      <c r="BG219" s="1297" t="str">
        <f ca="1">IF(AND($E209-SUM($G210:BF210)&gt;0.01,$E209-SUM($G210:BG210)&lt;0.01),BG$4,"")</f>
        <v/>
      </c>
      <c r="BH219" s="1297" t="str">
        <f ca="1">IF(AND($E209-SUM($G210:BG210)&gt;0.01,$E209-SUM($G210:BH210)&lt;0.01),BH$4,"")</f>
        <v/>
      </c>
      <c r="BI219" s="1297" t="str">
        <f ca="1">IF(AND($E209-SUM($G210:BH210)&gt;0.01,$E209-SUM($G210:BI210)&lt;0.01),BI$4,"")</f>
        <v/>
      </c>
      <c r="BJ219" s="1297" t="str">
        <f ca="1">IF(AND($E209-SUM($G210:BI210)&gt;0.01,$E209-SUM($G210:BJ210)&lt;0.01),BJ$4,"")</f>
        <v/>
      </c>
      <c r="BK219" s="1297" t="str">
        <f ca="1">IF(AND($E209-SUM($G210:BJ210)&gt;0.01,$E209-SUM($G210:BK210)&lt;0.01),BK$4,"")</f>
        <v/>
      </c>
      <c r="BL219" s="1297" t="str">
        <f ca="1">IF(AND($E209-SUM($G210:BK210)&gt;0.01,$E209-SUM($G210:BL210)&lt;0.01),BL$4,"")</f>
        <v/>
      </c>
      <c r="BM219" s="1297" t="str">
        <f ca="1">IF(AND($E209-SUM($G210:BL210)&gt;0.01,$E209-SUM($G210:BM210)&lt;0.01),BM$4,"")</f>
        <v/>
      </c>
      <c r="BN219" s="1297" t="str">
        <f ca="1">IF(AND($E209-SUM($G210:BM210)&gt;0.01,$E209-SUM($G210:BN210)&lt;0.01),BN$4,"")</f>
        <v/>
      </c>
      <c r="BO219" s="1297" t="str">
        <f ca="1">IF(AND($E209-SUM($G210:BN210)&gt;0.01,$E209-SUM($G210:BO210)&lt;0.01),BO$4,"")</f>
        <v/>
      </c>
      <c r="BP219" s="1297" t="str">
        <f ca="1">IF(AND($E209-SUM($G210:BO210)&gt;0.01,$E209-SUM($G210:BP210)&lt;0.01),BP$4,"")</f>
        <v/>
      </c>
      <c r="BQ219" s="1297" t="str">
        <f ca="1">IF(AND($E209-SUM($G210:BP210)&gt;0.01,$E209-SUM($G210:BQ210)&lt;0.01),BQ$4,"")</f>
        <v/>
      </c>
      <c r="BR219" s="1297" t="str">
        <f ca="1">IF(AND($E209-SUM($G210:BQ210)&gt;0.01,$E209-SUM($G210:BR210)&lt;0.01),BR$4,"")</f>
        <v/>
      </c>
      <c r="BS219" s="578" t="str">
        <f ca="1">IF(AND($E209-SUM($G210:BR210)&gt;0.01,$E209-SUM($G210:BS210)&lt;0.01),BS$4,"")</f>
        <v/>
      </c>
      <c r="BT219" s="578" t="str">
        <f ca="1">IF(AND($E209-SUM($G210:BS210)&gt;0.01,$E209-SUM($G210:BT210)&lt;0.01),BT$4,"")</f>
        <v/>
      </c>
      <c r="BU219" s="578" t="str">
        <f ca="1">IF(AND($E209-SUM($G210:BT210)&gt;0.01,$E209-SUM($G210:BU210)&lt;0.01),BU$4,"")</f>
        <v/>
      </c>
      <c r="BV219" s="578" t="str">
        <f ca="1">IF(AND($E209-SUM($G210:BU210)&gt;0.01,$E209-SUM($G210:BV210)&lt;0.01),BV$4,"")</f>
        <v/>
      </c>
      <c r="BW219" s="578" t="str">
        <f ca="1">IF(AND($E209-SUM($G210:BV210)&gt;0.01,$E209-SUM($G210:BW210)&lt;0.01),BW$4,"")</f>
        <v/>
      </c>
      <c r="BX219" s="578" t="str">
        <f ca="1">IF(AND($E209-SUM($G210:BW210)&gt;0.01,$E209-SUM($G210:BX210)&lt;0.01),BX$4,"")</f>
        <v/>
      </c>
      <c r="BY219" s="578" t="str">
        <f ca="1">IF(AND($E209-SUM($G210:BX210)&gt;0.01,$E209-SUM($G210:BY210)&lt;0.01),BY$4,"")</f>
        <v/>
      </c>
      <c r="BZ219" s="578" t="str">
        <f ca="1">IF(AND($E209-SUM($G210:BY210)&gt;0.01,$E209-SUM($G210:BZ210)&lt;0.01),BZ$4,"")</f>
        <v/>
      </c>
      <c r="CA219" s="578" t="str">
        <f ca="1">IF(AND($E209-SUM($G210:BZ210)&gt;0.01,$E209-SUM($G210:CA210)&lt;0.01),CA$4,"")</f>
        <v/>
      </c>
      <c r="CB219" s="578" t="str">
        <f ca="1">IF(AND($E209-SUM($G210:CA210)&gt;0.01,$E209-SUM($G210:CB210)&lt;0.01),CB$4,"")</f>
        <v/>
      </c>
      <c r="CC219" s="578" t="str">
        <f ca="1">IF(AND($E209-SUM($G210:CB210)&gt;0.01,$E209-SUM($G210:CC210)&lt;0.01),CC$4,"")</f>
        <v/>
      </c>
      <c r="CD219" s="578" t="str">
        <f ca="1">IF(AND($E209-SUM($G210:CC210)&gt;0.01,$E209-SUM($G210:CD210)&lt;0.01),CD$4,"")</f>
        <v/>
      </c>
      <c r="CE219" s="578" t="str">
        <f ca="1">IF(AND($E209-SUM($G210:CD210)&gt;0.01,$E209-SUM($G210:CE210)&lt;0.01),CE$4,"")</f>
        <v/>
      </c>
      <c r="CF219" s="578" t="str">
        <f ca="1">IF(AND($E209-SUM($G210:CE210)&gt;0.01,$E209-SUM($G210:CF210)&lt;0.01),CF$4,"")</f>
        <v/>
      </c>
      <c r="CG219" s="578" t="str">
        <f ca="1">IF(AND($E209-SUM($G210:CF210)&gt;0.01,$E209-SUM($G210:CG210)&lt;0.01),CG$4,"")</f>
        <v/>
      </c>
      <c r="CH219" s="578" t="str">
        <f ca="1">IF(AND($E209-SUM($G210:CG210)&gt;0.01,$E209-SUM($G210:CH210)&lt;0.01),CH$4,"")</f>
        <v/>
      </c>
      <c r="CI219" s="578" t="str">
        <f ca="1">IF(AND($E209-SUM($G210:CH210)&gt;0.01,$E209-SUM($G210:CI210)&lt;0.01),CI$4,"")</f>
        <v/>
      </c>
      <c r="CJ219" s="578" t="str">
        <f ca="1">IF(AND($E209-SUM($G210:CI210)&gt;0.01,$E209-SUM($G210:CJ210)&lt;0.01),CJ$4,"")</f>
        <v/>
      </c>
      <c r="CK219" s="578" t="str">
        <f ca="1">IF(AND($E209-SUM($G210:CJ210)&gt;0.01,$E209-SUM($G210:CK210)&lt;0.01),CK$4,"")</f>
        <v/>
      </c>
      <c r="CL219" s="578" t="str">
        <f ca="1">IF(AND($E209-SUM($G210:CK210)&gt;0.01,$E209-SUM($G210:CL210)&lt;0.01),CL$4,"")</f>
        <v/>
      </c>
      <c r="CM219" s="578" t="str">
        <f ca="1">IF(AND($E209-SUM($G210:CL210)&gt;0.01,$E209-SUM($G210:CM210)&lt;0.01),CM$4,"")</f>
        <v/>
      </c>
      <c r="CN219" s="578" t="str">
        <f ca="1">IF(AND($E209-SUM($G210:CM210)&gt;0.01,$E209-SUM($G210:CN210)&lt;0.01),CN$4,"")</f>
        <v/>
      </c>
      <c r="CO219" s="578" t="str">
        <f ca="1">IF(AND($E209-SUM($G210:CN210)&gt;0.01,$E209-SUM($G210:CO210)&lt;0.01),CO$4,"")</f>
        <v/>
      </c>
      <c r="CP219" s="578" t="str">
        <f ca="1">IF(AND($E209-SUM($G210:CO210)&gt;0.01,$E209-SUM($G210:CP210)&lt;0.01),CP$4,"")</f>
        <v/>
      </c>
      <c r="CQ219" s="578" t="str">
        <f ca="1">IF(AND($E209-SUM($G210:CP210)&gt;0.01,$E209-SUM($G210:CQ210)&lt;0.01),CQ$4,"")</f>
        <v/>
      </c>
      <c r="CR219" s="578" t="str">
        <f ca="1">IF(AND($E209-SUM($G210:CQ210)&gt;0.01,$E209-SUM($G210:CR210)&lt;0.01),CR$4,"")</f>
        <v/>
      </c>
      <c r="CS219" s="578" t="str">
        <f ca="1">IF(AND($E209-SUM($G210:CR210)&gt;0.01,$E209-SUM($G210:CS210)&lt;0.01),CS$4,"")</f>
        <v/>
      </c>
      <c r="CT219" s="578" t="str">
        <f ca="1">IF(AND($E209-SUM($G210:CS210)&gt;0.01,$E209-SUM($G210:CT210)&lt;0.01),CT$4,"")</f>
        <v/>
      </c>
      <c r="CU219" s="578" t="str">
        <f ca="1">IF(AND($E209-SUM($G210:CT210)&gt;0.01,$E209-SUM($G210:CU210)&lt;0.01),CU$4,"")</f>
        <v/>
      </c>
      <c r="CV219" s="578" t="str">
        <f ca="1">IF(AND($E209-SUM($G210:CU210)&gt;0.01,$E209-SUM($G210:CV210)&lt;0.01),CV$4,"")</f>
        <v/>
      </c>
      <c r="CW219" s="578" t="str">
        <f ca="1">IF(AND($E209-SUM($G210:CV210)&gt;0.01,$E209-SUM($G210:CW210)&lt;0.01),CW$4,"")</f>
        <v/>
      </c>
      <c r="CX219" s="578" t="str">
        <f ca="1">IF(AND($E209-SUM($G210:CW210)&gt;0.01,$E209-SUM($G210:CX210)&lt;0.01),CX$4,"")</f>
        <v/>
      </c>
      <c r="CY219" s="578" t="str">
        <f ca="1">IF(AND($E209-SUM($G210:CX210)&gt;0.01,$E209-SUM($G210:CY210)&lt;0.01),CY$4,"")</f>
        <v/>
      </c>
      <c r="CZ219" s="578" t="str">
        <f ca="1">IF(AND($E209-SUM($G210:CY210)&gt;0.01,$E209-SUM($G210:CZ210)&lt;0.01),CZ$4,"")</f>
        <v/>
      </c>
      <c r="DA219" s="578" t="str">
        <f ca="1">IF(AND($E209-SUM($G210:CZ210)&gt;0.01,$E209-SUM($G210:DA210)&lt;0.01),DA$4,"")</f>
        <v/>
      </c>
      <c r="DB219" s="578" t="str">
        <f ca="1">IF(AND($E209-SUM($G210:DA210)&gt;0.01,$E209-SUM($G210:DB210)&lt;0.01),DB$4,"")</f>
        <v/>
      </c>
      <c r="DC219" s="578" t="str">
        <f ca="1">IF(AND($E209-SUM($G210:DB210)&gt;0.01,$E209-SUM($G210:DC210)&lt;0.01),DC$4,"")</f>
        <v/>
      </c>
      <c r="DD219" s="578" t="str">
        <f ca="1">IF(AND($E209-SUM($G210:DC210)&gt;0.01,$E209-SUM($G210:DD210)&lt;0.01),DD$4,"")</f>
        <v/>
      </c>
      <c r="DE219" s="578" t="str">
        <f ca="1">IF(AND($E209-SUM($G210:DD210)&gt;0.01,$E209-SUM($G210:DE210)&lt;0.01),DE$4,"")</f>
        <v/>
      </c>
      <c r="DF219" s="578" t="str">
        <f ca="1">IF(AND($E209-SUM($G210:DE210)&gt;0.01,$E209-SUM($G210:DF210)&lt;0.01),DF$4,"")</f>
        <v/>
      </c>
      <c r="DG219" s="578" t="str">
        <f ca="1">IF(AND($E209-SUM($G210:DF210)&gt;0.01,$E209-SUM($G210:DG210)&lt;0.01),DG$4,"")</f>
        <v/>
      </c>
      <c r="DH219" s="578" t="str">
        <f ca="1">IF(AND($E209-SUM($G210:DG210)&gt;0.01,$E209-SUM($G210:DH210)&lt;0.01),DH$4,"")</f>
        <v/>
      </c>
      <c r="DI219" s="578" t="str">
        <f ca="1">IF(AND($E209-SUM($G210:DH210)&gt;0.01,$E209-SUM($G210:DI210)&lt;0.01),DI$4,"")</f>
        <v/>
      </c>
      <c r="DJ219" s="578" t="str">
        <f ca="1">IF(AND($E209-SUM($G210:DI210)&gt;0.01,$E209-SUM($G210:DJ210)&lt;0.01),DJ$4,"")</f>
        <v/>
      </c>
      <c r="DK219" s="578" t="str">
        <f ca="1">IF(AND($E209-SUM($G210:DJ210)&gt;0.01,$E209-SUM($G210:DK210)&lt;0.01),DK$4,"")</f>
        <v/>
      </c>
      <c r="DL219" s="578" t="str">
        <f ca="1">IF(AND($E209-SUM($G210:DK210)&gt;0.01,$E209-SUM($G210:DL210)&lt;0.01),DL$4,"")</f>
        <v/>
      </c>
      <c r="DM219" s="578" t="str">
        <f ca="1">IF(AND($E209-SUM($G210:DL210)&gt;0.01,$E209-SUM($G210:DM210)&lt;0.01),DM$4,"")</f>
        <v/>
      </c>
      <c r="DN219" s="578" t="str">
        <f ca="1">IF(AND($E209-SUM($G210:DM210)&gt;0.01,$E209-SUM($G210:DN210)&lt;0.01),DN$4,"")</f>
        <v/>
      </c>
      <c r="DO219" s="578" t="str">
        <f ca="1">IF(AND($E209-SUM($G210:DN210)&gt;0.01,$E209-SUM($G210:DO210)&lt;0.01),DO$4,"")</f>
        <v/>
      </c>
      <c r="DP219" s="578" t="str">
        <f ca="1">IF(AND($E209-SUM($G210:DO210)&gt;0.01,$E209-SUM($G210:DP210)&lt;0.01),DP$4,"")</f>
        <v/>
      </c>
      <c r="DQ219" s="578" t="str">
        <f ca="1">IF(AND($E209-SUM($G210:DP210)&gt;0.01,$E209-SUM($G210:DQ210)&lt;0.01),DQ$4,"")</f>
        <v/>
      </c>
      <c r="DR219" s="578" t="str">
        <f ca="1">IF(AND($E209-SUM($G210:DQ210)&gt;0.01,$E209-SUM($G210:DR210)&lt;0.01),DR$4,"")</f>
        <v/>
      </c>
      <c r="DS219" s="578" t="str">
        <f ca="1">IF(AND($E209-SUM($G210:DR210)&gt;0.01,$E209-SUM($G210:DS210)&lt;0.01),DS$4,"")</f>
        <v/>
      </c>
      <c r="DT219" s="578" t="str">
        <f ca="1">IF(AND($E209-SUM($G210:DS210)&gt;0.01,$E209-SUM($G210:DT210)&lt;0.01),DT$4,"")</f>
        <v/>
      </c>
      <c r="DU219" s="578" t="str">
        <f ca="1">IF(AND($E209-SUM($G210:DT210)&gt;0.01,$E209-SUM($G210:DU210)&lt;0.01),DU$4,"")</f>
        <v/>
      </c>
      <c r="DV219" s="578" t="str">
        <f ca="1">IF(AND($E209-SUM($G210:DU210)&gt;0.01,$E209-SUM($G210:DV210)&lt;0.01),DV$4,"")</f>
        <v/>
      </c>
      <c r="DW219" s="578" t="str">
        <f ca="1">IF(AND($E209-SUM($G210:DV210)&gt;0.01,$E209-SUM($G210:DW210)&lt;0.01),DW$4,"")</f>
        <v/>
      </c>
      <c r="DX219" s="578" t="str">
        <f ca="1">IF(AND($E209-SUM($G210:DW210)&gt;0.01,$E209-SUM($G210:DX210)&lt;0.01),DX$4,"")</f>
        <v/>
      </c>
      <c r="DY219" s="578" t="str">
        <f ca="1">IF(AND($E209-SUM($G210:DX210)&gt;0.01,$E209-SUM($G210:DY210)&lt;0.01),DY$4,"")</f>
        <v/>
      </c>
      <c r="DZ219" s="578" t="str">
        <f ca="1">IF(AND($E209-SUM($G210:DY210)&gt;0.01,$E209-SUM($G210:DZ210)&lt;0.01),DZ$4,"")</f>
        <v/>
      </c>
      <c r="EA219" s="578" t="str">
        <f ca="1">IF(AND($E209-SUM($G210:DZ210)&gt;0.01,$E209-SUM($G210:EA210)&lt;0.01),EA$4,"")</f>
        <v/>
      </c>
      <c r="EB219" s="578" t="str">
        <f ca="1">IF(AND($E209-SUM($G210:EA210)&gt;0.01,$E209-SUM($G210:EB210)&lt;0.01),EB$4,"")</f>
        <v/>
      </c>
      <c r="EC219" s="578" t="str">
        <f ca="1">IF(AND($E209-SUM($G210:EB210)&gt;0.01,$E209-SUM($G210:EC210)&lt;0.01),EC$4,"")</f>
        <v/>
      </c>
      <c r="ED219" s="578" t="str">
        <f ca="1">IF(AND($E209-SUM($G210:EC210)&gt;0.01,$E209-SUM($G210:ED210)&lt;0.01),ED$4,"")</f>
        <v/>
      </c>
      <c r="EE219" s="578" t="str">
        <f ca="1">IF(AND($E209-SUM($G210:ED210)&gt;0.01,$E209-SUM($G210:EE210)&lt;0.01),EE$4,"")</f>
        <v/>
      </c>
      <c r="EF219" s="578" t="str">
        <f ca="1">IF(AND($E209-SUM($G210:EE210)&gt;0.01,$E209-SUM($G210:EF210)&lt;0.01),EF$4,"")</f>
        <v/>
      </c>
      <c r="EG219" s="578" t="str">
        <f ca="1">IF(AND($E209-SUM($G210:EF210)&gt;0.01,$E209-SUM($G210:EG210)&lt;0.01),EG$4,"")</f>
        <v/>
      </c>
      <c r="EH219" s="578" t="str">
        <f ca="1">IF(AND($E209-SUM($G210:EG210)&gt;0.01,$E209-SUM($G210:EH210)&lt;0.01),EH$4,"")</f>
        <v/>
      </c>
      <c r="EI219" s="578" t="str">
        <f ca="1">IF(AND($E209-SUM($G210:EH210)&gt;0.01,$E209-SUM($G210:EI210)&lt;0.01),EI$4,"")</f>
        <v/>
      </c>
      <c r="EJ219" s="578" t="str">
        <f ca="1">IF(AND($E209-SUM($G210:EI210)&gt;0.01,$E209-SUM($G210:EJ210)&lt;0.01),EJ$4,"")</f>
        <v/>
      </c>
      <c r="EK219" s="578" t="str">
        <f ca="1">IF(AND($E209-SUM($G210:EJ210)&gt;0.01,$E209-SUM($G210:EK210)&lt;0.01),EK$4,"")</f>
        <v/>
      </c>
      <c r="EL219" s="578" t="str">
        <f ca="1">IF(AND($E209-SUM($G210:EK210)&gt;0.01,$E209-SUM($G210:EL210)&lt;0.01),EL$4,"")</f>
        <v/>
      </c>
      <c r="EM219" s="578" t="str">
        <f ca="1">IF(AND($E209-SUM($G210:EL210)&gt;0.01,$E209-SUM($G210:EM210)&lt;0.01),EM$4,"")</f>
        <v/>
      </c>
      <c r="EN219" s="578" t="str">
        <f ca="1">IF(AND($E209-SUM($G210:EM210)&gt;0.01,$E209-SUM($G210:EN210)&lt;0.01),EN$4,"")</f>
        <v/>
      </c>
      <c r="EO219" s="578" t="str">
        <f ca="1">IF(AND($E209-SUM($G210:EN210)&gt;0.01,$E209-SUM($G210:EO210)&lt;0.01),EO$4,"")</f>
        <v/>
      </c>
      <c r="EP219" s="578" t="str">
        <f ca="1">IF(AND($E209-SUM($G210:EO210)&gt;0.01,$E209-SUM($G210:EP210)&lt;0.01),EP$4,"")</f>
        <v/>
      </c>
      <c r="EQ219" s="10"/>
      <c r="ER219" s="10"/>
      <c r="ES219" s="10"/>
      <c r="ET219" s="10"/>
      <c r="EU219" s="10"/>
      <c r="EV219" s="10"/>
      <c r="EW219" s="10"/>
      <c r="EX219" s="10"/>
      <c r="EY219" s="10"/>
      <c r="EZ219" s="10"/>
      <c r="FA219" s="10"/>
      <c r="FB219" s="10"/>
      <c r="FC219" s="10"/>
      <c r="FD219" s="10"/>
      <c r="FE219" s="10"/>
      <c r="FF219" s="10"/>
      <c r="FG219" s="10"/>
    </row>
    <row r="220" spans="1:163" ht="14.1" customHeight="1">
      <c r="B220" s="20"/>
      <c r="C220" s="577"/>
      <c r="D220" s="516"/>
      <c r="E220" s="1292"/>
      <c r="F220" s="12"/>
      <c r="G220" s="1298"/>
      <c r="H220" s="1298"/>
      <c r="I220" s="1298"/>
      <c r="J220" s="1298"/>
      <c r="K220" s="1298"/>
      <c r="L220" s="1298"/>
      <c r="M220" s="1298"/>
      <c r="N220" s="1298"/>
      <c r="O220" s="1298"/>
      <c r="P220" s="1298"/>
      <c r="Q220" s="1298"/>
      <c r="R220" s="1298"/>
      <c r="S220" s="1298"/>
      <c r="T220" s="1298"/>
      <c r="U220" s="1298"/>
      <c r="V220" s="1298"/>
      <c r="W220" s="1298"/>
      <c r="X220" s="1298"/>
      <c r="Y220" s="1298"/>
      <c r="Z220" s="1298"/>
      <c r="AA220" s="1298"/>
      <c r="AB220" s="1298"/>
      <c r="AC220" s="1298"/>
      <c r="AD220" s="1298"/>
      <c r="AE220" s="1298"/>
      <c r="AF220" s="1298"/>
      <c r="AG220" s="1298"/>
      <c r="AH220" s="1298"/>
      <c r="AI220" s="1298"/>
      <c r="AJ220" s="1298"/>
      <c r="AK220" s="1298"/>
      <c r="AL220" s="1298"/>
      <c r="AM220" s="1298"/>
      <c r="AN220" s="1298"/>
      <c r="AO220" s="1298"/>
      <c r="AP220" s="1298"/>
      <c r="AQ220" s="1298"/>
      <c r="AR220" s="1298"/>
      <c r="AS220" s="1298"/>
      <c r="AT220" s="1298"/>
      <c r="AU220" s="1298"/>
      <c r="AV220" s="1298"/>
      <c r="AW220" s="1298"/>
      <c r="AX220" s="1298"/>
      <c r="AY220" s="1298"/>
      <c r="AZ220" s="1298"/>
      <c r="BA220" s="1298"/>
      <c r="BB220" s="1298"/>
      <c r="BC220" s="1298"/>
      <c r="BD220" s="1298"/>
      <c r="BE220" s="1298"/>
      <c r="BF220" s="1298"/>
      <c r="BG220" s="1298"/>
      <c r="BH220" s="1298"/>
      <c r="BI220" s="1298"/>
      <c r="BJ220" s="1298"/>
      <c r="BK220" s="1298"/>
      <c r="BL220" s="1298"/>
      <c r="BM220" s="1298"/>
      <c r="BN220" s="1298"/>
      <c r="BO220" s="1298"/>
      <c r="BP220" s="1298"/>
      <c r="BQ220" s="1298"/>
      <c r="BR220" s="1298"/>
      <c r="BS220" s="457"/>
      <c r="BT220" s="457"/>
      <c r="BU220" s="457"/>
      <c r="BV220" s="457"/>
      <c r="BW220" s="457"/>
      <c r="BX220" s="457"/>
      <c r="BY220" s="457"/>
      <c r="BZ220" s="457"/>
      <c r="CA220" s="457"/>
      <c r="CB220" s="457"/>
      <c r="CC220" s="457"/>
      <c r="CD220" s="457"/>
      <c r="CE220" s="457"/>
      <c r="CF220" s="457"/>
      <c r="CG220" s="457"/>
      <c r="CH220" s="457"/>
      <c r="CI220" s="457"/>
      <c r="CJ220" s="457"/>
      <c r="CK220" s="457"/>
      <c r="CL220" s="457"/>
      <c r="CM220" s="457"/>
      <c r="CN220" s="457"/>
      <c r="CO220" s="457"/>
      <c r="CP220" s="457"/>
      <c r="CQ220" s="457"/>
      <c r="CR220" s="457"/>
      <c r="CS220" s="457"/>
      <c r="CT220" s="457"/>
      <c r="CU220" s="457"/>
      <c r="CV220" s="457"/>
      <c r="CW220" s="457"/>
      <c r="CX220" s="457"/>
      <c r="CY220" s="457"/>
      <c r="CZ220" s="457"/>
      <c r="DA220" s="457"/>
      <c r="DB220" s="457"/>
      <c r="DC220" s="457"/>
      <c r="DD220" s="457"/>
      <c r="DE220" s="457"/>
      <c r="DF220" s="457"/>
      <c r="DG220" s="457"/>
      <c r="DH220" s="457"/>
      <c r="DI220" s="457"/>
      <c r="DJ220" s="457"/>
      <c r="DK220" s="457"/>
      <c r="DL220" s="457"/>
      <c r="DM220" s="457"/>
      <c r="DN220" s="457"/>
      <c r="DO220" s="457"/>
      <c r="DP220" s="457"/>
      <c r="DQ220" s="457"/>
      <c r="DR220" s="457"/>
      <c r="DS220" s="457"/>
      <c r="DT220" s="457"/>
      <c r="DU220" s="457"/>
      <c r="DV220" s="457"/>
      <c r="DW220" s="457"/>
      <c r="DX220" s="457"/>
      <c r="DY220" s="457"/>
      <c r="DZ220" s="457"/>
      <c r="EA220" s="457"/>
      <c r="EB220" s="457"/>
      <c r="EC220" s="457"/>
      <c r="ED220" s="457"/>
      <c r="EE220" s="457"/>
      <c r="EF220" s="457"/>
      <c r="EG220" s="457"/>
      <c r="EH220" s="457"/>
      <c r="EI220" s="457"/>
      <c r="EJ220" s="457"/>
      <c r="EK220" s="457"/>
      <c r="EL220" s="457"/>
      <c r="EM220" s="457"/>
      <c r="EN220" s="457"/>
      <c r="EO220" s="457"/>
      <c r="EP220" s="457"/>
      <c r="EQ220" s="12"/>
      <c r="ER220" s="12"/>
      <c r="ES220" s="12"/>
      <c r="ET220" s="12"/>
      <c r="EU220" s="12"/>
      <c r="EV220" s="12"/>
      <c r="EW220" s="12"/>
      <c r="EX220" s="12"/>
      <c r="EY220" s="12"/>
      <c r="EZ220" s="12"/>
      <c r="FA220" s="12"/>
      <c r="FB220" s="12"/>
      <c r="FC220" s="12"/>
      <c r="FD220" s="12"/>
      <c r="FE220" s="12"/>
      <c r="FF220" s="12"/>
      <c r="FG220" s="12"/>
    </row>
    <row r="221" spans="1:163" ht="14.1" customHeight="1">
      <c r="B221" s="20"/>
      <c r="C221" s="577"/>
      <c r="D221" s="516"/>
      <c r="E221" s="1292"/>
      <c r="F221" s="12"/>
      <c r="G221" s="1298"/>
      <c r="H221" s="1298"/>
      <c r="I221" s="1298"/>
      <c r="J221" s="1298"/>
      <c r="K221" s="1298"/>
      <c r="L221" s="1298"/>
      <c r="M221" s="1298"/>
      <c r="N221" s="1298"/>
      <c r="O221" s="1298"/>
      <c r="P221" s="1298"/>
      <c r="Q221" s="1298"/>
      <c r="R221" s="1298"/>
      <c r="S221" s="1298"/>
      <c r="T221" s="1298"/>
      <c r="U221" s="1298"/>
      <c r="V221" s="1298"/>
      <c r="W221" s="1298"/>
      <c r="X221" s="1298"/>
      <c r="Y221" s="1298"/>
      <c r="Z221" s="1298"/>
      <c r="AA221" s="1298"/>
      <c r="AB221" s="1298"/>
      <c r="AC221" s="1298"/>
      <c r="AD221" s="1298"/>
      <c r="AE221" s="1298"/>
      <c r="AF221" s="1298"/>
      <c r="AG221" s="1298"/>
      <c r="AH221" s="1298"/>
      <c r="AI221" s="1298"/>
      <c r="AJ221" s="1298"/>
      <c r="AK221" s="1298"/>
      <c r="AL221" s="1298"/>
      <c r="AM221" s="1298"/>
      <c r="AN221" s="1298"/>
      <c r="AO221" s="1298"/>
      <c r="AP221" s="1298"/>
      <c r="AQ221" s="1298"/>
      <c r="AR221" s="1298"/>
      <c r="AS221" s="1298"/>
      <c r="AT221" s="1298"/>
      <c r="AU221" s="1298"/>
      <c r="AV221" s="1298"/>
      <c r="AW221" s="1298"/>
      <c r="AX221" s="1298"/>
      <c r="AY221" s="1298"/>
      <c r="AZ221" s="1298"/>
      <c r="BA221" s="1298"/>
      <c r="BB221" s="1298"/>
      <c r="BC221" s="1298"/>
      <c r="BD221" s="1298"/>
      <c r="BE221" s="1298"/>
      <c r="BF221" s="1298"/>
      <c r="BG221" s="1298"/>
      <c r="BH221" s="1298"/>
      <c r="BI221" s="1298"/>
      <c r="BJ221" s="1298"/>
      <c r="BK221" s="1298"/>
      <c r="BL221" s="1298"/>
      <c r="BM221" s="1298"/>
      <c r="BN221" s="1298"/>
      <c r="BO221" s="1298"/>
      <c r="BP221" s="1298"/>
      <c r="BQ221" s="1298"/>
      <c r="BR221" s="1298"/>
      <c r="BS221" s="457"/>
      <c r="BT221" s="457"/>
      <c r="BU221" s="457"/>
      <c r="BV221" s="457"/>
      <c r="BW221" s="457"/>
      <c r="BX221" s="457"/>
      <c r="BY221" s="457"/>
      <c r="BZ221" s="457"/>
      <c r="CA221" s="457"/>
      <c r="CB221" s="457"/>
      <c r="CC221" s="457"/>
      <c r="CD221" s="457"/>
      <c r="CE221" s="457"/>
      <c r="CF221" s="457"/>
      <c r="CG221" s="457"/>
      <c r="CH221" s="457"/>
      <c r="CI221" s="457"/>
      <c r="CJ221" s="457"/>
      <c r="CK221" s="457"/>
      <c r="CL221" s="457"/>
      <c r="CM221" s="457"/>
      <c r="CN221" s="457"/>
      <c r="CO221" s="457"/>
      <c r="CP221" s="457"/>
      <c r="CQ221" s="457"/>
      <c r="CR221" s="457"/>
      <c r="CS221" s="457"/>
      <c r="CT221" s="457"/>
      <c r="CU221" s="457"/>
      <c r="CV221" s="457"/>
      <c r="CW221" s="457"/>
      <c r="CX221" s="457"/>
      <c r="CY221" s="457"/>
      <c r="CZ221" s="457"/>
      <c r="DA221" s="457"/>
      <c r="DB221" s="457"/>
      <c r="DC221" s="457"/>
      <c r="DD221" s="457"/>
      <c r="DE221" s="457"/>
      <c r="DF221" s="457"/>
      <c r="DG221" s="457"/>
      <c r="DH221" s="457"/>
      <c r="DI221" s="457"/>
      <c r="DJ221" s="457"/>
      <c r="DK221" s="457"/>
      <c r="DL221" s="457"/>
      <c r="DM221" s="457"/>
      <c r="DN221" s="457"/>
      <c r="DO221" s="457"/>
      <c r="DP221" s="457"/>
      <c r="DQ221" s="457"/>
      <c r="DR221" s="457"/>
      <c r="DS221" s="457"/>
      <c r="DT221" s="457"/>
      <c r="DU221" s="457"/>
      <c r="DV221" s="457"/>
      <c r="DW221" s="457"/>
      <c r="DX221" s="457"/>
      <c r="DY221" s="457"/>
      <c r="DZ221" s="457"/>
      <c r="EA221" s="457"/>
      <c r="EB221" s="457"/>
      <c r="EC221" s="457"/>
      <c r="ED221" s="457"/>
      <c r="EE221" s="457"/>
      <c r="EF221" s="457"/>
      <c r="EG221" s="457"/>
      <c r="EH221" s="457"/>
      <c r="EI221" s="457"/>
      <c r="EJ221" s="457"/>
      <c r="EK221" s="457"/>
      <c r="EL221" s="457"/>
      <c r="EM221" s="457"/>
      <c r="EN221" s="457"/>
      <c r="EO221" s="457"/>
      <c r="EP221" s="457"/>
      <c r="EQ221" s="12"/>
      <c r="ER221" s="12"/>
      <c r="ES221" s="12"/>
      <c r="ET221" s="12"/>
      <c r="EU221" s="12"/>
      <c r="EV221" s="12"/>
      <c r="EW221" s="12"/>
      <c r="EX221" s="12"/>
      <c r="EY221" s="12"/>
      <c r="EZ221" s="12"/>
      <c r="FA221" s="12"/>
      <c r="FB221" s="12"/>
      <c r="FC221" s="12"/>
      <c r="FD221" s="12"/>
      <c r="FE221" s="12"/>
      <c r="FF221" s="12"/>
      <c r="FG221" s="12"/>
    </row>
    <row r="222" spans="1:163" s="1" customFormat="1" ht="14.1" customHeight="1">
      <c r="A222" s="169" t="s">
        <v>1041</v>
      </c>
      <c r="B222" s="169"/>
      <c r="C222" s="57"/>
      <c r="D222" s="330"/>
      <c r="E222" s="2"/>
      <c r="G222" s="274"/>
      <c r="H222" s="274"/>
      <c r="I222" s="274"/>
      <c r="J222" s="274"/>
      <c r="K222" s="274"/>
      <c r="L222" s="274"/>
      <c r="M222" s="274"/>
      <c r="N222" s="274"/>
      <c r="O222" s="274"/>
      <c r="P222" s="274"/>
      <c r="Q222" s="274"/>
      <c r="R222" s="274"/>
      <c r="S222" s="274"/>
      <c r="T222" s="274"/>
      <c r="U222" s="274"/>
      <c r="V222" s="274"/>
      <c r="W222" s="274"/>
      <c r="X222" s="274"/>
      <c r="Y222" s="274"/>
      <c r="Z222" s="274"/>
      <c r="AA222" s="274"/>
      <c r="AB222" s="274"/>
      <c r="AC222" s="274"/>
      <c r="AD222" s="274"/>
      <c r="AE222" s="274"/>
      <c r="AF222" s="274"/>
      <c r="AG222" s="274"/>
      <c r="AH222" s="274"/>
      <c r="AI222" s="274"/>
      <c r="AJ222" s="274"/>
      <c r="AK222" s="274"/>
      <c r="AL222" s="274"/>
      <c r="AM222" s="274"/>
      <c r="AN222" s="274"/>
      <c r="AO222" s="274"/>
      <c r="AP222" s="274"/>
      <c r="AQ222" s="274"/>
      <c r="AR222" s="274"/>
      <c r="AS222" s="274"/>
      <c r="AT222" s="274"/>
      <c r="AU222" s="274"/>
      <c r="AV222" s="274"/>
      <c r="AW222" s="274"/>
      <c r="AX222" s="274"/>
      <c r="AY222" s="274"/>
      <c r="AZ222" s="274"/>
      <c r="BA222" s="274"/>
      <c r="BB222" s="274"/>
      <c r="BC222" s="274"/>
      <c r="BD222" s="274"/>
      <c r="BE222" s="274"/>
      <c r="BF222" s="274"/>
      <c r="BG222" s="274"/>
      <c r="BH222" s="274"/>
      <c r="BI222" s="274"/>
      <c r="BJ222" s="274"/>
      <c r="BK222" s="274"/>
      <c r="BL222" s="274"/>
      <c r="BM222" s="274"/>
      <c r="BN222" s="274"/>
      <c r="BO222" s="274"/>
      <c r="BP222" s="274"/>
      <c r="BQ222" s="274"/>
      <c r="BR222" s="274"/>
      <c r="BS222" s="274"/>
      <c r="BT222" s="274"/>
      <c r="BU222" s="274"/>
      <c r="BV222" s="274"/>
      <c r="BW222" s="274"/>
      <c r="BX222" s="274"/>
      <c r="BY222" s="274"/>
      <c r="BZ222" s="274"/>
      <c r="CA222" s="274"/>
      <c r="CB222" s="274"/>
      <c r="CC222" s="274"/>
      <c r="CD222" s="274"/>
      <c r="CE222" s="274"/>
      <c r="CF222" s="274"/>
      <c r="CG222" s="274"/>
      <c r="CH222" s="274"/>
      <c r="CI222" s="274"/>
      <c r="CJ222" s="274"/>
      <c r="CK222" s="274"/>
      <c r="CL222" s="274"/>
      <c r="CM222" s="274"/>
      <c r="CN222" s="274"/>
      <c r="CO222" s="274"/>
      <c r="CP222" s="274"/>
      <c r="CQ222" s="274"/>
      <c r="CR222" s="274"/>
      <c r="CS222" s="274"/>
      <c r="CT222" s="274"/>
      <c r="CU222" s="274"/>
      <c r="CV222" s="274"/>
      <c r="CW222" s="274"/>
      <c r="CX222" s="274"/>
      <c r="CY222" s="274"/>
      <c r="CZ222" s="274"/>
      <c r="DA222" s="274"/>
      <c r="DB222" s="274"/>
      <c r="DC222" s="274"/>
      <c r="DD222" s="274"/>
      <c r="DE222" s="274"/>
      <c r="DF222" s="274"/>
      <c r="DG222" s="274"/>
      <c r="DH222" s="274"/>
      <c r="DI222" s="274"/>
      <c r="DJ222" s="274"/>
      <c r="DK222" s="274"/>
      <c r="DL222" s="274"/>
      <c r="DM222" s="274"/>
      <c r="DN222" s="274"/>
      <c r="DO222" s="274"/>
      <c r="DP222" s="274"/>
      <c r="DQ222" s="274"/>
      <c r="DR222" s="274"/>
      <c r="DS222" s="274"/>
      <c r="DT222" s="274"/>
      <c r="DU222" s="274"/>
      <c r="DV222" s="274"/>
      <c r="DW222" s="274"/>
      <c r="DX222" s="274"/>
      <c r="DY222" s="274"/>
      <c r="DZ222" s="274"/>
      <c r="EA222" s="274"/>
      <c r="EB222" s="274"/>
      <c r="EC222" s="274"/>
      <c r="ED222" s="274"/>
      <c r="EE222" s="274"/>
      <c r="EF222" s="274"/>
      <c r="EG222" s="274"/>
      <c r="EH222" s="274"/>
      <c r="EI222" s="274"/>
      <c r="EJ222" s="274"/>
      <c r="EK222" s="274"/>
      <c r="EL222" s="274"/>
      <c r="EM222" s="274"/>
      <c r="EN222" s="274"/>
      <c r="EO222" s="274"/>
      <c r="EP222" s="274"/>
    </row>
    <row r="223" spans="1:163" s="418" customFormat="1" ht="14.1" customHeight="1">
      <c r="A223" s="417"/>
      <c r="B223" s="417"/>
      <c r="C223" s="57"/>
      <c r="D223" s="330"/>
      <c r="E223" s="1288"/>
      <c r="G223" s="419"/>
      <c r="H223" s="419"/>
      <c r="I223" s="419"/>
      <c r="J223" s="419"/>
      <c r="K223" s="419"/>
      <c r="L223" s="419"/>
      <c r="M223" s="419"/>
      <c r="N223" s="419"/>
      <c r="O223" s="419"/>
      <c r="P223" s="419"/>
      <c r="Q223" s="419"/>
      <c r="R223" s="419"/>
      <c r="S223" s="419"/>
      <c r="T223" s="419"/>
      <c r="U223" s="419"/>
      <c r="V223" s="419"/>
      <c r="W223" s="419"/>
      <c r="X223" s="419"/>
      <c r="Y223" s="419"/>
      <c r="Z223" s="419"/>
      <c r="AA223" s="419"/>
      <c r="AB223" s="419"/>
      <c r="AC223" s="419"/>
      <c r="AD223" s="419"/>
      <c r="AE223" s="419"/>
      <c r="AF223" s="419"/>
      <c r="AG223" s="419"/>
      <c r="AH223" s="419"/>
      <c r="AI223" s="419"/>
      <c r="AJ223" s="419"/>
      <c r="AK223" s="419"/>
      <c r="AL223" s="419"/>
      <c r="AM223" s="419"/>
      <c r="AN223" s="419"/>
      <c r="AO223" s="419"/>
      <c r="AP223" s="419"/>
      <c r="AQ223" s="419"/>
      <c r="AR223" s="419"/>
      <c r="AS223" s="419"/>
      <c r="AT223" s="419"/>
      <c r="AU223" s="419"/>
      <c r="AV223" s="419"/>
      <c r="AW223" s="419"/>
      <c r="AX223" s="419"/>
      <c r="AY223" s="419"/>
      <c r="AZ223" s="419"/>
      <c r="BA223" s="419"/>
      <c r="BB223" s="419"/>
      <c r="BC223" s="419"/>
      <c r="BD223" s="419"/>
      <c r="BE223" s="419"/>
      <c r="BF223" s="419"/>
      <c r="BG223" s="419"/>
      <c r="BH223" s="419"/>
      <c r="BI223" s="419"/>
      <c r="BJ223" s="419"/>
      <c r="BK223" s="419"/>
      <c r="BL223" s="419"/>
      <c r="BM223" s="419"/>
      <c r="BN223" s="419"/>
      <c r="BO223" s="419"/>
      <c r="BP223" s="419"/>
      <c r="BQ223" s="419"/>
      <c r="BR223" s="419"/>
      <c r="BS223" s="419"/>
      <c r="BT223" s="419"/>
      <c r="BU223" s="419"/>
      <c r="BV223" s="419"/>
      <c r="BW223" s="419"/>
      <c r="BX223" s="419"/>
      <c r="BY223" s="419"/>
      <c r="BZ223" s="419"/>
      <c r="CA223" s="419"/>
      <c r="CB223" s="419"/>
      <c r="CC223" s="419"/>
      <c r="CD223" s="419"/>
      <c r="CE223" s="419"/>
      <c r="CF223" s="419"/>
      <c r="CG223" s="419"/>
      <c r="CH223" s="419"/>
      <c r="CI223" s="419"/>
      <c r="CJ223" s="419"/>
      <c r="CK223" s="419"/>
      <c r="CL223" s="419"/>
      <c r="CM223" s="419"/>
      <c r="CN223" s="419"/>
      <c r="CO223" s="419"/>
      <c r="CP223" s="419"/>
      <c r="CQ223" s="419"/>
      <c r="CR223" s="419"/>
      <c r="CS223" s="419"/>
      <c r="CT223" s="419"/>
      <c r="CU223" s="419"/>
      <c r="CV223" s="419"/>
      <c r="CW223" s="419"/>
      <c r="CX223" s="419"/>
      <c r="CY223" s="419"/>
      <c r="CZ223" s="419"/>
      <c r="DA223" s="419"/>
      <c r="DB223" s="419"/>
      <c r="DC223" s="419"/>
      <c r="DD223" s="419"/>
      <c r="DE223" s="419"/>
      <c r="DF223" s="419"/>
      <c r="DG223" s="419"/>
      <c r="DH223" s="419"/>
      <c r="DI223" s="419"/>
      <c r="DJ223" s="419"/>
      <c r="DK223" s="419"/>
      <c r="DL223" s="419"/>
      <c r="DM223" s="419"/>
      <c r="DN223" s="419"/>
      <c r="DO223" s="419"/>
      <c r="DP223" s="419"/>
      <c r="DQ223" s="419"/>
      <c r="DR223" s="419"/>
      <c r="DS223" s="419"/>
      <c r="DT223" s="419"/>
      <c r="DU223" s="419"/>
      <c r="DV223" s="419"/>
      <c r="DW223" s="419"/>
      <c r="DX223" s="419"/>
      <c r="DY223" s="419"/>
      <c r="DZ223" s="419"/>
      <c r="EA223" s="419"/>
      <c r="EB223" s="419"/>
      <c r="EC223" s="419"/>
      <c r="ED223" s="419"/>
      <c r="EE223" s="419"/>
      <c r="EF223" s="419"/>
      <c r="EG223" s="419"/>
      <c r="EH223" s="419"/>
      <c r="EI223" s="419"/>
      <c r="EJ223" s="419"/>
      <c r="EK223" s="419"/>
      <c r="EL223" s="419"/>
      <c r="EM223" s="419"/>
      <c r="EN223" s="419"/>
      <c r="EO223" s="419"/>
      <c r="EP223" s="419"/>
    </row>
    <row r="224" spans="1:163" ht="14.1" customHeight="1">
      <c r="B224" s="1214" t="s">
        <v>1042</v>
      </c>
      <c r="C224" s="1210"/>
      <c r="D224" s="1211" t="s">
        <v>97</v>
      </c>
      <c r="E224" s="1293"/>
      <c r="F224" s="1212"/>
      <c r="G224" s="1212"/>
      <c r="H224" s="1212"/>
      <c r="I224" s="1212"/>
      <c r="J224" s="1212"/>
      <c r="K224" s="1212">
        <f t="shared" ref="K224:AP224" ca="1" si="1252">K68</f>
        <v>0</v>
      </c>
      <c r="L224" s="1212">
        <f t="shared" ca="1" si="1252"/>
        <v>0</v>
      </c>
      <c r="M224" s="1212">
        <f t="shared" ca="1" si="1252"/>
        <v>0</v>
      </c>
      <c r="N224" s="1212">
        <f t="shared" ca="1" si="1252"/>
        <v>0</v>
      </c>
      <c r="O224" s="1212">
        <f t="shared" ca="1" si="1252"/>
        <v>0</v>
      </c>
      <c r="P224" s="1212">
        <f t="shared" ca="1" si="1252"/>
        <v>0</v>
      </c>
      <c r="Q224" s="1212">
        <f t="shared" ca="1" si="1252"/>
        <v>0</v>
      </c>
      <c r="R224" s="1212">
        <f t="shared" ca="1" si="1252"/>
        <v>838.84582703872275</v>
      </c>
      <c r="S224" s="1212">
        <f t="shared" ca="1" si="1252"/>
        <v>1040.0185183106769</v>
      </c>
      <c r="T224" s="1212">
        <f t="shared" ca="1" si="1252"/>
        <v>3212.4460321547613</v>
      </c>
      <c r="U224" s="1212">
        <f t="shared" ca="1" si="1252"/>
        <v>1502.6378048198385</v>
      </c>
      <c r="V224" s="1212">
        <f t="shared" ca="1" si="1252"/>
        <v>730.67838552068133</v>
      </c>
      <c r="W224" s="1212">
        <f t="shared" ca="1" si="1252"/>
        <v>946.44470179319069</v>
      </c>
      <c r="X224" s="1212">
        <f t="shared" ca="1" si="1252"/>
        <v>1361.5405468180525</v>
      </c>
      <c r="Y224" s="1212">
        <f t="shared" ca="1" si="1252"/>
        <v>2058.677454369792</v>
      </c>
      <c r="Z224" s="1212">
        <f t="shared" ca="1" si="1252"/>
        <v>2365.1620446152037</v>
      </c>
      <c r="AA224" s="1212">
        <f t="shared" ca="1" si="1252"/>
        <v>1634.1208385301979</v>
      </c>
      <c r="AB224" s="1212">
        <f t="shared" ca="1" si="1252"/>
        <v>2115.1714209858401</v>
      </c>
      <c r="AC224" s="1212">
        <f t="shared" ca="1" si="1252"/>
        <v>2882.0023696742519</v>
      </c>
      <c r="AD224" s="1212">
        <f t="shared" ca="1" si="1252"/>
        <v>3132.6217444642352</v>
      </c>
      <c r="AE224" s="1212">
        <f t="shared" ca="1" si="1252"/>
        <v>1549.1263315179149</v>
      </c>
      <c r="AF224" s="1212">
        <f t="shared" ca="1" si="1252"/>
        <v>1972.2274107793382</v>
      </c>
      <c r="AG224" s="1212">
        <f t="shared" ca="1" si="1252"/>
        <v>2686.7169099794264</v>
      </c>
      <c r="AH224" s="1212">
        <f t="shared" ca="1" si="1252"/>
        <v>3016.3032066889809</v>
      </c>
      <c r="AI224" s="1212">
        <f t="shared" ca="1" si="1252"/>
        <v>1593.8985317516308</v>
      </c>
      <c r="AJ224" s="1212">
        <f t="shared" ca="1" si="1252"/>
        <v>2005.7684605844588</v>
      </c>
      <c r="AK224" s="1212">
        <f t="shared" ca="1" si="1252"/>
        <v>2713.9340818118471</v>
      </c>
      <c r="AL224" s="1212">
        <f t="shared" ca="1" si="1252"/>
        <v>3045.3029462665972</v>
      </c>
      <c r="AM224" s="1212">
        <f t="shared" ca="1" si="1252"/>
        <v>1562.1849885641122</v>
      </c>
      <c r="AN224" s="1212">
        <f t="shared" ca="1" si="1252"/>
        <v>2056.7240464154556</v>
      </c>
      <c r="AO224" s="1212">
        <f t="shared" ca="1" si="1252"/>
        <v>2851.298100367253</v>
      </c>
      <c r="AP224" s="1212">
        <f t="shared" ca="1" si="1252"/>
        <v>3266.012707185505</v>
      </c>
      <c r="AQ224" s="1212">
        <f t="shared" ref="AQ224:BV224" ca="1" si="1253">AQ68</f>
        <v>1551.0657560781192</v>
      </c>
      <c r="AR224" s="1212">
        <f t="shared" ca="1" si="1253"/>
        <v>2123.1248566295899</v>
      </c>
      <c r="AS224" s="1212">
        <f t="shared" ca="1" si="1253"/>
        <v>2998.9582569874101</v>
      </c>
      <c r="AT224" s="1212">
        <f t="shared" ca="1" si="1253"/>
        <v>3496.8683291754051</v>
      </c>
      <c r="AU224" s="1212">
        <f t="shared" ca="1" si="1253"/>
        <v>1389.2131795555933</v>
      </c>
      <c r="AV224" s="1212">
        <f t="shared" ca="1" si="1253"/>
        <v>2038.6407025251929</v>
      </c>
      <c r="AW224" s="1212">
        <f t="shared" ca="1" si="1253"/>
        <v>2995.5818290070374</v>
      </c>
      <c r="AX224" s="1212">
        <f t="shared" ca="1" si="1253"/>
        <v>3576.5345317938891</v>
      </c>
      <c r="AY224" s="1212">
        <f t="shared" ca="1" si="1253"/>
        <v>1409.8834512863077</v>
      </c>
      <c r="AZ224" s="1212">
        <f t="shared" ca="1" si="1253"/>
        <v>2136.525198465577</v>
      </c>
      <c r="BA224" s="1212">
        <f t="shared" ca="1" si="1253"/>
        <v>3174.4198528629877</v>
      </c>
      <c r="BB224" s="1212">
        <f t="shared" ca="1" si="1253"/>
        <v>3838.2597492615823</v>
      </c>
      <c r="BC224" s="1212">
        <f t="shared" ca="1" si="1253"/>
        <v>1430.6200031451408</v>
      </c>
      <c r="BD224" s="1212">
        <f t="shared" ca="1" si="1253"/>
        <v>2234.3191536578379</v>
      </c>
      <c r="BE224" s="1212">
        <f t="shared" ca="1" si="1253"/>
        <v>3353.0105150945692</v>
      </c>
      <c r="BF224" s="1212">
        <f t="shared" ca="1" si="1253"/>
        <v>4099.579520674426</v>
      </c>
      <c r="BG224" s="1212">
        <f t="shared" ca="1" si="1253"/>
        <v>1451.4237736447158</v>
      </c>
      <c r="BH224" s="1212">
        <f t="shared" ca="1" si="1253"/>
        <v>2332.0208384128855</v>
      </c>
      <c r="BI224" s="1212">
        <f t="shared" ca="1" si="1253"/>
        <v>3531.3494178109868</v>
      </c>
      <c r="BJ224" s="1212">
        <f t="shared" ca="1" si="1253"/>
        <v>4360.4867546688329</v>
      </c>
      <c r="BK224" s="1212">
        <f t="shared" ca="1" si="1253"/>
        <v>1472.2957142615633</v>
      </c>
      <c r="BL224" s="1212">
        <f t="shared" ca="1" si="1253"/>
        <v>2429.6284896647612</v>
      </c>
      <c r="BM224" s="1212">
        <f t="shared" ca="1" si="1253"/>
        <v>3709.4320834037844</v>
      </c>
      <c r="BN224" s="1212">
        <f t="shared" ca="1" si="1253"/>
        <v>4620.974233317349</v>
      </c>
      <c r="BO224" s="1212">
        <f t="shared" ca="1" si="1253"/>
        <v>1493.2367896083051</v>
      </c>
      <c r="BP224" s="1212">
        <f t="shared" ca="1" si="1253"/>
        <v>2527.1403103213197</v>
      </c>
      <c r="BQ224" s="1212">
        <f t="shared" ca="1" si="1253"/>
        <v>3887.253953076055</v>
      </c>
      <c r="BR224" s="1212">
        <f t="shared" ca="1" si="1253"/>
        <v>4881.0346098262653</v>
      </c>
      <c r="BS224" s="1212">
        <f t="shared" ca="1" si="1253"/>
        <v>1514.2479776079563</v>
      </c>
      <c r="BT224" s="1212">
        <f t="shared" ca="1" si="1253"/>
        <v>2624.5544686022349</v>
      </c>
      <c r="BU224" s="1212">
        <f t="shared" ca="1" si="1253"/>
        <v>4064.810385344128</v>
      </c>
      <c r="BV224" s="1212">
        <f t="shared" ca="1" si="1253"/>
        <v>5140.6604061906874</v>
      </c>
      <c r="BW224" s="1212">
        <f t="shared" ref="BW224:DB224" ca="1" si="1254">BW68</f>
        <v>1535.3302696704304</v>
      </c>
      <c r="BX224" s="1212">
        <f t="shared" ca="1" si="1254"/>
        <v>2721.8690973640514</v>
      </c>
      <c r="BY224" s="1212">
        <f t="shared" ca="1" si="1254"/>
        <v>4242.0966545111824</v>
      </c>
      <c r="BZ224" s="1212">
        <f t="shared" ca="1" si="1254"/>
        <v>5399.8440108062023</v>
      </c>
      <c r="CA224" s="1212">
        <f t="shared" ca="1" si="1254"/>
        <v>1556.4846708711939</v>
      </c>
      <c r="CB224" s="1212">
        <f t="shared" ca="1" si="1254"/>
        <v>2819.082293412017</v>
      </c>
      <c r="CC224" s="1212">
        <f t="shared" ca="1" si="1254"/>
        <v>4419.1079491122455</v>
      </c>
      <c r="CD224" s="1212">
        <f t="shared" ca="1" si="1254"/>
        <v>5658.5776760362896</v>
      </c>
      <c r="CE224" s="1212">
        <f t="shared" ca="1" si="1254"/>
        <v>3687.0872001321241</v>
      </c>
      <c r="CF224" s="1212">
        <f t="shared" ca="1" si="1254"/>
        <v>7125.7428980484037</v>
      </c>
      <c r="CG224" s="1212">
        <f t="shared" ca="1" si="1254"/>
        <v>10856.366714079984</v>
      </c>
      <c r="CH224" s="1212">
        <f t="shared" ca="1" si="1254"/>
        <v>14199.158203234667</v>
      </c>
      <c r="CI224" s="1212">
        <f t="shared" ca="1" si="1254"/>
        <v>13660.352557550941</v>
      </c>
      <c r="CJ224" s="1212">
        <f t="shared" ca="1" si="1254"/>
        <v>17057.914163503447</v>
      </c>
      <c r="CK224" s="1212">
        <f t="shared" ca="1" si="1254"/>
        <v>20751.183191277152</v>
      </c>
      <c r="CL224" s="1212">
        <f t="shared" ca="1" si="1254"/>
        <v>24058.541232368072</v>
      </c>
      <c r="CM224" s="1212">
        <f t="shared" ca="1" si="1254"/>
        <v>15078.879541420989</v>
      </c>
      <c r="CN224" s="1212">
        <f t="shared" ca="1" si="1254"/>
        <v>18435.164481540356</v>
      </c>
      <c r="CO224" s="1212">
        <f t="shared" ca="1" si="1254"/>
        <v>22090.896147186817</v>
      </c>
      <c r="CP224" s="1212">
        <f t="shared" ca="1" si="1254"/>
        <v>25362.636656280334</v>
      </c>
      <c r="CQ224" s="1212">
        <f t="shared" ca="1" si="1254"/>
        <v>19880.495982734348</v>
      </c>
      <c r="CR224" s="1212">
        <f t="shared" ca="1" si="1254"/>
        <v>23685.318567027105</v>
      </c>
      <c r="CS224" s="1212">
        <f t="shared" ca="1" si="1254"/>
        <v>26043.540150486046</v>
      </c>
      <c r="CT224" s="1212">
        <f t="shared" ca="1" si="1254"/>
        <v>0</v>
      </c>
      <c r="CU224" s="1212">
        <f t="shared" ca="1" si="1254"/>
        <v>0</v>
      </c>
      <c r="CV224" s="1212">
        <f t="shared" ca="1" si="1254"/>
        <v>0</v>
      </c>
      <c r="CW224" s="1212">
        <f t="shared" ca="1" si="1254"/>
        <v>0</v>
      </c>
      <c r="CX224" s="1212">
        <f t="shared" ca="1" si="1254"/>
        <v>0</v>
      </c>
      <c r="CY224" s="1212">
        <f t="shared" ca="1" si="1254"/>
        <v>0</v>
      </c>
      <c r="CZ224" s="1212">
        <f t="shared" ca="1" si="1254"/>
        <v>0</v>
      </c>
      <c r="DA224" s="1212">
        <f t="shared" ca="1" si="1254"/>
        <v>0</v>
      </c>
      <c r="DB224" s="1212">
        <f t="shared" ca="1" si="1254"/>
        <v>0</v>
      </c>
      <c r="DC224" s="1212">
        <f t="shared" ref="DC224:EH224" ca="1" si="1255">DC68</f>
        <v>0</v>
      </c>
      <c r="DD224" s="1212">
        <f t="shared" ca="1" si="1255"/>
        <v>0</v>
      </c>
      <c r="DE224" s="1212">
        <f t="shared" ca="1" si="1255"/>
        <v>0</v>
      </c>
      <c r="DF224" s="1212">
        <f t="shared" ca="1" si="1255"/>
        <v>0</v>
      </c>
      <c r="DG224" s="1212">
        <f t="shared" ca="1" si="1255"/>
        <v>0</v>
      </c>
      <c r="DH224" s="1212">
        <f t="shared" ca="1" si="1255"/>
        <v>0</v>
      </c>
      <c r="DI224" s="1212">
        <f t="shared" ca="1" si="1255"/>
        <v>0</v>
      </c>
      <c r="DJ224" s="1212">
        <f t="shared" ca="1" si="1255"/>
        <v>0</v>
      </c>
      <c r="DK224" s="1212">
        <f t="shared" ca="1" si="1255"/>
        <v>0</v>
      </c>
      <c r="DL224" s="1212">
        <f t="shared" ca="1" si="1255"/>
        <v>0</v>
      </c>
      <c r="DM224" s="1212">
        <f t="shared" ca="1" si="1255"/>
        <v>0</v>
      </c>
      <c r="DN224" s="1212">
        <f t="shared" ca="1" si="1255"/>
        <v>0</v>
      </c>
      <c r="DO224" s="1212">
        <f t="shared" ca="1" si="1255"/>
        <v>0</v>
      </c>
      <c r="DP224" s="1212">
        <f t="shared" ca="1" si="1255"/>
        <v>0</v>
      </c>
      <c r="DQ224" s="1212">
        <f t="shared" ca="1" si="1255"/>
        <v>0</v>
      </c>
      <c r="DR224" s="1212">
        <f t="shared" ca="1" si="1255"/>
        <v>0</v>
      </c>
      <c r="DS224" s="1212">
        <f t="shared" ca="1" si="1255"/>
        <v>0</v>
      </c>
      <c r="DT224" s="1212">
        <f t="shared" ca="1" si="1255"/>
        <v>0</v>
      </c>
      <c r="DU224" s="1212">
        <f t="shared" ca="1" si="1255"/>
        <v>0</v>
      </c>
      <c r="DV224" s="1212">
        <f t="shared" ca="1" si="1255"/>
        <v>0</v>
      </c>
      <c r="DW224" s="1212">
        <f t="shared" ca="1" si="1255"/>
        <v>0</v>
      </c>
      <c r="DX224" s="1212">
        <f t="shared" ca="1" si="1255"/>
        <v>0</v>
      </c>
      <c r="DY224" s="1212">
        <f t="shared" ca="1" si="1255"/>
        <v>0</v>
      </c>
      <c r="DZ224" s="1212">
        <f t="shared" ca="1" si="1255"/>
        <v>0</v>
      </c>
      <c r="EA224" s="1212">
        <f t="shared" ca="1" si="1255"/>
        <v>0</v>
      </c>
      <c r="EB224" s="1212">
        <f t="shared" ca="1" si="1255"/>
        <v>0</v>
      </c>
      <c r="EC224" s="1212">
        <f t="shared" ca="1" si="1255"/>
        <v>0</v>
      </c>
      <c r="ED224" s="1212">
        <f t="shared" ca="1" si="1255"/>
        <v>0</v>
      </c>
      <c r="EE224" s="1212">
        <f t="shared" ca="1" si="1255"/>
        <v>0</v>
      </c>
      <c r="EF224" s="1212">
        <f t="shared" ca="1" si="1255"/>
        <v>0</v>
      </c>
      <c r="EG224" s="1212">
        <f t="shared" ca="1" si="1255"/>
        <v>0</v>
      </c>
      <c r="EH224" s="1212">
        <f t="shared" ca="1" si="1255"/>
        <v>0</v>
      </c>
      <c r="EI224" s="1212">
        <f t="shared" ref="EI224:EP224" ca="1" si="1256">EI68</f>
        <v>0</v>
      </c>
      <c r="EJ224" s="1212">
        <f t="shared" ca="1" si="1256"/>
        <v>0</v>
      </c>
      <c r="EK224" s="1212">
        <f t="shared" ca="1" si="1256"/>
        <v>0</v>
      </c>
      <c r="EL224" s="1212">
        <f t="shared" ca="1" si="1256"/>
        <v>0</v>
      </c>
      <c r="EM224" s="1212">
        <f t="shared" ca="1" si="1256"/>
        <v>0</v>
      </c>
      <c r="EN224" s="1212">
        <f t="shared" ca="1" si="1256"/>
        <v>0</v>
      </c>
      <c r="EO224" s="1212">
        <f t="shared" ca="1" si="1256"/>
        <v>0</v>
      </c>
      <c r="EP224" s="1212">
        <f t="shared" ca="1" si="1256"/>
        <v>0</v>
      </c>
      <c r="EQ224" s="12"/>
      <c r="ER224" s="12"/>
      <c r="ES224" s="12"/>
      <c r="ET224" s="12"/>
      <c r="EU224" s="12"/>
      <c r="EV224" s="12"/>
      <c r="EW224" s="12"/>
      <c r="EX224" s="12"/>
      <c r="EY224" s="12"/>
      <c r="EZ224" s="12"/>
      <c r="FA224" s="12"/>
      <c r="FB224" s="12"/>
      <c r="FC224" s="12"/>
      <c r="FD224" s="12"/>
      <c r="FE224" s="12"/>
      <c r="FF224" s="12"/>
      <c r="FG224" s="12"/>
    </row>
    <row r="225" spans="1:163" s="418" customFormat="1" ht="14.1" customHeight="1">
      <c r="A225" s="417"/>
      <c r="B225" s="417"/>
      <c r="C225" s="57"/>
      <c r="D225" s="330"/>
      <c r="E225" s="1288"/>
      <c r="G225" s="419"/>
      <c r="H225" s="419"/>
      <c r="I225" s="419"/>
      <c r="J225" s="419"/>
      <c r="K225" s="419"/>
      <c r="L225" s="419"/>
      <c r="M225" s="419"/>
      <c r="N225" s="419"/>
      <c r="O225" s="419"/>
      <c r="P225" s="419"/>
      <c r="Q225" s="419"/>
      <c r="R225" s="419"/>
      <c r="S225" s="419"/>
      <c r="T225" s="419"/>
      <c r="U225" s="419"/>
      <c r="V225" s="419"/>
      <c r="W225" s="419"/>
      <c r="X225" s="419"/>
      <c r="Y225" s="419"/>
      <c r="Z225" s="419"/>
      <c r="AA225" s="419"/>
      <c r="AB225" s="419"/>
      <c r="AC225" s="419"/>
      <c r="AD225" s="419"/>
      <c r="AE225" s="419"/>
      <c r="AF225" s="419"/>
      <c r="AG225" s="419"/>
      <c r="AH225" s="419"/>
      <c r="AI225" s="419"/>
      <c r="AJ225" s="419"/>
      <c r="AK225" s="419"/>
      <c r="AL225" s="419"/>
      <c r="AM225" s="419"/>
      <c r="AN225" s="419"/>
      <c r="AO225" s="419"/>
      <c r="AP225" s="419"/>
      <c r="AQ225" s="419"/>
      <c r="AR225" s="419"/>
      <c r="AS225" s="419"/>
      <c r="AT225" s="419"/>
      <c r="AU225" s="419"/>
      <c r="AV225" s="419"/>
      <c r="AW225" s="419"/>
      <c r="AX225" s="419"/>
      <c r="AY225" s="419"/>
      <c r="AZ225" s="419"/>
      <c r="BA225" s="419"/>
      <c r="BB225" s="419"/>
      <c r="BC225" s="419"/>
      <c r="BD225" s="419"/>
      <c r="BE225" s="419"/>
      <c r="BF225" s="419"/>
      <c r="BG225" s="419"/>
      <c r="BH225" s="419"/>
      <c r="BI225" s="419"/>
      <c r="BJ225" s="419"/>
      <c r="BK225" s="419"/>
      <c r="BL225" s="419"/>
      <c r="BM225" s="419"/>
      <c r="BN225" s="419"/>
      <c r="BO225" s="419"/>
      <c r="BP225" s="419"/>
      <c r="BQ225" s="419"/>
      <c r="BR225" s="419"/>
      <c r="BS225" s="419"/>
      <c r="BT225" s="419"/>
      <c r="BU225" s="419"/>
      <c r="BV225" s="419"/>
      <c r="BW225" s="419"/>
      <c r="BX225" s="419"/>
      <c r="BY225" s="419"/>
      <c r="BZ225" s="419"/>
      <c r="CA225" s="419"/>
      <c r="CB225" s="419"/>
      <c r="CC225" s="419"/>
      <c r="CD225" s="419"/>
      <c r="CE225" s="419"/>
      <c r="CF225" s="419"/>
      <c r="CG225" s="419"/>
      <c r="CH225" s="419"/>
      <c r="CI225" s="419"/>
      <c r="CJ225" s="419"/>
      <c r="CK225" s="419"/>
      <c r="CL225" s="419"/>
      <c r="CM225" s="419"/>
      <c r="CN225" s="419"/>
      <c r="CO225" s="419"/>
      <c r="CP225" s="419"/>
      <c r="CQ225" s="419"/>
      <c r="CR225" s="419"/>
      <c r="CS225" s="419"/>
      <c r="CT225" s="419"/>
      <c r="CU225" s="419"/>
      <c r="CV225" s="419"/>
      <c r="CW225" s="419"/>
      <c r="CX225" s="419"/>
      <c r="CY225" s="419"/>
      <c r="CZ225" s="419"/>
      <c r="DA225" s="419"/>
      <c r="DB225" s="419"/>
      <c r="DC225" s="419"/>
      <c r="DD225" s="419"/>
      <c r="DE225" s="419"/>
      <c r="DF225" s="419"/>
      <c r="DG225" s="419"/>
      <c r="DH225" s="419"/>
      <c r="DI225" s="419"/>
      <c r="DJ225" s="419"/>
      <c r="DK225" s="419"/>
      <c r="DL225" s="419"/>
      <c r="DM225" s="419"/>
      <c r="DN225" s="419"/>
      <c r="DO225" s="419"/>
      <c r="DP225" s="419"/>
      <c r="DQ225" s="419"/>
      <c r="DR225" s="419"/>
      <c r="DS225" s="419"/>
      <c r="DT225" s="419"/>
      <c r="DU225" s="419"/>
      <c r="DV225" s="419"/>
      <c r="DW225" s="419"/>
      <c r="DX225" s="419"/>
      <c r="DY225" s="419"/>
      <c r="DZ225" s="419"/>
      <c r="EA225" s="419"/>
      <c r="EB225" s="419"/>
      <c r="EC225" s="419"/>
      <c r="ED225" s="419"/>
      <c r="EE225" s="419"/>
      <c r="EF225" s="419"/>
      <c r="EG225" s="419"/>
      <c r="EH225" s="419"/>
      <c r="EI225" s="419"/>
      <c r="EJ225" s="419"/>
      <c r="EK225" s="419"/>
      <c r="EL225" s="419"/>
      <c r="EM225" s="419"/>
      <c r="EN225" s="419"/>
      <c r="EO225" s="419"/>
      <c r="EP225" s="419"/>
    </row>
    <row r="226" spans="1:163" ht="14.1" customHeight="1">
      <c r="B226" s="15" t="s">
        <v>20</v>
      </c>
      <c r="D226" s="39" t="s">
        <v>97</v>
      </c>
      <c r="E226" s="416"/>
      <c r="F226" s="12"/>
      <c r="G226" s="12"/>
      <c r="H226" s="12"/>
      <c r="I226" s="12"/>
      <c r="J226" s="12"/>
      <c r="K226" s="12">
        <f t="shared" ref="K226" si="1257">J229</f>
        <v>0</v>
      </c>
      <c r="L226" s="12">
        <f t="shared" ref="L226" ca="1" si="1258">K229</f>
        <v>0</v>
      </c>
      <c r="M226" s="12">
        <f t="shared" ref="M226" ca="1" si="1259">L229</f>
        <v>0</v>
      </c>
      <c r="N226" s="12">
        <f t="shared" ref="N226" ca="1" si="1260">M229</f>
        <v>0</v>
      </c>
      <c r="O226" s="12">
        <f t="shared" ref="O226" ca="1" si="1261">N229</f>
        <v>0</v>
      </c>
      <c r="P226" s="12">
        <f t="shared" ref="P226" ca="1" si="1262">O229</f>
        <v>0</v>
      </c>
      <c r="Q226" s="12">
        <f t="shared" ref="Q226" ca="1" si="1263">P229</f>
        <v>0</v>
      </c>
      <c r="R226" s="12">
        <f t="shared" ref="R226" ca="1" si="1264">Q229</f>
        <v>0</v>
      </c>
      <c r="S226" s="12">
        <f t="shared" ref="S226" ca="1" si="1265">R229</f>
        <v>0</v>
      </c>
      <c r="T226" s="12">
        <f t="shared" ref="T226" ca="1" si="1266">S229</f>
        <v>0</v>
      </c>
      <c r="U226" s="12">
        <f t="shared" ref="U226" ca="1" si="1267">T229</f>
        <v>0</v>
      </c>
      <c r="V226" s="12">
        <f t="shared" ref="V226" ca="1" si="1268">U229</f>
        <v>0</v>
      </c>
      <c r="W226" s="12">
        <f t="shared" ref="W226" ca="1" si="1269">V229</f>
        <v>0</v>
      </c>
      <c r="X226" s="12">
        <f t="shared" ref="X226" ca="1" si="1270">W229</f>
        <v>0</v>
      </c>
      <c r="Y226" s="12">
        <f t="shared" ref="Y226" ca="1" si="1271">X229</f>
        <v>0</v>
      </c>
      <c r="Z226" s="12">
        <f t="shared" ref="Z226" ca="1" si="1272">Y229</f>
        <v>0</v>
      </c>
      <c r="AA226" s="12">
        <f t="shared" ref="AA226" ca="1" si="1273">Z229</f>
        <v>0</v>
      </c>
      <c r="AB226" s="12">
        <f t="shared" ref="AB226" ca="1" si="1274">AA229</f>
        <v>0</v>
      </c>
      <c r="AC226" s="12">
        <f t="shared" ref="AC226" ca="1" si="1275">AB229</f>
        <v>0</v>
      </c>
      <c r="AD226" s="12">
        <f t="shared" ref="AD226" ca="1" si="1276">AC229</f>
        <v>0</v>
      </c>
      <c r="AE226" s="12">
        <f t="shared" ref="AE226" ca="1" si="1277">AD229</f>
        <v>0</v>
      </c>
      <c r="AF226" s="12">
        <f t="shared" ref="AF226" ca="1" si="1278">AE229</f>
        <v>0</v>
      </c>
      <c r="AG226" s="12">
        <f t="shared" ref="AG226" ca="1" si="1279">AF229</f>
        <v>0</v>
      </c>
      <c r="AH226" s="12">
        <f t="shared" ref="AH226" ca="1" si="1280">AG229</f>
        <v>0</v>
      </c>
      <c r="AI226" s="12">
        <f t="shared" ref="AI226" ca="1" si="1281">AH229</f>
        <v>0</v>
      </c>
      <c r="AJ226" s="12">
        <f t="shared" ref="AJ226" ca="1" si="1282">AI229</f>
        <v>0</v>
      </c>
      <c r="AK226" s="12">
        <f t="shared" ref="AK226" ca="1" si="1283">AJ229</f>
        <v>0</v>
      </c>
      <c r="AL226" s="12">
        <f t="shared" ref="AL226" ca="1" si="1284">AK229</f>
        <v>0</v>
      </c>
      <c r="AM226" s="12">
        <f t="shared" ref="AM226" ca="1" si="1285">AL229</f>
        <v>0</v>
      </c>
      <c r="AN226" s="12">
        <f t="shared" ref="AN226" ca="1" si="1286">AM229</f>
        <v>0</v>
      </c>
      <c r="AO226" s="12">
        <f t="shared" ref="AO226" ca="1" si="1287">AN229</f>
        <v>0</v>
      </c>
      <c r="AP226" s="12">
        <f t="shared" ref="AP226" ca="1" si="1288">AO229</f>
        <v>0</v>
      </c>
      <c r="AQ226" s="12">
        <f t="shared" ref="AQ226" ca="1" si="1289">AP229</f>
        <v>0</v>
      </c>
      <c r="AR226" s="12">
        <f t="shared" ref="AR226" ca="1" si="1290">AQ229</f>
        <v>0</v>
      </c>
      <c r="AS226" s="12">
        <f t="shared" ref="AS226" ca="1" si="1291">AR229</f>
        <v>0</v>
      </c>
      <c r="AT226" s="12">
        <f t="shared" ref="AT226" ca="1" si="1292">AS229</f>
        <v>0</v>
      </c>
      <c r="AU226" s="12">
        <f t="shared" ref="AU226" ca="1" si="1293">AT229</f>
        <v>0</v>
      </c>
      <c r="AV226" s="12">
        <f t="shared" ref="AV226" ca="1" si="1294">AU229</f>
        <v>0</v>
      </c>
      <c r="AW226" s="12">
        <f t="shared" ref="AW226" ca="1" si="1295">AV229</f>
        <v>0</v>
      </c>
      <c r="AX226" s="12">
        <f t="shared" ref="AX226" ca="1" si="1296">AW229</f>
        <v>0</v>
      </c>
      <c r="AY226" s="12">
        <f t="shared" ref="AY226" ca="1" si="1297">AX229</f>
        <v>0</v>
      </c>
      <c r="AZ226" s="12">
        <f t="shared" ref="AZ226" ca="1" si="1298">AY229</f>
        <v>0</v>
      </c>
      <c r="BA226" s="12">
        <f t="shared" ref="BA226" ca="1" si="1299">AZ229</f>
        <v>0</v>
      </c>
      <c r="BB226" s="12">
        <f t="shared" ref="BB226" ca="1" si="1300">BA229</f>
        <v>0</v>
      </c>
      <c r="BC226" s="12">
        <f t="shared" ref="BC226" ca="1" si="1301">BB229</f>
        <v>0</v>
      </c>
      <c r="BD226" s="12">
        <f t="shared" ref="BD226" ca="1" si="1302">BC229</f>
        <v>0</v>
      </c>
      <c r="BE226" s="12">
        <f t="shared" ref="BE226" ca="1" si="1303">BD229</f>
        <v>0</v>
      </c>
      <c r="BF226" s="12">
        <f t="shared" ref="BF226" ca="1" si="1304">BE229</f>
        <v>0</v>
      </c>
      <c r="BG226" s="12">
        <f t="shared" ref="BG226" ca="1" si="1305">BF229</f>
        <v>0</v>
      </c>
      <c r="BH226" s="12">
        <f t="shared" ref="BH226" ca="1" si="1306">BG229</f>
        <v>0</v>
      </c>
      <c r="BI226" s="12">
        <f t="shared" ref="BI226" ca="1" si="1307">BH229</f>
        <v>0</v>
      </c>
      <c r="BJ226" s="12">
        <f t="shared" ref="BJ226" ca="1" si="1308">BI229</f>
        <v>0</v>
      </c>
      <c r="BK226" s="12">
        <f t="shared" ref="BK226" ca="1" si="1309">BJ229</f>
        <v>0</v>
      </c>
      <c r="BL226" s="12">
        <f t="shared" ref="BL226" ca="1" si="1310">BK229</f>
        <v>0</v>
      </c>
      <c r="BM226" s="12">
        <f t="shared" ref="BM226" ca="1" si="1311">BL229</f>
        <v>0</v>
      </c>
      <c r="BN226" s="12">
        <f t="shared" ref="BN226" ca="1" si="1312">BM229</f>
        <v>0</v>
      </c>
      <c r="BO226" s="12">
        <f t="shared" ref="BO226" ca="1" si="1313">BN229</f>
        <v>0</v>
      </c>
      <c r="BP226" s="12">
        <f t="shared" ref="BP226" ca="1" si="1314">BO229</f>
        <v>0</v>
      </c>
      <c r="BQ226" s="12">
        <f t="shared" ref="BQ226" ca="1" si="1315">BP229</f>
        <v>0</v>
      </c>
      <c r="BR226" s="12">
        <f t="shared" ref="BR226" ca="1" si="1316">BQ229</f>
        <v>0</v>
      </c>
      <c r="BS226" s="12">
        <f t="shared" ref="BS226" ca="1" si="1317">BR229</f>
        <v>0</v>
      </c>
      <c r="BT226" s="12">
        <f t="shared" ref="BT226" ca="1" si="1318">BS229</f>
        <v>0</v>
      </c>
      <c r="BU226" s="12">
        <f t="shared" ref="BU226" ca="1" si="1319">BT229</f>
        <v>0</v>
      </c>
      <c r="BV226" s="12">
        <f t="shared" ref="BV226" ca="1" si="1320">BU229</f>
        <v>0</v>
      </c>
      <c r="BW226" s="12">
        <f t="shared" ref="BW226" ca="1" si="1321">BV229</f>
        <v>0</v>
      </c>
      <c r="BX226" s="12">
        <f t="shared" ref="BX226" ca="1" si="1322">BW229</f>
        <v>0</v>
      </c>
      <c r="BY226" s="12">
        <f t="shared" ref="BY226" ca="1" si="1323">BX229</f>
        <v>0</v>
      </c>
      <c r="BZ226" s="12">
        <f t="shared" ref="BZ226" ca="1" si="1324">BY229</f>
        <v>0</v>
      </c>
      <c r="CA226" s="12">
        <f t="shared" ref="CA226" ca="1" si="1325">BZ229</f>
        <v>0</v>
      </c>
      <c r="CB226" s="12">
        <f t="shared" ref="CB226" ca="1" si="1326">CA229</f>
        <v>0</v>
      </c>
      <c r="CC226" s="12">
        <f t="shared" ref="CC226" ca="1" si="1327">CB229</f>
        <v>0</v>
      </c>
      <c r="CD226" s="12">
        <f t="shared" ref="CD226" ca="1" si="1328">CC229</f>
        <v>0</v>
      </c>
      <c r="CE226" s="12">
        <f t="shared" ref="CE226" ca="1" si="1329">CD229</f>
        <v>0</v>
      </c>
      <c r="CF226" s="12">
        <f t="shared" ref="CF226" ca="1" si="1330">CE229</f>
        <v>0</v>
      </c>
      <c r="CG226" s="12">
        <f t="shared" ref="CG226" ca="1" si="1331">CF229</f>
        <v>0</v>
      </c>
      <c r="CH226" s="12">
        <f t="shared" ref="CH226" ca="1" si="1332">CG229</f>
        <v>0</v>
      </c>
      <c r="CI226" s="12">
        <f t="shared" ref="CI226" ca="1" si="1333">CH229</f>
        <v>0</v>
      </c>
      <c r="CJ226" s="12">
        <f t="shared" ref="CJ226" ca="1" si="1334">CI229</f>
        <v>0</v>
      </c>
      <c r="CK226" s="12">
        <f t="shared" ref="CK226" ca="1" si="1335">CJ229</f>
        <v>0</v>
      </c>
      <c r="CL226" s="12">
        <f t="shared" ref="CL226" ca="1" si="1336">CK229</f>
        <v>0</v>
      </c>
      <c r="CM226" s="12">
        <f t="shared" ref="CM226" ca="1" si="1337">CL229</f>
        <v>0</v>
      </c>
      <c r="CN226" s="12">
        <f t="shared" ref="CN226" ca="1" si="1338">CM229</f>
        <v>0</v>
      </c>
      <c r="CO226" s="12">
        <f t="shared" ref="CO226" ca="1" si="1339">CN229</f>
        <v>0</v>
      </c>
      <c r="CP226" s="12">
        <f t="shared" ref="CP226" ca="1" si="1340">CO229</f>
        <v>0</v>
      </c>
      <c r="CQ226" s="12">
        <f t="shared" ref="CQ226" ca="1" si="1341">CP229</f>
        <v>0</v>
      </c>
      <c r="CR226" s="12">
        <f t="shared" ref="CR226" ca="1" si="1342">CQ229</f>
        <v>0</v>
      </c>
      <c r="CS226" s="12">
        <f t="shared" ref="CS226" ca="1" si="1343">CR229</f>
        <v>0</v>
      </c>
      <c r="CT226" s="12">
        <f t="shared" ref="CT226" ca="1" si="1344">CS229</f>
        <v>0</v>
      </c>
      <c r="CU226" s="12">
        <f t="shared" ref="CU226" ca="1" si="1345">CT229</f>
        <v>0</v>
      </c>
      <c r="CV226" s="12">
        <f t="shared" ref="CV226" ca="1" si="1346">CU229</f>
        <v>0</v>
      </c>
      <c r="CW226" s="12">
        <f t="shared" ref="CW226" ca="1" si="1347">CV229</f>
        <v>0</v>
      </c>
      <c r="CX226" s="12">
        <f t="shared" ref="CX226" ca="1" si="1348">CW229</f>
        <v>0</v>
      </c>
      <c r="CY226" s="12">
        <f t="shared" ref="CY226" ca="1" si="1349">CX229</f>
        <v>0</v>
      </c>
      <c r="CZ226" s="12">
        <f t="shared" ref="CZ226" ca="1" si="1350">CY229</f>
        <v>0</v>
      </c>
      <c r="DA226" s="12">
        <f t="shared" ref="DA226" ca="1" si="1351">CZ229</f>
        <v>0</v>
      </c>
      <c r="DB226" s="12">
        <f t="shared" ref="DB226" ca="1" si="1352">DA229</f>
        <v>0</v>
      </c>
      <c r="DC226" s="12">
        <f t="shared" ref="DC226" ca="1" si="1353">DB229</f>
        <v>0</v>
      </c>
      <c r="DD226" s="12">
        <f t="shared" ref="DD226" ca="1" si="1354">DC229</f>
        <v>0</v>
      </c>
      <c r="DE226" s="12">
        <f t="shared" ref="DE226" ca="1" si="1355">DD229</f>
        <v>0</v>
      </c>
      <c r="DF226" s="12">
        <f t="shared" ref="DF226" ca="1" si="1356">DE229</f>
        <v>0</v>
      </c>
      <c r="DG226" s="12">
        <f t="shared" ref="DG226" ca="1" si="1357">DF229</f>
        <v>0</v>
      </c>
      <c r="DH226" s="12">
        <f t="shared" ref="DH226" ca="1" si="1358">DG229</f>
        <v>0</v>
      </c>
      <c r="DI226" s="12">
        <f t="shared" ref="DI226" ca="1" si="1359">DH229</f>
        <v>0</v>
      </c>
      <c r="DJ226" s="12">
        <f t="shared" ref="DJ226" ca="1" si="1360">DI229</f>
        <v>0</v>
      </c>
      <c r="DK226" s="12">
        <f t="shared" ref="DK226" ca="1" si="1361">DJ229</f>
        <v>0</v>
      </c>
      <c r="DL226" s="12">
        <f t="shared" ref="DL226" ca="1" si="1362">DK229</f>
        <v>0</v>
      </c>
      <c r="DM226" s="12">
        <f t="shared" ref="DM226" ca="1" si="1363">DL229</f>
        <v>0</v>
      </c>
      <c r="DN226" s="12">
        <f t="shared" ref="DN226" ca="1" si="1364">DM229</f>
        <v>0</v>
      </c>
      <c r="DO226" s="12">
        <f t="shared" ref="DO226" ca="1" si="1365">DN229</f>
        <v>0</v>
      </c>
      <c r="DP226" s="12">
        <f t="shared" ref="DP226" ca="1" si="1366">DO229</f>
        <v>0</v>
      </c>
      <c r="DQ226" s="12">
        <f t="shared" ref="DQ226" ca="1" si="1367">DP229</f>
        <v>0</v>
      </c>
      <c r="DR226" s="12">
        <f t="shared" ref="DR226" ca="1" si="1368">DQ229</f>
        <v>0</v>
      </c>
      <c r="DS226" s="12">
        <f t="shared" ref="DS226" ca="1" si="1369">DR229</f>
        <v>0</v>
      </c>
      <c r="DT226" s="12">
        <f t="shared" ref="DT226" ca="1" si="1370">DS229</f>
        <v>0</v>
      </c>
      <c r="DU226" s="12">
        <f t="shared" ref="DU226" ca="1" si="1371">DT229</f>
        <v>0</v>
      </c>
      <c r="DV226" s="12">
        <f t="shared" ref="DV226" ca="1" si="1372">DU229</f>
        <v>0</v>
      </c>
      <c r="DW226" s="12">
        <f t="shared" ref="DW226" ca="1" si="1373">DV229</f>
        <v>0</v>
      </c>
      <c r="DX226" s="12">
        <f t="shared" ref="DX226" ca="1" si="1374">DW229</f>
        <v>0</v>
      </c>
      <c r="DY226" s="12">
        <f t="shared" ref="DY226" ca="1" si="1375">DX229</f>
        <v>0</v>
      </c>
      <c r="DZ226" s="12">
        <f t="shared" ref="DZ226" ca="1" si="1376">DY229</f>
        <v>0</v>
      </c>
      <c r="EA226" s="12">
        <f t="shared" ref="EA226" ca="1" si="1377">DZ229</f>
        <v>0</v>
      </c>
      <c r="EB226" s="12">
        <f t="shared" ref="EB226" ca="1" si="1378">EA229</f>
        <v>0</v>
      </c>
      <c r="EC226" s="12">
        <f t="shared" ref="EC226" ca="1" si="1379">EB229</f>
        <v>0</v>
      </c>
      <c r="ED226" s="12">
        <f t="shared" ref="ED226" ca="1" si="1380">EC229</f>
        <v>0</v>
      </c>
      <c r="EE226" s="12">
        <f t="shared" ref="EE226" ca="1" si="1381">ED229</f>
        <v>0</v>
      </c>
      <c r="EF226" s="12">
        <f t="shared" ref="EF226" ca="1" si="1382">EE229</f>
        <v>0</v>
      </c>
      <c r="EG226" s="12">
        <f t="shared" ref="EG226" ca="1" si="1383">EF229</f>
        <v>0</v>
      </c>
      <c r="EH226" s="12">
        <f t="shared" ref="EH226" ca="1" si="1384">EG229</f>
        <v>0</v>
      </c>
      <c r="EI226" s="12">
        <f t="shared" ref="EI226" ca="1" si="1385">EH229</f>
        <v>0</v>
      </c>
      <c r="EJ226" s="12">
        <f t="shared" ref="EJ226" ca="1" si="1386">EI229</f>
        <v>0</v>
      </c>
      <c r="EK226" s="12">
        <f t="shared" ref="EK226" ca="1" si="1387">EJ229</f>
        <v>0</v>
      </c>
      <c r="EL226" s="12">
        <f t="shared" ref="EL226" ca="1" si="1388">EK229</f>
        <v>0</v>
      </c>
      <c r="EM226" s="12">
        <f t="shared" ref="EM226" ca="1" si="1389">EL229</f>
        <v>0</v>
      </c>
      <c r="EN226" s="12">
        <f t="shared" ref="EN226" ca="1" si="1390">EM229</f>
        <v>0</v>
      </c>
      <c r="EO226" s="12">
        <f t="shared" ref="EO226" ca="1" si="1391">EN229</f>
        <v>0</v>
      </c>
      <c r="EP226" s="12">
        <f t="shared" ref="EP226" ca="1" si="1392">EO229</f>
        <v>0</v>
      </c>
      <c r="EQ226" s="12"/>
      <c r="ER226" s="12"/>
      <c r="ES226" s="12"/>
      <c r="ET226" s="12"/>
      <c r="EU226" s="12"/>
      <c r="EV226" s="12"/>
      <c r="EW226" s="12"/>
      <c r="EX226" s="12"/>
      <c r="EY226" s="12"/>
      <c r="EZ226" s="12"/>
      <c r="FA226" s="12"/>
      <c r="FB226" s="12"/>
      <c r="FC226" s="12"/>
      <c r="FD226" s="12"/>
      <c r="FE226" s="12"/>
      <c r="FF226" s="12"/>
      <c r="FG226" s="12"/>
    </row>
    <row r="227" spans="1:163" ht="14.1" customHeight="1">
      <c r="B227" s="141" t="s">
        <v>1038</v>
      </c>
      <c r="C227" s="141"/>
      <c r="D227" s="198" t="s">
        <v>97</v>
      </c>
      <c r="E227" s="1290">
        <f ca="1">SUM(F227:DI227)</f>
        <v>34685.500655005548</v>
      </c>
      <c r="F227" s="206"/>
      <c r="G227" s="206"/>
      <c r="H227" s="206"/>
      <c r="I227" s="206"/>
      <c r="J227" s="206"/>
      <c r="K227" s="206">
        <f ca="1">'Opex &amp; Capex'!K33</f>
        <v>0</v>
      </c>
      <c r="L227" s="206">
        <f ca="1">'Opex &amp; Capex'!L33</f>
        <v>0</v>
      </c>
      <c r="M227" s="206">
        <f ca="1">'Opex &amp; Capex'!M33</f>
        <v>0</v>
      </c>
      <c r="N227" s="206">
        <f ca="1">'Opex &amp; Capex'!N33</f>
        <v>0</v>
      </c>
      <c r="O227" s="206">
        <f ca="1">'Opex &amp; Capex'!O33</f>
        <v>0</v>
      </c>
      <c r="P227" s="206">
        <f ca="1">'Opex &amp; Capex'!P33</f>
        <v>0</v>
      </c>
      <c r="Q227" s="206">
        <f ca="1">'Opex &amp; Capex'!Q33</f>
        <v>0</v>
      </c>
      <c r="R227" s="206">
        <f ca="1">'Opex &amp; Capex'!R33</f>
        <v>375</v>
      </c>
      <c r="S227" s="206">
        <f ca="1">'Opex &amp; Capex'!S33</f>
        <v>375</v>
      </c>
      <c r="T227" s="206">
        <f ca="1">'Opex &amp; Capex'!T33</f>
        <v>375</v>
      </c>
      <c r="U227" s="206">
        <f ca="1">'Opex &amp; Capex'!U33</f>
        <v>375</v>
      </c>
      <c r="V227" s="206">
        <f ca="1">'Opex &amp; Capex'!V33</f>
        <v>380.625</v>
      </c>
      <c r="W227" s="206">
        <f ca="1">'Opex &amp; Capex'!W33</f>
        <v>380.625</v>
      </c>
      <c r="X227" s="206">
        <f ca="1">'Opex &amp; Capex'!X33</f>
        <v>380.625</v>
      </c>
      <c r="Y227" s="206">
        <f ca="1">'Opex &amp; Capex'!Y33</f>
        <v>380.625</v>
      </c>
      <c r="Z227" s="206">
        <f ca="1">'Opex &amp; Capex'!Z33</f>
        <v>386.33437499999991</v>
      </c>
      <c r="AA227" s="206">
        <f ca="1">'Opex &amp; Capex'!AA33</f>
        <v>386.33437499999991</v>
      </c>
      <c r="AB227" s="206">
        <f ca="1">'Opex &amp; Capex'!AB33</f>
        <v>386.33437499999991</v>
      </c>
      <c r="AC227" s="206">
        <f ca="1">'Opex &amp; Capex'!AC33</f>
        <v>386.33437499999991</v>
      </c>
      <c r="AD227" s="206">
        <f ca="1">'Opex &amp; Capex'!AD33</f>
        <v>392.12939062499981</v>
      </c>
      <c r="AE227" s="206">
        <f ca="1">'Opex &amp; Capex'!AE33</f>
        <v>392.12939062499981</v>
      </c>
      <c r="AF227" s="206">
        <f ca="1">'Opex &amp; Capex'!AF33</f>
        <v>392.12939062499981</v>
      </c>
      <c r="AG227" s="206">
        <f ca="1">'Opex &amp; Capex'!AG33</f>
        <v>392.12939062499981</v>
      </c>
      <c r="AH227" s="206">
        <f ca="1">'Opex &amp; Capex'!AH33</f>
        <v>398.01133148437486</v>
      </c>
      <c r="AI227" s="206">
        <f ca="1">'Opex &amp; Capex'!AI33</f>
        <v>398.01133148437475</v>
      </c>
      <c r="AJ227" s="206">
        <f ca="1">'Opex &amp; Capex'!AJ33</f>
        <v>398.01133148437475</v>
      </c>
      <c r="AK227" s="206">
        <f ca="1">'Opex &amp; Capex'!AK33</f>
        <v>398.01133148437486</v>
      </c>
      <c r="AL227" s="206">
        <f ca="1">'Opex &amp; Capex'!AL33</f>
        <v>403.98150145664033</v>
      </c>
      <c r="AM227" s="206">
        <f ca="1">'Opex &amp; Capex'!AM33</f>
        <v>403.98150145664033</v>
      </c>
      <c r="AN227" s="206">
        <f ca="1">'Opex &amp; Capex'!AN33</f>
        <v>403.98150145664022</v>
      </c>
      <c r="AO227" s="206">
        <f ca="1">'Opex &amp; Capex'!AO33</f>
        <v>403.98150145664022</v>
      </c>
      <c r="AP227" s="206">
        <f ca="1">'Opex &amp; Capex'!AP33</f>
        <v>410.04122397848994</v>
      </c>
      <c r="AQ227" s="206">
        <f ca="1">'Opex &amp; Capex'!AQ33</f>
        <v>410.04122397849005</v>
      </c>
      <c r="AR227" s="206">
        <f ca="1">'Opex &amp; Capex'!AR33</f>
        <v>410.04122397848982</v>
      </c>
      <c r="AS227" s="206">
        <f ca="1">'Opex &amp; Capex'!AS33</f>
        <v>410.04122397849017</v>
      </c>
      <c r="AT227" s="206">
        <f ca="1">'Opex &amp; Capex'!AT33</f>
        <v>416.19184233816691</v>
      </c>
      <c r="AU227" s="206">
        <f ca="1">'Opex &amp; Capex'!AU33</f>
        <v>416.19184233816679</v>
      </c>
      <c r="AV227" s="206">
        <f ca="1">'Opex &amp; Capex'!AV33</f>
        <v>416.19184233816713</v>
      </c>
      <c r="AW227" s="206">
        <f ca="1">'Opex &amp; Capex'!AW33</f>
        <v>416.19184233816702</v>
      </c>
      <c r="AX227" s="206">
        <f ca="1">'Opex &amp; Capex'!AX33</f>
        <v>422.43471997323968</v>
      </c>
      <c r="AY227" s="206">
        <f ca="1">'Opex &amp; Capex'!AY33</f>
        <v>422.43471997323979</v>
      </c>
      <c r="AZ227" s="206">
        <f ca="1">'Opex &amp; Capex'!AZ33</f>
        <v>422.43471997323968</v>
      </c>
      <c r="BA227" s="206">
        <f ca="1">'Opex &amp; Capex'!BA33</f>
        <v>422.43471997323979</v>
      </c>
      <c r="BB227" s="206">
        <f ca="1">'Opex &amp; Capex'!BB33</f>
        <v>428.77124077283781</v>
      </c>
      <c r="BC227" s="206">
        <f ca="1">'Opex &amp; Capex'!BC33</f>
        <v>428.77124077283793</v>
      </c>
      <c r="BD227" s="206">
        <f ca="1">'Opex &amp; Capex'!BD33</f>
        <v>428.77124077283815</v>
      </c>
      <c r="BE227" s="206">
        <f ca="1">'Opex &amp; Capex'!BE33</f>
        <v>428.77124077283781</v>
      </c>
      <c r="BF227" s="206">
        <f ca="1">'Opex &amp; Capex'!BF33</f>
        <v>435.20280938443079</v>
      </c>
      <c r="BG227" s="206">
        <f ca="1">'Opex &amp; Capex'!BG33</f>
        <v>435.20280938443068</v>
      </c>
      <c r="BH227" s="206">
        <f ca="1">'Opex &amp; Capex'!BH33</f>
        <v>435.20280938443034</v>
      </c>
      <c r="BI227" s="206">
        <f ca="1">'Opex &amp; Capex'!BI33</f>
        <v>435.20280938443068</v>
      </c>
      <c r="BJ227" s="206">
        <f ca="1">'Opex &amp; Capex'!BJ33</f>
        <v>441.73085152519695</v>
      </c>
      <c r="BK227" s="206">
        <f ca="1">'Opex &amp; Capex'!BK33</f>
        <v>441.73085152519695</v>
      </c>
      <c r="BL227" s="206">
        <f ca="1">'Opex &amp; Capex'!BL33</f>
        <v>441.73085152519752</v>
      </c>
      <c r="BM227" s="206">
        <f ca="1">'Opex &amp; Capex'!BM33</f>
        <v>441.73085152519695</v>
      </c>
      <c r="BN227" s="206">
        <f ca="1">'Opex &amp; Capex'!BN33</f>
        <v>448.35681429807494</v>
      </c>
      <c r="BO227" s="206">
        <f ca="1">'Opex &amp; Capex'!BO33</f>
        <v>448.35681429807505</v>
      </c>
      <c r="BP227" s="206">
        <f ca="1">'Opex &amp; Capex'!BP33</f>
        <v>448.35681429807505</v>
      </c>
      <c r="BQ227" s="206">
        <f ca="1">'Opex &amp; Capex'!BQ33</f>
        <v>448.35681429807505</v>
      </c>
      <c r="BR227" s="206">
        <f ca="1">'Opex &amp; Capex'!BR33</f>
        <v>455.08216651254611</v>
      </c>
      <c r="BS227" s="206">
        <f ca="1">'Opex &amp; Capex'!BS33</f>
        <v>455.08216651254622</v>
      </c>
      <c r="BT227" s="206">
        <f ca="1">'Opex &amp; Capex'!BT33</f>
        <v>455.08216651254565</v>
      </c>
      <c r="BU227" s="206">
        <f ca="1">'Opex &amp; Capex'!BU33</f>
        <v>455.08216651254611</v>
      </c>
      <c r="BV227" s="206">
        <f ca="1">'Opex &amp; Capex'!BV33</f>
        <v>461.90839901023423</v>
      </c>
      <c r="BW227" s="206">
        <f ca="1">'Opex &amp; Capex'!BW33</f>
        <v>461.90839901023423</v>
      </c>
      <c r="BX227" s="206">
        <f ca="1">'Opex &amp; Capex'!BX33</f>
        <v>461.90839901023469</v>
      </c>
      <c r="BY227" s="206">
        <f ca="1">'Opex &amp; Capex'!BY33</f>
        <v>461.90839901023423</v>
      </c>
      <c r="BZ227" s="206">
        <f ca="1">'Opex &amp; Capex'!BZ33</f>
        <v>468.83702499538776</v>
      </c>
      <c r="CA227" s="206">
        <f ca="1">'Opex &amp; Capex'!CA33</f>
        <v>468.83702499538788</v>
      </c>
      <c r="CB227" s="206">
        <f ca="1">'Opex &amp; Capex'!CB33</f>
        <v>468.83702499538776</v>
      </c>
      <c r="CC227" s="206">
        <f ca="1">'Opex &amp; Capex'!CC33</f>
        <v>468.83702499538788</v>
      </c>
      <c r="CD227" s="206">
        <f ca="1">'Opex &amp; Capex'!CD33</f>
        <v>475.86958037031866</v>
      </c>
      <c r="CE227" s="206">
        <f ca="1">'Opex &amp; Capex'!CE33</f>
        <v>475.86958037031877</v>
      </c>
      <c r="CF227" s="206">
        <f ca="1">'Opex &amp; Capex'!CF33</f>
        <v>475.86958037031854</v>
      </c>
      <c r="CG227" s="206">
        <f ca="1">'Opex &amp; Capex'!CG33</f>
        <v>475.86958037031877</v>
      </c>
      <c r="CH227" s="206">
        <f ca="1">'Opex &amp; Capex'!CH33</f>
        <v>483.00762407587308</v>
      </c>
      <c r="CI227" s="206">
        <f ca="1">'Opex &amp; Capex'!CI33</f>
        <v>483.00762407587308</v>
      </c>
      <c r="CJ227" s="206">
        <f ca="1">'Opex &amp; Capex'!CJ33</f>
        <v>483.00762407587285</v>
      </c>
      <c r="CK227" s="206">
        <f ca="1">'Opex &amp; Capex'!CK33</f>
        <v>483.0076240758732</v>
      </c>
      <c r="CL227" s="206">
        <f ca="1">'Opex &amp; Capex'!CL33</f>
        <v>490.25273843701109</v>
      </c>
      <c r="CM227" s="206">
        <f ca="1">'Opex &amp; Capex'!CM33</f>
        <v>490.25273843701109</v>
      </c>
      <c r="CN227" s="206">
        <f ca="1">'Opex &amp; Capex'!CN33</f>
        <v>490.25273843701143</v>
      </c>
      <c r="CO227" s="206">
        <f ca="1">'Opex &amp; Capex'!CO33</f>
        <v>490.25273843701109</v>
      </c>
      <c r="CP227" s="206">
        <f ca="1">'Opex &amp; Capex'!CP33</f>
        <v>497.60652951356622</v>
      </c>
      <c r="CQ227" s="206">
        <f ca="1">'Opex &amp; Capex'!CQ33</f>
        <v>497.60652951356633</v>
      </c>
      <c r="CR227" s="206">
        <f ca="1">'Opex &amp; Capex'!CR33</f>
        <v>497.60652951356656</v>
      </c>
      <c r="CS227" s="206">
        <f ca="1">'Opex &amp; Capex'!CS33</f>
        <v>497.6065295135661</v>
      </c>
      <c r="CT227" s="206">
        <f ca="1">'Opex &amp; Capex'!CT33</f>
        <v>0</v>
      </c>
      <c r="CU227" s="206">
        <f ca="1">'Opex &amp; Capex'!CU33</f>
        <v>0</v>
      </c>
      <c r="CV227" s="206">
        <f ca="1">'Opex &amp; Capex'!CV33</f>
        <v>0</v>
      </c>
      <c r="CW227" s="206">
        <f ca="1">'Opex &amp; Capex'!CW33</f>
        <v>0</v>
      </c>
      <c r="CX227" s="206">
        <f ca="1">'Opex &amp; Capex'!CX33</f>
        <v>0</v>
      </c>
      <c r="CY227" s="206">
        <f ca="1">'Opex &amp; Capex'!CY33</f>
        <v>0</v>
      </c>
      <c r="CZ227" s="206">
        <f ca="1">'Opex &amp; Capex'!CZ33</f>
        <v>0</v>
      </c>
      <c r="DA227" s="206">
        <f ca="1">'Opex &amp; Capex'!DA33</f>
        <v>0</v>
      </c>
      <c r="DB227" s="206">
        <f ca="1">'Opex &amp; Capex'!DB33</f>
        <v>0</v>
      </c>
      <c r="DC227" s="206">
        <f ca="1">'Opex &amp; Capex'!DC33</f>
        <v>0</v>
      </c>
      <c r="DD227" s="206">
        <f ca="1">'Opex &amp; Capex'!DD33</f>
        <v>0</v>
      </c>
      <c r="DE227" s="206">
        <f ca="1">'Opex &amp; Capex'!DE33</f>
        <v>0</v>
      </c>
      <c r="DF227" s="206">
        <f ca="1">'Opex &amp; Capex'!DF33</f>
        <v>0</v>
      </c>
      <c r="DG227" s="206">
        <f ca="1">'Opex &amp; Capex'!DG33</f>
        <v>0</v>
      </c>
      <c r="DH227" s="206">
        <f ca="1">'Opex &amp; Capex'!DH33</f>
        <v>0</v>
      </c>
      <c r="DI227" s="206">
        <f ca="1">'Opex &amp; Capex'!DI33</f>
        <v>0</v>
      </c>
      <c r="DJ227" s="206">
        <f ca="1">'Opex &amp; Capex'!DJ33</f>
        <v>0</v>
      </c>
      <c r="DK227" s="206">
        <f>'Opex &amp; Capex'!DK33</f>
        <v>0</v>
      </c>
      <c r="DL227" s="206">
        <f>'Opex &amp; Capex'!DL33</f>
        <v>0</v>
      </c>
      <c r="DM227" s="206">
        <f>'Opex &amp; Capex'!DM33</f>
        <v>0</v>
      </c>
      <c r="DN227" s="206">
        <f>'Opex &amp; Capex'!DN33</f>
        <v>0</v>
      </c>
      <c r="DO227" s="206">
        <f>'Opex &amp; Capex'!DO33</f>
        <v>0</v>
      </c>
      <c r="DP227" s="206">
        <f>'Opex &amp; Capex'!DP33</f>
        <v>0</v>
      </c>
      <c r="DQ227" s="206">
        <f>'Opex &amp; Capex'!DQ33</f>
        <v>0</v>
      </c>
      <c r="DR227" s="206">
        <f>'Opex &amp; Capex'!DR33</f>
        <v>0</v>
      </c>
      <c r="DS227" s="206">
        <f>'Opex &amp; Capex'!DS33</f>
        <v>0</v>
      </c>
      <c r="DT227" s="206">
        <f>'Opex &amp; Capex'!DT33</f>
        <v>0</v>
      </c>
      <c r="DU227" s="206">
        <f>'Opex &amp; Capex'!DU33</f>
        <v>0</v>
      </c>
      <c r="DV227" s="206">
        <f>'Opex &amp; Capex'!DV33</f>
        <v>0</v>
      </c>
      <c r="DW227" s="206">
        <f>'Opex &amp; Capex'!DW33</f>
        <v>0</v>
      </c>
      <c r="DX227" s="206">
        <f>'Opex &amp; Capex'!DX33</f>
        <v>0</v>
      </c>
      <c r="DY227" s="206">
        <f>'Opex &amp; Capex'!DY33</f>
        <v>0</v>
      </c>
      <c r="DZ227" s="206">
        <f>'Opex &amp; Capex'!DZ33</f>
        <v>0</v>
      </c>
      <c r="EA227" s="206">
        <f>'Opex &amp; Capex'!EA33</f>
        <v>0</v>
      </c>
      <c r="EB227" s="206">
        <f>'Opex &amp; Capex'!EB33</f>
        <v>0</v>
      </c>
      <c r="EC227" s="206">
        <f>'Opex &amp; Capex'!EC33</f>
        <v>0</v>
      </c>
      <c r="ED227" s="206">
        <f>'Opex &amp; Capex'!ED33</f>
        <v>0</v>
      </c>
      <c r="EE227" s="206">
        <f>'Opex &amp; Capex'!EE33</f>
        <v>0</v>
      </c>
      <c r="EF227" s="206">
        <f>'Opex &amp; Capex'!EF33</f>
        <v>0</v>
      </c>
      <c r="EG227" s="206">
        <f>'Opex &amp; Capex'!EG33</f>
        <v>0</v>
      </c>
      <c r="EH227" s="206">
        <f>'Opex &amp; Capex'!EH33</f>
        <v>0</v>
      </c>
      <c r="EI227" s="206">
        <f>'Opex &amp; Capex'!EI33</f>
        <v>0</v>
      </c>
      <c r="EJ227" s="206">
        <f>'Opex &amp; Capex'!EJ33</f>
        <v>0</v>
      </c>
      <c r="EK227" s="206">
        <f>'Opex &amp; Capex'!EK33</f>
        <v>0</v>
      </c>
      <c r="EL227" s="206">
        <f>'Opex &amp; Capex'!EL33</f>
        <v>0</v>
      </c>
      <c r="EM227" s="206">
        <f>'Opex &amp; Capex'!EM33</f>
        <v>0</v>
      </c>
      <c r="EN227" s="206">
        <f>'Opex &amp; Capex'!EN33</f>
        <v>0</v>
      </c>
      <c r="EO227" s="206">
        <f>'Opex &amp; Capex'!EO33</f>
        <v>0</v>
      </c>
      <c r="EP227" s="206">
        <f>'Opex &amp; Capex'!EP33</f>
        <v>0</v>
      </c>
      <c r="EQ227" s="12"/>
      <c r="ER227" s="12"/>
      <c r="ES227" s="12"/>
      <c r="ET227" s="12"/>
      <c r="EU227" s="12"/>
      <c r="EV227" s="12"/>
      <c r="EW227" s="12"/>
      <c r="EX227" s="12"/>
      <c r="EY227" s="12"/>
      <c r="EZ227" s="12"/>
      <c r="FA227" s="12"/>
      <c r="FB227" s="12"/>
      <c r="FC227" s="12"/>
      <c r="FD227" s="12"/>
      <c r="FE227" s="12"/>
      <c r="FF227" s="12"/>
      <c r="FG227" s="12"/>
    </row>
    <row r="228" spans="1:163" ht="14.1" customHeight="1">
      <c r="B228" s="15" t="s">
        <v>1039</v>
      </c>
      <c r="C228" s="1194"/>
      <c r="D228" s="39" t="s">
        <v>97</v>
      </c>
      <c r="E228" s="416">
        <f ca="1">SUM(F228:DI228)</f>
        <v>34685.500655005548</v>
      </c>
      <c r="F228" s="12"/>
      <c r="G228" s="12"/>
      <c r="H228" s="142"/>
      <c r="I228" s="142"/>
      <c r="J228" s="142"/>
      <c r="K228" s="142">
        <f t="shared" ref="K228:BS228" ca="1" si="1393">MIN(MAX(K224,0),K226+K227)</f>
        <v>0</v>
      </c>
      <c r="L228" s="142">
        <f t="shared" ca="1" si="1393"/>
        <v>0</v>
      </c>
      <c r="M228" s="142">
        <f t="shared" ca="1" si="1393"/>
        <v>0</v>
      </c>
      <c r="N228" s="142">
        <f t="shared" ca="1" si="1393"/>
        <v>0</v>
      </c>
      <c r="O228" s="142">
        <f t="shared" ca="1" si="1393"/>
        <v>0</v>
      </c>
      <c r="P228" s="142">
        <f t="shared" ca="1" si="1393"/>
        <v>0</v>
      </c>
      <c r="Q228" s="142">
        <f t="shared" ca="1" si="1393"/>
        <v>0</v>
      </c>
      <c r="R228" s="142">
        <f t="shared" ca="1" si="1393"/>
        <v>375</v>
      </c>
      <c r="S228" s="142">
        <f t="shared" ca="1" si="1393"/>
        <v>375</v>
      </c>
      <c r="T228" s="142">
        <f t="shared" ca="1" si="1393"/>
        <v>375</v>
      </c>
      <c r="U228" s="142">
        <f t="shared" ca="1" si="1393"/>
        <v>375</v>
      </c>
      <c r="V228" s="142">
        <f t="shared" ca="1" si="1393"/>
        <v>380.625</v>
      </c>
      <c r="W228" s="142">
        <f t="shared" ca="1" si="1393"/>
        <v>380.625</v>
      </c>
      <c r="X228" s="142">
        <f t="shared" ca="1" si="1393"/>
        <v>380.625</v>
      </c>
      <c r="Y228" s="142">
        <f t="shared" ca="1" si="1393"/>
        <v>380.625</v>
      </c>
      <c r="Z228" s="142">
        <f t="shared" ca="1" si="1393"/>
        <v>386.33437499999991</v>
      </c>
      <c r="AA228" s="142">
        <f t="shared" ca="1" si="1393"/>
        <v>386.33437499999991</v>
      </c>
      <c r="AB228" s="142">
        <f t="shared" ca="1" si="1393"/>
        <v>386.33437499999991</v>
      </c>
      <c r="AC228" s="142">
        <f t="shared" ca="1" si="1393"/>
        <v>386.33437499999991</v>
      </c>
      <c r="AD228" s="142">
        <f t="shared" ca="1" si="1393"/>
        <v>392.12939062499981</v>
      </c>
      <c r="AE228" s="142">
        <f t="shared" ca="1" si="1393"/>
        <v>392.12939062499981</v>
      </c>
      <c r="AF228" s="142">
        <f t="shared" ca="1" si="1393"/>
        <v>392.12939062499981</v>
      </c>
      <c r="AG228" s="142">
        <f t="shared" ca="1" si="1393"/>
        <v>392.12939062499981</v>
      </c>
      <c r="AH228" s="142">
        <f t="shared" ca="1" si="1393"/>
        <v>398.01133148437486</v>
      </c>
      <c r="AI228" s="142">
        <f t="shared" ca="1" si="1393"/>
        <v>398.01133148437475</v>
      </c>
      <c r="AJ228" s="142">
        <f t="shared" ca="1" si="1393"/>
        <v>398.01133148437475</v>
      </c>
      <c r="AK228" s="142">
        <f t="shared" ca="1" si="1393"/>
        <v>398.01133148437486</v>
      </c>
      <c r="AL228" s="142">
        <f t="shared" ca="1" si="1393"/>
        <v>403.98150145664033</v>
      </c>
      <c r="AM228" s="142">
        <f t="shared" ca="1" si="1393"/>
        <v>403.98150145664033</v>
      </c>
      <c r="AN228" s="142">
        <f t="shared" ca="1" si="1393"/>
        <v>403.98150145664022</v>
      </c>
      <c r="AO228" s="142">
        <f t="shared" ca="1" si="1393"/>
        <v>403.98150145664022</v>
      </c>
      <c r="AP228" s="142">
        <f t="shared" ca="1" si="1393"/>
        <v>410.04122397848994</v>
      </c>
      <c r="AQ228" s="142">
        <f t="shared" ca="1" si="1393"/>
        <v>410.04122397849005</v>
      </c>
      <c r="AR228" s="142">
        <f t="shared" ca="1" si="1393"/>
        <v>410.04122397848982</v>
      </c>
      <c r="AS228" s="142">
        <f t="shared" ca="1" si="1393"/>
        <v>410.04122397849017</v>
      </c>
      <c r="AT228" s="142">
        <f t="shared" ca="1" si="1393"/>
        <v>416.19184233816691</v>
      </c>
      <c r="AU228" s="142">
        <f t="shared" ca="1" si="1393"/>
        <v>416.19184233816679</v>
      </c>
      <c r="AV228" s="142">
        <f t="shared" ca="1" si="1393"/>
        <v>416.19184233816713</v>
      </c>
      <c r="AW228" s="142">
        <f t="shared" ca="1" si="1393"/>
        <v>416.19184233816702</v>
      </c>
      <c r="AX228" s="142">
        <f t="shared" ca="1" si="1393"/>
        <v>422.43471997323968</v>
      </c>
      <c r="AY228" s="142">
        <f t="shared" ca="1" si="1393"/>
        <v>422.43471997323979</v>
      </c>
      <c r="AZ228" s="142">
        <f t="shared" ca="1" si="1393"/>
        <v>422.43471997323968</v>
      </c>
      <c r="BA228" s="142">
        <f t="shared" ca="1" si="1393"/>
        <v>422.43471997323979</v>
      </c>
      <c r="BB228" s="142">
        <f t="shared" ca="1" si="1393"/>
        <v>428.77124077283781</v>
      </c>
      <c r="BC228" s="142">
        <f t="shared" ca="1" si="1393"/>
        <v>428.77124077283793</v>
      </c>
      <c r="BD228" s="142">
        <f t="shared" ca="1" si="1393"/>
        <v>428.77124077283815</v>
      </c>
      <c r="BE228" s="142">
        <f t="shared" ca="1" si="1393"/>
        <v>428.77124077283781</v>
      </c>
      <c r="BF228" s="142">
        <f t="shared" ca="1" si="1393"/>
        <v>435.20280938443079</v>
      </c>
      <c r="BG228" s="142">
        <f t="shared" ca="1" si="1393"/>
        <v>435.20280938443068</v>
      </c>
      <c r="BH228" s="142">
        <f t="shared" ca="1" si="1393"/>
        <v>435.20280938443034</v>
      </c>
      <c r="BI228" s="142">
        <f t="shared" ca="1" si="1393"/>
        <v>435.20280938443068</v>
      </c>
      <c r="BJ228" s="142">
        <f t="shared" ca="1" si="1393"/>
        <v>441.73085152519695</v>
      </c>
      <c r="BK228" s="142">
        <f t="shared" ca="1" si="1393"/>
        <v>441.73085152519695</v>
      </c>
      <c r="BL228" s="142">
        <f t="shared" ca="1" si="1393"/>
        <v>441.73085152519752</v>
      </c>
      <c r="BM228" s="142">
        <f t="shared" ca="1" si="1393"/>
        <v>441.73085152519695</v>
      </c>
      <c r="BN228" s="142">
        <f t="shared" ca="1" si="1393"/>
        <v>448.35681429807494</v>
      </c>
      <c r="BO228" s="142">
        <f t="shared" ca="1" si="1393"/>
        <v>448.35681429807505</v>
      </c>
      <c r="BP228" s="142">
        <f t="shared" ca="1" si="1393"/>
        <v>448.35681429807505</v>
      </c>
      <c r="BQ228" s="142">
        <f t="shared" ca="1" si="1393"/>
        <v>448.35681429807505</v>
      </c>
      <c r="BR228" s="142">
        <f t="shared" ca="1" si="1393"/>
        <v>455.08216651254611</v>
      </c>
      <c r="BS228" s="142">
        <f t="shared" ca="1" si="1393"/>
        <v>455.08216651254622</v>
      </c>
      <c r="BT228" s="142">
        <f t="shared" ref="BT228:EE228" ca="1" si="1394">MIN(MAX(BT224,0),BT226+BT227)</f>
        <v>455.08216651254565</v>
      </c>
      <c r="BU228" s="142">
        <f t="shared" ca="1" si="1394"/>
        <v>455.08216651254611</v>
      </c>
      <c r="BV228" s="142">
        <f t="shared" ca="1" si="1394"/>
        <v>461.90839901023423</v>
      </c>
      <c r="BW228" s="142">
        <f t="shared" ca="1" si="1394"/>
        <v>461.90839901023423</v>
      </c>
      <c r="BX228" s="142">
        <f t="shared" ca="1" si="1394"/>
        <v>461.90839901023469</v>
      </c>
      <c r="BY228" s="142">
        <f t="shared" ca="1" si="1394"/>
        <v>461.90839901023423</v>
      </c>
      <c r="BZ228" s="142">
        <f t="shared" ca="1" si="1394"/>
        <v>468.83702499538776</v>
      </c>
      <c r="CA228" s="142">
        <f t="shared" ca="1" si="1394"/>
        <v>468.83702499538788</v>
      </c>
      <c r="CB228" s="142">
        <f t="shared" ca="1" si="1394"/>
        <v>468.83702499538776</v>
      </c>
      <c r="CC228" s="142">
        <f t="shared" ca="1" si="1394"/>
        <v>468.83702499538788</v>
      </c>
      <c r="CD228" s="142">
        <f t="shared" ca="1" si="1394"/>
        <v>475.86958037031866</v>
      </c>
      <c r="CE228" s="142">
        <f t="shared" ca="1" si="1394"/>
        <v>475.86958037031877</v>
      </c>
      <c r="CF228" s="142">
        <f t="shared" ca="1" si="1394"/>
        <v>475.86958037031854</v>
      </c>
      <c r="CG228" s="142">
        <f t="shared" ca="1" si="1394"/>
        <v>475.86958037031877</v>
      </c>
      <c r="CH228" s="142">
        <f t="shared" ca="1" si="1394"/>
        <v>483.00762407587308</v>
      </c>
      <c r="CI228" s="142">
        <f t="shared" ca="1" si="1394"/>
        <v>483.00762407587308</v>
      </c>
      <c r="CJ228" s="142">
        <f t="shared" ca="1" si="1394"/>
        <v>483.00762407587285</v>
      </c>
      <c r="CK228" s="142">
        <f t="shared" ca="1" si="1394"/>
        <v>483.0076240758732</v>
      </c>
      <c r="CL228" s="142">
        <f t="shared" ca="1" si="1394"/>
        <v>490.25273843701109</v>
      </c>
      <c r="CM228" s="142">
        <f t="shared" ca="1" si="1394"/>
        <v>490.25273843701109</v>
      </c>
      <c r="CN228" s="142">
        <f t="shared" ca="1" si="1394"/>
        <v>490.25273843701143</v>
      </c>
      <c r="CO228" s="142">
        <f t="shared" ca="1" si="1394"/>
        <v>490.25273843701109</v>
      </c>
      <c r="CP228" s="142">
        <f t="shared" ca="1" si="1394"/>
        <v>497.60652951356622</v>
      </c>
      <c r="CQ228" s="142">
        <f t="shared" ca="1" si="1394"/>
        <v>497.60652951356633</v>
      </c>
      <c r="CR228" s="142">
        <f t="shared" ca="1" si="1394"/>
        <v>497.60652951356656</v>
      </c>
      <c r="CS228" s="142">
        <f t="shared" ca="1" si="1394"/>
        <v>497.6065295135661</v>
      </c>
      <c r="CT228" s="142">
        <f t="shared" ca="1" si="1394"/>
        <v>0</v>
      </c>
      <c r="CU228" s="142">
        <f t="shared" ca="1" si="1394"/>
        <v>0</v>
      </c>
      <c r="CV228" s="142">
        <f t="shared" ca="1" si="1394"/>
        <v>0</v>
      </c>
      <c r="CW228" s="142">
        <f t="shared" ca="1" si="1394"/>
        <v>0</v>
      </c>
      <c r="CX228" s="142">
        <f t="shared" ca="1" si="1394"/>
        <v>0</v>
      </c>
      <c r="CY228" s="142">
        <f t="shared" ca="1" si="1394"/>
        <v>0</v>
      </c>
      <c r="CZ228" s="142">
        <f t="shared" ca="1" si="1394"/>
        <v>0</v>
      </c>
      <c r="DA228" s="142">
        <f t="shared" ca="1" si="1394"/>
        <v>0</v>
      </c>
      <c r="DB228" s="142">
        <f t="shared" ca="1" si="1394"/>
        <v>0</v>
      </c>
      <c r="DC228" s="142">
        <f t="shared" ca="1" si="1394"/>
        <v>0</v>
      </c>
      <c r="DD228" s="142">
        <f t="shared" ca="1" si="1394"/>
        <v>0</v>
      </c>
      <c r="DE228" s="142">
        <f t="shared" ca="1" si="1394"/>
        <v>0</v>
      </c>
      <c r="DF228" s="142">
        <f t="shared" ca="1" si="1394"/>
        <v>0</v>
      </c>
      <c r="DG228" s="142">
        <f t="shared" ca="1" si="1394"/>
        <v>0</v>
      </c>
      <c r="DH228" s="142">
        <f t="shared" ca="1" si="1394"/>
        <v>0</v>
      </c>
      <c r="DI228" s="142">
        <f t="shared" ca="1" si="1394"/>
        <v>0</v>
      </c>
      <c r="DJ228" s="142">
        <f t="shared" ca="1" si="1394"/>
        <v>0</v>
      </c>
      <c r="DK228" s="142">
        <f t="shared" ca="1" si="1394"/>
        <v>0</v>
      </c>
      <c r="DL228" s="142">
        <f t="shared" ca="1" si="1394"/>
        <v>0</v>
      </c>
      <c r="DM228" s="142">
        <f t="shared" ca="1" si="1394"/>
        <v>0</v>
      </c>
      <c r="DN228" s="142">
        <f t="shared" ca="1" si="1394"/>
        <v>0</v>
      </c>
      <c r="DO228" s="142">
        <f t="shared" ca="1" si="1394"/>
        <v>0</v>
      </c>
      <c r="DP228" s="142">
        <f t="shared" ca="1" si="1394"/>
        <v>0</v>
      </c>
      <c r="DQ228" s="142">
        <f t="shared" ca="1" si="1394"/>
        <v>0</v>
      </c>
      <c r="DR228" s="142">
        <f t="shared" ca="1" si="1394"/>
        <v>0</v>
      </c>
      <c r="DS228" s="142">
        <f t="shared" ca="1" si="1394"/>
        <v>0</v>
      </c>
      <c r="DT228" s="142">
        <f t="shared" ca="1" si="1394"/>
        <v>0</v>
      </c>
      <c r="DU228" s="142">
        <f t="shared" ca="1" si="1394"/>
        <v>0</v>
      </c>
      <c r="DV228" s="142">
        <f t="shared" ca="1" si="1394"/>
        <v>0</v>
      </c>
      <c r="DW228" s="142">
        <f t="shared" ca="1" si="1394"/>
        <v>0</v>
      </c>
      <c r="DX228" s="142">
        <f t="shared" ca="1" si="1394"/>
        <v>0</v>
      </c>
      <c r="DY228" s="142">
        <f t="shared" ca="1" si="1394"/>
        <v>0</v>
      </c>
      <c r="DZ228" s="142">
        <f t="shared" ca="1" si="1394"/>
        <v>0</v>
      </c>
      <c r="EA228" s="142">
        <f t="shared" ca="1" si="1394"/>
        <v>0</v>
      </c>
      <c r="EB228" s="142">
        <f t="shared" ca="1" si="1394"/>
        <v>0</v>
      </c>
      <c r="EC228" s="142">
        <f t="shared" ca="1" si="1394"/>
        <v>0</v>
      </c>
      <c r="ED228" s="142">
        <f t="shared" ca="1" si="1394"/>
        <v>0</v>
      </c>
      <c r="EE228" s="142">
        <f t="shared" ca="1" si="1394"/>
        <v>0</v>
      </c>
      <c r="EF228" s="142">
        <f t="shared" ref="EF228:EP228" ca="1" si="1395">MIN(MAX(EF224,0),EF226+EF227)</f>
        <v>0</v>
      </c>
      <c r="EG228" s="142">
        <f t="shared" ca="1" si="1395"/>
        <v>0</v>
      </c>
      <c r="EH228" s="142">
        <f t="shared" ca="1" si="1395"/>
        <v>0</v>
      </c>
      <c r="EI228" s="142">
        <f t="shared" ca="1" si="1395"/>
        <v>0</v>
      </c>
      <c r="EJ228" s="142">
        <f t="shared" ca="1" si="1395"/>
        <v>0</v>
      </c>
      <c r="EK228" s="142">
        <f t="shared" ca="1" si="1395"/>
        <v>0</v>
      </c>
      <c r="EL228" s="142">
        <f t="shared" ca="1" si="1395"/>
        <v>0</v>
      </c>
      <c r="EM228" s="142">
        <f t="shared" ca="1" si="1395"/>
        <v>0</v>
      </c>
      <c r="EN228" s="142">
        <f t="shared" ca="1" si="1395"/>
        <v>0</v>
      </c>
      <c r="EO228" s="142">
        <f t="shared" ca="1" si="1395"/>
        <v>0</v>
      </c>
      <c r="EP228" s="142">
        <f t="shared" ca="1" si="1395"/>
        <v>0</v>
      </c>
      <c r="EQ228" s="12"/>
      <c r="ER228" s="12"/>
      <c r="ES228" s="12"/>
      <c r="ET228" s="12"/>
      <c r="EU228" s="12"/>
      <c r="EV228" s="12"/>
      <c r="EW228" s="12"/>
      <c r="EX228" s="12"/>
      <c r="EY228" s="12"/>
      <c r="EZ228" s="12"/>
      <c r="FA228" s="12"/>
      <c r="FB228" s="12"/>
      <c r="FC228" s="12"/>
      <c r="FD228" s="12"/>
      <c r="FE228" s="12"/>
      <c r="FF228" s="12"/>
      <c r="FG228" s="12"/>
    </row>
    <row r="229" spans="1:163" ht="14.1" customHeight="1">
      <c r="B229" s="141" t="s">
        <v>23</v>
      </c>
      <c r="C229" s="791"/>
      <c r="D229" s="198" t="s">
        <v>97</v>
      </c>
      <c r="E229" s="1290"/>
      <c r="F229" s="206"/>
      <c r="G229" s="206"/>
      <c r="H229" s="206"/>
      <c r="I229" s="206"/>
      <c r="J229" s="206"/>
      <c r="K229" s="206">
        <f t="shared" ref="K229:BT229" ca="1" si="1396">IF(ABS(K226+K227-K228)&lt;0.0001,0,K226+K227-K228)</f>
        <v>0</v>
      </c>
      <c r="L229" s="206">
        <f t="shared" ca="1" si="1396"/>
        <v>0</v>
      </c>
      <c r="M229" s="206">
        <f t="shared" ca="1" si="1396"/>
        <v>0</v>
      </c>
      <c r="N229" s="206">
        <f t="shared" ca="1" si="1396"/>
        <v>0</v>
      </c>
      <c r="O229" s="206">
        <f t="shared" ca="1" si="1396"/>
        <v>0</v>
      </c>
      <c r="P229" s="206">
        <f t="shared" ca="1" si="1396"/>
        <v>0</v>
      </c>
      <c r="Q229" s="206">
        <f t="shared" ca="1" si="1396"/>
        <v>0</v>
      </c>
      <c r="R229" s="206">
        <f t="shared" ca="1" si="1396"/>
        <v>0</v>
      </c>
      <c r="S229" s="206">
        <f t="shared" ca="1" si="1396"/>
        <v>0</v>
      </c>
      <c r="T229" s="206">
        <f t="shared" ca="1" si="1396"/>
        <v>0</v>
      </c>
      <c r="U229" s="206">
        <f t="shared" ca="1" si="1396"/>
        <v>0</v>
      </c>
      <c r="V229" s="206">
        <f t="shared" ca="1" si="1396"/>
        <v>0</v>
      </c>
      <c r="W229" s="206">
        <f t="shared" ca="1" si="1396"/>
        <v>0</v>
      </c>
      <c r="X229" s="206">
        <f t="shared" ca="1" si="1396"/>
        <v>0</v>
      </c>
      <c r="Y229" s="206">
        <f t="shared" ca="1" si="1396"/>
        <v>0</v>
      </c>
      <c r="Z229" s="206">
        <f t="shared" ca="1" si="1396"/>
        <v>0</v>
      </c>
      <c r="AA229" s="206">
        <f t="shared" ca="1" si="1396"/>
        <v>0</v>
      </c>
      <c r="AB229" s="206">
        <f t="shared" ca="1" si="1396"/>
        <v>0</v>
      </c>
      <c r="AC229" s="206">
        <f t="shared" ca="1" si="1396"/>
        <v>0</v>
      </c>
      <c r="AD229" s="206">
        <f t="shared" ca="1" si="1396"/>
        <v>0</v>
      </c>
      <c r="AE229" s="206">
        <f t="shared" ca="1" si="1396"/>
        <v>0</v>
      </c>
      <c r="AF229" s="206">
        <f t="shared" ca="1" si="1396"/>
        <v>0</v>
      </c>
      <c r="AG229" s="206">
        <f t="shared" ca="1" si="1396"/>
        <v>0</v>
      </c>
      <c r="AH229" s="206">
        <f t="shared" ca="1" si="1396"/>
        <v>0</v>
      </c>
      <c r="AI229" s="206">
        <f t="shared" ca="1" si="1396"/>
        <v>0</v>
      </c>
      <c r="AJ229" s="206">
        <f t="shared" ca="1" si="1396"/>
        <v>0</v>
      </c>
      <c r="AK229" s="206">
        <f t="shared" ca="1" si="1396"/>
        <v>0</v>
      </c>
      <c r="AL229" s="206">
        <f t="shared" ca="1" si="1396"/>
        <v>0</v>
      </c>
      <c r="AM229" s="206">
        <f t="shared" ca="1" si="1396"/>
        <v>0</v>
      </c>
      <c r="AN229" s="206">
        <f t="shared" ca="1" si="1396"/>
        <v>0</v>
      </c>
      <c r="AO229" s="206">
        <f t="shared" ca="1" si="1396"/>
        <v>0</v>
      </c>
      <c r="AP229" s="206">
        <f t="shared" ca="1" si="1396"/>
        <v>0</v>
      </c>
      <c r="AQ229" s="206">
        <f t="shared" ca="1" si="1396"/>
        <v>0</v>
      </c>
      <c r="AR229" s="206">
        <f t="shared" ca="1" si="1396"/>
        <v>0</v>
      </c>
      <c r="AS229" s="206">
        <f t="shared" ca="1" si="1396"/>
        <v>0</v>
      </c>
      <c r="AT229" s="206">
        <f t="shared" ca="1" si="1396"/>
        <v>0</v>
      </c>
      <c r="AU229" s="206">
        <f t="shared" ca="1" si="1396"/>
        <v>0</v>
      </c>
      <c r="AV229" s="206">
        <f t="shared" ca="1" si="1396"/>
        <v>0</v>
      </c>
      <c r="AW229" s="206">
        <f t="shared" ca="1" si="1396"/>
        <v>0</v>
      </c>
      <c r="AX229" s="206">
        <f t="shared" ca="1" si="1396"/>
        <v>0</v>
      </c>
      <c r="AY229" s="206">
        <f t="shared" ca="1" si="1396"/>
        <v>0</v>
      </c>
      <c r="AZ229" s="206">
        <f t="shared" ca="1" si="1396"/>
        <v>0</v>
      </c>
      <c r="BA229" s="206">
        <f t="shared" ca="1" si="1396"/>
        <v>0</v>
      </c>
      <c r="BB229" s="206">
        <f t="shared" ca="1" si="1396"/>
        <v>0</v>
      </c>
      <c r="BC229" s="206">
        <f t="shared" ca="1" si="1396"/>
        <v>0</v>
      </c>
      <c r="BD229" s="206">
        <f t="shared" ca="1" si="1396"/>
        <v>0</v>
      </c>
      <c r="BE229" s="206">
        <f t="shared" ca="1" si="1396"/>
        <v>0</v>
      </c>
      <c r="BF229" s="206">
        <f t="shared" ca="1" si="1396"/>
        <v>0</v>
      </c>
      <c r="BG229" s="206">
        <f t="shared" ca="1" si="1396"/>
        <v>0</v>
      </c>
      <c r="BH229" s="206">
        <f t="shared" ca="1" si="1396"/>
        <v>0</v>
      </c>
      <c r="BI229" s="206">
        <f t="shared" ca="1" si="1396"/>
        <v>0</v>
      </c>
      <c r="BJ229" s="206">
        <f t="shared" ca="1" si="1396"/>
        <v>0</v>
      </c>
      <c r="BK229" s="206">
        <f t="shared" ca="1" si="1396"/>
        <v>0</v>
      </c>
      <c r="BL229" s="206">
        <f t="shared" ca="1" si="1396"/>
        <v>0</v>
      </c>
      <c r="BM229" s="206">
        <f t="shared" ca="1" si="1396"/>
        <v>0</v>
      </c>
      <c r="BN229" s="206">
        <f t="shared" ca="1" si="1396"/>
        <v>0</v>
      </c>
      <c r="BO229" s="206">
        <f t="shared" ca="1" si="1396"/>
        <v>0</v>
      </c>
      <c r="BP229" s="206">
        <f t="shared" ca="1" si="1396"/>
        <v>0</v>
      </c>
      <c r="BQ229" s="206">
        <f t="shared" ca="1" si="1396"/>
        <v>0</v>
      </c>
      <c r="BR229" s="206">
        <f t="shared" ca="1" si="1396"/>
        <v>0</v>
      </c>
      <c r="BS229" s="206">
        <f t="shared" ca="1" si="1396"/>
        <v>0</v>
      </c>
      <c r="BT229" s="206">
        <f t="shared" ca="1" si="1396"/>
        <v>0</v>
      </c>
      <c r="BU229" s="206">
        <f t="shared" ref="BU229:EF229" ca="1" si="1397">IF(ABS(BU226+BU227-BU228)&lt;0.0001,0,BU226+BU227-BU228)</f>
        <v>0</v>
      </c>
      <c r="BV229" s="206">
        <f t="shared" ca="1" si="1397"/>
        <v>0</v>
      </c>
      <c r="BW229" s="206">
        <f t="shared" ca="1" si="1397"/>
        <v>0</v>
      </c>
      <c r="BX229" s="206">
        <f t="shared" ca="1" si="1397"/>
        <v>0</v>
      </c>
      <c r="BY229" s="206">
        <f t="shared" ca="1" si="1397"/>
        <v>0</v>
      </c>
      <c r="BZ229" s="206">
        <f t="shared" ca="1" si="1397"/>
        <v>0</v>
      </c>
      <c r="CA229" s="206">
        <f t="shared" ca="1" si="1397"/>
        <v>0</v>
      </c>
      <c r="CB229" s="206">
        <f t="shared" ca="1" si="1397"/>
        <v>0</v>
      </c>
      <c r="CC229" s="206">
        <f t="shared" ca="1" si="1397"/>
        <v>0</v>
      </c>
      <c r="CD229" s="206">
        <f t="shared" ca="1" si="1397"/>
        <v>0</v>
      </c>
      <c r="CE229" s="206">
        <f t="shared" ca="1" si="1397"/>
        <v>0</v>
      </c>
      <c r="CF229" s="206">
        <f t="shared" ca="1" si="1397"/>
        <v>0</v>
      </c>
      <c r="CG229" s="206">
        <f t="shared" ca="1" si="1397"/>
        <v>0</v>
      </c>
      <c r="CH229" s="206">
        <f t="shared" ca="1" si="1397"/>
        <v>0</v>
      </c>
      <c r="CI229" s="206">
        <f t="shared" ca="1" si="1397"/>
        <v>0</v>
      </c>
      <c r="CJ229" s="206">
        <f t="shared" ca="1" si="1397"/>
        <v>0</v>
      </c>
      <c r="CK229" s="206">
        <f t="shared" ca="1" si="1397"/>
        <v>0</v>
      </c>
      <c r="CL229" s="206">
        <f t="shared" ca="1" si="1397"/>
        <v>0</v>
      </c>
      <c r="CM229" s="206">
        <f t="shared" ca="1" si="1397"/>
        <v>0</v>
      </c>
      <c r="CN229" s="206">
        <f t="shared" ca="1" si="1397"/>
        <v>0</v>
      </c>
      <c r="CO229" s="206">
        <f t="shared" ca="1" si="1397"/>
        <v>0</v>
      </c>
      <c r="CP229" s="206">
        <f t="shared" ca="1" si="1397"/>
        <v>0</v>
      </c>
      <c r="CQ229" s="206">
        <f t="shared" ca="1" si="1397"/>
        <v>0</v>
      </c>
      <c r="CR229" s="206">
        <f t="shared" ca="1" si="1397"/>
        <v>0</v>
      </c>
      <c r="CS229" s="206">
        <f t="shared" ca="1" si="1397"/>
        <v>0</v>
      </c>
      <c r="CT229" s="206">
        <f t="shared" ca="1" si="1397"/>
        <v>0</v>
      </c>
      <c r="CU229" s="206">
        <f t="shared" ca="1" si="1397"/>
        <v>0</v>
      </c>
      <c r="CV229" s="206">
        <f t="shared" ca="1" si="1397"/>
        <v>0</v>
      </c>
      <c r="CW229" s="206">
        <f t="shared" ca="1" si="1397"/>
        <v>0</v>
      </c>
      <c r="CX229" s="206">
        <f t="shared" ca="1" si="1397"/>
        <v>0</v>
      </c>
      <c r="CY229" s="206">
        <f t="shared" ca="1" si="1397"/>
        <v>0</v>
      </c>
      <c r="CZ229" s="206">
        <f t="shared" ca="1" si="1397"/>
        <v>0</v>
      </c>
      <c r="DA229" s="206">
        <f t="shared" ca="1" si="1397"/>
        <v>0</v>
      </c>
      <c r="DB229" s="206">
        <f t="shared" ca="1" si="1397"/>
        <v>0</v>
      </c>
      <c r="DC229" s="206">
        <f t="shared" ca="1" si="1397"/>
        <v>0</v>
      </c>
      <c r="DD229" s="206">
        <f t="shared" ca="1" si="1397"/>
        <v>0</v>
      </c>
      <c r="DE229" s="206">
        <f t="shared" ca="1" si="1397"/>
        <v>0</v>
      </c>
      <c r="DF229" s="206">
        <f t="shared" ca="1" si="1397"/>
        <v>0</v>
      </c>
      <c r="DG229" s="206">
        <f t="shared" ca="1" si="1397"/>
        <v>0</v>
      </c>
      <c r="DH229" s="206">
        <f t="shared" ca="1" si="1397"/>
        <v>0</v>
      </c>
      <c r="DI229" s="206">
        <f t="shared" ca="1" si="1397"/>
        <v>0</v>
      </c>
      <c r="DJ229" s="206">
        <f t="shared" ca="1" si="1397"/>
        <v>0</v>
      </c>
      <c r="DK229" s="206">
        <f t="shared" ca="1" si="1397"/>
        <v>0</v>
      </c>
      <c r="DL229" s="206">
        <f t="shared" ca="1" si="1397"/>
        <v>0</v>
      </c>
      <c r="DM229" s="206">
        <f t="shared" ca="1" si="1397"/>
        <v>0</v>
      </c>
      <c r="DN229" s="206">
        <f t="shared" ca="1" si="1397"/>
        <v>0</v>
      </c>
      <c r="DO229" s="206">
        <f t="shared" ca="1" si="1397"/>
        <v>0</v>
      </c>
      <c r="DP229" s="206">
        <f t="shared" ca="1" si="1397"/>
        <v>0</v>
      </c>
      <c r="DQ229" s="206">
        <f t="shared" ca="1" si="1397"/>
        <v>0</v>
      </c>
      <c r="DR229" s="206">
        <f t="shared" ca="1" si="1397"/>
        <v>0</v>
      </c>
      <c r="DS229" s="206">
        <f t="shared" ca="1" si="1397"/>
        <v>0</v>
      </c>
      <c r="DT229" s="206">
        <f t="shared" ca="1" si="1397"/>
        <v>0</v>
      </c>
      <c r="DU229" s="206">
        <f t="shared" ca="1" si="1397"/>
        <v>0</v>
      </c>
      <c r="DV229" s="206">
        <f t="shared" ca="1" si="1397"/>
        <v>0</v>
      </c>
      <c r="DW229" s="206">
        <f t="shared" ca="1" si="1397"/>
        <v>0</v>
      </c>
      <c r="DX229" s="206">
        <f t="shared" ca="1" si="1397"/>
        <v>0</v>
      </c>
      <c r="DY229" s="206">
        <f t="shared" ca="1" si="1397"/>
        <v>0</v>
      </c>
      <c r="DZ229" s="206">
        <f t="shared" ca="1" si="1397"/>
        <v>0</v>
      </c>
      <c r="EA229" s="206">
        <f t="shared" ca="1" si="1397"/>
        <v>0</v>
      </c>
      <c r="EB229" s="206">
        <f t="shared" ca="1" si="1397"/>
        <v>0</v>
      </c>
      <c r="EC229" s="206">
        <f t="shared" ca="1" si="1397"/>
        <v>0</v>
      </c>
      <c r="ED229" s="206">
        <f t="shared" ca="1" si="1397"/>
        <v>0</v>
      </c>
      <c r="EE229" s="206">
        <f t="shared" ca="1" si="1397"/>
        <v>0</v>
      </c>
      <c r="EF229" s="206">
        <f t="shared" ca="1" si="1397"/>
        <v>0</v>
      </c>
      <c r="EG229" s="206">
        <f t="shared" ref="EG229:EP229" ca="1" si="1398">IF(ABS(EG226+EG227-EG228)&lt;0.0001,0,EG226+EG227-EG228)</f>
        <v>0</v>
      </c>
      <c r="EH229" s="206">
        <f t="shared" ca="1" si="1398"/>
        <v>0</v>
      </c>
      <c r="EI229" s="206">
        <f t="shared" ca="1" si="1398"/>
        <v>0</v>
      </c>
      <c r="EJ229" s="206">
        <f t="shared" ca="1" si="1398"/>
        <v>0</v>
      </c>
      <c r="EK229" s="206">
        <f t="shared" ca="1" si="1398"/>
        <v>0</v>
      </c>
      <c r="EL229" s="206">
        <f t="shared" ca="1" si="1398"/>
        <v>0</v>
      </c>
      <c r="EM229" s="206">
        <f t="shared" ca="1" si="1398"/>
        <v>0</v>
      </c>
      <c r="EN229" s="206">
        <f t="shared" ca="1" si="1398"/>
        <v>0</v>
      </c>
      <c r="EO229" s="206">
        <f t="shared" ca="1" si="1398"/>
        <v>0</v>
      </c>
      <c r="EP229" s="206">
        <f t="shared" ca="1" si="1398"/>
        <v>0</v>
      </c>
      <c r="EQ229" s="12"/>
      <c r="ER229" s="12"/>
      <c r="ES229" s="12"/>
      <c r="ET229" s="12"/>
      <c r="EU229" s="12"/>
      <c r="EV229" s="12"/>
      <c r="EW229" s="12"/>
      <c r="EX229" s="12"/>
      <c r="EY229" s="12"/>
      <c r="EZ229" s="12"/>
      <c r="FA229" s="12"/>
      <c r="FB229" s="12"/>
      <c r="FC229" s="12"/>
      <c r="FD229" s="12"/>
      <c r="FE229" s="12"/>
      <c r="FF229" s="12"/>
      <c r="FG229" s="12"/>
    </row>
  </sheetData>
  <phoneticPr fontId="117" type="noConversion"/>
  <conditionalFormatting sqref="G7:EP8">
    <cfRule type="cellIs" dxfId="16" priority="1" operator="greaterThan">
      <formula>0</formula>
    </cfRule>
    <cfRule type="cellIs" dxfId="15" priority="2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BB186"/>
  <sheetViews>
    <sheetView zoomScale="70" zoomScaleNormal="70" workbookViewId="0">
      <pane xSplit="5" ySplit="5" topLeftCell="F151" activePane="bottomRight" state="frozen"/>
      <selection activeCell="B152" sqref="B152:Z173"/>
      <selection pane="topRight" activeCell="B152" sqref="B152:Z173"/>
      <selection pane="bottomLeft" activeCell="B152" sqref="B152:Z173"/>
      <selection pane="bottomRight" activeCell="K123" sqref="K123"/>
    </sheetView>
  </sheetViews>
  <sheetFormatPr defaultColWidth="8.88671875" defaultRowHeight="15.95" customHeight="1"/>
  <cols>
    <col min="1" max="1" width="3" style="15" customWidth="1"/>
    <col min="2" max="2" width="33.44140625" style="15" customWidth="1"/>
    <col min="3" max="3" width="8.77734375" style="15" customWidth="1"/>
    <col min="4" max="4" width="8.77734375" style="39" customWidth="1"/>
    <col min="5" max="5" width="8.77734375" style="15" customWidth="1"/>
    <col min="6" max="6" width="1.77734375" style="15" customWidth="1"/>
    <col min="7" max="48" width="8.77734375" style="15" customWidth="1"/>
    <col min="49" max="16384" width="8.88671875" style="15"/>
  </cols>
  <sheetData>
    <row r="1" spans="1:54" s="157" customFormat="1" ht="20.100000000000001" customHeight="1">
      <c r="A1" s="226" t="str">
        <f>Assum!$A$1</f>
        <v>당진 태양광 FS 재무모델</v>
      </c>
      <c r="C1" s="179"/>
      <c r="D1" s="328"/>
    </row>
    <row r="2" spans="1:54" s="158" customFormat="1" ht="20.100000000000001" customHeight="1">
      <c r="A2" s="227" t="s">
        <v>425</v>
      </c>
      <c r="C2" s="714">
        <f ca="1">SUM(A11:A71)</f>
        <v>-1.0913936421275139E-11</v>
      </c>
      <c r="D2" s="329"/>
      <c r="E2" s="193"/>
      <c r="F2" s="193"/>
    </row>
    <row r="3" spans="1:54" s="161" customFormat="1" ht="14.1" customHeight="1">
      <c r="A3" s="160"/>
      <c r="D3" s="327"/>
    </row>
    <row r="4" spans="1:54" s="37" customFormat="1" ht="14.1" customHeight="1">
      <c r="B4" s="687" t="s">
        <v>153</v>
      </c>
      <c r="C4" s="690"/>
      <c r="D4" s="689"/>
      <c r="E4" s="690"/>
      <c r="F4" s="690"/>
      <c r="G4" s="691">
        <f>DATE(기준년도,12,31)</f>
        <v>45291</v>
      </c>
      <c r="H4" s="691">
        <f>EOMONTH(G4,12)</f>
        <v>45657</v>
      </c>
      <c r="I4" s="691">
        <f t="shared" ref="I4:Q4" si="0">EOMONTH(H4,12)</f>
        <v>46022</v>
      </c>
      <c r="J4" s="691">
        <f t="shared" si="0"/>
        <v>46387</v>
      </c>
      <c r="K4" s="691">
        <f t="shared" si="0"/>
        <v>46752</v>
      </c>
      <c r="L4" s="691">
        <f t="shared" si="0"/>
        <v>47118</v>
      </c>
      <c r="M4" s="691">
        <f t="shared" si="0"/>
        <v>47483</v>
      </c>
      <c r="N4" s="691">
        <f t="shared" si="0"/>
        <v>47848</v>
      </c>
      <c r="O4" s="691">
        <f t="shared" si="0"/>
        <v>48213</v>
      </c>
      <c r="P4" s="691">
        <f t="shared" si="0"/>
        <v>48579</v>
      </c>
      <c r="Q4" s="691">
        <f t="shared" si="0"/>
        <v>48944</v>
      </c>
      <c r="R4" s="691">
        <f t="shared" ref="R4" si="1">EOMONTH(Q4,12)</f>
        <v>49309</v>
      </c>
      <c r="S4" s="691">
        <f t="shared" ref="S4" si="2">EOMONTH(R4,12)</f>
        <v>49674</v>
      </c>
      <c r="T4" s="691">
        <f t="shared" ref="T4" si="3">EOMONTH(S4,12)</f>
        <v>50040</v>
      </c>
      <c r="U4" s="691">
        <f t="shared" ref="U4" si="4">EOMONTH(T4,12)</f>
        <v>50405</v>
      </c>
      <c r="V4" s="691">
        <f t="shared" ref="V4" si="5">EOMONTH(U4,12)</f>
        <v>50770</v>
      </c>
      <c r="W4" s="691">
        <f t="shared" ref="W4" si="6">EOMONTH(V4,12)</f>
        <v>51135</v>
      </c>
      <c r="X4" s="691">
        <f t="shared" ref="X4" si="7">EOMONTH(W4,12)</f>
        <v>51501</v>
      </c>
      <c r="Y4" s="691">
        <f t="shared" ref="Y4" si="8">EOMONTH(X4,12)</f>
        <v>51866</v>
      </c>
      <c r="Z4" s="691">
        <f t="shared" ref="Z4" si="9">EOMONTH(Y4,12)</f>
        <v>52231</v>
      </c>
      <c r="AA4" s="691">
        <f t="shared" ref="AA4" si="10">EOMONTH(Z4,12)</f>
        <v>52596</v>
      </c>
      <c r="AB4" s="691">
        <f t="shared" ref="AB4" si="11">EOMONTH(AA4,12)</f>
        <v>52962</v>
      </c>
      <c r="AC4" s="691">
        <f t="shared" ref="AC4" si="12">EOMONTH(AB4,12)</f>
        <v>53327</v>
      </c>
      <c r="AD4" s="691">
        <f t="shared" ref="AD4" si="13">EOMONTH(AC4,12)</f>
        <v>53692</v>
      </c>
      <c r="AE4" s="691">
        <f t="shared" ref="AE4" si="14">EOMONTH(AD4,12)</f>
        <v>54057</v>
      </c>
      <c r="AF4" s="691">
        <f t="shared" ref="AF4" si="15">EOMONTH(AE4,12)</f>
        <v>54423</v>
      </c>
      <c r="AG4" s="691">
        <f t="shared" ref="AG4" si="16">EOMONTH(AF4,12)</f>
        <v>54788</v>
      </c>
      <c r="AH4" s="691">
        <f t="shared" ref="AH4" si="17">EOMONTH(AG4,12)</f>
        <v>55153</v>
      </c>
      <c r="AI4" s="691">
        <f t="shared" ref="AI4" si="18">EOMONTH(AH4,12)</f>
        <v>55518</v>
      </c>
      <c r="AJ4" s="691">
        <f t="shared" ref="AJ4" si="19">EOMONTH(AI4,12)</f>
        <v>55884</v>
      </c>
      <c r="AK4" s="691">
        <f t="shared" ref="AK4" si="20">EOMONTH(AJ4,12)</f>
        <v>56249</v>
      </c>
      <c r="AL4" s="691">
        <f t="shared" ref="AL4" si="21">EOMONTH(AK4,12)</f>
        <v>56614</v>
      </c>
      <c r="AM4" s="691">
        <f t="shared" ref="AM4" si="22">EOMONTH(AL4,12)</f>
        <v>56979</v>
      </c>
      <c r="AN4" s="691">
        <f t="shared" ref="AN4" si="23">EOMONTH(AM4,12)</f>
        <v>57345</v>
      </c>
      <c r="AO4" s="691">
        <f t="shared" ref="AO4" si="24">EOMONTH(AN4,12)</f>
        <v>57710</v>
      </c>
    </row>
    <row r="5" spans="1:54" s="1" customFormat="1" ht="14.1" customHeight="1">
      <c r="B5" s="89" t="s">
        <v>1</v>
      </c>
      <c r="C5" s="132"/>
      <c r="D5" s="201" t="s">
        <v>429</v>
      </c>
      <c r="E5" s="201" t="s">
        <v>127</v>
      </c>
      <c r="F5" s="132"/>
      <c r="G5" s="167">
        <f t="shared" ref="G5:Q5" si="25">YEAR(G4)</f>
        <v>2023</v>
      </c>
      <c r="H5" s="167">
        <f t="shared" si="25"/>
        <v>2024</v>
      </c>
      <c r="I5" s="167">
        <f t="shared" si="25"/>
        <v>2025</v>
      </c>
      <c r="J5" s="167">
        <f t="shared" si="25"/>
        <v>2026</v>
      </c>
      <c r="K5" s="167">
        <f t="shared" si="25"/>
        <v>2027</v>
      </c>
      <c r="L5" s="167">
        <f t="shared" si="25"/>
        <v>2028</v>
      </c>
      <c r="M5" s="167">
        <f t="shared" si="25"/>
        <v>2029</v>
      </c>
      <c r="N5" s="167">
        <f t="shared" si="25"/>
        <v>2030</v>
      </c>
      <c r="O5" s="167">
        <f t="shared" si="25"/>
        <v>2031</v>
      </c>
      <c r="P5" s="167">
        <f t="shared" si="25"/>
        <v>2032</v>
      </c>
      <c r="Q5" s="167">
        <f t="shared" si="25"/>
        <v>2033</v>
      </c>
      <c r="R5" s="167">
        <f t="shared" ref="R5:AO5" si="26">YEAR(R4)</f>
        <v>2034</v>
      </c>
      <c r="S5" s="167">
        <f t="shared" si="26"/>
        <v>2035</v>
      </c>
      <c r="T5" s="167">
        <f t="shared" si="26"/>
        <v>2036</v>
      </c>
      <c r="U5" s="167">
        <f t="shared" si="26"/>
        <v>2037</v>
      </c>
      <c r="V5" s="167">
        <f t="shared" si="26"/>
        <v>2038</v>
      </c>
      <c r="W5" s="167">
        <f t="shared" si="26"/>
        <v>2039</v>
      </c>
      <c r="X5" s="167">
        <f t="shared" si="26"/>
        <v>2040</v>
      </c>
      <c r="Y5" s="167">
        <f t="shared" si="26"/>
        <v>2041</v>
      </c>
      <c r="Z5" s="167">
        <f t="shared" si="26"/>
        <v>2042</v>
      </c>
      <c r="AA5" s="167">
        <f t="shared" si="26"/>
        <v>2043</v>
      </c>
      <c r="AB5" s="167">
        <f t="shared" si="26"/>
        <v>2044</v>
      </c>
      <c r="AC5" s="167">
        <f t="shared" si="26"/>
        <v>2045</v>
      </c>
      <c r="AD5" s="167">
        <f t="shared" si="26"/>
        <v>2046</v>
      </c>
      <c r="AE5" s="167">
        <f t="shared" si="26"/>
        <v>2047</v>
      </c>
      <c r="AF5" s="167">
        <f t="shared" si="26"/>
        <v>2048</v>
      </c>
      <c r="AG5" s="167">
        <f t="shared" si="26"/>
        <v>2049</v>
      </c>
      <c r="AH5" s="167">
        <f t="shared" si="26"/>
        <v>2050</v>
      </c>
      <c r="AI5" s="167">
        <f t="shared" si="26"/>
        <v>2051</v>
      </c>
      <c r="AJ5" s="167">
        <f t="shared" si="26"/>
        <v>2052</v>
      </c>
      <c r="AK5" s="167">
        <f t="shared" si="26"/>
        <v>2053</v>
      </c>
      <c r="AL5" s="167">
        <f t="shared" si="26"/>
        <v>2054</v>
      </c>
      <c r="AM5" s="167">
        <f t="shared" si="26"/>
        <v>2055</v>
      </c>
      <c r="AN5" s="167">
        <f t="shared" si="26"/>
        <v>2056</v>
      </c>
      <c r="AO5" s="167">
        <f t="shared" si="26"/>
        <v>2057</v>
      </c>
    </row>
    <row r="6" spans="1:54" s="1" customFormat="1" ht="14.1" customHeight="1">
      <c r="B6" s="3" t="s">
        <v>790</v>
      </c>
      <c r="D6" s="21" t="s">
        <v>704</v>
      </c>
      <c r="E6" s="1">
        <f>SUM(G6:AO6)</f>
        <v>16</v>
      </c>
      <c r="G6" s="2">
        <f>SUMIF('CF(Q)'!$5:$5,'CF(Y)'!G$5,'CF(Q)'!7:7)</f>
        <v>0</v>
      </c>
      <c r="H6" s="2">
        <f>SUMIF('CF(Q)'!$5:$5,'CF(Y)'!H$5,'CF(Q)'!7:7)</f>
        <v>7</v>
      </c>
      <c r="I6" s="2">
        <f>SUMIF('CF(Q)'!$5:$5,'CF(Y)'!I$5,'CF(Q)'!7:7)</f>
        <v>9</v>
      </c>
      <c r="J6" s="2">
        <f>SUMIF('CF(Q)'!$5:$5,'CF(Y)'!J$5,'CF(Q)'!7:7)</f>
        <v>0</v>
      </c>
      <c r="K6" s="2">
        <f>SUMIF('CF(Q)'!$5:$5,'CF(Y)'!K$5,'CF(Q)'!7:7)</f>
        <v>0</v>
      </c>
      <c r="L6" s="2">
        <f>SUMIF('CF(Q)'!$5:$5,'CF(Y)'!L$5,'CF(Q)'!7:7)</f>
        <v>0</v>
      </c>
      <c r="M6" s="2">
        <f>SUMIF('CF(Q)'!$5:$5,'CF(Y)'!M$5,'CF(Q)'!7:7)</f>
        <v>0</v>
      </c>
      <c r="N6" s="2">
        <f>SUMIF('CF(Q)'!$5:$5,'CF(Y)'!N$5,'CF(Q)'!7:7)</f>
        <v>0</v>
      </c>
      <c r="O6" s="2">
        <f>SUMIF('CF(Q)'!$5:$5,'CF(Y)'!O$5,'CF(Q)'!7:7)</f>
        <v>0</v>
      </c>
      <c r="P6" s="2">
        <f>SUMIF('CF(Q)'!$5:$5,'CF(Y)'!P$5,'CF(Q)'!7:7)</f>
        <v>0</v>
      </c>
      <c r="Q6" s="2">
        <f>SUMIF('CF(Q)'!$5:$5,'CF(Y)'!Q$5,'CF(Q)'!7:7)</f>
        <v>0</v>
      </c>
      <c r="R6" s="2">
        <f>SUMIF('CF(Q)'!$5:$5,'CF(Y)'!R$5,'CF(Q)'!7:7)</f>
        <v>0</v>
      </c>
      <c r="S6" s="2">
        <f>SUMIF('CF(Q)'!$5:$5,'CF(Y)'!S$5,'CF(Q)'!7:7)</f>
        <v>0</v>
      </c>
      <c r="T6" s="2">
        <f>SUMIF('CF(Q)'!$5:$5,'CF(Y)'!T$5,'CF(Q)'!7:7)</f>
        <v>0</v>
      </c>
      <c r="U6" s="2">
        <f>SUMIF('CF(Q)'!$5:$5,'CF(Y)'!U$5,'CF(Q)'!7:7)</f>
        <v>0</v>
      </c>
      <c r="V6" s="2">
        <f>SUMIF('CF(Q)'!$5:$5,'CF(Y)'!V$5,'CF(Q)'!7:7)</f>
        <v>0</v>
      </c>
      <c r="W6" s="2">
        <f>SUMIF('CF(Q)'!$5:$5,'CF(Y)'!W$5,'CF(Q)'!7:7)</f>
        <v>0</v>
      </c>
      <c r="X6" s="2">
        <f>SUMIF('CF(Q)'!$5:$5,'CF(Y)'!X$5,'CF(Q)'!7:7)</f>
        <v>0</v>
      </c>
      <c r="Y6" s="2">
        <f>SUMIF('CF(Q)'!$5:$5,'CF(Y)'!Y$5,'CF(Q)'!7:7)</f>
        <v>0</v>
      </c>
      <c r="Z6" s="2">
        <f>SUMIF('CF(Q)'!$5:$5,'CF(Y)'!Z$5,'CF(Q)'!7:7)</f>
        <v>0</v>
      </c>
      <c r="AA6" s="2">
        <f>SUMIF('CF(Q)'!$5:$5,'CF(Y)'!AA$5,'CF(Q)'!7:7)</f>
        <v>0</v>
      </c>
      <c r="AB6" s="2">
        <f>SUMIF('CF(Q)'!$5:$5,'CF(Y)'!AB$5,'CF(Q)'!7:7)</f>
        <v>0</v>
      </c>
      <c r="AC6" s="2">
        <f>SUMIF('CF(Q)'!$5:$5,'CF(Y)'!AC$5,'CF(Q)'!7:7)</f>
        <v>0</v>
      </c>
      <c r="AD6" s="2">
        <f>SUMIF('CF(Q)'!$5:$5,'CF(Y)'!AD$5,'CF(Q)'!7:7)</f>
        <v>0</v>
      </c>
      <c r="AE6" s="2">
        <f>SUMIF('CF(Q)'!$5:$5,'CF(Y)'!AE$5,'CF(Q)'!7:7)</f>
        <v>0</v>
      </c>
      <c r="AF6" s="2">
        <f>SUMIF('CF(Q)'!$5:$5,'CF(Y)'!AF$5,'CF(Q)'!7:7)</f>
        <v>0</v>
      </c>
      <c r="AG6" s="2">
        <f>SUMIF('CF(Q)'!$5:$5,'CF(Y)'!AG$5,'CF(Q)'!7:7)</f>
        <v>0</v>
      </c>
      <c r="AH6" s="2">
        <f>SUMIF('CF(Q)'!$5:$5,'CF(Y)'!AH$5,'CF(Q)'!7:7)</f>
        <v>0</v>
      </c>
      <c r="AI6" s="2">
        <f>SUMIF('CF(Q)'!$5:$5,'CF(Y)'!AI$5,'CF(Q)'!7:7)</f>
        <v>0</v>
      </c>
      <c r="AJ6" s="2">
        <f>SUMIF('CF(Q)'!$5:$5,'CF(Y)'!AJ$5,'CF(Q)'!7:7)</f>
        <v>0</v>
      </c>
      <c r="AK6" s="2">
        <f>SUMIF('CF(Q)'!$5:$5,'CF(Y)'!AK$5,'CF(Q)'!7:7)</f>
        <v>0</v>
      </c>
      <c r="AL6" s="2">
        <f>SUMIF('CF(Q)'!$5:$5,'CF(Y)'!AL$5,'CF(Q)'!7:7)</f>
        <v>0</v>
      </c>
      <c r="AM6" s="2">
        <f>SUMIF('CF(Q)'!$5:$5,'CF(Y)'!AM$5,'CF(Q)'!7:7)</f>
        <v>0</v>
      </c>
      <c r="AN6" s="2">
        <f>SUMIF('CF(Q)'!$5:$5,'CF(Y)'!AN$5,'CF(Q)'!7:7)</f>
        <v>0</v>
      </c>
      <c r="AO6" s="2">
        <f>SUMIF('CF(Q)'!$5:$5,'CF(Y)'!AO$5,'CF(Q)'!7:7)</f>
        <v>0</v>
      </c>
    </row>
    <row r="7" spans="1:54" s="1" customFormat="1" ht="14.1" customHeight="1">
      <c r="B7" s="3" t="s">
        <v>422</v>
      </c>
      <c r="D7" s="21" t="s">
        <v>704</v>
      </c>
      <c r="E7" s="1">
        <f ca="1">SUM(G7:AO7)</f>
        <v>240</v>
      </c>
      <c r="G7" s="2">
        <f ca="1">SUMIF('CF(Q)'!$5:$5,'CF(Y)'!G$5,'CF(Q)'!8:8)</f>
        <v>0</v>
      </c>
      <c r="H7" s="2">
        <f ca="1">SUMIF('CF(Q)'!$5:$5,'CF(Y)'!H$5,'CF(Q)'!8:8)</f>
        <v>0</v>
      </c>
      <c r="I7" s="2">
        <f ca="1">SUMIF('CF(Q)'!$5:$5,'CF(Y)'!I$5,'CF(Q)'!8:8)</f>
        <v>3</v>
      </c>
      <c r="J7" s="2">
        <f ca="1">SUMIF('CF(Q)'!$5:$5,'CF(Y)'!J$5,'CF(Q)'!8:8)</f>
        <v>12</v>
      </c>
      <c r="K7" s="2">
        <f ca="1">SUMIF('CF(Q)'!$5:$5,'CF(Y)'!K$5,'CF(Q)'!8:8)</f>
        <v>12</v>
      </c>
      <c r="L7" s="2">
        <f ca="1">SUMIF('CF(Q)'!$5:$5,'CF(Y)'!L$5,'CF(Q)'!8:8)</f>
        <v>12</v>
      </c>
      <c r="M7" s="2">
        <f ca="1">SUMIF('CF(Q)'!$5:$5,'CF(Y)'!M$5,'CF(Q)'!8:8)</f>
        <v>12</v>
      </c>
      <c r="N7" s="2">
        <f ca="1">SUMIF('CF(Q)'!$5:$5,'CF(Y)'!N$5,'CF(Q)'!8:8)</f>
        <v>12</v>
      </c>
      <c r="O7" s="2">
        <f ca="1">SUMIF('CF(Q)'!$5:$5,'CF(Y)'!O$5,'CF(Q)'!8:8)</f>
        <v>12</v>
      </c>
      <c r="P7" s="2">
        <f ca="1">SUMIF('CF(Q)'!$5:$5,'CF(Y)'!P$5,'CF(Q)'!8:8)</f>
        <v>12</v>
      </c>
      <c r="Q7" s="2">
        <f ca="1">SUMIF('CF(Q)'!$5:$5,'CF(Y)'!Q$5,'CF(Q)'!8:8)</f>
        <v>12</v>
      </c>
      <c r="R7" s="2">
        <f ca="1">SUMIF('CF(Q)'!$5:$5,'CF(Y)'!R$5,'CF(Q)'!8:8)</f>
        <v>12</v>
      </c>
      <c r="S7" s="2">
        <f ca="1">SUMIF('CF(Q)'!$5:$5,'CF(Y)'!S$5,'CF(Q)'!8:8)</f>
        <v>12</v>
      </c>
      <c r="T7" s="2">
        <f ca="1">SUMIF('CF(Q)'!$5:$5,'CF(Y)'!T$5,'CF(Q)'!8:8)</f>
        <v>12</v>
      </c>
      <c r="U7" s="2">
        <f ca="1">SUMIF('CF(Q)'!$5:$5,'CF(Y)'!U$5,'CF(Q)'!8:8)</f>
        <v>12</v>
      </c>
      <c r="V7" s="2">
        <f ca="1">SUMIF('CF(Q)'!$5:$5,'CF(Y)'!V$5,'CF(Q)'!8:8)</f>
        <v>12</v>
      </c>
      <c r="W7" s="2">
        <f ca="1">SUMIF('CF(Q)'!$5:$5,'CF(Y)'!W$5,'CF(Q)'!8:8)</f>
        <v>12</v>
      </c>
      <c r="X7" s="2">
        <f ca="1">SUMIF('CF(Q)'!$5:$5,'CF(Y)'!X$5,'CF(Q)'!8:8)</f>
        <v>12</v>
      </c>
      <c r="Y7" s="2">
        <f ca="1">SUMIF('CF(Q)'!$5:$5,'CF(Y)'!Y$5,'CF(Q)'!8:8)</f>
        <v>12</v>
      </c>
      <c r="Z7" s="2">
        <f ca="1">SUMIF('CF(Q)'!$5:$5,'CF(Y)'!Z$5,'CF(Q)'!8:8)</f>
        <v>12</v>
      </c>
      <c r="AA7" s="2">
        <f ca="1">SUMIF('CF(Q)'!$5:$5,'CF(Y)'!AA$5,'CF(Q)'!8:8)</f>
        <v>12</v>
      </c>
      <c r="AB7" s="2">
        <f ca="1">SUMIF('CF(Q)'!$5:$5,'CF(Y)'!AB$5,'CF(Q)'!8:8)</f>
        <v>12</v>
      </c>
      <c r="AC7" s="2">
        <f ca="1">SUMIF('CF(Q)'!$5:$5,'CF(Y)'!AC$5,'CF(Q)'!8:8)</f>
        <v>9</v>
      </c>
      <c r="AD7" s="2">
        <f ca="1">SUMIF('CF(Q)'!$5:$5,'CF(Y)'!AD$5,'CF(Q)'!8:8)</f>
        <v>0</v>
      </c>
      <c r="AE7" s="2">
        <f ca="1">SUMIF('CF(Q)'!$5:$5,'CF(Y)'!AE$5,'CF(Q)'!8:8)</f>
        <v>0</v>
      </c>
      <c r="AF7" s="2">
        <f ca="1">SUMIF('CF(Q)'!$5:$5,'CF(Y)'!AF$5,'CF(Q)'!8:8)</f>
        <v>0</v>
      </c>
      <c r="AG7" s="2">
        <f ca="1">SUMIF('CF(Q)'!$5:$5,'CF(Y)'!AG$5,'CF(Q)'!8:8)</f>
        <v>0</v>
      </c>
      <c r="AH7" s="2">
        <f ca="1">SUMIF('CF(Q)'!$5:$5,'CF(Y)'!AH$5,'CF(Q)'!8:8)</f>
        <v>0</v>
      </c>
      <c r="AI7" s="2">
        <f ca="1">SUMIF('CF(Q)'!$5:$5,'CF(Y)'!AI$5,'CF(Q)'!8:8)</f>
        <v>0</v>
      </c>
      <c r="AJ7" s="2">
        <f ca="1">SUMIF('CF(Q)'!$5:$5,'CF(Y)'!AJ$5,'CF(Q)'!8:8)</f>
        <v>0</v>
      </c>
      <c r="AK7" s="2">
        <f ca="1">SUMIF('CF(Q)'!$5:$5,'CF(Y)'!AK$5,'CF(Q)'!8:8)</f>
        <v>0</v>
      </c>
      <c r="AL7" s="2">
        <f ca="1">SUMIF('CF(Q)'!$5:$5,'CF(Y)'!AL$5,'CF(Q)'!8:8)</f>
        <v>0</v>
      </c>
      <c r="AM7" s="2">
        <f ca="1">SUMIF('CF(Q)'!$5:$5,'CF(Y)'!AM$5,'CF(Q)'!8:8)</f>
        <v>0</v>
      </c>
      <c r="AN7" s="2">
        <f ca="1">SUMIF('CF(Q)'!$5:$5,'CF(Y)'!AN$5,'CF(Q)'!8:8)</f>
        <v>0</v>
      </c>
      <c r="AO7" s="2">
        <f ca="1">SUMIF('CF(Q)'!$5:$5,'CF(Y)'!AO$5,'CF(Q)'!8:8)</f>
        <v>0</v>
      </c>
    </row>
    <row r="8" spans="1:54" ht="14.1" customHeight="1"/>
    <row r="9" spans="1:54" s="1" customFormat="1" ht="14.1" customHeight="1">
      <c r="A9" s="169" t="s">
        <v>426</v>
      </c>
      <c r="B9" s="169"/>
      <c r="C9" s="57"/>
      <c r="D9" s="330"/>
      <c r="G9" s="274"/>
      <c r="H9" s="274"/>
      <c r="I9" s="274"/>
      <c r="J9" s="274"/>
      <c r="K9" s="274"/>
      <c r="L9" s="274"/>
      <c r="M9" s="274"/>
      <c r="N9" s="274"/>
      <c r="O9" s="274"/>
      <c r="P9" s="274"/>
      <c r="Q9" s="274"/>
      <c r="R9" s="274"/>
      <c r="S9" s="274"/>
      <c r="T9" s="274"/>
      <c r="U9" s="274"/>
      <c r="V9" s="274"/>
      <c r="W9" s="274"/>
      <c r="X9" s="274"/>
      <c r="Y9" s="274"/>
      <c r="Z9" s="274"/>
      <c r="AA9" s="274"/>
      <c r="AB9" s="274"/>
      <c r="AC9" s="274"/>
      <c r="AD9" s="274"/>
      <c r="AE9" s="274"/>
      <c r="AF9" s="274"/>
      <c r="AG9" s="274"/>
      <c r="AH9" s="274"/>
      <c r="AI9" s="274"/>
      <c r="AJ9" s="274"/>
      <c r="AK9" s="274"/>
      <c r="AL9" s="274"/>
      <c r="AM9" s="274"/>
      <c r="AN9" s="274"/>
      <c r="AO9" s="274"/>
    </row>
    <row r="10" spans="1:54" ht="14.1" customHeight="1"/>
    <row r="11" spans="1:54" s="22" customFormat="1" ht="14.1" customHeight="1">
      <c r="A11" s="44"/>
      <c r="B11" s="56" t="s">
        <v>791</v>
      </c>
      <c r="C11" s="56"/>
      <c r="D11" s="320" t="s">
        <v>97</v>
      </c>
      <c r="E11" s="269"/>
      <c r="F11" s="269"/>
      <c r="G11" s="269"/>
      <c r="H11" s="269">
        <f t="shared" ref="H11:AO11" ca="1" si="27">G70*(H$5&lt;=YEAR(태양광_운영종료))</f>
        <v>0</v>
      </c>
      <c r="I11" s="269">
        <f t="shared" ca="1" si="27"/>
        <v>0</v>
      </c>
      <c r="J11" s="269">
        <f t="shared" ca="1" si="27"/>
        <v>463.84582703873457</v>
      </c>
      <c r="K11" s="269">
        <f t="shared" ca="1" si="27"/>
        <v>350.05338552068497</v>
      </c>
      <c r="L11" s="269">
        <f t="shared" ca="1" si="27"/>
        <v>1978.8276696152084</v>
      </c>
      <c r="M11" s="269">
        <f t="shared" ca="1" si="27"/>
        <v>2740.4923538392422</v>
      </c>
      <c r="N11" s="269">
        <f t="shared" ca="1" si="27"/>
        <v>2618.2918752046066</v>
      </c>
      <c r="O11" s="269">
        <f t="shared" ca="1" si="27"/>
        <v>2641.3214448099525</v>
      </c>
      <c r="P11" s="269">
        <f t="shared" ca="1" si="27"/>
        <v>2855.9714832070113</v>
      </c>
      <c r="Q11" s="269">
        <f t="shared" ca="1" si="27"/>
        <v>3080.6764868372366</v>
      </c>
      <c r="R11" s="269">
        <f t="shared" ca="1" si="27"/>
        <v>3154.0998118206494</v>
      </c>
      <c r="S11" s="269">
        <f t="shared" ca="1" si="27"/>
        <v>3409.4885084887492</v>
      </c>
      <c r="T11" s="269">
        <f t="shared" ca="1" si="27"/>
        <v>3664.3767112899959</v>
      </c>
      <c r="U11" s="269">
        <f t="shared" ca="1" si="27"/>
        <v>3918.7559031436408</v>
      </c>
      <c r="V11" s="269">
        <f t="shared" ca="1" si="27"/>
        <v>4172.6174190192778</v>
      </c>
      <c r="W11" s="269">
        <f t="shared" ca="1" si="27"/>
        <v>4425.9524433137221</v>
      </c>
      <c r="X11" s="269">
        <f t="shared" ca="1" si="27"/>
        <v>4678.752007180462</v>
      </c>
      <c r="Y11" s="269">
        <f t="shared" ca="1" si="27"/>
        <v>4931.0069858108263</v>
      </c>
      <c r="Z11" s="269">
        <f t="shared" ca="1" si="27"/>
        <v>5182.7080956659811</v>
      </c>
      <c r="AA11" s="269">
        <f t="shared" ca="1" si="27"/>
        <v>13716.150579158806</v>
      </c>
      <c r="AB11" s="269">
        <f t="shared" ca="1" si="27"/>
        <v>23568.288493931068</v>
      </c>
      <c r="AC11" s="269">
        <f t="shared" ca="1" si="27"/>
        <v>24865.030126766775</v>
      </c>
      <c r="AD11" s="269">
        <f t="shared" ca="1" si="27"/>
        <v>0</v>
      </c>
      <c r="AE11" s="269">
        <f t="shared" ca="1" si="27"/>
        <v>0</v>
      </c>
      <c r="AF11" s="269">
        <f t="shared" ca="1" si="27"/>
        <v>0</v>
      </c>
      <c r="AG11" s="269">
        <f t="shared" ca="1" si="27"/>
        <v>0</v>
      </c>
      <c r="AH11" s="269">
        <f t="shared" ca="1" si="27"/>
        <v>0</v>
      </c>
      <c r="AI11" s="269">
        <f t="shared" ca="1" si="27"/>
        <v>0</v>
      </c>
      <c r="AJ11" s="269">
        <f t="shared" ca="1" si="27"/>
        <v>0</v>
      </c>
      <c r="AK11" s="269">
        <f t="shared" ca="1" si="27"/>
        <v>0</v>
      </c>
      <c r="AL11" s="269">
        <f t="shared" ca="1" si="27"/>
        <v>0</v>
      </c>
      <c r="AM11" s="269">
        <f t="shared" ca="1" si="27"/>
        <v>0</v>
      </c>
      <c r="AN11" s="269">
        <f t="shared" ca="1" si="27"/>
        <v>0</v>
      </c>
      <c r="AO11" s="269">
        <f t="shared" ca="1" si="27"/>
        <v>0</v>
      </c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</row>
    <row r="12" spans="1:54" s="22" customFormat="1" ht="14.1" customHeight="1">
      <c r="A12" s="976">
        <f>'CF(Q)'!E13-'CF(Y)'!E12</f>
        <v>0</v>
      </c>
      <c r="B12" s="56" t="s">
        <v>499</v>
      </c>
      <c r="C12" s="56"/>
      <c r="D12" s="320" t="s">
        <v>97</v>
      </c>
      <c r="E12" s="269">
        <f>SUM(G12:AO12)</f>
        <v>-59692.907225876901</v>
      </c>
      <c r="F12" s="269"/>
      <c r="G12" s="269">
        <f>SUMIF('CF(Q)'!$5:$5,'CF(Y)'!G$5,'CF(Q)'!13:13)</f>
        <v>0</v>
      </c>
      <c r="H12" s="269">
        <f>SUMIF('CF(Q)'!$5:$5,'CF(Y)'!H$5,'CF(Q)'!13:13)</f>
        <v>0</v>
      </c>
      <c r="I12" s="269">
        <f>SUMIF('CF(Q)'!$5:$5,'CF(Y)'!I$5,'CF(Q)'!13:13)</f>
        <v>0</v>
      </c>
      <c r="J12" s="269">
        <f>SUMIF('CF(Q)'!$5:$5,'CF(Y)'!J$5,'CF(Q)'!13:13)</f>
        <v>0</v>
      </c>
      <c r="K12" s="269">
        <f>SUMIF('CF(Q)'!$5:$5,'CF(Y)'!K$5,'CF(Q)'!13:13)</f>
        <v>0</v>
      </c>
      <c r="L12" s="269">
        <f>SUMIF('CF(Q)'!$5:$5,'CF(Y)'!L$5,'CF(Q)'!13:13)</f>
        <v>-978.82766961520383</v>
      </c>
      <c r="M12" s="269">
        <f>SUMIF('CF(Q)'!$5:$5,'CF(Y)'!M$5,'CF(Q)'!13:13)</f>
        <v>-1740.4923538392354</v>
      </c>
      <c r="N12" s="269">
        <f>SUMIF('CF(Q)'!$5:$5,'CF(Y)'!N$5,'CF(Q)'!13:13)</f>
        <v>-1618.2918752046062</v>
      </c>
      <c r="O12" s="269">
        <f>SUMIF('CF(Q)'!$5:$5,'CF(Y)'!O$5,'CF(Q)'!13:13)</f>
        <v>-1641.321444809957</v>
      </c>
      <c r="P12" s="269">
        <f>SUMIF('CF(Q)'!$5:$5,'CF(Y)'!P$5,'CF(Q)'!13:13)</f>
        <v>-1855.9714832070149</v>
      </c>
      <c r="Q12" s="269">
        <f>SUMIF('CF(Q)'!$5:$5,'CF(Y)'!Q$5,'CF(Q)'!13:13)</f>
        <v>-2080.6764868372384</v>
      </c>
      <c r="R12" s="269">
        <f>SUMIF('CF(Q)'!$5:$5,'CF(Y)'!R$5,'CF(Q)'!13:13)</f>
        <v>-2154.0998118206494</v>
      </c>
      <c r="S12" s="269">
        <f>SUMIF('CF(Q)'!$5:$5,'CF(Y)'!S$5,'CF(Q)'!13:13)</f>
        <v>-2409.4885084887446</v>
      </c>
      <c r="T12" s="269">
        <f>SUMIF('CF(Q)'!$5:$5,'CF(Y)'!T$5,'CF(Q)'!13:13)</f>
        <v>-2664.376711289995</v>
      </c>
      <c r="U12" s="269">
        <f>SUMIF('CF(Q)'!$5:$5,'CF(Y)'!U$5,'CF(Q)'!13:13)</f>
        <v>-2918.7559031436358</v>
      </c>
      <c r="V12" s="269">
        <f>SUMIF('CF(Q)'!$5:$5,'CF(Y)'!V$5,'CF(Q)'!13:13)</f>
        <v>-3172.6174190192742</v>
      </c>
      <c r="W12" s="269">
        <f>SUMIF('CF(Q)'!$5:$5,'CF(Y)'!W$5,'CF(Q)'!13:13)</f>
        <v>-3425.9524433137194</v>
      </c>
      <c r="X12" s="269">
        <f>SUMIF('CF(Q)'!$5:$5,'CF(Y)'!X$5,'CF(Q)'!13:13)</f>
        <v>-3678.7520071804529</v>
      </c>
      <c r="Y12" s="269">
        <f>SUMIF('CF(Q)'!$5:$5,'CF(Y)'!Y$5,'CF(Q)'!13:13)</f>
        <v>-3931.0069858108145</v>
      </c>
      <c r="Z12" s="269">
        <f>SUMIF('CF(Q)'!$5:$5,'CF(Y)'!Z$5,'CF(Q)'!13:13)</f>
        <v>-4182.7080956659711</v>
      </c>
      <c r="AA12" s="269">
        <f>SUMIF('CF(Q)'!$5:$5,'CF(Y)'!AA$5,'CF(Q)'!13:13)</f>
        <v>-2649.3126737312323</v>
      </c>
      <c r="AB12" s="269">
        <f>SUMIF('CF(Q)'!$5:$5,'CF(Y)'!AB$5,'CF(Q)'!13:13)</f>
        <v>-11066.837905427574</v>
      </c>
      <c r="AC12" s="269">
        <f>SUMIF('CF(Q)'!$5:$5,'CF(Y)'!AC$5,'CF(Q)'!13:13)</f>
        <v>-7523.4174474715801</v>
      </c>
      <c r="AD12" s="269">
        <f>SUMIF('CF(Q)'!$5:$5,'CF(Y)'!AD$5,'CF(Q)'!13:13)</f>
        <v>0</v>
      </c>
      <c r="AE12" s="269">
        <f>SUMIF('CF(Q)'!$5:$5,'CF(Y)'!AE$5,'CF(Q)'!13:13)</f>
        <v>0</v>
      </c>
      <c r="AF12" s="269">
        <f>SUMIF('CF(Q)'!$5:$5,'CF(Y)'!AF$5,'CF(Q)'!13:13)</f>
        <v>0</v>
      </c>
      <c r="AG12" s="269">
        <f>SUMIF('CF(Q)'!$5:$5,'CF(Y)'!AG$5,'CF(Q)'!13:13)</f>
        <v>0</v>
      </c>
      <c r="AH12" s="269">
        <f>SUMIF('CF(Q)'!$5:$5,'CF(Y)'!AH$5,'CF(Q)'!13:13)</f>
        <v>0</v>
      </c>
      <c r="AI12" s="269">
        <f>SUMIF('CF(Q)'!$5:$5,'CF(Y)'!AI$5,'CF(Q)'!13:13)</f>
        <v>0</v>
      </c>
      <c r="AJ12" s="269">
        <f>SUMIF('CF(Q)'!$5:$5,'CF(Y)'!AJ$5,'CF(Q)'!13:13)</f>
        <v>0</v>
      </c>
      <c r="AK12" s="269">
        <f>SUMIF('CF(Q)'!$5:$5,'CF(Y)'!AK$5,'CF(Q)'!13:13)</f>
        <v>0</v>
      </c>
      <c r="AL12" s="269">
        <f>SUMIF('CF(Q)'!$5:$5,'CF(Y)'!AL$5,'CF(Q)'!13:13)</f>
        <v>0</v>
      </c>
      <c r="AM12" s="269">
        <f>SUMIF('CF(Q)'!$5:$5,'CF(Y)'!AM$5,'CF(Q)'!13:13)</f>
        <v>0</v>
      </c>
      <c r="AN12" s="269">
        <f>SUMIF('CF(Q)'!$5:$5,'CF(Y)'!AN$5,'CF(Q)'!13:13)</f>
        <v>0</v>
      </c>
      <c r="AO12" s="269">
        <f>SUMIF('CF(Q)'!$5:$5,'CF(Y)'!AO$5,'CF(Q)'!13:13)</f>
        <v>0</v>
      </c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</row>
    <row r="13" spans="1:54" s="22" customFormat="1" ht="14.1" customHeight="1">
      <c r="A13" s="976">
        <f>'CF(Q)'!E14-'CF(Y)'!E13</f>
        <v>0</v>
      </c>
      <c r="B13" s="1017" t="s">
        <v>792</v>
      </c>
      <c r="C13" s="324"/>
      <c r="D13" s="320" t="s">
        <v>97</v>
      </c>
      <c r="E13" s="269">
        <f t="shared" ref="E13" si="28">SUM(G13:AO13)</f>
        <v>0</v>
      </c>
      <c r="F13" s="269"/>
      <c r="G13" s="269">
        <f>SUMIF('CF(Q)'!$5:$5,'CF(Y)'!G$5,'CF(Q)'!14:14)</f>
        <v>0</v>
      </c>
      <c r="H13" s="269">
        <f>SUMIF('CF(Q)'!$5:$5,'CF(Y)'!H$5,'CF(Q)'!14:14)</f>
        <v>0</v>
      </c>
      <c r="I13" s="269">
        <f>SUMIF('CF(Q)'!$5:$5,'CF(Y)'!I$5,'CF(Q)'!14:14)</f>
        <v>0</v>
      </c>
      <c r="J13" s="269">
        <f>SUMIF('CF(Q)'!$5:$5,'CF(Y)'!J$5,'CF(Q)'!14:14)</f>
        <v>0</v>
      </c>
      <c r="K13" s="269">
        <f>SUMIF('CF(Q)'!$5:$5,'CF(Y)'!K$5,'CF(Q)'!14:14)</f>
        <v>0</v>
      </c>
      <c r="L13" s="269">
        <f>SUMIF('CF(Q)'!$5:$5,'CF(Y)'!L$5,'CF(Q)'!14:14)</f>
        <v>0</v>
      </c>
      <c r="M13" s="269">
        <f>SUMIF('CF(Q)'!$5:$5,'CF(Y)'!M$5,'CF(Q)'!14:14)</f>
        <v>0</v>
      </c>
      <c r="N13" s="269">
        <f>SUMIF('CF(Q)'!$5:$5,'CF(Y)'!N$5,'CF(Q)'!14:14)</f>
        <v>0</v>
      </c>
      <c r="O13" s="269">
        <f>SUMIF('CF(Q)'!$5:$5,'CF(Y)'!O$5,'CF(Q)'!14:14)</f>
        <v>0</v>
      </c>
      <c r="P13" s="269">
        <f>SUMIF('CF(Q)'!$5:$5,'CF(Y)'!P$5,'CF(Q)'!14:14)</f>
        <v>0</v>
      </c>
      <c r="Q13" s="269">
        <f>SUMIF('CF(Q)'!$5:$5,'CF(Y)'!Q$5,'CF(Q)'!14:14)</f>
        <v>0</v>
      </c>
      <c r="R13" s="269">
        <f>SUMIF('CF(Q)'!$5:$5,'CF(Y)'!R$5,'CF(Q)'!14:14)</f>
        <v>0</v>
      </c>
      <c r="S13" s="269">
        <f>SUMIF('CF(Q)'!$5:$5,'CF(Y)'!S$5,'CF(Q)'!14:14)</f>
        <v>0</v>
      </c>
      <c r="T13" s="269">
        <f>SUMIF('CF(Q)'!$5:$5,'CF(Y)'!T$5,'CF(Q)'!14:14)</f>
        <v>0</v>
      </c>
      <c r="U13" s="269">
        <f>SUMIF('CF(Q)'!$5:$5,'CF(Y)'!U$5,'CF(Q)'!14:14)</f>
        <v>0</v>
      </c>
      <c r="V13" s="269">
        <f>SUMIF('CF(Q)'!$5:$5,'CF(Y)'!V$5,'CF(Q)'!14:14)</f>
        <v>0</v>
      </c>
      <c r="W13" s="269">
        <f>SUMIF('CF(Q)'!$5:$5,'CF(Y)'!W$5,'CF(Q)'!14:14)</f>
        <v>0</v>
      </c>
      <c r="X13" s="269">
        <f>SUMIF('CF(Q)'!$5:$5,'CF(Y)'!X$5,'CF(Q)'!14:14)</f>
        <v>0</v>
      </c>
      <c r="Y13" s="269">
        <f>SUMIF('CF(Q)'!$5:$5,'CF(Y)'!Y$5,'CF(Q)'!14:14)</f>
        <v>0</v>
      </c>
      <c r="Z13" s="269">
        <f>SUMIF('CF(Q)'!$5:$5,'CF(Y)'!Z$5,'CF(Q)'!14:14)</f>
        <v>0</v>
      </c>
      <c r="AA13" s="269">
        <f>SUMIF('CF(Q)'!$5:$5,'CF(Y)'!AA$5,'CF(Q)'!14:14)</f>
        <v>0</v>
      </c>
      <c r="AB13" s="269">
        <f>SUMIF('CF(Q)'!$5:$5,'CF(Y)'!AB$5,'CF(Q)'!14:14)</f>
        <v>0</v>
      </c>
      <c r="AC13" s="269">
        <f>SUMIF('CF(Q)'!$5:$5,'CF(Y)'!AC$5,'CF(Q)'!14:14)</f>
        <v>0</v>
      </c>
      <c r="AD13" s="269">
        <f>SUMIF('CF(Q)'!$5:$5,'CF(Y)'!AD$5,'CF(Q)'!14:14)</f>
        <v>0</v>
      </c>
      <c r="AE13" s="269">
        <f>SUMIF('CF(Q)'!$5:$5,'CF(Y)'!AE$5,'CF(Q)'!14:14)</f>
        <v>0</v>
      </c>
      <c r="AF13" s="269">
        <f>SUMIF('CF(Q)'!$5:$5,'CF(Y)'!AF$5,'CF(Q)'!14:14)</f>
        <v>0</v>
      </c>
      <c r="AG13" s="269">
        <f>SUMIF('CF(Q)'!$5:$5,'CF(Y)'!AG$5,'CF(Q)'!14:14)</f>
        <v>0</v>
      </c>
      <c r="AH13" s="269">
        <f>SUMIF('CF(Q)'!$5:$5,'CF(Y)'!AH$5,'CF(Q)'!14:14)</f>
        <v>0</v>
      </c>
      <c r="AI13" s="269">
        <f>SUMIF('CF(Q)'!$5:$5,'CF(Y)'!AI$5,'CF(Q)'!14:14)</f>
        <v>0</v>
      </c>
      <c r="AJ13" s="269">
        <f>SUMIF('CF(Q)'!$5:$5,'CF(Y)'!AJ$5,'CF(Q)'!14:14)</f>
        <v>0</v>
      </c>
      <c r="AK13" s="269">
        <f>SUMIF('CF(Q)'!$5:$5,'CF(Y)'!AK$5,'CF(Q)'!14:14)</f>
        <v>0</v>
      </c>
      <c r="AL13" s="269">
        <f>SUMIF('CF(Q)'!$5:$5,'CF(Y)'!AL$5,'CF(Q)'!14:14)</f>
        <v>0</v>
      </c>
      <c r="AM13" s="269">
        <f>SUMIF('CF(Q)'!$5:$5,'CF(Y)'!AM$5,'CF(Q)'!14:14)</f>
        <v>0</v>
      </c>
      <c r="AN13" s="269">
        <f>SUMIF('CF(Q)'!$5:$5,'CF(Y)'!AN$5,'CF(Q)'!14:14)</f>
        <v>0</v>
      </c>
      <c r="AO13" s="269">
        <f>SUMIF('CF(Q)'!$5:$5,'CF(Y)'!AO$5,'CF(Q)'!14:14)</f>
        <v>0</v>
      </c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</row>
    <row r="14" spans="1:54" s="143" customFormat="1" ht="14.1" customHeight="1">
      <c r="A14" s="976">
        <f>'CF(Q)'!E15-'CF(Y)'!E14</f>
        <v>0</v>
      </c>
      <c r="B14" s="1038" t="s">
        <v>854</v>
      </c>
      <c r="C14" s="323"/>
      <c r="D14" s="331"/>
      <c r="E14" s="321"/>
      <c r="F14" s="321"/>
      <c r="G14" s="321"/>
      <c r="H14" s="321">
        <f ca="1">SUM(H11:H13)</f>
        <v>0</v>
      </c>
      <c r="I14" s="321">
        <f t="shared" ref="I14:AO14" ca="1" si="29">SUM(I11:I13)</f>
        <v>0</v>
      </c>
      <c r="J14" s="321">
        <f t="shared" ca="1" si="29"/>
        <v>463.84582703873457</v>
      </c>
      <c r="K14" s="321">
        <f t="shared" ca="1" si="29"/>
        <v>350.05338552068497</v>
      </c>
      <c r="L14" s="321">
        <f t="shared" ca="1" si="29"/>
        <v>1000.0000000000045</v>
      </c>
      <c r="M14" s="321">
        <f t="shared" ca="1" si="29"/>
        <v>1000.0000000000068</v>
      </c>
      <c r="N14" s="321">
        <f t="shared" ca="1" si="29"/>
        <v>1000.0000000000005</v>
      </c>
      <c r="O14" s="321">
        <f t="shared" ca="1" si="29"/>
        <v>999.99999999999545</v>
      </c>
      <c r="P14" s="321">
        <f t="shared" ca="1" si="29"/>
        <v>999.99999999999636</v>
      </c>
      <c r="Q14" s="321">
        <f t="shared" ca="1" si="29"/>
        <v>999.99999999999818</v>
      </c>
      <c r="R14" s="321">
        <f t="shared" ca="1" si="29"/>
        <v>1000</v>
      </c>
      <c r="S14" s="321">
        <f t="shared" ca="1" si="29"/>
        <v>1000.0000000000045</v>
      </c>
      <c r="T14" s="321">
        <f t="shared" ca="1" si="29"/>
        <v>1000.0000000000009</v>
      </c>
      <c r="U14" s="321">
        <f t="shared" ca="1" si="29"/>
        <v>1000.000000000005</v>
      </c>
      <c r="V14" s="321">
        <f t="shared" ca="1" si="29"/>
        <v>1000.0000000000036</v>
      </c>
      <c r="W14" s="321">
        <f t="shared" ca="1" si="29"/>
        <v>1000.0000000000027</v>
      </c>
      <c r="X14" s="321">
        <f t="shared" ca="1" si="29"/>
        <v>1000.0000000000091</v>
      </c>
      <c r="Y14" s="321">
        <f t="shared" ca="1" si="29"/>
        <v>1000.0000000000118</v>
      </c>
      <c r="Z14" s="321">
        <f t="shared" ca="1" si="29"/>
        <v>1000.00000000001</v>
      </c>
      <c r="AA14" s="321">
        <f t="shared" ca="1" si="29"/>
        <v>11066.837905427574</v>
      </c>
      <c r="AB14" s="321">
        <f t="shared" ca="1" si="29"/>
        <v>12501.450588503494</v>
      </c>
      <c r="AC14" s="321">
        <f t="shared" ca="1" si="29"/>
        <v>17341.612679295195</v>
      </c>
      <c r="AD14" s="321">
        <f t="shared" ca="1" si="29"/>
        <v>0</v>
      </c>
      <c r="AE14" s="321">
        <f t="shared" ca="1" si="29"/>
        <v>0</v>
      </c>
      <c r="AF14" s="321">
        <f t="shared" ca="1" si="29"/>
        <v>0</v>
      </c>
      <c r="AG14" s="321">
        <f t="shared" ca="1" si="29"/>
        <v>0</v>
      </c>
      <c r="AH14" s="321">
        <f t="shared" ca="1" si="29"/>
        <v>0</v>
      </c>
      <c r="AI14" s="321">
        <f t="shared" ca="1" si="29"/>
        <v>0</v>
      </c>
      <c r="AJ14" s="321">
        <f t="shared" ca="1" si="29"/>
        <v>0</v>
      </c>
      <c r="AK14" s="321">
        <f t="shared" ca="1" si="29"/>
        <v>0</v>
      </c>
      <c r="AL14" s="321">
        <f t="shared" ca="1" si="29"/>
        <v>0</v>
      </c>
      <c r="AM14" s="321">
        <f t="shared" ca="1" si="29"/>
        <v>0</v>
      </c>
      <c r="AN14" s="321">
        <f t="shared" ca="1" si="29"/>
        <v>0</v>
      </c>
      <c r="AO14" s="321">
        <f t="shared" ca="1" si="29"/>
        <v>0</v>
      </c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</row>
    <row r="15" spans="1:54" s="22" customFormat="1" ht="14.1" customHeight="1">
      <c r="A15" s="976">
        <f>'CF(Q)'!E16-'CF(Y)'!E15</f>
        <v>0</v>
      </c>
      <c r="B15" s="56"/>
      <c r="C15" s="324"/>
      <c r="D15" s="332"/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269"/>
      <c r="AK15" s="269"/>
      <c r="AL15" s="269"/>
      <c r="AM15" s="269"/>
      <c r="AN15" s="269"/>
      <c r="AO15" s="269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54" s="22" customFormat="1" ht="14.1" customHeight="1">
      <c r="A16" s="976">
        <f ca="1">'CF(Q)'!E17-'CF(Y)'!E16</f>
        <v>0</v>
      </c>
      <c r="B16" s="56" t="s">
        <v>793</v>
      </c>
      <c r="C16" s="324"/>
      <c r="D16" s="320" t="s">
        <v>97</v>
      </c>
      <c r="E16" s="269">
        <f t="shared" ref="E16:E23" ca="1" si="30">SUM(G16:AO16)</f>
        <v>-145000</v>
      </c>
      <c r="F16" s="269"/>
      <c r="G16" s="269">
        <f ca="1">SUMIF('CF(Q)'!$5:$5,'CF(Y)'!G$5,'CF(Q)'!17:17)</f>
        <v>0</v>
      </c>
      <c r="H16" s="269">
        <f ca="1">SUMIF('CF(Q)'!$5:$5,'CF(Y)'!H$5,'CF(Q)'!17:17)</f>
        <v>-68960.680689111934</v>
      </c>
      <c r="I16" s="269">
        <f ca="1">SUMIF('CF(Q)'!$5:$5,'CF(Y)'!I$5,'CF(Q)'!17:17)</f>
        <v>-76039.319310888081</v>
      </c>
      <c r="J16" s="269">
        <f ca="1">SUMIF('CF(Q)'!$5:$5,'CF(Y)'!J$5,'CF(Q)'!17:17)</f>
        <v>0</v>
      </c>
      <c r="K16" s="269">
        <f ca="1">SUMIF('CF(Q)'!$5:$5,'CF(Y)'!K$5,'CF(Q)'!17:17)</f>
        <v>0</v>
      </c>
      <c r="L16" s="269">
        <f ca="1">SUMIF('CF(Q)'!$5:$5,'CF(Y)'!L$5,'CF(Q)'!17:17)</f>
        <v>0</v>
      </c>
      <c r="M16" s="269">
        <f ca="1">SUMIF('CF(Q)'!$5:$5,'CF(Y)'!M$5,'CF(Q)'!17:17)</f>
        <v>0</v>
      </c>
      <c r="N16" s="269">
        <f ca="1">SUMIF('CF(Q)'!$5:$5,'CF(Y)'!N$5,'CF(Q)'!17:17)</f>
        <v>0</v>
      </c>
      <c r="O16" s="269">
        <f ca="1">SUMIF('CF(Q)'!$5:$5,'CF(Y)'!O$5,'CF(Q)'!17:17)</f>
        <v>0</v>
      </c>
      <c r="P16" s="269">
        <f ca="1">SUMIF('CF(Q)'!$5:$5,'CF(Y)'!P$5,'CF(Q)'!17:17)</f>
        <v>0</v>
      </c>
      <c r="Q16" s="269">
        <f ca="1">SUMIF('CF(Q)'!$5:$5,'CF(Y)'!Q$5,'CF(Q)'!17:17)</f>
        <v>0</v>
      </c>
      <c r="R16" s="269">
        <f ca="1">SUMIF('CF(Q)'!$5:$5,'CF(Y)'!R$5,'CF(Q)'!17:17)</f>
        <v>0</v>
      </c>
      <c r="S16" s="269">
        <f ca="1">SUMIF('CF(Q)'!$5:$5,'CF(Y)'!S$5,'CF(Q)'!17:17)</f>
        <v>0</v>
      </c>
      <c r="T16" s="269">
        <f ca="1">SUMIF('CF(Q)'!$5:$5,'CF(Y)'!T$5,'CF(Q)'!17:17)</f>
        <v>0</v>
      </c>
      <c r="U16" s="269">
        <f ca="1">SUMIF('CF(Q)'!$5:$5,'CF(Y)'!U$5,'CF(Q)'!17:17)</f>
        <v>0</v>
      </c>
      <c r="V16" s="269">
        <f ca="1">SUMIF('CF(Q)'!$5:$5,'CF(Y)'!V$5,'CF(Q)'!17:17)</f>
        <v>0</v>
      </c>
      <c r="W16" s="269">
        <f ca="1">SUMIF('CF(Q)'!$5:$5,'CF(Y)'!W$5,'CF(Q)'!17:17)</f>
        <v>0</v>
      </c>
      <c r="X16" s="269">
        <f ca="1">SUMIF('CF(Q)'!$5:$5,'CF(Y)'!X$5,'CF(Q)'!17:17)</f>
        <v>0</v>
      </c>
      <c r="Y16" s="269">
        <f ca="1">SUMIF('CF(Q)'!$5:$5,'CF(Y)'!Y$5,'CF(Q)'!17:17)</f>
        <v>0</v>
      </c>
      <c r="Z16" s="269">
        <f ca="1">SUMIF('CF(Q)'!$5:$5,'CF(Y)'!Z$5,'CF(Q)'!17:17)</f>
        <v>0</v>
      </c>
      <c r="AA16" s="269">
        <f ca="1">SUMIF('CF(Q)'!$5:$5,'CF(Y)'!AA$5,'CF(Q)'!17:17)</f>
        <v>0</v>
      </c>
      <c r="AB16" s="269">
        <f ca="1">SUMIF('CF(Q)'!$5:$5,'CF(Y)'!AB$5,'CF(Q)'!17:17)</f>
        <v>0</v>
      </c>
      <c r="AC16" s="269">
        <f ca="1">SUMIF('CF(Q)'!$5:$5,'CF(Y)'!AC$5,'CF(Q)'!17:17)</f>
        <v>0</v>
      </c>
      <c r="AD16" s="269">
        <f ca="1">SUMIF('CF(Q)'!$5:$5,'CF(Y)'!AD$5,'CF(Q)'!17:17)</f>
        <v>0</v>
      </c>
      <c r="AE16" s="269">
        <f ca="1">SUMIF('CF(Q)'!$5:$5,'CF(Y)'!AE$5,'CF(Q)'!17:17)</f>
        <v>0</v>
      </c>
      <c r="AF16" s="269">
        <f ca="1">SUMIF('CF(Q)'!$5:$5,'CF(Y)'!AF$5,'CF(Q)'!17:17)</f>
        <v>0</v>
      </c>
      <c r="AG16" s="269">
        <f ca="1">SUMIF('CF(Q)'!$5:$5,'CF(Y)'!AG$5,'CF(Q)'!17:17)</f>
        <v>0</v>
      </c>
      <c r="AH16" s="269">
        <f ca="1">SUMIF('CF(Q)'!$5:$5,'CF(Y)'!AH$5,'CF(Q)'!17:17)</f>
        <v>0</v>
      </c>
      <c r="AI16" s="269">
        <f ca="1">SUMIF('CF(Q)'!$5:$5,'CF(Y)'!AI$5,'CF(Q)'!17:17)</f>
        <v>0</v>
      </c>
      <c r="AJ16" s="269">
        <f ca="1">SUMIF('CF(Q)'!$5:$5,'CF(Y)'!AJ$5,'CF(Q)'!17:17)</f>
        <v>0</v>
      </c>
      <c r="AK16" s="269">
        <f ca="1">SUMIF('CF(Q)'!$5:$5,'CF(Y)'!AK$5,'CF(Q)'!17:17)</f>
        <v>0</v>
      </c>
      <c r="AL16" s="269">
        <f ca="1">SUMIF('CF(Q)'!$5:$5,'CF(Y)'!AL$5,'CF(Q)'!17:17)</f>
        <v>0</v>
      </c>
      <c r="AM16" s="269">
        <f ca="1">SUMIF('CF(Q)'!$5:$5,'CF(Y)'!AM$5,'CF(Q)'!17:17)</f>
        <v>0</v>
      </c>
      <c r="AN16" s="269">
        <f ca="1">SUMIF('CF(Q)'!$5:$5,'CF(Y)'!AN$5,'CF(Q)'!17:17)</f>
        <v>0</v>
      </c>
      <c r="AO16" s="269">
        <f ca="1">SUMIF('CF(Q)'!$5:$5,'CF(Y)'!AO$5,'CF(Q)'!17:17)</f>
        <v>0</v>
      </c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</row>
    <row r="17" spans="1:54" s="22" customFormat="1" ht="14.1" customHeight="1">
      <c r="A17" s="976">
        <f ca="1">'CF(Q)'!E18-'CF(Y)'!E17</f>
        <v>0</v>
      </c>
      <c r="B17" s="15" t="s">
        <v>579</v>
      </c>
      <c r="C17" s="324"/>
      <c r="D17" s="320" t="s">
        <v>97</v>
      </c>
      <c r="E17" s="269">
        <f t="shared" ref="E17:E20" ca="1" si="31">SUM(G17:AO17)</f>
        <v>15000</v>
      </c>
      <c r="F17" s="269"/>
      <c r="G17" s="269">
        <f>SUMIF('CF(Q)'!$5:$5,'CF(Y)'!G$5,'CF(Q)'!18:18)</f>
        <v>0</v>
      </c>
      <c r="H17" s="269">
        <f ca="1">SUMIF('CF(Q)'!$5:$5,'CF(Y)'!H$5,'CF(Q)'!18:18)</f>
        <v>15000</v>
      </c>
      <c r="I17" s="269">
        <f ca="1">SUMIF('CF(Q)'!$5:$5,'CF(Y)'!I$5,'CF(Q)'!18:18)</f>
        <v>0</v>
      </c>
      <c r="J17" s="269">
        <f ca="1">SUMIF('CF(Q)'!$5:$5,'CF(Y)'!J$5,'CF(Q)'!18:18)</f>
        <v>0</v>
      </c>
      <c r="K17" s="269">
        <f ca="1">SUMIF('CF(Q)'!$5:$5,'CF(Y)'!K$5,'CF(Q)'!18:18)</f>
        <v>0</v>
      </c>
      <c r="L17" s="269">
        <f ca="1">SUMIF('CF(Q)'!$5:$5,'CF(Y)'!L$5,'CF(Q)'!18:18)</f>
        <v>0</v>
      </c>
      <c r="M17" s="269">
        <f ca="1">SUMIF('CF(Q)'!$5:$5,'CF(Y)'!M$5,'CF(Q)'!18:18)</f>
        <v>0</v>
      </c>
      <c r="N17" s="269">
        <f ca="1">SUMIF('CF(Q)'!$5:$5,'CF(Y)'!N$5,'CF(Q)'!18:18)</f>
        <v>0</v>
      </c>
      <c r="O17" s="269">
        <f ca="1">SUMIF('CF(Q)'!$5:$5,'CF(Y)'!O$5,'CF(Q)'!18:18)</f>
        <v>0</v>
      </c>
      <c r="P17" s="269">
        <f ca="1">SUMIF('CF(Q)'!$5:$5,'CF(Y)'!P$5,'CF(Q)'!18:18)</f>
        <v>0</v>
      </c>
      <c r="Q17" s="269">
        <f ca="1">SUMIF('CF(Q)'!$5:$5,'CF(Y)'!Q$5,'CF(Q)'!18:18)</f>
        <v>0</v>
      </c>
      <c r="R17" s="269">
        <f ca="1">SUMIF('CF(Q)'!$5:$5,'CF(Y)'!R$5,'CF(Q)'!18:18)</f>
        <v>0</v>
      </c>
      <c r="S17" s="269">
        <f ca="1">SUMIF('CF(Q)'!$5:$5,'CF(Y)'!S$5,'CF(Q)'!18:18)</f>
        <v>0</v>
      </c>
      <c r="T17" s="269">
        <f ca="1">SUMIF('CF(Q)'!$5:$5,'CF(Y)'!T$5,'CF(Q)'!18:18)</f>
        <v>0</v>
      </c>
      <c r="U17" s="269">
        <f ca="1">SUMIF('CF(Q)'!$5:$5,'CF(Y)'!U$5,'CF(Q)'!18:18)</f>
        <v>0</v>
      </c>
      <c r="V17" s="269">
        <f ca="1">SUMIF('CF(Q)'!$5:$5,'CF(Y)'!V$5,'CF(Q)'!18:18)</f>
        <v>0</v>
      </c>
      <c r="W17" s="269">
        <f ca="1">SUMIF('CF(Q)'!$5:$5,'CF(Y)'!W$5,'CF(Q)'!18:18)</f>
        <v>0</v>
      </c>
      <c r="X17" s="269">
        <f ca="1">SUMIF('CF(Q)'!$5:$5,'CF(Y)'!X$5,'CF(Q)'!18:18)</f>
        <v>0</v>
      </c>
      <c r="Y17" s="269">
        <f ca="1">SUMIF('CF(Q)'!$5:$5,'CF(Y)'!Y$5,'CF(Q)'!18:18)</f>
        <v>0</v>
      </c>
      <c r="Z17" s="269">
        <f ca="1">SUMIF('CF(Q)'!$5:$5,'CF(Y)'!Z$5,'CF(Q)'!18:18)</f>
        <v>0</v>
      </c>
      <c r="AA17" s="269">
        <f ca="1">SUMIF('CF(Q)'!$5:$5,'CF(Y)'!AA$5,'CF(Q)'!18:18)</f>
        <v>0</v>
      </c>
      <c r="AB17" s="269">
        <f ca="1">SUMIF('CF(Q)'!$5:$5,'CF(Y)'!AB$5,'CF(Q)'!18:18)</f>
        <v>0</v>
      </c>
      <c r="AC17" s="269">
        <f ca="1">SUMIF('CF(Q)'!$5:$5,'CF(Y)'!AC$5,'CF(Q)'!18:18)</f>
        <v>0</v>
      </c>
      <c r="AD17" s="269">
        <f ca="1">SUMIF('CF(Q)'!$5:$5,'CF(Y)'!AD$5,'CF(Q)'!18:18)</f>
        <v>0</v>
      </c>
      <c r="AE17" s="269">
        <f ca="1">SUMIF('CF(Q)'!$5:$5,'CF(Y)'!AE$5,'CF(Q)'!18:18)</f>
        <v>0</v>
      </c>
      <c r="AF17" s="269">
        <f ca="1">SUMIF('CF(Q)'!$5:$5,'CF(Y)'!AF$5,'CF(Q)'!18:18)</f>
        <v>0</v>
      </c>
      <c r="AG17" s="269">
        <f ca="1">SUMIF('CF(Q)'!$5:$5,'CF(Y)'!AG$5,'CF(Q)'!18:18)</f>
        <v>0</v>
      </c>
      <c r="AH17" s="269">
        <f ca="1">SUMIF('CF(Q)'!$5:$5,'CF(Y)'!AH$5,'CF(Q)'!18:18)</f>
        <v>0</v>
      </c>
      <c r="AI17" s="269">
        <f ca="1">SUMIF('CF(Q)'!$5:$5,'CF(Y)'!AI$5,'CF(Q)'!18:18)</f>
        <v>0</v>
      </c>
      <c r="AJ17" s="269">
        <f ca="1">SUMIF('CF(Q)'!$5:$5,'CF(Y)'!AJ$5,'CF(Q)'!18:18)</f>
        <v>0</v>
      </c>
      <c r="AK17" s="269">
        <f ca="1">SUMIF('CF(Q)'!$5:$5,'CF(Y)'!AK$5,'CF(Q)'!18:18)</f>
        <v>0</v>
      </c>
      <c r="AL17" s="269">
        <f ca="1">SUMIF('CF(Q)'!$5:$5,'CF(Y)'!AL$5,'CF(Q)'!18:18)</f>
        <v>0</v>
      </c>
      <c r="AM17" s="269">
        <f ca="1">SUMIF('CF(Q)'!$5:$5,'CF(Y)'!AM$5,'CF(Q)'!18:18)</f>
        <v>0</v>
      </c>
      <c r="AN17" s="269">
        <f ca="1">SUMIF('CF(Q)'!$5:$5,'CF(Y)'!AN$5,'CF(Q)'!18:18)</f>
        <v>0</v>
      </c>
      <c r="AO17" s="269">
        <f ca="1">SUMIF('CF(Q)'!$5:$5,'CF(Y)'!AO$5,'CF(Q)'!18:18)</f>
        <v>0</v>
      </c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:54" s="22" customFormat="1" ht="14.1" customHeight="1">
      <c r="A18" s="976">
        <f ca="1">'CF(Q)'!E19-'CF(Y)'!E18</f>
        <v>0</v>
      </c>
      <c r="B18" s="15" t="s">
        <v>1109</v>
      </c>
      <c r="C18" s="324"/>
      <c r="D18" s="320" t="s">
        <v>97</v>
      </c>
      <c r="E18" s="269">
        <f t="shared" ca="1" si="31"/>
        <v>50000</v>
      </c>
      <c r="F18" s="269"/>
      <c r="G18" s="269">
        <f>SUMIF('CF(Q)'!$5:$5,'CF(Y)'!G$5,'CF(Q)'!19:19)</f>
        <v>0</v>
      </c>
      <c r="H18" s="269">
        <f ca="1">SUMIF('CF(Q)'!$5:$5,'CF(Y)'!H$5,'CF(Q)'!19:19)</f>
        <v>26980.340344555967</v>
      </c>
      <c r="I18" s="269">
        <f ca="1">SUMIF('CF(Q)'!$5:$5,'CF(Y)'!I$5,'CF(Q)'!19:19)</f>
        <v>23019.659655444033</v>
      </c>
      <c r="J18" s="269">
        <f ca="1">SUMIF('CF(Q)'!$5:$5,'CF(Y)'!J$5,'CF(Q)'!19:19)</f>
        <v>0</v>
      </c>
      <c r="K18" s="269">
        <f ca="1">SUMIF('CF(Q)'!$5:$5,'CF(Y)'!K$5,'CF(Q)'!19:19)</f>
        <v>0</v>
      </c>
      <c r="L18" s="269">
        <f ca="1">SUMIF('CF(Q)'!$5:$5,'CF(Y)'!L$5,'CF(Q)'!19:19)</f>
        <v>0</v>
      </c>
      <c r="M18" s="269">
        <f ca="1">SUMIF('CF(Q)'!$5:$5,'CF(Y)'!M$5,'CF(Q)'!19:19)</f>
        <v>0</v>
      </c>
      <c r="N18" s="269">
        <f ca="1">SUMIF('CF(Q)'!$5:$5,'CF(Y)'!N$5,'CF(Q)'!19:19)</f>
        <v>0</v>
      </c>
      <c r="O18" s="269">
        <f ca="1">SUMIF('CF(Q)'!$5:$5,'CF(Y)'!O$5,'CF(Q)'!19:19)</f>
        <v>0</v>
      </c>
      <c r="P18" s="269">
        <f ca="1">SUMIF('CF(Q)'!$5:$5,'CF(Y)'!P$5,'CF(Q)'!19:19)</f>
        <v>0</v>
      </c>
      <c r="Q18" s="269">
        <f ca="1">SUMIF('CF(Q)'!$5:$5,'CF(Y)'!Q$5,'CF(Q)'!19:19)</f>
        <v>0</v>
      </c>
      <c r="R18" s="269">
        <f ca="1">SUMIF('CF(Q)'!$5:$5,'CF(Y)'!R$5,'CF(Q)'!19:19)</f>
        <v>0</v>
      </c>
      <c r="S18" s="269">
        <f ca="1">SUMIF('CF(Q)'!$5:$5,'CF(Y)'!S$5,'CF(Q)'!19:19)</f>
        <v>0</v>
      </c>
      <c r="T18" s="269">
        <f ca="1">SUMIF('CF(Q)'!$5:$5,'CF(Y)'!T$5,'CF(Q)'!19:19)</f>
        <v>0</v>
      </c>
      <c r="U18" s="269">
        <f ca="1">SUMIF('CF(Q)'!$5:$5,'CF(Y)'!U$5,'CF(Q)'!19:19)</f>
        <v>0</v>
      </c>
      <c r="V18" s="269">
        <f ca="1">SUMIF('CF(Q)'!$5:$5,'CF(Y)'!V$5,'CF(Q)'!19:19)</f>
        <v>0</v>
      </c>
      <c r="W18" s="269">
        <f ca="1">SUMIF('CF(Q)'!$5:$5,'CF(Y)'!W$5,'CF(Q)'!19:19)</f>
        <v>0</v>
      </c>
      <c r="X18" s="269">
        <f ca="1">SUMIF('CF(Q)'!$5:$5,'CF(Y)'!X$5,'CF(Q)'!19:19)</f>
        <v>0</v>
      </c>
      <c r="Y18" s="269">
        <f ca="1">SUMIF('CF(Q)'!$5:$5,'CF(Y)'!Y$5,'CF(Q)'!19:19)</f>
        <v>0</v>
      </c>
      <c r="Z18" s="269">
        <f ca="1">SUMIF('CF(Q)'!$5:$5,'CF(Y)'!Z$5,'CF(Q)'!19:19)</f>
        <v>0</v>
      </c>
      <c r="AA18" s="269">
        <f ca="1">SUMIF('CF(Q)'!$5:$5,'CF(Y)'!AA$5,'CF(Q)'!19:19)</f>
        <v>0</v>
      </c>
      <c r="AB18" s="269">
        <f ca="1">SUMIF('CF(Q)'!$5:$5,'CF(Y)'!AB$5,'CF(Q)'!19:19)</f>
        <v>0</v>
      </c>
      <c r="AC18" s="269">
        <f ca="1">SUMIF('CF(Q)'!$5:$5,'CF(Y)'!AC$5,'CF(Q)'!19:19)</f>
        <v>0</v>
      </c>
      <c r="AD18" s="269">
        <f ca="1">SUMIF('CF(Q)'!$5:$5,'CF(Y)'!AD$5,'CF(Q)'!19:19)</f>
        <v>0</v>
      </c>
      <c r="AE18" s="269">
        <f ca="1">SUMIF('CF(Q)'!$5:$5,'CF(Y)'!AE$5,'CF(Q)'!19:19)</f>
        <v>0</v>
      </c>
      <c r="AF18" s="269">
        <f ca="1">SUMIF('CF(Q)'!$5:$5,'CF(Y)'!AF$5,'CF(Q)'!19:19)</f>
        <v>0</v>
      </c>
      <c r="AG18" s="269">
        <f ca="1">SUMIF('CF(Q)'!$5:$5,'CF(Y)'!AG$5,'CF(Q)'!19:19)</f>
        <v>0</v>
      </c>
      <c r="AH18" s="269">
        <f ca="1">SUMIF('CF(Q)'!$5:$5,'CF(Y)'!AH$5,'CF(Q)'!19:19)</f>
        <v>0</v>
      </c>
      <c r="AI18" s="269">
        <f ca="1">SUMIF('CF(Q)'!$5:$5,'CF(Y)'!AI$5,'CF(Q)'!19:19)</f>
        <v>0</v>
      </c>
      <c r="AJ18" s="269">
        <f ca="1">SUMIF('CF(Q)'!$5:$5,'CF(Y)'!AJ$5,'CF(Q)'!19:19)</f>
        <v>0</v>
      </c>
      <c r="AK18" s="269">
        <f ca="1">SUMIF('CF(Q)'!$5:$5,'CF(Y)'!AK$5,'CF(Q)'!19:19)</f>
        <v>0</v>
      </c>
      <c r="AL18" s="269">
        <f ca="1">SUMIF('CF(Q)'!$5:$5,'CF(Y)'!AL$5,'CF(Q)'!19:19)</f>
        <v>0</v>
      </c>
      <c r="AM18" s="269">
        <f ca="1">SUMIF('CF(Q)'!$5:$5,'CF(Y)'!AM$5,'CF(Q)'!19:19)</f>
        <v>0</v>
      </c>
      <c r="AN18" s="269">
        <f ca="1">SUMIF('CF(Q)'!$5:$5,'CF(Y)'!AN$5,'CF(Q)'!19:19)</f>
        <v>0</v>
      </c>
      <c r="AO18" s="269">
        <f ca="1">SUMIF('CF(Q)'!$5:$5,'CF(Y)'!AO$5,'CF(Q)'!19:19)</f>
        <v>0</v>
      </c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:54" s="22" customFormat="1" ht="14.1" customHeight="1">
      <c r="A19" s="976">
        <f ca="1">'CF(Q)'!E20-'CF(Y)'!E19</f>
        <v>0</v>
      </c>
      <c r="B19" s="15" t="s">
        <v>1110</v>
      </c>
      <c r="C19" s="324"/>
      <c r="D19" s="320" t="s">
        <v>97</v>
      </c>
      <c r="E19" s="269">
        <f t="shared" ca="1" si="31"/>
        <v>50000</v>
      </c>
      <c r="F19" s="269"/>
      <c r="G19" s="269">
        <f>SUMIF('CF(Q)'!$5:$5,'CF(Y)'!G$5,'CF(Q)'!20:20)</f>
        <v>0</v>
      </c>
      <c r="H19" s="269">
        <f ca="1">SUMIF('CF(Q)'!$5:$5,'CF(Y)'!H$5,'CF(Q)'!20:20)</f>
        <v>26980.340344555967</v>
      </c>
      <c r="I19" s="269">
        <f ca="1">SUMIF('CF(Q)'!$5:$5,'CF(Y)'!I$5,'CF(Q)'!20:20)</f>
        <v>23019.659655444033</v>
      </c>
      <c r="J19" s="269">
        <f ca="1">SUMIF('CF(Q)'!$5:$5,'CF(Y)'!J$5,'CF(Q)'!20:20)</f>
        <v>0</v>
      </c>
      <c r="K19" s="269">
        <f ca="1">SUMIF('CF(Q)'!$5:$5,'CF(Y)'!K$5,'CF(Q)'!20:20)</f>
        <v>0</v>
      </c>
      <c r="L19" s="269">
        <f ca="1">SUMIF('CF(Q)'!$5:$5,'CF(Y)'!L$5,'CF(Q)'!20:20)</f>
        <v>0</v>
      </c>
      <c r="M19" s="269">
        <f ca="1">SUMIF('CF(Q)'!$5:$5,'CF(Y)'!M$5,'CF(Q)'!20:20)</f>
        <v>0</v>
      </c>
      <c r="N19" s="269">
        <f ca="1">SUMIF('CF(Q)'!$5:$5,'CF(Y)'!N$5,'CF(Q)'!20:20)</f>
        <v>0</v>
      </c>
      <c r="O19" s="269">
        <f ca="1">SUMIF('CF(Q)'!$5:$5,'CF(Y)'!O$5,'CF(Q)'!20:20)</f>
        <v>0</v>
      </c>
      <c r="P19" s="269">
        <f ca="1">SUMIF('CF(Q)'!$5:$5,'CF(Y)'!P$5,'CF(Q)'!20:20)</f>
        <v>0</v>
      </c>
      <c r="Q19" s="269">
        <f ca="1">SUMIF('CF(Q)'!$5:$5,'CF(Y)'!Q$5,'CF(Q)'!20:20)</f>
        <v>0</v>
      </c>
      <c r="R19" s="269">
        <f ca="1">SUMIF('CF(Q)'!$5:$5,'CF(Y)'!R$5,'CF(Q)'!20:20)</f>
        <v>0</v>
      </c>
      <c r="S19" s="269">
        <f ca="1">SUMIF('CF(Q)'!$5:$5,'CF(Y)'!S$5,'CF(Q)'!20:20)</f>
        <v>0</v>
      </c>
      <c r="T19" s="269">
        <f ca="1">SUMIF('CF(Q)'!$5:$5,'CF(Y)'!T$5,'CF(Q)'!20:20)</f>
        <v>0</v>
      </c>
      <c r="U19" s="269">
        <f ca="1">SUMIF('CF(Q)'!$5:$5,'CF(Y)'!U$5,'CF(Q)'!20:20)</f>
        <v>0</v>
      </c>
      <c r="V19" s="269">
        <f ca="1">SUMIF('CF(Q)'!$5:$5,'CF(Y)'!V$5,'CF(Q)'!20:20)</f>
        <v>0</v>
      </c>
      <c r="W19" s="269">
        <f ca="1">SUMIF('CF(Q)'!$5:$5,'CF(Y)'!W$5,'CF(Q)'!20:20)</f>
        <v>0</v>
      </c>
      <c r="X19" s="269">
        <f ca="1">SUMIF('CF(Q)'!$5:$5,'CF(Y)'!X$5,'CF(Q)'!20:20)</f>
        <v>0</v>
      </c>
      <c r="Y19" s="269">
        <f ca="1">SUMIF('CF(Q)'!$5:$5,'CF(Y)'!Y$5,'CF(Q)'!20:20)</f>
        <v>0</v>
      </c>
      <c r="Z19" s="269">
        <f ca="1">SUMIF('CF(Q)'!$5:$5,'CF(Y)'!Z$5,'CF(Q)'!20:20)</f>
        <v>0</v>
      </c>
      <c r="AA19" s="269">
        <f ca="1">SUMIF('CF(Q)'!$5:$5,'CF(Y)'!AA$5,'CF(Q)'!20:20)</f>
        <v>0</v>
      </c>
      <c r="AB19" s="269">
        <f ca="1">SUMIF('CF(Q)'!$5:$5,'CF(Y)'!AB$5,'CF(Q)'!20:20)</f>
        <v>0</v>
      </c>
      <c r="AC19" s="269">
        <f ca="1">SUMIF('CF(Q)'!$5:$5,'CF(Y)'!AC$5,'CF(Q)'!20:20)</f>
        <v>0</v>
      </c>
      <c r="AD19" s="269">
        <f ca="1">SUMIF('CF(Q)'!$5:$5,'CF(Y)'!AD$5,'CF(Q)'!20:20)</f>
        <v>0</v>
      </c>
      <c r="AE19" s="269">
        <f ca="1">SUMIF('CF(Q)'!$5:$5,'CF(Y)'!AE$5,'CF(Q)'!20:20)</f>
        <v>0</v>
      </c>
      <c r="AF19" s="269">
        <f ca="1">SUMIF('CF(Q)'!$5:$5,'CF(Y)'!AF$5,'CF(Q)'!20:20)</f>
        <v>0</v>
      </c>
      <c r="AG19" s="269">
        <f ca="1">SUMIF('CF(Q)'!$5:$5,'CF(Y)'!AG$5,'CF(Q)'!20:20)</f>
        <v>0</v>
      </c>
      <c r="AH19" s="269">
        <f ca="1">SUMIF('CF(Q)'!$5:$5,'CF(Y)'!AH$5,'CF(Q)'!20:20)</f>
        <v>0</v>
      </c>
      <c r="AI19" s="269">
        <f ca="1">SUMIF('CF(Q)'!$5:$5,'CF(Y)'!AI$5,'CF(Q)'!20:20)</f>
        <v>0</v>
      </c>
      <c r="AJ19" s="269">
        <f ca="1">SUMIF('CF(Q)'!$5:$5,'CF(Y)'!AJ$5,'CF(Q)'!20:20)</f>
        <v>0</v>
      </c>
      <c r="AK19" s="269">
        <f ca="1">SUMIF('CF(Q)'!$5:$5,'CF(Y)'!AK$5,'CF(Q)'!20:20)</f>
        <v>0</v>
      </c>
      <c r="AL19" s="269">
        <f ca="1">SUMIF('CF(Q)'!$5:$5,'CF(Y)'!AL$5,'CF(Q)'!20:20)</f>
        <v>0</v>
      </c>
      <c r="AM19" s="269">
        <f ca="1">SUMIF('CF(Q)'!$5:$5,'CF(Y)'!AM$5,'CF(Q)'!20:20)</f>
        <v>0</v>
      </c>
      <c r="AN19" s="269">
        <f ca="1">SUMIF('CF(Q)'!$5:$5,'CF(Y)'!AN$5,'CF(Q)'!20:20)</f>
        <v>0</v>
      </c>
      <c r="AO19" s="269">
        <f ca="1">SUMIF('CF(Q)'!$5:$5,'CF(Y)'!AO$5,'CF(Q)'!20:20)</f>
        <v>0</v>
      </c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:54" s="22" customFormat="1" ht="14.1" customHeight="1">
      <c r="A20" s="976">
        <f ca="1">'CF(Q)'!E21-'CF(Y)'!E20</f>
        <v>0</v>
      </c>
      <c r="B20" s="15" t="s">
        <v>1277</v>
      </c>
      <c r="C20" s="324"/>
      <c r="D20" s="320" t="s">
        <v>97</v>
      </c>
      <c r="E20" s="269">
        <f t="shared" ca="1" si="31"/>
        <v>35000</v>
      </c>
      <c r="F20" s="269"/>
      <c r="G20" s="269">
        <f>SUMIF('CF(Q)'!$5:$5,'CF(Y)'!G$5,'CF(Q)'!21:21)</f>
        <v>0</v>
      </c>
      <c r="H20" s="269">
        <f ca="1">SUMIF('CF(Q)'!$5:$5,'CF(Y)'!H$5,'CF(Q)'!21:21)</f>
        <v>0</v>
      </c>
      <c r="I20" s="269">
        <f ca="1">SUMIF('CF(Q)'!$5:$5,'CF(Y)'!I$5,'CF(Q)'!21:21)</f>
        <v>35000</v>
      </c>
      <c r="J20" s="269">
        <f ca="1">SUMIF('CF(Q)'!$5:$5,'CF(Y)'!J$5,'CF(Q)'!21:21)</f>
        <v>0</v>
      </c>
      <c r="K20" s="269">
        <f ca="1">SUMIF('CF(Q)'!$5:$5,'CF(Y)'!K$5,'CF(Q)'!21:21)</f>
        <v>0</v>
      </c>
      <c r="L20" s="269">
        <f ca="1">SUMIF('CF(Q)'!$5:$5,'CF(Y)'!L$5,'CF(Q)'!21:21)</f>
        <v>0</v>
      </c>
      <c r="M20" s="269">
        <f ca="1">SUMIF('CF(Q)'!$5:$5,'CF(Y)'!M$5,'CF(Q)'!21:21)</f>
        <v>0</v>
      </c>
      <c r="N20" s="269">
        <f ca="1">SUMIF('CF(Q)'!$5:$5,'CF(Y)'!N$5,'CF(Q)'!21:21)</f>
        <v>0</v>
      </c>
      <c r="O20" s="269">
        <f ca="1">SUMIF('CF(Q)'!$5:$5,'CF(Y)'!O$5,'CF(Q)'!21:21)</f>
        <v>0</v>
      </c>
      <c r="P20" s="269">
        <f ca="1">SUMIF('CF(Q)'!$5:$5,'CF(Y)'!P$5,'CF(Q)'!21:21)</f>
        <v>0</v>
      </c>
      <c r="Q20" s="269">
        <f ca="1">SUMIF('CF(Q)'!$5:$5,'CF(Y)'!Q$5,'CF(Q)'!21:21)</f>
        <v>0</v>
      </c>
      <c r="R20" s="269">
        <f ca="1">SUMIF('CF(Q)'!$5:$5,'CF(Y)'!R$5,'CF(Q)'!21:21)</f>
        <v>0</v>
      </c>
      <c r="S20" s="269">
        <f ca="1">SUMIF('CF(Q)'!$5:$5,'CF(Y)'!S$5,'CF(Q)'!21:21)</f>
        <v>0</v>
      </c>
      <c r="T20" s="269">
        <f ca="1">SUMIF('CF(Q)'!$5:$5,'CF(Y)'!T$5,'CF(Q)'!21:21)</f>
        <v>0</v>
      </c>
      <c r="U20" s="269">
        <f ca="1">SUMIF('CF(Q)'!$5:$5,'CF(Y)'!U$5,'CF(Q)'!21:21)</f>
        <v>0</v>
      </c>
      <c r="V20" s="269">
        <f ca="1">SUMIF('CF(Q)'!$5:$5,'CF(Y)'!V$5,'CF(Q)'!21:21)</f>
        <v>0</v>
      </c>
      <c r="W20" s="269">
        <f ca="1">SUMIF('CF(Q)'!$5:$5,'CF(Y)'!W$5,'CF(Q)'!21:21)</f>
        <v>0</v>
      </c>
      <c r="X20" s="269">
        <f ca="1">SUMIF('CF(Q)'!$5:$5,'CF(Y)'!X$5,'CF(Q)'!21:21)</f>
        <v>0</v>
      </c>
      <c r="Y20" s="269">
        <f ca="1">SUMIF('CF(Q)'!$5:$5,'CF(Y)'!Y$5,'CF(Q)'!21:21)</f>
        <v>0</v>
      </c>
      <c r="Z20" s="269">
        <f ca="1">SUMIF('CF(Q)'!$5:$5,'CF(Y)'!Z$5,'CF(Q)'!21:21)</f>
        <v>0</v>
      </c>
      <c r="AA20" s="269">
        <f ca="1">SUMIF('CF(Q)'!$5:$5,'CF(Y)'!AA$5,'CF(Q)'!21:21)</f>
        <v>0</v>
      </c>
      <c r="AB20" s="269">
        <f ca="1">SUMIF('CF(Q)'!$5:$5,'CF(Y)'!AB$5,'CF(Q)'!21:21)</f>
        <v>0</v>
      </c>
      <c r="AC20" s="269">
        <f ca="1">SUMIF('CF(Q)'!$5:$5,'CF(Y)'!AC$5,'CF(Q)'!21:21)</f>
        <v>0</v>
      </c>
      <c r="AD20" s="269">
        <f ca="1">SUMIF('CF(Q)'!$5:$5,'CF(Y)'!AD$5,'CF(Q)'!21:21)</f>
        <v>0</v>
      </c>
      <c r="AE20" s="269">
        <f ca="1">SUMIF('CF(Q)'!$5:$5,'CF(Y)'!AE$5,'CF(Q)'!21:21)</f>
        <v>0</v>
      </c>
      <c r="AF20" s="269">
        <f ca="1">SUMIF('CF(Q)'!$5:$5,'CF(Y)'!AF$5,'CF(Q)'!21:21)</f>
        <v>0</v>
      </c>
      <c r="AG20" s="269">
        <f ca="1">SUMIF('CF(Q)'!$5:$5,'CF(Y)'!AG$5,'CF(Q)'!21:21)</f>
        <v>0</v>
      </c>
      <c r="AH20" s="269">
        <f ca="1">SUMIF('CF(Q)'!$5:$5,'CF(Y)'!AH$5,'CF(Q)'!21:21)</f>
        <v>0</v>
      </c>
      <c r="AI20" s="269">
        <f ca="1">SUMIF('CF(Q)'!$5:$5,'CF(Y)'!AI$5,'CF(Q)'!21:21)</f>
        <v>0</v>
      </c>
      <c r="AJ20" s="269">
        <f ca="1">SUMIF('CF(Q)'!$5:$5,'CF(Y)'!AJ$5,'CF(Q)'!21:21)</f>
        <v>0</v>
      </c>
      <c r="AK20" s="269">
        <f ca="1">SUMIF('CF(Q)'!$5:$5,'CF(Y)'!AK$5,'CF(Q)'!21:21)</f>
        <v>0</v>
      </c>
      <c r="AL20" s="269">
        <f ca="1">SUMIF('CF(Q)'!$5:$5,'CF(Y)'!AL$5,'CF(Q)'!21:21)</f>
        <v>0</v>
      </c>
      <c r="AM20" s="269">
        <f ca="1">SUMIF('CF(Q)'!$5:$5,'CF(Y)'!AM$5,'CF(Q)'!21:21)</f>
        <v>0</v>
      </c>
      <c r="AN20" s="269">
        <f ca="1">SUMIF('CF(Q)'!$5:$5,'CF(Y)'!AN$5,'CF(Q)'!21:21)</f>
        <v>0</v>
      </c>
      <c r="AO20" s="269">
        <f ca="1">SUMIF('CF(Q)'!$5:$5,'CF(Y)'!AO$5,'CF(Q)'!21:21)</f>
        <v>0</v>
      </c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</row>
    <row r="21" spans="1:54" s="22" customFormat="1" ht="14.1" customHeight="1">
      <c r="A21" s="976">
        <f ca="1">'CF(Q)'!E22-'CF(Y)'!E21</f>
        <v>0</v>
      </c>
      <c r="B21" s="15" t="s">
        <v>1278</v>
      </c>
      <c r="C21" s="324"/>
      <c r="D21" s="320" t="s">
        <v>97</v>
      </c>
      <c r="E21" s="269">
        <f t="shared" ref="E21" ca="1" si="32">SUM(G21:AO21)</f>
        <v>0</v>
      </c>
      <c r="F21" s="269"/>
      <c r="G21" s="269">
        <f>SUMIF('CF(Q)'!$5:$5,'CF(Y)'!G$5,'CF(Q)'!22:22)</f>
        <v>0</v>
      </c>
      <c r="H21" s="269">
        <f ca="1">SUMIF('CF(Q)'!$5:$5,'CF(Y)'!H$5,'CF(Q)'!22:22)</f>
        <v>0</v>
      </c>
      <c r="I21" s="269">
        <f ca="1">SUMIF('CF(Q)'!$5:$5,'CF(Y)'!I$5,'CF(Q)'!22:22)</f>
        <v>0</v>
      </c>
      <c r="J21" s="269">
        <f ca="1">SUMIF('CF(Q)'!$5:$5,'CF(Y)'!J$5,'CF(Q)'!22:22)</f>
        <v>0</v>
      </c>
      <c r="K21" s="269">
        <f ca="1">SUMIF('CF(Q)'!$5:$5,'CF(Y)'!K$5,'CF(Q)'!22:22)</f>
        <v>0</v>
      </c>
      <c r="L21" s="269">
        <f ca="1">SUMIF('CF(Q)'!$5:$5,'CF(Y)'!L$5,'CF(Q)'!22:22)</f>
        <v>0</v>
      </c>
      <c r="M21" s="269">
        <f ca="1">SUMIF('CF(Q)'!$5:$5,'CF(Y)'!M$5,'CF(Q)'!22:22)</f>
        <v>0</v>
      </c>
      <c r="N21" s="269">
        <f ca="1">SUMIF('CF(Q)'!$5:$5,'CF(Y)'!N$5,'CF(Q)'!22:22)</f>
        <v>0</v>
      </c>
      <c r="O21" s="269">
        <f ca="1">SUMIF('CF(Q)'!$5:$5,'CF(Y)'!O$5,'CF(Q)'!22:22)</f>
        <v>0</v>
      </c>
      <c r="P21" s="269">
        <f ca="1">SUMIF('CF(Q)'!$5:$5,'CF(Y)'!P$5,'CF(Q)'!22:22)</f>
        <v>0</v>
      </c>
      <c r="Q21" s="269">
        <f ca="1">SUMIF('CF(Q)'!$5:$5,'CF(Y)'!Q$5,'CF(Q)'!22:22)</f>
        <v>0</v>
      </c>
      <c r="R21" s="269">
        <f ca="1">SUMIF('CF(Q)'!$5:$5,'CF(Y)'!R$5,'CF(Q)'!22:22)</f>
        <v>0</v>
      </c>
      <c r="S21" s="269">
        <f ca="1">SUMIF('CF(Q)'!$5:$5,'CF(Y)'!S$5,'CF(Q)'!22:22)</f>
        <v>0</v>
      </c>
      <c r="T21" s="269">
        <f ca="1">SUMIF('CF(Q)'!$5:$5,'CF(Y)'!T$5,'CF(Q)'!22:22)</f>
        <v>0</v>
      </c>
      <c r="U21" s="269">
        <f ca="1">SUMIF('CF(Q)'!$5:$5,'CF(Y)'!U$5,'CF(Q)'!22:22)</f>
        <v>0</v>
      </c>
      <c r="V21" s="269">
        <f ca="1">SUMIF('CF(Q)'!$5:$5,'CF(Y)'!V$5,'CF(Q)'!22:22)</f>
        <v>0</v>
      </c>
      <c r="W21" s="269">
        <f ca="1">SUMIF('CF(Q)'!$5:$5,'CF(Y)'!W$5,'CF(Q)'!22:22)</f>
        <v>0</v>
      </c>
      <c r="X21" s="269">
        <f ca="1">SUMIF('CF(Q)'!$5:$5,'CF(Y)'!X$5,'CF(Q)'!22:22)</f>
        <v>0</v>
      </c>
      <c r="Y21" s="269">
        <f ca="1">SUMIF('CF(Q)'!$5:$5,'CF(Y)'!Y$5,'CF(Q)'!22:22)</f>
        <v>0</v>
      </c>
      <c r="Z21" s="269">
        <f ca="1">SUMIF('CF(Q)'!$5:$5,'CF(Y)'!Z$5,'CF(Q)'!22:22)</f>
        <v>0</v>
      </c>
      <c r="AA21" s="269">
        <f ca="1">SUMIF('CF(Q)'!$5:$5,'CF(Y)'!AA$5,'CF(Q)'!22:22)</f>
        <v>0</v>
      </c>
      <c r="AB21" s="269">
        <f ca="1">SUMIF('CF(Q)'!$5:$5,'CF(Y)'!AB$5,'CF(Q)'!22:22)</f>
        <v>0</v>
      </c>
      <c r="AC21" s="269">
        <f ca="1">SUMIF('CF(Q)'!$5:$5,'CF(Y)'!AC$5,'CF(Q)'!22:22)</f>
        <v>0</v>
      </c>
      <c r="AD21" s="269">
        <f ca="1">SUMIF('CF(Q)'!$5:$5,'CF(Y)'!AD$5,'CF(Q)'!22:22)</f>
        <v>0</v>
      </c>
      <c r="AE21" s="269">
        <f ca="1">SUMIF('CF(Q)'!$5:$5,'CF(Y)'!AE$5,'CF(Q)'!22:22)</f>
        <v>0</v>
      </c>
      <c r="AF21" s="269">
        <f ca="1">SUMIF('CF(Q)'!$5:$5,'CF(Y)'!AF$5,'CF(Q)'!22:22)</f>
        <v>0</v>
      </c>
      <c r="AG21" s="269">
        <f ca="1">SUMIF('CF(Q)'!$5:$5,'CF(Y)'!AG$5,'CF(Q)'!22:22)</f>
        <v>0</v>
      </c>
      <c r="AH21" s="269">
        <f ca="1">SUMIF('CF(Q)'!$5:$5,'CF(Y)'!AH$5,'CF(Q)'!22:22)</f>
        <v>0</v>
      </c>
      <c r="AI21" s="269">
        <f ca="1">SUMIF('CF(Q)'!$5:$5,'CF(Y)'!AI$5,'CF(Q)'!22:22)</f>
        <v>0</v>
      </c>
      <c r="AJ21" s="269">
        <f ca="1">SUMIF('CF(Q)'!$5:$5,'CF(Y)'!AJ$5,'CF(Q)'!22:22)</f>
        <v>0</v>
      </c>
      <c r="AK21" s="269">
        <f ca="1">SUMIF('CF(Q)'!$5:$5,'CF(Y)'!AK$5,'CF(Q)'!22:22)</f>
        <v>0</v>
      </c>
      <c r="AL21" s="269">
        <f ca="1">SUMIF('CF(Q)'!$5:$5,'CF(Y)'!AL$5,'CF(Q)'!22:22)</f>
        <v>0</v>
      </c>
      <c r="AM21" s="269">
        <f ca="1">SUMIF('CF(Q)'!$5:$5,'CF(Y)'!AM$5,'CF(Q)'!22:22)</f>
        <v>0</v>
      </c>
      <c r="AN21" s="269">
        <f ca="1">SUMIF('CF(Q)'!$5:$5,'CF(Y)'!AN$5,'CF(Q)'!22:22)</f>
        <v>0</v>
      </c>
      <c r="AO21" s="269">
        <f ca="1">SUMIF('CF(Q)'!$5:$5,'CF(Y)'!AO$5,'CF(Q)'!22:22)</f>
        <v>0</v>
      </c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</row>
    <row r="22" spans="1:54" s="22" customFormat="1" ht="14.1" customHeight="1">
      <c r="A22" s="976">
        <f ca="1">'CF(Q)'!E23-'CF(Y)'!E22</f>
        <v>0</v>
      </c>
      <c r="B22" s="1017" t="s">
        <v>1113</v>
      </c>
      <c r="C22" s="324"/>
      <c r="D22" s="320" t="s">
        <v>97</v>
      </c>
      <c r="E22" s="269">
        <f t="shared" ref="E22" ca="1" si="33">SUM(G22:AO22)</f>
        <v>0</v>
      </c>
      <c r="F22" s="269"/>
      <c r="G22" s="269">
        <f>SUMIF('CF(Q)'!$5:$5,'CF(Y)'!G$5,'CF(Q)'!23:23)</f>
        <v>0</v>
      </c>
      <c r="H22" s="269">
        <f ca="1">SUMIF('CF(Q)'!$5:$5,'CF(Y)'!H$5,'CF(Q)'!23:23)</f>
        <v>0</v>
      </c>
      <c r="I22" s="269">
        <f ca="1">SUMIF('CF(Q)'!$5:$5,'CF(Y)'!I$5,'CF(Q)'!23:23)</f>
        <v>0</v>
      </c>
      <c r="J22" s="269">
        <f ca="1">SUMIF('CF(Q)'!$5:$5,'CF(Y)'!J$5,'CF(Q)'!23:23)</f>
        <v>0</v>
      </c>
      <c r="K22" s="269">
        <f ca="1">SUMIF('CF(Q)'!$5:$5,'CF(Y)'!K$5,'CF(Q)'!23:23)</f>
        <v>0</v>
      </c>
      <c r="L22" s="269">
        <f ca="1">SUMIF('CF(Q)'!$5:$5,'CF(Y)'!L$5,'CF(Q)'!23:23)</f>
        <v>0</v>
      </c>
      <c r="M22" s="269">
        <f ca="1">SUMIF('CF(Q)'!$5:$5,'CF(Y)'!M$5,'CF(Q)'!23:23)</f>
        <v>0</v>
      </c>
      <c r="N22" s="269">
        <f ca="1">SUMIF('CF(Q)'!$5:$5,'CF(Y)'!N$5,'CF(Q)'!23:23)</f>
        <v>0</v>
      </c>
      <c r="O22" s="269">
        <f ca="1">SUMIF('CF(Q)'!$5:$5,'CF(Y)'!O$5,'CF(Q)'!23:23)</f>
        <v>0</v>
      </c>
      <c r="P22" s="269">
        <f ca="1">SUMIF('CF(Q)'!$5:$5,'CF(Y)'!P$5,'CF(Q)'!23:23)</f>
        <v>0</v>
      </c>
      <c r="Q22" s="269">
        <f ca="1">SUMIF('CF(Q)'!$5:$5,'CF(Y)'!Q$5,'CF(Q)'!23:23)</f>
        <v>0</v>
      </c>
      <c r="R22" s="269">
        <f ca="1">SUMIF('CF(Q)'!$5:$5,'CF(Y)'!R$5,'CF(Q)'!23:23)</f>
        <v>0</v>
      </c>
      <c r="S22" s="269">
        <f ca="1">SUMIF('CF(Q)'!$5:$5,'CF(Y)'!S$5,'CF(Q)'!23:23)</f>
        <v>0</v>
      </c>
      <c r="T22" s="269">
        <f ca="1">SUMIF('CF(Q)'!$5:$5,'CF(Y)'!T$5,'CF(Q)'!23:23)</f>
        <v>0</v>
      </c>
      <c r="U22" s="269">
        <f ca="1">SUMIF('CF(Q)'!$5:$5,'CF(Y)'!U$5,'CF(Q)'!23:23)</f>
        <v>0</v>
      </c>
      <c r="V22" s="269">
        <f ca="1">SUMIF('CF(Q)'!$5:$5,'CF(Y)'!V$5,'CF(Q)'!23:23)</f>
        <v>0</v>
      </c>
      <c r="W22" s="269">
        <f ca="1">SUMIF('CF(Q)'!$5:$5,'CF(Y)'!W$5,'CF(Q)'!23:23)</f>
        <v>0</v>
      </c>
      <c r="X22" s="269">
        <f ca="1">SUMIF('CF(Q)'!$5:$5,'CF(Y)'!X$5,'CF(Q)'!23:23)</f>
        <v>0</v>
      </c>
      <c r="Y22" s="269">
        <f ca="1">SUMIF('CF(Q)'!$5:$5,'CF(Y)'!Y$5,'CF(Q)'!23:23)</f>
        <v>0</v>
      </c>
      <c r="Z22" s="269">
        <f ca="1">SUMIF('CF(Q)'!$5:$5,'CF(Y)'!Z$5,'CF(Q)'!23:23)</f>
        <v>0</v>
      </c>
      <c r="AA22" s="269">
        <f ca="1">SUMIF('CF(Q)'!$5:$5,'CF(Y)'!AA$5,'CF(Q)'!23:23)</f>
        <v>0</v>
      </c>
      <c r="AB22" s="269">
        <f ca="1">SUMIF('CF(Q)'!$5:$5,'CF(Y)'!AB$5,'CF(Q)'!23:23)</f>
        <v>0</v>
      </c>
      <c r="AC22" s="269">
        <f ca="1">SUMIF('CF(Q)'!$5:$5,'CF(Y)'!AC$5,'CF(Q)'!23:23)</f>
        <v>0</v>
      </c>
      <c r="AD22" s="269">
        <f ca="1">SUMIF('CF(Q)'!$5:$5,'CF(Y)'!AD$5,'CF(Q)'!23:23)</f>
        <v>0</v>
      </c>
      <c r="AE22" s="269">
        <f ca="1">SUMIF('CF(Q)'!$5:$5,'CF(Y)'!AE$5,'CF(Q)'!23:23)</f>
        <v>0</v>
      </c>
      <c r="AF22" s="269">
        <f ca="1">SUMIF('CF(Q)'!$5:$5,'CF(Y)'!AF$5,'CF(Q)'!23:23)</f>
        <v>0</v>
      </c>
      <c r="AG22" s="269">
        <f ca="1">SUMIF('CF(Q)'!$5:$5,'CF(Y)'!AG$5,'CF(Q)'!23:23)</f>
        <v>0</v>
      </c>
      <c r="AH22" s="269">
        <f ca="1">SUMIF('CF(Q)'!$5:$5,'CF(Y)'!AH$5,'CF(Q)'!23:23)</f>
        <v>0</v>
      </c>
      <c r="AI22" s="269">
        <f ca="1">SUMIF('CF(Q)'!$5:$5,'CF(Y)'!AI$5,'CF(Q)'!23:23)</f>
        <v>0</v>
      </c>
      <c r="AJ22" s="269">
        <f ca="1">SUMIF('CF(Q)'!$5:$5,'CF(Y)'!AJ$5,'CF(Q)'!23:23)</f>
        <v>0</v>
      </c>
      <c r="AK22" s="269">
        <f ca="1">SUMIF('CF(Q)'!$5:$5,'CF(Y)'!AK$5,'CF(Q)'!23:23)</f>
        <v>0</v>
      </c>
      <c r="AL22" s="269">
        <f ca="1">SUMIF('CF(Q)'!$5:$5,'CF(Y)'!AL$5,'CF(Q)'!23:23)</f>
        <v>0</v>
      </c>
      <c r="AM22" s="269">
        <f ca="1">SUMIF('CF(Q)'!$5:$5,'CF(Y)'!AM$5,'CF(Q)'!23:23)</f>
        <v>0</v>
      </c>
      <c r="AN22" s="269">
        <f ca="1">SUMIF('CF(Q)'!$5:$5,'CF(Y)'!AN$5,'CF(Q)'!23:23)</f>
        <v>0</v>
      </c>
      <c r="AO22" s="269">
        <f ca="1">SUMIF('CF(Q)'!$5:$5,'CF(Y)'!AO$5,'CF(Q)'!23:23)</f>
        <v>0</v>
      </c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</row>
    <row r="23" spans="1:54" s="143" customFormat="1" ht="14.1" customHeight="1">
      <c r="A23" s="976">
        <f ca="1">'CF(Q)'!E24-'CF(Y)'!E23</f>
        <v>-1.0913936421275139E-11</v>
      </c>
      <c r="B23" s="278" t="s">
        <v>794</v>
      </c>
      <c r="C23" s="325"/>
      <c r="D23" s="199" t="s">
        <v>97</v>
      </c>
      <c r="E23" s="280">
        <f t="shared" ca="1" si="30"/>
        <v>4999.9999999999854</v>
      </c>
      <c r="F23" s="280"/>
      <c r="G23" s="280">
        <f t="shared" ref="G23:AO23" ca="1" si="34">SUM(G16:G22)</f>
        <v>0</v>
      </c>
      <c r="H23" s="280">
        <f t="shared" ca="1" si="34"/>
        <v>0</v>
      </c>
      <c r="I23" s="280">
        <f t="shared" ca="1" si="34"/>
        <v>4999.9999999999854</v>
      </c>
      <c r="J23" s="280">
        <f t="shared" ca="1" si="34"/>
        <v>0</v>
      </c>
      <c r="K23" s="280">
        <f t="shared" ca="1" si="34"/>
        <v>0</v>
      </c>
      <c r="L23" s="280">
        <f t="shared" ca="1" si="34"/>
        <v>0</v>
      </c>
      <c r="M23" s="280">
        <f t="shared" ca="1" si="34"/>
        <v>0</v>
      </c>
      <c r="N23" s="280">
        <f t="shared" ca="1" si="34"/>
        <v>0</v>
      </c>
      <c r="O23" s="280">
        <f t="shared" ca="1" si="34"/>
        <v>0</v>
      </c>
      <c r="P23" s="280">
        <f t="shared" ca="1" si="34"/>
        <v>0</v>
      </c>
      <c r="Q23" s="280">
        <f t="shared" ca="1" si="34"/>
        <v>0</v>
      </c>
      <c r="R23" s="280">
        <f t="shared" ca="1" si="34"/>
        <v>0</v>
      </c>
      <c r="S23" s="280">
        <f t="shared" ca="1" si="34"/>
        <v>0</v>
      </c>
      <c r="T23" s="280">
        <f t="shared" ca="1" si="34"/>
        <v>0</v>
      </c>
      <c r="U23" s="280">
        <f t="shared" ca="1" si="34"/>
        <v>0</v>
      </c>
      <c r="V23" s="280">
        <f t="shared" ca="1" si="34"/>
        <v>0</v>
      </c>
      <c r="W23" s="280">
        <f t="shared" ca="1" si="34"/>
        <v>0</v>
      </c>
      <c r="X23" s="280">
        <f t="shared" ca="1" si="34"/>
        <v>0</v>
      </c>
      <c r="Y23" s="280">
        <f t="shared" ca="1" si="34"/>
        <v>0</v>
      </c>
      <c r="Z23" s="280">
        <f t="shared" ca="1" si="34"/>
        <v>0</v>
      </c>
      <c r="AA23" s="280">
        <f t="shared" ca="1" si="34"/>
        <v>0</v>
      </c>
      <c r="AB23" s="280">
        <f t="shared" ca="1" si="34"/>
        <v>0</v>
      </c>
      <c r="AC23" s="280">
        <f t="shared" ca="1" si="34"/>
        <v>0</v>
      </c>
      <c r="AD23" s="280">
        <f t="shared" ca="1" si="34"/>
        <v>0</v>
      </c>
      <c r="AE23" s="280">
        <f t="shared" ca="1" si="34"/>
        <v>0</v>
      </c>
      <c r="AF23" s="280">
        <f t="shared" ca="1" si="34"/>
        <v>0</v>
      </c>
      <c r="AG23" s="280">
        <f t="shared" ca="1" si="34"/>
        <v>0</v>
      </c>
      <c r="AH23" s="280">
        <f t="shared" ca="1" si="34"/>
        <v>0</v>
      </c>
      <c r="AI23" s="280">
        <f t="shared" ca="1" si="34"/>
        <v>0</v>
      </c>
      <c r="AJ23" s="280">
        <f t="shared" ca="1" si="34"/>
        <v>0</v>
      </c>
      <c r="AK23" s="280">
        <f t="shared" ca="1" si="34"/>
        <v>0</v>
      </c>
      <c r="AL23" s="280">
        <f t="shared" ca="1" si="34"/>
        <v>0</v>
      </c>
      <c r="AM23" s="280">
        <f t="shared" ca="1" si="34"/>
        <v>0</v>
      </c>
      <c r="AN23" s="280">
        <f t="shared" ca="1" si="34"/>
        <v>0</v>
      </c>
      <c r="AO23" s="280">
        <f t="shared" ca="1" si="34"/>
        <v>0</v>
      </c>
      <c r="AP23" s="281"/>
      <c r="AQ23" s="281"/>
      <c r="AR23" s="281"/>
      <c r="AS23" s="281"/>
      <c r="AT23" s="281"/>
      <c r="AU23" s="281"/>
      <c r="AV23" s="281"/>
      <c r="AW23" s="281"/>
      <c r="AX23" s="281"/>
      <c r="AY23" s="281"/>
      <c r="AZ23" s="281"/>
      <c r="BA23" s="281"/>
      <c r="BB23" s="281"/>
    </row>
    <row r="24" spans="1:54" s="22" customFormat="1" ht="14.1" customHeight="1">
      <c r="A24" s="976">
        <f>'CF(Q)'!E25-'CF(Y)'!E24</f>
        <v>0</v>
      </c>
      <c r="B24" s="66"/>
      <c r="C24" s="326"/>
      <c r="D24" s="59"/>
      <c r="E24" s="270"/>
      <c r="F24" s="270"/>
      <c r="G24" s="270"/>
      <c r="H24" s="270"/>
      <c r="I24" s="270"/>
      <c r="J24" s="270"/>
      <c r="K24" s="270"/>
      <c r="L24" s="270"/>
      <c r="M24" s="270"/>
      <c r="N24" s="270"/>
      <c r="O24" s="270"/>
      <c r="P24" s="270"/>
      <c r="Q24" s="270"/>
      <c r="R24" s="270"/>
      <c r="S24" s="270"/>
      <c r="T24" s="270"/>
      <c r="U24" s="270"/>
      <c r="V24" s="270"/>
      <c r="W24" s="270"/>
      <c r="X24" s="270"/>
      <c r="Y24" s="270"/>
      <c r="Z24" s="270"/>
      <c r="AA24" s="270"/>
      <c r="AB24" s="270"/>
      <c r="AC24" s="270"/>
      <c r="AD24" s="270"/>
      <c r="AE24" s="270"/>
      <c r="AF24" s="270"/>
      <c r="AG24" s="270"/>
      <c r="AH24" s="270"/>
      <c r="AI24" s="270"/>
      <c r="AJ24" s="270"/>
      <c r="AK24" s="270"/>
      <c r="AL24" s="270"/>
      <c r="AM24" s="270"/>
      <c r="AN24" s="270"/>
      <c r="AO24" s="270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</row>
    <row r="25" spans="1:54" s="22" customFormat="1" ht="14.1" customHeight="1">
      <c r="A25" s="976">
        <f ca="1">'CF(Q)'!E26-'CF(Y)'!E25</f>
        <v>0</v>
      </c>
      <c r="B25" s="66" t="s">
        <v>441</v>
      </c>
      <c r="C25" s="66"/>
      <c r="D25" s="59" t="s">
        <v>97</v>
      </c>
      <c r="E25" s="270">
        <f t="shared" ref="E25:E32" ca="1" si="35">SUM(G25:AO25)</f>
        <v>0</v>
      </c>
      <c r="F25" s="270"/>
      <c r="G25" s="269">
        <f>SUMIF('CF(Q)'!$5:$5,'CF(Y)'!G$5,'CF(Q)'!26:26)</f>
        <v>0</v>
      </c>
      <c r="H25" s="269">
        <f ca="1">SUMIF('CF(Q)'!$5:$5,'CF(Y)'!H$5,'CF(Q)'!26:26)</f>
        <v>0</v>
      </c>
      <c r="I25" s="269">
        <f ca="1">SUMIF('CF(Q)'!$5:$5,'CF(Y)'!I$5,'CF(Q)'!26:26)</f>
        <v>0</v>
      </c>
      <c r="J25" s="269">
        <f ca="1">SUMIF('CF(Q)'!$5:$5,'CF(Y)'!J$5,'CF(Q)'!26:26)</f>
        <v>0</v>
      </c>
      <c r="K25" s="269">
        <f ca="1">SUMIF('CF(Q)'!$5:$5,'CF(Y)'!K$5,'CF(Q)'!26:26)</f>
        <v>0</v>
      </c>
      <c r="L25" s="269">
        <f ca="1">SUMIF('CF(Q)'!$5:$5,'CF(Y)'!L$5,'CF(Q)'!26:26)</f>
        <v>0</v>
      </c>
      <c r="M25" s="269">
        <f ca="1">SUMIF('CF(Q)'!$5:$5,'CF(Y)'!M$5,'CF(Q)'!26:26)</f>
        <v>0</v>
      </c>
      <c r="N25" s="269">
        <f ca="1">SUMIF('CF(Q)'!$5:$5,'CF(Y)'!N$5,'CF(Q)'!26:26)</f>
        <v>0</v>
      </c>
      <c r="O25" s="269">
        <f ca="1">SUMIF('CF(Q)'!$5:$5,'CF(Y)'!O$5,'CF(Q)'!26:26)</f>
        <v>0</v>
      </c>
      <c r="P25" s="269">
        <f ca="1">SUMIF('CF(Q)'!$5:$5,'CF(Y)'!P$5,'CF(Q)'!26:26)</f>
        <v>0</v>
      </c>
      <c r="Q25" s="269">
        <f ca="1">SUMIF('CF(Q)'!$5:$5,'CF(Y)'!Q$5,'CF(Q)'!26:26)</f>
        <v>0</v>
      </c>
      <c r="R25" s="269">
        <f ca="1">SUMIF('CF(Q)'!$5:$5,'CF(Y)'!R$5,'CF(Q)'!26:26)</f>
        <v>0</v>
      </c>
      <c r="S25" s="269">
        <f ca="1">SUMIF('CF(Q)'!$5:$5,'CF(Y)'!S$5,'CF(Q)'!26:26)</f>
        <v>0</v>
      </c>
      <c r="T25" s="269">
        <f ca="1">SUMIF('CF(Q)'!$5:$5,'CF(Y)'!T$5,'CF(Q)'!26:26)</f>
        <v>0</v>
      </c>
      <c r="U25" s="269">
        <f ca="1">SUMIF('CF(Q)'!$5:$5,'CF(Y)'!U$5,'CF(Q)'!26:26)</f>
        <v>0</v>
      </c>
      <c r="V25" s="269">
        <f ca="1">SUMIF('CF(Q)'!$5:$5,'CF(Y)'!V$5,'CF(Q)'!26:26)</f>
        <v>0</v>
      </c>
      <c r="W25" s="269">
        <f ca="1">SUMIF('CF(Q)'!$5:$5,'CF(Y)'!W$5,'CF(Q)'!26:26)</f>
        <v>0</v>
      </c>
      <c r="X25" s="269">
        <f ca="1">SUMIF('CF(Q)'!$5:$5,'CF(Y)'!X$5,'CF(Q)'!26:26)</f>
        <v>0</v>
      </c>
      <c r="Y25" s="269">
        <f ca="1">SUMIF('CF(Q)'!$5:$5,'CF(Y)'!Y$5,'CF(Q)'!26:26)</f>
        <v>0</v>
      </c>
      <c r="Z25" s="269">
        <f ca="1">SUMIF('CF(Q)'!$5:$5,'CF(Y)'!Z$5,'CF(Q)'!26:26)</f>
        <v>0</v>
      </c>
      <c r="AA25" s="269">
        <f ca="1">SUMIF('CF(Q)'!$5:$5,'CF(Y)'!AA$5,'CF(Q)'!26:26)</f>
        <v>0</v>
      </c>
      <c r="AB25" s="269">
        <f ca="1">SUMIF('CF(Q)'!$5:$5,'CF(Y)'!AB$5,'CF(Q)'!26:26)</f>
        <v>0</v>
      </c>
      <c r="AC25" s="269">
        <f ca="1">SUMIF('CF(Q)'!$5:$5,'CF(Y)'!AC$5,'CF(Q)'!26:26)</f>
        <v>0</v>
      </c>
      <c r="AD25" s="269">
        <f ca="1">SUMIF('CF(Q)'!$5:$5,'CF(Y)'!AD$5,'CF(Q)'!26:26)</f>
        <v>0</v>
      </c>
      <c r="AE25" s="269">
        <f ca="1">SUMIF('CF(Q)'!$5:$5,'CF(Y)'!AE$5,'CF(Q)'!26:26)</f>
        <v>0</v>
      </c>
      <c r="AF25" s="269">
        <f ca="1">SUMIF('CF(Q)'!$5:$5,'CF(Y)'!AF$5,'CF(Q)'!26:26)</f>
        <v>0</v>
      </c>
      <c r="AG25" s="269">
        <f ca="1">SUMIF('CF(Q)'!$5:$5,'CF(Y)'!AG$5,'CF(Q)'!26:26)</f>
        <v>0</v>
      </c>
      <c r="AH25" s="269">
        <f ca="1">SUMIF('CF(Q)'!$5:$5,'CF(Y)'!AH$5,'CF(Q)'!26:26)</f>
        <v>0</v>
      </c>
      <c r="AI25" s="269">
        <f ca="1">SUMIF('CF(Q)'!$5:$5,'CF(Y)'!AI$5,'CF(Q)'!26:26)</f>
        <v>0</v>
      </c>
      <c r="AJ25" s="269">
        <f ca="1">SUMIF('CF(Q)'!$5:$5,'CF(Y)'!AJ$5,'CF(Q)'!26:26)</f>
        <v>0</v>
      </c>
      <c r="AK25" s="269">
        <f ca="1">SUMIF('CF(Q)'!$5:$5,'CF(Y)'!AK$5,'CF(Q)'!26:26)</f>
        <v>0</v>
      </c>
      <c r="AL25" s="269">
        <f ca="1">SUMIF('CF(Q)'!$5:$5,'CF(Y)'!AL$5,'CF(Q)'!26:26)</f>
        <v>0</v>
      </c>
      <c r="AM25" s="269">
        <f ca="1">SUMIF('CF(Q)'!$5:$5,'CF(Y)'!AM$5,'CF(Q)'!26:26)</f>
        <v>0</v>
      </c>
      <c r="AN25" s="269">
        <f ca="1">SUMIF('CF(Q)'!$5:$5,'CF(Y)'!AN$5,'CF(Q)'!26:26)</f>
        <v>0</v>
      </c>
      <c r="AO25" s="269">
        <f ca="1">SUMIF('CF(Q)'!$5:$5,'CF(Y)'!AO$5,'CF(Q)'!26:26)</f>
        <v>0</v>
      </c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</row>
    <row r="26" spans="1:54" s="22" customFormat="1" ht="14.1" customHeight="1">
      <c r="A26" s="976">
        <f ca="1">'CF(Q)'!E27-'CF(Y)'!E26</f>
        <v>0</v>
      </c>
      <c r="B26" s="66" t="s">
        <v>795</v>
      </c>
      <c r="C26" s="66"/>
      <c r="D26" s="59" t="s">
        <v>97</v>
      </c>
      <c r="E26" s="270">
        <f t="shared" ca="1" si="35"/>
        <v>405781.181856765</v>
      </c>
      <c r="F26" s="270"/>
      <c r="G26" s="269">
        <f>SUMIF('CF(Q)'!$5:$5,'CF(Y)'!G$5,'CF(Q)'!27:27)</f>
        <v>0</v>
      </c>
      <c r="H26" s="269">
        <f ca="1">SUMIF('CF(Q)'!$5:$5,'CF(Y)'!H$5,'CF(Q)'!27:27)</f>
        <v>0</v>
      </c>
      <c r="I26" s="269">
        <f ca="1">SUMIF('CF(Q)'!$5:$5,'CF(Y)'!I$5,'CF(Q)'!27:27)</f>
        <v>4999.3093638731098</v>
      </c>
      <c r="J26" s="269">
        <f ca="1">SUMIF('CF(Q)'!$5:$5,'CF(Y)'!J$5,'CF(Q)'!27:27)</f>
        <v>21275.852894480631</v>
      </c>
      <c r="K26" s="269">
        <f ca="1">SUMIF('CF(Q)'!$5:$5,'CF(Y)'!K$5,'CF(Q)'!27:27)</f>
        <v>21169.348647274135</v>
      </c>
      <c r="L26" s="269">
        <f ca="1">SUMIF('CF(Q)'!$5:$5,'CF(Y)'!L$5,'CF(Q)'!27:27)</f>
        <v>21062.844400067632</v>
      </c>
      <c r="M26" s="269">
        <f ca="1">SUMIF('CF(Q)'!$5:$5,'CF(Y)'!M$5,'CF(Q)'!27:27)</f>
        <v>20956.340152861132</v>
      </c>
      <c r="N26" s="269">
        <f ca="1">SUMIF('CF(Q)'!$5:$5,'CF(Y)'!N$5,'CF(Q)'!27:27)</f>
        <v>20849.835905654636</v>
      </c>
      <c r="O26" s="269">
        <f ca="1">SUMIF('CF(Q)'!$5:$5,'CF(Y)'!O$5,'CF(Q)'!27:27)</f>
        <v>20743.331658448136</v>
      </c>
      <c r="P26" s="269">
        <f ca="1">SUMIF('CF(Q)'!$5:$5,'CF(Y)'!P$5,'CF(Q)'!27:27)</f>
        <v>20636.827411241633</v>
      </c>
      <c r="Q26" s="269">
        <f ca="1">SUMIF('CF(Q)'!$5:$5,'CF(Y)'!Q$5,'CF(Q)'!27:27)</f>
        <v>20530.323164035137</v>
      </c>
      <c r="R26" s="269">
        <f ca="1">SUMIF('CF(Q)'!$5:$5,'CF(Y)'!R$5,'CF(Q)'!27:27)</f>
        <v>20423.818916828634</v>
      </c>
      <c r="S26" s="269">
        <f ca="1">SUMIF('CF(Q)'!$5:$5,'CF(Y)'!S$5,'CF(Q)'!27:27)</f>
        <v>20317.314669622137</v>
      </c>
      <c r="T26" s="269">
        <f ca="1">SUMIF('CF(Q)'!$5:$5,'CF(Y)'!T$5,'CF(Q)'!27:27)</f>
        <v>20210.810422415634</v>
      </c>
      <c r="U26" s="269">
        <f ca="1">SUMIF('CF(Q)'!$5:$5,'CF(Y)'!U$5,'CF(Q)'!27:27)</f>
        <v>20104.306175209134</v>
      </c>
      <c r="V26" s="269">
        <f ca="1">SUMIF('CF(Q)'!$5:$5,'CF(Y)'!V$5,'CF(Q)'!27:27)</f>
        <v>19997.801928002635</v>
      </c>
      <c r="W26" s="269">
        <f ca="1">SUMIF('CF(Q)'!$5:$5,'CF(Y)'!W$5,'CF(Q)'!27:27)</f>
        <v>19891.297680796139</v>
      </c>
      <c r="X26" s="269">
        <f ca="1">SUMIF('CF(Q)'!$5:$5,'CF(Y)'!X$5,'CF(Q)'!27:27)</f>
        <v>19784.793433589635</v>
      </c>
      <c r="Y26" s="269">
        <f ca="1">SUMIF('CF(Q)'!$5:$5,'CF(Y)'!Y$5,'CF(Q)'!27:27)</f>
        <v>19678.289186383136</v>
      </c>
      <c r="Z26" s="269">
        <f ca="1">SUMIF('CF(Q)'!$5:$5,'CF(Y)'!Z$5,'CF(Q)'!27:27)</f>
        <v>19571.784939176636</v>
      </c>
      <c r="AA26" s="269">
        <f ca="1">SUMIF('CF(Q)'!$5:$5,'CF(Y)'!AA$5,'CF(Q)'!27:27)</f>
        <v>19465.280691970132</v>
      </c>
      <c r="AB26" s="269">
        <f ca="1">SUMIF('CF(Q)'!$5:$5,'CF(Y)'!AB$5,'CF(Q)'!27:27)</f>
        <v>19358.776444763636</v>
      </c>
      <c r="AC26" s="269">
        <f ca="1">SUMIF('CF(Q)'!$5:$5,'CF(Y)'!AC$5,'CF(Q)'!27:27)</f>
        <v>14752.893770071336</v>
      </c>
      <c r="AD26" s="269">
        <f ca="1">SUMIF('CF(Q)'!$5:$5,'CF(Y)'!AD$5,'CF(Q)'!27:27)</f>
        <v>0</v>
      </c>
      <c r="AE26" s="269">
        <f ca="1">SUMIF('CF(Q)'!$5:$5,'CF(Y)'!AE$5,'CF(Q)'!27:27)</f>
        <v>0</v>
      </c>
      <c r="AF26" s="269">
        <f ca="1">SUMIF('CF(Q)'!$5:$5,'CF(Y)'!AF$5,'CF(Q)'!27:27)</f>
        <v>0</v>
      </c>
      <c r="AG26" s="269">
        <f ca="1">SUMIF('CF(Q)'!$5:$5,'CF(Y)'!AG$5,'CF(Q)'!27:27)</f>
        <v>0</v>
      </c>
      <c r="AH26" s="269">
        <f ca="1">SUMIF('CF(Q)'!$5:$5,'CF(Y)'!AH$5,'CF(Q)'!27:27)</f>
        <v>0</v>
      </c>
      <c r="AI26" s="269">
        <f ca="1">SUMIF('CF(Q)'!$5:$5,'CF(Y)'!AI$5,'CF(Q)'!27:27)</f>
        <v>0</v>
      </c>
      <c r="AJ26" s="269">
        <f ca="1">SUMIF('CF(Q)'!$5:$5,'CF(Y)'!AJ$5,'CF(Q)'!27:27)</f>
        <v>0</v>
      </c>
      <c r="AK26" s="269">
        <f ca="1">SUMIF('CF(Q)'!$5:$5,'CF(Y)'!AK$5,'CF(Q)'!27:27)</f>
        <v>0</v>
      </c>
      <c r="AL26" s="269">
        <f ca="1">SUMIF('CF(Q)'!$5:$5,'CF(Y)'!AL$5,'CF(Q)'!27:27)</f>
        <v>0</v>
      </c>
      <c r="AM26" s="269">
        <f ca="1">SUMIF('CF(Q)'!$5:$5,'CF(Y)'!AM$5,'CF(Q)'!27:27)</f>
        <v>0</v>
      </c>
      <c r="AN26" s="269">
        <f ca="1">SUMIF('CF(Q)'!$5:$5,'CF(Y)'!AN$5,'CF(Q)'!27:27)</f>
        <v>0</v>
      </c>
      <c r="AO26" s="269">
        <f ca="1">SUMIF('CF(Q)'!$5:$5,'CF(Y)'!AO$5,'CF(Q)'!27:27)</f>
        <v>0</v>
      </c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</row>
    <row r="27" spans="1:54" s="22" customFormat="1" ht="14.1" customHeight="1">
      <c r="A27" s="976">
        <f ca="1">'CF(Q)'!E28-'CF(Y)'!E27</f>
        <v>0</v>
      </c>
      <c r="B27" s="66" t="s">
        <v>796</v>
      </c>
      <c r="C27" s="66"/>
      <c r="D27" s="333" t="s">
        <v>97</v>
      </c>
      <c r="E27" s="270">
        <f t="shared" ca="1" si="35"/>
        <v>-70691.880684250718</v>
      </c>
      <c r="F27" s="270"/>
      <c r="G27" s="269">
        <f ca="1">SUMIF('CF(Q)'!$5:$5,'CF(Y)'!G$5,'CF(Q)'!28:28)</f>
        <v>0</v>
      </c>
      <c r="H27" s="269">
        <f ca="1">SUMIF('CF(Q)'!$5:$5,'CF(Y)'!H$5,'CF(Q)'!28:28)</f>
        <v>0</v>
      </c>
      <c r="I27" s="269">
        <f ca="1">SUMIF('CF(Q)'!$5:$5,'CF(Y)'!I$5,'CF(Q)'!28:28)</f>
        <v>-625.27708220999227</v>
      </c>
      <c r="J27" s="269">
        <f ca="1">SUMIF('CF(Q)'!$5:$5,'CF(Y)'!J$5,'CF(Q)'!28:28)</f>
        <v>-3485.2079870218104</v>
      </c>
      <c r="K27" s="269">
        <f ca="1">SUMIF('CF(Q)'!$5:$5,'CF(Y)'!K$5,'CF(Q)'!28:28)</f>
        <v>-3496.1505651596453</v>
      </c>
      <c r="L27" s="269">
        <f ca="1">SUMIF('CF(Q)'!$5:$5,'CF(Y)'!L$5,'CF(Q)'!28:28)</f>
        <v>-3499.8142432974814</v>
      </c>
      <c r="M27" s="269">
        <f ca="1">SUMIF('CF(Q)'!$5:$5,'CF(Y)'!M$5,'CF(Q)'!28:28)</f>
        <v>-3488.7034434353172</v>
      </c>
      <c r="N27" s="269">
        <f ca="1">SUMIF('CF(Q)'!$5:$5,'CF(Y)'!N$5,'CF(Q)'!28:28)</f>
        <v>-3495.3226760131529</v>
      </c>
      <c r="O27" s="269">
        <f ca="1">SUMIF('CF(Q)'!$5:$5,'CF(Y)'!O$5,'CF(Q)'!28:28)</f>
        <v>-3492.1765416797884</v>
      </c>
      <c r="P27" s="269">
        <f ca="1">SUMIF('CF(Q)'!$5:$5,'CF(Y)'!P$5,'CF(Q)'!28:28)</f>
        <v>-3504.2697330970004</v>
      </c>
      <c r="Q27" s="269">
        <f ca="1">SUMIF('CF(Q)'!$5:$5,'CF(Y)'!Q$5,'CF(Q)'!28:28)</f>
        <v>-3516.6070367797993</v>
      </c>
      <c r="R27" s="269">
        <f ca="1">SUMIF('CF(Q)'!$5:$5,'CF(Y)'!R$5,'CF(Q)'!28:28)</f>
        <v>-3529.1933349734977</v>
      </c>
      <c r="S27" s="269">
        <f ca="1">SUMIF('CF(Q)'!$5:$5,'CF(Y)'!S$5,'CF(Q)'!28:28)</f>
        <v>-3542.0336075683144</v>
      </c>
      <c r="T27" s="269">
        <f ca="1">SUMIF('CF(Q)'!$5:$5,'CF(Y)'!T$5,'CF(Q)'!28:28)</f>
        <v>-3555.1329340522689</v>
      </c>
      <c r="U27" s="269">
        <f ca="1">SUMIF('CF(Q)'!$5:$5,'CF(Y)'!U$5,'CF(Q)'!28:28)</f>
        <v>-3568.4964955031464</v>
      </c>
      <c r="V27" s="269">
        <f ca="1">SUMIF('CF(Q)'!$5:$5,'CF(Y)'!V$5,'CF(Q)'!28:28)</f>
        <v>-3582.1295766202848</v>
      </c>
      <c r="W27" s="269">
        <f ca="1">SUMIF('CF(Q)'!$5:$5,'CF(Y)'!W$5,'CF(Q)'!28:28)</f>
        <v>-3596.0375677970101</v>
      </c>
      <c r="X27" s="269">
        <f ca="1">SUMIF('CF(Q)'!$5:$5,'CF(Y)'!X$5,'CF(Q)'!28:28)</f>
        <v>-3610.2259672345126</v>
      </c>
      <c r="Y27" s="269">
        <f ca="1">SUMIF('CF(Q)'!$5:$5,'CF(Y)'!Y$5,'CF(Q)'!28:28)</f>
        <v>-3624.7003830980088</v>
      </c>
      <c r="Z27" s="269">
        <f ca="1">SUMIF('CF(Q)'!$5:$5,'CF(Y)'!Z$5,'CF(Q)'!28:28)</f>
        <v>-3639.466535716017</v>
      </c>
      <c r="AA27" s="269">
        <f ca="1">SUMIF('CF(Q)'!$5:$5,'CF(Y)'!AA$5,'CF(Q)'!28:28)</f>
        <v>-3654.5302598236303</v>
      </c>
      <c r="AB27" s="269">
        <f ca="1">SUMIF('CF(Q)'!$5:$5,'CF(Y)'!AB$5,'CF(Q)'!28:28)</f>
        <v>-3669.8975068506379</v>
      </c>
      <c r="AC27" s="269">
        <f ca="1">SUMIF('CF(Q)'!$5:$5,'CF(Y)'!AC$5,'CF(Q)'!28:28)</f>
        <v>-2516.507206319412</v>
      </c>
      <c r="AD27" s="269">
        <f ca="1">SUMIF('CF(Q)'!$5:$5,'CF(Y)'!AD$5,'CF(Q)'!28:28)</f>
        <v>0</v>
      </c>
      <c r="AE27" s="269">
        <f ca="1">SUMIF('CF(Q)'!$5:$5,'CF(Y)'!AE$5,'CF(Q)'!28:28)</f>
        <v>0</v>
      </c>
      <c r="AF27" s="269">
        <f ca="1">SUMIF('CF(Q)'!$5:$5,'CF(Y)'!AF$5,'CF(Q)'!28:28)</f>
        <v>0</v>
      </c>
      <c r="AG27" s="269">
        <f ca="1">SUMIF('CF(Q)'!$5:$5,'CF(Y)'!AG$5,'CF(Q)'!28:28)</f>
        <v>0</v>
      </c>
      <c r="AH27" s="269">
        <f>SUMIF('CF(Q)'!$5:$5,'CF(Y)'!AH$5,'CF(Q)'!28:28)</f>
        <v>0</v>
      </c>
      <c r="AI27" s="269">
        <f>SUMIF('CF(Q)'!$5:$5,'CF(Y)'!AI$5,'CF(Q)'!28:28)</f>
        <v>0</v>
      </c>
      <c r="AJ27" s="269">
        <f>SUMIF('CF(Q)'!$5:$5,'CF(Y)'!AJ$5,'CF(Q)'!28:28)</f>
        <v>0</v>
      </c>
      <c r="AK27" s="269">
        <f>SUMIF('CF(Q)'!$5:$5,'CF(Y)'!AK$5,'CF(Q)'!28:28)</f>
        <v>0</v>
      </c>
      <c r="AL27" s="269">
        <f>SUMIF('CF(Q)'!$5:$5,'CF(Y)'!AL$5,'CF(Q)'!28:28)</f>
        <v>0</v>
      </c>
      <c r="AM27" s="269">
        <f>SUMIF('CF(Q)'!$5:$5,'CF(Y)'!AM$5,'CF(Q)'!28:28)</f>
        <v>0</v>
      </c>
      <c r="AN27" s="269">
        <f>SUMIF('CF(Q)'!$5:$5,'CF(Y)'!AN$5,'CF(Q)'!28:28)</f>
        <v>0</v>
      </c>
      <c r="AO27" s="269">
        <f>SUMIF('CF(Q)'!$5:$5,'CF(Y)'!AO$5,'CF(Q)'!28:28)</f>
        <v>0</v>
      </c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</row>
    <row r="28" spans="1:54" s="22" customFormat="1" ht="14.1" customHeight="1">
      <c r="A28" s="976">
        <f ca="1">'CF(Q)'!E29-'CF(Y)'!E28</f>
        <v>0</v>
      </c>
      <c r="B28" s="66" t="s">
        <v>1052</v>
      </c>
      <c r="C28" s="66"/>
      <c r="D28" s="333" t="s">
        <v>97</v>
      </c>
      <c r="E28" s="270">
        <f t="shared" ref="E28" ca="1" si="36">SUM(G28:AO28)</f>
        <v>0</v>
      </c>
      <c r="F28" s="270"/>
      <c r="G28" s="269">
        <f ca="1">SUMIF('CF(Q)'!$5:$5,'CF(Y)'!G$5,'CF(Q)'!29:29)</f>
        <v>0</v>
      </c>
      <c r="H28" s="269">
        <f ca="1">SUMIF('CF(Q)'!$5:$5,'CF(Y)'!H$5,'CF(Q)'!29:29)</f>
        <v>0</v>
      </c>
      <c r="I28" s="269">
        <f ca="1">SUMIF('CF(Q)'!$5:$5,'CF(Y)'!I$5,'CF(Q)'!29:29)</f>
        <v>-1666.4364546243696</v>
      </c>
      <c r="J28" s="269">
        <f ca="1">SUMIF('CF(Q)'!$5:$5,'CF(Y)'!J$5,'CF(Q)'!29:29)</f>
        <v>8.3321822731213615</v>
      </c>
      <c r="K28" s="269">
        <f ca="1">SUMIF('CF(Q)'!$5:$5,'CF(Y)'!K$5,'CF(Q)'!29:29)</f>
        <v>8.332182273122271</v>
      </c>
      <c r="L28" s="269">
        <f ca="1">SUMIF('CF(Q)'!$5:$5,'CF(Y)'!L$5,'CF(Q)'!29:29)</f>
        <v>8.3321822731213615</v>
      </c>
      <c r="M28" s="269">
        <f ca="1">SUMIF('CF(Q)'!$5:$5,'CF(Y)'!M$5,'CF(Q)'!29:29)</f>
        <v>8.332182273120452</v>
      </c>
      <c r="N28" s="269">
        <f ca="1">SUMIF('CF(Q)'!$5:$5,'CF(Y)'!N$5,'CF(Q)'!29:29)</f>
        <v>8.332182273122271</v>
      </c>
      <c r="O28" s="269">
        <f ca="1">SUMIF('CF(Q)'!$5:$5,'CF(Y)'!O$5,'CF(Q)'!29:29)</f>
        <v>8.3321822731231805</v>
      </c>
      <c r="P28" s="269">
        <f ca="1">SUMIF('CF(Q)'!$5:$5,'CF(Y)'!P$5,'CF(Q)'!29:29)</f>
        <v>8.332182273122271</v>
      </c>
      <c r="Q28" s="269">
        <f ca="1">SUMIF('CF(Q)'!$5:$5,'CF(Y)'!Q$5,'CF(Q)'!29:29)</f>
        <v>8.3321822731213615</v>
      </c>
      <c r="R28" s="269">
        <f ca="1">SUMIF('CF(Q)'!$5:$5,'CF(Y)'!R$5,'CF(Q)'!29:29)</f>
        <v>8.3321822731213615</v>
      </c>
      <c r="S28" s="269">
        <f ca="1">SUMIF('CF(Q)'!$5:$5,'CF(Y)'!S$5,'CF(Q)'!29:29)</f>
        <v>8.3321822731231805</v>
      </c>
      <c r="T28" s="269">
        <f ca="1">SUMIF('CF(Q)'!$5:$5,'CF(Y)'!T$5,'CF(Q)'!29:29)</f>
        <v>8.3321822731213615</v>
      </c>
      <c r="U28" s="269">
        <f ca="1">SUMIF('CF(Q)'!$5:$5,'CF(Y)'!U$5,'CF(Q)'!29:29)</f>
        <v>8.3321822731213615</v>
      </c>
      <c r="V28" s="269">
        <f ca="1">SUMIF('CF(Q)'!$5:$5,'CF(Y)'!V$5,'CF(Q)'!29:29)</f>
        <v>8.3321822731213615</v>
      </c>
      <c r="W28" s="269">
        <f ca="1">SUMIF('CF(Q)'!$5:$5,'CF(Y)'!W$5,'CF(Q)'!29:29)</f>
        <v>8.332182273122271</v>
      </c>
      <c r="X28" s="269">
        <f ca="1">SUMIF('CF(Q)'!$5:$5,'CF(Y)'!X$5,'CF(Q)'!29:29)</f>
        <v>8.332182273122271</v>
      </c>
      <c r="Y28" s="269">
        <f ca="1">SUMIF('CF(Q)'!$5:$5,'CF(Y)'!Y$5,'CF(Q)'!29:29)</f>
        <v>8.3321822731213615</v>
      </c>
      <c r="Z28" s="269">
        <f ca="1">SUMIF('CF(Q)'!$5:$5,'CF(Y)'!Z$5,'CF(Q)'!29:29)</f>
        <v>8.332182273122271</v>
      </c>
      <c r="AA28" s="269">
        <f ca="1">SUMIF('CF(Q)'!$5:$5,'CF(Y)'!AA$5,'CF(Q)'!29:29)</f>
        <v>8.3321822731213615</v>
      </c>
      <c r="AB28" s="269">
        <f ca="1">SUMIF('CF(Q)'!$5:$5,'CF(Y)'!AB$5,'CF(Q)'!29:29)</f>
        <v>8.3321822731213615</v>
      </c>
      <c r="AC28" s="269">
        <f ca="1">SUMIF('CF(Q)'!$5:$5,'CF(Y)'!AC$5,'CF(Q)'!29:29)</f>
        <v>1508.1249914350556</v>
      </c>
      <c r="AD28" s="269">
        <f ca="1">SUMIF('CF(Q)'!$5:$5,'CF(Y)'!AD$5,'CF(Q)'!29:29)</f>
        <v>0</v>
      </c>
      <c r="AE28" s="269">
        <f ca="1">SUMIF('CF(Q)'!$5:$5,'CF(Y)'!AE$5,'CF(Q)'!29:29)</f>
        <v>0</v>
      </c>
      <c r="AF28" s="269">
        <f ca="1">SUMIF('CF(Q)'!$5:$5,'CF(Y)'!AF$5,'CF(Q)'!29:29)</f>
        <v>0</v>
      </c>
      <c r="AG28" s="269">
        <f ca="1">SUMIF('CF(Q)'!$5:$5,'CF(Y)'!AG$5,'CF(Q)'!29:29)</f>
        <v>0</v>
      </c>
      <c r="AH28" s="269">
        <f ca="1">SUMIF('CF(Q)'!$5:$5,'CF(Y)'!AH$5,'CF(Q)'!29:29)</f>
        <v>0</v>
      </c>
      <c r="AI28" s="269">
        <f ca="1">SUMIF('CF(Q)'!$5:$5,'CF(Y)'!AI$5,'CF(Q)'!29:29)</f>
        <v>0</v>
      </c>
      <c r="AJ28" s="269">
        <f ca="1">SUMIF('CF(Q)'!$5:$5,'CF(Y)'!AJ$5,'CF(Q)'!29:29)</f>
        <v>0</v>
      </c>
      <c r="AK28" s="269">
        <f ca="1">SUMIF('CF(Q)'!$5:$5,'CF(Y)'!AK$5,'CF(Q)'!29:29)</f>
        <v>0</v>
      </c>
      <c r="AL28" s="269">
        <f ca="1">SUMIF('CF(Q)'!$5:$5,'CF(Y)'!AL$5,'CF(Q)'!29:29)</f>
        <v>0</v>
      </c>
      <c r="AM28" s="269">
        <f ca="1">SUMIF('CF(Q)'!$5:$5,'CF(Y)'!AM$5,'CF(Q)'!29:29)</f>
        <v>0</v>
      </c>
      <c r="AN28" s="269">
        <f ca="1">SUMIF('CF(Q)'!$5:$5,'CF(Y)'!AN$5,'CF(Q)'!29:29)</f>
        <v>0</v>
      </c>
      <c r="AO28" s="269">
        <f ca="1">SUMIF('CF(Q)'!$5:$5,'CF(Y)'!AO$5,'CF(Q)'!29:29)</f>
        <v>0</v>
      </c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</row>
    <row r="29" spans="1:54" s="22" customFormat="1" ht="14.1" customHeight="1">
      <c r="A29" s="976">
        <f ca="1">'CF(Q)'!E30-'CF(Y)'!E29</f>
        <v>0</v>
      </c>
      <c r="B29" s="66" t="s">
        <v>80</v>
      </c>
      <c r="C29" s="66"/>
      <c r="D29" s="59" t="s">
        <v>97</v>
      </c>
      <c r="E29" s="270">
        <f t="shared" ca="1" si="35"/>
        <v>0</v>
      </c>
      <c r="F29" s="270"/>
      <c r="G29" s="269">
        <f ca="1">SUMIF('CF(Q)'!$5:$5,'CF(Y)'!G$5,'CF(Q)'!30:30)</f>
        <v>0</v>
      </c>
      <c r="H29" s="269">
        <f ca="1">SUMIF('CF(Q)'!$5:$5,'CF(Y)'!H$5,'CF(Q)'!30:30)</f>
        <v>0</v>
      </c>
      <c r="I29" s="269">
        <f ca="1">SUMIF('CF(Q)'!$5:$5,'CF(Y)'!I$5,'CF(Q)'!30:30)</f>
        <v>0</v>
      </c>
      <c r="J29" s="269">
        <f ca="1">SUMIF('CF(Q)'!$5:$5,'CF(Y)'!J$5,'CF(Q)'!30:30)</f>
        <v>0</v>
      </c>
      <c r="K29" s="269">
        <f ca="1">SUMIF('CF(Q)'!$5:$5,'CF(Y)'!K$5,'CF(Q)'!30:30)</f>
        <v>0</v>
      </c>
      <c r="L29" s="269">
        <f ca="1">SUMIF('CF(Q)'!$5:$5,'CF(Y)'!L$5,'CF(Q)'!30:30)</f>
        <v>0</v>
      </c>
      <c r="M29" s="269">
        <f ca="1">SUMIF('CF(Q)'!$5:$5,'CF(Y)'!M$5,'CF(Q)'!30:30)</f>
        <v>0</v>
      </c>
      <c r="N29" s="269">
        <f ca="1">SUMIF('CF(Q)'!$5:$5,'CF(Y)'!N$5,'CF(Q)'!30:30)</f>
        <v>0</v>
      </c>
      <c r="O29" s="269">
        <f ca="1">SUMIF('CF(Q)'!$5:$5,'CF(Y)'!O$5,'CF(Q)'!30:30)</f>
        <v>0</v>
      </c>
      <c r="P29" s="269">
        <f ca="1">SUMIF('CF(Q)'!$5:$5,'CF(Y)'!P$5,'CF(Q)'!30:30)</f>
        <v>0</v>
      </c>
      <c r="Q29" s="269">
        <f ca="1">SUMIF('CF(Q)'!$5:$5,'CF(Y)'!Q$5,'CF(Q)'!30:30)</f>
        <v>0</v>
      </c>
      <c r="R29" s="269">
        <f ca="1">SUMIF('CF(Q)'!$5:$5,'CF(Y)'!R$5,'CF(Q)'!30:30)</f>
        <v>0</v>
      </c>
      <c r="S29" s="269">
        <f ca="1">SUMIF('CF(Q)'!$5:$5,'CF(Y)'!S$5,'CF(Q)'!30:30)</f>
        <v>0</v>
      </c>
      <c r="T29" s="269">
        <f ca="1">SUMIF('CF(Q)'!$5:$5,'CF(Y)'!T$5,'CF(Q)'!30:30)</f>
        <v>0</v>
      </c>
      <c r="U29" s="269">
        <f ca="1">SUMIF('CF(Q)'!$5:$5,'CF(Y)'!U$5,'CF(Q)'!30:30)</f>
        <v>0</v>
      </c>
      <c r="V29" s="269">
        <f ca="1">SUMIF('CF(Q)'!$5:$5,'CF(Y)'!V$5,'CF(Q)'!30:30)</f>
        <v>0</v>
      </c>
      <c r="W29" s="269">
        <f ca="1">SUMIF('CF(Q)'!$5:$5,'CF(Y)'!W$5,'CF(Q)'!30:30)</f>
        <v>0</v>
      </c>
      <c r="X29" s="269">
        <f ca="1">SUMIF('CF(Q)'!$5:$5,'CF(Y)'!X$5,'CF(Q)'!30:30)</f>
        <v>0</v>
      </c>
      <c r="Y29" s="269">
        <f ca="1">SUMIF('CF(Q)'!$5:$5,'CF(Y)'!Y$5,'CF(Q)'!30:30)</f>
        <v>0</v>
      </c>
      <c r="Z29" s="269">
        <f ca="1">SUMIF('CF(Q)'!$5:$5,'CF(Y)'!Z$5,'CF(Q)'!30:30)</f>
        <v>0</v>
      </c>
      <c r="AA29" s="269">
        <f ca="1">SUMIF('CF(Q)'!$5:$5,'CF(Y)'!AA$5,'CF(Q)'!30:30)</f>
        <v>0</v>
      </c>
      <c r="AB29" s="269">
        <f ca="1">SUMIF('CF(Q)'!$5:$5,'CF(Y)'!AB$5,'CF(Q)'!30:30)</f>
        <v>0</v>
      </c>
      <c r="AC29" s="269">
        <f ca="1">SUMIF('CF(Q)'!$5:$5,'CF(Y)'!AC$5,'CF(Q)'!30:30)</f>
        <v>0</v>
      </c>
      <c r="AD29" s="269">
        <f ca="1">SUMIF('CF(Q)'!$5:$5,'CF(Y)'!AD$5,'CF(Q)'!30:30)</f>
        <v>0</v>
      </c>
      <c r="AE29" s="269">
        <f ca="1">SUMIF('CF(Q)'!$5:$5,'CF(Y)'!AE$5,'CF(Q)'!30:30)</f>
        <v>0</v>
      </c>
      <c r="AF29" s="269">
        <f ca="1">SUMIF('CF(Q)'!$5:$5,'CF(Y)'!AF$5,'CF(Q)'!30:30)</f>
        <v>0</v>
      </c>
      <c r="AG29" s="269">
        <f ca="1">SUMIF('CF(Q)'!$5:$5,'CF(Y)'!AG$5,'CF(Q)'!30:30)</f>
        <v>0</v>
      </c>
      <c r="AH29" s="269">
        <f>SUMIF('CF(Q)'!$5:$5,'CF(Y)'!AH$5,'CF(Q)'!30:30)</f>
        <v>0</v>
      </c>
      <c r="AI29" s="269">
        <f>SUMIF('CF(Q)'!$5:$5,'CF(Y)'!AI$5,'CF(Q)'!30:30)</f>
        <v>0</v>
      </c>
      <c r="AJ29" s="269">
        <f>SUMIF('CF(Q)'!$5:$5,'CF(Y)'!AJ$5,'CF(Q)'!30:30)</f>
        <v>0</v>
      </c>
      <c r="AK29" s="269">
        <f>SUMIF('CF(Q)'!$5:$5,'CF(Y)'!AK$5,'CF(Q)'!30:30)</f>
        <v>0</v>
      </c>
      <c r="AL29" s="269">
        <f>SUMIF('CF(Q)'!$5:$5,'CF(Y)'!AL$5,'CF(Q)'!30:30)</f>
        <v>0</v>
      </c>
      <c r="AM29" s="269">
        <f>SUMIF('CF(Q)'!$5:$5,'CF(Y)'!AM$5,'CF(Q)'!30:30)</f>
        <v>0</v>
      </c>
      <c r="AN29" s="269">
        <f>SUMIF('CF(Q)'!$5:$5,'CF(Y)'!AN$5,'CF(Q)'!30:30)</f>
        <v>0</v>
      </c>
      <c r="AO29" s="269">
        <f>SUMIF('CF(Q)'!$5:$5,'CF(Y)'!AO$5,'CF(Q)'!30:30)</f>
        <v>0</v>
      </c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</row>
    <row r="30" spans="1:54" s="22" customFormat="1" ht="14.1" customHeight="1">
      <c r="A30" s="976">
        <f ca="1">'CF(Q)'!E31-'CF(Y)'!E30</f>
        <v>0</v>
      </c>
      <c r="B30" s="66" t="s">
        <v>797</v>
      </c>
      <c r="C30" s="66"/>
      <c r="D30" s="59" t="s">
        <v>97</v>
      </c>
      <c r="E30" s="270">
        <f t="shared" ca="1" si="35"/>
        <v>-16762.222170659308</v>
      </c>
      <c r="F30" s="270"/>
      <c r="G30" s="269">
        <f>SUMIF('CF(Q)'!$5:$5,'CF(Y)'!G$5,'CF(Q)'!31:31)</f>
        <v>0</v>
      </c>
      <c r="H30" s="269">
        <f ca="1">SUMIF('CF(Q)'!$5:$5,'CF(Y)'!H$5,'CF(Q)'!31:31)</f>
        <v>0</v>
      </c>
      <c r="I30" s="269">
        <f ca="1">SUMIF('CF(Q)'!$5:$5,'CF(Y)'!I$5,'CF(Q)'!31:31)</f>
        <v>0</v>
      </c>
      <c r="J30" s="269">
        <f ca="1">SUMIF('CF(Q)'!$5:$5,'CF(Y)'!J$5,'CF(Q)'!31:31)</f>
        <v>0</v>
      </c>
      <c r="K30" s="269">
        <f ca="1">SUMIF('CF(Q)'!$5:$5,'CF(Y)'!K$5,'CF(Q)'!31:31)</f>
        <v>-176.51066779308354</v>
      </c>
      <c r="L30" s="269">
        <f ca="1">SUMIF('CF(Q)'!$5:$5,'CF(Y)'!L$5,'CF(Q)'!31:31)</f>
        <v>-245.55934457903476</v>
      </c>
      <c r="M30" s="269">
        <f ca="1">SUMIF('CF(Q)'!$5:$5,'CF(Y)'!M$5,'CF(Q)'!31:31)</f>
        <v>-281.38688813495975</v>
      </c>
      <c r="N30" s="269">
        <f ca="1">SUMIF('CF(Q)'!$5:$5,'CF(Y)'!N$5,'CF(Q)'!31:31)</f>
        <v>-320.49675244488486</v>
      </c>
      <c r="O30" s="269">
        <f ca="1">SUMIF('CF(Q)'!$5:$5,'CF(Y)'!O$5,'CF(Q)'!31:31)</f>
        <v>-360.1628999860402</v>
      </c>
      <c r="P30" s="269">
        <f ca="1">SUMIF('CF(Q)'!$5:$5,'CF(Y)'!P$5,'CF(Q)'!31:31)</f>
        <v>-459.71817180687407</v>
      </c>
      <c r="Q30" s="269">
        <f ca="1">SUMIF('CF(Q)'!$5:$5,'CF(Y)'!Q$5,'CF(Q)'!31:31)</f>
        <v>-709.94606322006518</v>
      </c>
      <c r="R30" s="269">
        <f ca="1">SUMIF('CF(Q)'!$5:$5,'CF(Y)'!R$5,'CF(Q)'!31:31)</f>
        <v>-777.58916744695455</v>
      </c>
      <c r="S30" s="269">
        <f ca="1">SUMIF('CF(Q)'!$5:$5,'CF(Y)'!S$5,'CF(Q)'!31:31)</f>
        <v>-845.10281383400627</v>
      </c>
      <c r="T30" s="269">
        <f ca="1">SUMIF('CF(Q)'!$5:$5,'CF(Y)'!T$5,'CF(Q)'!31:31)</f>
        <v>-912.484800314361</v>
      </c>
      <c r="U30" s="269">
        <f ca="1">SUMIF('CF(Q)'!$5:$5,'CF(Y)'!U$5,'CF(Q)'!31:31)</f>
        <v>-979.73288658616616</v>
      </c>
      <c r="V30" s="269">
        <f ca="1">SUMIF('CF(Q)'!$5:$5,'CF(Y)'!V$5,'CF(Q)'!31:31)</f>
        <v>-1046.844793434982</v>
      </c>
      <c r="W30" s="269">
        <f ca="1">SUMIF('CF(Q)'!$5:$5,'CF(Y)'!W$5,'CF(Q)'!31:31)</f>
        <v>-1113.8182020439231</v>
      </c>
      <c r="X30" s="269">
        <f ca="1">SUMIF('CF(Q)'!$5:$5,'CF(Y)'!X$5,'CF(Q)'!31:31)</f>
        <v>-1180.6507532913399</v>
      </c>
      <c r="Y30" s="269">
        <f ca="1">SUMIF('CF(Q)'!$5:$5,'CF(Y)'!Y$5,'CF(Q)'!31:31)</f>
        <v>-1247.3400470357947</v>
      </c>
      <c r="Z30" s="269">
        <f ca="1">SUMIF('CF(Q)'!$5:$5,'CF(Y)'!Z$5,'CF(Q)'!31:31)</f>
        <v>-1313.8836413881143</v>
      </c>
      <c r="AA30" s="269">
        <f ca="1">SUMIF('CF(Q)'!$5:$5,'CF(Y)'!AA$5,'CF(Q)'!31:31)</f>
        <v>-1378.3564152514994</v>
      </c>
      <c r="AB30" s="269">
        <f ca="1">SUMIF('CF(Q)'!$5:$5,'CF(Y)'!AB$5,'CF(Q)'!31:31)</f>
        <v>-1365.2668370982385</v>
      </c>
      <c r="AC30" s="269">
        <f ca="1">SUMIF('CF(Q)'!$5:$5,'CF(Y)'!AC$5,'CF(Q)'!31:31)</f>
        <v>-2047.3710249689871</v>
      </c>
      <c r="AD30" s="269">
        <f ca="1">SUMIF('CF(Q)'!$5:$5,'CF(Y)'!AD$5,'CF(Q)'!31:31)</f>
        <v>0</v>
      </c>
      <c r="AE30" s="269">
        <f ca="1">SUMIF('CF(Q)'!$5:$5,'CF(Y)'!AE$5,'CF(Q)'!31:31)</f>
        <v>0</v>
      </c>
      <c r="AF30" s="269">
        <f ca="1">SUMIF('CF(Q)'!$5:$5,'CF(Y)'!AF$5,'CF(Q)'!31:31)</f>
        <v>0</v>
      </c>
      <c r="AG30" s="269">
        <f ca="1">SUMIF('CF(Q)'!$5:$5,'CF(Y)'!AG$5,'CF(Q)'!31:31)</f>
        <v>0</v>
      </c>
      <c r="AH30" s="269">
        <f ca="1">SUMIF('CF(Q)'!$5:$5,'CF(Y)'!AH$5,'CF(Q)'!31:31)</f>
        <v>0</v>
      </c>
      <c r="AI30" s="269">
        <f ca="1">SUMIF('CF(Q)'!$5:$5,'CF(Y)'!AI$5,'CF(Q)'!31:31)</f>
        <v>0</v>
      </c>
      <c r="AJ30" s="269">
        <f ca="1">SUMIF('CF(Q)'!$5:$5,'CF(Y)'!AJ$5,'CF(Q)'!31:31)</f>
        <v>0</v>
      </c>
      <c r="AK30" s="269">
        <f ca="1">SUMIF('CF(Q)'!$5:$5,'CF(Y)'!AK$5,'CF(Q)'!31:31)</f>
        <v>0</v>
      </c>
      <c r="AL30" s="269">
        <f ca="1">SUMIF('CF(Q)'!$5:$5,'CF(Y)'!AL$5,'CF(Q)'!31:31)</f>
        <v>0</v>
      </c>
      <c r="AM30" s="269">
        <f ca="1">SUMIF('CF(Q)'!$5:$5,'CF(Y)'!AM$5,'CF(Q)'!31:31)</f>
        <v>0</v>
      </c>
      <c r="AN30" s="269">
        <f ca="1">SUMIF('CF(Q)'!$5:$5,'CF(Y)'!AN$5,'CF(Q)'!31:31)</f>
        <v>0</v>
      </c>
      <c r="AO30" s="269">
        <f ca="1">SUMIF('CF(Q)'!$5:$5,'CF(Y)'!AO$5,'CF(Q)'!31:31)</f>
        <v>0</v>
      </c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2"/>
    </row>
    <row r="31" spans="1:54" s="22" customFormat="1" ht="14.1" customHeight="1">
      <c r="A31" s="976">
        <f ca="1">'CF(Q)'!E32-'CF(Y)'!E31</f>
        <v>0</v>
      </c>
      <c r="B31" s="66" t="s">
        <v>498</v>
      </c>
      <c r="C31" s="66"/>
      <c r="D31" s="59" t="s">
        <v>97</v>
      </c>
      <c r="E31" s="270">
        <f t="shared" ca="1" si="35"/>
        <v>-2000</v>
      </c>
      <c r="F31" s="270"/>
      <c r="G31" s="269">
        <f ca="1">SUMIF('CF(Q)'!$5:$5,'CF(Y)'!G$5,'CF(Q)'!32:32)</f>
        <v>0</v>
      </c>
      <c r="H31" s="269">
        <f ca="1">SUMIF('CF(Q)'!$5:$5,'CF(Y)'!H$5,'CF(Q)'!32:32)</f>
        <v>0</v>
      </c>
      <c r="I31" s="269">
        <f ca="1">SUMIF('CF(Q)'!$5:$5,'CF(Y)'!I$5,'CF(Q)'!32:32)</f>
        <v>0</v>
      </c>
      <c r="J31" s="269">
        <f ca="1">SUMIF('CF(Q)'!$5:$5,'CF(Y)'!J$5,'CF(Q)'!32:32)</f>
        <v>0</v>
      </c>
      <c r="K31" s="269">
        <f ca="1">SUMIF('CF(Q)'!$5:$5,'CF(Y)'!K$5,'CF(Q)'!32:32)</f>
        <v>0</v>
      </c>
      <c r="L31" s="269">
        <f ca="1">SUMIF('CF(Q)'!$5:$5,'CF(Y)'!L$5,'CF(Q)'!32:32)</f>
        <v>0</v>
      </c>
      <c r="M31" s="269">
        <f ca="1">SUMIF('CF(Q)'!$5:$5,'CF(Y)'!M$5,'CF(Q)'!32:32)</f>
        <v>0</v>
      </c>
      <c r="N31" s="269">
        <f ca="1">SUMIF('CF(Q)'!$5:$5,'CF(Y)'!N$5,'CF(Q)'!32:32)</f>
        <v>0</v>
      </c>
      <c r="O31" s="269">
        <f ca="1">SUMIF('CF(Q)'!$5:$5,'CF(Y)'!O$5,'CF(Q)'!32:32)</f>
        <v>0</v>
      </c>
      <c r="P31" s="269">
        <f ca="1">SUMIF('CF(Q)'!$5:$5,'CF(Y)'!P$5,'CF(Q)'!32:32)</f>
        <v>0</v>
      </c>
      <c r="Q31" s="269">
        <f ca="1">SUMIF('CF(Q)'!$5:$5,'CF(Y)'!Q$5,'CF(Q)'!32:32)</f>
        <v>0</v>
      </c>
      <c r="R31" s="269">
        <f ca="1">SUMIF('CF(Q)'!$5:$5,'CF(Y)'!R$5,'CF(Q)'!32:32)</f>
        <v>0</v>
      </c>
      <c r="S31" s="269">
        <f ca="1">SUMIF('CF(Q)'!$5:$5,'CF(Y)'!S$5,'CF(Q)'!32:32)</f>
        <v>0</v>
      </c>
      <c r="T31" s="269">
        <f ca="1">SUMIF('CF(Q)'!$5:$5,'CF(Y)'!T$5,'CF(Q)'!32:32)</f>
        <v>0</v>
      </c>
      <c r="U31" s="269">
        <f ca="1">SUMIF('CF(Q)'!$5:$5,'CF(Y)'!U$5,'CF(Q)'!32:32)</f>
        <v>0</v>
      </c>
      <c r="V31" s="269">
        <f ca="1">SUMIF('CF(Q)'!$5:$5,'CF(Y)'!V$5,'CF(Q)'!32:32)</f>
        <v>0</v>
      </c>
      <c r="W31" s="269">
        <f ca="1">SUMIF('CF(Q)'!$5:$5,'CF(Y)'!W$5,'CF(Q)'!32:32)</f>
        <v>0</v>
      </c>
      <c r="X31" s="269">
        <f ca="1">SUMIF('CF(Q)'!$5:$5,'CF(Y)'!X$5,'CF(Q)'!32:32)</f>
        <v>0</v>
      </c>
      <c r="Y31" s="269">
        <f ca="1">SUMIF('CF(Q)'!$5:$5,'CF(Y)'!Y$5,'CF(Q)'!32:32)</f>
        <v>0</v>
      </c>
      <c r="Z31" s="269">
        <f ca="1">SUMIF('CF(Q)'!$5:$5,'CF(Y)'!Z$5,'CF(Q)'!32:32)</f>
        <v>0</v>
      </c>
      <c r="AA31" s="269">
        <f ca="1">SUMIF('CF(Q)'!$5:$5,'CF(Y)'!AA$5,'CF(Q)'!32:32)</f>
        <v>0</v>
      </c>
      <c r="AB31" s="269">
        <f ca="1">SUMIF('CF(Q)'!$5:$5,'CF(Y)'!AB$5,'CF(Q)'!32:32)</f>
        <v>0</v>
      </c>
      <c r="AC31" s="269">
        <f ca="1">SUMIF('CF(Q)'!$5:$5,'CF(Y)'!AC$5,'CF(Q)'!32:32)</f>
        <v>-2000</v>
      </c>
      <c r="AD31" s="269">
        <f ca="1">SUMIF('CF(Q)'!$5:$5,'CF(Y)'!AD$5,'CF(Q)'!32:32)</f>
        <v>0</v>
      </c>
      <c r="AE31" s="269">
        <f ca="1">SUMIF('CF(Q)'!$5:$5,'CF(Y)'!AE$5,'CF(Q)'!32:32)</f>
        <v>0</v>
      </c>
      <c r="AF31" s="269">
        <f ca="1">SUMIF('CF(Q)'!$5:$5,'CF(Y)'!AF$5,'CF(Q)'!32:32)</f>
        <v>0</v>
      </c>
      <c r="AG31" s="269">
        <f ca="1">SUMIF('CF(Q)'!$5:$5,'CF(Y)'!AG$5,'CF(Q)'!32:32)</f>
        <v>0</v>
      </c>
      <c r="AH31" s="269">
        <f ca="1">SUMIF('CF(Q)'!$5:$5,'CF(Y)'!AH$5,'CF(Q)'!32:32)</f>
        <v>0</v>
      </c>
      <c r="AI31" s="269">
        <f ca="1">SUMIF('CF(Q)'!$5:$5,'CF(Y)'!AI$5,'CF(Q)'!32:32)</f>
        <v>0</v>
      </c>
      <c r="AJ31" s="269">
        <f ca="1">SUMIF('CF(Q)'!$5:$5,'CF(Y)'!AJ$5,'CF(Q)'!32:32)</f>
        <v>0</v>
      </c>
      <c r="AK31" s="269">
        <f ca="1">SUMIF('CF(Q)'!$5:$5,'CF(Y)'!AK$5,'CF(Q)'!32:32)</f>
        <v>0</v>
      </c>
      <c r="AL31" s="269">
        <f ca="1">SUMIF('CF(Q)'!$5:$5,'CF(Y)'!AL$5,'CF(Q)'!32:32)</f>
        <v>0</v>
      </c>
      <c r="AM31" s="269">
        <f ca="1">SUMIF('CF(Q)'!$5:$5,'CF(Y)'!AM$5,'CF(Q)'!32:32)</f>
        <v>0</v>
      </c>
      <c r="AN31" s="269">
        <f ca="1">SUMIF('CF(Q)'!$5:$5,'CF(Y)'!AN$5,'CF(Q)'!32:32)</f>
        <v>0</v>
      </c>
      <c r="AO31" s="269">
        <f ca="1">SUMIF('CF(Q)'!$5:$5,'CF(Y)'!AO$5,'CF(Q)'!32:32)</f>
        <v>0</v>
      </c>
      <c r="AP31" s="32"/>
      <c r="AQ31" s="32"/>
      <c r="AR31" s="32"/>
      <c r="AS31" s="32"/>
      <c r="AT31" s="32"/>
      <c r="AU31" s="32"/>
      <c r="AV31" s="32"/>
      <c r="AW31" s="32"/>
      <c r="AX31" s="32"/>
      <c r="AY31" s="32"/>
      <c r="AZ31" s="32"/>
      <c r="BA31" s="32"/>
      <c r="BB31" s="32"/>
    </row>
    <row r="32" spans="1:54" s="143" customFormat="1" ht="14.1" customHeight="1">
      <c r="A32" s="976">
        <f ca="1">'CF(Q)'!E33-'CF(Y)'!E32</f>
        <v>0</v>
      </c>
      <c r="B32" s="278" t="s">
        <v>798</v>
      </c>
      <c r="C32" s="278"/>
      <c r="D32" s="199" t="s">
        <v>97</v>
      </c>
      <c r="E32" s="280">
        <f t="shared" ca="1" si="35"/>
        <v>316327.07900185487</v>
      </c>
      <c r="F32" s="280"/>
      <c r="G32" s="280">
        <f ca="1">SUM(G25:G31)</f>
        <v>0</v>
      </c>
      <c r="H32" s="280">
        <f ca="1">SUM(H25:H31)</f>
        <v>0</v>
      </c>
      <c r="I32" s="280">
        <f t="shared" ref="I32:Q32" ca="1" si="37">SUM(I25:I31)</f>
        <v>2707.5958270387482</v>
      </c>
      <c r="J32" s="280">
        <f t="shared" ca="1" si="37"/>
        <v>17798.977089731939</v>
      </c>
      <c r="K32" s="280">
        <f t="shared" ca="1" si="37"/>
        <v>17505.019596594528</v>
      </c>
      <c r="L32" s="280">
        <f t="shared" ca="1" si="37"/>
        <v>17325.802994464233</v>
      </c>
      <c r="M32" s="280">
        <f t="shared" ca="1" si="37"/>
        <v>17194.582003563977</v>
      </c>
      <c r="N32" s="280">
        <f t="shared" ca="1" si="37"/>
        <v>17042.348659469721</v>
      </c>
      <c r="O32" s="280">
        <f t="shared" ca="1" si="37"/>
        <v>16899.324399055429</v>
      </c>
      <c r="P32" s="280">
        <f t="shared" ca="1" si="37"/>
        <v>16681.171688610881</v>
      </c>
      <c r="Q32" s="280">
        <f t="shared" ca="1" si="37"/>
        <v>16312.102246308394</v>
      </c>
      <c r="R32" s="280">
        <f t="shared" ref="R32:AO32" ca="1" si="38">SUM(R25:R31)</f>
        <v>16125.368596681305</v>
      </c>
      <c r="S32" s="280">
        <f t="shared" ca="1" si="38"/>
        <v>15938.510430492939</v>
      </c>
      <c r="T32" s="280">
        <f t="shared" ca="1" si="38"/>
        <v>15751.524870322124</v>
      </c>
      <c r="U32" s="280">
        <f t="shared" ca="1" si="38"/>
        <v>15564.408975392942</v>
      </c>
      <c r="V32" s="280">
        <f t="shared" ca="1" si="38"/>
        <v>15377.159740220486</v>
      </c>
      <c r="W32" s="280">
        <f t="shared" ca="1" si="38"/>
        <v>15189.774093228327</v>
      </c>
      <c r="X32" s="280">
        <f t="shared" ca="1" si="38"/>
        <v>15002.248895336905</v>
      </c>
      <c r="Y32" s="280">
        <f t="shared" ca="1" si="38"/>
        <v>14814.580938522453</v>
      </c>
      <c r="Z32" s="280">
        <f t="shared" ca="1" si="38"/>
        <v>14626.766944345625</v>
      </c>
      <c r="AA32" s="280">
        <f t="shared" ca="1" si="38"/>
        <v>14440.726199168124</v>
      </c>
      <c r="AB32" s="280">
        <f t="shared" ca="1" si="38"/>
        <v>14331.944283087882</v>
      </c>
      <c r="AC32" s="280">
        <f t="shared" ca="1" si="38"/>
        <v>9697.1405302179919</v>
      </c>
      <c r="AD32" s="280">
        <f t="shared" ca="1" si="38"/>
        <v>0</v>
      </c>
      <c r="AE32" s="280">
        <f t="shared" ca="1" si="38"/>
        <v>0</v>
      </c>
      <c r="AF32" s="280">
        <f t="shared" ca="1" si="38"/>
        <v>0</v>
      </c>
      <c r="AG32" s="280">
        <f t="shared" ca="1" si="38"/>
        <v>0</v>
      </c>
      <c r="AH32" s="280">
        <f t="shared" ca="1" si="38"/>
        <v>0</v>
      </c>
      <c r="AI32" s="280">
        <f t="shared" ca="1" si="38"/>
        <v>0</v>
      </c>
      <c r="AJ32" s="280">
        <f t="shared" ca="1" si="38"/>
        <v>0</v>
      </c>
      <c r="AK32" s="280">
        <f t="shared" ca="1" si="38"/>
        <v>0</v>
      </c>
      <c r="AL32" s="280">
        <f t="shared" ca="1" si="38"/>
        <v>0</v>
      </c>
      <c r="AM32" s="280">
        <f t="shared" ca="1" si="38"/>
        <v>0</v>
      </c>
      <c r="AN32" s="280">
        <f t="shared" ca="1" si="38"/>
        <v>0</v>
      </c>
      <c r="AO32" s="280">
        <f t="shared" ca="1" si="38"/>
        <v>0</v>
      </c>
      <c r="AP32" s="281"/>
      <c r="AQ32" s="281"/>
      <c r="AR32" s="281"/>
      <c r="AS32" s="281"/>
      <c r="AT32" s="281"/>
      <c r="AU32" s="281"/>
      <c r="AV32" s="281"/>
      <c r="AW32" s="281"/>
      <c r="AX32" s="281"/>
      <c r="AY32" s="281"/>
      <c r="AZ32" s="281"/>
      <c r="BA32" s="281"/>
      <c r="BB32" s="281"/>
    </row>
    <row r="33" spans="1:54" s="22" customFormat="1" ht="14.1" customHeight="1">
      <c r="A33" s="976">
        <f>'CF(Q)'!E34-'CF(Y)'!E33</f>
        <v>0</v>
      </c>
      <c r="B33" s="66"/>
      <c r="C33" s="66"/>
      <c r="D33" s="59"/>
      <c r="E33" s="270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</row>
    <row r="34" spans="1:54" s="22" customFormat="1" ht="14.1" customHeight="1">
      <c r="A34" s="976">
        <f ca="1">'CF(Q)'!E35-'CF(Y)'!E34</f>
        <v>0</v>
      </c>
      <c r="B34" s="56" t="s">
        <v>799</v>
      </c>
      <c r="C34" s="56"/>
      <c r="D34" s="320" t="s">
        <v>97</v>
      </c>
      <c r="E34" s="269">
        <f ca="1">SUM(G34:AO34)</f>
        <v>397096.15234375</v>
      </c>
      <c r="F34" s="269"/>
      <c r="G34" s="269">
        <f>SUMIF('CF(Q)'!$5:$5,'CF(Y)'!G$5,'CF(Q)'!35:35)</f>
        <v>0</v>
      </c>
      <c r="H34" s="269">
        <f ca="1">SUMIF('CF(Q)'!$5:$5,'CF(Y)'!H$5,'CF(Q)'!35:35)</f>
        <v>0</v>
      </c>
      <c r="I34" s="269">
        <f ca="1">SUMIF('CF(Q)'!$5:$5,'CF(Y)'!I$5,'CF(Q)'!35:35)</f>
        <v>4999.9999999999745</v>
      </c>
      <c r="J34" s="269">
        <f ca="1">SUMIF('CF(Q)'!$5:$5,'CF(Y)'!J$5,'CF(Q)'!35:35)</f>
        <v>26000</v>
      </c>
      <c r="K34" s="269">
        <f ca="1">SUMIF('CF(Q)'!$5:$5,'CF(Y)'!K$5,'CF(Q)'!35:35)</f>
        <v>28466.7734375</v>
      </c>
      <c r="L34" s="269">
        <f ca="1">SUMIF('CF(Q)'!$5:$5,'CF(Y)'!L$5,'CF(Q)'!35:35)</f>
        <v>28072.306250000001</v>
      </c>
      <c r="M34" s="269">
        <f ca="1">SUMIF('CF(Q)'!$5:$5,'CF(Y)'!M$5,'CF(Q)'!35:35)</f>
        <v>28163.287499999999</v>
      </c>
      <c r="N34" s="269">
        <f ca="1">SUMIF('CF(Q)'!$5:$5,'CF(Y)'!N$5,'CF(Q)'!35:35)</f>
        <v>27655.11328125</v>
      </c>
      <c r="O34" s="269">
        <f ca="1">SUMIF('CF(Q)'!$5:$5,'CF(Y)'!O$5,'CF(Q)'!35:35)</f>
        <v>27153.125</v>
      </c>
      <c r="P34" s="269">
        <f ca="1">SUMIF('CF(Q)'!$5:$5,'CF(Y)'!P$5,'CF(Q)'!35:35)</f>
        <v>26218.75</v>
      </c>
      <c r="Q34" s="269">
        <f ca="1">SUMIF('CF(Q)'!$5:$5,'CF(Y)'!Q$5,'CF(Q)'!35:35)</f>
        <v>25284.375</v>
      </c>
      <c r="R34" s="269">
        <f ca="1">SUMIF('CF(Q)'!$5:$5,'CF(Y)'!R$5,'CF(Q)'!35:35)</f>
        <v>24350</v>
      </c>
      <c r="S34" s="269">
        <f ca="1">SUMIF('CF(Q)'!$5:$5,'CF(Y)'!S$5,'CF(Q)'!35:35)</f>
        <v>23415.625</v>
      </c>
      <c r="T34" s="269">
        <f ca="1">SUMIF('CF(Q)'!$5:$5,'CF(Y)'!T$5,'CF(Q)'!35:35)</f>
        <v>22481.25</v>
      </c>
      <c r="U34" s="269">
        <f ca="1">SUMIF('CF(Q)'!$5:$5,'CF(Y)'!U$5,'CF(Q)'!35:35)</f>
        <v>21546.875</v>
      </c>
      <c r="V34" s="269">
        <f ca="1">SUMIF('CF(Q)'!$5:$5,'CF(Y)'!V$5,'CF(Q)'!35:35)</f>
        <v>20612.5</v>
      </c>
      <c r="W34" s="269">
        <f ca="1">SUMIF('CF(Q)'!$5:$5,'CF(Y)'!W$5,'CF(Q)'!35:35)</f>
        <v>19678.125</v>
      </c>
      <c r="X34" s="269">
        <f ca="1">SUMIF('CF(Q)'!$5:$5,'CF(Y)'!X$5,'CF(Q)'!35:35)</f>
        <v>18743.75</v>
      </c>
      <c r="Y34" s="269">
        <f ca="1">SUMIF('CF(Q)'!$5:$5,'CF(Y)'!Y$5,'CF(Q)'!35:35)</f>
        <v>17809.375</v>
      </c>
      <c r="Z34" s="269">
        <f ca="1">SUMIF('CF(Q)'!$5:$5,'CF(Y)'!Z$5,'CF(Q)'!35:35)</f>
        <v>6444.921875</v>
      </c>
      <c r="AA34" s="269">
        <f ca="1">SUMIF('CF(Q)'!$5:$5,'CF(Y)'!AA$5,'CF(Q)'!35:35)</f>
        <v>0</v>
      </c>
      <c r="AB34" s="269">
        <f ca="1">SUMIF('CF(Q)'!$5:$5,'CF(Y)'!AB$5,'CF(Q)'!35:35)</f>
        <v>0</v>
      </c>
      <c r="AC34" s="269">
        <f ca="1">SUMIF('CF(Q)'!$5:$5,'CF(Y)'!AC$5,'CF(Q)'!35:35)</f>
        <v>0</v>
      </c>
      <c r="AD34" s="269">
        <f ca="1">SUMIF('CF(Q)'!$5:$5,'CF(Y)'!AD$5,'CF(Q)'!35:35)</f>
        <v>0</v>
      </c>
      <c r="AE34" s="269">
        <f ca="1">SUMIF('CF(Q)'!$5:$5,'CF(Y)'!AE$5,'CF(Q)'!35:35)</f>
        <v>0</v>
      </c>
      <c r="AF34" s="269">
        <f ca="1">SUMIF('CF(Q)'!$5:$5,'CF(Y)'!AF$5,'CF(Q)'!35:35)</f>
        <v>0</v>
      </c>
      <c r="AG34" s="269">
        <f ca="1">SUMIF('CF(Q)'!$5:$5,'CF(Y)'!AG$5,'CF(Q)'!35:35)</f>
        <v>0</v>
      </c>
      <c r="AH34" s="269">
        <f ca="1">SUMIF('CF(Q)'!$5:$5,'CF(Y)'!AH$5,'CF(Q)'!35:35)</f>
        <v>0</v>
      </c>
      <c r="AI34" s="269">
        <f ca="1">SUMIF('CF(Q)'!$5:$5,'CF(Y)'!AI$5,'CF(Q)'!35:35)</f>
        <v>0</v>
      </c>
      <c r="AJ34" s="269">
        <f ca="1">SUMIF('CF(Q)'!$5:$5,'CF(Y)'!AJ$5,'CF(Q)'!35:35)</f>
        <v>0</v>
      </c>
      <c r="AK34" s="269">
        <f ca="1">SUMIF('CF(Q)'!$5:$5,'CF(Y)'!AK$5,'CF(Q)'!35:35)</f>
        <v>0</v>
      </c>
      <c r="AL34" s="269">
        <f ca="1">SUMIF('CF(Q)'!$5:$5,'CF(Y)'!AL$5,'CF(Q)'!35:35)</f>
        <v>0</v>
      </c>
      <c r="AM34" s="269">
        <f ca="1">SUMIF('CF(Q)'!$5:$5,'CF(Y)'!AM$5,'CF(Q)'!35:35)</f>
        <v>0</v>
      </c>
      <c r="AN34" s="269">
        <f ca="1">SUMIF('CF(Q)'!$5:$5,'CF(Y)'!AN$5,'CF(Q)'!35:35)</f>
        <v>0</v>
      </c>
      <c r="AO34" s="269">
        <f ca="1">SUMIF('CF(Q)'!$5:$5,'CF(Y)'!AO$5,'CF(Q)'!35:35)</f>
        <v>0</v>
      </c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</row>
    <row r="35" spans="1:54" s="143" customFormat="1" ht="14.1" customHeight="1">
      <c r="A35" s="976">
        <f>'CF(Q)'!E36-'CF(Y)'!E35</f>
        <v>0</v>
      </c>
      <c r="B35" s="278" t="s">
        <v>800</v>
      </c>
      <c r="C35" s="278"/>
      <c r="D35" s="199" t="s">
        <v>97</v>
      </c>
      <c r="E35" s="280"/>
      <c r="F35" s="280"/>
      <c r="G35" s="280">
        <f t="shared" ref="G35:AO35" ca="1" si="39">SUM(G14,G23,G32:G34)</f>
        <v>0</v>
      </c>
      <c r="H35" s="280">
        <f t="shared" ca="1" si="39"/>
        <v>0</v>
      </c>
      <c r="I35" s="280">
        <f t="shared" ca="1" si="39"/>
        <v>12707.595827038709</v>
      </c>
      <c r="J35" s="280">
        <f t="shared" ca="1" si="39"/>
        <v>44262.822916770674</v>
      </c>
      <c r="K35" s="280">
        <f t="shared" ca="1" si="39"/>
        <v>46321.846419615213</v>
      </c>
      <c r="L35" s="280">
        <f t="shared" ca="1" si="39"/>
        <v>46398.109244464242</v>
      </c>
      <c r="M35" s="280">
        <f t="shared" ca="1" si="39"/>
        <v>46357.869503563983</v>
      </c>
      <c r="N35" s="280">
        <f t="shared" ca="1" si="39"/>
        <v>45697.461940719717</v>
      </c>
      <c r="O35" s="280">
        <f t="shared" ca="1" si="39"/>
        <v>45052.449399055426</v>
      </c>
      <c r="P35" s="280">
        <f t="shared" ca="1" si="39"/>
        <v>43899.921688610877</v>
      </c>
      <c r="Q35" s="280">
        <f t="shared" ca="1" si="39"/>
        <v>42596.477246308394</v>
      </c>
      <c r="R35" s="280">
        <f t="shared" ca="1" si="39"/>
        <v>41475.368596681306</v>
      </c>
      <c r="S35" s="280">
        <f t="shared" ca="1" si="39"/>
        <v>40354.135430492941</v>
      </c>
      <c r="T35" s="280">
        <f t="shared" ca="1" si="39"/>
        <v>39232.77487032213</v>
      </c>
      <c r="U35" s="280">
        <f t="shared" ca="1" si="39"/>
        <v>38111.283975392944</v>
      </c>
      <c r="V35" s="280">
        <f t="shared" ca="1" si="39"/>
        <v>36989.659740220493</v>
      </c>
      <c r="W35" s="280">
        <f t="shared" ca="1" si="39"/>
        <v>35867.899093228334</v>
      </c>
      <c r="X35" s="280">
        <f t="shared" ca="1" si="39"/>
        <v>34745.998895336917</v>
      </c>
      <c r="Y35" s="280">
        <f t="shared" ca="1" si="39"/>
        <v>33623.955938522464</v>
      </c>
      <c r="Z35" s="280">
        <f t="shared" ca="1" si="39"/>
        <v>22071.688819345636</v>
      </c>
      <c r="AA35" s="280">
        <f t="shared" ca="1" si="39"/>
        <v>25507.564104595698</v>
      </c>
      <c r="AB35" s="280">
        <f t="shared" ca="1" si="39"/>
        <v>26833.394871591376</v>
      </c>
      <c r="AC35" s="280">
        <f t="shared" ca="1" si="39"/>
        <v>27038.753209513186</v>
      </c>
      <c r="AD35" s="280">
        <f t="shared" ca="1" si="39"/>
        <v>0</v>
      </c>
      <c r="AE35" s="280">
        <f t="shared" ca="1" si="39"/>
        <v>0</v>
      </c>
      <c r="AF35" s="280">
        <f t="shared" ca="1" si="39"/>
        <v>0</v>
      </c>
      <c r="AG35" s="280">
        <f t="shared" ca="1" si="39"/>
        <v>0</v>
      </c>
      <c r="AH35" s="280">
        <f t="shared" ca="1" si="39"/>
        <v>0</v>
      </c>
      <c r="AI35" s="280">
        <f t="shared" ca="1" si="39"/>
        <v>0</v>
      </c>
      <c r="AJ35" s="280">
        <f t="shared" ca="1" si="39"/>
        <v>0</v>
      </c>
      <c r="AK35" s="280">
        <f t="shared" ca="1" si="39"/>
        <v>0</v>
      </c>
      <c r="AL35" s="280">
        <f t="shared" ca="1" si="39"/>
        <v>0</v>
      </c>
      <c r="AM35" s="280">
        <f t="shared" ca="1" si="39"/>
        <v>0</v>
      </c>
      <c r="AN35" s="280">
        <f t="shared" ca="1" si="39"/>
        <v>0</v>
      </c>
      <c r="AO35" s="280">
        <f t="shared" ca="1" si="39"/>
        <v>0</v>
      </c>
      <c r="AP35" s="281"/>
      <c r="AQ35" s="281"/>
      <c r="AR35" s="281"/>
      <c r="AS35" s="281"/>
      <c r="AT35" s="281"/>
      <c r="AU35" s="281"/>
      <c r="AV35" s="281"/>
      <c r="AW35" s="281"/>
      <c r="AX35" s="281"/>
      <c r="AY35" s="281"/>
      <c r="AZ35" s="281"/>
      <c r="BA35" s="281"/>
      <c r="BB35" s="281"/>
    </row>
    <row r="36" spans="1:54" s="22" customFormat="1" ht="14.1" customHeight="1">
      <c r="A36" s="976">
        <f>'CF(Q)'!E37-'CF(Y)'!E36</f>
        <v>0</v>
      </c>
      <c r="B36" s="66"/>
      <c r="C36" s="66"/>
      <c r="D36" s="59"/>
      <c r="E36" s="270"/>
      <c r="F36" s="270"/>
      <c r="G36" s="270"/>
      <c r="H36" s="270"/>
      <c r="I36" s="270"/>
      <c r="J36" s="270"/>
      <c r="K36" s="270"/>
      <c r="L36" s="270"/>
      <c r="M36" s="270"/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</row>
    <row r="37" spans="1:54" s="22" customFormat="1" ht="14.1" customHeight="1">
      <c r="A37" s="976">
        <f ca="1">'CF(Q)'!E38-'CF(Y)'!E37</f>
        <v>0</v>
      </c>
      <c r="B37" s="66" t="s">
        <v>658</v>
      </c>
      <c r="C37" s="184"/>
      <c r="D37" s="59" t="s">
        <v>97</v>
      </c>
      <c r="E37" s="270">
        <f ca="1">SUM(G37:AO37)</f>
        <v>-320</v>
      </c>
      <c r="F37" s="270"/>
      <c r="G37" s="269">
        <f>SUMIF('CF(Q)'!$5:$5,'CF(Y)'!G$5,'CF(Q)'!38:38)</f>
        <v>0</v>
      </c>
      <c r="H37" s="269">
        <f ca="1">SUMIF('CF(Q)'!$5:$5,'CF(Y)'!H$5,'CF(Q)'!38:38)</f>
        <v>0</v>
      </c>
      <c r="I37" s="269">
        <f ca="1">SUMIF('CF(Q)'!$5:$5,'CF(Y)'!I$5,'CF(Q)'!38:38)</f>
        <v>0</v>
      </c>
      <c r="J37" s="269">
        <f ca="1">SUMIF('CF(Q)'!$5:$5,'CF(Y)'!J$5,'CF(Q)'!38:38)</f>
        <v>-20</v>
      </c>
      <c r="K37" s="269">
        <f ca="1">SUMIF('CF(Q)'!$5:$5,'CF(Y)'!K$5,'CF(Q)'!38:38)</f>
        <v>-20</v>
      </c>
      <c r="L37" s="269">
        <f ca="1">SUMIF('CF(Q)'!$5:$5,'CF(Y)'!L$5,'CF(Q)'!38:38)</f>
        <v>-20</v>
      </c>
      <c r="M37" s="269">
        <f ca="1">SUMIF('CF(Q)'!$5:$5,'CF(Y)'!M$5,'CF(Q)'!38:38)</f>
        <v>-20</v>
      </c>
      <c r="N37" s="269">
        <f ca="1">SUMIF('CF(Q)'!$5:$5,'CF(Y)'!N$5,'CF(Q)'!38:38)</f>
        <v>-20</v>
      </c>
      <c r="O37" s="269">
        <f ca="1">SUMIF('CF(Q)'!$5:$5,'CF(Y)'!O$5,'CF(Q)'!38:38)</f>
        <v>-20</v>
      </c>
      <c r="P37" s="269">
        <f ca="1">SUMIF('CF(Q)'!$5:$5,'CF(Y)'!P$5,'CF(Q)'!38:38)</f>
        <v>-20</v>
      </c>
      <c r="Q37" s="269">
        <f ca="1">SUMIF('CF(Q)'!$5:$5,'CF(Y)'!Q$5,'CF(Q)'!38:38)</f>
        <v>-20</v>
      </c>
      <c r="R37" s="269">
        <f ca="1">SUMIF('CF(Q)'!$5:$5,'CF(Y)'!R$5,'CF(Q)'!38:38)</f>
        <v>-20</v>
      </c>
      <c r="S37" s="269">
        <f ca="1">SUMIF('CF(Q)'!$5:$5,'CF(Y)'!S$5,'CF(Q)'!38:38)</f>
        <v>-20</v>
      </c>
      <c r="T37" s="269">
        <f ca="1">SUMIF('CF(Q)'!$5:$5,'CF(Y)'!T$5,'CF(Q)'!38:38)</f>
        <v>-20</v>
      </c>
      <c r="U37" s="269">
        <f ca="1">SUMIF('CF(Q)'!$5:$5,'CF(Y)'!U$5,'CF(Q)'!38:38)</f>
        <v>-20</v>
      </c>
      <c r="V37" s="269">
        <f ca="1">SUMIF('CF(Q)'!$5:$5,'CF(Y)'!V$5,'CF(Q)'!38:38)</f>
        <v>-20</v>
      </c>
      <c r="W37" s="269">
        <f ca="1">SUMIF('CF(Q)'!$5:$5,'CF(Y)'!W$5,'CF(Q)'!38:38)</f>
        <v>-20</v>
      </c>
      <c r="X37" s="269">
        <f ca="1">SUMIF('CF(Q)'!$5:$5,'CF(Y)'!X$5,'CF(Q)'!38:38)</f>
        <v>-20</v>
      </c>
      <c r="Y37" s="269">
        <f ca="1">SUMIF('CF(Q)'!$5:$5,'CF(Y)'!Y$5,'CF(Q)'!38:38)</f>
        <v>-20</v>
      </c>
      <c r="Z37" s="269">
        <f ca="1">SUMIF('CF(Q)'!$5:$5,'CF(Y)'!Z$5,'CF(Q)'!38:38)</f>
        <v>0</v>
      </c>
      <c r="AA37" s="269">
        <f ca="1">SUMIF('CF(Q)'!$5:$5,'CF(Y)'!AA$5,'CF(Q)'!38:38)</f>
        <v>0</v>
      </c>
      <c r="AB37" s="269">
        <f ca="1">SUMIF('CF(Q)'!$5:$5,'CF(Y)'!AB$5,'CF(Q)'!38:38)</f>
        <v>0</v>
      </c>
      <c r="AC37" s="269">
        <f ca="1">SUMIF('CF(Q)'!$5:$5,'CF(Y)'!AC$5,'CF(Q)'!38:38)</f>
        <v>0</v>
      </c>
      <c r="AD37" s="269">
        <f ca="1">SUMIF('CF(Q)'!$5:$5,'CF(Y)'!AD$5,'CF(Q)'!38:38)</f>
        <v>0</v>
      </c>
      <c r="AE37" s="269">
        <f ca="1">SUMIF('CF(Q)'!$5:$5,'CF(Y)'!AE$5,'CF(Q)'!38:38)</f>
        <v>0</v>
      </c>
      <c r="AF37" s="269">
        <f ca="1">SUMIF('CF(Q)'!$5:$5,'CF(Y)'!AF$5,'CF(Q)'!38:38)</f>
        <v>0</v>
      </c>
      <c r="AG37" s="269">
        <f ca="1">SUMIF('CF(Q)'!$5:$5,'CF(Y)'!AG$5,'CF(Q)'!38:38)</f>
        <v>0</v>
      </c>
      <c r="AH37" s="269">
        <f ca="1">SUMIF('CF(Q)'!$5:$5,'CF(Y)'!AH$5,'CF(Q)'!38:38)</f>
        <v>0</v>
      </c>
      <c r="AI37" s="269">
        <f ca="1">SUMIF('CF(Q)'!$5:$5,'CF(Y)'!AI$5,'CF(Q)'!38:38)</f>
        <v>0</v>
      </c>
      <c r="AJ37" s="269">
        <f ca="1">SUMIF('CF(Q)'!$5:$5,'CF(Y)'!AJ$5,'CF(Q)'!38:38)</f>
        <v>0</v>
      </c>
      <c r="AK37" s="269">
        <f ca="1">SUMIF('CF(Q)'!$5:$5,'CF(Y)'!AK$5,'CF(Q)'!38:38)</f>
        <v>0</v>
      </c>
      <c r="AL37" s="269">
        <f ca="1">SUMIF('CF(Q)'!$5:$5,'CF(Y)'!AL$5,'CF(Q)'!38:38)</f>
        <v>0</v>
      </c>
      <c r="AM37" s="269">
        <f ca="1">SUMIF('CF(Q)'!$5:$5,'CF(Y)'!AM$5,'CF(Q)'!38:38)</f>
        <v>0</v>
      </c>
      <c r="AN37" s="269">
        <f ca="1">SUMIF('CF(Q)'!$5:$5,'CF(Y)'!AN$5,'CF(Q)'!38:38)</f>
        <v>0</v>
      </c>
      <c r="AO37" s="269">
        <f ca="1">SUMIF('CF(Q)'!$5:$5,'CF(Y)'!AO$5,'CF(Q)'!38:38)</f>
        <v>0</v>
      </c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</row>
    <row r="38" spans="1:54" s="22" customFormat="1" ht="14.1" customHeight="1">
      <c r="A38" s="976">
        <f ca="1">'CF(Q)'!E39-'CF(Y)'!E38</f>
        <v>0</v>
      </c>
      <c r="B38" s="56" t="s">
        <v>1071</v>
      </c>
      <c r="C38" s="184"/>
      <c r="D38" s="59" t="s">
        <v>97</v>
      </c>
      <c r="E38" s="270">
        <f t="shared" ref="E38:E43" ca="1" si="40">SUM(G38:AO38)</f>
        <v>-24753.4</v>
      </c>
      <c r="F38" s="270"/>
      <c r="G38" s="269">
        <f>SUMIF('CF(Q)'!$5:$5,'CF(Y)'!G$5,'CF(Q)'!39:39)</f>
        <v>0</v>
      </c>
      <c r="H38" s="269">
        <f ca="1">SUMIF('CF(Q)'!$5:$5,'CF(Y)'!H$5,'CF(Q)'!39:39)</f>
        <v>0</v>
      </c>
      <c r="I38" s="269">
        <f ca="1">SUMIF('CF(Q)'!$5:$5,'CF(Y)'!I$5,'CF(Q)'!39:39)</f>
        <v>-700</v>
      </c>
      <c r="J38" s="269">
        <f ca="1">SUMIF('CF(Q)'!$5:$5,'CF(Y)'!J$5,'CF(Q)'!39:39)</f>
        <v>-2778.5625</v>
      </c>
      <c r="K38" s="269">
        <f ca="1">SUMIF('CF(Q)'!$5:$5,'CF(Y)'!K$5,'CF(Q)'!39:39)</f>
        <v>-2600.1500000000005</v>
      </c>
      <c r="L38" s="269">
        <f ca="1">SUMIF('CF(Q)'!$5:$5,'CF(Y)'!L$5,'CF(Q)'!39:39)</f>
        <v>-2445.4500000000007</v>
      </c>
      <c r="M38" s="269">
        <f ca="1">SUMIF('CF(Q)'!$5:$5,'CF(Y)'!M$5,'CF(Q)'!39:39)</f>
        <v>-2286.5500000000002</v>
      </c>
      <c r="N38" s="269">
        <f ca="1">SUMIF('CF(Q)'!$5:$5,'CF(Y)'!N$5,'CF(Q)'!39:39)</f>
        <v>-2119.2500000000005</v>
      </c>
      <c r="O38" s="269">
        <f ca="1">SUMIF('CF(Q)'!$5:$5,'CF(Y)'!O$5,'CF(Q)'!39:39)</f>
        <v>-1946.8750000000007</v>
      </c>
      <c r="P38" s="269">
        <f ca="1">SUMIF('CF(Q)'!$5:$5,'CF(Y)'!P$5,'CF(Q)'!39:39)</f>
        <v>-1771.8750000000007</v>
      </c>
      <c r="Q38" s="269">
        <f ca="1">SUMIF('CF(Q)'!$5:$5,'CF(Y)'!Q$5,'CF(Q)'!39:39)</f>
        <v>-1596.8750000000007</v>
      </c>
      <c r="R38" s="269">
        <f ca="1">SUMIF('CF(Q)'!$5:$5,'CF(Y)'!R$5,'CF(Q)'!39:39)</f>
        <v>-1421.8750000000005</v>
      </c>
      <c r="S38" s="269">
        <f ca="1">SUMIF('CF(Q)'!$5:$5,'CF(Y)'!S$5,'CF(Q)'!39:39)</f>
        <v>-1246.8750000000005</v>
      </c>
      <c r="T38" s="269">
        <f ca="1">SUMIF('CF(Q)'!$5:$5,'CF(Y)'!T$5,'CF(Q)'!39:39)</f>
        <v>-1071.8750000000005</v>
      </c>
      <c r="U38" s="269">
        <f ca="1">SUMIF('CF(Q)'!$5:$5,'CF(Y)'!U$5,'CF(Q)'!39:39)</f>
        <v>-896.87500000000045</v>
      </c>
      <c r="V38" s="269">
        <f ca="1">SUMIF('CF(Q)'!$5:$5,'CF(Y)'!V$5,'CF(Q)'!39:39)</f>
        <v>-721.87500000000045</v>
      </c>
      <c r="W38" s="269">
        <f ca="1">SUMIF('CF(Q)'!$5:$5,'CF(Y)'!W$5,'CF(Q)'!39:39)</f>
        <v>-546.87500000000045</v>
      </c>
      <c r="X38" s="269">
        <f ca="1">SUMIF('CF(Q)'!$5:$5,'CF(Y)'!X$5,'CF(Q)'!39:39)</f>
        <v>-371.8750000000004</v>
      </c>
      <c r="Y38" s="269">
        <f ca="1">SUMIF('CF(Q)'!$5:$5,'CF(Y)'!Y$5,'CF(Q)'!39:39)</f>
        <v>-196.8750000000004</v>
      </c>
      <c r="Z38" s="269">
        <f ca="1">SUMIF('CF(Q)'!$5:$5,'CF(Y)'!Z$5,'CF(Q)'!39:39)</f>
        <v>-32.812500000000206</v>
      </c>
      <c r="AA38" s="269">
        <f ca="1">SUMIF('CF(Q)'!$5:$5,'CF(Y)'!AA$5,'CF(Q)'!39:39)</f>
        <v>0</v>
      </c>
      <c r="AB38" s="269">
        <f ca="1">SUMIF('CF(Q)'!$5:$5,'CF(Y)'!AB$5,'CF(Q)'!39:39)</f>
        <v>0</v>
      </c>
      <c r="AC38" s="269">
        <f ca="1">SUMIF('CF(Q)'!$5:$5,'CF(Y)'!AC$5,'CF(Q)'!39:39)</f>
        <v>0</v>
      </c>
      <c r="AD38" s="269">
        <f ca="1">SUMIF('CF(Q)'!$5:$5,'CF(Y)'!AD$5,'CF(Q)'!39:39)</f>
        <v>0</v>
      </c>
      <c r="AE38" s="269">
        <f ca="1">SUMIF('CF(Q)'!$5:$5,'CF(Y)'!AE$5,'CF(Q)'!39:39)</f>
        <v>0</v>
      </c>
      <c r="AF38" s="269">
        <f ca="1">SUMIF('CF(Q)'!$5:$5,'CF(Y)'!AF$5,'CF(Q)'!39:39)</f>
        <v>0</v>
      </c>
      <c r="AG38" s="269">
        <f ca="1">SUMIF('CF(Q)'!$5:$5,'CF(Y)'!AG$5,'CF(Q)'!39:39)</f>
        <v>0</v>
      </c>
      <c r="AH38" s="269">
        <f ca="1">SUMIF('CF(Q)'!$5:$5,'CF(Y)'!AH$5,'CF(Q)'!39:39)</f>
        <v>0</v>
      </c>
      <c r="AI38" s="269">
        <f ca="1">SUMIF('CF(Q)'!$5:$5,'CF(Y)'!AI$5,'CF(Q)'!39:39)</f>
        <v>0</v>
      </c>
      <c r="AJ38" s="269">
        <f ca="1">SUMIF('CF(Q)'!$5:$5,'CF(Y)'!AJ$5,'CF(Q)'!39:39)</f>
        <v>0</v>
      </c>
      <c r="AK38" s="269">
        <f ca="1">SUMIF('CF(Q)'!$5:$5,'CF(Y)'!AK$5,'CF(Q)'!39:39)</f>
        <v>0</v>
      </c>
      <c r="AL38" s="269">
        <f ca="1">SUMIF('CF(Q)'!$5:$5,'CF(Y)'!AL$5,'CF(Q)'!39:39)</f>
        <v>0</v>
      </c>
      <c r="AM38" s="269">
        <f ca="1">SUMIF('CF(Q)'!$5:$5,'CF(Y)'!AM$5,'CF(Q)'!39:39)</f>
        <v>0</v>
      </c>
      <c r="AN38" s="269">
        <f ca="1">SUMIF('CF(Q)'!$5:$5,'CF(Y)'!AN$5,'CF(Q)'!39:39)</f>
        <v>0</v>
      </c>
      <c r="AO38" s="269">
        <f ca="1">SUMIF('CF(Q)'!$5:$5,'CF(Y)'!AO$5,'CF(Q)'!39:39)</f>
        <v>0</v>
      </c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</row>
    <row r="39" spans="1:54" s="22" customFormat="1" ht="14.1" customHeight="1">
      <c r="A39" s="976">
        <f ca="1">'CF(Q)'!E40-'CF(Y)'!E39</f>
        <v>0</v>
      </c>
      <c r="B39" s="56" t="s">
        <v>1072</v>
      </c>
      <c r="D39" s="59" t="s">
        <v>97</v>
      </c>
      <c r="E39" s="270">
        <f ca="1">SUM(G39:AO39)</f>
        <v>-24311.375</v>
      </c>
      <c r="F39" s="270"/>
      <c r="G39" s="269">
        <f>SUMIF('CF(Q)'!$5:$5,'CF(Y)'!G$5,'CF(Q)'!40:40)</f>
        <v>0</v>
      </c>
      <c r="H39" s="269">
        <f ca="1">SUMIF('CF(Q)'!$5:$5,'CF(Y)'!H$5,'CF(Q)'!40:40)</f>
        <v>0</v>
      </c>
      <c r="I39" s="269">
        <f ca="1">SUMIF('CF(Q)'!$5:$5,'CF(Y)'!I$5,'CF(Q)'!40:40)</f>
        <v>-687.5</v>
      </c>
      <c r="J39" s="269">
        <f ca="1">SUMIF('CF(Q)'!$5:$5,'CF(Y)'!J$5,'CF(Q)'!40:40)</f>
        <v>-2728.9453125</v>
      </c>
      <c r="K39" s="269">
        <f ca="1">SUMIF('CF(Q)'!$5:$5,'CF(Y)'!K$5,'CF(Q)'!40:40)</f>
        <v>-2553.7187500000005</v>
      </c>
      <c r="L39" s="269">
        <f ca="1">SUMIF('CF(Q)'!$5:$5,'CF(Y)'!L$5,'CF(Q)'!40:40)</f>
        <v>-2401.7812500000005</v>
      </c>
      <c r="M39" s="269">
        <f ca="1">SUMIF('CF(Q)'!$5:$5,'CF(Y)'!M$5,'CF(Q)'!40:40)</f>
        <v>-2245.7187500000005</v>
      </c>
      <c r="N39" s="269">
        <f ca="1">SUMIF('CF(Q)'!$5:$5,'CF(Y)'!N$5,'CF(Q)'!40:40)</f>
        <v>-2081.4062500000005</v>
      </c>
      <c r="O39" s="269">
        <f ca="1">SUMIF('CF(Q)'!$5:$5,'CF(Y)'!O$5,'CF(Q)'!40:40)</f>
        <v>-1912.1093750000007</v>
      </c>
      <c r="P39" s="269">
        <f ca="1">SUMIF('CF(Q)'!$5:$5,'CF(Y)'!P$5,'CF(Q)'!40:40)</f>
        <v>-1740.2343750000007</v>
      </c>
      <c r="Q39" s="269">
        <f ca="1">SUMIF('CF(Q)'!$5:$5,'CF(Y)'!Q$5,'CF(Q)'!40:40)</f>
        <v>-1568.3593750000007</v>
      </c>
      <c r="R39" s="269">
        <f ca="1">SUMIF('CF(Q)'!$5:$5,'CF(Y)'!R$5,'CF(Q)'!40:40)</f>
        <v>-1396.4843750000005</v>
      </c>
      <c r="S39" s="269">
        <f ca="1">SUMIF('CF(Q)'!$5:$5,'CF(Y)'!S$5,'CF(Q)'!40:40)</f>
        <v>-1224.6093750000005</v>
      </c>
      <c r="T39" s="269">
        <f ca="1">SUMIF('CF(Q)'!$5:$5,'CF(Y)'!T$5,'CF(Q)'!40:40)</f>
        <v>-1052.7343750000005</v>
      </c>
      <c r="U39" s="269">
        <f ca="1">SUMIF('CF(Q)'!$5:$5,'CF(Y)'!U$5,'CF(Q)'!40:40)</f>
        <v>-880.85937500000045</v>
      </c>
      <c r="V39" s="269">
        <f ca="1">SUMIF('CF(Q)'!$5:$5,'CF(Y)'!V$5,'CF(Q)'!40:40)</f>
        <v>-708.98437500000045</v>
      </c>
      <c r="W39" s="269">
        <f ca="1">SUMIF('CF(Q)'!$5:$5,'CF(Y)'!W$5,'CF(Q)'!40:40)</f>
        <v>-537.10937500000045</v>
      </c>
      <c r="X39" s="269">
        <f ca="1">SUMIF('CF(Q)'!$5:$5,'CF(Y)'!X$5,'CF(Q)'!40:40)</f>
        <v>-365.2343750000004</v>
      </c>
      <c r="Y39" s="269">
        <f ca="1">SUMIF('CF(Q)'!$5:$5,'CF(Y)'!Y$5,'CF(Q)'!40:40)</f>
        <v>-193.3593750000004</v>
      </c>
      <c r="Z39" s="269">
        <f ca="1">SUMIF('CF(Q)'!$5:$5,'CF(Y)'!Z$5,'CF(Q)'!40:40)</f>
        <v>-32.226562500000199</v>
      </c>
      <c r="AA39" s="269">
        <f ca="1">SUMIF('CF(Q)'!$5:$5,'CF(Y)'!AA$5,'CF(Q)'!40:40)</f>
        <v>0</v>
      </c>
      <c r="AB39" s="269">
        <f ca="1">SUMIF('CF(Q)'!$5:$5,'CF(Y)'!AB$5,'CF(Q)'!40:40)</f>
        <v>0</v>
      </c>
      <c r="AC39" s="269">
        <f ca="1">SUMIF('CF(Q)'!$5:$5,'CF(Y)'!AC$5,'CF(Q)'!40:40)</f>
        <v>0</v>
      </c>
      <c r="AD39" s="269">
        <f ca="1">SUMIF('CF(Q)'!$5:$5,'CF(Y)'!AD$5,'CF(Q)'!40:40)</f>
        <v>0</v>
      </c>
      <c r="AE39" s="269">
        <f ca="1">SUMIF('CF(Q)'!$5:$5,'CF(Y)'!AE$5,'CF(Q)'!40:40)</f>
        <v>0</v>
      </c>
      <c r="AF39" s="269">
        <f ca="1">SUMIF('CF(Q)'!$5:$5,'CF(Y)'!AF$5,'CF(Q)'!40:40)</f>
        <v>0</v>
      </c>
      <c r="AG39" s="269">
        <f ca="1">SUMIF('CF(Q)'!$5:$5,'CF(Y)'!AG$5,'CF(Q)'!40:40)</f>
        <v>0</v>
      </c>
      <c r="AH39" s="269">
        <f ca="1">SUMIF('CF(Q)'!$5:$5,'CF(Y)'!AH$5,'CF(Q)'!40:40)</f>
        <v>0</v>
      </c>
      <c r="AI39" s="269">
        <f ca="1">SUMIF('CF(Q)'!$5:$5,'CF(Y)'!AI$5,'CF(Q)'!40:40)</f>
        <v>0</v>
      </c>
      <c r="AJ39" s="269">
        <f ca="1">SUMIF('CF(Q)'!$5:$5,'CF(Y)'!AJ$5,'CF(Q)'!40:40)</f>
        <v>0</v>
      </c>
      <c r="AK39" s="269">
        <f ca="1">SUMIF('CF(Q)'!$5:$5,'CF(Y)'!AK$5,'CF(Q)'!40:40)</f>
        <v>0</v>
      </c>
      <c r="AL39" s="269">
        <f ca="1">SUMIF('CF(Q)'!$5:$5,'CF(Y)'!AL$5,'CF(Q)'!40:40)</f>
        <v>0</v>
      </c>
      <c r="AM39" s="269">
        <f ca="1">SUMIF('CF(Q)'!$5:$5,'CF(Y)'!AM$5,'CF(Q)'!40:40)</f>
        <v>0</v>
      </c>
      <c r="AN39" s="269">
        <f ca="1">SUMIF('CF(Q)'!$5:$5,'CF(Y)'!AN$5,'CF(Q)'!40:40)</f>
        <v>0</v>
      </c>
      <c r="AO39" s="269">
        <f ca="1">SUMIF('CF(Q)'!$5:$5,'CF(Y)'!AO$5,'CF(Q)'!40:40)</f>
        <v>0</v>
      </c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</row>
    <row r="40" spans="1:54" s="22" customFormat="1" ht="13.5" customHeight="1">
      <c r="A40" s="976">
        <f ca="1">'CF(Q)'!E41-'CF(Y)'!E40</f>
        <v>0</v>
      </c>
      <c r="B40" s="66" t="s">
        <v>1073</v>
      </c>
      <c r="D40" s="59" t="s">
        <v>97</v>
      </c>
      <c r="E40" s="270">
        <f t="shared" ref="E40" ca="1" si="41">SUM(G40:AO40)</f>
        <v>-17017.962500000001</v>
      </c>
      <c r="F40" s="270"/>
      <c r="G40" s="269">
        <f>SUMIF('CF(Q)'!$5:$5,'CF(Y)'!G$5,'CF(Q)'!41:41)</f>
        <v>0</v>
      </c>
      <c r="H40" s="269">
        <f ca="1">SUMIF('CF(Q)'!$5:$5,'CF(Y)'!H$5,'CF(Q)'!41:41)</f>
        <v>0</v>
      </c>
      <c r="I40" s="269">
        <f ca="1">SUMIF('CF(Q)'!$5:$5,'CF(Y)'!I$5,'CF(Q)'!41:41)</f>
        <v>-481.25</v>
      </c>
      <c r="J40" s="269">
        <f ca="1">SUMIF('CF(Q)'!$5:$5,'CF(Y)'!J$5,'CF(Q)'!41:41)</f>
        <v>-1910.26171875</v>
      </c>
      <c r="K40" s="269">
        <f ca="1">SUMIF('CF(Q)'!$5:$5,'CF(Y)'!K$5,'CF(Q)'!41:41)</f>
        <v>-1787.6031250000001</v>
      </c>
      <c r="L40" s="269">
        <f ca="1">SUMIF('CF(Q)'!$5:$5,'CF(Y)'!L$5,'CF(Q)'!41:41)</f>
        <v>-1681.246875</v>
      </c>
      <c r="M40" s="269">
        <f ca="1">SUMIF('CF(Q)'!$5:$5,'CF(Y)'!M$5,'CF(Q)'!41:41)</f>
        <v>-1572.003125</v>
      </c>
      <c r="N40" s="269">
        <f ca="1">SUMIF('CF(Q)'!$5:$5,'CF(Y)'!N$5,'CF(Q)'!41:41)</f>
        <v>-1456.984375</v>
      </c>
      <c r="O40" s="269">
        <f ca="1">SUMIF('CF(Q)'!$5:$5,'CF(Y)'!O$5,'CF(Q)'!41:41)</f>
        <v>-1338.4765625</v>
      </c>
      <c r="P40" s="269">
        <f ca="1">SUMIF('CF(Q)'!$5:$5,'CF(Y)'!P$5,'CF(Q)'!41:41)</f>
        <v>-1218.1640625</v>
      </c>
      <c r="Q40" s="269">
        <f ca="1">SUMIF('CF(Q)'!$5:$5,'CF(Y)'!Q$5,'CF(Q)'!41:41)</f>
        <v>-1097.8515625</v>
      </c>
      <c r="R40" s="269">
        <f ca="1">SUMIF('CF(Q)'!$5:$5,'CF(Y)'!R$5,'CF(Q)'!41:41)</f>
        <v>-977.5390625</v>
      </c>
      <c r="S40" s="269">
        <f ca="1">SUMIF('CF(Q)'!$5:$5,'CF(Y)'!S$5,'CF(Q)'!41:41)</f>
        <v>-857.2265625</v>
      </c>
      <c r="T40" s="269">
        <f ca="1">SUMIF('CF(Q)'!$5:$5,'CF(Y)'!T$5,'CF(Q)'!41:41)</f>
        <v>-736.9140625</v>
      </c>
      <c r="U40" s="269">
        <f ca="1">SUMIF('CF(Q)'!$5:$5,'CF(Y)'!U$5,'CF(Q)'!41:41)</f>
        <v>-616.6015625</v>
      </c>
      <c r="V40" s="269">
        <f ca="1">SUMIF('CF(Q)'!$5:$5,'CF(Y)'!V$5,'CF(Q)'!41:41)</f>
        <v>-496.2890625</v>
      </c>
      <c r="W40" s="269">
        <f ca="1">SUMIF('CF(Q)'!$5:$5,'CF(Y)'!W$5,'CF(Q)'!41:41)</f>
        <v>-375.9765625</v>
      </c>
      <c r="X40" s="269">
        <f ca="1">SUMIF('CF(Q)'!$5:$5,'CF(Y)'!X$5,'CF(Q)'!41:41)</f>
        <v>-255.6640625</v>
      </c>
      <c r="Y40" s="269">
        <f ca="1">SUMIF('CF(Q)'!$5:$5,'CF(Y)'!Y$5,'CF(Q)'!41:41)</f>
        <v>-135.3515625</v>
      </c>
      <c r="Z40" s="269">
        <f ca="1">SUMIF('CF(Q)'!$5:$5,'CF(Y)'!Z$5,'CF(Q)'!41:41)</f>
        <v>-22.55859375</v>
      </c>
      <c r="AA40" s="269">
        <f ca="1">SUMIF('CF(Q)'!$5:$5,'CF(Y)'!AA$5,'CF(Q)'!41:41)</f>
        <v>0</v>
      </c>
      <c r="AB40" s="269">
        <f ca="1">SUMIF('CF(Q)'!$5:$5,'CF(Y)'!AB$5,'CF(Q)'!41:41)</f>
        <v>0</v>
      </c>
      <c r="AC40" s="269">
        <f ca="1">SUMIF('CF(Q)'!$5:$5,'CF(Y)'!AC$5,'CF(Q)'!41:41)</f>
        <v>0</v>
      </c>
      <c r="AD40" s="269">
        <f ca="1">SUMIF('CF(Q)'!$5:$5,'CF(Y)'!AD$5,'CF(Q)'!41:41)</f>
        <v>0</v>
      </c>
      <c r="AE40" s="269">
        <f ca="1">SUMIF('CF(Q)'!$5:$5,'CF(Y)'!AE$5,'CF(Q)'!41:41)</f>
        <v>0</v>
      </c>
      <c r="AF40" s="269">
        <f ca="1">SUMIF('CF(Q)'!$5:$5,'CF(Y)'!AF$5,'CF(Q)'!41:41)</f>
        <v>0</v>
      </c>
      <c r="AG40" s="269">
        <f ca="1">SUMIF('CF(Q)'!$5:$5,'CF(Y)'!AG$5,'CF(Q)'!41:41)</f>
        <v>0</v>
      </c>
      <c r="AH40" s="269">
        <f ca="1">SUMIF('CF(Q)'!$5:$5,'CF(Y)'!AH$5,'CF(Q)'!41:41)</f>
        <v>0</v>
      </c>
      <c r="AI40" s="269">
        <f ca="1">SUMIF('CF(Q)'!$5:$5,'CF(Y)'!AI$5,'CF(Q)'!41:41)</f>
        <v>0</v>
      </c>
      <c r="AJ40" s="269">
        <f ca="1">SUMIF('CF(Q)'!$5:$5,'CF(Y)'!AJ$5,'CF(Q)'!41:41)</f>
        <v>0</v>
      </c>
      <c r="AK40" s="269">
        <f ca="1">SUMIF('CF(Q)'!$5:$5,'CF(Y)'!AK$5,'CF(Q)'!41:41)</f>
        <v>0</v>
      </c>
      <c r="AL40" s="269">
        <f ca="1">SUMIF('CF(Q)'!$5:$5,'CF(Y)'!AL$5,'CF(Q)'!41:41)</f>
        <v>0</v>
      </c>
      <c r="AM40" s="269">
        <f ca="1">SUMIF('CF(Q)'!$5:$5,'CF(Y)'!AM$5,'CF(Q)'!41:41)</f>
        <v>0</v>
      </c>
      <c r="AN40" s="269">
        <f ca="1">SUMIF('CF(Q)'!$5:$5,'CF(Y)'!AN$5,'CF(Q)'!41:41)</f>
        <v>0</v>
      </c>
      <c r="AO40" s="269">
        <f ca="1">SUMIF('CF(Q)'!$5:$5,'CF(Y)'!AO$5,'CF(Q)'!41:41)</f>
        <v>0</v>
      </c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</row>
    <row r="41" spans="1:54" s="22" customFormat="1" ht="13.5" customHeight="1">
      <c r="A41" s="976">
        <f ca="1">'CF(Q)'!E42-'CF(Y)'!E41</f>
        <v>0</v>
      </c>
      <c r="B41" s="66" t="s">
        <v>1074</v>
      </c>
      <c r="D41" s="59" t="s">
        <v>97</v>
      </c>
      <c r="E41" s="270">
        <f t="shared" ref="E41" ca="1" si="42">SUM(G41:AO41)</f>
        <v>0</v>
      </c>
      <c r="F41" s="270"/>
      <c r="G41" s="269">
        <f>SUMIF('CF(Q)'!$5:$5,'CF(Y)'!G$5,'CF(Q)'!42:42)</f>
        <v>0</v>
      </c>
      <c r="H41" s="269">
        <f ca="1">SUMIF('CF(Q)'!$5:$5,'CF(Y)'!H$5,'CF(Q)'!42:42)</f>
        <v>0</v>
      </c>
      <c r="I41" s="269">
        <f ca="1">SUMIF('CF(Q)'!$5:$5,'CF(Y)'!I$5,'CF(Q)'!42:42)</f>
        <v>0</v>
      </c>
      <c r="J41" s="269">
        <f ca="1">SUMIF('CF(Q)'!$5:$5,'CF(Y)'!J$5,'CF(Q)'!42:42)</f>
        <v>0</v>
      </c>
      <c r="K41" s="269">
        <f ca="1">SUMIF('CF(Q)'!$5:$5,'CF(Y)'!K$5,'CF(Q)'!42:42)</f>
        <v>0</v>
      </c>
      <c r="L41" s="269">
        <f ca="1">SUMIF('CF(Q)'!$5:$5,'CF(Y)'!L$5,'CF(Q)'!42:42)</f>
        <v>0</v>
      </c>
      <c r="M41" s="269">
        <f ca="1">SUMIF('CF(Q)'!$5:$5,'CF(Y)'!M$5,'CF(Q)'!42:42)</f>
        <v>0</v>
      </c>
      <c r="N41" s="269">
        <f ca="1">SUMIF('CF(Q)'!$5:$5,'CF(Y)'!N$5,'CF(Q)'!42:42)</f>
        <v>0</v>
      </c>
      <c r="O41" s="269">
        <f ca="1">SUMIF('CF(Q)'!$5:$5,'CF(Y)'!O$5,'CF(Q)'!42:42)</f>
        <v>0</v>
      </c>
      <c r="P41" s="269">
        <f ca="1">SUMIF('CF(Q)'!$5:$5,'CF(Y)'!P$5,'CF(Q)'!42:42)</f>
        <v>0</v>
      </c>
      <c r="Q41" s="269">
        <f ca="1">SUMIF('CF(Q)'!$5:$5,'CF(Y)'!Q$5,'CF(Q)'!42:42)</f>
        <v>0</v>
      </c>
      <c r="R41" s="269">
        <f ca="1">SUMIF('CF(Q)'!$5:$5,'CF(Y)'!R$5,'CF(Q)'!42:42)</f>
        <v>0</v>
      </c>
      <c r="S41" s="269">
        <f ca="1">SUMIF('CF(Q)'!$5:$5,'CF(Y)'!S$5,'CF(Q)'!42:42)</f>
        <v>0</v>
      </c>
      <c r="T41" s="269">
        <f ca="1">SUMIF('CF(Q)'!$5:$5,'CF(Y)'!T$5,'CF(Q)'!42:42)</f>
        <v>0</v>
      </c>
      <c r="U41" s="269">
        <f ca="1">SUMIF('CF(Q)'!$5:$5,'CF(Y)'!U$5,'CF(Q)'!42:42)</f>
        <v>0</v>
      </c>
      <c r="V41" s="269">
        <f ca="1">SUMIF('CF(Q)'!$5:$5,'CF(Y)'!V$5,'CF(Q)'!42:42)</f>
        <v>0</v>
      </c>
      <c r="W41" s="269">
        <f ca="1">SUMIF('CF(Q)'!$5:$5,'CF(Y)'!W$5,'CF(Q)'!42:42)</f>
        <v>0</v>
      </c>
      <c r="X41" s="269">
        <f ca="1">SUMIF('CF(Q)'!$5:$5,'CF(Y)'!X$5,'CF(Q)'!42:42)</f>
        <v>0</v>
      </c>
      <c r="Y41" s="269">
        <f ca="1">SUMIF('CF(Q)'!$5:$5,'CF(Y)'!Y$5,'CF(Q)'!42:42)</f>
        <v>0</v>
      </c>
      <c r="Z41" s="269">
        <f ca="1">SUMIF('CF(Q)'!$5:$5,'CF(Y)'!Z$5,'CF(Q)'!42:42)</f>
        <v>0</v>
      </c>
      <c r="AA41" s="269">
        <f ca="1">SUMIF('CF(Q)'!$5:$5,'CF(Y)'!AA$5,'CF(Q)'!42:42)</f>
        <v>0</v>
      </c>
      <c r="AB41" s="269">
        <f ca="1">SUMIF('CF(Q)'!$5:$5,'CF(Y)'!AB$5,'CF(Q)'!42:42)</f>
        <v>0</v>
      </c>
      <c r="AC41" s="269">
        <f ca="1">SUMIF('CF(Q)'!$5:$5,'CF(Y)'!AC$5,'CF(Q)'!42:42)</f>
        <v>0</v>
      </c>
      <c r="AD41" s="269">
        <f ca="1">SUMIF('CF(Q)'!$5:$5,'CF(Y)'!AD$5,'CF(Q)'!42:42)</f>
        <v>0</v>
      </c>
      <c r="AE41" s="269">
        <f ca="1">SUMIF('CF(Q)'!$5:$5,'CF(Y)'!AE$5,'CF(Q)'!42:42)</f>
        <v>0</v>
      </c>
      <c r="AF41" s="269">
        <f ca="1">SUMIF('CF(Q)'!$5:$5,'CF(Y)'!AF$5,'CF(Q)'!42:42)</f>
        <v>0</v>
      </c>
      <c r="AG41" s="269">
        <f ca="1">SUMIF('CF(Q)'!$5:$5,'CF(Y)'!AG$5,'CF(Q)'!42:42)</f>
        <v>0</v>
      </c>
      <c r="AH41" s="269">
        <f ca="1">SUMIF('CF(Q)'!$5:$5,'CF(Y)'!AH$5,'CF(Q)'!42:42)</f>
        <v>0</v>
      </c>
      <c r="AI41" s="269">
        <f ca="1">SUMIF('CF(Q)'!$5:$5,'CF(Y)'!AI$5,'CF(Q)'!42:42)</f>
        <v>0</v>
      </c>
      <c r="AJ41" s="269">
        <f ca="1">SUMIF('CF(Q)'!$5:$5,'CF(Y)'!AJ$5,'CF(Q)'!42:42)</f>
        <v>0</v>
      </c>
      <c r="AK41" s="269">
        <f ca="1">SUMIF('CF(Q)'!$5:$5,'CF(Y)'!AK$5,'CF(Q)'!42:42)</f>
        <v>0</v>
      </c>
      <c r="AL41" s="269">
        <f ca="1">SUMIF('CF(Q)'!$5:$5,'CF(Y)'!AL$5,'CF(Q)'!42:42)</f>
        <v>0</v>
      </c>
      <c r="AM41" s="269">
        <f ca="1">SUMIF('CF(Q)'!$5:$5,'CF(Y)'!AM$5,'CF(Q)'!42:42)</f>
        <v>0</v>
      </c>
      <c r="AN41" s="269">
        <f ca="1">SUMIF('CF(Q)'!$5:$5,'CF(Y)'!AN$5,'CF(Q)'!42:42)</f>
        <v>0</v>
      </c>
      <c r="AO41" s="269">
        <f ca="1">SUMIF('CF(Q)'!$5:$5,'CF(Y)'!AO$5,'CF(Q)'!42:42)</f>
        <v>0</v>
      </c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</row>
    <row r="42" spans="1:54" s="22" customFormat="1" ht="14.1" customHeight="1">
      <c r="A42" s="976">
        <f ca="1">'CF(Q)'!E43-'CF(Y)'!E42</f>
        <v>0</v>
      </c>
      <c r="B42" s="56" t="s">
        <v>1075</v>
      </c>
      <c r="C42" s="184"/>
      <c r="D42" s="59" t="s">
        <v>97</v>
      </c>
      <c r="E42" s="270">
        <f t="shared" ca="1" si="40"/>
        <v>-50000</v>
      </c>
      <c r="F42" s="270"/>
      <c r="G42" s="269">
        <f>SUMIF('CF(Q)'!$5:$5,'CF(Y)'!G$5,'CF(Q)'!43:43)</f>
        <v>0</v>
      </c>
      <c r="H42" s="269">
        <f ca="1">SUMIF('CF(Q)'!$5:$5,'CF(Y)'!H$5,'CF(Q)'!43:43)</f>
        <v>0</v>
      </c>
      <c r="I42" s="269">
        <f ca="1">SUMIF('CF(Q)'!$5:$5,'CF(Y)'!I$5,'CF(Q)'!43:43)</f>
        <v>0</v>
      </c>
      <c r="J42" s="269">
        <f ca="1">SUMIF('CF(Q)'!$5:$5,'CF(Y)'!J$5,'CF(Q)'!43:43)</f>
        <v>-2581.2499999999955</v>
      </c>
      <c r="K42" s="269">
        <f ca="1">SUMIF('CF(Q)'!$5:$5,'CF(Y)'!K$5,'CF(Q)'!43:43)</f>
        <v>-2700</v>
      </c>
      <c r="L42" s="269">
        <f ca="1">SUMIF('CF(Q)'!$5:$5,'CF(Y)'!L$5,'CF(Q)'!43:43)</f>
        <v>-2800</v>
      </c>
      <c r="M42" s="269">
        <f ca="1">SUMIF('CF(Q)'!$5:$5,'CF(Y)'!M$5,'CF(Q)'!43:43)</f>
        <v>-2950</v>
      </c>
      <c r="N42" s="269">
        <f ca="1">SUMIF('CF(Q)'!$5:$5,'CF(Y)'!N$5,'CF(Q)'!43:43)</f>
        <v>-3031.25</v>
      </c>
      <c r="O42" s="269">
        <f ca="1">SUMIF('CF(Q)'!$5:$5,'CF(Y)'!O$5,'CF(Q)'!43:43)</f>
        <v>-3125</v>
      </c>
      <c r="P42" s="269">
        <f ca="1">SUMIF('CF(Q)'!$5:$5,'CF(Y)'!P$5,'CF(Q)'!43:43)</f>
        <v>-3125</v>
      </c>
      <c r="Q42" s="269">
        <f ca="1">SUMIF('CF(Q)'!$5:$5,'CF(Y)'!Q$5,'CF(Q)'!43:43)</f>
        <v>-3125</v>
      </c>
      <c r="R42" s="269">
        <f ca="1">SUMIF('CF(Q)'!$5:$5,'CF(Y)'!R$5,'CF(Q)'!43:43)</f>
        <v>-3125</v>
      </c>
      <c r="S42" s="269">
        <f ca="1">SUMIF('CF(Q)'!$5:$5,'CF(Y)'!S$5,'CF(Q)'!43:43)</f>
        <v>-3125</v>
      </c>
      <c r="T42" s="269">
        <f ca="1">SUMIF('CF(Q)'!$5:$5,'CF(Y)'!T$5,'CF(Q)'!43:43)</f>
        <v>-3125</v>
      </c>
      <c r="U42" s="269">
        <f ca="1">SUMIF('CF(Q)'!$5:$5,'CF(Y)'!U$5,'CF(Q)'!43:43)</f>
        <v>-3125</v>
      </c>
      <c r="V42" s="269">
        <f ca="1">SUMIF('CF(Q)'!$5:$5,'CF(Y)'!V$5,'CF(Q)'!43:43)</f>
        <v>-3125</v>
      </c>
      <c r="W42" s="269">
        <f ca="1">SUMIF('CF(Q)'!$5:$5,'CF(Y)'!W$5,'CF(Q)'!43:43)</f>
        <v>-3125</v>
      </c>
      <c r="X42" s="269">
        <f ca="1">SUMIF('CF(Q)'!$5:$5,'CF(Y)'!X$5,'CF(Q)'!43:43)</f>
        <v>-3125</v>
      </c>
      <c r="Y42" s="269">
        <f ca="1">SUMIF('CF(Q)'!$5:$5,'CF(Y)'!Y$5,'CF(Q)'!43:43)</f>
        <v>-3125</v>
      </c>
      <c r="Z42" s="269">
        <f ca="1">SUMIF('CF(Q)'!$5:$5,'CF(Y)'!Z$5,'CF(Q)'!43:43)</f>
        <v>-1562.5</v>
      </c>
      <c r="AA42" s="269">
        <f ca="1">SUMIF('CF(Q)'!$5:$5,'CF(Y)'!AA$5,'CF(Q)'!43:43)</f>
        <v>0</v>
      </c>
      <c r="AB42" s="269">
        <f ca="1">SUMIF('CF(Q)'!$5:$5,'CF(Y)'!AB$5,'CF(Q)'!43:43)</f>
        <v>0</v>
      </c>
      <c r="AC42" s="269">
        <f ca="1">SUMIF('CF(Q)'!$5:$5,'CF(Y)'!AC$5,'CF(Q)'!43:43)</f>
        <v>0</v>
      </c>
      <c r="AD42" s="269">
        <f ca="1">SUMIF('CF(Q)'!$5:$5,'CF(Y)'!AD$5,'CF(Q)'!43:43)</f>
        <v>0</v>
      </c>
      <c r="AE42" s="269">
        <f ca="1">SUMIF('CF(Q)'!$5:$5,'CF(Y)'!AE$5,'CF(Q)'!43:43)</f>
        <v>0</v>
      </c>
      <c r="AF42" s="269">
        <f ca="1">SUMIF('CF(Q)'!$5:$5,'CF(Y)'!AF$5,'CF(Q)'!43:43)</f>
        <v>0</v>
      </c>
      <c r="AG42" s="269">
        <f ca="1">SUMIF('CF(Q)'!$5:$5,'CF(Y)'!AG$5,'CF(Q)'!43:43)</f>
        <v>0</v>
      </c>
      <c r="AH42" s="269">
        <f ca="1">SUMIF('CF(Q)'!$5:$5,'CF(Y)'!AH$5,'CF(Q)'!43:43)</f>
        <v>0</v>
      </c>
      <c r="AI42" s="269">
        <f ca="1">SUMIF('CF(Q)'!$5:$5,'CF(Y)'!AI$5,'CF(Q)'!43:43)</f>
        <v>0</v>
      </c>
      <c r="AJ42" s="269">
        <f ca="1">SUMIF('CF(Q)'!$5:$5,'CF(Y)'!AJ$5,'CF(Q)'!43:43)</f>
        <v>0</v>
      </c>
      <c r="AK42" s="269">
        <f ca="1">SUMIF('CF(Q)'!$5:$5,'CF(Y)'!AK$5,'CF(Q)'!43:43)</f>
        <v>0</v>
      </c>
      <c r="AL42" s="269">
        <f ca="1">SUMIF('CF(Q)'!$5:$5,'CF(Y)'!AL$5,'CF(Q)'!43:43)</f>
        <v>0</v>
      </c>
      <c r="AM42" s="269">
        <f ca="1">SUMIF('CF(Q)'!$5:$5,'CF(Y)'!AM$5,'CF(Q)'!43:43)</f>
        <v>0</v>
      </c>
      <c r="AN42" s="269">
        <f ca="1">SUMIF('CF(Q)'!$5:$5,'CF(Y)'!AN$5,'CF(Q)'!43:43)</f>
        <v>0</v>
      </c>
      <c r="AO42" s="269">
        <f ca="1">SUMIF('CF(Q)'!$5:$5,'CF(Y)'!AO$5,'CF(Q)'!43:43)</f>
        <v>0</v>
      </c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</row>
    <row r="43" spans="1:54" s="22" customFormat="1" ht="14.1" customHeight="1">
      <c r="A43" s="976">
        <f ca="1">'CF(Q)'!E44-'CF(Y)'!E43</f>
        <v>0</v>
      </c>
      <c r="B43" s="56" t="s">
        <v>1076</v>
      </c>
      <c r="D43" s="59" t="s">
        <v>97</v>
      </c>
      <c r="E43" s="270">
        <f t="shared" ca="1" si="40"/>
        <v>-50000</v>
      </c>
      <c r="F43" s="270"/>
      <c r="G43" s="269">
        <f>SUMIF('CF(Q)'!$5:$5,'CF(Y)'!G$5,'CF(Q)'!44:44)</f>
        <v>0</v>
      </c>
      <c r="H43" s="269">
        <f ca="1">SUMIF('CF(Q)'!$5:$5,'CF(Y)'!H$5,'CF(Q)'!44:44)</f>
        <v>0</v>
      </c>
      <c r="I43" s="269">
        <f ca="1">SUMIF('CF(Q)'!$5:$5,'CF(Y)'!I$5,'CF(Q)'!44:44)</f>
        <v>0</v>
      </c>
      <c r="J43" s="269">
        <f ca="1">SUMIF('CF(Q)'!$5:$5,'CF(Y)'!J$5,'CF(Q)'!44:44)</f>
        <v>-2581.2499999999955</v>
      </c>
      <c r="K43" s="269">
        <f ca="1">SUMIF('CF(Q)'!$5:$5,'CF(Y)'!K$5,'CF(Q)'!44:44)</f>
        <v>-2700</v>
      </c>
      <c r="L43" s="269">
        <f ca="1">SUMIF('CF(Q)'!$5:$5,'CF(Y)'!L$5,'CF(Q)'!44:44)</f>
        <v>-2800</v>
      </c>
      <c r="M43" s="269">
        <f ca="1">SUMIF('CF(Q)'!$5:$5,'CF(Y)'!M$5,'CF(Q)'!44:44)</f>
        <v>-2950</v>
      </c>
      <c r="N43" s="269">
        <f ca="1">SUMIF('CF(Q)'!$5:$5,'CF(Y)'!N$5,'CF(Q)'!44:44)</f>
        <v>-3031.25</v>
      </c>
      <c r="O43" s="269">
        <f ca="1">SUMIF('CF(Q)'!$5:$5,'CF(Y)'!O$5,'CF(Q)'!44:44)</f>
        <v>-3125</v>
      </c>
      <c r="P43" s="269">
        <f ca="1">SUMIF('CF(Q)'!$5:$5,'CF(Y)'!P$5,'CF(Q)'!44:44)</f>
        <v>-3125</v>
      </c>
      <c r="Q43" s="269">
        <f ca="1">SUMIF('CF(Q)'!$5:$5,'CF(Y)'!Q$5,'CF(Q)'!44:44)</f>
        <v>-3125</v>
      </c>
      <c r="R43" s="269">
        <f ca="1">SUMIF('CF(Q)'!$5:$5,'CF(Y)'!R$5,'CF(Q)'!44:44)</f>
        <v>-3125</v>
      </c>
      <c r="S43" s="269">
        <f ca="1">SUMIF('CF(Q)'!$5:$5,'CF(Y)'!S$5,'CF(Q)'!44:44)</f>
        <v>-3125</v>
      </c>
      <c r="T43" s="269">
        <f ca="1">SUMIF('CF(Q)'!$5:$5,'CF(Y)'!T$5,'CF(Q)'!44:44)</f>
        <v>-3125</v>
      </c>
      <c r="U43" s="269">
        <f ca="1">SUMIF('CF(Q)'!$5:$5,'CF(Y)'!U$5,'CF(Q)'!44:44)</f>
        <v>-3125</v>
      </c>
      <c r="V43" s="269">
        <f ca="1">SUMIF('CF(Q)'!$5:$5,'CF(Y)'!V$5,'CF(Q)'!44:44)</f>
        <v>-3125</v>
      </c>
      <c r="W43" s="269">
        <f ca="1">SUMIF('CF(Q)'!$5:$5,'CF(Y)'!W$5,'CF(Q)'!44:44)</f>
        <v>-3125</v>
      </c>
      <c r="X43" s="269">
        <f ca="1">SUMIF('CF(Q)'!$5:$5,'CF(Y)'!X$5,'CF(Q)'!44:44)</f>
        <v>-3125</v>
      </c>
      <c r="Y43" s="269">
        <f ca="1">SUMIF('CF(Q)'!$5:$5,'CF(Y)'!Y$5,'CF(Q)'!44:44)</f>
        <v>-3125</v>
      </c>
      <c r="Z43" s="269">
        <f ca="1">SUMIF('CF(Q)'!$5:$5,'CF(Y)'!Z$5,'CF(Q)'!44:44)</f>
        <v>-1562.5</v>
      </c>
      <c r="AA43" s="269">
        <f ca="1">SUMIF('CF(Q)'!$5:$5,'CF(Y)'!AA$5,'CF(Q)'!44:44)</f>
        <v>0</v>
      </c>
      <c r="AB43" s="269">
        <f ca="1">SUMIF('CF(Q)'!$5:$5,'CF(Y)'!AB$5,'CF(Q)'!44:44)</f>
        <v>0</v>
      </c>
      <c r="AC43" s="269">
        <f ca="1">SUMIF('CF(Q)'!$5:$5,'CF(Y)'!AC$5,'CF(Q)'!44:44)</f>
        <v>0</v>
      </c>
      <c r="AD43" s="269">
        <f ca="1">SUMIF('CF(Q)'!$5:$5,'CF(Y)'!AD$5,'CF(Q)'!44:44)</f>
        <v>0</v>
      </c>
      <c r="AE43" s="269">
        <f ca="1">SUMIF('CF(Q)'!$5:$5,'CF(Y)'!AE$5,'CF(Q)'!44:44)</f>
        <v>0</v>
      </c>
      <c r="AF43" s="269">
        <f ca="1">SUMIF('CF(Q)'!$5:$5,'CF(Y)'!AF$5,'CF(Q)'!44:44)</f>
        <v>0</v>
      </c>
      <c r="AG43" s="269">
        <f ca="1">SUMIF('CF(Q)'!$5:$5,'CF(Y)'!AG$5,'CF(Q)'!44:44)</f>
        <v>0</v>
      </c>
      <c r="AH43" s="269">
        <f ca="1">SUMIF('CF(Q)'!$5:$5,'CF(Y)'!AH$5,'CF(Q)'!44:44)</f>
        <v>0</v>
      </c>
      <c r="AI43" s="269">
        <f ca="1">SUMIF('CF(Q)'!$5:$5,'CF(Y)'!AI$5,'CF(Q)'!44:44)</f>
        <v>0</v>
      </c>
      <c r="AJ43" s="269">
        <f ca="1">SUMIF('CF(Q)'!$5:$5,'CF(Y)'!AJ$5,'CF(Q)'!44:44)</f>
        <v>0</v>
      </c>
      <c r="AK43" s="269">
        <f ca="1">SUMIF('CF(Q)'!$5:$5,'CF(Y)'!AK$5,'CF(Q)'!44:44)</f>
        <v>0</v>
      </c>
      <c r="AL43" s="269">
        <f ca="1">SUMIF('CF(Q)'!$5:$5,'CF(Y)'!AL$5,'CF(Q)'!44:44)</f>
        <v>0</v>
      </c>
      <c r="AM43" s="269">
        <f ca="1">SUMIF('CF(Q)'!$5:$5,'CF(Y)'!AM$5,'CF(Q)'!44:44)</f>
        <v>0</v>
      </c>
      <c r="AN43" s="269">
        <f ca="1">SUMIF('CF(Q)'!$5:$5,'CF(Y)'!AN$5,'CF(Q)'!44:44)</f>
        <v>0</v>
      </c>
      <c r="AO43" s="269">
        <f ca="1">SUMIF('CF(Q)'!$5:$5,'CF(Y)'!AO$5,'CF(Q)'!44:44)</f>
        <v>0</v>
      </c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</row>
    <row r="44" spans="1:54" s="22" customFormat="1" ht="13.5" customHeight="1">
      <c r="A44" s="976">
        <f ca="1">'CF(Q)'!E45-'CF(Y)'!E44</f>
        <v>0</v>
      </c>
      <c r="B44" s="66" t="s">
        <v>1077</v>
      </c>
      <c r="D44" s="59" t="s">
        <v>97</v>
      </c>
      <c r="E44" s="270">
        <f t="shared" ref="E44:E46" ca="1" si="43">SUM(G44:AO44)</f>
        <v>-35000</v>
      </c>
      <c r="F44" s="270"/>
      <c r="G44" s="269">
        <f>SUMIF('CF(Q)'!$5:$5,'CF(Y)'!G$5,'CF(Q)'!45:45)</f>
        <v>0</v>
      </c>
      <c r="H44" s="269">
        <f ca="1">SUMIF('CF(Q)'!$5:$5,'CF(Y)'!H$5,'CF(Q)'!45:45)</f>
        <v>0</v>
      </c>
      <c r="I44" s="269">
        <f ca="1">SUMIF('CF(Q)'!$5:$5,'CF(Y)'!I$5,'CF(Q)'!45:45)</f>
        <v>0</v>
      </c>
      <c r="J44" s="269">
        <f ca="1">SUMIF('CF(Q)'!$5:$5,'CF(Y)'!J$5,'CF(Q)'!45:45)</f>
        <v>-1806.8749999999966</v>
      </c>
      <c r="K44" s="269">
        <f ca="1">SUMIF('CF(Q)'!$5:$5,'CF(Y)'!K$5,'CF(Q)'!45:45)</f>
        <v>-1890</v>
      </c>
      <c r="L44" s="269">
        <f ca="1">SUMIF('CF(Q)'!$5:$5,'CF(Y)'!L$5,'CF(Q)'!45:45)</f>
        <v>-1960</v>
      </c>
      <c r="M44" s="269">
        <f ca="1">SUMIF('CF(Q)'!$5:$5,'CF(Y)'!M$5,'CF(Q)'!45:45)</f>
        <v>-2065</v>
      </c>
      <c r="N44" s="269">
        <f ca="1">SUMIF('CF(Q)'!$5:$5,'CF(Y)'!N$5,'CF(Q)'!45:45)</f>
        <v>-2121.875</v>
      </c>
      <c r="O44" s="269">
        <f ca="1">SUMIF('CF(Q)'!$5:$5,'CF(Y)'!O$5,'CF(Q)'!45:45)</f>
        <v>-2187.5</v>
      </c>
      <c r="P44" s="269">
        <f ca="1">SUMIF('CF(Q)'!$5:$5,'CF(Y)'!P$5,'CF(Q)'!45:45)</f>
        <v>-2187.5</v>
      </c>
      <c r="Q44" s="269">
        <f ca="1">SUMIF('CF(Q)'!$5:$5,'CF(Y)'!Q$5,'CF(Q)'!45:45)</f>
        <v>-2187.5</v>
      </c>
      <c r="R44" s="269">
        <f ca="1">SUMIF('CF(Q)'!$5:$5,'CF(Y)'!R$5,'CF(Q)'!45:45)</f>
        <v>-2187.5</v>
      </c>
      <c r="S44" s="269">
        <f ca="1">SUMIF('CF(Q)'!$5:$5,'CF(Y)'!S$5,'CF(Q)'!45:45)</f>
        <v>-2187.5</v>
      </c>
      <c r="T44" s="269">
        <f ca="1">SUMIF('CF(Q)'!$5:$5,'CF(Y)'!T$5,'CF(Q)'!45:45)</f>
        <v>-2187.5</v>
      </c>
      <c r="U44" s="269">
        <f ca="1">SUMIF('CF(Q)'!$5:$5,'CF(Y)'!U$5,'CF(Q)'!45:45)</f>
        <v>-2187.5</v>
      </c>
      <c r="V44" s="269">
        <f ca="1">SUMIF('CF(Q)'!$5:$5,'CF(Y)'!V$5,'CF(Q)'!45:45)</f>
        <v>-2187.5</v>
      </c>
      <c r="W44" s="269">
        <f ca="1">SUMIF('CF(Q)'!$5:$5,'CF(Y)'!W$5,'CF(Q)'!45:45)</f>
        <v>-2187.5</v>
      </c>
      <c r="X44" s="269">
        <f ca="1">SUMIF('CF(Q)'!$5:$5,'CF(Y)'!X$5,'CF(Q)'!45:45)</f>
        <v>-2187.5</v>
      </c>
      <c r="Y44" s="269">
        <f ca="1">SUMIF('CF(Q)'!$5:$5,'CF(Y)'!Y$5,'CF(Q)'!45:45)</f>
        <v>-2187.5</v>
      </c>
      <c r="Z44" s="269">
        <f ca="1">SUMIF('CF(Q)'!$5:$5,'CF(Y)'!Z$5,'CF(Q)'!45:45)</f>
        <v>-1093.75</v>
      </c>
      <c r="AA44" s="269">
        <f ca="1">SUMIF('CF(Q)'!$5:$5,'CF(Y)'!AA$5,'CF(Q)'!45:45)</f>
        <v>0</v>
      </c>
      <c r="AB44" s="269">
        <f ca="1">SUMIF('CF(Q)'!$5:$5,'CF(Y)'!AB$5,'CF(Q)'!45:45)</f>
        <v>0</v>
      </c>
      <c r="AC44" s="269">
        <f ca="1">SUMIF('CF(Q)'!$5:$5,'CF(Y)'!AC$5,'CF(Q)'!45:45)</f>
        <v>0</v>
      </c>
      <c r="AD44" s="269">
        <f ca="1">SUMIF('CF(Q)'!$5:$5,'CF(Y)'!AD$5,'CF(Q)'!45:45)</f>
        <v>0</v>
      </c>
      <c r="AE44" s="269">
        <f ca="1">SUMIF('CF(Q)'!$5:$5,'CF(Y)'!AE$5,'CF(Q)'!45:45)</f>
        <v>0</v>
      </c>
      <c r="AF44" s="269">
        <f ca="1">SUMIF('CF(Q)'!$5:$5,'CF(Y)'!AF$5,'CF(Q)'!45:45)</f>
        <v>0</v>
      </c>
      <c r="AG44" s="269">
        <f ca="1">SUMIF('CF(Q)'!$5:$5,'CF(Y)'!AG$5,'CF(Q)'!45:45)</f>
        <v>0</v>
      </c>
      <c r="AH44" s="269">
        <f ca="1">SUMIF('CF(Q)'!$5:$5,'CF(Y)'!AH$5,'CF(Q)'!45:45)</f>
        <v>0</v>
      </c>
      <c r="AI44" s="269">
        <f ca="1">SUMIF('CF(Q)'!$5:$5,'CF(Y)'!AI$5,'CF(Q)'!45:45)</f>
        <v>0</v>
      </c>
      <c r="AJ44" s="269">
        <f ca="1">SUMIF('CF(Q)'!$5:$5,'CF(Y)'!AJ$5,'CF(Q)'!45:45)</f>
        <v>0</v>
      </c>
      <c r="AK44" s="269">
        <f ca="1">SUMIF('CF(Q)'!$5:$5,'CF(Y)'!AK$5,'CF(Q)'!45:45)</f>
        <v>0</v>
      </c>
      <c r="AL44" s="269">
        <f ca="1">SUMIF('CF(Q)'!$5:$5,'CF(Y)'!AL$5,'CF(Q)'!45:45)</f>
        <v>0</v>
      </c>
      <c r="AM44" s="269">
        <f ca="1">SUMIF('CF(Q)'!$5:$5,'CF(Y)'!AM$5,'CF(Q)'!45:45)</f>
        <v>0</v>
      </c>
      <c r="AN44" s="269">
        <f ca="1">SUMIF('CF(Q)'!$5:$5,'CF(Y)'!AN$5,'CF(Q)'!45:45)</f>
        <v>0</v>
      </c>
      <c r="AO44" s="269">
        <f ca="1">SUMIF('CF(Q)'!$5:$5,'CF(Y)'!AO$5,'CF(Q)'!45:45)</f>
        <v>0</v>
      </c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</row>
    <row r="45" spans="1:54" s="22" customFormat="1" ht="13.5" customHeight="1">
      <c r="A45" s="976">
        <f ca="1">'CF(Q)'!E46-'CF(Y)'!E45</f>
        <v>0</v>
      </c>
      <c r="B45" s="66" t="s">
        <v>1078</v>
      </c>
      <c r="D45" s="59" t="s">
        <v>97</v>
      </c>
      <c r="E45" s="270">
        <f t="shared" ref="E45" ca="1" si="44">SUM(G45:AO45)</f>
        <v>0</v>
      </c>
      <c r="F45" s="270"/>
      <c r="G45" s="269">
        <f>SUMIF('CF(Q)'!$5:$5,'CF(Y)'!G$5,'CF(Q)'!46:46)</f>
        <v>0</v>
      </c>
      <c r="H45" s="269">
        <f ca="1">SUMIF('CF(Q)'!$5:$5,'CF(Y)'!H$5,'CF(Q)'!46:46)</f>
        <v>0</v>
      </c>
      <c r="I45" s="269">
        <f ca="1">SUMIF('CF(Q)'!$5:$5,'CF(Y)'!I$5,'CF(Q)'!46:46)</f>
        <v>0</v>
      </c>
      <c r="J45" s="269">
        <f ca="1">SUMIF('CF(Q)'!$5:$5,'CF(Y)'!J$5,'CF(Q)'!46:46)</f>
        <v>0</v>
      </c>
      <c r="K45" s="269">
        <f ca="1">SUMIF('CF(Q)'!$5:$5,'CF(Y)'!K$5,'CF(Q)'!46:46)</f>
        <v>0</v>
      </c>
      <c r="L45" s="269">
        <f ca="1">SUMIF('CF(Q)'!$5:$5,'CF(Y)'!L$5,'CF(Q)'!46:46)</f>
        <v>0</v>
      </c>
      <c r="M45" s="269">
        <f ca="1">SUMIF('CF(Q)'!$5:$5,'CF(Y)'!M$5,'CF(Q)'!46:46)</f>
        <v>0</v>
      </c>
      <c r="N45" s="269">
        <f ca="1">SUMIF('CF(Q)'!$5:$5,'CF(Y)'!N$5,'CF(Q)'!46:46)</f>
        <v>0</v>
      </c>
      <c r="O45" s="269">
        <f ca="1">SUMIF('CF(Q)'!$5:$5,'CF(Y)'!O$5,'CF(Q)'!46:46)</f>
        <v>0</v>
      </c>
      <c r="P45" s="269">
        <f ca="1">SUMIF('CF(Q)'!$5:$5,'CF(Y)'!P$5,'CF(Q)'!46:46)</f>
        <v>0</v>
      </c>
      <c r="Q45" s="269">
        <f ca="1">SUMIF('CF(Q)'!$5:$5,'CF(Y)'!Q$5,'CF(Q)'!46:46)</f>
        <v>0</v>
      </c>
      <c r="R45" s="269">
        <f ca="1">SUMIF('CF(Q)'!$5:$5,'CF(Y)'!R$5,'CF(Q)'!46:46)</f>
        <v>0</v>
      </c>
      <c r="S45" s="269">
        <f ca="1">SUMIF('CF(Q)'!$5:$5,'CF(Y)'!S$5,'CF(Q)'!46:46)</f>
        <v>0</v>
      </c>
      <c r="T45" s="269">
        <f ca="1">SUMIF('CF(Q)'!$5:$5,'CF(Y)'!T$5,'CF(Q)'!46:46)</f>
        <v>0</v>
      </c>
      <c r="U45" s="269">
        <f ca="1">SUMIF('CF(Q)'!$5:$5,'CF(Y)'!U$5,'CF(Q)'!46:46)</f>
        <v>0</v>
      </c>
      <c r="V45" s="269">
        <f ca="1">SUMIF('CF(Q)'!$5:$5,'CF(Y)'!V$5,'CF(Q)'!46:46)</f>
        <v>0</v>
      </c>
      <c r="W45" s="269">
        <f ca="1">SUMIF('CF(Q)'!$5:$5,'CF(Y)'!W$5,'CF(Q)'!46:46)</f>
        <v>0</v>
      </c>
      <c r="X45" s="269">
        <f ca="1">SUMIF('CF(Q)'!$5:$5,'CF(Y)'!X$5,'CF(Q)'!46:46)</f>
        <v>0</v>
      </c>
      <c r="Y45" s="269">
        <f ca="1">SUMIF('CF(Q)'!$5:$5,'CF(Y)'!Y$5,'CF(Q)'!46:46)</f>
        <v>0</v>
      </c>
      <c r="Z45" s="269">
        <f ca="1">SUMIF('CF(Q)'!$5:$5,'CF(Y)'!Z$5,'CF(Q)'!46:46)</f>
        <v>0</v>
      </c>
      <c r="AA45" s="269">
        <f ca="1">SUMIF('CF(Q)'!$5:$5,'CF(Y)'!AA$5,'CF(Q)'!46:46)</f>
        <v>0</v>
      </c>
      <c r="AB45" s="269">
        <f ca="1">SUMIF('CF(Q)'!$5:$5,'CF(Y)'!AB$5,'CF(Q)'!46:46)</f>
        <v>0</v>
      </c>
      <c r="AC45" s="269">
        <f ca="1">SUMIF('CF(Q)'!$5:$5,'CF(Y)'!AC$5,'CF(Q)'!46:46)</f>
        <v>0</v>
      </c>
      <c r="AD45" s="269">
        <f ca="1">SUMIF('CF(Q)'!$5:$5,'CF(Y)'!AD$5,'CF(Q)'!46:46)</f>
        <v>0</v>
      </c>
      <c r="AE45" s="269">
        <f ca="1">SUMIF('CF(Q)'!$5:$5,'CF(Y)'!AE$5,'CF(Q)'!46:46)</f>
        <v>0</v>
      </c>
      <c r="AF45" s="269">
        <f ca="1">SUMIF('CF(Q)'!$5:$5,'CF(Y)'!AF$5,'CF(Q)'!46:46)</f>
        <v>0</v>
      </c>
      <c r="AG45" s="269">
        <f ca="1">SUMIF('CF(Q)'!$5:$5,'CF(Y)'!AG$5,'CF(Q)'!46:46)</f>
        <v>0</v>
      </c>
      <c r="AH45" s="269">
        <f ca="1">SUMIF('CF(Q)'!$5:$5,'CF(Y)'!AH$5,'CF(Q)'!46:46)</f>
        <v>0</v>
      </c>
      <c r="AI45" s="269">
        <f ca="1">SUMIF('CF(Q)'!$5:$5,'CF(Y)'!AI$5,'CF(Q)'!46:46)</f>
        <v>0</v>
      </c>
      <c r="AJ45" s="269">
        <f ca="1">SUMIF('CF(Q)'!$5:$5,'CF(Y)'!AJ$5,'CF(Q)'!46:46)</f>
        <v>0</v>
      </c>
      <c r="AK45" s="269">
        <f ca="1">SUMIF('CF(Q)'!$5:$5,'CF(Y)'!AK$5,'CF(Q)'!46:46)</f>
        <v>0</v>
      </c>
      <c r="AL45" s="269">
        <f ca="1">SUMIF('CF(Q)'!$5:$5,'CF(Y)'!AL$5,'CF(Q)'!46:46)</f>
        <v>0</v>
      </c>
      <c r="AM45" s="269">
        <f ca="1">SUMIF('CF(Q)'!$5:$5,'CF(Y)'!AM$5,'CF(Q)'!46:46)</f>
        <v>0</v>
      </c>
      <c r="AN45" s="269">
        <f ca="1">SUMIF('CF(Q)'!$5:$5,'CF(Y)'!AN$5,'CF(Q)'!46:46)</f>
        <v>0</v>
      </c>
      <c r="AO45" s="269">
        <f ca="1">SUMIF('CF(Q)'!$5:$5,'CF(Y)'!AO$5,'CF(Q)'!46:46)</f>
        <v>0</v>
      </c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</row>
    <row r="46" spans="1:54" s="143" customFormat="1" ht="14.1" customHeight="1">
      <c r="A46" s="976">
        <f ca="1">'CF(Q)'!E47-'CF(Y)'!E46</f>
        <v>0</v>
      </c>
      <c r="B46" s="278" t="s">
        <v>801</v>
      </c>
      <c r="C46" s="278"/>
      <c r="D46" s="199" t="s">
        <v>97</v>
      </c>
      <c r="E46" s="280">
        <f t="shared" ca="1" si="43"/>
        <v>-201402.73749999999</v>
      </c>
      <c r="F46" s="280"/>
      <c r="G46" s="280">
        <f>SUM(G37:G45)</f>
        <v>0</v>
      </c>
      <c r="H46" s="280">
        <f t="shared" ref="H46:AO46" ca="1" si="45">SUM(H37:H45)</f>
        <v>0</v>
      </c>
      <c r="I46" s="280">
        <f t="shared" ca="1" si="45"/>
        <v>-1868.75</v>
      </c>
      <c r="J46" s="280">
        <f t="shared" ca="1" si="45"/>
        <v>-14407.144531249989</v>
      </c>
      <c r="K46" s="280">
        <f t="shared" ca="1" si="45"/>
        <v>-14251.471875000001</v>
      </c>
      <c r="L46" s="280">
        <f t="shared" ca="1" si="45"/>
        <v>-14108.478125000001</v>
      </c>
      <c r="M46" s="280">
        <f t="shared" ca="1" si="45"/>
        <v>-14089.271875000002</v>
      </c>
      <c r="N46" s="280">
        <f t="shared" ca="1" si="45"/>
        <v>-13862.015625</v>
      </c>
      <c r="O46" s="280">
        <f t="shared" ca="1" si="45"/>
        <v>-13654.960937500002</v>
      </c>
      <c r="P46" s="280">
        <f t="shared" ca="1" si="45"/>
        <v>-13187.773437500002</v>
      </c>
      <c r="Q46" s="280">
        <f t="shared" ca="1" si="45"/>
        <v>-12720.585937500002</v>
      </c>
      <c r="R46" s="280">
        <f t="shared" ca="1" si="45"/>
        <v>-12253.3984375</v>
      </c>
      <c r="S46" s="280">
        <f t="shared" ca="1" si="45"/>
        <v>-11786.2109375</v>
      </c>
      <c r="T46" s="280">
        <f t="shared" ca="1" si="45"/>
        <v>-11319.0234375</v>
      </c>
      <c r="U46" s="280">
        <f t="shared" ca="1" si="45"/>
        <v>-10851.8359375</v>
      </c>
      <c r="V46" s="280">
        <f t="shared" ca="1" si="45"/>
        <v>-10384.6484375</v>
      </c>
      <c r="W46" s="280">
        <f t="shared" ca="1" si="45"/>
        <v>-9917.4609375</v>
      </c>
      <c r="X46" s="280">
        <f t="shared" ca="1" si="45"/>
        <v>-9450.2734375</v>
      </c>
      <c r="Y46" s="280">
        <f t="shared" ca="1" si="45"/>
        <v>-8983.0859375</v>
      </c>
      <c r="Z46" s="280">
        <f t="shared" ca="1" si="45"/>
        <v>-4306.34765625</v>
      </c>
      <c r="AA46" s="280">
        <f t="shared" ca="1" si="45"/>
        <v>0</v>
      </c>
      <c r="AB46" s="280">
        <f t="shared" ca="1" si="45"/>
        <v>0</v>
      </c>
      <c r="AC46" s="280">
        <f t="shared" ca="1" si="45"/>
        <v>0</v>
      </c>
      <c r="AD46" s="280">
        <f t="shared" ca="1" si="45"/>
        <v>0</v>
      </c>
      <c r="AE46" s="280">
        <f t="shared" ca="1" si="45"/>
        <v>0</v>
      </c>
      <c r="AF46" s="280">
        <f t="shared" ca="1" si="45"/>
        <v>0</v>
      </c>
      <c r="AG46" s="280">
        <f t="shared" ca="1" si="45"/>
        <v>0</v>
      </c>
      <c r="AH46" s="280">
        <f t="shared" ca="1" si="45"/>
        <v>0</v>
      </c>
      <c r="AI46" s="280">
        <f t="shared" ca="1" si="45"/>
        <v>0</v>
      </c>
      <c r="AJ46" s="280">
        <f t="shared" ca="1" si="45"/>
        <v>0</v>
      </c>
      <c r="AK46" s="280">
        <f t="shared" ca="1" si="45"/>
        <v>0</v>
      </c>
      <c r="AL46" s="280">
        <f t="shared" ca="1" si="45"/>
        <v>0</v>
      </c>
      <c r="AM46" s="280">
        <f t="shared" ca="1" si="45"/>
        <v>0</v>
      </c>
      <c r="AN46" s="280">
        <f t="shared" ca="1" si="45"/>
        <v>0</v>
      </c>
      <c r="AO46" s="280">
        <f t="shared" ca="1" si="45"/>
        <v>0</v>
      </c>
      <c r="AP46" s="281"/>
      <c r="AQ46" s="281"/>
      <c r="AR46" s="281"/>
      <c r="AS46" s="281"/>
      <c r="AT46" s="281"/>
      <c r="AU46" s="281"/>
      <c r="AV46" s="281"/>
      <c r="AW46" s="281"/>
      <c r="AX46" s="281"/>
      <c r="AY46" s="281"/>
      <c r="AZ46" s="281"/>
      <c r="BA46" s="281"/>
      <c r="BB46" s="281"/>
    </row>
    <row r="47" spans="1:54" s="22" customFormat="1" ht="14.1" customHeight="1">
      <c r="A47" s="976">
        <f>'CF(Q)'!E48-'CF(Y)'!E47</f>
        <v>0</v>
      </c>
      <c r="B47" s="66"/>
      <c r="D47" s="59"/>
      <c r="E47" s="270"/>
      <c r="F47" s="270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269"/>
      <c r="AK47" s="269"/>
      <c r="AL47" s="269"/>
      <c r="AM47" s="269"/>
      <c r="AN47" s="269"/>
      <c r="AO47" s="269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</row>
    <row r="48" spans="1:54" s="22" customFormat="1" ht="14.1" customHeight="1">
      <c r="A48" s="976">
        <f ca="1">'CF(Q)'!E49-'CF(Y)'!E48</f>
        <v>0</v>
      </c>
      <c r="B48" s="66" t="s">
        <v>1079</v>
      </c>
      <c r="C48" s="184"/>
      <c r="D48" s="59" t="s">
        <v>97</v>
      </c>
      <c r="E48" s="270">
        <f t="shared" ref="E48" ca="1" si="46">SUM(G48:AO48)</f>
        <v>0</v>
      </c>
      <c r="F48" s="270"/>
      <c r="G48" s="269">
        <f>SUMIF('CF(Q)'!$5:$5,'CF(Y)'!G$5,'CF(Q)'!49:49)</f>
        <v>0</v>
      </c>
      <c r="H48" s="269">
        <f ca="1">SUMIF('CF(Q)'!$5:$5,'CF(Y)'!H$5,'CF(Q)'!49:49)</f>
        <v>0</v>
      </c>
      <c r="I48" s="269">
        <f ca="1">SUMIF('CF(Q)'!$5:$5,'CF(Y)'!I$5,'CF(Q)'!49:49)</f>
        <v>0</v>
      </c>
      <c r="J48" s="269">
        <f ca="1">SUMIF('CF(Q)'!$5:$5,'CF(Y)'!J$5,'CF(Q)'!49:49)</f>
        <v>0</v>
      </c>
      <c r="K48" s="269">
        <f ca="1">SUMIF('CF(Q)'!$5:$5,'CF(Y)'!K$5,'CF(Q)'!49:49)</f>
        <v>0</v>
      </c>
      <c r="L48" s="269">
        <f ca="1">SUMIF('CF(Q)'!$5:$5,'CF(Y)'!L$5,'CF(Q)'!49:49)</f>
        <v>0</v>
      </c>
      <c r="M48" s="269">
        <f ca="1">SUMIF('CF(Q)'!$5:$5,'CF(Y)'!M$5,'CF(Q)'!49:49)</f>
        <v>0</v>
      </c>
      <c r="N48" s="269">
        <f ca="1">SUMIF('CF(Q)'!$5:$5,'CF(Y)'!N$5,'CF(Q)'!49:49)</f>
        <v>0</v>
      </c>
      <c r="O48" s="269">
        <f ca="1">SUMIF('CF(Q)'!$5:$5,'CF(Y)'!O$5,'CF(Q)'!49:49)</f>
        <v>0</v>
      </c>
      <c r="P48" s="269">
        <f ca="1">SUMIF('CF(Q)'!$5:$5,'CF(Y)'!P$5,'CF(Q)'!49:49)</f>
        <v>0</v>
      </c>
      <c r="Q48" s="269">
        <f ca="1">SUMIF('CF(Q)'!$5:$5,'CF(Y)'!Q$5,'CF(Q)'!49:49)</f>
        <v>0</v>
      </c>
      <c r="R48" s="269">
        <f ca="1">SUMIF('CF(Q)'!$5:$5,'CF(Y)'!R$5,'CF(Q)'!49:49)</f>
        <v>0</v>
      </c>
      <c r="S48" s="269">
        <f ca="1">SUMIF('CF(Q)'!$5:$5,'CF(Y)'!S$5,'CF(Q)'!49:49)</f>
        <v>0</v>
      </c>
      <c r="T48" s="269">
        <f ca="1">SUMIF('CF(Q)'!$5:$5,'CF(Y)'!T$5,'CF(Q)'!49:49)</f>
        <v>0</v>
      </c>
      <c r="U48" s="269">
        <f ca="1">SUMIF('CF(Q)'!$5:$5,'CF(Y)'!U$5,'CF(Q)'!49:49)</f>
        <v>0</v>
      </c>
      <c r="V48" s="269">
        <f ca="1">SUMIF('CF(Q)'!$5:$5,'CF(Y)'!V$5,'CF(Q)'!49:49)</f>
        <v>0</v>
      </c>
      <c r="W48" s="269">
        <f ca="1">SUMIF('CF(Q)'!$5:$5,'CF(Y)'!W$5,'CF(Q)'!49:49)</f>
        <v>0</v>
      </c>
      <c r="X48" s="269">
        <f ca="1">SUMIF('CF(Q)'!$5:$5,'CF(Y)'!X$5,'CF(Q)'!49:49)</f>
        <v>0</v>
      </c>
      <c r="Y48" s="269">
        <f ca="1">SUMIF('CF(Q)'!$5:$5,'CF(Y)'!Y$5,'CF(Q)'!49:49)</f>
        <v>0</v>
      </c>
      <c r="Z48" s="269">
        <f ca="1">SUMIF('CF(Q)'!$5:$5,'CF(Y)'!Z$5,'CF(Q)'!49:49)</f>
        <v>0</v>
      </c>
      <c r="AA48" s="269">
        <f ca="1">SUMIF('CF(Q)'!$5:$5,'CF(Y)'!AA$5,'CF(Q)'!49:49)</f>
        <v>0</v>
      </c>
      <c r="AB48" s="269">
        <f ca="1">SUMIF('CF(Q)'!$5:$5,'CF(Y)'!AB$5,'CF(Q)'!49:49)</f>
        <v>0</v>
      </c>
      <c r="AC48" s="269">
        <f ca="1">SUMIF('CF(Q)'!$5:$5,'CF(Y)'!AC$5,'CF(Q)'!49:49)</f>
        <v>0</v>
      </c>
      <c r="AD48" s="269">
        <f ca="1">SUMIF('CF(Q)'!$5:$5,'CF(Y)'!AD$5,'CF(Q)'!49:49)</f>
        <v>0</v>
      </c>
      <c r="AE48" s="269">
        <f ca="1">SUMIF('CF(Q)'!$5:$5,'CF(Y)'!AE$5,'CF(Q)'!49:49)</f>
        <v>0</v>
      </c>
      <c r="AF48" s="269">
        <f ca="1">SUMIF('CF(Q)'!$5:$5,'CF(Y)'!AF$5,'CF(Q)'!49:49)</f>
        <v>0</v>
      </c>
      <c r="AG48" s="269">
        <f ca="1">SUMIF('CF(Q)'!$5:$5,'CF(Y)'!AG$5,'CF(Q)'!49:49)</f>
        <v>0</v>
      </c>
      <c r="AH48" s="269">
        <f ca="1">SUMIF('CF(Q)'!$5:$5,'CF(Y)'!AH$5,'CF(Q)'!49:49)</f>
        <v>0</v>
      </c>
      <c r="AI48" s="269">
        <f ca="1">SUMIF('CF(Q)'!$5:$5,'CF(Y)'!AI$5,'CF(Q)'!49:49)</f>
        <v>0</v>
      </c>
      <c r="AJ48" s="269">
        <f ca="1">SUMIF('CF(Q)'!$5:$5,'CF(Y)'!AJ$5,'CF(Q)'!49:49)</f>
        <v>0</v>
      </c>
      <c r="AK48" s="269">
        <f ca="1">SUMIF('CF(Q)'!$5:$5,'CF(Y)'!AK$5,'CF(Q)'!49:49)</f>
        <v>0</v>
      </c>
      <c r="AL48" s="269">
        <f ca="1">SUMIF('CF(Q)'!$5:$5,'CF(Y)'!AL$5,'CF(Q)'!49:49)</f>
        <v>0</v>
      </c>
      <c r="AM48" s="269">
        <f ca="1">SUMIF('CF(Q)'!$5:$5,'CF(Y)'!AM$5,'CF(Q)'!49:49)</f>
        <v>0</v>
      </c>
      <c r="AN48" s="269">
        <f ca="1">SUMIF('CF(Q)'!$5:$5,'CF(Y)'!AN$5,'CF(Q)'!49:49)</f>
        <v>0</v>
      </c>
      <c r="AO48" s="269">
        <f ca="1">SUMIF('CF(Q)'!$5:$5,'CF(Y)'!AO$5,'CF(Q)'!49:49)</f>
        <v>0</v>
      </c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</row>
    <row r="49" spans="1:54" s="22" customFormat="1" ht="14.1" customHeight="1">
      <c r="A49" s="976">
        <f ca="1">'CF(Q)'!E50-'CF(Y)'!E49</f>
        <v>0</v>
      </c>
      <c r="B49" s="66" t="s">
        <v>1080</v>
      </c>
      <c r="D49" s="59" t="s">
        <v>97</v>
      </c>
      <c r="E49" s="270">
        <f ca="1">SUM(G49:AO49)</f>
        <v>0</v>
      </c>
      <c r="F49" s="270"/>
      <c r="G49" s="269">
        <f>SUMIF('CF(Q)'!$5:$5,'CF(Y)'!G$5,'CF(Q)'!50:50)</f>
        <v>0</v>
      </c>
      <c r="H49" s="269">
        <f ca="1">SUMIF('CF(Q)'!$5:$5,'CF(Y)'!H$5,'CF(Q)'!50:50)</f>
        <v>0</v>
      </c>
      <c r="I49" s="269">
        <f ca="1">SUMIF('CF(Q)'!$5:$5,'CF(Y)'!I$5,'CF(Q)'!50:50)</f>
        <v>0</v>
      </c>
      <c r="J49" s="269">
        <f ca="1">SUMIF('CF(Q)'!$5:$5,'CF(Y)'!J$5,'CF(Q)'!50:50)</f>
        <v>0</v>
      </c>
      <c r="K49" s="269">
        <f ca="1">SUMIF('CF(Q)'!$5:$5,'CF(Y)'!K$5,'CF(Q)'!50:50)</f>
        <v>0</v>
      </c>
      <c r="L49" s="269">
        <f ca="1">SUMIF('CF(Q)'!$5:$5,'CF(Y)'!L$5,'CF(Q)'!50:50)</f>
        <v>0</v>
      </c>
      <c r="M49" s="269">
        <f ca="1">SUMIF('CF(Q)'!$5:$5,'CF(Y)'!M$5,'CF(Q)'!50:50)</f>
        <v>0</v>
      </c>
      <c r="N49" s="269">
        <f ca="1">SUMIF('CF(Q)'!$5:$5,'CF(Y)'!N$5,'CF(Q)'!50:50)</f>
        <v>0</v>
      </c>
      <c r="O49" s="269">
        <f ca="1">SUMIF('CF(Q)'!$5:$5,'CF(Y)'!O$5,'CF(Q)'!50:50)</f>
        <v>0</v>
      </c>
      <c r="P49" s="269">
        <f ca="1">SUMIF('CF(Q)'!$5:$5,'CF(Y)'!P$5,'CF(Q)'!50:50)</f>
        <v>0</v>
      </c>
      <c r="Q49" s="269">
        <f ca="1">SUMIF('CF(Q)'!$5:$5,'CF(Y)'!Q$5,'CF(Q)'!50:50)</f>
        <v>0</v>
      </c>
      <c r="R49" s="269">
        <f ca="1">SUMIF('CF(Q)'!$5:$5,'CF(Y)'!R$5,'CF(Q)'!50:50)</f>
        <v>0</v>
      </c>
      <c r="S49" s="269">
        <f ca="1">SUMIF('CF(Q)'!$5:$5,'CF(Y)'!S$5,'CF(Q)'!50:50)</f>
        <v>0</v>
      </c>
      <c r="T49" s="269">
        <f ca="1">SUMIF('CF(Q)'!$5:$5,'CF(Y)'!T$5,'CF(Q)'!50:50)</f>
        <v>0</v>
      </c>
      <c r="U49" s="269">
        <f ca="1">SUMIF('CF(Q)'!$5:$5,'CF(Y)'!U$5,'CF(Q)'!50:50)</f>
        <v>0</v>
      </c>
      <c r="V49" s="269">
        <f ca="1">SUMIF('CF(Q)'!$5:$5,'CF(Y)'!V$5,'CF(Q)'!50:50)</f>
        <v>0</v>
      </c>
      <c r="W49" s="269">
        <f ca="1">SUMIF('CF(Q)'!$5:$5,'CF(Y)'!W$5,'CF(Q)'!50:50)</f>
        <v>0</v>
      </c>
      <c r="X49" s="269">
        <f ca="1">SUMIF('CF(Q)'!$5:$5,'CF(Y)'!X$5,'CF(Q)'!50:50)</f>
        <v>0</v>
      </c>
      <c r="Y49" s="269">
        <f ca="1">SUMIF('CF(Q)'!$5:$5,'CF(Y)'!Y$5,'CF(Q)'!50:50)</f>
        <v>0</v>
      </c>
      <c r="Z49" s="269">
        <f ca="1">SUMIF('CF(Q)'!$5:$5,'CF(Y)'!Z$5,'CF(Q)'!50:50)</f>
        <v>0</v>
      </c>
      <c r="AA49" s="269">
        <f ca="1">SUMIF('CF(Q)'!$5:$5,'CF(Y)'!AA$5,'CF(Q)'!50:50)</f>
        <v>0</v>
      </c>
      <c r="AB49" s="269">
        <f ca="1">SUMIF('CF(Q)'!$5:$5,'CF(Y)'!AB$5,'CF(Q)'!50:50)</f>
        <v>0</v>
      </c>
      <c r="AC49" s="269">
        <f ca="1">SUMIF('CF(Q)'!$5:$5,'CF(Y)'!AC$5,'CF(Q)'!50:50)</f>
        <v>0</v>
      </c>
      <c r="AD49" s="269">
        <f ca="1">SUMIF('CF(Q)'!$5:$5,'CF(Y)'!AD$5,'CF(Q)'!50:50)</f>
        <v>0</v>
      </c>
      <c r="AE49" s="269">
        <f ca="1">SUMIF('CF(Q)'!$5:$5,'CF(Y)'!AE$5,'CF(Q)'!50:50)</f>
        <v>0</v>
      </c>
      <c r="AF49" s="269">
        <f ca="1">SUMIF('CF(Q)'!$5:$5,'CF(Y)'!AF$5,'CF(Q)'!50:50)</f>
        <v>0</v>
      </c>
      <c r="AG49" s="269">
        <f ca="1">SUMIF('CF(Q)'!$5:$5,'CF(Y)'!AG$5,'CF(Q)'!50:50)</f>
        <v>0</v>
      </c>
      <c r="AH49" s="269">
        <f ca="1">SUMIF('CF(Q)'!$5:$5,'CF(Y)'!AH$5,'CF(Q)'!50:50)</f>
        <v>0</v>
      </c>
      <c r="AI49" s="269">
        <f ca="1">SUMIF('CF(Q)'!$5:$5,'CF(Y)'!AI$5,'CF(Q)'!50:50)</f>
        <v>0</v>
      </c>
      <c r="AJ49" s="269">
        <f ca="1">SUMIF('CF(Q)'!$5:$5,'CF(Y)'!AJ$5,'CF(Q)'!50:50)</f>
        <v>0</v>
      </c>
      <c r="AK49" s="269">
        <f ca="1">SUMIF('CF(Q)'!$5:$5,'CF(Y)'!AK$5,'CF(Q)'!50:50)</f>
        <v>0</v>
      </c>
      <c r="AL49" s="269">
        <f ca="1">SUMIF('CF(Q)'!$5:$5,'CF(Y)'!AL$5,'CF(Q)'!50:50)</f>
        <v>0</v>
      </c>
      <c r="AM49" s="269">
        <f ca="1">SUMIF('CF(Q)'!$5:$5,'CF(Y)'!AM$5,'CF(Q)'!50:50)</f>
        <v>0</v>
      </c>
      <c r="AN49" s="269">
        <f ca="1">SUMIF('CF(Q)'!$5:$5,'CF(Y)'!AN$5,'CF(Q)'!50:50)</f>
        <v>0</v>
      </c>
      <c r="AO49" s="269">
        <f ca="1">SUMIF('CF(Q)'!$5:$5,'CF(Y)'!AO$5,'CF(Q)'!50:50)</f>
        <v>0</v>
      </c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</row>
    <row r="50" spans="1:54" s="22" customFormat="1" ht="14.1" customHeight="1">
      <c r="A50" s="976">
        <f ca="1">'CF(Q)'!E51-'CF(Y)'!E50</f>
        <v>0</v>
      </c>
      <c r="B50" s="66" t="s">
        <v>1081</v>
      </c>
      <c r="D50" s="59" t="s">
        <v>97</v>
      </c>
      <c r="E50" s="270">
        <f ca="1">SUM(G50:AO50)</f>
        <v>0</v>
      </c>
      <c r="F50" s="270"/>
      <c r="G50" s="269">
        <f>SUMIF('CF(Q)'!$5:$5,'CF(Y)'!G$5,'CF(Q)'!51:51)</f>
        <v>0</v>
      </c>
      <c r="H50" s="269">
        <f ca="1">SUMIF('CF(Q)'!$5:$5,'CF(Y)'!H$5,'CF(Q)'!51:51)</f>
        <v>0</v>
      </c>
      <c r="I50" s="269">
        <f ca="1">SUMIF('CF(Q)'!$5:$5,'CF(Y)'!I$5,'CF(Q)'!51:51)</f>
        <v>0</v>
      </c>
      <c r="J50" s="269">
        <f ca="1">SUMIF('CF(Q)'!$5:$5,'CF(Y)'!J$5,'CF(Q)'!51:51)</f>
        <v>0</v>
      </c>
      <c r="K50" s="269">
        <f ca="1">SUMIF('CF(Q)'!$5:$5,'CF(Y)'!K$5,'CF(Q)'!51:51)</f>
        <v>0</v>
      </c>
      <c r="L50" s="269">
        <f ca="1">SUMIF('CF(Q)'!$5:$5,'CF(Y)'!L$5,'CF(Q)'!51:51)</f>
        <v>0</v>
      </c>
      <c r="M50" s="269">
        <f ca="1">SUMIF('CF(Q)'!$5:$5,'CF(Y)'!M$5,'CF(Q)'!51:51)</f>
        <v>0</v>
      </c>
      <c r="N50" s="269">
        <f ca="1">SUMIF('CF(Q)'!$5:$5,'CF(Y)'!N$5,'CF(Q)'!51:51)</f>
        <v>0</v>
      </c>
      <c r="O50" s="269">
        <f ca="1">SUMIF('CF(Q)'!$5:$5,'CF(Y)'!O$5,'CF(Q)'!51:51)</f>
        <v>0</v>
      </c>
      <c r="P50" s="269">
        <f ca="1">SUMIF('CF(Q)'!$5:$5,'CF(Y)'!P$5,'CF(Q)'!51:51)</f>
        <v>0</v>
      </c>
      <c r="Q50" s="269">
        <f ca="1">SUMIF('CF(Q)'!$5:$5,'CF(Y)'!Q$5,'CF(Q)'!51:51)</f>
        <v>0</v>
      </c>
      <c r="R50" s="269">
        <f ca="1">SUMIF('CF(Q)'!$5:$5,'CF(Y)'!R$5,'CF(Q)'!51:51)</f>
        <v>0</v>
      </c>
      <c r="S50" s="269">
        <f ca="1">SUMIF('CF(Q)'!$5:$5,'CF(Y)'!S$5,'CF(Q)'!51:51)</f>
        <v>0</v>
      </c>
      <c r="T50" s="269">
        <f ca="1">SUMIF('CF(Q)'!$5:$5,'CF(Y)'!T$5,'CF(Q)'!51:51)</f>
        <v>0</v>
      </c>
      <c r="U50" s="269">
        <f ca="1">SUMIF('CF(Q)'!$5:$5,'CF(Y)'!U$5,'CF(Q)'!51:51)</f>
        <v>0</v>
      </c>
      <c r="V50" s="269">
        <f ca="1">SUMIF('CF(Q)'!$5:$5,'CF(Y)'!V$5,'CF(Q)'!51:51)</f>
        <v>0</v>
      </c>
      <c r="W50" s="269">
        <f ca="1">SUMIF('CF(Q)'!$5:$5,'CF(Y)'!W$5,'CF(Q)'!51:51)</f>
        <v>0</v>
      </c>
      <c r="X50" s="269">
        <f ca="1">SUMIF('CF(Q)'!$5:$5,'CF(Y)'!X$5,'CF(Q)'!51:51)</f>
        <v>0</v>
      </c>
      <c r="Y50" s="269">
        <f ca="1">SUMIF('CF(Q)'!$5:$5,'CF(Y)'!Y$5,'CF(Q)'!51:51)</f>
        <v>0</v>
      </c>
      <c r="Z50" s="269">
        <f ca="1">SUMIF('CF(Q)'!$5:$5,'CF(Y)'!Z$5,'CF(Q)'!51:51)</f>
        <v>0</v>
      </c>
      <c r="AA50" s="269">
        <f ca="1">SUMIF('CF(Q)'!$5:$5,'CF(Y)'!AA$5,'CF(Q)'!51:51)</f>
        <v>0</v>
      </c>
      <c r="AB50" s="269">
        <f ca="1">SUMIF('CF(Q)'!$5:$5,'CF(Y)'!AB$5,'CF(Q)'!51:51)</f>
        <v>0</v>
      </c>
      <c r="AC50" s="269">
        <f ca="1">SUMIF('CF(Q)'!$5:$5,'CF(Y)'!AC$5,'CF(Q)'!51:51)</f>
        <v>0</v>
      </c>
      <c r="AD50" s="269">
        <f ca="1">SUMIF('CF(Q)'!$5:$5,'CF(Y)'!AD$5,'CF(Q)'!51:51)</f>
        <v>0</v>
      </c>
      <c r="AE50" s="269">
        <f ca="1">SUMIF('CF(Q)'!$5:$5,'CF(Y)'!AE$5,'CF(Q)'!51:51)</f>
        <v>0</v>
      </c>
      <c r="AF50" s="269">
        <f ca="1">SUMIF('CF(Q)'!$5:$5,'CF(Y)'!AF$5,'CF(Q)'!51:51)</f>
        <v>0</v>
      </c>
      <c r="AG50" s="269">
        <f ca="1">SUMIF('CF(Q)'!$5:$5,'CF(Y)'!AG$5,'CF(Q)'!51:51)</f>
        <v>0</v>
      </c>
      <c r="AH50" s="269">
        <f ca="1">SUMIF('CF(Q)'!$5:$5,'CF(Y)'!AH$5,'CF(Q)'!51:51)</f>
        <v>0</v>
      </c>
      <c r="AI50" s="269">
        <f ca="1">SUMIF('CF(Q)'!$5:$5,'CF(Y)'!AI$5,'CF(Q)'!51:51)</f>
        <v>0</v>
      </c>
      <c r="AJ50" s="269">
        <f ca="1">SUMIF('CF(Q)'!$5:$5,'CF(Y)'!AJ$5,'CF(Q)'!51:51)</f>
        <v>0</v>
      </c>
      <c r="AK50" s="269">
        <f ca="1">SUMIF('CF(Q)'!$5:$5,'CF(Y)'!AK$5,'CF(Q)'!51:51)</f>
        <v>0</v>
      </c>
      <c r="AL50" s="269">
        <f ca="1">SUMIF('CF(Q)'!$5:$5,'CF(Y)'!AL$5,'CF(Q)'!51:51)</f>
        <v>0</v>
      </c>
      <c r="AM50" s="269">
        <f ca="1">SUMIF('CF(Q)'!$5:$5,'CF(Y)'!AM$5,'CF(Q)'!51:51)</f>
        <v>0</v>
      </c>
      <c r="AN50" s="269">
        <f ca="1">SUMIF('CF(Q)'!$5:$5,'CF(Y)'!AN$5,'CF(Q)'!51:51)</f>
        <v>0</v>
      </c>
      <c r="AO50" s="269">
        <f ca="1">SUMIF('CF(Q)'!$5:$5,'CF(Y)'!AO$5,'CF(Q)'!51:51)</f>
        <v>0</v>
      </c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</row>
    <row r="51" spans="1:54" s="22" customFormat="1" ht="14.1" customHeight="1">
      <c r="A51" s="976">
        <f ca="1">'CF(Q)'!E52-'CF(Y)'!E51</f>
        <v>0</v>
      </c>
      <c r="B51" s="66" t="s">
        <v>1082</v>
      </c>
      <c r="D51" s="59" t="s">
        <v>97</v>
      </c>
      <c r="E51" s="270">
        <f ca="1">SUM(G51:AO51)</f>
        <v>0</v>
      </c>
      <c r="F51" s="270"/>
      <c r="G51" s="269">
        <f>SUMIF('CF(Q)'!$5:$5,'CF(Y)'!G$5,'CF(Q)'!52:52)</f>
        <v>0</v>
      </c>
      <c r="H51" s="269">
        <f ca="1">SUMIF('CF(Q)'!$5:$5,'CF(Y)'!H$5,'CF(Q)'!52:52)</f>
        <v>0</v>
      </c>
      <c r="I51" s="269">
        <f ca="1">SUMIF('CF(Q)'!$5:$5,'CF(Y)'!I$5,'CF(Q)'!52:52)</f>
        <v>0</v>
      </c>
      <c r="J51" s="269">
        <f ca="1">SUMIF('CF(Q)'!$5:$5,'CF(Y)'!J$5,'CF(Q)'!52:52)</f>
        <v>0</v>
      </c>
      <c r="K51" s="269">
        <f ca="1">SUMIF('CF(Q)'!$5:$5,'CF(Y)'!K$5,'CF(Q)'!52:52)</f>
        <v>0</v>
      </c>
      <c r="L51" s="269">
        <f ca="1">SUMIF('CF(Q)'!$5:$5,'CF(Y)'!L$5,'CF(Q)'!52:52)</f>
        <v>0</v>
      </c>
      <c r="M51" s="269">
        <f ca="1">SUMIF('CF(Q)'!$5:$5,'CF(Y)'!M$5,'CF(Q)'!52:52)</f>
        <v>0</v>
      </c>
      <c r="N51" s="269">
        <f ca="1">SUMIF('CF(Q)'!$5:$5,'CF(Y)'!N$5,'CF(Q)'!52:52)</f>
        <v>0</v>
      </c>
      <c r="O51" s="269">
        <f ca="1">SUMIF('CF(Q)'!$5:$5,'CF(Y)'!O$5,'CF(Q)'!52:52)</f>
        <v>0</v>
      </c>
      <c r="P51" s="269">
        <f ca="1">SUMIF('CF(Q)'!$5:$5,'CF(Y)'!P$5,'CF(Q)'!52:52)</f>
        <v>0</v>
      </c>
      <c r="Q51" s="269">
        <f ca="1">SUMIF('CF(Q)'!$5:$5,'CF(Y)'!Q$5,'CF(Q)'!52:52)</f>
        <v>0</v>
      </c>
      <c r="R51" s="269">
        <f ca="1">SUMIF('CF(Q)'!$5:$5,'CF(Y)'!R$5,'CF(Q)'!52:52)</f>
        <v>0</v>
      </c>
      <c r="S51" s="269">
        <f ca="1">SUMIF('CF(Q)'!$5:$5,'CF(Y)'!S$5,'CF(Q)'!52:52)</f>
        <v>0</v>
      </c>
      <c r="T51" s="269">
        <f ca="1">SUMIF('CF(Q)'!$5:$5,'CF(Y)'!T$5,'CF(Q)'!52:52)</f>
        <v>0</v>
      </c>
      <c r="U51" s="269">
        <f ca="1">SUMIF('CF(Q)'!$5:$5,'CF(Y)'!U$5,'CF(Q)'!52:52)</f>
        <v>0</v>
      </c>
      <c r="V51" s="269">
        <f ca="1">SUMIF('CF(Q)'!$5:$5,'CF(Y)'!V$5,'CF(Q)'!52:52)</f>
        <v>0</v>
      </c>
      <c r="W51" s="269">
        <f ca="1">SUMIF('CF(Q)'!$5:$5,'CF(Y)'!W$5,'CF(Q)'!52:52)</f>
        <v>0</v>
      </c>
      <c r="X51" s="269">
        <f ca="1">SUMIF('CF(Q)'!$5:$5,'CF(Y)'!X$5,'CF(Q)'!52:52)</f>
        <v>0</v>
      </c>
      <c r="Y51" s="269">
        <f ca="1">SUMIF('CF(Q)'!$5:$5,'CF(Y)'!Y$5,'CF(Q)'!52:52)</f>
        <v>0</v>
      </c>
      <c r="Z51" s="269">
        <f ca="1">SUMIF('CF(Q)'!$5:$5,'CF(Y)'!Z$5,'CF(Q)'!52:52)</f>
        <v>0</v>
      </c>
      <c r="AA51" s="269">
        <f ca="1">SUMIF('CF(Q)'!$5:$5,'CF(Y)'!AA$5,'CF(Q)'!52:52)</f>
        <v>0</v>
      </c>
      <c r="AB51" s="269">
        <f ca="1">SUMIF('CF(Q)'!$5:$5,'CF(Y)'!AB$5,'CF(Q)'!52:52)</f>
        <v>0</v>
      </c>
      <c r="AC51" s="269">
        <f ca="1">SUMIF('CF(Q)'!$5:$5,'CF(Y)'!AC$5,'CF(Q)'!52:52)</f>
        <v>0</v>
      </c>
      <c r="AD51" s="269">
        <f ca="1">SUMIF('CF(Q)'!$5:$5,'CF(Y)'!AD$5,'CF(Q)'!52:52)</f>
        <v>0</v>
      </c>
      <c r="AE51" s="269">
        <f ca="1">SUMIF('CF(Q)'!$5:$5,'CF(Y)'!AE$5,'CF(Q)'!52:52)</f>
        <v>0</v>
      </c>
      <c r="AF51" s="269">
        <f ca="1">SUMIF('CF(Q)'!$5:$5,'CF(Y)'!AF$5,'CF(Q)'!52:52)</f>
        <v>0</v>
      </c>
      <c r="AG51" s="269">
        <f ca="1">SUMIF('CF(Q)'!$5:$5,'CF(Y)'!AG$5,'CF(Q)'!52:52)</f>
        <v>0</v>
      </c>
      <c r="AH51" s="269">
        <f ca="1">SUMIF('CF(Q)'!$5:$5,'CF(Y)'!AH$5,'CF(Q)'!52:52)</f>
        <v>0</v>
      </c>
      <c r="AI51" s="269">
        <f ca="1">SUMIF('CF(Q)'!$5:$5,'CF(Y)'!AI$5,'CF(Q)'!52:52)</f>
        <v>0</v>
      </c>
      <c r="AJ51" s="269">
        <f ca="1">SUMIF('CF(Q)'!$5:$5,'CF(Y)'!AJ$5,'CF(Q)'!52:52)</f>
        <v>0</v>
      </c>
      <c r="AK51" s="269">
        <f ca="1">SUMIF('CF(Q)'!$5:$5,'CF(Y)'!AK$5,'CF(Q)'!52:52)</f>
        <v>0</v>
      </c>
      <c r="AL51" s="269">
        <f ca="1">SUMIF('CF(Q)'!$5:$5,'CF(Y)'!AL$5,'CF(Q)'!52:52)</f>
        <v>0</v>
      </c>
      <c r="AM51" s="269">
        <f ca="1">SUMIF('CF(Q)'!$5:$5,'CF(Y)'!AM$5,'CF(Q)'!52:52)</f>
        <v>0</v>
      </c>
      <c r="AN51" s="269">
        <f ca="1">SUMIF('CF(Q)'!$5:$5,'CF(Y)'!AN$5,'CF(Q)'!52:52)</f>
        <v>0</v>
      </c>
      <c r="AO51" s="269">
        <f ca="1">SUMIF('CF(Q)'!$5:$5,'CF(Y)'!AO$5,'CF(Q)'!52:52)</f>
        <v>0</v>
      </c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</row>
    <row r="52" spans="1:54" s="22" customFormat="1" ht="14.1" customHeight="1">
      <c r="A52" s="976">
        <f ca="1">'CF(Q)'!E53-'CF(Y)'!E52</f>
        <v>0</v>
      </c>
      <c r="B52" s="66" t="s">
        <v>802</v>
      </c>
      <c r="C52" s="184"/>
      <c r="D52" s="59" t="s">
        <v>97</v>
      </c>
      <c r="E52" s="270">
        <f ca="1">SUM(G52:AO52)</f>
        <v>0</v>
      </c>
      <c r="F52" s="270"/>
      <c r="G52" s="269">
        <f ca="1">SUMIF('CF(Q)'!$5:$5,'CF(Y)'!G$5,'CF(Q)'!53:53)</f>
        <v>0</v>
      </c>
      <c r="H52" s="269">
        <f ca="1">SUMIF('CF(Q)'!$5:$5,'CF(Y)'!H$5,'CF(Q)'!53:53)</f>
        <v>0</v>
      </c>
      <c r="I52" s="269">
        <f ca="1">SUMIF('CF(Q)'!$5:$5,'CF(Y)'!I$5,'CF(Q)'!53:53)</f>
        <v>0</v>
      </c>
      <c r="J52" s="269">
        <f ca="1">SUMIF('CF(Q)'!$5:$5,'CF(Y)'!J$5,'CF(Q)'!53:53)</f>
        <v>0</v>
      </c>
      <c r="K52" s="269">
        <f ca="1">SUMIF('CF(Q)'!$5:$5,'CF(Y)'!K$5,'CF(Q)'!53:53)</f>
        <v>0</v>
      </c>
      <c r="L52" s="269">
        <f ca="1">SUMIF('CF(Q)'!$5:$5,'CF(Y)'!L$5,'CF(Q)'!53:53)</f>
        <v>0</v>
      </c>
      <c r="M52" s="269">
        <f ca="1">SUMIF('CF(Q)'!$5:$5,'CF(Y)'!M$5,'CF(Q)'!53:53)</f>
        <v>0</v>
      </c>
      <c r="N52" s="269">
        <f ca="1">SUMIF('CF(Q)'!$5:$5,'CF(Y)'!N$5,'CF(Q)'!53:53)</f>
        <v>0</v>
      </c>
      <c r="O52" s="269">
        <f ca="1">SUMIF('CF(Q)'!$5:$5,'CF(Y)'!O$5,'CF(Q)'!53:53)</f>
        <v>0</v>
      </c>
      <c r="P52" s="269">
        <f ca="1">SUMIF('CF(Q)'!$5:$5,'CF(Y)'!P$5,'CF(Q)'!53:53)</f>
        <v>0</v>
      </c>
      <c r="Q52" s="269">
        <f ca="1">SUMIF('CF(Q)'!$5:$5,'CF(Y)'!Q$5,'CF(Q)'!53:53)</f>
        <v>0</v>
      </c>
      <c r="R52" s="269">
        <f ca="1">SUMIF('CF(Q)'!$5:$5,'CF(Y)'!R$5,'CF(Q)'!53:53)</f>
        <v>0</v>
      </c>
      <c r="S52" s="269">
        <f ca="1">SUMIF('CF(Q)'!$5:$5,'CF(Y)'!S$5,'CF(Q)'!53:53)</f>
        <v>0</v>
      </c>
      <c r="T52" s="269">
        <f ca="1">SUMIF('CF(Q)'!$5:$5,'CF(Y)'!T$5,'CF(Q)'!53:53)</f>
        <v>0</v>
      </c>
      <c r="U52" s="269">
        <f ca="1">SUMIF('CF(Q)'!$5:$5,'CF(Y)'!U$5,'CF(Q)'!53:53)</f>
        <v>0</v>
      </c>
      <c r="V52" s="269">
        <f ca="1">SUMIF('CF(Q)'!$5:$5,'CF(Y)'!V$5,'CF(Q)'!53:53)</f>
        <v>0</v>
      </c>
      <c r="W52" s="269">
        <f ca="1">SUMIF('CF(Q)'!$5:$5,'CF(Y)'!W$5,'CF(Q)'!53:53)</f>
        <v>0</v>
      </c>
      <c r="X52" s="269">
        <f ca="1">SUMIF('CF(Q)'!$5:$5,'CF(Y)'!X$5,'CF(Q)'!53:53)</f>
        <v>0</v>
      </c>
      <c r="Y52" s="269">
        <f ca="1">SUMIF('CF(Q)'!$5:$5,'CF(Y)'!Y$5,'CF(Q)'!53:53)</f>
        <v>0</v>
      </c>
      <c r="Z52" s="269">
        <f ca="1">SUMIF('CF(Q)'!$5:$5,'CF(Y)'!Z$5,'CF(Q)'!53:53)</f>
        <v>0</v>
      </c>
      <c r="AA52" s="269">
        <f ca="1">SUMIF('CF(Q)'!$5:$5,'CF(Y)'!AA$5,'CF(Q)'!53:53)</f>
        <v>0</v>
      </c>
      <c r="AB52" s="269">
        <f ca="1">SUMIF('CF(Q)'!$5:$5,'CF(Y)'!AB$5,'CF(Q)'!53:53)</f>
        <v>0</v>
      </c>
      <c r="AC52" s="269">
        <f ca="1">SUMIF('CF(Q)'!$5:$5,'CF(Y)'!AC$5,'CF(Q)'!53:53)</f>
        <v>0</v>
      </c>
      <c r="AD52" s="269">
        <f ca="1">SUMIF('CF(Q)'!$5:$5,'CF(Y)'!AD$5,'CF(Q)'!53:53)</f>
        <v>0</v>
      </c>
      <c r="AE52" s="269">
        <f ca="1">SUMIF('CF(Q)'!$5:$5,'CF(Y)'!AE$5,'CF(Q)'!53:53)</f>
        <v>0</v>
      </c>
      <c r="AF52" s="269">
        <f ca="1">SUMIF('CF(Q)'!$5:$5,'CF(Y)'!AF$5,'CF(Q)'!53:53)</f>
        <v>0</v>
      </c>
      <c r="AG52" s="269">
        <f ca="1">SUMIF('CF(Q)'!$5:$5,'CF(Y)'!AG$5,'CF(Q)'!53:53)</f>
        <v>0</v>
      </c>
      <c r="AH52" s="269">
        <f ca="1">SUMIF('CF(Q)'!$5:$5,'CF(Y)'!AH$5,'CF(Q)'!53:53)</f>
        <v>0</v>
      </c>
      <c r="AI52" s="269">
        <f ca="1">SUMIF('CF(Q)'!$5:$5,'CF(Y)'!AI$5,'CF(Q)'!53:53)</f>
        <v>0</v>
      </c>
      <c r="AJ52" s="269">
        <f ca="1">SUMIF('CF(Q)'!$5:$5,'CF(Y)'!AJ$5,'CF(Q)'!53:53)</f>
        <v>0</v>
      </c>
      <c r="AK52" s="269">
        <f ca="1">SUMIF('CF(Q)'!$5:$5,'CF(Y)'!AK$5,'CF(Q)'!53:53)</f>
        <v>0</v>
      </c>
      <c r="AL52" s="269">
        <f ca="1">SUMIF('CF(Q)'!$5:$5,'CF(Y)'!AL$5,'CF(Q)'!53:53)</f>
        <v>0</v>
      </c>
      <c r="AM52" s="269">
        <f ca="1">SUMIF('CF(Q)'!$5:$5,'CF(Y)'!AM$5,'CF(Q)'!53:53)</f>
        <v>0</v>
      </c>
      <c r="AN52" s="269">
        <f ca="1">SUMIF('CF(Q)'!$5:$5,'CF(Y)'!AN$5,'CF(Q)'!53:53)</f>
        <v>0</v>
      </c>
      <c r="AO52" s="269">
        <f ca="1">SUMIF('CF(Q)'!$5:$5,'CF(Y)'!AO$5,'CF(Q)'!53:53)</f>
        <v>0</v>
      </c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</row>
    <row r="53" spans="1:54" s="22" customFormat="1" ht="14.1" customHeight="1">
      <c r="A53" s="976">
        <f ca="1">'CF(Q)'!E54-'CF(Y)'!E53</f>
        <v>0</v>
      </c>
      <c r="B53" s="66" t="s">
        <v>582</v>
      </c>
      <c r="C53" s="184"/>
      <c r="D53" s="59" t="s">
        <v>97</v>
      </c>
      <c r="E53" s="270">
        <f ca="1">SUM(G53:AO53)</f>
        <v>0</v>
      </c>
      <c r="F53" s="270"/>
      <c r="G53" s="269">
        <f>SUMIF('CF(Q)'!$5:$5,'CF(Y)'!G$5,'CF(Q)'!54:54)</f>
        <v>0</v>
      </c>
      <c r="H53" s="269">
        <f ca="1">SUMIF('CF(Q)'!$5:$5,'CF(Y)'!H$5,'CF(Q)'!54:54)</f>
        <v>0</v>
      </c>
      <c r="I53" s="269">
        <f ca="1">SUMIF('CF(Q)'!$5:$5,'CF(Y)'!I$5,'CF(Q)'!54:54)</f>
        <v>0</v>
      </c>
      <c r="J53" s="269">
        <f ca="1">SUMIF('CF(Q)'!$5:$5,'CF(Y)'!J$5,'CF(Q)'!54:54)</f>
        <v>0</v>
      </c>
      <c r="K53" s="269">
        <f ca="1">SUMIF('CF(Q)'!$5:$5,'CF(Y)'!K$5,'CF(Q)'!54:54)</f>
        <v>0</v>
      </c>
      <c r="L53" s="269">
        <f ca="1">SUMIF('CF(Q)'!$5:$5,'CF(Y)'!L$5,'CF(Q)'!54:54)</f>
        <v>0</v>
      </c>
      <c r="M53" s="269">
        <f ca="1">SUMIF('CF(Q)'!$5:$5,'CF(Y)'!M$5,'CF(Q)'!54:54)</f>
        <v>0</v>
      </c>
      <c r="N53" s="269">
        <f ca="1">SUMIF('CF(Q)'!$5:$5,'CF(Y)'!N$5,'CF(Q)'!54:54)</f>
        <v>0</v>
      </c>
      <c r="O53" s="269">
        <f ca="1">SUMIF('CF(Q)'!$5:$5,'CF(Y)'!O$5,'CF(Q)'!54:54)</f>
        <v>0</v>
      </c>
      <c r="P53" s="269">
        <f ca="1">SUMIF('CF(Q)'!$5:$5,'CF(Y)'!P$5,'CF(Q)'!54:54)</f>
        <v>0</v>
      </c>
      <c r="Q53" s="269">
        <f ca="1">SUMIF('CF(Q)'!$5:$5,'CF(Y)'!Q$5,'CF(Q)'!54:54)</f>
        <v>0</v>
      </c>
      <c r="R53" s="269">
        <f ca="1">SUMIF('CF(Q)'!$5:$5,'CF(Y)'!R$5,'CF(Q)'!54:54)</f>
        <v>0</v>
      </c>
      <c r="S53" s="269">
        <f ca="1">SUMIF('CF(Q)'!$5:$5,'CF(Y)'!S$5,'CF(Q)'!54:54)</f>
        <v>0</v>
      </c>
      <c r="T53" s="269">
        <f ca="1">SUMIF('CF(Q)'!$5:$5,'CF(Y)'!T$5,'CF(Q)'!54:54)</f>
        <v>0</v>
      </c>
      <c r="U53" s="269">
        <f ca="1">SUMIF('CF(Q)'!$5:$5,'CF(Y)'!U$5,'CF(Q)'!54:54)</f>
        <v>0</v>
      </c>
      <c r="V53" s="269">
        <f ca="1">SUMIF('CF(Q)'!$5:$5,'CF(Y)'!V$5,'CF(Q)'!54:54)</f>
        <v>0</v>
      </c>
      <c r="W53" s="269">
        <f ca="1">SUMIF('CF(Q)'!$5:$5,'CF(Y)'!W$5,'CF(Q)'!54:54)</f>
        <v>0</v>
      </c>
      <c r="X53" s="269">
        <f ca="1">SUMIF('CF(Q)'!$5:$5,'CF(Y)'!X$5,'CF(Q)'!54:54)</f>
        <v>0</v>
      </c>
      <c r="Y53" s="269">
        <f ca="1">SUMIF('CF(Q)'!$5:$5,'CF(Y)'!Y$5,'CF(Q)'!54:54)</f>
        <v>0</v>
      </c>
      <c r="Z53" s="269">
        <f ca="1">SUMIF('CF(Q)'!$5:$5,'CF(Y)'!Z$5,'CF(Q)'!54:54)</f>
        <v>0</v>
      </c>
      <c r="AA53" s="269">
        <f ca="1">SUMIF('CF(Q)'!$5:$5,'CF(Y)'!AA$5,'CF(Q)'!54:54)</f>
        <v>0</v>
      </c>
      <c r="AB53" s="269">
        <f ca="1">SUMIF('CF(Q)'!$5:$5,'CF(Y)'!AB$5,'CF(Q)'!54:54)</f>
        <v>0</v>
      </c>
      <c r="AC53" s="269">
        <f ca="1">SUMIF('CF(Q)'!$5:$5,'CF(Y)'!AC$5,'CF(Q)'!54:54)</f>
        <v>0</v>
      </c>
      <c r="AD53" s="269">
        <f ca="1">SUMIF('CF(Q)'!$5:$5,'CF(Y)'!AD$5,'CF(Q)'!54:54)</f>
        <v>0</v>
      </c>
      <c r="AE53" s="269">
        <f ca="1">SUMIF('CF(Q)'!$5:$5,'CF(Y)'!AE$5,'CF(Q)'!54:54)</f>
        <v>0</v>
      </c>
      <c r="AF53" s="269">
        <f ca="1">SUMIF('CF(Q)'!$5:$5,'CF(Y)'!AF$5,'CF(Q)'!54:54)</f>
        <v>0</v>
      </c>
      <c r="AG53" s="269">
        <f ca="1">SUMIF('CF(Q)'!$5:$5,'CF(Y)'!AG$5,'CF(Q)'!54:54)</f>
        <v>0</v>
      </c>
      <c r="AH53" s="269">
        <f ca="1">SUMIF('CF(Q)'!$5:$5,'CF(Y)'!AH$5,'CF(Q)'!54:54)</f>
        <v>0</v>
      </c>
      <c r="AI53" s="269">
        <f ca="1">SUMIF('CF(Q)'!$5:$5,'CF(Y)'!AI$5,'CF(Q)'!54:54)</f>
        <v>0</v>
      </c>
      <c r="AJ53" s="269">
        <f ca="1">SUMIF('CF(Q)'!$5:$5,'CF(Y)'!AJ$5,'CF(Q)'!54:54)</f>
        <v>0</v>
      </c>
      <c r="AK53" s="269">
        <f ca="1">SUMIF('CF(Q)'!$5:$5,'CF(Y)'!AK$5,'CF(Q)'!54:54)</f>
        <v>0</v>
      </c>
      <c r="AL53" s="269">
        <f ca="1">SUMIF('CF(Q)'!$5:$5,'CF(Y)'!AL$5,'CF(Q)'!54:54)</f>
        <v>0</v>
      </c>
      <c r="AM53" s="269">
        <f ca="1">SUMIF('CF(Q)'!$5:$5,'CF(Y)'!AM$5,'CF(Q)'!54:54)</f>
        <v>0</v>
      </c>
      <c r="AN53" s="269">
        <f ca="1">SUMIF('CF(Q)'!$5:$5,'CF(Y)'!AN$5,'CF(Q)'!54:54)</f>
        <v>0</v>
      </c>
      <c r="AO53" s="269">
        <f ca="1">SUMIF('CF(Q)'!$5:$5,'CF(Y)'!AO$5,'CF(Q)'!54:54)</f>
        <v>0</v>
      </c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</row>
    <row r="54" spans="1:54" s="143" customFormat="1" ht="14.1" customHeight="1">
      <c r="A54" s="976">
        <f ca="1">'CF(Q)'!E55-'CF(Y)'!E54</f>
        <v>0</v>
      </c>
      <c r="B54" s="278" t="s">
        <v>742</v>
      </c>
      <c r="C54" s="278"/>
      <c r="D54" s="199" t="s">
        <v>97</v>
      </c>
      <c r="E54" s="280">
        <f t="shared" ref="E54" ca="1" si="47">SUM(G54:AO54)</f>
        <v>0</v>
      </c>
      <c r="F54" s="280"/>
      <c r="G54" s="280">
        <f ca="1">SUM(G48:G53)</f>
        <v>0</v>
      </c>
      <c r="H54" s="280">
        <f t="shared" ref="H54:Q54" ca="1" si="48">SUM(H48:H53)</f>
        <v>0</v>
      </c>
      <c r="I54" s="280">
        <f t="shared" ca="1" si="48"/>
        <v>0</v>
      </c>
      <c r="J54" s="280">
        <f t="shared" ca="1" si="48"/>
        <v>0</v>
      </c>
      <c r="K54" s="280">
        <f t="shared" ca="1" si="48"/>
        <v>0</v>
      </c>
      <c r="L54" s="280">
        <f t="shared" ca="1" si="48"/>
        <v>0</v>
      </c>
      <c r="M54" s="280">
        <f t="shared" ca="1" si="48"/>
        <v>0</v>
      </c>
      <c r="N54" s="280">
        <f t="shared" ca="1" si="48"/>
        <v>0</v>
      </c>
      <c r="O54" s="280">
        <f t="shared" ca="1" si="48"/>
        <v>0</v>
      </c>
      <c r="P54" s="280">
        <f t="shared" ca="1" si="48"/>
        <v>0</v>
      </c>
      <c r="Q54" s="280">
        <f t="shared" ca="1" si="48"/>
        <v>0</v>
      </c>
      <c r="R54" s="280">
        <f t="shared" ref="R54:AO54" ca="1" si="49">SUM(R48:R53)</f>
        <v>0</v>
      </c>
      <c r="S54" s="280">
        <f t="shared" ca="1" si="49"/>
        <v>0</v>
      </c>
      <c r="T54" s="280">
        <f t="shared" ca="1" si="49"/>
        <v>0</v>
      </c>
      <c r="U54" s="280">
        <f t="shared" ca="1" si="49"/>
        <v>0</v>
      </c>
      <c r="V54" s="280">
        <f t="shared" ca="1" si="49"/>
        <v>0</v>
      </c>
      <c r="W54" s="280">
        <f t="shared" ca="1" si="49"/>
        <v>0</v>
      </c>
      <c r="X54" s="280">
        <f t="shared" ca="1" si="49"/>
        <v>0</v>
      </c>
      <c r="Y54" s="280">
        <f t="shared" ca="1" si="49"/>
        <v>0</v>
      </c>
      <c r="Z54" s="280">
        <f t="shared" ca="1" si="49"/>
        <v>0</v>
      </c>
      <c r="AA54" s="280">
        <f t="shared" ca="1" si="49"/>
        <v>0</v>
      </c>
      <c r="AB54" s="280">
        <f t="shared" ca="1" si="49"/>
        <v>0</v>
      </c>
      <c r="AC54" s="280">
        <f t="shared" ca="1" si="49"/>
        <v>0</v>
      </c>
      <c r="AD54" s="280">
        <f t="shared" ca="1" si="49"/>
        <v>0</v>
      </c>
      <c r="AE54" s="280">
        <f t="shared" ca="1" si="49"/>
        <v>0</v>
      </c>
      <c r="AF54" s="280">
        <f t="shared" ca="1" si="49"/>
        <v>0</v>
      </c>
      <c r="AG54" s="280">
        <f t="shared" ca="1" si="49"/>
        <v>0</v>
      </c>
      <c r="AH54" s="280">
        <f t="shared" ca="1" si="49"/>
        <v>0</v>
      </c>
      <c r="AI54" s="280">
        <f t="shared" ca="1" si="49"/>
        <v>0</v>
      </c>
      <c r="AJ54" s="280">
        <f t="shared" ca="1" si="49"/>
        <v>0</v>
      </c>
      <c r="AK54" s="280">
        <f t="shared" ca="1" si="49"/>
        <v>0</v>
      </c>
      <c r="AL54" s="280">
        <f t="shared" ca="1" si="49"/>
        <v>0</v>
      </c>
      <c r="AM54" s="280">
        <f t="shared" ca="1" si="49"/>
        <v>0</v>
      </c>
      <c r="AN54" s="280">
        <f t="shared" ca="1" si="49"/>
        <v>0</v>
      </c>
      <c r="AO54" s="280">
        <f t="shared" ca="1" si="49"/>
        <v>0</v>
      </c>
      <c r="AP54" s="281"/>
      <c r="AQ54" s="281"/>
      <c r="AR54" s="281"/>
      <c r="AS54" s="281"/>
      <c r="AT54" s="281"/>
      <c r="AU54" s="281"/>
      <c r="AV54" s="281"/>
      <c r="AW54" s="281"/>
      <c r="AX54" s="281"/>
      <c r="AY54" s="281"/>
      <c r="AZ54" s="281"/>
      <c r="BA54" s="281"/>
      <c r="BB54" s="281"/>
    </row>
    <row r="55" spans="1:54" s="22" customFormat="1" ht="14.1" customHeight="1">
      <c r="A55" s="976">
        <f>'CF(Q)'!E56-'CF(Y)'!E55</f>
        <v>0</v>
      </c>
      <c r="B55" s="66"/>
      <c r="D55" s="59"/>
      <c r="E55" s="270"/>
      <c r="F55" s="270"/>
      <c r="G55" s="269"/>
      <c r="H55" s="269"/>
      <c r="I55" s="269"/>
      <c r="J55" s="269"/>
      <c r="K55" s="269"/>
      <c r="L55" s="269"/>
      <c r="M55" s="269"/>
      <c r="N55" s="269"/>
      <c r="O55" s="269"/>
      <c r="P55" s="269"/>
      <c r="Q55" s="269"/>
      <c r="R55" s="269"/>
      <c r="S55" s="269"/>
      <c r="T55" s="269"/>
      <c r="U55" s="269"/>
      <c r="V55" s="269"/>
      <c r="W55" s="269"/>
      <c r="X55" s="269"/>
      <c r="Y55" s="269"/>
      <c r="Z55" s="269"/>
      <c r="AA55" s="269"/>
      <c r="AB55" s="269"/>
      <c r="AC55" s="269"/>
      <c r="AD55" s="269"/>
      <c r="AE55" s="269"/>
      <c r="AF55" s="269"/>
      <c r="AG55" s="269"/>
      <c r="AH55" s="269"/>
      <c r="AI55" s="269"/>
      <c r="AJ55" s="269"/>
      <c r="AK55" s="269"/>
      <c r="AL55" s="269"/>
      <c r="AM55" s="269"/>
      <c r="AN55" s="269"/>
      <c r="AO55" s="269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</row>
    <row r="56" spans="1:54" s="22" customFormat="1" ht="14.1" customHeight="1">
      <c r="A56" s="976">
        <f ca="1">'CF(Q)'!E57-'CF(Y)'!E56</f>
        <v>0</v>
      </c>
      <c r="B56" s="66" t="s">
        <v>583</v>
      </c>
      <c r="D56" s="59" t="s">
        <v>97</v>
      </c>
      <c r="E56" s="270">
        <f t="shared" ref="E56:E58" ca="1" si="50">SUM(G56:AO56)</f>
        <v>0</v>
      </c>
      <c r="F56" s="270"/>
      <c r="G56" s="269">
        <f>SUMIF('CF(Q)'!$5:$5,'CF(Y)'!G$5,'CF(Q)'!57:57)</f>
        <v>0</v>
      </c>
      <c r="H56" s="269">
        <f ca="1">SUMIF('CF(Q)'!$5:$5,'CF(Y)'!H$5,'CF(Q)'!57:57)</f>
        <v>0</v>
      </c>
      <c r="I56" s="269">
        <f ca="1">SUMIF('CF(Q)'!$5:$5,'CF(Y)'!I$5,'CF(Q)'!57:57)</f>
        <v>0</v>
      </c>
      <c r="J56" s="269">
        <f ca="1">SUMIF('CF(Q)'!$5:$5,'CF(Y)'!J$5,'CF(Q)'!57:57)</f>
        <v>0</v>
      </c>
      <c r="K56" s="269">
        <f ca="1">SUMIF('CF(Q)'!$5:$5,'CF(Y)'!K$5,'CF(Q)'!57:57)</f>
        <v>0</v>
      </c>
      <c r="L56" s="269">
        <f ca="1">SUMIF('CF(Q)'!$5:$5,'CF(Y)'!L$5,'CF(Q)'!57:57)</f>
        <v>0</v>
      </c>
      <c r="M56" s="269">
        <f ca="1">SUMIF('CF(Q)'!$5:$5,'CF(Y)'!M$5,'CF(Q)'!57:57)</f>
        <v>0</v>
      </c>
      <c r="N56" s="269">
        <f ca="1">SUMIF('CF(Q)'!$5:$5,'CF(Y)'!N$5,'CF(Q)'!57:57)</f>
        <v>0</v>
      </c>
      <c r="O56" s="269">
        <f ca="1">SUMIF('CF(Q)'!$5:$5,'CF(Y)'!O$5,'CF(Q)'!57:57)</f>
        <v>0</v>
      </c>
      <c r="P56" s="269">
        <f ca="1">SUMIF('CF(Q)'!$5:$5,'CF(Y)'!P$5,'CF(Q)'!57:57)</f>
        <v>0</v>
      </c>
      <c r="Q56" s="269">
        <f ca="1">SUMIF('CF(Q)'!$5:$5,'CF(Y)'!Q$5,'CF(Q)'!57:57)</f>
        <v>0</v>
      </c>
      <c r="R56" s="269">
        <f ca="1">SUMIF('CF(Q)'!$5:$5,'CF(Y)'!R$5,'CF(Q)'!57:57)</f>
        <v>0</v>
      </c>
      <c r="S56" s="269">
        <f ca="1">SUMIF('CF(Q)'!$5:$5,'CF(Y)'!S$5,'CF(Q)'!57:57)</f>
        <v>0</v>
      </c>
      <c r="T56" s="269">
        <f ca="1">SUMIF('CF(Q)'!$5:$5,'CF(Y)'!T$5,'CF(Q)'!57:57)</f>
        <v>0</v>
      </c>
      <c r="U56" s="269">
        <f ca="1">SUMIF('CF(Q)'!$5:$5,'CF(Y)'!U$5,'CF(Q)'!57:57)</f>
        <v>0</v>
      </c>
      <c r="V56" s="269">
        <f ca="1">SUMIF('CF(Q)'!$5:$5,'CF(Y)'!V$5,'CF(Q)'!57:57)</f>
        <v>0</v>
      </c>
      <c r="W56" s="269">
        <f ca="1">SUMIF('CF(Q)'!$5:$5,'CF(Y)'!W$5,'CF(Q)'!57:57)</f>
        <v>0</v>
      </c>
      <c r="X56" s="269">
        <f ca="1">SUMIF('CF(Q)'!$5:$5,'CF(Y)'!X$5,'CF(Q)'!57:57)</f>
        <v>0</v>
      </c>
      <c r="Y56" s="269">
        <f ca="1">SUMIF('CF(Q)'!$5:$5,'CF(Y)'!Y$5,'CF(Q)'!57:57)</f>
        <v>0</v>
      </c>
      <c r="Z56" s="269">
        <f ca="1">SUMIF('CF(Q)'!$5:$5,'CF(Y)'!Z$5,'CF(Q)'!57:57)</f>
        <v>0</v>
      </c>
      <c r="AA56" s="269">
        <f ca="1">SUMIF('CF(Q)'!$5:$5,'CF(Y)'!AA$5,'CF(Q)'!57:57)</f>
        <v>0</v>
      </c>
      <c r="AB56" s="269">
        <f ca="1">SUMIF('CF(Q)'!$5:$5,'CF(Y)'!AB$5,'CF(Q)'!57:57)</f>
        <v>0</v>
      </c>
      <c r="AC56" s="269">
        <f ca="1">SUMIF('CF(Q)'!$5:$5,'CF(Y)'!AC$5,'CF(Q)'!57:57)</f>
        <v>0</v>
      </c>
      <c r="AD56" s="269">
        <f ca="1">SUMIF('CF(Q)'!$5:$5,'CF(Y)'!AD$5,'CF(Q)'!57:57)</f>
        <v>0</v>
      </c>
      <c r="AE56" s="269">
        <f ca="1">SUMIF('CF(Q)'!$5:$5,'CF(Y)'!AE$5,'CF(Q)'!57:57)</f>
        <v>0</v>
      </c>
      <c r="AF56" s="269">
        <f ca="1">SUMIF('CF(Q)'!$5:$5,'CF(Y)'!AF$5,'CF(Q)'!57:57)</f>
        <v>0</v>
      </c>
      <c r="AG56" s="269">
        <f ca="1">SUMIF('CF(Q)'!$5:$5,'CF(Y)'!AG$5,'CF(Q)'!57:57)</f>
        <v>0</v>
      </c>
      <c r="AH56" s="269">
        <f ca="1">SUMIF('CF(Q)'!$5:$5,'CF(Y)'!AH$5,'CF(Q)'!57:57)</f>
        <v>0</v>
      </c>
      <c r="AI56" s="269">
        <f ca="1">SUMIF('CF(Q)'!$5:$5,'CF(Y)'!AI$5,'CF(Q)'!57:57)</f>
        <v>0</v>
      </c>
      <c r="AJ56" s="269">
        <f ca="1">SUMIF('CF(Q)'!$5:$5,'CF(Y)'!AJ$5,'CF(Q)'!57:57)</f>
        <v>0</v>
      </c>
      <c r="AK56" s="269">
        <f ca="1">SUMIF('CF(Q)'!$5:$5,'CF(Y)'!AK$5,'CF(Q)'!57:57)</f>
        <v>0</v>
      </c>
      <c r="AL56" s="269">
        <f ca="1">SUMIF('CF(Q)'!$5:$5,'CF(Y)'!AL$5,'CF(Q)'!57:57)</f>
        <v>0</v>
      </c>
      <c r="AM56" s="269">
        <f ca="1">SUMIF('CF(Q)'!$5:$5,'CF(Y)'!AM$5,'CF(Q)'!57:57)</f>
        <v>0</v>
      </c>
      <c r="AN56" s="269">
        <f ca="1">SUMIF('CF(Q)'!$5:$5,'CF(Y)'!AN$5,'CF(Q)'!57:57)</f>
        <v>0</v>
      </c>
      <c r="AO56" s="269">
        <f ca="1">SUMIF('CF(Q)'!$5:$5,'CF(Y)'!AO$5,'CF(Q)'!57:57)</f>
        <v>0</v>
      </c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</row>
    <row r="57" spans="1:54" s="22" customFormat="1" ht="14.1" customHeight="1">
      <c r="A57" s="976">
        <f ca="1">'CF(Q)'!E58-'CF(Y)'!E57</f>
        <v>0</v>
      </c>
      <c r="B57" s="1018" t="s">
        <v>584</v>
      </c>
      <c r="C57" s="403"/>
      <c r="D57" s="173" t="s">
        <v>97</v>
      </c>
      <c r="E57" s="551">
        <f t="shared" ca="1" si="50"/>
        <v>0</v>
      </c>
      <c r="F57" s="551"/>
      <c r="G57" s="275">
        <f>SUMIF('CF(Q)'!$5:$5,'CF(Y)'!G$5,'CF(Q)'!58:58)</f>
        <v>0</v>
      </c>
      <c r="H57" s="275">
        <f ca="1">SUMIF('CF(Q)'!$5:$5,'CF(Y)'!H$5,'CF(Q)'!58:58)</f>
        <v>0</v>
      </c>
      <c r="I57" s="275">
        <f ca="1">SUMIF('CF(Q)'!$5:$5,'CF(Y)'!I$5,'CF(Q)'!58:58)</f>
        <v>0</v>
      </c>
      <c r="J57" s="275">
        <f ca="1">SUMIF('CF(Q)'!$5:$5,'CF(Y)'!J$5,'CF(Q)'!58:58)</f>
        <v>0</v>
      </c>
      <c r="K57" s="275">
        <f ca="1">SUMIF('CF(Q)'!$5:$5,'CF(Y)'!K$5,'CF(Q)'!58:58)</f>
        <v>0</v>
      </c>
      <c r="L57" s="275">
        <f ca="1">SUMIF('CF(Q)'!$5:$5,'CF(Y)'!L$5,'CF(Q)'!58:58)</f>
        <v>0</v>
      </c>
      <c r="M57" s="275">
        <f ca="1">SUMIF('CF(Q)'!$5:$5,'CF(Y)'!M$5,'CF(Q)'!58:58)</f>
        <v>0</v>
      </c>
      <c r="N57" s="275">
        <f ca="1">SUMIF('CF(Q)'!$5:$5,'CF(Y)'!N$5,'CF(Q)'!58:58)</f>
        <v>0</v>
      </c>
      <c r="O57" s="275">
        <f ca="1">SUMIF('CF(Q)'!$5:$5,'CF(Y)'!O$5,'CF(Q)'!58:58)</f>
        <v>0</v>
      </c>
      <c r="P57" s="275">
        <f ca="1">SUMIF('CF(Q)'!$5:$5,'CF(Y)'!P$5,'CF(Q)'!58:58)</f>
        <v>0</v>
      </c>
      <c r="Q57" s="275">
        <f ca="1">SUMIF('CF(Q)'!$5:$5,'CF(Y)'!Q$5,'CF(Q)'!58:58)</f>
        <v>0</v>
      </c>
      <c r="R57" s="275">
        <f ca="1">SUMIF('CF(Q)'!$5:$5,'CF(Y)'!R$5,'CF(Q)'!58:58)</f>
        <v>0</v>
      </c>
      <c r="S57" s="275">
        <f ca="1">SUMIF('CF(Q)'!$5:$5,'CF(Y)'!S$5,'CF(Q)'!58:58)</f>
        <v>0</v>
      </c>
      <c r="T57" s="275">
        <f ca="1">SUMIF('CF(Q)'!$5:$5,'CF(Y)'!T$5,'CF(Q)'!58:58)</f>
        <v>0</v>
      </c>
      <c r="U57" s="275">
        <f ca="1">SUMIF('CF(Q)'!$5:$5,'CF(Y)'!U$5,'CF(Q)'!58:58)</f>
        <v>0</v>
      </c>
      <c r="V57" s="275">
        <f ca="1">SUMIF('CF(Q)'!$5:$5,'CF(Y)'!V$5,'CF(Q)'!58:58)</f>
        <v>0</v>
      </c>
      <c r="W57" s="275">
        <f ca="1">SUMIF('CF(Q)'!$5:$5,'CF(Y)'!W$5,'CF(Q)'!58:58)</f>
        <v>0</v>
      </c>
      <c r="X57" s="275">
        <f ca="1">SUMIF('CF(Q)'!$5:$5,'CF(Y)'!X$5,'CF(Q)'!58:58)</f>
        <v>0</v>
      </c>
      <c r="Y57" s="275">
        <f ca="1">SUMIF('CF(Q)'!$5:$5,'CF(Y)'!Y$5,'CF(Q)'!58:58)</f>
        <v>0</v>
      </c>
      <c r="Z57" s="275">
        <f ca="1">SUMIF('CF(Q)'!$5:$5,'CF(Y)'!Z$5,'CF(Q)'!58:58)</f>
        <v>0</v>
      </c>
      <c r="AA57" s="275">
        <f ca="1">SUMIF('CF(Q)'!$5:$5,'CF(Y)'!AA$5,'CF(Q)'!58:58)</f>
        <v>0</v>
      </c>
      <c r="AB57" s="275">
        <f ca="1">SUMIF('CF(Q)'!$5:$5,'CF(Y)'!AB$5,'CF(Q)'!58:58)</f>
        <v>0</v>
      </c>
      <c r="AC57" s="275">
        <f ca="1">SUMIF('CF(Q)'!$5:$5,'CF(Y)'!AC$5,'CF(Q)'!58:58)</f>
        <v>0</v>
      </c>
      <c r="AD57" s="275">
        <f ca="1">SUMIF('CF(Q)'!$5:$5,'CF(Y)'!AD$5,'CF(Q)'!58:58)</f>
        <v>0</v>
      </c>
      <c r="AE57" s="275">
        <f ca="1">SUMIF('CF(Q)'!$5:$5,'CF(Y)'!AE$5,'CF(Q)'!58:58)</f>
        <v>0</v>
      </c>
      <c r="AF57" s="275">
        <f ca="1">SUMIF('CF(Q)'!$5:$5,'CF(Y)'!AF$5,'CF(Q)'!58:58)</f>
        <v>0</v>
      </c>
      <c r="AG57" s="275">
        <f ca="1">SUMIF('CF(Q)'!$5:$5,'CF(Y)'!AG$5,'CF(Q)'!58:58)</f>
        <v>0</v>
      </c>
      <c r="AH57" s="275">
        <f ca="1">SUMIF('CF(Q)'!$5:$5,'CF(Y)'!AH$5,'CF(Q)'!58:58)</f>
        <v>0</v>
      </c>
      <c r="AI57" s="275">
        <f ca="1">SUMIF('CF(Q)'!$5:$5,'CF(Y)'!AI$5,'CF(Q)'!58:58)</f>
        <v>0</v>
      </c>
      <c r="AJ57" s="275">
        <f ca="1">SUMIF('CF(Q)'!$5:$5,'CF(Y)'!AJ$5,'CF(Q)'!58:58)</f>
        <v>0</v>
      </c>
      <c r="AK57" s="275">
        <f ca="1">SUMIF('CF(Q)'!$5:$5,'CF(Y)'!AK$5,'CF(Q)'!58:58)</f>
        <v>0</v>
      </c>
      <c r="AL57" s="275">
        <f ca="1">SUMIF('CF(Q)'!$5:$5,'CF(Y)'!AL$5,'CF(Q)'!58:58)</f>
        <v>0</v>
      </c>
      <c r="AM57" s="275">
        <f ca="1">SUMIF('CF(Q)'!$5:$5,'CF(Y)'!AM$5,'CF(Q)'!58:58)</f>
        <v>0</v>
      </c>
      <c r="AN57" s="275">
        <f ca="1">SUMIF('CF(Q)'!$5:$5,'CF(Y)'!AN$5,'CF(Q)'!58:58)</f>
        <v>0</v>
      </c>
      <c r="AO57" s="275">
        <f ca="1">SUMIF('CF(Q)'!$5:$5,'CF(Y)'!AO$5,'CF(Q)'!58:58)</f>
        <v>0</v>
      </c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</row>
    <row r="58" spans="1:54" s="143" customFormat="1" ht="14.1" customHeight="1">
      <c r="A58" s="976">
        <f ca="1">'CF(Q)'!E59-'CF(Y)'!E58</f>
        <v>0</v>
      </c>
      <c r="B58" s="278" t="s">
        <v>803</v>
      </c>
      <c r="C58" s="278"/>
      <c r="D58" s="199" t="s">
        <v>97</v>
      </c>
      <c r="E58" s="280">
        <f t="shared" ca="1" si="50"/>
        <v>0</v>
      </c>
      <c r="F58" s="280"/>
      <c r="G58" s="280">
        <f>SUM(G56:G57)</f>
        <v>0</v>
      </c>
      <c r="H58" s="280">
        <f t="shared" ref="H58:Q58" ca="1" si="51">SUM(H56:H57)</f>
        <v>0</v>
      </c>
      <c r="I58" s="280">
        <f t="shared" ca="1" si="51"/>
        <v>0</v>
      </c>
      <c r="J58" s="280">
        <f t="shared" ca="1" si="51"/>
        <v>0</v>
      </c>
      <c r="K58" s="280">
        <f t="shared" ca="1" si="51"/>
        <v>0</v>
      </c>
      <c r="L58" s="280">
        <f t="shared" ca="1" si="51"/>
        <v>0</v>
      </c>
      <c r="M58" s="280">
        <f t="shared" ca="1" si="51"/>
        <v>0</v>
      </c>
      <c r="N58" s="280">
        <f t="shared" ca="1" si="51"/>
        <v>0</v>
      </c>
      <c r="O58" s="280">
        <f t="shared" ca="1" si="51"/>
        <v>0</v>
      </c>
      <c r="P58" s="280">
        <f t="shared" ca="1" si="51"/>
        <v>0</v>
      </c>
      <c r="Q58" s="280">
        <f t="shared" ca="1" si="51"/>
        <v>0</v>
      </c>
      <c r="R58" s="280">
        <f t="shared" ref="R58:AO58" ca="1" si="52">SUM(R56:R57)</f>
        <v>0</v>
      </c>
      <c r="S58" s="280">
        <f t="shared" ca="1" si="52"/>
        <v>0</v>
      </c>
      <c r="T58" s="280">
        <f t="shared" ca="1" si="52"/>
        <v>0</v>
      </c>
      <c r="U58" s="280">
        <f t="shared" ca="1" si="52"/>
        <v>0</v>
      </c>
      <c r="V58" s="280">
        <f t="shared" ca="1" si="52"/>
        <v>0</v>
      </c>
      <c r="W58" s="280">
        <f t="shared" ca="1" si="52"/>
        <v>0</v>
      </c>
      <c r="X58" s="280">
        <f t="shared" ca="1" si="52"/>
        <v>0</v>
      </c>
      <c r="Y58" s="280">
        <f t="shared" ca="1" si="52"/>
        <v>0</v>
      </c>
      <c r="Z58" s="280">
        <f t="shared" ca="1" si="52"/>
        <v>0</v>
      </c>
      <c r="AA58" s="280">
        <f t="shared" ca="1" si="52"/>
        <v>0</v>
      </c>
      <c r="AB58" s="280">
        <f t="shared" ca="1" si="52"/>
        <v>0</v>
      </c>
      <c r="AC58" s="280">
        <f t="shared" ca="1" si="52"/>
        <v>0</v>
      </c>
      <c r="AD58" s="280">
        <f t="shared" ca="1" si="52"/>
        <v>0</v>
      </c>
      <c r="AE58" s="280">
        <f t="shared" ca="1" si="52"/>
        <v>0</v>
      </c>
      <c r="AF58" s="280">
        <f t="shared" ca="1" si="52"/>
        <v>0</v>
      </c>
      <c r="AG58" s="280">
        <f t="shared" ca="1" si="52"/>
        <v>0</v>
      </c>
      <c r="AH58" s="280">
        <f t="shared" ca="1" si="52"/>
        <v>0</v>
      </c>
      <c r="AI58" s="280">
        <f t="shared" ca="1" si="52"/>
        <v>0</v>
      </c>
      <c r="AJ58" s="280">
        <f t="shared" ca="1" si="52"/>
        <v>0</v>
      </c>
      <c r="AK58" s="280">
        <f t="shared" ca="1" si="52"/>
        <v>0</v>
      </c>
      <c r="AL58" s="280">
        <f t="shared" ca="1" si="52"/>
        <v>0</v>
      </c>
      <c r="AM58" s="280">
        <f t="shared" ca="1" si="52"/>
        <v>0</v>
      </c>
      <c r="AN58" s="280">
        <f t="shared" ca="1" si="52"/>
        <v>0</v>
      </c>
      <c r="AO58" s="280">
        <f t="shared" ca="1" si="52"/>
        <v>0</v>
      </c>
      <c r="AP58" s="281"/>
      <c r="AQ58" s="281"/>
      <c r="AR58" s="281"/>
      <c r="AS58" s="281"/>
      <c r="AT58" s="281"/>
      <c r="AU58" s="281"/>
      <c r="AV58" s="281"/>
      <c r="AW58" s="281"/>
      <c r="AX58" s="281"/>
      <c r="AY58" s="281"/>
      <c r="AZ58" s="281"/>
      <c r="BA58" s="281"/>
      <c r="BB58" s="281"/>
    </row>
    <row r="59" spans="1:54" s="22" customFormat="1" ht="14.1" customHeight="1">
      <c r="A59" s="976">
        <f>'CF(Q)'!E60-'CF(Y)'!E59</f>
        <v>0</v>
      </c>
      <c r="B59" s="66"/>
      <c r="D59" s="59"/>
      <c r="E59" s="270"/>
      <c r="F59" s="270"/>
      <c r="G59" s="269"/>
      <c r="H59" s="269"/>
      <c r="I59" s="269"/>
      <c r="J59" s="269"/>
      <c r="K59" s="269"/>
      <c r="L59" s="269"/>
      <c r="M59" s="269"/>
      <c r="N59" s="269"/>
      <c r="O59" s="269"/>
      <c r="P59" s="269"/>
      <c r="Q59" s="269"/>
      <c r="R59" s="269"/>
      <c r="S59" s="269"/>
      <c r="T59" s="269"/>
      <c r="U59" s="269"/>
      <c r="V59" s="269"/>
      <c r="W59" s="269"/>
      <c r="X59" s="269"/>
      <c r="Y59" s="269"/>
      <c r="Z59" s="269"/>
      <c r="AA59" s="269"/>
      <c r="AB59" s="269"/>
      <c r="AC59" s="269"/>
      <c r="AD59" s="269"/>
      <c r="AE59" s="269"/>
      <c r="AF59" s="269"/>
      <c r="AG59" s="269"/>
      <c r="AH59" s="269"/>
      <c r="AI59" s="269"/>
      <c r="AJ59" s="269"/>
      <c r="AK59" s="269"/>
      <c r="AL59" s="269"/>
      <c r="AM59" s="269"/>
      <c r="AN59" s="269"/>
      <c r="AO59" s="269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</row>
    <row r="60" spans="1:54" s="143" customFormat="1" ht="14.1" customHeight="1">
      <c r="A60" s="976">
        <f>'CF(Q)'!E61-'CF(Y)'!E60</f>
        <v>0</v>
      </c>
      <c r="B60" s="278" t="s">
        <v>804</v>
      </c>
      <c r="C60" s="278"/>
      <c r="D60" s="199" t="s">
        <v>97</v>
      </c>
      <c r="E60" s="280"/>
      <c r="F60" s="280"/>
      <c r="G60" s="280">
        <f t="shared" ref="G60:AO60" ca="1" si="53">SUM(G35,G46,G54,G58)</f>
        <v>0</v>
      </c>
      <c r="H60" s="280">
        <f t="shared" ca="1" si="53"/>
        <v>0</v>
      </c>
      <c r="I60" s="280">
        <f t="shared" ca="1" si="53"/>
        <v>10838.845827038709</v>
      </c>
      <c r="J60" s="280">
        <f t="shared" ca="1" si="53"/>
        <v>29855.678385520685</v>
      </c>
      <c r="K60" s="280">
        <f t="shared" ca="1" si="53"/>
        <v>32070.37454461521</v>
      </c>
      <c r="L60" s="280">
        <f t="shared" ca="1" si="53"/>
        <v>32289.63111946424</v>
      </c>
      <c r="M60" s="280">
        <f t="shared" ca="1" si="53"/>
        <v>32268.597628563981</v>
      </c>
      <c r="N60" s="280">
        <f t="shared" ca="1" si="53"/>
        <v>31835.446315719717</v>
      </c>
      <c r="O60" s="280">
        <f t="shared" ca="1" si="53"/>
        <v>31397.488461555426</v>
      </c>
      <c r="P60" s="280">
        <f t="shared" ca="1" si="53"/>
        <v>30712.148251110877</v>
      </c>
      <c r="Q60" s="280">
        <f t="shared" ca="1" si="53"/>
        <v>29875.891308808394</v>
      </c>
      <c r="R60" s="280">
        <f t="shared" ca="1" si="53"/>
        <v>29221.970159181306</v>
      </c>
      <c r="S60" s="280">
        <f t="shared" ca="1" si="53"/>
        <v>28567.924492992941</v>
      </c>
      <c r="T60" s="280">
        <f t="shared" ca="1" si="53"/>
        <v>27913.75143282213</v>
      </c>
      <c r="U60" s="280">
        <f t="shared" ca="1" si="53"/>
        <v>27259.448037892944</v>
      </c>
      <c r="V60" s="280">
        <f t="shared" ca="1" si="53"/>
        <v>26605.011302720493</v>
      </c>
      <c r="W60" s="280">
        <f t="shared" ca="1" si="53"/>
        <v>25950.438155728334</v>
      </c>
      <c r="X60" s="280">
        <f t="shared" ca="1" si="53"/>
        <v>25295.725457836917</v>
      </c>
      <c r="Y60" s="280">
        <f t="shared" ca="1" si="53"/>
        <v>24640.870001022464</v>
      </c>
      <c r="Z60" s="280">
        <f t="shared" ca="1" si="53"/>
        <v>17765.341163095636</v>
      </c>
      <c r="AA60" s="280">
        <f t="shared" ca="1" si="53"/>
        <v>25507.564104595698</v>
      </c>
      <c r="AB60" s="280">
        <f t="shared" ca="1" si="53"/>
        <v>26833.394871591376</v>
      </c>
      <c r="AC60" s="280">
        <f t="shared" ca="1" si="53"/>
        <v>27038.753209513186</v>
      </c>
      <c r="AD60" s="280">
        <f t="shared" ca="1" si="53"/>
        <v>0</v>
      </c>
      <c r="AE60" s="280">
        <f t="shared" ca="1" si="53"/>
        <v>0</v>
      </c>
      <c r="AF60" s="280">
        <f t="shared" ca="1" si="53"/>
        <v>0</v>
      </c>
      <c r="AG60" s="280">
        <f t="shared" ca="1" si="53"/>
        <v>0</v>
      </c>
      <c r="AH60" s="280">
        <f t="shared" ca="1" si="53"/>
        <v>0</v>
      </c>
      <c r="AI60" s="280">
        <f t="shared" ca="1" si="53"/>
        <v>0</v>
      </c>
      <c r="AJ60" s="280">
        <f t="shared" ca="1" si="53"/>
        <v>0</v>
      </c>
      <c r="AK60" s="280">
        <f t="shared" ca="1" si="53"/>
        <v>0</v>
      </c>
      <c r="AL60" s="280">
        <f t="shared" ca="1" si="53"/>
        <v>0</v>
      </c>
      <c r="AM60" s="280">
        <f t="shared" ca="1" si="53"/>
        <v>0</v>
      </c>
      <c r="AN60" s="280">
        <f t="shared" ca="1" si="53"/>
        <v>0</v>
      </c>
      <c r="AO60" s="280">
        <f t="shared" ca="1" si="53"/>
        <v>0</v>
      </c>
      <c r="AP60" s="281"/>
      <c r="AQ60" s="281"/>
      <c r="AR60" s="281"/>
      <c r="AS60" s="281"/>
      <c r="AT60" s="281"/>
      <c r="AU60" s="281"/>
      <c r="AV60" s="281"/>
      <c r="AW60" s="281"/>
      <c r="AX60" s="281"/>
      <c r="AY60" s="281"/>
      <c r="AZ60" s="281"/>
      <c r="BA60" s="281"/>
      <c r="BB60" s="281"/>
    </row>
    <row r="61" spans="1:54" s="143" customFormat="1" ht="14.1" customHeight="1">
      <c r="A61" s="976">
        <f>'CF(Q)'!E62-'CF(Y)'!E61</f>
        <v>0</v>
      </c>
      <c r="B61" s="282"/>
      <c r="C61" s="282"/>
      <c r="D61" s="59"/>
      <c r="E61" s="277"/>
      <c r="F61" s="277"/>
      <c r="G61" s="277"/>
      <c r="H61" s="277"/>
      <c r="I61" s="277"/>
      <c r="J61" s="277"/>
      <c r="K61" s="277"/>
      <c r="L61" s="277"/>
      <c r="M61" s="277"/>
      <c r="N61" s="277"/>
      <c r="O61" s="277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81"/>
      <c r="AQ61" s="281"/>
      <c r="AR61" s="281"/>
      <c r="AS61" s="281"/>
      <c r="AT61" s="281"/>
      <c r="AU61" s="281"/>
      <c r="AV61" s="281"/>
      <c r="AW61" s="281"/>
      <c r="AX61" s="281"/>
      <c r="AY61" s="281"/>
      <c r="AZ61" s="281"/>
      <c r="BA61" s="281"/>
      <c r="BB61" s="281"/>
    </row>
    <row r="62" spans="1:54" s="22" customFormat="1" ht="14.1" customHeight="1">
      <c r="A62" s="976">
        <f ca="1">'CF(Q)'!E63-'CF(Y)'!E62</f>
        <v>0</v>
      </c>
      <c r="B62" s="66" t="s">
        <v>805</v>
      </c>
      <c r="C62" s="66"/>
      <c r="D62" s="59" t="s">
        <v>97</v>
      </c>
      <c r="E62" s="270">
        <f ca="1">SUM(G62:AO62)</f>
        <v>-397096.15234375</v>
      </c>
      <c r="F62" s="270"/>
      <c r="G62" s="269">
        <f>SUMIF('CF(Q)'!$5:$5,'CF(Y)'!G$5,'CF(Q)'!63:63)</f>
        <v>0</v>
      </c>
      <c r="H62" s="269">
        <f ca="1">SUMIF('CF(Q)'!$5:$5,'CF(Y)'!H$5,'CF(Q)'!63:63)</f>
        <v>0</v>
      </c>
      <c r="I62" s="269">
        <f ca="1">SUMIF('CF(Q)'!$5:$5,'CF(Y)'!I$5,'CF(Q)'!63:63)</f>
        <v>-9999.9999999999745</v>
      </c>
      <c r="J62" s="269">
        <f ca="1">SUMIF('CF(Q)'!$5:$5,'CF(Y)'!J$5,'CF(Q)'!63:63)</f>
        <v>-28000</v>
      </c>
      <c r="K62" s="269">
        <f ca="1">SUMIF('CF(Q)'!$5:$5,'CF(Y)'!K$5,'CF(Q)'!63:63)</f>
        <v>-28563.337500000001</v>
      </c>
      <c r="L62" s="269">
        <f ca="1">SUMIF('CF(Q)'!$5:$5,'CF(Y)'!L$5,'CF(Q)'!63:63)</f>
        <v>-27998.006249999999</v>
      </c>
      <c r="M62" s="269">
        <f ca="1">SUMIF('CF(Q)'!$5:$5,'CF(Y)'!M$5,'CF(Q)'!63:63)</f>
        <v>-28075.90625</v>
      </c>
      <c r="N62" s="269">
        <f ca="1">SUMIF('CF(Q)'!$5:$5,'CF(Y)'!N$5,'CF(Q)'!63:63)</f>
        <v>-27596.109375</v>
      </c>
      <c r="O62" s="269">
        <f ca="1">SUMIF('CF(Q)'!$5:$5,'CF(Y)'!O$5,'CF(Q)'!63:63)</f>
        <v>-26919.531250000004</v>
      </c>
      <c r="P62" s="269">
        <f ca="1">SUMIF('CF(Q)'!$5:$5,'CF(Y)'!P$5,'CF(Q)'!63:63)</f>
        <v>-25985.156250000004</v>
      </c>
      <c r="Q62" s="269">
        <f ca="1">SUMIF('CF(Q)'!$5:$5,'CF(Y)'!Q$5,'CF(Q)'!63:63)</f>
        <v>-25050.781250000004</v>
      </c>
      <c r="R62" s="269">
        <f ca="1">SUMIF('CF(Q)'!$5:$5,'CF(Y)'!R$5,'CF(Q)'!63:63)</f>
        <v>-24116.40625</v>
      </c>
      <c r="S62" s="269">
        <f ca="1">SUMIF('CF(Q)'!$5:$5,'CF(Y)'!S$5,'CF(Q)'!63:63)</f>
        <v>-23182.03125</v>
      </c>
      <c r="T62" s="269">
        <f ca="1">SUMIF('CF(Q)'!$5:$5,'CF(Y)'!T$5,'CF(Q)'!63:63)</f>
        <v>-22247.65625</v>
      </c>
      <c r="U62" s="269">
        <f ca="1">SUMIF('CF(Q)'!$5:$5,'CF(Y)'!U$5,'CF(Q)'!63:63)</f>
        <v>-21313.28125</v>
      </c>
      <c r="V62" s="269">
        <f ca="1">SUMIF('CF(Q)'!$5:$5,'CF(Y)'!V$5,'CF(Q)'!63:63)</f>
        <v>-20378.90625</v>
      </c>
      <c r="W62" s="269">
        <f ca="1">SUMIF('CF(Q)'!$5:$5,'CF(Y)'!W$5,'CF(Q)'!63:63)</f>
        <v>-19444.53125</v>
      </c>
      <c r="X62" s="269">
        <f ca="1">SUMIF('CF(Q)'!$5:$5,'CF(Y)'!X$5,'CF(Q)'!63:63)</f>
        <v>-18510.15625</v>
      </c>
      <c r="Y62" s="269">
        <f ca="1">SUMIF('CF(Q)'!$5:$5,'CF(Y)'!Y$5,'CF(Q)'!63:63)</f>
        <v>-17575.78125</v>
      </c>
      <c r="Z62" s="269">
        <f ca="1">SUMIF('CF(Q)'!$5:$5,'CF(Y)'!Z$5,'CF(Q)'!63:63)</f>
        <v>-2138.57421875</v>
      </c>
      <c r="AA62" s="269">
        <f ca="1">SUMIF('CF(Q)'!$5:$5,'CF(Y)'!AA$5,'CF(Q)'!63:63)</f>
        <v>0</v>
      </c>
      <c r="AB62" s="269">
        <f ca="1">SUMIF('CF(Q)'!$5:$5,'CF(Y)'!AB$5,'CF(Q)'!63:63)</f>
        <v>0</v>
      </c>
      <c r="AC62" s="269">
        <f ca="1">SUMIF('CF(Q)'!$5:$5,'CF(Y)'!AC$5,'CF(Q)'!63:63)</f>
        <v>0</v>
      </c>
      <c r="AD62" s="269">
        <f ca="1">SUMIF('CF(Q)'!$5:$5,'CF(Y)'!AD$5,'CF(Q)'!63:63)</f>
        <v>0</v>
      </c>
      <c r="AE62" s="269">
        <f ca="1">SUMIF('CF(Q)'!$5:$5,'CF(Y)'!AE$5,'CF(Q)'!63:63)</f>
        <v>0</v>
      </c>
      <c r="AF62" s="269">
        <f ca="1">SUMIF('CF(Q)'!$5:$5,'CF(Y)'!AF$5,'CF(Q)'!63:63)</f>
        <v>0</v>
      </c>
      <c r="AG62" s="269">
        <f ca="1">SUMIF('CF(Q)'!$5:$5,'CF(Y)'!AG$5,'CF(Q)'!63:63)</f>
        <v>0</v>
      </c>
      <c r="AH62" s="269">
        <f ca="1">SUMIF('CF(Q)'!$5:$5,'CF(Y)'!AH$5,'CF(Q)'!63:63)</f>
        <v>0</v>
      </c>
      <c r="AI62" s="269">
        <f ca="1">SUMIF('CF(Q)'!$5:$5,'CF(Y)'!AI$5,'CF(Q)'!63:63)</f>
        <v>0</v>
      </c>
      <c r="AJ62" s="269">
        <f ca="1">SUMIF('CF(Q)'!$5:$5,'CF(Y)'!AJ$5,'CF(Q)'!63:63)</f>
        <v>0</v>
      </c>
      <c r="AK62" s="269">
        <f ca="1">SUMIF('CF(Q)'!$5:$5,'CF(Y)'!AK$5,'CF(Q)'!63:63)</f>
        <v>0</v>
      </c>
      <c r="AL62" s="269">
        <f ca="1">SUMIF('CF(Q)'!$5:$5,'CF(Y)'!AL$5,'CF(Q)'!63:63)</f>
        <v>0</v>
      </c>
      <c r="AM62" s="269">
        <f ca="1">SUMIF('CF(Q)'!$5:$5,'CF(Y)'!AM$5,'CF(Q)'!63:63)</f>
        <v>0</v>
      </c>
      <c r="AN62" s="269">
        <f ca="1">SUMIF('CF(Q)'!$5:$5,'CF(Y)'!AN$5,'CF(Q)'!63:63)</f>
        <v>0</v>
      </c>
      <c r="AO62" s="269">
        <f ca="1">SUMIF('CF(Q)'!$5:$5,'CF(Y)'!AO$5,'CF(Q)'!63:63)</f>
        <v>0</v>
      </c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</row>
    <row r="63" spans="1:54" s="143" customFormat="1" ht="14.1" customHeight="1">
      <c r="A63" s="976">
        <f>'CF(Q)'!E64-'CF(Y)'!E63</f>
        <v>0</v>
      </c>
      <c r="B63" s="278" t="s">
        <v>1031</v>
      </c>
      <c r="C63" s="278"/>
      <c r="D63" s="199" t="s">
        <v>97</v>
      </c>
      <c r="E63" s="280"/>
      <c r="F63" s="280"/>
      <c r="G63" s="280">
        <f ca="1">SUM(G60:G62)</f>
        <v>0</v>
      </c>
      <c r="H63" s="280">
        <f t="shared" ref="H63:AO63" ca="1" si="54">SUM(H60:H62)</f>
        <v>0</v>
      </c>
      <c r="I63" s="280">
        <f t="shared" ca="1" si="54"/>
        <v>838.84582703873457</v>
      </c>
      <c r="J63" s="280">
        <f t="shared" ca="1" si="54"/>
        <v>1855.678385520685</v>
      </c>
      <c r="K63" s="280">
        <f t="shared" ca="1" si="54"/>
        <v>3507.0370446152083</v>
      </c>
      <c r="L63" s="280">
        <f t="shared" ca="1" si="54"/>
        <v>4291.6248694642418</v>
      </c>
      <c r="M63" s="280">
        <f t="shared" ca="1" si="54"/>
        <v>4192.6913785639808</v>
      </c>
      <c r="N63" s="280">
        <f t="shared" ca="1" si="54"/>
        <v>4239.3369407197169</v>
      </c>
      <c r="O63" s="280">
        <f t="shared" ca="1" si="54"/>
        <v>4477.957211555422</v>
      </c>
      <c r="P63" s="280">
        <f t="shared" ca="1" si="54"/>
        <v>4726.9920011108734</v>
      </c>
      <c r="Q63" s="280">
        <f t="shared" ca="1" si="54"/>
        <v>4825.11005880839</v>
      </c>
      <c r="R63" s="280">
        <f t="shared" ca="1" si="54"/>
        <v>5105.5639091813064</v>
      </c>
      <c r="S63" s="280">
        <f t="shared" ca="1" si="54"/>
        <v>5385.8932429929409</v>
      </c>
      <c r="T63" s="280">
        <f t="shared" ca="1" si="54"/>
        <v>5666.0951828221296</v>
      </c>
      <c r="U63" s="280">
        <f t="shared" ca="1" si="54"/>
        <v>5946.1667878929438</v>
      </c>
      <c r="V63" s="280">
        <f t="shared" ca="1" si="54"/>
        <v>6226.1050527204934</v>
      </c>
      <c r="W63" s="280">
        <f t="shared" ca="1" si="54"/>
        <v>6505.9069057283341</v>
      </c>
      <c r="X63" s="280">
        <f t="shared" ca="1" si="54"/>
        <v>6785.5692078369175</v>
      </c>
      <c r="Y63" s="280">
        <f t="shared" ca="1" si="54"/>
        <v>7065.0887510224638</v>
      </c>
      <c r="Z63" s="280">
        <f t="shared" ca="1" si="54"/>
        <v>15626.766944345636</v>
      </c>
      <c r="AA63" s="280">
        <f t="shared" ca="1" si="54"/>
        <v>25507.564104595698</v>
      </c>
      <c r="AB63" s="280">
        <f t="shared" ca="1" si="54"/>
        <v>26833.394871591376</v>
      </c>
      <c r="AC63" s="280">
        <f t="shared" ca="1" si="54"/>
        <v>27038.753209513186</v>
      </c>
      <c r="AD63" s="280">
        <f t="shared" ca="1" si="54"/>
        <v>0</v>
      </c>
      <c r="AE63" s="280">
        <f t="shared" ca="1" si="54"/>
        <v>0</v>
      </c>
      <c r="AF63" s="280">
        <f t="shared" ca="1" si="54"/>
        <v>0</v>
      </c>
      <c r="AG63" s="280">
        <f t="shared" ca="1" si="54"/>
        <v>0</v>
      </c>
      <c r="AH63" s="280">
        <f t="shared" ca="1" si="54"/>
        <v>0</v>
      </c>
      <c r="AI63" s="280">
        <f t="shared" ca="1" si="54"/>
        <v>0</v>
      </c>
      <c r="AJ63" s="280">
        <f t="shared" ca="1" si="54"/>
        <v>0</v>
      </c>
      <c r="AK63" s="280">
        <f t="shared" ca="1" si="54"/>
        <v>0</v>
      </c>
      <c r="AL63" s="280">
        <f t="shared" ca="1" si="54"/>
        <v>0</v>
      </c>
      <c r="AM63" s="280">
        <f t="shared" ca="1" si="54"/>
        <v>0</v>
      </c>
      <c r="AN63" s="280">
        <f t="shared" ca="1" si="54"/>
        <v>0</v>
      </c>
      <c r="AO63" s="280">
        <f t="shared" ca="1" si="54"/>
        <v>0</v>
      </c>
      <c r="AP63" s="281"/>
      <c r="AQ63" s="281"/>
      <c r="AR63" s="281"/>
      <c r="AS63" s="281"/>
      <c r="AT63" s="281"/>
      <c r="AU63" s="281"/>
      <c r="AV63" s="281"/>
      <c r="AW63" s="281"/>
      <c r="AX63" s="281"/>
      <c r="AY63" s="281"/>
      <c r="AZ63" s="281"/>
      <c r="BA63" s="281"/>
      <c r="BB63" s="281"/>
    </row>
    <row r="64" spans="1:54" s="143" customFormat="1" ht="14.1" customHeight="1">
      <c r="A64" s="976"/>
      <c r="B64" s="282"/>
      <c r="C64" s="282"/>
      <c r="D64" s="59"/>
      <c r="E64" s="277"/>
      <c r="F64" s="277"/>
      <c r="G64" s="277" t="s">
        <v>1005</v>
      </c>
      <c r="H64" s="277"/>
      <c r="I64" s="277"/>
      <c r="J64" s="277"/>
      <c r="K64" s="277"/>
      <c r="L64" s="277"/>
      <c r="M64" s="277"/>
      <c r="N64" s="277"/>
      <c r="O64" s="27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81"/>
      <c r="AQ64" s="281"/>
      <c r="AR64" s="281"/>
      <c r="AS64" s="281"/>
      <c r="AT64" s="281"/>
      <c r="AU64" s="281"/>
      <c r="AV64" s="281"/>
      <c r="AW64" s="281"/>
      <c r="AX64" s="281"/>
      <c r="AY64" s="281"/>
      <c r="AZ64" s="281"/>
      <c r="BA64" s="281"/>
      <c r="BB64" s="281"/>
    </row>
    <row r="65" spans="1:54" s="22" customFormat="1" ht="14.1" customHeight="1">
      <c r="A65" s="976">
        <f ca="1">'CF(Q)'!E66-'CF(Y)'!E65</f>
        <v>0</v>
      </c>
      <c r="B65" s="66" t="s">
        <v>1032</v>
      </c>
      <c r="D65" s="59" t="s">
        <v>97</v>
      </c>
      <c r="E65" s="270">
        <f t="shared" ref="E65:E66" ca="1" si="55">SUM(G65:AO65)</f>
        <v>0</v>
      </c>
      <c r="F65" s="270"/>
      <c r="G65" s="269">
        <f>SUMIF('CF(Q)'!$5:$5,'CF(Y)'!G$5,'CF(Q)'!66:66)</f>
        <v>0</v>
      </c>
      <c r="H65" s="269">
        <f ca="1">SUMIF('CF(Q)'!$5:$5,'CF(Y)'!H$5,'CF(Q)'!66:66)</f>
        <v>0</v>
      </c>
      <c r="I65" s="269">
        <f ca="1">SUMIF('CF(Q)'!$5:$5,'CF(Y)'!I$5,'CF(Q)'!66:66)</f>
        <v>0</v>
      </c>
      <c r="J65" s="269">
        <f ca="1">SUMIF('CF(Q)'!$5:$5,'CF(Y)'!J$5,'CF(Q)'!66:66)</f>
        <v>0</v>
      </c>
      <c r="K65" s="269">
        <f ca="1">SUMIF('CF(Q)'!$5:$5,'CF(Y)'!K$5,'CF(Q)'!66:66)</f>
        <v>0</v>
      </c>
      <c r="L65" s="269">
        <f ca="1">SUMIF('CF(Q)'!$5:$5,'CF(Y)'!L$5,'CF(Q)'!66:66)</f>
        <v>0</v>
      </c>
      <c r="M65" s="269">
        <f ca="1">SUMIF('CF(Q)'!$5:$5,'CF(Y)'!M$5,'CF(Q)'!66:66)</f>
        <v>0</v>
      </c>
      <c r="N65" s="269">
        <f ca="1">SUMIF('CF(Q)'!$5:$5,'CF(Y)'!N$5,'CF(Q)'!66:66)</f>
        <v>0</v>
      </c>
      <c r="O65" s="269">
        <f ca="1">SUMIF('CF(Q)'!$5:$5,'CF(Y)'!O$5,'CF(Q)'!66:66)</f>
        <v>0</v>
      </c>
      <c r="P65" s="269">
        <f ca="1">SUMIF('CF(Q)'!$5:$5,'CF(Y)'!P$5,'CF(Q)'!66:66)</f>
        <v>0</v>
      </c>
      <c r="Q65" s="269">
        <f ca="1">SUMIF('CF(Q)'!$5:$5,'CF(Y)'!Q$5,'CF(Q)'!66:66)</f>
        <v>0</v>
      </c>
      <c r="R65" s="269">
        <f ca="1">SUMIF('CF(Q)'!$5:$5,'CF(Y)'!R$5,'CF(Q)'!66:66)</f>
        <v>0</v>
      </c>
      <c r="S65" s="269">
        <f ca="1">SUMIF('CF(Q)'!$5:$5,'CF(Y)'!S$5,'CF(Q)'!66:66)</f>
        <v>0</v>
      </c>
      <c r="T65" s="269">
        <f ca="1">SUMIF('CF(Q)'!$5:$5,'CF(Y)'!T$5,'CF(Q)'!66:66)</f>
        <v>0</v>
      </c>
      <c r="U65" s="269">
        <f ca="1">SUMIF('CF(Q)'!$5:$5,'CF(Y)'!U$5,'CF(Q)'!66:66)</f>
        <v>0</v>
      </c>
      <c r="V65" s="269">
        <f ca="1">SUMIF('CF(Q)'!$5:$5,'CF(Y)'!V$5,'CF(Q)'!66:66)</f>
        <v>0</v>
      </c>
      <c r="W65" s="269">
        <f ca="1">SUMIF('CF(Q)'!$5:$5,'CF(Y)'!W$5,'CF(Q)'!66:66)</f>
        <v>0</v>
      </c>
      <c r="X65" s="269">
        <f ca="1">SUMIF('CF(Q)'!$5:$5,'CF(Y)'!X$5,'CF(Q)'!66:66)</f>
        <v>0</v>
      </c>
      <c r="Y65" s="269">
        <f ca="1">SUMIF('CF(Q)'!$5:$5,'CF(Y)'!Y$5,'CF(Q)'!66:66)</f>
        <v>0</v>
      </c>
      <c r="Z65" s="269">
        <f ca="1">SUMIF('CF(Q)'!$5:$5,'CF(Y)'!Z$5,'CF(Q)'!66:66)</f>
        <v>0</v>
      </c>
      <c r="AA65" s="269">
        <f ca="1">SUMIF('CF(Q)'!$5:$5,'CF(Y)'!AA$5,'CF(Q)'!66:66)</f>
        <v>0</v>
      </c>
      <c r="AB65" s="269">
        <f ca="1">SUMIF('CF(Q)'!$5:$5,'CF(Y)'!AB$5,'CF(Q)'!66:66)</f>
        <v>0</v>
      </c>
      <c r="AC65" s="269">
        <f ca="1">SUMIF('CF(Q)'!$5:$5,'CF(Y)'!AC$5,'CF(Q)'!66:66)</f>
        <v>0</v>
      </c>
      <c r="AD65" s="269">
        <f ca="1">SUMIF('CF(Q)'!$5:$5,'CF(Y)'!AD$5,'CF(Q)'!66:66)</f>
        <v>0</v>
      </c>
      <c r="AE65" s="269">
        <f ca="1">SUMIF('CF(Q)'!$5:$5,'CF(Y)'!AE$5,'CF(Q)'!66:66)</f>
        <v>0</v>
      </c>
      <c r="AF65" s="269">
        <f ca="1">SUMIF('CF(Q)'!$5:$5,'CF(Y)'!AF$5,'CF(Q)'!66:66)</f>
        <v>0</v>
      </c>
      <c r="AG65" s="269">
        <f ca="1">SUMIF('CF(Q)'!$5:$5,'CF(Y)'!AG$5,'CF(Q)'!66:66)</f>
        <v>0</v>
      </c>
      <c r="AH65" s="269">
        <f ca="1">SUMIF('CF(Q)'!$5:$5,'CF(Y)'!AH$5,'CF(Q)'!66:66)</f>
        <v>0</v>
      </c>
      <c r="AI65" s="269">
        <f ca="1">SUMIF('CF(Q)'!$5:$5,'CF(Y)'!AI$5,'CF(Q)'!66:66)</f>
        <v>0</v>
      </c>
      <c r="AJ65" s="269">
        <f ca="1">SUMIF('CF(Q)'!$5:$5,'CF(Y)'!AJ$5,'CF(Q)'!66:66)</f>
        <v>0</v>
      </c>
      <c r="AK65" s="269">
        <f ca="1">SUMIF('CF(Q)'!$5:$5,'CF(Y)'!AK$5,'CF(Q)'!66:66)</f>
        <v>0</v>
      </c>
      <c r="AL65" s="269">
        <f ca="1">SUMIF('CF(Q)'!$5:$5,'CF(Y)'!AL$5,'CF(Q)'!66:66)</f>
        <v>0</v>
      </c>
      <c r="AM65" s="269">
        <f ca="1">SUMIF('CF(Q)'!$5:$5,'CF(Y)'!AM$5,'CF(Q)'!66:66)</f>
        <v>0</v>
      </c>
      <c r="AN65" s="269">
        <f ca="1">SUMIF('CF(Q)'!$5:$5,'CF(Y)'!AN$5,'CF(Q)'!66:66)</f>
        <v>0</v>
      </c>
      <c r="AO65" s="269">
        <f ca="1">SUMIF('CF(Q)'!$5:$5,'CF(Y)'!AO$5,'CF(Q)'!66:66)</f>
        <v>0</v>
      </c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</row>
    <row r="66" spans="1:54" s="22" customFormat="1" ht="14.1" customHeight="1">
      <c r="A66" s="976">
        <f ca="1">'CF(Q)'!E67-'CF(Y)'!E66</f>
        <v>0</v>
      </c>
      <c r="B66" s="1018" t="s">
        <v>1033</v>
      </c>
      <c r="C66" s="403"/>
      <c r="D66" s="173" t="s">
        <v>97</v>
      </c>
      <c r="E66" s="551">
        <f t="shared" ca="1" si="55"/>
        <v>0</v>
      </c>
      <c r="F66" s="551"/>
      <c r="G66" s="275">
        <f>SUMIF('CF(Q)'!$5:$5,'CF(Y)'!G$5,'CF(Q)'!67:67)</f>
        <v>0</v>
      </c>
      <c r="H66" s="275">
        <f ca="1">SUMIF('CF(Q)'!$5:$5,'CF(Y)'!H$5,'CF(Q)'!67:67)</f>
        <v>0</v>
      </c>
      <c r="I66" s="275">
        <f ca="1">SUMIF('CF(Q)'!$5:$5,'CF(Y)'!I$5,'CF(Q)'!67:67)</f>
        <v>0</v>
      </c>
      <c r="J66" s="275">
        <f ca="1">SUMIF('CF(Q)'!$5:$5,'CF(Y)'!J$5,'CF(Q)'!67:67)</f>
        <v>0</v>
      </c>
      <c r="K66" s="275">
        <f ca="1">SUMIF('CF(Q)'!$5:$5,'CF(Y)'!K$5,'CF(Q)'!67:67)</f>
        <v>0</v>
      </c>
      <c r="L66" s="275">
        <f ca="1">SUMIF('CF(Q)'!$5:$5,'CF(Y)'!L$5,'CF(Q)'!67:67)</f>
        <v>0</v>
      </c>
      <c r="M66" s="275">
        <f ca="1">SUMIF('CF(Q)'!$5:$5,'CF(Y)'!M$5,'CF(Q)'!67:67)</f>
        <v>0</v>
      </c>
      <c r="N66" s="275">
        <f ca="1">SUMIF('CF(Q)'!$5:$5,'CF(Y)'!N$5,'CF(Q)'!67:67)</f>
        <v>0</v>
      </c>
      <c r="O66" s="275">
        <f ca="1">SUMIF('CF(Q)'!$5:$5,'CF(Y)'!O$5,'CF(Q)'!67:67)</f>
        <v>0</v>
      </c>
      <c r="P66" s="275">
        <f ca="1">SUMIF('CF(Q)'!$5:$5,'CF(Y)'!P$5,'CF(Q)'!67:67)</f>
        <v>0</v>
      </c>
      <c r="Q66" s="275">
        <f ca="1">SUMIF('CF(Q)'!$5:$5,'CF(Y)'!Q$5,'CF(Q)'!67:67)</f>
        <v>0</v>
      </c>
      <c r="R66" s="275">
        <f ca="1">SUMIF('CF(Q)'!$5:$5,'CF(Y)'!R$5,'CF(Q)'!67:67)</f>
        <v>0</v>
      </c>
      <c r="S66" s="275">
        <f ca="1">SUMIF('CF(Q)'!$5:$5,'CF(Y)'!S$5,'CF(Q)'!67:67)</f>
        <v>0</v>
      </c>
      <c r="T66" s="275">
        <f ca="1">SUMIF('CF(Q)'!$5:$5,'CF(Y)'!T$5,'CF(Q)'!67:67)</f>
        <v>0</v>
      </c>
      <c r="U66" s="275">
        <f ca="1">SUMIF('CF(Q)'!$5:$5,'CF(Y)'!U$5,'CF(Q)'!67:67)</f>
        <v>0</v>
      </c>
      <c r="V66" s="275">
        <f ca="1">SUMIF('CF(Q)'!$5:$5,'CF(Y)'!V$5,'CF(Q)'!67:67)</f>
        <v>0</v>
      </c>
      <c r="W66" s="275">
        <f ca="1">SUMIF('CF(Q)'!$5:$5,'CF(Y)'!W$5,'CF(Q)'!67:67)</f>
        <v>0</v>
      </c>
      <c r="X66" s="275">
        <f ca="1">SUMIF('CF(Q)'!$5:$5,'CF(Y)'!X$5,'CF(Q)'!67:67)</f>
        <v>0</v>
      </c>
      <c r="Y66" s="275">
        <f ca="1">SUMIF('CF(Q)'!$5:$5,'CF(Y)'!Y$5,'CF(Q)'!67:67)</f>
        <v>0</v>
      </c>
      <c r="Z66" s="275">
        <f ca="1">SUMIF('CF(Q)'!$5:$5,'CF(Y)'!Z$5,'CF(Q)'!67:67)</f>
        <v>0</v>
      </c>
      <c r="AA66" s="275">
        <f ca="1">SUMIF('CF(Q)'!$5:$5,'CF(Y)'!AA$5,'CF(Q)'!67:67)</f>
        <v>0</v>
      </c>
      <c r="AB66" s="275">
        <f ca="1">SUMIF('CF(Q)'!$5:$5,'CF(Y)'!AB$5,'CF(Q)'!67:67)</f>
        <v>0</v>
      </c>
      <c r="AC66" s="275">
        <f ca="1">SUMIF('CF(Q)'!$5:$5,'CF(Y)'!AC$5,'CF(Q)'!67:67)</f>
        <v>0</v>
      </c>
      <c r="AD66" s="275">
        <f ca="1">SUMIF('CF(Q)'!$5:$5,'CF(Y)'!AD$5,'CF(Q)'!67:67)</f>
        <v>0</v>
      </c>
      <c r="AE66" s="275">
        <f ca="1">SUMIF('CF(Q)'!$5:$5,'CF(Y)'!AE$5,'CF(Q)'!67:67)</f>
        <v>0</v>
      </c>
      <c r="AF66" s="275">
        <f ca="1">SUMIF('CF(Q)'!$5:$5,'CF(Y)'!AF$5,'CF(Q)'!67:67)</f>
        <v>0</v>
      </c>
      <c r="AG66" s="275">
        <f ca="1">SUMIF('CF(Q)'!$5:$5,'CF(Y)'!AG$5,'CF(Q)'!67:67)</f>
        <v>0</v>
      </c>
      <c r="AH66" s="275">
        <f ca="1">SUMIF('CF(Q)'!$5:$5,'CF(Y)'!AH$5,'CF(Q)'!67:67)</f>
        <v>0</v>
      </c>
      <c r="AI66" s="275">
        <f ca="1">SUMIF('CF(Q)'!$5:$5,'CF(Y)'!AI$5,'CF(Q)'!67:67)</f>
        <v>0</v>
      </c>
      <c r="AJ66" s="275">
        <f ca="1">SUMIF('CF(Q)'!$5:$5,'CF(Y)'!AJ$5,'CF(Q)'!67:67)</f>
        <v>0</v>
      </c>
      <c r="AK66" s="275">
        <f ca="1">SUMIF('CF(Q)'!$5:$5,'CF(Y)'!AK$5,'CF(Q)'!67:67)</f>
        <v>0</v>
      </c>
      <c r="AL66" s="275">
        <f ca="1">SUMIF('CF(Q)'!$5:$5,'CF(Y)'!AL$5,'CF(Q)'!67:67)</f>
        <v>0</v>
      </c>
      <c r="AM66" s="275">
        <f ca="1">SUMIF('CF(Q)'!$5:$5,'CF(Y)'!AM$5,'CF(Q)'!67:67)</f>
        <v>0</v>
      </c>
      <c r="AN66" s="275">
        <f ca="1">SUMIF('CF(Q)'!$5:$5,'CF(Y)'!AN$5,'CF(Q)'!67:67)</f>
        <v>0</v>
      </c>
      <c r="AO66" s="275">
        <f ca="1">SUMIF('CF(Q)'!$5:$5,'CF(Y)'!AO$5,'CF(Q)'!67:67)</f>
        <v>0</v>
      </c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</row>
    <row r="67" spans="1:54" s="143" customFormat="1" ht="14.1" customHeight="1">
      <c r="A67" s="976">
        <f>'CF(Q)'!E68-'CF(Y)'!E67</f>
        <v>0</v>
      </c>
      <c r="B67" s="278" t="s">
        <v>1279</v>
      </c>
      <c r="C67" s="278"/>
      <c r="D67" s="199" t="s">
        <v>97</v>
      </c>
      <c r="E67" s="280"/>
      <c r="F67" s="280"/>
      <c r="G67" s="280">
        <f ca="1">SUM(G63:G66)</f>
        <v>0</v>
      </c>
      <c r="H67" s="280">
        <f t="shared" ref="H67:AO67" ca="1" si="56">SUM(H63:H66)</f>
        <v>0</v>
      </c>
      <c r="I67" s="280">
        <f t="shared" ca="1" si="56"/>
        <v>838.84582703873457</v>
      </c>
      <c r="J67" s="280">
        <f t="shared" ca="1" si="56"/>
        <v>1855.678385520685</v>
      </c>
      <c r="K67" s="280">
        <f t="shared" ca="1" si="56"/>
        <v>3507.0370446152083</v>
      </c>
      <c r="L67" s="280">
        <f t="shared" ca="1" si="56"/>
        <v>4291.6248694642418</v>
      </c>
      <c r="M67" s="280">
        <f t="shared" ca="1" si="56"/>
        <v>4192.6913785639808</v>
      </c>
      <c r="N67" s="280">
        <f t="shared" ca="1" si="56"/>
        <v>4239.3369407197169</v>
      </c>
      <c r="O67" s="280">
        <f t="shared" ca="1" si="56"/>
        <v>4477.957211555422</v>
      </c>
      <c r="P67" s="280">
        <f t="shared" ca="1" si="56"/>
        <v>4726.9920011108734</v>
      </c>
      <c r="Q67" s="280">
        <f t="shared" ca="1" si="56"/>
        <v>4825.11005880839</v>
      </c>
      <c r="R67" s="280">
        <f t="shared" ca="1" si="56"/>
        <v>5105.5639091813064</v>
      </c>
      <c r="S67" s="280">
        <f t="shared" ca="1" si="56"/>
        <v>5385.8932429929409</v>
      </c>
      <c r="T67" s="280">
        <f t="shared" ca="1" si="56"/>
        <v>5666.0951828221296</v>
      </c>
      <c r="U67" s="280">
        <f t="shared" ca="1" si="56"/>
        <v>5946.1667878929438</v>
      </c>
      <c r="V67" s="280">
        <f t="shared" ca="1" si="56"/>
        <v>6226.1050527204934</v>
      </c>
      <c r="W67" s="280">
        <f t="shared" ca="1" si="56"/>
        <v>6505.9069057283341</v>
      </c>
      <c r="X67" s="280">
        <f t="shared" ca="1" si="56"/>
        <v>6785.5692078369175</v>
      </c>
      <c r="Y67" s="280">
        <f t="shared" ca="1" si="56"/>
        <v>7065.0887510224638</v>
      </c>
      <c r="Z67" s="280">
        <f t="shared" ca="1" si="56"/>
        <v>15626.766944345636</v>
      </c>
      <c r="AA67" s="280">
        <f t="shared" ca="1" si="56"/>
        <v>25507.564104595698</v>
      </c>
      <c r="AB67" s="280">
        <f t="shared" ca="1" si="56"/>
        <v>26833.394871591376</v>
      </c>
      <c r="AC67" s="280">
        <f t="shared" ca="1" si="56"/>
        <v>27038.753209513186</v>
      </c>
      <c r="AD67" s="280">
        <f t="shared" ca="1" si="56"/>
        <v>0</v>
      </c>
      <c r="AE67" s="280">
        <f t="shared" ca="1" si="56"/>
        <v>0</v>
      </c>
      <c r="AF67" s="280">
        <f t="shared" ca="1" si="56"/>
        <v>0</v>
      </c>
      <c r="AG67" s="280">
        <f t="shared" ca="1" si="56"/>
        <v>0</v>
      </c>
      <c r="AH67" s="280">
        <f t="shared" ca="1" si="56"/>
        <v>0</v>
      </c>
      <c r="AI67" s="280">
        <f t="shared" ca="1" si="56"/>
        <v>0</v>
      </c>
      <c r="AJ67" s="280">
        <f t="shared" ca="1" si="56"/>
        <v>0</v>
      </c>
      <c r="AK67" s="280">
        <f t="shared" ca="1" si="56"/>
        <v>0</v>
      </c>
      <c r="AL67" s="280">
        <f t="shared" ca="1" si="56"/>
        <v>0</v>
      </c>
      <c r="AM67" s="280">
        <f t="shared" ca="1" si="56"/>
        <v>0</v>
      </c>
      <c r="AN67" s="280">
        <f t="shared" ca="1" si="56"/>
        <v>0</v>
      </c>
      <c r="AO67" s="280">
        <f t="shared" ca="1" si="56"/>
        <v>0</v>
      </c>
      <c r="AP67" s="281"/>
      <c r="AQ67" s="281"/>
      <c r="AR67" s="281"/>
      <c r="AS67" s="281"/>
      <c r="AT67" s="281"/>
      <c r="AU67" s="281"/>
      <c r="AV67" s="281"/>
      <c r="AW67" s="281"/>
      <c r="AX67" s="281"/>
      <c r="AY67" s="281"/>
      <c r="AZ67" s="281"/>
      <c r="BA67" s="281"/>
      <c r="BB67" s="281"/>
    </row>
    <row r="68" spans="1:54" s="22" customFormat="1" ht="14.1" customHeight="1">
      <c r="A68" s="976"/>
      <c r="B68" s="66"/>
      <c r="D68" s="59"/>
      <c r="E68" s="270"/>
      <c r="F68" s="270"/>
      <c r="G68" s="269"/>
      <c r="H68" s="269"/>
      <c r="I68" s="269"/>
      <c r="J68" s="269"/>
      <c r="K68" s="269"/>
      <c r="L68" s="269"/>
      <c r="M68" s="269"/>
      <c r="N68" s="269"/>
      <c r="O68" s="269"/>
      <c r="P68" s="269"/>
      <c r="Q68" s="269"/>
      <c r="R68" s="269"/>
      <c r="S68" s="269"/>
      <c r="T68" s="269"/>
      <c r="U68" s="269"/>
      <c r="V68" s="269"/>
      <c r="W68" s="269"/>
      <c r="X68" s="269"/>
      <c r="Y68" s="269"/>
      <c r="Z68" s="269"/>
      <c r="AA68" s="269"/>
      <c r="AB68" s="269"/>
      <c r="AC68" s="269"/>
      <c r="AD68" s="269"/>
      <c r="AE68" s="269"/>
      <c r="AF68" s="269"/>
      <c r="AG68" s="269"/>
      <c r="AH68" s="269"/>
      <c r="AI68" s="269"/>
      <c r="AJ68" s="269"/>
      <c r="AK68" s="269"/>
      <c r="AL68" s="269"/>
      <c r="AM68" s="269"/>
      <c r="AN68" s="269"/>
      <c r="AO68" s="269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</row>
    <row r="69" spans="1:54" s="22" customFormat="1" ht="14.1" customHeight="1">
      <c r="A69" s="976"/>
      <c r="B69" s="56" t="s">
        <v>1034</v>
      </c>
      <c r="D69" s="173" t="s">
        <v>97</v>
      </c>
      <c r="E69" s="270">
        <f t="shared" ref="E69" ca="1" si="57">SUM(G69:AO69)</f>
        <v>-34685.500655005562</v>
      </c>
      <c r="F69" s="270"/>
      <c r="G69" s="275">
        <f>SUMIF('CF(Q)'!$5:$5,'CF(Y)'!G$5,'CF(Q)'!70:70)</f>
        <v>0</v>
      </c>
      <c r="H69" s="275">
        <f ca="1">SUMIF('CF(Q)'!$5:$5,'CF(Y)'!H$5,'CF(Q)'!70:70)</f>
        <v>0</v>
      </c>
      <c r="I69" s="275">
        <f ca="1">SUMIF('CF(Q)'!$5:$5,'CF(Y)'!I$5,'CF(Q)'!70:70)</f>
        <v>-375</v>
      </c>
      <c r="J69" s="275">
        <f ca="1">SUMIF('CF(Q)'!$5:$5,'CF(Y)'!J$5,'CF(Q)'!70:70)</f>
        <v>-1505.625</v>
      </c>
      <c r="K69" s="275">
        <f ca="1">SUMIF('CF(Q)'!$5:$5,'CF(Y)'!K$5,'CF(Q)'!70:70)</f>
        <v>-1528.2093749999999</v>
      </c>
      <c r="L69" s="275">
        <f ca="1">SUMIF('CF(Q)'!$5:$5,'CF(Y)'!L$5,'CF(Q)'!70:70)</f>
        <v>-1551.1325156249995</v>
      </c>
      <c r="M69" s="275">
        <f ca="1">SUMIF('CF(Q)'!$5:$5,'CF(Y)'!M$5,'CF(Q)'!70:70)</f>
        <v>-1574.3995033593742</v>
      </c>
      <c r="N69" s="275">
        <f ca="1">SUMIF('CF(Q)'!$5:$5,'CF(Y)'!N$5,'CF(Q)'!70:70)</f>
        <v>-1598.0154959097645</v>
      </c>
      <c r="O69" s="275">
        <f ca="1">SUMIF('CF(Q)'!$5:$5,'CF(Y)'!O$5,'CF(Q)'!70:70)</f>
        <v>-1621.9857283484107</v>
      </c>
      <c r="P69" s="275">
        <f ca="1">SUMIF('CF(Q)'!$5:$5,'CF(Y)'!P$5,'CF(Q)'!70:70)</f>
        <v>-1646.3155142736371</v>
      </c>
      <c r="Q69" s="275">
        <f ca="1">SUMIF('CF(Q)'!$5:$5,'CF(Y)'!Q$5,'CF(Q)'!70:70)</f>
        <v>-1671.0102469877406</v>
      </c>
      <c r="R69" s="275">
        <f ca="1">SUMIF('CF(Q)'!$5:$5,'CF(Y)'!R$5,'CF(Q)'!70:70)</f>
        <v>-1696.0754006925572</v>
      </c>
      <c r="S69" s="275">
        <f ca="1">SUMIF('CF(Q)'!$5:$5,'CF(Y)'!S$5,'CF(Q)'!70:70)</f>
        <v>-1721.5165317029448</v>
      </c>
      <c r="T69" s="275">
        <f ca="1">SUMIF('CF(Q)'!$5:$5,'CF(Y)'!T$5,'CF(Q)'!70:70)</f>
        <v>-1747.3392796784888</v>
      </c>
      <c r="U69" s="275">
        <f ca="1">SUMIF('CF(Q)'!$5:$5,'CF(Y)'!U$5,'CF(Q)'!70:70)</f>
        <v>-1773.5493688736665</v>
      </c>
      <c r="V69" s="275">
        <f ca="1">SUMIF('CF(Q)'!$5:$5,'CF(Y)'!V$5,'CF(Q)'!70:70)</f>
        <v>-1800.1526094067713</v>
      </c>
      <c r="W69" s="275">
        <f ca="1">SUMIF('CF(Q)'!$5:$5,'CF(Y)'!W$5,'CF(Q)'!70:70)</f>
        <v>-1827.1548985478723</v>
      </c>
      <c r="X69" s="275">
        <f ca="1">SUMIF('CF(Q)'!$5:$5,'CF(Y)'!X$5,'CF(Q)'!70:70)</f>
        <v>-1854.5622220260909</v>
      </c>
      <c r="Y69" s="275">
        <f ca="1">SUMIF('CF(Q)'!$5:$5,'CF(Y)'!Y$5,'CF(Q)'!70:70)</f>
        <v>-1882.3806553564823</v>
      </c>
      <c r="Z69" s="275">
        <f ca="1">SUMIF('CF(Q)'!$5:$5,'CF(Y)'!Z$5,'CF(Q)'!70:70)</f>
        <v>-1910.6163651868292</v>
      </c>
      <c r="AA69" s="275">
        <f ca="1">SUMIF('CF(Q)'!$5:$5,'CF(Y)'!AA$5,'CF(Q)'!70:70)</f>
        <v>-1939.2756106646302</v>
      </c>
      <c r="AB69" s="275">
        <f ca="1">SUMIF('CF(Q)'!$5:$5,'CF(Y)'!AB$5,'CF(Q)'!70:70)</f>
        <v>-1968.3647448245997</v>
      </c>
      <c r="AC69" s="275">
        <f ca="1">SUMIF('CF(Q)'!$5:$5,'CF(Y)'!AC$5,'CF(Q)'!70:70)</f>
        <v>-1492.819588540699</v>
      </c>
      <c r="AD69" s="275">
        <f ca="1">SUMIF('CF(Q)'!$5:$5,'CF(Y)'!AD$5,'CF(Q)'!70:70)</f>
        <v>0</v>
      </c>
      <c r="AE69" s="275">
        <f ca="1">SUMIF('CF(Q)'!$5:$5,'CF(Y)'!AE$5,'CF(Q)'!70:70)</f>
        <v>0</v>
      </c>
      <c r="AF69" s="275">
        <f ca="1">SUMIF('CF(Q)'!$5:$5,'CF(Y)'!AF$5,'CF(Q)'!70:70)</f>
        <v>0</v>
      </c>
      <c r="AG69" s="275">
        <f ca="1">SUMIF('CF(Q)'!$5:$5,'CF(Y)'!AG$5,'CF(Q)'!70:70)</f>
        <v>0</v>
      </c>
      <c r="AH69" s="275">
        <f ca="1">SUMIF('CF(Q)'!$5:$5,'CF(Y)'!AH$5,'CF(Q)'!70:70)</f>
        <v>0</v>
      </c>
      <c r="AI69" s="275">
        <f ca="1">SUMIF('CF(Q)'!$5:$5,'CF(Y)'!AI$5,'CF(Q)'!70:70)</f>
        <v>0</v>
      </c>
      <c r="AJ69" s="275">
        <f ca="1">SUMIF('CF(Q)'!$5:$5,'CF(Y)'!AJ$5,'CF(Q)'!70:70)</f>
        <v>0</v>
      </c>
      <c r="AK69" s="275">
        <f ca="1">SUMIF('CF(Q)'!$5:$5,'CF(Y)'!AK$5,'CF(Q)'!70:70)</f>
        <v>0</v>
      </c>
      <c r="AL69" s="275">
        <f ca="1">SUMIF('CF(Q)'!$5:$5,'CF(Y)'!AL$5,'CF(Q)'!70:70)</f>
        <v>0</v>
      </c>
      <c r="AM69" s="275">
        <f ca="1">SUMIF('CF(Q)'!$5:$5,'CF(Y)'!AM$5,'CF(Q)'!70:70)</f>
        <v>0</v>
      </c>
      <c r="AN69" s="275">
        <f ca="1">SUMIF('CF(Q)'!$5:$5,'CF(Y)'!AN$5,'CF(Q)'!70:70)</f>
        <v>0</v>
      </c>
      <c r="AO69" s="275">
        <f ca="1">SUMIF('CF(Q)'!$5:$5,'CF(Y)'!AO$5,'CF(Q)'!70:70)</f>
        <v>0</v>
      </c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</row>
    <row r="70" spans="1:54" s="143" customFormat="1" ht="14.1" customHeight="1">
      <c r="A70" s="976">
        <f>'CF(Q)'!E71-'CF(Y)'!E70</f>
        <v>0</v>
      </c>
      <c r="B70" s="278" t="s">
        <v>806</v>
      </c>
      <c r="C70" s="278"/>
      <c r="D70" s="199" t="s">
        <v>97</v>
      </c>
      <c r="E70" s="280"/>
      <c r="F70" s="280"/>
      <c r="G70" s="280">
        <f ca="1">SUM(G67:G69)</f>
        <v>0</v>
      </c>
      <c r="H70" s="280">
        <f t="shared" ref="H70:AO70" ca="1" si="58">SUM(H67:H69)</f>
        <v>0</v>
      </c>
      <c r="I70" s="280">
        <f t="shared" ca="1" si="58"/>
        <v>463.84582703873457</v>
      </c>
      <c r="J70" s="280">
        <f t="shared" ca="1" si="58"/>
        <v>350.05338552068497</v>
      </c>
      <c r="K70" s="280">
        <f t="shared" ca="1" si="58"/>
        <v>1978.8276696152084</v>
      </c>
      <c r="L70" s="280">
        <f t="shared" ca="1" si="58"/>
        <v>2740.4923538392422</v>
      </c>
      <c r="M70" s="280">
        <f t="shared" ca="1" si="58"/>
        <v>2618.2918752046066</v>
      </c>
      <c r="N70" s="280">
        <f t="shared" ca="1" si="58"/>
        <v>2641.3214448099525</v>
      </c>
      <c r="O70" s="280">
        <f t="shared" ca="1" si="58"/>
        <v>2855.9714832070113</v>
      </c>
      <c r="P70" s="280">
        <f t="shared" ca="1" si="58"/>
        <v>3080.6764868372366</v>
      </c>
      <c r="Q70" s="280">
        <f t="shared" ca="1" si="58"/>
        <v>3154.0998118206494</v>
      </c>
      <c r="R70" s="280">
        <f t="shared" ca="1" si="58"/>
        <v>3409.4885084887492</v>
      </c>
      <c r="S70" s="280">
        <f t="shared" ca="1" si="58"/>
        <v>3664.3767112899959</v>
      </c>
      <c r="T70" s="280">
        <f t="shared" ca="1" si="58"/>
        <v>3918.7559031436408</v>
      </c>
      <c r="U70" s="280">
        <f t="shared" ca="1" si="58"/>
        <v>4172.6174190192778</v>
      </c>
      <c r="V70" s="280">
        <f t="shared" ca="1" si="58"/>
        <v>4425.9524433137221</v>
      </c>
      <c r="W70" s="280">
        <f t="shared" ca="1" si="58"/>
        <v>4678.752007180462</v>
      </c>
      <c r="X70" s="280">
        <f t="shared" ca="1" si="58"/>
        <v>4931.0069858108263</v>
      </c>
      <c r="Y70" s="280">
        <f t="shared" ca="1" si="58"/>
        <v>5182.7080956659811</v>
      </c>
      <c r="Z70" s="280">
        <f t="shared" ca="1" si="58"/>
        <v>13716.150579158806</v>
      </c>
      <c r="AA70" s="280">
        <f t="shared" ca="1" si="58"/>
        <v>23568.288493931068</v>
      </c>
      <c r="AB70" s="280">
        <f t="shared" ca="1" si="58"/>
        <v>24865.030126766775</v>
      </c>
      <c r="AC70" s="280">
        <f t="shared" ca="1" si="58"/>
        <v>25545.933620972486</v>
      </c>
      <c r="AD70" s="280">
        <f t="shared" ca="1" si="58"/>
        <v>0</v>
      </c>
      <c r="AE70" s="280">
        <f t="shared" ca="1" si="58"/>
        <v>0</v>
      </c>
      <c r="AF70" s="280">
        <f t="shared" ca="1" si="58"/>
        <v>0</v>
      </c>
      <c r="AG70" s="280">
        <f t="shared" ca="1" si="58"/>
        <v>0</v>
      </c>
      <c r="AH70" s="280">
        <f t="shared" ca="1" si="58"/>
        <v>0</v>
      </c>
      <c r="AI70" s="280">
        <f t="shared" ca="1" si="58"/>
        <v>0</v>
      </c>
      <c r="AJ70" s="280">
        <f t="shared" ca="1" si="58"/>
        <v>0</v>
      </c>
      <c r="AK70" s="280">
        <f t="shared" ca="1" si="58"/>
        <v>0</v>
      </c>
      <c r="AL70" s="280">
        <f t="shared" ca="1" si="58"/>
        <v>0</v>
      </c>
      <c r="AM70" s="280">
        <f t="shared" ca="1" si="58"/>
        <v>0</v>
      </c>
      <c r="AN70" s="280">
        <f t="shared" ca="1" si="58"/>
        <v>0</v>
      </c>
      <c r="AO70" s="280">
        <f t="shared" ca="1" si="58"/>
        <v>0</v>
      </c>
      <c r="AP70" s="281"/>
      <c r="AQ70" s="281"/>
      <c r="AR70" s="281"/>
      <c r="AS70" s="281"/>
      <c r="AT70" s="281"/>
      <c r="AU70" s="281"/>
      <c r="AV70" s="281"/>
      <c r="AW70" s="281"/>
      <c r="AX70" s="281"/>
      <c r="AY70" s="281"/>
      <c r="AZ70" s="281"/>
      <c r="BA70" s="281"/>
      <c r="BB70" s="281"/>
    </row>
    <row r="71" spans="1:54" s="143" customFormat="1" ht="14.1" customHeight="1">
      <c r="A71" s="976"/>
      <c r="B71" s="282"/>
      <c r="C71" s="282"/>
      <c r="D71" s="59"/>
      <c r="E71" s="277"/>
      <c r="F71" s="277"/>
      <c r="G71" s="277"/>
      <c r="H71" s="277"/>
      <c r="I71" s="277"/>
      <c r="J71" s="277"/>
      <c r="K71" s="277"/>
      <c r="L71" s="277"/>
      <c r="M71" s="277"/>
      <c r="N71" s="277"/>
      <c r="O71" s="277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81"/>
      <c r="AQ71" s="281"/>
      <c r="AR71" s="281"/>
      <c r="AS71" s="281"/>
      <c r="AT71" s="281"/>
      <c r="AU71" s="281"/>
      <c r="AV71" s="281"/>
      <c r="AW71" s="281"/>
      <c r="AX71" s="281"/>
      <c r="AY71" s="281"/>
      <c r="AZ71" s="281"/>
      <c r="BA71" s="281"/>
      <c r="BB71" s="281"/>
    </row>
    <row r="72" spans="1:54" s="314" customFormat="1" ht="14.1" customHeight="1">
      <c r="B72" s="359" t="s">
        <v>161</v>
      </c>
      <c r="C72" s="360"/>
      <c r="D72" s="363" t="s">
        <v>97</v>
      </c>
      <c r="E72" s="361">
        <f ca="1">SUM(G72:AO72)</f>
        <v>25545.933620972486</v>
      </c>
      <c r="F72" s="361"/>
      <c r="G72" s="362"/>
      <c r="H72" s="362">
        <f t="shared" ref="H72:AO72" ca="1" si="59">H70-H11</f>
        <v>0</v>
      </c>
      <c r="I72" s="362">
        <f t="shared" ca="1" si="59"/>
        <v>463.84582703873457</v>
      </c>
      <c r="J72" s="362">
        <f t="shared" ca="1" si="59"/>
        <v>-113.7924415180496</v>
      </c>
      <c r="K72" s="362">
        <f t="shared" ca="1" si="59"/>
        <v>1628.7742840945234</v>
      </c>
      <c r="L72" s="362">
        <f t="shared" ca="1" si="59"/>
        <v>761.66468422403386</v>
      </c>
      <c r="M72" s="362">
        <f t="shared" ca="1" si="59"/>
        <v>-122.2004786346356</v>
      </c>
      <c r="N72" s="362">
        <f t="shared" ca="1" si="59"/>
        <v>23.029569605345841</v>
      </c>
      <c r="O72" s="362">
        <f t="shared" ca="1" si="59"/>
        <v>214.65003839705878</v>
      </c>
      <c r="P72" s="362">
        <f t="shared" ca="1" si="59"/>
        <v>224.70500363022529</v>
      </c>
      <c r="Q72" s="362">
        <f t="shared" ca="1" si="59"/>
        <v>73.42332498341284</v>
      </c>
      <c r="R72" s="362">
        <f t="shared" ca="1" si="59"/>
        <v>255.38869666809978</v>
      </c>
      <c r="S72" s="362">
        <f t="shared" ca="1" si="59"/>
        <v>254.88820280124673</v>
      </c>
      <c r="T72" s="362">
        <f t="shared" ca="1" si="59"/>
        <v>254.3791918536449</v>
      </c>
      <c r="U72" s="362">
        <f t="shared" ca="1" si="59"/>
        <v>253.861515875637</v>
      </c>
      <c r="V72" s="362">
        <f t="shared" ca="1" si="59"/>
        <v>253.33502429444434</v>
      </c>
      <c r="W72" s="362">
        <f t="shared" ca="1" si="59"/>
        <v>252.79956386673985</v>
      </c>
      <c r="X72" s="362">
        <f t="shared" ca="1" si="59"/>
        <v>252.25497863036435</v>
      </c>
      <c r="Y72" s="362">
        <f t="shared" ca="1" si="59"/>
        <v>251.70110985515475</v>
      </c>
      <c r="Z72" s="362">
        <f t="shared" ca="1" si="59"/>
        <v>8533.442483492825</v>
      </c>
      <c r="AA72" s="362">
        <f t="shared" ca="1" si="59"/>
        <v>9852.1379147722619</v>
      </c>
      <c r="AB72" s="362">
        <f t="shared" ca="1" si="59"/>
        <v>1296.7416328357067</v>
      </c>
      <c r="AC72" s="362">
        <f t="shared" ca="1" si="59"/>
        <v>680.90349420571147</v>
      </c>
      <c r="AD72" s="362">
        <f t="shared" ca="1" si="59"/>
        <v>0</v>
      </c>
      <c r="AE72" s="362">
        <f t="shared" ca="1" si="59"/>
        <v>0</v>
      </c>
      <c r="AF72" s="362">
        <f t="shared" ca="1" si="59"/>
        <v>0</v>
      </c>
      <c r="AG72" s="362">
        <f t="shared" ca="1" si="59"/>
        <v>0</v>
      </c>
      <c r="AH72" s="362">
        <f t="shared" ca="1" si="59"/>
        <v>0</v>
      </c>
      <c r="AI72" s="362">
        <f t="shared" ca="1" si="59"/>
        <v>0</v>
      </c>
      <c r="AJ72" s="362">
        <f t="shared" ca="1" si="59"/>
        <v>0</v>
      </c>
      <c r="AK72" s="362">
        <f t="shared" ca="1" si="59"/>
        <v>0</v>
      </c>
      <c r="AL72" s="362">
        <f t="shared" ca="1" si="59"/>
        <v>0</v>
      </c>
      <c r="AM72" s="362">
        <f t="shared" ca="1" si="59"/>
        <v>0</v>
      </c>
      <c r="AN72" s="362">
        <f t="shared" ca="1" si="59"/>
        <v>0</v>
      </c>
      <c r="AO72" s="362">
        <f t="shared" ca="1" si="59"/>
        <v>0</v>
      </c>
    </row>
    <row r="73" spans="1:54" s="13" customFormat="1" ht="14.1" customHeight="1">
      <c r="D73" s="334"/>
    </row>
    <row r="74" spans="1:54" s="13" customFormat="1" ht="14.1" customHeight="1">
      <c r="B74" s="364" t="s">
        <v>162</v>
      </c>
      <c r="C74" s="365"/>
      <c r="D74" s="365"/>
      <c r="E74" s="366">
        <f ca="1">IF(ABS(SUMIF(70:70,"&lt;0",70:70))&lt;0.0001,0,SUMIF(70:70,"&lt;0",70:70))</f>
        <v>0</v>
      </c>
    </row>
    <row r="75" spans="1:54" s="13" customFormat="1" ht="14.1" customHeight="1">
      <c r="D75" s="334"/>
    </row>
    <row r="76" spans="1:54" s="13" customFormat="1" ht="14.1" customHeight="1">
      <c r="B76" s="56" t="s">
        <v>303</v>
      </c>
      <c r="D76" s="320" t="s">
        <v>97</v>
      </c>
      <c r="E76" s="13">
        <f ca="1">SUMIF(5:5,YEAR(운영종료분기),70:70)</f>
        <v>25545.933620972486</v>
      </c>
    </row>
    <row r="77" spans="1:54" s="13" customFormat="1" ht="14.1" customHeight="1">
      <c r="B77" s="56" t="s">
        <v>304</v>
      </c>
      <c r="D77" s="334" t="s">
        <v>206</v>
      </c>
      <c r="J77" s="13">
        <f>(SUM($G$12:J12)=0)*(SUM($G$12:K12)&lt;0)</f>
        <v>0</v>
      </c>
      <c r="K77" s="13">
        <f>(SUM($G$12:K12)=0)*(SUM($G$12:L12)&lt;0)</f>
        <v>1</v>
      </c>
      <c r="L77" s="13">
        <f>(SUM($G$12:L12)=0)*(SUM($G$12:M12)&lt;0)</f>
        <v>0</v>
      </c>
      <c r="M77" s="13">
        <f>(SUM($G$12:M12)=0)*(SUM($G$12:N12)&lt;0)</f>
        <v>0</v>
      </c>
      <c r="N77" s="13">
        <f>(SUM($G$12:N12)=0)*(SUM($G$12:O12)&lt;0)</f>
        <v>0</v>
      </c>
      <c r="O77" s="13">
        <f>(SUM($G$12:O12)=0)*(SUM($G$12:P12)&lt;0)</f>
        <v>0</v>
      </c>
      <c r="P77" s="13">
        <f>(SUM($G$12:P12)=0)*(SUM($G$12:Q12)&lt;0)</f>
        <v>0</v>
      </c>
      <c r="Q77" s="13">
        <f>(SUM($G$12:Q12)=0)*(SUM($G$12:R12)&lt;0)</f>
        <v>0</v>
      </c>
      <c r="R77" s="13">
        <f>(SUM($G$12:R12)=0)*(SUM($G$12:S12)&lt;0)</f>
        <v>0</v>
      </c>
      <c r="S77" s="13">
        <f>(SUM($G$12:S12)=0)*(SUM($G$12:T12)&lt;0)</f>
        <v>0</v>
      </c>
      <c r="T77" s="13">
        <f>(SUM($G$12:T12)=0)*(SUM($G$12:U12)&lt;0)</f>
        <v>0</v>
      </c>
      <c r="U77" s="13">
        <f>(SUM($G$12:U12)=0)*(SUM($G$12:V12)&lt;0)</f>
        <v>0</v>
      </c>
      <c r="V77" s="13">
        <f>(SUM($G$12:V12)=0)*(SUM($G$12:W12)&lt;0)</f>
        <v>0</v>
      </c>
      <c r="W77" s="13">
        <f>(SUM($G$12:W12)=0)*(SUM($G$12:X12)&lt;0)</f>
        <v>0</v>
      </c>
      <c r="X77" s="13">
        <f>(SUM($G$12:X12)=0)*(SUM($G$12:Y12)&lt;0)</f>
        <v>0</v>
      </c>
      <c r="Y77" s="13">
        <f>(SUM($G$12:Y12)=0)*(SUM($G$12:Z12)&lt;0)</f>
        <v>0</v>
      </c>
      <c r="Z77" s="13">
        <f>(SUM($G$12:Z12)=0)*(SUM($G$12:AA12)&lt;0)</f>
        <v>0</v>
      </c>
      <c r="AA77" s="13">
        <f>(SUM($G$12:AA12)=0)*(SUM($G$12:AB12)&lt;0)</f>
        <v>0</v>
      </c>
      <c r="AB77" s="13">
        <f>(SUM($G$12:AB12)=0)*(SUM($G$12:AC12)&lt;0)</f>
        <v>0</v>
      </c>
      <c r="AC77" s="13">
        <f>(SUM($G$12:AC12)=0)*(SUM($G$12:AD12)&lt;0)</f>
        <v>0</v>
      </c>
      <c r="AD77" s="13">
        <f>(SUM($G$12:AD12)=0)*(SUM($G$12:AE12)&lt;0)</f>
        <v>0</v>
      </c>
      <c r="AE77" s="13">
        <f>(SUM($G$12:AE12)=0)*(SUM($G$12:AF12)&lt;0)</f>
        <v>0</v>
      </c>
      <c r="AF77" s="13">
        <f>(SUM($G$12:AF12)=0)*(SUM($G$12:AG12)&lt;0)</f>
        <v>0</v>
      </c>
      <c r="AG77" s="13">
        <f>(SUM($G$12:AG12)=0)*(SUM($G$12:AH12)&lt;0)</f>
        <v>0</v>
      </c>
      <c r="AH77" s="13">
        <f>(SUM($G$12:AH12)=0)*(SUM($G$12:AI12)&lt;0)</f>
        <v>0</v>
      </c>
      <c r="AI77" s="13">
        <f>(SUM($G$12:AI12)=0)*(SUM($G$12:AJ12)&lt;0)</f>
        <v>0</v>
      </c>
      <c r="AJ77" s="13">
        <f>(SUM($G$12:AJ12)=0)*(SUM($G$12:AK12)&lt;0)</f>
        <v>0</v>
      </c>
      <c r="AK77" s="13">
        <f>(SUM($G$12:AK12)=0)*(SUM($G$12:AL12)&lt;0)</f>
        <v>0</v>
      </c>
      <c r="AL77" s="13">
        <f>(SUM($G$12:AL12)=0)*(SUM($G$12:AM12)&lt;0)</f>
        <v>0</v>
      </c>
      <c r="AM77" s="13">
        <f>(SUM($G$12:AM12)=0)*(SUM($G$12:AN12)&lt;0)</f>
        <v>0</v>
      </c>
      <c r="AN77" s="13">
        <f>(SUM($G$12:AN12)=0)*(SUM($G$12:AO12)&lt;0)</f>
        <v>0</v>
      </c>
      <c r="AO77" s="13">
        <f>(SUM($G$12:AO12)=0)*(SUM($G$12:AP12)&lt;0)</f>
        <v>0</v>
      </c>
    </row>
    <row r="78" spans="1:54" s="13" customFormat="1" ht="14.1" customHeight="1">
      <c r="B78" s="56"/>
      <c r="D78" s="334"/>
    </row>
    <row r="79" spans="1:54" s="13" customFormat="1" ht="14.1" customHeight="1">
      <c r="B79" s="56" t="s">
        <v>305</v>
      </c>
      <c r="D79" s="320" t="s">
        <v>97</v>
      </c>
      <c r="G79" s="13">
        <f ca="1">'BS(Y)'!G12</f>
        <v>0</v>
      </c>
      <c r="H79" s="13">
        <f ca="1">'BS(Y)'!H12</f>
        <v>0</v>
      </c>
      <c r="I79" s="13">
        <f ca="1">'BS(Y)'!I12</f>
        <v>5000</v>
      </c>
      <c r="J79" s="13">
        <f ca="1">'BS(Y)'!J12</f>
        <v>7000</v>
      </c>
      <c r="K79" s="13">
        <f ca="1">'BS(Y)'!K12</f>
        <v>7096.5640624999996</v>
      </c>
      <c r="L79" s="13">
        <f ca="1">'BS(Y)'!L12</f>
        <v>7022.2640625000004</v>
      </c>
      <c r="M79" s="13">
        <f ca="1">'BS(Y)'!M12</f>
        <v>6934.8828125</v>
      </c>
      <c r="N79" s="13">
        <f ca="1">'BS(Y)'!N12</f>
        <v>6875.87890625</v>
      </c>
      <c r="O79" s="13">
        <f ca="1">'BS(Y)'!O12</f>
        <v>6642.28515625</v>
      </c>
      <c r="P79" s="13">
        <f ca="1">'BS(Y)'!P12</f>
        <v>6408.69140625</v>
      </c>
      <c r="Q79" s="13">
        <f ca="1">'BS(Y)'!Q12</f>
        <v>6175.09765625</v>
      </c>
      <c r="R79" s="13">
        <f ca="1">'BS(Y)'!R12</f>
        <v>5941.50390625</v>
      </c>
      <c r="S79" s="13">
        <f ca="1">'BS(Y)'!S12</f>
        <v>5707.91015625</v>
      </c>
      <c r="T79" s="13">
        <f ca="1">'BS(Y)'!T12</f>
        <v>5474.31640625</v>
      </c>
      <c r="U79" s="13">
        <f ca="1">'BS(Y)'!U12</f>
        <v>5240.72265625</v>
      </c>
      <c r="V79" s="13">
        <f ca="1">'BS(Y)'!V12</f>
        <v>5007.12890625</v>
      </c>
      <c r="W79" s="13">
        <f ca="1">'BS(Y)'!W12</f>
        <v>4773.53515625</v>
      </c>
      <c r="X79" s="13">
        <f ca="1">'BS(Y)'!X12</f>
        <v>4539.94140625</v>
      </c>
      <c r="Y79" s="13">
        <f ca="1">'BS(Y)'!Y12</f>
        <v>4306.34765625</v>
      </c>
      <c r="Z79" s="13">
        <f ca="1">'BS(Y)'!Z12</f>
        <v>0</v>
      </c>
      <c r="AA79" s="13">
        <f ca="1">'BS(Y)'!AA12</f>
        <v>0</v>
      </c>
      <c r="AB79" s="13">
        <f ca="1">'BS(Y)'!AB12</f>
        <v>0</v>
      </c>
      <c r="AC79" s="13">
        <f ca="1">'BS(Y)'!AC12</f>
        <v>0</v>
      </c>
      <c r="AD79" s="13">
        <f ca="1">'BS(Y)'!AD12</f>
        <v>0</v>
      </c>
      <c r="AE79" s="13">
        <f ca="1">'BS(Y)'!AE12</f>
        <v>0</v>
      </c>
      <c r="AF79" s="13">
        <f ca="1">'BS(Y)'!AF12</f>
        <v>0</v>
      </c>
      <c r="AG79" s="13">
        <f ca="1">'BS(Y)'!AG12</f>
        <v>0</v>
      </c>
      <c r="AH79" s="13">
        <f ca="1">'BS(Y)'!AH12</f>
        <v>0</v>
      </c>
      <c r="AI79" s="13">
        <f ca="1">'BS(Y)'!AI12</f>
        <v>0</v>
      </c>
      <c r="AJ79" s="13">
        <f ca="1">'BS(Y)'!AJ12</f>
        <v>0</v>
      </c>
      <c r="AK79" s="13">
        <f ca="1">'BS(Y)'!AK12</f>
        <v>0</v>
      </c>
      <c r="AL79" s="13">
        <f ca="1">'BS(Y)'!AL12</f>
        <v>0</v>
      </c>
      <c r="AM79" s="13">
        <f ca="1">'BS(Y)'!AM12</f>
        <v>0</v>
      </c>
      <c r="AN79" s="13">
        <f ca="1">'BS(Y)'!AN12</f>
        <v>0</v>
      </c>
      <c r="AO79" s="13">
        <f ca="1">'BS(Y)'!AO12</f>
        <v>0</v>
      </c>
    </row>
    <row r="80" spans="1:54" s="13" customFormat="1" ht="14.1" customHeight="1">
      <c r="D80" s="334"/>
    </row>
    <row r="81" spans="1:54" ht="14.1" customHeight="1"/>
    <row r="82" spans="1:54" ht="14.1" customHeight="1"/>
    <row r="83" spans="1:54" s="1" customFormat="1" ht="14.1" customHeight="1">
      <c r="A83" s="169" t="s">
        <v>1114</v>
      </c>
      <c r="B83" s="169"/>
      <c r="C83" s="57"/>
      <c r="D83" s="330"/>
      <c r="G83" s="274"/>
      <c r="H83" s="274"/>
      <c r="I83" s="274"/>
      <c r="J83" s="274"/>
      <c r="K83" s="274"/>
      <c r="L83" s="274"/>
      <c r="M83" s="274"/>
      <c r="N83" s="274"/>
      <c r="O83" s="274"/>
      <c r="P83" s="274"/>
      <c r="Q83" s="274"/>
      <c r="R83" s="274"/>
      <c r="S83" s="274"/>
      <c r="T83" s="274"/>
      <c r="U83" s="274"/>
      <c r="V83" s="274"/>
      <c r="W83" s="274"/>
      <c r="X83" s="274"/>
      <c r="Y83" s="274"/>
      <c r="Z83" s="274"/>
      <c r="AA83" s="274"/>
      <c r="AB83" s="274"/>
      <c r="AC83" s="274"/>
      <c r="AD83" s="274"/>
      <c r="AE83" s="274"/>
      <c r="AF83" s="274"/>
      <c r="AG83" s="274"/>
      <c r="AH83" s="274"/>
      <c r="AI83" s="274"/>
      <c r="AJ83" s="274"/>
      <c r="AK83" s="274"/>
      <c r="AL83" s="274"/>
      <c r="AM83" s="274"/>
      <c r="AN83" s="274"/>
      <c r="AO83" s="274"/>
    </row>
    <row r="84" spans="1:54" s="43" customFormat="1" ht="14.1" customHeight="1">
      <c r="A84" s="7"/>
      <c r="B84" s="7"/>
      <c r="C84" s="420"/>
      <c r="D84" s="330"/>
      <c r="G84" s="422"/>
      <c r="H84" s="422"/>
      <c r="I84" s="422"/>
      <c r="J84" s="422"/>
      <c r="K84" s="422"/>
      <c r="L84" s="422"/>
      <c r="M84" s="422"/>
      <c r="N84" s="422"/>
      <c r="O84" s="422"/>
      <c r="P84" s="422"/>
      <c r="Q84" s="422"/>
      <c r="R84" s="422"/>
      <c r="S84" s="422"/>
      <c r="T84" s="422"/>
      <c r="U84" s="422"/>
      <c r="V84" s="422"/>
      <c r="W84" s="422"/>
      <c r="X84" s="422"/>
      <c r="Y84" s="422"/>
      <c r="Z84" s="422"/>
      <c r="AA84" s="422"/>
      <c r="AB84" s="422"/>
      <c r="AC84" s="422"/>
      <c r="AD84" s="422"/>
      <c r="AE84" s="422"/>
      <c r="AF84" s="422"/>
      <c r="AG84" s="422"/>
      <c r="AH84" s="422"/>
      <c r="AI84" s="422"/>
      <c r="AJ84" s="422"/>
      <c r="AK84" s="422"/>
      <c r="AL84" s="422"/>
      <c r="AM84" s="422"/>
      <c r="AN84" s="422"/>
      <c r="AO84" s="422"/>
    </row>
    <row r="85" spans="1:54" s="43" customFormat="1" ht="14.1" customHeight="1">
      <c r="A85" s="7"/>
      <c r="B85" s="1523" t="s">
        <v>1117</v>
      </c>
      <c r="C85" s="420"/>
      <c r="D85" s="330"/>
      <c r="G85" s="422"/>
      <c r="H85" s="422"/>
      <c r="I85" s="422"/>
      <c r="J85" s="422"/>
      <c r="K85" s="422"/>
      <c r="L85" s="422"/>
      <c r="M85" s="422"/>
      <c r="N85" s="422"/>
      <c r="O85" s="422"/>
      <c r="P85" s="422"/>
      <c r="Q85" s="422"/>
      <c r="R85" s="422"/>
      <c r="S85" s="422"/>
      <c r="T85" s="422"/>
      <c r="U85" s="422"/>
      <c r="V85" s="422"/>
      <c r="W85" s="422"/>
      <c r="X85" s="422"/>
      <c r="Y85" s="422"/>
      <c r="Z85" s="422"/>
      <c r="AA85" s="422"/>
      <c r="AB85" s="422"/>
      <c r="AC85" s="422"/>
      <c r="AD85" s="422"/>
      <c r="AE85" s="422"/>
      <c r="AF85" s="422"/>
      <c r="AG85" s="422"/>
      <c r="AH85" s="422"/>
      <c r="AI85" s="422"/>
      <c r="AJ85" s="422"/>
      <c r="AK85" s="422"/>
      <c r="AL85" s="422"/>
      <c r="AM85" s="422"/>
      <c r="AN85" s="422"/>
      <c r="AO85" s="422"/>
    </row>
    <row r="86" spans="1:54" s="43" customFormat="1" ht="14.1" customHeight="1">
      <c r="A86" s="7"/>
      <c r="B86" s="38" t="s">
        <v>1116</v>
      </c>
      <c r="C86" s="420"/>
      <c r="D86" s="332" t="s">
        <v>97</v>
      </c>
      <c r="G86" s="422"/>
      <c r="H86" s="422"/>
      <c r="I86" s="54">
        <f ca="1">'BS(Y)'!I39</f>
        <v>134536.15417296128</v>
      </c>
      <c r="J86" s="54">
        <f ca="1">'BS(Y)'!J39</f>
        <v>127680.57161447933</v>
      </c>
      <c r="K86" s="54">
        <f ca="1">'BS(Y)'!K39</f>
        <v>118761.79733038481</v>
      </c>
      <c r="L86" s="54">
        <f ca="1">'BS(Y)'!L39</f>
        <v>110440.13264616078</v>
      </c>
      <c r="M86" s="54">
        <f ca="1">'BS(Y)'!M39</f>
        <v>102597.3331247954</v>
      </c>
      <c r="N86" s="54">
        <f ca="1">'BS(Y)'!N39</f>
        <v>94389.928555190054</v>
      </c>
      <c r="O86" s="54">
        <f ca="1">'BS(Y)'!O39</f>
        <v>85737.778516792998</v>
      </c>
      <c r="P86" s="54">
        <f ca="1">'BS(Y)'!P39</f>
        <v>77075.573513162773</v>
      </c>
      <c r="Q86" s="54">
        <f ca="1">'BS(Y)'!Q39</f>
        <v>68564.650188179367</v>
      </c>
      <c r="R86" s="54">
        <f ca="1">'BS(Y)'!R39</f>
        <v>59871.761491511272</v>
      </c>
      <c r="S86" s="54">
        <f ca="1">'BS(Y)'!S39</f>
        <v>51179.37328871002</v>
      </c>
      <c r="T86" s="54">
        <f ca="1">'BS(Y)'!T39</f>
        <v>42487.494096856375</v>
      </c>
      <c r="U86" s="54">
        <f ca="1">'BS(Y)'!U39</f>
        <v>33796.132580980739</v>
      </c>
      <c r="V86" s="54">
        <f ca="1">'BS(Y)'!V39</f>
        <v>25105.297556686295</v>
      </c>
      <c r="W86" s="54">
        <f ca="1">'BS(Y)'!W39</f>
        <v>16414.997992819561</v>
      </c>
      <c r="X86" s="54">
        <f ca="1">'BS(Y)'!X39</f>
        <v>7725.2430141892</v>
      </c>
      <c r="Y86" s="54">
        <f ca="1">'BS(Y)'!Y39</f>
        <v>0</v>
      </c>
      <c r="Z86" s="54">
        <f ca="1">'BS(Y)'!Z39</f>
        <v>0</v>
      </c>
      <c r="AA86" s="54">
        <f ca="1">'BS(Y)'!AA39</f>
        <v>0</v>
      </c>
      <c r="AB86" s="54">
        <f ca="1">'BS(Y)'!AB39</f>
        <v>0</v>
      </c>
      <c r="AC86" s="54">
        <f ca="1">'BS(Y)'!AC39</f>
        <v>0</v>
      </c>
      <c r="AD86" s="54">
        <f ca="1">'BS(Y)'!AD39</f>
        <v>0</v>
      </c>
      <c r="AE86" s="54">
        <f ca="1">'BS(Y)'!AE39</f>
        <v>0</v>
      </c>
      <c r="AF86" s="54">
        <f ca="1">'BS(Y)'!AF39</f>
        <v>0</v>
      </c>
      <c r="AG86" s="54">
        <f ca="1">'BS(Y)'!AG39</f>
        <v>0</v>
      </c>
      <c r="AH86" s="54">
        <f ca="1">'BS(Y)'!AH39</f>
        <v>0</v>
      </c>
      <c r="AI86" s="54">
        <f ca="1">'BS(Y)'!AI39</f>
        <v>0</v>
      </c>
      <c r="AJ86" s="54">
        <f ca="1">'BS(Y)'!AJ39</f>
        <v>0</v>
      </c>
      <c r="AK86" s="54">
        <f ca="1">'BS(Y)'!AK39</f>
        <v>0</v>
      </c>
      <c r="AL86" s="54">
        <f ca="1">'BS(Y)'!AL39</f>
        <v>0</v>
      </c>
      <c r="AM86" s="54">
        <f ca="1">'BS(Y)'!AM39</f>
        <v>0</v>
      </c>
      <c r="AN86" s="54">
        <f ca="1">'BS(Y)'!AN39</f>
        <v>0</v>
      </c>
      <c r="AO86" s="54">
        <f ca="1">'BS(Y)'!AO39</f>
        <v>0</v>
      </c>
    </row>
    <row r="87" spans="1:54" s="43" customFormat="1" ht="14.1" customHeight="1">
      <c r="A87" s="7"/>
      <c r="B87" s="89" t="s">
        <v>1115</v>
      </c>
      <c r="C87" s="1225"/>
      <c r="D87" s="340" t="s">
        <v>97</v>
      </c>
      <c r="E87" s="132"/>
      <c r="F87" s="132"/>
      <c r="G87" s="1226"/>
      <c r="H87" s="1226"/>
      <c r="I87" s="511">
        <f ca="1">'IS(Y)'!I31</f>
        <v>3530.2780844477056</v>
      </c>
      <c r="J87" s="511">
        <f ca="1">'IS(Y)'!J31</f>
        <v>15950.003118597171</v>
      </c>
      <c r="K87" s="511">
        <f ca="1">'IS(Y)'!K31</f>
        <v>15809.971918252841</v>
      </c>
      <c r="L87" s="511">
        <f ca="1">'IS(Y)'!L31</f>
        <v>15676.880852283502</v>
      </c>
      <c r="M87" s="511">
        <f ca="1">'IS(Y)'!M31</f>
        <v>15558.220417204793</v>
      </c>
      <c r="N87" s="511">
        <f ca="1">'IS(Y)'!N31</f>
        <v>15421.480944870069</v>
      </c>
      <c r="O87" s="511">
        <f ca="1">'IS(Y)'!O31</f>
        <v>15294.152599558289</v>
      </c>
      <c r="P87" s="511">
        <f ca="1">'IS(Y)'!P31</f>
        <v>15151.225375009348</v>
      </c>
      <c r="Q87" s="511">
        <f ca="1">'IS(Y)'!Q31</f>
        <v>15007.689091405948</v>
      </c>
      <c r="R87" s="511">
        <f ca="1">'IS(Y)'!R31</f>
        <v>14863.533392300931</v>
      </c>
      <c r="S87" s="511">
        <f ca="1">'IS(Y)'!S31</f>
        <v>14718.747741489231</v>
      </c>
      <c r="T87" s="511">
        <f ca="1">'IS(Y)'!T31</f>
        <v>14573.321419823227</v>
      </c>
      <c r="U87" s="511">
        <f ca="1">'IS(Y)'!U31</f>
        <v>14427.243521970671</v>
      </c>
      <c r="V87" s="511">
        <f ca="1">'IS(Y)'!V31</f>
        <v>14280.50295311393</v>
      </c>
      <c r="W87" s="511">
        <f ca="1">'IS(Y)'!W31</f>
        <v>14133.088425589609</v>
      </c>
      <c r="X87" s="511">
        <f ca="1">'IS(Y)'!X31</f>
        <v>13984.988455467383</v>
      </c>
      <c r="Y87" s="511">
        <f ca="1">'IS(Y)'!Y31</f>
        <v>13836.191359066997</v>
      </c>
      <c r="Z87" s="511">
        <f ca="1">'IS(Y)'!Z31</f>
        <v>13686.685249412141</v>
      </c>
      <c r="AA87" s="511">
        <f ca="1">'IS(Y)'!AA31</f>
        <v>13536.458032620223</v>
      </c>
      <c r="AB87" s="511">
        <f ca="1">'IS(Y)'!AB31</f>
        <v>13580.923864396045</v>
      </c>
      <c r="AC87" s="511">
        <f ca="1">'IS(Y)'!AC31</f>
        <v>10498.566975211224</v>
      </c>
      <c r="AD87" s="511">
        <f ca="1">'IS(Y)'!AD31</f>
        <v>0</v>
      </c>
      <c r="AE87" s="511">
        <f ca="1">'IS(Y)'!AE31</f>
        <v>0</v>
      </c>
      <c r="AF87" s="511">
        <f ca="1">'IS(Y)'!AF31</f>
        <v>0</v>
      </c>
      <c r="AG87" s="511">
        <f ca="1">'IS(Y)'!AG31</f>
        <v>0</v>
      </c>
      <c r="AH87" s="511">
        <f ca="1">'IS(Y)'!AH31</f>
        <v>0</v>
      </c>
      <c r="AI87" s="511">
        <f ca="1">'IS(Y)'!AI31</f>
        <v>0</v>
      </c>
      <c r="AJ87" s="511">
        <f ca="1">'IS(Y)'!AJ31</f>
        <v>0</v>
      </c>
      <c r="AK87" s="511">
        <f ca="1">'IS(Y)'!AK31</f>
        <v>0</v>
      </c>
      <c r="AL87" s="511">
        <f ca="1">'IS(Y)'!AL31</f>
        <v>0</v>
      </c>
      <c r="AM87" s="511">
        <f ca="1">'IS(Y)'!AM31</f>
        <v>0</v>
      </c>
      <c r="AN87" s="511">
        <f ca="1">'IS(Y)'!AN31</f>
        <v>0</v>
      </c>
      <c r="AO87" s="511">
        <f ca="1">'IS(Y)'!AO31</f>
        <v>0</v>
      </c>
    </row>
    <row r="88" spans="1:54" s="43" customFormat="1" ht="14.1" customHeight="1">
      <c r="A88" s="7"/>
      <c r="B88" s="7" t="s">
        <v>1117</v>
      </c>
      <c r="C88" s="420"/>
      <c r="D88" s="39" t="s">
        <v>151</v>
      </c>
      <c r="G88" s="422"/>
      <c r="H88" s="422"/>
      <c r="I88" s="425">
        <f ca="1">IFERROR(I86/I87,"")</f>
        <v>38.10922283024874</v>
      </c>
      <c r="J88" s="425">
        <f t="shared" ref="J88:AO88" ca="1" si="60">IFERROR(J86/J87,"")</f>
        <v>8.0050499467055296</v>
      </c>
      <c r="K88" s="425">
        <f t="shared" ca="1" si="60"/>
        <v>7.5118284804334534</v>
      </c>
      <c r="L88" s="425">
        <f t="shared" ca="1" si="60"/>
        <v>7.0447771904877374</v>
      </c>
      <c r="M88" s="425">
        <f t="shared" ca="1" si="60"/>
        <v>6.5944131381079991</v>
      </c>
      <c r="N88" s="425">
        <f t="shared" ca="1" si="60"/>
        <v>6.1206786100908621</v>
      </c>
      <c r="O88" s="425">
        <f t="shared" ca="1" si="60"/>
        <v>5.6059188607330359</v>
      </c>
      <c r="P88" s="425">
        <f t="shared" ca="1" si="60"/>
        <v>5.0870851436407483</v>
      </c>
      <c r="Q88" s="425">
        <f t="shared" ca="1" si="60"/>
        <v>4.568634769189245</v>
      </c>
      <c r="R88" s="425">
        <f t="shared" ca="1" si="60"/>
        <v>4.0280974860610108</v>
      </c>
      <c r="S88" s="425">
        <f t="shared" ca="1" si="60"/>
        <v>3.4771554066685657</v>
      </c>
      <c r="T88" s="425">
        <f t="shared" ca="1" si="60"/>
        <v>2.9154297001274636</v>
      </c>
      <c r="U88" s="425">
        <f t="shared" ca="1" si="60"/>
        <v>2.3425218080996526</v>
      </c>
      <c r="V88" s="425">
        <f t="shared" ca="1" si="60"/>
        <v>1.7580121399864259</v>
      </c>
      <c r="W88" s="425">
        <f t="shared" ca="1" si="60"/>
        <v>1.1614586634226591</v>
      </c>
      <c r="X88" s="425">
        <f t="shared" ca="1" si="60"/>
        <v>0.552395380145562</v>
      </c>
      <c r="Y88" s="425">
        <f t="shared" ca="1" si="60"/>
        <v>0</v>
      </c>
      <c r="Z88" s="425">
        <f t="shared" ca="1" si="60"/>
        <v>0</v>
      </c>
      <c r="AA88" s="425">
        <f t="shared" ca="1" si="60"/>
        <v>0</v>
      </c>
      <c r="AB88" s="425">
        <f t="shared" ca="1" si="60"/>
        <v>0</v>
      </c>
      <c r="AC88" s="425">
        <f t="shared" ca="1" si="60"/>
        <v>0</v>
      </c>
      <c r="AD88" s="425" t="str">
        <f t="shared" ca="1" si="60"/>
        <v/>
      </c>
      <c r="AE88" s="425" t="str">
        <f t="shared" ca="1" si="60"/>
        <v/>
      </c>
      <c r="AF88" s="425" t="str">
        <f t="shared" ca="1" si="60"/>
        <v/>
      </c>
      <c r="AG88" s="425" t="str">
        <f t="shared" ca="1" si="60"/>
        <v/>
      </c>
      <c r="AH88" s="425" t="str">
        <f t="shared" ca="1" si="60"/>
        <v/>
      </c>
      <c r="AI88" s="425" t="str">
        <f t="shared" ca="1" si="60"/>
        <v/>
      </c>
      <c r="AJ88" s="425" t="str">
        <f t="shared" ca="1" si="60"/>
        <v/>
      </c>
      <c r="AK88" s="425" t="str">
        <f t="shared" ca="1" si="60"/>
        <v/>
      </c>
      <c r="AL88" s="425" t="str">
        <f t="shared" ca="1" si="60"/>
        <v/>
      </c>
      <c r="AM88" s="425" t="str">
        <f t="shared" ca="1" si="60"/>
        <v/>
      </c>
      <c r="AN88" s="425" t="str">
        <f t="shared" ca="1" si="60"/>
        <v/>
      </c>
      <c r="AO88" s="425" t="str">
        <f t="shared" ca="1" si="60"/>
        <v/>
      </c>
    </row>
    <row r="89" spans="1:54" s="43" customFormat="1" ht="14.1" customHeight="1">
      <c r="A89" s="7"/>
      <c r="B89" s="7"/>
      <c r="C89" s="420"/>
      <c r="D89" s="330"/>
      <c r="G89" s="422"/>
      <c r="H89" s="422"/>
      <c r="I89" s="422"/>
      <c r="J89" s="422"/>
      <c r="K89" s="422"/>
      <c r="L89" s="422"/>
      <c r="M89" s="422"/>
      <c r="N89" s="422"/>
      <c r="O89" s="422"/>
      <c r="P89" s="422"/>
      <c r="Q89" s="422"/>
      <c r="R89" s="422"/>
      <c r="S89" s="422"/>
      <c r="T89" s="422"/>
      <c r="U89" s="422"/>
      <c r="V89" s="422"/>
      <c r="W89" s="422"/>
      <c r="X89" s="422"/>
      <c r="Y89" s="422"/>
      <c r="Z89" s="422"/>
      <c r="AA89" s="422"/>
      <c r="AB89" s="422"/>
      <c r="AC89" s="422"/>
      <c r="AD89" s="422"/>
      <c r="AE89" s="422"/>
      <c r="AF89" s="422"/>
      <c r="AG89" s="422"/>
      <c r="AH89" s="422"/>
      <c r="AI89" s="422"/>
      <c r="AJ89" s="422"/>
      <c r="AK89" s="422"/>
      <c r="AL89" s="422"/>
      <c r="AM89" s="422"/>
      <c r="AN89" s="422"/>
      <c r="AO89" s="422"/>
    </row>
    <row r="90" spans="1:54" s="43" customFormat="1" ht="14.1" customHeight="1">
      <c r="A90" s="7"/>
      <c r="B90" s="7"/>
      <c r="C90" s="420"/>
      <c r="D90" s="330"/>
      <c r="G90" s="422"/>
      <c r="H90" s="422"/>
      <c r="I90" s="422"/>
      <c r="J90" s="422"/>
      <c r="K90" s="422"/>
      <c r="L90" s="422"/>
      <c r="M90" s="422"/>
      <c r="N90" s="422"/>
      <c r="O90" s="422"/>
      <c r="P90" s="422"/>
      <c r="Q90" s="422"/>
      <c r="R90" s="422"/>
      <c r="S90" s="422"/>
      <c r="T90" s="422"/>
      <c r="U90" s="422"/>
      <c r="V90" s="422"/>
      <c r="W90" s="422"/>
      <c r="X90" s="422"/>
      <c r="Y90" s="422"/>
      <c r="Z90" s="422"/>
      <c r="AA90" s="422"/>
      <c r="AB90" s="422"/>
      <c r="AC90" s="422"/>
      <c r="AD90" s="422"/>
      <c r="AE90" s="422"/>
      <c r="AF90" s="422"/>
      <c r="AG90" s="422"/>
      <c r="AH90" s="422"/>
      <c r="AI90" s="422"/>
      <c r="AJ90" s="422"/>
      <c r="AK90" s="422"/>
      <c r="AL90" s="422"/>
      <c r="AM90" s="422"/>
      <c r="AN90" s="422"/>
      <c r="AO90" s="422"/>
    </row>
    <row r="91" spans="1:54" s="43" customFormat="1" ht="14.1" customHeight="1">
      <c r="A91" s="7"/>
      <c r="B91" s="317" t="s">
        <v>225</v>
      </c>
      <c r="C91" s="420"/>
      <c r="D91" s="330"/>
      <c r="G91" s="422"/>
      <c r="H91" s="422"/>
      <c r="I91" s="422"/>
      <c r="J91" s="422"/>
      <c r="K91" s="422"/>
      <c r="L91" s="422"/>
      <c r="M91" s="422"/>
      <c r="N91" s="422"/>
      <c r="O91" s="422"/>
      <c r="P91" s="422"/>
      <c r="Q91" s="422"/>
      <c r="R91" s="422"/>
      <c r="S91" s="422"/>
      <c r="T91" s="422"/>
      <c r="U91" s="422"/>
      <c r="V91" s="422"/>
      <c r="W91" s="422"/>
      <c r="X91" s="422"/>
      <c r="Y91" s="422"/>
      <c r="Z91" s="422"/>
      <c r="AA91" s="422"/>
      <c r="AB91" s="422"/>
      <c r="AC91" s="422"/>
      <c r="AD91" s="422"/>
      <c r="AE91" s="422"/>
      <c r="AF91" s="422"/>
      <c r="AG91" s="422"/>
      <c r="AH91" s="422"/>
      <c r="AI91" s="422"/>
      <c r="AJ91" s="422"/>
      <c r="AK91" s="422"/>
      <c r="AL91" s="422"/>
      <c r="AM91" s="422"/>
      <c r="AN91" s="422"/>
      <c r="AO91" s="422"/>
    </row>
    <row r="92" spans="1:54" s="22" customFormat="1" ht="14.1" customHeight="1">
      <c r="A92" s="15"/>
      <c r="B92" s="56" t="s">
        <v>306</v>
      </c>
      <c r="C92" s="285"/>
      <c r="D92" s="332" t="s">
        <v>97</v>
      </c>
      <c r="E92" s="273">
        <f ca="1">SUM(G92:AO92)</f>
        <v>269832.11352345406</v>
      </c>
      <c r="F92" s="273"/>
      <c r="G92" s="32"/>
      <c r="H92" s="416">
        <f ca="1">SUMIF('CF(Q)'!$6:$6,H$5,'CF(Q)'!$33:$33)</f>
        <v>0</v>
      </c>
      <c r="I92" s="416">
        <f ca="1">SUMIF('CF(Q)'!$6:$6,I$5,'CF(Q)'!$33:$33)</f>
        <v>2707.5958270387482</v>
      </c>
      <c r="J92" s="416">
        <f ca="1">SUMIF('CF(Q)'!$6:$6,J$5,'CF(Q)'!$33:$33)</f>
        <v>17798.977089731947</v>
      </c>
      <c r="K92" s="416">
        <f ca="1">SUMIF('CF(Q)'!$6:$6,K$5,'CF(Q)'!$33:$33)</f>
        <v>17505.019596594528</v>
      </c>
      <c r="L92" s="416">
        <f ca="1">SUMIF('CF(Q)'!$6:$6,L$5,'CF(Q)'!$33:$33)</f>
        <v>17325.80299446424</v>
      </c>
      <c r="M92" s="416">
        <f ca="1">SUMIF('CF(Q)'!$6:$6,M$5,'CF(Q)'!$33:$33)</f>
        <v>17194.582003563977</v>
      </c>
      <c r="N92" s="416">
        <f ca="1">SUMIF('CF(Q)'!$6:$6,N$5,'CF(Q)'!$33:$33)</f>
        <v>17042.348659469721</v>
      </c>
      <c r="O92" s="416">
        <f ca="1">SUMIF('CF(Q)'!$6:$6,O$5,'CF(Q)'!$33:$33)</f>
        <v>16899.324399055429</v>
      </c>
      <c r="P92" s="416">
        <f ca="1">SUMIF('CF(Q)'!$6:$6,P$5,'CF(Q)'!$33:$33)</f>
        <v>16681.171688610881</v>
      </c>
      <c r="Q92" s="416">
        <f ca="1">SUMIF('CF(Q)'!$6:$6,Q$5,'CF(Q)'!$33:$33)</f>
        <v>16312.102246308392</v>
      </c>
      <c r="R92" s="416">
        <f ca="1">SUMIF('CF(Q)'!$6:$6,R$5,'CF(Q)'!$33:$33)</f>
        <v>16125.368596681303</v>
      </c>
      <c r="S92" s="416">
        <f ca="1">SUMIF('CF(Q)'!$6:$6,S$5,'CF(Q)'!$33:$33)</f>
        <v>15938.510430492937</v>
      </c>
      <c r="T92" s="416">
        <f ca="1">SUMIF('CF(Q)'!$6:$6,T$5,'CF(Q)'!$33:$33)</f>
        <v>15751.524870322126</v>
      </c>
      <c r="U92" s="416">
        <f ca="1">SUMIF('CF(Q)'!$6:$6,U$5,'CF(Q)'!$33:$33)</f>
        <v>15564.408975392942</v>
      </c>
      <c r="V92" s="416">
        <f ca="1">SUMIF('CF(Q)'!$6:$6,V$5,'CF(Q)'!$33:$33)</f>
        <v>15377.15974022049</v>
      </c>
      <c r="W92" s="416">
        <f ca="1">SUMIF('CF(Q)'!$6:$6,W$5,'CF(Q)'!$33:$33)</f>
        <v>15189.774093228325</v>
      </c>
      <c r="X92" s="416">
        <f ca="1">SUMIF('CF(Q)'!$6:$6,X$5,'CF(Q)'!$33:$33)</f>
        <v>15002.248895336905</v>
      </c>
      <c r="Y92" s="416">
        <f ca="1">SUMIF('CF(Q)'!$6:$6,Y$5,'CF(Q)'!$33:$33)</f>
        <v>14814.580938522453</v>
      </c>
      <c r="Z92" s="416">
        <f ca="1">SUMIF('CF(Q)'!$6:$6,Z$5,'CF(Q)'!$33:$33)</f>
        <v>6601.6124784187223</v>
      </c>
      <c r="AA92" s="416">
        <f ca="1">SUMIF('CF(Q)'!$6:$6,AA$5,'CF(Q)'!$33:$33)</f>
        <v>0</v>
      </c>
      <c r="AB92" s="416">
        <f ca="1">SUMIF('CF(Q)'!$6:$6,AB$5,'CF(Q)'!$33:$33)</f>
        <v>0</v>
      </c>
      <c r="AC92" s="416">
        <f ca="1">SUMIF('CF(Q)'!$6:$6,AC$5,'CF(Q)'!$33:$33)</f>
        <v>0</v>
      </c>
      <c r="AD92" s="416">
        <f ca="1">SUMIF('CF(Q)'!$6:$6,AD$5,'CF(Q)'!$33:$33)</f>
        <v>0</v>
      </c>
      <c r="AE92" s="416">
        <f ca="1">SUMIF('CF(Q)'!$6:$6,AE$5,'CF(Q)'!$33:$33)</f>
        <v>0</v>
      </c>
      <c r="AF92" s="416">
        <f ca="1">SUMIF('CF(Q)'!$6:$6,AF$5,'CF(Q)'!$33:$33)</f>
        <v>0</v>
      </c>
      <c r="AG92" s="416">
        <f ca="1">SUMIF('CF(Q)'!$6:$6,AG$5,'CF(Q)'!$33:$33)</f>
        <v>0</v>
      </c>
      <c r="AH92" s="416">
        <f ca="1">SUMIF('CF(Q)'!$6:$6,AH$5,'CF(Q)'!$33:$33)</f>
        <v>0</v>
      </c>
      <c r="AI92" s="416">
        <f ca="1">SUMIF('CF(Q)'!$6:$6,AI$5,'CF(Q)'!$33:$33)</f>
        <v>0</v>
      </c>
      <c r="AJ92" s="416">
        <f ca="1">SUMIF('CF(Q)'!$6:$6,AJ$5,'CF(Q)'!$33:$33)</f>
        <v>0</v>
      </c>
      <c r="AK92" s="416">
        <f ca="1">SUMIF('CF(Q)'!$6:$6,AK$5,'CF(Q)'!$33:$33)</f>
        <v>0</v>
      </c>
      <c r="AL92" s="416">
        <f ca="1">SUMIF('CF(Q)'!$6:$6,AL$5,'CF(Q)'!$33:$33)</f>
        <v>0</v>
      </c>
      <c r="AM92" s="416">
        <f ca="1">SUMIF('CF(Q)'!$6:$6,AM$5,'CF(Q)'!$33:$33)</f>
        <v>0</v>
      </c>
      <c r="AN92" s="416">
        <f ca="1">SUMIF('CF(Q)'!$6:$6,AN$5,'CF(Q)'!$33:$33)</f>
        <v>0</v>
      </c>
      <c r="AO92" s="416">
        <f ca="1">SUMIF('CF(Q)'!$6:$6,AO$5,'CF(Q)'!$33:$33)</f>
        <v>0</v>
      </c>
      <c r="AP92" s="416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</row>
    <row r="93" spans="1:54" s="22" customFormat="1" ht="14.1" customHeight="1">
      <c r="A93" s="15"/>
      <c r="B93" s="67" t="s">
        <v>307</v>
      </c>
      <c r="C93" s="339"/>
      <c r="D93" s="340" t="s">
        <v>97</v>
      </c>
      <c r="E93" s="272">
        <f ca="1">SUM(G93:AO93)</f>
        <v>201402.73749999999</v>
      </c>
      <c r="F93" s="272"/>
      <c r="G93" s="287"/>
      <c r="H93" s="275">
        <f ca="1">-SUM(H46,H58)</f>
        <v>0</v>
      </c>
      <c r="I93" s="275">
        <f t="shared" ref="I93:AO93" ca="1" si="61">-SUM(I46,I58)</f>
        <v>1868.75</v>
      </c>
      <c r="J93" s="275">
        <f t="shared" ca="1" si="61"/>
        <v>14407.144531249989</v>
      </c>
      <c r="K93" s="275">
        <f t="shared" ca="1" si="61"/>
        <v>14251.471875000001</v>
      </c>
      <c r="L93" s="275">
        <f t="shared" ca="1" si="61"/>
        <v>14108.478125000001</v>
      </c>
      <c r="M93" s="275">
        <f t="shared" ca="1" si="61"/>
        <v>14089.271875000002</v>
      </c>
      <c r="N93" s="275">
        <f t="shared" ca="1" si="61"/>
        <v>13862.015625</v>
      </c>
      <c r="O93" s="275">
        <f t="shared" ca="1" si="61"/>
        <v>13654.960937500002</v>
      </c>
      <c r="P93" s="275">
        <f t="shared" ca="1" si="61"/>
        <v>13187.773437500002</v>
      </c>
      <c r="Q93" s="275">
        <f t="shared" ca="1" si="61"/>
        <v>12720.585937500002</v>
      </c>
      <c r="R93" s="275">
        <f t="shared" ca="1" si="61"/>
        <v>12253.3984375</v>
      </c>
      <c r="S93" s="275">
        <f t="shared" ca="1" si="61"/>
        <v>11786.2109375</v>
      </c>
      <c r="T93" s="275">
        <f t="shared" ca="1" si="61"/>
        <v>11319.0234375</v>
      </c>
      <c r="U93" s="275">
        <f t="shared" ca="1" si="61"/>
        <v>10851.8359375</v>
      </c>
      <c r="V93" s="275">
        <f t="shared" ca="1" si="61"/>
        <v>10384.6484375</v>
      </c>
      <c r="W93" s="275">
        <f t="shared" ca="1" si="61"/>
        <v>9917.4609375</v>
      </c>
      <c r="X93" s="275">
        <f t="shared" ca="1" si="61"/>
        <v>9450.2734375</v>
      </c>
      <c r="Y93" s="275">
        <f t="shared" ca="1" si="61"/>
        <v>8983.0859375</v>
      </c>
      <c r="Z93" s="275">
        <f t="shared" ca="1" si="61"/>
        <v>4306.34765625</v>
      </c>
      <c r="AA93" s="275">
        <f t="shared" ca="1" si="61"/>
        <v>0</v>
      </c>
      <c r="AB93" s="275">
        <f t="shared" ca="1" si="61"/>
        <v>0</v>
      </c>
      <c r="AC93" s="275">
        <f t="shared" ca="1" si="61"/>
        <v>0</v>
      </c>
      <c r="AD93" s="275">
        <f t="shared" ca="1" si="61"/>
        <v>0</v>
      </c>
      <c r="AE93" s="275">
        <f t="shared" ca="1" si="61"/>
        <v>0</v>
      </c>
      <c r="AF93" s="275">
        <f t="shared" ca="1" si="61"/>
        <v>0</v>
      </c>
      <c r="AG93" s="275">
        <f t="shared" ca="1" si="61"/>
        <v>0</v>
      </c>
      <c r="AH93" s="275">
        <f t="shared" ca="1" si="61"/>
        <v>0</v>
      </c>
      <c r="AI93" s="275">
        <f t="shared" ca="1" si="61"/>
        <v>0</v>
      </c>
      <c r="AJ93" s="275">
        <f t="shared" ca="1" si="61"/>
        <v>0</v>
      </c>
      <c r="AK93" s="275">
        <f t="shared" ca="1" si="61"/>
        <v>0</v>
      </c>
      <c r="AL93" s="275">
        <f t="shared" ca="1" si="61"/>
        <v>0</v>
      </c>
      <c r="AM93" s="275">
        <f t="shared" ca="1" si="61"/>
        <v>0</v>
      </c>
      <c r="AN93" s="275">
        <f t="shared" ca="1" si="61"/>
        <v>0</v>
      </c>
      <c r="AO93" s="275">
        <f t="shared" ca="1" si="61"/>
        <v>0</v>
      </c>
      <c r="AP93" s="416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</row>
    <row r="94" spans="1:54" s="22" customFormat="1" ht="14.1" customHeight="1">
      <c r="A94" s="15"/>
      <c r="B94" s="7" t="s">
        <v>225</v>
      </c>
      <c r="C94" s="1065">
        <f ca="1">Assum!F266</f>
        <v>1.1000000000000001</v>
      </c>
      <c r="D94" s="39" t="s">
        <v>215</v>
      </c>
      <c r="E94" s="273"/>
      <c r="F94" s="273"/>
      <c r="G94" s="32"/>
      <c r="H94" s="425" t="str">
        <f ca="1">IFERROR(H92/H93,"")</f>
        <v/>
      </c>
      <c r="I94" s="425">
        <f t="shared" ref="I94:Q94" ca="1" si="62">IFERROR(I92/I93,"")</f>
        <v>1.4488807101210692</v>
      </c>
      <c r="J94" s="425">
        <f t="shared" ca="1" si="62"/>
        <v>1.2354271209763228</v>
      </c>
      <c r="K94" s="425">
        <f t="shared" ca="1" si="62"/>
        <v>1.2282955578294981</v>
      </c>
      <c r="L94" s="425">
        <f t="shared" ca="1" si="62"/>
        <v>1.2280419504470288</v>
      </c>
      <c r="M94" s="425">
        <f t="shared" ca="1" si="62"/>
        <v>1.2204024562883222</v>
      </c>
      <c r="N94" s="425">
        <f t="shared" ca="1" si="62"/>
        <v>1.2294278927758546</v>
      </c>
      <c r="O94" s="425">
        <f t="shared" ca="1" si="62"/>
        <v>1.2375959533245957</v>
      </c>
      <c r="P94" s="425">
        <f t="shared" ca="1" si="62"/>
        <v>1.2648967445237762</v>
      </c>
      <c r="Q94" s="425">
        <f t="shared" ca="1" si="62"/>
        <v>1.2823389053345948</v>
      </c>
      <c r="R94" s="425">
        <f t="shared" ref="R94:AO94" ca="1" si="63">IFERROR(R92/R93,"")</f>
        <v>1.3159915332004237</v>
      </c>
      <c r="S94" s="425">
        <f t="shared" ca="1" si="63"/>
        <v>1.3523014745800648</v>
      </c>
      <c r="T94" s="425">
        <f t="shared" ca="1" si="63"/>
        <v>1.3915975134513123</v>
      </c>
      <c r="U94" s="425">
        <f t="shared" ca="1" si="63"/>
        <v>1.434265046489323</v>
      </c>
      <c r="V94" s="425">
        <f t="shared" ca="1" si="63"/>
        <v>1.480758817476385</v>
      </c>
      <c r="W94" s="425">
        <f t="shared" ca="1" si="63"/>
        <v>1.5316192510315421</v>
      </c>
      <c r="X94" s="425">
        <f t="shared" ca="1" si="63"/>
        <v>1.5874936312219172</v>
      </c>
      <c r="Y94" s="425">
        <f t="shared" ca="1" si="63"/>
        <v>1.6491638888456812</v>
      </c>
      <c r="Z94" s="425">
        <f t="shared" ca="1" si="63"/>
        <v>1.5329957089826454</v>
      </c>
      <c r="AA94" s="425" t="str">
        <f t="shared" ca="1" si="63"/>
        <v/>
      </c>
      <c r="AB94" s="425" t="str">
        <f t="shared" ca="1" si="63"/>
        <v/>
      </c>
      <c r="AC94" s="425" t="str">
        <f t="shared" ca="1" si="63"/>
        <v/>
      </c>
      <c r="AD94" s="425" t="str">
        <f t="shared" ca="1" si="63"/>
        <v/>
      </c>
      <c r="AE94" s="425" t="str">
        <f t="shared" ca="1" si="63"/>
        <v/>
      </c>
      <c r="AF94" s="425" t="str">
        <f t="shared" ca="1" si="63"/>
        <v/>
      </c>
      <c r="AG94" s="425" t="str">
        <f t="shared" ca="1" si="63"/>
        <v/>
      </c>
      <c r="AH94" s="425" t="str">
        <f t="shared" ca="1" si="63"/>
        <v/>
      </c>
      <c r="AI94" s="425" t="str">
        <f t="shared" ca="1" si="63"/>
        <v/>
      </c>
      <c r="AJ94" s="425" t="str">
        <f t="shared" ca="1" si="63"/>
        <v/>
      </c>
      <c r="AK94" s="425" t="str">
        <f t="shared" ca="1" si="63"/>
        <v/>
      </c>
      <c r="AL94" s="425" t="str">
        <f t="shared" ca="1" si="63"/>
        <v/>
      </c>
      <c r="AM94" s="425" t="str">
        <f t="shared" ca="1" si="63"/>
        <v/>
      </c>
      <c r="AN94" s="425" t="str">
        <f t="shared" ca="1" si="63"/>
        <v/>
      </c>
      <c r="AO94" s="425" t="str">
        <f t="shared" ca="1" si="63"/>
        <v/>
      </c>
      <c r="AP94" s="416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</row>
    <row r="95" spans="1:54" ht="14.1" customHeight="1"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</row>
    <row r="96" spans="1:54" ht="14.1" customHeight="1">
      <c r="B96" s="15" t="s">
        <v>308</v>
      </c>
      <c r="D96" s="39" t="s">
        <v>215</v>
      </c>
      <c r="E96" s="459">
        <f ca="1">MIN(I94:AO94)</f>
        <v>1.2204024562883222</v>
      </c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</row>
    <row r="97" spans="1:54" ht="14.1" customHeight="1">
      <c r="B97" s="15" t="s">
        <v>226</v>
      </c>
      <c r="D97" s="39" t="s">
        <v>215</v>
      </c>
      <c r="E97" s="459">
        <f ca="1">AVERAGE(I94:AF94)</f>
        <v>1.369527453161131</v>
      </c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</row>
    <row r="98" spans="1:54" ht="14.1" customHeight="1"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</row>
    <row r="99" spans="1:54" ht="14.1" customHeight="1"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</row>
    <row r="100" spans="1:54" s="43" customFormat="1" ht="14.1" customHeight="1">
      <c r="A100" s="7"/>
      <c r="B100" s="317" t="s">
        <v>986</v>
      </c>
      <c r="C100" s="420"/>
      <c r="D100" s="330"/>
      <c r="G100" s="422"/>
      <c r="H100" s="458"/>
      <c r="I100" s="458"/>
      <c r="J100" s="458"/>
      <c r="K100" s="458"/>
      <c r="L100" s="458"/>
      <c r="M100" s="458"/>
      <c r="N100" s="458"/>
      <c r="O100" s="458"/>
      <c r="P100" s="458"/>
      <c r="Q100" s="458"/>
      <c r="R100" s="458"/>
      <c r="S100" s="458"/>
      <c r="T100" s="458"/>
      <c r="U100" s="458"/>
      <c r="V100" s="458"/>
      <c r="W100" s="458"/>
      <c r="X100" s="458"/>
      <c r="Y100" s="458"/>
      <c r="Z100" s="458"/>
      <c r="AA100" s="458"/>
      <c r="AB100" s="458"/>
      <c r="AC100" s="458"/>
      <c r="AD100" s="458"/>
      <c r="AE100" s="458"/>
      <c r="AF100" s="458"/>
      <c r="AG100" s="458"/>
      <c r="AH100" s="458"/>
      <c r="AI100" s="458"/>
      <c r="AJ100" s="458"/>
      <c r="AK100" s="458"/>
      <c r="AL100" s="458"/>
      <c r="AM100" s="458"/>
      <c r="AN100" s="458"/>
      <c r="AO100" s="458"/>
      <c r="AP100" s="37"/>
    </row>
    <row r="101" spans="1:54" s="22" customFormat="1" ht="14.1" customHeight="1">
      <c r="A101" s="15"/>
      <c r="B101" s="56" t="s">
        <v>817</v>
      </c>
      <c r="C101" s="285"/>
      <c r="D101" s="332" t="s">
        <v>97</v>
      </c>
      <c r="E101" s="273"/>
      <c r="F101" s="273"/>
      <c r="G101" s="32"/>
      <c r="H101" s="12">
        <f t="shared" ref="H101:AO101" ca="1" si="64">H92+H14</f>
        <v>0</v>
      </c>
      <c r="I101" s="12">
        <f ca="1">I92+I14</f>
        <v>2707.5958270387482</v>
      </c>
      <c r="J101" s="12">
        <f t="shared" ca="1" si="64"/>
        <v>18262.822916770681</v>
      </c>
      <c r="K101" s="12">
        <f t="shared" ca="1" si="64"/>
        <v>17855.072982115213</v>
      </c>
      <c r="L101" s="12">
        <f t="shared" ca="1" si="64"/>
        <v>18325.802994464244</v>
      </c>
      <c r="M101" s="12">
        <f t="shared" ca="1" si="64"/>
        <v>18194.582003563984</v>
      </c>
      <c r="N101" s="12">
        <f t="shared" ca="1" si="64"/>
        <v>18042.348659469721</v>
      </c>
      <c r="O101" s="12">
        <f t="shared" ca="1" si="64"/>
        <v>17899.324399055426</v>
      </c>
      <c r="P101" s="12">
        <f t="shared" ca="1" si="64"/>
        <v>17681.171688610877</v>
      </c>
      <c r="Q101" s="12">
        <f t="shared" ca="1" si="64"/>
        <v>17312.10224630839</v>
      </c>
      <c r="R101" s="12">
        <f t="shared" ca="1" si="64"/>
        <v>17125.368596681303</v>
      </c>
      <c r="S101" s="12">
        <f t="shared" ca="1" si="64"/>
        <v>16938.510430492941</v>
      </c>
      <c r="T101" s="12">
        <f t="shared" ca="1" si="64"/>
        <v>16751.524870322126</v>
      </c>
      <c r="U101" s="12">
        <f t="shared" ca="1" si="64"/>
        <v>16564.408975392947</v>
      </c>
      <c r="V101" s="12">
        <f t="shared" ca="1" si="64"/>
        <v>16377.159740220493</v>
      </c>
      <c r="W101" s="12">
        <f t="shared" ca="1" si="64"/>
        <v>16189.774093228327</v>
      </c>
      <c r="X101" s="12">
        <f t="shared" ca="1" si="64"/>
        <v>16002.248895336914</v>
      </c>
      <c r="Y101" s="12">
        <f t="shared" ca="1" si="64"/>
        <v>15814.580938522464</v>
      </c>
      <c r="Z101" s="12">
        <f t="shared" ca="1" si="64"/>
        <v>7601.6124784187323</v>
      </c>
      <c r="AA101" s="12">
        <f t="shared" ca="1" si="64"/>
        <v>11066.837905427574</v>
      </c>
      <c r="AB101" s="12">
        <f t="shared" ca="1" si="64"/>
        <v>12501.450588503494</v>
      </c>
      <c r="AC101" s="12">
        <f t="shared" ca="1" si="64"/>
        <v>17341.612679295195</v>
      </c>
      <c r="AD101" s="12">
        <f t="shared" ca="1" si="64"/>
        <v>0</v>
      </c>
      <c r="AE101" s="12">
        <f t="shared" ca="1" si="64"/>
        <v>0</v>
      </c>
      <c r="AF101" s="12">
        <f t="shared" ca="1" si="64"/>
        <v>0</v>
      </c>
      <c r="AG101" s="12">
        <f t="shared" ca="1" si="64"/>
        <v>0</v>
      </c>
      <c r="AH101" s="12">
        <f t="shared" ca="1" si="64"/>
        <v>0</v>
      </c>
      <c r="AI101" s="12">
        <f t="shared" ca="1" si="64"/>
        <v>0</v>
      </c>
      <c r="AJ101" s="12">
        <f t="shared" ca="1" si="64"/>
        <v>0</v>
      </c>
      <c r="AK101" s="12">
        <f t="shared" ca="1" si="64"/>
        <v>0</v>
      </c>
      <c r="AL101" s="12">
        <f t="shared" ca="1" si="64"/>
        <v>0</v>
      </c>
      <c r="AM101" s="12">
        <f t="shared" ca="1" si="64"/>
        <v>0</v>
      </c>
      <c r="AN101" s="12">
        <f t="shared" ca="1" si="64"/>
        <v>0</v>
      </c>
      <c r="AO101" s="12">
        <f t="shared" ca="1" si="64"/>
        <v>0</v>
      </c>
      <c r="AP101" s="416"/>
      <c r="AQ101" s="32"/>
      <c r="AR101" s="32"/>
      <c r="AS101" s="32"/>
      <c r="AT101" s="32"/>
      <c r="AU101" s="32"/>
      <c r="AV101" s="32"/>
      <c r="AW101" s="32"/>
      <c r="AX101" s="32"/>
      <c r="AY101" s="32"/>
      <c r="AZ101" s="32"/>
      <c r="BA101" s="32"/>
      <c r="BB101" s="32"/>
    </row>
    <row r="102" spans="1:54" s="22" customFormat="1" ht="14.1" customHeight="1">
      <c r="A102" s="15"/>
      <c r="B102" s="67" t="s">
        <v>307</v>
      </c>
      <c r="C102" s="339"/>
      <c r="D102" s="340" t="s">
        <v>97</v>
      </c>
      <c r="E102" s="272">
        <f ca="1">SUM(G102:AO102)</f>
        <v>201402.73749999999</v>
      </c>
      <c r="F102" s="272"/>
      <c r="G102" s="287"/>
      <c r="H102" s="424">
        <f t="shared" ref="H102:Q102" ca="1" si="65">H93</f>
        <v>0</v>
      </c>
      <c r="I102" s="424">
        <f t="shared" ca="1" si="65"/>
        <v>1868.75</v>
      </c>
      <c r="J102" s="424">
        <f t="shared" ca="1" si="65"/>
        <v>14407.144531249989</v>
      </c>
      <c r="K102" s="424">
        <f t="shared" ca="1" si="65"/>
        <v>14251.471875000001</v>
      </c>
      <c r="L102" s="424">
        <f t="shared" ca="1" si="65"/>
        <v>14108.478125000001</v>
      </c>
      <c r="M102" s="424">
        <f t="shared" ca="1" si="65"/>
        <v>14089.271875000002</v>
      </c>
      <c r="N102" s="424">
        <f t="shared" ca="1" si="65"/>
        <v>13862.015625</v>
      </c>
      <c r="O102" s="424">
        <f t="shared" ca="1" si="65"/>
        <v>13654.960937500002</v>
      </c>
      <c r="P102" s="424">
        <f t="shared" ca="1" si="65"/>
        <v>13187.773437500002</v>
      </c>
      <c r="Q102" s="424">
        <f t="shared" ca="1" si="65"/>
        <v>12720.585937500002</v>
      </c>
      <c r="R102" s="424">
        <f t="shared" ref="R102:AO102" ca="1" si="66">R93</f>
        <v>12253.3984375</v>
      </c>
      <c r="S102" s="424">
        <f t="shared" ca="1" si="66"/>
        <v>11786.2109375</v>
      </c>
      <c r="T102" s="424">
        <f t="shared" ca="1" si="66"/>
        <v>11319.0234375</v>
      </c>
      <c r="U102" s="424">
        <f t="shared" ca="1" si="66"/>
        <v>10851.8359375</v>
      </c>
      <c r="V102" s="424">
        <f t="shared" ca="1" si="66"/>
        <v>10384.6484375</v>
      </c>
      <c r="W102" s="424">
        <f t="shared" ca="1" si="66"/>
        <v>9917.4609375</v>
      </c>
      <c r="X102" s="424">
        <f t="shared" ca="1" si="66"/>
        <v>9450.2734375</v>
      </c>
      <c r="Y102" s="424">
        <f t="shared" ca="1" si="66"/>
        <v>8983.0859375</v>
      </c>
      <c r="Z102" s="424">
        <f t="shared" ca="1" si="66"/>
        <v>4306.34765625</v>
      </c>
      <c r="AA102" s="424">
        <f t="shared" ca="1" si="66"/>
        <v>0</v>
      </c>
      <c r="AB102" s="424">
        <f t="shared" ca="1" si="66"/>
        <v>0</v>
      </c>
      <c r="AC102" s="424">
        <f t="shared" ca="1" si="66"/>
        <v>0</v>
      </c>
      <c r="AD102" s="424">
        <f t="shared" ca="1" si="66"/>
        <v>0</v>
      </c>
      <c r="AE102" s="424">
        <f t="shared" ca="1" si="66"/>
        <v>0</v>
      </c>
      <c r="AF102" s="424">
        <f t="shared" ca="1" si="66"/>
        <v>0</v>
      </c>
      <c r="AG102" s="424">
        <f t="shared" ca="1" si="66"/>
        <v>0</v>
      </c>
      <c r="AH102" s="424">
        <f t="shared" ca="1" si="66"/>
        <v>0</v>
      </c>
      <c r="AI102" s="424">
        <f t="shared" ca="1" si="66"/>
        <v>0</v>
      </c>
      <c r="AJ102" s="424">
        <f t="shared" ca="1" si="66"/>
        <v>0</v>
      </c>
      <c r="AK102" s="424">
        <f t="shared" ca="1" si="66"/>
        <v>0</v>
      </c>
      <c r="AL102" s="424">
        <f t="shared" ca="1" si="66"/>
        <v>0</v>
      </c>
      <c r="AM102" s="424">
        <f t="shared" ca="1" si="66"/>
        <v>0</v>
      </c>
      <c r="AN102" s="424">
        <f t="shared" ca="1" si="66"/>
        <v>0</v>
      </c>
      <c r="AO102" s="424">
        <f t="shared" ca="1" si="66"/>
        <v>0</v>
      </c>
      <c r="AP102" s="416"/>
      <c r="AQ102" s="32"/>
      <c r="AR102" s="32"/>
      <c r="AS102" s="32"/>
      <c r="AT102" s="32"/>
      <c r="AU102" s="32"/>
      <c r="AV102" s="32"/>
      <c r="AW102" s="32"/>
      <c r="AX102" s="32"/>
      <c r="AY102" s="32"/>
      <c r="AZ102" s="32"/>
      <c r="BA102" s="32"/>
      <c r="BB102" s="32"/>
    </row>
    <row r="103" spans="1:54" s="22" customFormat="1" ht="14.1" customHeight="1">
      <c r="A103" s="15"/>
      <c r="B103" s="7" t="s">
        <v>224</v>
      </c>
      <c r="C103" s="1065">
        <f ca="1">Assum!F267</f>
        <v>1.1499999999999999</v>
      </c>
      <c r="D103" s="39" t="s">
        <v>215</v>
      </c>
      <c r="E103" s="273"/>
      <c r="F103" s="273"/>
      <c r="G103" s="32"/>
      <c r="H103" s="425" t="str">
        <f t="shared" ref="H103:Q103" ca="1" si="67">IFERROR(H101/H102,"")</f>
        <v/>
      </c>
      <c r="I103" s="425">
        <f t="shared" ca="1" si="67"/>
        <v>1.4488807101210692</v>
      </c>
      <c r="J103" s="425">
        <f t="shared" ca="1" si="67"/>
        <v>1.2676226629890113</v>
      </c>
      <c r="K103" s="425">
        <f t="shared" ca="1" si="67"/>
        <v>1.25285817063125</v>
      </c>
      <c r="L103" s="425">
        <f ca="1">IFERROR(L101/L102,"")</f>
        <v>1.2989213175297205</v>
      </c>
      <c r="M103" s="425">
        <f t="shared" ca="1" si="67"/>
        <v>1.2913784448895789</v>
      </c>
      <c r="N103" s="425">
        <f t="shared" ca="1" si="67"/>
        <v>1.3015674738477812</v>
      </c>
      <c r="O103" s="425">
        <f t="shared" ca="1" si="67"/>
        <v>1.3108294107161684</v>
      </c>
      <c r="P103" s="425">
        <f t="shared" ca="1" si="67"/>
        <v>1.3407245561509045</v>
      </c>
      <c r="Q103" s="425">
        <f t="shared" ca="1" si="67"/>
        <v>1.3609516362978769</v>
      </c>
      <c r="R103" s="425">
        <f t="shared" ref="R103:AO103" ca="1" si="68">IFERROR(R101/R102,"")</f>
        <v>1.397601545728836</v>
      </c>
      <c r="S103" s="425">
        <f t="shared" ca="1" si="68"/>
        <v>1.4371463840512095</v>
      </c>
      <c r="T103" s="425">
        <f t="shared" ca="1" si="68"/>
        <v>1.4799443576399192</v>
      </c>
      <c r="U103" s="425">
        <f t="shared" ca="1" si="68"/>
        <v>1.5264153522771544</v>
      </c>
      <c r="V103" s="425">
        <f t="shared" ca="1" si="68"/>
        <v>1.577054807275029</v>
      </c>
      <c r="W103" s="425">
        <f t="shared" ca="1" si="68"/>
        <v>1.6324515110527327</v>
      </c>
      <c r="X103" s="425">
        <f t="shared" ca="1" si="68"/>
        <v>1.6933106752062606</v>
      </c>
      <c r="Y103" s="425">
        <f t="shared" ca="1" si="68"/>
        <v>1.7604842087176642</v>
      </c>
      <c r="Z103" s="425">
        <f t="shared" ca="1" si="68"/>
        <v>1.7652110524300477</v>
      </c>
      <c r="AA103" s="425" t="str">
        <f t="shared" ca="1" si="68"/>
        <v/>
      </c>
      <c r="AB103" s="425" t="str">
        <f t="shared" ca="1" si="68"/>
        <v/>
      </c>
      <c r="AC103" s="425" t="str">
        <f t="shared" ca="1" si="68"/>
        <v/>
      </c>
      <c r="AD103" s="425" t="str">
        <f t="shared" ca="1" si="68"/>
        <v/>
      </c>
      <c r="AE103" s="425" t="str">
        <f t="shared" ca="1" si="68"/>
        <v/>
      </c>
      <c r="AF103" s="425" t="str">
        <f t="shared" ca="1" si="68"/>
        <v/>
      </c>
      <c r="AG103" s="425" t="str">
        <f t="shared" ca="1" si="68"/>
        <v/>
      </c>
      <c r="AH103" s="425" t="str">
        <f t="shared" ca="1" si="68"/>
        <v/>
      </c>
      <c r="AI103" s="425" t="str">
        <f t="shared" ca="1" si="68"/>
        <v/>
      </c>
      <c r="AJ103" s="425" t="str">
        <f t="shared" ca="1" si="68"/>
        <v/>
      </c>
      <c r="AK103" s="425" t="str">
        <f t="shared" ca="1" si="68"/>
        <v/>
      </c>
      <c r="AL103" s="425" t="str">
        <f t="shared" ca="1" si="68"/>
        <v/>
      </c>
      <c r="AM103" s="425" t="str">
        <f t="shared" ca="1" si="68"/>
        <v/>
      </c>
      <c r="AN103" s="425" t="str">
        <f t="shared" ca="1" si="68"/>
        <v/>
      </c>
      <c r="AO103" s="425" t="str">
        <f t="shared" ca="1" si="68"/>
        <v/>
      </c>
      <c r="AP103" s="416"/>
      <c r="AQ103" s="32"/>
      <c r="AR103" s="32"/>
      <c r="AS103" s="32"/>
      <c r="AT103" s="32"/>
      <c r="AU103" s="32"/>
      <c r="AV103" s="32"/>
      <c r="AW103" s="32"/>
      <c r="AX103" s="32"/>
      <c r="AY103" s="32"/>
      <c r="AZ103" s="32"/>
      <c r="BA103" s="32"/>
      <c r="BB103" s="32"/>
    </row>
    <row r="104" spans="1:54" ht="14.1" customHeight="1"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</row>
    <row r="105" spans="1:54" ht="14.1" customHeight="1">
      <c r="B105" s="15" t="s">
        <v>308</v>
      </c>
      <c r="D105" s="39" t="s">
        <v>215</v>
      </c>
      <c r="E105" s="459">
        <f ca="1">MIN(I103:AO103)</f>
        <v>1.25285817063125</v>
      </c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</row>
    <row r="106" spans="1:54" ht="14.1" customHeight="1">
      <c r="B106" s="15" t="s">
        <v>226</v>
      </c>
      <c r="D106" s="39" t="s">
        <v>215</v>
      </c>
      <c r="E106" s="459">
        <f ca="1">AVERAGE(I103:AO103)</f>
        <v>1.4524085709751227</v>
      </c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</row>
    <row r="107" spans="1:54" ht="14.1" customHeight="1"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</row>
    <row r="108" spans="1:54" ht="14.1" customHeight="1"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</row>
    <row r="109" spans="1:54" s="43" customFormat="1" ht="14.1" customHeight="1">
      <c r="A109" s="7"/>
      <c r="B109" s="317" t="s">
        <v>987</v>
      </c>
      <c r="C109" s="420"/>
      <c r="D109" s="330"/>
      <c r="G109" s="422"/>
      <c r="H109" s="458"/>
      <c r="I109" s="458"/>
      <c r="J109" s="458"/>
      <c r="K109" s="458"/>
      <c r="L109" s="458"/>
      <c r="M109" s="458"/>
      <c r="N109" s="458"/>
      <c r="O109" s="458"/>
      <c r="P109" s="458"/>
      <c r="Q109" s="458"/>
      <c r="R109" s="458"/>
      <c r="S109" s="458"/>
      <c r="T109" s="458"/>
      <c r="U109" s="458"/>
      <c r="V109" s="458"/>
      <c r="W109" s="458"/>
      <c r="X109" s="458"/>
      <c r="Y109" s="458"/>
      <c r="Z109" s="458"/>
      <c r="AA109" s="458"/>
      <c r="AB109" s="458"/>
      <c r="AC109" s="458"/>
      <c r="AD109" s="458"/>
      <c r="AE109" s="458"/>
      <c r="AF109" s="458"/>
      <c r="AG109" s="458"/>
      <c r="AH109" s="458"/>
      <c r="AI109" s="458"/>
      <c r="AJ109" s="458"/>
      <c r="AK109" s="458"/>
      <c r="AL109" s="458"/>
      <c r="AM109" s="458"/>
      <c r="AN109" s="458"/>
      <c r="AO109" s="458"/>
      <c r="AP109" s="37"/>
    </row>
    <row r="110" spans="1:54" s="22" customFormat="1" ht="14.1" customHeight="1">
      <c r="A110" s="15"/>
      <c r="B110" s="56" t="s">
        <v>982</v>
      </c>
      <c r="C110" s="1176"/>
      <c r="D110" s="332" t="s">
        <v>97</v>
      </c>
      <c r="E110" s="273"/>
      <c r="F110" s="273"/>
      <c r="G110" s="32"/>
      <c r="H110" s="12">
        <f t="shared" ref="H110:AO110" ca="1" si="69">H101+SUM(I12:I13)</f>
        <v>0</v>
      </c>
      <c r="I110" s="12">
        <f t="shared" ca="1" si="69"/>
        <v>2707.5958270387482</v>
      </c>
      <c r="J110" s="12">
        <f t="shared" ca="1" si="69"/>
        <v>18262.822916770681</v>
      </c>
      <c r="K110" s="12">
        <f t="shared" ca="1" si="69"/>
        <v>16876.24531250001</v>
      </c>
      <c r="L110" s="12">
        <f t="shared" ca="1" si="69"/>
        <v>16585.310640625008</v>
      </c>
      <c r="M110" s="12">
        <f t="shared" ca="1" si="69"/>
        <v>16576.290128359378</v>
      </c>
      <c r="N110" s="12">
        <f t="shared" ca="1" si="69"/>
        <v>16401.027214659764</v>
      </c>
      <c r="O110" s="12">
        <f t="shared" ca="1" si="69"/>
        <v>16043.352915848411</v>
      </c>
      <c r="P110" s="12">
        <f t="shared" ca="1" si="69"/>
        <v>15600.49520177364</v>
      </c>
      <c r="Q110" s="12">
        <f t="shared" ca="1" si="69"/>
        <v>15158.00243448774</v>
      </c>
      <c r="R110" s="12">
        <f t="shared" ca="1" si="69"/>
        <v>14715.880088192558</v>
      </c>
      <c r="S110" s="12">
        <f t="shared" ca="1" si="69"/>
        <v>14274.133719202946</v>
      </c>
      <c r="T110" s="12">
        <f t="shared" ca="1" si="69"/>
        <v>13832.76896717849</v>
      </c>
      <c r="U110" s="12">
        <f t="shared" ca="1" si="69"/>
        <v>13391.791556373673</v>
      </c>
      <c r="V110" s="12">
        <f t="shared" ca="1" si="69"/>
        <v>12951.207296906774</v>
      </c>
      <c r="W110" s="12">
        <f t="shared" ca="1" si="69"/>
        <v>12511.022086047873</v>
      </c>
      <c r="X110" s="12">
        <f t="shared" ca="1" si="69"/>
        <v>12071.241909526099</v>
      </c>
      <c r="Y110" s="12">
        <f t="shared" ca="1" si="69"/>
        <v>11631.872842856494</v>
      </c>
      <c r="Z110" s="12">
        <f t="shared" ca="1" si="69"/>
        <v>4952.2998046875</v>
      </c>
      <c r="AA110" s="12">
        <f t="shared" ca="1" si="69"/>
        <v>0</v>
      </c>
      <c r="AB110" s="12">
        <f t="shared" ca="1" si="69"/>
        <v>4978.0331410319141</v>
      </c>
      <c r="AC110" s="12">
        <f t="shared" ca="1" si="69"/>
        <v>17341.612679295195</v>
      </c>
      <c r="AD110" s="12">
        <f t="shared" ca="1" si="69"/>
        <v>0</v>
      </c>
      <c r="AE110" s="12">
        <f t="shared" ca="1" si="69"/>
        <v>0</v>
      </c>
      <c r="AF110" s="12">
        <f t="shared" ca="1" si="69"/>
        <v>0</v>
      </c>
      <c r="AG110" s="12">
        <f t="shared" ca="1" si="69"/>
        <v>0</v>
      </c>
      <c r="AH110" s="12">
        <f t="shared" ca="1" si="69"/>
        <v>0</v>
      </c>
      <c r="AI110" s="12">
        <f t="shared" ca="1" si="69"/>
        <v>0</v>
      </c>
      <c r="AJ110" s="12">
        <f t="shared" ca="1" si="69"/>
        <v>0</v>
      </c>
      <c r="AK110" s="12">
        <f t="shared" ca="1" si="69"/>
        <v>0</v>
      </c>
      <c r="AL110" s="12">
        <f t="shared" ca="1" si="69"/>
        <v>0</v>
      </c>
      <c r="AM110" s="12">
        <f t="shared" ca="1" si="69"/>
        <v>0</v>
      </c>
      <c r="AN110" s="12">
        <f t="shared" ca="1" si="69"/>
        <v>0</v>
      </c>
      <c r="AO110" s="12">
        <f t="shared" ca="1" si="69"/>
        <v>0</v>
      </c>
      <c r="AP110" s="416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</row>
    <row r="111" spans="1:54" s="22" customFormat="1" ht="14.1" customHeight="1">
      <c r="A111" s="15"/>
      <c r="B111" s="67" t="s">
        <v>307</v>
      </c>
      <c r="C111" s="339"/>
      <c r="D111" s="340" t="s">
        <v>97</v>
      </c>
      <c r="E111" s="272">
        <f ca="1">SUM(G111:AO111)</f>
        <v>201402.73749999999</v>
      </c>
      <c r="F111" s="272"/>
      <c r="G111" s="287"/>
      <c r="H111" s="424">
        <f ca="1">H102</f>
        <v>0</v>
      </c>
      <c r="I111" s="424">
        <f t="shared" ref="I111:AO111" ca="1" si="70">I102</f>
        <v>1868.75</v>
      </c>
      <c r="J111" s="424">
        <f t="shared" ca="1" si="70"/>
        <v>14407.144531249989</v>
      </c>
      <c r="K111" s="424">
        <f t="shared" ca="1" si="70"/>
        <v>14251.471875000001</v>
      </c>
      <c r="L111" s="424">
        <f t="shared" ca="1" si="70"/>
        <v>14108.478125000001</v>
      </c>
      <c r="M111" s="424">
        <f t="shared" ca="1" si="70"/>
        <v>14089.271875000002</v>
      </c>
      <c r="N111" s="424">
        <f t="shared" ca="1" si="70"/>
        <v>13862.015625</v>
      </c>
      <c r="O111" s="424">
        <f t="shared" ca="1" si="70"/>
        <v>13654.960937500002</v>
      </c>
      <c r="P111" s="424">
        <f t="shared" ca="1" si="70"/>
        <v>13187.773437500002</v>
      </c>
      <c r="Q111" s="424">
        <f t="shared" ca="1" si="70"/>
        <v>12720.585937500002</v>
      </c>
      <c r="R111" s="424">
        <f t="shared" ca="1" si="70"/>
        <v>12253.3984375</v>
      </c>
      <c r="S111" s="424">
        <f t="shared" ca="1" si="70"/>
        <v>11786.2109375</v>
      </c>
      <c r="T111" s="424">
        <f t="shared" ca="1" si="70"/>
        <v>11319.0234375</v>
      </c>
      <c r="U111" s="424">
        <f t="shared" ca="1" si="70"/>
        <v>10851.8359375</v>
      </c>
      <c r="V111" s="424">
        <f t="shared" ca="1" si="70"/>
        <v>10384.6484375</v>
      </c>
      <c r="W111" s="424">
        <f t="shared" ca="1" si="70"/>
        <v>9917.4609375</v>
      </c>
      <c r="X111" s="424">
        <f t="shared" ca="1" si="70"/>
        <v>9450.2734375</v>
      </c>
      <c r="Y111" s="424">
        <f t="shared" ca="1" si="70"/>
        <v>8983.0859375</v>
      </c>
      <c r="Z111" s="424">
        <f t="shared" ca="1" si="70"/>
        <v>4306.34765625</v>
      </c>
      <c r="AA111" s="424">
        <f t="shared" ca="1" si="70"/>
        <v>0</v>
      </c>
      <c r="AB111" s="424">
        <f t="shared" ca="1" si="70"/>
        <v>0</v>
      </c>
      <c r="AC111" s="424">
        <f t="shared" ca="1" si="70"/>
        <v>0</v>
      </c>
      <c r="AD111" s="424">
        <f t="shared" ca="1" si="70"/>
        <v>0</v>
      </c>
      <c r="AE111" s="424">
        <f t="shared" ca="1" si="70"/>
        <v>0</v>
      </c>
      <c r="AF111" s="424">
        <f t="shared" ca="1" si="70"/>
        <v>0</v>
      </c>
      <c r="AG111" s="424">
        <f t="shared" ca="1" si="70"/>
        <v>0</v>
      </c>
      <c r="AH111" s="424">
        <f t="shared" ca="1" si="70"/>
        <v>0</v>
      </c>
      <c r="AI111" s="424">
        <f t="shared" ca="1" si="70"/>
        <v>0</v>
      </c>
      <c r="AJ111" s="424">
        <f t="shared" ca="1" si="70"/>
        <v>0</v>
      </c>
      <c r="AK111" s="424">
        <f t="shared" ca="1" si="70"/>
        <v>0</v>
      </c>
      <c r="AL111" s="424">
        <f t="shared" ca="1" si="70"/>
        <v>0</v>
      </c>
      <c r="AM111" s="424">
        <f t="shared" ca="1" si="70"/>
        <v>0</v>
      </c>
      <c r="AN111" s="424">
        <f t="shared" ca="1" si="70"/>
        <v>0</v>
      </c>
      <c r="AO111" s="424">
        <f t="shared" ca="1" si="70"/>
        <v>0</v>
      </c>
      <c r="AP111" s="416"/>
      <c r="AQ111" s="32"/>
      <c r="AR111" s="32"/>
      <c r="AS111" s="32"/>
      <c r="AT111" s="32"/>
      <c r="AU111" s="32"/>
      <c r="AV111" s="32"/>
      <c r="AW111" s="32"/>
      <c r="AX111" s="32"/>
      <c r="AY111" s="32"/>
      <c r="AZ111" s="32"/>
      <c r="BA111" s="32"/>
      <c r="BB111" s="32"/>
    </row>
    <row r="112" spans="1:54" s="22" customFormat="1" ht="14.1" customHeight="1">
      <c r="A112" s="15"/>
      <c r="B112" s="7" t="s">
        <v>224</v>
      </c>
      <c r="C112" s="1065">
        <f ca="1">C103</f>
        <v>1.1499999999999999</v>
      </c>
      <c r="D112" s="39" t="s">
        <v>151</v>
      </c>
      <c r="E112" s="273"/>
      <c r="F112" s="273"/>
      <c r="G112" s="32"/>
      <c r="H112" s="425" t="str">
        <f t="shared" ref="H112:K112" ca="1" si="71">IFERROR(H110/H111,"")</f>
        <v/>
      </c>
      <c r="I112" s="425">
        <f t="shared" ca="1" si="71"/>
        <v>1.4488807101210692</v>
      </c>
      <c r="J112" s="425">
        <f t="shared" ca="1" si="71"/>
        <v>1.2676226629890113</v>
      </c>
      <c r="K112" s="425">
        <f t="shared" ca="1" si="71"/>
        <v>1.1841756037918019</v>
      </c>
      <c r="L112" s="425">
        <f ca="1">IFERROR(L110/L111,"")</f>
        <v>1.1755563210773314</v>
      </c>
      <c r="M112" s="425">
        <f t="shared" ref="M112:AO112" ca="1" si="72">IFERROR(M110/M111,"")</f>
        <v>1.1765185792015513</v>
      </c>
      <c r="N112" s="425">
        <f t="shared" ca="1" si="72"/>
        <v>1.1831632324148216</v>
      </c>
      <c r="O112" s="425">
        <f t="shared" ca="1" si="72"/>
        <v>1.1749102021807529</v>
      </c>
      <c r="P112" s="425">
        <f t="shared" ca="1" si="72"/>
        <v>1.1829514114500148</v>
      </c>
      <c r="Q112" s="425">
        <f t="shared" ca="1" si="72"/>
        <v>1.1916119673231631</v>
      </c>
      <c r="R112" s="425">
        <f t="shared" ca="1" si="72"/>
        <v>1.2009631583640046</v>
      </c>
      <c r="S112" s="425">
        <f t="shared" ca="1" si="72"/>
        <v>1.2110875831847843</v>
      </c>
      <c r="T112" s="425">
        <f t="shared" ca="1" si="72"/>
        <v>1.2220814846403123</v>
      </c>
      <c r="U112" s="425">
        <f t="shared" ca="1" si="72"/>
        <v>1.2340576869667288</v>
      </c>
      <c r="V112" s="425">
        <f t="shared" ca="1" si="72"/>
        <v>1.247149325743053</v>
      </c>
      <c r="W112" s="425">
        <f t="shared" ca="1" si="72"/>
        <v>1.2615146321112367</v>
      </c>
      <c r="X112" s="425">
        <f t="shared" ca="1" si="72"/>
        <v>1.2773431360859604</v>
      </c>
      <c r="Y112" s="425">
        <f t="shared" ca="1" si="72"/>
        <v>1.2948638055770012</v>
      </c>
      <c r="Z112" s="425">
        <f t="shared" ca="1" si="72"/>
        <v>1.1499999999999999</v>
      </c>
      <c r="AA112" s="425" t="str">
        <f t="shared" ca="1" si="72"/>
        <v/>
      </c>
      <c r="AB112" s="425" t="str">
        <f t="shared" ca="1" si="72"/>
        <v/>
      </c>
      <c r="AC112" s="425" t="str">
        <f t="shared" ca="1" si="72"/>
        <v/>
      </c>
      <c r="AD112" s="425" t="str">
        <f t="shared" ca="1" si="72"/>
        <v/>
      </c>
      <c r="AE112" s="425" t="str">
        <f t="shared" ca="1" si="72"/>
        <v/>
      </c>
      <c r="AF112" s="425" t="str">
        <f t="shared" ca="1" si="72"/>
        <v/>
      </c>
      <c r="AG112" s="425" t="str">
        <f t="shared" ca="1" si="72"/>
        <v/>
      </c>
      <c r="AH112" s="425" t="str">
        <f t="shared" ca="1" si="72"/>
        <v/>
      </c>
      <c r="AI112" s="425" t="str">
        <f t="shared" ca="1" si="72"/>
        <v/>
      </c>
      <c r="AJ112" s="425" t="str">
        <f t="shared" ca="1" si="72"/>
        <v/>
      </c>
      <c r="AK112" s="425" t="str">
        <f t="shared" ca="1" si="72"/>
        <v/>
      </c>
      <c r="AL112" s="425" t="str">
        <f t="shared" ca="1" si="72"/>
        <v/>
      </c>
      <c r="AM112" s="425" t="str">
        <f t="shared" ca="1" si="72"/>
        <v/>
      </c>
      <c r="AN112" s="425" t="str">
        <f t="shared" ca="1" si="72"/>
        <v/>
      </c>
      <c r="AO112" s="425" t="str">
        <f t="shared" ca="1" si="72"/>
        <v/>
      </c>
      <c r="AP112" s="416"/>
      <c r="AQ112" s="32"/>
      <c r="AR112" s="32"/>
      <c r="AS112" s="32"/>
      <c r="AT112" s="32"/>
      <c r="AU112" s="32"/>
      <c r="AV112" s="32"/>
      <c r="AW112" s="32"/>
      <c r="AX112" s="32"/>
      <c r="AY112" s="32"/>
      <c r="AZ112" s="32"/>
      <c r="BA112" s="32"/>
      <c r="BB112" s="32"/>
    </row>
    <row r="113" spans="1:54" ht="14.1" customHeight="1"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</row>
    <row r="114" spans="1:54" ht="14.1" customHeight="1">
      <c r="B114" s="15" t="s">
        <v>308</v>
      </c>
      <c r="D114" s="39" t="s">
        <v>151</v>
      </c>
      <c r="E114" s="459">
        <f ca="1">MIN(I112:AO112)</f>
        <v>1.1499999999999999</v>
      </c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</row>
    <row r="115" spans="1:54" ht="14.1" customHeight="1">
      <c r="B115" s="15" t="s">
        <v>226</v>
      </c>
      <c r="D115" s="39" t="s">
        <v>151</v>
      </c>
      <c r="E115" s="459">
        <f ca="1">AVERAGE(I112:AO112)</f>
        <v>1.2269139724012554</v>
      </c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</row>
    <row r="116" spans="1:54" ht="14.1" customHeight="1"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</row>
    <row r="117" spans="1:54" ht="14.1" customHeight="1"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</row>
    <row r="118" spans="1:54" s="43" customFormat="1" ht="14.1" customHeight="1">
      <c r="A118" s="7"/>
      <c r="B118" s="317" t="s">
        <v>985</v>
      </c>
      <c r="C118" s="420"/>
      <c r="D118" s="330"/>
      <c r="G118" s="422"/>
      <c r="H118" s="458"/>
      <c r="I118" s="458"/>
      <c r="J118" s="458"/>
      <c r="K118" s="458"/>
      <c r="L118" s="458"/>
      <c r="M118" s="458"/>
      <c r="N118" s="458"/>
      <c r="O118" s="458"/>
      <c r="P118" s="458"/>
      <c r="Q118" s="458"/>
      <c r="R118" s="458"/>
      <c r="S118" s="458"/>
      <c r="T118" s="458"/>
      <c r="U118" s="458"/>
      <c r="V118" s="458"/>
      <c r="W118" s="458"/>
      <c r="X118" s="458"/>
      <c r="Y118" s="458"/>
      <c r="Z118" s="458"/>
      <c r="AA118" s="458"/>
      <c r="AB118" s="458"/>
      <c r="AC118" s="458"/>
      <c r="AD118" s="458"/>
      <c r="AE118" s="458"/>
      <c r="AF118" s="458"/>
      <c r="AG118" s="458"/>
      <c r="AH118" s="458"/>
      <c r="AI118" s="458"/>
      <c r="AJ118" s="458"/>
      <c r="AK118" s="458"/>
      <c r="AL118" s="458"/>
      <c r="AM118" s="458"/>
      <c r="AN118" s="458"/>
      <c r="AO118" s="458"/>
      <c r="AP118" s="37"/>
    </row>
    <row r="119" spans="1:54" s="22" customFormat="1" ht="14.1" customHeight="1">
      <c r="A119" s="15"/>
      <c r="B119" s="56" t="s">
        <v>981</v>
      </c>
      <c r="C119" s="285"/>
      <c r="D119" s="332" t="s">
        <v>97</v>
      </c>
      <c r="E119" s="273"/>
      <c r="F119" s="273"/>
      <c r="G119" s="32"/>
      <c r="H119" s="12">
        <f t="shared" ref="H119:AO119" ca="1" si="73">H14+G79+H92</f>
        <v>0</v>
      </c>
      <c r="I119" s="12">
        <f t="shared" ca="1" si="73"/>
        <v>2707.5958270387482</v>
      </c>
      <c r="J119" s="12">
        <f t="shared" ca="1" si="73"/>
        <v>23262.822916770681</v>
      </c>
      <c r="K119" s="12">
        <f t="shared" ca="1" si="73"/>
        <v>24855.072982115213</v>
      </c>
      <c r="L119" s="12">
        <f t="shared" ca="1" si="73"/>
        <v>25422.367056964245</v>
      </c>
      <c r="M119" s="12">
        <f t="shared" ca="1" si="73"/>
        <v>25216.846066063983</v>
      </c>
      <c r="N119" s="12">
        <f t="shared" ca="1" si="73"/>
        <v>24977.231471969721</v>
      </c>
      <c r="O119" s="12">
        <f t="shared" ca="1" si="73"/>
        <v>24775.203305305426</v>
      </c>
      <c r="P119" s="12">
        <f t="shared" ca="1" si="73"/>
        <v>24323.456844860877</v>
      </c>
      <c r="Q119" s="12">
        <f t="shared" ca="1" si="73"/>
        <v>23720.79365255839</v>
      </c>
      <c r="R119" s="12">
        <f t="shared" ca="1" si="73"/>
        <v>23300.466252931303</v>
      </c>
      <c r="S119" s="12">
        <f t="shared" ca="1" si="73"/>
        <v>22880.014336742941</v>
      </c>
      <c r="T119" s="12">
        <f t="shared" ca="1" si="73"/>
        <v>22459.435026572126</v>
      </c>
      <c r="U119" s="12">
        <f t="shared" ca="1" si="73"/>
        <v>22038.725381642947</v>
      </c>
      <c r="V119" s="12">
        <f t="shared" ca="1" si="73"/>
        <v>21617.882396470493</v>
      </c>
      <c r="W119" s="12">
        <f t="shared" ca="1" si="73"/>
        <v>21196.902999478327</v>
      </c>
      <c r="X119" s="12">
        <f t="shared" ca="1" si="73"/>
        <v>20775.784051586914</v>
      </c>
      <c r="Y119" s="12">
        <f t="shared" ca="1" si="73"/>
        <v>20354.522344772464</v>
      </c>
      <c r="Z119" s="12">
        <f t="shared" ca="1" si="73"/>
        <v>11907.960134668732</v>
      </c>
      <c r="AA119" s="12">
        <f t="shared" ca="1" si="73"/>
        <v>11066.837905427574</v>
      </c>
      <c r="AB119" s="12">
        <f t="shared" ca="1" si="73"/>
        <v>12501.450588503494</v>
      </c>
      <c r="AC119" s="12">
        <f t="shared" ca="1" si="73"/>
        <v>17341.612679295195</v>
      </c>
      <c r="AD119" s="12">
        <f t="shared" ca="1" si="73"/>
        <v>0</v>
      </c>
      <c r="AE119" s="12">
        <f t="shared" ca="1" si="73"/>
        <v>0</v>
      </c>
      <c r="AF119" s="12">
        <f t="shared" ca="1" si="73"/>
        <v>0</v>
      </c>
      <c r="AG119" s="12">
        <f t="shared" ca="1" si="73"/>
        <v>0</v>
      </c>
      <c r="AH119" s="12">
        <f t="shared" ca="1" si="73"/>
        <v>0</v>
      </c>
      <c r="AI119" s="12">
        <f t="shared" ca="1" si="73"/>
        <v>0</v>
      </c>
      <c r="AJ119" s="12">
        <f t="shared" ca="1" si="73"/>
        <v>0</v>
      </c>
      <c r="AK119" s="12">
        <f t="shared" ca="1" si="73"/>
        <v>0</v>
      </c>
      <c r="AL119" s="12">
        <f t="shared" ca="1" si="73"/>
        <v>0</v>
      </c>
      <c r="AM119" s="12">
        <f t="shared" ca="1" si="73"/>
        <v>0</v>
      </c>
      <c r="AN119" s="12">
        <f t="shared" ca="1" si="73"/>
        <v>0</v>
      </c>
      <c r="AO119" s="12">
        <f t="shared" ca="1" si="73"/>
        <v>0</v>
      </c>
      <c r="AP119" s="416"/>
      <c r="AQ119" s="32"/>
      <c r="AR119" s="32"/>
      <c r="AS119" s="32"/>
      <c r="AT119" s="32"/>
      <c r="AU119" s="32"/>
      <c r="AV119" s="32"/>
      <c r="AW119" s="32"/>
      <c r="AX119" s="32"/>
      <c r="AY119" s="32"/>
      <c r="AZ119" s="32"/>
      <c r="BA119" s="32"/>
      <c r="BB119" s="32"/>
    </row>
    <row r="120" spans="1:54" s="22" customFormat="1" ht="14.1" customHeight="1">
      <c r="A120" s="15"/>
      <c r="B120" s="67" t="s">
        <v>307</v>
      </c>
      <c r="C120" s="339"/>
      <c r="D120" s="340" t="s">
        <v>97</v>
      </c>
      <c r="E120" s="272">
        <f ca="1">SUM(G120:AO120)</f>
        <v>201402.73749999999</v>
      </c>
      <c r="F120" s="272"/>
      <c r="G120" s="287"/>
      <c r="H120" s="424">
        <f t="shared" ref="H120:AO120" ca="1" si="74">H111</f>
        <v>0</v>
      </c>
      <c r="I120" s="424">
        <f t="shared" ca="1" si="74"/>
        <v>1868.75</v>
      </c>
      <c r="J120" s="424">
        <f t="shared" ca="1" si="74"/>
        <v>14407.144531249989</v>
      </c>
      <c r="K120" s="424">
        <f t="shared" ca="1" si="74"/>
        <v>14251.471875000001</v>
      </c>
      <c r="L120" s="424">
        <f t="shared" ca="1" si="74"/>
        <v>14108.478125000001</v>
      </c>
      <c r="M120" s="424">
        <f t="shared" ca="1" si="74"/>
        <v>14089.271875000002</v>
      </c>
      <c r="N120" s="424">
        <f t="shared" ca="1" si="74"/>
        <v>13862.015625</v>
      </c>
      <c r="O120" s="424">
        <f t="shared" ca="1" si="74"/>
        <v>13654.960937500002</v>
      </c>
      <c r="P120" s="424">
        <f t="shared" ca="1" si="74"/>
        <v>13187.773437500002</v>
      </c>
      <c r="Q120" s="424">
        <f t="shared" ca="1" si="74"/>
        <v>12720.585937500002</v>
      </c>
      <c r="R120" s="424">
        <f t="shared" ca="1" si="74"/>
        <v>12253.3984375</v>
      </c>
      <c r="S120" s="424">
        <f t="shared" ca="1" si="74"/>
        <v>11786.2109375</v>
      </c>
      <c r="T120" s="424">
        <f t="shared" ca="1" si="74"/>
        <v>11319.0234375</v>
      </c>
      <c r="U120" s="424">
        <f t="shared" ca="1" si="74"/>
        <v>10851.8359375</v>
      </c>
      <c r="V120" s="424">
        <f t="shared" ca="1" si="74"/>
        <v>10384.6484375</v>
      </c>
      <c r="W120" s="424">
        <f t="shared" ca="1" si="74"/>
        <v>9917.4609375</v>
      </c>
      <c r="X120" s="424">
        <f t="shared" ca="1" si="74"/>
        <v>9450.2734375</v>
      </c>
      <c r="Y120" s="424">
        <f t="shared" ca="1" si="74"/>
        <v>8983.0859375</v>
      </c>
      <c r="Z120" s="424">
        <f t="shared" ca="1" si="74"/>
        <v>4306.34765625</v>
      </c>
      <c r="AA120" s="424">
        <f t="shared" ca="1" si="74"/>
        <v>0</v>
      </c>
      <c r="AB120" s="424">
        <f t="shared" ca="1" si="74"/>
        <v>0</v>
      </c>
      <c r="AC120" s="424">
        <f t="shared" ca="1" si="74"/>
        <v>0</v>
      </c>
      <c r="AD120" s="424">
        <f t="shared" ca="1" si="74"/>
        <v>0</v>
      </c>
      <c r="AE120" s="424">
        <f t="shared" ca="1" si="74"/>
        <v>0</v>
      </c>
      <c r="AF120" s="424">
        <f t="shared" ca="1" si="74"/>
        <v>0</v>
      </c>
      <c r="AG120" s="424">
        <f t="shared" ca="1" si="74"/>
        <v>0</v>
      </c>
      <c r="AH120" s="424">
        <f t="shared" ca="1" si="74"/>
        <v>0</v>
      </c>
      <c r="AI120" s="424">
        <f t="shared" ca="1" si="74"/>
        <v>0</v>
      </c>
      <c r="AJ120" s="424">
        <f t="shared" ca="1" si="74"/>
        <v>0</v>
      </c>
      <c r="AK120" s="424">
        <f t="shared" ca="1" si="74"/>
        <v>0</v>
      </c>
      <c r="AL120" s="424">
        <f t="shared" ca="1" si="74"/>
        <v>0</v>
      </c>
      <c r="AM120" s="424">
        <f t="shared" ca="1" si="74"/>
        <v>0</v>
      </c>
      <c r="AN120" s="424">
        <f t="shared" ca="1" si="74"/>
        <v>0</v>
      </c>
      <c r="AO120" s="424">
        <f t="shared" ca="1" si="74"/>
        <v>0</v>
      </c>
      <c r="AP120" s="416"/>
      <c r="AQ120" s="32"/>
      <c r="AR120" s="32"/>
      <c r="AS120" s="32"/>
      <c r="AT120" s="32"/>
      <c r="AU120" s="32"/>
      <c r="AV120" s="32"/>
      <c r="AW120" s="32"/>
      <c r="AX120" s="32"/>
      <c r="AY120" s="32"/>
      <c r="AZ120" s="32"/>
      <c r="BA120" s="32"/>
      <c r="BB120" s="32"/>
    </row>
    <row r="121" spans="1:54" s="22" customFormat="1" ht="14.1" customHeight="1">
      <c r="A121" s="15"/>
      <c r="B121" s="7" t="s">
        <v>224</v>
      </c>
      <c r="C121" s="1065">
        <f ca="1">C103</f>
        <v>1.1499999999999999</v>
      </c>
      <c r="D121" s="39" t="s">
        <v>151</v>
      </c>
      <c r="E121" s="273"/>
      <c r="F121" s="273"/>
      <c r="G121" s="32"/>
      <c r="H121" s="425" t="str">
        <f t="shared" ref="H121:K121" ca="1" si="75">IFERROR(H119/H120,"")</f>
        <v/>
      </c>
      <c r="I121" s="425">
        <f t="shared" ca="1" si="75"/>
        <v>1.4488807101210692</v>
      </c>
      <c r="J121" s="425">
        <f t="shared" ca="1" si="75"/>
        <v>1.6146726970297394</v>
      </c>
      <c r="K121" s="425">
        <f t="shared" ca="1" si="75"/>
        <v>1.7440355073580924</v>
      </c>
      <c r="L121" s="425">
        <f ca="1">IFERROR(L119/L120,"")</f>
        <v>1.8019212867414955</v>
      </c>
      <c r="M121" s="425">
        <f t="shared" ref="M121:AO121" ca="1" si="76">IFERROR(M119/M120,"")</f>
        <v>1.78979057894459</v>
      </c>
      <c r="N121" s="425">
        <f t="shared" ca="1" si="76"/>
        <v>1.8018470147244348</v>
      </c>
      <c r="O121" s="425">
        <f t="shared" ca="1" si="76"/>
        <v>1.8143737956266432</v>
      </c>
      <c r="P121" s="425">
        <f t="shared" ca="1" si="76"/>
        <v>1.8443945037527016</v>
      </c>
      <c r="Q121" s="425">
        <f t="shared" ca="1" si="76"/>
        <v>1.8647563696441076</v>
      </c>
      <c r="R121" s="425">
        <f t="shared" ca="1" si="76"/>
        <v>1.9015513428195665</v>
      </c>
      <c r="S121" s="425">
        <f t="shared" ca="1" si="76"/>
        <v>1.9412527450994419</v>
      </c>
      <c r="T121" s="425">
        <f t="shared" ca="1" si="76"/>
        <v>1.9842202068567036</v>
      </c>
      <c r="U121" s="425">
        <f t="shared" ca="1" si="76"/>
        <v>2.0308752830924326</v>
      </c>
      <c r="V121" s="425">
        <f t="shared" ca="1" si="76"/>
        <v>2.0817153827187993</v>
      </c>
      <c r="W121" s="425">
        <f t="shared" ca="1" si="76"/>
        <v>2.1373316348873521</v>
      </c>
      <c r="X121" s="425">
        <f t="shared" ca="1" si="76"/>
        <v>2.1984320547959717</v>
      </c>
      <c r="Y121" s="425">
        <f t="shared" ca="1" si="76"/>
        <v>2.2658719382614683</v>
      </c>
      <c r="Z121" s="425">
        <f t="shared" ca="1" si="76"/>
        <v>2.7652110524300477</v>
      </c>
      <c r="AA121" s="425" t="str">
        <f t="shared" ca="1" si="76"/>
        <v/>
      </c>
      <c r="AB121" s="425" t="str">
        <f t="shared" ca="1" si="76"/>
        <v/>
      </c>
      <c r="AC121" s="425" t="str">
        <f t="shared" ca="1" si="76"/>
        <v/>
      </c>
      <c r="AD121" s="425" t="str">
        <f t="shared" ca="1" si="76"/>
        <v/>
      </c>
      <c r="AE121" s="425" t="str">
        <f t="shared" ca="1" si="76"/>
        <v/>
      </c>
      <c r="AF121" s="425" t="str">
        <f t="shared" ca="1" si="76"/>
        <v/>
      </c>
      <c r="AG121" s="425" t="str">
        <f t="shared" ca="1" si="76"/>
        <v/>
      </c>
      <c r="AH121" s="425" t="str">
        <f t="shared" ca="1" si="76"/>
        <v/>
      </c>
      <c r="AI121" s="425" t="str">
        <f t="shared" ca="1" si="76"/>
        <v/>
      </c>
      <c r="AJ121" s="425" t="str">
        <f t="shared" ca="1" si="76"/>
        <v/>
      </c>
      <c r="AK121" s="425" t="str">
        <f t="shared" ca="1" si="76"/>
        <v/>
      </c>
      <c r="AL121" s="425" t="str">
        <f t="shared" ca="1" si="76"/>
        <v/>
      </c>
      <c r="AM121" s="425" t="str">
        <f t="shared" ca="1" si="76"/>
        <v/>
      </c>
      <c r="AN121" s="425" t="str">
        <f t="shared" ca="1" si="76"/>
        <v/>
      </c>
      <c r="AO121" s="425" t="str">
        <f t="shared" ca="1" si="76"/>
        <v/>
      </c>
      <c r="AP121" s="416"/>
      <c r="AQ121" s="32"/>
      <c r="AR121" s="32"/>
      <c r="AS121" s="32"/>
      <c r="AT121" s="32"/>
      <c r="AU121" s="32"/>
      <c r="AV121" s="32"/>
      <c r="AW121" s="32"/>
      <c r="AX121" s="32"/>
      <c r="AY121" s="32"/>
      <c r="AZ121" s="32"/>
      <c r="BA121" s="32"/>
      <c r="BB121" s="32"/>
    </row>
    <row r="122" spans="1:54" ht="14.1" customHeight="1"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</row>
    <row r="123" spans="1:54" ht="14.1" customHeight="1">
      <c r="B123" s="15" t="s">
        <v>308</v>
      </c>
      <c r="D123" s="39" t="s">
        <v>151</v>
      </c>
      <c r="E123" s="459">
        <f ca="1">MIN(I121:AO121)</f>
        <v>1.4488807101210692</v>
      </c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</row>
    <row r="124" spans="1:54" ht="14.1" customHeight="1">
      <c r="B124" s="15" t="s">
        <v>226</v>
      </c>
      <c r="D124" s="39" t="s">
        <v>151</v>
      </c>
      <c r="E124" s="459">
        <f ca="1">AVERAGE(I121:AO121)</f>
        <v>1.9461741169391478</v>
      </c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</row>
    <row r="125" spans="1:54" ht="14.1" customHeight="1"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</row>
    <row r="126" spans="1:54" ht="14.1" customHeight="1"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</row>
    <row r="127" spans="1:54" s="43" customFormat="1" ht="14.1" customHeight="1">
      <c r="A127" s="7"/>
      <c r="B127" s="317" t="s">
        <v>1280</v>
      </c>
      <c r="C127" s="420"/>
      <c r="D127" s="330"/>
      <c r="G127" s="422"/>
      <c r="H127" s="458"/>
      <c r="I127" s="458"/>
      <c r="J127" s="458"/>
      <c r="K127" s="458"/>
      <c r="L127" s="458"/>
      <c r="M127" s="458"/>
      <c r="N127" s="458"/>
      <c r="O127" s="458"/>
      <c r="P127" s="458"/>
      <c r="Q127" s="458"/>
      <c r="R127" s="458"/>
      <c r="S127" s="458"/>
      <c r="T127" s="458"/>
      <c r="U127" s="458"/>
      <c r="V127" s="458"/>
      <c r="W127" s="458"/>
      <c r="X127" s="458"/>
      <c r="Y127" s="458"/>
      <c r="Z127" s="458"/>
      <c r="AA127" s="458"/>
      <c r="AB127" s="458"/>
      <c r="AC127" s="458"/>
      <c r="AD127" s="458"/>
      <c r="AE127" s="458"/>
      <c r="AF127" s="458"/>
      <c r="AG127" s="458"/>
      <c r="AH127" s="458"/>
      <c r="AI127" s="458"/>
      <c r="AJ127" s="458"/>
      <c r="AK127" s="458"/>
      <c r="AL127" s="458"/>
      <c r="AM127" s="458"/>
      <c r="AN127" s="458"/>
      <c r="AO127" s="458"/>
      <c r="AP127" s="37"/>
    </row>
    <row r="128" spans="1:54" s="22" customFormat="1" ht="14.1" customHeight="1">
      <c r="A128" s="15"/>
      <c r="B128" s="56" t="s">
        <v>1055</v>
      </c>
      <c r="C128" s="285"/>
      <c r="D128" s="332" t="s">
        <v>97</v>
      </c>
      <c r="E128" s="273"/>
      <c r="F128" s="273"/>
      <c r="G128" s="32"/>
      <c r="H128" s="12">
        <f t="shared" ref="H128:AO128" ca="1" si="77">H119+SUM(I12:I13)</f>
        <v>0</v>
      </c>
      <c r="I128" s="12">
        <f t="shared" ca="1" si="77"/>
        <v>2707.5958270387482</v>
      </c>
      <c r="J128" s="12">
        <f t="shared" ca="1" si="77"/>
        <v>23262.822916770681</v>
      </c>
      <c r="K128" s="12">
        <f t="shared" ca="1" si="77"/>
        <v>23876.24531250001</v>
      </c>
      <c r="L128" s="12">
        <f t="shared" ca="1" si="77"/>
        <v>23681.87470312501</v>
      </c>
      <c r="M128" s="12">
        <f t="shared" ca="1" si="77"/>
        <v>23598.554190859377</v>
      </c>
      <c r="N128" s="12">
        <f t="shared" ca="1" si="77"/>
        <v>23335.910027159764</v>
      </c>
      <c r="O128" s="12">
        <f t="shared" ca="1" si="77"/>
        <v>22919.231822098409</v>
      </c>
      <c r="P128" s="12">
        <f t="shared" ca="1" si="77"/>
        <v>22242.78035802364</v>
      </c>
      <c r="Q128" s="12">
        <f t="shared" ca="1" si="77"/>
        <v>21566.693840737742</v>
      </c>
      <c r="R128" s="12">
        <f t="shared" ca="1" si="77"/>
        <v>20890.977744442556</v>
      </c>
      <c r="S128" s="12">
        <f t="shared" ca="1" si="77"/>
        <v>20215.637625452946</v>
      </c>
      <c r="T128" s="12">
        <f t="shared" ca="1" si="77"/>
        <v>19540.67912342849</v>
      </c>
      <c r="U128" s="12">
        <f t="shared" ca="1" si="77"/>
        <v>18866.107962623675</v>
      </c>
      <c r="V128" s="12">
        <f t="shared" ca="1" si="77"/>
        <v>18191.929953156774</v>
      </c>
      <c r="W128" s="12">
        <f t="shared" ca="1" si="77"/>
        <v>17518.150992297873</v>
      </c>
      <c r="X128" s="12">
        <f t="shared" ca="1" si="77"/>
        <v>16844.777065776099</v>
      </c>
      <c r="Y128" s="12">
        <f t="shared" ca="1" si="77"/>
        <v>16171.814249106494</v>
      </c>
      <c r="Z128" s="12">
        <f t="shared" ca="1" si="77"/>
        <v>9258.6474609375</v>
      </c>
      <c r="AA128" s="12">
        <f t="shared" ca="1" si="77"/>
        <v>0</v>
      </c>
      <c r="AB128" s="12">
        <f t="shared" ca="1" si="77"/>
        <v>4978.0331410319141</v>
      </c>
      <c r="AC128" s="12">
        <f t="shared" ca="1" si="77"/>
        <v>17341.612679295195</v>
      </c>
      <c r="AD128" s="12">
        <f t="shared" ca="1" si="77"/>
        <v>0</v>
      </c>
      <c r="AE128" s="12">
        <f t="shared" ca="1" si="77"/>
        <v>0</v>
      </c>
      <c r="AF128" s="12">
        <f t="shared" ca="1" si="77"/>
        <v>0</v>
      </c>
      <c r="AG128" s="12">
        <f t="shared" ca="1" si="77"/>
        <v>0</v>
      </c>
      <c r="AH128" s="12">
        <f t="shared" ca="1" si="77"/>
        <v>0</v>
      </c>
      <c r="AI128" s="12">
        <f t="shared" ca="1" si="77"/>
        <v>0</v>
      </c>
      <c r="AJ128" s="12">
        <f t="shared" ca="1" si="77"/>
        <v>0</v>
      </c>
      <c r="AK128" s="12">
        <f t="shared" ca="1" si="77"/>
        <v>0</v>
      </c>
      <c r="AL128" s="12">
        <f t="shared" ca="1" si="77"/>
        <v>0</v>
      </c>
      <c r="AM128" s="12">
        <f t="shared" ca="1" si="77"/>
        <v>0</v>
      </c>
      <c r="AN128" s="12">
        <f t="shared" ca="1" si="77"/>
        <v>0</v>
      </c>
      <c r="AO128" s="12">
        <f t="shared" ca="1" si="77"/>
        <v>0</v>
      </c>
      <c r="AP128" s="416"/>
      <c r="AQ128" s="32"/>
      <c r="AR128" s="32"/>
      <c r="AS128" s="32"/>
      <c r="AT128" s="32"/>
      <c r="AU128" s="32"/>
      <c r="AV128" s="32"/>
      <c r="AW128" s="32"/>
      <c r="AX128" s="32"/>
      <c r="AY128" s="32"/>
      <c r="AZ128" s="32"/>
      <c r="BA128" s="32"/>
      <c r="BB128" s="32"/>
    </row>
    <row r="129" spans="1:54" s="22" customFormat="1" ht="14.1" customHeight="1">
      <c r="A129" s="15"/>
      <c r="B129" s="67" t="s">
        <v>307</v>
      </c>
      <c r="C129" s="339"/>
      <c r="D129" s="340" t="s">
        <v>97</v>
      </c>
      <c r="E129" s="272">
        <f ca="1">SUM(G129:AO129)</f>
        <v>201402.73749999999</v>
      </c>
      <c r="F129" s="272"/>
      <c r="G129" s="287"/>
      <c r="H129" s="424">
        <f t="shared" ref="H129:AO129" ca="1" si="78">H120</f>
        <v>0</v>
      </c>
      <c r="I129" s="424">
        <f t="shared" ca="1" si="78"/>
        <v>1868.75</v>
      </c>
      <c r="J129" s="424">
        <f t="shared" ca="1" si="78"/>
        <v>14407.144531249989</v>
      </c>
      <c r="K129" s="424">
        <f t="shared" ca="1" si="78"/>
        <v>14251.471875000001</v>
      </c>
      <c r="L129" s="424">
        <f t="shared" ca="1" si="78"/>
        <v>14108.478125000001</v>
      </c>
      <c r="M129" s="424">
        <f t="shared" ca="1" si="78"/>
        <v>14089.271875000002</v>
      </c>
      <c r="N129" s="424">
        <f t="shared" ca="1" si="78"/>
        <v>13862.015625</v>
      </c>
      <c r="O129" s="424">
        <f t="shared" ca="1" si="78"/>
        <v>13654.960937500002</v>
      </c>
      <c r="P129" s="424">
        <f t="shared" ca="1" si="78"/>
        <v>13187.773437500002</v>
      </c>
      <c r="Q129" s="424">
        <f t="shared" ca="1" si="78"/>
        <v>12720.585937500002</v>
      </c>
      <c r="R129" s="424">
        <f t="shared" ca="1" si="78"/>
        <v>12253.3984375</v>
      </c>
      <c r="S129" s="424">
        <f t="shared" ca="1" si="78"/>
        <v>11786.2109375</v>
      </c>
      <c r="T129" s="424">
        <f t="shared" ca="1" si="78"/>
        <v>11319.0234375</v>
      </c>
      <c r="U129" s="424">
        <f t="shared" ca="1" si="78"/>
        <v>10851.8359375</v>
      </c>
      <c r="V129" s="424">
        <f t="shared" ca="1" si="78"/>
        <v>10384.6484375</v>
      </c>
      <c r="W129" s="424">
        <f t="shared" ca="1" si="78"/>
        <v>9917.4609375</v>
      </c>
      <c r="X129" s="424">
        <f t="shared" ca="1" si="78"/>
        <v>9450.2734375</v>
      </c>
      <c r="Y129" s="424">
        <f t="shared" ca="1" si="78"/>
        <v>8983.0859375</v>
      </c>
      <c r="Z129" s="424">
        <f t="shared" ca="1" si="78"/>
        <v>4306.34765625</v>
      </c>
      <c r="AA129" s="424">
        <f t="shared" ca="1" si="78"/>
        <v>0</v>
      </c>
      <c r="AB129" s="424">
        <f t="shared" ca="1" si="78"/>
        <v>0</v>
      </c>
      <c r="AC129" s="424">
        <f t="shared" ca="1" si="78"/>
        <v>0</v>
      </c>
      <c r="AD129" s="424">
        <f t="shared" ca="1" si="78"/>
        <v>0</v>
      </c>
      <c r="AE129" s="424">
        <f t="shared" ca="1" si="78"/>
        <v>0</v>
      </c>
      <c r="AF129" s="424">
        <f t="shared" ca="1" si="78"/>
        <v>0</v>
      </c>
      <c r="AG129" s="424">
        <f t="shared" ca="1" si="78"/>
        <v>0</v>
      </c>
      <c r="AH129" s="424">
        <f t="shared" ca="1" si="78"/>
        <v>0</v>
      </c>
      <c r="AI129" s="424">
        <f t="shared" ca="1" si="78"/>
        <v>0</v>
      </c>
      <c r="AJ129" s="424">
        <f t="shared" ca="1" si="78"/>
        <v>0</v>
      </c>
      <c r="AK129" s="424">
        <f t="shared" ca="1" si="78"/>
        <v>0</v>
      </c>
      <c r="AL129" s="424">
        <f t="shared" ca="1" si="78"/>
        <v>0</v>
      </c>
      <c r="AM129" s="424">
        <f t="shared" ca="1" si="78"/>
        <v>0</v>
      </c>
      <c r="AN129" s="424">
        <f t="shared" ca="1" si="78"/>
        <v>0</v>
      </c>
      <c r="AO129" s="424">
        <f t="shared" ca="1" si="78"/>
        <v>0</v>
      </c>
      <c r="AP129" s="416"/>
      <c r="AQ129" s="32"/>
      <c r="AR129" s="32"/>
      <c r="AS129" s="32"/>
      <c r="AT129" s="32"/>
      <c r="AU129" s="32"/>
      <c r="AV129" s="32"/>
      <c r="AW129" s="32"/>
      <c r="AX129" s="32"/>
      <c r="AY129" s="32"/>
      <c r="AZ129" s="32"/>
      <c r="BA129" s="32"/>
      <c r="BB129" s="32"/>
    </row>
    <row r="130" spans="1:54" s="22" customFormat="1" ht="14.1" customHeight="1">
      <c r="A130" s="15"/>
      <c r="B130" s="7" t="s">
        <v>224</v>
      </c>
      <c r="C130" s="1065">
        <f ca="1">C121</f>
        <v>1.1499999999999999</v>
      </c>
      <c r="D130" s="39" t="s">
        <v>151</v>
      </c>
      <c r="E130" s="273"/>
      <c r="F130" s="273"/>
      <c r="G130" s="32"/>
      <c r="H130" s="425" t="str">
        <f t="shared" ref="H130:K130" ca="1" si="79">IFERROR(H128/H129,"")</f>
        <v/>
      </c>
      <c r="I130" s="425">
        <f t="shared" ca="1" si="79"/>
        <v>1.4488807101210692</v>
      </c>
      <c r="J130" s="425">
        <f t="shared" ca="1" si="79"/>
        <v>1.6146726970297394</v>
      </c>
      <c r="K130" s="425">
        <f t="shared" ca="1" si="79"/>
        <v>1.6753529405186445</v>
      </c>
      <c r="L130" s="425">
        <f ca="1">IFERROR(L128/L129,"")</f>
        <v>1.6785562902891065</v>
      </c>
      <c r="M130" s="425">
        <f t="shared" ref="M130:AO130" ca="1" si="80">IFERROR(M128/M129,"")</f>
        <v>1.6749307132565623</v>
      </c>
      <c r="N130" s="425">
        <f t="shared" ca="1" si="80"/>
        <v>1.6834427732914754</v>
      </c>
      <c r="O130" s="425">
        <f t="shared" ca="1" si="80"/>
        <v>1.6784545870912277</v>
      </c>
      <c r="P130" s="425">
        <f t="shared" ca="1" si="80"/>
        <v>1.686621359051812</v>
      </c>
      <c r="Q130" s="425">
        <f t="shared" ca="1" si="80"/>
        <v>1.6954167006693939</v>
      </c>
      <c r="R130" s="425">
        <f t="shared" ca="1" si="80"/>
        <v>1.7049129554547349</v>
      </c>
      <c r="S130" s="425">
        <f t="shared" ca="1" si="80"/>
        <v>1.7151939442330166</v>
      </c>
      <c r="T130" s="425">
        <f t="shared" ca="1" si="80"/>
        <v>1.7263573338570968</v>
      </c>
      <c r="U130" s="425">
        <f t="shared" ca="1" si="80"/>
        <v>1.7385176177820072</v>
      </c>
      <c r="V130" s="425">
        <f t="shared" ca="1" si="80"/>
        <v>1.7518099011868233</v>
      </c>
      <c r="W130" s="425">
        <f t="shared" ca="1" si="80"/>
        <v>1.7663947559458559</v>
      </c>
      <c r="X130" s="425">
        <f t="shared" ca="1" si="80"/>
        <v>1.7824645156756713</v>
      </c>
      <c r="Y130" s="425">
        <f t="shared" ca="1" si="80"/>
        <v>1.8002515351208053</v>
      </c>
      <c r="Z130" s="425">
        <f t="shared" ca="1" si="80"/>
        <v>2.15</v>
      </c>
      <c r="AA130" s="425" t="str">
        <f t="shared" ca="1" si="80"/>
        <v/>
      </c>
      <c r="AB130" s="425" t="str">
        <f t="shared" ca="1" si="80"/>
        <v/>
      </c>
      <c r="AC130" s="425" t="str">
        <f t="shared" ca="1" si="80"/>
        <v/>
      </c>
      <c r="AD130" s="425" t="str">
        <f t="shared" ca="1" si="80"/>
        <v/>
      </c>
      <c r="AE130" s="425" t="str">
        <f t="shared" ca="1" si="80"/>
        <v/>
      </c>
      <c r="AF130" s="425" t="str">
        <f t="shared" ca="1" si="80"/>
        <v/>
      </c>
      <c r="AG130" s="425" t="str">
        <f t="shared" ca="1" si="80"/>
        <v/>
      </c>
      <c r="AH130" s="425" t="str">
        <f t="shared" ca="1" si="80"/>
        <v/>
      </c>
      <c r="AI130" s="425" t="str">
        <f t="shared" ca="1" si="80"/>
        <v/>
      </c>
      <c r="AJ130" s="425" t="str">
        <f t="shared" ca="1" si="80"/>
        <v/>
      </c>
      <c r="AK130" s="425" t="str">
        <f t="shared" ca="1" si="80"/>
        <v/>
      </c>
      <c r="AL130" s="425" t="str">
        <f t="shared" ca="1" si="80"/>
        <v/>
      </c>
      <c r="AM130" s="425" t="str">
        <f t="shared" ca="1" si="80"/>
        <v/>
      </c>
      <c r="AN130" s="425" t="str">
        <f t="shared" ca="1" si="80"/>
        <v/>
      </c>
      <c r="AO130" s="425" t="str">
        <f t="shared" ca="1" si="80"/>
        <v/>
      </c>
      <c r="AP130" s="416"/>
      <c r="AQ130" s="32"/>
      <c r="AR130" s="32"/>
      <c r="AS130" s="32"/>
      <c r="AT130" s="32"/>
      <c r="AU130" s="32"/>
      <c r="AV130" s="32"/>
      <c r="AW130" s="32"/>
      <c r="AX130" s="32"/>
      <c r="AY130" s="32"/>
      <c r="AZ130" s="32"/>
      <c r="BA130" s="32"/>
      <c r="BB130" s="32"/>
    </row>
    <row r="131" spans="1:54" ht="14.1" customHeight="1"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</row>
    <row r="132" spans="1:54" ht="14.1" customHeight="1">
      <c r="B132" s="15" t="s">
        <v>308</v>
      </c>
      <c r="D132" s="39" t="s">
        <v>151</v>
      </c>
      <c r="E132" s="459">
        <f ca="1">MIN(I130:AO130)</f>
        <v>1.4488807101210692</v>
      </c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</row>
    <row r="133" spans="1:54" ht="14.1" customHeight="1">
      <c r="B133" s="15" t="s">
        <v>226</v>
      </c>
      <c r="D133" s="39" t="s">
        <v>151</v>
      </c>
      <c r="E133" s="459">
        <f ca="1">AVERAGE(I130:AO130)</f>
        <v>1.7206795183652801</v>
      </c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</row>
    <row r="134" spans="1:54" ht="14.1" customHeight="1">
      <c r="H134" s="9"/>
      <c r="I134" s="9"/>
      <c r="J134" s="225"/>
      <c r="K134" s="225"/>
      <c r="L134" s="225"/>
      <c r="M134" s="225"/>
      <c r="N134" s="225"/>
      <c r="O134" s="225"/>
      <c r="P134" s="225"/>
      <c r="Q134" s="225"/>
      <c r="R134" s="225"/>
      <c r="S134" s="225"/>
      <c r="T134" s="225"/>
      <c r="U134" s="225"/>
      <c r="V134" s="225"/>
      <c r="W134" s="225"/>
      <c r="X134" s="225"/>
      <c r="Y134" s="225"/>
      <c r="Z134" s="225"/>
      <c r="AA134" s="225"/>
      <c r="AB134" s="225"/>
      <c r="AC134" s="225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</row>
    <row r="135" spans="1:54" ht="14.1" customHeight="1">
      <c r="H135" s="9"/>
      <c r="I135" s="9"/>
      <c r="J135" s="225"/>
      <c r="K135" s="225"/>
      <c r="L135" s="225"/>
      <c r="M135" s="225"/>
      <c r="N135" s="225"/>
      <c r="O135" s="225"/>
      <c r="P135" s="225"/>
      <c r="Q135" s="225"/>
      <c r="R135" s="225"/>
      <c r="S135" s="225"/>
      <c r="T135" s="225"/>
      <c r="U135" s="225"/>
      <c r="V135" s="225"/>
      <c r="W135" s="225"/>
      <c r="X135" s="225"/>
      <c r="Y135" s="225"/>
      <c r="Z135" s="225"/>
      <c r="AA135" s="225"/>
      <c r="AB135" s="225"/>
      <c r="AC135" s="225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</row>
    <row r="136" spans="1:54" s="43" customFormat="1" ht="15" customHeight="1">
      <c r="A136" s="248" t="s">
        <v>766</v>
      </c>
      <c r="B136" s="168"/>
      <c r="C136" s="168"/>
      <c r="D136" s="1"/>
    </row>
    <row r="137" spans="1:54" ht="14.1" customHeight="1"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</row>
    <row r="138" spans="1:54" ht="14.1" customHeight="1">
      <c r="B138" s="1170" t="s">
        <v>767</v>
      </c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</row>
    <row r="139" spans="1:54" ht="14.1" customHeight="1"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</row>
    <row r="140" spans="1:54" ht="14.1" customHeight="1">
      <c r="B140" s="46" t="s">
        <v>227</v>
      </c>
      <c r="C140" s="46"/>
      <c r="D140" s="201" t="s">
        <v>97</v>
      </c>
      <c r="E140" s="46"/>
      <c r="F140" s="46"/>
      <c r="G140" s="46"/>
      <c r="H140" s="275"/>
      <c r="I140" s="275">
        <f ca="1">H145*(I$5&lt;=YEAR(태양광_운영종료))+I23</f>
        <v>4999.9999999999854</v>
      </c>
      <c r="J140" s="275">
        <f t="shared" ref="J140:AO140" ca="1" si="81">I145*(J$5&lt;=YEAR(태양광_운영종료))</f>
        <v>463.84582703873366</v>
      </c>
      <c r="K140" s="275">
        <f t="shared" ca="1" si="81"/>
        <v>350.05338552068497</v>
      </c>
      <c r="L140" s="275">
        <f t="shared" ca="1" si="81"/>
        <v>1978.8276696152134</v>
      </c>
      <c r="M140" s="275">
        <f t="shared" ca="1" si="81"/>
        <v>2740.4923538392454</v>
      </c>
      <c r="N140" s="275">
        <f t="shared" ca="1" si="81"/>
        <v>2618.2918752046103</v>
      </c>
      <c r="O140" s="275">
        <f t="shared" ca="1" si="81"/>
        <v>2641.321444809957</v>
      </c>
      <c r="P140" s="275">
        <f t="shared" ca="1" si="81"/>
        <v>2855.9714832070185</v>
      </c>
      <c r="Q140" s="275">
        <f t="shared" ca="1" si="81"/>
        <v>3080.6764868372375</v>
      </c>
      <c r="R140" s="275">
        <f t="shared" ca="1" si="81"/>
        <v>3154.0998118206489</v>
      </c>
      <c r="S140" s="275">
        <f t="shared" ca="1" si="81"/>
        <v>3409.4885084887487</v>
      </c>
      <c r="T140" s="275">
        <f t="shared" ca="1" si="81"/>
        <v>3664.3767112900005</v>
      </c>
      <c r="U140" s="275">
        <f t="shared" ca="1" si="81"/>
        <v>3918.7559031436394</v>
      </c>
      <c r="V140" s="275">
        <f t="shared" ca="1" si="81"/>
        <v>4172.6174190192796</v>
      </c>
      <c r="W140" s="275">
        <f t="shared" ca="1" si="81"/>
        <v>4425.9524433137212</v>
      </c>
      <c r="X140" s="275">
        <f t="shared" ca="1" si="81"/>
        <v>4678.7520071804538</v>
      </c>
      <c r="Y140" s="275">
        <f t="shared" ca="1" si="81"/>
        <v>4931.0069858108118</v>
      </c>
      <c r="Z140" s="275">
        <f t="shared" ca="1" si="81"/>
        <v>5182.7080956659665</v>
      </c>
      <c r="AA140" s="275">
        <f t="shared" ca="1" si="81"/>
        <v>13716.150579158792</v>
      </c>
      <c r="AB140" s="275">
        <f t="shared" ca="1" si="81"/>
        <v>23568.288493931053</v>
      </c>
      <c r="AC140" s="275">
        <f t="shared" ca="1" si="81"/>
        <v>24865.030126766767</v>
      </c>
      <c r="AD140" s="275">
        <f t="shared" ca="1" si="81"/>
        <v>0</v>
      </c>
      <c r="AE140" s="275">
        <f t="shared" ca="1" si="81"/>
        <v>0</v>
      </c>
      <c r="AF140" s="275">
        <f t="shared" ca="1" si="81"/>
        <v>0</v>
      </c>
      <c r="AG140" s="275">
        <f t="shared" ca="1" si="81"/>
        <v>0</v>
      </c>
      <c r="AH140" s="275">
        <f t="shared" ca="1" si="81"/>
        <v>0</v>
      </c>
      <c r="AI140" s="275">
        <f t="shared" ca="1" si="81"/>
        <v>0</v>
      </c>
      <c r="AJ140" s="275">
        <f t="shared" ca="1" si="81"/>
        <v>0</v>
      </c>
      <c r="AK140" s="275">
        <f t="shared" ca="1" si="81"/>
        <v>0</v>
      </c>
      <c r="AL140" s="275">
        <f t="shared" ca="1" si="81"/>
        <v>0</v>
      </c>
      <c r="AM140" s="275">
        <f t="shared" ca="1" si="81"/>
        <v>0</v>
      </c>
      <c r="AN140" s="275">
        <f t="shared" ca="1" si="81"/>
        <v>0</v>
      </c>
      <c r="AO140" s="275">
        <f t="shared" ca="1" si="81"/>
        <v>0</v>
      </c>
    </row>
    <row r="141" spans="1:54" ht="14.1" customHeight="1">
      <c r="B141" s="15" t="s">
        <v>214</v>
      </c>
      <c r="C141" s="34">
        <v>1</v>
      </c>
      <c r="D141" s="39" t="s">
        <v>97</v>
      </c>
      <c r="H141" s="68"/>
      <c r="I141" s="68">
        <f t="shared" ref="I141:AO141" ca="1" si="82">SUM(I32,I34,I62,I69)</f>
        <v>-2667.4041729612518</v>
      </c>
      <c r="J141" s="68">
        <f t="shared" ca="1" si="82"/>
        <v>14293.352089731939</v>
      </c>
      <c r="K141" s="68">
        <f t="shared" ca="1" si="82"/>
        <v>15880.24615909453</v>
      </c>
      <c r="L141" s="68">
        <f t="shared" ca="1" si="82"/>
        <v>15848.970478839237</v>
      </c>
      <c r="M141" s="68">
        <f t="shared" ca="1" si="82"/>
        <v>15707.563750204601</v>
      </c>
      <c r="N141" s="68">
        <f t="shared" ca="1" si="82"/>
        <v>15503.337069809953</v>
      </c>
      <c r="O141" s="68">
        <f t="shared" ca="1" si="82"/>
        <v>15510.932420707019</v>
      </c>
      <c r="P141" s="68">
        <f t="shared" ca="1" si="82"/>
        <v>15268.449924337236</v>
      </c>
      <c r="Q141" s="68">
        <f t="shared" ca="1" si="82"/>
        <v>14874.68574932065</v>
      </c>
      <c r="R141" s="68">
        <f t="shared" ca="1" si="82"/>
        <v>14662.88694598875</v>
      </c>
      <c r="S141" s="68">
        <f t="shared" ca="1" si="82"/>
        <v>14450.587648789997</v>
      </c>
      <c r="T141" s="68">
        <f t="shared" ca="1" si="82"/>
        <v>14237.779340643634</v>
      </c>
      <c r="U141" s="68">
        <f t="shared" ca="1" si="82"/>
        <v>14024.453356519278</v>
      </c>
      <c r="V141" s="68">
        <f t="shared" ca="1" si="82"/>
        <v>13810.600880813716</v>
      </c>
      <c r="W141" s="68">
        <f t="shared" ca="1" si="82"/>
        <v>13596.212944680454</v>
      </c>
      <c r="X141" s="68">
        <f t="shared" ca="1" si="82"/>
        <v>13381.280423310813</v>
      </c>
      <c r="Y141" s="68">
        <f t="shared" ca="1" si="82"/>
        <v>13165.79403316597</v>
      </c>
      <c r="Z141" s="68">
        <f t="shared" ca="1" si="82"/>
        <v>17022.498235408795</v>
      </c>
      <c r="AA141" s="68">
        <f t="shared" ca="1" si="82"/>
        <v>12501.450588503494</v>
      </c>
      <c r="AB141" s="68">
        <f t="shared" ca="1" si="82"/>
        <v>12363.579538263282</v>
      </c>
      <c r="AC141" s="68">
        <f t="shared" ca="1" si="82"/>
        <v>8204.3209416772934</v>
      </c>
      <c r="AD141" s="68">
        <f t="shared" ca="1" si="82"/>
        <v>0</v>
      </c>
      <c r="AE141" s="68">
        <f t="shared" ca="1" si="82"/>
        <v>0</v>
      </c>
      <c r="AF141" s="68">
        <f t="shared" ca="1" si="82"/>
        <v>0</v>
      </c>
      <c r="AG141" s="68">
        <f t="shared" ca="1" si="82"/>
        <v>0</v>
      </c>
      <c r="AH141" s="68">
        <f t="shared" ca="1" si="82"/>
        <v>0</v>
      </c>
      <c r="AI141" s="68">
        <f t="shared" ca="1" si="82"/>
        <v>0</v>
      </c>
      <c r="AJ141" s="68">
        <f t="shared" ca="1" si="82"/>
        <v>0</v>
      </c>
      <c r="AK141" s="68">
        <f t="shared" ca="1" si="82"/>
        <v>0</v>
      </c>
      <c r="AL141" s="68">
        <f t="shared" ca="1" si="82"/>
        <v>0</v>
      </c>
      <c r="AM141" s="68">
        <f t="shared" ca="1" si="82"/>
        <v>0</v>
      </c>
      <c r="AN141" s="68">
        <f t="shared" ca="1" si="82"/>
        <v>0</v>
      </c>
      <c r="AO141" s="68">
        <f t="shared" ca="1" si="82"/>
        <v>0</v>
      </c>
    </row>
    <row r="142" spans="1:54" ht="14.1" customHeight="1">
      <c r="B142" s="15" t="s">
        <v>874</v>
      </c>
      <c r="C142" s="34">
        <v>2</v>
      </c>
      <c r="D142" s="39" t="s">
        <v>97</v>
      </c>
      <c r="H142" s="68"/>
      <c r="I142" s="68">
        <f t="shared" ref="I142:AO142" ca="1" si="83">-SUM(I46,I54,I58)</f>
        <v>1868.75</v>
      </c>
      <c r="J142" s="68">
        <f t="shared" ca="1" si="83"/>
        <v>14407.144531249989</v>
      </c>
      <c r="K142" s="68">
        <f t="shared" ca="1" si="83"/>
        <v>14251.471875000001</v>
      </c>
      <c r="L142" s="68">
        <f t="shared" ca="1" si="83"/>
        <v>14108.478125000001</v>
      </c>
      <c r="M142" s="68">
        <f t="shared" ca="1" si="83"/>
        <v>14089.271875000002</v>
      </c>
      <c r="N142" s="68">
        <f t="shared" ca="1" si="83"/>
        <v>13862.015625</v>
      </c>
      <c r="O142" s="68">
        <f t="shared" ca="1" si="83"/>
        <v>13654.960937500002</v>
      </c>
      <c r="P142" s="68">
        <f t="shared" ca="1" si="83"/>
        <v>13187.773437500002</v>
      </c>
      <c r="Q142" s="68">
        <f t="shared" ca="1" si="83"/>
        <v>12720.585937500002</v>
      </c>
      <c r="R142" s="68">
        <f t="shared" ca="1" si="83"/>
        <v>12253.3984375</v>
      </c>
      <c r="S142" s="68">
        <f t="shared" ca="1" si="83"/>
        <v>11786.2109375</v>
      </c>
      <c r="T142" s="68">
        <f t="shared" ca="1" si="83"/>
        <v>11319.0234375</v>
      </c>
      <c r="U142" s="68">
        <f t="shared" ca="1" si="83"/>
        <v>10851.8359375</v>
      </c>
      <c r="V142" s="68">
        <f t="shared" ca="1" si="83"/>
        <v>10384.6484375</v>
      </c>
      <c r="W142" s="68">
        <f t="shared" ca="1" si="83"/>
        <v>9917.4609375</v>
      </c>
      <c r="X142" s="68">
        <f t="shared" ca="1" si="83"/>
        <v>9450.2734375</v>
      </c>
      <c r="Y142" s="68">
        <f t="shared" ca="1" si="83"/>
        <v>8983.0859375</v>
      </c>
      <c r="Z142" s="68">
        <f t="shared" ca="1" si="83"/>
        <v>4306.34765625</v>
      </c>
      <c r="AA142" s="68">
        <f t="shared" ca="1" si="83"/>
        <v>0</v>
      </c>
      <c r="AB142" s="68">
        <f t="shared" ca="1" si="83"/>
        <v>0</v>
      </c>
      <c r="AC142" s="68">
        <f t="shared" ca="1" si="83"/>
        <v>0</v>
      </c>
      <c r="AD142" s="68">
        <f t="shared" ca="1" si="83"/>
        <v>0</v>
      </c>
      <c r="AE142" s="68">
        <f t="shared" ca="1" si="83"/>
        <v>0</v>
      </c>
      <c r="AF142" s="68">
        <f t="shared" ca="1" si="83"/>
        <v>0</v>
      </c>
      <c r="AG142" s="68">
        <f t="shared" ca="1" si="83"/>
        <v>0</v>
      </c>
      <c r="AH142" s="68">
        <f t="shared" ca="1" si="83"/>
        <v>0</v>
      </c>
      <c r="AI142" s="68">
        <f t="shared" ca="1" si="83"/>
        <v>0</v>
      </c>
      <c r="AJ142" s="68">
        <f t="shared" ca="1" si="83"/>
        <v>0</v>
      </c>
      <c r="AK142" s="68">
        <f t="shared" ca="1" si="83"/>
        <v>0</v>
      </c>
      <c r="AL142" s="68">
        <f t="shared" ca="1" si="83"/>
        <v>0</v>
      </c>
      <c r="AM142" s="68">
        <f t="shared" ca="1" si="83"/>
        <v>0</v>
      </c>
      <c r="AN142" s="68">
        <f t="shared" ca="1" si="83"/>
        <v>0</v>
      </c>
      <c r="AO142" s="68">
        <f t="shared" ca="1" si="83"/>
        <v>0</v>
      </c>
    </row>
    <row r="143" spans="1:54" ht="14.1" customHeight="1">
      <c r="B143" s="15" t="s">
        <v>1183</v>
      </c>
      <c r="C143" s="34">
        <v>3</v>
      </c>
      <c r="D143" s="39" t="s">
        <v>97</v>
      </c>
      <c r="H143" s="68"/>
      <c r="I143" s="68">
        <f t="shared" ref="I143:AO143" ca="1" si="84">-SUM(I65:I66)</f>
        <v>0</v>
      </c>
      <c r="J143" s="68">
        <f t="shared" ca="1" si="84"/>
        <v>0</v>
      </c>
      <c r="K143" s="68">
        <f t="shared" ca="1" si="84"/>
        <v>0</v>
      </c>
      <c r="L143" s="68">
        <f t="shared" ca="1" si="84"/>
        <v>0</v>
      </c>
      <c r="M143" s="68">
        <f t="shared" ca="1" si="84"/>
        <v>0</v>
      </c>
      <c r="N143" s="68">
        <f t="shared" ca="1" si="84"/>
        <v>0</v>
      </c>
      <c r="O143" s="68">
        <f t="shared" ca="1" si="84"/>
        <v>0</v>
      </c>
      <c r="P143" s="68">
        <f t="shared" ca="1" si="84"/>
        <v>0</v>
      </c>
      <c r="Q143" s="68">
        <f t="shared" ca="1" si="84"/>
        <v>0</v>
      </c>
      <c r="R143" s="68">
        <f t="shared" ca="1" si="84"/>
        <v>0</v>
      </c>
      <c r="S143" s="68">
        <f t="shared" ca="1" si="84"/>
        <v>0</v>
      </c>
      <c r="T143" s="68">
        <f t="shared" ca="1" si="84"/>
        <v>0</v>
      </c>
      <c r="U143" s="68">
        <f t="shared" ca="1" si="84"/>
        <v>0</v>
      </c>
      <c r="V143" s="68">
        <f t="shared" ca="1" si="84"/>
        <v>0</v>
      </c>
      <c r="W143" s="68">
        <f t="shared" ca="1" si="84"/>
        <v>0</v>
      </c>
      <c r="X143" s="68">
        <f t="shared" ca="1" si="84"/>
        <v>0</v>
      </c>
      <c r="Y143" s="68">
        <f t="shared" ca="1" si="84"/>
        <v>0</v>
      </c>
      <c r="Z143" s="68">
        <f t="shared" ca="1" si="84"/>
        <v>0</v>
      </c>
      <c r="AA143" s="68">
        <f t="shared" ca="1" si="84"/>
        <v>0</v>
      </c>
      <c r="AB143" s="68">
        <f t="shared" ca="1" si="84"/>
        <v>0</v>
      </c>
      <c r="AC143" s="68">
        <f t="shared" ca="1" si="84"/>
        <v>0</v>
      </c>
      <c r="AD143" s="68">
        <f t="shared" ca="1" si="84"/>
        <v>0</v>
      </c>
      <c r="AE143" s="68">
        <f t="shared" ca="1" si="84"/>
        <v>0</v>
      </c>
      <c r="AF143" s="68">
        <f t="shared" ca="1" si="84"/>
        <v>0</v>
      </c>
      <c r="AG143" s="68">
        <f t="shared" ca="1" si="84"/>
        <v>0</v>
      </c>
      <c r="AH143" s="68">
        <f t="shared" ca="1" si="84"/>
        <v>0</v>
      </c>
      <c r="AI143" s="68">
        <f t="shared" ca="1" si="84"/>
        <v>0</v>
      </c>
      <c r="AJ143" s="68">
        <f t="shared" ca="1" si="84"/>
        <v>0</v>
      </c>
      <c r="AK143" s="68">
        <f t="shared" ca="1" si="84"/>
        <v>0</v>
      </c>
      <c r="AL143" s="68">
        <f t="shared" ca="1" si="84"/>
        <v>0</v>
      </c>
      <c r="AM143" s="68">
        <f t="shared" ca="1" si="84"/>
        <v>0</v>
      </c>
      <c r="AN143" s="68">
        <f t="shared" ca="1" si="84"/>
        <v>0</v>
      </c>
      <c r="AO143" s="68">
        <f t="shared" ca="1" si="84"/>
        <v>0</v>
      </c>
    </row>
    <row r="144" spans="1:54" ht="14.1" customHeight="1">
      <c r="B144" s="15" t="s">
        <v>978</v>
      </c>
      <c r="C144" s="34">
        <v>4</v>
      </c>
      <c r="D144" s="39" t="s">
        <v>97</v>
      </c>
      <c r="H144" s="68"/>
      <c r="I144" s="68">
        <f t="shared" ref="I144:AO144" ca="1" si="85">-SUM(I12:I13,I17)+(I5=YEAR(태양광_운영종료))*I70</f>
        <v>0</v>
      </c>
      <c r="J144" s="68">
        <f t="shared" ca="1" si="85"/>
        <v>0</v>
      </c>
      <c r="K144" s="68">
        <f t="shared" ca="1" si="85"/>
        <v>0</v>
      </c>
      <c r="L144" s="68">
        <f t="shared" ca="1" si="85"/>
        <v>978.82766961520383</v>
      </c>
      <c r="M144" s="68">
        <f t="shared" ca="1" si="85"/>
        <v>1740.4923538392354</v>
      </c>
      <c r="N144" s="68">
        <f t="shared" ca="1" si="85"/>
        <v>1618.2918752046062</v>
      </c>
      <c r="O144" s="68">
        <f t="shared" ca="1" si="85"/>
        <v>1641.321444809957</v>
      </c>
      <c r="P144" s="68">
        <f t="shared" ca="1" si="85"/>
        <v>1855.9714832070149</v>
      </c>
      <c r="Q144" s="68">
        <f t="shared" ca="1" si="85"/>
        <v>2080.6764868372384</v>
      </c>
      <c r="R144" s="68">
        <f t="shared" ca="1" si="85"/>
        <v>2154.0998118206494</v>
      </c>
      <c r="S144" s="68">
        <f t="shared" ca="1" si="85"/>
        <v>2409.4885084887446</v>
      </c>
      <c r="T144" s="68">
        <f t="shared" ca="1" si="85"/>
        <v>2664.376711289995</v>
      </c>
      <c r="U144" s="68">
        <f t="shared" ca="1" si="85"/>
        <v>2918.7559031436358</v>
      </c>
      <c r="V144" s="68">
        <f t="shared" ca="1" si="85"/>
        <v>3172.6174190192742</v>
      </c>
      <c r="W144" s="68">
        <f t="shared" ca="1" si="85"/>
        <v>3425.9524433137194</v>
      </c>
      <c r="X144" s="68">
        <f t="shared" ca="1" si="85"/>
        <v>3678.7520071804529</v>
      </c>
      <c r="Y144" s="68">
        <f t="shared" ca="1" si="85"/>
        <v>3931.0069858108145</v>
      </c>
      <c r="Z144" s="68">
        <f t="shared" ca="1" si="85"/>
        <v>4182.7080956659711</v>
      </c>
      <c r="AA144" s="68">
        <f t="shared" ca="1" si="85"/>
        <v>2649.3126737312323</v>
      </c>
      <c r="AB144" s="68">
        <f t="shared" ca="1" si="85"/>
        <v>11066.837905427574</v>
      </c>
      <c r="AC144" s="68">
        <f t="shared" ca="1" si="85"/>
        <v>33069.35106844407</v>
      </c>
      <c r="AD144" s="68">
        <f t="shared" ca="1" si="85"/>
        <v>0</v>
      </c>
      <c r="AE144" s="68">
        <f t="shared" ca="1" si="85"/>
        <v>0</v>
      </c>
      <c r="AF144" s="68">
        <f t="shared" ca="1" si="85"/>
        <v>0</v>
      </c>
      <c r="AG144" s="68">
        <f t="shared" ca="1" si="85"/>
        <v>0</v>
      </c>
      <c r="AH144" s="68">
        <f t="shared" ca="1" si="85"/>
        <v>0</v>
      </c>
      <c r="AI144" s="68">
        <f t="shared" ca="1" si="85"/>
        <v>0</v>
      </c>
      <c r="AJ144" s="68">
        <f t="shared" ca="1" si="85"/>
        <v>0</v>
      </c>
      <c r="AK144" s="68">
        <f t="shared" ca="1" si="85"/>
        <v>0</v>
      </c>
      <c r="AL144" s="68">
        <f t="shared" ca="1" si="85"/>
        <v>0</v>
      </c>
      <c r="AM144" s="68">
        <f t="shared" ca="1" si="85"/>
        <v>0</v>
      </c>
      <c r="AN144" s="68">
        <f t="shared" ca="1" si="85"/>
        <v>0</v>
      </c>
      <c r="AO144" s="68">
        <f t="shared" ca="1" si="85"/>
        <v>0</v>
      </c>
    </row>
    <row r="145" spans="2:41" ht="14.1" customHeight="1">
      <c r="B145" s="141" t="s">
        <v>309</v>
      </c>
      <c r="C145" s="141"/>
      <c r="D145" s="198" t="s">
        <v>97</v>
      </c>
      <c r="E145" s="141"/>
      <c r="F145" s="141"/>
      <c r="G145" s="1016"/>
      <c r="H145" s="1016"/>
      <c r="I145" s="1016">
        <f ca="1">I140+I141-I142-I143-I144</f>
        <v>463.84582703873366</v>
      </c>
      <c r="J145" s="1016">
        <f t="shared" ref="J145:AO145" ca="1" si="86">J140+J141-J142-J143-J144</f>
        <v>350.05338552068497</v>
      </c>
      <c r="K145" s="1016">
        <f t="shared" ca="1" si="86"/>
        <v>1978.8276696152134</v>
      </c>
      <c r="L145" s="1016">
        <f t="shared" ca="1" si="86"/>
        <v>2740.4923538392454</v>
      </c>
      <c r="M145" s="1016">
        <f t="shared" ca="1" si="86"/>
        <v>2618.2918752046103</v>
      </c>
      <c r="N145" s="1016">
        <f t="shared" ca="1" si="86"/>
        <v>2641.321444809957</v>
      </c>
      <c r="O145" s="1016">
        <f t="shared" ca="1" si="86"/>
        <v>2855.9714832070185</v>
      </c>
      <c r="P145" s="1016">
        <f t="shared" ca="1" si="86"/>
        <v>3080.6764868372375</v>
      </c>
      <c r="Q145" s="1016">
        <f t="shared" ca="1" si="86"/>
        <v>3154.0998118206489</v>
      </c>
      <c r="R145" s="1016">
        <f t="shared" ca="1" si="86"/>
        <v>3409.4885084887487</v>
      </c>
      <c r="S145" s="1016">
        <f t="shared" ca="1" si="86"/>
        <v>3664.3767112900005</v>
      </c>
      <c r="T145" s="1016">
        <f t="shared" ca="1" si="86"/>
        <v>3918.7559031436394</v>
      </c>
      <c r="U145" s="1016">
        <f t="shared" ca="1" si="86"/>
        <v>4172.6174190192796</v>
      </c>
      <c r="V145" s="1016">
        <f t="shared" ca="1" si="86"/>
        <v>4425.9524433137212</v>
      </c>
      <c r="W145" s="1016">
        <f t="shared" ca="1" si="86"/>
        <v>4678.7520071804538</v>
      </c>
      <c r="X145" s="1016">
        <f t="shared" ca="1" si="86"/>
        <v>4931.0069858108118</v>
      </c>
      <c r="Y145" s="1016">
        <f t="shared" ca="1" si="86"/>
        <v>5182.7080956659665</v>
      </c>
      <c r="Z145" s="1016">
        <f t="shared" ca="1" si="86"/>
        <v>13716.150579158792</v>
      </c>
      <c r="AA145" s="1016">
        <f t="shared" ca="1" si="86"/>
        <v>23568.288493931053</v>
      </c>
      <c r="AB145" s="1016">
        <f t="shared" ca="1" si="86"/>
        <v>24865.030126766767</v>
      </c>
      <c r="AC145" s="1016">
        <f t="shared" ca="1" si="86"/>
        <v>0</v>
      </c>
      <c r="AD145" s="1016">
        <f t="shared" ca="1" si="86"/>
        <v>0</v>
      </c>
      <c r="AE145" s="1016">
        <f t="shared" ca="1" si="86"/>
        <v>0</v>
      </c>
      <c r="AF145" s="1016">
        <f t="shared" ca="1" si="86"/>
        <v>0</v>
      </c>
      <c r="AG145" s="1016">
        <f t="shared" ca="1" si="86"/>
        <v>0</v>
      </c>
      <c r="AH145" s="1016">
        <f t="shared" ca="1" si="86"/>
        <v>0</v>
      </c>
      <c r="AI145" s="1016">
        <f t="shared" ca="1" si="86"/>
        <v>0</v>
      </c>
      <c r="AJ145" s="1016">
        <f t="shared" ca="1" si="86"/>
        <v>0</v>
      </c>
      <c r="AK145" s="1016">
        <f t="shared" ca="1" si="86"/>
        <v>0</v>
      </c>
      <c r="AL145" s="1016">
        <f t="shared" ca="1" si="86"/>
        <v>0</v>
      </c>
      <c r="AM145" s="1016">
        <f t="shared" ca="1" si="86"/>
        <v>0</v>
      </c>
      <c r="AN145" s="1016">
        <f t="shared" ca="1" si="86"/>
        <v>0</v>
      </c>
      <c r="AO145" s="1016">
        <f t="shared" ca="1" si="86"/>
        <v>0</v>
      </c>
    </row>
    <row r="146" spans="2:41" s="1028" customFormat="1" ht="14.1" customHeight="1">
      <c r="B146" s="1022" t="s">
        <v>336</v>
      </c>
      <c r="C146" s="1022"/>
      <c r="D146" s="1029" t="s">
        <v>97</v>
      </c>
      <c r="E146" s="1022"/>
      <c r="F146" s="1022"/>
      <c r="G146" s="1022"/>
      <c r="H146" s="1030"/>
      <c r="I146" s="1030">
        <f t="shared" ref="I146:AO146" ca="1" si="87">I145-I70</f>
        <v>-9.0949470177292824E-13</v>
      </c>
      <c r="J146" s="1030">
        <f t="shared" ca="1" si="87"/>
        <v>0</v>
      </c>
      <c r="K146" s="1030">
        <f t="shared" ca="1" si="87"/>
        <v>5.0022208597511053E-12</v>
      </c>
      <c r="L146" s="1030">
        <f t="shared" ca="1" si="87"/>
        <v>0</v>
      </c>
      <c r="M146" s="1030">
        <f t="shared" ca="1" si="87"/>
        <v>3.637978807091713E-12</v>
      </c>
      <c r="N146" s="1030">
        <f t="shared" ca="1" si="87"/>
        <v>4.5474735088646412E-12</v>
      </c>
      <c r="O146" s="1030">
        <f t="shared" ca="1" si="87"/>
        <v>7.2759576141834259E-12</v>
      </c>
      <c r="P146" s="1030">
        <f t="shared" ca="1" si="87"/>
        <v>0</v>
      </c>
      <c r="Q146" s="1030">
        <f t="shared" ca="1" si="87"/>
        <v>0</v>
      </c>
      <c r="R146" s="1030">
        <f t="shared" ca="1" si="87"/>
        <v>0</v>
      </c>
      <c r="S146" s="1030">
        <f t="shared" ca="1" si="87"/>
        <v>4.5474735088646412E-12</v>
      </c>
      <c r="T146" s="1030">
        <f t="shared" ca="1" si="87"/>
        <v>0</v>
      </c>
      <c r="U146" s="1030">
        <f t="shared" ca="1" si="87"/>
        <v>0</v>
      </c>
      <c r="V146" s="1030">
        <f t="shared" ca="1" si="87"/>
        <v>0</v>
      </c>
      <c r="W146" s="1030">
        <f t="shared" ca="1" si="87"/>
        <v>-8.1854523159563541E-12</v>
      </c>
      <c r="X146" s="1030">
        <f t="shared" ca="1" si="87"/>
        <v>-1.4551915228366852E-11</v>
      </c>
      <c r="Y146" s="1030">
        <f t="shared" ca="1" si="87"/>
        <v>-1.4551915228366852E-11</v>
      </c>
      <c r="Z146" s="1030">
        <f t="shared" ca="1" si="87"/>
        <v>-1.4551915228366852E-11</v>
      </c>
      <c r="AA146" s="1030">
        <f t="shared" ca="1" si="87"/>
        <v>0</v>
      </c>
      <c r="AB146" s="1030">
        <f t="shared" ca="1" si="87"/>
        <v>0</v>
      </c>
      <c r="AC146" s="1030">
        <f t="shared" ca="1" si="87"/>
        <v>-25545.933620972486</v>
      </c>
      <c r="AD146" s="1030">
        <f t="shared" ca="1" si="87"/>
        <v>0</v>
      </c>
      <c r="AE146" s="1030">
        <f t="shared" ca="1" si="87"/>
        <v>0</v>
      </c>
      <c r="AF146" s="1030">
        <f t="shared" ca="1" si="87"/>
        <v>0</v>
      </c>
      <c r="AG146" s="1030">
        <f t="shared" ca="1" si="87"/>
        <v>0</v>
      </c>
      <c r="AH146" s="1030">
        <f t="shared" ca="1" si="87"/>
        <v>0</v>
      </c>
      <c r="AI146" s="1030">
        <f t="shared" ca="1" si="87"/>
        <v>0</v>
      </c>
      <c r="AJ146" s="1030">
        <f t="shared" ca="1" si="87"/>
        <v>0</v>
      </c>
      <c r="AK146" s="1030">
        <f t="shared" ca="1" si="87"/>
        <v>0</v>
      </c>
      <c r="AL146" s="1030">
        <f t="shared" ca="1" si="87"/>
        <v>0</v>
      </c>
      <c r="AM146" s="1030">
        <f t="shared" ca="1" si="87"/>
        <v>0</v>
      </c>
      <c r="AN146" s="1030">
        <f t="shared" ca="1" si="87"/>
        <v>0</v>
      </c>
      <c r="AO146" s="1030">
        <f t="shared" ca="1" si="87"/>
        <v>0</v>
      </c>
    </row>
    <row r="147" spans="2:41" ht="14.1" customHeight="1">
      <c r="H147" s="68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</row>
    <row r="148" spans="2:41" ht="14.1" customHeight="1">
      <c r="B148" s="15" t="str">
        <f>CHOOSE(C148,$B$141,$B$142,$B$143,$B$144)</f>
        <v>FCF</v>
      </c>
      <c r="C148" s="1031">
        <f>Chart!C15</f>
        <v>1</v>
      </c>
      <c r="D148" s="39" t="s">
        <v>97</v>
      </c>
      <c r="H148" s="68"/>
      <c r="I148" s="68">
        <f t="shared" ref="I148:R149" ca="1" si="88">SUMIF($C$141:$C$144,$C148,I$141:I$144)</f>
        <v>-2667.4041729612518</v>
      </c>
      <c r="J148" s="68">
        <f t="shared" ca="1" si="88"/>
        <v>14293.352089731939</v>
      </c>
      <c r="K148" s="68">
        <f t="shared" ca="1" si="88"/>
        <v>15880.24615909453</v>
      </c>
      <c r="L148" s="68">
        <f t="shared" ca="1" si="88"/>
        <v>15848.970478839237</v>
      </c>
      <c r="M148" s="68">
        <f t="shared" ca="1" si="88"/>
        <v>15707.563750204601</v>
      </c>
      <c r="N148" s="68">
        <f t="shared" ca="1" si="88"/>
        <v>15503.337069809953</v>
      </c>
      <c r="O148" s="68">
        <f t="shared" ca="1" si="88"/>
        <v>15510.932420707019</v>
      </c>
      <c r="P148" s="68">
        <f t="shared" ca="1" si="88"/>
        <v>15268.449924337236</v>
      </c>
      <c r="Q148" s="68">
        <f t="shared" ca="1" si="88"/>
        <v>14874.68574932065</v>
      </c>
      <c r="R148" s="68">
        <f t="shared" ca="1" si="88"/>
        <v>14662.88694598875</v>
      </c>
      <c r="S148" s="68">
        <f t="shared" ref="S148:AB149" ca="1" si="89">SUMIF($C$141:$C$144,$C148,S$141:S$144)</f>
        <v>14450.587648789997</v>
      </c>
      <c r="T148" s="68">
        <f t="shared" ca="1" si="89"/>
        <v>14237.779340643634</v>
      </c>
      <c r="U148" s="68">
        <f t="shared" ca="1" si="89"/>
        <v>14024.453356519278</v>
      </c>
      <c r="V148" s="68">
        <f t="shared" ca="1" si="89"/>
        <v>13810.600880813716</v>
      </c>
      <c r="W148" s="68">
        <f t="shared" ca="1" si="89"/>
        <v>13596.212944680454</v>
      </c>
      <c r="X148" s="68">
        <f t="shared" ca="1" si="89"/>
        <v>13381.280423310813</v>
      </c>
      <c r="Y148" s="68">
        <f t="shared" ca="1" si="89"/>
        <v>13165.79403316597</v>
      </c>
      <c r="Z148" s="68">
        <f t="shared" ca="1" si="89"/>
        <v>17022.498235408795</v>
      </c>
      <c r="AA148" s="68">
        <f t="shared" ca="1" si="89"/>
        <v>12501.450588503494</v>
      </c>
      <c r="AB148" s="68">
        <f t="shared" ca="1" si="89"/>
        <v>12363.579538263282</v>
      </c>
      <c r="AC148" s="68">
        <f t="shared" ref="AC148:AO149" ca="1" si="90">SUMIF($C$141:$C$144,$C148,AC$141:AC$144)</f>
        <v>8204.3209416772934</v>
      </c>
      <c r="AD148" s="68">
        <f t="shared" ca="1" si="90"/>
        <v>0</v>
      </c>
      <c r="AE148" s="68">
        <f t="shared" ca="1" si="90"/>
        <v>0</v>
      </c>
      <c r="AF148" s="68">
        <f t="shared" ca="1" si="90"/>
        <v>0</v>
      </c>
      <c r="AG148" s="68">
        <f t="shared" ca="1" si="90"/>
        <v>0</v>
      </c>
      <c r="AH148" s="68">
        <f t="shared" ca="1" si="90"/>
        <v>0</v>
      </c>
      <c r="AI148" s="68">
        <f t="shared" ca="1" si="90"/>
        <v>0</v>
      </c>
      <c r="AJ148" s="68">
        <f t="shared" ca="1" si="90"/>
        <v>0</v>
      </c>
      <c r="AK148" s="68">
        <f t="shared" ca="1" si="90"/>
        <v>0</v>
      </c>
      <c r="AL148" s="68">
        <f t="shared" ca="1" si="90"/>
        <v>0</v>
      </c>
      <c r="AM148" s="68">
        <f t="shared" ca="1" si="90"/>
        <v>0</v>
      </c>
      <c r="AN148" s="68">
        <f t="shared" ca="1" si="90"/>
        <v>0</v>
      </c>
      <c r="AO148" s="68">
        <f t="shared" ca="1" si="90"/>
        <v>0</v>
      </c>
    </row>
    <row r="149" spans="2:41" ht="14.1" customHeight="1">
      <c r="B149" s="15" t="str">
        <f>CHOOSE(C149,$B$141,$B$142,$B$143,$B$144)</f>
        <v>선순위 CF</v>
      </c>
      <c r="C149" s="1031">
        <f>Chart!C16</f>
        <v>2</v>
      </c>
      <c r="D149" s="39" t="s">
        <v>97</v>
      </c>
      <c r="H149" s="68"/>
      <c r="I149" s="68">
        <f t="shared" ca="1" si="88"/>
        <v>1868.75</v>
      </c>
      <c r="J149" s="68">
        <f t="shared" ca="1" si="88"/>
        <v>14407.144531249989</v>
      </c>
      <c r="K149" s="68">
        <f t="shared" ca="1" si="88"/>
        <v>14251.471875000001</v>
      </c>
      <c r="L149" s="68">
        <f t="shared" ca="1" si="88"/>
        <v>14108.478125000001</v>
      </c>
      <c r="M149" s="68">
        <f t="shared" ca="1" si="88"/>
        <v>14089.271875000002</v>
      </c>
      <c r="N149" s="68">
        <f t="shared" ca="1" si="88"/>
        <v>13862.015625</v>
      </c>
      <c r="O149" s="68">
        <f t="shared" ca="1" si="88"/>
        <v>13654.960937500002</v>
      </c>
      <c r="P149" s="68">
        <f t="shared" ca="1" si="88"/>
        <v>13187.773437500002</v>
      </c>
      <c r="Q149" s="68">
        <f t="shared" ca="1" si="88"/>
        <v>12720.585937500002</v>
      </c>
      <c r="R149" s="68">
        <f t="shared" ca="1" si="88"/>
        <v>12253.3984375</v>
      </c>
      <c r="S149" s="68">
        <f t="shared" ca="1" si="89"/>
        <v>11786.2109375</v>
      </c>
      <c r="T149" s="68">
        <f t="shared" ca="1" si="89"/>
        <v>11319.0234375</v>
      </c>
      <c r="U149" s="68">
        <f t="shared" ca="1" si="89"/>
        <v>10851.8359375</v>
      </c>
      <c r="V149" s="68">
        <f t="shared" ca="1" si="89"/>
        <v>10384.6484375</v>
      </c>
      <c r="W149" s="68">
        <f t="shared" ca="1" si="89"/>
        <v>9917.4609375</v>
      </c>
      <c r="X149" s="68">
        <f t="shared" ca="1" si="89"/>
        <v>9450.2734375</v>
      </c>
      <c r="Y149" s="68">
        <f t="shared" ca="1" si="89"/>
        <v>8983.0859375</v>
      </c>
      <c r="Z149" s="68">
        <f t="shared" ca="1" si="89"/>
        <v>4306.34765625</v>
      </c>
      <c r="AA149" s="68">
        <f t="shared" ca="1" si="89"/>
        <v>0</v>
      </c>
      <c r="AB149" s="68">
        <f t="shared" ca="1" si="89"/>
        <v>0</v>
      </c>
      <c r="AC149" s="68">
        <f t="shared" ca="1" si="90"/>
        <v>0</v>
      </c>
      <c r="AD149" s="68">
        <f t="shared" ca="1" si="90"/>
        <v>0</v>
      </c>
      <c r="AE149" s="68">
        <f t="shared" ca="1" si="90"/>
        <v>0</v>
      </c>
      <c r="AF149" s="68">
        <f t="shared" ca="1" si="90"/>
        <v>0</v>
      </c>
      <c r="AG149" s="68">
        <f t="shared" ca="1" si="90"/>
        <v>0</v>
      </c>
      <c r="AH149" s="68">
        <f t="shared" ca="1" si="90"/>
        <v>0</v>
      </c>
      <c r="AI149" s="68">
        <f t="shared" ca="1" si="90"/>
        <v>0</v>
      </c>
      <c r="AJ149" s="68">
        <f t="shared" ca="1" si="90"/>
        <v>0</v>
      </c>
      <c r="AK149" s="68">
        <f t="shared" ca="1" si="90"/>
        <v>0</v>
      </c>
      <c r="AL149" s="68">
        <f t="shared" ca="1" si="90"/>
        <v>0</v>
      </c>
      <c r="AM149" s="68">
        <f t="shared" ca="1" si="90"/>
        <v>0</v>
      </c>
      <c r="AN149" s="68">
        <f t="shared" ca="1" si="90"/>
        <v>0</v>
      </c>
      <c r="AO149" s="68">
        <f t="shared" ca="1" si="90"/>
        <v>0</v>
      </c>
    </row>
    <row r="150" spans="2:41" ht="14.1" customHeight="1">
      <c r="H150" s="68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</row>
    <row r="151" spans="2:41" ht="14.1" customHeight="1">
      <c r="H151" s="68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</row>
    <row r="152" spans="2:41" ht="15.95" customHeight="1">
      <c r="B152" s="1170" t="s">
        <v>788</v>
      </c>
      <c r="C152" s="13"/>
      <c r="D152" s="1"/>
    </row>
    <row r="153" spans="2:41" ht="15.95" customHeight="1">
      <c r="B153" s="1019" t="s">
        <v>807</v>
      </c>
      <c r="C153" s="13"/>
      <c r="D153" s="21" t="s">
        <v>97</v>
      </c>
      <c r="E153" s="12"/>
      <c r="G153" s="12"/>
      <c r="H153" s="12"/>
      <c r="I153" s="12">
        <f ca="1">I23</f>
        <v>4999.9999999999854</v>
      </c>
      <c r="J153" s="12">
        <f t="shared" ref="J153:AO153" ca="1" si="91">I145*(J$5&lt;=YEAR(태양광_운영종료))</f>
        <v>463.84582703873366</v>
      </c>
      <c r="K153" s="12">
        <f t="shared" ca="1" si="91"/>
        <v>350.05338552068497</v>
      </c>
      <c r="L153" s="12">
        <f t="shared" ca="1" si="91"/>
        <v>1978.8276696152134</v>
      </c>
      <c r="M153" s="12">
        <f t="shared" ca="1" si="91"/>
        <v>2740.4923538392454</v>
      </c>
      <c r="N153" s="12">
        <f t="shared" ca="1" si="91"/>
        <v>2618.2918752046103</v>
      </c>
      <c r="O153" s="12">
        <f t="shared" ca="1" si="91"/>
        <v>2641.321444809957</v>
      </c>
      <c r="P153" s="12">
        <f t="shared" ca="1" si="91"/>
        <v>2855.9714832070185</v>
      </c>
      <c r="Q153" s="12">
        <f t="shared" ca="1" si="91"/>
        <v>3080.6764868372375</v>
      </c>
      <c r="R153" s="12">
        <f t="shared" ca="1" si="91"/>
        <v>3154.0998118206489</v>
      </c>
      <c r="S153" s="12">
        <f t="shared" ca="1" si="91"/>
        <v>3409.4885084887487</v>
      </c>
      <c r="T153" s="12">
        <f t="shared" ca="1" si="91"/>
        <v>3664.3767112900005</v>
      </c>
      <c r="U153" s="12">
        <f t="shared" ca="1" si="91"/>
        <v>3918.7559031436394</v>
      </c>
      <c r="V153" s="12">
        <f t="shared" ca="1" si="91"/>
        <v>4172.6174190192796</v>
      </c>
      <c r="W153" s="12">
        <f t="shared" ca="1" si="91"/>
        <v>4425.9524433137212</v>
      </c>
      <c r="X153" s="12">
        <f t="shared" ca="1" si="91"/>
        <v>4678.7520071804538</v>
      </c>
      <c r="Y153" s="12">
        <f t="shared" ca="1" si="91"/>
        <v>4931.0069858108118</v>
      </c>
      <c r="Z153" s="12">
        <f t="shared" ca="1" si="91"/>
        <v>5182.7080956659665</v>
      </c>
      <c r="AA153" s="12">
        <f t="shared" ca="1" si="91"/>
        <v>13716.150579158792</v>
      </c>
      <c r="AB153" s="12">
        <f t="shared" ca="1" si="91"/>
        <v>23568.288493931053</v>
      </c>
      <c r="AC153" s="12">
        <f t="shared" ca="1" si="91"/>
        <v>24865.030126766767</v>
      </c>
      <c r="AD153" s="12">
        <f t="shared" ca="1" si="91"/>
        <v>0</v>
      </c>
      <c r="AE153" s="12">
        <f t="shared" ca="1" si="91"/>
        <v>0</v>
      </c>
      <c r="AF153" s="12">
        <f t="shared" ca="1" si="91"/>
        <v>0</v>
      </c>
      <c r="AG153" s="12">
        <f t="shared" ca="1" si="91"/>
        <v>0</v>
      </c>
      <c r="AH153" s="12">
        <f t="shared" ca="1" si="91"/>
        <v>0</v>
      </c>
      <c r="AI153" s="12">
        <f t="shared" ca="1" si="91"/>
        <v>0</v>
      </c>
      <c r="AJ153" s="12">
        <f t="shared" ca="1" si="91"/>
        <v>0</v>
      </c>
      <c r="AK153" s="12">
        <f t="shared" ca="1" si="91"/>
        <v>0</v>
      </c>
      <c r="AL153" s="12">
        <f t="shared" ca="1" si="91"/>
        <v>0</v>
      </c>
      <c r="AM153" s="12">
        <f t="shared" ca="1" si="91"/>
        <v>0</v>
      </c>
      <c r="AN153" s="12">
        <f t="shared" ca="1" si="91"/>
        <v>0</v>
      </c>
      <c r="AO153" s="12">
        <f t="shared" ca="1" si="91"/>
        <v>0</v>
      </c>
    </row>
    <row r="154" spans="2:41" ht="15.95" customHeight="1">
      <c r="B154" s="1021" t="s">
        <v>808</v>
      </c>
      <c r="C154" s="36"/>
      <c r="D154" s="1020" t="s">
        <v>97</v>
      </c>
      <c r="E154" s="142">
        <f t="shared" ref="E154:E159" ca="1" si="92">SUM(H154:AO154)</f>
        <v>281641.57834684948</v>
      </c>
      <c r="F154" s="46"/>
      <c r="G154" s="142"/>
      <c r="H154" s="142">
        <f t="shared" ref="H154:AO154" si="93">H141</f>
        <v>0</v>
      </c>
      <c r="I154" s="142">
        <f t="shared" ca="1" si="93"/>
        <v>-2667.4041729612518</v>
      </c>
      <c r="J154" s="142">
        <f t="shared" ca="1" si="93"/>
        <v>14293.352089731939</v>
      </c>
      <c r="K154" s="142">
        <f t="shared" ca="1" si="93"/>
        <v>15880.24615909453</v>
      </c>
      <c r="L154" s="142">
        <f t="shared" ca="1" si="93"/>
        <v>15848.970478839237</v>
      </c>
      <c r="M154" s="142">
        <f t="shared" ca="1" si="93"/>
        <v>15707.563750204601</v>
      </c>
      <c r="N154" s="142">
        <f t="shared" ca="1" si="93"/>
        <v>15503.337069809953</v>
      </c>
      <c r="O154" s="142">
        <f t="shared" ca="1" si="93"/>
        <v>15510.932420707019</v>
      </c>
      <c r="P154" s="142">
        <f t="shared" ca="1" si="93"/>
        <v>15268.449924337236</v>
      </c>
      <c r="Q154" s="142">
        <f t="shared" ca="1" si="93"/>
        <v>14874.68574932065</v>
      </c>
      <c r="R154" s="142">
        <f t="shared" ca="1" si="93"/>
        <v>14662.88694598875</v>
      </c>
      <c r="S154" s="142">
        <f t="shared" ca="1" si="93"/>
        <v>14450.587648789997</v>
      </c>
      <c r="T154" s="142">
        <f t="shared" ca="1" si="93"/>
        <v>14237.779340643634</v>
      </c>
      <c r="U154" s="142">
        <f t="shared" ca="1" si="93"/>
        <v>14024.453356519278</v>
      </c>
      <c r="V154" s="142">
        <f t="shared" ca="1" si="93"/>
        <v>13810.600880813716</v>
      </c>
      <c r="W154" s="142">
        <f t="shared" ca="1" si="93"/>
        <v>13596.212944680454</v>
      </c>
      <c r="X154" s="142">
        <f t="shared" ca="1" si="93"/>
        <v>13381.280423310813</v>
      </c>
      <c r="Y154" s="142">
        <f t="shared" ca="1" si="93"/>
        <v>13165.79403316597</v>
      </c>
      <c r="Z154" s="142">
        <f t="shared" ca="1" si="93"/>
        <v>17022.498235408795</v>
      </c>
      <c r="AA154" s="142">
        <f t="shared" ca="1" si="93"/>
        <v>12501.450588503494</v>
      </c>
      <c r="AB154" s="142">
        <f t="shared" ca="1" si="93"/>
        <v>12363.579538263282</v>
      </c>
      <c r="AC154" s="142">
        <f t="shared" ca="1" si="93"/>
        <v>8204.3209416772934</v>
      </c>
      <c r="AD154" s="142">
        <f t="shared" ca="1" si="93"/>
        <v>0</v>
      </c>
      <c r="AE154" s="142">
        <f t="shared" ca="1" si="93"/>
        <v>0</v>
      </c>
      <c r="AF154" s="142">
        <f t="shared" ca="1" si="93"/>
        <v>0</v>
      </c>
      <c r="AG154" s="142">
        <f t="shared" ca="1" si="93"/>
        <v>0</v>
      </c>
      <c r="AH154" s="142">
        <f t="shared" ca="1" si="93"/>
        <v>0</v>
      </c>
      <c r="AI154" s="142">
        <f t="shared" ca="1" si="93"/>
        <v>0</v>
      </c>
      <c r="AJ154" s="142">
        <f t="shared" ca="1" si="93"/>
        <v>0</v>
      </c>
      <c r="AK154" s="142">
        <f t="shared" ca="1" si="93"/>
        <v>0</v>
      </c>
      <c r="AL154" s="142">
        <f t="shared" ca="1" si="93"/>
        <v>0</v>
      </c>
      <c r="AM154" s="142">
        <f t="shared" ca="1" si="93"/>
        <v>0</v>
      </c>
      <c r="AN154" s="142">
        <f t="shared" ca="1" si="93"/>
        <v>0</v>
      </c>
      <c r="AO154" s="142">
        <f t="shared" ca="1" si="93"/>
        <v>0</v>
      </c>
    </row>
    <row r="155" spans="2:41" ht="15.95" customHeight="1">
      <c r="B155" s="1019" t="s">
        <v>1186</v>
      </c>
      <c r="C155" s="10"/>
      <c r="D155" s="21" t="s">
        <v>97</v>
      </c>
      <c r="E155" s="12">
        <f t="shared" ca="1" si="92"/>
        <v>201402.73749999999</v>
      </c>
      <c r="G155" s="12"/>
      <c r="H155" s="12">
        <f t="shared" ref="H155:AO155" si="94">H142</f>
        <v>0</v>
      </c>
      <c r="I155" s="12">
        <f t="shared" ca="1" si="94"/>
        <v>1868.75</v>
      </c>
      <c r="J155" s="12">
        <f t="shared" ca="1" si="94"/>
        <v>14407.144531249989</v>
      </c>
      <c r="K155" s="12">
        <f t="shared" ca="1" si="94"/>
        <v>14251.471875000001</v>
      </c>
      <c r="L155" s="12">
        <f t="shared" ca="1" si="94"/>
        <v>14108.478125000001</v>
      </c>
      <c r="M155" s="12">
        <f t="shared" ca="1" si="94"/>
        <v>14089.271875000002</v>
      </c>
      <c r="N155" s="12">
        <f t="shared" ca="1" si="94"/>
        <v>13862.015625</v>
      </c>
      <c r="O155" s="12">
        <f t="shared" ca="1" si="94"/>
        <v>13654.960937500002</v>
      </c>
      <c r="P155" s="12">
        <f t="shared" ca="1" si="94"/>
        <v>13187.773437500002</v>
      </c>
      <c r="Q155" s="12">
        <f t="shared" ca="1" si="94"/>
        <v>12720.585937500002</v>
      </c>
      <c r="R155" s="12">
        <f t="shared" ca="1" si="94"/>
        <v>12253.3984375</v>
      </c>
      <c r="S155" s="12">
        <f t="shared" ca="1" si="94"/>
        <v>11786.2109375</v>
      </c>
      <c r="T155" s="12">
        <f t="shared" ca="1" si="94"/>
        <v>11319.0234375</v>
      </c>
      <c r="U155" s="12">
        <f t="shared" ca="1" si="94"/>
        <v>10851.8359375</v>
      </c>
      <c r="V155" s="12">
        <f t="shared" ca="1" si="94"/>
        <v>10384.6484375</v>
      </c>
      <c r="W155" s="12">
        <f t="shared" ca="1" si="94"/>
        <v>9917.4609375</v>
      </c>
      <c r="X155" s="12">
        <f t="shared" ca="1" si="94"/>
        <v>9450.2734375</v>
      </c>
      <c r="Y155" s="12">
        <f t="shared" ca="1" si="94"/>
        <v>8983.0859375</v>
      </c>
      <c r="Z155" s="12">
        <f t="shared" ca="1" si="94"/>
        <v>4306.34765625</v>
      </c>
      <c r="AA155" s="12">
        <f t="shared" ca="1" si="94"/>
        <v>0</v>
      </c>
      <c r="AB155" s="12">
        <f t="shared" ca="1" si="94"/>
        <v>0</v>
      </c>
      <c r="AC155" s="12">
        <f t="shared" ca="1" si="94"/>
        <v>0</v>
      </c>
      <c r="AD155" s="12">
        <f t="shared" ca="1" si="94"/>
        <v>0</v>
      </c>
      <c r="AE155" s="12">
        <f t="shared" ca="1" si="94"/>
        <v>0</v>
      </c>
      <c r="AF155" s="12">
        <f t="shared" ca="1" si="94"/>
        <v>0</v>
      </c>
      <c r="AG155" s="12">
        <f t="shared" ca="1" si="94"/>
        <v>0</v>
      </c>
      <c r="AH155" s="12">
        <f t="shared" ca="1" si="94"/>
        <v>0</v>
      </c>
      <c r="AI155" s="12">
        <f t="shared" ca="1" si="94"/>
        <v>0</v>
      </c>
      <c r="AJ155" s="12">
        <f t="shared" ca="1" si="94"/>
        <v>0</v>
      </c>
      <c r="AK155" s="12">
        <f t="shared" ca="1" si="94"/>
        <v>0</v>
      </c>
      <c r="AL155" s="12">
        <f t="shared" ca="1" si="94"/>
        <v>0</v>
      </c>
      <c r="AM155" s="12">
        <f t="shared" ca="1" si="94"/>
        <v>0</v>
      </c>
      <c r="AN155" s="12">
        <f t="shared" ca="1" si="94"/>
        <v>0</v>
      </c>
      <c r="AO155" s="12">
        <f t="shared" ca="1" si="94"/>
        <v>0</v>
      </c>
    </row>
    <row r="156" spans="2:41" ht="15.95" customHeight="1">
      <c r="B156" s="1019" t="s">
        <v>1281</v>
      </c>
      <c r="C156" s="10"/>
      <c r="D156" s="21" t="s">
        <v>97</v>
      </c>
      <c r="E156" s="12">
        <f t="shared" ref="E156" ca="1" si="95">SUM(H156:AO156)</f>
        <v>0</v>
      </c>
      <c r="G156" s="12"/>
      <c r="H156" s="12">
        <f t="shared" ref="H156:AO156" si="96">H143</f>
        <v>0</v>
      </c>
      <c r="I156" s="12">
        <f t="shared" ca="1" si="96"/>
        <v>0</v>
      </c>
      <c r="J156" s="12">
        <f t="shared" ca="1" si="96"/>
        <v>0</v>
      </c>
      <c r="K156" s="12">
        <f t="shared" ca="1" si="96"/>
        <v>0</v>
      </c>
      <c r="L156" s="12">
        <f t="shared" ca="1" si="96"/>
        <v>0</v>
      </c>
      <c r="M156" s="12">
        <f t="shared" ca="1" si="96"/>
        <v>0</v>
      </c>
      <c r="N156" s="12">
        <f t="shared" ca="1" si="96"/>
        <v>0</v>
      </c>
      <c r="O156" s="12">
        <f t="shared" ca="1" si="96"/>
        <v>0</v>
      </c>
      <c r="P156" s="12">
        <f t="shared" ca="1" si="96"/>
        <v>0</v>
      </c>
      <c r="Q156" s="12">
        <f t="shared" ca="1" si="96"/>
        <v>0</v>
      </c>
      <c r="R156" s="12">
        <f t="shared" ca="1" si="96"/>
        <v>0</v>
      </c>
      <c r="S156" s="12">
        <f t="shared" ca="1" si="96"/>
        <v>0</v>
      </c>
      <c r="T156" s="12">
        <f t="shared" ca="1" si="96"/>
        <v>0</v>
      </c>
      <c r="U156" s="12">
        <f t="shared" ca="1" si="96"/>
        <v>0</v>
      </c>
      <c r="V156" s="12">
        <f t="shared" ca="1" si="96"/>
        <v>0</v>
      </c>
      <c r="W156" s="12">
        <f t="shared" ca="1" si="96"/>
        <v>0</v>
      </c>
      <c r="X156" s="12">
        <f t="shared" ca="1" si="96"/>
        <v>0</v>
      </c>
      <c r="Y156" s="12">
        <f t="shared" ca="1" si="96"/>
        <v>0</v>
      </c>
      <c r="Z156" s="12">
        <f t="shared" ca="1" si="96"/>
        <v>0</v>
      </c>
      <c r="AA156" s="12">
        <f t="shared" ca="1" si="96"/>
        <v>0</v>
      </c>
      <c r="AB156" s="12">
        <f t="shared" ca="1" si="96"/>
        <v>0</v>
      </c>
      <c r="AC156" s="12">
        <f t="shared" ca="1" si="96"/>
        <v>0</v>
      </c>
      <c r="AD156" s="12">
        <f t="shared" ca="1" si="96"/>
        <v>0</v>
      </c>
      <c r="AE156" s="12">
        <f t="shared" ca="1" si="96"/>
        <v>0</v>
      </c>
      <c r="AF156" s="12">
        <f t="shared" ca="1" si="96"/>
        <v>0</v>
      </c>
      <c r="AG156" s="12">
        <f t="shared" ca="1" si="96"/>
        <v>0</v>
      </c>
      <c r="AH156" s="12">
        <f t="shared" ca="1" si="96"/>
        <v>0</v>
      </c>
      <c r="AI156" s="12">
        <f t="shared" ca="1" si="96"/>
        <v>0</v>
      </c>
      <c r="AJ156" s="12">
        <f t="shared" ca="1" si="96"/>
        <v>0</v>
      </c>
      <c r="AK156" s="12">
        <f t="shared" ca="1" si="96"/>
        <v>0</v>
      </c>
      <c r="AL156" s="12">
        <f t="shared" ca="1" si="96"/>
        <v>0</v>
      </c>
      <c r="AM156" s="12">
        <f t="shared" ca="1" si="96"/>
        <v>0</v>
      </c>
      <c r="AN156" s="12">
        <f t="shared" ca="1" si="96"/>
        <v>0</v>
      </c>
      <c r="AO156" s="12">
        <f t="shared" ca="1" si="96"/>
        <v>0</v>
      </c>
    </row>
    <row r="157" spans="2:41" ht="15.95" customHeight="1">
      <c r="B157" s="1019" t="s">
        <v>816</v>
      </c>
      <c r="C157" s="13"/>
      <c r="D157" s="21" t="s">
        <v>97</v>
      </c>
      <c r="E157" s="12">
        <f t="shared" ca="1" si="92"/>
        <v>0</v>
      </c>
      <c r="G157" s="12"/>
      <c r="H157" s="12">
        <f t="shared" ref="H157:AM157" si="97">-H13</f>
        <v>0</v>
      </c>
      <c r="I157" s="12">
        <f t="shared" si="97"/>
        <v>0</v>
      </c>
      <c r="J157" s="12">
        <f t="shared" si="97"/>
        <v>0</v>
      </c>
      <c r="K157" s="12">
        <f t="shared" si="97"/>
        <v>0</v>
      </c>
      <c r="L157" s="12">
        <f t="shared" si="97"/>
        <v>0</v>
      </c>
      <c r="M157" s="12">
        <f t="shared" si="97"/>
        <v>0</v>
      </c>
      <c r="N157" s="12">
        <f t="shared" si="97"/>
        <v>0</v>
      </c>
      <c r="O157" s="12">
        <f t="shared" si="97"/>
        <v>0</v>
      </c>
      <c r="P157" s="12">
        <f t="shared" si="97"/>
        <v>0</v>
      </c>
      <c r="Q157" s="12">
        <f t="shared" si="97"/>
        <v>0</v>
      </c>
      <c r="R157" s="12">
        <f t="shared" si="97"/>
        <v>0</v>
      </c>
      <c r="S157" s="12">
        <f t="shared" si="97"/>
        <v>0</v>
      </c>
      <c r="T157" s="12">
        <f t="shared" si="97"/>
        <v>0</v>
      </c>
      <c r="U157" s="12">
        <f t="shared" si="97"/>
        <v>0</v>
      </c>
      <c r="V157" s="12">
        <f t="shared" si="97"/>
        <v>0</v>
      </c>
      <c r="W157" s="12">
        <f t="shared" si="97"/>
        <v>0</v>
      </c>
      <c r="X157" s="12">
        <f t="shared" si="97"/>
        <v>0</v>
      </c>
      <c r="Y157" s="12">
        <f t="shared" si="97"/>
        <v>0</v>
      </c>
      <c r="Z157" s="12">
        <f t="shared" si="97"/>
        <v>0</v>
      </c>
      <c r="AA157" s="12">
        <f t="shared" si="97"/>
        <v>0</v>
      </c>
      <c r="AB157" s="12">
        <f t="shared" si="97"/>
        <v>0</v>
      </c>
      <c r="AC157" s="12">
        <f t="shared" si="97"/>
        <v>0</v>
      </c>
      <c r="AD157" s="12">
        <f t="shared" si="97"/>
        <v>0</v>
      </c>
      <c r="AE157" s="12">
        <f t="shared" si="97"/>
        <v>0</v>
      </c>
      <c r="AF157" s="12">
        <f t="shared" si="97"/>
        <v>0</v>
      </c>
      <c r="AG157" s="12">
        <f t="shared" si="97"/>
        <v>0</v>
      </c>
      <c r="AH157" s="12">
        <f t="shared" si="97"/>
        <v>0</v>
      </c>
      <c r="AI157" s="12">
        <f t="shared" si="97"/>
        <v>0</v>
      </c>
      <c r="AJ157" s="12">
        <f t="shared" si="97"/>
        <v>0</v>
      </c>
      <c r="AK157" s="12">
        <f t="shared" si="97"/>
        <v>0</v>
      </c>
      <c r="AL157" s="12">
        <f t="shared" si="97"/>
        <v>0</v>
      </c>
      <c r="AM157" s="12">
        <f t="shared" si="97"/>
        <v>0</v>
      </c>
      <c r="AN157" s="12">
        <f ca="1">-AN16</f>
        <v>0</v>
      </c>
      <c r="AO157" s="12">
        <f ca="1">-AO16</f>
        <v>0</v>
      </c>
    </row>
    <row r="158" spans="2:41" ht="15.95" customHeight="1">
      <c r="B158" s="1019" t="s">
        <v>809</v>
      </c>
      <c r="C158" s="13"/>
      <c r="D158" s="21" t="s">
        <v>97</v>
      </c>
      <c r="E158" s="12">
        <f t="shared" ca="1" si="92"/>
        <v>59692.907225876901</v>
      </c>
      <c r="G158" s="12"/>
      <c r="H158" s="12">
        <f t="shared" ref="H158:AM158" si="98">-H12</f>
        <v>0</v>
      </c>
      <c r="I158" s="12">
        <f t="shared" si="98"/>
        <v>0</v>
      </c>
      <c r="J158" s="12">
        <f t="shared" si="98"/>
        <v>0</v>
      </c>
      <c r="K158" s="12">
        <f t="shared" si="98"/>
        <v>0</v>
      </c>
      <c r="L158" s="12">
        <f t="shared" si="98"/>
        <v>978.82766961520383</v>
      </c>
      <c r="M158" s="12">
        <f t="shared" si="98"/>
        <v>1740.4923538392354</v>
      </c>
      <c r="N158" s="12">
        <f t="shared" si="98"/>
        <v>1618.2918752046062</v>
      </c>
      <c r="O158" s="12">
        <f t="shared" si="98"/>
        <v>1641.321444809957</v>
      </c>
      <c r="P158" s="12">
        <f t="shared" si="98"/>
        <v>1855.9714832070149</v>
      </c>
      <c r="Q158" s="12">
        <f t="shared" si="98"/>
        <v>2080.6764868372384</v>
      </c>
      <c r="R158" s="12">
        <f t="shared" si="98"/>
        <v>2154.0998118206494</v>
      </c>
      <c r="S158" s="12">
        <f t="shared" si="98"/>
        <v>2409.4885084887446</v>
      </c>
      <c r="T158" s="12">
        <f t="shared" si="98"/>
        <v>2664.376711289995</v>
      </c>
      <c r="U158" s="12">
        <f t="shared" si="98"/>
        <v>2918.7559031436358</v>
      </c>
      <c r="V158" s="12">
        <f t="shared" si="98"/>
        <v>3172.6174190192742</v>
      </c>
      <c r="W158" s="12">
        <f t="shared" si="98"/>
        <v>3425.9524433137194</v>
      </c>
      <c r="X158" s="12">
        <f t="shared" si="98"/>
        <v>3678.7520071804529</v>
      </c>
      <c r="Y158" s="12">
        <f t="shared" si="98"/>
        <v>3931.0069858108145</v>
      </c>
      <c r="Z158" s="12">
        <f t="shared" si="98"/>
        <v>4182.7080956659711</v>
      </c>
      <c r="AA158" s="12">
        <f t="shared" si="98"/>
        <v>2649.3126737312323</v>
      </c>
      <c r="AB158" s="12">
        <f t="shared" si="98"/>
        <v>11066.837905427574</v>
      </c>
      <c r="AC158" s="12">
        <f t="shared" si="98"/>
        <v>7523.4174474715801</v>
      </c>
      <c r="AD158" s="12">
        <f t="shared" si="98"/>
        <v>0</v>
      </c>
      <c r="AE158" s="12">
        <f t="shared" si="98"/>
        <v>0</v>
      </c>
      <c r="AF158" s="12">
        <f t="shared" si="98"/>
        <v>0</v>
      </c>
      <c r="AG158" s="12">
        <f t="shared" si="98"/>
        <v>0</v>
      </c>
      <c r="AH158" s="12">
        <f t="shared" si="98"/>
        <v>0</v>
      </c>
      <c r="AI158" s="12">
        <f t="shared" si="98"/>
        <v>0</v>
      </c>
      <c r="AJ158" s="12">
        <f t="shared" si="98"/>
        <v>0</v>
      </c>
      <c r="AK158" s="12">
        <f t="shared" si="98"/>
        <v>0</v>
      </c>
      <c r="AL158" s="12">
        <f t="shared" si="98"/>
        <v>0</v>
      </c>
      <c r="AM158" s="12">
        <f t="shared" si="98"/>
        <v>0</v>
      </c>
      <c r="AN158" s="12">
        <f ca="1">-AN17</f>
        <v>0</v>
      </c>
      <c r="AO158" s="12">
        <f ca="1">-AO17</f>
        <v>0</v>
      </c>
    </row>
    <row r="159" spans="2:41" ht="15.95" customHeight="1">
      <c r="B159" s="1021" t="s">
        <v>810</v>
      </c>
      <c r="C159" s="36"/>
      <c r="D159" s="1020" t="s">
        <v>97</v>
      </c>
      <c r="E159" s="142">
        <f t="shared" ca="1" si="92"/>
        <v>25545.933620972486</v>
      </c>
      <c r="F159" s="46"/>
      <c r="G159" s="142"/>
      <c r="H159" s="142">
        <f t="shared" ref="H159:AO159" ca="1" si="99">+(H5=YEAR(태양광_운영종료))*H70</f>
        <v>0</v>
      </c>
      <c r="I159" s="142">
        <f t="shared" ca="1" si="99"/>
        <v>0</v>
      </c>
      <c r="J159" s="142">
        <f t="shared" ca="1" si="99"/>
        <v>0</v>
      </c>
      <c r="K159" s="142">
        <f t="shared" ca="1" si="99"/>
        <v>0</v>
      </c>
      <c r="L159" s="142">
        <f t="shared" ca="1" si="99"/>
        <v>0</v>
      </c>
      <c r="M159" s="142">
        <f t="shared" ca="1" si="99"/>
        <v>0</v>
      </c>
      <c r="N159" s="142">
        <f t="shared" ca="1" si="99"/>
        <v>0</v>
      </c>
      <c r="O159" s="142">
        <f t="shared" ca="1" si="99"/>
        <v>0</v>
      </c>
      <c r="P159" s="142">
        <f t="shared" ca="1" si="99"/>
        <v>0</v>
      </c>
      <c r="Q159" s="142">
        <f t="shared" ca="1" si="99"/>
        <v>0</v>
      </c>
      <c r="R159" s="142">
        <f t="shared" ca="1" si="99"/>
        <v>0</v>
      </c>
      <c r="S159" s="142">
        <f t="shared" ca="1" si="99"/>
        <v>0</v>
      </c>
      <c r="T159" s="142">
        <f t="shared" ca="1" si="99"/>
        <v>0</v>
      </c>
      <c r="U159" s="142">
        <f t="shared" ca="1" si="99"/>
        <v>0</v>
      </c>
      <c r="V159" s="142">
        <f t="shared" ca="1" si="99"/>
        <v>0</v>
      </c>
      <c r="W159" s="142">
        <f t="shared" ca="1" si="99"/>
        <v>0</v>
      </c>
      <c r="X159" s="142">
        <f t="shared" ca="1" si="99"/>
        <v>0</v>
      </c>
      <c r="Y159" s="142">
        <f t="shared" ca="1" si="99"/>
        <v>0</v>
      </c>
      <c r="Z159" s="142">
        <f t="shared" ca="1" si="99"/>
        <v>0</v>
      </c>
      <c r="AA159" s="142">
        <f t="shared" ca="1" si="99"/>
        <v>0</v>
      </c>
      <c r="AB159" s="142">
        <f t="shared" ca="1" si="99"/>
        <v>0</v>
      </c>
      <c r="AC159" s="142">
        <f t="shared" ca="1" si="99"/>
        <v>25545.933620972486</v>
      </c>
      <c r="AD159" s="142">
        <f t="shared" ca="1" si="99"/>
        <v>0</v>
      </c>
      <c r="AE159" s="142">
        <f t="shared" ca="1" si="99"/>
        <v>0</v>
      </c>
      <c r="AF159" s="142">
        <f t="shared" ca="1" si="99"/>
        <v>0</v>
      </c>
      <c r="AG159" s="142">
        <f t="shared" ca="1" si="99"/>
        <v>0</v>
      </c>
      <c r="AH159" s="142">
        <f t="shared" ca="1" si="99"/>
        <v>0</v>
      </c>
      <c r="AI159" s="142">
        <f t="shared" ca="1" si="99"/>
        <v>0</v>
      </c>
      <c r="AJ159" s="142">
        <f t="shared" ca="1" si="99"/>
        <v>0</v>
      </c>
      <c r="AK159" s="142">
        <f t="shared" ca="1" si="99"/>
        <v>0</v>
      </c>
      <c r="AL159" s="142">
        <f t="shared" ca="1" si="99"/>
        <v>0</v>
      </c>
      <c r="AM159" s="142">
        <f t="shared" ca="1" si="99"/>
        <v>0</v>
      </c>
      <c r="AN159" s="142">
        <f t="shared" ca="1" si="99"/>
        <v>0</v>
      </c>
      <c r="AO159" s="142">
        <f t="shared" ca="1" si="99"/>
        <v>0</v>
      </c>
    </row>
    <row r="160" spans="2:41" ht="15.95" customHeight="1">
      <c r="B160" s="15" t="s">
        <v>309</v>
      </c>
      <c r="C160" s="13"/>
      <c r="D160" s="21" t="s">
        <v>97</v>
      </c>
      <c r="E160" s="12"/>
      <c r="G160" s="12"/>
      <c r="H160" s="12">
        <f ca="1">H153+H154-H155-H156-H157-H158-H159</f>
        <v>0</v>
      </c>
      <c r="I160" s="12">
        <f t="shared" ref="I160:AO160" ca="1" si="100">I153+I154-I155-I156-I157-I158-I159</f>
        <v>463.84582703873366</v>
      </c>
      <c r="J160" s="12">
        <f t="shared" ca="1" si="100"/>
        <v>350.05338552068497</v>
      </c>
      <c r="K160" s="12">
        <f t="shared" ca="1" si="100"/>
        <v>1978.8276696152134</v>
      </c>
      <c r="L160" s="12">
        <f t="shared" ca="1" si="100"/>
        <v>2740.4923538392454</v>
      </c>
      <c r="M160" s="12">
        <f t="shared" ca="1" si="100"/>
        <v>2618.2918752046103</v>
      </c>
      <c r="N160" s="12">
        <f t="shared" ca="1" si="100"/>
        <v>2641.321444809957</v>
      </c>
      <c r="O160" s="12">
        <f t="shared" ca="1" si="100"/>
        <v>2855.9714832070185</v>
      </c>
      <c r="P160" s="12">
        <f t="shared" ca="1" si="100"/>
        <v>3080.6764868372375</v>
      </c>
      <c r="Q160" s="12">
        <f t="shared" ca="1" si="100"/>
        <v>3154.0998118206489</v>
      </c>
      <c r="R160" s="12">
        <f t="shared" ca="1" si="100"/>
        <v>3409.4885084887487</v>
      </c>
      <c r="S160" s="12">
        <f t="shared" ca="1" si="100"/>
        <v>3664.3767112900005</v>
      </c>
      <c r="T160" s="12">
        <f t="shared" ca="1" si="100"/>
        <v>3918.7559031436394</v>
      </c>
      <c r="U160" s="12">
        <f t="shared" ca="1" si="100"/>
        <v>4172.6174190192796</v>
      </c>
      <c r="V160" s="12">
        <f t="shared" ca="1" si="100"/>
        <v>4425.9524433137212</v>
      </c>
      <c r="W160" s="12">
        <f t="shared" ca="1" si="100"/>
        <v>4678.7520071804538</v>
      </c>
      <c r="X160" s="12">
        <f t="shared" ca="1" si="100"/>
        <v>4931.0069858108118</v>
      </c>
      <c r="Y160" s="12">
        <f t="shared" ca="1" si="100"/>
        <v>5182.7080956659665</v>
      </c>
      <c r="Z160" s="12">
        <f t="shared" ca="1" si="100"/>
        <v>13716.150579158792</v>
      </c>
      <c r="AA160" s="12">
        <f t="shared" ca="1" si="100"/>
        <v>23568.288493931053</v>
      </c>
      <c r="AB160" s="12">
        <f t="shared" ca="1" si="100"/>
        <v>24865.030126766767</v>
      </c>
      <c r="AC160" s="12">
        <f t="shared" ca="1" si="100"/>
        <v>0</v>
      </c>
      <c r="AD160" s="12">
        <f t="shared" ca="1" si="100"/>
        <v>0</v>
      </c>
      <c r="AE160" s="12">
        <f t="shared" ca="1" si="100"/>
        <v>0</v>
      </c>
      <c r="AF160" s="12">
        <f t="shared" ca="1" si="100"/>
        <v>0</v>
      </c>
      <c r="AG160" s="12">
        <f t="shared" ca="1" si="100"/>
        <v>0</v>
      </c>
      <c r="AH160" s="12">
        <f t="shared" ca="1" si="100"/>
        <v>0</v>
      </c>
      <c r="AI160" s="12">
        <f t="shared" ca="1" si="100"/>
        <v>0</v>
      </c>
      <c r="AJ160" s="12">
        <f t="shared" ca="1" si="100"/>
        <v>0</v>
      </c>
      <c r="AK160" s="12">
        <f t="shared" ca="1" si="100"/>
        <v>0</v>
      </c>
      <c r="AL160" s="12">
        <f t="shared" ca="1" si="100"/>
        <v>0</v>
      </c>
      <c r="AM160" s="12">
        <f t="shared" ca="1" si="100"/>
        <v>0</v>
      </c>
      <c r="AN160" s="12">
        <f t="shared" ca="1" si="100"/>
        <v>0</v>
      </c>
      <c r="AO160" s="12">
        <f t="shared" ca="1" si="100"/>
        <v>0</v>
      </c>
    </row>
    <row r="161" spans="2:41" s="1022" customFormat="1" ht="15.95" customHeight="1">
      <c r="B161" s="1022" t="s">
        <v>336</v>
      </c>
      <c r="C161" s="1023"/>
      <c r="D161" s="1024" t="s">
        <v>97</v>
      </c>
      <c r="E161" s="1025">
        <f ca="1">SUM(I161:AI161)</f>
        <v>0</v>
      </c>
      <c r="G161" s="1026"/>
      <c r="H161" s="1026">
        <f t="shared" ref="H161:AM161" ca="1" si="101">IF(ABS(H160-H70)&lt;0.0001,0,H160+H159-H70)</f>
        <v>0</v>
      </c>
      <c r="I161" s="1026">
        <f t="shared" ca="1" si="101"/>
        <v>0</v>
      </c>
      <c r="J161" s="1026">
        <f t="shared" ca="1" si="101"/>
        <v>0</v>
      </c>
      <c r="K161" s="1026">
        <f t="shared" ca="1" si="101"/>
        <v>0</v>
      </c>
      <c r="L161" s="1026">
        <f t="shared" ca="1" si="101"/>
        <v>0</v>
      </c>
      <c r="M161" s="1026">
        <f t="shared" ca="1" si="101"/>
        <v>0</v>
      </c>
      <c r="N161" s="1026">
        <f t="shared" ca="1" si="101"/>
        <v>0</v>
      </c>
      <c r="O161" s="1026">
        <f t="shared" ca="1" si="101"/>
        <v>0</v>
      </c>
      <c r="P161" s="1026">
        <f t="shared" ca="1" si="101"/>
        <v>0</v>
      </c>
      <c r="Q161" s="1026">
        <f t="shared" ca="1" si="101"/>
        <v>0</v>
      </c>
      <c r="R161" s="1026">
        <f t="shared" ca="1" si="101"/>
        <v>0</v>
      </c>
      <c r="S161" s="1026">
        <f t="shared" ca="1" si="101"/>
        <v>0</v>
      </c>
      <c r="T161" s="1026">
        <f t="shared" ca="1" si="101"/>
        <v>0</v>
      </c>
      <c r="U161" s="1026">
        <f t="shared" ca="1" si="101"/>
        <v>0</v>
      </c>
      <c r="V161" s="1026">
        <f t="shared" ca="1" si="101"/>
        <v>0</v>
      </c>
      <c r="W161" s="1026">
        <f t="shared" ca="1" si="101"/>
        <v>0</v>
      </c>
      <c r="X161" s="1026">
        <f t="shared" ca="1" si="101"/>
        <v>0</v>
      </c>
      <c r="Y161" s="1026">
        <f t="shared" ca="1" si="101"/>
        <v>0</v>
      </c>
      <c r="Z161" s="1026">
        <f t="shared" ca="1" si="101"/>
        <v>0</v>
      </c>
      <c r="AA161" s="1026">
        <f t="shared" ca="1" si="101"/>
        <v>0</v>
      </c>
      <c r="AB161" s="1026">
        <f t="shared" ca="1" si="101"/>
        <v>0</v>
      </c>
      <c r="AC161" s="1026">
        <f t="shared" ca="1" si="101"/>
        <v>0</v>
      </c>
      <c r="AD161" s="1026">
        <f t="shared" ca="1" si="101"/>
        <v>0</v>
      </c>
      <c r="AE161" s="1026">
        <f t="shared" ca="1" si="101"/>
        <v>0</v>
      </c>
      <c r="AF161" s="1026">
        <f t="shared" ca="1" si="101"/>
        <v>0</v>
      </c>
      <c r="AG161" s="1026">
        <f t="shared" ca="1" si="101"/>
        <v>0</v>
      </c>
      <c r="AH161" s="1026">
        <f t="shared" ca="1" si="101"/>
        <v>0</v>
      </c>
      <c r="AI161" s="1026">
        <f t="shared" ca="1" si="101"/>
        <v>0</v>
      </c>
      <c r="AJ161" s="1026">
        <f t="shared" ca="1" si="101"/>
        <v>0</v>
      </c>
      <c r="AK161" s="1026">
        <f t="shared" ca="1" si="101"/>
        <v>0</v>
      </c>
      <c r="AL161" s="1026">
        <f t="shared" ca="1" si="101"/>
        <v>0</v>
      </c>
      <c r="AM161" s="1026">
        <f t="shared" ca="1" si="101"/>
        <v>0</v>
      </c>
      <c r="AN161" s="1026"/>
      <c r="AO161" s="1026"/>
    </row>
    <row r="162" spans="2:41" ht="14.1" customHeight="1"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</row>
    <row r="163" spans="2:41" ht="14.1" customHeight="1"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</row>
    <row r="164" spans="2:41" ht="15.95" customHeight="1">
      <c r="B164" s="1170" t="s">
        <v>86</v>
      </c>
      <c r="C164" s="13"/>
      <c r="D164" s="1"/>
    </row>
    <row r="165" spans="2:41" ht="15.95" customHeight="1">
      <c r="B165" s="1019" t="s">
        <v>813</v>
      </c>
      <c r="C165" s="13"/>
      <c r="D165" s="21" t="s">
        <v>97</v>
      </c>
      <c r="E165" s="12">
        <f ca="1">SUM(H165:AO165)</f>
        <v>405781.181856765</v>
      </c>
      <c r="G165" s="12"/>
      <c r="H165" s="12">
        <f ca="1">'IS(Y)'!H11</f>
        <v>0</v>
      </c>
      <c r="I165" s="12">
        <f ca="1">'IS(Y)'!I11</f>
        <v>4999.3093638731098</v>
      </c>
      <c r="J165" s="12">
        <f ca="1">'IS(Y)'!J11</f>
        <v>21275.852894480631</v>
      </c>
      <c r="K165" s="12">
        <f ca="1">'IS(Y)'!K11</f>
        <v>21169.348647274135</v>
      </c>
      <c r="L165" s="12">
        <f ca="1">'IS(Y)'!L11</f>
        <v>21062.844400067632</v>
      </c>
      <c r="M165" s="12">
        <f ca="1">'IS(Y)'!M11</f>
        <v>20956.340152861132</v>
      </c>
      <c r="N165" s="12">
        <f ca="1">'IS(Y)'!N11</f>
        <v>20849.835905654636</v>
      </c>
      <c r="O165" s="12">
        <f ca="1">'IS(Y)'!O11</f>
        <v>20743.331658448136</v>
      </c>
      <c r="P165" s="12">
        <f ca="1">'IS(Y)'!P11</f>
        <v>20636.827411241633</v>
      </c>
      <c r="Q165" s="12">
        <f ca="1">'IS(Y)'!Q11</f>
        <v>20530.323164035137</v>
      </c>
      <c r="R165" s="12">
        <f ca="1">'IS(Y)'!R11</f>
        <v>20423.818916828634</v>
      </c>
      <c r="S165" s="12">
        <f ca="1">'IS(Y)'!S11</f>
        <v>20317.314669622137</v>
      </c>
      <c r="T165" s="12">
        <f ca="1">'IS(Y)'!T11</f>
        <v>20210.810422415634</v>
      </c>
      <c r="U165" s="12">
        <f ca="1">'IS(Y)'!U11</f>
        <v>20104.306175209134</v>
      </c>
      <c r="V165" s="12">
        <f ca="1">'IS(Y)'!V11</f>
        <v>19997.801928002635</v>
      </c>
      <c r="W165" s="12">
        <f ca="1">'IS(Y)'!W11</f>
        <v>19891.297680796139</v>
      </c>
      <c r="X165" s="12">
        <f ca="1">'IS(Y)'!X11</f>
        <v>19784.793433589635</v>
      </c>
      <c r="Y165" s="12">
        <f ca="1">'IS(Y)'!Y11</f>
        <v>19678.289186383136</v>
      </c>
      <c r="Z165" s="12">
        <f ca="1">'IS(Y)'!Z11</f>
        <v>19571.784939176636</v>
      </c>
      <c r="AA165" s="12">
        <f ca="1">'IS(Y)'!AA11</f>
        <v>19465.280691970132</v>
      </c>
      <c r="AB165" s="12">
        <f ca="1">'IS(Y)'!AB11</f>
        <v>19358.776444763636</v>
      </c>
      <c r="AC165" s="12">
        <f ca="1">'IS(Y)'!AC11</f>
        <v>14752.893770071336</v>
      </c>
      <c r="AD165" s="12">
        <f ca="1">'IS(Y)'!AD11</f>
        <v>0</v>
      </c>
      <c r="AE165" s="12">
        <f ca="1">'IS(Y)'!AE11</f>
        <v>0</v>
      </c>
      <c r="AF165" s="12">
        <f ca="1">'IS(Y)'!AF11</f>
        <v>0</v>
      </c>
      <c r="AG165" s="12">
        <f ca="1">'IS(Y)'!AG11</f>
        <v>0</v>
      </c>
      <c r="AH165" s="12">
        <f ca="1">'IS(Y)'!AH11</f>
        <v>0</v>
      </c>
      <c r="AI165" s="12">
        <f ca="1">'IS(Y)'!AI11</f>
        <v>0</v>
      </c>
      <c r="AJ165" s="12">
        <f ca="1">'IS(Y)'!AJ11</f>
        <v>0</v>
      </c>
      <c r="AK165" s="12">
        <f ca="1">'IS(Y)'!AK11</f>
        <v>0</v>
      </c>
      <c r="AL165" s="12">
        <f ca="1">'IS(Y)'!AL11</f>
        <v>0</v>
      </c>
      <c r="AM165" s="12">
        <f ca="1">'IS(Y)'!AM11</f>
        <v>0</v>
      </c>
      <c r="AN165" s="12">
        <f ca="1">'IS(Y)'!AN11</f>
        <v>0</v>
      </c>
      <c r="AO165" s="12">
        <f ca="1">'IS(Y)'!AO11</f>
        <v>0</v>
      </c>
    </row>
    <row r="166" spans="2:41" ht="15.95" customHeight="1">
      <c r="B166" s="1019" t="s">
        <v>814</v>
      </c>
      <c r="C166" s="10"/>
      <c r="D166" s="21" t="s">
        <v>97</v>
      </c>
      <c r="E166" s="12">
        <f ca="1">SUM(H166:AO166)</f>
        <v>112401.02806467372</v>
      </c>
      <c r="G166" s="12"/>
      <c r="H166" s="12">
        <f ca="1">'IS(Y)'!H16</f>
        <v>140</v>
      </c>
      <c r="I166" s="12">
        <f ca="1">'IS(Y)'!I16</f>
        <v>1469.0312794254044</v>
      </c>
      <c r="J166" s="12">
        <f ca="1">'IS(Y)'!J16</f>
        <v>5325.8497758834592</v>
      </c>
      <c r="K166" s="12">
        <f ca="1">'IS(Y)'!K16</f>
        <v>5359.3767290212945</v>
      </c>
      <c r="L166" s="12">
        <f ca="1">'IS(Y)'!L16</f>
        <v>5385.9635477841293</v>
      </c>
      <c r="M166" s="12">
        <f ca="1">'IS(Y)'!M16</f>
        <v>5398.1197356563398</v>
      </c>
      <c r="N166" s="12">
        <f ca="1">'IS(Y)'!N16</f>
        <v>5428.3549607845662</v>
      </c>
      <c r="O166" s="12">
        <f ca="1">'IS(Y)'!O16</f>
        <v>5449.1790588898484</v>
      </c>
      <c r="P166" s="12">
        <f ca="1">'IS(Y)'!P16</f>
        <v>5485.6020362322852</v>
      </c>
      <c r="Q166" s="12">
        <f ca="1">'IS(Y)'!Q16</f>
        <v>5522.6340726291892</v>
      </c>
      <c r="R166" s="12">
        <f ca="1">'IS(Y)'!R16</f>
        <v>5560.2855245277033</v>
      </c>
      <c r="S166" s="12">
        <f ca="1">'IS(Y)'!S16</f>
        <v>5598.5669281329074</v>
      </c>
      <c r="T166" s="12">
        <f ca="1">'IS(Y)'!T16</f>
        <v>5637.4890025924069</v>
      </c>
      <c r="U166" s="12">
        <f ca="1">'IS(Y)'!U16</f>
        <v>5677.0626532384622</v>
      </c>
      <c r="V166" s="12">
        <f ca="1">'IS(Y)'!V16</f>
        <v>5717.2989748887048</v>
      </c>
      <c r="W166" s="12">
        <f ca="1">'IS(Y)'!W16</f>
        <v>5758.2092552065305</v>
      </c>
      <c r="X166" s="12">
        <f ca="1">'IS(Y)'!X16</f>
        <v>5799.8049781222526</v>
      </c>
      <c r="Y166" s="12">
        <f ca="1">'IS(Y)'!Y16</f>
        <v>5842.0978273161381</v>
      </c>
      <c r="Z166" s="12">
        <f ca="1">'IS(Y)'!Z16</f>
        <v>5885.0996897644936</v>
      </c>
      <c r="AA166" s="12">
        <f ca="1">'IS(Y)'!AA16</f>
        <v>5928.8226593499103</v>
      </c>
      <c r="AB166" s="12">
        <f ca="1">'IS(Y)'!AB16</f>
        <v>5777.8525803675921</v>
      </c>
      <c r="AC166" s="12">
        <f ca="1">'IS(Y)'!AC16</f>
        <v>4254.3267948601115</v>
      </c>
      <c r="AD166" s="12">
        <f ca="1">'IS(Y)'!AD16</f>
        <v>0</v>
      </c>
      <c r="AE166" s="12">
        <f ca="1">'IS(Y)'!AE16</f>
        <v>0</v>
      </c>
      <c r="AF166" s="12">
        <f ca="1">'IS(Y)'!AF16</f>
        <v>0</v>
      </c>
      <c r="AG166" s="12">
        <f ca="1">'IS(Y)'!AG16</f>
        <v>0</v>
      </c>
      <c r="AH166" s="12">
        <f ca="1">'IS(Y)'!AH16</f>
        <v>0</v>
      </c>
      <c r="AI166" s="12">
        <f ca="1">'IS(Y)'!AI16</f>
        <v>0</v>
      </c>
      <c r="AJ166" s="12">
        <f ca="1">'IS(Y)'!AJ16</f>
        <v>0</v>
      </c>
      <c r="AK166" s="12">
        <f ca="1">'IS(Y)'!AK16</f>
        <v>0</v>
      </c>
      <c r="AL166" s="12">
        <f ca="1">'IS(Y)'!AL16</f>
        <v>0</v>
      </c>
      <c r="AM166" s="12">
        <f ca="1">'IS(Y)'!AM16</f>
        <v>0</v>
      </c>
      <c r="AN166" s="12">
        <f ca="1">'IS(Y)'!AN16</f>
        <v>0</v>
      </c>
      <c r="AO166" s="12">
        <f ca="1">'IS(Y)'!AO16</f>
        <v>0</v>
      </c>
    </row>
    <row r="167" spans="2:41" ht="15.95" customHeight="1">
      <c r="B167" s="1019" t="s">
        <v>812</v>
      </c>
      <c r="C167" s="13"/>
      <c r="D167" s="21" t="s">
        <v>97</v>
      </c>
      <c r="E167" s="12">
        <f ca="1">SUM(H167:AO167)</f>
        <v>293380.15379209124</v>
      </c>
      <c r="G167" s="12"/>
      <c r="H167" s="12">
        <f ca="1">H165-H166</f>
        <v>-140</v>
      </c>
      <c r="I167" s="12">
        <f t="shared" ref="I167:AO167" ca="1" si="102">I165-I166</f>
        <v>3530.2780844477056</v>
      </c>
      <c r="J167" s="12">
        <f t="shared" ca="1" si="102"/>
        <v>15950.003118597171</v>
      </c>
      <c r="K167" s="12">
        <f t="shared" ca="1" si="102"/>
        <v>15809.971918252841</v>
      </c>
      <c r="L167" s="12">
        <f t="shared" ca="1" si="102"/>
        <v>15676.880852283502</v>
      </c>
      <c r="M167" s="12">
        <f t="shared" ca="1" si="102"/>
        <v>15558.220417204793</v>
      </c>
      <c r="N167" s="12">
        <f t="shared" ca="1" si="102"/>
        <v>15421.480944870069</v>
      </c>
      <c r="O167" s="12">
        <f t="shared" ca="1" si="102"/>
        <v>15294.152599558289</v>
      </c>
      <c r="P167" s="12">
        <f t="shared" ca="1" si="102"/>
        <v>15151.225375009348</v>
      </c>
      <c r="Q167" s="12">
        <f t="shared" ca="1" si="102"/>
        <v>15007.689091405948</v>
      </c>
      <c r="R167" s="12">
        <f t="shared" ca="1" si="102"/>
        <v>14863.533392300931</v>
      </c>
      <c r="S167" s="12">
        <f t="shared" ca="1" si="102"/>
        <v>14718.747741489231</v>
      </c>
      <c r="T167" s="12">
        <f t="shared" ca="1" si="102"/>
        <v>14573.321419823227</v>
      </c>
      <c r="U167" s="12">
        <f t="shared" ca="1" si="102"/>
        <v>14427.243521970671</v>
      </c>
      <c r="V167" s="12">
        <f t="shared" ca="1" si="102"/>
        <v>14280.50295311393</v>
      </c>
      <c r="W167" s="12">
        <f t="shared" ca="1" si="102"/>
        <v>14133.088425589609</v>
      </c>
      <c r="X167" s="12">
        <f t="shared" ca="1" si="102"/>
        <v>13984.988455467383</v>
      </c>
      <c r="Y167" s="12">
        <f t="shared" ca="1" si="102"/>
        <v>13836.191359066997</v>
      </c>
      <c r="Z167" s="12">
        <f t="shared" ca="1" si="102"/>
        <v>13686.685249412141</v>
      </c>
      <c r="AA167" s="12">
        <f t="shared" ca="1" si="102"/>
        <v>13536.458032620223</v>
      </c>
      <c r="AB167" s="12">
        <f t="shared" ca="1" si="102"/>
        <v>13580.923864396045</v>
      </c>
      <c r="AC167" s="12">
        <f t="shared" ca="1" si="102"/>
        <v>10498.566975211224</v>
      </c>
      <c r="AD167" s="12">
        <f t="shared" ca="1" si="102"/>
        <v>0</v>
      </c>
      <c r="AE167" s="12">
        <f t="shared" ca="1" si="102"/>
        <v>0</v>
      </c>
      <c r="AF167" s="12">
        <f t="shared" ca="1" si="102"/>
        <v>0</v>
      </c>
      <c r="AG167" s="12">
        <f t="shared" ca="1" si="102"/>
        <v>0</v>
      </c>
      <c r="AH167" s="12">
        <f t="shared" ca="1" si="102"/>
        <v>0</v>
      </c>
      <c r="AI167" s="12">
        <f t="shared" ca="1" si="102"/>
        <v>0</v>
      </c>
      <c r="AJ167" s="12">
        <f t="shared" ca="1" si="102"/>
        <v>0</v>
      </c>
      <c r="AK167" s="12">
        <f t="shared" ca="1" si="102"/>
        <v>0</v>
      </c>
      <c r="AL167" s="12">
        <f t="shared" ca="1" si="102"/>
        <v>0</v>
      </c>
      <c r="AM167" s="12">
        <f t="shared" ca="1" si="102"/>
        <v>0</v>
      </c>
      <c r="AN167" s="12">
        <f t="shared" ca="1" si="102"/>
        <v>0</v>
      </c>
      <c r="AO167" s="12">
        <f t="shared" ca="1" si="102"/>
        <v>0</v>
      </c>
    </row>
    <row r="168" spans="2:41" ht="15.95" customHeight="1">
      <c r="B168" s="1019" t="s">
        <v>815</v>
      </c>
      <c r="C168" s="13"/>
      <c r="D168" s="21" t="s">
        <v>97</v>
      </c>
      <c r="E168" s="1032">
        <f ca="1">E167/E165</f>
        <v>0.72300088547637542</v>
      </c>
      <c r="G168" s="12"/>
      <c r="H168" s="76">
        <f ca="1">IFERROR(H167/H165,)</f>
        <v>0</v>
      </c>
      <c r="I168" s="76">
        <f t="shared" ref="I168:AO168" ca="1" si="103">IFERROR(I167/I165,)</f>
        <v>0.70615315586565275</v>
      </c>
      <c r="J168" s="76">
        <f t="shared" ca="1" si="103"/>
        <v>0.7496763207427003</v>
      </c>
      <c r="K168" s="76">
        <f t="shared" ca="1" si="103"/>
        <v>0.74683317761354961</v>
      </c>
      <c r="L168" s="76">
        <f t="shared" ca="1" si="103"/>
        <v>0.74429077832589241</v>
      </c>
      <c r="M168" s="76">
        <f t="shared" ca="1" si="103"/>
        <v>0.74241114162678146</v>
      </c>
      <c r="N168" s="76">
        <f t="shared" ca="1" si="103"/>
        <v>0.73964519503425175</v>
      </c>
      <c r="O168" s="76">
        <f t="shared" ca="1" si="103"/>
        <v>0.73730453966537435</v>
      </c>
      <c r="P168" s="76">
        <f t="shared" ca="1" si="103"/>
        <v>0.73418384876136156</v>
      </c>
      <c r="Q168" s="76">
        <f t="shared" ca="1" si="103"/>
        <v>0.73100111340167806</v>
      </c>
      <c r="R168" s="76">
        <f t="shared" ca="1" si="103"/>
        <v>0.72775485587829081</v>
      </c>
      <c r="S168" s="76">
        <f t="shared" ca="1" si="103"/>
        <v>0.72444355865080334</v>
      </c>
      <c r="T168" s="76">
        <f t="shared" ca="1" si="103"/>
        <v>0.72106566313937037</v>
      </c>
      <c r="U168" s="76">
        <f t="shared" ca="1" si="103"/>
        <v>0.71761956847638353</v>
      </c>
      <c r="V168" s="76">
        <f t="shared" ca="1" si="103"/>
        <v>0.71410363021533618</v>
      </c>
      <c r="W168" s="76">
        <f t="shared" ca="1" si="103"/>
        <v>0.71051615899521037</v>
      </c>
      <c r="X168" s="76">
        <f t="shared" ca="1" si="103"/>
        <v>0.7068554191586538</v>
      </c>
      <c r="Y168" s="76">
        <f t="shared" ca="1" si="103"/>
        <v>0.70311962732213951</v>
      </c>
      <c r="Z168" s="76">
        <f t="shared" ca="1" si="103"/>
        <v>0.6993069508962183</v>
      </c>
      <c r="AA168" s="76">
        <f t="shared" ca="1" si="103"/>
        <v>0.69541550655389817</v>
      </c>
      <c r="AB168" s="76">
        <f t="shared" ca="1" si="103"/>
        <v>0.70153833860040027</v>
      </c>
      <c r="AC168" s="76">
        <f t="shared" ca="1" si="103"/>
        <v>0.71162763989457367</v>
      </c>
      <c r="AD168" s="76">
        <f t="shared" ca="1" si="103"/>
        <v>0</v>
      </c>
      <c r="AE168" s="76">
        <f t="shared" ca="1" si="103"/>
        <v>0</v>
      </c>
      <c r="AF168" s="76">
        <f t="shared" ca="1" si="103"/>
        <v>0</v>
      </c>
      <c r="AG168" s="76">
        <f t="shared" ca="1" si="103"/>
        <v>0</v>
      </c>
      <c r="AH168" s="76">
        <f t="shared" ca="1" si="103"/>
        <v>0</v>
      </c>
      <c r="AI168" s="76">
        <f t="shared" ca="1" si="103"/>
        <v>0</v>
      </c>
      <c r="AJ168" s="76">
        <f t="shared" ca="1" si="103"/>
        <v>0</v>
      </c>
      <c r="AK168" s="76">
        <f t="shared" ca="1" si="103"/>
        <v>0</v>
      </c>
      <c r="AL168" s="76">
        <f t="shared" ca="1" si="103"/>
        <v>0</v>
      </c>
      <c r="AM168" s="76">
        <f t="shared" ca="1" si="103"/>
        <v>0</v>
      </c>
      <c r="AN168" s="76">
        <f t="shared" ca="1" si="103"/>
        <v>0</v>
      </c>
      <c r="AO168" s="76">
        <f t="shared" ca="1" si="103"/>
        <v>0</v>
      </c>
    </row>
    <row r="169" spans="2:41" ht="14.1" customHeight="1"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</row>
    <row r="170" spans="2:41" ht="14.1" customHeight="1"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</row>
    <row r="171" spans="2:41" ht="14.1" customHeight="1">
      <c r="B171" s="1170" t="s">
        <v>825</v>
      </c>
      <c r="C171" s="13"/>
      <c r="D171" s="21" t="s">
        <v>97</v>
      </c>
      <c r="E171" s="12">
        <f>SUM(H171:AO171)</f>
        <v>0</v>
      </c>
      <c r="H171" s="781"/>
      <c r="I171" s="781"/>
      <c r="J171" s="781"/>
      <c r="K171" s="781"/>
      <c r="L171" s="781"/>
      <c r="M171" s="781"/>
      <c r="N171" s="781"/>
      <c r="O171" s="781"/>
      <c r="P171" s="781"/>
      <c r="Q171" s="781"/>
      <c r="R171" s="781"/>
      <c r="S171" s="781"/>
      <c r="T171" s="781"/>
      <c r="U171" s="781"/>
      <c r="V171" s="781"/>
      <c r="W171" s="781"/>
      <c r="X171" s="781"/>
      <c r="Y171" s="781"/>
      <c r="Z171" s="781"/>
      <c r="AA171" s="781"/>
      <c r="AB171" s="781"/>
      <c r="AC171" s="781"/>
      <c r="AD171" s="781"/>
      <c r="AE171" s="781"/>
      <c r="AF171" s="781"/>
      <c r="AG171" s="781"/>
      <c r="AH171" s="781"/>
      <c r="AI171" s="781"/>
      <c r="AJ171" s="781"/>
      <c r="AK171" s="781"/>
      <c r="AL171" s="781"/>
      <c r="AM171" s="781"/>
      <c r="AN171" s="781"/>
      <c r="AO171" s="781"/>
    </row>
    <row r="172" spans="2:41" ht="14.1" customHeight="1">
      <c r="B172" s="1021" t="s">
        <v>977</v>
      </c>
      <c r="C172" s="36"/>
      <c r="D172" s="1020" t="s">
        <v>828</v>
      </c>
      <c r="E172" s="142">
        <f ca="1">SUM(H172:AO172)</f>
        <v>2621322.8224949995</v>
      </c>
      <c r="F172" s="46"/>
      <c r="G172" s="46"/>
      <c r="H172" s="1035">
        <f ca="1">SUMIF(Revenue!$5:$5,'CF(Y)'!H5,Revenue!$45:$45)</f>
        <v>0</v>
      </c>
      <c r="I172" s="1035">
        <f ca="1">SUMIF(Revenue!$5:$5,'CF(Y)'!I5,Revenue!$45:$45)</f>
        <v>32295.247582129996</v>
      </c>
      <c r="J172" s="1035">
        <f ca="1">SUMIF(Revenue!$5:$5,'CF(Y)'!J5,Revenue!$45:$45)</f>
        <v>137440.77166208933</v>
      </c>
      <c r="K172" s="1035">
        <f ca="1">SUMIF(Revenue!$5:$5,'CF(Y)'!K5,Revenue!$45:$45)</f>
        <v>136752.76042258932</v>
      </c>
      <c r="L172" s="1035">
        <f ca="1">SUMIF(Revenue!$5:$5,'CF(Y)'!L5,Revenue!$45:$45)</f>
        <v>136064.74918308933</v>
      </c>
      <c r="M172" s="1035">
        <f ca="1">SUMIF(Revenue!$5:$5,'CF(Y)'!M5,Revenue!$45:$45)</f>
        <v>135376.73794358934</v>
      </c>
      <c r="N172" s="1035">
        <f ca="1">SUMIF(Revenue!$5:$5,'CF(Y)'!N5,Revenue!$45:$45)</f>
        <v>134688.72670408935</v>
      </c>
      <c r="O172" s="1035">
        <f ca="1">SUMIF(Revenue!$5:$5,'CF(Y)'!O5,Revenue!$45:$45)</f>
        <v>134000.71546458936</v>
      </c>
      <c r="P172" s="1035">
        <f ca="1">SUMIF(Revenue!$5:$5,'CF(Y)'!P5,Revenue!$45:$45)</f>
        <v>133312.70422508934</v>
      </c>
      <c r="Q172" s="1035">
        <f ca="1">SUMIF(Revenue!$5:$5,'CF(Y)'!Q5,Revenue!$45:$45)</f>
        <v>132624.69298558935</v>
      </c>
      <c r="R172" s="1035">
        <f ca="1">SUMIF(Revenue!$5:$5,'CF(Y)'!R5,Revenue!$45:$45)</f>
        <v>131936.68174608937</v>
      </c>
      <c r="S172" s="1035">
        <f ca="1">SUMIF(Revenue!$5:$5,'CF(Y)'!S5,Revenue!$45:$45)</f>
        <v>131248.67050658935</v>
      </c>
      <c r="T172" s="1035">
        <f ca="1">SUMIF(Revenue!$5:$5,'CF(Y)'!T5,Revenue!$45:$45)</f>
        <v>130560.65926708936</v>
      </c>
      <c r="U172" s="1035">
        <f ca="1">SUMIF(Revenue!$5:$5,'CF(Y)'!U5,Revenue!$45:$45)</f>
        <v>129872.64802758934</v>
      </c>
      <c r="V172" s="1035">
        <f ca="1">SUMIF(Revenue!$5:$5,'CF(Y)'!V5,Revenue!$45:$45)</f>
        <v>129184.63678808935</v>
      </c>
      <c r="W172" s="1035">
        <f ca="1">SUMIF(Revenue!$5:$5,'CF(Y)'!W5,Revenue!$45:$45)</f>
        <v>128496.62554858936</v>
      </c>
      <c r="X172" s="1035">
        <f ca="1">SUMIF(Revenue!$5:$5,'CF(Y)'!X5,Revenue!$45:$45)</f>
        <v>127808.61430908936</v>
      </c>
      <c r="Y172" s="1035">
        <f ca="1">SUMIF(Revenue!$5:$5,'CF(Y)'!Y5,Revenue!$45:$45)</f>
        <v>127120.60306958936</v>
      </c>
      <c r="Z172" s="1035">
        <f ca="1">SUMIF(Revenue!$5:$5,'CF(Y)'!Z5,Revenue!$45:$45)</f>
        <v>126432.59183008937</v>
      </c>
      <c r="AA172" s="1035">
        <f ca="1">SUMIF(Revenue!$5:$5,'CF(Y)'!AA5,Revenue!$45:$45)</f>
        <v>125744.58059058935</v>
      </c>
      <c r="AB172" s="1035">
        <f ca="1">SUMIF(Revenue!$5:$5,'CF(Y)'!AB5,Revenue!$45:$45)</f>
        <v>125056.56935108935</v>
      </c>
      <c r="AC172" s="1035">
        <f ca="1">SUMIF(Revenue!$5:$5,'CF(Y)'!AC5,Revenue!$45:$45)</f>
        <v>95302.835287672366</v>
      </c>
      <c r="AD172" s="1035">
        <f ca="1">SUMIF(Revenue!$5:$5,'CF(Y)'!AD5,Revenue!$45:$45)</f>
        <v>0</v>
      </c>
      <c r="AE172" s="1035">
        <f ca="1">SUMIF(Revenue!$5:$5,'CF(Y)'!AE5,Revenue!$45:$45)</f>
        <v>0</v>
      </c>
      <c r="AF172" s="1035">
        <f ca="1">SUMIF(Revenue!$5:$5,'CF(Y)'!AF5,Revenue!$45:$45)</f>
        <v>0</v>
      </c>
      <c r="AG172" s="1035">
        <f ca="1">SUMIF(Revenue!$5:$5,'CF(Y)'!AG5,Revenue!$45:$45)</f>
        <v>0</v>
      </c>
      <c r="AH172" s="1035">
        <f ca="1">SUMIF(Revenue!$5:$5,'CF(Y)'!AH5,Revenue!$45:$45)</f>
        <v>0</v>
      </c>
      <c r="AI172" s="1035">
        <f ca="1">SUMIF(Revenue!$5:$5,'CF(Y)'!AI5,Revenue!$45:$45)</f>
        <v>0</v>
      </c>
      <c r="AJ172" s="1035">
        <f ca="1">SUMIF(Revenue!$5:$5,'CF(Y)'!AJ5,Revenue!$45:$45)</f>
        <v>0</v>
      </c>
      <c r="AK172" s="1035">
        <f ca="1">SUMIF(Revenue!$5:$5,'CF(Y)'!AK5,Revenue!$45:$45)</f>
        <v>0</v>
      </c>
      <c r="AL172" s="1035">
        <f ca="1">SUMIF(Revenue!$5:$5,'CF(Y)'!AL5,Revenue!$45:$45)</f>
        <v>0</v>
      </c>
      <c r="AM172" s="1035">
        <f ca="1">SUMIF(Revenue!$5:$5,'CF(Y)'!AM5,Revenue!$45:$45)</f>
        <v>0</v>
      </c>
      <c r="AN172" s="1035">
        <f ca="1">SUMIF(Revenue!$5:$5,'CF(Y)'!AN5,Revenue!$45:$45)</f>
        <v>0</v>
      </c>
      <c r="AO172" s="1035">
        <f ca="1">SUMIF(Revenue!$5:$5,'CF(Y)'!AO5,Revenue!$45:$45)</f>
        <v>0</v>
      </c>
    </row>
    <row r="173" spans="2:41" ht="14.1" customHeight="1">
      <c r="B173" s="1019" t="s">
        <v>855</v>
      </c>
      <c r="C173" s="10"/>
      <c r="D173" s="21" t="s">
        <v>828</v>
      </c>
      <c r="E173" s="12">
        <f ca="1">SUM(H173:AO173)</f>
        <v>1572825.15</v>
      </c>
      <c r="H173" s="781">
        <f ca="1">H172*Revenue!$C$49</f>
        <v>0</v>
      </c>
      <c r="I173" s="781">
        <f ca="1">I172*Revenue!$C$49</f>
        <v>19377.536099999998</v>
      </c>
      <c r="J173" s="781">
        <f ca="1">J172*Revenue!$C$49</f>
        <v>82466.112319499982</v>
      </c>
      <c r="K173" s="781">
        <f ca="1">K172*Revenue!$C$49</f>
        <v>82053.297319499979</v>
      </c>
      <c r="L173" s="781">
        <f ca="1">L172*Revenue!$C$49</f>
        <v>81640.482319499977</v>
      </c>
      <c r="M173" s="781">
        <f ca="1">M172*Revenue!$C$49</f>
        <v>81227.667319499989</v>
      </c>
      <c r="N173" s="781">
        <f ca="1">N172*Revenue!$C$49</f>
        <v>80814.852319500002</v>
      </c>
      <c r="O173" s="781">
        <f ca="1">O172*Revenue!$C$49</f>
        <v>80402.037319499999</v>
      </c>
      <c r="P173" s="781">
        <f ca="1">P172*Revenue!$C$49</f>
        <v>79989.222319499997</v>
      </c>
      <c r="Q173" s="781">
        <f ca="1">Q172*Revenue!$C$49</f>
        <v>79576.407319499995</v>
      </c>
      <c r="R173" s="781">
        <f ca="1">R172*Revenue!$C$49</f>
        <v>79163.592319500007</v>
      </c>
      <c r="S173" s="781">
        <f ca="1">S172*Revenue!$C$49</f>
        <v>78750.77731949999</v>
      </c>
      <c r="T173" s="781">
        <f ca="1">T172*Revenue!$C$49</f>
        <v>78337.962319500002</v>
      </c>
      <c r="U173" s="781">
        <f ca="1">U172*Revenue!$C$49</f>
        <v>77925.147319499985</v>
      </c>
      <c r="V173" s="781">
        <f ca="1">V172*Revenue!$C$49</f>
        <v>77512.332319499998</v>
      </c>
      <c r="W173" s="781">
        <f ca="1">W172*Revenue!$C$49</f>
        <v>77099.51731950001</v>
      </c>
      <c r="X173" s="781">
        <f ca="1">X172*Revenue!$C$49</f>
        <v>76686.702319500007</v>
      </c>
      <c r="Y173" s="781">
        <f ca="1">Y172*Revenue!$C$49</f>
        <v>76273.887319500005</v>
      </c>
      <c r="Z173" s="781">
        <f ca="1">Z172*Revenue!$C$49</f>
        <v>75861.072319500003</v>
      </c>
      <c r="AA173" s="781">
        <f ca="1">AA172*Revenue!$C$49</f>
        <v>75448.2573195</v>
      </c>
      <c r="AB173" s="781">
        <f ca="1">AB172*Revenue!$C$49</f>
        <v>75035.442319499998</v>
      </c>
      <c r="AC173" s="781">
        <f ca="1">AC172*Revenue!$C$49</f>
        <v>57182.844829500005</v>
      </c>
      <c r="AD173" s="781">
        <f ca="1">AD172*Revenue!$C$49</f>
        <v>0</v>
      </c>
      <c r="AE173" s="781">
        <f ca="1">AE172*Revenue!$C$49</f>
        <v>0</v>
      </c>
      <c r="AF173" s="781">
        <f ca="1">AF172*Revenue!$C$49</f>
        <v>0</v>
      </c>
      <c r="AG173" s="781">
        <f ca="1">AG172*Revenue!$C$49</f>
        <v>0</v>
      </c>
      <c r="AH173" s="781">
        <f ca="1">AH172*Revenue!$C$49</f>
        <v>0</v>
      </c>
      <c r="AI173" s="781">
        <f ca="1">AI172*Revenue!$C$49</f>
        <v>0</v>
      </c>
      <c r="AJ173" s="781">
        <f ca="1">AJ172*Revenue!$C$49</f>
        <v>0</v>
      </c>
      <c r="AK173" s="781">
        <f ca="1">AK172*Revenue!$C$49</f>
        <v>0</v>
      </c>
      <c r="AL173" s="781">
        <f ca="1">AL172*Revenue!$C$49</f>
        <v>0</v>
      </c>
      <c r="AM173" s="781">
        <f ca="1">AM172*Revenue!$C$49</f>
        <v>0</v>
      </c>
      <c r="AN173" s="781">
        <f ca="1">AN172*Revenue!$C$49</f>
        <v>0</v>
      </c>
      <c r="AO173" s="781">
        <f ca="1">AO172*Revenue!$C$49</f>
        <v>0</v>
      </c>
    </row>
    <row r="174" spans="2:41" ht="14.1" customHeight="1">
      <c r="B174" s="1019" t="s">
        <v>856</v>
      </c>
      <c r="C174" s="13"/>
      <c r="D174" s="21" t="s">
        <v>826</v>
      </c>
      <c r="E174" s="12"/>
      <c r="H174" s="781">
        <f ca="1">Revenue!$C$72</f>
        <v>160</v>
      </c>
      <c r="I174" s="781">
        <f ca="1">Revenue!$C$72</f>
        <v>160</v>
      </c>
      <c r="J174" s="781">
        <f ca="1">Revenue!$C$72</f>
        <v>160</v>
      </c>
      <c r="K174" s="781">
        <f ca="1">Revenue!$C$72</f>
        <v>160</v>
      </c>
      <c r="L174" s="781">
        <f ca="1">Revenue!$C$72</f>
        <v>160</v>
      </c>
      <c r="M174" s="781">
        <f ca="1">Revenue!$C$72</f>
        <v>160</v>
      </c>
      <c r="N174" s="781">
        <f ca="1">Revenue!$C$72</f>
        <v>160</v>
      </c>
      <c r="O174" s="781">
        <f ca="1">Revenue!$C$72</f>
        <v>160</v>
      </c>
      <c r="P174" s="781">
        <f ca="1">Revenue!$C$72</f>
        <v>160</v>
      </c>
      <c r="Q174" s="781">
        <f ca="1">Revenue!$C$72</f>
        <v>160</v>
      </c>
      <c r="R174" s="781">
        <f ca="1">Revenue!$C$72</f>
        <v>160</v>
      </c>
      <c r="S174" s="781">
        <f ca="1">Revenue!$C$72</f>
        <v>160</v>
      </c>
      <c r="T174" s="781">
        <f ca="1">Revenue!$C$72</f>
        <v>160</v>
      </c>
      <c r="U174" s="781">
        <f ca="1">Revenue!$C$72</f>
        <v>160</v>
      </c>
      <c r="V174" s="781">
        <f ca="1">Revenue!$C$72</f>
        <v>160</v>
      </c>
      <c r="W174" s="781">
        <f ca="1">Revenue!$C$72</f>
        <v>160</v>
      </c>
      <c r="X174" s="781">
        <f ca="1">Revenue!$C$72</f>
        <v>160</v>
      </c>
      <c r="Y174" s="781">
        <f ca="1">Revenue!$C$72</f>
        <v>160</v>
      </c>
      <c r="Z174" s="781">
        <f ca="1">Revenue!$C$72</f>
        <v>160</v>
      </c>
      <c r="AA174" s="781">
        <f ca="1">Revenue!$C$72</f>
        <v>160</v>
      </c>
      <c r="AB174" s="781">
        <f ca="1">Revenue!$C$72</f>
        <v>160</v>
      </c>
      <c r="AC174" s="781">
        <f ca="1">Revenue!$C$72</f>
        <v>160</v>
      </c>
      <c r="AD174" s="781">
        <f ca="1">Revenue!$C$72</f>
        <v>160</v>
      </c>
      <c r="AE174" s="781">
        <f ca="1">Revenue!$C$72</f>
        <v>160</v>
      </c>
      <c r="AF174" s="781">
        <f ca="1">Revenue!$C$72</f>
        <v>160</v>
      </c>
      <c r="AG174" s="781">
        <f ca="1">Revenue!$C$72</f>
        <v>160</v>
      </c>
      <c r="AH174" s="781">
        <f ca="1">Revenue!$C$72</f>
        <v>160</v>
      </c>
      <c r="AI174" s="781">
        <f ca="1">Revenue!$C$72</f>
        <v>160</v>
      </c>
      <c r="AJ174" s="781">
        <f ca="1">Revenue!$C$72</f>
        <v>160</v>
      </c>
      <c r="AK174" s="781">
        <f ca="1">Revenue!$C$72</f>
        <v>160</v>
      </c>
      <c r="AL174" s="781">
        <f ca="1">Revenue!$C$72</f>
        <v>160</v>
      </c>
      <c r="AM174" s="781">
        <f ca="1">Revenue!$C$72</f>
        <v>160</v>
      </c>
      <c r="AN174" s="781">
        <f ca="1">Revenue!$C$72</f>
        <v>160</v>
      </c>
      <c r="AO174" s="781">
        <f ca="1">Revenue!$C$72</f>
        <v>160</v>
      </c>
    </row>
    <row r="175" spans="2:41" ht="15.95" customHeight="1">
      <c r="B175" s="15" t="s">
        <v>983</v>
      </c>
      <c r="C175" s="13"/>
      <c r="D175" s="21" t="s">
        <v>97</v>
      </c>
      <c r="E175" s="12">
        <f ca="1">SUM(H175:AO175)</f>
        <v>251652.02399999995</v>
      </c>
      <c r="H175" s="22">
        <f ca="1">(H173*1000)*H174/1000000</f>
        <v>0</v>
      </c>
      <c r="I175" s="22">
        <f t="shared" ref="I175:AO175" ca="1" si="104">(I173*1000)*I174/1000000</f>
        <v>3100.4057759999996</v>
      </c>
      <c r="J175" s="22">
        <f t="shared" ca="1" si="104"/>
        <v>13194.577971119998</v>
      </c>
      <c r="K175" s="22">
        <f t="shared" ca="1" si="104"/>
        <v>13128.527571119997</v>
      </c>
      <c r="L175" s="22">
        <f t="shared" ca="1" si="104"/>
        <v>13062.477171119997</v>
      </c>
      <c r="M175" s="22">
        <f t="shared" ca="1" si="104"/>
        <v>12996.426771119997</v>
      </c>
      <c r="N175" s="22">
        <f t="shared" ca="1" si="104"/>
        <v>12930.376371119999</v>
      </c>
      <c r="O175" s="22">
        <f t="shared" ca="1" si="104"/>
        <v>12864.325971119999</v>
      </c>
      <c r="P175" s="22">
        <f t="shared" ca="1" si="104"/>
        <v>12798.275571119999</v>
      </c>
      <c r="Q175" s="22">
        <f t="shared" ca="1" si="104"/>
        <v>12732.225171119999</v>
      </c>
      <c r="R175" s="22">
        <f t="shared" ca="1" si="104"/>
        <v>12666.174771120002</v>
      </c>
      <c r="S175" s="22">
        <f t="shared" ca="1" si="104"/>
        <v>12600.124371119997</v>
      </c>
      <c r="T175" s="22">
        <f t="shared" ca="1" si="104"/>
        <v>12534.073971119999</v>
      </c>
      <c r="U175" s="22">
        <f t="shared" ca="1" si="104"/>
        <v>12468.023571119997</v>
      </c>
      <c r="V175" s="22">
        <f t="shared" ca="1" si="104"/>
        <v>12401.973171119998</v>
      </c>
      <c r="W175" s="22">
        <f t="shared" ca="1" si="104"/>
        <v>12335.922771120002</v>
      </c>
      <c r="X175" s="22">
        <f t="shared" ca="1" si="104"/>
        <v>12269.872371120002</v>
      </c>
      <c r="Y175" s="22">
        <f t="shared" ca="1" si="104"/>
        <v>12203.821971119998</v>
      </c>
      <c r="Z175" s="22">
        <f t="shared" ca="1" si="104"/>
        <v>12137.771571119998</v>
      </c>
      <c r="AA175" s="22">
        <f t="shared" ca="1" si="104"/>
        <v>12071.72117112</v>
      </c>
      <c r="AB175" s="22">
        <f t="shared" ca="1" si="104"/>
        <v>12005.67077112</v>
      </c>
      <c r="AC175" s="22">
        <f t="shared" ca="1" si="104"/>
        <v>9149.2551727200007</v>
      </c>
      <c r="AD175" s="22">
        <f t="shared" ca="1" si="104"/>
        <v>0</v>
      </c>
      <c r="AE175" s="22">
        <f t="shared" ca="1" si="104"/>
        <v>0</v>
      </c>
      <c r="AF175" s="22">
        <f t="shared" ca="1" si="104"/>
        <v>0</v>
      </c>
      <c r="AG175" s="22">
        <f t="shared" ca="1" si="104"/>
        <v>0</v>
      </c>
      <c r="AH175" s="22">
        <f t="shared" ca="1" si="104"/>
        <v>0</v>
      </c>
      <c r="AI175" s="22">
        <f t="shared" ca="1" si="104"/>
        <v>0</v>
      </c>
      <c r="AJ175" s="22">
        <f t="shared" ca="1" si="104"/>
        <v>0</v>
      </c>
      <c r="AK175" s="22">
        <f t="shared" ca="1" si="104"/>
        <v>0</v>
      </c>
      <c r="AL175" s="22">
        <f t="shared" ca="1" si="104"/>
        <v>0</v>
      </c>
      <c r="AM175" s="22">
        <f t="shared" ca="1" si="104"/>
        <v>0</v>
      </c>
      <c r="AN175" s="22">
        <f t="shared" ca="1" si="104"/>
        <v>0</v>
      </c>
      <c r="AO175" s="22">
        <f t="shared" ca="1" si="104"/>
        <v>0</v>
      </c>
    </row>
    <row r="176" spans="2:41" ht="15.95" customHeight="1">
      <c r="B176" s="15" t="s">
        <v>857</v>
      </c>
      <c r="C176" s="13"/>
      <c r="D176" s="21" t="s">
        <v>828</v>
      </c>
      <c r="E176" s="12">
        <f ca="1">SUM(H176:AO176)</f>
        <v>1048497.6724950002</v>
      </c>
      <c r="H176" s="22">
        <f ca="1">H172*Revenue!$C$50</f>
        <v>0</v>
      </c>
      <c r="I176" s="22">
        <f ca="1">I172*Revenue!$C$50</f>
        <v>12917.711482129998</v>
      </c>
      <c r="J176" s="22">
        <f ca="1">J172*Revenue!$C$50</f>
        <v>54974.659342589344</v>
      </c>
      <c r="K176" s="22">
        <f ca="1">K172*Revenue!$C$50</f>
        <v>54699.463103089336</v>
      </c>
      <c r="L176" s="22">
        <f ca="1">L172*Revenue!$C$50</f>
        <v>54424.266863589342</v>
      </c>
      <c r="M176" s="22">
        <f ca="1">M172*Revenue!$C$50</f>
        <v>54149.070624089349</v>
      </c>
      <c r="N176" s="22">
        <f ca="1">N172*Revenue!$C$50</f>
        <v>53873.874384589355</v>
      </c>
      <c r="O176" s="22">
        <f ca="1">O172*Revenue!$C$50</f>
        <v>53598.678145089354</v>
      </c>
      <c r="P176" s="22">
        <f ca="1">P172*Revenue!$C$50</f>
        <v>53323.481905589346</v>
      </c>
      <c r="Q176" s="22">
        <f ca="1">Q172*Revenue!$C$50</f>
        <v>53048.285666089352</v>
      </c>
      <c r="R176" s="22">
        <f ca="1">R172*Revenue!$C$50</f>
        <v>52773.089426589358</v>
      </c>
      <c r="S176" s="22">
        <f ca="1">S172*Revenue!$C$50</f>
        <v>52497.89318708935</v>
      </c>
      <c r="T176" s="22">
        <f ca="1">T172*Revenue!$C$50</f>
        <v>52222.696947589357</v>
      </c>
      <c r="U176" s="22">
        <f ca="1">U172*Revenue!$C$50</f>
        <v>51947.500708089348</v>
      </c>
      <c r="V176" s="22">
        <f ca="1">V172*Revenue!$C$50</f>
        <v>51672.304468589355</v>
      </c>
      <c r="W176" s="22">
        <f ca="1">W172*Revenue!$C$50</f>
        <v>51397.108229089361</v>
      </c>
      <c r="X176" s="22">
        <f ca="1">X172*Revenue!$C$50</f>
        <v>51121.911989589353</v>
      </c>
      <c r="Y176" s="22">
        <f ca="1">Y172*Revenue!$C$50</f>
        <v>50846.715750089352</v>
      </c>
      <c r="Z176" s="22">
        <f ca="1">Z172*Revenue!$C$50</f>
        <v>50571.519510589358</v>
      </c>
      <c r="AA176" s="22">
        <f ca="1">AA172*Revenue!$C$50</f>
        <v>50296.32327108935</v>
      </c>
      <c r="AB176" s="22">
        <f ca="1">AB172*Revenue!$C$50</f>
        <v>50021.127031589349</v>
      </c>
      <c r="AC176" s="22">
        <f ca="1">AC172*Revenue!$C$50</f>
        <v>38119.99045817236</v>
      </c>
      <c r="AD176" s="22">
        <f ca="1">AD172*Revenue!$C$50</f>
        <v>0</v>
      </c>
      <c r="AE176" s="22">
        <f ca="1">AE172*Revenue!$C$50</f>
        <v>0</v>
      </c>
      <c r="AF176" s="22">
        <f ca="1">AF172*Revenue!$C$50</f>
        <v>0</v>
      </c>
      <c r="AG176" s="22">
        <f ca="1">AG172*Revenue!$C$50</f>
        <v>0</v>
      </c>
      <c r="AH176" s="22">
        <f ca="1">AH172*Revenue!$C$50</f>
        <v>0</v>
      </c>
      <c r="AI176" s="22">
        <f ca="1">AI172*Revenue!$C$50</f>
        <v>0</v>
      </c>
      <c r="AJ176" s="22">
        <f ca="1">AJ172*Revenue!$C$50</f>
        <v>0</v>
      </c>
      <c r="AK176" s="22">
        <f ca="1">AK172*Revenue!$C$50</f>
        <v>0</v>
      </c>
      <c r="AL176" s="22">
        <f ca="1">AL172*Revenue!$C$50</f>
        <v>0</v>
      </c>
      <c r="AM176" s="22">
        <f ca="1">AM172*Revenue!$C$50</f>
        <v>0</v>
      </c>
      <c r="AN176" s="22">
        <f ca="1">AN172*Revenue!$C$50</f>
        <v>0</v>
      </c>
      <c r="AO176" s="22">
        <f ca="1">AO172*Revenue!$C$50</f>
        <v>0</v>
      </c>
    </row>
    <row r="177" spans="2:41" ht="15.95" customHeight="1">
      <c r="B177" s="15" t="s">
        <v>858</v>
      </c>
      <c r="C177" s="10"/>
      <c r="D177" s="21" t="s">
        <v>827</v>
      </c>
      <c r="E177" s="12"/>
      <c r="H177" s="22">
        <f ca="1">Revenue!$C$77</f>
        <v>147</v>
      </c>
      <c r="I177" s="22">
        <f ca="1">Revenue!$C$77</f>
        <v>147</v>
      </c>
      <c r="J177" s="22">
        <f ca="1">Revenue!$C$77</f>
        <v>147</v>
      </c>
      <c r="K177" s="22">
        <f ca="1">Revenue!$C$77</f>
        <v>147</v>
      </c>
      <c r="L177" s="22">
        <f ca="1">Revenue!$C$77</f>
        <v>147</v>
      </c>
      <c r="M177" s="22">
        <f ca="1">Revenue!$C$77</f>
        <v>147</v>
      </c>
      <c r="N177" s="22">
        <f ca="1">Revenue!$C$77</f>
        <v>147</v>
      </c>
      <c r="O177" s="22">
        <f ca="1">Revenue!$C$77</f>
        <v>147</v>
      </c>
      <c r="P177" s="22">
        <f ca="1">Revenue!$C$77</f>
        <v>147</v>
      </c>
      <c r="Q177" s="22">
        <f ca="1">Revenue!$C$77</f>
        <v>147</v>
      </c>
      <c r="R177" s="22">
        <f ca="1">Revenue!$C$77</f>
        <v>147</v>
      </c>
      <c r="S177" s="22">
        <f ca="1">Revenue!$C$77</f>
        <v>147</v>
      </c>
      <c r="T177" s="22">
        <f ca="1">Revenue!$C$77</f>
        <v>147</v>
      </c>
      <c r="U177" s="22">
        <f ca="1">Revenue!$C$77</f>
        <v>147</v>
      </c>
      <c r="V177" s="22">
        <f ca="1">Revenue!$C$77</f>
        <v>147</v>
      </c>
      <c r="W177" s="22">
        <f ca="1">Revenue!$C$77</f>
        <v>147</v>
      </c>
      <c r="X177" s="22">
        <f ca="1">Revenue!$C$77</f>
        <v>147</v>
      </c>
      <c r="Y177" s="22">
        <f ca="1">Revenue!$C$77</f>
        <v>147</v>
      </c>
      <c r="Z177" s="22">
        <f ca="1">Revenue!$C$77</f>
        <v>147</v>
      </c>
      <c r="AA177" s="22">
        <f ca="1">Revenue!$C$77</f>
        <v>147</v>
      </c>
      <c r="AB177" s="22">
        <f ca="1">Revenue!$C$77</f>
        <v>147</v>
      </c>
      <c r="AC177" s="22">
        <f ca="1">Revenue!$C$77</f>
        <v>147</v>
      </c>
      <c r="AD177" s="22">
        <f ca="1">Revenue!$C$77</f>
        <v>147</v>
      </c>
      <c r="AE177" s="22">
        <f ca="1">Revenue!$C$77</f>
        <v>147</v>
      </c>
      <c r="AF177" s="22">
        <f ca="1">Revenue!$C$77</f>
        <v>147</v>
      </c>
      <c r="AG177" s="22">
        <f ca="1">Revenue!$C$77</f>
        <v>147</v>
      </c>
      <c r="AH177" s="22">
        <f ca="1">Revenue!$C$77</f>
        <v>147</v>
      </c>
      <c r="AI177" s="22">
        <f ca="1">Revenue!$C$77</f>
        <v>147</v>
      </c>
      <c r="AJ177" s="22">
        <f ca="1">Revenue!$C$77</f>
        <v>147</v>
      </c>
      <c r="AK177" s="22">
        <f ca="1">Revenue!$C$77</f>
        <v>147</v>
      </c>
      <c r="AL177" s="22">
        <f ca="1">Revenue!$C$77</f>
        <v>147</v>
      </c>
      <c r="AM177" s="22">
        <f ca="1">Revenue!$C$77</f>
        <v>147</v>
      </c>
      <c r="AN177" s="22">
        <f ca="1">Revenue!$C$77</f>
        <v>147</v>
      </c>
      <c r="AO177" s="22">
        <f ca="1">Revenue!$C$77</f>
        <v>147</v>
      </c>
    </row>
    <row r="178" spans="2:41" ht="15.95" customHeight="1">
      <c r="B178" s="15" t="s">
        <v>984</v>
      </c>
      <c r="C178" s="13"/>
      <c r="D178" s="21" t="s">
        <v>97</v>
      </c>
      <c r="E178" s="12">
        <f ca="1">SUM(H178:AO178)</f>
        <v>154129.15785676497</v>
      </c>
      <c r="H178" s="22">
        <f ca="1">(H176*1000)*H177/1000000</f>
        <v>0</v>
      </c>
      <c r="I178" s="22">
        <f t="shared" ref="I178:AO178" ca="1" si="105">(I176*1000)*I177/1000000</f>
        <v>1898.9035878731099</v>
      </c>
      <c r="J178" s="22">
        <f t="shared" ca="1" si="105"/>
        <v>8081.2749233606328</v>
      </c>
      <c r="K178" s="22">
        <f t="shared" ca="1" si="105"/>
        <v>8040.8210761541322</v>
      </c>
      <c r="L178" s="22">
        <f t="shared" ca="1" si="105"/>
        <v>8000.3672289476326</v>
      </c>
      <c r="M178" s="22">
        <f t="shared" ca="1" si="105"/>
        <v>7959.9133817411339</v>
      </c>
      <c r="N178" s="22">
        <f t="shared" ca="1" si="105"/>
        <v>7919.4595345346343</v>
      </c>
      <c r="O178" s="22">
        <f t="shared" ca="1" si="105"/>
        <v>7879.0056873281346</v>
      </c>
      <c r="P178" s="22">
        <f t="shared" ca="1" si="105"/>
        <v>7838.5518401216332</v>
      </c>
      <c r="Q178" s="22">
        <f t="shared" ca="1" si="105"/>
        <v>7798.0979929151345</v>
      </c>
      <c r="R178" s="22">
        <f t="shared" ca="1" si="105"/>
        <v>7757.6441457086357</v>
      </c>
      <c r="S178" s="22">
        <f t="shared" ca="1" si="105"/>
        <v>7717.1902985021352</v>
      </c>
      <c r="T178" s="22">
        <f t="shared" ca="1" si="105"/>
        <v>7676.7364512956365</v>
      </c>
      <c r="U178" s="22">
        <f t="shared" ca="1" si="105"/>
        <v>7636.2826040891341</v>
      </c>
      <c r="V178" s="22">
        <f t="shared" ca="1" si="105"/>
        <v>7595.8287568826363</v>
      </c>
      <c r="W178" s="22">
        <f t="shared" ca="1" si="105"/>
        <v>7555.3749096761367</v>
      </c>
      <c r="X178" s="22">
        <f t="shared" ca="1" si="105"/>
        <v>7514.9210624696352</v>
      </c>
      <c r="Y178" s="22">
        <f t="shared" ca="1" si="105"/>
        <v>7474.4672152631347</v>
      </c>
      <c r="Z178" s="22">
        <f t="shared" ca="1" si="105"/>
        <v>7434.013368056636</v>
      </c>
      <c r="AA178" s="22">
        <f t="shared" ca="1" si="105"/>
        <v>7393.5595208501345</v>
      </c>
      <c r="AB178" s="22">
        <f t="shared" ca="1" si="105"/>
        <v>7353.1056736436349</v>
      </c>
      <c r="AC178" s="22">
        <f t="shared" ca="1" si="105"/>
        <v>5603.6385973513361</v>
      </c>
      <c r="AD178" s="22">
        <f t="shared" ca="1" si="105"/>
        <v>0</v>
      </c>
      <c r="AE178" s="22">
        <f t="shared" ca="1" si="105"/>
        <v>0</v>
      </c>
      <c r="AF178" s="22">
        <f t="shared" ca="1" si="105"/>
        <v>0</v>
      </c>
      <c r="AG178" s="22">
        <f t="shared" ca="1" si="105"/>
        <v>0</v>
      </c>
      <c r="AH178" s="22">
        <f t="shared" ca="1" si="105"/>
        <v>0</v>
      </c>
      <c r="AI178" s="22">
        <f t="shared" ca="1" si="105"/>
        <v>0</v>
      </c>
      <c r="AJ178" s="22">
        <f t="shared" ca="1" si="105"/>
        <v>0</v>
      </c>
      <c r="AK178" s="22">
        <f t="shared" ca="1" si="105"/>
        <v>0</v>
      </c>
      <c r="AL178" s="22">
        <f t="shared" ca="1" si="105"/>
        <v>0</v>
      </c>
      <c r="AM178" s="22">
        <f t="shared" ca="1" si="105"/>
        <v>0</v>
      </c>
      <c r="AN178" s="22">
        <f t="shared" ca="1" si="105"/>
        <v>0</v>
      </c>
      <c r="AO178" s="22">
        <f t="shared" ca="1" si="105"/>
        <v>0</v>
      </c>
    </row>
    <row r="179" spans="2:41" ht="15.95" customHeight="1">
      <c r="B179" s="141" t="s">
        <v>859</v>
      </c>
      <c r="C179" s="205"/>
      <c r="D179" s="1027" t="s">
        <v>97</v>
      </c>
      <c r="E179" s="279">
        <f ca="1">SUM(H179:AO179)</f>
        <v>405781.18185676495</v>
      </c>
      <c r="F179" s="141"/>
      <c r="G179" s="141"/>
      <c r="H179" s="1034">
        <f ca="1">H175+H178</f>
        <v>0</v>
      </c>
      <c r="I179" s="1034">
        <f t="shared" ref="I179:AO179" ca="1" si="106">I175+I178</f>
        <v>4999.3093638731098</v>
      </c>
      <c r="J179" s="1034">
        <f t="shared" ca="1" si="106"/>
        <v>21275.852894480631</v>
      </c>
      <c r="K179" s="1034">
        <f t="shared" ca="1" si="106"/>
        <v>21169.348647274128</v>
      </c>
      <c r="L179" s="1034">
        <f t="shared" ca="1" si="106"/>
        <v>21062.844400067632</v>
      </c>
      <c r="M179" s="1034">
        <f t="shared" ca="1" si="106"/>
        <v>20956.340152861132</v>
      </c>
      <c r="N179" s="1034">
        <f t="shared" ca="1" si="106"/>
        <v>20849.835905654632</v>
      </c>
      <c r="O179" s="1034">
        <f t="shared" ca="1" si="106"/>
        <v>20743.331658448133</v>
      </c>
      <c r="P179" s="1034">
        <f t="shared" ca="1" si="106"/>
        <v>20636.827411241633</v>
      </c>
      <c r="Q179" s="1034">
        <f t="shared" ca="1" si="106"/>
        <v>20530.323164035133</v>
      </c>
      <c r="R179" s="1034">
        <f t="shared" ca="1" si="106"/>
        <v>20423.818916828637</v>
      </c>
      <c r="S179" s="1034">
        <f t="shared" ca="1" si="106"/>
        <v>20317.31466962213</v>
      </c>
      <c r="T179" s="1034">
        <f t="shared" ca="1" si="106"/>
        <v>20210.810422415634</v>
      </c>
      <c r="U179" s="1034">
        <f t="shared" ca="1" si="106"/>
        <v>20104.306175209131</v>
      </c>
      <c r="V179" s="1034">
        <f t="shared" ca="1" si="106"/>
        <v>19997.801928002635</v>
      </c>
      <c r="W179" s="1034">
        <f t="shared" ca="1" si="106"/>
        <v>19891.297680796139</v>
      </c>
      <c r="X179" s="1034">
        <f t="shared" ca="1" si="106"/>
        <v>19784.793433589635</v>
      </c>
      <c r="Y179" s="1034">
        <f t="shared" ca="1" si="106"/>
        <v>19678.289186383132</v>
      </c>
      <c r="Z179" s="1034">
        <f t="shared" ca="1" si="106"/>
        <v>19571.784939176636</v>
      </c>
      <c r="AA179" s="1034">
        <f t="shared" ca="1" si="106"/>
        <v>19465.280691970132</v>
      </c>
      <c r="AB179" s="1034">
        <f t="shared" ca="1" si="106"/>
        <v>19358.776444763636</v>
      </c>
      <c r="AC179" s="1034">
        <f t="shared" ca="1" si="106"/>
        <v>14752.893770071336</v>
      </c>
      <c r="AD179" s="1034">
        <f t="shared" ca="1" si="106"/>
        <v>0</v>
      </c>
      <c r="AE179" s="1034">
        <f t="shared" ca="1" si="106"/>
        <v>0</v>
      </c>
      <c r="AF179" s="1034">
        <f t="shared" ca="1" si="106"/>
        <v>0</v>
      </c>
      <c r="AG179" s="1034">
        <f t="shared" ca="1" si="106"/>
        <v>0</v>
      </c>
      <c r="AH179" s="1034">
        <f t="shared" ca="1" si="106"/>
        <v>0</v>
      </c>
      <c r="AI179" s="1034">
        <f t="shared" ca="1" si="106"/>
        <v>0</v>
      </c>
      <c r="AJ179" s="1034">
        <f t="shared" ca="1" si="106"/>
        <v>0</v>
      </c>
      <c r="AK179" s="1034">
        <f t="shared" ca="1" si="106"/>
        <v>0</v>
      </c>
      <c r="AL179" s="1034">
        <f t="shared" ca="1" si="106"/>
        <v>0</v>
      </c>
      <c r="AM179" s="1034">
        <f t="shared" ca="1" si="106"/>
        <v>0</v>
      </c>
      <c r="AN179" s="1034">
        <f t="shared" ca="1" si="106"/>
        <v>0</v>
      </c>
      <c r="AO179" s="1034">
        <f t="shared" ca="1" si="106"/>
        <v>0</v>
      </c>
    </row>
    <row r="180" spans="2:41" ht="14.1" customHeight="1"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</row>
    <row r="181" spans="2:41" ht="14.1" customHeight="1"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</row>
    <row r="182" spans="2:41" ht="14.1" customHeight="1">
      <c r="B182" s="1170" t="s">
        <v>820</v>
      </c>
      <c r="C182" s="13"/>
      <c r="D182" s="21" t="s">
        <v>97</v>
      </c>
      <c r="E182" s="12">
        <f ca="1">SUM(H182:AO182)</f>
        <v>112401.02806467372</v>
      </c>
      <c r="H182" s="1033">
        <f ca="1">'IS(Y)'!H16</f>
        <v>140</v>
      </c>
      <c r="I182" s="1033">
        <f ca="1">'IS(Y)'!I16</f>
        <v>1469.0312794254044</v>
      </c>
      <c r="J182" s="1033">
        <f ca="1">'IS(Y)'!J16</f>
        <v>5325.8497758834592</v>
      </c>
      <c r="K182" s="1033">
        <f ca="1">'IS(Y)'!K16</f>
        <v>5359.3767290212945</v>
      </c>
      <c r="L182" s="1033">
        <f ca="1">'IS(Y)'!L16</f>
        <v>5385.9635477841293</v>
      </c>
      <c r="M182" s="1033">
        <f ca="1">'IS(Y)'!M16</f>
        <v>5398.1197356563398</v>
      </c>
      <c r="N182" s="1033">
        <f ca="1">'IS(Y)'!N16</f>
        <v>5428.3549607845662</v>
      </c>
      <c r="O182" s="1033">
        <f ca="1">'IS(Y)'!O16</f>
        <v>5449.1790588898484</v>
      </c>
      <c r="P182" s="1033">
        <f ca="1">'IS(Y)'!P16</f>
        <v>5485.6020362322852</v>
      </c>
      <c r="Q182" s="1033">
        <f ca="1">'IS(Y)'!Q16</f>
        <v>5522.6340726291892</v>
      </c>
      <c r="R182" s="1033">
        <f ca="1">'IS(Y)'!R16</f>
        <v>5560.2855245277033</v>
      </c>
      <c r="S182" s="1033">
        <f ca="1">'IS(Y)'!S16</f>
        <v>5598.5669281329074</v>
      </c>
      <c r="T182" s="1033">
        <f ca="1">'IS(Y)'!T16</f>
        <v>5637.4890025924069</v>
      </c>
      <c r="U182" s="1033">
        <f ca="1">'IS(Y)'!U16</f>
        <v>5677.0626532384622</v>
      </c>
      <c r="V182" s="1033">
        <f ca="1">'IS(Y)'!V16</f>
        <v>5717.2989748887048</v>
      </c>
      <c r="W182" s="1033">
        <f ca="1">'IS(Y)'!W16</f>
        <v>5758.2092552065305</v>
      </c>
      <c r="X182" s="1033">
        <f ca="1">'IS(Y)'!X16</f>
        <v>5799.8049781222526</v>
      </c>
      <c r="Y182" s="1033">
        <f ca="1">'IS(Y)'!Y16</f>
        <v>5842.0978273161381</v>
      </c>
      <c r="Z182" s="1033">
        <f ca="1">'IS(Y)'!Z16</f>
        <v>5885.0996897644936</v>
      </c>
      <c r="AA182" s="1033">
        <f ca="1">'IS(Y)'!AA16</f>
        <v>5928.8226593499103</v>
      </c>
      <c r="AB182" s="1033">
        <f ca="1">'IS(Y)'!AB16</f>
        <v>5777.8525803675921</v>
      </c>
      <c r="AC182" s="1033">
        <f ca="1">'IS(Y)'!AC16</f>
        <v>4254.3267948601115</v>
      </c>
      <c r="AD182" s="1033">
        <f ca="1">'IS(Y)'!AD16</f>
        <v>0</v>
      </c>
      <c r="AE182" s="1033">
        <f ca="1">'IS(Y)'!AE16</f>
        <v>0</v>
      </c>
      <c r="AF182" s="1033">
        <f ca="1">'IS(Y)'!AF16</f>
        <v>0</v>
      </c>
      <c r="AG182" s="1033">
        <f ca="1">'IS(Y)'!AG16</f>
        <v>0</v>
      </c>
      <c r="AH182" s="1033">
        <f ca="1">'IS(Y)'!AH16</f>
        <v>0</v>
      </c>
      <c r="AI182" s="1033">
        <f ca="1">'IS(Y)'!AI16</f>
        <v>0</v>
      </c>
      <c r="AJ182" s="1033">
        <f ca="1">'IS(Y)'!AJ16</f>
        <v>0</v>
      </c>
      <c r="AK182" s="1033">
        <f ca="1">'IS(Y)'!AK16</f>
        <v>0</v>
      </c>
      <c r="AL182" s="1033">
        <f ca="1">'IS(Y)'!AL16</f>
        <v>0</v>
      </c>
      <c r="AM182" s="1033">
        <f ca="1">'IS(Y)'!AM16</f>
        <v>0</v>
      </c>
      <c r="AN182" s="1033">
        <f ca="1">'IS(Y)'!AN16</f>
        <v>0</v>
      </c>
      <c r="AO182" s="1033">
        <f ca="1">'IS(Y)'!AO16</f>
        <v>0</v>
      </c>
    </row>
    <row r="183" spans="2:41" ht="14.1" customHeight="1">
      <c r="B183" s="1019" t="s">
        <v>979</v>
      </c>
      <c r="C183" s="13"/>
      <c r="D183" s="21" t="s">
        <v>97</v>
      </c>
      <c r="E183" s="12">
        <f ca="1">SUM(H183:AO183)</f>
        <v>25853.646725417442</v>
      </c>
      <c r="H183" s="781">
        <f ca="1">'IS(Y)'!H17</f>
        <v>0</v>
      </c>
      <c r="I183" s="781">
        <f ca="1">'IS(Y)'!I17</f>
        <v>328.75419721541209</v>
      </c>
      <c r="J183" s="781">
        <f ca="1">'IS(Y)'!J17</f>
        <v>1315.0167888616484</v>
      </c>
      <c r="K183" s="781">
        <f ca="1">'IS(Y)'!K17</f>
        <v>1315.0167888616484</v>
      </c>
      <c r="L183" s="781">
        <f ca="1">'IS(Y)'!L17</f>
        <v>1315.0167888616484</v>
      </c>
      <c r="M183" s="781">
        <f ca="1">'IS(Y)'!M17</f>
        <v>1315.0167888616484</v>
      </c>
      <c r="N183" s="781">
        <f ca="1">'IS(Y)'!N17</f>
        <v>1315.0167888616484</v>
      </c>
      <c r="O183" s="781">
        <f ca="1">'IS(Y)'!O17</f>
        <v>1315.0167888616484</v>
      </c>
      <c r="P183" s="781">
        <f ca="1">'IS(Y)'!P17</f>
        <v>1315.0167888616484</v>
      </c>
      <c r="Q183" s="781">
        <f ca="1">'IS(Y)'!Q17</f>
        <v>1315.0167888616484</v>
      </c>
      <c r="R183" s="781">
        <f ca="1">'IS(Y)'!R17</f>
        <v>1315.0167888616484</v>
      </c>
      <c r="S183" s="781">
        <f ca="1">'IS(Y)'!S17</f>
        <v>1315.0167888616484</v>
      </c>
      <c r="T183" s="781">
        <f ca="1">'IS(Y)'!T17</f>
        <v>1315.0167888616484</v>
      </c>
      <c r="U183" s="781">
        <f ca="1">'IS(Y)'!U17</f>
        <v>1315.0167888616484</v>
      </c>
      <c r="V183" s="781">
        <f ca="1">'IS(Y)'!V17</f>
        <v>1315.0167888616484</v>
      </c>
      <c r="W183" s="781">
        <f ca="1">'IS(Y)'!W17</f>
        <v>1315.0167888616484</v>
      </c>
      <c r="X183" s="781">
        <f ca="1">'IS(Y)'!X17</f>
        <v>1315.0167888616484</v>
      </c>
      <c r="Y183" s="781">
        <f ca="1">'IS(Y)'!Y17</f>
        <v>1315.0167888616484</v>
      </c>
      <c r="Z183" s="781">
        <f ca="1">'IS(Y)'!Z17</f>
        <v>1315.0167888616484</v>
      </c>
      <c r="AA183" s="781">
        <f ca="1">'IS(Y)'!AA17</f>
        <v>1315.0167888616484</v>
      </c>
      <c r="AB183" s="781">
        <f ca="1">'IS(Y)'!AB17</f>
        <v>1119.5903286923535</v>
      </c>
      <c r="AC183" s="781">
        <f ca="1">'IS(Y)'!AC17</f>
        <v>735</v>
      </c>
      <c r="AD183" s="781">
        <f ca="1">'IS(Y)'!AD17</f>
        <v>0</v>
      </c>
      <c r="AE183" s="781">
        <f ca="1">'IS(Y)'!AE17</f>
        <v>0</v>
      </c>
      <c r="AF183" s="781">
        <f ca="1">'IS(Y)'!AF17</f>
        <v>0</v>
      </c>
      <c r="AG183" s="781">
        <f ca="1">'IS(Y)'!AG17</f>
        <v>0</v>
      </c>
      <c r="AH183" s="781">
        <f ca="1">'IS(Y)'!AH17</f>
        <v>0</v>
      </c>
      <c r="AI183" s="781">
        <f ca="1">'IS(Y)'!AI17</f>
        <v>0</v>
      </c>
      <c r="AJ183" s="781">
        <f ca="1">'IS(Y)'!AJ17</f>
        <v>0</v>
      </c>
      <c r="AK183" s="781">
        <f ca="1">'IS(Y)'!AK17</f>
        <v>0</v>
      </c>
      <c r="AL183" s="781">
        <f ca="1">'IS(Y)'!AL17</f>
        <v>0</v>
      </c>
      <c r="AM183" s="781">
        <f ca="1">'IS(Y)'!AM17</f>
        <v>0</v>
      </c>
      <c r="AN183" s="781">
        <f ca="1">'IS(Y)'!AN17</f>
        <v>0</v>
      </c>
      <c r="AO183" s="781">
        <f ca="1">'IS(Y)'!AO17</f>
        <v>0</v>
      </c>
    </row>
    <row r="184" spans="2:41" ht="15.95" customHeight="1">
      <c r="B184" s="1019" t="s">
        <v>821</v>
      </c>
      <c r="C184" s="10"/>
      <c r="D184" s="21" t="s">
        <v>97</v>
      </c>
      <c r="E184" s="12">
        <f ca="1">SUM(H184:AO184)</f>
        <v>34685.500655005562</v>
      </c>
      <c r="H184" s="22">
        <f ca="1">'IS(Y)'!H18</f>
        <v>0</v>
      </c>
      <c r="I184" s="22">
        <f ca="1">'IS(Y)'!I18</f>
        <v>375</v>
      </c>
      <c r="J184" s="22">
        <f ca="1">'IS(Y)'!J18</f>
        <v>1505.625</v>
      </c>
      <c r="K184" s="22">
        <f ca="1">'IS(Y)'!K18</f>
        <v>1528.2093749999997</v>
      </c>
      <c r="L184" s="22">
        <f ca="1">'IS(Y)'!L18</f>
        <v>1551.1325156249995</v>
      </c>
      <c r="M184" s="22">
        <f ca="1">'IS(Y)'!M18</f>
        <v>1574.3995033593744</v>
      </c>
      <c r="N184" s="22">
        <f ca="1">'IS(Y)'!N18</f>
        <v>1598.0154959097649</v>
      </c>
      <c r="O184" s="22">
        <f ca="1">'IS(Y)'!O18</f>
        <v>1621.9857283484109</v>
      </c>
      <c r="P184" s="22">
        <f ca="1">'IS(Y)'!P18</f>
        <v>1646.3155142736368</v>
      </c>
      <c r="Q184" s="22">
        <f ca="1">'IS(Y)'!Q18</f>
        <v>1671.0102469877413</v>
      </c>
      <c r="R184" s="22">
        <f ca="1">'IS(Y)'!R18</f>
        <v>1696.075400692557</v>
      </c>
      <c r="S184" s="22">
        <f ca="1">'IS(Y)'!S18</f>
        <v>1721.516531702945</v>
      </c>
      <c r="T184" s="22">
        <f ca="1">'IS(Y)'!T18</f>
        <v>1747.3392796784892</v>
      </c>
      <c r="U184" s="22">
        <f ca="1">'IS(Y)'!U18</f>
        <v>1773.5493688736665</v>
      </c>
      <c r="V184" s="22">
        <f ca="1">'IS(Y)'!V18</f>
        <v>1800.1526094067713</v>
      </c>
      <c r="W184" s="22">
        <f ca="1">'IS(Y)'!W18</f>
        <v>1827.1548985478728</v>
      </c>
      <c r="X184" s="22">
        <f ca="1">'IS(Y)'!X18</f>
        <v>1854.5622220260907</v>
      </c>
      <c r="Y184" s="22">
        <f ca="1">'IS(Y)'!Y18</f>
        <v>1882.3806553564818</v>
      </c>
      <c r="Z184" s="22">
        <f ca="1">'IS(Y)'!Z18</f>
        <v>1910.6163651868287</v>
      </c>
      <c r="AA184" s="22">
        <f ca="1">'IS(Y)'!AA18</f>
        <v>1939.2756106646309</v>
      </c>
      <c r="AB184" s="22">
        <f ca="1">'IS(Y)'!AB18</f>
        <v>1968.3647448246002</v>
      </c>
      <c r="AC184" s="22">
        <f ca="1">'IS(Y)'!AC18</f>
        <v>1492.8195885406992</v>
      </c>
      <c r="AD184" s="22">
        <f ca="1">'IS(Y)'!AD18</f>
        <v>0</v>
      </c>
      <c r="AE184" s="22">
        <f ca="1">'IS(Y)'!AE18</f>
        <v>0</v>
      </c>
      <c r="AF184" s="22">
        <f ca="1">'IS(Y)'!AF18</f>
        <v>0</v>
      </c>
      <c r="AG184" s="22">
        <f ca="1">'IS(Y)'!AG18</f>
        <v>0</v>
      </c>
      <c r="AH184" s="22">
        <f ca="1">'IS(Y)'!AH18</f>
        <v>0</v>
      </c>
      <c r="AI184" s="22">
        <f ca="1">'IS(Y)'!AI18</f>
        <v>0</v>
      </c>
      <c r="AJ184" s="22">
        <f ca="1">'IS(Y)'!AJ18</f>
        <v>0</v>
      </c>
      <c r="AK184" s="22">
        <f ca="1">'IS(Y)'!AK18</f>
        <v>0</v>
      </c>
      <c r="AL184" s="22">
        <f ca="1">'IS(Y)'!AL18</f>
        <v>0</v>
      </c>
      <c r="AM184" s="22">
        <f ca="1">'IS(Y)'!AM18</f>
        <v>0</v>
      </c>
      <c r="AN184" s="22">
        <f ca="1">'IS(Y)'!AN18</f>
        <v>0</v>
      </c>
      <c r="AO184" s="22">
        <f ca="1">'IS(Y)'!AO18</f>
        <v>0</v>
      </c>
    </row>
    <row r="185" spans="2:41" ht="15.95" customHeight="1">
      <c r="B185" s="1019" t="s">
        <v>980</v>
      </c>
      <c r="C185" s="13"/>
      <c r="D185" s="21" t="s">
        <v>97</v>
      </c>
      <c r="E185" s="12">
        <f ca="1">SUM(H185:AO185)</f>
        <v>51861.880684250726</v>
      </c>
      <c r="H185" s="22">
        <f ca="1">SUM('IS(Y)'!H19:H30)</f>
        <v>140</v>
      </c>
      <c r="I185" s="22">
        <f ca="1">SUM('IS(Y)'!I19:I30)</f>
        <v>765.27708220999227</v>
      </c>
      <c r="J185" s="22">
        <f ca="1">SUM('IS(Y)'!J19:J30)</f>
        <v>2505.2079870218099</v>
      </c>
      <c r="K185" s="22">
        <f ca="1">SUM('IS(Y)'!K19:K30)</f>
        <v>2516.1505651596458</v>
      </c>
      <c r="L185" s="22">
        <f ca="1">SUM('IS(Y)'!L19:L30)</f>
        <v>2519.8142432974819</v>
      </c>
      <c r="M185" s="22">
        <f ca="1">SUM('IS(Y)'!M19:M30)</f>
        <v>2508.7034434353172</v>
      </c>
      <c r="N185" s="22">
        <f ca="1">SUM('IS(Y)'!N19:N30)</f>
        <v>2515.3226760131529</v>
      </c>
      <c r="O185" s="22">
        <f ca="1">SUM('IS(Y)'!O19:O30)</f>
        <v>2512.176541679788</v>
      </c>
      <c r="P185" s="22">
        <f ca="1">SUM('IS(Y)'!P19:P30)</f>
        <v>2524.2697330970004</v>
      </c>
      <c r="Q185" s="22">
        <f ca="1">SUM('IS(Y)'!Q19:Q30)</f>
        <v>2536.6070367797997</v>
      </c>
      <c r="R185" s="22">
        <f ca="1">SUM('IS(Y)'!R19:R30)</f>
        <v>2549.1933349734977</v>
      </c>
      <c r="S185" s="22">
        <f ca="1">SUM('IS(Y)'!S19:S30)</f>
        <v>2562.0336075683135</v>
      </c>
      <c r="T185" s="22">
        <f ca="1">SUM('IS(Y)'!T19:T30)</f>
        <v>2575.1329340522693</v>
      </c>
      <c r="U185" s="22">
        <f ca="1">SUM('IS(Y)'!U19:U30)</f>
        <v>2588.4964955031469</v>
      </c>
      <c r="V185" s="22">
        <f ca="1">SUM('IS(Y)'!V19:V30)</f>
        <v>2602.1295766202857</v>
      </c>
      <c r="W185" s="22">
        <f ca="1">SUM('IS(Y)'!W19:W30)</f>
        <v>2616.0375677970096</v>
      </c>
      <c r="X185" s="22">
        <f ca="1">SUM('IS(Y)'!X19:X30)</f>
        <v>2630.2259672345126</v>
      </c>
      <c r="Y185" s="22">
        <f ca="1">SUM('IS(Y)'!Y19:Y30)</f>
        <v>2644.7003830980084</v>
      </c>
      <c r="Z185" s="22">
        <f ca="1">SUM('IS(Y)'!Z19:Z30)</f>
        <v>2659.466535716017</v>
      </c>
      <c r="AA185" s="22">
        <f ca="1">SUM('IS(Y)'!AA19:AA30)</f>
        <v>2674.5302598236299</v>
      </c>
      <c r="AB185" s="22">
        <f ca="1">SUM('IS(Y)'!AB19:AB30)</f>
        <v>2689.8975068506379</v>
      </c>
      <c r="AC185" s="22">
        <f ca="1">SUM('IS(Y)'!AC19:AC30)</f>
        <v>2026.5072063194123</v>
      </c>
      <c r="AD185" s="22">
        <f ca="1">SUM('IS(Y)'!AD19:AD30)</f>
        <v>0</v>
      </c>
      <c r="AE185" s="22">
        <f ca="1">SUM('IS(Y)'!AE19:AE30)</f>
        <v>0</v>
      </c>
      <c r="AF185" s="22">
        <f ca="1">SUM('IS(Y)'!AF19:AF30)</f>
        <v>0</v>
      </c>
      <c r="AG185" s="22">
        <f ca="1">SUM('IS(Y)'!AG19:AG30)</f>
        <v>0</v>
      </c>
      <c r="AH185" s="22">
        <f ca="1">SUM('IS(Y)'!AH19:AH30)</f>
        <v>0</v>
      </c>
      <c r="AI185" s="22">
        <f ca="1">SUM('IS(Y)'!AI19:AI30)</f>
        <v>0</v>
      </c>
      <c r="AJ185" s="22">
        <f ca="1">SUM('IS(Y)'!AJ19:AJ30)</f>
        <v>0</v>
      </c>
      <c r="AK185" s="22">
        <f ca="1">SUM('IS(Y)'!AK19:AK30)</f>
        <v>0</v>
      </c>
      <c r="AL185" s="22">
        <f ca="1">SUM('IS(Y)'!AL19:AL30)</f>
        <v>0</v>
      </c>
      <c r="AM185" s="22">
        <f ca="1">SUM('IS(Y)'!AM19:AM30)</f>
        <v>0</v>
      </c>
      <c r="AN185" s="22">
        <f ca="1">SUM('IS(Y)'!AN19:AN30)</f>
        <v>0</v>
      </c>
      <c r="AO185" s="22">
        <f ca="1">SUM('IS(Y)'!AO19:AO30)</f>
        <v>0</v>
      </c>
    </row>
    <row r="186" spans="2:41" ht="15.95" customHeight="1">
      <c r="B186" s="1019"/>
      <c r="C186" s="13"/>
      <c r="D186" s="21"/>
      <c r="E186" s="1032"/>
    </row>
  </sheetData>
  <phoneticPr fontId="14" type="noConversion"/>
  <conditionalFormatting sqref="G6:AO7">
    <cfRule type="cellIs" dxfId="14" priority="13" operator="greaterThan">
      <formula>0</formula>
    </cfRule>
  </conditionalFormatting>
  <conditionalFormatting sqref="I94:AC94">
    <cfRule type="cellIs" dxfId="13" priority="12" operator="lessThan">
      <formula>$C$94</formula>
    </cfRule>
  </conditionalFormatting>
  <conditionalFormatting sqref="C94">
    <cfRule type="cellIs" dxfId="12" priority="11" operator="lessThan">
      <formula>$C$94</formula>
    </cfRule>
  </conditionalFormatting>
  <conditionalFormatting sqref="I103:AC103">
    <cfRule type="cellIs" dxfId="11" priority="10" operator="lessThan">
      <formula>$C$103</formula>
    </cfRule>
  </conditionalFormatting>
  <conditionalFormatting sqref="C103">
    <cfRule type="cellIs" dxfId="10" priority="9" operator="lessThan">
      <formula>$C$94</formula>
    </cfRule>
  </conditionalFormatting>
  <conditionalFormatting sqref="I112:AC112">
    <cfRule type="cellIs" dxfId="9" priority="8" operator="lessThan">
      <formula>$C$103</formula>
    </cfRule>
  </conditionalFormatting>
  <conditionalFormatting sqref="C112">
    <cfRule type="cellIs" dxfId="8" priority="6" operator="lessThan">
      <formula>$C$94</formula>
    </cfRule>
  </conditionalFormatting>
  <conditionalFormatting sqref="I121:AC121">
    <cfRule type="cellIs" dxfId="7" priority="5" operator="lessThan">
      <formula>$C$103</formula>
    </cfRule>
  </conditionalFormatting>
  <conditionalFormatting sqref="C121">
    <cfRule type="cellIs" dxfId="6" priority="4" operator="lessThan">
      <formula>$C$94</formula>
    </cfRule>
  </conditionalFormatting>
  <conditionalFormatting sqref="I130:AC130">
    <cfRule type="cellIs" dxfId="5" priority="3" operator="lessThan">
      <formula>$C$103</formula>
    </cfRule>
  </conditionalFormatting>
  <conditionalFormatting sqref="C130">
    <cfRule type="cellIs" dxfId="4" priority="2" operator="lessThan">
      <formula>$C$94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8"/>
  <dimension ref="A1:EV93"/>
  <sheetViews>
    <sheetView zoomScale="70" zoomScaleNormal="70" workbookViewId="0">
      <pane ySplit="8" topLeftCell="A25" activePane="bottomLeft" state="frozen"/>
      <selection pane="bottomLeft" activeCell="C12" sqref="C12"/>
    </sheetView>
  </sheetViews>
  <sheetFormatPr defaultColWidth="8.88671875" defaultRowHeight="15" customHeight="1"/>
  <cols>
    <col min="1" max="1" width="2.77734375" style="18" customWidth="1"/>
    <col min="2" max="2" width="30.77734375" style="18" customWidth="1"/>
    <col min="3" max="3" width="8.77734375" style="18" customWidth="1"/>
    <col min="4" max="4" width="8.77734375" style="1649" customWidth="1"/>
    <col min="5" max="5" width="8.77734375" style="48" customWidth="1"/>
    <col min="6" max="6" width="1.77734375" style="18" customWidth="1"/>
    <col min="7" max="156" width="8.77734375" style="18" customWidth="1"/>
    <col min="157" max="16384" width="8.88671875" style="18"/>
  </cols>
  <sheetData>
    <row r="1" spans="1:152" s="157" customFormat="1" ht="20.100000000000001" customHeight="1">
      <c r="A1" s="226" t="str">
        <f>Assum!$A$1</f>
        <v>당진 태양광 FS 재무모델</v>
      </c>
      <c r="D1" s="1306"/>
      <c r="E1" s="491"/>
    </row>
    <row r="2" spans="1:152" s="158" customFormat="1" ht="20.100000000000001" customHeight="1">
      <c r="A2" s="227" t="s">
        <v>105</v>
      </c>
      <c r="D2" s="1647"/>
      <c r="E2" s="493"/>
      <c r="F2" s="193"/>
    </row>
    <row r="3" spans="1:152" s="161" customFormat="1" ht="15" customHeight="1">
      <c r="A3" s="160"/>
      <c r="C3" s="1471">
        <v>45931</v>
      </c>
      <c r="D3" s="1308"/>
      <c r="E3" s="702"/>
      <c r="G3" s="1557">
        <f ca="1">1*(G4&gt;$C$3)*(G4&lt;=$C$6)</f>
        <v>0</v>
      </c>
      <c r="H3" s="1557">
        <f t="shared" ref="H3:BS3" ca="1" si="0">1*(H4&gt;$C$3)*(H4&lt;=$C$6)</f>
        <v>0</v>
      </c>
      <c r="I3" s="1557">
        <f t="shared" ca="1" si="0"/>
        <v>0</v>
      </c>
      <c r="J3" s="1557">
        <f t="shared" ca="1" si="0"/>
        <v>0</v>
      </c>
      <c r="K3" s="1557">
        <f t="shared" ca="1" si="0"/>
        <v>0</v>
      </c>
      <c r="L3" s="1557">
        <f t="shared" ca="1" si="0"/>
        <v>0</v>
      </c>
      <c r="M3" s="1557">
        <f t="shared" ca="1" si="0"/>
        <v>0</v>
      </c>
      <c r="N3" s="1557">
        <f t="shared" ca="1" si="0"/>
        <v>0</v>
      </c>
      <c r="O3" s="1557">
        <f t="shared" ca="1" si="0"/>
        <v>0</v>
      </c>
      <c r="P3" s="1557">
        <f t="shared" ca="1" si="0"/>
        <v>0</v>
      </c>
      <c r="Q3" s="1557">
        <f t="shared" ca="1" si="0"/>
        <v>0</v>
      </c>
      <c r="R3" s="1557">
        <f t="shared" ca="1" si="0"/>
        <v>1</v>
      </c>
      <c r="S3" s="1557">
        <f t="shared" ca="1" si="0"/>
        <v>1</v>
      </c>
      <c r="T3" s="1557">
        <f t="shared" ca="1" si="0"/>
        <v>1</v>
      </c>
      <c r="U3" s="1557">
        <f t="shared" ca="1" si="0"/>
        <v>1</v>
      </c>
      <c r="V3" s="1557">
        <f t="shared" ca="1" si="0"/>
        <v>1</v>
      </c>
      <c r="W3" s="1557">
        <f t="shared" ca="1" si="0"/>
        <v>1</v>
      </c>
      <c r="X3" s="1557">
        <f t="shared" ca="1" si="0"/>
        <v>1</v>
      </c>
      <c r="Y3" s="1557">
        <f t="shared" ca="1" si="0"/>
        <v>1</v>
      </c>
      <c r="Z3" s="1557">
        <f t="shared" ca="1" si="0"/>
        <v>1</v>
      </c>
      <c r="AA3" s="1557">
        <f t="shared" ca="1" si="0"/>
        <v>1</v>
      </c>
      <c r="AB3" s="1557">
        <f t="shared" ca="1" si="0"/>
        <v>1</v>
      </c>
      <c r="AC3" s="1557">
        <f t="shared" ca="1" si="0"/>
        <v>1</v>
      </c>
      <c r="AD3" s="1557">
        <f t="shared" ca="1" si="0"/>
        <v>1</v>
      </c>
      <c r="AE3" s="1557">
        <f t="shared" ca="1" si="0"/>
        <v>1</v>
      </c>
      <c r="AF3" s="1557">
        <f t="shared" ca="1" si="0"/>
        <v>1</v>
      </c>
      <c r="AG3" s="1557">
        <f t="shared" ca="1" si="0"/>
        <v>1</v>
      </c>
      <c r="AH3" s="1557">
        <f t="shared" ca="1" si="0"/>
        <v>1</v>
      </c>
      <c r="AI3" s="1557">
        <f t="shared" ca="1" si="0"/>
        <v>1</v>
      </c>
      <c r="AJ3" s="1557">
        <f t="shared" ca="1" si="0"/>
        <v>1</v>
      </c>
      <c r="AK3" s="1557">
        <f t="shared" ca="1" si="0"/>
        <v>1</v>
      </c>
      <c r="AL3" s="1557">
        <f t="shared" ca="1" si="0"/>
        <v>1</v>
      </c>
      <c r="AM3" s="1557">
        <f t="shared" ca="1" si="0"/>
        <v>1</v>
      </c>
      <c r="AN3" s="1557">
        <f t="shared" ca="1" si="0"/>
        <v>1</v>
      </c>
      <c r="AO3" s="1557">
        <f t="shared" ca="1" si="0"/>
        <v>1</v>
      </c>
      <c r="AP3" s="1557">
        <f t="shared" ca="1" si="0"/>
        <v>1</v>
      </c>
      <c r="AQ3" s="1557">
        <f t="shared" ca="1" si="0"/>
        <v>1</v>
      </c>
      <c r="AR3" s="1557">
        <f t="shared" ca="1" si="0"/>
        <v>1</v>
      </c>
      <c r="AS3" s="1557">
        <f t="shared" ca="1" si="0"/>
        <v>1</v>
      </c>
      <c r="AT3" s="1557">
        <f t="shared" ca="1" si="0"/>
        <v>1</v>
      </c>
      <c r="AU3" s="1557">
        <f t="shared" ca="1" si="0"/>
        <v>1</v>
      </c>
      <c r="AV3" s="1557">
        <f t="shared" ca="1" si="0"/>
        <v>1</v>
      </c>
      <c r="AW3" s="1557">
        <f t="shared" ca="1" si="0"/>
        <v>1</v>
      </c>
      <c r="AX3" s="1557">
        <f t="shared" ca="1" si="0"/>
        <v>1</v>
      </c>
      <c r="AY3" s="1557">
        <f t="shared" ca="1" si="0"/>
        <v>1</v>
      </c>
      <c r="AZ3" s="1557">
        <f t="shared" ca="1" si="0"/>
        <v>1</v>
      </c>
      <c r="BA3" s="1557">
        <f t="shared" ca="1" si="0"/>
        <v>1</v>
      </c>
      <c r="BB3" s="1557">
        <f t="shared" ca="1" si="0"/>
        <v>1</v>
      </c>
      <c r="BC3" s="1557">
        <f t="shared" ca="1" si="0"/>
        <v>1</v>
      </c>
      <c r="BD3" s="1557">
        <f t="shared" ca="1" si="0"/>
        <v>1</v>
      </c>
      <c r="BE3" s="1557">
        <f t="shared" ca="1" si="0"/>
        <v>1</v>
      </c>
      <c r="BF3" s="1557">
        <f t="shared" ca="1" si="0"/>
        <v>1</v>
      </c>
      <c r="BG3" s="1557">
        <f t="shared" ca="1" si="0"/>
        <v>1</v>
      </c>
      <c r="BH3" s="1557">
        <f t="shared" ca="1" si="0"/>
        <v>1</v>
      </c>
      <c r="BI3" s="1557">
        <f t="shared" ca="1" si="0"/>
        <v>1</v>
      </c>
      <c r="BJ3" s="1557">
        <f t="shared" ca="1" si="0"/>
        <v>1</v>
      </c>
      <c r="BK3" s="1557">
        <f t="shared" ca="1" si="0"/>
        <v>1</v>
      </c>
      <c r="BL3" s="1557">
        <f t="shared" ca="1" si="0"/>
        <v>1</v>
      </c>
      <c r="BM3" s="1557">
        <f t="shared" ca="1" si="0"/>
        <v>1</v>
      </c>
      <c r="BN3" s="1557">
        <f t="shared" ca="1" si="0"/>
        <v>1</v>
      </c>
      <c r="BO3" s="1557">
        <f t="shared" ca="1" si="0"/>
        <v>1</v>
      </c>
      <c r="BP3" s="1557">
        <f t="shared" ca="1" si="0"/>
        <v>1</v>
      </c>
      <c r="BQ3" s="1557">
        <f t="shared" ca="1" si="0"/>
        <v>1</v>
      </c>
      <c r="BR3" s="1557">
        <f t="shared" ca="1" si="0"/>
        <v>1</v>
      </c>
      <c r="BS3" s="1557">
        <f t="shared" ca="1" si="0"/>
        <v>1</v>
      </c>
      <c r="BT3" s="1557">
        <f t="shared" ref="BT3:EE3" ca="1" si="1">1*(BT4&gt;$C$3)*(BT4&lt;=$C$6)</f>
        <v>1</v>
      </c>
      <c r="BU3" s="1557">
        <f t="shared" ca="1" si="1"/>
        <v>1</v>
      </c>
      <c r="BV3" s="1557">
        <f t="shared" ca="1" si="1"/>
        <v>1</v>
      </c>
      <c r="BW3" s="1557">
        <f t="shared" ca="1" si="1"/>
        <v>1</v>
      </c>
      <c r="BX3" s="1557">
        <f t="shared" ca="1" si="1"/>
        <v>1</v>
      </c>
      <c r="BY3" s="1557">
        <f t="shared" ca="1" si="1"/>
        <v>1</v>
      </c>
      <c r="BZ3" s="1557">
        <f t="shared" ca="1" si="1"/>
        <v>1</v>
      </c>
      <c r="CA3" s="1557">
        <f t="shared" ca="1" si="1"/>
        <v>1</v>
      </c>
      <c r="CB3" s="1557">
        <f t="shared" ca="1" si="1"/>
        <v>1</v>
      </c>
      <c r="CC3" s="1557">
        <f t="shared" ca="1" si="1"/>
        <v>1</v>
      </c>
      <c r="CD3" s="1557">
        <f t="shared" ca="1" si="1"/>
        <v>1</v>
      </c>
      <c r="CE3" s="1557">
        <f t="shared" ca="1" si="1"/>
        <v>1</v>
      </c>
      <c r="CF3" s="1557">
        <f t="shared" ca="1" si="1"/>
        <v>1</v>
      </c>
      <c r="CG3" s="1557">
        <f t="shared" ca="1" si="1"/>
        <v>0</v>
      </c>
      <c r="CH3" s="1557">
        <f t="shared" ca="1" si="1"/>
        <v>0</v>
      </c>
      <c r="CI3" s="1557">
        <f t="shared" ca="1" si="1"/>
        <v>0</v>
      </c>
      <c r="CJ3" s="1557">
        <f t="shared" ca="1" si="1"/>
        <v>0</v>
      </c>
      <c r="CK3" s="1557">
        <f t="shared" ca="1" si="1"/>
        <v>0</v>
      </c>
      <c r="CL3" s="1557">
        <f t="shared" ca="1" si="1"/>
        <v>0</v>
      </c>
      <c r="CM3" s="1557">
        <f t="shared" ca="1" si="1"/>
        <v>0</v>
      </c>
      <c r="CN3" s="1557">
        <f t="shared" ca="1" si="1"/>
        <v>0</v>
      </c>
      <c r="CO3" s="1557">
        <f t="shared" ca="1" si="1"/>
        <v>0</v>
      </c>
      <c r="CP3" s="1557">
        <f t="shared" ca="1" si="1"/>
        <v>0</v>
      </c>
      <c r="CQ3" s="1557">
        <f t="shared" ca="1" si="1"/>
        <v>0</v>
      </c>
      <c r="CR3" s="1557">
        <f t="shared" ca="1" si="1"/>
        <v>0</v>
      </c>
      <c r="CS3" s="1557">
        <f t="shared" ca="1" si="1"/>
        <v>0</v>
      </c>
      <c r="CT3" s="1557">
        <f t="shared" ca="1" si="1"/>
        <v>0</v>
      </c>
      <c r="CU3" s="1557">
        <f t="shared" ca="1" si="1"/>
        <v>0</v>
      </c>
      <c r="CV3" s="1557">
        <f t="shared" ca="1" si="1"/>
        <v>0</v>
      </c>
      <c r="CW3" s="1557">
        <f t="shared" ca="1" si="1"/>
        <v>0</v>
      </c>
      <c r="CX3" s="1557">
        <f t="shared" ca="1" si="1"/>
        <v>0</v>
      </c>
      <c r="CY3" s="1557">
        <f t="shared" ca="1" si="1"/>
        <v>0</v>
      </c>
      <c r="CZ3" s="1557">
        <f t="shared" ca="1" si="1"/>
        <v>0</v>
      </c>
      <c r="DA3" s="1557">
        <f t="shared" ca="1" si="1"/>
        <v>0</v>
      </c>
      <c r="DB3" s="1557">
        <f t="shared" ca="1" si="1"/>
        <v>0</v>
      </c>
      <c r="DC3" s="1557">
        <f t="shared" ca="1" si="1"/>
        <v>0</v>
      </c>
      <c r="DD3" s="1557">
        <f t="shared" ca="1" si="1"/>
        <v>0</v>
      </c>
      <c r="DE3" s="1557">
        <f t="shared" ca="1" si="1"/>
        <v>0</v>
      </c>
      <c r="DF3" s="1557">
        <f t="shared" ca="1" si="1"/>
        <v>0</v>
      </c>
      <c r="DG3" s="1557">
        <f t="shared" ca="1" si="1"/>
        <v>0</v>
      </c>
      <c r="DH3" s="1557">
        <f t="shared" ca="1" si="1"/>
        <v>0</v>
      </c>
      <c r="DI3" s="1557">
        <f t="shared" ca="1" si="1"/>
        <v>0</v>
      </c>
      <c r="DJ3" s="1557">
        <f t="shared" ca="1" si="1"/>
        <v>0</v>
      </c>
      <c r="DK3" s="1557">
        <f t="shared" ca="1" si="1"/>
        <v>0</v>
      </c>
      <c r="DL3" s="1557">
        <f t="shared" ca="1" si="1"/>
        <v>0</v>
      </c>
      <c r="DM3" s="1557">
        <f t="shared" ca="1" si="1"/>
        <v>0</v>
      </c>
      <c r="DN3" s="1557">
        <f t="shared" ca="1" si="1"/>
        <v>0</v>
      </c>
      <c r="DO3" s="1557">
        <f t="shared" ca="1" si="1"/>
        <v>0</v>
      </c>
      <c r="DP3" s="1557">
        <f t="shared" ca="1" si="1"/>
        <v>0</v>
      </c>
      <c r="DQ3" s="1557">
        <f t="shared" ca="1" si="1"/>
        <v>0</v>
      </c>
      <c r="DR3" s="1557">
        <f t="shared" ca="1" si="1"/>
        <v>0</v>
      </c>
      <c r="DS3" s="1557">
        <f t="shared" ca="1" si="1"/>
        <v>0</v>
      </c>
      <c r="DT3" s="1557">
        <f t="shared" ca="1" si="1"/>
        <v>0</v>
      </c>
      <c r="DU3" s="1557">
        <f t="shared" ca="1" si="1"/>
        <v>0</v>
      </c>
      <c r="DV3" s="1557">
        <f t="shared" ca="1" si="1"/>
        <v>0</v>
      </c>
      <c r="DW3" s="1557">
        <f t="shared" ca="1" si="1"/>
        <v>0</v>
      </c>
      <c r="DX3" s="1557">
        <f t="shared" ca="1" si="1"/>
        <v>0</v>
      </c>
      <c r="DY3" s="1557">
        <f t="shared" ca="1" si="1"/>
        <v>0</v>
      </c>
      <c r="DZ3" s="1557">
        <f t="shared" ca="1" si="1"/>
        <v>0</v>
      </c>
      <c r="EA3" s="1557">
        <f t="shared" ca="1" si="1"/>
        <v>0</v>
      </c>
      <c r="EB3" s="1557">
        <f t="shared" ca="1" si="1"/>
        <v>0</v>
      </c>
      <c r="EC3" s="1557">
        <f t="shared" ca="1" si="1"/>
        <v>0</v>
      </c>
      <c r="ED3" s="1557">
        <f t="shared" ca="1" si="1"/>
        <v>0</v>
      </c>
      <c r="EE3" s="1557">
        <f t="shared" ca="1" si="1"/>
        <v>0</v>
      </c>
      <c r="EF3" s="1557">
        <f t="shared" ref="EF3:EP3" ca="1" si="2">1*(EF4&gt;$C$3)*(EF4&lt;=$C$6)</f>
        <v>0</v>
      </c>
      <c r="EG3" s="1557">
        <f t="shared" ca="1" si="2"/>
        <v>0</v>
      </c>
      <c r="EH3" s="1557">
        <f t="shared" ca="1" si="2"/>
        <v>0</v>
      </c>
      <c r="EI3" s="1557">
        <f t="shared" ca="1" si="2"/>
        <v>0</v>
      </c>
      <c r="EJ3" s="1557">
        <f t="shared" ca="1" si="2"/>
        <v>0</v>
      </c>
      <c r="EK3" s="1557">
        <f t="shared" ca="1" si="2"/>
        <v>0</v>
      </c>
      <c r="EL3" s="1557">
        <f t="shared" ca="1" si="2"/>
        <v>0</v>
      </c>
      <c r="EM3" s="1557">
        <f t="shared" ca="1" si="2"/>
        <v>0</v>
      </c>
      <c r="EN3" s="1557">
        <f t="shared" ca="1" si="2"/>
        <v>0</v>
      </c>
      <c r="EO3" s="1557">
        <f t="shared" ca="1" si="2"/>
        <v>0</v>
      </c>
      <c r="EP3" s="1557">
        <f t="shared" ca="1" si="2"/>
        <v>0</v>
      </c>
    </row>
    <row r="4" spans="1:152" s="221" customFormat="1" ht="15" customHeight="1">
      <c r="A4" s="190"/>
      <c r="B4" s="687" t="s">
        <v>106</v>
      </c>
      <c r="C4" s="707"/>
      <c r="D4" s="1648"/>
      <c r="E4" s="708"/>
      <c r="F4" s="690"/>
      <c r="G4" s="691">
        <f>기준분기</f>
        <v>45016</v>
      </c>
      <c r="H4" s="691">
        <f t="shared" ref="H4:AM4" si="3">EOMONTH(G4,3)</f>
        <v>45107</v>
      </c>
      <c r="I4" s="691">
        <f t="shared" si="3"/>
        <v>45199</v>
      </c>
      <c r="J4" s="691">
        <f t="shared" si="3"/>
        <v>45291</v>
      </c>
      <c r="K4" s="691">
        <f t="shared" si="3"/>
        <v>45382</v>
      </c>
      <c r="L4" s="691">
        <f t="shared" si="3"/>
        <v>45473</v>
      </c>
      <c r="M4" s="691">
        <f t="shared" si="3"/>
        <v>45565</v>
      </c>
      <c r="N4" s="691">
        <f t="shared" si="3"/>
        <v>45657</v>
      </c>
      <c r="O4" s="691">
        <f t="shared" si="3"/>
        <v>45747</v>
      </c>
      <c r="P4" s="691">
        <f t="shared" si="3"/>
        <v>45838</v>
      </c>
      <c r="Q4" s="691">
        <f t="shared" si="3"/>
        <v>45930</v>
      </c>
      <c r="R4" s="691">
        <f t="shared" si="3"/>
        <v>46022</v>
      </c>
      <c r="S4" s="691">
        <f t="shared" si="3"/>
        <v>46112</v>
      </c>
      <c r="T4" s="691">
        <f t="shared" si="3"/>
        <v>46203</v>
      </c>
      <c r="U4" s="691">
        <f t="shared" si="3"/>
        <v>46295</v>
      </c>
      <c r="V4" s="691">
        <f t="shared" si="3"/>
        <v>46387</v>
      </c>
      <c r="W4" s="691">
        <f t="shared" si="3"/>
        <v>46477</v>
      </c>
      <c r="X4" s="691">
        <f t="shared" si="3"/>
        <v>46568</v>
      </c>
      <c r="Y4" s="691">
        <f t="shared" si="3"/>
        <v>46660</v>
      </c>
      <c r="Z4" s="691">
        <f t="shared" si="3"/>
        <v>46752</v>
      </c>
      <c r="AA4" s="691">
        <f t="shared" si="3"/>
        <v>46843</v>
      </c>
      <c r="AB4" s="691">
        <f t="shared" si="3"/>
        <v>46934</v>
      </c>
      <c r="AC4" s="691">
        <f t="shared" si="3"/>
        <v>47026</v>
      </c>
      <c r="AD4" s="691">
        <f t="shared" si="3"/>
        <v>47118</v>
      </c>
      <c r="AE4" s="691">
        <f t="shared" si="3"/>
        <v>47208</v>
      </c>
      <c r="AF4" s="691">
        <f t="shared" si="3"/>
        <v>47299</v>
      </c>
      <c r="AG4" s="691">
        <f t="shared" si="3"/>
        <v>47391</v>
      </c>
      <c r="AH4" s="691">
        <f t="shared" si="3"/>
        <v>47483</v>
      </c>
      <c r="AI4" s="691">
        <f t="shared" si="3"/>
        <v>47573</v>
      </c>
      <c r="AJ4" s="691">
        <f t="shared" si="3"/>
        <v>47664</v>
      </c>
      <c r="AK4" s="691">
        <f t="shared" si="3"/>
        <v>47756</v>
      </c>
      <c r="AL4" s="691">
        <f t="shared" si="3"/>
        <v>47848</v>
      </c>
      <c r="AM4" s="691">
        <f t="shared" si="3"/>
        <v>47938</v>
      </c>
      <c r="AN4" s="691">
        <f t="shared" ref="AN4:BS4" si="4">EOMONTH(AM4,3)</f>
        <v>48029</v>
      </c>
      <c r="AO4" s="691">
        <f t="shared" si="4"/>
        <v>48121</v>
      </c>
      <c r="AP4" s="691">
        <f t="shared" si="4"/>
        <v>48213</v>
      </c>
      <c r="AQ4" s="691">
        <f t="shared" si="4"/>
        <v>48304</v>
      </c>
      <c r="AR4" s="691">
        <f t="shared" si="4"/>
        <v>48395</v>
      </c>
      <c r="AS4" s="691">
        <f t="shared" si="4"/>
        <v>48487</v>
      </c>
      <c r="AT4" s="691">
        <f t="shared" si="4"/>
        <v>48579</v>
      </c>
      <c r="AU4" s="691">
        <f t="shared" si="4"/>
        <v>48669</v>
      </c>
      <c r="AV4" s="691">
        <f t="shared" si="4"/>
        <v>48760</v>
      </c>
      <c r="AW4" s="691">
        <f t="shared" si="4"/>
        <v>48852</v>
      </c>
      <c r="AX4" s="691">
        <f t="shared" si="4"/>
        <v>48944</v>
      </c>
      <c r="AY4" s="691">
        <f t="shared" si="4"/>
        <v>49034</v>
      </c>
      <c r="AZ4" s="691">
        <f t="shared" si="4"/>
        <v>49125</v>
      </c>
      <c r="BA4" s="691">
        <f t="shared" si="4"/>
        <v>49217</v>
      </c>
      <c r="BB4" s="691">
        <f t="shared" si="4"/>
        <v>49309</v>
      </c>
      <c r="BC4" s="691">
        <f t="shared" si="4"/>
        <v>49399</v>
      </c>
      <c r="BD4" s="691">
        <f t="shared" si="4"/>
        <v>49490</v>
      </c>
      <c r="BE4" s="691">
        <f t="shared" si="4"/>
        <v>49582</v>
      </c>
      <c r="BF4" s="691">
        <f t="shared" si="4"/>
        <v>49674</v>
      </c>
      <c r="BG4" s="691">
        <f t="shared" si="4"/>
        <v>49765</v>
      </c>
      <c r="BH4" s="691">
        <f t="shared" si="4"/>
        <v>49856</v>
      </c>
      <c r="BI4" s="691">
        <f t="shared" si="4"/>
        <v>49948</v>
      </c>
      <c r="BJ4" s="691">
        <f t="shared" si="4"/>
        <v>50040</v>
      </c>
      <c r="BK4" s="691">
        <f t="shared" si="4"/>
        <v>50130</v>
      </c>
      <c r="BL4" s="691">
        <f t="shared" si="4"/>
        <v>50221</v>
      </c>
      <c r="BM4" s="691">
        <f t="shared" si="4"/>
        <v>50313</v>
      </c>
      <c r="BN4" s="691">
        <f t="shared" si="4"/>
        <v>50405</v>
      </c>
      <c r="BO4" s="691">
        <f t="shared" si="4"/>
        <v>50495</v>
      </c>
      <c r="BP4" s="691">
        <f t="shared" si="4"/>
        <v>50586</v>
      </c>
      <c r="BQ4" s="691">
        <f t="shared" si="4"/>
        <v>50678</v>
      </c>
      <c r="BR4" s="691">
        <f t="shared" si="4"/>
        <v>50770</v>
      </c>
      <c r="BS4" s="691">
        <f t="shared" si="4"/>
        <v>50860</v>
      </c>
      <c r="BT4" s="691">
        <f t="shared" ref="BT4:CT4" si="5">EOMONTH(BS4,3)</f>
        <v>50951</v>
      </c>
      <c r="BU4" s="691">
        <f t="shared" si="5"/>
        <v>51043</v>
      </c>
      <c r="BV4" s="691">
        <f t="shared" si="5"/>
        <v>51135</v>
      </c>
      <c r="BW4" s="691">
        <f t="shared" si="5"/>
        <v>51226</v>
      </c>
      <c r="BX4" s="691">
        <f t="shared" si="5"/>
        <v>51317</v>
      </c>
      <c r="BY4" s="691">
        <f t="shared" si="5"/>
        <v>51409</v>
      </c>
      <c r="BZ4" s="691">
        <f t="shared" si="5"/>
        <v>51501</v>
      </c>
      <c r="CA4" s="691">
        <f t="shared" si="5"/>
        <v>51591</v>
      </c>
      <c r="CB4" s="691">
        <f t="shared" si="5"/>
        <v>51682</v>
      </c>
      <c r="CC4" s="691">
        <f t="shared" si="5"/>
        <v>51774</v>
      </c>
      <c r="CD4" s="691">
        <f t="shared" si="5"/>
        <v>51866</v>
      </c>
      <c r="CE4" s="691">
        <f t="shared" si="5"/>
        <v>51956</v>
      </c>
      <c r="CF4" s="691">
        <f t="shared" si="5"/>
        <v>52047</v>
      </c>
      <c r="CG4" s="691">
        <f t="shared" si="5"/>
        <v>52139</v>
      </c>
      <c r="CH4" s="691">
        <f t="shared" si="5"/>
        <v>52231</v>
      </c>
      <c r="CI4" s="691">
        <f t="shared" si="5"/>
        <v>52321</v>
      </c>
      <c r="CJ4" s="691">
        <f t="shared" si="5"/>
        <v>52412</v>
      </c>
      <c r="CK4" s="691">
        <f t="shared" si="5"/>
        <v>52504</v>
      </c>
      <c r="CL4" s="691">
        <f t="shared" si="5"/>
        <v>52596</v>
      </c>
      <c r="CM4" s="691">
        <f t="shared" si="5"/>
        <v>52687</v>
      </c>
      <c r="CN4" s="691">
        <f t="shared" si="5"/>
        <v>52778</v>
      </c>
      <c r="CO4" s="691">
        <f t="shared" si="5"/>
        <v>52870</v>
      </c>
      <c r="CP4" s="691">
        <f t="shared" si="5"/>
        <v>52962</v>
      </c>
      <c r="CQ4" s="691">
        <f t="shared" si="5"/>
        <v>53052</v>
      </c>
      <c r="CR4" s="691">
        <f t="shared" si="5"/>
        <v>53143</v>
      </c>
      <c r="CS4" s="691">
        <f t="shared" si="5"/>
        <v>53235</v>
      </c>
      <c r="CT4" s="691">
        <f t="shared" si="5"/>
        <v>53327</v>
      </c>
      <c r="CU4" s="691">
        <f t="shared" ref="CU4:DI4" si="6">EOMONTH(CT4,3)</f>
        <v>53417</v>
      </c>
      <c r="CV4" s="691">
        <f t="shared" si="6"/>
        <v>53508</v>
      </c>
      <c r="CW4" s="691">
        <f t="shared" si="6"/>
        <v>53600</v>
      </c>
      <c r="CX4" s="691">
        <f t="shared" si="6"/>
        <v>53692</v>
      </c>
      <c r="CY4" s="691">
        <f t="shared" si="6"/>
        <v>53782</v>
      </c>
      <c r="CZ4" s="691">
        <f t="shared" si="6"/>
        <v>53873</v>
      </c>
      <c r="DA4" s="691">
        <f t="shared" si="6"/>
        <v>53965</v>
      </c>
      <c r="DB4" s="691">
        <f t="shared" si="6"/>
        <v>54057</v>
      </c>
      <c r="DC4" s="691">
        <f t="shared" si="6"/>
        <v>54148</v>
      </c>
      <c r="DD4" s="691">
        <f t="shared" si="6"/>
        <v>54239</v>
      </c>
      <c r="DE4" s="691">
        <f t="shared" si="6"/>
        <v>54331</v>
      </c>
      <c r="DF4" s="691">
        <f t="shared" si="6"/>
        <v>54423</v>
      </c>
      <c r="DG4" s="691">
        <f t="shared" si="6"/>
        <v>54513</v>
      </c>
      <c r="DH4" s="691">
        <f t="shared" si="6"/>
        <v>54604</v>
      </c>
      <c r="DI4" s="691">
        <f t="shared" si="6"/>
        <v>54696</v>
      </c>
      <c r="DJ4" s="691">
        <f t="shared" ref="DJ4" si="7">EOMONTH(DI4,3)</f>
        <v>54788</v>
      </c>
      <c r="DK4" s="691">
        <f t="shared" ref="DK4" si="8">EOMONTH(DJ4,3)</f>
        <v>54878</v>
      </c>
      <c r="DL4" s="691">
        <f t="shared" ref="DL4" si="9">EOMONTH(DK4,3)</f>
        <v>54969</v>
      </c>
      <c r="DM4" s="691">
        <f t="shared" ref="DM4" si="10">EOMONTH(DL4,3)</f>
        <v>55061</v>
      </c>
      <c r="DN4" s="691">
        <f t="shared" ref="DN4" si="11">EOMONTH(DM4,3)</f>
        <v>55153</v>
      </c>
      <c r="DO4" s="691">
        <f t="shared" ref="DO4" si="12">EOMONTH(DN4,3)</f>
        <v>55243</v>
      </c>
      <c r="DP4" s="691">
        <f t="shared" ref="DP4" si="13">EOMONTH(DO4,3)</f>
        <v>55334</v>
      </c>
      <c r="DQ4" s="691">
        <f t="shared" ref="DQ4" si="14">EOMONTH(DP4,3)</f>
        <v>55426</v>
      </c>
      <c r="DR4" s="691">
        <f t="shared" ref="DR4" si="15">EOMONTH(DQ4,3)</f>
        <v>55518</v>
      </c>
      <c r="DS4" s="691">
        <f t="shared" ref="DS4" si="16">EOMONTH(DR4,3)</f>
        <v>55609</v>
      </c>
      <c r="DT4" s="691">
        <f t="shared" ref="DT4" si="17">EOMONTH(DS4,3)</f>
        <v>55700</v>
      </c>
      <c r="DU4" s="691">
        <f t="shared" ref="DU4" si="18">EOMONTH(DT4,3)</f>
        <v>55792</v>
      </c>
      <c r="DV4" s="691">
        <f t="shared" ref="DV4" si="19">EOMONTH(DU4,3)</f>
        <v>55884</v>
      </c>
      <c r="DW4" s="691">
        <f t="shared" ref="DW4" si="20">EOMONTH(DV4,3)</f>
        <v>55974</v>
      </c>
      <c r="DX4" s="691">
        <f t="shared" ref="DX4" si="21">EOMONTH(DW4,3)</f>
        <v>56065</v>
      </c>
      <c r="DY4" s="691">
        <f t="shared" ref="DY4" si="22">EOMONTH(DX4,3)</f>
        <v>56157</v>
      </c>
      <c r="DZ4" s="691">
        <f t="shared" ref="DZ4" si="23">EOMONTH(DY4,3)</f>
        <v>56249</v>
      </c>
      <c r="EA4" s="691">
        <f t="shared" ref="EA4" si="24">EOMONTH(DZ4,3)</f>
        <v>56339</v>
      </c>
      <c r="EB4" s="691">
        <f t="shared" ref="EB4" si="25">EOMONTH(EA4,3)</f>
        <v>56430</v>
      </c>
      <c r="EC4" s="691">
        <f t="shared" ref="EC4" si="26">EOMONTH(EB4,3)</f>
        <v>56522</v>
      </c>
      <c r="ED4" s="691">
        <f t="shared" ref="ED4" si="27">EOMONTH(EC4,3)</f>
        <v>56614</v>
      </c>
      <c r="EE4" s="691">
        <f t="shared" ref="EE4" si="28">EOMONTH(ED4,3)</f>
        <v>56704</v>
      </c>
      <c r="EF4" s="691">
        <f t="shared" ref="EF4" si="29">EOMONTH(EE4,3)</f>
        <v>56795</v>
      </c>
      <c r="EG4" s="691">
        <f t="shared" ref="EG4" si="30">EOMONTH(EF4,3)</f>
        <v>56887</v>
      </c>
      <c r="EH4" s="691">
        <f t="shared" ref="EH4" si="31">EOMONTH(EG4,3)</f>
        <v>56979</v>
      </c>
      <c r="EI4" s="691">
        <f t="shared" ref="EI4" si="32">EOMONTH(EH4,3)</f>
        <v>57070</v>
      </c>
      <c r="EJ4" s="691">
        <f t="shared" ref="EJ4" si="33">EOMONTH(EI4,3)</f>
        <v>57161</v>
      </c>
      <c r="EK4" s="691">
        <f t="shared" ref="EK4" si="34">EOMONTH(EJ4,3)</f>
        <v>57253</v>
      </c>
      <c r="EL4" s="691">
        <f t="shared" ref="EL4" si="35">EOMONTH(EK4,3)</f>
        <v>57345</v>
      </c>
      <c r="EM4" s="691">
        <f t="shared" ref="EM4" si="36">EOMONTH(EL4,3)</f>
        <v>57435</v>
      </c>
      <c r="EN4" s="691">
        <f t="shared" ref="EN4" si="37">EOMONTH(EM4,3)</f>
        <v>57526</v>
      </c>
      <c r="EO4" s="691">
        <f t="shared" ref="EO4" si="38">EOMONTH(EN4,3)</f>
        <v>57618</v>
      </c>
      <c r="EP4" s="691">
        <f t="shared" ref="EP4" si="39">EOMONTH(EO4,3)</f>
        <v>57710</v>
      </c>
    </row>
    <row r="5" spans="1:152" s="216" customFormat="1" ht="15" customHeight="1">
      <c r="A5" s="37"/>
      <c r="B5" s="89" t="s">
        <v>3</v>
      </c>
      <c r="C5" s="220"/>
      <c r="D5" s="1020" t="s">
        <v>429</v>
      </c>
      <c r="E5" s="201" t="s">
        <v>127</v>
      </c>
      <c r="F5" s="167"/>
      <c r="G5" s="167">
        <f t="shared" ref="G5:AL5" si="40">YEAR(G4)</f>
        <v>2023</v>
      </c>
      <c r="H5" s="167">
        <f t="shared" si="40"/>
        <v>2023</v>
      </c>
      <c r="I5" s="167">
        <f t="shared" si="40"/>
        <v>2023</v>
      </c>
      <c r="J5" s="167">
        <f t="shared" si="40"/>
        <v>2023</v>
      </c>
      <c r="K5" s="167">
        <f t="shared" si="40"/>
        <v>2024</v>
      </c>
      <c r="L5" s="167">
        <f t="shared" si="40"/>
        <v>2024</v>
      </c>
      <c r="M5" s="167">
        <f t="shared" si="40"/>
        <v>2024</v>
      </c>
      <c r="N5" s="167">
        <f t="shared" si="40"/>
        <v>2024</v>
      </c>
      <c r="O5" s="167">
        <f t="shared" si="40"/>
        <v>2025</v>
      </c>
      <c r="P5" s="167">
        <f t="shared" si="40"/>
        <v>2025</v>
      </c>
      <c r="Q5" s="167">
        <f t="shared" si="40"/>
        <v>2025</v>
      </c>
      <c r="R5" s="167">
        <f t="shared" si="40"/>
        <v>2025</v>
      </c>
      <c r="S5" s="167">
        <f t="shared" si="40"/>
        <v>2026</v>
      </c>
      <c r="T5" s="167">
        <f t="shared" si="40"/>
        <v>2026</v>
      </c>
      <c r="U5" s="167">
        <f t="shared" si="40"/>
        <v>2026</v>
      </c>
      <c r="V5" s="167">
        <f t="shared" si="40"/>
        <v>2026</v>
      </c>
      <c r="W5" s="167">
        <f t="shared" si="40"/>
        <v>2027</v>
      </c>
      <c r="X5" s="167">
        <f t="shared" si="40"/>
        <v>2027</v>
      </c>
      <c r="Y5" s="167">
        <f t="shared" si="40"/>
        <v>2027</v>
      </c>
      <c r="Z5" s="167">
        <f t="shared" si="40"/>
        <v>2027</v>
      </c>
      <c r="AA5" s="167">
        <f t="shared" si="40"/>
        <v>2028</v>
      </c>
      <c r="AB5" s="167">
        <f t="shared" si="40"/>
        <v>2028</v>
      </c>
      <c r="AC5" s="167">
        <f t="shared" si="40"/>
        <v>2028</v>
      </c>
      <c r="AD5" s="167">
        <f t="shared" si="40"/>
        <v>2028</v>
      </c>
      <c r="AE5" s="167">
        <f t="shared" si="40"/>
        <v>2029</v>
      </c>
      <c r="AF5" s="167">
        <f t="shared" si="40"/>
        <v>2029</v>
      </c>
      <c r="AG5" s="167">
        <f t="shared" si="40"/>
        <v>2029</v>
      </c>
      <c r="AH5" s="167">
        <f t="shared" si="40"/>
        <v>2029</v>
      </c>
      <c r="AI5" s="167">
        <f t="shared" si="40"/>
        <v>2030</v>
      </c>
      <c r="AJ5" s="167">
        <f t="shared" si="40"/>
        <v>2030</v>
      </c>
      <c r="AK5" s="167">
        <f t="shared" si="40"/>
        <v>2030</v>
      </c>
      <c r="AL5" s="167">
        <f t="shared" si="40"/>
        <v>2030</v>
      </c>
      <c r="AM5" s="167">
        <f t="shared" ref="AM5:BR5" si="41">YEAR(AM4)</f>
        <v>2031</v>
      </c>
      <c r="AN5" s="167">
        <f t="shared" si="41"/>
        <v>2031</v>
      </c>
      <c r="AO5" s="167">
        <f t="shared" si="41"/>
        <v>2031</v>
      </c>
      <c r="AP5" s="167">
        <f t="shared" si="41"/>
        <v>2031</v>
      </c>
      <c r="AQ5" s="167">
        <f t="shared" si="41"/>
        <v>2032</v>
      </c>
      <c r="AR5" s="167">
        <f t="shared" si="41"/>
        <v>2032</v>
      </c>
      <c r="AS5" s="167">
        <f t="shared" si="41"/>
        <v>2032</v>
      </c>
      <c r="AT5" s="167">
        <f t="shared" si="41"/>
        <v>2032</v>
      </c>
      <c r="AU5" s="167">
        <f t="shared" si="41"/>
        <v>2033</v>
      </c>
      <c r="AV5" s="167">
        <f t="shared" si="41"/>
        <v>2033</v>
      </c>
      <c r="AW5" s="167">
        <f t="shared" si="41"/>
        <v>2033</v>
      </c>
      <c r="AX5" s="167">
        <f t="shared" si="41"/>
        <v>2033</v>
      </c>
      <c r="AY5" s="167">
        <f t="shared" si="41"/>
        <v>2034</v>
      </c>
      <c r="AZ5" s="167">
        <f t="shared" si="41"/>
        <v>2034</v>
      </c>
      <c r="BA5" s="167">
        <f t="shared" si="41"/>
        <v>2034</v>
      </c>
      <c r="BB5" s="167">
        <f t="shared" si="41"/>
        <v>2034</v>
      </c>
      <c r="BC5" s="167">
        <f t="shared" si="41"/>
        <v>2035</v>
      </c>
      <c r="BD5" s="167">
        <f t="shared" si="41"/>
        <v>2035</v>
      </c>
      <c r="BE5" s="167">
        <f t="shared" si="41"/>
        <v>2035</v>
      </c>
      <c r="BF5" s="167">
        <f t="shared" si="41"/>
        <v>2035</v>
      </c>
      <c r="BG5" s="167">
        <f t="shared" si="41"/>
        <v>2036</v>
      </c>
      <c r="BH5" s="167">
        <f t="shared" si="41"/>
        <v>2036</v>
      </c>
      <c r="BI5" s="167">
        <f t="shared" si="41"/>
        <v>2036</v>
      </c>
      <c r="BJ5" s="167">
        <f t="shared" si="41"/>
        <v>2036</v>
      </c>
      <c r="BK5" s="167">
        <f t="shared" si="41"/>
        <v>2037</v>
      </c>
      <c r="BL5" s="167">
        <f t="shared" si="41"/>
        <v>2037</v>
      </c>
      <c r="BM5" s="167">
        <f t="shared" si="41"/>
        <v>2037</v>
      </c>
      <c r="BN5" s="167">
        <f t="shared" si="41"/>
        <v>2037</v>
      </c>
      <c r="BO5" s="167">
        <f t="shared" si="41"/>
        <v>2038</v>
      </c>
      <c r="BP5" s="167">
        <f t="shared" si="41"/>
        <v>2038</v>
      </c>
      <c r="BQ5" s="167">
        <f t="shared" si="41"/>
        <v>2038</v>
      </c>
      <c r="BR5" s="167">
        <f t="shared" si="41"/>
        <v>2038</v>
      </c>
      <c r="BS5" s="167">
        <f t="shared" ref="BS5:CX5" si="42">YEAR(BS4)</f>
        <v>2039</v>
      </c>
      <c r="BT5" s="167">
        <f t="shared" si="42"/>
        <v>2039</v>
      </c>
      <c r="BU5" s="167">
        <f t="shared" si="42"/>
        <v>2039</v>
      </c>
      <c r="BV5" s="167">
        <f t="shared" si="42"/>
        <v>2039</v>
      </c>
      <c r="BW5" s="167">
        <f t="shared" si="42"/>
        <v>2040</v>
      </c>
      <c r="BX5" s="167">
        <f t="shared" si="42"/>
        <v>2040</v>
      </c>
      <c r="BY5" s="167">
        <f t="shared" si="42"/>
        <v>2040</v>
      </c>
      <c r="BZ5" s="167">
        <f t="shared" si="42"/>
        <v>2040</v>
      </c>
      <c r="CA5" s="167">
        <f t="shared" si="42"/>
        <v>2041</v>
      </c>
      <c r="CB5" s="167">
        <f t="shared" si="42"/>
        <v>2041</v>
      </c>
      <c r="CC5" s="167">
        <f t="shared" si="42"/>
        <v>2041</v>
      </c>
      <c r="CD5" s="167">
        <f t="shared" si="42"/>
        <v>2041</v>
      </c>
      <c r="CE5" s="167">
        <f t="shared" si="42"/>
        <v>2042</v>
      </c>
      <c r="CF5" s="167">
        <f t="shared" si="42"/>
        <v>2042</v>
      </c>
      <c r="CG5" s="167">
        <f t="shared" si="42"/>
        <v>2042</v>
      </c>
      <c r="CH5" s="167">
        <f t="shared" si="42"/>
        <v>2042</v>
      </c>
      <c r="CI5" s="167">
        <f t="shared" si="42"/>
        <v>2043</v>
      </c>
      <c r="CJ5" s="167">
        <f t="shared" si="42"/>
        <v>2043</v>
      </c>
      <c r="CK5" s="167">
        <f t="shared" si="42"/>
        <v>2043</v>
      </c>
      <c r="CL5" s="167">
        <f t="shared" si="42"/>
        <v>2043</v>
      </c>
      <c r="CM5" s="167">
        <f t="shared" si="42"/>
        <v>2044</v>
      </c>
      <c r="CN5" s="167">
        <f t="shared" si="42"/>
        <v>2044</v>
      </c>
      <c r="CO5" s="167">
        <f t="shared" si="42"/>
        <v>2044</v>
      </c>
      <c r="CP5" s="167">
        <f t="shared" si="42"/>
        <v>2044</v>
      </c>
      <c r="CQ5" s="167">
        <f t="shared" si="42"/>
        <v>2045</v>
      </c>
      <c r="CR5" s="167">
        <f t="shared" si="42"/>
        <v>2045</v>
      </c>
      <c r="CS5" s="167">
        <f t="shared" si="42"/>
        <v>2045</v>
      </c>
      <c r="CT5" s="167">
        <f t="shared" si="42"/>
        <v>2045</v>
      </c>
      <c r="CU5" s="167">
        <f t="shared" si="42"/>
        <v>2046</v>
      </c>
      <c r="CV5" s="167">
        <f t="shared" si="42"/>
        <v>2046</v>
      </c>
      <c r="CW5" s="167">
        <f t="shared" si="42"/>
        <v>2046</v>
      </c>
      <c r="CX5" s="167">
        <f t="shared" si="42"/>
        <v>2046</v>
      </c>
      <c r="CY5" s="167">
        <f t="shared" ref="CY5:DI5" si="43">YEAR(CY4)</f>
        <v>2047</v>
      </c>
      <c r="CZ5" s="167">
        <f t="shared" si="43"/>
        <v>2047</v>
      </c>
      <c r="DA5" s="167">
        <f t="shared" si="43"/>
        <v>2047</v>
      </c>
      <c r="DB5" s="167">
        <f t="shared" si="43"/>
        <v>2047</v>
      </c>
      <c r="DC5" s="167">
        <f t="shared" si="43"/>
        <v>2048</v>
      </c>
      <c r="DD5" s="167">
        <f t="shared" si="43"/>
        <v>2048</v>
      </c>
      <c r="DE5" s="167">
        <f t="shared" si="43"/>
        <v>2048</v>
      </c>
      <c r="DF5" s="167">
        <f t="shared" si="43"/>
        <v>2048</v>
      </c>
      <c r="DG5" s="167">
        <f t="shared" si="43"/>
        <v>2049</v>
      </c>
      <c r="DH5" s="167">
        <f t="shared" si="43"/>
        <v>2049</v>
      </c>
      <c r="DI5" s="167">
        <f t="shared" si="43"/>
        <v>2049</v>
      </c>
      <c r="DJ5" s="167">
        <f t="shared" ref="DJ5:EP5" si="44">YEAR(DJ4)</f>
        <v>2049</v>
      </c>
      <c r="DK5" s="167">
        <f t="shared" si="44"/>
        <v>2050</v>
      </c>
      <c r="DL5" s="167">
        <f t="shared" si="44"/>
        <v>2050</v>
      </c>
      <c r="DM5" s="167">
        <f t="shared" si="44"/>
        <v>2050</v>
      </c>
      <c r="DN5" s="167">
        <f t="shared" si="44"/>
        <v>2050</v>
      </c>
      <c r="DO5" s="167">
        <f t="shared" si="44"/>
        <v>2051</v>
      </c>
      <c r="DP5" s="167">
        <f t="shared" si="44"/>
        <v>2051</v>
      </c>
      <c r="DQ5" s="167">
        <f t="shared" si="44"/>
        <v>2051</v>
      </c>
      <c r="DR5" s="167">
        <f t="shared" si="44"/>
        <v>2051</v>
      </c>
      <c r="DS5" s="167">
        <f t="shared" si="44"/>
        <v>2052</v>
      </c>
      <c r="DT5" s="167">
        <f t="shared" si="44"/>
        <v>2052</v>
      </c>
      <c r="DU5" s="167">
        <f t="shared" si="44"/>
        <v>2052</v>
      </c>
      <c r="DV5" s="167">
        <f t="shared" si="44"/>
        <v>2052</v>
      </c>
      <c r="DW5" s="167">
        <f t="shared" si="44"/>
        <v>2053</v>
      </c>
      <c r="DX5" s="167">
        <f t="shared" si="44"/>
        <v>2053</v>
      </c>
      <c r="DY5" s="167">
        <f t="shared" si="44"/>
        <v>2053</v>
      </c>
      <c r="DZ5" s="167">
        <f t="shared" si="44"/>
        <v>2053</v>
      </c>
      <c r="EA5" s="167">
        <f t="shared" si="44"/>
        <v>2054</v>
      </c>
      <c r="EB5" s="167">
        <f t="shared" si="44"/>
        <v>2054</v>
      </c>
      <c r="EC5" s="167">
        <f t="shared" si="44"/>
        <v>2054</v>
      </c>
      <c r="ED5" s="167">
        <f t="shared" si="44"/>
        <v>2054</v>
      </c>
      <c r="EE5" s="167">
        <f t="shared" si="44"/>
        <v>2055</v>
      </c>
      <c r="EF5" s="167">
        <f t="shared" si="44"/>
        <v>2055</v>
      </c>
      <c r="EG5" s="167">
        <f t="shared" si="44"/>
        <v>2055</v>
      </c>
      <c r="EH5" s="167">
        <f t="shared" si="44"/>
        <v>2055</v>
      </c>
      <c r="EI5" s="167">
        <f t="shared" si="44"/>
        <v>2056</v>
      </c>
      <c r="EJ5" s="167">
        <f t="shared" si="44"/>
        <v>2056</v>
      </c>
      <c r="EK5" s="167">
        <f t="shared" si="44"/>
        <v>2056</v>
      </c>
      <c r="EL5" s="167">
        <f t="shared" si="44"/>
        <v>2056</v>
      </c>
      <c r="EM5" s="167">
        <f t="shared" si="44"/>
        <v>2057</v>
      </c>
      <c r="EN5" s="167">
        <f t="shared" si="44"/>
        <v>2057</v>
      </c>
      <c r="EO5" s="167">
        <f t="shared" si="44"/>
        <v>2057</v>
      </c>
      <c r="EP5" s="167">
        <f t="shared" si="44"/>
        <v>2057</v>
      </c>
    </row>
    <row r="6" spans="1:152" s="1" customFormat="1" ht="15" customHeight="1">
      <c r="B6" s="3" t="s">
        <v>1242</v>
      </c>
      <c r="C6" s="1471">
        <f ca="1">MAX(Assum!$F$146:$J$146)</f>
        <v>52047</v>
      </c>
      <c r="D6" s="21" t="s">
        <v>704</v>
      </c>
      <c r="E6" s="110"/>
      <c r="F6" s="110"/>
      <c r="G6" s="1123">
        <f ca="1">(G4&lt;=$C$6)*1*G5</f>
        <v>2023</v>
      </c>
      <c r="H6" s="1123">
        <f t="shared" ref="H6:BS6" ca="1" si="45">(H4&lt;=$C$6)*1*H5</f>
        <v>2023</v>
      </c>
      <c r="I6" s="1123">
        <f t="shared" ca="1" si="45"/>
        <v>2023</v>
      </c>
      <c r="J6" s="1123">
        <f t="shared" ca="1" si="45"/>
        <v>2023</v>
      </c>
      <c r="K6" s="1123">
        <f t="shared" ca="1" si="45"/>
        <v>2024</v>
      </c>
      <c r="L6" s="1123">
        <f t="shared" ca="1" si="45"/>
        <v>2024</v>
      </c>
      <c r="M6" s="1123">
        <f t="shared" ca="1" si="45"/>
        <v>2024</v>
      </c>
      <c r="N6" s="1123">
        <f t="shared" ca="1" si="45"/>
        <v>2024</v>
      </c>
      <c r="O6" s="1123">
        <f t="shared" ca="1" si="45"/>
        <v>2025</v>
      </c>
      <c r="P6" s="1123">
        <f t="shared" ca="1" si="45"/>
        <v>2025</v>
      </c>
      <c r="Q6" s="1123">
        <f t="shared" ca="1" si="45"/>
        <v>2025</v>
      </c>
      <c r="R6" s="1123">
        <f t="shared" ca="1" si="45"/>
        <v>2025</v>
      </c>
      <c r="S6" s="1123">
        <f t="shared" ca="1" si="45"/>
        <v>2026</v>
      </c>
      <c r="T6" s="1123">
        <f t="shared" ca="1" si="45"/>
        <v>2026</v>
      </c>
      <c r="U6" s="1123">
        <f t="shared" ca="1" si="45"/>
        <v>2026</v>
      </c>
      <c r="V6" s="1123">
        <f t="shared" ca="1" si="45"/>
        <v>2026</v>
      </c>
      <c r="W6" s="1123">
        <f t="shared" ca="1" si="45"/>
        <v>2027</v>
      </c>
      <c r="X6" s="1123">
        <f t="shared" ca="1" si="45"/>
        <v>2027</v>
      </c>
      <c r="Y6" s="1123">
        <f t="shared" ca="1" si="45"/>
        <v>2027</v>
      </c>
      <c r="Z6" s="1123">
        <f t="shared" ca="1" si="45"/>
        <v>2027</v>
      </c>
      <c r="AA6" s="1123">
        <f t="shared" ca="1" si="45"/>
        <v>2028</v>
      </c>
      <c r="AB6" s="1123">
        <f t="shared" ca="1" si="45"/>
        <v>2028</v>
      </c>
      <c r="AC6" s="1123">
        <f t="shared" ca="1" si="45"/>
        <v>2028</v>
      </c>
      <c r="AD6" s="1123">
        <f t="shared" ca="1" si="45"/>
        <v>2028</v>
      </c>
      <c r="AE6" s="1123">
        <f t="shared" ca="1" si="45"/>
        <v>2029</v>
      </c>
      <c r="AF6" s="1123">
        <f t="shared" ca="1" si="45"/>
        <v>2029</v>
      </c>
      <c r="AG6" s="1123">
        <f t="shared" ca="1" si="45"/>
        <v>2029</v>
      </c>
      <c r="AH6" s="1123">
        <f t="shared" ca="1" si="45"/>
        <v>2029</v>
      </c>
      <c r="AI6" s="1123">
        <f t="shared" ca="1" si="45"/>
        <v>2030</v>
      </c>
      <c r="AJ6" s="1123">
        <f t="shared" ca="1" si="45"/>
        <v>2030</v>
      </c>
      <c r="AK6" s="1123">
        <f t="shared" ca="1" si="45"/>
        <v>2030</v>
      </c>
      <c r="AL6" s="1123">
        <f t="shared" ca="1" si="45"/>
        <v>2030</v>
      </c>
      <c r="AM6" s="1123">
        <f t="shared" ca="1" si="45"/>
        <v>2031</v>
      </c>
      <c r="AN6" s="1123">
        <f t="shared" ca="1" si="45"/>
        <v>2031</v>
      </c>
      <c r="AO6" s="1123">
        <f t="shared" ca="1" si="45"/>
        <v>2031</v>
      </c>
      <c r="AP6" s="1123">
        <f t="shared" ca="1" si="45"/>
        <v>2031</v>
      </c>
      <c r="AQ6" s="1123">
        <f t="shared" ca="1" si="45"/>
        <v>2032</v>
      </c>
      <c r="AR6" s="1123">
        <f t="shared" ca="1" si="45"/>
        <v>2032</v>
      </c>
      <c r="AS6" s="1123">
        <f t="shared" ca="1" si="45"/>
        <v>2032</v>
      </c>
      <c r="AT6" s="1123">
        <f t="shared" ca="1" si="45"/>
        <v>2032</v>
      </c>
      <c r="AU6" s="1123">
        <f t="shared" ca="1" si="45"/>
        <v>2033</v>
      </c>
      <c r="AV6" s="1123">
        <f t="shared" ca="1" si="45"/>
        <v>2033</v>
      </c>
      <c r="AW6" s="1123">
        <f t="shared" ca="1" si="45"/>
        <v>2033</v>
      </c>
      <c r="AX6" s="1123">
        <f t="shared" ca="1" si="45"/>
        <v>2033</v>
      </c>
      <c r="AY6" s="1123">
        <f t="shared" ca="1" si="45"/>
        <v>2034</v>
      </c>
      <c r="AZ6" s="1123">
        <f t="shared" ca="1" si="45"/>
        <v>2034</v>
      </c>
      <c r="BA6" s="1123">
        <f t="shared" ca="1" si="45"/>
        <v>2034</v>
      </c>
      <c r="BB6" s="1123">
        <f t="shared" ca="1" si="45"/>
        <v>2034</v>
      </c>
      <c r="BC6" s="1123">
        <f t="shared" ca="1" si="45"/>
        <v>2035</v>
      </c>
      <c r="BD6" s="1123">
        <f t="shared" ca="1" si="45"/>
        <v>2035</v>
      </c>
      <c r="BE6" s="1123">
        <f t="shared" ca="1" si="45"/>
        <v>2035</v>
      </c>
      <c r="BF6" s="1123">
        <f t="shared" ca="1" si="45"/>
        <v>2035</v>
      </c>
      <c r="BG6" s="1123">
        <f t="shared" ca="1" si="45"/>
        <v>2036</v>
      </c>
      <c r="BH6" s="1123">
        <f t="shared" ca="1" si="45"/>
        <v>2036</v>
      </c>
      <c r="BI6" s="1123">
        <f t="shared" ca="1" si="45"/>
        <v>2036</v>
      </c>
      <c r="BJ6" s="1123">
        <f t="shared" ca="1" si="45"/>
        <v>2036</v>
      </c>
      <c r="BK6" s="1123">
        <f t="shared" ca="1" si="45"/>
        <v>2037</v>
      </c>
      <c r="BL6" s="1123">
        <f t="shared" ca="1" si="45"/>
        <v>2037</v>
      </c>
      <c r="BM6" s="1123">
        <f t="shared" ca="1" si="45"/>
        <v>2037</v>
      </c>
      <c r="BN6" s="1123">
        <f t="shared" ca="1" si="45"/>
        <v>2037</v>
      </c>
      <c r="BO6" s="1123">
        <f t="shared" ca="1" si="45"/>
        <v>2038</v>
      </c>
      <c r="BP6" s="1123">
        <f t="shared" ca="1" si="45"/>
        <v>2038</v>
      </c>
      <c r="BQ6" s="1123">
        <f t="shared" ca="1" si="45"/>
        <v>2038</v>
      </c>
      <c r="BR6" s="1123">
        <f t="shared" ca="1" si="45"/>
        <v>2038</v>
      </c>
      <c r="BS6" s="1123">
        <f t="shared" ca="1" si="45"/>
        <v>2039</v>
      </c>
      <c r="BT6" s="1123">
        <f t="shared" ref="BT6:EE6" ca="1" si="46">(BT4&lt;=$C$6)*1*BT5</f>
        <v>2039</v>
      </c>
      <c r="BU6" s="1123">
        <f t="shared" ca="1" si="46"/>
        <v>2039</v>
      </c>
      <c r="BV6" s="1123">
        <f t="shared" ca="1" si="46"/>
        <v>2039</v>
      </c>
      <c r="BW6" s="1123">
        <f t="shared" ca="1" si="46"/>
        <v>2040</v>
      </c>
      <c r="BX6" s="1123">
        <f t="shared" ca="1" si="46"/>
        <v>2040</v>
      </c>
      <c r="BY6" s="1123">
        <f t="shared" ca="1" si="46"/>
        <v>2040</v>
      </c>
      <c r="BZ6" s="1123">
        <f t="shared" ca="1" si="46"/>
        <v>2040</v>
      </c>
      <c r="CA6" s="1123">
        <f t="shared" ca="1" si="46"/>
        <v>2041</v>
      </c>
      <c r="CB6" s="1123">
        <f t="shared" ca="1" si="46"/>
        <v>2041</v>
      </c>
      <c r="CC6" s="1123">
        <f t="shared" ca="1" si="46"/>
        <v>2041</v>
      </c>
      <c r="CD6" s="1123">
        <f t="shared" ca="1" si="46"/>
        <v>2041</v>
      </c>
      <c r="CE6" s="1123">
        <f t="shared" ca="1" si="46"/>
        <v>2042</v>
      </c>
      <c r="CF6" s="1123">
        <f t="shared" ca="1" si="46"/>
        <v>2042</v>
      </c>
      <c r="CG6" s="1123">
        <f t="shared" ca="1" si="46"/>
        <v>0</v>
      </c>
      <c r="CH6" s="1123">
        <f t="shared" ca="1" si="46"/>
        <v>0</v>
      </c>
      <c r="CI6" s="1123">
        <f t="shared" ca="1" si="46"/>
        <v>0</v>
      </c>
      <c r="CJ6" s="1123">
        <f t="shared" ca="1" si="46"/>
        <v>0</v>
      </c>
      <c r="CK6" s="1123">
        <f t="shared" ca="1" si="46"/>
        <v>0</v>
      </c>
      <c r="CL6" s="1123">
        <f t="shared" ca="1" si="46"/>
        <v>0</v>
      </c>
      <c r="CM6" s="1123">
        <f t="shared" ca="1" si="46"/>
        <v>0</v>
      </c>
      <c r="CN6" s="1123">
        <f t="shared" ca="1" si="46"/>
        <v>0</v>
      </c>
      <c r="CO6" s="1123">
        <f t="shared" ca="1" si="46"/>
        <v>0</v>
      </c>
      <c r="CP6" s="1123">
        <f t="shared" ca="1" si="46"/>
        <v>0</v>
      </c>
      <c r="CQ6" s="1123">
        <f t="shared" ca="1" si="46"/>
        <v>0</v>
      </c>
      <c r="CR6" s="1123">
        <f t="shared" ca="1" si="46"/>
        <v>0</v>
      </c>
      <c r="CS6" s="1123">
        <f t="shared" ca="1" si="46"/>
        <v>0</v>
      </c>
      <c r="CT6" s="1123">
        <f t="shared" ca="1" si="46"/>
        <v>0</v>
      </c>
      <c r="CU6" s="1123">
        <f t="shared" ca="1" si="46"/>
        <v>0</v>
      </c>
      <c r="CV6" s="1123">
        <f t="shared" ca="1" si="46"/>
        <v>0</v>
      </c>
      <c r="CW6" s="1123">
        <f t="shared" ca="1" si="46"/>
        <v>0</v>
      </c>
      <c r="CX6" s="1123">
        <f t="shared" ca="1" si="46"/>
        <v>0</v>
      </c>
      <c r="CY6" s="1123">
        <f t="shared" ca="1" si="46"/>
        <v>0</v>
      </c>
      <c r="CZ6" s="1123">
        <f t="shared" ca="1" si="46"/>
        <v>0</v>
      </c>
      <c r="DA6" s="1123">
        <f t="shared" ca="1" si="46"/>
        <v>0</v>
      </c>
      <c r="DB6" s="1123">
        <f t="shared" ca="1" si="46"/>
        <v>0</v>
      </c>
      <c r="DC6" s="1123">
        <f t="shared" ca="1" si="46"/>
        <v>0</v>
      </c>
      <c r="DD6" s="1123">
        <f t="shared" ca="1" si="46"/>
        <v>0</v>
      </c>
      <c r="DE6" s="1123">
        <f t="shared" ca="1" si="46"/>
        <v>0</v>
      </c>
      <c r="DF6" s="1123">
        <f t="shared" ca="1" si="46"/>
        <v>0</v>
      </c>
      <c r="DG6" s="1123">
        <f t="shared" ca="1" si="46"/>
        <v>0</v>
      </c>
      <c r="DH6" s="1123">
        <f t="shared" ca="1" si="46"/>
        <v>0</v>
      </c>
      <c r="DI6" s="1123">
        <f t="shared" ca="1" si="46"/>
        <v>0</v>
      </c>
      <c r="DJ6" s="1123">
        <f t="shared" ca="1" si="46"/>
        <v>0</v>
      </c>
      <c r="DK6" s="1123">
        <f t="shared" ca="1" si="46"/>
        <v>0</v>
      </c>
      <c r="DL6" s="1123">
        <f t="shared" ca="1" si="46"/>
        <v>0</v>
      </c>
      <c r="DM6" s="1123">
        <f t="shared" ca="1" si="46"/>
        <v>0</v>
      </c>
      <c r="DN6" s="1123">
        <f t="shared" ca="1" si="46"/>
        <v>0</v>
      </c>
      <c r="DO6" s="1123">
        <f t="shared" ca="1" si="46"/>
        <v>0</v>
      </c>
      <c r="DP6" s="1123">
        <f t="shared" ca="1" si="46"/>
        <v>0</v>
      </c>
      <c r="DQ6" s="1123">
        <f t="shared" ca="1" si="46"/>
        <v>0</v>
      </c>
      <c r="DR6" s="1123">
        <f t="shared" ca="1" si="46"/>
        <v>0</v>
      </c>
      <c r="DS6" s="1123">
        <f t="shared" ca="1" si="46"/>
        <v>0</v>
      </c>
      <c r="DT6" s="1123">
        <f t="shared" ca="1" si="46"/>
        <v>0</v>
      </c>
      <c r="DU6" s="1123">
        <f t="shared" ca="1" si="46"/>
        <v>0</v>
      </c>
      <c r="DV6" s="1123">
        <f t="shared" ca="1" si="46"/>
        <v>0</v>
      </c>
      <c r="DW6" s="1123">
        <f t="shared" ca="1" si="46"/>
        <v>0</v>
      </c>
      <c r="DX6" s="1123">
        <f t="shared" ca="1" si="46"/>
        <v>0</v>
      </c>
      <c r="DY6" s="1123">
        <f t="shared" ca="1" si="46"/>
        <v>0</v>
      </c>
      <c r="DZ6" s="1123">
        <f t="shared" ca="1" si="46"/>
        <v>0</v>
      </c>
      <c r="EA6" s="1123">
        <f t="shared" ca="1" si="46"/>
        <v>0</v>
      </c>
      <c r="EB6" s="1123">
        <f t="shared" ca="1" si="46"/>
        <v>0</v>
      </c>
      <c r="EC6" s="1123">
        <f t="shared" ca="1" si="46"/>
        <v>0</v>
      </c>
      <c r="ED6" s="1123">
        <f t="shared" ca="1" si="46"/>
        <v>0</v>
      </c>
      <c r="EE6" s="1123">
        <f t="shared" ca="1" si="46"/>
        <v>0</v>
      </c>
      <c r="EF6" s="1123">
        <f t="shared" ref="EF6:EP6" ca="1" si="47">(EF4&lt;=$C$6)*1*EF5</f>
        <v>0</v>
      </c>
      <c r="EG6" s="1123">
        <f t="shared" ca="1" si="47"/>
        <v>0</v>
      </c>
      <c r="EH6" s="1123">
        <f t="shared" ca="1" si="47"/>
        <v>0</v>
      </c>
      <c r="EI6" s="1123">
        <f t="shared" ca="1" si="47"/>
        <v>0</v>
      </c>
      <c r="EJ6" s="1123">
        <f t="shared" ca="1" si="47"/>
        <v>0</v>
      </c>
      <c r="EK6" s="1123">
        <f t="shared" ca="1" si="47"/>
        <v>0</v>
      </c>
      <c r="EL6" s="1123">
        <f t="shared" ca="1" si="47"/>
        <v>0</v>
      </c>
      <c r="EM6" s="1123">
        <f t="shared" ca="1" si="47"/>
        <v>0</v>
      </c>
      <c r="EN6" s="1123">
        <f t="shared" ca="1" si="47"/>
        <v>0</v>
      </c>
      <c r="EO6" s="1123">
        <f t="shared" ca="1" si="47"/>
        <v>0</v>
      </c>
      <c r="EP6" s="1123">
        <f t="shared" ca="1" si="47"/>
        <v>0</v>
      </c>
      <c r="EQ6" s="47"/>
      <c r="ER6" s="47"/>
      <c r="ES6" s="47"/>
      <c r="ET6" s="47"/>
      <c r="EU6" s="47"/>
      <c r="EV6" s="47"/>
    </row>
    <row r="7" spans="1:152" s="17" customFormat="1" ht="14.1" customHeight="1">
      <c r="A7" s="1"/>
      <c r="B7" s="1" t="s">
        <v>41</v>
      </c>
      <c r="D7" s="21"/>
      <c r="E7" s="498"/>
      <c r="F7" s="1"/>
      <c r="G7" s="2">
        <f t="shared" ref="G7:AL7" ca="1" si="48">IF(G4&lt;운영종료분기,(MONTH(G4)=12)*G5,(G4=운영종료분기)*G5)</f>
        <v>0</v>
      </c>
      <c r="H7" s="2">
        <f t="shared" ca="1" si="48"/>
        <v>0</v>
      </c>
      <c r="I7" s="2">
        <f t="shared" ca="1" si="48"/>
        <v>0</v>
      </c>
      <c r="J7" s="2">
        <f t="shared" ca="1" si="48"/>
        <v>2023</v>
      </c>
      <c r="K7" s="2">
        <f t="shared" ca="1" si="48"/>
        <v>0</v>
      </c>
      <c r="L7" s="2">
        <f t="shared" ca="1" si="48"/>
        <v>0</v>
      </c>
      <c r="M7" s="2">
        <f t="shared" ca="1" si="48"/>
        <v>0</v>
      </c>
      <c r="N7" s="2">
        <f t="shared" ca="1" si="48"/>
        <v>2024</v>
      </c>
      <c r="O7" s="2">
        <f t="shared" ca="1" si="48"/>
        <v>0</v>
      </c>
      <c r="P7" s="2">
        <f t="shared" ca="1" si="48"/>
        <v>0</v>
      </c>
      <c r="Q7" s="2">
        <f t="shared" ca="1" si="48"/>
        <v>0</v>
      </c>
      <c r="R7" s="2">
        <f t="shared" ca="1" si="48"/>
        <v>2025</v>
      </c>
      <c r="S7" s="2">
        <f t="shared" ca="1" si="48"/>
        <v>0</v>
      </c>
      <c r="T7" s="2">
        <f t="shared" ca="1" si="48"/>
        <v>0</v>
      </c>
      <c r="U7" s="2">
        <f t="shared" ca="1" si="48"/>
        <v>0</v>
      </c>
      <c r="V7" s="2">
        <f t="shared" ca="1" si="48"/>
        <v>2026</v>
      </c>
      <c r="W7" s="2">
        <f t="shared" ca="1" si="48"/>
        <v>0</v>
      </c>
      <c r="X7" s="2">
        <f t="shared" ca="1" si="48"/>
        <v>0</v>
      </c>
      <c r="Y7" s="2">
        <f t="shared" ca="1" si="48"/>
        <v>0</v>
      </c>
      <c r="Z7" s="2">
        <f t="shared" ca="1" si="48"/>
        <v>2027</v>
      </c>
      <c r="AA7" s="2">
        <f t="shared" ca="1" si="48"/>
        <v>0</v>
      </c>
      <c r="AB7" s="2">
        <f t="shared" ca="1" si="48"/>
        <v>0</v>
      </c>
      <c r="AC7" s="2">
        <f t="shared" ca="1" si="48"/>
        <v>0</v>
      </c>
      <c r="AD7" s="2">
        <f t="shared" ca="1" si="48"/>
        <v>2028</v>
      </c>
      <c r="AE7" s="2">
        <f t="shared" ca="1" si="48"/>
        <v>0</v>
      </c>
      <c r="AF7" s="2">
        <f t="shared" ca="1" si="48"/>
        <v>0</v>
      </c>
      <c r="AG7" s="2">
        <f t="shared" ca="1" si="48"/>
        <v>0</v>
      </c>
      <c r="AH7" s="2">
        <f t="shared" ca="1" si="48"/>
        <v>2029</v>
      </c>
      <c r="AI7" s="2">
        <f t="shared" ca="1" si="48"/>
        <v>0</v>
      </c>
      <c r="AJ7" s="2">
        <f t="shared" ca="1" si="48"/>
        <v>0</v>
      </c>
      <c r="AK7" s="2">
        <f t="shared" ca="1" si="48"/>
        <v>0</v>
      </c>
      <c r="AL7" s="2">
        <f t="shared" ca="1" si="48"/>
        <v>2030</v>
      </c>
      <c r="AM7" s="2">
        <f t="shared" ref="AM7:BR7" ca="1" si="49">IF(AM4&lt;운영종료분기,(MONTH(AM4)=12)*AM5,(AM4=운영종료분기)*AM5)</f>
        <v>0</v>
      </c>
      <c r="AN7" s="2">
        <f t="shared" ca="1" si="49"/>
        <v>0</v>
      </c>
      <c r="AO7" s="2">
        <f t="shared" ca="1" si="49"/>
        <v>0</v>
      </c>
      <c r="AP7" s="2">
        <f t="shared" ca="1" si="49"/>
        <v>2031</v>
      </c>
      <c r="AQ7" s="2">
        <f t="shared" ca="1" si="49"/>
        <v>0</v>
      </c>
      <c r="AR7" s="2">
        <f t="shared" ca="1" si="49"/>
        <v>0</v>
      </c>
      <c r="AS7" s="2">
        <f t="shared" ca="1" si="49"/>
        <v>0</v>
      </c>
      <c r="AT7" s="2">
        <f t="shared" ca="1" si="49"/>
        <v>2032</v>
      </c>
      <c r="AU7" s="2">
        <f t="shared" ca="1" si="49"/>
        <v>0</v>
      </c>
      <c r="AV7" s="2">
        <f t="shared" ca="1" si="49"/>
        <v>0</v>
      </c>
      <c r="AW7" s="2">
        <f t="shared" ca="1" si="49"/>
        <v>0</v>
      </c>
      <c r="AX7" s="2">
        <f t="shared" ca="1" si="49"/>
        <v>2033</v>
      </c>
      <c r="AY7" s="2">
        <f t="shared" ca="1" si="49"/>
        <v>0</v>
      </c>
      <c r="AZ7" s="2">
        <f t="shared" ca="1" si="49"/>
        <v>0</v>
      </c>
      <c r="BA7" s="2">
        <f t="shared" ca="1" si="49"/>
        <v>0</v>
      </c>
      <c r="BB7" s="2">
        <f t="shared" ca="1" si="49"/>
        <v>2034</v>
      </c>
      <c r="BC7" s="2">
        <f t="shared" ca="1" si="49"/>
        <v>0</v>
      </c>
      <c r="BD7" s="2">
        <f t="shared" ca="1" si="49"/>
        <v>0</v>
      </c>
      <c r="BE7" s="2">
        <f t="shared" ca="1" si="49"/>
        <v>0</v>
      </c>
      <c r="BF7" s="2">
        <f t="shared" ca="1" si="49"/>
        <v>2035</v>
      </c>
      <c r="BG7" s="2">
        <f t="shared" ca="1" si="49"/>
        <v>0</v>
      </c>
      <c r="BH7" s="2">
        <f t="shared" ca="1" si="49"/>
        <v>0</v>
      </c>
      <c r="BI7" s="2">
        <f t="shared" ca="1" si="49"/>
        <v>0</v>
      </c>
      <c r="BJ7" s="2">
        <f t="shared" ca="1" si="49"/>
        <v>2036</v>
      </c>
      <c r="BK7" s="2">
        <f t="shared" ca="1" si="49"/>
        <v>0</v>
      </c>
      <c r="BL7" s="2">
        <f t="shared" ca="1" si="49"/>
        <v>0</v>
      </c>
      <c r="BM7" s="2">
        <f t="shared" ca="1" si="49"/>
        <v>0</v>
      </c>
      <c r="BN7" s="2">
        <f t="shared" ca="1" si="49"/>
        <v>2037</v>
      </c>
      <c r="BO7" s="2">
        <f t="shared" ca="1" si="49"/>
        <v>0</v>
      </c>
      <c r="BP7" s="2">
        <f t="shared" ca="1" si="49"/>
        <v>0</v>
      </c>
      <c r="BQ7" s="2">
        <f t="shared" ca="1" si="49"/>
        <v>0</v>
      </c>
      <c r="BR7" s="2">
        <f t="shared" ca="1" si="49"/>
        <v>2038</v>
      </c>
      <c r="BS7" s="2">
        <f t="shared" ref="BS7:CX7" ca="1" si="50">IF(BS4&lt;운영종료분기,(MONTH(BS4)=12)*BS5,(BS4=운영종료분기)*BS5)</f>
        <v>0</v>
      </c>
      <c r="BT7" s="2">
        <f t="shared" ca="1" si="50"/>
        <v>0</v>
      </c>
      <c r="BU7" s="2">
        <f t="shared" ca="1" si="50"/>
        <v>0</v>
      </c>
      <c r="BV7" s="2">
        <f t="shared" ca="1" si="50"/>
        <v>2039</v>
      </c>
      <c r="BW7" s="2">
        <f t="shared" ca="1" si="50"/>
        <v>0</v>
      </c>
      <c r="BX7" s="2">
        <f t="shared" ca="1" si="50"/>
        <v>0</v>
      </c>
      <c r="BY7" s="2">
        <f t="shared" ca="1" si="50"/>
        <v>0</v>
      </c>
      <c r="BZ7" s="2">
        <f t="shared" ca="1" si="50"/>
        <v>2040</v>
      </c>
      <c r="CA7" s="2">
        <f t="shared" ca="1" si="50"/>
        <v>0</v>
      </c>
      <c r="CB7" s="2">
        <f t="shared" ca="1" si="50"/>
        <v>0</v>
      </c>
      <c r="CC7" s="2">
        <f t="shared" ca="1" si="50"/>
        <v>0</v>
      </c>
      <c r="CD7" s="2">
        <f t="shared" ca="1" si="50"/>
        <v>2041</v>
      </c>
      <c r="CE7" s="2">
        <f t="shared" ca="1" si="50"/>
        <v>0</v>
      </c>
      <c r="CF7" s="2">
        <f t="shared" ca="1" si="50"/>
        <v>0</v>
      </c>
      <c r="CG7" s="2">
        <f t="shared" ca="1" si="50"/>
        <v>0</v>
      </c>
      <c r="CH7" s="2">
        <f t="shared" ca="1" si="50"/>
        <v>2042</v>
      </c>
      <c r="CI7" s="2">
        <f t="shared" ca="1" si="50"/>
        <v>0</v>
      </c>
      <c r="CJ7" s="2">
        <f t="shared" ca="1" si="50"/>
        <v>0</v>
      </c>
      <c r="CK7" s="2">
        <f t="shared" ca="1" si="50"/>
        <v>0</v>
      </c>
      <c r="CL7" s="2">
        <f t="shared" ca="1" si="50"/>
        <v>2043</v>
      </c>
      <c r="CM7" s="2">
        <f t="shared" ca="1" si="50"/>
        <v>0</v>
      </c>
      <c r="CN7" s="2">
        <f t="shared" ca="1" si="50"/>
        <v>0</v>
      </c>
      <c r="CO7" s="2">
        <f t="shared" ca="1" si="50"/>
        <v>0</v>
      </c>
      <c r="CP7" s="2">
        <f t="shared" ca="1" si="50"/>
        <v>2044</v>
      </c>
      <c r="CQ7" s="2">
        <f t="shared" ca="1" si="50"/>
        <v>0</v>
      </c>
      <c r="CR7" s="2">
        <f t="shared" ca="1" si="50"/>
        <v>0</v>
      </c>
      <c r="CS7" s="2">
        <f t="shared" ca="1" si="50"/>
        <v>2045</v>
      </c>
      <c r="CT7" s="2">
        <f t="shared" ca="1" si="50"/>
        <v>0</v>
      </c>
      <c r="CU7" s="2">
        <f t="shared" ca="1" si="50"/>
        <v>0</v>
      </c>
      <c r="CV7" s="2">
        <f t="shared" ca="1" si="50"/>
        <v>0</v>
      </c>
      <c r="CW7" s="2">
        <f t="shared" ca="1" si="50"/>
        <v>0</v>
      </c>
      <c r="CX7" s="2">
        <f t="shared" ca="1" si="50"/>
        <v>0</v>
      </c>
      <c r="CY7" s="2">
        <f t="shared" ref="CY7:DI7" ca="1" si="51">IF(CY4&lt;운영종료분기,(MONTH(CY4)=12)*CY5,(CY4=운영종료분기)*CY5)</f>
        <v>0</v>
      </c>
      <c r="CZ7" s="2">
        <f t="shared" ca="1" si="51"/>
        <v>0</v>
      </c>
      <c r="DA7" s="2">
        <f t="shared" ca="1" si="51"/>
        <v>0</v>
      </c>
      <c r="DB7" s="2">
        <f t="shared" ca="1" si="51"/>
        <v>0</v>
      </c>
      <c r="DC7" s="2">
        <f t="shared" ca="1" si="51"/>
        <v>0</v>
      </c>
      <c r="DD7" s="2">
        <f t="shared" ca="1" si="51"/>
        <v>0</v>
      </c>
      <c r="DE7" s="2">
        <f t="shared" ca="1" si="51"/>
        <v>0</v>
      </c>
      <c r="DF7" s="2">
        <f t="shared" ca="1" si="51"/>
        <v>0</v>
      </c>
      <c r="DG7" s="2">
        <f t="shared" ca="1" si="51"/>
        <v>0</v>
      </c>
      <c r="DH7" s="2">
        <f t="shared" ca="1" si="51"/>
        <v>0</v>
      </c>
      <c r="DI7" s="2">
        <f t="shared" ca="1" si="51"/>
        <v>0</v>
      </c>
      <c r="DJ7" s="2">
        <f t="shared" ref="DJ7:EP7" ca="1" si="52">IF(DJ4&lt;운영종료분기,(MONTH(DJ4)=12)*DJ5,(DJ4=운영종료분기)*DJ5)</f>
        <v>0</v>
      </c>
      <c r="DK7" s="2">
        <f t="shared" ca="1" si="52"/>
        <v>0</v>
      </c>
      <c r="DL7" s="2">
        <f t="shared" ca="1" si="52"/>
        <v>0</v>
      </c>
      <c r="DM7" s="2">
        <f t="shared" ca="1" si="52"/>
        <v>0</v>
      </c>
      <c r="DN7" s="2">
        <f t="shared" ca="1" si="52"/>
        <v>0</v>
      </c>
      <c r="DO7" s="2">
        <f t="shared" ca="1" si="52"/>
        <v>0</v>
      </c>
      <c r="DP7" s="2">
        <f t="shared" ca="1" si="52"/>
        <v>0</v>
      </c>
      <c r="DQ7" s="2">
        <f t="shared" ca="1" si="52"/>
        <v>0</v>
      </c>
      <c r="DR7" s="2">
        <f t="shared" ca="1" si="52"/>
        <v>0</v>
      </c>
      <c r="DS7" s="2">
        <f t="shared" ca="1" si="52"/>
        <v>0</v>
      </c>
      <c r="DT7" s="2">
        <f t="shared" ca="1" si="52"/>
        <v>0</v>
      </c>
      <c r="DU7" s="2">
        <f t="shared" ca="1" si="52"/>
        <v>0</v>
      </c>
      <c r="DV7" s="2">
        <f t="shared" ca="1" si="52"/>
        <v>0</v>
      </c>
      <c r="DW7" s="2">
        <f t="shared" ca="1" si="52"/>
        <v>0</v>
      </c>
      <c r="DX7" s="2">
        <f t="shared" ca="1" si="52"/>
        <v>0</v>
      </c>
      <c r="DY7" s="2">
        <f t="shared" ca="1" si="52"/>
        <v>0</v>
      </c>
      <c r="DZ7" s="2">
        <f t="shared" ca="1" si="52"/>
        <v>0</v>
      </c>
      <c r="EA7" s="2">
        <f t="shared" ca="1" si="52"/>
        <v>0</v>
      </c>
      <c r="EB7" s="2">
        <f t="shared" ca="1" si="52"/>
        <v>0</v>
      </c>
      <c r="EC7" s="2">
        <f t="shared" ca="1" si="52"/>
        <v>0</v>
      </c>
      <c r="ED7" s="2">
        <f t="shared" ca="1" si="52"/>
        <v>0</v>
      </c>
      <c r="EE7" s="2">
        <f t="shared" ca="1" si="52"/>
        <v>0</v>
      </c>
      <c r="EF7" s="2">
        <f t="shared" ca="1" si="52"/>
        <v>0</v>
      </c>
      <c r="EG7" s="2">
        <f t="shared" ca="1" si="52"/>
        <v>0</v>
      </c>
      <c r="EH7" s="2">
        <f t="shared" ca="1" si="52"/>
        <v>0</v>
      </c>
      <c r="EI7" s="2">
        <f t="shared" ca="1" si="52"/>
        <v>0</v>
      </c>
      <c r="EJ7" s="2">
        <f t="shared" ca="1" si="52"/>
        <v>0</v>
      </c>
      <c r="EK7" s="2">
        <f t="shared" ca="1" si="52"/>
        <v>0</v>
      </c>
      <c r="EL7" s="2">
        <f t="shared" ca="1" si="52"/>
        <v>0</v>
      </c>
      <c r="EM7" s="2">
        <f t="shared" ca="1" si="52"/>
        <v>0</v>
      </c>
      <c r="EN7" s="2">
        <f t="shared" ca="1" si="52"/>
        <v>0</v>
      </c>
      <c r="EO7" s="2">
        <f t="shared" ca="1" si="52"/>
        <v>0</v>
      </c>
      <c r="EP7" s="2">
        <f t="shared" ca="1" si="52"/>
        <v>0</v>
      </c>
    </row>
    <row r="8" spans="1:152" s="17" customFormat="1" ht="14.1" customHeight="1">
      <c r="A8" s="1"/>
      <c r="B8" s="1"/>
      <c r="D8" s="21"/>
      <c r="E8" s="498"/>
      <c r="F8" s="1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</row>
    <row r="9" spans="1:152" ht="14.1" customHeight="1"/>
    <row r="10" spans="1:152" s="43" customFormat="1" ht="14.1" customHeight="1">
      <c r="A10" s="248" t="s">
        <v>136</v>
      </c>
      <c r="B10" s="248"/>
      <c r="C10" s="113"/>
      <c r="D10" s="21"/>
      <c r="E10" s="697"/>
      <c r="H10" s="299"/>
    </row>
    <row r="11" spans="1:152" ht="14.1" customHeight="1"/>
    <row r="12" spans="1:152" s="219" customFormat="1" ht="14.1" customHeight="1">
      <c r="A12" s="34"/>
      <c r="B12" s="34" t="s">
        <v>134</v>
      </c>
      <c r="C12" s="143"/>
      <c r="D12" s="1650" t="s">
        <v>97</v>
      </c>
      <c r="E12" s="698">
        <f ca="1">SUM(G12:EP12)</f>
        <v>405781.18185676506</v>
      </c>
      <c r="F12" s="218"/>
      <c r="G12" s="218"/>
      <c r="H12" s="213">
        <f t="shared" ref="H12:AM12" si="53">SUM(H13:H15)</f>
        <v>0</v>
      </c>
      <c r="I12" s="213">
        <f t="shared" si="53"/>
        <v>0</v>
      </c>
      <c r="J12" s="213">
        <f t="shared" si="53"/>
        <v>0</v>
      </c>
      <c r="K12" s="213">
        <f t="shared" ca="1" si="53"/>
        <v>0</v>
      </c>
      <c r="L12" s="213">
        <f t="shared" ca="1" si="53"/>
        <v>0</v>
      </c>
      <c r="M12" s="213">
        <f t="shared" ca="1" si="53"/>
        <v>0</v>
      </c>
      <c r="N12" s="213">
        <f t="shared" ca="1" si="53"/>
        <v>0</v>
      </c>
      <c r="O12" s="213">
        <f t="shared" ca="1" si="53"/>
        <v>0</v>
      </c>
      <c r="P12" s="213">
        <f t="shared" ca="1" si="53"/>
        <v>0</v>
      </c>
      <c r="Q12" s="213">
        <f t="shared" ca="1" si="53"/>
        <v>0</v>
      </c>
      <c r="R12" s="213">
        <f t="shared" ca="1" si="53"/>
        <v>4999.3093638731098</v>
      </c>
      <c r="S12" s="213">
        <f t="shared" ca="1" si="53"/>
        <v>5105.8136110796104</v>
      </c>
      <c r="T12" s="213">
        <f t="shared" ca="1" si="53"/>
        <v>6511.66967420541</v>
      </c>
      <c r="U12" s="213">
        <f t="shared" ca="1" si="53"/>
        <v>4684.0567921418697</v>
      </c>
      <c r="V12" s="213">
        <f t="shared" ca="1" si="53"/>
        <v>4974.3128170537439</v>
      </c>
      <c r="W12" s="213">
        <f t="shared" ca="1" si="53"/>
        <v>5080.2845430242114</v>
      </c>
      <c r="X12" s="213">
        <f t="shared" ca="1" si="53"/>
        <v>6479.111325834383</v>
      </c>
      <c r="Y12" s="213">
        <f t="shared" ca="1" si="53"/>
        <v>4660.6365081811618</v>
      </c>
      <c r="Z12" s="213">
        <f t="shared" ca="1" si="53"/>
        <v>4949.316270234378</v>
      </c>
      <c r="AA12" s="213">
        <f t="shared" ca="1" si="53"/>
        <v>5054.7554749688125</v>
      </c>
      <c r="AB12" s="213">
        <f t="shared" ca="1" si="53"/>
        <v>6446.552977463356</v>
      </c>
      <c r="AC12" s="213">
        <f t="shared" ca="1" si="53"/>
        <v>4637.2162242204513</v>
      </c>
      <c r="AD12" s="213">
        <f t="shared" ca="1" si="53"/>
        <v>4924.319723415013</v>
      </c>
      <c r="AE12" s="213">
        <f t="shared" ca="1" si="53"/>
        <v>5029.2264069134153</v>
      </c>
      <c r="AF12" s="213">
        <f t="shared" ca="1" si="53"/>
        <v>6413.994629092329</v>
      </c>
      <c r="AG12" s="213">
        <f t="shared" ca="1" si="53"/>
        <v>4613.7959402597417</v>
      </c>
      <c r="AH12" s="213">
        <f t="shared" ca="1" si="53"/>
        <v>4899.3231765956489</v>
      </c>
      <c r="AI12" s="213">
        <f t="shared" ca="1" si="53"/>
        <v>5003.6973388580172</v>
      </c>
      <c r="AJ12" s="213">
        <f t="shared" ca="1" si="53"/>
        <v>6381.436280721302</v>
      </c>
      <c r="AK12" s="213">
        <f t="shared" ca="1" si="53"/>
        <v>4590.3756562990338</v>
      </c>
      <c r="AL12" s="213">
        <f t="shared" ca="1" si="53"/>
        <v>4874.326629776283</v>
      </c>
      <c r="AM12" s="213">
        <f t="shared" ca="1" si="53"/>
        <v>4978.1682708026201</v>
      </c>
      <c r="AN12" s="213">
        <f t="shared" ref="AN12:BS12" ca="1" si="54">SUM(AN13:AN15)</f>
        <v>6348.8779323502758</v>
      </c>
      <c r="AO12" s="213">
        <f t="shared" ca="1" si="54"/>
        <v>4566.9553723383242</v>
      </c>
      <c r="AP12" s="213">
        <f t="shared" ca="1" si="54"/>
        <v>4849.3300829569171</v>
      </c>
      <c r="AQ12" s="213">
        <f t="shared" ca="1" si="54"/>
        <v>4952.6392027472211</v>
      </c>
      <c r="AR12" s="213">
        <f t="shared" ca="1" si="54"/>
        <v>6316.3195839792479</v>
      </c>
      <c r="AS12" s="213">
        <f t="shared" ca="1" si="54"/>
        <v>4543.5350883776146</v>
      </c>
      <c r="AT12" s="213">
        <f t="shared" ca="1" si="54"/>
        <v>4824.3335361375503</v>
      </c>
      <c r="AU12" s="213">
        <f t="shared" ca="1" si="54"/>
        <v>4927.110134691824</v>
      </c>
      <c r="AV12" s="213">
        <f t="shared" ca="1" si="54"/>
        <v>6283.7612356082218</v>
      </c>
      <c r="AW12" s="213">
        <f t="shared" ca="1" si="54"/>
        <v>4520.1148044169058</v>
      </c>
      <c r="AX12" s="213">
        <f t="shared" ca="1" si="54"/>
        <v>4799.3369893181844</v>
      </c>
      <c r="AY12" s="213">
        <f t="shared" ca="1" si="54"/>
        <v>4901.581066636425</v>
      </c>
      <c r="AZ12" s="213">
        <f t="shared" ca="1" si="54"/>
        <v>6251.2028872371939</v>
      </c>
      <c r="BA12" s="213">
        <f t="shared" ca="1" si="54"/>
        <v>4496.6945204561944</v>
      </c>
      <c r="BB12" s="213">
        <f t="shared" ca="1" si="54"/>
        <v>4774.3404424988203</v>
      </c>
      <c r="BC12" s="213">
        <f t="shared" ca="1" si="54"/>
        <v>4876.0519985810279</v>
      </c>
      <c r="BD12" s="213">
        <f t="shared" ca="1" si="54"/>
        <v>6218.6445388661668</v>
      </c>
      <c r="BE12" s="213">
        <f t="shared" ca="1" si="54"/>
        <v>4473.2742364954865</v>
      </c>
      <c r="BF12" s="213">
        <f t="shared" ca="1" si="54"/>
        <v>4749.3438956794544</v>
      </c>
      <c r="BG12" s="213">
        <f t="shared" ca="1" si="54"/>
        <v>4850.5229305256289</v>
      </c>
      <c r="BH12" s="213">
        <f t="shared" ca="1" si="54"/>
        <v>6186.0861904951398</v>
      </c>
      <c r="BI12" s="213">
        <f t="shared" ca="1" si="54"/>
        <v>4449.8539525347769</v>
      </c>
      <c r="BJ12" s="213">
        <f t="shared" ca="1" si="54"/>
        <v>4724.3473488600885</v>
      </c>
      <c r="BK12" s="213">
        <f t="shared" ca="1" si="54"/>
        <v>4824.9938624702309</v>
      </c>
      <c r="BL12" s="213">
        <f t="shared" ca="1" si="54"/>
        <v>6153.5278421241128</v>
      </c>
      <c r="BM12" s="213">
        <f t="shared" ca="1" si="54"/>
        <v>4426.4336685740673</v>
      </c>
      <c r="BN12" s="213">
        <f t="shared" ca="1" si="54"/>
        <v>4699.3508020407235</v>
      </c>
      <c r="BO12" s="213">
        <f t="shared" ca="1" si="54"/>
        <v>4799.4647944148337</v>
      </c>
      <c r="BP12" s="213">
        <f t="shared" ca="1" si="54"/>
        <v>6120.9694937530858</v>
      </c>
      <c r="BQ12" s="213">
        <f t="shared" ca="1" si="54"/>
        <v>4403.0133846133576</v>
      </c>
      <c r="BR12" s="213">
        <f t="shared" ca="1" si="54"/>
        <v>4674.3542552213585</v>
      </c>
      <c r="BS12" s="213">
        <f t="shared" ca="1" si="54"/>
        <v>4773.9357263594356</v>
      </c>
      <c r="BT12" s="213">
        <f t="shared" ref="BT12:CY12" ca="1" si="55">SUM(BT13:BT15)</f>
        <v>6088.4111453820606</v>
      </c>
      <c r="BU12" s="213">
        <f t="shared" ca="1" si="55"/>
        <v>4379.5931006526489</v>
      </c>
      <c r="BV12" s="213">
        <f t="shared" ca="1" si="55"/>
        <v>4649.3577084019917</v>
      </c>
      <c r="BW12" s="213">
        <f t="shared" ca="1" si="55"/>
        <v>4748.4066583040376</v>
      </c>
      <c r="BX12" s="213">
        <f t="shared" ca="1" si="55"/>
        <v>6055.8527970110317</v>
      </c>
      <c r="BY12" s="213">
        <f t="shared" ca="1" si="55"/>
        <v>4356.1728166919393</v>
      </c>
      <c r="BZ12" s="213">
        <f t="shared" ca="1" si="55"/>
        <v>4624.3611615826267</v>
      </c>
      <c r="CA12" s="213">
        <f t="shared" ca="1" si="55"/>
        <v>4722.8775902486395</v>
      </c>
      <c r="CB12" s="213">
        <f t="shared" ca="1" si="55"/>
        <v>6023.2944486400047</v>
      </c>
      <c r="CC12" s="213">
        <f t="shared" ca="1" si="55"/>
        <v>4332.7525327312296</v>
      </c>
      <c r="CD12" s="213">
        <f t="shared" ca="1" si="55"/>
        <v>4599.3646147632608</v>
      </c>
      <c r="CE12" s="213">
        <f t="shared" ca="1" si="55"/>
        <v>4697.3485221932406</v>
      </c>
      <c r="CF12" s="213">
        <f t="shared" ca="1" si="55"/>
        <v>5990.7361002689777</v>
      </c>
      <c r="CG12" s="213">
        <f t="shared" ca="1" si="55"/>
        <v>4309.3322487705209</v>
      </c>
      <c r="CH12" s="213">
        <f t="shared" ca="1" si="55"/>
        <v>4574.3680679438949</v>
      </c>
      <c r="CI12" s="213">
        <f t="shared" ca="1" si="55"/>
        <v>4671.8194541378434</v>
      </c>
      <c r="CJ12" s="213">
        <f t="shared" ca="1" si="55"/>
        <v>5958.1777518979507</v>
      </c>
      <c r="CK12" s="213">
        <f t="shared" ca="1" si="55"/>
        <v>4285.9119648098103</v>
      </c>
      <c r="CL12" s="213">
        <f t="shared" ca="1" si="55"/>
        <v>4549.3715211245299</v>
      </c>
      <c r="CM12" s="213">
        <f t="shared" ca="1" si="55"/>
        <v>4646.2903860824445</v>
      </c>
      <c r="CN12" s="213">
        <f t="shared" ca="1" si="55"/>
        <v>5925.6194035269236</v>
      </c>
      <c r="CO12" s="213">
        <f t="shared" ca="1" si="55"/>
        <v>4262.4916808491016</v>
      </c>
      <c r="CP12" s="213">
        <f t="shared" ca="1" si="55"/>
        <v>4524.3749743051658</v>
      </c>
      <c r="CQ12" s="213">
        <f t="shared" ca="1" si="55"/>
        <v>4620.7613180270473</v>
      </c>
      <c r="CR12" s="213">
        <f t="shared" ca="1" si="55"/>
        <v>5893.0610551558966</v>
      </c>
      <c r="CS12" s="213">
        <f t="shared" ca="1" si="55"/>
        <v>4239.0713968883929</v>
      </c>
      <c r="CT12" s="213">
        <f t="shared" ca="1" si="55"/>
        <v>0</v>
      </c>
      <c r="CU12" s="213">
        <f t="shared" ca="1" si="55"/>
        <v>0</v>
      </c>
      <c r="CV12" s="213">
        <f t="shared" ca="1" si="55"/>
        <v>0</v>
      </c>
      <c r="CW12" s="213">
        <f t="shared" ca="1" si="55"/>
        <v>0</v>
      </c>
      <c r="CX12" s="213">
        <f t="shared" ca="1" si="55"/>
        <v>0</v>
      </c>
      <c r="CY12" s="213">
        <f t="shared" ca="1" si="55"/>
        <v>0</v>
      </c>
      <c r="CZ12" s="213">
        <f t="shared" ref="CZ12:DI12" ca="1" si="56">SUM(CZ13:CZ15)</f>
        <v>0</v>
      </c>
      <c r="DA12" s="213">
        <f t="shared" ca="1" si="56"/>
        <v>0</v>
      </c>
      <c r="DB12" s="213">
        <f t="shared" ca="1" si="56"/>
        <v>0</v>
      </c>
      <c r="DC12" s="213">
        <f t="shared" ca="1" si="56"/>
        <v>0</v>
      </c>
      <c r="DD12" s="213">
        <f t="shared" ca="1" si="56"/>
        <v>0</v>
      </c>
      <c r="DE12" s="213">
        <f t="shared" ca="1" si="56"/>
        <v>0</v>
      </c>
      <c r="DF12" s="213">
        <f t="shared" ca="1" si="56"/>
        <v>0</v>
      </c>
      <c r="DG12" s="213">
        <f t="shared" ca="1" si="56"/>
        <v>0</v>
      </c>
      <c r="DH12" s="213">
        <f t="shared" ca="1" si="56"/>
        <v>0</v>
      </c>
      <c r="DI12" s="213">
        <f t="shared" ca="1" si="56"/>
        <v>0</v>
      </c>
      <c r="DJ12" s="213">
        <f t="shared" ref="DJ12:EP12" ca="1" si="57">SUM(DJ13:DJ15)</f>
        <v>0</v>
      </c>
      <c r="DK12" s="213">
        <f t="shared" ca="1" si="57"/>
        <v>0</v>
      </c>
      <c r="DL12" s="213">
        <f t="shared" ca="1" si="57"/>
        <v>0</v>
      </c>
      <c r="DM12" s="213">
        <f t="shared" ca="1" si="57"/>
        <v>0</v>
      </c>
      <c r="DN12" s="213">
        <f t="shared" ca="1" si="57"/>
        <v>0</v>
      </c>
      <c r="DO12" s="213">
        <f t="shared" ca="1" si="57"/>
        <v>0</v>
      </c>
      <c r="DP12" s="213">
        <f t="shared" ca="1" si="57"/>
        <v>0</v>
      </c>
      <c r="DQ12" s="213">
        <f t="shared" ca="1" si="57"/>
        <v>0</v>
      </c>
      <c r="DR12" s="213">
        <f t="shared" ca="1" si="57"/>
        <v>0</v>
      </c>
      <c r="DS12" s="213">
        <f t="shared" ca="1" si="57"/>
        <v>0</v>
      </c>
      <c r="DT12" s="213">
        <f t="shared" ca="1" si="57"/>
        <v>0</v>
      </c>
      <c r="DU12" s="213">
        <f t="shared" ca="1" si="57"/>
        <v>0</v>
      </c>
      <c r="DV12" s="213">
        <f t="shared" ca="1" si="57"/>
        <v>0</v>
      </c>
      <c r="DW12" s="213">
        <f t="shared" ca="1" si="57"/>
        <v>0</v>
      </c>
      <c r="DX12" s="213">
        <f t="shared" ca="1" si="57"/>
        <v>0</v>
      </c>
      <c r="DY12" s="213">
        <f t="shared" ca="1" si="57"/>
        <v>0</v>
      </c>
      <c r="DZ12" s="213">
        <f t="shared" ca="1" si="57"/>
        <v>0</v>
      </c>
      <c r="EA12" s="213">
        <f t="shared" ca="1" si="57"/>
        <v>0</v>
      </c>
      <c r="EB12" s="213">
        <f t="shared" ca="1" si="57"/>
        <v>0</v>
      </c>
      <c r="EC12" s="213">
        <f t="shared" ca="1" si="57"/>
        <v>0</v>
      </c>
      <c r="ED12" s="213">
        <f t="shared" ca="1" si="57"/>
        <v>0</v>
      </c>
      <c r="EE12" s="213">
        <f t="shared" ca="1" si="57"/>
        <v>0</v>
      </c>
      <c r="EF12" s="213">
        <f t="shared" ca="1" si="57"/>
        <v>0</v>
      </c>
      <c r="EG12" s="213">
        <f t="shared" ca="1" si="57"/>
        <v>0</v>
      </c>
      <c r="EH12" s="213">
        <f t="shared" ca="1" si="57"/>
        <v>0</v>
      </c>
      <c r="EI12" s="213">
        <f t="shared" ca="1" si="57"/>
        <v>0</v>
      </c>
      <c r="EJ12" s="213">
        <f t="shared" ca="1" si="57"/>
        <v>0</v>
      </c>
      <c r="EK12" s="213">
        <f t="shared" ca="1" si="57"/>
        <v>0</v>
      </c>
      <c r="EL12" s="213">
        <f t="shared" ca="1" si="57"/>
        <v>0</v>
      </c>
      <c r="EM12" s="213">
        <f t="shared" ca="1" si="57"/>
        <v>0</v>
      </c>
      <c r="EN12" s="213">
        <f t="shared" ca="1" si="57"/>
        <v>0</v>
      </c>
      <c r="EO12" s="213">
        <f t="shared" ca="1" si="57"/>
        <v>0</v>
      </c>
      <c r="EP12" s="213">
        <f t="shared" ca="1" si="57"/>
        <v>0</v>
      </c>
    </row>
    <row r="13" spans="1:152" ht="14.1" customHeight="1">
      <c r="A13" s="15"/>
      <c r="B13" s="15" t="s">
        <v>611</v>
      </c>
      <c r="C13" s="15"/>
      <c r="D13" s="1650" t="s">
        <v>97</v>
      </c>
      <c r="E13" s="146">
        <f ca="1">SUM(G13:EP13)</f>
        <v>0</v>
      </c>
      <c r="F13" s="71"/>
      <c r="G13" s="71"/>
      <c r="H13" s="10">
        <f>Revenue!H13</f>
        <v>0</v>
      </c>
      <c r="I13" s="10">
        <f>Revenue!I13</f>
        <v>0</v>
      </c>
      <c r="J13" s="10">
        <f>Revenue!J13</f>
        <v>0</v>
      </c>
      <c r="K13" s="10">
        <f ca="1">Revenue!K13</f>
        <v>0</v>
      </c>
      <c r="L13" s="10">
        <f ca="1">Revenue!L13</f>
        <v>0</v>
      </c>
      <c r="M13" s="10">
        <f ca="1">Revenue!M13</f>
        <v>0</v>
      </c>
      <c r="N13" s="10">
        <f ca="1">Revenue!N13</f>
        <v>0</v>
      </c>
      <c r="O13" s="10">
        <f ca="1">Revenue!O13</f>
        <v>0</v>
      </c>
      <c r="P13" s="10">
        <f ca="1">Revenue!P13</f>
        <v>0</v>
      </c>
      <c r="Q13" s="10">
        <f ca="1">Revenue!Q13</f>
        <v>0</v>
      </c>
      <c r="R13" s="10">
        <f ca="1">Revenue!R13</f>
        <v>0</v>
      </c>
      <c r="S13" s="10">
        <f ca="1">Revenue!S13</f>
        <v>0</v>
      </c>
      <c r="T13" s="10">
        <f ca="1">Revenue!T13</f>
        <v>0</v>
      </c>
      <c r="U13" s="10">
        <f ca="1">Revenue!U13</f>
        <v>0</v>
      </c>
      <c r="V13" s="10">
        <f ca="1">Revenue!V13</f>
        <v>0</v>
      </c>
      <c r="W13" s="10">
        <f ca="1">Revenue!W13</f>
        <v>0</v>
      </c>
      <c r="X13" s="10">
        <f ca="1">Revenue!X13</f>
        <v>0</v>
      </c>
      <c r="Y13" s="10">
        <f ca="1">Revenue!Y13</f>
        <v>0</v>
      </c>
      <c r="Z13" s="10">
        <f ca="1">Revenue!Z13</f>
        <v>0</v>
      </c>
      <c r="AA13" s="10">
        <f ca="1">Revenue!AA13</f>
        <v>0</v>
      </c>
      <c r="AB13" s="10">
        <f ca="1">Revenue!AB13</f>
        <v>0</v>
      </c>
      <c r="AC13" s="10">
        <f ca="1">Revenue!AC13</f>
        <v>0</v>
      </c>
      <c r="AD13" s="10">
        <f ca="1">Revenue!AD13</f>
        <v>0</v>
      </c>
      <c r="AE13" s="10">
        <f ca="1">Revenue!AE13</f>
        <v>0</v>
      </c>
      <c r="AF13" s="10">
        <f ca="1">Revenue!AF13</f>
        <v>0</v>
      </c>
      <c r="AG13" s="10">
        <f ca="1">Revenue!AG13</f>
        <v>0</v>
      </c>
      <c r="AH13" s="10">
        <f ca="1">Revenue!AH13</f>
        <v>0</v>
      </c>
      <c r="AI13" s="10">
        <f ca="1">Revenue!AI13</f>
        <v>0</v>
      </c>
      <c r="AJ13" s="10">
        <f ca="1">Revenue!AJ13</f>
        <v>0</v>
      </c>
      <c r="AK13" s="10">
        <f ca="1">Revenue!AK13</f>
        <v>0</v>
      </c>
      <c r="AL13" s="10">
        <f ca="1">Revenue!AL13</f>
        <v>0</v>
      </c>
      <c r="AM13" s="10">
        <f ca="1">Revenue!AM13</f>
        <v>0</v>
      </c>
      <c r="AN13" s="10">
        <f ca="1">Revenue!AN13</f>
        <v>0</v>
      </c>
      <c r="AO13" s="10">
        <f ca="1">Revenue!AO13</f>
        <v>0</v>
      </c>
      <c r="AP13" s="10">
        <f ca="1">Revenue!AP13</f>
        <v>0</v>
      </c>
      <c r="AQ13" s="10">
        <f ca="1">Revenue!AQ13</f>
        <v>0</v>
      </c>
      <c r="AR13" s="10">
        <f ca="1">Revenue!AR13</f>
        <v>0</v>
      </c>
      <c r="AS13" s="10">
        <f ca="1">Revenue!AS13</f>
        <v>0</v>
      </c>
      <c r="AT13" s="10">
        <f ca="1">Revenue!AT13</f>
        <v>0</v>
      </c>
      <c r="AU13" s="10">
        <f ca="1">Revenue!AU13</f>
        <v>0</v>
      </c>
      <c r="AV13" s="10">
        <f ca="1">Revenue!AV13</f>
        <v>0</v>
      </c>
      <c r="AW13" s="10">
        <f ca="1">Revenue!AW13</f>
        <v>0</v>
      </c>
      <c r="AX13" s="10">
        <f ca="1">Revenue!AX13</f>
        <v>0</v>
      </c>
      <c r="AY13" s="10">
        <f ca="1">Revenue!AY13</f>
        <v>0</v>
      </c>
      <c r="AZ13" s="10">
        <f ca="1">Revenue!AZ13</f>
        <v>0</v>
      </c>
      <c r="BA13" s="10">
        <f ca="1">Revenue!BA13</f>
        <v>0</v>
      </c>
      <c r="BB13" s="10">
        <f ca="1">Revenue!BB13</f>
        <v>0</v>
      </c>
      <c r="BC13" s="10">
        <f ca="1">Revenue!BC13</f>
        <v>0</v>
      </c>
      <c r="BD13" s="10">
        <f ca="1">Revenue!BD13</f>
        <v>0</v>
      </c>
      <c r="BE13" s="10">
        <f ca="1">Revenue!BE13</f>
        <v>0</v>
      </c>
      <c r="BF13" s="10">
        <f ca="1">Revenue!BF13</f>
        <v>0</v>
      </c>
      <c r="BG13" s="10">
        <f ca="1">Revenue!BG13</f>
        <v>0</v>
      </c>
      <c r="BH13" s="10">
        <f ca="1">Revenue!BH13</f>
        <v>0</v>
      </c>
      <c r="BI13" s="10">
        <f ca="1">Revenue!BI13</f>
        <v>0</v>
      </c>
      <c r="BJ13" s="10">
        <f ca="1">Revenue!BJ13</f>
        <v>0</v>
      </c>
      <c r="BK13" s="10">
        <f ca="1">Revenue!BK13</f>
        <v>0</v>
      </c>
      <c r="BL13" s="10">
        <f ca="1">Revenue!BL13</f>
        <v>0</v>
      </c>
      <c r="BM13" s="10">
        <f ca="1">Revenue!BM13</f>
        <v>0</v>
      </c>
      <c r="BN13" s="10">
        <f ca="1">Revenue!BN13</f>
        <v>0</v>
      </c>
      <c r="BO13" s="10">
        <f ca="1">Revenue!BO13</f>
        <v>0</v>
      </c>
      <c r="BP13" s="10">
        <f ca="1">Revenue!BP13</f>
        <v>0</v>
      </c>
      <c r="BQ13" s="10">
        <f ca="1">Revenue!BQ13</f>
        <v>0</v>
      </c>
      <c r="BR13" s="10">
        <f ca="1">Revenue!BR13</f>
        <v>0</v>
      </c>
      <c r="BS13" s="10">
        <f ca="1">Revenue!BS13</f>
        <v>0</v>
      </c>
      <c r="BT13" s="10">
        <f ca="1">Revenue!BT13</f>
        <v>0</v>
      </c>
      <c r="BU13" s="10">
        <f ca="1">Revenue!BU13</f>
        <v>0</v>
      </c>
      <c r="BV13" s="10">
        <f ca="1">Revenue!BV13</f>
        <v>0</v>
      </c>
      <c r="BW13" s="10">
        <f ca="1">Revenue!BW13</f>
        <v>0</v>
      </c>
      <c r="BX13" s="10">
        <f ca="1">Revenue!BX13</f>
        <v>0</v>
      </c>
      <c r="BY13" s="10">
        <f ca="1">Revenue!BY13</f>
        <v>0</v>
      </c>
      <c r="BZ13" s="10">
        <f ca="1">Revenue!BZ13</f>
        <v>0</v>
      </c>
      <c r="CA13" s="10">
        <f ca="1">Revenue!CA13</f>
        <v>0</v>
      </c>
      <c r="CB13" s="10">
        <f ca="1">Revenue!CB13</f>
        <v>0</v>
      </c>
      <c r="CC13" s="10">
        <f ca="1">Revenue!CC13</f>
        <v>0</v>
      </c>
      <c r="CD13" s="10">
        <f ca="1">Revenue!CD13</f>
        <v>0</v>
      </c>
      <c r="CE13" s="10">
        <f ca="1">Revenue!CE13</f>
        <v>0</v>
      </c>
      <c r="CF13" s="10">
        <f ca="1">Revenue!CF13</f>
        <v>0</v>
      </c>
      <c r="CG13" s="10">
        <f ca="1">Revenue!CG13</f>
        <v>0</v>
      </c>
      <c r="CH13" s="10">
        <f ca="1">Revenue!CH13</f>
        <v>0</v>
      </c>
      <c r="CI13" s="10">
        <f ca="1">Revenue!CI13</f>
        <v>0</v>
      </c>
      <c r="CJ13" s="10">
        <f ca="1">Revenue!CJ13</f>
        <v>0</v>
      </c>
      <c r="CK13" s="10">
        <f ca="1">Revenue!CK13</f>
        <v>0</v>
      </c>
      <c r="CL13" s="10">
        <f ca="1">Revenue!CL13</f>
        <v>0</v>
      </c>
      <c r="CM13" s="10">
        <f ca="1">Revenue!CM13</f>
        <v>0</v>
      </c>
      <c r="CN13" s="10">
        <f ca="1">Revenue!CN13</f>
        <v>0</v>
      </c>
      <c r="CO13" s="10">
        <f ca="1">Revenue!CO13</f>
        <v>0</v>
      </c>
      <c r="CP13" s="10">
        <f ca="1">Revenue!CP13</f>
        <v>0</v>
      </c>
      <c r="CQ13" s="10">
        <f ca="1">Revenue!CQ13</f>
        <v>0</v>
      </c>
      <c r="CR13" s="10">
        <f ca="1">Revenue!CR13</f>
        <v>0</v>
      </c>
      <c r="CS13" s="10">
        <f ca="1">Revenue!CS13</f>
        <v>0</v>
      </c>
      <c r="CT13" s="10">
        <f ca="1">Revenue!CT13</f>
        <v>0</v>
      </c>
      <c r="CU13" s="10">
        <f ca="1">Revenue!CU13</f>
        <v>0</v>
      </c>
      <c r="CV13" s="10">
        <f ca="1">Revenue!CV13</f>
        <v>0</v>
      </c>
      <c r="CW13" s="10">
        <f ca="1">Revenue!CW13</f>
        <v>0</v>
      </c>
      <c r="CX13" s="10">
        <f ca="1">Revenue!CX13</f>
        <v>0</v>
      </c>
      <c r="CY13" s="10">
        <f ca="1">Revenue!CY13</f>
        <v>0</v>
      </c>
      <c r="CZ13" s="10">
        <f ca="1">Revenue!CZ13</f>
        <v>0</v>
      </c>
      <c r="DA13" s="10">
        <f ca="1">Revenue!DA13</f>
        <v>0</v>
      </c>
      <c r="DB13" s="10">
        <f ca="1">Revenue!DB13</f>
        <v>0</v>
      </c>
      <c r="DC13" s="10">
        <f ca="1">Revenue!DC13</f>
        <v>0</v>
      </c>
      <c r="DD13" s="10">
        <f ca="1">Revenue!DD13</f>
        <v>0</v>
      </c>
      <c r="DE13" s="10">
        <f ca="1">Revenue!DE13</f>
        <v>0</v>
      </c>
      <c r="DF13" s="10">
        <f ca="1">Revenue!DF13</f>
        <v>0</v>
      </c>
      <c r="DG13" s="10">
        <f ca="1">Revenue!DG13</f>
        <v>0</v>
      </c>
      <c r="DH13" s="10">
        <f ca="1">Revenue!DH13</f>
        <v>0</v>
      </c>
      <c r="DI13" s="10">
        <f ca="1">Revenue!DI13</f>
        <v>0</v>
      </c>
      <c r="DJ13" s="10">
        <f ca="1">Revenue!DJ13</f>
        <v>0</v>
      </c>
      <c r="DK13" s="10">
        <f ca="1">Revenue!DK13</f>
        <v>0</v>
      </c>
      <c r="DL13" s="10">
        <f ca="1">Revenue!DL13</f>
        <v>0</v>
      </c>
      <c r="DM13" s="10">
        <f ca="1">Revenue!DM13</f>
        <v>0</v>
      </c>
      <c r="DN13" s="10">
        <f ca="1">Revenue!DN13</f>
        <v>0</v>
      </c>
      <c r="DO13" s="10">
        <f ca="1">Revenue!DO13</f>
        <v>0</v>
      </c>
      <c r="DP13" s="10">
        <f ca="1">Revenue!DP13</f>
        <v>0</v>
      </c>
      <c r="DQ13" s="10">
        <f ca="1">Revenue!DQ13</f>
        <v>0</v>
      </c>
      <c r="DR13" s="10">
        <f ca="1">Revenue!DR13</f>
        <v>0</v>
      </c>
      <c r="DS13" s="10">
        <f ca="1">Revenue!DS13</f>
        <v>0</v>
      </c>
      <c r="DT13" s="10">
        <f ca="1">Revenue!DT13</f>
        <v>0</v>
      </c>
      <c r="DU13" s="10">
        <f ca="1">Revenue!DU13</f>
        <v>0</v>
      </c>
      <c r="DV13" s="10">
        <f ca="1">Revenue!DV13</f>
        <v>0</v>
      </c>
      <c r="DW13" s="10">
        <f ca="1">Revenue!DW13</f>
        <v>0</v>
      </c>
      <c r="DX13" s="10">
        <f ca="1">Revenue!DX13</f>
        <v>0</v>
      </c>
      <c r="DY13" s="10">
        <f ca="1">Revenue!DY13</f>
        <v>0</v>
      </c>
      <c r="DZ13" s="10">
        <f ca="1">Revenue!DZ13</f>
        <v>0</v>
      </c>
      <c r="EA13" s="10">
        <f ca="1">Revenue!EA13</f>
        <v>0</v>
      </c>
      <c r="EB13" s="10">
        <f ca="1">Revenue!EB13</f>
        <v>0</v>
      </c>
      <c r="EC13" s="10">
        <f ca="1">Revenue!EC13</f>
        <v>0</v>
      </c>
      <c r="ED13" s="10">
        <f ca="1">Revenue!ED13</f>
        <v>0</v>
      </c>
      <c r="EE13" s="10">
        <f ca="1">Revenue!EE13</f>
        <v>0</v>
      </c>
      <c r="EF13" s="10">
        <f ca="1">Revenue!EF13</f>
        <v>0</v>
      </c>
      <c r="EG13" s="10">
        <f ca="1">Revenue!EG13</f>
        <v>0</v>
      </c>
      <c r="EH13" s="10">
        <f ca="1">Revenue!EH13</f>
        <v>0</v>
      </c>
      <c r="EI13" s="10">
        <f ca="1">Revenue!EI13</f>
        <v>0</v>
      </c>
      <c r="EJ13" s="10">
        <f ca="1">Revenue!EJ13</f>
        <v>0</v>
      </c>
      <c r="EK13" s="10">
        <f ca="1">Revenue!EK13</f>
        <v>0</v>
      </c>
      <c r="EL13" s="10">
        <f ca="1">Revenue!EL13</f>
        <v>0</v>
      </c>
      <c r="EM13" s="10">
        <f ca="1">Revenue!EM13</f>
        <v>0</v>
      </c>
      <c r="EN13" s="10">
        <f ca="1">Revenue!EN13</f>
        <v>0</v>
      </c>
      <c r="EO13" s="10">
        <f ca="1">Revenue!EO13</f>
        <v>0</v>
      </c>
      <c r="EP13" s="10">
        <f ca="1">Revenue!EP13</f>
        <v>0</v>
      </c>
    </row>
    <row r="14" spans="1:152" ht="14.1" customHeight="1">
      <c r="A14" s="15"/>
      <c r="B14" s="15" t="s">
        <v>745</v>
      </c>
      <c r="C14" s="15"/>
      <c r="D14" s="1650" t="s">
        <v>97</v>
      </c>
      <c r="E14" s="146">
        <f t="shared" ref="E14:E15" ca="1" si="58">SUM(G14:EP14)</f>
        <v>405781.18185676506</v>
      </c>
      <c r="F14" s="71"/>
      <c r="G14" s="71"/>
      <c r="H14" s="10">
        <f>Revenue!H14</f>
        <v>0</v>
      </c>
      <c r="I14" s="10">
        <f>Revenue!I14</f>
        <v>0</v>
      </c>
      <c r="J14" s="10">
        <f>Revenue!J14</f>
        <v>0</v>
      </c>
      <c r="K14" s="10">
        <f ca="1">Revenue!K14</f>
        <v>0</v>
      </c>
      <c r="L14" s="10">
        <f ca="1">Revenue!L14</f>
        <v>0</v>
      </c>
      <c r="M14" s="10">
        <f ca="1">Revenue!M14</f>
        <v>0</v>
      </c>
      <c r="N14" s="10">
        <f ca="1">Revenue!N14</f>
        <v>0</v>
      </c>
      <c r="O14" s="10">
        <f ca="1">Revenue!O14</f>
        <v>0</v>
      </c>
      <c r="P14" s="10">
        <f ca="1">Revenue!P14</f>
        <v>0</v>
      </c>
      <c r="Q14" s="10">
        <f ca="1">Revenue!Q14</f>
        <v>0</v>
      </c>
      <c r="R14" s="10">
        <f ca="1">Revenue!R14</f>
        <v>4999.3093638731098</v>
      </c>
      <c r="S14" s="10">
        <f ca="1">Revenue!S14</f>
        <v>5105.8136110796104</v>
      </c>
      <c r="T14" s="10">
        <f ca="1">Revenue!T14</f>
        <v>6511.66967420541</v>
      </c>
      <c r="U14" s="10">
        <f ca="1">Revenue!U14</f>
        <v>4684.0567921418697</v>
      </c>
      <c r="V14" s="10">
        <f ca="1">Revenue!V14</f>
        <v>4974.3128170537439</v>
      </c>
      <c r="W14" s="10">
        <f ca="1">Revenue!W14</f>
        <v>5080.2845430242114</v>
      </c>
      <c r="X14" s="10">
        <f ca="1">Revenue!X14</f>
        <v>6479.111325834383</v>
      </c>
      <c r="Y14" s="10">
        <f ca="1">Revenue!Y14</f>
        <v>4660.6365081811618</v>
      </c>
      <c r="Z14" s="10">
        <f ca="1">Revenue!Z14</f>
        <v>4949.316270234378</v>
      </c>
      <c r="AA14" s="10">
        <f ca="1">Revenue!AA14</f>
        <v>5054.7554749688125</v>
      </c>
      <c r="AB14" s="10">
        <f ca="1">Revenue!AB14</f>
        <v>6446.552977463356</v>
      </c>
      <c r="AC14" s="10">
        <f ca="1">Revenue!AC14</f>
        <v>4637.2162242204513</v>
      </c>
      <c r="AD14" s="10">
        <f ca="1">Revenue!AD14</f>
        <v>4924.319723415013</v>
      </c>
      <c r="AE14" s="10">
        <f ca="1">Revenue!AE14</f>
        <v>5029.2264069134153</v>
      </c>
      <c r="AF14" s="10">
        <f ca="1">Revenue!AF14</f>
        <v>6413.994629092329</v>
      </c>
      <c r="AG14" s="10">
        <f ca="1">Revenue!AG14</f>
        <v>4613.7959402597417</v>
      </c>
      <c r="AH14" s="10">
        <f ca="1">Revenue!AH14</f>
        <v>4899.3231765956489</v>
      </c>
      <c r="AI14" s="10">
        <f ca="1">Revenue!AI14</f>
        <v>5003.6973388580172</v>
      </c>
      <c r="AJ14" s="10">
        <f ca="1">Revenue!AJ14</f>
        <v>6381.436280721302</v>
      </c>
      <c r="AK14" s="10">
        <f ca="1">Revenue!AK14</f>
        <v>4590.3756562990338</v>
      </c>
      <c r="AL14" s="10">
        <f ca="1">Revenue!AL14</f>
        <v>4874.326629776283</v>
      </c>
      <c r="AM14" s="10">
        <f ca="1">Revenue!AM14</f>
        <v>4978.1682708026201</v>
      </c>
      <c r="AN14" s="10">
        <f ca="1">Revenue!AN14</f>
        <v>6348.8779323502758</v>
      </c>
      <c r="AO14" s="10">
        <f ca="1">Revenue!AO14</f>
        <v>4566.9553723383242</v>
      </c>
      <c r="AP14" s="10">
        <f ca="1">Revenue!AP14</f>
        <v>4849.3300829569171</v>
      </c>
      <c r="AQ14" s="10">
        <f ca="1">Revenue!AQ14</f>
        <v>4952.6392027472211</v>
      </c>
      <c r="AR14" s="10">
        <f ca="1">Revenue!AR14</f>
        <v>6316.3195839792479</v>
      </c>
      <c r="AS14" s="10">
        <f ca="1">Revenue!AS14</f>
        <v>4543.5350883776146</v>
      </c>
      <c r="AT14" s="10">
        <f ca="1">Revenue!AT14</f>
        <v>4824.3335361375503</v>
      </c>
      <c r="AU14" s="10">
        <f ca="1">Revenue!AU14</f>
        <v>4927.110134691824</v>
      </c>
      <c r="AV14" s="10">
        <f ca="1">Revenue!AV14</f>
        <v>6283.7612356082218</v>
      </c>
      <c r="AW14" s="10">
        <f ca="1">Revenue!AW14</f>
        <v>4520.1148044169058</v>
      </c>
      <c r="AX14" s="10">
        <f ca="1">Revenue!AX14</f>
        <v>4799.3369893181844</v>
      </c>
      <c r="AY14" s="10">
        <f ca="1">Revenue!AY14</f>
        <v>4901.581066636425</v>
      </c>
      <c r="AZ14" s="10">
        <f ca="1">Revenue!AZ14</f>
        <v>6251.2028872371939</v>
      </c>
      <c r="BA14" s="10">
        <f ca="1">Revenue!BA14</f>
        <v>4496.6945204561944</v>
      </c>
      <c r="BB14" s="10">
        <f ca="1">Revenue!BB14</f>
        <v>4774.3404424988203</v>
      </c>
      <c r="BC14" s="10">
        <f ca="1">Revenue!BC14</f>
        <v>4876.0519985810279</v>
      </c>
      <c r="BD14" s="10">
        <f ca="1">Revenue!BD14</f>
        <v>6218.6445388661668</v>
      </c>
      <c r="BE14" s="10">
        <f ca="1">Revenue!BE14</f>
        <v>4473.2742364954865</v>
      </c>
      <c r="BF14" s="10">
        <f ca="1">Revenue!BF14</f>
        <v>4749.3438956794544</v>
      </c>
      <c r="BG14" s="10">
        <f ca="1">Revenue!BG14</f>
        <v>4850.5229305256289</v>
      </c>
      <c r="BH14" s="10">
        <f ca="1">Revenue!BH14</f>
        <v>6186.0861904951398</v>
      </c>
      <c r="BI14" s="10">
        <f ca="1">Revenue!BI14</f>
        <v>4449.8539525347769</v>
      </c>
      <c r="BJ14" s="10">
        <f ca="1">Revenue!BJ14</f>
        <v>4724.3473488600885</v>
      </c>
      <c r="BK14" s="10">
        <f ca="1">Revenue!BK14</f>
        <v>4824.9938624702309</v>
      </c>
      <c r="BL14" s="10">
        <f ca="1">Revenue!BL14</f>
        <v>6153.5278421241128</v>
      </c>
      <c r="BM14" s="10">
        <f ca="1">Revenue!BM14</f>
        <v>4426.4336685740673</v>
      </c>
      <c r="BN14" s="10">
        <f ca="1">Revenue!BN14</f>
        <v>4699.3508020407235</v>
      </c>
      <c r="BO14" s="10">
        <f ca="1">Revenue!BO14</f>
        <v>4799.4647944148337</v>
      </c>
      <c r="BP14" s="10">
        <f ca="1">Revenue!BP14</f>
        <v>6120.9694937530858</v>
      </c>
      <c r="BQ14" s="10">
        <f ca="1">Revenue!BQ14</f>
        <v>4403.0133846133576</v>
      </c>
      <c r="BR14" s="10">
        <f ca="1">Revenue!BR14</f>
        <v>4674.3542552213585</v>
      </c>
      <c r="BS14" s="10">
        <f ca="1">Revenue!BS14</f>
        <v>4773.9357263594356</v>
      </c>
      <c r="BT14" s="10">
        <f ca="1">Revenue!BT14</f>
        <v>6088.4111453820606</v>
      </c>
      <c r="BU14" s="10">
        <f ca="1">Revenue!BU14</f>
        <v>4379.5931006526489</v>
      </c>
      <c r="BV14" s="10">
        <f ca="1">Revenue!BV14</f>
        <v>4649.3577084019917</v>
      </c>
      <c r="BW14" s="10">
        <f ca="1">Revenue!BW14</f>
        <v>4748.4066583040376</v>
      </c>
      <c r="BX14" s="10">
        <f ca="1">Revenue!BX14</f>
        <v>6055.8527970110317</v>
      </c>
      <c r="BY14" s="10">
        <f ca="1">Revenue!BY14</f>
        <v>4356.1728166919393</v>
      </c>
      <c r="BZ14" s="10">
        <f ca="1">Revenue!BZ14</f>
        <v>4624.3611615826267</v>
      </c>
      <c r="CA14" s="10">
        <f ca="1">Revenue!CA14</f>
        <v>4722.8775902486395</v>
      </c>
      <c r="CB14" s="10">
        <f ca="1">Revenue!CB14</f>
        <v>6023.2944486400047</v>
      </c>
      <c r="CC14" s="10">
        <f ca="1">Revenue!CC14</f>
        <v>4332.7525327312296</v>
      </c>
      <c r="CD14" s="10">
        <f ca="1">Revenue!CD14</f>
        <v>4599.3646147632608</v>
      </c>
      <c r="CE14" s="10">
        <f ca="1">Revenue!CE14</f>
        <v>4697.3485221932406</v>
      </c>
      <c r="CF14" s="10">
        <f ca="1">Revenue!CF14</f>
        <v>5990.7361002689777</v>
      </c>
      <c r="CG14" s="10">
        <f ca="1">Revenue!CG14</f>
        <v>4309.3322487705209</v>
      </c>
      <c r="CH14" s="10">
        <f ca="1">Revenue!CH14</f>
        <v>4574.3680679438949</v>
      </c>
      <c r="CI14" s="10">
        <f ca="1">Revenue!CI14</f>
        <v>4671.8194541378434</v>
      </c>
      <c r="CJ14" s="10">
        <f ca="1">Revenue!CJ14</f>
        <v>5958.1777518979507</v>
      </c>
      <c r="CK14" s="10">
        <f ca="1">Revenue!CK14</f>
        <v>4285.9119648098103</v>
      </c>
      <c r="CL14" s="10">
        <f ca="1">Revenue!CL14</f>
        <v>4549.3715211245299</v>
      </c>
      <c r="CM14" s="10">
        <f ca="1">Revenue!CM14</f>
        <v>4646.2903860824445</v>
      </c>
      <c r="CN14" s="10">
        <f ca="1">Revenue!CN14</f>
        <v>5925.6194035269236</v>
      </c>
      <c r="CO14" s="10">
        <f ca="1">Revenue!CO14</f>
        <v>4262.4916808491016</v>
      </c>
      <c r="CP14" s="10">
        <f ca="1">Revenue!CP14</f>
        <v>4524.3749743051658</v>
      </c>
      <c r="CQ14" s="10">
        <f ca="1">Revenue!CQ14</f>
        <v>4620.7613180270473</v>
      </c>
      <c r="CR14" s="10">
        <f ca="1">Revenue!CR14</f>
        <v>5893.0610551558966</v>
      </c>
      <c r="CS14" s="10">
        <f ca="1">Revenue!CS14</f>
        <v>4239.0713968883929</v>
      </c>
      <c r="CT14" s="10">
        <f ca="1">Revenue!CT14</f>
        <v>0</v>
      </c>
      <c r="CU14" s="10">
        <f ca="1">Revenue!CU14</f>
        <v>0</v>
      </c>
      <c r="CV14" s="10">
        <f ca="1">Revenue!CV14</f>
        <v>0</v>
      </c>
      <c r="CW14" s="10">
        <f ca="1">Revenue!CW14</f>
        <v>0</v>
      </c>
      <c r="CX14" s="10">
        <f ca="1">Revenue!CX14</f>
        <v>0</v>
      </c>
      <c r="CY14" s="10">
        <f ca="1">Revenue!CY14</f>
        <v>0</v>
      </c>
      <c r="CZ14" s="10">
        <f ca="1">Revenue!CZ14</f>
        <v>0</v>
      </c>
      <c r="DA14" s="10">
        <f ca="1">Revenue!DA14</f>
        <v>0</v>
      </c>
      <c r="DB14" s="10">
        <f ca="1">Revenue!DB14</f>
        <v>0</v>
      </c>
      <c r="DC14" s="10">
        <f ca="1">Revenue!DC14</f>
        <v>0</v>
      </c>
      <c r="DD14" s="10">
        <f ca="1">Revenue!DD14</f>
        <v>0</v>
      </c>
      <c r="DE14" s="10">
        <f ca="1">Revenue!DE14</f>
        <v>0</v>
      </c>
      <c r="DF14" s="10">
        <f ca="1">Revenue!DF14</f>
        <v>0</v>
      </c>
      <c r="DG14" s="10">
        <f ca="1">Revenue!DG14</f>
        <v>0</v>
      </c>
      <c r="DH14" s="10">
        <f ca="1">Revenue!DH14</f>
        <v>0</v>
      </c>
      <c r="DI14" s="10">
        <f ca="1">Revenue!DI14</f>
        <v>0</v>
      </c>
      <c r="DJ14" s="10">
        <f ca="1">Revenue!DJ14</f>
        <v>0</v>
      </c>
      <c r="DK14" s="10">
        <f ca="1">Revenue!DK14</f>
        <v>0</v>
      </c>
      <c r="DL14" s="10">
        <f ca="1">Revenue!DL14</f>
        <v>0</v>
      </c>
      <c r="DM14" s="10">
        <f ca="1">Revenue!DM14</f>
        <v>0</v>
      </c>
      <c r="DN14" s="10">
        <f ca="1">Revenue!DN14</f>
        <v>0</v>
      </c>
      <c r="DO14" s="10">
        <f ca="1">Revenue!DO14</f>
        <v>0</v>
      </c>
      <c r="DP14" s="10">
        <f ca="1">Revenue!DP14</f>
        <v>0</v>
      </c>
      <c r="DQ14" s="10">
        <f ca="1">Revenue!DQ14</f>
        <v>0</v>
      </c>
      <c r="DR14" s="10">
        <f ca="1">Revenue!DR14</f>
        <v>0</v>
      </c>
      <c r="DS14" s="10">
        <f ca="1">Revenue!DS14</f>
        <v>0</v>
      </c>
      <c r="DT14" s="10">
        <f ca="1">Revenue!DT14</f>
        <v>0</v>
      </c>
      <c r="DU14" s="10">
        <f ca="1">Revenue!DU14</f>
        <v>0</v>
      </c>
      <c r="DV14" s="10">
        <f ca="1">Revenue!DV14</f>
        <v>0</v>
      </c>
      <c r="DW14" s="10">
        <f ca="1">Revenue!DW14</f>
        <v>0</v>
      </c>
      <c r="DX14" s="10">
        <f ca="1">Revenue!DX14</f>
        <v>0</v>
      </c>
      <c r="DY14" s="10">
        <f ca="1">Revenue!DY14</f>
        <v>0</v>
      </c>
      <c r="DZ14" s="10">
        <f ca="1">Revenue!DZ14</f>
        <v>0</v>
      </c>
      <c r="EA14" s="10">
        <f ca="1">Revenue!EA14</f>
        <v>0</v>
      </c>
      <c r="EB14" s="10">
        <f ca="1">Revenue!EB14</f>
        <v>0</v>
      </c>
      <c r="EC14" s="10">
        <f ca="1">Revenue!EC14</f>
        <v>0</v>
      </c>
      <c r="ED14" s="10">
        <f ca="1">Revenue!ED14</f>
        <v>0</v>
      </c>
      <c r="EE14" s="10">
        <f ca="1">Revenue!EE14</f>
        <v>0</v>
      </c>
      <c r="EF14" s="10">
        <f ca="1">Revenue!EF14</f>
        <v>0</v>
      </c>
      <c r="EG14" s="10">
        <f ca="1">Revenue!EG14</f>
        <v>0</v>
      </c>
      <c r="EH14" s="10">
        <f ca="1">Revenue!EH14</f>
        <v>0</v>
      </c>
      <c r="EI14" s="10">
        <f ca="1">Revenue!EI14</f>
        <v>0</v>
      </c>
      <c r="EJ14" s="10">
        <f ca="1">Revenue!EJ14</f>
        <v>0</v>
      </c>
      <c r="EK14" s="10">
        <f ca="1">Revenue!EK14</f>
        <v>0</v>
      </c>
      <c r="EL14" s="10">
        <f ca="1">Revenue!EL14</f>
        <v>0</v>
      </c>
      <c r="EM14" s="10">
        <f ca="1">Revenue!EM14</f>
        <v>0</v>
      </c>
      <c r="EN14" s="10">
        <f ca="1">Revenue!EN14</f>
        <v>0</v>
      </c>
      <c r="EO14" s="10">
        <f ca="1">Revenue!EO14</f>
        <v>0</v>
      </c>
      <c r="EP14" s="10">
        <f ca="1">Revenue!EP14</f>
        <v>0</v>
      </c>
    </row>
    <row r="15" spans="1:152" ht="14.1" customHeight="1">
      <c r="A15" s="15"/>
      <c r="B15" s="15" t="s">
        <v>654</v>
      </c>
      <c r="C15" s="15"/>
      <c r="D15" s="1650" t="s">
        <v>97</v>
      </c>
      <c r="E15" s="146">
        <f t="shared" ca="1" si="58"/>
        <v>0</v>
      </c>
      <c r="F15" s="71"/>
      <c r="G15" s="71"/>
      <c r="H15" s="10">
        <f>Revenue!H15</f>
        <v>0</v>
      </c>
      <c r="I15" s="10">
        <f>Revenue!I15</f>
        <v>0</v>
      </c>
      <c r="J15" s="10">
        <f>Revenue!J15</f>
        <v>0</v>
      </c>
      <c r="K15" s="10">
        <f ca="1">Revenue!K15</f>
        <v>0</v>
      </c>
      <c r="L15" s="10">
        <f ca="1">Revenue!L15</f>
        <v>0</v>
      </c>
      <c r="M15" s="10">
        <f ca="1">Revenue!M15</f>
        <v>0</v>
      </c>
      <c r="N15" s="10">
        <f ca="1">Revenue!N15</f>
        <v>0</v>
      </c>
      <c r="O15" s="10">
        <f ca="1">Revenue!O15</f>
        <v>0</v>
      </c>
      <c r="P15" s="10">
        <f ca="1">Revenue!P15</f>
        <v>0</v>
      </c>
      <c r="Q15" s="10">
        <f ca="1">Revenue!Q15</f>
        <v>0</v>
      </c>
      <c r="R15" s="10">
        <f ca="1">Revenue!R15</f>
        <v>0</v>
      </c>
      <c r="S15" s="10">
        <f ca="1">Revenue!S15</f>
        <v>0</v>
      </c>
      <c r="T15" s="10">
        <f ca="1">Revenue!T15</f>
        <v>0</v>
      </c>
      <c r="U15" s="10">
        <f ca="1">Revenue!U15</f>
        <v>0</v>
      </c>
      <c r="V15" s="10">
        <f ca="1">Revenue!V15</f>
        <v>0</v>
      </c>
      <c r="W15" s="10">
        <f ca="1">Revenue!W15</f>
        <v>0</v>
      </c>
      <c r="X15" s="10">
        <f ca="1">Revenue!X15</f>
        <v>0</v>
      </c>
      <c r="Y15" s="10">
        <f ca="1">Revenue!Y15</f>
        <v>0</v>
      </c>
      <c r="Z15" s="10">
        <f ca="1">Revenue!Z15</f>
        <v>0</v>
      </c>
      <c r="AA15" s="10">
        <f ca="1">Revenue!AA15</f>
        <v>0</v>
      </c>
      <c r="AB15" s="10">
        <f ca="1">Revenue!AB15</f>
        <v>0</v>
      </c>
      <c r="AC15" s="10">
        <f ca="1">Revenue!AC15</f>
        <v>0</v>
      </c>
      <c r="AD15" s="10">
        <f ca="1">Revenue!AD15</f>
        <v>0</v>
      </c>
      <c r="AE15" s="10">
        <f ca="1">Revenue!AE15</f>
        <v>0</v>
      </c>
      <c r="AF15" s="10">
        <f ca="1">Revenue!AF15</f>
        <v>0</v>
      </c>
      <c r="AG15" s="10">
        <f ca="1">Revenue!AG15</f>
        <v>0</v>
      </c>
      <c r="AH15" s="10">
        <f ca="1">Revenue!AH15</f>
        <v>0</v>
      </c>
      <c r="AI15" s="10">
        <f ca="1">Revenue!AI15</f>
        <v>0</v>
      </c>
      <c r="AJ15" s="10">
        <f ca="1">Revenue!AJ15</f>
        <v>0</v>
      </c>
      <c r="AK15" s="10">
        <f ca="1">Revenue!AK15</f>
        <v>0</v>
      </c>
      <c r="AL15" s="10">
        <f ca="1">Revenue!AL15</f>
        <v>0</v>
      </c>
      <c r="AM15" s="10">
        <f ca="1">Revenue!AM15</f>
        <v>0</v>
      </c>
      <c r="AN15" s="10">
        <f ca="1">Revenue!AN15</f>
        <v>0</v>
      </c>
      <c r="AO15" s="10">
        <f ca="1">Revenue!AO15</f>
        <v>0</v>
      </c>
      <c r="AP15" s="10">
        <f ca="1">Revenue!AP15</f>
        <v>0</v>
      </c>
      <c r="AQ15" s="10">
        <f ca="1">Revenue!AQ15</f>
        <v>0</v>
      </c>
      <c r="AR15" s="10">
        <f ca="1">Revenue!AR15</f>
        <v>0</v>
      </c>
      <c r="AS15" s="10">
        <f ca="1">Revenue!AS15</f>
        <v>0</v>
      </c>
      <c r="AT15" s="10">
        <f ca="1">Revenue!AT15</f>
        <v>0</v>
      </c>
      <c r="AU15" s="10">
        <f ca="1">Revenue!AU15</f>
        <v>0</v>
      </c>
      <c r="AV15" s="10">
        <f ca="1">Revenue!AV15</f>
        <v>0</v>
      </c>
      <c r="AW15" s="10">
        <f ca="1">Revenue!AW15</f>
        <v>0</v>
      </c>
      <c r="AX15" s="10">
        <f ca="1">Revenue!AX15</f>
        <v>0</v>
      </c>
      <c r="AY15" s="10">
        <f ca="1">Revenue!AY15</f>
        <v>0</v>
      </c>
      <c r="AZ15" s="10">
        <f ca="1">Revenue!AZ15</f>
        <v>0</v>
      </c>
      <c r="BA15" s="10">
        <f ca="1">Revenue!BA15</f>
        <v>0</v>
      </c>
      <c r="BB15" s="10">
        <f ca="1">Revenue!BB15</f>
        <v>0</v>
      </c>
      <c r="BC15" s="10">
        <f ca="1">Revenue!BC15</f>
        <v>0</v>
      </c>
      <c r="BD15" s="10">
        <f ca="1">Revenue!BD15</f>
        <v>0</v>
      </c>
      <c r="BE15" s="10">
        <f ca="1">Revenue!BE15</f>
        <v>0</v>
      </c>
      <c r="BF15" s="10">
        <f ca="1">Revenue!BF15</f>
        <v>0</v>
      </c>
      <c r="BG15" s="10">
        <f ca="1">Revenue!BG15</f>
        <v>0</v>
      </c>
      <c r="BH15" s="10">
        <f ca="1">Revenue!BH15</f>
        <v>0</v>
      </c>
      <c r="BI15" s="10">
        <f ca="1">Revenue!BI15</f>
        <v>0</v>
      </c>
      <c r="BJ15" s="10">
        <f ca="1">Revenue!BJ15</f>
        <v>0</v>
      </c>
      <c r="BK15" s="10">
        <f ca="1">Revenue!BK15</f>
        <v>0</v>
      </c>
      <c r="BL15" s="10">
        <f ca="1">Revenue!BL15</f>
        <v>0</v>
      </c>
      <c r="BM15" s="10">
        <f ca="1">Revenue!BM15</f>
        <v>0</v>
      </c>
      <c r="BN15" s="10">
        <f ca="1">Revenue!BN15</f>
        <v>0</v>
      </c>
      <c r="BO15" s="10">
        <f ca="1">Revenue!BO15</f>
        <v>0</v>
      </c>
      <c r="BP15" s="10">
        <f ca="1">Revenue!BP15</f>
        <v>0</v>
      </c>
      <c r="BQ15" s="10">
        <f ca="1">Revenue!BQ15</f>
        <v>0</v>
      </c>
      <c r="BR15" s="10">
        <f ca="1">Revenue!BR15</f>
        <v>0</v>
      </c>
      <c r="BS15" s="10">
        <f ca="1">Revenue!BS15</f>
        <v>0</v>
      </c>
      <c r="BT15" s="10">
        <f ca="1">Revenue!BT15</f>
        <v>0</v>
      </c>
      <c r="BU15" s="10">
        <f ca="1">Revenue!BU15</f>
        <v>0</v>
      </c>
      <c r="BV15" s="10">
        <f ca="1">Revenue!BV15</f>
        <v>0</v>
      </c>
      <c r="BW15" s="10">
        <f ca="1">Revenue!BW15</f>
        <v>0</v>
      </c>
      <c r="BX15" s="10">
        <f ca="1">Revenue!BX15</f>
        <v>0</v>
      </c>
      <c r="BY15" s="10">
        <f ca="1">Revenue!BY15</f>
        <v>0</v>
      </c>
      <c r="BZ15" s="10">
        <f ca="1">Revenue!BZ15</f>
        <v>0</v>
      </c>
      <c r="CA15" s="10">
        <f ca="1">Revenue!CA15</f>
        <v>0</v>
      </c>
      <c r="CB15" s="10">
        <f ca="1">Revenue!CB15</f>
        <v>0</v>
      </c>
      <c r="CC15" s="10">
        <f ca="1">Revenue!CC15</f>
        <v>0</v>
      </c>
      <c r="CD15" s="10">
        <f ca="1">Revenue!CD15</f>
        <v>0</v>
      </c>
      <c r="CE15" s="10">
        <f ca="1">Revenue!CE15</f>
        <v>0</v>
      </c>
      <c r="CF15" s="10">
        <f ca="1">Revenue!CF15</f>
        <v>0</v>
      </c>
      <c r="CG15" s="10">
        <f ca="1">Revenue!CG15</f>
        <v>0</v>
      </c>
      <c r="CH15" s="10">
        <f ca="1">Revenue!CH15</f>
        <v>0</v>
      </c>
      <c r="CI15" s="10">
        <f ca="1">Revenue!CI15</f>
        <v>0</v>
      </c>
      <c r="CJ15" s="10">
        <f ca="1">Revenue!CJ15</f>
        <v>0</v>
      </c>
      <c r="CK15" s="10">
        <f ca="1">Revenue!CK15</f>
        <v>0</v>
      </c>
      <c r="CL15" s="10">
        <f ca="1">Revenue!CL15</f>
        <v>0</v>
      </c>
      <c r="CM15" s="10">
        <f ca="1">Revenue!CM15</f>
        <v>0</v>
      </c>
      <c r="CN15" s="10">
        <f ca="1">Revenue!CN15</f>
        <v>0</v>
      </c>
      <c r="CO15" s="10">
        <f ca="1">Revenue!CO15</f>
        <v>0</v>
      </c>
      <c r="CP15" s="10">
        <f ca="1">Revenue!CP15</f>
        <v>0</v>
      </c>
      <c r="CQ15" s="10">
        <f ca="1">Revenue!CQ15</f>
        <v>0</v>
      </c>
      <c r="CR15" s="10">
        <f ca="1">Revenue!CR15</f>
        <v>0</v>
      </c>
      <c r="CS15" s="10">
        <f ca="1">Revenue!CS15</f>
        <v>0</v>
      </c>
      <c r="CT15" s="10">
        <f ca="1">Revenue!CT15</f>
        <v>0</v>
      </c>
      <c r="CU15" s="10">
        <f ca="1">Revenue!CU15</f>
        <v>0</v>
      </c>
      <c r="CV15" s="10">
        <f ca="1">Revenue!CV15</f>
        <v>0</v>
      </c>
      <c r="CW15" s="10">
        <f ca="1">Revenue!CW15</f>
        <v>0</v>
      </c>
      <c r="CX15" s="10">
        <f ca="1">Revenue!CX15</f>
        <v>0</v>
      </c>
      <c r="CY15" s="10">
        <f ca="1">Revenue!CY15</f>
        <v>0</v>
      </c>
      <c r="CZ15" s="10">
        <f ca="1">Revenue!CZ15</f>
        <v>0</v>
      </c>
      <c r="DA15" s="10">
        <f ca="1">Revenue!DA15</f>
        <v>0</v>
      </c>
      <c r="DB15" s="10">
        <f ca="1">Revenue!DB15</f>
        <v>0</v>
      </c>
      <c r="DC15" s="10">
        <f ca="1">Revenue!DC15</f>
        <v>0</v>
      </c>
      <c r="DD15" s="10">
        <f ca="1">Revenue!DD15</f>
        <v>0</v>
      </c>
      <c r="DE15" s="10">
        <f ca="1">Revenue!DE15</f>
        <v>0</v>
      </c>
      <c r="DF15" s="10">
        <f ca="1">Revenue!DF15</f>
        <v>0</v>
      </c>
      <c r="DG15" s="10">
        <f ca="1">Revenue!DG15</f>
        <v>0</v>
      </c>
      <c r="DH15" s="10">
        <f ca="1">Revenue!DH15</f>
        <v>0</v>
      </c>
      <c r="DI15" s="10">
        <f ca="1">Revenue!DI15</f>
        <v>0</v>
      </c>
      <c r="DJ15" s="10">
        <f ca="1">Revenue!DJ15</f>
        <v>0</v>
      </c>
      <c r="DK15" s="10">
        <f ca="1">Revenue!DK15</f>
        <v>0</v>
      </c>
      <c r="DL15" s="10">
        <f ca="1">Revenue!DL15</f>
        <v>0</v>
      </c>
      <c r="DM15" s="10">
        <f ca="1">Revenue!DM15</f>
        <v>0</v>
      </c>
      <c r="DN15" s="10">
        <f ca="1">Revenue!DN15</f>
        <v>0</v>
      </c>
      <c r="DO15" s="10">
        <f ca="1">Revenue!DO15</f>
        <v>0</v>
      </c>
      <c r="DP15" s="10">
        <f ca="1">Revenue!DP15</f>
        <v>0</v>
      </c>
      <c r="DQ15" s="10">
        <f ca="1">Revenue!DQ15</f>
        <v>0</v>
      </c>
      <c r="DR15" s="10">
        <f ca="1">Revenue!DR15</f>
        <v>0</v>
      </c>
      <c r="DS15" s="10">
        <f ca="1">Revenue!DS15</f>
        <v>0</v>
      </c>
      <c r="DT15" s="10">
        <f ca="1">Revenue!DT15</f>
        <v>0</v>
      </c>
      <c r="DU15" s="10">
        <f ca="1">Revenue!DU15</f>
        <v>0</v>
      </c>
      <c r="DV15" s="10">
        <f ca="1">Revenue!DV15</f>
        <v>0</v>
      </c>
      <c r="DW15" s="10">
        <f ca="1">Revenue!DW15</f>
        <v>0</v>
      </c>
      <c r="DX15" s="10">
        <f ca="1">Revenue!DX15</f>
        <v>0</v>
      </c>
      <c r="DY15" s="10">
        <f ca="1">Revenue!DY15</f>
        <v>0</v>
      </c>
      <c r="DZ15" s="10">
        <f ca="1">Revenue!DZ15</f>
        <v>0</v>
      </c>
      <c r="EA15" s="10">
        <f ca="1">Revenue!EA15</f>
        <v>0</v>
      </c>
      <c r="EB15" s="10">
        <f ca="1">Revenue!EB15</f>
        <v>0</v>
      </c>
      <c r="EC15" s="10">
        <f ca="1">Revenue!EC15</f>
        <v>0</v>
      </c>
      <c r="ED15" s="10">
        <f ca="1">Revenue!ED15</f>
        <v>0</v>
      </c>
      <c r="EE15" s="10">
        <f ca="1">Revenue!EE15</f>
        <v>0</v>
      </c>
      <c r="EF15" s="10">
        <f ca="1">Revenue!EF15</f>
        <v>0</v>
      </c>
      <c r="EG15" s="10">
        <f ca="1">Revenue!EG15</f>
        <v>0</v>
      </c>
      <c r="EH15" s="10">
        <f ca="1">Revenue!EH15</f>
        <v>0</v>
      </c>
      <c r="EI15" s="10">
        <f ca="1">Revenue!EI15</f>
        <v>0</v>
      </c>
      <c r="EJ15" s="10">
        <f ca="1">Revenue!EJ15</f>
        <v>0</v>
      </c>
      <c r="EK15" s="10">
        <f ca="1">Revenue!EK15</f>
        <v>0</v>
      </c>
      <c r="EL15" s="10">
        <f ca="1">Revenue!EL15</f>
        <v>0</v>
      </c>
      <c r="EM15" s="10">
        <f ca="1">Revenue!EM15</f>
        <v>0</v>
      </c>
      <c r="EN15" s="10">
        <f ca="1">Revenue!EN15</f>
        <v>0</v>
      </c>
      <c r="EO15" s="10">
        <f ca="1">Revenue!EO15</f>
        <v>0</v>
      </c>
      <c r="EP15" s="10">
        <f ca="1">Revenue!EP15</f>
        <v>0</v>
      </c>
    </row>
    <row r="16" spans="1:152" ht="14.1" customHeight="1">
      <c r="A16" s="15"/>
      <c r="B16" s="15"/>
      <c r="C16" s="20"/>
      <c r="D16" s="1650"/>
      <c r="E16" s="146"/>
      <c r="F16" s="71"/>
      <c r="G16" s="71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</row>
    <row r="17" spans="1:146" s="219" customFormat="1" ht="14.1" customHeight="1">
      <c r="A17" s="34"/>
      <c r="B17" s="34" t="s">
        <v>135</v>
      </c>
      <c r="C17" s="34"/>
      <c r="D17" s="1650" t="s">
        <v>97</v>
      </c>
      <c r="E17" s="698">
        <f t="shared" ref="E17:E37" ca="1" si="59">SUM(G17:EP17)</f>
        <v>112401.02806467374</v>
      </c>
      <c r="F17" s="218"/>
      <c r="G17" s="218"/>
      <c r="H17" s="213">
        <f t="shared" ref="H17:AM17" ca="1" si="60">SUM(H18:H31)</f>
        <v>0</v>
      </c>
      <c r="I17" s="213">
        <f t="shared" ca="1" si="60"/>
        <v>0</v>
      </c>
      <c r="J17" s="213">
        <f t="shared" ca="1" si="60"/>
        <v>0</v>
      </c>
      <c r="K17" s="213">
        <f t="shared" ca="1" si="60"/>
        <v>0</v>
      </c>
      <c r="L17" s="213">
        <f t="shared" ca="1" si="60"/>
        <v>28</v>
      </c>
      <c r="M17" s="213">
        <f t="shared" ca="1" si="60"/>
        <v>56</v>
      </c>
      <c r="N17" s="213">
        <f t="shared" ca="1" si="60"/>
        <v>56</v>
      </c>
      <c r="O17" s="213">
        <f t="shared" ca="1" si="60"/>
        <v>56</v>
      </c>
      <c r="P17" s="213">
        <f t="shared" ca="1" si="60"/>
        <v>56</v>
      </c>
      <c r="Q17" s="213">
        <f t="shared" ca="1" si="60"/>
        <v>28</v>
      </c>
      <c r="R17" s="213">
        <f t="shared" ca="1" si="60"/>
        <v>1329.0312794254044</v>
      </c>
      <c r="S17" s="213">
        <f t="shared" ca="1" si="60"/>
        <v>1329.1437012875688</v>
      </c>
      <c r="T17" s="213">
        <f t="shared" ca="1" si="60"/>
        <v>1330.6276698681374</v>
      </c>
      <c r="U17" s="213">
        <f t="shared" ca="1" si="60"/>
        <v>1328.698510713398</v>
      </c>
      <c r="V17" s="213">
        <f t="shared" ca="1" si="60"/>
        <v>1337.3798940143542</v>
      </c>
      <c r="W17" s="213">
        <f t="shared" ca="1" si="60"/>
        <v>1337.4917537672077</v>
      </c>
      <c r="X17" s="213">
        <f t="shared" ca="1" si="60"/>
        <v>1338.9683025048737</v>
      </c>
      <c r="Y17" s="213">
        <f t="shared" ca="1" si="60"/>
        <v>1337.0487891459079</v>
      </c>
      <c r="Z17" s="213">
        <f t="shared" ca="1" si="60"/>
        <v>1345.8678836033043</v>
      </c>
      <c r="AA17" s="213">
        <f t="shared" ca="1" si="60"/>
        <v>1345.979181246847</v>
      </c>
      <c r="AB17" s="213">
        <f t="shared" ca="1" si="60"/>
        <v>1347.4483101416099</v>
      </c>
      <c r="AC17" s="213">
        <f t="shared" ca="1" si="60"/>
        <v>1345.538442578418</v>
      </c>
      <c r="AD17" s="213">
        <f t="shared" ca="1" si="60"/>
        <v>1346.9976138172542</v>
      </c>
      <c r="AE17" s="213">
        <f t="shared" ca="1" si="60"/>
        <v>1347.1083493514861</v>
      </c>
      <c r="AF17" s="213">
        <f t="shared" ca="1" si="60"/>
        <v>1348.5700584033464</v>
      </c>
      <c r="AG17" s="213">
        <f t="shared" ca="1" si="60"/>
        <v>1346.669836635928</v>
      </c>
      <c r="AH17" s="213">
        <f t="shared" ca="1" si="60"/>
        <v>1355.7714912655795</v>
      </c>
      <c r="AI17" s="213">
        <f t="shared" ca="1" si="60"/>
        <v>1355.8816646905004</v>
      </c>
      <c r="AJ17" s="213">
        <f t="shared" ca="1" si="60"/>
        <v>1357.335953899458</v>
      </c>
      <c r="AK17" s="213">
        <f t="shared" ca="1" si="60"/>
        <v>1355.4453779278133</v>
      </c>
      <c r="AL17" s="213">
        <f t="shared" ca="1" si="60"/>
        <v>1359.6919642667949</v>
      </c>
      <c r="AM17" s="213">
        <f t="shared" ca="1" si="60"/>
        <v>1359.8015755824051</v>
      </c>
      <c r="AN17" s="213">
        <f t="shared" ref="AN17:BS17" ca="1" si="61">SUM(AN18:AN31)</f>
        <v>1361.2484449484596</v>
      </c>
      <c r="AO17" s="213">
        <f t="shared" ca="1" si="61"/>
        <v>1359.3675147725887</v>
      </c>
      <c r="AP17" s="213">
        <f t="shared" ca="1" si="61"/>
        <v>1368.7615235863946</v>
      </c>
      <c r="AQ17" s="213">
        <f t="shared" ca="1" si="61"/>
        <v>1368.870572792694</v>
      </c>
      <c r="AR17" s="213">
        <f t="shared" ca="1" si="61"/>
        <v>1370.3100223158458</v>
      </c>
      <c r="AS17" s="213">
        <f t="shared" ca="1" si="61"/>
        <v>1368.4387379357486</v>
      </c>
      <c r="AT17" s="213">
        <f t="shared" ca="1" si="61"/>
        <v>1377.9827031879977</v>
      </c>
      <c r="AU17" s="213">
        <f t="shared" ca="1" si="61"/>
        <v>1378.0911902849862</v>
      </c>
      <c r="AV17" s="213">
        <f t="shared" ca="1" si="61"/>
        <v>1379.5232199652351</v>
      </c>
      <c r="AW17" s="213">
        <f t="shared" ca="1" si="61"/>
        <v>1377.6615813809117</v>
      </c>
      <c r="AX17" s="213">
        <f t="shared" ca="1" si="61"/>
        <v>1387.3580809980558</v>
      </c>
      <c r="AY17" s="213">
        <f t="shared" ca="1" si="61"/>
        <v>1387.4660059857335</v>
      </c>
      <c r="AZ17" s="213">
        <f t="shared" ca="1" si="61"/>
        <v>1388.8906158230795</v>
      </c>
      <c r="BA17" s="213">
        <f t="shared" ca="1" si="61"/>
        <v>1387.0386230345298</v>
      </c>
      <c r="BB17" s="213">
        <f t="shared" ca="1" si="61"/>
        <v>1396.8902796843606</v>
      </c>
      <c r="BC17" s="213">
        <f t="shared" ca="1" si="61"/>
        <v>1396.9976425627276</v>
      </c>
      <c r="BD17" s="213">
        <f t="shared" ca="1" si="61"/>
        <v>1398.4148325571707</v>
      </c>
      <c r="BE17" s="213">
        <f t="shared" ca="1" si="61"/>
        <v>1396.5724855643946</v>
      </c>
      <c r="BF17" s="213">
        <f t="shared" ca="1" si="61"/>
        <v>1406.5819674486147</v>
      </c>
      <c r="BG17" s="213">
        <f t="shared" ca="1" si="61"/>
        <v>1406.6887682176707</v>
      </c>
      <c r="BH17" s="213">
        <f t="shared" ca="1" si="61"/>
        <v>1408.0985383692112</v>
      </c>
      <c r="BI17" s="213">
        <f t="shared" ca="1" si="61"/>
        <v>1406.2658371722086</v>
      </c>
      <c r="BJ17" s="213">
        <f t="shared" ca="1" si="61"/>
        <v>1416.4358588333166</v>
      </c>
      <c r="BK17" s="213">
        <f t="shared" ca="1" si="61"/>
        <v>1416.5420974930619</v>
      </c>
      <c r="BL17" s="213">
        <f t="shared" ca="1" si="61"/>
        <v>1417.9444478016992</v>
      </c>
      <c r="BM17" s="213">
        <f t="shared" ca="1" si="61"/>
        <v>1416.1213924004705</v>
      </c>
      <c r="BN17" s="213">
        <f t="shared" ca="1" si="61"/>
        <v>1426.4547155432297</v>
      </c>
      <c r="BO17" s="213">
        <f t="shared" ca="1" si="61"/>
        <v>1426.5603920936642</v>
      </c>
      <c r="BP17" s="213">
        <f t="shared" ca="1" si="61"/>
        <v>1427.9553225593988</v>
      </c>
      <c r="BQ17" s="213">
        <f t="shared" ca="1" si="61"/>
        <v>1426.1419129539438</v>
      </c>
      <c r="BR17" s="213">
        <f t="shared" ca="1" si="61"/>
        <v>1436.641347281698</v>
      </c>
      <c r="BS17" s="213">
        <f t="shared" ca="1" si="61"/>
        <v>1436.7464617228218</v>
      </c>
      <c r="BT17" s="213">
        <f t="shared" ref="BT17:CY17" ca="1" si="62">SUM(BT18:BT31)</f>
        <v>1438.1339723456535</v>
      </c>
      <c r="BU17" s="213">
        <f t="shared" ca="1" si="62"/>
        <v>1436.3302085359721</v>
      </c>
      <c r="BV17" s="213">
        <f t="shared" ca="1" si="62"/>
        <v>1446.998612602084</v>
      </c>
      <c r="BW17" s="213">
        <f t="shared" ca="1" si="62"/>
        <v>1447.1031649338968</v>
      </c>
      <c r="BX17" s="213">
        <f t="shared" ca="1" si="62"/>
        <v>1448.4832557138257</v>
      </c>
      <c r="BY17" s="213">
        <f t="shared" ca="1" si="62"/>
        <v>1446.6891376999181</v>
      </c>
      <c r="BZ17" s="213">
        <f t="shared" ca="1" si="62"/>
        <v>1457.5294197746105</v>
      </c>
      <c r="CA17" s="213">
        <f t="shared" ca="1" si="62"/>
        <v>1457.6334099971125</v>
      </c>
      <c r="CB17" s="213">
        <f t="shared" ca="1" si="62"/>
        <v>1459.0060809341387</v>
      </c>
      <c r="CC17" s="213">
        <f t="shared" ca="1" si="62"/>
        <v>1457.2216087160048</v>
      </c>
      <c r="CD17" s="213">
        <f t="shared" ca="1" si="62"/>
        <v>1468.2367276688826</v>
      </c>
      <c r="CE17" s="213">
        <f t="shared" ca="1" si="62"/>
        <v>1468.3401557820739</v>
      </c>
      <c r="CF17" s="213">
        <f t="shared" ca="1" si="62"/>
        <v>1469.705406876197</v>
      </c>
      <c r="CG17" s="213">
        <f t="shared" ca="1" si="62"/>
        <v>1467.9305804538369</v>
      </c>
      <c r="CH17" s="213">
        <f t="shared" ca="1" si="62"/>
        <v>1479.1235466523867</v>
      </c>
      <c r="CI17" s="213">
        <f t="shared" ca="1" si="62"/>
        <v>1479.226412656267</v>
      </c>
      <c r="CJ17" s="213">
        <f t="shared" ca="1" si="62"/>
        <v>1480.5842439074875</v>
      </c>
      <c r="CK17" s="213">
        <f t="shared" ca="1" si="62"/>
        <v>1478.819063280901</v>
      </c>
      <c r="CL17" s="213">
        <f t="shared" ca="1" si="62"/>
        <v>1490.1929395052537</v>
      </c>
      <c r="CM17" s="213">
        <f t="shared" ca="1" si="62"/>
        <v>1490.2952433998232</v>
      </c>
      <c r="CN17" s="213">
        <f t="shared" ca="1" si="62"/>
        <v>1463.7275890696701</v>
      </c>
      <c r="CO17" s="213">
        <f t="shared" ca="1" si="62"/>
        <v>1406.1359227619159</v>
      </c>
      <c r="CP17" s="213">
        <f t="shared" ca="1" si="62"/>
        <v>1417.6938251361814</v>
      </c>
      <c r="CQ17" s="213">
        <f t="shared" ca="1" si="62"/>
        <v>1417.7955669214402</v>
      </c>
      <c r="CR17" s="213">
        <f t="shared" ca="1" si="62"/>
        <v>1419.1385584868549</v>
      </c>
      <c r="CS17" s="213">
        <f t="shared" ca="1" si="62"/>
        <v>1417.3926694518157</v>
      </c>
      <c r="CT17" s="213">
        <f t="shared" ca="1" si="62"/>
        <v>0</v>
      </c>
      <c r="CU17" s="213">
        <f t="shared" ca="1" si="62"/>
        <v>0</v>
      </c>
      <c r="CV17" s="213">
        <f t="shared" ca="1" si="62"/>
        <v>0</v>
      </c>
      <c r="CW17" s="213">
        <f t="shared" ca="1" si="62"/>
        <v>0</v>
      </c>
      <c r="CX17" s="213">
        <f t="shared" ca="1" si="62"/>
        <v>0</v>
      </c>
      <c r="CY17" s="213">
        <f t="shared" ca="1" si="62"/>
        <v>0</v>
      </c>
      <c r="CZ17" s="213">
        <f t="shared" ref="CZ17:DI17" ca="1" si="63">SUM(CZ18:CZ31)</f>
        <v>0</v>
      </c>
      <c r="DA17" s="213">
        <f t="shared" ca="1" si="63"/>
        <v>0</v>
      </c>
      <c r="DB17" s="213">
        <f t="shared" ca="1" si="63"/>
        <v>0</v>
      </c>
      <c r="DC17" s="213">
        <f t="shared" ca="1" si="63"/>
        <v>0</v>
      </c>
      <c r="DD17" s="213">
        <f t="shared" ca="1" si="63"/>
        <v>0</v>
      </c>
      <c r="DE17" s="213">
        <f t="shared" ca="1" si="63"/>
        <v>0</v>
      </c>
      <c r="DF17" s="213">
        <f t="shared" ca="1" si="63"/>
        <v>0</v>
      </c>
      <c r="DG17" s="213">
        <f t="shared" ca="1" si="63"/>
        <v>0</v>
      </c>
      <c r="DH17" s="213">
        <f t="shared" ca="1" si="63"/>
        <v>0</v>
      </c>
      <c r="DI17" s="213">
        <f t="shared" ca="1" si="63"/>
        <v>0</v>
      </c>
      <c r="DJ17" s="213">
        <f t="shared" ref="DJ17:EP17" ca="1" si="64">SUM(DJ18:DJ31)</f>
        <v>0</v>
      </c>
      <c r="DK17" s="213">
        <f t="shared" ca="1" si="64"/>
        <v>0</v>
      </c>
      <c r="DL17" s="213">
        <f t="shared" ca="1" si="64"/>
        <v>0</v>
      </c>
      <c r="DM17" s="213">
        <f t="shared" ca="1" si="64"/>
        <v>0</v>
      </c>
      <c r="DN17" s="213">
        <f t="shared" ca="1" si="64"/>
        <v>0</v>
      </c>
      <c r="DO17" s="213">
        <f t="shared" ca="1" si="64"/>
        <v>0</v>
      </c>
      <c r="DP17" s="213">
        <f t="shared" ca="1" si="64"/>
        <v>0</v>
      </c>
      <c r="DQ17" s="213">
        <f t="shared" ca="1" si="64"/>
        <v>0</v>
      </c>
      <c r="DR17" s="213">
        <f t="shared" ca="1" si="64"/>
        <v>0</v>
      </c>
      <c r="DS17" s="213">
        <f t="shared" ca="1" si="64"/>
        <v>0</v>
      </c>
      <c r="DT17" s="213">
        <f t="shared" ca="1" si="64"/>
        <v>0</v>
      </c>
      <c r="DU17" s="213">
        <f t="shared" ca="1" si="64"/>
        <v>0</v>
      </c>
      <c r="DV17" s="213">
        <f t="shared" ca="1" si="64"/>
        <v>0</v>
      </c>
      <c r="DW17" s="213">
        <f t="shared" ca="1" si="64"/>
        <v>0</v>
      </c>
      <c r="DX17" s="213">
        <f t="shared" ca="1" si="64"/>
        <v>0</v>
      </c>
      <c r="DY17" s="213">
        <f t="shared" ca="1" si="64"/>
        <v>0</v>
      </c>
      <c r="DZ17" s="213">
        <f t="shared" ca="1" si="64"/>
        <v>0</v>
      </c>
      <c r="EA17" s="213">
        <f t="shared" ca="1" si="64"/>
        <v>0</v>
      </c>
      <c r="EB17" s="213">
        <f t="shared" ca="1" si="64"/>
        <v>0</v>
      </c>
      <c r="EC17" s="213">
        <f t="shared" ca="1" si="64"/>
        <v>0</v>
      </c>
      <c r="ED17" s="213">
        <f t="shared" ca="1" si="64"/>
        <v>0</v>
      </c>
      <c r="EE17" s="213">
        <f t="shared" ca="1" si="64"/>
        <v>0</v>
      </c>
      <c r="EF17" s="213">
        <f t="shared" ca="1" si="64"/>
        <v>0</v>
      </c>
      <c r="EG17" s="213">
        <f t="shared" ca="1" si="64"/>
        <v>0</v>
      </c>
      <c r="EH17" s="213">
        <f t="shared" ca="1" si="64"/>
        <v>0</v>
      </c>
      <c r="EI17" s="213">
        <f t="shared" ca="1" si="64"/>
        <v>0</v>
      </c>
      <c r="EJ17" s="213">
        <f t="shared" ca="1" si="64"/>
        <v>0</v>
      </c>
      <c r="EK17" s="213">
        <f t="shared" ca="1" si="64"/>
        <v>0</v>
      </c>
      <c r="EL17" s="213">
        <f t="shared" ca="1" si="64"/>
        <v>0</v>
      </c>
      <c r="EM17" s="213">
        <f t="shared" ca="1" si="64"/>
        <v>0</v>
      </c>
      <c r="EN17" s="213">
        <f t="shared" ca="1" si="64"/>
        <v>0</v>
      </c>
      <c r="EO17" s="213">
        <f t="shared" ca="1" si="64"/>
        <v>0</v>
      </c>
      <c r="EP17" s="213">
        <f t="shared" ca="1" si="64"/>
        <v>0</v>
      </c>
    </row>
    <row r="18" spans="1:146" ht="14.1" customHeight="1">
      <c r="A18" s="15"/>
      <c r="B18" s="15" t="s">
        <v>1282</v>
      </c>
      <c r="C18" s="1524"/>
      <c r="D18" s="1650" t="s">
        <v>97</v>
      </c>
      <c r="E18" s="146">
        <f t="shared" ca="1" si="59"/>
        <v>25853.646725417399</v>
      </c>
      <c r="F18" s="71"/>
      <c r="G18" s="71"/>
      <c r="H18" s="10">
        <f>SUM(TIC!H44,TIC!H55)</f>
        <v>0</v>
      </c>
      <c r="I18" s="10">
        <f>SUM(TIC!I44,TIC!I55)</f>
        <v>0</v>
      </c>
      <c r="J18" s="10">
        <f ca="1">SUM(TIC!J44,TIC!J55)</f>
        <v>0</v>
      </c>
      <c r="K18" s="10">
        <f ca="1">SUM(TIC!K44,TIC!K55)</f>
        <v>0</v>
      </c>
      <c r="L18" s="10">
        <f ca="1">SUM(TIC!L44,TIC!L55)</f>
        <v>0</v>
      </c>
      <c r="M18" s="10">
        <f ca="1">SUM(TIC!M44,TIC!M55)</f>
        <v>0</v>
      </c>
      <c r="N18" s="10">
        <f ca="1">SUM(TIC!N44,TIC!N55)</f>
        <v>0</v>
      </c>
      <c r="O18" s="10">
        <f ca="1">SUM(TIC!O44,TIC!O55)</f>
        <v>0</v>
      </c>
      <c r="P18" s="10">
        <f ca="1">SUM(TIC!P44,TIC!P55)</f>
        <v>0</v>
      </c>
      <c r="Q18" s="10">
        <f ca="1">SUM(TIC!Q44,TIC!Q55)</f>
        <v>0</v>
      </c>
      <c r="R18" s="10">
        <f ca="1">SUM(TIC!R44,TIC!R55)</f>
        <v>328.75419721541209</v>
      </c>
      <c r="S18" s="10">
        <f ca="1">SUM(TIC!S44,TIC!S55)</f>
        <v>328.75419721541209</v>
      </c>
      <c r="T18" s="10">
        <f ca="1">SUM(TIC!T44,TIC!T55)</f>
        <v>328.75419721541209</v>
      </c>
      <c r="U18" s="10">
        <f ca="1">SUM(TIC!U44,TIC!U55)</f>
        <v>328.75419721541209</v>
      </c>
      <c r="V18" s="10">
        <f ca="1">SUM(TIC!V44,TIC!V55)</f>
        <v>328.75419721541209</v>
      </c>
      <c r="W18" s="10">
        <f ca="1">SUM(TIC!W44,TIC!W55)</f>
        <v>328.75419721541209</v>
      </c>
      <c r="X18" s="10">
        <f ca="1">SUM(TIC!X44,TIC!X55)</f>
        <v>328.75419721541209</v>
      </c>
      <c r="Y18" s="10">
        <f ca="1">SUM(TIC!Y44,TIC!Y55)</f>
        <v>328.75419721541209</v>
      </c>
      <c r="Z18" s="10">
        <f ca="1">SUM(TIC!Z44,TIC!Z55)</f>
        <v>328.75419721541209</v>
      </c>
      <c r="AA18" s="10">
        <f ca="1">SUM(TIC!AA44,TIC!AA55)</f>
        <v>328.75419721541209</v>
      </c>
      <c r="AB18" s="10">
        <f ca="1">SUM(TIC!AB44,TIC!AB55)</f>
        <v>328.75419721541209</v>
      </c>
      <c r="AC18" s="10">
        <f ca="1">SUM(TIC!AC44,TIC!AC55)</f>
        <v>328.75419721541209</v>
      </c>
      <c r="AD18" s="10">
        <f ca="1">SUM(TIC!AD44,TIC!AD55)</f>
        <v>328.75419721541209</v>
      </c>
      <c r="AE18" s="10">
        <f ca="1">SUM(TIC!AE44,TIC!AE55)</f>
        <v>328.75419721541209</v>
      </c>
      <c r="AF18" s="10">
        <f ca="1">SUM(TIC!AF44,TIC!AF55)</f>
        <v>328.75419721541209</v>
      </c>
      <c r="AG18" s="10">
        <f ca="1">SUM(TIC!AG44,TIC!AG55)</f>
        <v>328.75419721541209</v>
      </c>
      <c r="AH18" s="10">
        <f ca="1">SUM(TIC!AH44,TIC!AH55)</f>
        <v>328.75419721541209</v>
      </c>
      <c r="AI18" s="10">
        <f ca="1">SUM(TIC!AI44,TIC!AI55)</f>
        <v>328.75419721541209</v>
      </c>
      <c r="AJ18" s="10">
        <f ca="1">SUM(TIC!AJ44,TIC!AJ55)</f>
        <v>328.75419721541209</v>
      </c>
      <c r="AK18" s="10">
        <f ca="1">SUM(TIC!AK44,TIC!AK55)</f>
        <v>328.75419721541209</v>
      </c>
      <c r="AL18" s="10">
        <f ca="1">SUM(TIC!AL44,TIC!AL55)</f>
        <v>328.75419721541209</v>
      </c>
      <c r="AM18" s="10">
        <f ca="1">SUM(TIC!AM44,TIC!AM55)</f>
        <v>328.75419721541209</v>
      </c>
      <c r="AN18" s="10">
        <f ca="1">SUM(TIC!AN44,TIC!AN55)</f>
        <v>328.75419721541209</v>
      </c>
      <c r="AO18" s="10">
        <f ca="1">SUM(TIC!AO44,TIC!AO55)</f>
        <v>328.75419721541209</v>
      </c>
      <c r="AP18" s="10">
        <f ca="1">SUM(TIC!AP44,TIC!AP55)</f>
        <v>328.75419721541209</v>
      </c>
      <c r="AQ18" s="10">
        <f ca="1">SUM(TIC!AQ44,TIC!AQ55)</f>
        <v>328.75419721541209</v>
      </c>
      <c r="AR18" s="10">
        <f ca="1">SUM(TIC!AR44,TIC!AR55)</f>
        <v>328.75419721541209</v>
      </c>
      <c r="AS18" s="10">
        <f ca="1">SUM(TIC!AS44,TIC!AS55)</f>
        <v>328.75419721541209</v>
      </c>
      <c r="AT18" s="10">
        <f ca="1">SUM(TIC!AT44,TIC!AT55)</f>
        <v>328.75419721541209</v>
      </c>
      <c r="AU18" s="10">
        <f ca="1">SUM(TIC!AU44,TIC!AU55)</f>
        <v>328.75419721541209</v>
      </c>
      <c r="AV18" s="10">
        <f ca="1">SUM(TIC!AV44,TIC!AV55)</f>
        <v>328.75419721541209</v>
      </c>
      <c r="AW18" s="10">
        <f ca="1">SUM(TIC!AW44,TIC!AW55)</f>
        <v>328.75419721541209</v>
      </c>
      <c r="AX18" s="10">
        <f ca="1">SUM(TIC!AX44,TIC!AX55)</f>
        <v>328.75419721541209</v>
      </c>
      <c r="AY18" s="10">
        <f ca="1">SUM(TIC!AY44,TIC!AY55)</f>
        <v>328.75419721541209</v>
      </c>
      <c r="AZ18" s="10">
        <f ca="1">SUM(TIC!AZ44,TIC!AZ55)</f>
        <v>328.75419721541209</v>
      </c>
      <c r="BA18" s="10">
        <f ca="1">SUM(TIC!BA44,TIC!BA55)</f>
        <v>328.75419721541209</v>
      </c>
      <c r="BB18" s="10">
        <f ca="1">SUM(TIC!BB44,TIC!BB55)</f>
        <v>328.75419721541209</v>
      </c>
      <c r="BC18" s="10">
        <f ca="1">SUM(TIC!BC44,TIC!BC55)</f>
        <v>328.75419721541209</v>
      </c>
      <c r="BD18" s="10">
        <f ca="1">SUM(TIC!BD44,TIC!BD55)</f>
        <v>328.75419721541209</v>
      </c>
      <c r="BE18" s="10">
        <f ca="1">SUM(TIC!BE44,TIC!BE55)</f>
        <v>328.75419721541209</v>
      </c>
      <c r="BF18" s="10">
        <f ca="1">SUM(TIC!BF44,TIC!BF55)</f>
        <v>328.75419721541209</v>
      </c>
      <c r="BG18" s="10">
        <f ca="1">SUM(TIC!BG44,TIC!BG55)</f>
        <v>328.75419721541209</v>
      </c>
      <c r="BH18" s="10">
        <f ca="1">SUM(TIC!BH44,TIC!BH55)</f>
        <v>328.75419721541209</v>
      </c>
      <c r="BI18" s="10">
        <f ca="1">SUM(TIC!BI44,TIC!BI55)</f>
        <v>328.75419721541209</v>
      </c>
      <c r="BJ18" s="10">
        <f ca="1">SUM(TIC!BJ44,TIC!BJ55)</f>
        <v>328.75419721541209</v>
      </c>
      <c r="BK18" s="10">
        <f ca="1">SUM(TIC!BK44,TIC!BK55)</f>
        <v>328.75419721541209</v>
      </c>
      <c r="BL18" s="10">
        <f ca="1">SUM(TIC!BL44,TIC!BL55)</f>
        <v>328.75419721541209</v>
      </c>
      <c r="BM18" s="10">
        <f ca="1">SUM(TIC!BM44,TIC!BM55)</f>
        <v>328.75419721541209</v>
      </c>
      <c r="BN18" s="10">
        <f ca="1">SUM(TIC!BN44,TIC!BN55)</f>
        <v>328.75419721541209</v>
      </c>
      <c r="BO18" s="10">
        <f ca="1">SUM(TIC!BO44,TIC!BO55)</f>
        <v>328.75419721541209</v>
      </c>
      <c r="BP18" s="10">
        <f ca="1">SUM(TIC!BP44,TIC!BP55)</f>
        <v>328.75419721541209</v>
      </c>
      <c r="BQ18" s="10">
        <f ca="1">SUM(TIC!BQ44,TIC!BQ55)</f>
        <v>328.75419721541209</v>
      </c>
      <c r="BR18" s="10">
        <f ca="1">SUM(TIC!BR44,TIC!BR55)</f>
        <v>328.75419721541209</v>
      </c>
      <c r="BS18" s="10">
        <f ca="1">SUM(TIC!BS44,TIC!BS55)</f>
        <v>328.75419721541209</v>
      </c>
      <c r="BT18" s="10">
        <f ca="1">SUM(TIC!BT44,TIC!BT55)</f>
        <v>328.75419721541209</v>
      </c>
      <c r="BU18" s="10">
        <f ca="1">SUM(TIC!BU44,TIC!BU55)</f>
        <v>328.75419721541209</v>
      </c>
      <c r="BV18" s="10">
        <f ca="1">SUM(TIC!BV44,TIC!BV55)</f>
        <v>328.75419721541209</v>
      </c>
      <c r="BW18" s="10">
        <f ca="1">SUM(TIC!BW44,TIC!BW55)</f>
        <v>328.75419721541209</v>
      </c>
      <c r="BX18" s="10">
        <f ca="1">SUM(TIC!BX44,TIC!BX55)</f>
        <v>328.75419721541209</v>
      </c>
      <c r="BY18" s="10">
        <f ca="1">SUM(TIC!BY44,TIC!BY55)</f>
        <v>328.75419721541209</v>
      </c>
      <c r="BZ18" s="10">
        <f ca="1">SUM(TIC!BZ44,TIC!BZ55)</f>
        <v>328.75419721541209</v>
      </c>
      <c r="CA18" s="10">
        <f ca="1">SUM(TIC!CA44,TIC!CA55)</f>
        <v>328.75419721541209</v>
      </c>
      <c r="CB18" s="10">
        <f ca="1">SUM(TIC!CB44,TIC!CB55)</f>
        <v>328.75419721541209</v>
      </c>
      <c r="CC18" s="10">
        <f ca="1">SUM(TIC!CC44,TIC!CC55)</f>
        <v>328.75419721541209</v>
      </c>
      <c r="CD18" s="10">
        <f ca="1">SUM(TIC!CD44,TIC!CD55)</f>
        <v>328.75419721541209</v>
      </c>
      <c r="CE18" s="10">
        <f ca="1">SUM(TIC!CE44,TIC!CE55)</f>
        <v>328.75419721541209</v>
      </c>
      <c r="CF18" s="10">
        <f ca="1">SUM(TIC!CF44,TIC!CF55)</f>
        <v>328.75419721541209</v>
      </c>
      <c r="CG18" s="10">
        <f ca="1">SUM(TIC!CG44,TIC!CG55)</f>
        <v>328.75419721541209</v>
      </c>
      <c r="CH18" s="10">
        <f ca="1">SUM(TIC!CH44,TIC!CH55)</f>
        <v>328.75419721541209</v>
      </c>
      <c r="CI18" s="10">
        <f ca="1">SUM(TIC!CI44,TIC!CI55)</f>
        <v>328.75419721541209</v>
      </c>
      <c r="CJ18" s="10">
        <f ca="1">SUM(TIC!CJ44,TIC!CJ55)</f>
        <v>328.75419721541209</v>
      </c>
      <c r="CK18" s="10">
        <f ca="1">SUM(TIC!CK44,TIC!CK55)</f>
        <v>328.75419721541209</v>
      </c>
      <c r="CL18" s="10">
        <f ca="1">SUM(TIC!CL44,TIC!CL55)</f>
        <v>328.75419721541209</v>
      </c>
      <c r="CM18" s="10">
        <f ca="1">SUM(TIC!CM44,TIC!CM55)</f>
        <v>328.75419721541209</v>
      </c>
      <c r="CN18" s="10">
        <f ca="1">SUM(TIC!CN44,TIC!CN55)</f>
        <v>300.83613147694138</v>
      </c>
      <c r="CO18" s="10">
        <f ca="1">SUM(TIC!CO44,TIC!CO55)</f>
        <v>245</v>
      </c>
      <c r="CP18" s="10">
        <f ca="1">SUM(TIC!CP44,TIC!CP55)</f>
        <v>245</v>
      </c>
      <c r="CQ18" s="10">
        <f ca="1">SUM(TIC!CQ44,TIC!CQ55)</f>
        <v>245</v>
      </c>
      <c r="CR18" s="10">
        <f ca="1">SUM(TIC!CR44,TIC!CR55)</f>
        <v>245</v>
      </c>
      <c r="CS18" s="10">
        <f ca="1">SUM(TIC!CS44,TIC!CS55)</f>
        <v>245</v>
      </c>
      <c r="CT18" s="10">
        <f ca="1">SUM(TIC!CT44,TIC!CT55)</f>
        <v>0</v>
      </c>
      <c r="CU18" s="10">
        <f ca="1">SUM(TIC!CU44,TIC!CU55)</f>
        <v>0</v>
      </c>
      <c r="CV18" s="10">
        <f ca="1">SUM(TIC!CV44,TIC!CV55)</f>
        <v>0</v>
      </c>
      <c r="CW18" s="10">
        <f ca="1">SUM(TIC!CW44,TIC!CW55)</f>
        <v>0</v>
      </c>
      <c r="CX18" s="10">
        <f ca="1">SUM(TIC!CX44,TIC!CX55)</f>
        <v>0</v>
      </c>
      <c r="CY18" s="10">
        <f ca="1">SUM(TIC!CY44,TIC!CY55)</f>
        <v>0</v>
      </c>
      <c r="CZ18" s="10">
        <f ca="1">SUM(TIC!CZ44,TIC!CZ55)</f>
        <v>0</v>
      </c>
      <c r="DA18" s="10">
        <f ca="1">SUM(TIC!DA44,TIC!DA55)</f>
        <v>0</v>
      </c>
      <c r="DB18" s="10">
        <f ca="1">SUM(TIC!DB44,TIC!DB55)</f>
        <v>0</v>
      </c>
      <c r="DC18" s="10">
        <f ca="1">SUM(TIC!DC44,TIC!DC55)</f>
        <v>0</v>
      </c>
      <c r="DD18" s="10">
        <f ca="1">SUM(TIC!DD44,TIC!DD55)</f>
        <v>0</v>
      </c>
      <c r="DE18" s="10">
        <f ca="1">SUM(TIC!DE44,TIC!DE55)</f>
        <v>0</v>
      </c>
      <c r="DF18" s="10">
        <f ca="1">SUM(TIC!DF44,TIC!DF55)</f>
        <v>0</v>
      </c>
      <c r="DG18" s="10">
        <f ca="1">SUM(TIC!DG44,TIC!DG55)</f>
        <v>0</v>
      </c>
      <c r="DH18" s="10">
        <f ca="1">SUM(TIC!DH44,TIC!DH55)</f>
        <v>0</v>
      </c>
      <c r="DI18" s="10">
        <f ca="1">SUM(TIC!DI44,TIC!DI55)</f>
        <v>0</v>
      </c>
      <c r="DJ18" s="10">
        <f ca="1">SUM(TIC!DJ44,TIC!DJ55)</f>
        <v>0</v>
      </c>
      <c r="DK18" s="10">
        <f ca="1">SUM(TIC!DK44,TIC!DK55)</f>
        <v>0</v>
      </c>
      <c r="DL18" s="10">
        <f ca="1">SUM(TIC!DL44,TIC!DL55)</f>
        <v>0</v>
      </c>
      <c r="DM18" s="10">
        <f ca="1">SUM(TIC!DM44,TIC!DM55)</f>
        <v>0</v>
      </c>
      <c r="DN18" s="10">
        <f ca="1">SUM(TIC!DN44,TIC!DN55)</f>
        <v>0</v>
      </c>
      <c r="DO18" s="10">
        <f ca="1">SUM(TIC!DO44,TIC!DO55)</f>
        <v>0</v>
      </c>
      <c r="DP18" s="10">
        <f ca="1">SUM(TIC!DP44,TIC!DP55)</f>
        <v>0</v>
      </c>
      <c r="DQ18" s="10">
        <f ca="1">SUM(TIC!DQ44,TIC!DQ55)</f>
        <v>0</v>
      </c>
      <c r="DR18" s="10">
        <f ca="1">SUM(TIC!DR44,TIC!DR55)</f>
        <v>0</v>
      </c>
      <c r="DS18" s="10">
        <f ca="1">SUM(TIC!DS44,TIC!DS55)</f>
        <v>0</v>
      </c>
      <c r="DT18" s="10">
        <f ca="1">SUM(TIC!DT44,TIC!DT55)</f>
        <v>0</v>
      </c>
      <c r="DU18" s="10">
        <f ca="1">SUM(TIC!DU44,TIC!DU55)</f>
        <v>0</v>
      </c>
      <c r="DV18" s="10">
        <f ca="1">SUM(TIC!DV44,TIC!DV55)</f>
        <v>0</v>
      </c>
      <c r="DW18" s="10">
        <f ca="1">SUM(TIC!DW44,TIC!DW55)</f>
        <v>0</v>
      </c>
      <c r="DX18" s="10">
        <f ca="1">SUM(TIC!DX44,TIC!DX55)</f>
        <v>0</v>
      </c>
      <c r="DY18" s="10">
        <f ca="1">SUM(TIC!DY44,TIC!DY55)</f>
        <v>0</v>
      </c>
      <c r="DZ18" s="10">
        <f ca="1">SUM(TIC!DZ44,TIC!DZ55)</f>
        <v>0</v>
      </c>
      <c r="EA18" s="10">
        <f ca="1">SUM(TIC!EA44,TIC!EA55)</f>
        <v>0</v>
      </c>
      <c r="EB18" s="10">
        <f ca="1">SUM(TIC!EB44,TIC!EB55)</f>
        <v>0</v>
      </c>
      <c r="EC18" s="10">
        <f ca="1">SUM(TIC!EC44,TIC!EC55)</f>
        <v>0</v>
      </c>
      <c r="ED18" s="10">
        <f ca="1">SUM(TIC!ED44,TIC!ED55)</f>
        <v>0</v>
      </c>
      <c r="EE18" s="10">
        <f ca="1">SUM(TIC!EE44,TIC!EE55)</f>
        <v>0</v>
      </c>
      <c r="EF18" s="10">
        <f ca="1">SUM(TIC!EF44,TIC!EF55)</f>
        <v>0</v>
      </c>
      <c r="EG18" s="10">
        <f ca="1">SUM(TIC!EG44,TIC!EG55)</f>
        <v>0</v>
      </c>
      <c r="EH18" s="10">
        <f ca="1">SUM(TIC!EH44,TIC!EH55)</f>
        <v>0</v>
      </c>
      <c r="EI18" s="10">
        <f ca="1">SUM(TIC!EI44,TIC!EI55)</f>
        <v>0</v>
      </c>
      <c r="EJ18" s="10">
        <f ca="1">SUM(TIC!EJ44,TIC!EJ55)</f>
        <v>0</v>
      </c>
      <c r="EK18" s="10">
        <f ca="1">SUM(TIC!EK44,TIC!EK55)</f>
        <v>0</v>
      </c>
      <c r="EL18" s="10">
        <f ca="1">SUM(TIC!EL44,TIC!EL55)</f>
        <v>0</v>
      </c>
      <c r="EM18" s="10">
        <f ca="1">SUM(TIC!EM44,TIC!EM55)</f>
        <v>0</v>
      </c>
      <c r="EN18" s="10">
        <f ca="1">SUM(TIC!EN44,TIC!EN55)</f>
        <v>0</v>
      </c>
      <c r="EO18" s="10">
        <f ca="1">SUM(TIC!EO44,TIC!EO55)</f>
        <v>0</v>
      </c>
      <c r="EP18" s="10">
        <f ca="1">SUM(TIC!EP44,TIC!EP55)</f>
        <v>0</v>
      </c>
    </row>
    <row r="19" spans="1:146" ht="14.1" customHeight="1">
      <c r="A19" s="15"/>
      <c r="B19" s="15" t="s">
        <v>522</v>
      </c>
      <c r="C19" s="1524"/>
      <c r="D19" s="1650" t="s">
        <v>97</v>
      </c>
      <c r="E19" s="146">
        <f t="shared" ref="E19:E27" ca="1" si="65">SUM(G19:EP19)</f>
        <v>34685.500655005555</v>
      </c>
      <c r="F19" s="71"/>
      <c r="G19" s="71"/>
      <c r="H19" s="10">
        <f ca="1">'Opex &amp; Capex'!H17</f>
        <v>0</v>
      </c>
      <c r="I19" s="10">
        <f ca="1">'Opex &amp; Capex'!I17</f>
        <v>0</v>
      </c>
      <c r="J19" s="10">
        <f ca="1">'Opex &amp; Capex'!J17</f>
        <v>0</v>
      </c>
      <c r="K19" s="10">
        <f ca="1">'Opex &amp; Capex'!K17</f>
        <v>0</v>
      </c>
      <c r="L19" s="10">
        <f ca="1">'Opex &amp; Capex'!L17</f>
        <v>0</v>
      </c>
      <c r="M19" s="10">
        <f ca="1">'Opex &amp; Capex'!M17</f>
        <v>0</v>
      </c>
      <c r="N19" s="10">
        <f ca="1">'Opex &amp; Capex'!N17</f>
        <v>0</v>
      </c>
      <c r="O19" s="10">
        <f ca="1">'Opex &amp; Capex'!O17</f>
        <v>0</v>
      </c>
      <c r="P19" s="10">
        <f ca="1">'Opex &amp; Capex'!P17</f>
        <v>0</v>
      </c>
      <c r="Q19" s="10">
        <f ca="1">'Opex &amp; Capex'!Q17</f>
        <v>0</v>
      </c>
      <c r="R19" s="10">
        <f ca="1">'Opex &amp; Capex'!R17</f>
        <v>375</v>
      </c>
      <c r="S19" s="10">
        <f ca="1">'Opex &amp; Capex'!S17</f>
        <v>375</v>
      </c>
      <c r="T19" s="10">
        <f ca="1">'Opex &amp; Capex'!T17</f>
        <v>375</v>
      </c>
      <c r="U19" s="10">
        <f ca="1">'Opex &amp; Capex'!U17</f>
        <v>375</v>
      </c>
      <c r="V19" s="10">
        <f ca="1">'Opex &amp; Capex'!V17</f>
        <v>380.62499999999994</v>
      </c>
      <c r="W19" s="10">
        <f ca="1">'Opex &amp; Capex'!W17</f>
        <v>380.62499999999994</v>
      </c>
      <c r="X19" s="10">
        <f ca="1">'Opex &amp; Capex'!X17</f>
        <v>380.62499999999994</v>
      </c>
      <c r="Y19" s="10">
        <f ca="1">'Opex &amp; Capex'!Y17</f>
        <v>380.62499999999994</v>
      </c>
      <c r="Z19" s="10">
        <f ca="1">'Opex &amp; Capex'!Z17</f>
        <v>386.33437499999991</v>
      </c>
      <c r="AA19" s="10">
        <f ca="1">'Opex &amp; Capex'!AA17</f>
        <v>386.33437499999991</v>
      </c>
      <c r="AB19" s="10">
        <f ca="1">'Opex &amp; Capex'!AB17</f>
        <v>386.33437499999991</v>
      </c>
      <c r="AC19" s="10">
        <f ca="1">'Opex &amp; Capex'!AC17</f>
        <v>386.33437499999991</v>
      </c>
      <c r="AD19" s="10">
        <f ca="1">'Opex &amp; Capex'!AD17</f>
        <v>392.12939062499987</v>
      </c>
      <c r="AE19" s="10">
        <f ca="1">'Opex &amp; Capex'!AE17</f>
        <v>392.12939062499987</v>
      </c>
      <c r="AF19" s="10">
        <f ca="1">'Opex &amp; Capex'!AF17</f>
        <v>392.12939062499987</v>
      </c>
      <c r="AG19" s="10">
        <f ca="1">'Opex &amp; Capex'!AG17</f>
        <v>392.12939062499987</v>
      </c>
      <c r="AH19" s="10">
        <f ca="1">'Opex &amp; Capex'!AH17</f>
        <v>398.01133148437481</v>
      </c>
      <c r="AI19" s="10">
        <f ca="1">'Opex &amp; Capex'!AI17</f>
        <v>398.01133148437481</v>
      </c>
      <c r="AJ19" s="10">
        <f ca="1">'Opex &amp; Capex'!AJ17</f>
        <v>398.01133148437481</v>
      </c>
      <c r="AK19" s="10">
        <f ca="1">'Opex &amp; Capex'!AK17</f>
        <v>398.01133148437481</v>
      </c>
      <c r="AL19" s="10">
        <f ca="1">'Opex &amp; Capex'!AL17</f>
        <v>403.98150145664033</v>
      </c>
      <c r="AM19" s="10">
        <f ca="1">'Opex &amp; Capex'!AM17</f>
        <v>403.98150145664033</v>
      </c>
      <c r="AN19" s="10">
        <f ca="1">'Opex &amp; Capex'!AN17</f>
        <v>403.98150145664033</v>
      </c>
      <c r="AO19" s="10">
        <f ca="1">'Opex &amp; Capex'!AO17</f>
        <v>403.98150145664033</v>
      </c>
      <c r="AP19" s="10">
        <f ca="1">'Opex &amp; Capex'!AP17</f>
        <v>410.04122397848988</v>
      </c>
      <c r="AQ19" s="10">
        <f ca="1">'Opex &amp; Capex'!AQ17</f>
        <v>410.04122397848988</v>
      </c>
      <c r="AR19" s="10">
        <f ca="1">'Opex &amp; Capex'!AR17</f>
        <v>410.04122397848988</v>
      </c>
      <c r="AS19" s="10">
        <f ca="1">'Opex &amp; Capex'!AS17</f>
        <v>410.04122397848988</v>
      </c>
      <c r="AT19" s="10">
        <f ca="1">'Opex &amp; Capex'!AT17</f>
        <v>416.19184233816719</v>
      </c>
      <c r="AU19" s="10">
        <f ca="1">'Opex &amp; Capex'!AU17</f>
        <v>416.19184233816719</v>
      </c>
      <c r="AV19" s="10">
        <f ca="1">'Opex &amp; Capex'!AV17</f>
        <v>416.19184233816719</v>
      </c>
      <c r="AW19" s="10">
        <f ca="1">'Opex &amp; Capex'!AW17</f>
        <v>416.19184233816719</v>
      </c>
      <c r="AX19" s="10">
        <f ca="1">'Opex &amp; Capex'!AX17</f>
        <v>422.43471997323962</v>
      </c>
      <c r="AY19" s="10">
        <f ca="1">'Opex &amp; Capex'!AY17</f>
        <v>422.43471997323962</v>
      </c>
      <c r="AZ19" s="10">
        <f ca="1">'Opex &amp; Capex'!AZ17</f>
        <v>422.43471997323962</v>
      </c>
      <c r="BA19" s="10">
        <f ca="1">'Opex &amp; Capex'!BA17</f>
        <v>422.43471997323962</v>
      </c>
      <c r="BB19" s="10">
        <f ca="1">'Opex &amp; Capex'!BB17</f>
        <v>428.77124077283815</v>
      </c>
      <c r="BC19" s="10">
        <f ca="1">'Opex &amp; Capex'!BC17</f>
        <v>428.77124077283815</v>
      </c>
      <c r="BD19" s="10">
        <f ca="1">'Opex &amp; Capex'!BD17</f>
        <v>428.77124077283815</v>
      </c>
      <c r="BE19" s="10">
        <f ca="1">'Opex &amp; Capex'!BE17</f>
        <v>428.77124077283815</v>
      </c>
      <c r="BF19" s="10">
        <f ca="1">'Opex &amp; Capex'!BF17</f>
        <v>435.20280938443068</v>
      </c>
      <c r="BG19" s="10">
        <f ca="1">'Opex &amp; Capex'!BG17</f>
        <v>435.20280938443068</v>
      </c>
      <c r="BH19" s="10">
        <f ca="1">'Opex &amp; Capex'!BH17</f>
        <v>435.20280938443068</v>
      </c>
      <c r="BI19" s="10">
        <f ca="1">'Opex &amp; Capex'!BI17</f>
        <v>435.20280938443068</v>
      </c>
      <c r="BJ19" s="10">
        <f ca="1">'Opex &amp; Capex'!BJ17</f>
        <v>441.73085152519712</v>
      </c>
      <c r="BK19" s="10">
        <f ca="1">'Opex &amp; Capex'!BK17</f>
        <v>441.73085152519712</v>
      </c>
      <c r="BL19" s="10">
        <f ca="1">'Opex &amp; Capex'!BL17</f>
        <v>441.73085152519712</v>
      </c>
      <c r="BM19" s="10">
        <f ca="1">'Opex &amp; Capex'!BM17</f>
        <v>441.73085152519712</v>
      </c>
      <c r="BN19" s="10">
        <f ca="1">'Opex &amp; Capex'!BN17</f>
        <v>448.35681429807505</v>
      </c>
      <c r="BO19" s="10">
        <f ca="1">'Opex &amp; Capex'!BO17</f>
        <v>448.35681429807505</v>
      </c>
      <c r="BP19" s="10">
        <f ca="1">'Opex &amp; Capex'!BP17</f>
        <v>448.35681429807505</v>
      </c>
      <c r="BQ19" s="10">
        <f ca="1">'Opex &amp; Capex'!BQ17</f>
        <v>448.35681429807505</v>
      </c>
      <c r="BR19" s="10">
        <f ca="1">'Opex &amp; Capex'!BR17</f>
        <v>455.08216651254617</v>
      </c>
      <c r="BS19" s="10">
        <f ca="1">'Opex &amp; Capex'!BS17</f>
        <v>455.08216651254617</v>
      </c>
      <c r="BT19" s="10">
        <f ca="1">'Opex &amp; Capex'!BT17</f>
        <v>455.08216651254617</v>
      </c>
      <c r="BU19" s="10">
        <f ca="1">'Opex &amp; Capex'!BU17</f>
        <v>455.08216651254617</v>
      </c>
      <c r="BV19" s="10">
        <f ca="1">'Opex &amp; Capex'!BV17</f>
        <v>461.90839901023429</v>
      </c>
      <c r="BW19" s="10">
        <f ca="1">'Opex &amp; Capex'!BW17</f>
        <v>461.90839901023429</v>
      </c>
      <c r="BX19" s="10">
        <f ca="1">'Opex &amp; Capex'!BX17</f>
        <v>461.90839901023429</v>
      </c>
      <c r="BY19" s="10">
        <f ca="1">'Opex &amp; Capex'!BY17</f>
        <v>461.90839901023429</v>
      </c>
      <c r="BZ19" s="10">
        <f ca="1">'Opex &amp; Capex'!BZ17</f>
        <v>468.83702499538776</v>
      </c>
      <c r="CA19" s="10">
        <f ca="1">'Opex &amp; Capex'!CA17</f>
        <v>468.83702499538776</v>
      </c>
      <c r="CB19" s="10">
        <f ca="1">'Opex &amp; Capex'!CB17</f>
        <v>468.83702499538776</v>
      </c>
      <c r="CC19" s="10">
        <f ca="1">'Opex &amp; Capex'!CC17</f>
        <v>468.83702499538776</v>
      </c>
      <c r="CD19" s="10">
        <f ca="1">'Opex &amp; Capex'!CD17</f>
        <v>475.86958037031849</v>
      </c>
      <c r="CE19" s="10">
        <f ca="1">'Opex &amp; Capex'!CE17</f>
        <v>475.86958037031849</v>
      </c>
      <c r="CF19" s="10">
        <f ca="1">'Opex &amp; Capex'!CF17</f>
        <v>475.86958037031849</v>
      </c>
      <c r="CG19" s="10">
        <f ca="1">'Opex &amp; Capex'!CG17</f>
        <v>475.86958037031849</v>
      </c>
      <c r="CH19" s="10">
        <f ca="1">'Opex &amp; Capex'!CH17</f>
        <v>483.0076240758732</v>
      </c>
      <c r="CI19" s="10">
        <f ca="1">'Opex &amp; Capex'!CI17</f>
        <v>483.0076240758732</v>
      </c>
      <c r="CJ19" s="10">
        <f ca="1">'Opex &amp; Capex'!CJ17</f>
        <v>483.0076240758732</v>
      </c>
      <c r="CK19" s="10">
        <f ca="1">'Opex &amp; Capex'!CK17</f>
        <v>483.0076240758732</v>
      </c>
      <c r="CL19" s="10">
        <f ca="1">'Opex &amp; Capex'!CL17</f>
        <v>490.25273843701126</v>
      </c>
      <c r="CM19" s="10">
        <f ca="1">'Opex &amp; Capex'!CM17</f>
        <v>490.25273843701126</v>
      </c>
      <c r="CN19" s="10">
        <f ca="1">'Opex &amp; Capex'!CN17</f>
        <v>490.25273843701126</v>
      </c>
      <c r="CO19" s="10">
        <f ca="1">'Opex &amp; Capex'!CO17</f>
        <v>490.25273843701126</v>
      </c>
      <c r="CP19" s="10">
        <f ca="1">'Opex &amp; Capex'!CP17</f>
        <v>497.60652951356639</v>
      </c>
      <c r="CQ19" s="10">
        <f ca="1">'Opex &amp; Capex'!CQ17</f>
        <v>497.60652951356639</v>
      </c>
      <c r="CR19" s="10">
        <f ca="1">'Opex &amp; Capex'!CR17</f>
        <v>497.60652951356639</v>
      </c>
      <c r="CS19" s="10">
        <f ca="1">'Opex &amp; Capex'!CS17</f>
        <v>497.60652951356639</v>
      </c>
      <c r="CT19" s="10">
        <f ca="1">'Opex &amp; Capex'!CT17</f>
        <v>0</v>
      </c>
      <c r="CU19" s="10">
        <f ca="1">'Opex &amp; Capex'!CU17</f>
        <v>0</v>
      </c>
      <c r="CV19" s="10">
        <f ca="1">'Opex &amp; Capex'!CV17</f>
        <v>0</v>
      </c>
      <c r="CW19" s="10">
        <f ca="1">'Opex &amp; Capex'!CW17</f>
        <v>0</v>
      </c>
      <c r="CX19" s="10">
        <f ca="1">'Opex &amp; Capex'!CX17</f>
        <v>0</v>
      </c>
      <c r="CY19" s="10">
        <f ca="1">'Opex &amp; Capex'!CY17</f>
        <v>0</v>
      </c>
      <c r="CZ19" s="10">
        <f ca="1">'Opex &amp; Capex'!CZ17</f>
        <v>0</v>
      </c>
      <c r="DA19" s="10">
        <f ca="1">'Opex &amp; Capex'!DA17</f>
        <v>0</v>
      </c>
      <c r="DB19" s="10">
        <f ca="1">'Opex &amp; Capex'!DB17</f>
        <v>0</v>
      </c>
      <c r="DC19" s="10">
        <f ca="1">'Opex &amp; Capex'!DC17</f>
        <v>0</v>
      </c>
      <c r="DD19" s="10">
        <f ca="1">'Opex &amp; Capex'!DD17</f>
        <v>0</v>
      </c>
      <c r="DE19" s="10">
        <f ca="1">'Opex &amp; Capex'!DE17</f>
        <v>0</v>
      </c>
      <c r="DF19" s="10">
        <f ca="1">'Opex &amp; Capex'!DF17</f>
        <v>0</v>
      </c>
      <c r="DG19" s="10">
        <f ca="1">'Opex &amp; Capex'!DG17</f>
        <v>0</v>
      </c>
      <c r="DH19" s="10">
        <f ca="1">'Opex &amp; Capex'!DH17</f>
        <v>0</v>
      </c>
      <c r="DI19" s="10">
        <f ca="1">'Opex &amp; Capex'!DI17</f>
        <v>0</v>
      </c>
      <c r="DJ19" s="10">
        <f ca="1">'Opex &amp; Capex'!DJ17</f>
        <v>0</v>
      </c>
      <c r="DK19" s="10">
        <f ca="1">'Opex &amp; Capex'!DK17</f>
        <v>0</v>
      </c>
      <c r="DL19" s="10">
        <f ca="1">'Opex &amp; Capex'!DL17</f>
        <v>0</v>
      </c>
      <c r="DM19" s="10">
        <f ca="1">'Opex &amp; Capex'!DM17</f>
        <v>0</v>
      </c>
      <c r="DN19" s="10">
        <f ca="1">'Opex &amp; Capex'!DN17</f>
        <v>0</v>
      </c>
      <c r="DO19" s="10">
        <f ca="1">'Opex &amp; Capex'!DO17</f>
        <v>0</v>
      </c>
      <c r="DP19" s="10">
        <f ca="1">'Opex &amp; Capex'!DP17</f>
        <v>0</v>
      </c>
      <c r="DQ19" s="10">
        <f ca="1">'Opex &amp; Capex'!DQ17</f>
        <v>0</v>
      </c>
      <c r="DR19" s="10">
        <f ca="1">'Opex &amp; Capex'!DR17</f>
        <v>0</v>
      </c>
      <c r="DS19" s="10">
        <f ca="1">'Opex &amp; Capex'!DS17</f>
        <v>0</v>
      </c>
      <c r="DT19" s="10">
        <f ca="1">'Opex &amp; Capex'!DT17</f>
        <v>0</v>
      </c>
      <c r="DU19" s="10">
        <f ca="1">'Opex &amp; Capex'!DU17</f>
        <v>0</v>
      </c>
      <c r="DV19" s="10">
        <f ca="1">'Opex &amp; Capex'!DV17</f>
        <v>0</v>
      </c>
      <c r="DW19" s="10">
        <f ca="1">'Opex &amp; Capex'!DW17</f>
        <v>0</v>
      </c>
      <c r="DX19" s="10">
        <f ca="1">'Opex &amp; Capex'!DX17</f>
        <v>0</v>
      </c>
      <c r="DY19" s="10">
        <f ca="1">'Opex &amp; Capex'!DY17</f>
        <v>0</v>
      </c>
      <c r="DZ19" s="10">
        <f ca="1">'Opex &amp; Capex'!DZ17</f>
        <v>0</v>
      </c>
      <c r="EA19" s="10">
        <f ca="1">'Opex &amp; Capex'!EA17</f>
        <v>0</v>
      </c>
      <c r="EB19" s="10">
        <f ca="1">'Opex &amp; Capex'!EB17</f>
        <v>0</v>
      </c>
      <c r="EC19" s="10">
        <f ca="1">'Opex &amp; Capex'!EC17</f>
        <v>0</v>
      </c>
      <c r="ED19" s="10">
        <f ca="1">'Opex &amp; Capex'!ED17</f>
        <v>0</v>
      </c>
      <c r="EE19" s="10">
        <f ca="1">'Opex &amp; Capex'!EE17</f>
        <v>0</v>
      </c>
      <c r="EF19" s="10">
        <f ca="1">'Opex &amp; Capex'!EF17</f>
        <v>0</v>
      </c>
      <c r="EG19" s="10">
        <f ca="1">'Opex &amp; Capex'!EG17</f>
        <v>0</v>
      </c>
      <c r="EH19" s="10">
        <f ca="1">'Opex &amp; Capex'!EH17</f>
        <v>0</v>
      </c>
      <c r="EI19" s="10">
        <f ca="1">'Opex &amp; Capex'!EI17</f>
        <v>0</v>
      </c>
      <c r="EJ19" s="10">
        <f ca="1">'Opex &amp; Capex'!EJ17</f>
        <v>0</v>
      </c>
      <c r="EK19" s="10">
        <f ca="1">'Opex &amp; Capex'!EK17</f>
        <v>0</v>
      </c>
      <c r="EL19" s="10">
        <f ca="1">'Opex &amp; Capex'!EL17</f>
        <v>0</v>
      </c>
      <c r="EM19" s="10">
        <f ca="1">'Opex &amp; Capex'!EM17</f>
        <v>0</v>
      </c>
      <c r="EN19" s="10">
        <f ca="1">'Opex &amp; Capex'!EN17</f>
        <v>0</v>
      </c>
      <c r="EO19" s="10">
        <f ca="1">'Opex &amp; Capex'!EO17</f>
        <v>0</v>
      </c>
      <c r="EP19" s="10">
        <f ca="1">'Opex &amp; Capex'!EP17</f>
        <v>0</v>
      </c>
    </row>
    <row r="20" spans="1:146" ht="14.1" customHeight="1">
      <c r="A20" s="15"/>
      <c r="B20" s="15" t="s">
        <v>655</v>
      </c>
      <c r="C20" s="1524"/>
      <c r="D20" s="1650" t="s">
        <v>97</v>
      </c>
      <c r="E20" s="146">
        <f t="shared" ca="1" si="65"/>
        <v>13000</v>
      </c>
      <c r="F20" s="71"/>
      <c r="G20" s="71"/>
      <c r="H20" s="10">
        <f ca="1">'Opex &amp; Capex'!H18</f>
        <v>0</v>
      </c>
      <c r="I20" s="10">
        <f ca="1">'Opex &amp; Capex'!I18</f>
        <v>0</v>
      </c>
      <c r="J20" s="10">
        <f ca="1">'Opex &amp; Capex'!J18</f>
        <v>0</v>
      </c>
      <c r="K20" s="10">
        <f ca="1">'Opex &amp; Capex'!K18</f>
        <v>0</v>
      </c>
      <c r="L20" s="10">
        <f ca="1">'Opex &amp; Capex'!L18</f>
        <v>0</v>
      </c>
      <c r="M20" s="10">
        <f ca="1">'Opex &amp; Capex'!M18</f>
        <v>0</v>
      </c>
      <c r="N20" s="10">
        <f ca="1">'Opex &amp; Capex'!N18</f>
        <v>0</v>
      </c>
      <c r="O20" s="10">
        <f ca="1">'Opex &amp; Capex'!O18</f>
        <v>0</v>
      </c>
      <c r="P20" s="10">
        <f ca="1">'Opex &amp; Capex'!P18</f>
        <v>0</v>
      </c>
      <c r="Q20" s="10">
        <f ca="1">'Opex &amp; Capex'!Q18</f>
        <v>0</v>
      </c>
      <c r="R20" s="10">
        <f ca="1">'Opex &amp; Capex'!R18</f>
        <v>162.5</v>
      </c>
      <c r="S20" s="10">
        <f ca="1">'Opex &amp; Capex'!S18</f>
        <v>162.5</v>
      </c>
      <c r="T20" s="10">
        <f ca="1">'Opex &amp; Capex'!T18</f>
        <v>162.5</v>
      </c>
      <c r="U20" s="10">
        <f ca="1">'Opex &amp; Capex'!U18</f>
        <v>162.5</v>
      </c>
      <c r="V20" s="10">
        <f ca="1">'Opex &amp; Capex'!V18</f>
        <v>162.5</v>
      </c>
      <c r="W20" s="10">
        <f ca="1">'Opex &amp; Capex'!W18</f>
        <v>162.5</v>
      </c>
      <c r="X20" s="10">
        <f ca="1">'Opex &amp; Capex'!X18</f>
        <v>162.5</v>
      </c>
      <c r="Y20" s="10">
        <f ca="1">'Opex &amp; Capex'!Y18</f>
        <v>162.5</v>
      </c>
      <c r="Z20" s="10">
        <f ca="1">'Opex &amp; Capex'!Z18</f>
        <v>162.5</v>
      </c>
      <c r="AA20" s="10">
        <f ca="1">'Opex &amp; Capex'!AA18</f>
        <v>162.5</v>
      </c>
      <c r="AB20" s="10">
        <f ca="1">'Opex &amp; Capex'!AB18</f>
        <v>162.5</v>
      </c>
      <c r="AC20" s="10">
        <f ca="1">'Opex &amp; Capex'!AC18</f>
        <v>162.5</v>
      </c>
      <c r="AD20" s="10">
        <f ca="1">'Opex &amp; Capex'!AD18</f>
        <v>162.5</v>
      </c>
      <c r="AE20" s="10">
        <f ca="1">'Opex &amp; Capex'!AE18</f>
        <v>162.5</v>
      </c>
      <c r="AF20" s="10">
        <f ca="1">'Opex &amp; Capex'!AF18</f>
        <v>162.5</v>
      </c>
      <c r="AG20" s="10">
        <f ca="1">'Opex &amp; Capex'!AG18</f>
        <v>162.5</v>
      </c>
      <c r="AH20" s="10">
        <f ca="1">'Opex &amp; Capex'!AH18</f>
        <v>162.5</v>
      </c>
      <c r="AI20" s="10">
        <f ca="1">'Opex &amp; Capex'!AI18</f>
        <v>162.5</v>
      </c>
      <c r="AJ20" s="10">
        <f ca="1">'Opex &amp; Capex'!AJ18</f>
        <v>162.5</v>
      </c>
      <c r="AK20" s="10">
        <f ca="1">'Opex &amp; Capex'!AK18</f>
        <v>162.5</v>
      </c>
      <c r="AL20" s="10">
        <f ca="1">'Opex &amp; Capex'!AL18</f>
        <v>162.5</v>
      </c>
      <c r="AM20" s="10">
        <f ca="1">'Opex &amp; Capex'!AM18</f>
        <v>162.5</v>
      </c>
      <c r="AN20" s="10">
        <f ca="1">'Opex &amp; Capex'!AN18</f>
        <v>162.5</v>
      </c>
      <c r="AO20" s="10">
        <f ca="1">'Opex &amp; Capex'!AO18</f>
        <v>162.5</v>
      </c>
      <c r="AP20" s="10">
        <f ca="1">'Opex &amp; Capex'!AP18</f>
        <v>162.5</v>
      </c>
      <c r="AQ20" s="10">
        <f ca="1">'Opex &amp; Capex'!AQ18</f>
        <v>162.5</v>
      </c>
      <c r="AR20" s="10">
        <f ca="1">'Opex &amp; Capex'!AR18</f>
        <v>162.5</v>
      </c>
      <c r="AS20" s="10">
        <f ca="1">'Opex &amp; Capex'!AS18</f>
        <v>162.5</v>
      </c>
      <c r="AT20" s="10">
        <f ca="1">'Opex &amp; Capex'!AT18</f>
        <v>162.5</v>
      </c>
      <c r="AU20" s="10">
        <f ca="1">'Opex &amp; Capex'!AU18</f>
        <v>162.5</v>
      </c>
      <c r="AV20" s="10">
        <f ca="1">'Opex &amp; Capex'!AV18</f>
        <v>162.5</v>
      </c>
      <c r="AW20" s="10">
        <f ca="1">'Opex &amp; Capex'!AW18</f>
        <v>162.5</v>
      </c>
      <c r="AX20" s="10">
        <f ca="1">'Opex &amp; Capex'!AX18</f>
        <v>162.5</v>
      </c>
      <c r="AY20" s="10">
        <f ca="1">'Opex &amp; Capex'!AY18</f>
        <v>162.5</v>
      </c>
      <c r="AZ20" s="10">
        <f ca="1">'Opex &amp; Capex'!AZ18</f>
        <v>162.5</v>
      </c>
      <c r="BA20" s="10">
        <f ca="1">'Opex &amp; Capex'!BA18</f>
        <v>162.5</v>
      </c>
      <c r="BB20" s="10">
        <f ca="1">'Opex &amp; Capex'!BB18</f>
        <v>162.5</v>
      </c>
      <c r="BC20" s="10">
        <f ca="1">'Opex &amp; Capex'!BC18</f>
        <v>162.5</v>
      </c>
      <c r="BD20" s="10">
        <f ca="1">'Opex &amp; Capex'!BD18</f>
        <v>162.5</v>
      </c>
      <c r="BE20" s="10">
        <f ca="1">'Opex &amp; Capex'!BE18</f>
        <v>162.5</v>
      </c>
      <c r="BF20" s="10">
        <f ca="1">'Opex &amp; Capex'!BF18</f>
        <v>162.5</v>
      </c>
      <c r="BG20" s="10">
        <f ca="1">'Opex &amp; Capex'!BG18</f>
        <v>162.5</v>
      </c>
      <c r="BH20" s="10">
        <f ca="1">'Opex &amp; Capex'!BH18</f>
        <v>162.5</v>
      </c>
      <c r="BI20" s="10">
        <f ca="1">'Opex &amp; Capex'!BI18</f>
        <v>162.5</v>
      </c>
      <c r="BJ20" s="10">
        <f ca="1">'Opex &amp; Capex'!BJ18</f>
        <v>162.5</v>
      </c>
      <c r="BK20" s="10">
        <f ca="1">'Opex &amp; Capex'!BK18</f>
        <v>162.5</v>
      </c>
      <c r="BL20" s="10">
        <f ca="1">'Opex &amp; Capex'!BL18</f>
        <v>162.5</v>
      </c>
      <c r="BM20" s="10">
        <f ca="1">'Opex &amp; Capex'!BM18</f>
        <v>162.5</v>
      </c>
      <c r="BN20" s="10">
        <f ca="1">'Opex &amp; Capex'!BN18</f>
        <v>162.5</v>
      </c>
      <c r="BO20" s="10">
        <f ca="1">'Opex &amp; Capex'!BO18</f>
        <v>162.5</v>
      </c>
      <c r="BP20" s="10">
        <f ca="1">'Opex &amp; Capex'!BP18</f>
        <v>162.5</v>
      </c>
      <c r="BQ20" s="10">
        <f ca="1">'Opex &amp; Capex'!BQ18</f>
        <v>162.5</v>
      </c>
      <c r="BR20" s="10">
        <f ca="1">'Opex &amp; Capex'!BR18</f>
        <v>162.5</v>
      </c>
      <c r="BS20" s="10">
        <f ca="1">'Opex &amp; Capex'!BS18</f>
        <v>162.5</v>
      </c>
      <c r="BT20" s="10">
        <f ca="1">'Opex &amp; Capex'!BT18</f>
        <v>162.5</v>
      </c>
      <c r="BU20" s="10">
        <f ca="1">'Opex &amp; Capex'!BU18</f>
        <v>162.5</v>
      </c>
      <c r="BV20" s="10">
        <f ca="1">'Opex &amp; Capex'!BV18</f>
        <v>162.5</v>
      </c>
      <c r="BW20" s="10">
        <f ca="1">'Opex &amp; Capex'!BW18</f>
        <v>162.5</v>
      </c>
      <c r="BX20" s="10">
        <f ca="1">'Opex &amp; Capex'!BX18</f>
        <v>162.5</v>
      </c>
      <c r="BY20" s="10">
        <f ca="1">'Opex &amp; Capex'!BY18</f>
        <v>162.5</v>
      </c>
      <c r="BZ20" s="10">
        <f ca="1">'Opex &amp; Capex'!BZ18</f>
        <v>162.5</v>
      </c>
      <c r="CA20" s="10">
        <f ca="1">'Opex &amp; Capex'!CA18</f>
        <v>162.5</v>
      </c>
      <c r="CB20" s="10">
        <f ca="1">'Opex &amp; Capex'!CB18</f>
        <v>162.5</v>
      </c>
      <c r="CC20" s="10">
        <f ca="1">'Opex &amp; Capex'!CC18</f>
        <v>162.5</v>
      </c>
      <c r="CD20" s="10">
        <f ca="1">'Opex &amp; Capex'!CD18</f>
        <v>162.5</v>
      </c>
      <c r="CE20" s="10">
        <f ca="1">'Opex &amp; Capex'!CE18</f>
        <v>162.5</v>
      </c>
      <c r="CF20" s="10">
        <f ca="1">'Opex &amp; Capex'!CF18</f>
        <v>162.5</v>
      </c>
      <c r="CG20" s="10">
        <f ca="1">'Opex &amp; Capex'!CG18</f>
        <v>162.5</v>
      </c>
      <c r="CH20" s="10">
        <f ca="1">'Opex &amp; Capex'!CH18</f>
        <v>162.5</v>
      </c>
      <c r="CI20" s="10">
        <f ca="1">'Opex &amp; Capex'!CI18</f>
        <v>162.5</v>
      </c>
      <c r="CJ20" s="10">
        <f ca="1">'Opex &amp; Capex'!CJ18</f>
        <v>162.5</v>
      </c>
      <c r="CK20" s="10">
        <f ca="1">'Opex &amp; Capex'!CK18</f>
        <v>162.5</v>
      </c>
      <c r="CL20" s="10">
        <f ca="1">'Opex &amp; Capex'!CL18</f>
        <v>162.5</v>
      </c>
      <c r="CM20" s="10">
        <f ca="1">'Opex &amp; Capex'!CM18</f>
        <v>162.5</v>
      </c>
      <c r="CN20" s="10">
        <f ca="1">'Opex &amp; Capex'!CN18</f>
        <v>162.5</v>
      </c>
      <c r="CO20" s="10">
        <f ca="1">'Opex &amp; Capex'!CO18</f>
        <v>162.5</v>
      </c>
      <c r="CP20" s="10">
        <f ca="1">'Opex &amp; Capex'!CP18</f>
        <v>162.5</v>
      </c>
      <c r="CQ20" s="10">
        <f ca="1">'Opex &amp; Capex'!CQ18</f>
        <v>162.5</v>
      </c>
      <c r="CR20" s="10">
        <f ca="1">'Opex &amp; Capex'!CR18</f>
        <v>162.5</v>
      </c>
      <c r="CS20" s="10">
        <f ca="1">'Opex &amp; Capex'!CS18</f>
        <v>162.5</v>
      </c>
      <c r="CT20" s="10">
        <f ca="1">'Opex &amp; Capex'!CT18</f>
        <v>0</v>
      </c>
      <c r="CU20" s="10">
        <f ca="1">'Opex &amp; Capex'!CU18</f>
        <v>0</v>
      </c>
      <c r="CV20" s="10">
        <f ca="1">'Opex &amp; Capex'!CV18</f>
        <v>0</v>
      </c>
      <c r="CW20" s="10">
        <f ca="1">'Opex &amp; Capex'!CW18</f>
        <v>0</v>
      </c>
      <c r="CX20" s="10">
        <f ca="1">'Opex &amp; Capex'!CX18</f>
        <v>0</v>
      </c>
      <c r="CY20" s="10">
        <f ca="1">'Opex &amp; Capex'!CY18</f>
        <v>0</v>
      </c>
      <c r="CZ20" s="10">
        <f ca="1">'Opex &amp; Capex'!CZ18</f>
        <v>0</v>
      </c>
      <c r="DA20" s="10">
        <f ca="1">'Opex &amp; Capex'!DA18</f>
        <v>0</v>
      </c>
      <c r="DB20" s="10">
        <f ca="1">'Opex &amp; Capex'!DB18</f>
        <v>0</v>
      </c>
      <c r="DC20" s="10">
        <f ca="1">'Opex &amp; Capex'!DC18</f>
        <v>0</v>
      </c>
      <c r="DD20" s="10">
        <f ca="1">'Opex &amp; Capex'!DD18</f>
        <v>0</v>
      </c>
      <c r="DE20" s="10">
        <f ca="1">'Opex &amp; Capex'!DE18</f>
        <v>0</v>
      </c>
      <c r="DF20" s="10">
        <f ca="1">'Opex &amp; Capex'!DF18</f>
        <v>0</v>
      </c>
      <c r="DG20" s="10">
        <f ca="1">'Opex &amp; Capex'!DG18</f>
        <v>0</v>
      </c>
      <c r="DH20" s="10">
        <f ca="1">'Opex &amp; Capex'!DH18</f>
        <v>0</v>
      </c>
      <c r="DI20" s="10">
        <f ca="1">'Opex &amp; Capex'!DI18</f>
        <v>0</v>
      </c>
      <c r="DJ20" s="10">
        <f ca="1">'Opex &amp; Capex'!DJ18</f>
        <v>0</v>
      </c>
      <c r="DK20" s="10">
        <f ca="1">'Opex &amp; Capex'!DK18</f>
        <v>0</v>
      </c>
      <c r="DL20" s="10">
        <f ca="1">'Opex &amp; Capex'!DL18</f>
        <v>0</v>
      </c>
      <c r="DM20" s="10">
        <f ca="1">'Opex &amp; Capex'!DM18</f>
        <v>0</v>
      </c>
      <c r="DN20" s="10">
        <f ca="1">'Opex &amp; Capex'!DN18</f>
        <v>0</v>
      </c>
      <c r="DO20" s="10">
        <f ca="1">'Opex &amp; Capex'!DO18</f>
        <v>0</v>
      </c>
      <c r="DP20" s="10">
        <f ca="1">'Opex &amp; Capex'!DP18</f>
        <v>0</v>
      </c>
      <c r="DQ20" s="10">
        <f ca="1">'Opex &amp; Capex'!DQ18</f>
        <v>0</v>
      </c>
      <c r="DR20" s="10">
        <f ca="1">'Opex &amp; Capex'!DR18</f>
        <v>0</v>
      </c>
      <c r="DS20" s="10">
        <f ca="1">'Opex &amp; Capex'!DS18</f>
        <v>0</v>
      </c>
      <c r="DT20" s="10">
        <f ca="1">'Opex &amp; Capex'!DT18</f>
        <v>0</v>
      </c>
      <c r="DU20" s="10">
        <f ca="1">'Opex &amp; Capex'!DU18</f>
        <v>0</v>
      </c>
      <c r="DV20" s="10">
        <f ca="1">'Opex &amp; Capex'!DV18</f>
        <v>0</v>
      </c>
      <c r="DW20" s="10">
        <f ca="1">'Opex &amp; Capex'!DW18</f>
        <v>0</v>
      </c>
      <c r="DX20" s="10">
        <f ca="1">'Opex &amp; Capex'!DX18</f>
        <v>0</v>
      </c>
      <c r="DY20" s="10">
        <f ca="1">'Opex &amp; Capex'!DY18</f>
        <v>0</v>
      </c>
      <c r="DZ20" s="10">
        <f ca="1">'Opex &amp; Capex'!DZ18</f>
        <v>0</v>
      </c>
      <c r="EA20" s="10">
        <f ca="1">'Opex &amp; Capex'!EA18</f>
        <v>0</v>
      </c>
      <c r="EB20" s="10">
        <f ca="1">'Opex &amp; Capex'!EB18</f>
        <v>0</v>
      </c>
      <c r="EC20" s="10">
        <f ca="1">'Opex &amp; Capex'!EC18</f>
        <v>0</v>
      </c>
      <c r="ED20" s="10">
        <f ca="1">'Opex &amp; Capex'!ED18</f>
        <v>0</v>
      </c>
      <c r="EE20" s="10">
        <f ca="1">'Opex &amp; Capex'!EE18</f>
        <v>0</v>
      </c>
      <c r="EF20" s="10">
        <f ca="1">'Opex &amp; Capex'!EF18</f>
        <v>0</v>
      </c>
      <c r="EG20" s="10">
        <f ca="1">'Opex &amp; Capex'!EG18</f>
        <v>0</v>
      </c>
      <c r="EH20" s="10">
        <f ca="1">'Opex &amp; Capex'!EH18</f>
        <v>0</v>
      </c>
      <c r="EI20" s="10">
        <f ca="1">'Opex &amp; Capex'!EI18</f>
        <v>0</v>
      </c>
      <c r="EJ20" s="10">
        <f ca="1">'Opex &amp; Capex'!EJ18</f>
        <v>0</v>
      </c>
      <c r="EK20" s="10">
        <f ca="1">'Opex &amp; Capex'!EK18</f>
        <v>0</v>
      </c>
      <c r="EL20" s="10">
        <f ca="1">'Opex &amp; Capex'!EL18</f>
        <v>0</v>
      </c>
      <c r="EM20" s="10">
        <f ca="1">'Opex &amp; Capex'!EM18</f>
        <v>0</v>
      </c>
      <c r="EN20" s="10">
        <f ca="1">'Opex &amp; Capex'!EN18</f>
        <v>0</v>
      </c>
      <c r="EO20" s="10">
        <f ca="1">'Opex &amp; Capex'!EO18</f>
        <v>0</v>
      </c>
      <c r="EP20" s="10">
        <f ca="1">'Opex &amp; Capex'!EP18</f>
        <v>0</v>
      </c>
    </row>
    <row r="21" spans="1:146" ht="14.1" customHeight="1">
      <c r="A21" s="15"/>
      <c r="B21" s="15" t="s">
        <v>1436</v>
      </c>
      <c r="C21" s="1524"/>
      <c r="D21" s="1650" t="s">
        <v>97</v>
      </c>
      <c r="E21" s="146">
        <f t="shared" ca="1" si="65"/>
        <v>2190</v>
      </c>
      <c r="F21" s="71"/>
      <c r="G21" s="71"/>
      <c r="H21" s="10">
        <f ca="1">'Opex &amp; Capex'!H19</f>
        <v>0</v>
      </c>
      <c r="I21" s="10">
        <f ca="1">'Opex &amp; Capex'!I19</f>
        <v>0</v>
      </c>
      <c r="J21" s="10">
        <f ca="1">'Opex &amp; Capex'!J19</f>
        <v>0</v>
      </c>
      <c r="K21" s="10">
        <f ca="1">'Opex &amp; Capex'!K19</f>
        <v>0</v>
      </c>
      <c r="L21" s="10">
        <f ca="1">'Opex &amp; Capex'!L19</f>
        <v>0</v>
      </c>
      <c r="M21" s="10">
        <f ca="1">'Opex &amp; Capex'!M19</f>
        <v>0</v>
      </c>
      <c r="N21" s="10">
        <f ca="1">'Opex &amp; Capex'!N19</f>
        <v>0</v>
      </c>
      <c r="O21" s="10">
        <f ca="1">'Opex &amp; Capex'!O19</f>
        <v>0</v>
      </c>
      <c r="P21" s="10">
        <f ca="1">'Opex &amp; Capex'!P19</f>
        <v>0</v>
      </c>
      <c r="Q21" s="10">
        <f ca="1">'Opex &amp; Capex'!Q19</f>
        <v>0</v>
      </c>
      <c r="R21" s="10">
        <f ca="1">'Opex &amp; Capex'!R19</f>
        <v>37.5</v>
      </c>
      <c r="S21" s="10">
        <f ca="1">'Opex &amp; Capex'!S19</f>
        <v>37.5</v>
      </c>
      <c r="T21" s="10">
        <f ca="1">'Opex &amp; Capex'!T19</f>
        <v>37.5</v>
      </c>
      <c r="U21" s="10">
        <f ca="1">'Opex &amp; Capex'!U19</f>
        <v>37.5</v>
      </c>
      <c r="V21" s="10">
        <f ca="1">'Opex &amp; Capex'!V19</f>
        <v>37.5</v>
      </c>
      <c r="W21" s="10">
        <f ca="1">'Opex &amp; Capex'!W19</f>
        <v>37.5</v>
      </c>
      <c r="X21" s="10">
        <f ca="1">'Opex &amp; Capex'!X19</f>
        <v>37.5</v>
      </c>
      <c r="Y21" s="10">
        <f ca="1">'Opex &amp; Capex'!Y19</f>
        <v>37.5</v>
      </c>
      <c r="Z21" s="10">
        <f ca="1">'Opex &amp; Capex'!Z19</f>
        <v>37.5</v>
      </c>
      <c r="AA21" s="10">
        <f ca="1">'Opex &amp; Capex'!AA19</f>
        <v>37.5</v>
      </c>
      <c r="AB21" s="10">
        <f ca="1">'Opex &amp; Capex'!AB19</f>
        <v>37.5</v>
      </c>
      <c r="AC21" s="10">
        <f ca="1">'Opex &amp; Capex'!AC19</f>
        <v>37.5</v>
      </c>
      <c r="AD21" s="10">
        <f ca="1">'Opex &amp; Capex'!AD19</f>
        <v>30</v>
      </c>
      <c r="AE21" s="10">
        <f ca="1">'Opex &amp; Capex'!AE19</f>
        <v>30</v>
      </c>
      <c r="AF21" s="10">
        <f ca="1">'Opex &amp; Capex'!AF19</f>
        <v>30</v>
      </c>
      <c r="AG21" s="10">
        <f ca="1">'Opex &amp; Capex'!AG19</f>
        <v>30</v>
      </c>
      <c r="AH21" s="10">
        <f ca="1">'Opex &amp; Capex'!AH19</f>
        <v>30</v>
      </c>
      <c r="AI21" s="10">
        <f ca="1">'Opex &amp; Capex'!AI19</f>
        <v>30</v>
      </c>
      <c r="AJ21" s="10">
        <f ca="1">'Opex &amp; Capex'!AJ19</f>
        <v>30</v>
      </c>
      <c r="AK21" s="10">
        <f ca="1">'Opex &amp; Capex'!AK19</f>
        <v>30</v>
      </c>
      <c r="AL21" s="10">
        <f ca="1">'Opex &amp; Capex'!AL19</f>
        <v>25</v>
      </c>
      <c r="AM21" s="10">
        <f ca="1">'Opex &amp; Capex'!AM19</f>
        <v>25</v>
      </c>
      <c r="AN21" s="10">
        <f ca="1">'Opex &amp; Capex'!AN19</f>
        <v>25</v>
      </c>
      <c r="AO21" s="10">
        <f ca="1">'Opex &amp; Capex'!AO19</f>
        <v>25</v>
      </c>
      <c r="AP21" s="10">
        <f ca="1">'Opex &amp; Capex'!AP19</f>
        <v>25</v>
      </c>
      <c r="AQ21" s="10">
        <f ca="1">'Opex &amp; Capex'!AQ19</f>
        <v>25</v>
      </c>
      <c r="AR21" s="10">
        <f ca="1">'Opex &amp; Capex'!AR19</f>
        <v>25</v>
      </c>
      <c r="AS21" s="10">
        <f ca="1">'Opex &amp; Capex'!AS19</f>
        <v>25</v>
      </c>
      <c r="AT21" s="10">
        <f ca="1">'Opex &amp; Capex'!AT19</f>
        <v>25</v>
      </c>
      <c r="AU21" s="10">
        <f ca="1">'Opex &amp; Capex'!AU19</f>
        <v>25</v>
      </c>
      <c r="AV21" s="10">
        <f ca="1">'Opex &amp; Capex'!AV19</f>
        <v>25</v>
      </c>
      <c r="AW21" s="10">
        <f ca="1">'Opex &amp; Capex'!AW19</f>
        <v>25</v>
      </c>
      <c r="AX21" s="10">
        <f ca="1">'Opex &amp; Capex'!AX19</f>
        <v>25</v>
      </c>
      <c r="AY21" s="10">
        <f ca="1">'Opex &amp; Capex'!AY19</f>
        <v>25</v>
      </c>
      <c r="AZ21" s="10">
        <f ca="1">'Opex &amp; Capex'!AZ19</f>
        <v>25</v>
      </c>
      <c r="BA21" s="10">
        <f ca="1">'Opex &amp; Capex'!BA19</f>
        <v>25</v>
      </c>
      <c r="BB21" s="10">
        <f ca="1">'Opex &amp; Capex'!BB19</f>
        <v>25</v>
      </c>
      <c r="BC21" s="10">
        <f ca="1">'Opex &amp; Capex'!BC19</f>
        <v>25</v>
      </c>
      <c r="BD21" s="10">
        <f ca="1">'Opex &amp; Capex'!BD19</f>
        <v>25</v>
      </c>
      <c r="BE21" s="10">
        <f ca="1">'Opex &amp; Capex'!BE19</f>
        <v>25</v>
      </c>
      <c r="BF21" s="10">
        <f ca="1">'Opex &amp; Capex'!BF19</f>
        <v>25</v>
      </c>
      <c r="BG21" s="10">
        <f ca="1">'Opex &amp; Capex'!BG19</f>
        <v>25</v>
      </c>
      <c r="BH21" s="10">
        <f ca="1">'Opex &amp; Capex'!BH19</f>
        <v>25</v>
      </c>
      <c r="BI21" s="10">
        <f ca="1">'Opex &amp; Capex'!BI19</f>
        <v>25</v>
      </c>
      <c r="BJ21" s="10">
        <f ca="1">'Opex &amp; Capex'!BJ19</f>
        <v>25</v>
      </c>
      <c r="BK21" s="10">
        <f ca="1">'Opex &amp; Capex'!BK19</f>
        <v>25</v>
      </c>
      <c r="BL21" s="10">
        <f ca="1">'Opex &amp; Capex'!BL19</f>
        <v>25</v>
      </c>
      <c r="BM21" s="10">
        <f ca="1">'Opex &amp; Capex'!BM19</f>
        <v>25</v>
      </c>
      <c r="BN21" s="10">
        <f ca="1">'Opex &amp; Capex'!BN19</f>
        <v>25</v>
      </c>
      <c r="BO21" s="10">
        <f ca="1">'Opex &amp; Capex'!BO19</f>
        <v>25</v>
      </c>
      <c r="BP21" s="10">
        <f ca="1">'Opex &amp; Capex'!BP19</f>
        <v>25</v>
      </c>
      <c r="BQ21" s="10">
        <f ca="1">'Opex &amp; Capex'!BQ19</f>
        <v>25</v>
      </c>
      <c r="BR21" s="10">
        <f ca="1">'Opex &amp; Capex'!BR19</f>
        <v>25</v>
      </c>
      <c r="BS21" s="10">
        <f ca="1">'Opex &amp; Capex'!BS19</f>
        <v>25</v>
      </c>
      <c r="BT21" s="10">
        <f ca="1">'Opex &amp; Capex'!BT19</f>
        <v>25</v>
      </c>
      <c r="BU21" s="10">
        <f ca="1">'Opex &amp; Capex'!BU19</f>
        <v>25</v>
      </c>
      <c r="BV21" s="10">
        <f ca="1">'Opex &amp; Capex'!BV19</f>
        <v>25</v>
      </c>
      <c r="BW21" s="10">
        <f ca="1">'Opex &amp; Capex'!BW19</f>
        <v>25</v>
      </c>
      <c r="BX21" s="10">
        <f ca="1">'Opex &amp; Capex'!BX19</f>
        <v>25</v>
      </c>
      <c r="BY21" s="10">
        <f ca="1">'Opex &amp; Capex'!BY19</f>
        <v>25</v>
      </c>
      <c r="BZ21" s="10">
        <f ca="1">'Opex &amp; Capex'!BZ19</f>
        <v>25</v>
      </c>
      <c r="CA21" s="10">
        <f ca="1">'Opex &amp; Capex'!CA19</f>
        <v>25</v>
      </c>
      <c r="CB21" s="10">
        <f ca="1">'Opex &amp; Capex'!CB19</f>
        <v>25</v>
      </c>
      <c r="CC21" s="10">
        <f ca="1">'Opex &amp; Capex'!CC19</f>
        <v>25</v>
      </c>
      <c r="CD21" s="10">
        <f ca="1">'Opex &amp; Capex'!CD19</f>
        <v>25</v>
      </c>
      <c r="CE21" s="10">
        <f ca="1">'Opex &amp; Capex'!CE19</f>
        <v>25</v>
      </c>
      <c r="CF21" s="10">
        <f ca="1">'Opex &amp; Capex'!CF19</f>
        <v>25</v>
      </c>
      <c r="CG21" s="10">
        <f ca="1">'Opex &amp; Capex'!CG19</f>
        <v>25</v>
      </c>
      <c r="CH21" s="10">
        <f ca="1">'Opex &amp; Capex'!CH19</f>
        <v>25</v>
      </c>
      <c r="CI21" s="10">
        <f ca="1">'Opex &amp; Capex'!CI19</f>
        <v>25</v>
      </c>
      <c r="CJ21" s="10">
        <f ca="1">'Opex &amp; Capex'!CJ19</f>
        <v>25</v>
      </c>
      <c r="CK21" s="10">
        <f ca="1">'Opex &amp; Capex'!CK19</f>
        <v>25</v>
      </c>
      <c r="CL21" s="10">
        <f ca="1">'Opex &amp; Capex'!CL19</f>
        <v>25</v>
      </c>
      <c r="CM21" s="10">
        <f ca="1">'Opex &amp; Capex'!CM19</f>
        <v>25</v>
      </c>
      <c r="CN21" s="10">
        <f ca="1">'Opex &amp; Capex'!CN19</f>
        <v>25</v>
      </c>
      <c r="CO21" s="10">
        <f ca="1">'Opex &amp; Capex'!CO19</f>
        <v>25</v>
      </c>
      <c r="CP21" s="10">
        <f ca="1">'Opex &amp; Capex'!CP19</f>
        <v>25</v>
      </c>
      <c r="CQ21" s="10">
        <f ca="1">'Opex &amp; Capex'!CQ19</f>
        <v>25</v>
      </c>
      <c r="CR21" s="10">
        <f ca="1">'Opex &amp; Capex'!CR19</f>
        <v>25</v>
      </c>
      <c r="CS21" s="10">
        <f ca="1">'Opex &amp; Capex'!CS19</f>
        <v>25</v>
      </c>
      <c r="CT21" s="10">
        <f ca="1">'Opex &amp; Capex'!CT19</f>
        <v>0</v>
      </c>
      <c r="CU21" s="10">
        <f ca="1">'Opex &amp; Capex'!CU19</f>
        <v>0</v>
      </c>
      <c r="CV21" s="10">
        <f ca="1">'Opex &amp; Capex'!CV19</f>
        <v>0</v>
      </c>
      <c r="CW21" s="10">
        <f ca="1">'Opex &amp; Capex'!CW19</f>
        <v>0</v>
      </c>
      <c r="CX21" s="10">
        <f ca="1">'Opex &amp; Capex'!CX19</f>
        <v>0</v>
      </c>
      <c r="CY21" s="10">
        <f ca="1">'Opex &amp; Capex'!CY19</f>
        <v>0</v>
      </c>
      <c r="CZ21" s="10">
        <f ca="1">'Opex &amp; Capex'!CZ19</f>
        <v>0</v>
      </c>
      <c r="DA21" s="10">
        <f ca="1">'Opex &amp; Capex'!DA19</f>
        <v>0</v>
      </c>
      <c r="DB21" s="10">
        <f ca="1">'Opex &amp; Capex'!DB19</f>
        <v>0</v>
      </c>
      <c r="DC21" s="10">
        <f ca="1">'Opex &amp; Capex'!DC19</f>
        <v>0</v>
      </c>
      <c r="DD21" s="10">
        <f ca="1">'Opex &amp; Capex'!DD19</f>
        <v>0</v>
      </c>
      <c r="DE21" s="10">
        <f ca="1">'Opex &amp; Capex'!DE19</f>
        <v>0</v>
      </c>
      <c r="DF21" s="10">
        <f ca="1">'Opex &amp; Capex'!DF19</f>
        <v>0</v>
      </c>
      <c r="DG21" s="10">
        <f ca="1">'Opex &amp; Capex'!DG19</f>
        <v>0</v>
      </c>
      <c r="DH21" s="10">
        <f ca="1">'Opex &amp; Capex'!DH19</f>
        <v>0</v>
      </c>
      <c r="DI21" s="10">
        <f ca="1">'Opex &amp; Capex'!DI19</f>
        <v>0</v>
      </c>
      <c r="DJ21" s="10">
        <f ca="1">'Opex &amp; Capex'!DJ19</f>
        <v>0</v>
      </c>
      <c r="DK21" s="10">
        <f ca="1">'Opex &amp; Capex'!DK19</f>
        <v>0</v>
      </c>
      <c r="DL21" s="10">
        <f ca="1">'Opex &amp; Capex'!DL19</f>
        <v>0</v>
      </c>
      <c r="DM21" s="10">
        <f ca="1">'Opex &amp; Capex'!DM19</f>
        <v>0</v>
      </c>
      <c r="DN21" s="10">
        <f ca="1">'Opex &amp; Capex'!DN19</f>
        <v>0</v>
      </c>
      <c r="DO21" s="10">
        <f ca="1">'Opex &amp; Capex'!DO19</f>
        <v>0</v>
      </c>
      <c r="DP21" s="10">
        <f ca="1">'Opex &amp; Capex'!DP19</f>
        <v>0</v>
      </c>
      <c r="DQ21" s="10">
        <f ca="1">'Opex &amp; Capex'!DQ19</f>
        <v>0</v>
      </c>
      <c r="DR21" s="10">
        <f ca="1">'Opex &amp; Capex'!DR19</f>
        <v>0</v>
      </c>
      <c r="DS21" s="10">
        <f ca="1">'Opex &amp; Capex'!DS19</f>
        <v>0</v>
      </c>
      <c r="DT21" s="10">
        <f ca="1">'Opex &amp; Capex'!DT19</f>
        <v>0</v>
      </c>
      <c r="DU21" s="10">
        <f ca="1">'Opex &amp; Capex'!DU19</f>
        <v>0</v>
      </c>
      <c r="DV21" s="10">
        <f ca="1">'Opex &amp; Capex'!DV19</f>
        <v>0</v>
      </c>
      <c r="DW21" s="10">
        <f ca="1">'Opex &amp; Capex'!DW19</f>
        <v>0</v>
      </c>
      <c r="DX21" s="10">
        <f ca="1">'Opex &amp; Capex'!DX19</f>
        <v>0</v>
      </c>
      <c r="DY21" s="10">
        <f ca="1">'Opex &amp; Capex'!DY19</f>
        <v>0</v>
      </c>
      <c r="DZ21" s="10">
        <f ca="1">'Opex &amp; Capex'!DZ19</f>
        <v>0</v>
      </c>
      <c r="EA21" s="10">
        <f ca="1">'Opex &amp; Capex'!EA19</f>
        <v>0</v>
      </c>
      <c r="EB21" s="10">
        <f ca="1">'Opex &amp; Capex'!EB19</f>
        <v>0</v>
      </c>
      <c r="EC21" s="10">
        <f ca="1">'Opex &amp; Capex'!EC19</f>
        <v>0</v>
      </c>
      <c r="ED21" s="10">
        <f ca="1">'Opex &amp; Capex'!ED19</f>
        <v>0</v>
      </c>
      <c r="EE21" s="10">
        <f ca="1">'Opex &amp; Capex'!EE19</f>
        <v>0</v>
      </c>
      <c r="EF21" s="10">
        <f ca="1">'Opex &amp; Capex'!EF19</f>
        <v>0</v>
      </c>
      <c r="EG21" s="10">
        <f ca="1">'Opex &amp; Capex'!EG19</f>
        <v>0</v>
      </c>
      <c r="EH21" s="10">
        <f ca="1">'Opex &amp; Capex'!EH19</f>
        <v>0</v>
      </c>
      <c r="EI21" s="10">
        <f ca="1">'Opex &amp; Capex'!EI19</f>
        <v>0</v>
      </c>
      <c r="EJ21" s="10">
        <f ca="1">'Opex &amp; Capex'!EJ19</f>
        <v>0</v>
      </c>
      <c r="EK21" s="10">
        <f ca="1">'Opex &amp; Capex'!EK19</f>
        <v>0</v>
      </c>
      <c r="EL21" s="10">
        <f ca="1">'Opex &amp; Capex'!EL19</f>
        <v>0</v>
      </c>
      <c r="EM21" s="10">
        <f ca="1">'Opex &amp; Capex'!EM19</f>
        <v>0</v>
      </c>
      <c r="EN21" s="10">
        <f ca="1">'Opex &amp; Capex'!EN19</f>
        <v>0</v>
      </c>
      <c r="EO21" s="10">
        <f ca="1">'Opex &amp; Capex'!EO19</f>
        <v>0</v>
      </c>
      <c r="EP21" s="10">
        <f ca="1">'Opex &amp; Capex'!EP19</f>
        <v>0</v>
      </c>
    </row>
    <row r="22" spans="1:146" ht="14.1" customHeight="1">
      <c r="A22" s="15"/>
      <c r="B22" s="15" t="s">
        <v>1243</v>
      </c>
      <c r="C22" s="1524"/>
      <c r="D22" s="1650" t="s">
        <v>97</v>
      </c>
      <c r="E22" s="146">
        <f t="shared" ca="1" si="65"/>
        <v>4859.4739597835433</v>
      </c>
      <c r="F22" s="71"/>
      <c r="G22" s="71"/>
      <c r="H22" s="10">
        <f ca="1">'Opex &amp; Capex'!H20</f>
        <v>0</v>
      </c>
      <c r="I22" s="10">
        <f ca="1">'Opex &amp; Capex'!I20</f>
        <v>0</v>
      </c>
      <c r="J22" s="10">
        <f ca="1">'Opex &amp; Capex'!J20</f>
        <v>0</v>
      </c>
      <c r="K22" s="10">
        <f ca="1">'Opex &amp; Capex'!K20</f>
        <v>0</v>
      </c>
      <c r="L22" s="10">
        <f ca="1">'Opex &amp; Capex'!L20</f>
        <v>0</v>
      </c>
      <c r="M22" s="10">
        <f ca="1">'Opex &amp; Capex'!M20</f>
        <v>0</v>
      </c>
      <c r="N22" s="10">
        <f ca="1">'Opex &amp; Capex'!N20</f>
        <v>0</v>
      </c>
      <c r="O22" s="10">
        <f ca="1">'Opex &amp; Capex'!O20</f>
        <v>0</v>
      </c>
      <c r="P22" s="10">
        <f ca="1">'Opex &amp; Capex'!P20</f>
        <v>0</v>
      </c>
      <c r="Q22" s="10">
        <f ca="1">'Opex &amp; Capex'!Q20</f>
        <v>0</v>
      </c>
      <c r="R22" s="10">
        <f ca="1">'Opex &amp; Capex'!R20</f>
        <v>50</v>
      </c>
      <c r="S22" s="10">
        <f ca="1">'Opex &amp; Capex'!S20</f>
        <v>50</v>
      </c>
      <c r="T22" s="10">
        <f ca="1">'Opex &amp; Capex'!T20</f>
        <v>50</v>
      </c>
      <c r="U22" s="10">
        <f ca="1">'Opex &amp; Capex'!U20</f>
        <v>50</v>
      </c>
      <c r="V22" s="10">
        <f ca="1">'Opex &amp; Capex'!V20</f>
        <v>51</v>
      </c>
      <c r="W22" s="10">
        <f ca="1">'Opex &amp; Capex'!W20</f>
        <v>51</v>
      </c>
      <c r="X22" s="10">
        <f ca="1">'Opex &amp; Capex'!X20</f>
        <v>51</v>
      </c>
      <c r="Y22" s="10">
        <f ca="1">'Opex &amp; Capex'!Y20</f>
        <v>51</v>
      </c>
      <c r="Z22" s="10">
        <f ca="1">'Opex &amp; Capex'!Z20</f>
        <v>52.019999999999996</v>
      </c>
      <c r="AA22" s="10">
        <f ca="1">'Opex &amp; Capex'!AA20</f>
        <v>52.019999999999996</v>
      </c>
      <c r="AB22" s="10">
        <f ca="1">'Opex &amp; Capex'!AB20</f>
        <v>52.019999999999996</v>
      </c>
      <c r="AC22" s="10">
        <f ca="1">'Opex &amp; Capex'!AC20</f>
        <v>52.019999999999996</v>
      </c>
      <c r="AD22" s="10">
        <f ca="1">'Opex &amp; Capex'!AD20</f>
        <v>53.060399999999994</v>
      </c>
      <c r="AE22" s="10">
        <f ca="1">'Opex &amp; Capex'!AE20</f>
        <v>53.060399999999994</v>
      </c>
      <c r="AF22" s="10">
        <f ca="1">'Opex &amp; Capex'!AF20</f>
        <v>53.060399999999994</v>
      </c>
      <c r="AG22" s="10">
        <f ca="1">'Opex &amp; Capex'!AG20</f>
        <v>53.060399999999994</v>
      </c>
      <c r="AH22" s="10">
        <f ca="1">'Opex &amp; Capex'!AH20</f>
        <v>54.121608000000002</v>
      </c>
      <c r="AI22" s="10">
        <f ca="1">'Opex &amp; Capex'!AI20</f>
        <v>54.121608000000002</v>
      </c>
      <c r="AJ22" s="10">
        <f ca="1">'Opex &amp; Capex'!AJ20</f>
        <v>54.121608000000002</v>
      </c>
      <c r="AK22" s="10">
        <f ca="1">'Opex &amp; Capex'!AK20</f>
        <v>54.121608000000002</v>
      </c>
      <c r="AL22" s="10">
        <f ca="1">'Opex &amp; Capex'!AL20</f>
        <v>55.204040159999998</v>
      </c>
      <c r="AM22" s="10">
        <f ca="1">'Opex &amp; Capex'!AM20</f>
        <v>55.204040159999998</v>
      </c>
      <c r="AN22" s="10">
        <f ca="1">'Opex &amp; Capex'!AN20</f>
        <v>55.204040159999998</v>
      </c>
      <c r="AO22" s="10">
        <f ca="1">'Opex &amp; Capex'!AO20</f>
        <v>55.204040159999998</v>
      </c>
      <c r="AP22" s="10">
        <f ca="1">'Opex &amp; Capex'!AP20</f>
        <v>56.308120963200004</v>
      </c>
      <c r="AQ22" s="10">
        <f ca="1">'Opex &amp; Capex'!AQ20</f>
        <v>56.308120963200004</v>
      </c>
      <c r="AR22" s="10">
        <f ca="1">'Opex &amp; Capex'!AR20</f>
        <v>56.308120963200004</v>
      </c>
      <c r="AS22" s="10">
        <f ca="1">'Opex &amp; Capex'!AS20</f>
        <v>56.308120963200004</v>
      </c>
      <c r="AT22" s="10">
        <f ca="1">'Opex &amp; Capex'!AT20</f>
        <v>57.434283382464002</v>
      </c>
      <c r="AU22" s="10">
        <f ca="1">'Opex &amp; Capex'!AU20</f>
        <v>57.434283382464002</v>
      </c>
      <c r="AV22" s="10">
        <f ca="1">'Opex &amp; Capex'!AV20</f>
        <v>57.434283382464002</v>
      </c>
      <c r="AW22" s="10">
        <f ca="1">'Opex &amp; Capex'!AW20</f>
        <v>57.434283382464002</v>
      </c>
      <c r="AX22" s="10">
        <f ca="1">'Opex &amp; Capex'!AX20</f>
        <v>58.582969050113284</v>
      </c>
      <c r="AY22" s="10">
        <f ca="1">'Opex &amp; Capex'!AY20</f>
        <v>58.582969050113284</v>
      </c>
      <c r="AZ22" s="10">
        <f ca="1">'Opex &amp; Capex'!AZ20</f>
        <v>58.582969050113284</v>
      </c>
      <c r="BA22" s="10">
        <f ca="1">'Opex &amp; Capex'!BA20</f>
        <v>58.582969050113284</v>
      </c>
      <c r="BB22" s="10">
        <f ca="1">'Opex &amp; Capex'!BB20</f>
        <v>59.754628431115556</v>
      </c>
      <c r="BC22" s="10">
        <f ca="1">'Opex &amp; Capex'!BC20</f>
        <v>59.754628431115556</v>
      </c>
      <c r="BD22" s="10">
        <f ca="1">'Opex &amp; Capex'!BD20</f>
        <v>59.754628431115556</v>
      </c>
      <c r="BE22" s="10">
        <f ca="1">'Opex &amp; Capex'!BE20</f>
        <v>59.754628431115556</v>
      </c>
      <c r="BF22" s="10">
        <f ca="1">'Opex &amp; Capex'!BF20</f>
        <v>60.949720999737863</v>
      </c>
      <c r="BG22" s="10">
        <f ca="1">'Opex &amp; Capex'!BG20</f>
        <v>60.949720999737863</v>
      </c>
      <c r="BH22" s="10">
        <f ca="1">'Opex &amp; Capex'!BH20</f>
        <v>60.949720999737863</v>
      </c>
      <c r="BI22" s="10">
        <f ca="1">'Opex &amp; Capex'!BI20</f>
        <v>60.949720999737863</v>
      </c>
      <c r="BJ22" s="10">
        <f ca="1">'Opex &amp; Capex'!BJ20</f>
        <v>62.168715419732621</v>
      </c>
      <c r="BK22" s="10">
        <f ca="1">'Opex &amp; Capex'!BK20</f>
        <v>62.168715419732621</v>
      </c>
      <c r="BL22" s="10">
        <f ca="1">'Opex &amp; Capex'!BL20</f>
        <v>62.168715419732621</v>
      </c>
      <c r="BM22" s="10">
        <f ca="1">'Opex &amp; Capex'!BM20</f>
        <v>62.168715419732621</v>
      </c>
      <c r="BN22" s="10">
        <f ca="1">'Opex &amp; Capex'!BN20</f>
        <v>63.412089728127278</v>
      </c>
      <c r="BO22" s="10">
        <f ca="1">'Opex &amp; Capex'!BO20</f>
        <v>63.412089728127278</v>
      </c>
      <c r="BP22" s="10">
        <f ca="1">'Opex &amp; Capex'!BP20</f>
        <v>63.412089728127278</v>
      </c>
      <c r="BQ22" s="10">
        <f ca="1">'Opex &amp; Capex'!BQ20</f>
        <v>63.412089728127278</v>
      </c>
      <c r="BR22" s="10">
        <f ca="1">'Opex &amp; Capex'!BR20</f>
        <v>64.680331522689812</v>
      </c>
      <c r="BS22" s="10">
        <f ca="1">'Opex &amp; Capex'!BS20</f>
        <v>64.680331522689812</v>
      </c>
      <c r="BT22" s="10">
        <f ca="1">'Opex &amp; Capex'!BT20</f>
        <v>64.680331522689812</v>
      </c>
      <c r="BU22" s="10">
        <f ca="1">'Opex &amp; Capex'!BU20</f>
        <v>64.680331522689812</v>
      </c>
      <c r="BV22" s="10">
        <f ca="1">'Opex &amp; Capex'!BV20</f>
        <v>65.973938153143621</v>
      </c>
      <c r="BW22" s="10">
        <f ca="1">'Opex &amp; Capex'!BW20</f>
        <v>65.973938153143621</v>
      </c>
      <c r="BX22" s="10">
        <f ca="1">'Opex &amp; Capex'!BX20</f>
        <v>65.973938153143621</v>
      </c>
      <c r="BY22" s="10">
        <f ca="1">'Opex &amp; Capex'!BY20</f>
        <v>65.973938153143621</v>
      </c>
      <c r="BZ22" s="10">
        <f ca="1">'Opex &amp; Capex'!BZ20</f>
        <v>67.293416916206496</v>
      </c>
      <c r="CA22" s="10">
        <f ca="1">'Opex &amp; Capex'!CA20</f>
        <v>67.293416916206496</v>
      </c>
      <c r="CB22" s="10">
        <f ca="1">'Opex &amp; Capex'!CB20</f>
        <v>67.293416916206496</v>
      </c>
      <c r="CC22" s="10">
        <f ca="1">'Opex &amp; Capex'!CC20</f>
        <v>67.293416916206496</v>
      </c>
      <c r="CD22" s="10">
        <f ca="1">'Opex &amp; Capex'!CD20</f>
        <v>68.63928525453062</v>
      </c>
      <c r="CE22" s="10">
        <f ca="1">'Opex &amp; Capex'!CE20</f>
        <v>68.63928525453062</v>
      </c>
      <c r="CF22" s="10">
        <f ca="1">'Opex &amp; Capex'!CF20</f>
        <v>68.63928525453062</v>
      </c>
      <c r="CG22" s="10">
        <f ca="1">'Opex &amp; Capex'!CG20</f>
        <v>68.63928525453062</v>
      </c>
      <c r="CH22" s="10">
        <f ca="1">'Opex &amp; Capex'!CH20</f>
        <v>70.012070959621241</v>
      </c>
      <c r="CI22" s="10">
        <f ca="1">'Opex &amp; Capex'!CI20</f>
        <v>70.012070959621241</v>
      </c>
      <c r="CJ22" s="10">
        <f ca="1">'Opex &amp; Capex'!CJ20</f>
        <v>70.012070959621241</v>
      </c>
      <c r="CK22" s="10">
        <f ca="1">'Opex &amp; Capex'!CK20</f>
        <v>70.012070959621241</v>
      </c>
      <c r="CL22" s="10">
        <f ca="1">'Opex &amp; Capex'!CL20</f>
        <v>71.412312378813667</v>
      </c>
      <c r="CM22" s="10">
        <f ca="1">'Opex &amp; Capex'!CM20</f>
        <v>71.412312378813667</v>
      </c>
      <c r="CN22" s="10">
        <f ca="1">'Opex &amp; Capex'!CN20</f>
        <v>71.412312378813667</v>
      </c>
      <c r="CO22" s="10">
        <f ca="1">'Opex &amp; Capex'!CO20</f>
        <v>71.412312378813667</v>
      </c>
      <c r="CP22" s="10">
        <f ca="1">'Opex &amp; Capex'!CP20</f>
        <v>72.840558626389935</v>
      </c>
      <c r="CQ22" s="10">
        <f ca="1">'Opex &amp; Capex'!CQ20</f>
        <v>72.840558626389935</v>
      </c>
      <c r="CR22" s="10">
        <f ca="1">'Opex &amp; Capex'!CR20</f>
        <v>72.840558626389935</v>
      </c>
      <c r="CS22" s="10">
        <f ca="1">'Opex &amp; Capex'!CS20</f>
        <v>72.840558626389935</v>
      </c>
      <c r="CT22" s="10">
        <f ca="1">'Opex &amp; Capex'!CT20</f>
        <v>0</v>
      </c>
      <c r="CU22" s="10">
        <f ca="1">'Opex &amp; Capex'!CU20</f>
        <v>0</v>
      </c>
      <c r="CV22" s="10">
        <f ca="1">'Opex &amp; Capex'!CV20</f>
        <v>0</v>
      </c>
      <c r="CW22" s="10">
        <f ca="1">'Opex &amp; Capex'!CW20</f>
        <v>0</v>
      </c>
      <c r="CX22" s="10">
        <f ca="1">'Opex &amp; Capex'!CX20</f>
        <v>0</v>
      </c>
      <c r="CY22" s="10">
        <f ca="1">'Opex &amp; Capex'!CY20</f>
        <v>0</v>
      </c>
      <c r="CZ22" s="10">
        <f ca="1">'Opex &amp; Capex'!CZ20</f>
        <v>0</v>
      </c>
      <c r="DA22" s="10">
        <f ca="1">'Opex &amp; Capex'!DA20</f>
        <v>0</v>
      </c>
      <c r="DB22" s="10">
        <f ca="1">'Opex &amp; Capex'!DB20</f>
        <v>0</v>
      </c>
      <c r="DC22" s="10">
        <f ca="1">'Opex &amp; Capex'!DC20</f>
        <v>0</v>
      </c>
      <c r="DD22" s="10">
        <f ca="1">'Opex &amp; Capex'!DD20</f>
        <v>0</v>
      </c>
      <c r="DE22" s="10">
        <f ca="1">'Opex &amp; Capex'!DE20</f>
        <v>0</v>
      </c>
      <c r="DF22" s="10">
        <f ca="1">'Opex &amp; Capex'!DF20</f>
        <v>0</v>
      </c>
      <c r="DG22" s="10">
        <f ca="1">'Opex &amp; Capex'!DG20</f>
        <v>0</v>
      </c>
      <c r="DH22" s="10">
        <f ca="1">'Opex &amp; Capex'!DH20</f>
        <v>0</v>
      </c>
      <c r="DI22" s="10">
        <f ca="1">'Opex &amp; Capex'!DI20</f>
        <v>0</v>
      </c>
      <c r="DJ22" s="10">
        <f ca="1">'Opex &amp; Capex'!DJ20</f>
        <v>0</v>
      </c>
      <c r="DK22" s="10">
        <f ca="1">'Opex &amp; Capex'!DK20</f>
        <v>0</v>
      </c>
      <c r="DL22" s="10">
        <f ca="1">'Opex &amp; Capex'!DL20</f>
        <v>0</v>
      </c>
      <c r="DM22" s="10">
        <f ca="1">'Opex &amp; Capex'!DM20</f>
        <v>0</v>
      </c>
      <c r="DN22" s="10">
        <f ca="1">'Opex &amp; Capex'!DN20</f>
        <v>0</v>
      </c>
      <c r="DO22" s="10">
        <f ca="1">'Opex &amp; Capex'!DO20</f>
        <v>0</v>
      </c>
      <c r="DP22" s="10">
        <f ca="1">'Opex &amp; Capex'!DP20</f>
        <v>0</v>
      </c>
      <c r="DQ22" s="10">
        <f ca="1">'Opex &amp; Capex'!DQ20</f>
        <v>0</v>
      </c>
      <c r="DR22" s="10">
        <f ca="1">'Opex &amp; Capex'!DR20</f>
        <v>0</v>
      </c>
      <c r="DS22" s="10">
        <f ca="1">'Opex &amp; Capex'!DS20</f>
        <v>0</v>
      </c>
      <c r="DT22" s="10">
        <f ca="1">'Opex &amp; Capex'!DT20</f>
        <v>0</v>
      </c>
      <c r="DU22" s="10">
        <f ca="1">'Opex &amp; Capex'!DU20</f>
        <v>0</v>
      </c>
      <c r="DV22" s="10">
        <f ca="1">'Opex &amp; Capex'!DV20</f>
        <v>0</v>
      </c>
      <c r="DW22" s="10">
        <f ca="1">'Opex &amp; Capex'!DW20</f>
        <v>0</v>
      </c>
      <c r="DX22" s="10">
        <f ca="1">'Opex &amp; Capex'!DX20</f>
        <v>0</v>
      </c>
      <c r="DY22" s="10">
        <f ca="1">'Opex &amp; Capex'!DY20</f>
        <v>0</v>
      </c>
      <c r="DZ22" s="10">
        <f ca="1">'Opex &amp; Capex'!DZ20</f>
        <v>0</v>
      </c>
      <c r="EA22" s="10">
        <f ca="1">'Opex &amp; Capex'!EA20</f>
        <v>0</v>
      </c>
      <c r="EB22" s="10">
        <f ca="1">'Opex &amp; Capex'!EB20</f>
        <v>0</v>
      </c>
      <c r="EC22" s="10">
        <f ca="1">'Opex &amp; Capex'!EC20</f>
        <v>0</v>
      </c>
      <c r="ED22" s="10">
        <f ca="1">'Opex &amp; Capex'!ED20</f>
        <v>0</v>
      </c>
      <c r="EE22" s="10">
        <f ca="1">'Opex &amp; Capex'!EE20</f>
        <v>0</v>
      </c>
      <c r="EF22" s="10">
        <f ca="1">'Opex &amp; Capex'!EF20</f>
        <v>0</v>
      </c>
      <c r="EG22" s="10">
        <f ca="1">'Opex &amp; Capex'!EG20</f>
        <v>0</v>
      </c>
      <c r="EH22" s="10">
        <f ca="1">'Opex &amp; Capex'!EH20</f>
        <v>0</v>
      </c>
      <c r="EI22" s="10">
        <f ca="1">'Opex &amp; Capex'!EI20</f>
        <v>0</v>
      </c>
      <c r="EJ22" s="10">
        <f ca="1">'Opex &amp; Capex'!EJ20</f>
        <v>0</v>
      </c>
      <c r="EK22" s="10">
        <f ca="1">'Opex &amp; Capex'!EK20</f>
        <v>0</v>
      </c>
      <c r="EL22" s="10">
        <f ca="1">'Opex &amp; Capex'!EL20</f>
        <v>0</v>
      </c>
      <c r="EM22" s="10">
        <f ca="1">'Opex &amp; Capex'!EM20</f>
        <v>0</v>
      </c>
      <c r="EN22" s="10">
        <f ca="1">'Opex &amp; Capex'!EN20</f>
        <v>0</v>
      </c>
      <c r="EO22" s="10">
        <f ca="1">'Opex &amp; Capex'!EO20</f>
        <v>0</v>
      </c>
      <c r="EP22" s="10">
        <f ca="1">'Opex &amp; Capex'!EP20</f>
        <v>0</v>
      </c>
    </row>
    <row r="23" spans="1:146" ht="14.1" customHeight="1">
      <c r="A23" s="15"/>
      <c r="B23" s="15" t="s">
        <v>1244</v>
      </c>
      <c r="C23" s="1524"/>
      <c r="D23" s="1650" t="s">
        <v>97</v>
      </c>
      <c r="E23" s="146">
        <f t="shared" ca="1" si="65"/>
        <v>4859.4739597835433</v>
      </c>
      <c r="F23" s="71"/>
      <c r="G23" s="71"/>
      <c r="H23" s="10">
        <f ca="1">'Opex &amp; Capex'!H21</f>
        <v>0</v>
      </c>
      <c r="I23" s="10">
        <f ca="1">'Opex &amp; Capex'!I21</f>
        <v>0</v>
      </c>
      <c r="J23" s="10">
        <f ca="1">'Opex &amp; Capex'!J21</f>
        <v>0</v>
      </c>
      <c r="K23" s="10">
        <f ca="1">'Opex &amp; Capex'!K21</f>
        <v>0</v>
      </c>
      <c r="L23" s="10">
        <f ca="1">'Opex &amp; Capex'!L21</f>
        <v>0</v>
      </c>
      <c r="M23" s="10">
        <f ca="1">'Opex &amp; Capex'!M21</f>
        <v>0</v>
      </c>
      <c r="N23" s="10">
        <f ca="1">'Opex &amp; Capex'!N21</f>
        <v>0</v>
      </c>
      <c r="O23" s="10">
        <f ca="1">'Opex &amp; Capex'!O21</f>
        <v>0</v>
      </c>
      <c r="P23" s="10">
        <f ca="1">'Opex &amp; Capex'!P21</f>
        <v>0</v>
      </c>
      <c r="Q23" s="10">
        <f ca="1">'Opex &amp; Capex'!Q21</f>
        <v>0</v>
      </c>
      <c r="R23" s="10">
        <f ca="1">'Opex &amp; Capex'!R21</f>
        <v>50</v>
      </c>
      <c r="S23" s="10">
        <f ca="1">'Opex &amp; Capex'!S21</f>
        <v>50</v>
      </c>
      <c r="T23" s="10">
        <f ca="1">'Opex &amp; Capex'!T21</f>
        <v>50</v>
      </c>
      <c r="U23" s="10">
        <f ca="1">'Opex &amp; Capex'!U21</f>
        <v>50</v>
      </c>
      <c r="V23" s="10">
        <f ca="1">'Opex &amp; Capex'!V21</f>
        <v>51</v>
      </c>
      <c r="W23" s="10">
        <f ca="1">'Opex &amp; Capex'!W21</f>
        <v>51</v>
      </c>
      <c r="X23" s="10">
        <f ca="1">'Opex &amp; Capex'!X21</f>
        <v>51</v>
      </c>
      <c r="Y23" s="10">
        <f ca="1">'Opex &amp; Capex'!Y21</f>
        <v>51</v>
      </c>
      <c r="Z23" s="10">
        <f ca="1">'Opex &amp; Capex'!Z21</f>
        <v>52.019999999999996</v>
      </c>
      <c r="AA23" s="10">
        <f ca="1">'Opex &amp; Capex'!AA21</f>
        <v>52.019999999999996</v>
      </c>
      <c r="AB23" s="10">
        <f ca="1">'Opex &amp; Capex'!AB21</f>
        <v>52.019999999999996</v>
      </c>
      <c r="AC23" s="10">
        <f ca="1">'Opex &amp; Capex'!AC21</f>
        <v>52.019999999999996</v>
      </c>
      <c r="AD23" s="10">
        <f ca="1">'Opex &amp; Capex'!AD21</f>
        <v>53.060399999999994</v>
      </c>
      <c r="AE23" s="10">
        <f ca="1">'Opex &amp; Capex'!AE21</f>
        <v>53.060399999999994</v>
      </c>
      <c r="AF23" s="10">
        <f ca="1">'Opex &amp; Capex'!AF21</f>
        <v>53.060399999999994</v>
      </c>
      <c r="AG23" s="10">
        <f ca="1">'Opex &amp; Capex'!AG21</f>
        <v>53.060399999999994</v>
      </c>
      <c r="AH23" s="10">
        <f ca="1">'Opex &amp; Capex'!AH21</f>
        <v>54.121608000000002</v>
      </c>
      <c r="AI23" s="10">
        <f ca="1">'Opex &amp; Capex'!AI21</f>
        <v>54.121608000000002</v>
      </c>
      <c r="AJ23" s="10">
        <f ca="1">'Opex &amp; Capex'!AJ21</f>
        <v>54.121608000000002</v>
      </c>
      <c r="AK23" s="10">
        <f ca="1">'Opex &amp; Capex'!AK21</f>
        <v>54.121608000000002</v>
      </c>
      <c r="AL23" s="10">
        <f ca="1">'Opex &amp; Capex'!AL21</f>
        <v>55.204040159999998</v>
      </c>
      <c r="AM23" s="10">
        <f ca="1">'Opex &amp; Capex'!AM21</f>
        <v>55.204040159999998</v>
      </c>
      <c r="AN23" s="10">
        <f ca="1">'Opex &amp; Capex'!AN21</f>
        <v>55.204040159999998</v>
      </c>
      <c r="AO23" s="10">
        <f ca="1">'Opex &amp; Capex'!AO21</f>
        <v>55.204040159999998</v>
      </c>
      <c r="AP23" s="10">
        <f ca="1">'Opex &amp; Capex'!AP21</f>
        <v>56.308120963200004</v>
      </c>
      <c r="AQ23" s="10">
        <f ca="1">'Opex &amp; Capex'!AQ21</f>
        <v>56.308120963200004</v>
      </c>
      <c r="AR23" s="10">
        <f ca="1">'Opex &amp; Capex'!AR21</f>
        <v>56.308120963200004</v>
      </c>
      <c r="AS23" s="10">
        <f ca="1">'Opex &amp; Capex'!AS21</f>
        <v>56.308120963200004</v>
      </c>
      <c r="AT23" s="10">
        <f ca="1">'Opex &amp; Capex'!AT21</f>
        <v>57.434283382464002</v>
      </c>
      <c r="AU23" s="10">
        <f ca="1">'Opex &amp; Capex'!AU21</f>
        <v>57.434283382464002</v>
      </c>
      <c r="AV23" s="10">
        <f ca="1">'Opex &amp; Capex'!AV21</f>
        <v>57.434283382464002</v>
      </c>
      <c r="AW23" s="10">
        <f ca="1">'Opex &amp; Capex'!AW21</f>
        <v>57.434283382464002</v>
      </c>
      <c r="AX23" s="10">
        <f ca="1">'Opex &amp; Capex'!AX21</f>
        <v>58.582969050113284</v>
      </c>
      <c r="AY23" s="10">
        <f ca="1">'Opex &amp; Capex'!AY21</f>
        <v>58.582969050113284</v>
      </c>
      <c r="AZ23" s="10">
        <f ca="1">'Opex &amp; Capex'!AZ21</f>
        <v>58.582969050113284</v>
      </c>
      <c r="BA23" s="10">
        <f ca="1">'Opex &amp; Capex'!BA21</f>
        <v>58.582969050113284</v>
      </c>
      <c r="BB23" s="10">
        <f ca="1">'Opex &amp; Capex'!BB21</f>
        <v>59.754628431115556</v>
      </c>
      <c r="BC23" s="10">
        <f ca="1">'Opex &amp; Capex'!BC21</f>
        <v>59.754628431115556</v>
      </c>
      <c r="BD23" s="10">
        <f ca="1">'Opex &amp; Capex'!BD21</f>
        <v>59.754628431115556</v>
      </c>
      <c r="BE23" s="10">
        <f ca="1">'Opex &amp; Capex'!BE21</f>
        <v>59.754628431115556</v>
      </c>
      <c r="BF23" s="10">
        <f ca="1">'Opex &amp; Capex'!BF21</f>
        <v>60.949720999737863</v>
      </c>
      <c r="BG23" s="10">
        <f ca="1">'Opex &amp; Capex'!BG21</f>
        <v>60.949720999737863</v>
      </c>
      <c r="BH23" s="10">
        <f ca="1">'Opex &amp; Capex'!BH21</f>
        <v>60.949720999737863</v>
      </c>
      <c r="BI23" s="10">
        <f ca="1">'Opex &amp; Capex'!BI21</f>
        <v>60.949720999737863</v>
      </c>
      <c r="BJ23" s="10">
        <f ca="1">'Opex &amp; Capex'!BJ21</f>
        <v>62.168715419732621</v>
      </c>
      <c r="BK23" s="10">
        <f ca="1">'Opex &amp; Capex'!BK21</f>
        <v>62.168715419732621</v>
      </c>
      <c r="BL23" s="10">
        <f ca="1">'Opex &amp; Capex'!BL21</f>
        <v>62.168715419732621</v>
      </c>
      <c r="BM23" s="10">
        <f ca="1">'Opex &amp; Capex'!BM21</f>
        <v>62.168715419732621</v>
      </c>
      <c r="BN23" s="10">
        <f ca="1">'Opex &amp; Capex'!BN21</f>
        <v>63.412089728127278</v>
      </c>
      <c r="BO23" s="10">
        <f ca="1">'Opex &amp; Capex'!BO21</f>
        <v>63.412089728127278</v>
      </c>
      <c r="BP23" s="10">
        <f ca="1">'Opex &amp; Capex'!BP21</f>
        <v>63.412089728127278</v>
      </c>
      <c r="BQ23" s="10">
        <f ca="1">'Opex &amp; Capex'!BQ21</f>
        <v>63.412089728127278</v>
      </c>
      <c r="BR23" s="10">
        <f ca="1">'Opex &amp; Capex'!BR21</f>
        <v>64.680331522689812</v>
      </c>
      <c r="BS23" s="10">
        <f ca="1">'Opex &amp; Capex'!BS21</f>
        <v>64.680331522689812</v>
      </c>
      <c r="BT23" s="10">
        <f ca="1">'Opex &amp; Capex'!BT21</f>
        <v>64.680331522689812</v>
      </c>
      <c r="BU23" s="10">
        <f ca="1">'Opex &amp; Capex'!BU21</f>
        <v>64.680331522689812</v>
      </c>
      <c r="BV23" s="10">
        <f ca="1">'Opex &amp; Capex'!BV21</f>
        <v>65.973938153143621</v>
      </c>
      <c r="BW23" s="10">
        <f ca="1">'Opex &amp; Capex'!BW21</f>
        <v>65.973938153143621</v>
      </c>
      <c r="BX23" s="10">
        <f ca="1">'Opex &amp; Capex'!BX21</f>
        <v>65.973938153143621</v>
      </c>
      <c r="BY23" s="10">
        <f ca="1">'Opex &amp; Capex'!BY21</f>
        <v>65.973938153143621</v>
      </c>
      <c r="BZ23" s="10">
        <f ca="1">'Opex &amp; Capex'!BZ21</f>
        <v>67.293416916206496</v>
      </c>
      <c r="CA23" s="10">
        <f ca="1">'Opex &amp; Capex'!CA21</f>
        <v>67.293416916206496</v>
      </c>
      <c r="CB23" s="10">
        <f ca="1">'Opex &amp; Capex'!CB21</f>
        <v>67.293416916206496</v>
      </c>
      <c r="CC23" s="10">
        <f ca="1">'Opex &amp; Capex'!CC21</f>
        <v>67.293416916206496</v>
      </c>
      <c r="CD23" s="10">
        <f ca="1">'Opex &amp; Capex'!CD21</f>
        <v>68.63928525453062</v>
      </c>
      <c r="CE23" s="10">
        <f ca="1">'Opex &amp; Capex'!CE21</f>
        <v>68.63928525453062</v>
      </c>
      <c r="CF23" s="10">
        <f ca="1">'Opex &amp; Capex'!CF21</f>
        <v>68.63928525453062</v>
      </c>
      <c r="CG23" s="10">
        <f ca="1">'Opex &amp; Capex'!CG21</f>
        <v>68.63928525453062</v>
      </c>
      <c r="CH23" s="10">
        <f ca="1">'Opex &amp; Capex'!CH21</f>
        <v>70.012070959621241</v>
      </c>
      <c r="CI23" s="10">
        <f ca="1">'Opex &amp; Capex'!CI21</f>
        <v>70.012070959621241</v>
      </c>
      <c r="CJ23" s="10">
        <f ca="1">'Opex &amp; Capex'!CJ21</f>
        <v>70.012070959621241</v>
      </c>
      <c r="CK23" s="10">
        <f ca="1">'Opex &amp; Capex'!CK21</f>
        <v>70.012070959621241</v>
      </c>
      <c r="CL23" s="10">
        <f ca="1">'Opex &amp; Capex'!CL21</f>
        <v>71.412312378813667</v>
      </c>
      <c r="CM23" s="10">
        <f ca="1">'Opex &amp; Capex'!CM21</f>
        <v>71.412312378813667</v>
      </c>
      <c r="CN23" s="10">
        <f ca="1">'Opex &amp; Capex'!CN21</f>
        <v>71.412312378813667</v>
      </c>
      <c r="CO23" s="10">
        <f ca="1">'Opex &amp; Capex'!CO21</f>
        <v>71.412312378813667</v>
      </c>
      <c r="CP23" s="10">
        <f ca="1">'Opex &amp; Capex'!CP21</f>
        <v>72.840558626389935</v>
      </c>
      <c r="CQ23" s="10">
        <f ca="1">'Opex &amp; Capex'!CQ21</f>
        <v>72.840558626389935</v>
      </c>
      <c r="CR23" s="10">
        <f ca="1">'Opex &amp; Capex'!CR21</f>
        <v>72.840558626389935</v>
      </c>
      <c r="CS23" s="10">
        <f ca="1">'Opex &amp; Capex'!CS21</f>
        <v>72.840558626389935</v>
      </c>
      <c r="CT23" s="10">
        <f ca="1">'Opex &amp; Capex'!CT21</f>
        <v>0</v>
      </c>
      <c r="CU23" s="10">
        <f ca="1">'Opex &amp; Capex'!CU21</f>
        <v>0</v>
      </c>
      <c r="CV23" s="10">
        <f ca="1">'Opex &amp; Capex'!CV21</f>
        <v>0</v>
      </c>
      <c r="CW23" s="10">
        <f ca="1">'Opex &amp; Capex'!CW21</f>
        <v>0</v>
      </c>
      <c r="CX23" s="10">
        <f ca="1">'Opex &amp; Capex'!CX21</f>
        <v>0</v>
      </c>
      <c r="CY23" s="10">
        <f ca="1">'Opex &amp; Capex'!CY21</f>
        <v>0</v>
      </c>
      <c r="CZ23" s="10">
        <f ca="1">'Opex &amp; Capex'!CZ21</f>
        <v>0</v>
      </c>
      <c r="DA23" s="10">
        <f ca="1">'Opex &amp; Capex'!DA21</f>
        <v>0</v>
      </c>
      <c r="DB23" s="10">
        <f ca="1">'Opex &amp; Capex'!DB21</f>
        <v>0</v>
      </c>
      <c r="DC23" s="10">
        <f ca="1">'Opex &amp; Capex'!DC21</f>
        <v>0</v>
      </c>
      <c r="DD23" s="10">
        <f ca="1">'Opex &amp; Capex'!DD21</f>
        <v>0</v>
      </c>
      <c r="DE23" s="10">
        <f ca="1">'Opex &amp; Capex'!DE21</f>
        <v>0</v>
      </c>
      <c r="DF23" s="10">
        <f ca="1">'Opex &amp; Capex'!DF21</f>
        <v>0</v>
      </c>
      <c r="DG23" s="10">
        <f ca="1">'Opex &amp; Capex'!DG21</f>
        <v>0</v>
      </c>
      <c r="DH23" s="10">
        <f ca="1">'Opex &amp; Capex'!DH21</f>
        <v>0</v>
      </c>
      <c r="DI23" s="10">
        <f ca="1">'Opex &amp; Capex'!DI21</f>
        <v>0</v>
      </c>
      <c r="DJ23" s="10">
        <f ca="1">'Opex &amp; Capex'!DJ21</f>
        <v>0</v>
      </c>
      <c r="DK23" s="10">
        <f ca="1">'Opex &amp; Capex'!DK21</f>
        <v>0</v>
      </c>
      <c r="DL23" s="10">
        <f ca="1">'Opex &amp; Capex'!DL21</f>
        <v>0</v>
      </c>
      <c r="DM23" s="10">
        <f ca="1">'Opex &amp; Capex'!DM21</f>
        <v>0</v>
      </c>
      <c r="DN23" s="10">
        <f ca="1">'Opex &amp; Capex'!DN21</f>
        <v>0</v>
      </c>
      <c r="DO23" s="10">
        <f ca="1">'Opex &amp; Capex'!DO21</f>
        <v>0</v>
      </c>
      <c r="DP23" s="10">
        <f ca="1">'Opex &amp; Capex'!DP21</f>
        <v>0</v>
      </c>
      <c r="DQ23" s="10">
        <f ca="1">'Opex &amp; Capex'!DQ21</f>
        <v>0</v>
      </c>
      <c r="DR23" s="10">
        <f ca="1">'Opex &amp; Capex'!DR21</f>
        <v>0</v>
      </c>
      <c r="DS23" s="10">
        <f ca="1">'Opex &amp; Capex'!DS21</f>
        <v>0</v>
      </c>
      <c r="DT23" s="10">
        <f ca="1">'Opex &amp; Capex'!DT21</f>
        <v>0</v>
      </c>
      <c r="DU23" s="10">
        <f ca="1">'Opex &amp; Capex'!DU21</f>
        <v>0</v>
      </c>
      <c r="DV23" s="10">
        <f ca="1">'Opex &amp; Capex'!DV21</f>
        <v>0</v>
      </c>
      <c r="DW23" s="10">
        <f ca="1">'Opex &amp; Capex'!DW21</f>
        <v>0</v>
      </c>
      <c r="DX23" s="10">
        <f ca="1">'Opex &amp; Capex'!DX21</f>
        <v>0</v>
      </c>
      <c r="DY23" s="10">
        <f ca="1">'Opex &amp; Capex'!DY21</f>
        <v>0</v>
      </c>
      <c r="DZ23" s="10">
        <f ca="1">'Opex &amp; Capex'!DZ21</f>
        <v>0</v>
      </c>
      <c r="EA23" s="10">
        <f ca="1">'Opex &amp; Capex'!EA21</f>
        <v>0</v>
      </c>
      <c r="EB23" s="10">
        <f ca="1">'Opex &amp; Capex'!EB21</f>
        <v>0</v>
      </c>
      <c r="EC23" s="10">
        <f ca="1">'Opex &amp; Capex'!EC21</f>
        <v>0</v>
      </c>
      <c r="ED23" s="10">
        <f ca="1">'Opex &amp; Capex'!ED21</f>
        <v>0</v>
      </c>
      <c r="EE23" s="10">
        <f ca="1">'Opex &amp; Capex'!EE21</f>
        <v>0</v>
      </c>
      <c r="EF23" s="10">
        <f ca="1">'Opex &amp; Capex'!EF21</f>
        <v>0</v>
      </c>
      <c r="EG23" s="10">
        <f ca="1">'Opex &amp; Capex'!EG21</f>
        <v>0</v>
      </c>
      <c r="EH23" s="10">
        <f ca="1">'Opex &amp; Capex'!EH21</f>
        <v>0</v>
      </c>
      <c r="EI23" s="10">
        <f ca="1">'Opex &amp; Capex'!EI21</f>
        <v>0</v>
      </c>
      <c r="EJ23" s="10">
        <f ca="1">'Opex &amp; Capex'!EJ21</f>
        <v>0</v>
      </c>
      <c r="EK23" s="10">
        <f ca="1">'Opex &amp; Capex'!EK21</f>
        <v>0</v>
      </c>
      <c r="EL23" s="10">
        <f ca="1">'Opex &amp; Capex'!EL21</f>
        <v>0</v>
      </c>
      <c r="EM23" s="10">
        <f ca="1">'Opex &amp; Capex'!EM21</f>
        <v>0</v>
      </c>
      <c r="EN23" s="10">
        <f ca="1">'Opex &amp; Capex'!EN21</f>
        <v>0</v>
      </c>
      <c r="EO23" s="10">
        <f ca="1">'Opex &amp; Capex'!EO21</f>
        <v>0</v>
      </c>
      <c r="EP23" s="10">
        <f ca="1">'Opex &amp; Capex'!EP21</f>
        <v>0</v>
      </c>
    </row>
    <row r="24" spans="1:146" ht="14.1" customHeight="1">
      <c r="A24" s="15"/>
      <c r="B24" s="15" t="s">
        <v>761</v>
      </c>
      <c r="C24" s="1524"/>
      <c r="D24" s="1650" t="s">
        <v>97</v>
      </c>
      <c r="E24" s="146">
        <f t="shared" ca="1" si="65"/>
        <v>3644.6054698376561</v>
      </c>
      <c r="F24" s="71"/>
      <c r="G24" s="71"/>
      <c r="H24" s="10">
        <f ca="1">'Opex &amp; Capex'!H22</f>
        <v>0</v>
      </c>
      <c r="I24" s="10">
        <f ca="1">'Opex &amp; Capex'!I22</f>
        <v>0</v>
      </c>
      <c r="J24" s="10">
        <f ca="1">'Opex &amp; Capex'!J22</f>
        <v>0</v>
      </c>
      <c r="K24" s="10">
        <f ca="1">'Opex &amp; Capex'!K22</f>
        <v>0</v>
      </c>
      <c r="L24" s="10">
        <f ca="1">'Opex &amp; Capex'!L22</f>
        <v>0</v>
      </c>
      <c r="M24" s="10">
        <f ca="1">'Opex &amp; Capex'!M22</f>
        <v>0</v>
      </c>
      <c r="N24" s="10">
        <f ca="1">'Opex &amp; Capex'!N22</f>
        <v>0</v>
      </c>
      <c r="O24" s="10">
        <f ca="1">'Opex &amp; Capex'!O22</f>
        <v>0</v>
      </c>
      <c r="P24" s="10">
        <f ca="1">'Opex &amp; Capex'!P22</f>
        <v>0</v>
      </c>
      <c r="Q24" s="10">
        <f ca="1">'Opex &amp; Capex'!Q22</f>
        <v>0</v>
      </c>
      <c r="R24" s="10">
        <f ca="1">'Opex &amp; Capex'!R22</f>
        <v>37.5</v>
      </c>
      <c r="S24" s="10">
        <f ca="1">'Opex &amp; Capex'!S22</f>
        <v>37.5</v>
      </c>
      <c r="T24" s="10">
        <f ca="1">'Opex &amp; Capex'!T22</f>
        <v>37.5</v>
      </c>
      <c r="U24" s="10">
        <f ca="1">'Opex &amp; Capex'!U22</f>
        <v>37.5</v>
      </c>
      <c r="V24" s="10">
        <f ca="1">'Opex &amp; Capex'!V22</f>
        <v>38.25</v>
      </c>
      <c r="W24" s="10">
        <f ca="1">'Opex &amp; Capex'!W22</f>
        <v>38.25</v>
      </c>
      <c r="X24" s="10">
        <f ca="1">'Opex &amp; Capex'!X22</f>
        <v>38.25</v>
      </c>
      <c r="Y24" s="10">
        <f ca="1">'Opex &amp; Capex'!Y22</f>
        <v>38.25</v>
      </c>
      <c r="Z24" s="10">
        <f ca="1">'Opex &amp; Capex'!Z22</f>
        <v>39.015000000000001</v>
      </c>
      <c r="AA24" s="10">
        <f ca="1">'Opex &amp; Capex'!AA22</f>
        <v>39.015000000000001</v>
      </c>
      <c r="AB24" s="10">
        <f ca="1">'Opex &amp; Capex'!AB22</f>
        <v>39.015000000000001</v>
      </c>
      <c r="AC24" s="10">
        <f ca="1">'Opex &amp; Capex'!AC22</f>
        <v>39.015000000000001</v>
      </c>
      <c r="AD24" s="10">
        <f ca="1">'Opex &amp; Capex'!AD22</f>
        <v>39.795299999999997</v>
      </c>
      <c r="AE24" s="10">
        <f ca="1">'Opex &amp; Capex'!AE22</f>
        <v>39.795299999999997</v>
      </c>
      <c r="AF24" s="10">
        <f ca="1">'Opex &amp; Capex'!AF22</f>
        <v>39.795299999999997</v>
      </c>
      <c r="AG24" s="10">
        <f ca="1">'Opex &amp; Capex'!AG22</f>
        <v>39.795299999999997</v>
      </c>
      <c r="AH24" s="10">
        <f ca="1">'Opex &amp; Capex'!AH22</f>
        <v>40.591206</v>
      </c>
      <c r="AI24" s="10">
        <f ca="1">'Opex &amp; Capex'!AI22</f>
        <v>40.591206</v>
      </c>
      <c r="AJ24" s="10">
        <f ca="1">'Opex &amp; Capex'!AJ22</f>
        <v>40.591206</v>
      </c>
      <c r="AK24" s="10">
        <f ca="1">'Opex &amp; Capex'!AK22</f>
        <v>40.591206</v>
      </c>
      <c r="AL24" s="10">
        <f ca="1">'Opex &amp; Capex'!AL22</f>
        <v>41.403030120000004</v>
      </c>
      <c r="AM24" s="10">
        <f ca="1">'Opex &amp; Capex'!AM22</f>
        <v>41.403030120000004</v>
      </c>
      <c r="AN24" s="10">
        <f ca="1">'Opex &amp; Capex'!AN22</f>
        <v>41.403030120000004</v>
      </c>
      <c r="AO24" s="10">
        <f ca="1">'Opex &amp; Capex'!AO22</f>
        <v>41.403030120000004</v>
      </c>
      <c r="AP24" s="10">
        <f ca="1">'Opex &amp; Capex'!AP22</f>
        <v>42.231090722400005</v>
      </c>
      <c r="AQ24" s="10">
        <f ca="1">'Opex &amp; Capex'!AQ22</f>
        <v>42.231090722400005</v>
      </c>
      <c r="AR24" s="10">
        <f ca="1">'Opex &amp; Capex'!AR22</f>
        <v>42.231090722400005</v>
      </c>
      <c r="AS24" s="10">
        <f ca="1">'Opex &amp; Capex'!AS22</f>
        <v>42.231090722400005</v>
      </c>
      <c r="AT24" s="10">
        <f ca="1">'Opex &amp; Capex'!AT22</f>
        <v>43.075712536848002</v>
      </c>
      <c r="AU24" s="10">
        <f ca="1">'Opex &amp; Capex'!AU22</f>
        <v>43.075712536848002</v>
      </c>
      <c r="AV24" s="10">
        <f ca="1">'Opex &amp; Capex'!AV22</f>
        <v>43.075712536848002</v>
      </c>
      <c r="AW24" s="10">
        <f ca="1">'Opex &amp; Capex'!AW22</f>
        <v>43.075712536848002</v>
      </c>
      <c r="AX24" s="10">
        <f ca="1">'Opex &amp; Capex'!AX22</f>
        <v>43.937226787584969</v>
      </c>
      <c r="AY24" s="10">
        <f ca="1">'Opex &amp; Capex'!AY22</f>
        <v>43.937226787584969</v>
      </c>
      <c r="AZ24" s="10">
        <f ca="1">'Opex &amp; Capex'!AZ22</f>
        <v>43.937226787584969</v>
      </c>
      <c r="BA24" s="10">
        <f ca="1">'Opex &amp; Capex'!BA22</f>
        <v>43.937226787584969</v>
      </c>
      <c r="BB24" s="10">
        <f ca="1">'Opex &amp; Capex'!BB22</f>
        <v>44.815971323336662</v>
      </c>
      <c r="BC24" s="10">
        <f ca="1">'Opex &amp; Capex'!BC22</f>
        <v>44.815971323336662</v>
      </c>
      <c r="BD24" s="10">
        <f ca="1">'Opex &amp; Capex'!BD22</f>
        <v>44.815971323336662</v>
      </c>
      <c r="BE24" s="10">
        <f ca="1">'Opex &amp; Capex'!BE22</f>
        <v>44.815971323336662</v>
      </c>
      <c r="BF24" s="10">
        <f ca="1">'Opex &amp; Capex'!BF22</f>
        <v>45.712290749803401</v>
      </c>
      <c r="BG24" s="10">
        <f ca="1">'Opex &amp; Capex'!BG22</f>
        <v>45.712290749803401</v>
      </c>
      <c r="BH24" s="10">
        <f ca="1">'Opex &amp; Capex'!BH22</f>
        <v>45.712290749803401</v>
      </c>
      <c r="BI24" s="10">
        <f ca="1">'Opex &amp; Capex'!BI22</f>
        <v>45.712290749803401</v>
      </c>
      <c r="BJ24" s="10">
        <f ca="1">'Opex &amp; Capex'!BJ22</f>
        <v>46.626536564799466</v>
      </c>
      <c r="BK24" s="10">
        <f ca="1">'Opex &amp; Capex'!BK22</f>
        <v>46.626536564799466</v>
      </c>
      <c r="BL24" s="10">
        <f ca="1">'Opex &amp; Capex'!BL22</f>
        <v>46.626536564799466</v>
      </c>
      <c r="BM24" s="10">
        <f ca="1">'Opex &amp; Capex'!BM22</f>
        <v>46.626536564799466</v>
      </c>
      <c r="BN24" s="10">
        <f ca="1">'Opex &amp; Capex'!BN22</f>
        <v>47.559067296095456</v>
      </c>
      <c r="BO24" s="10">
        <f ca="1">'Opex &amp; Capex'!BO22</f>
        <v>47.559067296095456</v>
      </c>
      <c r="BP24" s="10">
        <f ca="1">'Opex &amp; Capex'!BP22</f>
        <v>47.559067296095456</v>
      </c>
      <c r="BQ24" s="10">
        <f ca="1">'Opex &amp; Capex'!BQ22</f>
        <v>47.559067296095456</v>
      </c>
      <c r="BR24" s="10">
        <f ca="1">'Opex &amp; Capex'!BR22</f>
        <v>48.510248642017359</v>
      </c>
      <c r="BS24" s="10">
        <f ca="1">'Opex &amp; Capex'!BS22</f>
        <v>48.510248642017359</v>
      </c>
      <c r="BT24" s="10">
        <f ca="1">'Opex &amp; Capex'!BT22</f>
        <v>48.510248642017359</v>
      </c>
      <c r="BU24" s="10">
        <f ca="1">'Opex &amp; Capex'!BU22</f>
        <v>48.510248642017359</v>
      </c>
      <c r="BV24" s="10">
        <f ca="1">'Opex &amp; Capex'!BV22</f>
        <v>49.480453614857716</v>
      </c>
      <c r="BW24" s="10">
        <f ca="1">'Opex &amp; Capex'!BW22</f>
        <v>49.480453614857716</v>
      </c>
      <c r="BX24" s="10">
        <f ca="1">'Opex &amp; Capex'!BX22</f>
        <v>49.480453614857716</v>
      </c>
      <c r="BY24" s="10">
        <f ca="1">'Opex &amp; Capex'!BY22</f>
        <v>49.480453614857716</v>
      </c>
      <c r="BZ24" s="10">
        <f ca="1">'Opex &amp; Capex'!BZ22</f>
        <v>50.470062687154872</v>
      </c>
      <c r="CA24" s="10">
        <f ca="1">'Opex &amp; Capex'!CA22</f>
        <v>50.470062687154872</v>
      </c>
      <c r="CB24" s="10">
        <f ca="1">'Opex &amp; Capex'!CB22</f>
        <v>50.470062687154872</v>
      </c>
      <c r="CC24" s="10">
        <f ca="1">'Opex &amp; Capex'!CC22</f>
        <v>50.470062687154872</v>
      </c>
      <c r="CD24" s="10">
        <f ca="1">'Opex &amp; Capex'!CD22</f>
        <v>51.479463940897965</v>
      </c>
      <c r="CE24" s="10">
        <f ca="1">'Opex &amp; Capex'!CE22</f>
        <v>51.479463940897965</v>
      </c>
      <c r="CF24" s="10">
        <f ca="1">'Opex &amp; Capex'!CF22</f>
        <v>51.479463940897965</v>
      </c>
      <c r="CG24" s="10">
        <f ca="1">'Opex &amp; Capex'!CG22</f>
        <v>51.479463940897965</v>
      </c>
      <c r="CH24" s="10">
        <f ca="1">'Opex &amp; Capex'!CH22</f>
        <v>52.509053219715931</v>
      </c>
      <c r="CI24" s="10">
        <f ca="1">'Opex &amp; Capex'!CI22</f>
        <v>52.509053219715931</v>
      </c>
      <c r="CJ24" s="10">
        <f ca="1">'Opex &amp; Capex'!CJ22</f>
        <v>52.509053219715931</v>
      </c>
      <c r="CK24" s="10">
        <f ca="1">'Opex &amp; Capex'!CK22</f>
        <v>52.509053219715931</v>
      </c>
      <c r="CL24" s="10">
        <f ca="1">'Opex &amp; Capex'!CL22</f>
        <v>53.559234284110254</v>
      </c>
      <c r="CM24" s="10">
        <f ca="1">'Opex &amp; Capex'!CM22</f>
        <v>53.559234284110254</v>
      </c>
      <c r="CN24" s="10">
        <f ca="1">'Opex &amp; Capex'!CN22</f>
        <v>53.559234284110254</v>
      </c>
      <c r="CO24" s="10">
        <f ca="1">'Opex &amp; Capex'!CO22</f>
        <v>53.559234284110254</v>
      </c>
      <c r="CP24" s="10">
        <f ca="1">'Opex &amp; Capex'!CP22</f>
        <v>54.630418969792451</v>
      </c>
      <c r="CQ24" s="10">
        <f ca="1">'Opex &amp; Capex'!CQ22</f>
        <v>54.630418969792451</v>
      </c>
      <c r="CR24" s="10">
        <f ca="1">'Opex &amp; Capex'!CR22</f>
        <v>54.630418969792451</v>
      </c>
      <c r="CS24" s="10">
        <f ca="1">'Opex &amp; Capex'!CS22</f>
        <v>54.630418969792451</v>
      </c>
      <c r="CT24" s="10">
        <f ca="1">'Opex &amp; Capex'!CT22</f>
        <v>0</v>
      </c>
      <c r="CU24" s="10">
        <f ca="1">'Opex &amp; Capex'!CU22</f>
        <v>0</v>
      </c>
      <c r="CV24" s="10">
        <f ca="1">'Opex &amp; Capex'!CV22</f>
        <v>0</v>
      </c>
      <c r="CW24" s="10">
        <f ca="1">'Opex &amp; Capex'!CW22</f>
        <v>0</v>
      </c>
      <c r="CX24" s="10">
        <f ca="1">'Opex &amp; Capex'!CX22</f>
        <v>0</v>
      </c>
      <c r="CY24" s="10">
        <f ca="1">'Opex &amp; Capex'!CY22</f>
        <v>0</v>
      </c>
      <c r="CZ24" s="10">
        <f ca="1">'Opex &amp; Capex'!CZ22</f>
        <v>0</v>
      </c>
      <c r="DA24" s="10">
        <f ca="1">'Opex &amp; Capex'!DA22</f>
        <v>0</v>
      </c>
      <c r="DB24" s="10">
        <f ca="1">'Opex &amp; Capex'!DB22</f>
        <v>0</v>
      </c>
      <c r="DC24" s="10">
        <f ca="1">'Opex &amp; Capex'!DC22</f>
        <v>0</v>
      </c>
      <c r="DD24" s="10">
        <f ca="1">'Opex &amp; Capex'!DD22</f>
        <v>0</v>
      </c>
      <c r="DE24" s="10">
        <f ca="1">'Opex &amp; Capex'!DE22</f>
        <v>0</v>
      </c>
      <c r="DF24" s="10">
        <f ca="1">'Opex &amp; Capex'!DF22</f>
        <v>0</v>
      </c>
      <c r="DG24" s="10">
        <f ca="1">'Opex &amp; Capex'!DG22</f>
        <v>0</v>
      </c>
      <c r="DH24" s="10">
        <f ca="1">'Opex &amp; Capex'!DH22</f>
        <v>0</v>
      </c>
      <c r="DI24" s="10">
        <f ca="1">'Opex &amp; Capex'!DI22</f>
        <v>0</v>
      </c>
      <c r="DJ24" s="10">
        <f ca="1">'Opex &amp; Capex'!DJ22</f>
        <v>0</v>
      </c>
      <c r="DK24" s="10">
        <f ca="1">'Opex &amp; Capex'!DK22</f>
        <v>0</v>
      </c>
      <c r="DL24" s="10">
        <f ca="1">'Opex &amp; Capex'!DL22</f>
        <v>0</v>
      </c>
      <c r="DM24" s="10">
        <f ca="1">'Opex &amp; Capex'!DM22</f>
        <v>0</v>
      </c>
      <c r="DN24" s="10">
        <f ca="1">'Opex &amp; Capex'!DN22</f>
        <v>0</v>
      </c>
      <c r="DO24" s="10">
        <f ca="1">'Opex &amp; Capex'!DO22</f>
        <v>0</v>
      </c>
      <c r="DP24" s="10">
        <f ca="1">'Opex &amp; Capex'!DP22</f>
        <v>0</v>
      </c>
      <c r="DQ24" s="10">
        <f ca="1">'Opex &amp; Capex'!DQ22</f>
        <v>0</v>
      </c>
      <c r="DR24" s="10">
        <f ca="1">'Opex &amp; Capex'!DR22</f>
        <v>0</v>
      </c>
      <c r="DS24" s="10">
        <f ca="1">'Opex &amp; Capex'!DS22</f>
        <v>0</v>
      </c>
      <c r="DT24" s="10">
        <f ca="1">'Opex &amp; Capex'!DT22</f>
        <v>0</v>
      </c>
      <c r="DU24" s="10">
        <f ca="1">'Opex &amp; Capex'!DU22</f>
        <v>0</v>
      </c>
      <c r="DV24" s="10">
        <f ca="1">'Opex &amp; Capex'!DV22</f>
        <v>0</v>
      </c>
      <c r="DW24" s="10">
        <f ca="1">'Opex &amp; Capex'!DW22</f>
        <v>0</v>
      </c>
      <c r="DX24" s="10">
        <f ca="1">'Opex &amp; Capex'!DX22</f>
        <v>0</v>
      </c>
      <c r="DY24" s="10">
        <f ca="1">'Opex &amp; Capex'!DY22</f>
        <v>0</v>
      </c>
      <c r="DZ24" s="10">
        <f ca="1">'Opex &amp; Capex'!DZ22</f>
        <v>0</v>
      </c>
      <c r="EA24" s="10">
        <f ca="1">'Opex &amp; Capex'!EA22</f>
        <v>0</v>
      </c>
      <c r="EB24" s="10">
        <f ca="1">'Opex &amp; Capex'!EB22</f>
        <v>0</v>
      </c>
      <c r="EC24" s="10">
        <f ca="1">'Opex &amp; Capex'!EC22</f>
        <v>0</v>
      </c>
      <c r="ED24" s="10">
        <f ca="1">'Opex &amp; Capex'!ED22</f>
        <v>0</v>
      </c>
      <c r="EE24" s="10">
        <f ca="1">'Opex &amp; Capex'!EE22</f>
        <v>0</v>
      </c>
      <c r="EF24" s="10">
        <f ca="1">'Opex &amp; Capex'!EF22</f>
        <v>0</v>
      </c>
      <c r="EG24" s="10">
        <f ca="1">'Opex &amp; Capex'!EG22</f>
        <v>0</v>
      </c>
      <c r="EH24" s="10">
        <f ca="1">'Opex &amp; Capex'!EH22</f>
        <v>0</v>
      </c>
      <c r="EI24" s="10">
        <f ca="1">'Opex &amp; Capex'!EI22</f>
        <v>0</v>
      </c>
      <c r="EJ24" s="10">
        <f ca="1">'Opex &amp; Capex'!EJ22</f>
        <v>0</v>
      </c>
      <c r="EK24" s="10">
        <f ca="1">'Opex &amp; Capex'!EK22</f>
        <v>0</v>
      </c>
      <c r="EL24" s="10">
        <f ca="1">'Opex &amp; Capex'!EL22</f>
        <v>0</v>
      </c>
      <c r="EM24" s="10">
        <f ca="1">'Opex &amp; Capex'!EM22</f>
        <v>0</v>
      </c>
      <c r="EN24" s="10">
        <f ca="1">'Opex &amp; Capex'!EN22</f>
        <v>0</v>
      </c>
      <c r="EO24" s="10">
        <f ca="1">'Opex &amp; Capex'!EO22</f>
        <v>0</v>
      </c>
      <c r="EP24" s="10">
        <f ca="1">'Opex &amp; Capex'!EP22</f>
        <v>0</v>
      </c>
    </row>
    <row r="25" spans="1:146" ht="14.1" customHeight="1">
      <c r="A25" s="15"/>
      <c r="B25" s="15" t="s">
        <v>1245</v>
      </c>
      <c r="C25" s="1524"/>
      <c r="D25" s="1650" t="s">
        <v>97</v>
      </c>
      <c r="E25" s="146">
        <f t="shared" ref="E25" ca="1" si="66">SUM(G25:EP25)</f>
        <v>16000</v>
      </c>
      <c r="F25" s="71"/>
      <c r="G25" s="71"/>
      <c r="H25" s="10">
        <f ca="1">'Opex &amp; Capex'!H23</f>
        <v>0</v>
      </c>
      <c r="I25" s="10">
        <f ca="1">'Opex &amp; Capex'!I23</f>
        <v>0</v>
      </c>
      <c r="J25" s="10">
        <f ca="1">'Opex &amp; Capex'!J23</f>
        <v>0</v>
      </c>
      <c r="K25" s="10">
        <f ca="1">'Opex &amp; Capex'!K23</f>
        <v>0</v>
      </c>
      <c r="L25" s="10">
        <f ca="1">'Opex &amp; Capex'!L23</f>
        <v>0</v>
      </c>
      <c r="M25" s="10">
        <f ca="1">'Opex &amp; Capex'!M23</f>
        <v>0</v>
      </c>
      <c r="N25" s="10">
        <f ca="1">'Opex &amp; Capex'!N23</f>
        <v>0</v>
      </c>
      <c r="O25" s="10">
        <f ca="1">'Opex &amp; Capex'!O23</f>
        <v>0</v>
      </c>
      <c r="P25" s="10">
        <f ca="1">'Opex &amp; Capex'!P23</f>
        <v>0</v>
      </c>
      <c r="Q25" s="10">
        <f ca="1">'Opex &amp; Capex'!Q23</f>
        <v>0</v>
      </c>
      <c r="R25" s="10">
        <f ca="1">'Opex &amp; Capex'!R23</f>
        <v>200</v>
      </c>
      <c r="S25" s="10">
        <f ca="1">'Opex &amp; Capex'!S23</f>
        <v>200</v>
      </c>
      <c r="T25" s="10">
        <f ca="1">'Opex &amp; Capex'!T23</f>
        <v>200</v>
      </c>
      <c r="U25" s="10">
        <f ca="1">'Opex &amp; Capex'!U23</f>
        <v>200</v>
      </c>
      <c r="V25" s="10">
        <f ca="1">'Opex &amp; Capex'!V23</f>
        <v>200</v>
      </c>
      <c r="W25" s="10">
        <f ca="1">'Opex &amp; Capex'!W23</f>
        <v>200</v>
      </c>
      <c r="X25" s="10">
        <f ca="1">'Opex &amp; Capex'!X23</f>
        <v>200</v>
      </c>
      <c r="Y25" s="10">
        <f ca="1">'Opex &amp; Capex'!Y23</f>
        <v>200</v>
      </c>
      <c r="Z25" s="10">
        <f ca="1">'Opex &amp; Capex'!Z23</f>
        <v>200</v>
      </c>
      <c r="AA25" s="10">
        <f ca="1">'Opex &amp; Capex'!AA23</f>
        <v>200</v>
      </c>
      <c r="AB25" s="10">
        <f ca="1">'Opex &amp; Capex'!AB23</f>
        <v>200</v>
      </c>
      <c r="AC25" s="10">
        <f ca="1">'Opex &amp; Capex'!AC23</f>
        <v>200</v>
      </c>
      <c r="AD25" s="10">
        <f ca="1">'Opex &amp; Capex'!AD23</f>
        <v>200</v>
      </c>
      <c r="AE25" s="10">
        <f ca="1">'Opex &amp; Capex'!AE23</f>
        <v>200</v>
      </c>
      <c r="AF25" s="10">
        <f ca="1">'Opex &amp; Capex'!AF23</f>
        <v>200</v>
      </c>
      <c r="AG25" s="10">
        <f ca="1">'Opex &amp; Capex'!AG23</f>
        <v>200</v>
      </c>
      <c r="AH25" s="10">
        <f ca="1">'Opex &amp; Capex'!AH23</f>
        <v>200</v>
      </c>
      <c r="AI25" s="10">
        <f ca="1">'Opex &amp; Capex'!AI23</f>
        <v>200</v>
      </c>
      <c r="AJ25" s="10">
        <f ca="1">'Opex &amp; Capex'!AJ23</f>
        <v>200</v>
      </c>
      <c r="AK25" s="10">
        <f ca="1">'Opex &amp; Capex'!AK23</f>
        <v>200</v>
      </c>
      <c r="AL25" s="10">
        <f ca="1">'Opex &amp; Capex'!AL23</f>
        <v>200</v>
      </c>
      <c r="AM25" s="10">
        <f ca="1">'Opex &amp; Capex'!AM23</f>
        <v>200</v>
      </c>
      <c r="AN25" s="10">
        <f ca="1">'Opex &amp; Capex'!AN23</f>
        <v>200</v>
      </c>
      <c r="AO25" s="10">
        <f ca="1">'Opex &amp; Capex'!AO23</f>
        <v>200</v>
      </c>
      <c r="AP25" s="10">
        <f ca="1">'Opex &amp; Capex'!AP23</f>
        <v>200</v>
      </c>
      <c r="AQ25" s="10">
        <f ca="1">'Opex &amp; Capex'!AQ23</f>
        <v>200</v>
      </c>
      <c r="AR25" s="10">
        <f ca="1">'Opex &amp; Capex'!AR23</f>
        <v>200</v>
      </c>
      <c r="AS25" s="10">
        <f ca="1">'Opex &amp; Capex'!AS23</f>
        <v>200</v>
      </c>
      <c r="AT25" s="10">
        <f ca="1">'Opex &amp; Capex'!AT23</f>
        <v>200</v>
      </c>
      <c r="AU25" s="10">
        <f ca="1">'Opex &amp; Capex'!AU23</f>
        <v>200</v>
      </c>
      <c r="AV25" s="10">
        <f ca="1">'Opex &amp; Capex'!AV23</f>
        <v>200</v>
      </c>
      <c r="AW25" s="10">
        <f ca="1">'Opex &amp; Capex'!AW23</f>
        <v>200</v>
      </c>
      <c r="AX25" s="10">
        <f ca="1">'Opex &amp; Capex'!AX23</f>
        <v>200</v>
      </c>
      <c r="AY25" s="10">
        <f ca="1">'Opex &amp; Capex'!AY23</f>
        <v>200</v>
      </c>
      <c r="AZ25" s="10">
        <f ca="1">'Opex &amp; Capex'!AZ23</f>
        <v>200</v>
      </c>
      <c r="BA25" s="10">
        <f ca="1">'Opex &amp; Capex'!BA23</f>
        <v>200</v>
      </c>
      <c r="BB25" s="10">
        <f ca="1">'Opex &amp; Capex'!BB23</f>
        <v>200</v>
      </c>
      <c r="BC25" s="10">
        <f ca="1">'Opex &amp; Capex'!BC23</f>
        <v>200</v>
      </c>
      <c r="BD25" s="10">
        <f ca="1">'Opex &amp; Capex'!BD23</f>
        <v>200</v>
      </c>
      <c r="BE25" s="10">
        <f ca="1">'Opex &amp; Capex'!BE23</f>
        <v>200</v>
      </c>
      <c r="BF25" s="10">
        <f ca="1">'Opex &amp; Capex'!BF23</f>
        <v>200</v>
      </c>
      <c r="BG25" s="10">
        <f ca="1">'Opex &amp; Capex'!BG23</f>
        <v>200</v>
      </c>
      <c r="BH25" s="10">
        <f ca="1">'Opex &amp; Capex'!BH23</f>
        <v>200</v>
      </c>
      <c r="BI25" s="10">
        <f ca="1">'Opex &amp; Capex'!BI23</f>
        <v>200</v>
      </c>
      <c r="BJ25" s="10">
        <f ca="1">'Opex &amp; Capex'!BJ23</f>
        <v>200</v>
      </c>
      <c r="BK25" s="10">
        <f ca="1">'Opex &amp; Capex'!BK23</f>
        <v>200</v>
      </c>
      <c r="BL25" s="10">
        <f ca="1">'Opex &amp; Capex'!BL23</f>
        <v>200</v>
      </c>
      <c r="BM25" s="10">
        <f ca="1">'Opex &amp; Capex'!BM23</f>
        <v>200</v>
      </c>
      <c r="BN25" s="10">
        <f ca="1">'Opex &amp; Capex'!BN23</f>
        <v>200</v>
      </c>
      <c r="BO25" s="10">
        <f ca="1">'Opex &amp; Capex'!BO23</f>
        <v>200</v>
      </c>
      <c r="BP25" s="10">
        <f ca="1">'Opex &amp; Capex'!BP23</f>
        <v>200</v>
      </c>
      <c r="BQ25" s="10">
        <f ca="1">'Opex &amp; Capex'!BQ23</f>
        <v>200</v>
      </c>
      <c r="BR25" s="10">
        <f ca="1">'Opex &amp; Capex'!BR23</f>
        <v>200</v>
      </c>
      <c r="BS25" s="10">
        <f ca="1">'Opex &amp; Capex'!BS23</f>
        <v>200</v>
      </c>
      <c r="BT25" s="10">
        <f ca="1">'Opex &amp; Capex'!BT23</f>
        <v>200</v>
      </c>
      <c r="BU25" s="10">
        <f ca="1">'Opex &amp; Capex'!BU23</f>
        <v>200</v>
      </c>
      <c r="BV25" s="10">
        <f ca="1">'Opex &amp; Capex'!BV23</f>
        <v>200</v>
      </c>
      <c r="BW25" s="10">
        <f ca="1">'Opex &amp; Capex'!BW23</f>
        <v>200</v>
      </c>
      <c r="BX25" s="10">
        <f ca="1">'Opex &amp; Capex'!BX23</f>
        <v>200</v>
      </c>
      <c r="BY25" s="10">
        <f ca="1">'Opex &amp; Capex'!BY23</f>
        <v>200</v>
      </c>
      <c r="BZ25" s="10">
        <f ca="1">'Opex &amp; Capex'!BZ23</f>
        <v>200</v>
      </c>
      <c r="CA25" s="10">
        <f ca="1">'Opex &amp; Capex'!CA23</f>
        <v>200</v>
      </c>
      <c r="CB25" s="10">
        <f ca="1">'Opex &amp; Capex'!CB23</f>
        <v>200</v>
      </c>
      <c r="CC25" s="10">
        <f ca="1">'Opex &amp; Capex'!CC23</f>
        <v>200</v>
      </c>
      <c r="CD25" s="10">
        <f ca="1">'Opex &amp; Capex'!CD23</f>
        <v>200</v>
      </c>
      <c r="CE25" s="10">
        <f ca="1">'Opex &amp; Capex'!CE23</f>
        <v>200</v>
      </c>
      <c r="CF25" s="10">
        <f ca="1">'Opex &amp; Capex'!CF23</f>
        <v>200</v>
      </c>
      <c r="CG25" s="10">
        <f ca="1">'Opex &amp; Capex'!CG23</f>
        <v>200</v>
      </c>
      <c r="CH25" s="10">
        <f ca="1">'Opex &amp; Capex'!CH23</f>
        <v>200</v>
      </c>
      <c r="CI25" s="10">
        <f ca="1">'Opex &amp; Capex'!CI23</f>
        <v>200</v>
      </c>
      <c r="CJ25" s="10">
        <f ca="1">'Opex &amp; Capex'!CJ23</f>
        <v>200</v>
      </c>
      <c r="CK25" s="10">
        <f ca="1">'Opex &amp; Capex'!CK23</f>
        <v>200</v>
      </c>
      <c r="CL25" s="10">
        <f ca="1">'Opex &amp; Capex'!CL23</f>
        <v>200</v>
      </c>
      <c r="CM25" s="10">
        <f ca="1">'Opex &amp; Capex'!CM23</f>
        <v>200</v>
      </c>
      <c r="CN25" s="10">
        <f ca="1">'Opex &amp; Capex'!CN23</f>
        <v>200</v>
      </c>
      <c r="CO25" s="10">
        <f ca="1">'Opex &amp; Capex'!CO23</f>
        <v>200</v>
      </c>
      <c r="CP25" s="10">
        <f ca="1">'Opex &amp; Capex'!CP23</f>
        <v>200</v>
      </c>
      <c r="CQ25" s="10">
        <f ca="1">'Opex &amp; Capex'!CQ23</f>
        <v>200</v>
      </c>
      <c r="CR25" s="10">
        <f ca="1">'Opex &amp; Capex'!CR23</f>
        <v>200</v>
      </c>
      <c r="CS25" s="10">
        <f ca="1">'Opex &amp; Capex'!CS23</f>
        <v>200</v>
      </c>
      <c r="CT25" s="10">
        <f ca="1">'Opex &amp; Capex'!CT23</f>
        <v>0</v>
      </c>
      <c r="CU25" s="10">
        <f ca="1">'Opex &amp; Capex'!CU23</f>
        <v>0</v>
      </c>
      <c r="CV25" s="10">
        <f ca="1">'Opex &amp; Capex'!CV23</f>
        <v>0</v>
      </c>
      <c r="CW25" s="10">
        <f ca="1">'Opex &amp; Capex'!CW23</f>
        <v>0</v>
      </c>
      <c r="CX25" s="10">
        <f ca="1">'Opex &amp; Capex'!CX23</f>
        <v>0</v>
      </c>
      <c r="CY25" s="10">
        <f ca="1">'Opex &amp; Capex'!CY23</f>
        <v>0</v>
      </c>
      <c r="CZ25" s="10">
        <f ca="1">'Opex &amp; Capex'!CZ23</f>
        <v>0</v>
      </c>
      <c r="DA25" s="10">
        <f ca="1">'Opex &amp; Capex'!DA23</f>
        <v>0</v>
      </c>
      <c r="DB25" s="10">
        <f ca="1">'Opex &amp; Capex'!DB23</f>
        <v>0</v>
      </c>
      <c r="DC25" s="10">
        <f ca="1">'Opex &amp; Capex'!DC23</f>
        <v>0</v>
      </c>
      <c r="DD25" s="10">
        <f ca="1">'Opex &amp; Capex'!DD23</f>
        <v>0</v>
      </c>
      <c r="DE25" s="10">
        <f ca="1">'Opex &amp; Capex'!DE23</f>
        <v>0</v>
      </c>
      <c r="DF25" s="10">
        <f ca="1">'Opex &amp; Capex'!DF23</f>
        <v>0</v>
      </c>
      <c r="DG25" s="10">
        <f ca="1">'Opex &amp; Capex'!DG23</f>
        <v>0</v>
      </c>
      <c r="DH25" s="10">
        <f ca="1">'Opex &amp; Capex'!DH23</f>
        <v>0</v>
      </c>
      <c r="DI25" s="10">
        <f ca="1">'Opex &amp; Capex'!DI23</f>
        <v>0</v>
      </c>
      <c r="DJ25" s="10">
        <f ca="1">'Opex &amp; Capex'!DJ23</f>
        <v>0</v>
      </c>
      <c r="DK25" s="10">
        <f ca="1">'Opex &amp; Capex'!DK23</f>
        <v>0</v>
      </c>
      <c r="DL25" s="10">
        <f ca="1">'Opex &amp; Capex'!DL23</f>
        <v>0</v>
      </c>
      <c r="DM25" s="10">
        <f ca="1">'Opex &amp; Capex'!DM23</f>
        <v>0</v>
      </c>
      <c r="DN25" s="10">
        <f ca="1">'Opex &amp; Capex'!DN23</f>
        <v>0</v>
      </c>
      <c r="DO25" s="10">
        <f ca="1">'Opex &amp; Capex'!DO23</f>
        <v>0</v>
      </c>
      <c r="DP25" s="10">
        <f ca="1">'Opex &amp; Capex'!DP23</f>
        <v>0</v>
      </c>
      <c r="DQ25" s="10">
        <f ca="1">'Opex &amp; Capex'!DQ23</f>
        <v>0</v>
      </c>
      <c r="DR25" s="10">
        <f ca="1">'Opex &amp; Capex'!DR23</f>
        <v>0</v>
      </c>
      <c r="DS25" s="10">
        <f ca="1">'Opex &amp; Capex'!DS23</f>
        <v>0</v>
      </c>
      <c r="DT25" s="10">
        <f ca="1">'Opex &amp; Capex'!DT23</f>
        <v>0</v>
      </c>
      <c r="DU25" s="10">
        <f ca="1">'Opex &amp; Capex'!DU23</f>
        <v>0</v>
      </c>
      <c r="DV25" s="10">
        <f ca="1">'Opex &amp; Capex'!DV23</f>
        <v>0</v>
      </c>
      <c r="DW25" s="10">
        <f ca="1">'Opex &amp; Capex'!DW23</f>
        <v>0</v>
      </c>
      <c r="DX25" s="10">
        <f ca="1">'Opex &amp; Capex'!DX23</f>
        <v>0</v>
      </c>
      <c r="DY25" s="10">
        <f ca="1">'Opex &amp; Capex'!DY23</f>
        <v>0</v>
      </c>
      <c r="DZ25" s="10">
        <f ca="1">'Opex &amp; Capex'!DZ23</f>
        <v>0</v>
      </c>
      <c r="EA25" s="10">
        <f ca="1">'Opex &amp; Capex'!EA23</f>
        <v>0</v>
      </c>
      <c r="EB25" s="10">
        <f ca="1">'Opex &amp; Capex'!EB23</f>
        <v>0</v>
      </c>
      <c r="EC25" s="10">
        <f ca="1">'Opex &amp; Capex'!EC23</f>
        <v>0</v>
      </c>
      <c r="ED25" s="10">
        <f ca="1">'Opex &amp; Capex'!ED23</f>
        <v>0</v>
      </c>
      <c r="EE25" s="10">
        <f ca="1">'Opex &amp; Capex'!EE23</f>
        <v>0</v>
      </c>
      <c r="EF25" s="10">
        <f ca="1">'Opex &amp; Capex'!EF23</f>
        <v>0</v>
      </c>
      <c r="EG25" s="10">
        <f ca="1">'Opex &amp; Capex'!EG23</f>
        <v>0</v>
      </c>
      <c r="EH25" s="10">
        <f ca="1">'Opex &amp; Capex'!EH23</f>
        <v>0</v>
      </c>
      <c r="EI25" s="10">
        <f ca="1">'Opex &amp; Capex'!EI23</f>
        <v>0</v>
      </c>
      <c r="EJ25" s="10">
        <f ca="1">'Opex &amp; Capex'!EJ23</f>
        <v>0</v>
      </c>
      <c r="EK25" s="10">
        <f ca="1">'Opex &amp; Capex'!EK23</f>
        <v>0</v>
      </c>
      <c r="EL25" s="10">
        <f ca="1">'Opex &amp; Capex'!EL23</f>
        <v>0</v>
      </c>
      <c r="EM25" s="10">
        <f ca="1">'Opex &amp; Capex'!EM23</f>
        <v>0</v>
      </c>
      <c r="EN25" s="10">
        <f ca="1">'Opex &amp; Capex'!EN23</f>
        <v>0</v>
      </c>
      <c r="EO25" s="10">
        <f ca="1">'Opex &amp; Capex'!EO23</f>
        <v>0</v>
      </c>
      <c r="EP25" s="10">
        <f ca="1">'Opex &amp; Capex'!EP23</f>
        <v>0</v>
      </c>
    </row>
    <row r="26" spans="1:146" ht="14.1" customHeight="1">
      <c r="A26" s="15"/>
      <c r="B26" s="15" t="s">
        <v>1246</v>
      </c>
      <c r="C26" s="1524"/>
      <c r="D26" s="1650" t="s">
        <v>97</v>
      </c>
      <c r="E26" s="146">
        <f t="shared" ref="E26" ca="1" si="67">SUM(G26:EP26)</f>
        <v>600</v>
      </c>
      <c r="F26" s="71"/>
      <c r="G26" s="71"/>
      <c r="H26" s="10">
        <f ca="1">'Opex &amp; Capex'!H24</f>
        <v>0</v>
      </c>
      <c r="I26" s="10">
        <f ca="1">'Opex &amp; Capex'!I24</f>
        <v>0</v>
      </c>
      <c r="J26" s="10">
        <f ca="1">'Opex &amp; Capex'!J24</f>
        <v>0</v>
      </c>
      <c r="K26" s="10">
        <f ca="1">'Opex &amp; Capex'!K24</f>
        <v>0</v>
      </c>
      <c r="L26" s="10">
        <f ca="1">'Opex &amp; Capex'!L24</f>
        <v>0</v>
      </c>
      <c r="M26" s="10">
        <f ca="1">'Opex &amp; Capex'!M24</f>
        <v>0</v>
      </c>
      <c r="N26" s="10">
        <f ca="1">'Opex &amp; Capex'!N24</f>
        <v>0</v>
      </c>
      <c r="O26" s="10">
        <f ca="1">'Opex &amp; Capex'!O24</f>
        <v>0</v>
      </c>
      <c r="P26" s="10">
        <f ca="1">'Opex &amp; Capex'!P24</f>
        <v>0</v>
      </c>
      <c r="Q26" s="10">
        <f ca="1">'Opex &amp; Capex'!Q24</f>
        <v>0</v>
      </c>
      <c r="R26" s="10">
        <f ca="1">'Opex &amp; Capex'!R24</f>
        <v>7.5</v>
      </c>
      <c r="S26" s="10">
        <f ca="1">'Opex &amp; Capex'!S24</f>
        <v>7.5</v>
      </c>
      <c r="T26" s="10">
        <f ca="1">'Opex &amp; Capex'!T24</f>
        <v>7.5</v>
      </c>
      <c r="U26" s="10">
        <f ca="1">'Opex &amp; Capex'!U24</f>
        <v>7.5</v>
      </c>
      <c r="V26" s="10">
        <f ca="1">'Opex &amp; Capex'!V24</f>
        <v>7.5</v>
      </c>
      <c r="W26" s="10">
        <f ca="1">'Opex &amp; Capex'!W24</f>
        <v>7.5</v>
      </c>
      <c r="X26" s="10">
        <f ca="1">'Opex &amp; Capex'!X24</f>
        <v>7.5</v>
      </c>
      <c r="Y26" s="10">
        <f ca="1">'Opex &amp; Capex'!Y24</f>
        <v>7.5</v>
      </c>
      <c r="Z26" s="10">
        <f ca="1">'Opex &amp; Capex'!Z24</f>
        <v>7.5</v>
      </c>
      <c r="AA26" s="10">
        <f ca="1">'Opex &amp; Capex'!AA24</f>
        <v>7.5</v>
      </c>
      <c r="AB26" s="10">
        <f ca="1">'Opex &amp; Capex'!AB24</f>
        <v>7.5</v>
      </c>
      <c r="AC26" s="10">
        <f ca="1">'Opex &amp; Capex'!AC24</f>
        <v>7.5</v>
      </c>
      <c r="AD26" s="10">
        <f ca="1">'Opex &amp; Capex'!AD24</f>
        <v>7.5</v>
      </c>
      <c r="AE26" s="10">
        <f ca="1">'Opex &amp; Capex'!AE24</f>
        <v>7.5</v>
      </c>
      <c r="AF26" s="10">
        <f ca="1">'Opex &amp; Capex'!AF24</f>
        <v>7.5</v>
      </c>
      <c r="AG26" s="10">
        <f ca="1">'Opex &amp; Capex'!AG24</f>
        <v>7.5</v>
      </c>
      <c r="AH26" s="10">
        <f ca="1">'Opex &amp; Capex'!AH24</f>
        <v>7.5</v>
      </c>
      <c r="AI26" s="10">
        <f ca="1">'Opex &amp; Capex'!AI24</f>
        <v>7.5</v>
      </c>
      <c r="AJ26" s="10">
        <f ca="1">'Opex &amp; Capex'!AJ24</f>
        <v>7.5</v>
      </c>
      <c r="AK26" s="10">
        <f ca="1">'Opex &amp; Capex'!AK24</f>
        <v>7.5</v>
      </c>
      <c r="AL26" s="10">
        <f ca="1">'Opex &amp; Capex'!AL24</f>
        <v>7.5</v>
      </c>
      <c r="AM26" s="10">
        <f ca="1">'Opex &amp; Capex'!AM24</f>
        <v>7.5</v>
      </c>
      <c r="AN26" s="10">
        <f ca="1">'Opex &amp; Capex'!AN24</f>
        <v>7.5</v>
      </c>
      <c r="AO26" s="10">
        <f ca="1">'Opex &amp; Capex'!AO24</f>
        <v>7.5</v>
      </c>
      <c r="AP26" s="10">
        <f ca="1">'Opex &amp; Capex'!AP24</f>
        <v>7.5</v>
      </c>
      <c r="AQ26" s="10">
        <f ca="1">'Opex &amp; Capex'!AQ24</f>
        <v>7.5</v>
      </c>
      <c r="AR26" s="10">
        <f ca="1">'Opex &amp; Capex'!AR24</f>
        <v>7.5</v>
      </c>
      <c r="AS26" s="10">
        <f ca="1">'Opex &amp; Capex'!AS24</f>
        <v>7.5</v>
      </c>
      <c r="AT26" s="10">
        <f ca="1">'Opex &amp; Capex'!AT24</f>
        <v>7.5</v>
      </c>
      <c r="AU26" s="10">
        <f ca="1">'Opex &amp; Capex'!AU24</f>
        <v>7.5</v>
      </c>
      <c r="AV26" s="10">
        <f ca="1">'Opex &amp; Capex'!AV24</f>
        <v>7.5</v>
      </c>
      <c r="AW26" s="10">
        <f ca="1">'Opex &amp; Capex'!AW24</f>
        <v>7.5</v>
      </c>
      <c r="AX26" s="10">
        <f ca="1">'Opex &amp; Capex'!AX24</f>
        <v>7.5</v>
      </c>
      <c r="AY26" s="10">
        <f ca="1">'Opex &amp; Capex'!AY24</f>
        <v>7.5</v>
      </c>
      <c r="AZ26" s="10">
        <f ca="1">'Opex &amp; Capex'!AZ24</f>
        <v>7.5</v>
      </c>
      <c r="BA26" s="10">
        <f ca="1">'Opex &amp; Capex'!BA24</f>
        <v>7.5</v>
      </c>
      <c r="BB26" s="10">
        <f ca="1">'Opex &amp; Capex'!BB24</f>
        <v>7.5</v>
      </c>
      <c r="BC26" s="10">
        <f ca="1">'Opex &amp; Capex'!BC24</f>
        <v>7.5</v>
      </c>
      <c r="BD26" s="10">
        <f ca="1">'Opex &amp; Capex'!BD24</f>
        <v>7.5</v>
      </c>
      <c r="BE26" s="10">
        <f ca="1">'Opex &amp; Capex'!BE24</f>
        <v>7.5</v>
      </c>
      <c r="BF26" s="10">
        <f ca="1">'Opex &amp; Capex'!BF24</f>
        <v>7.5</v>
      </c>
      <c r="BG26" s="10">
        <f ca="1">'Opex &amp; Capex'!BG24</f>
        <v>7.5</v>
      </c>
      <c r="BH26" s="10">
        <f ca="1">'Opex &amp; Capex'!BH24</f>
        <v>7.5</v>
      </c>
      <c r="BI26" s="10">
        <f ca="1">'Opex &amp; Capex'!BI24</f>
        <v>7.5</v>
      </c>
      <c r="BJ26" s="10">
        <f ca="1">'Opex &amp; Capex'!BJ24</f>
        <v>7.5</v>
      </c>
      <c r="BK26" s="10">
        <f ca="1">'Opex &amp; Capex'!BK24</f>
        <v>7.5</v>
      </c>
      <c r="BL26" s="10">
        <f ca="1">'Opex &amp; Capex'!BL24</f>
        <v>7.5</v>
      </c>
      <c r="BM26" s="10">
        <f ca="1">'Opex &amp; Capex'!BM24</f>
        <v>7.5</v>
      </c>
      <c r="BN26" s="10">
        <f ca="1">'Opex &amp; Capex'!BN24</f>
        <v>7.5</v>
      </c>
      <c r="BO26" s="10">
        <f ca="1">'Opex &amp; Capex'!BO24</f>
        <v>7.5</v>
      </c>
      <c r="BP26" s="10">
        <f ca="1">'Opex &amp; Capex'!BP24</f>
        <v>7.5</v>
      </c>
      <c r="BQ26" s="10">
        <f ca="1">'Opex &amp; Capex'!BQ24</f>
        <v>7.5</v>
      </c>
      <c r="BR26" s="10">
        <f ca="1">'Opex &amp; Capex'!BR24</f>
        <v>7.5</v>
      </c>
      <c r="BS26" s="10">
        <f ca="1">'Opex &amp; Capex'!BS24</f>
        <v>7.5</v>
      </c>
      <c r="BT26" s="10">
        <f ca="1">'Opex &amp; Capex'!BT24</f>
        <v>7.5</v>
      </c>
      <c r="BU26" s="10">
        <f ca="1">'Opex &amp; Capex'!BU24</f>
        <v>7.5</v>
      </c>
      <c r="BV26" s="10">
        <f ca="1">'Opex &amp; Capex'!BV24</f>
        <v>7.5</v>
      </c>
      <c r="BW26" s="10">
        <f ca="1">'Opex &amp; Capex'!BW24</f>
        <v>7.5</v>
      </c>
      <c r="BX26" s="10">
        <f ca="1">'Opex &amp; Capex'!BX24</f>
        <v>7.5</v>
      </c>
      <c r="BY26" s="10">
        <f ca="1">'Opex &amp; Capex'!BY24</f>
        <v>7.5</v>
      </c>
      <c r="BZ26" s="10">
        <f ca="1">'Opex &amp; Capex'!BZ24</f>
        <v>7.5</v>
      </c>
      <c r="CA26" s="10">
        <f ca="1">'Opex &amp; Capex'!CA24</f>
        <v>7.5</v>
      </c>
      <c r="CB26" s="10">
        <f ca="1">'Opex &amp; Capex'!CB24</f>
        <v>7.5</v>
      </c>
      <c r="CC26" s="10">
        <f ca="1">'Opex &amp; Capex'!CC24</f>
        <v>7.5</v>
      </c>
      <c r="CD26" s="10">
        <f ca="1">'Opex &amp; Capex'!CD24</f>
        <v>7.5</v>
      </c>
      <c r="CE26" s="10">
        <f ca="1">'Opex &amp; Capex'!CE24</f>
        <v>7.5</v>
      </c>
      <c r="CF26" s="10">
        <f ca="1">'Opex &amp; Capex'!CF24</f>
        <v>7.5</v>
      </c>
      <c r="CG26" s="10">
        <f ca="1">'Opex &amp; Capex'!CG24</f>
        <v>7.5</v>
      </c>
      <c r="CH26" s="10">
        <f ca="1">'Opex &amp; Capex'!CH24</f>
        <v>7.5</v>
      </c>
      <c r="CI26" s="10">
        <f ca="1">'Opex &amp; Capex'!CI24</f>
        <v>7.5</v>
      </c>
      <c r="CJ26" s="10">
        <f ca="1">'Opex &amp; Capex'!CJ24</f>
        <v>7.5</v>
      </c>
      <c r="CK26" s="10">
        <f ca="1">'Opex &amp; Capex'!CK24</f>
        <v>7.5</v>
      </c>
      <c r="CL26" s="10">
        <f ca="1">'Opex &amp; Capex'!CL24</f>
        <v>7.5</v>
      </c>
      <c r="CM26" s="10">
        <f ca="1">'Opex &amp; Capex'!CM24</f>
        <v>7.5</v>
      </c>
      <c r="CN26" s="10">
        <f ca="1">'Opex &amp; Capex'!CN24</f>
        <v>7.5</v>
      </c>
      <c r="CO26" s="10">
        <f ca="1">'Opex &amp; Capex'!CO24</f>
        <v>7.5</v>
      </c>
      <c r="CP26" s="10">
        <f ca="1">'Opex &amp; Capex'!CP24</f>
        <v>7.5</v>
      </c>
      <c r="CQ26" s="10">
        <f ca="1">'Opex &amp; Capex'!CQ24</f>
        <v>7.5</v>
      </c>
      <c r="CR26" s="10">
        <f ca="1">'Opex &amp; Capex'!CR24</f>
        <v>7.5</v>
      </c>
      <c r="CS26" s="10">
        <f ca="1">'Opex &amp; Capex'!CS24</f>
        <v>7.5</v>
      </c>
      <c r="CT26" s="10">
        <f ca="1">'Opex &amp; Capex'!CT24</f>
        <v>0</v>
      </c>
      <c r="CU26" s="10">
        <f ca="1">'Opex &amp; Capex'!CU24</f>
        <v>0</v>
      </c>
      <c r="CV26" s="10">
        <f ca="1">'Opex &amp; Capex'!CV24</f>
        <v>0</v>
      </c>
      <c r="CW26" s="10">
        <f ca="1">'Opex &amp; Capex'!CW24</f>
        <v>0</v>
      </c>
      <c r="CX26" s="10">
        <f ca="1">'Opex &amp; Capex'!CX24</f>
        <v>0</v>
      </c>
      <c r="CY26" s="10">
        <f ca="1">'Opex &amp; Capex'!CY24</f>
        <v>0</v>
      </c>
      <c r="CZ26" s="10">
        <f ca="1">'Opex &amp; Capex'!CZ24</f>
        <v>0</v>
      </c>
      <c r="DA26" s="10">
        <f ca="1">'Opex &amp; Capex'!DA24</f>
        <v>0</v>
      </c>
      <c r="DB26" s="10">
        <f ca="1">'Opex &amp; Capex'!DB24</f>
        <v>0</v>
      </c>
      <c r="DC26" s="10">
        <f ca="1">'Opex &amp; Capex'!DC24</f>
        <v>0</v>
      </c>
      <c r="DD26" s="10">
        <f ca="1">'Opex &amp; Capex'!DD24</f>
        <v>0</v>
      </c>
      <c r="DE26" s="10">
        <f ca="1">'Opex &amp; Capex'!DE24</f>
        <v>0</v>
      </c>
      <c r="DF26" s="10">
        <f ca="1">'Opex &amp; Capex'!DF24</f>
        <v>0</v>
      </c>
      <c r="DG26" s="10">
        <f ca="1">'Opex &amp; Capex'!DG24</f>
        <v>0</v>
      </c>
      <c r="DH26" s="10">
        <f ca="1">'Opex &amp; Capex'!DH24</f>
        <v>0</v>
      </c>
      <c r="DI26" s="10">
        <f ca="1">'Opex &amp; Capex'!DI24</f>
        <v>0</v>
      </c>
      <c r="DJ26" s="10">
        <f ca="1">'Opex &amp; Capex'!DJ24</f>
        <v>0</v>
      </c>
      <c r="DK26" s="10">
        <f ca="1">'Opex &amp; Capex'!DK24</f>
        <v>0</v>
      </c>
      <c r="DL26" s="10">
        <f ca="1">'Opex &amp; Capex'!DL24</f>
        <v>0</v>
      </c>
      <c r="DM26" s="10">
        <f ca="1">'Opex &amp; Capex'!DM24</f>
        <v>0</v>
      </c>
      <c r="DN26" s="10">
        <f ca="1">'Opex &amp; Capex'!DN24</f>
        <v>0</v>
      </c>
      <c r="DO26" s="10">
        <f ca="1">'Opex &amp; Capex'!DO24</f>
        <v>0</v>
      </c>
      <c r="DP26" s="10">
        <f ca="1">'Opex &amp; Capex'!DP24</f>
        <v>0</v>
      </c>
      <c r="DQ26" s="10">
        <f ca="1">'Opex &amp; Capex'!DQ24</f>
        <v>0</v>
      </c>
      <c r="DR26" s="10">
        <f ca="1">'Opex &amp; Capex'!DR24</f>
        <v>0</v>
      </c>
      <c r="DS26" s="10">
        <f ca="1">'Opex &amp; Capex'!DS24</f>
        <v>0</v>
      </c>
      <c r="DT26" s="10">
        <f ca="1">'Opex &amp; Capex'!DT24</f>
        <v>0</v>
      </c>
      <c r="DU26" s="10">
        <f ca="1">'Opex &amp; Capex'!DU24</f>
        <v>0</v>
      </c>
      <c r="DV26" s="10">
        <f ca="1">'Opex &amp; Capex'!DV24</f>
        <v>0</v>
      </c>
      <c r="DW26" s="10">
        <f ca="1">'Opex &amp; Capex'!DW24</f>
        <v>0</v>
      </c>
      <c r="DX26" s="10">
        <f ca="1">'Opex &amp; Capex'!DX24</f>
        <v>0</v>
      </c>
      <c r="DY26" s="10">
        <f ca="1">'Opex &amp; Capex'!DY24</f>
        <v>0</v>
      </c>
      <c r="DZ26" s="10">
        <f ca="1">'Opex &amp; Capex'!DZ24</f>
        <v>0</v>
      </c>
      <c r="EA26" s="10">
        <f ca="1">'Opex &amp; Capex'!EA24</f>
        <v>0</v>
      </c>
      <c r="EB26" s="10">
        <f ca="1">'Opex &amp; Capex'!EB24</f>
        <v>0</v>
      </c>
      <c r="EC26" s="10">
        <f ca="1">'Opex &amp; Capex'!EC24</f>
        <v>0</v>
      </c>
      <c r="ED26" s="10">
        <f ca="1">'Opex &amp; Capex'!ED24</f>
        <v>0</v>
      </c>
      <c r="EE26" s="10">
        <f ca="1">'Opex &amp; Capex'!EE24</f>
        <v>0</v>
      </c>
      <c r="EF26" s="10">
        <f ca="1">'Opex &amp; Capex'!EF24</f>
        <v>0</v>
      </c>
      <c r="EG26" s="10">
        <f ca="1">'Opex &amp; Capex'!EG24</f>
        <v>0</v>
      </c>
      <c r="EH26" s="10">
        <f ca="1">'Opex &amp; Capex'!EH24</f>
        <v>0</v>
      </c>
      <c r="EI26" s="10">
        <f ca="1">'Opex &amp; Capex'!EI24</f>
        <v>0</v>
      </c>
      <c r="EJ26" s="10">
        <f ca="1">'Opex &amp; Capex'!EJ24</f>
        <v>0</v>
      </c>
      <c r="EK26" s="10">
        <f ca="1">'Opex &amp; Capex'!EK24</f>
        <v>0</v>
      </c>
      <c r="EL26" s="10">
        <f ca="1">'Opex &amp; Capex'!EL24</f>
        <v>0</v>
      </c>
      <c r="EM26" s="10">
        <f ca="1">'Opex &amp; Capex'!EM24</f>
        <v>0</v>
      </c>
      <c r="EN26" s="10">
        <f ca="1">'Opex &amp; Capex'!EN24</f>
        <v>0</v>
      </c>
      <c r="EO26" s="10">
        <f ca="1">'Opex &amp; Capex'!EO24</f>
        <v>0</v>
      </c>
      <c r="EP26" s="10">
        <f ca="1">'Opex &amp; Capex'!EP24</f>
        <v>0</v>
      </c>
    </row>
    <row r="27" spans="1:146" ht="14.1" customHeight="1">
      <c r="A27" s="15"/>
      <c r="B27" s="15" t="s">
        <v>656</v>
      </c>
      <c r="C27" s="1524"/>
      <c r="D27" s="1650" t="s">
        <v>97</v>
      </c>
      <c r="E27" s="146">
        <f t="shared" ca="1" si="65"/>
        <v>6000</v>
      </c>
      <c r="F27" s="71"/>
      <c r="G27" s="71"/>
      <c r="H27" s="10">
        <f ca="1">'Opex &amp; Capex'!H25</f>
        <v>0</v>
      </c>
      <c r="I27" s="10">
        <f ca="1">'Opex &amp; Capex'!I25</f>
        <v>0</v>
      </c>
      <c r="J27" s="10">
        <f ca="1">'Opex &amp; Capex'!J25</f>
        <v>0</v>
      </c>
      <c r="K27" s="10">
        <f ca="1">'Opex &amp; Capex'!K25</f>
        <v>0</v>
      </c>
      <c r="L27" s="10">
        <f ca="1">'Opex &amp; Capex'!L25</f>
        <v>0</v>
      </c>
      <c r="M27" s="10">
        <f ca="1">'Opex &amp; Capex'!M25</f>
        <v>0</v>
      </c>
      <c r="N27" s="10">
        <f ca="1">'Opex &amp; Capex'!N25</f>
        <v>0</v>
      </c>
      <c r="O27" s="10">
        <f ca="1">'Opex &amp; Capex'!O25</f>
        <v>0</v>
      </c>
      <c r="P27" s="10">
        <f ca="1">'Opex &amp; Capex'!P25</f>
        <v>0</v>
      </c>
      <c r="Q27" s="10">
        <f ca="1">'Opex &amp; Capex'!Q25</f>
        <v>0</v>
      </c>
      <c r="R27" s="10">
        <f ca="1">'Opex &amp; Capex'!R25</f>
        <v>75</v>
      </c>
      <c r="S27" s="10">
        <f ca="1">'Opex &amp; Capex'!S25</f>
        <v>75</v>
      </c>
      <c r="T27" s="10">
        <f ca="1">'Opex &amp; Capex'!T25</f>
        <v>75</v>
      </c>
      <c r="U27" s="10">
        <f ca="1">'Opex &amp; Capex'!U25</f>
        <v>75</v>
      </c>
      <c r="V27" s="10">
        <f ca="1">'Opex &amp; Capex'!V25</f>
        <v>75</v>
      </c>
      <c r="W27" s="10">
        <f ca="1">'Opex &amp; Capex'!W25</f>
        <v>75</v>
      </c>
      <c r="X27" s="10">
        <f ca="1">'Opex &amp; Capex'!X25</f>
        <v>75</v>
      </c>
      <c r="Y27" s="10">
        <f ca="1">'Opex &amp; Capex'!Y25</f>
        <v>75</v>
      </c>
      <c r="Z27" s="10">
        <f ca="1">'Opex &amp; Capex'!Z25</f>
        <v>75</v>
      </c>
      <c r="AA27" s="10">
        <f ca="1">'Opex &amp; Capex'!AA25</f>
        <v>75</v>
      </c>
      <c r="AB27" s="10">
        <f ca="1">'Opex &amp; Capex'!AB25</f>
        <v>75</v>
      </c>
      <c r="AC27" s="10">
        <f ca="1">'Opex &amp; Capex'!AC25</f>
        <v>75</v>
      </c>
      <c r="AD27" s="10">
        <f ca="1">'Opex &amp; Capex'!AD25</f>
        <v>75</v>
      </c>
      <c r="AE27" s="10">
        <f ca="1">'Opex &amp; Capex'!AE25</f>
        <v>75</v>
      </c>
      <c r="AF27" s="10">
        <f ca="1">'Opex &amp; Capex'!AF25</f>
        <v>75</v>
      </c>
      <c r="AG27" s="10">
        <f ca="1">'Opex &amp; Capex'!AG25</f>
        <v>75</v>
      </c>
      <c r="AH27" s="10">
        <f ca="1">'Opex &amp; Capex'!AH25</f>
        <v>75</v>
      </c>
      <c r="AI27" s="10">
        <f ca="1">'Opex &amp; Capex'!AI25</f>
        <v>75</v>
      </c>
      <c r="AJ27" s="10">
        <f ca="1">'Opex &amp; Capex'!AJ25</f>
        <v>75</v>
      </c>
      <c r="AK27" s="10">
        <f ca="1">'Opex &amp; Capex'!AK25</f>
        <v>75</v>
      </c>
      <c r="AL27" s="10">
        <f ca="1">'Opex &amp; Capex'!AL25</f>
        <v>75</v>
      </c>
      <c r="AM27" s="10">
        <f ca="1">'Opex &amp; Capex'!AM25</f>
        <v>75</v>
      </c>
      <c r="AN27" s="10">
        <f ca="1">'Opex &amp; Capex'!AN25</f>
        <v>75</v>
      </c>
      <c r="AO27" s="10">
        <f ca="1">'Opex &amp; Capex'!AO25</f>
        <v>75</v>
      </c>
      <c r="AP27" s="10">
        <f ca="1">'Opex &amp; Capex'!AP25</f>
        <v>75</v>
      </c>
      <c r="AQ27" s="10">
        <f ca="1">'Opex &amp; Capex'!AQ25</f>
        <v>75</v>
      </c>
      <c r="AR27" s="10">
        <f ca="1">'Opex &amp; Capex'!AR25</f>
        <v>75</v>
      </c>
      <c r="AS27" s="10">
        <f ca="1">'Opex &amp; Capex'!AS25</f>
        <v>75</v>
      </c>
      <c r="AT27" s="10">
        <f ca="1">'Opex &amp; Capex'!AT25</f>
        <v>75</v>
      </c>
      <c r="AU27" s="10">
        <f ca="1">'Opex &amp; Capex'!AU25</f>
        <v>75</v>
      </c>
      <c r="AV27" s="10">
        <f ca="1">'Opex &amp; Capex'!AV25</f>
        <v>75</v>
      </c>
      <c r="AW27" s="10">
        <f ca="1">'Opex &amp; Capex'!AW25</f>
        <v>75</v>
      </c>
      <c r="AX27" s="10">
        <f ca="1">'Opex &amp; Capex'!AX25</f>
        <v>75</v>
      </c>
      <c r="AY27" s="10">
        <f ca="1">'Opex &amp; Capex'!AY25</f>
        <v>75</v>
      </c>
      <c r="AZ27" s="10">
        <f ca="1">'Opex &amp; Capex'!AZ25</f>
        <v>75</v>
      </c>
      <c r="BA27" s="10">
        <f ca="1">'Opex &amp; Capex'!BA25</f>
        <v>75</v>
      </c>
      <c r="BB27" s="10">
        <f ca="1">'Opex &amp; Capex'!BB25</f>
        <v>75</v>
      </c>
      <c r="BC27" s="10">
        <f ca="1">'Opex &amp; Capex'!BC25</f>
        <v>75</v>
      </c>
      <c r="BD27" s="10">
        <f ca="1">'Opex &amp; Capex'!BD25</f>
        <v>75</v>
      </c>
      <c r="BE27" s="10">
        <f ca="1">'Opex &amp; Capex'!BE25</f>
        <v>75</v>
      </c>
      <c r="BF27" s="10">
        <f ca="1">'Opex &amp; Capex'!BF25</f>
        <v>75</v>
      </c>
      <c r="BG27" s="10">
        <f ca="1">'Opex &amp; Capex'!BG25</f>
        <v>75</v>
      </c>
      <c r="BH27" s="10">
        <f ca="1">'Opex &amp; Capex'!BH25</f>
        <v>75</v>
      </c>
      <c r="BI27" s="10">
        <f ca="1">'Opex &amp; Capex'!BI25</f>
        <v>75</v>
      </c>
      <c r="BJ27" s="10">
        <f ca="1">'Opex &amp; Capex'!BJ25</f>
        <v>75</v>
      </c>
      <c r="BK27" s="10">
        <f ca="1">'Opex &amp; Capex'!BK25</f>
        <v>75</v>
      </c>
      <c r="BL27" s="10">
        <f ca="1">'Opex &amp; Capex'!BL25</f>
        <v>75</v>
      </c>
      <c r="BM27" s="10">
        <f ca="1">'Opex &amp; Capex'!BM25</f>
        <v>75</v>
      </c>
      <c r="BN27" s="10">
        <f ca="1">'Opex &amp; Capex'!BN25</f>
        <v>75</v>
      </c>
      <c r="BO27" s="10">
        <f ca="1">'Opex &amp; Capex'!BO25</f>
        <v>75</v>
      </c>
      <c r="BP27" s="10">
        <f ca="1">'Opex &amp; Capex'!BP25</f>
        <v>75</v>
      </c>
      <c r="BQ27" s="10">
        <f ca="1">'Opex &amp; Capex'!BQ25</f>
        <v>75</v>
      </c>
      <c r="BR27" s="10">
        <f ca="1">'Opex &amp; Capex'!BR25</f>
        <v>75</v>
      </c>
      <c r="BS27" s="10">
        <f ca="1">'Opex &amp; Capex'!BS25</f>
        <v>75</v>
      </c>
      <c r="BT27" s="10">
        <f ca="1">'Opex &amp; Capex'!BT25</f>
        <v>75</v>
      </c>
      <c r="BU27" s="10">
        <f ca="1">'Opex &amp; Capex'!BU25</f>
        <v>75</v>
      </c>
      <c r="BV27" s="10">
        <f ca="1">'Opex &amp; Capex'!BV25</f>
        <v>75</v>
      </c>
      <c r="BW27" s="10">
        <f ca="1">'Opex &amp; Capex'!BW25</f>
        <v>75</v>
      </c>
      <c r="BX27" s="10">
        <f ca="1">'Opex &amp; Capex'!BX25</f>
        <v>75</v>
      </c>
      <c r="BY27" s="10">
        <f ca="1">'Opex &amp; Capex'!BY25</f>
        <v>75</v>
      </c>
      <c r="BZ27" s="10">
        <f ca="1">'Opex &amp; Capex'!BZ25</f>
        <v>75</v>
      </c>
      <c r="CA27" s="10">
        <f ca="1">'Opex &amp; Capex'!CA25</f>
        <v>75</v>
      </c>
      <c r="CB27" s="10">
        <f ca="1">'Opex &amp; Capex'!CB25</f>
        <v>75</v>
      </c>
      <c r="CC27" s="10">
        <f ca="1">'Opex &amp; Capex'!CC25</f>
        <v>75</v>
      </c>
      <c r="CD27" s="10">
        <f ca="1">'Opex &amp; Capex'!CD25</f>
        <v>75</v>
      </c>
      <c r="CE27" s="10">
        <f ca="1">'Opex &amp; Capex'!CE25</f>
        <v>75</v>
      </c>
      <c r="CF27" s="10">
        <f ca="1">'Opex &amp; Capex'!CF25</f>
        <v>75</v>
      </c>
      <c r="CG27" s="10">
        <f ca="1">'Opex &amp; Capex'!CG25</f>
        <v>75</v>
      </c>
      <c r="CH27" s="10">
        <f ca="1">'Opex &amp; Capex'!CH25</f>
        <v>75</v>
      </c>
      <c r="CI27" s="10">
        <f ca="1">'Opex &amp; Capex'!CI25</f>
        <v>75</v>
      </c>
      <c r="CJ27" s="10">
        <f ca="1">'Opex &amp; Capex'!CJ25</f>
        <v>75</v>
      </c>
      <c r="CK27" s="10">
        <f ca="1">'Opex &amp; Capex'!CK25</f>
        <v>75</v>
      </c>
      <c r="CL27" s="10">
        <f ca="1">'Opex &amp; Capex'!CL25</f>
        <v>75</v>
      </c>
      <c r="CM27" s="10">
        <f ca="1">'Opex &amp; Capex'!CM25</f>
        <v>75</v>
      </c>
      <c r="CN27" s="10">
        <f ca="1">'Opex &amp; Capex'!CN25</f>
        <v>75</v>
      </c>
      <c r="CO27" s="10">
        <f ca="1">'Opex &amp; Capex'!CO25</f>
        <v>75</v>
      </c>
      <c r="CP27" s="10">
        <f ca="1">'Opex &amp; Capex'!CP25</f>
        <v>75</v>
      </c>
      <c r="CQ27" s="10">
        <f ca="1">'Opex &amp; Capex'!CQ25</f>
        <v>75</v>
      </c>
      <c r="CR27" s="10">
        <f ca="1">'Opex &amp; Capex'!CR25</f>
        <v>75</v>
      </c>
      <c r="CS27" s="10">
        <f ca="1">'Opex &amp; Capex'!CS25</f>
        <v>75</v>
      </c>
      <c r="CT27" s="10">
        <f ca="1">'Opex &amp; Capex'!CT25</f>
        <v>0</v>
      </c>
      <c r="CU27" s="10">
        <f ca="1">'Opex &amp; Capex'!CU25</f>
        <v>0</v>
      </c>
      <c r="CV27" s="10">
        <f ca="1">'Opex &amp; Capex'!CV25</f>
        <v>0</v>
      </c>
      <c r="CW27" s="10">
        <f ca="1">'Opex &amp; Capex'!CW25</f>
        <v>0</v>
      </c>
      <c r="CX27" s="10">
        <f ca="1">'Opex &amp; Capex'!CX25</f>
        <v>0</v>
      </c>
      <c r="CY27" s="10">
        <f ca="1">'Opex &amp; Capex'!CY25</f>
        <v>0</v>
      </c>
      <c r="CZ27" s="10">
        <f ca="1">'Opex &amp; Capex'!CZ25</f>
        <v>0</v>
      </c>
      <c r="DA27" s="10">
        <f ca="1">'Opex &amp; Capex'!DA25</f>
        <v>0</v>
      </c>
      <c r="DB27" s="10">
        <f ca="1">'Opex &amp; Capex'!DB25</f>
        <v>0</v>
      </c>
      <c r="DC27" s="10">
        <f ca="1">'Opex &amp; Capex'!DC25</f>
        <v>0</v>
      </c>
      <c r="DD27" s="10">
        <f ca="1">'Opex &amp; Capex'!DD25</f>
        <v>0</v>
      </c>
      <c r="DE27" s="10">
        <f ca="1">'Opex &amp; Capex'!DE25</f>
        <v>0</v>
      </c>
      <c r="DF27" s="10">
        <f ca="1">'Opex &amp; Capex'!DF25</f>
        <v>0</v>
      </c>
      <c r="DG27" s="10">
        <f ca="1">'Opex &amp; Capex'!DG25</f>
        <v>0</v>
      </c>
      <c r="DH27" s="10">
        <f ca="1">'Opex &amp; Capex'!DH25</f>
        <v>0</v>
      </c>
      <c r="DI27" s="10">
        <f ca="1">'Opex &amp; Capex'!DI25</f>
        <v>0</v>
      </c>
      <c r="DJ27" s="10">
        <f ca="1">'Opex &amp; Capex'!DJ25</f>
        <v>0</v>
      </c>
      <c r="DK27" s="10">
        <f ca="1">'Opex &amp; Capex'!DK25</f>
        <v>0</v>
      </c>
      <c r="DL27" s="10">
        <f ca="1">'Opex &amp; Capex'!DL25</f>
        <v>0</v>
      </c>
      <c r="DM27" s="10">
        <f ca="1">'Opex &amp; Capex'!DM25</f>
        <v>0</v>
      </c>
      <c r="DN27" s="10">
        <f ca="1">'Opex &amp; Capex'!DN25</f>
        <v>0</v>
      </c>
      <c r="DO27" s="10">
        <f ca="1">'Opex &amp; Capex'!DO25</f>
        <v>0</v>
      </c>
      <c r="DP27" s="10">
        <f ca="1">'Opex &amp; Capex'!DP25</f>
        <v>0</v>
      </c>
      <c r="DQ27" s="10">
        <f ca="1">'Opex &amp; Capex'!DQ25</f>
        <v>0</v>
      </c>
      <c r="DR27" s="10">
        <f ca="1">'Opex &amp; Capex'!DR25</f>
        <v>0</v>
      </c>
      <c r="DS27" s="10">
        <f ca="1">'Opex &amp; Capex'!DS25</f>
        <v>0</v>
      </c>
      <c r="DT27" s="10">
        <f ca="1">'Opex &amp; Capex'!DT25</f>
        <v>0</v>
      </c>
      <c r="DU27" s="10">
        <f ca="1">'Opex &amp; Capex'!DU25</f>
        <v>0</v>
      </c>
      <c r="DV27" s="10">
        <f ca="1">'Opex &amp; Capex'!DV25</f>
        <v>0</v>
      </c>
      <c r="DW27" s="10">
        <f ca="1">'Opex &amp; Capex'!DW25</f>
        <v>0</v>
      </c>
      <c r="DX27" s="10">
        <f ca="1">'Opex &amp; Capex'!DX25</f>
        <v>0</v>
      </c>
      <c r="DY27" s="10">
        <f ca="1">'Opex &amp; Capex'!DY25</f>
        <v>0</v>
      </c>
      <c r="DZ27" s="10">
        <f ca="1">'Opex &amp; Capex'!DZ25</f>
        <v>0</v>
      </c>
      <c r="EA27" s="10">
        <f ca="1">'Opex &amp; Capex'!EA25</f>
        <v>0</v>
      </c>
      <c r="EB27" s="10">
        <f ca="1">'Opex &amp; Capex'!EB25</f>
        <v>0</v>
      </c>
      <c r="EC27" s="10">
        <f ca="1">'Opex &amp; Capex'!EC25</f>
        <v>0</v>
      </c>
      <c r="ED27" s="10">
        <f ca="1">'Opex &amp; Capex'!ED25</f>
        <v>0</v>
      </c>
      <c r="EE27" s="10">
        <f ca="1">'Opex &amp; Capex'!EE25</f>
        <v>0</v>
      </c>
      <c r="EF27" s="10">
        <f ca="1">'Opex &amp; Capex'!EF25</f>
        <v>0</v>
      </c>
      <c r="EG27" s="10">
        <f ca="1">'Opex &amp; Capex'!EG25</f>
        <v>0</v>
      </c>
      <c r="EH27" s="10">
        <f ca="1">'Opex &amp; Capex'!EH25</f>
        <v>0</v>
      </c>
      <c r="EI27" s="10">
        <f ca="1">'Opex &amp; Capex'!EI25</f>
        <v>0</v>
      </c>
      <c r="EJ27" s="10">
        <f ca="1">'Opex &amp; Capex'!EJ25</f>
        <v>0</v>
      </c>
      <c r="EK27" s="10">
        <f ca="1">'Opex &amp; Capex'!EK25</f>
        <v>0</v>
      </c>
      <c r="EL27" s="10">
        <f ca="1">'Opex &amp; Capex'!EL25</f>
        <v>0</v>
      </c>
      <c r="EM27" s="10">
        <f ca="1">'Opex &amp; Capex'!EM25</f>
        <v>0</v>
      </c>
      <c r="EN27" s="10">
        <f ca="1">'Opex &amp; Capex'!EN25</f>
        <v>0</v>
      </c>
      <c r="EO27" s="10">
        <f ca="1">'Opex &amp; Capex'!EO25</f>
        <v>0</v>
      </c>
      <c r="EP27" s="10">
        <f ca="1">'Opex &amp; Capex'!EP25</f>
        <v>0</v>
      </c>
    </row>
    <row r="28" spans="1:146" ht="14.1" customHeight="1">
      <c r="A28" s="15"/>
      <c r="B28" s="15" t="s">
        <v>762</v>
      </c>
      <c r="C28" s="1524"/>
      <c r="D28" s="1650" t="s">
        <v>97</v>
      </c>
      <c r="E28" s="146">
        <f t="shared" ref="E28:E30" ca="1" si="68">SUM(G28:EP28)</f>
        <v>428.32729484598298</v>
      </c>
      <c r="F28" s="71"/>
      <c r="G28" s="71"/>
      <c r="H28" s="10">
        <f ca="1">'Opex &amp; Capex'!H26</f>
        <v>0</v>
      </c>
      <c r="I28" s="10">
        <f ca="1">'Opex &amp; Capex'!I26</f>
        <v>0</v>
      </c>
      <c r="J28" s="10">
        <f ca="1">'Opex &amp; Capex'!J26</f>
        <v>0</v>
      </c>
      <c r="K28" s="10">
        <f ca="1">'Opex &amp; Capex'!K26</f>
        <v>0</v>
      </c>
      <c r="L28" s="10">
        <f ca="1">'Opex &amp; Capex'!L26</f>
        <v>0</v>
      </c>
      <c r="M28" s="10">
        <f ca="1">'Opex &amp; Capex'!M26</f>
        <v>0</v>
      </c>
      <c r="N28" s="10">
        <f ca="1">'Opex &amp; Capex'!N26</f>
        <v>0</v>
      </c>
      <c r="O28" s="10">
        <f ca="1">'Opex &amp; Capex'!O26</f>
        <v>0</v>
      </c>
      <c r="P28" s="10">
        <f ca="1">'Opex &amp; Capex'!P26</f>
        <v>0</v>
      </c>
      <c r="Q28" s="10">
        <f ca="1">'Opex &amp; Capex'!Q26</f>
        <v>0</v>
      </c>
      <c r="R28" s="10">
        <f ca="1">'Opex &amp; Capex'!R26</f>
        <v>5.2770822099922414</v>
      </c>
      <c r="S28" s="10">
        <f ca="1">'Opex &amp; Capex'!S26</f>
        <v>5.3895040721565426</v>
      </c>
      <c r="T28" s="10">
        <f ca="1">'Opex &amp; Capex'!T26</f>
        <v>6.8734726527253027</v>
      </c>
      <c r="U28" s="10">
        <f ca="1">'Opex &amp; Capex'!U26</f>
        <v>4.944313497985914</v>
      </c>
      <c r="V28" s="10">
        <f ca="1">'Opex &amp; Capex'!V26</f>
        <v>5.2506967989422808</v>
      </c>
      <c r="W28" s="10">
        <f ca="1">'Opex &amp; Capex'!W26</f>
        <v>5.362556551795759</v>
      </c>
      <c r="X28" s="10">
        <f ca="1">'Opex &amp; Capex'!X26</f>
        <v>6.8391052894616751</v>
      </c>
      <c r="Y28" s="10">
        <f ca="1">'Opex &amp; Capex'!Y26</f>
        <v>4.9195919304959848</v>
      </c>
      <c r="Z28" s="10">
        <f ca="1">'Opex &amp; Capex'!Z26</f>
        <v>5.2243113878923193</v>
      </c>
      <c r="AA28" s="10">
        <f ca="1">'Opex &amp; Capex'!AA26</f>
        <v>5.3356090314349753</v>
      </c>
      <c r="AB28" s="10">
        <f ca="1">'Opex &amp; Capex'!AB26</f>
        <v>6.8047379261980501</v>
      </c>
      <c r="AC28" s="10">
        <f ca="1">'Opex &amp; Capex'!AC26</f>
        <v>4.8948703630060546</v>
      </c>
      <c r="AD28" s="10">
        <f ca="1">'Opex &amp; Capex'!AD26</f>
        <v>5.1979259768423578</v>
      </c>
      <c r="AE28" s="10">
        <f ca="1">'Opex &amp; Capex'!AE26</f>
        <v>5.3086615110741935</v>
      </c>
      <c r="AF28" s="10">
        <f ca="1">'Opex &amp; Capex'!AF26</f>
        <v>6.7703705629344233</v>
      </c>
      <c r="AG28" s="10">
        <f ca="1">'Opex &amp; Capex'!AG26</f>
        <v>4.8701487955161253</v>
      </c>
      <c r="AH28" s="10">
        <f ca="1">'Opex &amp; Capex'!AH26</f>
        <v>5.1715405657923972</v>
      </c>
      <c r="AI28" s="10">
        <f ca="1">'Opex &amp; Capex'!AI26</f>
        <v>5.2817139907134116</v>
      </c>
      <c r="AJ28" s="10">
        <f ca="1">'Opex &amp; Capex'!AJ26</f>
        <v>6.7360031996707956</v>
      </c>
      <c r="AK28" s="10">
        <f ca="1">'Opex &amp; Capex'!AK26</f>
        <v>4.845427228026197</v>
      </c>
      <c r="AL28" s="10">
        <f ca="1">'Opex &amp; Capex'!AL26</f>
        <v>5.1451551547424366</v>
      </c>
      <c r="AM28" s="10">
        <f ca="1">'Opex &amp; Capex'!AM26</f>
        <v>5.2547664703526289</v>
      </c>
      <c r="AN28" s="10">
        <f ca="1">'Opex &amp; Capex'!AN26</f>
        <v>6.7016358364071706</v>
      </c>
      <c r="AO28" s="10">
        <f ca="1">'Opex &amp; Capex'!AO26</f>
        <v>4.8207056605362677</v>
      </c>
      <c r="AP28" s="10">
        <f ca="1">'Opex &amp; Capex'!AP26</f>
        <v>5.1187697436924751</v>
      </c>
      <c r="AQ28" s="10">
        <f ca="1">'Opex &amp; Capex'!AQ26</f>
        <v>5.2278189499918462</v>
      </c>
      <c r="AR28" s="10">
        <f ca="1">'Opex &amp; Capex'!AR26</f>
        <v>6.6672684731435439</v>
      </c>
      <c r="AS28" s="10">
        <f ca="1">'Opex &amp; Capex'!AS26</f>
        <v>4.7959840930463367</v>
      </c>
      <c r="AT28" s="10">
        <f ca="1">'Opex &amp; Capex'!AT26</f>
        <v>5.0923843326425136</v>
      </c>
      <c r="AU28" s="10">
        <f ca="1">'Opex &amp; Capex'!AU26</f>
        <v>5.2008714296310634</v>
      </c>
      <c r="AV28" s="10">
        <f ca="1">'Opex &amp; Capex'!AV26</f>
        <v>6.632901109879918</v>
      </c>
      <c r="AW28" s="10">
        <f ca="1">'Opex &amp; Capex'!AW26</f>
        <v>4.7712625255564083</v>
      </c>
      <c r="AX28" s="10">
        <f ca="1">'Opex &amp; Capex'!AX26</f>
        <v>5.0659989215925521</v>
      </c>
      <c r="AY28" s="10">
        <f ca="1">'Opex &amp; Capex'!AY26</f>
        <v>5.1739239092702798</v>
      </c>
      <c r="AZ28" s="10">
        <f ca="1">'Opex &amp; Capex'!AZ26</f>
        <v>6.5985337466162903</v>
      </c>
      <c r="BA28" s="10">
        <f ca="1">'Opex &amp; Capex'!BA26</f>
        <v>4.7465409580664772</v>
      </c>
      <c r="BB28" s="10">
        <f ca="1">'Opex &amp; Capex'!BB26</f>
        <v>5.0396135105425905</v>
      </c>
      <c r="BC28" s="10">
        <f ca="1">'Opex &amp; Capex'!BC26</f>
        <v>5.1469763889094979</v>
      </c>
      <c r="BD28" s="10">
        <f ca="1">'Opex &amp; Capex'!BD26</f>
        <v>6.5641663833526636</v>
      </c>
      <c r="BE28" s="10">
        <f ca="1">'Opex &amp; Capex'!BE26</f>
        <v>4.7218193905765489</v>
      </c>
      <c r="BF28" s="10">
        <f ca="1">'Opex &amp; Capex'!BF26</f>
        <v>5.0132280994926299</v>
      </c>
      <c r="BG28" s="10">
        <f ca="1">'Opex &amp; Capex'!BG26</f>
        <v>5.1200288685487152</v>
      </c>
      <c r="BH28" s="10">
        <f ca="1">'Opex &amp; Capex'!BH26</f>
        <v>6.5297990200890386</v>
      </c>
      <c r="BI28" s="10">
        <f ca="1">'Opex &amp; Capex'!BI26</f>
        <v>4.6970978230866187</v>
      </c>
      <c r="BJ28" s="10">
        <f ca="1">'Opex &amp; Capex'!BJ26</f>
        <v>4.9868426884426684</v>
      </c>
      <c r="BK28" s="10">
        <f ca="1">'Opex &amp; Capex'!BK26</f>
        <v>5.0930813481879316</v>
      </c>
      <c r="BL28" s="10">
        <f ca="1">'Opex &amp; Capex'!BL26</f>
        <v>6.49543165682541</v>
      </c>
      <c r="BM28" s="10">
        <f ca="1">'Opex &amp; Capex'!BM26</f>
        <v>4.6723762555966886</v>
      </c>
      <c r="BN28" s="10">
        <f ca="1">'Opex &amp; Capex'!BN26</f>
        <v>4.9604572773927078</v>
      </c>
      <c r="BO28" s="10">
        <f ca="1">'Opex &amp; Capex'!BO26</f>
        <v>5.0661338278271497</v>
      </c>
      <c r="BP28" s="10">
        <f ca="1">'Opex &amp; Capex'!BP26</f>
        <v>6.4610642935617841</v>
      </c>
      <c r="BQ28" s="10">
        <f ca="1">'Opex &amp; Capex'!BQ26</f>
        <v>4.6476546881067602</v>
      </c>
      <c r="BR28" s="10">
        <f ca="1">'Opex &amp; Capex'!BR26</f>
        <v>4.9340718663427472</v>
      </c>
      <c r="BS28" s="10">
        <f ca="1">'Opex &amp; Capex'!BS26</f>
        <v>5.0391863074663679</v>
      </c>
      <c r="BT28" s="10">
        <f ca="1">'Opex &amp; Capex'!BT26</f>
        <v>6.42669693029816</v>
      </c>
      <c r="BU28" s="10">
        <f ca="1">'Opex &amp; Capex'!BU26</f>
        <v>4.6229331206168309</v>
      </c>
      <c r="BV28" s="10">
        <f ca="1">'Opex &amp; Capex'!BV26</f>
        <v>4.9076864552927848</v>
      </c>
      <c r="BW28" s="10">
        <f ca="1">'Opex &amp; Capex'!BW26</f>
        <v>5.0122387871055842</v>
      </c>
      <c r="BX28" s="10">
        <f ca="1">'Opex &amp; Capex'!BX26</f>
        <v>6.3923295670345315</v>
      </c>
      <c r="BY28" s="10">
        <f ca="1">'Opex &amp; Capex'!BY26</f>
        <v>4.5982115531268999</v>
      </c>
      <c r="BZ28" s="10">
        <f ca="1">'Opex &amp; Capex'!BZ26</f>
        <v>4.8813010442428233</v>
      </c>
      <c r="CA28" s="10">
        <f ca="1">'Opex &amp; Capex'!CA26</f>
        <v>4.9852912667448015</v>
      </c>
      <c r="CB28" s="10">
        <f ca="1">'Opex &amp; Capex'!CB26</f>
        <v>6.3579622037709047</v>
      </c>
      <c r="CC28" s="10">
        <f ca="1">'Opex &amp; Capex'!CC26</f>
        <v>4.5734899856369706</v>
      </c>
      <c r="CD28" s="10">
        <f ca="1">'Opex &amp; Capex'!CD26</f>
        <v>4.8549156331928636</v>
      </c>
      <c r="CE28" s="10">
        <f ca="1">'Opex &amp; Capex'!CE26</f>
        <v>4.9583437463840188</v>
      </c>
      <c r="CF28" s="10">
        <f ca="1">'Opex &amp; Capex'!CF26</f>
        <v>6.3235948405072779</v>
      </c>
      <c r="CG28" s="10">
        <f ca="1">'Opex &amp; Capex'!CG26</f>
        <v>4.5487684181470414</v>
      </c>
      <c r="CH28" s="10">
        <f ca="1">'Opex &amp; Capex'!CH26</f>
        <v>4.8285302221429012</v>
      </c>
      <c r="CI28" s="10">
        <f ca="1">'Opex &amp; Capex'!CI26</f>
        <v>4.931396226023236</v>
      </c>
      <c r="CJ28" s="10">
        <f ca="1">'Opex &amp; Capex'!CJ26</f>
        <v>6.2892274772436521</v>
      </c>
      <c r="CK28" s="10">
        <f ca="1">'Opex &amp; Capex'!CK26</f>
        <v>4.5240468506571112</v>
      </c>
      <c r="CL28" s="10">
        <f ca="1">'Opex &amp; Capex'!CL26</f>
        <v>4.8021448110929406</v>
      </c>
      <c r="CM28" s="10">
        <f ca="1">'Opex &amp; Capex'!CM26</f>
        <v>4.9044487056624533</v>
      </c>
      <c r="CN28" s="10">
        <f ca="1">'Opex &amp; Capex'!CN26</f>
        <v>6.2548601139800253</v>
      </c>
      <c r="CO28" s="10">
        <f ca="1">'Opex &amp; Capex'!CO26</f>
        <v>4.4993252831671819</v>
      </c>
      <c r="CP28" s="10">
        <f ca="1">'Opex &amp; Capex'!CP26</f>
        <v>4.7757594000429791</v>
      </c>
      <c r="CQ28" s="10">
        <f ca="1">'Opex &amp; Capex'!CQ26</f>
        <v>4.8775011853016714</v>
      </c>
      <c r="CR28" s="10">
        <f ca="1">'Opex &amp; Capex'!CR26</f>
        <v>6.2204927507163994</v>
      </c>
      <c r="CS28" s="10">
        <f ca="1">'Opex &amp; Capex'!CS26</f>
        <v>4.4746037156772527</v>
      </c>
      <c r="CT28" s="10">
        <f ca="1">'Opex &amp; Capex'!CT26</f>
        <v>0</v>
      </c>
      <c r="CU28" s="10">
        <f ca="1">'Opex &amp; Capex'!CU26</f>
        <v>0</v>
      </c>
      <c r="CV28" s="10">
        <f ca="1">'Opex &amp; Capex'!CV26</f>
        <v>0</v>
      </c>
      <c r="CW28" s="10">
        <f ca="1">'Opex &amp; Capex'!CW26</f>
        <v>0</v>
      </c>
      <c r="CX28" s="10">
        <f ca="1">'Opex &amp; Capex'!CX26</f>
        <v>0</v>
      </c>
      <c r="CY28" s="10">
        <f ca="1">'Opex &amp; Capex'!CY26</f>
        <v>0</v>
      </c>
      <c r="CZ28" s="10">
        <f ca="1">'Opex &amp; Capex'!CZ26</f>
        <v>0</v>
      </c>
      <c r="DA28" s="10">
        <f>'Opex &amp; Capex'!DA26</f>
        <v>0</v>
      </c>
      <c r="DB28" s="10">
        <f>'Opex &amp; Capex'!DB26</f>
        <v>0</v>
      </c>
      <c r="DC28" s="10">
        <f>'Opex &amp; Capex'!DC26</f>
        <v>0</v>
      </c>
      <c r="DD28" s="10">
        <f>'Opex &amp; Capex'!DD26</f>
        <v>0</v>
      </c>
      <c r="DE28" s="10">
        <f>'Opex &amp; Capex'!DE26</f>
        <v>0</v>
      </c>
      <c r="DF28" s="10">
        <f>'Opex &amp; Capex'!DF26</f>
        <v>0</v>
      </c>
      <c r="DG28" s="10">
        <f>'Opex &amp; Capex'!DG26</f>
        <v>0</v>
      </c>
      <c r="DH28" s="10">
        <f>'Opex &amp; Capex'!DH26</f>
        <v>0</v>
      </c>
      <c r="DI28" s="10">
        <f>'Opex &amp; Capex'!DI26</f>
        <v>0</v>
      </c>
      <c r="DJ28" s="10">
        <f>'Opex &amp; Capex'!DJ26</f>
        <v>0</v>
      </c>
      <c r="DK28" s="10">
        <f>'Opex &amp; Capex'!DK26</f>
        <v>0</v>
      </c>
      <c r="DL28" s="10">
        <f>'Opex &amp; Capex'!DL26</f>
        <v>0</v>
      </c>
      <c r="DM28" s="10">
        <f>'Opex &amp; Capex'!DM26</f>
        <v>0</v>
      </c>
      <c r="DN28" s="10">
        <f>'Opex &amp; Capex'!DN26</f>
        <v>0</v>
      </c>
      <c r="DO28" s="10">
        <f>'Opex &amp; Capex'!DO26</f>
        <v>0</v>
      </c>
      <c r="DP28" s="10">
        <f>'Opex &amp; Capex'!DP26</f>
        <v>0</v>
      </c>
      <c r="DQ28" s="10">
        <f>'Opex &amp; Capex'!DQ26</f>
        <v>0</v>
      </c>
      <c r="DR28" s="10">
        <f>'Opex &amp; Capex'!DR26</f>
        <v>0</v>
      </c>
      <c r="DS28" s="10">
        <f>'Opex &amp; Capex'!DS26</f>
        <v>0</v>
      </c>
      <c r="DT28" s="10">
        <f>'Opex &amp; Capex'!DT26</f>
        <v>0</v>
      </c>
      <c r="DU28" s="10">
        <f>'Opex &amp; Capex'!DU26</f>
        <v>0</v>
      </c>
      <c r="DV28" s="10">
        <f>'Opex &amp; Capex'!DV26</f>
        <v>0</v>
      </c>
      <c r="DW28" s="10">
        <f>'Opex &amp; Capex'!DW26</f>
        <v>0</v>
      </c>
      <c r="DX28" s="10">
        <f>'Opex &amp; Capex'!DX26</f>
        <v>0</v>
      </c>
      <c r="DY28" s="10">
        <f>'Opex &amp; Capex'!DY26</f>
        <v>0</v>
      </c>
      <c r="DZ28" s="10">
        <f>'Opex &amp; Capex'!DZ26</f>
        <v>0</v>
      </c>
      <c r="EA28" s="10">
        <f>'Opex &amp; Capex'!EA26</f>
        <v>0</v>
      </c>
      <c r="EB28" s="10">
        <f>'Opex &amp; Capex'!EB26</f>
        <v>0</v>
      </c>
      <c r="EC28" s="10">
        <f>'Opex &amp; Capex'!EC26</f>
        <v>0</v>
      </c>
      <c r="ED28" s="10">
        <f>'Opex &amp; Capex'!ED26</f>
        <v>0</v>
      </c>
      <c r="EE28" s="10">
        <f>'Opex &amp; Capex'!EE26</f>
        <v>0</v>
      </c>
      <c r="EF28" s="10">
        <f>'Opex &amp; Capex'!EF26</f>
        <v>0</v>
      </c>
      <c r="EG28" s="10">
        <f>'Opex &amp; Capex'!EG26</f>
        <v>0</v>
      </c>
      <c r="EH28" s="10">
        <f>'Opex &amp; Capex'!EH26</f>
        <v>0</v>
      </c>
      <c r="EI28" s="10">
        <f>'Opex &amp; Capex'!EI26</f>
        <v>0</v>
      </c>
      <c r="EJ28" s="10">
        <f>'Opex &amp; Capex'!EJ26</f>
        <v>0</v>
      </c>
      <c r="EK28" s="10">
        <f>'Opex &amp; Capex'!EK26</f>
        <v>0</v>
      </c>
      <c r="EL28" s="10">
        <f>'Opex &amp; Capex'!EL26</f>
        <v>0</v>
      </c>
      <c r="EM28" s="10">
        <f>'Opex &amp; Capex'!EM26</f>
        <v>0</v>
      </c>
      <c r="EN28" s="10">
        <f>'Opex &amp; Capex'!EN26</f>
        <v>0</v>
      </c>
      <c r="EO28" s="10">
        <f>'Opex &amp; Capex'!EO26</f>
        <v>0</v>
      </c>
      <c r="EP28" s="10">
        <f>'Opex &amp; Capex'!EP26</f>
        <v>0</v>
      </c>
    </row>
    <row r="29" spans="1:146" ht="14.1" customHeight="1">
      <c r="A29" s="15"/>
      <c r="B29" s="15" t="s">
        <v>1437</v>
      </c>
      <c r="C29" s="1524"/>
      <c r="D29" s="1650" t="s">
        <v>97</v>
      </c>
      <c r="E29" s="146">
        <f t="shared" ref="E29" ca="1" si="69">SUM(G29:EP29)</f>
        <v>0</v>
      </c>
      <c r="F29" s="71"/>
      <c r="G29" s="71"/>
      <c r="H29" s="10">
        <f ca="1">'Opex &amp; Capex'!H27</f>
        <v>0</v>
      </c>
      <c r="I29" s="10">
        <f ca="1">'Opex &amp; Capex'!I27</f>
        <v>0</v>
      </c>
      <c r="J29" s="10">
        <f ca="1">'Opex &amp; Capex'!J27</f>
        <v>0</v>
      </c>
      <c r="K29" s="10">
        <f ca="1">'Opex &amp; Capex'!K27</f>
        <v>0</v>
      </c>
      <c r="L29" s="10">
        <f ca="1">'Opex &amp; Capex'!L27</f>
        <v>0</v>
      </c>
      <c r="M29" s="10">
        <f ca="1">'Opex &amp; Capex'!M27</f>
        <v>0</v>
      </c>
      <c r="N29" s="10">
        <f ca="1">'Opex &amp; Capex'!N27</f>
        <v>0</v>
      </c>
      <c r="O29" s="10">
        <f ca="1">'Opex &amp; Capex'!O27</f>
        <v>0</v>
      </c>
      <c r="P29" s="10">
        <f ca="1">'Opex &amp; Capex'!P27</f>
        <v>0</v>
      </c>
      <c r="Q29" s="10">
        <f ca="1">'Opex &amp; Capex'!Q27</f>
        <v>0</v>
      </c>
      <c r="R29" s="10">
        <f ca="1">'Opex &amp; Capex'!R27</f>
        <v>0</v>
      </c>
      <c r="S29" s="10">
        <f ca="1">'Opex &amp; Capex'!S27</f>
        <v>0</v>
      </c>
      <c r="T29" s="10">
        <f ca="1">'Opex &amp; Capex'!T27</f>
        <v>0</v>
      </c>
      <c r="U29" s="10">
        <f ca="1">'Opex &amp; Capex'!U27</f>
        <v>0</v>
      </c>
      <c r="V29" s="10">
        <f ca="1">'Opex &amp; Capex'!V27</f>
        <v>0</v>
      </c>
      <c r="W29" s="10">
        <f ca="1">'Opex &amp; Capex'!W27</f>
        <v>0</v>
      </c>
      <c r="X29" s="10">
        <f ca="1">'Opex &amp; Capex'!X27</f>
        <v>0</v>
      </c>
      <c r="Y29" s="10">
        <f ca="1">'Opex &amp; Capex'!Y27</f>
        <v>0</v>
      </c>
      <c r="Z29" s="10">
        <f ca="1">'Opex &amp; Capex'!Z27</f>
        <v>0</v>
      </c>
      <c r="AA29" s="10">
        <f ca="1">'Opex &amp; Capex'!AA27</f>
        <v>0</v>
      </c>
      <c r="AB29" s="10">
        <f ca="1">'Opex &amp; Capex'!AB27</f>
        <v>0</v>
      </c>
      <c r="AC29" s="10">
        <f ca="1">'Opex &amp; Capex'!AC27</f>
        <v>0</v>
      </c>
      <c r="AD29" s="10">
        <f ca="1">'Opex &amp; Capex'!AD27</f>
        <v>0</v>
      </c>
      <c r="AE29" s="10">
        <f ca="1">'Opex &amp; Capex'!AE27</f>
        <v>0</v>
      </c>
      <c r="AF29" s="10">
        <f ca="1">'Opex &amp; Capex'!AF27</f>
        <v>0</v>
      </c>
      <c r="AG29" s="10">
        <f ca="1">'Opex &amp; Capex'!AG27</f>
        <v>0</v>
      </c>
      <c r="AH29" s="10">
        <f ca="1">'Opex &amp; Capex'!AH27</f>
        <v>0</v>
      </c>
      <c r="AI29" s="10">
        <f ca="1">'Opex &amp; Capex'!AI27</f>
        <v>0</v>
      </c>
      <c r="AJ29" s="10">
        <f ca="1">'Opex &amp; Capex'!AJ27</f>
        <v>0</v>
      </c>
      <c r="AK29" s="10">
        <f ca="1">'Opex &amp; Capex'!AK27</f>
        <v>0</v>
      </c>
      <c r="AL29" s="10">
        <f ca="1">'Opex &amp; Capex'!AL27</f>
        <v>0</v>
      </c>
      <c r="AM29" s="10">
        <f ca="1">'Opex &amp; Capex'!AM27</f>
        <v>0</v>
      </c>
      <c r="AN29" s="10">
        <f ca="1">'Opex &amp; Capex'!AN27</f>
        <v>0</v>
      </c>
      <c r="AO29" s="10">
        <f ca="1">'Opex &amp; Capex'!AO27</f>
        <v>0</v>
      </c>
      <c r="AP29" s="10">
        <f ca="1">'Opex &amp; Capex'!AP27</f>
        <v>0</v>
      </c>
      <c r="AQ29" s="10">
        <f ca="1">'Opex &amp; Capex'!AQ27</f>
        <v>0</v>
      </c>
      <c r="AR29" s="10">
        <f ca="1">'Opex &amp; Capex'!AR27</f>
        <v>0</v>
      </c>
      <c r="AS29" s="10">
        <f ca="1">'Opex &amp; Capex'!AS27</f>
        <v>0</v>
      </c>
      <c r="AT29" s="10">
        <f ca="1">'Opex &amp; Capex'!AT27</f>
        <v>0</v>
      </c>
      <c r="AU29" s="10">
        <f ca="1">'Opex &amp; Capex'!AU27</f>
        <v>0</v>
      </c>
      <c r="AV29" s="10">
        <f ca="1">'Opex &amp; Capex'!AV27</f>
        <v>0</v>
      </c>
      <c r="AW29" s="10">
        <f ca="1">'Opex &amp; Capex'!AW27</f>
        <v>0</v>
      </c>
      <c r="AX29" s="10">
        <f ca="1">'Opex &amp; Capex'!AX27</f>
        <v>0</v>
      </c>
      <c r="AY29" s="10">
        <f ca="1">'Opex &amp; Capex'!AY27</f>
        <v>0</v>
      </c>
      <c r="AZ29" s="10">
        <f ca="1">'Opex &amp; Capex'!AZ27</f>
        <v>0</v>
      </c>
      <c r="BA29" s="10">
        <f ca="1">'Opex &amp; Capex'!BA27</f>
        <v>0</v>
      </c>
      <c r="BB29" s="10">
        <f ca="1">'Opex &amp; Capex'!BB27</f>
        <v>0</v>
      </c>
      <c r="BC29" s="10">
        <f ca="1">'Opex &amp; Capex'!BC27</f>
        <v>0</v>
      </c>
      <c r="BD29" s="10">
        <f ca="1">'Opex &amp; Capex'!BD27</f>
        <v>0</v>
      </c>
      <c r="BE29" s="10">
        <f ca="1">'Opex &amp; Capex'!BE27</f>
        <v>0</v>
      </c>
      <c r="BF29" s="10">
        <f ca="1">'Opex &amp; Capex'!BF27</f>
        <v>0</v>
      </c>
      <c r="BG29" s="10">
        <f ca="1">'Opex &amp; Capex'!BG27</f>
        <v>0</v>
      </c>
      <c r="BH29" s="10">
        <f ca="1">'Opex &amp; Capex'!BH27</f>
        <v>0</v>
      </c>
      <c r="BI29" s="10">
        <f ca="1">'Opex &amp; Capex'!BI27</f>
        <v>0</v>
      </c>
      <c r="BJ29" s="10">
        <f ca="1">'Opex &amp; Capex'!BJ27</f>
        <v>0</v>
      </c>
      <c r="BK29" s="10">
        <f ca="1">'Opex &amp; Capex'!BK27</f>
        <v>0</v>
      </c>
      <c r="BL29" s="10">
        <f ca="1">'Opex &amp; Capex'!BL27</f>
        <v>0</v>
      </c>
      <c r="BM29" s="10">
        <f ca="1">'Opex &amp; Capex'!BM27</f>
        <v>0</v>
      </c>
      <c r="BN29" s="10">
        <f ca="1">'Opex &amp; Capex'!BN27</f>
        <v>0</v>
      </c>
      <c r="BO29" s="10">
        <f ca="1">'Opex &amp; Capex'!BO27</f>
        <v>0</v>
      </c>
      <c r="BP29" s="10">
        <f ca="1">'Opex &amp; Capex'!BP27</f>
        <v>0</v>
      </c>
      <c r="BQ29" s="10">
        <f ca="1">'Opex &amp; Capex'!BQ27</f>
        <v>0</v>
      </c>
      <c r="BR29" s="10">
        <f ca="1">'Opex &amp; Capex'!BR27</f>
        <v>0</v>
      </c>
      <c r="BS29" s="10">
        <f ca="1">'Opex &amp; Capex'!BS27</f>
        <v>0</v>
      </c>
      <c r="BT29" s="10">
        <f ca="1">'Opex &amp; Capex'!BT27</f>
        <v>0</v>
      </c>
      <c r="BU29" s="10">
        <f ca="1">'Opex &amp; Capex'!BU27</f>
        <v>0</v>
      </c>
      <c r="BV29" s="10">
        <f ca="1">'Opex &amp; Capex'!BV27</f>
        <v>0</v>
      </c>
      <c r="BW29" s="10">
        <f ca="1">'Opex &amp; Capex'!BW27</f>
        <v>0</v>
      </c>
      <c r="BX29" s="10">
        <f ca="1">'Opex &amp; Capex'!BX27</f>
        <v>0</v>
      </c>
      <c r="BY29" s="10">
        <f ca="1">'Opex &amp; Capex'!BY27</f>
        <v>0</v>
      </c>
      <c r="BZ29" s="10">
        <f ca="1">'Opex &amp; Capex'!BZ27</f>
        <v>0</v>
      </c>
      <c r="CA29" s="10">
        <f ca="1">'Opex &amp; Capex'!CA27</f>
        <v>0</v>
      </c>
      <c r="CB29" s="10">
        <f ca="1">'Opex &amp; Capex'!CB27</f>
        <v>0</v>
      </c>
      <c r="CC29" s="10">
        <f ca="1">'Opex &amp; Capex'!CC27</f>
        <v>0</v>
      </c>
      <c r="CD29" s="10">
        <f ca="1">'Opex &amp; Capex'!CD27</f>
        <v>0</v>
      </c>
      <c r="CE29" s="10">
        <f ca="1">'Opex &amp; Capex'!CE27</f>
        <v>0</v>
      </c>
      <c r="CF29" s="10">
        <f ca="1">'Opex &amp; Capex'!CF27</f>
        <v>0</v>
      </c>
      <c r="CG29" s="10">
        <f ca="1">'Opex &amp; Capex'!CG27</f>
        <v>0</v>
      </c>
      <c r="CH29" s="10">
        <f ca="1">'Opex &amp; Capex'!CH27</f>
        <v>0</v>
      </c>
      <c r="CI29" s="10">
        <f ca="1">'Opex &amp; Capex'!CI27</f>
        <v>0</v>
      </c>
      <c r="CJ29" s="10">
        <f ca="1">'Opex &amp; Capex'!CJ27</f>
        <v>0</v>
      </c>
      <c r="CK29" s="10">
        <f ca="1">'Opex &amp; Capex'!CK27</f>
        <v>0</v>
      </c>
      <c r="CL29" s="10">
        <f ca="1">'Opex &amp; Capex'!CL27</f>
        <v>0</v>
      </c>
      <c r="CM29" s="10">
        <f ca="1">'Opex &amp; Capex'!CM27</f>
        <v>0</v>
      </c>
      <c r="CN29" s="10">
        <f ca="1">'Opex &amp; Capex'!CN27</f>
        <v>0</v>
      </c>
      <c r="CO29" s="10">
        <f ca="1">'Opex &amp; Capex'!CO27</f>
        <v>0</v>
      </c>
      <c r="CP29" s="10">
        <f ca="1">'Opex &amp; Capex'!CP27</f>
        <v>0</v>
      </c>
      <c r="CQ29" s="10">
        <f ca="1">'Opex &amp; Capex'!CQ27</f>
        <v>0</v>
      </c>
      <c r="CR29" s="10">
        <f ca="1">'Opex &amp; Capex'!CR27</f>
        <v>0</v>
      </c>
      <c r="CS29" s="10">
        <f ca="1">'Opex &amp; Capex'!CS27</f>
        <v>0</v>
      </c>
      <c r="CT29" s="10">
        <f ca="1">'Opex &amp; Capex'!CT27</f>
        <v>0</v>
      </c>
      <c r="CU29" s="10">
        <f ca="1">'Opex &amp; Capex'!CU27</f>
        <v>0</v>
      </c>
      <c r="CV29" s="10">
        <f ca="1">'Opex &amp; Capex'!CV27</f>
        <v>0</v>
      </c>
      <c r="CW29" s="10">
        <f ca="1">'Opex &amp; Capex'!CW27</f>
        <v>0</v>
      </c>
      <c r="CX29" s="10">
        <f ca="1">'Opex &amp; Capex'!CX27</f>
        <v>0</v>
      </c>
      <c r="CY29" s="10">
        <f ca="1">'Opex &amp; Capex'!CY27</f>
        <v>0</v>
      </c>
      <c r="CZ29" s="10">
        <f ca="1">'Opex &amp; Capex'!CZ27</f>
        <v>0</v>
      </c>
      <c r="DA29" s="10">
        <f ca="1">'Opex &amp; Capex'!DA27</f>
        <v>0</v>
      </c>
      <c r="DB29" s="10">
        <f ca="1">'Opex &amp; Capex'!DB27</f>
        <v>0</v>
      </c>
      <c r="DC29" s="10">
        <f ca="1">'Opex &amp; Capex'!DC27</f>
        <v>0</v>
      </c>
      <c r="DD29" s="10">
        <f ca="1">'Opex &amp; Capex'!DD27</f>
        <v>0</v>
      </c>
      <c r="DE29" s="10">
        <f ca="1">'Opex &amp; Capex'!DE27</f>
        <v>0</v>
      </c>
      <c r="DF29" s="10">
        <f ca="1">'Opex &amp; Capex'!DF27</f>
        <v>0</v>
      </c>
      <c r="DG29" s="10">
        <f ca="1">'Opex &amp; Capex'!DG27</f>
        <v>0</v>
      </c>
      <c r="DH29" s="10">
        <f ca="1">'Opex &amp; Capex'!DH27</f>
        <v>0</v>
      </c>
      <c r="DI29" s="10">
        <f ca="1">'Opex &amp; Capex'!DI27</f>
        <v>0</v>
      </c>
      <c r="DJ29" s="10">
        <f ca="1">'Opex &amp; Capex'!DJ27</f>
        <v>0</v>
      </c>
      <c r="DK29" s="10">
        <f ca="1">'Opex &amp; Capex'!DK27</f>
        <v>0</v>
      </c>
      <c r="DL29" s="10">
        <f ca="1">'Opex &amp; Capex'!DL27</f>
        <v>0</v>
      </c>
      <c r="DM29" s="10">
        <f ca="1">'Opex &amp; Capex'!DM27</f>
        <v>0</v>
      </c>
      <c r="DN29" s="10">
        <f ca="1">'Opex &amp; Capex'!DN27</f>
        <v>0</v>
      </c>
      <c r="DO29" s="10">
        <f ca="1">'Opex &amp; Capex'!DO27</f>
        <v>0</v>
      </c>
      <c r="DP29" s="10">
        <f ca="1">'Opex &amp; Capex'!DP27</f>
        <v>0</v>
      </c>
      <c r="DQ29" s="10">
        <f ca="1">'Opex &amp; Capex'!DQ27</f>
        <v>0</v>
      </c>
      <c r="DR29" s="10">
        <f ca="1">'Opex &amp; Capex'!DR27</f>
        <v>0</v>
      </c>
      <c r="DS29" s="10">
        <f ca="1">'Opex &amp; Capex'!DS27</f>
        <v>0</v>
      </c>
      <c r="DT29" s="10">
        <f ca="1">'Opex &amp; Capex'!DT27</f>
        <v>0</v>
      </c>
      <c r="DU29" s="10">
        <f ca="1">'Opex &amp; Capex'!DU27</f>
        <v>0</v>
      </c>
      <c r="DV29" s="10">
        <f ca="1">'Opex &amp; Capex'!DV27</f>
        <v>0</v>
      </c>
      <c r="DW29" s="10">
        <f ca="1">'Opex &amp; Capex'!DW27</f>
        <v>0</v>
      </c>
      <c r="DX29" s="10">
        <f ca="1">'Opex &amp; Capex'!DX27</f>
        <v>0</v>
      </c>
      <c r="DY29" s="10">
        <f ca="1">'Opex &amp; Capex'!DY27</f>
        <v>0</v>
      </c>
      <c r="DZ29" s="10">
        <f ca="1">'Opex &amp; Capex'!DZ27</f>
        <v>0</v>
      </c>
      <c r="EA29" s="10">
        <f ca="1">'Opex &amp; Capex'!EA27</f>
        <v>0</v>
      </c>
      <c r="EB29" s="10">
        <f ca="1">'Opex &amp; Capex'!EB27</f>
        <v>0</v>
      </c>
      <c r="EC29" s="10">
        <f ca="1">'Opex &amp; Capex'!EC27</f>
        <v>0</v>
      </c>
      <c r="ED29" s="10">
        <f ca="1">'Opex &amp; Capex'!ED27</f>
        <v>0</v>
      </c>
      <c r="EE29" s="10">
        <f ca="1">'Opex &amp; Capex'!EE27</f>
        <v>0</v>
      </c>
      <c r="EF29" s="10">
        <f ca="1">'Opex &amp; Capex'!EF27</f>
        <v>0</v>
      </c>
      <c r="EG29" s="10">
        <f ca="1">'Opex &amp; Capex'!EG27</f>
        <v>0</v>
      </c>
      <c r="EH29" s="10">
        <f ca="1">'Opex &amp; Capex'!EH27</f>
        <v>0</v>
      </c>
      <c r="EI29" s="10">
        <f ca="1">'Opex &amp; Capex'!EI27</f>
        <v>0</v>
      </c>
      <c r="EJ29" s="10">
        <f ca="1">'Opex &amp; Capex'!EJ27</f>
        <v>0</v>
      </c>
      <c r="EK29" s="10">
        <f ca="1">'Opex &amp; Capex'!EK27</f>
        <v>0</v>
      </c>
      <c r="EL29" s="10">
        <f ca="1">'Opex &amp; Capex'!EL27</f>
        <v>0</v>
      </c>
      <c r="EM29" s="10">
        <f ca="1">'Opex &amp; Capex'!EM27</f>
        <v>0</v>
      </c>
      <c r="EN29" s="10">
        <f ca="1">'Opex &amp; Capex'!EN27</f>
        <v>0</v>
      </c>
      <c r="EO29" s="10">
        <f ca="1">'Opex &amp; Capex'!EO27</f>
        <v>0</v>
      </c>
      <c r="EP29" s="10">
        <f ca="1">'Opex &amp; Capex'!EP27</f>
        <v>0</v>
      </c>
    </row>
    <row r="30" spans="1:146" ht="14.1" customHeight="1">
      <c r="A30" s="15"/>
      <c r="B30" s="15" t="s">
        <v>1438</v>
      </c>
      <c r="C30" s="38"/>
      <c r="D30" s="1650" t="s">
        <v>97</v>
      </c>
      <c r="E30" s="146">
        <f t="shared" si="68"/>
        <v>280</v>
      </c>
      <c r="F30" s="71"/>
      <c r="G30" s="71"/>
      <c r="H30" s="10">
        <f>-TIC!H29</f>
        <v>0</v>
      </c>
      <c r="I30" s="10">
        <f>-TIC!I29</f>
        <v>0</v>
      </c>
      <c r="J30" s="10">
        <f>-TIC!J29</f>
        <v>0</v>
      </c>
      <c r="K30" s="10">
        <f>-TIC!K29</f>
        <v>0</v>
      </c>
      <c r="L30" s="10">
        <f>-TIC!L29</f>
        <v>28</v>
      </c>
      <c r="M30" s="10">
        <f>-TIC!M29</f>
        <v>56</v>
      </c>
      <c r="N30" s="10">
        <f>-TIC!N29</f>
        <v>56</v>
      </c>
      <c r="O30" s="10">
        <f>-TIC!O29</f>
        <v>56</v>
      </c>
      <c r="P30" s="10">
        <f>-TIC!P29</f>
        <v>56</v>
      </c>
      <c r="Q30" s="10">
        <f>-TIC!Q29</f>
        <v>28</v>
      </c>
      <c r="R30" s="10">
        <f>-TIC!R29</f>
        <v>0</v>
      </c>
      <c r="S30" s="10">
        <f>-TIC!S29</f>
        <v>0</v>
      </c>
      <c r="T30" s="10">
        <f>-TIC!T29</f>
        <v>0</v>
      </c>
      <c r="U30" s="10">
        <f>-TIC!U29</f>
        <v>0</v>
      </c>
      <c r="V30" s="10">
        <f>-TIC!V29</f>
        <v>0</v>
      </c>
      <c r="W30" s="10">
        <f>-TIC!W29</f>
        <v>0</v>
      </c>
      <c r="X30" s="10">
        <f>-TIC!X29</f>
        <v>0</v>
      </c>
      <c r="Y30" s="10">
        <f>-TIC!Y29</f>
        <v>0</v>
      </c>
      <c r="Z30" s="10">
        <f>-TIC!Z29</f>
        <v>0</v>
      </c>
      <c r="AA30" s="10">
        <f>-TIC!AA29</f>
        <v>0</v>
      </c>
      <c r="AB30" s="10">
        <f>-TIC!AB29</f>
        <v>0</v>
      </c>
      <c r="AC30" s="10">
        <f>-TIC!AC29</f>
        <v>0</v>
      </c>
      <c r="AD30" s="10">
        <f>-TIC!AD29</f>
        <v>0</v>
      </c>
      <c r="AE30" s="10">
        <f>-TIC!AE29</f>
        <v>0</v>
      </c>
      <c r="AF30" s="10">
        <f>-TIC!AF29</f>
        <v>0</v>
      </c>
      <c r="AG30" s="10">
        <f>-TIC!AG29</f>
        <v>0</v>
      </c>
      <c r="AH30" s="10">
        <f>-TIC!AH29</f>
        <v>0</v>
      </c>
      <c r="AI30" s="10">
        <f>-TIC!AI29</f>
        <v>0</v>
      </c>
      <c r="AJ30" s="10">
        <f>-TIC!AJ29</f>
        <v>0</v>
      </c>
      <c r="AK30" s="10">
        <f>-TIC!AK29</f>
        <v>0</v>
      </c>
      <c r="AL30" s="10">
        <f>-TIC!AL29</f>
        <v>0</v>
      </c>
      <c r="AM30" s="10">
        <f>-TIC!AM29</f>
        <v>0</v>
      </c>
      <c r="AN30" s="10">
        <f>-TIC!AN29</f>
        <v>0</v>
      </c>
      <c r="AO30" s="10">
        <f>-TIC!AO29</f>
        <v>0</v>
      </c>
      <c r="AP30" s="10">
        <f>-TIC!AP29</f>
        <v>0</v>
      </c>
      <c r="AQ30" s="10">
        <f>-TIC!AQ29</f>
        <v>0</v>
      </c>
      <c r="AR30" s="10">
        <f>-TIC!AR29</f>
        <v>0</v>
      </c>
      <c r="AS30" s="10">
        <f>-TIC!AS29</f>
        <v>0</v>
      </c>
      <c r="AT30" s="10">
        <f>-TIC!AT29</f>
        <v>0</v>
      </c>
      <c r="AU30" s="10">
        <f>-TIC!AU29</f>
        <v>0</v>
      </c>
      <c r="AV30" s="10">
        <f>-TIC!AV29</f>
        <v>0</v>
      </c>
      <c r="AW30" s="10">
        <f>-TIC!AW29</f>
        <v>0</v>
      </c>
      <c r="AX30" s="10">
        <f>-TIC!AX29</f>
        <v>0</v>
      </c>
      <c r="AY30" s="10">
        <f>-TIC!AY29</f>
        <v>0</v>
      </c>
      <c r="AZ30" s="10">
        <f>-TIC!AZ29</f>
        <v>0</v>
      </c>
      <c r="BA30" s="10">
        <f>-TIC!BA29</f>
        <v>0</v>
      </c>
      <c r="BB30" s="10">
        <f>-TIC!BB29</f>
        <v>0</v>
      </c>
      <c r="BC30" s="10">
        <f>-TIC!BC29</f>
        <v>0</v>
      </c>
      <c r="BD30" s="10">
        <f>-TIC!BD29</f>
        <v>0</v>
      </c>
      <c r="BE30" s="10">
        <f>-TIC!BE29</f>
        <v>0</v>
      </c>
      <c r="BF30" s="10">
        <f>-TIC!BF29</f>
        <v>0</v>
      </c>
      <c r="BG30" s="10">
        <f>-TIC!BG29</f>
        <v>0</v>
      </c>
      <c r="BH30" s="10">
        <f>-TIC!BH29</f>
        <v>0</v>
      </c>
      <c r="BI30" s="10">
        <f>-TIC!BI29</f>
        <v>0</v>
      </c>
      <c r="BJ30" s="10">
        <f>-TIC!BJ29</f>
        <v>0</v>
      </c>
      <c r="BK30" s="10">
        <f>-TIC!BK29</f>
        <v>0</v>
      </c>
      <c r="BL30" s="10">
        <f>-TIC!BL29</f>
        <v>0</v>
      </c>
      <c r="BM30" s="10">
        <f>-TIC!BM29</f>
        <v>0</v>
      </c>
      <c r="BN30" s="10">
        <f>-TIC!BN29</f>
        <v>0</v>
      </c>
      <c r="BO30" s="10">
        <f>-TIC!BO29</f>
        <v>0</v>
      </c>
      <c r="BP30" s="10">
        <f>-TIC!BP29</f>
        <v>0</v>
      </c>
      <c r="BQ30" s="10">
        <f>-TIC!BQ29</f>
        <v>0</v>
      </c>
      <c r="BR30" s="10">
        <f>-TIC!BR29</f>
        <v>0</v>
      </c>
      <c r="BS30" s="10">
        <f>-TIC!BS29</f>
        <v>0</v>
      </c>
      <c r="BT30" s="10">
        <f>-TIC!BT29</f>
        <v>0</v>
      </c>
      <c r="BU30" s="10">
        <f>-TIC!BU29</f>
        <v>0</v>
      </c>
      <c r="BV30" s="10">
        <f>-TIC!BV29</f>
        <v>0</v>
      </c>
      <c r="BW30" s="10">
        <f>-TIC!BW29</f>
        <v>0</v>
      </c>
      <c r="BX30" s="10">
        <f>-TIC!BX29</f>
        <v>0</v>
      </c>
      <c r="BY30" s="10">
        <f>-TIC!BY29</f>
        <v>0</v>
      </c>
      <c r="BZ30" s="10">
        <f>-TIC!BZ29</f>
        <v>0</v>
      </c>
      <c r="CA30" s="10">
        <f>-TIC!CA29</f>
        <v>0</v>
      </c>
      <c r="CB30" s="10">
        <f>-TIC!CB29</f>
        <v>0</v>
      </c>
      <c r="CC30" s="10">
        <f>-TIC!CC29</f>
        <v>0</v>
      </c>
      <c r="CD30" s="10">
        <f>-TIC!CD29</f>
        <v>0</v>
      </c>
      <c r="CE30" s="10">
        <f>-TIC!CE29</f>
        <v>0</v>
      </c>
      <c r="CF30" s="10">
        <f>-TIC!CF29</f>
        <v>0</v>
      </c>
      <c r="CG30" s="10">
        <f>-TIC!CG29</f>
        <v>0</v>
      </c>
      <c r="CH30" s="10">
        <f>-TIC!CH29</f>
        <v>0</v>
      </c>
      <c r="CI30" s="10">
        <f>-TIC!CI29</f>
        <v>0</v>
      </c>
      <c r="CJ30" s="10">
        <f>-TIC!CJ29</f>
        <v>0</v>
      </c>
      <c r="CK30" s="10">
        <f>-TIC!CK29</f>
        <v>0</v>
      </c>
      <c r="CL30" s="10">
        <f>-TIC!CL29</f>
        <v>0</v>
      </c>
      <c r="CM30" s="10">
        <f>-TIC!CM29</f>
        <v>0</v>
      </c>
      <c r="CN30" s="10">
        <f>-TIC!CN29</f>
        <v>0</v>
      </c>
      <c r="CO30" s="10">
        <f>-TIC!CO29</f>
        <v>0</v>
      </c>
      <c r="CP30" s="10">
        <f>-TIC!CP29</f>
        <v>0</v>
      </c>
      <c r="CQ30" s="10">
        <f>-TIC!CQ29</f>
        <v>0</v>
      </c>
      <c r="CR30" s="10">
        <f>-TIC!CR29</f>
        <v>0</v>
      </c>
      <c r="CS30" s="10">
        <f>-TIC!CS29</f>
        <v>0</v>
      </c>
      <c r="CT30" s="10">
        <f>-TIC!CT29</f>
        <v>0</v>
      </c>
      <c r="CU30" s="10">
        <f>-TIC!CU29</f>
        <v>0</v>
      </c>
      <c r="CV30" s="10">
        <f>-TIC!CV29</f>
        <v>0</v>
      </c>
      <c r="CW30" s="10">
        <f>-TIC!CW29</f>
        <v>0</v>
      </c>
      <c r="CX30" s="10">
        <f>-TIC!CX29</f>
        <v>0</v>
      </c>
      <c r="CY30" s="10">
        <f>-TIC!CY29</f>
        <v>0</v>
      </c>
      <c r="CZ30" s="10">
        <f>-TIC!CZ29</f>
        <v>0</v>
      </c>
      <c r="DA30" s="10">
        <f>-TIC!DA29</f>
        <v>0</v>
      </c>
      <c r="DB30" s="10">
        <f>-TIC!DB29</f>
        <v>0</v>
      </c>
      <c r="DC30" s="10">
        <f>-TIC!DC29</f>
        <v>0</v>
      </c>
      <c r="DD30" s="10">
        <f>-TIC!DD29</f>
        <v>0</v>
      </c>
      <c r="DE30" s="10">
        <f>-TIC!DE29</f>
        <v>0</v>
      </c>
      <c r="DF30" s="10">
        <f>-TIC!DF29</f>
        <v>0</v>
      </c>
      <c r="DG30" s="10">
        <f>-TIC!DG29</f>
        <v>0</v>
      </c>
      <c r="DH30" s="10">
        <f>-TIC!DH29</f>
        <v>0</v>
      </c>
      <c r="DI30" s="10">
        <f>-TIC!DI29</f>
        <v>0</v>
      </c>
      <c r="DJ30" s="10">
        <f>-TIC!DJ29</f>
        <v>0</v>
      </c>
      <c r="DK30" s="10">
        <f>-TIC!DK29</f>
        <v>0</v>
      </c>
      <c r="DL30" s="10">
        <f>-TIC!DL29</f>
        <v>0</v>
      </c>
      <c r="DM30" s="10">
        <f>-TIC!DM29</f>
        <v>0</v>
      </c>
      <c r="DN30" s="10">
        <f>-TIC!DN29</f>
        <v>0</v>
      </c>
      <c r="DO30" s="10">
        <f>-TIC!DO29</f>
        <v>0</v>
      </c>
      <c r="DP30" s="10">
        <f>-TIC!DP29</f>
        <v>0</v>
      </c>
      <c r="DQ30" s="10">
        <f>-TIC!DQ29</f>
        <v>0</v>
      </c>
      <c r="DR30" s="10">
        <f>-TIC!DR29</f>
        <v>0</v>
      </c>
      <c r="DS30" s="10">
        <f>-TIC!DS29</f>
        <v>0</v>
      </c>
      <c r="DT30" s="10">
        <f>-TIC!DT29</f>
        <v>0</v>
      </c>
      <c r="DU30" s="10">
        <f>-TIC!DU29</f>
        <v>0</v>
      </c>
      <c r="DV30" s="10">
        <f>-TIC!DV29</f>
        <v>0</v>
      </c>
      <c r="DW30" s="10">
        <f>-TIC!DW29</f>
        <v>0</v>
      </c>
      <c r="DX30" s="10">
        <f>-TIC!DX29</f>
        <v>0</v>
      </c>
      <c r="DY30" s="10">
        <f>-TIC!DY29</f>
        <v>0</v>
      </c>
      <c r="DZ30" s="10">
        <f>-TIC!DZ29</f>
        <v>0</v>
      </c>
      <c r="EA30" s="10">
        <f>-TIC!EA29</f>
        <v>0</v>
      </c>
      <c r="EB30" s="10">
        <f>-TIC!EB29</f>
        <v>0</v>
      </c>
      <c r="EC30" s="10">
        <f>-TIC!EC29</f>
        <v>0</v>
      </c>
      <c r="ED30" s="10">
        <f>-TIC!ED29</f>
        <v>0</v>
      </c>
      <c r="EE30" s="10">
        <f>-TIC!EE29</f>
        <v>0</v>
      </c>
      <c r="EF30" s="10">
        <f>-TIC!EF29</f>
        <v>0</v>
      </c>
      <c r="EG30" s="10">
        <f>-TIC!EG29</f>
        <v>0</v>
      </c>
      <c r="EH30" s="10">
        <f>-TIC!EH29</f>
        <v>0</v>
      </c>
      <c r="EI30" s="10">
        <f>-TIC!EI29</f>
        <v>0</v>
      </c>
      <c r="EJ30" s="10">
        <f>-TIC!EJ29</f>
        <v>0</v>
      </c>
      <c r="EK30" s="10">
        <f>-TIC!EK29</f>
        <v>0</v>
      </c>
      <c r="EL30" s="10">
        <f>-TIC!EL29</f>
        <v>0</v>
      </c>
      <c r="EM30" s="10">
        <f>-TIC!EM29</f>
        <v>0</v>
      </c>
      <c r="EN30" s="10">
        <f>-TIC!EN29</f>
        <v>0</v>
      </c>
      <c r="EO30" s="10">
        <f>-TIC!EO29</f>
        <v>0</v>
      </c>
      <c r="EP30" s="10">
        <f>-TIC!EP29</f>
        <v>0</v>
      </c>
    </row>
    <row r="31" spans="1:146" ht="14.1" customHeight="1">
      <c r="A31" s="15"/>
      <c r="B31" s="15"/>
      <c r="C31" s="38"/>
      <c r="D31" s="1650"/>
      <c r="E31" s="146"/>
      <c r="F31" s="71"/>
      <c r="G31" s="71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</row>
    <row r="32" spans="1:146" ht="14.1" customHeight="1">
      <c r="A32" s="15"/>
      <c r="B32" s="209" t="s">
        <v>86</v>
      </c>
      <c r="C32" s="300"/>
      <c r="D32" s="1027" t="s">
        <v>97</v>
      </c>
      <c r="E32" s="704">
        <f ca="1">SUM(G32:EP32)</f>
        <v>293380.15379209135</v>
      </c>
      <c r="F32" s="301"/>
      <c r="G32" s="302"/>
      <c r="H32" s="279">
        <f t="shared" ref="H32:AM32" ca="1" si="70">H12-H17</f>
        <v>0</v>
      </c>
      <c r="I32" s="279">
        <f t="shared" ca="1" si="70"/>
        <v>0</v>
      </c>
      <c r="J32" s="279">
        <f t="shared" ca="1" si="70"/>
        <v>0</v>
      </c>
      <c r="K32" s="279">
        <f t="shared" ca="1" si="70"/>
        <v>0</v>
      </c>
      <c r="L32" s="279">
        <f t="shared" ca="1" si="70"/>
        <v>-28</v>
      </c>
      <c r="M32" s="279">
        <f t="shared" ca="1" si="70"/>
        <v>-56</v>
      </c>
      <c r="N32" s="279">
        <f t="shared" ca="1" si="70"/>
        <v>-56</v>
      </c>
      <c r="O32" s="279">
        <f t="shared" ca="1" si="70"/>
        <v>-56</v>
      </c>
      <c r="P32" s="279">
        <f t="shared" ca="1" si="70"/>
        <v>-56</v>
      </c>
      <c r="Q32" s="279">
        <f t="shared" ca="1" si="70"/>
        <v>-28</v>
      </c>
      <c r="R32" s="279">
        <f t="shared" ca="1" si="70"/>
        <v>3670.2780844477056</v>
      </c>
      <c r="S32" s="279">
        <f t="shared" ca="1" si="70"/>
        <v>3776.6699097920418</v>
      </c>
      <c r="T32" s="279">
        <f t="shared" ca="1" si="70"/>
        <v>5181.0420043372724</v>
      </c>
      <c r="U32" s="279">
        <f t="shared" ca="1" si="70"/>
        <v>3355.3582814284719</v>
      </c>
      <c r="V32" s="279">
        <f t="shared" ca="1" si="70"/>
        <v>3636.9329230393896</v>
      </c>
      <c r="W32" s="279">
        <f t="shared" ca="1" si="70"/>
        <v>3742.7927892570037</v>
      </c>
      <c r="X32" s="279">
        <f t="shared" ca="1" si="70"/>
        <v>5140.1430233295096</v>
      </c>
      <c r="Y32" s="279">
        <f t="shared" ca="1" si="70"/>
        <v>3323.5877190352539</v>
      </c>
      <c r="Z32" s="279">
        <f t="shared" ca="1" si="70"/>
        <v>3603.4483866310738</v>
      </c>
      <c r="AA32" s="279">
        <f t="shared" ca="1" si="70"/>
        <v>3708.7762937219654</v>
      </c>
      <c r="AB32" s="279">
        <f t="shared" ca="1" si="70"/>
        <v>5099.1046673217461</v>
      </c>
      <c r="AC32" s="279">
        <f t="shared" ca="1" si="70"/>
        <v>3291.6777816420336</v>
      </c>
      <c r="AD32" s="279">
        <f t="shared" ca="1" si="70"/>
        <v>3577.3221095977588</v>
      </c>
      <c r="AE32" s="279">
        <f t="shared" ca="1" si="70"/>
        <v>3682.1180575619292</v>
      </c>
      <c r="AF32" s="279">
        <f t="shared" ca="1" si="70"/>
        <v>5065.4245706889824</v>
      </c>
      <c r="AG32" s="279">
        <f t="shared" ca="1" si="70"/>
        <v>3267.1261036238138</v>
      </c>
      <c r="AH32" s="279">
        <f t="shared" ca="1" si="70"/>
        <v>3543.5516853300696</v>
      </c>
      <c r="AI32" s="279">
        <f t="shared" ca="1" si="70"/>
        <v>3647.8156741675166</v>
      </c>
      <c r="AJ32" s="279">
        <f t="shared" ca="1" si="70"/>
        <v>5024.1003268218437</v>
      </c>
      <c r="AK32" s="279">
        <f t="shared" ca="1" si="70"/>
        <v>3234.9302783712205</v>
      </c>
      <c r="AL32" s="279">
        <f t="shared" ca="1" si="70"/>
        <v>3514.6346655094881</v>
      </c>
      <c r="AM32" s="279">
        <f t="shared" ca="1" si="70"/>
        <v>3618.3666952202148</v>
      </c>
      <c r="AN32" s="279">
        <f t="shared" ref="AN32:BS32" ca="1" si="71">AN12-AN17</f>
        <v>4987.6294874018167</v>
      </c>
      <c r="AO32" s="279">
        <f t="shared" ca="1" si="71"/>
        <v>3207.5878575657352</v>
      </c>
      <c r="AP32" s="279">
        <f t="shared" ca="1" si="71"/>
        <v>3480.5685593705225</v>
      </c>
      <c r="AQ32" s="279">
        <f t="shared" ca="1" si="71"/>
        <v>3583.7686299545271</v>
      </c>
      <c r="AR32" s="279">
        <f t="shared" ca="1" si="71"/>
        <v>4946.0095616634026</v>
      </c>
      <c r="AS32" s="279">
        <f t="shared" ca="1" si="71"/>
        <v>3175.096350441866</v>
      </c>
      <c r="AT32" s="279">
        <f t="shared" ca="1" si="71"/>
        <v>3446.3508329495526</v>
      </c>
      <c r="AU32" s="279">
        <f t="shared" ca="1" si="71"/>
        <v>3549.0189444068378</v>
      </c>
      <c r="AV32" s="279">
        <f t="shared" ca="1" si="71"/>
        <v>4904.2380156429863</v>
      </c>
      <c r="AW32" s="279">
        <f t="shared" ca="1" si="71"/>
        <v>3142.4532230359941</v>
      </c>
      <c r="AX32" s="279">
        <f t="shared" ca="1" si="71"/>
        <v>3411.9789083201285</v>
      </c>
      <c r="AY32" s="279">
        <f t="shared" ca="1" si="71"/>
        <v>3514.1150606506917</v>
      </c>
      <c r="AZ32" s="279">
        <f t="shared" ca="1" si="71"/>
        <v>4862.3122714141145</v>
      </c>
      <c r="BA32" s="279">
        <f t="shared" ca="1" si="71"/>
        <v>3109.6558974216646</v>
      </c>
      <c r="BB32" s="279">
        <f t="shared" ca="1" si="71"/>
        <v>3377.4501628144599</v>
      </c>
      <c r="BC32" s="279">
        <f t="shared" ca="1" si="71"/>
        <v>3479.0543560183005</v>
      </c>
      <c r="BD32" s="279">
        <f t="shared" ca="1" si="71"/>
        <v>4820.2297063089964</v>
      </c>
      <c r="BE32" s="279">
        <f t="shared" ca="1" si="71"/>
        <v>3076.7017509310917</v>
      </c>
      <c r="BF32" s="279">
        <f t="shared" ca="1" si="71"/>
        <v>3342.7619282308397</v>
      </c>
      <c r="BG32" s="279">
        <f t="shared" ca="1" si="71"/>
        <v>3443.8341623079582</v>
      </c>
      <c r="BH32" s="279">
        <f t="shared" ca="1" si="71"/>
        <v>4777.9876521259284</v>
      </c>
      <c r="BI32" s="279">
        <f t="shared" ca="1" si="71"/>
        <v>3043.5881153625683</v>
      </c>
      <c r="BJ32" s="279">
        <f t="shared" ca="1" si="71"/>
        <v>3307.9114900267718</v>
      </c>
      <c r="BK32" s="279">
        <f t="shared" ca="1" si="71"/>
        <v>3408.4517649771688</v>
      </c>
      <c r="BL32" s="279">
        <f t="shared" ca="1" si="71"/>
        <v>4735.5833943224134</v>
      </c>
      <c r="BM32" s="279">
        <f t="shared" ca="1" si="71"/>
        <v>3010.3122761735967</v>
      </c>
      <c r="BN32" s="279">
        <f t="shared" ca="1" si="71"/>
        <v>3272.8960864974938</v>
      </c>
      <c r="BO32" s="279">
        <f t="shared" ca="1" si="71"/>
        <v>3372.9044023211695</v>
      </c>
      <c r="BP32" s="279">
        <f t="shared" ca="1" si="71"/>
        <v>4693.0141711936867</v>
      </c>
      <c r="BQ32" s="279">
        <f t="shared" ca="1" si="71"/>
        <v>2976.8714716594141</v>
      </c>
      <c r="BR32" s="279">
        <f t="shared" ca="1" si="71"/>
        <v>3237.7129079396605</v>
      </c>
      <c r="BS32" s="279">
        <f t="shared" ca="1" si="71"/>
        <v>3337.1892646366141</v>
      </c>
      <c r="BT32" s="279">
        <f t="shared" ref="BT32:CY32" ca="1" si="72">BT12-BT17</f>
        <v>4650.2771730364075</v>
      </c>
      <c r="BU32" s="279">
        <f t="shared" ca="1" si="72"/>
        <v>2943.262892116677</v>
      </c>
      <c r="BV32" s="279">
        <f t="shared" ca="1" si="72"/>
        <v>3202.3590957999077</v>
      </c>
      <c r="BW32" s="279">
        <f t="shared" ca="1" si="72"/>
        <v>3301.303493370141</v>
      </c>
      <c r="BX32" s="279">
        <f t="shared" ca="1" si="72"/>
        <v>4607.3695412972065</v>
      </c>
      <c r="BY32" s="279">
        <f t="shared" ca="1" si="72"/>
        <v>2909.4836789920209</v>
      </c>
      <c r="BZ32" s="279">
        <f t="shared" ca="1" si="72"/>
        <v>3166.831741808016</v>
      </c>
      <c r="CA32" s="279">
        <f t="shared" ca="1" si="72"/>
        <v>3265.2441802515268</v>
      </c>
      <c r="CB32" s="279">
        <f t="shared" ca="1" si="72"/>
        <v>4564.2883677058662</v>
      </c>
      <c r="CC32" s="279">
        <f t="shared" ca="1" si="72"/>
        <v>2875.5309240152246</v>
      </c>
      <c r="CD32" s="279">
        <f t="shared" ca="1" si="72"/>
        <v>3131.1278870943779</v>
      </c>
      <c r="CE32" s="279">
        <f t="shared" ca="1" si="72"/>
        <v>3229.0083664111667</v>
      </c>
      <c r="CF32" s="279">
        <f t="shared" ca="1" si="72"/>
        <v>4521.0306933927804</v>
      </c>
      <c r="CG32" s="279">
        <f t="shared" ca="1" si="72"/>
        <v>2841.4016683166838</v>
      </c>
      <c r="CH32" s="279">
        <f t="shared" ca="1" si="72"/>
        <v>3095.2445212915081</v>
      </c>
      <c r="CI32" s="279">
        <f t="shared" ca="1" si="72"/>
        <v>3192.5930414815766</v>
      </c>
      <c r="CJ32" s="279">
        <f t="shared" ca="1" si="72"/>
        <v>4477.593507990463</v>
      </c>
      <c r="CK32" s="279">
        <f t="shared" ca="1" si="72"/>
        <v>2807.0929015289094</v>
      </c>
      <c r="CL32" s="279">
        <f t="shared" ca="1" si="72"/>
        <v>3059.178581619276</v>
      </c>
      <c r="CM32" s="279">
        <f t="shared" ca="1" si="72"/>
        <v>3155.995142682621</v>
      </c>
      <c r="CN32" s="279">
        <f t="shared" ca="1" si="72"/>
        <v>4461.8918144572535</v>
      </c>
      <c r="CO32" s="279">
        <f t="shared" ca="1" si="72"/>
        <v>2856.3557580871857</v>
      </c>
      <c r="CP32" s="279">
        <f t="shared" ca="1" si="72"/>
        <v>3106.6811491689841</v>
      </c>
      <c r="CQ32" s="279">
        <f t="shared" ca="1" si="72"/>
        <v>3202.9657511056071</v>
      </c>
      <c r="CR32" s="279">
        <f t="shared" ca="1" si="72"/>
        <v>4473.9224966690417</v>
      </c>
      <c r="CS32" s="279">
        <f t="shared" ca="1" si="72"/>
        <v>2821.678727436577</v>
      </c>
      <c r="CT32" s="279">
        <f t="shared" ca="1" si="72"/>
        <v>0</v>
      </c>
      <c r="CU32" s="279">
        <f t="shared" ca="1" si="72"/>
        <v>0</v>
      </c>
      <c r="CV32" s="279">
        <f t="shared" ca="1" si="72"/>
        <v>0</v>
      </c>
      <c r="CW32" s="279">
        <f t="shared" ca="1" si="72"/>
        <v>0</v>
      </c>
      <c r="CX32" s="279">
        <f t="shared" ca="1" si="72"/>
        <v>0</v>
      </c>
      <c r="CY32" s="279">
        <f t="shared" ca="1" si="72"/>
        <v>0</v>
      </c>
      <c r="CZ32" s="279">
        <f t="shared" ref="CZ32:DI32" ca="1" si="73">CZ12-CZ17</f>
        <v>0</v>
      </c>
      <c r="DA32" s="279">
        <f t="shared" ca="1" si="73"/>
        <v>0</v>
      </c>
      <c r="DB32" s="279">
        <f t="shared" ca="1" si="73"/>
        <v>0</v>
      </c>
      <c r="DC32" s="279">
        <f t="shared" ca="1" si="73"/>
        <v>0</v>
      </c>
      <c r="DD32" s="279">
        <f t="shared" ca="1" si="73"/>
        <v>0</v>
      </c>
      <c r="DE32" s="279">
        <f t="shared" ca="1" si="73"/>
        <v>0</v>
      </c>
      <c r="DF32" s="279">
        <f t="shared" ca="1" si="73"/>
        <v>0</v>
      </c>
      <c r="DG32" s="279">
        <f t="shared" ca="1" si="73"/>
        <v>0</v>
      </c>
      <c r="DH32" s="279">
        <f t="shared" ca="1" si="73"/>
        <v>0</v>
      </c>
      <c r="DI32" s="279">
        <f t="shared" ca="1" si="73"/>
        <v>0</v>
      </c>
      <c r="DJ32" s="279">
        <f t="shared" ref="DJ32:EP32" ca="1" si="74">DJ12-DJ17</f>
        <v>0</v>
      </c>
      <c r="DK32" s="279">
        <f t="shared" ca="1" si="74"/>
        <v>0</v>
      </c>
      <c r="DL32" s="279">
        <f t="shared" ca="1" si="74"/>
        <v>0</v>
      </c>
      <c r="DM32" s="279">
        <f t="shared" ca="1" si="74"/>
        <v>0</v>
      </c>
      <c r="DN32" s="279">
        <f t="shared" ca="1" si="74"/>
        <v>0</v>
      </c>
      <c r="DO32" s="279">
        <f t="shared" ca="1" si="74"/>
        <v>0</v>
      </c>
      <c r="DP32" s="279">
        <f t="shared" ca="1" si="74"/>
        <v>0</v>
      </c>
      <c r="DQ32" s="279">
        <f t="shared" ca="1" si="74"/>
        <v>0</v>
      </c>
      <c r="DR32" s="279">
        <f t="shared" ca="1" si="74"/>
        <v>0</v>
      </c>
      <c r="DS32" s="279">
        <f t="shared" ca="1" si="74"/>
        <v>0</v>
      </c>
      <c r="DT32" s="279">
        <f t="shared" ca="1" si="74"/>
        <v>0</v>
      </c>
      <c r="DU32" s="279">
        <f t="shared" ca="1" si="74"/>
        <v>0</v>
      </c>
      <c r="DV32" s="279">
        <f t="shared" ca="1" si="74"/>
        <v>0</v>
      </c>
      <c r="DW32" s="279">
        <f t="shared" ca="1" si="74"/>
        <v>0</v>
      </c>
      <c r="DX32" s="279">
        <f t="shared" ca="1" si="74"/>
        <v>0</v>
      </c>
      <c r="DY32" s="279">
        <f t="shared" ca="1" si="74"/>
        <v>0</v>
      </c>
      <c r="DZ32" s="279">
        <f t="shared" ca="1" si="74"/>
        <v>0</v>
      </c>
      <c r="EA32" s="279">
        <f t="shared" ca="1" si="74"/>
        <v>0</v>
      </c>
      <c r="EB32" s="279">
        <f t="shared" ca="1" si="74"/>
        <v>0</v>
      </c>
      <c r="EC32" s="279">
        <f t="shared" ca="1" si="74"/>
        <v>0</v>
      </c>
      <c r="ED32" s="279">
        <f t="shared" ca="1" si="74"/>
        <v>0</v>
      </c>
      <c r="EE32" s="279">
        <f t="shared" ca="1" si="74"/>
        <v>0</v>
      </c>
      <c r="EF32" s="279">
        <f t="shared" ca="1" si="74"/>
        <v>0</v>
      </c>
      <c r="EG32" s="279">
        <f t="shared" ca="1" si="74"/>
        <v>0</v>
      </c>
      <c r="EH32" s="279">
        <f t="shared" ca="1" si="74"/>
        <v>0</v>
      </c>
      <c r="EI32" s="279">
        <f t="shared" ca="1" si="74"/>
        <v>0</v>
      </c>
      <c r="EJ32" s="279">
        <f t="shared" ca="1" si="74"/>
        <v>0</v>
      </c>
      <c r="EK32" s="279">
        <f t="shared" ca="1" si="74"/>
        <v>0</v>
      </c>
      <c r="EL32" s="279">
        <f t="shared" ca="1" si="74"/>
        <v>0</v>
      </c>
      <c r="EM32" s="279">
        <f t="shared" ca="1" si="74"/>
        <v>0</v>
      </c>
      <c r="EN32" s="279">
        <f t="shared" ca="1" si="74"/>
        <v>0</v>
      </c>
      <c r="EO32" s="279">
        <f t="shared" ca="1" si="74"/>
        <v>0</v>
      </c>
      <c r="EP32" s="279">
        <f t="shared" ca="1" si="74"/>
        <v>0</v>
      </c>
    </row>
    <row r="33" spans="1:146" s="431" customFormat="1" ht="14.1" customHeight="1">
      <c r="A33" s="77"/>
      <c r="B33" s="429" t="s">
        <v>137</v>
      </c>
      <c r="C33" s="1556">
        <f ca="1">SUMIFS(32:32,3:3,"&gt;0")</f>
        <v>250107.55873025561</v>
      </c>
      <c r="D33" s="1651" t="s">
        <v>121</v>
      </c>
      <c r="E33" s="705">
        <f ca="1">E32/E12</f>
        <v>0.72300088547637564</v>
      </c>
      <c r="F33" s="430"/>
      <c r="G33" s="430"/>
      <c r="H33" s="430">
        <f t="shared" ref="H33:AM33" ca="1" si="75">IFERROR(H32/H12,)</f>
        <v>0</v>
      </c>
      <c r="I33" s="430">
        <f t="shared" ca="1" si="75"/>
        <v>0</v>
      </c>
      <c r="J33" s="430">
        <f t="shared" ca="1" si="75"/>
        <v>0</v>
      </c>
      <c r="K33" s="430">
        <f t="shared" ca="1" si="75"/>
        <v>0</v>
      </c>
      <c r="L33" s="430">
        <f t="shared" ca="1" si="75"/>
        <v>0</v>
      </c>
      <c r="M33" s="430">
        <f t="shared" ca="1" si="75"/>
        <v>0</v>
      </c>
      <c r="N33" s="430">
        <f t="shared" ca="1" si="75"/>
        <v>0</v>
      </c>
      <c r="O33" s="430">
        <f t="shared" ca="1" si="75"/>
        <v>0</v>
      </c>
      <c r="P33" s="430">
        <f t="shared" ca="1" si="75"/>
        <v>0</v>
      </c>
      <c r="Q33" s="430">
        <f t="shared" ca="1" si="75"/>
        <v>0</v>
      </c>
      <c r="R33" s="430">
        <f t="shared" ca="1" si="75"/>
        <v>0.7341570239622528</v>
      </c>
      <c r="S33" s="430">
        <f t="shared" ca="1" si="75"/>
        <v>0.73968033255202892</v>
      </c>
      <c r="T33" s="430">
        <f t="shared" ca="1" si="75"/>
        <v>0.79565491856272508</v>
      </c>
      <c r="U33" s="430">
        <f t="shared" ca="1" si="75"/>
        <v>0.7163359520015925</v>
      </c>
      <c r="V33" s="430">
        <f t="shared" ca="1" si="75"/>
        <v>0.73114278429990731</v>
      </c>
      <c r="W33" s="430">
        <f t="shared" ca="1" si="75"/>
        <v>0.73672896814338273</v>
      </c>
      <c r="X33" s="430">
        <f t="shared" ca="1" si="75"/>
        <v>0.79334074764760421</v>
      </c>
      <c r="Y33" s="430">
        <f t="shared" ca="1" si="75"/>
        <v>0.71311884400362768</v>
      </c>
      <c r="Z33" s="430">
        <f t="shared" ca="1" si="75"/>
        <v>0.72806993731690339</v>
      </c>
      <c r="AA33" s="430">
        <f t="shared" ca="1" si="75"/>
        <v>0.7337202189280676</v>
      </c>
      <c r="AB33" s="430">
        <f t="shared" ca="1" si="75"/>
        <v>0.79098158118731299</v>
      </c>
      <c r="AC33" s="430">
        <f t="shared" ca="1" si="75"/>
        <v>0.70983918421776582</v>
      </c>
      <c r="AD33" s="430">
        <f t="shared" ca="1" si="75"/>
        <v>0.72646016313434825</v>
      </c>
      <c r="AE33" s="430">
        <f t="shared" ca="1" si="75"/>
        <v>0.7321440236813187</v>
      </c>
      <c r="AF33" s="430">
        <f t="shared" ca="1" si="75"/>
        <v>0.78974568324604466</v>
      </c>
      <c r="AG33" s="430">
        <f t="shared" ca="1" si="75"/>
        <v>0.70812106688877208</v>
      </c>
      <c r="AH33" s="430">
        <f t="shared" ca="1" si="75"/>
        <v>0.72327371712440236</v>
      </c>
      <c r="AI33" s="430">
        <f t="shared" ca="1" si="75"/>
        <v>0.72902404504746676</v>
      </c>
      <c r="AJ33" s="430">
        <f t="shared" ca="1" si="75"/>
        <v>0.78729930156945216</v>
      </c>
      <c r="AK33" s="430">
        <f t="shared" ca="1" si="75"/>
        <v>0.70472016248434144</v>
      </c>
      <c r="AL33" s="430">
        <f t="shared" ca="1" si="75"/>
        <v>0.72105029729425396</v>
      </c>
      <c r="AM33" s="430">
        <f t="shared" ca="1" si="75"/>
        <v>0.72684700443780559</v>
      </c>
      <c r="AN33" s="430">
        <f t="shared" ref="AN33:BS33" ca="1" si="76">IFERROR(AN32/AN12,)</f>
        <v>0.78559227954087596</v>
      </c>
      <c r="AO33" s="430">
        <f t="shared" ca="1" si="76"/>
        <v>0.70234709911855786</v>
      </c>
      <c r="AP33" s="430">
        <f t="shared" ca="1" si="76"/>
        <v>0.71774214166263117</v>
      </c>
      <c r="AQ33" s="430">
        <f t="shared" ca="1" si="76"/>
        <v>0.72360785497288316</v>
      </c>
      <c r="AR33" s="430">
        <f t="shared" ca="1" si="76"/>
        <v>0.78305245577004867</v>
      </c>
      <c r="AS33" s="430">
        <f t="shared" ca="1" si="76"/>
        <v>0.69881629363087305</v>
      </c>
      <c r="AT33" s="430">
        <f t="shared" ca="1" si="76"/>
        <v>0.71436827639176126</v>
      </c>
      <c r="AU33" s="430">
        <f t="shared" ca="1" si="76"/>
        <v>0.72030436653286178</v>
      </c>
      <c r="AV33" s="430">
        <f t="shared" ca="1" si="76"/>
        <v>0.78046218367625364</v>
      </c>
      <c r="AW33" s="430">
        <f t="shared" ca="1" si="76"/>
        <v>0.6952153560270844</v>
      </c>
      <c r="AX33" s="430">
        <f t="shared" ca="1" si="76"/>
        <v>0.71092713762632653</v>
      </c>
      <c r="AY33" s="430">
        <f t="shared" ca="1" si="76"/>
        <v>0.71693500788351872</v>
      </c>
      <c r="AZ33" s="430">
        <f t="shared" ca="1" si="76"/>
        <v>0.77782026261558135</v>
      </c>
      <c r="BA33" s="430">
        <f t="shared" ca="1" si="76"/>
        <v>0.69154261719921917</v>
      </c>
      <c r="BB33" s="430">
        <f t="shared" ca="1" si="76"/>
        <v>0.70741711938890384</v>
      </c>
      <c r="BC33" s="430">
        <f t="shared" ca="1" si="76"/>
        <v>0.71349820654716856</v>
      </c>
      <c r="BD33" s="430">
        <f t="shared" ca="1" si="76"/>
        <v>0.77512545960503787</v>
      </c>
      <c r="BE33" s="430">
        <f t="shared" ca="1" si="76"/>
        <v>0.68779636308224268</v>
      </c>
      <c r="BF33" s="430">
        <f t="shared" ca="1" si="76"/>
        <v>0.70383657230460772</v>
      </c>
      <c r="BG33" s="430">
        <f t="shared" ca="1" si="76"/>
        <v>0.70999234755390916</v>
      </c>
      <c r="BH33" s="430">
        <f t="shared" ca="1" si="76"/>
        <v>0.77237650834339477</v>
      </c>
      <c r="BI33" s="430">
        <f t="shared" ca="1" si="76"/>
        <v>0.68397483329286446</v>
      </c>
      <c r="BJ33" s="430">
        <f t="shared" ca="1" si="76"/>
        <v>0.70018380228221777</v>
      </c>
      <c r="BK33" s="430">
        <f t="shared" ca="1" si="76"/>
        <v>0.70641577215025897</v>
      </c>
      <c r="BL33" s="430">
        <f t="shared" ca="1" si="76"/>
        <v>0.76957210819862898</v>
      </c>
      <c r="BM33" s="430">
        <f t="shared" ca="1" si="76"/>
        <v>0.6800762197219008</v>
      </c>
      <c r="BN33" s="430">
        <f t="shared" ca="1" si="76"/>
        <v>0.69645706915010841</v>
      </c>
      <c r="BO33" s="430">
        <f t="shared" ca="1" si="76"/>
        <v>0.70276677646354213</v>
      </c>
      <c r="BP33" s="430">
        <f t="shared" ca="1" si="76"/>
        <v>0.76671092316066336</v>
      </c>
      <c r="BQ33" s="430">
        <f t="shared" ca="1" si="76"/>
        <v>0.67609866507839889</v>
      </c>
      <c r="BR33" s="430">
        <f t="shared" ca="1" si="76"/>
        <v>0.69265458524523738</v>
      </c>
      <c r="BS33" s="430">
        <f t="shared" ca="1" si="76"/>
        <v>0.69904361012030791</v>
      </c>
      <c r="BT33" s="430">
        <f t="shared" ref="BT33:CY33" ca="1" si="77">IFERROR(BT32/BT12,)</f>
        <v>0.76379158075806863</v>
      </c>
      <c r="BU33" s="430">
        <f t="shared" ca="1" si="77"/>
        <v>0.67204026138365924</v>
      </c>
      <c r="BV33" s="430">
        <f t="shared" ca="1" si="77"/>
        <v>0.68877451395336386</v>
      </c>
      <c r="BW33" s="430">
        <f t="shared" ca="1" si="77"/>
        <v>0.69524447481700091</v>
      </c>
      <c r="BX33" s="430">
        <f t="shared" ca="1" si="77"/>
        <v>0.76081267093732063</v>
      </c>
      <c r="BY33" s="430">
        <f t="shared" ca="1" si="77"/>
        <v>0.66789904841320591</v>
      </c>
      <c r="BZ33" s="430">
        <f t="shared" ca="1" si="77"/>
        <v>0.68481496819859322</v>
      </c>
      <c r="CA33" s="430">
        <f t="shared" ca="1" si="77"/>
        <v>0.69136752284101133</v>
      </c>
      <c r="CB33" s="430">
        <f t="shared" ca="1" si="77"/>
        <v>0.75777274490315405</v>
      </c>
      <c r="CC33" s="430">
        <f t="shared" ca="1" si="77"/>
        <v>0.66367301208467155</v>
      </c>
      <c r="CD33" s="430">
        <f t="shared" ca="1" si="77"/>
        <v>0.68077400888025574</v>
      </c>
      <c r="CE33" s="430">
        <f t="shared" ca="1" si="77"/>
        <v>0.68741085554016101</v>
      </c>
      <c r="CF33" s="430">
        <f t="shared" ca="1" si="77"/>
        <v>0.75467031391848338</v>
      </c>
      <c r="CG33" s="430">
        <f t="shared" ca="1" si="77"/>
        <v>0.65936008278947467</v>
      </c>
      <c r="CH33" s="430">
        <f t="shared" ca="1" si="77"/>
        <v>0.67664964325504551</v>
      </c>
      <c r="CI33" s="430">
        <f t="shared" ca="1" si="77"/>
        <v>0.68337252173858909</v>
      </c>
      <c r="CJ33" s="430">
        <f t="shared" ca="1" si="77"/>
        <v>0.75150384806229487</v>
      </c>
      <c r="CK33" s="430">
        <f t="shared" ca="1" si="77"/>
        <v>0.65495813366606925</v>
      </c>
      <c r="CL33" s="430">
        <f t="shared" ca="1" si="77"/>
        <v>0.67243982326224638</v>
      </c>
      <c r="CM33" s="430">
        <f t="shared" ca="1" si="77"/>
        <v>0.679250516096912</v>
      </c>
      <c r="CN33" s="430">
        <f t="shared" ca="1" si="77"/>
        <v>0.7529831922383573</v>
      </c>
      <c r="CO33" s="430">
        <f t="shared" ca="1" si="77"/>
        <v>0.67011409568738223</v>
      </c>
      <c r="CP33" s="430">
        <f t="shared" ca="1" si="77"/>
        <v>0.686654215623694</v>
      </c>
      <c r="CQ33" s="430">
        <f t="shared" ca="1" si="77"/>
        <v>0.69316840465440777</v>
      </c>
      <c r="CR33" s="430">
        <f t="shared" ca="1" si="77"/>
        <v>0.7591848200443746</v>
      </c>
      <c r="CS33" s="430">
        <f t="shared" ca="1" si="77"/>
        <v>0.66563604696721435</v>
      </c>
      <c r="CT33" s="430">
        <f t="shared" ca="1" si="77"/>
        <v>0</v>
      </c>
      <c r="CU33" s="430">
        <f t="shared" ca="1" si="77"/>
        <v>0</v>
      </c>
      <c r="CV33" s="430">
        <f t="shared" ca="1" si="77"/>
        <v>0</v>
      </c>
      <c r="CW33" s="430">
        <f t="shared" ca="1" si="77"/>
        <v>0</v>
      </c>
      <c r="CX33" s="430">
        <f t="shared" ca="1" si="77"/>
        <v>0</v>
      </c>
      <c r="CY33" s="430">
        <f t="shared" ca="1" si="77"/>
        <v>0</v>
      </c>
      <c r="CZ33" s="430">
        <f t="shared" ref="CZ33:DI33" ca="1" si="78">IFERROR(CZ32/CZ12,)</f>
        <v>0</v>
      </c>
      <c r="DA33" s="430">
        <f t="shared" ca="1" si="78"/>
        <v>0</v>
      </c>
      <c r="DB33" s="430">
        <f t="shared" ca="1" si="78"/>
        <v>0</v>
      </c>
      <c r="DC33" s="430">
        <f t="shared" ca="1" si="78"/>
        <v>0</v>
      </c>
      <c r="DD33" s="430">
        <f t="shared" ca="1" si="78"/>
        <v>0</v>
      </c>
      <c r="DE33" s="430">
        <f t="shared" ca="1" si="78"/>
        <v>0</v>
      </c>
      <c r="DF33" s="430">
        <f t="shared" ca="1" si="78"/>
        <v>0</v>
      </c>
      <c r="DG33" s="430">
        <f t="shared" ca="1" si="78"/>
        <v>0</v>
      </c>
      <c r="DH33" s="430">
        <f t="shared" ca="1" si="78"/>
        <v>0</v>
      </c>
      <c r="DI33" s="430">
        <f t="shared" ca="1" si="78"/>
        <v>0</v>
      </c>
      <c r="DJ33" s="430">
        <f t="shared" ref="DJ33:EP33" ca="1" si="79">IFERROR(DJ32/DJ12,)</f>
        <v>0</v>
      </c>
      <c r="DK33" s="430">
        <f t="shared" ca="1" si="79"/>
        <v>0</v>
      </c>
      <c r="DL33" s="430">
        <f t="shared" ca="1" si="79"/>
        <v>0</v>
      </c>
      <c r="DM33" s="430">
        <f t="shared" ca="1" si="79"/>
        <v>0</v>
      </c>
      <c r="DN33" s="430">
        <f t="shared" ca="1" si="79"/>
        <v>0</v>
      </c>
      <c r="DO33" s="430">
        <f t="shared" ca="1" si="79"/>
        <v>0</v>
      </c>
      <c r="DP33" s="430">
        <f t="shared" ca="1" si="79"/>
        <v>0</v>
      </c>
      <c r="DQ33" s="430">
        <f t="shared" ca="1" si="79"/>
        <v>0</v>
      </c>
      <c r="DR33" s="430">
        <f t="shared" ca="1" si="79"/>
        <v>0</v>
      </c>
      <c r="DS33" s="430">
        <f t="shared" ca="1" si="79"/>
        <v>0</v>
      </c>
      <c r="DT33" s="430">
        <f t="shared" ca="1" si="79"/>
        <v>0</v>
      </c>
      <c r="DU33" s="430">
        <f t="shared" ca="1" si="79"/>
        <v>0</v>
      </c>
      <c r="DV33" s="430">
        <f t="shared" ca="1" si="79"/>
        <v>0</v>
      </c>
      <c r="DW33" s="430">
        <f t="shared" ca="1" si="79"/>
        <v>0</v>
      </c>
      <c r="DX33" s="430">
        <f t="shared" ca="1" si="79"/>
        <v>0</v>
      </c>
      <c r="DY33" s="430">
        <f t="shared" ca="1" si="79"/>
        <v>0</v>
      </c>
      <c r="DZ33" s="430">
        <f t="shared" ca="1" si="79"/>
        <v>0</v>
      </c>
      <c r="EA33" s="430">
        <f t="shared" ca="1" si="79"/>
        <v>0</v>
      </c>
      <c r="EB33" s="430">
        <f t="shared" ca="1" si="79"/>
        <v>0</v>
      </c>
      <c r="EC33" s="430">
        <f t="shared" ca="1" si="79"/>
        <v>0</v>
      </c>
      <c r="ED33" s="430">
        <f t="shared" ca="1" si="79"/>
        <v>0</v>
      </c>
      <c r="EE33" s="430">
        <f t="shared" ca="1" si="79"/>
        <v>0</v>
      </c>
      <c r="EF33" s="430">
        <f t="shared" ca="1" si="79"/>
        <v>0</v>
      </c>
      <c r="EG33" s="430">
        <f t="shared" ca="1" si="79"/>
        <v>0</v>
      </c>
      <c r="EH33" s="430">
        <f t="shared" ca="1" si="79"/>
        <v>0</v>
      </c>
      <c r="EI33" s="430">
        <f t="shared" ca="1" si="79"/>
        <v>0</v>
      </c>
      <c r="EJ33" s="430">
        <f t="shared" ca="1" si="79"/>
        <v>0</v>
      </c>
      <c r="EK33" s="430">
        <f t="shared" ca="1" si="79"/>
        <v>0</v>
      </c>
      <c r="EL33" s="430">
        <f t="shared" ca="1" si="79"/>
        <v>0</v>
      </c>
      <c r="EM33" s="430">
        <f t="shared" ca="1" si="79"/>
        <v>0</v>
      </c>
      <c r="EN33" s="430">
        <f t="shared" ca="1" si="79"/>
        <v>0</v>
      </c>
      <c r="EO33" s="430">
        <f t="shared" ca="1" si="79"/>
        <v>0</v>
      </c>
      <c r="EP33" s="430">
        <f t="shared" ca="1" si="79"/>
        <v>0</v>
      </c>
    </row>
    <row r="34" spans="1:146" ht="14.1" customHeight="1">
      <c r="A34" s="15"/>
      <c r="B34" s="38"/>
      <c r="C34" s="38"/>
      <c r="D34" s="1650"/>
      <c r="E34" s="146"/>
      <c r="F34" s="71"/>
      <c r="G34" s="71"/>
      <c r="H34" s="394"/>
      <c r="I34" s="394"/>
      <c r="J34" s="394"/>
      <c r="K34" s="394"/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  <c r="Z34" s="394"/>
      <c r="AA34" s="394"/>
      <c r="AB34" s="394"/>
      <c r="AC34" s="394"/>
      <c r="AD34" s="394"/>
      <c r="AE34" s="394"/>
      <c r="AF34" s="394"/>
      <c r="AG34" s="394"/>
      <c r="AH34" s="394"/>
      <c r="AI34" s="394"/>
      <c r="AJ34" s="394"/>
      <c r="AK34" s="394"/>
      <c r="AL34" s="394"/>
      <c r="AM34" s="394"/>
      <c r="AN34" s="394"/>
      <c r="AO34" s="394"/>
      <c r="AP34" s="394"/>
      <c r="AQ34" s="394"/>
      <c r="AR34" s="394"/>
      <c r="AS34" s="394"/>
      <c r="AT34" s="394"/>
      <c r="AU34" s="394"/>
      <c r="AV34" s="394"/>
      <c r="AW34" s="394"/>
      <c r="AX34" s="394"/>
      <c r="AY34" s="394"/>
      <c r="AZ34" s="394"/>
      <c r="BA34" s="394"/>
      <c r="BB34" s="394"/>
      <c r="BC34" s="394"/>
      <c r="BD34" s="394"/>
      <c r="BE34" s="394"/>
      <c r="BF34" s="394"/>
      <c r="BG34" s="394"/>
      <c r="BH34" s="394"/>
      <c r="BI34" s="394"/>
      <c r="BJ34" s="394"/>
      <c r="BK34" s="394"/>
      <c r="BL34" s="394"/>
      <c r="BM34" s="394"/>
      <c r="BN34" s="394"/>
      <c r="BO34" s="394"/>
      <c r="BP34" s="394"/>
      <c r="BQ34" s="394"/>
      <c r="BR34" s="394"/>
      <c r="BS34" s="394"/>
      <c r="BT34" s="394"/>
      <c r="BU34" s="394"/>
      <c r="BV34" s="394"/>
      <c r="BW34" s="394"/>
      <c r="BX34" s="394"/>
      <c r="BY34" s="394"/>
      <c r="BZ34" s="394"/>
      <c r="CA34" s="394"/>
      <c r="CB34" s="394"/>
      <c r="CC34" s="394"/>
      <c r="CD34" s="394"/>
      <c r="CE34" s="394"/>
      <c r="CF34" s="394"/>
      <c r="CG34" s="394"/>
      <c r="CH34" s="394"/>
      <c r="CI34" s="394"/>
      <c r="CJ34" s="394"/>
      <c r="CK34" s="394"/>
      <c r="CL34" s="394"/>
      <c r="CM34" s="394"/>
      <c r="CN34" s="394"/>
      <c r="CO34" s="394"/>
      <c r="CP34" s="394"/>
      <c r="CQ34" s="394"/>
      <c r="CR34" s="394"/>
      <c r="CS34" s="394"/>
      <c r="CT34" s="394"/>
      <c r="CU34" s="394"/>
      <c r="CV34" s="394"/>
      <c r="CW34" s="394"/>
      <c r="CX34" s="394"/>
      <c r="CY34" s="394"/>
      <c r="CZ34" s="394"/>
      <c r="DA34" s="394"/>
      <c r="DB34" s="394"/>
      <c r="DC34" s="394"/>
      <c r="DD34" s="394"/>
      <c r="DE34" s="394"/>
      <c r="DF34" s="394"/>
      <c r="DG34" s="394"/>
      <c r="DH34" s="394"/>
      <c r="DI34" s="394"/>
      <c r="DJ34" s="394"/>
      <c r="DK34" s="394"/>
      <c r="DL34" s="394"/>
      <c r="DM34" s="394"/>
      <c r="DN34" s="394"/>
      <c r="DO34" s="394"/>
      <c r="DP34" s="394"/>
      <c r="DQ34" s="394"/>
      <c r="DR34" s="394"/>
      <c r="DS34" s="394"/>
      <c r="DT34" s="394"/>
      <c r="DU34" s="394"/>
      <c r="DV34" s="394"/>
      <c r="DW34" s="394"/>
      <c r="DX34" s="394"/>
      <c r="DY34" s="394"/>
      <c r="DZ34" s="394"/>
      <c r="EA34" s="394"/>
      <c r="EB34" s="394"/>
      <c r="EC34" s="394"/>
      <c r="ED34" s="394"/>
      <c r="EE34" s="394"/>
      <c r="EF34" s="394"/>
      <c r="EG34" s="394"/>
      <c r="EH34" s="394"/>
      <c r="EI34" s="394"/>
      <c r="EJ34" s="394"/>
      <c r="EK34" s="394"/>
      <c r="EL34" s="394"/>
      <c r="EM34" s="394"/>
      <c r="EN34" s="394"/>
      <c r="EO34" s="394"/>
      <c r="EP34" s="394"/>
    </row>
    <row r="35" spans="1:146" s="219" customFormat="1" ht="14.1" customHeight="1">
      <c r="A35" s="34"/>
      <c r="B35" s="7" t="s">
        <v>142</v>
      </c>
      <c r="C35" s="7"/>
      <c r="D35" s="1650" t="s">
        <v>97</v>
      </c>
      <c r="E35" s="146">
        <f ca="1">SUM(G35:EP35)</f>
        <v>139976.35327458259</v>
      </c>
      <c r="F35" s="218"/>
      <c r="G35" s="218"/>
      <c r="H35" s="395">
        <f t="shared" ref="H35:AM35" ca="1" si="80">SUM(H36:H38)</f>
        <v>0</v>
      </c>
      <c r="I35" s="395">
        <f t="shared" ca="1" si="80"/>
        <v>0</v>
      </c>
      <c r="J35" s="395">
        <f t="shared" ca="1" si="80"/>
        <v>0</v>
      </c>
      <c r="K35" s="395">
        <f t="shared" ca="1" si="80"/>
        <v>0</v>
      </c>
      <c r="L35" s="395">
        <f t="shared" ca="1" si="80"/>
        <v>0</v>
      </c>
      <c r="M35" s="395">
        <f t="shared" ca="1" si="80"/>
        <v>0</v>
      </c>
      <c r="N35" s="395">
        <f t="shared" ca="1" si="80"/>
        <v>0</v>
      </c>
      <c r="O35" s="395">
        <f t="shared" ca="1" si="80"/>
        <v>0</v>
      </c>
      <c r="P35" s="395">
        <f t="shared" ca="1" si="80"/>
        <v>0</v>
      </c>
      <c r="Q35" s="395">
        <f t="shared" ca="1" si="80"/>
        <v>0</v>
      </c>
      <c r="R35" s="395">
        <f t="shared" ca="1" si="80"/>
        <v>1749.7044159322825</v>
      </c>
      <c r="S35" s="395">
        <f t="shared" ca="1" si="80"/>
        <v>1749.7044159322825</v>
      </c>
      <c r="T35" s="395">
        <f t="shared" ca="1" si="80"/>
        <v>1749.7044159322825</v>
      </c>
      <c r="U35" s="395">
        <f t="shared" ca="1" si="80"/>
        <v>1749.7044159322825</v>
      </c>
      <c r="V35" s="395">
        <f t="shared" ca="1" si="80"/>
        <v>1749.7044159322825</v>
      </c>
      <c r="W35" s="395">
        <f t="shared" ca="1" si="80"/>
        <v>1749.7044159322825</v>
      </c>
      <c r="X35" s="395">
        <f t="shared" ca="1" si="80"/>
        <v>1749.7044159322825</v>
      </c>
      <c r="Y35" s="395">
        <f t="shared" ca="1" si="80"/>
        <v>1749.7044159322825</v>
      </c>
      <c r="Z35" s="395">
        <f t="shared" ca="1" si="80"/>
        <v>1749.7044159322825</v>
      </c>
      <c r="AA35" s="395">
        <f t="shared" ca="1" si="80"/>
        <v>1749.7044159322825</v>
      </c>
      <c r="AB35" s="395">
        <f t="shared" ca="1" si="80"/>
        <v>1749.7044159322825</v>
      </c>
      <c r="AC35" s="395">
        <f t="shared" ca="1" si="80"/>
        <v>1749.7044159322825</v>
      </c>
      <c r="AD35" s="395">
        <f t="shared" ca="1" si="80"/>
        <v>1749.7044159322825</v>
      </c>
      <c r="AE35" s="395">
        <f t="shared" ca="1" si="80"/>
        <v>1749.7044159322825</v>
      </c>
      <c r="AF35" s="395">
        <f t="shared" ca="1" si="80"/>
        <v>1749.7044159322825</v>
      </c>
      <c r="AG35" s="395">
        <f t="shared" ca="1" si="80"/>
        <v>1749.7044159322825</v>
      </c>
      <c r="AH35" s="395">
        <f t="shared" ca="1" si="80"/>
        <v>1749.7044159322825</v>
      </c>
      <c r="AI35" s="395">
        <f t="shared" ca="1" si="80"/>
        <v>1749.7044159322825</v>
      </c>
      <c r="AJ35" s="395">
        <f t="shared" ca="1" si="80"/>
        <v>1749.7044159322825</v>
      </c>
      <c r="AK35" s="395">
        <f t="shared" ca="1" si="80"/>
        <v>1749.7044159322825</v>
      </c>
      <c r="AL35" s="395">
        <f t="shared" ca="1" si="80"/>
        <v>1749.7044159322825</v>
      </c>
      <c r="AM35" s="395">
        <f t="shared" ca="1" si="80"/>
        <v>1749.7044159322825</v>
      </c>
      <c r="AN35" s="395">
        <f t="shared" ref="AN35:BS35" ca="1" si="81">SUM(AN36:AN38)</f>
        <v>1749.7044159322825</v>
      </c>
      <c r="AO35" s="395">
        <f t="shared" ca="1" si="81"/>
        <v>1749.7044159322825</v>
      </c>
      <c r="AP35" s="395">
        <f t="shared" ca="1" si="81"/>
        <v>1749.7044159322825</v>
      </c>
      <c r="AQ35" s="395">
        <f t="shared" ca="1" si="81"/>
        <v>1749.7044159322825</v>
      </c>
      <c r="AR35" s="395">
        <f t="shared" ca="1" si="81"/>
        <v>1749.7044159322825</v>
      </c>
      <c r="AS35" s="395">
        <f t="shared" ca="1" si="81"/>
        <v>1749.7044159322825</v>
      </c>
      <c r="AT35" s="395">
        <f t="shared" ca="1" si="81"/>
        <v>1749.7044159322825</v>
      </c>
      <c r="AU35" s="395">
        <f t="shared" ca="1" si="81"/>
        <v>1749.7044159322825</v>
      </c>
      <c r="AV35" s="395">
        <f t="shared" ca="1" si="81"/>
        <v>1749.7044159322825</v>
      </c>
      <c r="AW35" s="395">
        <f t="shared" ca="1" si="81"/>
        <v>1749.7044159322825</v>
      </c>
      <c r="AX35" s="395">
        <f t="shared" ca="1" si="81"/>
        <v>1749.7044159322825</v>
      </c>
      <c r="AY35" s="395">
        <f t="shared" ca="1" si="81"/>
        <v>1749.7044159322825</v>
      </c>
      <c r="AZ35" s="395">
        <f t="shared" ca="1" si="81"/>
        <v>1749.7044159322825</v>
      </c>
      <c r="BA35" s="395">
        <f t="shared" ca="1" si="81"/>
        <v>1749.7044159322825</v>
      </c>
      <c r="BB35" s="395">
        <f t="shared" ca="1" si="81"/>
        <v>1749.7044159322825</v>
      </c>
      <c r="BC35" s="395">
        <f t="shared" ca="1" si="81"/>
        <v>1749.7044159322825</v>
      </c>
      <c r="BD35" s="395">
        <f t="shared" ca="1" si="81"/>
        <v>1749.7044159322825</v>
      </c>
      <c r="BE35" s="395">
        <f t="shared" ca="1" si="81"/>
        <v>1749.7044159322825</v>
      </c>
      <c r="BF35" s="395">
        <f t="shared" ca="1" si="81"/>
        <v>1749.7044159322825</v>
      </c>
      <c r="BG35" s="395">
        <f t="shared" ca="1" si="81"/>
        <v>1749.7044159322825</v>
      </c>
      <c r="BH35" s="395">
        <f t="shared" ca="1" si="81"/>
        <v>1749.7044159322825</v>
      </c>
      <c r="BI35" s="395">
        <f t="shared" ca="1" si="81"/>
        <v>1749.7044159322825</v>
      </c>
      <c r="BJ35" s="395">
        <f t="shared" ca="1" si="81"/>
        <v>1749.7044159322825</v>
      </c>
      <c r="BK35" s="395">
        <f t="shared" ca="1" si="81"/>
        <v>1749.7044159322825</v>
      </c>
      <c r="BL35" s="395">
        <f t="shared" ca="1" si="81"/>
        <v>1749.7044159322825</v>
      </c>
      <c r="BM35" s="395">
        <f t="shared" ca="1" si="81"/>
        <v>1749.7044159322825</v>
      </c>
      <c r="BN35" s="395">
        <f t="shared" ca="1" si="81"/>
        <v>1749.7044159322825</v>
      </c>
      <c r="BO35" s="395">
        <f t="shared" ca="1" si="81"/>
        <v>1749.7044159322825</v>
      </c>
      <c r="BP35" s="395">
        <f t="shared" ca="1" si="81"/>
        <v>1749.7044159322825</v>
      </c>
      <c r="BQ35" s="395">
        <f t="shared" ca="1" si="81"/>
        <v>1749.7044159322825</v>
      </c>
      <c r="BR35" s="395">
        <f t="shared" ca="1" si="81"/>
        <v>1749.7044159322825</v>
      </c>
      <c r="BS35" s="395">
        <f t="shared" ca="1" si="81"/>
        <v>1749.7044159322825</v>
      </c>
      <c r="BT35" s="395">
        <f t="shared" ref="BT35:CY35" ca="1" si="82">SUM(BT36:BT38)</f>
        <v>1749.7044159322825</v>
      </c>
      <c r="BU35" s="395">
        <f t="shared" ca="1" si="82"/>
        <v>1749.7044159322825</v>
      </c>
      <c r="BV35" s="395">
        <f t="shared" ca="1" si="82"/>
        <v>1749.7044159322825</v>
      </c>
      <c r="BW35" s="395">
        <f t="shared" ca="1" si="82"/>
        <v>1749.7044159322825</v>
      </c>
      <c r="BX35" s="395">
        <f t="shared" ca="1" si="82"/>
        <v>1749.7044159322825</v>
      </c>
      <c r="BY35" s="395">
        <f t="shared" ca="1" si="82"/>
        <v>1749.7044159322825</v>
      </c>
      <c r="BZ35" s="395">
        <f t="shared" ca="1" si="82"/>
        <v>1749.7044159322825</v>
      </c>
      <c r="CA35" s="395">
        <f t="shared" ca="1" si="82"/>
        <v>1749.7044159322825</v>
      </c>
      <c r="CB35" s="395">
        <f t="shared" ca="1" si="82"/>
        <v>1749.7044159322825</v>
      </c>
      <c r="CC35" s="395">
        <f t="shared" ca="1" si="82"/>
        <v>1749.7044159322825</v>
      </c>
      <c r="CD35" s="395">
        <f t="shared" ca="1" si="82"/>
        <v>1749.7044159322825</v>
      </c>
      <c r="CE35" s="395">
        <f t="shared" ca="1" si="82"/>
        <v>1749.7044159322825</v>
      </c>
      <c r="CF35" s="395">
        <f t="shared" ca="1" si="82"/>
        <v>1749.7044159322825</v>
      </c>
      <c r="CG35" s="395">
        <f t="shared" ca="1" si="82"/>
        <v>1749.7044159322825</v>
      </c>
      <c r="CH35" s="395">
        <f t="shared" ca="1" si="82"/>
        <v>1749.7044159322825</v>
      </c>
      <c r="CI35" s="395">
        <f t="shared" ca="1" si="82"/>
        <v>1749.7044159322825</v>
      </c>
      <c r="CJ35" s="395">
        <f t="shared" ca="1" si="82"/>
        <v>1749.7044159322825</v>
      </c>
      <c r="CK35" s="395">
        <f t="shared" ca="1" si="82"/>
        <v>1749.7044159322825</v>
      </c>
      <c r="CL35" s="395">
        <f t="shared" ca="1" si="82"/>
        <v>1749.7044159322825</v>
      </c>
      <c r="CM35" s="395">
        <f t="shared" ca="1" si="82"/>
        <v>1749.7044159322825</v>
      </c>
      <c r="CN35" s="395">
        <f t="shared" ca="1" si="82"/>
        <v>1749.7044159322825</v>
      </c>
      <c r="CO35" s="395">
        <f t="shared" ca="1" si="82"/>
        <v>1749.7044159322825</v>
      </c>
      <c r="CP35" s="395">
        <f t="shared" ca="1" si="82"/>
        <v>1749.7044159322825</v>
      </c>
      <c r="CQ35" s="395">
        <f t="shared" ca="1" si="82"/>
        <v>1749.7044159322825</v>
      </c>
      <c r="CR35" s="395">
        <f t="shared" ca="1" si="82"/>
        <v>1749.7044159322825</v>
      </c>
      <c r="CS35" s="395">
        <f t="shared" ca="1" si="82"/>
        <v>1749.7044159322977</v>
      </c>
      <c r="CT35" s="395">
        <f t="shared" ca="1" si="82"/>
        <v>0</v>
      </c>
      <c r="CU35" s="395">
        <f t="shared" ca="1" si="82"/>
        <v>0</v>
      </c>
      <c r="CV35" s="395">
        <f t="shared" ca="1" si="82"/>
        <v>0</v>
      </c>
      <c r="CW35" s="395">
        <f t="shared" ca="1" si="82"/>
        <v>0</v>
      </c>
      <c r="CX35" s="395">
        <f t="shared" ca="1" si="82"/>
        <v>0</v>
      </c>
      <c r="CY35" s="395">
        <f t="shared" ca="1" si="82"/>
        <v>0</v>
      </c>
      <c r="CZ35" s="395">
        <f t="shared" ref="CZ35:EE35" ca="1" si="83">SUM(CZ36:CZ38)</f>
        <v>0</v>
      </c>
      <c r="DA35" s="395">
        <f t="shared" ca="1" si="83"/>
        <v>0</v>
      </c>
      <c r="DB35" s="395">
        <f t="shared" ca="1" si="83"/>
        <v>0</v>
      </c>
      <c r="DC35" s="395">
        <f t="shared" ca="1" si="83"/>
        <v>0</v>
      </c>
      <c r="DD35" s="395">
        <f t="shared" ca="1" si="83"/>
        <v>0</v>
      </c>
      <c r="DE35" s="395">
        <f t="shared" ca="1" si="83"/>
        <v>0</v>
      </c>
      <c r="DF35" s="395">
        <f t="shared" ca="1" si="83"/>
        <v>0</v>
      </c>
      <c r="DG35" s="395">
        <f t="shared" ca="1" si="83"/>
        <v>0</v>
      </c>
      <c r="DH35" s="395">
        <f t="shared" ca="1" si="83"/>
        <v>0</v>
      </c>
      <c r="DI35" s="395">
        <f t="shared" ca="1" si="83"/>
        <v>0</v>
      </c>
      <c r="DJ35" s="395">
        <f t="shared" ca="1" si="83"/>
        <v>0</v>
      </c>
      <c r="DK35" s="395">
        <f t="shared" ca="1" si="83"/>
        <v>0</v>
      </c>
      <c r="DL35" s="395">
        <f t="shared" ca="1" si="83"/>
        <v>0</v>
      </c>
      <c r="DM35" s="395">
        <f t="shared" ca="1" si="83"/>
        <v>0</v>
      </c>
      <c r="DN35" s="395">
        <f t="shared" ca="1" si="83"/>
        <v>0</v>
      </c>
      <c r="DO35" s="395">
        <f t="shared" ca="1" si="83"/>
        <v>0</v>
      </c>
      <c r="DP35" s="395">
        <f t="shared" ca="1" si="83"/>
        <v>0</v>
      </c>
      <c r="DQ35" s="395">
        <f t="shared" ca="1" si="83"/>
        <v>0</v>
      </c>
      <c r="DR35" s="395">
        <f t="shared" ca="1" si="83"/>
        <v>0</v>
      </c>
      <c r="DS35" s="395">
        <f t="shared" ca="1" si="83"/>
        <v>0</v>
      </c>
      <c r="DT35" s="395">
        <f t="shared" ca="1" si="83"/>
        <v>0</v>
      </c>
      <c r="DU35" s="395">
        <f t="shared" ca="1" si="83"/>
        <v>0</v>
      </c>
      <c r="DV35" s="395">
        <f t="shared" ca="1" si="83"/>
        <v>0</v>
      </c>
      <c r="DW35" s="395">
        <f t="shared" ca="1" si="83"/>
        <v>0</v>
      </c>
      <c r="DX35" s="395">
        <f t="shared" ca="1" si="83"/>
        <v>0</v>
      </c>
      <c r="DY35" s="395">
        <f t="shared" ca="1" si="83"/>
        <v>0</v>
      </c>
      <c r="DZ35" s="395">
        <f t="shared" ca="1" si="83"/>
        <v>0</v>
      </c>
      <c r="EA35" s="395">
        <f t="shared" ca="1" si="83"/>
        <v>0</v>
      </c>
      <c r="EB35" s="395">
        <f t="shared" ca="1" si="83"/>
        <v>0</v>
      </c>
      <c r="EC35" s="395">
        <f t="shared" ca="1" si="83"/>
        <v>0</v>
      </c>
      <c r="ED35" s="395">
        <f t="shared" ca="1" si="83"/>
        <v>0</v>
      </c>
      <c r="EE35" s="395">
        <f t="shared" ca="1" si="83"/>
        <v>0</v>
      </c>
      <c r="EF35" s="395">
        <f t="shared" ref="EF35:EP35" ca="1" si="84">SUM(EF36:EF38)</f>
        <v>0</v>
      </c>
      <c r="EG35" s="395">
        <f t="shared" ca="1" si="84"/>
        <v>0</v>
      </c>
      <c r="EH35" s="395">
        <f t="shared" ca="1" si="84"/>
        <v>0</v>
      </c>
      <c r="EI35" s="395">
        <f t="shared" ca="1" si="84"/>
        <v>0</v>
      </c>
      <c r="EJ35" s="395">
        <f t="shared" ca="1" si="84"/>
        <v>0</v>
      </c>
      <c r="EK35" s="395">
        <f t="shared" ca="1" si="84"/>
        <v>0</v>
      </c>
      <c r="EL35" s="395">
        <f t="shared" ca="1" si="84"/>
        <v>0</v>
      </c>
      <c r="EM35" s="395">
        <f t="shared" ca="1" si="84"/>
        <v>0</v>
      </c>
      <c r="EN35" s="395">
        <f t="shared" ca="1" si="84"/>
        <v>0</v>
      </c>
      <c r="EO35" s="395">
        <f t="shared" ca="1" si="84"/>
        <v>0</v>
      </c>
      <c r="EP35" s="395">
        <f t="shared" ca="1" si="84"/>
        <v>0</v>
      </c>
    </row>
    <row r="36" spans="1:146" ht="14.1" customHeight="1">
      <c r="A36" s="15"/>
      <c r="B36" s="15" t="s">
        <v>660</v>
      </c>
      <c r="C36" s="38"/>
      <c r="D36" s="1650" t="s">
        <v>97</v>
      </c>
      <c r="E36" s="146">
        <f ca="1">SUM(G36:EP36)</f>
        <v>2000</v>
      </c>
      <c r="F36" s="71"/>
      <c r="G36" s="71"/>
      <c r="H36" s="10">
        <f ca="1">'BS(Q)'!H131</f>
        <v>0</v>
      </c>
      <c r="I36" s="10">
        <f ca="1">'BS(Q)'!I131</f>
        <v>0</v>
      </c>
      <c r="J36" s="10">
        <f ca="1">'BS(Q)'!J131</f>
        <v>0</v>
      </c>
      <c r="K36" s="10">
        <f ca="1">'BS(Q)'!K131</f>
        <v>0</v>
      </c>
      <c r="L36" s="10">
        <f ca="1">'BS(Q)'!L131</f>
        <v>0</v>
      </c>
      <c r="M36" s="10">
        <f ca="1">'BS(Q)'!M131</f>
        <v>0</v>
      </c>
      <c r="N36" s="10">
        <f ca="1">'BS(Q)'!N131</f>
        <v>0</v>
      </c>
      <c r="O36" s="10">
        <f ca="1">'BS(Q)'!O131</f>
        <v>0</v>
      </c>
      <c r="P36" s="10">
        <f ca="1">'BS(Q)'!P131</f>
        <v>0</v>
      </c>
      <c r="Q36" s="10">
        <f ca="1">'BS(Q)'!Q131</f>
        <v>0</v>
      </c>
      <c r="R36" s="10">
        <f ca="1">'BS(Q)'!R131</f>
        <v>25</v>
      </c>
      <c r="S36" s="10">
        <f ca="1">'BS(Q)'!S131</f>
        <v>25</v>
      </c>
      <c r="T36" s="10">
        <f ca="1">'BS(Q)'!T131</f>
        <v>25</v>
      </c>
      <c r="U36" s="10">
        <f ca="1">'BS(Q)'!U131</f>
        <v>25</v>
      </c>
      <c r="V36" s="10">
        <f ca="1">'BS(Q)'!V131</f>
        <v>25</v>
      </c>
      <c r="W36" s="10">
        <f ca="1">'BS(Q)'!W131</f>
        <v>25</v>
      </c>
      <c r="X36" s="10">
        <f ca="1">'BS(Q)'!X131</f>
        <v>25</v>
      </c>
      <c r="Y36" s="10">
        <f ca="1">'BS(Q)'!Y131</f>
        <v>25</v>
      </c>
      <c r="Z36" s="10">
        <f ca="1">'BS(Q)'!Z131</f>
        <v>25</v>
      </c>
      <c r="AA36" s="10">
        <f ca="1">'BS(Q)'!AA131</f>
        <v>25</v>
      </c>
      <c r="AB36" s="10">
        <f ca="1">'BS(Q)'!AB131</f>
        <v>25</v>
      </c>
      <c r="AC36" s="10">
        <f ca="1">'BS(Q)'!AC131</f>
        <v>25</v>
      </c>
      <c r="AD36" s="10">
        <f ca="1">'BS(Q)'!AD131</f>
        <v>25</v>
      </c>
      <c r="AE36" s="10">
        <f ca="1">'BS(Q)'!AE131</f>
        <v>25</v>
      </c>
      <c r="AF36" s="10">
        <f ca="1">'BS(Q)'!AF131</f>
        <v>25</v>
      </c>
      <c r="AG36" s="10">
        <f ca="1">'BS(Q)'!AG131</f>
        <v>25</v>
      </c>
      <c r="AH36" s="10">
        <f ca="1">'BS(Q)'!AH131</f>
        <v>25</v>
      </c>
      <c r="AI36" s="10">
        <f ca="1">'BS(Q)'!AI131</f>
        <v>25</v>
      </c>
      <c r="AJ36" s="10">
        <f ca="1">'BS(Q)'!AJ131</f>
        <v>25</v>
      </c>
      <c r="AK36" s="10">
        <f ca="1">'BS(Q)'!AK131</f>
        <v>25</v>
      </c>
      <c r="AL36" s="10">
        <f ca="1">'BS(Q)'!AL131</f>
        <v>25</v>
      </c>
      <c r="AM36" s="10">
        <f ca="1">'BS(Q)'!AM131</f>
        <v>25</v>
      </c>
      <c r="AN36" s="10">
        <f ca="1">'BS(Q)'!AN131</f>
        <v>25</v>
      </c>
      <c r="AO36" s="10">
        <f ca="1">'BS(Q)'!AO131</f>
        <v>25</v>
      </c>
      <c r="AP36" s="10">
        <f ca="1">'BS(Q)'!AP131</f>
        <v>25</v>
      </c>
      <c r="AQ36" s="10">
        <f ca="1">'BS(Q)'!AQ131</f>
        <v>25</v>
      </c>
      <c r="AR36" s="10">
        <f ca="1">'BS(Q)'!AR131</f>
        <v>25</v>
      </c>
      <c r="AS36" s="10">
        <f ca="1">'BS(Q)'!AS131</f>
        <v>25</v>
      </c>
      <c r="AT36" s="10">
        <f ca="1">'BS(Q)'!AT131</f>
        <v>25</v>
      </c>
      <c r="AU36" s="10">
        <f ca="1">'BS(Q)'!AU131</f>
        <v>25</v>
      </c>
      <c r="AV36" s="10">
        <f ca="1">'BS(Q)'!AV131</f>
        <v>25</v>
      </c>
      <c r="AW36" s="10">
        <f ca="1">'BS(Q)'!AW131</f>
        <v>25</v>
      </c>
      <c r="AX36" s="10">
        <f ca="1">'BS(Q)'!AX131</f>
        <v>25</v>
      </c>
      <c r="AY36" s="10">
        <f ca="1">'BS(Q)'!AY131</f>
        <v>25</v>
      </c>
      <c r="AZ36" s="10">
        <f ca="1">'BS(Q)'!AZ131</f>
        <v>25</v>
      </c>
      <c r="BA36" s="10">
        <f ca="1">'BS(Q)'!BA131</f>
        <v>25</v>
      </c>
      <c r="BB36" s="10">
        <f ca="1">'BS(Q)'!BB131</f>
        <v>25</v>
      </c>
      <c r="BC36" s="10">
        <f ca="1">'BS(Q)'!BC131</f>
        <v>25</v>
      </c>
      <c r="BD36" s="10">
        <f ca="1">'BS(Q)'!BD131</f>
        <v>25</v>
      </c>
      <c r="BE36" s="10">
        <f ca="1">'BS(Q)'!BE131</f>
        <v>25</v>
      </c>
      <c r="BF36" s="10">
        <f ca="1">'BS(Q)'!BF131</f>
        <v>25</v>
      </c>
      <c r="BG36" s="10">
        <f ca="1">'BS(Q)'!BG131</f>
        <v>25</v>
      </c>
      <c r="BH36" s="10">
        <f ca="1">'BS(Q)'!BH131</f>
        <v>25</v>
      </c>
      <c r="BI36" s="10">
        <f ca="1">'BS(Q)'!BI131</f>
        <v>25</v>
      </c>
      <c r="BJ36" s="10">
        <f ca="1">'BS(Q)'!BJ131</f>
        <v>25</v>
      </c>
      <c r="BK36" s="10">
        <f ca="1">'BS(Q)'!BK131</f>
        <v>25</v>
      </c>
      <c r="BL36" s="10">
        <f ca="1">'BS(Q)'!BL131</f>
        <v>25</v>
      </c>
      <c r="BM36" s="10">
        <f ca="1">'BS(Q)'!BM131</f>
        <v>25</v>
      </c>
      <c r="BN36" s="10">
        <f ca="1">'BS(Q)'!BN131</f>
        <v>25</v>
      </c>
      <c r="BO36" s="10">
        <f ca="1">'BS(Q)'!BO131</f>
        <v>25</v>
      </c>
      <c r="BP36" s="10">
        <f ca="1">'BS(Q)'!BP131</f>
        <v>25</v>
      </c>
      <c r="BQ36" s="10">
        <f ca="1">'BS(Q)'!BQ131</f>
        <v>25</v>
      </c>
      <c r="BR36" s="10">
        <f ca="1">'BS(Q)'!BR131</f>
        <v>25</v>
      </c>
      <c r="BS36" s="10">
        <f ca="1">'BS(Q)'!BS131</f>
        <v>25</v>
      </c>
      <c r="BT36" s="10">
        <f ca="1">'BS(Q)'!BT131</f>
        <v>25</v>
      </c>
      <c r="BU36" s="10">
        <f ca="1">'BS(Q)'!BU131</f>
        <v>25</v>
      </c>
      <c r="BV36" s="10">
        <f ca="1">'BS(Q)'!BV131</f>
        <v>25</v>
      </c>
      <c r="BW36" s="10">
        <f ca="1">'BS(Q)'!BW131</f>
        <v>25</v>
      </c>
      <c r="BX36" s="10">
        <f ca="1">'BS(Q)'!BX131</f>
        <v>25</v>
      </c>
      <c r="BY36" s="10">
        <f ca="1">'BS(Q)'!BY131</f>
        <v>25</v>
      </c>
      <c r="BZ36" s="10">
        <f ca="1">'BS(Q)'!BZ131</f>
        <v>25</v>
      </c>
      <c r="CA36" s="10">
        <f ca="1">'BS(Q)'!CA131</f>
        <v>25</v>
      </c>
      <c r="CB36" s="10">
        <f ca="1">'BS(Q)'!CB131</f>
        <v>25</v>
      </c>
      <c r="CC36" s="10">
        <f ca="1">'BS(Q)'!CC131</f>
        <v>25</v>
      </c>
      <c r="CD36" s="10">
        <f ca="1">'BS(Q)'!CD131</f>
        <v>25</v>
      </c>
      <c r="CE36" s="10">
        <f ca="1">'BS(Q)'!CE131</f>
        <v>25</v>
      </c>
      <c r="CF36" s="10">
        <f ca="1">'BS(Q)'!CF131</f>
        <v>25</v>
      </c>
      <c r="CG36" s="10">
        <f ca="1">'BS(Q)'!CG131</f>
        <v>25</v>
      </c>
      <c r="CH36" s="10">
        <f ca="1">'BS(Q)'!CH131</f>
        <v>25</v>
      </c>
      <c r="CI36" s="10">
        <f ca="1">'BS(Q)'!CI131</f>
        <v>25</v>
      </c>
      <c r="CJ36" s="10">
        <f ca="1">'BS(Q)'!CJ131</f>
        <v>25</v>
      </c>
      <c r="CK36" s="10">
        <f ca="1">'BS(Q)'!CK131</f>
        <v>25</v>
      </c>
      <c r="CL36" s="10">
        <f ca="1">'BS(Q)'!CL131</f>
        <v>25</v>
      </c>
      <c r="CM36" s="10">
        <f ca="1">'BS(Q)'!CM131</f>
        <v>25</v>
      </c>
      <c r="CN36" s="10">
        <f ca="1">'BS(Q)'!CN131</f>
        <v>25</v>
      </c>
      <c r="CO36" s="10">
        <f ca="1">'BS(Q)'!CO131</f>
        <v>25</v>
      </c>
      <c r="CP36" s="10">
        <f ca="1">'BS(Q)'!CP131</f>
        <v>25</v>
      </c>
      <c r="CQ36" s="10">
        <f ca="1">'BS(Q)'!CQ131</f>
        <v>25</v>
      </c>
      <c r="CR36" s="10">
        <f ca="1">'BS(Q)'!CR131</f>
        <v>25</v>
      </c>
      <c r="CS36" s="10">
        <f ca="1">'BS(Q)'!CS131</f>
        <v>25</v>
      </c>
      <c r="CT36" s="10">
        <f ca="1">'BS(Q)'!CT131</f>
        <v>0</v>
      </c>
      <c r="CU36" s="10">
        <f ca="1">'BS(Q)'!CU131</f>
        <v>0</v>
      </c>
      <c r="CV36" s="10">
        <f ca="1">'BS(Q)'!CV131</f>
        <v>0</v>
      </c>
      <c r="CW36" s="10">
        <f ca="1">'BS(Q)'!CW131</f>
        <v>0</v>
      </c>
      <c r="CX36" s="10">
        <f ca="1">'BS(Q)'!CX131</f>
        <v>0</v>
      </c>
      <c r="CY36" s="10">
        <f ca="1">'BS(Q)'!CY131</f>
        <v>0</v>
      </c>
      <c r="CZ36" s="10">
        <f ca="1">'BS(Q)'!CZ131</f>
        <v>0</v>
      </c>
      <c r="DA36" s="10">
        <f ca="1">'BS(Q)'!DA131</f>
        <v>0</v>
      </c>
      <c r="DB36" s="10">
        <f ca="1">'BS(Q)'!DB131</f>
        <v>0</v>
      </c>
      <c r="DC36" s="10">
        <f ca="1">'BS(Q)'!DC131</f>
        <v>0</v>
      </c>
      <c r="DD36" s="10">
        <f ca="1">'BS(Q)'!DD131</f>
        <v>0</v>
      </c>
      <c r="DE36" s="10">
        <f ca="1">'BS(Q)'!DE131</f>
        <v>0</v>
      </c>
      <c r="DF36" s="10">
        <f ca="1">'BS(Q)'!DF131</f>
        <v>0</v>
      </c>
      <c r="DG36" s="10">
        <f ca="1">'BS(Q)'!DG131</f>
        <v>0</v>
      </c>
      <c r="DH36" s="10">
        <f ca="1">'BS(Q)'!DH131</f>
        <v>0</v>
      </c>
      <c r="DI36" s="10">
        <f ca="1">'BS(Q)'!DI131</f>
        <v>0</v>
      </c>
      <c r="DJ36" s="10">
        <f ca="1">'BS(Q)'!DJ131</f>
        <v>0</v>
      </c>
      <c r="DK36" s="10">
        <f ca="1">'BS(Q)'!DK131</f>
        <v>0</v>
      </c>
      <c r="DL36" s="10">
        <f ca="1">'BS(Q)'!DL131</f>
        <v>0</v>
      </c>
      <c r="DM36" s="10">
        <f ca="1">'BS(Q)'!DM131</f>
        <v>0</v>
      </c>
      <c r="DN36" s="10">
        <f ca="1">'BS(Q)'!DN131</f>
        <v>0</v>
      </c>
      <c r="DO36" s="10">
        <f ca="1">'BS(Q)'!DO131</f>
        <v>0</v>
      </c>
      <c r="DP36" s="10">
        <f ca="1">'BS(Q)'!DP131</f>
        <v>0</v>
      </c>
      <c r="DQ36" s="10">
        <f ca="1">'BS(Q)'!DQ131</f>
        <v>0</v>
      </c>
      <c r="DR36" s="10">
        <f ca="1">'BS(Q)'!DR131</f>
        <v>0</v>
      </c>
      <c r="DS36" s="10">
        <f ca="1">'BS(Q)'!DS131</f>
        <v>0</v>
      </c>
      <c r="DT36" s="10">
        <f ca="1">'BS(Q)'!DT131</f>
        <v>0</v>
      </c>
      <c r="DU36" s="10">
        <f ca="1">'BS(Q)'!DU131</f>
        <v>0</v>
      </c>
      <c r="DV36" s="10">
        <f ca="1">'BS(Q)'!DV131</f>
        <v>0</v>
      </c>
      <c r="DW36" s="10">
        <f ca="1">'BS(Q)'!DW131</f>
        <v>0</v>
      </c>
      <c r="DX36" s="10">
        <f ca="1">'BS(Q)'!DX131</f>
        <v>0</v>
      </c>
      <c r="DY36" s="10">
        <f ca="1">'BS(Q)'!DY131</f>
        <v>0</v>
      </c>
      <c r="DZ36" s="10">
        <f ca="1">'BS(Q)'!DZ131</f>
        <v>0</v>
      </c>
      <c r="EA36" s="10">
        <f ca="1">'BS(Q)'!EA131</f>
        <v>0</v>
      </c>
      <c r="EB36" s="10">
        <f ca="1">'BS(Q)'!EB131</f>
        <v>0</v>
      </c>
      <c r="EC36" s="10">
        <f ca="1">'BS(Q)'!EC131</f>
        <v>0</v>
      </c>
      <c r="ED36" s="10">
        <f ca="1">'BS(Q)'!ED131</f>
        <v>0</v>
      </c>
      <c r="EE36" s="10">
        <f ca="1">'BS(Q)'!EE131</f>
        <v>0</v>
      </c>
      <c r="EF36" s="10">
        <f ca="1">'BS(Q)'!EF131</f>
        <v>0</v>
      </c>
      <c r="EG36" s="10">
        <f ca="1">'BS(Q)'!EG131</f>
        <v>0</v>
      </c>
      <c r="EH36" s="10">
        <f ca="1">'BS(Q)'!EH131</f>
        <v>0</v>
      </c>
      <c r="EI36" s="10">
        <f ca="1">'BS(Q)'!EI131</f>
        <v>0</v>
      </c>
      <c r="EJ36" s="10">
        <f ca="1">'BS(Q)'!EJ131</f>
        <v>0</v>
      </c>
      <c r="EK36" s="10">
        <f ca="1">'BS(Q)'!EK131</f>
        <v>0</v>
      </c>
      <c r="EL36" s="10">
        <f ca="1">'BS(Q)'!EL131</f>
        <v>0</v>
      </c>
      <c r="EM36" s="10">
        <f ca="1">'BS(Q)'!EM131</f>
        <v>0</v>
      </c>
      <c r="EN36" s="10">
        <f ca="1">'BS(Q)'!EN131</f>
        <v>0</v>
      </c>
      <c r="EO36" s="10">
        <f ca="1">'BS(Q)'!EO131</f>
        <v>0</v>
      </c>
      <c r="EP36" s="10">
        <f ca="1">'BS(Q)'!EP131</f>
        <v>0</v>
      </c>
    </row>
    <row r="37" spans="1:146" ht="14.1" customHeight="1">
      <c r="A37" s="15"/>
      <c r="B37" s="15" t="s">
        <v>338</v>
      </c>
      <c r="C37" s="20"/>
      <c r="D37" s="1650" t="s">
        <v>97</v>
      </c>
      <c r="E37" s="146">
        <f t="shared" ca="1" si="59"/>
        <v>137976.35327458259</v>
      </c>
      <c r="F37" s="71"/>
      <c r="G37" s="71"/>
      <c r="H37" s="394">
        <f>'BS(Q)'!H87+'BS(Q)'!H108</f>
        <v>0</v>
      </c>
      <c r="I37" s="394">
        <f>'BS(Q)'!I87+'BS(Q)'!I108</f>
        <v>0</v>
      </c>
      <c r="J37" s="394">
        <f>'BS(Q)'!J87+'BS(Q)'!J108</f>
        <v>0</v>
      </c>
      <c r="K37" s="394">
        <f ca="1">'BS(Q)'!K87+'BS(Q)'!K108</f>
        <v>0</v>
      </c>
      <c r="L37" s="394">
        <f ca="1">'BS(Q)'!L87+'BS(Q)'!L108</f>
        <v>0</v>
      </c>
      <c r="M37" s="394">
        <f ca="1">'BS(Q)'!M87+'BS(Q)'!M108</f>
        <v>0</v>
      </c>
      <c r="N37" s="394">
        <f ca="1">'BS(Q)'!N87+'BS(Q)'!N108</f>
        <v>0</v>
      </c>
      <c r="O37" s="394">
        <f ca="1">'BS(Q)'!O87+'BS(Q)'!O108</f>
        <v>0</v>
      </c>
      <c r="P37" s="394">
        <f ca="1">'BS(Q)'!P87+'BS(Q)'!P108</f>
        <v>0</v>
      </c>
      <c r="Q37" s="394">
        <f ca="1">'BS(Q)'!Q87+'BS(Q)'!Q108</f>
        <v>0</v>
      </c>
      <c r="R37" s="394">
        <f ca="1">'BS(Q)'!R87+'BS(Q)'!R108</f>
        <v>1724.7044159322825</v>
      </c>
      <c r="S37" s="394">
        <f ca="1">'BS(Q)'!S87+'BS(Q)'!S108</f>
        <v>1724.7044159322825</v>
      </c>
      <c r="T37" s="394">
        <f ca="1">'BS(Q)'!T87+'BS(Q)'!T108</f>
        <v>1724.7044159322825</v>
      </c>
      <c r="U37" s="394">
        <f ca="1">'BS(Q)'!U87+'BS(Q)'!U108</f>
        <v>1724.7044159322825</v>
      </c>
      <c r="V37" s="394">
        <f ca="1">'BS(Q)'!V87+'BS(Q)'!V108</f>
        <v>1724.7044159322825</v>
      </c>
      <c r="W37" s="394">
        <f ca="1">'BS(Q)'!W87+'BS(Q)'!W108</f>
        <v>1724.7044159322825</v>
      </c>
      <c r="X37" s="394">
        <f ca="1">'BS(Q)'!X87+'BS(Q)'!X108</f>
        <v>1724.7044159322825</v>
      </c>
      <c r="Y37" s="394">
        <f ca="1">'BS(Q)'!Y87+'BS(Q)'!Y108</f>
        <v>1724.7044159322825</v>
      </c>
      <c r="Z37" s="394">
        <f ca="1">'BS(Q)'!Z87+'BS(Q)'!Z108</f>
        <v>1724.7044159322825</v>
      </c>
      <c r="AA37" s="394">
        <f ca="1">'BS(Q)'!AA87+'BS(Q)'!AA108</f>
        <v>1724.7044159322825</v>
      </c>
      <c r="AB37" s="394">
        <f ca="1">'BS(Q)'!AB87+'BS(Q)'!AB108</f>
        <v>1724.7044159322825</v>
      </c>
      <c r="AC37" s="394">
        <f ca="1">'BS(Q)'!AC87+'BS(Q)'!AC108</f>
        <v>1724.7044159322825</v>
      </c>
      <c r="AD37" s="394">
        <f ca="1">'BS(Q)'!AD87+'BS(Q)'!AD108</f>
        <v>1724.7044159322825</v>
      </c>
      <c r="AE37" s="394">
        <f ca="1">'BS(Q)'!AE87+'BS(Q)'!AE108</f>
        <v>1724.7044159322825</v>
      </c>
      <c r="AF37" s="394">
        <f ca="1">'BS(Q)'!AF87+'BS(Q)'!AF108</f>
        <v>1724.7044159322825</v>
      </c>
      <c r="AG37" s="394">
        <f ca="1">'BS(Q)'!AG87+'BS(Q)'!AG108</f>
        <v>1724.7044159322825</v>
      </c>
      <c r="AH37" s="394">
        <f ca="1">'BS(Q)'!AH87+'BS(Q)'!AH108</f>
        <v>1724.7044159322825</v>
      </c>
      <c r="AI37" s="394">
        <f ca="1">'BS(Q)'!AI87+'BS(Q)'!AI108</f>
        <v>1724.7044159322825</v>
      </c>
      <c r="AJ37" s="394">
        <f ca="1">'BS(Q)'!AJ87+'BS(Q)'!AJ108</f>
        <v>1724.7044159322825</v>
      </c>
      <c r="AK37" s="394">
        <f ca="1">'BS(Q)'!AK87+'BS(Q)'!AK108</f>
        <v>1724.7044159322825</v>
      </c>
      <c r="AL37" s="394">
        <f ca="1">'BS(Q)'!AL87+'BS(Q)'!AL108</f>
        <v>1724.7044159322825</v>
      </c>
      <c r="AM37" s="394">
        <f ca="1">'BS(Q)'!AM87+'BS(Q)'!AM108</f>
        <v>1724.7044159322825</v>
      </c>
      <c r="AN37" s="394">
        <f ca="1">'BS(Q)'!AN87+'BS(Q)'!AN108</f>
        <v>1724.7044159322825</v>
      </c>
      <c r="AO37" s="394">
        <f ca="1">'BS(Q)'!AO87+'BS(Q)'!AO108</f>
        <v>1724.7044159322825</v>
      </c>
      <c r="AP37" s="394">
        <f ca="1">'BS(Q)'!AP87+'BS(Q)'!AP108</f>
        <v>1724.7044159322825</v>
      </c>
      <c r="AQ37" s="394">
        <f ca="1">'BS(Q)'!AQ87+'BS(Q)'!AQ108</f>
        <v>1724.7044159322825</v>
      </c>
      <c r="AR37" s="394">
        <f ca="1">'BS(Q)'!AR87+'BS(Q)'!AR108</f>
        <v>1724.7044159322825</v>
      </c>
      <c r="AS37" s="394">
        <f ca="1">'BS(Q)'!AS87+'BS(Q)'!AS108</f>
        <v>1724.7044159322825</v>
      </c>
      <c r="AT37" s="394">
        <f ca="1">'BS(Q)'!AT87+'BS(Q)'!AT108</f>
        <v>1724.7044159322825</v>
      </c>
      <c r="AU37" s="394">
        <f ca="1">'BS(Q)'!AU87+'BS(Q)'!AU108</f>
        <v>1724.7044159322825</v>
      </c>
      <c r="AV37" s="394">
        <f ca="1">'BS(Q)'!AV87+'BS(Q)'!AV108</f>
        <v>1724.7044159322825</v>
      </c>
      <c r="AW37" s="394">
        <f ca="1">'BS(Q)'!AW87+'BS(Q)'!AW108</f>
        <v>1724.7044159322825</v>
      </c>
      <c r="AX37" s="394">
        <f ca="1">'BS(Q)'!AX87+'BS(Q)'!AX108</f>
        <v>1724.7044159322825</v>
      </c>
      <c r="AY37" s="394">
        <f ca="1">'BS(Q)'!AY87+'BS(Q)'!AY108</f>
        <v>1724.7044159322825</v>
      </c>
      <c r="AZ37" s="394">
        <f ca="1">'BS(Q)'!AZ87+'BS(Q)'!AZ108</f>
        <v>1724.7044159322825</v>
      </c>
      <c r="BA37" s="394">
        <f ca="1">'BS(Q)'!BA87+'BS(Q)'!BA108</f>
        <v>1724.7044159322825</v>
      </c>
      <c r="BB37" s="394">
        <f ca="1">'BS(Q)'!BB87+'BS(Q)'!BB108</f>
        <v>1724.7044159322825</v>
      </c>
      <c r="BC37" s="394">
        <f ca="1">'BS(Q)'!BC87+'BS(Q)'!BC108</f>
        <v>1724.7044159322825</v>
      </c>
      <c r="BD37" s="394">
        <f ca="1">'BS(Q)'!BD87+'BS(Q)'!BD108</f>
        <v>1724.7044159322825</v>
      </c>
      <c r="BE37" s="394">
        <f ca="1">'BS(Q)'!BE87+'BS(Q)'!BE108</f>
        <v>1724.7044159322825</v>
      </c>
      <c r="BF37" s="394">
        <f ca="1">'BS(Q)'!BF87+'BS(Q)'!BF108</f>
        <v>1724.7044159322825</v>
      </c>
      <c r="BG37" s="394">
        <f ca="1">'BS(Q)'!BG87+'BS(Q)'!BG108</f>
        <v>1724.7044159322825</v>
      </c>
      <c r="BH37" s="394">
        <f ca="1">'BS(Q)'!BH87+'BS(Q)'!BH108</f>
        <v>1724.7044159322825</v>
      </c>
      <c r="BI37" s="394">
        <f ca="1">'BS(Q)'!BI87+'BS(Q)'!BI108</f>
        <v>1724.7044159322825</v>
      </c>
      <c r="BJ37" s="394">
        <f ca="1">'BS(Q)'!BJ87+'BS(Q)'!BJ108</f>
        <v>1724.7044159322825</v>
      </c>
      <c r="BK37" s="394">
        <f ca="1">'BS(Q)'!BK87+'BS(Q)'!BK108</f>
        <v>1724.7044159322825</v>
      </c>
      <c r="BL37" s="394">
        <f ca="1">'BS(Q)'!BL87+'BS(Q)'!BL108</f>
        <v>1724.7044159322825</v>
      </c>
      <c r="BM37" s="394">
        <f ca="1">'BS(Q)'!BM87+'BS(Q)'!BM108</f>
        <v>1724.7044159322825</v>
      </c>
      <c r="BN37" s="394">
        <f ca="1">'BS(Q)'!BN87+'BS(Q)'!BN108</f>
        <v>1724.7044159322825</v>
      </c>
      <c r="BO37" s="394">
        <f ca="1">'BS(Q)'!BO87+'BS(Q)'!BO108</f>
        <v>1724.7044159322825</v>
      </c>
      <c r="BP37" s="394">
        <f ca="1">'BS(Q)'!BP87+'BS(Q)'!BP108</f>
        <v>1724.7044159322825</v>
      </c>
      <c r="BQ37" s="394">
        <f ca="1">'BS(Q)'!BQ87+'BS(Q)'!BQ108</f>
        <v>1724.7044159322825</v>
      </c>
      <c r="BR37" s="394">
        <f ca="1">'BS(Q)'!BR87+'BS(Q)'!BR108</f>
        <v>1724.7044159322825</v>
      </c>
      <c r="BS37" s="394">
        <f ca="1">'BS(Q)'!BS87+'BS(Q)'!BS108</f>
        <v>1724.7044159322825</v>
      </c>
      <c r="BT37" s="394">
        <f ca="1">'BS(Q)'!BT87+'BS(Q)'!BT108</f>
        <v>1724.7044159322825</v>
      </c>
      <c r="BU37" s="394">
        <f ca="1">'BS(Q)'!BU87+'BS(Q)'!BU108</f>
        <v>1724.7044159322825</v>
      </c>
      <c r="BV37" s="394">
        <f ca="1">'BS(Q)'!BV87+'BS(Q)'!BV108</f>
        <v>1724.7044159322825</v>
      </c>
      <c r="BW37" s="394">
        <f ca="1">'BS(Q)'!BW87+'BS(Q)'!BW108</f>
        <v>1724.7044159322825</v>
      </c>
      <c r="BX37" s="394">
        <f ca="1">'BS(Q)'!BX87+'BS(Q)'!BX108</f>
        <v>1724.7044159322825</v>
      </c>
      <c r="BY37" s="394">
        <f ca="1">'BS(Q)'!BY87+'BS(Q)'!BY108</f>
        <v>1724.7044159322825</v>
      </c>
      <c r="BZ37" s="394">
        <f ca="1">'BS(Q)'!BZ87+'BS(Q)'!BZ108</f>
        <v>1724.7044159322825</v>
      </c>
      <c r="CA37" s="394">
        <f ca="1">'BS(Q)'!CA87+'BS(Q)'!CA108</f>
        <v>1724.7044159322825</v>
      </c>
      <c r="CB37" s="394">
        <f ca="1">'BS(Q)'!CB87+'BS(Q)'!CB108</f>
        <v>1724.7044159322825</v>
      </c>
      <c r="CC37" s="394">
        <f ca="1">'BS(Q)'!CC87+'BS(Q)'!CC108</f>
        <v>1724.7044159322825</v>
      </c>
      <c r="CD37" s="394">
        <f ca="1">'BS(Q)'!CD87+'BS(Q)'!CD108</f>
        <v>1724.7044159322825</v>
      </c>
      <c r="CE37" s="394">
        <f ca="1">'BS(Q)'!CE87+'BS(Q)'!CE108</f>
        <v>1724.7044159322825</v>
      </c>
      <c r="CF37" s="394">
        <f ca="1">'BS(Q)'!CF87+'BS(Q)'!CF108</f>
        <v>1724.7044159322825</v>
      </c>
      <c r="CG37" s="394">
        <f ca="1">'BS(Q)'!CG87+'BS(Q)'!CG108</f>
        <v>1724.7044159322825</v>
      </c>
      <c r="CH37" s="394">
        <f ca="1">'BS(Q)'!CH87+'BS(Q)'!CH108</f>
        <v>1724.7044159322825</v>
      </c>
      <c r="CI37" s="394">
        <f ca="1">'BS(Q)'!CI87+'BS(Q)'!CI108</f>
        <v>1724.7044159322825</v>
      </c>
      <c r="CJ37" s="394">
        <f ca="1">'BS(Q)'!CJ87+'BS(Q)'!CJ108</f>
        <v>1724.7044159322825</v>
      </c>
      <c r="CK37" s="394">
        <f ca="1">'BS(Q)'!CK87+'BS(Q)'!CK108</f>
        <v>1724.7044159322825</v>
      </c>
      <c r="CL37" s="394">
        <f ca="1">'BS(Q)'!CL87+'BS(Q)'!CL108</f>
        <v>1724.7044159322825</v>
      </c>
      <c r="CM37" s="394">
        <f ca="1">'BS(Q)'!CM87+'BS(Q)'!CM108</f>
        <v>1724.7044159322825</v>
      </c>
      <c r="CN37" s="394">
        <f ca="1">'BS(Q)'!CN87+'BS(Q)'!CN108</f>
        <v>1724.7044159322825</v>
      </c>
      <c r="CO37" s="394">
        <f ca="1">'BS(Q)'!CO87+'BS(Q)'!CO108</f>
        <v>1724.7044159322825</v>
      </c>
      <c r="CP37" s="394">
        <f ca="1">'BS(Q)'!CP87+'BS(Q)'!CP108</f>
        <v>1724.7044159322825</v>
      </c>
      <c r="CQ37" s="394">
        <f ca="1">'BS(Q)'!CQ87+'BS(Q)'!CQ108</f>
        <v>1724.7044159322825</v>
      </c>
      <c r="CR37" s="394">
        <f ca="1">'BS(Q)'!CR87+'BS(Q)'!CR108</f>
        <v>1724.7044159322825</v>
      </c>
      <c r="CS37" s="394">
        <f ca="1">'BS(Q)'!CS87+'BS(Q)'!CS108</f>
        <v>1724.7044159322977</v>
      </c>
      <c r="CT37" s="394">
        <f ca="1">'BS(Q)'!CT87+'BS(Q)'!CT108</f>
        <v>0</v>
      </c>
      <c r="CU37" s="394">
        <f ca="1">'BS(Q)'!CU87+'BS(Q)'!CU108</f>
        <v>0</v>
      </c>
      <c r="CV37" s="394">
        <f ca="1">'BS(Q)'!CV87+'BS(Q)'!CV108</f>
        <v>0</v>
      </c>
      <c r="CW37" s="394">
        <f ca="1">'BS(Q)'!CW87+'BS(Q)'!CW108</f>
        <v>0</v>
      </c>
      <c r="CX37" s="394">
        <f ca="1">'BS(Q)'!CX87+'BS(Q)'!CX108</f>
        <v>0</v>
      </c>
      <c r="CY37" s="394">
        <f ca="1">'BS(Q)'!CY87+'BS(Q)'!CY108</f>
        <v>0</v>
      </c>
      <c r="CZ37" s="394">
        <f ca="1">'BS(Q)'!CZ87+'BS(Q)'!CZ108</f>
        <v>0</v>
      </c>
      <c r="DA37" s="394">
        <f ca="1">'BS(Q)'!DA87+'BS(Q)'!DA108</f>
        <v>0</v>
      </c>
      <c r="DB37" s="394">
        <f ca="1">'BS(Q)'!DB87+'BS(Q)'!DB108</f>
        <v>0</v>
      </c>
      <c r="DC37" s="394">
        <f ca="1">'BS(Q)'!DC87+'BS(Q)'!DC108</f>
        <v>0</v>
      </c>
      <c r="DD37" s="394">
        <f ca="1">'BS(Q)'!DD87+'BS(Q)'!DD108</f>
        <v>0</v>
      </c>
      <c r="DE37" s="394">
        <f ca="1">'BS(Q)'!DE87+'BS(Q)'!DE108</f>
        <v>0</v>
      </c>
      <c r="DF37" s="394">
        <f ca="1">'BS(Q)'!DF87+'BS(Q)'!DF108</f>
        <v>0</v>
      </c>
      <c r="DG37" s="394">
        <f ca="1">'BS(Q)'!DG87+'BS(Q)'!DG108</f>
        <v>0</v>
      </c>
      <c r="DH37" s="394">
        <f ca="1">'BS(Q)'!DH87+'BS(Q)'!DH108</f>
        <v>0</v>
      </c>
      <c r="DI37" s="394">
        <f ca="1">'BS(Q)'!DI87+'BS(Q)'!DI108</f>
        <v>0</v>
      </c>
      <c r="DJ37" s="394">
        <f ca="1">'BS(Q)'!DJ87+'BS(Q)'!DJ108</f>
        <v>0</v>
      </c>
      <c r="DK37" s="394">
        <f ca="1">'BS(Q)'!DK87+'BS(Q)'!DK108</f>
        <v>0</v>
      </c>
      <c r="DL37" s="394">
        <f ca="1">'BS(Q)'!DL87+'BS(Q)'!DL108</f>
        <v>0</v>
      </c>
      <c r="DM37" s="394">
        <f ca="1">'BS(Q)'!DM87+'BS(Q)'!DM108</f>
        <v>0</v>
      </c>
      <c r="DN37" s="394">
        <f ca="1">'BS(Q)'!DN87+'BS(Q)'!DN108</f>
        <v>0</v>
      </c>
      <c r="DO37" s="394">
        <f ca="1">'BS(Q)'!DO87+'BS(Q)'!DO108</f>
        <v>0</v>
      </c>
      <c r="DP37" s="394">
        <f ca="1">'BS(Q)'!DP87+'BS(Q)'!DP108</f>
        <v>0</v>
      </c>
      <c r="DQ37" s="394">
        <f ca="1">'BS(Q)'!DQ87+'BS(Q)'!DQ108</f>
        <v>0</v>
      </c>
      <c r="DR37" s="394">
        <f ca="1">'BS(Q)'!DR87+'BS(Q)'!DR108</f>
        <v>0</v>
      </c>
      <c r="DS37" s="394">
        <f ca="1">'BS(Q)'!DS87+'BS(Q)'!DS108</f>
        <v>0</v>
      </c>
      <c r="DT37" s="394">
        <f ca="1">'BS(Q)'!DT87+'BS(Q)'!DT108</f>
        <v>0</v>
      </c>
      <c r="DU37" s="394">
        <f ca="1">'BS(Q)'!DU87+'BS(Q)'!DU108</f>
        <v>0</v>
      </c>
      <c r="DV37" s="394">
        <f ca="1">'BS(Q)'!DV87+'BS(Q)'!DV108</f>
        <v>0</v>
      </c>
      <c r="DW37" s="394">
        <f ca="1">'BS(Q)'!DW87+'BS(Q)'!DW108</f>
        <v>0</v>
      </c>
      <c r="DX37" s="394">
        <f ca="1">'BS(Q)'!DX87+'BS(Q)'!DX108</f>
        <v>0</v>
      </c>
      <c r="DY37" s="394">
        <f ca="1">'BS(Q)'!DY87+'BS(Q)'!DY108</f>
        <v>0</v>
      </c>
      <c r="DZ37" s="394">
        <f ca="1">'BS(Q)'!DZ87+'BS(Q)'!DZ108</f>
        <v>0</v>
      </c>
      <c r="EA37" s="394">
        <f ca="1">'BS(Q)'!EA87+'BS(Q)'!EA108</f>
        <v>0</v>
      </c>
      <c r="EB37" s="394">
        <f ca="1">'BS(Q)'!EB87+'BS(Q)'!EB108</f>
        <v>0</v>
      </c>
      <c r="EC37" s="394">
        <f ca="1">'BS(Q)'!EC87+'BS(Q)'!EC108</f>
        <v>0</v>
      </c>
      <c r="ED37" s="394">
        <f ca="1">'BS(Q)'!ED87+'BS(Q)'!ED108</f>
        <v>0</v>
      </c>
      <c r="EE37" s="394">
        <f ca="1">'BS(Q)'!EE87+'BS(Q)'!EE108</f>
        <v>0</v>
      </c>
      <c r="EF37" s="394">
        <f ca="1">'BS(Q)'!EF87+'BS(Q)'!EF108</f>
        <v>0</v>
      </c>
      <c r="EG37" s="394">
        <f ca="1">'BS(Q)'!EG87+'BS(Q)'!EG108</f>
        <v>0</v>
      </c>
      <c r="EH37" s="394">
        <f ca="1">'BS(Q)'!EH87+'BS(Q)'!EH108</f>
        <v>0</v>
      </c>
      <c r="EI37" s="394">
        <f ca="1">'BS(Q)'!EI87+'BS(Q)'!EI108</f>
        <v>0</v>
      </c>
      <c r="EJ37" s="394">
        <f ca="1">'BS(Q)'!EJ87+'BS(Q)'!EJ108</f>
        <v>0</v>
      </c>
      <c r="EK37" s="394">
        <f ca="1">'BS(Q)'!EK87+'BS(Q)'!EK108</f>
        <v>0</v>
      </c>
      <c r="EL37" s="394">
        <f ca="1">'BS(Q)'!EL87+'BS(Q)'!EL108</f>
        <v>0</v>
      </c>
      <c r="EM37" s="394">
        <f ca="1">'BS(Q)'!EM87+'BS(Q)'!EM108</f>
        <v>0</v>
      </c>
      <c r="EN37" s="394">
        <f ca="1">'BS(Q)'!EN87+'BS(Q)'!EN108</f>
        <v>0</v>
      </c>
      <c r="EO37" s="394">
        <f ca="1">'BS(Q)'!EO87+'BS(Q)'!EO108</f>
        <v>0</v>
      </c>
      <c r="EP37" s="394">
        <f ca="1">'BS(Q)'!EP87+'BS(Q)'!EP108</f>
        <v>0</v>
      </c>
    </row>
    <row r="38" spans="1:146" ht="14.1" customHeight="1">
      <c r="A38" s="15"/>
      <c r="B38" s="46" t="s">
        <v>339</v>
      </c>
      <c r="C38" s="20"/>
      <c r="D38" s="1650" t="s">
        <v>97</v>
      </c>
      <c r="E38" s="146"/>
      <c r="F38" s="71"/>
      <c r="G38" s="71"/>
      <c r="H38" s="394"/>
      <c r="I38" s="394"/>
      <c r="J38" s="394"/>
      <c r="K38" s="394"/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  <c r="Z38" s="394"/>
      <c r="AA38" s="394"/>
      <c r="AB38" s="394"/>
      <c r="AC38" s="394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4"/>
      <c r="AP38" s="394"/>
      <c r="AQ38" s="394"/>
      <c r="AR38" s="394"/>
      <c r="AS38" s="394"/>
      <c r="AT38" s="394"/>
      <c r="AU38" s="394"/>
      <c r="AV38" s="394"/>
      <c r="AW38" s="394"/>
      <c r="AX38" s="394"/>
      <c r="AY38" s="394"/>
      <c r="AZ38" s="394"/>
      <c r="BA38" s="394"/>
      <c r="BB38" s="394"/>
      <c r="BC38" s="394"/>
      <c r="BD38" s="394"/>
      <c r="BE38" s="394"/>
      <c r="BF38" s="394"/>
      <c r="BG38" s="394"/>
      <c r="BH38" s="394"/>
      <c r="BI38" s="394"/>
      <c r="BJ38" s="394"/>
      <c r="BK38" s="394"/>
      <c r="BL38" s="394"/>
      <c r="BM38" s="394"/>
      <c r="BN38" s="394"/>
      <c r="BO38" s="394"/>
      <c r="BP38" s="394"/>
      <c r="BQ38" s="394"/>
      <c r="BR38" s="394"/>
      <c r="BS38" s="394"/>
      <c r="BT38" s="394"/>
      <c r="BU38" s="394"/>
      <c r="BV38" s="394"/>
      <c r="BW38" s="394"/>
      <c r="BX38" s="394"/>
      <c r="BY38" s="394"/>
      <c r="BZ38" s="394"/>
      <c r="CA38" s="394"/>
      <c r="CB38" s="394"/>
      <c r="CC38" s="394"/>
      <c r="CD38" s="394"/>
      <c r="CE38" s="394"/>
      <c r="CF38" s="394"/>
      <c r="CG38" s="394"/>
      <c r="CH38" s="394"/>
      <c r="CI38" s="394"/>
      <c r="CJ38" s="394"/>
      <c r="CK38" s="394"/>
      <c r="CL38" s="394"/>
      <c r="CM38" s="394"/>
      <c r="CN38" s="394"/>
      <c r="CO38" s="394"/>
      <c r="CP38" s="394"/>
      <c r="CQ38" s="394"/>
      <c r="CR38" s="394"/>
      <c r="CS38" s="394"/>
      <c r="CT38" s="394"/>
      <c r="CU38" s="394"/>
      <c r="CV38" s="394"/>
      <c r="CW38" s="394"/>
      <c r="CX38" s="394"/>
      <c r="CY38" s="394"/>
      <c r="CZ38" s="394"/>
      <c r="DA38" s="394"/>
      <c r="DB38" s="394"/>
      <c r="DC38" s="394"/>
      <c r="DD38" s="394"/>
      <c r="DE38" s="394"/>
      <c r="DF38" s="394"/>
      <c r="DG38" s="394"/>
      <c r="DH38" s="394"/>
      <c r="DI38" s="394"/>
      <c r="DJ38" s="394"/>
      <c r="DK38" s="394"/>
      <c r="DL38" s="394"/>
      <c r="DM38" s="394"/>
      <c r="DN38" s="394"/>
      <c r="DO38" s="394"/>
      <c r="DP38" s="394"/>
      <c r="DQ38" s="394"/>
      <c r="DR38" s="394"/>
      <c r="DS38" s="394"/>
      <c r="DT38" s="394"/>
      <c r="DU38" s="394"/>
      <c r="DV38" s="394"/>
      <c r="DW38" s="394"/>
      <c r="DX38" s="394"/>
      <c r="DY38" s="394"/>
      <c r="DZ38" s="394"/>
      <c r="EA38" s="394"/>
      <c r="EB38" s="394"/>
      <c r="EC38" s="394"/>
      <c r="ED38" s="394"/>
      <c r="EE38" s="394"/>
      <c r="EF38" s="394"/>
      <c r="EG38" s="394"/>
      <c r="EH38" s="394"/>
      <c r="EI38" s="394"/>
      <c r="EJ38" s="394"/>
      <c r="EK38" s="394"/>
      <c r="EL38" s="394"/>
      <c r="EM38" s="394"/>
      <c r="EN38" s="394"/>
      <c r="EO38" s="394"/>
      <c r="EP38" s="394"/>
    </row>
    <row r="39" spans="1:146" s="219" customFormat="1" ht="14.1" customHeight="1">
      <c r="A39" s="34"/>
      <c r="B39" s="63" t="s">
        <v>138</v>
      </c>
      <c r="C39" s="207"/>
      <c r="D39" s="1652" t="s">
        <v>97</v>
      </c>
      <c r="E39" s="699">
        <f t="shared" ref="E39:E53" ca="1" si="85">SUM(G39:EP39)</f>
        <v>153403.80051750867</v>
      </c>
      <c r="F39" s="223"/>
      <c r="G39" s="223"/>
      <c r="H39" s="396">
        <f t="shared" ref="H39:AM39" ca="1" si="86">H32-H35</f>
        <v>0</v>
      </c>
      <c r="I39" s="396">
        <f t="shared" ca="1" si="86"/>
        <v>0</v>
      </c>
      <c r="J39" s="396">
        <f t="shared" ca="1" si="86"/>
        <v>0</v>
      </c>
      <c r="K39" s="396">
        <f t="shared" ca="1" si="86"/>
        <v>0</v>
      </c>
      <c r="L39" s="396">
        <f t="shared" ca="1" si="86"/>
        <v>-28</v>
      </c>
      <c r="M39" s="396">
        <f t="shared" ca="1" si="86"/>
        <v>-56</v>
      </c>
      <c r="N39" s="396">
        <f t="shared" ca="1" si="86"/>
        <v>-56</v>
      </c>
      <c r="O39" s="396">
        <f t="shared" ca="1" si="86"/>
        <v>-56</v>
      </c>
      <c r="P39" s="396">
        <f t="shared" ca="1" si="86"/>
        <v>-56</v>
      </c>
      <c r="Q39" s="396">
        <f t="shared" ca="1" si="86"/>
        <v>-28</v>
      </c>
      <c r="R39" s="396">
        <f t="shared" ca="1" si="86"/>
        <v>1920.5736685154232</v>
      </c>
      <c r="S39" s="396">
        <f t="shared" ca="1" si="86"/>
        <v>2026.9654938597594</v>
      </c>
      <c r="T39" s="396">
        <f t="shared" ca="1" si="86"/>
        <v>3431.3375884049901</v>
      </c>
      <c r="U39" s="396">
        <f t="shared" ca="1" si="86"/>
        <v>1605.6538654961894</v>
      </c>
      <c r="V39" s="396">
        <f t="shared" ca="1" si="86"/>
        <v>1887.2285071071071</v>
      </c>
      <c r="W39" s="396">
        <f t="shared" ca="1" si="86"/>
        <v>1993.0883733247213</v>
      </c>
      <c r="X39" s="396">
        <f t="shared" ca="1" si="86"/>
        <v>3390.4386073972273</v>
      </c>
      <c r="Y39" s="396">
        <f t="shared" ca="1" si="86"/>
        <v>1573.8833031029715</v>
      </c>
      <c r="Z39" s="396">
        <f t="shared" ca="1" si="86"/>
        <v>1853.7439706987914</v>
      </c>
      <c r="AA39" s="396">
        <f t="shared" ca="1" si="86"/>
        <v>1959.071877789683</v>
      </c>
      <c r="AB39" s="396">
        <f t="shared" ca="1" si="86"/>
        <v>3349.4002513894638</v>
      </c>
      <c r="AC39" s="396">
        <f t="shared" ca="1" si="86"/>
        <v>1541.9733657097511</v>
      </c>
      <c r="AD39" s="396">
        <f t="shared" ca="1" si="86"/>
        <v>1827.6176936654763</v>
      </c>
      <c r="AE39" s="396">
        <f t="shared" ca="1" si="86"/>
        <v>1932.4136416296467</v>
      </c>
      <c r="AF39" s="396">
        <f t="shared" ca="1" si="86"/>
        <v>3315.7201547567001</v>
      </c>
      <c r="AG39" s="396">
        <f t="shared" ca="1" si="86"/>
        <v>1517.4216876915314</v>
      </c>
      <c r="AH39" s="396">
        <f t="shared" ca="1" si="86"/>
        <v>1793.8472693977872</v>
      </c>
      <c r="AI39" s="396">
        <f t="shared" ca="1" si="86"/>
        <v>1898.1112582352341</v>
      </c>
      <c r="AJ39" s="396">
        <f t="shared" ca="1" si="86"/>
        <v>3274.3959108895615</v>
      </c>
      <c r="AK39" s="396">
        <f t="shared" ca="1" si="86"/>
        <v>1485.2258624389381</v>
      </c>
      <c r="AL39" s="396">
        <f t="shared" ca="1" si="86"/>
        <v>1764.9302495772056</v>
      </c>
      <c r="AM39" s="396">
        <f t="shared" ca="1" si="86"/>
        <v>1868.6622792879323</v>
      </c>
      <c r="AN39" s="396">
        <f t="shared" ref="AN39:BS39" ca="1" si="87">AN32-AN35</f>
        <v>3237.9250714695345</v>
      </c>
      <c r="AO39" s="396">
        <f t="shared" ca="1" si="87"/>
        <v>1457.8834416334528</v>
      </c>
      <c r="AP39" s="396">
        <f t="shared" ca="1" si="87"/>
        <v>1730.86414343824</v>
      </c>
      <c r="AQ39" s="396">
        <f t="shared" ca="1" si="87"/>
        <v>1834.0642140222446</v>
      </c>
      <c r="AR39" s="396">
        <f t="shared" ca="1" si="87"/>
        <v>3196.3051457311203</v>
      </c>
      <c r="AS39" s="396">
        <f t="shared" ca="1" si="87"/>
        <v>1425.3919345095835</v>
      </c>
      <c r="AT39" s="396">
        <f t="shared" ca="1" si="87"/>
        <v>1696.6464170172701</v>
      </c>
      <c r="AU39" s="396">
        <f t="shared" ca="1" si="87"/>
        <v>1799.3145284745553</v>
      </c>
      <c r="AV39" s="396">
        <f t="shared" ca="1" si="87"/>
        <v>3154.533599710704</v>
      </c>
      <c r="AW39" s="396">
        <f t="shared" ca="1" si="87"/>
        <v>1392.7488071037117</v>
      </c>
      <c r="AX39" s="396">
        <f t="shared" ca="1" si="87"/>
        <v>1662.2744923878461</v>
      </c>
      <c r="AY39" s="396">
        <f t="shared" ca="1" si="87"/>
        <v>1764.4106447184092</v>
      </c>
      <c r="AZ39" s="396">
        <f t="shared" ca="1" si="87"/>
        <v>3112.6078554818323</v>
      </c>
      <c r="BA39" s="396">
        <f t="shared" ca="1" si="87"/>
        <v>1359.9514814893821</v>
      </c>
      <c r="BB39" s="396">
        <f t="shared" ca="1" si="87"/>
        <v>1627.7457468821774</v>
      </c>
      <c r="BC39" s="396">
        <f t="shared" ca="1" si="87"/>
        <v>1729.349940086018</v>
      </c>
      <c r="BD39" s="396">
        <f t="shared" ca="1" si="87"/>
        <v>3070.5252903767141</v>
      </c>
      <c r="BE39" s="396">
        <f t="shared" ca="1" si="87"/>
        <v>1326.9973349988093</v>
      </c>
      <c r="BF39" s="396">
        <f t="shared" ca="1" si="87"/>
        <v>1593.0575122985572</v>
      </c>
      <c r="BG39" s="396">
        <f t="shared" ca="1" si="87"/>
        <v>1694.1297463756757</v>
      </c>
      <c r="BH39" s="396">
        <f t="shared" ca="1" si="87"/>
        <v>3028.2832361936462</v>
      </c>
      <c r="BI39" s="396">
        <f t="shared" ca="1" si="87"/>
        <v>1293.8836994302858</v>
      </c>
      <c r="BJ39" s="396">
        <f t="shared" ca="1" si="87"/>
        <v>1558.2070740944894</v>
      </c>
      <c r="BK39" s="396">
        <f t="shared" ca="1" si="87"/>
        <v>1658.7473490448863</v>
      </c>
      <c r="BL39" s="396">
        <f t="shared" ca="1" si="87"/>
        <v>2985.8789783901311</v>
      </c>
      <c r="BM39" s="396">
        <f t="shared" ca="1" si="87"/>
        <v>1260.6078602413143</v>
      </c>
      <c r="BN39" s="396">
        <f t="shared" ca="1" si="87"/>
        <v>1523.1916705652113</v>
      </c>
      <c r="BO39" s="396">
        <f t="shared" ca="1" si="87"/>
        <v>1623.1999863888871</v>
      </c>
      <c r="BP39" s="396">
        <f t="shared" ca="1" si="87"/>
        <v>2943.3097552614045</v>
      </c>
      <c r="BQ39" s="396">
        <f t="shared" ca="1" si="87"/>
        <v>1227.1670557271316</v>
      </c>
      <c r="BR39" s="396">
        <f t="shared" ca="1" si="87"/>
        <v>1488.008492007378</v>
      </c>
      <c r="BS39" s="396">
        <f t="shared" ca="1" si="87"/>
        <v>1587.4848487043316</v>
      </c>
      <c r="BT39" s="396">
        <f t="shared" ref="BT39:CY39" ca="1" si="88">BT32-BT35</f>
        <v>2900.5727571041252</v>
      </c>
      <c r="BU39" s="396">
        <f t="shared" ca="1" si="88"/>
        <v>1193.5584761843945</v>
      </c>
      <c r="BV39" s="396">
        <f t="shared" ca="1" si="88"/>
        <v>1452.6546798676252</v>
      </c>
      <c r="BW39" s="396">
        <f t="shared" ca="1" si="88"/>
        <v>1551.5990774378586</v>
      </c>
      <c r="BX39" s="396">
        <f t="shared" ca="1" si="88"/>
        <v>2857.6651253649243</v>
      </c>
      <c r="BY39" s="396">
        <f t="shared" ca="1" si="88"/>
        <v>1159.7792630597385</v>
      </c>
      <c r="BZ39" s="396">
        <f t="shared" ca="1" si="88"/>
        <v>1417.1273258757335</v>
      </c>
      <c r="CA39" s="396">
        <f t="shared" ca="1" si="88"/>
        <v>1515.5397643192443</v>
      </c>
      <c r="CB39" s="396">
        <f t="shared" ca="1" si="88"/>
        <v>2814.583951773584</v>
      </c>
      <c r="CC39" s="396">
        <f t="shared" ca="1" si="88"/>
        <v>1125.8265080829422</v>
      </c>
      <c r="CD39" s="396">
        <f t="shared" ca="1" si="88"/>
        <v>1381.4234711620954</v>
      </c>
      <c r="CE39" s="396">
        <f t="shared" ca="1" si="88"/>
        <v>1479.3039504788842</v>
      </c>
      <c r="CF39" s="396">
        <f t="shared" ca="1" si="88"/>
        <v>2771.3262774604982</v>
      </c>
      <c r="CG39" s="396">
        <f t="shared" ca="1" si="88"/>
        <v>1091.6972523844013</v>
      </c>
      <c r="CH39" s="396">
        <f t="shared" ca="1" si="88"/>
        <v>1345.5401053592257</v>
      </c>
      <c r="CI39" s="396">
        <f t="shared" ca="1" si="88"/>
        <v>1442.8886255492941</v>
      </c>
      <c r="CJ39" s="396">
        <f t="shared" ca="1" si="88"/>
        <v>2727.8890920581807</v>
      </c>
      <c r="CK39" s="396">
        <f t="shared" ca="1" si="88"/>
        <v>1057.3884855966269</v>
      </c>
      <c r="CL39" s="396">
        <f t="shared" ca="1" si="88"/>
        <v>1309.4741656869935</v>
      </c>
      <c r="CM39" s="396">
        <f t="shared" ca="1" si="88"/>
        <v>1406.2907267503385</v>
      </c>
      <c r="CN39" s="396">
        <f t="shared" ca="1" si="88"/>
        <v>2712.1873985249713</v>
      </c>
      <c r="CO39" s="396">
        <f t="shared" ca="1" si="88"/>
        <v>1106.6513421549032</v>
      </c>
      <c r="CP39" s="396">
        <f t="shared" ca="1" si="88"/>
        <v>1356.9767332367016</v>
      </c>
      <c r="CQ39" s="396">
        <f t="shared" ca="1" si="88"/>
        <v>1453.2613351733246</v>
      </c>
      <c r="CR39" s="396">
        <f t="shared" ca="1" si="88"/>
        <v>2724.2180807367595</v>
      </c>
      <c r="CS39" s="396">
        <f t="shared" ca="1" si="88"/>
        <v>1071.9743115042793</v>
      </c>
      <c r="CT39" s="396">
        <f t="shared" ca="1" si="88"/>
        <v>0</v>
      </c>
      <c r="CU39" s="396">
        <f t="shared" ca="1" si="88"/>
        <v>0</v>
      </c>
      <c r="CV39" s="396">
        <f t="shared" ca="1" si="88"/>
        <v>0</v>
      </c>
      <c r="CW39" s="396">
        <f t="shared" ca="1" si="88"/>
        <v>0</v>
      </c>
      <c r="CX39" s="396">
        <f t="shared" ca="1" si="88"/>
        <v>0</v>
      </c>
      <c r="CY39" s="396">
        <f t="shared" ca="1" si="88"/>
        <v>0</v>
      </c>
      <c r="CZ39" s="396">
        <f t="shared" ref="CZ39:EE39" ca="1" si="89">CZ32-CZ35</f>
        <v>0</v>
      </c>
      <c r="DA39" s="396">
        <f t="shared" ca="1" si="89"/>
        <v>0</v>
      </c>
      <c r="DB39" s="396">
        <f t="shared" ca="1" si="89"/>
        <v>0</v>
      </c>
      <c r="DC39" s="396">
        <f t="shared" ca="1" si="89"/>
        <v>0</v>
      </c>
      <c r="DD39" s="396">
        <f t="shared" ca="1" si="89"/>
        <v>0</v>
      </c>
      <c r="DE39" s="396">
        <f t="shared" ca="1" si="89"/>
        <v>0</v>
      </c>
      <c r="DF39" s="396">
        <f t="shared" ca="1" si="89"/>
        <v>0</v>
      </c>
      <c r="DG39" s="396">
        <f t="shared" ca="1" si="89"/>
        <v>0</v>
      </c>
      <c r="DH39" s="396">
        <f t="shared" ca="1" si="89"/>
        <v>0</v>
      </c>
      <c r="DI39" s="396">
        <f t="shared" ca="1" si="89"/>
        <v>0</v>
      </c>
      <c r="DJ39" s="396">
        <f t="shared" ca="1" si="89"/>
        <v>0</v>
      </c>
      <c r="DK39" s="396">
        <f t="shared" ca="1" si="89"/>
        <v>0</v>
      </c>
      <c r="DL39" s="396">
        <f t="shared" ca="1" si="89"/>
        <v>0</v>
      </c>
      <c r="DM39" s="396">
        <f t="shared" ca="1" si="89"/>
        <v>0</v>
      </c>
      <c r="DN39" s="396">
        <f t="shared" ca="1" si="89"/>
        <v>0</v>
      </c>
      <c r="DO39" s="396">
        <f t="shared" ca="1" si="89"/>
        <v>0</v>
      </c>
      <c r="DP39" s="396">
        <f t="shared" ca="1" si="89"/>
        <v>0</v>
      </c>
      <c r="DQ39" s="396">
        <f t="shared" ca="1" si="89"/>
        <v>0</v>
      </c>
      <c r="DR39" s="396">
        <f t="shared" ca="1" si="89"/>
        <v>0</v>
      </c>
      <c r="DS39" s="396">
        <f t="shared" ca="1" si="89"/>
        <v>0</v>
      </c>
      <c r="DT39" s="396">
        <f t="shared" ca="1" si="89"/>
        <v>0</v>
      </c>
      <c r="DU39" s="396">
        <f t="shared" ca="1" si="89"/>
        <v>0</v>
      </c>
      <c r="DV39" s="396">
        <f t="shared" ca="1" si="89"/>
        <v>0</v>
      </c>
      <c r="DW39" s="396">
        <f t="shared" ca="1" si="89"/>
        <v>0</v>
      </c>
      <c r="DX39" s="396">
        <f t="shared" ca="1" si="89"/>
        <v>0</v>
      </c>
      <c r="DY39" s="396">
        <f t="shared" ca="1" si="89"/>
        <v>0</v>
      </c>
      <c r="DZ39" s="396">
        <f t="shared" ca="1" si="89"/>
        <v>0</v>
      </c>
      <c r="EA39" s="396">
        <f t="shared" ca="1" si="89"/>
        <v>0</v>
      </c>
      <c r="EB39" s="396">
        <f t="shared" ca="1" si="89"/>
        <v>0</v>
      </c>
      <c r="EC39" s="396">
        <f t="shared" ca="1" si="89"/>
        <v>0</v>
      </c>
      <c r="ED39" s="396">
        <f t="shared" ca="1" si="89"/>
        <v>0</v>
      </c>
      <c r="EE39" s="396">
        <f t="shared" ca="1" si="89"/>
        <v>0</v>
      </c>
      <c r="EF39" s="396">
        <f t="shared" ref="EF39:EP39" ca="1" si="90">EF32-EF35</f>
        <v>0</v>
      </c>
      <c r="EG39" s="396">
        <f t="shared" ca="1" si="90"/>
        <v>0</v>
      </c>
      <c r="EH39" s="396">
        <f t="shared" ca="1" si="90"/>
        <v>0</v>
      </c>
      <c r="EI39" s="396">
        <f t="shared" ca="1" si="90"/>
        <v>0</v>
      </c>
      <c r="EJ39" s="396">
        <f t="shared" ca="1" si="90"/>
        <v>0</v>
      </c>
      <c r="EK39" s="396">
        <f t="shared" ca="1" si="90"/>
        <v>0</v>
      </c>
      <c r="EL39" s="396">
        <f t="shared" ca="1" si="90"/>
        <v>0</v>
      </c>
      <c r="EM39" s="396">
        <f t="shared" ca="1" si="90"/>
        <v>0</v>
      </c>
      <c r="EN39" s="396">
        <f t="shared" ca="1" si="90"/>
        <v>0</v>
      </c>
      <c r="EO39" s="396">
        <f t="shared" ca="1" si="90"/>
        <v>0</v>
      </c>
      <c r="EP39" s="396">
        <f t="shared" ca="1" si="90"/>
        <v>0</v>
      </c>
    </row>
    <row r="40" spans="1:146" s="431" customFormat="1" ht="14.1" customHeight="1">
      <c r="A40" s="77"/>
      <c r="B40" s="429" t="s">
        <v>139</v>
      </c>
      <c r="C40" s="432"/>
      <c r="D40" s="1651" t="s">
        <v>121</v>
      </c>
      <c r="E40" s="705">
        <f ca="1">IFERROR(E39/E12,)</f>
        <v>0.37804562502274441</v>
      </c>
      <c r="F40" s="77"/>
      <c r="G40" s="77"/>
      <c r="H40" s="430">
        <f t="shared" ref="H40:AM40" ca="1" si="91">IFERROR(H39/H12,)</f>
        <v>0</v>
      </c>
      <c r="I40" s="430">
        <f t="shared" ca="1" si="91"/>
        <v>0</v>
      </c>
      <c r="J40" s="430">
        <f t="shared" ca="1" si="91"/>
        <v>0</v>
      </c>
      <c r="K40" s="430">
        <f t="shared" ca="1" si="91"/>
        <v>0</v>
      </c>
      <c r="L40" s="430">
        <f t="shared" ca="1" si="91"/>
        <v>0</v>
      </c>
      <c r="M40" s="430">
        <f t="shared" ca="1" si="91"/>
        <v>0</v>
      </c>
      <c r="N40" s="430">
        <f t="shared" ca="1" si="91"/>
        <v>0</v>
      </c>
      <c r="O40" s="430">
        <f t="shared" ca="1" si="91"/>
        <v>0</v>
      </c>
      <c r="P40" s="430">
        <f t="shared" ca="1" si="91"/>
        <v>0</v>
      </c>
      <c r="Q40" s="430">
        <f t="shared" ca="1" si="91"/>
        <v>0</v>
      </c>
      <c r="R40" s="430">
        <f t="shared" ca="1" si="91"/>
        <v>0.38416779773506537</v>
      </c>
      <c r="S40" s="430">
        <f t="shared" ca="1" si="91"/>
        <v>0.39699167424781162</v>
      </c>
      <c r="T40" s="430">
        <f t="shared" ca="1" si="91"/>
        <v>0.52695203535853508</v>
      </c>
      <c r="U40" s="430">
        <f t="shared" ca="1" si="91"/>
        <v>0.34279128899331196</v>
      </c>
      <c r="V40" s="430">
        <f t="shared" ca="1" si="91"/>
        <v>0.37939481824243243</v>
      </c>
      <c r="W40" s="430">
        <f t="shared" ca="1" si="91"/>
        <v>0.39231825627984762</v>
      </c>
      <c r="X40" s="430">
        <f t="shared" ca="1" si="91"/>
        <v>0.52328759869866959</v>
      </c>
      <c r="Y40" s="430">
        <f t="shared" ca="1" si="91"/>
        <v>0.33769707213600914</v>
      </c>
      <c r="Z40" s="430">
        <f t="shared" ca="1" si="91"/>
        <v>0.37454546638035041</v>
      </c>
      <c r="AA40" s="430">
        <f t="shared" ca="1" si="91"/>
        <v>0.38757005902481767</v>
      </c>
      <c r="AB40" s="430">
        <f t="shared" ca="1" si="91"/>
        <v>0.51956452744570703</v>
      </c>
      <c r="AC40" s="430">
        <f t="shared" ca="1" si="91"/>
        <v>0.33252134279526024</v>
      </c>
      <c r="AD40" s="430">
        <f t="shared" ca="1" si="91"/>
        <v>0.37114115173618833</v>
      </c>
      <c r="AE40" s="430">
        <f t="shared" ca="1" si="91"/>
        <v>0.38423675636739252</v>
      </c>
      <c r="AF40" s="430">
        <f t="shared" ca="1" si="91"/>
        <v>0.51695087796260308</v>
      </c>
      <c r="AG40" s="430">
        <f t="shared" ca="1" si="91"/>
        <v>0.32888790647427407</v>
      </c>
      <c r="AH40" s="430">
        <f t="shared" ca="1" si="91"/>
        <v>0.36614185362727236</v>
      </c>
      <c r="AI40" s="430">
        <f t="shared" ca="1" si="91"/>
        <v>0.37934174065540821</v>
      </c>
      <c r="AJ40" s="430">
        <f t="shared" ca="1" si="91"/>
        <v>0.51311268605497262</v>
      </c>
      <c r="AK40" s="430">
        <f t="shared" ca="1" si="91"/>
        <v>0.3235521390065042</v>
      </c>
      <c r="AL40" s="430">
        <f t="shared" ca="1" si="91"/>
        <v>0.36208698834329256</v>
      </c>
      <c r="AM40" s="430">
        <f t="shared" ca="1" si="91"/>
        <v>0.37537145745912115</v>
      </c>
      <c r="AN40" s="430">
        <f t="shared" ref="AN40:BS40" ca="1" si="92">IFERROR(AN39/AN12,)</f>
        <v>0.5099995788186299</v>
      </c>
      <c r="AO40" s="430">
        <f t="shared" ca="1" si="92"/>
        <v>0.31922436782801378</v>
      </c>
      <c r="AP40" s="430">
        <f t="shared" ca="1" si="92"/>
        <v>0.35692850637687096</v>
      </c>
      <c r="AQ40" s="430">
        <f t="shared" ca="1" si="92"/>
        <v>0.37032057837059729</v>
      </c>
      <c r="AR40" s="430">
        <f t="shared" ca="1" si="92"/>
        <v>0.50603917411624455</v>
      </c>
      <c r="AS40" s="430">
        <f t="shared" ca="1" si="92"/>
        <v>0.31371870290068699</v>
      </c>
      <c r="AT40" s="430">
        <f t="shared" ca="1" si="92"/>
        <v>0.35168514040503845</v>
      </c>
      <c r="AU40" s="430">
        <f t="shared" ca="1" si="92"/>
        <v>0.36518658590672992</v>
      </c>
      <c r="AV40" s="430">
        <f t="shared" ca="1" si="92"/>
        <v>0.50201360004496864</v>
      </c>
      <c r="AW40" s="430">
        <f t="shared" ca="1" si="92"/>
        <v>0.30812244099259689</v>
      </c>
      <c r="AX40" s="430">
        <f t="shared" ca="1" si="92"/>
        <v>0.34635502697300619</v>
      </c>
      <c r="AY40" s="430">
        <f t="shared" ca="1" si="92"/>
        <v>0.35996765548329235</v>
      </c>
      <c r="AZ40" s="430">
        <f t="shared" ca="1" si="92"/>
        <v>0.49792142594455013</v>
      </c>
      <c r="BA40" s="430">
        <f t="shared" ca="1" si="92"/>
        <v>0.30243359323226021</v>
      </c>
      <c r="BB40" s="430">
        <f t="shared" ca="1" si="92"/>
        <v>0.34093625422954527</v>
      </c>
      <c r="BC40" s="430">
        <f t="shared" ca="1" si="92"/>
        <v>0.35466191512914003</v>
      </c>
      <c r="BD40" s="430">
        <f t="shared" ca="1" si="92"/>
        <v>0.49376118399855623</v>
      </c>
      <c r="BE40" s="430">
        <f t="shared" ca="1" si="92"/>
        <v>0.29665011909451444</v>
      </c>
      <c r="BF40" s="430">
        <f t="shared" ca="1" si="92"/>
        <v>0.33542686048651565</v>
      </c>
      <c r="BG40" s="430">
        <f t="shared" ca="1" si="92"/>
        <v>0.34926744407578558</v>
      </c>
      <c r="BH40" s="430">
        <f t="shared" ca="1" si="92"/>
        <v>0.48953136812845793</v>
      </c>
      <c r="BI40" s="430">
        <f t="shared" ca="1" si="92"/>
        <v>0.29076992486309555</v>
      </c>
      <c r="BJ40" s="430">
        <f t="shared" ca="1" si="92"/>
        <v>0.32982483272963842</v>
      </c>
      <c r="BK40" s="430">
        <f t="shared" ca="1" si="92"/>
        <v>0.34378227129923533</v>
      </c>
      <c r="BL40" s="430">
        <f t="shared" ca="1" si="92"/>
        <v>0.48523043285027972</v>
      </c>
      <c r="BM40" s="430">
        <f t="shared" ca="1" si="92"/>
        <v>0.28479086204118065</v>
      </c>
      <c r="BN40" s="430">
        <f t="shared" ca="1" si="92"/>
        <v>0.32412810507863243</v>
      </c>
      <c r="BO40" s="430">
        <f t="shared" ca="1" si="92"/>
        <v>0.33820437401224712</v>
      </c>
      <c r="BP40" s="430">
        <f t="shared" ca="1" si="92"/>
        <v>0.48085679209237614</v>
      </c>
      <c r="BQ40" s="430">
        <f t="shared" ca="1" si="92"/>
        <v>0.27871072570788769</v>
      </c>
      <c r="BR40" s="430">
        <f t="shared" ca="1" si="92"/>
        <v>0.31833455719476955</v>
      </c>
      <c r="BS40" s="430">
        <f t="shared" ca="1" si="92"/>
        <v>0.3325316761051022</v>
      </c>
      <c r="BT40" s="430">
        <f t="shared" ref="BT40:CY40" ca="1" si="93">IFERROR(BT39/BT12,)</f>
        <v>0.47640881797283885</v>
      </c>
      <c r="BU40" s="430">
        <f t="shared" ca="1" si="93"/>
        <v>0.27252725281865336</v>
      </c>
      <c r="BV40" s="430">
        <f t="shared" ca="1" si="93"/>
        <v>0.31244201263380744</v>
      </c>
      <c r="BW40" s="430">
        <f t="shared" ca="1" si="93"/>
        <v>0.32676204653289631</v>
      </c>
      <c r="BX40" s="430">
        <f t="shared" ca="1" si="93"/>
        <v>0.47188483953496574</v>
      </c>
      <c r="BY40" s="430">
        <f t="shared" ca="1" si="93"/>
        <v>0.26623812044731282</v>
      </c>
      <c r="BZ40" s="430">
        <f t="shared" ca="1" si="93"/>
        <v>0.30644823714217434</v>
      </c>
      <c r="CA40" s="430">
        <f t="shared" ca="1" si="93"/>
        <v>0.32089329764726288</v>
      </c>
      <c r="CB40" s="430">
        <f t="shared" ca="1" si="93"/>
        <v>0.46728314143916488</v>
      </c>
      <c r="CC40" s="430">
        <f t="shared" ca="1" si="93"/>
        <v>0.25984094396761148</v>
      </c>
      <c r="CD40" s="430">
        <f t="shared" ca="1" si="93"/>
        <v>0.30035093689418235</v>
      </c>
      <c r="CE40" s="430">
        <f t="shared" ca="1" si="93"/>
        <v>0.31492318347035952</v>
      </c>
      <c r="CF40" s="430">
        <f t="shared" ca="1" si="93"/>
        <v>0.46260196260958125</v>
      </c>
      <c r="CG40" s="430">
        <f t="shared" ca="1" si="93"/>
        <v>0.25333327517177845</v>
      </c>
      <c r="CH40" s="430">
        <f t="shared" ca="1" si="93"/>
        <v>0.29414775666795534</v>
      </c>
      <c r="CI40" s="430">
        <f t="shared" ca="1" si="93"/>
        <v>0.30884939790884336</v>
      </c>
      <c r="CJ40" s="430">
        <f t="shared" ca="1" si="93"/>
        <v>0.45783949483367192</v>
      </c>
      <c r="CK40" s="430">
        <f t="shared" ca="1" si="93"/>
        <v>0.24671260032368608</v>
      </c>
      <c r="CL40" s="430">
        <f t="shared" ca="1" si="93"/>
        <v>0.28783627795764477</v>
      </c>
      <c r="CM40" s="430">
        <f t="shared" ca="1" si="93"/>
        <v>0.30266957290546437</v>
      </c>
      <c r="CN40" s="430">
        <f t="shared" ca="1" si="93"/>
        <v>0.4577052986073793</v>
      </c>
      <c r="CO40" s="430">
        <f t="shared" ca="1" si="93"/>
        <v>0.25962545501894208</v>
      </c>
      <c r="CP40" s="430">
        <f t="shared" ca="1" si="93"/>
        <v>0.29992578885332122</v>
      </c>
      <c r="CQ40" s="430">
        <f t="shared" ca="1" si="93"/>
        <v>0.3145069037657699</v>
      </c>
      <c r="CR40" s="430">
        <f t="shared" ca="1" si="93"/>
        <v>0.4622755568353249</v>
      </c>
      <c r="CS40" s="430">
        <f t="shared" ca="1" si="93"/>
        <v>0.25287951325640351</v>
      </c>
      <c r="CT40" s="430">
        <f t="shared" ca="1" si="93"/>
        <v>0</v>
      </c>
      <c r="CU40" s="430">
        <f t="shared" ca="1" si="93"/>
        <v>0</v>
      </c>
      <c r="CV40" s="430">
        <f t="shared" ca="1" si="93"/>
        <v>0</v>
      </c>
      <c r="CW40" s="430">
        <f t="shared" ca="1" si="93"/>
        <v>0</v>
      </c>
      <c r="CX40" s="430">
        <f t="shared" ca="1" si="93"/>
        <v>0</v>
      </c>
      <c r="CY40" s="430">
        <f t="shared" ca="1" si="93"/>
        <v>0</v>
      </c>
      <c r="CZ40" s="430">
        <f t="shared" ref="CZ40:EE40" ca="1" si="94">IFERROR(CZ39/CZ12,)</f>
        <v>0</v>
      </c>
      <c r="DA40" s="430">
        <f t="shared" ca="1" si="94"/>
        <v>0</v>
      </c>
      <c r="DB40" s="430">
        <f t="shared" ca="1" si="94"/>
        <v>0</v>
      </c>
      <c r="DC40" s="430">
        <f t="shared" ca="1" si="94"/>
        <v>0</v>
      </c>
      <c r="DD40" s="430">
        <f t="shared" ca="1" si="94"/>
        <v>0</v>
      </c>
      <c r="DE40" s="430">
        <f t="shared" ca="1" si="94"/>
        <v>0</v>
      </c>
      <c r="DF40" s="430">
        <f t="shared" ca="1" si="94"/>
        <v>0</v>
      </c>
      <c r="DG40" s="430">
        <f t="shared" ca="1" si="94"/>
        <v>0</v>
      </c>
      <c r="DH40" s="430">
        <f t="shared" ca="1" si="94"/>
        <v>0</v>
      </c>
      <c r="DI40" s="430">
        <f t="shared" ca="1" si="94"/>
        <v>0</v>
      </c>
      <c r="DJ40" s="430">
        <f t="shared" ca="1" si="94"/>
        <v>0</v>
      </c>
      <c r="DK40" s="430">
        <f t="shared" ca="1" si="94"/>
        <v>0</v>
      </c>
      <c r="DL40" s="430">
        <f t="shared" ca="1" si="94"/>
        <v>0</v>
      </c>
      <c r="DM40" s="430">
        <f t="shared" ca="1" si="94"/>
        <v>0</v>
      </c>
      <c r="DN40" s="430">
        <f t="shared" ca="1" si="94"/>
        <v>0</v>
      </c>
      <c r="DO40" s="430">
        <f t="shared" ca="1" si="94"/>
        <v>0</v>
      </c>
      <c r="DP40" s="430">
        <f t="shared" ca="1" si="94"/>
        <v>0</v>
      </c>
      <c r="DQ40" s="430">
        <f t="shared" ca="1" si="94"/>
        <v>0</v>
      </c>
      <c r="DR40" s="430">
        <f t="shared" ca="1" si="94"/>
        <v>0</v>
      </c>
      <c r="DS40" s="430">
        <f t="shared" ca="1" si="94"/>
        <v>0</v>
      </c>
      <c r="DT40" s="430">
        <f t="shared" ca="1" si="94"/>
        <v>0</v>
      </c>
      <c r="DU40" s="430">
        <f t="shared" ca="1" si="94"/>
        <v>0</v>
      </c>
      <c r="DV40" s="430">
        <f t="shared" ca="1" si="94"/>
        <v>0</v>
      </c>
      <c r="DW40" s="430">
        <f t="shared" ca="1" si="94"/>
        <v>0</v>
      </c>
      <c r="DX40" s="430">
        <f t="shared" ca="1" si="94"/>
        <v>0</v>
      </c>
      <c r="DY40" s="430">
        <f t="shared" ca="1" si="94"/>
        <v>0</v>
      </c>
      <c r="DZ40" s="430">
        <f t="shared" ca="1" si="94"/>
        <v>0</v>
      </c>
      <c r="EA40" s="430">
        <f t="shared" ca="1" si="94"/>
        <v>0</v>
      </c>
      <c r="EB40" s="430">
        <f t="shared" ca="1" si="94"/>
        <v>0</v>
      </c>
      <c r="EC40" s="430">
        <f t="shared" ca="1" si="94"/>
        <v>0</v>
      </c>
      <c r="ED40" s="430">
        <f t="shared" ca="1" si="94"/>
        <v>0</v>
      </c>
      <c r="EE40" s="430">
        <f t="shared" ca="1" si="94"/>
        <v>0</v>
      </c>
      <c r="EF40" s="430">
        <f t="shared" ref="EF40:EP40" ca="1" si="95">IFERROR(EF39/EF12,)</f>
        <v>0</v>
      </c>
      <c r="EG40" s="430">
        <f t="shared" ca="1" si="95"/>
        <v>0</v>
      </c>
      <c r="EH40" s="430">
        <f t="shared" ca="1" si="95"/>
        <v>0</v>
      </c>
      <c r="EI40" s="430">
        <f t="shared" ca="1" si="95"/>
        <v>0</v>
      </c>
      <c r="EJ40" s="430">
        <f t="shared" ca="1" si="95"/>
        <v>0</v>
      </c>
      <c r="EK40" s="430">
        <f t="shared" ca="1" si="95"/>
        <v>0</v>
      </c>
      <c r="EL40" s="430">
        <f t="shared" ca="1" si="95"/>
        <v>0</v>
      </c>
      <c r="EM40" s="430">
        <f t="shared" ca="1" si="95"/>
        <v>0</v>
      </c>
      <c r="EN40" s="430">
        <f t="shared" ca="1" si="95"/>
        <v>0</v>
      </c>
      <c r="EO40" s="430">
        <f t="shared" ca="1" si="95"/>
        <v>0</v>
      </c>
      <c r="EP40" s="430">
        <f t="shared" ca="1" si="95"/>
        <v>0</v>
      </c>
    </row>
    <row r="41" spans="1:146" ht="14.1" customHeight="1">
      <c r="A41" s="15"/>
      <c r="B41" s="303"/>
      <c r="C41" s="20"/>
      <c r="D41" s="1650"/>
      <c r="E41" s="146"/>
      <c r="F41" s="71"/>
      <c r="G41" s="71"/>
      <c r="H41" s="394"/>
      <c r="I41" s="394"/>
      <c r="J41" s="394"/>
      <c r="K41" s="394"/>
      <c r="L41" s="394"/>
      <c r="M41" s="394"/>
      <c r="N41" s="394"/>
      <c r="O41" s="394"/>
      <c r="P41" s="394"/>
      <c r="Q41" s="394"/>
      <c r="R41" s="394"/>
      <c r="S41" s="394"/>
      <c r="T41" s="394"/>
      <c r="U41" s="394"/>
      <c r="V41" s="394"/>
      <c r="W41" s="394"/>
      <c r="X41" s="394"/>
      <c r="Y41" s="394"/>
      <c r="Z41" s="394"/>
      <c r="AA41" s="394"/>
      <c r="AB41" s="394"/>
      <c r="AC41" s="394"/>
      <c r="AD41" s="394"/>
      <c r="AE41" s="394"/>
      <c r="AF41" s="394"/>
      <c r="AG41" s="394"/>
      <c r="AH41" s="394"/>
      <c r="AI41" s="394"/>
      <c r="AJ41" s="394"/>
      <c r="AK41" s="394"/>
      <c r="AL41" s="394"/>
      <c r="AM41" s="394"/>
      <c r="AN41" s="394"/>
      <c r="AO41" s="394"/>
      <c r="AP41" s="394"/>
      <c r="AQ41" s="394"/>
      <c r="AR41" s="394"/>
      <c r="AS41" s="394"/>
      <c r="AT41" s="394"/>
      <c r="AU41" s="394"/>
      <c r="AV41" s="394"/>
      <c r="AW41" s="394"/>
      <c r="AX41" s="394"/>
      <c r="AY41" s="394"/>
      <c r="AZ41" s="394"/>
      <c r="BA41" s="394"/>
      <c r="BB41" s="394"/>
      <c r="BC41" s="394"/>
      <c r="BD41" s="394"/>
      <c r="BE41" s="394"/>
      <c r="BF41" s="394"/>
      <c r="BG41" s="394"/>
      <c r="BH41" s="394"/>
      <c r="BI41" s="394"/>
      <c r="BJ41" s="394"/>
      <c r="BK41" s="394"/>
      <c r="BL41" s="394"/>
      <c r="BM41" s="394"/>
      <c r="BN41" s="394"/>
      <c r="BO41" s="394"/>
      <c r="BP41" s="394"/>
      <c r="BQ41" s="394"/>
      <c r="BR41" s="394"/>
      <c r="BS41" s="394"/>
      <c r="BT41" s="394"/>
      <c r="BU41" s="394"/>
      <c r="BV41" s="394"/>
      <c r="BW41" s="394"/>
      <c r="BX41" s="394"/>
      <c r="BY41" s="394"/>
      <c r="BZ41" s="394"/>
      <c r="CA41" s="394"/>
      <c r="CB41" s="394"/>
      <c r="CC41" s="394"/>
      <c r="CD41" s="394"/>
      <c r="CE41" s="394"/>
      <c r="CF41" s="394"/>
      <c r="CG41" s="394"/>
      <c r="CH41" s="394"/>
      <c r="CI41" s="394"/>
      <c r="CJ41" s="394"/>
      <c r="CK41" s="394"/>
      <c r="CL41" s="394"/>
      <c r="CM41" s="394"/>
      <c r="CN41" s="394"/>
      <c r="CO41" s="394"/>
      <c r="CP41" s="394"/>
      <c r="CQ41" s="394"/>
      <c r="CR41" s="394"/>
      <c r="CS41" s="394"/>
      <c r="CT41" s="394"/>
      <c r="CU41" s="394"/>
      <c r="CV41" s="394"/>
      <c r="CW41" s="394"/>
      <c r="CX41" s="394"/>
      <c r="CY41" s="394"/>
      <c r="CZ41" s="394"/>
      <c r="DA41" s="394"/>
      <c r="DB41" s="394"/>
      <c r="DC41" s="394"/>
      <c r="DD41" s="394"/>
      <c r="DE41" s="394"/>
      <c r="DF41" s="394"/>
      <c r="DG41" s="394"/>
      <c r="DH41" s="394"/>
      <c r="DI41" s="394"/>
      <c r="DJ41" s="394"/>
      <c r="DK41" s="394"/>
      <c r="DL41" s="394"/>
      <c r="DM41" s="394"/>
      <c r="DN41" s="394"/>
      <c r="DO41" s="394"/>
      <c r="DP41" s="394"/>
      <c r="DQ41" s="394"/>
      <c r="DR41" s="394"/>
      <c r="DS41" s="394"/>
      <c r="DT41" s="394"/>
      <c r="DU41" s="394"/>
      <c r="DV41" s="394"/>
      <c r="DW41" s="394"/>
      <c r="DX41" s="394"/>
      <c r="DY41" s="394"/>
      <c r="DZ41" s="394"/>
      <c r="EA41" s="394"/>
      <c r="EB41" s="394"/>
      <c r="EC41" s="394"/>
      <c r="ED41" s="394"/>
      <c r="EE41" s="394"/>
      <c r="EF41" s="394"/>
      <c r="EG41" s="394"/>
      <c r="EH41" s="394"/>
      <c r="EI41" s="394"/>
      <c r="EJ41" s="394"/>
      <c r="EK41" s="394"/>
      <c r="EL41" s="394"/>
      <c r="EM41" s="394"/>
      <c r="EN41" s="394"/>
      <c r="EO41" s="394"/>
      <c r="EP41" s="394"/>
    </row>
    <row r="42" spans="1:146" ht="14.1" customHeight="1">
      <c r="A42" s="15"/>
      <c r="B42" s="34" t="s">
        <v>140</v>
      </c>
      <c r="C42" s="15"/>
      <c r="D42" s="1650" t="s">
        <v>97</v>
      </c>
      <c r="E42" s="146">
        <f t="shared" ca="1" si="85"/>
        <v>0</v>
      </c>
      <c r="F42" s="71"/>
      <c r="G42" s="71"/>
      <c r="H42" s="394">
        <f t="shared" ref="H42:J42" si="96">SUM(H43:H44)</f>
        <v>0</v>
      </c>
      <c r="I42" s="394">
        <f t="shared" si="96"/>
        <v>0</v>
      </c>
      <c r="J42" s="394">
        <f t="shared" si="96"/>
        <v>0</v>
      </c>
      <c r="K42" s="394">
        <f ca="1">SUM(K43:K44)</f>
        <v>0</v>
      </c>
      <c r="L42" s="394">
        <f t="shared" ref="L42:BW42" ca="1" si="97">SUM(L43:L44)</f>
        <v>0</v>
      </c>
      <c r="M42" s="394">
        <f t="shared" ca="1" si="97"/>
        <v>0</v>
      </c>
      <c r="N42" s="394">
        <f t="shared" ca="1" si="97"/>
        <v>0</v>
      </c>
      <c r="O42" s="394">
        <f t="shared" ca="1" si="97"/>
        <v>0</v>
      </c>
      <c r="P42" s="394">
        <f t="shared" ca="1" si="97"/>
        <v>0</v>
      </c>
      <c r="Q42" s="394">
        <f t="shared" ca="1" si="97"/>
        <v>0</v>
      </c>
      <c r="R42" s="394">
        <f t="shared" ca="1" si="97"/>
        <v>0</v>
      </c>
      <c r="S42" s="394">
        <f t="shared" ca="1" si="97"/>
        <v>0</v>
      </c>
      <c r="T42" s="394">
        <f t="shared" ca="1" si="97"/>
        <v>0</v>
      </c>
      <c r="U42" s="394">
        <f t="shared" ca="1" si="97"/>
        <v>0</v>
      </c>
      <c r="V42" s="394">
        <f t="shared" ca="1" si="97"/>
        <v>0</v>
      </c>
      <c r="W42" s="394">
        <f t="shared" ca="1" si="97"/>
        <v>0</v>
      </c>
      <c r="X42" s="394">
        <f t="shared" ca="1" si="97"/>
        <v>0</v>
      </c>
      <c r="Y42" s="394">
        <f t="shared" ca="1" si="97"/>
        <v>0</v>
      </c>
      <c r="Z42" s="394">
        <f t="shared" ca="1" si="97"/>
        <v>0</v>
      </c>
      <c r="AA42" s="394">
        <f t="shared" ca="1" si="97"/>
        <v>0</v>
      </c>
      <c r="AB42" s="394">
        <f t="shared" ca="1" si="97"/>
        <v>0</v>
      </c>
      <c r="AC42" s="394">
        <f t="shared" ca="1" si="97"/>
        <v>0</v>
      </c>
      <c r="AD42" s="394">
        <f t="shared" ca="1" si="97"/>
        <v>0</v>
      </c>
      <c r="AE42" s="394">
        <f t="shared" ca="1" si="97"/>
        <v>0</v>
      </c>
      <c r="AF42" s="394">
        <f t="shared" ca="1" si="97"/>
        <v>0</v>
      </c>
      <c r="AG42" s="394">
        <f t="shared" ca="1" si="97"/>
        <v>0</v>
      </c>
      <c r="AH42" s="394">
        <f t="shared" ca="1" si="97"/>
        <v>0</v>
      </c>
      <c r="AI42" s="394">
        <f t="shared" ca="1" si="97"/>
        <v>0</v>
      </c>
      <c r="AJ42" s="394">
        <f t="shared" ca="1" si="97"/>
        <v>0</v>
      </c>
      <c r="AK42" s="394">
        <f t="shared" ca="1" si="97"/>
        <v>0</v>
      </c>
      <c r="AL42" s="394">
        <f t="shared" ca="1" si="97"/>
        <v>0</v>
      </c>
      <c r="AM42" s="394">
        <f t="shared" ca="1" si="97"/>
        <v>0</v>
      </c>
      <c r="AN42" s="394">
        <f t="shared" ca="1" si="97"/>
        <v>0</v>
      </c>
      <c r="AO42" s="394">
        <f t="shared" ca="1" si="97"/>
        <v>0</v>
      </c>
      <c r="AP42" s="394">
        <f t="shared" ca="1" si="97"/>
        <v>0</v>
      </c>
      <c r="AQ42" s="394">
        <f t="shared" ca="1" si="97"/>
        <v>0</v>
      </c>
      <c r="AR42" s="394">
        <f t="shared" ca="1" si="97"/>
        <v>0</v>
      </c>
      <c r="AS42" s="394">
        <f t="shared" ca="1" si="97"/>
        <v>0</v>
      </c>
      <c r="AT42" s="394">
        <f t="shared" ca="1" si="97"/>
        <v>0</v>
      </c>
      <c r="AU42" s="394">
        <f t="shared" ca="1" si="97"/>
        <v>0</v>
      </c>
      <c r="AV42" s="394">
        <f t="shared" ca="1" si="97"/>
        <v>0</v>
      </c>
      <c r="AW42" s="394">
        <f t="shared" ca="1" si="97"/>
        <v>0</v>
      </c>
      <c r="AX42" s="394">
        <f t="shared" ca="1" si="97"/>
        <v>0</v>
      </c>
      <c r="AY42" s="394">
        <f t="shared" ca="1" si="97"/>
        <v>0</v>
      </c>
      <c r="AZ42" s="394">
        <f t="shared" ca="1" si="97"/>
        <v>0</v>
      </c>
      <c r="BA42" s="394">
        <f t="shared" ca="1" si="97"/>
        <v>0</v>
      </c>
      <c r="BB42" s="394">
        <f t="shared" ca="1" si="97"/>
        <v>0</v>
      </c>
      <c r="BC42" s="394">
        <f t="shared" ca="1" si="97"/>
        <v>0</v>
      </c>
      <c r="BD42" s="394">
        <f t="shared" ca="1" si="97"/>
        <v>0</v>
      </c>
      <c r="BE42" s="394">
        <f t="shared" ca="1" si="97"/>
        <v>0</v>
      </c>
      <c r="BF42" s="394">
        <f t="shared" ca="1" si="97"/>
        <v>0</v>
      </c>
      <c r="BG42" s="394">
        <f t="shared" ca="1" si="97"/>
        <v>0</v>
      </c>
      <c r="BH42" s="394">
        <f t="shared" ca="1" si="97"/>
        <v>0</v>
      </c>
      <c r="BI42" s="394">
        <f t="shared" ca="1" si="97"/>
        <v>0</v>
      </c>
      <c r="BJ42" s="394">
        <f t="shared" ca="1" si="97"/>
        <v>0</v>
      </c>
      <c r="BK42" s="394">
        <f t="shared" ca="1" si="97"/>
        <v>0</v>
      </c>
      <c r="BL42" s="394">
        <f t="shared" ca="1" si="97"/>
        <v>0</v>
      </c>
      <c r="BM42" s="394">
        <f t="shared" ca="1" si="97"/>
        <v>0</v>
      </c>
      <c r="BN42" s="394">
        <f t="shared" ca="1" si="97"/>
        <v>0</v>
      </c>
      <c r="BO42" s="394">
        <f t="shared" ca="1" si="97"/>
        <v>0</v>
      </c>
      <c r="BP42" s="394">
        <f t="shared" ca="1" si="97"/>
        <v>0</v>
      </c>
      <c r="BQ42" s="394">
        <f t="shared" ca="1" si="97"/>
        <v>0</v>
      </c>
      <c r="BR42" s="394">
        <f t="shared" ca="1" si="97"/>
        <v>0</v>
      </c>
      <c r="BS42" s="394">
        <f t="shared" ca="1" si="97"/>
        <v>0</v>
      </c>
      <c r="BT42" s="394">
        <f t="shared" ca="1" si="97"/>
        <v>0</v>
      </c>
      <c r="BU42" s="394">
        <f t="shared" ca="1" si="97"/>
        <v>0</v>
      </c>
      <c r="BV42" s="394">
        <f t="shared" ca="1" si="97"/>
        <v>0</v>
      </c>
      <c r="BW42" s="394">
        <f t="shared" ca="1" si="97"/>
        <v>0</v>
      </c>
      <c r="BX42" s="394">
        <f t="shared" ref="BX42:DI42" ca="1" si="98">SUM(BX43:BX44)</f>
        <v>0</v>
      </c>
      <c r="BY42" s="394">
        <f t="shared" ca="1" si="98"/>
        <v>0</v>
      </c>
      <c r="BZ42" s="394">
        <f t="shared" ca="1" si="98"/>
        <v>0</v>
      </c>
      <c r="CA42" s="394">
        <f t="shared" ca="1" si="98"/>
        <v>0</v>
      </c>
      <c r="CB42" s="394">
        <f t="shared" ca="1" si="98"/>
        <v>0</v>
      </c>
      <c r="CC42" s="394">
        <f t="shared" ca="1" si="98"/>
        <v>0</v>
      </c>
      <c r="CD42" s="394">
        <f t="shared" ca="1" si="98"/>
        <v>0</v>
      </c>
      <c r="CE42" s="394">
        <f t="shared" ca="1" si="98"/>
        <v>0</v>
      </c>
      <c r="CF42" s="394">
        <f t="shared" ca="1" si="98"/>
        <v>0</v>
      </c>
      <c r="CG42" s="394">
        <f t="shared" ca="1" si="98"/>
        <v>0</v>
      </c>
      <c r="CH42" s="394">
        <f t="shared" ca="1" si="98"/>
        <v>0</v>
      </c>
      <c r="CI42" s="394">
        <f t="shared" ca="1" si="98"/>
        <v>0</v>
      </c>
      <c r="CJ42" s="394">
        <f t="shared" ca="1" si="98"/>
        <v>0</v>
      </c>
      <c r="CK42" s="394">
        <f t="shared" ca="1" si="98"/>
        <v>0</v>
      </c>
      <c r="CL42" s="394">
        <f t="shared" ca="1" si="98"/>
        <v>0</v>
      </c>
      <c r="CM42" s="394">
        <f t="shared" ca="1" si="98"/>
        <v>0</v>
      </c>
      <c r="CN42" s="394">
        <f t="shared" ca="1" si="98"/>
        <v>0</v>
      </c>
      <c r="CO42" s="394">
        <f t="shared" ca="1" si="98"/>
        <v>0</v>
      </c>
      <c r="CP42" s="394">
        <f t="shared" ca="1" si="98"/>
        <v>0</v>
      </c>
      <c r="CQ42" s="394">
        <f t="shared" ca="1" si="98"/>
        <v>0</v>
      </c>
      <c r="CR42" s="394">
        <f t="shared" ca="1" si="98"/>
        <v>0</v>
      </c>
      <c r="CS42" s="394">
        <f t="shared" ca="1" si="98"/>
        <v>0</v>
      </c>
      <c r="CT42" s="394">
        <f t="shared" ca="1" si="98"/>
        <v>0</v>
      </c>
      <c r="CU42" s="394">
        <f t="shared" ca="1" si="98"/>
        <v>0</v>
      </c>
      <c r="CV42" s="394">
        <f t="shared" ca="1" si="98"/>
        <v>0</v>
      </c>
      <c r="CW42" s="394">
        <f t="shared" ca="1" si="98"/>
        <v>0</v>
      </c>
      <c r="CX42" s="394">
        <f t="shared" ca="1" si="98"/>
        <v>0</v>
      </c>
      <c r="CY42" s="394">
        <f t="shared" ca="1" si="98"/>
        <v>0</v>
      </c>
      <c r="CZ42" s="394">
        <f t="shared" ca="1" si="98"/>
        <v>0</v>
      </c>
      <c r="DA42" s="394">
        <f t="shared" ca="1" si="98"/>
        <v>0</v>
      </c>
      <c r="DB42" s="394">
        <f t="shared" ca="1" si="98"/>
        <v>0</v>
      </c>
      <c r="DC42" s="394">
        <f t="shared" ca="1" si="98"/>
        <v>0</v>
      </c>
      <c r="DD42" s="394">
        <f t="shared" ca="1" si="98"/>
        <v>0</v>
      </c>
      <c r="DE42" s="394">
        <f t="shared" ca="1" si="98"/>
        <v>0</v>
      </c>
      <c r="DF42" s="394">
        <f t="shared" ca="1" si="98"/>
        <v>0</v>
      </c>
      <c r="DG42" s="394">
        <f t="shared" ca="1" si="98"/>
        <v>0</v>
      </c>
      <c r="DH42" s="394">
        <f t="shared" ca="1" si="98"/>
        <v>0</v>
      </c>
      <c r="DI42" s="394">
        <f t="shared" ca="1" si="98"/>
        <v>0</v>
      </c>
      <c r="DJ42" s="394">
        <f t="shared" ref="DJ42:EP42" ca="1" si="99">SUM(DJ43:DJ44)</f>
        <v>0</v>
      </c>
      <c r="DK42" s="394">
        <f t="shared" ca="1" si="99"/>
        <v>0</v>
      </c>
      <c r="DL42" s="394">
        <f t="shared" ca="1" si="99"/>
        <v>0</v>
      </c>
      <c r="DM42" s="394">
        <f t="shared" ca="1" si="99"/>
        <v>0</v>
      </c>
      <c r="DN42" s="394">
        <f t="shared" ca="1" si="99"/>
        <v>0</v>
      </c>
      <c r="DO42" s="394">
        <f t="shared" ca="1" si="99"/>
        <v>0</v>
      </c>
      <c r="DP42" s="394">
        <f t="shared" ca="1" si="99"/>
        <v>0</v>
      </c>
      <c r="DQ42" s="394">
        <f t="shared" ca="1" si="99"/>
        <v>0</v>
      </c>
      <c r="DR42" s="394">
        <f t="shared" ca="1" si="99"/>
        <v>0</v>
      </c>
      <c r="DS42" s="394">
        <f t="shared" ca="1" si="99"/>
        <v>0</v>
      </c>
      <c r="DT42" s="394">
        <f t="shared" ca="1" si="99"/>
        <v>0</v>
      </c>
      <c r="DU42" s="394">
        <f t="shared" ca="1" si="99"/>
        <v>0</v>
      </c>
      <c r="DV42" s="394">
        <f t="shared" ca="1" si="99"/>
        <v>0</v>
      </c>
      <c r="DW42" s="394">
        <f t="shared" ca="1" si="99"/>
        <v>0</v>
      </c>
      <c r="DX42" s="394">
        <f t="shared" ca="1" si="99"/>
        <v>0</v>
      </c>
      <c r="DY42" s="394">
        <f t="shared" ca="1" si="99"/>
        <v>0</v>
      </c>
      <c r="DZ42" s="394">
        <f t="shared" ca="1" si="99"/>
        <v>0</v>
      </c>
      <c r="EA42" s="394">
        <f t="shared" ca="1" si="99"/>
        <v>0</v>
      </c>
      <c r="EB42" s="394">
        <f t="shared" ca="1" si="99"/>
        <v>0</v>
      </c>
      <c r="EC42" s="394">
        <f t="shared" ca="1" si="99"/>
        <v>0</v>
      </c>
      <c r="ED42" s="394">
        <f t="shared" ca="1" si="99"/>
        <v>0</v>
      </c>
      <c r="EE42" s="394">
        <f t="shared" ca="1" si="99"/>
        <v>0</v>
      </c>
      <c r="EF42" s="394">
        <f t="shared" ca="1" si="99"/>
        <v>0</v>
      </c>
      <c r="EG42" s="394">
        <f t="shared" ca="1" si="99"/>
        <v>0</v>
      </c>
      <c r="EH42" s="394">
        <f t="shared" ca="1" si="99"/>
        <v>0</v>
      </c>
      <c r="EI42" s="394">
        <f t="shared" ca="1" si="99"/>
        <v>0</v>
      </c>
      <c r="EJ42" s="394">
        <f t="shared" ca="1" si="99"/>
        <v>0</v>
      </c>
      <c r="EK42" s="394">
        <f t="shared" ca="1" si="99"/>
        <v>0</v>
      </c>
      <c r="EL42" s="394">
        <f t="shared" ca="1" si="99"/>
        <v>0</v>
      </c>
      <c r="EM42" s="394">
        <f t="shared" ca="1" si="99"/>
        <v>0</v>
      </c>
      <c r="EN42" s="394">
        <f t="shared" ca="1" si="99"/>
        <v>0</v>
      </c>
      <c r="EO42" s="394">
        <f t="shared" ca="1" si="99"/>
        <v>0</v>
      </c>
      <c r="EP42" s="394">
        <f t="shared" ca="1" si="99"/>
        <v>0</v>
      </c>
    </row>
    <row r="43" spans="1:146" ht="14.1" customHeight="1">
      <c r="A43" s="15"/>
      <c r="B43" s="20" t="s">
        <v>29</v>
      </c>
      <c r="C43" s="20"/>
      <c r="D43" s="1650" t="s">
        <v>97</v>
      </c>
      <c r="E43" s="146">
        <f t="shared" ca="1" si="85"/>
        <v>0</v>
      </c>
      <c r="F43" s="71"/>
      <c r="G43" s="71"/>
      <c r="H43" s="394">
        <f>'CF(Q)'!H85</f>
        <v>0</v>
      </c>
      <c r="I43" s="394">
        <f>'CF(Q)'!I85</f>
        <v>0</v>
      </c>
      <c r="J43" s="394">
        <f>'CF(Q)'!J85</f>
        <v>0</v>
      </c>
      <c r="K43" s="394">
        <f ca="1">'CF(Q)'!K85</f>
        <v>0</v>
      </c>
      <c r="L43" s="394">
        <f ca="1">'CF(Q)'!L85</f>
        <v>0</v>
      </c>
      <c r="M43" s="394">
        <f ca="1">'CF(Q)'!M85</f>
        <v>0</v>
      </c>
      <c r="N43" s="394">
        <f ca="1">'CF(Q)'!N85</f>
        <v>0</v>
      </c>
      <c r="O43" s="394">
        <f ca="1">'CF(Q)'!O85</f>
        <v>0</v>
      </c>
      <c r="P43" s="394">
        <f ca="1">'CF(Q)'!P85</f>
        <v>0</v>
      </c>
      <c r="Q43" s="394">
        <f ca="1">'CF(Q)'!Q85</f>
        <v>0</v>
      </c>
      <c r="R43" s="394">
        <f ca="1">'CF(Q)'!R85</f>
        <v>0</v>
      </c>
      <c r="S43" s="394">
        <f ca="1">'CF(Q)'!S85</f>
        <v>0</v>
      </c>
      <c r="T43" s="394">
        <f ca="1">'CF(Q)'!T85</f>
        <v>0</v>
      </c>
      <c r="U43" s="394">
        <f ca="1">'CF(Q)'!U85</f>
        <v>0</v>
      </c>
      <c r="V43" s="394">
        <f ca="1">'CF(Q)'!V85</f>
        <v>0</v>
      </c>
      <c r="W43" s="394">
        <f ca="1">'CF(Q)'!W85</f>
        <v>0</v>
      </c>
      <c r="X43" s="394">
        <f ca="1">'CF(Q)'!X85</f>
        <v>0</v>
      </c>
      <c r="Y43" s="394">
        <f ca="1">'CF(Q)'!Y85</f>
        <v>0</v>
      </c>
      <c r="Z43" s="394">
        <f ca="1">'CF(Q)'!Z85</f>
        <v>0</v>
      </c>
      <c r="AA43" s="394">
        <f ca="1">'CF(Q)'!AA85</f>
        <v>0</v>
      </c>
      <c r="AB43" s="394">
        <f ca="1">'CF(Q)'!AB85</f>
        <v>0</v>
      </c>
      <c r="AC43" s="394">
        <f ca="1">'CF(Q)'!AC85</f>
        <v>0</v>
      </c>
      <c r="AD43" s="394">
        <f ca="1">'CF(Q)'!AD85</f>
        <v>0</v>
      </c>
      <c r="AE43" s="394">
        <f ca="1">'CF(Q)'!AE85</f>
        <v>0</v>
      </c>
      <c r="AF43" s="394">
        <f ca="1">'CF(Q)'!AF85</f>
        <v>0</v>
      </c>
      <c r="AG43" s="394">
        <f ca="1">'CF(Q)'!AG85</f>
        <v>0</v>
      </c>
      <c r="AH43" s="394">
        <f ca="1">'CF(Q)'!AH85</f>
        <v>0</v>
      </c>
      <c r="AI43" s="394">
        <f ca="1">'CF(Q)'!AI85</f>
        <v>0</v>
      </c>
      <c r="AJ43" s="394">
        <f ca="1">'CF(Q)'!AJ85</f>
        <v>0</v>
      </c>
      <c r="AK43" s="394">
        <f ca="1">'CF(Q)'!AK85</f>
        <v>0</v>
      </c>
      <c r="AL43" s="394">
        <f ca="1">'CF(Q)'!AL85</f>
        <v>0</v>
      </c>
      <c r="AM43" s="394">
        <f ca="1">'CF(Q)'!AM85</f>
        <v>0</v>
      </c>
      <c r="AN43" s="394">
        <f ca="1">'CF(Q)'!AN85</f>
        <v>0</v>
      </c>
      <c r="AO43" s="394">
        <f ca="1">'CF(Q)'!AO85</f>
        <v>0</v>
      </c>
      <c r="AP43" s="394">
        <f ca="1">'CF(Q)'!AP85</f>
        <v>0</v>
      </c>
      <c r="AQ43" s="394">
        <f ca="1">'CF(Q)'!AQ85</f>
        <v>0</v>
      </c>
      <c r="AR43" s="394">
        <f ca="1">'CF(Q)'!AR85</f>
        <v>0</v>
      </c>
      <c r="AS43" s="394">
        <f ca="1">'CF(Q)'!AS85</f>
        <v>0</v>
      </c>
      <c r="AT43" s="394">
        <f ca="1">'CF(Q)'!AT85</f>
        <v>0</v>
      </c>
      <c r="AU43" s="394">
        <f ca="1">'CF(Q)'!AU85</f>
        <v>0</v>
      </c>
      <c r="AV43" s="394">
        <f ca="1">'CF(Q)'!AV85</f>
        <v>0</v>
      </c>
      <c r="AW43" s="394">
        <f ca="1">'CF(Q)'!AW85</f>
        <v>0</v>
      </c>
      <c r="AX43" s="394">
        <f ca="1">'CF(Q)'!AX85</f>
        <v>0</v>
      </c>
      <c r="AY43" s="394">
        <f ca="1">'CF(Q)'!AY85</f>
        <v>0</v>
      </c>
      <c r="AZ43" s="394">
        <f ca="1">'CF(Q)'!AZ85</f>
        <v>0</v>
      </c>
      <c r="BA43" s="394">
        <f ca="1">'CF(Q)'!BA85</f>
        <v>0</v>
      </c>
      <c r="BB43" s="394">
        <f ca="1">'CF(Q)'!BB85</f>
        <v>0</v>
      </c>
      <c r="BC43" s="394">
        <f ca="1">'CF(Q)'!BC85</f>
        <v>0</v>
      </c>
      <c r="BD43" s="394">
        <f ca="1">'CF(Q)'!BD85</f>
        <v>0</v>
      </c>
      <c r="BE43" s="394">
        <f ca="1">'CF(Q)'!BE85</f>
        <v>0</v>
      </c>
      <c r="BF43" s="394">
        <f ca="1">'CF(Q)'!BF85</f>
        <v>0</v>
      </c>
      <c r="BG43" s="394">
        <f ca="1">'CF(Q)'!BG85</f>
        <v>0</v>
      </c>
      <c r="BH43" s="394">
        <f ca="1">'CF(Q)'!BH85</f>
        <v>0</v>
      </c>
      <c r="BI43" s="394">
        <f ca="1">'CF(Q)'!BI85</f>
        <v>0</v>
      </c>
      <c r="BJ43" s="394">
        <f ca="1">'CF(Q)'!BJ85</f>
        <v>0</v>
      </c>
      <c r="BK43" s="394">
        <f ca="1">'CF(Q)'!BK85</f>
        <v>0</v>
      </c>
      <c r="BL43" s="394">
        <f ca="1">'CF(Q)'!BL85</f>
        <v>0</v>
      </c>
      <c r="BM43" s="394">
        <f ca="1">'CF(Q)'!BM85</f>
        <v>0</v>
      </c>
      <c r="BN43" s="394">
        <f ca="1">'CF(Q)'!BN85</f>
        <v>0</v>
      </c>
      <c r="BO43" s="394">
        <f ca="1">'CF(Q)'!BO85</f>
        <v>0</v>
      </c>
      <c r="BP43" s="394">
        <f ca="1">'CF(Q)'!BP85</f>
        <v>0</v>
      </c>
      <c r="BQ43" s="394">
        <f ca="1">'CF(Q)'!BQ85</f>
        <v>0</v>
      </c>
      <c r="BR43" s="394">
        <f ca="1">'CF(Q)'!BR85</f>
        <v>0</v>
      </c>
      <c r="BS43" s="394">
        <f ca="1">'CF(Q)'!BS85</f>
        <v>0</v>
      </c>
      <c r="BT43" s="394">
        <f ca="1">'CF(Q)'!BT85</f>
        <v>0</v>
      </c>
      <c r="BU43" s="394">
        <f ca="1">'CF(Q)'!BU85</f>
        <v>0</v>
      </c>
      <c r="BV43" s="394">
        <f ca="1">'CF(Q)'!BV85</f>
        <v>0</v>
      </c>
      <c r="BW43" s="394">
        <f ca="1">'CF(Q)'!BW85</f>
        <v>0</v>
      </c>
      <c r="BX43" s="394">
        <f ca="1">'CF(Q)'!BX85</f>
        <v>0</v>
      </c>
      <c r="BY43" s="394">
        <f ca="1">'CF(Q)'!BY85</f>
        <v>0</v>
      </c>
      <c r="BZ43" s="394">
        <f ca="1">'CF(Q)'!BZ85</f>
        <v>0</v>
      </c>
      <c r="CA43" s="394">
        <f ca="1">'CF(Q)'!CA85</f>
        <v>0</v>
      </c>
      <c r="CB43" s="394">
        <f ca="1">'CF(Q)'!CB85</f>
        <v>0</v>
      </c>
      <c r="CC43" s="394">
        <f ca="1">'CF(Q)'!CC85</f>
        <v>0</v>
      </c>
      <c r="CD43" s="394">
        <f ca="1">'CF(Q)'!CD85</f>
        <v>0</v>
      </c>
      <c r="CE43" s="394">
        <f ca="1">'CF(Q)'!CE85</f>
        <v>0</v>
      </c>
      <c r="CF43" s="394">
        <f ca="1">'CF(Q)'!CF85</f>
        <v>0</v>
      </c>
      <c r="CG43" s="394">
        <f ca="1">'CF(Q)'!CG85</f>
        <v>0</v>
      </c>
      <c r="CH43" s="394">
        <f ca="1">'CF(Q)'!CH85</f>
        <v>0</v>
      </c>
      <c r="CI43" s="394">
        <f ca="1">'CF(Q)'!CI85</f>
        <v>0</v>
      </c>
      <c r="CJ43" s="394">
        <f ca="1">'CF(Q)'!CJ85</f>
        <v>0</v>
      </c>
      <c r="CK43" s="394">
        <f ca="1">'CF(Q)'!CK85</f>
        <v>0</v>
      </c>
      <c r="CL43" s="394">
        <f ca="1">'CF(Q)'!CL85</f>
        <v>0</v>
      </c>
      <c r="CM43" s="394">
        <f ca="1">'CF(Q)'!CM85</f>
        <v>0</v>
      </c>
      <c r="CN43" s="394">
        <f ca="1">'CF(Q)'!CN85</f>
        <v>0</v>
      </c>
      <c r="CO43" s="394">
        <f ca="1">'CF(Q)'!CO85</f>
        <v>0</v>
      </c>
      <c r="CP43" s="394">
        <f ca="1">'CF(Q)'!CP85</f>
        <v>0</v>
      </c>
      <c r="CQ43" s="394">
        <f ca="1">'CF(Q)'!CQ85</f>
        <v>0</v>
      </c>
      <c r="CR43" s="394">
        <f ca="1">'CF(Q)'!CR85</f>
        <v>0</v>
      </c>
      <c r="CS43" s="394">
        <f ca="1">'CF(Q)'!CS85</f>
        <v>0</v>
      </c>
      <c r="CT43" s="394">
        <f ca="1">'CF(Q)'!CT85</f>
        <v>0</v>
      </c>
      <c r="CU43" s="394">
        <f ca="1">'CF(Q)'!CU85</f>
        <v>0</v>
      </c>
      <c r="CV43" s="394">
        <f ca="1">'CF(Q)'!CV85</f>
        <v>0</v>
      </c>
      <c r="CW43" s="394">
        <f ca="1">'CF(Q)'!CW85</f>
        <v>0</v>
      </c>
      <c r="CX43" s="394">
        <f ca="1">'CF(Q)'!CX85</f>
        <v>0</v>
      </c>
      <c r="CY43" s="394">
        <f ca="1">'CF(Q)'!CY85</f>
        <v>0</v>
      </c>
      <c r="CZ43" s="394">
        <f ca="1">'CF(Q)'!CZ85</f>
        <v>0</v>
      </c>
      <c r="DA43" s="394">
        <f ca="1">'CF(Q)'!DA85</f>
        <v>0</v>
      </c>
      <c r="DB43" s="394">
        <f ca="1">'CF(Q)'!DB85</f>
        <v>0</v>
      </c>
      <c r="DC43" s="394">
        <f ca="1">'CF(Q)'!DC85</f>
        <v>0</v>
      </c>
      <c r="DD43" s="394">
        <f ca="1">'CF(Q)'!DD85</f>
        <v>0</v>
      </c>
      <c r="DE43" s="394">
        <f ca="1">'CF(Q)'!DE85</f>
        <v>0</v>
      </c>
      <c r="DF43" s="394">
        <f ca="1">'CF(Q)'!DF85</f>
        <v>0</v>
      </c>
      <c r="DG43" s="394">
        <f ca="1">'CF(Q)'!DG85</f>
        <v>0</v>
      </c>
      <c r="DH43" s="394">
        <f ca="1">'CF(Q)'!DH85</f>
        <v>0</v>
      </c>
      <c r="DI43" s="394">
        <f ca="1">'CF(Q)'!DI85</f>
        <v>0</v>
      </c>
      <c r="DJ43" s="394">
        <f ca="1">'CF(Q)'!DJ85</f>
        <v>0</v>
      </c>
      <c r="DK43" s="394">
        <f ca="1">'CF(Q)'!DK85</f>
        <v>0</v>
      </c>
      <c r="DL43" s="394">
        <f ca="1">'CF(Q)'!DL85</f>
        <v>0</v>
      </c>
      <c r="DM43" s="394">
        <f ca="1">'CF(Q)'!DM85</f>
        <v>0</v>
      </c>
      <c r="DN43" s="394">
        <f ca="1">'CF(Q)'!DN85</f>
        <v>0</v>
      </c>
      <c r="DO43" s="394">
        <f ca="1">'CF(Q)'!DO85</f>
        <v>0</v>
      </c>
      <c r="DP43" s="394">
        <f ca="1">'CF(Q)'!DP85</f>
        <v>0</v>
      </c>
      <c r="DQ43" s="394">
        <f ca="1">'CF(Q)'!DQ85</f>
        <v>0</v>
      </c>
      <c r="DR43" s="394">
        <f ca="1">'CF(Q)'!DR85</f>
        <v>0</v>
      </c>
      <c r="DS43" s="394">
        <f ca="1">'CF(Q)'!DS85</f>
        <v>0</v>
      </c>
      <c r="DT43" s="394">
        <f ca="1">'CF(Q)'!DT85</f>
        <v>0</v>
      </c>
      <c r="DU43" s="394">
        <f ca="1">'CF(Q)'!DU85</f>
        <v>0</v>
      </c>
      <c r="DV43" s="394">
        <f ca="1">'CF(Q)'!DV85</f>
        <v>0</v>
      </c>
      <c r="DW43" s="394">
        <f ca="1">'CF(Q)'!DW85</f>
        <v>0</v>
      </c>
      <c r="DX43" s="394">
        <f ca="1">'CF(Q)'!DX85</f>
        <v>0</v>
      </c>
      <c r="DY43" s="394">
        <f ca="1">'CF(Q)'!DY85</f>
        <v>0</v>
      </c>
      <c r="DZ43" s="394">
        <f ca="1">'CF(Q)'!DZ85</f>
        <v>0</v>
      </c>
      <c r="EA43" s="394">
        <f ca="1">'CF(Q)'!EA85</f>
        <v>0</v>
      </c>
      <c r="EB43" s="394">
        <f ca="1">'CF(Q)'!EB85</f>
        <v>0</v>
      </c>
      <c r="EC43" s="394">
        <f ca="1">'CF(Q)'!EC85</f>
        <v>0</v>
      </c>
      <c r="ED43" s="394">
        <f ca="1">'CF(Q)'!ED85</f>
        <v>0</v>
      </c>
      <c r="EE43" s="394">
        <f ca="1">'CF(Q)'!EE85</f>
        <v>0</v>
      </c>
      <c r="EF43" s="394">
        <f ca="1">'CF(Q)'!EF85</f>
        <v>0</v>
      </c>
      <c r="EG43" s="394">
        <f ca="1">'CF(Q)'!EG85</f>
        <v>0</v>
      </c>
      <c r="EH43" s="394">
        <f ca="1">'CF(Q)'!EH85</f>
        <v>0</v>
      </c>
      <c r="EI43" s="394">
        <f ca="1">'CF(Q)'!EI85</f>
        <v>0</v>
      </c>
      <c r="EJ43" s="394">
        <f ca="1">'CF(Q)'!EJ85</f>
        <v>0</v>
      </c>
      <c r="EK43" s="394">
        <f ca="1">'CF(Q)'!EK85</f>
        <v>0</v>
      </c>
      <c r="EL43" s="394">
        <f ca="1">'CF(Q)'!EL85</f>
        <v>0</v>
      </c>
      <c r="EM43" s="394">
        <f ca="1">'CF(Q)'!EM85</f>
        <v>0</v>
      </c>
      <c r="EN43" s="394">
        <f ca="1">'CF(Q)'!EN85</f>
        <v>0</v>
      </c>
      <c r="EO43" s="394">
        <f ca="1">'CF(Q)'!EO85</f>
        <v>0</v>
      </c>
      <c r="EP43" s="394">
        <f ca="1">'CF(Q)'!EP85</f>
        <v>0</v>
      </c>
    </row>
    <row r="44" spans="1:146" ht="14.1" customHeight="1">
      <c r="A44" s="15"/>
      <c r="B44" s="15"/>
      <c r="C44" s="20"/>
      <c r="D44" s="1650"/>
      <c r="E44" s="146">
        <f t="shared" si="85"/>
        <v>0</v>
      </c>
      <c r="F44" s="71"/>
      <c r="G44" s="71"/>
      <c r="H44" s="394"/>
      <c r="I44" s="394"/>
      <c r="J44" s="394"/>
      <c r="K44" s="394"/>
      <c r="L44" s="394"/>
      <c r="M44" s="394"/>
      <c r="N44" s="394"/>
      <c r="O44" s="394"/>
      <c r="P44" s="394"/>
      <c r="Q44" s="394"/>
      <c r="R44" s="394"/>
      <c r="S44" s="394"/>
      <c r="T44" s="394"/>
      <c r="U44" s="394"/>
      <c r="V44" s="394"/>
      <c r="W44" s="394"/>
      <c r="X44" s="394"/>
      <c r="Y44" s="394"/>
      <c r="Z44" s="394"/>
      <c r="AA44" s="394"/>
      <c r="AB44" s="394"/>
      <c r="AC44" s="394"/>
      <c r="AD44" s="394"/>
      <c r="AE44" s="394"/>
      <c r="AF44" s="394"/>
      <c r="AG44" s="394"/>
      <c r="AH44" s="394"/>
      <c r="AI44" s="394"/>
      <c r="AJ44" s="394"/>
      <c r="AK44" s="394"/>
      <c r="AL44" s="394"/>
      <c r="AM44" s="394"/>
      <c r="AN44" s="394"/>
      <c r="AO44" s="394"/>
      <c r="AP44" s="394"/>
      <c r="AQ44" s="394"/>
      <c r="AR44" s="394"/>
      <c r="AS44" s="394"/>
      <c r="AT44" s="394"/>
      <c r="AU44" s="394"/>
      <c r="AV44" s="394"/>
      <c r="AW44" s="394"/>
      <c r="AX44" s="394"/>
      <c r="AY44" s="394"/>
      <c r="AZ44" s="394"/>
      <c r="BA44" s="394"/>
      <c r="BB44" s="394"/>
      <c r="BC44" s="394"/>
      <c r="BD44" s="394"/>
      <c r="BE44" s="394"/>
      <c r="BF44" s="394"/>
      <c r="BG44" s="394"/>
      <c r="BH44" s="394"/>
      <c r="BI44" s="394"/>
      <c r="BJ44" s="394"/>
      <c r="BK44" s="394"/>
      <c r="BL44" s="394"/>
      <c r="BM44" s="394"/>
      <c r="BN44" s="394"/>
      <c r="BO44" s="394"/>
      <c r="BP44" s="394"/>
      <c r="BQ44" s="394"/>
      <c r="BR44" s="394"/>
      <c r="BS44" s="394"/>
      <c r="BT44" s="394"/>
      <c r="BU44" s="394"/>
      <c r="BV44" s="394"/>
      <c r="BW44" s="394"/>
      <c r="BX44" s="394"/>
      <c r="BY44" s="394"/>
      <c r="BZ44" s="394"/>
      <c r="CA44" s="394"/>
      <c r="CB44" s="394"/>
      <c r="CC44" s="394"/>
      <c r="CD44" s="394"/>
      <c r="CE44" s="394"/>
      <c r="CF44" s="394"/>
      <c r="CG44" s="394"/>
      <c r="CH44" s="394"/>
      <c r="CI44" s="394"/>
      <c r="CJ44" s="394"/>
      <c r="CK44" s="394"/>
      <c r="CL44" s="394"/>
      <c r="CM44" s="394"/>
      <c r="CN44" s="394"/>
      <c r="CO44" s="394"/>
      <c r="CP44" s="394"/>
      <c r="CQ44" s="394"/>
      <c r="CR44" s="394"/>
      <c r="CS44" s="394"/>
      <c r="CT44" s="394"/>
      <c r="CU44" s="394"/>
      <c r="CV44" s="394"/>
      <c r="CW44" s="394"/>
      <c r="CX44" s="394"/>
      <c r="CY44" s="394"/>
      <c r="CZ44" s="394"/>
      <c r="DA44" s="394"/>
      <c r="DB44" s="394"/>
      <c r="DC44" s="394"/>
      <c r="DD44" s="394"/>
      <c r="DE44" s="394"/>
      <c r="DF44" s="394"/>
      <c r="DG44" s="394"/>
      <c r="DH44" s="394"/>
      <c r="DI44" s="394"/>
      <c r="DJ44" s="394"/>
      <c r="DK44" s="394"/>
      <c r="DL44" s="394"/>
      <c r="DM44" s="394"/>
      <c r="DN44" s="394"/>
      <c r="DO44" s="394"/>
      <c r="DP44" s="394"/>
      <c r="DQ44" s="394"/>
      <c r="DR44" s="394"/>
      <c r="DS44" s="394"/>
      <c r="DT44" s="394"/>
      <c r="DU44" s="394"/>
      <c r="DV44" s="394"/>
      <c r="DW44" s="394"/>
      <c r="DX44" s="394"/>
      <c r="DY44" s="394"/>
      <c r="DZ44" s="394"/>
      <c r="EA44" s="394"/>
      <c r="EB44" s="394"/>
      <c r="EC44" s="394"/>
      <c r="ED44" s="394"/>
      <c r="EE44" s="394"/>
      <c r="EF44" s="394"/>
      <c r="EG44" s="394"/>
      <c r="EH44" s="394"/>
      <c r="EI44" s="394"/>
      <c r="EJ44" s="394"/>
      <c r="EK44" s="394"/>
      <c r="EL44" s="394"/>
      <c r="EM44" s="394"/>
      <c r="EN44" s="394"/>
      <c r="EO44" s="394"/>
      <c r="EP44" s="394"/>
    </row>
    <row r="45" spans="1:146" s="219" customFormat="1" ht="14.1" customHeight="1">
      <c r="A45" s="34"/>
      <c r="B45" s="34" t="s">
        <v>141</v>
      </c>
      <c r="C45" s="34"/>
      <c r="D45" s="1650" t="s">
        <v>97</v>
      </c>
      <c r="E45" s="698">
        <f t="shared" ca="1" si="85"/>
        <v>66402.737500000003</v>
      </c>
      <c r="F45" s="218"/>
      <c r="G45" s="218"/>
      <c r="H45" s="395">
        <f t="shared" ref="H45:AM45" ca="1" si="100">SUM(H46:H53)</f>
        <v>0</v>
      </c>
      <c r="I45" s="395">
        <f t="shared" ca="1" si="100"/>
        <v>0</v>
      </c>
      <c r="J45" s="395">
        <f t="shared" ca="1" si="100"/>
        <v>0</v>
      </c>
      <c r="K45" s="395">
        <f t="shared" ca="1" si="100"/>
        <v>0</v>
      </c>
      <c r="L45" s="395">
        <f t="shared" ca="1" si="100"/>
        <v>0</v>
      </c>
      <c r="M45" s="395">
        <f t="shared" ca="1" si="100"/>
        <v>0</v>
      </c>
      <c r="N45" s="395">
        <f t="shared" ca="1" si="100"/>
        <v>0</v>
      </c>
      <c r="O45" s="395">
        <f t="shared" ca="1" si="100"/>
        <v>0</v>
      </c>
      <c r="P45" s="395">
        <f t="shared" ca="1" si="100"/>
        <v>0</v>
      </c>
      <c r="Q45" s="395">
        <f t="shared" ca="1" si="100"/>
        <v>0</v>
      </c>
      <c r="R45" s="395">
        <f t="shared" ca="1" si="100"/>
        <v>1868.75</v>
      </c>
      <c r="S45" s="395">
        <f t="shared" ca="1" si="100"/>
        <v>1868.75</v>
      </c>
      <c r="T45" s="395">
        <f t="shared" ca="1" si="100"/>
        <v>1888.75</v>
      </c>
      <c r="U45" s="395">
        <f t="shared" ca="1" si="100"/>
        <v>1868.75</v>
      </c>
      <c r="V45" s="395">
        <f t="shared" ca="1" si="100"/>
        <v>1811.5195312500002</v>
      </c>
      <c r="W45" s="395">
        <f t="shared" ca="1" si="100"/>
        <v>1772.2757812500001</v>
      </c>
      <c r="X45" s="395">
        <f t="shared" ca="1" si="100"/>
        <v>1767.9820312500003</v>
      </c>
      <c r="Y45" s="395">
        <f t="shared" ca="1" si="100"/>
        <v>1723.6882812500005</v>
      </c>
      <c r="Z45" s="395">
        <f t="shared" ca="1" si="100"/>
        <v>1697.5257812500001</v>
      </c>
      <c r="AA45" s="395">
        <f t="shared" ca="1" si="100"/>
        <v>1671.3632812500002</v>
      </c>
      <c r="AB45" s="395">
        <f t="shared" ca="1" si="100"/>
        <v>1665.2007812500003</v>
      </c>
      <c r="AC45" s="395">
        <f t="shared" ca="1" si="100"/>
        <v>1619.03828125</v>
      </c>
      <c r="AD45" s="395">
        <f t="shared" ca="1" si="100"/>
        <v>1592.8757812500005</v>
      </c>
      <c r="AE45" s="395">
        <f t="shared" ca="1" si="100"/>
        <v>1566.7132812500001</v>
      </c>
      <c r="AF45" s="395">
        <f t="shared" ca="1" si="100"/>
        <v>1560.5507812500002</v>
      </c>
      <c r="AG45" s="395">
        <f t="shared" ca="1" si="100"/>
        <v>1512.5195312500002</v>
      </c>
      <c r="AH45" s="395">
        <f t="shared" ca="1" si="100"/>
        <v>1484.4882812500002</v>
      </c>
      <c r="AI45" s="395">
        <f t="shared" ca="1" si="100"/>
        <v>1456.4570312500002</v>
      </c>
      <c r="AJ45" s="395">
        <f t="shared" ca="1" si="100"/>
        <v>1448.4257812500002</v>
      </c>
      <c r="AK45" s="395">
        <f t="shared" ca="1" si="100"/>
        <v>1400.3945312500002</v>
      </c>
      <c r="AL45" s="395">
        <f t="shared" ca="1" si="100"/>
        <v>1372.3632812500002</v>
      </c>
      <c r="AM45" s="395">
        <f t="shared" ca="1" si="100"/>
        <v>1343.1640625000005</v>
      </c>
      <c r="AN45" s="395">
        <f t="shared" ref="AN45:BS45" ca="1" si="101">SUM(AN46:AN53)</f>
        <v>1333.9648437500005</v>
      </c>
      <c r="AO45" s="395">
        <f t="shared" ca="1" si="101"/>
        <v>1284.7656250000005</v>
      </c>
      <c r="AP45" s="395">
        <f t="shared" ca="1" si="101"/>
        <v>1255.5664062500005</v>
      </c>
      <c r="AQ45" s="395">
        <f t="shared" ca="1" si="101"/>
        <v>1226.3671875000005</v>
      </c>
      <c r="AR45" s="395">
        <f t="shared" ca="1" si="101"/>
        <v>1217.1679687500005</v>
      </c>
      <c r="AS45" s="395">
        <f t="shared" ca="1" si="101"/>
        <v>1167.9687500000005</v>
      </c>
      <c r="AT45" s="395">
        <f t="shared" ca="1" si="101"/>
        <v>1138.7695312500005</v>
      </c>
      <c r="AU45" s="395">
        <f t="shared" ca="1" si="101"/>
        <v>1109.5703125000005</v>
      </c>
      <c r="AV45" s="395">
        <f t="shared" ca="1" si="101"/>
        <v>1100.3710937500005</v>
      </c>
      <c r="AW45" s="395">
        <f t="shared" ca="1" si="101"/>
        <v>1051.1718750000005</v>
      </c>
      <c r="AX45" s="395">
        <f t="shared" ca="1" si="101"/>
        <v>1021.9726562500003</v>
      </c>
      <c r="AY45" s="395">
        <f t="shared" ca="1" si="101"/>
        <v>992.77343750000034</v>
      </c>
      <c r="AZ45" s="395">
        <f t="shared" ca="1" si="101"/>
        <v>983.57421875000034</v>
      </c>
      <c r="BA45" s="395">
        <f t="shared" ca="1" si="101"/>
        <v>934.37500000000034</v>
      </c>
      <c r="BB45" s="395">
        <f t="shared" ca="1" si="101"/>
        <v>905.17578125000023</v>
      </c>
      <c r="BC45" s="395">
        <f t="shared" ca="1" si="101"/>
        <v>875.97656250000023</v>
      </c>
      <c r="BD45" s="395">
        <f t="shared" ca="1" si="101"/>
        <v>866.77734375000023</v>
      </c>
      <c r="BE45" s="395">
        <f t="shared" ca="1" si="101"/>
        <v>817.57812500000023</v>
      </c>
      <c r="BF45" s="395">
        <f t="shared" ca="1" si="101"/>
        <v>788.37890625000023</v>
      </c>
      <c r="BG45" s="395">
        <f t="shared" ca="1" si="101"/>
        <v>759.17968750000023</v>
      </c>
      <c r="BH45" s="395">
        <f t="shared" ca="1" si="101"/>
        <v>749.98046875000023</v>
      </c>
      <c r="BI45" s="395">
        <f t="shared" ca="1" si="101"/>
        <v>700.78125000000023</v>
      </c>
      <c r="BJ45" s="395">
        <f t="shared" ca="1" si="101"/>
        <v>671.58203125000023</v>
      </c>
      <c r="BK45" s="395">
        <f t="shared" ca="1" si="101"/>
        <v>642.38281250000023</v>
      </c>
      <c r="BL45" s="395">
        <f t="shared" ca="1" si="101"/>
        <v>633.18359375000023</v>
      </c>
      <c r="BM45" s="395">
        <f t="shared" ca="1" si="101"/>
        <v>583.98437500000023</v>
      </c>
      <c r="BN45" s="395">
        <f t="shared" ca="1" si="101"/>
        <v>554.78515625000023</v>
      </c>
      <c r="BO45" s="395">
        <f t="shared" ca="1" si="101"/>
        <v>525.58593750000023</v>
      </c>
      <c r="BP45" s="395">
        <f t="shared" ca="1" si="101"/>
        <v>516.38671875000023</v>
      </c>
      <c r="BQ45" s="395">
        <f t="shared" ca="1" si="101"/>
        <v>467.18750000000023</v>
      </c>
      <c r="BR45" s="395">
        <f t="shared" ca="1" si="101"/>
        <v>437.98828125000023</v>
      </c>
      <c r="BS45" s="395">
        <f t="shared" ca="1" si="101"/>
        <v>408.78906250000023</v>
      </c>
      <c r="BT45" s="395">
        <f t="shared" ref="BT45:CY45" ca="1" si="102">SUM(BT46:BT53)</f>
        <v>399.58984375000023</v>
      </c>
      <c r="BU45" s="395">
        <f t="shared" ca="1" si="102"/>
        <v>350.39062500000023</v>
      </c>
      <c r="BV45" s="395">
        <f t="shared" ca="1" si="102"/>
        <v>321.19140625000023</v>
      </c>
      <c r="BW45" s="395">
        <f t="shared" ca="1" si="102"/>
        <v>291.99218750000023</v>
      </c>
      <c r="BX45" s="395">
        <f t="shared" ca="1" si="102"/>
        <v>282.79296875000023</v>
      </c>
      <c r="BY45" s="395">
        <f t="shared" ca="1" si="102"/>
        <v>233.5937500000002</v>
      </c>
      <c r="BZ45" s="395">
        <f t="shared" ca="1" si="102"/>
        <v>204.3945312500002</v>
      </c>
      <c r="CA45" s="395">
        <f t="shared" ca="1" si="102"/>
        <v>175.1953125000002</v>
      </c>
      <c r="CB45" s="395">
        <f t="shared" ca="1" si="102"/>
        <v>165.99609375000017</v>
      </c>
      <c r="CC45" s="395">
        <f t="shared" ca="1" si="102"/>
        <v>116.79687500000018</v>
      </c>
      <c r="CD45" s="395">
        <f t="shared" ca="1" si="102"/>
        <v>87.597656250000199</v>
      </c>
      <c r="CE45" s="395">
        <f t="shared" ca="1" si="102"/>
        <v>58.398437500000199</v>
      </c>
      <c r="CF45" s="395">
        <f t="shared" ca="1" si="102"/>
        <v>29.199218750000199</v>
      </c>
      <c r="CG45" s="395">
        <f t="shared" ca="1" si="102"/>
        <v>0</v>
      </c>
      <c r="CH45" s="395">
        <f t="shared" ca="1" si="102"/>
        <v>0</v>
      </c>
      <c r="CI45" s="395">
        <f t="shared" ca="1" si="102"/>
        <v>0</v>
      </c>
      <c r="CJ45" s="395">
        <f t="shared" ca="1" si="102"/>
        <v>0</v>
      </c>
      <c r="CK45" s="395">
        <f t="shared" ca="1" si="102"/>
        <v>0</v>
      </c>
      <c r="CL45" s="395">
        <f t="shared" ca="1" si="102"/>
        <v>0</v>
      </c>
      <c r="CM45" s="395">
        <f t="shared" ca="1" si="102"/>
        <v>0</v>
      </c>
      <c r="CN45" s="395">
        <f t="shared" ca="1" si="102"/>
        <v>0</v>
      </c>
      <c r="CO45" s="395">
        <f t="shared" ca="1" si="102"/>
        <v>0</v>
      </c>
      <c r="CP45" s="395">
        <f t="shared" ca="1" si="102"/>
        <v>0</v>
      </c>
      <c r="CQ45" s="395">
        <f t="shared" ca="1" si="102"/>
        <v>0</v>
      </c>
      <c r="CR45" s="395">
        <f t="shared" ca="1" si="102"/>
        <v>0</v>
      </c>
      <c r="CS45" s="395">
        <f t="shared" ca="1" si="102"/>
        <v>0</v>
      </c>
      <c r="CT45" s="395">
        <f t="shared" ca="1" si="102"/>
        <v>0</v>
      </c>
      <c r="CU45" s="395">
        <f t="shared" ca="1" si="102"/>
        <v>0</v>
      </c>
      <c r="CV45" s="395">
        <f t="shared" ca="1" si="102"/>
        <v>0</v>
      </c>
      <c r="CW45" s="395">
        <f t="shared" ca="1" si="102"/>
        <v>0</v>
      </c>
      <c r="CX45" s="395">
        <f t="shared" ca="1" si="102"/>
        <v>0</v>
      </c>
      <c r="CY45" s="395">
        <f t="shared" ca="1" si="102"/>
        <v>0</v>
      </c>
      <c r="CZ45" s="395">
        <f t="shared" ref="CZ45:EE45" ca="1" si="103">SUM(CZ46:CZ53)</f>
        <v>0</v>
      </c>
      <c r="DA45" s="395">
        <f t="shared" ca="1" si="103"/>
        <v>0</v>
      </c>
      <c r="DB45" s="395">
        <f t="shared" ca="1" si="103"/>
        <v>0</v>
      </c>
      <c r="DC45" s="395">
        <f t="shared" ca="1" si="103"/>
        <v>0</v>
      </c>
      <c r="DD45" s="395">
        <f t="shared" ca="1" si="103"/>
        <v>0</v>
      </c>
      <c r="DE45" s="395">
        <f t="shared" ca="1" si="103"/>
        <v>0</v>
      </c>
      <c r="DF45" s="395">
        <f t="shared" ca="1" si="103"/>
        <v>0</v>
      </c>
      <c r="DG45" s="395">
        <f t="shared" ca="1" si="103"/>
        <v>0</v>
      </c>
      <c r="DH45" s="395">
        <f t="shared" ca="1" si="103"/>
        <v>0</v>
      </c>
      <c r="DI45" s="395">
        <f t="shared" ca="1" si="103"/>
        <v>0</v>
      </c>
      <c r="DJ45" s="395">
        <f t="shared" ca="1" si="103"/>
        <v>0</v>
      </c>
      <c r="DK45" s="395">
        <f t="shared" ca="1" si="103"/>
        <v>0</v>
      </c>
      <c r="DL45" s="395">
        <f t="shared" ca="1" si="103"/>
        <v>0</v>
      </c>
      <c r="DM45" s="395">
        <f t="shared" ca="1" si="103"/>
        <v>0</v>
      </c>
      <c r="DN45" s="395">
        <f t="shared" ca="1" si="103"/>
        <v>0</v>
      </c>
      <c r="DO45" s="395">
        <f t="shared" ca="1" si="103"/>
        <v>0</v>
      </c>
      <c r="DP45" s="395">
        <f t="shared" ca="1" si="103"/>
        <v>0</v>
      </c>
      <c r="DQ45" s="395">
        <f t="shared" ca="1" si="103"/>
        <v>0</v>
      </c>
      <c r="DR45" s="395">
        <f t="shared" ca="1" si="103"/>
        <v>0</v>
      </c>
      <c r="DS45" s="395">
        <f t="shared" ca="1" si="103"/>
        <v>0</v>
      </c>
      <c r="DT45" s="395">
        <f t="shared" ca="1" si="103"/>
        <v>0</v>
      </c>
      <c r="DU45" s="395">
        <f t="shared" ca="1" si="103"/>
        <v>0</v>
      </c>
      <c r="DV45" s="395">
        <f t="shared" ca="1" si="103"/>
        <v>0</v>
      </c>
      <c r="DW45" s="395">
        <f t="shared" ca="1" si="103"/>
        <v>0</v>
      </c>
      <c r="DX45" s="395">
        <f t="shared" ca="1" si="103"/>
        <v>0</v>
      </c>
      <c r="DY45" s="395">
        <f t="shared" ca="1" si="103"/>
        <v>0</v>
      </c>
      <c r="DZ45" s="395">
        <f t="shared" ca="1" si="103"/>
        <v>0</v>
      </c>
      <c r="EA45" s="395">
        <f t="shared" ca="1" si="103"/>
        <v>0</v>
      </c>
      <c r="EB45" s="395">
        <f t="shared" ca="1" si="103"/>
        <v>0</v>
      </c>
      <c r="EC45" s="395">
        <f t="shared" ca="1" si="103"/>
        <v>0</v>
      </c>
      <c r="ED45" s="395">
        <f t="shared" ca="1" si="103"/>
        <v>0</v>
      </c>
      <c r="EE45" s="395">
        <f t="shared" ca="1" si="103"/>
        <v>0</v>
      </c>
      <c r="EF45" s="395">
        <f t="shared" ref="EF45:EP45" ca="1" si="104">SUM(EF46:EF53)</f>
        <v>0</v>
      </c>
      <c r="EG45" s="395">
        <f t="shared" ca="1" si="104"/>
        <v>0</v>
      </c>
      <c r="EH45" s="395">
        <f t="shared" ca="1" si="104"/>
        <v>0</v>
      </c>
      <c r="EI45" s="395">
        <f t="shared" ca="1" si="104"/>
        <v>0</v>
      </c>
      <c r="EJ45" s="395">
        <f t="shared" ca="1" si="104"/>
        <v>0</v>
      </c>
      <c r="EK45" s="395">
        <f t="shared" ca="1" si="104"/>
        <v>0</v>
      </c>
      <c r="EL45" s="395">
        <f t="shared" ca="1" si="104"/>
        <v>0</v>
      </c>
      <c r="EM45" s="395">
        <f t="shared" ca="1" si="104"/>
        <v>0</v>
      </c>
      <c r="EN45" s="395">
        <f t="shared" ca="1" si="104"/>
        <v>0</v>
      </c>
      <c r="EO45" s="395">
        <f t="shared" ca="1" si="104"/>
        <v>0</v>
      </c>
      <c r="EP45" s="395">
        <f t="shared" ca="1" si="104"/>
        <v>0</v>
      </c>
    </row>
    <row r="46" spans="1:146" ht="14.1" customHeight="1">
      <c r="A46" s="15"/>
      <c r="B46" s="20" t="s">
        <v>1101</v>
      </c>
      <c r="C46" s="20"/>
      <c r="D46" s="1650" t="s">
        <v>97</v>
      </c>
      <c r="E46" s="146">
        <f ca="1">SUM(G46:EP46)</f>
        <v>24753.4</v>
      </c>
      <c r="F46" s="71"/>
      <c r="G46" s="71"/>
      <c r="H46" s="394">
        <f>'CF(Q)'!H115</f>
        <v>0</v>
      </c>
      <c r="I46" s="394">
        <f>'CF(Q)'!I115</f>
        <v>0</v>
      </c>
      <c r="J46" s="394">
        <f>'CF(Q)'!J115</f>
        <v>0</v>
      </c>
      <c r="K46" s="394">
        <f ca="1">'CF(Q)'!K115</f>
        <v>0</v>
      </c>
      <c r="L46" s="394">
        <f ca="1">'CF(Q)'!L115</f>
        <v>0</v>
      </c>
      <c r="M46" s="394">
        <f ca="1">'CF(Q)'!M115</f>
        <v>0</v>
      </c>
      <c r="N46" s="394">
        <f ca="1">'CF(Q)'!N115</f>
        <v>0</v>
      </c>
      <c r="O46" s="394">
        <f ca="1">'CF(Q)'!O115</f>
        <v>0</v>
      </c>
      <c r="P46" s="394">
        <f ca="1">'CF(Q)'!P115</f>
        <v>0</v>
      </c>
      <c r="Q46" s="394">
        <f ca="1">'CF(Q)'!Q115</f>
        <v>0</v>
      </c>
      <c r="R46" s="394">
        <f ca="1">'CF(Q)'!R115</f>
        <v>700</v>
      </c>
      <c r="S46" s="394">
        <f ca="1">'CF(Q)'!S115</f>
        <v>700</v>
      </c>
      <c r="T46" s="394">
        <f ca="1">'CF(Q)'!T115</f>
        <v>700</v>
      </c>
      <c r="U46" s="394">
        <f ca="1">'CF(Q)'!U115</f>
        <v>700</v>
      </c>
      <c r="V46" s="394">
        <f ca="1">'CF(Q)'!V115</f>
        <v>678.56250000000011</v>
      </c>
      <c r="W46" s="394">
        <f ca="1">'CF(Q)'!W115</f>
        <v>663.86250000000007</v>
      </c>
      <c r="X46" s="394">
        <f ca="1">'CF(Q)'!X115</f>
        <v>654.76250000000016</v>
      </c>
      <c r="Y46" s="394">
        <f ca="1">'CF(Q)'!Y115</f>
        <v>645.66250000000014</v>
      </c>
      <c r="Z46" s="394">
        <f ca="1">'CF(Q)'!Z115</f>
        <v>635.86250000000007</v>
      </c>
      <c r="AA46" s="394">
        <f ca="1">'CF(Q)'!AA115</f>
        <v>626.06250000000011</v>
      </c>
      <c r="AB46" s="394">
        <f ca="1">'CF(Q)'!AB115</f>
        <v>616.26250000000016</v>
      </c>
      <c r="AC46" s="394">
        <f ca="1">'CF(Q)'!AC115</f>
        <v>606.46250000000009</v>
      </c>
      <c r="AD46" s="394">
        <f ca="1">'CF(Q)'!AD115</f>
        <v>596.66250000000014</v>
      </c>
      <c r="AE46" s="394">
        <f ca="1">'CF(Q)'!AE115</f>
        <v>586.86250000000007</v>
      </c>
      <c r="AF46" s="394">
        <f ca="1">'CF(Q)'!AF115</f>
        <v>577.06250000000011</v>
      </c>
      <c r="AG46" s="394">
        <f ca="1">'CF(Q)'!AG115</f>
        <v>566.56250000000011</v>
      </c>
      <c r="AH46" s="394">
        <f ca="1">'CF(Q)'!AH115</f>
        <v>556.06250000000011</v>
      </c>
      <c r="AI46" s="394">
        <f ca="1">'CF(Q)'!AI115</f>
        <v>545.56250000000011</v>
      </c>
      <c r="AJ46" s="394">
        <f ca="1">'CF(Q)'!AJ115</f>
        <v>535.06250000000011</v>
      </c>
      <c r="AK46" s="394">
        <f ca="1">'CF(Q)'!AK115</f>
        <v>524.56250000000011</v>
      </c>
      <c r="AL46" s="394">
        <f ca="1">'CF(Q)'!AL115</f>
        <v>514.06250000000011</v>
      </c>
      <c r="AM46" s="394">
        <f ca="1">'CF(Q)'!AM115</f>
        <v>503.12500000000017</v>
      </c>
      <c r="AN46" s="394">
        <f ca="1">'CF(Q)'!AN115</f>
        <v>492.18750000000017</v>
      </c>
      <c r="AO46" s="394">
        <f ca="1">'CF(Q)'!AO115</f>
        <v>481.25000000000017</v>
      </c>
      <c r="AP46" s="394">
        <f ca="1">'CF(Q)'!AP115</f>
        <v>470.31250000000017</v>
      </c>
      <c r="AQ46" s="394">
        <f ca="1">'CF(Q)'!AQ115</f>
        <v>459.37500000000017</v>
      </c>
      <c r="AR46" s="394">
        <f ca="1">'CF(Q)'!AR115</f>
        <v>448.43750000000017</v>
      </c>
      <c r="AS46" s="394">
        <f ca="1">'CF(Q)'!AS115</f>
        <v>437.50000000000017</v>
      </c>
      <c r="AT46" s="394">
        <f ca="1">'CF(Q)'!AT115</f>
        <v>426.56250000000017</v>
      </c>
      <c r="AU46" s="394">
        <f ca="1">'CF(Q)'!AU115</f>
        <v>415.62500000000017</v>
      </c>
      <c r="AV46" s="394">
        <f ca="1">'CF(Q)'!AV115</f>
        <v>404.68750000000017</v>
      </c>
      <c r="AW46" s="394">
        <f ca="1">'CF(Q)'!AW115</f>
        <v>393.75000000000017</v>
      </c>
      <c r="AX46" s="394">
        <f ca="1">'CF(Q)'!AX115</f>
        <v>382.81250000000017</v>
      </c>
      <c r="AY46" s="394">
        <f ca="1">'CF(Q)'!AY115</f>
        <v>371.87500000000017</v>
      </c>
      <c r="AZ46" s="394">
        <f ca="1">'CF(Q)'!AZ115</f>
        <v>360.93750000000017</v>
      </c>
      <c r="BA46" s="394">
        <f ca="1">'CF(Q)'!BA115</f>
        <v>350.00000000000017</v>
      </c>
      <c r="BB46" s="394">
        <f ca="1">'CF(Q)'!BB115</f>
        <v>339.06250000000011</v>
      </c>
      <c r="BC46" s="394">
        <f ca="1">'CF(Q)'!BC115</f>
        <v>328.12500000000011</v>
      </c>
      <c r="BD46" s="394">
        <f ca="1">'CF(Q)'!BD115</f>
        <v>317.18750000000011</v>
      </c>
      <c r="BE46" s="394">
        <f ca="1">'CF(Q)'!BE115</f>
        <v>306.25000000000011</v>
      </c>
      <c r="BF46" s="394">
        <f ca="1">'CF(Q)'!BF115</f>
        <v>295.31250000000011</v>
      </c>
      <c r="BG46" s="394">
        <f ca="1">'CF(Q)'!BG115</f>
        <v>284.37500000000011</v>
      </c>
      <c r="BH46" s="394">
        <f ca="1">'CF(Q)'!BH115</f>
        <v>273.43750000000011</v>
      </c>
      <c r="BI46" s="394">
        <f ca="1">'CF(Q)'!BI115</f>
        <v>262.50000000000011</v>
      </c>
      <c r="BJ46" s="394">
        <f ca="1">'CF(Q)'!BJ115</f>
        <v>251.56250000000011</v>
      </c>
      <c r="BK46" s="394">
        <f ca="1">'CF(Q)'!BK115</f>
        <v>240.62500000000011</v>
      </c>
      <c r="BL46" s="394">
        <f ca="1">'CF(Q)'!BL115</f>
        <v>229.68750000000011</v>
      </c>
      <c r="BM46" s="394">
        <f ca="1">'CF(Q)'!BM115</f>
        <v>218.75000000000011</v>
      </c>
      <c r="BN46" s="394">
        <f ca="1">'CF(Q)'!BN115</f>
        <v>207.81250000000011</v>
      </c>
      <c r="BO46" s="394">
        <f ca="1">'CF(Q)'!BO115</f>
        <v>196.87500000000011</v>
      </c>
      <c r="BP46" s="394">
        <f ca="1">'CF(Q)'!BP115</f>
        <v>185.93750000000011</v>
      </c>
      <c r="BQ46" s="394">
        <f ca="1">'CF(Q)'!BQ115</f>
        <v>175.00000000000011</v>
      </c>
      <c r="BR46" s="394">
        <f ca="1">'CF(Q)'!BR115</f>
        <v>164.06250000000011</v>
      </c>
      <c r="BS46" s="394">
        <f ca="1">'CF(Q)'!BS115</f>
        <v>153.12500000000011</v>
      </c>
      <c r="BT46" s="394">
        <f ca="1">'CF(Q)'!BT115</f>
        <v>142.18750000000011</v>
      </c>
      <c r="BU46" s="394">
        <f ca="1">'CF(Q)'!BU115</f>
        <v>131.25000000000011</v>
      </c>
      <c r="BV46" s="394">
        <f ca="1">'CF(Q)'!BV115</f>
        <v>120.3125000000001</v>
      </c>
      <c r="BW46" s="394">
        <f ca="1">'CF(Q)'!BW115</f>
        <v>109.3750000000001</v>
      </c>
      <c r="BX46" s="394">
        <f ca="1">'CF(Q)'!BX115</f>
        <v>98.437500000000099</v>
      </c>
      <c r="BY46" s="394">
        <f ca="1">'CF(Q)'!BY115</f>
        <v>87.500000000000099</v>
      </c>
      <c r="BZ46" s="394">
        <f ca="1">'CF(Q)'!BZ115</f>
        <v>76.562500000000099</v>
      </c>
      <c r="CA46" s="394">
        <f ca="1">'CF(Q)'!CA115</f>
        <v>65.625000000000099</v>
      </c>
      <c r="CB46" s="394">
        <f ca="1">'CF(Q)'!CB115</f>
        <v>54.687500000000092</v>
      </c>
      <c r="CC46" s="394">
        <f ca="1">'CF(Q)'!CC115</f>
        <v>43.750000000000092</v>
      </c>
      <c r="CD46" s="394">
        <f ca="1">'CF(Q)'!CD115</f>
        <v>32.812500000000099</v>
      </c>
      <c r="CE46" s="394">
        <f ca="1">'CF(Q)'!CE115</f>
        <v>21.875000000000103</v>
      </c>
      <c r="CF46" s="394">
        <f ca="1">'CF(Q)'!CF115</f>
        <v>10.937500000000101</v>
      </c>
      <c r="CG46" s="394">
        <f ca="1">'CF(Q)'!CG115</f>
        <v>0</v>
      </c>
      <c r="CH46" s="394">
        <f ca="1">'CF(Q)'!CH115</f>
        <v>0</v>
      </c>
      <c r="CI46" s="394">
        <f ca="1">'CF(Q)'!CI115</f>
        <v>0</v>
      </c>
      <c r="CJ46" s="394">
        <f ca="1">'CF(Q)'!CJ115</f>
        <v>0</v>
      </c>
      <c r="CK46" s="394">
        <f ca="1">'CF(Q)'!CK115</f>
        <v>0</v>
      </c>
      <c r="CL46" s="394">
        <f ca="1">'CF(Q)'!CL115</f>
        <v>0</v>
      </c>
      <c r="CM46" s="394">
        <f ca="1">'CF(Q)'!CM115</f>
        <v>0</v>
      </c>
      <c r="CN46" s="394">
        <f ca="1">'CF(Q)'!CN115</f>
        <v>0</v>
      </c>
      <c r="CO46" s="394">
        <f ca="1">'CF(Q)'!CO115</f>
        <v>0</v>
      </c>
      <c r="CP46" s="394">
        <f ca="1">'CF(Q)'!CP115</f>
        <v>0</v>
      </c>
      <c r="CQ46" s="394">
        <f ca="1">'CF(Q)'!CQ115</f>
        <v>0</v>
      </c>
      <c r="CR46" s="394">
        <f ca="1">'CF(Q)'!CR115</f>
        <v>0</v>
      </c>
      <c r="CS46" s="394">
        <f ca="1">'CF(Q)'!CS115</f>
        <v>0</v>
      </c>
      <c r="CT46" s="394">
        <f ca="1">'CF(Q)'!CT115</f>
        <v>0</v>
      </c>
      <c r="CU46" s="394">
        <f ca="1">'CF(Q)'!CU115</f>
        <v>0</v>
      </c>
      <c r="CV46" s="394">
        <f ca="1">'CF(Q)'!CV115</f>
        <v>0</v>
      </c>
      <c r="CW46" s="394">
        <f ca="1">'CF(Q)'!CW115</f>
        <v>0</v>
      </c>
      <c r="CX46" s="394">
        <f ca="1">'CF(Q)'!CX115</f>
        <v>0</v>
      </c>
      <c r="CY46" s="394">
        <f ca="1">'CF(Q)'!CY115</f>
        <v>0</v>
      </c>
      <c r="CZ46" s="394">
        <f ca="1">'CF(Q)'!CZ115</f>
        <v>0</v>
      </c>
      <c r="DA46" s="394">
        <f ca="1">'CF(Q)'!DA115</f>
        <v>0</v>
      </c>
      <c r="DB46" s="394">
        <f ca="1">'CF(Q)'!DB115</f>
        <v>0</v>
      </c>
      <c r="DC46" s="394">
        <f ca="1">'CF(Q)'!DC115</f>
        <v>0</v>
      </c>
      <c r="DD46" s="394">
        <f ca="1">'CF(Q)'!DD115</f>
        <v>0</v>
      </c>
      <c r="DE46" s="394">
        <f ca="1">'CF(Q)'!DE115</f>
        <v>0</v>
      </c>
      <c r="DF46" s="394">
        <f ca="1">'CF(Q)'!DF115</f>
        <v>0</v>
      </c>
      <c r="DG46" s="394">
        <f ca="1">'CF(Q)'!DG115</f>
        <v>0</v>
      </c>
      <c r="DH46" s="394">
        <f ca="1">'CF(Q)'!DH115</f>
        <v>0</v>
      </c>
      <c r="DI46" s="394">
        <f ca="1">'CF(Q)'!DI115</f>
        <v>0</v>
      </c>
      <c r="DJ46" s="394">
        <f ca="1">'CF(Q)'!DJ115</f>
        <v>0</v>
      </c>
      <c r="DK46" s="394">
        <f ca="1">'CF(Q)'!DK115</f>
        <v>0</v>
      </c>
      <c r="DL46" s="394">
        <f ca="1">'CF(Q)'!DL115</f>
        <v>0</v>
      </c>
      <c r="DM46" s="394">
        <f ca="1">'CF(Q)'!DM115</f>
        <v>0</v>
      </c>
      <c r="DN46" s="394">
        <f ca="1">'CF(Q)'!DN115</f>
        <v>0</v>
      </c>
      <c r="DO46" s="394">
        <f ca="1">'CF(Q)'!DO115</f>
        <v>0</v>
      </c>
      <c r="DP46" s="394">
        <f ca="1">'CF(Q)'!DP115</f>
        <v>0</v>
      </c>
      <c r="DQ46" s="394">
        <f ca="1">'CF(Q)'!DQ115</f>
        <v>0</v>
      </c>
      <c r="DR46" s="394">
        <f ca="1">'CF(Q)'!DR115</f>
        <v>0</v>
      </c>
      <c r="DS46" s="394">
        <f ca="1">'CF(Q)'!DS115</f>
        <v>0</v>
      </c>
      <c r="DT46" s="394">
        <f ca="1">'CF(Q)'!DT115</f>
        <v>0</v>
      </c>
      <c r="DU46" s="394">
        <f ca="1">'CF(Q)'!DU115</f>
        <v>0</v>
      </c>
      <c r="DV46" s="394">
        <f ca="1">'CF(Q)'!DV115</f>
        <v>0</v>
      </c>
      <c r="DW46" s="394">
        <f ca="1">'CF(Q)'!DW115</f>
        <v>0</v>
      </c>
      <c r="DX46" s="394">
        <f ca="1">'CF(Q)'!DX115</f>
        <v>0</v>
      </c>
      <c r="DY46" s="394">
        <f ca="1">'CF(Q)'!DY115</f>
        <v>0</v>
      </c>
      <c r="DZ46" s="394">
        <f ca="1">'CF(Q)'!DZ115</f>
        <v>0</v>
      </c>
      <c r="EA46" s="394">
        <f ca="1">'CF(Q)'!EA115</f>
        <v>0</v>
      </c>
      <c r="EB46" s="394">
        <f ca="1">'CF(Q)'!EB115</f>
        <v>0</v>
      </c>
      <c r="EC46" s="394">
        <f ca="1">'CF(Q)'!EC115</f>
        <v>0</v>
      </c>
      <c r="ED46" s="394">
        <f ca="1">'CF(Q)'!ED115</f>
        <v>0</v>
      </c>
      <c r="EE46" s="394">
        <f ca="1">'CF(Q)'!EE115</f>
        <v>0</v>
      </c>
      <c r="EF46" s="394">
        <f ca="1">'CF(Q)'!EF115</f>
        <v>0</v>
      </c>
      <c r="EG46" s="394">
        <f ca="1">'CF(Q)'!EG115</f>
        <v>0</v>
      </c>
      <c r="EH46" s="394">
        <f ca="1">'CF(Q)'!EH115</f>
        <v>0</v>
      </c>
      <c r="EI46" s="394">
        <f ca="1">'CF(Q)'!EI115</f>
        <v>0</v>
      </c>
      <c r="EJ46" s="394">
        <f ca="1">'CF(Q)'!EJ115</f>
        <v>0</v>
      </c>
      <c r="EK46" s="394">
        <f ca="1">'CF(Q)'!EK115</f>
        <v>0</v>
      </c>
      <c r="EL46" s="394">
        <f ca="1">'CF(Q)'!EL115</f>
        <v>0</v>
      </c>
      <c r="EM46" s="394">
        <f ca="1">'CF(Q)'!EM115</f>
        <v>0</v>
      </c>
      <c r="EN46" s="394">
        <f ca="1">'CF(Q)'!EN115</f>
        <v>0</v>
      </c>
      <c r="EO46" s="394">
        <f ca="1">'CF(Q)'!EO115</f>
        <v>0</v>
      </c>
      <c r="EP46" s="394">
        <f ca="1">'CF(Q)'!EP115</f>
        <v>0</v>
      </c>
    </row>
    <row r="47" spans="1:146" ht="14.1" customHeight="1">
      <c r="A47" s="15"/>
      <c r="B47" s="20" t="s">
        <v>1102</v>
      </c>
      <c r="C47" s="20"/>
      <c r="D47" s="1650" t="s">
        <v>97</v>
      </c>
      <c r="E47" s="146">
        <f t="shared" ref="E47" ca="1" si="105">SUM(G47:EP47)</f>
        <v>24311.375</v>
      </c>
      <c r="F47" s="71"/>
      <c r="G47" s="71"/>
      <c r="H47" s="394">
        <f>'CF(Q)'!H134</f>
        <v>0</v>
      </c>
      <c r="I47" s="394">
        <f>'CF(Q)'!I134</f>
        <v>0</v>
      </c>
      <c r="J47" s="394">
        <f>'CF(Q)'!J134</f>
        <v>0</v>
      </c>
      <c r="K47" s="394">
        <f ca="1">'CF(Q)'!K134</f>
        <v>0</v>
      </c>
      <c r="L47" s="394">
        <f ca="1">'CF(Q)'!L134</f>
        <v>0</v>
      </c>
      <c r="M47" s="394">
        <f ca="1">'CF(Q)'!M134</f>
        <v>0</v>
      </c>
      <c r="N47" s="394">
        <f ca="1">'CF(Q)'!N134</f>
        <v>0</v>
      </c>
      <c r="O47" s="394">
        <f ca="1">'CF(Q)'!O134</f>
        <v>0</v>
      </c>
      <c r="P47" s="394">
        <f ca="1">'CF(Q)'!P134</f>
        <v>0</v>
      </c>
      <c r="Q47" s="394">
        <f ca="1">'CF(Q)'!Q134</f>
        <v>0</v>
      </c>
      <c r="R47" s="394">
        <f ca="1">'CF(Q)'!R134</f>
        <v>687.5</v>
      </c>
      <c r="S47" s="394">
        <f ca="1">'CF(Q)'!S134</f>
        <v>687.5</v>
      </c>
      <c r="T47" s="394">
        <f ca="1">'CF(Q)'!T134</f>
        <v>687.5</v>
      </c>
      <c r="U47" s="394">
        <f ca="1">'CF(Q)'!U134</f>
        <v>687.5</v>
      </c>
      <c r="V47" s="394">
        <f ca="1">'CF(Q)'!V134</f>
        <v>666.44531250000011</v>
      </c>
      <c r="W47" s="394">
        <f ca="1">'CF(Q)'!W134</f>
        <v>652.00781250000011</v>
      </c>
      <c r="X47" s="394">
        <f ca="1">'CF(Q)'!X134</f>
        <v>643.07031250000011</v>
      </c>
      <c r="Y47" s="394">
        <f ca="1">'CF(Q)'!Y134</f>
        <v>634.13281250000011</v>
      </c>
      <c r="Z47" s="394">
        <f ca="1">'CF(Q)'!Z134</f>
        <v>624.50781250000011</v>
      </c>
      <c r="AA47" s="394">
        <f ca="1">'CF(Q)'!AA134</f>
        <v>614.88281250000011</v>
      </c>
      <c r="AB47" s="394">
        <f ca="1">'CF(Q)'!AB134</f>
        <v>605.25781250000011</v>
      </c>
      <c r="AC47" s="394">
        <f ca="1">'CF(Q)'!AC134</f>
        <v>595.63281250000011</v>
      </c>
      <c r="AD47" s="394">
        <f ca="1">'CF(Q)'!AD134</f>
        <v>586.00781250000011</v>
      </c>
      <c r="AE47" s="394">
        <f ca="1">'CF(Q)'!AE134</f>
        <v>576.38281250000011</v>
      </c>
      <c r="AF47" s="394">
        <f ca="1">'CF(Q)'!AF134</f>
        <v>566.75781250000011</v>
      </c>
      <c r="AG47" s="394">
        <f ca="1">'CF(Q)'!AG134</f>
        <v>556.44531250000011</v>
      </c>
      <c r="AH47" s="394">
        <f ca="1">'CF(Q)'!AH134</f>
        <v>546.13281250000011</v>
      </c>
      <c r="AI47" s="394">
        <f ca="1">'CF(Q)'!AI134</f>
        <v>535.82031250000011</v>
      </c>
      <c r="AJ47" s="394">
        <f ca="1">'CF(Q)'!AJ134</f>
        <v>525.50781250000011</v>
      </c>
      <c r="AK47" s="394">
        <f ca="1">'CF(Q)'!AK134</f>
        <v>515.19531250000011</v>
      </c>
      <c r="AL47" s="394">
        <f ca="1">'CF(Q)'!AL134</f>
        <v>504.88281250000017</v>
      </c>
      <c r="AM47" s="394">
        <f ca="1">'CF(Q)'!AM134</f>
        <v>494.14062500000017</v>
      </c>
      <c r="AN47" s="394">
        <f ca="1">'CF(Q)'!AN134</f>
        <v>483.39843750000017</v>
      </c>
      <c r="AO47" s="394">
        <f ca="1">'CF(Q)'!AO134</f>
        <v>472.65625000000017</v>
      </c>
      <c r="AP47" s="394">
        <f ca="1">'CF(Q)'!AP134</f>
        <v>461.91406250000017</v>
      </c>
      <c r="AQ47" s="394">
        <f ca="1">'CF(Q)'!AQ134</f>
        <v>451.17187500000017</v>
      </c>
      <c r="AR47" s="394">
        <f ca="1">'CF(Q)'!AR134</f>
        <v>440.42968750000017</v>
      </c>
      <c r="AS47" s="394">
        <f ca="1">'CF(Q)'!AS134</f>
        <v>429.68750000000017</v>
      </c>
      <c r="AT47" s="394">
        <f ca="1">'CF(Q)'!AT134</f>
        <v>418.94531250000017</v>
      </c>
      <c r="AU47" s="394">
        <f ca="1">'CF(Q)'!AU134</f>
        <v>408.20312500000017</v>
      </c>
      <c r="AV47" s="394">
        <f ca="1">'CF(Q)'!AV134</f>
        <v>397.46093750000017</v>
      </c>
      <c r="AW47" s="394">
        <f ca="1">'CF(Q)'!AW134</f>
        <v>386.71875000000017</v>
      </c>
      <c r="AX47" s="394">
        <f ca="1">'CF(Q)'!AX134</f>
        <v>375.97656250000017</v>
      </c>
      <c r="AY47" s="394">
        <f ca="1">'CF(Q)'!AY134</f>
        <v>365.23437500000017</v>
      </c>
      <c r="AZ47" s="394">
        <f ca="1">'CF(Q)'!AZ134</f>
        <v>354.49218750000017</v>
      </c>
      <c r="BA47" s="394">
        <f ca="1">'CF(Q)'!BA134</f>
        <v>343.75000000000017</v>
      </c>
      <c r="BB47" s="394">
        <f ca="1">'CF(Q)'!BB134</f>
        <v>333.00781250000011</v>
      </c>
      <c r="BC47" s="394">
        <f ca="1">'CF(Q)'!BC134</f>
        <v>322.26562500000011</v>
      </c>
      <c r="BD47" s="394">
        <f ca="1">'CF(Q)'!BD134</f>
        <v>311.52343750000011</v>
      </c>
      <c r="BE47" s="394">
        <f ca="1">'CF(Q)'!BE134</f>
        <v>300.78125000000011</v>
      </c>
      <c r="BF47" s="394">
        <f ca="1">'CF(Q)'!BF134</f>
        <v>290.03906250000011</v>
      </c>
      <c r="BG47" s="394">
        <f ca="1">'CF(Q)'!BG134</f>
        <v>279.29687500000011</v>
      </c>
      <c r="BH47" s="394">
        <f ca="1">'CF(Q)'!BH134</f>
        <v>268.55468750000011</v>
      </c>
      <c r="BI47" s="394">
        <f ca="1">'CF(Q)'!BI134</f>
        <v>257.81250000000011</v>
      </c>
      <c r="BJ47" s="394">
        <f ca="1">'CF(Q)'!BJ134</f>
        <v>247.07031250000011</v>
      </c>
      <c r="BK47" s="394">
        <f ca="1">'CF(Q)'!BK134</f>
        <v>236.32812500000011</v>
      </c>
      <c r="BL47" s="394">
        <f ca="1">'CF(Q)'!BL134</f>
        <v>225.58593750000011</v>
      </c>
      <c r="BM47" s="394">
        <f ca="1">'CF(Q)'!BM134</f>
        <v>214.84375000000011</v>
      </c>
      <c r="BN47" s="394">
        <f ca="1">'CF(Q)'!BN134</f>
        <v>204.10156250000011</v>
      </c>
      <c r="BO47" s="394">
        <f ca="1">'CF(Q)'!BO134</f>
        <v>193.35937500000011</v>
      </c>
      <c r="BP47" s="394">
        <f ca="1">'CF(Q)'!BP134</f>
        <v>182.61718750000011</v>
      </c>
      <c r="BQ47" s="394">
        <f ca="1">'CF(Q)'!BQ134</f>
        <v>171.87500000000011</v>
      </c>
      <c r="BR47" s="394">
        <f ca="1">'CF(Q)'!BR134</f>
        <v>161.13281250000011</v>
      </c>
      <c r="BS47" s="394">
        <f ca="1">'CF(Q)'!BS134</f>
        <v>150.39062500000011</v>
      </c>
      <c r="BT47" s="394">
        <f ca="1">'CF(Q)'!BT134</f>
        <v>139.64843750000011</v>
      </c>
      <c r="BU47" s="394">
        <f ca="1">'CF(Q)'!BU134</f>
        <v>128.90625000000011</v>
      </c>
      <c r="BV47" s="394">
        <f ca="1">'CF(Q)'!BV134</f>
        <v>118.1640625000001</v>
      </c>
      <c r="BW47" s="394">
        <f ca="1">'CF(Q)'!BW134</f>
        <v>107.4218750000001</v>
      </c>
      <c r="BX47" s="394">
        <f ca="1">'CF(Q)'!BX134</f>
        <v>96.679687500000099</v>
      </c>
      <c r="BY47" s="394">
        <f ca="1">'CF(Q)'!BY134</f>
        <v>85.937500000000099</v>
      </c>
      <c r="BZ47" s="394">
        <f ca="1">'CF(Q)'!BZ134</f>
        <v>75.195312500000099</v>
      </c>
      <c r="CA47" s="394">
        <f ca="1">'CF(Q)'!CA134</f>
        <v>64.453125000000099</v>
      </c>
      <c r="CB47" s="394">
        <f ca="1">'CF(Q)'!CB134</f>
        <v>53.710937500000092</v>
      </c>
      <c r="CC47" s="394">
        <f ca="1">'CF(Q)'!CC134</f>
        <v>42.968750000000092</v>
      </c>
      <c r="CD47" s="394">
        <f ca="1">'CF(Q)'!CD134</f>
        <v>32.226562500000099</v>
      </c>
      <c r="CE47" s="394">
        <f ca="1">'CF(Q)'!CE134</f>
        <v>21.484375000000099</v>
      </c>
      <c r="CF47" s="394">
        <f ca="1">'CF(Q)'!CF134</f>
        <v>10.742187500000099</v>
      </c>
      <c r="CG47" s="394">
        <f ca="1">'CF(Q)'!CG134</f>
        <v>0</v>
      </c>
      <c r="CH47" s="394">
        <f ca="1">'CF(Q)'!CH134</f>
        <v>0</v>
      </c>
      <c r="CI47" s="394">
        <f ca="1">'CF(Q)'!CI134</f>
        <v>0</v>
      </c>
      <c r="CJ47" s="394">
        <f ca="1">'CF(Q)'!CJ134</f>
        <v>0</v>
      </c>
      <c r="CK47" s="394">
        <f ca="1">'CF(Q)'!CK134</f>
        <v>0</v>
      </c>
      <c r="CL47" s="394">
        <f ca="1">'CF(Q)'!CL134</f>
        <v>0</v>
      </c>
      <c r="CM47" s="394">
        <f ca="1">'CF(Q)'!CM134</f>
        <v>0</v>
      </c>
      <c r="CN47" s="394">
        <f ca="1">'CF(Q)'!CN134</f>
        <v>0</v>
      </c>
      <c r="CO47" s="394">
        <f ca="1">'CF(Q)'!CO134</f>
        <v>0</v>
      </c>
      <c r="CP47" s="394">
        <f ca="1">'CF(Q)'!CP134</f>
        <v>0</v>
      </c>
      <c r="CQ47" s="394">
        <f ca="1">'CF(Q)'!CQ134</f>
        <v>0</v>
      </c>
      <c r="CR47" s="394">
        <f ca="1">'CF(Q)'!CR134</f>
        <v>0</v>
      </c>
      <c r="CS47" s="394">
        <f ca="1">'CF(Q)'!CS134</f>
        <v>0</v>
      </c>
      <c r="CT47" s="394">
        <f ca="1">'CF(Q)'!CT134</f>
        <v>0</v>
      </c>
      <c r="CU47" s="394">
        <f ca="1">'CF(Q)'!CU134</f>
        <v>0</v>
      </c>
      <c r="CV47" s="394">
        <f ca="1">'CF(Q)'!CV134</f>
        <v>0</v>
      </c>
      <c r="CW47" s="394">
        <f ca="1">'CF(Q)'!CW134</f>
        <v>0</v>
      </c>
      <c r="CX47" s="394">
        <f ca="1">'CF(Q)'!CX134</f>
        <v>0</v>
      </c>
      <c r="CY47" s="394">
        <f ca="1">'CF(Q)'!CY134</f>
        <v>0</v>
      </c>
      <c r="CZ47" s="394">
        <f ca="1">'CF(Q)'!CZ134</f>
        <v>0</v>
      </c>
      <c r="DA47" s="394">
        <f ca="1">'CF(Q)'!DA134</f>
        <v>0</v>
      </c>
      <c r="DB47" s="394">
        <f ca="1">'CF(Q)'!DB134</f>
        <v>0</v>
      </c>
      <c r="DC47" s="394">
        <f ca="1">'CF(Q)'!DC134</f>
        <v>0</v>
      </c>
      <c r="DD47" s="394">
        <f ca="1">'CF(Q)'!DD134</f>
        <v>0</v>
      </c>
      <c r="DE47" s="394">
        <f ca="1">'CF(Q)'!DE134</f>
        <v>0</v>
      </c>
      <c r="DF47" s="394">
        <f ca="1">'CF(Q)'!DF134</f>
        <v>0</v>
      </c>
      <c r="DG47" s="394">
        <f ca="1">'CF(Q)'!DG134</f>
        <v>0</v>
      </c>
      <c r="DH47" s="394">
        <f ca="1">'CF(Q)'!DH134</f>
        <v>0</v>
      </c>
      <c r="DI47" s="394">
        <f ca="1">'CF(Q)'!DI134</f>
        <v>0</v>
      </c>
      <c r="DJ47" s="394">
        <f ca="1">'CF(Q)'!DJ134</f>
        <v>0</v>
      </c>
      <c r="DK47" s="394">
        <f ca="1">'CF(Q)'!DK134</f>
        <v>0</v>
      </c>
      <c r="DL47" s="394">
        <f ca="1">'CF(Q)'!DL134</f>
        <v>0</v>
      </c>
      <c r="DM47" s="394">
        <f ca="1">'CF(Q)'!DM134</f>
        <v>0</v>
      </c>
      <c r="DN47" s="394">
        <f ca="1">'CF(Q)'!DN134</f>
        <v>0</v>
      </c>
      <c r="DO47" s="394">
        <f ca="1">'CF(Q)'!DO134</f>
        <v>0</v>
      </c>
      <c r="DP47" s="394">
        <f ca="1">'CF(Q)'!DP134</f>
        <v>0</v>
      </c>
      <c r="DQ47" s="394">
        <f ca="1">'CF(Q)'!DQ134</f>
        <v>0</v>
      </c>
      <c r="DR47" s="394">
        <f ca="1">'CF(Q)'!DR134</f>
        <v>0</v>
      </c>
      <c r="DS47" s="394">
        <f ca="1">'CF(Q)'!DS134</f>
        <v>0</v>
      </c>
      <c r="DT47" s="394">
        <f ca="1">'CF(Q)'!DT134</f>
        <v>0</v>
      </c>
      <c r="DU47" s="394">
        <f ca="1">'CF(Q)'!DU134</f>
        <v>0</v>
      </c>
      <c r="DV47" s="394">
        <f ca="1">'CF(Q)'!DV134</f>
        <v>0</v>
      </c>
      <c r="DW47" s="394">
        <f ca="1">'CF(Q)'!DW134</f>
        <v>0</v>
      </c>
      <c r="DX47" s="394">
        <f ca="1">'CF(Q)'!DX134</f>
        <v>0</v>
      </c>
      <c r="DY47" s="394">
        <f ca="1">'CF(Q)'!DY134</f>
        <v>0</v>
      </c>
      <c r="DZ47" s="394">
        <f ca="1">'CF(Q)'!DZ134</f>
        <v>0</v>
      </c>
      <c r="EA47" s="394">
        <f ca="1">'CF(Q)'!EA134</f>
        <v>0</v>
      </c>
      <c r="EB47" s="394">
        <f ca="1">'CF(Q)'!EB134</f>
        <v>0</v>
      </c>
      <c r="EC47" s="394">
        <f ca="1">'CF(Q)'!EC134</f>
        <v>0</v>
      </c>
      <c r="ED47" s="394">
        <f ca="1">'CF(Q)'!ED134</f>
        <v>0</v>
      </c>
      <c r="EE47" s="394">
        <f ca="1">'CF(Q)'!EE134</f>
        <v>0</v>
      </c>
      <c r="EF47" s="394">
        <f ca="1">'CF(Q)'!EF134</f>
        <v>0</v>
      </c>
      <c r="EG47" s="394">
        <f ca="1">'CF(Q)'!EG134</f>
        <v>0</v>
      </c>
      <c r="EH47" s="394">
        <f ca="1">'CF(Q)'!EH134</f>
        <v>0</v>
      </c>
      <c r="EI47" s="394">
        <f ca="1">'CF(Q)'!EI134</f>
        <v>0</v>
      </c>
      <c r="EJ47" s="394">
        <f ca="1">'CF(Q)'!EJ134</f>
        <v>0</v>
      </c>
      <c r="EK47" s="394">
        <f ca="1">'CF(Q)'!EK134</f>
        <v>0</v>
      </c>
      <c r="EL47" s="394">
        <f ca="1">'CF(Q)'!EL134</f>
        <v>0</v>
      </c>
      <c r="EM47" s="394">
        <f ca="1">'CF(Q)'!EM134</f>
        <v>0</v>
      </c>
      <c r="EN47" s="394">
        <f ca="1">'CF(Q)'!EN134</f>
        <v>0</v>
      </c>
      <c r="EO47" s="394">
        <f ca="1">'CF(Q)'!EO134</f>
        <v>0</v>
      </c>
      <c r="EP47" s="394">
        <f ca="1">'CF(Q)'!EP134</f>
        <v>0</v>
      </c>
    </row>
    <row r="48" spans="1:146" ht="14.1" customHeight="1">
      <c r="A48" s="15"/>
      <c r="B48" s="20" t="s">
        <v>1103</v>
      </c>
      <c r="C48" s="20"/>
      <c r="D48" s="1650" t="s">
        <v>97</v>
      </c>
      <c r="E48" s="146">
        <f ca="1">SUM(G48:EP48)</f>
        <v>17017.962500000001</v>
      </c>
      <c r="F48" s="71"/>
      <c r="G48" s="71"/>
      <c r="H48" s="394">
        <f>'CF(Q)'!H153</f>
        <v>0</v>
      </c>
      <c r="I48" s="394">
        <f>'CF(Q)'!I153</f>
        <v>0</v>
      </c>
      <c r="J48" s="394">
        <f>'CF(Q)'!J153</f>
        <v>0</v>
      </c>
      <c r="K48" s="394">
        <f ca="1">'CF(Q)'!K153</f>
        <v>0</v>
      </c>
      <c r="L48" s="394">
        <f ca="1">'CF(Q)'!L153</f>
        <v>0</v>
      </c>
      <c r="M48" s="394">
        <f ca="1">'CF(Q)'!M153</f>
        <v>0</v>
      </c>
      <c r="N48" s="394">
        <f ca="1">'CF(Q)'!N153</f>
        <v>0</v>
      </c>
      <c r="O48" s="394">
        <f ca="1">'CF(Q)'!O153</f>
        <v>0</v>
      </c>
      <c r="P48" s="394">
        <f ca="1">'CF(Q)'!P153</f>
        <v>0</v>
      </c>
      <c r="Q48" s="394">
        <f ca="1">'CF(Q)'!Q153</f>
        <v>0</v>
      </c>
      <c r="R48" s="394">
        <f ca="1">'CF(Q)'!R153</f>
        <v>481.25</v>
      </c>
      <c r="S48" s="394">
        <f ca="1">'CF(Q)'!S153</f>
        <v>481.25</v>
      </c>
      <c r="T48" s="394">
        <f ca="1">'CF(Q)'!T153</f>
        <v>481.25</v>
      </c>
      <c r="U48" s="394">
        <f ca="1">'CF(Q)'!U153</f>
        <v>481.25</v>
      </c>
      <c r="V48" s="394">
        <f ca="1">'CF(Q)'!V153</f>
        <v>466.51171875</v>
      </c>
      <c r="W48" s="394">
        <f ca="1">'CF(Q)'!W153</f>
        <v>456.40546875000001</v>
      </c>
      <c r="X48" s="394">
        <f ca="1">'CF(Q)'!X153</f>
        <v>450.14921874999999</v>
      </c>
      <c r="Y48" s="394">
        <f ca="1">'CF(Q)'!Y153</f>
        <v>443.89296875000008</v>
      </c>
      <c r="Z48" s="394">
        <f ca="1">'CF(Q)'!Z153</f>
        <v>437.15546875000001</v>
      </c>
      <c r="AA48" s="394">
        <f ca="1">'CF(Q)'!AA153</f>
        <v>430.41796875</v>
      </c>
      <c r="AB48" s="394">
        <f ca="1">'CF(Q)'!AB153</f>
        <v>423.68046874999999</v>
      </c>
      <c r="AC48" s="394">
        <f ca="1">'CF(Q)'!AC153</f>
        <v>416.94296874999992</v>
      </c>
      <c r="AD48" s="394">
        <f ca="1">'CF(Q)'!AD153</f>
        <v>410.20546875000008</v>
      </c>
      <c r="AE48" s="394">
        <f ca="1">'CF(Q)'!AE153</f>
        <v>403.46796875000001</v>
      </c>
      <c r="AF48" s="394">
        <f ca="1">'CF(Q)'!AF153</f>
        <v>396.73046875</v>
      </c>
      <c r="AG48" s="394">
        <f ca="1">'CF(Q)'!AG153</f>
        <v>389.51171875</v>
      </c>
      <c r="AH48" s="394">
        <f ca="1">'CF(Q)'!AH153</f>
        <v>382.29296875</v>
      </c>
      <c r="AI48" s="394">
        <f ca="1">'CF(Q)'!AI153</f>
        <v>375.07421875</v>
      </c>
      <c r="AJ48" s="394">
        <f ca="1">'CF(Q)'!AJ153</f>
        <v>367.85546875</v>
      </c>
      <c r="AK48" s="394">
        <f ca="1">'CF(Q)'!AK153</f>
        <v>360.63671875</v>
      </c>
      <c r="AL48" s="394">
        <f ca="1">'CF(Q)'!AL153</f>
        <v>353.41796875</v>
      </c>
      <c r="AM48" s="394">
        <f ca="1">'CF(Q)'!AM153</f>
        <v>345.8984375</v>
      </c>
      <c r="AN48" s="394">
        <f ca="1">'CF(Q)'!AN153</f>
        <v>338.37890625</v>
      </c>
      <c r="AO48" s="394">
        <f ca="1">'CF(Q)'!AO153</f>
        <v>330.859375</v>
      </c>
      <c r="AP48" s="394">
        <f ca="1">'CF(Q)'!AP153</f>
        <v>323.33984375</v>
      </c>
      <c r="AQ48" s="394">
        <f ca="1">'CF(Q)'!AQ153</f>
        <v>315.8203125</v>
      </c>
      <c r="AR48" s="394">
        <f ca="1">'CF(Q)'!AR153</f>
        <v>308.30078125</v>
      </c>
      <c r="AS48" s="394">
        <f ca="1">'CF(Q)'!AS153</f>
        <v>300.78125</v>
      </c>
      <c r="AT48" s="394">
        <f ca="1">'CF(Q)'!AT153</f>
        <v>293.26171875</v>
      </c>
      <c r="AU48" s="394">
        <f ca="1">'CF(Q)'!AU153</f>
        <v>285.7421875</v>
      </c>
      <c r="AV48" s="394">
        <f ca="1">'CF(Q)'!AV153</f>
        <v>278.22265625</v>
      </c>
      <c r="AW48" s="394">
        <f ca="1">'CF(Q)'!AW153</f>
        <v>270.703125</v>
      </c>
      <c r="AX48" s="394">
        <f ca="1">'CF(Q)'!AX153</f>
        <v>263.18359375</v>
      </c>
      <c r="AY48" s="394">
        <f ca="1">'CF(Q)'!AY153</f>
        <v>255.6640625</v>
      </c>
      <c r="AZ48" s="394">
        <f ca="1">'CF(Q)'!AZ153</f>
        <v>248.14453125</v>
      </c>
      <c r="BA48" s="394">
        <f ca="1">'CF(Q)'!BA153</f>
        <v>240.625</v>
      </c>
      <c r="BB48" s="394">
        <f ca="1">'CF(Q)'!BB153</f>
        <v>233.10546875</v>
      </c>
      <c r="BC48" s="394">
        <f ca="1">'CF(Q)'!BC153</f>
        <v>225.5859375</v>
      </c>
      <c r="BD48" s="394">
        <f ca="1">'CF(Q)'!BD153</f>
        <v>218.06640625</v>
      </c>
      <c r="BE48" s="394">
        <f ca="1">'CF(Q)'!BE153</f>
        <v>210.546875</v>
      </c>
      <c r="BF48" s="394">
        <f ca="1">'CF(Q)'!BF153</f>
        <v>203.02734375</v>
      </c>
      <c r="BG48" s="394">
        <f ca="1">'CF(Q)'!BG153</f>
        <v>195.5078125</v>
      </c>
      <c r="BH48" s="394">
        <f ca="1">'CF(Q)'!BH153</f>
        <v>187.98828125</v>
      </c>
      <c r="BI48" s="394">
        <f ca="1">'CF(Q)'!BI153</f>
        <v>180.46875</v>
      </c>
      <c r="BJ48" s="394">
        <f ca="1">'CF(Q)'!BJ153</f>
        <v>172.94921875</v>
      </c>
      <c r="BK48" s="394">
        <f ca="1">'CF(Q)'!BK153</f>
        <v>165.4296875</v>
      </c>
      <c r="BL48" s="394">
        <f ca="1">'CF(Q)'!BL153</f>
        <v>157.91015625</v>
      </c>
      <c r="BM48" s="394">
        <f ca="1">'CF(Q)'!BM153</f>
        <v>150.390625</v>
      </c>
      <c r="BN48" s="394">
        <f ca="1">'CF(Q)'!BN153</f>
        <v>142.87109375</v>
      </c>
      <c r="BO48" s="394">
        <f ca="1">'CF(Q)'!BO153</f>
        <v>135.3515625</v>
      </c>
      <c r="BP48" s="394">
        <f ca="1">'CF(Q)'!BP153</f>
        <v>127.83203125</v>
      </c>
      <c r="BQ48" s="394">
        <f ca="1">'CF(Q)'!BQ153</f>
        <v>120.3125</v>
      </c>
      <c r="BR48" s="394">
        <f ca="1">'CF(Q)'!BR153</f>
        <v>112.79296875</v>
      </c>
      <c r="BS48" s="394">
        <f ca="1">'CF(Q)'!BS153</f>
        <v>105.2734375</v>
      </c>
      <c r="BT48" s="394">
        <f ca="1">'CF(Q)'!BT153</f>
        <v>97.75390625</v>
      </c>
      <c r="BU48" s="394">
        <f ca="1">'CF(Q)'!BU153</f>
        <v>90.234375</v>
      </c>
      <c r="BV48" s="394">
        <f ca="1">'CF(Q)'!BV153</f>
        <v>82.71484375</v>
      </c>
      <c r="BW48" s="394">
        <f ca="1">'CF(Q)'!BW153</f>
        <v>75.1953125</v>
      </c>
      <c r="BX48" s="394">
        <f ca="1">'CF(Q)'!BX153</f>
        <v>67.67578125</v>
      </c>
      <c r="BY48" s="394">
        <f ca="1">'CF(Q)'!BY153</f>
        <v>60.15625</v>
      </c>
      <c r="BZ48" s="394">
        <f ca="1">'CF(Q)'!BZ153</f>
        <v>52.63671875</v>
      </c>
      <c r="CA48" s="394">
        <f ca="1">'CF(Q)'!CA153</f>
        <v>45.1171875</v>
      </c>
      <c r="CB48" s="394">
        <f ca="1">'CF(Q)'!CB153</f>
        <v>37.59765625</v>
      </c>
      <c r="CC48" s="394">
        <f ca="1">'CF(Q)'!CC153</f>
        <v>30.078125</v>
      </c>
      <c r="CD48" s="394">
        <f ca="1">'CF(Q)'!CD153</f>
        <v>22.55859375</v>
      </c>
      <c r="CE48" s="394">
        <f ca="1">'CF(Q)'!CE153</f>
        <v>15.0390625</v>
      </c>
      <c r="CF48" s="394">
        <f ca="1">'CF(Q)'!CF153</f>
        <v>7.51953125</v>
      </c>
      <c r="CG48" s="394">
        <f ca="1">'CF(Q)'!CG153</f>
        <v>0</v>
      </c>
      <c r="CH48" s="394">
        <f ca="1">'CF(Q)'!CH153</f>
        <v>0</v>
      </c>
      <c r="CI48" s="394">
        <f ca="1">'CF(Q)'!CI153</f>
        <v>0</v>
      </c>
      <c r="CJ48" s="394">
        <f ca="1">'CF(Q)'!CJ153</f>
        <v>0</v>
      </c>
      <c r="CK48" s="394">
        <f ca="1">'CF(Q)'!CK153</f>
        <v>0</v>
      </c>
      <c r="CL48" s="394">
        <f ca="1">'CF(Q)'!CL153</f>
        <v>0</v>
      </c>
      <c r="CM48" s="394">
        <f ca="1">'CF(Q)'!CM153</f>
        <v>0</v>
      </c>
      <c r="CN48" s="394">
        <f ca="1">'CF(Q)'!CN153</f>
        <v>0</v>
      </c>
      <c r="CO48" s="394">
        <f ca="1">'CF(Q)'!CO153</f>
        <v>0</v>
      </c>
      <c r="CP48" s="394">
        <f ca="1">'CF(Q)'!CP153</f>
        <v>0</v>
      </c>
      <c r="CQ48" s="394">
        <f ca="1">'CF(Q)'!CQ153</f>
        <v>0</v>
      </c>
      <c r="CR48" s="394">
        <f ca="1">'CF(Q)'!CR153</f>
        <v>0</v>
      </c>
      <c r="CS48" s="394">
        <f ca="1">'CF(Q)'!CS153</f>
        <v>0</v>
      </c>
      <c r="CT48" s="394">
        <f ca="1">'CF(Q)'!CT153</f>
        <v>0</v>
      </c>
      <c r="CU48" s="394">
        <f ca="1">'CF(Q)'!CU153</f>
        <v>0</v>
      </c>
      <c r="CV48" s="394">
        <f ca="1">'CF(Q)'!CV153</f>
        <v>0</v>
      </c>
      <c r="CW48" s="394">
        <f ca="1">'CF(Q)'!CW153</f>
        <v>0</v>
      </c>
      <c r="CX48" s="394">
        <f ca="1">'CF(Q)'!CX153</f>
        <v>0</v>
      </c>
      <c r="CY48" s="394">
        <f ca="1">'CF(Q)'!CY153</f>
        <v>0</v>
      </c>
      <c r="CZ48" s="394">
        <f ca="1">'CF(Q)'!CZ153</f>
        <v>0</v>
      </c>
      <c r="DA48" s="394">
        <f ca="1">'CF(Q)'!DA153</f>
        <v>0</v>
      </c>
      <c r="DB48" s="394">
        <f ca="1">'CF(Q)'!DB153</f>
        <v>0</v>
      </c>
      <c r="DC48" s="394">
        <f ca="1">'CF(Q)'!DC153</f>
        <v>0</v>
      </c>
      <c r="DD48" s="394">
        <f ca="1">'CF(Q)'!DD153</f>
        <v>0</v>
      </c>
      <c r="DE48" s="394">
        <f ca="1">'CF(Q)'!DE153</f>
        <v>0</v>
      </c>
      <c r="DF48" s="394">
        <f ca="1">'CF(Q)'!DF153</f>
        <v>0</v>
      </c>
      <c r="DG48" s="394">
        <f ca="1">'CF(Q)'!DG153</f>
        <v>0</v>
      </c>
      <c r="DH48" s="394">
        <f ca="1">'CF(Q)'!DH153</f>
        <v>0</v>
      </c>
      <c r="DI48" s="394">
        <f ca="1">'CF(Q)'!DI153</f>
        <v>0</v>
      </c>
      <c r="DJ48" s="394">
        <f ca="1">'CF(Q)'!DJ153</f>
        <v>0</v>
      </c>
      <c r="DK48" s="394">
        <f ca="1">'CF(Q)'!DK153</f>
        <v>0</v>
      </c>
      <c r="DL48" s="394">
        <f ca="1">'CF(Q)'!DL153</f>
        <v>0</v>
      </c>
      <c r="DM48" s="394">
        <f ca="1">'CF(Q)'!DM153</f>
        <v>0</v>
      </c>
      <c r="DN48" s="394">
        <f ca="1">'CF(Q)'!DN153</f>
        <v>0</v>
      </c>
      <c r="DO48" s="394">
        <f ca="1">'CF(Q)'!DO153</f>
        <v>0</v>
      </c>
      <c r="DP48" s="394">
        <f ca="1">'CF(Q)'!DP153</f>
        <v>0</v>
      </c>
      <c r="DQ48" s="394">
        <f ca="1">'CF(Q)'!DQ153</f>
        <v>0</v>
      </c>
      <c r="DR48" s="394">
        <f ca="1">'CF(Q)'!DR153</f>
        <v>0</v>
      </c>
      <c r="DS48" s="394">
        <f ca="1">'CF(Q)'!DS153</f>
        <v>0</v>
      </c>
      <c r="DT48" s="394">
        <f ca="1">'CF(Q)'!DT153</f>
        <v>0</v>
      </c>
      <c r="DU48" s="394">
        <f ca="1">'CF(Q)'!DU153</f>
        <v>0</v>
      </c>
      <c r="DV48" s="394">
        <f ca="1">'CF(Q)'!DV153</f>
        <v>0</v>
      </c>
      <c r="DW48" s="394">
        <f ca="1">'CF(Q)'!DW153</f>
        <v>0</v>
      </c>
      <c r="DX48" s="394">
        <f ca="1">'CF(Q)'!DX153</f>
        <v>0</v>
      </c>
      <c r="DY48" s="394">
        <f ca="1">'CF(Q)'!DY153</f>
        <v>0</v>
      </c>
      <c r="DZ48" s="394">
        <f ca="1">'CF(Q)'!DZ153</f>
        <v>0</v>
      </c>
      <c r="EA48" s="394">
        <f ca="1">'CF(Q)'!EA153</f>
        <v>0</v>
      </c>
      <c r="EB48" s="394">
        <f ca="1">'CF(Q)'!EB153</f>
        <v>0</v>
      </c>
      <c r="EC48" s="394">
        <f ca="1">'CF(Q)'!EC153</f>
        <v>0</v>
      </c>
      <c r="ED48" s="394">
        <f ca="1">'CF(Q)'!ED153</f>
        <v>0</v>
      </c>
      <c r="EE48" s="394">
        <f ca="1">'CF(Q)'!EE153</f>
        <v>0</v>
      </c>
      <c r="EF48" s="394">
        <f ca="1">'CF(Q)'!EF153</f>
        <v>0</v>
      </c>
      <c r="EG48" s="394">
        <f ca="1">'CF(Q)'!EG153</f>
        <v>0</v>
      </c>
      <c r="EH48" s="394">
        <f ca="1">'CF(Q)'!EH153</f>
        <v>0</v>
      </c>
      <c r="EI48" s="394">
        <f ca="1">'CF(Q)'!EI153</f>
        <v>0</v>
      </c>
      <c r="EJ48" s="394">
        <f ca="1">'CF(Q)'!EJ153</f>
        <v>0</v>
      </c>
      <c r="EK48" s="394">
        <f ca="1">'CF(Q)'!EK153</f>
        <v>0</v>
      </c>
      <c r="EL48" s="394">
        <f ca="1">'CF(Q)'!EL153</f>
        <v>0</v>
      </c>
      <c r="EM48" s="394">
        <f ca="1">'CF(Q)'!EM153</f>
        <v>0</v>
      </c>
      <c r="EN48" s="394">
        <f ca="1">'CF(Q)'!EN153</f>
        <v>0</v>
      </c>
      <c r="EO48" s="394">
        <f ca="1">'CF(Q)'!EO153</f>
        <v>0</v>
      </c>
      <c r="EP48" s="394">
        <f ca="1">'CF(Q)'!EP153</f>
        <v>0</v>
      </c>
    </row>
    <row r="49" spans="1:146" ht="14.1" customHeight="1">
      <c r="A49" s="15"/>
      <c r="B49" s="20" t="s">
        <v>1104</v>
      </c>
      <c r="C49" s="20"/>
      <c r="D49" s="1650" t="s">
        <v>97</v>
      </c>
      <c r="E49" s="146">
        <f ca="1">SUM(G49:EP49)</f>
        <v>0</v>
      </c>
      <c r="F49" s="71"/>
      <c r="G49" s="71"/>
      <c r="H49" s="394">
        <f>'CF(Q)'!H172</f>
        <v>0</v>
      </c>
      <c r="I49" s="394">
        <f>'CF(Q)'!I172</f>
        <v>0</v>
      </c>
      <c r="J49" s="394">
        <f>'CF(Q)'!J172</f>
        <v>0</v>
      </c>
      <c r="K49" s="394">
        <f ca="1">'CF(Q)'!K172</f>
        <v>0</v>
      </c>
      <c r="L49" s="394">
        <f ca="1">'CF(Q)'!L172</f>
        <v>0</v>
      </c>
      <c r="M49" s="394">
        <f ca="1">'CF(Q)'!M172</f>
        <v>0</v>
      </c>
      <c r="N49" s="394">
        <f ca="1">'CF(Q)'!N172</f>
        <v>0</v>
      </c>
      <c r="O49" s="394">
        <f ca="1">'CF(Q)'!O172</f>
        <v>0</v>
      </c>
      <c r="P49" s="394">
        <f ca="1">'CF(Q)'!P172</f>
        <v>0</v>
      </c>
      <c r="Q49" s="394">
        <f ca="1">'CF(Q)'!Q172</f>
        <v>0</v>
      </c>
      <c r="R49" s="394">
        <f ca="1">'CF(Q)'!R172</f>
        <v>0</v>
      </c>
      <c r="S49" s="394">
        <f ca="1">'CF(Q)'!S172</f>
        <v>0</v>
      </c>
      <c r="T49" s="394">
        <f ca="1">'CF(Q)'!T172</f>
        <v>0</v>
      </c>
      <c r="U49" s="394">
        <f ca="1">'CF(Q)'!U172</f>
        <v>0</v>
      </c>
      <c r="V49" s="394">
        <f ca="1">'CF(Q)'!V172</f>
        <v>0</v>
      </c>
      <c r="W49" s="394">
        <f ca="1">'CF(Q)'!W172</f>
        <v>0</v>
      </c>
      <c r="X49" s="394">
        <f ca="1">'CF(Q)'!X172</f>
        <v>0</v>
      </c>
      <c r="Y49" s="394">
        <f ca="1">'CF(Q)'!Y172</f>
        <v>0</v>
      </c>
      <c r="Z49" s="394">
        <f ca="1">'CF(Q)'!Z172</f>
        <v>0</v>
      </c>
      <c r="AA49" s="394">
        <f ca="1">'CF(Q)'!AA172</f>
        <v>0</v>
      </c>
      <c r="AB49" s="394">
        <f ca="1">'CF(Q)'!AB172</f>
        <v>0</v>
      </c>
      <c r="AC49" s="394">
        <f ca="1">'CF(Q)'!AC172</f>
        <v>0</v>
      </c>
      <c r="AD49" s="394">
        <f ca="1">'CF(Q)'!AD172</f>
        <v>0</v>
      </c>
      <c r="AE49" s="394">
        <f ca="1">'CF(Q)'!AE172</f>
        <v>0</v>
      </c>
      <c r="AF49" s="394">
        <f ca="1">'CF(Q)'!AF172</f>
        <v>0</v>
      </c>
      <c r="AG49" s="394">
        <f ca="1">'CF(Q)'!AG172</f>
        <v>0</v>
      </c>
      <c r="AH49" s="394">
        <f ca="1">'CF(Q)'!AH172</f>
        <v>0</v>
      </c>
      <c r="AI49" s="394">
        <f ca="1">'CF(Q)'!AI172</f>
        <v>0</v>
      </c>
      <c r="AJ49" s="394">
        <f ca="1">'CF(Q)'!AJ172</f>
        <v>0</v>
      </c>
      <c r="AK49" s="394">
        <f ca="1">'CF(Q)'!AK172</f>
        <v>0</v>
      </c>
      <c r="AL49" s="394">
        <f ca="1">'CF(Q)'!AL172</f>
        <v>0</v>
      </c>
      <c r="AM49" s="394">
        <f ca="1">'CF(Q)'!AM172</f>
        <v>0</v>
      </c>
      <c r="AN49" s="394">
        <f ca="1">'CF(Q)'!AN172</f>
        <v>0</v>
      </c>
      <c r="AO49" s="394">
        <f ca="1">'CF(Q)'!AO172</f>
        <v>0</v>
      </c>
      <c r="AP49" s="394">
        <f ca="1">'CF(Q)'!AP172</f>
        <v>0</v>
      </c>
      <c r="AQ49" s="394">
        <f ca="1">'CF(Q)'!AQ172</f>
        <v>0</v>
      </c>
      <c r="AR49" s="394">
        <f ca="1">'CF(Q)'!AR172</f>
        <v>0</v>
      </c>
      <c r="AS49" s="394">
        <f ca="1">'CF(Q)'!AS172</f>
        <v>0</v>
      </c>
      <c r="AT49" s="394">
        <f ca="1">'CF(Q)'!AT172</f>
        <v>0</v>
      </c>
      <c r="AU49" s="394">
        <f ca="1">'CF(Q)'!AU172</f>
        <v>0</v>
      </c>
      <c r="AV49" s="394">
        <f ca="1">'CF(Q)'!AV172</f>
        <v>0</v>
      </c>
      <c r="AW49" s="394">
        <f ca="1">'CF(Q)'!AW172</f>
        <v>0</v>
      </c>
      <c r="AX49" s="394">
        <f ca="1">'CF(Q)'!AX172</f>
        <v>0</v>
      </c>
      <c r="AY49" s="394">
        <f ca="1">'CF(Q)'!AY172</f>
        <v>0</v>
      </c>
      <c r="AZ49" s="394">
        <f ca="1">'CF(Q)'!AZ172</f>
        <v>0</v>
      </c>
      <c r="BA49" s="394">
        <f ca="1">'CF(Q)'!BA172</f>
        <v>0</v>
      </c>
      <c r="BB49" s="394">
        <f ca="1">'CF(Q)'!BB172</f>
        <v>0</v>
      </c>
      <c r="BC49" s="394">
        <f ca="1">'CF(Q)'!BC172</f>
        <v>0</v>
      </c>
      <c r="BD49" s="394">
        <f ca="1">'CF(Q)'!BD172</f>
        <v>0</v>
      </c>
      <c r="BE49" s="394">
        <f ca="1">'CF(Q)'!BE172</f>
        <v>0</v>
      </c>
      <c r="BF49" s="394">
        <f ca="1">'CF(Q)'!BF172</f>
        <v>0</v>
      </c>
      <c r="BG49" s="394">
        <f ca="1">'CF(Q)'!BG172</f>
        <v>0</v>
      </c>
      <c r="BH49" s="394">
        <f ca="1">'CF(Q)'!BH172</f>
        <v>0</v>
      </c>
      <c r="BI49" s="394">
        <f ca="1">'CF(Q)'!BI172</f>
        <v>0</v>
      </c>
      <c r="BJ49" s="394">
        <f ca="1">'CF(Q)'!BJ172</f>
        <v>0</v>
      </c>
      <c r="BK49" s="394">
        <f ca="1">'CF(Q)'!BK172</f>
        <v>0</v>
      </c>
      <c r="BL49" s="394">
        <f ca="1">'CF(Q)'!BL172</f>
        <v>0</v>
      </c>
      <c r="BM49" s="394">
        <f ca="1">'CF(Q)'!BM172</f>
        <v>0</v>
      </c>
      <c r="BN49" s="394">
        <f ca="1">'CF(Q)'!BN172</f>
        <v>0</v>
      </c>
      <c r="BO49" s="394">
        <f ca="1">'CF(Q)'!BO172</f>
        <v>0</v>
      </c>
      <c r="BP49" s="394">
        <f ca="1">'CF(Q)'!BP172</f>
        <v>0</v>
      </c>
      <c r="BQ49" s="394">
        <f ca="1">'CF(Q)'!BQ172</f>
        <v>0</v>
      </c>
      <c r="BR49" s="394">
        <f ca="1">'CF(Q)'!BR172</f>
        <v>0</v>
      </c>
      <c r="BS49" s="394">
        <f ca="1">'CF(Q)'!BS172</f>
        <v>0</v>
      </c>
      <c r="BT49" s="394">
        <f ca="1">'CF(Q)'!BT172</f>
        <v>0</v>
      </c>
      <c r="BU49" s="394">
        <f ca="1">'CF(Q)'!BU172</f>
        <v>0</v>
      </c>
      <c r="BV49" s="394">
        <f ca="1">'CF(Q)'!BV172</f>
        <v>0</v>
      </c>
      <c r="BW49" s="394">
        <f ca="1">'CF(Q)'!BW172</f>
        <v>0</v>
      </c>
      <c r="BX49" s="394">
        <f ca="1">'CF(Q)'!BX172</f>
        <v>0</v>
      </c>
      <c r="BY49" s="394">
        <f ca="1">'CF(Q)'!BY172</f>
        <v>0</v>
      </c>
      <c r="BZ49" s="394">
        <f ca="1">'CF(Q)'!BZ172</f>
        <v>0</v>
      </c>
      <c r="CA49" s="394">
        <f ca="1">'CF(Q)'!CA172</f>
        <v>0</v>
      </c>
      <c r="CB49" s="394">
        <f ca="1">'CF(Q)'!CB172</f>
        <v>0</v>
      </c>
      <c r="CC49" s="394">
        <f ca="1">'CF(Q)'!CC172</f>
        <v>0</v>
      </c>
      <c r="CD49" s="394">
        <f ca="1">'CF(Q)'!CD172</f>
        <v>0</v>
      </c>
      <c r="CE49" s="394">
        <f ca="1">'CF(Q)'!CE172</f>
        <v>0</v>
      </c>
      <c r="CF49" s="394">
        <f ca="1">'CF(Q)'!CF172</f>
        <v>0</v>
      </c>
      <c r="CG49" s="394">
        <f ca="1">'CF(Q)'!CG172</f>
        <v>0</v>
      </c>
      <c r="CH49" s="394">
        <f ca="1">'CF(Q)'!CH172</f>
        <v>0</v>
      </c>
      <c r="CI49" s="394">
        <f ca="1">'CF(Q)'!CI172</f>
        <v>0</v>
      </c>
      <c r="CJ49" s="394">
        <f ca="1">'CF(Q)'!CJ172</f>
        <v>0</v>
      </c>
      <c r="CK49" s="394">
        <f ca="1">'CF(Q)'!CK172</f>
        <v>0</v>
      </c>
      <c r="CL49" s="394">
        <f ca="1">'CF(Q)'!CL172</f>
        <v>0</v>
      </c>
      <c r="CM49" s="394">
        <f ca="1">'CF(Q)'!CM172</f>
        <v>0</v>
      </c>
      <c r="CN49" s="394">
        <f ca="1">'CF(Q)'!CN172</f>
        <v>0</v>
      </c>
      <c r="CO49" s="394">
        <f ca="1">'CF(Q)'!CO172</f>
        <v>0</v>
      </c>
      <c r="CP49" s="394">
        <f ca="1">'CF(Q)'!CP172</f>
        <v>0</v>
      </c>
      <c r="CQ49" s="394">
        <f ca="1">'CF(Q)'!CQ172</f>
        <v>0</v>
      </c>
      <c r="CR49" s="394">
        <f ca="1">'CF(Q)'!CR172</f>
        <v>0</v>
      </c>
      <c r="CS49" s="394">
        <f ca="1">'CF(Q)'!CS172</f>
        <v>0</v>
      </c>
      <c r="CT49" s="394">
        <f ca="1">'CF(Q)'!CT172</f>
        <v>0</v>
      </c>
      <c r="CU49" s="394">
        <f ca="1">'CF(Q)'!CU172</f>
        <v>0</v>
      </c>
      <c r="CV49" s="394">
        <f ca="1">'CF(Q)'!CV172</f>
        <v>0</v>
      </c>
      <c r="CW49" s="394">
        <f ca="1">'CF(Q)'!CW172</f>
        <v>0</v>
      </c>
      <c r="CX49" s="394">
        <f ca="1">'CF(Q)'!CX172</f>
        <v>0</v>
      </c>
      <c r="CY49" s="394">
        <f ca="1">'CF(Q)'!CY172</f>
        <v>0</v>
      </c>
      <c r="CZ49" s="394">
        <f ca="1">'CF(Q)'!CZ172</f>
        <v>0</v>
      </c>
      <c r="DA49" s="394">
        <f ca="1">'CF(Q)'!DA172</f>
        <v>0</v>
      </c>
      <c r="DB49" s="394">
        <f ca="1">'CF(Q)'!DB172</f>
        <v>0</v>
      </c>
      <c r="DC49" s="394">
        <f ca="1">'CF(Q)'!DC172</f>
        <v>0</v>
      </c>
      <c r="DD49" s="394">
        <f ca="1">'CF(Q)'!DD172</f>
        <v>0</v>
      </c>
      <c r="DE49" s="394">
        <f ca="1">'CF(Q)'!DE172</f>
        <v>0</v>
      </c>
      <c r="DF49" s="394">
        <f ca="1">'CF(Q)'!DF172</f>
        <v>0</v>
      </c>
      <c r="DG49" s="394">
        <f ca="1">'CF(Q)'!DG172</f>
        <v>0</v>
      </c>
      <c r="DH49" s="394">
        <f ca="1">'CF(Q)'!DH172</f>
        <v>0</v>
      </c>
      <c r="DI49" s="394">
        <f ca="1">'CF(Q)'!DI172</f>
        <v>0</v>
      </c>
      <c r="DJ49" s="394">
        <f ca="1">'CF(Q)'!DJ172</f>
        <v>0</v>
      </c>
      <c r="DK49" s="394">
        <f ca="1">'CF(Q)'!DK172</f>
        <v>0</v>
      </c>
      <c r="DL49" s="394">
        <f ca="1">'CF(Q)'!DL172</f>
        <v>0</v>
      </c>
      <c r="DM49" s="394">
        <f ca="1">'CF(Q)'!DM172</f>
        <v>0</v>
      </c>
      <c r="DN49" s="394">
        <f ca="1">'CF(Q)'!DN172</f>
        <v>0</v>
      </c>
      <c r="DO49" s="394">
        <f ca="1">'CF(Q)'!DO172</f>
        <v>0</v>
      </c>
      <c r="DP49" s="394">
        <f ca="1">'CF(Q)'!DP172</f>
        <v>0</v>
      </c>
      <c r="DQ49" s="394">
        <f ca="1">'CF(Q)'!DQ172</f>
        <v>0</v>
      </c>
      <c r="DR49" s="394">
        <f ca="1">'CF(Q)'!DR172</f>
        <v>0</v>
      </c>
      <c r="DS49" s="394">
        <f ca="1">'CF(Q)'!DS172</f>
        <v>0</v>
      </c>
      <c r="DT49" s="394">
        <f ca="1">'CF(Q)'!DT172</f>
        <v>0</v>
      </c>
      <c r="DU49" s="394">
        <f ca="1">'CF(Q)'!DU172</f>
        <v>0</v>
      </c>
      <c r="DV49" s="394">
        <f ca="1">'CF(Q)'!DV172</f>
        <v>0</v>
      </c>
      <c r="DW49" s="394">
        <f ca="1">'CF(Q)'!DW172</f>
        <v>0</v>
      </c>
      <c r="DX49" s="394">
        <f ca="1">'CF(Q)'!DX172</f>
        <v>0</v>
      </c>
      <c r="DY49" s="394">
        <f ca="1">'CF(Q)'!DY172</f>
        <v>0</v>
      </c>
      <c r="DZ49" s="394">
        <f ca="1">'CF(Q)'!DZ172</f>
        <v>0</v>
      </c>
      <c r="EA49" s="394">
        <f ca="1">'CF(Q)'!EA172</f>
        <v>0</v>
      </c>
      <c r="EB49" s="394">
        <f ca="1">'CF(Q)'!EB172</f>
        <v>0</v>
      </c>
      <c r="EC49" s="394">
        <f ca="1">'CF(Q)'!EC172</f>
        <v>0</v>
      </c>
      <c r="ED49" s="394">
        <f ca="1">'CF(Q)'!ED172</f>
        <v>0</v>
      </c>
      <c r="EE49" s="394">
        <f ca="1">'CF(Q)'!EE172</f>
        <v>0</v>
      </c>
      <c r="EF49" s="394">
        <f ca="1">'CF(Q)'!EF172</f>
        <v>0</v>
      </c>
      <c r="EG49" s="394">
        <f ca="1">'CF(Q)'!EG172</f>
        <v>0</v>
      </c>
      <c r="EH49" s="394">
        <f ca="1">'CF(Q)'!EH172</f>
        <v>0</v>
      </c>
      <c r="EI49" s="394">
        <f ca="1">'CF(Q)'!EI172</f>
        <v>0</v>
      </c>
      <c r="EJ49" s="394">
        <f ca="1">'CF(Q)'!EJ172</f>
        <v>0</v>
      </c>
      <c r="EK49" s="394">
        <f ca="1">'CF(Q)'!EK172</f>
        <v>0</v>
      </c>
      <c r="EL49" s="394">
        <f ca="1">'CF(Q)'!EL172</f>
        <v>0</v>
      </c>
      <c r="EM49" s="394">
        <f ca="1">'CF(Q)'!EM172</f>
        <v>0</v>
      </c>
      <c r="EN49" s="394">
        <f ca="1">'CF(Q)'!EN172</f>
        <v>0</v>
      </c>
      <c r="EO49" s="394">
        <f ca="1">'CF(Q)'!EO172</f>
        <v>0</v>
      </c>
      <c r="EP49" s="394">
        <f ca="1">'CF(Q)'!EP172</f>
        <v>0</v>
      </c>
    </row>
    <row r="50" spans="1:146" ht="14.1" customHeight="1">
      <c r="A50" s="15"/>
      <c r="B50" s="20" t="s">
        <v>661</v>
      </c>
      <c r="C50" s="20"/>
      <c r="D50" s="1650" t="s">
        <v>97</v>
      </c>
      <c r="E50" s="146">
        <f t="shared" ref="E50:E51" ca="1" si="106">SUM(G50:EP50)</f>
        <v>0</v>
      </c>
      <c r="F50" s="71"/>
      <c r="G50" s="71"/>
      <c r="H50" s="394">
        <f>'CF(Q)'!H213</f>
        <v>0</v>
      </c>
      <c r="I50" s="394">
        <f>'CF(Q)'!I213</f>
        <v>0</v>
      </c>
      <c r="J50" s="394">
        <f>'CF(Q)'!J213</f>
        <v>0</v>
      </c>
      <c r="K50" s="394">
        <f ca="1">'CF(Q)'!K213</f>
        <v>0</v>
      </c>
      <c r="L50" s="394">
        <f ca="1">'CF(Q)'!L213</f>
        <v>0</v>
      </c>
      <c r="M50" s="394">
        <f ca="1">'CF(Q)'!M213</f>
        <v>0</v>
      </c>
      <c r="N50" s="394">
        <f ca="1">'CF(Q)'!N213</f>
        <v>0</v>
      </c>
      <c r="O50" s="394">
        <f ca="1">'CF(Q)'!O213</f>
        <v>0</v>
      </c>
      <c r="P50" s="394">
        <f ca="1">'CF(Q)'!P213</f>
        <v>0</v>
      </c>
      <c r="Q50" s="394">
        <f ca="1">'CF(Q)'!Q213</f>
        <v>0</v>
      </c>
      <c r="R50" s="394">
        <f ca="1">'CF(Q)'!R213</f>
        <v>0</v>
      </c>
      <c r="S50" s="394">
        <f ca="1">'CF(Q)'!S213</f>
        <v>0</v>
      </c>
      <c r="T50" s="394">
        <f ca="1">'CF(Q)'!T213</f>
        <v>0</v>
      </c>
      <c r="U50" s="394">
        <f ca="1">'CF(Q)'!U213</f>
        <v>0</v>
      </c>
      <c r="V50" s="394">
        <f ca="1">'CF(Q)'!V213</f>
        <v>0</v>
      </c>
      <c r="W50" s="394">
        <f ca="1">'CF(Q)'!W213</f>
        <v>0</v>
      </c>
      <c r="X50" s="394">
        <f ca="1">'CF(Q)'!X213</f>
        <v>0</v>
      </c>
      <c r="Y50" s="394">
        <f ca="1">'CF(Q)'!Y213</f>
        <v>0</v>
      </c>
      <c r="Z50" s="394">
        <f ca="1">'CF(Q)'!Z213</f>
        <v>0</v>
      </c>
      <c r="AA50" s="394">
        <f ca="1">'CF(Q)'!AA213</f>
        <v>0</v>
      </c>
      <c r="AB50" s="394">
        <f ca="1">'CF(Q)'!AB213</f>
        <v>0</v>
      </c>
      <c r="AC50" s="394">
        <f ca="1">'CF(Q)'!AC213</f>
        <v>0</v>
      </c>
      <c r="AD50" s="394">
        <f ca="1">'CF(Q)'!AD213</f>
        <v>0</v>
      </c>
      <c r="AE50" s="394">
        <f ca="1">'CF(Q)'!AE213</f>
        <v>0</v>
      </c>
      <c r="AF50" s="394">
        <f ca="1">'CF(Q)'!AF213</f>
        <v>0</v>
      </c>
      <c r="AG50" s="394">
        <f ca="1">'CF(Q)'!AG213</f>
        <v>0</v>
      </c>
      <c r="AH50" s="394">
        <f ca="1">'CF(Q)'!AH213</f>
        <v>0</v>
      </c>
      <c r="AI50" s="394">
        <f ca="1">'CF(Q)'!AI213</f>
        <v>0</v>
      </c>
      <c r="AJ50" s="394">
        <f ca="1">'CF(Q)'!AJ213</f>
        <v>0</v>
      </c>
      <c r="AK50" s="394">
        <f ca="1">'CF(Q)'!AK213</f>
        <v>0</v>
      </c>
      <c r="AL50" s="394">
        <f ca="1">'CF(Q)'!AL213</f>
        <v>0</v>
      </c>
      <c r="AM50" s="394">
        <f ca="1">'CF(Q)'!AM213</f>
        <v>0</v>
      </c>
      <c r="AN50" s="394">
        <f ca="1">'CF(Q)'!AN213</f>
        <v>0</v>
      </c>
      <c r="AO50" s="394">
        <f ca="1">'CF(Q)'!AO213</f>
        <v>0</v>
      </c>
      <c r="AP50" s="394">
        <f ca="1">'CF(Q)'!AP213</f>
        <v>0</v>
      </c>
      <c r="AQ50" s="394">
        <f ca="1">'CF(Q)'!AQ213</f>
        <v>0</v>
      </c>
      <c r="AR50" s="394">
        <f ca="1">'CF(Q)'!AR213</f>
        <v>0</v>
      </c>
      <c r="AS50" s="394">
        <f ca="1">'CF(Q)'!AS213</f>
        <v>0</v>
      </c>
      <c r="AT50" s="394">
        <f ca="1">'CF(Q)'!AT213</f>
        <v>0</v>
      </c>
      <c r="AU50" s="394">
        <f ca="1">'CF(Q)'!AU213</f>
        <v>0</v>
      </c>
      <c r="AV50" s="394">
        <f ca="1">'CF(Q)'!AV213</f>
        <v>0</v>
      </c>
      <c r="AW50" s="394">
        <f ca="1">'CF(Q)'!AW213</f>
        <v>0</v>
      </c>
      <c r="AX50" s="394">
        <f ca="1">'CF(Q)'!AX213</f>
        <v>0</v>
      </c>
      <c r="AY50" s="394">
        <f ca="1">'CF(Q)'!AY213</f>
        <v>0</v>
      </c>
      <c r="AZ50" s="394">
        <f ca="1">'CF(Q)'!AZ213</f>
        <v>0</v>
      </c>
      <c r="BA50" s="394">
        <f ca="1">'CF(Q)'!BA213</f>
        <v>0</v>
      </c>
      <c r="BB50" s="394">
        <f ca="1">'CF(Q)'!BB213</f>
        <v>0</v>
      </c>
      <c r="BC50" s="394">
        <f ca="1">'CF(Q)'!BC213</f>
        <v>0</v>
      </c>
      <c r="BD50" s="394">
        <f ca="1">'CF(Q)'!BD213</f>
        <v>0</v>
      </c>
      <c r="BE50" s="394">
        <f ca="1">'CF(Q)'!BE213</f>
        <v>0</v>
      </c>
      <c r="BF50" s="394">
        <f ca="1">'CF(Q)'!BF213</f>
        <v>0</v>
      </c>
      <c r="BG50" s="394">
        <f ca="1">'CF(Q)'!BG213</f>
        <v>0</v>
      </c>
      <c r="BH50" s="394">
        <f ca="1">'CF(Q)'!BH213</f>
        <v>0</v>
      </c>
      <c r="BI50" s="394">
        <f ca="1">'CF(Q)'!BI213</f>
        <v>0</v>
      </c>
      <c r="BJ50" s="394">
        <f ca="1">'CF(Q)'!BJ213</f>
        <v>0</v>
      </c>
      <c r="BK50" s="394">
        <f ca="1">'CF(Q)'!BK213</f>
        <v>0</v>
      </c>
      <c r="BL50" s="394">
        <f ca="1">'CF(Q)'!BL213</f>
        <v>0</v>
      </c>
      <c r="BM50" s="394">
        <f ca="1">'CF(Q)'!BM213</f>
        <v>0</v>
      </c>
      <c r="BN50" s="394">
        <f ca="1">'CF(Q)'!BN213</f>
        <v>0</v>
      </c>
      <c r="BO50" s="394">
        <f ca="1">'CF(Q)'!BO213</f>
        <v>0</v>
      </c>
      <c r="BP50" s="394">
        <f ca="1">'CF(Q)'!BP213</f>
        <v>0</v>
      </c>
      <c r="BQ50" s="394">
        <f ca="1">'CF(Q)'!BQ213</f>
        <v>0</v>
      </c>
      <c r="BR50" s="394">
        <f ca="1">'CF(Q)'!BR213</f>
        <v>0</v>
      </c>
      <c r="BS50" s="394">
        <f ca="1">'CF(Q)'!BS213</f>
        <v>0</v>
      </c>
      <c r="BT50" s="394">
        <f ca="1">'CF(Q)'!BT213</f>
        <v>0</v>
      </c>
      <c r="BU50" s="394">
        <f ca="1">'CF(Q)'!BU213</f>
        <v>0</v>
      </c>
      <c r="BV50" s="394">
        <f ca="1">'CF(Q)'!BV213</f>
        <v>0</v>
      </c>
      <c r="BW50" s="394">
        <f ca="1">'CF(Q)'!BW213</f>
        <v>0</v>
      </c>
      <c r="BX50" s="394">
        <f ca="1">'CF(Q)'!BX213</f>
        <v>0</v>
      </c>
      <c r="BY50" s="394">
        <f ca="1">'CF(Q)'!BY213</f>
        <v>0</v>
      </c>
      <c r="BZ50" s="394">
        <f ca="1">'CF(Q)'!BZ213</f>
        <v>0</v>
      </c>
      <c r="CA50" s="394">
        <f ca="1">'CF(Q)'!CA213</f>
        <v>0</v>
      </c>
      <c r="CB50" s="394">
        <f ca="1">'CF(Q)'!CB213</f>
        <v>0</v>
      </c>
      <c r="CC50" s="394">
        <f ca="1">'CF(Q)'!CC213</f>
        <v>0</v>
      </c>
      <c r="CD50" s="394">
        <f ca="1">'CF(Q)'!CD213</f>
        <v>0</v>
      </c>
      <c r="CE50" s="394">
        <f ca="1">'CF(Q)'!CE213</f>
        <v>0</v>
      </c>
      <c r="CF50" s="394">
        <f ca="1">'CF(Q)'!CF213</f>
        <v>0</v>
      </c>
      <c r="CG50" s="394">
        <f ca="1">'CF(Q)'!CG213</f>
        <v>0</v>
      </c>
      <c r="CH50" s="394">
        <f ca="1">'CF(Q)'!CH213</f>
        <v>0</v>
      </c>
      <c r="CI50" s="394">
        <f ca="1">'CF(Q)'!CI213</f>
        <v>0</v>
      </c>
      <c r="CJ50" s="394">
        <f ca="1">'CF(Q)'!CJ213</f>
        <v>0</v>
      </c>
      <c r="CK50" s="394">
        <f ca="1">'CF(Q)'!CK213</f>
        <v>0</v>
      </c>
      <c r="CL50" s="394">
        <f ca="1">'CF(Q)'!CL213</f>
        <v>0</v>
      </c>
      <c r="CM50" s="394">
        <f ca="1">'CF(Q)'!CM213</f>
        <v>0</v>
      </c>
      <c r="CN50" s="394">
        <f ca="1">'CF(Q)'!CN213</f>
        <v>0</v>
      </c>
      <c r="CO50" s="394">
        <f ca="1">'CF(Q)'!CO213</f>
        <v>0</v>
      </c>
      <c r="CP50" s="394">
        <f ca="1">'CF(Q)'!CP213</f>
        <v>0</v>
      </c>
      <c r="CQ50" s="394">
        <f ca="1">'CF(Q)'!CQ213</f>
        <v>0</v>
      </c>
      <c r="CR50" s="394">
        <f ca="1">'CF(Q)'!CR213</f>
        <v>0</v>
      </c>
      <c r="CS50" s="394">
        <f ca="1">'CF(Q)'!CS213</f>
        <v>0</v>
      </c>
      <c r="CT50" s="394">
        <f ca="1">'CF(Q)'!CT213</f>
        <v>0</v>
      </c>
      <c r="CU50" s="394">
        <f ca="1">'CF(Q)'!CU213</f>
        <v>0</v>
      </c>
      <c r="CV50" s="394">
        <f ca="1">'CF(Q)'!CV213</f>
        <v>0</v>
      </c>
      <c r="CW50" s="394">
        <f ca="1">'CF(Q)'!CW213</f>
        <v>0</v>
      </c>
      <c r="CX50" s="394">
        <f ca="1">'CF(Q)'!CX213</f>
        <v>0</v>
      </c>
      <c r="CY50" s="394">
        <f ca="1">'CF(Q)'!CY213</f>
        <v>0</v>
      </c>
      <c r="CZ50" s="394">
        <f ca="1">'CF(Q)'!CZ213</f>
        <v>0</v>
      </c>
      <c r="DA50" s="394">
        <f ca="1">'CF(Q)'!DA213</f>
        <v>0</v>
      </c>
      <c r="DB50" s="394">
        <f ca="1">'CF(Q)'!DB213</f>
        <v>0</v>
      </c>
      <c r="DC50" s="394">
        <f ca="1">'CF(Q)'!DC213</f>
        <v>0</v>
      </c>
      <c r="DD50" s="394">
        <f ca="1">'CF(Q)'!DD213</f>
        <v>0</v>
      </c>
      <c r="DE50" s="394">
        <f ca="1">'CF(Q)'!DE213</f>
        <v>0</v>
      </c>
      <c r="DF50" s="394">
        <f ca="1">'CF(Q)'!DF213</f>
        <v>0</v>
      </c>
      <c r="DG50" s="394">
        <f ca="1">'CF(Q)'!DG213</f>
        <v>0</v>
      </c>
      <c r="DH50" s="394">
        <f ca="1">'CF(Q)'!DH213</f>
        <v>0</v>
      </c>
      <c r="DI50" s="394">
        <f ca="1">'CF(Q)'!DI213</f>
        <v>0</v>
      </c>
      <c r="DJ50" s="394">
        <f ca="1">'CF(Q)'!DJ213</f>
        <v>0</v>
      </c>
      <c r="DK50" s="394">
        <f ca="1">'CF(Q)'!DK213</f>
        <v>0</v>
      </c>
      <c r="DL50" s="394">
        <f ca="1">'CF(Q)'!DL213</f>
        <v>0</v>
      </c>
      <c r="DM50" s="394">
        <f ca="1">'CF(Q)'!DM213</f>
        <v>0</v>
      </c>
      <c r="DN50" s="394">
        <f ca="1">'CF(Q)'!DN213</f>
        <v>0</v>
      </c>
      <c r="DO50" s="394">
        <f ca="1">'CF(Q)'!DO213</f>
        <v>0</v>
      </c>
      <c r="DP50" s="394">
        <f ca="1">'CF(Q)'!DP213</f>
        <v>0</v>
      </c>
      <c r="DQ50" s="394">
        <f ca="1">'CF(Q)'!DQ213</f>
        <v>0</v>
      </c>
      <c r="DR50" s="394">
        <f ca="1">'CF(Q)'!DR213</f>
        <v>0</v>
      </c>
      <c r="DS50" s="394">
        <f ca="1">'CF(Q)'!DS213</f>
        <v>0</v>
      </c>
      <c r="DT50" s="394">
        <f ca="1">'CF(Q)'!DT213</f>
        <v>0</v>
      </c>
      <c r="DU50" s="394">
        <f ca="1">'CF(Q)'!DU213</f>
        <v>0</v>
      </c>
      <c r="DV50" s="394">
        <f ca="1">'CF(Q)'!DV213</f>
        <v>0</v>
      </c>
      <c r="DW50" s="394">
        <f ca="1">'CF(Q)'!DW213</f>
        <v>0</v>
      </c>
      <c r="DX50" s="394">
        <f ca="1">'CF(Q)'!DX213</f>
        <v>0</v>
      </c>
      <c r="DY50" s="394">
        <f ca="1">'CF(Q)'!DY213</f>
        <v>0</v>
      </c>
      <c r="DZ50" s="394">
        <f ca="1">'CF(Q)'!DZ213</f>
        <v>0</v>
      </c>
      <c r="EA50" s="394">
        <f ca="1">'CF(Q)'!EA213</f>
        <v>0</v>
      </c>
      <c r="EB50" s="394">
        <f ca="1">'CF(Q)'!EB213</f>
        <v>0</v>
      </c>
      <c r="EC50" s="394">
        <f ca="1">'CF(Q)'!EC213</f>
        <v>0</v>
      </c>
      <c r="ED50" s="394">
        <f ca="1">'CF(Q)'!ED213</f>
        <v>0</v>
      </c>
      <c r="EE50" s="394">
        <f ca="1">'CF(Q)'!EE213</f>
        <v>0</v>
      </c>
      <c r="EF50" s="394">
        <f ca="1">'CF(Q)'!EF213</f>
        <v>0</v>
      </c>
      <c r="EG50" s="394">
        <f ca="1">'CF(Q)'!EG213</f>
        <v>0</v>
      </c>
      <c r="EH50" s="394">
        <f ca="1">'CF(Q)'!EH213</f>
        <v>0</v>
      </c>
      <c r="EI50" s="394">
        <f ca="1">'CF(Q)'!EI213</f>
        <v>0</v>
      </c>
      <c r="EJ50" s="394">
        <f ca="1">'CF(Q)'!EJ213</f>
        <v>0</v>
      </c>
      <c r="EK50" s="394">
        <f ca="1">'CF(Q)'!EK213</f>
        <v>0</v>
      </c>
      <c r="EL50" s="394">
        <f ca="1">'CF(Q)'!EL213</f>
        <v>0</v>
      </c>
      <c r="EM50" s="394">
        <f ca="1">'CF(Q)'!EM213</f>
        <v>0</v>
      </c>
      <c r="EN50" s="394">
        <f ca="1">'CF(Q)'!EN213</f>
        <v>0</v>
      </c>
      <c r="EO50" s="394">
        <f ca="1">'CF(Q)'!EO213</f>
        <v>0</v>
      </c>
      <c r="EP50" s="394">
        <f ca="1">'CF(Q)'!EP213</f>
        <v>0</v>
      </c>
    </row>
    <row r="51" spans="1:146" ht="14.1" customHeight="1">
      <c r="A51" s="15"/>
      <c r="B51" s="20" t="s">
        <v>1439</v>
      </c>
      <c r="C51" s="20"/>
      <c r="D51" s="1650" t="s">
        <v>97</v>
      </c>
      <c r="E51" s="146">
        <f t="shared" ca="1" si="106"/>
        <v>0</v>
      </c>
      <c r="F51" s="71"/>
      <c r="G51" s="71"/>
      <c r="H51" s="394">
        <f>'CF(Q)'!H189</f>
        <v>0</v>
      </c>
      <c r="I51" s="394">
        <f>'CF(Q)'!I189</f>
        <v>0</v>
      </c>
      <c r="J51" s="394">
        <f>'CF(Q)'!J189</f>
        <v>0</v>
      </c>
      <c r="K51" s="394">
        <f ca="1">'CF(Q)'!K189</f>
        <v>0</v>
      </c>
      <c r="L51" s="394">
        <f ca="1">'CF(Q)'!L189</f>
        <v>0</v>
      </c>
      <c r="M51" s="394">
        <f ca="1">'CF(Q)'!M189</f>
        <v>0</v>
      </c>
      <c r="N51" s="394">
        <f ca="1">'CF(Q)'!N189</f>
        <v>0</v>
      </c>
      <c r="O51" s="394">
        <f ca="1">'CF(Q)'!O189</f>
        <v>0</v>
      </c>
      <c r="P51" s="394">
        <f ca="1">'CF(Q)'!P189</f>
        <v>0</v>
      </c>
      <c r="Q51" s="394">
        <f ca="1">'CF(Q)'!Q189</f>
        <v>0</v>
      </c>
      <c r="R51" s="394">
        <f ca="1">'CF(Q)'!R189</f>
        <v>0</v>
      </c>
      <c r="S51" s="394">
        <f ca="1">'CF(Q)'!S189</f>
        <v>0</v>
      </c>
      <c r="T51" s="394">
        <f ca="1">'CF(Q)'!T189</f>
        <v>0</v>
      </c>
      <c r="U51" s="394">
        <f ca="1">'CF(Q)'!U189</f>
        <v>0</v>
      </c>
      <c r="V51" s="394">
        <f ca="1">'CF(Q)'!V189</f>
        <v>0</v>
      </c>
      <c r="W51" s="394">
        <f ca="1">'CF(Q)'!W189</f>
        <v>0</v>
      </c>
      <c r="X51" s="394">
        <f ca="1">'CF(Q)'!X189</f>
        <v>0</v>
      </c>
      <c r="Y51" s="394">
        <f ca="1">'CF(Q)'!Y189</f>
        <v>0</v>
      </c>
      <c r="Z51" s="394">
        <f ca="1">'CF(Q)'!Z189</f>
        <v>0</v>
      </c>
      <c r="AA51" s="394">
        <f ca="1">'CF(Q)'!AA189</f>
        <v>0</v>
      </c>
      <c r="AB51" s="394">
        <f ca="1">'CF(Q)'!AB189</f>
        <v>0</v>
      </c>
      <c r="AC51" s="394">
        <f ca="1">'CF(Q)'!AC189</f>
        <v>0</v>
      </c>
      <c r="AD51" s="394">
        <f ca="1">'CF(Q)'!AD189</f>
        <v>0</v>
      </c>
      <c r="AE51" s="394">
        <f ca="1">'CF(Q)'!AE189</f>
        <v>0</v>
      </c>
      <c r="AF51" s="394">
        <f ca="1">'CF(Q)'!AF189</f>
        <v>0</v>
      </c>
      <c r="AG51" s="394">
        <f ca="1">'CF(Q)'!AG189</f>
        <v>0</v>
      </c>
      <c r="AH51" s="394">
        <f ca="1">'CF(Q)'!AH189</f>
        <v>0</v>
      </c>
      <c r="AI51" s="394">
        <f ca="1">'CF(Q)'!AI189</f>
        <v>0</v>
      </c>
      <c r="AJ51" s="394">
        <f ca="1">'CF(Q)'!AJ189</f>
        <v>0</v>
      </c>
      <c r="AK51" s="394">
        <f ca="1">'CF(Q)'!AK189</f>
        <v>0</v>
      </c>
      <c r="AL51" s="394">
        <f ca="1">'CF(Q)'!AL189</f>
        <v>0</v>
      </c>
      <c r="AM51" s="394">
        <f ca="1">'CF(Q)'!AM189</f>
        <v>0</v>
      </c>
      <c r="AN51" s="394">
        <f ca="1">'CF(Q)'!AN189</f>
        <v>0</v>
      </c>
      <c r="AO51" s="394">
        <f ca="1">'CF(Q)'!AO189</f>
        <v>0</v>
      </c>
      <c r="AP51" s="394">
        <f ca="1">'CF(Q)'!AP189</f>
        <v>0</v>
      </c>
      <c r="AQ51" s="394">
        <f ca="1">'CF(Q)'!AQ189</f>
        <v>0</v>
      </c>
      <c r="AR51" s="394">
        <f ca="1">'CF(Q)'!AR189</f>
        <v>0</v>
      </c>
      <c r="AS51" s="394">
        <f ca="1">'CF(Q)'!AS189</f>
        <v>0</v>
      </c>
      <c r="AT51" s="394">
        <f ca="1">'CF(Q)'!AT189</f>
        <v>0</v>
      </c>
      <c r="AU51" s="394">
        <f ca="1">'CF(Q)'!AU189</f>
        <v>0</v>
      </c>
      <c r="AV51" s="394">
        <f ca="1">'CF(Q)'!AV189</f>
        <v>0</v>
      </c>
      <c r="AW51" s="394">
        <f ca="1">'CF(Q)'!AW189</f>
        <v>0</v>
      </c>
      <c r="AX51" s="394">
        <f ca="1">'CF(Q)'!AX189</f>
        <v>0</v>
      </c>
      <c r="AY51" s="394">
        <f ca="1">'CF(Q)'!AY189</f>
        <v>0</v>
      </c>
      <c r="AZ51" s="394">
        <f ca="1">'CF(Q)'!AZ189</f>
        <v>0</v>
      </c>
      <c r="BA51" s="394">
        <f ca="1">'CF(Q)'!BA189</f>
        <v>0</v>
      </c>
      <c r="BB51" s="394">
        <f ca="1">'CF(Q)'!BB189</f>
        <v>0</v>
      </c>
      <c r="BC51" s="394">
        <f ca="1">'CF(Q)'!BC189</f>
        <v>0</v>
      </c>
      <c r="BD51" s="394">
        <f ca="1">'CF(Q)'!BD189</f>
        <v>0</v>
      </c>
      <c r="BE51" s="394">
        <f ca="1">'CF(Q)'!BE189</f>
        <v>0</v>
      </c>
      <c r="BF51" s="394">
        <f ca="1">'CF(Q)'!BF189</f>
        <v>0</v>
      </c>
      <c r="BG51" s="394">
        <f ca="1">'CF(Q)'!BG189</f>
        <v>0</v>
      </c>
      <c r="BH51" s="394">
        <f ca="1">'CF(Q)'!BH189</f>
        <v>0</v>
      </c>
      <c r="BI51" s="394">
        <f ca="1">'CF(Q)'!BI189</f>
        <v>0</v>
      </c>
      <c r="BJ51" s="394">
        <f ca="1">'CF(Q)'!BJ189</f>
        <v>0</v>
      </c>
      <c r="BK51" s="394">
        <f ca="1">'CF(Q)'!BK189</f>
        <v>0</v>
      </c>
      <c r="BL51" s="394">
        <f ca="1">'CF(Q)'!BL189</f>
        <v>0</v>
      </c>
      <c r="BM51" s="394">
        <f ca="1">'CF(Q)'!BM189</f>
        <v>0</v>
      </c>
      <c r="BN51" s="394">
        <f ca="1">'CF(Q)'!BN189</f>
        <v>0</v>
      </c>
      <c r="BO51" s="394">
        <f ca="1">'CF(Q)'!BO189</f>
        <v>0</v>
      </c>
      <c r="BP51" s="394">
        <f ca="1">'CF(Q)'!BP189</f>
        <v>0</v>
      </c>
      <c r="BQ51" s="394">
        <f ca="1">'CF(Q)'!BQ189</f>
        <v>0</v>
      </c>
      <c r="BR51" s="394">
        <f ca="1">'CF(Q)'!BR189</f>
        <v>0</v>
      </c>
      <c r="BS51" s="394">
        <f ca="1">'CF(Q)'!BS189</f>
        <v>0</v>
      </c>
      <c r="BT51" s="394">
        <f ca="1">'CF(Q)'!BT189</f>
        <v>0</v>
      </c>
      <c r="BU51" s="394">
        <f ca="1">'CF(Q)'!BU189</f>
        <v>0</v>
      </c>
      <c r="BV51" s="394">
        <f ca="1">'CF(Q)'!BV189</f>
        <v>0</v>
      </c>
      <c r="BW51" s="394">
        <f ca="1">'CF(Q)'!BW189</f>
        <v>0</v>
      </c>
      <c r="BX51" s="394">
        <f ca="1">'CF(Q)'!BX189</f>
        <v>0</v>
      </c>
      <c r="BY51" s="394">
        <f ca="1">'CF(Q)'!BY189</f>
        <v>0</v>
      </c>
      <c r="BZ51" s="394">
        <f ca="1">'CF(Q)'!BZ189</f>
        <v>0</v>
      </c>
      <c r="CA51" s="394">
        <f ca="1">'CF(Q)'!CA189</f>
        <v>0</v>
      </c>
      <c r="CB51" s="394">
        <f ca="1">'CF(Q)'!CB189</f>
        <v>0</v>
      </c>
      <c r="CC51" s="394">
        <f ca="1">'CF(Q)'!CC189</f>
        <v>0</v>
      </c>
      <c r="CD51" s="394">
        <f ca="1">'CF(Q)'!CD189</f>
        <v>0</v>
      </c>
      <c r="CE51" s="394">
        <f ca="1">'CF(Q)'!CE189</f>
        <v>0</v>
      </c>
      <c r="CF51" s="394">
        <f ca="1">'CF(Q)'!CF189</f>
        <v>0</v>
      </c>
      <c r="CG51" s="394">
        <f ca="1">'CF(Q)'!CG189</f>
        <v>0</v>
      </c>
      <c r="CH51" s="394">
        <f ca="1">'CF(Q)'!CH189</f>
        <v>0</v>
      </c>
      <c r="CI51" s="394">
        <f ca="1">'CF(Q)'!CI189</f>
        <v>0</v>
      </c>
      <c r="CJ51" s="394">
        <f ca="1">'CF(Q)'!CJ189</f>
        <v>0</v>
      </c>
      <c r="CK51" s="394">
        <f ca="1">'CF(Q)'!CK189</f>
        <v>0</v>
      </c>
      <c r="CL51" s="394">
        <f ca="1">'CF(Q)'!CL189</f>
        <v>0</v>
      </c>
      <c r="CM51" s="394">
        <f ca="1">'CF(Q)'!CM189</f>
        <v>0</v>
      </c>
      <c r="CN51" s="394">
        <f ca="1">'CF(Q)'!CN189</f>
        <v>0</v>
      </c>
      <c r="CO51" s="394">
        <f ca="1">'CF(Q)'!CO189</f>
        <v>0</v>
      </c>
      <c r="CP51" s="394">
        <f ca="1">'CF(Q)'!CP189</f>
        <v>0</v>
      </c>
      <c r="CQ51" s="394">
        <f ca="1">'CF(Q)'!CQ189</f>
        <v>0</v>
      </c>
      <c r="CR51" s="394">
        <f ca="1">'CF(Q)'!CR189</f>
        <v>0</v>
      </c>
      <c r="CS51" s="394">
        <f ca="1">'CF(Q)'!CS189</f>
        <v>0</v>
      </c>
      <c r="CT51" s="394">
        <f ca="1">'CF(Q)'!CT189</f>
        <v>0</v>
      </c>
      <c r="CU51" s="394">
        <f ca="1">'CF(Q)'!CU189</f>
        <v>0</v>
      </c>
      <c r="CV51" s="394">
        <f ca="1">'CF(Q)'!CV189</f>
        <v>0</v>
      </c>
      <c r="CW51" s="394">
        <f ca="1">'CF(Q)'!CW189</f>
        <v>0</v>
      </c>
      <c r="CX51" s="394">
        <f ca="1">'CF(Q)'!CX189</f>
        <v>0</v>
      </c>
      <c r="CY51" s="394">
        <f ca="1">'CF(Q)'!CY189</f>
        <v>0</v>
      </c>
      <c r="CZ51" s="394">
        <f ca="1">'CF(Q)'!CZ189</f>
        <v>0</v>
      </c>
      <c r="DA51" s="394">
        <f ca="1">'CF(Q)'!DA189</f>
        <v>0</v>
      </c>
      <c r="DB51" s="394">
        <f ca="1">'CF(Q)'!DB189</f>
        <v>0</v>
      </c>
      <c r="DC51" s="394">
        <f ca="1">'CF(Q)'!DC189</f>
        <v>0</v>
      </c>
      <c r="DD51" s="394">
        <f ca="1">'CF(Q)'!DD189</f>
        <v>0</v>
      </c>
      <c r="DE51" s="394">
        <f ca="1">'CF(Q)'!DE189</f>
        <v>0</v>
      </c>
      <c r="DF51" s="394">
        <f ca="1">'CF(Q)'!DF189</f>
        <v>0</v>
      </c>
      <c r="DG51" s="394">
        <f ca="1">'CF(Q)'!DG189</f>
        <v>0</v>
      </c>
      <c r="DH51" s="394">
        <f ca="1">'CF(Q)'!DH189</f>
        <v>0</v>
      </c>
      <c r="DI51" s="394">
        <f ca="1">'CF(Q)'!DI189</f>
        <v>0</v>
      </c>
      <c r="DJ51" s="394">
        <f ca="1">'CF(Q)'!DJ189</f>
        <v>0</v>
      </c>
      <c r="DK51" s="394">
        <f ca="1">'CF(Q)'!DK189</f>
        <v>0</v>
      </c>
      <c r="DL51" s="394">
        <f ca="1">'CF(Q)'!DL189</f>
        <v>0</v>
      </c>
      <c r="DM51" s="394">
        <f ca="1">'CF(Q)'!DM189</f>
        <v>0</v>
      </c>
      <c r="DN51" s="394">
        <f ca="1">'CF(Q)'!DN189</f>
        <v>0</v>
      </c>
      <c r="DO51" s="394">
        <f ca="1">'CF(Q)'!DO189</f>
        <v>0</v>
      </c>
      <c r="DP51" s="394">
        <f ca="1">'CF(Q)'!DP189</f>
        <v>0</v>
      </c>
      <c r="DQ51" s="394">
        <f ca="1">'CF(Q)'!DQ189</f>
        <v>0</v>
      </c>
      <c r="DR51" s="394">
        <f ca="1">'CF(Q)'!DR189</f>
        <v>0</v>
      </c>
      <c r="DS51" s="394">
        <f ca="1">'CF(Q)'!DS189</f>
        <v>0</v>
      </c>
      <c r="DT51" s="394">
        <f ca="1">'CF(Q)'!DT189</f>
        <v>0</v>
      </c>
      <c r="DU51" s="394">
        <f ca="1">'CF(Q)'!DU189</f>
        <v>0</v>
      </c>
      <c r="DV51" s="394">
        <f ca="1">'CF(Q)'!DV189</f>
        <v>0</v>
      </c>
      <c r="DW51" s="394">
        <f ca="1">'CF(Q)'!DW189</f>
        <v>0</v>
      </c>
      <c r="DX51" s="394">
        <f ca="1">'CF(Q)'!DX189</f>
        <v>0</v>
      </c>
      <c r="DY51" s="394">
        <f ca="1">'CF(Q)'!DY189</f>
        <v>0</v>
      </c>
      <c r="DZ51" s="394">
        <f ca="1">'CF(Q)'!DZ189</f>
        <v>0</v>
      </c>
      <c r="EA51" s="394">
        <f ca="1">'CF(Q)'!EA189</f>
        <v>0</v>
      </c>
      <c r="EB51" s="394">
        <f ca="1">'CF(Q)'!EB189</f>
        <v>0</v>
      </c>
      <c r="EC51" s="394">
        <f ca="1">'CF(Q)'!EC189</f>
        <v>0</v>
      </c>
      <c r="ED51" s="394">
        <f ca="1">'CF(Q)'!ED189</f>
        <v>0</v>
      </c>
      <c r="EE51" s="394">
        <f ca="1">'CF(Q)'!EE189</f>
        <v>0</v>
      </c>
      <c r="EF51" s="394">
        <f ca="1">'CF(Q)'!EF189</f>
        <v>0</v>
      </c>
      <c r="EG51" s="394">
        <f ca="1">'CF(Q)'!EG189</f>
        <v>0</v>
      </c>
      <c r="EH51" s="394">
        <f ca="1">'CF(Q)'!EH189</f>
        <v>0</v>
      </c>
      <c r="EI51" s="394">
        <f ca="1">'CF(Q)'!EI189</f>
        <v>0</v>
      </c>
      <c r="EJ51" s="394">
        <f ca="1">'CF(Q)'!EJ189</f>
        <v>0</v>
      </c>
      <c r="EK51" s="394">
        <f ca="1">'CF(Q)'!EK189</f>
        <v>0</v>
      </c>
      <c r="EL51" s="394">
        <f ca="1">'CF(Q)'!EL189</f>
        <v>0</v>
      </c>
      <c r="EM51" s="394">
        <f ca="1">'CF(Q)'!EM189</f>
        <v>0</v>
      </c>
      <c r="EN51" s="394">
        <f ca="1">'CF(Q)'!EN189</f>
        <v>0</v>
      </c>
      <c r="EO51" s="394">
        <f ca="1">'CF(Q)'!EO189</f>
        <v>0</v>
      </c>
      <c r="EP51" s="394">
        <f ca="1">'CF(Q)'!EP189</f>
        <v>0</v>
      </c>
    </row>
    <row r="52" spans="1:146" ht="14.1" customHeight="1">
      <c r="A52" s="15"/>
      <c r="B52" s="20" t="s">
        <v>1440</v>
      </c>
      <c r="C52" s="20"/>
      <c r="D52" s="1650" t="s">
        <v>97</v>
      </c>
      <c r="E52" s="146">
        <f t="shared" ref="E52" ca="1" si="107">SUM(G52:EP52)</f>
        <v>0</v>
      </c>
      <c r="F52" s="71"/>
      <c r="G52" s="71"/>
      <c r="H52" s="394">
        <f ca="1">-'CF(Q)'!H53</f>
        <v>0</v>
      </c>
      <c r="I52" s="394">
        <f ca="1">-'CF(Q)'!I53</f>
        <v>0</v>
      </c>
      <c r="J52" s="394">
        <f ca="1">-'CF(Q)'!J53</f>
        <v>0</v>
      </c>
      <c r="K52" s="394">
        <f ca="1">-'CF(Q)'!K53</f>
        <v>0</v>
      </c>
      <c r="L52" s="394">
        <f ca="1">-'CF(Q)'!L53</f>
        <v>0</v>
      </c>
      <c r="M52" s="394">
        <f ca="1">-'CF(Q)'!M53</f>
        <v>0</v>
      </c>
      <c r="N52" s="394">
        <f ca="1">-'CF(Q)'!N53</f>
        <v>0</v>
      </c>
      <c r="O52" s="394">
        <f ca="1">-'CF(Q)'!O53</f>
        <v>0</v>
      </c>
      <c r="P52" s="394">
        <f ca="1">-'CF(Q)'!P53</f>
        <v>0</v>
      </c>
      <c r="Q52" s="394">
        <f ca="1">-'CF(Q)'!Q53</f>
        <v>0</v>
      </c>
      <c r="R52" s="394">
        <f ca="1">-'CF(Q)'!R53</f>
        <v>0</v>
      </c>
      <c r="S52" s="394">
        <f ca="1">-'CF(Q)'!S53</f>
        <v>0</v>
      </c>
      <c r="T52" s="394">
        <f ca="1">-'CF(Q)'!T53</f>
        <v>0</v>
      </c>
      <c r="U52" s="394">
        <f ca="1">-'CF(Q)'!U53</f>
        <v>0</v>
      </c>
      <c r="V52" s="394">
        <f ca="1">-'CF(Q)'!V53</f>
        <v>0</v>
      </c>
      <c r="W52" s="394">
        <f ca="1">-'CF(Q)'!W53</f>
        <v>0</v>
      </c>
      <c r="X52" s="394">
        <f ca="1">-'CF(Q)'!X53</f>
        <v>0</v>
      </c>
      <c r="Y52" s="394">
        <f ca="1">-'CF(Q)'!Y53</f>
        <v>0</v>
      </c>
      <c r="Z52" s="394">
        <f ca="1">-'CF(Q)'!Z53</f>
        <v>0</v>
      </c>
      <c r="AA52" s="394">
        <f ca="1">-'CF(Q)'!AA53</f>
        <v>0</v>
      </c>
      <c r="AB52" s="394">
        <f ca="1">-'CF(Q)'!AB53</f>
        <v>0</v>
      </c>
      <c r="AC52" s="394">
        <f ca="1">-'CF(Q)'!AC53</f>
        <v>0</v>
      </c>
      <c r="AD52" s="394">
        <f ca="1">-'CF(Q)'!AD53</f>
        <v>0</v>
      </c>
      <c r="AE52" s="394">
        <f ca="1">-'CF(Q)'!AE53</f>
        <v>0</v>
      </c>
      <c r="AF52" s="394">
        <f ca="1">-'CF(Q)'!AF53</f>
        <v>0</v>
      </c>
      <c r="AG52" s="394">
        <f ca="1">-'CF(Q)'!AG53</f>
        <v>0</v>
      </c>
      <c r="AH52" s="394">
        <f ca="1">-'CF(Q)'!AH53</f>
        <v>0</v>
      </c>
      <c r="AI52" s="394">
        <f ca="1">-'CF(Q)'!AI53</f>
        <v>0</v>
      </c>
      <c r="AJ52" s="394">
        <f ca="1">-'CF(Q)'!AJ53</f>
        <v>0</v>
      </c>
      <c r="AK52" s="394">
        <f ca="1">-'CF(Q)'!AK53</f>
        <v>0</v>
      </c>
      <c r="AL52" s="394">
        <f ca="1">-'CF(Q)'!AL53</f>
        <v>0</v>
      </c>
      <c r="AM52" s="394">
        <f ca="1">-'CF(Q)'!AM53</f>
        <v>0</v>
      </c>
      <c r="AN52" s="394">
        <f ca="1">-'CF(Q)'!AN53</f>
        <v>0</v>
      </c>
      <c r="AO52" s="394">
        <f ca="1">-'CF(Q)'!AO53</f>
        <v>0</v>
      </c>
      <c r="AP52" s="394">
        <f ca="1">-'CF(Q)'!AP53</f>
        <v>0</v>
      </c>
      <c r="AQ52" s="394">
        <f ca="1">-'CF(Q)'!AQ53</f>
        <v>0</v>
      </c>
      <c r="AR52" s="394">
        <f ca="1">-'CF(Q)'!AR53</f>
        <v>0</v>
      </c>
      <c r="AS52" s="394">
        <f ca="1">-'CF(Q)'!AS53</f>
        <v>0</v>
      </c>
      <c r="AT52" s="394">
        <f ca="1">-'CF(Q)'!AT53</f>
        <v>0</v>
      </c>
      <c r="AU52" s="394">
        <f ca="1">-'CF(Q)'!AU53</f>
        <v>0</v>
      </c>
      <c r="AV52" s="394">
        <f ca="1">-'CF(Q)'!AV53</f>
        <v>0</v>
      </c>
      <c r="AW52" s="394">
        <f ca="1">-'CF(Q)'!AW53</f>
        <v>0</v>
      </c>
      <c r="AX52" s="394">
        <f ca="1">-'CF(Q)'!AX53</f>
        <v>0</v>
      </c>
      <c r="AY52" s="394">
        <f ca="1">-'CF(Q)'!AY53</f>
        <v>0</v>
      </c>
      <c r="AZ52" s="394">
        <f ca="1">-'CF(Q)'!AZ53</f>
        <v>0</v>
      </c>
      <c r="BA52" s="394">
        <f ca="1">-'CF(Q)'!BA53</f>
        <v>0</v>
      </c>
      <c r="BB52" s="394">
        <f ca="1">-'CF(Q)'!BB53</f>
        <v>0</v>
      </c>
      <c r="BC52" s="394">
        <f ca="1">-'CF(Q)'!BC53</f>
        <v>0</v>
      </c>
      <c r="BD52" s="394">
        <f ca="1">-'CF(Q)'!BD53</f>
        <v>0</v>
      </c>
      <c r="BE52" s="394">
        <f ca="1">-'CF(Q)'!BE53</f>
        <v>0</v>
      </c>
      <c r="BF52" s="394">
        <f ca="1">-'CF(Q)'!BF53</f>
        <v>0</v>
      </c>
      <c r="BG52" s="394">
        <f ca="1">-'CF(Q)'!BG53</f>
        <v>0</v>
      </c>
      <c r="BH52" s="394">
        <f ca="1">-'CF(Q)'!BH53</f>
        <v>0</v>
      </c>
      <c r="BI52" s="394">
        <f ca="1">-'CF(Q)'!BI53</f>
        <v>0</v>
      </c>
      <c r="BJ52" s="394">
        <f ca="1">-'CF(Q)'!BJ53</f>
        <v>0</v>
      </c>
      <c r="BK52" s="394">
        <f ca="1">-'CF(Q)'!BK53</f>
        <v>0</v>
      </c>
      <c r="BL52" s="394">
        <f ca="1">-'CF(Q)'!BL53</f>
        <v>0</v>
      </c>
      <c r="BM52" s="394">
        <f ca="1">-'CF(Q)'!BM53</f>
        <v>0</v>
      </c>
      <c r="BN52" s="394">
        <f ca="1">-'CF(Q)'!BN53</f>
        <v>0</v>
      </c>
      <c r="BO52" s="394">
        <f ca="1">-'CF(Q)'!BO53</f>
        <v>0</v>
      </c>
      <c r="BP52" s="394">
        <f ca="1">-'CF(Q)'!BP53</f>
        <v>0</v>
      </c>
      <c r="BQ52" s="394">
        <f ca="1">-'CF(Q)'!BQ53</f>
        <v>0</v>
      </c>
      <c r="BR52" s="394">
        <f ca="1">-'CF(Q)'!BR53</f>
        <v>0</v>
      </c>
      <c r="BS52" s="394">
        <f ca="1">-'CF(Q)'!BS53</f>
        <v>0</v>
      </c>
      <c r="BT52" s="394">
        <f ca="1">-'CF(Q)'!BT53</f>
        <v>0</v>
      </c>
      <c r="BU52" s="394">
        <f ca="1">-'CF(Q)'!BU53</f>
        <v>0</v>
      </c>
      <c r="BV52" s="394">
        <f ca="1">-'CF(Q)'!BV53</f>
        <v>0</v>
      </c>
      <c r="BW52" s="394">
        <f ca="1">-'CF(Q)'!BW53</f>
        <v>0</v>
      </c>
      <c r="BX52" s="394">
        <f ca="1">-'CF(Q)'!BX53</f>
        <v>0</v>
      </c>
      <c r="BY52" s="394">
        <f ca="1">-'CF(Q)'!BY53</f>
        <v>0</v>
      </c>
      <c r="BZ52" s="394">
        <f ca="1">-'CF(Q)'!BZ53</f>
        <v>0</v>
      </c>
      <c r="CA52" s="394">
        <f ca="1">-'CF(Q)'!CA53</f>
        <v>0</v>
      </c>
      <c r="CB52" s="394">
        <f ca="1">-'CF(Q)'!CB53</f>
        <v>0</v>
      </c>
      <c r="CC52" s="394">
        <f ca="1">-'CF(Q)'!CC53</f>
        <v>0</v>
      </c>
      <c r="CD52" s="394">
        <f ca="1">-'CF(Q)'!CD53</f>
        <v>0</v>
      </c>
      <c r="CE52" s="394">
        <f ca="1">-'CF(Q)'!CE53</f>
        <v>0</v>
      </c>
      <c r="CF52" s="394">
        <f ca="1">-'CF(Q)'!CF53</f>
        <v>0</v>
      </c>
      <c r="CG52" s="394">
        <f ca="1">-'CF(Q)'!CG53</f>
        <v>0</v>
      </c>
      <c r="CH52" s="394">
        <f ca="1">-'CF(Q)'!CH53</f>
        <v>0</v>
      </c>
      <c r="CI52" s="394">
        <f ca="1">-'CF(Q)'!CI53</f>
        <v>0</v>
      </c>
      <c r="CJ52" s="394">
        <f ca="1">-'CF(Q)'!CJ53</f>
        <v>0</v>
      </c>
      <c r="CK52" s="394">
        <f ca="1">-'CF(Q)'!CK53</f>
        <v>0</v>
      </c>
      <c r="CL52" s="394">
        <f ca="1">-'CF(Q)'!CL53</f>
        <v>0</v>
      </c>
      <c r="CM52" s="394">
        <f ca="1">-'CF(Q)'!CM53</f>
        <v>0</v>
      </c>
      <c r="CN52" s="394">
        <f ca="1">-'CF(Q)'!CN53</f>
        <v>0</v>
      </c>
      <c r="CO52" s="394">
        <f ca="1">-'CF(Q)'!CO53</f>
        <v>0</v>
      </c>
      <c r="CP52" s="394">
        <f ca="1">-'CF(Q)'!CP53</f>
        <v>0</v>
      </c>
      <c r="CQ52" s="394">
        <f ca="1">-'CF(Q)'!CQ53</f>
        <v>0</v>
      </c>
      <c r="CR52" s="394">
        <f ca="1">-'CF(Q)'!CR53</f>
        <v>0</v>
      </c>
      <c r="CS52" s="394">
        <f ca="1">-'CF(Q)'!CS53</f>
        <v>0</v>
      </c>
      <c r="CT52" s="394">
        <f ca="1">-'CF(Q)'!CT53</f>
        <v>0</v>
      </c>
      <c r="CU52" s="394">
        <f ca="1">-'CF(Q)'!CU53</f>
        <v>0</v>
      </c>
      <c r="CV52" s="394">
        <f ca="1">-'CF(Q)'!CV53</f>
        <v>0</v>
      </c>
      <c r="CW52" s="394">
        <f ca="1">-'CF(Q)'!CW53</f>
        <v>0</v>
      </c>
      <c r="CX52" s="394">
        <f ca="1">-'CF(Q)'!CX53</f>
        <v>0</v>
      </c>
      <c r="CY52" s="394">
        <f ca="1">-'CF(Q)'!CY53</f>
        <v>0</v>
      </c>
      <c r="CZ52" s="394">
        <f ca="1">-'CF(Q)'!CZ53</f>
        <v>0</v>
      </c>
      <c r="DA52" s="394">
        <f ca="1">-'CF(Q)'!DA53</f>
        <v>0</v>
      </c>
      <c r="DB52" s="394">
        <f ca="1">-'CF(Q)'!DB53</f>
        <v>0</v>
      </c>
      <c r="DC52" s="394">
        <f ca="1">-'CF(Q)'!DC53</f>
        <v>0</v>
      </c>
      <c r="DD52" s="394">
        <f ca="1">-'CF(Q)'!DD53</f>
        <v>0</v>
      </c>
      <c r="DE52" s="394">
        <f ca="1">-'CF(Q)'!DE53</f>
        <v>0</v>
      </c>
      <c r="DF52" s="394">
        <f ca="1">-'CF(Q)'!DF53</f>
        <v>0</v>
      </c>
      <c r="DG52" s="394">
        <f ca="1">-'CF(Q)'!DG53</f>
        <v>0</v>
      </c>
      <c r="DH52" s="394">
        <f ca="1">-'CF(Q)'!DH53</f>
        <v>0</v>
      </c>
      <c r="DI52" s="394">
        <f ca="1">-'CF(Q)'!DI53</f>
        <v>0</v>
      </c>
      <c r="DJ52" s="394">
        <f ca="1">-'CF(Q)'!DJ53</f>
        <v>0</v>
      </c>
      <c r="DK52" s="394">
        <f ca="1">-'CF(Q)'!DK53</f>
        <v>0</v>
      </c>
      <c r="DL52" s="394">
        <f ca="1">-'CF(Q)'!DL53</f>
        <v>0</v>
      </c>
      <c r="DM52" s="394">
        <f ca="1">-'CF(Q)'!DM53</f>
        <v>0</v>
      </c>
      <c r="DN52" s="394">
        <f ca="1">-'CF(Q)'!DN53</f>
        <v>0</v>
      </c>
      <c r="DO52" s="394">
        <f ca="1">-'CF(Q)'!DO53</f>
        <v>0</v>
      </c>
      <c r="DP52" s="394">
        <f ca="1">-'CF(Q)'!DP53</f>
        <v>0</v>
      </c>
      <c r="DQ52" s="394">
        <f ca="1">-'CF(Q)'!DQ53</f>
        <v>0</v>
      </c>
      <c r="DR52" s="394">
        <f ca="1">-'CF(Q)'!DR53</f>
        <v>0</v>
      </c>
      <c r="DS52" s="394">
        <f ca="1">-'CF(Q)'!DS53</f>
        <v>0</v>
      </c>
      <c r="DT52" s="394">
        <f ca="1">-'CF(Q)'!DT53</f>
        <v>0</v>
      </c>
      <c r="DU52" s="394">
        <f ca="1">-'CF(Q)'!DU53</f>
        <v>0</v>
      </c>
      <c r="DV52" s="394">
        <f ca="1">-'CF(Q)'!DV53</f>
        <v>0</v>
      </c>
      <c r="DW52" s="394">
        <f ca="1">-'CF(Q)'!DW53</f>
        <v>0</v>
      </c>
      <c r="DX52" s="394">
        <f ca="1">-'CF(Q)'!DX53</f>
        <v>0</v>
      </c>
      <c r="DY52" s="394">
        <f ca="1">-'CF(Q)'!DY53</f>
        <v>0</v>
      </c>
      <c r="DZ52" s="394">
        <f ca="1">-'CF(Q)'!DZ53</f>
        <v>0</v>
      </c>
      <c r="EA52" s="394">
        <f ca="1">-'CF(Q)'!EA53</f>
        <v>0</v>
      </c>
      <c r="EB52" s="394">
        <f ca="1">-'CF(Q)'!EB53</f>
        <v>0</v>
      </c>
      <c r="EC52" s="394">
        <f ca="1">-'CF(Q)'!EC53</f>
        <v>0</v>
      </c>
      <c r="ED52" s="394">
        <f ca="1">-'CF(Q)'!ED53</f>
        <v>0</v>
      </c>
      <c r="EE52" s="394">
        <f ca="1">-'CF(Q)'!EE53</f>
        <v>0</v>
      </c>
      <c r="EF52" s="394">
        <f ca="1">-'CF(Q)'!EF53</f>
        <v>0</v>
      </c>
      <c r="EG52" s="394">
        <f ca="1">-'CF(Q)'!EG53</f>
        <v>0</v>
      </c>
      <c r="EH52" s="394">
        <f ca="1">-'CF(Q)'!EH53</f>
        <v>0</v>
      </c>
      <c r="EI52" s="394">
        <f ca="1">-'CF(Q)'!EI53</f>
        <v>0</v>
      </c>
      <c r="EJ52" s="394">
        <f ca="1">-'CF(Q)'!EJ53</f>
        <v>0</v>
      </c>
      <c r="EK52" s="394">
        <f ca="1">-'CF(Q)'!EK53</f>
        <v>0</v>
      </c>
      <c r="EL52" s="394">
        <f ca="1">-'CF(Q)'!EL53</f>
        <v>0</v>
      </c>
      <c r="EM52" s="394">
        <f ca="1">-'CF(Q)'!EM53</f>
        <v>0</v>
      </c>
      <c r="EN52" s="394">
        <f ca="1">-'CF(Q)'!EN53</f>
        <v>0</v>
      </c>
      <c r="EO52" s="394">
        <f ca="1">-'CF(Q)'!EO53</f>
        <v>0</v>
      </c>
      <c r="EP52" s="394">
        <f ca="1">-'CF(Q)'!EP53</f>
        <v>0</v>
      </c>
    </row>
    <row r="53" spans="1:146" ht="14.1" customHeight="1">
      <c r="A53" s="15"/>
      <c r="B53" s="20" t="s">
        <v>340</v>
      </c>
      <c r="C53" s="20"/>
      <c r="D53" s="1650" t="s">
        <v>97</v>
      </c>
      <c r="E53" s="146">
        <f t="shared" ca="1" si="85"/>
        <v>320</v>
      </c>
      <c r="F53" s="71"/>
      <c r="G53" s="71"/>
      <c r="H53" s="397">
        <f>-'CF(Q)'!H38</f>
        <v>0</v>
      </c>
      <c r="I53" s="397">
        <f>-'CF(Q)'!I38</f>
        <v>0</v>
      </c>
      <c r="J53" s="397">
        <f>-'CF(Q)'!J38</f>
        <v>0</v>
      </c>
      <c r="K53" s="397">
        <f ca="1">-'CF(Q)'!K38</f>
        <v>0</v>
      </c>
      <c r="L53" s="397">
        <f ca="1">-'CF(Q)'!L38</f>
        <v>0</v>
      </c>
      <c r="M53" s="397">
        <f ca="1">-'CF(Q)'!M38</f>
        <v>0</v>
      </c>
      <c r="N53" s="397">
        <f ca="1">-'CF(Q)'!N38</f>
        <v>0</v>
      </c>
      <c r="O53" s="397">
        <f ca="1">-'CF(Q)'!O38</f>
        <v>0</v>
      </c>
      <c r="P53" s="397">
        <f ca="1">-'CF(Q)'!P38</f>
        <v>0</v>
      </c>
      <c r="Q53" s="397">
        <f ca="1">-'CF(Q)'!Q38</f>
        <v>0</v>
      </c>
      <c r="R53" s="397">
        <f ca="1">-'CF(Q)'!R38</f>
        <v>0</v>
      </c>
      <c r="S53" s="397">
        <f ca="1">-'CF(Q)'!S38</f>
        <v>0</v>
      </c>
      <c r="T53" s="397">
        <f ca="1">-'CF(Q)'!T38</f>
        <v>20</v>
      </c>
      <c r="U53" s="397">
        <f ca="1">-'CF(Q)'!U38</f>
        <v>0</v>
      </c>
      <c r="V53" s="397">
        <f ca="1">-'CF(Q)'!V38</f>
        <v>0</v>
      </c>
      <c r="W53" s="397">
        <f ca="1">-'CF(Q)'!W38</f>
        <v>0</v>
      </c>
      <c r="X53" s="397">
        <f ca="1">-'CF(Q)'!X38</f>
        <v>20</v>
      </c>
      <c r="Y53" s="397">
        <f ca="1">-'CF(Q)'!Y38</f>
        <v>0</v>
      </c>
      <c r="Z53" s="397">
        <f ca="1">-'CF(Q)'!Z38</f>
        <v>0</v>
      </c>
      <c r="AA53" s="397">
        <f ca="1">-'CF(Q)'!AA38</f>
        <v>0</v>
      </c>
      <c r="AB53" s="397">
        <f ca="1">-'CF(Q)'!AB38</f>
        <v>20</v>
      </c>
      <c r="AC53" s="397">
        <f ca="1">-'CF(Q)'!AC38</f>
        <v>0</v>
      </c>
      <c r="AD53" s="397">
        <f ca="1">-'CF(Q)'!AD38</f>
        <v>0</v>
      </c>
      <c r="AE53" s="397">
        <f ca="1">-'CF(Q)'!AE38</f>
        <v>0</v>
      </c>
      <c r="AF53" s="397">
        <f ca="1">-'CF(Q)'!AF38</f>
        <v>20</v>
      </c>
      <c r="AG53" s="397">
        <f ca="1">-'CF(Q)'!AG38</f>
        <v>0</v>
      </c>
      <c r="AH53" s="397">
        <f ca="1">-'CF(Q)'!AH38</f>
        <v>0</v>
      </c>
      <c r="AI53" s="397">
        <f ca="1">-'CF(Q)'!AI38</f>
        <v>0</v>
      </c>
      <c r="AJ53" s="397">
        <f ca="1">-'CF(Q)'!AJ38</f>
        <v>20</v>
      </c>
      <c r="AK53" s="397">
        <f ca="1">-'CF(Q)'!AK38</f>
        <v>0</v>
      </c>
      <c r="AL53" s="397">
        <f ca="1">-'CF(Q)'!AL38</f>
        <v>0</v>
      </c>
      <c r="AM53" s="397">
        <f ca="1">-'CF(Q)'!AM38</f>
        <v>0</v>
      </c>
      <c r="AN53" s="397">
        <f ca="1">-'CF(Q)'!AN38</f>
        <v>20</v>
      </c>
      <c r="AO53" s="397">
        <f ca="1">-'CF(Q)'!AO38</f>
        <v>0</v>
      </c>
      <c r="AP53" s="397">
        <f ca="1">-'CF(Q)'!AP38</f>
        <v>0</v>
      </c>
      <c r="AQ53" s="397">
        <f ca="1">-'CF(Q)'!AQ38</f>
        <v>0</v>
      </c>
      <c r="AR53" s="397">
        <f ca="1">-'CF(Q)'!AR38</f>
        <v>20</v>
      </c>
      <c r="AS53" s="397">
        <f ca="1">-'CF(Q)'!AS38</f>
        <v>0</v>
      </c>
      <c r="AT53" s="397">
        <f ca="1">-'CF(Q)'!AT38</f>
        <v>0</v>
      </c>
      <c r="AU53" s="397">
        <f ca="1">-'CF(Q)'!AU38</f>
        <v>0</v>
      </c>
      <c r="AV53" s="397">
        <f ca="1">-'CF(Q)'!AV38</f>
        <v>20</v>
      </c>
      <c r="AW53" s="397">
        <f ca="1">-'CF(Q)'!AW38</f>
        <v>0</v>
      </c>
      <c r="AX53" s="397">
        <f ca="1">-'CF(Q)'!AX38</f>
        <v>0</v>
      </c>
      <c r="AY53" s="397">
        <f ca="1">-'CF(Q)'!AY38</f>
        <v>0</v>
      </c>
      <c r="AZ53" s="397">
        <f ca="1">-'CF(Q)'!AZ38</f>
        <v>20</v>
      </c>
      <c r="BA53" s="397">
        <f ca="1">-'CF(Q)'!BA38</f>
        <v>0</v>
      </c>
      <c r="BB53" s="397">
        <f ca="1">-'CF(Q)'!BB38</f>
        <v>0</v>
      </c>
      <c r="BC53" s="397">
        <f ca="1">-'CF(Q)'!BC38</f>
        <v>0</v>
      </c>
      <c r="BD53" s="397">
        <f ca="1">-'CF(Q)'!BD38</f>
        <v>20</v>
      </c>
      <c r="BE53" s="397">
        <f ca="1">-'CF(Q)'!BE38</f>
        <v>0</v>
      </c>
      <c r="BF53" s="397">
        <f ca="1">-'CF(Q)'!BF38</f>
        <v>0</v>
      </c>
      <c r="BG53" s="397">
        <f ca="1">-'CF(Q)'!BG38</f>
        <v>0</v>
      </c>
      <c r="BH53" s="397">
        <f ca="1">-'CF(Q)'!BH38</f>
        <v>20</v>
      </c>
      <c r="BI53" s="397">
        <f ca="1">-'CF(Q)'!BI38</f>
        <v>0</v>
      </c>
      <c r="BJ53" s="397">
        <f ca="1">-'CF(Q)'!BJ38</f>
        <v>0</v>
      </c>
      <c r="BK53" s="397">
        <f ca="1">-'CF(Q)'!BK38</f>
        <v>0</v>
      </c>
      <c r="BL53" s="397">
        <f ca="1">-'CF(Q)'!BL38</f>
        <v>20</v>
      </c>
      <c r="BM53" s="397">
        <f ca="1">-'CF(Q)'!BM38</f>
        <v>0</v>
      </c>
      <c r="BN53" s="397">
        <f ca="1">-'CF(Q)'!BN38</f>
        <v>0</v>
      </c>
      <c r="BO53" s="397">
        <f ca="1">-'CF(Q)'!BO38</f>
        <v>0</v>
      </c>
      <c r="BP53" s="397">
        <f ca="1">-'CF(Q)'!BP38</f>
        <v>20</v>
      </c>
      <c r="BQ53" s="397">
        <f ca="1">-'CF(Q)'!BQ38</f>
        <v>0</v>
      </c>
      <c r="BR53" s="397">
        <f ca="1">-'CF(Q)'!BR38</f>
        <v>0</v>
      </c>
      <c r="BS53" s="397">
        <f ca="1">-'CF(Q)'!BS38</f>
        <v>0</v>
      </c>
      <c r="BT53" s="397">
        <f ca="1">-'CF(Q)'!BT38</f>
        <v>20</v>
      </c>
      <c r="BU53" s="397">
        <f ca="1">-'CF(Q)'!BU38</f>
        <v>0</v>
      </c>
      <c r="BV53" s="397">
        <f ca="1">-'CF(Q)'!BV38</f>
        <v>0</v>
      </c>
      <c r="BW53" s="397">
        <f ca="1">-'CF(Q)'!BW38</f>
        <v>0</v>
      </c>
      <c r="BX53" s="397">
        <f ca="1">-'CF(Q)'!BX38</f>
        <v>20</v>
      </c>
      <c r="BY53" s="397">
        <f ca="1">-'CF(Q)'!BY38</f>
        <v>0</v>
      </c>
      <c r="BZ53" s="397">
        <f ca="1">-'CF(Q)'!BZ38</f>
        <v>0</v>
      </c>
      <c r="CA53" s="397">
        <f ca="1">-'CF(Q)'!CA38</f>
        <v>0</v>
      </c>
      <c r="CB53" s="397">
        <f ca="1">-'CF(Q)'!CB38</f>
        <v>20</v>
      </c>
      <c r="CC53" s="397">
        <f ca="1">-'CF(Q)'!CC38</f>
        <v>0</v>
      </c>
      <c r="CD53" s="397">
        <f ca="1">-'CF(Q)'!CD38</f>
        <v>0</v>
      </c>
      <c r="CE53" s="397">
        <f ca="1">-'CF(Q)'!CE38</f>
        <v>0</v>
      </c>
      <c r="CF53" s="397">
        <f ca="1">-'CF(Q)'!CF38</f>
        <v>0</v>
      </c>
      <c r="CG53" s="397">
        <f ca="1">-'CF(Q)'!CG38</f>
        <v>0</v>
      </c>
      <c r="CH53" s="397">
        <f ca="1">-'CF(Q)'!CH38</f>
        <v>0</v>
      </c>
      <c r="CI53" s="397">
        <f ca="1">-'CF(Q)'!CI38</f>
        <v>0</v>
      </c>
      <c r="CJ53" s="397">
        <f ca="1">-'CF(Q)'!CJ38</f>
        <v>0</v>
      </c>
      <c r="CK53" s="397">
        <f ca="1">-'CF(Q)'!CK38</f>
        <v>0</v>
      </c>
      <c r="CL53" s="397">
        <f ca="1">-'CF(Q)'!CL38</f>
        <v>0</v>
      </c>
      <c r="CM53" s="397">
        <f ca="1">-'CF(Q)'!CM38</f>
        <v>0</v>
      </c>
      <c r="CN53" s="397">
        <f ca="1">-'CF(Q)'!CN38</f>
        <v>0</v>
      </c>
      <c r="CO53" s="397">
        <f ca="1">-'CF(Q)'!CO38</f>
        <v>0</v>
      </c>
      <c r="CP53" s="397">
        <f ca="1">-'CF(Q)'!CP38</f>
        <v>0</v>
      </c>
      <c r="CQ53" s="397">
        <f ca="1">-'CF(Q)'!CQ38</f>
        <v>0</v>
      </c>
      <c r="CR53" s="397">
        <f ca="1">-'CF(Q)'!CR38</f>
        <v>0</v>
      </c>
      <c r="CS53" s="397">
        <f ca="1">-'CF(Q)'!CS38</f>
        <v>0</v>
      </c>
      <c r="CT53" s="397">
        <f ca="1">-'CF(Q)'!CT38</f>
        <v>0</v>
      </c>
      <c r="CU53" s="397">
        <f ca="1">-'CF(Q)'!CU38</f>
        <v>0</v>
      </c>
      <c r="CV53" s="397">
        <f ca="1">-'CF(Q)'!CV38</f>
        <v>0</v>
      </c>
      <c r="CW53" s="397">
        <f ca="1">-'CF(Q)'!CW38</f>
        <v>0</v>
      </c>
      <c r="CX53" s="397">
        <f ca="1">-'CF(Q)'!CX38</f>
        <v>0</v>
      </c>
      <c r="CY53" s="397">
        <f ca="1">-'CF(Q)'!CY38</f>
        <v>0</v>
      </c>
      <c r="CZ53" s="397">
        <f ca="1">-'CF(Q)'!CZ38</f>
        <v>0</v>
      </c>
      <c r="DA53" s="397">
        <f ca="1">-'CF(Q)'!DA38</f>
        <v>0</v>
      </c>
      <c r="DB53" s="397">
        <f ca="1">-'CF(Q)'!DB38</f>
        <v>0</v>
      </c>
      <c r="DC53" s="397">
        <f ca="1">-'CF(Q)'!DC38</f>
        <v>0</v>
      </c>
      <c r="DD53" s="397">
        <f ca="1">-'CF(Q)'!DD38</f>
        <v>0</v>
      </c>
      <c r="DE53" s="397">
        <f ca="1">-'CF(Q)'!DE38</f>
        <v>0</v>
      </c>
      <c r="DF53" s="397">
        <f ca="1">-'CF(Q)'!DF38</f>
        <v>0</v>
      </c>
      <c r="DG53" s="397">
        <f ca="1">-'CF(Q)'!DG38</f>
        <v>0</v>
      </c>
      <c r="DH53" s="397">
        <f ca="1">-'CF(Q)'!DH38</f>
        <v>0</v>
      </c>
      <c r="DI53" s="397">
        <f ca="1">-'CF(Q)'!DI38</f>
        <v>0</v>
      </c>
      <c r="DJ53" s="397">
        <f ca="1">-'CF(Q)'!DJ38</f>
        <v>0</v>
      </c>
      <c r="DK53" s="397">
        <f ca="1">-'CF(Q)'!DK38</f>
        <v>0</v>
      </c>
      <c r="DL53" s="397">
        <f ca="1">-'CF(Q)'!DL38</f>
        <v>0</v>
      </c>
      <c r="DM53" s="397">
        <f ca="1">-'CF(Q)'!DM38</f>
        <v>0</v>
      </c>
      <c r="DN53" s="397">
        <f ca="1">-'CF(Q)'!DN38</f>
        <v>0</v>
      </c>
      <c r="DO53" s="397">
        <f ca="1">-'CF(Q)'!DO38</f>
        <v>0</v>
      </c>
      <c r="DP53" s="397">
        <f ca="1">-'CF(Q)'!DP38</f>
        <v>0</v>
      </c>
      <c r="DQ53" s="397">
        <f ca="1">-'CF(Q)'!DQ38</f>
        <v>0</v>
      </c>
      <c r="DR53" s="397">
        <f ca="1">-'CF(Q)'!DR38</f>
        <v>0</v>
      </c>
      <c r="DS53" s="397">
        <f ca="1">-'CF(Q)'!DS38</f>
        <v>0</v>
      </c>
      <c r="DT53" s="397">
        <f ca="1">-'CF(Q)'!DT38</f>
        <v>0</v>
      </c>
      <c r="DU53" s="397">
        <f ca="1">-'CF(Q)'!DU38</f>
        <v>0</v>
      </c>
      <c r="DV53" s="397">
        <f ca="1">-'CF(Q)'!DV38</f>
        <v>0</v>
      </c>
      <c r="DW53" s="397">
        <f ca="1">-'CF(Q)'!DW38</f>
        <v>0</v>
      </c>
      <c r="DX53" s="397">
        <f ca="1">-'CF(Q)'!DX38</f>
        <v>0</v>
      </c>
      <c r="DY53" s="397">
        <f ca="1">-'CF(Q)'!DY38</f>
        <v>0</v>
      </c>
      <c r="DZ53" s="397">
        <f ca="1">-'CF(Q)'!DZ38</f>
        <v>0</v>
      </c>
      <c r="EA53" s="397">
        <f ca="1">-'CF(Q)'!EA38</f>
        <v>0</v>
      </c>
      <c r="EB53" s="397">
        <f ca="1">-'CF(Q)'!EB38</f>
        <v>0</v>
      </c>
      <c r="EC53" s="397">
        <f ca="1">-'CF(Q)'!EC38</f>
        <v>0</v>
      </c>
      <c r="ED53" s="397">
        <f ca="1">-'CF(Q)'!ED38</f>
        <v>0</v>
      </c>
      <c r="EE53" s="397">
        <f ca="1">-'CF(Q)'!EE38</f>
        <v>0</v>
      </c>
      <c r="EF53" s="397">
        <f ca="1">-'CF(Q)'!EF38</f>
        <v>0</v>
      </c>
      <c r="EG53" s="397">
        <f ca="1">-'CF(Q)'!EG38</f>
        <v>0</v>
      </c>
      <c r="EH53" s="397">
        <f ca="1">-'CF(Q)'!EH38</f>
        <v>0</v>
      </c>
      <c r="EI53" s="397">
        <f ca="1">-'CF(Q)'!EI38</f>
        <v>0</v>
      </c>
      <c r="EJ53" s="397">
        <f ca="1">-'CF(Q)'!EJ38</f>
        <v>0</v>
      </c>
      <c r="EK53" s="397">
        <f ca="1">-'CF(Q)'!EK38</f>
        <v>0</v>
      </c>
      <c r="EL53" s="397">
        <f ca="1">-'CF(Q)'!EL38</f>
        <v>0</v>
      </c>
      <c r="EM53" s="397">
        <f ca="1">-'CF(Q)'!EM38</f>
        <v>0</v>
      </c>
      <c r="EN53" s="397">
        <f ca="1">-'CF(Q)'!EN38</f>
        <v>0</v>
      </c>
      <c r="EO53" s="397">
        <f ca="1">-'CF(Q)'!EO38</f>
        <v>0</v>
      </c>
      <c r="EP53" s="397">
        <f ca="1">-'CF(Q)'!EP38</f>
        <v>0</v>
      </c>
    </row>
    <row r="54" spans="1:146" s="219" customFormat="1" ht="14.1" customHeight="1">
      <c r="A54" s="34"/>
      <c r="B54" s="207" t="s">
        <v>341</v>
      </c>
      <c r="C54" s="207"/>
      <c r="D54" s="1652" t="s">
        <v>97</v>
      </c>
      <c r="E54" s="699">
        <f ca="1">SUM(G54:EP54)</f>
        <v>87001.063017508655</v>
      </c>
      <c r="F54" s="223"/>
      <c r="G54" s="223"/>
      <c r="H54" s="396">
        <f t="shared" ref="H54:AM54" ca="1" si="108">H39+H42-H45</f>
        <v>0</v>
      </c>
      <c r="I54" s="396">
        <f t="shared" ca="1" si="108"/>
        <v>0</v>
      </c>
      <c r="J54" s="396">
        <f t="shared" ca="1" si="108"/>
        <v>0</v>
      </c>
      <c r="K54" s="396">
        <f t="shared" ca="1" si="108"/>
        <v>0</v>
      </c>
      <c r="L54" s="396">
        <f t="shared" ca="1" si="108"/>
        <v>-28</v>
      </c>
      <c r="M54" s="396">
        <f t="shared" ca="1" si="108"/>
        <v>-56</v>
      </c>
      <c r="N54" s="396">
        <f t="shared" ca="1" si="108"/>
        <v>-56</v>
      </c>
      <c r="O54" s="396">
        <f t="shared" ca="1" si="108"/>
        <v>-56</v>
      </c>
      <c r="P54" s="396">
        <f t="shared" ca="1" si="108"/>
        <v>-56</v>
      </c>
      <c r="Q54" s="396">
        <f t="shared" ca="1" si="108"/>
        <v>-28</v>
      </c>
      <c r="R54" s="396">
        <f t="shared" ca="1" si="108"/>
        <v>51.823668515423151</v>
      </c>
      <c r="S54" s="396">
        <f t="shared" ca="1" si="108"/>
        <v>158.21549385975936</v>
      </c>
      <c r="T54" s="396">
        <f t="shared" ca="1" si="108"/>
        <v>1542.5875884049901</v>
      </c>
      <c r="U54" s="396">
        <f t="shared" ca="1" si="108"/>
        <v>-263.09613450381062</v>
      </c>
      <c r="V54" s="396">
        <f t="shared" ca="1" si="108"/>
        <v>75.708975857106907</v>
      </c>
      <c r="W54" s="396">
        <f t="shared" ca="1" si="108"/>
        <v>220.81259207472112</v>
      </c>
      <c r="X54" s="396">
        <f t="shared" ca="1" si="108"/>
        <v>1622.456576147227</v>
      </c>
      <c r="Y54" s="396">
        <f t="shared" ca="1" si="108"/>
        <v>-149.80497814702903</v>
      </c>
      <c r="Z54" s="396">
        <f t="shared" ca="1" si="108"/>
        <v>156.21818944879124</v>
      </c>
      <c r="AA54" s="396">
        <f t="shared" ca="1" si="108"/>
        <v>287.70859653968273</v>
      </c>
      <c r="AB54" s="396">
        <f t="shared" ca="1" si="108"/>
        <v>1684.1994701394635</v>
      </c>
      <c r="AC54" s="396">
        <f t="shared" ca="1" si="108"/>
        <v>-77.064915540248876</v>
      </c>
      <c r="AD54" s="396">
        <f t="shared" ca="1" si="108"/>
        <v>234.74191241547578</v>
      </c>
      <c r="AE54" s="396">
        <f t="shared" ca="1" si="108"/>
        <v>365.70036037964655</v>
      </c>
      <c r="AF54" s="396">
        <f t="shared" ca="1" si="108"/>
        <v>1755.1693735066999</v>
      </c>
      <c r="AG54" s="396">
        <f t="shared" ca="1" si="108"/>
        <v>4.9021564415311332</v>
      </c>
      <c r="AH54" s="396">
        <f t="shared" ca="1" si="108"/>
        <v>309.35898814778693</v>
      </c>
      <c r="AI54" s="396">
        <f t="shared" ca="1" si="108"/>
        <v>441.65422698523389</v>
      </c>
      <c r="AJ54" s="396">
        <f t="shared" ca="1" si="108"/>
        <v>1825.9701296395613</v>
      </c>
      <c r="AK54" s="396">
        <f t="shared" ca="1" si="108"/>
        <v>84.831331188937838</v>
      </c>
      <c r="AL54" s="396">
        <f t="shared" ca="1" si="108"/>
        <v>392.56696832720536</v>
      </c>
      <c r="AM54" s="396">
        <f t="shared" ca="1" si="108"/>
        <v>525.49821678793182</v>
      </c>
      <c r="AN54" s="396">
        <f t="shared" ref="AN54:BS54" ca="1" si="109">AN39+AN42-AN45</f>
        <v>1903.960227719534</v>
      </c>
      <c r="AO54" s="396">
        <f t="shared" ca="1" si="109"/>
        <v>173.11781663345232</v>
      </c>
      <c r="AP54" s="396">
        <f t="shared" ca="1" si="109"/>
        <v>475.29773718823958</v>
      </c>
      <c r="AQ54" s="396">
        <f t="shared" ca="1" si="109"/>
        <v>607.69702652224419</v>
      </c>
      <c r="AR54" s="396">
        <f t="shared" ca="1" si="109"/>
        <v>1979.1371769811199</v>
      </c>
      <c r="AS54" s="396">
        <f t="shared" ca="1" si="109"/>
        <v>257.42318450958305</v>
      </c>
      <c r="AT54" s="396">
        <f t="shared" ca="1" si="109"/>
        <v>557.87688576726964</v>
      </c>
      <c r="AU54" s="396">
        <f t="shared" ca="1" si="109"/>
        <v>689.74421597455489</v>
      </c>
      <c r="AV54" s="396">
        <f t="shared" ca="1" si="109"/>
        <v>2054.1625059607036</v>
      </c>
      <c r="AW54" s="396">
        <f t="shared" ca="1" si="109"/>
        <v>341.57693210371121</v>
      </c>
      <c r="AX54" s="396">
        <f t="shared" ca="1" si="109"/>
        <v>640.30183613784573</v>
      </c>
      <c r="AY54" s="396">
        <f t="shared" ca="1" si="109"/>
        <v>771.63720721840889</v>
      </c>
      <c r="AZ54" s="396">
        <f t="shared" ca="1" si="109"/>
        <v>2129.0336367318318</v>
      </c>
      <c r="BA54" s="396">
        <f t="shared" ca="1" si="109"/>
        <v>425.57648148938176</v>
      </c>
      <c r="BB54" s="396">
        <f t="shared" ca="1" si="109"/>
        <v>722.56996563217717</v>
      </c>
      <c r="BC54" s="396">
        <f t="shared" ca="1" si="109"/>
        <v>853.3733775860178</v>
      </c>
      <c r="BD54" s="396">
        <f t="shared" ca="1" si="109"/>
        <v>2203.7479466267141</v>
      </c>
      <c r="BE54" s="396">
        <f t="shared" ca="1" si="109"/>
        <v>509.41920999880904</v>
      </c>
      <c r="BF54" s="396">
        <f t="shared" ca="1" si="109"/>
        <v>804.67860604855696</v>
      </c>
      <c r="BG54" s="396">
        <f t="shared" ca="1" si="109"/>
        <v>934.9500588756755</v>
      </c>
      <c r="BH54" s="396">
        <f t="shared" ca="1" si="109"/>
        <v>2278.3027674436462</v>
      </c>
      <c r="BI54" s="396">
        <f t="shared" ca="1" si="109"/>
        <v>593.10244943028556</v>
      </c>
      <c r="BJ54" s="396">
        <f t="shared" ca="1" si="109"/>
        <v>886.62504284448914</v>
      </c>
      <c r="BK54" s="396">
        <f t="shared" ca="1" si="109"/>
        <v>1016.3645365448861</v>
      </c>
      <c r="BL54" s="396">
        <f t="shared" ca="1" si="109"/>
        <v>2352.6953846401311</v>
      </c>
      <c r="BM54" s="396">
        <f t="shared" ca="1" si="109"/>
        <v>676.62348524131403</v>
      </c>
      <c r="BN54" s="396">
        <f t="shared" ca="1" si="109"/>
        <v>968.4065143152111</v>
      </c>
      <c r="BO54" s="396">
        <f t="shared" ca="1" si="109"/>
        <v>1097.6140488888868</v>
      </c>
      <c r="BP54" s="396">
        <f t="shared" ca="1" si="109"/>
        <v>2426.9230365114045</v>
      </c>
      <c r="BQ54" s="396">
        <f t="shared" ca="1" si="109"/>
        <v>759.97955572713136</v>
      </c>
      <c r="BR54" s="396">
        <f t="shared" ca="1" si="109"/>
        <v>1050.0202107573778</v>
      </c>
      <c r="BS54" s="396">
        <f t="shared" ca="1" si="109"/>
        <v>1178.6957862043314</v>
      </c>
      <c r="BT54" s="396">
        <f t="shared" ref="BT54:CY54" ca="1" si="110">BT39+BT42-BT45</f>
        <v>2500.9829133541252</v>
      </c>
      <c r="BU54" s="396">
        <f t="shared" ca="1" si="110"/>
        <v>843.16785118439429</v>
      </c>
      <c r="BV54" s="396">
        <f t="shared" ca="1" si="110"/>
        <v>1131.463273617625</v>
      </c>
      <c r="BW54" s="396">
        <f t="shared" ca="1" si="110"/>
        <v>1259.6068899378583</v>
      </c>
      <c r="BX54" s="396">
        <f t="shared" ca="1" si="110"/>
        <v>2574.8721566149243</v>
      </c>
      <c r="BY54" s="396">
        <f t="shared" ca="1" si="110"/>
        <v>926.18551305973824</v>
      </c>
      <c r="BZ54" s="396">
        <f t="shared" ca="1" si="110"/>
        <v>1212.7327946257333</v>
      </c>
      <c r="CA54" s="396">
        <f t="shared" ca="1" si="110"/>
        <v>1340.3444518192441</v>
      </c>
      <c r="CB54" s="396">
        <f t="shared" ca="1" si="110"/>
        <v>2648.587858023584</v>
      </c>
      <c r="CC54" s="396">
        <f t="shared" ca="1" si="110"/>
        <v>1009.0296330829419</v>
      </c>
      <c r="CD54" s="396">
        <f t="shared" ca="1" si="110"/>
        <v>1293.8258149120952</v>
      </c>
      <c r="CE54" s="396">
        <f t="shared" ca="1" si="110"/>
        <v>1420.905512978884</v>
      </c>
      <c r="CF54" s="396">
        <f t="shared" ca="1" si="110"/>
        <v>2742.1270587104982</v>
      </c>
      <c r="CG54" s="396">
        <f t="shared" ca="1" si="110"/>
        <v>1091.6972523844013</v>
      </c>
      <c r="CH54" s="396">
        <f t="shared" ca="1" si="110"/>
        <v>1345.5401053592257</v>
      </c>
      <c r="CI54" s="396">
        <f t="shared" ca="1" si="110"/>
        <v>1442.8886255492941</v>
      </c>
      <c r="CJ54" s="396">
        <f t="shared" ca="1" si="110"/>
        <v>2727.8890920581807</v>
      </c>
      <c r="CK54" s="396">
        <f t="shared" ca="1" si="110"/>
        <v>1057.3884855966269</v>
      </c>
      <c r="CL54" s="396">
        <f t="shared" ca="1" si="110"/>
        <v>1309.4741656869935</v>
      </c>
      <c r="CM54" s="396">
        <f t="shared" ca="1" si="110"/>
        <v>1406.2907267503385</v>
      </c>
      <c r="CN54" s="396">
        <f t="shared" ca="1" si="110"/>
        <v>2712.1873985249713</v>
      </c>
      <c r="CO54" s="396">
        <f t="shared" ca="1" si="110"/>
        <v>1106.6513421549032</v>
      </c>
      <c r="CP54" s="396">
        <f t="shared" ca="1" si="110"/>
        <v>1356.9767332367016</v>
      </c>
      <c r="CQ54" s="396">
        <f t="shared" ca="1" si="110"/>
        <v>1453.2613351733246</v>
      </c>
      <c r="CR54" s="396">
        <f t="shared" ca="1" si="110"/>
        <v>2724.2180807367595</v>
      </c>
      <c r="CS54" s="396">
        <f t="shared" ca="1" si="110"/>
        <v>1071.9743115042793</v>
      </c>
      <c r="CT54" s="396">
        <f t="shared" ca="1" si="110"/>
        <v>0</v>
      </c>
      <c r="CU54" s="396">
        <f t="shared" ca="1" si="110"/>
        <v>0</v>
      </c>
      <c r="CV54" s="396">
        <f t="shared" ca="1" si="110"/>
        <v>0</v>
      </c>
      <c r="CW54" s="396">
        <f t="shared" ca="1" si="110"/>
        <v>0</v>
      </c>
      <c r="CX54" s="396">
        <f t="shared" ca="1" si="110"/>
        <v>0</v>
      </c>
      <c r="CY54" s="396">
        <f t="shared" ca="1" si="110"/>
        <v>0</v>
      </c>
      <c r="CZ54" s="396">
        <f t="shared" ref="CZ54:EE54" ca="1" si="111">CZ39+CZ42-CZ45</f>
        <v>0</v>
      </c>
      <c r="DA54" s="396">
        <f t="shared" ca="1" si="111"/>
        <v>0</v>
      </c>
      <c r="DB54" s="396">
        <f t="shared" ca="1" si="111"/>
        <v>0</v>
      </c>
      <c r="DC54" s="396">
        <f t="shared" ca="1" si="111"/>
        <v>0</v>
      </c>
      <c r="DD54" s="396">
        <f t="shared" ca="1" si="111"/>
        <v>0</v>
      </c>
      <c r="DE54" s="396">
        <f t="shared" ca="1" si="111"/>
        <v>0</v>
      </c>
      <c r="DF54" s="396">
        <f t="shared" ca="1" si="111"/>
        <v>0</v>
      </c>
      <c r="DG54" s="396">
        <f t="shared" ca="1" si="111"/>
        <v>0</v>
      </c>
      <c r="DH54" s="396">
        <f t="shared" ca="1" si="111"/>
        <v>0</v>
      </c>
      <c r="DI54" s="396">
        <f t="shared" ca="1" si="111"/>
        <v>0</v>
      </c>
      <c r="DJ54" s="396">
        <f t="shared" ca="1" si="111"/>
        <v>0</v>
      </c>
      <c r="DK54" s="396">
        <f t="shared" ca="1" si="111"/>
        <v>0</v>
      </c>
      <c r="DL54" s="396">
        <f t="shared" ca="1" si="111"/>
        <v>0</v>
      </c>
      <c r="DM54" s="396">
        <f t="shared" ca="1" si="111"/>
        <v>0</v>
      </c>
      <c r="DN54" s="396">
        <f t="shared" ca="1" si="111"/>
        <v>0</v>
      </c>
      <c r="DO54" s="396">
        <f t="shared" ca="1" si="111"/>
        <v>0</v>
      </c>
      <c r="DP54" s="396">
        <f t="shared" ca="1" si="111"/>
        <v>0</v>
      </c>
      <c r="DQ54" s="396">
        <f t="shared" ca="1" si="111"/>
        <v>0</v>
      </c>
      <c r="DR54" s="396">
        <f t="shared" ca="1" si="111"/>
        <v>0</v>
      </c>
      <c r="DS54" s="396">
        <f t="shared" ca="1" si="111"/>
        <v>0</v>
      </c>
      <c r="DT54" s="396">
        <f t="shared" ca="1" si="111"/>
        <v>0</v>
      </c>
      <c r="DU54" s="396">
        <f t="shared" ca="1" si="111"/>
        <v>0</v>
      </c>
      <c r="DV54" s="396">
        <f t="shared" ca="1" si="111"/>
        <v>0</v>
      </c>
      <c r="DW54" s="396">
        <f t="shared" ca="1" si="111"/>
        <v>0</v>
      </c>
      <c r="DX54" s="396">
        <f t="shared" ca="1" si="111"/>
        <v>0</v>
      </c>
      <c r="DY54" s="396">
        <f t="shared" ca="1" si="111"/>
        <v>0</v>
      </c>
      <c r="DZ54" s="396">
        <f t="shared" ca="1" si="111"/>
        <v>0</v>
      </c>
      <c r="EA54" s="396">
        <f t="shared" ca="1" si="111"/>
        <v>0</v>
      </c>
      <c r="EB54" s="396">
        <f t="shared" ca="1" si="111"/>
        <v>0</v>
      </c>
      <c r="EC54" s="396">
        <f t="shared" ca="1" si="111"/>
        <v>0</v>
      </c>
      <c r="ED54" s="396">
        <f t="shared" ca="1" si="111"/>
        <v>0</v>
      </c>
      <c r="EE54" s="396">
        <f t="shared" ca="1" si="111"/>
        <v>0</v>
      </c>
      <c r="EF54" s="396">
        <f t="shared" ref="EF54:EP54" ca="1" si="112">EF39+EF42-EF45</f>
        <v>0</v>
      </c>
      <c r="EG54" s="396">
        <f t="shared" ca="1" si="112"/>
        <v>0</v>
      </c>
      <c r="EH54" s="396">
        <f t="shared" ca="1" si="112"/>
        <v>0</v>
      </c>
      <c r="EI54" s="396">
        <f t="shared" ca="1" si="112"/>
        <v>0</v>
      </c>
      <c r="EJ54" s="396">
        <f t="shared" ca="1" si="112"/>
        <v>0</v>
      </c>
      <c r="EK54" s="396">
        <f t="shared" ca="1" si="112"/>
        <v>0</v>
      </c>
      <c r="EL54" s="396">
        <f t="shared" ca="1" si="112"/>
        <v>0</v>
      </c>
      <c r="EM54" s="396">
        <f t="shared" ca="1" si="112"/>
        <v>0</v>
      </c>
      <c r="EN54" s="396">
        <f t="shared" ca="1" si="112"/>
        <v>0</v>
      </c>
      <c r="EO54" s="396">
        <f t="shared" ca="1" si="112"/>
        <v>0</v>
      </c>
      <c r="EP54" s="396">
        <f t="shared" ca="1" si="112"/>
        <v>0</v>
      </c>
    </row>
    <row r="55" spans="1:146" ht="14.1" customHeight="1">
      <c r="A55" s="15"/>
      <c r="B55" s="15"/>
      <c r="C55" s="20"/>
      <c r="D55" s="1650"/>
      <c r="E55" s="146"/>
      <c r="F55" s="71"/>
      <c r="G55" s="71"/>
      <c r="H55" s="394"/>
      <c r="I55" s="394"/>
      <c r="J55" s="394"/>
      <c r="K55" s="394"/>
      <c r="L55" s="394"/>
      <c r="M55" s="394"/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  <c r="Z55" s="394"/>
      <c r="AA55" s="394"/>
      <c r="AB55" s="394"/>
      <c r="AC55" s="394"/>
      <c r="AD55" s="394"/>
      <c r="AE55" s="394"/>
      <c r="AF55" s="394"/>
      <c r="AG55" s="394"/>
      <c r="AH55" s="394"/>
      <c r="AI55" s="394"/>
      <c r="AJ55" s="394"/>
      <c r="AK55" s="394"/>
      <c r="AL55" s="394"/>
      <c r="AM55" s="394"/>
      <c r="AN55" s="394"/>
      <c r="AO55" s="394"/>
      <c r="AP55" s="394"/>
      <c r="AQ55" s="394"/>
      <c r="AR55" s="394"/>
      <c r="AS55" s="394"/>
      <c r="AT55" s="394"/>
      <c r="AU55" s="394"/>
      <c r="AV55" s="394"/>
      <c r="AW55" s="394"/>
      <c r="AX55" s="394"/>
      <c r="AY55" s="394"/>
      <c r="AZ55" s="394"/>
      <c r="BA55" s="394"/>
      <c r="BB55" s="394"/>
      <c r="BC55" s="394"/>
      <c r="BD55" s="394"/>
      <c r="BE55" s="394"/>
      <c r="BF55" s="394"/>
      <c r="BG55" s="394"/>
      <c r="BH55" s="394"/>
      <c r="BI55" s="394"/>
      <c r="BJ55" s="394"/>
      <c r="BK55" s="394"/>
      <c r="BL55" s="394"/>
      <c r="BM55" s="394"/>
      <c r="BN55" s="394"/>
      <c r="BO55" s="394"/>
      <c r="BP55" s="394"/>
      <c r="BQ55" s="394"/>
      <c r="BR55" s="394"/>
      <c r="BS55" s="394"/>
      <c r="BT55" s="394"/>
      <c r="BU55" s="394"/>
      <c r="BV55" s="394"/>
      <c r="BW55" s="394"/>
      <c r="BX55" s="394"/>
      <c r="BY55" s="394"/>
      <c r="BZ55" s="394"/>
      <c r="CA55" s="394"/>
      <c r="CB55" s="394"/>
      <c r="CC55" s="394"/>
      <c r="CD55" s="394"/>
      <c r="CE55" s="394"/>
      <c r="CF55" s="394"/>
      <c r="CG55" s="394"/>
      <c r="CH55" s="394"/>
      <c r="CI55" s="394"/>
      <c r="CJ55" s="394"/>
      <c r="CK55" s="394"/>
      <c r="CL55" s="394"/>
      <c r="CM55" s="394"/>
      <c r="CN55" s="394"/>
      <c r="CO55" s="394"/>
      <c r="CP55" s="394"/>
      <c r="CQ55" s="394"/>
      <c r="CR55" s="394"/>
      <c r="CS55" s="394"/>
      <c r="CT55" s="394"/>
      <c r="CU55" s="394"/>
      <c r="CV55" s="394"/>
      <c r="CW55" s="394"/>
      <c r="CX55" s="394"/>
      <c r="CY55" s="394"/>
      <c r="CZ55" s="394"/>
      <c r="DA55" s="394"/>
      <c r="DB55" s="394"/>
      <c r="DC55" s="394"/>
      <c r="DD55" s="394"/>
      <c r="DE55" s="394"/>
      <c r="DF55" s="394"/>
      <c r="DG55" s="394"/>
      <c r="DH55" s="394"/>
      <c r="DI55" s="394"/>
      <c r="DJ55" s="394"/>
      <c r="DK55" s="394"/>
      <c r="DL55" s="394"/>
      <c r="DM55" s="394"/>
      <c r="DN55" s="394"/>
      <c r="DO55" s="394"/>
      <c r="DP55" s="394"/>
      <c r="DQ55" s="394"/>
      <c r="DR55" s="394"/>
      <c r="DS55" s="394"/>
      <c r="DT55" s="394"/>
      <c r="DU55" s="394"/>
      <c r="DV55" s="394"/>
      <c r="DW55" s="394"/>
      <c r="DX55" s="394"/>
      <c r="DY55" s="394"/>
      <c r="DZ55" s="394"/>
      <c r="EA55" s="394"/>
      <c r="EB55" s="394"/>
      <c r="EC55" s="394"/>
      <c r="ED55" s="394"/>
      <c r="EE55" s="394"/>
      <c r="EF55" s="394"/>
      <c r="EG55" s="394"/>
      <c r="EH55" s="394"/>
      <c r="EI55" s="394"/>
      <c r="EJ55" s="394"/>
      <c r="EK55" s="394"/>
      <c r="EL55" s="394"/>
      <c r="EM55" s="394"/>
      <c r="EN55" s="394"/>
      <c r="EO55" s="394"/>
      <c r="EP55" s="394"/>
    </row>
    <row r="56" spans="1:146" ht="14.1" customHeight="1">
      <c r="A56" s="15"/>
      <c r="B56" s="15" t="s">
        <v>342</v>
      </c>
      <c r="C56" s="15"/>
      <c r="D56" s="1650" t="s">
        <v>97</v>
      </c>
      <c r="E56" s="146">
        <f ca="1">SUM(G56:EP56)</f>
        <v>16762.222170659308</v>
      </c>
      <c r="F56" s="71"/>
      <c r="G56" s="71"/>
      <c r="H56" s="394">
        <f ca="1">SUMIF('IS(Y)'!5:5,'IS(Q)'!H7,'IS(Y)'!55:55)</f>
        <v>0</v>
      </c>
      <c r="I56" s="394">
        <f ca="1">SUMIF('IS(Y)'!5:5,'IS(Q)'!I7,'IS(Y)'!55:55)</f>
        <v>0</v>
      </c>
      <c r="J56" s="394">
        <f ca="1">SUMIF('IS(Y)'!5:5,'IS(Q)'!J7,'IS(Y)'!55:55)</f>
        <v>0</v>
      </c>
      <c r="K56" s="394">
        <f ca="1">SUMIF('IS(Y)'!5:5,'IS(Q)'!K7,'IS(Y)'!55:55)</f>
        <v>0</v>
      </c>
      <c r="L56" s="394">
        <f ca="1">SUMIF('IS(Y)'!5:5,'IS(Q)'!L7,'IS(Y)'!55:55)</f>
        <v>0</v>
      </c>
      <c r="M56" s="394">
        <f ca="1">SUMIF('IS(Y)'!5:5,'IS(Q)'!M7,'IS(Y)'!55:55)</f>
        <v>0</v>
      </c>
      <c r="N56" s="394">
        <f ca="1">SUMIF('IS(Y)'!5:5,'IS(Q)'!N7,'IS(Y)'!55:55)</f>
        <v>0</v>
      </c>
      <c r="O56" s="394">
        <f ca="1">SUMIF('IS(Y)'!5:5,'IS(Q)'!O7,'IS(Y)'!55:55)</f>
        <v>0</v>
      </c>
      <c r="P56" s="394">
        <f ca="1">SUMIF('IS(Y)'!5:5,'IS(Q)'!P7,'IS(Y)'!55:55)</f>
        <v>0</v>
      </c>
      <c r="Q56" s="394">
        <f ca="1">SUMIF('IS(Y)'!5:5,'IS(Q)'!Q7,'IS(Y)'!55:55)</f>
        <v>0</v>
      </c>
      <c r="R56" s="394">
        <f ca="1">SUMIF('IS(Y)'!5:5,'IS(Q)'!R7,'IS(Y)'!55:55)</f>
        <v>0</v>
      </c>
      <c r="S56" s="394">
        <f ca="1">SUMIF('IS(Y)'!5:5,'IS(Q)'!S7,'IS(Y)'!55:55)</f>
        <v>0</v>
      </c>
      <c r="T56" s="394">
        <f ca="1">SUMIF('IS(Y)'!5:5,'IS(Q)'!T7,'IS(Y)'!55:55)</f>
        <v>0</v>
      </c>
      <c r="U56" s="394">
        <f ca="1">SUMIF('IS(Y)'!5:5,'IS(Q)'!U7,'IS(Y)'!55:55)</f>
        <v>0</v>
      </c>
      <c r="V56" s="394">
        <f ca="1">SUMIF('IS(Y)'!5:5,'IS(Q)'!V7,'IS(Y)'!55:55)</f>
        <v>176.51066779308354</v>
      </c>
      <c r="W56" s="394">
        <f ca="1">SUMIF('IS(Y)'!5:5,'IS(Q)'!W7,'IS(Y)'!55:55)</f>
        <v>0</v>
      </c>
      <c r="X56" s="394">
        <f ca="1">SUMIF('IS(Y)'!5:5,'IS(Q)'!X7,'IS(Y)'!55:55)</f>
        <v>0</v>
      </c>
      <c r="Y56" s="394">
        <f ca="1">SUMIF('IS(Y)'!5:5,'IS(Q)'!Y7,'IS(Y)'!55:55)</f>
        <v>0</v>
      </c>
      <c r="Z56" s="394">
        <f ca="1">SUMIF('IS(Y)'!5:5,'IS(Q)'!Z7,'IS(Y)'!55:55)</f>
        <v>245.55934457903476</v>
      </c>
      <c r="AA56" s="394">
        <f ca="1">SUMIF('IS(Y)'!5:5,'IS(Q)'!AA7,'IS(Y)'!55:55)</f>
        <v>0</v>
      </c>
      <c r="AB56" s="394">
        <f ca="1">SUMIF('IS(Y)'!5:5,'IS(Q)'!AB7,'IS(Y)'!55:55)</f>
        <v>0</v>
      </c>
      <c r="AC56" s="394">
        <f ca="1">SUMIF('IS(Y)'!5:5,'IS(Q)'!AC7,'IS(Y)'!55:55)</f>
        <v>0</v>
      </c>
      <c r="AD56" s="394">
        <f ca="1">SUMIF('IS(Y)'!5:5,'IS(Q)'!AD7,'IS(Y)'!55:55)</f>
        <v>281.38688813495975</v>
      </c>
      <c r="AE56" s="394">
        <f ca="1">SUMIF('IS(Y)'!5:5,'IS(Q)'!AE7,'IS(Y)'!55:55)</f>
        <v>0</v>
      </c>
      <c r="AF56" s="394">
        <f ca="1">SUMIF('IS(Y)'!5:5,'IS(Q)'!AF7,'IS(Y)'!55:55)</f>
        <v>0</v>
      </c>
      <c r="AG56" s="394">
        <f ca="1">SUMIF('IS(Y)'!5:5,'IS(Q)'!AG7,'IS(Y)'!55:55)</f>
        <v>0</v>
      </c>
      <c r="AH56" s="394">
        <f ca="1">SUMIF('IS(Y)'!5:5,'IS(Q)'!AH7,'IS(Y)'!55:55)</f>
        <v>320.49675244488486</v>
      </c>
      <c r="AI56" s="394">
        <f ca="1">SUMIF('IS(Y)'!5:5,'IS(Q)'!AI7,'IS(Y)'!55:55)</f>
        <v>0</v>
      </c>
      <c r="AJ56" s="394">
        <f ca="1">SUMIF('IS(Y)'!5:5,'IS(Q)'!AJ7,'IS(Y)'!55:55)</f>
        <v>0</v>
      </c>
      <c r="AK56" s="394">
        <f ca="1">SUMIF('IS(Y)'!5:5,'IS(Q)'!AK7,'IS(Y)'!55:55)</f>
        <v>0</v>
      </c>
      <c r="AL56" s="394">
        <f ca="1">SUMIF('IS(Y)'!5:5,'IS(Q)'!AL7,'IS(Y)'!55:55)</f>
        <v>360.1628999860402</v>
      </c>
      <c r="AM56" s="394">
        <f ca="1">SUMIF('IS(Y)'!5:5,'IS(Q)'!AM7,'IS(Y)'!55:55)</f>
        <v>0</v>
      </c>
      <c r="AN56" s="394">
        <f ca="1">SUMIF('IS(Y)'!5:5,'IS(Q)'!AN7,'IS(Y)'!55:55)</f>
        <v>0</v>
      </c>
      <c r="AO56" s="394">
        <f ca="1">SUMIF('IS(Y)'!5:5,'IS(Q)'!AO7,'IS(Y)'!55:55)</f>
        <v>0</v>
      </c>
      <c r="AP56" s="394">
        <f ca="1">SUMIF('IS(Y)'!5:5,'IS(Q)'!AP7,'IS(Y)'!55:55)</f>
        <v>459.71817180687407</v>
      </c>
      <c r="AQ56" s="394">
        <f ca="1">SUMIF('IS(Y)'!5:5,'IS(Q)'!AQ7,'IS(Y)'!55:55)</f>
        <v>0</v>
      </c>
      <c r="AR56" s="394">
        <f ca="1">SUMIF('IS(Y)'!5:5,'IS(Q)'!AR7,'IS(Y)'!55:55)</f>
        <v>0</v>
      </c>
      <c r="AS56" s="394">
        <f ca="1">SUMIF('IS(Y)'!5:5,'IS(Q)'!AS7,'IS(Y)'!55:55)</f>
        <v>0</v>
      </c>
      <c r="AT56" s="394">
        <f ca="1">SUMIF('IS(Y)'!5:5,'IS(Q)'!AT7,'IS(Y)'!55:55)</f>
        <v>709.94606322006518</v>
      </c>
      <c r="AU56" s="394">
        <f ca="1">SUMIF('IS(Y)'!5:5,'IS(Q)'!AU7,'IS(Y)'!55:55)</f>
        <v>0</v>
      </c>
      <c r="AV56" s="394">
        <f ca="1">SUMIF('IS(Y)'!5:5,'IS(Q)'!AV7,'IS(Y)'!55:55)</f>
        <v>0</v>
      </c>
      <c r="AW56" s="394">
        <f ca="1">SUMIF('IS(Y)'!5:5,'IS(Q)'!AW7,'IS(Y)'!55:55)</f>
        <v>0</v>
      </c>
      <c r="AX56" s="394">
        <f ca="1">SUMIF('IS(Y)'!5:5,'IS(Q)'!AX7,'IS(Y)'!55:55)</f>
        <v>777.58916744695455</v>
      </c>
      <c r="AY56" s="394">
        <f ca="1">SUMIF('IS(Y)'!5:5,'IS(Q)'!AY7,'IS(Y)'!55:55)</f>
        <v>0</v>
      </c>
      <c r="AZ56" s="394">
        <f ca="1">SUMIF('IS(Y)'!5:5,'IS(Q)'!AZ7,'IS(Y)'!55:55)</f>
        <v>0</v>
      </c>
      <c r="BA56" s="394">
        <f ca="1">SUMIF('IS(Y)'!5:5,'IS(Q)'!BA7,'IS(Y)'!55:55)</f>
        <v>0</v>
      </c>
      <c r="BB56" s="394">
        <f ca="1">SUMIF('IS(Y)'!5:5,'IS(Q)'!BB7,'IS(Y)'!55:55)</f>
        <v>845.10281383400627</v>
      </c>
      <c r="BC56" s="394">
        <f ca="1">SUMIF('IS(Y)'!5:5,'IS(Q)'!BC7,'IS(Y)'!55:55)</f>
        <v>0</v>
      </c>
      <c r="BD56" s="394">
        <f ca="1">SUMIF('IS(Y)'!5:5,'IS(Q)'!BD7,'IS(Y)'!55:55)</f>
        <v>0</v>
      </c>
      <c r="BE56" s="394">
        <f ca="1">SUMIF('IS(Y)'!5:5,'IS(Q)'!BE7,'IS(Y)'!55:55)</f>
        <v>0</v>
      </c>
      <c r="BF56" s="394">
        <f ca="1">SUMIF('IS(Y)'!5:5,'IS(Q)'!BF7,'IS(Y)'!55:55)</f>
        <v>912.484800314361</v>
      </c>
      <c r="BG56" s="394">
        <f ca="1">SUMIF('IS(Y)'!5:5,'IS(Q)'!BG7,'IS(Y)'!55:55)</f>
        <v>0</v>
      </c>
      <c r="BH56" s="394">
        <f ca="1">SUMIF('IS(Y)'!5:5,'IS(Q)'!BH7,'IS(Y)'!55:55)</f>
        <v>0</v>
      </c>
      <c r="BI56" s="394">
        <f ca="1">SUMIF('IS(Y)'!5:5,'IS(Q)'!BI7,'IS(Y)'!55:55)</f>
        <v>0</v>
      </c>
      <c r="BJ56" s="394">
        <f ca="1">SUMIF('IS(Y)'!5:5,'IS(Q)'!BJ7,'IS(Y)'!55:55)</f>
        <v>979.73288658616616</v>
      </c>
      <c r="BK56" s="394">
        <f ca="1">SUMIF('IS(Y)'!5:5,'IS(Q)'!BK7,'IS(Y)'!55:55)</f>
        <v>0</v>
      </c>
      <c r="BL56" s="394">
        <f ca="1">SUMIF('IS(Y)'!5:5,'IS(Q)'!BL7,'IS(Y)'!55:55)</f>
        <v>0</v>
      </c>
      <c r="BM56" s="394">
        <f ca="1">SUMIF('IS(Y)'!5:5,'IS(Q)'!BM7,'IS(Y)'!55:55)</f>
        <v>0</v>
      </c>
      <c r="BN56" s="394">
        <f ca="1">SUMIF('IS(Y)'!5:5,'IS(Q)'!BN7,'IS(Y)'!55:55)</f>
        <v>1046.844793434982</v>
      </c>
      <c r="BO56" s="394">
        <f ca="1">SUMIF('IS(Y)'!5:5,'IS(Q)'!BO7,'IS(Y)'!55:55)</f>
        <v>0</v>
      </c>
      <c r="BP56" s="394">
        <f ca="1">SUMIF('IS(Y)'!5:5,'IS(Q)'!BP7,'IS(Y)'!55:55)</f>
        <v>0</v>
      </c>
      <c r="BQ56" s="394">
        <f ca="1">SUMIF('IS(Y)'!5:5,'IS(Q)'!BQ7,'IS(Y)'!55:55)</f>
        <v>0</v>
      </c>
      <c r="BR56" s="394">
        <f ca="1">SUMIF('IS(Y)'!5:5,'IS(Q)'!BR7,'IS(Y)'!55:55)</f>
        <v>1113.8182020439231</v>
      </c>
      <c r="BS56" s="394">
        <f ca="1">SUMIF('IS(Y)'!5:5,'IS(Q)'!BS7,'IS(Y)'!55:55)</f>
        <v>0</v>
      </c>
      <c r="BT56" s="394">
        <f ca="1">SUMIF('IS(Y)'!5:5,'IS(Q)'!BT7,'IS(Y)'!55:55)</f>
        <v>0</v>
      </c>
      <c r="BU56" s="394">
        <f ca="1">SUMIF('IS(Y)'!5:5,'IS(Q)'!BU7,'IS(Y)'!55:55)</f>
        <v>0</v>
      </c>
      <c r="BV56" s="394">
        <f ca="1">SUMIF('IS(Y)'!5:5,'IS(Q)'!BV7,'IS(Y)'!55:55)</f>
        <v>1180.6507532913399</v>
      </c>
      <c r="BW56" s="394">
        <f ca="1">SUMIF('IS(Y)'!5:5,'IS(Q)'!BW7,'IS(Y)'!55:55)</f>
        <v>0</v>
      </c>
      <c r="BX56" s="394">
        <f ca="1">SUMIF('IS(Y)'!5:5,'IS(Q)'!BX7,'IS(Y)'!55:55)</f>
        <v>0</v>
      </c>
      <c r="BY56" s="394">
        <f ca="1">SUMIF('IS(Y)'!5:5,'IS(Q)'!BY7,'IS(Y)'!55:55)</f>
        <v>0</v>
      </c>
      <c r="BZ56" s="394">
        <f ca="1">SUMIF('IS(Y)'!5:5,'IS(Q)'!BZ7,'IS(Y)'!55:55)</f>
        <v>1247.3400470357947</v>
      </c>
      <c r="CA56" s="394">
        <f ca="1">SUMIF('IS(Y)'!5:5,'IS(Q)'!CA7,'IS(Y)'!55:55)</f>
        <v>0</v>
      </c>
      <c r="CB56" s="394">
        <f ca="1">SUMIF('IS(Y)'!5:5,'IS(Q)'!CB7,'IS(Y)'!55:55)</f>
        <v>0</v>
      </c>
      <c r="CC56" s="394">
        <f ca="1">SUMIF('IS(Y)'!5:5,'IS(Q)'!CC7,'IS(Y)'!55:55)</f>
        <v>0</v>
      </c>
      <c r="CD56" s="394">
        <f ca="1">SUMIF('IS(Y)'!5:5,'IS(Q)'!CD7,'IS(Y)'!55:55)</f>
        <v>1313.8836413881143</v>
      </c>
      <c r="CE56" s="394">
        <f ca="1">SUMIF('IS(Y)'!5:5,'IS(Q)'!CE7,'IS(Y)'!55:55)</f>
        <v>0</v>
      </c>
      <c r="CF56" s="394">
        <f ca="1">SUMIF('IS(Y)'!5:5,'IS(Q)'!CF7,'IS(Y)'!55:55)</f>
        <v>0</v>
      </c>
      <c r="CG56" s="394">
        <f ca="1">SUMIF('IS(Y)'!5:5,'IS(Q)'!CG7,'IS(Y)'!55:55)</f>
        <v>0</v>
      </c>
      <c r="CH56" s="394">
        <f ca="1">SUMIF('IS(Y)'!5:5,'IS(Q)'!CH7,'IS(Y)'!55:55)</f>
        <v>1378.3564152514994</v>
      </c>
      <c r="CI56" s="394">
        <f ca="1">SUMIF('IS(Y)'!5:5,'IS(Q)'!CI7,'IS(Y)'!55:55)</f>
        <v>0</v>
      </c>
      <c r="CJ56" s="394">
        <f ca="1">SUMIF('IS(Y)'!5:5,'IS(Q)'!CJ7,'IS(Y)'!55:55)</f>
        <v>0</v>
      </c>
      <c r="CK56" s="394">
        <f ca="1">SUMIF('IS(Y)'!5:5,'IS(Q)'!CK7,'IS(Y)'!55:55)</f>
        <v>0</v>
      </c>
      <c r="CL56" s="394">
        <f ca="1">SUMIF('IS(Y)'!5:5,'IS(Q)'!CL7,'IS(Y)'!55:55)</f>
        <v>1365.2668370982385</v>
      </c>
      <c r="CM56" s="394">
        <f ca="1">SUMIF('IS(Y)'!5:5,'IS(Q)'!CM7,'IS(Y)'!55:55)</f>
        <v>0</v>
      </c>
      <c r="CN56" s="394">
        <f ca="1">SUMIF('IS(Y)'!5:5,'IS(Q)'!CN7,'IS(Y)'!55:55)</f>
        <v>0</v>
      </c>
      <c r="CO56" s="394">
        <f ca="1">SUMIF('IS(Y)'!5:5,'IS(Q)'!CO7,'IS(Y)'!55:55)</f>
        <v>0</v>
      </c>
      <c r="CP56" s="394">
        <f ca="1">SUMIF('IS(Y)'!5:5,'IS(Q)'!CP7,'IS(Y)'!55:55)</f>
        <v>1374.5601959393853</v>
      </c>
      <c r="CQ56" s="394">
        <f ca="1">SUMIF('IS(Y)'!5:5,'IS(Q)'!CQ7,'IS(Y)'!55:55)</f>
        <v>0</v>
      </c>
      <c r="CR56" s="394">
        <f ca="1">SUMIF('IS(Y)'!5:5,'IS(Q)'!CR7,'IS(Y)'!55:55)</f>
        <v>0</v>
      </c>
      <c r="CS56" s="394">
        <f ca="1">SUMIF('IS(Y)'!5:5,'IS(Q)'!CS7,'IS(Y)'!55:55)</f>
        <v>672.81082902960168</v>
      </c>
      <c r="CT56" s="394">
        <f ca="1">SUMIF('IS(Y)'!5:5,'IS(Q)'!CT7,'IS(Y)'!55:55)</f>
        <v>0</v>
      </c>
      <c r="CU56" s="394">
        <f ca="1">SUMIF('IS(Y)'!5:5,'IS(Q)'!CU7,'IS(Y)'!55:55)</f>
        <v>0</v>
      </c>
      <c r="CV56" s="394">
        <f ca="1">SUMIF('IS(Y)'!5:5,'IS(Q)'!CV7,'IS(Y)'!55:55)</f>
        <v>0</v>
      </c>
      <c r="CW56" s="394">
        <f ca="1">SUMIF('IS(Y)'!5:5,'IS(Q)'!CW7,'IS(Y)'!55:55)</f>
        <v>0</v>
      </c>
      <c r="CX56" s="394">
        <f ca="1">SUMIF('IS(Y)'!5:5,'IS(Q)'!CX7,'IS(Y)'!55:55)</f>
        <v>0</v>
      </c>
      <c r="CY56" s="394">
        <f ca="1">SUMIF('IS(Y)'!5:5,'IS(Q)'!CY7,'IS(Y)'!55:55)</f>
        <v>0</v>
      </c>
      <c r="CZ56" s="394">
        <f ca="1">SUMIF('IS(Y)'!5:5,'IS(Q)'!CZ7,'IS(Y)'!55:55)</f>
        <v>0</v>
      </c>
      <c r="DA56" s="394">
        <f ca="1">SUMIF('IS(Y)'!5:5,'IS(Q)'!DA7,'IS(Y)'!55:55)</f>
        <v>0</v>
      </c>
      <c r="DB56" s="394">
        <f ca="1">SUMIF('IS(Y)'!5:5,'IS(Q)'!DB7,'IS(Y)'!55:55)</f>
        <v>0</v>
      </c>
      <c r="DC56" s="394">
        <f ca="1">SUMIF('IS(Y)'!5:5,'IS(Q)'!DC7,'IS(Y)'!55:55)</f>
        <v>0</v>
      </c>
      <c r="DD56" s="394">
        <f ca="1">SUMIF('IS(Y)'!5:5,'IS(Q)'!DD7,'IS(Y)'!55:55)</f>
        <v>0</v>
      </c>
      <c r="DE56" s="394">
        <f ca="1">SUMIF('IS(Y)'!5:5,'IS(Q)'!DE7,'IS(Y)'!55:55)</f>
        <v>0</v>
      </c>
      <c r="DF56" s="394">
        <f ca="1">SUMIF('IS(Y)'!5:5,'IS(Q)'!DF7,'IS(Y)'!55:55)</f>
        <v>0</v>
      </c>
      <c r="DG56" s="394">
        <f ca="1">SUMIF('IS(Y)'!5:5,'IS(Q)'!DG7,'IS(Y)'!55:55)</f>
        <v>0</v>
      </c>
      <c r="DH56" s="394">
        <f ca="1">SUMIF('IS(Y)'!5:5,'IS(Q)'!DH7,'IS(Y)'!55:55)</f>
        <v>0</v>
      </c>
      <c r="DI56" s="394">
        <f ca="1">SUMIF('IS(Y)'!5:5,'IS(Q)'!DI7,'IS(Y)'!55:55)</f>
        <v>0</v>
      </c>
      <c r="DJ56" s="394">
        <f ca="1">SUMIF('IS(Y)'!5:5,'IS(Q)'!DJ7,'IS(Y)'!55:55)</f>
        <v>0</v>
      </c>
      <c r="DK56" s="394">
        <f ca="1">SUMIF('IS(Y)'!5:5,'IS(Q)'!DK7,'IS(Y)'!55:55)</f>
        <v>0</v>
      </c>
      <c r="DL56" s="394">
        <f ca="1">SUMIF('IS(Y)'!5:5,'IS(Q)'!DL7,'IS(Y)'!55:55)</f>
        <v>0</v>
      </c>
      <c r="DM56" s="394">
        <f ca="1">SUMIF('IS(Y)'!5:5,'IS(Q)'!DM7,'IS(Y)'!55:55)</f>
        <v>0</v>
      </c>
      <c r="DN56" s="394">
        <f ca="1">SUMIF('IS(Y)'!5:5,'IS(Q)'!DN7,'IS(Y)'!55:55)</f>
        <v>0</v>
      </c>
      <c r="DO56" s="394">
        <f ca="1">SUMIF('IS(Y)'!5:5,'IS(Q)'!DO7,'IS(Y)'!55:55)</f>
        <v>0</v>
      </c>
      <c r="DP56" s="394">
        <f ca="1">SUMIF('IS(Y)'!5:5,'IS(Q)'!DP7,'IS(Y)'!55:55)</f>
        <v>0</v>
      </c>
      <c r="DQ56" s="394">
        <f ca="1">SUMIF('IS(Y)'!5:5,'IS(Q)'!DQ7,'IS(Y)'!55:55)</f>
        <v>0</v>
      </c>
      <c r="DR56" s="394">
        <f ca="1">SUMIF('IS(Y)'!5:5,'IS(Q)'!DR7,'IS(Y)'!55:55)</f>
        <v>0</v>
      </c>
      <c r="DS56" s="394">
        <f ca="1">SUMIF('IS(Y)'!5:5,'IS(Q)'!DS7,'IS(Y)'!55:55)</f>
        <v>0</v>
      </c>
      <c r="DT56" s="394">
        <f ca="1">SUMIF('IS(Y)'!5:5,'IS(Q)'!DT7,'IS(Y)'!55:55)</f>
        <v>0</v>
      </c>
      <c r="DU56" s="394">
        <f ca="1">SUMIF('IS(Y)'!5:5,'IS(Q)'!DU7,'IS(Y)'!55:55)</f>
        <v>0</v>
      </c>
      <c r="DV56" s="394">
        <f ca="1">SUMIF('IS(Y)'!5:5,'IS(Q)'!DV7,'IS(Y)'!55:55)</f>
        <v>0</v>
      </c>
      <c r="DW56" s="394">
        <f ca="1">SUMIF('IS(Y)'!5:5,'IS(Q)'!DW7,'IS(Y)'!55:55)</f>
        <v>0</v>
      </c>
      <c r="DX56" s="394">
        <f ca="1">SUMIF('IS(Y)'!5:5,'IS(Q)'!DX7,'IS(Y)'!55:55)</f>
        <v>0</v>
      </c>
      <c r="DY56" s="394">
        <f ca="1">SUMIF('IS(Y)'!5:5,'IS(Q)'!DY7,'IS(Y)'!55:55)</f>
        <v>0</v>
      </c>
      <c r="DZ56" s="394">
        <f ca="1">SUMIF('IS(Y)'!5:5,'IS(Q)'!DZ7,'IS(Y)'!55:55)</f>
        <v>0</v>
      </c>
      <c r="EA56" s="394">
        <f ca="1">SUMIF('IS(Y)'!5:5,'IS(Q)'!EA7,'IS(Y)'!55:55)</f>
        <v>0</v>
      </c>
      <c r="EB56" s="394">
        <f ca="1">SUMIF('IS(Y)'!5:5,'IS(Q)'!EB7,'IS(Y)'!55:55)</f>
        <v>0</v>
      </c>
      <c r="EC56" s="394">
        <f ca="1">SUMIF('IS(Y)'!5:5,'IS(Q)'!EC7,'IS(Y)'!55:55)</f>
        <v>0</v>
      </c>
      <c r="ED56" s="394">
        <f ca="1">SUMIF('IS(Y)'!5:5,'IS(Q)'!ED7,'IS(Y)'!55:55)</f>
        <v>0</v>
      </c>
      <c r="EE56" s="394">
        <f ca="1">SUMIF('IS(Y)'!5:5,'IS(Q)'!EE7,'IS(Y)'!55:55)</f>
        <v>0</v>
      </c>
      <c r="EF56" s="394">
        <f ca="1">SUMIF('IS(Y)'!5:5,'IS(Q)'!EF7,'IS(Y)'!55:55)</f>
        <v>0</v>
      </c>
      <c r="EG56" s="394">
        <f ca="1">SUMIF('IS(Y)'!5:5,'IS(Q)'!EG7,'IS(Y)'!55:55)</f>
        <v>0</v>
      </c>
      <c r="EH56" s="394">
        <f ca="1">SUMIF('IS(Y)'!5:5,'IS(Q)'!EH7,'IS(Y)'!55:55)</f>
        <v>0</v>
      </c>
      <c r="EI56" s="394">
        <f ca="1">SUMIF('IS(Y)'!5:5,'IS(Q)'!EI7,'IS(Y)'!55:55)</f>
        <v>0</v>
      </c>
      <c r="EJ56" s="394">
        <f ca="1">SUMIF('IS(Y)'!5:5,'IS(Q)'!EJ7,'IS(Y)'!55:55)</f>
        <v>0</v>
      </c>
      <c r="EK56" s="394">
        <f ca="1">SUMIF('IS(Y)'!5:5,'IS(Q)'!EK7,'IS(Y)'!55:55)</f>
        <v>0</v>
      </c>
      <c r="EL56" s="394">
        <f ca="1">SUMIF('IS(Y)'!5:5,'IS(Q)'!EL7,'IS(Y)'!55:55)</f>
        <v>0</v>
      </c>
      <c r="EM56" s="394">
        <f ca="1">SUMIF('IS(Y)'!5:5,'IS(Q)'!EM7,'IS(Y)'!55:55)</f>
        <v>0</v>
      </c>
      <c r="EN56" s="394">
        <f ca="1">SUMIF('IS(Y)'!5:5,'IS(Q)'!EN7,'IS(Y)'!55:55)</f>
        <v>0</v>
      </c>
      <c r="EO56" s="394">
        <f ca="1">SUMIF('IS(Y)'!5:5,'IS(Q)'!EO7,'IS(Y)'!55:55)</f>
        <v>0</v>
      </c>
      <c r="EP56" s="394">
        <f ca="1">SUMIF('IS(Y)'!5:5,'IS(Q)'!EP7,'IS(Y)'!55:55)</f>
        <v>0</v>
      </c>
    </row>
    <row r="57" spans="1:146" s="219" customFormat="1" ht="14.1" customHeight="1">
      <c r="A57" s="34"/>
      <c r="B57" s="207" t="s">
        <v>569</v>
      </c>
      <c r="C57" s="207"/>
      <c r="D57" s="1652" t="s">
        <v>97</v>
      </c>
      <c r="E57" s="699">
        <f ca="1">SUM(G57:EP57)</f>
        <v>70238.840846849344</v>
      </c>
      <c r="F57" s="223"/>
      <c r="G57" s="223"/>
      <c r="H57" s="396">
        <f t="shared" ref="H57:J57" ca="1" si="113">H54-H56</f>
        <v>0</v>
      </c>
      <c r="I57" s="396">
        <f t="shared" ca="1" si="113"/>
        <v>0</v>
      </c>
      <c r="J57" s="396">
        <f t="shared" ca="1" si="113"/>
        <v>0</v>
      </c>
      <c r="K57" s="396">
        <f ca="1">K54-K56</f>
        <v>0</v>
      </c>
      <c r="L57" s="396">
        <f t="shared" ref="L57:BW57" ca="1" si="114">L54-L56</f>
        <v>-28</v>
      </c>
      <c r="M57" s="396">
        <f t="shared" ca="1" si="114"/>
        <v>-56</v>
      </c>
      <c r="N57" s="396">
        <f t="shared" ca="1" si="114"/>
        <v>-56</v>
      </c>
      <c r="O57" s="396">
        <f t="shared" ca="1" si="114"/>
        <v>-56</v>
      </c>
      <c r="P57" s="396">
        <f t="shared" ca="1" si="114"/>
        <v>-56</v>
      </c>
      <c r="Q57" s="396">
        <f t="shared" ca="1" si="114"/>
        <v>-28</v>
      </c>
      <c r="R57" s="396">
        <f t="shared" ca="1" si="114"/>
        <v>51.823668515423151</v>
      </c>
      <c r="S57" s="396">
        <f t="shared" ca="1" si="114"/>
        <v>158.21549385975936</v>
      </c>
      <c r="T57" s="396">
        <f t="shared" ca="1" si="114"/>
        <v>1542.5875884049901</v>
      </c>
      <c r="U57" s="396">
        <f t="shared" ca="1" si="114"/>
        <v>-263.09613450381062</v>
      </c>
      <c r="V57" s="396">
        <f t="shared" ca="1" si="114"/>
        <v>-100.80169193597663</v>
      </c>
      <c r="W57" s="396">
        <f t="shared" ca="1" si="114"/>
        <v>220.81259207472112</v>
      </c>
      <c r="X57" s="396">
        <f t="shared" ca="1" si="114"/>
        <v>1622.456576147227</v>
      </c>
      <c r="Y57" s="396">
        <f t="shared" ca="1" si="114"/>
        <v>-149.80497814702903</v>
      </c>
      <c r="Z57" s="396">
        <f t="shared" ca="1" si="114"/>
        <v>-89.341155130243521</v>
      </c>
      <c r="AA57" s="396">
        <f t="shared" ca="1" si="114"/>
        <v>287.70859653968273</v>
      </c>
      <c r="AB57" s="396">
        <f t="shared" ca="1" si="114"/>
        <v>1684.1994701394635</v>
      </c>
      <c r="AC57" s="396">
        <f t="shared" ca="1" si="114"/>
        <v>-77.064915540248876</v>
      </c>
      <c r="AD57" s="396">
        <f t="shared" ca="1" si="114"/>
        <v>-46.644975719483966</v>
      </c>
      <c r="AE57" s="396">
        <f t="shared" ca="1" si="114"/>
        <v>365.70036037964655</v>
      </c>
      <c r="AF57" s="396">
        <f t="shared" ca="1" si="114"/>
        <v>1755.1693735066999</v>
      </c>
      <c r="AG57" s="396">
        <f t="shared" ca="1" si="114"/>
        <v>4.9021564415311332</v>
      </c>
      <c r="AH57" s="396">
        <f t="shared" ca="1" si="114"/>
        <v>-11.137764297097931</v>
      </c>
      <c r="AI57" s="396">
        <f t="shared" ca="1" si="114"/>
        <v>441.65422698523389</v>
      </c>
      <c r="AJ57" s="396">
        <f t="shared" ca="1" si="114"/>
        <v>1825.9701296395613</v>
      </c>
      <c r="AK57" s="396">
        <f t="shared" ca="1" si="114"/>
        <v>84.831331188937838</v>
      </c>
      <c r="AL57" s="396">
        <f t="shared" ca="1" si="114"/>
        <v>32.404068341165157</v>
      </c>
      <c r="AM57" s="396">
        <f t="shared" ca="1" si="114"/>
        <v>525.49821678793182</v>
      </c>
      <c r="AN57" s="396">
        <f t="shared" ca="1" si="114"/>
        <v>1903.960227719534</v>
      </c>
      <c r="AO57" s="396">
        <f t="shared" ca="1" si="114"/>
        <v>173.11781663345232</v>
      </c>
      <c r="AP57" s="396">
        <f t="shared" ca="1" si="114"/>
        <v>15.579565381365512</v>
      </c>
      <c r="AQ57" s="396">
        <f t="shared" ca="1" si="114"/>
        <v>607.69702652224419</v>
      </c>
      <c r="AR57" s="396">
        <f t="shared" ca="1" si="114"/>
        <v>1979.1371769811199</v>
      </c>
      <c r="AS57" s="396">
        <f t="shared" ca="1" si="114"/>
        <v>257.42318450958305</v>
      </c>
      <c r="AT57" s="396">
        <f t="shared" ca="1" si="114"/>
        <v>-152.06917745279554</v>
      </c>
      <c r="AU57" s="396">
        <f t="shared" ca="1" si="114"/>
        <v>689.74421597455489</v>
      </c>
      <c r="AV57" s="396">
        <f t="shared" ca="1" si="114"/>
        <v>2054.1625059607036</v>
      </c>
      <c r="AW57" s="396">
        <f t="shared" ca="1" si="114"/>
        <v>341.57693210371121</v>
      </c>
      <c r="AX57" s="396">
        <f t="shared" ca="1" si="114"/>
        <v>-137.28733130910882</v>
      </c>
      <c r="AY57" s="396">
        <f t="shared" ca="1" si="114"/>
        <v>771.63720721840889</v>
      </c>
      <c r="AZ57" s="396">
        <f t="shared" ca="1" si="114"/>
        <v>2129.0336367318318</v>
      </c>
      <c r="BA57" s="396">
        <f t="shared" ca="1" si="114"/>
        <v>425.57648148938176</v>
      </c>
      <c r="BB57" s="396">
        <f t="shared" ca="1" si="114"/>
        <v>-122.5328482018291</v>
      </c>
      <c r="BC57" s="396">
        <f t="shared" ca="1" si="114"/>
        <v>853.3733775860178</v>
      </c>
      <c r="BD57" s="396">
        <f t="shared" ca="1" si="114"/>
        <v>2203.7479466267141</v>
      </c>
      <c r="BE57" s="396">
        <f t="shared" ca="1" si="114"/>
        <v>509.41920999880904</v>
      </c>
      <c r="BF57" s="396">
        <f t="shared" ca="1" si="114"/>
        <v>-107.80619426580404</v>
      </c>
      <c r="BG57" s="396">
        <f t="shared" ca="1" si="114"/>
        <v>934.9500588756755</v>
      </c>
      <c r="BH57" s="396">
        <f t="shared" ca="1" si="114"/>
        <v>2278.3027674436462</v>
      </c>
      <c r="BI57" s="396">
        <f t="shared" ca="1" si="114"/>
        <v>593.10244943028556</v>
      </c>
      <c r="BJ57" s="396">
        <f t="shared" ca="1" si="114"/>
        <v>-93.107843741677016</v>
      </c>
      <c r="BK57" s="396">
        <f t="shared" ca="1" si="114"/>
        <v>1016.3645365448861</v>
      </c>
      <c r="BL57" s="396">
        <f t="shared" ca="1" si="114"/>
        <v>2352.6953846401311</v>
      </c>
      <c r="BM57" s="396">
        <f t="shared" ca="1" si="114"/>
        <v>676.62348524131403</v>
      </c>
      <c r="BN57" s="396">
        <f t="shared" ca="1" si="114"/>
        <v>-78.438279119770868</v>
      </c>
      <c r="BO57" s="396">
        <f t="shared" ca="1" si="114"/>
        <v>1097.6140488888868</v>
      </c>
      <c r="BP57" s="396">
        <f t="shared" ca="1" si="114"/>
        <v>2426.9230365114045</v>
      </c>
      <c r="BQ57" s="396">
        <f t="shared" ca="1" si="114"/>
        <v>759.97955572713136</v>
      </c>
      <c r="BR57" s="396">
        <f t="shared" ca="1" si="114"/>
        <v>-63.797991286545312</v>
      </c>
      <c r="BS57" s="396">
        <f t="shared" ca="1" si="114"/>
        <v>1178.6957862043314</v>
      </c>
      <c r="BT57" s="396">
        <f t="shared" ca="1" si="114"/>
        <v>2500.9829133541252</v>
      </c>
      <c r="BU57" s="396">
        <f t="shared" ca="1" si="114"/>
        <v>843.16785118439429</v>
      </c>
      <c r="BV57" s="396">
        <f t="shared" ca="1" si="114"/>
        <v>-49.187479673714961</v>
      </c>
      <c r="BW57" s="396">
        <f t="shared" ca="1" si="114"/>
        <v>1259.6068899378583</v>
      </c>
      <c r="BX57" s="396">
        <f t="shared" ref="BX57:DI57" ca="1" si="115">BX54-BX56</f>
        <v>2574.8721566149243</v>
      </c>
      <c r="BY57" s="396">
        <f t="shared" ca="1" si="115"/>
        <v>926.18551305973824</v>
      </c>
      <c r="BZ57" s="396">
        <f t="shared" ca="1" si="115"/>
        <v>-34.607252410061392</v>
      </c>
      <c r="CA57" s="396">
        <f t="shared" ca="1" si="115"/>
        <v>1340.3444518192441</v>
      </c>
      <c r="CB57" s="396">
        <f t="shared" ca="1" si="115"/>
        <v>2648.587858023584</v>
      </c>
      <c r="CC57" s="396">
        <f t="shared" ca="1" si="115"/>
        <v>1009.0296330829419</v>
      </c>
      <c r="CD57" s="396">
        <f t="shared" ca="1" si="115"/>
        <v>-20.057826476019045</v>
      </c>
      <c r="CE57" s="396">
        <f t="shared" ca="1" si="115"/>
        <v>1420.905512978884</v>
      </c>
      <c r="CF57" s="396">
        <f t="shared" ca="1" si="115"/>
        <v>2742.1270587104982</v>
      </c>
      <c r="CG57" s="396">
        <f t="shared" ca="1" si="115"/>
        <v>1091.6972523844013</v>
      </c>
      <c r="CH57" s="396">
        <f t="shared" ca="1" si="115"/>
        <v>-32.816309892273694</v>
      </c>
      <c r="CI57" s="396">
        <f t="shared" ca="1" si="115"/>
        <v>1442.8886255492941</v>
      </c>
      <c r="CJ57" s="396">
        <f t="shared" ca="1" si="115"/>
        <v>2727.8890920581807</v>
      </c>
      <c r="CK57" s="396">
        <f t="shared" ca="1" si="115"/>
        <v>1057.3884855966269</v>
      </c>
      <c r="CL57" s="396">
        <f t="shared" ca="1" si="115"/>
        <v>-55.79267141124501</v>
      </c>
      <c r="CM57" s="396">
        <f t="shared" ca="1" si="115"/>
        <v>1406.2907267503385</v>
      </c>
      <c r="CN57" s="396">
        <f t="shared" ca="1" si="115"/>
        <v>2712.1873985249713</v>
      </c>
      <c r="CO57" s="396">
        <f t="shared" ca="1" si="115"/>
        <v>1106.6513421549032</v>
      </c>
      <c r="CP57" s="396">
        <f t="shared" ca="1" si="115"/>
        <v>-17.583462702683619</v>
      </c>
      <c r="CQ57" s="396">
        <f t="shared" ca="1" si="115"/>
        <v>1453.2613351733246</v>
      </c>
      <c r="CR57" s="396">
        <f t="shared" ca="1" si="115"/>
        <v>2724.2180807367595</v>
      </c>
      <c r="CS57" s="396">
        <f t="shared" ca="1" si="115"/>
        <v>399.16348247467761</v>
      </c>
      <c r="CT57" s="396">
        <f t="shared" ca="1" si="115"/>
        <v>0</v>
      </c>
      <c r="CU57" s="396">
        <f t="shared" ca="1" si="115"/>
        <v>0</v>
      </c>
      <c r="CV57" s="396">
        <f t="shared" ca="1" si="115"/>
        <v>0</v>
      </c>
      <c r="CW57" s="396">
        <f t="shared" ca="1" si="115"/>
        <v>0</v>
      </c>
      <c r="CX57" s="396">
        <f t="shared" ca="1" si="115"/>
        <v>0</v>
      </c>
      <c r="CY57" s="396">
        <f t="shared" ca="1" si="115"/>
        <v>0</v>
      </c>
      <c r="CZ57" s="396">
        <f t="shared" ca="1" si="115"/>
        <v>0</v>
      </c>
      <c r="DA57" s="396">
        <f t="shared" ca="1" si="115"/>
        <v>0</v>
      </c>
      <c r="DB57" s="396">
        <f t="shared" ca="1" si="115"/>
        <v>0</v>
      </c>
      <c r="DC57" s="396">
        <f t="shared" ca="1" si="115"/>
        <v>0</v>
      </c>
      <c r="DD57" s="396">
        <f t="shared" ca="1" si="115"/>
        <v>0</v>
      </c>
      <c r="DE57" s="396">
        <f t="shared" ca="1" si="115"/>
        <v>0</v>
      </c>
      <c r="DF57" s="396">
        <f t="shared" ca="1" si="115"/>
        <v>0</v>
      </c>
      <c r="DG57" s="396">
        <f t="shared" ca="1" si="115"/>
        <v>0</v>
      </c>
      <c r="DH57" s="396">
        <f t="shared" ca="1" si="115"/>
        <v>0</v>
      </c>
      <c r="DI57" s="396">
        <f t="shared" ca="1" si="115"/>
        <v>0</v>
      </c>
      <c r="DJ57" s="396">
        <f t="shared" ref="DJ57:EP57" ca="1" si="116">DJ54-DJ56</f>
        <v>0</v>
      </c>
      <c r="DK57" s="396">
        <f t="shared" ca="1" si="116"/>
        <v>0</v>
      </c>
      <c r="DL57" s="396">
        <f t="shared" ca="1" si="116"/>
        <v>0</v>
      </c>
      <c r="DM57" s="396">
        <f t="shared" ca="1" si="116"/>
        <v>0</v>
      </c>
      <c r="DN57" s="396">
        <f t="shared" ca="1" si="116"/>
        <v>0</v>
      </c>
      <c r="DO57" s="396">
        <f t="shared" ca="1" si="116"/>
        <v>0</v>
      </c>
      <c r="DP57" s="396">
        <f t="shared" ca="1" si="116"/>
        <v>0</v>
      </c>
      <c r="DQ57" s="396">
        <f t="shared" ca="1" si="116"/>
        <v>0</v>
      </c>
      <c r="DR57" s="396">
        <f t="shared" ca="1" si="116"/>
        <v>0</v>
      </c>
      <c r="DS57" s="396">
        <f t="shared" ca="1" si="116"/>
        <v>0</v>
      </c>
      <c r="DT57" s="396">
        <f t="shared" ca="1" si="116"/>
        <v>0</v>
      </c>
      <c r="DU57" s="396">
        <f t="shared" ca="1" si="116"/>
        <v>0</v>
      </c>
      <c r="DV57" s="396">
        <f t="shared" ca="1" si="116"/>
        <v>0</v>
      </c>
      <c r="DW57" s="396">
        <f t="shared" ca="1" si="116"/>
        <v>0</v>
      </c>
      <c r="DX57" s="396">
        <f t="shared" ca="1" si="116"/>
        <v>0</v>
      </c>
      <c r="DY57" s="396">
        <f t="shared" ca="1" si="116"/>
        <v>0</v>
      </c>
      <c r="DZ57" s="396">
        <f t="shared" ca="1" si="116"/>
        <v>0</v>
      </c>
      <c r="EA57" s="396">
        <f t="shared" ca="1" si="116"/>
        <v>0</v>
      </c>
      <c r="EB57" s="396">
        <f t="shared" ca="1" si="116"/>
        <v>0</v>
      </c>
      <c r="EC57" s="396">
        <f t="shared" ca="1" si="116"/>
        <v>0</v>
      </c>
      <c r="ED57" s="396">
        <f t="shared" ca="1" si="116"/>
        <v>0</v>
      </c>
      <c r="EE57" s="396">
        <f t="shared" ca="1" si="116"/>
        <v>0</v>
      </c>
      <c r="EF57" s="396">
        <f t="shared" ca="1" si="116"/>
        <v>0</v>
      </c>
      <c r="EG57" s="396">
        <f t="shared" ca="1" si="116"/>
        <v>0</v>
      </c>
      <c r="EH57" s="396">
        <f t="shared" ca="1" si="116"/>
        <v>0</v>
      </c>
      <c r="EI57" s="396">
        <f t="shared" ca="1" si="116"/>
        <v>0</v>
      </c>
      <c r="EJ57" s="396">
        <f t="shared" ca="1" si="116"/>
        <v>0</v>
      </c>
      <c r="EK57" s="396">
        <f t="shared" ca="1" si="116"/>
        <v>0</v>
      </c>
      <c r="EL57" s="396">
        <f t="shared" ca="1" si="116"/>
        <v>0</v>
      </c>
      <c r="EM57" s="396">
        <f t="shared" ca="1" si="116"/>
        <v>0</v>
      </c>
      <c r="EN57" s="396">
        <f t="shared" ca="1" si="116"/>
        <v>0</v>
      </c>
      <c r="EO57" s="396">
        <f t="shared" ca="1" si="116"/>
        <v>0</v>
      </c>
      <c r="EP57" s="396">
        <f t="shared" ca="1" si="116"/>
        <v>0</v>
      </c>
    </row>
    <row r="58" spans="1:146" ht="14.1" customHeight="1">
      <c r="A58" s="15"/>
      <c r="B58" s="15"/>
      <c r="C58" s="15"/>
      <c r="D58" s="21"/>
      <c r="E58" s="706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  <c r="BM58" s="68"/>
      <c r="BN58" s="68"/>
      <c r="BO58" s="68"/>
      <c r="BP58" s="68"/>
      <c r="BQ58" s="68"/>
      <c r="BR58" s="68"/>
      <c r="BS58" s="68"/>
      <c r="BT58" s="68"/>
      <c r="BU58" s="68"/>
      <c r="BV58" s="68"/>
      <c r="BW58" s="68"/>
      <c r="BX58" s="68"/>
      <c r="BY58" s="68"/>
      <c r="BZ58" s="68"/>
      <c r="CA58" s="68"/>
      <c r="CB58" s="68"/>
      <c r="CC58" s="68"/>
      <c r="CD58" s="68"/>
      <c r="CE58" s="68"/>
      <c r="CF58" s="68"/>
      <c r="CG58" s="68"/>
      <c r="CH58" s="68"/>
      <c r="CI58" s="68"/>
      <c r="CJ58" s="68"/>
      <c r="CK58" s="68"/>
      <c r="CL58" s="68"/>
      <c r="CM58" s="68"/>
      <c r="CN58" s="68"/>
      <c r="CO58" s="68"/>
      <c r="CP58" s="68"/>
      <c r="CQ58" s="68"/>
      <c r="CR58" s="68"/>
      <c r="CS58" s="68"/>
      <c r="CT58" s="68"/>
      <c r="CU58" s="68"/>
      <c r="CV58" s="68"/>
      <c r="CW58" s="68"/>
      <c r="CX58" s="68"/>
      <c r="CY58" s="68"/>
      <c r="CZ58" s="68"/>
      <c r="DA58" s="68"/>
      <c r="DB58" s="68"/>
      <c r="DC58" s="68"/>
      <c r="DD58" s="68"/>
      <c r="DE58" s="68"/>
      <c r="DF58" s="68"/>
      <c r="DG58" s="68"/>
      <c r="DH58" s="68"/>
      <c r="DI58" s="68"/>
      <c r="DJ58" s="68"/>
      <c r="DK58" s="68"/>
      <c r="DL58" s="68"/>
      <c r="DM58" s="68"/>
      <c r="DN58" s="68"/>
      <c r="DO58" s="68"/>
      <c r="DP58" s="68"/>
      <c r="DQ58" s="68"/>
      <c r="DR58" s="68"/>
      <c r="DS58" s="68"/>
      <c r="DT58" s="68"/>
      <c r="DU58" s="68"/>
      <c r="DV58" s="68"/>
      <c r="DW58" s="68"/>
      <c r="DX58" s="68"/>
      <c r="DY58" s="68"/>
      <c r="DZ58" s="68"/>
      <c r="EA58" s="68"/>
      <c r="EB58" s="68"/>
      <c r="EC58" s="68"/>
      <c r="ED58" s="68"/>
      <c r="EE58" s="68"/>
      <c r="EF58" s="68"/>
      <c r="EG58" s="68"/>
      <c r="EH58" s="68"/>
      <c r="EI58" s="68"/>
      <c r="EJ58" s="68"/>
      <c r="EK58" s="68"/>
      <c r="EL58" s="68"/>
      <c r="EM58" s="68"/>
      <c r="EN58" s="68"/>
      <c r="EO58" s="68"/>
      <c r="EP58" s="68"/>
    </row>
    <row r="59" spans="1:146" ht="14.1" customHeight="1">
      <c r="E59" s="706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Q59" s="70"/>
      <c r="CR59" s="70"/>
      <c r="CS59" s="70"/>
      <c r="CT59" s="70"/>
      <c r="CU59" s="70"/>
      <c r="CV59" s="70"/>
      <c r="CW59" s="70"/>
      <c r="CX59" s="70"/>
      <c r="CY59" s="70"/>
      <c r="CZ59" s="70"/>
      <c r="DA59" s="70"/>
      <c r="DB59" s="70"/>
      <c r="DC59" s="70"/>
      <c r="DD59" s="70"/>
      <c r="DE59" s="70"/>
      <c r="DF59" s="70"/>
      <c r="DG59" s="70"/>
      <c r="DH59" s="70"/>
      <c r="DI59" s="70"/>
      <c r="DJ59" s="70"/>
      <c r="DK59" s="70"/>
      <c r="DL59" s="70"/>
      <c r="DM59" s="70"/>
      <c r="DN59" s="70"/>
      <c r="DO59" s="70"/>
      <c r="DP59" s="70"/>
      <c r="DQ59" s="70"/>
      <c r="DR59" s="70"/>
      <c r="DS59" s="70"/>
      <c r="DT59" s="70"/>
      <c r="DU59" s="70"/>
      <c r="DV59" s="70"/>
      <c r="DW59" s="70"/>
      <c r="DX59" s="70"/>
      <c r="DY59" s="70"/>
      <c r="DZ59" s="70"/>
      <c r="EA59" s="70"/>
      <c r="EB59" s="70"/>
      <c r="EC59" s="70"/>
      <c r="ED59" s="70"/>
      <c r="EE59" s="70"/>
      <c r="EF59" s="70"/>
      <c r="EG59" s="70"/>
      <c r="EH59" s="70"/>
      <c r="EI59" s="70"/>
      <c r="EJ59" s="70"/>
      <c r="EK59" s="70"/>
      <c r="EL59" s="70"/>
      <c r="EM59" s="70"/>
      <c r="EN59" s="70"/>
      <c r="EO59" s="70"/>
      <c r="EP59" s="70"/>
    </row>
    <row r="60" spans="1:146" ht="14.1" customHeight="1"/>
    <row r="61" spans="1:146" ht="14.1" customHeight="1"/>
    <row r="62" spans="1:146" ht="14.1" customHeight="1"/>
    <row r="63" spans="1:146" ht="14.1" customHeight="1"/>
    <row r="64" spans="1:146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</sheetData>
  <phoneticPr fontId="18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A1:ES157"/>
  <sheetViews>
    <sheetView zoomScale="70" zoomScaleNormal="70" zoomScaleSheetLayoutView="85" workbookViewId="0">
      <pane ySplit="7" topLeftCell="A95" activePane="bottomLeft" state="frozen"/>
      <selection pane="bottomLeft" activeCell="R46" sqref="R46"/>
    </sheetView>
  </sheetViews>
  <sheetFormatPr defaultColWidth="8.88671875" defaultRowHeight="15" customHeight="1"/>
  <cols>
    <col min="1" max="1" width="2.77734375" style="15" customWidth="1"/>
    <col min="2" max="2" width="30.77734375" style="15" customWidth="1"/>
    <col min="3" max="3" width="8.77734375" style="15" customWidth="1"/>
    <col min="4" max="4" width="8.77734375" style="8" customWidth="1"/>
    <col min="5" max="5" width="8.77734375" style="48" customWidth="1"/>
    <col min="6" max="6" width="1.77734375" style="15" customWidth="1"/>
    <col min="7" max="53" width="8.77734375" style="15" customWidth="1"/>
    <col min="54" max="54" width="7.77734375" style="15" customWidth="1"/>
    <col min="55" max="55" width="8.77734375" style="15" customWidth="1"/>
    <col min="56" max="118" width="7.77734375" style="15" customWidth="1"/>
    <col min="119" max="16384" width="8.88671875" style="15"/>
  </cols>
  <sheetData>
    <row r="1" spans="1:127" s="157" customFormat="1" ht="20.100000000000001" customHeight="1">
      <c r="A1" s="226" t="str">
        <f>Assum!$A$1</f>
        <v>당진 태양광 FS 재무모델</v>
      </c>
      <c r="D1" s="179"/>
      <c r="E1" s="491"/>
    </row>
    <row r="2" spans="1:127" s="158" customFormat="1" ht="20.100000000000001" customHeight="1">
      <c r="A2" s="227" t="s">
        <v>107</v>
      </c>
      <c r="C2" s="694"/>
      <c r="D2" s="391"/>
      <c r="E2" s="695"/>
    </row>
    <row r="3" spans="1:127" ht="14.1" customHeight="1">
      <c r="J3" s="49"/>
    </row>
    <row r="4" spans="1:127" s="154" customFormat="1" ht="14.1" customHeight="1">
      <c r="A4" s="243"/>
      <c r="B4" s="687" t="s">
        <v>106</v>
      </c>
      <c r="C4" s="690"/>
      <c r="D4" s="689"/>
      <c r="E4" s="708"/>
      <c r="F4" s="690"/>
      <c r="G4" s="691">
        <f>DATE(기준년도,12,31)</f>
        <v>45291</v>
      </c>
      <c r="H4" s="691">
        <f>EOMONTH(G4,12)</f>
        <v>45657</v>
      </c>
      <c r="I4" s="691">
        <f t="shared" ref="I4:Q4" si="0">EOMONTH(H4,12)</f>
        <v>46022</v>
      </c>
      <c r="J4" s="691">
        <f t="shared" si="0"/>
        <v>46387</v>
      </c>
      <c r="K4" s="691">
        <f t="shared" si="0"/>
        <v>46752</v>
      </c>
      <c r="L4" s="691">
        <f t="shared" si="0"/>
        <v>47118</v>
      </c>
      <c r="M4" s="691">
        <f t="shared" si="0"/>
        <v>47483</v>
      </c>
      <c r="N4" s="691">
        <f t="shared" si="0"/>
        <v>47848</v>
      </c>
      <c r="O4" s="691">
        <f t="shared" si="0"/>
        <v>48213</v>
      </c>
      <c r="P4" s="691">
        <f t="shared" si="0"/>
        <v>48579</v>
      </c>
      <c r="Q4" s="691">
        <f t="shared" si="0"/>
        <v>48944</v>
      </c>
      <c r="R4" s="691">
        <f t="shared" ref="R4" si="1">EOMONTH(Q4,12)</f>
        <v>49309</v>
      </c>
      <c r="S4" s="691">
        <f t="shared" ref="S4" si="2">EOMONTH(R4,12)</f>
        <v>49674</v>
      </c>
      <c r="T4" s="691">
        <f t="shared" ref="T4" si="3">EOMONTH(S4,12)</f>
        <v>50040</v>
      </c>
      <c r="U4" s="691">
        <f t="shared" ref="U4" si="4">EOMONTH(T4,12)</f>
        <v>50405</v>
      </c>
      <c r="V4" s="691">
        <f t="shared" ref="V4" si="5">EOMONTH(U4,12)</f>
        <v>50770</v>
      </c>
      <c r="W4" s="691">
        <f t="shared" ref="W4" si="6">EOMONTH(V4,12)</f>
        <v>51135</v>
      </c>
      <c r="X4" s="691">
        <f t="shared" ref="X4" si="7">EOMONTH(W4,12)</f>
        <v>51501</v>
      </c>
      <c r="Y4" s="691">
        <f t="shared" ref="Y4" si="8">EOMONTH(X4,12)</f>
        <v>51866</v>
      </c>
      <c r="Z4" s="691">
        <f t="shared" ref="Z4" si="9">EOMONTH(Y4,12)</f>
        <v>52231</v>
      </c>
      <c r="AA4" s="691">
        <f t="shared" ref="AA4" si="10">EOMONTH(Z4,12)</f>
        <v>52596</v>
      </c>
      <c r="AB4" s="691">
        <f t="shared" ref="AB4" si="11">EOMONTH(AA4,12)</f>
        <v>52962</v>
      </c>
      <c r="AC4" s="691">
        <f t="shared" ref="AC4" si="12">EOMONTH(AB4,12)</f>
        <v>53327</v>
      </c>
      <c r="AD4" s="691">
        <f t="shared" ref="AD4" si="13">EOMONTH(AC4,12)</f>
        <v>53692</v>
      </c>
      <c r="AE4" s="691">
        <f t="shared" ref="AE4" si="14">EOMONTH(AD4,12)</f>
        <v>54057</v>
      </c>
      <c r="AF4" s="691">
        <f t="shared" ref="AF4" si="15">EOMONTH(AE4,12)</f>
        <v>54423</v>
      </c>
      <c r="AG4" s="691">
        <f t="shared" ref="AG4" si="16">EOMONTH(AF4,12)</f>
        <v>54788</v>
      </c>
      <c r="AH4" s="691">
        <f t="shared" ref="AH4" si="17">EOMONTH(AG4,12)</f>
        <v>55153</v>
      </c>
      <c r="AI4" s="691">
        <f t="shared" ref="AI4" si="18">EOMONTH(AH4,12)</f>
        <v>55518</v>
      </c>
      <c r="AJ4" s="691">
        <f t="shared" ref="AJ4" si="19">EOMONTH(AI4,12)</f>
        <v>55884</v>
      </c>
      <c r="AK4" s="691">
        <f t="shared" ref="AK4" si="20">EOMONTH(AJ4,12)</f>
        <v>56249</v>
      </c>
      <c r="AL4" s="691">
        <f t="shared" ref="AL4" si="21">EOMONTH(AK4,12)</f>
        <v>56614</v>
      </c>
      <c r="AM4" s="691">
        <f t="shared" ref="AM4" si="22">EOMONTH(AL4,12)</f>
        <v>56979</v>
      </c>
      <c r="AN4" s="691">
        <f t="shared" ref="AN4" si="23">EOMONTH(AM4,12)</f>
        <v>57345</v>
      </c>
      <c r="AO4" s="691">
        <f t="shared" ref="AO4" si="24">EOMONTH(AN4,12)</f>
        <v>57710</v>
      </c>
    </row>
    <row r="5" spans="1:127" s="190" customFormat="1" ht="14.1" customHeight="1">
      <c r="A5" s="163"/>
      <c r="B5" s="164" t="s">
        <v>3</v>
      </c>
      <c r="C5" s="163"/>
      <c r="D5" s="201" t="s">
        <v>429</v>
      </c>
      <c r="E5" s="201" t="s">
        <v>127</v>
      </c>
      <c r="F5" s="163"/>
      <c r="G5" s="163">
        <f>YEAR('IS(Q)'!G4)</f>
        <v>2023</v>
      </c>
      <c r="H5" s="163">
        <f>G5+1</f>
        <v>2024</v>
      </c>
      <c r="I5" s="163">
        <f t="shared" ref="I5:Q5" si="25">H5+1</f>
        <v>2025</v>
      </c>
      <c r="J5" s="163">
        <f t="shared" si="25"/>
        <v>2026</v>
      </c>
      <c r="K5" s="163">
        <f t="shared" si="25"/>
        <v>2027</v>
      </c>
      <c r="L5" s="163">
        <f>K5+1</f>
        <v>2028</v>
      </c>
      <c r="M5" s="163">
        <f t="shared" si="25"/>
        <v>2029</v>
      </c>
      <c r="N5" s="163">
        <f t="shared" si="25"/>
        <v>2030</v>
      </c>
      <c r="O5" s="163">
        <f t="shared" si="25"/>
        <v>2031</v>
      </c>
      <c r="P5" s="163">
        <f t="shared" si="25"/>
        <v>2032</v>
      </c>
      <c r="Q5" s="163">
        <f t="shared" si="25"/>
        <v>2033</v>
      </c>
      <c r="R5" s="163">
        <f t="shared" ref="R5" si="26">Q5+1</f>
        <v>2034</v>
      </c>
      <c r="S5" s="163">
        <f t="shared" ref="S5" si="27">R5+1</f>
        <v>2035</v>
      </c>
      <c r="T5" s="163">
        <f t="shared" ref="T5" si="28">S5+1</f>
        <v>2036</v>
      </c>
      <c r="U5" s="163">
        <f t="shared" ref="U5" si="29">T5+1</f>
        <v>2037</v>
      </c>
      <c r="V5" s="163">
        <f t="shared" ref="V5" si="30">U5+1</f>
        <v>2038</v>
      </c>
      <c r="W5" s="163">
        <f t="shared" ref="W5" si="31">V5+1</f>
        <v>2039</v>
      </c>
      <c r="X5" s="163">
        <f t="shared" ref="X5" si="32">W5+1</f>
        <v>2040</v>
      </c>
      <c r="Y5" s="163">
        <f t="shared" ref="Y5" si="33">X5+1</f>
        <v>2041</v>
      </c>
      <c r="Z5" s="163">
        <f t="shared" ref="Z5" si="34">Y5+1</f>
        <v>2042</v>
      </c>
      <c r="AA5" s="163">
        <f t="shared" ref="AA5" si="35">Z5+1</f>
        <v>2043</v>
      </c>
      <c r="AB5" s="163">
        <f t="shared" ref="AB5" si="36">AA5+1</f>
        <v>2044</v>
      </c>
      <c r="AC5" s="163">
        <f t="shared" ref="AC5" si="37">AB5+1</f>
        <v>2045</v>
      </c>
      <c r="AD5" s="163">
        <f t="shared" ref="AD5" si="38">AC5+1</f>
        <v>2046</v>
      </c>
      <c r="AE5" s="163">
        <f t="shared" ref="AE5" si="39">AD5+1</f>
        <v>2047</v>
      </c>
      <c r="AF5" s="163">
        <f t="shared" ref="AF5" si="40">AE5+1</f>
        <v>2048</v>
      </c>
      <c r="AG5" s="163">
        <f t="shared" ref="AG5" si="41">AF5+1</f>
        <v>2049</v>
      </c>
      <c r="AH5" s="163">
        <f t="shared" ref="AH5" si="42">AG5+1</f>
        <v>2050</v>
      </c>
      <c r="AI5" s="163">
        <f t="shared" ref="AI5" si="43">AH5+1</f>
        <v>2051</v>
      </c>
      <c r="AJ5" s="163">
        <f t="shared" ref="AJ5" si="44">AI5+1</f>
        <v>2052</v>
      </c>
      <c r="AK5" s="163">
        <f t="shared" ref="AK5" si="45">AJ5+1</f>
        <v>2053</v>
      </c>
      <c r="AL5" s="163">
        <f t="shared" ref="AL5" si="46">AK5+1</f>
        <v>2054</v>
      </c>
      <c r="AM5" s="163">
        <f t="shared" ref="AM5" si="47">AL5+1</f>
        <v>2055</v>
      </c>
      <c r="AN5" s="163">
        <f t="shared" ref="AN5" si="48">AM5+1</f>
        <v>2056</v>
      </c>
      <c r="AO5" s="163">
        <f t="shared" ref="AO5" si="49">AN5+1</f>
        <v>2057</v>
      </c>
    </row>
    <row r="6" spans="1:127" s="9" customFormat="1" ht="14.1" customHeight="1">
      <c r="D6" s="8"/>
      <c r="E6" s="696"/>
      <c r="P6" s="225"/>
    </row>
    <row r="7" spans="1:127" s="9" customFormat="1" ht="14.1" customHeight="1">
      <c r="D7" s="8"/>
      <c r="E7" s="696"/>
      <c r="P7" s="225"/>
    </row>
    <row r="8" spans="1:127" s="9" customFormat="1" ht="14.1" customHeight="1">
      <c r="D8" s="8"/>
      <c r="E8" s="696"/>
      <c r="J8" s="225"/>
      <c r="L8" s="962"/>
      <c r="P8" s="225"/>
    </row>
    <row r="9" spans="1:127" s="43" customFormat="1" ht="14.1" customHeight="1">
      <c r="A9" s="248" t="s">
        <v>143</v>
      </c>
      <c r="B9" s="248"/>
      <c r="C9" s="113"/>
      <c r="D9" s="39"/>
      <c r="E9" s="697"/>
      <c r="H9" s="299"/>
    </row>
    <row r="10" spans="1:127" ht="14.1" customHeight="1">
      <c r="E10" s="698"/>
      <c r="H10" s="550"/>
      <c r="I10" s="550"/>
      <c r="J10" s="550"/>
      <c r="K10" s="550"/>
      <c r="L10" s="550"/>
      <c r="M10" s="550"/>
      <c r="N10" s="550"/>
      <c r="O10" s="550"/>
      <c r="P10" s="550"/>
      <c r="Q10" s="550"/>
      <c r="R10" s="550"/>
      <c r="S10" s="550"/>
      <c r="T10" s="550"/>
      <c r="U10" s="550"/>
      <c r="V10" s="550"/>
      <c r="W10" s="550"/>
      <c r="X10" s="550"/>
      <c r="Y10" s="550"/>
      <c r="Z10" s="550"/>
      <c r="AA10" s="550"/>
      <c r="AB10" s="550"/>
      <c r="AC10" s="550"/>
      <c r="AD10" s="550"/>
      <c r="AE10" s="550"/>
      <c r="AF10" s="550"/>
      <c r="AG10" s="550"/>
      <c r="AH10" s="550"/>
      <c r="AI10" s="550"/>
      <c r="AJ10" s="550"/>
      <c r="AK10" s="550"/>
      <c r="AL10" s="550"/>
      <c r="AM10" s="550"/>
      <c r="AN10" s="550"/>
      <c r="AO10" s="550"/>
    </row>
    <row r="11" spans="1:127" s="34" customFormat="1" ht="14.1" customHeight="1">
      <c r="A11" s="213">
        <f ca="1">E11-'IS(Q)'!E12</f>
        <v>0</v>
      </c>
      <c r="B11" s="34" t="s">
        <v>134</v>
      </c>
      <c r="D11" s="8" t="s">
        <v>97</v>
      </c>
      <c r="E11" s="698">
        <f ca="1">SUM(G11:AO11)</f>
        <v>405781.181856765</v>
      </c>
      <c r="F11" s="218"/>
      <c r="G11" s="218"/>
      <c r="H11" s="218">
        <f t="shared" ref="H11:Q11" ca="1" si="50">SUM(H12:H14)</f>
        <v>0</v>
      </c>
      <c r="I11" s="218">
        <f t="shared" ca="1" si="50"/>
        <v>4999.3093638731098</v>
      </c>
      <c r="J11" s="218">
        <f t="shared" ca="1" si="50"/>
        <v>21275.852894480631</v>
      </c>
      <c r="K11" s="218">
        <f t="shared" ca="1" si="50"/>
        <v>21169.348647274135</v>
      </c>
      <c r="L11" s="218">
        <f t="shared" ca="1" si="50"/>
        <v>21062.844400067632</v>
      </c>
      <c r="M11" s="218">
        <f t="shared" ca="1" si="50"/>
        <v>20956.340152861132</v>
      </c>
      <c r="N11" s="218">
        <f t="shared" ca="1" si="50"/>
        <v>20849.835905654636</v>
      </c>
      <c r="O11" s="218">
        <f t="shared" ca="1" si="50"/>
        <v>20743.331658448136</v>
      </c>
      <c r="P11" s="218">
        <f t="shared" ca="1" si="50"/>
        <v>20636.827411241633</v>
      </c>
      <c r="Q11" s="218">
        <f t="shared" ca="1" si="50"/>
        <v>20530.323164035137</v>
      </c>
      <c r="R11" s="218">
        <f t="shared" ref="R11:AO11" ca="1" si="51">SUM(R12:R14)</f>
        <v>20423.818916828634</v>
      </c>
      <c r="S11" s="218">
        <f t="shared" ca="1" si="51"/>
        <v>20317.314669622137</v>
      </c>
      <c r="T11" s="218">
        <f t="shared" ca="1" si="51"/>
        <v>20210.810422415634</v>
      </c>
      <c r="U11" s="218">
        <f t="shared" ca="1" si="51"/>
        <v>20104.306175209134</v>
      </c>
      <c r="V11" s="218">
        <f t="shared" ca="1" si="51"/>
        <v>19997.801928002635</v>
      </c>
      <c r="W11" s="218">
        <f t="shared" ca="1" si="51"/>
        <v>19891.297680796139</v>
      </c>
      <c r="X11" s="218">
        <f t="shared" ca="1" si="51"/>
        <v>19784.793433589635</v>
      </c>
      <c r="Y11" s="218">
        <f t="shared" ca="1" si="51"/>
        <v>19678.289186383136</v>
      </c>
      <c r="Z11" s="218">
        <f t="shared" ca="1" si="51"/>
        <v>19571.784939176636</v>
      </c>
      <c r="AA11" s="218">
        <f t="shared" ca="1" si="51"/>
        <v>19465.280691970132</v>
      </c>
      <c r="AB11" s="218">
        <f t="shared" ca="1" si="51"/>
        <v>19358.776444763636</v>
      </c>
      <c r="AC11" s="218">
        <f t="shared" ca="1" si="51"/>
        <v>14752.893770071336</v>
      </c>
      <c r="AD11" s="218">
        <f t="shared" ca="1" si="51"/>
        <v>0</v>
      </c>
      <c r="AE11" s="218">
        <f t="shared" ca="1" si="51"/>
        <v>0</v>
      </c>
      <c r="AF11" s="218">
        <f t="shared" ca="1" si="51"/>
        <v>0</v>
      </c>
      <c r="AG11" s="218">
        <f t="shared" ca="1" si="51"/>
        <v>0</v>
      </c>
      <c r="AH11" s="218">
        <f t="shared" ca="1" si="51"/>
        <v>0</v>
      </c>
      <c r="AI11" s="218">
        <f t="shared" ca="1" si="51"/>
        <v>0</v>
      </c>
      <c r="AJ11" s="218">
        <f t="shared" ca="1" si="51"/>
        <v>0</v>
      </c>
      <c r="AK11" s="218">
        <f t="shared" ca="1" si="51"/>
        <v>0</v>
      </c>
      <c r="AL11" s="218">
        <f t="shared" ca="1" si="51"/>
        <v>0</v>
      </c>
      <c r="AM11" s="218">
        <f t="shared" ca="1" si="51"/>
        <v>0</v>
      </c>
      <c r="AN11" s="218">
        <f t="shared" ca="1" si="51"/>
        <v>0</v>
      </c>
      <c r="AO11" s="218">
        <f t="shared" ca="1" si="51"/>
        <v>0</v>
      </c>
      <c r="AP11" s="309"/>
      <c r="AQ11" s="309"/>
      <c r="AR11" s="309"/>
      <c r="AS11" s="309"/>
      <c r="AT11" s="309"/>
      <c r="AU11" s="309"/>
      <c r="AV11" s="309"/>
      <c r="AW11" s="309"/>
      <c r="AX11" s="309"/>
      <c r="AY11" s="309"/>
      <c r="AZ11" s="309"/>
      <c r="BA11" s="309"/>
      <c r="BB11" s="309"/>
      <c r="BC11" s="309"/>
      <c r="BD11" s="309"/>
      <c r="BE11" s="309"/>
      <c r="BF11" s="309"/>
      <c r="BG11" s="309"/>
      <c r="BH11" s="309"/>
      <c r="BI11" s="309"/>
      <c r="BJ11" s="309"/>
      <c r="BK11" s="309"/>
      <c r="BL11" s="309"/>
      <c r="BM11" s="309"/>
      <c r="BN11" s="309"/>
      <c r="BO11" s="309"/>
      <c r="BP11" s="309"/>
      <c r="BQ11" s="309"/>
      <c r="BR11" s="309"/>
      <c r="BS11" s="309"/>
      <c r="BT11" s="309"/>
      <c r="BU11" s="309"/>
      <c r="BV11" s="309"/>
      <c r="BW11" s="309"/>
      <c r="BX11" s="309"/>
      <c r="BY11" s="309"/>
      <c r="BZ11" s="309"/>
      <c r="CA11" s="309"/>
      <c r="CB11" s="309"/>
      <c r="CC11" s="309"/>
      <c r="CD11" s="309"/>
      <c r="CE11" s="309"/>
      <c r="CF11" s="309"/>
      <c r="CG11" s="309"/>
      <c r="CH11" s="309"/>
      <c r="CI11" s="309"/>
      <c r="CJ11" s="309"/>
      <c r="CK11" s="309"/>
      <c r="CL11" s="309"/>
      <c r="CM11" s="309"/>
      <c r="CN11" s="309"/>
      <c r="CO11" s="309"/>
      <c r="CP11" s="309"/>
      <c r="CQ11" s="309"/>
      <c r="CR11" s="309"/>
      <c r="CS11" s="309"/>
      <c r="CT11" s="309"/>
      <c r="CU11" s="309"/>
      <c r="CV11" s="309"/>
      <c r="CW11" s="309"/>
      <c r="CX11" s="309"/>
      <c r="CY11" s="309"/>
      <c r="CZ11" s="309"/>
      <c r="DA11" s="309"/>
      <c r="DB11" s="309"/>
      <c r="DC11" s="309"/>
      <c r="DD11" s="309"/>
      <c r="DE11" s="309"/>
      <c r="DF11" s="309"/>
      <c r="DG11" s="309"/>
      <c r="DH11" s="309"/>
      <c r="DI11" s="309"/>
      <c r="DJ11" s="309"/>
      <c r="DK11" s="309"/>
      <c r="DL11" s="309"/>
      <c r="DM11" s="309"/>
      <c r="DN11" s="309"/>
      <c r="DO11" s="309"/>
      <c r="DP11" s="309"/>
      <c r="DQ11" s="309"/>
      <c r="DR11" s="309"/>
      <c r="DS11" s="309"/>
      <c r="DT11" s="309"/>
      <c r="DU11" s="309"/>
      <c r="DV11" s="309"/>
      <c r="DW11" s="309"/>
    </row>
    <row r="12" spans="1:127" ht="14.1" customHeight="1">
      <c r="A12" s="10">
        <f ca="1">E12-'IS(Q)'!E13</f>
        <v>0</v>
      </c>
      <c r="B12" s="15" t="s">
        <v>611</v>
      </c>
      <c r="D12" s="8" t="s">
        <v>97</v>
      </c>
      <c r="E12" s="146">
        <f ca="1">SUM(G12:AO12)</f>
        <v>0</v>
      </c>
      <c r="F12" s="71"/>
      <c r="G12" s="71"/>
      <c r="H12" s="71">
        <f ca="1">SUMIF('IS(Q)'!$5:$5,'IS(Y)'!H$5,'IS(Q)'!13:13)</f>
        <v>0</v>
      </c>
      <c r="I12" s="71">
        <f ca="1">SUMIF('IS(Q)'!$5:$5,'IS(Y)'!I$5,'IS(Q)'!13:13)</f>
        <v>0</v>
      </c>
      <c r="J12" s="71">
        <f ca="1">SUMIF('IS(Q)'!$5:$5,'IS(Y)'!J$5,'IS(Q)'!13:13)</f>
        <v>0</v>
      </c>
      <c r="K12" s="71">
        <f ca="1">SUMIF('IS(Q)'!$5:$5,'IS(Y)'!K$5,'IS(Q)'!13:13)</f>
        <v>0</v>
      </c>
      <c r="L12" s="71">
        <f ca="1">SUMIF('IS(Q)'!$5:$5,'IS(Y)'!L$5,'IS(Q)'!13:13)</f>
        <v>0</v>
      </c>
      <c r="M12" s="71">
        <f ca="1">SUMIF('IS(Q)'!$5:$5,'IS(Y)'!M$5,'IS(Q)'!13:13)</f>
        <v>0</v>
      </c>
      <c r="N12" s="71">
        <f ca="1">SUMIF('IS(Q)'!$5:$5,'IS(Y)'!N$5,'IS(Q)'!13:13)</f>
        <v>0</v>
      </c>
      <c r="O12" s="71">
        <f ca="1">SUMIF('IS(Q)'!$5:$5,'IS(Y)'!O$5,'IS(Q)'!13:13)</f>
        <v>0</v>
      </c>
      <c r="P12" s="71">
        <f ca="1">SUMIF('IS(Q)'!$5:$5,'IS(Y)'!P$5,'IS(Q)'!13:13)</f>
        <v>0</v>
      </c>
      <c r="Q12" s="71">
        <f ca="1">SUMIF('IS(Q)'!$5:$5,'IS(Y)'!Q$5,'IS(Q)'!13:13)</f>
        <v>0</v>
      </c>
      <c r="R12" s="71">
        <f ca="1">SUMIF('IS(Q)'!$5:$5,'IS(Y)'!R$5,'IS(Q)'!13:13)</f>
        <v>0</v>
      </c>
      <c r="S12" s="71">
        <f ca="1">SUMIF('IS(Q)'!$5:$5,'IS(Y)'!S$5,'IS(Q)'!13:13)</f>
        <v>0</v>
      </c>
      <c r="T12" s="71">
        <f ca="1">SUMIF('IS(Q)'!$5:$5,'IS(Y)'!T$5,'IS(Q)'!13:13)</f>
        <v>0</v>
      </c>
      <c r="U12" s="71">
        <f ca="1">SUMIF('IS(Q)'!$5:$5,'IS(Y)'!U$5,'IS(Q)'!13:13)</f>
        <v>0</v>
      </c>
      <c r="V12" s="71">
        <f ca="1">SUMIF('IS(Q)'!$5:$5,'IS(Y)'!V$5,'IS(Q)'!13:13)</f>
        <v>0</v>
      </c>
      <c r="W12" s="71">
        <f ca="1">SUMIF('IS(Q)'!$5:$5,'IS(Y)'!W$5,'IS(Q)'!13:13)</f>
        <v>0</v>
      </c>
      <c r="X12" s="71">
        <f ca="1">SUMIF('IS(Q)'!$5:$5,'IS(Y)'!X$5,'IS(Q)'!13:13)</f>
        <v>0</v>
      </c>
      <c r="Y12" s="71">
        <f ca="1">SUMIF('IS(Q)'!$5:$5,'IS(Y)'!Y$5,'IS(Q)'!13:13)</f>
        <v>0</v>
      </c>
      <c r="Z12" s="71">
        <f ca="1">SUMIF('IS(Q)'!$5:$5,'IS(Y)'!Z$5,'IS(Q)'!13:13)</f>
        <v>0</v>
      </c>
      <c r="AA12" s="71">
        <f ca="1">SUMIF('IS(Q)'!$5:$5,'IS(Y)'!AA$5,'IS(Q)'!13:13)</f>
        <v>0</v>
      </c>
      <c r="AB12" s="71">
        <f ca="1">SUMIF('IS(Q)'!$5:$5,'IS(Y)'!AB$5,'IS(Q)'!13:13)</f>
        <v>0</v>
      </c>
      <c r="AC12" s="71">
        <f ca="1">SUMIF('IS(Q)'!$5:$5,'IS(Y)'!AC$5,'IS(Q)'!13:13)</f>
        <v>0</v>
      </c>
      <c r="AD12" s="71">
        <f ca="1">SUMIF('IS(Q)'!$5:$5,'IS(Y)'!AD$5,'IS(Q)'!13:13)</f>
        <v>0</v>
      </c>
      <c r="AE12" s="71">
        <f ca="1">SUMIF('IS(Q)'!$5:$5,'IS(Y)'!AE$5,'IS(Q)'!13:13)</f>
        <v>0</v>
      </c>
      <c r="AF12" s="71">
        <f ca="1">SUMIF('IS(Q)'!$5:$5,'IS(Y)'!AF$5,'IS(Q)'!13:13)</f>
        <v>0</v>
      </c>
      <c r="AG12" s="71">
        <f ca="1">SUMIF('IS(Q)'!$5:$5,'IS(Y)'!AG$5,'IS(Q)'!13:13)</f>
        <v>0</v>
      </c>
      <c r="AH12" s="71">
        <f ca="1">SUMIF('IS(Q)'!$5:$5,'IS(Y)'!AH$5,'IS(Q)'!13:13)</f>
        <v>0</v>
      </c>
      <c r="AI12" s="71">
        <f ca="1">SUMIF('IS(Q)'!$5:$5,'IS(Y)'!AI$5,'IS(Q)'!13:13)</f>
        <v>0</v>
      </c>
      <c r="AJ12" s="71">
        <f ca="1">SUMIF('IS(Q)'!$5:$5,'IS(Y)'!AJ$5,'IS(Q)'!13:13)</f>
        <v>0</v>
      </c>
      <c r="AK12" s="71">
        <f ca="1">SUMIF('IS(Q)'!$5:$5,'IS(Y)'!AK$5,'IS(Q)'!13:13)</f>
        <v>0</v>
      </c>
      <c r="AL12" s="71">
        <f ca="1">SUMIF('IS(Q)'!$5:$5,'IS(Y)'!AL$5,'IS(Q)'!13:13)</f>
        <v>0</v>
      </c>
      <c r="AM12" s="71">
        <f ca="1">SUMIF('IS(Q)'!$5:$5,'IS(Y)'!AM$5,'IS(Q)'!13:13)</f>
        <v>0</v>
      </c>
      <c r="AN12" s="71">
        <f ca="1">SUMIF('IS(Q)'!$5:$5,'IS(Y)'!AN$5,'IS(Q)'!13:13)</f>
        <v>0</v>
      </c>
      <c r="AO12" s="71">
        <f ca="1">SUMIF('IS(Q)'!$5:$5,'IS(Y)'!AO$5,'IS(Q)'!13:13)</f>
        <v>0</v>
      </c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8"/>
      <c r="BY12" s="68"/>
      <c r="BZ12" s="68"/>
      <c r="CA12" s="68"/>
      <c r="CB12" s="68"/>
      <c r="CC12" s="68"/>
      <c r="CD12" s="68"/>
      <c r="CE12" s="68"/>
      <c r="CF12" s="68"/>
      <c r="CG12" s="68"/>
      <c r="CH12" s="68"/>
      <c r="CI12" s="68"/>
      <c r="CJ12" s="68"/>
      <c r="CK12" s="68"/>
      <c r="CL12" s="68"/>
      <c r="CM12" s="68"/>
      <c r="CN12" s="68"/>
      <c r="CO12" s="68"/>
      <c r="CP12" s="68"/>
      <c r="CQ12" s="68"/>
      <c r="CR12" s="68"/>
      <c r="CS12" s="68"/>
      <c r="CT12" s="68"/>
      <c r="CU12" s="68"/>
      <c r="CV12" s="68"/>
      <c r="CW12" s="68"/>
      <c r="CX12" s="68"/>
      <c r="CY12" s="68"/>
      <c r="CZ12" s="68"/>
      <c r="DA12" s="68"/>
      <c r="DB12" s="68"/>
      <c r="DC12" s="68"/>
      <c r="DD12" s="68"/>
      <c r="DE12" s="68"/>
      <c r="DF12" s="68"/>
      <c r="DG12" s="68"/>
      <c r="DH12" s="68"/>
      <c r="DI12" s="68"/>
      <c r="DJ12" s="68"/>
      <c r="DK12" s="68"/>
      <c r="DL12" s="68"/>
      <c r="DM12" s="68"/>
      <c r="DN12" s="68"/>
      <c r="DO12" s="68"/>
      <c r="DP12" s="68"/>
      <c r="DQ12" s="68"/>
      <c r="DR12" s="68"/>
      <c r="DS12" s="68"/>
      <c r="DT12" s="68"/>
      <c r="DU12" s="68"/>
      <c r="DV12" s="68"/>
      <c r="DW12" s="68"/>
    </row>
    <row r="13" spans="1:127" ht="14.1" customHeight="1">
      <c r="A13" s="10">
        <f ca="1">E13-'IS(Q)'!E14</f>
        <v>0</v>
      </c>
      <c r="B13" s="15" t="s">
        <v>746</v>
      </c>
      <c r="D13" s="8" t="s">
        <v>97</v>
      </c>
      <c r="E13" s="146">
        <f t="shared" ref="E13:E14" ca="1" si="52">SUM(G13:AO13)</f>
        <v>405781.181856765</v>
      </c>
      <c r="F13" s="71"/>
      <c r="G13" s="71"/>
      <c r="H13" s="71">
        <f ca="1">SUMIF('IS(Q)'!$5:$5,'IS(Y)'!H$5,'IS(Q)'!14:14)</f>
        <v>0</v>
      </c>
      <c r="I13" s="71">
        <f ca="1">SUMIF('IS(Q)'!$5:$5,'IS(Y)'!I$5,'IS(Q)'!14:14)</f>
        <v>4999.3093638731098</v>
      </c>
      <c r="J13" s="71">
        <f ca="1">SUMIF('IS(Q)'!$5:$5,'IS(Y)'!J$5,'IS(Q)'!14:14)</f>
        <v>21275.852894480631</v>
      </c>
      <c r="K13" s="71">
        <f ca="1">SUMIF('IS(Q)'!$5:$5,'IS(Y)'!K$5,'IS(Q)'!14:14)</f>
        <v>21169.348647274135</v>
      </c>
      <c r="L13" s="71">
        <f ca="1">SUMIF('IS(Q)'!$5:$5,'IS(Y)'!L$5,'IS(Q)'!14:14)</f>
        <v>21062.844400067632</v>
      </c>
      <c r="M13" s="71">
        <f ca="1">SUMIF('IS(Q)'!$5:$5,'IS(Y)'!M$5,'IS(Q)'!14:14)</f>
        <v>20956.340152861132</v>
      </c>
      <c r="N13" s="71">
        <f ca="1">SUMIF('IS(Q)'!$5:$5,'IS(Y)'!N$5,'IS(Q)'!14:14)</f>
        <v>20849.835905654636</v>
      </c>
      <c r="O13" s="71">
        <f ca="1">SUMIF('IS(Q)'!$5:$5,'IS(Y)'!O$5,'IS(Q)'!14:14)</f>
        <v>20743.331658448136</v>
      </c>
      <c r="P13" s="71">
        <f ca="1">SUMIF('IS(Q)'!$5:$5,'IS(Y)'!P$5,'IS(Q)'!14:14)</f>
        <v>20636.827411241633</v>
      </c>
      <c r="Q13" s="71">
        <f ca="1">SUMIF('IS(Q)'!$5:$5,'IS(Y)'!Q$5,'IS(Q)'!14:14)</f>
        <v>20530.323164035137</v>
      </c>
      <c r="R13" s="71">
        <f ca="1">SUMIF('IS(Q)'!$5:$5,'IS(Y)'!R$5,'IS(Q)'!14:14)</f>
        <v>20423.818916828634</v>
      </c>
      <c r="S13" s="71">
        <f ca="1">SUMIF('IS(Q)'!$5:$5,'IS(Y)'!S$5,'IS(Q)'!14:14)</f>
        <v>20317.314669622137</v>
      </c>
      <c r="T13" s="71">
        <f ca="1">SUMIF('IS(Q)'!$5:$5,'IS(Y)'!T$5,'IS(Q)'!14:14)</f>
        <v>20210.810422415634</v>
      </c>
      <c r="U13" s="71">
        <f ca="1">SUMIF('IS(Q)'!$5:$5,'IS(Y)'!U$5,'IS(Q)'!14:14)</f>
        <v>20104.306175209134</v>
      </c>
      <c r="V13" s="71">
        <f ca="1">SUMIF('IS(Q)'!$5:$5,'IS(Y)'!V$5,'IS(Q)'!14:14)</f>
        <v>19997.801928002635</v>
      </c>
      <c r="W13" s="71">
        <f ca="1">SUMIF('IS(Q)'!$5:$5,'IS(Y)'!W$5,'IS(Q)'!14:14)</f>
        <v>19891.297680796139</v>
      </c>
      <c r="X13" s="71">
        <f ca="1">SUMIF('IS(Q)'!$5:$5,'IS(Y)'!X$5,'IS(Q)'!14:14)</f>
        <v>19784.793433589635</v>
      </c>
      <c r="Y13" s="71">
        <f ca="1">SUMIF('IS(Q)'!$5:$5,'IS(Y)'!Y$5,'IS(Q)'!14:14)</f>
        <v>19678.289186383136</v>
      </c>
      <c r="Z13" s="71">
        <f ca="1">SUMIF('IS(Q)'!$5:$5,'IS(Y)'!Z$5,'IS(Q)'!14:14)</f>
        <v>19571.784939176636</v>
      </c>
      <c r="AA13" s="71">
        <f ca="1">SUMIF('IS(Q)'!$5:$5,'IS(Y)'!AA$5,'IS(Q)'!14:14)</f>
        <v>19465.280691970132</v>
      </c>
      <c r="AB13" s="71">
        <f ca="1">SUMIF('IS(Q)'!$5:$5,'IS(Y)'!AB$5,'IS(Q)'!14:14)</f>
        <v>19358.776444763636</v>
      </c>
      <c r="AC13" s="71">
        <f ca="1">SUMIF('IS(Q)'!$5:$5,'IS(Y)'!AC$5,'IS(Q)'!14:14)</f>
        <v>14752.893770071336</v>
      </c>
      <c r="AD13" s="71">
        <f ca="1">SUMIF('IS(Q)'!$5:$5,'IS(Y)'!AD$5,'IS(Q)'!14:14)</f>
        <v>0</v>
      </c>
      <c r="AE13" s="71">
        <f ca="1">SUMIF('IS(Q)'!$5:$5,'IS(Y)'!AE$5,'IS(Q)'!14:14)</f>
        <v>0</v>
      </c>
      <c r="AF13" s="71">
        <f ca="1">SUMIF('IS(Q)'!$5:$5,'IS(Y)'!AF$5,'IS(Q)'!14:14)</f>
        <v>0</v>
      </c>
      <c r="AG13" s="71">
        <f ca="1">SUMIF('IS(Q)'!$5:$5,'IS(Y)'!AG$5,'IS(Q)'!14:14)</f>
        <v>0</v>
      </c>
      <c r="AH13" s="71">
        <f ca="1">SUMIF('IS(Q)'!$5:$5,'IS(Y)'!AH$5,'IS(Q)'!14:14)</f>
        <v>0</v>
      </c>
      <c r="AI13" s="71">
        <f ca="1">SUMIF('IS(Q)'!$5:$5,'IS(Y)'!AI$5,'IS(Q)'!14:14)</f>
        <v>0</v>
      </c>
      <c r="AJ13" s="71">
        <f ca="1">SUMIF('IS(Q)'!$5:$5,'IS(Y)'!AJ$5,'IS(Q)'!14:14)</f>
        <v>0</v>
      </c>
      <c r="AK13" s="71">
        <f ca="1">SUMIF('IS(Q)'!$5:$5,'IS(Y)'!AK$5,'IS(Q)'!14:14)</f>
        <v>0</v>
      </c>
      <c r="AL13" s="71">
        <f ca="1">SUMIF('IS(Q)'!$5:$5,'IS(Y)'!AL$5,'IS(Q)'!14:14)</f>
        <v>0</v>
      </c>
      <c r="AM13" s="71">
        <f ca="1">SUMIF('IS(Q)'!$5:$5,'IS(Y)'!AM$5,'IS(Q)'!14:14)</f>
        <v>0</v>
      </c>
      <c r="AN13" s="71">
        <f ca="1">SUMIF('IS(Q)'!$5:$5,'IS(Y)'!AN$5,'IS(Q)'!14:14)</f>
        <v>0</v>
      </c>
      <c r="AO13" s="71">
        <f ca="1">SUMIF('IS(Q)'!$5:$5,'IS(Y)'!AO$5,'IS(Q)'!14:14)</f>
        <v>0</v>
      </c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8"/>
      <c r="BY13" s="68"/>
      <c r="BZ13" s="68"/>
      <c r="CA13" s="68"/>
      <c r="CB13" s="68"/>
      <c r="CC13" s="68"/>
      <c r="CD13" s="68"/>
      <c r="CE13" s="68"/>
      <c r="CF13" s="68"/>
      <c r="CG13" s="68"/>
      <c r="CH13" s="68"/>
      <c r="CI13" s="68"/>
      <c r="CJ13" s="68"/>
      <c r="CK13" s="68"/>
      <c r="CL13" s="68"/>
      <c r="CM13" s="68"/>
      <c r="CN13" s="68"/>
      <c r="CO13" s="68"/>
      <c r="CP13" s="68"/>
      <c r="CQ13" s="68"/>
      <c r="CR13" s="68"/>
      <c r="CS13" s="68"/>
      <c r="CT13" s="68"/>
      <c r="CU13" s="68"/>
      <c r="CV13" s="68"/>
      <c r="CW13" s="68"/>
      <c r="CX13" s="68"/>
      <c r="CY13" s="68"/>
      <c r="CZ13" s="68"/>
      <c r="DA13" s="68"/>
      <c r="DB13" s="68"/>
      <c r="DC13" s="68"/>
      <c r="DD13" s="68"/>
      <c r="DE13" s="68"/>
      <c r="DF13" s="68"/>
      <c r="DG13" s="68"/>
      <c r="DH13" s="68"/>
      <c r="DI13" s="68"/>
      <c r="DJ13" s="68"/>
      <c r="DK13" s="68"/>
      <c r="DL13" s="68"/>
      <c r="DM13" s="68"/>
      <c r="DN13" s="68"/>
      <c r="DO13" s="68"/>
      <c r="DP13" s="68"/>
      <c r="DQ13" s="68"/>
      <c r="DR13" s="68"/>
      <c r="DS13" s="68"/>
      <c r="DT13" s="68"/>
      <c r="DU13" s="68"/>
      <c r="DV13" s="68"/>
      <c r="DW13" s="68"/>
    </row>
    <row r="14" spans="1:127" ht="14.1" customHeight="1">
      <c r="A14" s="10">
        <f ca="1">E14-'IS(Q)'!E15</f>
        <v>0</v>
      </c>
      <c r="B14" s="15" t="s">
        <v>654</v>
      </c>
      <c r="D14" s="8" t="s">
        <v>97</v>
      </c>
      <c r="E14" s="146">
        <f t="shared" ca="1" si="52"/>
        <v>0</v>
      </c>
      <c r="F14" s="71"/>
      <c r="G14" s="71"/>
      <c r="H14" s="71">
        <f ca="1">SUMIF('IS(Q)'!$5:$5,'IS(Y)'!H$5,'IS(Q)'!15:15)</f>
        <v>0</v>
      </c>
      <c r="I14" s="71">
        <f ca="1">SUMIF('IS(Q)'!$5:$5,'IS(Y)'!I$5,'IS(Q)'!15:15)</f>
        <v>0</v>
      </c>
      <c r="J14" s="71">
        <f ca="1">SUMIF('IS(Q)'!$5:$5,'IS(Y)'!J$5,'IS(Q)'!15:15)</f>
        <v>0</v>
      </c>
      <c r="K14" s="71">
        <f ca="1">SUMIF('IS(Q)'!$5:$5,'IS(Y)'!K$5,'IS(Q)'!15:15)</f>
        <v>0</v>
      </c>
      <c r="L14" s="71">
        <f ca="1">SUMIF('IS(Q)'!$5:$5,'IS(Y)'!L$5,'IS(Q)'!15:15)</f>
        <v>0</v>
      </c>
      <c r="M14" s="71">
        <f ca="1">SUMIF('IS(Q)'!$5:$5,'IS(Y)'!M$5,'IS(Q)'!15:15)</f>
        <v>0</v>
      </c>
      <c r="N14" s="71">
        <f ca="1">SUMIF('IS(Q)'!$5:$5,'IS(Y)'!N$5,'IS(Q)'!15:15)</f>
        <v>0</v>
      </c>
      <c r="O14" s="71">
        <f ca="1">SUMIF('IS(Q)'!$5:$5,'IS(Y)'!O$5,'IS(Q)'!15:15)</f>
        <v>0</v>
      </c>
      <c r="P14" s="71">
        <f ca="1">SUMIF('IS(Q)'!$5:$5,'IS(Y)'!P$5,'IS(Q)'!15:15)</f>
        <v>0</v>
      </c>
      <c r="Q14" s="71">
        <f ca="1">SUMIF('IS(Q)'!$5:$5,'IS(Y)'!Q$5,'IS(Q)'!15:15)</f>
        <v>0</v>
      </c>
      <c r="R14" s="71">
        <f ca="1">SUMIF('IS(Q)'!$5:$5,'IS(Y)'!R$5,'IS(Q)'!15:15)</f>
        <v>0</v>
      </c>
      <c r="S14" s="71">
        <f ca="1">SUMIF('IS(Q)'!$5:$5,'IS(Y)'!S$5,'IS(Q)'!15:15)</f>
        <v>0</v>
      </c>
      <c r="T14" s="71">
        <f ca="1">SUMIF('IS(Q)'!$5:$5,'IS(Y)'!T$5,'IS(Q)'!15:15)</f>
        <v>0</v>
      </c>
      <c r="U14" s="71">
        <f ca="1">SUMIF('IS(Q)'!$5:$5,'IS(Y)'!U$5,'IS(Q)'!15:15)</f>
        <v>0</v>
      </c>
      <c r="V14" s="71">
        <f ca="1">SUMIF('IS(Q)'!$5:$5,'IS(Y)'!V$5,'IS(Q)'!15:15)</f>
        <v>0</v>
      </c>
      <c r="W14" s="71">
        <f ca="1">SUMIF('IS(Q)'!$5:$5,'IS(Y)'!W$5,'IS(Q)'!15:15)</f>
        <v>0</v>
      </c>
      <c r="X14" s="71">
        <f ca="1">SUMIF('IS(Q)'!$5:$5,'IS(Y)'!X$5,'IS(Q)'!15:15)</f>
        <v>0</v>
      </c>
      <c r="Y14" s="71">
        <f ca="1">SUMIF('IS(Q)'!$5:$5,'IS(Y)'!Y$5,'IS(Q)'!15:15)</f>
        <v>0</v>
      </c>
      <c r="Z14" s="71">
        <f ca="1">SUMIF('IS(Q)'!$5:$5,'IS(Y)'!Z$5,'IS(Q)'!15:15)</f>
        <v>0</v>
      </c>
      <c r="AA14" s="71">
        <f ca="1">SUMIF('IS(Q)'!$5:$5,'IS(Y)'!AA$5,'IS(Q)'!15:15)</f>
        <v>0</v>
      </c>
      <c r="AB14" s="71">
        <f ca="1">SUMIF('IS(Q)'!$5:$5,'IS(Y)'!AB$5,'IS(Q)'!15:15)</f>
        <v>0</v>
      </c>
      <c r="AC14" s="71">
        <f ca="1">SUMIF('IS(Q)'!$5:$5,'IS(Y)'!AC$5,'IS(Q)'!15:15)</f>
        <v>0</v>
      </c>
      <c r="AD14" s="71">
        <f ca="1">SUMIF('IS(Q)'!$5:$5,'IS(Y)'!AD$5,'IS(Q)'!15:15)</f>
        <v>0</v>
      </c>
      <c r="AE14" s="71">
        <f ca="1">SUMIF('IS(Q)'!$5:$5,'IS(Y)'!AE$5,'IS(Q)'!15:15)</f>
        <v>0</v>
      </c>
      <c r="AF14" s="71">
        <f ca="1">SUMIF('IS(Q)'!$5:$5,'IS(Y)'!AF$5,'IS(Q)'!15:15)</f>
        <v>0</v>
      </c>
      <c r="AG14" s="71">
        <f ca="1">SUMIF('IS(Q)'!$5:$5,'IS(Y)'!AG$5,'IS(Q)'!15:15)</f>
        <v>0</v>
      </c>
      <c r="AH14" s="71">
        <f ca="1">SUMIF('IS(Q)'!$5:$5,'IS(Y)'!AH$5,'IS(Q)'!15:15)</f>
        <v>0</v>
      </c>
      <c r="AI14" s="71">
        <f ca="1">SUMIF('IS(Q)'!$5:$5,'IS(Y)'!AI$5,'IS(Q)'!15:15)</f>
        <v>0</v>
      </c>
      <c r="AJ14" s="71">
        <f ca="1">SUMIF('IS(Q)'!$5:$5,'IS(Y)'!AJ$5,'IS(Q)'!15:15)</f>
        <v>0</v>
      </c>
      <c r="AK14" s="71">
        <f ca="1">SUMIF('IS(Q)'!$5:$5,'IS(Y)'!AK$5,'IS(Q)'!15:15)</f>
        <v>0</v>
      </c>
      <c r="AL14" s="71">
        <f ca="1">SUMIF('IS(Q)'!$5:$5,'IS(Y)'!AL$5,'IS(Q)'!15:15)</f>
        <v>0</v>
      </c>
      <c r="AM14" s="71">
        <f ca="1">SUMIF('IS(Q)'!$5:$5,'IS(Y)'!AM$5,'IS(Q)'!15:15)</f>
        <v>0</v>
      </c>
      <c r="AN14" s="71">
        <f ca="1">SUMIF('IS(Q)'!$5:$5,'IS(Y)'!AN$5,'IS(Q)'!15:15)</f>
        <v>0</v>
      </c>
      <c r="AO14" s="71">
        <f ca="1">SUMIF('IS(Q)'!$5:$5,'IS(Y)'!AO$5,'IS(Q)'!15:15)</f>
        <v>0</v>
      </c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8"/>
      <c r="BY14" s="68"/>
      <c r="BZ14" s="68"/>
      <c r="CA14" s="68"/>
      <c r="CB14" s="68"/>
      <c r="CC14" s="68"/>
      <c r="CD14" s="68"/>
      <c r="CE14" s="68"/>
      <c r="CF14" s="68"/>
      <c r="CG14" s="68"/>
      <c r="CH14" s="68"/>
      <c r="CI14" s="68"/>
      <c r="CJ14" s="68"/>
      <c r="CK14" s="68"/>
      <c r="CL14" s="68"/>
      <c r="CM14" s="68"/>
      <c r="CN14" s="68"/>
      <c r="CO14" s="68"/>
      <c r="CP14" s="68"/>
      <c r="CQ14" s="68"/>
      <c r="CR14" s="68"/>
      <c r="CS14" s="68"/>
      <c r="CT14" s="68"/>
      <c r="CU14" s="68"/>
      <c r="CV14" s="68"/>
      <c r="CW14" s="68"/>
      <c r="CX14" s="68"/>
      <c r="CY14" s="68"/>
      <c r="CZ14" s="68"/>
      <c r="DA14" s="68"/>
      <c r="DB14" s="68"/>
      <c r="DC14" s="68"/>
      <c r="DD14" s="68"/>
      <c r="DE14" s="68"/>
      <c r="DF14" s="68"/>
      <c r="DG14" s="68"/>
      <c r="DH14" s="68"/>
      <c r="DI14" s="68"/>
      <c r="DJ14" s="68"/>
      <c r="DK14" s="68"/>
      <c r="DL14" s="68"/>
      <c r="DM14" s="68"/>
      <c r="DN14" s="68"/>
      <c r="DO14" s="68"/>
      <c r="DP14" s="68"/>
      <c r="DQ14" s="68"/>
      <c r="DR14" s="68"/>
      <c r="DS14" s="68"/>
      <c r="DT14" s="68"/>
      <c r="DU14" s="68"/>
      <c r="DV14" s="68"/>
      <c r="DW14" s="68"/>
    </row>
    <row r="15" spans="1:127" ht="14.1" customHeight="1">
      <c r="A15" s="10"/>
      <c r="E15" s="146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8"/>
      <c r="BY15" s="68"/>
      <c r="BZ15" s="68"/>
      <c r="CA15" s="68"/>
      <c r="CB15" s="68"/>
      <c r="CC15" s="68"/>
      <c r="CD15" s="68"/>
      <c r="CE15" s="68"/>
      <c r="CF15" s="68"/>
      <c r="CG15" s="68"/>
      <c r="CH15" s="68"/>
      <c r="CI15" s="68"/>
      <c r="CJ15" s="68"/>
      <c r="CK15" s="68"/>
      <c r="CL15" s="68"/>
      <c r="CM15" s="68"/>
      <c r="CN15" s="68"/>
      <c r="CO15" s="68"/>
      <c r="CP15" s="68"/>
      <c r="CQ15" s="68"/>
      <c r="CR15" s="68"/>
      <c r="CS15" s="68"/>
      <c r="CT15" s="68"/>
      <c r="CU15" s="68"/>
      <c r="CV15" s="68"/>
      <c r="CW15" s="68"/>
      <c r="CX15" s="68"/>
      <c r="CY15" s="68"/>
      <c r="CZ15" s="68"/>
      <c r="DA15" s="68"/>
      <c r="DB15" s="68"/>
      <c r="DC15" s="68"/>
      <c r="DD15" s="68"/>
      <c r="DE15" s="68"/>
      <c r="DF15" s="68"/>
      <c r="DG15" s="68"/>
      <c r="DH15" s="68"/>
      <c r="DI15" s="68"/>
      <c r="DJ15" s="68"/>
      <c r="DK15" s="68"/>
      <c r="DL15" s="68"/>
      <c r="DM15" s="68"/>
      <c r="DN15" s="68"/>
      <c r="DO15" s="68"/>
      <c r="DP15" s="68"/>
      <c r="DQ15" s="68"/>
      <c r="DR15" s="68"/>
      <c r="DS15" s="68"/>
      <c r="DT15" s="68"/>
      <c r="DU15" s="68"/>
      <c r="DV15" s="68"/>
      <c r="DW15" s="68"/>
    </row>
    <row r="16" spans="1:127" s="34" customFormat="1" ht="14.1" customHeight="1">
      <c r="A16" s="10">
        <f ca="1">E16-'IS(Q)'!E17</f>
        <v>0</v>
      </c>
      <c r="B16" s="34" t="s">
        <v>135</v>
      </c>
      <c r="D16" s="8" t="s">
        <v>97</v>
      </c>
      <c r="E16" s="698">
        <f ca="1">SUM(G16:AO16)</f>
        <v>112401.02806467372</v>
      </c>
      <c r="F16" s="218"/>
      <c r="G16" s="218"/>
      <c r="H16" s="218">
        <f t="shared" ref="H16:Q16" ca="1" si="53">SUM(H17:H30)</f>
        <v>140</v>
      </c>
      <c r="I16" s="218">
        <f t="shared" ca="1" si="53"/>
        <v>1469.0312794254044</v>
      </c>
      <c r="J16" s="218">
        <f t="shared" ca="1" si="53"/>
        <v>5325.8497758834592</v>
      </c>
      <c r="K16" s="218">
        <f t="shared" ca="1" si="53"/>
        <v>5359.3767290212945</v>
      </c>
      <c r="L16" s="218">
        <f t="shared" ca="1" si="53"/>
        <v>5385.9635477841293</v>
      </c>
      <c r="M16" s="218">
        <f t="shared" ca="1" si="53"/>
        <v>5398.1197356563398</v>
      </c>
      <c r="N16" s="218">
        <f t="shared" ca="1" si="53"/>
        <v>5428.3549607845662</v>
      </c>
      <c r="O16" s="218">
        <f t="shared" ca="1" si="53"/>
        <v>5449.1790588898484</v>
      </c>
      <c r="P16" s="218">
        <f t="shared" ca="1" si="53"/>
        <v>5485.6020362322852</v>
      </c>
      <c r="Q16" s="218">
        <f t="shared" ca="1" si="53"/>
        <v>5522.6340726291892</v>
      </c>
      <c r="R16" s="218">
        <f t="shared" ref="R16:AO16" ca="1" si="54">SUM(R17:R30)</f>
        <v>5560.2855245277033</v>
      </c>
      <c r="S16" s="218">
        <f t="shared" ca="1" si="54"/>
        <v>5598.5669281329074</v>
      </c>
      <c r="T16" s="218">
        <f t="shared" ca="1" si="54"/>
        <v>5637.4890025924069</v>
      </c>
      <c r="U16" s="218">
        <f t="shared" ca="1" si="54"/>
        <v>5677.0626532384622</v>
      </c>
      <c r="V16" s="218">
        <f t="shared" ca="1" si="54"/>
        <v>5717.2989748887048</v>
      </c>
      <c r="W16" s="218">
        <f t="shared" ca="1" si="54"/>
        <v>5758.2092552065305</v>
      </c>
      <c r="X16" s="218">
        <f t="shared" ca="1" si="54"/>
        <v>5799.8049781222526</v>
      </c>
      <c r="Y16" s="218">
        <f t="shared" ca="1" si="54"/>
        <v>5842.0978273161381</v>
      </c>
      <c r="Z16" s="218">
        <f t="shared" ca="1" si="54"/>
        <v>5885.0996897644936</v>
      </c>
      <c r="AA16" s="218">
        <f t="shared" ca="1" si="54"/>
        <v>5928.8226593499103</v>
      </c>
      <c r="AB16" s="218">
        <f t="shared" ca="1" si="54"/>
        <v>5777.8525803675921</v>
      </c>
      <c r="AC16" s="218">
        <f t="shared" ca="1" si="54"/>
        <v>4254.3267948601115</v>
      </c>
      <c r="AD16" s="218">
        <f t="shared" ca="1" si="54"/>
        <v>0</v>
      </c>
      <c r="AE16" s="218">
        <f t="shared" ca="1" si="54"/>
        <v>0</v>
      </c>
      <c r="AF16" s="218">
        <f t="shared" ca="1" si="54"/>
        <v>0</v>
      </c>
      <c r="AG16" s="218">
        <f t="shared" ca="1" si="54"/>
        <v>0</v>
      </c>
      <c r="AH16" s="218">
        <f t="shared" ca="1" si="54"/>
        <v>0</v>
      </c>
      <c r="AI16" s="218">
        <f t="shared" ca="1" si="54"/>
        <v>0</v>
      </c>
      <c r="AJ16" s="218">
        <f t="shared" ca="1" si="54"/>
        <v>0</v>
      </c>
      <c r="AK16" s="218">
        <f t="shared" ca="1" si="54"/>
        <v>0</v>
      </c>
      <c r="AL16" s="218">
        <f t="shared" ca="1" si="54"/>
        <v>0</v>
      </c>
      <c r="AM16" s="218">
        <f t="shared" ca="1" si="54"/>
        <v>0</v>
      </c>
      <c r="AN16" s="218">
        <f t="shared" ca="1" si="54"/>
        <v>0</v>
      </c>
      <c r="AO16" s="218">
        <f t="shared" ca="1" si="54"/>
        <v>0</v>
      </c>
      <c r="AP16" s="309"/>
      <c r="AQ16" s="309"/>
      <c r="AR16" s="309"/>
      <c r="AS16" s="309"/>
      <c r="AT16" s="309"/>
      <c r="AU16" s="309"/>
      <c r="AV16" s="309"/>
      <c r="AW16" s="309"/>
      <c r="AX16" s="309"/>
      <c r="AY16" s="309"/>
      <c r="AZ16" s="309"/>
      <c r="BA16" s="309"/>
      <c r="BB16" s="309"/>
      <c r="BC16" s="309"/>
      <c r="BD16" s="309"/>
      <c r="BE16" s="309"/>
      <c r="BF16" s="309"/>
      <c r="BG16" s="309"/>
      <c r="BH16" s="309"/>
      <c r="BI16" s="309"/>
      <c r="BJ16" s="309"/>
      <c r="BK16" s="309"/>
      <c r="BL16" s="309"/>
      <c r="BM16" s="309"/>
      <c r="BN16" s="309"/>
      <c r="BO16" s="309"/>
      <c r="BP16" s="309"/>
      <c r="BQ16" s="309"/>
      <c r="BR16" s="309"/>
      <c r="BS16" s="309"/>
      <c r="BT16" s="309"/>
      <c r="BU16" s="309"/>
      <c r="BV16" s="309"/>
      <c r="BW16" s="309"/>
      <c r="BX16" s="309"/>
      <c r="BY16" s="309"/>
      <c r="BZ16" s="309"/>
      <c r="CA16" s="309"/>
      <c r="CB16" s="309"/>
      <c r="CC16" s="309"/>
      <c r="CD16" s="309"/>
      <c r="CE16" s="309"/>
      <c r="CF16" s="309"/>
      <c r="CG16" s="309"/>
      <c r="CH16" s="309"/>
      <c r="CI16" s="309"/>
      <c r="CJ16" s="309"/>
      <c r="CK16" s="309"/>
      <c r="CL16" s="309"/>
      <c r="CM16" s="309"/>
      <c r="CN16" s="309"/>
      <c r="CO16" s="309"/>
      <c r="CP16" s="309"/>
      <c r="CQ16" s="309"/>
      <c r="CR16" s="309"/>
      <c r="CS16" s="309"/>
      <c r="CT16" s="309"/>
      <c r="CU16" s="309"/>
      <c r="CV16" s="309"/>
      <c r="CW16" s="309"/>
      <c r="CX16" s="309"/>
      <c r="CY16" s="309"/>
      <c r="CZ16" s="309"/>
      <c r="DA16" s="309"/>
      <c r="DB16" s="309"/>
      <c r="DC16" s="309"/>
      <c r="DD16" s="309"/>
      <c r="DE16" s="309"/>
      <c r="DF16" s="309"/>
      <c r="DG16" s="309"/>
      <c r="DH16" s="309"/>
      <c r="DI16" s="309"/>
      <c r="DJ16" s="309"/>
      <c r="DK16" s="309"/>
      <c r="DL16" s="309"/>
      <c r="DM16" s="309"/>
      <c r="DN16" s="309"/>
      <c r="DO16" s="309"/>
      <c r="DP16" s="309"/>
      <c r="DQ16" s="309"/>
      <c r="DR16" s="309"/>
      <c r="DS16" s="309"/>
      <c r="DT16" s="309"/>
      <c r="DU16" s="309"/>
      <c r="DV16" s="309"/>
      <c r="DW16" s="309"/>
    </row>
    <row r="17" spans="1:127" ht="14.1" customHeight="1">
      <c r="A17" s="10">
        <f ca="1">E17-'IS(Q)'!E18</f>
        <v>4.3655745685100555E-11</v>
      </c>
      <c r="B17" s="15" t="s">
        <v>1282</v>
      </c>
      <c r="D17" s="8" t="s">
        <v>97</v>
      </c>
      <c r="E17" s="146">
        <f t="shared" ref="E17" ca="1" si="55">SUM(G17:AO17)</f>
        <v>25853.646725417442</v>
      </c>
      <c r="F17" s="71"/>
      <c r="G17" s="82"/>
      <c r="H17" s="71">
        <f ca="1">SUMIF('IS(Q)'!$5:$5,'IS(Y)'!H$5,'IS(Q)'!18:18)</f>
        <v>0</v>
      </c>
      <c r="I17" s="71">
        <f ca="1">SUMIF('IS(Q)'!$5:$5,'IS(Y)'!I$5,'IS(Q)'!18:18)</f>
        <v>328.75419721541209</v>
      </c>
      <c r="J17" s="71">
        <f ca="1">SUMIF('IS(Q)'!$5:$5,'IS(Y)'!J$5,'IS(Q)'!18:18)</f>
        <v>1315.0167888616484</v>
      </c>
      <c r="K17" s="71">
        <f ca="1">SUMIF('IS(Q)'!$5:$5,'IS(Y)'!K$5,'IS(Q)'!18:18)</f>
        <v>1315.0167888616484</v>
      </c>
      <c r="L17" s="71">
        <f ca="1">SUMIF('IS(Q)'!$5:$5,'IS(Y)'!L$5,'IS(Q)'!18:18)</f>
        <v>1315.0167888616484</v>
      </c>
      <c r="M17" s="71">
        <f ca="1">SUMIF('IS(Q)'!$5:$5,'IS(Y)'!M$5,'IS(Q)'!18:18)</f>
        <v>1315.0167888616484</v>
      </c>
      <c r="N17" s="71">
        <f ca="1">SUMIF('IS(Q)'!$5:$5,'IS(Y)'!N$5,'IS(Q)'!18:18)</f>
        <v>1315.0167888616484</v>
      </c>
      <c r="O17" s="71">
        <f ca="1">SUMIF('IS(Q)'!$5:$5,'IS(Y)'!O$5,'IS(Q)'!18:18)</f>
        <v>1315.0167888616484</v>
      </c>
      <c r="P17" s="71">
        <f ca="1">SUMIF('IS(Q)'!$5:$5,'IS(Y)'!P$5,'IS(Q)'!18:18)</f>
        <v>1315.0167888616484</v>
      </c>
      <c r="Q17" s="71">
        <f ca="1">SUMIF('IS(Q)'!$5:$5,'IS(Y)'!Q$5,'IS(Q)'!18:18)</f>
        <v>1315.0167888616484</v>
      </c>
      <c r="R17" s="71">
        <f ca="1">SUMIF('IS(Q)'!$5:$5,'IS(Y)'!R$5,'IS(Q)'!18:18)</f>
        <v>1315.0167888616484</v>
      </c>
      <c r="S17" s="71">
        <f ca="1">SUMIF('IS(Q)'!$5:$5,'IS(Y)'!S$5,'IS(Q)'!18:18)</f>
        <v>1315.0167888616484</v>
      </c>
      <c r="T17" s="71">
        <f ca="1">SUMIF('IS(Q)'!$5:$5,'IS(Y)'!T$5,'IS(Q)'!18:18)</f>
        <v>1315.0167888616484</v>
      </c>
      <c r="U17" s="71">
        <f ca="1">SUMIF('IS(Q)'!$5:$5,'IS(Y)'!U$5,'IS(Q)'!18:18)</f>
        <v>1315.0167888616484</v>
      </c>
      <c r="V17" s="71">
        <f ca="1">SUMIF('IS(Q)'!$5:$5,'IS(Y)'!V$5,'IS(Q)'!18:18)</f>
        <v>1315.0167888616484</v>
      </c>
      <c r="W17" s="71">
        <f ca="1">SUMIF('IS(Q)'!$5:$5,'IS(Y)'!W$5,'IS(Q)'!18:18)</f>
        <v>1315.0167888616484</v>
      </c>
      <c r="X17" s="71">
        <f ca="1">SUMIF('IS(Q)'!$5:$5,'IS(Y)'!X$5,'IS(Q)'!18:18)</f>
        <v>1315.0167888616484</v>
      </c>
      <c r="Y17" s="71">
        <f ca="1">SUMIF('IS(Q)'!$5:$5,'IS(Y)'!Y$5,'IS(Q)'!18:18)</f>
        <v>1315.0167888616484</v>
      </c>
      <c r="Z17" s="71">
        <f ca="1">SUMIF('IS(Q)'!$5:$5,'IS(Y)'!Z$5,'IS(Q)'!18:18)</f>
        <v>1315.0167888616484</v>
      </c>
      <c r="AA17" s="71">
        <f ca="1">SUMIF('IS(Q)'!$5:$5,'IS(Y)'!AA$5,'IS(Q)'!18:18)</f>
        <v>1315.0167888616484</v>
      </c>
      <c r="AB17" s="71">
        <f ca="1">SUMIF('IS(Q)'!$5:$5,'IS(Y)'!AB$5,'IS(Q)'!18:18)</f>
        <v>1119.5903286923535</v>
      </c>
      <c r="AC17" s="71">
        <f ca="1">SUMIF('IS(Q)'!$5:$5,'IS(Y)'!AC$5,'IS(Q)'!18:18)</f>
        <v>735</v>
      </c>
      <c r="AD17" s="71">
        <f ca="1">SUMIF('IS(Q)'!$5:$5,'IS(Y)'!AD$5,'IS(Q)'!18:18)</f>
        <v>0</v>
      </c>
      <c r="AE17" s="71">
        <f ca="1">SUMIF('IS(Q)'!$5:$5,'IS(Y)'!AE$5,'IS(Q)'!18:18)</f>
        <v>0</v>
      </c>
      <c r="AF17" s="71">
        <f ca="1">SUMIF('IS(Q)'!$5:$5,'IS(Y)'!AF$5,'IS(Q)'!18:18)</f>
        <v>0</v>
      </c>
      <c r="AG17" s="71">
        <f ca="1">SUMIF('IS(Q)'!$5:$5,'IS(Y)'!AG$5,'IS(Q)'!18:18)</f>
        <v>0</v>
      </c>
      <c r="AH17" s="71">
        <f ca="1">SUMIF('IS(Q)'!$5:$5,'IS(Y)'!AH$5,'IS(Q)'!18:18)</f>
        <v>0</v>
      </c>
      <c r="AI17" s="71">
        <f ca="1">SUMIF('IS(Q)'!$5:$5,'IS(Y)'!AI$5,'IS(Q)'!18:18)</f>
        <v>0</v>
      </c>
      <c r="AJ17" s="71">
        <f ca="1">SUMIF('IS(Q)'!$5:$5,'IS(Y)'!AJ$5,'IS(Q)'!18:18)</f>
        <v>0</v>
      </c>
      <c r="AK17" s="71">
        <f ca="1">SUMIF('IS(Q)'!$5:$5,'IS(Y)'!AK$5,'IS(Q)'!18:18)</f>
        <v>0</v>
      </c>
      <c r="AL17" s="71">
        <f ca="1">SUMIF('IS(Q)'!$5:$5,'IS(Y)'!AL$5,'IS(Q)'!18:18)</f>
        <v>0</v>
      </c>
      <c r="AM17" s="71">
        <f ca="1">SUMIF('IS(Q)'!$5:$5,'IS(Y)'!AM$5,'IS(Q)'!18:18)</f>
        <v>0</v>
      </c>
      <c r="AN17" s="71">
        <f ca="1">SUMIF('IS(Q)'!$5:$5,'IS(Y)'!AN$5,'IS(Q)'!18:18)</f>
        <v>0</v>
      </c>
      <c r="AO17" s="71">
        <f ca="1">SUMIF('IS(Q)'!$5:$5,'IS(Y)'!AO$5,'IS(Q)'!18:18)</f>
        <v>0</v>
      </c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8"/>
      <c r="BY17" s="68"/>
      <c r="BZ17" s="68"/>
      <c r="CA17" s="68"/>
      <c r="CB17" s="68"/>
      <c r="CC17" s="68"/>
      <c r="CD17" s="68"/>
      <c r="CE17" s="68"/>
      <c r="CF17" s="68"/>
      <c r="CG17" s="68"/>
      <c r="CH17" s="68"/>
      <c r="CI17" s="68"/>
      <c r="CJ17" s="68"/>
      <c r="CK17" s="68"/>
      <c r="CL17" s="68"/>
      <c r="CM17" s="68"/>
      <c r="CN17" s="68"/>
      <c r="CO17" s="68"/>
      <c r="CP17" s="68"/>
      <c r="CQ17" s="68"/>
      <c r="CR17" s="68"/>
      <c r="CS17" s="68"/>
      <c r="CT17" s="68"/>
      <c r="CU17" s="68"/>
      <c r="CV17" s="68"/>
      <c r="CW17" s="68"/>
      <c r="CX17" s="68"/>
      <c r="CY17" s="68"/>
      <c r="CZ17" s="68"/>
      <c r="DA17" s="68"/>
      <c r="DB17" s="68"/>
      <c r="DC17" s="68"/>
      <c r="DD17" s="68"/>
      <c r="DE17" s="68"/>
      <c r="DF17" s="68"/>
      <c r="DG17" s="68"/>
      <c r="DH17" s="68"/>
      <c r="DI17" s="68"/>
      <c r="DJ17" s="68"/>
      <c r="DK17" s="68"/>
      <c r="DL17" s="68"/>
      <c r="DM17" s="68"/>
      <c r="DN17" s="68"/>
      <c r="DO17" s="68"/>
      <c r="DP17" s="68"/>
      <c r="DQ17" s="68"/>
      <c r="DR17" s="68"/>
      <c r="DS17" s="68"/>
      <c r="DT17" s="68"/>
      <c r="DU17" s="68"/>
      <c r="DV17" s="68"/>
      <c r="DW17" s="68"/>
    </row>
    <row r="18" spans="1:127" ht="14.1" customHeight="1">
      <c r="A18" s="10">
        <f ca="1">E18-'IS(Q)'!E19</f>
        <v>0</v>
      </c>
      <c r="B18" s="15" t="s">
        <v>522</v>
      </c>
      <c r="D18" s="8" t="s">
        <v>97</v>
      </c>
      <c r="E18" s="146">
        <f t="shared" ref="E18:E29" ca="1" si="56">SUM(G18:AO18)</f>
        <v>34685.500655005562</v>
      </c>
      <c r="F18" s="71"/>
      <c r="G18" s="82"/>
      <c r="H18" s="71">
        <f ca="1">SUMIF('IS(Q)'!$5:$5,'IS(Y)'!H$5,'IS(Q)'!19:19)</f>
        <v>0</v>
      </c>
      <c r="I18" s="71">
        <f ca="1">SUMIF('IS(Q)'!$5:$5,'IS(Y)'!I$5,'IS(Q)'!19:19)</f>
        <v>375</v>
      </c>
      <c r="J18" s="71">
        <f ca="1">SUMIF('IS(Q)'!$5:$5,'IS(Y)'!J$5,'IS(Q)'!19:19)</f>
        <v>1505.625</v>
      </c>
      <c r="K18" s="71">
        <f ca="1">SUMIF('IS(Q)'!$5:$5,'IS(Y)'!K$5,'IS(Q)'!19:19)</f>
        <v>1528.2093749999997</v>
      </c>
      <c r="L18" s="71">
        <f ca="1">SUMIF('IS(Q)'!$5:$5,'IS(Y)'!L$5,'IS(Q)'!19:19)</f>
        <v>1551.1325156249995</v>
      </c>
      <c r="M18" s="71">
        <f ca="1">SUMIF('IS(Q)'!$5:$5,'IS(Y)'!M$5,'IS(Q)'!19:19)</f>
        <v>1574.3995033593744</v>
      </c>
      <c r="N18" s="71">
        <f ca="1">SUMIF('IS(Q)'!$5:$5,'IS(Y)'!N$5,'IS(Q)'!19:19)</f>
        <v>1598.0154959097649</v>
      </c>
      <c r="O18" s="71">
        <f ca="1">SUMIF('IS(Q)'!$5:$5,'IS(Y)'!O$5,'IS(Q)'!19:19)</f>
        <v>1621.9857283484109</v>
      </c>
      <c r="P18" s="71">
        <f ca="1">SUMIF('IS(Q)'!$5:$5,'IS(Y)'!P$5,'IS(Q)'!19:19)</f>
        <v>1646.3155142736368</v>
      </c>
      <c r="Q18" s="71">
        <f ca="1">SUMIF('IS(Q)'!$5:$5,'IS(Y)'!Q$5,'IS(Q)'!19:19)</f>
        <v>1671.0102469877413</v>
      </c>
      <c r="R18" s="71">
        <f ca="1">SUMIF('IS(Q)'!$5:$5,'IS(Y)'!R$5,'IS(Q)'!19:19)</f>
        <v>1696.075400692557</v>
      </c>
      <c r="S18" s="71">
        <f ca="1">SUMIF('IS(Q)'!$5:$5,'IS(Y)'!S$5,'IS(Q)'!19:19)</f>
        <v>1721.516531702945</v>
      </c>
      <c r="T18" s="71">
        <f ca="1">SUMIF('IS(Q)'!$5:$5,'IS(Y)'!T$5,'IS(Q)'!19:19)</f>
        <v>1747.3392796784892</v>
      </c>
      <c r="U18" s="71">
        <f ca="1">SUMIF('IS(Q)'!$5:$5,'IS(Y)'!U$5,'IS(Q)'!19:19)</f>
        <v>1773.5493688736665</v>
      </c>
      <c r="V18" s="71">
        <f ca="1">SUMIF('IS(Q)'!$5:$5,'IS(Y)'!V$5,'IS(Q)'!19:19)</f>
        <v>1800.1526094067713</v>
      </c>
      <c r="W18" s="71">
        <f ca="1">SUMIF('IS(Q)'!$5:$5,'IS(Y)'!W$5,'IS(Q)'!19:19)</f>
        <v>1827.1548985478728</v>
      </c>
      <c r="X18" s="71">
        <f ca="1">SUMIF('IS(Q)'!$5:$5,'IS(Y)'!X$5,'IS(Q)'!19:19)</f>
        <v>1854.5622220260907</v>
      </c>
      <c r="Y18" s="71">
        <f ca="1">SUMIF('IS(Q)'!$5:$5,'IS(Y)'!Y$5,'IS(Q)'!19:19)</f>
        <v>1882.3806553564818</v>
      </c>
      <c r="Z18" s="71">
        <f ca="1">SUMIF('IS(Q)'!$5:$5,'IS(Y)'!Z$5,'IS(Q)'!19:19)</f>
        <v>1910.6163651868287</v>
      </c>
      <c r="AA18" s="71">
        <f ca="1">SUMIF('IS(Q)'!$5:$5,'IS(Y)'!AA$5,'IS(Q)'!19:19)</f>
        <v>1939.2756106646309</v>
      </c>
      <c r="AB18" s="71">
        <f ca="1">SUMIF('IS(Q)'!$5:$5,'IS(Y)'!AB$5,'IS(Q)'!19:19)</f>
        <v>1968.3647448246002</v>
      </c>
      <c r="AC18" s="71">
        <f ca="1">SUMIF('IS(Q)'!$5:$5,'IS(Y)'!AC$5,'IS(Q)'!19:19)</f>
        <v>1492.8195885406992</v>
      </c>
      <c r="AD18" s="71">
        <f ca="1">SUMIF('IS(Q)'!$5:$5,'IS(Y)'!AD$5,'IS(Q)'!19:19)</f>
        <v>0</v>
      </c>
      <c r="AE18" s="71">
        <f ca="1">SUMIF('IS(Q)'!$5:$5,'IS(Y)'!AE$5,'IS(Q)'!19:19)</f>
        <v>0</v>
      </c>
      <c r="AF18" s="71">
        <f ca="1">SUMIF('IS(Q)'!$5:$5,'IS(Y)'!AF$5,'IS(Q)'!19:19)</f>
        <v>0</v>
      </c>
      <c r="AG18" s="71">
        <f ca="1">SUMIF('IS(Q)'!$5:$5,'IS(Y)'!AG$5,'IS(Q)'!19:19)</f>
        <v>0</v>
      </c>
      <c r="AH18" s="71">
        <f ca="1">SUMIF('IS(Q)'!$5:$5,'IS(Y)'!AH$5,'IS(Q)'!19:19)</f>
        <v>0</v>
      </c>
      <c r="AI18" s="71">
        <f ca="1">SUMIF('IS(Q)'!$5:$5,'IS(Y)'!AI$5,'IS(Q)'!19:19)</f>
        <v>0</v>
      </c>
      <c r="AJ18" s="71">
        <f ca="1">SUMIF('IS(Q)'!$5:$5,'IS(Y)'!AJ$5,'IS(Q)'!19:19)</f>
        <v>0</v>
      </c>
      <c r="AK18" s="71">
        <f ca="1">SUMIF('IS(Q)'!$5:$5,'IS(Y)'!AK$5,'IS(Q)'!19:19)</f>
        <v>0</v>
      </c>
      <c r="AL18" s="71">
        <f ca="1">SUMIF('IS(Q)'!$5:$5,'IS(Y)'!AL$5,'IS(Q)'!19:19)</f>
        <v>0</v>
      </c>
      <c r="AM18" s="71">
        <f ca="1">SUMIF('IS(Q)'!$5:$5,'IS(Y)'!AM$5,'IS(Q)'!19:19)</f>
        <v>0</v>
      </c>
      <c r="AN18" s="71">
        <f ca="1">SUMIF('IS(Q)'!$5:$5,'IS(Y)'!AN$5,'IS(Q)'!19:19)</f>
        <v>0</v>
      </c>
      <c r="AO18" s="71">
        <f ca="1">SUMIF('IS(Q)'!$5:$5,'IS(Y)'!AO$5,'IS(Q)'!19:19)</f>
        <v>0</v>
      </c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8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68"/>
      <c r="CY18" s="68"/>
      <c r="CZ18" s="68"/>
      <c r="DA18" s="68"/>
      <c r="DB18" s="68"/>
      <c r="DC18" s="68"/>
      <c r="DD18" s="68"/>
      <c r="DE18" s="68"/>
      <c r="DF18" s="68"/>
      <c r="DG18" s="68"/>
      <c r="DH18" s="68"/>
      <c r="DI18" s="68"/>
      <c r="DJ18" s="68"/>
      <c r="DK18" s="68"/>
      <c r="DL18" s="68"/>
      <c r="DM18" s="68"/>
      <c r="DN18" s="68"/>
      <c r="DO18" s="68"/>
      <c r="DP18" s="68"/>
      <c r="DQ18" s="68"/>
      <c r="DR18" s="68"/>
      <c r="DS18" s="68"/>
      <c r="DT18" s="68"/>
      <c r="DU18" s="68"/>
      <c r="DV18" s="68"/>
      <c r="DW18" s="68"/>
    </row>
    <row r="19" spans="1:127" ht="14.1" customHeight="1">
      <c r="A19" s="10">
        <f ca="1">E19-'IS(Q)'!E20</f>
        <v>0</v>
      </c>
      <c r="B19" s="15" t="s">
        <v>655</v>
      </c>
      <c r="D19" s="8" t="s">
        <v>97</v>
      </c>
      <c r="E19" s="146">
        <f t="shared" ca="1" si="56"/>
        <v>13000</v>
      </c>
      <c r="F19" s="71"/>
      <c r="G19" s="82"/>
      <c r="H19" s="71">
        <f ca="1">SUMIF('IS(Q)'!$5:$5,'IS(Y)'!H$5,'IS(Q)'!20:20)</f>
        <v>0</v>
      </c>
      <c r="I19" s="71">
        <f ca="1">SUMIF('IS(Q)'!$5:$5,'IS(Y)'!I$5,'IS(Q)'!20:20)</f>
        <v>162.5</v>
      </c>
      <c r="J19" s="71">
        <f ca="1">SUMIF('IS(Q)'!$5:$5,'IS(Y)'!J$5,'IS(Q)'!20:20)</f>
        <v>650</v>
      </c>
      <c r="K19" s="71">
        <f ca="1">SUMIF('IS(Q)'!$5:$5,'IS(Y)'!K$5,'IS(Q)'!20:20)</f>
        <v>650</v>
      </c>
      <c r="L19" s="71">
        <f ca="1">SUMIF('IS(Q)'!$5:$5,'IS(Y)'!L$5,'IS(Q)'!20:20)</f>
        <v>650</v>
      </c>
      <c r="M19" s="71">
        <f ca="1">SUMIF('IS(Q)'!$5:$5,'IS(Y)'!M$5,'IS(Q)'!20:20)</f>
        <v>650</v>
      </c>
      <c r="N19" s="71">
        <f ca="1">SUMIF('IS(Q)'!$5:$5,'IS(Y)'!N$5,'IS(Q)'!20:20)</f>
        <v>650</v>
      </c>
      <c r="O19" s="71">
        <f ca="1">SUMIF('IS(Q)'!$5:$5,'IS(Y)'!O$5,'IS(Q)'!20:20)</f>
        <v>650</v>
      </c>
      <c r="P19" s="71">
        <f ca="1">SUMIF('IS(Q)'!$5:$5,'IS(Y)'!P$5,'IS(Q)'!20:20)</f>
        <v>650</v>
      </c>
      <c r="Q19" s="71">
        <f ca="1">SUMIF('IS(Q)'!$5:$5,'IS(Y)'!Q$5,'IS(Q)'!20:20)</f>
        <v>650</v>
      </c>
      <c r="R19" s="71">
        <f ca="1">SUMIF('IS(Q)'!$5:$5,'IS(Y)'!R$5,'IS(Q)'!20:20)</f>
        <v>650</v>
      </c>
      <c r="S19" s="71">
        <f ca="1">SUMIF('IS(Q)'!$5:$5,'IS(Y)'!S$5,'IS(Q)'!20:20)</f>
        <v>650</v>
      </c>
      <c r="T19" s="71">
        <f ca="1">SUMIF('IS(Q)'!$5:$5,'IS(Y)'!T$5,'IS(Q)'!20:20)</f>
        <v>650</v>
      </c>
      <c r="U19" s="71">
        <f ca="1">SUMIF('IS(Q)'!$5:$5,'IS(Y)'!U$5,'IS(Q)'!20:20)</f>
        <v>650</v>
      </c>
      <c r="V19" s="71">
        <f ca="1">SUMIF('IS(Q)'!$5:$5,'IS(Y)'!V$5,'IS(Q)'!20:20)</f>
        <v>650</v>
      </c>
      <c r="W19" s="71">
        <f ca="1">SUMIF('IS(Q)'!$5:$5,'IS(Y)'!W$5,'IS(Q)'!20:20)</f>
        <v>650</v>
      </c>
      <c r="X19" s="71">
        <f ca="1">SUMIF('IS(Q)'!$5:$5,'IS(Y)'!X$5,'IS(Q)'!20:20)</f>
        <v>650</v>
      </c>
      <c r="Y19" s="71">
        <f ca="1">SUMIF('IS(Q)'!$5:$5,'IS(Y)'!Y$5,'IS(Q)'!20:20)</f>
        <v>650</v>
      </c>
      <c r="Z19" s="71">
        <f ca="1">SUMIF('IS(Q)'!$5:$5,'IS(Y)'!Z$5,'IS(Q)'!20:20)</f>
        <v>650</v>
      </c>
      <c r="AA19" s="71">
        <f ca="1">SUMIF('IS(Q)'!$5:$5,'IS(Y)'!AA$5,'IS(Q)'!20:20)</f>
        <v>650</v>
      </c>
      <c r="AB19" s="71">
        <f ca="1">SUMIF('IS(Q)'!$5:$5,'IS(Y)'!AB$5,'IS(Q)'!20:20)</f>
        <v>650</v>
      </c>
      <c r="AC19" s="71">
        <f ca="1">SUMIF('IS(Q)'!$5:$5,'IS(Y)'!AC$5,'IS(Q)'!20:20)</f>
        <v>487.5</v>
      </c>
      <c r="AD19" s="71">
        <f ca="1">SUMIF('IS(Q)'!$5:$5,'IS(Y)'!AD$5,'IS(Q)'!20:20)</f>
        <v>0</v>
      </c>
      <c r="AE19" s="71">
        <f ca="1">SUMIF('IS(Q)'!$5:$5,'IS(Y)'!AE$5,'IS(Q)'!20:20)</f>
        <v>0</v>
      </c>
      <c r="AF19" s="71">
        <f ca="1">SUMIF('IS(Q)'!$5:$5,'IS(Y)'!AF$5,'IS(Q)'!20:20)</f>
        <v>0</v>
      </c>
      <c r="AG19" s="71">
        <f ca="1">SUMIF('IS(Q)'!$5:$5,'IS(Y)'!AG$5,'IS(Q)'!20:20)</f>
        <v>0</v>
      </c>
      <c r="AH19" s="71">
        <f ca="1">SUMIF('IS(Q)'!$5:$5,'IS(Y)'!AH$5,'IS(Q)'!20:20)</f>
        <v>0</v>
      </c>
      <c r="AI19" s="71">
        <f ca="1">SUMIF('IS(Q)'!$5:$5,'IS(Y)'!AI$5,'IS(Q)'!20:20)</f>
        <v>0</v>
      </c>
      <c r="AJ19" s="71">
        <f ca="1">SUMIF('IS(Q)'!$5:$5,'IS(Y)'!AJ$5,'IS(Q)'!20:20)</f>
        <v>0</v>
      </c>
      <c r="AK19" s="71">
        <f ca="1">SUMIF('IS(Q)'!$5:$5,'IS(Y)'!AK$5,'IS(Q)'!20:20)</f>
        <v>0</v>
      </c>
      <c r="AL19" s="71">
        <f ca="1">SUMIF('IS(Q)'!$5:$5,'IS(Y)'!AL$5,'IS(Q)'!20:20)</f>
        <v>0</v>
      </c>
      <c r="AM19" s="71">
        <f ca="1">SUMIF('IS(Q)'!$5:$5,'IS(Y)'!AM$5,'IS(Q)'!20:20)</f>
        <v>0</v>
      </c>
      <c r="AN19" s="71">
        <f ca="1">SUMIF('IS(Q)'!$5:$5,'IS(Y)'!AN$5,'IS(Q)'!20:20)</f>
        <v>0</v>
      </c>
      <c r="AO19" s="71">
        <f ca="1">SUMIF('IS(Q)'!$5:$5,'IS(Y)'!AO$5,'IS(Q)'!20:20)</f>
        <v>0</v>
      </c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  <c r="BK19" s="68"/>
      <c r="BL19" s="68"/>
      <c r="BM19" s="68"/>
      <c r="BN19" s="68"/>
      <c r="BO19" s="68"/>
      <c r="BP19" s="68"/>
      <c r="BQ19" s="68"/>
      <c r="BR19" s="68"/>
      <c r="BS19" s="68"/>
      <c r="BT19" s="68"/>
      <c r="BU19" s="68"/>
      <c r="BV19" s="68"/>
      <c r="BW19" s="68"/>
      <c r="BX19" s="68"/>
      <c r="BY19" s="68"/>
      <c r="BZ19" s="68"/>
      <c r="CA19" s="68"/>
      <c r="CB19" s="68"/>
      <c r="CC19" s="68"/>
      <c r="CD19" s="68"/>
      <c r="CE19" s="68"/>
      <c r="CF19" s="68"/>
      <c r="CG19" s="68"/>
      <c r="CH19" s="68"/>
      <c r="CI19" s="68"/>
      <c r="CJ19" s="68"/>
      <c r="CK19" s="68"/>
      <c r="CL19" s="68"/>
      <c r="CM19" s="68"/>
      <c r="CN19" s="68"/>
      <c r="CO19" s="68"/>
      <c r="CP19" s="68"/>
      <c r="CQ19" s="68"/>
      <c r="CR19" s="68"/>
      <c r="CS19" s="68"/>
      <c r="CT19" s="68"/>
      <c r="CU19" s="68"/>
      <c r="CV19" s="68"/>
      <c r="CW19" s="68"/>
      <c r="CX19" s="68"/>
      <c r="CY19" s="68"/>
      <c r="CZ19" s="68"/>
      <c r="DA19" s="68"/>
      <c r="DB19" s="68"/>
      <c r="DC19" s="68"/>
      <c r="DD19" s="68"/>
      <c r="DE19" s="68"/>
      <c r="DF19" s="68"/>
      <c r="DG19" s="68"/>
      <c r="DH19" s="68"/>
      <c r="DI19" s="68"/>
      <c r="DJ19" s="68"/>
      <c r="DK19" s="68"/>
      <c r="DL19" s="68"/>
      <c r="DM19" s="68"/>
      <c r="DN19" s="68"/>
      <c r="DO19" s="68"/>
      <c r="DP19" s="68"/>
      <c r="DQ19" s="68"/>
      <c r="DR19" s="68"/>
      <c r="DS19" s="68"/>
      <c r="DT19" s="68"/>
      <c r="DU19" s="68"/>
      <c r="DV19" s="68"/>
      <c r="DW19" s="68"/>
    </row>
    <row r="20" spans="1:127" ht="14.1" customHeight="1">
      <c r="A20" s="10">
        <f ca="1">E20-'IS(Q)'!E21</f>
        <v>0</v>
      </c>
      <c r="B20" s="15" t="s">
        <v>1436</v>
      </c>
      <c r="D20" s="8" t="s">
        <v>97</v>
      </c>
      <c r="E20" s="146">
        <f t="shared" ref="E20:E26" ca="1" si="57">SUM(G20:AO20)</f>
        <v>2190</v>
      </c>
      <c r="F20" s="71"/>
      <c r="G20" s="82"/>
      <c r="H20" s="71">
        <f ca="1">SUMIF('IS(Q)'!$5:$5,'IS(Y)'!H$5,'IS(Q)'!21:21)</f>
        <v>0</v>
      </c>
      <c r="I20" s="71">
        <f ca="1">SUMIF('IS(Q)'!$5:$5,'IS(Y)'!I$5,'IS(Q)'!21:21)</f>
        <v>37.5</v>
      </c>
      <c r="J20" s="71">
        <f ca="1">SUMIF('IS(Q)'!$5:$5,'IS(Y)'!J$5,'IS(Q)'!21:21)</f>
        <v>150</v>
      </c>
      <c r="K20" s="71">
        <f ca="1">SUMIF('IS(Q)'!$5:$5,'IS(Y)'!K$5,'IS(Q)'!21:21)</f>
        <v>150</v>
      </c>
      <c r="L20" s="71">
        <f ca="1">SUMIF('IS(Q)'!$5:$5,'IS(Y)'!L$5,'IS(Q)'!21:21)</f>
        <v>142.5</v>
      </c>
      <c r="M20" s="71">
        <f ca="1">SUMIF('IS(Q)'!$5:$5,'IS(Y)'!M$5,'IS(Q)'!21:21)</f>
        <v>120</v>
      </c>
      <c r="N20" s="71">
        <f ca="1">SUMIF('IS(Q)'!$5:$5,'IS(Y)'!N$5,'IS(Q)'!21:21)</f>
        <v>115</v>
      </c>
      <c r="O20" s="71">
        <f ca="1">SUMIF('IS(Q)'!$5:$5,'IS(Y)'!O$5,'IS(Q)'!21:21)</f>
        <v>100</v>
      </c>
      <c r="P20" s="71">
        <f ca="1">SUMIF('IS(Q)'!$5:$5,'IS(Y)'!P$5,'IS(Q)'!21:21)</f>
        <v>100</v>
      </c>
      <c r="Q20" s="71">
        <f ca="1">SUMIF('IS(Q)'!$5:$5,'IS(Y)'!Q$5,'IS(Q)'!21:21)</f>
        <v>100</v>
      </c>
      <c r="R20" s="71">
        <f ca="1">SUMIF('IS(Q)'!$5:$5,'IS(Y)'!R$5,'IS(Q)'!21:21)</f>
        <v>100</v>
      </c>
      <c r="S20" s="71">
        <f ca="1">SUMIF('IS(Q)'!$5:$5,'IS(Y)'!S$5,'IS(Q)'!21:21)</f>
        <v>100</v>
      </c>
      <c r="T20" s="71">
        <f ca="1">SUMIF('IS(Q)'!$5:$5,'IS(Y)'!T$5,'IS(Q)'!21:21)</f>
        <v>100</v>
      </c>
      <c r="U20" s="71">
        <f ca="1">SUMIF('IS(Q)'!$5:$5,'IS(Y)'!U$5,'IS(Q)'!21:21)</f>
        <v>100</v>
      </c>
      <c r="V20" s="71">
        <f ca="1">SUMIF('IS(Q)'!$5:$5,'IS(Y)'!V$5,'IS(Q)'!21:21)</f>
        <v>100</v>
      </c>
      <c r="W20" s="71">
        <f ca="1">SUMIF('IS(Q)'!$5:$5,'IS(Y)'!W$5,'IS(Q)'!21:21)</f>
        <v>100</v>
      </c>
      <c r="X20" s="71">
        <f ca="1">SUMIF('IS(Q)'!$5:$5,'IS(Y)'!X$5,'IS(Q)'!21:21)</f>
        <v>100</v>
      </c>
      <c r="Y20" s="71">
        <f ca="1">SUMIF('IS(Q)'!$5:$5,'IS(Y)'!Y$5,'IS(Q)'!21:21)</f>
        <v>100</v>
      </c>
      <c r="Z20" s="71">
        <f ca="1">SUMIF('IS(Q)'!$5:$5,'IS(Y)'!Z$5,'IS(Q)'!21:21)</f>
        <v>100</v>
      </c>
      <c r="AA20" s="71">
        <f ca="1">SUMIF('IS(Q)'!$5:$5,'IS(Y)'!AA$5,'IS(Q)'!21:21)</f>
        <v>100</v>
      </c>
      <c r="AB20" s="71">
        <f ca="1">SUMIF('IS(Q)'!$5:$5,'IS(Y)'!AB$5,'IS(Q)'!21:21)</f>
        <v>100</v>
      </c>
      <c r="AC20" s="71">
        <f ca="1">SUMIF('IS(Q)'!$5:$5,'IS(Y)'!AC$5,'IS(Q)'!21:21)</f>
        <v>75</v>
      </c>
      <c r="AD20" s="71">
        <f ca="1">SUMIF('IS(Q)'!$5:$5,'IS(Y)'!AD$5,'IS(Q)'!21:21)</f>
        <v>0</v>
      </c>
      <c r="AE20" s="71">
        <f ca="1">SUMIF('IS(Q)'!$5:$5,'IS(Y)'!AE$5,'IS(Q)'!21:21)</f>
        <v>0</v>
      </c>
      <c r="AF20" s="71">
        <f ca="1">SUMIF('IS(Q)'!$5:$5,'IS(Y)'!AF$5,'IS(Q)'!21:21)</f>
        <v>0</v>
      </c>
      <c r="AG20" s="71">
        <f ca="1">SUMIF('IS(Q)'!$5:$5,'IS(Y)'!AG$5,'IS(Q)'!21:21)</f>
        <v>0</v>
      </c>
      <c r="AH20" s="71">
        <f ca="1">SUMIF('IS(Q)'!$5:$5,'IS(Y)'!AH$5,'IS(Q)'!21:21)</f>
        <v>0</v>
      </c>
      <c r="AI20" s="71">
        <f ca="1">SUMIF('IS(Q)'!$5:$5,'IS(Y)'!AI$5,'IS(Q)'!21:21)</f>
        <v>0</v>
      </c>
      <c r="AJ20" s="71">
        <f ca="1">SUMIF('IS(Q)'!$5:$5,'IS(Y)'!AJ$5,'IS(Q)'!21:21)</f>
        <v>0</v>
      </c>
      <c r="AK20" s="71">
        <f ca="1">SUMIF('IS(Q)'!$5:$5,'IS(Y)'!AK$5,'IS(Q)'!21:21)</f>
        <v>0</v>
      </c>
      <c r="AL20" s="71">
        <f ca="1">SUMIF('IS(Q)'!$5:$5,'IS(Y)'!AL$5,'IS(Q)'!21:21)</f>
        <v>0</v>
      </c>
      <c r="AM20" s="71">
        <f ca="1">SUMIF('IS(Q)'!$5:$5,'IS(Y)'!AM$5,'IS(Q)'!21:21)</f>
        <v>0</v>
      </c>
      <c r="AN20" s="71">
        <f ca="1">SUMIF('IS(Q)'!$5:$5,'IS(Y)'!AN$5,'IS(Q)'!21:21)</f>
        <v>0</v>
      </c>
      <c r="AO20" s="71">
        <f ca="1">SUMIF('IS(Q)'!$5:$5,'IS(Y)'!AO$5,'IS(Q)'!21:21)</f>
        <v>0</v>
      </c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  <c r="BJ20" s="68"/>
      <c r="BK20" s="68"/>
      <c r="BL20" s="68"/>
      <c r="BM20" s="68"/>
      <c r="BN20" s="68"/>
      <c r="BO20" s="68"/>
      <c r="BP20" s="68"/>
      <c r="BQ20" s="68"/>
      <c r="BR20" s="68"/>
      <c r="BS20" s="68"/>
      <c r="BT20" s="68"/>
      <c r="BU20" s="68"/>
      <c r="BV20" s="68"/>
      <c r="BW20" s="68"/>
      <c r="BX20" s="68"/>
      <c r="BY20" s="68"/>
      <c r="BZ20" s="68"/>
      <c r="CA20" s="68"/>
      <c r="CB20" s="68"/>
      <c r="CC20" s="68"/>
      <c r="CD20" s="68"/>
      <c r="CE20" s="68"/>
      <c r="CF20" s="68"/>
      <c r="CG20" s="68"/>
      <c r="CH20" s="68"/>
      <c r="CI20" s="68"/>
      <c r="CJ20" s="68"/>
      <c r="CK20" s="68"/>
      <c r="CL20" s="68"/>
      <c r="CM20" s="68"/>
      <c r="CN20" s="68"/>
      <c r="CO20" s="68"/>
      <c r="CP20" s="68"/>
      <c r="CQ20" s="68"/>
      <c r="CR20" s="68"/>
      <c r="CS20" s="68"/>
      <c r="CT20" s="68"/>
      <c r="CU20" s="68"/>
      <c r="CV20" s="68"/>
      <c r="CW20" s="68"/>
      <c r="CX20" s="68"/>
      <c r="CY20" s="68"/>
      <c r="CZ20" s="68"/>
      <c r="DA20" s="68"/>
      <c r="DB20" s="68"/>
      <c r="DC20" s="68"/>
      <c r="DD20" s="68"/>
      <c r="DE20" s="68"/>
      <c r="DF20" s="68"/>
      <c r="DG20" s="68"/>
      <c r="DH20" s="68"/>
      <c r="DI20" s="68"/>
      <c r="DJ20" s="68"/>
      <c r="DK20" s="68"/>
      <c r="DL20" s="68"/>
      <c r="DM20" s="68"/>
      <c r="DN20" s="68"/>
      <c r="DO20" s="68"/>
      <c r="DP20" s="68"/>
      <c r="DQ20" s="68"/>
      <c r="DR20" s="68"/>
      <c r="DS20" s="68"/>
      <c r="DT20" s="68"/>
      <c r="DU20" s="68"/>
      <c r="DV20" s="68"/>
      <c r="DW20" s="68"/>
    </row>
    <row r="21" spans="1:127" ht="14.1" customHeight="1">
      <c r="A21" s="10">
        <f ca="1">E21-'IS(Q)'!E22</f>
        <v>0</v>
      </c>
      <c r="B21" s="15" t="s">
        <v>1243</v>
      </c>
      <c r="D21" s="8" t="s">
        <v>97</v>
      </c>
      <c r="E21" s="146">
        <f t="shared" ca="1" si="57"/>
        <v>4859.4739597835442</v>
      </c>
      <c r="F21" s="71"/>
      <c r="G21" s="82"/>
      <c r="H21" s="71">
        <f ca="1">SUMIF('IS(Q)'!$5:$5,'IS(Y)'!H$5,'IS(Q)'!22:22)</f>
        <v>0</v>
      </c>
      <c r="I21" s="71">
        <f ca="1">SUMIF('IS(Q)'!$5:$5,'IS(Y)'!I$5,'IS(Q)'!22:22)</f>
        <v>50</v>
      </c>
      <c r="J21" s="71">
        <f ca="1">SUMIF('IS(Q)'!$5:$5,'IS(Y)'!J$5,'IS(Q)'!22:22)</f>
        <v>201</v>
      </c>
      <c r="K21" s="71">
        <f ca="1">SUMIF('IS(Q)'!$5:$5,'IS(Y)'!K$5,'IS(Q)'!22:22)</f>
        <v>205.01999999999998</v>
      </c>
      <c r="L21" s="71">
        <f ca="1">SUMIF('IS(Q)'!$5:$5,'IS(Y)'!L$5,'IS(Q)'!22:22)</f>
        <v>209.12039999999999</v>
      </c>
      <c r="M21" s="71">
        <f ca="1">SUMIF('IS(Q)'!$5:$5,'IS(Y)'!M$5,'IS(Q)'!22:22)</f>
        <v>213.302808</v>
      </c>
      <c r="N21" s="71">
        <f ca="1">SUMIF('IS(Q)'!$5:$5,'IS(Y)'!N$5,'IS(Q)'!22:22)</f>
        <v>217.56886416</v>
      </c>
      <c r="O21" s="71">
        <f ca="1">SUMIF('IS(Q)'!$5:$5,'IS(Y)'!O$5,'IS(Q)'!22:22)</f>
        <v>221.92024144319998</v>
      </c>
      <c r="P21" s="71">
        <f ca="1">SUMIF('IS(Q)'!$5:$5,'IS(Y)'!P$5,'IS(Q)'!22:22)</f>
        <v>226.35864627206402</v>
      </c>
      <c r="Q21" s="71">
        <f ca="1">SUMIF('IS(Q)'!$5:$5,'IS(Y)'!Q$5,'IS(Q)'!22:22)</f>
        <v>230.8858191975053</v>
      </c>
      <c r="R21" s="71">
        <f ca="1">SUMIF('IS(Q)'!$5:$5,'IS(Y)'!R$5,'IS(Q)'!22:22)</f>
        <v>235.5035355814554</v>
      </c>
      <c r="S21" s="71">
        <f ca="1">SUMIF('IS(Q)'!$5:$5,'IS(Y)'!S$5,'IS(Q)'!22:22)</f>
        <v>240.21360629308452</v>
      </c>
      <c r="T21" s="71">
        <f ca="1">SUMIF('IS(Q)'!$5:$5,'IS(Y)'!T$5,'IS(Q)'!22:22)</f>
        <v>245.01787841894622</v>
      </c>
      <c r="U21" s="71">
        <f ca="1">SUMIF('IS(Q)'!$5:$5,'IS(Y)'!U$5,'IS(Q)'!22:22)</f>
        <v>249.91823598732515</v>
      </c>
      <c r="V21" s="71">
        <f ca="1">SUMIF('IS(Q)'!$5:$5,'IS(Y)'!V$5,'IS(Q)'!22:22)</f>
        <v>254.91660070707164</v>
      </c>
      <c r="W21" s="71">
        <f ca="1">SUMIF('IS(Q)'!$5:$5,'IS(Y)'!W$5,'IS(Q)'!22:22)</f>
        <v>260.01493272121309</v>
      </c>
      <c r="X21" s="71">
        <f ca="1">SUMIF('IS(Q)'!$5:$5,'IS(Y)'!X$5,'IS(Q)'!22:22)</f>
        <v>265.21523137563736</v>
      </c>
      <c r="Y21" s="71">
        <f ca="1">SUMIF('IS(Q)'!$5:$5,'IS(Y)'!Y$5,'IS(Q)'!22:22)</f>
        <v>270.51953600315011</v>
      </c>
      <c r="Z21" s="71">
        <f ca="1">SUMIF('IS(Q)'!$5:$5,'IS(Y)'!Z$5,'IS(Q)'!22:22)</f>
        <v>275.9299267232131</v>
      </c>
      <c r="AA21" s="71">
        <f ca="1">SUMIF('IS(Q)'!$5:$5,'IS(Y)'!AA$5,'IS(Q)'!22:22)</f>
        <v>281.44852525767737</v>
      </c>
      <c r="AB21" s="71">
        <f ca="1">SUMIF('IS(Q)'!$5:$5,'IS(Y)'!AB$5,'IS(Q)'!22:22)</f>
        <v>287.07749576283095</v>
      </c>
      <c r="AC21" s="71">
        <f ca="1">SUMIF('IS(Q)'!$5:$5,'IS(Y)'!AC$5,'IS(Q)'!22:22)</f>
        <v>218.52167587916981</v>
      </c>
      <c r="AD21" s="71">
        <f ca="1">SUMIF('IS(Q)'!$5:$5,'IS(Y)'!AD$5,'IS(Q)'!22:22)</f>
        <v>0</v>
      </c>
      <c r="AE21" s="71">
        <f ca="1">SUMIF('IS(Q)'!$5:$5,'IS(Y)'!AE$5,'IS(Q)'!22:22)</f>
        <v>0</v>
      </c>
      <c r="AF21" s="71">
        <f ca="1">SUMIF('IS(Q)'!$5:$5,'IS(Y)'!AF$5,'IS(Q)'!22:22)</f>
        <v>0</v>
      </c>
      <c r="AG21" s="71">
        <f ca="1">SUMIF('IS(Q)'!$5:$5,'IS(Y)'!AG$5,'IS(Q)'!22:22)</f>
        <v>0</v>
      </c>
      <c r="AH21" s="71">
        <f ca="1">SUMIF('IS(Q)'!$5:$5,'IS(Y)'!AH$5,'IS(Q)'!22:22)</f>
        <v>0</v>
      </c>
      <c r="AI21" s="71">
        <f ca="1">SUMIF('IS(Q)'!$5:$5,'IS(Y)'!AI$5,'IS(Q)'!22:22)</f>
        <v>0</v>
      </c>
      <c r="AJ21" s="71">
        <f ca="1">SUMIF('IS(Q)'!$5:$5,'IS(Y)'!AJ$5,'IS(Q)'!22:22)</f>
        <v>0</v>
      </c>
      <c r="AK21" s="71">
        <f ca="1">SUMIF('IS(Q)'!$5:$5,'IS(Y)'!AK$5,'IS(Q)'!22:22)</f>
        <v>0</v>
      </c>
      <c r="AL21" s="71">
        <f ca="1">SUMIF('IS(Q)'!$5:$5,'IS(Y)'!AL$5,'IS(Q)'!22:22)</f>
        <v>0</v>
      </c>
      <c r="AM21" s="71">
        <f ca="1">SUMIF('IS(Q)'!$5:$5,'IS(Y)'!AM$5,'IS(Q)'!22:22)</f>
        <v>0</v>
      </c>
      <c r="AN21" s="71">
        <f ca="1">SUMIF('IS(Q)'!$5:$5,'IS(Y)'!AN$5,'IS(Q)'!22:22)</f>
        <v>0</v>
      </c>
      <c r="AO21" s="71">
        <f ca="1">SUMIF('IS(Q)'!$5:$5,'IS(Y)'!AO$5,'IS(Q)'!22:22)</f>
        <v>0</v>
      </c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68"/>
      <c r="BO21" s="68"/>
      <c r="BP21" s="68"/>
      <c r="BQ21" s="68"/>
      <c r="BR21" s="68"/>
      <c r="BS21" s="68"/>
      <c r="BT21" s="68"/>
      <c r="BU21" s="68"/>
      <c r="BV21" s="68"/>
      <c r="BW21" s="68"/>
      <c r="BX21" s="68"/>
      <c r="BY21" s="68"/>
      <c r="BZ21" s="68"/>
      <c r="CA21" s="68"/>
      <c r="CB21" s="68"/>
      <c r="CC21" s="68"/>
      <c r="CD21" s="68"/>
      <c r="CE21" s="68"/>
      <c r="CF21" s="68"/>
      <c r="CG21" s="68"/>
      <c r="CH21" s="68"/>
      <c r="CI21" s="68"/>
      <c r="CJ21" s="68"/>
      <c r="CK21" s="68"/>
      <c r="CL21" s="68"/>
      <c r="CM21" s="68"/>
      <c r="CN21" s="68"/>
      <c r="CO21" s="68"/>
      <c r="CP21" s="68"/>
      <c r="CQ21" s="68"/>
      <c r="CR21" s="68"/>
      <c r="CS21" s="68"/>
      <c r="CT21" s="68"/>
      <c r="CU21" s="68"/>
      <c r="CV21" s="68"/>
      <c r="CW21" s="68"/>
      <c r="CX21" s="68"/>
      <c r="CY21" s="68"/>
      <c r="CZ21" s="68"/>
      <c r="DA21" s="68"/>
      <c r="DB21" s="68"/>
      <c r="DC21" s="68"/>
      <c r="DD21" s="68"/>
      <c r="DE21" s="68"/>
      <c r="DF21" s="68"/>
      <c r="DG21" s="68"/>
      <c r="DH21" s="68"/>
      <c r="DI21" s="68"/>
      <c r="DJ21" s="68"/>
      <c r="DK21" s="68"/>
      <c r="DL21" s="68"/>
      <c r="DM21" s="68"/>
      <c r="DN21" s="68"/>
      <c r="DO21" s="68"/>
      <c r="DP21" s="68"/>
      <c r="DQ21" s="68"/>
      <c r="DR21" s="68"/>
      <c r="DS21" s="68"/>
      <c r="DT21" s="68"/>
      <c r="DU21" s="68"/>
      <c r="DV21" s="68"/>
      <c r="DW21" s="68"/>
    </row>
    <row r="22" spans="1:127" ht="14.1" customHeight="1">
      <c r="A22" s="10">
        <f ca="1">E22-'IS(Q)'!E23</f>
        <v>0</v>
      </c>
      <c r="B22" s="15" t="s">
        <v>1244</v>
      </c>
      <c r="D22" s="8" t="s">
        <v>97</v>
      </c>
      <c r="E22" s="146">
        <f t="shared" ca="1" si="57"/>
        <v>4859.4739597835442</v>
      </c>
      <c r="F22" s="71"/>
      <c r="G22" s="82"/>
      <c r="H22" s="71">
        <f ca="1">SUMIF('IS(Q)'!$5:$5,'IS(Y)'!H$5,'IS(Q)'!23:23)</f>
        <v>0</v>
      </c>
      <c r="I22" s="71">
        <f ca="1">SUMIF('IS(Q)'!$5:$5,'IS(Y)'!I$5,'IS(Q)'!23:23)</f>
        <v>50</v>
      </c>
      <c r="J22" s="71">
        <f ca="1">SUMIF('IS(Q)'!$5:$5,'IS(Y)'!J$5,'IS(Q)'!23:23)</f>
        <v>201</v>
      </c>
      <c r="K22" s="71">
        <f ca="1">SUMIF('IS(Q)'!$5:$5,'IS(Y)'!K$5,'IS(Q)'!23:23)</f>
        <v>205.01999999999998</v>
      </c>
      <c r="L22" s="71">
        <f ca="1">SUMIF('IS(Q)'!$5:$5,'IS(Y)'!L$5,'IS(Q)'!23:23)</f>
        <v>209.12039999999999</v>
      </c>
      <c r="M22" s="71">
        <f ca="1">SUMIF('IS(Q)'!$5:$5,'IS(Y)'!M$5,'IS(Q)'!23:23)</f>
        <v>213.302808</v>
      </c>
      <c r="N22" s="71">
        <f ca="1">SUMIF('IS(Q)'!$5:$5,'IS(Y)'!N$5,'IS(Q)'!23:23)</f>
        <v>217.56886416</v>
      </c>
      <c r="O22" s="71">
        <f ca="1">SUMIF('IS(Q)'!$5:$5,'IS(Y)'!O$5,'IS(Q)'!23:23)</f>
        <v>221.92024144319998</v>
      </c>
      <c r="P22" s="71">
        <f ca="1">SUMIF('IS(Q)'!$5:$5,'IS(Y)'!P$5,'IS(Q)'!23:23)</f>
        <v>226.35864627206402</v>
      </c>
      <c r="Q22" s="71">
        <f ca="1">SUMIF('IS(Q)'!$5:$5,'IS(Y)'!Q$5,'IS(Q)'!23:23)</f>
        <v>230.8858191975053</v>
      </c>
      <c r="R22" s="71">
        <f ca="1">SUMIF('IS(Q)'!$5:$5,'IS(Y)'!R$5,'IS(Q)'!23:23)</f>
        <v>235.5035355814554</v>
      </c>
      <c r="S22" s="71">
        <f ca="1">SUMIF('IS(Q)'!$5:$5,'IS(Y)'!S$5,'IS(Q)'!23:23)</f>
        <v>240.21360629308452</v>
      </c>
      <c r="T22" s="71">
        <f ca="1">SUMIF('IS(Q)'!$5:$5,'IS(Y)'!T$5,'IS(Q)'!23:23)</f>
        <v>245.01787841894622</v>
      </c>
      <c r="U22" s="71">
        <f ca="1">SUMIF('IS(Q)'!$5:$5,'IS(Y)'!U$5,'IS(Q)'!23:23)</f>
        <v>249.91823598732515</v>
      </c>
      <c r="V22" s="71">
        <f ca="1">SUMIF('IS(Q)'!$5:$5,'IS(Y)'!V$5,'IS(Q)'!23:23)</f>
        <v>254.91660070707164</v>
      </c>
      <c r="W22" s="71">
        <f ca="1">SUMIF('IS(Q)'!$5:$5,'IS(Y)'!W$5,'IS(Q)'!23:23)</f>
        <v>260.01493272121309</v>
      </c>
      <c r="X22" s="71">
        <f ca="1">SUMIF('IS(Q)'!$5:$5,'IS(Y)'!X$5,'IS(Q)'!23:23)</f>
        <v>265.21523137563736</v>
      </c>
      <c r="Y22" s="71">
        <f ca="1">SUMIF('IS(Q)'!$5:$5,'IS(Y)'!Y$5,'IS(Q)'!23:23)</f>
        <v>270.51953600315011</v>
      </c>
      <c r="Z22" s="71">
        <f ca="1">SUMIF('IS(Q)'!$5:$5,'IS(Y)'!Z$5,'IS(Q)'!23:23)</f>
        <v>275.9299267232131</v>
      </c>
      <c r="AA22" s="71">
        <f ca="1">SUMIF('IS(Q)'!$5:$5,'IS(Y)'!AA$5,'IS(Q)'!23:23)</f>
        <v>281.44852525767737</v>
      </c>
      <c r="AB22" s="71">
        <f ca="1">SUMIF('IS(Q)'!$5:$5,'IS(Y)'!AB$5,'IS(Q)'!23:23)</f>
        <v>287.07749576283095</v>
      </c>
      <c r="AC22" s="71">
        <f ca="1">SUMIF('IS(Q)'!$5:$5,'IS(Y)'!AC$5,'IS(Q)'!23:23)</f>
        <v>218.52167587916981</v>
      </c>
      <c r="AD22" s="71">
        <f ca="1">SUMIF('IS(Q)'!$5:$5,'IS(Y)'!AD$5,'IS(Q)'!23:23)</f>
        <v>0</v>
      </c>
      <c r="AE22" s="71">
        <f ca="1">SUMIF('IS(Q)'!$5:$5,'IS(Y)'!AE$5,'IS(Q)'!23:23)</f>
        <v>0</v>
      </c>
      <c r="AF22" s="71">
        <f ca="1">SUMIF('IS(Q)'!$5:$5,'IS(Y)'!AF$5,'IS(Q)'!23:23)</f>
        <v>0</v>
      </c>
      <c r="AG22" s="71">
        <f ca="1">SUMIF('IS(Q)'!$5:$5,'IS(Y)'!AG$5,'IS(Q)'!23:23)</f>
        <v>0</v>
      </c>
      <c r="AH22" s="71">
        <f ca="1">SUMIF('IS(Q)'!$5:$5,'IS(Y)'!AH$5,'IS(Q)'!23:23)</f>
        <v>0</v>
      </c>
      <c r="AI22" s="71">
        <f ca="1">SUMIF('IS(Q)'!$5:$5,'IS(Y)'!AI$5,'IS(Q)'!23:23)</f>
        <v>0</v>
      </c>
      <c r="AJ22" s="71">
        <f ca="1">SUMIF('IS(Q)'!$5:$5,'IS(Y)'!AJ$5,'IS(Q)'!23:23)</f>
        <v>0</v>
      </c>
      <c r="AK22" s="71">
        <f ca="1">SUMIF('IS(Q)'!$5:$5,'IS(Y)'!AK$5,'IS(Q)'!23:23)</f>
        <v>0</v>
      </c>
      <c r="AL22" s="71">
        <f ca="1">SUMIF('IS(Q)'!$5:$5,'IS(Y)'!AL$5,'IS(Q)'!23:23)</f>
        <v>0</v>
      </c>
      <c r="AM22" s="71">
        <f ca="1">SUMIF('IS(Q)'!$5:$5,'IS(Y)'!AM$5,'IS(Q)'!23:23)</f>
        <v>0</v>
      </c>
      <c r="AN22" s="71">
        <f ca="1">SUMIF('IS(Q)'!$5:$5,'IS(Y)'!AN$5,'IS(Q)'!23:23)</f>
        <v>0</v>
      </c>
      <c r="AO22" s="71">
        <f ca="1">SUMIF('IS(Q)'!$5:$5,'IS(Y)'!AO$5,'IS(Q)'!23:23)</f>
        <v>0</v>
      </c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8"/>
      <c r="BY22" s="68"/>
      <c r="BZ22" s="68"/>
      <c r="CA22" s="68"/>
      <c r="CB22" s="68"/>
      <c r="CC22" s="68"/>
      <c r="CD22" s="68"/>
      <c r="CE22" s="68"/>
      <c r="CF22" s="68"/>
      <c r="CG22" s="68"/>
      <c r="CH22" s="68"/>
      <c r="CI22" s="68"/>
      <c r="CJ22" s="68"/>
      <c r="CK22" s="68"/>
      <c r="CL22" s="68"/>
      <c r="CM22" s="68"/>
      <c r="CN22" s="68"/>
      <c r="CO22" s="68"/>
      <c r="CP22" s="68"/>
      <c r="CQ22" s="68"/>
      <c r="CR22" s="68"/>
      <c r="CS22" s="68"/>
      <c r="CT22" s="68"/>
      <c r="CU22" s="68"/>
      <c r="CV22" s="68"/>
      <c r="CW22" s="68"/>
      <c r="CX22" s="68"/>
      <c r="CY22" s="68"/>
      <c r="CZ22" s="68"/>
      <c r="DA22" s="68"/>
      <c r="DB22" s="68"/>
      <c r="DC22" s="68"/>
      <c r="DD22" s="68"/>
      <c r="DE22" s="68"/>
      <c r="DF22" s="68"/>
      <c r="DG22" s="68"/>
      <c r="DH22" s="68"/>
      <c r="DI22" s="68"/>
      <c r="DJ22" s="68"/>
      <c r="DK22" s="68"/>
      <c r="DL22" s="68"/>
      <c r="DM22" s="68"/>
      <c r="DN22" s="68"/>
      <c r="DO22" s="68"/>
      <c r="DP22" s="68"/>
      <c r="DQ22" s="68"/>
      <c r="DR22" s="68"/>
      <c r="DS22" s="68"/>
      <c r="DT22" s="68"/>
      <c r="DU22" s="68"/>
      <c r="DV22" s="68"/>
      <c r="DW22" s="68"/>
    </row>
    <row r="23" spans="1:127" ht="14.1" customHeight="1">
      <c r="A23" s="10">
        <f ca="1">E23-'IS(Q)'!E24</f>
        <v>0</v>
      </c>
      <c r="B23" s="15" t="s">
        <v>761</v>
      </c>
      <c r="D23" s="8" t="s">
        <v>97</v>
      </c>
      <c r="E23" s="146">
        <f t="shared" ca="1" si="57"/>
        <v>3644.6054698376579</v>
      </c>
      <c r="F23" s="71"/>
      <c r="G23" s="82"/>
      <c r="H23" s="71">
        <f ca="1">SUMIF('IS(Q)'!$5:$5,'IS(Y)'!H$5,'IS(Q)'!24:24)</f>
        <v>0</v>
      </c>
      <c r="I23" s="71">
        <f ca="1">SUMIF('IS(Q)'!$5:$5,'IS(Y)'!I$5,'IS(Q)'!24:24)</f>
        <v>37.5</v>
      </c>
      <c r="J23" s="71">
        <f ca="1">SUMIF('IS(Q)'!$5:$5,'IS(Y)'!J$5,'IS(Q)'!24:24)</f>
        <v>150.75</v>
      </c>
      <c r="K23" s="71">
        <f ca="1">SUMIF('IS(Q)'!$5:$5,'IS(Y)'!K$5,'IS(Q)'!24:24)</f>
        <v>153.76499999999999</v>
      </c>
      <c r="L23" s="71">
        <f ca="1">SUMIF('IS(Q)'!$5:$5,'IS(Y)'!L$5,'IS(Q)'!24:24)</f>
        <v>156.84030000000001</v>
      </c>
      <c r="M23" s="71">
        <f ca="1">SUMIF('IS(Q)'!$5:$5,'IS(Y)'!M$5,'IS(Q)'!24:24)</f>
        <v>159.97710599999999</v>
      </c>
      <c r="N23" s="71">
        <f ca="1">SUMIF('IS(Q)'!$5:$5,'IS(Y)'!N$5,'IS(Q)'!24:24)</f>
        <v>163.17664812000001</v>
      </c>
      <c r="O23" s="71">
        <f ca="1">SUMIF('IS(Q)'!$5:$5,'IS(Y)'!O$5,'IS(Q)'!24:24)</f>
        <v>166.44018108240002</v>
      </c>
      <c r="P23" s="71">
        <f ca="1">SUMIF('IS(Q)'!$5:$5,'IS(Y)'!P$5,'IS(Q)'!24:24)</f>
        <v>169.76898470404802</v>
      </c>
      <c r="Q23" s="71">
        <f ca="1">SUMIF('IS(Q)'!$5:$5,'IS(Y)'!Q$5,'IS(Q)'!24:24)</f>
        <v>173.16436439812895</v>
      </c>
      <c r="R23" s="71">
        <f ca="1">SUMIF('IS(Q)'!$5:$5,'IS(Y)'!R$5,'IS(Q)'!24:24)</f>
        <v>176.62765168609158</v>
      </c>
      <c r="S23" s="71">
        <f ca="1">SUMIF('IS(Q)'!$5:$5,'IS(Y)'!S$5,'IS(Q)'!24:24)</f>
        <v>180.16020471981338</v>
      </c>
      <c r="T23" s="71">
        <f ca="1">SUMIF('IS(Q)'!$5:$5,'IS(Y)'!T$5,'IS(Q)'!24:24)</f>
        <v>183.76340881420967</v>
      </c>
      <c r="U23" s="71">
        <f ca="1">SUMIF('IS(Q)'!$5:$5,'IS(Y)'!U$5,'IS(Q)'!24:24)</f>
        <v>187.43867699049386</v>
      </c>
      <c r="V23" s="71">
        <f ca="1">SUMIF('IS(Q)'!$5:$5,'IS(Y)'!V$5,'IS(Q)'!24:24)</f>
        <v>191.18745053030372</v>
      </c>
      <c r="W23" s="71">
        <f ca="1">SUMIF('IS(Q)'!$5:$5,'IS(Y)'!W$5,'IS(Q)'!24:24)</f>
        <v>195.01119954090979</v>
      </c>
      <c r="X23" s="71">
        <f ca="1">SUMIF('IS(Q)'!$5:$5,'IS(Y)'!X$5,'IS(Q)'!24:24)</f>
        <v>198.91142353172802</v>
      </c>
      <c r="Y23" s="71">
        <f ca="1">SUMIF('IS(Q)'!$5:$5,'IS(Y)'!Y$5,'IS(Q)'!24:24)</f>
        <v>202.8896520023626</v>
      </c>
      <c r="Z23" s="71">
        <f ca="1">SUMIF('IS(Q)'!$5:$5,'IS(Y)'!Z$5,'IS(Q)'!24:24)</f>
        <v>206.94744504240981</v>
      </c>
      <c r="AA23" s="71">
        <f ca="1">SUMIF('IS(Q)'!$5:$5,'IS(Y)'!AA$5,'IS(Q)'!24:24)</f>
        <v>211.08639394325806</v>
      </c>
      <c r="AB23" s="71">
        <f ca="1">SUMIF('IS(Q)'!$5:$5,'IS(Y)'!AB$5,'IS(Q)'!24:24)</f>
        <v>215.30812182212321</v>
      </c>
      <c r="AC23" s="71">
        <f ca="1">SUMIF('IS(Q)'!$5:$5,'IS(Y)'!AC$5,'IS(Q)'!24:24)</f>
        <v>163.89125690937735</v>
      </c>
      <c r="AD23" s="71">
        <f ca="1">SUMIF('IS(Q)'!$5:$5,'IS(Y)'!AD$5,'IS(Q)'!24:24)</f>
        <v>0</v>
      </c>
      <c r="AE23" s="71">
        <f ca="1">SUMIF('IS(Q)'!$5:$5,'IS(Y)'!AE$5,'IS(Q)'!24:24)</f>
        <v>0</v>
      </c>
      <c r="AF23" s="71">
        <f ca="1">SUMIF('IS(Q)'!$5:$5,'IS(Y)'!AF$5,'IS(Q)'!24:24)</f>
        <v>0</v>
      </c>
      <c r="AG23" s="71">
        <f ca="1">SUMIF('IS(Q)'!$5:$5,'IS(Y)'!AG$5,'IS(Q)'!24:24)</f>
        <v>0</v>
      </c>
      <c r="AH23" s="71">
        <f ca="1">SUMIF('IS(Q)'!$5:$5,'IS(Y)'!AH$5,'IS(Q)'!24:24)</f>
        <v>0</v>
      </c>
      <c r="AI23" s="71">
        <f ca="1">SUMIF('IS(Q)'!$5:$5,'IS(Y)'!AI$5,'IS(Q)'!24:24)</f>
        <v>0</v>
      </c>
      <c r="AJ23" s="71">
        <f ca="1">SUMIF('IS(Q)'!$5:$5,'IS(Y)'!AJ$5,'IS(Q)'!24:24)</f>
        <v>0</v>
      </c>
      <c r="AK23" s="71">
        <f ca="1">SUMIF('IS(Q)'!$5:$5,'IS(Y)'!AK$5,'IS(Q)'!24:24)</f>
        <v>0</v>
      </c>
      <c r="AL23" s="71">
        <f ca="1">SUMIF('IS(Q)'!$5:$5,'IS(Y)'!AL$5,'IS(Q)'!24:24)</f>
        <v>0</v>
      </c>
      <c r="AM23" s="71">
        <f ca="1">SUMIF('IS(Q)'!$5:$5,'IS(Y)'!AM$5,'IS(Q)'!24:24)</f>
        <v>0</v>
      </c>
      <c r="AN23" s="71">
        <f ca="1">SUMIF('IS(Q)'!$5:$5,'IS(Y)'!AN$5,'IS(Q)'!24:24)</f>
        <v>0</v>
      </c>
      <c r="AO23" s="71">
        <f ca="1">SUMIF('IS(Q)'!$5:$5,'IS(Y)'!AO$5,'IS(Q)'!24:24)</f>
        <v>0</v>
      </c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8"/>
      <c r="BO23" s="68"/>
      <c r="BP23" s="68"/>
      <c r="BQ23" s="68"/>
      <c r="BR23" s="68"/>
      <c r="BS23" s="68"/>
      <c r="BT23" s="68"/>
      <c r="BU23" s="68"/>
      <c r="BV23" s="68"/>
      <c r="BW23" s="68"/>
      <c r="BX23" s="68"/>
      <c r="BY23" s="68"/>
      <c r="BZ23" s="68"/>
      <c r="CA23" s="68"/>
      <c r="CB23" s="68"/>
      <c r="CC23" s="68"/>
      <c r="CD23" s="68"/>
      <c r="CE23" s="68"/>
      <c r="CF23" s="68"/>
      <c r="CG23" s="68"/>
      <c r="CH23" s="68"/>
      <c r="CI23" s="68"/>
      <c r="CJ23" s="68"/>
      <c r="CK23" s="68"/>
      <c r="CL23" s="68"/>
      <c r="CM23" s="68"/>
      <c r="CN23" s="68"/>
      <c r="CO23" s="68"/>
      <c r="CP23" s="68"/>
      <c r="CQ23" s="68"/>
      <c r="CR23" s="68"/>
      <c r="CS23" s="68"/>
      <c r="CT23" s="68"/>
      <c r="CU23" s="68"/>
      <c r="CV23" s="68"/>
      <c r="CW23" s="68"/>
      <c r="CX23" s="68"/>
      <c r="CY23" s="68"/>
      <c r="CZ23" s="68"/>
      <c r="DA23" s="68"/>
      <c r="DB23" s="68"/>
      <c r="DC23" s="68"/>
      <c r="DD23" s="68"/>
      <c r="DE23" s="68"/>
      <c r="DF23" s="68"/>
      <c r="DG23" s="68"/>
      <c r="DH23" s="68"/>
      <c r="DI23" s="68"/>
      <c r="DJ23" s="68"/>
      <c r="DK23" s="68"/>
      <c r="DL23" s="68"/>
      <c r="DM23" s="68"/>
      <c r="DN23" s="68"/>
      <c r="DO23" s="68"/>
      <c r="DP23" s="68"/>
      <c r="DQ23" s="68"/>
      <c r="DR23" s="68"/>
      <c r="DS23" s="68"/>
      <c r="DT23" s="68"/>
      <c r="DU23" s="68"/>
      <c r="DV23" s="68"/>
      <c r="DW23" s="68"/>
    </row>
    <row r="24" spans="1:127" ht="14.1" customHeight="1">
      <c r="A24" s="10">
        <f ca="1">E24-'IS(Q)'!E25</f>
        <v>0</v>
      </c>
      <c r="B24" s="15" t="s">
        <v>1245</v>
      </c>
      <c r="D24" s="8" t="s">
        <v>97</v>
      </c>
      <c r="E24" s="146">
        <f t="shared" ref="E24" ca="1" si="58">SUM(G24:AO24)</f>
        <v>16000</v>
      </c>
      <c r="F24" s="71"/>
      <c r="G24" s="82"/>
      <c r="H24" s="71">
        <f ca="1">SUMIF('IS(Q)'!$5:$5,'IS(Y)'!H$5,'IS(Q)'!25:25)</f>
        <v>0</v>
      </c>
      <c r="I24" s="71">
        <f ca="1">SUMIF('IS(Q)'!$5:$5,'IS(Y)'!I$5,'IS(Q)'!25:25)</f>
        <v>200</v>
      </c>
      <c r="J24" s="71">
        <f ca="1">SUMIF('IS(Q)'!$5:$5,'IS(Y)'!J$5,'IS(Q)'!25:25)</f>
        <v>800</v>
      </c>
      <c r="K24" s="71">
        <f ca="1">SUMIF('IS(Q)'!$5:$5,'IS(Y)'!K$5,'IS(Q)'!25:25)</f>
        <v>800</v>
      </c>
      <c r="L24" s="71">
        <f ca="1">SUMIF('IS(Q)'!$5:$5,'IS(Y)'!L$5,'IS(Q)'!25:25)</f>
        <v>800</v>
      </c>
      <c r="M24" s="71">
        <f ca="1">SUMIF('IS(Q)'!$5:$5,'IS(Y)'!M$5,'IS(Q)'!25:25)</f>
        <v>800</v>
      </c>
      <c r="N24" s="71">
        <f ca="1">SUMIF('IS(Q)'!$5:$5,'IS(Y)'!N$5,'IS(Q)'!25:25)</f>
        <v>800</v>
      </c>
      <c r="O24" s="71">
        <f ca="1">SUMIF('IS(Q)'!$5:$5,'IS(Y)'!O$5,'IS(Q)'!25:25)</f>
        <v>800</v>
      </c>
      <c r="P24" s="71">
        <f ca="1">SUMIF('IS(Q)'!$5:$5,'IS(Y)'!P$5,'IS(Q)'!25:25)</f>
        <v>800</v>
      </c>
      <c r="Q24" s="71">
        <f ca="1">SUMIF('IS(Q)'!$5:$5,'IS(Y)'!Q$5,'IS(Q)'!25:25)</f>
        <v>800</v>
      </c>
      <c r="R24" s="71">
        <f ca="1">SUMIF('IS(Q)'!$5:$5,'IS(Y)'!R$5,'IS(Q)'!25:25)</f>
        <v>800</v>
      </c>
      <c r="S24" s="71">
        <f ca="1">SUMIF('IS(Q)'!$5:$5,'IS(Y)'!S$5,'IS(Q)'!25:25)</f>
        <v>800</v>
      </c>
      <c r="T24" s="71">
        <f ca="1">SUMIF('IS(Q)'!$5:$5,'IS(Y)'!T$5,'IS(Q)'!25:25)</f>
        <v>800</v>
      </c>
      <c r="U24" s="71">
        <f ca="1">SUMIF('IS(Q)'!$5:$5,'IS(Y)'!U$5,'IS(Q)'!25:25)</f>
        <v>800</v>
      </c>
      <c r="V24" s="71">
        <f ca="1">SUMIF('IS(Q)'!$5:$5,'IS(Y)'!V$5,'IS(Q)'!25:25)</f>
        <v>800</v>
      </c>
      <c r="W24" s="71">
        <f ca="1">SUMIF('IS(Q)'!$5:$5,'IS(Y)'!W$5,'IS(Q)'!25:25)</f>
        <v>800</v>
      </c>
      <c r="X24" s="71">
        <f ca="1">SUMIF('IS(Q)'!$5:$5,'IS(Y)'!X$5,'IS(Q)'!25:25)</f>
        <v>800</v>
      </c>
      <c r="Y24" s="71">
        <f ca="1">SUMIF('IS(Q)'!$5:$5,'IS(Y)'!Y$5,'IS(Q)'!25:25)</f>
        <v>800</v>
      </c>
      <c r="Z24" s="71">
        <f ca="1">SUMIF('IS(Q)'!$5:$5,'IS(Y)'!Z$5,'IS(Q)'!25:25)</f>
        <v>800</v>
      </c>
      <c r="AA24" s="71">
        <f ca="1">SUMIF('IS(Q)'!$5:$5,'IS(Y)'!AA$5,'IS(Q)'!25:25)</f>
        <v>800</v>
      </c>
      <c r="AB24" s="71">
        <f ca="1">SUMIF('IS(Q)'!$5:$5,'IS(Y)'!AB$5,'IS(Q)'!25:25)</f>
        <v>800</v>
      </c>
      <c r="AC24" s="71">
        <f ca="1">SUMIF('IS(Q)'!$5:$5,'IS(Y)'!AC$5,'IS(Q)'!25:25)</f>
        <v>600</v>
      </c>
      <c r="AD24" s="71">
        <f ca="1">SUMIF('IS(Q)'!$5:$5,'IS(Y)'!AD$5,'IS(Q)'!25:25)</f>
        <v>0</v>
      </c>
      <c r="AE24" s="71">
        <f ca="1">SUMIF('IS(Q)'!$5:$5,'IS(Y)'!AE$5,'IS(Q)'!25:25)</f>
        <v>0</v>
      </c>
      <c r="AF24" s="71">
        <f ca="1">SUMIF('IS(Q)'!$5:$5,'IS(Y)'!AF$5,'IS(Q)'!25:25)</f>
        <v>0</v>
      </c>
      <c r="AG24" s="71">
        <f ca="1">SUMIF('IS(Q)'!$5:$5,'IS(Y)'!AG$5,'IS(Q)'!25:25)</f>
        <v>0</v>
      </c>
      <c r="AH24" s="71">
        <f ca="1">SUMIF('IS(Q)'!$5:$5,'IS(Y)'!AH$5,'IS(Q)'!25:25)</f>
        <v>0</v>
      </c>
      <c r="AI24" s="71">
        <f ca="1">SUMIF('IS(Q)'!$5:$5,'IS(Y)'!AI$5,'IS(Q)'!25:25)</f>
        <v>0</v>
      </c>
      <c r="AJ24" s="71">
        <f ca="1">SUMIF('IS(Q)'!$5:$5,'IS(Y)'!AJ$5,'IS(Q)'!25:25)</f>
        <v>0</v>
      </c>
      <c r="AK24" s="71">
        <f ca="1">SUMIF('IS(Q)'!$5:$5,'IS(Y)'!AK$5,'IS(Q)'!25:25)</f>
        <v>0</v>
      </c>
      <c r="AL24" s="71">
        <f ca="1">SUMIF('IS(Q)'!$5:$5,'IS(Y)'!AL$5,'IS(Q)'!25:25)</f>
        <v>0</v>
      </c>
      <c r="AM24" s="71">
        <f ca="1">SUMIF('IS(Q)'!$5:$5,'IS(Y)'!AM$5,'IS(Q)'!25:25)</f>
        <v>0</v>
      </c>
      <c r="AN24" s="71">
        <f ca="1">SUMIF('IS(Q)'!$5:$5,'IS(Y)'!AN$5,'IS(Q)'!25:25)</f>
        <v>0</v>
      </c>
      <c r="AO24" s="71">
        <f ca="1">SUMIF('IS(Q)'!$5:$5,'IS(Y)'!AO$5,'IS(Q)'!25:25)</f>
        <v>0</v>
      </c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8"/>
      <c r="BY24" s="68"/>
      <c r="BZ24" s="68"/>
      <c r="CA24" s="68"/>
      <c r="CB24" s="68"/>
      <c r="CC24" s="68"/>
      <c r="CD24" s="68"/>
      <c r="CE24" s="68"/>
      <c r="CF24" s="68"/>
      <c r="CG24" s="68"/>
      <c r="CH24" s="68"/>
      <c r="CI24" s="68"/>
      <c r="CJ24" s="68"/>
      <c r="CK24" s="68"/>
      <c r="CL24" s="68"/>
      <c r="CM24" s="68"/>
      <c r="CN24" s="68"/>
      <c r="CO24" s="68"/>
      <c r="CP24" s="68"/>
      <c r="CQ24" s="68"/>
      <c r="CR24" s="68"/>
      <c r="CS24" s="68"/>
      <c r="CT24" s="68"/>
      <c r="CU24" s="68"/>
      <c r="CV24" s="68"/>
      <c r="CW24" s="68"/>
      <c r="CX24" s="68"/>
      <c r="CY24" s="68"/>
      <c r="CZ24" s="68"/>
      <c r="DA24" s="68"/>
      <c r="DB24" s="68"/>
      <c r="DC24" s="68"/>
      <c r="DD24" s="68"/>
      <c r="DE24" s="68"/>
      <c r="DF24" s="68"/>
      <c r="DG24" s="68"/>
      <c r="DH24" s="68"/>
      <c r="DI24" s="68"/>
      <c r="DJ24" s="68"/>
      <c r="DK24" s="68"/>
      <c r="DL24" s="68"/>
      <c r="DM24" s="68"/>
      <c r="DN24" s="68"/>
      <c r="DO24" s="68"/>
      <c r="DP24" s="68"/>
      <c r="DQ24" s="68"/>
      <c r="DR24" s="68"/>
      <c r="DS24" s="68"/>
      <c r="DT24" s="68"/>
      <c r="DU24" s="68"/>
      <c r="DV24" s="68"/>
      <c r="DW24" s="68"/>
    </row>
    <row r="25" spans="1:127" ht="14.1" customHeight="1">
      <c r="A25" s="10">
        <f ca="1">E25-'IS(Q)'!E26</f>
        <v>0</v>
      </c>
      <c r="B25" s="15" t="s">
        <v>1246</v>
      </c>
      <c r="D25" s="8" t="s">
        <v>97</v>
      </c>
      <c r="E25" s="146">
        <f t="shared" ref="E25" ca="1" si="59">SUM(G25:AO25)</f>
        <v>600</v>
      </c>
      <c r="F25" s="71"/>
      <c r="G25" s="82"/>
      <c r="H25" s="71">
        <f ca="1">SUMIF('IS(Q)'!$5:$5,'IS(Y)'!H$5,'IS(Q)'!26:26)</f>
        <v>0</v>
      </c>
      <c r="I25" s="71">
        <f ca="1">SUMIF('IS(Q)'!$5:$5,'IS(Y)'!I$5,'IS(Q)'!26:26)</f>
        <v>7.5</v>
      </c>
      <c r="J25" s="71">
        <f ca="1">SUMIF('IS(Q)'!$5:$5,'IS(Y)'!J$5,'IS(Q)'!26:26)</f>
        <v>30</v>
      </c>
      <c r="K25" s="71">
        <f ca="1">SUMIF('IS(Q)'!$5:$5,'IS(Y)'!K$5,'IS(Q)'!26:26)</f>
        <v>30</v>
      </c>
      <c r="L25" s="71">
        <f ca="1">SUMIF('IS(Q)'!$5:$5,'IS(Y)'!L$5,'IS(Q)'!26:26)</f>
        <v>30</v>
      </c>
      <c r="M25" s="71">
        <f ca="1">SUMIF('IS(Q)'!$5:$5,'IS(Y)'!M$5,'IS(Q)'!26:26)</f>
        <v>30</v>
      </c>
      <c r="N25" s="71">
        <f ca="1">SUMIF('IS(Q)'!$5:$5,'IS(Y)'!N$5,'IS(Q)'!26:26)</f>
        <v>30</v>
      </c>
      <c r="O25" s="71">
        <f ca="1">SUMIF('IS(Q)'!$5:$5,'IS(Y)'!O$5,'IS(Q)'!26:26)</f>
        <v>30</v>
      </c>
      <c r="P25" s="71">
        <f ca="1">SUMIF('IS(Q)'!$5:$5,'IS(Y)'!P$5,'IS(Q)'!26:26)</f>
        <v>30</v>
      </c>
      <c r="Q25" s="71">
        <f ca="1">SUMIF('IS(Q)'!$5:$5,'IS(Y)'!Q$5,'IS(Q)'!26:26)</f>
        <v>30</v>
      </c>
      <c r="R25" s="71">
        <f ca="1">SUMIF('IS(Q)'!$5:$5,'IS(Y)'!R$5,'IS(Q)'!26:26)</f>
        <v>30</v>
      </c>
      <c r="S25" s="71">
        <f ca="1">SUMIF('IS(Q)'!$5:$5,'IS(Y)'!S$5,'IS(Q)'!26:26)</f>
        <v>30</v>
      </c>
      <c r="T25" s="71">
        <f ca="1">SUMIF('IS(Q)'!$5:$5,'IS(Y)'!T$5,'IS(Q)'!26:26)</f>
        <v>30</v>
      </c>
      <c r="U25" s="71">
        <f ca="1">SUMIF('IS(Q)'!$5:$5,'IS(Y)'!U$5,'IS(Q)'!26:26)</f>
        <v>30</v>
      </c>
      <c r="V25" s="71">
        <f ca="1">SUMIF('IS(Q)'!$5:$5,'IS(Y)'!V$5,'IS(Q)'!26:26)</f>
        <v>30</v>
      </c>
      <c r="W25" s="71">
        <f ca="1">SUMIF('IS(Q)'!$5:$5,'IS(Y)'!W$5,'IS(Q)'!26:26)</f>
        <v>30</v>
      </c>
      <c r="X25" s="71">
        <f ca="1">SUMIF('IS(Q)'!$5:$5,'IS(Y)'!X$5,'IS(Q)'!26:26)</f>
        <v>30</v>
      </c>
      <c r="Y25" s="71">
        <f ca="1">SUMIF('IS(Q)'!$5:$5,'IS(Y)'!Y$5,'IS(Q)'!26:26)</f>
        <v>30</v>
      </c>
      <c r="Z25" s="71">
        <f ca="1">SUMIF('IS(Q)'!$5:$5,'IS(Y)'!Z$5,'IS(Q)'!26:26)</f>
        <v>30</v>
      </c>
      <c r="AA25" s="71">
        <f ca="1">SUMIF('IS(Q)'!$5:$5,'IS(Y)'!AA$5,'IS(Q)'!26:26)</f>
        <v>30</v>
      </c>
      <c r="AB25" s="71">
        <f ca="1">SUMIF('IS(Q)'!$5:$5,'IS(Y)'!AB$5,'IS(Q)'!26:26)</f>
        <v>30</v>
      </c>
      <c r="AC25" s="71">
        <f ca="1">SUMIF('IS(Q)'!$5:$5,'IS(Y)'!AC$5,'IS(Q)'!26:26)</f>
        <v>22.5</v>
      </c>
      <c r="AD25" s="71">
        <f ca="1">SUMIF('IS(Q)'!$5:$5,'IS(Y)'!AD$5,'IS(Q)'!26:26)</f>
        <v>0</v>
      </c>
      <c r="AE25" s="71">
        <f ca="1">SUMIF('IS(Q)'!$5:$5,'IS(Y)'!AE$5,'IS(Q)'!26:26)</f>
        <v>0</v>
      </c>
      <c r="AF25" s="71">
        <f ca="1">SUMIF('IS(Q)'!$5:$5,'IS(Y)'!AF$5,'IS(Q)'!26:26)</f>
        <v>0</v>
      </c>
      <c r="AG25" s="71">
        <f ca="1">SUMIF('IS(Q)'!$5:$5,'IS(Y)'!AG$5,'IS(Q)'!26:26)</f>
        <v>0</v>
      </c>
      <c r="AH25" s="71">
        <f ca="1">SUMIF('IS(Q)'!$5:$5,'IS(Y)'!AH$5,'IS(Q)'!26:26)</f>
        <v>0</v>
      </c>
      <c r="AI25" s="71">
        <f ca="1">SUMIF('IS(Q)'!$5:$5,'IS(Y)'!AI$5,'IS(Q)'!26:26)</f>
        <v>0</v>
      </c>
      <c r="AJ25" s="71">
        <f ca="1">SUMIF('IS(Q)'!$5:$5,'IS(Y)'!AJ$5,'IS(Q)'!26:26)</f>
        <v>0</v>
      </c>
      <c r="AK25" s="71">
        <f ca="1">SUMIF('IS(Q)'!$5:$5,'IS(Y)'!AK$5,'IS(Q)'!26:26)</f>
        <v>0</v>
      </c>
      <c r="AL25" s="71">
        <f ca="1">SUMIF('IS(Q)'!$5:$5,'IS(Y)'!AL$5,'IS(Q)'!26:26)</f>
        <v>0</v>
      </c>
      <c r="AM25" s="71">
        <f ca="1">SUMIF('IS(Q)'!$5:$5,'IS(Y)'!AM$5,'IS(Q)'!26:26)</f>
        <v>0</v>
      </c>
      <c r="AN25" s="71">
        <f ca="1">SUMIF('IS(Q)'!$5:$5,'IS(Y)'!AN$5,'IS(Q)'!26:26)</f>
        <v>0</v>
      </c>
      <c r="AO25" s="71">
        <f ca="1">SUMIF('IS(Q)'!$5:$5,'IS(Y)'!AO$5,'IS(Q)'!26:26)</f>
        <v>0</v>
      </c>
      <c r="AP25" s="68"/>
      <c r="AQ25" s="68"/>
      <c r="AR25" s="68"/>
      <c r="AS25" s="68"/>
      <c r="AT25" s="68"/>
      <c r="AU25" s="68"/>
      <c r="AV25" s="68"/>
      <c r="AW25" s="68"/>
      <c r="AX25" s="68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8"/>
      <c r="BJ25" s="68"/>
      <c r="BK25" s="68"/>
      <c r="BL25" s="68"/>
      <c r="BM25" s="68"/>
      <c r="BN25" s="68"/>
      <c r="BO25" s="68"/>
      <c r="BP25" s="68"/>
      <c r="BQ25" s="68"/>
      <c r="BR25" s="68"/>
      <c r="BS25" s="68"/>
      <c r="BT25" s="68"/>
      <c r="BU25" s="68"/>
      <c r="BV25" s="68"/>
      <c r="BW25" s="68"/>
      <c r="BX25" s="68"/>
      <c r="BY25" s="68"/>
      <c r="BZ25" s="68"/>
      <c r="CA25" s="68"/>
      <c r="CB25" s="68"/>
      <c r="CC25" s="68"/>
      <c r="CD25" s="68"/>
      <c r="CE25" s="68"/>
      <c r="CF25" s="68"/>
      <c r="CG25" s="68"/>
      <c r="CH25" s="68"/>
      <c r="CI25" s="68"/>
      <c r="CJ25" s="68"/>
      <c r="CK25" s="68"/>
      <c r="CL25" s="68"/>
      <c r="CM25" s="68"/>
      <c r="CN25" s="68"/>
      <c r="CO25" s="68"/>
      <c r="CP25" s="68"/>
      <c r="CQ25" s="68"/>
      <c r="CR25" s="68"/>
      <c r="CS25" s="68"/>
      <c r="CT25" s="68"/>
      <c r="CU25" s="68"/>
      <c r="CV25" s="68"/>
      <c r="CW25" s="68"/>
      <c r="CX25" s="68"/>
      <c r="CY25" s="68"/>
      <c r="CZ25" s="68"/>
      <c r="DA25" s="68"/>
      <c r="DB25" s="68"/>
      <c r="DC25" s="68"/>
      <c r="DD25" s="68"/>
      <c r="DE25" s="68"/>
      <c r="DF25" s="68"/>
      <c r="DG25" s="68"/>
      <c r="DH25" s="68"/>
      <c r="DI25" s="68"/>
      <c r="DJ25" s="68"/>
      <c r="DK25" s="68"/>
      <c r="DL25" s="68"/>
      <c r="DM25" s="68"/>
      <c r="DN25" s="68"/>
      <c r="DO25" s="68"/>
      <c r="DP25" s="68"/>
      <c r="DQ25" s="68"/>
      <c r="DR25" s="68"/>
      <c r="DS25" s="68"/>
      <c r="DT25" s="68"/>
      <c r="DU25" s="68"/>
      <c r="DV25" s="68"/>
      <c r="DW25" s="68"/>
    </row>
    <row r="26" spans="1:127" ht="13.9" customHeight="1">
      <c r="A26" s="10">
        <f ca="1">E26-'IS(Q)'!E27</f>
        <v>0</v>
      </c>
      <c r="B26" s="15" t="s">
        <v>656</v>
      </c>
      <c r="D26" s="8" t="s">
        <v>97</v>
      </c>
      <c r="E26" s="146">
        <f t="shared" ca="1" si="57"/>
        <v>6000</v>
      </c>
      <c r="F26" s="71"/>
      <c r="G26" s="82"/>
      <c r="H26" s="71">
        <f ca="1">SUMIF('IS(Q)'!$5:$5,'IS(Y)'!H$5,'IS(Q)'!27:27)</f>
        <v>0</v>
      </c>
      <c r="I26" s="71">
        <f ca="1">SUMIF('IS(Q)'!$5:$5,'IS(Y)'!I$5,'IS(Q)'!27:27)</f>
        <v>75</v>
      </c>
      <c r="J26" s="71">
        <f ca="1">SUMIF('IS(Q)'!$5:$5,'IS(Y)'!J$5,'IS(Q)'!27:27)</f>
        <v>300</v>
      </c>
      <c r="K26" s="71">
        <f ca="1">SUMIF('IS(Q)'!$5:$5,'IS(Y)'!K$5,'IS(Q)'!27:27)</f>
        <v>300</v>
      </c>
      <c r="L26" s="71">
        <f ca="1">SUMIF('IS(Q)'!$5:$5,'IS(Y)'!L$5,'IS(Q)'!27:27)</f>
        <v>300</v>
      </c>
      <c r="M26" s="71">
        <f ca="1">SUMIF('IS(Q)'!$5:$5,'IS(Y)'!M$5,'IS(Q)'!27:27)</f>
        <v>300</v>
      </c>
      <c r="N26" s="71">
        <f ca="1">SUMIF('IS(Q)'!$5:$5,'IS(Y)'!N$5,'IS(Q)'!27:27)</f>
        <v>300</v>
      </c>
      <c r="O26" s="71">
        <f ca="1">SUMIF('IS(Q)'!$5:$5,'IS(Y)'!O$5,'IS(Q)'!27:27)</f>
        <v>300</v>
      </c>
      <c r="P26" s="71">
        <f ca="1">SUMIF('IS(Q)'!$5:$5,'IS(Y)'!P$5,'IS(Q)'!27:27)</f>
        <v>300</v>
      </c>
      <c r="Q26" s="71">
        <f ca="1">SUMIF('IS(Q)'!$5:$5,'IS(Y)'!Q$5,'IS(Q)'!27:27)</f>
        <v>300</v>
      </c>
      <c r="R26" s="71">
        <f ca="1">SUMIF('IS(Q)'!$5:$5,'IS(Y)'!R$5,'IS(Q)'!27:27)</f>
        <v>300</v>
      </c>
      <c r="S26" s="71">
        <f ca="1">SUMIF('IS(Q)'!$5:$5,'IS(Y)'!S$5,'IS(Q)'!27:27)</f>
        <v>300</v>
      </c>
      <c r="T26" s="71">
        <f ca="1">SUMIF('IS(Q)'!$5:$5,'IS(Y)'!T$5,'IS(Q)'!27:27)</f>
        <v>300</v>
      </c>
      <c r="U26" s="71">
        <f ca="1">SUMIF('IS(Q)'!$5:$5,'IS(Y)'!U$5,'IS(Q)'!27:27)</f>
        <v>300</v>
      </c>
      <c r="V26" s="71">
        <f ca="1">SUMIF('IS(Q)'!$5:$5,'IS(Y)'!V$5,'IS(Q)'!27:27)</f>
        <v>300</v>
      </c>
      <c r="W26" s="71">
        <f ca="1">SUMIF('IS(Q)'!$5:$5,'IS(Y)'!W$5,'IS(Q)'!27:27)</f>
        <v>300</v>
      </c>
      <c r="X26" s="71">
        <f ca="1">SUMIF('IS(Q)'!$5:$5,'IS(Y)'!X$5,'IS(Q)'!27:27)</f>
        <v>300</v>
      </c>
      <c r="Y26" s="71">
        <f ca="1">SUMIF('IS(Q)'!$5:$5,'IS(Y)'!Y$5,'IS(Q)'!27:27)</f>
        <v>300</v>
      </c>
      <c r="Z26" s="71">
        <f ca="1">SUMIF('IS(Q)'!$5:$5,'IS(Y)'!Z$5,'IS(Q)'!27:27)</f>
        <v>300</v>
      </c>
      <c r="AA26" s="71">
        <f ca="1">SUMIF('IS(Q)'!$5:$5,'IS(Y)'!AA$5,'IS(Q)'!27:27)</f>
        <v>300</v>
      </c>
      <c r="AB26" s="71">
        <f ca="1">SUMIF('IS(Q)'!$5:$5,'IS(Y)'!AB$5,'IS(Q)'!27:27)</f>
        <v>300</v>
      </c>
      <c r="AC26" s="71">
        <f ca="1">SUMIF('IS(Q)'!$5:$5,'IS(Y)'!AC$5,'IS(Q)'!27:27)</f>
        <v>225</v>
      </c>
      <c r="AD26" s="71">
        <f ca="1">SUMIF('IS(Q)'!$5:$5,'IS(Y)'!AD$5,'IS(Q)'!27:27)</f>
        <v>0</v>
      </c>
      <c r="AE26" s="71">
        <f ca="1">SUMIF('IS(Q)'!$5:$5,'IS(Y)'!AE$5,'IS(Q)'!27:27)</f>
        <v>0</v>
      </c>
      <c r="AF26" s="71">
        <f ca="1">SUMIF('IS(Q)'!$5:$5,'IS(Y)'!AF$5,'IS(Q)'!27:27)</f>
        <v>0</v>
      </c>
      <c r="AG26" s="71">
        <f ca="1">SUMIF('IS(Q)'!$5:$5,'IS(Y)'!AG$5,'IS(Q)'!27:27)</f>
        <v>0</v>
      </c>
      <c r="AH26" s="71">
        <f ca="1">SUMIF('IS(Q)'!$5:$5,'IS(Y)'!AH$5,'IS(Q)'!27:27)</f>
        <v>0</v>
      </c>
      <c r="AI26" s="71">
        <f ca="1">SUMIF('IS(Q)'!$5:$5,'IS(Y)'!AI$5,'IS(Q)'!27:27)</f>
        <v>0</v>
      </c>
      <c r="AJ26" s="71">
        <f ca="1">SUMIF('IS(Q)'!$5:$5,'IS(Y)'!AJ$5,'IS(Q)'!27:27)</f>
        <v>0</v>
      </c>
      <c r="AK26" s="71">
        <f ca="1">SUMIF('IS(Q)'!$5:$5,'IS(Y)'!AK$5,'IS(Q)'!27:27)</f>
        <v>0</v>
      </c>
      <c r="AL26" s="71">
        <f ca="1">SUMIF('IS(Q)'!$5:$5,'IS(Y)'!AL$5,'IS(Q)'!27:27)</f>
        <v>0</v>
      </c>
      <c r="AM26" s="71">
        <f ca="1">SUMIF('IS(Q)'!$5:$5,'IS(Y)'!AM$5,'IS(Q)'!27:27)</f>
        <v>0</v>
      </c>
      <c r="AN26" s="71">
        <f ca="1">SUMIF('IS(Q)'!$5:$5,'IS(Y)'!AN$5,'IS(Q)'!27:27)</f>
        <v>0</v>
      </c>
      <c r="AO26" s="71">
        <f ca="1">SUMIF('IS(Q)'!$5:$5,'IS(Y)'!AO$5,'IS(Q)'!27:27)</f>
        <v>0</v>
      </c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  <c r="BK26" s="68"/>
      <c r="BL26" s="68"/>
      <c r="BM26" s="68"/>
      <c r="BN26" s="68"/>
      <c r="BO26" s="68"/>
      <c r="BP26" s="68"/>
      <c r="BQ26" s="68"/>
      <c r="BR26" s="68"/>
      <c r="BS26" s="68"/>
      <c r="BT26" s="68"/>
      <c r="BU26" s="68"/>
      <c r="BV26" s="68"/>
      <c r="BW26" s="68"/>
      <c r="BX26" s="68"/>
      <c r="BY26" s="68"/>
      <c r="BZ26" s="68"/>
      <c r="CA26" s="68"/>
      <c r="CB26" s="68"/>
      <c r="CC26" s="68"/>
      <c r="CD26" s="68"/>
      <c r="CE26" s="68"/>
      <c r="CF26" s="68"/>
      <c r="CG26" s="68"/>
      <c r="CH26" s="68"/>
      <c r="CI26" s="68"/>
      <c r="CJ26" s="68"/>
      <c r="CK26" s="68"/>
      <c r="CL26" s="68"/>
      <c r="CM26" s="68"/>
      <c r="CN26" s="68"/>
      <c r="CO26" s="68"/>
      <c r="CP26" s="68"/>
      <c r="CQ26" s="68"/>
      <c r="CR26" s="68"/>
      <c r="CS26" s="68"/>
      <c r="CT26" s="68"/>
      <c r="CU26" s="68"/>
      <c r="CV26" s="68"/>
      <c r="CW26" s="68"/>
      <c r="CX26" s="68"/>
      <c r="CY26" s="68"/>
      <c r="CZ26" s="68"/>
      <c r="DA26" s="68"/>
      <c r="DB26" s="68"/>
      <c r="DC26" s="68"/>
      <c r="DD26" s="68"/>
      <c r="DE26" s="68"/>
      <c r="DF26" s="68"/>
      <c r="DG26" s="68"/>
      <c r="DH26" s="68"/>
      <c r="DI26" s="68"/>
      <c r="DJ26" s="68"/>
      <c r="DK26" s="68"/>
      <c r="DL26" s="68"/>
      <c r="DM26" s="68"/>
      <c r="DN26" s="68"/>
      <c r="DO26" s="68"/>
      <c r="DP26" s="68"/>
      <c r="DQ26" s="68"/>
      <c r="DR26" s="68"/>
      <c r="DS26" s="68"/>
      <c r="DT26" s="68"/>
      <c r="DU26" s="68"/>
      <c r="DV26" s="68"/>
      <c r="DW26" s="68"/>
    </row>
    <row r="27" spans="1:127" ht="14.1" customHeight="1">
      <c r="A27" s="10">
        <f ca="1">E27-'IS(Q)'!E28</f>
        <v>0</v>
      </c>
      <c r="B27" s="15" t="s">
        <v>762</v>
      </c>
      <c r="D27" s="8" t="s">
        <v>97</v>
      </c>
      <c r="E27" s="146">
        <f t="shared" ca="1" si="56"/>
        <v>428.32729484598298</v>
      </c>
      <c r="F27" s="71"/>
      <c r="G27" s="82"/>
      <c r="H27" s="71">
        <f ca="1">SUMIF('IS(Q)'!$5:$5,'IS(Y)'!H$5,'IS(Q)'!28:28)</f>
        <v>0</v>
      </c>
      <c r="I27" s="71">
        <f ca="1">SUMIF('IS(Q)'!$5:$5,'IS(Y)'!I$5,'IS(Q)'!28:28)</f>
        <v>5.2770822099922414</v>
      </c>
      <c r="J27" s="71">
        <f ca="1">SUMIF('IS(Q)'!$5:$5,'IS(Y)'!J$5,'IS(Q)'!28:28)</f>
        <v>22.457987021810041</v>
      </c>
      <c r="K27" s="71">
        <f ca="1">SUMIF('IS(Q)'!$5:$5,'IS(Y)'!K$5,'IS(Q)'!28:28)</f>
        <v>22.345565159645737</v>
      </c>
      <c r="L27" s="71">
        <f ca="1">SUMIF('IS(Q)'!$5:$5,'IS(Y)'!L$5,'IS(Q)'!28:28)</f>
        <v>22.233143297481433</v>
      </c>
      <c r="M27" s="71">
        <f ca="1">SUMIF('IS(Q)'!$5:$5,'IS(Y)'!M$5,'IS(Q)'!28:28)</f>
        <v>22.12072143531714</v>
      </c>
      <c r="N27" s="71">
        <f ca="1">SUMIF('IS(Q)'!$5:$5,'IS(Y)'!N$5,'IS(Q)'!28:28)</f>
        <v>22.00829957315284</v>
      </c>
      <c r="O27" s="71">
        <f ca="1">SUMIF('IS(Q)'!$5:$5,'IS(Y)'!O$5,'IS(Q)'!28:28)</f>
        <v>21.895877710988543</v>
      </c>
      <c r="P27" s="71">
        <f ca="1">SUMIF('IS(Q)'!$5:$5,'IS(Y)'!P$5,'IS(Q)'!28:28)</f>
        <v>21.783455848824239</v>
      </c>
      <c r="Q27" s="71">
        <f ca="1">SUMIF('IS(Q)'!$5:$5,'IS(Y)'!Q$5,'IS(Q)'!28:28)</f>
        <v>21.671033986659943</v>
      </c>
      <c r="R27" s="71">
        <f ca="1">SUMIF('IS(Q)'!$5:$5,'IS(Y)'!R$5,'IS(Q)'!28:28)</f>
        <v>21.558612124495635</v>
      </c>
      <c r="S27" s="71">
        <f ca="1">SUMIF('IS(Q)'!$5:$5,'IS(Y)'!S$5,'IS(Q)'!28:28)</f>
        <v>21.446190262331339</v>
      </c>
      <c r="T27" s="71">
        <f ca="1">SUMIF('IS(Q)'!$5:$5,'IS(Y)'!T$5,'IS(Q)'!28:28)</f>
        <v>21.333768400167042</v>
      </c>
      <c r="U27" s="71">
        <f ca="1">SUMIF('IS(Q)'!$5:$5,'IS(Y)'!U$5,'IS(Q)'!28:28)</f>
        <v>21.221346538002734</v>
      </c>
      <c r="V27" s="71">
        <f ca="1">SUMIF('IS(Q)'!$5:$5,'IS(Y)'!V$5,'IS(Q)'!28:28)</f>
        <v>21.108924675838445</v>
      </c>
      <c r="W27" s="71">
        <f ca="1">SUMIF('IS(Q)'!$5:$5,'IS(Y)'!W$5,'IS(Q)'!28:28)</f>
        <v>20.996502813674141</v>
      </c>
      <c r="X27" s="71">
        <f ca="1">SUMIF('IS(Q)'!$5:$5,'IS(Y)'!X$5,'IS(Q)'!28:28)</f>
        <v>20.884080951509837</v>
      </c>
      <c r="Y27" s="71">
        <f ca="1">SUMIF('IS(Q)'!$5:$5,'IS(Y)'!Y$5,'IS(Q)'!28:28)</f>
        <v>20.77165908934554</v>
      </c>
      <c r="Z27" s="71">
        <f ca="1">SUMIF('IS(Q)'!$5:$5,'IS(Y)'!Z$5,'IS(Q)'!28:28)</f>
        <v>20.65923722718124</v>
      </c>
      <c r="AA27" s="71">
        <f ca="1">SUMIF('IS(Q)'!$5:$5,'IS(Y)'!AA$5,'IS(Q)'!28:28)</f>
        <v>20.54681536501694</v>
      </c>
      <c r="AB27" s="71">
        <f ca="1">SUMIF('IS(Q)'!$5:$5,'IS(Y)'!AB$5,'IS(Q)'!28:28)</f>
        <v>20.43439350285264</v>
      </c>
      <c r="AC27" s="71">
        <f ca="1">SUMIF('IS(Q)'!$5:$5,'IS(Y)'!AC$5,'IS(Q)'!28:28)</f>
        <v>15.572597651695324</v>
      </c>
      <c r="AD27" s="71">
        <f ca="1">SUMIF('IS(Q)'!$5:$5,'IS(Y)'!AD$5,'IS(Q)'!28:28)</f>
        <v>0</v>
      </c>
      <c r="AE27" s="71">
        <f ca="1">SUMIF('IS(Q)'!$5:$5,'IS(Y)'!AE$5,'IS(Q)'!28:28)</f>
        <v>0</v>
      </c>
      <c r="AF27" s="71">
        <f>SUMIF('IS(Q)'!$5:$5,'IS(Y)'!AF$5,'IS(Q)'!28:28)</f>
        <v>0</v>
      </c>
      <c r="AG27" s="71">
        <f>SUMIF('IS(Q)'!$5:$5,'IS(Y)'!AG$5,'IS(Q)'!28:28)</f>
        <v>0</v>
      </c>
      <c r="AH27" s="71">
        <f>SUMIF('IS(Q)'!$5:$5,'IS(Y)'!AH$5,'IS(Q)'!28:28)</f>
        <v>0</v>
      </c>
      <c r="AI27" s="71">
        <f>SUMIF('IS(Q)'!$5:$5,'IS(Y)'!AI$5,'IS(Q)'!28:28)</f>
        <v>0</v>
      </c>
      <c r="AJ27" s="71">
        <f>SUMIF('IS(Q)'!$5:$5,'IS(Y)'!AJ$5,'IS(Q)'!28:28)</f>
        <v>0</v>
      </c>
      <c r="AK27" s="71">
        <f>SUMIF('IS(Q)'!$5:$5,'IS(Y)'!AK$5,'IS(Q)'!28:28)</f>
        <v>0</v>
      </c>
      <c r="AL27" s="71">
        <f>SUMIF('IS(Q)'!$5:$5,'IS(Y)'!AL$5,'IS(Q)'!28:28)</f>
        <v>0</v>
      </c>
      <c r="AM27" s="71">
        <f>SUMIF('IS(Q)'!$5:$5,'IS(Y)'!AM$5,'IS(Q)'!28:28)</f>
        <v>0</v>
      </c>
      <c r="AN27" s="71">
        <f>SUMIF('IS(Q)'!$5:$5,'IS(Y)'!AN$5,'IS(Q)'!28:28)</f>
        <v>0</v>
      </c>
      <c r="AO27" s="71">
        <f>SUMIF('IS(Q)'!$5:$5,'IS(Y)'!AO$5,'IS(Q)'!28:28)</f>
        <v>0</v>
      </c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  <c r="BK27" s="68"/>
      <c r="BL27" s="68"/>
      <c r="BM27" s="68"/>
      <c r="BN27" s="68"/>
      <c r="BO27" s="68"/>
      <c r="BP27" s="68"/>
      <c r="BQ27" s="68"/>
      <c r="BR27" s="68"/>
      <c r="BS27" s="68"/>
      <c r="BT27" s="68"/>
      <c r="BU27" s="68"/>
      <c r="BV27" s="68"/>
      <c r="BW27" s="68"/>
      <c r="BX27" s="68"/>
      <c r="BY27" s="68"/>
      <c r="BZ27" s="68"/>
      <c r="CA27" s="68"/>
      <c r="CB27" s="68"/>
      <c r="CC27" s="68"/>
      <c r="CD27" s="68"/>
      <c r="CE27" s="68"/>
      <c r="CF27" s="68"/>
      <c r="CG27" s="68"/>
      <c r="CH27" s="68"/>
      <c r="CI27" s="68"/>
      <c r="CJ27" s="68"/>
      <c r="CK27" s="68"/>
      <c r="CL27" s="68"/>
      <c r="CM27" s="68"/>
      <c r="CN27" s="68"/>
      <c r="CO27" s="68"/>
      <c r="CP27" s="68"/>
      <c r="CQ27" s="68"/>
      <c r="CR27" s="68"/>
      <c r="CS27" s="68"/>
      <c r="CT27" s="68"/>
      <c r="CU27" s="68"/>
      <c r="CV27" s="68"/>
      <c r="CW27" s="68"/>
      <c r="CX27" s="68"/>
      <c r="CY27" s="68"/>
      <c r="CZ27" s="68"/>
      <c r="DA27" s="68"/>
      <c r="DB27" s="68"/>
      <c r="DC27" s="68"/>
      <c r="DD27" s="68"/>
      <c r="DE27" s="68"/>
      <c r="DF27" s="68"/>
      <c r="DG27" s="68"/>
      <c r="DH27" s="68"/>
      <c r="DI27" s="68"/>
      <c r="DJ27" s="68"/>
      <c r="DK27" s="68"/>
      <c r="DL27" s="68"/>
      <c r="DM27" s="68"/>
      <c r="DN27" s="68"/>
      <c r="DO27" s="68"/>
      <c r="DP27" s="68"/>
      <c r="DQ27" s="68"/>
      <c r="DR27" s="68"/>
      <c r="DS27" s="68"/>
      <c r="DT27" s="68"/>
      <c r="DU27" s="68"/>
      <c r="DV27" s="68"/>
      <c r="DW27" s="68"/>
    </row>
    <row r="28" spans="1:127" ht="14.1" customHeight="1">
      <c r="A28" s="10">
        <f ca="1">E28-'IS(Q)'!E29</f>
        <v>0</v>
      </c>
      <c r="B28" s="15" t="s">
        <v>1437</v>
      </c>
      <c r="D28" s="8" t="s">
        <v>97</v>
      </c>
      <c r="E28" s="146">
        <f t="shared" ref="E28" ca="1" si="60">SUM(G28:AO28)</f>
        <v>0</v>
      </c>
      <c r="F28" s="71"/>
      <c r="G28" s="82"/>
      <c r="H28" s="71">
        <f ca="1">SUMIF('IS(Q)'!$5:$5,'IS(Y)'!H$5,'IS(Q)'!29:29)</f>
        <v>0</v>
      </c>
      <c r="I28" s="71">
        <f ca="1">SUMIF('IS(Q)'!$5:$5,'IS(Y)'!I$5,'IS(Q)'!29:29)</f>
        <v>0</v>
      </c>
      <c r="J28" s="71">
        <f ca="1">SUMIF('IS(Q)'!$5:$5,'IS(Y)'!J$5,'IS(Q)'!29:29)</f>
        <v>0</v>
      </c>
      <c r="K28" s="71">
        <f ca="1">SUMIF('IS(Q)'!$5:$5,'IS(Y)'!K$5,'IS(Q)'!29:29)</f>
        <v>0</v>
      </c>
      <c r="L28" s="71">
        <f ca="1">SUMIF('IS(Q)'!$5:$5,'IS(Y)'!L$5,'IS(Q)'!29:29)</f>
        <v>0</v>
      </c>
      <c r="M28" s="71">
        <f ca="1">SUMIF('IS(Q)'!$5:$5,'IS(Y)'!M$5,'IS(Q)'!29:29)</f>
        <v>0</v>
      </c>
      <c r="N28" s="71">
        <f ca="1">SUMIF('IS(Q)'!$5:$5,'IS(Y)'!N$5,'IS(Q)'!29:29)</f>
        <v>0</v>
      </c>
      <c r="O28" s="71">
        <f ca="1">SUMIF('IS(Q)'!$5:$5,'IS(Y)'!O$5,'IS(Q)'!29:29)</f>
        <v>0</v>
      </c>
      <c r="P28" s="71">
        <f ca="1">SUMIF('IS(Q)'!$5:$5,'IS(Y)'!P$5,'IS(Q)'!29:29)</f>
        <v>0</v>
      </c>
      <c r="Q28" s="71">
        <f ca="1">SUMIF('IS(Q)'!$5:$5,'IS(Y)'!Q$5,'IS(Q)'!29:29)</f>
        <v>0</v>
      </c>
      <c r="R28" s="71">
        <f ca="1">SUMIF('IS(Q)'!$5:$5,'IS(Y)'!R$5,'IS(Q)'!29:29)</f>
        <v>0</v>
      </c>
      <c r="S28" s="71">
        <f ca="1">SUMIF('IS(Q)'!$5:$5,'IS(Y)'!S$5,'IS(Q)'!29:29)</f>
        <v>0</v>
      </c>
      <c r="T28" s="71">
        <f ca="1">SUMIF('IS(Q)'!$5:$5,'IS(Y)'!T$5,'IS(Q)'!29:29)</f>
        <v>0</v>
      </c>
      <c r="U28" s="71">
        <f ca="1">SUMIF('IS(Q)'!$5:$5,'IS(Y)'!U$5,'IS(Q)'!29:29)</f>
        <v>0</v>
      </c>
      <c r="V28" s="71">
        <f ca="1">SUMIF('IS(Q)'!$5:$5,'IS(Y)'!V$5,'IS(Q)'!29:29)</f>
        <v>0</v>
      </c>
      <c r="W28" s="71">
        <f ca="1">SUMIF('IS(Q)'!$5:$5,'IS(Y)'!W$5,'IS(Q)'!29:29)</f>
        <v>0</v>
      </c>
      <c r="X28" s="71">
        <f ca="1">SUMIF('IS(Q)'!$5:$5,'IS(Y)'!X$5,'IS(Q)'!29:29)</f>
        <v>0</v>
      </c>
      <c r="Y28" s="71">
        <f ca="1">SUMIF('IS(Q)'!$5:$5,'IS(Y)'!Y$5,'IS(Q)'!29:29)</f>
        <v>0</v>
      </c>
      <c r="Z28" s="71">
        <f ca="1">SUMIF('IS(Q)'!$5:$5,'IS(Y)'!Z$5,'IS(Q)'!29:29)</f>
        <v>0</v>
      </c>
      <c r="AA28" s="71">
        <f ca="1">SUMIF('IS(Q)'!$5:$5,'IS(Y)'!AA$5,'IS(Q)'!29:29)</f>
        <v>0</v>
      </c>
      <c r="AB28" s="71">
        <f ca="1">SUMIF('IS(Q)'!$5:$5,'IS(Y)'!AB$5,'IS(Q)'!29:29)</f>
        <v>0</v>
      </c>
      <c r="AC28" s="71">
        <f ca="1">SUMIF('IS(Q)'!$5:$5,'IS(Y)'!AC$5,'IS(Q)'!29:29)</f>
        <v>0</v>
      </c>
      <c r="AD28" s="71">
        <f ca="1">SUMIF('IS(Q)'!$5:$5,'IS(Y)'!AD$5,'IS(Q)'!29:29)</f>
        <v>0</v>
      </c>
      <c r="AE28" s="71">
        <f ca="1">SUMIF('IS(Q)'!$5:$5,'IS(Y)'!AE$5,'IS(Q)'!29:29)</f>
        <v>0</v>
      </c>
      <c r="AF28" s="71">
        <f ca="1">SUMIF('IS(Q)'!$5:$5,'IS(Y)'!AF$5,'IS(Q)'!29:29)</f>
        <v>0</v>
      </c>
      <c r="AG28" s="71">
        <f ca="1">SUMIF('IS(Q)'!$5:$5,'IS(Y)'!AG$5,'IS(Q)'!29:29)</f>
        <v>0</v>
      </c>
      <c r="AH28" s="71">
        <f ca="1">SUMIF('IS(Q)'!$5:$5,'IS(Y)'!AH$5,'IS(Q)'!29:29)</f>
        <v>0</v>
      </c>
      <c r="AI28" s="71">
        <f ca="1">SUMIF('IS(Q)'!$5:$5,'IS(Y)'!AI$5,'IS(Q)'!29:29)</f>
        <v>0</v>
      </c>
      <c r="AJ28" s="71">
        <f ca="1">SUMIF('IS(Q)'!$5:$5,'IS(Y)'!AJ$5,'IS(Q)'!29:29)</f>
        <v>0</v>
      </c>
      <c r="AK28" s="71">
        <f ca="1">SUMIF('IS(Q)'!$5:$5,'IS(Y)'!AK$5,'IS(Q)'!29:29)</f>
        <v>0</v>
      </c>
      <c r="AL28" s="71">
        <f ca="1">SUMIF('IS(Q)'!$5:$5,'IS(Y)'!AL$5,'IS(Q)'!29:29)</f>
        <v>0</v>
      </c>
      <c r="AM28" s="71">
        <f ca="1">SUMIF('IS(Q)'!$5:$5,'IS(Y)'!AM$5,'IS(Q)'!29:29)</f>
        <v>0</v>
      </c>
      <c r="AN28" s="71">
        <f ca="1">SUMIF('IS(Q)'!$5:$5,'IS(Y)'!AN$5,'IS(Q)'!29:29)</f>
        <v>0</v>
      </c>
      <c r="AO28" s="71">
        <f ca="1">SUMIF('IS(Q)'!$5:$5,'IS(Y)'!AO$5,'IS(Q)'!29:29)</f>
        <v>0</v>
      </c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8"/>
      <c r="BY28" s="68"/>
      <c r="BZ28" s="68"/>
      <c r="CA28" s="68"/>
      <c r="CB28" s="68"/>
      <c r="CC28" s="68"/>
      <c r="CD28" s="68"/>
      <c r="CE28" s="68"/>
      <c r="CF28" s="68"/>
      <c r="CG28" s="68"/>
      <c r="CH28" s="68"/>
      <c r="CI28" s="68"/>
      <c r="CJ28" s="68"/>
      <c r="CK28" s="68"/>
      <c r="CL28" s="68"/>
      <c r="CM28" s="68"/>
      <c r="CN28" s="68"/>
      <c r="CO28" s="68"/>
      <c r="CP28" s="68"/>
      <c r="CQ28" s="68"/>
      <c r="CR28" s="68"/>
      <c r="CS28" s="68"/>
      <c r="CT28" s="68"/>
      <c r="CU28" s="68"/>
      <c r="CV28" s="68"/>
      <c r="CW28" s="68"/>
      <c r="CX28" s="68"/>
      <c r="CY28" s="68"/>
      <c r="CZ28" s="68"/>
      <c r="DA28" s="68"/>
      <c r="DB28" s="68"/>
      <c r="DC28" s="68"/>
      <c r="DD28" s="68"/>
      <c r="DE28" s="68"/>
      <c r="DF28" s="68"/>
      <c r="DG28" s="68"/>
      <c r="DH28" s="68"/>
      <c r="DI28" s="68"/>
      <c r="DJ28" s="68"/>
      <c r="DK28" s="68"/>
      <c r="DL28" s="68"/>
      <c r="DM28" s="68"/>
      <c r="DN28" s="68"/>
      <c r="DO28" s="68"/>
      <c r="DP28" s="68"/>
      <c r="DQ28" s="68"/>
      <c r="DR28" s="68"/>
      <c r="DS28" s="68"/>
      <c r="DT28" s="68"/>
      <c r="DU28" s="68"/>
      <c r="DV28" s="68"/>
      <c r="DW28" s="68"/>
    </row>
    <row r="29" spans="1:127" ht="14.1" customHeight="1">
      <c r="A29" s="10">
        <f>E29-'IS(Q)'!E30</f>
        <v>0</v>
      </c>
      <c r="B29" s="15" t="s">
        <v>1438</v>
      </c>
      <c r="D29" s="8" t="s">
        <v>97</v>
      </c>
      <c r="E29" s="146">
        <f t="shared" si="56"/>
        <v>280</v>
      </c>
      <c r="F29" s="71"/>
      <c r="G29" s="82"/>
      <c r="H29" s="71">
        <f>SUMIF('IS(Q)'!$5:$5,'IS(Y)'!H$5,'IS(Q)'!30:30)</f>
        <v>140</v>
      </c>
      <c r="I29" s="71">
        <f>SUMIF('IS(Q)'!$5:$5,'IS(Y)'!I$5,'IS(Q)'!30:30)</f>
        <v>140</v>
      </c>
      <c r="J29" s="71">
        <f>SUMIF('IS(Q)'!$5:$5,'IS(Y)'!J$5,'IS(Q)'!30:30)</f>
        <v>0</v>
      </c>
      <c r="K29" s="71">
        <f>SUMIF('IS(Q)'!$5:$5,'IS(Y)'!K$5,'IS(Q)'!30:30)</f>
        <v>0</v>
      </c>
      <c r="L29" s="71">
        <f>SUMIF('IS(Q)'!$5:$5,'IS(Y)'!L$5,'IS(Q)'!30:30)</f>
        <v>0</v>
      </c>
      <c r="M29" s="71">
        <f>SUMIF('IS(Q)'!$5:$5,'IS(Y)'!M$5,'IS(Q)'!30:30)</f>
        <v>0</v>
      </c>
      <c r="N29" s="71">
        <f>SUMIF('IS(Q)'!$5:$5,'IS(Y)'!N$5,'IS(Q)'!30:30)</f>
        <v>0</v>
      </c>
      <c r="O29" s="71">
        <f>SUMIF('IS(Q)'!$5:$5,'IS(Y)'!O$5,'IS(Q)'!30:30)</f>
        <v>0</v>
      </c>
      <c r="P29" s="71">
        <f>SUMIF('IS(Q)'!$5:$5,'IS(Y)'!P$5,'IS(Q)'!30:30)</f>
        <v>0</v>
      </c>
      <c r="Q29" s="71">
        <f>SUMIF('IS(Q)'!$5:$5,'IS(Y)'!Q$5,'IS(Q)'!30:30)</f>
        <v>0</v>
      </c>
      <c r="R29" s="71">
        <f>SUMIF('IS(Q)'!$5:$5,'IS(Y)'!R$5,'IS(Q)'!30:30)</f>
        <v>0</v>
      </c>
      <c r="S29" s="71">
        <f>SUMIF('IS(Q)'!$5:$5,'IS(Y)'!S$5,'IS(Q)'!30:30)</f>
        <v>0</v>
      </c>
      <c r="T29" s="71">
        <f>SUMIF('IS(Q)'!$5:$5,'IS(Y)'!T$5,'IS(Q)'!30:30)</f>
        <v>0</v>
      </c>
      <c r="U29" s="71">
        <f>SUMIF('IS(Q)'!$5:$5,'IS(Y)'!U$5,'IS(Q)'!30:30)</f>
        <v>0</v>
      </c>
      <c r="V29" s="71">
        <f>SUMIF('IS(Q)'!$5:$5,'IS(Y)'!V$5,'IS(Q)'!30:30)</f>
        <v>0</v>
      </c>
      <c r="W29" s="71">
        <f>SUMIF('IS(Q)'!$5:$5,'IS(Y)'!W$5,'IS(Q)'!30:30)</f>
        <v>0</v>
      </c>
      <c r="X29" s="71">
        <f>SUMIF('IS(Q)'!$5:$5,'IS(Y)'!X$5,'IS(Q)'!30:30)</f>
        <v>0</v>
      </c>
      <c r="Y29" s="71">
        <f>SUMIF('IS(Q)'!$5:$5,'IS(Y)'!Y$5,'IS(Q)'!30:30)</f>
        <v>0</v>
      </c>
      <c r="Z29" s="71">
        <f>SUMIF('IS(Q)'!$5:$5,'IS(Y)'!Z$5,'IS(Q)'!30:30)</f>
        <v>0</v>
      </c>
      <c r="AA29" s="71">
        <f>SUMIF('IS(Q)'!$5:$5,'IS(Y)'!AA$5,'IS(Q)'!30:30)</f>
        <v>0</v>
      </c>
      <c r="AB29" s="71">
        <f>SUMIF('IS(Q)'!$5:$5,'IS(Y)'!AB$5,'IS(Q)'!30:30)</f>
        <v>0</v>
      </c>
      <c r="AC29" s="71">
        <f>SUMIF('IS(Q)'!$5:$5,'IS(Y)'!AC$5,'IS(Q)'!30:30)</f>
        <v>0</v>
      </c>
      <c r="AD29" s="71">
        <f>SUMIF('IS(Q)'!$5:$5,'IS(Y)'!AD$5,'IS(Q)'!30:30)</f>
        <v>0</v>
      </c>
      <c r="AE29" s="71">
        <f>SUMIF('IS(Q)'!$5:$5,'IS(Y)'!AE$5,'IS(Q)'!30:30)</f>
        <v>0</v>
      </c>
      <c r="AF29" s="71">
        <f>SUMIF('IS(Q)'!$5:$5,'IS(Y)'!AF$5,'IS(Q)'!30:30)</f>
        <v>0</v>
      </c>
      <c r="AG29" s="71">
        <f>SUMIF('IS(Q)'!$5:$5,'IS(Y)'!AG$5,'IS(Q)'!30:30)</f>
        <v>0</v>
      </c>
      <c r="AH29" s="71">
        <f>SUMIF('IS(Q)'!$5:$5,'IS(Y)'!AH$5,'IS(Q)'!30:30)</f>
        <v>0</v>
      </c>
      <c r="AI29" s="71">
        <f>SUMIF('IS(Q)'!$5:$5,'IS(Y)'!AI$5,'IS(Q)'!30:30)</f>
        <v>0</v>
      </c>
      <c r="AJ29" s="71">
        <f>SUMIF('IS(Q)'!$5:$5,'IS(Y)'!AJ$5,'IS(Q)'!30:30)</f>
        <v>0</v>
      </c>
      <c r="AK29" s="71">
        <f>SUMIF('IS(Q)'!$5:$5,'IS(Y)'!AK$5,'IS(Q)'!30:30)</f>
        <v>0</v>
      </c>
      <c r="AL29" s="71">
        <f>SUMIF('IS(Q)'!$5:$5,'IS(Y)'!AL$5,'IS(Q)'!30:30)</f>
        <v>0</v>
      </c>
      <c r="AM29" s="71">
        <f>SUMIF('IS(Q)'!$5:$5,'IS(Y)'!AM$5,'IS(Q)'!30:30)</f>
        <v>0</v>
      </c>
      <c r="AN29" s="71">
        <f>SUMIF('IS(Q)'!$5:$5,'IS(Y)'!AN$5,'IS(Q)'!30:30)</f>
        <v>0</v>
      </c>
      <c r="AO29" s="71">
        <f>SUMIF('IS(Q)'!$5:$5,'IS(Y)'!AO$5,'IS(Q)'!30:30)</f>
        <v>0</v>
      </c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8"/>
      <c r="BY29" s="68"/>
      <c r="BZ29" s="68"/>
      <c r="CA29" s="68"/>
      <c r="CB29" s="68"/>
      <c r="CC29" s="68"/>
      <c r="CD29" s="68"/>
      <c r="CE29" s="68"/>
      <c r="CF29" s="68"/>
      <c r="CG29" s="68"/>
      <c r="CH29" s="68"/>
      <c r="CI29" s="68"/>
      <c r="CJ29" s="68"/>
      <c r="CK29" s="68"/>
      <c r="CL29" s="68"/>
      <c r="CM29" s="68"/>
      <c r="CN29" s="68"/>
      <c r="CO29" s="68"/>
      <c r="CP29" s="68"/>
      <c r="CQ29" s="68"/>
      <c r="CR29" s="68"/>
      <c r="CS29" s="68"/>
      <c r="CT29" s="68"/>
      <c r="CU29" s="68"/>
      <c r="CV29" s="68"/>
      <c r="CW29" s="68"/>
      <c r="CX29" s="68"/>
      <c r="CY29" s="68"/>
      <c r="CZ29" s="68"/>
      <c r="DA29" s="68"/>
      <c r="DB29" s="68"/>
      <c r="DC29" s="68"/>
      <c r="DD29" s="68"/>
      <c r="DE29" s="68"/>
      <c r="DF29" s="68"/>
      <c r="DG29" s="68"/>
      <c r="DH29" s="68"/>
      <c r="DI29" s="68"/>
      <c r="DJ29" s="68"/>
      <c r="DK29" s="68"/>
      <c r="DL29" s="68"/>
      <c r="DM29" s="68"/>
      <c r="DN29" s="68"/>
      <c r="DO29" s="68"/>
      <c r="DP29" s="68"/>
      <c r="DQ29" s="68"/>
      <c r="DR29" s="68"/>
      <c r="DS29" s="68"/>
      <c r="DT29" s="68"/>
      <c r="DU29" s="68"/>
      <c r="DV29" s="68"/>
      <c r="DW29" s="68"/>
    </row>
    <row r="30" spans="1:127" ht="14.1" customHeight="1">
      <c r="A30" s="10"/>
      <c r="E30" s="146"/>
      <c r="F30" s="71"/>
      <c r="G30" s="82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8"/>
      <c r="BY30" s="68"/>
      <c r="BZ30" s="68"/>
      <c r="CA30" s="68"/>
      <c r="CB30" s="68"/>
      <c r="CC30" s="68"/>
      <c r="CD30" s="68"/>
      <c r="CE30" s="68"/>
      <c r="CF30" s="68"/>
      <c r="CG30" s="68"/>
      <c r="CH30" s="68"/>
      <c r="CI30" s="68"/>
      <c r="CJ30" s="68"/>
      <c r="CK30" s="68"/>
      <c r="CL30" s="68"/>
      <c r="CM30" s="68"/>
      <c r="CN30" s="68"/>
      <c r="CO30" s="68"/>
      <c r="CP30" s="68"/>
      <c r="CQ30" s="68"/>
      <c r="CR30" s="68"/>
      <c r="CS30" s="68"/>
      <c r="CT30" s="68"/>
      <c r="CU30" s="68"/>
      <c r="CV30" s="68"/>
      <c r="CW30" s="68"/>
      <c r="CX30" s="68"/>
      <c r="CY30" s="68"/>
      <c r="CZ30" s="68"/>
      <c r="DA30" s="68"/>
      <c r="DB30" s="68"/>
      <c r="DC30" s="68"/>
      <c r="DD30" s="68"/>
      <c r="DE30" s="68"/>
      <c r="DF30" s="68"/>
      <c r="DG30" s="68"/>
      <c r="DH30" s="68"/>
      <c r="DI30" s="68"/>
      <c r="DJ30" s="68"/>
      <c r="DK30" s="68"/>
      <c r="DL30" s="68"/>
      <c r="DM30" s="68"/>
      <c r="DN30" s="68"/>
      <c r="DO30" s="68"/>
      <c r="DP30" s="68"/>
      <c r="DQ30" s="68"/>
      <c r="DR30" s="68"/>
      <c r="DS30" s="68"/>
      <c r="DT30" s="68"/>
      <c r="DU30" s="68"/>
      <c r="DV30" s="68"/>
      <c r="DW30" s="68"/>
    </row>
    <row r="31" spans="1:127" s="34" customFormat="1" ht="14.1" customHeight="1">
      <c r="A31" s="10">
        <f ca="1">E31-'IS(Q)'!E32</f>
        <v>0</v>
      </c>
      <c r="B31" s="209" t="s">
        <v>86</v>
      </c>
      <c r="C31" s="207"/>
      <c r="D31" s="296" t="s">
        <v>97</v>
      </c>
      <c r="E31" s="699">
        <f ca="1">SUM(G31:AO31)</f>
        <v>293380.15379209124</v>
      </c>
      <c r="F31" s="223"/>
      <c r="G31" s="223"/>
      <c r="H31" s="223">
        <f t="shared" ref="H31:Q31" ca="1" si="61">H11-H16</f>
        <v>-140</v>
      </c>
      <c r="I31" s="223">
        <f t="shared" ca="1" si="61"/>
        <v>3530.2780844477056</v>
      </c>
      <c r="J31" s="223">
        <f t="shared" ca="1" si="61"/>
        <v>15950.003118597171</v>
      </c>
      <c r="K31" s="223">
        <f t="shared" ca="1" si="61"/>
        <v>15809.971918252841</v>
      </c>
      <c r="L31" s="223">
        <f t="shared" ca="1" si="61"/>
        <v>15676.880852283502</v>
      </c>
      <c r="M31" s="223">
        <f t="shared" ca="1" si="61"/>
        <v>15558.220417204793</v>
      </c>
      <c r="N31" s="223">
        <f t="shared" ca="1" si="61"/>
        <v>15421.480944870069</v>
      </c>
      <c r="O31" s="223">
        <f t="shared" ca="1" si="61"/>
        <v>15294.152599558289</v>
      </c>
      <c r="P31" s="223">
        <f t="shared" ca="1" si="61"/>
        <v>15151.225375009348</v>
      </c>
      <c r="Q31" s="223">
        <f t="shared" ca="1" si="61"/>
        <v>15007.689091405948</v>
      </c>
      <c r="R31" s="223">
        <f t="shared" ref="R31:AO31" ca="1" si="62">R11-R16</f>
        <v>14863.533392300931</v>
      </c>
      <c r="S31" s="223">
        <f t="shared" ca="1" si="62"/>
        <v>14718.747741489231</v>
      </c>
      <c r="T31" s="223">
        <f t="shared" ca="1" si="62"/>
        <v>14573.321419823227</v>
      </c>
      <c r="U31" s="223">
        <f t="shared" ca="1" si="62"/>
        <v>14427.243521970671</v>
      </c>
      <c r="V31" s="223">
        <f t="shared" ca="1" si="62"/>
        <v>14280.50295311393</v>
      </c>
      <c r="W31" s="223">
        <f t="shared" ca="1" si="62"/>
        <v>14133.088425589609</v>
      </c>
      <c r="X31" s="223">
        <f t="shared" ca="1" si="62"/>
        <v>13984.988455467383</v>
      </c>
      <c r="Y31" s="223">
        <f t="shared" ca="1" si="62"/>
        <v>13836.191359066997</v>
      </c>
      <c r="Z31" s="223">
        <f t="shared" ca="1" si="62"/>
        <v>13686.685249412141</v>
      </c>
      <c r="AA31" s="223">
        <f t="shared" ca="1" si="62"/>
        <v>13536.458032620223</v>
      </c>
      <c r="AB31" s="223">
        <f t="shared" ca="1" si="62"/>
        <v>13580.923864396045</v>
      </c>
      <c r="AC31" s="223">
        <f t="shared" ca="1" si="62"/>
        <v>10498.566975211224</v>
      </c>
      <c r="AD31" s="223">
        <f t="shared" ca="1" si="62"/>
        <v>0</v>
      </c>
      <c r="AE31" s="223">
        <f t="shared" ca="1" si="62"/>
        <v>0</v>
      </c>
      <c r="AF31" s="223">
        <f t="shared" ca="1" si="62"/>
        <v>0</v>
      </c>
      <c r="AG31" s="223">
        <f t="shared" ca="1" si="62"/>
        <v>0</v>
      </c>
      <c r="AH31" s="223">
        <f t="shared" ca="1" si="62"/>
        <v>0</v>
      </c>
      <c r="AI31" s="223">
        <f t="shared" ca="1" si="62"/>
        <v>0</v>
      </c>
      <c r="AJ31" s="223">
        <f t="shared" ca="1" si="62"/>
        <v>0</v>
      </c>
      <c r="AK31" s="223">
        <f t="shared" ca="1" si="62"/>
        <v>0</v>
      </c>
      <c r="AL31" s="223">
        <f t="shared" ca="1" si="62"/>
        <v>0</v>
      </c>
      <c r="AM31" s="223">
        <f t="shared" ca="1" si="62"/>
        <v>0</v>
      </c>
      <c r="AN31" s="223">
        <f t="shared" ca="1" si="62"/>
        <v>0</v>
      </c>
      <c r="AO31" s="223">
        <f t="shared" ca="1" si="62"/>
        <v>0</v>
      </c>
      <c r="AP31" s="309"/>
      <c r="AQ31" s="309"/>
      <c r="AR31" s="309"/>
      <c r="AS31" s="309"/>
      <c r="AT31" s="309"/>
      <c r="AU31" s="309"/>
      <c r="AV31" s="309"/>
      <c r="AW31" s="309"/>
      <c r="AX31" s="309"/>
      <c r="AY31" s="309"/>
      <c r="AZ31" s="309"/>
      <c r="BA31" s="309"/>
      <c r="BB31" s="309"/>
      <c r="BC31" s="309"/>
      <c r="BD31" s="309"/>
      <c r="BE31" s="309"/>
      <c r="BF31" s="309"/>
      <c r="BG31" s="309"/>
      <c r="BH31" s="309"/>
      <c r="BI31" s="309"/>
      <c r="BJ31" s="309"/>
      <c r="BK31" s="309"/>
      <c r="BL31" s="309"/>
      <c r="BM31" s="309"/>
      <c r="BN31" s="309"/>
      <c r="BO31" s="309"/>
      <c r="BP31" s="309"/>
      <c r="BQ31" s="309"/>
      <c r="BR31" s="309"/>
      <c r="BS31" s="309"/>
      <c r="BT31" s="309"/>
      <c r="BU31" s="309"/>
      <c r="BV31" s="309"/>
      <c r="BW31" s="309"/>
      <c r="BX31" s="309"/>
      <c r="BY31" s="309"/>
      <c r="BZ31" s="309"/>
      <c r="CA31" s="309"/>
      <c r="CB31" s="309"/>
      <c r="CC31" s="309"/>
      <c r="CD31" s="309"/>
      <c r="CE31" s="309"/>
      <c r="CF31" s="309"/>
      <c r="CG31" s="309"/>
      <c r="CH31" s="309"/>
      <c r="CI31" s="309"/>
      <c r="CJ31" s="309"/>
      <c r="CK31" s="309"/>
      <c r="CL31" s="309"/>
      <c r="CM31" s="309"/>
      <c r="CN31" s="309"/>
      <c r="CO31" s="309"/>
      <c r="CP31" s="309"/>
      <c r="CQ31" s="309"/>
      <c r="CR31" s="309"/>
      <c r="CS31" s="309"/>
      <c r="CT31" s="309"/>
      <c r="CU31" s="309"/>
      <c r="CV31" s="309"/>
      <c r="CW31" s="309"/>
      <c r="CX31" s="309"/>
      <c r="CY31" s="309"/>
      <c r="CZ31" s="309"/>
      <c r="DA31" s="309"/>
      <c r="DB31" s="309"/>
      <c r="DC31" s="309"/>
      <c r="DD31" s="309"/>
      <c r="DE31" s="309"/>
      <c r="DF31" s="309"/>
      <c r="DG31" s="309"/>
      <c r="DH31" s="309"/>
      <c r="DI31" s="309"/>
      <c r="DJ31" s="309"/>
      <c r="DK31" s="309"/>
      <c r="DL31" s="309"/>
      <c r="DM31" s="309"/>
      <c r="DN31" s="309"/>
      <c r="DO31" s="309"/>
      <c r="DP31" s="309"/>
      <c r="DQ31" s="309"/>
      <c r="DR31" s="309"/>
      <c r="DS31" s="309"/>
      <c r="DT31" s="309"/>
      <c r="DU31" s="309"/>
      <c r="DV31" s="309"/>
      <c r="DW31" s="309"/>
    </row>
    <row r="32" spans="1:127" s="313" customFormat="1" ht="14.1" customHeight="1">
      <c r="A32" s="10">
        <f ca="1">E32-'IS(Q)'!E33</f>
        <v>0</v>
      </c>
      <c r="B32" s="303" t="s">
        <v>137</v>
      </c>
      <c r="D32" s="129" t="s">
        <v>121</v>
      </c>
      <c r="E32" s="700">
        <f ca="1">IFERROR(E31/E11,)</f>
        <v>0.72300088547637542</v>
      </c>
      <c r="F32" s="310"/>
      <c r="G32" s="310"/>
      <c r="H32" s="311">
        <f t="shared" ref="H32:Q32" ca="1" si="63">IFERROR(H31/H11,)</f>
        <v>0</v>
      </c>
      <c r="I32" s="311">
        <f t="shared" ca="1" si="63"/>
        <v>0.70615315586565275</v>
      </c>
      <c r="J32" s="311">
        <f t="shared" ca="1" si="63"/>
        <v>0.7496763207427003</v>
      </c>
      <c r="K32" s="311">
        <f t="shared" ca="1" si="63"/>
        <v>0.74683317761354961</v>
      </c>
      <c r="L32" s="311">
        <f t="shared" ca="1" si="63"/>
        <v>0.74429077832589241</v>
      </c>
      <c r="M32" s="311">
        <f t="shared" ca="1" si="63"/>
        <v>0.74241114162678146</v>
      </c>
      <c r="N32" s="311">
        <f t="shared" ca="1" si="63"/>
        <v>0.73964519503425175</v>
      </c>
      <c r="O32" s="311">
        <f t="shared" ca="1" si="63"/>
        <v>0.73730453966537435</v>
      </c>
      <c r="P32" s="311">
        <f t="shared" ca="1" si="63"/>
        <v>0.73418384876136156</v>
      </c>
      <c r="Q32" s="311">
        <f t="shared" ca="1" si="63"/>
        <v>0.73100111340167806</v>
      </c>
      <c r="R32" s="311">
        <f t="shared" ref="R32:AO32" ca="1" si="64">IFERROR(R31/R11,)</f>
        <v>0.72775485587829081</v>
      </c>
      <c r="S32" s="311">
        <f t="shared" ca="1" si="64"/>
        <v>0.72444355865080334</v>
      </c>
      <c r="T32" s="311">
        <f t="shared" ca="1" si="64"/>
        <v>0.72106566313937037</v>
      </c>
      <c r="U32" s="311">
        <f t="shared" ca="1" si="64"/>
        <v>0.71761956847638353</v>
      </c>
      <c r="V32" s="311">
        <f t="shared" ca="1" si="64"/>
        <v>0.71410363021533618</v>
      </c>
      <c r="W32" s="311">
        <f t="shared" ca="1" si="64"/>
        <v>0.71051615899521037</v>
      </c>
      <c r="X32" s="311">
        <f t="shared" ca="1" si="64"/>
        <v>0.7068554191586538</v>
      </c>
      <c r="Y32" s="311">
        <f t="shared" ca="1" si="64"/>
        <v>0.70311962732213951</v>
      </c>
      <c r="Z32" s="311">
        <f t="shared" ca="1" si="64"/>
        <v>0.6993069508962183</v>
      </c>
      <c r="AA32" s="311">
        <f t="shared" ca="1" si="64"/>
        <v>0.69541550655389817</v>
      </c>
      <c r="AB32" s="311">
        <f t="shared" ca="1" si="64"/>
        <v>0.70153833860040027</v>
      </c>
      <c r="AC32" s="311">
        <f t="shared" ca="1" si="64"/>
        <v>0.71162763989457367</v>
      </c>
      <c r="AD32" s="311">
        <f t="shared" ca="1" si="64"/>
        <v>0</v>
      </c>
      <c r="AE32" s="311">
        <f t="shared" ca="1" si="64"/>
        <v>0</v>
      </c>
      <c r="AF32" s="311">
        <f t="shared" ca="1" si="64"/>
        <v>0</v>
      </c>
      <c r="AG32" s="311">
        <f t="shared" ca="1" si="64"/>
        <v>0</v>
      </c>
      <c r="AH32" s="311">
        <f t="shared" ca="1" si="64"/>
        <v>0</v>
      </c>
      <c r="AI32" s="311">
        <f t="shared" ca="1" si="64"/>
        <v>0</v>
      </c>
      <c r="AJ32" s="311">
        <f t="shared" ca="1" si="64"/>
        <v>0</v>
      </c>
      <c r="AK32" s="311">
        <f t="shared" ca="1" si="64"/>
        <v>0</v>
      </c>
      <c r="AL32" s="311">
        <f t="shared" ca="1" si="64"/>
        <v>0</v>
      </c>
      <c r="AM32" s="311">
        <f t="shared" ca="1" si="64"/>
        <v>0</v>
      </c>
      <c r="AN32" s="311">
        <f t="shared" ca="1" si="64"/>
        <v>0</v>
      </c>
      <c r="AO32" s="311">
        <f t="shared" ca="1" si="64"/>
        <v>0</v>
      </c>
      <c r="AP32" s="312"/>
      <c r="AQ32" s="312"/>
      <c r="AR32" s="312"/>
      <c r="AS32" s="312"/>
      <c r="AT32" s="312"/>
      <c r="AU32" s="312"/>
      <c r="AV32" s="312"/>
      <c r="AW32" s="312"/>
      <c r="AX32" s="312"/>
      <c r="AY32" s="312"/>
      <c r="AZ32" s="312"/>
      <c r="BA32" s="312"/>
      <c r="BB32" s="312"/>
      <c r="BC32" s="312"/>
      <c r="BD32" s="312"/>
      <c r="BE32" s="312"/>
      <c r="BF32" s="312"/>
      <c r="BG32" s="312"/>
      <c r="BH32" s="312"/>
      <c r="BI32" s="312"/>
      <c r="BJ32" s="312"/>
      <c r="BK32" s="312"/>
      <c r="BL32" s="312"/>
      <c r="BM32" s="312"/>
      <c r="BN32" s="312"/>
      <c r="BO32" s="312"/>
      <c r="BP32" s="312"/>
      <c r="BQ32" s="312"/>
      <c r="BR32" s="312"/>
      <c r="BS32" s="312"/>
      <c r="BT32" s="312"/>
      <c r="BU32" s="312"/>
      <c r="BV32" s="312"/>
      <c r="BW32" s="312"/>
      <c r="BX32" s="312"/>
      <c r="BY32" s="312"/>
      <c r="BZ32" s="312"/>
      <c r="CA32" s="312"/>
      <c r="CB32" s="312"/>
      <c r="CC32" s="312"/>
      <c r="CD32" s="312"/>
      <c r="CE32" s="312"/>
      <c r="CF32" s="312"/>
      <c r="CG32" s="312"/>
      <c r="CH32" s="312"/>
      <c r="CI32" s="312"/>
      <c r="CJ32" s="312"/>
      <c r="CK32" s="312"/>
      <c r="CL32" s="312"/>
      <c r="CM32" s="312"/>
      <c r="CN32" s="312"/>
      <c r="CO32" s="312"/>
      <c r="CP32" s="312"/>
      <c r="CQ32" s="312"/>
      <c r="CR32" s="312"/>
      <c r="CS32" s="312"/>
      <c r="CT32" s="312"/>
      <c r="CU32" s="312"/>
      <c r="CV32" s="312"/>
      <c r="CW32" s="312"/>
      <c r="CX32" s="312"/>
      <c r="CY32" s="312"/>
      <c r="CZ32" s="312"/>
      <c r="DA32" s="312"/>
      <c r="DB32" s="312"/>
      <c r="DC32" s="312"/>
      <c r="DD32" s="312"/>
      <c r="DE32" s="312"/>
      <c r="DF32" s="312"/>
      <c r="DG32" s="312"/>
      <c r="DH32" s="312"/>
      <c r="DI32" s="312"/>
      <c r="DJ32" s="312"/>
      <c r="DK32" s="312"/>
      <c r="DL32" s="312"/>
      <c r="DM32" s="312"/>
      <c r="DN32" s="312"/>
      <c r="DO32" s="312"/>
      <c r="DP32" s="312"/>
      <c r="DQ32" s="312"/>
      <c r="DR32" s="312"/>
      <c r="DS32" s="312"/>
      <c r="DT32" s="312"/>
      <c r="DU32" s="312"/>
      <c r="DV32" s="312"/>
      <c r="DW32" s="312"/>
    </row>
    <row r="33" spans="1:127" ht="14.1" customHeight="1">
      <c r="A33" s="10">
        <f>E33-'IS(Q)'!E34</f>
        <v>0</v>
      </c>
      <c r="E33" s="146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68"/>
      <c r="AQ33" s="68"/>
      <c r="AR33" s="68"/>
      <c r="AS33" s="68"/>
      <c r="AT33" s="68"/>
      <c r="AU33" s="68"/>
      <c r="AV33" s="68"/>
      <c r="AW33" s="68"/>
      <c r="AX33" s="68"/>
      <c r="AY33" s="68"/>
      <c r="AZ33" s="68"/>
      <c r="BA33" s="68"/>
      <c r="BB33" s="68"/>
      <c r="BC33" s="68"/>
      <c r="BD33" s="68"/>
      <c r="BE33" s="68"/>
      <c r="BF33" s="68"/>
      <c r="BG33" s="68"/>
      <c r="BH33" s="68"/>
      <c r="BI33" s="68"/>
      <c r="BJ33" s="68"/>
      <c r="BK33" s="68"/>
      <c r="BL33" s="68"/>
      <c r="BM33" s="68"/>
      <c r="BN33" s="68"/>
      <c r="BO33" s="68"/>
      <c r="BP33" s="68"/>
      <c r="BQ33" s="68"/>
      <c r="BR33" s="68"/>
      <c r="BS33" s="68"/>
      <c r="BT33" s="68"/>
      <c r="BU33" s="68"/>
      <c r="BV33" s="68"/>
      <c r="BW33" s="68"/>
      <c r="BX33" s="68"/>
      <c r="BY33" s="68"/>
      <c r="BZ33" s="68"/>
      <c r="CA33" s="68"/>
      <c r="CB33" s="68"/>
      <c r="CC33" s="68"/>
      <c r="CD33" s="68"/>
      <c r="CE33" s="68"/>
      <c r="CF33" s="68"/>
      <c r="CG33" s="68"/>
      <c r="CH33" s="68"/>
      <c r="CI33" s="68"/>
      <c r="CJ33" s="68"/>
      <c r="CK33" s="68"/>
      <c r="CL33" s="68"/>
      <c r="CM33" s="68"/>
      <c r="CN33" s="68"/>
      <c r="CO33" s="68"/>
      <c r="CP33" s="68"/>
      <c r="CQ33" s="68"/>
      <c r="CR33" s="68"/>
      <c r="CS33" s="68"/>
      <c r="CT33" s="68"/>
      <c r="CU33" s="68"/>
      <c r="CV33" s="68"/>
      <c r="CW33" s="68"/>
      <c r="CX33" s="68"/>
      <c r="CY33" s="68"/>
      <c r="CZ33" s="68"/>
      <c r="DA33" s="68"/>
      <c r="DB33" s="68"/>
      <c r="DC33" s="68"/>
      <c r="DD33" s="68"/>
      <c r="DE33" s="68"/>
      <c r="DF33" s="68"/>
      <c r="DG33" s="68"/>
      <c r="DH33" s="68"/>
      <c r="DI33" s="68"/>
      <c r="DJ33" s="68"/>
      <c r="DK33" s="68"/>
      <c r="DL33" s="68"/>
      <c r="DM33" s="68"/>
      <c r="DN33" s="68"/>
      <c r="DO33" s="68"/>
      <c r="DP33" s="68"/>
      <c r="DQ33" s="68"/>
      <c r="DR33" s="68"/>
      <c r="DS33" s="68"/>
      <c r="DT33" s="68"/>
      <c r="DU33" s="68"/>
      <c r="DV33" s="68"/>
      <c r="DW33" s="68"/>
    </row>
    <row r="34" spans="1:127" ht="14.1" customHeight="1">
      <c r="A34" s="10">
        <f ca="1">E34-'IS(Q)'!E35</f>
        <v>0</v>
      </c>
      <c r="B34" s="7" t="s">
        <v>142</v>
      </c>
      <c r="C34" s="7"/>
      <c r="D34" s="8" t="s">
        <v>97</v>
      </c>
      <c r="E34" s="698">
        <f ca="1">SUM(G34:AO34)</f>
        <v>139976.35327458265</v>
      </c>
      <c r="F34" s="218"/>
      <c r="G34" s="218"/>
      <c r="H34" s="218">
        <f t="shared" ref="H34:AO34" ca="1" si="65">SUM(H35:H37)</f>
        <v>0</v>
      </c>
      <c r="I34" s="218">
        <f t="shared" ca="1" si="65"/>
        <v>1749.7044159322825</v>
      </c>
      <c r="J34" s="218">
        <f t="shared" ca="1" si="65"/>
        <v>6998.8176637291299</v>
      </c>
      <c r="K34" s="218">
        <f t="shared" ca="1" si="65"/>
        <v>6998.8176637291299</v>
      </c>
      <c r="L34" s="218">
        <f t="shared" ca="1" si="65"/>
        <v>6998.8176637291299</v>
      </c>
      <c r="M34" s="218">
        <f t="shared" ca="1" si="65"/>
        <v>6998.8176637291299</v>
      </c>
      <c r="N34" s="218">
        <f t="shared" ca="1" si="65"/>
        <v>6998.8176637291299</v>
      </c>
      <c r="O34" s="218">
        <f t="shared" ca="1" si="65"/>
        <v>6998.8176637291299</v>
      </c>
      <c r="P34" s="218">
        <f t="shared" ca="1" si="65"/>
        <v>6998.8176637291299</v>
      </c>
      <c r="Q34" s="218">
        <f t="shared" ca="1" si="65"/>
        <v>6998.8176637291299</v>
      </c>
      <c r="R34" s="218">
        <f t="shared" ca="1" si="65"/>
        <v>6998.8176637291299</v>
      </c>
      <c r="S34" s="218">
        <f t="shared" ca="1" si="65"/>
        <v>6998.8176637291299</v>
      </c>
      <c r="T34" s="218">
        <f t="shared" ca="1" si="65"/>
        <v>6998.8176637291299</v>
      </c>
      <c r="U34" s="218">
        <f t="shared" ca="1" si="65"/>
        <v>6998.8176637291299</v>
      </c>
      <c r="V34" s="218">
        <f t="shared" ca="1" si="65"/>
        <v>6998.8176637291299</v>
      </c>
      <c r="W34" s="218">
        <f t="shared" ca="1" si="65"/>
        <v>6998.8176637291299</v>
      </c>
      <c r="X34" s="218">
        <f t="shared" ca="1" si="65"/>
        <v>6998.8176637291299</v>
      </c>
      <c r="Y34" s="218">
        <f t="shared" ca="1" si="65"/>
        <v>6998.8176637291299</v>
      </c>
      <c r="Z34" s="218">
        <f t="shared" ca="1" si="65"/>
        <v>6998.8176637291299</v>
      </c>
      <c r="AA34" s="218">
        <f t="shared" ca="1" si="65"/>
        <v>6998.8176637291299</v>
      </c>
      <c r="AB34" s="218">
        <f t="shared" ca="1" si="65"/>
        <v>6998.8176637291299</v>
      </c>
      <c r="AC34" s="218">
        <f t="shared" ca="1" si="65"/>
        <v>5249.1132477968622</v>
      </c>
      <c r="AD34" s="218">
        <f t="shared" ca="1" si="65"/>
        <v>0</v>
      </c>
      <c r="AE34" s="218">
        <f t="shared" ca="1" si="65"/>
        <v>0</v>
      </c>
      <c r="AF34" s="218">
        <f t="shared" ca="1" si="65"/>
        <v>0</v>
      </c>
      <c r="AG34" s="218">
        <f t="shared" ca="1" si="65"/>
        <v>0</v>
      </c>
      <c r="AH34" s="218">
        <f t="shared" ca="1" si="65"/>
        <v>0</v>
      </c>
      <c r="AI34" s="218">
        <f t="shared" ca="1" si="65"/>
        <v>0</v>
      </c>
      <c r="AJ34" s="218">
        <f t="shared" ca="1" si="65"/>
        <v>0</v>
      </c>
      <c r="AK34" s="218">
        <f t="shared" ca="1" si="65"/>
        <v>0</v>
      </c>
      <c r="AL34" s="218">
        <f t="shared" ca="1" si="65"/>
        <v>0</v>
      </c>
      <c r="AM34" s="218">
        <f t="shared" ca="1" si="65"/>
        <v>0</v>
      </c>
      <c r="AN34" s="218">
        <f t="shared" ca="1" si="65"/>
        <v>0</v>
      </c>
      <c r="AO34" s="218">
        <f t="shared" ca="1" si="65"/>
        <v>0</v>
      </c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8"/>
      <c r="BO34" s="68"/>
      <c r="BP34" s="68"/>
      <c r="BQ34" s="68"/>
      <c r="BR34" s="68"/>
      <c r="BS34" s="68"/>
      <c r="BT34" s="68"/>
      <c r="BU34" s="68"/>
      <c r="BV34" s="68"/>
      <c r="BW34" s="68"/>
      <c r="BX34" s="68"/>
      <c r="BY34" s="68"/>
      <c r="BZ34" s="68"/>
      <c r="CA34" s="68"/>
      <c r="CB34" s="68"/>
      <c r="CC34" s="68"/>
      <c r="CD34" s="68"/>
      <c r="CE34" s="68"/>
      <c r="CF34" s="68"/>
      <c r="CG34" s="68"/>
      <c r="CH34" s="68"/>
      <c r="CI34" s="68"/>
      <c r="CJ34" s="68"/>
      <c r="CK34" s="68"/>
      <c r="CL34" s="68"/>
      <c r="CM34" s="68"/>
      <c r="CN34" s="68"/>
      <c r="CO34" s="68"/>
      <c r="CP34" s="68"/>
      <c r="CQ34" s="68"/>
      <c r="CR34" s="68"/>
      <c r="CS34" s="68"/>
      <c r="CT34" s="68"/>
      <c r="CU34" s="68"/>
      <c r="CV34" s="68"/>
      <c r="CW34" s="68"/>
      <c r="CX34" s="68"/>
      <c r="CY34" s="68"/>
      <c r="CZ34" s="68"/>
      <c r="DA34" s="68"/>
      <c r="DB34" s="68"/>
      <c r="DC34" s="68"/>
      <c r="DD34" s="68"/>
      <c r="DE34" s="68"/>
      <c r="DF34" s="68"/>
      <c r="DG34" s="68"/>
      <c r="DH34" s="68"/>
      <c r="DI34" s="68"/>
      <c r="DJ34" s="68"/>
      <c r="DK34" s="68"/>
      <c r="DL34" s="68"/>
      <c r="DM34" s="68"/>
      <c r="DN34" s="68"/>
      <c r="DO34" s="68"/>
      <c r="DP34" s="68"/>
      <c r="DQ34" s="68"/>
      <c r="DR34" s="68"/>
      <c r="DS34" s="68"/>
      <c r="DT34" s="68"/>
      <c r="DU34" s="68"/>
      <c r="DV34" s="68"/>
      <c r="DW34" s="68"/>
    </row>
    <row r="35" spans="1:127" ht="14.1" customHeight="1">
      <c r="A35" s="10">
        <f ca="1">E35-'IS(Q)'!E36</f>
        <v>0</v>
      </c>
      <c r="B35" s="15" t="s">
        <v>657</v>
      </c>
      <c r="D35" s="8" t="s">
        <v>97</v>
      </c>
      <c r="E35" s="146">
        <f ca="1">SUM(G35:AO35)</f>
        <v>2000</v>
      </c>
      <c r="F35" s="71"/>
      <c r="G35" s="82"/>
      <c r="H35" s="71">
        <f ca="1">SUMIF('IS(Q)'!$5:$5,'IS(Y)'!H$5,'IS(Q)'!36:36)</f>
        <v>0</v>
      </c>
      <c r="I35" s="71">
        <f ca="1">SUMIF('IS(Q)'!$5:$5,'IS(Y)'!I$5,'IS(Q)'!36:36)</f>
        <v>25</v>
      </c>
      <c r="J35" s="71">
        <f ca="1">SUMIF('IS(Q)'!$5:$5,'IS(Y)'!J$5,'IS(Q)'!36:36)</f>
        <v>100</v>
      </c>
      <c r="K35" s="71">
        <f ca="1">SUMIF('IS(Q)'!$5:$5,'IS(Y)'!K$5,'IS(Q)'!36:36)</f>
        <v>100</v>
      </c>
      <c r="L35" s="71">
        <f ca="1">SUMIF('IS(Q)'!$5:$5,'IS(Y)'!L$5,'IS(Q)'!36:36)</f>
        <v>100</v>
      </c>
      <c r="M35" s="71">
        <f ca="1">SUMIF('IS(Q)'!$5:$5,'IS(Y)'!M$5,'IS(Q)'!36:36)</f>
        <v>100</v>
      </c>
      <c r="N35" s="71">
        <f ca="1">SUMIF('IS(Q)'!$5:$5,'IS(Y)'!N$5,'IS(Q)'!36:36)</f>
        <v>100</v>
      </c>
      <c r="O35" s="71">
        <f ca="1">SUMIF('IS(Q)'!$5:$5,'IS(Y)'!O$5,'IS(Q)'!36:36)</f>
        <v>100</v>
      </c>
      <c r="P35" s="71">
        <f ca="1">SUMIF('IS(Q)'!$5:$5,'IS(Y)'!P$5,'IS(Q)'!36:36)</f>
        <v>100</v>
      </c>
      <c r="Q35" s="71">
        <f ca="1">SUMIF('IS(Q)'!$5:$5,'IS(Y)'!Q$5,'IS(Q)'!36:36)</f>
        <v>100</v>
      </c>
      <c r="R35" s="71">
        <f ca="1">SUMIF('IS(Q)'!$5:$5,'IS(Y)'!R$5,'IS(Q)'!36:36)</f>
        <v>100</v>
      </c>
      <c r="S35" s="71">
        <f ca="1">SUMIF('IS(Q)'!$5:$5,'IS(Y)'!S$5,'IS(Q)'!36:36)</f>
        <v>100</v>
      </c>
      <c r="T35" s="71">
        <f ca="1">SUMIF('IS(Q)'!$5:$5,'IS(Y)'!T$5,'IS(Q)'!36:36)</f>
        <v>100</v>
      </c>
      <c r="U35" s="71">
        <f ca="1">SUMIF('IS(Q)'!$5:$5,'IS(Y)'!U$5,'IS(Q)'!36:36)</f>
        <v>100</v>
      </c>
      <c r="V35" s="71">
        <f ca="1">SUMIF('IS(Q)'!$5:$5,'IS(Y)'!V$5,'IS(Q)'!36:36)</f>
        <v>100</v>
      </c>
      <c r="W35" s="71">
        <f ca="1">SUMIF('IS(Q)'!$5:$5,'IS(Y)'!W$5,'IS(Q)'!36:36)</f>
        <v>100</v>
      </c>
      <c r="X35" s="71">
        <f ca="1">SUMIF('IS(Q)'!$5:$5,'IS(Y)'!X$5,'IS(Q)'!36:36)</f>
        <v>100</v>
      </c>
      <c r="Y35" s="71">
        <f ca="1">SUMIF('IS(Q)'!$5:$5,'IS(Y)'!Y$5,'IS(Q)'!36:36)</f>
        <v>100</v>
      </c>
      <c r="Z35" s="71">
        <f ca="1">SUMIF('IS(Q)'!$5:$5,'IS(Y)'!Z$5,'IS(Q)'!36:36)</f>
        <v>100</v>
      </c>
      <c r="AA35" s="71">
        <f ca="1">SUMIF('IS(Q)'!$5:$5,'IS(Y)'!AA$5,'IS(Q)'!36:36)</f>
        <v>100</v>
      </c>
      <c r="AB35" s="71">
        <f ca="1">SUMIF('IS(Q)'!$5:$5,'IS(Y)'!AB$5,'IS(Q)'!36:36)</f>
        <v>100</v>
      </c>
      <c r="AC35" s="71">
        <f ca="1">SUMIF('IS(Q)'!$5:$5,'IS(Y)'!AC$5,'IS(Q)'!36:36)</f>
        <v>75</v>
      </c>
      <c r="AD35" s="71">
        <f ca="1">SUMIF('IS(Q)'!$5:$5,'IS(Y)'!AD$5,'IS(Q)'!36:36)</f>
        <v>0</v>
      </c>
      <c r="AE35" s="71">
        <f ca="1">SUMIF('IS(Q)'!$5:$5,'IS(Y)'!AE$5,'IS(Q)'!36:36)</f>
        <v>0</v>
      </c>
      <c r="AF35" s="71">
        <f ca="1">SUMIF('IS(Q)'!$5:$5,'IS(Y)'!AF$5,'IS(Q)'!36:36)</f>
        <v>0</v>
      </c>
      <c r="AG35" s="71">
        <f ca="1">SUMIF('IS(Q)'!$5:$5,'IS(Y)'!AG$5,'IS(Q)'!36:36)</f>
        <v>0</v>
      </c>
      <c r="AH35" s="71">
        <f ca="1">SUMIF('IS(Q)'!$5:$5,'IS(Y)'!AH$5,'IS(Q)'!36:36)</f>
        <v>0</v>
      </c>
      <c r="AI35" s="71">
        <f ca="1">SUMIF('IS(Q)'!$5:$5,'IS(Y)'!AI$5,'IS(Q)'!36:36)</f>
        <v>0</v>
      </c>
      <c r="AJ35" s="71">
        <f ca="1">SUMIF('IS(Q)'!$5:$5,'IS(Y)'!AJ$5,'IS(Q)'!36:36)</f>
        <v>0</v>
      </c>
      <c r="AK35" s="71">
        <f ca="1">SUMIF('IS(Q)'!$5:$5,'IS(Y)'!AK$5,'IS(Q)'!36:36)</f>
        <v>0</v>
      </c>
      <c r="AL35" s="71">
        <f ca="1">SUMIF('IS(Q)'!$5:$5,'IS(Y)'!AL$5,'IS(Q)'!36:36)</f>
        <v>0</v>
      </c>
      <c r="AM35" s="71">
        <f ca="1">SUMIF('IS(Q)'!$5:$5,'IS(Y)'!AM$5,'IS(Q)'!36:36)</f>
        <v>0</v>
      </c>
      <c r="AN35" s="71">
        <f ca="1">SUMIF('IS(Q)'!$5:$5,'IS(Y)'!AN$5,'IS(Q)'!36:36)</f>
        <v>0</v>
      </c>
      <c r="AO35" s="71">
        <f ca="1">SUMIF('IS(Q)'!$5:$5,'IS(Y)'!AO$5,'IS(Q)'!36:36)</f>
        <v>0</v>
      </c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  <c r="BM35" s="68"/>
      <c r="BN35" s="68"/>
      <c r="BO35" s="68"/>
      <c r="BP35" s="68"/>
      <c r="BQ35" s="68"/>
      <c r="BR35" s="68"/>
      <c r="BS35" s="68"/>
      <c r="BT35" s="68"/>
      <c r="BU35" s="68"/>
      <c r="BV35" s="68"/>
      <c r="BW35" s="68"/>
      <c r="BX35" s="68"/>
      <c r="BY35" s="68"/>
      <c r="BZ35" s="68"/>
      <c r="CA35" s="68"/>
      <c r="CB35" s="68"/>
      <c r="CC35" s="68"/>
      <c r="CD35" s="68"/>
      <c r="CE35" s="68"/>
      <c r="CF35" s="68"/>
      <c r="CG35" s="68"/>
      <c r="CH35" s="68"/>
      <c r="CI35" s="68"/>
      <c r="CJ35" s="68"/>
      <c r="CK35" s="68"/>
      <c r="CL35" s="68"/>
      <c r="CM35" s="68"/>
      <c r="CN35" s="68"/>
      <c r="CO35" s="68"/>
      <c r="CP35" s="68"/>
      <c r="CQ35" s="68"/>
      <c r="CR35" s="68"/>
      <c r="CS35" s="68"/>
      <c r="CT35" s="68"/>
      <c r="CU35" s="68"/>
      <c r="CV35" s="68"/>
      <c r="CW35" s="68"/>
      <c r="CX35" s="68"/>
      <c r="CY35" s="68"/>
      <c r="CZ35" s="68"/>
      <c r="DA35" s="68"/>
      <c r="DB35" s="68"/>
      <c r="DC35" s="68"/>
      <c r="DD35" s="68"/>
      <c r="DE35" s="68"/>
      <c r="DF35" s="68"/>
      <c r="DG35" s="68"/>
      <c r="DH35" s="68"/>
      <c r="DI35" s="68"/>
      <c r="DJ35" s="68"/>
      <c r="DK35" s="68"/>
      <c r="DL35" s="68"/>
      <c r="DM35" s="68"/>
      <c r="DN35" s="68"/>
      <c r="DO35" s="68"/>
      <c r="DP35" s="68"/>
      <c r="DQ35" s="68"/>
      <c r="DR35" s="68"/>
      <c r="DS35" s="68"/>
      <c r="DT35" s="68"/>
      <c r="DU35" s="68"/>
      <c r="DV35" s="68"/>
      <c r="DW35" s="68"/>
    </row>
    <row r="36" spans="1:127" ht="14.1" customHeight="1">
      <c r="A36" s="10">
        <f ca="1">E36-'IS(Q)'!E37</f>
        <v>0</v>
      </c>
      <c r="B36" s="15" t="s">
        <v>338</v>
      </c>
      <c r="C36" s="20"/>
      <c r="D36" s="306" t="s">
        <v>97</v>
      </c>
      <c r="E36" s="146">
        <f ca="1">SUM(G36:DR36)</f>
        <v>137976.35327458265</v>
      </c>
      <c r="F36" s="71"/>
      <c r="G36" s="71"/>
      <c r="H36" s="71">
        <f ca="1">SUMIF('IS(Q)'!$5:$5,'IS(Y)'!H$5,'IS(Q)'!37:37)</f>
        <v>0</v>
      </c>
      <c r="I36" s="71">
        <f ca="1">SUMIF('IS(Q)'!$5:$5,'IS(Y)'!I$5,'IS(Q)'!37:37)</f>
        <v>1724.7044159322825</v>
      </c>
      <c r="J36" s="71">
        <f ca="1">SUMIF('IS(Q)'!$5:$5,'IS(Y)'!J$5,'IS(Q)'!37:37)</f>
        <v>6898.8176637291299</v>
      </c>
      <c r="K36" s="71">
        <f ca="1">SUMIF('IS(Q)'!$5:$5,'IS(Y)'!K$5,'IS(Q)'!37:37)</f>
        <v>6898.8176637291299</v>
      </c>
      <c r="L36" s="71">
        <f ca="1">SUMIF('IS(Q)'!$5:$5,'IS(Y)'!L$5,'IS(Q)'!37:37)</f>
        <v>6898.8176637291299</v>
      </c>
      <c r="M36" s="71">
        <f ca="1">SUMIF('IS(Q)'!$5:$5,'IS(Y)'!M$5,'IS(Q)'!37:37)</f>
        <v>6898.8176637291299</v>
      </c>
      <c r="N36" s="71">
        <f ca="1">SUMIF('IS(Q)'!$5:$5,'IS(Y)'!N$5,'IS(Q)'!37:37)</f>
        <v>6898.8176637291299</v>
      </c>
      <c r="O36" s="71">
        <f ca="1">SUMIF('IS(Q)'!$5:$5,'IS(Y)'!O$5,'IS(Q)'!37:37)</f>
        <v>6898.8176637291299</v>
      </c>
      <c r="P36" s="71">
        <f ca="1">SUMIF('IS(Q)'!$5:$5,'IS(Y)'!P$5,'IS(Q)'!37:37)</f>
        <v>6898.8176637291299</v>
      </c>
      <c r="Q36" s="71">
        <f ca="1">SUMIF('IS(Q)'!$5:$5,'IS(Y)'!Q$5,'IS(Q)'!37:37)</f>
        <v>6898.8176637291299</v>
      </c>
      <c r="R36" s="71">
        <f ca="1">SUMIF('IS(Q)'!$5:$5,'IS(Y)'!R$5,'IS(Q)'!37:37)</f>
        <v>6898.8176637291299</v>
      </c>
      <c r="S36" s="71">
        <f ca="1">SUMIF('IS(Q)'!$5:$5,'IS(Y)'!S$5,'IS(Q)'!37:37)</f>
        <v>6898.8176637291299</v>
      </c>
      <c r="T36" s="71">
        <f ca="1">SUMIF('IS(Q)'!$5:$5,'IS(Y)'!T$5,'IS(Q)'!37:37)</f>
        <v>6898.8176637291299</v>
      </c>
      <c r="U36" s="71">
        <f ca="1">SUMIF('IS(Q)'!$5:$5,'IS(Y)'!U$5,'IS(Q)'!37:37)</f>
        <v>6898.8176637291299</v>
      </c>
      <c r="V36" s="71">
        <f ca="1">SUMIF('IS(Q)'!$5:$5,'IS(Y)'!V$5,'IS(Q)'!37:37)</f>
        <v>6898.8176637291299</v>
      </c>
      <c r="W36" s="71">
        <f ca="1">SUMIF('IS(Q)'!$5:$5,'IS(Y)'!W$5,'IS(Q)'!37:37)</f>
        <v>6898.8176637291299</v>
      </c>
      <c r="X36" s="71">
        <f ca="1">SUMIF('IS(Q)'!$5:$5,'IS(Y)'!X$5,'IS(Q)'!37:37)</f>
        <v>6898.8176637291299</v>
      </c>
      <c r="Y36" s="71">
        <f ca="1">SUMIF('IS(Q)'!$5:$5,'IS(Y)'!Y$5,'IS(Q)'!37:37)</f>
        <v>6898.8176637291299</v>
      </c>
      <c r="Z36" s="71">
        <f ca="1">SUMIF('IS(Q)'!$5:$5,'IS(Y)'!Z$5,'IS(Q)'!37:37)</f>
        <v>6898.8176637291299</v>
      </c>
      <c r="AA36" s="71">
        <f ca="1">SUMIF('IS(Q)'!$5:$5,'IS(Y)'!AA$5,'IS(Q)'!37:37)</f>
        <v>6898.8176637291299</v>
      </c>
      <c r="AB36" s="71">
        <f ca="1">SUMIF('IS(Q)'!$5:$5,'IS(Y)'!AB$5,'IS(Q)'!37:37)</f>
        <v>6898.8176637291299</v>
      </c>
      <c r="AC36" s="71">
        <f ca="1">SUMIF('IS(Q)'!$5:$5,'IS(Y)'!AC$5,'IS(Q)'!37:37)</f>
        <v>5174.1132477968622</v>
      </c>
      <c r="AD36" s="71">
        <f ca="1">SUMIF('IS(Q)'!$5:$5,'IS(Y)'!AD$5,'IS(Q)'!37:37)</f>
        <v>0</v>
      </c>
      <c r="AE36" s="71">
        <f ca="1">SUMIF('IS(Q)'!$5:$5,'IS(Y)'!AE$5,'IS(Q)'!37:37)</f>
        <v>0</v>
      </c>
      <c r="AF36" s="71">
        <f ca="1">SUMIF('IS(Q)'!$5:$5,'IS(Y)'!AF$5,'IS(Q)'!37:37)</f>
        <v>0</v>
      </c>
      <c r="AG36" s="71">
        <f ca="1">SUMIF('IS(Q)'!$5:$5,'IS(Y)'!AG$5,'IS(Q)'!37:37)</f>
        <v>0</v>
      </c>
      <c r="AH36" s="71">
        <f ca="1">SUMIF('IS(Q)'!$5:$5,'IS(Y)'!AH$5,'IS(Q)'!37:37)</f>
        <v>0</v>
      </c>
      <c r="AI36" s="71">
        <f ca="1">SUMIF('IS(Q)'!$5:$5,'IS(Y)'!AI$5,'IS(Q)'!37:37)</f>
        <v>0</v>
      </c>
      <c r="AJ36" s="71">
        <f ca="1">SUMIF('IS(Q)'!$5:$5,'IS(Y)'!AJ$5,'IS(Q)'!37:37)</f>
        <v>0</v>
      </c>
      <c r="AK36" s="71">
        <f ca="1">SUMIF('IS(Q)'!$5:$5,'IS(Y)'!AK$5,'IS(Q)'!37:37)</f>
        <v>0</v>
      </c>
      <c r="AL36" s="71">
        <f ca="1">SUMIF('IS(Q)'!$5:$5,'IS(Y)'!AL$5,'IS(Q)'!37:37)</f>
        <v>0</v>
      </c>
      <c r="AM36" s="71">
        <f ca="1">SUMIF('IS(Q)'!$5:$5,'IS(Y)'!AM$5,'IS(Q)'!37:37)</f>
        <v>0</v>
      </c>
      <c r="AN36" s="71">
        <f ca="1">SUMIF('IS(Q)'!$5:$5,'IS(Y)'!AN$5,'IS(Q)'!37:37)</f>
        <v>0</v>
      </c>
      <c r="AO36" s="71">
        <f ca="1">SUMIF('IS(Q)'!$5:$5,'IS(Y)'!AO$5,'IS(Q)'!37:37)</f>
        <v>0</v>
      </c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  <c r="BJ36" s="68"/>
      <c r="BK36" s="68"/>
      <c r="BL36" s="68"/>
      <c r="BM36" s="68"/>
      <c r="BN36" s="68"/>
      <c r="BO36" s="68"/>
      <c r="BP36" s="68"/>
      <c r="BQ36" s="68"/>
      <c r="BR36" s="68"/>
      <c r="BS36" s="68"/>
      <c r="BT36" s="68"/>
      <c r="BU36" s="68"/>
      <c r="BV36" s="68"/>
      <c r="BW36" s="68"/>
      <c r="BX36" s="68"/>
      <c r="BY36" s="68"/>
      <c r="BZ36" s="68"/>
      <c r="CA36" s="68"/>
      <c r="CB36" s="68"/>
      <c r="CC36" s="68"/>
      <c r="CD36" s="68"/>
      <c r="CE36" s="68"/>
      <c r="CF36" s="68"/>
      <c r="CG36" s="68"/>
      <c r="CH36" s="68"/>
      <c r="CI36" s="68"/>
      <c r="CJ36" s="68"/>
      <c r="CK36" s="68"/>
      <c r="CL36" s="68"/>
      <c r="CM36" s="68"/>
      <c r="CN36" s="68"/>
      <c r="CO36" s="68"/>
      <c r="CP36" s="68"/>
      <c r="CQ36" s="68"/>
      <c r="CR36" s="68"/>
      <c r="CS36" s="68"/>
      <c r="CT36" s="68"/>
      <c r="CU36" s="68"/>
      <c r="CV36" s="68"/>
      <c r="CW36" s="68"/>
      <c r="CX36" s="68"/>
      <c r="CY36" s="68"/>
      <c r="CZ36" s="68"/>
      <c r="DA36" s="68"/>
      <c r="DB36" s="68"/>
      <c r="DC36" s="68"/>
      <c r="DD36" s="68"/>
      <c r="DE36" s="68"/>
      <c r="DF36" s="68"/>
      <c r="DG36" s="68"/>
      <c r="DH36" s="68"/>
      <c r="DI36" s="68"/>
      <c r="DJ36" s="68"/>
      <c r="DK36" s="68"/>
      <c r="DL36" s="68"/>
      <c r="DM36" s="68"/>
      <c r="DN36" s="68"/>
      <c r="DO36" s="68"/>
      <c r="DP36" s="68"/>
      <c r="DQ36" s="68"/>
      <c r="DR36" s="68"/>
      <c r="DS36" s="68"/>
      <c r="DT36" s="68"/>
      <c r="DU36" s="68"/>
      <c r="DV36" s="68"/>
      <c r="DW36" s="68"/>
    </row>
    <row r="37" spans="1:127" ht="14.1" customHeight="1">
      <c r="A37" s="10">
        <f>E37-'IS(Q)'!E38</f>
        <v>0</v>
      </c>
      <c r="B37" s="46" t="s">
        <v>339</v>
      </c>
      <c r="C37" s="20"/>
      <c r="D37" s="306" t="s">
        <v>97</v>
      </c>
      <c r="E37" s="146"/>
      <c r="F37" s="71"/>
      <c r="G37" s="71"/>
      <c r="H37" s="71">
        <f>SUMIF('IS(Q)'!$5:$5,'IS(Y)'!H$5,'IS(Q)'!38:38)</f>
        <v>0</v>
      </c>
      <c r="I37" s="71">
        <f>SUMIF('IS(Q)'!$5:$5,'IS(Y)'!I$5,'IS(Q)'!38:38)</f>
        <v>0</v>
      </c>
      <c r="J37" s="71">
        <f>SUMIF('IS(Q)'!$5:$5,'IS(Y)'!J$5,'IS(Q)'!38:38)</f>
        <v>0</v>
      </c>
      <c r="K37" s="71">
        <f>SUMIF('IS(Q)'!$5:$5,'IS(Y)'!K$5,'IS(Q)'!38:38)</f>
        <v>0</v>
      </c>
      <c r="L37" s="71">
        <f>SUMIF('IS(Q)'!$5:$5,'IS(Y)'!L$5,'IS(Q)'!38:38)</f>
        <v>0</v>
      </c>
      <c r="M37" s="71">
        <f>SUMIF('IS(Q)'!$5:$5,'IS(Y)'!M$5,'IS(Q)'!38:38)</f>
        <v>0</v>
      </c>
      <c r="N37" s="71">
        <f>SUMIF('IS(Q)'!$5:$5,'IS(Y)'!N$5,'IS(Q)'!38:38)</f>
        <v>0</v>
      </c>
      <c r="O37" s="71">
        <f>SUMIF('IS(Q)'!$5:$5,'IS(Y)'!O$5,'IS(Q)'!38:38)</f>
        <v>0</v>
      </c>
      <c r="P37" s="71">
        <f>SUMIF('IS(Q)'!$5:$5,'IS(Y)'!P$5,'IS(Q)'!38:38)</f>
        <v>0</v>
      </c>
      <c r="Q37" s="71">
        <f>SUMIF('IS(Q)'!$5:$5,'IS(Y)'!Q$5,'IS(Q)'!38:38)</f>
        <v>0</v>
      </c>
      <c r="R37" s="71">
        <f>SUMIF('IS(Q)'!$5:$5,'IS(Y)'!R$5,'IS(Q)'!38:38)</f>
        <v>0</v>
      </c>
      <c r="S37" s="71">
        <f>SUMIF('IS(Q)'!$5:$5,'IS(Y)'!S$5,'IS(Q)'!38:38)</f>
        <v>0</v>
      </c>
      <c r="T37" s="71">
        <f>SUMIF('IS(Q)'!$5:$5,'IS(Y)'!T$5,'IS(Q)'!38:38)</f>
        <v>0</v>
      </c>
      <c r="U37" s="71">
        <f>SUMIF('IS(Q)'!$5:$5,'IS(Y)'!U$5,'IS(Q)'!38:38)</f>
        <v>0</v>
      </c>
      <c r="V37" s="71">
        <f>SUMIF('IS(Q)'!$5:$5,'IS(Y)'!V$5,'IS(Q)'!38:38)</f>
        <v>0</v>
      </c>
      <c r="W37" s="71">
        <f>SUMIF('IS(Q)'!$5:$5,'IS(Y)'!W$5,'IS(Q)'!38:38)</f>
        <v>0</v>
      </c>
      <c r="X37" s="71">
        <f>SUMIF('IS(Q)'!$5:$5,'IS(Y)'!X$5,'IS(Q)'!38:38)</f>
        <v>0</v>
      </c>
      <c r="Y37" s="71">
        <f>SUMIF('IS(Q)'!$5:$5,'IS(Y)'!Y$5,'IS(Q)'!38:38)</f>
        <v>0</v>
      </c>
      <c r="Z37" s="71">
        <f>SUMIF('IS(Q)'!$5:$5,'IS(Y)'!Z$5,'IS(Q)'!38:38)</f>
        <v>0</v>
      </c>
      <c r="AA37" s="71">
        <f>SUMIF('IS(Q)'!$5:$5,'IS(Y)'!AA$5,'IS(Q)'!38:38)</f>
        <v>0</v>
      </c>
      <c r="AB37" s="71">
        <f>SUMIF('IS(Q)'!$5:$5,'IS(Y)'!AB$5,'IS(Q)'!38:38)</f>
        <v>0</v>
      </c>
      <c r="AC37" s="71">
        <f>SUMIF('IS(Q)'!$5:$5,'IS(Y)'!AC$5,'IS(Q)'!38:38)</f>
        <v>0</v>
      </c>
      <c r="AD37" s="71">
        <f>SUMIF('IS(Q)'!$5:$5,'IS(Y)'!AD$5,'IS(Q)'!38:38)</f>
        <v>0</v>
      </c>
      <c r="AE37" s="71">
        <f>SUMIF('IS(Q)'!$5:$5,'IS(Y)'!AE$5,'IS(Q)'!38:38)</f>
        <v>0</v>
      </c>
      <c r="AF37" s="71">
        <f>SUMIF('IS(Q)'!$5:$5,'IS(Y)'!AF$5,'IS(Q)'!38:38)</f>
        <v>0</v>
      </c>
      <c r="AG37" s="71">
        <f>SUMIF('IS(Q)'!$5:$5,'IS(Y)'!AG$5,'IS(Q)'!38:38)</f>
        <v>0</v>
      </c>
      <c r="AH37" s="71">
        <f>SUMIF('IS(Q)'!$5:$5,'IS(Y)'!AH$5,'IS(Q)'!38:38)</f>
        <v>0</v>
      </c>
      <c r="AI37" s="71">
        <f>SUMIF('IS(Q)'!$5:$5,'IS(Y)'!AI$5,'IS(Q)'!38:38)</f>
        <v>0</v>
      </c>
      <c r="AJ37" s="71">
        <f>SUMIF('IS(Q)'!$5:$5,'IS(Y)'!AJ$5,'IS(Q)'!38:38)</f>
        <v>0</v>
      </c>
      <c r="AK37" s="71">
        <f>SUMIF('IS(Q)'!$5:$5,'IS(Y)'!AK$5,'IS(Q)'!38:38)</f>
        <v>0</v>
      </c>
      <c r="AL37" s="71">
        <f>SUMIF('IS(Q)'!$5:$5,'IS(Y)'!AL$5,'IS(Q)'!38:38)</f>
        <v>0</v>
      </c>
      <c r="AM37" s="71">
        <f>SUMIF('IS(Q)'!$5:$5,'IS(Y)'!AM$5,'IS(Q)'!38:38)</f>
        <v>0</v>
      </c>
      <c r="AN37" s="71">
        <f>SUMIF('IS(Q)'!$5:$5,'IS(Y)'!AN$5,'IS(Q)'!38:38)</f>
        <v>0</v>
      </c>
      <c r="AO37" s="71">
        <f>SUMIF('IS(Q)'!$5:$5,'IS(Y)'!AO$5,'IS(Q)'!38:38)</f>
        <v>0</v>
      </c>
      <c r="AP37" s="68"/>
      <c r="AQ37" s="68"/>
      <c r="AR37" s="68"/>
      <c r="AS37" s="68"/>
      <c r="AT37" s="68"/>
      <c r="AU37" s="68"/>
      <c r="AV37" s="68"/>
      <c r="AW37" s="68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8"/>
      <c r="BO37" s="68"/>
      <c r="BP37" s="68"/>
      <c r="BQ37" s="68"/>
      <c r="BR37" s="68"/>
      <c r="BS37" s="68"/>
      <c r="BT37" s="68"/>
      <c r="BU37" s="68"/>
      <c r="BV37" s="68"/>
      <c r="BW37" s="68"/>
      <c r="BX37" s="68"/>
      <c r="BY37" s="68"/>
      <c r="BZ37" s="68"/>
      <c r="CA37" s="68"/>
      <c r="CB37" s="68"/>
      <c r="CC37" s="68"/>
      <c r="CD37" s="68"/>
      <c r="CE37" s="68"/>
      <c r="CF37" s="68"/>
      <c r="CG37" s="68"/>
      <c r="CH37" s="68"/>
      <c r="CI37" s="68"/>
      <c r="CJ37" s="68"/>
      <c r="CK37" s="68"/>
      <c r="CL37" s="68"/>
      <c r="CM37" s="68"/>
      <c r="CN37" s="68"/>
      <c r="CO37" s="68"/>
      <c r="CP37" s="68"/>
      <c r="CQ37" s="68"/>
      <c r="CR37" s="68"/>
      <c r="CS37" s="68"/>
      <c r="CT37" s="68"/>
      <c r="CU37" s="68"/>
      <c r="CV37" s="68"/>
      <c r="CW37" s="68"/>
      <c r="CX37" s="68"/>
      <c r="CY37" s="68"/>
      <c r="CZ37" s="68"/>
      <c r="DA37" s="68"/>
      <c r="DB37" s="68"/>
      <c r="DC37" s="68"/>
      <c r="DD37" s="68"/>
      <c r="DE37" s="68"/>
      <c r="DF37" s="68"/>
      <c r="DG37" s="68"/>
      <c r="DH37" s="68"/>
      <c r="DI37" s="68"/>
      <c r="DJ37" s="68"/>
      <c r="DK37" s="68"/>
      <c r="DL37" s="68"/>
      <c r="DM37" s="68"/>
      <c r="DN37" s="68"/>
      <c r="DO37" s="68"/>
      <c r="DP37" s="68"/>
      <c r="DQ37" s="68"/>
      <c r="DR37" s="68"/>
      <c r="DS37" s="68"/>
      <c r="DT37" s="68"/>
      <c r="DU37" s="68"/>
      <c r="DV37" s="68"/>
      <c r="DW37" s="68"/>
    </row>
    <row r="38" spans="1:127" ht="14.1" customHeight="1">
      <c r="A38" s="10">
        <f ca="1">E38-'IS(Q)'!E39</f>
        <v>0</v>
      </c>
      <c r="B38" s="63" t="s">
        <v>138</v>
      </c>
      <c r="C38" s="207"/>
      <c r="D38" s="308" t="s">
        <v>97</v>
      </c>
      <c r="E38" s="699">
        <f ca="1">SUM(G38:DR38)</f>
        <v>153403.80051750867</v>
      </c>
      <c r="F38" s="223"/>
      <c r="G38" s="223"/>
      <c r="H38" s="231">
        <f t="shared" ref="H38:AO38" ca="1" si="66">H31-H34</f>
        <v>-140</v>
      </c>
      <c r="I38" s="231">
        <f t="shared" ca="1" si="66"/>
        <v>1780.5736685154232</v>
      </c>
      <c r="J38" s="231">
        <f t="shared" ca="1" si="66"/>
        <v>8951.1854548680421</v>
      </c>
      <c r="K38" s="231">
        <f t="shared" ca="1" si="66"/>
        <v>8811.1542545237098</v>
      </c>
      <c r="L38" s="231">
        <f t="shared" ca="1" si="66"/>
        <v>8678.0631885543735</v>
      </c>
      <c r="M38" s="231">
        <f t="shared" ca="1" si="66"/>
        <v>8559.4027534756642</v>
      </c>
      <c r="N38" s="231">
        <f t="shared" ca="1" si="66"/>
        <v>8422.6632811409399</v>
      </c>
      <c r="O38" s="231">
        <f t="shared" ca="1" si="66"/>
        <v>8295.3349358291598</v>
      </c>
      <c r="P38" s="231">
        <f t="shared" ca="1" si="66"/>
        <v>8152.4077112802179</v>
      </c>
      <c r="Q38" s="231">
        <f t="shared" ca="1" si="66"/>
        <v>8008.8714276768178</v>
      </c>
      <c r="R38" s="231">
        <f t="shared" ca="1" si="66"/>
        <v>7864.7157285718013</v>
      </c>
      <c r="S38" s="231">
        <f t="shared" ca="1" si="66"/>
        <v>7719.9300777601011</v>
      </c>
      <c r="T38" s="231">
        <f t="shared" ca="1" si="66"/>
        <v>7574.5037560940973</v>
      </c>
      <c r="U38" s="231">
        <f t="shared" ca="1" si="66"/>
        <v>7428.4258582415414</v>
      </c>
      <c r="V38" s="231">
        <f t="shared" ca="1" si="66"/>
        <v>7281.6852893847999</v>
      </c>
      <c r="W38" s="231">
        <f t="shared" ca="1" si="66"/>
        <v>7134.2707618604791</v>
      </c>
      <c r="X38" s="231">
        <f t="shared" ca="1" si="66"/>
        <v>6986.1707917382528</v>
      </c>
      <c r="Y38" s="231">
        <f t="shared" ca="1" si="66"/>
        <v>6837.3736953378675</v>
      </c>
      <c r="Z38" s="231">
        <f t="shared" ca="1" si="66"/>
        <v>6687.8675856830114</v>
      </c>
      <c r="AA38" s="231">
        <f t="shared" ca="1" si="66"/>
        <v>6537.6403688910932</v>
      </c>
      <c r="AB38" s="231">
        <f t="shared" ca="1" si="66"/>
        <v>6582.1062006669154</v>
      </c>
      <c r="AC38" s="231">
        <f t="shared" ca="1" si="66"/>
        <v>5249.4537274143622</v>
      </c>
      <c r="AD38" s="231">
        <f t="shared" ca="1" si="66"/>
        <v>0</v>
      </c>
      <c r="AE38" s="231">
        <f t="shared" ca="1" si="66"/>
        <v>0</v>
      </c>
      <c r="AF38" s="231">
        <f t="shared" ca="1" si="66"/>
        <v>0</v>
      </c>
      <c r="AG38" s="231">
        <f t="shared" ca="1" si="66"/>
        <v>0</v>
      </c>
      <c r="AH38" s="231">
        <f t="shared" ca="1" si="66"/>
        <v>0</v>
      </c>
      <c r="AI38" s="231">
        <f t="shared" ca="1" si="66"/>
        <v>0</v>
      </c>
      <c r="AJ38" s="231">
        <f t="shared" ca="1" si="66"/>
        <v>0</v>
      </c>
      <c r="AK38" s="231">
        <f t="shared" ca="1" si="66"/>
        <v>0</v>
      </c>
      <c r="AL38" s="231">
        <f t="shared" ca="1" si="66"/>
        <v>0</v>
      </c>
      <c r="AM38" s="231">
        <f t="shared" ca="1" si="66"/>
        <v>0</v>
      </c>
      <c r="AN38" s="231">
        <f t="shared" ca="1" si="66"/>
        <v>0</v>
      </c>
      <c r="AO38" s="231">
        <f t="shared" ca="1" si="66"/>
        <v>0</v>
      </c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  <c r="BK38" s="68"/>
      <c r="BL38" s="68"/>
      <c r="BM38" s="68"/>
      <c r="BN38" s="68"/>
      <c r="BO38" s="68"/>
      <c r="BP38" s="68"/>
      <c r="BQ38" s="68"/>
      <c r="BR38" s="68"/>
      <c r="BS38" s="68"/>
      <c r="BT38" s="68"/>
      <c r="BU38" s="68"/>
      <c r="BV38" s="68"/>
      <c r="BW38" s="68"/>
      <c r="BX38" s="68"/>
      <c r="BY38" s="68"/>
      <c r="BZ38" s="68"/>
      <c r="CA38" s="68"/>
      <c r="CB38" s="68"/>
      <c r="CC38" s="68"/>
      <c r="CD38" s="68"/>
      <c r="CE38" s="68"/>
      <c r="CF38" s="68"/>
      <c r="CG38" s="68"/>
      <c r="CH38" s="68"/>
      <c r="CI38" s="68"/>
      <c r="CJ38" s="68"/>
      <c r="CK38" s="68"/>
      <c r="CL38" s="68"/>
      <c r="CM38" s="68"/>
      <c r="CN38" s="68"/>
      <c r="CO38" s="68"/>
      <c r="CP38" s="68"/>
      <c r="CQ38" s="68"/>
      <c r="CR38" s="68"/>
      <c r="CS38" s="68"/>
      <c r="CT38" s="68"/>
      <c r="CU38" s="68"/>
      <c r="CV38" s="68"/>
      <c r="CW38" s="68"/>
      <c r="CX38" s="68"/>
      <c r="CY38" s="68"/>
      <c r="CZ38" s="68"/>
      <c r="DA38" s="68"/>
      <c r="DB38" s="68"/>
      <c r="DC38" s="68"/>
      <c r="DD38" s="68"/>
      <c r="DE38" s="68"/>
      <c r="DF38" s="68"/>
      <c r="DG38" s="68"/>
      <c r="DH38" s="68"/>
      <c r="DI38" s="68"/>
      <c r="DJ38" s="68"/>
      <c r="DK38" s="68"/>
      <c r="DL38" s="68"/>
      <c r="DM38" s="68"/>
      <c r="DN38" s="68"/>
      <c r="DO38" s="68"/>
      <c r="DP38" s="68"/>
      <c r="DQ38" s="68"/>
      <c r="DR38" s="68"/>
      <c r="DS38" s="68"/>
      <c r="DT38" s="68"/>
      <c r="DU38" s="68"/>
      <c r="DV38" s="68"/>
      <c r="DW38" s="68"/>
    </row>
    <row r="39" spans="1:127" ht="14.1" customHeight="1">
      <c r="A39" s="10">
        <f ca="1">E39-'IS(Q)'!E40</f>
        <v>0</v>
      </c>
      <c r="B39" s="303" t="s">
        <v>139</v>
      </c>
      <c r="C39" s="20"/>
      <c r="D39" s="129" t="s">
        <v>121</v>
      </c>
      <c r="E39" s="701">
        <f ca="1">IFERROR(E38/E11,)</f>
        <v>0.37804562502274447</v>
      </c>
      <c r="F39" s="71"/>
      <c r="G39" s="71"/>
      <c r="H39" s="304">
        <f t="shared" ref="H39:AO39" ca="1" si="67">IFERROR(H38/H11,)</f>
        <v>0</v>
      </c>
      <c r="I39" s="304">
        <f t="shared" ca="1" si="67"/>
        <v>0.35616392963846533</v>
      </c>
      <c r="J39" s="304">
        <f t="shared" ca="1" si="67"/>
        <v>0.420720405393955</v>
      </c>
      <c r="K39" s="304">
        <f t="shared" ca="1" si="67"/>
        <v>0.41622226556594011</v>
      </c>
      <c r="L39" s="304">
        <f t="shared" ca="1" si="67"/>
        <v>0.41200813260181085</v>
      </c>
      <c r="M39" s="304">
        <f t="shared" ca="1" si="67"/>
        <v>0.40843977006677207</v>
      </c>
      <c r="N39" s="304">
        <f t="shared" ca="1" si="67"/>
        <v>0.4039678450829749</v>
      </c>
      <c r="O39" s="304">
        <f t="shared" ca="1" si="67"/>
        <v>0.39990369302371537</v>
      </c>
      <c r="P39" s="304">
        <f t="shared" ca="1" si="67"/>
        <v>0.39504171590054116</v>
      </c>
      <c r="Q39" s="304">
        <f t="shared" ca="1" si="67"/>
        <v>0.39009962793506814</v>
      </c>
      <c r="R39" s="304">
        <f t="shared" ca="1" si="67"/>
        <v>0.38507566878648264</v>
      </c>
      <c r="S39" s="304">
        <f t="shared" ca="1" si="67"/>
        <v>0.37996803235531501</v>
      </c>
      <c r="T39" s="304">
        <f t="shared" ca="1" si="67"/>
        <v>0.37477486542020505</v>
      </c>
      <c r="U39" s="304">
        <f t="shared" ca="1" si="67"/>
        <v>0.36949426622847714</v>
      </c>
      <c r="V39" s="304">
        <f t="shared" ca="1" si="67"/>
        <v>0.36412428303874539</v>
      </c>
      <c r="W39" s="304">
        <f t="shared" ca="1" si="67"/>
        <v>0.35866291261369998</v>
      </c>
      <c r="X39" s="304">
        <f t="shared" ca="1" si="67"/>
        <v>0.35310809866114046</v>
      </c>
      <c r="Y39" s="304">
        <f t="shared" ca="1" si="67"/>
        <v>0.3474577302212406</v>
      </c>
      <c r="Z39" s="304">
        <f t="shared" ca="1" si="67"/>
        <v>0.3417096399979328</v>
      </c>
      <c r="AA39" s="304">
        <f t="shared" ca="1" si="67"/>
        <v>0.33586160263221981</v>
      </c>
      <c r="AB39" s="304">
        <f t="shared" ca="1" si="67"/>
        <v>0.34000631287042482</v>
      </c>
      <c r="AC39" s="304">
        <f t="shared" ca="1" si="67"/>
        <v>0.35582535936534293</v>
      </c>
      <c r="AD39" s="304">
        <f t="shared" ca="1" si="67"/>
        <v>0</v>
      </c>
      <c r="AE39" s="304">
        <f t="shared" ca="1" si="67"/>
        <v>0</v>
      </c>
      <c r="AF39" s="304">
        <f t="shared" ca="1" si="67"/>
        <v>0</v>
      </c>
      <c r="AG39" s="304">
        <f t="shared" ca="1" si="67"/>
        <v>0</v>
      </c>
      <c r="AH39" s="304">
        <f t="shared" ca="1" si="67"/>
        <v>0</v>
      </c>
      <c r="AI39" s="304">
        <f t="shared" ca="1" si="67"/>
        <v>0</v>
      </c>
      <c r="AJ39" s="304">
        <f t="shared" ca="1" si="67"/>
        <v>0</v>
      </c>
      <c r="AK39" s="304">
        <f t="shared" ca="1" si="67"/>
        <v>0</v>
      </c>
      <c r="AL39" s="304">
        <f t="shared" ca="1" si="67"/>
        <v>0</v>
      </c>
      <c r="AM39" s="304">
        <f t="shared" ca="1" si="67"/>
        <v>0</v>
      </c>
      <c r="AN39" s="304">
        <f t="shared" ca="1" si="67"/>
        <v>0</v>
      </c>
      <c r="AO39" s="304">
        <f t="shared" ca="1" si="67"/>
        <v>0</v>
      </c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  <c r="BH39" s="68"/>
      <c r="BI39" s="68"/>
      <c r="BJ39" s="68"/>
      <c r="BK39" s="68"/>
      <c r="BL39" s="68"/>
      <c r="BM39" s="68"/>
      <c r="BN39" s="68"/>
      <c r="BO39" s="68"/>
      <c r="BP39" s="68"/>
      <c r="BQ39" s="68"/>
      <c r="BR39" s="68"/>
      <c r="BS39" s="68"/>
      <c r="BT39" s="68"/>
      <c r="BU39" s="68"/>
      <c r="BV39" s="68"/>
      <c r="BW39" s="68"/>
      <c r="BX39" s="68"/>
      <c r="BY39" s="68"/>
      <c r="BZ39" s="68"/>
      <c r="CA39" s="68"/>
      <c r="CB39" s="68"/>
      <c r="CC39" s="68"/>
      <c r="CD39" s="68"/>
      <c r="CE39" s="68"/>
      <c r="CF39" s="68"/>
      <c r="CG39" s="68"/>
      <c r="CH39" s="68"/>
      <c r="CI39" s="68"/>
      <c r="CJ39" s="68"/>
      <c r="CK39" s="68"/>
      <c r="CL39" s="68"/>
      <c r="CM39" s="68"/>
      <c r="CN39" s="68"/>
      <c r="CO39" s="68"/>
      <c r="CP39" s="68"/>
      <c r="CQ39" s="68"/>
      <c r="CR39" s="68"/>
      <c r="CS39" s="68"/>
      <c r="CT39" s="68"/>
      <c r="CU39" s="68"/>
      <c r="CV39" s="68"/>
      <c r="CW39" s="68"/>
      <c r="CX39" s="68"/>
      <c r="CY39" s="68"/>
      <c r="CZ39" s="68"/>
      <c r="DA39" s="68"/>
      <c r="DB39" s="68"/>
      <c r="DC39" s="68"/>
      <c r="DD39" s="68"/>
      <c r="DE39" s="68"/>
      <c r="DF39" s="68"/>
      <c r="DG39" s="68"/>
      <c r="DH39" s="68"/>
      <c r="DI39" s="68"/>
      <c r="DJ39" s="68"/>
      <c r="DK39" s="68"/>
      <c r="DL39" s="68"/>
      <c r="DM39" s="68"/>
      <c r="DN39" s="68"/>
      <c r="DO39" s="68"/>
      <c r="DP39" s="68"/>
      <c r="DQ39" s="68"/>
      <c r="DR39" s="68"/>
      <c r="DS39" s="68"/>
      <c r="DT39" s="68"/>
      <c r="DU39" s="68"/>
      <c r="DV39" s="68"/>
      <c r="DW39" s="68"/>
    </row>
    <row r="40" spans="1:127" ht="14.1" customHeight="1">
      <c r="A40" s="10">
        <f>E40-'IS(Q)'!E41</f>
        <v>0</v>
      </c>
      <c r="E40" s="146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  <c r="BH40" s="68"/>
      <c r="BI40" s="68"/>
      <c r="BJ40" s="68"/>
      <c r="BK40" s="68"/>
      <c r="BL40" s="68"/>
      <c r="BM40" s="68"/>
      <c r="BN40" s="68"/>
      <c r="BO40" s="68"/>
      <c r="BP40" s="68"/>
      <c r="BQ40" s="68"/>
      <c r="BR40" s="68"/>
      <c r="BS40" s="68"/>
      <c r="BT40" s="68"/>
      <c r="BU40" s="68"/>
      <c r="BV40" s="68"/>
      <c r="BW40" s="68"/>
      <c r="BX40" s="68"/>
      <c r="BY40" s="68"/>
      <c r="BZ40" s="68"/>
      <c r="CA40" s="68"/>
      <c r="CB40" s="68"/>
      <c r="CC40" s="68"/>
      <c r="CD40" s="68"/>
      <c r="CE40" s="68"/>
      <c r="CF40" s="68"/>
      <c r="CG40" s="68"/>
      <c r="CH40" s="68"/>
      <c r="CI40" s="68"/>
      <c r="CJ40" s="68"/>
      <c r="CK40" s="68"/>
      <c r="CL40" s="68"/>
      <c r="CM40" s="68"/>
      <c r="CN40" s="68"/>
      <c r="CO40" s="68"/>
      <c r="CP40" s="68"/>
      <c r="CQ40" s="68"/>
      <c r="CR40" s="68"/>
      <c r="CS40" s="68"/>
      <c r="CT40" s="68"/>
      <c r="CU40" s="68"/>
      <c r="CV40" s="68"/>
      <c r="CW40" s="68"/>
      <c r="CX40" s="68"/>
      <c r="CY40" s="68"/>
      <c r="CZ40" s="68"/>
      <c r="DA40" s="68"/>
      <c r="DB40" s="68"/>
      <c r="DC40" s="68"/>
      <c r="DD40" s="68"/>
      <c r="DE40" s="68"/>
      <c r="DF40" s="68"/>
      <c r="DG40" s="68"/>
      <c r="DH40" s="68"/>
      <c r="DI40" s="68"/>
      <c r="DJ40" s="68"/>
      <c r="DK40" s="68"/>
      <c r="DL40" s="68"/>
      <c r="DM40" s="68"/>
      <c r="DN40" s="68"/>
      <c r="DO40" s="68"/>
      <c r="DP40" s="68"/>
      <c r="DQ40" s="68"/>
      <c r="DR40" s="68"/>
      <c r="DS40" s="68"/>
      <c r="DT40" s="68"/>
      <c r="DU40" s="68"/>
      <c r="DV40" s="68"/>
      <c r="DW40" s="68"/>
    </row>
    <row r="41" spans="1:127" ht="14.1" customHeight="1">
      <c r="A41" s="10">
        <f ca="1">E41-'IS(Q)'!E42</f>
        <v>0</v>
      </c>
      <c r="B41" s="34" t="s">
        <v>140</v>
      </c>
      <c r="D41" s="8" t="s">
        <v>97</v>
      </c>
      <c r="E41" s="146">
        <f t="shared" ref="E41:E53" ca="1" si="68">SUM(G41:AO41)</f>
        <v>0</v>
      </c>
      <c r="F41" s="71"/>
      <c r="G41" s="71"/>
      <c r="H41" s="71">
        <f ca="1">SUM(H42:H43)</f>
        <v>0</v>
      </c>
      <c r="I41" s="71">
        <f ca="1">SUM(I42:I43)</f>
        <v>0</v>
      </c>
      <c r="J41" s="71">
        <f ca="1">SUM(J42:J43)</f>
        <v>0</v>
      </c>
      <c r="K41" s="71">
        <f t="shared" ref="K41:Q41" ca="1" si="69">SUM(K42:K43)</f>
        <v>0</v>
      </c>
      <c r="L41" s="71">
        <f t="shared" ca="1" si="69"/>
        <v>0</v>
      </c>
      <c r="M41" s="71">
        <f t="shared" ca="1" si="69"/>
        <v>0</v>
      </c>
      <c r="N41" s="71">
        <f t="shared" ca="1" si="69"/>
        <v>0</v>
      </c>
      <c r="O41" s="71">
        <f t="shared" ca="1" si="69"/>
        <v>0</v>
      </c>
      <c r="P41" s="71">
        <f t="shared" ca="1" si="69"/>
        <v>0</v>
      </c>
      <c r="Q41" s="71">
        <f t="shared" ca="1" si="69"/>
        <v>0</v>
      </c>
      <c r="R41" s="71">
        <f t="shared" ref="R41:AO41" ca="1" si="70">SUM(R42:R43)</f>
        <v>0</v>
      </c>
      <c r="S41" s="71">
        <f t="shared" ca="1" si="70"/>
        <v>0</v>
      </c>
      <c r="T41" s="71">
        <f t="shared" ca="1" si="70"/>
        <v>0</v>
      </c>
      <c r="U41" s="71">
        <f t="shared" ca="1" si="70"/>
        <v>0</v>
      </c>
      <c r="V41" s="71">
        <f t="shared" ca="1" si="70"/>
        <v>0</v>
      </c>
      <c r="W41" s="71">
        <f t="shared" ca="1" si="70"/>
        <v>0</v>
      </c>
      <c r="X41" s="71">
        <f t="shared" ca="1" si="70"/>
        <v>0</v>
      </c>
      <c r="Y41" s="71">
        <f t="shared" ca="1" si="70"/>
        <v>0</v>
      </c>
      <c r="Z41" s="71">
        <f t="shared" ca="1" si="70"/>
        <v>0</v>
      </c>
      <c r="AA41" s="71">
        <f t="shared" ca="1" si="70"/>
        <v>0</v>
      </c>
      <c r="AB41" s="71">
        <f t="shared" ca="1" si="70"/>
        <v>0</v>
      </c>
      <c r="AC41" s="71">
        <f t="shared" ca="1" si="70"/>
        <v>0</v>
      </c>
      <c r="AD41" s="71">
        <f t="shared" ca="1" si="70"/>
        <v>0</v>
      </c>
      <c r="AE41" s="71">
        <f t="shared" ca="1" si="70"/>
        <v>0</v>
      </c>
      <c r="AF41" s="71">
        <f t="shared" ca="1" si="70"/>
        <v>0</v>
      </c>
      <c r="AG41" s="71">
        <f t="shared" ca="1" si="70"/>
        <v>0</v>
      </c>
      <c r="AH41" s="71">
        <f t="shared" ca="1" si="70"/>
        <v>0</v>
      </c>
      <c r="AI41" s="71">
        <f t="shared" ca="1" si="70"/>
        <v>0</v>
      </c>
      <c r="AJ41" s="71">
        <f t="shared" ca="1" si="70"/>
        <v>0</v>
      </c>
      <c r="AK41" s="71">
        <f t="shared" ca="1" si="70"/>
        <v>0</v>
      </c>
      <c r="AL41" s="71">
        <f t="shared" ca="1" si="70"/>
        <v>0</v>
      </c>
      <c r="AM41" s="71">
        <f t="shared" ca="1" si="70"/>
        <v>0</v>
      </c>
      <c r="AN41" s="71">
        <f t="shared" ca="1" si="70"/>
        <v>0</v>
      </c>
      <c r="AO41" s="71">
        <f t="shared" ca="1" si="70"/>
        <v>0</v>
      </c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  <c r="BK41" s="68"/>
      <c r="BL41" s="68"/>
      <c r="BM41" s="68"/>
      <c r="BN41" s="68"/>
      <c r="BO41" s="68"/>
      <c r="BP41" s="68"/>
      <c r="BQ41" s="68"/>
      <c r="BR41" s="68"/>
      <c r="BS41" s="68"/>
      <c r="BT41" s="68"/>
      <c r="BU41" s="68"/>
      <c r="BV41" s="68"/>
      <c r="BW41" s="68"/>
      <c r="BX41" s="68"/>
      <c r="BY41" s="68"/>
      <c r="BZ41" s="68"/>
      <c r="CA41" s="68"/>
      <c r="CB41" s="68"/>
      <c r="CC41" s="68"/>
      <c r="CD41" s="68"/>
      <c r="CE41" s="68"/>
      <c r="CF41" s="68"/>
      <c r="CG41" s="68"/>
      <c r="CH41" s="68"/>
      <c r="CI41" s="68"/>
      <c r="CJ41" s="68"/>
      <c r="CK41" s="68"/>
      <c r="CL41" s="68"/>
      <c r="CM41" s="68"/>
      <c r="CN41" s="68"/>
      <c r="CO41" s="68"/>
      <c r="CP41" s="68"/>
      <c r="CQ41" s="68"/>
      <c r="CR41" s="68"/>
      <c r="CS41" s="68"/>
      <c r="CT41" s="68"/>
      <c r="CU41" s="68"/>
      <c r="CV41" s="68"/>
      <c r="CW41" s="68"/>
      <c r="CX41" s="68"/>
      <c r="CY41" s="68"/>
      <c r="CZ41" s="68"/>
      <c r="DA41" s="68"/>
      <c r="DB41" s="68"/>
      <c r="DC41" s="68"/>
      <c r="DD41" s="68"/>
      <c r="DE41" s="68"/>
      <c r="DF41" s="68"/>
      <c r="DG41" s="68"/>
      <c r="DH41" s="68"/>
      <c r="DI41" s="68"/>
      <c r="DJ41" s="68"/>
      <c r="DK41" s="68"/>
      <c r="DL41" s="68"/>
      <c r="DM41" s="68"/>
      <c r="DN41" s="68"/>
      <c r="DO41" s="68"/>
      <c r="DP41" s="68"/>
      <c r="DQ41" s="68"/>
      <c r="DR41" s="68"/>
      <c r="DS41" s="68"/>
      <c r="DT41" s="68"/>
      <c r="DU41" s="68"/>
      <c r="DV41" s="68"/>
      <c r="DW41" s="68"/>
    </row>
    <row r="42" spans="1:127" ht="14.1" customHeight="1">
      <c r="A42" s="10">
        <f ca="1">E42-'IS(Q)'!E43</f>
        <v>0</v>
      </c>
      <c r="B42" s="20" t="s">
        <v>29</v>
      </c>
      <c r="C42" s="20"/>
      <c r="D42" s="8" t="s">
        <v>97</v>
      </c>
      <c r="E42" s="146">
        <f t="shared" ca="1" si="68"/>
        <v>0</v>
      </c>
      <c r="F42" s="71"/>
      <c r="G42" s="71"/>
      <c r="H42" s="71">
        <f ca="1">SUMIF('IS(Q)'!$5:$5,'IS(Y)'!H$5,'IS(Q)'!43:43)</f>
        <v>0</v>
      </c>
      <c r="I42" s="71">
        <f ca="1">SUMIF('IS(Q)'!$5:$5,'IS(Y)'!I$5,'IS(Q)'!43:43)</f>
        <v>0</v>
      </c>
      <c r="J42" s="71">
        <f ca="1">SUMIF('IS(Q)'!$5:$5,'IS(Y)'!J$5,'IS(Q)'!43:43)</f>
        <v>0</v>
      </c>
      <c r="K42" s="71">
        <f ca="1">SUMIF('IS(Q)'!$5:$5,'IS(Y)'!K$5,'IS(Q)'!43:43)</f>
        <v>0</v>
      </c>
      <c r="L42" s="71">
        <f ca="1">SUMIF('IS(Q)'!$5:$5,'IS(Y)'!L$5,'IS(Q)'!43:43)</f>
        <v>0</v>
      </c>
      <c r="M42" s="71">
        <f ca="1">SUMIF('IS(Q)'!$5:$5,'IS(Y)'!M$5,'IS(Q)'!43:43)</f>
        <v>0</v>
      </c>
      <c r="N42" s="71">
        <f ca="1">SUMIF('IS(Q)'!$5:$5,'IS(Y)'!N$5,'IS(Q)'!43:43)</f>
        <v>0</v>
      </c>
      <c r="O42" s="71">
        <f ca="1">SUMIF('IS(Q)'!$5:$5,'IS(Y)'!O$5,'IS(Q)'!43:43)</f>
        <v>0</v>
      </c>
      <c r="P42" s="71">
        <f ca="1">SUMIF('IS(Q)'!$5:$5,'IS(Y)'!P$5,'IS(Q)'!43:43)</f>
        <v>0</v>
      </c>
      <c r="Q42" s="71">
        <f ca="1">SUMIF('IS(Q)'!$5:$5,'IS(Y)'!Q$5,'IS(Q)'!43:43)</f>
        <v>0</v>
      </c>
      <c r="R42" s="71">
        <f ca="1">SUMIF('IS(Q)'!$5:$5,'IS(Y)'!R$5,'IS(Q)'!43:43)</f>
        <v>0</v>
      </c>
      <c r="S42" s="71">
        <f ca="1">SUMIF('IS(Q)'!$5:$5,'IS(Y)'!S$5,'IS(Q)'!43:43)</f>
        <v>0</v>
      </c>
      <c r="T42" s="71">
        <f ca="1">SUMIF('IS(Q)'!$5:$5,'IS(Y)'!T$5,'IS(Q)'!43:43)</f>
        <v>0</v>
      </c>
      <c r="U42" s="71">
        <f ca="1">SUMIF('IS(Q)'!$5:$5,'IS(Y)'!U$5,'IS(Q)'!43:43)</f>
        <v>0</v>
      </c>
      <c r="V42" s="71">
        <f ca="1">SUMIF('IS(Q)'!$5:$5,'IS(Y)'!V$5,'IS(Q)'!43:43)</f>
        <v>0</v>
      </c>
      <c r="W42" s="71">
        <f ca="1">SUMIF('IS(Q)'!$5:$5,'IS(Y)'!W$5,'IS(Q)'!43:43)</f>
        <v>0</v>
      </c>
      <c r="X42" s="71">
        <f ca="1">SUMIF('IS(Q)'!$5:$5,'IS(Y)'!X$5,'IS(Q)'!43:43)</f>
        <v>0</v>
      </c>
      <c r="Y42" s="71">
        <f ca="1">SUMIF('IS(Q)'!$5:$5,'IS(Y)'!Y$5,'IS(Q)'!43:43)</f>
        <v>0</v>
      </c>
      <c r="Z42" s="71">
        <f ca="1">SUMIF('IS(Q)'!$5:$5,'IS(Y)'!Z$5,'IS(Q)'!43:43)</f>
        <v>0</v>
      </c>
      <c r="AA42" s="71">
        <f ca="1">SUMIF('IS(Q)'!$5:$5,'IS(Y)'!AA$5,'IS(Q)'!43:43)</f>
        <v>0</v>
      </c>
      <c r="AB42" s="71">
        <f ca="1">SUMIF('IS(Q)'!$5:$5,'IS(Y)'!AB$5,'IS(Q)'!43:43)</f>
        <v>0</v>
      </c>
      <c r="AC42" s="71">
        <f ca="1">SUMIF('IS(Q)'!$5:$5,'IS(Y)'!AC$5,'IS(Q)'!43:43)</f>
        <v>0</v>
      </c>
      <c r="AD42" s="71">
        <f ca="1">SUMIF('IS(Q)'!$5:$5,'IS(Y)'!AD$5,'IS(Q)'!43:43)</f>
        <v>0</v>
      </c>
      <c r="AE42" s="71">
        <f ca="1">SUMIF('IS(Q)'!$5:$5,'IS(Y)'!AE$5,'IS(Q)'!43:43)</f>
        <v>0</v>
      </c>
      <c r="AF42" s="71">
        <f ca="1">SUMIF('IS(Q)'!$5:$5,'IS(Y)'!AF$5,'IS(Q)'!43:43)</f>
        <v>0</v>
      </c>
      <c r="AG42" s="71">
        <f ca="1">SUMIF('IS(Q)'!$5:$5,'IS(Y)'!AG$5,'IS(Q)'!43:43)</f>
        <v>0</v>
      </c>
      <c r="AH42" s="71">
        <f ca="1">SUMIF('IS(Q)'!$5:$5,'IS(Y)'!AH$5,'IS(Q)'!43:43)</f>
        <v>0</v>
      </c>
      <c r="AI42" s="71">
        <f ca="1">SUMIF('IS(Q)'!$5:$5,'IS(Y)'!AI$5,'IS(Q)'!43:43)</f>
        <v>0</v>
      </c>
      <c r="AJ42" s="71">
        <f ca="1">SUMIF('IS(Q)'!$5:$5,'IS(Y)'!AJ$5,'IS(Q)'!43:43)</f>
        <v>0</v>
      </c>
      <c r="AK42" s="71">
        <f ca="1">SUMIF('IS(Q)'!$5:$5,'IS(Y)'!AK$5,'IS(Q)'!43:43)</f>
        <v>0</v>
      </c>
      <c r="AL42" s="71">
        <f ca="1">SUMIF('IS(Q)'!$5:$5,'IS(Y)'!AL$5,'IS(Q)'!43:43)</f>
        <v>0</v>
      </c>
      <c r="AM42" s="71">
        <f ca="1">SUMIF('IS(Q)'!$5:$5,'IS(Y)'!AM$5,'IS(Q)'!43:43)</f>
        <v>0</v>
      </c>
      <c r="AN42" s="71">
        <f ca="1">SUMIF('IS(Q)'!$5:$5,'IS(Y)'!AN$5,'IS(Q)'!43:43)</f>
        <v>0</v>
      </c>
      <c r="AO42" s="71">
        <f ca="1">SUMIF('IS(Q)'!$5:$5,'IS(Y)'!AO$5,'IS(Q)'!43:43)</f>
        <v>0</v>
      </c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  <c r="BH42" s="68"/>
      <c r="BI42" s="68"/>
      <c r="BJ42" s="68"/>
      <c r="BK42" s="68"/>
      <c r="BL42" s="68"/>
      <c r="BM42" s="68"/>
      <c r="BN42" s="68"/>
      <c r="BO42" s="68"/>
      <c r="BP42" s="68"/>
      <c r="BQ42" s="68"/>
      <c r="BR42" s="68"/>
      <c r="BS42" s="68"/>
      <c r="BT42" s="68"/>
      <c r="BU42" s="68"/>
      <c r="BV42" s="68"/>
      <c r="BW42" s="68"/>
      <c r="BX42" s="68"/>
      <c r="BY42" s="68"/>
      <c r="BZ42" s="68"/>
      <c r="CA42" s="68"/>
      <c r="CB42" s="68"/>
      <c r="CC42" s="68"/>
      <c r="CD42" s="68"/>
      <c r="CE42" s="68"/>
      <c r="CF42" s="68"/>
      <c r="CG42" s="68"/>
      <c r="CH42" s="68"/>
      <c r="CI42" s="68"/>
      <c r="CJ42" s="68"/>
      <c r="CK42" s="68"/>
      <c r="CL42" s="68"/>
      <c r="CM42" s="68"/>
      <c r="CN42" s="68"/>
      <c r="CO42" s="68"/>
      <c r="CP42" s="68"/>
      <c r="CQ42" s="68"/>
      <c r="CR42" s="68"/>
      <c r="CS42" s="68"/>
      <c r="CT42" s="68"/>
      <c r="CU42" s="68"/>
      <c r="CV42" s="68"/>
      <c r="CW42" s="68"/>
      <c r="CX42" s="68"/>
      <c r="CY42" s="68"/>
      <c r="CZ42" s="68"/>
      <c r="DA42" s="68"/>
      <c r="DB42" s="68"/>
      <c r="DC42" s="68"/>
      <c r="DD42" s="68"/>
      <c r="DE42" s="68"/>
      <c r="DF42" s="68"/>
      <c r="DG42" s="68"/>
      <c r="DH42" s="68"/>
      <c r="DI42" s="68"/>
      <c r="DJ42" s="68"/>
      <c r="DK42" s="68"/>
      <c r="DL42" s="68"/>
      <c r="DM42" s="68"/>
      <c r="DN42" s="68"/>
      <c r="DO42" s="68"/>
      <c r="DP42" s="68"/>
      <c r="DQ42" s="68"/>
      <c r="DR42" s="68"/>
      <c r="DS42" s="68"/>
      <c r="DT42" s="68"/>
      <c r="DU42" s="68"/>
      <c r="DV42" s="68"/>
      <c r="DW42" s="68"/>
    </row>
    <row r="43" spans="1:127" ht="14.1" customHeight="1">
      <c r="A43" s="10">
        <f>E43-'IS(Q)'!E44</f>
        <v>0</v>
      </c>
      <c r="E43" s="146">
        <f t="shared" si="68"/>
        <v>0</v>
      </c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  <c r="BJ43" s="68"/>
      <c r="BK43" s="68"/>
      <c r="BL43" s="68"/>
      <c r="BM43" s="68"/>
      <c r="BN43" s="68"/>
      <c r="BO43" s="68"/>
      <c r="BP43" s="68"/>
      <c r="BQ43" s="68"/>
      <c r="BR43" s="68"/>
      <c r="BS43" s="68"/>
      <c r="BT43" s="68"/>
      <c r="BU43" s="68"/>
      <c r="BV43" s="68"/>
      <c r="BW43" s="68"/>
      <c r="BX43" s="68"/>
      <c r="BY43" s="68"/>
      <c r="BZ43" s="68"/>
      <c r="CA43" s="68"/>
      <c r="CB43" s="68"/>
      <c r="CC43" s="68"/>
      <c r="CD43" s="68"/>
      <c r="CE43" s="68"/>
      <c r="CF43" s="68"/>
      <c r="CG43" s="68"/>
      <c r="CH43" s="68"/>
      <c r="CI43" s="68"/>
      <c r="CJ43" s="68"/>
      <c r="CK43" s="68"/>
      <c r="CL43" s="68"/>
      <c r="CM43" s="68"/>
      <c r="CN43" s="68"/>
      <c r="CO43" s="68"/>
      <c r="CP43" s="68"/>
      <c r="CQ43" s="68"/>
      <c r="CR43" s="68"/>
      <c r="CS43" s="68"/>
      <c r="CT43" s="68"/>
      <c r="CU43" s="68"/>
      <c r="CV43" s="68"/>
      <c r="CW43" s="68"/>
      <c r="CX43" s="68"/>
      <c r="CY43" s="68"/>
      <c r="CZ43" s="68"/>
      <c r="DA43" s="68"/>
      <c r="DB43" s="68"/>
      <c r="DC43" s="68"/>
      <c r="DD43" s="68"/>
      <c r="DE43" s="68"/>
      <c r="DF43" s="68"/>
      <c r="DG43" s="68"/>
      <c r="DH43" s="68"/>
      <c r="DI43" s="68"/>
      <c r="DJ43" s="68"/>
      <c r="DK43" s="68"/>
      <c r="DL43" s="68"/>
      <c r="DM43" s="68"/>
      <c r="DN43" s="68"/>
      <c r="DO43" s="68"/>
      <c r="DP43" s="68"/>
      <c r="DQ43" s="68"/>
      <c r="DR43" s="68"/>
      <c r="DS43" s="68"/>
      <c r="DT43" s="68"/>
      <c r="DU43" s="68"/>
      <c r="DV43" s="68"/>
      <c r="DW43" s="68"/>
    </row>
    <row r="44" spans="1:127" s="34" customFormat="1" ht="14.1" customHeight="1">
      <c r="A44" s="213">
        <f ca="1">E44-'IS(Q)'!E45</f>
        <v>0</v>
      </c>
      <c r="B44" s="34" t="s">
        <v>141</v>
      </c>
      <c r="D44" s="8" t="s">
        <v>97</v>
      </c>
      <c r="E44" s="698">
        <f t="shared" ca="1" si="68"/>
        <v>66402.737500000003</v>
      </c>
      <c r="F44" s="218"/>
      <c r="G44" s="218"/>
      <c r="H44" s="218">
        <f t="shared" ref="H44:AO44" ca="1" si="71">SUM(H45:H52)</f>
        <v>0</v>
      </c>
      <c r="I44" s="218">
        <f t="shared" ca="1" si="71"/>
        <v>1868.75</v>
      </c>
      <c r="J44" s="218">
        <f t="shared" ca="1" si="71"/>
        <v>7437.76953125</v>
      </c>
      <c r="K44" s="218">
        <f t="shared" ca="1" si="71"/>
        <v>6961.4718750000011</v>
      </c>
      <c r="L44" s="218">
        <f t="shared" ca="1" si="71"/>
        <v>6548.4781250000005</v>
      </c>
      <c r="M44" s="218">
        <f t="shared" ca="1" si="71"/>
        <v>6124.2718750000013</v>
      </c>
      <c r="N44" s="218">
        <f t="shared" ca="1" si="71"/>
        <v>5677.6406250000009</v>
      </c>
      <c r="O44" s="218">
        <f t="shared" ca="1" si="71"/>
        <v>5217.4609375000018</v>
      </c>
      <c r="P44" s="218">
        <f t="shared" ca="1" si="71"/>
        <v>4750.2734375000018</v>
      </c>
      <c r="Q44" s="218">
        <f t="shared" ca="1" si="71"/>
        <v>4283.0859375000018</v>
      </c>
      <c r="R44" s="218">
        <f t="shared" ca="1" si="71"/>
        <v>3815.8984375000009</v>
      </c>
      <c r="S44" s="218">
        <f t="shared" ca="1" si="71"/>
        <v>3348.7109375000009</v>
      </c>
      <c r="T44" s="218">
        <f t="shared" ca="1" si="71"/>
        <v>2881.5234375000009</v>
      </c>
      <c r="U44" s="218">
        <f t="shared" ca="1" si="71"/>
        <v>2414.3359375000009</v>
      </c>
      <c r="V44" s="218">
        <f t="shared" ca="1" si="71"/>
        <v>1947.1484375000009</v>
      </c>
      <c r="W44" s="218">
        <f t="shared" ca="1" si="71"/>
        <v>1479.9609375000009</v>
      </c>
      <c r="X44" s="218">
        <f t="shared" ca="1" si="71"/>
        <v>1012.7734375000008</v>
      </c>
      <c r="Y44" s="218">
        <f t="shared" ca="1" si="71"/>
        <v>545.5859375000008</v>
      </c>
      <c r="Z44" s="218">
        <f t="shared" ca="1" si="71"/>
        <v>87.597656250000398</v>
      </c>
      <c r="AA44" s="218">
        <f t="shared" ca="1" si="71"/>
        <v>0</v>
      </c>
      <c r="AB44" s="218">
        <f t="shared" ca="1" si="71"/>
        <v>0</v>
      </c>
      <c r="AC44" s="218">
        <f t="shared" ca="1" si="71"/>
        <v>0</v>
      </c>
      <c r="AD44" s="218">
        <f t="shared" ca="1" si="71"/>
        <v>0</v>
      </c>
      <c r="AE44" s="218">
        <f t="shared" ca="1" si="71"/>
        <v>0</v>
      </c>
      <c r="AF44" s="218">
        <f t="shared" ca="1" si="71"/>
        <v>0</v>
      </c>
      <c r="AG44" s="218">
        <f t="shared" ca="1" si="71"/>
        <v>0</v>
      </c>
      <c r="AH44" s="218">
        <f t="shared" ca="1" si="71"/>
        <v>0</v>
      </c>
      <c r="AI44" s="218">
        <f t="shared" ca="1" si="71"/>
        <v>0</v>
      </c>
      <c r="AJ44" s="218">
        <f t="shared" ca="1" si="71"/>
        <v>0</v>
      </c>
      <c r="AK44" s="218">
        <f t="shared" ca="1" si="71"/>
        <v>0</v>
      </c>
      <c r="AL44" s="218">
        <f t="shared" ca="1" si="71"/>
        <v>0</v>
      </c>
      <c r="AM44" s="218">
        <f t="shared" ca="1" si="71"/>
        <v>0</v>
      </c>
      <c r="AN44" s="218">
        <f t="shared" ca="1" si="71"/>
        <v>0</v>
      </c>
      <c r="AO44" s="218">
        <f t="shared" ca="1" si="71"/>
        <v>0</v>
      </c>
      <c r="AP44" s="309"/>
      <c r="AQ44" s="309"/>
      <c r="AR44" s="309"/>
      <c r="AS44" s="309"/>
      <c r="AT44" s="309"/>
      <c r="AU44" s="309"/>
      <c r="AV44" s="309"/>
      <c r="AW44" s="309"/>
      <c r="AX44" s="309"/>
      <c r="AY44" s="309"/>
      <c r="AZ44" s="309"/>
      <c r="BA44" s="309"/>
      <c r="BB44" s="309"/>
      <c r="BC44" s="309"/>
      <c r="BD44" s="309"/>
      <c r="BE44" s="309"/>
      <c r="BF44" s="309"/>
      <c r="BG44" s="309"/>
      <c r="BH44" s="309"/>
      <c r="BI44" s="309"/>
      <c r="BJ44" s="309"/>
      <c r="BK44" s="309"/>
      <c r="BL44" s="309"/>
      <c r="BM44" s="309"/>
      <c r="BN44" s="309"/>
      <c r="BO44" s="309"/>
      <c r="BP44" s="309"/>
      <c r="BQ44" s="309"/>
      <c r="BR44" s="309"/>
      <c r="BS44" s="309"/>
      <c r="BT44" s="309"/>
      <c r="BU44" s="309"/>
      <c r="BV44" s="309"/>
      <c r="BW44" s="309"/>
      <c r="BX44" s="309"/>
      <c r="BY44" s="309"/>
      <c r="BZ44" s="309"/>
      <c r="CA44" s="309"/>
      <c r="CB44" s="309"/>
      <c r="CC44" s="309"/>
      <c r="CD44" s="309"/>
      <c r="CE44" s="309"/>
      <c r="CF44" s="309"/>
      <c r="CG44" s="309"/>
      <c r="CH44" s="309"/>
      <c r="CI44" s="309"/>
      <c r="CJ44" s="309"/>
      <c r="CK44" s="309"/>
      <c r="CL44" s="309"/>
      <c r="CM44" s="309"/>
      <c r="CN44" s="309"/>
      <c r="CO44" s="309"/>
      <c r="CP44" s="309"/>
      <c r="CQ44" s="309"/>
      <c r="CR44" s="309"/>
      <c r="CS44" s="309"/>
      <c r="CT44" s="309"/>
      <c r="CU44" s="309"/>
      <c r="CV44" s="309"/>
      <c r="CW44" s="309"/>
      <c r="CX44" s="309"/>
      <c r="CY44" s="309"/>
      <c r="CZ44" s="309"/>
      <c r="DA44" s="309"/>
      <c r="DB44" s="309"/>
      <c r="DC44" s="309"/>
      <c r="DD44" s="309"/>
      <c r="DE44" s="309"/>
      <c r="DF44" s="309"/>
      <c r="DG44" s="309"/>
      <c r="DH44" s="309"/>
      <c r="DI44" s="309"/>
      <c r="DJ44" s="309"/>
      <c r="DK44" s="309"/>
      <c r="DL44" s="309"/>
      <c r="DM44" s="309"/>
      <c r="DN44" s="309"/>
      <c r="DO44" s="309"/>
      <c r="DP44" s="309"/>
      <c r="DQ44" s="309"/>
      <c r="DR44" s="309"/>
      <c r="DS44" s="309"/>
      <c r="DT44" s="309"/>
      <c r="DU44" s="309"/>
      <c r="DV44" s="309"/>
      <c r="DW44" s="309"/>
    </row>
    <row r="45" spans="1:127" ht="14.1" customHeight="1">
      <c r="A45" s="10">
        <f ca="1">E45-'IS(Q)'!E46</f>
        <v>0</v>
      </c>
      <c r="B45" s="20" t="s">
        <v>1101</v>
      </c>
      <c r="D45" s="8" t="s">
        <v>97</v>
      </c>
      <c r="E45" s="146">
        <f t="shared" ref="E45:E52" ca="1" si="72">SUM(G45:AO45)</f>
        <v>24753.4</v>
      </c>
      <c r="F45" s="71"/>
      <c r="G45" s="71"/>
      <c r="H45" s="71">
        <f ca="1">SUMIF('IS(Q)'!$5:$5,'IS(Y)'!H$5,'IS(Q)'!46:46)</f>
        <v>0</v>
      </c>
      <c r="I45" s="71">
        <f ca="1">SUMIF('IS(Q)'!$5:$5,'IS(Y)'!I$5,'IS(Q)'!46:46)</f>
        <v>700</v>
      </c>
      <c r="J45" s="71">
        <f ca="1">SUMIF('IS(Q)'!$5:$5,'IS(Y)'!J$5,'IS(Q)'!46:46)</f>
        <v>2778.5625</v>
      </c>
      <c r="K45" s="71">
        <f ca="1">SUMIF('IS(Q)'!$5:$5,'IS(Y)'!K$5,'IS(Q)'!46:46)</f>
        <v>2600.1500000000005</v>
      </c>
      <c r="L45" s="71">
        <f ca="1">SUMIF('IS(Q)'!$5:$5,'IS(Y)'!L$5,'IS(Q)'!46:46)</f>
        <v>2445.4500000000007</v>
      </c>
      <c r="M45" s="71">
        <f ca="1">SUMIF('IS(Q)'!$5:$5,'IS(Y)'!M$5,'IS(Q)'!46:46)</f>
        <v>2286.5500000000002</v>
      </c>
      <c r="N45" s="71">
        <f ca="1">SUMIF('IS(Q)'!$5:$5,'IS(Y)'!N$5,'IS(Q)'!46:46)</f>
        <v>2119.2500000000005</v>
      </c>
      <c r="O45" s="71">
        <f ca="1">SUMIF('IS(Q)'!$5:$5,'IS(Y)'!O$5,'IS(Q)'!46:46)</f>
        <v>1946.8750000000007</v>
      </c>
      <c r="P45" s="71">
        <f ca="1">SUMIF('IS(Q)'!$5:$5,'IS(Y)'!P$5,'IS(Q)'!46:46)</f>
        <v>1771.8750000000007</v>
      </c>
      <c r="Q45" s="71">
        <f ca="1">SUMIF('IS(Q)'!$5:$5,'IS(Y)'!Q$5,'IS(Q)'!46:46)</f>
        <v>1596.8750000000007</v>
      </c>
      <c r="R45" s="71">
        <f ca="1">SUMIF('IS(Q)'!$5:$5,'IS(Y)'!R$5,'IS(Q)'!46:46)</f>
        <v>1421.8750000000005</v>
      </c>
      <c r="S45" s="71">
        <f ca="1">SUMIF('IS(Q)'!$5:$5,'IS(Y)'!S$5,'IS(Q)'!46:46)</f>
        <v>1246.8750000000005</v>
      </c>
      <c r="T45" s="71">
        <f ca="1">SUMIF('IS(Q)'!$5:$5,'IS(Y)'!T$5,'IS(Q)'!46:46)</f>
        <v>1071.8750000000005</v>
      </c>
      <c r="U45" s="71">
        <f ca="1">SUMIF('IS(Q)'!$5:$5,'IS(Y)'!U$5,'IS(Q)'!46:46)</f>
        <v>896.87500000000045</v>
      </c>
      <c r="V45" s="71">
        <f ca="1">SUMIF('IS(Q)'!$5:$5,'IS(Y)'!V$5,'IS(Q)'!46:46)</f>
        <v>721.87500000000045</v>
      </c>
      <c r="W45" s="71">
        <f ca="1">SUMIF('IS(Q)'!$5:$5,'IS(Y)'!W$5,'IS(Q)'!46:46)</f>
        <v>546.87500000000045</v>
      </c>
      <c r="X45" s="71">
        <f ca="1">SUMIF('IS(Q)'!$5:$5,'IS(Y)'!X$5,'IS(Q)'!46:46)</f>
        <v>371.8750000000004</v>
      </c>
      <c r="Y45" s="71">
        <f ca="1">SUMIF('IS(Q)'!$5:$5,'IS(Y)'!Y$5,'IS(Q)'!46:46)</f>
        <v>196.8750000000004</v>
      </c>
      <c r="Z45" s="71">
        <f ca="1">SUMIF('IS(Q)'!$5:$5,'IS(Y)'!Z$5,'IS(Q)'!46:46)</f>
        <v>32.812500000000206</v>
      </c>
      <c r="AA45" s="71">
        <f ca="1">SUMIF('IS(Q)'!$5:$5,'IS(Y)'!AA$5,'IS(Q)'!46:46)</f>
        <v>0</v>
      </c>
      <c r="AB45" s="71">
        <f ca="1">SUMIF('IS(Q)'!$5:$5,'IS(Y)'!AB$5,'IS(Q)'!46:46)</f>
        <v>0</v>
      </c>
      <c r="AC45" s="71">
        <f ca="1">SUMIF('IS(Q)'!$5:$5,'IS(Y)'!AC$5,'IS(Q)'!46:46)</f>
        <v>0</v>
      </c>
      <c r="AD45" s="71">
        <f ca="1">SUMIF('IS(Q)'!$5:$5,'IS(Y)'!AD$5,'IS(Q)'!46:46)</f>
        <v>0</v>
      </c>
      <c r="AE45" s="71">
        <f ca="1">SUMIF('IS(Q)'!$5:$5,'IS(Y)'!AE$5,'IS(Q)'!46:46)</f>
        <v>0</v>
      </c>
      <c r="AF45" s="71">
        <f ca="1">SUMIF('IS(Q)'!$5:$5,'IS(Y)'!AF$5,'IS(Q)'!46:46)</f>
        <v>0</v>
      </c>
      <c r="AG45" s="71">
        <f ca="1">SUMIF('IS(Q)'!$5:$5,'IS(Y)'!AG$5,'IS(Q)'!46:46)</f>
        <v>0</v>
      </c>
      <c r="AH45" s="71">
        <f ca="1">SUMIF('IS(Q)'!$5:$5,'IS(Y)'!AH$5,'IS(Q)'!46:46)</f>
        <v>0</v>
      </c>
      <c r="AI45" s="71">
        <f ca="1">SUMIF('IS(Q)'!$5:$5,'IS(Y)'!AI$5,'IS(Q)'!46:46)</f>
        <v>0</v>
      </c>
      <c r="AJ45" s="71">
        <f ca="1">SUMIF('IS(Q)'!$5:$5,'IS(Y)'!AJ$5,'IS(Q)'!46:46)</f>
        <v>0</v>
      </c>
      <c r="AK45" s="71">
        <f ca="1">SUMIF('IS(Q)'!$5:$5,'IS(Y)'!AK$5,'IS(Q)'!46:46)</f>
        <v>0</v>
      </c>
      <c r="AL45" s="71">
        <f ca="1">SUMIF('IS(Q)'!$5:$5,'IS(Y)'!AL$5,'IS(Q)'!46:46)</f>
        <v>0</v>
      </c>
      <c r="AM45" s="71">
        <f ca="1">SUMIF('IS(Q)'!$5:$5,'IS(Y)'!AM$5,'IS(Q)'!46:46)</f>
        <v>0</v>
      </c>
      <c r="AN45" s="71">
        <f ca="1">SUMIF('IS(Q)'!$5:$5,'IS(Y)'!AN$5,'IS(Q)'!46:46)</f>
        <v>0</v>
      </c>
      <c r="AO45" s="71">
        <f ca="1">SUMIF('IS(Q)'!$5:$5,'IS(Y)'!AO$5,'IS(Q)'!46:46)</f>
        <v>0</v>
      </c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8"/>
      <c r="BO45" s="68"/>
      <c r="BP45" s="68"/>
      <c r="BQ45" s="68"/>
      <c r="BR45" s="68"/>
      <c r="BS45" s="68"/>
      <c r="BT45" s="68"/>
      <c r="BU45" s="68"/>
      <c r="BV45" s="68"/>
      <c r="BW45" s="68"/>
      <c r="BX45" s="68"/>
      <c r="BY45" s="68"/>
      <c r="BZ45" s="68"/>
      <c r="CA45" s="68"/>
      <c r="CB45" s="68"/>
      <c r="CC45" s="68"/>
      <c r="CD45" s="68"/>
      <c r="CE45" s="68"/>
      <c r="CF45" s="68"/>
      <c r="CG45" s="68"/>
      <c r="CH45" s="68"/>
      <c r="CI45" s="68"/>
      <c r="CJ45" s="68"/>
      <c r="CK45" s="68"/>
      <c r="CL45" s="68"/>
      <c r="CM45" s="68"/>
      <c r="CN45" s="68"/>
      <c r="CO45" s="68"/>
      <c r="CP45" s="68"/>
      <c r="CQ45" s="68"/>
      <c r="CR45" s="68"/>
      <c r="CS45" s="68"/>
      <c r="CT45" s="68"/>
      <c r="CU45" s="68"/>
      <c r="CV45" s="68"/>
      <c r="CW45" s="68"/>
      <c r="CX45" s="68"/>
      <c r="CY45" s="68"/>
      <c r="CZ45" s="68"/>
      <c r="DA45" s="68"/>
      <c r="DB45" s="68"/>
      <c r="DC45" s="68"/>
      <c r="DD45" s="68"/>
      <c r="DE45" s="68"/>
      <c r="DF45" s="68"/>
      <c r="DG45" s="68"/>
      <c r="DH45" s="68"/>
      <c r="DI45" s="68"/>
      <c r="DJ45" s="68"/>
      <c r="DK45" s="68"/>
      <c r="DL45" s="68"/>
      <c r="DM45" s="68"/>
      <c r="DN45" s="68"/>
      <c r="DO45" s="68"/>
      <c r="DP45" s="68"/>
      <c r="DQ45" s="68"/>
      <c r="DR45" s="68"/>
      <c r="DS45" s="68"/>
      <c r="DT45" s="68"/>
      <c r="DU45" s="68"/>
      <c r="DV45" s="68"/>
      <c r="DW45" s="68"/>
    </row>
    <row r="46" spans="1:127" ht="14.1" customHeight="1">
      <c r="A46" s="10">
        <f ca="1">E46-'IS(Q)'!E47</f>
        <v>0</v>
      </c>
      <c r="B46" s="20" t="s">
        <v>1102</v>
      </c>
      <c r="D46" s="8" t="s">
        <v>97</v>
      </c>
      <c r="E46" s="146">
        <f t="shared" ca="1" si="72"/>
        <v>24311.375</v>
      </c>
      <c r="F46" s="71"/>
      <c r="G46" s="71"/>
      <c r="H46" s="71">
        <f ca="1">SUMIF('IS(Q)'!$5:$5,'IS(Y)'!H$5,'IS(Q)'!47:47)</f>
        <v>0</v>
      </c>
      <c r="I46" s="71">
        <f ca="1">SUMIF('IS(Q)'!$5:$5,'IS(Y)'!I$5,'IS(Q)'!47:47)</f>
        <v>687.5</v>
      </c>
      <c r="J46" s="71">
        <f ca="1">SUMIF('IS(Q)'!$5:$5,'IS(Y)'!J$5,'IS(Q)'!47:47)</f>
        <v>2728.9453125</v>
      </c>
      <c r="K46" s="71">
        <f ca="1">SUMIF('IS(Q)'!$5:$5,'IS(Y)'!K$5,'IS(Q)'!47:47)</f>
        <v>2553.7187500000005</v>
      </c>
      <c r="L46" s="71">
        <f ca="1">SUMIF('IS(Q)'!$5:$5,'IS(Y)'!L$5,'IS(Q)'!47:47)</f>
        <v>2401.7812500000005</v>
      </c>
      <c r="M46" s="71">
        <f ca="1">SUMIF('IS(Q)'!$5:$5,'IS(Y)'!M$5,'IS(Q)'!47:47)</f>
        <v>2245.7187500000005</v>
      </c>
      <c r="N46" s="71">
        <f ca="1">SUMIF('IS(Q)'!$5:$5,'IS(Y)'!N$5,'IS(Q)'!47:47)</f>
        <v>2081.4062500000005</v>
      </c>
      <c r="O46" s="71">
        <f ca="1">SUMIF('IS(Q)'!$5:$5,'IS(Y)'!O$5,'IS(Q)'!47:47)</f>
        <v>1912.1093750000007</v>
      </c>
      <c r="P46" s="71">
        <f ca="1">SUMIF('IS(Q)'!$5:$5,'IS(Y)'!P$5,'IS(Q)'!47:47)</f>
        <v>1740.2343750000007</v>
      </c>
      <c r="Q46" s="71">
        <f ca="1">SUMIF('IS(Q)'!$5:$5,'IS(Y)'!Q$5,'IS(Q)'!47:47)</f>
        <v>1568.3593750000007</v>
      </c>
      <c r="R46" s="71">
        <f ca="1">SUMIF('IS(Q)'!$5:$5,'IS(Y)'!R$5,'IS(Q)'!47:47)</f>
        <v>1396.4843750000005</v>
      </c>
      <c r="S46" s="71">
        <f ca="1">SUMIF('IS(Q)'!$5:$5,'IS(Y)'!S$5,'IS(Q)'!47:47)</f>
        <v>1224.6093750000005</v>
      </c>
      <c r="T46" s="71">
        <f ca="1">SUMIF('IS(Q)'!$5:$5,'IS(Y)'!T$5,'IS(Q)'!47:47)</f>
        <v>1052.7343750000005</v>
      </c>
      <c r="U46" s="71">
        <f ca="1">SUMIF('IS(Q)'!$5:$5,'IS(Y)'!U$5,'IS(Q)'!47:47)</f>
        <v>880.85937500000045</v>
      </c>
      <c r="V46" s="71">
        <f ca="1">SUMIF('IS(Q)'!$5:$5,'IS(Y)'!V$5,'IS(Q)'!47:47)</f>
        <v>708.98437500000045</v>
      </c>
      <c r="W46" s="71">
        <f ca="1">SUMIF('IS(Q)'!$5:$5,'IS(Y)'!W$5,'IS(Q)'!47:47)</f>
        <v>537.10937500000045</v>
      </c>
      <c r="X46" s="71">
        <f ca="1">SUMIF('IS(Q)'!$5:$5,'IS(Y)'!X$5,'IS(Q)'!47:47)</f>
        <v>365.2343750000004</v>
      </c>
      <c r="Y46" s="71">
        <f ca="1">SUMIF('IS(Q)'!$5:$5,'IS(Y)'!Y$5,'IS(Q)'!47:47)</f>
        <v>193.3593750000004</v>
      </c>
      <c r="Z46" s="71">
        <f ca="1">SUMIF('IS(Q)'!$5:$5,'IS(Y)'!Z$5,'IS(Q)'!47:47)</f>
        <v>32.226562500000199</v>
      </c>
      <c r="AA46" s="71">
        <f ca="1">SUMIF('IS(Q)'!$5:$5,'IS(Y)'!AA$5,'IS(Q)'!47:47)</f>
        <v>0</v>
      </c>
      <c r="AB46" s="71">
        <f ca="1">SUMIF('IS(Q)'!$5:$5,'IS(Y)'!AB$5,'IS(Q)'!47:47)</f>
        <v>0</v>
      </c>
      <c r="AC46" s="71">
        <f ca="1">SUMIF('IS(Q)'!$5:$5,'IS(Y)'!AC$5,'IS(Q)'!47:47)</f>
        <v>0</v>
      </c>
      <c r="AD46" s="71">
        <f ca="1">SUMIF('IS(Q)'!$5:$5,'IS(Y)'!AD$5,'IS(Q)'!47:47)</f>
        <v>0</v>
      </c>
      <c r="AE46" s="71">
        <f ca="1">SUMIF('IS(Q)'!$5:$5,'IS(Y)'!AE$5,'IS(Q)'!47:47)</f>
        <v>0</v>
      </c>
      <c r="AF46" s="71">
        <f ca="1">SUMIF('IS(Q)'!$5:$5,'IS(Y)'!AF$5,'IS(Q)'!47:47)</f>
        <v>0</v>
      </c>
      <c r="AG46" s="71">
        <f ca="1">SUMIF('IS(Q)'!$5:$5,'IS(Y)'!AG$5,'IS(Q)'!47:47)</f>
        <v>0</v>
      </c>
      <c r="AH46" s="71">
        <f ca="1">SUMIF('IS(Q)'!$5:$5,'IS(Y)'!AH$5,'IS(Q)'!47:47)</f>
        <v>0</v>
      </c>
      <c r="AI46" s="71">
        <f ca="1">SUMIF('IS(Q)'!$5:$5,'IS(Y)'!AI$5,'IS(Q)'!47:47)</f>
        <v>0</v>
      </c>
      <c r="AJ46" s="71">
        <f ca="1">SUMIF('IS(Q)'!$5:$5,'IS(Y)'!AJ$5,'IS(Q)'!47:47)</f>
        <v>0</v>
      </c>
      <c r="AK46" s="71">
        <f ca="1">SUMIF('IS(Q)'!$5:$5,'IS(Y)'!AK$5,'IS(Q)'!47:47)</f>
        <v>0</v>
      </c>
      <c r="AL46" s="71">
        <f ca="1">SUMIF('IS(Q)'!$5:$5,'IS(Y)'!AL$5,'IS(Q)'!47:47)</f>
        <v>0</v>
      </c>
      <c r="AM46" s="71">
        <f ca="1">SUMIF('IS(Q)'!$5:$5,'IS(Y)'!AM$5,'IS(Q)'!47:47)</f>
        <v>0</v>
      </c>
      <c r="AN46" s="71">
        <f ca="1">SUMIF('IS(Q)'!$5:$5,'IS(Y)'!AN$5,'IS(Q)'!47:47)</f>
        <v>0</v>
      </c>
      <c r="AO46" s="71">
        <f ca="1">SUMIF('IS(Q)'!$5:$5,'IS(Y)'!AO$5,'IS(Q)'!47:47)</f>
        <v>0</v>
      </c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  <c r="BJ46" s="68"/>
      <c r="BK46" s="68"/>
      <c r="BL46" s="68"/>
      <c r="BM46" s="68"/>
      <c r="BN46" s="68"/>
      <c r="BO46" s="68"/>
      <c r="BP46" s="68"/>
      <c r="BQ46" s="68"/>
      <c r="BR46" s="68"/>
      <c r="BS46" s="68"/>
      <c r="BT46" s="68"/>
      <c r="BU46" s="68"/>
      <c r="BV46" s="68"/>
      <c r="BW46" s="68"/>
      <c r="BX46" s="68"/>
      <c r="BY46" s="68"/>
      <c r="BZ46" s="68"/>
      <c r="CA46" s="68"/>
      <c r="CB46" s="68"/>
      <c r="CC46" s="68"/>
      <c r="CD46" s="68"/>
      <c r="CE46" s="68"/>
      <c r="CF46" s="68"/>
      <c r="CG46" s="68"/>
      <c r="CH46" s="68"/>
      <c r="CI46" s="68"/>
      <c r="CJ46" s="68"/>
      <c r="CK46" s="68"/>
      <c r="CL46" s="68"/>
      <c r="CM46" s="68"/>
      <c r="CN46" s="68"/>
      <c r="CO46" s="68"/>
      <c r="CP46" s="68"/>
      <c r="CQ46" s="68"/>
      <c r="CR46" s="68"/>
      <c r="CS46" s="68"/>
      <c r="CT46" s="68"/>
      <c r="CU46" s="68"/>
      <c r="CV46" s="68"/>
      <c r="CW46" s="68"/>
      <c r="CX46" s="68"/>
      <c r="CY46" s="68"/>
      <c r="CZ46" s="68"/>
      <c r="DA46" s="68"/>
      <c r="DB46" s="68"/>
      <c r="DC46" s="68"/>
      <c r="DD46" s="68"/>
      <c r="DE46" s="68"/>
      <c r="DF46" s="68"/>
      <c r="DG46" s="68"/>
      <c r="DH46" s="68"/>
      <c r="DI46" s="68"/>
      <c r="DJ46" s="68"/>
      <c r="DK46" s="68"/>
      <c r="DL46" s="68"/>
      <c r="DM46" s="68"/>
      <c r="DN46" s="68"/>
      <c r="DO46" s="68"/>
      <c r="DP46" s="68"/>
      <c r="DQ46" s="68"/>
      <c r="DR46" s="68"/>
      <c r="DS46" s="68"/>
      <c r="DT46" s="68"/>
      <c r="DU46" s="68"/>
      <c r="DV46" s="68"/>
      <c r="DW46" s="68"/>
    </row>
    <row r="47" spans="1:127" ht="14.1" customHeight="1">
      <c r="A47" s="10">
        <f ca="1">E47-'IS(Q)'!E48</f>
        <v>0</v>
      </c>
      <c r="B47" s="20" t="s">
        <v>1103</v>
      </c>
      <c r="D47" s="8" t="s">
        <v>97</v>
      </c>
      <c r="E47" s="146">
        <f ca="1">SUM(G47:AO47)</f>
        <v>17017.962500000001</v>
      </c>
      <c r="F47" s="71"/>
      <c r="G47" s="71"/>
      <c r="H47" s="71">
        <f ca="1">SUMIF('IS(Q)'!$5:$5,'IS(Y)'!H$5,'IS(Q)'!48:48)</f>
        <v>0</v>
      </c>
      <c r="I47" s="71">
        <f ca="1">SUMIF('IS(Q)'!$5:$5,'IS(Y)'!I$5,'IS(Q)'!48:48)</f>
        <v>481.25</v>
      </c>
      <c r="J47" s="71">
        <f ca="1">SUMIF('IS(Q)'!$5:$5,'IS(Y)'!J$5,'IS(Q)'!48:48)</f>
        <v>1910.26171875</v>
      </c>
      <c r="K47" s="71">
        <f ca="1">SUMIF('IS(Q)'!$5:$5,'IS(Y)'!K$5,'IS(Q)'!48:48)</f>
        <v>1787.6031250000001</v>
      </c>
      <c r="L47" s="71">
        <f ca="1">SUMIF('IS(Q)'!$5:$5,'IS(Y)'!L$5,'IS(Q)'!48:48)</f>
        <v>1681.246875</v>
      </c>
      <c r="M47" s="71">
        <f ca="1">SUMIF('IS(Q)'!$5:$5,'IS(Y)'!M$5,'IS(Q)'!48:48)</f>
        <v>1572.003125</v>
      </c>
      <c r="N47" s="71">
        <f ca="1">SUMIF('IS(Q)'!$5:$5,'IS(Y)'!N$5,'IS(Q)'!48:48)</f>
        <v>1456.984375</v>
      </c>
      <c r="O47" s="71">
        <f ca="1">SUMIF('IS(Q)'!$5:$5,'IS(Y)'!O$5,'IS(Q)'!48:48)</f>
        <v>1338.4765625</v>
      </c>
      <c r="P47" s="71">
        <f ca="1">SUMIF('IS(Q)'!$5:$5,'IS(Y)'!P$5,'IS(Q)'!48:48)</f>
        <v>1218.1640625</v>
      </c>
      <c r="Q47" s="71">
        <f ca="1">SUMIF('IS(Q)'!$5:$5,'IS(Y)'!Q$5,'IS(Q)'!48:48)</f>
        <v>1097.8515625</v>
      </c>
      <c r="R47" s="71">
        <f ca="1">SUMIF('IS(Q)'!$5:$5,'IS(Y)'!R$5,'IS(Q)'!48:48)</f>
        <v>977.5390625</v>
      </c>
      <c r="S47" s="71">
        <f ca="1">SUMIF('IS(Q)'!$5:$5,'IS(Y)'!S$5,'IS(Q)'!48:48)</f>
        <v>857.2265625</v>
      </c>
      <c r="T47" s="71">
        <f ca="1">SUMIF('IS(Q)'!$5:$5,'IS(Y)'!T$5,'IS(Q)'!48:48)</f>
        <v>736.9140625</v>
      </c>
      <c r="U47" s="71">
        <f ca="1">SUMIF('IS(Q)'!$5:$5,'IS(Y)'!U$5,'IS(Q)'!48:48)</f>
        <v>616.6015625</v>
      </c>
      <c r="V47" s="71">
        <f ca="1">SUMIF('IS(Q)'!$5:$5,'IS(Y)'!V$5,'IS(Q)'!48:48)</f>
        <v>496.2890625</v>
      </c>
      <c r="W47" s="71">
        <f ca="1">SUMIF('IS(Q)'!$5:$5,'IS(Y)'!W$5,'IS(Q)'!48:48)</f>
        <v>375.9765625</v>
      </c>
      <c r="X47" s="71">
        <f ca="1">SUMIF('IS(Q)'!$5:$5,'IS(Y)'!X$5,'IS(Q)'!48:48)</f>
        <v>255.6640625</v>
      </c>
      <c r="Y47" s="71">
        <f ca="1">SUMIF('IS(Q)'!$5:$5,'IS(Y)'!Y$5,'IS(Q)'!48:48)</f>
        <v>135.3515625</v>
      </c>
      <c r="Z47" s="71">
        <f ca="1">SUMIF('IS(Q)'!$5:$5,'IS(Y)'!Z$5,'IS(Q)'!48:48)</f>
        <v>22.55859375</v>
      </c>
      <c r="AA47" s="71">
        <f ca="1">SUMIF('IS(Q)'!$5:$5,'IS(Y)'!AA$5,'IS(Q)'!48:48)</f>
        <v>0</v>
      </c>
      <c r="AB47" s="71">
        <f ca="1">SUMIF('IS(Q)'!$5:$5,'IS(Y)'!AB$5,'IS(Q)'!48:48)</f>
        <v>0</v>
      </c>
      <c r="AC47" s="71">
        <f ca="1">SUMIF('IS(Q)'!$5:$5,'IS(Y)'!AC$5,'IS(Q)'!48:48)</f>
        <v>0</v>
      </c>
      <c r="AD47" s="71">
        <f ca="1">SUMIF('IS(Q)'!$5:$5,'IS(Y)'!AD$5,'IS(Q)'!48:48)</f>
        <v>0</v>
      </c>
      <c r="AE47" s="71">
        <f ca="1">SUMIF('IS(Q)'!$5:$5,'IS(Y)'!AE$5,'IS(Q)'!48:48)</f>
        <v>0</v>
      </c>
      <c r="AF47" s="71">
        <f ca="1">SUMIF('IS(Q)'!$5:$5,'IS(Y)'!AF$5,'IS(Q)'!48:48)</f>
        <v>0</v>
      </c>
      <c r="AG47" s="71">
        <f ca="1">SUMIF('IS(Q)'!$5:$5,'IS(Y)'!AG$5,'IS(Q)'!48:48)</f>
        <v>0</v>
      </c>
      <c r="AH47" s="71">
        <f ca="1">SUMIF('IS(Q)'!$5:$5,'IS(Y)'!AH$5,'IS(Q)'!48:48)</f>
        <v>0</v>
      </c>
      <c r="AI47" s="71">
        <f ca="1">SUMIF('IS(Q)'!$5:$5,'IS(Y)'!AI$5,'IS(Q)'!48:48)</f>
        <v>0</v>
      </c>
      <c r="AJ47" s="71">
        <f ca="1">SUMIF('IS(Q)'!$5:$5,'IS(Y)'!AJ$5,'IS(Q)'!48:48)</f>
        <v>0</v>
      </c>
      <c r="AK47" s="71">
        <f ca="1">SUMIF('IS(Q)'!$5:$5,'IS(Y)'!AK$5,'IS(Q)'!48:48)</f>
        <v>0</v>
      </c>
      <c r="AL47" s="71">
        <f ca="1">SUMIF('IS(Q)'!$5:$5,'IS(Y)'!AL$5,'IS(Q)'!48:48)</f>
        <v>0</v>
      </c>
      <c r="AM47" s="71">
        <f ca="1">SUMIF('IS(Q)'!$5:$5,'IS(Y)'!AM$5,'IS(Q)'!48:48)</f>
        <v>0</v>
      </c>
      <c r="AN47" s="71">
        <f ca="1">SUMIF('IS(Q)'!$5:$5,'IS(Y)'!AN$5,'IS(Q)'!48:48)</f>
        <v>0</v>
      </c>
      <c r="AO47" s="71">
        <f ca="1">SUMIF('IS(Q)'!$5:$5,'IS(Y)'!AO$5,'IS(Q)'!48:48)</f>
        <v>0</v>
      </c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  <c r="BH47" s="68"/>
      <c r="BI47" s="68"/>
      <c r="BJ47" s="68"/>
      <c r="BK47" s="68"/>
      <c r="BL47" s="68"/>
      <c r="BM47" s="68"/>
      <c r="BN47" s="68"/>
      <c r="BO47" s="68"/>
      <c r="BP47" s="68"/>
      <c r="BQ47" s="68"/>
      <c r="BR47" s="68"/>
      <c r="BS47" s="68"/>
      <c r="BT47" s="68"/>
      <c r="BU47" s="68"/>
      <c r="BV47" s="68"/>
      <c r="BW47" s="68"/>
      <c r="BX47" s="68"/>
      <c r="BY47" s="68"/>
      <c r="BZ47" s="68"/>
      <c r="CA47" s="68"/>
      <c r="CB47" s="68"/>
      <c r="CC47" s="68"/>
      <c r="CD47" s="68"/>
      <c r="CE47" s="68"/>
      <c r="CF47" s="68"/>
      <c r="CG47" s="68"/>
      <c r="CH47" s="68"/>
      <c r="CI47" s="68"/>
      <c r="CJ47" s="68"/>
      <c r="CK47" s="68"/>
      <c r="CL47" s="68"/>
      <c r="CM47" s="68"/>
      <c r="CN47" s="68"/>
      <c r="CO47" s="68"/>
      <c r="CP47" s="68"/>
      <c r="CQ47" s="68"/>
      <c r="CR47" s="68"/>
      <c r="CS47" s="68"/>
      <c r="CT47" s="68"/>
      <c r="CU47" s="68"/>
      <c r="CV47" s="68"/>
      <c r="CW47" s="68"/>
      <c r="CX47" s="68"/>
      <c r="CY47" s="68"/>
      <c r="CZ47" s="68"/>
      <c r="DA47" s="68"/>
      <c r="DB47" s="68"/>
      <c r="DC47" s="68"/>
      <c r="DD47" s="68"/>
      <c r="DE47" s="68"/>
      <c r="DF47" s="68"/>
      <c r="DG47" s="68"/>
      <c r="DH47" s="68"/>
      <c r="DI47" s="68"/>
      <c r="DJ47" s="68"/>
      <c r="DK47" s="68"/>
      <c r="DL47" s="68"/>
      <c r="DM47" s="68"/>
      <c r="DN47" s="68"/>
      <c r="DO47" s="68"/>
      <c r="DP47" s="68"/>
      <c r="DQ47" s="68"/>
      <c r="DR47" s="68"/>
      <c r="DS47" s="68"/>
      <c r="DT47" s="68"/>
      <c r="DU47" s="68"/>
      <c r="DV47" s="68"/>
      <c r="DW47" s="68"/>
    </row>
    <row r="48" spans="1:127" ht="14.1" customHeight="1">
      <c r="A48" s="10">
        <f ca="1">E48-'IS(Q)'!E49</f>
        <v>0</v>
      </c>
      <c r="B48" s="20" t="s">
        <v>1104</v>
      </c>
      <c r="D48" s="8" t="s">
        <v>97</v>
      </c>
      <c r="E48" s="146">
        <f ca="1">SUM(G48:AO48)</f>
        <v>0</v>
      </c>
      <c r="F48" s="71"/>
      <c r="G48" s="71"/>
      <c r="H48" s="71">
        <f ca="1">SUMIF('IS(Q)'!$5:$5,'IS(Y)'!H$5,'IS(Q)'!49:49)</f>
        <v>0</v>
      </c>
      <c r="I48" s="71">
        <f ca="1">SUMIF('IS(Q)'!$5:$5,'IS(Y)'!I$5,'IS(Q)'!49:49)</f>
        <v>0</v>
      </c>
      <c r="J48" s="71">
        <f ca="1">SUMIF('IS(Q)'!$5:$5,'IS(Y)'!J$5,'IS(Q)'!49:49)</f>
        <v>0</v>
      </c>
      <c r="K48" s="71">
        <f ca="1">SUMIF('IS(Q)'!$5:$5,'IS(Y)'!K$5,'IS(Q)'!49:49)</f>
        <v>0</v>
      </c>
      <c r="L48" s="71">
        <f ca="1">SUMIF('IS(Q)'!$5:$5,'IS(Y)'!L$5,'IS(Q)'!49:49)</f>
        <v>0</v>
      </c>
      <c r="M48" s="71">
        <f ca="1">SUMIF('IS(Q)'!$5:$5,'IS(Y)'!M$5,'IS(Q)'!49:49)</f>
        <v>0</v>
      </c>
      <c r="N48" s="71">
        <f ca="1">SUMIF('IS(Q)'!$5:$5,'IS(Y)'!N$5,'IS(Q)'!49:49)</f>
        <v>0</v>
      </c>
      <c r="O48" s="71">
        <f ca="1">SUMIF('IS(Q)'!$5:$5,'IS(Y)'!O$5,'IS(Q)'!49:49)</f>
        <v>0</v>
      </c>
      <c r="P48" s="71">
        <f ca="1">SUMIF('IS(Q)'!$5:$5,'IS(Y)'!P$5,'IS(Q)'!49:49)</f>
        <v>0</v>
      </c>
      <c r="Q48" s="71">
        <f ca="1">SUMIF('IS(Q)'!$5:$5,'IS(Y)'!Q$5,'IS(Q)'!49:49)</f>
        <v>0</v>
      </c>
      <c r="R48" s="71">
        <f ca="1">SUMIF('IS(Q)'!$5:$5,'IS(Y)'!R$5,'IS(Q)'!49:49)</f>
        <v>0</v>
      </c>
      <c r="S48" s="71">
        <f ca="1">SUMIF('IS(Q)'!$5:$5,'IS(Y)'!S$5,'IS(Q)'!49:49)</f>
        <v>0</v>
      </c>
      <c r="T48" s="71">
        <f ca="1">SUMIF('IS(Q)'!$5:$5,'IS(Y)'!T$5,'IS(Q)'!49:49)</f>
        <v>0</v>
      </c>
      <c r="U48" s="71">
        <f ca="1">SUMIF('IS(Q)'!$5:$5,'IS(Y)'!U$5,'IS(Q)'!49:49)</f>
        <v>0</v>
      </c>
      <c r="V48" s="71">
        <f ca="1">SUMIF('IS(Q)'!$5:$5,'IS(Y)'!V$5,'IS(Q)'!49:49)</f>
        <v>0</v>
      </c>
      <c r="W48" s="71">
        <f ca="1">SUMIF('IS(Q)'!$5:$5,'IS(Y)'!W$5,'IS(Q)'!49:49)</f>
        <v>0</v>
      </c>
      <c r="X48" s="71">
        <f ca="1">SUMIF('IS(Q)'!$5:$5,'IS(Y)'!X$5,'IS(Q)'!49:49)</f>
        <v>0</v>
      </c>
      <c r="Y48" s="71">
        <f ca="1">SUMIF('IS(Q)'!$5:$5,'IS(Y)'!Y$5,'IS(Q)'!49:49)</f>
        <v>0</v>
      </c>
      <c r="Z48" s="71">
        <f ca="1">SUMIF('IS(Q)'!$5:$5,'IS(Y)'!Z$5,'IS(Q)'!49:49)</f>
        <v>0</v>
      </c>
      <c r="AA48" s="71">
        <f ca="1">SUMIF('IS(Q)'!$5:$5,'IS(Y)'!AA$5,'IS(Q)'!49:49)</f>
        <v>0</v>
      </c>
      <c r="AB48" s="71">
        <f ca="1">SUMIF('IS(Q)'!$5:$5,'IS(Y)'!AB$5,'IS(Q)'!49:49)</f>
        <v>0</v>
      </c>
      <c r="AC48" s="71">
        <f ca="1">SUMIF('IS(Q)'!$5:$5,'IS(Y)'!AC$5,'IS(Q)'!49:49)</f>
        <v>0</v>
      </c>
      <c r="AD48" s="71">
        <f ca="1">SUMIF('IS(Q)'!$5:$5,'IS(Y)'!AD$5,'IS(Q)'!49:49)</f>
        <v>0</v>
      </c>
      <c r="AE48" s="71">
        <f ca="1">SUMIF('IS(Q)'!$5:$5,'IS(Y)'!AE$5,'IS(Q)'!49:49)</f>
        <v>0</v>
      </c>
      <c r="AF48" s="71">
        <f ca="1">SUMIF('IS(Q)'!$5:$5,'IS(Y)'!AF$5,'IS(Q)'!49:49)</f>
        <v>0</v>
      </c>
      <c r="AG48" s="71">
        <f ca="1">SUMIF('IS(Q)'!$5:$5,'IS(Y)'!AG$5,'IS(Q)'!49:49)</f>
        <v>0</v>
      </c>
      <c r="AH48" s="71">
        <f ca="1">SUMIF('IS(Q)'!$5:$5,'IS(Y)'!AH$5,'IS(Q)'!49:49)</f>
        <v>0</v>
      </c>
      <c r="AI48" s="71">
        <f ca="1">SUMIF('IS(Q)'!$5:$5,'IS(Y)'!AI$5,'IS(Q)'!49:49)</f>
        <v>0</v>
      </c>
      <c r="AJ48" s="71">
        <f ca="1">SUMIF('IS(Q)'!$5:$5,'IS(Y)'!AJ$5,'IS(Q)'!49:49)</f>
        <v>0</v>
      </c>
      <c r="AK48" s="71">
        <f ca="1">SUMIF('IS(Q)'!$5:$5,'IS(Y)'!AK$5,'IS(Q)'!49:49)</f>
        <v>0</v>
      </c>
      <c r="AL48" s="71">
        <f ca="1">SUMIF('IS(Q)'!$5:$5,'IS(Y)'!AL$5,'IS(Q)'!49:49)</f>
        <v>0</v>
      </c>
      <c r="AM48" s="71">
        <f ca="1">SUMIF('IS(Q)'!$5:$5,'IS(Y)'!AM$5,'IS(Q)'!49:49)</f>
        <v>0</v>
      </c>
      <c r="AN48" s="71">
        <f ca="1">SUMIF('IS(Q)'!$5:$5,'IS(Y)'!AN$5,'IS(Q)'!49:49)</f>
        <v>0</v>
      </c>
      <c r="AO48" s="71">
        <f ca="1">SUMIF('IS(Q)'!$5:$5,'IS(Y)'!AO$5,'IS(Q)'!49:49)</f>
        <v>0</v>
      </c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68"/>
      <c r="BA48" s="68"/>
      <c r="BB48" s="68"/>
      <c r="BC48" s="68"/>
      <c r="BD48" s="68"/>
      <c r="BE48" s="68"/>
      <c r="BF48" s="68"/>
      <c r="BG48" s="68"/>
      <c r="BH48" s="68"/>
      <c r="BI48" s="68"/>
      <c r="BJ48" s="68"/>
      <c r="BK48" s="68"/>
      <c r="BL48" s="68"/>
      <c r="BM48" s="68"/>
      <c r="BN48" s="68"/>
      <c r="BO48" s="68"/>
      <c r="BP48" s="68"/>
      <c r="BQ48" s="68"/>
      <c r="BR48" s="68"/>
      <c r="BS48" s="68"/>
      <c r="BT48" s="68"/>
      <c r="BU48" s="68"/>
      <c r="BV48" s="68"/>
      <c r="BW48" s="68"/>
      <c r="BX48" s="68"/>
      <c r="BY48" s="68"/>
      <c r="BZ48" s="68"/>
      <c r="CA48" s="68"/>
      <c r="CB48" s="68"/>
      <c r="CC48" s="68"/>
      <c r="CD48" s="68"/>
      <c r="CE48" s="68"/>
      <c r="CF48" s="68"/>
      <c r="CG48" s="68"/>
      <c r="CH48" s="68"/>
      <c r="CI48" s="68"/>
      <c r="CJ48" s="68"/>
      <c r="CK48" s="68"/>
      <c r="CL48" s="68"/>
      <c r="CM48" s="68"/>
      <c r="CN48" s="68"/>
      <c r="CO48" s="68"/>
      <c r="CP48" s="68"/>
      <c r="CQ48" s="68"/>
      <c r="CR48" s="68"/>
      <c r="CS48" s="68"/>
      <c r="CT48" s="68"/>
      <c r="CU48" s="68"/>
      <c r="CV48" s="68"/>
      <c r="CW48" s="68"/>
      <c r="CX48" s="68"/>
      <c r="CY48" s="68"/>
      <c r="CZ48" s="68"/>
      <c r="DA48" s="68"/>
      <c r="DB48" s="68"/>
      <c r="DC48" s="68"/>
      <c r="DD48" s="68"/>
      <c r="DE48" s="68"/>
      <c r="DF48" s="68"/>
      <c r="DG48" s="68"/>
      <c r="DH48" s="68"/>
      <c r="DI48" s="68"/>
      <c r="DJ48" s="68"/>
      <c r="DK48" s="68"/>
      <c r="DL48" s="68"/>
      <c r="DM48" s="68"/>
      <c r="DN48" s="68"/>
      <c r="DO48" s="68"/>
      <c r="DP48" s="68"/>
      <c r="DQ48" s="68"/>
      <c r="DR48" s="68"/>
      <c r="DS48" s="68"/>
      <c r="DT48" s="68"/>
      <c r="DU48" s="68"/>
      <c r="DV48" s="68"/>
      <c r="DW48" s="68"/>
    </row>
    <row r="49" spans="1:149" ht="14.1" customHeight="1">
      <c r="A49" s="10">
        <f ca="1">E49-'IS(Q)'!E50</f>
        <v>0</v>
      </c>
      <c r="B49" s="20" t="s">
        <v>661</v>
      </c>
      <c r="D49" s="8" t="s">
        <v>97</v>
      </c>
      <c r="E49" s="146">
        <f t="shared" ref="E49" ca="1" si="73">SUM(G49:AO49)</f>
        <v>0</v>
      </c>
      <c r="F49" s="71"/>
      <c r="G49" s="71"/>
      <c r="H49" s="71">
        <f ca="1">SUMIF('IS(Q)'!$5:$5,'IS(Y)'!H$5,'IS(Q)'!50:50)</f>
        <v>0</v>
      </c>
      <c r="I49" s="71">
        <f ca="1">SUMIF('IS(Q)'!$5:$5,'IS(Y)'!I$5,'IS(Q)'!50:50)</f>
        <v>0</v>
      </c>
      <c r="J49" s="71">
        <f ca="1">SUMIF('IS(Q)'!$5:$5,'IS(Y)'!J$5,'IS(Q)'!50:50)</f>
        <v>0</v>
      </c>
      <c r="K49" s="71">
        <f ca="1">SUMIF('IS(Q)'!$5:$5,'IS(Y)'!K$5,'IS(Q)'!50:50)</f>
        <v>0</v>
      </c>
      <c r="L49" s="71">
        <f ca="1">SUMIF('IS(Q)'!$5:$5,'IS(Y)'!L$5,'IS(Q)'!50:50)</f>
        <v>0</v>
      </c>
      <c r="M49" s="71">
        <f ca="1">SUMIF('IS(Q)'!$5:$5,'IS(Y)'!M$5,'IS(Q)'!50:50)</f>
        <v>0</v>
      </c>
      <c r="N49" s="71">
        <f ca="1">SUMIF('IS(Q)'!$5:$5,'IS(Y)'!N$5,'IS(Q)'!50:50)</f>
        <v>0</v>
      </c>
      <c r="O49" s="71">
        <f ca="1">SUMIF('IS(Q)'!$5:$5,'IS(Y)'!O$5,'IS(Q)'!50:50)</f>
        <v>0</v>
      </c>
      <c r="P49" s="71">
        <f ca="1">SUMIF('IS(Q)'!$5:$5,'IS(Y)'!P$5,'IS(Q)'!50:50)</f>
        <v>0</v>
      </c>
      <c r="Q49" s="71">
        <f ca="1">SUMIF('IS(Q)'!$5:$5,'IS(Y)'!Q$5,'IS(Q)'!50:50)</f>
        <v>0</v>
      </c>
      <c r="R49" s="71">
        <f ca="1">SUMIF('IS(Q)'!$5:$5,'IS(Y)'!R$5,'IS(Q)'!50:50)</f>
        <v>0</v>
      </c>
      <c r="S49" s="71">
        <f ca="1">SUMIF('IS(Q)'!$5:$5,'IS(Y)'!S$5,'IS(Q)'!50:50)</f>
        <v>0</v>
      </c>
      <c r="T49" s="71">
        <f ca="1">SUMIF('IS(Q)'!$5:$5,'IS(Y)'!T$5,'IS(Q)'!50:50)</f>
        <v>0</v>
      </c>
      <c r="U49" s="71">
        <f ca="1">SUMIF('IS(Q)'!$5:$5,'IS(Y)'!U$5,'IS(Q)'!50:50)</f>
        <v>0</v>
      </c>
      <c r="V49" s="71">
        <f ca="1">SUMIF('IS(Q)'!$5:$5,'IS(Y)'!V$5,'IS(Q)'!50:50)</f>
        <v>0</v>
      </c>
      <c r="W49" s="71">
        <f ca="1">SUMIF('IS(Q)'!$5:$5,'IS(Y)'!W$5,'IS(Q)'!50:50)</f>
        <v>0</v>
      </c>
      <c r="X49" s="71">
        <f ca="1">SUMIF('IS(Q)'!$5:$5,'IS(Y)'!X$5,'IS(Q)'!50:50)</f>
        <v>0</v>
      </c>
      <c r="Y49" s="71">
        <f ca="1">SUMIF('IS(Q)'!$5:$5,'IS(Y)'!Y$5,'IS(Q)'!50:50)</f>
        <v>0</v>
      </c>
      <c r="Z49" s="71">
        <f ca="1">SUMIF('IS(Q)'!$5:$5,'IS(Y)'!Z$5,'IS(Q)'!50:50)</f>
        <v>0</v>
      </c>
      <c r="AA49" s="71">
        <f ca="1">SUMIF('IS(Q)'!$5:$5,'IS(Y)'!AA$5,'IS(Q)'!50:50)</f>
        <v>0</v>
      </c>
      <c r="AB49" s="71">
        <f ca="1">SUMIF('IS(Q)'!$5:$5,'IS(Y)'!AB$5,'IS(Q)'!50:50)</f>
        <v>0</v>
      </c>
      <c r="AC49" s="71">
        <f ca="1">SUMIF('IS(Q)'!$5:$5,'IS(Y)'!AC$5,'IS(Q)'!50:50)</f>
        <v>0</v>
      </c>
      <c r="AD49" s="71">
        <f ca="1">SUMIF('IS(Q)'!$5:$5,'IS(Y)'!AD$5,'IS(Q)'!50:50)</f>
        <v>0</v>
      </c>
      <c r="AE49" s="71">
        <f ca="1">SUMIF('IS(Q)'!$5:$5,'IS(Y)'!AE$5,'IS(Q)'!50:50)</f>
        <v>0</v>
      </c>
      <c r="AF49" s="71">
        <f ca="1">SUMIF('IS(Q)'!$5:$5,'IS(Y)'!AF$5,'IS(Q)'!50:50)</f>
        <v>0</v>
      </c>
      <c r="AG49" s="71">
        <f ca="1">SUMIF('IS(Q)'!$5:$5,'IS(Y)'!AG$5,'IS(Q)'!50:50)</f>
        <v>0</v>
      </c>
      <c r="AH49" s="71">
        <f ca="1">SUMIF('IS(Q)'!$5:$5,'IS(Y)'!AH$5,'IS(Q)'!50:50)</f>
        <v>0</v>
      </c>
      <c r="AI49" s="71">
        <f ca="1">SUMIF('IS(Q)'!$5:$5,'IS(Y)'!AI$5,'IS(Q)'!50:50)</f>
        <v>0</v>
      </c>
      <c r="AJ49" s="71">
        <f ca="1">SUMIF('IS(Q)'!$5:$5,'IS(Y)'!AJ$5,'IS(Q)'!50:50)</f>
        <v>0</v>
      </c>
      <c r="AK49" s="71">
        <f ca="1">SUMIF('IS(Q)'!$5:$5,'IS(Y)'!AK$5,'IS(Q)'!50:50)</f>
        <v>0</v>
      </c>
      <c r="AL49" s="71">
        <f ca="1">SUMIF('IS(Q)'!$5:$5,'IS(Y)'!AL$5,'IS(Q)'!50:50)</f>
        <v>0</v>
      </c>
      <c r="AM49" s="71">
        <f ca="1">SUMIF('IS(Q)'!$5:$5,'IS(Y)'!AM$5,'IS(Q)'!50:50)</f>
        <v>0</v>
      </c>
      <c r="AN49" s="71">
        <f ca="1">SUMIF('IS(Q)'!$5:$5,'IS(Y)'!AN$5,'IS(Q)'!50:50)</f>
        <v>0</v>
      </c>
      <c r="AO49" s="71">
        <f ca="1">SUMIF('IS(Q)'!$5:$5,'IS(Y)'!AO$5,'IS(Q)'!50:50)</f>
        <v>0</v>
      </c>
      <c r="AP49" s="68"/>
      <c r="AQ49" s="68"/>
      <c r="AR49" s="68"/>
      <c r="AS49" s="68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68"/>
      <c r="BJ49" s="68"/>
      <c r="BK49" s="68"/>
      <c r="BL49" s="68"/>
      <c r="BM49" s="68"/>
      <c r="BN49" s="68"/>
      <c r="BO49" s="68"/>
      <c r="BP49" s="68"/>
      <c r="BQ49" s="68"/>
      <c r="BR49" s="68"/>
      <c r="BS49" s="68"/>
      <c r="BT49" s="68"/>
      <c r="BU49" s="68"/>
      <c r="BV49" s="68"/>
      <c r="BW49" s="68"/>
      <c r="BX49" s="68"/>
      <c r="BY49" s="68"/>
      <c r="BZ49" s="68"/>
      <c r="CA49" s="68"/>
      <c r="CB49" s="68"/>
      <c r="CC49" s="68"/>
      <c r="CD49" s="68"/>
      <c r="CE49" s="68"/>
      <c r="CF49" s="68"/>
      <c r="CG49" s="68"/>
      <c r="CH49" s="68"/>
      <c r="CI49" s="68"/>
      <c r="CJ49" s="68"/>
      <c r="CK49" s="68"/>
      <c r="CL49" s="68"/>
      <c r="CM49" s="68"/>
      <c r="CN49" s="68"/>
      <c r="CO49" s="68"/>
      <c r="CP49" s="68"/>
      <c r="CQ49" s="68"/>
      <c r="CR49" s="68"/>
      <c r="CS49" s="68"/>
      <c r="CT49" s="68"/>
      <c r="CU49" s="68"/>
      <c r="CV49" s="68"/>
      <c r="CW49" s="68"/>
      <c r="CX49" s="68"/>
      <c r="CY49" s="68"/>
      <c r="CZ49" s="68"/>
      <c r="DA49" s="68"/>
      <c r="DB49" s="68"/>
      <c r="DC49" s="68"/>
      <c r="DD49" s="68"/>
      <c r="DE49" s="68"/>
      <c r="DF49" s="68"/>
      <c r="DG49" s="68"/>
      <c r="DH49" s="68"/>
      <c r="DI49" s="68"/>
      <c r="DJ49" s="68"/>
      <c r="DK49" s="68"/>
      <c r="DL49" s="68"/>
      <c r="DM49" s="68"/>
      <c r="DN49" s="68"/>
      <c r="DO49" s="68"/>
      <c r="DP49" s="68"/>
      <c r="DQ49" s="68"/>
      <c r="DR49" s="68"/>
      <c r="DS49" s="68"/>
      <c r="DT49" s="68"/>
      <c r="DU49" s="68"/>
      <c r="DV49" s="68"/>
      <c r="DW49" s="68"/>
    </row>
    <row r="50" spans="1:149" ht="14.1" customHeight="1">
      <c r="A50" s="10">
        <f ca="1">E50-'IS(Q)'!E51</f>
        <v>0</v>
      </c>
      <c r="B50" s="20" t="s">
        <v>1439</v>
      </c>
      <c r="D50" s="8" t="s">
        <v>97</v>
      </c>
      <c r="E50" s="146">
        <f t="shared" ref="E50" ca="1" si="74">SUM(G50:AO50)</f>
        <v>0</v>
      </c>
      <c r="F50" s="71"/>
      <c r="G50" s="71"/>
      <c r="H50" s="71">
        <f ca="1">SUMIF('IS(Q)'!$5:$5,'IS(Y)'!H$5,'IS(Q)'!51:51)</f>
        <v>0</v>
      </c>
      <c r="I50" s="71">
        <f ca="1">SUMIF('IS(Q)'!$5:$5,'IS(Y)'!I$5,'IS(Q)'!51:51)</f>
        <v>0</v>
      </c>
      <c r="J50" s="71">
        <f ca="1">SUMIF('IS(Q)'!$5:$5,'IS(Y)'!J$5,'IS(Q)'!51:51)</f>
        <v>0</v>
      </c>
      <c r="K50" s="71">
        <f ca="1">SUMIF('IS(Q)'!$5:$5,'IS(Y)'!K$5,'IS(Q)'!51:51)</f>
        <v>0</v>
      </c>
      <c r="L50" s="71">
        <f ca="1">SUMIF('IS(Q)'!$5:$5,'IS(Y)'!L$5,'IS(Q)'!51:51)</f>
        <v>0</v>
      </c>
      <c r="M50" s="71">
        <f ca="1">SUMIF('IS(Q)'!$5:$5,'IS(Y)'!M$5,'IS(Q)'!51:51)</f>
        <v>0</v>
      </c>
      <c r="N50" s="71">
        <f ca="1">SUMIF('IS(Q)'!$5:$5,'IS(Y)'!N$5,'IS(Q)'!51:51)</f>
        <v>0</v>
      </c>
      <c r="O50" s="71">
        <f ca="1">SUMIF('IS(Q)'!$5:$5,'IS(Y)'!O$5,'IS(Q)'!51:51)</f>
        <v>0</v>
      </c>
      <c r="P50" s="71">
        <f ca="1">SUMIF('IS(Q)'!$5:$5,'IS(Y)'!P$5,'IS(Q)'!51:51)</f>
        <v>0</v>
      </c>
      <c r="Q50" s="71">
        <f ca="1">SUMIF('IS(Q)'!$5:$5,'IS(Y)'!Q$5,'IS(Q)'!51:51)</f>
        <v>0</v>
      </c>
      <c r="R50" s="71">
        <f ca="1">SUMIF('IS(Q)'!$5:$5,'IS(Y)'!R$5,'IS(Q)'!51:51)</f>
        <v>0</v>
      </c>
      <c r="S50" s="71">
        <f ca="1">SUMIF('IS(Q)'!$5:$5,'IS(Y)'!S$5,'IS(Q)'!51:51)</f>
        <v>0</v>
      </c>
      <c r="T50" s="71">
        <f ca="1">SUMIF('IS(Q)'!$5:$5,'IS(Y)'!T$5,'IS(Q)'!51:51)</f>
        <v>0</v>
      </c>
      <c r="U50" s="71">
        <f ca="1">SUMIF('IS(Q)'!$5:$5,'IS(Y)'!U$5,'IS(Q)'!51:51)</f>
        <v>0</v>
      </c>
      <c r="V50" s="71">
        <f ca="1">SUMIF('IS(Q)'!$5:$5,'IS(Y)'!V$5,'IS(Q)'!51:51)</f>
        <v>0</v>
      </c>
      <c r="W50" s="71">
        <f ca="1">SUMIF('IS(Q)'!$5:$5,'IS(Y)'!W$5,'IS(Q)'!51:51)</f>
        <v>0</v>
      </c>
      <c r="X50" s="71">
        <f ca="1">SUMIF('IS(Q)'!$5:$5,'IS(Y)'!X$5,'IS(Q)'!51:51)</f>
        <v>0</v>
      </c>
      <c r="Y50" s="71">
        <f ca="1">SUMIF('IS(Q)'!$5:$5,'IS(Y)'!Y$5,'IS(Q)'!51:51)</f>
        <v>0</v>
      </c>
      <c r="Z50" s="71">
        <f ca="1">SUMIF('IS(Q)'!$5:$5,'IS(Y)'!Z$5,'IS(Q)'!51:51)</f>
        <v>0</v>
      </c>
      <c r="AA50" s="71">
        <f ca="1">SUMIF('IS(Q)'!$5:$5,'IS(Y)'!AA$5,'IS(Q)'!51:51)</f>
        <v>0</v>
      </c>
      <c r="AB50" s="71">
        <f ca="1">SUMIF('IS(Q)'!$5:$5,'IS(Y)'!AB$5,'IS(Q)'!51:51)</f>
        <v>0</v>
      </c>
      <c r="AC50" s="71">
        <f ca="1">SUMIF('IS(Q)'!$5:$5,'IS(Y)'!AC$5,'IS(Q)'!51:51)</f>
        <v>0</v>
      </c>
      <c r="AD50" s="71">
        <f ca="1">SUMIF('IS(Q)'!$5:$5,'IS(Y)'!AD$5,'IS(Q)'!51:51)</f>
        <v>0</v>
      </c>
      <c r="AE50" s="71">
        <f ca="1">SUMIF('IS(Q)'!$5:$5,'IS(Y)'!AE$5,'IS(Q)'!51:51)</f>
        <v>0</v>
      </c>
      <c r="AF50" s="71">
        <f ca="1">SUMIF('IS(Q)'!$5:$5,'IS(Y)'!AF$5,'IS(Q)'!51:51)</f>
        <v>0</v>
      </c>
      <c r="AG50" s="71">
        <f ca="1">SUMIF('IS(Q)'!$5:$5,'IS(Y)'!AG$5,'IS(Q)'!51:51)</f>
        <v>0</v>
      </c>
      <c r="AH50" s="71">
        <f ca="1">SUMIF('IS(Q)'!$5:$5,'IS(Y)'!AH$5,'IS(Q)'!51:51)</f>
        <v>0</v>
      </c>
      <c r="AI50" s="71">
        <f ca="1">SUMIF('IS(Q)'!$5:$5,'IS(Y)'!AI$5,'IS(Q)'!51:51)</f>
        <v>0</v>
      </c>
      <c r="AJ50" s="71">
        <f ca="1">SUMIF('IS(Q)'!$5:$5,'IS(Y)'!AJ$5,'IS(Q)'!51:51)</f>
        <v>0</v>
      </c>
      <c r="AK50" s="71">
        <f ca="1">SUMIF('IS(Q)'!$5:$5,'IS(Y)'!AK$5,'IS(Q)'!51:51)</f>
        <v>0</v>
      </c>
      <c r="AL50" s="71">
        <f ca="1">SUMIF('IS(Q)'!$5:$5,'IS(Y)'!AL$5,'IS(Q)'!51:51)</f>
        <v>0</v>
      </c>
      <c r="AM50" s="71">
        <f ca="1">SUMIF('IS(Q)'!$5:$5,'IS(Y)'!AM$5,'IS(Q)'!51:51)</f>
        <v>0</v>
      </c>
      <c r="AN50" s="71">
        <f ca="1">SUMIF('IS(Q)'!$5:$5,'IS(Y)'!AN$5,'IS(Q)'!51:51)</f>
        <v>0</v>
      </c>
      <c r="AO50" s="71">
        <f ca="1">SUMIF('IS(Q)'!$5:$5,'IS(Y)'!AO$5,'IS(Q)'!51:51)</f>
        <v>0</v>
      </c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68"/>
      <c r="BJ50" s="68"/>
      <c r="BK50" s="68"/>
      <c r="BL50" s="68"/>
      <c r="BM50" s="68"/>
      <c r="BN50" s="68"/>
      <c r="BO50" s="68"/>
      <c r="BP50" s="68"/>
      <c r="BQ50" s="68"/>
      <c r="BR50" s="68"/>
      <c r="BS50" s="68"/>
      <c r="BT50" s="68"/>
      <c r="BU50" s="68"/>
      <c r="BV50" s="68"/>
      <c r="BW50" s="68"/>
      <c r="BX50" s="68"/>
      <c r="BY50" s="68"/>
      <c r="BZ50" s="68"/>
      <c r="CA50" s="68"/>
      <c r="CB50" s="68"/>
      <c r="CC50" s="68"/>
      <c r="CD50" s="68"/>
      <c r="CE50" s="68"/>
      <c r="CF50" s="68"/>
      <c r="CG50" s="68"/>
      <c r="CH50" s="68"/>
      <c r="CI50" s="68"/>
      <c r="CJ50" s="68"/>
      <c r="CK50" s="68"/>
      <c r="CL50" s="68"/>
      <c r="CM50" s="68"/>
      <c r="CN50" s="68"/>
      <c r="CO50" s="68"/>
      <c r="CP50" s="68"/>
      <c r="CQ50" s="68"/>
      <c r="CR50" s="68"/>
      <c r="CS50" s="68"/>
      <c r="CT50" s="68"/>
      <c r="CU50" s="68"/>
      <c r="CV50" s="68"/>
      <c r="CW50" s="68"/>
      <c r="CX50" s="68"/>
      <c r="CY50" s="68"/>
      <c r="CZ50" s="68"/>
      <c r="DA50" s="68"/>
      <c r="DB50" s="68"/>
      <c r="DC50" s="68"/>
      <c r="DD50" s="68"/>
      <c r="DE50" s="68"/>
      <c r="DF50" s="68"/>
      <c r="DG50" s="68"/>
      <c r="DH50" s="68"/>
      <c r="DI50" s="68"/>
      <c r="DJ50" s="68"/>
      <c r="DK50" s="68"/>
      <c r="DL50" s="68"/>
      <c r="DM50" s="68"/>
      <c r="DN50" s="68"/>
      <c r="DO50" s="68"/>
      <c r="DP50" s="68"/>
      <c r="DQ50" s="68"/>
      <c r="DR50" s="68"/>
      <c r="DS50" s="68"/>
      <c r="DT50" s="68"/>
      <c r="DU50" s="68"/>
      <c r="DV50" s="68"/>
      <c r="DW50" s="68"/>
    </row>
    <row r="51" spans="1:149" ht="14.1" customHeight="1">
      <c r="A51" s="10">
        <f ca="1">E51-'IS(Q)'!E52</f>
        <v>0</v>
      </c>
      <c r="B51" s="20" t="s">
        <v>1440</v>
      </c>
      <c r="D51" s="8" t="s">
        <v>97</v>
      </c>
      <c r="E51" s="146">
        <f t="shared" ref="E51" ca="1" si="75">SUM(G51:AO51)</f>
        <v>0</v>
      </c>
      <c r="F51" s="71"/>
      <c r="G51" s="71"/>
      <c r="H51" s="71">
        <f ca="1">SUMIF('IS(Q)'!$5:$5,'IS(Y)'!H$5,'IS(Q)'!52:52)</f>
        <v>0</v>
      </c>
      <c r="I51" s="71">
        <f ca="1">SUMIF('IS(Q)'!$5:$5,'IS(Y)'!I$5,'IS(Q)'!52:52)</f>
        <v>0</v>
      </c>
      <c r="J51" s="71">
        <f ca="1">SUMIF('IS(Q)'!$5:$5,'IS(Y)'!J$5,'IS(Q)'!52:52)</f>
        <v>0</v>
      </c>
      <c r="K51" s="71">
        <f ca="1">SUMIF('IS(Q)'!$5:$5,'IS(Y)'!K$5,'IS(Q)'!52:52)</f>
        <v>0</v>
      </c>
      <c r="L51" s="71">
        <f ca="1">SUMIF('IS(Q)'!$5:$5,'IS(Y)'!L$5,'IS(Q)'!52:52)</f>
        <v>0</v>
      </c>
      <c r="M51" s="71">
        <f ca="1">SUMIF('IS(Q)'!$5:$5,'IS(Y)'!M$5,'IS(Q)'!52:52)</f>
        <v>0</v>
      </c>
      <c r="N51" s="71">
        <f ca="1">SUMIF('IS(Q)'!$5:$5,'IS(Y)'!N$5,'IS(Q)'!52:52)</f>
        <v>0</v>
      </c>
      <c r="O51" s="71">
        <f ca="1">SUMIF('IS(Q)'!$5:$5,'IS(Y)'!O$5,'IS(Q)'!52:52)</f>
        <v>0</v>
      </c>
      <c r="P51" s="71">
        <f ca="1">SUMIF('IS(Q)'!$5:$5,'IS(Y)'!P$5,'IS(Q)'!52:52)</f>
        <v>0</v>
      </c>
      <c r="Q51" s="71">
        <f ca="1">SUMIF('IS(Q)'!$5:$5,'IS(Y)'!Q$5,'IS(Q)'!52:52)</f>
        <v>0</v>
      </c>
      <c r="R51" s="71">
        <f ca="1">SUMIF('IS(Q)'!$5:$5,'IS(Y)'!R$5,'IS(Q)'!52:52)</f>
        <v>0</v>
      </c>
      <c r="S51" s="71">
        <f ca="1">SUMIF('IS(Q)'!$5:$5,'IS(Y)'!S$5,'IS(Q)'!52:52)</f>
        <v>0</v>
      </c>
      <c r="T51" s="71">
        <f ca="1">SUMIF('IS(Q)'!$5:$5,'IS(Y)'!T$5,'IS(Q)'!52:52)</f>
        <v>0</v>
      </c>
      <c r="U51" s="71">
        <f ca="1">SUMIF('IS(Q)'!$5:$5,'IS(Y)'!U$5,'IS(Q)'!52:52)</f>
        <v>0</v>
      </c>
      <c r="V51" s="71">
        <f ca="1">SUMIF('IS(Q)'!$5:$5,'IS(Y)'!V$5,'IS(Q)'!52:52)</f>
        <v>0</v>
      </c>
      <c r="W51" s="71">
        <f ca="1">SUMIF('IS(Q)'!$5:$5,'IS(Y)'!W$5,'IS(Q)'!52:52)</f>
        <v>0</v>
      </c>
      <c r="X51" s="71">
        <f ca="1">SUMIF('IS(Q)'!$5:$5,'IS(Y)'!X$5,'IS(Q)'!52:52)</f>
        <v>0</v>
      </c>
      <c r="Y51" s="71">
        <f ca="1">SUMIF('IS(Q)'!$5:$5,'IS(Y)'!Y$5,'IS(Q)'!52:52)</f>
        <v>0</v>
      </c>
      <c r="Z51" s="71">
        <f ca="1">SUMIF('IS(Q)'!$5:$5,'IS(Y)'!Z$5,'IS(Q)'!52:52)</f>
        <v>0</v>
      </c>
      <c r="AA51" s="71">
        <f ca="1">SUMIF('IS(Q)'!$5:$5,'IS(Y)'!AA$5,'IS(Q)'!52:52)</f>
        <v>0</v>
      </c>
      <c r="AB51" s="71">
        <f ca="1">SUMIF('IS(Q)'!$5:$5,'IS(Y)'!AB$5,'IS(Q)'!52:52)</f>
        <v>0</v>
      </c>
      <c r="AC51" s="71">
        <f ca="1">SUMIF('IS(Q)'!$5:$5,'IS(Y)'!AC$5,'IS(Q)'!52:52)</f>
        <v>0</v>
      </c>
      <c r="AD51" s="71">
        <f ca="1">SUMIF('IS(Q)'!$5:$5,'IS(Y)'!AD$5,'IS(Q)'!52:52)</f>
        <v>0</v>
      </c>
      <c r="AE51" s="71">
        <f ca="1">SUMIF('IS(Q)'!$5:$5,'IS(Y)'!AE$5,'IS(Q)'!52:52)</f>
        <v>0</v>
      </c>
      <c r="AF51" s="71">
        <f ca="1">SUMIF('IS(Q)'!$5:$5,'IS(Y)'!AF$5,'IS(Q)'!52:52)</f>
        <v>0</v>
      </c>
      <c r="AG51" s="71">
        <f ca="1">SUMIF('IS(Q)'!$5:$5,'IS(Y)'!AG$5,'IS(Q)'!52:52)</f>
        <v>0</v>
      </c>
      <c r="AH51" s="71">
        <f ca="1">SUMIF('IS(Q)'!$5:$5,'IS(Y)'!AH$5,'IS(Q)'!52:52)</f>
        <v>0</v>
      </c>
      <c r="AI51" s="71">
        <f ca="1">SUMIF('IS(Q)'!$5:$5,'IS(Y)'!AI$5,'IS(Q)'!52:52)</f>
        <v>0</v>
      </c>
      <c r="AJ51" s="71">
        <f ca="1">SUMIF('IS(Q)'!$5:$5,'IS(Y)'!AJ$5,'IS(Q)'!52:52)</f>
        <v>0</v>
      </c>
      <c r="AK51" s="71">
        <f ca="1">SUMIF('IS(Q)'!$5:$5,'IS(Y)'!AK$5,'IS(Q)'!52:52)</f>
        <v>0</v>
      </c>
      <c r="AL51" s="71">
        <f ca="1">SUMIF('IS(Q)'!$5:$5,'IS(Y)'!AL$5,'IS(Q)'!52:52)</f>
        <v>0</v>
      </c>
      <c r="AM51" s="71">
        <f ca="1">SUMIF('IS(Q)'!$5:$5,'IS(Y)'!AM$5,'IS(Q)'!52:52)</f>
        <v>0</v>
      </c>
      <c r="AN51" s="71">
        <f ca="1">SUMIF('IS(Q)'!$5:$5,'IS(Y)'!AN$5,'IS(Q)'!52:52)</f>
        <v>0</v>
      </c>
      <c r="AO51" s="71">
        <f ca="1">SUMIF('IS(Q)'!$5:$5,'IS(Y)'!AO$5,'IS(Q)'!52:52)</f>
        <v>0</v>
      </c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68"/>
      <c r="BE51" s="68"/>
      <c r="BF51" s="68"/>
      <c r="BG51" s="68"/>
      <c r="BH51" s="68"/>
      <c r="BI51" s="68"/>
      <c r="BJ51" s="68"/>
      <c r="BK51" s="68"/>
      <c r="BL51" s="68"/>
      <c r="BM51" s="68"/>
      <c r="BN51" s="68"/>
      <c r="BO51" s="68"/>
      <c r="BP51" s="68"/>
      <c r="BQ51" s="68"/>
      <c r="BR51" s="68"/>
      <c r="BS51" s="68"/>
      <c r="BT51" s="68"/>
      <c r="BU51" s="68"/>
      <c r="BV51" s="68"/>
      <c r="BW51" s="68"/>
      <c r="BX51" s="68"/>
      <c r="BY51" s="68"/>
      <c r="BZ51" s="68"/>
      <c r="CA51" s="68"/>
      <c r="CB51" s="68"/>
      <c r="CC51" s="68"/>
      <c r="CD51" s="68"/>
      <c r="CE51" s="68"/>
      <c r="CF51" s="68"/>
      <c r="CG51" s="68"/>
      <c r="CH51" s="68"/>
      <c r="CI51" s="68"/>
      <c r="CJ51" s="68"/>
      <c r="CK51" s="68"/>
      <c r="CL51" s="68"/>
      <c r="CM51" s="68"/>
      <c r="CN51" s="68"/>
      <c r="CO51" s="68"/>
      <c r="CP51" s="68"/>
      <c r="CQ51" s="68"/>
      <c r="CR51" s="68"/>
      <c r="CS51" s="68"/>
      <c r="CT51" s="68"/>
      <c r="CU51" s="68"/>
      <c r="CV51" s="68"/>
      <c r="CW51" s="68"/>
      <c r="CX51" s="68"/>
      <c r="CY51" s="68"/>
      <c r="CZ51" s="68"/>
      <c r="DA51" s="68"/>
      <c r="DB51" s="68"/>
      <c r="DC51" s="68"/>
      <c r="DD51" s="68"/>
      <c r="DE51" s="68"/>
      <c r="DF51" s="68"/>
      <c r="DG51" s="68"/>
      <c r="DH51" s="68"/>
      <c r="DI51" s="68"/>
      <c r="DJ51" s="68"/>
      <c r="DK51" s="68"/>
      <c r="DL51" s="68"/>
      <c r="DM51" s="68"/>
      <c r="DN51" s="68"/>
      <c r="DO51" s="68"/>
      <c r="DP51" s="68"/>
      <c r="DQ51" s="68"/>
      <c r="DR51" s="68"/>
      <c r="DS51" s="68"/>
      <c r="DT51" s="68"/>
      <c r="DU51" s="68"/>
      <c r="DV51" s="68"/>
      <c r="DW51" s="68"/>
    </row>
    <row r="52" spans="1:149" ht="14.1" customHeight="1">
      <c r="A52" s="10">
        <f ca="1">E52-'IS(Q)'!E53</f>
        <v>0</v>
      </c>
      <c r="B52" s="20" t="s">
        <v>658</v>
      </c>
      <c r="D52" s="8" t="s">
        <v>97</v>
      </c>
      <c r="E52" s="146">
        <f t="shared" ca="1" si="72"/>
        <v>320</v>
      </c>
      <c r="F52" s="71"/>
      <c r="G52" s="71"/>
      <c r="H52" s="71">
        <f ca="1">SUMIF('IS(Q)'!$5:$5,'IS(Y)'!H$5,'IS(Q)'!53:53)</f>
        <v>0</v>
      </c>
      <c r="I52" s="71">
        <f ca="1">SUMIF('IS(Q)'!$5:$5,'IS(Y)'!I$5,'IS(Q)'!53:53)</f>
        <v>0</v>
      </c>
      <c r="J52" s="71">
        <f ca="1">SUMIF('IS(Q)'!$5:$5,'IS(Y)'!J$5,'IS(Q)'!53:53)</f>
        <v>20</v>
      </c>
      <c r="K52" s="71">
        <f ca="1">SUMIF('IS(Q)'!$5:$5,'IS(Y)'!K$5,'IS(Q)'!53:53)</f>
        <v>20</v>
      </c>
      <c r="L52" s="71">
        <f ca="1">SUMIF('IS(Q)'!$5:$5,'IS(Y)'!L$5,'IS(Q)'!53:53)</f>
        <v>20</v>
      </c>
      <c r="M52" s="71">
        <f ca="1">SUMIF('IS(Q)'!$5:$5,'IS(Y)'!M$5,'IS(Q)'!53:53)</f>
        <v>20</v>
      </c>
      <c r="N52" s="71">
        <f ca="1">SUMIF('IS(Q)'!$5:$5,'IS(Y)'!N$5,'IS(Q)'!53:53)</f>
        <v>20</v>
      </c>
      <c r="O52" s="71">
        <f ca="1">SUMIF('IS(Q)'!$5:$5,'IS(Y)'!O$5,'IS(Q)'!53:53)</f>
        <v>20</v>
      </c>
      <c r="P52" s="71">
        <f ca="1">SUMIF('IS(Q)'!$5:$5,'IS(Y)'!P$5,'IS(Q)'!53:53)</f>
        <v>20</v>
      </c>
      <c r="Q52" s="71">
        <f ca="1">SUMIF('IS(Q)'!$5:$5,'IS(Y)'!Q$5,'IS(Q)'!53:53)</f>
        <v>20</v>
      </c>
      <c r="R52" s="71">
        <f ca="1">SUMIF('IS(Q)'!$5:$5,'IS(Y)'!R$5,'IS(Q)'!53:53)</f>
        <v>20</v>
      </c>
      <c r="S52" s="71">
        <f ca="1">SUMIF('IS(Q)'!$5:$5,'IS(Y)'!S$5,'IS(Q)'!53:53)</f>
        <v>20</v>
      </c>
      <c r="T52" s="71">
        <f ca="1">SUMIF('IS(Q)'!$5:$5,'IS(Y)'!T$5,'IS(Q)'!53:53)</f>
        <v>20</v>
      </c>
      <c r="U52" s="71">
        <f ca="1">SUMIF('IS(Q)'!$5:$5,'IS(Y)'!U$5,'IS(Q)'!53:53)</f>
        <v>20</v>
      </c>
      <c r="V52" s="71">
        <f ca="1">SUMIF('IS(Q)'!$5:$5,'IS(Y)'!V$5,'IS(Q)'!53:53)</f>
        <v>20</v>
      </c>
      <c r="W52" s="71">
        <f ca="1">SUMIF('IS(Q)'!$5:$5,'IS(Y)'!W$5,'IS(Q)'!53:53)</f>
        <v>20</v>
      </c>
      <c r="X52" s="71">
        <f ca="1">SUMIF('IS(Q)'!$5:$5,'IS(Y)'!X$5,'IS(Q)'!53:53)</f>
        <v>20</v>
      </c>
      <c r="Y52" s="71">
        <f ca="1">SUMIF('IS(Q)'!$5:$5,'IS(Y)'!Y$5,'IS(Q)'!53:53)</f>
        <v>20</v>
      </c>
      <c r="Z52" s="71">
        <f ca="1">SUMIF('IS(Q)'!$5:$5,'IS(Y)'!Z$5,'IS(Q)'!53:53)</f>
        <v>0</v>
      </c>
      <c r="AA52" s="71">
        <f ca="1">SUMIF('IS(Q)'!$5:$5,'IS(Y)'!AA$5,'IS(Q)'!53:53)</f>
        <v>0</v>
      </c>
      <c r="AB52" s="71">
        <f ca="1">SUMIF('IS(Q)'!$5:$5,'IS(Y)'!AB$5,'IS(Q)'!53:53)</f>
        <v>0</v>
      </c>
      <c r="AC52" s="71">
        <f ca="1">SUMIF('IS(Q)'!$5:$5,'IS(Y)'!AC$5,'IS(Q)'!53:53)</f>
        <v>0</v>
      </c>
      <c r="AD52" s="71">
        <f ca="1">SUMIF('IS(Q)'!$5:$5,'IS(Y)'!AD$5,'IS(Q)'!53:53)</f>
        <v>0</v>
      </c>
      <c r="AE52" s="71">
        <f ca="1">SUMIF('IS(Q)'!$5:$5,'IS(Y)'!AE$5,'IS(Q)'!53:53)</f>
        <v>0</v>
      </c>
      <c r="AF52" s="71">
        <f ca="1">SUMIF('IS(Q)'!$5:$5,'IS(Y)'!AF$5,'IS(Q)'!53:53)</f>
        <v>0</v>
      </c>
      <c r="AG52" s="71">
        <f ca="1">SUMIF('IS(Q)'!$5:$5,'IS(Y)'!AG$5,'IS(Q)'!53:53)</f>
        <v>0</v>
      </c>
      <c r="AH52" s="71">
        <f ca="1">SUMIF('IS(Q)'!$5:$5,'IS(Y)'!AH$5,'IS(Q)'!53:53)</f>
        <v>0</v>
      </c>
      <c r="AI52" s="71">
        <f ca="1">SUMIF('IS(Q)'!$5:$5,'IS(Y)'!AI$5,'IS(Q)'!53:53)</f>
        <v>0</v>
      </c>
      <c r="AJ52" s="71">
        <f ca="1">SUMIF('IS(Q)'!$5:$5,'IS(Y)'!AJ$5,'IS(Q)'!53:53)</f>
        <v>0</v>
      </c>
      <c r="AK52" s="71">
        <f ca="1">SUMIF('IS(Q)'!$5:$5,'IS(Y)'!AK$5,'IS(Q)'!53:53)</f>
        <v>0</v>
      </c>
      <c r="AL52" s="71">
        <f ca="1">SUMIF('IS(Q)'!$5:$5,'IS(Y)'!AL$5,'IS(Q)'!53:53)</f>
        <v>0</v>
      </c>
      <c r="AM52" s="71">
        <f ca="1">SUMIF('IS(Q)'!$5:$5,'IS(Y)'!AM$5,'IS(Q)'!53:53)</f>
        <v>0</v>
      </c>
      <c r="AN52" s="71">
        <f ca="1">SUMIF('IS(Q)'!$5:$5,'IS(Y)'!AN$5,'IS(Q)'!53:53)</f>
        <v>0</v>
      </c>
      <c r="AO52" s="71">
        <f ca="1">SUMIF('IS(Q)'!$5:$5,'IS(Y)'!AO$5,'IS(Q)'!53:53)</f>
        <v>0</v>
      </c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8"/>
      <c r="BD52" s="68"/>
      <c r="BE52" s="68"/>
      <c r="BF52" s="68"/>
      <c r="BG52" s="68"/>
      <c r="BH52" s="68"/>
      <c r="BI52" s="68"/>
      <c r="BJ52" s="68"/>
      <c r="BK52" s="68"/>
      <c r="BL52" s="68"/>
      <c r="BM52" s="68"/>
      <c r="BN52" s="68"/>
      <c r="BO52" s="68"/>
      <c r="BP52" s="68"/>
      <c r="BQ52" s="68"/>
      <c r="BR52" s="68"/>
      <c r="BS52" s="68"/>
      <c r="BT52" s="68"/>
      <c r="BU52" s="68"/>
      <c r="BV52" s="68"/>
      <c r="BW52" s="68"/>
      <c r="BX52" s="68"/>
      <c r="BY52" s="68"/>
      <c r="BZ52" s="68"/>
      <c r="CA52" s="68"/>
      <c r="CB52" s="68"/>
      <c r="CC52" s="68"/>
      <c r="CD52" s="68"/>
      <c r="CE52" s="68"/>
      <c r="CF52" s="68"/>
      <c r="CG52" s="68"/>
      <c r="CH52" s="68"/>
      <c r="CI52" s="68"/>
      <c r="CJ52" s="68"/>
      <c r="CK52" s="68"/>
      <c r="CL52" s="68"/>
      <c r="CM52" s="68"/>
      <c r="CN52" s="68"/>
      <c r="CO52" s="68"/>
      <c r="CP52" s="68"/>
      <c r="CQ52" s="68"/>
      <c r="CR52" s="68"/>
      <c r="CS52" s="68"/>
      <c r="CT52" s="68"/>
      <c r="CU52" s="68"/>
      <c r="CV52" s="68"/>
      <c r="CW52" s="68"/>
      <c r="CX52" s="68"/>
      <c r="CY52" s="68"/>
      <c r="CZ52" s="68"/>
      <c r="DA52" s="68"/>
      <c r="DB52" s="68"/>
      <c r="DC52" s="68"/>
      <c r="DD52" s="68"/>
      <c r="DE52" s="68"/>
      <c r="DF52" s="68"/>
      <c r="DG52" s="68"/>
      <c r="DH52" s="68"/>
      <c r="DI52" s="68"/>
      <c r="DJ52" s="68"/>
      <c r="DK52" s="68"/>
      <c r="DL52" s="68"/>
      <c r="DM52" s="68"/>
      <c r="DN52" s="68"/>
      <c r="DO52" s="68"/>
      <c r="DP52" s="68"/>
      <c r="DQ52" s="68"/>
      <c r="DR52" s="68"/>
      <c r="DS52" s="68"/>
      <c r="DT52" s="68"/>
      <c r="DU52" s="68"/>
      <c r="DV52" s="68"/>
      <c r="DW52" s="68"/>
    </row>
    <row r="53" spans="1:149" s="34" customFormat="1" ht="14.1" customHeight="1">
      <c r="A53" s="10">
        <f ca="1">E53-'IS(Q)'!E54</f>
        <v>0</v>
      </c>
      <c r="B53" s="207" t="s">
        <v>111</v>
      </c>
      <c r="C53" s="207"/>
      <c r="D53" s="296" t="s">
        <v>97</v>
      </c>
      <c r="E53" s="699">
        <f t="shared" ca="1" si="68"/>
        <v>87001.063017508655</v>
      </c>
      <c r="F53" s="223"/>
      <c r="G53" s="223"/>
      <c r="H53" s="223">
        <f t="shared" ref="H53:AO53" ca="1" si="76">H38+H41-H44</f>
        <v>-140</v>
      </c>
      <c r="I53" s="223">
        <f t="shared" ca="1" si="76"/>
        <v>-88.176331484576849</v>
      </c>
      <c r="J53" s="223">
        <f t="shared" ca="1" si="76"/>
        <v>1513.4159236180421</v>
      </c>
      <c r="K53" s="223">
        <f t="shared" ca="1" si="76"/>
        <v>1849.6823795237087</v>
      </c>
      <c r="L53" s="223">
        <f t="shared" ca="1" si="76"/>
        <v>2129.5850635543729</v>
      </c>
      <c r="M53" s="223">
        <f t="shared" ca="1" si="76"/>
        <v>2435.1308784756629</v>
      </c>
      <c r="N53" s="223">
        <f t="shared" ca="1" si="76"/>
        <v>2745.022656140939</v>
      </c>
      <c r="O53" s="223">
        <f t="shared" ca="1" si="76"/>
        <v>3077.873998329158</v>
      </c>
      <c r="P53" s="223">
        <f t="shared" ca="1" si="76"/>
        <v>3402.1342737802161</v>
      </c>
      <c r="Q53" s="223">
        <f t="shared" ca="1" si="76"/>
        <v>3725.785490176816</v>
      </c>
      <c r="R53" s="223">
        <f t="shared" ca="1" si="76"/>
        <v>4048.8172910718004</v>
      </c>
      <c r="S53" s="223">
        <f t="shared" ca="1" si="76"/>
        <v>4371.2191402601002</v>
      </c>
      <c r="T53" s="223">
        <f t="shared" ca="1" si="76"/>
        <v>4692.9803185940964</v>
      </c>
      <c r="U53" s="223">
        <f t="shared" ca="1" si="76"/>
        <v>5014.0899207415405</v>
      </c>
      <c r="V53" s="223">
        <f t="shared" ca="1" si="76"/>
        <v>5334.536851884799</v>
      </c>
      <c r="W53" s="223">
        <f t="shared" ca="1" si="76"/>
        <v>5654.3098243604782</v>
      </c>
      <c r="X53" s="223">
        <f t="shared" ca="1" si="76"/>
        <v>5973.3973542382519</v>
      </c>
      <c r="Y53" s="223">
        <f t="shared" ca="1" si="76"/>
        <v>6291.7877578378666</v>
      </c>
      <c r="Z53" s="223">
        <f t="shared" ca="1" si="76"/>
        <v>6600.2699294330114</v>
      </c>
      <c r="AA53" s="223">
        <f t="shared" ca="1" si="76"/>
        <v>6537.6403688910932</v>
      </c>
      <c r="AB53" s="223">
        <f t="shared" ca="1" si="76"/>
        <v>6582.1062006669154</v>
      </c>
      <c r="AC53" s="223">
        <f t="shared" ca="1" si="76"/>
        <v>5249.4537274143622</v>
      </c>
      <c r="AD53" s="223">
        <f t="shared" ca="1" si="76"/>
        <v>0</v>
      </c>
      <c r="AE53" s="223">
        <f t="shared" ca="1" si="76"/>
        <v>0</v>
      </c>
      <c r="AF53" s="223">
        <f t="shared" ca="1" si="76"/>
        <v>0</v>
      </c>
      <c r="AG53" s="223">
        <f t="shared" ca="1" si="76"/>
        <v>0</v>
      </c>
      <c r="AH53" s="223">
        <f t="shared" ca="1" si="76"/>
        <v>0</v>
      </c>
      <c r="AI53" s="223">
        <f t="shared" ca="1" si="76"/>
        <v>0</v>
      </c>
      <c r="AJ53" s="223">
        <f t="shared" ca="1" si="76"/>
        <v>0</v>
      </c>
      <c r="AK53" s="223">
        <f t="shared" ca="1" si="76"/>
        <v>0</v>
      </c>
      <c r="AL53" s="223">
        <f t="shared" ca="1" si="76"/>
        <v>0</v>
      </c>
      <c r="AM53" s="223">
        <f t="shared" ca="1" si="76"/>
        <v>0</v>
      </c>
      <c r="AN53" s="223">
        <f t="shared" ca="1" si="76"/>
        <v>0</v>
      </c>
      <c r="AO53" s="223">
        <f t="shared" ca="1" si="76"/>
        <v>0</v>
      </c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309"/>
      <c r="BC53" s="309"/>
      <c r="BD53" s="309"/>
      <c r="BE53" s="309"/>
      <c r="BF53" s="309"/>
      <c r="BG53" s="309"/>
      <c r="BH53" s="309"/>
      <c r="BI53" s="309"/>
      <c r="BJ53" s="309"/>
      <c r="BK53" s="309"/>
      <c r="BL53" s="309"/>
      <c r="BM53" s="309"/>
      <c r="BN53" s="309"/>
      <c r="BO53" s="309"/>
      <c r="BP53" s="309"/>
      <c r="BQ53" s="309"/>
      <c r="BR53" s="309"/>
      <c r="BS53" s="309"/>
      <c r="BT53" s="309"/>
      <c r="BU53" s="309"/>
      <c r="BV53" s="309"/>
      <c r="BW53" s="309"/>
      <c r="BX53" s="309"/>
      <c r="BY53" s="309"/>
      <c r="BZ53" s="309"/>
      <c r="CA53" s="309"/>
      <c r="CB53" s="309"/>
      <c r="CC53" s="309"/>
      <c r="CD53" s="309"/>
      <c r="CE53" s="309"/>
      <c r="CF53" s="309"/>
      <c r="CG53" s="309"/>
      <c r="CH53" s="309"/>
      <c r="CI53" s="309"/>
      <c r="CJ53" s="309"/>
      <c r="CK53" s="309"/>
      <c r="CL53" s="309"/>
      <c r="CM53" s="309"/>
      <c r="CN53" s="309"/>
      <c r="CO53" s="309"/>
      <c r="CP53" s="309"/>
      <c r="CQ53" s="309"/>
      <c r="CR53" s="309"/>
      <c r="CS53" s="309"/>
      <c r="CT53" s="309"/>
      <c r="CU53" s="309"/>
      <c r="CV53" s="309"/>
      <c r="CW53" s="309"/>
      <c r="CX53" s="309"/>
      <c r="CY53" s="309"/>
      <c r="CZ53" s="309"/>
      <c r="DA53" s="309"/>
      <c r="DB53" s="309"/>
      <c r="DC53" s="309"/>
      <c r="DD53" s="309"/>
      <c r="DE53" s="309"/>
      <c r="DF53" s="309"/>
      <c r="DG53" s="309"/>
      <c r="DH53" s="309"/>
      <c r="DI53" s="309"/>
      <c r="DJ53" s="309"/>
      <c r="DK53" s="309"/>
      <c r="DL53" s="309"/>
      <c r="DM53" s="309"/>
      <c r="DN53" s="309"/>
      <c r="DO53" s="309"/>
      <c r="DP53" s="309"/>
      <c r="DQ53" s="309"/>
      <c r="DR53" s="309"/>
      <c r="DS53" s="309"/>
      <c r="DT53" s="309"/>
      <c r="DU53" s="309"/>
      <c r="DV53" s="309"/>
      <c r="DW53" s="309"/>
    </row>
    <row r="54" spans="1:149" ht="14.1" customHeight="1">
      <c r="A54" s="10">
        <f>E54-'IS(Q)'!E55</f>
        <v>0</v>
      </c>
      <c r="E54" s="146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8"/>
      <c r="BD54" s="68"/>
      <c r="BE54" s="68"/>
      <c r="BF54" s="68"/>
      <c r="BG54" s="68"/>
      <c r="BH54" s="68"/>
      <c r="BI54" s="68"/>
      <c r="BJ54" s="68"/>
      <c r="BK54" s="68"/>
      <c r="BL54" s="68"/>
      <c r="BM54" s="68"/>
      <c r="BN54" s="68"/>
      <c r="BO54" s="68"/>
      <c r="BP54" s="68"/>
      <c r="BQ54" s="68"/>
      <c r="BR54" s="68"/>
      <c r="BS54" s="68"/>
      <c r="BT54" s="68"/>
      <c r="BU54" s="68"/>
      <c r="BV54" s="68"/>
      <c r="BW54" s="68"/>
      <c r="BX54" s="68"/>
      <c r="BY54" s="68"/>
      <c r="BZ54" s="68"/>
      <c r="CA54" s="68"/>
      <c r="CB54" s="68"/>
      <c r="CC54" s="68"/>
      <c r="CD54" s="68"/>
      <c r="CE54" s="68"/>
      <c r="CF54" s="68"/>
      <c r="CG54" s="68"/>
      <c r="CH54" s="68"/>
      <c r="CI54" s="68"/>
      <c r="CJ54" s="68"/>
      <c r="CK54" s="68"/>
      <c r="CL54" s="68"/>
      <c r="CM54" s="68"/>
      <c r="CN54" s="68"/>
      <c r="CO54" s="68"/>
      <c r="CP54" s="68"/>
      <c r="CQ54" s="68"/>
      <c r="CR54" s="68"/>
      <c r="CS54" s="68"/>
      <c r="CT54" s="68"/>
      <c r="CU54" s="68"/>
      <c r="CV54" s="68"/>
      <c r="CW54" s="68"/>
      <c r="CX54" s="68"/>
      <c r="CY54" s="68"/>
      <c r="CZ54" s="68"/>
      <c r="DA54" s="68"/>
      <c r="DB54" s="68"/>
      <c r="DC54" s="68"/>
      <c r="DD54" s="68"/>
      <c r="DE54" s="68"/>
      <c r="DF54" s="68"/>
      <c r="DG54" s="68"/>
      <c r="DH54" s="68"/>
      <c r="DI54" s="68"/>
      <c r="DJ54" s="68"/>
      <c r="DK54" s="68"/>
      <c r="DL54" s="68"/>
      <c r="DM54" s="68"/>
      <c r="DN54" s="68"/>
      <c r="DO54" s="68"/>
      <c r="DP54" s="68"/>
      <c r="DQ54" s="68"/>
      <c r="DR54" s="68"/>
      <c r="DS54" s="68"/>
      <c r="DT54" s="68"/>
      <c r="DU54" s="68"/>
      <c r="DV54" s="68"/>
      <c r="DW54" s="68"/>
    </row>
    <row r="55" spans="1:149" ht="14.1" customHeight="1">
      <c r="A55" s="10">
        <f ca="1">E55-'IS(Q)'!E56</f>
        <v>0</v>
      </c>
      <c r="B55" s="15" t="s">
        <v>30</v>
      </c>
      <c r="D55" s="8" t="s">
        <v>97</v>
      </c>
      <c r="E55" s="146">
        <f>SUM(G55:AO55)</f>
        <v>16762.222170659308</v>
      </c>
      <c r="F55" s="71"/>
      <c r="G55" s="71"/>
      <c r="H55" s="71">
        <f>H125</f>
        <v>0</v>
      </c>
      <c r="I55" s="71">
        <f t="shared" ref="I55:Q55" si="77">I125</f>
        <v>0</v>
      </c>
      <c r="J55" s="71">
        <f t="shared" si="77"/>
        <v>176.51066779308354</v>
      </c>
      <c r="K55" s="71">
        <f t="shared" si="77"/>
        <v>245.55934457903476</v>
      </c>
      <c r="L55" s="71">
        <f t="shared" si="77"/>
        <v>281.38688813495975</v>
      </c>
      <c r="M55" s="71">
        <f t="shared" si="77"/>
        <v>320.49675244488486</v>
      </c>
      <c r="N55" s="71">
        <f t="shared" si="77"/>
        <v>360.1628999860402</v>
      </c>
      <c r="O55" s="71">
        <f t="shared" si="77"/>
        <v>459.71817180687407</v>
      </c>
      <c r="P55" s="71">
        <f t="shared" si="77"/>
        <v>709.94606322006518</v>
      </c>
      <c r="Q55" s="71">
        <f t="shared" si="77"/>
        <v>777.58916744695455</v>
      </c>
      <c r="R55" s="71">
        <f t="shared" ref="R55:AO55" si="78">R125</f>
        <v>845.10281383400627</v>
      </c>
      <c r="S55" s="71">
        <f t="shared" si="78"/>
        <v>912.484800314361</v>
      </c>
      <c r="T55" s="71">
        <f t="shared" si="78"/>
        <v>979.73288658616616</v>
      </c>
      <c r="U55" s="71">
        <f t="shared" si="78"/>
        <v>1046.844793434982</v>
      </c>
      <c r="V55" s="71">
        <f t="shared" si="78"/>
        <v>1113.8182020439231</v>
      </c>
      <c r="W55" s="71">
        <f t="shared" si="78"/>
        <v>1180.6507532913399</v>
      </c>
      <c r="X55" s="71">
        <f t="shared" si="78"/>
        <v>1247.3400470357947</v>
      </c>
      <c r="Y55" s="71">
        <f t="shared" si="78"/>
        <v>1313.8836413881143</v>
      </c>
      <c r="Z55" s="71">
        <f t="shared" si="78"/>
        <v>1378.3564152514994</v>
      </c>
      <c r="AA55" s="71">
        <f t="shared" si="78"/>
        <v>1365.2668370982385</v>
      </c>
      <c r="AB55" s="71">
        <f t="shared" si="78"/>
        <v>1374.5601959393853</v>
      </c>
      <c r="AC55" s="71">
        <f t="shared" si="78"/>
        <v>672.81082902960168</v>
      </c>
      <c r="AD55" s="71">
        <f t="shared" si="78"/>
        <v>0</v>
      </c>
      <c r="AE55" s="71">
        <f t="shared" si="78"/>
        <v>0</v>
      </c>
      <c r="AF55" s="71">
        <f t="shared" si="78"/>
        <v>0</v>
      </c>
      <c r="AG55" s="71">
        <f t="shared" si="78"/>
        <v>0</v>
      </c>
      <c r="AH55" s="71">
        <f t="shared" si="78"/>
        <v>0</v>
      </c>
      <c r="AI55" s="71">
        <f t="shared" si="78"/>
        <v>0</v>
      </c>
      <c r="AJ55" s="71">
        <f t="shared" si="78"/>
        <v>0</v>
      </c>
      <c r="AK55" s="71">
        <f t="shared" si="78"/>
        <v>0</v>
      </c>
      <c r="AL55" s="71">
        <f t="shared" si="78"/>
        <v>0</v>
      </c>
      <c r="AM55" s="71">
        <f t="shared" si="78"/>
        <v>0</v>
      </c>
      <c r="AN55" s="71">
        <f t="shared" si="78"/>
        <v>0</v>
      </c>
      <c r="AO55" s="71">
        <f t="shared" si="78"/>
        <v>0</v>
      </c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  <c r="BJ55" s="68"/>
      <c r="BK55" s="68"/>
      <c r="BL55" s="68"/>
      <c r="BM55" s="68"/>
      <c r="BN55" s="68"/>
      <c r="BO55" s="68"/>
      <c r="BP55" s="68"/>
      <c r="BQ55" s="68"/>
      <c r="BR55" s="68"/>
      <c r="BS55" s="68"/>
      <c r="BT55" s="68"/>
      <c r="BU55" s="68"/>
      <c r="BV55" s="68"/>
      <c r="BW55" s="68"/>
      <c r="BX55" s="68"/>
      <c r="BY55" s="68"/>
      <c r="BZ55" s="68"/>
      <c r="CA55" s="68"/>
      <c r="CB55" s="68"/>
      <c r="CC55" s="68"/>
      <c r="CD55" s="68"/>
      <c r="CE55" s="68"/>
      <c r="CF55" s="68"/>
      <c r="CG55" s="68"/>
      <c r="CH55" s="68"/>
      <c r="CI55" s="68"/>
      <c r="CJ55" s="68"/>
      <c r="CK55" s="68"/>
      <c r="CL55" s="68"/>
      <c r="CM55" s="68"/>
      <c r="CN55" s="68"/>
      <c r="CO55" s="68"/>
      <c r="CP55" s="68"/>
      <c r="CQ55" s="68"/>
      <c r="CR55" s="68"/>
      <c r="CS55" s="68"/>
      <c r="CT55" s="68"/>
      <c r="CU55" s="68"/>
      <c r="CV55" s="68"/>
      <c r="CW55" s="68"/>
      <c r="CX55" s="68"/>
      <c r="CY55" s="68"/>
      <c r="CZ55" s="68"/>
      <c r="DA55" s="68"/>
      <c r="DB55" s="68"/>
      <c r="DC55" s="68"/>
      <c r="DD55" s="68"/>
      <c r="DE55" s="68"/>
      <c r="DF55" s="68"/>
      <c r="DG55" s="68"/>
      <c r="DH55" s="68"/>
      <c r="DI55" s="68"/>
      <c r="DJ55" s="68"/>
      <c r="DK55" s="68"/>
      <c r="DL55" s="68"/>
      <c r="DM55" s="68"/>
      <c r="DN55" s="68"/>
      <c r="DO55" s="68"/>
      <c r="DP55" s="68"/>
      <c r="DQ55" s="68"/>
      <c r="DR55" s="68"/>
      <c r="DS55" s="68"/>
      <c r="DT55" s="68"/>
      <c r="DU55" s="68"/>
      <c r="DV55" s="68"/>
      <c r="DW55" s="68"/>
    </row>
    <row r="56" spans="1:149" s="34" customFormat="1" ht="14.1" customHeight="1">
      <c r="A56" s="213">
        <f ca="1">E56-'IS(Q)'!E57</f>
        <v>0</v>
      </c>
      <c r="B56" s="207" t="s">
        <v>110</v>
      </c>
      <c r="C56" s="207"/>
      <c r="D56" s="296" t="s">
        <v>97</v>
      </c>
      <c r="E56" s="699">
        <f ca="1">SUM(G56:AO56)</f>
        <v>70238.840846849344</v>
      </c>
      <c r="F56" s="223"/>
      <c r="G56" s="223"/>
      <c r="H56" s="223">
        <f t="shared" ref="H56:Q56" ca="1" si="79">H53-H55</f>
        <v>-140</v>
      </c>
      <c r="I56" s="223">
        <f t="shared" ca="1" si="79"/>
        <v>-88.176331484576849</v>
      </c>
      <c r="J56" s="223">
        <f t="shared" ca="1" si="79"/>
        <v>1336.9052558249587</v>
      </c>
      <c r="K56" s="223">
        <f t="shared" ca="1" si="79"/>
        <v>1604.1230349446739</v>
      </c>
      <c r="L56" s="223">
        <f t="shared" ca="1" si="79"/>
        <v>1848.1981754194132</v>
      </c>
      <c r="M56" s="223">
        <f t="shared" ca="1" si="79"/>
        <v>2114.6341260307781</v>
      </c>
      <c r="N56" s="223">
        <f t="shared" ca="1" si="79"/>
        <v>2384.8597561548986</v>
      </c>
      <c r="O56" s="223">
        <f t="shared" ca="1" si="79"/>
        <v>2618.1558265222839</v>
      </c>
      <c r="P56" s="223">
        <f t="shared" ca="1" si="79"/>
        <v>2692.1882105601508</v>
      </c>
      <c r="Q56" s="223">
        <f t="shared" ca="1" si="79"/>
        <v>2948.1963227298615</v>
      </c>
      <c r="R56" s="223">
        <f t="shared" ref="R56:AO56" ca="1" si="80">R53-R55</f>
        <v>3203.7144772377942</v>
      </c>
      <c r="S56" s="223">
        <f t="shared" ca="1" si="80"/>
        <v>3458.7343399457391</v>
      </c>
      <c r="T56" s="223">
        <f t="shared" ca="1" si="80"/>
        <v>3713.24743200793</v>
      </c>
      <c r="U56" s="223">
        <f t="shared" ca="1" si="80"/>
        <v>3967.2451273065585</v>
      </c>
      <c r="V56" s="223">
        <f t="shared" ca="1" si="80"/>
        <v>4220.7186498408755</v>
      </c>
      <c r="W56" s="223">
        <f t="shared" ca="1" si="80"/>
        <v>4473.659071069138</v>
      </c>
      <c r="X56" s="223">
        <f t="shared" ca="1" si="80"/>
        <v>4726.0573072024572</v>
      </c>
      <c r="Y56" s="223">
        <f t="shared" ca="1" si="80"/>
        <v>4977.9041164497521</v>
      </c>
      <c r="Z56" s="223">
        <f t="shared" ca="1" si="80"/>
        <v>5221.9135141815123</v>
      </c>
      <c r="AA56" s="223">
        <f t="shared" ca="1" si="80"/>
        <v>5172.3735317928549</v>
      </c>
      <c r="AB56" s="223">
        <f t="shared" ca="1" si="80"/>
        <v>5207.5460047275301</v>
      </c>
      <c r="AC56" s="223">
        <f t="shared" ca="1" si="80"/>
        <v>4576.6428983847609</v>
      </c>
      <c r="AD56" s="223">
        <f t="shared" ca="1" si="80"/>
        <v>0</v>
      </c>
      <c r="AE56" s="223">
        <f t="shared" ca="1" si="80"/>
        <v>0</v>
      </c>
      <c r="AF56" s="223">
        <f t="shared" ca="1" si="80"/>
        <v>0</v>
      </c>
      <c r="AG56" s="223">
        <f t="shared" ca="1" si="80"/>
        <v>0</v>
      </c>
      <c r="AH56" s="223">
        <f t="shared" ca="1" si="80"/>
        <v>0</v>
      </c>
      <c r="AI56" s="223">
        <f t="shared" ca="1" si="80"/>
        <v>0</v>
      </c>
      <c r="AJ56" s="223">
        <f t="shared" ca="1" si="80"/>
        <v>0</v>
      </c>
      <c r="AK56" s="223">
        <f t="shared" ca="1" si="80"/>
        <v>0</v>
      </c>
      <c r="AL56" s="223">
        <f t="shared" ca="1" si="80"/>
        <v>0</v>
      </c>
      <c r="AM56" s="223">
        <f t="shared" ca="1" si="80"/>
        <v>0</v>
      </c>
      <c r="AN56" s="223">
        <f t="shared" ca="1" si="80"/>
        <v>0</v>
      </c>
      <c r="AO56" s="223">
        <f t="shared" ca="1" si="80"/>
        <v>0</v>
      </c>
      <c r="AP56" s="309"/>
      <c r="AQ56" s="309"/>
      <c r="AR56" s="309"/>
      <c r="AS56" s="309"/>
      <c r="AT56" s="309"/>
      <c r="AU56" s="309"/>
      <c r="AV56" s="309"/>
      <c r="AW56" s="309"/>
      <c r="AX56" s="309"/>
      <c r="AY56" s="309"/>
      <c r="AZ56" s="309"/>
      <c r="BA56" s="309"/>
      <c r="BB56" s="309"/>
      <c r="BC56" s="309"/>
      <c r="BD56" s="309"/>
      <c r="BE56" s="309"/>
      <c r="BF56" s="309"/>
      <c r="BG56" s="309"/>
      <c r="BH56" s="309"/>
      <c r="BI56" s="309"/>
      <c r="BJ56" s="309"/>
      <c r="BK56" s="309"/>
      <c r="BL56" s="309"/>
      <c r="BM56" s="309"/>
      <c r="BN56" s="309"/>
      <c r="BO56" s="309"/>
      <c r="BP56" s="309"/>
      <c r="BQ56" s="309"/>
      <c r="BR56" s="309"/>
      <c r="BS56" s="309"/>
      <c r="BT56" s="309"/>
      <c r="BU56" s="309"/>
      <c r="BV56" s="309"/>
      <c r="BW56" s="309"/>
      <c r="BX56" s="309"/>
      <c r="BY56" s="309"/>
      <c r="BZ56" s="309"/>
      <c r="CA56" s="309"/>
      <c r="CB56" s="309"/>
      <c r="CC56" s="309"/>
      <c r="CD56" s="309"/>
      <c r="CE56" s="309"/>
      <c r="CF56" s="309"/>
      <c r="CG56" s="309"/>
      <c r="CH56" s="309"/>
      <c r="CI56" s="309"/>
      <c r="CJ56" s="309"/>
      <c r="CK56" s="309"/>
      <c r="CL56" s="309"/>
      <c r="CM56" s="309"/>
      <c r="CN56" s="309"/>
      <c r="CO56" s="309"/>
      <c r="CP56" s="309"/>
      <c r="CQ56" s="309"/>
      <c r="CR56" s="309"/>
      <c r="CS56" s="309"/>
      <c r="CT56" s="309"/>
      <c r="CU56" s="309"/>
      <c r="CV56" s="309"/>
      <c r="CW56" s="309"/>
      <c r="CX56" s="309"/>
      <c r="CY56" s="309"/>
      <c r="CZ56" s="309"/>
      <c r="DA56" s="309"/>
      <c r="DB56" s="309"/>
      <c r="DC56" s="309"/>
      <c r="DD56" s="309"/>
      <c r="DE56" s="309"/>
      <c r="DF56" s="309"/>
      <c r="DG56" s="309"/>
      <c r="DH56" s="309"/>
      <c r="DI56" s="309"/>
      <c r="DJ56" s="309"/>
      <c r="DK56" s="309"/>
      <c r="DL56" s="309"/>
      <c r="DM56" s="309"/>
      <c r="DN56" s="309"/>
      <c r="DO56" s="309"/>
      <c r="DP56" s="309"/>
      <c r="DQ56" s="309"/>
      <c r="DR56" s="309"/>
      <c r="DS56" s="309"/>
      <c r="DT56" s="309"/>
      <c r="DU56" s="309"/>
      <c r="DV56" s="309"/>
      <c r="DW56" s="309"/>
    </row>
    <row r="57" spans="1:149" ht="14.1" customHeight="1">
      <c r="A57" s="10"/>
      <c r="B57" s="34"/>
      <c r="E57" s="146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  <c r="BJ57" s="68"/>
      <c r="BK57" s="68"/>
      <c r="BL57" s="68"/>
      <c r="BM57" s="68"/>
      <c r="BN57" s="68"/>
      <c r="BO57" s="68"/>
      <c r="BP57" s="68"/>
      <c r="BQ57" s="68"/>
      <c r="BR57" s="68"/>
      <c r="BS57" s="68"/>
      <c r="BT57" s="68"/>
      <c r="BU57" s="68"/>
      <c r="BV57" s="68"/>
      <c r="BW57" s="68"/>
      <c r="BX57" s="68"/>
      <c r="BY57" s="68"/>
      <c r="BZ57" s="68"/>
      <c r="CA57" s="68"/>
      <c r="CB57" s="68"/>
      <c r="CC57" s="68"/>
      <c r="CD57" s="68"/>
      <c r="CE57" s="68"/>
      <c r="CF57" s="68"/>
      <c r="CG57" s="68"/>
      <c r="CH57" s="68"/>
      <c r="CI57" s="68"/>
      <c r="CJ57" s="68"/>
      <c r="CK57" s="68"/>
      <c r="CL57" s="68"/>
      <c r="CM57" s="68"/>
      <c r="CN57" s="68"/>
      <c r="CO57" s="68"/>
      <c r="CP57" s="68"/>
      <c r="CQ57" s="68"/>
      <c r="CR57" s="68"/>
      <c r="CS57" s="68"/>
      <c r="CT57" s="68"/>
      <c r="CU57" s="68"/>
      <c r="CV57" s="68"/>
      <c r="CW57" s="68"/>
      <c r="CX57" s="68"/>
      <c r="CY57" s="68"/>
      <c r="CZ57" s="68"/>
      <c r="DA57" s="68"/>
      <c r="DB57" s="68"/>
      <c r="DC57" s="68"/>
      <c r="DD57" s="68"/>
      <c r="DE57" s="68"/>
      <c r="DF57" s="68"/>
      <c r="DG57" s="68"/>
      <c r="DH57" s="68"/>
      <c r="DI57" s="68"/>
      <c r="DJ57" s="68"/>
      <c r="DK57" s="68"/>
      <c r="DL57" s="68"/>
      <c r="DM57" s="68"/>
      <c r="DN57" s="68"/>
      <c r="DO57" s="68"/>
      <c r="DP57" s="68"/>
      <c r="DQ57" s="68"/>
      <c r="DR57" s="68"/>
      <c r="DS57" s="68"/>
      <c r="DT57" s="68"/>
      <c r="DU57" s="68"/>
      <c r="DV57" s="68"/>
      <c r="DW57" s="68"/>
    </row>
    <row r="58" spans="1:149" ht="14.1" customHeight="1">
      <c r="A58" s="10"/>
      <c r="B58" s="34"/>
      <c r="E58" s="146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  <c r="BM58" s="68"/>
      <c r="BN58" s="68"/>
      <c r="BO58" s="68"/>
      <c r="BP58" s="68"/>
      <c r="BQ58" s="68"/>
      <c r="BR58" s="68"/>
      <c r="BS58" s="68"/>
      <c r="BT58" s="68"/>
      <c r="BU58" s="68"/>
      <c r="BV58" s="68"/>
      <c r="BW58" s="68"/>
      <c r="BX58" s="68"/>
      <c r="BY58" s="68"/>
      <c r="BZ58" s="68"/>
      <c r="CA58" s="68"/>
      <c r="CB58" s="68"/>
      <c r="CC58" s="68"/>
      <c r="CD58" s="68"/>
      <c r="CE58" s="68"/>
      <c r="CF58" s="68"/>
      <c r="CG58" s="68"/>
      <c r="CH58" s="68"/>
      <c r="CI58" s="68"/>
      <c r="CJ58" s="68"/>
      <c r="CK58" s="68"/>
      <c r="CL58" s="68"/>
      <c r="CM58" s="68"/>
      <c r="CN58" s="68"/>
      <c r="CO58" s="68"/>
      <c r="CP58" s="68"/>
      <c r="CQ58" s="68"/>
      <c r="CR58" s="68"/>
      <c r="CS58" s="68"/>
      <c r="CT58" s="68"/>
      <c r="CU58" s="68"/>
      <c r="CV58" s="68"/>
      <c r="CW58" s="68"/>
      <c r="CX58" s="68"/>
      <c r="CY58" s="68"/>
      <c r="CZ58" s="68"/>
      <c r="DA58" s="68"/>
      <c r="DB58" s="68"/>
      <c r="DC58" s="68"/>
      <c r="DD58" s="68"/>
      <c r="DE58" s="68"/>
      <c r="DF58" s="68"/>
      <c r="DG58" s="68"/>
      <c r="DH58" s="68"/>
      <c r="DI58" s="68"/>
      <c r="DJ58" s="68"/>
      <c r="DK58" s="68"/>
      <c r="DL58" s="68"/>
      <c r="DM58" s="68"/>
      <c r="DN58" s="68"/>
      <c r="DO58" s="68"/>
      <c r="DP58" s="68"/>
      <c r="DQ58" s="68"/>
      <c r="DR58" s="68"/>
      <c r="DS58" s="68"/>
      <c r="DT58" s="68"/>
      <c r="DU58" s="68"/>
      <c r="DV58" s="68"/>
      <c r="DW58" s="68"/>
    </row>
    <row r="59" spans="1:149" s="43" customFormat="1" ht="14.1" customHeight="1">
      <c r="A59" s="248" t="s">
        <v>144</v>
      </c>
      <c r="B59" s="248"/>
      <c r="C59" s="113"/>
      <c r="D59" s="39"/>
      <c r="E59" s="697"/>
      <c r="H59" s="299"/>
    </row>
    <row r="60" spans="1:149" s="43" customFormat="1" ht="14.1" customHeight="1">
      <c r="A60" s="113"/>
      <c r="B60" s="113"/>
      <c r="C60" s="113"/>
      <c r="D60" s="39"/>
      <c r="E60" s="697"/>
      <c r="H60" s="299"/>
    </row>
    <row r="61" spans="1:149" ht="14.1" customHeight="1">
      <c r="B61" s="34" t="s">
        <v>397</v>
      </c>
      <c r="C61" s="20"/>
      <c r="D61" s="8" t="s">
        <v>97</v>
      </c>
      <c r="E61" s="368">
        <f ca="1">SUM(G61:AP61)</f>
        <v>87001.063017508655</v>
      </c>
      <c r="G61" s="369">
        <f>G53</f>
        <v>0</v>
      </c>
      <c r="H61" s="369">
        <f t="shared" ref="H61:AO61" ca="1" si="81">H53</f>
        <v>-140</v>
      </c>
      <c r="I61" s="369">
        <f t="shared" ca="1" si="81"/>
        <v>-88.176331484576849</v>
      </c>
      <c r="J61" s="369">
        <f t="shared" ca="1" si="81"/>
        <v>1513.4159236180421</v>
      </c>
      <c r="K61" s="369">
        <f t="shared" ca="1" si="81"/>
        <v>1849.6823795237087</v>
      </c>
      <c r="L61" s="369">
        <f t="shared" ca="1" si="81"/>
        <v>2129.5850635543729</v>
      </c>
      <c r="M61" s="369">
        <f t="shared" ca="1" si="81"/>
        <v>2435.1308784756629</v>
      </c>
      <c r="N61" s="369">
        <f t="shared" ca="1" si="81"/>
        <v>2745.022656140939</v>
      </c>
      <c r="O61" s="369">
        <f t="shared" ca="1" si="81"/>
        <v>3077.873998329158</v>
      </c>
      <c r="P61" s="369">
        <f t="shared" ca="1" si="81"/>
        <v>3402.1342737802161</v>
      </c>
      <c r="Q61" s="369">
        <f t="shared" ca="1" si="81"/>
        <v>3725.785490176816</v>
      </c>
      <c r="R61" s="369">
        <f t="shared" ca="1" si="81"/>
        <v>4048.8172910718004</v>
      </c>
      <c r="S61" s="369">
        <f t="shared" ca="1" si="81"/>
        <v>4371.2191402601002</v>
      </c>
      <c r="T61" s="369">
        <f t="shared" ca="1" si="81"/>
        <v>4692.9803185940964</v>
      </c>
      <c r="U61" s="369">
        <f t="shared" ca="1" si="81"/>
        <v>5014.0899207415405</v>
      </c>
      <c r="V61" s="369">
        <f t="shared" ca="1" si="81"/>
        <v>5334.536851884799</v>
      </c>
      <c r="W61" s="369">
        <f t="shared" ca="1" si="81"/>
        <v>5654.3098243604782</v>
      </c>
      <c r="X61" s="369">
        <f t="shared" ca="1" si="81"/>
        <v>5973.3973542382519</v>
      </c>
      <c r="Y61" s="369">
        <f t="shared" ca="1" si="81"/>
        <v>6291.7877578378666</v>
      </c>
      <c r="Z61" s="369">
        <f t="shared" ca="1" si="81"/>
        <v>6600.2699294330114</v>
      </c>
      <c r="AA61" s="369">
        <f t="shared" ca="1" si="81"/>
        <v>6537.6403688910932</v>
      </c>
      <c r="AB61" s="369">
        <f t="shared" ca="1" si="81"/>
        <v>6582.1062006669154</v>
      </c>
      <c r="AC61" s="369">
        <f t="shared" ca="1" si="81"/>
        <v>5249.4537274143622</v>
      </c>
      <c r="AD61" s="369">
        <f t="shared" ca="1" si="81"/>
        <v>0</v>
      </c>
      <c r="AE61" s="369">
        <f t="shared" ca="1" si="81"/>
        <v>0</v>
      </c>
      <c r="AF61" s="369">
        <f t="shared" ca="1" si="81"/>
        <v>0</v>
      </c>
      <c r="AG61" s="369">
        <f t="shared" ca="1" si="81"/>
        <v>0</v>
      </c>
      <c r="AH61" s="369">
        <f t="shared" ca="1" si="81"/>
        <v>0</v>
      </c>
      <c r="AI61" s="369">
        <f t="shared" ca="1" si="81"/>
        <v>0</v>
      </c>
      <c r="AJ61" s="369">
        <f t="shared" ca="1" si="81"/>
        <v>0</v>
      </c>
      <c r="AK61" s="369">
        <f t="shared" ca="1" si="81"/>
        <v>0</v>
      </c>
      <c r="AL61" s="369">
        <f t="shared" ca="1" si="81"/>
        <v>0</v>
      </c>
      <c r="AM61" s="369">
        <f t="shared" ca="1" si="81"/>
        <v>0</v>
      </c>
      <c r="AN61" s="369">
        <f t="shared" ca="1" si="81"/>
        <v>0</v>
      </c>
      <c r="AO61" s="369">
        <f t="shared" ca="1" si="81"/>
        <v>0</v>
      </c>
      <c r="AP61" s="369"/>
      <c r="AQ61" s="91"/>
      <c r="AR61" s="91"/>
      <c r="AS61" s="91"/>
      <c r="AT61" s="91"/>
      <c r="AU61" s="91"/>
      <c r="AV61" s="91"/>
      <c r="AW61" s="91"/>
      <c r="AX61" s="91"/>
      <c r="AY61" s="91"/>
      <c r="AZ61" s="91"/>
      <c r="BA61" s="91"/>
      <c r="BB61" s="91"/>
      <c r="BC61" s="91"/>
      <c r="BD61" s="68"/>
      <c r="BE61" s="68"/>
      <c r="BF61" s="68"/>
      <c r="BG61" s="68"/>
      <c r="BH61" s="68"/>
      <c r="BI61" s="68"/>
      <c r="BJ61" s="68"/>
      <c r="BK61" s="68"/>
      <c r="BL61" s="68"/>
      <c r="BM61" s="68"/>
      <c r="BN61" s="68"/>
      <c r="BO61" s="68"/>
      <c r="BP61" s="68"/>
      <c r="BQ61" s="68"/>
      <c r="BR61" s="68"/>
      <c r="BS61" s="68"/>
      <c r="BT61" s="68"/>
      <c r="BU61" s="68"/>
      <c r="BV61" s="68"/>
      <c r="BW61" s="68"/>
      <c r="BX61" s="68"/>
      <c r="BY61" s="68"/>
      <c r="BZ61" s="68"/>
      <c r="CA61" s="68"/>
      <c r="CB61" s="68"/>
      <c r="CC61" s="68"/>
      <c r="CD61" s="68"/>
      <c r="CE61" s="68"/>
      <c r="CF61" s="68"/>
      <c r="CG61" s="68"/>
      <c r="CH61" s="68"/>
      <c r="CI61" s="68"/>
      <c r="CJ61" s="68"/>
      <c r="CK61" s="68"/>
      <c r="CL61" s="68"/>
      <c r="CM61" s="68"/>
      <c r="CN61" s="68"/>
      <c r="CO61" s="68"/>
      <c r="CP61" s="68"/>
      <c r="CQ61" s="68"/>
      <c r="CR61" s="68"/>
      <c r="CS61" s="68"/>
      <c r="CT61" s="68"/>
      <c r="CU61" s="68"/>
      <c r="CV61" s="68"/>
      <c r="CW61" s="68"/>
      <c r="CX61" s="68"/>
      <c r="CY61" s="68"/>
      <c r="CZ61" s="68"/>
      <c r="DA61" s="68"/>
      <c r="DB61" s="68"/>
      <c r="DC61" s="68"/>
      <c r="DD61" s="68"/>
      <c r="DE61" s="68"/>
      <c r="DF61" s="68"/>
      <c r="DG61" s="68"/>
      <c r="DH61" s="68"/>
      <c r="DI61" s="68"/>
      <c r="DJ61" s="68"/>
      <c r="DK61" s="68"/>
      <c r="DL61" s="68"/>
      <c r="DM61" s="68"/>
      <c r="DN61" s="68"/>
      <c r="DO61" s="68"/>
      <c r="DP61" s="68"/>
      <c r="DQ61" s="68"/>
      <c r="DR61" s="68"/>
      <c r="DS61" s="68"/>
      <c r="DT61" s="68"/>
      <c r="DU61" s="68"/>
      <c r="DV61" s="68"/>
      <c r="DW61" s="68"/>
      <c r="DX61" s="68"/>
      <c r="DY61" s="68"/>
      <c r="DZ61" s="68"/>
      <c r="EA61" s="68"/>
      <c r="EB61" s="68"/>
      <c r="EC61" s="68"/>
      <c r="ED61" s="68"/>
      <c r="EE61" s="68"/>
      <c r="EF61" s="68"/>
      <c r="EG61" s="68"/>
      <c r="EH61" s="68"/>
      <c r="EI61" s="68"/>
      <c r="EJ61" s="68"/>
      <c r="EK61" s="68"/>
      <c r="EL61" s="68"/>
      <c r="EM61" s="68"/>
      <c r="EN61" s="68"/>
      <c r="EO61" s="68"/>
      <c r="EP61" s="68"/>
      <c r="EQ61" s="68"/>
      <c r="ER61" s="68"/>
      <c r="ES61" s="68"/>
    </row>
    <row r="62" spans="1:149" ht="14.1" customHeight="1">
      <c r="C62" s="20"/>
      <c r="D62" s="392"/>
      <c r="E62" s="368"/>
      <c r="G62" s="369"/>
      <c r="H62" s="369"/>
      <c r="I62" s="369"/>
      <c r="J62" s="369"/>
      <c r="K62" s="369"/>
      <c r="L62" s="369"/>
      <c r="M62" s="369"/>
      <c r="N62" s="369"/>
      <c r="O62" s="369"/>
      <c r="P62" s="369"/>
      <c r="Q62" s="369"/>
      <c r="R62" s="369"/>
      <c r="S62" s="369"/>
      <c r="T62" s="369"/>
      <c r="U62" s="369"/>
      <c r="V62" s="369"/>
      <c r="W62" s="369"/>
      <c r="X62" s="369"/>
      <c r="Y62" s="369"/>
      <c r="Z62" s="369"/>
      <c r="AA62" s="369"/>
      <c r="AB62" s="369"/>
      <c r="AC62" s="369"/>
      <c r="AD62" s="369"/>
      <c r="AE62" s="369"/>
      <c r="AF62" s="369"/>
      <c r="AG62" s="369"/>
      <c r="AH62" s="369"/>
      <c r="AI62" s="369"/>
      <c r="AJ62" s="369"/>
      <c r="AK62" s="369"/>
      <c r="AL62" s="369"/>
      <c r="AM62" s="369"/>
      <c r="AN62" s="369"/>
      <c r="AO62" s="369"/>
      <c r="AP62" s="369"/>
      <c r="AQ62" s="91"/>
      <c r="AR62" s="91"/>
      <c r="AS62" s="91"/>
      <c r="AT62" s="91"/>
      <c r="AU62" s="91"/>
      <c r="AV62" s="91"/>
      <c r="AW62" s="91"/>
      <c r="AX62" s="91"/>
      <c r="AY62" s="91"/>
      <c r="AZ62" s="91"/>
      <c r="BA62" s="91"/>
      <c r="BB62" s="91"/>
      <c r="BC62" s="91"/>
      <c r="BD62" s="68"/>
      <c r="BE62" s="68"/>
      <c r="BF62" s="68"/>
      <c r="BG62" s="68"/>
      <c r="BH62" s="68"/>
      <c r="BI62" s="68"/>
      <c r="BJ62" s="68"/>
      <c r="BK62" s="68"/>
      <c r="BL62" s="68"/>
      <c r="BM62" s="68"/>
      <c r="BN62" s="68"/>
      <c r="BO62" s="68"/>
      <c r="BP62" s="68"/>
      <c r="BQ62" s="68"/>
      <c r="BR62" s="68"/>
      <c r="BS62" s="68"/>
      <c r="BT62" s="68"/>
      <c r="BU62" s="68"/>
      <c r="BV62" s="68"/>
      <c r="BW62" s="68"/>
      <c r="BX62" s="68"/>
      <c r="BY62" s="68"/>
      <c r="BZ62" s="68"/>
      <c r="CA62" s="68"/>
      <c r="CB62" s="68"/>
      <c r="CC62" s="68"/>
      <c r="CD62" s="68"/>
      <c r="CE62" s="68"/>
      <c r="CF62" s="68"/>
      <c r="CG62" s="68"/>
      <c r="CH62" s="68"/>
      <c r="CI62" s="68"/>
      <c r="CJ62" s="68"/>
      <c r="CK62" s="68"/>
      <c r="CL62" s="68"/>
      <c r="CM62" s="68"/>
      <c r="CN62" s="68"/>
      <c r="CO62" s="68"/>
      <c r="CP62" s="68"/>
      <c r="CQ62" s="68"/>
      <c r="CR62" s="68"/>
      <c r="CS62" s="68"/>
      <c r="CT62" s="68"/>
      <c r="CU62" s="68"/>
      <c r="CV62" s="68"/>
      <c r="CW62" s="68"/>
      <c r="CX62" s="68"/>
      <c r="CY62" s="68"/>
      <c r="CZ62" s="68"/>
      <c r="DA62" s="68"/>
      <c r="DB62" s="68"/>
      <c r="DC62" s="68"/>
      <c r="DD62" s="68"/>
      <c r="DE62" s="68"/>
      <c r="DF62" s="68"/>
      <c r="DG62" s="68"/>
      <c r="DH62" s="68"/>
      <c r="DI62" s="68"/>
      <c r="DJ62" s="68"/>
      <c r="DK62" s="68"/>
      <c r="DL62" s="68"/>
      <c r="DM62" s="68"/>
      <c r="DN62" s="68"/>
      <c r="DO62" s="68"/>
      <c r="DP62" s="68"/>
      <c r="DQ62" s="68"/>
      <c r="DR62" s="68"/>
      <c r="DS62" s="68"/>
      <c r="DT62" s="68"/>
      <c r="DU62" s="68"/>
      <c r="DV62" s="68"/>
      <c r="DW62" s="68"/>
      <c r="DX62" s="68"/>
      <c r="DY62" s="68"/>
      <c r="DZ62" s="68"/>
      <c r="EA62" s="68"/>
      <c r="EB62" s="68"/>
      <c r="EC62" s="68"/>
      <c r="ED62" s="68"/>
      <c r="EE62" s="68"/>
      <c r="EF62" s="68"/>
      <c r="EG62" s="68"/>
      <c r="EH62" s="68"/>
      <c r="EI62" s="68"/>
      <c r="EJ62" s="68"/>
      <c r="EK62" s="68"/>
      <c r="EL62" s="68"/>
      <c r="EM62" s="68"/>
      <c r="EN62" s="68"/>
      <c r="EO62" s="68"/>
      <c r="EP62" s="68"/>
      <c r="EQ62" s="68"/>
      <c r="ER62" s="68"/>
      <c r="ES62" s="68"/>
    </row>
    <row r="63" spans="1:149" ht="14.1" customHeight="1">
      <c r="B63" s="34" t="s">
        <v>398</v>
      </c>
      <c r="C63" s="20"/>
      <c r="D63" s="392"/>
      <c r="E63" s="368"/>
      <c r="G63" s="369"/>
      <c r="H63" s="369"/>
      <c r="I63" s="369"/>
      <c r="J63" s="369"/>
      <c r="K63" s="369"/>
      <c r="L63" s="369"/>
      <c r="M63" s="369"/>
      <c r="N63" s="369"/>
      <c r="O63" s="369"/>
      <c r="P63" s="369"/>
      <c r="Q63" s="369"/>
      <c r="R63" s="369"/>
      <c r="S63" s="369"/>
      <c r="T63" s="369"/>
      <c r="U63" s="369"/>
      <c r="V63" s="369"/>
      <c r="W63" s="369"/>
      <c r="X63" s="369"/>
      <c r="Y63" s="369"/>
      <c r="Z63" s="369"/>
      <c r="AA63" s="369"/>
      <c r="AB63" s="369"/>
      <c r="AC63" s="369"/>
      <c r="AD63" s="369"/>
      <c r="AE63" s="369"/>
      <c r="AF63" s="369"/>
      <c r="AG63" s="369"/>
      <c r="AH63" s="369"/>
      <c r="AI63" s="369"/>
      <c r="AJ63" s="369"/>
      <c r="AK63" s="369"/>
      <c r="AL63" s="369"/>
      <c r="AM63" s="369"/>
      <c r="AN63" s="369"/>
      <c r="AO63" s="369"/>
      <c r="AP63" s="369"/>
      <c r="AQ63" s="91"/>
      <c r="AR63" s="91"/>
      <c r="AS63" s="91"/>
      <c r="AT63" s="91"/>
      <c r="AU63" s="91"/>
      <c r="AV63" s="91"/>
      <c r="AW63" s="91"/>
      <c r="AX63" s="91"/>
      <c r="AY63" s="91"/>
      <c r="AZ63" s="91"/>
      <c r="BA63" s="91"/>
      <c r="BB63" s="91"/>
      <c r="BC63" s="91"/>
      <c r="BD63" s="68"/>
      <c r="BE63" s="68"/>
      <c r="BF63" s="68"/>
      <c r="BG63" s="68"/>
      <c r="BH63" s="68"/>
      <c r="BI63" s="68"/>
      <c r="BJ63" s="68"/>
      <c r="BK63" s="68"/>
      <c r="BL63" s="68"/>
      <c r="BM63" s="68"/>
      <c r="BN63" s="68"/>
      <c r="BO63" s="68"/>
      <c r="BP63" s="68"/>
      <c r="BQ63" s="68"/>
      <c r="BR63" s="68"/>
      <c r="BS63" s="68"/>
      <c r="BT63" s="68"/>
      <c r="BU63" s="68"/>
      <c r="BV63" s="68"/>
      <c r="BW63" s="68"/>
      <c r="BX63" s="68"/>
      <c r="BY63" s="68"/>
      <c r="BZ63" s="68"/>
      <c r="CA63" s="68"/>
      <c r="CB63" s="68"/>
      <c r="CC63" s="68"/>
      <c r="CD63" s="68"/>
      <c r="CE63" s="68"/>
      <c r="CF63" s="68"/>
      <c r="CG63" s="68"/>
      <c r="CH63" s="68"/>
      <c r="CI63" s="68"/>
      <c r="CJ63" s="68"/>
      <c r="CK63" s="68"/>
      <c r="CL63" s="68"/>
      <c r="CM63" s="68"/>
      <c r="CN63" s="68"/>
      <c r="CO63" s="68"/>
      <c r="CP63" s="68"/>
      <c r="CQ63" s="68"/>
      <c r="CR63" s="68"/>
      <c r="CS63" s="68"/>
      <c r="CT63" s="68"/>
      <c r="CU63" s="68"/>
      <c r="CV63" s="68"/>
      <c r="CW63" s="68"/>
      <c r="CX63" s="68"/>
      <c r="CY63" s="68"/>
      <c r="CZ63" s="68"/>
      <c r="DA63" s="68"/>
      <c r="DB63" s="68"/>
      <c r="DC63" s="68"/>
      <c r="DD63" s="68"/>
      <c r="DE63" s="68"/>
      <c r="DF63" s="68"/>
      <c r="DG63" s="68"/>
      <c r="DH63" s="68"/>
      <c r="DI63" s="68"/>
      <c r="DJ63" s="68"/>
      <c r="DK63" s="68"/>
      <c r="DL63" s="68"/>
      <c r="DM63" s="68"/>
      <c r="DN63" s="68"/>
      <c r="DO63" s="68"/>
      <c r="DP63" s="68"/>
      <c r="DQ63" s="68"/>
      <c r="DR63" s="68"/>
      <c r="DS63" s="68"/>
      <c r="DT63" s="68"/>
      <c r="DU63" s="68"/>
      <c r="DV63" s="68"/>
      <c r="DW63" s="68"/>
      <c r="DX63" s="68"/>
      <c r="DY63" s="68"/>
      <c r="DZ63" s="68"/>
      <c r="EA63" s="68"/>
      <c r="EB63" s="68"/>
      <c r="EC63" s="68"/>
      <c r="ED63" s="68"/>
      <c r="EE63" s="68"/>
      <c r="EF63" s="68"/>
      <c r="EG63" s="68"/>
      <c r="EH63" s="68"/>
      <c r="EI63" s="68"/>
      <c r="EJ63" s="68"/>
      <c r="EK63" s="68"/>
      <c r="EL63" s="68"/>
      <c r="EM63" s="68"/>
      <c r="EN63" s="68"/>
      <c r="EO63" s="68"/>
      <c r="EP63" s="68"/>
      <c r="EQ63" s="68"/>
      <c r="ER63" s="68"/>
      <c r="ES63" s="68"/>
    </row>
    <row r="64" spans="1:149" ht="14.1" customHeight="1">
      <c r="B64" s="15" t="s">
        <v>419</v>
      </c>
      <c r="C64" s="20"/>
      <c r="D64" s="8" t="s">
        <v>97</v>
      </c>
      <c r="E64" s="368">
        <f ca="1">SUM(G64:AP64)</f>
        <v>2000</v>
      </c>
      <c r="G64" s="369"/>
      <c r="H64" s="369">
        <f t="shared" ref="H64:AO64" ca="1" si="82">H35</f>
        <v>0</v>
      </c>
      <c r="I64" s="369">
        <f t="shared" ca="1" si="82"/>
        <v>25</v>
      </c>
      <c r="J64" s="369">
        <f t="shared" ca="1" si="82"/>
        <v>100</v>
      </c>
      <c r="K64" s="369">
        <f t="shared" ca="1" si="82"/>
        <v>100</v>
      </c>
      <c r="L64" s="369">
        <f t="shared" ca="1" si="82"/>
        <v>100</v>
      </c>
      <c r="M64" s="369">
        <f t="shared" ca="1" si="82"/>
        <v>100</v>
      </c>
      <c r="N64" s="369">
        <f t="shared" ca="1" si="82"/>
        <v>100</v>
      </c>
      <c r="O64" s="369">
        <f t="shared" ca="1" si="82"/>
        <v>100</v>
      </c>
      <c r="P64" s="369">
        <f t="shared" ca="1" si="82"/>
        <v>100</v>
      </c>
      <c r="Q64" s="369">
        <f t="shared" ca="1" si="82"/>
        <v>100</v>
      </c>
      <c r="R64" s="369">
        <f t="shared" ca="1" si="82"/>
        <v>100</v>
      </c>
      <c r="S64" s="369">
        <f t="shared" ca="1" si="82"/>
        <v>100</v>
      </c>
      <c r="T64" s="369">
        <f t="shared" ca="1" si="82"/>
        <v>100</v>
      </c>
      <c r="U64" s="369">
        <f t="shared" ca="1" si="82"/>
        <v>100</v>
      </c>
      <c r="V64" s="369">
        <f t="shared" ca="1" si="82"/>
        <v>100</v>
      </c>
      <c r="W64" s="369">
        <f t="shared" ca="1" si="82"/>
        <v>100</v>
      </c>
      <c r="X64" s="369">
        <f t="shared" ca="1" si="82"/>
        <v>100</v>
      </c>
      <c r="Y64" s="369">
        <f t="shared" ca="1" si="82"/>
        <v>100</v>
      </c>
      <c r="Z64" s="369">
        <f t="shared" ca="1" si="82"/>
        <v>100</v>
      </c>
      <c r="AA64" s="369">
        <f t="shared" ca="1" si="82"/>
        <v>100</v>
      </c>
      <c r="AB64" s="369">
        <f t="shared" ca="1" si="82"/>
        <v>100</v>
      </c>
      <c r="AC64" s="369">
        <f t="shared" ca="1" si="82"/>
        <v>75</v>
      </c>
      <c r="AD64" s="369">
        <f t="shared" ca="1" si="82"/>
        <v>0</v>
      </c>
      <c r="AE64" s="369">
        <f t="shared" ca="1" si="82"/>
        <v>0</v>
      </c>
      <c r="AF64" s="369">
        <f t="shared" ca="1" si="82"/>
        <v>0</v>
      </c>
      <c r="AG64" s="369">
        <f t="shared" ca="1" si="82"/>
        <v>0</v>
      </c>
      <c r="AH64" s="369">
        <f t="shared" ca="1" si="82"/>
        <v>0</v>
      </c>
      <c r="AI64" s="369">
        <f t="shared" ca="1" si="82"/>
        <v>0</v>
      </c>
      <c r="AJ64" s="369">
        <f t="shared" ca="1" si="82"/>
        <v>0</v>
      </c>
      <c r="AK64" s="369">
        <f t="shared" ca="1" si="82"/>
        <v>0</v>
      </c>
      <c r="AL64" s="369">
        <f t="shared" ca="1" si="82"/>
        <v>0</v>
      </c>
      <c r="AM64" s="369">
        <f t="shared" ca="1" si="82"/>
        <v>0</v>
      </c>
      <c r="AN64" s="369">
        <f t="shared" ca="1" si="82"/>
        <v>0</v>
      </c>
      <c r="AO64" s="369">
        <f t="shared" ca="1" si="82"/>
        <v>0</v>
      </c>
      <c r="AP64" s="369"/>
      <c r="AQ64" s="91"/>
      <c r="AR64" s="91"/>
      <c r="AS64" s="91"/>
      <c r="AT64" s="91"/>
      <c r="AU64" s="91"/>
      <c r="AV64" s="91"/>
      <c r="AW64" s="91"/>
      <c r="AX64" s="91"/>
      <c r="AY64" s="91"/>
      <c r="AZ64" s="91"/>
      <c r="BA64" s="91"/>
      <c r="BB64" s="91"/>
      <c r="BC64" s="91"/>
      <c r="BD64" s="68"/>
      <c r="BE64" s="68"/>
      <c r="BF64" s="68"/>
      <c r="BG64" s="68"/>
      <c r="BH64" s="68"/>
      <c r="BI64" s="68"/>
      <c r="BJ64" s="68"/>
      <c r="BK64" s="68"/>
      <c r="BL64" s="68"/>
      <c r="BM64" s="68"/>
      <c r="BN64" s="68"/>
      <c r="BO64" s="68"/>
      <c r="BP64" s="68"/>
      <c r="BQ64" s="68"/>
      <c r="BR64" s="68"/>
      <c r="BS64" s="68"/>
      <c r="BT64" s="68"/>
      <c r="BU64" s="68"/>
      <c r="BV64" s="68"/>
      <c r="BW64" s="68"/>
      <c r="BX64" s="68"/>
      <c r="BY64" s="68"/>
      <c r="BZ64" s="68"/>
      <c r="CA64" s="68"/>
      <c r="CB64" s="68"/>
      <c r="CC64" s="68"/>
      <c r="CD64" s="68"/>
      <c r="CE64" s="68"/>
      <c r="CF64" s="68"/>
      <c r="CG64" s="68"/>
      <c r="CH64" s="68"/>
      <c r="CI64" s="68"/>
      <c r="CJ64" s="68"/>
      <c r="CK64" s="68"/>
      <c r="CL64" s="68"/>
      <c r="CM64" s="68"/>
      <c r="CN64" s="68"/>
      <c r="CO64" s="68"/>
      <c r="CP64" s="68"/>
      <c r="CQ64" s="68"/>
      <c r="CR64" s="68"/>
      <c r="CS64" s="68"/>
      <c r="CT64" s="68"/>
      <c r="CU64" s="68"/>
      <c r="CV64" s="68"/>
      <c r="CW64" s="68"/>
      <c r="CX64" s="68"/>
      <c r="CY64" s="68"/>
      <c r="CZ64" s="68"/>
      <c r="DA64" s="68"/>
      <c r="DB64" s="68"/>
      <c r="DC64" s="68"/>
      <c r="DD64" s="68"/>
      <c r="DE64" s="68"/>
      <c r="DF64" s="68"/>
      <c r="DG64" s="68"/>
      <c r="DH64" s="68"/>
      <c r="DI64" s="68"/>
      <c r="DJ64" s="68"/>
      <c r="DK64" s="68"/>
      <c r="DL64" s="68"/>
      <c r="DM64" s="68"/>
      <c r="DN64" s="68"/>
      <c r="DO64" s="68"/>
      <c r="DP64" s="68"/>
      <c r="DQ64" s="68"/>
      <c r="DR64" s="68"/>
      <c r="DS64" s="68"/>
      <c r="DT64" s="68"/>
      <c r="DU64" s="68"/>
      <c r="DV64" s="68"/>
      <c r="DW64" s="68"/>
      <c r="DX64" s="68"/>
      <c r="DY64" s="68"/>
      <c r="DZ64" s="68"/>
      <c r="EA64" s="68"/>
      <c r="EB64" s="68"/>
      <c r="EC64" s="68"/>
      <c r="ED64" s="68"/>
      <c r="EE64" s="68"/>
      <c r="EF64" s="68"/>
      <c r="EG64" s="68"/>
      <c r="EH64" s="68"/>
      <c r="EI64" s="68"/>
      <c r="EJ64" s="68"/>
      <c r="EK64" s="68"/>
      <c r="EL64" s="68"/>
      <c r="EM64" s="68"/>
      <c r="EN64" s="68"/>
      <c r="EO64" s="68"/>
      <c r="EP64" s="68"/>
      <c r="EQ64" s="68"/>
      <c r="ER64" s="68"/>
      <c r="ES64" s="68"/>
    </row>
    <row r="65" spans="2:149" ht="14.1" customHeight="1">
      <c r="B65" s="15" t="s">
        <v>418</v>
      </c>
      <c r="C65" s="20"/>
      <c r="D65" s="8" t="s">
        <v>97</v>
      </c>
      <c r="E65" s="368">
        <f ca="1">SUM(G65:AP65)</f>
        <v>-2000</v>
      </c>
      <c r="G65" s="369"/>
      <c r="H65" s="369">
        <f ca="1">'CF(Y)'!H31</f>
        <v>0</v>
      </c>
      <c r="I65" s="369">
        <f ca="1">'CF(Y)'!I31</f>
        <v>0</v>
      </c>
      <c r="J65" s="369">
        <f ca="1">'CF(Y)'!J31</f>
        <v>0</v>
      </c>
      <c r="K65" s="369">
        <f ca="1">'CF(Y)'!K31</f>
        <v>0</v>
      </c>
      <c r="L65" s="369">
        <f ca="1">'CF(Y)'!L31</f>
        <v>0</v>
      </c>
      <c r="M65" s="369">
        <f ca="1">'CF(Y)'!M31</f>
        <v>0</v>
      </c>
      <c r="N65" s="369">
        <f ca="1">'CF(Y)'!N31</f>
        <v>0</v>
      </c>
      <c r="O65" s="369">
        <f ca="1">'CF(Y)'!O31</f>
        <v>0</v>
      </c>
      <c r="P65" s="369">
        <f ca="1">'CF(Y)'!P31</f>
        <v>0</v>
      </c>
      <c r="Q65" s="369">
        <f ca="1">'CF(Y)'!Q31</f>
        <v>0</v>
      </c>
      <c r="R65" s="369">
        <f ca="1">'CF(Y)'!R31</f>
        <v>0</v>
      </c>
      <c r="S65" s="369">
        <f ca="1">'CF(Y)'!S31</f>
        <v>0</v>
      </c>
      <c r="T65" s="369">
        <f ca="1">'CF(Y)'!T31</f>
        <v>0</v>
      </c>
      <c r="U65" s="369">
        <f ca="1">'CF(Y)'!U31</f>
        <v>0</v>
      </c>
      <c r="V65" s="369">
        <f ca="1">'CF(Y)'!V31</f>
        <v>0</v>
      </c>
      <c r="W65" s="369">
        <f ca="1">'CF(Y)'!W31</f>
        <v>0</v>
      </c>
      <c r="X65" s="369">
        <f ca="1">'CF(Y)'!X31</f>
        <v>0</v>
      </c>
      <c r="Y65" s="369">
        <f ca="1">'CF(Y)'!Y31</f>
        <v>0</v>
      </c>
      <c r="Z65" s="369">
        <f ca="1">'CF(Y)'!Z31</f>
        <v>0</v>
      </c>
      <c r="AA65" s="369">
        <f ca="1">'CF(Y)'!AA31</f>
        <v>0</v>
      </c>
      <c r="AB65" s="369">
        <f ca="1">'CF(Y)'!AB31</f>
        <v>0</v>
      </c>
      <c r="AC65" s="369">
        <f ca="1">'CF(Y)'!AC31</f>
        <v>-2000</v>
      </c>
      <c r="AD65" s="369">
        <f ca="1">'CF(Y)'!AD31</f>
        <v>0</v>
      </c>
      <c r="AE65" s="369">
        <f ca="1">'CF(Y)'!AE31</f>
        <v>0</v>
      </c>
      <c r="AF65" s="369">
        <f ca="1">'CF(Y)'!AF31</f>
        <v>0</v>
      </c>
      <c r="AG65" s="369">
        <f ca="1">'CF(Y)'!AG31</f>
        <v>0</v>
      </c>
      <c r="AH65" s="369">
        <f ca="1">'CF(Y)'!AH31</f>
        <v>0</v>
      </c>
      <c r="AI65" s="369">
        <f ca="1">'CF(Y)'!AI31</f>
        <v>0</v>
      </c>
      <c r="AJ65" s="369">
        <f ca="1">'CF(Y)'!AJ31</f>
        <v>0</v>
      </c>
      <c r="AK65" s="369">
        <f ca="1">'CF(Y)'!AK31</f>
        <v>0</v>
      </c>
      <c r="AL65" s="369">
        <f ca="1">'CF(Y)'!AL31</f>
        <v>0</v>
      </c>
      <c r="AM65" s="369">
        <f ca="1">'CF(Y)'!AM31</f>
        <v>0</v>
      </c>
      <c r="AN65" s="369">
        <f ca="1">'CF(Y)'!AN31</f>
        <v>0</v>
      </c>
      <c r="AO65" s="369">
        <f ca="1">'CF(Y)'!AO31</f>
        <v>0</v>
      </c>
      <c r="AP65" s="369"/>
      <c r="AQ65" s="91"/>
      <c r="AR65" s="91"/>
      <c r="AS65" s="91"/>
      <c r="AT65" s="91"/>
      <c r="AU65" s="91"/>
      <c r="AV65" s="91"/>
      <c r="AW65" s="91"/>
      <c r="AX65" s="91"/>
      <c r="AY65" s="91"/>
      <c r="AZ65" s="91"/>
      <c r="BA65" s="91"/>
      <c r="BB65" s="91"/>
      <c r="BC65" s="91"/>
      <c r="BD65" s="68"/>
      <c r="BE65" s="68"/>
      <c r="BF65" s="68"/>
      <c r="BG65" s="68"/>
      <c r="BH65" s="68"/>
      <c r="BI65" s="68"/>
      <c r="BJ65" s="68"/>
      <c r="BK65" s="68"/>
      <c r="BL65" s="68"/>
      <c r="BM65" s="68"/>
      <c r="BN65" s="68"/>
      <c r="BO65" s="68"/>
      <c r="BP65" s="68"/>
      <c r="BQ65" s="68"/>
      <c r="BR65" s="68"/>
      <c r="BS65" s="68"/>
      <c r="BT65" s="68"/>
      <c r="BU65" s="68"/>
      <c r="BV65" s="68"/>
      <c r="BW65" s="68"/>
      <c r="BX65" s="68"/>
      <c r="BY65" s="68"/>
      <c r="BZ65" s="68"/>
      <c r="CA65" s="68"/>
      <c r="CB65" s="68"/>
      <c r="CC65" s="68"/>
      <c r="CD65" s="68"/>
      <c r="CE65" s="68"/>
      <c r="CF65" s="68"/>
      <c r="CG65" s="68"/>
      <c r="CH65" s="68"/>
      <c r="CI65" s="68"/>
      <c r="CJ65" s="68"/>
      <c r="CK65" s="68"/>
      <c r="CL65" s="68"/>
      <c r="CM65" s="68"/>
      <c r="CN65" s="68"/>
      <c r="CO65" s="68"/>
      <c r="CP65" s="68"/>
      <c r="CQ65" s="68"/>
      <c r="CR65" s="68"/>
      <c r="CS65" s="68"/>
      <c r="CT65" s="68"/>
      <c r="CU65" s="68"/>
      <c r="CV65" s="68"/>
      <c r="CW65" s="68"/>
      <c r="CX65" s="68"/>
      <c r="CY65" s="68"/>
      <c r="CZ65" s="68"/>
      <c r="DA65" s="68"/>
      <c r="DB65" s="68"/>
      <c r="DC65" s="68"/>
      <c r="DD65" s="68"/>
      <c r="DE65" s="68"/>
      <c r="DF65" s="68"/>
      <c r="DG65" s="68"/>
      <c r="DH65" s="68"/>
      <c r="DI65" s="68"/>
      <c r="DJ65" s="68"/>
      <c r="DK65" s="68"/>
      <c r="DL65" s="68"/>
      <c r="DM65" s="68"/>
      <c r="DN65" s="68"/>
      <c r="DO65" s="68"/>
      <c r="DP65" s="68"/>
      <c r="DQ65" s="68"/>
      <c r="DR65" s="68"/>
      <c r="DS65" s="68"/>
      <c r="DT65" s="68"/>
      <c r="DU65" s="68"/>
      <c r="DV65" s="68"/>
      <c r="DW65" s="68"/>
      <c r="DX65" s="68"/>
      <c r="DY65" s="68"/>
      <c r="DZ65" s="68"/>
      <c r="EA65" s="68"/>
      <c r="EB65" s="68"/>
      <c r="EC65" s="68"/>
      <c r="ED65" s="68"/>
      <c r="EE65" s="68"/>
      <c r="EF65" s="68"/>
      <c r="EG65" s="68"/>
      <c r="EH65" s="68"/>
      <c r="EI65" s="68"/>
      <c r="EJ65" s="68"/>
      <c r="EK65" s="68"/>
      <c r="EL65" s="68"/>
      <c r="EM65" s="68"/>
      <c r="EN65" s="68"/>
      <c r="EO65" s="68"/>
      <c r="EP65" s="68"/>
      <c r="EQ65" s="68"/>
      <c r="ER65" s="68"/>
      <c r="ES65" s="68"/>
    </row>
    <row r="66" spans="2:149" ht="14.1" customHeight="1">
      <c r="C66" s="20"/>
      <c r="E66" s="368"/>
      <c r="G66" s="369"/>
      <c r="H66" s="369"/>
      <c r="I66" s="369"/>
      <c r="J66" s="369"/>
      <c r="K66" s="369"/>
      <c r="L66" s="369"/>
      <c r="M66" s="369"/>
      <c r="N66" s="369"/>
      <c r="O66" s="369"/>
      <c r="P66" s="369"/>
      <c r="Q66" s="369"/>
      <c r="R66" s="369"/>
      <c r="S66" s="369"/>
      <c r="T66" s="369"/>
      <c r="U66" s="369"/>
      <c r="V66" s="369"/>
      <c r="W66" s="369"/>
      <c r="X66" s="369"/>
      <c r="Y66" s="369"/>
      <c r="Z66" s="369"/>
      <c r="AA66" s="369"/>
      <c r="AB66" s="369"/>
      <c r="AC66" s="369"/>
      <c r="AD66" s="369"/>
      <c r="AE66" s="369"/>
      <c r="AF66" s="369"/>
      <c r="AG66" s="369"/>
      <c r="AH66" s="369"/>
      <c r="AI66" s="369"/>
      <c r="AJ66" s="369"/>
      <c r="AK66" s="369"/>
      <c r="AL66" s="369"/>
      <c r="AM66" s="369"/>
      <c r="AN66" s="369"/>
      <c r="AO66" s="369"/>
      <c r="AP66" s="369"/>
      <c r="AQ66" s="91"/>
      <c r="AR66" s="91"/>
      <c r="AS66" s="91"/>
      <c r="AT66" s="91"/>
      <c r="AU66" s="91"/>
      <c r="AV66" s="91"/>
      <c r="AW66" s="91"/>
      <c r="AX66" s="91"/>
      <c r="AY66" s="91"/>
      <c r="AZ66" s="91"/>
      <c r="BA66" s="91"/>
      <c r="BB66" s="91"/>
      <c r="BC66" s="91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8"/>
      <c r="BO66" s="68"/>
      <c r="BP66" s="68"/>
      <c r="BQ66" s="68"/>
      <c r="BR66" s="68"/>
      <c r="BS66" s="68"/>
      <c r="BT66" s="68"/>
      <c r="BU66" s="68"/>
      <c r="BV66" s="68"/>
      <c r="BW66" s="68"/>
      <c r="BX66" s="68"/>
      <c r="BY66" s="68"/>
      <c r="BZ66" s="68"/>
      <c r="CA66" s="68"/>
      <c r="CB66" s="68"/>
      <c r="CC66" s="68"/>
      <c r="CD66" s="68"/>
      <c r="CE66" s="68"/>
      <c r="CF66" s="68"/>
      <c r="CG66" s="68"/>
      <c r="CH66" s="68"/>
      <c r="CI66" s="68"/>
      <c r="CJ66" s="68"/>
      <c r="CK66" s="68"/>
      <c r="CL66" s="68"/>
      <c r="CM66" s="68"/>
      <c r="CN66" s="68"/>
      <c r="CO66" s="68"/>
      <c r="CP66" s="68"/>
      <c r="CQ66" s="68"/>
      <c r="CR66" s="68"/>
      <c r="CS66" s="68"/>
      <c r="CT66" s="68"/>
      <c r="CU66" s="68"/>
      <c r="CV66" s="68"/>
      <c r="CW66" s="68"/>
      <c r="CX66" s="68"/>
      <c r="CY66" s="68"/>
      <c r="CZ66" s="68"/>
      <c r="DA66" s="68"/>
      <c r="DB66" s="68"/>
      <c r="DC66" s="68"/>
      <c r="DD66" s="68"/>
      <c r="DE66" s="68"/>
      <c r="DF66" s="68"/>
      <c r="DG66" s="68"/>
      <c r="DH66" s="68"/>
      <c r="DI66" s="68"/>
      <c r="DJ66" s="68"/>
      <c r="DK66" s="68"/>
      <c r="DL66" s="68"/>
      <c r="DM66" s="68"/>
      <c r="DN66" s="68"/>
      <c r="DO66" s="68"/>
      <c r="DP66" s="68"/>
      <c r="DQ66" s="68"/>
      <c r="DR66" s="68"/>
      <c r="DS66" s="68"/>
      <c r="DT66" s="68"/>
      <c r="DU66" s="68"/>
      <c r="DV66" s="68"/>
      <c r="DW66" s="68"/>
      <c r="DX66" s="68"/>
      <c r="DY66" s="68"/>
      <c r="DZ66" s="68"/>
      <c r="EA66" s="68"/>
      <c r="EB66" s="68"/>
      <c r="EC66" s="68"/>
      <c r="ED66" s="68"/>
      <c r="EE66" s="68"/>
      <c r="EF66" s="68"/>
      <c r="EG66" s="68"/>
      <c r="EH66" s="68"/>
      <c r="EI66" s="68"/>
      <c r="EJ66" s="68"/>
      <c r="EK66" s="68"/>
      <c r="EL66" s="68"/>
      <c r="EM66" s="68"/>
      <c r="EN66" s="68"/>
      <c r="EO66" s="68"/>
      <c r="EP66" s="68"/>
      <c r="EQ66" s="68"/>
      <c r="ER66" s="68"/>
      <c r="ES66" s="68"/>
    </row>
    <row r="67" spans="2:149" ht="14.1" customHeight="1">
      <c r="B67" s="207" t="s">
        <v>164</v>
      </c>
      <c r="C67" s="139"/>
      <c r="D67" s="296" t="s">
        <v>97</v>
      </c>
      <c r="E67" s="371">
        <f ca="1">SUM(G67:AP67)</f>
        <v>87001.063017508655</v>
      </c>
      <c r="F67" s="141"/>
      <c r="G67" s="372">
        <f t="shared" ref="G67:Q67" si="83">SUM(G61:G66)</f>
        <v>0</v>
      </c>
      <c r="H67" s="372">
        <f t="shared" ca="1" si="83"/>
        <v>-140</v>
      </c>
      <c r="I67" s="372">
        <f t="shared" ca="1" si="83"/>
        <v>-63.176331484576849</v>
      </c>
      <c r="J67" s="372">
        <f t="shared" ca="1" si="83"/>
        <v>1613.4159236180421</v>
      </c>
      <c r="K67" s="372">
        <f t="shared" ca="1" si="83"/>
        <v>1949.6823795237087</v>
      </c>
      <c r="L67" s="372">
        <f t="shared" ca="1" si="83"/>
        <v>2229.5850635543729</v>
      </c>
      <c r="M67" s="372">
        <f t="shared" ca="1" si="83"/>
        <v>2535.1308784756629</v>
      </c>
      <c r="N67" s="372">
        <f t="shared" ca="1" si="83"/>
        <v>2845.022656140939</v>
      </c>
      <c r="O67" s="372">
        <f t="shared" ca="1" si="83"/>
        <v>3177.873998329158</v>
      </c>
      <c r="P67" s="372">
        <f t="shared" ca="1" si="83"/>
        <v>3502.1342737802161</v>
      </c>
      <c r="Q67" s="372">
        <f t="shared" ca="1" si="83"/>
        <v>3825.785490176816</v>
      </c>
      <c r="R67" s="372">
        <f t="shared" ref="R67:AO67" ca="1" si="84">SUM(R61:R66)</f>
        <v>4148.8172910718004</v>
      </c>
      <c r="S67" s="372">
        <f t="shared" ca="1" si="84"/>
        <v>4471.2191402601002</v>
      </c>
      <c r="T67" s="372">
        <f t="shared" ca="1" si="84"/>
        <v>4792.9803185940964</v>
      </c>
      <c r="U67" s="372">
        <f t="shared" ca="1" si="84"/>
        <v>5114.0899207415405</v>
      </c>
      <c r="V67" s="372">
        <f t="shared" ca="1" si="84"/>
        <v>5434.536851884799</v>
      </c>
      <c r="W67" s="372">
        <f t="shared" ca="1" si="84"/>
        <v>5754.3098243604782</v>
      </c>
      <c r="X67" s="372">
        <f t="shared" ca="1" si="84"/>
        <v>6073.3973542382519</v>
      </c>
      <c r="Y67" s="372">
        <f t="shared" ca="1" si="84"/>
        <v>6391.7877578378666</v>
      </c>
      <c r="Z67" s="372">
        <f t="shared" ca="1" si="84"/>
        <v>6700.2699294330114</v>
      </c>
      <c r="AA67" s="372">
        <f t="shared" ca="1" si="84"/>
        <v>6637.6403688910932</v>
      </c>
      <c r="AB67" s="372">
        <f t="shared" ca="1" si="84"/>
        <v>6682.1062006669154</v>
      </c>
      <c r="AC67" s="372">
        <f t="shared" ca="1" si="84"/>
        <v>3324.4537274143622</v>
      </c>
      <c r="AD67" s="372">
        <f t="shared" ca="1" si="84"/>
        <v>0</v>
      </c>
      <c r="AE67" s="372">
        <f t="shared" ca="1" si="84"/>
        <v>0</v>
      </c>
      <c r="AF67" s="372">
        <f t="shared" ca="1" si="84"/>
        <v>0</v>
      </c>
      <c r="AG67" s="372">
        <f t="shared" ca="1" si="84"/>
        <v>0</v>
      </c>
      <c r="AH67" s="372">
        <f t="shared" ca="1" si="84"/>
        <v>0</v>
      </c>
      <c r="AI67" s="372">
        <f t="shared" ca="1" si="84"/>
        <v>0</v>
      </c>
      <c r="AJ67" s="372">
        <f t="shared" ca="1" si="84"/>
        <v>0</v>
      </c>
      <c r="AK67" s="372">
        <f t="shared" ca="1" si="84"/>
        <v>0</v>
      </c>
      <c r="AL67" s="372">
        <f t="shared" ca="1" si="84"/>
        <v>0</v>
      </c>
      <c r="AM67" s="372">
        <f t="shared" ca="1" si="84"/>
        <v>0</v>
      </c>
      <c r="AN67" s="372">
        <f t="shared" ca="1" si="84"/>
        <v>0</v>
      </c>
      <c r="AO67" s="372">
        <f t="shared" ca="1" si="84"/>
        <v>0</v>
      </c>
      <c r="AP67" s="369"/>
      <c r="AQ67" s="91"/>
      <c r="AR67" s="91"/>
      <c r="AS67" s="91"/>
      <c r="AT67" s="91"/>
      <c r="AU67" s="91"/>
      <c r="AV67" s="91"/>
      <c r="AW67" s="91"/>
      <c r="AX67" s="91"/>
      <c r="AY67" s="91"/>
      <c r="AZ67" s="91"/>
      <c r="BA67" s="91"/>
      <c r="BB67" s="91"/>
      <c r="BC67" s="91"/>
      <c r="BD67" s="68"/>
      <c r="BE67" s="68"/>
      <c r="BF67" s="68"/>
      <c r="BG67" s="68"/>
      <c r="BH67" s="68"/>
      <c r="BI67" s="68"/>
      <c r="BJ67" s="68"/>
      <c r="BK67" s="68"/>
      <c r="BL67" s="68"/>
      <c r="BM67" s="68"/>
      <c r="BN67" s="68"/>
      <c r="BO67" s="68"/>
      <c r="BP67" s="68"/>
      <c r="BQ67" s="68"/>
      <c r="BR67" s="68"/>
      <c r="BS67" s="68"/>
      <c r="BT67" s="68"/>
      <c r="BU67" s="68"/>
      <c r="BV67" s="68"/>
      <c r="BW67" s="68"/>
      <c r="BX67" s="68"/>
      <c r="BY67" s="68"/>
      <c r="BZ67" s="68"/>
      <c r="CA67" s="68"/>
      <c r="CB67" s="68"/>
      <c r="CC67" s="68"/>
      <c r="CD67" s="68"/>
      <c r="CE67" s="68"/>
      <c r="CF67" s="68"/>
      <c r="CG67" s="68"/>
      <c r="CH67" s="68"/>
      <c r="CI67" s="68"/>
      <c r="CJ67" s="68"/>
      <c r="CK67" s="68"/>
      <c r="CL67" s="68"/>
      <c r="CM67" s="68"/>
      <c r="CN67" s="68"/>
      <c r="CO67" s="68"/>
      <c r="CP67" s="68"/>
      <c r="CQ67" s="68"/>
      <c r="CR67" s="68"/>
      <c r="CS67" s="68"/>
      <c r="CT67" s="68"/>
      <c r="CU67" s="68"/>
      <c r="CV67" s="68"/>
      <c r="CW67" s="68"/>
      <c r="CX67" s="68"/>
      <c r="CY67" s="68"/>
      <c r="CZ67" s="68"/>
      <c r="DA67" s="68"/>
      <c r="DB67" s="68"/>
      <c r="DC67" s="68"/>
      <c r="DD67" s="68"/>
      <c r="DE67" s="68"/>
      <c r="DF67" s="68"/>
      <c r="DG67" s="68"/>
      <c r="DH67" s="68"/>
      <c r="DI67" s="68"/>
      <c r="DJ67" s="68"/>
      <c r="DK67" s="68"/>
      <c r="DL67" s="68"/>
      <c r="DM67" s="68"/>
      <c r="DN67" s="68"/>
      <c r="DO67" s="68"/>
      <c r="DP67" s="68"/>
      <c r="DQ67" s="68"/>
      <c r="DR67" s="68"/>
      <c r="DS67" s="68"/>
      <c r="DT67" s="68"/>
      <c r="DU67" s="68"/>
      <c r="DV67" s="68"/>
      <c r="DW67" s="68"/>
      <c r="DX67" s="68"/>
      <c r="DY67" s="68"/>
      <c r="DZ67" s="68"/>
      <c r="EA67" s="68"/>
      <c r="EB67" s="68"/>
      <c r="EC67" s="68"/>
      <c r="ED67" s="68"/>
      <c r="EE67" s="68"/>
      <c r="EF67" s="68"/>
      <c r="EG67" s="68"/>
      <c r="EH67" s="68"/>
      <c r="EI67" s="68"/>
      <c r="EJ67" s="68"/>
      <c r="EK67" s="68"/>
      <c r="EL67" s="68"/>
      <c r="EM67" s="68"/>
      <c r="EN67" s="68"/>
      <c r="EO67" s="68"/>
      <c r="EP67" s="68"/>
      <c r="EQ67" s="68"/>
      <c r="ER67" s="68"/>
      <c r="ES67" s="68"/>
    </row>
    <row r="68" spans="2:149" ht="14.1" customHeight="1">
      <c r="C68" s="20"/>
      <c r="E68" s="368"/>
      <c r="G68" s="369"/>
      <c r="H68" s="369"/>
      <c r="I68" s="369"/>
      <c r="J68" s="369"/>
      <c r="K68" s="369"/>
      <c r="L68" s="369"/>
      <c r="M68" s="369"/>
      <c r="N68" s="369"/>
      <c r="O68" s="369"/>
      <c r="P68" s="369"/>
      <c r="Q68" s="369"/>
      <c r="R68" s="369"/>
      <c r="S68" s="369"/>
      <c r="T68" s="369"/>
      <c r="U68" s="369"/>
      <c r="V68" s="369"/>
      <c r="W68" s="369"/>
      <c r="X68" s="369"/>
      <c r="Y68" s="369"/>
      <c r="Z68" s="369"/>
      <c r="AA68" s="369"/>
      <c r="AB68" s="369"/>
      <c r="AC68" s="369"/>
      <c r="AD68" s="369"/>
      <c r="AE68" s="369"/>
      <c r="AF68" s="369"/>
      <c r="AG68" s="369"/>
      <c r="AH68" s="369"/>
      <c r="AI68" s="369"/>
      <c r="AJ68" s="369"/>
      <c r="AK68" s="369"/>
      <c r="AL68" s="369"/>
      <c r="AM68" s="369"/>
      <c r="AN68" s="369"/>
      <c r="AO68" s="369"/>
      <c r="AP68" s="369"/>
      <c r="AQ68" s="91"/>
      <c r="AR68" s="91"/>
      <c r="AS68" s="91"/>
      <c r="AT68" s="91"/>
      <c r="AU68" s="91"/>
      <c r="AV68" s="91"/>
      <c r="AW68" s="91"/>
      <c r="AX68" s="91"/>
      <c r="AY68" s="91"/>
      <c r="AZ68" s="91"/>
      <c r="BA68" s="91"/>
      <c r="BB68" s="91"/>
      <c r="BC68" s="91"/>
      <c r="BD68" s="68"/>
      <c r="BE68" s="68"/>
      <c r="BF68" s="68"/>
      <c r="BG68" s="68"/>
      <c r="BH68" s="68"/>
      <c r="BI68" s="68"/>
      <c r="BJ68" s="68"/>
      <c r="BK68" s="68"/>
      <c r="BL68" s="68"/>
      <c r="BM68" s="68"/>
      <c r="BN68" s="68"/>
      <c r="BO68" s="68"/>
      <c r="BP68" s="68"/>
      <c r="BQ68" s="68"/>
      <c r="BR68" s="68"/>
      <c r="BS68" s="68"/>
      <c r="BT68" s="68"/>
      <c r="BU68" s="68"/>
      <c r="BV68" s="68"/>
      <c r="BW68" s="68"/>
      <c r="BX68" s="68"/>
      <c r="BY68" s="68"/>
      <c r="BZ68" s="68"/>
      <c r="CA68" s="68"/>
      <c r="CB68" s="68"/>
      <c r="CC68" s="68"/>
      <c r="CD68" s="68"/>
      <c r="CE68" s="68"/>
      <c r="CF68" s="68"/>
      <c r="CG68" s="68"/>
      <c r="CH68" s="68"/>
      <c r="CI68" s="68"/>
      <c r="CJ68" s="68"/>
      <c r="CK68" s="68"/>
      <c r="CL68" s="68"/>
      <c r="CM68" s="68"/>
      <c r="CN68" s="68"/>
      <c r="CO68" s="68"/>
      <c r="CP68" s="68"/>
      <c r="CQ68" s="68"/>
      <c r="CR68" s="68"/>
      <c r="CS68" s="68"/>
      <c r="CT68" s="68"/>
      <c r="CU68" s="68"/>
      <c r="CV68" s="68"/>
      <c r="CW68" s="68"/>
      <c r="CX68" s="68"/>
      <c r="CY68" s="68"/>
      <c r="CZ68" s="68"/>
      <c r="DA68" s="68"/>
      <c r="DB68" s="68"/>
      <c r="DC68" s="68"/>
      <c r="DD68" s="68"/>
      <c r="DE68" s="68"/>
      <c r="DF68" s="68"/>
      <c r="DG68" s="68"/>
      <c r="DH68" s="68"/>
      <c r="DI68" s="68"/>
      <c r="DJ68" s="68"/>
      <c r="DK68" s="68"/>
      <c r="DL68" s="68"/>
      <c r="DM68" s="68"/>
      <c r="DN68" s="68"/>
      <c r="DO68" s="68"/>
      <c r="DP68" s="68"/>
      <c r="DQ68" s="68"/>
      <c r="DR68" s="68"/>
      <c r="DS68" s="68"/>
      <c r="DT68" s="68"/>
      <c r="DU68" s="68"/>
      <c r="DV68" s="68"/>
      <c r="DW68" s="68"/>
      <c r="DX68" s="68"/>
      <c r="DY68" s="68"/>
      <c r="DZ68" s="68"/>
      <c r="EA68" s="68"/>
      <c r="EB68" s="68"/>
      <c r="EC68" s="68"/>
      <c r="ED68" s="68"/>
      <c r="EE68" s="68"/>
      <c r="EF68" s="68"/>
      <c r="EG68" s="68"/>
      <c r="EH68" s="68"/>
      <c r="EI68" s="68"/>
      <c r="EJ68" s="68"/>
      <c r="EK68" s="68"/>
      <c r="EL68" s="68"/>
      <c r="EM68" s="68"/>
      <c r="EN68" s="68"/>
      <c r="EO68" s="68"/>
      <c r="EP68" s="68"/>
      <c r="EQ68" s="68"/>
      <c r="ER68" s="68"/>
      <c r="ES68" s="68"/>
    </row>
    <row r="69" spans="2:149" ht="14.1" customHeight="1">
      <c r="B69" s="20" t="s">
        <v>165</v>
      </c>
      <c r="D69" s="8" t="s">
        <v>97</v>
      </c>
      <c r="E69" s="368">
        <f ca="1">SUM(G69:AP69)</f>
        <v>87204.239348993229</v>
      </c>
      <c r="G69" s="369">
        <f t="shared" ref="G69:Q69" si="85">G67*(G67&gt;0)</f>
        <v>0</v>
      </c>
      <c r="H69" s="369">
        <f t="shared" ca="1" si="85"/>
        <v>0</v>
      </c>
      <c r="I69" s="369">
        <f t="shared" ca="1" si="85"/>
        <v>0</v>
      </c>
      <c r="J69" s="369">
        <f t="shared" ca="1" si="85"/>
        <v>1613.4159236180421</v>
      </c>
      <c r="K69" s="369">
        <f t="shared" ca="1" si="85"/>
        <v>1949.6823795237087</v>
      </c>
      <c r="L69" s="369">
        <f t="shared" ca="1" si="85"/>
        <v>2229.5850635543729</v>
      </c>
      <c r="M69" s="369">
        <f t="shared" ca="1" si="85"/>
        <v>2535.1308784756629</v>
      </c>
      <c r="N69" s="369">
        <f t="shared" ca="1" si="85"/>
        <v>2845.022656140939</v>
      </c>
      <c r="O69" s="369">
        <f t="shared" ca="1" si="85"/>
        <v>3177.873998329158</v>
      </c>
      <c r="P69" s="369">
        <f t="shared" ca="1" si="85"/>
        <v>3502.1342737802161</v>
      </c>
      <c r="Q69" s="369">
        <f t="shared" ca="1" si="85"/>
        <v>3825.785490176816</v>
      </c>
      <c r="R69" s="369">
        <f t="shared" ref="R69:AO69" ca="1" si="86">R67*(R67&gt;0)</f>
        <v>4148.8172910718004</v>
      </c>
      <c r="S69" s="369">
        <f t="shared" ca="1" si="86"/>
        <v>4471.2191402601002</v>
      </c>
      <c r="T69" s="369">
        <f t="shared" ca="1" si="86"/>
        <v>4792.9803185940964</v>
      </c>
      <c r="U69" s="369">
        <f t="shared" ca="1" si="86"/>
        <v>5114.0899207415405</v>
      </c>
      <c r="V69" s="369">
        <f t="shared" ca="1" si="86"/>
        <v>5434.536851884799</v>
      </c>
      <c r="W69" s="369">
        <f t="shared" ca="1" si="86"/>
        <v>5754.3098243604782</v>
      </c>
      <c r="X69" s="369">
        <f t="shared" ca="1" si="86"/>
        <v>6073.3973542382519</v>
      </c>
      <c r="Y69" s="369">
        <f t="shared" ca="1" si="86"/>
        <v>6391.7877578378666</v>
      </c>
      <c r="Z69" s="369">
        <f t="shared" ca="1" si="86"/>
        <v>6700.2699294330114</v>
      </c>
      <c r="AA69" s="369">
        <f t="shared" ca="1" si="86"/>
        <v>6637.6403688910932</v>
      </c>
      <c r="AB69" s="369">
        <f t="shared" ca="1" si="86"/>
        <v>6682.1062006669154</v>
      </c>
      <c r="AC69" s="369">
        <f t="shared" ca="1" si="86"/>
        <v>3324.4537274143622</v>
      </c>
      <c r="AD69" s="369">
        <f t="shared" ca="1" si="86"/>
        <v>0</v>
      </c>
      <c r="AE69" s="369">
        <f t="shared" ca="1" si="86"/>
        <v>0</v>
      </c>
      <c r="AF69" s="369">
        <f t="shared" ca="1" si="86"/>
        <v>0</v>
      </c>
      <c r="AG69" s="369">
        <f t="shared" ca="1" si="86"/>
        <v>0</v>
      </c>
      <c r="AH69" s="369">
        <f t="shared" ca="1" si="86"/>
        <v>0</v>
      </c>
      <c r="AI69" s="369">
        <f t="shared" ca="1" si="86"/>
        <v>0</v>
      </c>
      <c r="AJ69" s="369">
        <f t="shared" ca="1" si="86"/>
        <v>0</v>
      </c>
      <c r="AK69" s="369">
        <f t="shared" ca="1" si="86"/>
        <v>0</v>
      </c>
      <c r="AL69" s="369">
        <f t="shared" ca="1" si="86"/>
        <v>0</v>
      </c>
      <c r="AM69" s="369">
        <f t="shared" ca="1" si="86"/>
        <v>0</v>
      </c>
      <c r="AN69" s="369">
        <f t="shared" ca="1" si="86"/>
        <v>0</v>
      </c>
      <c r="AO69" s="369">
        <f t="shared" ca="1" si="86"/>
        <v>0</v>
      </c>
      <c r="AP69" s="369"/>
      <c r="AQ69" s="91"/>
      <c r="AR69" s="91"/>
      <c r="AS69" s="91"/>
      <c r="AT69" s="91"/>
      <c r="AU69" s="91"/>
      <c r="AV69" s="91"/>
      <c r="AW69" s="91"/>
      <c r="AX69" s="91"/>
      <c r="AY69" s="91"/>
      <c r="AZ69" s="91"/>
      <c r="BA69" s="91"/>
      <c r="BB69" s="91"/>
      <c r="BC69" s="91"/>
      <c r="BD69" s="68"/>
      <c r="BE69" s="68"/>
      <c r="BF69" s="68"/>
      <c r="BG69" s="68"/>
      <c r="BH69" s="68"/>
      <c r="BI69" s="68"/>
      <c r="BJ69" s="68"/>
      <c r="BK69" s="68"/>
      <c r="BL69" s="68"/>
      <c r="BM69" s="68"/>
      <c r="BN69" s="68"/>
      <c r="BO69" s="68"/>
      <c r="BP69" s="68"/>
      <c r="BQ69" s="68"/>
      <c r="BR69" s="68"/>
      <c r="BS69" s="68"/>
      <c r="BT69" s="68"/>
      <c r="BU69" s="68"/>
      <c r="BV69" s="68"/>
      <c r="BW69" s="68"/>
      <c r="BX69" s="68"/>
      <c r="BY69" s="68"/>
      <c r="BZ69" s="68"/>
      <c r="CA69" s="68"/>
      <c r="CB69" s="68"/>
      <c r="CC69" s="68"/>
      <c r="CD69" s="68"/>
      <c r="CE69" s="68"/>
      <c r="CF69" s="68"/>
      <c r="CG69" s="68"/>
      <c r="CH69" s="68"/>
      <c r="CI69" s="68"/>
      <c r="CJ69" s="68"/>
      <c r="CK69" s="68"/>
      <c r="CL69" s="68"/>
      <c r="CM69" s="68"/>
      <c r="CN69" s="68"/>
      <c r="CO69" s="68"/>
      <c r="CP69" s="68"/>
      <c r="CQ69" s="68"/>
      <c r="CR69" s="68"/>
      <c r="CS69" s="68"/>
      <c r="CT69" s="68"/>
      <c r="CU69" s="68"/>
      <c r="CV69" s="68"/>
      <c r="CW69" s="68"/>
      <c r="CX69" s="68"/>
      <c r="CY69" s="68"/>
      <c r="CZ69" s="68"/>
      <c r="DA69" s="68"/>
      <c r="DB69" s="68"/>
      <c r="DC69" s="68"/>
      <c r="DD69" s="68"/>
      <c r="DE69" s="68"/>
      <c r="DF69" s="68"/>
      <c r="DG69" s="68"/>
      <c r="DH69" s="68"/>
      <c r="DI69" s="68"/>
      <c r="DJ69" s="68"/>
      <c r="DK69" s="68"/>
      <c r="DL69" s="68"/>
      <c r="DM69" s="68"/>
      <c r="DN69" s="68"/>
      <c r="DO69" s="68"/>
      <c r="DP69" s="68"/>
      <c r="DQ69" s="68"/>
      <c r="DR69" s="68"/>
      <c r="DS69" s="68"/>
      <c r="DT69" s="68"/>
      <c r="DU69" s="68"/>
      <c r="DV69" s="68"/>
      <c r="DW69" s="68"/>
      <c r="DX69" s="68"/>
      <c r="DY69" s="68"/>
      <c r="DZ69" s="68"/>
      <c r="EA69" s="68"/>
      <c r="EB69" s="68"/>
      <c r="EC69" s="68"/>
      <c r="ED69" s="68"/>
      <c r="EE69" s="68"/>
      <c r="EF69" s="68"/>
      <c r="EG69" s="68"/>
      <c r="EH69" s="68"/>
      <c r="EI69" s="68"/>
      <c r="EJ69" s="68"/>
      <c r="EK69" s="68"/>
      <c r="EL69" s="68"/>
      <c r="EM69" s="68"/>
      <c r="EN69" s="68"/>
      <c r="EO69" s="68"/>
      <c r="EP69" s="68"/>
      <c r="EQ69" s="68"/>
      <c r="ER69" s="68"/>
      <c r="ES69" s="68"/>
    </row>
    <row r="70" spans="2:149" ht="14.1" customHeight="1">
      <c r="B70" s="20" t="s">
        <v>166</v>
      </c>
      <c r="D70" s="8" t="s">
        <v>97</v>
      </c>
      <c r="E70" s="368">
        <f ca="1">SUM(G70:AP70)</f>
        <v>203.17633148457685</v>
      </c>
      <c r="G70" s="370">
        <v>0</v>
      </c>
      <c r="H70" s="373">
        <f t="shared" ref="H70:Q70" ca="1" si="87">-H67*(H67&lt;0)</f>
        <v>140</v>
      </c>
      <c r="I70" s="373">
        <f t="shared" ca="1" si="87"/>
        <v>63.176331484576849</v>
      </c>
      <c r="J70" s="369">
        <f t="shared" ca="1" si="87"/>
        <v>0</v>
      </c>
      <c r="K70" s="369">
        <f t="shared" ca="1" si="87"/>
        <v>0</v>
      </c>
      <c r="L70" s="369">
        <f t="shared" ca="1" si="87"/>
        <v>0</v>
      </c>
      <c r="M70" s="369">
        <f t="shared" ca="1" si="87"/>
        <v>0</v>
      </c>
      <c r="N70" s="369">
        <f t="shared" ca="1" si="87"/>
        <v>0</v>
      </c>
      <c r="O70" s="369">
        <f t="shared" ca="1" si="87"/>
        <v>0</v>
      </c>
      <c r="P70" s="369">
        <f t="shared" ca="1" si="87"/>
        <v>0</v>
      </c>
      <c r="Q70" s="369">
        <f t="shared" ca="1" si="87"/>
        <v>0</v>
      </c>
      <c r="R70" s="369">
        <f t="shared" ref="R70:AO70" ca="1" si="88">-R67*(R67&lt;0)</f>
        <v>0</v>
      </c>
      <c r="S70" s="369">
        <f t="shared" ca="1" si="88"/>
        <v>0</v>
      </c>
      <c r="T70" s="369">
        <f t="shared" ca="1" si="88"/>
        <v>0</v>
      </c>
      <c r="U70" s="369">
        <f t="shared" ca="1" si="88"/>
        <v>0</v>
      </c>
      <c r="V70" s="369">
        <f t="shared" ca="1" si="88"/>
        <v>0</v>
      </c>
      <c r="W70" s="369">
        <f t="shared" ca="1" si="88"/>
        <v>0</v>
      </c>
      <c r="X70" s="369">
        <f t="shared" ca="1" si="88"/>
        <v>0</v>
      </c>
      <c r="Y70" s="369">
        <f t="shared" ca="1" si="88"/>
        <v>0</v>
      </c>
      <c r="Z70" s="369">
        <f t="shared" ca="1" si="88"/>
        <v>0</v>
      </c>
      <c r="AA70" s="369">
        <f t="shared" ca="1" si="88"/>
        <v>0</v>
      </c>
      <c r="AB70" s="369">
        <f t="shared" ca="1" si="88"/>
        <v>0</v>
      </c>
      <c r="AC70" s="369">
        <f t="shared" ca="1" si="88"/>
        <v>0</v>
      </c>
      <c r="AD70" s="369">
        <f t="shared" ca="1" si="88"/>
        <v>0</v>
      </c>
      <c r="AE70" s="369">
        <f t="shared" ca="1" si="88"/>
        <v>0</v>
      </c>
      <c r="AF70" s="369">
        <f t="shared" ca="1" si="88"/>
        <v>0</v>
      </c>
      <c r="AG70" s="369">
        <f t="shared" ca="1" si="88"/>
        <v>0</v>
      </c>
      <c r="AH70" s="369">
        <f t="shared" ca="1" si="88"/>
        <v>0</v>
      </c>
      <c r="AI70" s="369">
        <f t="shared" ca="1" si="88"/>
        <v>0</v>
      </c>
      <c r="AJ70" s="369">
        <f t="shared" ca="1" si="88"/>
        <v>0</v>
      </c>
      <c r="AK70" s="369">
        <f t="shared" ca="1" si="88"/>
        <v>0</v>
      </c>
      <c r="AL70" s="369">
        <f t="shared" ca="1" si="88"/>
        <v>0</v>
      </c>
      <c r="AM70" s="369">
        <f t="shared" ca="1" si="88"/>
        <v>0</v>
      </c>
      <c r="AN70" s="369">
        <f t="shared" ca="1" si="88"/>
        <v>0</v>
      </c>
      <c r="AO70" s="369">
        <f t="shared" ca="1" si="88"/>
        <v>0</v>
      </c>
      <c r="AP70" s="369"/>
      <c r="AQ70" s="91"/>
      <c r="AR70" s="91"/>
      <c r="AS70" s="91"/>
      <c r="AT70" s="91"/>
      <c r="AU70" s="91"/>
      <c r="AV70" s="91"/>
      <c r="AW70" s="91"/>
      <c r="AX70" s="91"/>
      <c r="AY70" s="91"/>
      <c r="AZ70" s="91"/>
      <c r="BA70" s="91"/>
      <c r="BB70" s="91"/>
      <c r="BC70" s="91"/>
      <c r="BD70" s="68"/>
      <c r="BE70" s="68"/>
      <c r="BF70" s="68"/>
      <c r="BG70" s="68"/>
      <c r="BH70" s="68"/>
      <c r="BI70" s="68"/>
      <c r="BJ70" s="68"/>
      <c r="BK70" s="68"/>
      <c r="BL70" s="68"/>
      <c r="BM70" s="68"/>
      <c r="BN70" s="68"/>
      <c r="BO70" s="68"/>
      <c r="BP70" s="68"/>
      <c r="BQ70" s="68"/>
      <c r="BR70" s="68"/>
      <c r="BS70" s="68"/>
      <c r="BT70" s="68"/>
      <c r="BU70" s="68"/>
      <c r="BV70" s="68"/>
      <c r="BW70" s="68"/>
      <c r="BX70" s="68"/>
      <c r="BY70" s="68"/>
      <c r="BZ70" s="68"/>
      <c r="CA70" s="68"/>
      <c r="CB70" s="68"/>
      <c r="CC70" s="68"/>
      <c r="CD70" s="68"/>
      <c r="CE70" s="68"/>
      <c r="CF70" s="68"/>
      <c r="CG70" s="68"/>
      <c r="CH70" s="68"/>
      <c r="CI70" s="68"/>
      <c r="CJ70" s="68"/>
      <c r="CK70" s="68"/>
      <c r="CL70" s="68"/>
      <c r="CM70" s="68"/>
      <c r="CN70" s="68"/>
      <c r="CO70" s="68"/>
      <c r="CP70" s="68"/>
      <c r="CQ70" s="68"/>
      <c r="CR70" s="68"/>
      <c r="CS70" s="68"/>
      <c r="CT70" s="68"/>
      <c r="CU70" s="68"/>
      <c r="CV70" s="68"/>
      <c r="CW70" s="68"/>
      <c r="CX70" s="68"/>
      <c r="CY70" s="68"/>
      <c r="CZ70" s="68"/>
      <c r="DA70" s="68"/>
      <c r="DB70" s="68"/>
      <c r="DC70" s="68"/>
      <c r="DD70" s="68"/>
      <c r="DE70" s="68"/>
      <c r="DF70" s="68"/>
      <c r="DG70" s="68"/>
      <c r="DH70" s="68"/>
      <c r="DI70" s="68"/>
      <c r="DJ70" s="68"/>
      <c r="DK70" s="68"/>
      <c r="DL70" s="68"/>
      <c r="DM70" s="68"/>
      <c r="DN70" s="68"/>
      <c r="DO70" s="68"/>
      <c r="DP70" s="68"/>
      <c r="DQ70" s="68"/>
      <c r="DR70" s="68"/>
      <c r="DS70" s="68"/>
      <c r="DT70" s="68"/>
      <c r="DU70" s="68"/>
      <c r="DV70" s="68"/>
      <c r="DW70" s="68"/>
      <c r="DX70" s="68"/>
      <c r="DY70" s="68"/>
      <c r="DZ70" s="68"/>
      <c r="EA70" s="68"/>
      <c r="EB70" s="68"/>
      <c r="EC70" s="68"/>
      <c r="ED70" s="68"/>
      <c r="EE70" s="68"/>
      <c r="EF70" s="68"/>
      <c r="EG70" s="68"/>
      <c r="EH70" s="68"/>
      <c r="EI70" s="68"/>
      <c r="EJ70" s="68"/>
      <c r="EK70" s="68"/>
      <c r="EL70" s="68"/>
      <c r="EM70" s="68"/>
      <c r="EN70" s="68"/>
      <c r="EO70" s="68"/>
      <c r="EP70" s="68"/>
      <c r="EQ70" s="68"/>
      <c r="ER70" s="68"/>
      <c r="ES70" s="68"/>
    </row>
    <row r="71" spans="2:149" ht="14.1" customHeight="1">
      <c r="B71" s="20"/>
      <c r="E71" s="368"/>
      <c r="G71" s="373"/>
      <c r="H71" s="373"/>
      <c r="I71" s="373"/>
      <c r="J71" s="369"/>
      <c r="K71" s="369"/>
      <c r="L71" s="369"/>
      <c r="M71" s="369"/>
      <c r="N71" s="369"/>
      <c r="O71" s="369"/>
      <c r="P71" s="369"/>
      <c r="Q71" s="369"/>
      <c r="R71" s="369"/>
      <c r="S71" s="369"/>
      <c r="T71" s="369"/>
      <c r="U71" s="369"/>
      <c r="V71" s="369"/>
      <c r="W71" s="369"/>
      <c r="X71" s="369"/>
      <c r="Y71" s="369"/>
      <c r="Z71" s="369"/>
      <c r="AA71" s="369"/>
      <c r="AB71" s="369"/>
      <c r="AC71" s="369"/>
      <c r="AD71" s="369"/>
      <c r="AE71" s="369"/>
      <c r="AF71" s="369"/>
      <c r="AG71" s="369"/>
      <c r="AH71" s="369"/>
      <c r="AI71" s="369"/>
      <c r="AJ71" s="369"/>
      <c r="AK71" s="369"/>
      <c r="AL71" s="369"/>
      <c r="AM71" s="369"/>
      <c r="AN71" s="369"/>
      <c r="AO71" s="369"/>
      <c r="AP71" s="369"/>
      <c r="AQ71" s="91"/>
      <c r="AR71" s="91"/>
      <c r="AS71" s="91"/>
      <c r="AT71" s="91"/>
      <c r="AU71" s="91"/>
      <c r="AV71" s="91"/>
      <c r="AW71" s="91"/>
      <c r="AX71" s="91"/>
      <c r="AY71" s="91"/>
      <c r="AZ71" s="91"/>
      <c r="BA71" s="91"/>
      <c r="BB71" s="91"/>
      <c r="BC71" s="91"/>
      <c r="BD71" s="68"/>
      <c r="BE71" s="68"/>
      <c r="BF71" s="68"/>
      <c r="BG71" s="68"/>
      <c r="BH71" s="68"/>
      <c r="BI71" s="68"/>
      <c r="BJ71" s="68"/>
      <c r="BK71" s="68"/>
      <c r="BL71" s="68"/>
      <c r="BM71" s="68"/>
      <c r="BN71" s="68"/>
      <c r="BO71" s="68"/>
      <c r="BP71" s="68"/>
      <c r="BQ71" s="68"/>
      <c r="BR71" s="68"/>
      <c r="BS71" s="68"/>
      <c r="BT71" s="68"/>
      <c r="BU71" s="68"/>
      <c r="BV71" s="68"/>
      <c r="BW71" s="68"/>
      <c r="BX71" s="68"/>
      <c r="BY71" s="68"/>
      <c r="BZ71" s="68"/>
      <c r="CA71" s="68"/>
      <c r="CB71" s="68"/>
      <c r="CC71" s="68"/>
      <c r="CD71" s="68"/>
      <c r="CE71" s="68"/>
      <c r="CF71" s="68"/>
      <c r="CG71" s="68"/>
      <c r="CH71" s="68"/>
      <c r="CI71" s="68"/>
      <c r="CJ71" s="68"/>
      <c r="CK71" s="68"/>
      <c r="CL71" s="68"/>
      <c r="CM71" s="68"/>
      <c r="CN71" s="68"/>
      <c r="CO71" s="68"/>
      <c r="CP71" s="68"/>
      <c r="CQ71" s="68"/>
      <c r="CR71" s="68"/>
      <c r="CS71" s="68"/>
      <c r="CT71" s="68"/>
      <c r="CU71" s="68"/>
      <c r="CV71" s="68"/>
      <c r="CW71" s="68"/>
      <c r="CX71" s="68"/>
      <c r="CY71" s="68"/>
      <c r="CZ71" s="68"/>
      <c r="DA71" s="68"/>
      <c r="DB71" s="68"/>
      <c r="DC71" s="68"/>
      <c r="DD71" s="68"/>
      <c r="DE71" s="68"/>
      <c r="DF71" s="68"/>
      <c r="DG71" s="68"/>
      <c r="DH71" s="68"/>
      <c r="DI71" s="68"/>
      <c r="DJ71" s="68"/>
      <c r="DK71" s="68"/>
      <c r="DL71" s="68"/>
      <c r="DM71" s="68"/>
      <c r="DN71" s="68"/>
      <c r="DO71" s="68"/>
      <c r="DP71" s="68"/>
      <c r="DQ71" s="68"/>
      <c r="DR71" s="68"/>
      <c r="DS71" s="68"/>
      <c r="DT71" s="68"/>
      <c r="DU71" s="68"/>
      <c r="DV71" s="68"/>
      <c r="DW71" s="68"/>
      <c r="DX71" s="68"/>
      <c r="DY71" s="68"/>
      <c r="DZ71" s="68"/>
      <c r="EA71" s="68"/>
      <c r="EB71" s="68"/>
      <c r="EC71" s="68"/>
      <c r="ED71" s="68"/>
      <c r="EE71" s="68"/>
      <c r="EF71" s="68"/>
      <c r="EG71" s="68"/>
      <c r="EH71" s="68"/>
      <c r="EI71" s="68"/>
      <c r="EJ71" s="68"/>
      <c r="EK71" s="68"/>
      <c r="EL71" s="68"/>
      <c r="EM71" s="68"/>
      <c r="EN71" s="68"/>
      <c r="EO71" s="68"/>
      <c r="EP71" s="68"/>
      <c r="EQ71" s="68"/>
      <c r="ER71" s="68"/>
      <c r="ES71" s="68"/>
    </row>
    <row r="72" spans="2:149" s="34" customFormat="1" ht="14.1" customHeight="1">
      <c r="B72" s="387" t="s">
        <v>167</v>
      </c>
      <c r="C72" s="208"/>
      <c r="D72" s="233" t="s">
        <v>97</v>
      </c>
      <c r="E72" s="374">
        <f t="shared" ref="E72:E88" ca="1" si="89">SUM(G72:AP72)</f>
        <v>343.17633148457685</v>
      </c>
      <c r="F72" s="387"/>
      <c r="G72" s="552"/>
      <c r="H72" s="435">
        <f t="shared" ref="H72:Q72" si="90">SUM(H73:H82)</f>
        <v>0</v>
      </c>
      <c r="I72" s="435">
        <f t="shared" ca="1" si="90"/>
        <v>140</v>
      </c>
      <c r="J72" s="435">
        <f t="shared" ca="1" si="90"/>
        <v>203.17633148457685</v>
      </c>
      <c r="K72" s="435">
        <f t="shared" ca="1" si="90"/>
        <v>0</v>
      </c>
      <c r="L72" s="435">
        <f t="shared" ca="1" si="90"/>
        <v>0</v>
      </c>
      <c r="M72" s="435">
        <f ca="1">SUM(M73:M82)</f>
        <v>0</v>
      </c>
      <c r="N72" s="435">
        <f t="shared" ca="1" si="90"/>
        <v>0</v>
      </c>
      <c r="O72" s="435">
        <f t="shared" ca="1" si="90"/>
        <v>0</v>
      </c>
      <c r="P72" s="435">
        <f t="shared" ca="1" si="90"/>
        <v>0</v>
      </c>
      <c r="Q72" s="435">
        <f t="shared" ca="1" si="90"/>
        <v>0</v>
      </c>
      <c r="R72" s="435">
        <f t="shared" ref="R72:AO72" ca="1" si="91">SUM(R73:R82)</f>
        <v>0</v>
      </c>
      <c r="S72" s="435">
        <f t="shared" ca="1" si="91"/>
        <v>0</v>
      </c>
      <c r="T72" s="435">
        <f t="shared" ca="1" si="91"/>
        <v>0</v>
      </c>
      <c r="U72" s="435">
        <f t="shared" ca="1" si="91"/>
        <v>0</v>
      </c>
      <c r="V72" s="435">
        <f t="shared" ca="1" si="91"/>
        <v>0</v>
      </c>
      <c r="W72" s="435">
        <f t="shared" ca="1" si="91"/>
        <v>0</v>
      </c>
      <c r="X72" s="435">
        <f t="shared" ca="1" si="91"/>
        <v>0</v>
      </c>
      <c r="Y72" s="435">
        <f t="shared" ca="1" si="91"/>
        <v>0</v>
      </c>
      <c r="Z72" s="435">
        <f t="shared" ca="1" si="91"/>
        <v>0</v>
      </c>
      <c r="AA72" s="435">
        <f t="shared" ca="1" si="91"/>
        <v>0</v>
      </c>
      <c r="AB72" s="435">
        <f t="shared" ca="1" si="91"/>
        <v>0</v>
      </c>
      <c r="AC72" s="435">
        <f t="shared" ca="1" si="91"/>
        <v>0</v>
      </c>
      <c r="AD72" s="435">
        <f t="shared" ca="1" si="91"/>
        <v>0</v>
      </c>
      <c r="AE72" s="435">
        <f t="shared" ca="1" si="91"/>
        <v>0</v>
      </c>
      <c r="AF72" s="435">
        <f t="shared" ca="1" si="91"/>
        <v>0</v>
      </c>
      <c r="AG72" s="435">
        <f t="shared" ca="1" si="91"/>
        <v>0</v>
      </c>
      <c r="AH72" s="435">
        <f t="shared" ca="1" si="91"/>
        <v>0</v>
      </c>
      <c r="AI72" s="435">
        <f t="shared" ca="1" si="91"/>
        <v>0</v>
      </c>
      <c r="AJ72" s="435">
        <f t="shared" ca="1" si="91"/>
        <v>0</v>
      </c>
      <c r="AK72" s="435">
        <f t="shared" ca="1" si="91"/>
        <v>0</v>
      </c>
      <c r="AL72" s="435">
        <f t="shared" ca="1" si="91"/>
        <v>0</v>
      </c>
      <c r="AM72" s="435">
        <f t="shared" ca="1" si="91"/>
        <v>0</v>
      </c>
      <c r="AN72" s="435">
        <f t="shared" ca="1" si="91"/>
        <v>0</v>
      </c>
      <c r="AO72" s="435">
        <f t="shared" ca="1" si="91"/>
        <v>0</v>
      </c>
      <c r="AP72" s="218"/>
      <c r="AQ72" s="309"/>
      <c r="AR72" s="309"/>
      <c r="AS72" s="309"/>
      <c r="AT72" s="309"/>
      <c r="AU72" s="309"/>
      <c r="AV72" s="309"/>
      <c r="AW72" s="309"/>
      <c r="AX72" s="309"/>
      <c r="AY72" s="309"/>
      <c r="AZ72" s="309"/>
      <c r="BA72" s="309"/>
      <c r="BB72" s="309"/>
      <c r="BC72" s="309"/>
      <c r="BD72" s="309"/>
      <c r="BE72" s="309"/>
      <c r="BF72" s="309"/>
      <c r="BG72" s="309"/>
      <c r="BH72" s="309"/>
      <c r="BI72" s="309"/>
      <c r="BJ72" s="309"/>
      <c r="BK72" s="309"/>
      <c r="BL72" s="309"/>
      <c r="BM72" s="309"/>
      <c r="BN72" s="309"/>
      <c r="BO72" s="309"/>
      <c r="BP72" s="309"/>
      <c r="BQ72" s="309"/>
      <c r="BR72" s="309"/>
      <c r="BS72" s="309"/>
      <c r="BT72" s="309"/>
      <c r="BU72" s="309"/>
      <c r="BV72" s="309"/>
      <c r="BW72" s="309"/>
      <c r="BX72" s="309"/>
      <c r="BY72" s="309"/>
      <c r="BZ72" s="309"/>
      <c r="CA72" s="309"/>
      <c r="CB72" s="309"/>
      <c r="CC72" s="309"/>
      <c r="CD72" s="309"/>
      <c r="CE72" s="309"/>
      <c r="CF72" s="309"/>
      <c r="CG72" s="309"/>
      <c r="CH72" s="309"/>
      <c r="CI72" s="309"/>
      <c r="CJ72" s="309"/>
      <c r="CK72" s="309"/>
      <c r="CL72" s="309"/>
      <c r="CM72" s="309"/>
      <c r="CN72" s="309"/>
      <c r="CO72" s="309"/>
      <c r="CP72" s="309"/>
      <c r="CQ72" s="309"/>
      <c r="CR72" s="309"/>
      <c r="CS72" s="309"/>
      <c r="CT72" s="309"/>
      <c r="CU72" s="309"/>
      <c r="CV72" s="309"/>
      <c r="CW72" s="309"/>
      <c r="CX72" s="309"/>
      <c r="CY72" s="309"/>
      <c r="CZ72" s="309"/>
      <c r="DA72" s="309"/>
      <c r="DB72" s="309"/>
      <c r="DC72" s="309"/>
      <c r="DD72" s="309"/>
      <c r="DE72" s="309"/>
      <c r="DF72" s="309"/>
      <c r="DG72" s="309"/>
      <c r="DH72" s="309"/>
      <c r="DI72" s="309"/>
      <c r="DJ72" s="309"/>
      <c r="DK72" s="309"/>
      <c r="DL72" s="309"/>
      <c r="DM72" s="309"/>
      <c r="DN72" s="309"/>
      <c r="DO72" s="309"/>
      <c r="DP72" s="309"/>
      <c r="DQ72" s="309"/>
      <c r="DR72" s="309"/>
      <c r="DS72" s="309"/>
      <c r="DT72" s="309"/>
      <c r="DU72" s="309"/>
      <c r="DV72" s="309"/>
      <c r="DW72" s="309"/>
      <c r="DX72" s="309"/>
      <c r="DY72" s="309"/>
      <c r="DZ72" s="309"/>
      <c r="EA72" s="309"/>
      <c r="EB72" s="309"/>
      <c r="EC72" s="309"/>
      <c r="ED72" s="309"/>
      <c r="EE72" s="309"/>
      <c r="EF72" s="309"/>
      <c r="EG72" s="309"/>
      <c r="EH72" s="309"/>
      <c r="EI72" s="309"/>
      <c r="EJ72" s="309"/>
      <c r="EK72" s="309"/>
      <c r="EL72" s="309"/>
      <c r="EM72" s="309"/>
      <c r="EN72" s="309"/>
      <c r="EO72" s="309"/>
      <c r="EP72" s="309"/>
      <c r="EQ72" s="309"/>
      <c r="ER72" s="309"/>
      <c r="ES72" s="309"/>
    </row>
    <row r="73" spans="2:149" ht="14.1" customHeight="1">
      <c r="B73" s="20" t="s">
        <v>168</v>
      </c>
      <c r="D73" s="8" t="s">
        <v>97</v>
      </c>
      <c r="E73" s="368">
        <f t="shared" ca="1" si="89"/>
        <v>203.17633148457685</v>
      </c>
      <c r="G73" s="84"/>
      <c r="H73" s="71">
        <f>MIN(G70,MAX(0,SUM(G70,G73:G$87)+G$92))</f>
        <v>0</v>
      </c>
      <c r="I73" s="71">
        <f ca="1">MIN(H70,MAX(0,SUM(H70,H73:H$87)+H$92))</f>
        <v>140</v>
      </c>
      <c r="J73" s="71">
        <f ca="1">MIN(I70,MAX(0,SUM(I70,I73:I$87)+I$92))</f>
        <v>63.176331484576849</v>
      </c>
      <c r="K73" s="71">
        <f ca="1">MIN(J70,MAX(0,SUM(J70,J73:J$87)+J$92))</f>
        <v>0</v>
      </c>
      <c r="L73" s="71">
        <f ca="1">MIN(K70,MAX(0,SUM(K70,K73:K$87)+K$92))</f>
        <v>0</v>
      </c>
      <c r="M73" s="71">
        <f ca="1">MIN(L70,MAX(0,SUM(L70,L73:L$87)+L$92))</f>
        <v>0</v>
      </c>
      <c r="N73" s="71">
        <f ca="1">MIN(M70,MAX(0,SUM(M70,M73:M$87)+M$92))</f>
        <v>0</v>
      </c>
      <c r="O73" s="71">
        <f ca="1">MIN(N70,MAX(0,SUM(N70,N73:N$87)+N$92))</f>
        <v>0</v>
      </c>
      <c r="P73" s="71">
        <f ca="1">MIN(O70,MAX(0,SUM(O70,O73:O$87)+O$92))</f>
        <v>0</v>
      </c>
      <c r="Q73" s="71">
        <f ca="1">MIN(P70,MAX(0,SUM(P70,P73:P$87)+P$92))</f>
        <v>0</v>
      </c>
      <c r="R73" s="71">
        <f ca="1">MIN(Q70,MAX(0,SUM(Q70,Q73:Q$87)+Q$92))</f>
        <v>0</v>
      </c>
      <c r="S73" s="71">
        <f ca="1">MIN(R70,MAX(0,SUM(R70,R73:R$87)+R$92))</f>
        <v>0</v>
      </c>
      <c r="T73" s="71">
        <f ca="1">MIN(S70,MAX(0,SUM(S70,S73:S$87)+S$92))</f>
        <v>0</v>
      </c>
      <c r="U73" s="71">
        <f ca="1">MIN(T70,MAX(0,SUM(T70,T73:T$87)+T$92))</f>
        <v>0</v>
      </c>
      <c r="V73" s="71">
        <f ca="1">MIN(U70,MAX(0,SUM(U70,U73:U$87)+U$92))</f>
        <v>0</v>
      </c>
      <c r="W73" s="71">
        <f ca="1">MIN(V70,MAX(0,SUM(V70,V73:V$87)+V$92))</f>
        <v>0</v>
      </c>
      <c r="X73" s="71">
        <f ca="1">MIN(W70,MAX(0,SUM(W70,W73:W$87)+W$92))</f>
        <v>0</v>
      </c>
      <c r="Y73" s="71">
        <f ca="1">MIN(X70,MAX(0,SUM(X70,X73:X$87)+X$92))</f>
        <v>0</v>
      </c>
      <c r="Z73" s="71">
        <f ca="1">MIN(Y70,MAX(0,SUM(Y70,Y73:Y$87)+Y$92))</f>
        <v>0</v>
      </c>
      <c r="AA73" s="71">
        <f ca="1">MIN(Z70,MAX(0,SUM(Z70,Z73:Z$87)+Z$92))</f>
        <v>0</v>
      </c>
      <c r="AB73" s="71">
        <f ca="1">MIN(AA70,MAX(0,SUM(AA70,AA73:AA$87)+AA$92))</f>
        <v>0</v>
      </c>
      <c r="AC73" s="71">
        <f ca="1">MIN(AB70,MAX(0,SUM(AB70,AB73:AB$87)+AB$92))</f>
        <v>0</v>
      </c>
      <c r="AD73" s="71">
        <f ca="1">MIN(AC70,MAX(0,SUM(AC70,AC73:AC$87)+AC$92))</f>
        <v>0</v>
      </c>
      <c r="AE73" s="71">
        <f ca="1">MIN(AD70,MAX(0,SUM(AD70,AD73:AD$87)+AD$92))</f>
        <v>0</v>
      </c>
      <c r="AF73" s="71">
        <f ca="1">MIN(AE70,MAX(0,SUM(AE70,AE73:AE$87)+AE$92))</f>
        <v>0</v>
      </c>
      <c r="AG73" s="71">
        <f ca="1">MIN(AF70,MAX(0,SUM(AF70,AF73:AF$87)+AF$92))</f>
        <v>0</v>
      </c>
      <c r="AH73" s="71">
        <f ca="1">MIN(AG70,MAX(0,SUM(AG70,AG73:AG$87)+AG$92))</f>
        <v>0</v>
      </c>
      <c r="AI73" s="71">
        <f ca="1">MIN(AH70,MAX(0,SUM(AH70,AH73:AH$87)+AH$92))</f>
        <v>0</v>
      </c>
      <c r="AJ73" s="71">
        <f ca="1">MIN(AI70,MAX(0,SUM(AI70,AI73:AI$87)+AI$92))</f>
        <v>0</v>
      </c>
      <c r="AK73" s="71">
        <f ca="1">MIN(AJ70,MAX(0,SUM(AJ70,AJ73:AJ$87)+AJ$92))</f>
        <v>0</v>
      </c>
      <c r="AL73" s="71">
        <f ca="1">MIN(AK70,MAX(0,SUM(AK70,AK73:AK$87)+AK$92))</f>
        <v>0</v>
      </c>
      <c r="AM73" s="71">
        <f ca="1">MIN(AL70,MAX(0,SUM(AL70,AL73:AL$87)+AL$92))</f>
        <v>0</v>
      </c>
      <c r="AN73" s="71">
        <f ca="1">MIN(AM70,MAX(0,SUM(AM70,AM73:AM$87)+AM$92))</f>
        <v>0</v>
      </c>
      <c r="AO73" s="71">
        <f ca="1">MIN(AN70,MAX(0,SUM(AN70,AN73:AN$87)+AN$92))</f>
        <v>0</v>
      </c>
      <c r="AP73" s="71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  <c r="BF73" s="68"/>
      <c r="BG73" s="68"/>
      <c r="BH73" s="68"/>
      <c r="BI73" s="68"/>
      <c r="BJ73" s="68"/>
      <c r="BK73" s="68"/>
      <c r="BL73" s="68"/>
      <c r="BM73" s="68"/>
      <c r="BN73" s="68"/>
      <c r="BO73" s="68"/>
      <c r="BP73" s="68"/>
      <c r="BQ73" s="68"/>
      <c r="BR73" s="68"/>
      <c r="BS73" s="68"/>
      <c r="BT73" s="68"/>
      <c r="BU73" s="68"/>
      <c r="BV73" s="68"/>
      <c r="BW73" s="68"/>
      <c r="BX73" s="68"/>
      <c r="BY73" s="68"/>
      <c r="BZ73" s="68"/>
      <c r="CA73" s="68"/>
      <c r="CB73" s="68"/>
      <c r="CC73" s="68"/>
      <c r="CD73" s="68"/>
      <c r="CE73" s="68"/>
      <c r="CF73" s="68"/>
      <c r="CG73" s="68"/>
      <c r="CH73" s="68"/>
      <c r="CI73" s="68"/>
      <c r="CJ73" s="68"/>
      <c r="CK73" s="68"/>
      <c r="CL73" s="68"/>
      <c r="CM73" s="68"/>
      <c r="CN73" s="68"/>
      <c r="CO73" s="68"/>
      <c r="CP73" s="68"/>
      <c r="CQ73" s="68"/>
      <c r="CR73" s="68"/>
      <c r="CS73" s="68"/>
      <c r="CT73" s="68"/>
      <c r="CU73" s="68"/>
      <c r="CV73" s="68"/>
      <c r="CW73" s="68"/>
      <c r="CX73" s="68"/>
      <c r="CY73" s="68"/>
      <c r="CZ73" s="68"/>
      <c r="DA73" s="68"/>
      <c r="DB73" s="68"/>
      <c r="DC73" s="68"/>
      <c r="DD73" s="68"/>
      <c r="DE73" s="68"/>
      <c r="DF73" s="68"/>
      <c r="DG73" s="68"/>
      <c r="DH73" s="68"/>
      <c r="DI73" s="68"/>
      <c r="DJ73" s="68"/>
      <c r="DK73" s="68"/>
      <c r="DL73" s="68"/>
      <c r="DM73" s="68"/>
      <c r="DN73" s="68"/>
      <c r="DO73" s="68"/>
      <c r="DP73" s="68"/>
      <c r="DQ73" s="68"/>
      <c r="DR73" s="68"/>
      <c r="DS73" s="68"/>
      <c r="DT73" s="68"/>
      <c r="DU73" s="68"/>
      <c r="DV73" s="68"/>
      <c r="DW73" s="68"/>
      <c r="DX73" s="68"/>
      <c r="DY73" s="68"/>
      <c r="DZ73" s="68"/>
      <c r="EA73" s="68"/>
      <c r="EB73" s="68"/>
      <c r="EC73" s="68"/>
      <c r="ED73" s="68"/>
      <c r="EE73" s="68"/>
      <c r="EF73" s="68"/>
      <c r="EG73" s="68"/>
      <c r="EH73" s="68"/>
      <c r="EI73" s="68"/>
      <c r="EJ73" s="68"/>
      <c r="EK73" s="68"/>
      <c r="EL73" s="68"/>
      <c r="EM73" s="68"/>
      <c r="EN73" s="68"/>
      <c r="EO73" s="68"/>
      <c r="EP73" s="68"/>
      <c r="EQ73" s="68"/>
      <c r="ER73" s="68"/>
      <c r="ES73" s="68"/>
    </row>
    <row r="74" spans="2:149" ht="14.1" customHeight="1">
      <c r="B74" s="20" t="s">
        <v>169</v>
      </c>
      <c r="D74" s="8" t="s">
        <v>97</v>
      </c>
      <c r="E74" s="368">
        <f t="shared" ca="1" si="89"/>
        <v>140</v>
      </c>
      <c r="G74" s="84"/>
      <c r="H74" s="71">
        <f>MIN(G73,MAX(0,SUM(G73,G74:G$87)+G$92))</f>
        <v>0</v>
      </c>
      <c r="I74" s="71">
        <f ca="1">MIN(H73,MAX(0,SUM(H73,H74:H$87)+H$92))</f>
        <v>0</v>
      </c>
      <c r="J74" s="71">
        <f ca="1">MIN(I73,MAX(0,SUM(I73,I74:I$87)+I$92))</f>
        <v>140</v>
      </c>
      <c r="K74" s="71">
        <f ca="1">MIN(J73,MAX(0,SUM(J73,J74:J$87)+J$92))</f>
        <v>0</v>
      </c>
      <c r="L74" s="71">
        <f ca="1">MIN(K73,MAX(0,SUM(K73,K74:K$87)+K$92))</f>
        <v>0</v>
      </c>
      <c r="M74" s="71">
        <f ca="1">MIN(L73,MAX(0,SUM(L73,L74:L$87)+L$92))</f>
        <v>0</v>
      </c>
      <c r="N74" s="71">
        <f ca="1">MIN(M73,MAX(0,SUM(M73,M74:M$87)+M$92))</f>
        <v>0</v>
      </c>
      <c r="O74" s="71">
        <f ca="1">MIN(N73,MAX(0,SUM(N73,N74:N$87)+N$92))</f>
        <v>0</v>
      </c>
      <c r="P74" s="71">
        <f ca="1">MIN(O73,MAX(0,SUM(O73,O74:O$87)+O$92))</f>
        <v>0</v>
      </c>
      <c r="Q74" s="71">
        <f ca="1">MIN(P73,MAX(0,SUM(P73,P74:P$87)+P$92))</f>
        <v>0</v>
      </c>
      <c r="R74" s="71">
        <f ca="1">MIN(Q73,MAX(0,SUM(Q73,Q74:Q$87)+Q$92))</f>
        <v>0</v>
      </c>
      <c r="S74" s="71">
        <f ca="1">MIN(R73,MAX(0,SUM(R73,R74:R$87)+R$92))</f>
        <v>0</v>
      </c>
      <c r="T74" s="71">
        <f ca="1">MIN(S73,MAX(0,SUM(S73,S74:S$87)+S$92))</f>
        <v>0</v>
      </c>
      <c r="U74" s="71">
        <f ca="1">MIN(T73,MAX(0,SUM(T73,T74:T$87)+T$92))</f>
        <v>0</v>
      </c>
      <c r="V74" s="71">
        <f ca="1">MIN(U73,MAX(0,SUM(U73,U74:U$87)+U$92))</f>
        <v>0</v>
      </c>
      <c r="W74" s="71">
        <f ca="1">MIN(V73,MAX(0,SUM(V73,V74:V$87)+V$92))</f>
        <v>0</v>
      </c>
      <c r="X74" s="71">
        <f ca="1">MIN(W73,MAX(0,SUM(W73,W74:W$87)+W$92))</f>
        <v>0</v>
      </c>
      <c r="Y74" s="71">
        <f ca="1">MIN(X73,MAX(0,SUM(X73,X74:X$87)+X$92))</f>
        <v>0</v>
      </c>
      <c r="Z74" s="71">
        <f ca="1">MIN(Y73,MAX(0,SUM(Y73,Y74:Y$87)+Y$92))</f>
        <v>0</v>
      </c>
      <c r="AA74" s="71">
        <f ca="1">MIN(Z73,MAX(0,SUM(Z73,Z74:Z$87)+Z$92))</f>
        <v>0</v>
      </c>
      <c r="AB74" s="71">
        <f ca="1">MIN(AA73,MAX(0,SUM(AA73,AA74:AA$87)+AA$92))</f>
        <v>0</v>
      </c>
      <c r="AC74" s="71">
        <f ca="1">MIN(AB73,MAX(0,SUM(AB73,AB74:AB$87)+AB$92))</f>
        <v>0</v>
      </c>
      <c r="AD74" s="71">
        <f ca="1">MIN(AC73,MAX(0,SUM(AC73,AC74:AC$87)+AC$92))</f>
        <v>0</v>
      </c>
      <c r="AE74" s="71">
        <f ca="1">MIN(AD73,MAX(0,SUM(AD73,AD74:AD$87)+AD$92))</f>
        <v>0</v>
      </c>
      <c r="AF74" s="71">
        <f ca="1">MIN(AE73,MAX(0,SUM(AE73,AE74:AE$87)+AE$92))</f>
        <v>0</v>
      </c>
      <c r="AG74" s="71">
        <f ca="1">MIN(AF73,MAX(0,SUM(AF73,AF74:AF$87)+AF$92))</f>
        <v>0</v>
      </c>
      <c r="AH74" s="71">
        <f ca="1">MIN(AG73,MAX(0,SUM(AG73,AG74:AG$87)+AG$92))</f>
        <v>0</v>
      </c>
      <c r="AI74" s="71">
        <f ca="1">MIN(AH73,MAX(0,SUM(AH73,AH74:AH$87)+AH$92))</f>
        <v>0</v>
      </c>
      <c r="AJ74" s="71">
        <f ca="1">MIN(AI73,MAX(0,SUM(AI73,AI74:AI$87)+AI$92))</f>
        <v>0</v>
      </c>
      <c r="AK74" s="71">
        <f ca="1">MIN(AJ73,MAX(0,SUM(AJ73,AJ74:AJ$87)+AJ$92))</f>
        <v>0</v>
      </c>
      <c r="AL74" s="71">
        <f ca="1">MIN(AK73,MAX(0,SUM(AK73,AK74:AK$87)+AK$92))</f>
        <v>0</v>
      </c>
      <c r="AM74" s="71">
        <f ca="1">MIN(AL73,MAX(0,SUM(AL73,AL74:AL$87)+AL$92))</f>
        <v>0</v>
      </c>
      <c r="AN74" s="71">
        <f ca="1">MIN(AM73,MAX(0,SUM(AM73,AM74:AM$87)+AM$92))</f>
        <v>0</v>
      </c>
      <c r="AO74" s="71">
        <f ca="1">MIN(AN73,MAX(0,SUM(AN73,AN74:AN$87)+AN$92))</f>
        <v>0</v>
      </c>
      <c r="AP74" s="71"/>
      <c r="AQ74" s="68"/>
      <c r="AR74" s="68"/>
      <c r="AS74" s="68"/>
      <c r="AT74" s="68"/>
      <c r="AU74" s="68"/>
      <c r="AV74" s="68"/>
      <c r="AW74" s="68"/>
      <c r="AX74" s="68"/>
      <c r="AY74" s="68"/>
      <c r="AZ74" s="68"/>
      <c r="BA74" s="68"/>
      <c r="BB74" s="68"/>
      <c r="BC74" s="68"/>
      <c r="BD74" s="68"/>
      <c r="BE74" s="68"/>
      <c r="BF74" s="68"/>
      <c r="BG74" s="68"/>
      <c r="BH74" s="68"/>
      <c r="BI74" s="68"/>
      <c r="BJ74" s="68"/>
      <c r="BK74" s="68"/>
      <c r="BL74" s="68"/>
      <c r="BM74" s="68"/>
      <c r="BN74" s="68"/>
      <c r="BO74" s="68"/>
      <c r="BP74" s="68"/>
      <c r="BQ74" s="68"/>
      <c r="BR74" s="68"/>
      <c r="BS74" s="68"/>
      <c r="BT74" s="68"/>
      <c r="BU74" s="68"/>
      <c r="BV74" s="68"/>
      <c r="BW74" s="68"/>
      <c r="BX74" s="68"/>
      <c r="BY74" s="68"/>
      <c r="BZ74" s="68"/>
      <c r="CA74" s="68"/>
      <c r="CB74" s="68"/>
      <c r="CC74" s="68"/>
      <c r="CD74" s="68"/>
      <c r="CE74" s="68"/>
      <c r="CF74" s="68"/>
      <c r="CG74" s="68"/>
      <c r="CH74" s="68"/>
      <c r="CI74" s="68"/>
      <c r="CJ74" s="68"/>
      <c r="CK74" s="68"/>
      <c r="CL74" s="68"/>
      <c r="CM74" s="68"/>
      <c r="CN74" s="68"/>
      <c r="CO74" s="68"/>
      <c r="CP74" s="68"/>
      <c r="CQ74" s="68"/>
      <c r="CR74" s="68"/>
      <c r="CS74" s="68"/>
      <c r="CT74" s="68"/>
      <c r="CU74" s="68"/>
      <c r="CV74" s="68"/>
      <c r="CW74" s="68"/>
      <c r="CX74" s="68"/>
      <c r="CY74" s="68"/>
      <c r="CZ74" s="68"/>
      <c r="DA74" s="68"/>
      <c r="DB74" s="68"/>
      <c r="DC74" s="68"/>
      <c r="DD74" s="68"/>
      <c r="DE74" s="68"/>
      <c r="DF74" s="68"/>
      <c r="DG74" s="68"/>
      <c r="DH74" s="68"/>
      <c r="DI74" s="68"/>
      <c r="DJ74" s="68"/>
      <c r="DK74" s="68"/>
      <c r="DL74" s="68"/>
      <c r="DM74" s="68"/>
      <c r="DN74" s="68"/>
      <c r="DO74" s="68"/>
      <c r="DP74" s="68"/>
      <c r="DQ74" s="68"/>
      <c r="DR74" s="68"/>
      <c r="DS74" s="68"/>
      <c r="DT74" s="68"/>
      <c r="DU74" s="68"/>
      <c r="DV74" s="68"/>
      <c r="DW74" s="68"/>
      <c r="DX74" s="68"/>
      <c r="DY74" s="68"/>
      <c r="DZ74" s="68"/>
      <c r="EA74" s="68"/>
      <c r="EB74" s="68"/>
      <c r="EC74" s="68"/>
      <c r="ED74" s="68"/>
      <c r="EE74" s="68"/>
      <c r="EF74" s="68"/>
      <c r="EG74" s="68"/>
      <c r="EH74" s="68"/>
      <c r="EI74" s="68"/>
      <c r="EJ74" s="68"/>
      <c r="EK74" s="68"/>
      <c r="EL74" s="68"/>
      <c r="EM74" s="68"/>
      <c r="EN74" s="68"/>
      <c r="EO74" s="68"/>
      <c r="EP74" s="68"/>
      <c r="EQ74" s="68"/>
      <c r="ER74" s="68"/>
      <c r="ES74" s="68"/>
    </row>
    <row r="75" spans="2:149" ht="14.1" customHeight="1">
      <c r="B75" s="20" t="s">
        <v>170</v>
      </c>
      <c r="D75" s="8" t="s">
        <v>97</v>
      </c>
      <c r="E75" s="368">
        <f t="shared" ca="1" si="89"/>
        <v>0</v>
      </c>
      <c r="G75" s="84"/>
      <c r="H75" s="71">
        <f>MIN(G74,MAX(0,SUM(G74,G75:G$87)+G$92))</f>
        <v>0</v>
      </c>
      <c r="I75" s="71">
        <f ca="1">MIN(H74,MAX(0,SUM(H74,H75:H$87)+H$92))</f>
        <v>0</v>
      </c>
      <c r="J75" s="71">
        <f ca="1">MIN(I74,MAX(0,SUM(I74,I75:I$87)+I$92))</f>
        <v>0</v>
      </c>
      <c r="K75" s="71">
        <f ca="1">MIN(J74,MAX(0,SUM(J74,J75:J$87)+J$92))</f>
        <v>0</v>
      </c>
      <c r="L75" s="71">
        <f ca="1">MIN(K74,MAX(0,SUM(K74,K75:K$87)+K$92))</f>
        <v>0</v>
      </c>
      <c r="M75" s="71">
        <f ca="1">MIN(L74,MAX(0,SUM(L74,L75:L$87)+L$92))</f>
        <v>0</v>
      </c>
      <c r="N75" s="71">
        <f ca="1">MIN(M74,MAX(0,SUM(M74,M75:M$87)+M$92))</f>
        <v>0</v>
      </c>
      <c r="O75" s="71">
        <f ca="1">MIN(N74,MAX(0,SUM(N74,N75:N$87)+N$92))</f>
        <v>0</v>
      </c>
      <c r="P75" s="71">
        <f ca="1">MIN(O74,MAX(0,SUM(O74,O75:O$87)+O$92))</f>
        <v>0</v>
      </c>
      <c r="Q75" s="71">
        <f ca="1">MIN(P74,MAX(0,SUM(P74,P75:P$87)+P$92))</f>
        <v>0</v>
      </c>
      <c r="R75" s="71">
        <f ca="1">MIN(Q74,MAX(0,SUM(Q74,Q75:Q$87)+Q$92))</f>
        <v>0</v>
      </c>
      <c r="S75" s="71">
        <f ca="1">MIN(R74,MAX(0,SUM(R74,R75:R$87)+R$92))</f>
        <v>0</v>
      </c>
      <c r="T75" s="71">
        <f ca="1">MIN(S74,MAX(0,SUM(S74,S75:S$87)+S$92))</f>
        <v>0</v>
      </c>
      <c r="U75" s="71">
        <f ca="1">MIN(T74,MAX(0,SUM(T74,T75:T$87)+T$92))</f>
        <v>0</v>
      </c>
      <c r="V75" s="71">
        <f ca="1">MIN(U74,MAX(0,SUM(U74,U75:U$87)+U$92))</f>
        <v>0</v>
      </c>
      <c r="W75" s="71">
        <f ca="1">MIN(V74,MAX(0,SUM(V74,V75:V$87)+V$92))</f>
        <v>0</v>
      </c>
      <c r="X75" s="71">
        <f ca="1">MIN(W74,MAX(0,SUM(W74,W75:W$87)+W$92))</f>
        <v>0</v>
      </c>
      <c r="Y75" s="71">
        <f ca="1">MIN(X74,MAX(0,SUM(X74,X75:X$87)+X$92))</f>
        <v>0</v>
      </c>
      <c r="Z75" s="71">
        <f ca="1">MIN(Y74,MAX(0,SUM(Y74,Y75:Y$87)+Y$92))</f>
        <v>0</v>
      </c>
      <c r="AA75" s="71">
        <f ca="1">MIN(Z74,MAX(0,SUM(Z74,Z75:Z$87)+Z$92))</f>
        <v>0</v>
      </c>
      <c r="AB75" s="71">
        <f ca="1">MIN(AA74,MAX(0,SUM(AA74,AA75:AA$87)+AA$92))</f>
        <v>0</v>
      </c>
      <c r="AC75" s="71">
        <f ca="1">MIN(AB74,MAX(0,SUM(AB74,AB75:AB$87)+AB$92))</f>
        <v>0</v>
      </c>
      <c r="AD75" s="71">
        <f ca="1">MIN(AC74,MAX(0,SUM(AC74,AC75:AC$87)+AC$92))</f>
        <v>0</v>
      </c>
      <c r="AE75" s="71">
        <f ca="1">MIN(AD74,MAX(0,SUM(AD74,AD75:AD$87)+AD$92))</f>
        <v>0</v>
      </c>
      <c r="AF75" s="71">
        <f ca="1">MIN(AE74,MAX(0,SUM(AE74,AE75:AE$87)+AE$92))</f>
        <v>0</v>
      </c>
      <c r="AG75" s="71">
        <f ca="1">MIN(AF74,MAX(0,SUM(AF74,AF75:AF$87)+AF$92))</f>
        <v>0</v>
      </c>
      <c r="AH75" s="71">
        <f ca="1">MIN(AG74,MAX(0,SUM(AG74,AG75:AG$87)+AG$92))</f>
        <v>0</v>
      </c>
      <c r="AI75" s="71">
        <f ca="1">MIN(AH74,MAX(0,SUM(AH74,AH75:AH$87)+AH$92))</f>
        <v>0</v>
      </c>
      <c r="AJ75" s="71">
        <f ca="1">MIN(AI74,MAX(0,SUM(AI74,AI75:AI$87)+AI$92))</f>
        <v>0</v>
      </c>
      <c r="AK75" s="71">
        <f ca="1">MIN(AJ74,MAX(0,SUM(AJ74,AJ75:AJ$87)+AJ$92))</f>
        <v>0</v>
      </c>
      <c r="AL75" s="71">
        <f ca="1">MIN(AK74,MAX(0,SUM(AK74,AK75:AK$87)+AK$92))</f>
        <v>0</v>
      </c>
      <c r="AM75" s="71">
        <f ca="1">MIN(AL74,MAX(0,SUM(AL74,AL75:AL$87)+AL$92))</f>
        <v>0</v>
      </c>
      <c r="AN75" s="71">
        <f ca="1">MIN(AM74,MAX(0,SUM(AM74,AM75:AM$87)+AM$92))</f>
        <v>0</v>
      </c>
      <c r="AO75" s="71">
        <f ca="1">MIN(AN74,MAX(0,SUM(AN74,AN75:AN$87)+AN$92))</f>
        <v>0</v>
      </c>
      <c r="AP75" s="71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  <c r="BF75" s="68"/>
      <c r="BG75" s="68"/>
      <c r="BH75" s="68"/>
      <c r="BI75" s="68"/>
      <c r="BJ75" s="68"/>
      <c r="BK75" s="68"/>
      <c r="BL75" s="68"/>
      <c r="BM75" s="68"/>
      <c r="BN75" s="68"/>
      <c r="BO75" s="68"/>
      <c r="BP75" s="68"/>
      <c r="BQ75" s="68"/>
      <c r="BR75" s="68"/>
      <c r="BS75" s="68"/>
      <c r="BT75" s="68"/>
      <c r="BU75" s="68"/>
      <c r="BV75" s="68"/>
      <c r="BW75" s="68"/>
      <c r="BX75" s="68"/>
      <c r="BY75" s="68"/>
      <c r="BZ75" s="68"/>
      <c r="CA75" s="68"/>
      <c r="CB75" s="68"/>
      <c r="CC75" s="68"/>
      <c r="CD75" s="68"/>
      <c r="CE75" s="68"/>
      <c r="CF75" s="68"/>
      <c r="CG75" s="68"/>
      <c r="CH75" s="68"/>
      <c r="CI75" s="68"/>
      <c r="CJ75" s="68"/>
      <c r="CK75" s="68"/>
      <c r="CL75" s="68"/>
      <c r="CM75" s="68"/>
      <c r="CN75" s="68"/>
      <c r="CO75" s="68"/>
      <c r="CP75" s="68"/>
      <c r="CQ75" s="68"/>
      <c r="CR75" s="68"/>
      <c r="CS75" s="68"/>
      <c r="CT75" s="68"/>
      <c r="CU75" s="68"/>
      <c r="CV75" s="68"/>
      <c r="CW75" s="68"/>
      <c r="CX75" s="68"/>
      <c r="CY75" s="68"/>
      <c r="CZ75" s="68"/>
      <c r="DA75" s="68"/>
      <c r="DB75" s="68"/>
      <c r="DC75" s="68"/>
      <c r="DD75" s="68"/>
      <c r="DE75" s="68"/>
      <c r="DF75" s="68"/>
      <c r="DG75" s="68"/>
      <c r="DH75" s="68"/>
      <c r="DI75" s="68"/>
      <c r="DJ75" s="68"/>
      <c r="DK75" s="68"/>
      <c r="DL75" s="68"/>
      <c r="DM75" s="68"/>
      <c r="DN75" s="68"/>
      <c r="DO75" s="68"/>
      <c r="DP75" s="68"/>
      <c r="DQ75" s="68"/>
      <c r="DR75" s="68"/>
      <c r="DS75" s="68"/>
      <c r="DT75" s="68"/>
      <c r="DU75" s="68"/>
      <c r="DV75" s="68"/>
      <c r="DW75" s="68"/>
      <c r="DX75" s="68"/>
      <c r="DY75" s="68"/>
      <c r="DZ75" s="68"/>
      <c r="EA75" s="68"/>
      <c r="EB75" s="68"/>
      <c r="EC75" s="68"/>
      <c r="ED75" s="68"/>
      <c r="EE75" s="68"/>
      <c r="EF75" s="68"/>
      <c r="EG75" s="68"/>
      <c r="EH75" s="68"/>
      <c r="EI75" s="68"/>
      <c r="EJ75" s="68"/>
      <c r="EK75" s="68"/>
      <c r="EL75" s="68"/>
      <c r="EM75" s="68"/>
      <c r="EN75" s="68"/>
      <c r="EO75" s="68"/>
      <c r="EP75" s="68"/>
      <c r="EQ75" s="68"/>
      <c r="ER75" s="68"/>
      <c r="ES75" s="68"/>
    </row>
    <row r="76" spans="2:149" ht="14.1" customHeight="1">
      <c r="B76" s="20" t="s">
        <v>171</v>
      </c>
      <c r="D76" s="8" t="s">
        <v>97</v>
      </c>
      <c r="E76" s="368">
        <f t="shared" ca="1" si="89"/>
        <v>0</v>
      </c>
      <c r="G76" s="84"/>
      <c r="H76" s="71">
        <f>MIN(G75,MAX(0,SUM(G75,G76:G$87)+G$92))</f>
        <v>0</v>
      </c>
      <c r="I76" s="71">
        <f ca="1">MIN(H75,MAX(0,SUM(H75,H76:H$87)+H$92))</f>
        <v>0</v>
      </c>
      <c r="J76" s="71">
        <f ca="1">MIN(I75,MAX(0,SUM(I75,I76:I$87)+I$92))</f>
        <v>0</v>
      </c>
      <c r="K76" s="71">
        <f ca="1">MIN(J75,MAX(0,SUM(J75,J76:J$87)+J$92))</f>
        <v>0</v>
      </c>
      <c r="L76" s="71">
        <f ca="1">MIN(K75,MAX(0,SUM(K75,K76:K$87)+K$92))</f>
        <v>0</v>
      </c>
      <c r="M76" s="71">
        <f ca="1">MIN(L75,MAX(0,SUM(L75,L76:L$87)+L$92))</f>
        <v>0</v>
      </c>
      <c r="N76" s="71">
        <f ca="1">MIN(M75,MAX(0,SUM(M75,M76:M$87)+M$92))</f>
        <v>0</v>
      </c>
      <c r="O76" s="71">
        <f ca="1">MIN(N75,MAX(0,SUM(N75,N76:N$87)+N$92))</f>
        <v>0</v>
      </c>
      <c r="P76" s="71">
        <f ca="1">MIN(O75,MAX(0,SUM(O75,O76:O$87)+O$92))</f>
        <v>0</v>
      </c>
      <c r="Q76" s="71">
        <f ca="1">MIN(P75,MAX(0,SUM(P75,P76:P$87)+P$92))</f>
        <v>0</v>
      </c>
      <c r="R76" s="71">
        <f ca="1">MIN(Q75,MAX(0,SUM(Q75,Q76:Q$87)+Q$92))</f>
        <v>0</v>
      </c>
      <c r="S76" s="71">
        <f ca="1">MIN(R75,MAX(0,SUM(R75,R76:R$87)+R$92))</f>
        <v>0</v>
      </c>
      <c r="T76" s="71">
        <f ca="1">MIN(S75,MAX(0,SUM(S75,S76:S$87)+S$92))</f>
        <v>0</v>
      </c>
      <c r="U76" s="71">
        <f ca="1">MIN(T75,MAX(0,SUM(T75,T76:T$87)+T$92))</f>
        <v>0</v>
      </c>
      <c r="V76" s="71">
        <f ca="1">MIN(U75,MAX(0,SUM(U75,U76:U$87)+U$92))</f>
        <v>0</v>
      </c>
      <c r="W76" s="71">
        <f ca="1">MIN(V75,MAX(0,SUM(V75,V76:V$87)+V$92))</f>
        <v>0</v>
      </c>
      <c r="X76" s="71">
        <f ca="1">MIN(W75,MAX(0,SUM(W75,W76:W$87)+W$92))</f>
        <v>0</v>
      </c>
      <c r="Y76" s="71">
        <f ca="1">MIN(X75,MAX(0,SUM(X75,X76:X$87)+X$92))</f>
        <v>0</v>
      </c>
      <c r="Z76" s="71">
        <f ca="1">MIN(Y75,MAX(0,SUM(Y75,Y76:Y$87)+Y$92))</f>
        <v>0</v>
      </c>
      <c r="AA76" s="71">
        <f ca="1">MIN(Z75,MAX(0,SUM(Z75,Z76:Z$87)+Z$92))</f>
        <v>0</v>
      </c>
      <c r="AB76" s="71">
        <f ca="1">MIN(AA75,MAX(0,SUM(AA75,AA76:AA$87)+AA$92))</f>
        <v>0</v>
      </c>
      <c r="AC76" s="71">
        <f ca="1">MIN(AB75,MAX(0,SUM(AB75,AB76:AB$87)+AB$92))</f>
        <v>0</v>
      </c>
      <c r="AD76" s="71">
        <f ca="1">MIN(AC75,MAX(0,SUM(AC75,AC76:AC$87)+AC$92))</f>
        <v>0</v>
      </c>
      <c r="AE76" s="71">
        <f ca="1">MIN(AD75,MAX(0,SUM(AD75,AD76:AD$87)+AD$92))</f>
        <v>0</v>
      </c>
      <c r="AF76" s="71">
        <f ca="1">MIN(AE75,MAX(0,SUM(AE75,AE76:AE$87)+AE$92))</f>
        <v>0</v>
      </c>
      <c r="AG76" s="71">
        <f ca="1">MIN(AF75,MAX(0,SUM(AF75,AF76:AF$87)+AF$92))</f>
        <v>0</v>
      </c>
      <c r="AH76" s="71">
        <f ca="1">MIN(AG75,MAX(0,SUM(AG75,AG76:AG$87)+AG$92))</f>
        <v>0</v>
      </c>
      <c r="AI76" s="71">
        <f ca="1">MIN(AH75,MAX(0,SUM(AH75,AH76:AH$87)+AH$92))</f>
        <v>0</v>
      </c>
      <c r="AJ76" s="71">
        <f ca="1">MIN(AI75,MAX(0,SUM(AI75,AI76:AI$87)+AI$92))</f>
        <v>0</v>
      </c>
      <c r="AK76" s="71">
        <f ca="1">MIN(AJ75,MAX(0,SUM(AJ75,AJ76:AJ$87)+AJ$92))</f>
        <v>0</v>
      </c>
      <c r="AL76" s="71">
        <f ca="1">MIN(AK75,MAX(0,SUM(AK75,AK76:AK$87)+AK$92))</f>
        <v>0</v>
      </c>
      <c r="AM76" s="71">
        <f ca="1">MIN(AL75,MAX(0,SUM(AL75,AL76:AL$87)+AL$92))</f>
        <v>0</v>
      </c>
      <c r="AN76" s="71">
        <f ca="1">MIN(AM75,MAX(0,SUM(AM75,AM76:AM$87)+AM$92))</f>
        <v>0</v>
      </c>
      <c r="AO76" s="71">
        <f ca="1">MIN(AN75,MAX(0,SUM(AN75,AN76:AN$87)+AN$92))</f>
        <v>0</v>
      </c>
      <c r="AP76" s="71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  <c r="BF76" s="68"/>
      <c r="BG76" s="68"/>
      <c r="BH76" s="68"/>
      <c r="BI76" s="68"/>
      <c r="BJ76" s="68"/>
      <c r="BK76" s="68"/>
      <c r="BL76" s="68"/>
      <c r="BM76" s="68"/>
      <c r="BN76" s="68"/>
      <c r="BO76" s="68"/>
      <c r="BP76" s="68"/>
      <c r="BQ76" s="68"/>
      <c r="BR76" s="68"/>
      <c r="BS76" s="68"/>
      <c r="BT76" s="68"/>
      <c r="BU76" s="68"/>
      <c r="BV76" s="68"/>
      <c r="BW76" s="68"/>
      <c r="BX76" s="68"/>
      <c r="BY76" s="68"/>
      <c r="BZ76" s="68"/>
      <c r="CA76" s="68"/>
      <c r="CB76" s="68"/>
      <c r="CC76" s="68"/>
      <c r="CD76" s="68"/>
      <c r="CE76" s="68"/>
      <c r="CF76" s="68"/>
      <c r="CG76" s="68"/>
      <c r="CH76" s="68"/>
      <c r="CI76" s="68"/>
      <c r="CJ76" s="68"/>
      <c r="CK76" s="68"/>
      <c r="CL76" s="68"/>
      <c r="CM76" s="68"/>
      <c r="CN76" s="68"/>
      <c r="CO76" s="68"/>
      <c r="CP76" s="68"/>
      <c r="CQ76" s="68"/>
      <c r="CR76" s="68"/>
      <c r="CS76" s="68"/>
      <c r="CT76" s="68"/>
      <c r="CU76" s="68"/>
      <c r="CV76" s="68"/>
      <c r="CW76" s="68"/>
      <c r="CX76" s="68"/>
      <c r="CY76" s="68"/>
      <c r="CZ76" s="68"/>
      <c r="DA76" s="68"/>
      <c r="DB76" s="68"/>
      <c r="DC76" s="68"/>
      <c r="DD76" s="68"/>
      <c r="DE76" s="68"/>
      <c r="DF76" s="68"/>
      <c r="DG76" s="68"/>
      <c r="DH76" s="68"/>
      <c r="DI76" s="68"/>
      <c r="DJ76" s="68"/>
      <c r="DK76" s="68"/>
      <c r="DL76" s="68"/>
      <c r="DM76" s="68"/>
      <c r="DN76" s="68"/>
      <c r="DO76" s="68"/>
      <c r="DP76" s="68"/>
      <c r="DQ76" s="68"/>
      <c r="DR76" s="68"/>
      <c r="DS76" s="68"/>
      <c r="DT76" s="68"/>
      <c r="DU76" s="68"/>
      <c r="DV76" s="68"/>
      <c r="DW76" s="68"/>
      <c r="DX76" s="68"/>
      <c r="DY76" s="68"/>
      <c r="DZ76" s="68"/>
      <c r="EA76" s="68"/>
      <c r="EB76" s="68"/>
      <c r="EC76" s="68"/>
      <c r="ED76" s="68"/>
      <c r="EE76" s="68"/>
      <c r="EF76" s="68"/>
      <c r="EG76" s="68"/>
      <c r="EH76" s="68"/>
      <c r="EI76" s="68"/>
      <c r="EJ76" s="68"/>
      <c r="EK76" s="68"/>
      <c r="EL76" s="68"/>
      <c r="EM76" s="68"/>
      <c r="EN76" s="68"/>
      <c r="EO76" s="68"/>
      <c r="EP76" s="68"/>
      <c r="EQ76" s="68"/>
      <c r="ER76" s="68"/>
      <c r="ES76" s="68"/>
    </row>
    <row r="77" spans="2:149" ht="14.1" customHeight="1">
      <c r="B77" s="20" t="s">
        <v>172</v>
      </c>
      <c r="D77" s="8" t="s">
        <v>97</v>
      </c>
      <c r="E77" s="368">
        <f t="shared" ca="1" si="89"/>
        <v>0</v>
      </c>
      <c r="G77" s="84"/>
      <c r="H77" s="71">
        <f>MIN(G76,MAX(0,SUM(G76,G77:G$87)+G$92))</f>
        <v>0</v>
      </c>
      <c r="I77" s="71">
        <f ca="1">MIN(H76,MAX(0,SUM(H76,H77:H$87)+H$92))</f>
        <v>0</v>
      </c>
      <c r="J77" s="71">
        <f ca="1">MIN(I76,MAX(0,SUM(I76,I77:I$87)+I$92))</f>
        <v>0</v>
      </c>
      <c r="K77" s="71">
        <f ca="1">MIN(J76,MAX(0,SUM(J76,J77:J$87)+J$92))</f>
        <v>0</v>
      </c>
      <c r="L77" s="71">
        <f ca="1">MIN(K76,MAX(0,SUM(K76,K77:K$87)+K$92))</f>
        <v>0</v>
      </c>
      <c r="M77" s="71">
        <f ca="1">MIN(L76,MAX(0,SUM(L76,L77:L$87)+L$92))</f>
        <v>0</v>
      </c>
      <c r="N77" s="71">
        <f ca="1">MIN(M76,MAX(0,SUM(M76,M77:M$87)+M$92))</f>
        <v>0</v>
      </c>
      <c r="O77" s="71">
        <f ca="1">MIN(N76,MAX(0,SUM(N76,N77:N$87)+N$92))</f>
        <v>0</v>
      </c>
      <c r="P77" s="71">
        <f ca="1">MIN(O76,MAX(0,SUM(O76,O77:O$87)+O$92))</f>
        <v>0</v>
      </c>
      <c r="Q77" s="71">
        <f ca="1">MIN(P76,MAX(0,SUM(P76,P77:P$87)+P$92))</f>
        <v>0</v>
      </c>
      <c r="R77" s="71">
        <f ca="1">MIN(Q76,MAX(0,SUM(Q76,Q77:Q$87)+Q$92))</f>
        <v>0</v>
      </c>
      <c r="S77" s="71">
        <f ca="1">MIN(R76,MAX(0,SUM(R76,R77:R$87)+R$92))</f>
        <v>0</v>
      </c>
      <c r="T77" s="71">
        <f ca="1">MIN(S76,MAX(0,SUM(S76,S77:S$87)+S$92))</f>
        <v>0</v>
      </c>
      <c r="U77" s="71">
        <f ca="1">MIN(T76,MAX(0,SUM(T76,T77:T$87)+T$92))</f>
        <v>0</v>
      </c>
      <c r="V77" s="71">
        <f ca="1">MIN(U76,MAX(0,SUM(U76,U77:U$87)+U$92))</f>
        <v>0</v>
      </c>
      <c r="W77" s="71">
        <f ca="1">MIN(V76,MAX(0,SUM(V76,V77:V$87)+V$92))</f>
        <v>0</v>
      </c>
      <c r="X77" s="71">
        <f ca="1">MIN(W76,MAX(0,SUM(W76,W77:W$87)+W$92))</f>
        <v>0</v>
      </c>
      <c r="Y77" s="71">
        <f ca="1">MIN(X76,MAX(0,SUM(X76,X77:X$87)+X$92))</f>
        <v>0</v>
      </c>
      <c r="Z77" s="71">
        <f ca="1">MIN(Y76,MAX(0,SUM(Y76,Y77:Y$87)+Y$92))</f>
        <v>0</v>
      </c>
      <c r="AA77" s="71">
        <f ca="1">MIN(Z76,MAX(0,SUM(Z76,Z77:Z$87)+Z$92))</f>
        <v>0</v>
      </c>
      <c r="AB77" s="71">
        <f ca="1">MIN(AA76,MAX(0,SUM(AA76,AA77:AA$87)+AA$92))</f>
        <v>0</v>
      </c>
      <c r="AC77" s="71">
        <f ca="1">MIN(AB76,MAX(0,SUM(AB76,AB77:AB$87)+AB$92))</f>
        <v>0</v>
      </c>
      <c r="AD77" s="71">
        <f ca="1">MIN(AC76,MAX(0,SUM(AC76,AC77:AC$87)+AC$92))</f>
        <v>0</v>
      </c>
      <c r="AE77" s="71">
        <f ca="1">MIN(AD76,MAX(0,SUM(AD76,AD77:AD$87)+AD$92))</f>
        <v>0</v>
      </c>
      <c r="AF77" s="71">
        <f ca="1">MIN(AE76,MAX(0,SUM(AE76,AE77:AE$87)+AE$92))</f>
        <v>0</v>
      </c>
      <c r="AG77" s="71">
        <f ca="1">MIN(AF76,MAX(0,SUM(AF76,AF77:AF$87)+AF$92))</f>
        <v>0</v>
      </c>
      <c r="AH77" s="71">
        <f ca="1">MIN(AG76,MAX(0,SUM(AG76,AG77:AG$87)+AG$92))</f>
        <v>0</v>
      </c>
      <c r="AI77" s="71">
        <f ca="1">MIN(AH76,MAX(0,SUM(AH76,AH77:AH$87)+AH$92))</f>
        <v>0</v>
      </c>
      <c r="AJ77" s="71">
        <f ca="1">MIN(AI76,MAX(0,SUM(AI76,AI77:AI$87)+AI$92))</f>
        <v>0</v>
      </c>
      <c r="AK77" s="71">
        <f ca="1">MIN(AJ76,MAX(0,SUM(AJ76,AJ77:AJ$87)+AJ$92))</f>
        <v>0</v>
      </c>
      <c r="AL77" s="71">
        <f ca="1">MIN(AK76,MAX(0,SUM(AK76,AK77:AK$87)+AK$92))</f>
        <v>0</v>
      </c>
      <c r="AM77" s="71">
        <f ca="1">MIN(AL76,MAX(0,SUM(AL76,AL77:AL$87)+AL$92))</f>
        <v>0</v>
      </c>
      <c r="AN77" s="71">
        <f ca="1">MIN(AM76,MAX(0,SUM(AM76,AM77:AM$87)+AM$92))</f>
        <v>0</v>
      </c>
      <c r="AO77" s="71">
        <f ca="1">MIN(AN76,MAX(0,SUM(AN76,AN77:AN$87)+AN$92))</f>
        <v>0</v>
      </c>
      <c r="AP77" s="71"/>
      <c r="AQ77" s="68"/>
      <c r="AR77" s="68"/>
      <c r="AS77" s="68"/>
      <c r="AT77" s="68"/>
      <c r="AU77" s="68"/>
      <c r="AV77" s="68"/>
      <c r="AW77" s="68"/>
      <c r="AX77" s="68"/>
      <c r="AY77" s="68"/>
      <c r="AZ77" s="68"/>
      <c r="BA77" s="68"/>
      <c r="BB77" s="68"/>
      <c r="BC77" s="68"/>
      <c r="BD77" s="68"/>
      <c r="BE77" s="68"/>
      <c r="BF77" s="68"/>
      <c r="BG77" s="68"/>
      <c r="BH77" s="68"/>
      <c r="BI77" s="68"/>
      <c r="BJ77" s="68"/>
      <c r="BK77" s="68"/>
      <c r="BL77" s="68"/>
      <c r="BM77" s="68"/>
      <c r="BN77" s="68"/>
      <c r="BO77" s="68"/>
      <c r="BP77" s="68"/>
      <c r="BQ77" s="68"/>
      <c r="BR77" s="68"/>
      <c r="BS77" s="68"/>
      <c r="BT77" s="68"/>
      <c r="BU77" s="68"/>
      <c r="BV77" s="68"/>
      <c r="BW77" s="68"/>
      <c r="BX77" s="68"/>
      <c r="BY77" s="68"/>
      <c r="BZ77" s="68"/>
      <c r="CA77" s="68"/>
      <c r="CB77" s="68"/>
      <c r="CC77" s="68"/>
      <c r="CD77" s="68"/>
      <c r="CE77" s="68"/>
      <c r="CF77" s="68"/>
      <c r="CG77" s="68"/>
      <c r="CH77" s="68"/>
      <c r="CI77" s="68"/>
      <c r="CJ77" s="68"/>
      <c r="CK77" s="68"/>
      <c r="CL77" s="68"/>
      <c r="CM77" s="68"/>
      <c r="CN77" s="68"/>
      <c r="CO77" s="68"/>
      <c r="CP77" s="68"/>
      <c r="CQ77" s="68"/>
      <c r="CR77" s="68"/>
      <c r="CS77" s="68"/>
      <c r="CT77" s="68"/>
      <c r="CU77" s="68"/>
      <c r="CV77" s="68"/>
      <c r="CW77" s="68"/>
      <c r="CX77" s="68"/>
      <c r="CY77" s="68"/>
      <c r="CZ77" s="68"/>
      <c r="DA77" s="68"/>
      <c r="DB77" s="68"/>
      <c r="DC77" s="68"/>
      <c r="DD77" s="68"/>
      <c r="DE77" s="68"/>
      <c r="DF77" s="68"/>
      <c r="DG77" s="68"/>
      <c r="DH77" s="68"/>
      <c r="DI77" s="68"/>
      <c r="DJ77" s="68"/>
      <c r="DK77" s="68"/>
      <c r="DL77" s="68"/>
      <c r="DM77" s="68"/>
      <c r="DN77" s="68"/>
      <c r="DO77" s="68"/>
      <c r="DP77" s="68"/>
      <c r="DQ77" s="68"/>
      <c r="DR77" s="68"/>
      <c r="DS77" s="68"/>
      <c r="DT77" s="68"/>
      <c r="DU77" s="68"/>
      <c r="DV77" s="68"/>
      <c r="DW77" s="68"/>
      <c r="DX77" s="68"/>
      <c r="DY77" s="68"/>
      <c r="DZ77" s="68"/>
      <c r="EA77" s="68"/>
      <c r="EB77" s="68"/>
      <c r="EC77" s="68"/>
      <c r="ED77" s="68"/>
      <c r="EE77" s="68"/>
      <c r="EF77" s="68"/>
      <c r="EG77" s="68"/>
      <c r="EH77" s="68"/>
      <c r="EI77" s="68"/>
      <c r="EJ77" s="68"/>
      <c r="EK77" s="68"/>
      <c r="EL77" s="68"/>
      <c r="EM77" s="68"/>
      <c r="EN77" s="68"/>
      <c r="EO77" s="68"/>
      <c r="EP77" s="68"/>
      <c r="EQ77" s="68"/>
      <c r="ER77" s="68"/>
      <c r="ES77" s="68"/>
    </row>
    <row r="78" spans="2:149" ht="14.1" customHeight="1">
      <c r="B78" s="20" t="s">
        <v>173</v>
      </c>
      <c r="D78" s="8" t="s">
        <v>97</v>
      </c>
      <c r="E78" s="368">
        <f t="shared" ca="1" si="89"/>
        <v>0</v>
      </c>
      <c r="G78" s="84"/>
      <c r="H78" s="71">
        <f>MIN(G77,MAX(0,SUM(G77,G78:G$87)+G$92))</f>
        <v>0</v>
      </c>
      <c r="I78" s="71">
        <f ca="1">MIN(H77,MAX(0,SUM(H77,H78:H$87)+H$92))</f>
        <v>0</v>
      </c>
      <c r="J78" s="71">
        <f ca="1">MIN(I77,MAX(0,SUM(I77,I78:I$87)+I$92))</f>
        <v>0</v>
      </c>
      <c r="K78" s="71">
        <f ca="1">MIN(J77,MAX(0,SUM(J77,J78:J$87)+J$92))</f>
        <v>0</v>
      </c>
      <c r="L78" s="71">
        <f ca="1">MIN(K77,MAX(0,SUM(K77,K78:K$87)+K$92))</f>
        <v>0</v>
      </c>
      <c r="M78" s="71">
        <f ca="1">MIN(L77,MAX(0,SUM(L77,L78:L$87)+L$92))</f>
        <v>0</v>
      </c>
      <c r="N78" s="71">
        <f ca="1">MIN(M77,MAX(0,SUM(M77,M78:M$87)+M$92))</f>
        <v>0</v>
      </c>
      <c r="O78" s="71">
        <f ca="1">MIN(N77,MAX(0,SUM(N77,N78:N$87)+N$92))</f>
        <v>0</v>
      </c>
      <c r="P78" s="71">
        <f ca="1">MIN(O77,MAX(0,SUM(O77,O78:O$87)+O$92))</f>
        <v>0</v>
      </c>
      <c r="Q78" s="71">
        <f ca="1">MIN(P77,MAX(0,SUM(P77,P78:P$87)+P$92))</f>
        <v>0</v>
      </c>
      <c r="R78" s="71">
        <f ca="1">MIN(Q77,MAX(0,SUM(Q77,Q78:Q$87)+Q$92))</f>
        <v>0</v>
      </c>
      <c r="S78" s="71">
        <f ca="1">MIN(R77,MAX(0,SUM(R77,R78:R$87)+R$92))</f>
        <v>0</v>
      </c>
      <c r="T78" s="71">
        <f ca="1">MIN(S77,MAX(0,SUM(S77,S78:S$87)+S$92))</f>
        <v>0</v>
      </c>
      <c r="U78" s="71">
        <f ca="1">MIN(T77,MAX(0,SUM(T77,T78:T$87)+T$92))</f>
        <v>0</v>
      </c>
      <c r="V78" s="71">
        <f ca="1">MIN(U77,MAX(0,SUM(U77,U78:U$87)+U$92))</f>
        <v>0</v>
      </c>
      <c r="W78" s="71">
        <f ca="1">MIN(V77,MAX(0,SUM(V77,V78:V$87)+V$92))</f>
        <v>0</v>
      </c>
      <c r="X78" s="71">
        <f ca="1">MIN(W77,MAX(0,SUM(W77,W78:W$87)+W$92))</f>
        <v>0</v>
      </c>
      <c r="Y78" s="71">
        <f ca="1">MIN(X77,MAX(0,SUM(X77,X78:X$87)+X$92))</f>
        <v>0</v>
      </c>
      <c r="Z78" s="71">
        <f ca="1">MIN(Y77,MAX(0,SUM(Y77,Y78:Y$87)+Y$92))</f>
        <v>0</v>
      </c>
      <c r="AA78" s="71">
        <f ca="1">MIN(Z77,MAX(0,SUM(Z77,Z78:Z$87)+Z$92))</f>
        <v>0</v>
      </c>
      <c r="AB78" s="71">
        <f ca="1">MIN(AA77,MAX(0,SUM(AA77,AA78:AA$87)+AA$92))</f>
        <v>0</v>
      </c>
      <c r="AC78" s="71">
        <f ca="1">MIN(AB77,MAX(0,SUM(AB77,AB78:AB$87)+AB$92))</f>
        <v>0</v>
      </c>
      <c r="AD78" s="71">
        <f ca="1">MIN(AC77,MAX(0,SUM(AC77,AC78:AC$87)+AC$92))</f>
        <v>0</v>
      </c>
      <c r="AE78" s="71">
        <f ca="1">MIN(AD77,MAX(0,SUM(AD77,AD78:AD$87)+AD$92))</f>
        <v>0</v>
      </c>
      <c r="AF78" s="71">
        <f ca="1">MIN(AE77,MAX(0,SUM(AE77,AE78:AE$87)+AE$92))</f>
        <v>0</v>
      </c>
      <c r="AG78" s="71">
        <f ca="1">MIN(AF77,MAX(0,SUM(AF77,AF78:AF$87)+AF$92))</f>
        <v>0</v>
      </c>
      <c r="AH78" s="71">
        <f ca="1">MIN(AG77,MAX(0,SUM(AG77,AG78:AG$87)+AG$92))</f>
        <v>0</v>
      </c>
      <c r="AI78" s="71">
        <f ca="1">MIN(AH77,MAX(0,SUM(AH77,AH78:AH$87)+AH$92))</f>
        <v>0</v>
      </c>
      <c r="AJ78" s="71">
        <f ca="1">MIN(AI77,MAX(0,SUM(AI77,AI78:AI$87)+AI$92))</f>
        <v>0</v>
      </c>
      <c r="AK78" s="71">
        <f ca="1">MIN(AJ77,MAX(0,SUM(AJ77,AJ78:AJ$87)+AJ$92))</f>
        <v>0</v>
      </c>
      <c r="AL78" s="71">
        <f ca="1">MIN(AK77,MAX(0,SUM(AK77,AK78:AK$87)+AK$92))</f>
        <v>0</v>
      </c>
      <c r="AM78" s="71">
        <f ca="1">MIN(AL77,MAX(0,SUM(AL77,AL78:AL$87)+AL$92))</f>
        <v>0</v>
      </c>
      <c r="AN78" s="71">
        <f ca="1">MIN(AM77,MAX(0,SUM(AM77,AM78:AM$87)+AM$92))</f>
        <v>0</v>
      </c>
      <c r="AO78" s="71">
        <f ca="1">MIN(AN77,MAX(0,SUM(AN77,AN78:AN$87)+AN$92))</f>
        <v>0</v>
      </c>
      <c r="AP78" s="71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  <c r="BH78" s="68"/>
      <c r="BI78" s="68"/>
      <c r="BJ78" s="68"/>
      <c r="BK78" s="68"/>
      <c r="BL78" s="68"/>
      <c r="BM78" s="68"/>
      <c r="BN78" s="68"/>
      <c r="BO78" s="68"/>
      <c r="BP78" s="68"/>
      <c r="BQ78" s="68"/>
      <c r="BR78" s="68"/>
      <c r="BS78" s="68"/>
      <c r="BT78" s="68"/>
      <c r="BU78" s="68"/>
      <c r="BV78" s="68"/>
      <c r="BW78" s="68"/>
      <c r="BX78" s="68"/>
      <c r="BY78" s="68"/>
      <c r="BZ78" s="68"/>
      <c r="CA78" s="68"/>
      <c r="CB78" s="68"/>
      <c r="CC78" s="68"/>
      <c r="CD78" s="68"/>
      <c r="CE78" s="68"/>
      <c r="CF78" s="68"/>
      <c r="CG78" s="68"/>
      <c r="CH78" s="68"/>
      <c r="CI78" s="68"/>
      <c r="CJ78" s="68"/>
      <c r="CK78" s="68"/>
      <c r="CL78" s="68"/>
      <c r="CM78" s="68"/>
      <c r="CN78" s="68"/>
      <c r="CO78" s="68"/>
      <c r="CP78" s="68"/>
      <c r="CQ78" s="68"/>
      <c r="CR78" s="68"/>
      <c r="CS78" s="68"/>
      <c r="CT78" s="68"/>
      <c r="CU78" s="68"/>
      <c r="CV78" s="68"/>
      <c r="CW78" s="68"/>
      <c r="CX78" s="68"/>
      <c r="CY78" s="68"/>
      <c r="CZ78" s="68"/>
      <c r="DA78" s="68"/>
      <c r="DB78" s="68"/>
      <c r="DC78" s="68"/>
      <c r="DD78" s="68"/>
      <c r="DE78" s="68"/>
      <c r="DF78" s="68"/>
      <c r="DG78" s="68"/>
      <c r="DH78" s="68"/>
      <c r="DI78" s="68"/>
      <c r="DJ78" s="68"/>
      <c r="DK78" s="68"/>
      <c r="DL78" s="68"/>
      <c r="DM78" s="68"/>
      <c r="DN78" s="68"/>
      <c r="DO78" s="68"/>
      <c r="DP78" s="68"/>
      <c r="DQ78" s="68"/>
      <c r="DR78" s="68"/>
      <c r="DS78" s="68"/>
      <c r="DT78" s="68"/>
      <c r="DU78" s="68"/>
      <c r="DV78" s="68"/>
      <c r="DW78" s="68"/>
      <c r="DX78" s="68"/>
      <c r="DY78" s="68"/>
      <c r="DZ78" s="68"/>
      <c r="EA78" s="68"/>
      <c r="EB78" s="68"/>
      <c r="EC78" s="68"/>
      <c r="ED78" s="68"/>
      <c r="EE78" s="68"/>
      <c r="EF78" s="68"/>
      <c r="EG78" s="68"/>
      <c r="EH78" s="68"/>
      <c r="EI78" s="68"/>
      <c r="EJ78" s="68"/>
      <c r="EK78" s="68"/>
      <c r="EL78" s="68"/>
      <c r="EM78" s="68"/>
      <c r="EN78" s="68"/>
      <c r="EO78" s="68"/>
      <c r="EP78" s="68"/>
      <c r="EQ78" s="68"/>
      <c r="ER78" s="68"/>
      <c r="ES78" s="68"/>
    </row>
    <row r="79" spans="2:149" ht="14.1" customHeight="1">
      <c r="B79" s="20" t="s">
        <v>174</v>
      </c>
      <c r="D79" s="8" t="s">
        <v>97</v>
      </c>
      <c r="E79" s="368">
        <f t="shared" ca="1" si="89"/>
        <v>0</v>
      </c>
      <c r="G79" s="84"/>
      <c r="H79" s="71">
        <f>MIN(G78,MAX(0,SUM(G78,G79:G$87)+G$92))</f>
        <v>0</v>
      </c>
      <c r="I79" s="71">
        <f ca="1">MIN(H78,MAX(0,SUM(H78,H79:H$87)+H$92))</f>
        <v>0</v>
      </c>
      <c r="J79" s="71">
        <f ca="1">MIN(I78,MAX(0,SUM(I78,I79:I$87)+I$92))</f>
        <v>0</v>
      </c>
      <c r="K79" s="71">
        <f ca="1">MIN(J78,MAX(0,SUM(J78,J79:J$87)+J$92))</f>
        <v>0</v>
      </c>
      <c r="L79" s="71">
        <f ca="1">MIN(K78,MAX(0,SUM(K78,K79:K$87)+K$92))</f>
        <v>0</v>
      </c>
      <c r="M79" s="71">
        <f ca="1">MIN(L78,MAX(0,SUM(L78,L79:L$87)+L$92))</f>
        <v>0</v>
      </c>
      <c r="N79" s="71">
        <f ca="1">MIN(M78,MAX(0,SUM(M78,M79:M$87)+M$92))</f>
        <v>0</v>
      </c>
      <c r="O79" s="71">
        <f ca="1">MIN(N78,MAX(0,SUM(N78,N79:N$87)+N$92))</f>
        <v>0</v>
      </c>
      <c r="P79" s="71">
        <f ca="1">MIN(O78,MAX(0,SUM(O78,O79:O$87)+O$92))</f>
        <v>0</v>
      </c>
      <c r="Q79" s="71">
        <f ca="1">MIN(P78,MAX(0,SUM(P78,P79:P$87)+P$92))</f>
        <v>0</v>
      </c>
      <c r="R79" s="71">
        <f ca="1">MIN(Q78,MAX(0,SUM(Q78,Q79:Q$87)+Q$92))</f>
        <v>0</v>
      </c>
      <c r="S79" s="71">
        <f ca="1">MIN(R78,MAX(0,SUM(R78,R79:R$87)+R$92))</f>
        <v>0</v>
      </c>
      <c r="T79" s="71">
        <f ca="1">MIN(S78,MAX(0,SUM(S78,S79:S$87)+S$92))</f>
        <v>0</v>
      </c>
      <c r="U79" s="71">
        <f ca="1">MIN(T78,MAX(0,SUM(T78,T79:T$87)+T$92))</f>
        <v>0</v>
      </c>
      <c r="V79" s="71">
        <f ca="1">MIN(U78,MAX(0,SUM(U78,U79:U$87)+U$92))</f>
        <v>0</v>
      </c>
      <c r="W79" s="71">
        <f ca="1">MIN(V78,MAX(0,SUM(V78,V79:V$87)+V$92))</f>
        <v>0</v>
      </c>
      <c r="X79" s="71">
        <f ca="1">MIN(W78,MAX(0,SUM(W78,W79:W$87)+W$92))</f>
        <v>0</v>
      </c>
      <c r="Y79" s="71">
        <f ca="1">MIN(X78,MAX(0,SUM(X78,X79:X$87)+X$92))</f>
        <v>0</v>
      </c>
      <c r="Z79" s="71">
        <f ca="1">MIN(Y78,MAX(0,SUM(Y78,Y79:Y$87)+Y$92))</f>
        <v>0</v>
      </c>
      <c r="AA79" s="71">
        <f ca="1">MIN(Z78,MAX(0,SUM(Z78,Z79:Z$87)+Z$92))</f>
        <v>0</v>
      </c>
      <c r="AB79" s="71">
        <f ca="1">MIN(AA78,MAX(0,SUM(AA78,AA79:AA$87)+AA$92))</f>
        <v>0</v>
      </c>
      <c r="AC79" s="71">
        <f ca="1">MIN(AB78,MAX(0,SUM(AB78,AB79:AB$87)+AB$92))</f>
        <v>0</v>
      </c>
      <c r="AD79" s="71">
        <f ca="1">MIN(AC78,MAX(0,SUM(AC78,AC79:AC$87)+AC$92))</f>
        <v>0</v>
      </c>
      <c r="AE79" s="71">
        <f ca="1">MIN(AD78,MAX(0,SUM(AD78,AD79:AD$87)+AD$92))</f>
        <v>0</v>
      </c>
      <c r="AF79" s="71">
        <f ca="1">MIN(AE78,MAX(0,SUM(AE78,AE79:AE$87)+AE$92))</f>
        <v>0</v>
      </c>
      <c r="AG79" s="71">
        <f ca="1">MIN(AF78,MAX(0,SUM(AF78,AF79:AF$87)+AF$92))</f>
        <v>0</v>
      </c>
      <c r="AH79" s="71">
        <f ca="1">MIN(AG78,MAX(0,SUM(AG78,AG79:AG$87)+AG$92))</f>
        <v>0</v>
      </c>
      <c r="AI79" s="71">
        <f ca="1">MIN(AH78,MAX(0,SUM(AH78,AH79:AH$87)+AH$92))</f>
        <v>0</v>
      </c>
      <c r="AJ79" s="71">
        <f ca="1">MIN(AI78,MAX(0,SUM(AI78,AI79:AI$87)+AI$92))</f>
        <v>0</v>
      </c>
      <c r="AK79" s="71">
        <f ca="1">MIN(AJ78,MAX(0,SUM(AJ78,AJ79:AJ$87)+AJ$92))</f>
        <v>0</v>
      </c>
      <c r="AL79" s="71">
        <f ca="1">MIN(AK78,MAX(0,SUM(AK78,AK79:AK$87)+AK$92))</f>
        <v>0</v>
      </c>
      <c r="AM79" s="71">
        <f ca="1">MIN(AL78,MAX(0,SUM(AL78,AL79:AL$87)+AL$92))</f>
        <v>0</v>
      </c>
      <c r="AN79" s="71">
        <f ca="1">MIN(AM78,MAX(0,SUM(AM78,AM79:AM$87)+AM$92))</f>
        <v>0</v>
      </c>
      <c r="AO79" s="71">
        <f ca="1">MIN(AN78,MAX(0,SUM(AN78,AN79:AN$87)+AN$92))</f>
        <v>0</v>
      </c>
      <c r="AP79" s="71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  <c r="BH79" s="68"/>
      <c r="BI79" s="68"/>
      <c r="BJ79" s="68"/>
      <c r="BK79" s="68"/>
      <c r="BL79" s="68"/>
      <c r="BM79" s="68"/>
      <c r="BN79" s="68"/>
      <c r="BO79" s="68"/>
      <c r="BP79" s="68"/>
      <c r="BQ79" s="68"/>
      <c r="BR79" s="68"/>
      <c r="BS79" s="68"/>
      <c r="BT79" s="68"/>
      <c r="BU79" s="68"/>
      <c r="BV79" s="68"/>
      <c r="BW79" s="68"/>
      <c r="BX79" s="68"/>
      <c r="BY79" s="68"/>
      <c r="BZ79" s="68"/>
      <c r="CA79" s="68"/>
      <c r="CB79" s="68"/>
      <c r="CC79" s="68"/>
      <c r="CD79" s="68"/>
      <c r="CE79" s="68"/>
      <c r="CF79" s="68"/>
      <c r="CG79" s="68"/>
      <c r="CH79" s="68"/>
      <c r="CI79" s="68"/>
      <c r="CJ79" s="68"/>
      <c r="CK79" s="68"/>
      <c r="CL79" s="68"/>
      <c r="CM79" s="68"/>
      <c r="CN79" s="68"/>
      <c r="CO79" s="68"/>
      <c r="CP79" s="68"/>
      <c r="CQ79" s="68"/>
      <c r="CR79" s="68"/>
      <c r="CS79" s="68"/>
      <c r="CT79" s="68"/>
      <c r="CU79" s="68"/>
      <c r="CV79" s="68"/>
      <c r="CW79" s="68"/>
      <c r="CX79" s="68"/>
      <c r="CY79" s="68"/>
      <c r="CZ79" s="68"/>
      <c r="DA79" s="68"/>
      <c r="DB79" s="68"/>
      <c r="DC79" s="68"/>
      <c r="DD79" s="68"/>
      <c r="DE79" s="68"/>
      <c r="DF79" s="68"/>
      <c r="DG79" s="68"/>
      <c r="DH79" s="68"/>
      <c r="DI79" s="68"/>
      <c r="DJ79" s="68"/>
      <c r="DK79" s="68"/>
      <c r="DL79" s="68"/>
      <c r="DM79" s="68"/>
      <c r="DN79" s="68"/>
      <c r="DO79" s="68"/>
      <c r="DP79" s="68"/>
      <c r="DQ79" s="68"/>
      <c r="DR79" s="68"/>
      <c r="DS79" s="68"/>
      <c r="DT79" s="68"/>
      <c r="DU79" s="68"/>
      <c r="DV79" s="68"/>
      <c r="DW79" s="68"/>
      <c r="DX79" s="68"/>
      <c r="DY79" s="68"/>
      <c r="DZ79" s="68"/>
      <c r="EA79" s="68"/>
      <c r="EB79" s="68"/>
      <c r="EC79" s="68"/>
      <c r="ED79" s="68"/>
      <c r="EE79" s="68"/>
      <c r="EF79" s="68"/>
      <c r="EG79" s="68"/>
      <c r="EH79" s="68"/>
      <c r="EI79" s="68"/>
      <c r="EJ79" s="68"/>
      <c r="EK79" s="68"/>
      <c r="EL79" s="68"/>
      <c r="EM79" s="68"/>
      <c r="EN79" s="68"/>
      <c r="EO79" s="68"/>
      <c r="EP79" s="68"/>
      <c r="EQ79" s="68"/>
      <c r="ER79" s="68"/>
      <c r="ES79" s="68"/>
    </row>
    <row r="80" spans="2:149" ht="14.1" customHeight="1">
      <c r="B80" s="20" t="s">
        <v>175</v>
      </c>
      <c r="D80" s="8" t="s">
        <v>97</v>
      </c>
      <c r="E80" s="368">
        <f t="shared" ca="1" si="89"/>
        <v>0</v>
      </c>
      <c r="G80" s="82"/>
      <c r="H80" s="71">
        <f>MIN(G79,MAX(0,SUM(G79,G80:G$87)+G$92))</f>
        <v>0</v>
      </c>
      <c r="I80" s="71">
        <f ca="1">MIN(H79,MAX(0,SUM(H79,H80:H$87)+H$92))</f>
        <v>0</v>
      </c>
      <c r="J80" s="71">
        <f ca="1">MIN(I79,MAX(0,SUM(I79,I80:I$87)+I$92))</f>
        <v>0</v>
      </c>
      <c r="K80" s="71">
        <f ca="1">MIN(J79,MAX(0,SUM(J79,J80:J$87)+J$92))</f>
        <v>0</v>
      </c>
      <c r="L80" s="71">
        <f ca="1">MIN(K79,MAX(0,SUM(K79,K80:K$87)+K$92))</f>
        <v>0</v>
      </c>
      <c r="M80" s="71">
        <f ca="1">MIN(L79,MAX(0,SUM(L79,L80:L$87)+L$92))</f>
        <v>0</v>
      </c>
      <c r="N80" s="71">
        <f ca="1">MIN(M79,MAX(0,SUM(M79,M80:M$87)+M$92))</f>
        <v>0</v>
      </c>
      <c r="O80" s="71">
        <f ca="1">MIN(N79,MAX(0,SUM(N79,N80:N$87)+N$92))</f>
        <v>0</v>
      </c>
      <c r="P80" s="71">
        <f ca="1">MIN(O79,MAX(0,SUM(O79,O80:O$87)+O$92))</f>
        <v>0</v>
      </c>
      <c r="Q80" s="71">
        <f ca="1">MIN(P79,MAX(0,SUM(P79,P80:P$87)+P$92))</f>
        <v>0</v>
      </c>
      <c r="R80" s="71">
        <f ca="1">MIN(Q79,MAX(0,SUM(Q79,Q80:Q$87)+Q$92))</f>
        <v>0</v>
      </c>
      <c r="S80" s="71">
        <f ca="1">MIN(R79,MAX(0,SUM(R79,R80:R$87)+R$92))</f>
        <v>0</v>
      </c>
      <c r="T80" s="71">
        <f ca="1">MIN(S79,MAX(0,SUM(S79,S80:S$87)+S$92))</f>
        <v>0</v>
      </c>
      <c r="U80" s="71">
        <f ca="1">MIN(T79,MAX(0,SUM(T79,T80:T$87)+T$92))</f>
        <v>0</v>
      </c>
      <c r="V80" s="71">
        <f ca="1">MIN(U79,MAX(0,SUM(U79,U80:U$87)+U$92))</f>
        <v>0</v>
      </c>
      <c r="W80" s="71">
        <f ca="1">MIN(V79,MAX(0,SUM(V79,V80:V$87)+V$92))</f>
        <v>0</v>
      </c>
      <c r="X80" s="71">
        <f ca="1">MIN(W79,MAX(0,SUM(W79,W80:W$87)+W$92))</f>
        <v>0</v>
      </c>
      <c r="Y80" s="71">
        <f ca="1">MIN(X79,MAX(0,SUM(X79,X80:X$87)+X$92))</f>
        <v>0</v>
      </c>
      <c r="Z80" s="71">
        <f ca="1">MIN(Y79,MAX(0,SUM(Y79,Y80:Y$87)+Y$92))</f>
        <v>0</v>
      </c>
      <c r="AA80" s="71">
        <f ca="1">MIN(Z79,MAX(0,SUM(Z79,Z80:Z$87)+Z$92))</f>
        <v>0</v>
      </c>
      <c r="AB80" s="71">
        <f ca="1">MIN(AA79,MAX(0,SUM(AA79,AA80:AA$87)+AA$92))</f>
        <v>0</v>
      </c>
      <c r="AC80" s="71">
        <f ca="1">MIN(AB79,MAX(0,SUM(AB79,AB80:AB$87)+AB$92))</f>
        <v>0</v>
      </c>
      <c r="AD80" s="71">
        <f ca="1">MIN(AC79,MAX(0,SUM(AC79,AC80:AC$87)+AC$92))</f>
        <v>0</v>
      </c>
      <c r="AE80" s="71">
        <f ca="1">MIN(AD79,MAX(0,SUM(AD79,AD80:AD$87)+AD$92))</f>
        <v>0</v>
      </c>
      <c r="AF80" s="71">
        <f ca="1">MIN(AE79,MAX(0,SUM(AE79,AE80:AE$87)+AE$92))</f>
        <v>0</v>
      </c>
      <c r="AG80" s="71">
        <f ca="1">MIN(AF79,MAX(0,SUM(AF79,AF80:AF$87)+AF$92))</f>
        <v>0</v>
      </c>
      <c r="AH80" s="71">
        <f ca="1">MIN(AG79,MAX(0,SUM(AG79,AG80:AG$87)+AG$92))</f>
        <v>0</v>
      </c>
      <c r="AI80" s="71">
        <f ca="1">MIN(AH79,MAX(0,SUM(AH79,AH80:AH$87)+AH$92))</f>
        <v>0</v>
      </c>
      <c r="AJ80" s="71">
        <f ca="1">MIN(AI79,MAX(0,SUM(AI79,AI80:AI$87)+AI$92))</f>
        <v>0</v>
      </c>
      <c r="AK80" s="71">
        <f ca="1">MIN(AJ79,MAX(0,SUM(AJ79,AJ80:AJ$87)+AJ$92))</f>
        <v>0</v>
      </c>
      <c r="AL80" s="71">
        <f ca="1">MIN(AK79,MAX(0,SUM(AK79,AK80:AK$87)+AK$92))</f>
        <v>0</v>
      </c>
      <c r="AM80" s="71">
        <f ca="1">MIN(AL79,MAX(0,SUM(AL79,AL80:AL$87)+AL$92))</f>
        <v>0</v>
      </c>
      <c r="AN80" s="71">
        <f ca="1">MIN(AM79,MAX(0,SUM(AM79,AM80:AM$87)+AM$92))</f>
        <v>0</v>
      </c>
      <c r="AO80" s="71">
        <f ca="1">MIN(AN79,MAX(0,SUM(AN79,AN80:AN$87)+AN$92))</f>
        <v>0</v>
      </c>
      <c r="AP80" s="71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  <c r="BM80" s="68"/>
      <c r="BN80" s="68"/>
      <c r="BO80" s="68"/>
      <c r="BP80" s="68"/>
      <c r="BQ80" s="68"/>
      <c r="BR80" s="68"/>
      <c r="BS80" s="68"/>
      <c r="BT80" s="68"/>
      <c r="BU80" s="68"/>
      <c r="BV80" s="68"/>
      <c r="BW80" s="68"/>
      <c r="BX80" s="68"/>
      <c r="BY80" s="68"/>
      <c r="BZ80" s="68"/>
      <c r="CA80" s="68"/>
      <c r="CB80" s="68"/>
      <c r="CC80" s="68"/>
      <c r="CD80" s="68"/>
      <c r="CE80" s="68"/>
      <c r="CF80" s="68"/>
      <c r="CG80" s="68"/>
      <c r="CH80" s="68"/>
      <c r="CI80" s="68"/>
      <c r="CJ80" s="68"/>
      <c r="CK80" s="68"/>
      <c r="CL80" s="68"/>
      <c r="CM80" s="68"/>
      <c r="CN80" s="68"/>
      <c r="CO80" s="68"/>
      <c r="CP80" s="68"/>
      <c r="CQ80" s="68"/>
      <c r="CR80" s="68"/>
      <c r="CS80" s="68"/>
      <c r="CT80" s="68"/>
      <c r="CU80" s="68"/>
      <c r="CV80" s="68"/>
      <c r="CW80" s="68"/>
      <c r="CX80" s="68"/>
      <c r="CY80" s="68"/>
      <c r="CZ80" s="68"/>
      <c r="DA80" s="68"/>
      <c r="DB80" s="68"/>
      <c r="DC80" s="68"/>
      <c r="DD80" s="68"/>
      <c r="DE80" s="68"/>
      <c r="DF80" s="68"/>
      <c r="DG80" s="68"/>
      <c r="DH80" s="68"/>
      <c r="DI80" s="68"/>
      <c r="DJ80" s="68"/>
      <c r="DK80" s="68"/>
      <c r="DL80" s="68"/>
      <c r="DM80" s="68"/>
      <c r="DN80" s="68"/>
      <c r="DO80" s="68"/>
      <c r="DP80" s="68"/>
      <c r="DQ80" s="68"/>
      <c r="DR80" s="68"/>
      <c r="DS80" s="68"/>
      <c r="DT80" s="68"/>
      <c r="DU80" s="68"/>
      <c r="DV80" s="68"/>
      <c r="DW80" s="68"/>
      <c r="DX80" s="68"/>
      <c r="DY80" s="68"/>
      <c r="DZ80" s="68"/>
      <c r="EA80" s="68"/>
      <c r="EB80" s="68"/>
      <c r="EC80" s="68"/>
      <c r="ED80" s="68"/>
      <c r="EE80" s="68"/>
      <c r="EF80" s="68"/>
      <c r="EG80" s="68"/>
      <c r="EH80" s="68"/>
      <c r="EI80" s="68"/>
      <c r="EJ80" s="68"/>
      <c r="EK80" s="68"/>
      <c r="EL80" s="68"/>
      <c r="EM80" s="68"/>
      <c r="EN80" s="68"/>
      <c r="EO80" s="68"/>
      <c r="EP80" s="68"/>
      <c r="EQ80" s="68"/>
      <c r="ER80" s="68"/>
      <c r="ES80" s="68"/>
    </row>
    <row r="81" spans="2:149" ht="14.1" customHeight="1">
      <c r="B81" s="20" t="s">
        <v>176</v>
      </c>
      <c r="D81" s="8" t="s">
        <v>97</v>
      </c>
      <c r="E81" s="368">
        <f t="shared" ca="1" si="89"/>
        <v>0</v>
      </c>
      <c r="G81" s="82"/>
      <c r="H81" s="71">
        <f>MIN(G80,MAX(0,SUM(G80,G81:G$87)+G$92))</f>
        <v>0</v>
      </c>
      <c r="I81" s="71">
        <f ca="1">MIN(H80,MAX(0,SUM(H80,H81:H$87)+H$92))</f>
        <v>0</v>
      </c>
      <c r="J81" s="71">
        <f ca="1">MIN(I80,MAX(0,SUM(I80,I81:I$87)+I$92))</f>
        <v>0</v>
      </c>
      <c r="K81" s="71">
        <f ca="1">MIN(J80,MAX(0,SUM(J80,J81:J$87)+J$92))</f>
        <v>0</v>
      </c>
      <c r="L81" s="71">
        <f ca="1">MIN(K80,MAX(0,SUM(K80,K81:K$87)+K$92))</f>
        <v>0</v>
      </c>
      <c r="M81" s="71">
        <f ca="1">MIN(L80,MAX(0,SUM(L80,L81:L$87)+L$92))</f>
        <v>0</v>
      </c>
      <c r="N81" s="71">
        <f ca="1">MIN(M80,MAX(0,SUM(M80,M81:M$87)+M$92))</f>
        <v>0</v>
      </c>
      <c r="O81" s="71">
        <f ca="1">MIN(N80,MAX(0,SUM(N80,N81:N$87)+N$92))</f>
        <v>0</v>
      </c>
      <c r="P81" s="71">
        <f ca="1">MIN(O80,MAX(0,SUM(O80,O81:O$87)+O$92))</f>
        <v>0</v>
      </c>
      <c r="Q81" s="71">
        <f ca="1">MIN(P80,MAX(0,SUM(P80,P81:P$87)+P$92))</f>
        <v>0</v>
      </c>
      <c r="R81" s="71">
        <f ca="1">MIN(Q80,MAX(0,SUM(Q80,Q81:Q$87)+Q$92))</f>
        <v>0</v>
      </c>
      <c r="S81" s="71">
        <f ca="1">MIN(R80,MAX(0,SUM(R80,R81:R$87)+R$92))</f>
        <v>0</v>
      </c>
      <c r="T81" s="71">
        <f ca="1">MIN(S80,MAX(0,SUM(S80,S81:S$87)+S$92))</f>
        <v>0</v>
      </c>
      <c r="U81" s="71">
        <f ca="1">MIN(T80,MAX(0,SUM(T80,T81:T$87)+T$92))</f>
        <v>0</v>
      </c>
      <c r="V81" s="71">
        <f ca="1">MIN(U80,MAX(0,SUM(U80,U81:U$87)+U$92))</f>
        <v>0</v>
      </c>
      <c r="W81" s="71">
        <f ca="1">MIN(V80,MAX(0,SUM(V80,V81:V$87)+V$92))</f>
        <v>0</v>
      </c>
      <c r="X81" s="71">
        <f ca="1">MIN(W80,MAX(0,SUM(W80,W81:W$87)+W$92))</f>
        <v>0</v>
      </c>
      <c r="Y81" s="71">
        <f ca="1">MIN(X80,MAX(0,SUM(X80,X81:X$87)+X$92))</f>
        <v>0</v>
      </c>
      <c r="Z81" s="71">
        <f ca="1">MIN(Y80,MAX(0,SUM(Y80,Y81:Y$87)+Y$92))</f>
        <v>0</v>
      </c>
      <c r="AA81" s="71">
        <f ca="1">MIN(Z80,MAX(0,SUM(Z80,Z81:Z$87)+Z$92))</f>
        <v>0</v>
      </c>
      <c r="AB81" s="71">
        <f ca="1">MIN(AA80,MAX(0,SUM(AA80,AA81:AA$87)+AA$92))</f>
        <v>0</v>
      </c>
      <c r="AC81" s="71">
        <f ca="1">MIN(AB80,MAX(0,SUM(AB80,AB81:AB$87)+AB$92))</f>
        <v>0</v>
      </c>
      <c r="AD81" s="71">
        <f ca="1">MIN(AC80,MAX(0,SUM(AC80,AC81:AC$87)+AC$92))</f>
        <v>0</v>
      </c>
      <c r="AE81" s="71">
        <f ca="1">MIN(AD80,MAX(0,SUM(AD80,AD81:AD$87)+AD$92))</f>
        <v>0</v>
      </c>
      <c r="AF81" s="71">
        <f ca="1">MIN(AE80,MAX(0,SUM(AE80,AE81:AE$87)+AE$92))</f>
        <v>0</v>
      </c>
      <c r="AG81" s="71">
        <f ca="1">MIN(AF80,MAX(0,SUM(AF80,AF81:AF$87)+AF$92))</f>
        <v>0</v>
      </c>
      <c r="AH81" s="71">
        <f ca="1">MIN(AG80,MAX(0,SUM(AG80,AG81:AG$87)+AG$92))</f>
        <v>0</v>
      </c>
      <c r="AI81" s="71">
        <f ca="1">MIN(AH80,MAX(0,SUM(AH80,AH81:AH$87)+AH$92))</f>
        <v>0</v>
      </c>
      <c r="AJ81" s="71">
        <f ca="1">MIN(AI80,MAX(0,SUM(AI80,AI81:AI$87)+AI$92))</f>
        <v>0</v>
      </c>
      <c r="AK81" s="71">
        <f ca="1">MIN(AJ80,MAX(0,SUM(AJ80,AJ81:AJ$87)+AJ$92))</f>
        <v>0</v>
      </c>
      <c r="AL81" s="71">
        <f ca="1">MIN(AK80,MAX(0,SUM(AK80,AK81:AK$87)+AK$92))</f>
        <v>0</v>
      </c>
      <c r="AM81" s="71">
        <f ca="1">MIN(AL80,MAX(0,SUM(AL80,AL81:AL$87)+AL$92))</f>
        <v>0</v>
      </c>
      <c r="AN81" s="71">
        <f ca="1">MIN(AM80,MAX(0,SUM(AM80,AM81:AM$87)+AM$92))</f>
        <v>0</v>
      </c>
      <c r="AO81" s="71">
        <f ca="1">MIN(AN80,MAX(0,SUM(AN80,AN81:AN$87)+AN$92))</f>
        <v>0</v>
      </c>
      <c r="AP81" s="71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  <c r="BF81" s="68"/>
      <c r="BG81" s="68"/>
      <c r="BH81" s="68"/>
      <c r="BI81" s="68"/>
      <c r="BJ81" s="68"/>
      <c r="BK81" s="68"/>
      <c r="BL81" s="68"/>
      <c r="BM81" s="68"/>
      <c r="BN81" s="68"/>
      <c r="BO81" s="68"/>
      <c r="BP81" s="68"/>
      <c r="BQ81" s="68"/>
      <c r="BR81" s="68"/>
      <c r="BS81" s="68"/>
      <c r="BT81" s="68"/>
      <c r="BU81" s="68"/>
      <c r="BV81" s="68"/>
      <c r="BW81" s="68"/>
      <c r="BX81" s="68"/>
      <c r="BY81" s="68"/>
      <c r="BZ81" s="68"/>
      <c r="CA81" s="68"/>
      <c r="CB81" s="68"/>
      <c r="CC81" s="68"/>
      <c r="CD81" s="68"/>
      <c r="CE81" s="68"/>
      <c r="CF81" s="68"/>
      <c r="CG81" s="68"/>
      <c r="CH81" s="68"/>
      <c r="CI81" s="68"/>
      <c r="CJ81" s="68"/>
      <c r="CK81" s="68"/>
      <c r="CL81" s="68"/>
      <c r="CM81" s="68"/>
      <c r="CN81" s="68"/>
      <c r="CO81" s="68"/>
      <c r="CP81" s="68"/>
      <c r="CQ81" s="68"/>
      <c r="CR81" s="68"/>
      <c r="CS81" s="68"/>
      <c r="CT81" s="68"/>
      <c r="CU81" s="68"/>
      <c r="CV81" s="68"/>
      <c r="CW81" s="68"/>
      <c r="CX81" s="68"/>
      <c r="CY81" s="68"/>
      <c r="CZ81" s="68"/>
      <c r="DA81" s="68"/>
      <c r="DB81" s="68"/>
      <c r="DC81" s="68"/>
      <c r="DD81" s="68"/>
      <c r="DE81" s="68"/>
      <c r="DF81" s="68"/>
      <c r="DG81" s="68"/>
      <c r="DH81" s="68"/>
      <c r="DI81" s="68"/>
      <c r="DJ81" s="68"/>
      <c r="DK81" s="68"/>
      <c r="DL81" s="68"/>
      <c r="DM81" s="68"/>
      <c r="DN81" s="68"/>
      <c r="DO81" s="68"/>
      <c r="DP81" s="68"/>
      <c r="DQ81" s="68"/>
      <c r="DR81" s="68"/>
      <c r="DS81" s="68"/>
      <c r="DT81" s="68"/>
      <c r="DU81" s="68"/>
      <c r="DV81" s="68"/>
      <c r="DW81" s="68"/>
      <c r="DX81" s="68"/>
      <c r="DY81" s="68"/>
      <c r="DZ81" s="68"/>
      <c r="EA81" s="68"/>
      <c r="EB81" s="68"/>
      <c r="EC81" s="68"/>
      <c r="ED81" s="68"/>
      <c r="EE81" s="68"/>
      <c r="EF81" s="68"/>
      <c r="EG81" s="68"/>
      <c r="EH81" s="68"/>
      <c r="EI81" s="68"/>
      <c r="EJ81" s="68"/>
      <c r="EK81" s="68"/>
      <c r="EL81" s="68"/>
      <c r="EM81" s="68"/>
      <c r="EN81" s="68"/>
      <c r="EO81" s="68"/>
      <c r="EP81" s="68"/>
      <c r="EQ81" s="68"/>
      <c r="ER81" s="68"/>
      <c r="ES81" s="68"/>
    </row>
    <row r="82" spans="2:149" ht="14.1" customHeight="1">
      <c r="B82" s="20" t="s">
        <v>177</v>
      </c>
      <c r="D82" s="8" t="s">
        <v>97</v>
      </c>
      <c r="E82" s="368">
        <f t="shared" ca="1" si="89"/>
        <v>0</v>
      </c>
      <c r="G82" s="82"/>
      <c r="H82" s="71">
        <f>MIN(G81,MAX(0,SUM(G81,G82:G$87)+G$92))</f>
        <v>0</v>
      </c>
      <c r="I82" s="71">
        <f ca="1">MIN(H81,MAX(0,SUM(H81,H82:H$87)+H$92))</f>
        <v>0</v>
      </c>
      <c r="J82" s="71">
        <f ca="1">MIN(I81,MAX(0,SUM(I81,I82:I$87)+I$92))</f>
        <v>0</v>
      </c>
      <c r="K82" s="71">
        <f ca="1">MIN(J81,MAX(0,SUM(J81,J82:J$87)+J$92))</f>
        <v>0</v>
      </c>
      <c r="L82" s="71">
        <f ca="1">MIN(K81,MAX(0,SUM(K81,K82:K$87)+K$92))</f>
        <v>0</v>
      </c>
      <c r="M82" s="71">
        <f ca="1">MIN(L81,MAX(0,SUM(L81,L82:L$87)+L$92))</f>
        <v>0</v>
      </c>
      <c r="N82" s="71">
        <f ca="1">MIN(M81,MAX(0,SUM(M81,M82:M$87)+M$92))</f>
        <v>0</v>
      </c>
      <c r="O82" s="71">
        <f ca="1">MIN(N81,MAX(0,SUM(N81,N82:N$87)+N$92))</f>
        <v>0</v>
      </c>
      <c r="P82" s="71">
        <f ca="1">MIN(O81,MAX(0,SUM(O81,O82:O$87)+O$92))</f>
        <v>0</v>
      </c>
      <c r="Q82" s="71">
        <f ca="1">MIN(P81,MAX(0,SUM(P81,P82:P$87)+P$92))</f>
        <v>0</v>
      </c>
      <c r="R82" s="71">
        <f ca="1">MIN(Q81,MAX(0,SUM(Q81,Q82:Q$87)+Q$92))</f>
        <v>0</v>
      </c>
      <c r="S82" s="71">
        <f ca="1">MIN(R81,MAX(0,SUM(R81,R82:R$87)+R$92))</f>
        <v>0</v>
      </c>
      <c r="T82" s="71">
        <f ca="1">MIN(S81,MAX(0,SUM(S81,S82:S$87)+S$92))</f>
        <v>0</v>
      </c>
      <c r="U82" s="71">
        <f ca="1">MIN(T81,MAX(0,SUM(T81,T82:T$87)+T$92))</f>
        <v>0</v>
      </c>
      <c r="V82" s="71">
        <f ca="1">MIN(U81,MAX(0,SUM(U81,U82:U$87)+U$92))</f>
        <v>0</v>
      </c>
      <c r="W82" s="71">
        <f ca="1">MIN(V81,MAX(0,SUM(V81,V82:V$87)+V$92))</f>
        <v>0</v>
      </c>
      <c r="X82" s="71">
        <f ca="1">MIN(W81,MAX(0,SUM(W81,W82:W$87)+W$92))</f>
        <v>0</v>
      </c>
      <c r="Y82" s="71">
        <f ca="1">MIN(X81,MAX(0,SUM(X81,X82:X$87)+X$92))</f>
        <v>0</v>
      </c>
      <c r="Z82" s="71">
        <f ca="1">MIN(Y81,MAX(0,SUM(Y81,Y82:Y$87)+Y$92))</f>
        <v>0</v>
      </c>
      <c r="AA82" s="71">
        <f ca="1">MIN(Z81,MAX(0,SUM(Z81,Z82:Z$87)+Z$92))</f>
        <v>0</v>
      </c>
      <c r="AB82" s="71">
        <f ca="1">MIN(AA81,MAX(0,SUM(AA81,AA82:AA$87)+AA$92))</f>
        <v>0</v>
      </c>
      <c r="AC82" s="71">
        <f ca="1">MIN(AB81,MAX(0,SUM(AB81,AB82:AB$87)+AB$92))</f>
        <v>0</v>
      </c>
      <c r="AD82" s="71">
        <f ca="1">MIN(AC81,MAX(0,SUM(AC81,AC82:AC$87)+AC$92))</f>
        <v>0</v>
      </c>
      <c r="AE82" s="71">
        <f ca="1">MIN(AD81,MAX(0,SUM(AD81,AD82:AD$87)+AD$92))</f>
        <v>0</v>
      </c>
      <c r="AF82" s="71">
        <f ca="1">MIN(AE81,MAX(0,SUM(AE81,AE82:AE$87)+AE$92))</f>
        <v>0</v>
      </c>
      <c r="AG82" s="71">
        <f ca="1">MIN(AF81,MAX(0,SUM(AF81,AF82:AF$87)+AF$92))</f>
        <v>0</v>
      </c>
      <c r="AH82" s="71">
        <f ca="1">MIN(AG81,MAX(0,SUM(AG81,AG82:AG$87)+AG$92))</f>
        <v>0</v>
      </c>
      <c r="AI82" s="71">
        <f ca="1">MIN(AH81,MAX(0,SUM(AH81,AH82:AH$87)+AH$92))</f>
        <v>0</v>
      </c>
      <c r="AJ82" s="71">
        <f ca="1">MIN(AI81,MAX(0,SUM(AI81,AI82:AI$87)+AI$92))</f>
        <v>0</v>
      </c>
      <c r="AK82" s="71">
        <f ca="1">MIN(AJ81,MAX(0,SUM(AJ81,AJ82:AJ$87)+AJ$92))</f>
        <v>0</v>
      </c>
      <c r="AL82" s="71">
        <f ca="1">MIN(AK81,MAX(0,SUM(AK81,AK82:AK$87)+AK$92))</f>
        <v>0</v>
      </c>
      <c r="AM82" s="71">
        <f ca="1">MIN(AL81,MAX(0,SUM(AL81,AL82:AL$87)+AL$92))</f>
        <v>0</v>
      </c>
      <c r="AN82" s="71">
        <f ca="1">MIN(AM81,MAX(0,SUM(AM81,AM82:AM$87)+AM$92))</f>
        <v>0</v>
      </c>
      <c r="AO82" s="71">
        <f ca="1">MIN(AN81,MAX(0,SUM(AN81,AN82:AN$87)+AN$92))</f>
        <v>0</v>
      </c>
      <c r="AP82" s="71"/>
      <c r="AQ82" s="68"/>
      <c r="AR82" s="68"/>
      <c r="AS82" s="68"/>
      <c r="AT82" s="68"/>
      <c r="AU82" s="68"/>
      <c r="AV82" s="68"/>
      <c r="AW82" s="68"/>
      <c r="AX82" s="68"/>
      <c r="AY82" s="68"/>
      <c r="AZ82" s="68"/>
      <c r="BA82" s="68"/>
      <c r="BB82" s="68"/>
      <c r="BC82" s="68"/>
      <c r="BD82" s="68"/>
      <c r="BE82" s="68"/>
      <c r="BF82" s="68"/>
      <c r="BG82" s="68"/>
      <c r="BH82" s="68"/>
      <c r="BI82" s="68"/>
      <c r="BJ82" s="68"/>
      <c r="BK82" s="68"/>
      <c r="BL82" s="68"/>
      <c r="BM82" s="68"/>
      <c r="BN82" s="68"/>
      <c r="BO82" s="68"/>
      <c r="BP82" s="68"/>
      <c r="BQ82" s="68"/>
      <c r="BR82" s="68"/>
      <c r="BS82" s="68"/>
      <c r="BT82" s="68"/>
      <c r="BU82" s="68"/>
      <c r="BV82" s="68"/>
      <c r="BW82" s="68"/>
      <c r="BX82" s="68"/>
      <c r="BY82" s="68"/>
      <c r="BZ82" s="68"/>
      <c r="CA82" s="68"/>
      <c r="CB82" s="68"/>
      <c r="CC82" s="68"/>
      <c r="CD82" s="68"/>
      <c r="CE82" s="68"/>
      <c r="CF82" s="68"/>
      <c r="CG82" s="68"/>
      <c r="CH82" s="68"/>
      <c r="CI82" s="68"/>
      <c r="CJ82" s="68"/>
      <c r="CK82" s="68"/>
      <c r="CL82" s="68"/>
      <c r="CM82" s="68"/>
      <c r="CN82" s="68"/>
      <c r="CO82" s="68"/>
      <c r="CP82" s="68"/>
      <c r="CQ82" s="68"/>
      <c r="CR82" s="68"/>
      <c r="CS82" s="68"/>
      <c r="CT82" s="68"/>
      <c r="CU82" s="68"/>
      <c r="CV82" s="68"/>
      <c r="CW82" s="68"/>
      <c r="CX82" s="68"/>
      <c r="CY82" s="68"/>
      <c r="CZ82" s="68"/>
      <c r="DA82" s="68"/>
      <c r="DB82" s="68"/>
      <c r="DC82" s="68"/>
      <c r="DD82" s="68"/>
      <c r="DE82" s="68"/>
      <c r="DF82" s="68"/>
      <c r="DG82" s="68"/>
      <c r="DH82" s="68"/>
      <c r="DI82" s="68"/>
      <c r="DJ82" s="68"/>
      <c r="DK82" s="68"/>
      <c r="DL82" s="68"/>
      <c r="DM82" s="68"/>
      <c r="DN82" s="68"/>
      <c r="DO82" s="68"/>
      <c r="DP82" s="68"/>
      <c r="DQ82" s="68"/>
      <c r="DR82" s="68"/>
      <c r="DS82" s="68"/>
      <c r="DT82" s="68"/>
      <c r="DU82" s="68"/>
      <c r="DV82" s="68"/>
      <c r="DW82" s="68"/>
      <c r="DX82" s="68"/>
      <c r="DY82" s="68"/>
      <c r="DZ82" s="68"/>
      <c r="EA82" s="68"/>
      <c r="EB82" s="68"/>
      <c r="EC82" s="68"/>
      <c r="ED82" s="68"/>
      <c r="EE82" s="68"/>
      <c r="EF82" s="68"/>
      <c r="EG82" s="68"/>
      <c r="EH82" s="68"/>
      <c r="EI82" s="68"/>
      <c r="EJ82" s="68"/>
      <c r="EK82" s="68"/>
      <c r="EL82" s="68"/>
      <c r="EM82" s="68"/>
      <c r="EN82" s="68"/>
      <c r="EO82" s="68"/>
      <c r="EP82" s="68"/>
      <c r="EQ82" s="68"/>
      <c r="ER82" s="68"/>
      <c r="ES82" s="68"/>
    </row>
    <row r="83" spans="2:149" ht="14.1" customHeight="1">
      <c r="B83" s="20" t="s">
        <v>399</v>
      </c>
      <c r="D83" s="8" t="s">
        <v>97</v>
      </c>
      <c r="E83" s="368">
        <f t="shared" ref="E83:E87" ca="1" si="92">SUM(G83:AP83)</f>
        <v>0</v>
      </c>
      <c r="G83" s="82"/>
      <c r="H83" s="71">
        <f>MIN(G82,MAX(0,SUM(G82,G83:G$87)+G$92))</f>
        <v>0</v>
      </c>
      <c r="I83" s="71">
        <f ca="1">MIN(H82,MAX(0,SUM(H82,H83:H$87)+H$92))</f>
        <v>0</v>
      </c>
      <c r="J83" s="71">
        <f ca="1">MIN(I82,MAX(0,SUM(I82,I83:I$87)+I$92))</f>
        <v>0</v>
      </c>
      <c r="K83" s="71">
        <f ca="1">MIN(J82,MAX(0,SUM(J82,J83:J$87)+J$92))</f>
        <v>0</v>
      </c>
      <c r="L83" s="71">
        <f ca="1">MIN(K82,MAX(0,SUM(K82,K83:K$87)+K$92))</f>
        <v>0</v>
      </c>
      <c r="M83" s="71">
        <f ca="1">MIN(L82,MAX(0,SUM(L82,L83:L$87)+L$92))</f>
        <v>0</v>
      </c>
      <c r="N83" s="71">
        <f ca="1">MIN(M82,MAX(0,SUM(M82,M83:M$87)+M$92))</f>
        <v>0</v>
      </c>
      <c r="O83" s="71">
        <f ca="1">MIN(N82,MAX(0,SUM(N82,N83:N$87)+N$92))</f>
        <v>0</v>
      </c>
      <c r="P83" s="71">
        <f ca="1">MIN(O82,MAX(0,SUM(O82,O83:O$87)+O$92))</f>
        <v>0</v>
      </c>
      <c r="Q83" s="71">
        <f ca="1">MIN(P82,MAX(0,SUM(P82,P83:P$87)+P$92))</f>
        <v>0</v>
      </c>
      <c r="R83" s="71">
        <f ca="1">MIN(Q82,MAX(0,SUM(Q82,Q83:Q$87)+Q$92))</f>
        <v>0</v>
      </c>
      <c r="S83" s="71">
        <f ca="1">MIN(R82,MAX(0,SUM(R82,R83:R$87)+R$92))</f>
        <v>0</v>
      </c>
      <c r="T83" s="71">
        <f ca="1">MIN(S82,MAX(0,SUM(S82,S83:S$87)+S$92))</f>
        <v>0</v>
      </c>
      <c r="U83" s="71">
        <f ca="1">MIN(T82,MAX(0,SUM(T82,T83:T$87)+T$92))</f>
        <v>0</v>
      </c>
      <c r="V83" s="71">
        <f ca="1">MIN(U82,MAX(0,SUM(U82,U83:U$87)+U$92))</f>
        <v>0</v>
      </c>
      <c r="W83" s="71">
        <f ca="1">MIN(V82,MAX(0,SUM(V82,V83:V$87)+V$92))</f>
        <v>0</v>
      </c>
      <c r="X83" s="71">
        <f ca="1">MIN(W82,MAX(0,SUM(W82,W83:W$87)+W$92))</f>
        <v>0</v>
      </c>
      <c r="Y83" s="71">
        <f ca="1">MIN(X82,MAX(0,SUM(X82,X83:X$87)+X$92))</f>
        <v>0</v>
      </c>
      <c r="Z83" s="71">
        <f ca="1">MIN(Y82,MAX(0,SUM(Y82,Y83:Y$87)+Y$92))</f>
        <v>0</v>
      </c>
      <c r="AA83" s="71">
        <f ca="1">MIN(Z82,MAX(0,SUM(Z82,Z83:Z$87)+Z$92))</f>
        <v>0</v>
      </c>
      <c r="AB83" s="71">
        <f ca="1">MIN(AA82,MAX(0,SUM(AA82,AA83:AA$87)+AA$92))</f>
        <v>0</v>
      </c>
      <c r="AC83" s="71">
        <f ca="1">MIN(AB82,MAX(0,SUM(AB82,AB83:AB$87)+AB$92))</f>
        <v>0</v>
      </c>
      <c r="AD83" s="71">
        <f ca="1">MIN(AC82,MAX(0,SUM(AC82,AC83:AC$87)+AC$92))</f>
        <v>0</v>
      </c>
      <c r="AE83" s="71">
        <f ca="1">MIN(AD82,MAX(0,SUM(AD82,AD83:AD$87)+AD$92))</f>
        <v>0</v>
      </c>
      <c r="AF83" s="71">
        <f ca="1">MIN(AE82,MAX(0,SUM(AE82,AE83:AE$87)+AE$92))</f>
        <v>0</v>
      </c>
      <c r="AG83" s="71">
        <f ca="1">MIN(AF82,MAX(0,SUM(AF82,AF83:AF$87)+AF$92))</f>
        <v>0</v>
      </c>
      <c r="AH83" s="71">
        <f ca="1">MIN(AG82,MAX(0,SUM(AG82,AG83:AG$87)+AG$92))</f>
        <v>0</v>
      </c>
      <c r="AI83" s="71">
        <f ca="1">MIN(AH82,MAX(0,SUM(AH82,AH83:AH$87)+AH$92))</f>
        <v>0</v>
      </c>
      <c r="AJ83" s="71">
        <f ca="1">MIN(AI82,MAX(0,SUM(AI82,AI83:AI$87)+AI$92))</f>
        <v>0</v>
      </c>
      <c r="AK83" s="71">
        <f ca="1">MIN(AJ82,MAX(0,SUM(AJ82,AJ83:AJ$87)+AJ$92))</f>
        <v>0</v>
      </c>
      <c r="AL83" s="71">
        <f ca="1">MIN(AK82,MAX(0,SUM(AK82,AK83:AK$87)+AK$92))</f>
        <v>0</v>
      </c>
      <c r="AM83" s="71">
        <f ca="1">MIN(AL82,MAX(0,SUM(AL82,AL83:AL$87)+AL$92))</f>
        <v>0</v>
      </c>
      <c r="AN83" s="71">
        <f ca="1">MIN(AM82,MAX(0,SUM(AM82,AM83:AM$87)+AM$92))</f>
        <v>0</v>
      </c>
      <c r="AO83" s="71">
        <f ca="1">MIN(AN82,MAX(0,SUM(AN82,AN83:AN$87)+AN$92))</f>
        <v>0</v>
      </c>
      <c r="AP83" s="71"/>
      <c r="AQ83" s="68"/>
      <c r="AR83" s="68"/>
      <c r="AS83" s="68"/>
      <c r="AT83" s="68"/>
      <c r="AU83" s="68"/>
      <c r="AV83" s="68"/>
      <c r="AW83" s="68"/>
      <c r="AX83" s="68"/>
      <c r="AY83" s="68"/>
      <c r="AZ83" s="68"/>
      <c r="BA83" s="68"/>
      <c r="BB83" s="68"/>
      <c r="BC83" s="68"/>
      <c r="BD83" s="68"/>
      <c r="BE83" s="68"/>
      <c r="BF83" s="68"/>
      <c r="BG83" s="68"/>
      <c r="BH83" s="68"/>
      <c r="BI83" s="68"/>
      <c r="BJ83" s="68"/>
      <c r="BK83" s="68"/>
      <c r="BL83" s="68"/>
      <c r="BM83" s="68"/>
      <c r="BN83" s="68"/>
      <c r="BO83" s="68"/>
      <c r="BP83" s="68"/>
      <c r="BQ83" s="68"/>
      <c r="BR83" s="68"/>
      <c r="BS83" s="68"/>
      <c r="BT83" s="68"/>
      <c r="BU83" s="68"/>
      <c r="BV83" s="68"/>
      <c r="BW83" s="68"/>
      <c r="BX83" s="68"/>
      <c r="BY83" s="68"/>
      <c r="BZ83" s="68"/>
      <c r="CA83" s="68"/>
      <c r="CB83" s="68"/>
      <c r="CC83" s="68"/>
      <c r="CD83" s="68"/>
      <c r="CE83" s="68"/>
      <c r="CF83" s="68"/>
      <c r="CG83" s="68"/>
      <c r="CH83" s="68"/>
      <c r="CI83" s="68"/>
      <c r="CJ83" s="68"/>
      <c r="CK83" s="68"/>
      <c r="CL83" s="68"/>
      <c r="CM83" s="68"/>
      <c r="CN83" s="68"/>
      <c r="CO83" s="68"/>
      <c r="CP83" s="68"/>
      <c r="CQ83" s="68"/>
      <c r="CR83" s="68"/>
      <c r="CS83" s="68"/>
      <c r="CT83" s="68"/>
      <c r="CU83" s="68"/>
      <c r="CV83" s="68"/>
      <c r="CW83" s="68"/>
      <c r="CX83" s="68"/>
      <c r="CY83" s="68"/>
      <c r="CZ83" s="68"/>
      <c r="DA83" s="68"/>
      <c r="DB83" s="68"/>
      <c r="DC83" s="68"/>
      <c r="DD83" s="68"/>
      <c r="DE83" s="68"/>
      <c r="DF83" s="68"/>
      <c r="DG83" s="68"/>
      <c r="DH83" s="68"/>
      <c r="DI83" s="68"/>
      <c r="DJ83" s="68"/>
      <c r="DK83" s="68"/>
      <c r="DL83" s="68"/>
      <c r="DM83" s="68"/>
      <c r="DN83" s="68"/>
      <c r="DO83" s="68"/>
      <c r="DP83" s="68"/>
      <c r="DQ83" s="68"/>
      <c r="DR83" s="68"/>
      <c r="DS83" s="68"/>
      <c r="DT83" s="68"/>
      <c r="DU83" s="68"/>
      <c r="DV83" s="68"/>
      <c r="DW83" s="68"/>
      <c r="DX83" s="68"/>
      <c r="DY83" s="68"/>
      <c r="DZ83" s="68"/>
      <c r="EA83" s="68"/>
      <c r="EB83" s="68"/>
      <c r="EC83" s="68"/>
      <c r="ED83" s="68"/>
      <c r="EE83" s="68"/>
      <c r="EF83" s="68"/>
      <c r="EG83" s="68"/>
      <c r="EH83" s="68"/>
      <c r="EI83" s="68"/>
      <c r="EJ83" s="68"/>
      <c r="EK83" s="68"/>
      <c r="EL83" s="68"/>
      <c r="EM83" s="68"/>
      <c r="EN83" s="68"/>
      <c r="EO83" s="68"/>
      <c r="EP83" s="68"/>
      <c r="EQ83" s="68"/>
      <c r="ER83" s="68"/>
      <c r="ES83" s="68"/>
    </row>
    <row r="84" spans="2:149" ht="14.1" customHeight="1">
      <c r="B84" s="20" t="s">
        <v>400</v>
      </c>
      <c r="D84" s="8" t="s">
        <v>97</v>
      </c>
      <c r="E84" s="368">
        <f t="shared" ca="1" si="92"/>
        <v>0</v>
      </c>
      <c r="G84" s="82"/>
      <c r="H84" s="71">
        <f>MIN(G83,MAX(0,SUM(G83,G84:G$87)+G$92))</f>
        <v>0</v>
      </c>
      <c r="I84" s="71">
        <f ca="1">MIN(H83,MAX(0,SUM(H83,H84:H$87)+H$92))</f>
        <v>0</v>
      </c>
      <c r="J84" s="71">
        <f ca="1">MIN(I83,MAX(0,SUM(I83,I84:I$87)+I$92))</f>
        <v>0</v>
      </c>
      <c r="K84" s="71">
        <f ca="1">MIN(J83,MAX(0,SUM(J83,J84:J$87)+J$92))</f>
        <v>0</v>
      </c>
      <c r="L84" s="71">
        <f ca="1">MIN(K83,MAX(0,SUM(K83,K84:K$87)+K$92))</f>
        <v>0</v>
      </c>
      <c r="M84" s="71">
        <f ca="1">MIN(L83,MAX(0,SUM(L83,L84:L$87)+L$92))</f>
        <v>0</v>
      </c>
      <c r="N84" s="71">
        <f ca="1">MIN(M83,MAX(0,SUM(M83,M84:M$87)+M$92))</f>
        <v>0</v>
      </c>
      <c r="O84" s="71">
        <f ca="1">MIN(N83,MAX(0,SUM(N83,N84:N$87)+N$92))</f>
        <v>0</v>
      </c>
      <c r="P84" s="71">
        <f ca="1">MIN(O83,MAX(0,SUM(O83,O84:O$87)+O$92))</f>
        <v>0</v>
      </c>
      <c r="Q84" s="71">
        <f ca="1">MIN(P83,MAX(0,SUM(P83,P84:P$87)+P$92))</f>
        <v>0</v>
      </c>
      <c r="R84" s="71">
        <f ca="1">MIN(Q83,MAX(0,SUM(Q83,Q84:Q$87)+Q$92))</f>
        <v>0</v>
      </c>
      <c r="S84" s="71">
        <f ca="1">MIN(R83,MAX(0,SUM(R83,R84:R$87)+R$92))</f>
        <v>0</v>
      </c>
      <c r="T84" s="71">
        <f ca="1">MIN(S83,MAX(0,SUM(S83,S84:S$87)+S$92))</f>
        <v>0</v>
      </c>
      <c r="U84" s="71">
        <f ca="1">MIN(T83,MAX(0,SUM(T83,T84:T$87)+T$92))</f>
        <v>0</v>
      </c>
      <c r="V84" s="71">
        <f ca="1">MIN(U83,MAX(0,SUM(U83,U84:U$87)+U$92))</f>
        <v>0</v>
      </c>
      <c r="W84" s="71">
        <f ca="1">MIN(V83,MAX(0,SUM(V83,V84:V$87)+V$92))</f>
        <v>0</v>
      </c>
      <c r="X84" s="71">
        <f ca="1">MIN(W83,MAX(0,SUM(W83,W84:W$87)+W$92))</f>
        <v>0</v>
      </c>
      <c r="Y84" s="71">
        <f ca="1">MIN(X83,MAX(0,SUM(X83,X84:X$87)+X$92))</f>
        <v>0</v>
      </c>
      <c r="Z84" s="71">
        <f ca="1">MIN(Y83,MAX(0,SUM(Y83,Y84:Y$87)+Y$92))</f>
        <v>0</v>
      </c>
      <c r="AA84" s="71">
        <f ca="1">MIN(Z83,MAX(0,SUM(Z83,Z84:Z$87)+Z$92))</f>
        <v>0</v>
      </c>
      <c r="AB84" s="71">
        <f ca="1">MIN(AA83,MAX(0,SUM(AA83,AA84:AA$87)+AA$92))</f>
        <v>0</v>
      </c>
      <c r="AC84" s="71">
        <f ca="1">MIN(AB83,MAX(0,SUM(AB83,AB84:AB$87)+AB$92))</f>
        <v>0</v>
      </c>
      <c r="AD84" s="71">
        <f ca="1">MIN(AC83,MAX(0,SUM(AC83,AC84:AC$87)+AC$92))</f>
        <v>0</v>
      </c>
      <c r="AE84" s="71">
        <f ca="1">MIN(AD83,MAX(0,SUM(AD83,AD84:AD$87)+AD$92))</f>
        <v>0</v>
      </c>
      <c r="AF84" s="71">
        <f ca="1">MIN(AE83,MAX(0,SUM(AE83,AE84:AE$87)+AE$92))</f>
        <v>0</v>
      </c>
      <c r="AG84" s="71">
        <f ca="1">MIN(AF83,MAX(0,SUM(AF83,AF84:AF$87)+AF$92))</f>
        <v>0</v>
      </c>
      <c r="AH84" s="71">
        <f ca="1">MIN(AG83,MAX(0,SUM(AG83,AG84:AG$87)+AG$92))</f>
        <v>0</v>
      </c>
      <c r="AI84" s="71">
        <f ca="1">MIN(AH83,MAX(0,SUM(AH83,AH84:AH$87)+AH$92))</f>
        <v>0</v>
      </c>
      <c r="AJ84" s="71">
        <f ca="1">MIN(AI83,MAX(0,SUM(AI83,AI84:AI$87)+AI$92))</f>
        <v>0</v>
      </c>
      <c r="AK84" s="71">
        <f ca="1">MIN(AJ83,MAX(0,SUM(AJ83,AJ84:AJ$87)+AJ$92))</f>
        <v>0</v>
      </c>
      <c r="AL84" s="71">
        <f ca="1">MIN(AK83,MAX(0,SUM(AK83,AK84:AK$87)+AK$92))</f>
        <v>0</v>
      </c>
      <c r="AM84" s="71">
        <f ca="1">MIN(AL83,MAX(0,SUM(AL83,AL84:AL$87)+AL$92))</f>
        <v>0</v>
      </c>
      <c r="AN84" s="71">
        <f ca="1">MIN(AM83,MAX(0,SUM(AM83,AM84:AM$87)+AM$92))</f>
        <v>0</v>
      </c>
      <c r="AO84" s="71">
        <f ca="1">MIN(AN83,MAX(0,SUM(AN83,AN84:AN$87)+AN$92))</f>
        <v>0</v>
      </c>
      <c r="AP84" s="71"/>
      <c r="AQ84" s="68"/>
      <c r="AR84" s="68"/>
      <c r="AS84" s="68"/>
      <c r="AT84" s="68"/>
      <c r="AU84" s="68"/>
      <c r="AV84" s="68"/>
      <c r="AW84" s="68"/>
      <c r="AX84" s="68"/>
      <c r="AY84" s="68"/>
      <c r="AZ84" s="68"/>
      <c r="BA84" s="68"/>
      <c r="BB84" s="68"/>
      <c r="BC84" s="68"/>
      <c r="BD84" s="68"/>
      <c r="BE84" s="68"/>
      <c r="BF84" s="68"/>
      <c r="BG84" s="68"/>
      <c r="BH84" s="68"/>
      <c r="BI84" s="68"/>
      <c r="BJ84" s="68"/>
      <c r="BK84" s="68"/>
      <c r="BL84" s="68"/>
      <c r="BM84" s="68"/>
      <c r="BN84" s="68"/>
      <c r="BO84" s="68"/>
      <c r="BP84" s="68"/>
      <c r="BQ84" s="68"/>
      <c r="BR84" s="68"/>
      <c r="BS84" s="68"/>
      <c r="BT84" s="68"/>
      <c r="BU84" s="68"/>
      <c r="BV84" s="68"/>
      <c r="BW84" s="68"/>
      <c r="BX84" s="68"/>
      <c r="BY84" s="68"/>
      <c r="BZ84" s="68"/>
      <c r="CA84" s="68"/>
      <c r="CB84" s="68"/>
      <c r="CC84" s="68"/>
      <c r="CD84" s="68"/>
      <c r="CE84" s="68"/>
      <c r="CF84" s="68"/>
      <c r="CG84" s="68"/>
      <c r="CH84" s="68"/>
      <c r="CI84" s="68"/>
      <c r="CJ84" s="68"/>
      <c r="CK84" s="68"/>
      <c r="CL84" s="68"/>
      <c r="CM84" s="68"/>
      <c r="CN84" s="68"/>
      <c r="CO84" s="68"/>
      <c r="CP84" s="68"/>
      <c r="CQ84" s="68"/>
      <c r="CR84" s="68"/>
      <c r="CS84" s="68"/>
      <c r="CT84" s="68"/>
      <c r="CU84" s="68"/>
      <c r="CV84" s="68"/>
      <c r="CW84" s="68"/>
      <c r="CX84" s="68"/>
      <c r="CY84" s="68"/>
      <c r="CZ84" s="68"/>
      <c r="DA84" s="68"/>
      <c r="DB84" s="68"/>
      <c r="DC84" s="68"/>
      <c r="DD84" s="68"/>
      <c r="DE84" s="68"/>
      <c r="DF84" s="68"/>
      <c r="DG84" s="68"/>
      <c r="DH84" s="68"/>
      <c r="DI84" s="68"/>
      <c r="DJ84" s="68"/>
      <c r="DK84" s="68"/>
      <c r="DL84" s="68"/>
      <c r="DM84" s="68"/>
      <c r="DN84" s="68"/>
      <c r="DO84" s="68"/>
      <c r="DP84" s="68"/>
      <c r="DQ84" s="68"/>
      <c r="DR84" s="68"/>
      <c r="DS84" s="68"/>
      <c r="DT84" s="68"/>
      <c r="DU84" s="68"/>
      <c r="DV84" s="68"/>
      <c r="DW84" s="68"/>
      <c r="DX84" s="68"/>
      <c r="DY84" s="68"/>
      <c r="DZ84" s="68"/>
      <c r="EA84" s="68"/>
      <c r="EB84" s="68"/>
      <c r="EC84" s="68"/>
      <c r="ED84" s="68"/>
      <c r="EE84" s="68"/>
      <c r="EF84" s="68"/>
      <c r="EG84" s="68"/>
      <c r="EH84" s="68"/>
      <c r="EI84" s="68"/>
      <c r="EJ84" s="68"/>
      <c r="EK84" s="68"/>
      <c r="EL84" s="68"/>
      <c r="EM84" s="68"/>
      <c r="EN84" s="68"/>
      <c r="EO84" s="68"/>
      <c r="EP84" s="68"/>
      <c r="EQ84" s="68"/>
      <c r="ER84" s="68"/>
      <c r="ES84" s="68"/>
    </row>
    <row r="85" spans="2:149" ht="14.1" customHeight="1">
      <c r="B85" s="20" t="s">
        <v>401</v>
      </c>
      <c r="D85" s="8" t="s">
        <v>97</v>
      </c>
      <c r="E85" s="368">
        <f t="shared" ca="1" si="92"/>
        <v>0</v>
      </c>
      <c r="G85" s="82"/>
      <c r="H85" s="71">
        <f>MIN(G84,MAX(0,SUM(G84,G85:G$87)+G$92))</f>
        <v>0</v>
      </c>
      <c r="I85" s="71">
        <f ca="1">MIN(H84,MAX(0,SUM(H84,H85:H$87)+H$92))</f>
        <v>0</v>
      </c>
      <c r="J85" s="71">
        <f ca="1">MIN(I84,MAX(0,SUM(I84,I85:I$87)+I$92))</f>
        <v>0</v>
      </c>
      <c r="K85" s="71">
        <f ca="1">MIN(J84,MAX(0,SUM(J84,J85:J$87)+J$92))</f>
        <v>0</v>
      </c>
      <c r="L85" s="71">
        <f ca="1">MIN(K84,MAX(0,SUM(K84,K85:K$87)+K$92))</f>
        <v>0</v>
      </c>
      <c r="M85" s="71">
        <f ca="1">MIN(L84,MAX(0,SUM(L84,L85:L$87)+L$92))</f>
        <v>0</v>
      </c>
      <c r="N85" s="71">
        <f ca="1">MIN(M84,MAX(0,SUM(M84,M85:M$87)+M$92))</f>
        <v>0</v>
      </c>
      <c r="O85" s="71">
        <f ca="1">MIN(N84,MAX(0,SUM(N84,N85:N$87)+N$92))</f>
        <v>0</v>
      </c>
      <c r="P85" s="71">
        <f ca="1">MIN(O84,MAX(0,SUM(O84,O85:O$87)+O$92))</f>
        <v>0</v>
      </c>
      <c r="Q85" s="71">
        <f ca="1">MIN(P84,MAX(0,SUM(P84,P85:P$87)+P$92))</f>
        <v>0</v>
      </c>
      <c r="R85" s="71">
        <f ca="1">MIN(Q84,MAX(0,SUM(Q84,Q85:Q$87)+Q$92))</f>
        <v>0</v>
      </c>
      <c r="S85" s="71">
        <f ca="1">MIN(R84,MAX(0,SUM(R84,R85:R$87)+R$92))</f>
        <v>0</v>
      </c>
      <c r="T85" s="71">
        <f ca="1">MIN(S84,MAX(0,SUM(S84,S85:S$87)+S$92))</f>
        <v>0</v>
      </c>
      <c r="U85" s="71">
        <f ca="1">MIN(T84,MAX(0,SUM(T84,T85:T$87)+T$92))</f>
        <v>0</v>
      </c>
      <c r="V85" s="71">
        <f ca="1">MIN(U84,MAX(0,SUM(U84,U85:U$87)+U$92))</f>
        <v>0</v>
      </c>
      <c r="W85" s="71">
        <f ca="1">MIN(V84,MAX(0,SUM(V84,V85:V$87)+V$92))</f>
        <v>0</v>
      </c>
      <c r="X85" s="71">
        <f ca="1">MIN(W84,MAX(0,SUM(W84,W85:W$87)+W$92))</f>
        <v>0</v>
      </c>
      <c r="Y85" s="71">
        <f ca="1">MIN(X84,MAX(0,SUM(X84,X85:X$87)+X$92))</f>
        <v>0</v>
      </c>
      <c r="Z85" s="71">
        <f ca="1">MIN(Y84,MAX(0,SUM(Y84,Y85:Y$87)+Y$92))</f>
        <v>0</v>
      </c>
      <c r="AA85" s="71">
        <f ca="1">MIN(Z84,MAX(0,SUM(Z84,Z85:Z$87)+Z$92))</f>
        <v>0</v>
      </c>
      <c r="AB85" s="71">
        <f ca="1">MIN(AA84,MAX(0,SUM(AA84,AA85:AA$87)+AA$92))</f>
        <v>0</v>
      </c>
      <c r="AC85" s="71">
        <f ca="1">MIN(AB84,MAX(0,SUM(AB84,AB85:AB$87)+AB$92))</f>
        <v>0</v>
      </c>
      <c r="AD85" s="71">
        <f ca="1">MIN(AC84,MAX(0,SUM(AC84,AC85:AC$87)+AC$92))</f>
        <v>0</v>
      </c>
      <c r="AE85" s="71">
        <f ca="1">MIN(AD84,MAX(0,SUM(AD84,AD85:AD$87)+AD$92))</f>
        <v>0</v>
      </c>
      <c r="AF85" s="71">
        <f ca="1">MIN(AE84,MAX(0,SUM(AE84,AE85:AE$87)+AE$92))</f>
        <v>0</v>
      </c>
      <c r="AG85" s="71">
        <f ca="1">MIN(AF84,MAX(0,SUM(AF84,AF85:AF$87)+AF$92))</f>
        <v>0</v>
      </c>
      <c r="AH85" s="71">
        <f ca="1">MIN(AG84,MAX(0,SUM(AG84,AG85:AG$87)+AG$92))</f>
        <v>0</v>
      </c>
      <c r="AI85" s="71">
        <f ca="1">MIN(AH84,MAX(0,SUM(AH84,AH85:AH$87)+AH$92))</f>
        <v>0</v>
      </c>
      <c r="AJ85" s="71">
        <f ca="1">MIN(AI84,MAX(0,SUM(AI84,AI85:AI$87)+AI$92))</f>
        <v>0</v>
      </c>
      <c r="AK85" s="71">
        <f ca="1">MIN(AJ84,MAX(0,SUM(AJ84,AJ85:AJ$87)+AJ$92))</f>
        <v>0</v>
      </c>
      <c r="AL85" s="71">
        <f ca="1">MIN(AK84,MAX(0,SUM(AK84,AK85:AK$87)+AK$92))</f>
        <v>0</v>
      </c>
      <c r="AM85" s="71">
        <f ca="1">MIN(AL84,MAX(0,SUM(AL84,AL85:AL$87)+AL$92))</f>
        <v>0</v>
      </c>
      <c r="AN85" s="71">
        <f ca="1">MIN(AM84,MAX(0,SUM(AM84,AM85:AM$87)+AM$92))</f>
        <v>0</v>
      </c>
      <c r="AO85" s="71">
        <f ca="1">MIN(AN84,MAX(0,SUM(AN84,AN85:AN$87)+AN$92))</f>
        <v>0</v>
      </c>
      <c r="AP85" s="71"/>
      <c r="AQ85" s="68"/>
      <c r="AR85" s="68"/>
      <c r="AS85" s="68"/>
      <c r="AT85" s="68"/>
      <c r="AU85" s="68"/>
      <c r="AV85" s="68"/>
      <c r="AW85" s="68"/>
      <c r="AX85" s="68"/>
      <c r="AY85" s="68"/>
      <c r="AZ85" s="68"/>
      <c r="BA85" s="68"/>
      <c r="BB85" s="68"/>
      <c r="BC85" s="68"/>
      <c r="BD85" s="68"/>
      <c r="BE85" s="68"/>
      <c r="BF85" s="68"/>
      <c r="BG85" s="68"/>
      <c r="BH85" s="68"/>
      <c r="BI85" s="68"/>
      <c r="BJ85" s="68"/>
      <c r="BK85" s="68"/>
      <c r="BL85" s="68"/>
      <c r="BM85" s="68"/>
      <c r="BN85" s="68"/>
      <c r="BO85" s="68"/>
      <c r="BP85" s="68"/>
      <c r="BQ85" s="68"/>
      <c r="BR85" s="68"/>
      <c r="BS85" s="68"/>
      <c r="BT85" s="68"/>
      <c r="BU85" s="68"/>
      <c r="BV85" s="68"/>
      <c r="BW85" s="68"/>
      <c r="BX85" s="68"/>
      <c r="BY85" s="68"/>
      <c r="BZ85" s="68"/>
      <c r="CA85" s="68"/>
      <c r="CB85" s="68"/>
      <c r="CC85" s="68"/>
      <c r="CD85" s="68"/>
      <c r="CE85" s="68"/>
      <c r="CF85" s="68"/>
      <c r="CG85" s="68"/>
      <c r="CH85" s="68"/>
      <c r="CI85" s="68"/>
      <c r="CJ85" s="68"/>
      <c r="CK85" s="68"/>
      <c r="CL85" s="68"/>
      <c r="CM85" s="68"/>
      <c r="CN85" s="68"/>
      <c r="CO85" s="68"/>
      <c r="CP85" s="68"/>
      <c r="CQ85" s="68"/>
      <c r="CR85" s="68"/>
      <c r="CS85" s="68"/>
      <c r="CT85" s="68"/>
      <c r="CU85" s="68"/>
      <c r="CV85" s="68"/>
      <c r="CW85" s="68"/>
      <c r="CX85" s="68"/>
      <c r="CY85" s="68"/>
      <c r="CZ85" s="68"/>
      <c r="DA85" s="68"/>
      <c r="DB85" s="68"/>
      <c r="DC85" s="68"/>
      <c r="DD85" s="68"/>
      <c r="DE85" s="68"/>
      <c r="DF85" s="68"/>
      <c r="DG85" s="68"/>
      <c r="DH85" s="68"/>
      <c r="DI85" s="68"/>
      <c r="DJ85" s="68"/>
      <c r="DK85" s="68"/>
      <c r="DL85" s="68"/>
      <c r="DM85" s="68"/>
      <c r="DN85" s="68"/>
      <c r="DO85" s="68"/>
      <c r="DP85" s="68"/>
      <c r="DQ85" s="68"/>
      <c r="DR85" s="68"/>
      <c r="DS85" s="68"/>
      <c r="DT85" s="68"/>
      <c r="DU85" s="68"/>
      <c r="DV85" s="68"/>
      <c r="DW85" s="68"/>
      <c r="DX85" s="68"/>
      <c r="DY85" s="68"/>
      <c r="DZ85" s="68"/>
      <c r="EA85" s="68"/>
      <c r="EB85" s="68"/>
      <c r="EC85" s="68"/>
      <c r="ED85" s="68"/>
      <c r="EE85" s="68"/>
      <c r="EF85" s="68"/>
      <c r="EG85" s="68"/>
      <c r="EH85" s="68"/>
      <c r="EI85" s="68"/>
      <c r="EJ85" s="68"/>
      <c r="EK85" s="68"/>
      <c r="EL85" s="68"/>
      <c r="EM85" s="68"/>
      <c r="EN85" s="68"/>
      <c r="EO85" s="68"/>
      <c r="EP85" s="68"/>
      <c r="EQ85" s="68"/>
      <c r="ER85" s="68"/>
      <c r="ES85" s="68"/>
    </row>
    <row r="86" spans="2:149" ht="14.1" customHeight="1">
      <c r="B86" s="20" t="s">
        <v>402</v>
      </c>
      <c r="D86" s="8" t="s">
        <v>97</v>
      </c>
      <c r="E86" s="368">
        <f t="shared" ca="1" si="92"/>
        <v>0</v>
      </c>
      <c r="G86" s="82"/>
      <c r="H86" s="71">
        <f>MIN(G85,MAX(0,SUM(G85,G86:G$87)+G$92))</f>
        <v>0</v>
      </c>
      <c r="I86" s="71">
        <f ca="1">MIN(H85,MAX(0,SUM(H85,H86:H$87)+H$92))</f>
        <v>0</v>
      </c>
      <c r="J86" s="71">
        <f ca="1">MIN(I85,MAX(0,SUM(I85,I86:I$87)+I$92))</f>
        <v>0</v>
      </c>
      <c r="K86" s="71">
        <f ca="1">MIN(J85,MAX(0,SUM(J85,J86:J$87)+J$92))</f>
        <v>0</v>
      </c>
      <c r="L86" s="71">
        <f ca="1">MIN(K85,MAX(0,SUM(K85,K86:K$87)+K$92))</f>
        <v>0</v>
      </c>
      <c r="M86" s="71">
        <f ca="1">MIN(L85,MAX(0,SUM(L85,L86:L$87)+L$92))</f>
        <v>0</v>
      </c>
      <c r="N86" s="71">
        <f ca="1">MIN(M85,MAX(0,SUM(M85,M86:M$87)+M$92))</f>
        <v>0</v>
      </c>
      <c r="O86" s="71">
        <f ca="1">MIN(N85,MAX(0,SUM(N85,N86:N$87)+N$92))</f>
        <v>0</v>
      </c>
      <c r="P86" s="71">
        <f ca="1">MIN(O85,MAX(0,SUM(O85,O86:O$87)+O$92))</f>
        <v>0</v>
      </c>
      <c r="Q86" s="71">
        <f ca="1">MIN(P85,MAX(0,SUM(P85,P86:P$87)+P$92))</f>
        <v>0</v>
      </c>
      <c r="R86" s="71">
        <f ca="1">MIN(Q85,MAX(0,SUM(Q85,Q86:Q$87)+Q$92))</f>
        <v>0</v>
      </c>
      <c r="S86" s="71">
        <f ca="1">MIN(R85,MAX(0,SUM(R85,R86:R$87)+R$92))</f>
        <v>0</v>
      </c>
      <c r="T86" s="71">
        <f ca="1">MIN(S85,MAX(0,SUM(S85,S86:S$87)+S$92))</f>
        <v>0</v>
      </c>
      <c r="U86" s="71">
        <f ca="1">MIN(T85,MAX(0,SUM(T85,T86:T$87)+T$92))</f>
        <v>0</v>
      </c>
      <c r="V86" s="71">
        <f ca="1">MIN(U85,MAX(0,SUM(U85,U86:U$87)+U$92))</f>
        <v>0</v>
      </c>
      <c r="W86" s="71">
        <f ca="1">MIN(V85,MAX(0,SUM(V85,V86:V$87)+V$92))</f>
        <v>0</v>
      </c>
      <c r="X86" s="71">
        <f ca="1">MIN(W85,MAX(0,SUM(W85,W86:W$87)+W$92))</f>
        <v>0</v>
      </c>
      <c r="Y86" s="71">
        <f ca="1">MIN(X85,MAX(0,SUM(X85,X86:X$87)+X$92))</f>
        <v>0</v>
      </c>
      <c r="Z86" s="71">
        <f ca="1">MIN(Y85,MAX(0,SUM(Y85,Y86:Y$87)+Y$92))</f>
        <v>0</v>
      </c>
      <c r="AA86" s="71">
        <f ca="1">MIN(Z85,MAX(0,SUM(Z85,Z86:Z$87)+Z$92))</f>
        <v>0</v>
      </c>
      <c r="AB86" s="71">
        <f ca="1">MIN(AA85,MAX(0,SUM(AA85,AA86:AA$87)+AA$92))</f>
        <v>0</v>
      </c>
      <c r="AC86" s="71">
        <f ca="1">MIN(AB85,MAX(0,SUM(AB85,AB86:AB$87)+AB$92))</f>
        <v>0</v>
      </c>
      <c r="AD86" s="71">
        <f ca="1">MIN(AC85,MAX(0,SUM(AC85,AC86:AC$87)+AC$92))</f>
        <v>0</v>
      </c>
      <c r="AE86" s="71">
        <f ca="1">MIN(AD85,MAX(0,SUM(AD85,AD86:AD$87)+AD$92))</f>
        <v>0</v>
      </c>
      <c r="AF86" s="71">
        <f ca="1">MIN(AE85,MAX(0,SUM(AE85,AE86:AE$87)+AE$92))</f>
        <v>0</v>
      </c>
      <c r="AG86" s="71">
        <f ca="1">MIN(AF85,MAX(0,SUM(AF85,AF86:AF$87)+AF$92))</f>
        <v>0</v>
      </c>
      <c r="AH86" s="71">
        <f ca="1">MIN(AG85,MAX(0,SUM(AG85,AG86:AG$87)+AG$92))</f>
        <v>0</v>
      </c>
      <c r="AI86" s="71">
        <f ca="1">MIN(AH85,MAX(0,SUM(AH85,AH86:AH$87)+AH$92))</f>
        <v>0</v>
      </c>
      <c r="AJ86" s="71">
        <f ca="1">MIN(AI85,MAX(0,SUM(AI85,AI86:AI$87)+AI$92))</f>
        <v>0</v>
      </c>
      <c r="AK86" s="71">
        <f ca="1">MIN(AJ85,MAX(0,SUM(AJ85,AJ86:AJ$87)+AJ$92))</f>
        <v>0</v>
      </c>
      <c r="AL86" s="71">
        <f ca="1">MIN(AK85,MAX(0,SUM(AK85,AK86:AK$87)+AK$92))</f>
        <v>0</v>
      </c>
      <c r="AM86" s="71">
        <f ca="1">MIN(AL85,MAX(0,SUM(AL85,AL86:AL$87)+AL$92))</f>
        <v>0</v>
      </c>
      <c r="AN86" s="71">
        <f ca="1">MIN(AM85,MAX(0,SUM(AM85,AM86:AM$87)+AM$92))</f>
        <v>0</v>
      </c>
      <c r="AO86" s="71">
        <f ca="1">MIN(AN85,MAX(0,SUM(AN85,AN86:AN$87)+AN$92))</f>
        <v>0</v>
      </c>
      <c r="AP86" s="71"/>
      <c r="AQ86" s="68"/>
      <c r="AR86" s="68"/>
      <c r="AS86" s="68"/>
      <c r="AT86" s="68"/>
      <c r="AU86" s="68"/>
      <c r="AV86" s="68"/>
      <c r="AW86" s="68"/>
      <c r="AX86" s="68"/>
      <c r="AY86" s="68"/>
      <c r="AZ86" s="68"/>
      <c r="BA86" s="68"/>
      <c r="BB86" s="68"/>
      <c r="BC86" s="68"/>
      <c r="BD86" s="68"/>
      <c r="BE86" s="68"/>
      <c r="BF86" s="68"/>
      <c r="BG86" s="68"/>
      <c r="BH86" s="68"/>
      <c r="BI86" s="68"/>
      <c r="BJ86" s="68"/>
      <c r="BK86" s="68"/>
      <c r="BL86" s="68"/>
      <c r="BM86" s="68"/>
      <c r="BN86" s="68"/>
      <c r="BO86" s="68"/>
      <c r="BP86" s="68"/>
      <c r="BQ86" s="68"/>
      <c r="BR86" s="68"/>
      <c r="BS86" s="68"/>
      <c r="BT86" s="68"/>
      <c r="BU86" s="68"/>
      <c r="BV86" s="68"/>
      <c r="BW86" s="68"/>
      <c r="BX86" s="68"/>
      <c r="BY86" s="68"/>
      <c r="BZ86" s="68"/>
      <c r="CA86" s="68"/>
      <c r="CB86" s="68"/>
      <c r="CC86" s="68"/>
      <c r="CD86" s="68"/>
      <c r="CE86" s="68"/>
      <c r="CF86" s="68"/>
      <c r="CG86" s="68"/>
      <c r="CH86" s="68"/>
      <c r="CI86" s="68"/>
      <c r="CJ86" s="68"/>
      <c r="CK86" s="68"/>
      <c r="CL86" s="68"/>
      <c r="CM86" s="68"/>
      <c r="CN86" s="68"/>
      <c r="CO86" s="68"/>
      <c r="CP86" s="68"/>
      <c r="CQ86" s="68"/>
      <c r="CR86" s="68"/>
      <c r="CS86" s="68"/>
      <c r="CT86" s="68"/>
      <c r="CU86" s="68"/>
      <c r="CV86" s="68"/>
      <c r="CW86" s="68"/>
      <c r="CX86" s="68"/>
      <c r="CY86" s="68"/>
      <c r="CZ86" s="68"/>
      <c r="DA86" s="68"/>
      <c r="DB86" s="68"/>
      <c r="DC86" s="68"/>
      <c r="DD86" s="68"/>
      <c r="DE86" s="68"/>
      <c r="DF86" s="68"/>
      <c r="DG86" s="68"/>
      <c r="DH86" s="68"/>
      <c r="DI86" s="68"/>
      <c r="DJ86" s="68"/>
      <c r="DK86" s="68"/>
      <c r="DL86" s="68"/>
      <c r="DM86" s="68"/>
      <c r="DN86" s="68"/>
      <c r="DO86" s="68"/>
      <c r="DP86" s="68"/>
      <c r="DQ86" s="68"/>
      <c r="DR86" s="68"/>
      <c r="DS86" s="68"/>
      <c r="DT86" s="68"/>
      <c r="DU86" s="68"/>
      <c r="DV86" s="68"/>
      <c r="DW86" s="68"/>
      <c r="DX86" s="68"/>
      <c r="DY86" s="68"/>
      <c r="DZ86" s="68"/>
      <c r="EA86" s="68"/>
      <c r="EB86" s="68"/>
      <c r="EC86" s="68"/>
      <c r="ED86" s="68"/>
      <c r="EE86" s="68"/>
      <c r="EF86" s="68"/>
      <c r="EG86" s="68"/>
      <c r="EH86" s="68"/>
      <c r="EI86" s="68"/>
      <c r="EJ86" s="68"/>
      <c r="EK86" s="68"/>
      <c r="EL86" s="68"/>
      <c r="EM86" s="68"/>
      <c r="EN86" s="68"/>
      <c r="EO86" s="68"/>
      <c r="EP86" s="68"/>
      <c r="EQ86" s="68"/>
      <c r="ER86" s="68"/>
      <c r="ES86" s="68"/>
    </row>
    <row r="87" spans="2:149" ht="14.1" customHeight="1">
      <c r="B87" s="20" t="s">
        <v>403</v>
      </c>
      <c r="D87" s="8" t="s">
        <v>97</v>
      </c>
      <c r="E87" s="368">
        <f t="shared" ca="1" si="92"/>
        <v>0</v>
      </c>
      <c r="G87" s="82"/>
      <c r="H87" s="71">
        <f>MIN(G86,MAX(0,SUM(G86,G87:G$87)+G$92))</f>
        <v>0</v>
      </c>
      <c r="I87" s="71">
        <f ca="1">MIN(H86,MAX(0,SUM(H86,H87:H$87)+H$92))</f>
        <v>0</v>
      </c>
      <c r="J87" s="71">
        <f ca="1">MIN(I86,MAX(0,SUM(I86,I87:I$87)+I$92))</f>
        <v>0</v>
      </c>
      <c r="K87" s="71">
        <f ca="1">MIN(J86,MAX(0,SUM(J86,J87:J$87)+J$92))</f>
        <v>0</v>
      </c>
      <c r="L87" s="71">
        <f ca="1">MIN(K86,MAX(0,SUM(K86,K87:K$87)+K$92))</f>
        <v>0</v>
      </c>
      <c r="M87" s="71">
        <f ca="1">MIN(L86,MAX(0,SUM(L86,L87:L$87)+L$92))</f>
        <v>0</v>
      </c>
      <c r="N87" s="71">
        <f ca="1">MIN(M86,MAX(0,SUM(M86,M87:M$87)+M$92))</f>
        <v>0</v>
      </c>
      <c r="O87" s="71">
        <f ca="1">MIN(N86,MAX(0,SUM(N86,N87:N$87)+N$92))</f>
        <v>0</v>
      </c>
      <c r="P87" s="71">
        <f ca="1">MIN(O86,MAX(0,SUM(O86,O87:O$87)+O$92))</f>
        <v>0</v>
      </c>
      <c r="Q87" s="71">
        <f ca="1">MIN(P86,MAX(0,SUM(P86,P87:P$87)+P$92))</f>
        <v>0</v>
      </c>
      <c r="R87" s="71">
        <f ca="1">MIN(Q86,MAX(0,SUM(Q86,Q87:Q$87)+Q$92))</f>
        <v>0</v>
      </c>
      <c r="S87" s="71">
        <f ca="1">MIN(R86,MAX(0,SUM(R86,R87:R$87)+R$92))</f>
        <v>0</v>
      </c>
      <c r="T87" s="71">
        <f ca="1">MIN(S86,MAX(0,SUM(S86,S87:S$87)+S$92))</f>
        <v>0</v>
      </c>
      <c r="U87" s="71">
        <f ca="1">MIN(T86,MAX(0,SUM(T86,T87:T$87)+T$92))</f>
        <v>0</v>
      </c>
      <c r="V87" s="71">
        <f ca="1">MIN(U86,MAX(0,SUM(U86,U87:U$87)+U$92))</f>
        <v>0</v>
      </c>
      <c r="W87" s="71">
        <f ca="1">MIN(V86,MAX(0,SUM(V86,V87:V$87)+V$92))</f>
        <v>0</v>
      </c>
      <c r="X87" s="71">
        <f ca="1">MIN(W86,MAX(0,SUM(W86,W87:W$87)+W$92))</f>
        <v>0</v>
      </c>
      <c r="Y87" s="71">
        <f ca="1">MIN(X86,MAX(0,SUM(X86,X87:X$87)+X$92))</f>
        <v>0</v>
      </c>
      <c r="Z87" s="71">
        <f ca="1">MIN(Y86,MAX(0,SUM(Y86,Y87:Y$87)+Y$92))</f>
        <v>0</v>
      </c>
      <c r="AA87" s="71">
        <f ca="1">MIN(Z86,MAX(0,SUM(Z86,Z87:Z$87)+Z$92))</f>
        <v>0</v>
      </c>
      <c r="AB87" s="71">
        <f ca="1">MIN(AA86,MAX(0,SUM(AA86,AA87:AA$87)+AA$92))</f>
        <v>0</v>
      </c>
      <c r="AC87" s="71">
        <f ca="1">MIN(AB86,MAX(0,SUM(AB86,AB87:AB$87)+AB$92))</f>
        <v>0</v>
      </c>
      <c r="AD87" s="71">
        <f ca="1">MIN(AC86,MAX(0,SUM(AC86,AC87:AC$87)+AC$92))</f>
        <v>0</v>
      </c>
      <c r="AE87" s="71">
        <f ca="1">MIN(AD86,MAX(0,SUM(AD86,AD87:AD$87)+AD$92))</f>
        <v>0</v>
      </c>
      <c r="AF87" s="71">
        <f ca="1">MIN(AE86,MAX(0,SUM(AE86,AE87:AE$87)+AE$92))</f>
        <v>0</v>
      </c>
      <c r="AG87" s="71">
        <f ca="1">MIN(AF86,MAX(0,SUM(AF86,AF87:AF$87)+AF$92))</f>
        <v>0</v>
      </c>
      <c r="AH87" s="71">
        <f ca="1">MIN(AG86,MAX(0,SUM(AG86,AG87:AG$87)+AG$92))</f>
        <v>0</v>
      </c>
      <c r="AI87" s="71">
        <f ca="1">MIN(AH86,MAX(0,SUM(AH86,AH87:AH$87)+AH$92))</f>
        <v>0</v>
      </c>
      <c r="AJ87" s="71">
        <f ca="1">MIN(AI86,MAX(0,SUM(AI86,AI87:AI$87)+AI$92))</f>
        <v>0</v>
      </c>
      <c r="AK87" s="71">
        <f ca="1">MIN(AJ86,MAX(0,SUM(AJ86,AJ87:AJ$87)+AJ$92))</f>
        <v>0</v>
      </c>
      <c r="AL87" s="71">
        <f ca="1">MIN(AK86,MAX(0,SUM(AK86,AK87:AK$87)+AK$92))</f>
        <v>0</v>
      </c>
      <c r="AM87" s="71">
        <f ca="1">MIN(AL86,MAX(0,SUM(AL86,AL87:AL$87)+AL$92))</f>
        <v>0</v>
      </c>
      <c r="AN87" s="71">
        <f ca="1">MIN(AM86,MAX(0,SUM(AM86,AM87:AM$87)+AM$92))</f>
        <v>0</v>
      </c>
      <c r="AO87" s="71">
        <f ca="1">MIN(AN86,MAX(0,SUM(AN86,AN87:AN$87)+AN$92))</f>
        <v>0</v>
      </c>
      <c r="AP87" s="71"/>
      <c r="AQ87" s="68"/>
      <c r="AR87" s="68"/>
      <c r="AS87" s="68"/>
      <c r="AT87" s="68"/>
      <c r="AU87" s="68"/>
      <c r="AV87" s="68"/>
      <c r="AW87" s="68"/>
      <c r="AX87" s="68"/>
      <c r="AY87" s="68"/>
      <c r="AZ87" s="68"/>
      <c r="BA87" s="68"/>
      <c r="BB87" s="68"/>
      <c r="BC87" s="68"/>
      <c r="BD87" s="68"/>
      <c r="BE87" s="68"/>
      <c r="BF87" s="68"/>
      <c r="BG87" s="68"/>
      <c r="BH87" s="68"/>
      <c r="BI87" s="68"/>
      <c r="BJ87" s="68"/>
      <c r="BK87" s="68"/>
      <c r="BL87" s="68"/>
      <c r="BM87" s="68"/>
      <c r="BN87" s="68"/>
      <c r="BO87" s="68"/>
      <c r="BP87" s="68"/>
      <c r="BQ87" s="68"/>
      <c r="BR87" s="68"/>
      <c r="BS87" s="68"/>
      <c r="BT87" s="68"/>
      <c r="BU87" s="68"/>
      <c r="BV87" s="68"/>
      <c r="BW87" s="68"/>
      <c r="BX87" s="68"/>
      <c r="BY87" s="68"/>
      <c r="BZ87" s="68"/>
      <c r="CA87" s="68"/>
      <c r="CB87" s="68"/>
      <c r="CC87" s="68"/>
      <c r="CD87" s="68"/>
      <c r="CE87" s="68"/>
      <c r="CF87" s="68"/>
      <c r="CG87" s="68"/>
      <c r="CH87" s="68"/>
      <c r="CI87" s="68"/>
      <c r="CJ87" s="68"/>
      <c r="CK87" s="68"/>
      <c r="CL87" s="68"/>
      <c r="CM87" s="68"/>
      <c r="CN87" s="68"/>
      <c r="CO87" s="68"/>
      <c r="CP87" s="68"/>
      <c r="CQ87" s="68"/>
      <c r="CR87" s="68"/>
      <c r="CS87" s="68"/>
      <c r="CT87" s="68"/>
      <c r="CU87" s="68"/>
      <c r="CV87" s="68"/>
      <c r="CW87" s="68"/>
      <c r="CX87" s="68"/>
      <c r="CY87" s="68"/>
      <c r="CZ87" s="68"/>
      <c r="DA87" s="68"/>
      <c r="DB87" s="68"/>
      <c r="DC87" s="68"/>
      <c r="DD87" s="68"/>
      <c r="DE87" s="68"/>
      <c r="DF87" s="68"/>
      <c r="DG87" s="68"/>
      <c r="DH87" s="68"/>
      <c r="DI87" s="68"/>
      <c r="DJ87" s="68"/>
      <c r="DK87" s="68"/>
      <c r="DL87" s="68"/>
      <c r="DM87" s="68"/>
      <c r="DN87" s="68"/>
      <c r="DO87" s="68"/>
      <c r="DP87" s="68"/>
      <c r="DQ87" s="68"/>
      <c r="DR87" s="68"/>
      <c r="DS87" s="68"/>
      <c r="DT87" s="68"/>
      <c r="DU87" s="68"/>
      <c r="DV87" s="68"/>
      <c r="DW87" s="68"/>
      <c r="DX87" s="68"/>
      <c r="DY87" s="68"/>
      <c r="DZ87" s="68"/>
      <c r="EA87" s="68"/>
      <c r="EB87" s="68"/>
      <c r="EC87" s="68"/>
      <c r="ED87" s="68"/>
      <c r="EE87" s="68"/>
      <c r="EF87" s="68"/>
      <c r="EG87" s="68"/>
      <c r="EH87" s="68"/>
      <c r="EI87" s="68"/>
      <c r="EJ87" s="68"/>
      <c r="EK87" s="68"/>
      <c r="EL87" s="68"/>
      <c r="EM87" s="68"/>
      <c r="EN87" s="68"/>
      <c r="EO87" s="68"/>
      <c r="EP87" s="68"/>
      <c r="EQ87" s="68"/>
      <c r="ER87" s="68"/>
      <c r="ES87" s="68"/>
    </row>
    <row r="88" spans="2:149" ht="14.1" customHeight="1">
      <c r="B88" s="139" t="s">
        <v>404</v>
      </c>
      <c r="C88" s="141"/>
      <c r="D88" s="296" t="s">
        <v>97</v>
      </c>
      <c r="E88" s="147">
        <f t="shared" ca="1" si="89"/>
        <v>343.17633148457685</v>
      </c>
      <c r="F88" s="141"/>
      <c r="G88" s="217">
        <f t="shared" ref="G88:Q88" si="93">G72</f>
        <v>0</v>
      </c>
      <c r="H88" s="217">
        <f t="shared" si="93"/>
        <v>0</v>
      </c>
      <c r="I88" s="217">
        <f t="shared" ca="1" si="93"/>
        <v>140</v>
      </c>
      <c r="J88" s="217">
        <f t="shared" ca="1" si="93"/>
        <v>203.17633148457685</v>
      </c>
      <c r="K88" s="217">
        <f t="shared" ca="1" si="93"/>
        <v>0</v>
      </c>
      <c r="L88" s="217">
        <f t="shared" ca="1" si="93"/>
        <v>0</v>
      </c>
      <c r="M88" s="217">
        <f t="shared" ca="1" si="93"/>
        <v>0</v>
      </c>
      <c r="N88" s="217">
        <f t="shared" ca="1" si="93"/>
        <v>0</v>
      </c>
      <c r="O88" s="217">
        <f t="shared" ca="1" si="93"/>
        <v>0</v>
      </c>
      <c r="P88" s="217">
        <f t="shared" ca="1" si="93"/>
        <v>0</v>
      </c>
      <c r="Q88" s="217">
        <f t="shared" ca="1" si="93"/>
        <v>0</v>
      </c>
      <c r="R88" s="217">
        <f t="shared" ref="R88:AO88" ca="1" si="94">R72</f>
        <v>0</v>
      </c>
      <c r="S88" s="217">
        <f t="shared" ca="1" si="94"/>
        <v>0</v>
      </c>
      <c r="T88" s="217">
        <f t="shared" ca="1" si="94"/>
        <v>0</v>
      </c>
      <c r="U88" s="217">
        <f t="shared" ca="1" si="94"/>
        <v>0</v>
      </c>
      <c r="V88" s="217">
        <f t="shared" ca="1" si="94"/>
        <v>0</v>
      </c>
      <c r="W88" s="217">
        <f t="shared" ca="1" si="94"/>
        <v>0</v>
      </c>
      <c r="X88" s="217">
        <f t="shared" ca="1" si="94"/>
        <v>0</v>
      </c>
      <c r="Y88" s="217">
        <f t="shared" ca="1" si="94"/>
        <v>0</v>
      </c>
      <c r="Z88" s="217">
        <f t="shared" ca="1" si="94"/>
        <v>0</v>
      </c>
      <c r="AA88" s="217">
        <f t="shared" ca="1" si="94"/>
        <v>0</v>
      </c>
      <c r="AB88" s="217">
        <f t="shared" ca="1" si="94"/>
        <v>0</v>
      </c>
      <c r="AC88" s="217">
        <f t="shared" ca="1" si="94"/>
        <v>0</v>
      </c>
      <c r="AD88" s="217">
        <f t="shared" ca="1" si="94"/>
        <v>0</v>
      </c>
      <c r="AE88" s="217">
        <f t="shared" ca="1" si="94"/>
        <v>0</v>
      </c>
      <c r="AF88" s="217">
        <f t="shared" ca="1" si="94"/>
        <v>0</v>
      </c>
      <c r="AG88" s="217">
        <f t="shared" ca="1" si="94"/>
        <v>0</v>
      </c>
      <c r="AH88" s="217">
        <f t="shared" ca="1" si="94"/>
        <v>0</v>
      </c>
      <c r="AI88" s="217">
        <f t="shared" ca="1" si="94"/>
        <v>0</v>
      </c>
      <c r="AJ88" s="217">
        <f t="shared" ca="1" si="94"/>
        <v>0</v>
      </c>
      <c r="AK88" s="217">
        <f t="shared" ca="1" si="94"/>
        <v>0</v>
      </c>
      <c r="AL88" s="217">
        <f t="shared" ca="1" si="94"/>
        <v>0</v>
      </c>
      <c r="AM88" s="217">
        <f t="shared" ca="1" si="94"/>
        <v>0</v>
      </c>
      <c r="AN88" s="217">
        <f t="shared" ca="1" si="94"/>
        <v>0</v>
      </c>
      <c r="AO88" s="217">
        <f t="shared" ca="1" si="94"/>
        <v>0</v>
      </c>
      <c r="AP88" s="71"/>
      <c r="AQ88" s="68"/>
      <c r="AR88" s="68"/>
      <c r="AS88" s="68"/>
      <c r="AT88" s="68"/>
      <c r="AU88" s="68"/>
      <c r="AV88" s="68"/>
      <c r="AW88" s="68"/>
      <c r="AX88" s="68"/>
      <c r="AY88" s="68"/>
      <c r="AZ88" s="68"/>
      <c r="BA88" s="68"/>
      <c r="BB88" s="68"/>
      <c r="BC88" s="68"/>
      <c r="BD88" s="68"/>
      <c r="BE88" s="68"/>
      <c r="BF88" s="68"/>
      <c r="BG88" s="68"/>
      <c r="BH88" s="68"/>
      <c r="BI88" s="68"/>
      <c r="BJ88" s="68"/>
      <c r="BK88" s="68"/>
      <c r="BL88" s="68"/>
      <c r="BM88" s="68"/>
      <c r="BN88" s="68"/>
      <c r="BO88" s="68"/>
      <c r="BP88" s="68"/>
      <c r="BQ88" s="68"/>
      <c r="BR88" s="68"/>
      <c r="BS88" s="68"/>
      <c r="BT88" s="68"/>
      <c r="BU88" s="68"/>
      <c r="BV88" s="68"/>
      <c r="BW88" s="68"/>
      <c r="BX88" s="68"/>
      <c r="BY88" s="68"/>
      <c r="BZ88" s="68"/>
      <c r="CA88" s="68"/>
      <c r="CB88" s="68"/>
      <c r="CC88" s="68"/>
      <c r="CD88" s="68"/>
      <c r="CE88" s="68"/>
      <c r="CF88" s="68"/>
      <c r="CG88" s="68"/>
      <c r="CH88" s="68"/>
      <c r="CI88" s="68"/>
      <c r="CJ88" s="68"/>
      <c r="CK88" s="68"/>
      <c r="CL88" s="68"/>
      <c r="CM88" s="68"/>
      <c r="CN88" s="68"/>
      <c r="CO88" s="68"/>
      <c r="CP88" s="68"/>
      <c r="CQ88" s="68"/>
      <c r="CR88" s="68"/>
      <c r="CS88" s="68"/>
      <c r="CT88" s="68"/>
      <c r="CU88" s="68"/>
      <c r="CV88" s="68"/>
      <c r="CW88" s="68"/>
      <c r="CX88" s="68"/>
      <c r="CY88" s="68"/>
      <c r="CZ88" s="68"/>
      <c r="DA88" s="68"/>
      <c r="DB88" s="68"/>
      <c r="DC88" s="68"/>
      <c r="DD88" s="68"/>
      <c r="DE88" s="68"/>
      <c r="DF88" s="68"/>
      <c r="DG88" s="68"/>
      <c r="DH88" s="68"/>
      <c r="DI88" s="68"/>
      <c r="DJ88" s="68"/>
      <c r="DK88" s="68"/>
      <c r="DL88" s="68"/>
      <c r="DM88" s="68"/>
      <c r="DN88" s="68"/>
      <c r="DO88" s="68"/>
      <c r="DP88" s="68"/>
      <c r="DQ88" s="68"/>
      <c r="DR88" s="68"/>
      <c r="DS88" s="68"/>
      <c r="DT88" s="68"/>
      <c r="DU88" s="68"/>
      <c r="DV88" s="68"/>
      <c r="DW88" s="68"/>
      <c r="DX88" s="68"/>
      <c r="DY88" s="68"/>
      <c r="DZ88" s="68"/>
      <c r="EA88" s="68"/>
      <c r="EB88" s="68"/>
      <c r="EC88" s="68"/>
      <c r="ED88" s="68"/>
      <c r="EE88" s="68"/>
      <c r="EF88" s="68"/>
      <c r="EG88" s="68"/>
      <c r="EH88" s="68"/>
      <c r="EI88" s="68"/>
      <c r="EJ88" s="68"/>
      <c r="EK88" s="68"/>
      <c r="EL88" s="68"/>
      <c r="EM88" s="68"/>
      <c r="EN88" s="68"/>
      <c r="EO88" s="68"/>
      <c r="EP88" s="68"/>
      <c r="EQ88" s="68"/>
      <c r="ER88" s="68"/>
      <c r="ES88" s="68"/>
    </row>
    <row r="89" spans="2:149" ht="14.1" customHeight="1">
      <c r="B89" s="20"/>
      <c r="E89" s="146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  <c r="BJ89" s="68"/>
      <c r="BK89" s="68"/>
      <c r="BL89" s="68"/>
      <c r="BM89" s="68"/>
      <c r="BN89" s="68"/>
      <c r="BO89" s="68"/>
      <c r="BP89" s="68"/>
      <c r="BQ89" s="68"/>
      <c r="BR89" s="68"/>
      <c r="BS89" s="68"/>
      <c r="BT89" s="68"/>
      <c r="BU89" s="68"/>
      <c r="BV89" s="68"/>
      <c r="BW89" s="68"/>
      <c r="BX89" s="68"/>
      <c r="BY89" s="68"/>
      <c r="BZ89" s="68"/>
      <c r="CA89" s="68"/>
      <c r="CB89" s="68"/>
      <c r="CC89" s="68"/>
      <c r="CD89" s="68"/>
      <c r="CE89" s="68"/>
      <c r="CF89" s="68"/>
      <c r="CG89" s="68"/>
      <c r="CH89" s="68"/>
      <c r="CI89" s="68"/>
      <c r="CJ89" s="68"/>
      <c r="CK89" s="68"/>
      <c r="CL89" s="68"/>
      <c r="CM89" s="68"/>
      <c r="CN89" s="68"/>
      <c r="CO89" s="68"/>
      <c r="CP89" s="68"/>
      <c r="CQ89" s="68"/>
      <c r="CR89" s="68"/>
      <c r="CS89" s="68"/>
      <c r="CT89" s="68"/>
      <c r="CU89" s="68"/>
      <c r="CV89" s="68"/>
      <c r="CW89" s="68"/>
      <c r="CX89" s="68"/>
      <c r="CY89" s="68"/>
      <c r="CZ89" s="68"/>
      <c r="DA89" s="68"/>
      <c r="DB89" s="68"/>
      <c r="DC89" s="68"/>
      <c r="DD89" s="68"/>
      <c r="DE89" s="68"/>
      <c r="DF89" s="68"/>
      <c r="DG89" s="68"/>
      <c r="DH89" s="68"/>
      <c r="DI89" s="68"/>
      <c r="DJ89" s="68"/>
      <c r="DK89" s="68"/>
      <c r="DL89" s="68"/>
      <c r="DM89" s="68"/>
      <c r="DN89" s="68"/>
      <c r="DO89" s="68"/>
      <c r="DP89" s="68"/>
      <c r="DQ89" s="68"/>
      <c r="DR89" s="68"/>
      <c r="DS89" s="68"/>
      <c r="DT89" s="68"/>
      <c r="DU89" s="68"/>
      <c r="DV89" s="68"/>
      <c r="DW89" s="68"/>
      <c r="DX89" s="68"/>
      <c r="DY89" s="68"/>
      <c r="DZ89" s="68"/>
      <c r="EA89" s="68"/>
      <c r="EB89" s="68"/>
      <c r="EC89" s="68"/>
      <c r="ED89" s="68"/>
      <c r="EE89" s="68"/>
      <c r="EF89" s="68"/>
      <c r="EG89" s="68"/>
      <c r="EH89" s="68"/>
      <c r="EI89" s="68"/>
      <c r="EJ89" s="68"/>
      <c r="EK89" s="68"/>
      <c r="EL89" s="68"/>
      <c r="EM89" s="68"/>
      <c r="EN89" s="68"/>
      <c r="EO89" s="68"/>
      <c r="EP89" s="68"/>
      <c r="EQ89" s="68"/>
      <c r="ER89" s="68"/>
      <c r="ES89" s="68"/>
    </row>
    <row r="90" spans="2:149" ht="14.1" customHeight="1">
      <c r="B90" s="20" t="s">
        <v>405</v>
      </c>
      <c r="C90" s="1169">
        <f>Assum!F364</f>
        <v>0.8</v>
      </c>
      <c r="D90" s="8" t="s">
        <v>97</v>
      </c>
      <c r="E90" s="146"/>
      <c r="G90" s="1168">
        <f>$C$90</f>
        <v>0.8</v>
      </c>
      <c r="H90" s="1168">
        <f t="shared" ref="H90:AO90" si="95">$C$90</f>
        <v>0.8</v>
      </c>
      <c r="I90" s="1168">
        <f t="shared" si="95"/>
        <v>0.8</v>
      </c>
      <c r="J90" s="1168">
        <f t="shared" si="95"/>
        <v>0.8</v>
      </c>
      <c r="K90" s="1168">
        <f t="shared" si="95"/>
        <v>0.8</v>
      </c>
      <c r="L90" s="1168">
        <f t="shared" si="95"/>
        <v>0.8</v>
      </c>
      <c r="M90" s="1168">
        <f t="shared" si="95"/>
        <v>0.8</v>
      </c>
      <c r="N90" s="1168">
        <f t="shared" si="95"/>
        <v>0.8</v>
      </c>
      <c r="O90" s="1168">
        <f t="shared" si="95"/>
        <v>0.8</v>
      </c>
      <c r="P90" s="1168">
        <f t="shared" si="95"/>
        <v>0.8</v>
      </c>
      <c r="Q90" s="1168">
        <f t="shared" si="95"/>
        <v>0.8</v>
      </c>
      <c r="R90" s="1168">
        <f t="shared" si="95"/>
        <v>0.8</v>
      </c>
      <c r="S90" s="1168">
        <f t="shared" si="95"/>
        <v>0.8</v>
      </c>
      <c r="T90" s="1168">
        <f t="shared" si="95"/>
        <v>0.8</v>
      </c>
      <c r="U90" s="1168">
        <f t="shared" si="95"/>
        <v>0.8</v>
      </c>
      <c r="V90" s="1168">
        <f t="shared" si="95"/>
        <v>0.8</v>
      </c>
      <c r="W90" s="1168">
        <f t="shared" si="95"/>
        <v>0.8</v>
      </c>
      <c r="X90" s="1168">
        <f t="shared" si="95"/>
        <v>0.8</v>
      </c>
      <c r="Y90" s="1168">
        <f t="shared" si="95"/>
        <v>0.8</v>
      </c>
      <c r="Z90" s="1168">
        <f t="shared" si="95"/>
        <v>0.8</v>
      </c>
      <c r="AA90" s="1168">
        <f t="shared" si="95"/>
        <v>0.8</v>
      </c>
      <c r="AB90" s="1168">
        <f t="shared" si="95"/>
        <v>0.8</v>
      </c>
      <c r="AC90" s="1168">
        <f t="shared" si="95"/>
        <v>0.8</v>
      </c>
      <c r="AD90" s="1168">
        <f t="shared" si="95"/>
        <v>0.8</v>
      </c>
      <c r="AE90" s="1168">
        <f t="shared" si="95"/>
        <v>0.8</v>
      </c>
      <c r="AF90" s="1168">
        <f t="shared" si="95"/>
        <v>0.8</v>
      </c>
      <c r="AG90" s="1168">
        <f t="shared" si="95"/>
        <v>0.8</v>
      </c>
      <c r="AH90" s="1168">
        <f t="shared" si="95"/>
        <v>0.8</v>
      </c>
      <c r="AI90" s="1168">
        <f t="shared" si="95"/>
        <v>0.8</v>
      </c>
      <c r="AJ90" s="1168">
        <f t="shared" si="95"/>
        <v>0.8</v>
      </c>
      <c r="AK90" s="1168">
        <f t="shared" si="95"/>
        <v>0.8</v>
      </c>
      <c r="AL90" s="1168">
        <f t="shared" si="95"/>
        <v>0.8</v>
      </c>
      <c r="AM90" s="1168">
        <f t="shared" si="95"/>
        <v>0.8</v>
      </c>
      <c r="AN90" s="1168">
        <f t="shared" si="95"/>
        <v>0.8</v>
      </c>
      <c r="AO90" s="1168">
        <f t="shared" si="95"/>
        <v>0.8</v>
      </c>
      <c r="AP90" s="375"/>
      <c r="AQ90" s="68"/>
      <c r="AR90" s="68"/>
      <c r="AS90" s="68"/>
      <c r="AT90" s="68"/>
      <c r="AU90" s="68"/>
      <c r="AV90" s="68"/>
      <c r="AW90" s="68"/>
      <c r="AX90" s="68"/>
      <c r="AY90" s="68"/>
      <c r="AZ90" s="68"/>
      <c r="BA90" s="68"/>
      <c r="BB90" s="68"/>
      <c r="BC90" s="68"/>
      <c r="BD90" s="68"/>
      <c r="BE90" s="68"/>
      <c r="BF90" s="68"/>
      <c r="BG90" s="68"/>
      <c r="BH90" s="68"/>
      <c r="BI90" s="68"/>
      <c r="BJ90" s="68"/>
      <c r="BK90" s="68"/>
      <c r="BL90" s="68"/>
      <c r="BM90" s="68"/>
      <c r="BN90" s="68"/>
      <c r="BO90" s="68"/>
      <c r="BP90" s="68"/>
      <c r="BQ90" s="68"/>
      <c r="BR90" s="68"/>
      <c r="BS90" s="68"/>
      <c r="BT90" s="68"/>
      <c r="BU90" s="68"/>
      <c r="BV90" s="68"/>
      <c r="BW90" s="68"/>
      <c r="BX90" s="68"/>
      <c r="BY90" s="68"/>
      <c r="BZ90" s="68"/>
      <c r="CA90" s="68"/>
      <c r="CB90" s="68"/>
      <c r="CC90" s="68"/>
      <c r="CD90" s="68"/>
      <c r="CE90" s="68"/>
      <c r="CF90" s="68"/>
      <c r="CG90" s="68"/>
      <c r="CH90" s="68"/>
      <c r="CI90" s="68"/>
      <c r="CJ90" s="68"/>
      <c r="CK90" s="68"/>
      <c r="CL90" s="68"/>
      <c r="CM90" s="68"/>
      <c r="CN90" s="68"/>
      <c r="CO90" s="68"/>
      <c r="CP90" s="68"/>
      <c r="CQ90" s="68"/>
      <c r="CR90" s="68"/>
      <c r="CS90" s="68"/>
      <c r="CT90" s="68"/>
      <c r="CU90" s="68"/>
      <c r="CV90" s="68"/>
      <c r="CW90" s="68"/>
      <c r="CX90" s="68"/>
      <c r="CY90" s="68"/>
      <c r="CZ90" s="68"/>
      <c r="DA90" s="68"/>
      <c r="DB90" s="68"/>
      <c r="DC90" s="68"/>
      <c r="DD90" s="68"/>
      <c r="DE90" s="68"/>
      <c r="DF90" s="68"/>
      <c r="DG90" s="68"/>
      <c r="DH90" s="68"/>
      <c r="DI90" s="68"/>
      <c r="DJ90" s="68"/>
      <c r="DK90" s="68"/>
      <c r="DL90" s="68"/>
      <c r="DM90" s="68"/>
      <c r="DN90" s="68"/>
      <c r="DO90" s="68"/>
      <c r="DP90" s="68"/>
      <c r="DQ90" s="68"/>
      <c r="DR90" s="68"/>
      <c r="DS90" s="68"/>
      <c r="DT90" s="68"/>
      <c r="DU90" s="68"/>
      <c r="DV90" s="68"/>
      <c r="DW90" s="68"/>
      <c r="DX90" s="68"/>
      <c r="DY90" s="68"/>
      <c r="DZ90" s="68"/>
      <c r="EA90" s="68"/>
      <c r="EB90" s="68"/>
      <c r="EC90" s="68"/>
      <c r="ED90" s="68"/>
      <c r="EE90" s="68"/>
      <c r="EF90" s="68"/>
      <c r="EG90" s="68"/>
      <c r="EH90" s="68"/>
      <c r="EI90" s="68"/>
      <c r="EJ90" s="68"/>
      <c r="EK90" s="68"/>
      <c r="EL90" s="68"/>
      <c r="EM90" s="68"/>
      <c r="EN90" s="68"/>
      <c r="EO90" s="68"/>
      <c r="EP90" s="68"/>
      <c r="EQ90" s="68"/>
      <c r="ER90" s="68"/>
      <c r="ES90" s="68"/>
    </row>
    <row r="91" spans="2:149" ht="14.1" customHeight="1">
      <c r="B91" s="20"/>
      <c r="E91" s="146"/>
      <c r="G91" s="375"/>
      <c r="H91" s="375"/>
      <c r="I91" s="375"/>
      <c r="J91" s="375"/>
      <c r="K91" s="375"/>
      <c r="L91" s="375"/>
      <c r="M91" s="375"/>
      <c r="N91" s="375"/>
      <c r="O91" s="375"/>
      <c r="P91" s="375"/>
      <c r="Q91" s="375"/>
      <c r="R91" s="375"/>
      <c r="S91" s="375"/>
      <c r="T91" s="375"/>
      <c r="U91" s="375"/>
      <c r="V91" s="375"/>
      <c r="W91" s="375"/>
      <c r="X91" s="375"/>
      <c r="Y91" s="375"/>
      <c r="Z91" s="375"/>
      <c r="AA91" s="375"/>
      <c r="AB91" s="375"/>
      <c r="AC91" s="375"/>
      <c r="AD91" s="375"/>
      <c r="AE91" s="375"/>
      <c r="AF91" s="375"/>
      <c r="AG91" s="375"/>
      <c r="AH91" s="375"/>
      <c r="AI91" s="375"/>
      <c r="AJ91" s="375"/>
      <c r="AK91" s="375"/>
      <c r="AL91" s="375"/>
      <c r="AM91" s="375"/>
      <c r="AN91" s="375"/>
      <c r="AO91" s="375"/>
      <c r="AP91" s="375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  <c r="BF91" s="68"/>
      <c r="BG91" s="68"/>
      <c r="BH91" s="68"/>
      <c r="BI91" s="68"/>
      <c r="BJ91" s="68"/>
      <c r="BK91" s="68"/>
      <c r="BL91" s="68"/>
      <c r="BM91" s="68"/>
      <c r="BN91" s="68"/>
      <c r="BO91" s="68"/>
      <c r="BP91" s="68"/>
      <c r="BQ91" s="68"/>
      <c r="BR91" s="68"/>
      <c r="BS91" s="68"/>
      <c r="BT91" s="68"/>
      <c r="BU91" s="68"/>
      <c r="BV91" s="68"/>
      <c r="BW91" s="68"/>
      <c r="BX91" s="68"/>
      <c r="BY91" s="68"/>
      <c r="BZ91" s="68"/>
      <c r="CA91" s="68"/>
      <c r="CB91" s="68"/>
      <c r="CC91" s="68"/>
      <c r="CD91" s="68"/>
      <c r="CE91" s="68"/>
      <c r="CF91" s="68"/>
      <c r="CG91" s="68"/>
      <c r="CH91" s="68"/>
      <c r="CI91" s="68"/>
      <c r="CJ91" s="68"/>
      <c r="CK91" s="68"/>
      <c r="CL91" s="68"/>
      <c r="CM91" s="68"/>
      <c r="CN91" s="68"/>
      <c r="CO91" s="68"/>
      <c r="CP91" s="68"/>
      <c r="CQ91" s="68"/>
      <c r="CR91" s="68"/>
      <c r="CS91" s="68"/>
      <c r="CT91" s="68"/>
      <c r="CU91" s="68"/>
      <c r="CV91" s="68"/>
      <c r="CW91" s="68"/>
      <c r="CX91" s="68"/>
      <c r="CY91" s="68"/>
      <c r="CZ91" s="68"/>
      <c r="DA91" s="68"/>
      <c r="DB91" s="68"/>
      <c r="DC91" s="68"/>
      <c r="DD91" s="68"/>
      <c r="DE91" s="68"/>
      <c r="DF91" s="68"/>
      <c r="DG91" s="68"/>
      <c r="DH91" s="68"/>
      <c r="DI91" s="68"/>
      <c r="DJ91" s="68"/>
      <c r="DK91" s="68"/>
      <c r="DL91" s="68"/>
      <c r="DM91" s="68"/>
      <c r="DN91" s="68"/>
      <c r="DO91" s="68"/>
      <c r="DP91" s="68"/>
      <c r="DQ91" s="68"/>
      <c r="DR91" s="68"/>
      <c r="DS91" s="68"/>
      <c r="DT91" s="68"/>
      <c r="DU91" s="68"/>
      <c r="DV91" s="68"/>
      <c r="DW91" s="68"/>
      <c r="DX91" s="68"/>
      <c r="DY91" s="68"/>
      <c r="DZ91" s="68"/>
      <c r="EA91" s="68"/>
      <c r="EB91" s="68"/>
      <c r="EC91" s="68"/>
      <c r="ED91" s="68"/>
      <c r="EE91" s="68"/>
      <c r="EF91" s="68"/>
      <c r="EG91" s="68"/>
      <c r="EH91" s="68"/>
      <c r="EI91" s="68"/>
      <c r="EJ91" s="68"/>
      <c r="EK91" s="68"/>
      <c r="EL91" s="68"/>
      <c r="EM91" s="68"/>
      <c r="EN91" s="68"/>
      <c r="EO91" s="68"/>
      <c r="EP91" s="68"/>
      <c r="EQ91" s="68"/>
      <c r="ER91" s="68"/>
      <c r="ES91" s="68"/>
    </row>
    <row r="92" spans="2:149" ht="14.1" customHeight="1">
      <c r="B92" s="20" t="s">
        <v>406</v>
      </c>
      <c r="D92" s="8" t="s">
        <v>97</v>
      </c>
      <c r="E92" s="376">
        <f ca="1">SUM(G92:AP92)</f>
        <v>-203.17633148457685</v>
      </c>
      <c r="G92" s="71">
        <f t="shared" ref="G92:Q92" si="96">-MIN(G69*G90,G88)</f>
        <v>0</v>
      </c>
      <c r="H92" s="71">
        <f t="shared" ca="1" si="96"/>
        <v>0</v>
      </c>
      <c r="I92" s="71">
        <f t="shared" ca="1" si="96"/>
        <v>0</v>
      </c>
      <c r="J92" s="71">
        <f t="shared" ca="1" si="96"/>
        <v>-203.17633148457685</v>
      </c>
      <c r="K92" s="71">
        <f t="shared" ca="1" si="96"/>
        <v>0</v>
      </c>
      <c r="L92" s="71">
        <f t="shared" ca="1" si="96"/>
        <v>0</v>
      </c>
      <c r="M92" s="71">
        <f t="shared" ca="1" si="96"/>
        <v>0</v>
      </c>
      <c r="N92" s="71">
        <f t="shared" ca="1" si="96"/>
        <v>0</v>
      </c>
      <c r="O92" s="71">
        <f t="shared" ca="1" si="96"/>
        <v>0</v>
      </c>
      <c r="P92" s="71">
        <f t="shared" ca="1" si="96"/>
        <v>0</v>
      </c>
      <c r="Q92" s="71">
        <f t="shared" ca="1" si="96"/>
        <v>0</v>
      </c>
      <c r="R92" s="71">
        <f t="shared" ref="R92:AO92" ca="1" si="97">-MIN(R69*R90,R88)</f>
        <v>0</v>
      </c>
      <c r="S92" s="71">
        <f t="shared" ca="1" si="97"/>
        <v>0</v>
      </c>
      <c r="T92" s="71">
        <f t="shared" ca="1" si="97"/>
        <v>0</v>
      </c>
      <c r="U92" s="71">
        <f t="shared" ca="1" si="97"/>
        <v>0</v>
      </c>
      <c r="V92" s="71">
        <f t="shared" ca="1" si="97"/>
        <v>0</v>
      </c>
      <c r="W92" s="71">
        <f t="shared" ca="1" si="97"/>
        <v>0</v>
      </c>
      <c r="X92" s="71">
        <f t="shared" ca="1" si="97"/>
        <v>0</v>
      </c>
      <c r="Y92" s="71">
        <f t="shared" ca="1" si="97"/>
        <v>0</v>
      </c>
      <c r="Z92" s="71">
        <f t="shared" ca="1" si="97"/>
        <v>0</v>
      </c>
      <c r="AA92" s="71">
        <f t="shared" ca="1" si="97"/>
        <v>0</v>
      </c>
      <c r="AB92" s="71">
        <f t="shared" ca="1" si="97"/>
        <v>0</v>
      </c>
      <c r="AC92" s="71">
        <f t="shared" ca="1" si="97"/>
        <v>0</v>
      </c>
      <c r="AD92" s="71">
        <f t="shared" ca="1" si="97"/>
        <v>0</v>
      </c>
      <c r="AE92" s="71">
        <f t="shared" ca="1" si="97"/>
        <v>0</v>
      </c>
      <c r="AF92" s="71">
        <f t="shared" ca="1" si="97"/>
        <v>0</v>
      </c>
      <c r="AG92" s="71">
        <f t="shared" ca="1" si="97"/>
        <v>0</v>
      </c>
      <c r="AH92" s="71">
        <f t="shared" ca="1" si="97"/>
        <v>0</v>
      </c>
      <c r="AI92" s="71">
        <f t="shared" ca="1" si="97"/>
        <v>0</v>
      </c>
      <c r="AJ92" s="71">
        <f t="shared" ca="1" si="97"/>
        <v>0</v>
      </c>
      <c r="AK92" s="71">
        <f t="shared" ca="1" si="97"/>
        <v>0</v>
      </c>
      <c r="AL92" s="71">
        <f t="shared" ca="1" si="97"/>
        <v>0</v>
      </c>
      <c r="AM92" s="71">
        <f t="shared" ca="1" si="97"/>
        <v>0</v>
      </c>
      <c r="AN92" s="71">
        <f t="shared" ca="1" si="97"/>
        <v>0</v>
      </c>
      <c r="AO92" s="71">
        <f t="shared" ca="1" si="97"/>
        <v>0</v>
      </c>
      <c r="AP92" s="71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  <c r="BJ92" s="68"/>
      <c r="BK92" s="68"/>
      <c r="BL92" s="68"/>
      <c r="BM92" s="68"/>
      <c r="BN92" s="68"/>
      <c r="BO92" s="68"/>
      <c r="BP92" s="68"/>
      <c r="BQ92" s="68"/>
      <c r="BR92" s="68"/>
      <c r="BS92" s="68"/>
      <c r="BT92" s="68"/>
      <c r="BU92" s="68"/>
      <c r="BV92" s="68"/>
      <c r="BW92" s="68"/>
      <c r="BX92" s="68"/>
      <c r="BY92" s="68"/>
      <c r="BZ92" s="68"/>
      <c r="CA92" s="68"/>
      <c r="CB92" s="68"/>
      <c r="CC92" s="68"/>
      <c r="CD92" s="68"/>
      <c r="CE92" s="68"/>
      <c r="CF92" s="68"/>
      <c r="CG92" s="68"/>
      <c r="CH92" s="68"/>
      <c r="CI92" s="68"/>
      <c r="CJ92" s="68"/>
      <c r="CK92" s="68"/>
      <c r="CL92" s="68"/>
      <c r="CM92" s="68"/>
      <c r="CN92" s="68"/>
      <c r="CO92" s="68"/>
      <c r="CP92" s="68"/>
      <c r="CQ92" s="68"/>
      <c r="CR92" s="68"/>
      <c r="CS92" s="68"/>
      <c r="CT92" s="68"/>
      <c r="CU92" s="68"/>
      <c r="CV92" s="68"/>
      <c r="CW92" s="68"/>
      <c r="CX92" s="68"/>
      <c r="CY92" s="68"/>
      <c r="CZ92" s="68"/>
      <c r="DA92" s="68"/>
      <c r="DB92" s="68"/>
      <c r="DC92" s="68"/>
      <c r="DD92" s="68"/>
      <c r="DE92" s="68"/>
      <c r="DF92" s="68"/>
      <c r="DG92" s="68"/>
      <c r="DH92" s="68"/>
      <c r="DI92" s="68"/>
      <c r="DJ92" s="68"/>
      <c r="DK92" s="68"/>
      <c r="DL92" s="68"/>
      <c r="DM92" s="68"/>
      <c r="DN92" s="68"/>
      <c r="DO92" s="68"/>
      <c r="DP92" s="68"/>
      <c r="DQ92" s="68"/>
      <c r="DR92" s="68"/>
      <c r="DS92" s="68"/>
      <c r="DT92" s="68"/>
      <c r="DU92" s="68"/>
      <c r="DV92" s="68"/>
      <c r="DW92" s="68"/>
      <c r="DX92" s="68"/>
      <c r="DY92" s="68"/>
      <c r="DZ92" s="68"/>
      <c r="EA92" s="68"/>
      <c r="EB92" s="68"/>
      <c r="EC92" s="68"/>
      <c r="ED92" s="68"/>
      <c r="EE92" s="68"/>
      <c r="EF92" s="68"/>
      <c r="EG92" s="68"/>
      <c r="EH92" s="68"/>
      <c r="EI92" s="68"/>
      <c r="EJ92" s="68"/>
      <c r="EK92" s="68"/>
      <c r="EL92" s="68"/>
      <c r="EM92" s="68"/>
      <c r="EN92" s="68"/>
      <c r="EO92" s="68"/>
      <c r="EP92" s="68"/>
      <c r="EQ92" s="68"/>
      <c r="ER92" s="68"/>
      <c r="ES92" s="68"/>
    </row>
    <row r="93" spans="2:149" ht="14.1" customHeight="1">
      <c r="B93" s="20" t="s">
        <v>407</v>
      </c>
      <c r="D93" s="8" t="s">
        <v>97</v>
      </c>
      <c r="E93" s="376">
        <f ca="1">SUM(G93:AP93)</f>
        <v>0</v>
      </c>
      <c r="G93" s="71">
        <f t="shared" ref="G93:Q93" si="98">-MAX(G82+G92,0)</f>
        <v>0</v>
      </c>
      <c r="H93" s="71">
        <f t="shared" ca="1" si="98"/>
        <v>0</v>
      </c>
      <c r="I93" s="71">
        <f t="shared" ca="1" si="98"/>
        <v>0</v>
      </c>
      <c r="J93" s="71">
        <f t="shared" ca="1" si="98"/>
        <v>0</v>
      </c>
      <c r="K93" s="71">
        <f t="shared" ca="1" si="98"/>
        <v>0</v>
      </c>
      <c r="L93" s="71">
        <f t="shared" ca="1" si="98"/>
        <v>0</v>
      </c>
      <c r="M93" s="71">
        <f t="shared" ca="1" si="98"/>
        <v>0</v>
      </c>
      <c r="N93" s="71">
        <f t="shared" ca="1" si="98"/>
        <v>0</v>
      </c>
      <c r="O93" s="71">
        <f t="shared" ca="1" si="98"/>
        <v>0</v>
      </c>
      <c r="P93" s="71">
        <f t="shared" ca="1" si="98"/>
        <v>0</v>
      </c>
      <c r="Q93" s="71">
        <f t="shared" ca="1" si="98"/>
        <v>0</v>
      </c>
      <c r="R93" s="71">
        <f t="shared" ref="R93:AO93" ca="1" si="99">-MAX(R82+R92,0)</f>
        <v>0</v>
      </c>
      <c r="S93" s="71">
        <f t="shared" ca="1" si="99"/>
        <v>0</v>
      </c>
      <c r="T93" s="71">
        <f t="shared" ca="1" si="99"/>
        <v>0</v>
      </c>
      <c r="U93" s="71">
        <f t="shared" ca="1" si="99"/>
        <v>0</v>
      </c>
      <c r="V93" s="71">
        <f t="shared" ca="1" si="99"/>
        <v>0</v>
      </c>
      <c r="W93" s="71">
        <f t="shared" ca="1" si="99"/>
        <v>0</v>
      </c>
      <c r="X93" s="71">
        <f t="shared" ca="1" si="99"/>
        <v>0</v>
      </c>
      <c r="Y93" s="71">
        <f t="shared" ca="1" si="99"/>
        <v>0</v>
      </c>
      <c r="Z93" s="71">
        <f t="shared" ca="1" si="99"/>
        <v>0</v>
      </c>
      <c r="AA93" s="71">
        <f t="shared" ca="1" si="99"/>
        <v>0</v>
      </c>
      <c r="AB93" s="71">
        <f t="shared" ca="1" si="99"/>
        <v>0</v>
      </c>
      <c r="AC93" s="71">
        <f t="shared" ca="1" si="99"/>
        <v>0</v>
      </c>
      <c r="AD93" s="71">
        <f t="shared" ca="1" si="99"/>
        <v>0</v>
      </c>
      <c r="AE93" s="71">
        <f t="shared" ca="1" si="99"/>
        <v>0</v>
      </c>
      <c r="AF93" s="71">
        <f t="shared" ca="1" si="99"/>
        <v>0</v>
      </c>
      <c r="AG93" s="71">
        <f t="shared" ca="1" si="99"/>
        <v>0</v>
      </c>
      <c r="AH93" s="71">
        <f t="shared" ca="1" si="99"/>
        <v>0</v>
      </c>
      <c r="AI93" s="71">
        <f t="shared" ca="1" si="99"/>
        <v>0</v>
      </c>
      <c r="AJ93" s="71">
        <f t="shared" ca="1" si="99"/>
        <v>0</v>
      </c>
      <c r="AK93" s="71">
        <f t="shared" ca="1" si="99"/>
        <v>0</v>
      </c>
      <c r="AL93" s="71">
        <f t="shared" ca="1" si="99"/>
        <v>0</v>
      </c>
      <c r="AM93" s="71">
        <f t="shared" ca="1" si="99"/>
        <v>0</v>
      </c>
      <c r="AN93" s="71">
        <f t="shared" ca="1" si="99"/>
        <v>0</v>
      </c>
      <c r="AO93" s="71">
        <f t="shared" ca="1" si="99"/>
        <v>0</v>
      </c>
      <c r="AP93" s="71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  <c r="BF93" s="68"/>
      <c r="BG93" s="68"/>
      <c r="BH93" s="68"/>
      <c r="BI93" s="68"/>
      <c r="BJ93" s="68"/>
      <c r="BK93" s="68"/>
      <c r="BL93" s="68"/>
      <c r="BM93" s="68"/>
      <c r="BN93" s="68"/>
      <c r="BO93" s="68"/>
      <c r="BP93" s="68"/>
      <c r="BQ93" s="68"/>
      <c r="BR93" s="68"/>
      <c r="BS93" s="68"/>
      <c r="BT93" s="68"/>
      <c r="BU93" s="68"/>
      <c r="BV93" s="68"/>
      <c r="BW93" s="68"/>
      <c r="BX93" s="68"/>
      <c r="BY93" s="68"/>
      <c r="BZ93" s="68"/>
      <c r="CA93" s="68"/>
      <c r="CB93" s="68"/>
      <c r="CC93" s="68"/>
      <c r="CD93" s="68"/>
      <c r="CE93" s="68"/>
      <c r="CF93" s="68"/>
      <c r="CG93" s="68"/>
      <c r="CH93" s="68"/>
      <c r="CI93" s="68"/>
      <c r="CJ93" s="68"/>
      <c r="CK93" s="68"/>
      <c r="CL93" s="68"/>
      <c r="CM93" s="68"/>
      <c r="CN93" s="68"/>
      <c r="CO93" s="68"/>
      <c r="CP93" s="68"/>
      <c r="CQ93" s="68"/>
      <c r="CR93" s="68"/>
      <c r="CS93" s="68"/>
      <c r="CT93" s="68"/>
      <c r="CU93" s="68"/>
      <c r="CV93" s="68"/>
      <c r="CW93" s="68"/>
      <c r="CX93" s="68"/>
      <c r="CY93" s="68"/>
      <c r="CZ93" s="68"/>
      <c r="DA93" s="68"/>
      <c r="DB93" s="68"/>
      <c r="DC93" s="68"/>
      <c r="DD93" s="68"/>
      <c r="DE93" s="68"/>
      <c r="DF93" s="68"/>
      <c r="DG93" s="68"/>
      <c r="DH93" s="68"/>
      <c r="DI93" s="68"/>
      <c r="DJ93" s="68"/>
      <c r="DK93" s="68"/>
      <c r="DL93" s="68"/>
      <c r="DM93" s="68"/>
      <c r="DN93" s="68"/>
      <c r="DO93" s="68"/>
      <c r="DP93" s="68"/>
      <c r="DQ93" s="68"/>
      <c r="DR93" s="68"/>
      <c r="DS93" s="68"/>
      <c r="DT93" s="68"/>
      <c r="DU93" s="68"/>
      <c r="DV93" s="68"/>
      <c r="DW93" s="68"/>
      <c r="DX93" s="68"/>
      <c r="DY93" s="68"/>
      <c r="DZ93" s="68"/>
      <c r="EA93" s="68"/>
      <c r="EB93" s="68"/>
      <c r="EC93" s="68"/>
      <c r="ED93" s="68"/>
      <c r="EE93" s="68"/>
      <c r="EF93" s="68"/>
      <c r="EG93" s="68"/>
      <c r="EH93" s="68"/>
      <c r="EI93" s="68"/>
      <c r="EJ93" s="68"/>
      <c r="EK93" s="68"/>
      <c r="EL93" s="68"/>
      <c r="EM93" s="68"/>
      <c r="EN93" s="68"/>
      <c r="EO93" s="68"/>
      <c r="EP93" s="68"/>
      <c r="EQ93" s="68"/>
      <c r="ER93" s="68"/>
      <c r="ES93" s="68"/>
    </row>
    <row r="94" spans="2:149" ht="14.1" customHeight="1">
      <c r="B94" s="207" t="s">
        <v>178</v>
      </c>
      <c r="C94" s="139"/>
      <c r="D94" s="296" t="s">
        <v>97</v>
      </c>
      <c r="E94" s="377">
        <f ca="1">SUM(G94:AP94)</f>
        <v>87001.063017508655</v>
      </c>
      <c r="F94" s="141"/>
      <c r="G94" s="217">
        <f t="shared" ref="G94:Q94" si="100">SUM(G69,G92)</f>
        <v>0</v>
      </c>
      <c r="H94" s="217">
        <f t="shared" ca="1" si="100"/>
        <v>0</v>
      </c>
      <c r="I94" s="217">
        <f t="shared" ca="1" si="100"/>
        <v>0</v>
      </c>
      <c r="J94" s="217">
        <f t="shared" ca="1" si="100"/>
        <v>1410.2395921334653</v>
      </c>
      <c r="K94" s="217">
        <f t="shared" ca="1" si="100"/>
        <v>1949.6823795237087</v>
      </c>
      <c r="L94" s="217">
        <f t="shared" ca="1" si="100"/>
        <v>2229.5850635543729</v>
      </c>
      <c r="M94" s="217">
        <f t="shared" ca="1" si="100"/>
        <v>2535.1308784756629</v>
      </c>
      <c r="N94" s="217">
        <f t="shared" ca="1" si="100"/>
        <v>2845.022656140939</v>
      </c>
      <c r="O94" s="217">
        <f t="shared" ca="1" si="100"/>
        <v>3177.873998329158</v>
      </c>
      <c r="P94" s="217">
        <f t="shared" ca="1" si="100"/>
        <v>3502.1342737802161</v>
      </c>
      <c r="Q94" s="217">
        <f t="shared" ca="1" si="100"/>
        <v>3825.785490176816</v>
      </c>
      <c r="R94" s="217">
        <f t="shared" ref="R94:AO94" ca="1" si="101">SUM(R69,R92)</f>
        <v>4148.8172910718004</v>
      </c>
      <c r="S94" s="217">
        <f t="shared" ca="1" si="101"/>
        <v>4471.2191402601002</v>
      </c>
      <c r="T94" s="217">
        <f t="shared" ca="1" si="101"/>
        <v>4792.9803185940964</v>
      </c>
      <c r="U94" s="217">
        <f t="shared" ca="1" si="101"/>
        <v>5114.0899207415405</v>
      </c>
      <c r="V94" s="217">
        <f t="shared" ca="1" si="101"/>
        <v>5434.536851884799</v>
      </c>
      <c r="W94" s="217">
        <f t="shared" ca="1" si="101"/>
        <v>5754.3098243604782</v>
      </c>
      <c r="X94" s="217">
        <f t="shared" ca="1" si="101"/>
        <v>6073.3973542382519</v>
      </c>
      <c r="Y94" s="217">
        <f t="shared" ca="1" si="101"/>
        <v>6391.7877578378666</v>
      </c>
      <c r="Z94" s="217">
        <f t="shared" ca="1" si="101"/>
        <v>6700.2699294330114</v>
      </c>
      <c r="AA94" s="217">
        <f t="shared" ca="1" si="101"/>
        <v>6637.6403688910932</v>
      </c>
      <c r="AB94" s="217">
        <f t="shared" ca="1" si="101"/>
        <v>6682.1062006669154</v>
      </c>
      <c r="AC94" s="217">
        <f t="shared" ca="1" si="101"/>
        <v>3324.4537274143622</v>
      </c>
      <c r="AD94" s="217">
        <f t="shared" ca="1" si="101"/>
        <v>0</v>
      </c>
      <c r="AE94" s="217">
        <f t="shared" ca="1" si="101"/>
        <v>0</v>
      </c>
      <c r="AF94" s="217">
        <f t="shared" ca="1" si="101"/>
        <v>0</v>
      </c>
      <c r="AG94" s="217">
        <f t="shared" ca="1" si="101"/>
        <v>0</v>
      </c>
      <c r="AH94" s="217">
        <f t="shared" ca="1" si="101"/>
        <v>0</v>
      </c>
      <c r="AI94" s="217">
        <f t="shared" ca="1" si="101"/>
        <v>0</v>
      </c>
      <c r="AJ94" s="217">
        <f t="shared" ca="1" si="101"/>
        <v>0</v>
      </c>
      <c r="AK94" s="217">
        <f t="shared" ca="1" si="101"/>
        <v>0</v>
      </c>
      <c r="AL94" s="217">
        <f t="shared" ca="1" si="101"/>
        <v>0</v>
      </c>
      <c r="AM94" s="217">
        <f t="shared" ca="1" si="101"/>
        <v>0</v>
      </c>
      <c r="AN94" s="217">
        <f t="shared" ca="1" si="101"/>
        <v>0</v>
      </c>
      <c r="AO94" s="217">
        <f t="shared" ca="1" si="101"/>
        <v>0</v>
      </c>
      <c r="AP94" s="71"/>
      <c r="AQ94" s="68"/>
      <c r="AR94" s="68"/>
      <c r="AS94" s="68"/>
      <c r="AT94" s="68"/>
      <c r="AU94" s="68"/>
      <c r="AV94" s="68"/>
      <c r="AW94" s="68"/>
      <c r="AX94" s="68"/>
      <c r="AY94" s="68"/>
      <c r="AZ94" s="68"/>
      <c r="BA94" s="68"/>
      <c r="BB94" s="68"/>
      <c r="BC94" s="68"/>
      <c r="BD94" s="68"/>
      <c r="BE94" s="68"/>
      <c r="BF94" s="68"/>
      <c r="BG94" s="68"/>
      <c r="BH94" s="68"/>
      <c r="BI94" s="68"/>
      <c r="BJ94" s="68"/>
      <c r="BK94" s="68"/>
      <c r="BL94" s="68"/>
      <c r="BM94" s="68"/>
      <c r="BN94" s="68"/>
      <c r="BO94" s="68"/>
      <c r="BP94" s="68"/>
      <c r="BQ94" s="68"/>
      <c r="BR94" s="68"/>
      <c r="BS94" s="68"/>
      <c r="BT94" s="68"/>
      <c r="BU94" s="68"/>
      <c r="BV94" s="68"/>
      <c r="BW94" s="68"/>
      <c r="BX94" s="68"/>
      <c r="BY94" s="68"/>
      <c r="BZ94" s="68"/>
      <c r="CA94" s="68"/>
      <c r="CB94" s="68"/>
      <c r="CC94" s="68"/>
      <c r="CD94" s="68"/>
      <c r="CE94" s="68"/>
      <c r="CF94" s="68"/>
      <c r="CG94" s="68"/>
      <c r="CH94" s="68"/>
      <c r="CI94" s="68"/>
      <c r="CJ94" s="68"/>
      <c r="CK94" s="68"/>
      <c r="CL94" s="68"/>
      <c r="CM94" s="68"/>
      <c r="CN94" s="68"/>
      <c r="CO94" s="68"/>
      <c r="CP94" s="68"/>
      <c r="CQ94" s="68"/>
      <c r="CR94" s="68"/>
      <c r="CS94" s="68"/>
      <c r="CT94" s="68"/>
      <c r="CU94" s="68"/>
      <c r="CV94" s="68"/>
      <c r="CW94" s="68"/>
      <c r="CX94" s="68"/>
      <c r="CY94" s="68"/>
      <c r="CZ94" s="68"/>
      <c r="DA94" s="68"/>
      <c r="DB94" s="68"/>
      <c r="DC94" s="68"/>
      <c r="DD94" s="68"/>
      <c r="DE94" s="68"/>
      <c r="DF94" s="68"/>
      <c r="DG94" s="68"/>
      <c r="DH94" s="68"/>
      <c r="DI94" s="68"/>
      <c r="DJ94" s="68"/>
      <c r="DK94" s="68"/>
      <c r="DL94" s="68"/>
      <c r="DM94" s="68"/>
      <c r="DN94" s="68"/>
      <c r="DO94" s="68"/>
      <c r="DP94" s="68"/>
      <c r="DQ94" s="68"/>
      <c r="DR94" s="68"/>
      <c r="DS94" s="68"/>
      <c r="DT94" s="68"/>
      <c r="DU94" s="68"/>
      <c r="DV94" s="68"/>
      <c r="DW94" s="68"/>
      <c r="DX94" s="68"/>
      <c r="DY94" s="68"/>
      <c r="DZ94" s="68"/>
      <c r="EA94" s="68"/>
      <c r="EB94" s="68"/>
      <c r="EC94" s="68"/>
      <c r="ED94" s="68"/>
      <c r="EE94" s="68"/>
      <c r="EF94" s="68"/>
      <c r="EG94" s="68"/>
      <c r="EH94" s="68"/>
      <c r="EI94" s="68"/>
      <c r="EJ94" s="68"/>
      <c r="EK94" s="68"/>
      <c r="EL94" s="68"/>
      <c r="EM94" s="68"/>
      <c r="EN94" s="68"/>
      <c r="EO94" s="68"/>
      <c r="EP94" s="68"/>
      <c r="EQ94" s="68"/>
      <c r="ER94" s="68"/>
      <c r="ES94" s="68"/>
    </row>
    <row r="95" spans="2:149" ht="14.1" customHeight="1">
      <c r="C95" s="20"/>
      <c r="E95" s="148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  <c r="BJ95" s="68"/>
      <c r="BK95" s="68"/>
      <c r="BL95" s="68"/>
      <c r="BM95" s="68"/>
      <c r="BN95" s="68"/>
      <c r="BO95" s="68"/>
      <c r="BP95" s="68"/>
      <c r="BQ95" s="68"/>
      <c r="BR95" s="68"/>
      <c r="BS95" s="68"/>
      <c r="BT95" s="68"/>
      <c r="BU95" s="68"/>
      <c r="BV95" s="68"/>
      <c r="BW95" s="68"/>
      <c r="BX95" s="68"/>
      <c r="BY95" s="68"/>
      <c r="BZ95" s="68"/>
      <c r="CA95" s="68"/>
      <c r="CB95" s="68"/>
      <c r="CC95" s="68"/>
      <c r="CD95" s="68"/>
      <c r="CE95" s="68"/>
      <c r="CF95" s="68"/>
      <c r="CG95" s="68"/>
      <c r="CH95" s="68"/>
      <c r="CI95" s="68"/>
      <c r="CJ95" s="68"/>
      <c r="CK95" s="68"/>
      <c r="CL95" s="68"/>
      <c r="CM95" s="68"/>
      <c r="CN95" s="68"/>
      <c r="CO95" s="68"/>
      <c r="CP95" s="68"/>
      <c r="CQ95" s="68"/>
      <c r="CR95" s="68"/>
      <c r="CS95" s="68"/>
      <c r="CT95" s="68"/>
      <c r="CU95" s="68"/>
      <c r="CV95" s="68"/>
      <c r="CW95" s="68"/>
      <c r="CX95" s="68"/>
      <c r="CY95" s="68"/>
      <c r="CZ95" s="68"/>
      <c r="DA95" s="68"/>
      <c r="DB95" s="68"/>
      <c r="DC95" s="68"/>
      <c r="DD95" s="68"/>
      <c r="DE95" s="68"/>
      <c r="DF95" s="68"/>
      <c r="DG95" s="68"/>
      <c r="DH95" s="68"/>
      <c r="DI95" s="68"/>
      <c r="DJ95" s="68"/>
      <c r="DK95" s="68"/>
      <c r="DL95" s="68"/>
      <c r="DM95" s="68"/>
      <c r="DN95" s="68"/>
      <c r="DO95" s="68"/>
      <c r="DP95" s="68"/>
      <c r="DQ95" s="68"/>
      <c r="DR95" s="68"/>
      <c r="DS95" s="68"/>
      <c r="DT95" s="68"/>
      <c r="DU95" s="68"/>
      <c r="DV95" s="68"/>
      <c r="DW95" s="68"/>
      <c r="DX95" s="68"/>
      <c r="DY95" s="68"/>
      <c r="DZ95" s="68"/>
      <c r="EA95" s="68"/>
      <c r="EB95" s="68"/>
      <c r="EC95" s="68"/>
      <c r="ED95" s="68"/>
      <c r="EE95" s="68"/>
      <c r="EF95" s="68"/>
      <c r="EG95" s="68"/>
      <c r="EH95" s="68"/>
      <c r="EI95" s="68"/>
      <c r="EJ95" s="68"/>
      <c r="EK95" s="68"/>
      <c r="EL95" s="68"/>
      <c r="EM95" s="68"/>
      <c r="EN95" s="68"/>
      <c r="EO95" s="68"/>
      <c r="EP95" s="68"/>
      <c r="EQ95" s="68"/>
      <c r="ER95" s="68"/>
      <c r="ES95" s="68"/>
    </row>
    <row r="96" spans="2:149" ht="14.1" customHeight="1">
      <c r="B96" s="34" t="s">
        <v>408</v>
      </c>
      <c r="C96" s="9"/>
      <c r="E96" s="148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  <c r="AO96" s="71"/>
      <c r="AP96" s="71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  <c r="BF96" s="68"/>
      <c r="BG96" s="68"/>
      <c r="BH96" s="68"/>
      <c r="BI96" s="68"/>
      <c r="BJ96" s="68"/>
      <c r="BK96" s="68"/>
      <c r="BL96" s="68"/>
      <c r="BM96" s="68"/>
      <c r="BN96" s="68"/>
      <c r="BO96" s="68"/>
      <c r="BP96" s="68"/>
      <c r="BQ96" s="68"/>
      <c r="BR96" s="68"/>
      <c r="BS96" s="68"/>
      <c r="BT96" s="68"/>
      <c r="BU96" s="68"/>
      <c r="BV96" s="68"/>
      <c r="BW96" s="68"/>
      <c r="BX96" s="68"/>
      <c r="BY96" s="68"/>
      <c r="BZ96" s="68"/>
      <c r="CA96" s="68"/>
      <c r="CB96" s="68"/>
      <c r="CC96" s="68"/>
      <c r="CD96" s="68"/>
      <c r="CE96" s="68"/>
      <c r="CF96" s="68"/>
      <c r="CG96" s="68"/>
      <c r="CH96" s="68"/>
      <c r="CI96" s="68"/>
      <c r="CJ96" s="68"/>
      <c r="CK96" s="68"/>
      <c r="CL96" s="68"/>
      <c r="CM96" s="68"/>
      <c r="CN96" s="68"/>
      <c r="CO96" s="68"/>
      <c r="CP96" s="68"/>
      <c r="CQ96" s="68"/>
      <c r="CR96" s="68"/>
      <c r="CS96" s="68"/>
      <c r="CT96" s="68"/>
      <c r="CU96" s="68"/>
      <c r="CV96" s="68"/>
      <c r="CW96" s="68"/>
      <c r="CX96" s="68"/>
      <c r="CY96" s="68"/>
      <c r="CZ96" s="68"/>
      <c r="DA96" s="68"/>
      <c r="DB96" s="68"/>
      <c r="DC96" s="68"/>
      <c r="DD96" s="68"/>
      <c r="DE96" s="68"/>
      <c r="DF96" s="68"/>
      <c r="DG96" s="68"/>
      <c r="DH96" s="68"/>
      <c r="DI96" s="68"/>
      <c r="DJ96" s="68"/>
      <c r="DK96" s="68"/>
      <c r="DL96" s="68"/>
      <c r="DM96" s="68"/>
      <c r="DN96" s="68"/>
      <c r="DO96" s="68"/>
      <c r="DP96" s="68"/>
      <c r="DQ96" s="68"/>
      <c r="DR96" s="68"/>
      <c r="DS96" s="68"/>
      <c r="DT96" s="68"/>
      <c r="DU96" s="68"/>
      <c r="DV96" s="68"/>
      <c r="DW96" s="68"/>
      <c r="DX96" s="68"/>
      <c r="DY96" s="68"/>
      <c r="DZ96" s="68"/>
      <c r="EA96" s="68"/>
      <c r="EB96" s="68"/>
      <c r="EC96" s="68"/>
      <c r="ED96" s="68"/>
      <c r="EE96" s="68"/>
      <c r="EF96" s="68"/>
      <c r="EG96" s="68"/>
      <c r="EH96" s="68"/>
      <c r="EI96" s="68"/>
      <c r="EJ96" s="68"/>
      <c r="EK96" s="68"/>
      <c r="EL96" s="68"/>
      <c r="EM96" s="68"/>
      <c r="EN96" s="68"/>
      <c r="EO96" s="68"/>
      <c r="EP96" s="68"/>
      <c r="EQ96" s="68"/>
      <c r="ER96" s="68"/>
      <c r="ES96" s="68"/>
    </row>
    <row r="97" spans="2:149" ht="14.1" customHeight="1">
      <c r="B97" s="20" t="s">
        <v>409</v>
      </c>
      <c r="C97" s="1056">
        <f>_Tax1</f>
        <v>0.09</v>
      </c>
      <c r="D97" s="8" t="s">
        <v>97</v>
      </c>
      <c r="E97" s="148">
        <f ca="1">SUM(G97:AP97)</f>
        <v>4000</v>
      </c>
      <c r="G97" s="71">
        <f>MIN(G94,200)</f>
        <v>0</v>
      </c>
      <c r="H97" s="71">
        <f ca="1">MIN(H94,200)</f>
        <v>0</v>
      </c>
      <c r="I97" s="71">
        <f t="shared" ref="I97:Q97" ca="1" si="102">MIN(I94,200)</f>
        <v>0</v>
      </c>
      <c r="J97" s="71">
        <f t="shared" ca="1" si="102"/>
        <v>200</v>
      </c>
      <c r="K97" s="71">
        <f t="shared" ca="1" si="102"/>
        <v>200</v>
      </c>
      <c r="L97" s="71">
        <f t="shared" ca="1" si="102"/>
        <v>200</v>
      </c>
      <c r="M97" s="71">
        <f t="shared" ca="1" si="102"/>
        <v>200</v>
      </c>
      <c r="N97" s="71">
        <f t="shared" ca="1" si="102"/>
        <v>200</v>
      </c>
      <c r="O97" s="71">
        <f t="shared" ca="1" si="102"/>
        <v>200</v>
      </c>
      <c r="P97" s="71">
        <f t="shared" ca="1" si="102"/>
        <v>200</v>
      </c>
      <c r="Q97" s="71">
        <f t="shared" ca="1" si="102"/>
        <v>200</v>
      </c>
      <c r="R97" s="71">
        <f t="shared" ref="R97:AO97" ca="1" si="103">MIN(R94,200)</f>
        <v>200</v>
      </c>
      <c r="S97" s="71">
        <f t="shared" ca="1" si="103"/>
        <v>200</v>
      </c>
      <c r="T97" s="71">
        <f t="shared" ca="1" si="103"/>
        <v>200</v>
      </c>
      <c r="U97" s="71">
        <f t="shared" ca="1" si="103"/>
        <v>200</v>
      </c>
      <c r="V97" s="71">
        <f t="shared" ca="1" si="103"/>
        <v>200</v>
      </c>
      <c r="W97" s="71">
        <f t="shared" ca="1" si="103"/>
        <v>200</v>
      </c>
      <c r="X97" s="71">
        <f t="shared" ca="1" si="103"/>
        <v>200</v>
      </c>
      <c r="Y97" s="71">
        <f t="shared" ca="1" si="103"/>
        <v>200</v>
      </c>
      <c r="Z97" s="71">
        <f t="shared" ca="1" si="103"/>
        <v>200</v>
      </c>
      <c r="AA97" s="71">
        <f t="shared" ca="1" si="103"/>
        <v>200</v>
      </c>
      <c r="AB97" s="71">
        <f t="shared" ca="1" si="103"/>
        <v>200</v>
      </c>
      <c r="AC97" s="71">
        <f t="shared" ca="1" si="103"/>
        <v>200</v>
      </c>
      <c r="AD97" s="71">
        <f t="shared" ca="1" si="103"/>
        <v>0</v>
      </c>
      <c r="AE97" s="71">
        <f t="shared" ca="1" si="103"/>
        <v>0</v>
      </c>
      <c r="AF97" s="71">
        <f t="shared" ca="1" si="103"/>
        <v>0</v>
      </c>
      <c r="AG97" s="71">
        <f t="shared" ca="1" si="103"/>
        <v>0</v>
      </c>
      <c r="AH97" s="71">
        <f t="shared" ca="1" si="103"/>
        <v>0</v>
      </c>
      <c r="AI97" s="71">
        <f t="shared" ca="1" si="103"/>
        <v>0</v>
      </c>
      <c r="AJ97" s="71">
        <f t="shared" ca="1" si="103"/>
        <v>0</v>
      </c>
      <c r="AK97" s="71">
        <f t="shared" ca="1" si="103"/>
        <v>0</v>
      </c>
      <c r="AL97" s="71">
        <f t="shared" ca="1" si="103"/>
        <v>0</v>
      </c>
      <c r="AM97" s="71">
        <f t="shared" ca="1" si="103"/>
        <v>0</v>
      </c>
      <c r="AN97" s="71">
        <f t="shared" ca="1" si="103"/>
        <v>0</v>
      </c>
      <c r="AO97" s="71">
        <f t="shared" ca="1" si="103"/>
        <v>0</v>
      </c>
      <c r="AP97" s="71"/>
      <c r="AQ97" s="68"/>
      <c r="AR97" s="68"/>
      <c r="AS97" s="68"/>
      <c r="AT97" s="68"/>
      <c r="AU97" s="68"/>
      <c r="AV97" s="68"/>
      <c r="AW97" s="68"/>
      <c r="AX97" s="68"/>
      <c r="AY97" s="68"/>
      <c r="AZ97" s="68"/>
      <c r="BA97" s="68"/>
      <c r="BB97" s="68"/>
      <c r="BC97" s="68"/>
      <c r="BD97" s="68"/>
      <c r="BE97" s="68"/>
      <c r="BF97" s="68"/>
      <c r="BG97" s="68"/>
      <c r="BH97" s="68"/>
      <c r="BI97" s="68"/>
      <c r="BJ97" s="68"/>
      <c r="BK97" s="68"/>
      <c r="BL97" s="68"/>
      <c r="BM97" s="68"/>
      <c r="BN97" s="68"/>
      <c r="BO97" s="68"/>
      <c r="BP97" s="68"/>
      <c r="BQ97" s="68"/>
      <c r="BR97" s="68"/>
      <c r="BS97" s="68"/>
      <c r="BT97" s="68"/>
      <c r="BU97" s="68"/>
      <c r="BV97" s="68"/>
      <c r="BW97" s="68"/>
      <c r="BX97" s="68"/>
      <c r="BY97" s="68"/>
      <c r="BZ97" s="68"/>
      <c r="CA97" s="68"/>
      <c r="CB97" s="68"/>
      <c r="CC97" s="68"/>
      <c r="CD97" s="68"/>
      <c r="CE97" s="68"/>
      <c r="CF97" s="68"/>
      <c r="CG97" s="68"/>
      <c r="CH97" s="68"/>
      <c r="CI97" s="68"/>
      <c r="CJ97" s="68"/>
      <c r="CK97" s="68"/>
      <c r="CL97" s="68"/>
      <c r="CM97" s="68"/>
      <c r="CN97" s="68"/>
      <c r="CO97" s="68"/>
      <c r="CP97" s="68"/>
      <c r="CQ97" s="68"/>
      <c r="CR97" s="68"/>
      <c r="CS97" s="68"/>
      <c r="CT97" s="68"/>
      <c r="CU97" s="68"/>
      <c r="CV97" s="68"/>
      <c r="CW97" s="68"/>
      <c r="CX97" s="68"/>
      <c r="CY97" s="68"/>
      <c r="CZ97" s="68"/>
      <c r="DA97" s="68"/>
      <c r="DB97" s="68"/>
      <c r="DC97" s="68"/>
      <c r="DD97" s="68"/>
      <c r="DE97" s="68"/>
      <c r="DF97" s="68"/>
      <c r="DG97" s="68"/>
      <c r="DH97" s="68"/>
      <c r="DI97" s="68"/>
      <c r="DJ97" s="68"/>
      <c r="DK97" s="68"/>
      <c r="DL97" s="68"/>
      <c r="DM97" s="68"/>
      <c r="DN97" s="68"/>
      <c r="DO97" s="68"/>
      <c r="DP97" s="68"/>
      <c r="DQ97" s="68"/>
      <c r="DR97" s="68"/>
      <c r="DS97" s="68"/>
      <c r="DT97" s="68"/>
      <c r="DU97" s="68"/>
      <c r="DV97" s="68"/>
      <c r="DW97" s="68"/>
      <c r="DX97" s="68"/>
      <c r="DY97" s="68"/>
      <c r="DZ97" s="68"/>
      <c r="EA97" s="68"/>
      <c r="EB97" s="68"/>
      <c r="EC97" s="68"/>
      <c r="ED97" s="68"/>
      <c r="EE97" s="68"/>
      <c r="EF97" s="68"/>
      <c r="EG97" s="68"/>
      <c r="EH97" s="68"/>
      <c r="EI97" s="68"/>
      <c r="EJ97" s="68"/>
      <c r="EK97" s="68"/>
      <c r="EL97" s="68"/>
      <c r="EM97" s="68"/>
      <c r="EN97" s="68"/>
      <c r="EO97" s="68"/>
      <c r="EP97" s="68"/>
      <c r="EQ97" s="68"/>
      <c r="ER97" s="68"/>
      <c r="ES97" s="68"/>
    </row>
    <row r="98" spans="2:149" ht="14.1" customHeight="1">
      <c r="B98" s="20" t="s">
        <v>410</v>
      </c>
      <c r="C98" s="1056">
        <f>_Tax2</f>
        <v>0.19</v>
      </c>
      <c r="D98" s="8" t="s">
        <v>97</v>
      </c>
      <c r="E98" s="148">
        <f ca="1">SUM(G98:AP98)</f>
        <v>83001.063017508655</v>
      </c>
      <c r="G98" s="71">
        <f t="shared" ref="G98:Q98" si="104">MIN(G94-G97,19800)</f>
        <v>0</v>
      </c>
      <c r="H98" s="71">
        <f t="shared" ca="1" si="104"/>
        <v>0</v>
      </c>
      <c r="I98" s="71">
        <f t="shared" ca="1" si="104"/>
        <v>0</v>
      </c>
      <c r="J98" s="71">
        <f t="shared" ca="1" si="104"/>
        <v>1210.2395921334653</v>
      </c>
      <c r="K98" s="71">
        <f t="shared" ca="1" si="104"/>
        <v>1749.6823795237087</v>
      </c>
      <c r="L98" s="71">
        <f t="shared" ca="1" si="104"/>
        <v>2029.5850635543729</v>
      </c>
      <c r="M98" s="71">
        <f t="shared" ca="1" si="104"/>
        <v>2335.1308784756629</v>
      </c>
      <c r="N98" s="71">
        <f t="shared" ca="1" si="104"/>
        <v>2645.022656140939</v>
      </c>
      <c r="O98" s="71">
        <f t="shared" ca="1" si="104"/>
        <v>2977.873998329158</v>
      </c>
      <c r="P98" s="71">
        <f t="shared" ca="1" si="104"/>
        <v>3302.1342737802161</v>
      </c>
      <c r="Q98" s="71">
        <f t="shared" ca="1" si="104"/>
        <v>3625.785490176816</v>
      </c>
      <c r="R98" s="71">
        <f t="shared" ref="R98:AO98" ca="1" si="105">MIN(R94-R97,19800)</f>
        <v>3948.8172910718004</v>
      </c>
      <c r="S98" s="71">
        <f t="shared" ca="1" si="105"/>
        <v>4271.2191402601002</v>
      </c>
      <c r="T98" s="71">
        <f t="shared" ca="1" si="105"/>
        <v>4592.9803185940964</v>
      </c>
      <c r="U98" s="71">
        <f t="shared" ca="1" si="105"/>
        <v>4914.0899207415405</v>
      </c>
      <c r="V98" s="71">
        <f t="shared" ca="1" si="105"/>
        <v>5234.536851884799</v>
      </c>
      <c r="W98" s="71">
        <f t="shared" ca="1" si="105"/>
        <v>5554.3098243604782</v>
      </c>
      <c r="X98" s="71">
        <f t="shared" ca="1" si="105"/>
        <v>5873.3973542382519</v>
      </c>
      <c r="Y98" s="71">
        <f t="shared" ca="1" si="105"/>
        <v>6191.7877578378666</v>
      </c>
      <c r="Z98" s="71">
        <f t="shared" ca="1" si="105"/>
        <v>6500.2699294330114</v>
      </c>
      <c r="AA98" s="71">
        <f t="shared" ca="1" si="105"/>
        <v>6437.6403688910932</v>
      </c>
      <c r="AB98" s="71">
        <f t="shared" ca="1" si="105"/>
        <v>6482.1062006669154</v>
      </c>
      <c r="AC98" s="71">
        <f t="shared" ca="1" si="105"/>
        <v>3124.4537274143622</v>
      </c>
      <c r="AD98" s="71">
        <f t="shared" ca="1" si="105"/>
        <v>0</v>
      </c>
      <c r="AE98" s="71">
        <f t="shared" ca="1" si="105"/>
        <v>0</v>
      </c>
      <c r="AF98" s="71">
        <f t="shared" ca="1" si="105"/>
        <v>0</v>
      </c>
      <c r="AG98" s="71">
        <f t="shared" ca="1" si="105"/>
        <v>0</v>
      </c>
      <c r="AH98" s="71">
        <f t="shared" ca="1" si="105"/>
        <v>0</v>
      </c>
      <c r="AI98" s="71">
        <f t="shared" ca="1" si="105"/>
        <v>0</v>
      </c>
      <c r="AJ98" s="71">
        <f t="shared" ca="1" si="105"/>
        <v>0</v>
      </c>
      <c r="AK98" s="71">
        <f t="shared" ca="1" si="105"/>
        <v>0</v>
      </c>
      <c r="AL98" s="71">
        <f t="shared" ca="1" si="105"/>
        <v>0</v>
      </c>
      <c r="AM98" s="71">
        <f t="shared" ca="1" si="105"/>
        <v>0</v>
      </c>
      <c r="AN98" s="71">
        <f t="shared" ca="1" si="105"/>
        <v>0</v>
      </c>
      <c r="AO98" s="71">
        <f t="shared" ca="1" si="105"/>
        <v>0</v>
      </c>
      <c r="AP98" s="71"/>
      <c r="AQ98" s="68"/>
      <c r="AR98" s="68"/>
      <c r="AS98" s="68"/>
      <c r="AT98" s="68"/>
      <c r="AU98" s="68"/>
      <c r="AV98" s="68"/>
      <c r="AW98" s="68"/>
      <c r="AX98" s="68"/>
      <c r="AY98" s="68"/>
      <c r="AZ98" s="68"/>
      <c r="BA98" s="68"/>
      <c r="BB98" s="68"/>
      <c r="BC98" s="68"/>
      <c r="BD98" s="68"/>
      <c r="BE98" s="68"/>
      <c r="BF98" s="68"/>
      <c r="BG98" s="68"/>
      <c r="BH98" s="68"/>
      <c r="BI98" s="68"/>
      <c r="BJ98" s="68"/>
      <c r="BK98" s="68"/>
      <c r="BL98" s="68"/>
      <c r="BM98" s="68"/>
      <c r="BN98" s="68"/>
      <c r="BO98" s="68"/>
      <c r="BP98" s="68"/>
      <c r="BQ98" s="68"/>
      <c r="BR98" s="68"/>
      <c r="BS98" s="68"/>
      <c r="BT98" s="68"/>
      <c r="BU98" s="68"/>
      <c r="BV98" s="68"/>
      <c r="BW98" s="68"/>
      <c r="BX98" s="68"/>
      <c r="BY98" s="68"/>
      <c r="BZ98" s="68"/>
      <c r="CA98" s="68"/>
      <c r="CB98" s="68"/>
      <c r="CC98" s="68"/>
      <c r="CD98" s="68"/>
      <c r="CE98" s="68"/>
      <c r="CF98" s="68"/>
      <c r="CG98" s="68"/>
      <c r="CH98" s="68"/>
      <c r="CI98" s="68"/>
      <c r="CJ98" s="68"/>
      <c r="CK98" s="68"/>
      <c r="CL98" s="68"/>
      <c r="CM98" s="68"/>
      <c r="CN98" s="68"/>
      <c r="CO98" s="68"/>
      <c r="CP98" s="68"/>
      <c r="CQ98" s="68"/>
      <c r="CR98" s="68"/>
      <c r="CS98" s="68"/>
      <c r="CT98" s="68"/>
      <c r="CU98" s="68"/>
      <c r="CV98" s="68"/>
      <c r="CW98" s="68"/>
      <c r="CX98" s="68"/>
      <c r="CY98" s="68"/>
      <c r="CZ98" s="68"/>
      <c r="DA98" s="68"/>
      <c r="DB98" s="68"/>
      <c r="DC98" s="68"/>
      <c r="DD98" s="68"/>
      <c r="DE98" s="68"/>
      <c r="DF98" s="68"/>
      <c r="DG98" s="68"/>
      <c r="DH98" s="68"/>
      <c r="DI98" s="68"/>
      <c r="DJ98" s="68"/>
      <c r="DK98" s="68"/>
      <c r="DL98" s="68"/>
      <c r="DM98" s="68"/>
      <c r="DN98" s="68"/>
      <c r="DO98" s="68"/>
      <c r="DP98" s="68"/>
      <c r="DQ98" s="68"/>
      <c r="DR98" s="68"/>
      <c r="DS98" s="68"/>
      <c r="DT98" s="68"/>
      <c r="DU98" s="68"/>
      <c r="DV98" s="68"/>
      <c r="DW98" s="68"/>
      <c r="DX98" s="68"/>
      <c r="DY98" s="68"/>
      <c r="DZ98" s="68"/>
      <c r="EA98" s="68"/>
      <c r="EB98" s="68"/>
      <c r="EC98" s="68"/>
      <c r="ED98" s="68"/>
      <c r="EE98" s="68"/>
      <c r="EF98" s="68"/>
      <c r="EG98" s="68"/>
      <c r="EH98" s="68"/>
      <c r="EI98" s="68"/>
      <c r="EJ98" s="68"/>
      <c r="EK98" s="68"/>
      <c r="EL98" s="68"/>
      <c r="EM98" s="68"/>
      <c r="EN98" s="68"/>
      <c r="EO98" s="68"/>
      <c r="EP98" s="68"/>
      <c r="EQ98" s="68"/>
      <c r="ER98" s="68"/>
      <c r="ES98" s="68"/>
    </row>
    <row r="99" spans="2:149" ht="14.1" customHeight="1">
      <c r="B99" s="30" t="s">
        <v>411</v>
      </c>
      <c r="C99" s="1056">
        <f>_Tax3</f>
        <v>0.21</v>
      </c>
      <c r="D99" s="233" t="s">
        <v>97</v>
      </c>
      <c r="E99" s="145">
        <f ca="1">SUM(G99:AP99)</f>
        <v>0</v>
      </c>
      <c r="F99" s="46"/>
      <c r="G99" s="237">
        <f>MAX(0,G94-G97-G98)</f>
        <v>0</v>
      </c>
      <c r="H99" s="237">
        <f ca="1">MAX(0,H94-H97-H98)</f>
        <v>0</v>
      </c>
      <c r="I99" s="237">
        <f t="shared" ref="I99:Q99" ca="1" si="106">MAX(0,I94-I97-I98)</f>
        <v>0</v>
      </c>
      <c r="J99" s="237">
        <f t="shared" ca="1" si="106"/>
        <v>0</v>
      </c>
      <c r="K99" s="237">
        <f t="shared" ca="1" si="106"/>
        <v>0</v>
      </c>
      <c r="L99" s="237">
        <f t="shared" ca="1" si="106"/>
        <v>0</v>
      </c>
      <c r="M99" s="237">
        <f t="shared" ca="1" si="106"/>
        <v>0</v>
      </c>
      <c r="N99" s="237">
        <f t="shared" ca="1" si="106"/>
        <v>0</v>
      </c>
      <c r="O99" s="237">
        <f t="shared" ca="1" si="106"/>
        <v>0</v>
      </c>
      <c r="P99" s="237">
        <f t="shared" ca="1" si="106"/>
        <v>0</v>
      </c>
      <c r="Q99" s="237">
        <f t="shared" ca="1" si="106"/>
        <v>0</v>
      </c>
      <c r="R99" s="237">
        <f t="shared" ref="R99:AO99" ca="1" si="107">MAX(0,R94-R97-R98)</f>
        <v>0</v>
      </c>
      <c r="S99" s="237">
        <f t="shared" ca="1" si="107"/>
        <v>0</v>
      </c>
      <c r="T99" s="237">
        <f t="shared" ca="1" si="107"/>
        <v>0</v>
      </c>
      <c r="U99" s="237">
        <f t="shared" ca="1" si="107"/>
        <v>0</v>
      </c>
      <c r="V99" s="237">
        <f t="shared" ca="1" si="107"/>
        <v>0</v>
      </c>
      <c r="W99" s="237">
        <f t="shared" ca="1" si="107"/>
        <v>0</v>
      </c>
      <c r="X99" s="237">
        <f t="shared" ca="1" si="107"/>
        <v>0</v>
      </c>
      <c r="Y99" s="237">
        <f t="shared" ca="1" si="107"/>
        <v>0</v>
      </c>
      <c r="Z99" s="237">
        <f t="shared" ca="1" si="107"/>
        <v>0</v>
      </c>
      <c r="AA99" s="237">
        <f t="shared" ca="1" si="107"/>
        <v>0</v>
      </c>
      <c r="AB99" s="237">
        <f t="shared" ca="1" si="107"/>
        <v>0</v>
      </c>
      <c r="AC99" s="237">
        <f t="shared" ca="1" si="107"/>
        <v>0</v>
      </c>
      <c r="AD99" s="237">
        <f t="shared" ca="1" si="107"/>
        <v>0</v>
      </c>
      <c r="AE99" s="237">
        <f t="shared" ca="1" si="107"/>
        <v>0</v>
      </c>
      <c r="AF99" s="237">
        <f t="shared" ca="1" si="107"/>
        <v>0</v>
      </c>
      <c r="AG99" s="237">
        <f t="shared" ca="1" si="107"/>
        <v>0</v>
      </c>
      <c r="AH99" s="237">
        <f t="shared" ca="1" si="107"/>
        <v>0</v>
      </c>
      <c r="AI99" s="237">
        <f t="shared" ca="1" si="107"/>
        <v>0</v>
      </c>
      <c r="AJ99" s="237">
        <f t="shared" ca="1" si="107"/>
        <v>0</v>
      </c>
      <c r="AK99" s="237">
        <f t="shared" ca="1" si="107"/>
        <v>0</v>
      </c>
      <c r="AL99" s="237">
        <f t="shared" ca="1" si="107"/>
        <v>0</v>
      </c>
      <c r="AM99" s="237">
        <f t="shared" ca="1" si="107"/>
        <v>0</v>
      </c>
      <c r="AN99" s="237">
        <f t="shared" ca="1" si="107"/>
        <v>0</v>
      </c>
      <c r="AO99" s="237">
        <f t="shared" ca="1" si="107"/>
        <v>0</v>
      </c>
      <c r="AP99" s="71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  <c r="CW99" s="68"/>
      <c r="CX99" s="68"/>
      <c r="CY99" s="68"/>
      <c r="CZ99" s="68"/>
      <c r="DA99" s="68"/>
      <c r="DB99" s="68"/>
      <c r="DC99" s="68"/>
      <c r="DD99" s="68"/>
      <c r="DE99" s="68"/>
      <c r="DF99" s="68"/>
      <c r="DG99" s="68"/>
      <c r="DH99" s="68"/>
      <c r="DI99" s="68"/>
      <c r="DJ99" s="68"/>
      <c r="DK99" s="68"/>
      <c r="DL99" s="68"/>
      <c r="DM99" s="68"/>
      <c r="DN99" s="68"/>
      <c r="DO99" s="68"/>
      <c r="DP99" s="68"/>
      <c r="DQ99" s="68"/>
      <c r="DR99" s="68"/>
      <c r="DS99" s="68"/>
      <c r="DT99" s="68"/>
      <c r="DU99" s="68"/>
      <c r="DV99" s="68"/>
      <c r="DW99" s="68"/>
      <c r="DX99" s="68"/>
      <c r="DY99" s="68"/>
      <c r="DZ99" s="68"/>
      <c r="EA99" s="68"/>
      <c r="EB99" s="68"/>
      <c r="EC99" s="68"/>
      <c r="ED99" s="68"/>
      <c r="EE99" s="68"/>
      <c r="EF99" s="68"/>
      <c r="EG99" s="68"/>
      <c r="EH99" s="68"/>
      <c r="EI99" s="68"/>
      <c r="EJ99" s="68"/>
      <c r="EK99" s="68"/>
      <c r="EL99" s="68"/>
      <c r="EM99" s="68"/>
      <c r="EN99" s="68"/>
      <c r="EO99" s="68"/>
      <c r="EP99" s="68"/>
      <c r="EQ99" s="68"/>
      <c r="ER99" s="68"/>
      <c r="ES99" s="68"/>
    </row>
    <row r="100" spans="2:149" ht="14.1" customHeight="1">
      <c r="B100" s="63" t="s">
        <v>412</v>
      </c>
      <c r="C100" s="645"/>
      <c r="D100" s="8" t="s">
        <v>97</v>
      </c>
      <c r="E100" s="148">
        <f ca="1">SUM(G100:AP100)</f>
        <v>16130.201973326644</v>
      </c>
      <c r="G100" s="71">
        <f t="shared" ref="G100:Q100" si="108">SUMPRODUCT(G97:G99,$C$97:$C$99)</f>
        <v>0</v>
      </c>
      <c r="H100" s="71">
        <f t="shared" ca="1" si="108"/>
        <v>0</v>
      </c>
      <c r="I100" s="71">
        <f t="shared" ca="1" si="108"/>
        <v>0</v>
      </c>
      <c r="J100" s="71">
        <f t="shared" ca="1" si="108"/>
        <v>247.94552250535841</v>
      </c>
      <c r="K100" s="71">
        <f t="shared" ca="1" si="108"/>
        <v>350.43965210950466</v>
      </c>
      <c r="L100" s="10">
        <f t="shared" ca="1" si="108"/>
        <v>403.62116207533086</v>
      </c>
      <c r="M100" s="71">
        <f t="shared" ca="1" si="108"/>
        <v>461.67486691037595</v>
      </c>
      <c r="N100" s="71">
        <f t="shared" ca="1" si="108"/>
        <v>520.55430466677842</v>
      </c>
      <c r="O100" s="71">
        <f t="shared" ca="1" si="108"/>
        <v>583.79605968253998</v>
      </c>
      <c r="P100" s="71">
        <f t="shared" ca="1" si="108"/>
        <v>645.4055120182411</v>
      </c>
      <c r="Q100" s="71">
        <f t="shared" ca="1" si="108"/>
        <v>706.89924313359506</v>
      </c>
      <c r="R100" s="71">
        <f t="shared" ref="R100:AO100" ca="1" si="109">SUMPRODUCT(R97:R99,$C$97:$C$99)</f>
        <v>768.27528530364202</v>
      </c>
      <c r="S100" s="71">
        <f t="shared" ca="1" si="109"/>
        <v>829.53163664941906</v>
      </c>
      <c r="T100" s="71">
        <f t="shared" ca="1" si="109"/>
        <v>890.66626053287837</v>
      </c>
      <c r="U100" s="71">
        <f t="shared" ca="1" si="109"/>
        <v>951.67708494089266</v>
      </c>
      <c r="V100" s="71">
        <f t="shared" ca="1" si="109"/>
        <v>1012.5620018581118</v>
      </c>
      <c r="W100" s="71">
        <f t="shared" ca="1" si="109"/>
        <v>1073.3188666284909</v>
      </c>
      <c r="X100" s="71">
        <f t="shared" ca="1" si="109"/>
        <v>1133.945497305268</v>
      </c>
      <c r="Y100" s="71">
        <f t="shared" ca="1" si="109"/>
        <v>1194.4396739891947</v>
      </c>
      <c r="Z100" s="71">
        <f t="shared" ca="1" si="109"/>
        <v>1253.0512865922722</v>
      </c>
      <c r="AA100" s="71">
        <f t="shared" ca="1" si="109"/>
        <v>1241.1516700893078</v>
      </c>
      <c r="AB100" s="71">
        <f t="shared" ca="1" si="109"/>
        <v>1249.6001781267139</v>
      </c>
      <c r="AC100" s="71">
        <f t="shared" ca="1" si="109"/>
        <v>611.64620820872881</v>
      </c>
      <c r="AD100" s="71">
        <f t="shared" ca="1" si="109"/>
        <v>0</v>
      </c>
      <c r="AE100" s="71">
        <f t="shared" ca="1" si="109"/>
        <v>0</v>
      </c>
      <c r="AF100" s="71">
        <f t="shared" ca="1" si="109"/>
        <v>0</v>
      </c>
      <c r="AG100" s="71">
        <f t="shared" ca="1" si="109"/>
        <v>0</v>
      </c>
      <c r="AH100" s="71">
        <f t="shared" ca="1" si="109"/>
        <v>0</v>
      </c>
      <c r="AI100" s="71">
        <f t="shared" ca="1" si="109"/>
        <v>0</v>
      </c>
      <c r="AJ100" s="71">
        <f t="shared" ca="1" si="109"/>
        <v>0</v>
      </c>
      <c r="AK100" s="71">
        <f t="shared" ca="1" si="109"/>
        <v>0</v>
      </c>
      <c r="AL100" s="71">
        <f t="shared" ca="1" si="109"/>
        <v>0</v>
      </c>
      <c r="AM100" s="71">
        <f t="shared" ca="1" si="109"/>
        <v>0</v>
      </c>
      <c r="AN100" s="71">
        <f t="shared" ca="1" si="109"/>
        <v>0</v>
      </c>
      <c r="AO100" s="71">
        <f t="shared" ca="1" si="109"/>
        <v>0</v>
      </c>
      <c r="AP100" s="71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  <c r="BP100" s="68"/>
      <c r="BQ100" s="68"/>
      <c r="BR100" s="68"/>
      <c r="BS100" s="68"/>
      <c r="BT100" s="68"/>
      <c r="BU100" s="68"/>
      <c r="BV100" s="68"/>
      <c r="BW100" s="68"/>
      <c r="BX100" s="68"/>
      <c r="BY100" s="68"/>
      <c r="BZ100" s="68"/>
      <c r="CA100" s="68"/>
      <c r="CB100" s="68"/>
      <c r="CC100" s="68"/>
      <c r="CD100" s="68"/>
      <c r="CE100" s="68"/>
      <c r="CF100" s="68"/>
      <c r="CG100" s="68"/>
      <c r="CH100" s="68"/>
      <c r="CI100" s="68"/>
      <c r="CJ100" s="68"/>
      <c r="CK100" s="68"/>
      <c r="CL100" s="68"/>
      <c r="CM100" s="68"/>
      <c r="CN100" s="68"/>
      <c r="CO100" s="68"/>
      <c r="CP100" s="68"/>
      <c r="CQ100" s="68"/>
      <c r="CR100" s="68"/>
      <c r="CS100" s="68"/>
      <c r="CT100" s="68"/>
      <c r="CU100" s="68"/>
      <c r="CV100" s="68"/>
      <c r="CW100" s="68"/>
      <c r="CX100" s="68"/>
      <c r="CY100" s="68"/>
      <c r="CZ100" s="68"/>
      <c r="DA100" s="68"/>
      <c r="DB100" s="68"/>
      <c r="DC100" s="68"/>
      <c r="DD100" s="68"/>
      <c r="DE100" s="68"/>
      <c r="DF100" s="68"/>
      <c r="DG100" s="68"/>
      <c r="DH100" s="68"/>
      <c r="DI100" s="68"/>
      <c r="DJ100" s="68"/>
      <c r="DK100" s="68"/>
      <c r="DL100" s="68"/>
      <c r="DM100" s="68"/>
      <c r="DN100" s="68"/>
      <c r="DO100" s="68"/>
      <c r="DP100" s="68"/>
      <c r="DQ100" s="68"/>
      <c r="DR100" s="68"/>
      <c r="DS100" s="68"/>
      <c r="DT100" s="68"/>
      <c r="DU100" s="68"/>
      <c r="DV100" s="68"/>
      <c r="DW100" s="68"/>
      <c r="DX100" s="68"/>
      <c r="DY100" s="68"/>
      <c r="DZ100" s="68"/>
      <c r="EA100" s="68"/>
      <c r="EB100" s="68"/>
      <c r="EC100" s="68"/>
      <c r="ED100" s="68"/>
      <c r="EE100" s="68"/>
      <c r="EF100" s="68"/>
      <c r="EG100" s="68"/>
      <c r="EH100" s="68"/>
      <c r="EI100" s="68"/>
      <c r="EJ100" s="68"/>
      <c r="EK100" s="68"/>
      <c r="EL100" s="68"/>
      <c r="EM100" s="68"/>
      <c r="EN100" s="68"/>
      <c r="EO100" s="68"/>
      <c r="EP100" s="68"/>
      <c r="EQ100" s="68"/>
      <c r="ER100" s="68"/>
      <c r="ES100" s="68"/>
    </row>
    <row r="101" spans="2:149" ht="14.1" customHeight="1">
      <c r="B101" s="20"/>
      <c r="C101" s="645"/>
      <c r="E101" s="148"/>
      <c r="G101" s="71"/>
      <c r="H101" s="71"/>
      <c r="I101" s="71"/>
      <c r="J101" s="71"/>
      <c r="K101" s="71"/>
      <c r="L101" s="10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  <c r="AO101" s="71"/>
      <c r="AP101" s="71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  <c r="CW101" s="68"/>
      <c r="CX101" s="68"/>
      <c r="CY101" s="68"/>
      <c r="CZ101" s="68"/>
      <c r="DA101" s="68"/>
      <c r="DB101" s="68"/>
      <c r="DC101" s="68"/>
      <c r="DD101" s="68"/>
      <c r="DE101" s="68"/>
      <c r="DF101" s="68"/>
      <c r="DG101" s="68"/>
      <c r="DH101" s="68"/>
      <c r="DI101" s="68"/>
      <c r="DJ101" s="68"/>
      <c r="DK101" s="68"/>
      <c r="DL101" s="68"/>
      <c r="DM101" s="68"/>
      <c r="DN101" s="68"/>
      <c r="DO101" s="68"/>
      <c r="DP101" s="68"/>
      <c r="DQ101" s="68"/>
      <c r="DR101" s="68"/>
      <c r="DS101" s="68"/>
      <c r="DT101" s="68"/>
      <c r="DU101" s="68"/>
      <c r="DV101" s="68"/>
      <c r="DW101" s="68"/>
      <c r="DX101" s="68"/>
      <c r="DY101" s="68"/>
      <c r="DZ101" s="68"/>
      <c r="EA101" s="68"/>
      <c r="EB101" s="68"/>
      <c r="EC101" s="68"/>
      <c r="ED101" s="68"/>
      <c r="EE101" s="68"/>
      <c r="EF101" s="68"/>
      <c r="EG101" s="68"/>
      <c r="EH101" s="68"/>
      <c r="EI101" s="68"/>
      <c r="EJ101" s="68"/>
      <c r="EK101" s="68"/>
      <c r="EL101" s="68"/>
      <c r="EM101" s="68"/>
      <c r="EN101" s="68"/>
      <c r="EO101" s="68"/>
      <c r="EP101" s="68"/>
      <c r="EQ101" s="68"/>
      <c r="ER101" s="68"/>
      <c r="ES101" s="68"/>
    </row>
    <row r="102" spans="2:149" ht="14.1" customHeight="1">
      <c r="B102" s="34" t="s">
        <v>659</v>
      </c>
      <c r="C102" s="1055"/>
      <c r="D102" s="8" t="s">
        <v>97</v>
      </c>
      <c r="E102" s="148">
        <f t="shared" ref="E102:E114" si="110">SUM(G102:AP102)</f>
        <v>0</v>
      </c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  <c r="AO102" s="71"/>
      <c r="AP102" s="71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  <c r="BK102" s="68"/>
      <c r="BL102" s="68"/>
      <c r="BM102" s="68"/>
      <c r="BN102" s="68"/>
      <c r="BO102" s="68"/>
      <c r="BP102" s="68"/>
      <c r="BQ102" s="68"/>
      <c r="BR102" s="68"/>
      <c r="BS102" s="68"/>
      <c r="BT102" s="68"/>
      <c r="BU102" s="68"/>
      <c r="BV102" s="68"/>
      <c r="BW102" s="68"/>
      <c r="BX102" s="68"/>
      <c r="BY102" s="68"/>
      <c r="BZ102" s="68"/>
      <c r="CA102" s="68"/>
      <c r="CB102" s="68"/>
      <c r="CC102" s="68"/>
      <c r="CD102" s="68"/>
      <c r="CE102" s="68"/>
      <c r="CF102" s="68"/>
      <c r="CG102" s="68"/>
      <c r="CH102" s="68"/>
      <c r="CI102" s="68"/>
      <c r="CJ102" s="68"/>
      <c r="CK102" s="68"/>
      <c r="CL102" s="68"/>
      <c r="CM102" s="68"/>
      <c r="CN102" s="68"/>
      <c r="CO102" s="68"/>
      <c r="CP102" s="68"/>
      <c r="CQ102" s="68"/>
      <c r="CR102" s="68"/>
      <c r="CS102" s="68"/>
      <c r="CT102" s="68"/>
      <c r="CU102" s="68"/>
      <c r="CV102" s="68"/>
      <c r="CW102" s="68"/>
      <c r="CX102" s="68"/>
      <c r="CY102" s="68"/>
      <c r="CZ102" s="68"/>
      <c r="DA102" s="68"/>
      <c r="DB102" s="68"/>
      <c r="DC102" s="68"/>
      <c r="DD102" s="68"/>
      <c r="DE102" s="68"/>
      <c r="DF102" s="68"/>
      <c r="DG102" s="68"/>
      <c r="DH102" s="68"/>
      <c r="DI102" s="68"/>
      <c r="DJ102" s="68"/>
      <c r="DK102" s="68"/>
      <c r="DL102" s="68"/>
      <c r="DM102" s="68"/>
      <c r="DN102" s="68"/>
      <c r="DO102" s="68"/>
      <c r="DP102" s="68"/>
      <c r="DQ102" s="68"/>
      <c r="DR102" s="68"/>
      <c r="DS102" s="68"/>
      <c r="DT102" s="68"/>
      <c r="DU102" s="68"/>
      <c r="DV102" s="68"/>
      <c r="DW102" s="68"/>
      <c r="DX102" s="68"/>
      <c r="DY102" s="68"/>
      <c r="DZ102" s="68"/>
      <c r="EA102" s="68"/>
      <c r="EB102" s="68"/>
      <c r="EC102" s="68"/>
      <c r="ED102" s="68"/>
      <c r="EE102" s="68"/>
      <c r="EF102" s="68"/>
      <c r="EG102" s="68"/>
      <c r="EH102" s="68"/>
      <c r="EI102" s="68"/>
      <c r="EJ102" s="68"/>
      <c r="EK102" s="68"/>
      <c r="EL102" s="68"/>
      <c r="EM102" s="68"/>
      <c r="EN102" s="68"/>
      <c r="EO102" s="68"/>
      <c r="EP102" s="68"/>
      <c r="EQ102" s="68"/>
      <c r="ER102" s="68"/>
      <c r="ES102" s="68"/>
    </row>
    <row r="103" spans="2:149" ht="14.1" customHeight="1">
      <c r="B103" s="20" t="s">
        <v>179</v>
      </c>
      <c r="C103" s="1057">
        <f>Assum!F371</f>
        <v>0.01</v>
      </c>
      <c r="D103" s="8" t="s">
        <v>97</v>
      </c>
      <c r="E103" s="148">
        <f t="shared" ca="1" si="110"/>
        <v>-1090</v>
      </c>
      <c r="G103" s="82"/>
      <c r="H103" s="82">
        <f ca="1">-SUMIF(TIC!$5:$5,'IS(Y)'!H$5,TIC!12:12)*$C103</f>
        <v>-436</v>
      </c>
      <c r="I103" s="82">
        <f ca="1">-SUMIF(TIC!$5:$5,'IS(Y)'!I$5,TIC!12:12)*$C103</f>
        <v>-654</v>
      </c>
      <c r="J103" s="82">
        <f ca="1">-SUMIF(TIC!$5:$5,'IS(Y)'!J$5,TIC!12:12)*$C103</f>
        <v>0</v>
      </c>
      <c r="K103" s="82">
        <f ca="1">-SUMIF(TIC!$5:$5,'IS(Y)'!K$5,TIC!12:12)*$C103</f>
        <v>0</v>
      </c>
      <c r="L103" s="82">
        <f ca="1">-SUMIF(TIC!$5:$5,'IS(Y)'!L$5,TIC!12:12)*$C103</f>
        <v>0</v>
      </c>
      <c r="M103" s="82">
        <f ca="1">-SUMIF(TIC!$5:$5,'IS(Y)'!M$5,TIC!12:12)*$C103</f>
        <v>0</v>
      </c>
      <c r="N103" s="82">
        <f ca="1">-SUMIF(TIC!$5:$5,'IS(Y)'!N$5,TIC!12:12)*$C103</f>
        <v>0</v>
      </c>
      <c r="O103" s="82">
        <f ca="1">-SUMIF(TIC!$5:$5,'IS(Y)'!O$5,TIC!12:12)*$C103</f>
        <v>0</v>
      </c>
      <c r="P103" s="82">
        <f ca="1">-SUMIF(TIC!$5:$5,'IS(Y)'!P$5,TIC!12:12)*$C103</f>
        <v>0</v>
      </c>
      <c r="Q103" s="82">
        <f ca="1">-SUMIF(TIC!$5:$5,'IS(Y)'!Q$5,TIC!12:12)*$C103</f>
        <v>0</v>
      </c>
      <c r="R103" s="82">
        <f ca="1">-SUMIF(TIC!$5:$5,'IS(Y)'!R$5,TIC!12:12)*$C103</f>
        <v>0</v>
      </c>
      <c r="S103" s="82">
        <f ca="1">-SUMIF(TIC!$5:$5,'IS(Y)'!S$5,TIC!12:12)*$C103</f>
        <v>0</v>
      </c>
      <c r="T103" s="82">
        <f ca="1">-SUMIF(TIC!$5:$5,'IS(Y)'!T$5,TIC!12:12)*$C103</f>
        <v>0</v>
      </c>
      <c r="U103" s="82">
        <f ca="1">-SUMIF(TIC!$5:$5,'IS(Y)'!U$5,TIC!12:12)*$C103</f>
        <v>0</v>
      </c>
      <c r="V103" s="82">
        <f ca="1">-SUMIF(TIC!$5:$5,'IS(Y)'!V$5,TIC!12:12)*$C103</f>
        <v>0</v>
      </c>
      <c r="W103" s="82">
        <f ca="1">-SUMIF(TIC!$5:$5,'IS(Y)'!W$5,TIC!12:12)*$C103</f>
        <v>0</v>
      </c>
      <c r="X103" s="82">
        <f ca="1">-SUMIF(TIC!$5:$5,'IS(Y)'!X$5,TIC!12:12)*$C103</f>
        <v>0</v>
      </c>
      <c r="Y103" s="82">
        <f ca="1">-SUMIF(TIC!$5:$5,'IS(Y)'!Y$5,TIC!12:12)*$C103</f>
        <v>0</v>
      </c>
      <c r="Z103" s="82">
        <f ca="1">-SUMIF(TIC!$5:$5,'IS(Y)'!Z$5,TIC!12:12)*$C103</f>
        <v>0</v>
      </c>
      <c r="AA103" s="82">
        <f ca="1">-SUMIF(TIC!$5:$5,'IS(Y)'!AA$5,TIC!12:12)*$C103</f>
        <v>0</v>
      </c>
      <c r="AB103" s="82">
        <f ca="1">-SUMIF(TIC!$5:$5,'IS(Y)'!AB$5,TIC!12:12)*$C103</f>
        <v>0</v>
      </c>
      <c r="AC103" s="82">
        <f ca="1">-SUMIF(TIC!$5:$5,'IS(Y)'!AC$5,TIC!12:12)*$C103</f>
        <v>0</v>
      </c>
      <c r="AD103" s="82">
        <f ca="1">-SUMIF(TIC!$5:$5,'IS(Y)'!AD$5,TIC!12:12)*$C103</f>
        <v>0</v>
      </c>
      <c r="AE103" s="82">
        <f ca="1">-SUMIF(TIC!$5:$5,'IS(Y)'!AE$5,TIC!12:12)*$C103</f>
        <v>0</v>
      </c>
      <c r="AF103" s="82">
        <f ca="1">-SUMIF(TIC!$5:$5,'IS(Y)'!AF$5,TIC!12:12)*$C103</f>
        <v>0</v>
      </c>
      <c r="AG103" s="82">
        <f ca="1">-SUMIF(TIC!$5:$5,'IS(Y)'!AG$5,TIC!12:12)*$C103</f>
        <v>0</v>
      </c>
      <c r="AH103" s="82">
        <f ca="1">-SUMIF(TIC!$5:$5,'IS(Y)'!AH$5,TIC!12:12)*$C103</f>
        <v>0</v>
      </c>
      <c r="AI103" s="82">
        <f ca="1">-SUMIF(TIC!$5:$5,'IS(Y)'!AI$5,TIC!12:12)*$C103</f>
        <v>0</v>
      </c>
      <c r="AJ103" s="82">
        <f ca="1">-SUMIF(TIC!$5:$5,'IS(Y)'!AJ$5,TIC!12:12)*$C103</f>
        <v>0</v>
      </c>
      <c r="AK103" s="82">
        <f ca="1">-SUMIF(TIC!$5:$5,'IS(Y)'!AK$5,TIC!12:12)*$C103</f>
        <v>0</v>
      </c>
      <c r="AL103" s="82">
        <f ca="1">-SUMIF(TIC!$5:$5,'IS(Y)'!AL$5,TIC!12:12)*$C103</f>
        <v>0</v>
      </c>
      <c r="AM103" s="82">
        <f ca="1">-SUMIF(TIC!$5:$5,'IS(Y)'!AM$5,TIC!12:12)*$C103</f>
        <v>0</v>
      </c>
      <c r="AN103" s="82">
        <f ca="1">-SUMIF(TIC!$5:$5,'IS(Y)'!AN$5,TIC!12:12)*$C103</f>
        <v>0</v>
      </c>
      <c r="AO103" s="82">
        <f ca="1">-SUMIF(TIC!$5:$5,'IS(Y)'!AO$5,TIC!12:12)*$C103</f>
        <v>0</v>
      </c>
      <c r="AP103" s="82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  <c r="BK103" s="68"/>
      <c r="BL103" s="68"/>
      <c r="BM103" s="68"/>
      <c r="BN103" s="68"/>
      <c r="BO103" s="68"/>
      <c r="BP103" s="68"/>
      <c r="BQ103" s="68"/>
      <c r="BR103" s="68"/>
      <c r="BS103" s="68"/>
      <c r="BT103" s="68"/>
      <c r="BU103" s="68"/>
      <c r="BV103" s="68"/>
      <c r="BW103" s="68"/>
      <c r="BX103" s="68"/>
      <c r="BY103" s="68"/>
      <c r="BZ103" s="68"/>
      <c r="CA103" s="68"/>
      <c r="CB103" s="68"/>
      <c r="CC103" s="68"/>
      <c r="CD103" s="68"/>
      <c r="CE103" s="68"/>
      <c r="CF103" s="68"/>
      <c r="CG103" s="68"/>
      <c r="CH103" s="68"/>
      <c r="CI103" s="68"/>
      <c r="CJ103" s="68"/>
      <c r="CK103" s="68"/>
      <c r="CL103" s="68"/>
      <c r="CM103" s="68"/>
      <c r="CN103" s="68"/>
      <c r="CO103" s="68"/>
      <c r="CP103" s="68"/>
      <c r="CQ103" s="68"/>
      <c r="CR103" s="68"/>
      <c r="CS103" s="68"/>
      <c r="CT103" s="68"/>
      <c r="CU103" s="68"/>
      <c r="CV103" s="68"/>
      <c r="CW103" s="68"/>
      <c r="CX103" s="68"/>
      <c r="CY103" s="68"/>
      <c r="CZ103" s="68"/>
      <c r="DA103" s="68"/>
      <c r="DB103" s="68"/>
      <c r="DC103" s="68"/>
      <c r="DD103" s="68"/>
      <c r="DE103" s="68"/>
      <c r="DF103" s="68"/>
      <c r="DG103" s="68"/>
      <c r="DH103" s="68"/>
      <c r="DI103" s="68"/>
      <c r="DJ103" s="68"/>
      <c r="DK103" s="68"/>
      <c r="DL103" s="68"/>
      <c r="DM103" s="68"/>
      <c r="DN103" s="68"/>
      <c r="DO103" s="68"/>
      <c r="DP103" s="68"/>
      <c r="DQ103" s="68"/>
      <c r="DR103" s="68"/>
      <c r="DS103" s="68"/>
      <c r="DT103" s="68"/>
      <c r="DU103" s="68"/>
      <c r="DV103" s="68"/>
      <c r="DW103" s="68"/>
      <c r="DX103" s="68"/>
      <c r="DY103" s="68"/>
      <c r="DZ103" s="68"/>
      <c r="EA103" s="68"/>
      <c r="EB103" s="68"/>
      <c r="EC103" s="68"/>
      <c r="ED103" s="68"/>
      <c r="EE103" s="68"/>
      <c r="EF103" s="68"/>
      <c r="EG103" s="68"/>
      <c r="EH103" s="68"/>
      <c r="EI103" s="68"/>
      <c r="EJ103" s="68"/>
      <c r="EK103" s="68"/>
      <c r="EL103" s="68"/>
      <c r="EM103" s="68"/>
      <c r="EN103" s="68"/>
      <c r="EO103" s="68"/>
      <c r="EP103" s="68"/>
      <c r="EQ103" s="68"/>
      <c r="ER103" s="68"/>
      <c r="ES103" s="68"/>
    </row>
    <row r="104" spans="2:149" ht="14.1" customHeight="1">
      <c r="B104" s="20" t="s">
        <v>180</v>
      </c>
      <c r="C104" s="9"/>
      <c r="D104" s="8" t="s">
        <v>97</v>
      </c>
      <c r="E104" s="378">
        <f t="shared" ca="1" si="110"/>
        <v>-1090</v>
      </c>
      <c r="F104" s="43"/>
      <c r="G104" s="379"/>
      <c r="H104" s="54">
        <f>IF(SUM(-G$117,G104:G$113)&gt;0,IF(SUM(-G$117,G103:G$113)&lt;0,SUM(-G$117,G103:G$113),0),G103)</f>
        <v>0</v>
      </c>
      <c r="I104" s="380">
        <f ca="1">IF(SUM(-H$117,H104:H$113)&gt;0,IF(SUM(-H$117,H103:H$113)&lt;0,SUM(-H$117,H103:H$113),0),H103)</f>
        <v>-436</v>
      </c>
      <c r="J104" s="380">
        <f ca="1">IF(SUM(-I$117,I104:I$113)&gt;0,IF(SUM(-I$117,I103:I$113)&lt;0,SUM(-I$117,I103:I$113),0),I103)</f>
        <v>-654</v>
      </c>
      <c r="K104" s="71">
        <f ca="1">IF(SUM(-J$117,J104:J$113)&gt;0,IF(SUM(-J$117,J103:J$113)&lt;0,SUM(-J$117,J103:J$113),0),J103)</f>
        <v>0</v>
      </c>
      <c r="L104" s="71">
        <f ca="1">IF(SUM(-K$117,K104:K$113)&gt;0,IF(SUM(-K$117,K103:K$113)&lt;0,SUM(-K$117,K103:K$113),0),K103)</f>
        <v>0</v>
      </c>
      <c r="M104" s="71">
        <f ca="1">IF(SUM(-L$117,L104:L$113)&gt;0,IF(SUM(-L$117,L103:L$113)&lt;0,SUM(-L$117,L103:L$113),0),L103)</f>
        <v>0</v>
      </c>
      <c r="N104" s="71">
        <f ca="1">IF(SUM(-M$117,M104:M$113)&gt;0,IF(SUM(-M$117,M103:M$113)&lt;0,SUM(-M$117,M103:M$113),0),M103)</f>
        <v>0</v>
      </c>
      <c r="O104" s="71">
        <f ca="1">IF(SUM(-N$117,N104:N$113)&gt;0,IF(SUM(-N$117,N103:N$113)&lt;0,SUM(-N$117,N103:N$113),0),N103)</f>
        <v>0</v>
      </c>
      <c r="P104" s="71">
        <f ca="1">IF(SUM(-O$117,O104:O$113)&gt;0,IF(SUM(-O$117,O103:O$113)&lt;0,SUM(-O$117,O103:O$113),0),O103)</f>
        <v>0</v>
      </c>
      <c r="Q104" s="71">
        <f ca="1">IF(SUM(-P$117,P104:P$113)&gt;0,IF(SUM(-P$117,P103:P$113)&lt;0,SUM(-P$117,P103:P$113),0),P103)</f>
        <v>0</v>
      </c>
      <c r="R104" s="71">
        <f ca="1">IF(SUM(-Q$117,Q104:Q$113)&gt;0,IF(SUM(-Q$117,Q103:Q$113)&lt;0,SUM(-Q$117,Q103:Q$113),0),Q103)</f>
        <v>0</v>
      </c>
      <c r="S104" s="71">
        <f ca="1">IF(SUM(-R$117,R104:R$113)&gt;0,IF(SUM(-R$117,R103:R$113)&lt;0,SUM(-R$117,R103:R$113),0),R103)</f>
        <v>0</v>
      </c>
      <c r="T104" s="71">
        <f ca="1">IF(SUM(-S$117,S104:S$113)&gt;0,IF(SUM(-S$117,S103:S$113)&lt;0,SUM(-S$117,S103:S$113),0),S103)</f>
        <v>0</v>
      </c>
      <c r="U104" s="71">
        <f ca="1">IF(SUM(-T$117,T104:T$113)&gt;0,IF(SUM(-T$117,T103:T$113)&lt;0,SUM(-T$117,T103:T$113),0),T103)</f>
        <v>0</v>
      </c>
      <c r="V104" s="71">
        <f ca="1">IF(SUM(-U$117,U104:U$113)&gt;0,IF(SUM(-U$117,U103:U$113)&lt;0,SUM(-U$117,U103:U$113),0),U103)</f>
        <v>0</v>
      </c>
      <c r="W104" s="71">
        <f ca="1">IF(SUM(-V$117,V104:V$113)&gt;0,IF(SUM(-V$117,V103:V$113)&lt;0,SUM(-V$117,V103:V$113),0),V103)</f>
        <v>0</v>
      </c>
      <c r="X104" s="71">
        <f ca="1">IF(SUM(-W$117,W104:W$113)&gt;0,IF(SUM(-W$117,W103:W$113)&lt;0,SUM(-W$117,W103:W$113),0),W103)</f>
        <v>0</v>
      </c>
      <c r="Y104" s="71">
        <f ca="1">IF(SUM(-X$117,X104:X$113)&gt;0,IF(SUM(-X$117,X103:X$113)&lt;0,SUM(-X$117,X103:X$113),0),X103)</f>
        <v>0</v>
      </c>
      <c r="Z104" s="71">
        <f ca="1">IF(SUM(-Y$117,Y104:Y$113)&gt;0,IF(SUM(-Y$117,Y103:Y$113)&lt;0,SUM(-Y$117,Y103:Y$113),0),Y103)</f>
        <v>0</v>
      </c>
      <c r="AA104" s="71">
        <f ca="1">IF(SUM(-Z$117,Z104:Z$113)&gt;0,IF(SUM(-Z$117,Z103:Z$113)&lt;0,SUM(-Z$117,Z103:Z$113),0),Z103)</f>
        <v>0</v>
      </c>
      <c r="AB104" s="71">
        <f ca="1">IF(SUM(-AA$117,AA104:AA$113)&gt;0,IF(SUM(-AA$117,AA103:AA$113)&lt;0,SUM(-AA$117,AA103:AA$113),0),AA103)</f>
        <v>0</v>
      </c>
      <c r="AC104" s="71">
        <f ca="1">IF(SUM(-AB$117,AB104:AB$113)&gt;0,IF(SUM(-AB$117,AB103:AB$113)&lt;0,SUM(-AB$117,AB103:AB$113),0),AB103)</f>
        <v>0</v>
      </c>
      <c r="AD104" s="71">
        <f ca="1">IF(SUM(-AC$117,AC104:AC$113)&gt;0,IF(SUM(-AC$117,AC103:AC$113)&lt;0,SUM(-AC$117,AC103:AC$113),0),AC103)</f>
        <v>0</v>
      </c>
      <c r="AE104" s="71">
        <f ca="1">IF(SUM(-AD$117,AD104:AD$113)&gt;0,IF(SUM(-AD$117,AD103:AD$113)&lt;0,SUM(-AD$117,AD103:AD$113),0),AD103)</f>
        <v>0</v>
      </c>
      <c r="AF104" s="71">
        <f ca="1">IF(SUM(-AE$117,AE104:AE$113)&gt;0,IF(SUM(-AE$117,AE103:AE$113)&lt;0,SUM(-AE$117,AE103:AE$113),0),AE103)</f>
        <v>0</v>
      </c>
      <c r="AG104" s="71">
        <f ca="1">IF(SUM(-AF$117,AF104:AF$113)&gt;0,IF(SUM(-AF$117,AF103:AF$113)&lt;0,SUM(-AF$117,AF103:AF$113),0),AF103)</f>
        <v>0</v>
      </c>
      <c r="AH104" s="71">
        <f ca="1">IF(SUM(-AG$117,AG104:AG$113)&gt;0,IF(SUM(-AG$117,AG103:AG$113)&lt;0,SUM(-AG$117,AG103:AG$113),0),AG103)</f>
        <v>0</v>
      </c>
      <c r="AI104" s="71">
        <f ca="1">IF(SUM(-AH$117,AH104:AH$113)&gt;0,IF(SUM(-AH$117,AH103:AH$113)&lt;0,SUM(-AH$117,AH103:AH$113),0),AH103)</f>
        <v>0</v>
      </c>
      <c r="AJ104" s="71">
        <f ca="1">IF(SUM(-AI$117,AI104:AI$113)&gt;0,IF(SUM(-AI$117,AI103:AI$113)&lt;0,SUM(-AI$117,AI103:AI$113),0),AI103)</f>
        <v>0</v>
      </c>
      <c r="AK104" s="71">
        <f ca="1">IF(SUM(-AJ$117,AJ104:AJ$113)&gt;0,IF(SUM(-AJ$117,AJ103:AJ$113)&lt;0,SUM(-AJ$117,AJ103:AJ$113),0),AJ103)</f>
        <v>0</v>
      </c>
      <c r="AL104" s="71">
        <f ca="1">IF(SUM(-AK$117,AK104:AK$113)&gt;0,IF(SUM(-AK$117,AK103:AK$113)&lt;0,SUM(-AK$117,AK103:AK$113),0),AK103)</f>
        <v>0</v>
      </c>
      <c r="AM104" s="71">
        <f ca="1">IF(SUM(-AL$117,AL104:AL$113)&gt;0,IF(SUM(-AL$117,AL103:AL$113)&lt;0,SUM(-AL$117,AL103:AL$113),0),AL103)</f>
        <v>0</v>
      </c>
      <c r="AN104" s="71">
        <f ca="1">IF(SUM(-AM$117,AM104:AM$113)&gt;0,IF(SUM(-AM$117,AM103:AM$113)&lt;0,SUM(-AM$117,AM103:AM$113),0),AM103)</f>
        <v>0</v>
      </c>
      <c r="AO104" s="71">
        <f ca="1">IF(SUM(-AN$117,AN104:AN$113)&gt;0,IF(SUM(-AN$117,AN103:AN$113)&lt;0,SUM(-AN$117,AN103:AN$113),0),AN103)</f>
        <v>0</v>
      </c>
      <c r="AP104" s="71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  <c r="BK104" s="68"/>
      <c r="BL104" s="68"/>
      <c r="BM104" s="68"/>
      <c r="BN104" s="68"/>
      <c r="BO104" s="68"/>
      <c r="BP104" s="68"/>
      <c r="BQ104" s="68"/>
      <c r="BR104" s="68"/>
      <c r="BS104" s="68"/>
      <c r="BT104" s="68"/>
      <c r="BU104" s="68"/>
      <c r="BV104" s="68"/>
      <c r="BW104" s="68"/>
      <c r="BX104" s="68"/>
      <c r="BY104" s="68"/>
      <c r="BZ104" s="68"/>
      <c r="CA104" s="68"/>
      <c r="CB104" s="68"/>
      <c r="CC104" s="68"/>
      <c r="CD104" s="68"/>
      <c r="CE104" s="68"/>
      <c r="CF104" s="68"/>
      <c r="CG104" s="68"/>
      <c r="CH104" s="68"/>
      <c r="CI104" s="68"/>
      <c r="CJ104" s="68"/>
      <c r="CK104" s="68"/>
      <c r="CL104" s="68"/>
      <c r="CM104" s="68"/>
      <c r="CN104" s="68"/>
      <c r="CO104" s="68"/>
      <c r="CP104" s="68"/>
      <c r="CQ104" s="68"/>
      <c r="CR104" s="68"/>
      <c r="CS104" s="68"/>
      <c r="CT104" s="68"/>
      <c r="CU104" s="68"/>
      <c r="CV104" s="68"/>
      <c r="CW104" s="68"/>
      <c r="CX104" s="68"/>
      <c r="CY104" s="68"/>
      <c r="CZ104" s="68"/>
      <c r="DA104" s="68"/>
      <c r="DB104" s="68"/>
      <c r="DC104" s="68"/>
      <c r="DD104" s="68"/>
      <c r="DE104" s="68"/>
      <c r="DF104" s="68"/>
      <c r="DG104" s="68"/>
      <c r="DH104" s="68"/>
      <c r="DI104" s="68"/>
      <c r="DJ104" s="68"/>
      <c r="DK104" s="68"/>
      <c r="DL104" s="68"/>
      <c r="DM104" s="68"/>
      <c r="DN104" s="68"/>
      <c r="DO104" s="68"/>
      <c r="DP104" s="68"/>
      <c r="DQ104" s="68"/>
      <c r="DR104" s="68"/>
      <c r="DS104" s="68"/>
      <c r="DT104" s="68"/>
      <c r="DU104" s="68"/>
      <c r="DV104" s="68"/>
      <c r="DW104" s="68"/>
      <c r="DX104" s="68"/>
      <c r="DY104" s="68"/>
      <c r="DZ104" s="68"/>
      <c r="EA104" s="68"/>
      <c r="EB104" s="68"/>
      <c r="EC104" s="68"/>
      <c r="ED104" s="68"/>
      <c r="EE104" s="68"/>
      <c r="EF104" s="68"/>
      <c r="EG104" s="68"/>
      <c r="EH104" s="68"/>
      <c r="EI104" s="68"/>
      <c r="EJ104" s="68"/>
      <c r="EK104" s="68"/>
      <c r="EL104" s="68"/>
      <c r="EM104" s="68"/>
      <c r="EN104" s="68"/>
      <c r="EO104" s="68"/>
      <c r="EP104" s="68"/>
      <c r="EQ104" s="68"/>
      <c r="ER104" s="68"/>
      <c r="ES104" s="68"/>
    </row>
    <row r="105" spans="2:149" ht="14.1" customHeight="1">
      <c r="B105" s="20" t="s">
        <v>181</v>
      </c>
      <c r="C105" s="9"/>
      <c r="D105" s="8" t="s">
        <v>97</v>
      </c>
      <c r="E105" s="378">
        <f t="shared" ca="1" si="110"/>
        <v>-1090</v>
      </c>
      <c r="F105" s="43"/>
      <c r="G105" s="379"/>
      <c r="H105" s="381">
        <f>IF(SUM(-G$117,G105:G$113)&gt;0,IF(SUM(-G$117,G104:G$113)&lt;0,SUM(-G$117,G104:G$113),0),G104)</f>
        <v>0</v>
      </c>
      <c r="I105" s="380">
        <f ca="1">IF(SUM(-H$117,H105:H$113)&gt;0,IF(SUM(-H$117,H104:H$113)&lt;0,SUM(-H$117,H104:H$113),0),H104)</f>
        <v>0</v>
      </c>
      <c r="J105" s="380">
        <f ca="1">IF(SUM(-I$117,I105:I$113)&gt;0,IF(SUM(-I$117,I104:I$113)&lt;0,SUM(-I$117,I104:I$113),0),I104)</f>
        <v>-436</v>
      </c>
      <c r="K105" s="71">
        <f ca="1">IF(SUM(-J$117,J105:J$113)&gt;0,IF(SUM(-J$117,J104:J$113)&lt;0,SUM(-J$117,J104:J$113),0),J104)</f>
        <v>-654</v>
      </c>
      <c r="L105" s="71">
        <f ca="1">IF(SUM(-K$117,K105:K$113)&gt;0,IF(SUM(-K$117,K104:K$113)&lt;0,SUM(-K$117,K104:K$113),0),K104)</f>
        <v>0</v>
      </c>
      <c r="M105" s="71">
        <f ca="1">IF(SUM(-L$117,L105:L$113)&gt;0,IF(SUM(-L$117,L104:L$113)&lt;0,SUM(-L$117,L104:L$113),0),L104)</f>
        <v>0</v>
      </c>
      <c r="N105" s="71">
        <f ca="1">IF(SUM(-M$117,M105:M$113)&gt;0,IF(SUM(-M$117,M104:M$113)&lt;0,SUM(-M$117,M104:M$113),0),M104)</f>
        <v>0</v>
      </c>
      <c r="O105" s="71">
        <f ca="1">IF(SUM(-N$117,N105:N$113)&gt;0,IF(SUM(-N$117,N104:N$113)&lt;0,SUM(-N$117,N104:N$113),0),N104)</f>
        <v>0</v>
      </c>
      <c r="P105" s="71">
        <f ca="1">IF(SUM(-O$117,O105:O$113)&gt;0,IF(SUM(-O$117,O104:O$113)&lt;0,SUM(-O$117,O104:O$113),0),O104)</f>
        <v>0</v>
      </c>
      <c r="Q105" s="71">
        <f ca="1">IF(SUM(-P$117,P105:P$113)&gt;0,IF(SUM(-P$117,P104:P$113)&lt;0,SUM(-P$117,P104:P$113),0),P104)</f>
        <v>0</v>
      </c>
      <c r="R105" s="71">
        <f ca="1">IF(SUM(-Q$117,Q105:Q$113)&gt;0,IF(SUM(-Q$117,Q104:Q$113)&lt;0,SUM(-Q$117,Q104:Q$113),0),Q104)</f>
        <v>0</v>
      </c>
      <c r="S105" s="71">
        <f ca="1">IF(SUM(-R$117,R105:R$113)&gt;0,IF(SUM(-R$117,R104:R$113)&lt;0,SUM(-R$117,R104:R$113),0),R104)</f>
        <v>0</v>
      </c>
      <c r="T105" s="71">
        <f ca="1">IF(SUM(-S$117,S105:S$113)&gt;0,IF(SUM(-S$117,S104:S$113)&lt;0,SUM(-S$117,S104:S$113),0),S104)</f>
        <v>0</v>
      </c>
      <c r="U105" s="71">
        <f ca="1">IF(SUM(-T$117,T105:T$113)&gt;0,IF(SUM(-T$117,T104:T$113)&lt;0,SUM(-T$117,T104:T$113),0),T104)</f>
        <v>0</v>
      </c>
      <c r="V105" s="71">
        <f ca="1">IF(SUM(-U$117,U105:U$113)&gt;0,IF(SUM(-U$117,U104:U$113)&lt;0,SUM(-U$117,U104:U$113),0),U104)</f>
        <v>0</v>
      </c>
      <c r="W105" s="71">
        <f ca="1">IF(SUM(-V$117,V105:V$113)&gt;0,IF(SUM(-V$117,V104:V$113)&lt;0,SUM(-V$117,V104:V$113),0),V104)</f>
        <v>0</v>
      </c>
      <c r="X105" s="71">
        <f ca="1">IF(SUM(-W$117,W105:W$113)&gt;0,IF(SUM(-W$117,W104:W$113)&lt;0,SUM(-W$117,W104:W$113),0),W104)</f>
        <v>0</v>
      </c>
      <c r="Y105" s="71">
        <f ca="1">IF(SUM(-X$117,X105:X$113)&gt;0,IF(SUM(-X$117,X104:X$113)&lt;0,SUM(-X$117,X104:X$113),0),X104)</f>
        <v>0</v>
      </c>
      <c r="Z105" s="71">
        <f ca="1">IF(SUM(-Y$117,Y105:Y$113)&gt;0,IF(SUM(-Y$117,Y104:Y$113)&lt;0,SUM(-Y$117,Y104:Y$113),0),Y104)</f>
        <v>0</v>
      </c>
      <c r="AA105" s="71">
        <f ca="1">IF(SUM(-Z$117,Z105:Z$113)&gt;0,IF(SUM(-Z$117,Z104:Z$113)&lt;0,SUM(-Z$117,Z104:Z$113),0),Z104)</f>
        <v>0</v>
      </c>
      <c r="AB105" s="71">
        <f ca="1">IF(SUM(-AA$117,AA105:AA$113)&gt;0,IF(SUM(-AA$117,AA104:AA$113)&lt;0,SUM(-AA$117,AA104:AA$113),0),AA104)</f>
        <v>0</v>
      </c>
      <c r="AC105" s="71">
        <f ca="1">IF(SUM(-AB$117,AB105:AB$113)&gt;0,IF(SUM(-AB$117,AB104:AB$113)&lt;0,SUM(-AB$117,AB104:AB$113),0),AB104)</f>
        <v>0</v>
      </c>
      <c r="AD105" s="71">
        <f ca="1">IF(SUM(-AC$117,AC105:AC$113)&gt;0,IF(SUM(-AC$117,AC104:AC$113)&lt;0,SUM(-AC$117,AC104:AC$113),0),AC104)</f>
        <v>0</v>
      </c>
      <c r="AE105" s="71">
        <f ca="1">IF(SUM(-AD$117,AD105:AD$113)&gt;0,IF(SUM(-AD$117,AD104:AD$113)&lt;0,SUM(-AD$117,AD104:AD$113),0),AD104)</f>
        <v>0</v>
      </c>
      <c r="AF105" s="71">
        <f ca="1">IF(SUM(-AE$117,AE105:AE$113)&gt;0,IF(SUM(-AE$117,AE104:AE$113)&lt;0,SUM(-AE$117,AE104:AE$113),0),AE104)</f>
        <v>0</v>
      </c>
      <c r="AG105" s="71">
        <f ca="1">IF(SUM(-AF$117,AF105:AF$113)&gt;0,IF(SUM(-AF$117,AF104:AF$113)&lt;0,SUM(-AF$117,AF104:AF$113),0),AF104)</f>
        <v>0</v>
      </c>
      <c r="AH105" s="71">
        <f ca="1">IF(SUM(-AG$117,AG105:AG$113)&gt;0,IF(SUM(-AG$117,AG104:AG$113)&lt;0,SUM(-AG$117,AG104:AG$113),0),AG104)</f>
        <v>0</v>
      </c>
      <c r="AI105" s="71">
        <f ca="1">IF(SUM(-AH$117,AH105:AH$113)&gt;0,IF(SUM(-AH$117,AH104:AH$113)&lt;0,SUM(-AH$117,AH104:AH$113),0),AH104)</f>
        <v>0</v>
      </c>
      <c r="AJ105" s="71">
        <f ca="1">IF(SUM(-AI$117,AI105:AI$113)&gt;0,IF(SUM(-AI$117,AI104:AI$113)&lt;0,SUM(-AI$117,AI104:AI$113),0),AI104)</f>
        <v>0</v>
      </c>
      <c r="AK105" s="71">
        <f ca="1">IF(SUM(-AJ$117,AJ105:AJ$113)&gt;0,IF(SUM(-AJ$117,AJ104:AJ$113)&lt;0,SUM(-AJ$117,AJ104:AJ$113),0),AJ104)</f>
        <v>0</v>
      </c>
      <c r="AL105" s="71">
        <f ca="1">IF(SUM(-AK$117,AK105:AK$113)&gt;0,IF(SUM(-AK$117,AK104:AK$113)&lt;0,SUM(-AK$117,AK104:AK$113),0),AK104)</f>
        <v>0</v>
      </c>
      <c r="AM105" s="71">
        <f ca="1">IF(SUM(-AL$117,AL105:AL$113)&gt;0,IF(SUM(-AL$117,AL104:AL$113)&lt;0,SUM(-AL$117,AL104:AL$113),0),AL104)</f>
        <v>0</v>
      </c>
      <c r="AN105" s="71">
        <f ca="1">IF(SUM(-AM$117,AM105:AM$113)&gt;0,IF(SUM(-AM$117,AM104:AM$113)&lt;0,SUM(-AM$117,AM104:AM$113),0),AM104)</f>
        <v>0</v>
      </c>
      <c r="AO105" s="71">
        <f ca="1">IF(SUM(-AN$117,AN105:AN$113)&gt;0,IF(SUM(-AN$117,AN104:AN$113)&lt;0,SUM(-AN$117,AN104:AN$113),0),AN104)</f>
        <v>0</v>
      </c>
      <c r="AP105" s="71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  <c r="BK105" s="68"/>
      <c r="BL105" s="68"/>
      <c r="BM105" s="68"/>
      <c r="BN105" s="68"/>
      <c r="BO105" s="68"/>
      <c r="BP105" s="68"/>
      <c r="BQ105" s="68"/>
      <c r="BR105" s="68"/>
      <c r="BS105" s="68"/>
      <c r="BT105" s="68"/>
      <c r="BU105" s="68"/>
      <c r="BV105" s="68"/>
      <c r="BW105" s="68"/>
      <c r="BX105" s="68"/>
      <c r="BY105" s="68"/>
      <c r="BZ105" s="68"/>
      <c r="CA105" s="68"/>
      <c r="CB105" s="68"/>
      <c r="CC105" s="68"/>
      <c r="CD105" s="68"/>
      <c r="CE105" s="68"/>
      <c r="CF105" s="68"/>
      <c r="CG105" s="68"/>
      <c r="CH105" s="68"/>
      <c r="CI105" s="68"/>
      <c r="CJ105" s="68"/>
      <c r="CK105" s="68"/>
      <c r="CL105" s="68"/>
      <c r="CM105" s="68"/>
      <c r="CN105" s="68"/>
      <c r="CO105" s="68"/>
      <c r="CP105" s="68"/>
      <c r="CQ105" s="68"/>
      <c r="CR105" s="68"/>
      <c r="CS105" s="68"/>
      <c r="CT105" s="68"/>
      <c r="CU105" s="68"/>
      <c r="CV105" s="68"/>
      <c r="CW105" s="68"/>
      <c r="CX105" s="68"/>
      <c r="CY105" s="68"/>
      <c r="CZ105" s="68"/>
      <c r="DA105" s="68"/>
      <c r="DB105" s="68"/>
      <c r="DC105" s="68"/>
      <c r="DD105" s="68"/>
      <c r="DE105" s="68"/>
      <c r="DF105" s="68"/>
      <c r="DG105" s="68"/>
      <c r="DH105" s="68"/>
      <c r="DI105" s="68"/>
      <c r="DJ105" s="68"/>
      <c r="DK105" s="68"/>
      <c r="DL105" s="68"/>
      <c r="DM105" s="68"/>
      <c r="DN105" s="68"/>
      <c r="DO105" s="68"/>
      <c r="DP105" s="68"/>
      <c r="DQ105" s="68"/>
      <c r="DR105" s="68"/>
      <c r="DS105" s="68"/>
      <c r="DT105" s="68"/>
      <c r="DU105" s="68"/>
      <c r="DV105" s="68"/>
      <c r="DW105" s="68"/>
      <c r="DX105" s="68"/>
      <c r="DY105" s="68"/>
      <c r="DZ105" s="68"/>
      <c r="EA105" s="68"/>
      <c r="EB105" s="68"/>
      <c r="EC105" s="68"/>
      <c r="ED105" s="68"/>
      <c r="EE105" s="68"/>
      <c r="EF105" s="68"/>
      <c r="EG105" s="68"/>
      <c r="EH105" s="68"/>
      <c r="EI105" s="68"/>
      <c r="EJ105" s="68"/>
      <c r="EK105" s="68"/>
      <c r="EL105" s="68"/>
      <c r="EM105" s="68"/>
      <c r="EN105" s="68"/>
      <c r="EO105" s="68"/>
      <c r="EP105" s="68"/>
      <c r="EQ105" s="68"/>
      <c r="ER105" s="68"/>
      <c r="ES105" s="68"/>
    </row>
    <row r="106" spans="2:149" ht="14.1" customHeight="1">
      <c r="B106" s="20" t="s">
        <v>182</v>
      </c>
      <c r="C106" s="9"/>
      <c r="D106" s="8" t="s">
        <v>97</v>
      </c>
      <c r="E106" s="381">
        <f t="shared" ca="1" si="110"/>
        <v>-983.07843670798809</v>
      </c>
      <c r="F106" s="43"/>
      <c r="G106" s="379"/>
      <c r="H106" s="381">
        <f>IF(SUM(-G$117,G106:G$113)&gt;0,IF(SUM(-G$117,G105:G$113)&lt;0,SUM(-G$117,G105:G$113),0),G105)</f>
        <v>0</v>
      </c>
      <c r="I106" s="380">
        <f ca="1">IF(SUM(-H$117,H106:H$113)&gt;0,IF(SUM(-H$117,H105:H$113)&lt;0,SUM(-H$117,H105:H$113),0),H105)</f>
        <v>0</v>
      </c>
      <c r="J106" s="380">
        <f ca="1">IF(SUM(-I$117,I106:I$113)&gt;0,IF(SUM(-I$117,I105:I$113)&lt;0,SUM(-I$117,I105:I$113),0),I105)</f>
        <v>0</v>
      </c>
      <c r="K106" s="71">
        <f ca="1">IF(SUM(-J$117,J106:J$113)&gt;0,IF(SUM(-J$117,J105:J$113)&lt;0,SUM(-J$117,J105:J$113),0),J105)</f>
        <v>-329.07843670798809</v>
      </c>
      <c r="L106" s="71">
        <f ca="1">IF(SUM(-K$117,K106:K$113)&gt;0,IF(SUM(-K$117,K105:K$113)&lt;0,SUM(-K$117,K105:K$113),0),K105)</f>
        <v>-654</v>
      </c>
      <c r="M106" s="71">
        <f ca="1">IF(SUM(-L$117,L106:L$113)&gt;0,IF(SUM(-L$117,L105:L$113)&lt;0,SUM(-L$117,L105:L$113),0),L105)</f>
        <v>0</v>
      </c>
      <c r="N106" s="71">
        <f ca="1">IF(SUM(-M$117,M106:M$113)&gt;0,IF(SUM(-M$117,M105:M$113)&lt;0,SUM(-M$117,M105:M$113),0),M105)</f>
        <v>0</v>
      </c>
      <c r="O106" s="71">
        <f ca="1">IF(SUM(-N$117,N106:N$113)&gt;0,IF(SUM(-N$117,N105:N$113)&lt;0,SUM(-N$117,N105:N$113),0),N105)</f>
        <v>0</v>
      </c>
      <c r="P106" s="71">
        <f ca="1">IF(SUM(-O$117,O106:O$113)&gt;0,IF(SUM(-O$117,O105:O$113)&lt;0,SUM(-O$117,O105:O$113),0),O105)</f>
        <v>0</v>
      </c>
      <c r="Q106" s="71">
        <f ca="1">IF(SUM(-P$117,P106:P$113)&gt;0,IF(SUM(-P$117,P105:P$113)&lt;0,SUM(-P$117,P105:P$113),0),P105)</f>
        <v>0</v>
      </c>
      <c r="R106" s="71">
        <f ca="1">IF(SUM(-Q$117,Q106:Q$113)&gt;0,IF(SUM(-Q$117,Q105:Q$113)&lt;0,SUM(-Q$117,Q105:Q$113),0),Q105)</f>
        <v>0</v>
      </c>
      <c r="S106" s="71">
        <f ca="1">IF(SUM(-R$117,R106:R$113)&gt;0,IF(SUM(-R$117,R105:R$113)&lt;0,SUM(-R$117,R105:R$113),0),R105)</f>
        <v>0</v>
      </c>
      <c r="T106" s="71">
        <f ca="1">IF(SUM(-S$117,S106:S$113)&gt;0,IF(SUM(-S$117,S105:S$113)&lt;0,SUM(-S$117,S105:S$113),0),S105)</f>
        <v>0</v>
      </c>
      <c r="U106" s="71">
        <f ca="1">IF(SUM(-T$117,T106:T$113)&gt;0,IF(SUM(-T$117,T105:T$113)&lt;0,SUM(-T$117,T105:T$113),0),T105)</f>
        <v>0</v>
      </c>
      <c r="V106" s="71">
        <f ca="1">IF(SUM(-U$117,U106:U$113)&gt;0,IF(SUM(-U$117,U105:U$113)&lt;0,SUM(-U$117,U105:U$113),0),U105)</f>
        <v>0</v>
      </c>
      <c r="W106" s="71">
        <f ca="1">IF(SUM(-V$117,V106:V$113)&gt;0,IF(SUM(-V$117,V105:V$113)&lt;0,SUM(-V$117,V105:V$113),0),V105)</f>
        <v>0</v>
      </c>
      <c r="X106" s="71">
        <f ca="1">IF(SUM(-W$117,W106:W$113)&gt;0,IF(SUM(-W$117,W105:W$113)&lt;0,SUM(-W$117,W105:W$113),0),W105)</f>
        <v>0</v>
      </c>
      <c r="Y106" s="71">
        <f ca="1">IF(SUM(-X$117,X106:X$113)&gt;0,IF(SUM(-X$117,X105:X$113)&lt;0,SUM(-X$117,X105:X$113),0),X105)</f>
        <v>0</v>
      </c>
      <c r="Z106" s="71">
        <f ca="1">IF(SUM(-Y$117,Y106:Y$113)&gt;0,IF(SUM(-Y$117,Y105:Y$113)&lt;0,SUM(-Y$117,Y105:Y$113),0),Y105)</f>
        <v>0</v>
      </c>
      <c r="AA106" s="71">
        <f ca="1">IF(SUM(-Z$117,Z106:Z$113)&gt;0,IF(SUM(-Z$117,Z105:Z$113)&lt;0,SUM(-Z$117,Z105:Z$113),0),Z105)</f>
        <v>0</v>
      </c>
      <c r="AB106" s="71">
        <f ca="1">IF(SUM(-AA$117,AA106:AA$113)&gt;0,IF(SUM(-AA$117,AA105:AA$113)&lt;0,SUM(-AA$117,AA105:AA$113),0),AA105)</f>
        <v>0</v>
      </c>
      <c r="AC106" s="71">
        <f ca="1">IF(SUM(-AB$117,AB106:AB$113)&gt;0,IF(SUM(-AB$117,AB105:AB$113)&lt;0,SUM(-AB$117,AB105:AB$113),0),AB105)</f>
        <v>0</v>
      </c>
      <c r="AD106" s="71">
        <f ca="1">IF(SUM(-AC$117,AC106:AC$113)&gt;0,IF(SUM(-AC$117,AC105:AC$113)&lt;0,SUM(-AC$117,AC105:AC$113),0),AC105)</f>
        <v>0</v>
      </c>
      <c r="AE106" s="71">
        <f ca="1">IF(SUM(-AD$117,AD106:AD$113)&gt;0,IF(SUM(-AD$117,AD105:AD$113)&lt;0,SUM(-AD$117,AD105:AD$113),0),AD105)</f>
        <v>0</v>
      </c>
      <c r="AF106" s="71">
        <f ca="1">IF(SUM(-AE$117,AE106:AE$113)&gt;0,IF(SUM(-AE$117,AE105:AE$113)&lt;0,SUM(-AE$117,AE105:AE$113),0),AE105)</f>
        <v>0</v>
      </c>
      <c r="AG106" s="71">
        <f ca="1">IF(SUM(-AF$117,AF106:AF$113)&gt;0,IF(SUM(-AF$117,AF105:AF$113)&lt;0,SUM(-AF$117,AF105:AF$113),0),AF105)</f>
        <v>0</v>
      </c>
      <c r="AH106" s="71">
        <f ca="1">IF(SUM(-AG$117,AG106:AG$113)&gt;0,IF(SUM(-AG$117,AG105:AG$113)&lt;0,SUM(-AG$117,AG105:AG$113),0),AG105)</f>
        <v>0</v>
      </c>
      <c r="AI106" s="71">
        <f ca="1">IF(SUM(-AH$117,AH106:AH$113)&gt;0,IF(SUM(-AH$117,AH105:AH$113)&lt;0,SUM(-AH$117,AH105:AH$113),0),AH105)</f>
        <v>0</v>
      </c>
      <c r="AJ106" s="71">
        <f ca="1">IF(SUM(-AI$117,AI106:AI$113)&gt;0,IF(SUM(-AI$117,AI105:AI$113)&lt;0,SUM(-AI$117,AI105:AI$113),0),AI105)</f>
        <v>0</v>
      </c>
      <c r="AK106" s="71">
        <f ca="1">IF(SUM(-AJ$117,AJ106:AJ$113)&gt;0,IF(SUM(-AJ$117,AJ105:AJ$113)&lt;0,SUM(-AJ$117,AJ105:AJ$113),0),AJ105)</f>
        <v>0</v>
      </c>
      <c r="AL106" s="71">
        <f ca="1">IF(SUM(-AK$117,AK106:AK$113)&gt;0,IF(SUM(-AK$117,AK105:AK$113)&lt;0,SUM(-AK$117,AK105:AK$113),0),AK105)</f>
        <v>0</v>
      </c>
      <c r="AM106" s="71">
        <f ca="1">IF(SUM(-AL$117,AL106:AL$113)&gt;0,IF(SUM(-AL$117,AL105:AL$113)&lt;0,SUM(-AL$117,AL105:AL$113),0),AL105)</f>
        <v>0</v>
      </c>
      <c r="AN106" s="71">
        <f ca="1">IF(SUM(-AM$117,AM106:AM$113)&gt;0,IF(SUM(-AM$117,AM105:AM$113)&lt;0,SUM(-AM$117,AM105:AM$113),0),AM105)</f>
        <v>0</v>
      </c>
      <c r="AO106" s="71">
        <f ca="1">IF(SUM(-AN$117,AN106:AN$113)&gt;0,IF(SUM(-AN$117,AN105:AN$113)&lt;0,SUM(-AN$117,AN105:AN$113),0),AN105)</f>
        <v>0</v>
      </c>
      <c r="AP106" s="71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  <c r="BK106" s="68"/>
      <c r="BL106" s="68"/>
      <c r="BM106" s="68"/>
      <c r="BN106" s="68"/>
      <c r="BO106" s="68"/>
      <c r="BP106" s="68"/>
      <c r="BQ106" s="68"/>
      <c r="BR106" s="68"/>
      <c r="BS106" s="68"/>
      <c r="BT106" s="68"/>
      <c r="BU106" s="68"/>
      <c r="BV106" s="68"/>
      <c r="BW106" s="68"/>
      <c r="BX106" s="68"/>
      <c r="BY106" s="68"/>
      <c r="BZ106" s="68"/>
      <c r="CA106" s="68"/>
      <c r="CB106" s="68"/>
      <c r="CC106" s="68"/>
      <c r="CD106" s="68"/>
      <c r="CE106" s="68"/>
      <c r="CF106" s="68"/>
      <c r="CG106" s="68"/>
      <c r="CH106" s="68"/>
      <c r="CI106" s="68"/>
      <c r="CJ106" s="68"/>
      <c r="CK106" s="68"/>
      <c r="CL106" s="68"/>
      <c r="CM106" s="68"/>
      <c r="CN106" s="68"/>
      <c r="CO106" s="68"/>
      <c r="CP106" s="68"/>
      <c r="CQ106" s="68"/>
      <c r="CR106" s="68"/>
      <c r="CS106" s="68"/>
      <c r="CT106" s="68"/>
      <c r="CU106" s="68"/>
      <c r="CV106" s="68"/>
      <c r="CW106" s="68"/>
      <c r="CX106" s="68"/>
      <c r="CY106" s="68"/>
      <c r="CZ106" s="68"/>
      <c r="DA106" s="68"/>
      <c r="DB106" s="68"/>
      <c r="DC106" s="68"/>
      <c r="DD106" s="68"/>
      <c r="DE106" s="68"/>
      <c r="DF106" s="68"/>
      <c r="DG106" s="68"/>
      <c r="DH106" s="68"/>
      <c r="DI106" s="68"/>
      <c r="DJ106" s="68"/>
      <c r="DK106" s="68"/>
      <c r="DL106" s="68"/>
      <c r="DM106" s="68"/>
      <c r="DN106" s="68"/>
      <c r="DO106" s="68"/>
      <c r="DP106" s="68"/>
      <c r="DQ106" s="68"/>
      <c r="DR106" s="68"/>
      <c r="DS106" s="68"/>
      <c r="DT106" s="68"/>
      <c r="DU106" s="68"/>
      <c r="DV106" s="68"/>
      <c r="DW106" s="68"/>
      <c r="DX106" s="68"/>
      <c r="DY106" s="68"/>
      <c r="DZ106" s="68"/>
      <c r="EA106" s="68"/>
      <c r="EB106" s="68"/>
      <c r="EC106" s="68"/>
      <c r="ED106" s="68"/>
      <c r="EE106" s="68"/>
      <c r="EF106" s="68"/>
      <c r="EG106" s="68"/>
      <c r="EH106" s="68"/>
      <c r="EI106" s="68"/>
      <c r="EJ106" s="68"/>
      <c r="EK106" s="68"/>
      <c r="EL106" s="68"/>
      <c r="EM106" s="68"/>
      <c r="EN106" s="68"/>
      <c r="EO106" s="68"/>
      <c r="EP106" s="68"/>
      <c r="EQ106" s="68"/>
      <c r="ER106" s="68"/>
      <c r="ES106" s="68"/>
    </row>
    <row r="107" spans="2:149" ht="14.1" customHeight="1">
      <c r="B107" s="20" t="s">
        <v>183</v>
      </c>
      <c r="C107" s="9"/>
      <c r="D107" s="8" t="s">
        <v>97</v>
      </c>
      <c r="E107" s="381">
        <f t="shared" ca="1" si="110"/>
        <v>-820.55138938181494</v>
      </c>
      <c r="F107" s="43"/>
      <c r="G107" s="379"/>
      <c r="H107" s="381">
        <f>IF(SUM(-G$117,G107:G$113)&gt;0,IF(SUM(-G$117,G106:G$113)&lt;0,SUM(-G$117,G106:G$113),0),G106)</f>
        <v>0</v>
      </c>
      <c r="I107" s="380">
        <f ca="1">IF(SUM(-H$117,H107:H$113)&gt;0,IF(SUM(-H$117,H106:H$113)&lt;0,SUM(-H$117,H106:H$113),0),H106)</f>
        <v>0</v>
      </c>
      <c r="J107" s="380">
        <f ca="1">IF(SUM(-I$117,I107:I$113)&gt;0,IF(SUM(-I$117,I106:I$113)&lt;0,SUM(-I$117,I106:I$113),0),I106)</f>
        <v>0</v>
      </c>
      <c r="K107" s="71">
        <f ca="1">IF(SUM(-J$117,J107:J$113)&gt;0,IF(SUM(-J$117,J106:J$113)&lt;0,SUM(-J$117,J106:J$113),0),J106)</f>
        <v>0</v>
      </c>
      <c r="L107" s="71">
        <f ca="1">IF(SUM(-K$117,K107:K$113)&gt;0,IF(SUM(-K$117,K106:K$113)&lt;0,SUM(-K$117,K106:K$113),0),K106)</f>
        <v>-173.60702255085431</v>
      </c>
      <c r="M107" s="71">
        <f ca="1">IF(SUM(-L$117,L107:L$113)&gt;0,IF(SUM(-L$117,L106:L$113)&lt;0,SUM(-L$117,L106:L$113),0),L106)</f>
        <v>-646.94436683096069</v>
      </c>
      <c r="N107" s="71">
        <f ca="1">IF(SUM(-M$117,M107:M$113)&gt;0,IF(SUM(-M$117,M106:M$113)&lt;0,SUM(-M$117,M106:M$113),0),M106)</f>
        <v>0</v>
      </c>
      <c r="O107" s="71">
        <f ca="1">IF(SUM(-N$117,N107:N$113)&gt;0,IF(SUM(-N$117,N106:N$113)&lt;0,SUM(-N$117,N106:N$113),0),N106)</f>
        <v>0</v>
      </c>
      <c r="P107" s="71">
        <f ca="1">IF(SUM(-O$117,O107:O$113)&gt;0,IF(SUM(-O$117,O106:O$113)&lt;0,SUM(-O$117,O106:O$113),0),O106)</f>
        <v>0</v>
      </c>
      <c r="Q107" s="71">
        <f ca="1">IF(SUM(-P$117,P107:P$113)&gt;0,IF(SUM(-P$117,P106:P$113)&lt;0,SUM(-P$117,P106:P$113),0),P106)</f>
        <v>0</v>
      </c>
      <c r="R107" s="71">
        <f ca="1">IF(SUM(-Q$117,Q107:Q$113)&gt;0,IF(SUM(-Q$117,Q106:Q$113)&lt;0,SUM(-Q$117,Q106:Q$113),0),Q106)</f>
        <v>0</v>
      </c>
      <c r="S107" s="71">
        <f ca="1">IF(SUM(-R$117,R107:R$113)&gt;0,IF(SUM(-R$117,R106:R$113)&lt;0,SUM(-R$117,R106:R$113),0),R106)</f>
        <v>0</v>
      </c>
      <c r="T107" s="71">
        <f ca="1">IF(SUM(-S$117,S107:S$113)&gt;0,IF(SUM(-S$117,S106:S$113)&lt;0,SUM(-S$117,S106:S$113),0),S106)</f>
        <v>0</v>
      </c>
      <c r="U107" s="71">
        <f ca="1">IF(SUM(-T$117,T107:T$113)&gt;0,IF(SUM(-T$117,T106:T$113)&lt;0,SUM(-T$117,T106:T$113),0),T106)</f>
        <v>0</v>
      </c>
      <c r="V107" s="71">
        <f ca="1">IF(SUM(-U$117,U107:U$113)&gt;0,IF(SUM(-U$117,U106:U$113)&lt;0,SUM(-U$117,U106:U$113),0),U106)</f>
        <v>0</v>
      </c>
      <c r="W107" s="71">
        <f ca="1">IF(SUM(-V$117,V107:V$113)&gt;0,IF(SUM(-V$117,V106:V$113)&lt;0,SUM(-V$117,V106:V$113),0),V106)</f>
        <v>0</v>
      </c>
      <c r="X107" s="71">
        <f ca="1">IF(SUM(-W$117,W107:W$113)&gt;0,IF(SUM(-W$117,W106:W$113)&lt;0,SUM(-W$117,W106:W$113),0),W106)</f>
        <v>0</v>
      </c>
      <c r="Y107" s="71">
        <f ca="1">IF(SUM(-X$117,X107:X$113)&gt;0,IF(SUM(-X$117,X106:X$113)&lt;0,SUM(-X$117,X106:X$113),0),X106)</f>
        <v>0</v>
      </c>
      <c r="Z107" s="71">
        <f ca="1">IF(SUM(-Y$117,Y107:Y$113)&gt;0,IF(SUM(-Y$117,Y106:Y$113)&lt;0,SUM(-Y$117,Y106:Y$113),0),Y106)</f>
        <v>0</v>
      </c>
      <c r="AA107" s="71">
        <f ca="1">IF(SUM(-Z$117,Z107:Z$113)&gt;0,IF(SUM(-Z$117,Z106:Z$113)&lt;0,SUM(-Z$117,Z106:Z$113),0),Z106)</f>
        <v>0</v>
      </c>
      <c r="AB107" s="71">
        <f ca="1">IF(SUM(-AA$117,AA107:AA$113)&gt;0,IF(SUM(-AA$117,AA106:AA$113)&lt;0,SUM(-AA$117,AA106:AA$113),0),AA106)</f>
        <v>0</v>
      </c>
      <c r="AC107" s="71">
        <f ca="1">IF(SUM(-AB$117,AB107:AB$113)&gt;0,IF(SUM(-AB$117,AB106:AB$113)&lt;0,SUM(-AB$117,AB106:AB$113),0),AB106)</f>
        <v>0</v>
      </c>
      <c r="AD107" s="71">
        <f ca="1">IF(SUM(-AC$117,AC107:AC$113)&gt;0,IF(SUM(-AC$117,AC106:AC$113)&lt;0,SUM(-AC$117,AC106:AC$113),0),AC106)</f>
        <v>0</v>
      </c>
      <c r="AE107" s="71">
        <f ca="1">IF(SUM(-AD$117,AD107:AD$113)&gt;0,IF(SUM(-AD$117,AD106:AD$113)&lt;0,SUM(-AD$117,AD106:AD$113),0),AD106)</f>
        <v>0</v>
      </c>
      <c r="AF107" s="71">
        <f ca="1">IF(SUM(-AE$117,AE107:AE$113)&gt;0,IF(SUM(-AE$117,AE106:AE$113)&lt;0,SUM(-AE$117,AE106:AE$113),0),AE106)</f>
        <v>0</v>
      </c>
      <c r="AG107" s="71">
        <f ca="1">IF(SUM(-AF$117,AF107:AF$113)&gt;0,IF(SUM(-AF$117,AF106:AF$113)&lt;0,SUM(-AF$117,AF106:AF$113),0),AF106)</f>
        <v>0</v>
      </c>
      <c r="AH107" s="71">
        <f ca="1">IF(SUM(-AG$117,AG107:AG$113)&gt;0,IF(SUM(-AG$117,AG106:AG$113)&lt;0,SUM(-AG$117,AG106:AG$113),0),AG106)</f>
        <v>0</v>
      </c>
      <c r="AI107" s="71">
        <f ca="1">IF(SUM(-AH$117,AH107:AH$113)&gt;0,IF(SUM(-AH$117,AH106:AH$113)&lt;0,SUM(-AH$117,AH106:AH$113),0),AH106)</f>
        <v>0</v>
      </c>
      <c r="AJ107" s="71">
        <f ca="1">IF(SUM(-AI$117,AI107:AI$113)&gt;0,IF(SUM(-AI$117,AI106:AI$113)&lt;0,SUM(-AI$117,AI106:AI$113),0),AI106)</f>
        <v>0</v>
      </c>
      <c r="AK107" s="71">
        <f ca="1">IF(SUM(-AJ$117,AJ107:AJ$113)&gt;0,IF(SUM(-AJ$117,AJ106:AJ$113)&lt;0,SUM(-AJ$117,AJ106:AJ$113),0),AJ106)</f>
        <v>0</v>
      </c>
      <c r="AL107" s="71">
        <f ca="1">IF(SUM(-AK$117,AK107:AK$113)&gt;0,IF(SUM(-AK$117,AK106:AK$113)&lt;0,SUM(-AK$117,AK106:AK$113),0),AK106)</f>
        <v>0</v>
      </c>
      <c r="AM107" s="71">
        <f ca="1">IF(SUM(-AL$117,AL107:AL$113)&gt;0,IF(SUM(-AL$117,AL106:AL$113)&lt;0,SUM(-AL$117,AL106:AL$113),0),AL106)</f>
        <v>0</v>
      </c>
      <c r="AN107" s="71">
        <f ca="1">IF(SUM(-AM$117,AM107:AM$113)&gt;0,IF(SUM(-AM$117,AM106:AM$113)&lt;0,SUM(-AM$117,AM106:AM$113),0),AM106)</f>
        <v>0</v>
      </c>
      <c r="AO107" s="71">
        <f ca="1">IF(SUM(-AN$117,AN107:AN$113)&gt;0,IF(SUM(-AN$117,AN106:AN$113)&lt;0,SUM(-AN$117,AN106:AN$113),0),AN106)</f>
        <v>0</v>
      </c>
      <c r="AP107" s="71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  <c r="BM107" s="68"/>
      <c r="BN107" s="68"/>
      <c r="BO107" s="68"/>
      <c r="BP107" s="68"/>
      <c r="BQ107" s="68"/>
      <c r="BR107" s="68"/>
      <c r="BS107" s="68"/>
      <c r="BT107" s="68"/>
      <c r="BU107" s="68"/>
      <c r="BV107" s="68"/>
      <c r="BW107" s="68"/>
      <c r="BX107" s="68"/>
      <c r="BY107" s="68"/>
      <c r="BZ107" s="68"/>
      <c r="CA107" s="68"/>
      <c r="CB107" s="68"/>
      <c r="CC107" s="68"/>
      <c r="CD107" s="68"/>
      <c r="CE107" s="68"/>
      <c r="CF107" s="68"/>
      <c r="CG107" s="68"/>
      <c r="CH107" s="68"/>
      <c r="CI107" s="68"/>
      <c r="CJ107" s="68"/>
      <c r="CK107" s="68"/>
      <c r="CL107" s="68"/>
      <c r="CM107" s="68"/>
      <c r="CN107" s="68"/>
      <c r="CO107" s="68"/>
      <c r="CP107" s="68"/>
      <c r="CQ107" s="68"/>
      <c r="CR107" s="68"/>
      <c r="CS107" s="68"/>
      <c r="CT107" s="68"/>
      <c r="CU107" s="68"/>
      <c r="CV107" s="68"/>
      <c r="CW107" s="68"/>
      <c r="CX107" s="68"/>
      <c r="CY107" s="68"/>
      <c r="CZ107" s="68"/>
      <c r="DA107" s="68"/>
      <c r="DB107" s="68"/>
      <c r="DC107" s="68"/>
      <c r="DD107" s="68"/>
      <c r="DE107" s="68"/>
      <c r="DF107" s="68"/>
      <c r="DG107" s="68"/>
      <c r="DH107" s="68"/>
      <c r="DI107" s="68"/>
      <c r="DJ107" s="68"/>
      <c r="DK107" s="68"/>
      <c r="DL107" s="68"/>
      <c r="DM107" s="68"/>
      <c r="DN107" s="68"/>
      <c r="DO107" s="68"/>
      <c r="DP107" s="68"/>
      <c r="DQ107" s="68"/>
      <c r="DR107" s="68"/>
      <c r="DS107" s="68"/>
      <c r="DT107" s="68"/>
      <c r="DU107" s="68"/>
      <c r="DV107" s="68"/>
      <c r="DW107" s="68"/>
      <c r="DX107" s="68"/>
      <c r="DY107" s="68"/>
      <c r="DZ107" s="68"/>
      <c r="EA107" s="68"/>
      <c r="EB107" s="68"/>
      <c r="EC107" s="68"/>
      <c r="ED107" s="68"/>
      <c r="EE107" s="68"/>
      <c r="EF107" s="68"/>
      <c r="EG107" s="68"/>
      <c r="EH107" s="68"/>
      <c r="EI107" s="68"/>
      <c r="EJ107" s="68"/>
      <c r="EK107" s="68"/>
      <c r="EL107" s="68"/>
      <c r="EM107" s="68"/>
      <c r="EN107" s="68"/>
      <c r="EO107" s="68"/>
      <c r="EP107" s="68"/>
      <c r="EQ107" s="68"/>
      <c r="ER107" s="68"/>
      <c r="ES107" s="68"/>
    </row>
    <row r="108" spans="2:149" ht="14.1" customHeight="1">
      <c r="B108" s="20" t="s">
        <v>1441</v>
      </c>
      <c r="C108" s="9"/>
      <c r="D108" s="8" t="s">
        <v>97</v>
      </c>
      <c r="E108" s="381">
        <f t="shared" ref="E108:E113" ca="1" si="111">SUM(G108:AP108)</f>
        <v>-438.78258776815107</v>
      </c>
      <c r="F108" s="43"/>
      <c r="G108" s="379"/>
      <c r="H108" s="381">
        <f>IF(SUM(-G$117,G108:G$113)&gt;0,IF(SUM(-G$117,G107:G$113)&lt;0,SUM(-G$117,G107:G$113),0),G107)</f>
        <v>0</v>
      </c>
      <c r="I108" s="380">
        <f ca="1">IF(SUM(-H$117,H108:H$113)&gt;0,IF(SUM(-H$117,H107:H$113)&lt;0,SUM(-H$117,H107:H$113),0),H107)</f>
        <v>0</v>
      </c>
      <c r="J108" s="380">
        <f ca="1">IF(SUM(-I$117,I108:I$113)&gt;0,IF(SUM(-I$117,I107:I$113)&lt;0,SUM(-I$117,I107:I$113),0),I107)</f>
        <v>0</v>
      </c>
      <c r="K108" s="71">
        <f ca="1">IF(SUM(-J$117,J108:J$113)&gt;0,IF(SUM(-J$117,J107:J$113)&lt;0,SUM(-J$117,J107:J$113),0),J107)</f>
        <v>0</v>
      </c>
      <c r="L108" s="71">
        <f ca="1">IF(SUM(-K$117,K108:K$113)&gt;0,IF(SUM(-K$117,K107:K$113)&lt;0,SUM(-K$117,K107:K$113),0),K107)</f>
        <v>0</v>
      </c>
      <c r="M108" s="71">
        <f ca="1">IF(SUM(-L$117,L108:L$113)&gt;0,IF(SUM(-L$117,L107:L$113)&lt;0,SUM(-L$117,L107:L$113),0),L107)</f>
        <v>0</v>
      </c>
      <c r="N108" s="71">
        <f ca="1">IF(SUM(-M$117,M108:M$113)&gt;0,IF(SUM(-M$117,M107:M$113)&lt;0,SUM(-M$117,M107:M$113),0),M107)</f>
        <v>-438.78258776815107</v>
      </c>
      <c r="O108" s="71">
        <f ca="1">IF(SUM(-N$117,N108:N$113)&gt;0,IF(SUM(-N$117,N107:N$113)&lt;0,SUM(-N$117,N107:N$113),0),N107)</f>
        <v>0</v>
      </c>
      <c r="P108" s="71">
        <f ca="1">IF(SUM(-O$117,O108:O$113)&gt;0,IF(SUM(-O$117,O107:O$113)&lt;0,SUM(-O$117,O107:O$113),0),O107)</f>
        <v>0</v>
      </c>
      <c r="Q108" s="71">
        <f ca="1">IF(SUM(-P$117,P108:P$113)&gt;0,IF(SUM(-P$117,P107:P$113)&lt;0,SUM(-P$117,P107:P$113),0),P107)</f>
        <v>0</v>
      </c>
      <c r="R108" s="71">
        <f ca="1">IF(SUM(-Q$117,Q108:Q$113)&gt;0,IF(SUM(-Q$117,Q107:Q$113)&lt;0,SUM(-Q$117,Q107:Q$113),0),Q107)</f>
        <v>0</v>
      </c>
      <c r="S108" s="71">
        <f ca="1">IF(SUM(-R$117,R108:R$113)&gt;0,IF(SUM(-R$117,R107:R$113)&lt;0,SUM(-R$117,R107:R$113),0),R107)</f>
        <v>0</v>
      </c>
      <c r="T108" s="71">
        <f ca="1">IF(SUM(-S$117,S108:S$113)&gt;0,IF(SUM(-S$117,S107:S$113)&lt;0,SUM(-S$117,S107:S$113),0),S107)</f>
        <v>0</v>
      </c>
      <c r="U108" s="71">
        <f ca="1">IF(SUM(-T$117,T108:T$113)&gt;0,IF(SUM(-T$117,T107:T$113)&lt;0,SUM(-T$117,T107:T$113),0),T107)</f>
        <v>0</v>
      </c>
      <c r="V108" s="71">
        <f ca="1">IF(SUM(-U$117,U108:U$113)&gt;0,IF(SUM(-U$117,U107:U$113)&lt;0,SUM(-U$117,U107:U$113),0),U107)</f>
        <v>0</v>
      </c>
      <c r="W108" s="71">
        <f ca="1">IF(SUM(-V$117,V108:V$113)&gt;0,IF(SUM(-V$117,V107:V$113)&lt;0,SUM(-V$117,V107:V$113),0),V107)</f>
        <v>0</v>
      </c>
      <c r="X108" s="71">
        <f ca="1">IF(SUM(-W$117,W108:W$113)&gt;0,IF(SUM(-W$117,W107:W$113)&lt;0,SUM(-W$117,W107:W$113),0),W107)</f>
        <v>0</v>
      </c>
      <c r="Y108" s="71">
        <f ca="1">IF(SUM(-X$117,X108:X$113)&gt;0,IF(SUM(-X$117,X107:X$113)&lt;0,SUM(-X$117,X107:X$113),0),X107)</f>
        <v>0</v>
      </c>
      <c r="Z108" s="71">
        <f ca="1">IF(SUM(-Y$117,Y108:Y$113)&gt;0,IF(SUM(-Y$117,Y107:Y$113)&lt;0,SUM(-Y$117,Y107:Y$113),0),Y107)</f>
        <v>0</v>
      </c>
      <c r="AA108" s="71">
        <f ca="1">IF(SUM(-Z$117,Z108:Z$113)&gt;0,IF(SUM(-Z$117,Z107:Z$113)&lt;0,SUM(-Z$117,Z107:Z$113),0),Z107)</f>
        <v>0</v>
      </c>
      <c r="AB108" s="71">
        <f ca="1">IF(SUM(-AA$117,AA108:AA$113)&gt;0,IF(SUM(-AA$117,AA107:AA$113)&lt;0,SUM(-AA$117,AA107:AA$113),0),AA107)</f>
        <v>0</v>
      </c>
      <c r="AC108" s="71">
        <f ca="1">IF(SUM(-AB$117,AB108:AB$113)&gt;0,IF(SUM(-AB$117,AB107:AB$113)&lt;0,SUM(-AB$117,AB107:AB$113),0),AB107)</f>
        <v>0</v>
      </c>
      <c r="AD108" s="71">
        <f ca="1">IF(SUM(-AC$117,AC108:AC$113)&gt;0,IF(SUM(-AC$117,AC107:AC$113)&lt;0,SUM(-AC$117,AC107:AC$113),0),AC107)</f>
        <v>0</v>
      </c>
      <c r="AE108" s="71">
        <f ca="1">IF(SUM(-AD$117,AD108:AD$113)&gt;0,IF(SUM(-AD$117,AD107:AD$113)&lt;0,SUM(-AD$117,AD107:AD$113),0),AD107)</f>
        <v>0</v>
      </c>
      <c r="AF108" s="71">
        <f ca="1">IF(SUM(-AE$117,AE108:AE$113)&gt;0,IF(SUM(-AE$117,AE107:AE$113)&lt;0,SUM(-AE$117,AE107:AE$113),0),AE107)</f>
        <v>0</v>
      </c>
      <c r="AG108" s="71">
        <f ca="1">IF(SUM(-AF$117,AF108:AF$113)&gt;0,IF(SUM(-AF$117,AF107:AF$113)&lt;0,SUM(-AF$117,AF107:AF$113),0),AF107)</f>
        <v>0</v>
      </c>
      <c r="AH108" s="71">
        <f ca="1">IF(SUM(-AG$117,AG108:AG$113)&gt;0,IF(SUM(-AG$117,AG107:AG$113)&lt;0,SUM(-AG$117,AG107:AG$113),0),AG107)</f>
        <v>0</v>
      </c>
      <c r="AI108" s="71">
        <f ca="1">IF(SUM(-AH$117,AH108:AH$113)&gt;0,IF(SUM(-AH$117,AH107:AH$113)&lt;0,SUM(-AH$117,AH107:AH$113),0),AH107)</f>
        <v>0</v>
      </c>
      <c r="AJ108" s="71">
        <f ca="1">IF(SUM(-AI$117,AI108:AI$113)&gt;0,IF(SUM(-AI$117,AI107:AI$113)&lt;0,SUM(-AI$117,AI107:AI$113),0),AI107)</f>
        <v>0</v>
      </c>
      <c r="AK108" s="71">
        <f ca="1">IF(SUM(-AJ$117,AJ108:AJ$113)&gt;0,IF(SUM(-AJ$117,AJ107:AJ$113)&lt;0,SUM(-AJ$117,AJ107:AJ$113),0),AJ107)</f>
        <v>0</v>
      </c>
      <c r="AL108" s="71">
        <f ca="1">IF(SUM(-AK$117,AK108:AK$113)&gt;0,IF(SUM(-AK$117,AK107:AK$113)&lt;0,SUM(-AK$117,AK107:AK$113),0),AK107)</f>
        <v>0</v>
      </c>
      <c r="AM108" s="71">
        <f ca="1">IF(SUM(-AL$117,AL108:AL$113)&gt;0,IF(SUM(-AL$117,AL107:AL$113)&lt;0,SUM(-AL$117,AL107:AL$113),0),AL107)</f>
        <v>0</v>
      </c>
      <c r="AN108" s="71">
        <f ca="1">IF(SUM(-AM$117,AM108:AM$113)&gt;0,IF(SUM(-AM$117,AM107:AM$113)&lt;0,SUM(-AM$117,AM107:AM$113),0),AM107)</f>
        <v>0</v>
      </c>
      <c r="AO108" s="71">
        <f ca="1">IF(SUM(-AN$117,AN108:AN$113)&gt;0,IF(SUM(-AN$117,AN107:AN$113)&lt;0,SUM(-AN$117,AN107:AN$113),0),AN107)</f>
        <v>0</v>
      </c>
      <c r="AP108" s="71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  <c r="BM108" s="68"/>
      <c r="BN108" s="68"/>
      <c r="BO108" s="68"/>
      <c r="BP108" s="68"/>
      <c r="BQ108" s="68"/>
      <c r="BR108" s="68"/>
      <c r="BS108" s="68"/>
      <c r="BT108" s="68"/>
      <c r="BU108" s="68"/>
      <c r="BV108" s="68"/>
      <c r="BW108" s="68"/>
      <c r="BX108" s="68"/>
      <c r="BY108" s="68"/>
      <c r="BZ108" s="68"/>
      <c r="CA108" s="68"/>
      <c r="CB108" s="68"/>
      <c r="CC108" s="68"/>
      <c r="CD108" s="68"/>
      <c r="CE108" s="68"/>
      <c r="CF108" s="68"/>
      <c r="CG108" s="68"/>
      <c r="CH108" s="68"/>
      <c r="CI108" s="68"/>
      <c r="CJ108" s="68"/>
      <c r="CK108" s="68"/>
      <c r="CL108" s="68"/>
      <c r="CM108" s="68"/>
      <c r="CN108" s="68"/>
      <c r="CO108" s="68"/>
      <c r="CP108" s="68"/>
      <c r="CQ108" s="68"/>
      <c r="CR108" s="68"/>
      <c r="CS108" s="68"/>
      <c r="CT108" s="68"/>
      <c r="CU108" s="68"/>
      <c r="CV108" s="68"/>
      <c r="CW108" s="68"/>
      <c r="CX108" s="68"/>
      <c r="CY108" s="68"/>
      <c r="CZ108" s="68"/>
      <c r="DA108" s="68"/>
      <c r="DB108" s="68"/>
      <c r="DC108" s="68"/>
      <c r="DD108" s="68"/>
      <c r="DE108" s="68"/>
      <c r="DF108" s="68"/>
      <c r="DG108" s="68"/>
      <c r="DH108" s="68"/>
      <c r="DI108" s="68"/>
      <c r="DJ108" s="68"/>
      <c r="DK108" s="68"/>
      <c r="DL108" s="68"/>
      <c r="DM108" s="68"/>
      <c r="DN108" s="68"/>
      <c r="DO108" s="68"/>
      <c r="DP108" s="68"/>
      <c r="DQ108" s="68"/>
      <c r="DR108" s="68"/>
      <c r="DS108" s="68"/>
      <c r="DT108" s="68"/>
      <c r="DU108" s="68"/>
      <c r="DV108" s="68"/>
      <c r="DW108" s="68"/>
      <c r="DX108" s="68"/>
      <c r="DY108" s="68"/>
      <c r="DZ108" s="68"/>
      <c r="EA108" s="68"/>
      <c r="EB108" s="68"/>
      <c r="EC108" s="68"/>
      <c r="ED108" s="68"/>
      <c r="EE108" s="68"/>
      <c r="EF108" s="68"/>
      <c r="EG108" s="68"/>
      <c r="EH108" s="68"/>
      <c r="EI108" s="68"/>
      <c r="EJ108" s="68"/>
      <c r="EK108" s="68"/>
      <c r="EL108" s="68"/>
      <c r="EM108" s="68"/>
      <c r="EN108" s="68"/>
      <c r="EO108" s="68"/>
      <c r="EP108" s="68"/>
      <c r="EQ108" s="68"/>
      <c r="ER108" s="68"/>
      <c r="ES108" s="68"/>
    </row>
    <row r="109" spans="2:149" ht="14.1" customHeight="1">
      <c r="B109" s="20" t="s">
        <v>1442</v>
      </c>
      <c r="C109" s="9"/>
      <c r="D109" s="8" t="s">
        <v>97</v>
      </c>
      <c r="E109" s="381">
        <f t="shared" ca="1" si="111"/>
        <v>-202.73054871546657</v>
      </c>
      <c r="F109" s="43"/>
      <c r="G109" s="379"/>
      <c r="H109" s="381">
        <f>IF(SUM(-G$117,G109:G$113)&gt;0,IF(SUM(-G$117,G108:G$113)&lt;0,SUM(-G$117,G108:G$113),0),G108)</f>
        <v>0</v>
      </c>
      <c r="I109" s="380">
        <f ca="1">IF(SUM(-H$117,H109:H$113)&gt;0,IF(SUM(-H$117,H108:H$113)&lt;0,SUM(-H$117,H108:H$113),0),H108)</f>
        <v>0</v>
      </c>
      <c r="J109" s="380">
        <f ca="1">IF(SUM(-I$117,I109:I$113)&gt;0,IF(SUM(-I$117,I108:I$113)&lt;0,SUM(-I$117,I108:I$113),0),I108)</f>
        <v>0</v>
      </c>
      <c r="K109" s="71">
        <f ca="1">IF(SUM(-J$117,J109:J$113)&gt;0,IF(SUM(-J$117,J108:J$113)&lt;0,SUM(-J$117,J108:J$113),0),J108)</f>
        <v>0</v>
      </c>
      <c r="L109" s="71">
        <f ca="1">IF(SUM(-K$117,K109:K$113)&gt;0,IF(SUM(-K$117,K108:K$113)&lt;0,SUM(-K$117,K108:K$113),0),K108)</f>
        <v>0</v>
      </c>
      <c r="M109" s="71">
        <f ca="1">IF(SUM(-L$117,L109:L$113)&gt;0,IF(SUM(-L$117,L108:L$113)&lt;0,SUM(-L$117,L108:L$113),0),L108)</f>
        <v>0</v>
      </c>
      <c r="N109" s="71">
        <f ca="1">IF(SUM(-M$117,M109:M$113)&gt;0,IF(SUM(-M$117,M108:M$113)&lt;0,SUM(-M$117,M108:M$113),0),M108)</f>
        <v>0</v>
      </c>
      <c r="O109" s="71">
        <f ca="1">IF(SUM(-N$117,N109:N$113)&gt;0,IF(SUM(-N$117,N108:N$113)&lt;0,SUM(-N$117,N108:N$113),0),N108)</f>
        <v>-202.73054871546657</v>
      </c>
      <c r="P109" s="71">
        <f ca="1">IF(SUM(-O$117,O109:O$113)&gt;0,IF(SUM(-O$117,O108:O$113)&lt;0,SUM(-O$117,O108:O$113),0),O108)</f>
        <v>0</v>
      </c>
      <c r="Q109" s="71">
        <f ca="1">IF(SUM(-P$117,P109:P$113)&gt;0,IF(SUM(-P$117,P108:P$113)&lt;0,SUM(-P$117,P108:P$113),0),P108)</f>
        <v>0</v>
      </c>
      <c r="R109" s="71">
        <f ca="1">IF(SUM(-Q$117,Q109:Q$113)&gt;0,IF(SUM(-Q$117,Q108:Q$113)&lt;0,SUM(-Q$117,Q108:Q$113),0),Q108)</f>
        <v>0</v>
      </c>
      <c r="S109" s="71">
        <f ca="1">IF(SUM(-R$117,R109:R$113)&gt;0,IF(SUM(-R$117,R108:R$113)&lt;0,SUM(-R$117,R108:R$113),0),R108)</f>
        <v>0</v>
      </c>
      <c r="T109" s="71">
        <f ca="1">IF(SUM(-S$117,S109:S$113)&gt;0,IF(SUM(-S$117,S108:S$113)&lt;0,SUM(-S$117,S108:S$113),0),S108)</f>
        <v>0</v>
      </c>
      <c r="U109" s="71">
        <f ca="1">IF(SUM(-T$117,T109:T$113)&gt;0,IF(SUM(-T$117,T108:T$113)&lt;0,SUM(-T$117,T108:T$113),0),T108)</f>
        <v>0</v>
      </c>
      <c r="V109" s="71">
        <f ca="1">IF(SUM(-U$117,U109:U$113)&gt;0,IF(SUM(-U$117,U108:U$113)&lt;0,SUM(-U$117,U108:U$113),0),U108)</f>
        <v>0</v>
      </c>
      <c r="W109" s="71">
        <f ca="1">IF(SUM(-V$117,V109:V$113)&gt;0,IF(SUM(-V$117,V108:V$113)&lt;0,SUM(-V$117,V108:V$113),0),V108)</f>
        <v>0</v>
      </c>
      <c r="X109" s="71">
        <f ca="1">IF(SUM(-W$117,W109:W$113)&gt;0,IF(SUM(-W$117,W108:W$113)&lt;0,SUM(-W$117,W108:W$113),0),W108)</f>
        <v>0</v>
      </c>
      <c r="Y109" s="71">
        <f ca="1">IF(SUM(-X$117,X109:X$113)&gt;0,IF(SUM(-X$117,X108:X$113)&lt;0,SUM(-X$117,X108:X$113),0),X108)</f>
        <v>0</v>
      </c>
      <c r="Z109" s="71">
        <f ca="1">IF(SUM(-Y$117,Y109:Y$113)&gt;0,IF(SUM(-Y$117,Y108:Y$113)&lt;0,SUM(-Y$117,Y108:Y$113),0),Y108)</f>
        <v>0</v>
      </c>
      <c r="AA109" s="71">
        <f ca="1">IF(SUM(-Z$117,Z109:Z$113)&gt;0,IF(SUM(-Z$117,Z108:Z$113)&lt;0,SUM(-Z$117,Z108:Z$113),0),Z108)</f>
        <v>0</v>
      </c>
      <c r="AB109" s="71">
        <f ca="1">IF(SUM(-AA$117,AA109:AA$113)&gt;0,IF(SUM(-AA$117,AA108:AA$113)&lt;0,SUM(-AA$117,AA108:AA$113),0),AA108)</f>
        <v>0</v>
      </c>
      <c r="AC109" s="71">
        <f ca="1">IF(SUM(-AB$117,AB109:AB$113)&gt;0,IF(SUM(-AB$117,AB108:AB$113)&lt;0,SUM(-AB$117,AB108:AB$113),0),AB108)</f>
        <v>0</v>
      </c>
      <c r="AD109" s="71">
        <f ca="1">IF(SUM(-AC$117,AC109:AC$113)&gt;0,IF(SUM(-AC$117,AC108:AC$113)&lt;0,SUM(-AC$117,AC108:AC$113),0),AC108)</f>
        <v>0</v>
      </c>
      <c r="AE109" s="71">
        <f ca="1">IF(SUM(-AD$117,AD109:AD$113)&gt;0,IF(SUM(-AD$117,AD108:AD$113)&lt;0,SUM(-AD$117,AD108:AD$113),0),AD108)</f>
        <v>0</v>
      </c>
      <c r="AF109" s="71">
        <f ca="1">IF(SUM(-AE$117,AE109:AE$113)&gt;0,IF(SUM(-AE$117,AE108:AE$113)&lt;0,SUM(-AE$117,AE108:AE$113),0),AE108)</f>
        <v>0</v>
      </c>
      <c r="AG109" s="71">
        <f ca="1">IF(SUM(-AF$117,AF109:AF$113)&gt;0,IF(SUM(-AF$117,AF108:AF$113)&lt;0,SUM(-AF$117,AF108:AF$113),0),AF108)</f>
        <v>0</v>
      </c>
      <c r="AH109" s="71">
        <f ca="1">IF(SUM(-AG$117,AG109:AG$113)&gt;0,IF(SUM(-AG$117,AG108:AG$113)&lt;0,SUM(-AG$117,AG108:AG$113),0),AG108)</f>
        <v>0</v>
      </c>
      <c r="AI109" s="71">
        <f ca="1">IF(SUM(-AH$117,AH109:AH$113)&gt;0,IF(SUM(-AH$117,AH108:AH$113)&lt;0,SUM(-AH$117,AH108:AH$113),0),AH108)</f>
        <v>0</v>
      </c>
      <c r="AJ109" s="71">
        <f ca="1">IF(SUM(-AI$117,AI109:AI$113)&gt;0,IF(SUM(-AI$117,AI108:AI$113)&lt;0,SUM(-AI$117,AI108:AI$113),0),AI108)</f>
        <v>0</v>
      </c>
      <c r="AK109" s="71">
        <f ca="1">IF(SUM(-AJ$117,AJ109:AJ$113)&gt;0,IF(SUM(-AJ$117,AJ108:AJ$113)&lt;0,SUM(-AJ$117,AJ108:AJ$113),0),AJ108)</f>
        <v>0</v>
      </c>
      <c r="AL109" s="71">
        <f ca="1">IF(SUM(-AK$117,AK109:AK$113)&gt;0,IF(SUM(-AK$117,AK108:AK$113)&lt;0,SUM(-AK$117,AK108:AK$113),0),AK108)</f>
        <v>0</v>
      </c>
      <c r="AM109" s="71">
        <f ca="1">IF(SUM(-AL$117,AL109:AL$113)&gt;0,IF(SUM(-AL$117,AL108:AL$113)&lt;0,SUM(-AL$117,AL108:AL$113),0),AL108)</f>
        <v>0</v>
      </c>
      <c r="AN109" s="71">
        <f ca="1">IF(SUM(-AM$117,AM109:AM$113)&gt;0,IF(SUM(-AM$117,AM108:AM$113)&lt;0,SUM(-AM$117,AM108:AM$113),0),AM108)</f>
        <v>0</v>
      </c>
      <c r="AO109" s="71">
        <f ca="1">IF(SUM(-AN$117,AN109:AN$113)&gt;0,IF(SUM(-AN$117,AN108:AN$113)&lt;0,SUM(-AN$117,AN108:AN$113),0),AN108)</f>
        <v>0</v>
      </c>
      <c r="AP109" s="71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  <c r="BF109" s="68"/>
      <c r="BG109" s="68"/>
      <c r="BH109" s="68"/>
      <c r="BI109" s="68"/>
      <c r="BJ109" s="68"/>
      <c r="BK109" s="68"/>
      <c r="BL109" s="68"/>
      <c r="BM109" s="68"/>
      <c r="BN109" s="68"/>
      <c r="BO109" s="68"/>
      <c r="BP109" s="68"/>
      <c r="BQ109" s="68"/>
      <c r="BR109" s="68"/>
      <c r="BS109" s="68"/>
      <c r="BT109" s="68"/>
      <c r="BU109" s="68"/>
      <c r="BV109" s="68"/>
      <c r="BW109" s="68"/>
      <c r="BX109" s="68"/>
      <c r="BY109" s="68"/>
      <c r="BZ109" s="68"/>
      <c r="CA109" s="68"/>
      <c r="CB109" s="68"/>
      <c r="CC109" s="68"/>
      <c r="CD109" s="68"/>
      <c r="CE109" s="68"/>
      <c r="CF109" s="68"/>
      <c r="CG109" s="68"/>
      <c r="CH109" s="68"/>
      <c r="CI109" s="68"/>
      <c r="CJ109" s="68"/>
      <c r="CK109" s="68"/>
      <c r="CL109" s="68"/>
      <c r="CM109" s="68"/>
      <c r="CN109" s="68"/>
      <c r="CO109" s="68"/>
      <c r="CP109" s="68"/>
      <c r="CQ109" s="68"/>
      <c r="CR109" s="68"/>
      <c r="CS109" s="68"/>
      <c r="CT109" s="68"/>
      <c r="CU109" s="68"/>
      <c r="CV109" s="68"/>
      <c r="CW109" s="68"/>
      <c r="CX109" s="68"/>
      <c r="CY109" s="68"/>
      <c r="CZ109" s="68"/>
      <c r="DA109" s="68"/>
      <c r="DB109" s="68"/>
      <c r="DC109" s="68"/>
      <c r="DD109" s="68"/>
      <c r="DE109" s="68"/>
      <c r="DF109" s="68"/>
      <c r="DG109" s="68"/>
      <c r="DH109" s="68"/>
      <c r="DI109" s="68"/>
      <c r="DJ109" s="68"/>
      <c r="DK109" s="68"/>
      <c r="DL109" s="68"/>
      <c r="DM109" s="68"/>
      <c r="DN109" s="68"/>
      <c r="DO109" s="68"/>
      <c r="DP109" s="68"/>
      <c r="DQ109" s="68"/>
      <c r="DR109" s="68"/>
      <c r="DS109" s="68"/>
      <c r="DT109" s="68"/>
      <c r="DU109" s="68"/>
      <c r="DV109" s="68"/>
      <c r="DW109" s="68"/>
      <c r="DX109" s="68"/>
      <c r="DY109" s="68"/>
      <c r="DZ109" s="68"/>
      <c r="EA109" s="68"/>
      <c r="EB109" s="68"/>
      <c r="EC109" s="68"/>
      <c r="ED109" s="68"/>
      <c r="EE109" s="68"/>
      <c r="EF109" s="68"/>
      <c r="EG109" s="68"/>
      <c r="EH109" s="68"/>
      <c r="EI109" s="68"/>
      <c r="EJ109" s="68"/>
      <c r="EK109" s="68"/>
      <c r="EL109" s="68"/>
      <c r="EM109" s="68"/>
      <c r="EN109" s="68"/>
      <c r="EO109" s="68"/>
      <c r="EP109" s="68"/>
      <c r="EQ109" s="68"/>
      <c r="ER109" s="68"/>
      <c r="ES109" s="68"/>
    </row>
    <row r="110" spans="2:149" ht="14.1" customHeight="1">
      <c r="B110" s="20" t="s">
        <v>1443</v>
      </c>
      <c r="C110" s="9"/>
      <c r="D110" s="8" t="s">
        <v>97</v>
      </c>
      <c r="E110" s="381">
        <f t="shared" ca="1" si="111"/>
        <v>0</v>
      </c>
      <c r="F110" s="43"/>
      <c r="G110" s="379"/>
      <c r="H110" s="381">
        <f>IF(SUM(-G$117,G110:G$113)&gt;0,IF(SUM(-G$117,G109:G$113)&lt;0,SUM(-G$117,G109:G$113),0),G109)</f>
        <v>0</v>
      </c>
      <c r="I110" s="380">
        <f ca="1">IF(SUM(-H$117,H110:H$113)&gt;0,IF(SUM(-H$117,H109:H$113)&lt;0,SUM(-H$117,H109:H$113),0),H109)</f>
        <v>0</v>
      </c>
      <c r="J110" s="380">
        <f ca="1">IF(SUM(-I$117,I110:I$113)&gt;0,IF(SUM(-I$117,I109:I$113)&lt;0,SUM(-I$117,I109:I$113),0),I109)</f>
        <v>0</v>
      </c>
      <c r="K110" s="71">
        <f ca="1">IF(SUM(-J$117,J110:J$113)&gt;0,IF(SUM(-J$117,J109:J$113)&lt;0,SUM(-J$117,J109:J$113),0),J109)</f>
        <v>0</v>
      </c>
      <c r="L110" s="71">
        <f ca="1">IF(SUM(-K$117,K110:K$113)&gt;0,IF(SUM(-K$117,K109:K$113)&lt;0,SUM(-K$117,K109:K$113),0),K109)</f>
        <v>0</v>
      </c>
      <c r="M110" s="71">
        <f ca="1">IF(SUM(-L$117,L110:L$113)&gt;0,IF(SUM(-L$117,L109:L$113)&lt;0,SUM(-L$117,L109:L$113),0),L109)</f>
        <v>0</v>
      </c>
      <c r="N110" s="71">
        <f ca="1">IF(SUM(-M$117,M110:M$113)&gt;0,IF(SUM(-M$117,M109:M$113)&lt;0,SUM(-M$117,M109:M$113),0),M109)</f>
        <v>0</v>
      </c>
      <c r="O110" s="71">
        <f ca="1">IF(SUM(-N$117,N110:N$113)&gt;0,IF(SUM(-N$117,N109:N$113)&lt;0,SUM(-N$117,N109:N$113),0),N109)</f>
        <v>0</v>
      </c>
      <c r="P110" s="71">
        <f ca="1">IF(SUM(-O$117,O110:O$113)&gt;0,IF(SUM(-O$117,O109:O$113)&lt;0,SUM(-O$117,O109:O$113),0),O109)</f>
        <v>0</v>
      </c>
      <c r="Q110" s="71">
        <f ca="1">IF(SUM(-P$117,P110:P$113)&gt;0,IF(SUM(-P$117,P109:P$113)&lt;0,SUM(-P$117,P109:P$113),0),P109)</f>
        <v>0</v>
      </c>
      <c r="R110" s="71">
        <f ca="1">IF(SUM(-Q$117,Q110:Q$113)&gt;0,IF(SUM(-Q$117,Q109:Q$113)&lt;0,SUM(-Q$117,Q109:Q$113),0),Q109)</f>
        <v>0</v>
      </c>
      <c r="S110" s="71">
        <f ca="1">IF(SUM(-R$117,R110:R$113)&gt;0,IF(SUM(-R$117,R109:R$113)&lt;0,SUM(-R$117,R109:R$113),0),R109)</f>
        <v>0</v>
      </c>
      <c r="T110" s="71">
        <f ca="1">IF(SUM(-S$117,S110:S$113)&gt;0,IF(SUM(-S$117,S109:S$113)&lt;0,SUM(-S$117,S109:S$113),0),S109)</f>
        <v>0</v>
      </c>
      <c r="U110" s="71">
        <f ca="1">IF(SUM(-T$117,T110:T$113)&gt;0,IF(SUM(-T$117,T109:T$113)&lt;0,SUM(-T$117,T109:T$113),0),T109)</f>
        <v>0</v>
      </c>
      <c r="V110" s="71">
        <f ca="1">IF(SUM(-U$117,U110:U$113)&gt;0,IF(SUM(-U$117,U109:U$113)&lt;0,SUM(-U$117,U109:U$113),0),U109)</f>
        <v>0</v>
      </c>
      <c r="W110" s="71">
        <f ca="1">IF(SUM(-V$117,V110:V$113)&gt;0,IF(SUM(-V$117,V109:V$113)&lt;0,SUM(-V$117,V109:V$113),0),V109)</f>
        <v>0</v>
      </c>
      <c r="X110" s="71">
        <f ca="1">IF(SUM(-W$117,W110:W$113)&gt;0,IF(SUM(-W$117,W109:W$113)&lt;0,SUM(-W$117,W109:W$113),0),W109)</f>
        <v>0</v>
      </c>
      <c r="Y110" s="71">
        <f ca="1">IF(SUM(-X$117,X110:X$113)&gt;0,IF(SUM(-X$117,X109:X$113)&lt;0,SUM(-X$117,X109:X$113),0),X109)</f>
        <v>0</v>
      </c>
      <c r="Z110" s="71">
        <f ca="1">IF(SUM(-Y$117,Y110:Y$113)&gt;0,IF(SUM(-Y$117,Y109:Y$113)&lt;0,SUM(-Y$117,Y109:Y$113),0),Y109)</f>
        <v>0</v>
      </c>
      <c r="AA110" s="71">
        <f ca="1">IF(SUM(-Z$117,Z110:Z$113)&gt;0,IF(SUM(-Z$117,Z109:Z$113)&lt;0,SUM(-Z$117,Z109:Z$113),0),Z109)</f>
        <v>0</v>
      </c>
      <c r="AB110" s="71">
        <f ca="1">IF(SUM(-AA$117,AA110:AA$113)&gt;0,IF(SUM(-AA$117,AA109:AA$113)&lt;0,SUM(-AA$117,AA109:AA$113),0),AA109)</f>
        <v>0</v>
      </c>
      <c r="AC110" s="71">
        <f ca="1">IF(SUM(-AB$117,AB110:AB$113)&gt;0,IF(SUM(-AB$117,AB109:AB$113)&lt;0,SUM(-AB$117,AB109:AB$113),0),AB109)</f>
        <v>0</v>
      </c>
      <c r="AD110" s="71">
        <f ca="1">IF(SUM(-AC$117,AC110:AC$113)&gt;0,IF(SUM(-AC$117,AC109:AC$113)&lt;0,SUM(-AC$117,AC109:AC$113),0),AC109)</f>
        <v>0</v>
      </c>
      <c r="AE110" s="71">
        <f ca="1">IF(SUM(-AD$117,AD110:AD$113)&gt;0,IF(SUM(-AD$117,AD109:AD$113)&lt;0,SUM(-AD$117,AD109:AD$113),0),AD109)</f>
        <v>0</v>
      </c>
      <c r="AF110" s="71">
        <f ca="1">IF(SUM(-AE$117,AE110:AE$113)&gt;0,IF(SUM(-AE$117,AE109:AE$113)&lt;0,SUM(-AE$117,AE109:AE$113),0),AE109)</f>
        <v>0</v>
      </c>
      <c r="AG110" s="71">
        <f ca="1">IF(SUM(-AF$117,AF110:AF$113)&gt;0,IF(SUM(-AF$117,AF109:AF$113)&lt;0,SUM(-AF$117,AF109:AF$113),0),AF109)</f>
        <v>0</v>
      </c>
      <c r="AH110" s="71">
        <f ca="1">IF(SUM(-AG$117,AG110:AG$113)&gt;0,IF(SUM(-AG$117,AG109:AG$113)&lt;0,SUM(-AG$117,AG109:AG$113),0),AG109)</f>
        <v>0</v>
      </c>
      <c r="AI110" s="71">
        <f ca="1">IF(SUM(-AH$117,AH110:AH$113)&gt;0,IF(SUM(-AH$117,AH109:AH$113)&lt;0,SUM(-AH$117,AH109:AH$113),0),AH109)</f>
        <v>0</v>
      </c>
      <c r="AJ110" s="71">
        <f ca="1">IF(SUM(-AI$117,AI110:AI$113)&gt;0,IF(SUM(-AI$117,AI109:AI$113)&lt;0,SUM(-AI$117,AI109:AI$113),0),AI109)</f>
        <v>0</v>
      </c>
      <c r="AK110" s="71">
        <f ca="1">IF(SUM(-AJ$117,AJ110:AJ$113)&gt;0,IF(SUM(-AJ$117,AJ109:AJ$113)&lt;0,SUM(-AJ$117,AJ109:AJ$113),0),AJ109)</f>
        <v>0</v>
      </c>
      <c r="AL110" s="71">
        <f ca="1">IF(SUM(-AK$117,AK110:AK$113)&gt;0,IF(SUM(-AK$117,AK109:AK$113)&lt;0,SUM(-AK$117,AK109:AK$113),0),AK109)</f>
        <v>0</v>
      </c>
      <c r="AM110" s="71">
        <f ca="1">IF(SUM(-AL$117,AL110:AL$113)&gt;0,IF(SUM(-AL$117,AL109:AL$113)&lt;0,SUM(-AL$117,AL109:AL$113),0),AL109)</f>
        <v>0</v>
      </c>
      <c r="AN110" s="71">
        <f ca="1">IF(SUM(-AM$117,AM110:AM$113)&gt;0,IF(SUM(-AM$117,AM109:AM$113)&lt;0,SUM(-AM$117,AM109:AM$113),0),AM109)</f>
        <v>0</v>
      </c>
      <c r="AO110" s="71">
        <f ca="1">IF(SUM(-AN$117,AN110:AN$113)&gt;0,IF(SUM(-AN$117,AN109:AN$113)&lt;0,SUM(-AN$117,AN109:AN$113),0),AN109)</f>
        <v>0</v>
      </c>
      <c r="AP110" s="71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  <c r="BF110" s="68"/>
      <c r="BG110" s="68"/>
      <c r="BH110" s="68"/>
      <c r="BI110" s="68"/>
      <c r="BJ110" s="68"/>
      <c r="BK110" s="68"/>
      <c r="BL110" s="68"/>
      <c r="BM110" s="68"/>
      <c r="BN110" s="68"/>
      <c r="BO110" s="68"/>
      <c r="BP110" s="68"/>
      <c r="BQ110" s="68"/>
      <c r="BR110" s="68"/>
      <c r="BS110" s="68"/>
      <c r="BT110" s="68"/>
      <c r="BU110" s="68"/>
      <c r="BV110" s="68"/>
      <c r="BW110" s="68"/>
      <c r="BX110" s="68"/>
      <c r="BY110" s="68"/>
      <c r="BZ110" s="68"/>
      <c r="CA110" s="68"/>
      <c r="CB110" s="68"/>
      <c r="CC110" s="68"/>
      <c r="CD110" s="68"/>
      <c r="CE110" s="68"/>
      <c r="CF110" s="68"/>
      <c r="CG110" s="68"/>
      <c r="CH110" s="68"/>
      <c r="CI110" s="68"/>
      <c r="CJ110" s="68"/>
      <c r="CK110" s="68"/>
      <c r="CL110" s="68"/>
      <c r="CM110" s="68"/>
      <c r="CN110" s="68"/>
      <c r="CO110" s="68"/>
      <c r="CP110" s="68"/>
      <c r="CQ110" s="68"/>
      <c r="CR110" s="68"/>
      <c r="CS110" s="68"/>
      <c r="CT110" s="68"/>
      <c r="CU110" s="68"/>
      <c r="CV110" s="68"/>
      <c r="CW110" s="68"/>
      <c r="CX110" s="68"/>
      <c r="CY110" s="68"/>
      <c r="CZ110" s="68"/>
      <c r="DA110" s="68"/>
      <c r="DB110" s="68"/>
      <c r="DC110" s="68"/>
      <c r="DD110" s="68"/>
      <c r="DE110" s="68"/>
      <c r="DF110" s="68"/>
      <c r="DG110" s="68"/>
      <c r="DH110" s="68"/>
      <c r="DI110" s="68"/>
      <c r="DJ110" s="68"/>
      <c r="DK110" s="68"/>
      <c r="DL110" s="68"/>
      <c r="DM110" s="68"/>
      <c r="DN110" s="68"/>
      <c r="DO110" s="68"/>
      <c r="DP110" s="68"/>
      <c r="DQ110" s="68"/>
      <c r="DR110" s="68"/>
      <c r="DS110" s="68"/>
      <c r="DT110" s="68"/>
      <c r="DU110" s="68"/>
      <c r="DV110" s="68"/>
      <c r="DW110" s="68"/>
      <c r="DX110" s="68"/>
      <c r="DY110" s="68"/>
      <c r="DZ110" s="68"/>
      <c r="EA110" s="68"/>
      <c r="EB110" s="68"/>
      <c r="EC110" s="68"/>
      <c r="ED110" s="68"/>
      <c r="EE110" s="68"/>
      <c r="EF110" s="68"/>
      <c r="EG110" s="68"/>
      <c r="EH110" s="68"/>
      <c r="EI110" s="68"/>
      <c r="EJ110" s="68"/>
      <c r="EK110" s="68"/>
      <c r="EL110" s="68"/>
      <c r="EM110" s="68"/>
      <c r="EN110" s="68"/>
      <c r="EO110" s="68"/>
      <c r="EP110" s="68"/>
      <c r="EQ110" s="68"/>
      <c r="ER110" s="68"/>
      <c r="ES110" s="68"/>
    </row>
    <row r="111" spans="2:149" ht="14.1" customHeight="1">
      <c r="B111" s="20" t="s">
        <v>1444</v>
      </c>
      <c r="C111" s="9"/>
      <c r="D111" s="8" t="s">
        <v>97</v>
      </c>
      <c r="E111" s="381">
        <f t="shared" ca="1" si="111"/>
        <v>0</v>
      </c>
      <c r="F111" s="43"/>
      <c r="G111" s="379"/>
      <c r="H111" s="381">
        <f>IF(SUM(-G$117,G111:G$113)&gt;0,IF(SUM(-G$117,G110:G$113)&lt;0,SUM(-G$117,G110:G$113),0),G110)</f>
        <v>0</v>
      </c>
      <c r="I111" s="380">
        <f ca="1">IF(SUM(-H$117,H111:H$113)&gt;0,IF(SUM(-H$117,H110:H$113)&lt;0,SUM(-H$117,H110:H$113),0),H110)</f>
        <v>0</v>
      </c>
      <c r="J111" s="380">
        <f ca="1">IF(SUM(-I$117,I111:I$113)&gt;0,IF(SUM(-I$117,I110:I$113)&lt;0,SUM(-I$117,I110:I$113),0),I110)</f>
        <v>0</v>
      </c>
      <c r="K111" s="71">
        <f ca="1">IF(SUM(-J$117,J111:J$113)&gt;0,IF(SUM(-J$117,J110:J$113)&lt;0,SUM(-J$117,J110:J$113),0),J110)</f>
        <v>0</v>
      </c>
      <c r="L111" s="71">
        <f ca="1">IF(SUM(-K$117,K111:K$113)&gt;0,IF(SUM(-K$117,K110:K$113)&lt;0,SUM(-K$117,K110:K$113),0),K110)</f>
        <v>0</v>
      </c>
      <c r="M111" s="71">
        <f ca="1">IF(SUM(-L$117,L111:L$113)&gt;0,IF(SUM(-L$117,L110:L$113)&lt;0,SUM(-L$117,L110:L$113),0),L110)</f>
        <v>0</v>
      </c>
      <c r="N111" s="71">
        <f ca="1">IF(SUM(-M$117,M111:M$113)&gt;0,IF(SUM(-M$117,M110:M$113)&lt;0,SUM(-M$117,M110:M$113),0),M110)</f>
        <v>0</v>
      </c>
      <c r="O111" s="71">
        <f ca="1">IF(SUM(-N$117,N111:N$113)&gt;0,IF(SUM(-N$117,N110:N$113)&lt;0,SUM(-N$117,N110:N$113),0),N110)</f>
        <v>0</v>
      </c>
      <c r="P111" s="71">
        <f ca="1">IF(SUM(-O$117,O111:O$113)&gt;0,IF(SUM(-O$117,O110:O$113)&lt;0,SUM(-O$117,O110:O$113),0),O110)</f>
        <v>0</v>
      </c>
      <c r="Q111" s="71">
        <f ca="1">IF(SUM(-P$117,P111:P$113)&gt;0,IF(SUM(-P$117,P110:P$113)&lt;0,SUM(-P$117,P110:P$113),0),P110)</f>
        <v>0</v>
      </c>
      <c r="R111" s="71">
        <f ca="1">IF(SUM(-Q$117,Q111:Q$113)&gt;0,IF(SUM(-Q$117,Q110:Q$113)&lt;0,SUM(-Q$117,Q110:Q$113),0),Q110)</f>
        <v>0</v>
      </c>
      <c r="S111" s="71">
        <f ca="1">IF(SUM(-R$117,R111:R$113)&gt;0,IF(SUM(-R$117,R110:R$113)&lt;0,SUM(-R$117,R110:R$113),0),R110)</f>
        <v>0</v>
      </c>
      <c r="T111" s="71">
        <f ca="1">IF(SUM(-S$117,S111:S$113)&gt;0,IF(SUM(-S$117,S110:S$113)&lt;0,SUM(-S$117,S110:S$113),0),S110)</f>
        <v>0</v>
      </c>
      <c r="U111" s="71">
        <f ca="1">IF(SUM(-T$117,T111:T$113)&gt;0,IF(SUM(-T$117,T110:T$113)&lt;0,SUM(-T$117,T110:T$113),0),T110)</f>
        <v>0</v>
      </c>
      <c r="V111" s="71">
        <f ca="1">IF(SUM(-U$117,U111:U$113)&gt;0,IF(SUM(-U$117,U110:U$113)&lt;0,SUM(-U$117,U110:U$113),0),U110)</f>
        <v>0</v>
      </c>
      <c r="W111" s="71">
        <f ca="1">IF(SUM(-V$117,V111:V$113)&gt;0,IF(SUM(-V$117,V110:V$113)&lt;0,SUM(-V$117,V110:V$113),0),V110)</f>
        <v>0</v>
      </c>
      <c r="X111" s="71">
        <f ca="1">IF(SUM(-W$117,W111:W$113)&gt;0,IF(SUM(-W$117,W110:W$113)&lt;0,SUM(-W$117,W110:W$113),0),W110)</f>
        <v>0</v>
      </c>
      <c r="Y111" s="71">
        <f ca="1">IF(SUM(-X$117,X111:X$113)&gt;0,IF(SUM(-X$117,X110:X$113)&lt;0,SUM(-X$117,X110:X$113),0),X110)</f>
        <v>0</v>
      </c>
      <c r="Z111" s="71">
        <f ca="1">IF(SUM(-Y$117,Y111:Y$113)&gt;0,IF(SUM(-Y$117,Y110:Y$113)&lt;0,SUM(-Y$117,Y110:Y$113),0),Y110)</f>
        <v>0</v>
      </c>
      <c r="AA111" s="71">
        <f ca="1">IF(SUM(-Z$117,Z111:Z$113)&gt;0,IF(SUM(-Z$117,Z110:Z$113)&lt;0,SUM(-Z$117,Z110:Z$113),0),Z110)</f>
        <v>0</v>
      </c>
      <c r="AB111" s="71">
        <f ca="1">IF(SUM(-AA$117,AA111:AA$113)&gt;0,IF(SUM(-AA$117,AA110:AA$113)&lt;0,SUM(-AA$117,AA110:AA$113),0),AA110)</f>
        <v>0</v>
      </c>
      <c r="AC111" s="71">
        <f ca="1">IF(SUM(-AB$117,AB111:AB$113)&gt;0,IF(SUM(-AB$117,AB110:AB$113)&lt;0,SUM(-AB$117,AB110:AB$113),0),AB110)</f>
        <v>0</v>
      </c>
      <c r="AD111" s="71">
        <f ca="1">IF(SUM(-AC$117,AC111:AC$113)&gt;0,IF(SUM(-AC$117,AC110:AC$113)&lt;0,SUM(-AC$117,AC110:AC$113),0),AC110)</f>
        <v>0</v>
      </c>
      <c r="AE111" s="71">
        <f ca="1">IF(SUM(-AD$117,AD111:AD$113)&gt;0,IF(SUM(-AD$117,AD110:AD$113)&lt;0,SUM(-AD$117,AD110:AD$113),0),AD110)</f>
        <v>0</v>
      </c>
      <c r="AF111" s="71">
        <f ca="1">IF(SUM(-AE$117,AE111:AE$113)&gt;0,IF(SUM(-AE$117,AE110:AE$113)&lt;0,SUM(-AE$117,AE110:AE$113),0),AE110)</f>
        <v>0</v>
      </c>
      <c r="AG111" s="71">
        <f ca="1">IF(SUM(-AF$117,AF111:AF$113)&gt;0,IF(SUM(-AF$117,AF110:AF$113)&lt;0,SUM(-AF$117,AF110:AF$113),0),AF110)</f>
        <v>0</v>
      </c>
      <c r="AH111" s="71">
        <f ca="1">IF(SUM(-AG$117,AG111:AG$113)&gt;0,IF(SUM(-AG$117,AG110:AG$113)&lt;0,SUM(-AG$117,AG110:AG$113),0),AG110)</f>
        <v>0</v>
      </c>
      <c r="AI111" s="71">
        <f ca="1">IF(SUM(-AH$117,AH111:AH$113)&gt;0,IF(SUM(-AH$117,AH110:AH$113)&lt;0,SUM(-AH$117,AH110:AH$113),0),AH110)</f>
        <v>0</v>
      </c>
      <c r="AJ111" s="71">
        <f ca="1">IF(SUM(-AI$117,AI111:AI$113)&gt;0,IF(SUM(-AI$117,AI110:AI$113)&lt;0,SUM(-AI$117,AI110:AI$113),0),AI110)</f>
        <v>0</v>
      </c>
      <c r="AK111" s="71">
        <f ca="1">IF(SUM(-AJ$117,AJ111:AJ$113)&gt;0,IF(SUM(-AJ$117,AJ110:AJ$113)&lt;0,SUM(-AJ$117,AJ110:AJ$113),0),AJ110)</f>
        <v>0</v>
      </c>
      <c r="AL111" s="71">
        <f ca="1">IF(SUM(-AK$117,AK111:AK$113)&gt;0,IF(SUM(-AK$117,AK110:AK$113)&lt;0,SUM(-AK$117,AK110:AK$113),0),AK110)</f>
        <v>0</v>
      </c>
      <c r="AM111" s="71">
        <f ca="1">IF(SUM(-AL$117,AL111:AL$113)&gt;0,IF(SUM(-AL$117,AL110:AL$113)&lt;0,SUM(-AL$117,AL110:AL$113),0),AL110)</f>
        <v>0</v>
      </c>
      <c r="AN111" s="71">
        <f ca="1">IF(SUM(-AM$117,AM111:AM$113)&gt;0,IF(SUM(-AM$117,AM110:AM$113)&lt;0,SUM(-AM$117,AM110:AM$113),0),AM110)</f>
        <v>0</v>
      </c>
      <c r="AO111" s="71">
        <f ca="1">IF(SUM(-AN$117,AN111:AN$113)&gt;0,IF(SUM(-AN$117,AN110:AN$113)&lt;0,SUM(-AN$117,AN110:AN$113),0),AN110)</f>
        <v>0</v>
      </c>
      <c r="AP111" s="71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  <c r="BH111" s="68"/>
      <c r="BI111" s="68"/>
      <c r="BJ111" s="68"/>
      <c r="BK111" s="68"/>
      <c r="BL111" s="68"/>
      <c r="BM111" s="68"/>
      <c r="BN111" s="68"/>
      <c r="BO111" s="68"/>
      <c r="BP111" s="68"/>
      <c r="BQ111" s="68"/>
      <c r="BR111" s="68"/>
      <c r="BS111" s="68"/>
      <c r="BT111" s="68"/>
      <c r="BU111" s="68"/>
      <c r="BV111" s="68"/>
      <c r="BW111" s="68"/>
      <c r="BX111" s="68"/>
      <c r="BY111" s="68"/>
      <c r="BZ111" s="68"/>
      <c r="CA111" s="68"/>
      <c r="CB111" s="68"/>
      <c r="CC111" s="68"/>
      <c r="CD111" s="68"/>
      <c r="CE111" s="68"/>
      <c r="CF111" s="68"/>
      <c r="CG111" s="68"/>
      <c r="CH111" s="68"/>
      <c r="CI111" s="68"/>
      <c r="CJ111" s="68"/>
      <c r="CK111" s="68"/>
      <c r="CL111" s="68"/>
      <c r="CM111" s="68"/>
      <c r="CN111" s="68"/>
      <c r="CO111" s="68"/>
      <c r="CP111" s="68"/>
      <c r="CQ111" s="68"/>
      <c r="CR111" s="68"/>
      <c r="CS111" s="68"/>
      <c r="CT111" s="68"/>
      <c r="CU111" s="68"/>
      <c r="CV111" s="68"/>
      <c r="CW111" s="68"/>
      <c r="CX111" s="68"/>
      <c r="CY111" s="68"/>
      <c r="CZ111" s="68"/>
      <c r="DA111" s="68"/>
      <c r="DB111" s="68"/>
      <c r="DC111" s="68"/>
      <c r="DD111" s="68"/>
      <c r="DE111" s="68"/>
      <c r="DF111" s="68"/>
      <c r="DG111" s="68"/>
      <c r="DH111" s="68"/>
      <c r="DI111" s="68"/>
      <c r="DJ111" s="68"/>
      <c r="DK111" s="68"/>
      <c r="DL111" s="68"/>
      <c r="DM111" s="68"/>
      <c r="DN111" s="68"/>
      <c r="DO111" s="68"/>
      <c r="DP111" s="68"/>
      <c r="DQ111" s="68"/>
      <c r="DR111" s="68"/>
      <c r="DS111" s="68"/>
      <c r="DT111" s="68"/>
      <c r="DU111" s="68"/>
      <c r="DV111" s="68"/>
      <c r="DW111" s="68"/>
      <c r="DX111" s="68"/>
      <c r="DY111" s="68"/>
      <c r="DZ111" s="68"/>
      <c r="EA111" s="68"/>
      <c r="EB111" s="68"/>
      <c r="EC111" s="68"/>
      <c r="ED111" s="68"/>
      <c r="EE111" s="68"/>
      <c r="EF111" s="68"/>
      <c r="EG111" s="68"/>
      <c r="EH111" s="68"/>
      <c r="EI111" s="68"/>
      <c r="EJ111" s="68"/>
      <c r="EK111" s="68"/>
      <c r="EL111" s="68"/>
      <c r="EM111" s="68"/>
      <c r="EN111" s="68"/>
      <c r="EO111" s="68"/>
      <c r="EP111" s="68"/>
      <c r="EQ111" s="68"/>
      <c r="ER111" s="68"/>
      <c r="ES111" s="68"/>
    </row>
    <row r="112" spans="2:149" ht="14.1" customHeight="1">
      <c r="B112" s="20" t="s">
        <v>1445</v>
      </c>
      <c r="C112" s="9"/>
      <c r="D112" s="8" t="s">
        <v>97</v>
      </c>
      <c r="E112" s="381">
        <f t="shared" ca="1" si="111"/>
        <v>0</v>
      </c>
      <c r="F112" s="43"/>
      <c r="G112" s="379"/>
      <c r="H112" s="381">
        <f>IF(SUM(-G$117,G112:G$113)&gt;0,IF(SUM(-G$117,G111:G$113)&lt;0,SUM(-G$117,G111:G$113),0),G111)</f>
        <v>0</v>
      </c>
      <c r="I112" s="380">
        <f ca="1">IF(SUM(-H$117,H112:H$113)&gt;0,IF(SUM(-H$117,H111:H$113)&lt;0,SUM(-H$117,H111:H$113),0),H111)</f>
        <v>0</v>
      </c>
      <c r="J112" s="380">
        <f ca="1">IF(SUM(-I$117,I112:I$113)&gt;0,IF(SUM(-I$117,I111:I$113)&lt;0,SUM(-I$117,I111:I$113),0),I111)</f>
        <v>0</v>
      </c>
      <c r="K112" s="71">
        <f ca="1">IF(SUM(-J$117,J112:J$113)&gt;0,IF(SUM(-J$117,J111:J$113)&lt;0,SUM(-J$117,J111:J$113),0),J111)</f>
        <v>0</v>
      </c>
      <c r="L112" s="71">
        <f ca="1">IF(SUM(-K$117,K112:K$113)&gt;0,IF(SUM(-K$117,K111:K$113)&lt;0,SUM(-K$117,K111:K$113),0),K111)</f>
        <v>0</v>
      </c>
      <c r="M112" s="71">
        <f ca="1">IF(SUM(-L$117,L112:L$113)&gt;0,IF(SUM(-L$117,L111:L$113)&lt;0,SUM(-L$117,L111:L$113),0),L111)</f>
        <v>0</v>
      </c>
      <c r="N112" s="71">
        <f ca="1">IF(SUM(-M$117,M112:M$113)&gt;0,IF(SUM(-M$117,M111:M$113)&lt;0,SUM(-M$117,M111:M$113),0),M111)</f>
        <v>0</v>
      </c>
      <c r="O112" s="71">
        <f ca="1">IF(SUM(-N$117,N112:N$113)&gt;0,IF(SUM(-N$117,N111:N$113)&lt;0,SUM(-N$117,N111:N$113),0),N111)</f>
        <v>0</v>
      </c>
      <c r="P112" s="71">
        <f ca="1">IF(SUM(-O$117,O112:O$113)&gt;0,IF(SUM(-O$117,O111:O$113)&lt;0,SUM(-O$117,O111:O$113),0),O111)</f>
        <v>0</v>
      </c>
      <c r="Q112" s="71">
        <f ca="1">IF(SUM(-P$117,P112:P$113)&gt;0,IF(SUM(-P$117,P111:P$113)&lt;0,SUM(-P$117,P111:P$113),0),P111)</f>
        <v>0</v>
      </c>
      <c r="R112" s="71">
        <f ca="1">IF(SUM(-Q$117,Q112:Q$113)&gt;0,IF(SUM(-Q$117,Q111:Q$113)&lt;0,SUM(-Q$117,Q111:Q$113),0),Q111)</f>
        <v>0</v>
      </c>
      <c r="S112" s="71">
        <f ca="1">IF(SUM(-R$117,R112:R$113)&gt;0,IF(SUM(-R$117,R111:R$113)&lt;0,SUM(-R$117,R111:R$113),0),R111)</f>
        <v>0</v>
      </c>
      <c r="T112" s="71">
        <f ca="1">IF(SUM(-S$117,S112:S$113)&gt;0,IF(SUM(-S$117,S111:S$113)&lt;0,SUM(-S$117,S111:S$113),0),S111)</f>
        <v>0</v>
      </c>
      <c r="U112" s="71">
        <f ca="1">IF(SUM(-T$117,T112:T$113)&gt;0,IF(SUM(-T$117,T111:T$113)&lt;0,SUM(-T$117,T111:T$113),0),T111)</f>
        <v>0</v>
      </c>
      <c r="V112" s="71">
        <f ca="1">IF(SUM(-U$117,U112:U$113)&gt;0,IF(SUM(-U$117,U111:U$113)&lt;0,SUM(-U$117,U111:U$113),0),U111)</f>
        <v>0</v>
      </c>
      <c r="W112" s="71">
        <f ca="1">IF(SUM(-V$117,V112:V$113)&gt;0,IF(SUM(-V$117,V111:V$113)&lt;0,SUM(-V$117,V111:V$113),0),V111)</f>
        <v>0</v>
      </c>
      <c r="X112" s="71">
        <f ca="1">IF(SUM(-W$117,W112:W$113)&gt;0,IF(SUM(-W$117,W111:W$113)&lt;0,SUM(-W$117,W111:W$113),0),W111)</f>
        <v>0</v>
      </c>
      <c r="Y112" s="71">
        <f ca="1">IF(SUM(-X$117,X112:X$113)&gt;0,IF(SUM(-X$117,X111:X$113)&lt;0,SUM(-X$117,X111:X$113),0),X111)</f>
        <v>0</v>
      </c>
      <c r="Z112" s="71">
        <f ca="1">IF(SUM(-Y$117,Y112:Y$113)&gt;0,IF(SUM(-Y$117,Y111:Y$113)&lt;0,SUM(-Y$117,Y111:Y$113),0),Y111)</f>
        <v>0</v>
      </c>
      <c r="AA112" s="71">
        <f ca="1">IF(SUM(-Z$117,Z112:Z$113)&gt;0,IF(SUM(-Z$117,Z111:Z$113)&lt;0,SUM(-Z$117,Z111:Z$113),0),Z111)</f>
        <v>0</v>
      </c>
      <c r="AB112" s="71">
        <f ca="1">IF(SUM(-AA$117,AA112:AA$113)&gt;0,IF(SUM(-AA$117,AA111:AA$113)&lt;0,SUM(-AA$117,AA111:AA$113),0),AA111)</f>
        <v>0</v>
      </c>
      <c r="AC112" s="71">
        <f ca="1">IF(SUM(-AB$117,AB112:AB$113)&gt;0,IF(SUM(-AB$117,AB111:AB$113)&lt;0,SUM(-AB$117,AB111:AB$113),0),AB111)</f>
        <v>0</v>
      </c>
      <c r="AD112" s="71">
        <f ca="1">IF(SUM(-AC$117,AC112:AC$113)&gt;0,IF(SUM(-AC$117,AC111:AC$113)&lt;0,SUM(-AC$117,AC111:AC$113),0),AC111)</f>
        <v>0</v>
      </c>
      <c r="AE112" s="71">
        <f ca="1">IF(SUM(-AD$117,AD112:AD$113)&gt;0,IF(SUM(-AD$117,AD111:AD$113)&lt;0,SUM(-AD$117,AD111:AD$113),0),AD111)</f>
        <v>0</v>
      </c>
      <c r="AF112" s="71">
        <f ca="1">IF(SUM(-AE$117,AE112:AE$113)&gt;0,IF(SUM(-AE$117,AE111:AE$113)&lt;0,SUM(-AE$117,AE111:AE$113),0),AE111)</f>
        <v>0</v>
      </c>
      <c r="AG112" s="71">
        <f ca="1">IF(SUM(-AF$117,AF112:AF$113)&gt;0,IF(SUM(-AF$117,AF111:AF$113)&lt;0,SUM(-AF$117,AF111:AF$113),0),AF111)</f>
        <v>0</v>
      </c>
      <c r="AH112" s="71">
        <f ca="1">IF(SUM(-AG$117,AG112:AG$113)&gt;0,IF(SUM(-AG$117,AG111:AG$113)&lt;0,SUM(-AG$117,AG111:AG$113),0),AG111)</f>
        <v>0</v>
      </c>
      <c r="AI112" s="71">
        <f ca="1">IF(SUM(-AH$117,AH112:AH$113)&gt;0,IF(SUM(-AH$117,AH111:AH$113)&lt;0,SUM(-AH$117,AH111:AH$113),0),AH111)</f>
        <v>0</v>
      </c>
      <c r="AJ112" s="71">
        <f ca="1">IF(SUM(-AI$117,AI112:AI$113)&gt;0,IF(SUM(-AI$117,AI111:AI$113)&lt;0,SUM(-AI$117,AI111:AI$113),0),AI111)</f>
        <v>0</v>
      </c>
      <c r="AK112" s="71">
        <f ca="1">IF(SUM(-AJ$117,AJ112:AJ$113)&gt;0,IF(SUM(-AJ$117,AJ111:AJ$113)&lt;0,SUM(-AJ$117,AJ111:AJ$113),0),AJ111)</f>
        <v>0</v>
      </c>
      <c r="AL112" s="71">
        <f ca="1">IF(SUM(-AK$117,AK112:AK$113)&gt;0,IF(SUM(-AK$117,AK111:AK$113)&lt;0,SUM(-AK$117,AK111:AK$113),0),AK111)</f>
        <v>0</v>
      </c>
      <c r="AM112" s="71">
        <f ca="1">IF(SUM(-AL$117,AL112:AL$113)&gt;0,IF(SUM(-AL$117,AL111:AL$113)&lt;0,SUM(-AL$117,AL111:AL$113),0),AL111)</f>
        <v>0</v>
      </c>
      <c r="AN112" s="71">
        <f ca="1">IF(SUM(-AM$117,AM112:AM$113)&gt;0,IF(SUM(-AM$117,AM111:AM$113)&lt;0,SUM(-AM$117,AM111:AM$113),0),AM111)</f>
        <v>0</v>
      </c>
      <c r="AO112" s="71">
        <f ca="1">IF(SUM(-AN$117,AN112:AN$113)&gt;0,IF(SUM(-AN$117,AN111:AN$113)&lt;0,SUM(-AN$117,AN111:AN$113),0),AN111)</f>
        <v>0</v>
      </c>
      <c r="AP112" s="71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/>
      <c r="BI112" s="68"/>
      <c r="BJ112" s="68"/>
      <c r="BK112" s="68"/>
      <c r="BL112" s="68"/>
      <c r="BM112" s="68"/>
      <c r="BN112" s="68"/>
      <c r="BO112" s="68"/>
      <c r="BP112" s="68"/>
      <c r="BQ112" s="68"/>
      <c r="BR112" s="68"/>
      <c r="BS112" s="68"/>
      <c r="BT112" s="68"/>
      <c r="BU112" s="68"/>
      <c r="BV112" s="68"/>
      <c r="BW112" s="68"/>
      <c r="BX112" s="68"/>
      <c r="BY112" s="68"/>
      <c r="BZ112" s="68"/>
      <c r="CA112" s="68"/>
      <c r="CB112" s="68"/>
      <c r="CC112" s="68"/>
      <c r="CD112" s="68"/>
      <c r="CE112" s="68"/>
      <c r="CF112" s="68"/>
      <c r="CG112" s="68"/>
      <c r="CH112" s="68"/>
      <c r="CI112" s="68"/>
      <c r="CJ112" s="68"/>
      <c r="CK112" s="68"/>
      <c r="CL112" s="68"/>
      <c r="CM112" s="68"/>
      <c r="CN112" s="68"/>
      <c r="CO112" s="68"/>
      <c r="CP112" s="68"/>
      <c r="CQ112" s="68"/>
      <c r="CR112" s="68"/>
      <c r="CS112" s="68"/>
      <c r="CT112" s="68"/>
      <c r="CU112" s="68"/>
      <c r="CV112" s="68"/>
      <c r="CW112" s="68"/>
      <c r="CX112" s="68"/>
      <c r="CY112" s="68"/>
      <c r="CZ112" s="68"/>
      <c r="DA112" s="68"/>
      <c r="DB112" s="68"/>
      <c r="DC112" s="68"/>
      <c r="DD112" s="68"/>
      <c r="DE112" s="68"/>
      <c r="DF112" s="68"/>
      <c r="DG112" s="68"/>
      <c r="DH112" s="68"/>
      <c r="DI112" s="68"/>
      <c r="DJ112" s="68"/>
      <c r="DK112" s="68"/>
      <c r="DL112" s="68"/>
      <c r="DM112" s="68"/>
      <c r="DN112" s="68"/>
      <c r="DO112" s="68"/>
      <c r="DP112" s="68"/>
      <c r="DQ112" s="68"/>
      <c r="DR112" s="68"/>
      <c r="DS112" s="68"/>
      <c r="DT112" s="68"/>
      <c r="DU112" s="68"/>
      <c r="DV112" s="68"/>
      <c r="DW112" s="68"/>
      <c r="DX112" s="68"/>
      <c r="DY112" s="68"/>
      <c r="DZ112" s="68"/>
      <c r="EA112" s="68"/>
      <c r="EB112" s="68"/>
      <c r="EC112" s="68"/>
      <c r="ED112" s="68"/>
      <c r="EE112" s="68"/>
      <c r="EF112" s="68"/>
      <c r="EG112" s="68"/>
      <c r="EH112" s="68"/>
      <c r="EI112" s="68"/>
      <c r="EJ112" s="68"/>
      <c r="EK112" s="68"/>
      <c r="EL112" s="68"/>
      <c r="EM112" s="68"/>
      <c r="EN112" s="68"/>
      <c r="EO112" s="68"/>
      <c r="EP112" s="68"/>
      <c r="EQ112" s="68"/>
      <c r="ER112" s="68"/>
      <c r="ES112" s="68"/>
    </row>
    <row r="113" spans="2:149" ht="14.1" customHeight="1">
      <c r="B113" s="30" t="s">
        <v>1446</v>
      </c>
      <c r="C113" s="211"/>
      <c r="D113" s="233" t="s">
        <v>97</v>
      </c>
      <c r="E113" s="382">
        <f t="shared" ca="1" si="111"/>
        <v>0</v>
      </c>
      <c r="F113" s="132"/>
      <c r="G113" s="383"/>
      <c r="H113" s="382">
        <f>IF(SUM(-G$117,G113:G$113)&gt;0,IF(SUM(-G$117,G112:G$113)&lt;0,SUM(-G$117,G112:G$113),0),G112)</f>
        <v>0</v>
      </c>
      <c r="I113" s="384">
        <f ca="1">IF(SUM(-H$117,H113:H$113)&gt;0,IF(SUM(-H$117,H112:H$113)&lt;0,SUM(-H$117,H112:H$113),0),H112)</f>
        <v>0</v>
      </c>
      <c r="J113" s="384">
        <f ca="1">IF(SUM(-I$117,I113:I$113)&gt;0,IF(SUM(-I$117,I112:I$113)&lt;0,SUM(-I$117,I112:I$113),0),I112)</f>
        <v>0</v>
      </c>
      <c r="K113" s="237">
        <f ca="1">IF(SUM(-J$117,J113:J$113)&gt;0,IF(SUM(-J$117,J112:J$113)&lt;0,SUM(-J$117,J112:J$113),0),J112)</f>
        <v>0</v>
      </c>
      <c r="L113" s="237">
        <f ca="1">IF(SUM(-K$117,K113:K$113)&gt;0,IF(SUM(-K$117,K112:K$113)&lt;0,SUM(-K$117,K112:K$113),0),K112)</f>
        <v>0</v>
      </c>
      <c r="M113" s="237">
        <f ca="1">IF(SUM(-L$117,L113:L$113)&gt;0,IF(SUM(-L$117,L112:L$113)&lt;0,SUM(-L$117,L112:L$113),0),L112)</f>
        <v>0</v>
      </c>
      <c r="N113" s="237">
        <f ca="1">IF(SUM(-M$117,M113:M$113)&gt;0,IF(SUM(-M$117,M112:M$113)&lt;0,SUM(-M$117,M112:M$113),0),M112)</f>
        <v>0</v>
      </c>
      <c r="O113" s="237">
        <f ca="1">IF(SUM(-N$117,N113:N$113)&gt;0,IF(SUM(-N$117,N112:N$113)&lt;0,SUM(-N$117,N112:N$113),0),N112)</f>
        <v>0</v>
      </c>
      <c r="P113" s="237">
        <f ca="1">IF(SUM(-O$117,O113:O$113)&gt;0,IF(SUM(-O$117,O112:O$113)&lt;0,SUM(-O$117,O112:O$113),0),O112)</f>
        <v>0</v>
      </c>
      <c r="Q113" s="237">
        <f ca="1">IF(SUM(-P$117,P113:P$113)&gt;0,IF(SUM(-P$117,P112:P$113)&lt;0,SUM(-P$117,P112:P$113),0),P112)</f>
        <v>0</v>
      </c>
      <c r="R113" s="237">
        <f ca="1">IF(SUM(-Q$117,Q113:Q$113)&gt;0,IF(SUM(-Q$117,Q112:Q$113)&lt;0,SUM(-Q$117,Q112:Q$113),0),Q112)</f>
        <v>0</v>
      </c>
      <c r="S113" s="237">
        <f ca="1">IF(SUM(-R$117,R113:R$113)&gt;0,IF(SUM(-R$117,R112:R$113)&lt;0,SUM(-R$117,R112:R$113),0),R112)</f>
        <v>0</v>
      </c>
      <c r="T113" s="237">
        <f ca="1">IF(SUM(-S$117,S113:S$113)&gt;0,IF(SUM(-S$117,S112:S$113)&lt;0,SUM(-S$117,S112:S$113),0),S112)</f>
        <v>0</v>
      </c>
      <c r="U113" s="237">
        <f ca="1">IF(SUM(-T$117,T113:T$113)&gt;0,IF(SUM(-T$117,T112:T$113)&lt;0,SUM(-T$117,T112:T$113),0),T112)</f>
        <v>0</v>
      </c>
      <c r="V113" s="237">
        <f ca="1">IF(SUM(-U$117,U113:U$113)&gt;0,IF(SUM(-U$117,U112:U$113)&lt;0,SUM(-U$117,U112:U$113),0),U112)</f>
        <v>0</v>
      </c>
      <c r="W113" s="237">
        <f ca="1">IF(SUM(-V$117,V113:V$113)&gt;0,IF(SUM(-V$117,V112:V$113)&lt;0,SUM(-V$117,V112:V$113),0),V112)</f>
        <v>0</v>
      </c>
      <c r="X113" s="237">
        <f ca="1">IF(SUM(-W$117,W113:W$113)&gt;0,IF(SUM(-W$117,W112:W$113)&lt;0,SUM(-W$117,W112:W$113),0),W112)</f>
        <v>0</v>
      </c>
      <c r="Y113" s="237">
        <f ca="1">IF(SUM(-X$117,X113:X$113)&gt;0,IF(SUM(-X$117,X112:X$113)&lt;0,SUM(-X$117,X112:X$113),0),X112)</f>
        <v>0</v>
      </c>
      <c r="Z113" s="237">
        <f ca="1">IF(SUM(-Y$117,Y113:Y$113)&gt;0,IF(SUM(-Y$117,Y112:Y$113)&lt;0,SUM(-Y$117,Y112:Y$113),0),Y112)</f>
        <v>0</v>
      </c>
      <c r="AA113" s="237">
        <f ca="1">IF(SUM(-Z$117,Z113:Z$113)&gt;0,IF(SUM(-Z$117,Z112:Z$113)&lt;0,SUM(-Z$117,Z112:Z$113),0),Z112)</f>
        <v>0</v>
      </c>
      <c r="AB113" s="237">
        <f ca="1">IF(SUM(-AA$117,AA113:AA$113)&gt;0,IF(SUM(-AA$117,AA112:AA$113)&lt;0,SUM(-AA$117,AA112:AA$113),0),AA112)</f>
        <v>0</v>
      </c>
      <c r="AC113" s="237">
        <f ca="1">IF(SUM(-AB$117,AB113:AB$113)&gt;0,IF(SUM(-AB$117,AB112:AB$113)&lt;0,SUM(-AB$117,AB112:AB$113),0),AB112)</f>
        <v>0</v>
      </c>
      <c r="AD113" s="237">
        <f ca="1">IF(SUM(-AC$117,AC113:AC$113)&gt;0,IF(SUM(-AC$117,AC112:AC$113)&lt;0,SUM(-AC$117,AC112:AC$113),0),AC112)</f>
        <v>0</v>
      </c>
      <c r="AE113" s="237">
        <f ca="1">IF(SUM(-AD$117,AD113:AD$113)&gt;0,IF(SUM(-AD$117,AD112:AD$113)&lt;0,SUM(-AD$117,AD112:AD$113),0),AD112)</f>
        <v>0</v>
      </c>
      <c r="AF113" s="237">
        <f ca="1">IF(SUM(-AE$117,AE113:AE$113)&gt;0,IF(SUM(-AE$117,AE112:AE$113)&lt;0,SUM(-AE$117,AE112:AE$113),0),AE112)</f>
        <v>0</v>
      </c>
      <c r="AG113" s="237">
        <f ca="1">IF(SUM(-AF$117,AF113:AF$113)&gt;0,IF(SUM(-AF$117,AF112:AF$113)&lt;0,SUM(-AF$117,AF112:AF$113),0),AF112)</f>
        <v>0</v>
      </c>
      <c r="AH113" s="237">
        <f ca="1">IF(SUM(-AG$117,AG113:AG$113)&gt;0,IF(SUM(-AG$117,AG112:AG$113)&lt;0,SUM(-AG$117,AG112:AG$113),0),AG112)</f>
        <v>0</v>
      </c>
      <c r="AI113" s="237">
        <f ca="1">IF(SUM(-AH$117,AH113:AH$113)&gt;0,IF(SUM(-AH$117,AH112:AH$113)&lt;0,SUM(-AH$117,AH112:AH$113),0),AH112)</f>
        <v>0</v>
      </c>
      <c r="AJ113" s="237">
        <f ca="1">IF(SUM(-AI$117,AI113:AI$113)&gt;0,IF(SUM(-AI$117,AI112:AI$113)&lt;0,SUM(-AI$117,AI112:AI$113),0),AI112)</f>
        <v>0</v>
      </c>
      <c r="AK113" s="237">
        <f ca="1">IF(SUM(-AJ$117,AJ113:AJ$113)&gt;0,IF(SUM(-AJ$117,AJ112:AJ$113)&lt;0,SUM(-AJ$117,AJ112:AJ$113),0),AJ112)</f>
        <v>0</v>
      </c>
      <c r="AL113" s="237">
        <f ca="1">IF(SUM(-AK$117,AK113:AK$113)&gt;0,IF(SUM(-AK$117,AK112:AK$113)&lt;0,SUM(-AK$117,AK112:AK$113),0),AK112)</f>
        <v>0</v>
      </c>
      <c r="AM113" s="237">
        <f ca="1">IF(SUM(-AL$117,AL113:AL$113)&gt;0,IF(SUM(-AL$117,AL112:AL$113)&lt;0,SUM(-AL$117,AL112:AL$113),0),AL112)</f>
        <v>0</v>
      </c>
      <c r="AN113" s="237">
        <f ca="1">IF(SUM(-AM$117,AM113:AM$113)&gt;0,IF(SUM(-AM$117,AM112:AM$113)&lt;0,SUM(-AM$117,AM112:AM$113),0),AM112)</f>
        <v>0</v>
      </c>
      <c r="AO113" s="237">
        <f ca="1">IF(SUM(-AN$117,AN113:AN$113)&gt;0,IF(SUM(-AN$117,AN112:AN$113)&lt;0,SUM(-AN$117,AN112:AN$113),0),AN112)</f>
        <v>0</v>
      </c>
      <c r="AP113" s="71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  <c r="BJ113" s="68"/>
      <c r="BK113" s="68"/>
      <c r="BL113" s="68"/>
      <c r="BM113" s="68"/>
      <c r="BN113" s="68"/>
      <c r="BO113" s="68"/>
      <c r="BP113" s="68"/>
      <c r="BQ113" s="68"/>
      <c r="BR113" s="68"/>
      <c r="BS113" s="68"/>
      <c r="BT113" s="68"/>
      <c r="BU113" s="68"/>
      <c r="BV113" s="68"/>
      <c r="BW113" s="68"/>
      <c r="BX113" s="68"/>
      <c r="BY113" s="68"/>
      <c r="BZ113" s="68"/>
      <c r="CA113" s="68"/>
      <c r="CB113" s="68"/>
      <c r="CC113" s="68"/>
      <c r="CD113" s="68"/>
      <c r="CE113" s="68"/>
      <c r="CF113" s="68"/>
      <c r="CG113" s="68"/>
      <c r="CH113" s="68"/>
      <c r="CI113" s="68"/>
      <c r="CJ113" s="68"/>
      <c r="CK113" s="68"/>
      <c r="CL113" s="68"/>
      <c r="CM113" s="68"/>
      <c r="CN113" s="68"/>
      <c r="CO113" s="68"/>
      <c r="CP113" s="68"/>
      <c r="CQ113" s="68"/>
      <c r="CR113" s="68"/>
      <c r="CS113" s="68"/>
      <c r="CT113" s="68"/>
      <c r="CU113" s="68"/>
      <c r="CV113" s="68"/>
      <c r="CW113" s="68"/>
      <c r="CX113" s="68"/>
      <c r="CY113" s="68"/>
      <c r="CZ113" s="68"/>
      <c r="DA113" s="68"/>
      <c r="DB113" s="68"/>
      <c r="DC113" s="68"/>
      <c r="DD113" s="68"/>
      <c r="DE113" s="68"/>
      <c r="DF113" s="68"/>
      <c r="DG113" s="68"/>
      <c r="DH113" s="68"/>
      <c r="DI113" s="68"/>
      <c r="DJ113" s="68"/>
      <c r="DK113" s="68"/>
      <c r="DL113" s="68"/>
      <c r="DM113" s="68"/>
      <c r="DN113" s="68"/>
      <c r="DO113" s="68"/>
      <c r="DP113" s="68"/>
      <c r="DQ113" s="68"/>
      <c r="DR113" s="68"/>
      <c r="DS113" s="68"/>
      <c r="DT113" s="68"/>
      <c r="DU113" s="68"/>
      <c r="DV113" s="68"/>
      <c r="DW113" s="68"/>
      <c r="DX113" s="68"/>
      <c r="DY113" s="68"/>
      <c r="DZ113" s="68"/>
      <c r="EA113" s="68"/>
      <c r="EB113" s="68"/>
      <c r="EC113" s="68"/>
      <c r="ED113" s="68"/>
      <c r="EE113" s="68"/>
      <c r="EF113" s="68"/>
      <c r="EG113" s="68"/>
      <c r="EH113" s="68"/>
      <c r="EI113" s="68"/>
      <c r="EJ113" s="68"/>
      <c r="EK113" s="68"/>
      <c r="EL113" s="68"/>
      <c r="EM113" s="68"/>
      <c r="EN113" s="68"/>
      <c r="EO113" s="68"/>
      <c r="EP113" s="68"/>
      <c r="EQ113" s="68"/>
      <c r="ER113" s="68"/>
      <c r="ES113" s="68"/>
    </row>
    <row r="114" spans="2:149" ht="14.1" customHeight="1">
      <c r="B114" s="63" t="s">
        <v>184</v>
      </c>
      <c r="C114" s="9"/>
      <c r="D114" s="8" t="s">
        <v>97</v>
      </c>
      <c r="E114" s="146">
        <f t="shared" ca="1" si="110"/>
        <v>-5715.1429625734199</v>
      </c>
      <c r="G114" s="71">
        <f t="shared" ref="G114:AO114" si="112">SUM(G103:G113)</f>
        <v>0</v>
      </c>
      <c r="H114" s="71">
        <f t="shared" ca="1" si="112"/>
        <v>-436</v>
      </c>
      <c r="I114" s="71">
        <f t="shared" ca="1" si="112"/>
        <v>-1090</v>
      </c>
      <c r="J114" s="71">
        <f t="shared" ca="1" si="112"/>
        <v>-1090</v>
      </c>
      <c r="K114" s="71">
        <f t="shared" ca="1" si="112"/>
        <v>-983.07843670798809</v>
      </c>
      <c r="L114" s="71">
        <f t="shared" ca="1" si="112"/>
        <v>-827.60702255085425</v>
      </c>
      <c r="M114" s="71">
        <f t="shared" ca="1" si="112"/>
        <v>-646.94436683096069</v>
      </c>
      <c r="N114" s="71">
        <f t="shared" ca="1" si="112"/>
        <v>-438.78258776815107</v>
      </c>
      <c r="O114" s="71">
        <f t="shared" ca="1" si="112"/>
        <v>-202.73054871546657</v>
      </c>
      <c r="P114" s="71">
        <f t="shared" ca="1" si="112"/>
        <v>0</v>
      </c>
      <c r="Q114" s="71">
        <f t="shared" ca="1" si="112"/>
        <v>0</v>
      </c>
      <c r="R114" s="71">
        <f t="shared" ca="1" si="112"/>
        <v>0</v>
      </c>
      <c r="S114" s="71">
        <f t="shared" ca="1" si="112"/>
        <v>0</v>
      </c>
      <c r="T114" s="71">
        <f t="shared" ca="1" si="112"/>
        <v>0</v>
      </c>
      <c r="U114" s="71">
        <f t="shared" ca="1" si="112"/>
        <v>0</v>
      </c>
      <c r="V114" s="71">
        <f t="shared" ca="1" si="112"/>
        <v>0</v>
      </c>
      <c r="W114" s="71">
        <f t="shared" ca="1" si="112"/>
        <v>0</v>
      </c>
      <c r="X114" s="71">
        <f t="shared" ca="1" si="112"/>
        <v>0</v>
      </c>
      <c r="Y114" s="71">
        <f t="shared" ca="1" si="112"/>
        <v>0</v>
      </c>
      <c r="Z114" s="71">
        <f t="shared" ca="1" si="112"/>
        <v>0</v>
      </c>
      <c r="AA114" s="71">
        <f t="shared" ca="1" si="112"/>
        <v>0</v>
      </c>
      <c r="AB114" s="71">
        <f t="shared" ca="1" si="112"/>
        <v>0</v>
      </c>
      <c r="AC114" s="71">
        <f t="shared" ca="1" si="112"/>
        <v>0</v>
      </c>
      <c r="AD114" s="71">
        <f t="shared" ca="1" si="112"/>
        <v>0</v>
      </c>
      <c r="AE114" s="71">
        <f t="shared" ca="1" si="112"/>
        <v>0</v>
      </c>
      <c r="AF114" s="71">
        <f t="shared" ca="1" si="112"/>
        <v>0</v>
      </c>
      <c r="AG114" s="71">
        <f t="shared" ca="1" si="112"/>
        <v>0</v>
      </c>
      <c r="AH114" s="71">
        <f t="shared" ca="1" si="112"/>
        <v>0</v>
      </c>
      <c r="AI114" s="71">
        <f t="shared" ca="1" si="112"/>
        <v>0</v>
      </c>
      <c r="AJ114" s="71">
        <f t="shared" ca="1" si="112"/>
        <v>0</v>
      </c>
      <c r="AK114" s="71">
        <f t="shared" ca="1" si="112"/>
        <v>0</v>
      </c>
      <c r="AL114" s="71">
        <f t="shared" ca="1" si="112"/>
        <v>0</v>
      </c>
      <c r="AM114" s="71">
        <f t="shared" ca="1" si="112"/>
        <v>0</v>
      </c>
      <c r="AN114" s="71">
        <f t="shared" ca="1" si="112"/>
        <v>0</v>
      </c>
      <c r="AO114" s="71">
        <f t="shared" ca="1" si="112"/>
        <v>0</v>
      </c>
      <c r="AP114" s="71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  <c r="BH114" s="68"/>
      <c r="BI114" s="68"/>
      <c r="BJ114" s="68"/>
      <c r="BK114" s="68"/>
      <c r="BL114" s="68"/>
      <c r="BM114" s="68"/>
      <c r="BN114" s="68"/>
      <c r="BO114" s="68"/>
      <c r="BP114" s="68"/>
      <c r="BQ114" s="68"/>
      <c r="BR114" s="68"/>
      <c r="BS114" s="68"/>
      <c r="BT114" s="68"/>
      <c r="BU114" s="68"/>
      <c r="BV114" s="68"/>
      <c r="BW114" s="68"/>
      <c r="BX114" s="68"/>
      <c r="BY114" s="68"/>
      <c r="BZ114" s="68"/>
      <c r="CA114" s="68"/>
      <c r="CB114" s="68"/>
      <c r="CC114" s="68"/>
      <c r="CD114" s="68"/>
      <c r="CE114" s="68"/>
      <c r="CF114" s="68"/>
      <c r="CG114" s="68"/>
      <c r="CH114" s="68"/>
      <c r="CI114" s="68"/>
      <c r="CJ114" s="68"/>
      <c r="CK114" s="68"/>
      <c r="CL114" s="68"/>
      <c r="CM114" s="68"/>
      <c r="CN114" s="68"/>
      <c r="CO114" s="68"/>
      <c r="CP114" s="68"/>
      <c r="CQ114" s="68"/>
      <c r="CR114" s="68"/>
      <c r="CS114" s="68"/>
      <c r="CT114" s="68"/>
      <c r="CU114" s="68"/>
      <c r="CV114" s="68"/>
      <c r="CW114" s="68"/>
      <c r="CX114" s="68"/>
      <c r="CY114" s="68"/>
      <c r="CZ114" s="68"/>
      <c r="DA114" s="68"/>
      <c r="DB114" s="68"/>
      <c r="DC114" s="68"/>
      <c r="DD114" s="68"/>
      <c r="DE114" s="68"/>
      <c r="DF114" s="68"/>
      <c r="DG114" s="68"/>
      <c r="DH114" s="68"/>
      <c r="DI114" s="68"/>
      <c r="DJ114" s="68"/>
      <c r="DK114" s="68"/>
      <c r="DL114" s="68"/>
      <c r="DM114" s="68"/>
      <c r="DN114" s="68"/>
      <c r="DO114" s="68"/>
      <c r="DP114" s="68"/>
      <c r="DQ114" s="68"/>
      <c r="DR114" s="68"/>
      <c r="DS114" s="68"/>
      <c r="DT114" s="68"/>
      <c r="DU114" s="68"/>
      <c r="DV114" s="68"/>
      <c r="DW114" s="68"/>
      <c r="DX114" s="68"/>
      <c r="DY114" s="68"/>
      <c r="DZ114" s="68"/>
      <c r="EA114" s="68"/>
      <c r="EB114" s="68"/>
      <c r="EC114" s="68"/>
      <c r="ED114" s="68"/>
      <c r="EE114" s="68"/>
      <c r="EF114" s="68"/>
      <c r="EG114" s="68"/>
      <c r="EH114" s="68"/>
      <c r="EI114" s="68"/>
      <c r="EJ114" s="68"/>
      <c r="EK114" s="68"/>
      <c r="EL114" s="68"/>
      <c r="EM114" s="68"/>
      <c r="EN114" s="68"/>
      <c r="EO114" s="68"/>
      <c r="EP114" s="68"/>
      <c r="EQ114" s="68"/>
      <c r="ER114" s="68"/>
      <c r="ES114" s="68"/>
    </row>
    <row r="115" spans="2:149" ht="14.1" customHeight="1">
      <c r="B115" s="20"/>
      <c r="C115" s="9"/>
      <c r="E115" s="146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  <c r="BJ115" s="68"/>
      <c r="BK115" s="68"/>
      <c r="BL115" s="68"/>
      <c r="BM115" s="68"/>
      <c r="BN115" s="68"/>
      <c r="BO115" s="68"/>
      <c r="BP115" s="68"/>
      <c r="BQ115" s="68"/>
      <c r="BR115" s="68"/>
      <c r="BS115" s="68"/>
      <c r="BT115" s="68"/>
      <c r="BU115" s="68"/>
      <c r="BV115" s="68"/>
      <c r="BW115" s="68"/>
      <c r="BX115" s="68"/>
      <c r="BY115" s="68"/>
      <c r="BZ115" s="68"/>
      <c r="CA115" s="68"/>
      <c r="CB115" s="68"/>
      <c r="CC115" s="68"/>
      <c r="CD115" s="68"/>
      <c r="CE115" s="68"/>
      <c r="CF115" s="68"/>
      <c r="CG115" s="68"/>
      <c r="CH115" s="68"/>
      <c r="CI115" s="68"/>
      <c r="CJ115" s="68"/>
      <c r="CK115" s="68"/>
      <c r="CL115" s="68"/>
      <c r="CM115" s="68"/>
      <c r="CN115" s="68"/>
      <c r="CO115" s="68"/>
      <c r="CP115" s="68"/>
      <c r="CQ115" s="68"/>
      <c r="CR115" s="68"/>
      <c r="CS115" s="68"/>
      <c r="CT115" s="68"/>
      <c r="CU115" s="68"/>
      <c r="CV115" s="68"/>
      <c r="CW115" s="68"/>
      <c r="CX115" s="68"/>
      <c r="CY115" s="68"/>
      <c r="CZ115" s="68"/>
      <c r="DA115" s="68"/>
      <c r="DB115" s="68"/>
      <c r="DC115" s="68"/>
      <c r="DD115" s="68"/>
      <c r="DE115" s="68"/>
      <c r="DF115" s="68"/>
      <c r="DG115" s="68"/>
      <c r="DH115" s="68"/>
      <c r="DI115" s="68"/>
      <c r="DJ115" s="68"/>
      <c r="DK115" s="68"/>
      <c r="DL115" s="68"/>
      <c r="DM115" s="68"/>
      <c r="DN115" s="68"/>
      <c r="DO115" s="68"/>
      <c r="DP115" s="68"/>
      <c r="DQ115" s="68"/>
      <c r="DR115" s="68"/>
      <c r="DS115" s="68"/>
      <c r="DT115" s="68"/>
      <c r="DU115" s="68"/>
      <c r="DV115" s="68"/>
      <c r="DW115" s="68"/>
      <c r="DX115" s="68"/>
      <c r="DY115" s="68"/>
      <c r="DZ115" s="68"/>
      <c r="EA115" s="68"/>
      <c r="EB115" s="68"/>
      <c r="EC115" s="68"/>
      <c r="ED115" s="68"/>
      <c r="EE115" s="68"/>
      <c r="EF115" s="68"/>
      <c r="EG115" s="68"/>
      <c r="EH115" s="68"/>
      <c r="EI115" s="68"/>
      <c r="EJ115" s="68"/>
      <c r="EK115" s="68"/>
      <c r="EL115" s="68"/>
      <c r="EM115" s="68"/>
      <c r="EN115" s="68"/>
      <c r="EO115" s="68"/>
      <c r="EP115" s="68"/>
      <c r="EQ115" s="68"/>
      <c r="ER115" s="68"/>
      <c r="ES115" s="68"/>
    </row>
    <row r="116" spans="2:149" ht="14.1" customHeight="1">
      <c r="B116" s="20" t="s">
        <v>185</v>
      </c>
      <c r="C116" s="9"/>
      <c r="D116" s="8" t="s">
        <v>97</v>
      </c>
      <c r="E116" s="146">
        <f ca="1">SUM(G116:AP116)</f>
        <v>14025.007633242456</v>
      </c>
      <c r="G116" s="71">
        <f t="shared" ref="G116:AO116" si="113">IF(G100+G114&lt;0,0,G100+G114)</f>
        <v>0</v>
      </c>
      <c r="H116" s="71">
        <f t="shared" ca="1" si="113"/>
        <v>0</v>
      </c>
      <c r="I116" s="71">
        <f t="shared" ca="1" si="113"/>
        <v>0</v>
      </c>
      <c r="J116" s="71">
        <f t="shared" ca="1" si="113"/>
        <v>0</v>
      </c>
      <c r="K116" s="71">
        <f t="shared" ca="1" si="113"/>
        <v>0</v>
      </c>
      <c r="L116" s="71">
        <f t="shared" ca="1" si="113"/>
        <v>0</v>
      </c>
      <c r="M116" s="71">
        <f t="shared" ca="1" si="113"/>
        <v>0</v>
      </c>
      <c r="N116" s="71">
        <f t="shared" ca="1" si="113"/>
        <v>81.771716898627346</v>
      </c>
      <c r="O116" s="71">
        <f t="shared" ca="1" si="113"/>
        <v>381.06551096707341</v>
      </c>
      <c r="P116" s="71">
        <f t="shared" ca="1" si="113"/>
        <v>645.4055120182411</v>
      </c>
      <c r="Q116" s="71">
        <f t="shared" ca="1" si="113"/>
        <v>706.89924313359506</v>
      </c>
      <c r="R116" s="71">
        <f t="shared" ca="1" si="113"/>
        <v>768.27528530364202</v>
      </c>
      <c r="S116" s="71">
        <f t="shared" ca="1" si="113"/>
        <v>829.53163664941906</v>
      </c>
      <c r="T116" s="71">
        <f t="shared" ca="1" si="113"/>
        <v>890.66626053287837</v>
      </c>
      <c r="U116" s="71">
        <f t="shared" ca="1" si="113"/>
        <v>951.67708494089266</v>
      </c>
      <c r="V116" s="71">
        <f t="shared" ca="1" si="113"/>
        <v>1012.5620018581118</v>
      </c>
      <c r="W116" s="71">
        <f t="shared" ca="1" si="113"/>
        <v>1073.3188666284909</v>
      </c>
      <c r="X116" s="71">
        <f t="shared" ca="1" si="113"/>
        <v>1133.945497305268</v>
      </c>
      <c r="Y116" s="71">
        <f t="shared" ca="1" si="113"/>
        <v>1194.4396739891947</v>
      </c>
      <c r="Z116" s="71">
        <f t="shared" ca="1" si="113"/>
        <v>1253.0512865922722</v>
      </c>
      <c r="AA116" s="71">
        <f t="shared" ca="1" si="113"/>
        <v>1241.1516700893078</v>
      </c>
      <c r="AB116" s="71">
        <f t="shared" ca="1" si="113"/>
        <v>1249.6001781267139</v>
      </c>
      <c r="AC116" s="71">
        <f t="shared" ca="1" si="113"/>
        <v>611.64620820872881</v>
      </c>
      <c r="AD116" s="71">
        <f t="shared" ca="1" si="113"/>
        <v>0</v>
      </c>
      <c r="AE116" s="71">
        <f t="shared" ca="1" si="113"/>
        <v>0</v>
      </c>
      <c r="AF116" s="71">
        <f t="shared" ca="1" si="113"/>
        <v>0</v>
      </c>
      <c r="AG116" s="71">
        <f t="shared" ca="1" si="113"/>
        <v>0</v>
      </c>
      <c r="AH116" s="71">
        <f t="shared" ca="1" si="113"/>
        <v>0</v>
      </c>
      <c r="AI116" s="71">
        <f t="shared" ca="1" si="113"/>
        <v>0</v>
      </c>
      <c r="AJ116" s="71">
        <f t="shared" ca="1" si="113"/>
        <v>0</v>
      </c>
      <c r="AK116" s="71">
        <f t="shared" ca="1" si="113"/>
        <v>0</v>
      </c>
      <c r="AL116" s="71">
        <f t="shared" ca="1" si="113"/>
        <v>0</v>
      </c>
      <c r="AM116" s="71">
        <f t="shared" ca="1" si="113"/>
        <v>0</v>
      </c>
      <c r="AN116" s="71">
        <f t="shared" ca="1" si="113"/>
        <v>0</v>
      </c>
      <c r="AO116" s="71">
        <f t="shared" ca="1" si="113"/>
        <v>0</v>
      </c>
      <c r="AP116" s="71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  <c r="BJ116" s="68"/>
      <c r="BK116" s="68"/>
      <c r="BL116" s="68"/>
      <c r="BM116" s="68"/>
      <c r="BN116" s="68"/>
      <c r="BO116" s="68"/>
      <c r="BP116" s="68"/>
      <c r="BQ116" s="68"/>
      <c r="BR116" s="68"/>
      <c r="BS116" s="68"/>
      <c r="BT116" s="68"/>
      <c r="BU116" s="68"/>
      <c r="BV116" s="68"/>
      <c r="BW116" s="68"/>
      <c r="BX116" s="68"/>
      <c r="BY116" s="68"/>
      <c r="BZ116" s="68"/>
      <c r="CA116" s="68"/>
      <c r="CB116" s="68"/>
      <c r="CC116" s="68"/>
      <c r="CD116" s="68"/>
      <c r="CE116" s="68"/>
      <c r="CF116" s="68"/>
      <c r="CG116" s="68"/>
      <c r="CH116" s="68"/>
      <c r="CI116" s="68"/>
      <c r="CJ116" s="68"/>
      <c r="CK116" s="68"/>
      <c r="CL116" s="68"/>
      <c r="CM116" s="68"/>
      <c r="CN116" s="68"/>
      <c r="CO116" s="68"/>
      <c r="CP116" s="68"/>
      <c r="CQ116" s="68"/>
      <c r="CR116" s="68"/>
      <c r="CS116" s="68"/>
      <c r="CT116" s="68"/>
      <c r="CU116" s="68"/>
      <c r="CV116" s="68"/>
      <c r="CW116" s="68"/>
      <c r="CX116" s="68"/>
      <c r="CY116" s="68"/>
      <c r="CZ116" s="68"/>
      <c r="DA116" s="68"/>
      <c r="DB116" s="68"/>
      <c r="DC116" s="68"/>
      <c r="DD116" s="68"/>
      <c r="DE116" s="68"/>
      <c r="DF116" s="68"/>
      <c r="DG116" s="68"/>
      <c r="DH116" s="68"/>
      <c r="DI116" s="68"/>
      <c r="DJ116" s="68"/>
      <c r="DK116" s="68"/>
      <c r="DL116" s="68"/>
      <c r="DM116" s="68"/>
      <c r="DN116" s="68"/>
      <c r="DO116" s="68"/>
      <c r="DP116" s="68"/>
      <c r="DQ116" s="68"/>
      <c r="DR116" s="68"/>
      <c r="DS116" s="68"/>
      <c r="DT116" s="68"/>
      <c r="DU116" s="68"/>
      <c r="DV116" s="68"/>
      <c r="DW116" s="68"/>
      <c r="DX116" s="68"/>
      <c r="DY116" s="68"/>
      <c r="DZ116" s="68"/>
      <c r="EA116" s="68"/>
      <c r="EB116" s="68"/>
      <c r="EC116" s="68"/>
      <c r="ED116" s="68"/>
      <c r="EE116" s="68"/>
      <c r="EF116" s="68"/>
      <c r="EG116" s="68"/>
      <c r="EH116" s="68"/>
      <c r="EI116" s="68"/>
      <c r="EJ116" s="68"/>
      <c r="EK116" s="68"/>
      <c r="EL116" s="68"/>
      <c r="EM116" s="68"/>
      <c r="EN116" s="68"/>
      <c r="EO116" s="68"/>
      <c r="EP116" s="68"/>
      <c r="EQ116" s="68"/>
      <c r="ER116" s="68"/>
      <c r="ES116" s="68"/>
    </row>
    <row r="117" spans="2:149" ht="14.1" customHeight="1">
      <c r="B117" s="20" t="s">
        <v>186</v>
      </c>
      <c r="C117" s="386"/>
      <c r="D117" s="8" t="s">
        <v>97</v>
      </c>
      <c r="E117" s="146">
        <f ca="1">SUM(G117:AP117)</f>
        <v>-1089.9999999999998</v>
      </c>
      <c r="G117" s="71">
        <f t="shared" ref="G117:AO117" si="114">-IF(G116=G100,0,IF(G116&lt;G119,G100-G119,G100-G116))</f>
        <v>0</v>
      </c>
      <c r="H117" s="71">
        <f t="shared" ca="1" si="114"/>
        <v>0</v>
      </c>
      <c r="I117" s="71">
        <f t="shared" ca="1" si="114"/>
        <v>0</v>
      </c>
      <c r="J117" s="71">
        <f t="shared" ca="1" si="114"/>
        <v>-106.92156329201188</v>
      </c>
      <c r="K117" s="71">
        <f t="shared" ca="1" si="114"/>
        <v>-155.47141415713378</v>
      </c>
      <c r="L117" s="71">
        <f t="shared" ca="1" si="114"/>
        <v>-180.66265571989356</v>
      </c>
      <c r="M117" s="71">
        <f t="shared" ca="1" si="114"/>
        <v>-208.16177906280964</v>
      </c>
      <c r="N117" s="71">
        <f t="shared" ca="1" si="114"/>
        <v>-236.05203905268451</v>
      </c>
      <c r="O117" s="71">
        <f t="shared" ca="1" si="114"/>
        <v>-202.73054871546657</v>
      </c>
      <c r="P117" s="71">
        <f t="shared" ca="1" si="114"/>
        <v>0</v>
      </c>
      <c r="Q117" s="71">
        <f t="shared" ca="1" si="114"/>
        <v>0</v>
      </c>
      <c r="R117" s="71">
        <f t="shared" ca="1" si="114"/>
        <v>0</v>
      </c>
      <c r="S117" s="71">
        <f t="shared" ca="1" si="114"/>
        <v>0</v>
      </c>
      <c r="T117" s="71">
        <f t="shared" ca="1" si="114"/>
        <v>0</v>
      </c>
      <c r="U117" s="71">
        <f t="shared" ca="1" si="114"/>
        <v>0</v>
      </c>
      <c r="V117" s="71">
        <f t="shared" ca="1" si="114"/>
        <v>0</v>
      </c>
      <c r="W117" s="71">
        <f t="shared" ca="1" si="114"/>
        <v>0</v>
      </c>
      <c r="X117" s="71">
        <f t="shared" ca="1" si="114"/>
        <v>0</v>
      </c>
      <c r="Y117" s="71">
        <f t="shared" ca="1" si="114"/>
        <v>0</v>
      </c>
      <c r="Z117" s="71">
        <f t="shared" ca="1" si="114"/>
        <v>0</v>
      </c>
      <c r="AA117" s="71">
        <f t="shared" ca="1" si="114"/>
        <v>0</v>
      </c>
      <c r="AB117" s="71">
        <f t="shared" ca="1" si="114"/>
        <v>0</v>
      </c>
      <c r="AC117" s="71">
        <f t="shared" ca="1" si="114"/>
        <v>0</v>
      </c>
      <c r="AD117" s="71">
        <f t="shared" ca="1" si="114"/>
        <v>0</v>
      </c>
      <c r="AE117" s="71">
        <f t="shared" ca="1" si="114"/>
        <v>0</v>
      </c>
      <c r="AF117" s="71">
        <f t="shared" ca="1" si="114"/>
        <v>0</v>
      </c>
      <c r="AG117" s="71">
        <f t="shared" ca="1" si="114"/>
        <v>0</v>
      </c>
      <c r="AH117" s="71">
        <f t="shared" ca="1" si="114"/>
        <v>0</v>
      </c>
      <c r="AI117" s="71">
        <f t="shared" ca="1" si="114"/>
        <v>0</v>
      </c>
      <c r="AJ117" s="71">
        <f t="shared" ca="1" si="114"/>
        <v>0</v>
      </c>
      <c r="AK117" s="71">
        <f t="shared" ca="1" si="114"/>
        <v>0</v>
      </c>
      <c r="AL117" s="71">
        <f t="shared" ca="1" si="114"/>
        <v>0</v>
      </c>
      <c r="AM117" s="71">
        <f t="shared" ca="1" si="114"/>
        <v>0</v>
      </c>
      <c r="AN117" s="71">
        <f t="shared" ca="1" si="114"/>
        <v>0</v>
      </c>
      <c r="AO117" s="71">
        <f t="shared" ca="1" si="114"/>
        <v>0</v>
      </c>
      <c r="AP117" s="71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  <c r="BJ117" s="68"/>
      <c r="BK117" s="68"/>
      <c r="BL117" s="68"/>
      <c r="BM117" s="68"/>
      <c r="BN117" s="68"/>
      <c r="BO117" s="68"/>
      <c r="BP117" s="68"/>
      <c r="BQ117" s="68"/>
      <c r="BR117" s="68"/>
      <c r="BS117" s="68"/>
      <c r="BT117" s="68"/>
      <c r="BU117" s="68"/>
      <c r="BV117" s="68"/>
      <c r="BW117" s="68"/>
      <c r="BX117" s="68"/>
      <c r="BY117" s="68"/>
      <c r="BZ117" s="68"/>
      <c r="CA117" s="68"/>
      <c r="CB117" s="68"/>
      <c r="CC117" s="68"/>
      <c r="CD117" s="68"/>
      <c r="CE117" s="68"/>
      <c r="CF117" s="68"/>
      <c r="CG117" s="68"/>
      <c r="CH117" s="68"/>
      <c r="CI117" s="68"/>
      <c r="CJ117" s="68"/>
      <c r="CK117" s="68"/>
      <c r="CL117" s="68"/>
      <c r="CM117" s="68"/>
      <c r="CN117" s="68"/>
      <c r="CO117" s="68"/>
      <c r="CP117" s="68"/>
      <c r="CQ117" s="68"/>
      <c r="CR117" s="68"/>
      <c r="CS117" s="68"/>
      <c r="CT117" s="68"/>
      <c r="CU117" s="68"/>
      <c r="CV117" s="68"/>
      <c r="CW117" s="68"/>
      <c r="CX117" s="68"/>
      <c r="CY117" s="68"/>
      <c r="CZ117" s="68"/>
      <c r="DA117" s="68"/>
      <c r="DB117" s="68"/>
      <c r="DC117" s="68"/>
      <c r="DD117" s="68"/>
      <c r="DE117" s="68"/>
      <c r="DF117" s="68"/>
      <c r="DG117" s="68"/>
      <c r="DH117" s="68"/>
      <c r="DI117" s="68"/>
      <c r="DJ117" s="68"/>
      <c r="DK117" s="68"/>
      <c r="DL117" s="68"/>
      <c r="DM117" s="68"/>
      <c r="DN117" s="68"/>
      <c r="DO117" s="68"/>
      <c r="DP117" s="68"/>
      <c r="DQ117" s="68"/>
      <c r="DR117" s="68"/>
      <c r="DS117" s="68"/>
      <c r="DT117" s="68"/>
      <c r="DU117" s="68"/>
      <c r="DV117" s="68"/>
      <c r="DW117" s="68"/>
      <c r="DX117" s="68"/>
      <c r="DY117" s="68"/>
      <c r="DZ117" s="68"/>
      <c r="EA117" s="68"/>
      <c r="EB117" s="68"/>
      <c r="EC117" s="68"/>
      <c r="ED117" s="68"/>
      <c r="EE117" s="68"/>
      <c r="EF117" s="68"/>
      <c r="EG117" s="68"/>
      <c r="EH117" s="68"/>
      <c r="EI117" s="68"/>
      <c r="EJ117" s="68"/>
      <c r="EK117" s="68"/>
      <c r="EL117" s="68"/>
      <c r="EM117" s="68"/>
      <c r="EN117" s="68"/>
      <c r="EO117" s="68"/>
      <c r="EP117" s="68"/>
      <c r="EQ117" s="68"/>
      <c r="ER117" s="68"/>
      <c r="ES117" s="68"/>
    </row>
    <row r="118" spans="2:149" ht="14.1" customHeight="1">
      <c r="B118" s="20"/>
      <c r="C118" s="386"/>
      <c r="E118" s="146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  <c r="AA118" s="71"/>
      <c r="AB118" s="71"/>
      <c r="AC118" s="71"/>
      <c r="AD118" s="71"/>
      <c r="AE118" s="71"/>
      <c r="AF118" s="71"/>
      <c r="AG118" s="71"/>
      <c r="AH118" s="71"/>
      <c r="AI118" s="71"/>
      <c r="AJ118" s="71"/>
      <c r="AK118" s="71"/>
      <c r="AL118" s="71"/>
      <c r="AM118" s="71"/>
      <c r="AN118" s="71"/>
      <c r="AO118" s="71"/>
      <c r="AP118" s="71"/>
      <c r="AQ118" s="68"/>
      <c r="AR118" s="68"/>
      <c r="AS118" s="68"/>
      <c r="AT118" s="68"/>
      <c r="AU118" s="68"/>
      <c r="AV118" s="68"/>
      <c r="AW118" s="68"/>
      <c r="AX118" s="68"/>
      <c r="AY118" s="68"/>
      <c r="AZ118" s="68"/>
      <c r="BA118" s="68"/>
      <c r="BB118" s="68"/>
      <c r="BC118" s="68"/>
      <c r="BD118" s="68"/>
      <c r="BE118" s="68"/>
      <c r="BF118" s="68"/>
      <c r="BG118" s="68"/>
      <c r="BH118" s="68"/>
      <c r="BI118" s="68"/>
      <c r="BJ118" s="68"/>
      <c r="BK118" s="68"/>
      <c r="BL118" s="68"/>
      <c r="BM118" s="68"/>
      <c r="BN118" s="68"/>
      <c r="BO118" s="68"/>
      <c r="BP118" s="68"/>
      <c r="BQ118" s="68"/>
      <c r="BR118" s="68"/>
      <c r="BS118" s="68"/>
      <c r="BT118" s="68"/>
      <c r="BU118" s="68"/>
      <c r="BV118" s="68"/>
      <c r="BW118" s="68"/>
      <c r="BX118" s="68"/>
      <c r="BY118" s="68"/>
      <c r="BZ118" s="68"/>
      <c r="CA118" s="68"/>
      <c r="CB118" s="68"/>
      <c r="CC118" s="68"/>
      <c r="CD118" s="68"/>
      <c r="CE118" s="68"/>
      <c r="CF118" s="68"/>
      <c r="CG118" s="68"/>
      <c r="CH118" s="68"/>
      <c r="CI118" s="68"/>
      <c r="CJ118" s="68"/>
      <c r="CK118" s="68"/>
      <c r="CL118" s="68"/>
      <c r="CM118" s="68"/>
      <c r="CN118" s="68"/>
      <c r="CO118" s="68"/>
      <c r="CP118" s="68"/>
      <c r="CQ118" s="68"/>
      <c r="CR118" s="68"/>
      <c r="CS118" s="68"/>
      <c r="CT118" s="68"/>
      <c r="CU118" s="68"/>
      <c r="CV118" s="68"/>
      <c r="CW118" s="68"/>
      <c r="CX118" s="68"/>
      <c r="CY118" s="68"/>
      <c r="CZ118" s="68"/>
      <c r="DA118" s="68"/>
      <c r="DB118" s="68"/>
      <c r="DC118" s="68"/>
      <c r="DD118" s="68"/>
      <c r="DE118" s="68"/>
      <c r="DF118" s="68"/>
      <c r="DG118" s="68"/>
      <c r="DH118" s="68"/>
      <c r="DI118" s="68"/>
      <c r="DJ118" s="68"/>
      <c r="DK118" s="68"/>
      <c r="DL118" s="68"/>
      <c r="DM118" s="68"/>
      <c r="DN118" s="68"/>
      <c r="DO118" s="68"/>
      <c r="DP118" s="68"/>
      <c r="DQ118" s="68"/>
      <c r="DR118" s="68"/>
      <c r="DS118" s="68"/>
      <c r="DT118" s="68"/>
      <c r="DU118" s="68"/>
      <c r="DV118" s="68"/>
      <c r="DW118" s="68"/>
      <c r="DX118" s="68"/>
      <c r="DY118" s="68"/>
      <c r="DZ118" s="68"/>
      <c r="EA118" s="68"/>
      <c r="EB118" s="68"/>
      <c r="EC118" s="68"/>
      <c r="ED118" s="68"/>
      <c r="EE118" s="68"/>
      <c r="EF118" s="68"/>
      <c r="EG118" s="68"/>
      <c r="EH118" s="68"/>
      <c r="EI118" s="68"/>
      <c r="EJ118" s="68"/>
      <c r="EK118" s="68"/>
      <c r="EL118" s="68"/>
      <c r="EM118" s="68"/>
      <c r="EN118" s="68"/>
      <c r="EO118" s="68"/>
      <c r="EP118" s="68"/>
      <c r="EQ118" s="68"/>
      <c r="ER118" s="68"/>
      <c r="ES118" s="68"/>
    </row>
    <row r="119" spans="2:149" ht="14.1" customHeight="1">
      <c r="B119" s="63" t="s">
        <v>413</v>
      </c>
      <c r="C119" s="1058">
        <f>Assum!F377</f>
        <v>0.1</v>
      </c>
      <c r="D119" s="8" t="s">
        <v>97</v>
      </c>
      <c r="E119" s="148">
        <f ca="1">SUM(G119:AP119)</f>
        <v>8700.1063017508659</v>
      </c>
      <c r="G119" s="10">
        <f t="shared" ref="G119:AO119" si="115">G94*$C119</f>
        <v>0</v>
      </c>
      <c r="H119" s="10">
        <f t="shared" ca="1" si="115"/>
        <v>0</v>
      </c>
      <c r="I119" s="10">
        <f t="shared" ca="1" si="115"/>
        <v>0</v>
      </c>
      <c r="J119" s="10">
        <f t="shared" ca="1" si="115"/>
        <v>141.02395921334653</v>
      </c>
      <c r="K119" s="10">
        <f t="shared" ca="1" si="115"/>
        <v>194.96823795237088</v>
      </c>
      <c r="L119" s="10">
        <f t="shared" ca="1" si="115"/>
        <v>222.95850635543729</v>
      </c>
      <c r="M119" s="10">
        <f t="shared" ca="1" si="115"/>
        <v>253.51308784756631</v>
      </c>
      <c r="N119" s="10">
        <f t="shared" ca="1" si="115"/>
        <v>284.50226561409391</v>
      </c>
      <c r="O119" s="10">
        <f t="shared" ca="1" si="115"/>
        <v>317.78739983291581</v>
      </c>
      <c r="P119" s="10">
        <f t="shared" ca="1" si="115"/>
        <v>350.21342737802161</v>
      </c>
      <c r="Q119" s="10">
        <f t="shared" ca="1" si="115"/>
        <v>382.57854901768161</v>
      </c>
      <c r="R119" s="10">
        <f t="shared" ca="1" si="115"/>
        <v>414.88172910718004</v>
      </c>
      <c r="S119" s="10">
        <f t="shared" ca="1" si="115"/>
        <v>447.12191402601002</v>
      </c>
      <c r="T119" s="10">
        <f t="shared" ca="1" si="115"/>
        <v>479.29803185940966</v>
      </c>
      <c r="U119" s="10">
        <f t="shared" ca="1" si="115"/>
        <v>511.40899207415407</v>
      </c>
      <c r="V119" s="10">
        <f t="shared" ca="1" si="115"/>
        <v>543.45368518847988</v>
      </c>
      <c r="W119" s="10">
        <f t="shared" ca="1" si="115"/>
        <v>575.43098243604788</v>
      </c>
      <c r="X119" s="10">
        <f t="shared" ca="1" si="115"/>
        <v>607.33973542382523</v>
      </c>
      <c r="Y119" s="10">
        <f t="shared" ca="1" si="115"/>
        <v>639.1787757837867</v>
      </c>
      <c r="Z119" s="10">
        <f t="shared" ca="1" si="115"/>
        <v>670.02699294330114</v>
      </c>
      <c r="AA119" s="10">
        <f t="shared" ca="1" si="115"/>
        <v>663.76403688910932</v>
      </c>
      <c r="AB119" s="10">
        <f t="shared" ca="1" si="115"/>
        <v>668.2106200666916</v>
      </c>
      <c r="AC119" s="10">
        <f t="shared" ca="1" si="115"/>
        <v>332.44537274143624</v>
      </c>
      <c r="AD119" s="10">
        <f t="shared" ca="1" si="115"/>
        <v>0</v>
      </c>
      <c r="AE119" s="10">
        <f t="shared" ca="1" si="115"/>
        <v>0</v>
      </c>
      <c r="AF119" s="10">
        <f t="shared" ca="1" si="115"/>
        <v>0</v>
      </c>
      <c r="AG119" s="10">
        <f t="shared" ca="1" si="115"/>
        <v>0</v>
      </c>
      <c r="AH119" s="10">
        <f t="shared" ca="1" si="115"/>
        <v>0</v>
      </c>
      <c r="AI119" s="10">
        <f t="shared" ca="1" si="115"/>
        <v>0</v>
      </c>
      <c r="AJ119" s="10">
        <f t="shared" ca="1" si="115"/>
        <v>0</v>
      </c>
      <c r="AK119" s="10">
        <f t="shared" ca="1" si="115"/>
        <v>0</v>
      </c>
      <c r="AL119" s="10">
        <f t="shared" ca="1" si="115"/>
        <v>0</v>
      </c>
      <c r="AM119" s="10">
        <f t="shared" ca="1" si="115"/>
        <v>0</v>
      </c>
      <c r="AN119" s="10">
        <f t="shared" ca="1" si="115"/>
        <v>0</v>
      </c>
      <c r="AO119" s="10">
        <f t="shared" ca="1" si="115"/>
        <v>0</v>
      </c>
      <c r="AP119" s="10"/>
      <c r="AQ119" s="68"/>
      <c r="AR119" s="68"/>
      <c r="AS119" s="68"/>
      <c r="AT119" s="68"/>
      <c r="AU119" s="68"/>
      <c r="AV119" s="68"/>
      <c r="AW119" s="68"/>
      <c r="AX119" s="68"/>
      <c r="AY119" s="68"/>
      <c r="AZ119" s="68"/>
      <c r="BA119" s="68"/>
      <c r="BB119" s="68"/>
      <c r="BC119" s="68"/>
      <c r="BD119" s="68"/>
      <c r="BE119" s="68"/>
      <c r="BF119" s="68"/>
      <c r="BG119" s="68"/>
      <c r="BH119" s="68"/>
      <c r="BI119" s="68"/>
      <c r="BJ119" s="68"/>
      <c r="BK119" s="68"/>
      <c r="BL119" s="68"/>
      <c r="BM119" s="68"/>
      <c r="BN119" s="68"/>
      <c r="BO119" s="68"/>
      <c r="BP119" s="68"/>
      <c r="BQ119" s="68"/>
      <c r="BR119" s="68"/>
      <c r="BS119" s="68"/>
      <c r="BT119" s="68"/>
      <c r="BU119" s="68"/>
      <c r="BV119" s="68"/>
      <c r="BW119" s="68"/>
      <c r="BX119" s="68"/>
      <c r="BY119" s="68"/>
      <c r="BZ119" s="68"/>
      <c r="CA119" s="68"/>
      <c r="CB119" s="68"/>
      <c r="CC119" s="68"/>
      <c r="CD119" s="68"/>
      <c r="CE119" s="68"/>
      <c r="CF119" s="68"/>
      <c r="CG119" s="68"/>
      <c r="CH119" s="68"/>
      <c r="CI119" s="68"/>
      <c r="CJ119" s="68"/>
      <c r="CK119" s="68"/>
      <c r="CL119" s="68"/>
      <c r="CM119" s="68"/>
      <c r="CN119" s="68"/>
      <c r="CO119" s="68"/>
      <c r="CP119" s="68"/>
      <c r="CQ119" s="68"/>
      <c r="CR119" s="68"/>
      <c r="CS119" s="68"/>
      <c r="CT119" s="68"/>
      <c r="CU119" s="68"/>
      <c r="CV119" s="68"/>
      <c r="CW119" s="68"/>
      <c r="CX119" s="68"/>
      <c r="CY119" s="68"/>
      <c r="CZ119" s="68"/>
      <c r="DA119" s="68"/>
      <c r="DB119" s="68"/>
      <c r="DC119" s="68"/>
      <c r="DD119" s="68"/>
      <c r="DE119" s="68"/>
      <c r="DF119" s="68"/>
      <c r="DG119" s="68"/>
      <c r="DH119" s="68"/>
      <c r="DI119" s="68"/>
      <c r="DJ119" s="68"/>
      <c r="DK119" s="68"/>
      <c r="DL119" s="68"/>
      <c r="DM119" s="68"/>
      <c r="DN119" s="68"/>
      <c r="DO119" s="68"/>
      <c r="DP119" s="68"/>
      <c r="DQ119" s="68"/>
      <c r="DR119" s="68"/>
      <c r="DS119" s="68"/>
      <c r="DT119" s="68"/>
      <c r="DU119" s="68"/>
      <c r="DV119" s="68"/>
      <c r="DW119" s="68"/>
      <c r="DX119" s="68"/>
      <c r="DY119" s="68"/>
      <c r="DZ119" s="68"/>
      <c r="EA119" s="68"/>
      <c r="EB119" s="68"/>
      <c r="EC119" s="68"/>
      <c r="ED119" s="68"/>
      <c r="EE119" s="68"/>
      <c r="EF119" s="68"/>
      <c r="EG119" s="68"/>
      <c r="EH119" s="68"/>
      <c r="EI119" s="68"/>
      <c r="EJ119" s="68"/>
      <c r="EK119" s="68"/>
      <c r="EL119" s="68"/>
      <c r="EM119" s="68"/>
      <c r="EN119" s="68"/>
      <c r="EO119" s="68"/>
      <c r="EP119" s="68"/>
      <c r="EQ119" s="68"/>
      <c r="ER119" s="68"/>
      <c r="ES119" s="68"/>
    </row>
    <row r="120" spans="2:149" ht="14.1" customHeight="1">
      <c r="B120" s="20"/>
      <c r="C120" s="645"/>
      <c r="E120" s="148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  <c r="AA120" s="71"/>
      <c r="AB120" s="71"/>
      <c r="AC120" s="71"/>
      <c r="AD120" s="71"/>
      <c r="AE120" s="71"/>
      <c r="AF120" s="71"/>
      <c r="AG120" s="71"/>
      <c r="AH120" s="71"/>
      <c r="AI120" s="71"/>
      <c r="AJ120" s="71"/>
      <c r="AK120" s="71"/>
      <c r="AL120" s="71"/>
      <c r="AM120" s="71"/>
      <c r="AN120" s="71"/>
      <c r="AO120" s="71"/>
      <c r="AP120" s="71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  <c r="BF120" s="68"/>
      <c r="BG120" s="68"/>
      <c r="BH120" s="68"/>
      <c r="BI120" s="68"/>
      <c r="BJ120" s="68"/>
      <c r="BK120" s="68"/>
      <c r="BL120" s="68"/>
      <c r="BM120" s="68"/>
      <c r="BN120" s="68"/>
      <c r="BO120" s="68"/>
      <c r="BP120" s="68"/>
      <c r="BQ120" s="68"/>
      <c r="BR120" s="68"/>
      <c r="BS120" s="68"/>
      <c r="BT120" s="68"/>
      <c r="BU120" s="68"/>
      <c r="BV120" s="68"/>
      <c r="BW120" s="68"/>
      <c r="BX120" s="68"/>
      <c r="BY120" s="68"/>
      <c r="BZ120" s="68"/>
      <c r="CA120" s="68"/>
      <c r="CB120" s="68"/>
      <c r="CC120" s="68"/>
      <c r="CD120" s="68"/>
      <c r="CE120" s="68"/>
      <c r="CF120" s="68"/>
      <c r="CG120" s="68"/>
      <c r="CH120" s="68"/>
      <c r="CI120" s="68"/>
      <c r="CJ120" s="68"/>
      <c r="CK120" s="68"/>
      <c r="CL120" s="68"/>
      <c r="CM120" s="68"/>
      <c r="CN120" s="68"/>
      <c r="CO120" s="68"/>
      <c r="CP120" s="68"/>
      <c r="CQ120" s="68"/>
      <c r="CR120" s="68"/>
      <c r="CS120" s="68"/>
      <c r="CT120" s="68"/>
      <c r="CU120" s="68"/>
      <c r="CV120" s="68"/>
      <c r="CW120" s="68"/>
      <c r="CX120" s="68"/>
      <c r="CY120" s="68"/>
      <c r="CZ120" s="68"/>
      <c r="DA120" s="68"/>
      <c r="DB120" s="68"/>
      <c r="DC120" s="68"/>
      <c r="DD120" s="68"/>
      <c r="DE120" s="68"/>
      <c r="DF120" s="68"/>
      <c r="DG120" s="68"/>
      <c r="DH120" s="68"/>
      <c r="DI120" s="68"/>
      <c r="DJ120" s="68"/>
      <c r="DK120" s="68"/>
      <c r="DL120" s="68"/>
      <c r="DM120" s="68"/>
      <c r="DN120" s="68"/>
      <c r="DO120" s="68"/>
      <c r="DP120" s="68"/>
      <c r="DQ120" s="68"/>
      <c r="DR120" s="68"/>
      <c r="DS120" s="68"/>
      <c r="DT120" s="68"/>
      <c r="DU120" s="68"/>
      <c r="DV120" s="68"/>
      <c r="DW120" s="68"/>
      <c r="DX120" s="68"/>
      <c r="DY120" s="68"/>
      <c r="DZ120" s="68"/>
      <c r="EA120" s="68"/>
      <c r="EB120" s="68"/>
      <c r="EC120" s="68"/>
      <c r="ED120" s="68"/>
      <c r="EE120" s="68"/>
      <c r="EF120" s="68"/>
      <c r="EG120" s="68"/>
      <c r="EH120" s="68"/>
      <c r="EI120" s="68"/>
      <c r="EJ120" s="68"/>
      <c r="EK120" s="68"/>
      <c r="EL120" s="68"/>
      <c r="EM120" s="68"/>
      <c r="EN120" s="68"/>
      <c r="EO120" s="68"/>
      <c r="EP120" s="68"/>
      <c r="EQ120" s="68"/>
      <c r="ER120" s="68"/>
      <c r="ES120" s="68"/>
    </row>
    <row r="121" spans="2:149" ht="14.1" customHeight="1">
      <c r="B121" s="15" t="s">
        <v>414</v>
      </c>
      <c r="C121" s="645"/>
      <c r="D121" s="8" t="s">
        <v>97</v>
      </c>
      <c r="E121" s="146">
        <f ca="1">SUM(G121:AP121)</f>
        <v>15040.201973326644</v>
      </c>
      <c r="G121" s="71">
        <f t="shared" ref="G121:Q121" si="116">MAX(G119,G116)</f>
        <v>0</v>
      </c>
      <c r="H121" s="71">
        <f t="shared" ca="1" si="116"/>
        <v>0</v>
      </c>
      <c r="I121" s="71">
        <f t="shared" ca="1" si="116"/>
        <v>0</v>
      </c>
      <c r="J121" s="71">
        <f t="shared" ca="1" si="116"/>
        <v>141.02395921334653</v>
      </c>
      <c r="K121" s="71">
        <f t="shared" ca="1" si="116"/>
        <v>194.96823795237088</v>
      </c>
      <c r="L121" s="71">
        <f t="shared" ca="1" si="116"/>
        <v>222.95850635543729</v>
      </c>
      <c r="M121" s="71">
        <f t="shared" ca="1" si="116"/>
        <v>253.51308784756631</v>
      </c>
      <c r="N121" s="71">
        <f t="shared" ca="1" si="116"/>
        <v>284.50226561409391</v>
      </c>
      <c r="O121" s="71">
        <f t="shared" ca="1" si="116"/>
        <v>381.06551096707341</v>
      </c>
      <c r="P121" s="71">
        <f t="shared" ca="1" si="116"/>
        <v>645.4055120182411</v>
      </c>
      <c r="Q121" s="71">
        <f t="shared" ca="1" si="116"/>
        <v>706.89924313359506</v>
      </c>
      <c r="R121" s="71">
        <f t="shared" ref="R121:AO121" ca="1" si="117">MAX(R119,R116)</f>
        <v>768.27528530364202</v>
      </c>
      <c r="S121" s="71">
        <f t="shared" ca="1" si="117"/>
        <v>829.53163664941906</v>
      </c>
      <c r="T121" s="71">
        <f t="shared" ca="1" si="117"/>
        <v>890.66626053287837</v>
      </c>
      <c r="U121" s="71">
        <f t="shared" ca="1" si="117"/>
        <v>951.67708494089266</v>
      </c>
      <c r="V121" s="71">
        <f t="shared" ca="1" si="117"/>
        <v>1012.5620018581118</v>
      </c>
      <c r="W121" s="71">
        <f t="shared" ca="1" si="117"/>
        <v>1073.3188666284909</v>
      </c>
      <c r="X121" s="71">
        <f t="shared" ca="1" si="117"/>
        <v>1133.945497305268</v>
      </c>
      <c r="Y121" s="71">
        <f t="shared" ca="1" si="117"/>
        <v>1194.4396739891947</v>
      </c>
      <c r="Z121" s="71">
        <f t="shared" ca="1" si="117"/>
        <v>1253.0512865922722</v>
      </c>
      <c r="AA121" s="71">
        <f t="shared" ca="1" si="117"/>
        <v>1241.1516700893078</v>
      </c>
      <c r="AB121" s="71">
        <f t="shared" ca="1" si="117"/>
        <v>1249.6001781267139</v>
      </c>
      <c r="AC121" s="71">
        <f t="shared" ca="1" si="117"/>
        <v>611.64620820872881</v>
      </c>
      <c r="AD121" s="71">
        <f t="shared" ca="1" si="117"/>
        <v>0</v>
      </c>
      <c r="AE121" s="71">
        <f t="shared" ca="1" si="117"/>
        <v>0</v>
      </c>
      <c r="AF121" s="71">
        <f t="shared" ca="1" si="117"/>
        <v>0</v>
      </c>
      <c r="AG121" s="71">
        <f t="shared" ca="1" si="117"/>
        <v>0</v>
      </c>
      <c r="AH121" s="71">
        <f t="shared" ca="1" si="117"/>
        <v>0</v>
      </c>
      <c r="AI121" s="71">
        <f t="shared" ca="1" si="117"/>
        <v>0</v>
      </c>
      <c r="AJ121" s="71">
        <f t="shared" ca="1" si="117"/>
        <v>0</v>
      </c>
      <c r="AK121" s="71">
        <f t="shared" ca="1" si="117"/>
        <v>0</v>
      </c>
      <c r="AL121" s="71">
        <f t="shared" ca="1" si="117"/>
        <v>0</v>
      </c>
      <c r="AM121" s="71">
        <f t="shared" ca="1" si="117"/>
        <v>0</v>
      </c>
      <c r="AN121" s="71">
        <f t="shared" ca="1" si="117"/>
        <v>0</v>
      </c>
      <c r="AO121" s="71">
        <f t="shared" ca="1" si="117"/>
        <v>0</v>
      </c>
      <c r="AP121" s="71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  <c r="BF121" s="68"/>
      <c r="BG121" s="68"/>
      <c r="BH121" s="68"/>
      <c r="BI121" s="68"/>
      <c r="BJ121" s="68"/>
      <c r="BK121" s="68"/>
      <c r="BL121" s="68"/>
      <c r="BM121" s="68"/>
      <c r="BN121" s="68"/>
      <c r="BO121" s="68"/>
      <c r="BP121" s="68"/>
      <c r="BQ121" s="68"/>
      <c r="BR121" s="68"/>
      <c r="BS121" s="68"/>
      <c r="BT121" s="68"/>
      <c r="BU121" s="68"/>
      <c r="BV121" s="68"/>
      <c r="BW121" s="68"/>
      <c r="BX121" s="68"/>
      <c r="BY121" s="68"/>
      <c r="BZ121" s="68"/>
      <c r="CA121" s="68"/>
      <c r="CB121" s="68"/>
      <c r="CC121" s="68"/>
      <c r="CD121" s="68"/>
      <c r="CE121" s="68"/>
      <c r="CF121" s="68"/>
      <c r="CG121" s="68"/>
      <c r="CH121" s="68"/>
      <c r="CI121" s="68"/>
      <c r="CJ121" s="68"/>
      <c r="CK121" s="68"/>
      <c r="CL121" s="68"/>
      <c r="CM121" s="68"/>
      <c r="CN121" s="68"/>
      <c r="CO121" s="68"/>
      <c r="CP121" s="68"/>
      <c r="CQ121" s="68"/>
      <c r="CR121" s="68"/>
      <c r="CS121" s="68"/>
      <c r="CT121" s="68"/>
      <c r="CU121" s="68"/>
      <c r="CV121" s="68"/>
      <c r="CW121" s="68"/>
      <c r="CX121" s="68"/>
      <c r="CY121" s="68"/>
      <c r="CZ121" s="68"/>
      <c r="DA121" s="68"/>
      <c r="DB121" s="68"/>
      <c r="DC121" s="68"/>
      <c r="DD121" s="68"/>
      <c r="DE121" s="68"/>
      <c r="DF121" s="68"/>
      <c r="DG121" s="68"/>
      <c r="DH121" s="68"/>
      <c r="DI121" s="68"/>
      <c r="DJ121" s="68"/>
      <c r="DK121" s="68"/>
      <c r="DL121" s="68"/>
      <c r="DM121" s="68"/>
      <c r="DN121" s="68"/>
      <c r="DO121" s="68"/>
      <c r="DP121" s="68"/>
      <c r="DQ121" s="68"/>
      <c r="DR121" s="68"/>
      <c r="DS121" s="68"/>
      <c r="DT121" s="68"/>
      <c r="DU121" s="68"/>
      <c r="DV121" s="68"/>
      <c r="DW121" s="68"/>
      <c r="DX121" s="68"/>
      <c r="DY121" s="68"/>
      <c r="DZ121" s="68"/>
      <c r="EA121" s="68"/>
      <c r="EB121" s="68"/>
      <c r="EC121" s="68"/>
      <c r="ED121" s="68"/>
      <c r="EE121" s="68"/>
      <c r="EF121" s="68"/>
      <c r="EG121" s="68"/>
      <c r="EH121" s="68"/>
      <c r="EI121" s="68"/>
      <c r="EJ121" s="68"/>
      <c r="EK121" s="68"/>
      <c r="EL121" s="68"/>
      <c r="EM121" s="68"/>
      <c r="EN121" s="68"/>
      <c r="EO121" s="68"/>
      <c r="EP121" s="68"/>
      <c r="EQ121" s="68"/>
      <c r="ER121" s="68"/>
      <c r="ES121" s="68"/>
    </row>
    <row r="122" spans="2:149" ht="14.1" customHeight="1">
      <c r="B122" s="15" t="s">
        <v>415</v>
      </c>
      <c r="C122" s="645">
        <v>0.1</v>
      </c>
      <c r="D122" s="8" t="s">
        <v>97</v>
      </c>
      <c r="E122" s="146">
        <f ca="1">SUM(G122:AP122)</f>
        <v>1504.0201973326646</v>
      </c>
      <c r="G122" s="71">
        <f t="shared" ref="G122:Q122" si="118">G121*$C122</f>
        <v>0</v>
      </c>
      <c r="H122" s="71">
        <f t="shared" ca="1" si="118"/>
        <v>0</v>
      </c>
      <c r="I122" s="71">
        <f t="shared" ca="1" si="118"/>
        <v>0</v>
      </c>
      <c r="J122" s="71">
        <f t="shared" ca="1" si="118"/>
        <v>14.102395921334654</v>
      </c>
      <c r="K122" s="71">
        <f t="shared" ca="1" si="118"/>
        <v>19.496823795237091</v>
      </c>
      <c r="L122" s="71">
        <f t="shared" ca="1" si="118"/>
        <v>22.295850635543729</v>
      </c>
      <c r="M122" s="71">
        <f t="shared" ca="1" si="118"/>
        <v>25.351308784756633</v>
      </c>
      <c r="N122" s="71">
        <f t="shared" ca="1" si="118"/>
        <v>28.450226561409394</v>
      </c>
      <c r="O122" s="71">
        <f t="shared" ca="1" si="118"/>
        <v>38.106551096707342</v>
      </c>
      <c r="P122" s="71">
        <f t="shared" ca="1" si="118"/>
        <v>64.540551201824115</v>
      </c>
      <c r="Q122" s="71">
        <f t="shared" ca="1" si="118"/>
        <v>70.689924313359512</v>
      </c>
      <c r="R122" s="71">
        <f t="shared" ref="R122:AO122" ca="1" si="119">R121*$C122</f>
        <v>76.827528530364205</v>
      </c>
      <c r="S122" s="71">
        <f t="shared" ca="1" si="119"/>
        <v>82.953163664941911</v>
      </c>
      <c r="T122" s="71">
        <f t="shared" ca="1" si="119"/>
        <v>89.066626053287848</v>
      </c>
      <c r="U122" s="71">
        <f t="shared" ca="1" si="119"/>
        <v>95.167708494089268</v>
      </c>
      <c r="V122" s="71">
        <f t="shared" ca="1" si="119"/>
        <v>101.25620018581118</v>
      </c>
      <c r="W122" s="71">
        <f t="shared" ca="1" si="119"/>
        <v>107.3318866628491</v>
      </c>
      <c r="X122" s="71">
        <f t="shared" ca="1" si="119"/>
        <v>113.3945497305268</v>
      </c>
      <c r="Y122" s="71">
        <f t="shared" ca="1" si="119"/>
        <v>119.44396739891948</v>
      </c>
      <c r="Z122" s="71">
        <f t="shared" ca="1" si="119"/>
        <v>125.30512865922722</v>
      </c>
      <c r="AA122" s="71">
        <f t="shared" ca="1" si="119"/>
        <v>124.11516700893078</v>
      </c>
      <c r="AB122" s="71">
        <f t="shared" ca="1" si="119"/>
        <v>124.9600178126714</v>
      </c>
      <c r="AC122" s="71">
        <f t="shared" ca="1" si="119"/>
        <v>61.164620820872884</v>
      </c>
      <c r="AD122" s="71">
        <f t="shared" ca="1" si="119"/>
        <v>0</v>
      </c>
      <c r="AE122" s="71">
        <f t="shared" ca="1" si="119"/>
        <v>0</v>
      </c>
      <c r="AF122" s="71">
        <f t="shared" ca="1" si="119"/>
        <v>0</v>
      </c>
      <c r="AG122" s="71">
        <f t="shared" ca="1" si="119"/>
        <v>0</v>
      </c>
      <c r="AH122" s="71">
        <f t="shared" ca="1" si="119"/>
        <v>0</v>
      </c>
      <c r="AI122" s="71">
        <f t="shared" ca="1" si="119"/>
        <v>0</v>
      </c>
      <c r="AJ122" s="71">
        <f t="shared" ca="1" si="119"/>
        <v>0</v>
      </c>
      <c r="AK122" s="71">
        <f t="shared" ca="1" si="119"/>
        <v>0</v>
      </c>
      <c r="AL122" s="71">
        <f t="shared" ca="1" si="119"/>
        <v>0</v>
      </c>
      <c r="AM122" s="71">
        <f t="shared" ca="1" si="119"/>
        <v>0</v>
      </c>
      <c r="AN122" s="71">
        <f t="shared" ca="1" si="119"/>
        <v>0</v>
      </c>
      <c r="AO122" s="71">
        <f t="shared" ca="1" si="119"/>
        <v>0</v>
      </c>
      <c r="AP122" s="71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  <c r="BK122" s="68"/>
      <c r="BL122" s="68"/>
      <c r="BM122" s="68"/>
      <c r="BN122" s="68"/>
      <c r="BO122" s="68"/>
      <c r="BP122" s="68"/>
      <c r="BQ122" s="68"/>
      <c r="BR122" s="68"/>
      <c r="BS122" s="68"/>
      <c r="BT122" s="68"/>
      <c r="BU122" s="68"/>
      <c r="BV122" s="68"/>
      <c r="BW122" s="68"/>
      <c r="BX122" s="68"/>
      <c r="BY122" s="68"/>
      <c r="BZ122" s="68"/>
      <c r="CA122" s="68"/>
      <c r="CB122" s="68"/>
      <c r="CC122" s="68"/>
      <c r="CD122" s="68"/>
      <c r="CE122" s="68"/>
      <c r="CF122" s="68"/>
      <c r="CG122" s="68"/>
      <c r="CH122" s="68"/>
      <c r="CI122" s="68"/>
      <c r="CJ122" s="68"/>
      <c r="CK122" s="68"/>
      <c r="CL122" s="68"/>
      <c r="CM122" s="68"/>
      <c r="CN122" s="68"/>
      <c r="CO122" s="68"/>
      <c r="CP122" s="68"/>
      <c r="CQ122" s="68"/>
      <c r="CR122" s="68"/>
      <c r="CS122" s="68"/>
      <c r="CT122" s="68"/>
      <c r="CU122" s="68"/>
      <c r="CV122" s="68"/>
      <c r="CW122" s="68"/>
      <c r="CX122" s="68"/>
      <c r="CY122" s="68"/>
      <c r="CZ122" s="68"/>
      <c r="DA122" s="68"/>
      <c r="DB122" s="68"/>
      <c r="DC122" s="68"/>
      <c r="DD122" s="68"/>
      <c r="DE122" s="68"/>
      <c r="DF122" s="68"/>
      <c r="DG122" s="68"/>
      <c r="DH122" s="68"/>
      <c r="DI122" s="68"/>
      <c r="DJ122" s="68"/>
      <c r="DK122" s="68"/>
      <c r="DL122" s="68"/>
      <c r="DM122" s="68"/>
      <c r="DN122" s="68"/>
      <c r="DO122" s="68"/>
      <c r="DP122" s="68"/>
      <c r="DQ122" s="68"/>
      <c r="DR122" s="68"/>
      <c r="DS122" s="68"/>
      <c r="DT122" s="68"/>
      <c r="DU122" s="68"/>
      <c r="DV122" s="68"/>
      <c r="DW122" s="68"/>
      <c r="DX122" s="68"/>
      <c r="DY122" s="68"/>
      <c r="DZ122" s="68"/>
      <c r="EA122" s="68"/>
      <c r="EB122" s="68"/>
      <c r="EC122" s="68"/>
      <c r="ED122" s="68"/>
      <c r="EE122" s="68"/>
      <c r="EF122" s="68"/>
      <c r="EG122" s="68"/>
      <c r="EH122" s="68"/>
      <c r="EI122" s="68"/>
      <c r="EJ122" s="68"/>
      <c r="EK122" s="68"/>
      <c r="EL122" s="68"/>
      <c r="EM122" s="68"/>
      <c r="EN122" s="68"/>
      <c r="EO122" s="68"/>
      <c r="EP122" s="68"/>
      <c r="EQ122" s="68"/>
      <c r="ER122" s="68"/>
      <c r="ES122" s="68"/>
    </row>
    <row r="123" spans="2:149" ht="14.1" customHeight="1">
      <c r="B123" s="46" t="s">
        <v>416</v>
      </c>
      <c r="C123" s="1054">
        <v>0.2</v>
      </c>
      <c r="D123" s="233" t="s">
        <v>97</v>
      </c>
      <c r="E123" s="385">
        <f ca="1">SUM(G123:AP123)</f>
        <v>218.00000000000003</v>
      </c>
      <c r="F123" s="46"/>
      <c r="G123" s="237">
        <f t="shared" ref="G123:Q123" si="120">-G117*$C$123</f>
        <v>0</v>
      </c>
      <c r="H123" s="237">
        <f t="shared" ca="1" si="120"/>
        <v>0</v>
      </c>
      <c r="I123" s="237">
        <f t="shared" ca="1" si="120"/>
        <v>0</v>
      </c>
      <c r="J123" s="237">
        <f t="shared" ca="1" si="120"/>
        <v>21.384312658402379</v>
      </c>
      <c r="K123" s="237">
        <f t="shared" ca="1" si="120"/>
        <v>31.094282831426757</v>
      </c>
      <c r="L123" s="237">
        <f t="shared" ca="1" si="120"/>
        <v>36.132531143978717</v>
      </c>
      <c r="M123" s="237">
        <f t="shared" ca="1" si="120"/>
        <v>41.632355812561933</v>
      </c>
      <c r="N123" s="237">
        <f t="shared" ca="1" si="120"/>
        <v>47.210407810536907</v>
      </c>
      <c r="O123" s="237">
        <f t="shared" ca="1" si="120"/>
        <v>40.546109743093318</v>
      </c>
      <c r="P123" s="237">
        <f t="shared" ca="1" si="120"/>
        <v>0</v>
      </c>
      <c r="Q123" s="237">
        <f t="shared" ca="1" si="120"/>
        <v>0</v>
      </c>
      <c r="R123" s="237">
        <f t="shared" ref="R123:AO123" ca="1" si="121">-R117*$C$123</f>
        <v>0</v>
      </c>
      <c r="S123" s="237">
        <f t="shared" ca="1" si="121"/>
        <v>0</v>
      </c>
      <c r="T123" s="237">
        <f t="shared" ca="1" si="121"/>
        <v>0</v>
      </c>
      <c r="U123" s="237">
        <f t="shared" ca="1" si="121"/>
        <v>0</v>
      </c>
      <c r="V123" s="237">
        <f t="shared" ca="1" si="121"/>
        <v>0</v>
      </c>
      <c r="W123" s="237">
        <f t="shared" ca="1" si="121"/>
        <v>0</v>
      </c>
      <c r="X123" s="237">
        <f t="shared" ca="1" si="121"/>
        <v>0</v>
      </c>
      <c r="Y123" s="237">
        <f t="shared" ca="1" si="121"/>
        <v>0</v>
      </c>
      <c r="Z123" s="237">
        <f t="shared" ca="1" si="121"/>
        <v>0</v>
      </c>
      <c r="AA123" s="237">
        <f t="shared" ca="1" si="121"/>
        <v>0</v>
      </c>
      <c r="AB123" s="237">
        <f t="shared" ca="1" si="121"/>
        <v>0</v>
      </c>
      <c r="AC123" s="237">
        <f t="shared" ca="1" si="121"/>
        <v>0</v>
      </c>
      <c r="AD123" s="237">
        <f t="shared" ca="1" si="121"/>
        <v>0</v>
      </c>
      <c r="AE123" s="237">
        <f t="shared" ca="1" si="121"/>
        <v>0</v>
      </c>
      <c r="AF123" s="237">
        <f t="shared" ca="1" si="121"/>
        <v>0</v>
      </c>
      <c r="AG123" s="237">
        <f t="shared" ca="1" si="121"/>
        <v>0</v>
      </c>
      <c r="AH123" s="237">
        <f t="shared" ca="1" si="121"/>
        <v>0</v>
      </c>
      <c r="AI123" s="237">
        <f t="shared" ca="1" si="121"/>
        <v>0</v>
      </c>
      <c r="AJ123" s="237">
        <f t="shared" ca="1" si="121"/>
        <v>0</v>
      </c>
      <c r="AK123" s="237">
        <f t="shared" ca="1" si="121"/>
        <v>0</v>
      </c>
      <c r="AL123" s="237">
        <f t="shared" ca="1" si="121"/>
        <v>0</v>
      </c>
      <c r="AM123" s="237">
        <f t="shared" ca="1" si="121"/>
        <v>0</v>
      </c>
      <c r="AN123" s="237">
        <f t="shared" ca="1" si="121"/>
        <v>0</v>
      </c>
      <c r="AO123" s="237">
        <f t="shared" ca="1" si="121"/>
        <v>0</v>
      </c>
      <c r="AP123" s="71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  <c r="BF123" s="68"/>
      <c r="BG123" s="68"/>
      <c r="BH123" s="68"/>
      <c r="BI123" s="68"/>
      <c r="BJ123" s="68"/>
      <c r="BK123" s="68"/>
      <c r="BL123" s="68"/>
      <c r="BM123" s="68"/>
      <c r="BN123" s="68"/>
      <c r="BO123" s="68"/>
      <c r="BP123" s="68"/>
      <c r="BQ123" s="68"/>
      <c r="BR123" s="68"/>
      <c r="BS123" s="68"/>
      <c r="BT123" s="68"/>
      <c r="BU123" s="68"/>
      <c r="BV123" s="68"/>
      <c r="BW123" s="68"/>
      <c r="BX123" s="68"/>
      <c r="BY123" s="68"/>
      <c r="BZ123" s="68"/>
      <c r="CA123" s="68"/>
      <c r="CB123" s="68"/>
      <c r="CC123" s="68"/>
      <c r="CD123" s="68"/>
      <c r="CE123" s="68"/>
      <c r="CF123" s="68"/>
      <c r="CG123" s="68"/>
      <c r="CH123" s="68"/>
      <c r="CI123" s="68"/>
      <c r="CJ123" s="68"/>
      <c r="CK123" s="68"/>
      <c r="CL123" s="68"/>
      <c r="CM123" s="68"/>
      <c r="CN123" s="68"/>
      <c r="CO123" s="68"/>
      <c r="CP123" s="68"/>
      <c r="CQ123" s="68"/>
      <c r="CR123" s="68"/>
      <c r="CS123" s="68"/>
      <c r="CT123" s="68"/>
      <c r="CU123" s="68"/>
      <c r="CV123" s="68"/>
      <c r="CW123" s="68"/>
      <c r="CX123" s="68"/>
      <c r="CY123" s="68"/>
      <c r="CZ123" s="68"/>
      <c r="DA123" s="68"/>
      <c r="DB123" s="68"/>
      <c r="DC123" s="68"/>
      <c r="DD123" s="68"/>
      <c r="DE123" s="68"/>
      <c r="DF123" s="68"/>
      <c r="DG123" s="68"/>
      <c r="DH123" s="68"/>
      <c r="DI123" s="68"/>
      <c r="DJ123" s="68"/>
      <c r="DK123" s="68"/>
      <c r="DL123" s="68"/>
      <c r="DM123" s="68"/>
      <c r="DN123" s="68"/>
      <c r="DO123" s="68"/>
      <c r="DP123" s="68"/>
      <c r="DQ123" s="68"/>
      <c r="DR123" s="68"/>
      <c r="DS123" s="68"/>
      <c r="DT123" s="68"/>
      <c r="DU123" s="68"/>
      <c r="DV123" s="68"/>
      <c r="DW123" s="68"/>
      <c r="DX123" s="68"/>
      <c r="DY123" s="68"/>
      <c r="DZ123" s="68"/>
      <c r="EA123" s="68"/>
      <c r="EB123" s="68"/>
      <c r="EC123" s="68"/>
      <c r="ED123" s="68"/>
      <c r="EE123" s="68"/>
      <c r="EF123" s="68"/>
      <c r="EG123" s="68"/>
      <c r="EH123" s="68"/>
      <c r="EI123" s="68"/>
      <c r="EJ123" s="68"/>
      <c r="EK123" s="68"/>
      <c r="EL123" s="68"/>
      <c r="EM123" s="68"/>
      <c r="EN123" s="68"/>
      <c r="EO123" s="68"/>
      <c r="EP123" s="68"/>
      <c r="EQ123" s="68"/>
      <c r="ER123" s="68"/>
      <c r="ES123" s="68"/>
    </row>
    <row r="124" spans="2:149" ht="14.1" customHeight="1">
      <c r="B124" s="34" t="s">
        <v>369</v>
      </c>
      <c r="C124" s="386"/>
      <c r="D124" s="8" t="s">
        <v>97</v>
      </c>
      <c r="E124" s="148">
        <f ca="1">SUM(G124:AP124)</f>
        <v>16762.222170659308</v>
      </c>
      <c r="G124" s="82">
        <f t="shared" ref="G124:Q124" si="122">SUM(G121:G123)</f>
        <v>0</v>
      </c>
      <c r="H124" s="82">
        <f t="shared" ca="1" si="122"/>
        <v>0</v>
      </c>
      <c r="I124" s="82">
        <f t="shared" ca="1" si="122"/>
        <v>0</v>
      </c>
      <c r="J124" s="82">
        <f t="shared" ca="1" si="122"/>
        <v>176.51066779308354</v>
      </c>
      <c r="K124" s="82">
        <f t="shared" ca="1" si="122"/>
        <v>245.55934457903476</v>
      </c>
      <c r="L124" s="82">
        <f t="shared" ca="1" si="122"/>
        <v>281.38688813495975</v>
      </c>
      <c r="M124" s="82">
        <f t="shared" ca="1" si="122"/>
        <v>320.49675244488486</v>
      </c>
      <c r="N124" s="82">
        <f t="shared" ca="1" si="122"/>
        <v>360.1628999860402</v>
      </c>
      <c r="O124" s="82">
        <f t="shared" ca="1" si="122"/>
        <v>459.71817180687407</v>
      </c>
      <c r="P124" s="82">
        <f t="shared" ca="1" si="122"/>
        <v>709.94606322006518</v>
      </c>
      <c r="Q124" s="82">
        <f t="shared" ca="1" si="122"/>
        <v>777.58916744695455</v>
      </c>
      <c r="R124" s="82">
        <f t="shared" ref="R124:AO124" ca="1" si="123">SUM(R121:R123)</f>
        <v>845.10281383400627</v>
      </c>
      <c r="S124" s="82">
        <f t="shared" ca="1" si="123"/>
        <v>912.484800314361</v>
      </c>
      <c r="T124" s="82">
        <f t="shared" ca="1" si="123"/>
        <v>979.73288658616616</v>
      </c>
      <c r="U124" s="82">
        <f t="shared" ca="1" si="123"/>
        <v>1046.844793434982</v>
      </c>
      <c r="V124" s="82">
        <f t="shared" ca="1" si="123"/>
        <v>1113.8182020439231</v>
      </c>
      <c r="W124" s="82">
        <f t="shared" ca="1" si="123"/>
        <v>1180.6507532913399</v>
      </c>
      <c r="X124" s="82">
        <f t="shared" ca="1" si="123"/>
        <v>1247.3400470357947</v>
      </c>
      <c r="Y124" s="82">
        <f t="shared" ca="1" si="123"/>
        <v>1313.8836413881143</v>
      </c>
      <c r="Z124" s="82">
        <f t="shared" ca="1" si="123"/>
        <v>1378.3564152514994</v>
      </c>
      <c r="AA124" s="82">
        <f t="shared" ca="1" si="123"/>
        <v>1365.2668370982385</v>
      </c>
      <c r="AB124" s="82">
        <f t="shared" ca="1" si="123"/>
        <v>1374.5601959393853</v>
      </c>
      <c r="AC124" s="82">
        <f t="shared" ca="1" si="123"/>
        <v>672.81082902960168</v>
      </c>
      <c r="AD124" s="82">
        <f t="shared" ca="1" si="123"/>
        <v>0</v>
      </c>
      <c r="AE124" s="82">
        <f t="shared" ca="1" si="123"/>
        <v>0</v>
      </c>
      <c r="AF124" s="82">
        <f t="shared" ca="1" si="123"/>
        <v>0</v>
      </c>
      <c r="AG124" s="82">
        <f t="shared" ca="1" si="123"/>
        <v>0</v>
      </c>
      <c r="AH124" s="82">
        <f t="shared" ca="1" si="123"/>
        <v>0</v>
      </c>
      <c r="AI124" s="82">
        <f t="shared" ca="1" si="123"/>
        <v>0</v>
      </c>
      <c r="AJ124" s="82">
        <f t="shared" ca="1" si="123"/>
        <v>0</v>
      </c>
      <c r="AK124" s="82">
        <f t="shared" ca="1" si="123"/>
        <v>0</v>
      </c>
      <c r="AL124" s="82">
        <f t="shared" ca="1" si="123"/>
        <v>0</v>
      </c>
      <c r="AM124" s="82">
        <f t="shared" ca="1" si="123"/>
        <v>0</v>
      </c>
      <c r="AN124" s="82">
        <f t="shared" ca="1" si="123"/>
        <v>0</v>
      </c>
      <c r="AO124" s="82">
        <f t="shared" ca="1" si="123"/>
        <v>0</v>
      </c>
      <c r="AP124" s="82"/>
      <c r="AQ124" s="68"/>
      <c r="AR124" s="68"/>
      <c r="AS124" s="68"/>
      <c r="AT124" s="68"/>
      <c r="AU124" s="68"/>
      <c r="AV124" s="68"/>
      <c r="AW124" s="68"/>
      <c r="AX124" s="68"/>
      <c r="AY124" s="68"/>
      <c r="AZ124" s="68"/>
      <c r="BA124" s="68"/>
      <c r="BB124" s="68"/>
      <c r="BC124" s="68"/>
      <c r="BD124" s="68"/>
      <c r="BE124" s="68"/>
      <c r="BF124" s="68"/>
      <c r="BG124" s="68"/>
      <c r="BH124" s="68"/>
      <c r="BI124" s="68"/>
      <c r="BJ124" s="68"/>
      <c r="BK124" s="68"/>
      <c r="BL124" s="68"/>
      <c r="BM124" s="68"/>
      <c r="BN124" s="68"/>
      <c r="BO124" s="68"/>
      <c r="BP124" s="68"/>
      <c r="BQ124" s="68"/>
      <c r="BR124" s="68"/>
      <c r="BS124" s="68"/>
      <c r="BT124" s="68"/>
      <c r="BU124" s="68"/>
      <c r="BV124" s="68"/>
      <c r="BW124" s="68"/>
      <c r="BX124" s="68"/>
      <c r="BY124" s="68"/>
      <c r="BZ124" s="68"/>
      <c r="CA124" s="68"/>
      <c r="CB124" s="68"/>
      <c r="CC124" s="68"/>
      <c r="CD124" s="68"/>
      <c r="CE124" s="68"/>
      <c r="CF124" s="68"/>
      <c r="CG124" s="68"/>
      <c r="CH124" s="68"/>
      <c r="CI124" s="68"/>
      <c r="CJ124" s="68"/>
      <c r="CK124" s="68"/>
      <c r="CL124" s="68"/>
      <c r="CM124" s="68"/>
      <c r="CN124" s="68"/>
      <c r="CO124" s="68"/>
      <c r="CP124" s="68"/>
      <c r="CQ124" s="68"/>
      <c r="CR124" s="68"/>
      <c r="CS124" s="68"/>
      <c r="CT124" s="68"/>
      <c r="CU124" s="68"/>
      <c r="CV124" s="68"/>
      <c r="CW124" s="68"/>
      <c r="CX124" s="68"/>
      <c r="CY124" s="68"/>
      <c r="CZ124" s="68"/>
      <c r="DA124" s="68"/>
      <c r="DB124" s="68"/>
      <c r="DC124" s="68"/>
      <c r="DD124" s="68"/>
      <c r="DE124" s="68"/>
      <c r="DF124" s="68"/>
      <c r="DG124" s="68"/>
      <c r="DH124" s="68"/>
      <c r="DI124" s="68"/>
      <c r="DJ124" s="68"/>
      <c r="DK124" s="68"/>
      <c r="DL124" s="68"/>
      <c r="DM124" s="68"/>
      <c r="DN124" s="68"/>
      <c r="DO124" s="68"/>
      <c r="DP124" s="68"/>
      <c r="DQ124" s="68"/>
      <c r="DR124" s="68"/>
      <c r="DS124" s="68"/>
      <c r="DT124" s="68"/>
      <c r="DU124" s="68"/>
      <c r="DV124" s="68"/>
      <c r="DW124" s="68"/>
      <c r="DX124" s="68"/>
      <c r="DY124" s="68"/>
      <c r="DZ124" s="68"/>
      <c r="EA124" s="68"/>
      <c r="EB124" s="68"/>
      <c r="EC124" s="68"/>
      <c r="ED124" s="68"/>
      <c r="EE124" s="68"/>
      <c r="EF124" s="68"/>
      <c r="EG124" s="68"/>
      <c r="EH124" s="68"/>
      <c r="EI124" s="68"/>
      <c r="EJ124" s="68"/>
      <c r="EK124" s="68"/>
      <c r="EL124" s="68"/>
      <c r="EM124" s="68"/>
      <c r="EN124" s="68"/>
      <c r="EO124" s="68"/>
      <c r="EP124" s="68"/>
      <c r="EQ124" s="68"/>
      <c r="ER124" s="68"/>
      <c r="ES124" s="68"/>
    </row>
    <row r="125" spans="2:149" ht="14.1" customHeight="1">
      <c r="B125" s="34" t="s">
        <v>417</v>
      </c>
      <c r="C125" s="386"/>
      <c r="D125" s="8" t="s">
        <v>97</v>
      </c>
      <c r="E125" s="148">
        <f>SUM(G125:AP125)</f>
        <v>16762.222170659308</v>
      </c>
      <c r="G125" s="82">
        <f>Macro!G56</f>
        <v>0</v>
      </c>
      <c r="H125" s="82">
        <f>Macro!H56</f>
        <v>0</v>
      </c>
      <c r="I125" s="82">
        <f>Macro!I56</f>
        <v>0</v>
      </c>
      <c r="J125" s="82">
        <f>Macro!J56</f>
        <v>176.51066779308354</v>
      </c>
      <c r="K125" s="82">
        <f>Macro!K56</f>
        <v>245.55934457903476</v>
      </c>
      <c r="L125" s="82">
        <f>Macro!L56</f>
        <v>281.38688813495975</v>
      </c>
      <c r="M125" s="82">
        <f>Macro!M56</f>
        <v>320.49675244488486</v>
      </c>
      <c r="N125" s="82">
        <f>Macro!N56</f>
        <v>360.1628999860402</v>
      </c>
      <c r="O125" s="82">
        <f>Macro!O56</f>
        <v>459.71817180687407</v>
      </c>
      <c r="P125" s="82">
        <f>Macro!P56</f>
        <v>709.94606322006518</v>
      </c>
      <c r="Q125" s="82">
        <f>Macro!Q56</f>
        <v>777.58916744695455</v>
      </c>
      <c r="R125" s="82">
        <f>Macro!R56</f>
        <v>845.10281383400627</v>
      </c>
      <c r="S125" s="82">
        <f>Macro!S56</f>
        <v>912.484800314361</v>
      </c>
      <c r="T125" s="82">
        <f>Macro!T56</f>
        <v>979.73288658616616</v>
      </c>
      <c r="U125" s="82">
        <f>Macro!U56</f>
        <v>1046.844793434982</v>
      </c>
      <c r="V125" s="82">
        <f>Macro!V56</f>
        <v>1113.8182020439231</v>
      </c>
      <c r="W125" s="82">
        <f>Macro!W56</f>
        <v>1180.6507532913399</v>
      </c>
      <c r="X125" s="82">
        <f>Macro!X56</f>
        <v>1247.3400470357947</v>
      </c>
      <c r="Y125" s="82">
        <f>Macro!Y56</f>
        <v>1313.8836413881143</v>
      </c>
      <c r="Z125" s="82">
        <f>Macro!Z56</f>
        <v>1378.3564152514994</v>
      </c>
      <c r="AA125" s="82">
        <f>Macro!AA56</f>
        <v>1365.2668370982385</v>
      </c>
      <c r="AB125" s="82">
        <f>Macro!AB56</f>
        <v>1374.5601959393853</v>
      </c>
      <c r="AC125" s="82">
        <f>Macro!AC56</f>
        <v>672.81082902960168</v>
      </c>
      <c r="AD125" s="82">
        <f>Macro!AD56</f>
        <v>0</v>
      </c>
      <c r="AE125" s="82">
        <f>Macro!AE56</f>
        <v>0</v>
      </c>
      <c r="AF125" s="82">
        <f>Macro!AF56</f>
        <v>0</v>
      </c>
      <c r="AG125" s="82">
        <f>Macro!AG56</f>
        <v>0</v>
      </c>
      <c r="AH125" s="82">
        <f>Macro!AH56</f>
        <v>0</v>
      </c>
      <c r="AI125" s="82">
        <f>Macro!AI56</f>
        <v>0</v>
      </c>
      <c r="AJ125" s="82">
        <f>Macro!AJ56</f>
        <v>0</v>
      </c>
      <c r="AK125" s="82">
        <f>Macro!AK56</f>
        <v>0</v>
      </c>
      <c r="AL125" s="82">
        <f>Macro!AL56</f>
        <v>0</v>
      </c>
      <c r="AM125" s="82">
        <f>Macro!AM56</f>
        <v>0</v>
      </c>
      <c r="AN125" s="82">
        <f>Macro!AN56</f>
        <v>0</v>
      </c>
      <c r="AO125" s="82">
        <f>Macro!AO56</f>
        <v>0</v>
      </c>
      <c r="AP125" s="82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  <c r="BF125" s="68"/>
      <c r="BG125" s="68"/>
      <c r="BH125" s="68"/>
      <c r="BI125" s="68"/>
      <c r="BJ125" s="68"/>
      <c r="BK125" s="68"/>
      <c r="BL125" s="68"/>
      <c r="BM125" s="68"/>
      <c r="BN125" s="68"/>
      <c r="BO125" s="68"/>
      <c r="BP125" s="68"/>
      <c r="BQ125" s="68"/>
      <c r="BR125" s="68"/>
      <c r="BS125" s="68"/>
      <c r="BT125" s="68"/>
      <c r="BU125" s="68"/>
      <c r="BV125" s="68"/>
      <c r="BW125" s="68"/>
      <c r="BX125" s="68"/>
      <c r="BY125" s="68"/>
      <c r="BZ125" s="68"/>
      <c r="CA125" s="68"/>
      <c r="CB125" s="68"/>
      <c r="CC125" s="68"/>
      <c r="CD125" s="68"/>
      <c r="CE125" s="68"/>
      <c r="CF125" s="68"/>
      <c r="CG125" s="68"/>
      <c r="CH125" s="68"/>
      <c r="CI125" s="68"/>
      <c r="CJ125" s="68"/>
      <c r="CK125" s="68"/>
      <c r="CL125" s="68"/>
      <c r="CM125" s="68"/>
      <c r="CN125" s="68"/>
      <c r="CO125" s="68"/>
      <c r="CP125" s="68"/>
      <c r="CQ125" s="68"/>
      <c r="CR125" s="68"/>
      <c r="CS125" s="68"/>
      <c r="CT125" s="68"/>
      <c r="CU125" s="68"/>
      <c r="CV125" s="68"/>
      <c r="CW125" s="68"/>
      <c r="CX125" s="68"/>
      <c r="CY125" s="68"/>
      <c r="CZ125" s="68"/>
      <c r="DA125" s="68"/>
      <c r="DB125" s="68"/>
      <c r="DC125" s="68"/>
      <c r="DD125" s="68"/>
      <c r="DE125" s="68"/>
      <c r="DF125" s="68"/>
      <c r="DG125" s="68"/>
      <c r="DH125" s="68"/>
      <c r="DI125" s="68"/>
      <c r="DJ125" s="68"/>
      <c r="DK125" s="68"/>
      <c r="DL125" s="68"/>
      <c r="DM125" s="68"/>
      <c r="DN125" s="68"/>
      <c r="DO125" s="68"/>
      <c r="DP125" s="68"/>
      <c r="DQ125" s="68"/>
      <c r="DR125" s="68"/>
      <c r="DS125" s="68"/>
      <c r="DT125" s="68"/>
      <c r="DU125" s="68"/>
      <c r="DV125" s="68"/>
      <c r="DW125" s="68"/>
      <c r="DX125" s="68"/>
      <c r="DY125" s="68"/>
      <c r="DZ125" s="68"/>
      <c r="EA125" s="68"/>
      <c r="EB125" s="68"/>
      <c r="EC125" s="68"/>
      <c r="ED125" s="68"/>
      <c r="EE125" s="68"/>
      <c r="EF125" s="68"/>
      <c r="EG125" s="68"/>
      <c r="EH125" s="68"/>
      <c r="EI125" s="68"/>
      <c r="EJ125" s="68"/>
      <c r="EK125" s="68"/>
      <c r="EL125" s="68"/>
      <c r="EM125" s="68"/>
      <c r="EN125" s="68"/>
      <c r="EO125" s="68"/>
      <c r="EP125" s="68"/>
      <c r="EQ125" s="68"/>
      <c r="ER125" s="68"/>
      <c r="ES125" s="68"/>
    </row>
    <row r="126" spans="2:149" ht="14.1" customHeight="1">
      <c r="C126" s="386"/>
    </row>
    <row r="127" spans="2:149" ht="14.1" customHeight="1">
      <c r="C127" s="386"/>
    </row>
    <row r="128" spans="2:149" ht="14.1" customHeight="1">
      <c r="C128" s="9"/>
    </row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</sheetData>
  <phoneticPr fontId="14" type="noConversion"/>
  <pageMargins left="0.75" right="0.75" top="1" bottom="1" header="0.5" footer="0.5"/>
  <pageSetup paperSize="9" scale="20" orientation="portrait" horizontalDpi="300" vertic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/>
  <dimension ref="A1:FK264"/>
  <sheetViews>
    <sheetView zoomScale="70" zoomScaleNormal="70" workbookViewId="0">
      <pane xSplit="5" ySplit="8" topLeftCell="F216" activePane="bottomRight" state="frozen"/>
      <selection activeCell="B152" sqref="B152:Z173"/>
      <selection pane="topRight" activeCell="B152" sqref="B152:Z173"/>
      <selection pane="bottomLeft" activeCell="B152" sqref="B152:Z173"/>
      <selection pane="bottomRight" activeCell="M239" sqref="M239"/>
    </sheetView>
  </sheetViews>
  <sheetFormatPr defaultColWidth="8.88671875" defaultRowHeight="17.100000000000001" customHeight="1"/>
  <cols>
    <col min="1" max="1" width="2.77734375" style="15" customWidth="1"/>
    <col min="2" max="2" width="30.77734375" style="15" customWidth="1"/>
    <col min="3" max="3" width="8.77734375" style="15" customWidth="1"/>
    <col min="4" max="4" width="8.77734375" style="8" customWidth="1"/>
    <col min="5" max="5" width="8.77734375" style="15" customWidth="1"/>
    <col min="6" max="6" width="1.77734375" style="15" customWidth="1"/>
    <col min="7" max="159" width="8.77734375" style="15" customWidth="1"/>
    <col min="160" max="16384" width="8.88671875" style="15"/>
  </cols>
  <sheetData>
    <row r="1" spans="1:146" s="157" customFormat="1" ht="20.100000000000001" customHeight="1">
      <c r="A1" s="226" t="str">
        <f>Assum!$A$1</f>
        <v>당진 태양광 FS 재무모델</v>
      </c>
      <c r="C1" s="179"/>
      <c r="D1" s="179"/>
    </row>
    <row r="2" spans="1:146" s="240" customFormat="1" ht="20.100000000000001" customHeight="1">
      <c r="A2" s="227" t="s">
        <v>112</v>
      </c>
      <c r="C2" s="241"/>
      <c r="D2" s="241"/>
    </row>
    <row r="3" spans="1:146" s="161" customFormat="1" ht="14.1" customHeight="1">
      <c r="A3" s="160"/>
      <c r="D3" s="327"/>
    </row>
    <row r="4" spans="1:146" s="243" customFormat="1" ht="14.1" customHeight="1">
      <c r="B4" s="687" t="s">
        <v>113</v>
      </c>
      <c r="C4" s="688"/>
      <c r="D4" s="689"/>
      <c r="E4" s="690"/>
      <c r="F4" s="690"/>
      <c r="G4" s="691">
        <f>기준분기</f>
        <v>45016</v>
      </c>
      <c r="H4" s="691">
        <f t="shared" ref="H4:AM4" si="0">EOMONTH(G4,3)</f>
        <v>45107</v>
      </c>
      <c r="I4" s="691">
        <f t="shared" si="0"/>
        <v>45199</v>
      </c>
      <c r="J4" s="691">
        <f t="shared" si="0"/>
        <v>45291</v>
      </c>
      <c r="K4" s="691">
        <f t="shared" si="0"/>
        <v>45382</v>
      </c>
      <c r="L4" s="691">
        <f t="shared" si="0"/>
        <v>45473</v>
      </c>
      <c r="M4" s="691">
        <f t="shared" si="0"/>
        <v>45565</v>
      </c>
      <c r="N4" s="691">
        <f t="shared" si="0"/>
        <v>45657</v>
      </c>
      <c r="O4" s="691">
        <f t="shared" si="0"/>
        <v>45747</v>
      </c>
      <c r="P4" s="691">
        <f t="shared" si="0"/>
        <v>45838</v>
      </c>
      <c r="Q4" s="691">
        <f t="shared" si="0"/>
        <v>45930</v>
      </c>
      <c r="R4" s="691">
        <f t="shared" si="0"/>
        <v>46022</v>
      </c>
      <c r="S4" s="691">
        <f t="shared" si="0"/>
        <v>46112</v>
      </c>
      <c r="T4" s="691">
        <f t="shared" si="0"/>
        <v>46203</v>
      </c>
      <c r="U4" s="691">
        <f t="shared" si="0"/>
        <v>46295</v>
      </c>
      <c r="V4" s="691">
        <f t="shared" si="0"/>
        <v>46387</v>
      </c>
      <c r="W4" s="691">
        <f t="shared" si="0"/>
        <v>46477</v>
      </c>
      <c r="X4" s="691">
        <f t="shared" si="0"/>
        <v>46568</v>
      </c>
      <c r="Y4" s="691">
        <f t="shared" si="0"/>
        <v>46660</v>
      </c>
      <c r="Z4" s="691">
        <f t="shared" si="0"/>
        <v>46752</v>
      </c>
      <c r="AA4" s="691">
        <f t="shared" si="0"/>
        <v>46843</v>
      </c>
      <c r="AB4" s="691">
        <f t="shared" si="0"/>
        <v>46934</v>
      </c>
      <c r="AC4" s="691">
        <f t="shared" si="0"/>
        <v>47026</v>
      </c>
      <c r="AD4" s="691">
        <f t="shared" si="0"/>
        <v>47118</v>
      </c>
      <c r="AE4" s="691">
        <f t="shared" si="0"/>
        <v>47208</v>
      </c>
      <c r="AF4" s="691">
        <f t="shared" si="0"/>
        <v>47299</v>
      </c>
      <c r="AG4" s="691">
        <f t="shared" si="0"/>
        <v>47391</v>
      </c>
      <c r="AH4" s="691">
        <f t="shared" si="0"/>
        <v>47483</v>
      </c>
      <c r="AI4" s="691">
        <f t="shared" si="0"/>
        <v>47573</v>
      </c>
      <c r="AJ4" s="691">
        <f t="shared" si="0"/>
        <v>47664</v>
      </c>
      <c r="AK4" s="691">
        <f t="shared" si="0"/>
        <v>47756</v>
      </c>
      <c r="AL4" s="691">
        <f t="shared" si="0"/>
        <v>47848</v>
      </c>
      <c r="AM4" s="691">
        <f t="shared" si="0"/>
        <v>47938</v>
      </c>
      <c r="AN4" s="691">
        <f t="shared" ref="AN4:BS4" si="1">EOMONTH(AM4,3)</f>
        <v>48029</v>
      </c>
      <c r="AO4" s="691">
        <f t="shared" si="1"/>
        <v>48121</v>
      </c>
      <c r="AP4" s="691">
        <f t="shared" si="1"/>
        <v>48213</v>
      </c>
      <c r="AQ4" s="691">
        <f t="shared" si="1"/>
        <v>48304</v>
      </c>
      <c r="AR4" s="691">
        <f t="shared" si="1"/>
        <v>48395</v>
      </c>
      <c r="AS4" s="691">
        <f t="shared" si="1"/>
        <v>48487</v>
      </c>
      <c r="AT4" s="691">
        <f t="shared" si="1"/>
        <v>48579</v>
      </c>
      <c r="AU4" s="691">
        <f t="shared" si="1"/>
        <v>48669</v>
      </c>
      <c r="AV4" s="691">
        <f t="shared" si="1"/>
        <v>48760</v>
      </c>
      <c r="AW4" s="691">
        <f t="shared" si="1"/>
        <v>48852</v>
      </c>
      <c r="AX4" s="691">
        <f t="shared" si="1"/>
        <v>48944</v>
      </c>
      <c r="AY4" s="691">
        <f t="shared" si="1"/>
        <v>49034</v>
      </c>
      <c r="AZ4" s="691">
        <f t="shared" si="1"/>
        <v>49125</v>
      </c>
      <c r="BA4" s="691">
        <f t="shared" si="1"/>
        <v>49217</v>
      </c>
      <c r="BB4" s="691">
        <f t="shared" si="1"/>
        <v>49309</v>
      </c>
      <c r="BC4" s="691">
        <f t="shared" si="1"/>
        <v>49399</v>
      </c>
      <c r="BD4" s="691">
        <f t="shared" si="1"/>
        <v>49490</v>
      </c>
      <c r="BE4" s="691">
        <f t="shared" si="1"/>
        <v>49582</v>
      </c>
      <c r="BF4" s="691">
        <f t="shared" si="1"/>
        <v>49674</v>
      </c>
      <c r="BG4" s="691">
        <f t="shared" si="1"/>
        <v>49765</v>
      </c>
      <c r="BH4" s="691">
        <f t="shared" si="1"/>
        <v>49856</v>
      </c>
      <c r="BI4" s="691">
        <f t="shared" si="1"/>
        <v>49948</v>
      </c>
      <c r="BJ4" s="691">
        <f t="shared" si="1"/>
        <v>50040</v>
      </c>
      <c r="BK4" s="691">
        <f t="shared" si="1"/>
        <v>50130</v>
      </c>
      <c r="BL4" s="691">
        <f t="shared" si="1"/>
        <v>50221</v>
      </c>
      <c r="BM4" s="691">
        <f t="shared" si="1"/>
        <v>50313</v>
      </c>
      <c r="BN4" s="691">
        <f t="shared" si="1"/>
        <v>50405</v>
      </c>
      <c r="BO4" s="691">
        <f t="shared" si="1"/>
        <v>50495</v>
      </c>
      <c r="BP4" s="691">
        <f t="shared" si="1"/>
        <v>50586</v>
      </c>
      <c r="BQ4" s="691">
        <f t="shared" si="1"/>
        <v>50678</v>
      </c>
      <c r="BR4" s="691">
        <f t="shared" si="1"/>
        <v>50770</v>
      </c>
      <c r="BS4" s="691">
        <f t="shared" si="1"/>
        <v>50860</v>
      </c>
      <c r="BT4" s="691">
        <f t="shared" ref="BT4:CT4" si="2">EOMONTH(BS4,3)</f>
        <v>50951</v>
      </c>
      <c r="BU4" s="691">
        <f t="shared" si="2"/>
        <v>51043</v>
      </c>
      <c r="BV4" s="691">
        <f t="shared" si="2"/>
        <v>51135</v>
      </c>
      <c r="BW4" s="691">
        <f t="shared" si="2"/>
        <v>51226</v>
      </c>
      <c r="BX4" s="691">
        <f t="shared" si="2"/>
        <v>51317</v>
      </c>
      <c r="BY4" s="691">
        <f t="shared" si="2"/>
        <v>51409</v>
      </c>
      <c r="BZ4" s="691">
        <f t="shared" si="2"/>
        <v>51501</v>
      </c>
      <c r="CA4" s="691">
        <f t="shared" si="2"/>
        <v>51591</v>
      </c>
      <c r="CB4" s="691">
        <f t="shared" si="2"/>
        <v>51682</v>
      </c>
      <c r="CC4" s="691">
        <f t="shared" si="2"/>
        <v>51774</v>
      </c>
      <c r="CD4" s="691">
        <f t="shared" si="2"/>
        <v>51866</v>
      </c>
      <c r="CE4" s="691">
        <f t="shared" si="2"/>
        <v>51956</v>
      </c>
      <c r="CF4" s="691">
        <f t="shared" si="2"/>
        <v>52047</v>
      </c>
      <c r="CG4" s="691">
        <f t="shared" si="2"/>
        <v>52139</v>
      </c>
      <c r="CH4" s="691">
        <f t="shared" si="2"/>
        <v>52231</v>
      </c>
      <c r="CI4" s="691">
        <f t="shared" si="2"/>
        <v>52321</v>
      </c>
      <c r="CJ4" s="691">
        <f t="shared" si="2"/>
        <v>52412</v>
      </c>
      <c r="CK4" s="691">
        <f t="shared" si="2"/>
        <v>52504</v>
      </c>
      <c r="CL4" s="691">
        <f t="shared" si="2"/>
        <v>52596</v>
      </c>
      <c r="CM4" s="691">
        <f t="shared" si="2"/>
        <v>52687</v>
      </c>
      <c r="CN4" s="691">
        <f t="shared" si="2"/>
        <v>52778</v>
      </c>
      <c r="CO4" s="691">
        <f t="shared" si="2"/>
        <v>52870</v>
      </c>
      <c r="CP4" s="691">
        <f t="shared" si="2"/>
        <v>52962</v>
      </c>
      <c r="CQ4" s="691">
        <f t="shared" si="2"/>
        <v>53052</v>
      </c>
      <c r="CR4" s="691">
        <f t="shared" si="2"/>
        <v>53143</v>
      </c>
      <c r="CS4" s="691">
        <f t="shared" si="2"/>
        <v>53235</v>
      </c>
      <c r="CT4" s="691">
        <f t="shared" si="2"/>
        <v>53327</v>
      </c>
      <c r="CU4" s="691">
        <f t="shared" ref="CU4:DG4" si="3">EOMONTH(CT4,3)</f>
        <v>53417</v>
      </c>
      <c r="CV4" s="691">
        <f t="shared" si="3"/>
        <v>53508</v>
      </c>
      <c r="CW4" s="691">
        <f t="shared" si="3"/>
        <v>53600</v>
      </c>
      <c r="CX4" s="691">
        <f t="shared" si="3"/>
        <v>53692</v>
      </c>
      <c r="CY4" s="691">
        <f t="shared" si="3"/>
        <v>53782</v>
      </c>
      <c r="CZ4" s="691">
        <f t="shared" si="3"/>
        <v>53873</v>
      </c>
      <c r="DA4" s="691">
        <f t="shared" si="3"/>
        <v>53965</v>
      </c>
      <c r="DB4" s="691">
        <f t="shared" si="3"/>
        <v>54057</v>
      </c>
      <c r="DC4" s="691">
        <f t="shared" si="3"/>
        <v>54148</v>
      </c>
      <c r="DD4" s="691">
        <f t="shared" si="3"/>
        <v>54239</v>
      </c>
      <c r="DE4" s="691">
        <f t="shared" si="3"/>
        <v>54331</v>
      </c>
      <c r="DF4" s="691">
        <f t="shared" si="3"/>
        <v>54423</v>
      </c>
      <c r="DG4" s="691">
        <f t="shared" si="3"/>
        <v>54513</v>
      </c>
      <c r="DH4" s="691">
        <f t="shared" ref="DH4" si="4">EOMONTH(DG4,3)</f>
        <v>54604</v>
      </c>
      <c r="DI4" s="691">
        <f t="shared" ref="DI4" si="5">EOMONTH(DH4,3)</f>
        <v>54696</v>
      </c>
      <c r="DJ4" s="691">
        <f t="shared" ref="DJ4" si="6">EOMONTH(DI4,3)</f>
        <v>54788</v>
      </c>
      <c r="DK4" s="691">
        <f t="shared" ref="DK4" si="7">EOMONTH(DJ4,3)</f>
        <v>54878</v>
      </c>
      <c r="DL4" s="691">
        <f t="shared" ref="DL4" si="8">EOMONTH(DK4,3)</f>
        <v>54969</v>
      </c>
      <c r="DM4" s="691">
        <f t="shared" ref="DM4" si="9">EOMONTH(DL4,3)</f>
        <v>55061</v>
      </c>
      <c r="DN4" s="691">
        <f t="shared" ref="DN4" si="10">EOMONTH(DM4,3)</f>
        <v>55153</v>
      </c>
      <c r="DO4" s="691">
        <f t="shared" ref="DO4" si="11">EOMONTH(DN4,3)</f>
        <v>55243</v>
      </c>
      <c r="DP4" s="691">
        <f t="shared" ref="DP4" si="12">EOMONTH(DO4,3)</f>
        <v>55334</v>
      </c>
      <c r="DQ4" s="691">
        <f t="shared" ref="DQ4" si="13">EOMONTH(DP4,3)</f>
        <v>55426</v>
      </c>
      <c r="DR4" s="691">
        <f t="shared" ref="DR4" si="14">EOMONTH(DQ4,3)</f>
        <v>55518</v>
      </c>
      <c r="DS4" s="691">
        <f t="shared" ref="DS4" si="15">EOMONTH(DR4,3)</f>
        <v>55609</v>
      </c>
      <c r="DT4" s="691">
        <f t="shared" ref="DT4" si="16">EOMONTH(DS4,3)</f>
        <v>55700</v>
      </c>
      <c r="DU4" s="691">
        <f t="shared" ref="DU4" si="17">EOMONTH(DT4,3)</f>
        <v>55792</v>
      </c>
      <c r="DV4" s="691">
        <f t="shared" ref="DV4" si="18">EOMONTH(DU4,3)</f>
        <v>55884</v>
      </c>
      <c r="DW4" s="691">
        <f t="shared" ref="DW4" si="19">EOMONTH(DV4,3)</f>
        <v>55974</v>
      </c>
      <c r="DX4" s="691">
        <f t="shared" ref="DX4" si="20">EOMONTH(DW4,3)</f>
        <v>56065</v>
      </c>
      <c r="DY4" s="691">
        <f t="shared" ref="DY4" si="21">EOMONTH(DX4,3)</f>
        <v>56157</v>
      </c>
      <c r="DZ4" s="691">
        <f t="shared" ref="DZ4" si="22">EOMONTH(DY4,3)</f>
        <v>56249</v>
      </c>
      <c r="EA4" s="691">
        <f t="shared" ref="EA4" si="23">EOMONTH(DZ4,3)</f>
        <v>56339</v>
      </c>
      <c r="EB4" s="691">
        <f t="shared" ref="EB4" si="24">EOMONTH(EA4,3)</f>
        <v>56430</v>
      </c>
      <c r="EC4" s="691">
        <f t="shared" ref="EC4" si="25">EOMONTH(EB4,3)</f>
        <v>56522</v>
      </c>
      <c r="ED4" s="691">
        <f t="shared" ref="ED4" si="26">EOMONTH(EC4,3)</f>
        <v>56614</v>
      </c>
      <c r="EE4" s="691">
        <f t="shared" ref="EE4" si="27">EOMONTH(ED4,3)</f>
        <v>56704</v>
      </c>
      <c r="EF4" s="691">
        <f t="shared" ref="EF4" si="28">EOMONTH(EE4,3)</f>
        <v>56795</v>
      </c>
      <c r="EG4" s="691">
        <f t="shared" ref="EG4" si="29">EOMONTH(EF4,3)</f>
        <v>56887</v>
      </c>
      <c r="EH4" s="691">
        <f t="shared" ref="EH4" si="30">EOMONTH(EG4,3)</f>
        <v>56979</v>
      </c>
      <c r="EI4" s="691">
        <f t="shared" ref="EI4" si="31">EOMONTH(EH4,3)</f>
        <v>57070</v>
      </c>
      <c r="EJ4" s="691">
        <f t="shared" ref="EJ4" si="32">EOMONTH(EI4,3)</f>
        <v>57161</v>
      </c>
      <c r="EK4" s="691">
        <f t="shared" ref="EK4" si="33">EOMONTH(EJ4,3)</f>
        <v>57253</v>
      </c>
      <c r="EL4" s="691">
        <f t="shared" ref="EL4" si="34">EOMONTH(EK4,3)</f>
        <v>57345</v>
      </c>
      <c r="EM4" s="691">
        <f t="shared" ref="EM4" si="35">EOMONTH(EL4,3)</f>
        <v>57435</v>
      </c>
      <c r="EN4" s="691">
        <f t="shared" ref="EN4" si="36">EOMONTH(EM4,3)</f>
        <v>57526</v>
      </c>
      <c r="EO4" s="691">
        <f t="shared" ref="EO4" si="37">EOMONTH(EN4,3)</f>
        <v>57618</v>
      </c>
      <c r="EP4" s="691">
        <f t="shared" ref="EP4" si="38">EOMONTH(EO4,3)</f>
        <v>57710</v>
      </c>
    </row>
    <row r="5" spans="1:146" s="211" customFormat="1" ht="14.1" customHeight="1">
      <c r="B5" s="30" t="s">
        <v>114</v>
      </c>
      <c r="D5" s="201" t="s">
        <v>429</v>
      </c>
      <c r="E5" s="201" t="s">
        <v>127</v>
      </c>
      <c r="F5" s="242"/>
      <c r="G5" s="242">
        <f t="shared" ref="G5:AL5" si="39">YEAR(G4)</f>
        <v>2023</v>
      </c>
      <c r="H5" s="242">
        <f t="shared" si="39"/>
        <v>2023</v>
      </c>
      <c r="I5" s="242">
        <f t="shared" si="39"/>
        <v>2023</v>
      </c>
      <c r="J5" s="242">
        <f t="shared" si="39"/>
        <v>2023</v>
      </c>
      <c r="K5" s="242">
        <f t="shared" si="39"/>
        <v>2024</v>
      </c>
      <c r="L5" s="242">
        <f t="shared" si="39"/>
        <v>2024</v>
      </c>
      <c r="M5" s="242">
        <f t="shared" si="39"/>
        <v>2024</v>
      </c>
      <c r="N5" s="242">
        <f t="shared" si="39"/>
        <v>2024</v>
      </c>
      <c r="O5" s="242">
        <f t="shared" si="39"/>
        <v>2025</v>
      </c>
      <c r="P5" s="242">
        <f t="shared" si="39"/>
        <v>2025</v>
      </c>
      <c r="Q5" s="242">
        <f t="shared" si="39"/>
        <v>2025</v>
      </c>
      <c r="R5" s="242">
        <f t="shared" si="39"/>
        <v>2025</v>
      </c>
      <c r="S5" s="242">
        <f t="shared" si="39"/>
        <v>2026</v>
      </c>
      <c r="T5" s="242">
        <f t="shared" si="39"/>
        <v>2026</v>
      </c>
      <c r="U5" s="242">
        <f t="shared" si="39"/>
        <v>2026</v>
      </c>
      <c r="V5" s="242">
        <f t="shared" si="39"/>
        <v>2026</v>
      </c>
      <c r="W5" s="242">
        <f t="shared" si="39"/>
        <v>2027</v>
      </c>
      <c r="X5" s="242">
        <f t="shared" si="39"/>
        <v>2027</v>
      </c>
      <c r="Y5" s="242">
        <f t="shared" si="39"/>
        <v>2027</v>
      </c>
      <c r="Z5" s="242">
        <f t="shared" si="39"/>
        <v>2027</v>
      </c>
      <c r="AA5" s="242">
        <f t="shared" si="39"/>
        <v>2028</v>
      </c>
      <c r="AB5" s="242">
        <f t="shared" si="39"/>
        <v>2028</v>
      </c>
      <c r="AC5" s="242">
        <f t="shared" si="39"/>
        <v>2028</v>
      </c>
      <c r="AD5" s="242">
        <f t="shared" si="39"/>
        <v>2028</v>
      </c>
      <c r="AE5" s="211">
        <f t="shared" si="39"/>
        <v>2029</v>
      </c>
      <c r="AF5" s="211">
        <f t="shared" si="39"/>
        <v>2029</v>
      </c>
      <c r="AG5" s="211">
        <f t="shared" si="39"/>
        <v>2029</v>
      </c>
      <c r="AH5" s="211">
        <f t="shared" si="39"/>
        <v>2029</v>
      </c>
      <c r="AI5" s="211">
        <f t="shared" si="39"/>
        <v>2030</v>
      </c>
      <c r="AJ5" s="211">
        <f t="shared" si="39"/>
        <v>2030</v>
      </c>
      <c r="AK5" s="211">
        <f t="shared" si="39"/>
        <v>2030</v>
      </c>
      <c r="AL5" s="211">
        <f t="shared" si="39"/>
        <v>2030</v>
      </c>
      <c r="AM5" s="211">
        <f t="shared" ref="AM5:BR5" si="40">YEAR(AM4)</f>
        <v>2031</v>
      </c>
      <c r="AN5" s="211">
        <f t="shared" si="40"/>
        <v>2031</v>
      </c>
      <c r="AO5" s="211">
        <f t="shared" si="40"/>
        <v>2031</v>
      </c>
      <c r="AP5" s="211">
        <f t="shared" si="40"/>
        <v>2031</v>
      </c>
      <c r="AQ5" s="211">
        <f t="shared" si="40"/>
        <v>2032</v>
      </c>
      <c r="AR5" s="211">
        <f t="shared" si="40"/>
        <v>2032</v>
      </c>
      <c r="AS5" s="211">
        <f t="shared" si="40"/>
        <v>2032</v>
      </c>
      <c r="AT5" s="211">
        <f t="shared" si="40"/>
        <v>2032</v>
      </c>
      <c r="AU5" s="211">
        <f t="shared" si="40"/>
        <v>2033</v>
      </c>
      <c r="AV5" s="211">
        <f t="shared" si="40"/>
        <v>2033</v>
      </c>
      <c r="AW5" s="211">
        <f t="shared" si="40"/>
        <v>2033</v>
      </c>
      <c r="AX5" s="211">
        <f t="shared" si="40"/>
        <v>2033</v>
      </c>
      <c r="AY5" s="211">
        <f t="shared" si="40"/>
        <v>2034</v>
      </c>
      <c r="AZ5" s="211">
        <f t="shared" si="40"/>
        <v>2034</v>
      </c>
      <c r="BA5" s="211">
        <f t="shared" si="40"/>
        <v>2034</v>
      </c>
      <c r="BB5" s="211">
        <f t="shared" si="40"/>
        <v>2034</v>
      </c>
      <c r="BC5" s="211">
        <f t="shared" si="40"/>
        <v>2035</v>
      </c>
      <c r="BD5" s="211">
        <f t="shared" si="40"/>
        <v>2035</v>
      </c>
      <c r="BE5" s="211">
        <f t="shared" si="40"/>
        <v>2035</v>
      </c>
      <c r="BF5" s="211">
        <f t="shared" si="40"/>
        <v>2035</v>
      </c>
      <c r="BG5" s="211">
        <f t="shared" si="40"/>
        <v>2036</v>
      </c>
      <c r="BH5" s="211">
        <f t="shared" si="40"/>
        <v>2036</v>
      </c>
      <c r="BI5" s="211">
        <f t="shared" si="40"/>
        <v>2036</v>
      </c>
      <c r="BJ5" s="211">
        <f t="shared" si="40"/>
        <v>2036</v>
      </c>
      <c r="BK5" s="211">
        <f t="shared" si="40"/>
        <v>2037</v>
      </c>
      <c r="BL5" s="211">
        <f t="shared" si="40"/>
        <v>2037</v>
      </c>
      <c r="BM5" s="211">
        <f t="shared" si="40"/>
        <v>2037</v>
      </c>
      <c r="BN5" s="211">
        <f t="shared" si="40"/>
        <v>2037</v>
      </c>
      <c r="BO5" s="211">
        <f t="shared" si="40"/>
        <v>2038</v>
      </c>
      <c r="BP5" s="211">
        <f t="shared" si="40"/>
        <v>2038</v>
      </c>
      <c r="BQ5" s="211">
        <f t="shared" si="40"/>
        <v>2038</v>
      </c>
      <c r="BR5" s="211">
        <f t="shared" si="40"/>
        <v>2038</v>
      </c>
      <c r="BS5" s="211">
        <f t="shared" ref="BS5:CX5" si="41">YEAR(BS4)</f>
        <v>2039</v>
      </c>
      <c r="BT5" s="211">
        <f t="shared" si="41"/>
        <v>2039</v>
      </c>
      <c r="BU5" s="211">
        <f t="shared" si="41"/>
        <v>2039</v>
      </c>
      <c r="BV5" s="211">
        <f t="shared" si="41"/>
        <v>2039</v>
      </c>
      <c r="BW5" s="211">
        <f t="shared" si="41"/>
        <v>2040</v>
      </c>
      <c r="BX5" s="211">
        <f t="shared" si="41"/>
        <v>2040</v>
      </c>
      <c r="BY5" s="211">
        <f t="shared" si="41"/>
        <v>2040</v>
      </c>
      <c r="BZ5" s="211">
        <f t="shared" si="41"/>
        <v>2040</v>
      </c>
      <c r="CA5" s="211">
        <f t="shared" si="41"/>
        <v>2041</v>
      </c>
      <c r="CB5" s="211">
        <f t="shared" si="41"/>
        <v>2041</v>
      </c>
      <c r="CC5" s="211">
        <f t="shared" si="41"/>
        <v>2041</v>
      </c>
      <c r="CD5" s="211">
        <f t="shared" si="41"/>
        <v>2041</v>
      </c>
      <c r="CE5" s="211">
        <f t="shared" si="41"/>
        <v>2042</v>
      </c>
      <c r="CF5" s="211">
        <f t="shared" si="41"/>
        <v>2042</v>
      </c>
      <c r="CG5" s="211">
        <f t="shared" si="41"/>
        <v>2042</v>
      </c>
      <c r="CH5" s="211">
        <f t="shared" si="41"/>
        <v>2042</v>
      </c>
      <c r="CI5" s="211">
        <f t="shared" si="41"/>
        <v>2043</v>
      </c>
      <c r="CJ5" s="211">
        <f t="shared" si="41"/>
        <v>2043</v>
      </c>
      <c r="CK5" s="211">
        <f t="shared" si="41"/>
        <v>2043</v>
      </c>
      <c r="CL5" s="211">
        <f t="shared" si="41"/>
        <v>2043</v>
      </c>
      <c r="CM5" s="211">
        <f t="shared" si="41"/>
        <v>2044</v>
      </c>
      <c r="CN5" s="211">
        <f t="shared" si="41"/>
        <v>2044</v>
      </c>
      <c r="CO5" s="211">
        <f t="shared" si="41"/>
        <v>2044</v>
      </c>
      <c r="CP5" s="211">
        <f t="shared" si="41"/>
        <v>2044</v>
      </c>
      <c r="CQ5" s="211">
        <f t="shared" si="41"/>
        <v>2045</v>
      </c>
      <c r="CR5" s="211">
        <f t="shared" si="41"/>
        <v>2045</v>
      </c>
      <c r="CS5" s="211">
        <f t="shared" si="41"/>
        <v>2045</v>
      </c>
      <c r="CT5" s="211">
        <f t="shared" si="41"/>
        <v>2045</v>
      </c>
      <c r="CU5" s="211">
        <f t="shared" si="41"/>
        <v>2046</v>
      </c>
      <c r="CV5" s="211">
        <f t="shared" si="41"/>
        <v>2046</v>
      </c>
      <c r="CW5" s="211">
        <f t="shared" si="41"/>
        <v>2046</v>
      </c>
      <c r="CX5" s="211">
        <f t="shared" si="41"/>
        <v>2046</v>
      </c>
      <c r="CY5" s="211">
        <f t="shared" ref="CY5:DG5" si="42">YEAR(CY4)</f>
        <v>2047</v>
      </c>
      <c r="CZ5" s="211">
        <f t="shared" si="42"/>
        <v>2047</v>
      </c>
      <c r="DA5" s="211">
        <f t="shared" si="42"/>
        <v>2047</v>
      </c>
      <c r="DB5" s="211">
        <f t="shared" si="42"/>
        <v>2047</v>
      </c>
      <c r="DC5" s="211">
        <f t="shared" si="42"/>
        <v>2048</v>
      </c>
      <c r="DD5" s="211">
        <f t="shared" si="42"/>
        <v>2048</v>
      </c>
      <c r="DE5" s="211">
        <f t="shared" si="42"/>
        <v>2048</v>
      </c>
      <c r="DF5" s="211">
        <f t="shared" si="42"/>
        <v>2048</v>
      </c>
      <c r="DG5" s="211">
        <f t="shared" si="42"/>
        <v>2049</v>
      </c>
      <c r="DH5" s="211">
        <f t="shared" ref="DH5:EP5" si="43">YEAR(DH4)</f>
        <v>2049</v>
      </c>
      <c r="DI5" s="211">
        <f t="shared" si="43"/>
        <v>2049</v>
      </c>
      <c r="DJ5" s="211">
        <f t="shared" si="43"/>
        <v>2049</v>
      </c>
      <c r="DK5" s="211">
        <f t="shared" si="43"/>
        <v>2050</v>
      </c>
      <c r="DL5" s="211">
        <f t="shared" si="43"/>
        <v>2050</v>
      </c>
      <c r="DM5" s="211">
        <f t="shared" si="43"/>
        <v>2050</v>
      </c>
      <c r="DN5" s="211">
        <f t="shared" si="43"/>
        <v>2050</v>
      </c>
      <c r="DO5" s="211">
        <f t="shared" si="43"/>
        <v>2051</v>
      </c>
      <c r="DP5" s="211">
        <f t="shared" si="43"/>
        <v>2051</v>
      </c>
      <c r="DQ5" s="211">
        <f t="shared" si="43"/>
        <v>2051</v>
      </c>
      <c r="DR5" s="211">
        <f t="shared" si="43"/>
        <v>2051</v>
      </c>
      <c r="DS5" s="211">
        <f t="shared" si="43"/>
        <v>2052</v>
      </c>
      <c r="DT5" s="211">
        <f t="shared" si="43"/>
        <v>2052</v>
      </c>
      <c r="DU5" s="211">
        <f t="shared" si="43"/>
        <v>2052</v>
      </c>
      <c r="DV5" s="211">
        <f t="shared" si="43"/>
        <v>2052</v>
      </c>
      <c r="DW5" s="211">
        <f t="shared" si="43"/>
        <v>2053</v>
      </c>
      <c r="DX5" s="211">
        <f t="shared" si="43"/>
        <v>2053</v>
      </c>
      <c r="DY5" s="211">
        <f t="shared" si="43"/>
        <v>2053</v>
      </c>
      <c r="DZ5" s="211">
        <f t="shared" si="43"/>
        <v>2053</v>
      </c>
      <c r="EA5" s="211">
        <f t="shared" si="43"/>
        <v>2054</v>
      </c>
      <c r="EB5" s="211">
        <f t="shared" si="43"/>
        <v>2054</v>
      </c>
      <c r="EC5" s="211">
        <f t="shared" si="43"/>
        <v>2054</v>
      </c>
      <c r="ED5" s="211">
        <f t="shared" si="43"/>
        <v>2054</v>
      </c>
      <c r="EE5" s="211">
        <f t="shared" si="43"/>
        <v>2055</v>
      </c>
      <c r="EF5" s="211">
        <f t="shared" si="43"/>
        <v>2055</v>
      </c>
      <c r="EG5" s="211">
        <f t="shared" si="43"/>
        <v>2055</v>
      </c>
      <c r="EH5" s="211">
        <f t="shared" si="43"/>
        <v>2055</v>
      </c>
      <c r="EI5" s="211">
        <f t="shared" si="43"/>
        <v>2056</v>
      </c>
      <c r="EJ5" s="211">
        <f t="shared" si="43"/>
        <v>2056</v>
      </c>
      <c r="EK5" s="211">
        <f t="shared" si="43"/>
        <v>2056</v>
      </c>
      <c r="EL5" s="211">
        <f t="shared" si="43"/>
        <v>2056</v>
      </c>
      <c r="EM5" s="211">
        <f t="shared" si="43"/>
        <v>2057</v>
      </c>
      <c r="EN5" s="211">
        <f t="shared" si="43"/>
        <v>2057</v>
      </c>
      <c r="EO5" s="211">
        <f t="shared" si="43"/>
        <v>2057</v>
      </c>
      <c r="EP5" s="211">
        <f t="shared" si="43"/>
        <v>2057</v>
      </c>
    </row>
    <row r="6" spans="1:146" s="1" customFormat="1" ht="14.1" customHeight="1">
      <c r="A6" s="2"/>
      <c r="B6" s="3" t="s">
        <v>79</v>
      </c>
      <c r="D6" s="354"/>
      <c r="E6" s="64"/>
      <c r="F6" s="64"/>
      <c r="G6" s="64">
        <f t="shared" ref="G6:AL6" ca="1" si="44">IF(G4&lt;운영종료분기,(MONTH(G4)=12)*G5,(G4=운영종료분기)*G5)</f>
        <v>0</v>
      </c>
      <c r="H6" s="64">
        <f t="shared" ca="1" si="44"/>
        <v>0</v>
      </c>
      <c r="I6" s="64">
        <f t="shared" ca="1" si="44"/>
        <v>0</v>
      </c>
      <c r="J6" s="64">
        <f t="shared" ca="1" si="44"/>
        <v>2023</v>
      </c>
      <c r="K6" s="64">
        <f t="shared" ca="1" si="44"/>
        <v>0</v>
      </c>
      <c r="L6" s="64">
        <f t="shared" ca="1" si="44"/>
        <v>0</v>
      </c>
      <c r="M6" s="64">
        <f t="shared" ca="1" si="44"/>
        <v>0</v>
      </c>
      <c r="N6" s="64">
        <f t="shared" ca="1" si="44"/>
        <v>2024</v>
      </c>
      <c r="O6" s="64">
        <f t="shared" ca="1" si="44"/>
        <v>0</v>
      </c>
      <c r="P6" s="64">
        <f t="shared" ca="1" si="44"/>
        <v>0</v>
      </c>
      <c r="Q6" s="64">
        <f t="shared" ca="1" si="44"/>
        <v>0</v>
      </c>
      <c r="R6" s="64">
        <f t="shared" ca="1" si="44"/>
        <v>2025</v>
      </c>
      <c r="S6" s="64">
        <f t="shared" ca="1" si="44"/>
        <v>0</v>
      </c>
      <c r="T6" s="64">
        <f t="shared" ca="1" si="44"/>
        <v>0</v>
      </c>
      <c r="U6" s="64">
        <f t="shared" ca="1" si="44"/>
        <v>0</v>
      </c>
      <c r="V6" s="64">
        <f t="shared" ca="1" si="44"/>
        <v>2026</v>
      </c>
      <c r="W6" s="64">
        <f t="shared" ca="1" si="44"/>
        <v>0</v>
      </c>
      <c r="X6" s="64">
        <f t="shared" ca="1" si="44"/>
        <v>0</v>
      </c>
      <c r="Y6" s="64">
        <f t="shared" ca="1" si="44"/>
        <v>0</v>
      </c>
      <c r="Z6" s="64">
        <f t="shared" ca="1" si="44"/>
        <v>2027</v>
      </c>
      <c r="AA6" s="64">
        <f t="shared" ca="1" si="44"/>
        <v>0</v>
      </c>
      <c r="AB6" s="64">
        <f t="shared" ca="1" si="44"/>
        <v>0</v>
      </c>
      <c r="AC6" s="64">
        <f t="shared" ca="1" si="44"/>
        <v>0</v>
      </c>
      <c r="AD6" s="64">
        <f t="shared" ca="1" si="44"/>
        <v>2028</v>
      </c>
      <c r="AE6" s="64">
        <f t="shared" ca="1" si="44"/>
        <v>0</v>
      </c>
      <c r="AF6" s="64">
        <f t="shared" ca="1" si="44"/>
        <v>0</v>
      </c>
      <c r="AG6" s="64">
        <f t="shared" ca="1" si="44"/>
        <v>0</v>
      </c>
      <c r="AH6" s="64">
        <f t="shared" ca="1" si="44"/>
        <v>2029</v>
      </c>
      <c r="AI6" s="64">
        <f t="shared" ca="1" si="44"/>
        <v>0</v>
      </c>
      <c r="AJ6" s="64">
        <f t="shared" ca="1" si="44"/>
        <v>0</v>
      </c>
      <c r="AK6" s="64">
        <f t="shared" ca="1" si="44"/>
        <v>0</v>
      </c>
      <c r="AL6" s="64">
        <f t="shared" ca="1" si="44"/>
        <v>2030</v>
      </c>
      <c r="AM6" s="64">
        <f t="shared" ref="AM6:BR6" ca="1" si="45">IF(AM4&lt;운영종료분기,(MONTH(AM4)=12)*AM5,(AM4=운영종료분기)*AM5)</f>
        <v>0</v>
      </c>
      <c r="AN6" s="64">
        <f t="shared" ca="1" si="45"/>
        <v>0</v>
      </c>
      <c r="AO6" s="64">
        <f t="shared" ca="1" si="45"/>
        <v>0</v>
      </c>
      <c r="AP6" s="64">
        <f t="shared" ca="1" si="45"/>
        <v>2031</v>
      </c>
      <c r="AQ6" s="64">
        <f t="shared" ca="1" si="45"/>
        <v>0</v>
      </c>
      <c r="AR6" s="64">
        <f t="shared" ca="1" si="45"/>
        <v>0</v>
      </c>
      <c r="AS6" s="64">
        <f t="shared" ca="1" si="45"/>
        <v>0</v>
      </c>
      <c r="AT6" s="64">
        <f t="shared" ca="1" si="45"/>
        <v>2032</v>
      </c>
      <c r="AU6" s="64">
        <f t="shared" ca="1" si="45"/>
        <v>0</v>
      </c>
      <c r="AV6" s="64">
        <f t="shared" ca="1" si="45"/>
        <v>0</v>
      </c>
      <c r="AW6" s="64">
        <f t="shared" ca="1" si="45"/>
        <v>0</v>
      </c>
      <c r="AX6" s="64">
        <f t="shared" ca="1" si="45"/>
        <v>2033</v>
      </c>
      <c r="AY6" s="64">
        <f t="shared" ca="1" si="45"/>
        <v>0</v>
      </c>
      <c r="AZ6" s="64">
        <f t="shared" ca="1" si="45"/>
        <v>0</v>
      </c>
      <c r="BA6" s="64">
        <f t="shared" ca="1" si="45"/>
        <v>0</v>
      </c>
      <c r="BB6" s="64">
        <f t="shared" ca="1" si="45"/>
        <v>2034</v>
      </c>
      <c r="BC6" s="64">
        <f t="shared" ca="1" si="45"/>
        <v>0</v>
      </c>
      <c r="BD6" s="64">
        <f t="shared" ca="1" si="45"/>
        <v>0</v>
      </c>
      <c r="BE6" s="64">
        <f t="shared" ca="1" si="45"/>
        <v>0</v>
      </c>
      <c r="BF6" s="64">
        <f t="shared" ca="1" si="45"/>
        <v>2035</v>
      </c>
      <c r="BG6" s="64">
        <f t="shared" ca="1" si="45"/>
        <v>0</v>
      </c>
      <c r="BH6" s="64">
        <f t="shared" ca="1" si="45"/>
        <v>0</v>
      </c>
      <c r="BI6" s="64">
        <f t="shared" ca="1" si="45"/>
        <v>0</v>
      </c>
      <c r="BJ6" s="64">
        <f t="shared" ca="1" si="45"/>
        <v>2036</v>
      </c>
      <c r="BK6" s="64">
        <f t="shared" ca="1" si="45"/>
        <v>0</v>
      </c>
      <c r="BL6" s="64">
        <f t="shared" ca="1" si="45"/>
        <v>0</v>
      </c>
      <c r="BM6" s="64">
        <f t="shared" ca="1" si="45"/>
        <v>0</v>
      </c>
      <c r="BN6" s="64">
        <f t="shared" ca="1" si="45"/>
        <v>2037</v>
      </c>
      <c r="BO6" s="64">
        <f t="shared" ca="1" si="45"/>
        <v>0</v>
      </c>
      <c r="BP6" s="64">
        <f t="shared" ca="1" si="45"/>
        <v>0</v>
      </c>
      <c r="BQ6" s="64">
        <f t="shared" ca="1" si="45"/>
        <v>0</v>
      </c>
      <c r="BR6" s="64">
        <f t="shared" ca="1" si="45"/>
        <v>2038</v>
      </c>
      <c r="BS6" s="64">
        <f t="shared" ref="BS6:CX6" ca="1" si="46">IF(BS4&lt;운영종료분기,(MONTH(BS4)=12)*BS5,(BS4=운영종료분기)*BS5)</f>
        <v>0</v>
      </c>
      <c r="BT6" s="64">
        <f t="shared" ca="1" si="46"/>
        <v>0</v>
      </c>
      <c r="BU6" s="64">
        <f t="shared" ca="1" si="46"/>
        <v>0</v>
      </c>
      <c r="BV6" s="64">
        <f t="shared" ca="1" si="46"/>
        <v>2039</v>
      </c>
      <c r="BW6" s="64">
        <f t="shared" ca="1" si="46"/>
        <v>0</v>
      </c>
      <c r="BX6" s="64">
        <f t="shared" ca="1" si="46"/>
        <v>0</v>
      </c>
      <c r="BY6" s="64">
        <f t="shared" ca="1" si="46"/>
        <v>0</v>
      </c>
      <c r="BZ6" s="64">
        <f t="shared" ca="1" si="46"/>
        <v>2040</v>
      </c>
      <c r="CA6" s="64">
        <f t="shared" ca="1" si="46"/>
        <v>0</v>
      </c>
      <c r="CB6" s="64">
        <f t="shared" ca="1" si="46"/>
        <v>0</v>
      </c>
      <c r="CC6" s="64">
        <f t="shared" ca="1" si="46"/>
        <v>0</v>
      </c>
      <c r="CD6" s="64">
        <f t="shared" ca="1" si="46"/>
        <v>2041</v>
      </c>
      <c r="CE6" s="64">
        <f t="shared" ca="1" si="46"/>
        <v>0</v>
      </c>
      <c r="CF6" s="64">
        <f t="shared" ca="1" si="46"/>
        <v>0</v>
      </c>
      <c r="CG6" s="64">
        <f t="shared" ca="1" si="46"/>
        <v>0</v>
      </c>
      <c r="CH6" s="64">
        <f t="shared" ca="1" si="46"/>
        <v>2042</v>
      </c>
      <c r="CI6" s="64">
        <f t="shared" ca="1" si="46"/>
        <v>0</v>
      </c>
      <c r="CJ6" s="64">
        <f t="shared" ca="1" si="46"/>
        <v>0</v>
      </c>
      <c r="CK6" s="64">
        <f t="shared" ca="1" si="46"/>
        <v>0</v>
      </c>
      <c r="CL6" s="64">
        <f t="shared" ca="1" si="46"/>
        <v>2043</v>
      </c>
      <c r="CM6" s="64">
        <f t="shared" ca="1" si="46"/>
        <v>0</v>
      </c>
      <c r="CN6" s="64">
        <f t="shared" ca="1" si="46"/>
        <v>0</v>
      </c>
      <c r="CO6" s="64">
        <f t="shared" ca="1" si="46"/>
        <v>0</v>
      </c>
      <c r="CP6" s="64">
        <f t="shared" ca="1" si="46"/>
        <v>2044</v>
      </c>
      <c r="CQ6" s="64">
        <f t="shared" ca="1" si="46"/>
        <v>0</v>
      </c>
      <c r="CR6" s="64">
        <f t="shared" ca="1" si="46"/>
        <v>0</v>
      </c>
      <c r="CS6" s="64">
        <f t="shared" ca="1" si="46"/>
        <v>2045</v>
      </c>
      <c r="CT6" s="64">
        <f t="shared" ca="1" si="46"/>
        <v>0</v>
      </c>
      <c r="CU6" s="64">
        <f t="shared" ca="1" si="46"/>
        <v>0</v>
      </c>
      <c r="CV6" s="64">
        <f t="shared" ca="1" si="46"/>
        <v>0</v>
      </c>
      <c r="CW6" s="64">
        <f t="shared" ca="1" si="46"/>
        <v>0</v>
      </c>
      <c r="CX6" s="64">
        <f t="shared" ca="1" si="46"/>
        <v>0</v>
      </c>
      <c r="CY6" s="64">
        <f t="shared" ref="CY6:DG6" ca="1" si="47">IF(CY4&lt;운영종료분기,(MONTH(CY4)=12)*CY5,(CY4=운영종료분기)*CY5)</f>
        <v>0</v>
      </c>
      <c r="CZ6" s="64">
        <f t="shared" ca="1" si="47"/>
        <v>0</v>
      </c>
      <c r="DA6" s="64">
        <f t="shared" ca="1" si="47"/>
        <v>0</v>
      </c>
      <c r="DB6" s="64">
        <f t="shared" ca="1" si="47"/>
        <v>0</v>
      </c>
      <c r="DC6" s="64">
        <f t="shared" ca="1" si="47"/>
        <v>0</v>
      </c>
      <c r="DD6" s="64">
        <f t="shared" ca="1" si="47"/>
        <v>0</v>
      </c>
      <c r="DE6" s="64">
        <f t="shared" ca="1" si="47"/>
        <v>0</v>
      </c>
      <c r="DF6" s="64">
        <f t="shared" ca="1" si="47"/>
        <v>0</v>
      </c>
      <c r="DG6" s="64">
        <f t="shared" ca="1" si="47"/>
        <v>0</v>
      </c>
      <c r="DH6" s="64">
        <f t="shared" ref="DH6:EP6" ca="1" si="48">IF(DH4&lt;운영종료분기,(MONTH(DH4)=12)*DH5,(DH4=운영종료분기)*DH5)</f>
        <v>0</v>
      </c>
      <c r="DI6" s="64">
        <f t="shared" ca="1" si="48"/>
        <v>0</v>
      </c>
      <c r="DJ6" s="64">
        <f t="shared" ca="1" si="48"/>
        <v>0</v>
      </c>
      <c r="DK6" s="64">
        <f t="shared" ca="1" si="48"/>
        <v>0</v>
      </c>
      <c r="DL6" s="64">
        <f t="shared" ca="1" si="48"/>
        <v>0</v>
      </c>
      <c r="DM6" s="64">
        <f t="shared" ca="1" si="48"/>
        <v>0</v>
      </c>
      <c r="DN6" s="64">
        <f t="shared" ca="1" si="48"/>
        <v>0</v>
      </c>
      <c r="DO6" s="64">
        <f t="shared" ca="1" si="48"/>
        <v>0</v>
      </c>
      <c r="DP6" s="64">
        <f t="shared" ca="1" si="48"/>
        <v>0</v>
      </c>
      <c r="DQ6" s="64">
        <f t="shared" ca="1" si="48"/>
        <v>0</v>
      </c>
      <c r="DR6" s="64">
        <f t="shared" ca="1" si="48"/>
        <v>0</v>
      </c>
      <c r="DS6" s="64">
        <f t="shared" ca="1" si="48"/>
        <v>0</v>
      </c>
      <c r="DT6" s="64">
        <f t="shared" ca="1" si="48"/>
        <v>0</v>
      </c>
      <c r="DU6" s="64">
        <f t="shared" ca="1" si="48"/>
        <v>0</v>
      </c>
      <c r="DV6" s="64">
        <f t="shared" ca="1" si="48"/>
        <v>0</v>
      </c>
      <c r="DW6" s="64">
        <f t="shared" ca="1" si="48"/>
        <v>0</v>
      </c>
      <c r="DX6" s="64">
        <f t="shared" ca="1" si="48"/>
        <v>0</v>
      </c>
      <c r="DY6" s="64">
        <f t="shared" ca="1" si="48"/>
        <v>0</v>
      </c>
      <c r="DZ6" s="64">
        <f t="shared" ca="1" si="48"/>
        <v>0</v>
      </c>
      <c r="EA6" s="64">
        <f t="shared" ca="1" si="48"/>
        <v>0</v>
      </c>
      <c r="EB6" s="64">
        <f t="shared" ca="1" si="48"/>
        <v>0</v>
      </c>
      <c r="EC6" s="64">
        <f t="shared" ca="1" si="48"/>
        <v>0</v>
      </c>
      <c r="ED6" s="64">
        <f t="shared" ca="1" si="48"/>
        <v>0</v>
      </c>
      <c r="EE6" s="64">
        <f t="shared" ca="1" si="48"/>
        <v>0</v>
      </c>
      <c r="EF6" s="64">
        <f t="shared" ca="1" si="48"/>
        <v>0</v>
      </c>
      <c r="EG6" s="64">
        <f t="shared" ca="1" si="48"/>
        <v>0</v>
      </c>
      <c r="EH6" s="64">
        <f t="shared" ca="1" si="48"/>
        <v>0</v>
      </c>
      <c r="EI6" s="64">
        <f t="shared" ca="1" si="48"/>
        <v>0</v>
      </c>
      <c r="EJ6" s="64">
        <f t="shared" ca="1" si="48"/>
        <v>0</v>
      </c>
      <c r="EK6" s="64">
        <f t="shared" ca="1" si="48"/>
        <v>0</v>
      </c>
      <c r="EL6" s="64">
        <f t="shared" ca="1" si="48"/>
        <v>0</v>
      </c>
      <c r="EM6" s="64">
        <f t="shared" ca="1" si="48"/>
        <v>0</v>
      </c>
      <c r="EN6" s="64">
        <f t="shared" ca="1" si="48"/>
        <v>0</v>
      </c>
      <c r="EO6" s="64">
        <f t="shared" ca="1" si="48"/>
        <v>0</v>
      </c>
      <c r="EP6" s="64">
        <f t="shared" ca="1" si="48"/>
        <v>0</v>
      </c>
    </row>
    <row r="7" spans="1:146" s="1" customFormat="1" ht="14.1" customHeight="1">
      <c r="A7" s="2"/>
      <c r="B7" s="3" t="s">
        <v>490</v>
      </c>
      <c r="D7" s="354"/>
      <c r="E7" s="64">
        <f ca="1">SUM(G7:EP7)</f>
        <v>240</v>
      </c>
      <c r="F7" s="64"/>
      <c r="G7" s="64">
        <f>Assum!G44</f>
        <v>0</v>
      </c>
      <c r="H7" s="64">
        <f ca="1">Assum!H44</f>
        <v>0</v>
      </c>
      <c r="I7" s="64">
        <f ca="1">Assum!I44</f>
        <v>0</v>
      </c>
      <c r="J7" s="64">
        <f ca="1">Assum!J44</f>
        <v>0</v>
      </c>
      <c r="K7" s="64">
        <f ca="1">Assum!K44</f>
        <v>0</v>
      </c>
      <c r="L7" s="64">
        <f ca="1">Assum!L44</f>
        <v>0</v>
      </c>
      <c r="M7" s="64">
        <f ca="1">Assum!M44</f>
        <v>0</v>
      </c>
      <c r="N7" s="64">
        <f ca="1">Assum!N44</f>
        <v>0</v>
      </c>
      <c r="O7" s="64">
        <f ca="1">Assum!O44</f>
        <v>0</v>
      </c>
      <c r="P7" s="64">
        <f ca="1">Assum!P44</f>
        <v>0</v>
      </c>
      <c r="Q7" s="64">
        <f ca="1">Assum!Q44</f>
        <v>0</v>
      </c>
      <c r="R7" s="64">
        <f ca="1">Assum!R44</f>
        <v>3</v>
      </c>
      <c r="S7" s="64">
        <f ca="1">Assum!S44</f>
        <v>3</v>
      </c>
      <c r="T7" s="64">
        <f ca="1">Assum!T44</f>
        <v>3</v>
      </c>
      <c r="U7" s="64">
        <f ca="1">Assum!U44</f>
        <v>3</v>
      </c>
      <c r="V7" s="64">
        <f ca="1">Assum!V44</f>
        <v>3</v>
      </c>
      <c r="W7" s="64">
        <f ca="1">Assum!W44</f>
        <v>3</v>
      </c>
      <c r="X7" s="64">
        <f ca="1">Assum!X44</f>
        <v>3</v>
      </c>
      <c r="Y7" s="64">
        <f ca="1">Assum!Y44</f>
        <v>3</v>
      </c>
      <c r="Z7" s="64">
        <f ca="1">Assum!Z44</f>
        <v>3</v>
      </c>
      <c r="AA7" s="64">
        <f ca="1">Assum!AA44</f>
        <v>3</v>
      </c>
      <c r="AB7" s="64">
        <f ca="1">Assum!AB44</f>
        <v>3</v>
      </c>
      <c r="AC7" s="64">
        <f ca="1">Assum!AC44</f>
        <v>3</v>
      </c>
      <c r="AD7" s="64">
        <f ca="1">Assum!AD44</f>
        <v>3</v>
      </c>
      <c r="AE7" s="64">
        <f ca="1">Assum!AE44</f>
        <v>3</v>
      </c>
      <c r="AF7" s="64">
        <f ca="1">Assum!AF44</f>
        <v>3</v>
      </c>
      <c r="AG7" s="64">
        <f ca="1">Assum!AG44</f>
        <v>3</v>
      </c>
      <c r="AH7" s="64">
        <f ca="1">Assum!AH44</f>
        <v>3</v>
      </c>
      <c r="AI7" s="64">
        <f ca="1">Assum!AI44</f>
        <v>3</v>
      </c>
      <c r="AJ7" s="64">
        <f ca="1">Assum!AJ44</f>
        <v>3</v>
      </c>
      <c r="AK7" s="64">
        <f ca="1">Assum!AK44</f>
        <v>3</v>
      </c>
      <c r="AL7" s="64">
        <f ca="1">Assum!AL44</f>
        <v>3</v>
      </c>
      <c r="AM7" s="64">
        <f ca="1">Assum!AM44</f>
        <v>3</v>
      </c>
      <c r="AN7" s="64">
        <f ca="1">Assum!AN44</f>
        <v>3</v>
      </c>
      <c r="AO7" s="64">
        <f ca="1">Assum!AO44</f>
        <v>3</v>
      </c>
      <c r="AP7" s="64">
        <f ca="1">Assum!AP44</f>
        <v>3</v>
      </c>
      <c r="AQ7" s="64">
        <f ca="1">Assum!AQ44</f>
        <v>3</v>
      </c>
      <c r="AR7" s="64">
        <f ca="1">Assum!AR44</f>
        <v>3</v>
      </c>
      <c r="AS7" s="64">
        <f ca="1">Assum!AS44</f>
        <v>3</v>
      </c>
      <c r="AT7" s="64">
        <f ca="1">Assum!AT44</f>
        <v>3</v>
      </c>
      <c r="AU7" s="64">
        <f ca="1">Assum!AU44</f>
        <v>3</v>
      </c>
      <c r="AV7" s="64">
        <f ca="1">Assum!AV44</f>
        <v>3</v>
      </c>
      <c r="AW7" s="64">
        <f ca="1">Assum!AW44</f>
        <v>3</v>
      </c>
      <c r="AX7" s="64">
        <f ca="1">Assum!AX44</f>
        <v>3</v>
      </c>
      <c r="AY7" s="64">
        <f ca="1">Assum!AY44</f>
        <v>3</v>
      </c>
      <c r="AZ7" s="64">
        <f ca="1">Assum!AZ44</f>
        <v>3</v>
      </c>
      <c r="BA7" s="64">
        <f ca="1">Assum!BA44</f>
        <v>3</v>
      </c>
      <c r="BB7" s="64">
        <f ca="1">Assum!BB44</f>
        <v>3</v>
      </c>
      <c r="BC7" s="64">
        <f ca="1">Assum!BC44</f>
        <v>3</v>
      </c>
      <c r="BD7" s="64">
        <f ca="1">Assum!BD44</f>
        <v>3</v>
      </c>
      <c r="BE7" s="64">
        <f ca="1">Assum!BE44</f>
        <v>3</v>
      </c>
      <c r="BF7" s="64">
        <f ca="1">Assum!BF44</f>
        <v>3</v>
      </c>
      <c r="BG7" s="64">
        <f ca="1">Assum!BG44</f>
        <v>3</v>
      </c>
      <c r="BH7" s="64">
        <f ca="1">Assum!BH44</f>
        <v>3</v>
      </c>
      <c r="BI7" s="64">
        <f ca="1">Assum!BI44</f>
        <v>3</v>
      </c>
      <c r="BJ7" s="64">
        <f ca="1">Assum!BJ44</f>
        <v>3</v>
      </c>
      <c r="BK7" s="64">
        <f ca="1">Assum!BK44</f>
        <v>3</v>
      </c>
      <c r="BL7" s="64">
        <f ca="1">Assum!BL44</f>
        <v>3</v>
      </c>
      <c r="BM7" s="64">
        <f ca="1">Assum!BM44</f>
        <v>3</v>
      </c>
      <c r="BN7" s="64">
        <f ca="1">Assum!BN44</f>
        <v>3</v>
      </c>
      <c r="BO7" s="64">
        <f ca="1">Assum!BO44</f>
        <v>3</v>
      </c>
      <c r="BP7" s="64">
        <f ca="1">Assum!BP44</f>
        <v>3</v>
      </c>
      <c r="BQ7" s="64">
        <f ca="1">Assum!BQ44</f>
        <v>3</v>
      </c>
      <c r="BR7" s="64">
        <f ca="1">Assum!BR44</f>
        <v>3</v>
      </c>
      <c r="BS7" s="64">
        <f ca="1">Assum!BS44</f>
        <v>3</v>
      </c>
      <c r="BT7" s="64">
        <f ca="1">Assum!BT44</f>
        <v>3</v>
      </c>
      <c r="BU7" s="64">
        <f ca="1">Assum!BU44</f>
        <v>3</v>
      </c>
      <c r="BV7" s="64">
        <f ca="1">Assum!BV44</f>
        <v>3</v>
      </c>
      <c r="BW7" s="64">
        <f ca="1">Assum!BW44</f>
        <v>3</v>
      </c>
      <c r="BX7" s="64">
        <f ca="1">Assum!BX44</f>
        <v>3</v>
      </c>
      <c r="BY7" s="64">
        <f ca="1">Assum!BY44</f>
        <v>3</v>
      </c>
      <c r="BZ7" s="64">
        <f ca="1">Assum!BZ44</f>
        <v>3</v>
      </c>
      <c r="CA7" s="64">
        <f ca="1">Assum!CA44</f>
        <v>3</v>
      </c>
      <c r="CB7" s="64">
        <f ca="1">Assum!CB44</f>
        <v>3</v>
      </c>
      <c r="CC7" s="64">
        <f ca="1">Assum!CC44</f>
        <v>3</v>
      </c>
      <c r="CD7" s="64">
        <f ca="1">Assum!CD44</f>
        <v>3</v>
      </c>
      <c r="CE7" s="64">
        <f ca="1">Assum!CE44</f>
        <v>3</v>
      </c>
      <c r="CF7" s="64">
        <f ca="1">Assum!CF44</f>
        <v>3</v>
      </c>
      <c r="CG7" s="64">
        <f ca="1">Assum!CG44</f>
        <v>3</v>
      </c>
      <c r="CH7" s="64">
        <f ca="1">Assum!CH44</f>
        <v>3</v>
      </c>
      <c r="CI7" s="64">
        <f ca="1">Assum!CI44</f>
        <v>3</v>
      </c>
      <c r="CJ7" s="64">
        <f ca="1">Assum!CJ44</f>
        <v>3</v>
      </c>
      <c r="CK7" s="64">
        <f ca="1">Assum!CK44</f>
        <v>3</v>
      </c>
      <c r="CL7" s="64">
        <f ca="1">Assum!CL44</f>
        <v>3</v>
      </c>
      <c r="CM7" s="64">
        <f ca="1">Assum!CM44</f>
        <v>3</v>
      </c>
      <c r="CN7" s="64">
        <f ca="1">Assum!CN44</f>
        <v>3</v>
      </c>
      <c r="CO7" s="64">
        <f ca="1">Assum!CO44</f>
        <v>3</v>
      </c>
      <c r="CP7" s="64">
        <f ca="1">Assum!CP44</f>
        <v>3</v>
      </c>
      <c r="CQ7" s="64">
        <f ca="1">Assum!CQ44</f>
        <v>3</v>
      </c>
      <c r="CR7" s="64">
        <f ca="1">Assum!CR44</f>
        <v>3</v>
      </c>
      <c r="CS7" s="64">
        <f ca="1">Assum!CS44</f>
        <v>3</v>
      </c>
      <c r="CT7" s="64">
        <f ca="1">Assum!CT44</f>
        <v>0</v>
      </c>
      <c r="CU7" s="64">
        <f ca="1">Assum!CU44</f>
        <v>0</v>
      </c>
      <c r="CV7" s="64">
        <f ca="1">Assum!CV44</f>
        <v>0</v>
      </c>
      <c r="CW7" s="64">
        <f ca="1">Assum!CW44</f>
        <v>0</v>
      </c>
      <c r="CX7" s="64">
        <f ca="1">Assum!CX44</f>
        <v>0</v>
      </c>
      <c r="CY7" s="64">
        <f ca="1">Assum!CY44</f>
        <v>0</v>
      </c>
      <c r="CZ7" s="64">
        <f ca="1">Assum!CZ44</f>
        <v>0</v>
      </c>
      <c r="DA7" s="64">
        <f ca="1">Assum!DA44</f>
        <v>0</v>
      </c>
      <c r="DB7" s="64">
        <f ca="1">Assum!DB44</f>
        <v>0</v>
      </c>
      <c r="DC7" s="64">
        <f ca="1">Assum!DC44</f>
        <v>0</v>
      </c>
      <c r="DD7" s="64">
        <f ca="1">Assum!DD44</f>
        <v>0</v>
      </c>
      <c r="DE7" s="64">
        <f ca="1">Assum!DE44</f>
        <v>0</v>
      </c>
      <c r="DF7" s="64">
        <f ca="1">Assum!DF44</f>
        <v>0</v>
      </c>
      <c r="DG7" s="64">
        <f ca="1">Assum!DG44</f>
        <v>0</v>
      </c>
      <c r="DH7" s="64">
        <f ca="1">Assum!DH44</f>
        <v>0</v>
      </c>
      <c r="DI7" s="64">
        <f ca="1">Assum!DI44</f>
        <v>0</v>
      </c>
      <c r="DJ7" s="64">
        <f ca="1">Assum!DJ44</f>
        <v>0</v>
      </c>
      <c r="DK7" s="64">
        <f ca="1">Assum!DK44</f>
        <v>0</v>
      </c>
      <c r="DL7" s="64">
        <f ca="1">Assum!DL44</f>
        <v>0</v>
      </c>
      <c r="DM7" s="64">
        <f ca="1">Assum!DM44</f>
        <v>0</v>
      </c>
      <c r="DN7" s="64">
        <f ca="1">Assum!DN44</f>
        <v>0</v>
      </c>
      <c r="DO7" s="64">
        <f ca="1">Assum!DO44</f>
        <v>0</v>
      </c>
      <c r="DP7" s="64">
        <f ca="1">Assum!DP44</f>
        <v>0</v>
      </c>
      <c r="DQ7" s="64">
        <f ca="1">Assum!DQ44</f>
        <v>0</v>
      </c>
      <c r="DR7" s="64">
        <f ca="1">Assum!DR44</f>
        <v>0</v>
      </c>
      <c r="DS7" s="64">
        <f ca="1">Assum!DS44</f>
        <v>0</v>
      </c>
      <c r="DT7" s="64">
        <f ca="1">Assum!DT44</f>
        <v>0</v>
      </c>
      <c r="DU7" s="64">
        <f ca="1">Assum!DU44</f>
        <v>0</v>
      </c>
      <c r="DV7" s="64">
        <f ca="1">Assum!DV44</f>
        <v>0</v>
      </c>
      <c r="DW7" s="64">
        <f ca="1">Assum!DW44</f>
        <v>0</v>
      </c>
      <c r="DX7" s="64">
        <f ca="1">Assum!DX44</f>
        <v>0</v>
      </c>
      <c r="DY7" s="64">
        <f ca="1">Assum!DY44</f>
        <v>0</v>
      </c>
      <c r="DZ7" s="64">
        <f ca="1">Assum!DZ44</f>
        <v>0</v>
      </c>
      <c r="EA7" s="64">
        <f ca="1">Assum!EA44</f>
        <v>0</v>
      </c>
      <c r="EB7" s="64">
        <f ca="1">Assum!EB44</f>
        <v>0</v>
      </c>
      <c r="EC7" s="64">
        <f ca="1">Assum!EC44</f>
        <v>0</v>
      </c>
      <c r="ED7" s="64">
        <f ca="1">Assum!ED44</f>
        <v>0</v>
      </c>
      <c r="EE7" s="64">
        <f ca="1">Assum!EE44</f>
        <v>0</v>
      </c>
      <c r="EF7" s="64">
        <f ca="1">Assum!EF44</f>
        <v>0</v>
      </c>
      <c r="EG7" s="64">
        <f ca="1">Assum!EG44</f>
        <v>0</v>
      </c>
      <c r="EH7" s="64">
        <f ca="1">Assum!EH44</f>
        <v>0</v>
      </c>
      <c r="EI7" s="64">
        <f ca="1">Assum!EI44</f>
        <v>0</v>
      </c>
      <c r="EJ7" s="64">
        <f ca="1">Assum!EJ44</f>
        <v>0</v>
      </c>
      <c r="EK7" s="64">
        <f ca="1">Assum!EK44</f>
        <v>0</v>
      </c>
      <c r="EL7" s="64">
        <f ca="1">Assum!EL44</f>
        <v>0</v>
      </c>
      <c r="EM7" s="64">
        <f ca="1">Assum!EM44</f>
        <v>0</v>
      </c>
      <c r="EN7" s="64">
        <f ca="1">Assum!EN44</f>
        <v>0</v>
      </c>
      <c r="EO7" s="64">
        <f ca="1">Assum!EO44</f>
        <v>0</v>
      </c>
      <c r="EP7" s="64">
        <f ca="1">Assum!EP44</f>
        <v>0</v>
      </c>
    </row>
    <row r="8" spans="1:146" ht="14.1" customHeight="1"/>
    <row r="9" spans="1:146" s="43" customFormat="1" ht="14.1" customHeight="1">
      <c r="A9" s="248" t="s">
        <v>428</v>
      </c>
      <c r="B9" s="248"/>
      <c r="C9" s="113"/>
      <c r="D9" s="39"/>
      <c r="E9" s="697"/>
      <c r="H9" s="299"/>
    </row>
    <row r="10" spans="1:146" ht="14.1" customHeight="1"/>
    <row r="11" spans="1:146" ht="14.1" customHeight="1">
      <c r="B11" s="20" t="s">
        <v>370</v>
      </c>
      <c r="D11" s="306" t="s">
        <v>97</v>
      </c>
      <c r="E11" s="71"/>
      <c r="F11" s="71"/>
      <c r="G11" s="71"/>
      <c r="H11" s="71">
        <f t="shared" ref="H11:I11" ca="1" si="49">H49</f>
        <v>0</v>
      </c>
      <c r="I11" s="71">
        <f t="shared" ca="1" si="49"/>
        <v>0</v>
      </c>
      <c r="J11" s="71">
        <f ca="1">J49</f>
        <v>0</v>
      </c>
      <c r="K11" s="71">
        <f t="shared" ref="K11:BV11" ca="1" si="50">K49</f>
        <v>0</v>
      </c>
      <c r="L11" s="71">
        <f t="shared" ca="1" si="50"/>
        <v>0</v>
      </c>
      <c r="M11" s="71">
        <f t="shared" ca="1" si="50"/>
        <v>0</v>
      </c>
      <c r="N11" s="71">
        <f t="shared" ca="1" si="50"/>
        <v>0</v>
      </c>
      <c r="O11" s="71">
        <f t="shared" ca="1" si="50"/>
        <v>0</v>
      </c>
      <c r="P11" s="71">
        <f t="shared" ca="1" si="50"/>
        <v>0</v>
      </c>
      <c r="Q11" s="71">
        <f t="shared" ca="1" si="50"/>
        <v>0</v>
      </c>
      <c r="R11" s="71">
        <f t="shared" ca="1" si="50"/>
        <v>463.84582703872275</v>
      </c>
      <c r="S11" s="71">
        <f t="shared" ca="1" si="50"/>
        <v>665.01851831067688</v>
      </c>
      <c r="T11" s="71">
        <f t="shared" ca="1" si="50"/>
        <v>2837.4460321547613</v>
      </c>
      <c r="U11" s="71">
        <f t="shared" ca="1" si="50"/>
        <v>1127.6378048198385</v>
      </c>
      <c r="V11" s="71">
        <f t="shared" ca="1" si="50"/>
        <v>350.05338552068133</v>
      </c>
      <c r="W11" s="71">
        <f t="shared" ca="1" si="50"/>
        <v>565.81970179319069</v>
      </c>
      <c r="X11" s="71">
        <f t="shared" ca="1" si="50"/>
        <v>980.91554681805246</v>
      </c>
      <c r="Y11" s="71">
        <f t="shared" ca="1" si="50"/>
        <v>1678.052454369792</v>
      </c>
      <c r="Z11" s="71">
        <f t="shared" ca="1" si="50"/>
        <v>1978.8276696152038</v>
      </c>
      <c r="AA11" s="71">
        <f t="shared" ca="1" si="50"/>
        <v>1247.786463530198</v>
      </c>
      <c r="AB11" s="71">
        <f t="shared" ca="1" si="50"/>
        <v>1728.8370459858402</v>
      </c>
      <c r="AC11" s="71">
        <f t="shared" ca="1" si="50"/>
        <v>2495.667994674252</v>
      </c>
      <c r="AD11" s="71">
        <f t="shared" ca="1" si="50"/>
        <v>2740.4923538392354</v>
      </c>
      <c r="AE11" s="71">
        <f t="shared" ca="1" si="50"/>
        <v>1156.9969408929151</v>
      </c>
      <c r="AF11" s="71">
        <f t="shared" ca="1" si="50"/>
        <v>1580.0980201543384</v>
      </c>
      <c r="AG11" s="71">
        <f t="shared" ca="1" si="50"/>
        <v>2294.5875193544266</v>
      </c>
      <c r="AH11" s="71">
        <f t="shared" ca="1" si="50"/>
        <v>2618.2918752046062</v>
      </c>
      <c r="AI11" s="71">
        <f t="shared" ca="1" si="50"/>
        <v>1195.887200267256</v>
      </c>
      <c r="AJ11" s="71">
        <f t="shared" ca="1" si="50"/>
        <v>1607.7571291000841</v>
      </c>
      <c r="AK11" s="71">
        <f t="shared" ca="1" si="50"/>
        <v>2315.9227503274724</v>
      </c>
      <c r="AL11" s="71">
        <f t="shared" ca="1" si="50"/>
        <v>2641.321444809957</v>
      </c>
      <c r="AM11" s="71">
        <f t="shared" ca="1" si="50"/>
        <v>1158.203487107472</v>
      </c>
      <c r="AN11" s="71">
        <f t="shared" ca="1" si="50"/>
        <v>1652.7425449588154</v>
      </c>
      <c r="AO11" s="71">
        <f t="shared" ca="1" si="50"/>
        <v>2447.3165989106128</v>
      </c>
      <c r="AP11" s="71">
        <f t="shared" ca="1" si="50"/>
        <v>2855.9714832070149</v>
      </c>
      <c r="AQ11" s="71">
        <f t="shared" ca="1" si="50"/>
        <v>1141.0245320996291</v>
      </c>
      <c r="AR11" s="71">
        <f t="shared" ca="1" si="50"/>
        <v>1713.0836326511001</v>
      </c>
      <c r="AS11" s="71">
        <f t="shared" ca="1" si="50"/>
        <v>2588.91703300892</v>
      </c>
      <c r="AT11" s="71">
        <f t="shared" ca="1" si="50"/>
        <v>3080.6764868372384</v>
      </c>
      <c r="AU11" s="71">
        <f t="shared" ca="1" si="50"/>
        <v>973.02133721742666</v>
      </c>
      <c r="AV11" s="71">
        <f t="shared" ca="1" si="50"/>
        <v>1622.4488601870257</v>
      </c>
      <c r="AW11" s="71">
        <f t="shared" ca="1" si="50"/>
        <v>2579.3899866688703</v>
      </c>
      <c r="AX11" s="71">
        <f t="shared" ca="1" si="50"/>
        <v>3154.0998118206494</v>
      </c>
      <c r="AY11" s="71">
        <f t="shared" ca="1" si="50"/>
        <v>987.44873131306804</v>
      </c>
      <c r="AZ11" s="71">
        <f t="shared" ca="1" si="50"/>
        <v>1714.0904784923373</v>
      </c>
      <c r="BA11" s="71">
        <f t="shared" ca="1" si="50"/>
        <v>2751.985132889748</v>
      </c>
      <c r="BB11" s="71">
        <f t="shared" ca="1" si="50"/>
        <v>3409.4885084887446</v>
      </c>
      <c r="BC11" s="71">
        <f t="shared" ca="1" si="50"/>
        <v>1001.8487623723031</v>
      </c>
      <c r="BD11" s="71">
        <f t="shared" ca="1" si="50"/>
        <v>1805.547912885</v>
      </c>
      <c r="BE11" s="71">
        <f t="shared" ca="1" si="50"/>
        <v>2924.2392743217315</v>
      </c>
      <c r="BF11" s="71">
        <f t="shared" ca="1" si="50"/>
        <v>3664.376711289995</v>
      </c>
      <c r="BG11" s="71">
        <f t="shared" ca="1" si="50"/>
        <v>1016.2209642602852</v>
      </c>
      <c r="BH11" s="71">
        <f t="shared" ca="1" si="50"/>
        <v>1896.8180290284554</v>
      </c>
      <c r="BI11" s="71">
        <f t="shared" ca="1" si="50"/>
        <v>3096.1466084265567</v>
      </c>
      <c r="BJ11" s="71">
        <f t="shared" ca="1" si="50"/>
        <v>3918.7559031436363</v>
      </c>
      <c r="BK11" s="71">
        <f t="shared" ca="1" si="50"/>
        <v>1030.5648627363666</v>
      </c>
      <c r="BL11" s="71">
        <f t="shared" ca="1" si="50"/>
        <v>1987.8976381395642</v>
      </c>
      <c r="BM11" s="71">
        <f t="shared" ca="1" si="50"/>
        <v>3267.7012318785878</v>
      </c>
      <c r="BN11" s="71">
        <f t="shared" ca="1" si="50"/>
        <v>4172.6174190192742</v>
      </c>
      <c r="BO11" s="71">
        <f t="shared" ca="1" si="50"/>
        <v>1044.8799753102303</v>
      </c>
      <c r="BP11" s="71">
        <f t="shared" ca="1" si="50"/>
        <v>2078.7834960232449</v>
      </c>
      <c r="BQ11" s="71">
        <f t="shared" ca="1" si="50"/>
        <v>3438.8971387779802</v>
      </c>
      <c r="BR11" s="71">
        <f t="shared" ca="1" si="50"/>
        <v>4425.9524433137194</v>
      </c>
      <c r="BS11" s="71">
        <f t="shared" ca="1" si="50"/>
        <v>1059.1658110954099</v>
      </c>
      <c r="BT11" s="71">
        <f t="shared" ca="1" si="50"/>
        <v>2169.472302089689</v>
      </c>
      <c r="BU11" s="71">
        <f t="shared" ca="1" si="50"/>
        <v>3609.7282188315821</v>
      </c>
      <c r="BV11" s="71">
        <f t="shared" ca="1" si="50"/>
        <v>4678.7520071804529</v>
      </c>
      <c r="BW11" s="71">
        <f t="shared" ref="BW11:DG11" ca="1" si="51">BW49</f>
        <v>1073.421870660196</v>
      </c>
      <c r="BX11" s="71">
        <f t="shared" ca="1" si="51"/>
        <v>2259.960698353817</v>
      </c>
      <c r="BY11" s="71">
        <f t="shared" ca="1" si="51"/>
        <v>3780.1882555009479</v>
      </c>
      <c r="BZ11" s="71">
        <f t="shared" ca="1" si="51"/>
        <v>4931.0069858108145</v>
      </c>
      <c r="CA11" s="71">
        <f t="shared" ca="1" si="51"/>
        <v>1087.6476458758061</v>
      </c>
      <c r="CB11" s="71">
        <f t="shared" ca="1" si="51"/>
        <v>2350.2452684166292</v>
      </c>
      <c r="CC11" s="71">
        <f t="shared" ca="1" si="51"/>
        <v>3950.2709241168577</v>
      </c>
      <c r="CD11" s="71">
        <f t="shared" ca="1" si="51"/>
        <v>5182.7080956659711</v>
      </c>
      <c r="CE11" s="71">
        <f t="shared" ca="1" si="51"/>
        <v>3211.2176197618055</v>
      </c>
      <c r="CF11" s="71">
        <f t="shared" ca="1" si="51"/>
        <v>6649.8733176780852</v>
      </c>
      <c r="CG11" s="71">
        <f t="shared" ca="1" si="51"/>
        <v>10380.497133709665</v>
      </c>
      <c r="CH11" s="71">
        <f t="shared" ca="1" si="51"/>
        <v>13716.150579158793</v>
      </c>
      <c r="CI11" s="71">
        <f t="shared" ca="1" si="51"/>
        <v>13177.344933475068</v>
      </c>
      <c r="CJ11" s="71">
        <f t="shared" ca="1" si="51"/>
        <v>16574.906539427575</v>
      </c>
      <c r="CK11" s="71">
        <f t="shared" ca="1" si="51"/>
        <v>20268.175567201281</v>
      </c>
      <c r="CL11" s="71">
        <f t="shared" ca="1" si="51"/>
        <v>23568.288493931061</v>
      </c>
      <c r="CM11" s="71">
        <f t="shared" ca="1" si="51"/>
        <v>14588.626802983978</v>
      </c>
      <c r="CN11" s="71">
        <f t="shared" ca="1" si="51"/>
        <v>17944.911743103345</v>
      </c>
      <c r="CO11" s="71">
        <f t="shared" ca="1" si="51"/>
        <v>21600.643408749806</v>
      </c>
      <c r="CP11" s="71">
        <f t="shared" ca="1" si="51"/>
        <v>24865.030126766767</v>
      </c>
      <c r="CQ11" s="71">
        <f t="shared" ca="1" si="51"/>
        <v>19382.889453220781</v>
      </c>
      <c r="CR11" s="71">
        <f t="shared" ca="1" si="51"/>
        <v>23187.712037513538</v>
      </c>
      <c r="CS11" s="71">
        <f t="shared" ca="1" si="51"/>
        <v>25545.933620972479</v>
      </c>
      <c r="CT11" s="71">
        <f t="shared" ca="1" si="51"/>
        <v>0</v>
      </c>
      <c r="CU11" s="71">
        <f t="shared" ca="1" si="51"/>
        <v>0</v>
      </c>
      <c r="CV11" s="71">
        <f t="shared" ca="1" si="51"/>
        <v>0</v>
      </c>
      <c r="CW11" s="71">
        <f t="shared" ca="1" si="51"/>
        <v>0</v>
      </c>
      <c r="CX11" s="71">
        <f t="shared" ca="1" si="51"/>
        <v>0</v>
      </c>
      <c r="CY11" s="71">
        <f t="shared" ca="1" si="51"/>
        <v>0</v>
      </c>
      <c r="CZ11" s="71">
        <f t="shared" ca="1" si="51"/>
        <v>0</v>
      </c>
      <c r="DA11" s="71">
        <f t="shared" ca="1" si="51"/>
        <v>0</v>
      </c>
      <c r="DB11" s="71">
        <f t="shared" ca="1" si="51"/>
        <v>0</v>
      </c>
      <c r="DC11" s="71">
        <f t="shared" ca="1" si="51"/>
        <v>0</v>
      </c>
      <c r="DD11" s="71">
        <f t="shared" ca="1" si="51"/>
        <v>0</v>
      </c>
      <c r="DE11" s="71">
        <f t="shared" ca="1" si="51"/>
        <v>0</v>
      </c>
      <c r="DF11" s="71">
        <f t="shared" ca="1" si="51"/>
        <v>0</v>
      </c>
      <c r="DG11" s="71">
        <f t="shared" ca="1" si="51"/>
        <v>0</v>
      </c>
      <c r="DH11" s="71">
        <f t="shared" ref="DH11:EP11" ca="1" si="52">DH49</f>
        <v>0</v>
      </c>
      <c r="DI11" s="71">
        <f t="shared" ca="1" si="52"/>
        <v>0</v>
      </c>
      <c r="DJ11" s="71">
        <f t="shared" ca="1" si="52"/>
        <v>0</v>
      </c>
      <c r="DK11" s="71">
        <f t="shared" ca="1" si="52"/>
        <v>0</v>
      </c>
      <c r="DL11" s="71">
        <f t="shared" ca="1" si="52"/>
        <v>0</v>
      </c>
      <c r="DM11" s="71">
        <f t="shared" ca="1" si="52"/>
        <v>0</v>
      </c>
      <c r="DN11" s="71">
        <f t="shared" ca="1" si="52"/>
        <v>0</v>
      </c>
      <c r="DO11" s="71">
        <f t="shared" ca="1" si="52"/>
        <v>0</v>
      </c>
      <c r="DP11" s="71">
        <f t="shared" ca="1" si="52"/>
        <v>0</v>
      </c>
      <c r="DQ11" s="71">
        <f t="shared" ca="1" si="52"/>
        <v>0</v>
      </c>
      <c r="DR11" s="71">
        <f t="shared" ca="1" si="52"/>
        <v>0</v>
      </c>
      <c r="DS11" s="71">
        <f t="shared" ca="1" si="52"/>
        <v>0</v>
      </c>
      <c r="DT11" s="71">
        <f t="shared" ca="1" si="52"/>
        <v>0</v>
      </c>
      <c r="DU11" s="71">
        <f t="shared" ca="1" si="52"/>
        <v>0</v>
      </c>
      <c r="DV11" s="71">
        <f t="shared" ca="1" si="52"/>
        <v>0</v>
      </c>
      <c r="DW11" s="71">
        <f t="shared" ca="1" si="52"/>
        <v>0</v>
      </c>
      <c r="DX11" s="71">
        <f t="shared" ca="1" si="52"/>
        <v>0</v>
      </c>
      <c r="DY11" s="71">
        <f t="shared" ca="1" si="52"/>
        <v>0</v>
      </c>
      <c r="DZ11" s="71">
        <f t="shared" ca="1" si="52"/>
        <v>0</v>
      </c>
      <c r="EA11" s="71">
        <f t="shared" ca="1" si="52"/>
        <v>0</v>
      </c>
      <c r="EB11" s="71">
        <f t="shared" ca="1" si="52"/>
        <v>0</v>
      </c>
      <c r="EC11" s="71">
        <f t="shared" ca="1" si="52"/>
        <v>0</v>
      </c>
      <c r="ED11" s="71">
        <f t="shared" ca="1" si="52"/>
        <v>0</v>
      </c>
      <c r="EE11" s="71">
        <f t="shared" ca="1" si="52"/>
        <v>0</v>
      </c>
      <c r="EF11" s="71">
        <f t="shared" ca="1" si="52"/>
        <v>0</v>
      </c>
      <c r="EG11" s="71">
        <f t="shared" ca="1" si="52"/>
        <v>0</v>
      </c>
      <c r="EH11" s="71">
        <f t="shared" ca="1" si="52"/>
        <v>0</v>
      </c>
      <c r="EI11" s="71">
        <f t="shared" ca="1" si="52"/>
        <v>0</v>
      </c>
      <c r="EJ11" s="71">
        <f t="shared" ca="1" si="52"/>
        <v>0</v>
      </c>
      <c r="EK11" s="71">
        <f t="shared" ca="1" si="52"/>
        <v>0</v>
      </c>
      <c r="EL11" s="71">
        <f t="shared" ca="1" si="52"/>
        <v>0</v>
      </c>
      <c r="EM11" s="71">
        <f t="shared" ca="1" si="52"/>
        <v>0</v>
      </c>
      <c r="EN11" s="71">
        <f t="shared" ca="1" si="52"/>
        <v>0</v>
      </c>
      <c r="EO11" s="71">
        <f t="shared" ca="1" si="52"/>
        <v>0</v>
      </c>
      <c r="EP11" s="71">
        <f t="shared" ca="1" si="52"/>
        <v>0</v>
      </c>
    </row>
    <row r="12" spans="1:146" ht="14.1" customHeight="1">
      <c r="B12" s="20" t="s">
        <v>0</v>
      </c>
      <c r="D12" s="306" t="s">
        <v>97</v>
      </c>
      <c r="E12" s="71"/>
      <c r="F12" s="71"/>
      <c r="G12" s="71"/>
      <c r="H12" s="71">
        <f t="shared" ref="H12:I12" ca="1" si="53">H56</f>
        <v>0</v>
      </c>
      <c r="I12" s="71">
        <f t="shared" ca="1" si="53"/>
        <v>0</v>
      </c>
      <c r="J12" s="71">
        <f ca="1">J56</f>
        <v>0</v>
      </c>
      <c r="K12" s="71">
        <f t="shared" ref="K12:BV12" ca="1" si="54">K56</f>
        <v>0</v>
      </c>
      <c r="L12" s="71">
        <f t="shared" ca="1" si="54"/>
        <v>0</v>
      </c>
      <c r="M12" s="71">
        <f t="shared" ca="1" si="54"/>
        <v>0</v>
      </c>
      <c r="N12" s="71">
        <f t="shared" ca="1" si="54"/>
        <v>0</v>
      </c>
      <c r="O12" s="71">
        <f t="shared" ca="1" si="54"/>
        <v>0</v>
      </c>
      <c r="P12" s="71">
        <f t="shared" ca="1" si="54"/>
        <v>0</v>
      </c>
      <c r="Q12" s="71">
        <f t="shared" ca="1" si="54"/>
        <v>4999.9999999999745</v>
      </c>
      <c r="R12" s="71">
        <f t="shared" ca="1" si="54"/>
        <v>5000</v>
      </c>
      <c r="S12" s="71">
        <f t="shared" ca="1" si="54"/>
        <v>7000</v>
      </c>
      <c r="T12" s="71">
        <f t="shared" ca="1" si="54"/>
        <v>7000</v>
      </c>
      <c r="U12" s="71">
        <f t="shared" ca="1" si="54"/>
        <v>7000</v>
      </c>
      <c r="V12" s="71">
        <f t="shared" ca="1" si="54"/>
        <v>7000</v>
      </c>
      <c r="W12" s="71">
        <f t="shared" ca="1" si="54"/>
        <v>7116.6703125000004</v>
      </c>
      <c r="X12" s="71">
        <f t="shared" ca="1" si="54"/>
        <v>7201.2140625000011</v>
      </c>
      <c r="Y12" s="71">
        <f t="shared" ca="1" si="54"/>
        <v>7148.8890625000004</v>
      </c>
      <c r="Z12" s="71">
        <f t="shared" ca="1" si="54"/>
        <v>7096.5640624999996</v>
      </c>
      <c r="AA12" s="71">
        <f t="shared" ca="1" si="54"/>
        <v>7044.2390625000007</v>
      </c>
      <c r="AB12" s="71">
        <f t="shared" ca="1" si="54"/>
        <v>6991.9140625</v>
      </c>
      <c r="AC12" s="71">
        <f t="shared" ca="1" si="54"/>
        <v>6939.5890625000011</v>
      </c>
      <c r="AD12" s="71">
        <f t="shared" ca="1" si="54"/>
        <v>7022.2640625000004</v>
      </c>
      <c r="AE12" s="71">
        <f t="shared" ca="1" si="54"/>
        <v>7103.0703125</v>
      </c>
      <c r="AF12" s="71">
        <f t="shared" ca="1" si="54"/>
        <v>7047.0078125</v>
      </c>
      <c r="AG12" s="71">
        <f t="shared" ca="1" si="54"/>
        <v>6990.9453125</v>
      </c>
      <c r="AH12" s="71">
        <f t="shared" ca="1" si="54"/>
        <v>6934.8828125</v>
      </c>
      <c r="AI12" s="71">
        <f t="shared" ca="1" si="54"/>
        <v>6878.8203125</v>
      </c>
      <c r="AJ12" s="71">
        <f t="shared" ca="1" si="54"/>
        <v>6907.1328125</v>
      </c>
      <c r="AK12" s="71">
        <f t="shared" ca="1" si="54"/>
        <v>6934.27734375</v>
      </c>
      <c r="AL12" s="71">
        <f t="shared" ca="1" si="54"/>
        <v>6875.87890625</v>
      </c>
      <c r="AM12" s="71">
        <f t="shared" ca="1" si="54"/>
        <v>6817.48046875</v>
      </c>
      <c r="AN12" s="71">
        <f t="shared" ca="1" si="54"/>
        <v>6759.08203125</v>
      </c>
      <c r="AO12" s="71">
        <f t="shared" ca="1" si="54"/>
        <v>6700.68359375</v>
      </c>
      <c r="AP12" s="71">
        <f t="shared" ca="1" si="54"/>
        <v>6642.28515625</v>
      </c>
      <c r="AQ12" s="71">
        <f t="shared" ca="1" si="54"/>
        <v>6583.88671875</v>
      </c>
      <c r="AR12" s="71">
        <f t="shared" ca="1" si="54"/>
        <v>6525.48828125</v>
      </c>
      <c r="AS12" s="71">
        <f t="shared" ca="1" si="54"/>
        <v>6467.08984375</v>
      </c>
      <c r="AT12" s="71">
        <f t="shared" ca="1" si="54"/>
        <v>6408.69140625</v>
      </c>
      <c r="AU12" s="71">
        <f t="shared" ca="1" si="54"/>
        <v>6350.29296875</v>
      </c>
      <c r="AV12" s="71">
        <f t="shared" ca="1" si="54"/>
        <v>6291.89453125</v>
      </c>
      <c r="AW12" s="71">
        <f t="shared" ca="1" si="54"/>
        <v>6233.49609375</v>
      </c>
      <c r="AX12" s="71">
        <f t="shared" ca="1" si="54"/>
        <v>6175.09765625</v>
      </c>
      <c r="AY12" s="71">
        <f t="shared" ca="1" si="54"/>
        <v>6116.69921875</v>
      </c>
      <c r="AZ12" s="71">
        <f t="shared" ca="1" si="54"/>
        <v>6058.30078125</v>
      </c>
      <c r="BA12" s="71">
        <f t="shared" ca="1" si="54"/>
        <v>5999.90234375</v>
      </c>
      <c r="BB12" s="71">
        <f t="shared" ca="1" si="54"/>
        <v>5941.50390625</v>
      </c>
      <c r="BC12" s="71">
        <f t="shared" ca="1" si="54"/>
        <v>5883.10546875</v>
      </c>
      <c r="BD12" s="71">
        <f t="shared" ca="1" si="54"/>
        <v>5824.70703125</v>
      </c>
      <c r="BE12" s="71">
        <f t="shared" ca="1" si="54"/>
        <v>5766.30859375</v>
      </c>
      <c r="BF12" s="71">
        <f t="shared" ca="1" si="54"/>
        <v>5707.91015625</v>
      </c>
      <c r="BG12" s="71">
        <f t="shared" ca="1" si="54"/>
        <v>5649.51171875</v>
      </c>
      <c r="BH12" s="71">
        <f t="shared" ca="1" si="54"/>
        <v>5591.11328125</v>
      </c>
      <c r="BI12" s="71">
        <f t="shared" ca="1" si="54"/>
        <v>5532.71484375</v>
      </c>
      <c r="BJ12" s="71">
        <f t="shared" ca="1" si="54"/>
        <v>5474.31640625</v>
      </c>
      <c r="BK12" s="71">
        <f t="shared" ca="1" si="54"/>
        <v>5415.91796875</v>
      </c>
      <c r="BL12" s="71">
        <f t="shared" ca="1" si="54"/>
        <v>5357.51953125</v>
      </c>
      <c r="BM12" s="71">
        <f t="shared" ca="1" si="54"/>
        <v>5299.12109375</v>
      </c>
      <c r="BN12" s="71">
        <f t="shared" ca="1" si="54"/>
        <v>5240.72265625</v>
      </c>
      <c r="BO12" s="71">
        <f t="shared" ca="1" si="54"/>
        <v>5182.32421875</v>
      </c>
      <c r="BP12" s="71">
        <f t="shared" ca="1" si="54"/>
        <v>5123.92578125</v>
      </c>
      <c r="BQ12" s="71">
        <f t="shared" ca="1" si="54"/>
        <v>5065.52734375</v>
      </c>
      <c r="BR12" s="71">
        <f t="shared" ca="1" si="54"/>
        <v>5007.12890625</v>
      </c>
      <c r="BS12" s="71">
        <f t="shared" ca="1" si="54"/>
        <v>4948.73046875</v>
      </c>
      <c r="BT12" s="71">
        <f t="shared" ca="1" si="54"/>
        <v>4890.33203125</v>
      </c>
      <c r="BU12" s="71">
        <f t="shared" ca="1" si="54"/>
        <v>4831.93359375</v>
      </c>
      <c r="BV12" s="71">
        <f t="shared" ca="1" si="54"/>
        <v>4773.53515625</v>
      </c>
      <c r="BW12" s="71">
        <f t="shared" ref="BW12:DG12" ca="1" si="55">BW56</f>
        <v>4715.13671875</v>
      </c>
      <c r="BX12" s="71">
        <f t="shared" ca="1" si="55"/>
        <v>4656.73828125</v>
      </c>
      <c r="BY12" s="71">
        <f t="shared" ca="1" si="55"/>
        <v>4598.33984375</v>
      </c>
      <c r="BZ12" s="71">
        <f t="shared" ca="1" si="55"/>
        <v>4539.94140625</v>
      </c>
      <c r="CA12" s="71">
        <f t="shared" ca="1" si="55"/>
        <v>4481.54296875</v>
      </c>
      <c r="CB12" s="71">
        <f t="shared" ca="1" si="55"/>
        <v>4423.14453125</v>
      </c>
      <c r="CC12" s="71">
        <f t="shared" ca="1" si="55"/>
        <v>4364.74609375</v>
      </c>
      <c r="CD12" s="71">
        <f t="shared" ca="1" si="55"/>
        <v>4306.34765625</v>
      </c>
      <c r="CE12" s="71">
        <f t="shared" ca="1" si="55"/>
        <v>2138.57421875</v>
      </c>
      <c r="CF12" s="71">
        <f t="shared" ca="1" si="55"/>
        <v>0</v>
      </c>
      <c r="CG12" s="71">
        <f t="shared" ca="1" si="55"/>
        <v>0</v>
      </c>
      <c r="CH12" s="71">
        <f t="shared" ca="1" si="55"/>
        <v>0</v>
      </c>
      <c r="CI12" s="71">
        <f t="shared" ca="1" si="55"/>
        <v>0</v>
      </c>
      <c r="CJ12" s="71">
        <f t="shared" ca="1" si="55"/>
        <v>0</v>
      </c>
      <c r="CK12" s="71">
        <f t="shared" ca="1" si="55"/>
        <v>0</v>
      </c>
      <c r="CL12" s="71">
        <f t="shared" ca="1" si="55"/>
        <v>0</v>
      </c>
      <c r="CM12" s="71">
        <f t="shared" ca="1" si="55"/>
        <v>0</v>
      </c>
      <c r="CN12" s="71">
        <f t="shared" ca="1" si="55"/>
        <v>0</v>
      </c>
      <c r="CO12" s="71">
        <f t="shared" ca="1" si="55"/>
        <v>0</v>
      </c>
      <c r="CP12" s="71">
        <f t="shared" ca="1" si="55"/>
        <v>0</v>
      </c>
      <c r="CQ12" s="71">
        <f t="shared" ca="1" si="55"/>
        <v>0</v>
      </c>
      <c r="CR12" s="71">
        <f t="shared" ca="1" si="55"/>
        <v>0</v>
      </c>
      <c r="CS12" s="71">
        <f t="shared" ca="1" si="55"/>
        <v>0</v>
      </c>
      <c r="CT12" s="71">
        <f t="shared" ca="1" si="55"/>
        <v>0</v>
      </c>
      <c r="CU12" s="71">
        <f t="shared" ca="1" si="55"/>
        <v>0</v>
      </c>
      <c r="CV12" s="71">
        <f t="shared" ca="1" si="55"/>
        <v>0</v>
      </c>
      <c r="CW12" s="71">
        <f t="shared" ca="1" si="55"/>
        <v>0</v>
      </c>
      <c r="CX12" s="71">
        <f t="shared" ca="1" si="55"/>
        <v>0</v>
      </c>
      <c r="CY12" s="71">
        <f t="shared" ca="1" si="55"/>
        <v>0</v>
      </c>
      <c r="CZ12" s="71">
        <f t="shared" ca="1" si="55"/>
        <v>0</v>
      </c>
      <c r="DA12" s="71">
        <f t="shared" ca="1" si="55"/>
        <v>0</v>
      </c>
      <c r="DB12" s="71">
        <f t="shared" ca="1" si="55"/>
        <v>0</v>
      </c>
      <c r="DC12" s="71">
        <f t="shared" ca="1" si="55"/>
        <v>0</v>
      </c>
      <c r="DD12" s="71">
        <f t="shared" ca="1" si="55"/>
        <v>0</v>
      </c>
      <c r="DE12" s="71">
        <f t="shared" ca="1" si="55"/>
        <v>0</v>
      </c>
      <c r="DF12" s="71">
        <f t="shared" ca="1" si="55"/>
        <v>0</v>
      </c>
      <c r="DG12" s="71">
        <f t="shared" ca="1" si="55"/>
        <v>0</v>
      </c>
      <c r="DH12" s="71">
        <f t="shared" ref="DH12:EP12" ca="1" si="56">DH56</f>
        <v>0</v>
      </c>
      <c r="DI12" s="71">
        <f t="shared" ca="1" si="56"/>
        <v>0</v>
      </c>
      <c r="DJ12" s="71">
        <f t="shared" ca="1" si="56"/>
        <v>0</v>
      </c>
      <c r="DK12" s="71">
        <f t="shared" ca="1" si="56"/>
        <v>0</v>
      </c>
      <c r="DL12" s="71">
        <f t="shared" ca="1" si="56"/>
        <v>0</v>
      </c>
      <c r="DM12" s="71">
        <f t="shared" ca="1" si="56"/>
        <v>0</v>
      </c>
      <c r="DN12" s="71">
        <f t="shared" ca="1" si="56"/>
        <v>0</v>
      </c>
      <c r="DO12" s="71">
        <f t="shared" ca="1" si="56"/>
        <v>0</v>
      </c>
      <c r="DP12" s="71">
        <f t="shared" ca="1" si="56"/>
        <v>0</v>
      </c>
      <c r="DQ12" s="71">
        <f t="shared" ca="1" si="56"/>
        <v>0</v>
      </c>
      <c r="DR12" s="71">
        <f t="shared" ca="1" si="56"/>
        <v>0</v>
      </c>
      <c r="DS12" s="71">
        <f t="shared" ca="1" si="56"/>
        <v>0</v>
      </c>
      <c r="DT12" s="71">
        <f t="shared" ca="1" si="56"/>
        <v>0</v>
      </c>
      <c r="DU12" s="71">
        <f t="shared" ca="1" si="56"/>
        <v>0</v>
      </c>
      <c r="DV12" s="71">
        <f t="shared" ca="1" si="56"/>
        <v>0</v>
      </c>
      <c r="DW12" s="71">
        <f t="shared" ca="1" si="56"/>
        <v>0</v>
      </c>
      <c r="DX12" s="71">
        <f t="shared" ca="1" si="56"/>
        <v>0</v>
      </c>
      <c r="DY12" s="71">
        <f t="shared" ca="1" si="56"/>
        <v>0</v>
      </c>
      <c r="DZ12" s="71">
        <f t="shared" ca="1" si="56"/>
        <v>0</v>
      </c>
      <c r="EA12" s="71">
        <f t="shared" ca="1" si="56"/>
        <v>0</v>
      </c>
      <c r="EB12" s="71">
        <f t="shared" ca="1" si="56"/>
        <v>0</v>
      </c>
      <c r="EC12" s="71">
        <f t="shared" ca="1" si="56"/>
        <v>0</v>
      </c>
      <c r="ED12" s="71">
        <f t="shared" ca="1" si="56"/>
        <v>0</v>
      </c>
      <c r="EE12" s="71">
        <f t="shared" ca="1" si="56"/>
        <v>0</v>
      </c>
      <c r="EF12" s="71">
        <f t="shared" ca="1" si="56"/>
        <v>0</v>
      </c>
      <c r="EG12" s="71">
        <f t="shared" ca="1" si="56"/>
        <v>0</v>
      </c>
      <c r="EH12" s="71">
        <f t="shared" ca="1" si="56"/>
        <v>0</v>
      </c>
      <c r="EI12" s="71">
        <f t="shared" ca="1" si="56"/>
        <v>0</v>
      </c>
      <c r="EJ12" s="71">
        <f t="shared" ca="1" si="56"/>
        <v>0</v>
      </c>
      <c r="EK12" s="71">
        <f t="shared" ca="1" si="56"/>
        <v>0</v>
      </c>
      <c r="EL12" s="71">
        <f t="shared" ca="1" si="56"/>
        <v>0</v>
      </c>
      <c r="EM12" s="71">
        <f t="shared" ca="1" si="56"/>
        <v>0</v>
      </c>
      <c r="EN12" s="71">
        <f t="shared" ca="1" si="56"/>
        <v>0</v>
      </c>
      <c r="EO12" s="71">
        <f t="shared" ca="1" si="56"/>
        <v>0</v>
      </c>
      <c r="EP12" s="71">
        <f t="shared" ca="1" si="56"/>
        <v>0</v>
      </c>
    </row>
    <row r="13" spans="1:146" ht="14.1" customHeight="1">
      <c r="B13" s="15" t="s">
        <v>1043</v>
      </c>
      <c r="D13" s="306" t="s">
        <v>97</v>
      </c>
      <c r="E13" s="71"/>
      <c r="F13" s="71"/>
      <c r="G13" s="71"/>
      <c r="H13" s="71">
        <f ca="1">H63</f>
        <v>0</v>
      </c>
      <c r="I13" s="71">
        <f t="shared" ref="I13:BT13" ca="1" si="57">I63</f>
        <v>0</v>
      </c>
      <c r="J13" s="71">
        <f t="shared" ca="1" si="57"/>
        <v>0</v>
      </c>
      <c r="K13" s="71">
        <f t="shared" ca="1" si="57"/>
        <v>0</v>
      </c>
      <c r="L13" s="71">
        <f t="shared" ca="1" si="57"/>
        <v>0</v>
      </c>
      <c r="M13" s="71">
        <f t="shared" ca="1" si="57"/>
        <v>0</v>
      </c>
      <c r="N13" s="71">
        <f t="shared" ca="1" si="57"/>
        <v>0</v>
      </c>
      <c r="O13" s="71">
        <f t="shared" ca="1" si="57"/>
        <v>0</v>
      </c>
      <c r="P13" s="71">
        <f t="shared" ca="1" si="57"/>
        <v>0</v>
      </c>
      <c r="Q13" s="71">
        <f t="shared" ca="1" si="57"/>
        <v>0</v>
      </c>
      <c r="R13" s="71">
        <f t="shared" ca="1" si="57"/>
        <v>1666.4364546243696</v>
      </c>
      <c r="S13" s="71">
        <f t="shared" ca="1" si="57"/>
        <v>1701.9378703598704</v>
      </c>
      <c r="T13" s="71">
        <f t="shared" ca="1" si="57"/>
        <v>2170.5565580684706</v>
      </c>
      <c r="U13" s="71">
        <f t="shared" ca="1" si="57"/>
        <v>1561.3522640472902</v>
      </c>
      <c r="V13" s="71">
        <f t="shared" ca="1" si="57"/>
        <v>1658.1042723512483</v>
      </c>
      <c r="W13" s="71">
        <f t="shared" ca="1" si="57"/>
        <v>1693.4281810080702</v>
      </c>
      <c r="X13" s="71">
        <f t="shared" ca="1" si="57"/>
        <v>2159.7037752781271</v>
      </c>
      <c r="Y13" s="71">
        <f t="shared" ca="1" si="57"/>
        <v>1553.5455027270536</v>
      </c>
      <c r="Z13" s="71">
        <f t="shared" ca="1" si="57"/>
        <v>1649.772090078126</v>
      </c>
      <c r="AA13" s="71">
        <f t="shared" ca="1" si="57"/>
        <v>1684.9184916562708</v>
      </c>
      <c r="AB13" s="71">
        <f t="shared" ca="1" si="57"/>
        <v>2148.8509924877853</v>
      </c>
      <c r="AC13" s="71">
        <f t="shared" ca="1" si="57"/>
        <v>1545.7387414068171</v>
      </c>
      <c r="AD13" s="71">
        <f t="shared" ca="1" si="57"/>
        <v>1641.4399078050046</v>
      </c>
      <c r="AE13" s="71">
        <f t="shared" ca="1" si="57"/>
        <v>1676.4088023044715</v>
      </c>
      <c r="AF13" s="71">
        <f t="shared" ca="1" si="57"/>
        <v>2137.9982096974436</v>
      </c>
      <c r="AG13" s="71">
        <f t="shared" ca="1" si="57"/>
        <v>1537.9319800865815</v>
      </c>
      <c r="AH13" s="71">
        <f t="shared" ca="1" si="57"/>
        <v>1633.1077255318842</v>
      </c>
      <c r="AI13" s="71">
        <f t="shared" ca="1" si="57"/>
        <v>1667.899112952673</v>
      </c>
      <c r="AJ13" s="71">
        <f t="shared" ca="1" si="57"/>
        <v>2127.1454269071019</v>
      </c>
      <c r="AK13" s="71">
        <f t="shared" ca="1" si="57"/>
        <v>1530.1252187663458</v>
      </c>
      <c r="AL13" s="71">
        <f t="shared" ca="1" si="57"/>
        <v>1624.7755432587619</v>
      </c>
      <c r="AM13" s="71">
        <f t="shared" ca="1" si="57"/>
        <v>1659.3894236008746</v>
      </c>
      <c r="AN13" s="71">
        <f t="shared" ca="1" si="57"/>
        <v>2116.2926441167592</v>
      </c>
      <c r="AO13" s="71">
        <f t="shared" ca="1" si="57"/>
        <v>1522.3184574461084</v>
      </c>
      <c r="AP13" s="71">
        <f t="shared" ca="1" si="57"/>
        <v>1616.4433609856387</v>
      </c>
      <c r="AQ13" s="71">
        <f t="shared" ca="1" si="57"/>
        <v>1650.8797342490734</v>
      </c>
      <c r="AR13" s="71">
        <f t="shared" ca="1" si="57"/>
        <v>2105.4398613264157</v>
      </c>
      <c r="AS13" s="71">
        <f t="shared" ca="1" si="57"/>
        <v>1514.5116961258718</v>
      </c>
      <c r="AT13" s="71">
        <f t="shared" ca="1" si="57"/>
        <v>1608.1111787125164</v>
      </c>
      <c r="AU13" s="71">
        <f t="shared" ca="1" si="57"/>
        <v>1642.370044897275</v>
      </c>
      <c r="AV13" s="71">
        <f t="shared" ca="1" si="57"/>
        <v>2094.5870785360739</v>
      </c>
      <c r="AW13" s="71">
        <f t="shared" ca="1" si="57"/>
        <v>1506.7049348056353</v>
      </c>
      <c r="AX13" s="71">
        <f t="shared" ca="1" si="57"/>
        <v>1599.7789964393951</v>
      </c>
      <c r="AY13" s="71">
        <f t="shared" ca="1" si="57"/>
        <v>1633.8603555454747</v>
      </c>
      <c r="AZ13" s="71">
        <f t="shared" ca="1" si="57"/>
        <v>2083.7342957457313</v>
      </c>
      <c r="BA13" s="71">
        <f t="shared" ca="1" si="57"/>
        <v>1498.8981734853978</v>
      </c>
      <c r="BB13" s="71">
        <f t="shared" ca="1" si="57"/>
        <v>1591.4468141662737</v>
      </c>
      <c r="BC13" s="71">
        <f t="shared" ca="1" si="57"/>
        <v>1625.3506661936763</v>
      </c>
      <c r="BD13" s="71">
        <f t="shared" ca="1" si="57"/>
        <v>2072.8815129553886</v>
      </c>
      <c r="BE13" s="71">
        <f t="shared" ca="1" si="57"/>
        <v>1491.0914121651613</v>
      </c>
      <c r="BF13" s="71">
        <f t="shared" ca="1" si="57"/>
        <v>1583.1146318931505</v>
      </c>
      <c r="BG13" s="71">
        <f t="shared" ca="1" si="57"/>
        <v>1616.8409768418751</v>
      </c>
      <c r="BH13" s="71">
        <f t="shared" ca="1" si="57"/>
        <v>2062.028730165046</v>
      </c>
      <c r="BI13" s="71">
        <f t="shared" ca="1" si="57"/>
        <v>1483.2846508449256</v>
      </c>
      <c r="BJ13" s="71">
        <f t="shared" ca="1" si="57"/>
        <v>1574.7824496200292</v>
      </c>
      <c r="BK13" s="71">
        <f t="shared" ca="1" si="57"/>
        <v>1608.3312874900766</v>
      </c>
      <c r="BL13" s="71">
        <f t="shared" ca="1" si="57"/>
        <v>2051.1759473747043</v>
      </c>
      <c r="BM13" s="71">
        <f t="shared" ca="1" si="57"/>
        <v>1475.4778895246891</v>
      </c>
      <c r="BN13" s="71">
        <f t="shared" ca="1" si="57"/>
        <v>1566.4502673469078</v>
      </c>
      <c r="BO13" s="71">
        <f t="shared" ca="1" si="57"/>
        <v>1599.8215981382782</v>
      </c>
      <c r="BP13" s="71">
        <f t="shared" ca="1" si="57"/>
        <v>2040.3231645843616</v>
      </c>
      <c r="BQ13" s="71">
        <f t="shared" ca="1" si="57"/>
        <v>1467.6711282044525</v>
      </c>
      <c r="BR13" s="71">
        <f t="shared" ca="1" si="57"/>
        <v>1558.1180850737865</v>
      </c>
      <c r="BS13" s="71">
        <f t="shared" ca="1" si="57"/>
        <v>1591.3119087864789</v>
      </c>
      <c r="BT13" s="71">
        <f t="shared" ca="1" si="57"/>
        <v>2029.4703817940199</v>
      </c>
      <c r="BU13" s="71">
        <f t="shared" ref="BU13:EF13" ca="1" si="58">BU63</f>
        <v>1459.864366884216</v>
      </c>
      <c r="BV13" s="71">
        <f t="shared" ca="1" si="58"/>
        <v>1549.7859028006642</v>
      </c>
      <c r="BW13" s="71">
        <f t="shared" ca="1" si="58"/>
        <v>1582.8022194346795</v>
      </c>
      <c r="BX13" s="71">
        <f t="shared" ca="1" si="58"/>
        <v>2018.6175990036772</v>
      </c>
      <c r="BY13" s="71">
        <f t="shared" ca="1" si="58"/>
        <v>1452.0576055639795</v>
      </c>
      <c r="BZ13" s="71">
        <f t="shared" ca="1" si="58"/>
        <v>1541.4537205275419</v>
      </c>
      <c r="CA13" s="71">
        <f t="shared" ca="1" si="58"/>
        <v>1574.2925300828801</v>
      </c>
      <c r="CB13" s="71">
        <f t="shared" ca="1" si="58"/>
        <v>2007.7648162133346</v>
      </c>
      <c r="CC13" s="71">
        <f t="shared" ca="1" si="58"/>
        <v>1444.2508442437429</v>
      </c>
      <c r="CD13" s="71">
        <f t="shared" ca="1" si="58"/>
        <v>1533.1215382544206</v>
      </c>
      <c r="CE13" s="71">
        <f t="shared" ca="1" si="58"/>
        <v>1565.7828407310799</v>
      </c>
      <c r="CF13" s="71">
        <f t="shared" ca="1" si="58"/>
        <v>1996.9120334229929</v>
      </c>
      <c r="CG13" s="71">
        <f t="shared" ca="1" si="58"/>
        <v>1436.4440829235073</v>
      </c>
      <c r="CH13" s="71">
        <f t="shared" ca="1" si="58"/>
        <v>1524.7893559812983</v>
      </c>
      <c r="CI13" s="71">
        <f t="shared" ca="1" si="58"/>
        <v>1557.2731513792814</v>
      </c>
      <c r="CJ13" s="71">
        <f t="shared" ca="1" si="58"/>
        <v>1986.0592506326502</v>
      </c>
      <c r="CK13" s="71">
        <f t="shared" ca="1" si="58"/>
        <v>1428.6373216032698</v>
      </c>
      <c r="CL13" s="71">
        <f t="shared" ca="1" si="58"/>
        <v>1516.4571737081769</v>
      </c>
      <c r="CM13" s="71">
        <f t="shared" ca="1" si="58"/>
        <v>1548.7634620274812</v>
      </c>
      <c r="CN13" s="71">
        <f t="shared" ca="1" si="58"/>
        <v>1975.2064678423076</v>
      </c>
      <c r="CO13" s="71">
        <f t="shared" ca="1" si="58"/>
        <v>1420.8305602830342</v>
      </c>
      <c r="CP13" s="71">
        <f t="shared" ca="1" si="58"/>
        <v>1508.1249914350556</v>
      </c>
      <c r="CQ13" s="71">
        <f t="shared" ca="1" si="58"/>
        <v>1540.2537726756827</v>
      </c>
      <c r="CR13" s="71">
        <f t="shared" ca="1" si="58"/>
        <v>1964.3536850519658</v>
      </c>
      <c r="CS13" s="71">
        <f t="shared" ca="1" si="58"/>
        <v>0</v>
      </c>
      <c r="CT13" s="71">
        <f t="shared" ca="1" si="58"/>
        <v>0</v>
      </c>
      <c r="CU13" s="71">
        <f t="shared" ca="1" si="58"/>
        <v>0</v>
      </c>
      <c r="CV13" s="71">
        <f t="shared" ca="1" si="58"/>
        <v>0</v>
      </c>
      <c r="CW13" s="71">
        <f t="shared" ca="1" si="58"/>
        <v>0</v>
      </c>
      <c r="CX13" s="71">
        <f t="shared" ca="1" si="58"/>
        <v>0</v>
      </c>
      <c r="CY13" s="71">
        <f t="shared" ca="1" si="58"/>
        <v>0</v>
      </c>
      <c r="CZ13" s="71">
        <f t="shared" ca="1" si="58"/>
        <v>0</v>
      </c>
      <c r="DA13" s="71">
        <f t="shared" ca="1" si="58"/>
        <v>0</v>
      </c>
      <c r="DB13" s="71">
        <f t="shared" ca="1" si="58"/>
        <v>0</v>
      </c>
      <c r="DC13" s="71">
        <f t="shared" ca="1" si="58"/>
        <v>0</v>
      </c>
      <c r="DD13" s="71">
        <f t="shared" ca="1" si="58"/>
        <v>0</v>
      </c>
      <c r="DE13" s="71">
        <f t="shared" ca="1" si="58"/>
        <v>0</v>
      </c>
      <c r="DF13" s="71">
        <f t="shared" ca="1" si="58"/>
        <v>0</v>
      </c>
      <c r="DG13" s="71">
        <f t="shared" ca="1" si="58"/>
        <v>0</v>
      </c>
      <c r="DH13" s="71">
        <f t="shared" ca="1" si="58"/>
        <v>0</v>
      </c>
      <c r="DI13" s="71">
        <f t="shared" ca="1" si="58"/>
        <v>0</v>
      </c>
      <c r="DJ13" s="71">
        <f t="shared" ca="1" si="58"/>
        <v>0</v>
      </c>
      <c r="DK13" s="71">
        <f t="shared" ca="1" si="58"/>
        <v>0</v>
      </c>
      <c r="DL13" s="71">
        <f t="shared" ca="1" si="58"/>
        <v>0</v>
      </c>
      <c r="DM13" s="71">
        <f t="shared" ca="1" si="58"/>
        <v>0</v>
      </c>
      <c r="DN13" s="71">
        <f t="shared" ca="1" si="58"/>
        <v>0</v>
      </c>
      <c r="DO13" s="71">
        <f t="shared" ca="1" si="58"/>
        <v>0</v>
      </c>
      <c r="DP13" s="71">
        <f t="shared" ca="1" si="58"/>
        <v>0</v>
      </c>
      <c r="DQ13" s="71">
        <f t="shared" ca="1" si="58"/>
        <v>0</v>
      </c>
      <c r="DR13" s="71">
        <f t="shared" ca="1" si="58"/>
        <v>0</v>
      </c>
      <c r="DS13" s="71">
        <f t="shared" ca="1" si="58"/>
        <v>0</v>
      </c>
      <c r="DT13" s="71">
        <f t="shared" ca="1" si="58"/>
        <v>0</v>
      </c>
      <c r="DU13" s="71">
        <f t="shared" ca="1" si="58"/>
        <v>0</v>
      </c>
      <c r="DV13" s="71">
        <f t="shared" ca="1" si="58"/>
        <v>0</v>
      </c>
      <c r="DW13" s="71">
        <f t="shared" ca="1" si="58"/>
        <v>0</v>
      </c>
      <c r="DX13" s="71">
        <f t="shared" ca="1" si="58"/>
        <v>0</v>
      </c>
      <c r="DY13" s="71">
        <f t="shared" ca="1" si="58"/>
        <v>0</v>
      </c>
      <c r="DZ13" s="71">
        <f t="shared" ca="1" si="58"/>
        <v>0</v>
      </c>
      <c r="EA13" s="71">
        <f t="shared" ca="1" si="58"/>
        <v>0</v>
      </c>
      <c r="EB13" s="71">
        <f t="shared" ca="1" si="58"/>
        <v>0</v>
      </c>
      <c r="EC13" s="71">
        <f t="shared" ca="1" si="58"/>
        <v>0</v>
      </c>
      <c r="ED13" s="71">
        <f t="shared" ca="1" si="58"/>
        <v>0</v>
      </c>
      <c r="EE13" s="71">
        <f t="shared" ca="1" si="58"/>
        <v>0</v>
      </c>
      <c r="EF13" s="71">
        <f t="shared" ca="1" si="58"/>
        <v>0</v>
      </c>
      <c r="EG13" s="71">
        <f t="shared" ref="EG13:EP13" ca="1" si="59">EG63</f>
        <v>0</v>
      </c>
      <c r="EH13" s="71">
        <f t="shared" ca="1" si="59"/>
        <v>0</v>
      </c>
      <c r="EI13" s="71">
        <f t="shared" ca="1" si="59"/>
        <v>0</v>
      </c>
      <c r="EJ13" s="71">
        <f t="shared" ca="1" si="59"/>
        <v>0</v>
      </c>
      <c r="EK13" s="71">
        <f t="shared" ca="1" si="59"/>
        <v>0</v>
      </c>
      <c r="EL13" s="71">
        <f t="shared" ca="1" si="59"/>
        <v>0</v>
      </c>
      <c r="EM13" s="71">
        <f t="shared" ca="1" si="59"/>
        <v>0</v>
      </c>
      <c r="EN13" s="71">
        <f t="shared" ca="1" si="59"/>
        <v>0</v>
      </c>
      <c r="EO13" s="71">
        <f t="shared" ca="1" si="59"/>
        <v>0</v>
      </c>
      <c r="EP13" s="71">
        <f t="shared" ca="1" si="59"/>
        <v>0</v>
      </c>
    </row>
    <row r="14" spans="1:146" ht="14.1" customHeight="1">
      <c r="B14" s="20" t="s">
        <v>860</v>
      </c>
      <c r="D14" s="306" t="s">
        <v>97</v>
      </c>
      <c r="E14" s="71"/>
      <c r="F14" s="71"/>
      <c r="G14" s="71"/>
      <c r="H14" s="71">
        <f t="shared" ref="H14:I14" ca="1" si="60">H70</f>
        <v>0</v>
      </c>
      <c r="I14" s="71">
        <f t="shared" ca="1" si="60"/>
        <v>0</v>
      </c>
      <c r="J14" s="71">
        <f ca="1">J70</f>
        <v>0</v>
      </c>
      <c r="K14" s="71">
        <f t="shared" ref="K14:BV14" ca="1" si="61">K70</f>
        <v>0</v>
      </c>
      <c r="L14" s="71">
        <f t="shared" ca="1" si="61"/>
        <v>6672.4177114944969</v>
      </c>
      <c r="M14" s="71">
        <f t="shared" ca="1" si="61"/>
        <v>6588.6635142790847</v>
      </c>
      <c r="N14" s="71">
        <f t="shared" ca="1" si="61"/>
        <v>6504.9093170636725</v>
      </c>
      <c r="O14" s="71">
        <f t="shared" ca="1" si="61"/>
        <v>6421.1551198482603</v>
      </c>
      <c r="P14" s="71">
        <f t="shared" ca="1" si="61"/>
        <v>6337.4009226328481</v>
      </c>
      <c r="Q14" s="71">
        <f t="shared" ca="1" si="61"/>
        <v>6253.6467254174358</v>
      </c>
      <c r="R14" s="71">
        <f t="shared" ca="1" si="61"/>
        <v>6169.8925282020236</v>
      </c>
      <c r="S14" s="71">
        <f t="shared" ca="1" si="61"/>
        <v>6086.1383309866114</v>
      </c>
      <c r="T14" s="71">
        <f t="shared" ca="1" si="61"/>
        <v>6002.3841337711992</v>
      </c>
      <c r="U14" s="71">
        <f t="shared" ca="1" si="61"/>
        <v>5918.629936555787</v>
      </c>
      <c r="V14" s="71">
        <f t="shared" ca="1" si="61"/>
        <v>5834.8757393403748</v>
      </c>
      <c r="W14" s="71">
        <f t="shared" ca="1" si="61"/>
        <v>5751.1215421249626</v>
      </c>
      <c r="X14" s="71">
        <f t="shared" ca="1" si="61"/>
        <v>5667.3673449095504</v>
      </c>
      <c r="Y14" s="71">
        <f t="shared" ca="1" si="61"/>
        <v>5583.6131476941382</v>
      </c>
      <c r="Z14" s="71">
        <f t="shared" ca="1" si="61"/>
        <v>5499.858950478726</v>
      </c>
      <c r="AA14" s="71">
        <f t="shared" ca="1" si="61"/>
        <v>5416.1047532633138</v>
      </c>
      <c r="AB14" s="71">
        <f t="shared" ca="1" si="61"/>
        <v>5332.3505560479016</v>
      </c>
      <c r="AC14" s="71">
        <f t="shared" ca="1" si="61"/>
        <v>5248.5963588324894</v>
      </c>
      <c r="AD14" s="71">
        <f t="shared" ca="1" si="61"/>
        <v>5164.8421616170772</v>
      </c>
      <c r="AE14" s="71">
        <f t="shared" ca="1" si="61"/>
        <v>5081.087964401665</v>
      </c>
      <c r="AF14" s="71">
        <f t="shared" ca="1" si="61"/>
        <v>4997.3337671862528</v>
      </c>
      <c r="AG14" s="71">
        <f t="shared" ca="1" si="61"/>
        <v>4913.5795699708406</v>
      </c>
      <c r="AH14" s="71">
        <f t="shared" ca="1" si="61"/>
        <v>4829.8253727554284</v>
      </c>
      <c r="AI14" s="71">
        <f t="shared" ca="1" si="61"/>
        <v>4746.0711755400162</v>
      </c>
      <c r="AJ14" s="71">
        <f t="shared" ca="1" si="61"/>
        <v>4662.316978324604</v>
      </c>
      <c r="AK14" s="71">
        <f t="shared" ca="1" si="61"/>
        <v>4578.5627811091917</v>
      </c>
      <c r="AL14" s="71">
        <f t="shared" ca="1" si="61"/>
        <v>4494.8085838937795</v>
      </c>
      <c r="AM14" s="71">
        <f t="shared" ca="1" si="61"/>
        <v>4411.0543866783673</v>
      </c>
      <c r="AN14" s="71">
        <f t="shared" ca="1" si="61"/>
        <v>4327.3001894629551</v>
      </c>
      <c r="AO14" s="71">
        <f t="shared" ca="1" si="61"/>
        <v>4243.5459922475429</v>
      </c>
      <c r="AP14" s="71">
        <f t="shared" ca="1" si="61"/>
        <v>4159.7917950321307</v>
      </c>
      <c r="AQ14" s="71">
        <f t="shared" ca="1" si="61"/>
        <v>4076.0375978167185</v>
      </c>
      <c r="AR14" s="71">
        <f t="shared" ca="1" si="61"/>
        <v>3992.2834006013063</v>
      </c>
      <c r="AS14" s="71">
        <f t="shared" ca="1" si="61"/>
        <v>3908.5292033858941</v>
      </c>
      <c r="AT14" s="71">
        <f t="shared" ca="1" si="61"/>
        <v>3824.7750061704819</v>
      </c>
      <c r="AU14" s="71">
        <f t="shared" ca="1" si="61"/>
        <v>3741.0208089550697</v>
      </c>
      <c r="AV14" s="71">
        <f t="shared" ca="1" si="61"/>
        <v>3657.2666117396575</v>
      </c>
      <c r="AW14" s="71">
        <f t="shared" ca="1" si="61"/>
        <v>3573.5124145242453</v>
      </c>
      <c r="AX14" s="71">
        <f t="shared" ca="1" si="61"/>
        <v>3489.7582173088331</v>
      </c>
      <c r="AY14" s="71">
        <f t="shared" ca="1" si="61"/>
        <v>3406.0040200934209</v>
      </c>
      <c r="AZ14" s="71">
        <f t="shared" ca="1" si="61"/>
        <v>3322.2498228780087</v>
      </c>
      <c r="BA14" s="71">
        <f t="shared" ca="1" si="61"/>
        <v>3238.4956256625965</v>
      </c>
      <c r="BB14" s="71">
        <f t="shared" ca="1" si="61"/>
        <v>3154.7414284471843</v>
      </c>
      <c r="BC14" s="71">
        <f t="shared" ca="1" si="61"/>
        <v>3070.9872312317721</v>
      </c>
      <c r="BD14" s="71">
        <f t="shared" ca="1" si="61"/>
        <v>2987.2330340163599</v>
      </c>
      <c r="BE14" s="71">
        <f t="shared" ca="1" si="61"/>
        <v>2903.4788368009476</v>
      </c>
      <c r="BF14" s="71">
        <f t="shared" ca="1" si="61"/>
        <v>2819.7246395855354</v>
      </c>
      <c r="BG14" s="71">
        <f t="shared" ca="1" si="61"/>
        <v>2735.9704423701232</v>
      </c>
      <c r="BH14" s="71">
        <f t="shared" ca="1" si="61"/>
        <v>2652.216245154711</v>
      </c>
      <c r="BI14" s="71">
        <f t="shared" ca="1" si="61"/>
        <v>2568.4620479392988</v>
      </c>
      <c r="BJ14" s="71">
        <f t="shared" ca="1" si="61"/>
        <v>2484.7078507238866</v>
      </c>
      <c r="BK14" s="71">
        <f t="shared" ca="1" si="61"/>
        <v>2400.9536535084744</v>
      </c>
      <c r="BL14" s="71">
        <f t="shared" ca="1" si="61"/>
        <v>2317.1994562930622</v>
      </c>
      <c r="BM14" s="71">
        <f t="shared" ca="1" si="61"/>
        <v>2233.44525907765</v>
      </c>
      <c r="BN14" s="71">
        <f t="shared" ca="1" si="61"/>
        <v>2149.6910618622378</v>
      </c>
      <c r="BO14" s="71">
        <f t="shared" ca="1" si="61"/>
        <v>2065.9368646468256</v>
      </c>
      <c r="BP14" s="71">
        <f t="shared" ca="1" si="61"/>
        <v>1982.1826674314136</v>
      </c>
      <c r="BQ14" s="71">
        <f t="shared" ca="1" si="61"/>
        <v>1898.4284702160016</v>
      </c>
      <c r="BR14" s="71">
        <f t="shared" ca="1" si="61"/>
        <v>1814.6742730005897</v>
      </c>
      <c r="BS14" s="71">
        <f t="shared" ca="1" si="61"/>
        <v>1730.9200757851777</v>
      </c>
      <c r="BT14" s="71">
        <f t="shared" ca="1" si="61"/>
        <v>1647.1658785697657</v>
      </c>
      <c r="BU14" s="71">
        <f t="shared" ca="1" si="61"/>
        <v>1563.4116813543537</v>
      </c>
      <c r="BV14" s="71">
        <f t="shared" ca="1" si="61"/>
        <v>1479.6574841389418</v>
      </c>
      <c r="BW14" s="71">
        <f t="shared" ref="BW14:DG14" ca="1" si="62">BW70</f>
        <v>1395.9032869235298</v>
      </c>
      <c r="BX14" s="71">
        <f t="shared" ca="1" si="62"/>
        <v>1312.1490897081178</v>
      </c>
      <c r="BY14" s="71">
        <f t="shared" ca="1" si="62"/>
        <v>1228.3948924927058</v>
      </c>
      <c r="BZ14" s="71">
        <f t="shared" ca="1" si="62"/>
        <v>1144.6406952772938</v>
      </c>
      <c r="CA14" s="71">
        <f t="shared" ca="1" si="62"/>
        <v>1060.8864980618819</v>
      </c>
      <c r="CB14" s="71">
        <f t="shared" ca="1" si="62"/>
        <v>977.13230084646978</v>
      </c>
      <c r="CC14" s="71">
        <f t="shared" ca="1" si="62"/>
        <v>893.37810363105768</v>
      </c>
      <c r="CD14" s="71">
        <f t="shared" ca="1" si="62"/>
        <v>809.62390641564559</v>
      </c>
      <c r="CE14" s="71">
        <f t="shared" ca="1" si="62"/>
        <v>725.8697092002335</v>
      </c>
      <c r="CF14" s="71">
        <f t="shared" ca="1" si="62"/>
        <v>642.11551198482141</v>
      </c>
      <c r="CG14" s="71">
        <f t="shared" ca="1" si="62"/>
        <v>558.36131476940932</v>
      </c>
      <c r="CH14" s="71">
        <f t="shared" ca="1" si="62"/>
        <v>474.60711755399723</v>
      </c>
      <c r="CI14" s="71">
        <f t="shared" ca="1" si="62"/>
        <v>390.85292033858514</v>
      </c>
      <c r="CJ14" s="71">
        <f t="shared" ca="1" si="62"/>
        <v>307.09872312317304</v>
      </c>
      <c r="CK14" s="71">
        <f t="shared" ca="1" si="62"/>
        <v>223.34452590776095</v>
      </c>
      <c r="CL14" s="71">
        <f t="shared" ca="1" si="62"/>
        <v>139.59032869234886</v>
      </c>
      <c r="CM14" s="71">
        <f t="shared" ca="1" si="62"/>
        <v>55.836131476936785</v>
      </c>
      <c r="CN14" s="71">
        <f t="shared" ca="1" si="62"/>
        <v>-4.6114223550830502E-12</v>
      </c>
      <c r="CO14" s="71">
        <f t="shared" ca="1" si="62"/>
        <v>-4.6114223550830502E-12</v>
      </c>
      <c r="CP14" s="71">
        <f t="shared" ca="1" si="62"/>
        <v>-4.6114223550830502E-12</v>
      </c>
      <c r="CQ14" s="71">
        <f t="shared" ca="1" si="62"/>
        <v>-4.6114223550830502E-12</v>
      </c>
      <c r="CR14" s="71">
        <f t="shared" ca="1" si="62"/>
        <v>-4.6114223550830502E-12</v>
      </c>
      <c r="CS14" s="71">
        <f t="shared" ca="1" si="62"/>
        <v>-4.6114223550830502E-12</v>
      </c>
      <c r="CT14" s="71">
        <f t="shared" ca="1" si="62"/>
        <v>0</v>
      </c>
      <c r="CU14" s="71">
        <f t="shared" ca="1" si="62"/>
        <v>0</v>
      </c>
      <c r="CV14" s="71">
        <f t="shared" ca="1" si="62"/>
        <v>0</v>
      </c>
      <c r="CW14" s="71">
        <f t="shared" ca="1" si="62"/>
        <v>0</v>
      </c>
      <c r="CX14" s="71">
        <f t="shared" ca="1" si="62"/>
        <v>0</v>
      </c>
      <c r="CY14" s="71">
        <f t="shared" ca="1" si="62"/>
        <v>0</v>
      </c>
      <c r="CZ14" s="71">
        <f t="shared" ca="1" si="62"/>
        <v>0</v>
      </c>
      <c r="DA14" s="71">
        <f t="shared" ca="1" si="62"/>
        <v>0</v>
      </c>
      <c r="DB14" s="71">
        <f t="shared" ca="1" si="62"/>
        <v>0</v>
      </c>
      <c r="DC14" s="71">
        <f t="shared" ca="1" si="62"/>
        <v>0</v>
      </c>
      <c r="DD14" s="71">
        <f t="shared" ca="1" si="62"/>
        <v>0</v>
      </c>
      <c r="DE14" s="71">
        <f t="shared" ca="1" si="62"/>
        <v>0</v>
      </c>
      <c r="DF14" s="71">
        <f t="shared" ca="1" si="62"/>
        <v>0</v>
      </c>
      <c r="DG14" s="71">
        <f t="shared" ca="1" si="62"/>
        <v>0</v>
      </c>
      <c r="DH14" s="71">
        <f t="shared" ref="DH14:EP14" ca="1" si="63">DH70</f>
        <v>0</v>
      </c>
      <c r="DI14" s="71">
        <f t="shared" ca="1" si="63"/>
        <v>0</v>
      </c>
      <c r="DJ14" s="71">
        <f t="shared" ca="1" si="63"/>
        <v>0</v>
      </c>
      <c r="DK14" s="71">
        <f t="shared" ca="1" si="63"/>
        <v>0</v>
      </c>
      <c r="DL14" s="71">
        <f t="shared" ca="1" si="63"/>
        <v>0</v>
      </c>
      <c r="DM14" s="71">
        <f t="shared" ca="1" si="63"/>
        <v>0</v>
      </c>
      <c r="DN14" s="71">
        <f t="shared" ca="1" si="63"/>
        <v>0</v>
      </c>
      <c r="DO14" s="71">
        <f t="shared" ca="1" si="63"/>
        <v>0</v>
      </c>
      <c r="DP14" s="71">
        <f t="shared" ca="1" si="63"/>
        <v>0</v>
      </c>
      <c r="DQ14" s="71">
        <f t="shared" ca="1" si="63"/>
        <v>0</v>
      </c>
      <c r="DR14" s="71">
        <f t="shared" ca="1" si="63"/>
        <v>0</v>
      </c>
      <c r="DS14" s="71">
        <f t="shared" ca="1" si="63"/>
        <v>0</v>
      </c>
      <c r="DT14" s="71">
        <f t="shared" ca="1" si="63"/>
        <v>0</v>
      </c>
      <c r="DU14" s="71">
        <f t="shared" ca="1" si="63"/>
        <v>0</v>
      </c>
      <c r="DV14" s="71">
        <f t="shared" ca="1" si="63"/>
        <v>0</v>
      </c>
      <c r="DW14" s="71">
        <f t="shared" ca="1" si="63"/>
        <v>0</v>
      </c>
      <c r="DX14" s="71">
        <f t="shared" ca="1" si="63"/>
        <v>0</v>
      </c>
      <c r="DY14" s="71">
        <f t="shared" ca="1" si="63"/>
        <v>0</v>
      </c>
      <c r="DZ14" s="71">
        <f t="shared" ca="1" si="63"/>
        <v>0</v>
      </c>
      <c r="EA14" s="71">
        <f t="shared" ca="1" si="63"/>
        <v>0</v>
      </c>
      <c r="EB14" s="71">
        <f t="shared" ca="1" si="63"/>
        <v>0</v>
      </c>
      <c r="EC14" s="71">
        <f t="shared" ca="1" si="63"/>
        <v>0</v>
      </c>
      <c r="ED14" s="71">
        <f t="shared" ca="1" si="63"/>
        <v>0</v>
      </c>
      <c r="EE14" s="71">
        <f t="shared" ca="1" si="63"/>
        <v>0</v>
      </c>
      <c r="EF14" s="71">
        <f t="shared" ca="1" si="63"/>
        <v>0</v>
      </c>
      <c r="EG14" s="71">
        <f t="shared" ca="1" si="63"/>
        <v>0</v>
      </c>
      <c r="EH14" s="71">
        <f t="shared" ca="1" si="63"/>
        <v>0</v>
      </c>
      <c r="EI14" s="71">
        <f t="shared" ca="1" si="63"/>
        <v>0</v>
      </c>
      <c r="EJ14" s="71">
        <f t="shared" ca="1" si="63"/>
        <v>0</v>
      </c>
      <c r="EK14" s="71">
        <f t="shared" ca="1" si="63"/>
        <v>0</v>
      </c>
      <c r="EL14" s="71">
        <f t="shared" ca="1" si="63"/>
        <v>0</v>
      </c>
      <c r="EM14" s="71">
        <f t="shared" ca="1" si="63"/>
        <v>0</v>
      </c>
      <c r="EN14" s="71">
        <f t="shared" ca="1" si="63"/>
        <v>0</v>
      </c>
      <c r="EO14" s="71">
        <f t="shared" ca="1" si="63"/>
        <v>0</v>
      </c>
      <c r="EP14" s="71">
        <f t="shared" ca="1" si="63"/>
        <v>0</v>
      </c>
    </row>
    <row r="15" spans="1:146" ht="14.1" customHeight="1">
      <c r="B15" s="20" t="s">
        <v>1044</v>
      </c>
      <c r="D15" s="306" t="s">
        <v>97</v>
      </c>
      <c r="E15" s="71"/>
      <c r="F15" s="71"/>
      <c r="G15" s="71"/>
      <c r="H15" s="71">
        <f t="shared" ref="H15:K15" ca="1" si="64">H77</f>
        <v>0</v>
      </c>
      <c r="I15" s="71">
        <f t="shared" ca="1" si="64"/>
        <v>0</v>
      </c>
      <c r="J15" s="71">
        <f t="shared" ca="1" si="64"/>
        <v>0</v>
      </c>
      <c r="K15" s="71">
        <f t="shared" ca="1" si="64"/>
        <v>0</v>
      </c>
      <c r="L15" s="71">
        <f ca="1">L77</f>
        <v>622.5</v>
      </c>
      <c r="M15" s="71">
        <f t="shared" ref="M15:BX15" ca="1" si="65">M77</f>
        <v>415</v>
      </c>
      <c r="N15" s="71">
        <f t="shared" ca="1" si="65"/>
        <v>207.5</v>
      </c>
      <c r="O15" s="71">
        <f t="shared" ca="1" si="65"/>
        <v>0</v>
      </c>
      <c r="P15" s="71">
        <f t="shared" ca="1" si="65"/>
        <v>735</v>
      </c>
      <c r="Q15" s="71">
        <f t="shared" ca="1" si="65"/>
        <v>490</v>
      </c>
      <c r="R15" s="71">
        <f t="shared" ca="1" si="65"/>
        <v>245</v>
      </c>
      <c r="S15" s="71">
        <f t="shared" ca="1" si="65"/>
        <v>0</v>
      </c>
      <c r="T15" s="71">
        <f t="shared" ca="1" si="65"/>
        <v>735</v>
      </c>
      <c r="U15" s="71">
        <f t="shared" ca="1" si="65"/>
        <v>490</v>
      </c>
      <c r="V15" s="71">
        <f t="shared" ca="1" si="65"/>
        <v>245</v>
      </c>
      <c r="W15" s="71">
        <f t="shared" ca="1" si="65"/>
        <v>0</v>
      </c>
      <c r="X15" s="71">
        <f t="shared" ca="1" si="65"/>
        <v>735</v>
      </c>
      <c r="Y15" s="71">
        <f t="shared" ca="1" si="65"/>
        <v>490</v>
      </c>
      <c r="Z15" s="71">
        <f t="shared" ca="1" si="65"/>
        <v>245</v>
      </c>
      <c r="AA15" s="71">
        <f t="shared" ca="1" si="65"/>
        <v>0</v>
      </c>
      <c r="AB15" s="71">
        <f t="shared" ca="1" si="65"/>
        <v>735</v>
      </c>
      <c r="AC15" s="71">
        <f t="shared" ca="1" si="65"/>
        <v>490</v>
      </c>
      <c r="AD15" s="71">
        <f t="shared" ca="1" si="65"/>
        <v>245</v>
      </c>
      <c r="AE15" s="71">
        <f t="shared" ca="1" si="65"/>
        <v>0</v>
      </c>
      <c r="AF15" s="71">
        <f t="shared" ca="1" si="65"/>
        <v>735</v>
      </c>
      <c r="AG15" s="71">
        <f t="shared" ca="1" si="65"/>
        <v>490</v>
      </c>
      <c r="AH15" s="71">
        <f t="shared" ca="1" si="65"/>
        <v>245</v>
      </c>
      <c r="AI15" s="71">
        <f t="shared" ca="1" si="65"/>
        <v>0</v>
      </c>
      <c r="AJ15" s="71">
        <f t="shared" ca="1" si="65"/>
        <v>735</v>
      </c>
      <c r="AK15" s="71">
        <f t="shared" ca="1" si="65"/>
        <v>490</v>
      </c>
      <c r="AL15" s="71">
        <f t="shared" ca="1" si="65"/>
        <v>245</v>
      </c>
      <c r="AM15" s="71">
        <f t="shared" ca="1" si="65"/>
        <v>0</v>
      </c>
      <c r="AN15" s="71">
        <f t="shared" ca="1" si="65"/>
        <v>735</v>
      </c>
      <c r="AO15" s="71">
        <f t="shared" ca="1" si="65"/>
        <v>490</v>
      </c>
      <c r="AP15" s="71">
        <f t="shared" ca="1" si="65"/>
        <v>245</v>
      </c>
      <c r="AQ15" s="71">
        <f t="shared" ca="1" si="65"/>
        <v>0</v>
      </c>
      <c r="AR15" s="71">
        <f t="shared" ca="1" si="65"/>
        <v>735</v>
      </c>
      <c r="AS15" s="71">
        <f t="shared" ca="1" si="65"/>
        <v>490</v>
      </c>
      <c r="AT15" s="71">
        <f t="shared" ca="1" si="65"/>
        <v>245</v>
      </c>
      <c r="AU15" s="71">
        <f t="shared" ca="1" si="65"/>
        <v>0</v>
      </c>
      <c r="AV15" s="71">
        <f t="shared" ca="1" si="65"/>
        <v>735</v>
      </c>
      <c r="AW15" s="71">
        <f t="shared" ca="1" si="65"/>
        <v>490</v>
      </c>
      <c r="AX15" s="71">
        <f t="shared" ca="1" si="65"/>
        <v>245</v>
      </c>
      <c r="AY15" s="71">
        <f t="shared" ca="1" si="65"/>
        <v>0</v>
      </c>
      <c r="AZ15" s="71">
        <f t="shared" ca="1" si="65"/>
        <v>735</v>
      </c>
      <c r="BA15" s="71">
        <f t="shared" ca="1" si="65"/>
        <v>490</v>
      </c>
      <c r="BB15" s="71">
        <f t="shared" ca="1" si="65"/>
        <v>245</v>
      </c>
      <c r="BC15" s="71">
        <f t="shared" ca="1" si="65"/>
        <v>0</v>
      </c>
      <c r="BD15" s="71">
        <f t="shared" ca="1" si="65"/>
        <v>735</v>
      </c>
      <c r="BE15" s="71">
        <f t="shared" ca="1" si="65"/>
        <v>490</v>
      </c>
      <c r="BF15" s="71">
        <f t="shared" ca="1" si="65"/>
        <v>245</v>
      </c>
      <c r="BG15" s="71">
        <f t="shared" ca="1" si="65"/>
        <v>0</v>
      </c>
      <c r="BH15" s="71">
        <f t="shared" ca="1" si="65"/>
        <v>735</v>
      </c>
      <c r="BI15" s="71">
        <f t="shared" ca="1" si="65"/>
        <v>490</v>
      </c>
      <c r="BJ15" s="71">
        <f t="shared" ca="1" si="65"/>
        <v>245</v>
      </c>
      <c r="BK15" s="71">
        <f t="shared" ca="1" si="65"/>
        <v>0</v>
      </c>
      <c r="BL15" s="71">
        <f t="shared" ca="1" si="65"/>
        <v>735</v>
      </c>
      <c r="BM15" s="71">
        <f t="shared" ca="1" si="65"/>
        <v>490</v>
      </c>
      <c r="BN15" s="71">
        <f t="shared" ca="1" si="65"/>
        <v>245</v>
      </c>
      <c r="BO15" s="71">
        <f t="shared" ca="1" si="65"/>
        <v>0</v>
      </c>
      <c r="BP15" s="71">
        <f t="shared" ca="1" si="65"/>
        <v>735</v>
      </c>
      <c r="BQ15" s="71">
        <f t="shared" ca="1" si="65"/>
        <v>490</v>
      </c>
      <c r="BR15" s="71">
        <f t="shared" ca="1" si="65"/>
        <v>245</v>
      </c>
      <c r="BS15" s="71">
        <f t="shared" ca="1" si="65"/>
        <v>0</v>
      </c>
      <c r="BT15" s="71">
        <f t="shared" ca="1" si="65"/>
        <v>735</v>
      </c>
      <c r="BU15" s="71">
        <f t="shared" ca="1" si="65"/>
        <v>490</v>
      </c>
      <c r="BV15" s="71">
        <f t="shared" ca="1" si="65"/>
        <v>245</v>
      </c>
      <c r="BW15" s="71">
        <f t="shared" ca="1" si="65"/>
        <v>0</v>
      </c>
      <c r="BX15" s="71">
        <f t="shared" ca="1" si="65"/>
        <v>735</v>
      </c>
      <c r="BY15" s="71">
        <f t="shared" ref="BY15:EJ15" ca="1" si="66">BY77</f>
        <v>490</v>
      </c>
      <c r="BZ15" s="71">
        <f t="shared" ca="1" si="66"/>
        <v>245</v>
      </c>
      <c r="CA15" s="71">
        <f t="shared" ca="1" si="66"/>
        <v>0</v>
      </c>
      <c r="CB15" s="71">
        <f t="shared" ca="1" si="66"/>
        <v>735</v>
      </c>
      <c r="CC15" s="71">
        <f t="shared" ca="1" si="66"/>
        <v>490</v>
      </c>
      <c r="CD15" s="71">
        <f t="shared" ca="1" si="66"/>
        <v>245</v>
      </c>
      <c r="CE15" s="71">
        <f t="shared" ca="1" si="66"/>
        <v>0</v>
      </c>
      <c r="CF15" s="71">
        <f t="shared" ca="1" si="66"/>
        <v>735</v>
      </c>
      <c r="CG15" s="71">
        <f t="shared" ca="1" si="66"/>
        <v>490</v>
      </c>
      <c r="CH15" s="71">
        <f t="shared" ca="1" si="66"/>
        <v>245</v>
      </c>
      <c r="CI15" s="71">
        <f t="shared" ca="1" si="66"/>
        <v>0</v>
      </c>
      <c r="CJ15" s="71">
        <f t="shared" ca="1" si="66"/>
        <v>735</v>
      </c>
      <c r="CK15" s="71">
        <f t="shared" ca="1" si="66"/>
        <v>490</v>
      </c>
      <c r="CL15" s="71">
        <f t="shared" ca="1" si="66"/>
        <v>245</v>
      </c>
      <c r="CM15" s="71">
        <f t="shared" ca="1" si="66"/>
        <v>0</v>
      </c>
      <c r="CN15" s="71">
        <f t="shared" ca="1" si="66"/>
        <v>735</v>
      </c>
      <c r="CO15" s="71">
        <f t="shared" ca="1" si="66"/>
        <v>490</v>
      </c>
      <c r="CP15" s="71">
        <f t="shared" ca="1" si="66"/>
        <v>245</v>
      </c>
      <c r="CQ15" s="71">
        <f t="shared" ca="1" si="66"/>
        <v>0</v>
      </c>
      <c r="CR15" s="71">
        <f t="shared" ca="1" si="66"/>
        <v>245</v>
      </c>
      <c r="CS15" s="71">
        <f t="shared" ca="1" si="66"/>
        <v>0</v>
      </c>
      <c r="CT15" s="71">
        <f t="shared" ca="1" si="66"/>
        <v>0</v>
      </c>
      <c r="CU15" s="71">
        <f t="shared" ca="1" si="66"/>
        <v>0</v>
      </c>
      <c r="CV15" s="71">
        <f t="shared" ca="1" si="66"/>
        <v>0</v>
      </c>
      <c r="CW15" s="71">
        <f t="shared" ca="1" si="66"/>
        <v>0</v>
      </c>
      <c r="CX15" s="71">
        <f t="shared" ca="1" si="66"/>
        <v>0</v>
      </c>
      <c r="CY15" s="71">
        <f t="shared" ca="1" si="66"/>
        <v>0</v>
      </c>
      <c r="CZ15" s="71">
        <f t="shared" ca="1" si="66"/>
        <v>0</v>
      </c>
      <c r="DA15" s="71">
        <f t="shared" ca="1" si="66"/>
        <v>0</v>
      </c>
      <c r="DB15" s="71">
        <f t="shared" ca="1" si="66"/>
        <v>0</v>
      </c>
      <c r="DC15" s="71">
        <f t="shared" ca="1" si="66"/>
        <v>0</v>
      </c>
      <c r="DD15" s="71">
        <f t="shared" ca="1" si="66"/>
        <v>0</v>
      </c>
      <c r="DE15" s="71">
        <f t="shared" ca="1" si="66"/>
        <v>0</v>
      </c>
      <c r="DF15" s="71">
        <f t="shared" ca="1" si="66"/>
        <v>0</v>
      </c>
      <c r="DG15" s="71">
        <f t="shared" ca="1" si="66"/>
        <v>0</v>
      </c>
      <c r="DH15" s="71">
        <f t="shared" ca="1" si="66"/>
        <v>0</v>
      </c>
      <c r="DI15" s="71">
        <f t="shared" ca="1" si="66"/>
        <v>0</v>
      </c>
      <c r="DJ15" s="71">
        <f t="shared" ca="1" si="66"/>
        <v>0</v>
      </c>
      <c r="DK15" s="71">
        <f t="shared" ca="1" si="66"/>
        <v>0</v>
      </c>
      <c r="DL15" s="71">
        <f t="shared" ca="1" si="66"/>
        <v>0</v>
      </c>
      <c r="DM15" s="71">
        <f t="shared" ca="1" si="66"/>
        <v>0</v>
      </c>
      <c r="DN15" s="71">
        <f t="shared" ca="1" si="66"/>
        <v>0</v>
      </c>
      <c r="DO15" s="71">
        <f t="shared" ca="1" si="66"/>
        <v>0</v>
      </c>
      <c r="DP15" s="71">
        <f t="shared" ca="1" si="66"/>
        <v>0</v>
      </c>
      <c r="DQ15" s="71">
        <f t="shared" ca="1" si="66"/>
        <v>0</v>
      </c>
      <c r="DR15" s="71">
        <f t="shared" ca="1" si="66"/>
        <v>0</v>
      </c>
      <c r="DS15" s="71">
        <f t="shared" ca="1" si="66"/>
        <v>0</v>
      </c>
      <c r="DT15" s="71">
        <f t="shared" ca="1" si="66"/>
        <v>0</v>
      </c>
      <c r="DU15" s="71">
        <f t="shared" ca="1" si="66"/>
        <v>0</v>
      </c>
      <c r="DV15" s="71">
        <f t="shared" ca="1" si="66"/>
        <v>0</v>
      </c>
      <c r="DW15" s="71">
        <f t="shared" ca="1" si="66"/>
        <v>0</v>
      </c>
      <c r="DX15" s="71">
        <f t="shared" ca="1" si="66"/>
        <v>0</v>
      </c>
      <c r="DY15" s="71">
        <f t="shared" ca="1" si="66"/>
        <v>0</v>
      </c>
      <c r="DZ15" s="71">
        <f t="shared" ca="1" si="66"/>
        <v>0</v>
      </c>
      <c r="EA15" s="71">
        <f t="shared" ca="1" si="66"/>
        <v>0</v>
      </c>
      <c r="EB15" s="71">
        <f t="shared" ca="1" si="66"/>
        <v>0</v>
      </c>
      <c r="EC15" s="71">
        <f t="shared" ca="1" si="66"/>
        <v>0</v>
      </c>
      <c r="ED15" s="71">
        <f t="shared" ca="1" si="66"/>
        <v>0</v>
      </c>
      <c r="EE15" s="71">
        <f t="shared" ca="1" si="66"/>
        <v>0</v>
      </c>
      <c r="EF15" s="71">
        <f t="shared" ca="1" si="66"/>
        <v>0</v>
      </c>
      <c r="EG15" s="71">
        <f t="shared" ca="1" si="66"/>
        <v>0</v>
      </c>
      <c r="EH15" s="71">
        <f t="shared" ca="1" si="66"/>
        <v>0</v>
      </c>
      <c r="EI15" s="71">
        <f t="shared" ca="1" si="66"/>
        <v>0</v>
      </c>
      <c r="EJ15" s="71">
        <f t="shared" ca="1" si="66"/>
        <v>0</v>
      </c>
      <c r="EK15" s="71">
        <f t="shared" ref="EK15:EP15" ca="1" si="67">EK77</f>
        <v>0</v>
      </c>
      <c r="EL15" s="71">
        <f t="shared" ca="1" si="67"/>
        <v>0</v>
      </c>
      <c r="EM15" s="71">
        <f t="shared" ca="1" si="67"/>
        <v>0</v>
      </c>
      <c r="EN15" s="71">
        <f t="shared" ca="1" si="67"/>
        <v>0</v>
      </c>
      <c r="EO15" s="71">
        <f t="shared" ca="1" si="67"/>
        <v>0</v>
      </c>
      <c r="EP15" s="71">
        <f t="shared" ca="1" si="67"/>
        <v>0</v>
      </c>
    </row>
    <row r="16" spans="1:146" ht="14.1" customHeight="1">
      <c r="B16" s="20" t="s">
        <v>296</v>
      </c>
      <c r="D16" s="306" t="s">
        <v>97</v>
      </c>
      <c r="E16" s="71"/>
      <c r="F16" s="71"/>
      <c r="G16" s="71"/>
      <c r="H16" s="71">
        <f t="shared" ref="H16:I16" si="68">H91</f>
        <v>0</v>
      </c>
      <c r="I16" s="71">
        <f t="shared" si="68"/>
        <v>0</v>
      </c>
      <c r="J16" s="71">
        <f>J91</f>
        <v>0</v>
      </c>
      <c r="K16" s="71">
        <f t="shared" ref="K16:BV16" ca="1" si="69">K91</f>
        <v>0</v>
      </c>
      <c r="L16" s="71">
        <f t="shared" ca="1" si="69"/>
        <v>0</v>
      </c>
      <c r="M16" s="71">
        <f t="shared" ca="1" si="69"/>
        <v>0</v>
      </c>
      <c r="N16" s="71">
        <f t="shared" ca="1" si="69"/>
        <v>0</v>
      </c>
      <c r="O16" s="71">
        <f t="shared" ca="1" si="69"/>
        <v>0</v>
      </c>
      <c r="P16" s="71">
        <f t="shared" ca="1" si="69"/>
        <v>0</v>
      </c>
      <c r="Q16" s="71">
        <f t="shared" ca="1" si="69"/>
        <v>137976.35327458259</v>
      </c>
      <c r="R16" s="71">
        <f t="shared" ca="1" si="69"/>
        <v>136251.64885865033</v>
      </c>
      <c r="S16" s="71">
        <f t="shared" ca="1" si="69"/>
        <v>134526.94444271803</v>
      </c>
      <c r="T16" s="71">
        <f t="shared" ca="1" si="69"/>
        <v>132802.24002678576</v>
      </c>
      <c r="U16" s="71">
        <f t="shared" ca="1" si="69"/>
        <v>131077.53561085346</v>
      </c>
      <c r="V16" s="71">
        <f t="shared" ca="1" si="69"/>
        <v>129352.83119492118</v>
      </c>
      <c r="W16" s="71">
        <f t="shared" ca="1" si="69"/>
        <v>127628.1267789889</v>
      </c>
      <c r="X16" s="71">
        <f t="shared" ca="1" si="69"/>
        <v>125903.42236305661</v>
      </c>
      <c r="Y16" s="71">
        <f t="shared" ca="1" si="69"/>
        <v>124178.71794712433</v>
      </c>
      <c r="Z16" s="71">
        <f t="shared" ca="1" si="69"/>
        <v>122454.01353119205</v>
      </c>
      <c r="AA16" s="71">
        <f t="shared" ca="1" si="69"/>
        <v>120729.30911525976</v>
      </c>
      <c r="AB16" s="71">
        <f t="shared" ca="1" si="69"/>
        <v>119004.60469932748</v>
      </c>
      <c r="AC16" s="71">
        <f t="shared" ca="1" si="69"/>
        <v>117279.9002833952</v>
      </c>
      <c r="AD16" s="71">
        <f t="shared" ca="1" si="69"/>
        <v>115555.19586746291</v>
      </c>
      <c r="AE16" s="71">
        <f t="shared" ca="1" si="69"/>
        <v>113830.49145153063</v>
      </c>
      <c r="AF16" s="71">
        <f t="shared" ca="1" si="69"/>
        <v>112105.78703559835</v>
      </c>
      <c r="AG16" s="71">
        <f t="shared" ca="1" si="69"/>
        <v>110381.08261966606</v>
      </c>
      <c r="AH16" s="71">
        <f t="shared" ca="1" si="69"/>
        <v>108656.37820373378</v>
      </c>
      <c r="AI16" s="71">
        <f t="shared" ca="1" si="69"/>
        <v>106931.6737878015</v>
      </c>
      <c r="AJ16" s="71">
        <f t="shared" ca="1" si="69"/>
        <v>105206.96937186923</v>
      </c>
      <c r="AK16" s="71">
        <f t="shared" ca="1" si="69"/>
        <v>103482.26495593693</v>
      </c>
      <c r="AL16" s="71">
        <f t="shared" ca="1" si="69"/>
        <v>101757.56054000466</v>
      </c>
      <c r="AM16" s="71">
        <f t="shared" ca="1" si="69"/>
        <v>100032.85612407236</v>
      </c>
      <c r="AN16" s="71">
        <f t="shared" ca="1" si="69"/>
        <v>98308.151708140096</v>
      </c>
      <c r="AO16" s="71">
        <f t="shared" ca="1" si="69"/>
        <v>96583.447292207798</v>
      </c>
      <c r="AP16" s="71">
        <f t="shared" ca="1" si="69"/>
        <v>94858.74287627553</v>
      </c>
      <c r="AQ16" s="71">
        <f t="shared" ca="1" si="69"/>
        <v>93134.038460343232</v>
      </c>
      <c r="AR16" s="71">
        <f t="shared" ca="1" si="69"/>
        <v>91409.334044410964</v>
      </c>
      <c r="AS16" s="71">
        <f t="shared" ca="1" si="69"/>
        <v>89684.629628478666</v>
      </c>
      <c r="AT16" s="71">
        <f t="shared" ca="1" si="69"/>
        <v>87959.925212546397</v>
      </c>
      <c r="AU16" s="71">
        <f t="shared" ca="1" si="69"/>
        <v>86235.2207966141</v>
      </c>
      <c r="AV16" s="71">
        <f t="shared" ca="1" si="69"/>
        <v>84510.516380681831</v>
      </c>
      <c r="AW16" s="71">
        <f t="shared" ca="1" si="69"/>
        <v>82785.811964749533</v>
      </c>
      <c r="AX16" s="71">
        <f t="shared" ca="1" si="69"/>
        <v>81061.107548817265</v>
      </c>
      <c r="AY16" s="71">
        <f t="shared" ca="1" si="69"/>
        <v>79336.403132884967</v>
      </c>
      <c r="AZ16" s="71">
        <f t="shared" ca="1" si="69"/>
        <v>77611.698716952698</v>
      </c>
      <c r="BA16" s="71">
        <f t="shared" ca="1" si="69"/>
        <v>75886.994301020401</v>
      </c>
      <c r="BB16" s="71">
        <f t="shared" ca="1" si="69"/>
        <v>74162.289885088132</v>
      </c>
      <c r="BC16" s="71">
        <f t="shared" ca="1" si="69"/>
        <v>72437.585469155849</v>
      </c>
      <c r="BD16" s="71">
        <f t="shared" ca="1" si="69"/>
        <v>70712.881053223566</v>
      </c>
      <c r="BE16" s="71">
        <f t="shared" ca="1" si="69"/>
        <v>68988.176637291283</v>
      </c>
      <c r="BF16" s="71">
        <f t="shared" ca="1" si="69"/>
        <v>67263.472221358999</v>
      </c>
      <c r="BG16" s="71">
        <f t="shared" ca="1" si="69"/>
        <v>65538.767805426716</v>
      </c>
      <c r="BH16" s="71">
        <f t="shared" ca="1" si="69"/>
        <v>63814.063389494433</v>
      </c>
      <c r="BI16" s="71">
        <f t="shared" ca="1" si="69"/>
        <v>62089.35897356215</v>
      </c>
      <c r="BJ16" s="71">
        <f t="shared" ca="1" si="69"/>
        <v>60364.654557629867</v>
      </c>
      <c r="BK16" s="71">
        <f t="shared" ca="1" si="69"/>
        <v>58639.950141697584</v>
      </c>
      <c r="BL16" s="71">
        <f t="shared" ca="1" si="69"/>
        <v>56915.2457257653</v>
      </c>
      <c r="BM16" s="71">
        <f t="shared" ca="1" si="69"/>
        <v>55190.541309833017</v>
      </c>
      <c r="BN16" s="71">
        <f t="shared" ca="1" si="69"/>
        <v>53465.836893900734</v>
      </c>
      <c r="BO16" s="71">
        <f t="shared" ca="1" si="69"/>
        <v>51741.132477968451</v>
      </c>
      <c r="BP16" s="71">
        <f t="shared" ca="1" si="69"/>
        <v>50016.428062036168</v>
      </c>
      <c r="BQ16" s="71">
        <f t="shared" ca="1" si="69"/>
        <v>48291.723646103885</v>
      </c>
      <c r="BR16" s="71">
        <f t="shared" ca="1" si="69"/>
        <v>46567.019230171602</v>
      </c>
      <c r="BS16" s="71">
        <f t="shared" ca="1" si="69"/>
        <v>44842.314814239318</v>
      </c>
      <c r="BT16" s="71">
        <f t="shared" ca="1" si="69"/>
        <v>43117.610398307035</v>
      </c>
      <c r="BU16" s="71">
        <f t="shared" ca="1" si="69"/>
        <v>41392.905982374752</v>
      </c>
      <c r="BV16" s="71">
        <f t="shared" ca="1" si="69"/>
        <v>39668.201566442469</v>
      </c>
      <c r="BW16" s="71">
        <f t="shared" ref="BW16:DG16" ca="1" si="70">BW91</f>
        <v>37943.497150510186</v>
      </c>
      <c r="BX16" s="71">
        <f t="shared" ca="1" si="70"/>
        <v>36218.792734577903</v>
      </c>
      <c r="BY16" s="71">
        <f t="shared" ca="1" si="70"/>
        <v>34494.088318645619</v>
      </c>
      <c r="BZ16" s="71">
        <f t="shared" ca="1" si="70"/>
        <v>32769.383902713336</v>
      </c>
      <c r="CA16" s="71">
        <f t="shared" ca="1" si="70"/>
        <v>31044.679486781053</v>
      </c>
      <c r="CB16" s="71">
        <f t="shared" ca="1" si="70"/>
        <v>29319.97507084877</v>
      </c>
      <c r="CC16" s="71">
        <f t="shared" ca="1" si="70"/>
        <v>27595.270654916487</v>
      </c>
      <c r="CD16" s="71">
        <f t="shared" ca="1" si="70"/>
        <v>25870.566238984204</v>
      </c>
      <c r="CE16" s="71">
        <f t="shared" ca="1" si="70"/>
        <v>24145.861823051921</v>
      </c>
      <c r="CF16" s="71">
        <f t="shared" ca="1" si="70"/>
        <v>22421.157407119637</v>
      </c>
      <c r="CG16" s="71">
        <f t="shared" ca="1" si="70"/>
        <v>20696.452991187354</v>
      </c>
      <c r="CH16" s="71">
        <f t="shared" ca="1" si="70"/>
        <v>18971.748575255071</v>
      </c>
      <c r="CI16" s="71">
        <f t="shared" ca="1" si="70"/>
        <v>17247.044159322788</v>
      </c>
      <c r="CJ16" s="71">
        <f t="shared" ca="1" si="70"/>
        <v>15522.339743390505</v>
      </c>
      <c r="CK16" s="71">
        <f t="shared" ca="1" si="70"/>
        <v>13797.635327458222</v>
      </c>
      <c r="CL16" s="71">
        <f t="shared" ca="1" si="70"/>
        <v>12072.930911525938</v>
      </c>
      <c r="CM16" s="71">
        <f t="shared" ca="1" si="70"/>
        <v>10348.226495593655</v>
      </c>
      <c r="CN16" s="71">
        <f t="shared" ca="1" si="70"/>
        <v>8623.5220796613721</v>
      </c>
      <c r="CO16" s="71">
        <f t="shared" ca="1" si="70"/>
        <v>6898.8176637291035</v>
      </c>
      <c r="CP16" s="71">
        <f t="shared" ca="1" si="70"/>
        <v>5174.1132477968349</v>
      </c>
      <c r="CQ16" s="71">
        <f t="shared" ca="1" si="70"/>
        <v>3449.4088318645663</v>
      </c>
      <c r="CR16" s="71">
        <f t="shared" ca="1" si="70"/>
        <v>1724.7044159322977</v>
      </c>
      <c r="CS16" s="71">
        <f t="shared" ca="1" si="70"/>
        <v>0</v>
      </c>
      <c r="CT16" s="71">
        <f t="shared" ca="1" si="70"/>
        <v>0</v>
      </c>
      <c r="CU16" s="71">
        <f t="shared" ca="1" si="70"/>
        <v>0</v>
      </c>
      <c r="CV16" s="71">
        <f t="shared" ca="1" si="70"/>
        <v>0</v>
      </c>
      <c r="CW16" s="71">
        <f t="shared" ca="1" si="70"/>
        <v>0</v>
      </c>
      <c r="CX16" s="71">
        <f t="shared" ca="1" si="70"/>
        <v>0</v>
      </c>
      <c r="CY16" s="71">
        <f t="shared" ca="1" si="70"/>
        <v>0</v>
      </c>
      <c r="CZ16" s="71">
        <f t="shared" ca="1" si="70"/>
        <v>0</v>
      </c>
      <c r="DA16" s="71">
        <f t="shared" ca="1" si="70"/>
        <v>0</v>
      </c>
      <c r="DB16" s="71">
        <f t="shared" ca="1" si="70"/>
        <v>0</v>
      </c>
      <c r="DC16" s="71">
        <f t="shared" ca="1" si="70"/>
        <v>0</v>
      </c>
      <c r="DD16" s="71">
        <f t="shared" ca="1" si="70"/>
        <v>0</v>
      </c>
      <c r="DE16" s="71">
        <f t="shared" ca="1" si="70"/>
        <v>0</v>
      </c>
      <c r="DF16" s="71">
        <f t="shared" ca="1" si="70"/>
        <v>0</v>
      </c>
      <c r="DG16" s="71">
        <f t="shared" ca="1" si="70"/>
        <v>0</v>
      </c>
      <c r="DH16" s="71">
        <f t="shared" ref="DH16:EP16" ca="1" si="71">DH91</f>
        <v>0</v>
      </c>
      <c r="DI16" s="71">
        <f t="shared" ca="1" si="71"/>
        <v>0</v>
      </c>
      <c r="DJ16" s="71">
        <f t="shared" ca="1" si="71"/>
        <v>0</v>
      </c>
      <c r="DK16" s="71">
        <f t="shared" ca="1" si="71"/>
        <v>0</v>
      </c>
      <c r="DL16" s="71">
        <f t="shared" ca="1" si="71"/>
        <v>0</v>
      </c>
      <c r="DM16" s="71">
        <f t="shared" ca="1" si="71"/>
        <v>0</v>
      </c>
      <c r="DN16" s="71">
        <f t="shared" ca="1" si="71"/>
        <v>0</v>
      </c>
      <c r="DO16" s="71">
        <f t="shared" ca="1" si="71"/>
        <v>0</v>
      </c>
      <c r="DP16" s="71">
        <f t="shared" ca="1" si="71"/>
        <v>0</v>
      </c>
      <c r="DQ16" s="71">
        <f t="shared" ca="1" si="71"/>
        <v>0</v>
      </c>
      <c r="DR16" s="71">
        <f t="shared" ca="1" si="71"/>
        <v>0</v>
      </c>
      <c r="DS16" s="71">
        <f t="shared" ca="1" si="71"/>
        <v>0</v>
      </c>
      <c r="DT16" s="71">
        <f t="shared" ca="1" si="71"/>
        <v>0</v>
      </c>
      <c r="DU16" s="71">
        <f t="shared" ca="1" si="71"/>
        <v>0</v>
      </c>
      <c r="DV16" s="71">
        <f t="shared" ca="1" si="71"/>
        <v>0</v>
      </c>
      <c r="DW16" s="71">
        <f t="shared" ca="1" si="71"/>
        <v>0</v>
      </c>
      <c r="DX16" s="71">
        <f t="shared" ca="1" si="71"/>
        <v>0</v>
      </c>
      <c r="DY16" s="71">
        <f t="shared" ca="1" si="71"/>
        <v>0</v>
      </c>
      <c r="DZ16" s="71">
        <f t="shared" ca="1" si="71"/>
        <v>0</v>
      </c>
      <c r="EA16" s="71">
        <f t="shared" ca="1" si="71"/>
        <v>0</v>
      </c>
      <c r="EB16" s="71">
        <f t="shared" ca="1" si="71"/>
        <v>0</v>
      </c>
      <c r="EC16" s="71">
        <f t="shared" ca="1" si="71"/>
        <v>0</v>
      </c>
      <c r="ED16" s="71">
        <f t="shared" ca="1" si="71"/>
        <v>0</v>
      </c>
      <c r="EE16" s="71">
        <f t="shared" ca="1" si="71"/>
        <v>0</v>
      </c>
      <c r="EF16" s="71">
        <f t="shared" ca="1" si="71"/>
        <v>0</v>
      </c>
      <c r="EG16" s="71">
        <f t="shared" ca="1" si="71"/>
        <v>0</v>
      </c>
      <c r="EH16" s="71">
        <f t="shared" ca="1" si="71"/>
        <v>0</v>
      </c>
      <c r="EI16" s="71">
        <f t="shared" ca="1" si="71"/>
        <v>0</v>
      </c>
      <c r="EJ16" s="71">
        <f t="shared" ca="1" si="71"/>
        <v>0</v>
      </c>
      <c r="EK16" s="71">
        <f t="shared" ca="1" si="71"/>
        <v>0</v>
      </c>
      <c r="EL16" s="71">
        <f t="shared" ca="1" si="71"/>
        <v>0</v>
      </c>
      <c r="EM16" s="71">
        <f t="shared" ca="1" si="71"/>
        <v>0</v>
      </c>
      <c r="EN16" s="71">
        <f t="shared" ca="1" si="71"/>
        <v>0</v>
      </c>
      <c r="EO16" s="71">
        <f t="shared" ca="1" si="71"/>
        <v>0</v>
      </c>
      <c r="EP16" s="71">
        <f t="shared" ca="1" si="71"/>
        <v>0</v>
      </c>
    </row>
    <row r="17" spans="2:146" ht="14.1" customHeight="1">
      <c r="B17" s="20" t="s">
        <v>371</v>
      </c>
      <c r="D17" s="306" t="s">
        <v>97</v>
      </c>
      <c r="E17" s="71"/>
      <c r="F17" s="71"/>
      <c r="G17" s="71"/>
      <c r="H17" s="71">
        <f t="shared" ref="H17:I17" ca="1" si="72">H98</f>
        <v>0</v>
      </c>
      <c r="I17" s="71">
        <f t="shared" ca="1" si="72"/>
        <v>0</v>
      </c>
      <c r="J17" s="71">
        <f ca="1">J98</f>
        <v>0</v>
      </c>
      <c r="K17" s="71">
        <f t="shared" ref="K17:BV17" ca="1" si="73">K98</f>
        <v>0</v>
      </c>
      <c r="L17" s="71">
        <f t="shared" ca="1" si="73"/>
        <v>27547.41151251999</v>
      </c>
      <c r="M17" s="71">
        <f t="shared" ca="1" si="73"/>
        <v>39211.411703451151</v>
      </c>
      <c r="N17" s="71">
        <f t="shared" ca="1" si="73"/>
        <v>62108.271372048257</v>
      </c>
      <c r="O17" s="71">
        <f t="shared" ca="1" si="73"/>
        <v>85331.249673480546</v>
      </c>
      <c r="P17" s="71">
        <f t="shared" ca="1" si="73"/>
        <v>108936.68878480673</v>
      </c>
      <c r="Q17" s="71">
        <f t="shared" ca="1" si="73"/>
        <v>0</v>
      </c>
      <c r="R17" s="71">
        <f t="shared" ca="1" si="73"/>
        <v>0</v>
      </c>
      <c r="S17" s="71">
        <f t="shared" ca="1" si="73"/>
        <v>0</v>
      </c>
      <c r="T17" s="71">
        <f t="shared" ca="1" si="73"/>
        <v>0</v>
      </c>
      <c r="U17" s="71">
        <f t="shared" ca="1" si="73"/>
        <v>0</v>
      </c>
      <c r="V17" s="71">
        <f t="shared" ca="1" si="73"/>
        <v>0</v>
      </c>
      <c r="W17" s="71">
        <f t="shared" ca="1" si="73"/>
        <v>0</v>
      </c>
      <c r="X17" s="71">
        <f t="shared" ca="1" si="73"/>
        <v>0</v>
      </c>
      <c r="Y17" s="71">
        <f t="shared" ca="1" si="73"/>
        <v>0</v>
      </c>
      <c r="Z17" s="71">
        <f t="shared" ca="1" si="73"/>
        <v>0</v>
      </c>
      <c r="AA17" s="71">
        <f t="shared" ca="1" si="73"/>
        <v>0</v>
      </c>
      <c r="AB17" s="71">
        <f t="shared" ca="1" si="73"/>
        <v>0</v>
      </c>
      <c r="AC17" s="71">
        <f t="shared" ca="1" si="73"/>
        <v>0</v>
      </c>
      <c r="AD17" s="71">
        <f t="shared" ca="1" si="73"/>
        <v>0</v>
      </c>
      <c r="AE17" s="71">
        <f t="shared" ca="1" si="73"/>
        <v>0</v>
      </c>
      <c r="AF17" s="71">
        <f t="shared" ca="1" si="73"/>
        <v>0</v>
      </c>
      <c r="AG17" s="71">
        <f t="shared" ca="1" si="73"/>
        <v>0</v>
      </c>
      <c r="AH17" s="71">
        <f t="shared" ca="1" si="73"/>
        <v>0</v>
      </c>
      <c r="AI17" s="71">
        <f t="shared" ca="1" si="73"/>
        <v>0</v>
      </c>
      <c r="AJ17" s="71">
        <f t="shared" ca="1" si="73"/>
        <v>0</v>
      </c>
      <c r="AK17" s="71">
        <f t="shared" ca="1" si="73"/>
        <v>0</v>
      </c>
      <c r="AL17" s="71">
        <f t="shared" ca="1" si="73"/>
        <v>0</v>
      </c>
      <c r="AM17" s="71">
        <f t="shared" ca="1" si="73"/>
        <v>0</v>
      </c>
      <c r="AN17" s="71">
        <f t="shared" ca="1" si="73"/>
        <v>0</v>
      </c>
      <c r="AO17" s="71">
        <f t="shared" ca="1" si="73"/>
        <v>0</v>
      </c>
      <c r="AP17" s="71">
        <f t="shared" ca="1" si="73"/>
        <v>0</v>
      </c>
      <c r="AQ17" s="71">
        <f t="shared" ca="1" si="73"/>
        <v>0</v>
      </c>
      <c r="AR17" s="71">
        <f t="shared" ca="1" si="73"/>
        <v>0</v>
      </c>
      <c r="AS17" s="71">
        <f t="shared" ca="1" si="73"/>
        <v>0</v>
      </c>
      <c r="AT17" s="71">
        <f t="shared" ca="1" si="73"/>
        <v>0</v>
      </c>
      <c r="AU17" s="71">
        <f t="shared" ca="1" si="73"/>
        <v>0</v>
      </c>
      <c r="AV17" s="71">
        <f t="shared" ca="1" si="73"/>
        <v>0</v>
      </c>
      <c r="AW17" s="71">
        <f t="shared" ca="1" si="73"/>
        <v>0</v>
      </c>
      <c r="AX17" s="71">
        <f t="shared" ca="1" si="73"/>
        <v>0</v>
      </c>
      <c r="AY17" s="71">
        <f t="shared" ca="1" si="73"/>
        <v>0</v>
      </c>
      <c r="AZ17" s="71">
        <f t="shared" ca="1" si="73"/>
        <v>0</v>
      </c>
      <c r="BA17" s="71">
        <f t="shared" ca="1" si="73"/>
        <v>0</v>
      </c>
      <c r="BB17" s="71">
        <f t="shared" ca="1" si="73"/>
        <v>0</v>
      </c>
      <c r="BC17" s="71">
        <f t="shared" ca="1" si="73"/>
        <v>0</v>
      </c>
      <c r="BD17" s="71">
        <f t="shared" ca="1" si="73"/>
        <v>0</v>
      </c>
      <c r="BE17" s="71">
        <f t="shared" ca="1" si="73"/>
        <v>0</v>
      </c>
      <c r="BF17" s="71">
        <f t="shared" ca="1" si="73"/>
        <v>0</v>
      </c>
      <c r="BG17" s="71">
        <f t="shared" ca="1" si="73"/>
        <v>0</v>
      </c>
      <c r="BH17" s="71">
        <f t="shared" ca="1" si="73"/>
        <v>0</v>
      </c>
      <c r="BI17" s="71">
        <f t="shared" ca="1" si="73"/>
        <v>0</v>
      </c>
      <c r="BJ17" s="71">
        <f t="shared" ca="1" si="73"/>
        <v>0</v>
      </c>
      <c r="BK17" s="71">
        <f t="shared" ca="1" si="73"/>
        <v>0</v>
      </c>
      <c r="BL17" s="71">
        <f t="shared" ca="1" si="73"/>
        <v>0</v>
      </c>
      <c r="BM17" s="71">
        <f t="shared" ca="1" si="73"/>
        <v>0</v>
      </c>
      <c r="BN17" s="71">
        <f t="shared" ca="1" si="73"/>
        <v>0</v>
      </c>
      <c r="BO17" s="71">
        <f t="shared" ca="1" si="73"/>
        <v>0</v>
      </c>
      <c r="BP17" s="71">
        <f t="shared" ca="1" si="73"/>
        <v>0</v>
      </c>
      <c r="BQ17" s="71">
        <f t="shared" ca="1" si="73"/>
        <v>0</v>
      </c>
      <c r="BR17" s="71">
        <f t="shared" ca="1" si="73"/>
        <v>0</v>
      </c>
      <c r="BS17" s="71">
        <f t="shared" ca="1" si="73"/>
        <v>0</v>
      </c>
      <c r="BT17" s="71">
        <f t="shared" ca="1" si="73"/>
        <v>0</v>
      </c>
      <c r="BU17" s="71">
        <f t="shared" ca="1" si="73"/>
        <v>0</v>
      </c>
      <c r="BV17" s="71">
        <f t="shared" ca="1" si="73"/>
        <v>0</v>
      </c>
      <c r="BW17" s="71">
        <f t="shared" ref="BW17:DG17" ca="1" si="74">BW98</f>
        <v>0</v>
      </c>
      <c r="BX17" s="71">
        <f t="shared" ca="1" si="74"/>
        <v>0</v>
      </c>
      <c r="BY17" s="71">
        <f t="shared" ca="1" si="74"/>
        <v>0</v>
      </c>
      <c r="BZ17" s="71">
        <f t="shared" ca="1" si="74"/>
        <v>0</v>
      </c>
      <c r="CA17" s="71">
        <f t="shared" ca="1" si="74"/>
        <v>0</v>
      </c>
      <c r="CB17" s="71">
        <f t="shared" ca="1" si="74"/>
        <v>0</v>
      </c>
      <c r="CC17" s="71">
        <f t="shared" ca="1" si="74"/>
        <v>0</v>
      </c>
      <c r="CD17" s="71">
        <f t="shared" ca="1" si="74"/>
        <v>0</v>
      </c>
      <c r="CE17" s="71">
        <f t="shared" ca="1" si="74"/>
        <v>0</v>
      </c>
      <c r="CF17" s="71">
        <f t="shared" ca="1" si="74"/>
        <v>0</v>
      </c>
      <c r="CG17" s="71">
        <f t="shared" ca="1" si="74"/>
        <v>0</v>
      </c>
      <c r="CH17" s="71">
        <f t="shared" ca="1" si="74"/>
        <v>0</v>
      </c>
      <c r="CI17" s="71">
        <f t="shared" ca="1" si="74"/>
        <v>0</v>
      </c>
      <c r="CJ17" s="71">
        <f t="shared" ca="1" si="74"/>
        <v>0</v>
      </c>
      <c r="CK17" s="71">
        <f t="shared" ca="1" si="74"/>
        <v>0</v>
      </c>
      <c r="CL17" s="71">
        <f t="shared" ca="1" si="74"/>
        <v>0</v>
      </c>
      <c r="CM17" s="71">
        <f t="shared" ca="1" si="74"/>
        <v>0</v>
      </c>
      <c r="CN17" s="71">
        <f t="shared" ca="1" si="74"/>
        <v>0</v>
      </c>
      <c r="CO17" s="71">
        <f t="shared" ca="1" si="74"/>
        <v>0</v>
      </c>
      <c r="CP17" s="71">
        <f t="shared" ca="1" si="74"/>
        <v>0</v>
      </c>
      <c r="CQ17" s="71">
        <f t="shared" ca="1" si="74"/>
        <v>0</v>
      </c>
      <c r="CR17" s="71">
        <f t="shared" ca="1" si="74"/>
        <v>0</v>
      </c>
      <c r="CS17" s="71">
        <f t="shared" ca="1" si="74"/>
        <v>0</v>
      </c>
      <c r="CT17" s="71">
        <f t="shared" ca="1" si="74"/>
        <v>0</v>
      </c>
      <c r="CU17" s="71">
        <f t="shared" ca="1" si="74"/>
        <v>0</v>
      </c>
      <c r="CV17" s="71">
        <f t="shared" ca="1" si="74"/>
        <v>0</v>
      </c>
      <c r="CW17" s="71">
        <f t="shared" ca="1" si="74"/>
        <v>0</v>
      </c>
      <c r="CX17" s="71">
        <f t="shared" ca="1" si="74"/>
        <v>0</v>
      </c>
      <c r="CY17" s="71">
        <f t="shared" ca="1" si="74"/>
        <v>0</v>
      </c>
      <c r="CZ17" s="71">
        <f t="shared" ca="1" si="74"/>
        <v>0</v>
      </c>
      <c r="DA17" s="71">
        <f t="shared" ca="1" si="74"/>
        <v>0</v>
      </c>
      <c r="DB17" s="71">
        <f t="shared" ca="1" si="74"/>
        <v>0</v>
      </c>
      <c r="DC17" s="71">
        <f t="shared" ca="1" si="74"/>
        <v>0</v>
      </c>
      <c r="DD17" s="71">
        <f t="shared" ca="1" si="74"/>
        <v>0</v>
      </c>
      <c r="DE17" s="71">
        <f t="shared" ca="1" si="74"/>
        <v>0</v>
      </c>
      <c r="DF17" s="71">
        <f t="shared" ca="1" si="74"/>
        <v>0</v>
      </c>
      <c r="DG17" s="71">
        <f t="shared" ca="1" si="74"/>
        <v>0</v>
      </c>
      <c r="DH17" s="71">
        <f t="shared" ref="DH17:EP17" ca="1" si="75">DH98</f>
        <v>0</v>
      </c>
      <c r="DI17" s="71">
        <f t="shared" ca="1" si="75"/>
        <v>0</v>
      </c>
      <c r="DJ17" s="71">
        <f t="shared" ca="1" si="75"/>
        <v>0</v>
      </c>
      <c r="DK17" s="71">
        <f t="shared" ca="1" si="75"/>
        <v>0</v>
      </c>
      <c r="DL17" s="71">
        <f t="shared" ca="1" si="75"/>
        <v>0</v>
      </c>
      <c r="DM17" s="71">
        <f t="shared" ca="1" si="75"/>
        <v>0</v>
      </c>
      <c r="DN17" s="71">
        <f t="shared" ca="1" si="75"/>
        <v>0</v>
      </c>
      <c r="DO17" s="71">
        <f t="shared" ca="1" si="75"/>
        <v>0</v>
      </c>
      <c r="DP17" s="71">
        <f t="shared" ca="1" si="75"/>
        <v>0</v>
      </c>
      <c r="DQ17" s="71">
        <f t="shared" ca="1" si="75"/>
        <v>0</v>
      </c>
      <c r="DR17" s="71">
        <f t="shared" ca="1" si="75"/>
        <v>0</v>
      </c>
      <c r="DS17" s="71">
        <f t="shared" ca="1" si="75"/>
        <v>0</v>
      </c>
      <c r="DT17" s="71">
        <f t="shared" ca="1" si="75"/>
        <v>0</v>
      </c>
      <c r="DU17" s="71">
        <f t="shared" ca="1" si="75"/>
        <v>0</v>
      </c>
      <c r="DV17" s="71">
        <f t="shared" ca="1" si="75"/>
        <v>0</v>
      </c>
      <c r="DW17" s="71">
        <f t="shared" ca="1" si="75"/>
        <v>0</v>
      </c>
      <c r="DX17" s="71">
        <f t="shared" ca="1" si="75"/>
        <v>0</v>
      </c>
      <c r="DY17" s="71">
        <f t="shared" ca="1" si="75"/>
        <v>0</v>
      </c>
      <c r="DZ17" s="71">
        <f t="shared" ca="1" si="75"/>
        <v>0</v>
      </c>
      <c r="EA17" s="71">
        <f t="shared" ca="1" si="75"/>
        <v>0</v>
      </c>
      <c r="EB17" s="71">
        <f t="shared" ca="1" si="75"/>
        <v>0</v>
      </c>
      <c r="EC17" s="71">
        <f t="shared" ca="1" si="75"/>
        <v>0</v>
      </c>
      <c r="ED17" s="71">
        <f t="shared" ca="1" si="75"/>
        <v>0</v>
      </c>
      <c r="EE17" s="71">
        <f t="shared" ca="1" si="75"/>
        <v>0</v>
      </c>
      <c r="EF17" s="71">
        <f t="shared" ca="1" si="75"/>
        <v>0</v>
      </c>
      <c r="EG17" s="71">
        <f t="shared" ca="1" si="75"/>
        <v>0</v>
      </c>
      <c r="EH17" s="71">
        <f t="shared" ca="1" si="75"/>
        <v>0</v>
      </c>
      <c r="EI17" s="71">
        <f t="shared" ca="1" si="75"/>
        <v>0</v>
      </c>
      <c r="EJ17" s="71">
        <f t="shared" ca="1" si="75"/>
        <v>0</v>
      </c>
      <c r="EK17" s="71">
        <f t="shared" ca="1" si="75"/>
        <v>0</v>
      </c>
      <c r="EL17" s="71">
        <f t="shared" ca="1" si="75"/>
        <v>0</v>
      </c>
      <c r="EM17" s="71">
        <f t="shared" ca="1" si="75"/>
        <v>0</v>
      </c>
      <c r="EN17" s="71">
        <f t="shared" ca="1" si="75"/>
        <v>0</v>
      </c>
      <c r="EO17" s="71">
        <f t="shared" ca="1" si="75"/>
        <v>0</v>
      </c>
      <c r="EP17" s="71">
        <f t="shared" ca="1" si="75"/>
        <v>0</v>
      </c>
    </row>
    <row r="18" spans="2:146" ht="14.1" customHeight="1">
      <c r="B18" s="20" t="s">
        <v>223</v>
      </c>
      <c r="D18" s="306" t="s">
        <v>97</v>
      </c>
      <c r="E18" s="71"/>
      <c r="F18" s="71"/>
      <c r="G18" s="71"/>
      <c r="H18" s="71">
        <f t="shared" ref="H18:I18" si="76">H112</f>
        <v>0</v>
      </c>
      <c r="I18" s="71">
        <f t="shared" si="76"/>
        <v>0</v>
      </c>
      <c r="J18" s="71">
        <f>J112</f>
        <v>0</v>
      </c>
      <c r="K18" s="71">
        <f t="shared" ref="K18:BV18" ca="1" si="77">K112</f>
        <v>0</v>
      </c>
      <c r="L18" s="71">
        <f t="shared" ca="1" si="77"/>
        <v>0</v>
      </c>
      <c r="M18" s="71">
        <f t="shared" ca="1" si="77"/>
        <v>0</v>
      </c>
      <c r="N18" s="71">
        <f t="shared" ca="1" si="77"/>
        <v>0</v>
      </c>
      <c r="O18" s="71">
        <f t="shared" ca="1" si="77"/>
        <v>0</v>
      </c>
      <c r="P18" s="71">
        <f t="shared" ca="1" si="77"/>
        <v>0</v>
      </c>
      <c r="Q18" s="71">
        <f t="shared" ca="1" si="77"/>
        <v>0</v>
      </c>
      <c r="R18" s="71">
        <f t="shared" ca="1" si="77"/>
        <v>0</v>
      </c>
      <c r="S18" s="71">
        <f t="shared" ca="1" si="77"/>
        <v>0</v>
      </c>
      <c r="T18" s="71">
        <f t="shared" ca="1" si="77"/>
        <v>0</v>
      </c>
      <c r="U18" s="71">
        <f t="shared" ca="1" si="77"/>
        <v>0</v>
      </c>
      <c r="V18" s="71">
        <f t="shared" ca="1" si="77"/>
        <v>0</v>
      </c>
      <c r="W18" s="71">
        <f t="shared" ca="1" si="77"/>
        <v>0</v>
      </c>
      <c r="X18" s="71">
        <f t="shared" ca="1" si="77"/>
        <v>0</v>
      </c>
      <c r="Y18" s="71">
        <f t="shared" ca="1" si="77"/>
        <v>0</v>
      </c>
      <c r="Z18" s="71">
        <f t="shared" ca="1" si="77"/>
        <v>0</v>
      </c>
      <c r="AA18" s="71">
        <f t="shared" ca="1" si="77"/>
        <v>0</v>
      </c>
      <c r="AB18" s="71">
        <f t="shared" ca="1" si="77"/>
        <v>0</v>
      </c>
      <c r="AC18" s="71">
        <f t="shared" ca="1" si="77"/>
        <v>0</v>
      </c>
      <c r="AD18" s="71">
        <f t="shared" ca="1" si="77"/>
        <v>0</v>
      </c>
      <c r="AE18" s="71">
        <f t="shared" ca="1" si="77"/>
        <v>0</v>
      </c>
      <c r="AF18" s="71">
        <f t="shared" ca="1" si="77"/>
        <v>0</v>
      </c>
      <c r="AG18" s="71">
        <f t="shared" ca="1" si="77"/>
        <v>0</v>
      </c>
      <c r="AH18" s="71">
        <f t="shared" ca="1" si="77"/>
        <v>0</v>
      </c>
      <c r="AI18" s="71">
        <f t="shared" ca="1" si="77"/>
        <v>0</v>
      </c>
      <c r="AJ18" s="71">
        <f t="shared" ca="1" si="77"/>
        <v>0</v>
      </c>
      <c r="AK18" s="71">
        <f t="shared" ca="1" si="77"/>
        <v>0</v>
      </c>
      <c r="AL18" s="71">
        <f t="shared" ca="1" si="77"/>
        <v>0</v>
      </c>
      <c r="AM18" s="71">
        <f t="shared" ca="1" si="77"/>
        <v>0</v>
      </c>
      <c r="AN18" s="71">
        <f t="shared" ca="1" si="77"/>
        <v>0</v>
      </c>
      <c r="AO18" s="71">
        <f t="shared" ca="1" si="77"/>
        <v>0</v>
      </c>
      <c r="AP18" s="71">
        <f t="shared" ca="1" si="77"/>
        <v>0</v>
      </c>
      <c r="AQ18" s="71">
        <f t="shared" ca="1" si="77"/>
        <v>0</v>
      </c>
      <c r="AR18" s="71">
        <f t="shared" ca="1" si="77"/>
        <v>0</v>
      </c>
      <c r="AS18" s="71">
        <f t="shared" ca="1" si="77"/>
        <v>0</v>
      </c>
      <c r="AT18" s="71">
        <f t="shared" ca="1" si="77"/>
        <v>0</v>
      </c>
      <c r="AU18" s="71">
        <f t="shared" ca="1" si="77"/>
        <v>0</v>
      </c>
      <c r="AV18" s="71">
        <f t="shared" ca="1" si="77"/>
        <v>0</v>
      </c>
      <c r="AW18" s="71">
        <f t="shared" ca="1" si="77"/>
        <v>0</v>
      </c>
      <c r="AX18" s="71">
        <f t="shared" ca="1" si="77"/>
        <v>0</v>
      </c>
      <c r="AY18" s="71">
        <f t="shared" ca="1" si="77"/>
        <v>0</v>
      </c>
      <c r="AZ18" s="71">
        <f t="shared" ca="1" si="77"/>
        <v>0</v>
      </c>
      <c r="BA18" s="71">
        <f t="shared" ca="1" si="77"/>
        <v>0</v>
      </c>
      <c r="BB18" s="71">
        <f t="shared" ca="1" si="77"/>
        <v>0</v>
      </c>
      <c r="BC18" s="71">
        <f t="shared" ca="1" si="77"/>
        <v>0</v>
      </c>
      <c r="BD18" s="71">
        <f t="shared" ca="1" si="77"/>
        <v>0</v>
      </c>
      <c r="BE18" s="71">
        <f t="shared" ca="1" si="77"/>
        <v>0</v>
      </c>
      <c r="BF18" s="71">
        <f t="shared" ca="1" si="77"/>
        <v>0</v>
      </c>
      <c r="BG18" s="71">
        <f t="shared" ca="1" si="77"/>
        <v>0</v>
      </c>
      <c r="BH18" s="71">
        <f t="shared" ca="1" si="77"/>
        <v>0</v>
      </c>
      <c r="BI18" s="71">
        <f t="shared" ca="1" si="77"/>
        <v>0</v>
      </c>
      <c r="BJ18" s="71">
        <f t="shared" ca="1" si="77"/>
        <v>0</v>
      </c>
      <c r="BK18" s="71">
        <f t="shared" ca="1" si="77"/>
        <v>0</v>
      </c>
      <c r="BL18" s="71">
        <f t="shared" ca="1" si="77"/>
        <v>0</v>
      </c>
      <c r="BM18" s="71">
        <f t="shared" ca="1" si="77"/>
        <v>0</v>
      </c>
      <c r="BN18" s="71">
        <f t="shared" ca="1" si="77"/>
        <v>0</v>
      </c>
      <c r="BO18" s="71">
        <f t="shared" ca="1" si="77"/>
        <v>0</v>
      </c>
      <c r="BP18" s="71">
        <f t="shared" ca="1" si="77"/>
        <v>0</v>
      </c>
      <c r="BQ18" s="71">
        <f t="shared" ca="1" si="77"/>
        <v>0</v>
      </c>
      <c r="BR18" s="71">
        <f t="shared" ca="1" si="77"/>
        <v>0</v>
      </c>
      <c r="BS18" s="71">
        <f t="shared" ca="1" si="77"/>
        <v>0</v>
      </c>
      <c r="BT18" s="71">
        <f t="shared" ca="1" si="77"/>
        <v>0</v>
      </c>
      <c r="BU18" s="71">
        <f t="shared" ca="1" si="77"/>
        <v>0</v>
      </c>
      <c r="BV18" s="71">
        <f t="shared" ca="1" si="77"/>
        <v>0</v>
      </c>
      <c r="BW18" s="71">
        <f t="shared" ref="BW18:DG18" ca="1" si="78">BW112</f>
        <v>0</v>
      </c>
      <c r="BX18" s="71">
        <f t="shared" ca="1" si="78"/>
        <v>0</v>
      </c>
      <c r="BY18" s="71">
        <f t="shared" ca="1" si="78"/>
        <v>0</v>
      </c>
      <c r="BZ18" s="71">
        <f t="shared" ca="1" si="78"/>
        <v>0</v>
      </c>
      <c r="CA18" s="71">
        <f t="shared" ca="1" si="78"/>
        <v>0</v>
      </c>
      <c r="CB18" s="71">
        <f t="shared" ca="1" si="78"/>
        <v>0</v>
      </c>
      <c r="CC18" s="71">
        <f t="shared" ca="1" si="78"/>
        <v>0</v>
      </c>
      <c r="CD18" s="71">
        <f t="shared" ca="1" si="78"/>
        <v>0</v>
      </c>
      <c r="CE18" s="71">
        <f t="shared" ca="1" si="78"/>
        <v>0</v>
      </c>
      <c r="CF18" s="71">
        <f t="shared" ca="1" si="78"/>
        <v>0</v>
      </c>
      <c r="CG18" s="71">
        <f t="shared" ca="1" si="78"/>
        <v>0</v>
      </c>
      <c r="CH18" s="71">
        <f t="shared" ca="1" si="78"/>
        <v>0</v>
      </c>
      <c r="CI18" s="71">
        <f t="shared" ca="1" si="78"/>
        <v>0</v>
      </c>
      <c r="CJ18" s="71">
        <f t="shared" ca="1" si="78"/>
        <v>0</v>
      </c>
      <c r="CK18" s="71">
        <f t="shared" ca="1" si="78"/>
        <v>0</v>
      </c>
      <c r="CL18" s="71">
        <f t="shared" ca="1" si="78"/>
        <v>0</v>
      </c>
      <c r="CM18" s="71">
        <f t="shared" ca="1" si="78"/>
        <v>0</v>
      </c>
      <c r="CN18" s="71">
        <f t="shared" ca="1" si="78"/>
        <v>0</v>
      </c>
      <c r="CO18" s="71">
        <f t="shared" ca="1" si="78"/>
        <v>0</v>
      </c>
      <c r="CP18" s="71">
        <f t="shared" ca="1" si="78"/>
        <v>0</v>
      </c>
      <c r="CQ18" s="71">
        <f t="shared" ca="1" si="78"/>
        <v>0</v>
      </c>
      <c r="CR18" s="71">
        <f t="shared" ca="1" si="78"/>
        <v>0</v>
      </c>
      <c r="CS18" s="71">
        <f t="shared" ca="1" si="78"/>
        <v>0</v>
      </c>
      <c r="CT18" s="71">
        <f t="shared" ca="1" si="78"/>
        <v>0</v>
      </c>
      <c r="CU18" s="71">
        <f t="shared" ca="1" si="78"/>
        <v>0</v>
      </c>
      <c r="CV18" s="71">
        <f t="shared" ca="1" si="78"/>
        <v>0</v>
      </c>
      <c r="CW18" s="71">
        <f t="shared" ca="1" si="78"/>
        <v>0</v>
      </c>
      <c r="CX18" s="71">
        <f t="shared" ca="1" si="78"/>
        <v>0</v>
      </c>
      <c r="CY18" s="71">
        <f t="shared" ca="1" si="78"/>
        <v>0</v>
      </c>
      <c r="CZ18" s="71">
        <f t="shared" ca="1" si="78"/>
        <v>0</v>
      </c>
      <c r="DA18" s="71">
        <f t="shared" ca="1" si="78"/>
        <v>0</v>
      </c>
      <c r="DB18" s="71">
        <f t="shared" ca="1" si="78"/>
        <v>0</v>
      </c>
      <c r="DC18" s="71">
        <f t="shared" ca="1" si="78"/>
        <v>0</v>
      </c>
      <c r="DD18" s="71">
        <f t="shared" ca="1" si="78"/>
        <v>0</v>
      </c>
      <c r="DE18" s="71">
        <f t="shared" ca="1" si="78"/>
        <v>0</v>
      </c>
      <c r="DF18" s="71">
        <f t="shared" ca="1" si="78"/>
        <v>0</v>
      </c>
      <c r="DG18" s="71">
        <f t="shared" ca="1" si="78"/>
        <v>0</v>
      </c>
      <c r="DH18" s="71">
        <f t="shared" ref="DH18:EP18" ca="1" si="79">DH112</f>
        <v>0</v>
      </c>
      <c r="DI18" s="71">
        <f t="shared" ca="1" si="79"/>
        <v>0</v>
      </c>
      <c r="DJ18" s="71">
        <f t="shared" ca="1" si="79"/>
        <v>0</v>
      </c>
      <c r="DK18" s="71">
        <f t="shared" ca="1" si="79"/>
        <v>0</v>
      </c>
      <c r="DL18" s="71">
        <f t="shared" ca="1" si="79"/>
        <v>0</v>
      </c>
      <c r="DM18" s="71">
        <f t="shared" ca="1" si="79"/>
        <v>0</v>
      </c>
      <c r="DN18" s="71">
        <f t="shared" ca="1" si="79"/>
        <v>0</v>
      </c>
      <c r="DO18" s="71">
        <f t="shared" ca="1" si="79"/>
        <v>0</v>
      </c>
      <c r="DP18" s="71">
        <f t="shared" ca="1" si="79"/>
        <v>0</v>
      </c>
      <c r="DQ18" s="71">
        <f t="shared" ca="1" si="79"/>
        <v>0</v>
      </c>
      <c r="DR18" s="71">
        <f t="shared" ca="1" si="79"/>
        <v>0</v>
      </c>
      <c r="DS18" s="71">
        <f t="shared" ca="1" si="79"/>
        <v>0</v>
      </c>
      <c r="DT18" s="71">
        <f t="shared" ca="1" si="79"/>
        <v>0</v>
      </c>
      <c r="DU18" s="71">
        <f t="shared" ca="1" si="79"/>
        <v>0</v>
      </c>
      <c r="DV18" s="71">
        <f t="shared" ca="1" si="79"/>
        <v>0</v>
      </c>
      <c r="DW18" s="71">
        <f t="shared" ca="1" si="79"/>
        <v>0</v>
      </c>
      <c r="DX18" s="71">
        <f t="shared" ca="1" si="79"/>
        <v>0</v>
      </c>
      <c r="DY18" s="71">
        <f t="shared" ca="1" si="79"/>
        <v>0</v>
      </c>
      <c r="DZ18" s="71">
        <f t="shared" ca="1" si="79"/>
        <v>0</v>
      </c>
      <c r="EA18" s="71">
        <f t="shared" ca="1" si="79"/>
        <v>0</v>
      </c>
      <c r="EB18" s="71">
        <f t="shared" ca="1" si="79"/>
        <v>0</v>
      </c>
      <c r="EC18" s="71">
        <f t="shared" ca="1" si="79"/>
        <v>0</v>
      </c>
      <c r="ED18" s="71">
        <f t="shared" ca="1" si="79"/>
        <v>0</v>
      </c>
      <c r="EE18" s="71">
        <f t="shared" ca="1" si="79"/>
        <v>0</v>
      </c>
      <c r="EF18" s="71">
        <f t="shared" ca="1" si="79"/>
        <v>0</v>
      </c>
      <c r="EG18" s="71">
        <f t="shared" ca="1" si="79"/>
        <v>0</v>
      </c>
      <c r="EH18" s="71">
        <f t="shared" ca="1" si="79"/>
        <v>0</v>
      </c>
      <c r="EI18" s="71">
        <f t="shared" ca="1" si="79"/>
        <v>0</v>
      </c>
      <c r="EJ18" s="71">
        <f t="shared" ca="1" si="79"/>
        <v>0</v>
      </c>
      <c r="EK18" s="71">
        <f t="shared" ca="1" si="79"/>
        <v>0</v>
      </c>
      <c r="EL18" s="71">
        <f t="shared" ca="1" si="79"/>
        <v>0</v>
      </c>
      <c r="EM18" s="71">
        <f t="shared" ca="1" si="79"/>
        <v>0</v>
      </c>
      <c r="EN18" s="71">
        <f t="shared" ca="1" si="79"/>
        <v>0</v>
      </c>
      <c r="EO18" s="71">
        <f t="shared" ca="1" si="79"/>
        <v>0</v>
      </c>
      <c r="EP18" s="71">
        <f t="shared" ca="1" si="79"/>
        <v>0</v>
      </c>
    </row>
    <row r="19" spans="2:146" s="34" customFormat="1" ht="14.1" customHeight="1">
      <c r="B19" s="207" t="s">
        <v>297</v>
      </c>
      <c r="C19" s="207"/>
      <c r="D19" s="357" t="s">
        <v>97</v>
      </c>
      <c r="E19" s="244"/>
      <c r="F19" s="244"/>
      <c r="G19" s="244"/>
      <c r="H19" s="244">
        <f ca="1">SUM(H11:H18)</f>
        <v>0</v>
      </c>
      <c r="I19" s="244">
        <f t="shared" ref="I19:BT19" ca="1" si="80">SUM(I11:I18)</f>
        <v>0</v>
      </c>
      <c r="J19" s="244">
        <f t="shared" ca="1" si="80"/>
        <v>0</v>
      </c>
      <c r="K19" s="244">
        <f t="shared" ca="1" si="80"/>
        <v>0</v>
      </c>
      <c r="L19" s="244">
        <f t="shared" ca="1" si="80"/>
        <v>34842.329224014487</v>
      </c>
      <c r="M19" s="244">
        <f t="shared" ca="1" si="80"/>
        <v>46215.075217730235</v>
      </c>
      <c r="N19" s="244">
        <f t="shared" ca="1" si="80"/>
        <v>68820.680689111934</v>
      </c>
      <c r="O19" s="244">
        <f t="shared" ca="1" si="80"/>
        <v>91752.404793328809</v>
      </c>
      <c r="P19" s="244">
        <f t="shared" ca="1" si="80"/>
        <v>116009.08970743958</v>
      </c>
      <c r="Q19" s="244">
        <f t="shared" ca="1" si="80"/>
        <v>149720</v>
      </c>
      <c r="R19" s="244">
        <f t="shared" ca="1" si="80"/>
        <v>149796.82366851543</v>
      </c>
      <c r="S19" s="244">
        <f t="shared" ca="1" si="80"/>
        <v>149980.03916237518</v>
      </c>
      <c r="T19" s="244">
        <f t="shared" ca="1" si="80"/>
        <v>151547.62675078018</v>
      </c>
      <c r="U19" s="244">
        <f t="shared" ca="1" si="80"/>
        <v>147175.15561627637</v>
      </c>
      <c r="V19" s="244">
        <f t="shared" ca="1" si="80"/>
        <v>144440.8645921335</v>
      </c>
      <c r="W19" s="244">
        <f t="shared" ca="1" si="80"/>
        <v>142755.16651641513</v>
      </c>
      <c r="X19" s="244">
        <f t="shared" ca="1" si="80"/>
        <v>142647.62309256234</v>
      </c>
      <c r="Y19" s="244">
        <f t="shared" ca="1" si="80"/>
        <v>140632.81811441531</v>
      </c>
      <c r="Z19" s="244">
        <f t="shared" ca="1" si="80"/>
        <v>138924.03630386409</v>
      </c>
      <c r="AA19" s="244">
        <f t="shared" ca="1" si="80"/>
        <v>136122.35788620956</v>
      </c>
      <c r="AB19" s="244">
        <f t="shared" ca="1" si="80"/>
        <v>135941.55735634902</v>
      </c>
      <c r="AC19" s="244">
        <f t="shared" ca="1" si="80"/>
        <v>133999.49244080874</v>
      </c>
      <c r="AD19" s="244">
        <f t="shared" ca="1" si="80"/>
        <v>132369.23435322422</v>
      </c>
      <c r="AE19" s="244">
        <f t="shared" ca="1" si="80"/>
        <v>128848.05547162969</v>
      </c>
      <c r="AF19" s="244">
        <f t="shared" ca="1" si="80"/>
        <v>128603.22484513638</v>
      </c>
      <c r="AG19" s="244">
        <f t="shared" ca="1" si="80"/>
        <v>126608.12700157792</v>
      </c>
      <c r="AH19" s="244">
        <f t="shared" ca="1" si="80"/>
        <v>124917.4859897257</v>
      </c>
      <c r="AI19" s="244">
        <f t="shared" ca="1" si="80"/>
        <v>121420.35158906144</v>
      </c>
      <c r="AJ19" s="244">
        <f t="shared" ca="1" si="80"/>
        <v>121246.32171870102</v>
      </c>
      <c r="AK19" s="244">
        <f t="shared" ca="1" si="80"/>
        <v>119331.15304988994</v>
      </c>
      <c r="AL19" s="244">
        <f t="shared" ca="1" si="80"/>
        <v>117639.34501821717</v>
      </c>
      <c r="AM19" s="244">
        <f t="shared" ca="1" si="80"/>
        <v>114078.98389020909</v>
      </c>
      <c r="AN19" s="244">
        <f t="shared" ca="1" si="80"/>
        <v>113898.56911792862</v>
      </c>
      <c r="AO19" s="244">
        <f t="shared" ca="1" si="80"/>
        <v>111987.31193456207</v>
      </c>
      <c r="AP19" s="244">
        <f t="shared" ca="1" si="80"/>
        <v>110378.23467175031</v>
      </c>
      <c r="AQ19" s="244">
        <f t="shared" ca="1" si="80"/>
        <v>106585.86704325865</v>
      </c>
      <c r="AR19" s="244">
        <f t="shared" ca="1" si="80"/>
        <v>106480.62922023979</v>
      </c>
      <c r="AS19" s="244">
        <f t="shared" ca="1" si="80"/>
        <v>104653.67740474935</v>
      </c>
      <c r="AT19" s="244">
        <f t="shared" ca="1" si="80"/>
        <v>103127.17929051664</v>
      </c>
      <c r="AU19" s="244">
        <f t="shared" ca="1" si="80"/>
        <v>98941.925956433872</v>
      </c>
      <c r="AV19" s="244">
        <f t="shared" ca="1" si="80"/>
        <v>98911.713462394589</v>
      </c>
      <c r="AW19" s="244">
        <f t="shared" ca="1" si="80"/>
        <v>97168.915394498283</v>
      </c>
      <c r="AX19" s="244">
        <f t="shared" ca="1" si="80"/>
        <v>95724.842230636146</v>
      </c>
      <c r="AY19" s="244">
        <f t="shared" ca="1" si="80"/>
        <v>91480.415458586926</v>
      </c>
      <c r="AZ19" s="244">
        <f t="shared" ca="1" si="80"/>
        <v>91525.074095318778</v>
      </c>
      <c r="BA19" s="244">
        <f t="shared" ca="1" si="80"/>
        <v>89866.275576808141</v>
      </c>
      <c r="BB19" s="244">
        <f t="shared" ca="1" si="80"/>
        <v>88504.470542440336</v>
      </c>
      <c r="BC19" s="244">
        <f t="shared" ca="1" si="80"/>
        <v>84018.877597703598</v>
      </c>
      <c r="BD19" s="244">
        <f t="shared" ca="1" si="80"/>
        <v>84138.250544330309</v>
      </c>
      <c r="BE19" s="244">
        <f t="shared" ca="1" si="80"/>
        <v>82563.294754329123</v>
      </c>
      <c r="BF19" s="244">
        <f t="shared" ca="1" si="80"/>
        <v>81283.598360377684</v>
      </c>
      <c r="BG19" s="244">
        <f t="shared" ca="1" si="80"/>
        <v>76557.311907648997</v>
      </c>
      <c r="BH19" s="244">
        <f t="shared" ca="1" si="80"/>
        <v>76751.239675092642</v>
      </c>
      <c r="BI19" s="244">
        <f t="shared" ca="1" si="80"/>
        <v>75259.967124522926</v>
      </c>
      <c r="BJ19" s="244">
        <f t="shared" ca="1" si="80"/>
        <v>74062.217167367417</v>
      </c>
      <c r="BK19" s="244">
        <f t="shared" ca="1" si="80"/>
        <v>69095.717914182504</v>
      </c>
      <c r="BL19" s="244">
        <f t="shared" ca="1" si="80"/>
        <v>69364.038298822634</v>
      </c>
      <c r="BM19" s="244">
        <f t="shared" ca="1" si="80"/>
        <v>67956.286784063937</v>
      </c>
      <c r="BN19" s="244">
        <f t="shared" ca="1" si="80"/>
        <v>66840.318298379163</v>
      </c>
      <c r="BO19" s="244">
        <f t="shared" ca="1" si="80"/>
        <v>61634.09513481379</v>
      </c>
      <c r="BP19" s="244">
        <f t="shared" ca="1" si="80"/>
        <v>61976.643171325188</v>
      </c>
      <c r="BQ19" s="244">
        <f t="shared" ca="1" si="80"/>
        <v>60652.247727052323</v>
      </c>
      <c r="BR19" s="244">
        <f t="shared" ca="1" si="80"/>
        <v>59617.892937809695</v>
      </c>
      <c r="BS19" s="244">
        <f t="shared" ca="1" si="80"/>
        <v>54172.44307865639</v>
      </c>
      <c r="BT19" s="244">
        <f t="shared" ca="1" si="80"/>
        <v>54589.050992010511</v>
      </c>
      <c r="BU19" s="244">
        <f t="shared" ref="BU19:EF19" ca="1" si="81">SUM(BU11:BU18)</f>
        <v>53347.843843194903</v>
      </c>
      <c r="BV19" s="244">
        <f t="shared" ca="1" si="81"/>
        <v>52394.932116812532</v>
      </c>
      <c r="BW19" s="244">
        <f t="shared" ca="1" si="81"/>
        <v>46710.761246278591</v>
      </c>
      <c r="BX19" s="244">
        <f t="shared" ca="1" si="81"/>
        <v>47201.258402893516</v>
      </c>
      <c r="BY19" s="244">
        <f t="shared" ca="1" si="81"/>
        <v>46043.068915953249</v>
      </c>
      <c r="BZ19" s="244">
        <f t="shared" ca="1" si="81"/>
        <v>45171.426710578984</v>
      </c>
      <c r="CA19" s="244">
        <f t="shared" ca="1" si="81"/>
        <v>39249.049129551626</v>
      </c>
      <c r="CB19" s="244">
        <f t="shared" ca="1" si="81"/>
        <v>39813.261987575206</v>
      </c>
      <c r="CC19" s="244">
        <f t="shared" ca="1" si="81"/>
        <v>38737.916620658143</v>
      </c>
      <c r="CD19" s="244">
        <f t="shared" ca="1" si="81"/>
        <v>37947.367435570239</v>
      </c>
      <c r="CE19" s="244">
        <f t="shared" ca="1" si="81"/>
        <v>31787.306211495037</v>
      </c>
      <c r="CF19" s="244">
        <f t="shared" ca="1" si="81"/>
        <v>32445.058270205536</v>
      </c>
      <c r="CG19" s="244">
        <f t="shared" ca="1" si="81"/>
        <v>33561.755522589934</v>
      </c>
      <c r="CH19" s="244">
        <f t="shared" ca="1" si="81"/>
        <v>34932.295627949163</v>
      </c>
      <c r="CI19" s="244">
        <f t="shared" ca="1" si="81"/>
        <v>32372.51516451572</v>
      </c>
      <c r="CJ19" s="244">
        <f t="shared" ca="1" si="81"/>
        <v>35125.404256573907</v>
      </c>
      <c r="CK19" s="244">
        <f t="shared" ca="1" si="81"/>
        <v>36207.792742170532</v>
      </c>
      <c r="CL19" s="244">
        <f t="shared" ca="1" si="81"/>
        <v>37542.266907857527</v>
      </c>
      <c r="CM19" s="244">
        <f t="shared" ca="1" si="81"/>
        <v>26541.452892082052</v>
      </c>
      <c r="CN19" s="244">
        <f t="shared" ca="1" si="81"/>
        <v>29278.640290607022</v>
      </c>
      <c r="CO19" s="244">
        <f t="shared" ca="1" si="81"/>
        <v>30410.291632761939</v>
      </c>
      <c r="CP19" s="244">
        <f t="shared" ca="1" si="81"/>
        <v>31792.268365998654</v>
      </c>
      <c r="CQ19" s="244">
        <f t="shared" ca="1" si="81"/>
        <v>24372.552057761026</v>
      </c>
      <c r="CR19" s="244">
        <f t="shared" ca="1" si="81"/>
        <v>27121.770138497799</v>
      </c>
      <c r="CS19" s="244">
        <f t="shared" ca="1" si="81"/>
        <v>25545.933620972475</v>
      </c>
      <c r="CT19" s="244">
        <f t="shared" ca="1" si="81"/>
        <v>0</v>
      </c>
      <c r="CU19" s="244">
        <f t="shared" ca="1" si="81"/>
        <v>0</v>
      </c>
      <c r="CV19" s="244">
        <f t="shared" ca="1" si="81"/>
        <v>0</v>
      </c>
      <c r="CW19" s="244">
        <f t="shared" ca="1" si="81"/>
        <v>0</v>
      </c>
      <c r="CX19" s="244">
        <f t="shared" ca="1" si="81"/>
        <v>0</v>
      </c>
      <c r="CY19" s="244">
        <f t="shared" ca="1" si="81"/>
        <v>0</v>
      </c>
      <c r="CZ19" s="244">
        <f t="shared" ca="1" si="81"/>
        <v>0</v>
      </c>
      <c r="DA19" s="244">
        <f t="shared" ca="1" si="81"/>
        <v>0</v>
      </c>
      <c r="DB19" s="244">
        <f t="shared" ca="1" si="81"/>
        <v>0</v>
      </c>
      <c r="DC19" s="244">
        <f t="shared" ca="1" si="81"/>
        <v>0</v>
      </c>
      <c r="DD19" s="244">
        <f t="shared" ca="1" si="81"/>
        <v>0</v>
      </c>
      <c r="DE19" s="244">
        <f t="shared" ca="1" si="81"/>
        <v>0</v>
      </c>
      <c r="DF19" s="244">
        <f t="shared" ca="1" si="81"/>
        <v>0</v>
      </c>
      <c r="DG19" s="244">
        <f t="shared" ca="1" si="81"/>
        <v>0</v>
      </c>
      <c r="DH19" s="244">
        <f t="shared" ca="1" si="81"/>
        <v>0</v>
      </c>
      <c r="DI19" s="244">
        <f t="shared" ca="1" si="81"/>
        <v>0</v>
      </c>
      <c r="DJ19" s="244">
        <f t="shared" ca="1" si="81"/>
        <v>0</v>
      </c>
      <c r="DK19" s="244">
        <f t="shared" ca="1" si="81"/>
        <v>0</v>
      </c>
      <c r="DL19" s="244">
        <f t="shared" ca="1" si="81"/>
        <v>0</v>
      </c>
      <c r="DM19" s="244">
        <f t="shared" ca="1" si="81"/>
        <v>0</v>
      </c>
      <c r="DN19" s="244">
        <f t="shared" ca="1" si="81"/>
        <v>0</v>
      </c>
      <c r="DO19" s="244">
        <f t="shared" ca="1" si="81"/>
        <v>0</v>
      </c>
      <c r="DP19" s="244">
        <f t="shared" ca="1" si="81"/>
        <v>0</v>
      </c>
      <c r="DQ19" s="244">
        <f t="shared" ca="1" si="81"/>
        <v>0</v>
      </c>
      <c r="DR19" s="244">
        <f t="shared" ca="1" si="81"/>
        <v>0</v>
      </c>
      <c r="DS19" s="244">
        <f t="shared" ca="1" si="81"/>
        <v>0</v>
      </c>
      <c r="DT19" s="244">
        <f t="shared" ca="1" si="81"/>
        <v>0</v>
      </c>
      <c r="DU19" s="244">
        <f t="shared" ca="1" si="81"/>
        <v>0</v>
      </c>
      <c r="DV19" s="244">
        <f t="shared" ca="1" si="81"/>
        <v>0</v>
      </c>
      <c r="DW19" s="244">
        <f t="shared" ca="1" si="81"/>
        <v>0</v>
      </c>
      <c r="DX19" s="244">
        <f t="shared" ca="1" si="81"/>
        <v>0</v>
      </c>
      <c r="DY19" s="244">
        <f t="shared" ca="1" si="81"/>
        <v>0</v>
      </c>
      <c r="DZ19" s="244">
        <f t="shared" ca="1" si="81"/>
        <v>0</v>
      </c>
      <c r="EA19" s="244">
        <f t="shared" ca="1" si="81"/>
        <v>0</v>
      </c>
      <c r="EB19" s="244">
        <f t="shared" ca="1" si="81"/>
        <v>0</v>
      </c>
      <c r="EC19" s="244">
        <f t="shared" ca="1" si="81"/>
        <v>0</v>
      </c>
      <c r="ED19" s="244">
        <f t="shared" ca="1" si="81"/>
        <v>0</v>
      </c>
      <c r="EE19" s="244">
        <f t="shared" ca="1" si="81"/>
        <v>0</v>
      </c>
      <c r="EF19" s="244">
        <f t="shared" ca="1" si="81"/>
        <v>0</v>
      </c>
      <c r="EG19" s="244">
        <f t="shared" ref="EG19:EP19" ca="1" si="82">SUM(EG11:EG18)</f>
        <v>0</v>
      </c>
      <c r="EH19" s="244">
        <f t="shared" ca="1" si="82"/>
        <v>0</v>
      </c>
      <c r="EI19" s="244">
        <f t="shared" ca="1" si="82"/>
        <v>0</v>
      </c>
      <c r="EJ19" s="244">
        <f t="shared" ca="1" si="82"/>
        <v>0</v>
      </c>
      <c r="EK19" s="244">
        <f t="shared" ca="1" si="82"/>
        <v>0</v>
      </c>
      <c r="EL19" s="244">
        <f t="shared" ca="1" si="82"/>
        <v>0</v>
      </c>
      <c r="EM19" s="244">
        <f t="shared" ca="1" si="82"/>
        <v>0</v>
      </c>
      <c r="EN19" s="244">
        <f t="shared" ca="1" si="82"/>
        <v>0</v>
      </c>
      <c r="EO19" s="244">
        <f t="shared" ca="1" si="82"/>
        <v>0</v>
      </c>
      <c r="EP19" s="244">
        <f t="shared" ca="1" si="82"/>
        <v>0</v>
      </c>
    </row>
    <row r="20" spans="2:146" s="34" customFormat="1" ht="14.1" customHeight="1">
      <c r="D20" s="307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82"/>
      <c r="BN20" s="82"/>
      <c r="BO20" s="82"/>
      <c r="BP20" s="82"/>
      <c r="BQ20" s="82"/>
      <c r="BR20" s="82"/>
      <c r="BS20" s="82"/>
      <c r="BT20" s="82"/>
      <c r="BU20" s="82"/>
      <c r="BV20" s="82"/>
      <c r="BW20" s="82"/>
      <c r="BX20" s="82"/>
      <c r="BY20" s="82"/>
      <c r="BZ20" s="82"/>
      <c r="CA20" s="82"/>
      <c r="CB20" s="82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82"/>
      <c r="CP20" s="82"/>
      <c r="CQ20" s="82"/>
      <c r="CR20" s="82"/>
      <c r="CS20" s="82"/>
      <c r="CT20" s="82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2"/>
      <c r="DG20" s="82"/>
      <c r="DH20" s="82"/>
      <c r="DI20" s="82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2"/>
      <c r="DZ20" s="82"/>
      <c r="EA20" s="82"/>
      <c r="EB20" s="82"/>
      <c r="EC20" s="82"/>
      <c r="ED20" s="82"/>
      <c r="EE20" s="82"/>
      <c r="EF20" s="82"/>
      <c r="EG20" s="82"/>
      <c r="EH20" s="82"/>
      <c r="EI20" s="82"/>
      <c r="EJ20" s="82"/>
      <c r="EK20" s="82"/>
      <c r="EL20" s="82"/>
      <c r="EM20" s="82"/>
      <c r="EN20" s="82"/>
      <c r="EO20" s="82"/>
      <c r="EP20" s="82"/>
    </row>
    <row r="21" spans="2:146" ht="14.1" customHeight="1">
      <c r="B21" s="15" t="s">
        <v>372</v>
      </c>
      <c r="D21" s="307" t="s">
        <v>97</v>
      </c>
      <c r="E21" s="82"/>
      <c r="F21" s="82"/>
      <c r="G21" s="82"/>
      <c r="H21" s="82">
        <f t="shared" ref="H21:I21" si="83">H119</f>
        <v>0</v>
      </c>
      <c r="I21" s="82">
        <f t="shared" si="83"/>
        <v>0</v>
      </c>
      <c r="J21" s="82">
        <f>J119</f>
        <v>0</v>
      </c>
      <c r="K21" s="82">
        <f t="shared" ref="K21:BV21" ca="1" si="84">K119</f>
        <v>0</v>
      </c>
      <c r="L21" s="82">
        <f t="shared" ca="1" si="84"/>
        <v>0</v>
      </c>
      <c r="M21" s="82">
        <f t="shared" ca="1" si="84"/>
        <v>0</v>
      </c>
      <c r="N21" s="82">
        <f t="shared" ca="1" si="84"/>
        <v>0</v>
      </c>
      <c r="O21" s="82">
        <f t="shared" ca="1" si="84"/>
        <v>0</v>
      </c>
      <c r="P21" s="82">
        <f t="shared" ca="1" si="84"/>
        <v>0</v>
      </c>
      <c r="Q21" s="82">
        <f t="shared" ca="1" si="84"/>
        <v>0</v>
      </c>
      <c r="R21" s="82">
        <f t="shared" ca="1" si="84"/>
        <v>0</v>
      </c>
      <c r="S21" s="82">
        <f t="shared" ca="1" si="84"/>
        <v>0</v>
      </c>
      <c r="T21" s="82">
        <f t="shared" ca="1" si="84"/>
        <v>0</v>
      </c>
      <c r="U21" s="82">
        <f t="shared" ca="1" si="84"/>
        <v>0</v>
      </c>
      <c r="V21" s="82">
        <f t="shared" ca="1" si="84"/>
        <v>0</v>
      </c>
      <c r="W21" s="82">
        <f t="shared" ca="1" si="84"/>
        <v>0</v>
      </c>
      <c r="X21" s="82">
        <f t="shared" ca="1" si="84"/>
        <v>0</v>
      </c>
      <c r="Y21" s="82">
        <f t="shared" ca="1" si="84"/>
        <v>0</v>
      </c>
      <c r="Z21" s="82">
        <f t="shared" ca="1" si="84"/>
        <v>0</v>
      </c>
      <c r="AA21" s="82">
        <f t="shared" ca="1" si="84"/>
        <v>0</v>
      </c>
      <c r="AB21" s="82">
        <f t="shared" ca="1" si="84"/>
        <v>0</v>
      </c>
      <c r="AC21" s="82">
        <f t="shared" ca="1" si="84"/>
        <v>0</v>
      </c>
      <c r="AD21" s="82">
        <f t="shared" ca="1" si="84"/>
        <v>0</v>
      </c>
      <c r="AE21" s="82">
        <f t="shared" ca="1" si="84"/>
        <v>0</v>
      </c>
      <c r="AF21" s="82">
        <f t="shared" ca="1" si="84"/>
        <v>0</v>
      </c>
      <c r="AG21" s="82">
        <f t="shared" ca="1" si="84"/>
        <v>0</v>
      </c>
      <c r="AH21" s="82">
        <f t="shared" ca="1" si="84"/>
        <v>0</v>
      </c>
      <c r="AI21" s="82">
        <f t="shared" ca="1" si="84"/>
        <v>0</v>
      </c>
      <c r="AJ21" s="82">
        <f t="shared" ca="1" si="84"/>
        <v>0</v>
      </c>
      <c r="AK21" s="82">
        <f t="shared" ca="1" si="84"/>
        <v>0</v>
      </c>
      <c r="AL21" s="82">
        <f t="shared" ca="1" si="84"/>
        <v>0</v>
      </c>
      <c r="AM21" s="82">
        <f t="shared" ca="1" si="84"/>
        <v>0</v>
      </c>
      <c r="AN21" s="82">
        <f t="shared" ca="1" si="84"/>
        <v>0</v>
      </c>
      <c r="AO21" s="82">
        <f t="shared" ca="1" si="84"/>
        <v>0</v>
      </c>
      <c r="AP21" s="82">
        <f t="shared" ca="1" si="84"/>
        <v>0</v>
      </c>
      <c r="AQ21" s="82">
        <f t="shared" ca="1" si="84"/>
        <v>0</v>
      </c>
      <c r="AR21" s="82">
        <f t="shared" ca="1" si="84"/>
        <v>0</v>
      </c>
      <c r="AS21" s="82">
        <f t="shared" ca="1" si="84"/>
        <v>0</v>
      </c>
      <c r="AT21" s="82">
        <f t="shared" ca="1" si="84"/>
        <v>0</v>
      </c>
      <c r="AU21" s="82">
        <f t="shared" ca="1" si="84"/>
        <v>0</v>
      </c>
      <c r="AV21" s="82">
        <f t="shared" ca="1" si="84"/>
        <v>0</v>
      </c>
      <c r="AW21" s="82">
        <f t="shared" ca="1" si="84"/>
        <v>0</v>
      </c>
      <c r="AX21" s="82">
        <f t="shared" ca="1" si="84"/>
        <v>0</v>
      </c>
      <c r="AY21" s="82">
        <f t="shared" ca="1" si="84"/>
        <v>0</v>
      </c>
      <c r="AZ21" s="82">
        <f t="shared" ca="1" si="84"/>
        <v>0</v>
      </c>
      <c r="BA21" s="82">
        <f t="shared" ca="1" si="84"/>
        <v>0</v>
      </c>
      <c r="BB21" s="82">
        <f t="shared" ca="1" si="84"/>
        <v>0</v>
      </c>
      <c r="BC21" s="82">
        <f t="shared" ca="1" si="84"/>
        <v>0</v>
      </c>
      <c r="BD21" s="82">
        <f t="shared" ca="1" si="84"/>
        <v>0</v>
      </c>
      <c r="BE21" s="82">
        <f t="shared" ca="1" si="84"/>
        <v>0</v>
      </c>
      <c r="BF21" s="82">
        <f t="shared" ca="1" si="84"/>
        <v>0</v>
      </c>
      <c r="BG21" s="82">
        <f t="shared" ca="1" si="84"/>
        <v>0</v>
      </c>
      <c r="BH21" s="82">
        <f t="shared" ca="1" si="84"/>
        <v>0</v>
      </c>
      <c r="BI21" s="82">
        <f t="shared" ca="1" si="84"/>
        <v>0</v>
      </c>
      <c r="BJ21" s="82">
        <f t="shared" ca="1" si="84"/>
        <v>0</v>
      </c>
      <c r="BK21" s="82">
        <f t="shared" ca="1" si="84"/>
        <v>0</v>
      </c>
      <c r="BL21" s="82">
        <f t="shared" ca="1" si="84"/>
        <v>0</v>
      </c>
      <c r="BM21" s="82">
        <f t="shared" ca="1" si="84"/>
        <v>0</v>
      </c>
      <c r="BN21" s="82">
        <f t="shared" ca="1" si="84"/>
        <v>0</v>
      </c>
      <c r="BO21" s="82">
        <f t="shared" ca="1" si="84"/>
        <v>0</v>
      </c>
      <c r="BP21" s="82">
        <f t="shared" ca="1" si="84"/>
        <v>0</v>
      </c>
      <c r="BQ21" s="82">
        <f t="shared" ca="1" si="84"/>
        <v>0</v>
      </c>
      <c r="BR21" s="82">
        <f t="shared" ca="1" si="84"/>
        <v>0</v>
      </c>
      <c r="BS21" s="82">
        <f t="shared" ca="1" si="84"/>
        <v>0</v>
      </c>
      <c r="BT21" s="82">
        <f t="shared" ca="1" si="84"/>
        <v>0</v>
      </c>
      <c r="BU21" s="82">
        <f t="shared" ca="1" si="84"/>
        <v>0</v>
      </c>
      <c r="BV21" s="82">
        <f t="shared" ca="1" si="84"/>
        <v>0</v>
      </c>
      <c r="BW21" s="82">
        <f t="shared" ref="BW21:DG21" ca="1" si="85">BW119</f>
        <v>0</v>
      </c>
      <c r="BX21" s="82">
        <f t="shared" ca="1" si="85"/>
        <v>0</v>
      </c>
      <c r="BY21" s="82">
        <f t="shared" ca="1" si="85"/>
        <v>0</v>
      </c>
      <c r="BZ21" s="82">
        <f t="shared" ca="1" si="85"/>
        <v>0</v>
      </c>
      <c r="CA21" s="82">
        <f t="shared" ca="1" si="85"/>
        <v>0</v>
      </c>
      <c r="CB21" s="82">
        <f t="shared" ca="1" si="85"/>
        <v>0</v>
      </c>
      <c r="CC21" s="82">
        <f t="shared" ca="1" si="85"/>
        <v>0</v>
      </c>
      <c r="CD21" s="82">
        <f t="shared" ca="1" si="85"/>
        <v>0</v>
      </c>
      <c r="CE21" s="82">
        <f t="shared" ca="1" si="85"/>
        <v>0</v>
      </c>
      <c r="CF21" s="82">
        <f t="shared" ca="1" si="85"/>
        <v>0</v>
      </c>
      <c r="CG21" s="82">
        <f t="shared" ca="1" si="85"/>
        <v>0</v>
      </c>
      <c r="CH21" s="82">
        <f t="shared" ca="1" si="85"/>
        <v>0</v>
      </c>
      <c r="CI21" s="82">
        <f t="shared" ca="1" si="85"/>
        <v>0</v>
      </c>
      <c r="CJ21" s="82">
        <f t="shared" ca="1" si="85"/>
        <v>0</v>
      </c>
      <c r="CK21" s="82">
        <f t="shared" ca="1" si="85"/>
        <v>0</v>
      </c>
      <c r="CL21" s="82">
        <f t="shared" ca="1" si="85"/>
        <v>0</v>
      </c>
      <c r="CM21" s="82">
        <f t="shared" ca="1" si="85"/>
        <v>0</v>
      </c>
      <c r="CN21" s="82">
        <f t="shared" ca="1" si="85"/>
        <v>0</v>
      </c>
      <c r="CO21" s="82">
        <f t="shared" ca="1" si="85"/>
        <v>0</v>
      </c>
      <c r="CP21" s="82">
        <f t="shared" ca="1" si="85"/>
        <v>0</v>
      </c>
      <c r="CQ21" s="82">
        <f t="shared" ca="1" si="85"/>
        <v>0</v>
      </c>
      <c r="CR21" s="82">
        <f t="shared" ca="1" si="85"/>
        <v>0</v>
      </c>
      <c r="CS21" s="82">
        <f t="shared" ca="1" si="85"/>
        <v>0</v>
      </c>
      <c r="CT21" s="82">
        <f t="shared" ca="1" si="85"/>
        <v>0</v>
      </c>
      <c r="CU21" s="82">
        <f t="shared" ca="1" si="85"/>
        <v>0</v>
      </c>
      <c r="CV21" s="82">
        <f t="shared" ca="1" si="85"/>
        <v>0</v>
      </c>
      <c r="CW21" s="82">
        <f t="shared" ca="1" si="85"/>
        <v>0</v>
      </c>
      <c r="CX21" s="82">
        <f t="shared" ca="1" si="85"/>
        <v>0</v>
      </c>
      <c r="CY21" s="82">
        <f t="shared" ca="1" si="85"/>
        <v>0</v>
      </c>
      <c r="CZ21" s="82">
        <f t="shared" ca="1" si="85"/>
        <v>0</v>
      </c>
      <c r="DA21" s="82">
        <f t="shared" ca="1" si="85"/>
        <v>0</v>
      </c>
      <c r="DB21" s="82">
        <f t="shared" ca="1" si="85"/>
        <v>0</v>
      </c>
      <c r="DC21" s="82">
        <f t="shared" ca="1" si="85"/>
        <v>0</v>
      </c>
      <c r="DD21" s="82">
        <f t="shared" ca="1" si="85"/>
        <v>0</v>
      </c>
      <c r="DE21" s="82">
        <f t="shared" ca="1" si="85"/>
        <v>0</v>
      </c>
      <c r="DF21" s="82">
        <f t="shared" ca="1" si="85"/>
        <v>0</v>
      </c>
      <c r="DG21" s="82">
        <f t="shared" ca="1" si="85"/>
        <v>0</v>
      </c>
      <c r="DH21" s="82">
        <f t="shared" ref="DH21:EP21" ca="1" si="86">DH119</f>
        <v>0</v>
      </c>
      <c r="DI21" s="82">
        <f t="shared" ca="1" si="86"/>
        <v>0</v>
      </c>
      <c r="DJ21" s="82">
        <f t="shared" ca="1" si="86"/>
        <v>0</v>
      </c>
      <c r="DK21" s="82">
        <f t="shared" ca="1" si="86"/>
        <v>0</v>
      </c>
      <c r="DL21" s="82">
        <f t="shared" ca="1" si="86"/>
        <v>0</v>
      </c>
      <c r="DM21" s="82">
        <f t="shared" ca="1" si="86"/>
        <v>0</v>
      </c>
      <c r="DN21" s="82">
        <f t="shared" ca="1" si="86"/>
        <v>0</v>
      </c>
      <c r="DO21" s="82">
        <f t="shared" ca="1" si="86"/>
        <v>0</v>
      </c>
      <c r="DP21" s="82">
        <f t="shared" ca="1" si="86"/>
        <v>0</v>
      </c>
      <c r="DQ21" s="82">
        <f t="shared" ca="1" si="86"/>
        <v>0</v>
      </c>
      <c r="DR21" s="82">
        <f t="shared" ca="1" si="86"/>
        <v>0</v>
      </c>
      <c r="DS21" s="82">
        <f t="shared" ca="1" si="86"/>
        <v>0</v>
      </c>
      <c r="DT21" s="82">
        <f t="shared" ca="1" si="86"/>
        <v>0</v>
      </c>
      <c r="DU21" s="82">
        <f t="shared" ca="1" si="86"/>
        <v>0</v>
      </c>
      <c r="DV21" s="82">
        <f t="shared" ca="1" si="86"/>
        <v>0</v>
      </c>
      <c r="DW21" s="82">
        <f t="shared" ca="1" si="86"/>
        <v>0</v>
      </c>
      <c r="DX21" s="82">
        <f t="shared" ca="1" si="86"/>
        <v>0</v>
      </c>
      <c r="DY21" s="82">
        <f t="shared" ca="1" si="86"/>
        <v>0</v>
      </c>
      <c r="DZ21" s="82">
        <f t="shared" ca="1" si="86"/>
        <v>0</v>
      </c>
      <c r="EA21" s="82">
        <f t="shared" ca="1" si="86"/>
        <v>0</v>
      </c>
      <c r="EB21" s="82">
        <f t="shared" ca="1" si="86"/>
        <v>0</v>
      </c>
      <c r="EC21" s="82">
        <f t="shared" ca="1" si="86"/>
        <v>0</v>
      </c>
      <c r="ED21" s="82">
        <f t="shared" ca="1" si="86"/>
        <v>0</v>
      </c>
      <c r="EE21" s="82">
        <f t="shared" ca="1" si="86"/>
        <v>0</v>
      </c>
      <c r="EF21" s="82">
        <f t="shared" ca="1" si="86"/>
        <v>0</v>
      </c>
      <c r="EG21" s="82">
        <f t="shared" ca="1" si="86"/>
        <v>0</v>
      </c>
      <c r="EH21" s="82">
        <f t="shared" ca="1" si="86"/>
        <v>0</v>
      </c>
      <c r="EI21" s="82">
        <f t="shared" ca="1" si="86"/>
        <v>0</v>
      </c>
      <c r="EJ21" s="82">
        <f t="shared" ca="1" si="86"/>
        <v>0</v>
      </c>
      <c r="EK21" s="82">
        <f t="shared" ca="1" si="86"/>
        <v>0</v>
      </c>
      <c r="EL21" s="82">
        <f t="shared" ca="1" si="86"/>
        <v>0</v>
      </c>
      <c r="EM21" s="82">
        <f t="shared" ca="1" si="86"/>
        <v>0</v>
      </c>
      <c r="EN21" s="82">
        <f t="shared" ca="1" si="86"/>
        <v>0</v>
      </c>
      <c r="EO21" s="82">
        <f t="shared" ca="1" si="86"/>
        <v>0</v>
      </c>
      <c r="EP21" s="82">
        <f t="shared" ca="1" si="86"/>
        <v>0</v>
      </c>
    </row>
    <row r="22" spans="2:146" ht="14.1" customHeight="1">
      <c r="B22" s="20" t="s">
        <v>28</v>
      </c>
      <c r="D22" s="307" t="s">
        <v>97</v>
      </c>
      <c r="E22" s="82"/>
      <c r="F22" s="82"/>
      <c r="G22" s="82"/>
      <c r="H22" s="82">
        <f t="shared" ref="H22:I22" si="87">H126</f>
        <v>0</v>
      </c>
      <c r="I22" s="82">
        <f t="shared" si="87"/>
        <v>0</v>
      </c>
      <c r="J22" s="82">
        <f>J126</f>
        <v>0</v>
      </c>
      <c r="K22" s="82">
        <f t="shared" ref="K22:BV22" ca="1" si="88">K126</f>
        <v>0</v>
      </c>
      <c r="L22" s="82">
        <f t="shared" ca="1" si="88"/>
        <v>0</v>
      </c>
      <c r="M22" s="82">
        <f t="shared" ca="1" si="88"/>
        <v>0</v>
      </c>
      <c r="N22" s="82">
        <f t="shared" ca="1" si="88"/>
        <v>0</v>
      </c>
      <c r="O22" s="82">
        <f t="shared" ca="1" si="88"/>
        <v>0</v>
      </c>
      <c r="P22" s="82">
        <f t="shared" ca="1" si="88"/>
        <v>0</v>
      </c>
      <c r="Q22" s="82">
        <f t="shared" ca="1" si="88"/>
        <v>0</v>
      </c>
      <c r="R22" s="82">
        <f t="shared" ca="1" si="88"/>
        <v>0</v>
      </c>
      <c r="S22" s="82">
        <f t="shared" ca="1" si="88"/>
        <v>0</v>
      </c>
      <c r="T22" s="82">
        <f t="shared" ca="1" si="88"/>
        <v>0</v>
      </c>
      <c r="U22" s="82">
        <f t="shared" ca="1" si="88"/>
        <v>0</v>
      </c>
      <c r="V22" s="82">
        <f t="shared" ca="1" si="88"/>
        <v>176.51066779308354</v>
      </c>
      <c r="W22" s="82">
        <f t="shared" ca="1" si="88"/>
        <v>0</v>
      </c>
      <c r="X22" s="82">
        <f t="shared" ca="1" si="88"/>
        <v>0</v>
      </c>
      <c r="Y22" s="82">
        <f t="shared" ca="1" si="88"/>
        <v>0</v>
      </c>
      <c r="Z22" s="82">
        <f t="shared" ca="1" si="88"/>
        <v>245.55934457903476</v>
      </c>
      <c r="AA22" s="82">
        <f t="shared" ca="1" si="88"/>
        <v>0</v>
      </c>
      <c r="AB22" s="82">
        <f t="shared" ca="1" si="88"/>
        <v>0</v>
      </c>
      <c r="AC22" s="82">
        <f t="shared" ca="1" si="88"/>
        <v>0</v>
      </c>
      <c r="AD22" s="82">
        <f t="shared" ca="1" si="88"/>
        <v>281.38688813495975</v>
      </c>
      <c r="AE22" s="82">
        <f t="shared" ca="1" si="88"/>
        <v>0</v>
      </c>
      <c r="AF22" s="82">
        <f t="shared" ca="1" si="88"/>
        <v>0</v>
      </c>
      <c r="AG22" s="82">
        <f t="shared" ca="1" si="88"/>
        <v>0</v>
      </c>
      <c r="AH22" s="82">
        <f t="shared" ca="1" si="88"/>
        <v>320.49675244488486</v>
      </c>
      <c r="AI22" s="82">
        <f t="shared" ca="1" si="88"/>
        <v>0</v>
      </c>
      <c r="AJ22" s="82">
        <f t="shared" ca="1" si="88"/>
        <v>0</v>
      </c>
      <c r="AK22" s="82">
        <f t="shared" ca="1" si="88"/>
        <v>0</v>
      </c>
      <c r="AL22" s="82">
        <f t="shared" ca="1" si="88"/>
        <v>360.1628999860402</v>
      </c>
      <c r="AM22" s="82">
        <f t="shared" ca="1" si="88"/>
        <v>0</v>
      </c>
      <c r="AN22" s="82">
        <f t="shared" ca="1" si="88"/>
        <v>0</v>
      </c>
      <c r="AO22" s="82">
        <f t="shared" ca="1" si="88"/>
        <v>0</v>
      </c>
      <c r="AP22" s="82">
        <f t="shared" ca="1" si="88"/>
        <v>459.71817180687407</v>
      </c>
      <c r="AQ22" s="82">
        <f t="shared" ca="1" si="88"/>
        <v>0</v>
      </c>
      <c r="AR22" s="82">
        <f t="shared" ca="1" si="88"/>
        <v>0</v>
      </c>
      <c r="AS22" s="82">
        <f t="shared" ca="1" si="88"/>
        <v>0</v>
      </c>
      <c r="AT22" s="82">
        <f t="shared" ca="1" si="88"/>
        <v>709.94606322006518</v>
      </c>
      <c r="AU22" s="82">
        <f t="shared" ca="1" si="88"/>
        <v>0</v>
      </c>
      <c r="AV22" s="82">
        <f t="shared" ca="1" si="88"/>
        <v>0</v>
      </c>
      <c r="AW22" s="82">
        <f t="shared" ca="1" si="88"/>
        <v>0</v>
      </c>
      <c r="AX22" s="82">
        <f t="shared" ca="1" si="88"/>
        <v>777.58916744695455</v>
      </c>
      <c r="AY22" s="82">
        <f t="shared" ca="1" si="88"/>
        <v>0</v>
      </c>
      <c r="AZ22" s="82">
        <f t="shared" ca="1" si="88"/>
        <v>0</v>
      </c>
      <c r="BA22" s="82">
        <f t="shared" ca="1" si="88"/>
        <v>0</v>
      </c>
      <c r="BB22" s="82">
        <f t="shared" ca="1" si="88"/>
        <v>845.10281383400627</v>
      </c>
      <c r="BC22" s="82">
        <f t="shared" ca="1" si="88"/>
        <v>0</v>
      </c>
      <c r="BD22" s="82">
        <f t="shared" ca="1" si="88"/>
        <v>0</v>
      </c>
      <c r="BE22" s="82">
        <f t="shared" ca="1" si="88"/>
        <v>0</v>
      </c>
      <c r="BF22" s="82">
        <f t="shared" ca="1" si="88"/>
        <v>912.484800314361</v>
      </c>
      <c r="BG22" s="82">
        <f t="shared" ca="1" si="88"/>
        <v>0</v>
      </c>
      <c r="BH22" s="82">
        <f t="shared" ca="1" si="88"/>
        <v>0</v>
      </c>
      <c r="BI22" s="82">
        <f t="shared" ca="1" si="88"/>
        <v>0</v>
      </c>
      <c r="BJ22" s="82">
        <f t="shared" ca="1" si="88"/>
        <v>979.73288658616616</v>
      </c>
      <c r="BK22" s="82">
        <f t="shared" ca="1" si="88"/>
        <v>0</v>
      </c>
      <c r="BL22" s="82">
        <f t="shared" ca="1" si="88"/>
        <v>0</v>
      </c>
      <c r="BM22" s="82">
        <f t="shared" ca="1" si="88"/>
        <v>0</v>
      </c>
      <c r="BN22" s="82">
        <f t="shared" ca="1" si="88"/>
        <v>1046.844793434982</v>
      </c>
      <c r="BO22" s="82">
        <f t="shared" ca="1" si="88"/>
        <v>0</v>
      </c>
      <c r="BP22" s="82">
        <f t="shared" ca="1" si="88"/>
        <v>0</v>
      </c>
      <c r="BQ22" s="82">
        <f t="shared" ca="1" si="88"/>
        <v>0</v>
      </c>
      <c r="BR22" s="82">
        <f t="shared" ca="1" si="88"/>
        <v>1113.8182020439231</v>
      </c>
      <c r="BS22" s="82">
        <f t="shared" ca="1" si="88"/>
        <v>0</v>
      </c>
      <c r="BT22" s="82">
        <f t="shared" ca="1" si="88"/>
        <v>0</v>
      </c>
      <c r="BU22" s="82">
        <f t="shared" ca="1" si="88"/>
        <v>0</v>
      </c>
      <c r="BV22" s="82">
        <f t="shared" ca="1" si="88"/>
        <v>1180.6507532913399</v>
      </c>
      <c r="BW22" s="82">
        <f t="shared" ref="BW22:DG22" ca="1" si="89">BW126</f>
        <v>0</v>
      </c>
      <c r="BX22" s="82">
        <f t="shared" ca="1" si="89"/>
        <v>0</v>
      </c>
      <c r="BY22" s="82">
        <f t="shared" ca="1" si="89"/>
        <v>0</v>
      </c>
      <c r="BZ22" s="82">
        <f t="shared" ca="1" si="89"/>
        <v>1247.3400470357947</v>
      </c>
      <c r="CA22" s="82">
        <f t="shared" ca="1" si="89"/>
        <v>0</v>
      </c>
      <c r="CB22" s="82">
        <f t="shared" ca="1" si="89"/>
        <v>0</v>
      </c>
      <c r="CC22" s="82">
        <f t="shared" ca="1" si="89"/>
        <v>0</v>
      </c>
      <c r="CD22" s="82">
        <f t="shared" ca="1" si="89"/>
        <v>1313.8836413881143</v>
      </c>
      <c r="CE22" s="82">
        <f t="shared" ca="1" si="89"/>
        <v>0</v>
      </c>
      <c r="CF22" s="82">
        <f t="shared" ca="1" si="89"/>
        <v>0</v>
      </c>
      <c r="CG22" s="82">
        <f t="shared" ca="1" si="89"/>
        <v>0</v>
      </c>
      <c r="CH22" s="82">
        <f t="shared" ca="1" si="89"/>
        <v>1378.3564152514994</v>
      </c>
      <c r="CI22" s="82">
        <f t="shared" ca="1" si="89"/>
        <v>0</v>
      </c>
      <c r="CJ22" s="82">
        <f t="shared" ca="1" si="89"/>
        <v>0</v>
      </c>
      <c r="CK22" s="82">
        <f t="shared" ca="1" si="89"/>
        <v>0</v>
      </c>
      <c r="CL22" s="82">
        <f t="shared" ca="1" si="89"/>
        <v>1365.2668370982385</v>
      </c>
      <c r="CM22" s="82">
        <f t="shared" ca="1" si="89"/>
        <v>0</v>
      </c>
      <c r="CN22" s="82">
        <f t="shared" ca="1" si="89"/>
        <v>0</v>
      </c>
      <c r="CO22" s="82">
        <f t="shared" ca="1" si="89"/>
        <v>0</v>
      </c>
      <c r="CP22" s="82">
        <f t="shared" ca="1" si="89"/>
        <v>1374.5601959393853</v>
      </c>
      <c r="CQ22" s="82">
        <f t="shared" ca="1" si="89"/>
        <v>0</v>
      </c>
      <c r="CR22" s="82">
        <f t="shared" ca="1" si="89"/>
        <v>0</v>
      </c>
      <c r="CS22" s="82">
        <f t="shared" ca="1" si="89"/>
        <v>0</v>
      </c>
      <c r="CT22" s="82">
        <f t="shared" ca="1" si="89"/>
        <v>0</v>
      </c>
      <c r="CU22" s="82">
        <f t="shared" ca="1" si="89"/>
        <v>0</v>
      </c>
      <c r="CV22" s="82">
        <f t="shared" ca="1" si="89"/>
        <v>0</v>
      </c>
      <c r="CW22" s="82">
        <f t="shared" ca="1" si="89"/>
        <v>0</v>
      </c>
      <c r="CX22" s="82">
        <f t="shared" ca="1" si="89"/>
        <v>0</v>
      </c>
      <c r="CY22" s="82">
        <f t="shared" ca="1" si="89"/>
        <v>0</v>
      </c>
      <c r="CZ22" s="82">
        <f t="shared" ca="1" si="89"/>
        <v>0</v>
      </c>
      <c r="DA22" s="82">
        <f t="shared" ca="1" si="89"/>
        <v>0</v>
      </c>
      <c r="DB22" s="82">
        <f t="shared" ca="1" si="89"/>
        <v>0</v>
      </c>
      <c r="DC22" s="82">
        <f t="shared" ca="1" si="89"/>
        <v>0</v>
      </c>
      <c r="DD22" s="82">
        <f t="shared" ca="1" si="89"/>
        <v>0</v>
      </c>
      <c r="DE22" s="82">
        <f t="shared" ca="1" si="89"/>
        <v>0</v>
      </c>
      <c r="DF22" s="82">
        <f t="shared" ca="1" si="89"/>
        <v>0</v>
      </c>
      <c r="DG22" s="82">
        <f t="shared" ca="1" si="89"/>
        <v>0</v>
      </c>
      <c r="DH22" s="82">
        <f t="shared" ref="DH22:EP22" ca="1" si="90">DH126</f>
        <v>0</v>
      </c>
      <c r="DI22" s="82">
        <f t="shared" ca="1" si="90"/>
        <v>0</v>
      </c>
      <c r="DJ22" s="82">
        <f t="shared" ca="1" si="90"/>
        <v>0</v>
      </c>
      <c r="DK22" s="82">
        <f t="shared" ca="1" si="90"/>
        <v>0</v>
      </c>
      <c r="DL22" s="82">
        <f t="shared" ca="1" si="90"/>
        <v>0</v>
      </c>
      <c r="DM22" s="82">
        <f t="shared" ca="1" si="90"/>
        <v>0</v>
      </c>
      <c r="DN22" s="82">
        <f t="shared" ca="1" si="90"/>
        <v>0</v>
      </c>
      <c r="DO22" s="82">
        <f t="shared" ca="1" si="90"/>
        <v>0</v>
      </c>
      <c r="DP22" s="82">
        <f t="shared" ca="1" si="90"/>
        <v>0</v>
      </c>
      <c r="DQ22" s="82">
        <f t="shared" ca="1" si="90"/>
        <v>0</v>
      </c>
      <c r="DR22" s="82">
        <f t="shared" ca="1" si="90"/>
        <v>0</v>
      </c>
      <c r="DS22" s="82">
        <f t="shared" ca="1" si="90"/>
        <v>0</v>
      </c>
      <c r="DT22" s="82">
        <f t="shared" ca="1" si="90"/>
        <v>0</v>
      </c>
      <c r="DU22" s="82">
        <f t="shared" ca="1" si="90"/>
        <v>0</v>
      </c>
      <c r="DV22" s="82">
        <f t="shared" ca="1" si="90"/>
        <v>0</v>
      </c>
      <c r="DW22" s="82">
        <f t="shared" ca="1" si="90"/>
        <v>0</v>
      </c>
      <c r="DX22" s="82">
        <f t="shared" ca="1" si="90"/>
        <v>0</v>
      </c>
      <c r="DY22" s="82">
        <f t="shared" ca="1" si="90"/>
        <v>0</v>
      </c>
      <c r="DZ22" s="82">
        <f t="shared" ca="1" si="90"/>
        <v>0</v>
      </c>
      <c r="EA22" s="82">
        <f t="shared" ca="1" si="90"/>
        <v>0</v>
      </c>
      <c r="EB22" s="82">
        <f t="shared" ca="1" si="90"/>
        <v>0</v>
      </c>
      <c r="EC22" s="82">
        <f t="shared" ca="1" si="90"/>
        <v>0</v>
      </c>
      <c r="ED22" s="82">
        <f t="shared" ca="1" si="90"/>
        <v>0</v>
      </c>
      <c r="EE22" s="82">
        <f t="shared" ca="1" si="90"/>
        <v>0</v>
      </c>
      <c r="EF22" s="82">
        <f t="shared" ca="1" si="90"/>
        <v>0</v>
      </c>
      <c r="EG22" s="82">
        <f t="shared" ca="1" si="90"/>
        <v>0</v>
      </c>
      <c r="EH22" s="82">
        <f t="shared" ca="1" si="90"/>
        <v>0</v>
      </c>
      <c r="EI22" s="82">
        <f t="shared" ca="1" si="90"/>
        <v>0</v>
      </c>
      <c r="EJ22" s="82">
        <f t="shared" ca="1" si="90"/>
        <v>0</v>
      </c>
      <c r="EK22" s="82">
        <f t="shared" ca="1" si="90"/>
        <v>0</v>
      </c>
      <c r="EL22" s="82">
        <f t="shared" ca="1" si="90"/>
        <v>0</v>
      </c>
      <c r="EM22" s="82">
        <f t="shared" ca="1" si="90"/>
        <v>0</v>
      </c>
      <c r="EN22" s="82">
        <f t="shared" ca="1" si="90"/>
        <v>0</v>
      </c>
      <c r="EO22" s="82">
        <f t="shared" ca="1" si="90"/>
        <v>0</v>
      </c>
      <c r="EP22" s="82">
        <f t="shared" ca="1" si="90"/>
        <v>0</v>
      </c>
    </row>
    <row r="23" spans="2:146" ht="13.5" customHeight="1">
      <c r="B23" s="15" t="s">
        <v>1192</v>
      </c>
      <c r="C23" s="457"/>
      <c r="D23" s="8" t="s">
        <v>97</v>
      </c>
      <c r="E23" s="82"/>
      <c r="F23" s="82"/>
      <c r="G23" s="82"/>
      <c r="H23" s="82">
        <f ca="1">H140</f>
        <v>0</v>
      </c>
      <c r="I23" s="82">
        <f t="shared" ref="I23:BT23" ca="1" si="91">I140</f>
        <v>0</v>
      </c>
      <c r="J23" s="82">
        <f t="shared" ca="1" si="91"/>
        <v>0</v>
      </c>
      <c r="K23" s="82">
        <f t="shared" ca="1" si="91"/>
        <v>0</v>
      </c>
      <c r="L23" s="82">
        <f t="shared" ca="1" si="91"/>
        <v>9935.1646120072437</v>
      </c>
      <c r="M23" s="82">
        <f t="shared" ca="1" si="91"/>
        <v>15649.537608865117</v>
      </c>
      <c r="N23" s="82">
        <f t="shared" ca="1" si="91"/>
        <v>26980.340344555967</v>
      </c>
      <c r="O23" s="82">
        <f t="shared" ca="1" si="91"/>
        <v>38474.202396664405</v>
      </c>
      <c r="P23" s="82">
        <f t="shared" ca="1" si="91"/>
        <v>50000</v>
      </c>
      <c r="Q23" s="82">
        <f t="shared" ca="1" si="91"/>
        <v>50000</v>
      </c>
      <c r="R23" s="82">
        <f t="shared" ca="1" si="91"/>
        <v>50000</v>
      </c>
      <c r="S23" s="82">
        <f t="shared" ca="1" si="91"/>
        <v>50000</v>
      </c>
      <c r="T23" s="82">
        <f t="shared" ca="1" si="91"/>
        <v>50000</v>
      </c>
      <c r="U23" s="82">
        <f t="shared" ca="1" si="91"/>
        <v>48468.750000000007</v>
      </c>
      <c r="V23" s="82">
        <f t="shared" ca="1" si="91"/>
        <v>47418.750000000007</v>
      </c>
      <c r="W23" s="82">
        <f t="shared" ca="1" si="91"/>
        <v>46768.750000000007</v>
      </c>
      <c r="X23" s="82">
        <f t="shared" ca="1" si="91"/>
        <v>46118.750000000007</v>
      </c>
      <c r="Y23" s="82">
        <f t="shared" ca="1" si="91"/>
        <v>45418.750000000007</v>
      </c>
      <c r="Z23" s="82">
        <f t="shared" ca="1" si="91"/>
        <v>44718.750000000007</v>
      </c>
      <c r="AA23" s="82">
        <f t="shared" ca="1" si="91"/>
        <v>44018.750000000007</v>
      </c>
      <c r="AB23" s="82">
        <f t="shared" ca="1" si="91"/>
        <v>43318.750000000007</v>
      </c>
      <c r="AC23" s="82">
        <f t="shared" ca="1" si="91"/>
        <v>42618.750000000007</v>
      </c>
      <c r="AD23" s="82">
        <f t="shared" ca="1" si="91"/>
        <v>41918.750000000007</v>
      </c>
      <c r="AE23" s="82">
        <f t="shared" ca="1" si="91"/>
        <v>41218.750000000007</v>
      </c>
      <c r="AF23" s="82">
        <f t="shared" ca="1" si="91"/>
        <v>40468.750000000007</v>
      </c>
      <c r="AG23" s="82">
        <f t="shared" ca="1" si="91"/>
        <v>39718.750000000007</v>
      </c>
      <c r="AH23" s="82">
        <f t="shared" ca="1" si="91"/>
        <v>38968.750000000007</v>
      </c>
      <c r="AI23" s="82">
        <f t="shared" ca="1" si="91"/>
        <v>38218.750000000007</v>
      </c>
      <c r="AJ23" s="82">
        <f t="shared" ca="1" si="91"/>
        <v>37468.750000000007</v>
      </c>
      <c r="AK23" s="82">
        <f t="shared" ca="1" si="91"/>
        <v>36718.750000000007</v>
      </c>
      <c r="AL23" s="82">
        <f t="shared" ca="1" si="91"/>
        <v>35937.500000000007</v>
      </c>
      <c r="AM23" s="82">
        <f t="shared" ca="1" si="91"/>
        <v>35156.250000000007</v>
      </c>
      <c r="AN23" s="82">
        <f t="shared" ca="1" si="91"/>
        <v>34375.000000000007</v>
      </c>
      <c r="AO23" s="82">
        <f t="shared" ca="1" si="91"/>
        <v>33593.750000000007</v>
      </c>
      <c r="AP23" s="82">
        <f t="shared" ca="1" si="91"/>
        <v>32812.500000000007</v>
      </c>
      <c r="AQ23" s="82">
        <f t="shared" ca="1" si="91"/>
        <v>32031.250000000007</v>
      </c>
      <c r="AR23" s="82">
        <f t="shared" ca="1" si="91"/>
        <v>31250.000000000007</v>
      </c>
      <c r="AS23" s="82">
        <f t="shared" ca="1" si="91"/>
        <v>30468.750000000007</v>
      </c>
      <c r="AT23" s="82">
        <f t="shared" ca="1" si="91"/>
        <v>29687.500000000007</v>
      </c>
      <c r="AU23" s="82">
        <f t="shared" ca="1" si="91"/>
        <v>28906.250000000007</v>
      </c>
      <c r="AV23" s="82">
        <f t="shared" ca="1" si="91"/>
        <v>28125.000000000007</v>
      </c>
      <c r="AW23" s="82">
        <f t="shared" ca="1" si="91"/>
        <v>27343.750000000007</v>
      </c>
      <c r="AX23" s="82">
        <f t="shared" ca="1" si="91"/>
        <v>26562.500000000007</v>
      </c>
      <c r="AY23" s="82">
        <f t="shared" ca="1" si="91"/>
        <v>25781.250000000007</v>
      </c>
      <c r="AZ23" s="82">
        <f t="shared" ca="1" si="91"/>
        <v>25000.000000000007</v>
      </c>
      <c r="BA23" s="82">
        <f t="shared" ca="1" si="91"/>
        <v>24218.750000000007</v>
      </c>
      <c r="BB23" s="82">
        <f t="shared" ca="1" si="91"/>
        <v>23437.500000000007</v>
      </c>
      <c r="BC23" s="82">
        <f t="shared" ca="1" si="91"/>
        <v>22656.250000000007</v>
      </c>
      <c r="BD23" s="82">
        <f t="shared" ca="1" si="91"/>
        <v>21875.000000000007</v>
      </c>
      <c r="BE23" s="82">
        <f t="shared" ca="1" si="91"/>
        <v>21093.750000000007</v>
      </c>
      <c r="BF23" s="82">
        <f t="shared" ca="1" si="91"/>
        <v>20312.500000000007</v>
      </c>
      <c r="BG23" s="82">
        <f t="shared" ca="1" si="91"/>
        <v>19531.250000000007</v>
      </c>
      <c r="BH23" s="82">
        <f t="shared" ca="1" si="91"/>
        <v>18750.000000000007</v>
      </c>
      <c r="BI23" s="82">
        <f t="shared" ca="1" si="91"/>
        <v>17968.750000000007</v>
      </c>
      <c r="BJ23" s="82">
        <f t="shared" ca="1" si="91"/>
        <v>17187.500000000007</v>
      </c>
      <c r="BK23" s="82">
        <f t="shared" ca="1" si="91"/>
        <v>16406.250000000007</v>
      </c>
      <c r="BL23" s="82">
        <f t="shared" ca="1" si="91"/>
        <v>15625.000000000007</v>
      </c>
      <c r="BM23" s="82">
        <f t="shared" ca="1" si="91"/>
        <v>14843.750000000007</v>
      </c>
      <c r="BN23" s="82">
        <f t="shared" ca="1" si="91"/>
        <v>14062.500000000007</v>
      </c>
      <c r="BO23" s="82">
        <f t="shared" ca="1" si="91"/>
        <v>13281.250000000007</v>
      </c>
      <c r="BP23" s="82">
        <f t="shared" ca="1" si="91"/>
        <v>12500.000000000007</v>
      </c>
      <c r="BQ23" s="82">
        <f t="shared" ca="1" si="91"/>
        <v>11718.750000000007</v>
      </c>
      <c r="BR23" s="82">
        <f t="shared" ca="1" si="91"/>
        <v>10937.500000000007</v>
      </c>
      <c r="BS23" s="82">
        <f t="shared" ca="1" si="91"/>
        <v>10156.250000000007</v>
      </c>
      <c r="BT23" s="82">
        <f t="shared" ca="1" si="91"/>
        <v>9375.0000000000073</v>
      </c>
      <c r="BU23" s="82">
        <f t="shared" ref="BU23:DG23" ca="1" si="92">BU140</f>
        <v>8593.7500000000073</v>
      </c>
      <c r="BV23" s="82">
        <f t="shared" ca="1" si="92"/>
        <v>7812.5000000000073</v>
      </c>
      <c r="BW23" s="82">
        <f t="shared" ca="1" si="92"/>
        <v>7031.2500000000073</v>
      </c>
      <c r="BX23" s="82">
        <f t="shared" ca="1" si="92"/>
        <v>6250.0000000000073</v>
      </c>
      <c r="BY23" s="82">
        <f t="shared" ca="1" si="92"/>
        <v>5468.7500000000073</v>
      </c>
      <c r="BZ23" s="82">
        <f t="shared" ca="1" si="92"/>
        <v>4687.5000000000073</v>
      </c>
      <c r="CA23" s="82">
        <f t="shared" ca="1" si="92"/>
        <v>3906.2500000000073</v>
      </c>
      <c r="CB23" s="82">
        <f t="shared" ca="1" si="92"/>
        <v>3125.0000000000073</v>
      </c>
      <c r="CC23" s="82">
        <f t="shared" ca="1" si="92"/>
        <v>2343.7500000000073</v>
      </c>
      <c r="CD23" s="82">
        <f t="shared" ca="1" si="92"/>
        <v>1562.5000000000073</v>
      </c>
      <c r="CE23" s="82">
        <f t="shared" ca="1" si="92"/>
        <v>781.25000000000728</v>
      </c>
      <c r="CF23" s="82">
        <f t="shared" ca="1" si="92"/>
        <v>7.2759576141834259E-12</v>
      </c>
      <c r="CG23" s="82">
        <f t="shared" ca="1" si="92"/>
        <v>7.2759576141834259E-12</v>
      </c>
      <c r="CH23" s="82">
        <f t="shared" ca="1" si="92"/>
        <v>7.2759576141834259E-12</v>
      </c>
      <c r="CI23" s="82">
        <f t="shared" ca="1" si="92"/>
        <v>7.2759576141834259E-12</v>
      </c>
      <c r="CJ23" s="82">
        <f t="shared" ca="1" si="92"/>
        <v>7.2759576141834259E-12</v>
      </c>
      <c r="CK23" s="82">
        <f t="shared" ca="1" si="92"/>
        <v>7.2759576141834259E-12</v>
      </c>
      <c r="CL23" s="82">
        <f t="shared" ca="1" si="92"/>
        <v>7.2759576141834259E-12</v>
      </c>
      <c r="CM23" s="82">
        <f t="shared" ca="1" si="92"/>
        <v>7.2759576141834259E-12</v>
      </c>
      <c r="CN23" s="82">
        <f t="shared" ca="1" si="92"/>
        <v>7.2759576141834259E-12</v>
      </c>
      <c r="CO23" s="82">
        <f t="shared" ca="1" si="92"/>
        <v>7.2759576141834259E-12</v>
      </c>
      <c r="CP23" s="82">
        <f t="shared" ca="1" si="92"/>
        <v>7.2759576141834259E-12</v>
      </c>
      <c r="CQ23" s="82">
        <f t="shared" ca="1" si="92"/>
        <v>7.2759576141834259E-12</v>
      </c>
      <c r="CR23" s="82">
        <f t="shared" ca="1" si="92"/>
        <v>7.2759576141834259E-12</v>
      </c>
      <c r="CS23" s="82">
        <f t="shared" ca="1" si="92"/>
        <v>7.2759576141834259E-12</v>
      </c>
      <c r="CT23" s="82">
        <f t="shared" ca="1" si="92"/>
        <v>0</v>
      </c>
      <c r="CU23" s="82">
        <f t="shared" ca="1" si="92"/>
        <v>0</v>
      </c>
      <c r="CV23" s="82">
        <f t="shared" ca="1" si="92"/>
        <v>0</v>
      </c>
      <c r="CW23" s="82">
        <f t="shared" ca="1" si="92"/>
        <v>0</v>
      </c>
      <c r="CX23" s="82">
        <f t="shared" ca="1" si="92"/>
        <v>0</v>
      </c>
      <c r="CY23" s="82">
        <f t="shared" ca="1" si="92"/>
        <v>0</v>
      </c>
      <c r="CZ23" s="82">
        <f t="shared" ca="1" si="92"/>
        <v>0</v>
      </c>
      <c r="DA23" s="82">
        <f t="shared" ca="1" si="92"/>
        <v>0</v>
      </c>
      <c r="DB23" s="82">
        <f t="shared" ca="1" si="92"/>
        <v>0</v>
      </c>
      <c r="DC23" s="82">
        <f t="shared" ca="1" si="92"/>
        <v>0</v>
      </c>
      <c r="DD23" s="82">
        <f t="shared" ca="1" si="92"/>
        <v>0</v>
      </c>
      <c r="DE23" s="82">
        <f t="shared" ca="1" si="92"/>
        <v>0</v>
      </c>
      <c r="DF23" s="82">
        <f t="shared" ca="1" si="92"/>
        <v>0</v>
      </c>
      <c r="DG23" s="82">
        <f t="shared" ca="1" si="92"/>
        <v>0</v>
      </c>
      <c r="DH23" s="82">
        <f t="shared" ref="DH23:EP23" ca="1" si="93">DH140</f>
        <v>0</v>
      </c>
      <c r="DI23" s="82">
        <f t="shared" ca="1" si="93"/>
        <v>0</v>
      </c>
      <c r="DJ23" s="82">
        <f t="shared" ca="1" si="93"/>
        <v>0</v>
      </c>
      <c r="DK23" s="82">
        <f t="shared" ca="1" si="93"/>
        <v>0</v>
      </c>
      <c r="DL23" s="82">
        <f t="shared" ca="1" si="93"/>
        <v>0</v>
      </c>
      <c r="DM23" s="82">
        <f t="shared" ca="1" si="93"/>
        <v>0</v>
      </c>
      <c r="DN23" s="82">
        <f t="shared" ca="1" si="93"/>
        <v>0</v>
      </c>
      <c r="DO23" s="82">
        <f t="shared" ca="1" si="93"/>
        <v>0</v>
      </c>
      <c r="DP23" s="82">
        <f t="shared" ca="1" si="93"/>
        <v>0</v>
      </c>
      <c r="DQ23" s="82">
        <f t="shared" ca="1" si="93"/>
        <v>0</v>
      </c>
      <c r="DR23" s="82">
        <f t="shared" ca="1" si="93"/>
        <v>0</v>
      </c>
      <c r="DS23" s="82">
        <f t="shared" ca="1" si="93"/>
        <v>0</v>
      </c>
      <c r="DT23" s="82">
        <f t="shared" ca="1" si="93"/>
        <v>0</v>
      </c>
      <c r="DU23" s="82">
        <f t="shared" ca="1" si="93"/>
        <v>0</v>
      </c>
      <c r="DV23" s="82">
        <f t="shared" ca="1" si="93"/>
        <v>0</v>
      </c>
      <c r="DW23" s="82">
        <f t="shared" ca="1" si="93"/>
        <v>0</v>
      </c>
      <c r="DX23" s="82">
        <f t="shared" ca="1" si="93"/>
        <v>0</v>
      </c>
      <c r="DY23" s="82">
        <f t="shared" ca="1" si="93"/>
        <v>0</v>
      </c>
      <c r="DZ23" s="82">
        <f t="shared" ca="1" si="93"/>
        <v>0</v>
      </c>
      <c r="EA23" s="82">
        <f t="shared" ca="1" si="93"/>
        <v>0</v>
      </c>
      <c r="EB23" s="82">
        <f t="shared" ca="1" si="93"/>
        <v>0</v>
      </c>
      <c r="EC23" s="82">
        <f t="shared" ca="1" si="93"/>
        <v>0</v>
      </c>
      <c r="ED23" s="82">
        <f t="shared" ca="1" si="93"/>
        <v>0</v>
      </c>
      <c r="EE23" s="82">
        <f t="shared" ca="1" si="93"/>
        <v>0</v>
      </c>
      <c r="EF23" s="82">
        <f t="shared" ca="1" si="93"/>
        <v>0</v>
      </c>
      <c r="EG23" s="82">
        <f t="shared" ca="1" si="93"/>
        <v>0</v>
      </c>
      <c r="EH23" s="82">
        <f t="shared" ca="1" si="93"/>
        <v>0</v>
      </c>
      <c r="EI23" s="82">
        <f t="shared" ca="1" si="93"/>
        <v>0</v>
      </c>
      <c r="EJ23" s="82">
        <f t="shared" ca="1" si="93"/>
        <v>0</v>
      </c>
      <c r="EK23" s="82">
        <f t="shared" ca="1" si="93"/>
        <v>0</v>
      </c>
      <c r="EL23" s="82">
        <f t="shared" ca="1" si="93"/>
        <v>0</v>
      </c>
      <c r="EM23" s="82">
        <f t="shared" ca="1" si="93"/>
        <v>0</v>
      </c>
      <c r="EN23" s="82">
        <f t="shared" ca="1" si="93"/>
        <v>0</v>
      </c>
      <c r="EO23" s="82">
        <f t="shared" ca="1" si="93"/>
        <v>0</v>
      </c>
      <c r="EP23" s="82">
        <f t="shared" ca="1" si="93"/>
        <v>0</v>
      </c>
    </row>
    <row r="24" spans="2:146" ht="13.5" customHeight="1">
      <c r="B24" s="15" t="s">
        <v>1098</v>
      </c>
      <c r="C24" s="457"/>
      <c r="D24" s="8" t="s">
        <v>97</v>
      </c>
      <c r="E24" s="82"/>
      <c r="F24" s="82"/>
      <c r="G24" s="82"/>
      <c r="H24" s="82">
        <f ca="1">H147</f>
        <v>0</v>
      </c>
      <c r="I24" s="82">
        <f t="shared" ref="I24:BT24" ca="1" si="94">I147</f>
        <v>0</v>
      </c>
      <c r="J24" s="82">
        <f t="shared" ca="1" si="94"/>
        <v>0</v>
      </c>
      <c r="K24" s="82">
        <f t="shared" ca="1" si="94"/>
        <v>0</v>
      </c>
      <c r="L24" s="82">
        <f t="shared" ca="1" si="94"/>
        <v>9935.1646120072437</v>
      </c>
      <c r="M24" s="82">
        <f t="shared" ca="1" si="94"/>
        <v>15649.537608865117</v>
      </c>
      <c r="N24" s="82">
        <f t="shared" ca="1" si="94"/>
        <v>26980.340344555967</v>
      </c>
      <c r="O24" s="82">
        <f t="shared" ca="1" si="94"/>
        <v>38474.202396664405</v>
      </c>
      <c r="P24" s="82">
        <f t="shared" ca="1" si="94"/>
        <v>50000</v>
      </c>
      <c r="Q24" s="82">
        <f t="shared" ca="1" si="94"/>
        <v>50000</v>
      </c>
      <c r="R24" s="82">
        <f t="shared" ca="1" si="94"/>
        <v>50000</v>
      </c>
      <c r="S24" s="82">
        <f t="shared" ca="1" si="94"/>
        <v>50000</v>
      </c>
      <c r="T24" s="82">
        <f t="shared" ca="1" si="94"/>
        <v>50000</v>
      </c>
      <c r="U24" s="82">
        <f t="shared" ca="1" si="94"/>
        <v>48468.750000000007</v>
      </c>
      <c r="V24" s="82">
        <f t="shared" ca="1" si="94"/>
        <v>47418.750000000007</v>
      </c>
      <c r="W24" s="82">
        <f t="shared" ca="1" si="94"/>
        <v>46768.750000000007</v>
      </c>
      <c r="X24" s="82">
        <f t="shared" ca="1" si="94"/>
        <v>46118.750000000007</v>
      </c>
      <c r="Y24" s="82">
        <f t="shared" ca="1" si="94"/>
        <v>45418.750000000007</v>
      </c>
      <c r="Z24" s="82">
        <f t="shared" ca="1" si="94"/>
        <v>44718.750000000007</v>
      </c>
      <c r="AA24" s="82">
        <f t="shared" ca="1" si="94"/>
        <v>44018.750000000007</v>
      </c>
      <c r="AB24" s="82">
        <f t="shared" ca="1" si="94"/>
        <v>43318.750000000007</v>
      </c>
      <c r="AC24" s="82">
        <f t="shared" ca="1" si="94"/>
        <v>42618.750000000007</v>
      </c>
      <c r="AD24" s="82">
        <f t="shared" ca="1" si="94"/>
        <v>41918.750000000007</v>
      </c>
      <c r="AE24" s="82">
        <f t="shared" ca="1" si="94"/>
        <v>41218.750000000007</v>
      </c>
      <c r="AF24" s="82">
        <f t="shared" ca="1" si="94"/>
        <v>40468.750000000007</v>
      </c>
      <c r="AG24" s="82">
        <f t="shared" ca="1" si="94"/>
        <v>39718.750000000007</v>
      </c>
      <c r="AH24" s="82">
        <f t="shared" ca="1" si="94"/>
        <v>38968.750000000007</v>
      </c>
      <c r="AI24" s="82">
        <f t="shared" ca="1" si="94"/>
        <v>38218.750000000007</v>
      </c>
      <c r="AJ24" s="82">
        <f t="shared" ca="1" si="94"/>
        <v>37468.750000000007</v>
      </c>
      <c r="AK24" s="82">
        <f t="shared" ca="1" si="94"/>
        <v>36718.750000000007</v>
      </c>
      <c r="AL24" s="82">
        <f t="shared" ca="1" si="94"/>
        <v>35937.500000000007</v>
      </c>
      <c r="AM24" s="82">
        <f t="shared" ca="1" si="94"/>
        <v>35156.250000000007</v>
      </c>
      <c r="AN24" s="82">
        <f t="shared" ca="1" si="94"/>
        <v>34375.000000000007</v>
      </c>
      <c r="AO24" s="82">
        <f t="shared" ca="1" si="94"/>
        <v>33593.750000000007</v>
      </c>
      <c r="AP24" s="82">
        <f t="shared" ca="1" si="94"/>
        <v>32812.500000000007</v>
      </c>
      <c r="AQ24" s="82">
        <f t="shared" ca="1" si="94"/>
        <v>32031.250000000007</v>
      </c>
      <c r="AR24" s="82">
        <f t="shared" ca="1" si="94"/>
        <v>31250.000000000007</v>
      </c>
      <c r="AS24" s="82">
        <f t="shared" ca="1" si="94"/>
        <v>30468.750000000007</v>
      </c>
      <c r="AT24" s="82">
        <f t="shared" ca="1" si="94"/>
        <v>29687.500000000007</v>
      </c>
      <c r="AU24" s="82">
        <f t="shared" ca="1" si="94"/>
        <v>28906.250000000007</v>
      </c>
      <c r="AV24" s="82">
        <f t="shared" ca="1" si="94"/>
        <v>28125.000000000007</v>
      </c>
      <c r="AW24" s="82">
        <f t="shared" ca="1" si="94"/>
        <v>27343.750000000007</v>
      </c>
      <c r="AX24" s="82">
        <f t="shared" ca="1" si="94"/>
        <v>26562.500000000007</v>
      </c>
      <c r="AY24" s="82">
        <f t="shared" ca="1" si="94"/>
        <v>25781.250000000007</v>
      </c>
      <c r="AZ24" s="82">
        <f t="shared" ca="1" si="94"/>
        <v>25000.000000000007</v>
      </c>
      <c r="BA24" s="82">
        <f t="shared" ca="1" si="94"/>
        <v>24218.750000000007</v>
      </c>
      <c r="BB24" s="82">
        <f t="shared" ca="1" si="94"/>
        <v>23437.500000000007</v>
      </c>
      <c r="BC24" s="82">
        <f t="shared" ca="1" si="94"/>
        <v>22656.250000000007</v>
      </c>
      <c r="BD24" s="82">
        <f t="shared" ca="1" si="94"/>
        <v>21875.000000000007</v>
      </c>
      <c r="BE24" s="82">
        <f t="shared" ca="1" si="94"/>
        <v>21093.750000000007</v>
      </c>
      <c r="BF24" s="82">
        <f t="shared" ca="1" si="94"/>
        <v>20312.500000000007</v>
      </c>
      <c r="BG24" s="82">
        <f t="shared" ca="1" si="94"/>
        <v>19531.250000000007</v>
      </c>
      <c r="BH24" s="82">
        <f t="shared" ca="1" si="94"/>
        <v>18750.000000000007</v>
      </c>
      <c r="BI24" s="82">
        <f t="shared" ca="1" si="94"/>
        <v>17968.750000000007</v>
      </c>
      <c r="BJ24" s="82">
        <f t="shared" ca="1" si="94"/>
        <v>17187.500000000007</v>
      </c>
      <c r="BK24" s="82">
        <f t="shared" ca="1" si="94"/>
        <v>16406.250000000007</v>
      </c>
      <c r="BL24" s="82">
        <f t="shared" ca="1" si="94"/>
        <v>15625.000000000007</v>
      </c>
      <c r="BM24" s="82">
        <f t="shared" ca="1" si="94"/>
        <v>14843.750000000007</v>
      </c>
      <c r="BN24" s="82">
        <f t="shared" ca="1" si="94"/>
        <v>14062.500000000007</v>
      </c>
      <c r="BO24" s="82">
        <f t="shared" ca="1" si="94"/>
        <v>13281.250000000007</v>
      </c>
      <c r="BP24" s="82">
        <f t="shared" ca="1" si="94"/>
        <v>12500.000000000007</v>
      </c>
      <c r="BQ24" s="82">
        <f t="shared" ca="1" si="94"/>
        <v>11718.750000000007</v>
      </c>
      <c r="BR24" s="82">
        <f t="shared" ca="1" si="94"/>
        <v>10937.500000000007</v>
      </c>
      <c r="BS24" s="82">
        <f t="shared" ca="1" si="94"/>
        <v>10156.250000000007</v>
      </c>
      <c r="BT24" s="82">
        <f t="shared" ca="1" si="94"/>
        <v>9375.0000000000073</v>
      </c>
      <c r="BU24" s="82">
        <f t="shared" ref="BU24:DG24" ca="1" si="95">BU147</f>
        <v>8593.7500000000073</v>
      </c>
      <c r="BV24" s="82">
        <f t="shared" ca="1" si="95"/>
        <v>7812.5000000000073</v>
      </c>
      <c r="BW24" s="82">
        <f t="shared" ca="1" si="95"/>
        <v>7031.2500000000073</v>
      </c>
      <c r="BX24" s="82">
        <f t="shared" ca="1" si="95"/>
        <v>6250.0000000000073</v>
      </c>
      <c r="BY24" s="82">
        <f t="shared" ca="1" si="95"/>
        <v>5468.7500000000073</v>
      </c>
      <c r="BZ24" s="82">
        <f t="shared" ca="1" si="95"/>
        <v>4687.5000000000073</v>
      </c>
      <c r="CA24" s="82">
        <f t="shared" ca="1" si="95"/>
        <v>3906.2500000000073</v>
      </c>
      <c r="CB24" s="82">
        <f t="shared" ca="1" si="95"/>
        <v>3125.0000000000073</v>
      </c>
      <c r="CC24" s="82">
        <f t="shared" ca="1" si="95"/>
        <v>2343.7500000000073</v>
      </c>
      <c r="CD24" s="82">
        <f t="shared" ca="1" si="95"/>
        <v>1562.5000000000073</v>
      </c>
      <c r="CE24" s="82">
        <f t="shared" ca="1" si="95"/>
        <v>781.25000000000728</v>
      </c>
      <c r="CF24" s="82">
        <f t="shared" ca="1" si="95"/>
        <v>7.2759576141834259E-12</v>
      </c>
      <c r="CG24" s="82">
        <f t="shared" ca="1" si="95"/>
        <v>7.2759576141834259E-12</v>
      </c>
      <c r="CH24" s="82">
        <f t="shared" ca="1" si="95"/>
        <v>7.2759576141834259E-12</v>
      </c>
      <c r="CI24" s="82">
        <f t="shared" ca="1" si="95"/>
        <v>7.2759576141834259E-12</v>
      </c>
      <c r="CJ24" s="82">
        <f t="shared" ca="1" si="95"/>
        <v>7.2759576141834259E-12</v>
      </c>
      <c r="CK24" s="82">
        <f t="shared" ca="1" si="95"/>
        <v>7.2759576141834259E-12</v>
      </c>
      <c r="CL24" s="82">
        <f t="shared" ca="1" si="95"/>
        <v>7.2759576141834259E-12</v>
      </c>
      <c r="CM24" s="82">
        <f t="shared" ca="1" si="95"/>
        <v>7.2759576141834259E-12</v>
      </c>
      <c r="CN24" s="82">
        <f t="shared" ca="1" si="95"/>
        <v>7.2759576141834259E-12</v>
      </c>
      <c r="CO24" s="82">
        <f t="shared" ca="1" si="95"/>
        <v>7.2759576141834259E-12</v>
      </c>
      <c r="CP24" s="82">
        <f t="shared" ca="1" si="95"/>
        <v>7.2759576141834259E-12</v>
      </c>
      <c r="CQ24" s="82">
        <f t="shared" ca="1" si="95"/>
        <v>7.2759576141834259E-12</v>
      </c>
      <c r="CR24" s="82">
        <f t="shared" ca="1" si="95"/>
        <v>7.2759576141834259E-12</v>
      </c>
      <c r="CS24" s="82">
        <f t="shared" ca="1" si="95"/>
        <v>7.2759576141834259E-12</v>
      </c>
      <c r="CT24" s="82">
        <f t="shared" ca="1" si="95"/>
        <v>0</v>
      </c>
      <c r="CU24" s="82">
        <f t="shared" ca="1" si="95"/>
        <v>0</v>
      </c>
      <c r="CV24" s="82">
        <f t="shared" ca="1" si="95"/>
        <v>0</v>
      </c>
      <c r="CW24" s="82">
        <f t="shared" ca="1" si="95"/>
        <v>0</v>
      </c>
      <c r="CX24" s="82">
        <f t="shared" ca="1" si="95"/>
        <v>0</v>
      </c>
      <c r="CY24" s="82">
        <f t="shared" ca="1" si="95"/>
        <v>0</v>
      </c>
      <c r="CZ24" s="82">
        <f t="shared" ca="1" si="95"/>
        <v>0</v>
      </c>
      <c r="DA24" s="82">
        <f t="shared" ca="1" si="95"/>
        <v>0</v>
      </c>
      <c r="DB24" s="82">
        <f t="shared" ca="1" si="95"/>
        <v>0</v>
      </c>
      <c r="DC24" s="82">
        <f t="shared" ca="1" si="95"/>
        <v>0</v>
      </c>
      <c r="DD24" s="82">
        <f t="shared" ca="1" si="95"/>
        <v>0</v>
      </c>
      <c r="DE24" s="82">
        <f t="shared" ca="1" si="95"/>
        <v>0</v>
      </c>
      <c r="DF24" s="82">
        <f t="shared" ca="1" si="95"/>
        <v>0</v>
      </c>
      <c r="DG24" s="82">
        <f t="shared" ca="1" si="95"/>
        <v>0</v>
      </c>
      <c r="DH24" s="82">
        <f t="shared" ref="DH24:EP24" ca="1" si="96">DH147</f>
        <v>0</v>
      </c>
      <c r="DI24" s="82">
        <f t="shared" ca="1" si="96"/>
        <v>0</v>
      </c>
      <c r="DJ24" s="82">
        <f t="shared" ca="1" si="96"/>
        <v>0</v>
      </c>
      <c r="DK24" s="82">
        <f t="shared" ca="1" si="96"/>
        <v>0</v>
      </c>
      <c r="DL24" s="82">
        <f t="shared" ca="1" si="96"/>
        <v>0</v>
      </c>
      <c r="DM24" s="82">
        <f t="shared" ca="1" si="96"/>
        <v>0</v>
      </c>
      <c r="DN24" s="82">
        <f t="shared" ca="1" si="96"/>
        <v>0</v>
      </c>
      <c r="DO24" s="82">
        <f t="shared" ca="1" si="96"/>
        <v>0</v>
      </c>
      <c r="DP24" s="82">
        <f t="shared" ca="1" si="96"/>
        <v>0</v>
      </c>
      <c r="DQ24" s="82">
        <f t="shared" ca="1" si="96"/>
        <v>0</v>
      </c>
      <c r="DR24" s="82">
        <f t="shared" ca="1" si="96"/>
        <v>0</v>
      </c>
      <c r="DS24" s="82">
        <f t="shared" ca="1" si="96"/>
        <v>0</v>
      </c>
      <c r="DT24" s="82">
        <f t="shared" ca="1" si="96"/>
        <v>0</v>
      </c>
      <c r="DU24" s="82">
        <f t="shared" ca="1" si="96"/>
        <v>0</v>
      </c>
      <c r="DV24" s="82">
        <f t="shared" ca="1" si="96"/>
        <v>0</v>
      </c>
      <c r="DW24" s="82">
        <f t="shared" ca="1" si="96"/>
        <v>0</v>
      </c>
      <c r="DX24" s="82">
        <f t="shared" ca="1" si="96"/>
        <v>0</v>
      </c>
      <c r="DY24" s="82">
        <f t="shared" ca="1" si="96"/>
        <v>0</v>
      </c>
      <c r="DZ24" s="82">
        <f t="shared" ca="1" si="96"/>
        <v>0</v>
      </c>
      <c r="EA24" s="82">
        <f t="shared" ca="1" si="96"/>
        <v>0</v>
      </c>
      <c r="EB24" s="82">
        <f t="shared" ca="1" si="96"/>
        <v>0</v>
      </c>
      <c r="EC24" s="82">
        <f t="shared" ca="1" si="96"/>
        <v>0</v>
      </c>
      <c r="ED24" s="82">
        <f t="shared" ca="1" si="96"/>
        <v>0</v>
      </c>
      <c r="EE24" s="82">
        <f t="shared" ca="1" si="96"/>
        <v>0</v>
      </c>
      <c r="EF24" s="82">
        <f t="shared" ca="1" si="96"/>
        <v>0</v>
      </c>
      <c r="EG24" s="82">
        <f t="shared" ca="1" si="96"/>
        <v>0</v>
      </c>
      <c r="EH24" s="82">
        <f t="shared" ca="1" si="96"/>
        <v>0</v>
      </c>
      <c r="EI24" s="82">
        <f t="shared" ca="1" si="96"/>
        <v>0</v>
      </c>
      <c r="EJ24" s="82">
        <f t="shared" ca="1" si="96"/>
        <v>0</v>
      </c>
      <c r="EK24" s="82">
        <f t="shared" ca="1" si="96"/>
        <v>0</v>
      </c>
      <c r="EL24" s="82">
        <f t="shared" ca="1" si="96"/>
        <v>0</v>
      </c>
      <c r="EM24" s="82">
        <f t="shared" ca="1" si="96"/>
        <v>0</v>
      </c>
      <c r="EN24" s="82">
        <f t="shared" ca="1" si="96"/>
        <v>0</v>
      </c>
      <c r="EO24" s="82">
        <f t="shared" ca="1" si="96"/>
        <v>0</v>
      </c>
      <c r="EP24" s="82">
        <f t="shared" ca="1" si="96"/>
        <v>0</v>
      </c>
    </row>
    <row r="25" spans="2:146" ht="14.1" customHeight="1">
      <c r="B25" s="15" t="s">
        <v>1099</v>
      </c>
      <c r="C25" s="457"/>
      <c r="D25" s="8" t="s">
        <v>97</v>
      </c>
      <c r="E25" s="82"/>
      <c r="F25" s="82"/>
      <c r="G25" s="82"/>
      <c r="H25" s="82">
        <f t="shared" ref="H25:AM25" ca="1" si="97">H154</f>
        <v>0</v>
      </c>
      <c r="I25" s="82">
        <f t="shared" ca="1" si="97"/>
        <v>0</v>
      </c>
      <c r="J25" s="82">
        <f t="shared" ca="1" si="97"/>
        <v>0</v>
      </c>
      <c r="K25" s="82">
        <f t="shared" ca="1" si="97"/>
        <v>0</v>
      </c>
      <c r="L25" s="82">
        <f t="shared" ca="1" si="97"/>
        <v>0</v>
      </c>
      <c r="M25" s="82">
        <f t="shared" ca="1" si="97"/>
        <v>0</v>
      </c>
      <c r="N25" s="82">
        <f t="shared" ca="1" si="97"/>
        <v>0</v>
      </c>
      <c r="O25" s="82">
        <f t="shared" ca="1" si="97"/>
        <v>0</v>
      </c>
      <c r="P25" s="82">
        <f t="shared" ca="1" si="97"/>
        <v>1261.0897074395834</v>
      </c>
      <c r="Q25" s="82">
        <f t="shared" ca="1" si="97"/>
        <v>35000</v>
      </c>
      <c r="R25" s="82">
        <f t="shared" ca="1" si="97"/>
        <v>35000</v>
      </c>
      <c r="S25" s="82">
        <f t="shared" ca="1" si="97"/>
        <v>35000</v>
      </c>
      <c r="T25" s="82">
        <f t="shared" ca="1" si="97"/>
        <v>35000</v>
      </c>
      <c r="U25" s="82">
        <f t="shared" ca="1" si="97"/>
        <v>33928.125</v>
      </c>
      <c r="V25" s="82">
        <f t="shared" ca="1" si="97"/>
        <v>33193.125</v>
      </c>
      <c r="W25" s="82">
        <f t="shared" ca="1" si="97"/>
        <v>32738.125</v>
      </c>
      <c r="X25" s="82">
        <f t="shared" ca="1" si="97"/>
        <v>32283.125</v>
      </c>
      <c r="Y25" s="82">
        <f t="shared" ca="1" si="97"/>
        <v>31793.125</v>
      </c>
      <c r="Z25" s="82">
        <f t="shared" ca="1" si="97"/>
        <v>31303.125</v>
      </c>
      <c r="AA25" s="82">
        <f t="shared" ca="1" si="97"/>
        <v>30813.125</v>
      </c>
      <c r="AB25" s="82">
        <f t="shared" ca="1" si="97"/>
        <v>30323.125</v>
      </c>
      <c r="AC25" s="82">
        <f t="shared" ca="1" si="97"/>
        <v>29833.125</v>
      </c>
      <c r="AD25" s="82">
        <f t="shared" ca="1" si="97"/>
        <v>29343.125</v>
      </c>
      <c r="AE25" s="82">
        <f t="shared" ca="1" si="97"/>
        <v>28853.125</v>
      </c>
      <c r="AF25" s="82">
        <f t="shared" ca="1" si="97"/>
        <v>28328.125</v>
      </c>
      <c r="AG25" s="82">
        <f t="shared" ca="1" si="97"/>
        <v>27803.125</v>
      </c>
      <c r="AH25" s="82">
        <f t="shared" ca="1" si="97"/>
        <v>27278.125</v>
      </c>
      <c r="AI25" s="82">
        <f t="shared" ca="1" si="97"/>
        <v>26753.125</v>
      </c>
      <c r="AJ25" s="82">
        <f t="shared" ca="1" si="97"/>
        <v>26228.125</v>
      </c>
      <c r="AK25" s="82">
        <f t="shared" ca="1" si="97"/>
        <v>25703.125</v>
      </c>
      <c r="AL25" s="82">
        <f t="shared" ca="1" si="97"/>
        <v>25156.25</v>
      </c>
      <c r="AM25" s="82">
        <f t="shared" ca="1" si="97"/>
        <v>24609.375</v>
      </c>
      <c r="AN25" s="82">
        <f t="shared" ref="AN25:BS25" ca="1" si="98">AN154</f>
        <v>24062.5</v>
      </c>
      <c r="AO25" s="82">
        <f t="shared" ca="1" si="98"/>
        <v>23515.625</v>
      </c>
      <c r="AP25" s="82">
        <f t="shared" ca="1" si="98"/>
        <v>22968.75</v>
      </c>
      <c r="AQ25" s="82">
        <f t="shared" ca="1" si="98"/>
        <v>22421.875</v>
      </c>
      <c r="AR25" s="82">
        <f t="shared" ca="1" si="98"/>
        <v>21875</v>
      </c>
      <c r="AS25" s="82">
        <f t="shared" ca="1" si="98"/>
        <v>21328.125</v>
      </c>
      <c r="AT25" s="82">
        <f t="shared" ca="1" si="98"/>
        <v>20781.25</v>
      </c>
      <c r="AU25" s="82">
        <f t="shared" ca="1" si="98"/>
        <v>20234.375</v>
      </c>
      <c r="AV25" s="82">
        <f t="shared" ca="1" si="98"/>
        <v>19687.5</v>
      </c>
      <c r="AW25" s="82">
        <f t="shared" ca="1" si="98"/>
        <v>19140.625</v>
      </c>
      <c r="AX25" s="82">
        <f t="shared" ca="1" si="98"/>
        <v>18593.75</v>
      </c>
      <c r="AY25" s="82">
        <f t="shared" ca="1" si="98"/>
        <v>18046.875</v>
      </c>
      <c r="AZ25" s="82">
        <f t="shared" ca="1" si="98"/>
        <v>17500</v>
      </c>
      <c r="BA25" s="82">
        <f t="shared" ca="1" si="98"/>
        <v>16953.125</v>
      </c>
      <c r="BB25" s="82">
        <f t="shared" ca="1" si="98"/>
        <v>16406.25</v>
      </c>
      <c r="BC25" s="82">
        <f t="shared" ca="1" si="98"/>
        <v>15859.375</v>
      </c>
      <c r="BD25" s="82">
        <f t="shared" ca="1" si="98"/>
        <v>15312.5</v>
      </c>
      <c r="BE25" s="82">
        <f t="shared" ca="1" si="98"/>
        <v>14765.625</v>
      </c>
      <c r="BF25" s="82">
        <f t="shared" ca="1" si="98"/>
        <v>14218.75</v>
      </c>
      <c r="BG25" s="82">
        <f t="shared" ca="1" si="98"/>
        <v>13671.875</v>
      </c>
      <c r="BH25" s="82">
        <f t="shared" ca="1" si="98"/>
        <v>13125</v>
      </c>
      <c r="BI25" s="82">
        <f t="shared" ca="1" si="98"/>
        <v>12578.125</v>
      </c>
      <c r="BJ25" s="82">
        <f t="shared" ca="1" si="98"/>
        <v>12031.25</v>
      </c>
      <c r="BK25" s="82">
        <f t="shared" ca="1" si="98"/>
        <v>11484.375</v>
      </c>
      <c r="BL25" s="82">
        <f t="shared" ca="1" si="98"/>
        <v>10937.5</v>
      </c>
      <c r="BM25" s="82">
        <f t="shared" ca="1" si="98"/>
        <v>10390.625</v>
      </c>
      <c r="BN25" s="82">
        <f t="shared" ca="1" si="98"/>
        <v>9843.75</v>
      </c>
      <c r="BO25" s="82">
        <f t="shared" ca="1" si="98"/>
        <v>9296.875</v>
      </c>
      <c r="BP25" s="82">
        <f t="shared" ca="1" si="98"/>
        <v>8750</v>
      </c>
      <c r="BQ25" s="82">
        <f t="shared" ca="1" si="98"/>
        <v>8203.125</v>
      </c>
      <c r="BR25" s="82">
        <f t="shared" ca="1" si="98"/>
        <v>7656.25</v>
      </c>
      <c r="BS25" s="82">
        <f t="shared" ca="1" si="98"/>
        <v>7109.375</v>
      </c>
      <c r="BT25" s="82">
        <f t="shared" ref="BT25:CY25" ca="1" si="99">BT154</f>
        <v>6562.5</v>
      </c>
      <c r="BU25" s="82">
        <f t="shared" ca="1" si="99"/>
        <v>6015.625</v>
      </c>
      <c r="BV25" s="82">
        <f t="shared" ca="1" si="99"/>
        <v>5468.75</v>
      </c>
      <c r="BW25" s="82">
        <f t="shared" ca="1" si="99"/>
        <v>4921.875</v>
      </c>
      <c r="BX25" s="82">
        <f t="shared" ca="1" si="99"/>
        <v>4375</v>
      </c>
      <c r="BY25" s="82">
        <f t="shared" ca="1" si="99"/>
        <v>3828.125</v>
      </c>
      <c r="BZ25" s="82">
        <f t="shared" ca="1" si="99"/>
        <v>3281.25</v>
      </c>
      <c r="CA25" s="82">
        <f t="shared" ca="1" si="99"/>
        <v>2734.375</v>
      </c>
      <c r="CB25" s="82">
        <f t="shared" ca="1" si="99"/>
        <v>2187.5</v>
      </c>
      <c r="CC25" s="82">
        <f t="shared" ca="1" si="99"/>
        <v>1640.625</v>
      </c>
      <c r="CD25" s="82">
        <f t="shared" ca="1" si="99"/>
        <v>1093.75</v>
      </c>
      <c r="CE25" s="82">
        <f t="shared" ca="1" si="99"/>
        <v>546.875</v>
      </c>
      <c r="CF25" s="82">
        <f t="shared" ca="1" si="99"/>
        <v>0</v>
      </c>
      <c r="CG25" s="82">
        <f t="shared" ca="1" si="99"/>
        <v>0</v>
      </c>
      <c r="CH25" s="82">
        <f t="shared" ca="1" si="99"/>
        <v>0</v>
      </c>
      <c r="CI25" s="82">
        <f t="shared" ca="1" si="99"/>
        <v>0</v>
      </c>
      <c r="CJ25" s="82">
        <f t="shared" ca="1" si="99"/>
        <v>0</v>
      </c>
      <c r="CK25" s="82">
        <f t="shared" ca="1" si="99"/>
        <v>0</v>
      </c>
      <c r="CL25" s="82">
        <f t="shared" ca="1" si="99"/>
        <v>0</v>
      </c>
      <c r="CM25" s="82">
        <f t="shared" ca="1" si="99"/>
        <v>0</v>
      </c>
      <c r="CN25" s="82">
        <f t="shared" ca="1" si="99"/>
        <v>0</v>
      </c>
      <c r="CO25" s="82">
        <f t="shared" ca="1" si="99"/>
        <v>0</v>
      </c>
      <c r="CP25" s="82">
        <f t="shared" ca="1" si="99"/>
        <v>0</v>
      </c>
      <c r="CQ25" s="82">
        <f t="shared" ca="1" si="99"/>
        <v>0</v>
      </c>
      <c r="CR25" s="82">
        <f t="shared" ca="1" si="99"/>
        <v>0</v>
      </c>
      <c r="CS25" s="82">
        <f t="shared" ca="1" si="99"/>
        <v>0</v>
      </c>
      <c r="CT25" s="82">
        <f t="shared" ca="1" si="99"/>
        <v>0</v>
      </c>
      <c r="CU25" s="82">
        <f t="shared" ca="1" si="99"/>
        <v>0</v>
      </c>
      <c r="CV25" s="82">
        <f t="shared" ca="1" si="99"/>
        <v>0</v>
      </c>
      <c r="CW25" s="82">
        <f t="shared" ca="1" si="99"/>
        <v>0</v>
      </c>
      <c r="CX25" s="82">
        <f t="shared" ca="1" si="99"/>
        <v>0</v>
      </c>
      <c r="CY25" s="82">
        <f t="shared" ca="1" si="99"/>
        <v>0</v>
      </c>
      <c r="CZ25" s="82">
        <f t="shared" ref="CZ25:DG25" ca="1" si="100">CZ154</f>
        <v>0</v>
      </c>
      <c r="DA25" s="82">
        <f t="shared" ca="1" si="100"/>
        <v>0</v>
      </c>
      <c r="DB25" s="82">
        <f t="shared" ca="1" si="100"/>
        <v>0</v>
      </c>
      <c r="DC25" s="82">
        <f t="shared" ca="1" si="100"/>
        <v>0</v>
      </c>
      <c r="DD25" s="82">
        <f t="shared" ca="1" si="100"/>
        <v>0</v>
      </c>
      <c r="DE25" s="82">
        <f t="shared" ca="1" si="100"/>
        <v>0</v>
      </c>
      <c r="DF25" s="82">
        <f t="shared" ca="1" si="100"/>
        <v>0</v>
      </c>
      <c r="DG25" s="82">
        <f t="shared" ca="1" si="100"/>
        <v>0</v>
      </c>
      <c r="DH25" s="82">
        <f t="shared" ref="DH25:EP25" ca="1" si="101">DH154</f>
        <v>0</v>
      </c>
      <c r="DI25" s="82">
        <f t="shared" ca="1" si="101"/>
        <v>0</v>
      </c>
      <c r="DJ25" s="82">
        <f t="shared" ca="1" si="101"/>
        <v>0</v>
      </c>
      <c r="DK25" s="82">
        <f t="shared" ca="1" si="101"/>
        <v>0</v>
      </c>
      <c r="DL25" s="82">
        <f t="shared" ca="1" si="101"/>
        <v>0</v>
      </c>
      <c r="DM25" s="82">
        <f t="shared" ca="1" si="101"/>
        <v>0</v>
      </c>
      <c r="DN25" s="82">
        <f t="shared" ca="1" si="101"/>
        <v>0</v>
      </c>
      <c r="DO25" s="82">
        <f t="shared" ca="1" si="101"/>
        <v>0</v>
      </c>
      <c r="DP25" s="82">
        <f t="shared" ca="1" si="101"/>
        <v>0</v>
      </c>
      <c r="DQ25" s="82">
        <f t="shared" ca="1" si="101"/>
        <v>0</v>
      </c>
      <c r="DR25" s="82">
        <f t="shared" ca="1" si="101"/>
        <v>0</v>
      </c>
      <c r="DS25" s="82">
        <f t="shared" ca="1" si="101"/>
        <v>0</v>
      </c>
      <c r="DT25" s="82">
        <f t="shared" ca="1" si="101"/>
        <v>0</v>
      </c>
      <c r="DU25" s="82">
        <f t="shared" ca="1" si="101"/>
        <v>0</v>
      </c>
      <c r="DV25" s="82">
        <f t="shared" ca="1" si="101"/>
        <v>0</v>
      </c>
      <c r="DW25" s="82">
        <f t="shared" ca="1" si="101"/>
        <v>0</v>
      </c>
      <c r="DX25" s="82">
        <f t="shared" ca="1" si="101"/>
        <v>0</v>
      </c>
      <c r="DY25" s="82">
        <f t="shared" ca="1" si="101"/>
        <v>0</v>
      </c>
      <c r="DZ25" s="82">
        <f t="shared" ca="1" si="101"/>
        <v>0</v>
      </c>
      <c r="EA25" s="82">
        <f t="shared" ca="1" si="101"/>
        <v>0</v>
      </c>
      <c r="EB25" s="82">
        <f t="shared" ca="1" si="101"/>
        <v>0</v>
      </c>
      <c r="EC25" s="82">
        <f t="shared" ca="1" si="101"/>
        <v>0</v>
      </c>
      <c r="ED25" s="82">
        <f t="shared" ca="1" si="101"/>
        <v>0</v>
      </c>
      <c r="EE25" s="82">
        <f t="shared" ca="1" si="101"/>
        <v>0</v>
      </c>
      <c r="EF25" s="82">
        <f t="shared" ca="1" si="101"/>
        <v>0</v>
      </c>
      <c r="EG25" s="82">
        <f t="shared" ca="1" si="101"/>
        <v>0</v>
      </c>
      <c r="EH25" s="82">
        <f t="shared" ca="1" si="101"/>
        <v>0</v>
      </c>
      <c r="EI25" s="82">
        <f t="shared" ca="1" si="101"/>
        <v>0</v>
      </c>
      <c r="EJ25" s="82">
        <f t="shared" ca="1" si="101"/>
        <v>0</v>
      </c>
      <c r="EK25" s="82">
        <f t="shared" ca="1" si="101"/>
        <v>0</v>
      </c>
      <c r="EL25" s="82">
        <f t="shared" ca="1" si="101"/>
        <v>0</v>
      </c>
      <c r="EM25" s="82">
        <f t="shared" ca="1" si="101"/>
        <v>0</v>
      </c>
      <c r="EN25" s="82">
        <f t="shared" ca="1" si="101"/>
        <v>0</v>
      </c>
      <c r="EO25" s="82">
        <f t="shared" ca="1" si="101"/>
        <v>0</v>
      </c>
      <c r="EP25" s="82">
        <f t="shared" ca="1" si="101"/>
        <v>0</v>
      </c>
    </row>
    <row r="26" spans="2:146" ht="14.1" customHeight="1">
      <c r="B26" s="15" t="s">
        <v>1100</v>
      </c>
      <c r="C26" s="457"/>
      <c r="D26" s="8" t="s">
        <v>97</v>
      </c>
      <c r="E26" s="82"/>
      <c r="F26" s="82"/>
      <c r="G26" s="82"/>
      <c r="H26" s="82">
        <f ca="1">H161</f>
        <v>0</v>
      </c>
      <c r="I26" s="82">
        <f t="shared" ref="I26:BT26" ca="1" si="102">I161</f>
        <v>0</v>
      </c>
      <c r="J26" s="82">
        <f t="shared" ca="1" si="102"/>
        <v>0</v>
      </c>
      <c r="K26" s="82">
        <f t="shared" ca="1" si="102"/>
        <v>0</v>
      </c>
      <c r="L26" s="82">
        <f t="shared" ca="1" si="102"/>
        <v>0</v>
      </c>
      <c r="M26" s="82">
        <f t="shared" ca="1" si="102"/>
        <v>0</v>
      </c>
      <c r="N26" s="82">
        <f t="shared" ca="1" si="102"/>
        <v>0</v>
      </c>
      <c r="O26" s="82">
        <f t="shared" ca="1" si="102"/>
        <v>0</v>
      </c>
      <c r="P26" s="82">
        <f t="shared" ca="1" si="102"/>
        <v>0</v>
      </c>
      <c r="Q26" s="82">
        <f t="shared" ca="1" si="102"/>
        <v>0</v>
      </c>
      <c r="R26" s="82">
        <f t="shared" ca="1" si="102"/>
        <v>0</v>
      </c>
      <c r="S26" s="82">
        <f t="shared" ca="1" si="102"/>
        <v>0</v>
      </c>
      <c r="T26" s="82">
        <f t="shared" ca="1" si="102"/>
        <v>0</v>
      </c>
      <c r="U26" s="82">
        <f t="shared" ca="1" si="102"/>
        <v>0</v>
      </c>
      <c r="V26" s="82">
        <f t="shared" ca="1" si="102"/>
        <v>0</v>
      </c>
      <c r="W26" s="82">
        <f t="shared" ca="1" si="102"/>
        <v>0</v>
      </c>
      <c r="X26" s="82">
        <f t="shared" ca="1" si="102"/>
        <v>0</v>
      </c>
      <c r="Y26" s="82">
        <f t="shared" ca="1" si="102"/>
        <v>0</v>
      </c>
      <c r="Z26" s="82">
        <f t="shared" ca="1" si="102"/>
        <v>0</v>
      </c>
      <c r="AA26" s="82">
        <f t="shared" ca="1" si="102"/>
        <v>0</v>
      </c>
      <c r="AB26" s="82">
        <f t="shared" ca="1" si="102"/>
        <v>0</v>
      </c>
      <c r="AC26" s="82">
        <f t="shared" ca="1" si="102"/>
        <v>0</v>
      </c>
      <c r="AD26" s="82">
        <f t="shared" ca="1" si="102"/>
        <v>0</v>
      </c>
      <c r="AE26" s="82">
        <f t="shared" ca="1" si="102"/>
        <v>0</v>
      </c>
      <c r="AF26" s="82">
        <f t="shared" ca="1" si="102"/>
        <v>0</v>
      </c>
      <c r="AG26" s="82">
        <f t="shared" ca="1" si="102"/>
        <v>0</v>
      </c>
      <c r="AH26" s="82">
        <f t="shared" ca="1" si="102"/>
        <v>0</v>
      </c>
      <c r="AI26" s="82">
        <f t="shared" ca="1" si="102"/>
        <v>0</v>
      </c>
      <c r="AJ26" s="82">
        <f t="shared" ca="1" si="102"/>
        <v>0</v>
      </c>
      <c r="AK26" s="82">
        <f t="shared" ca="1" si="102"/>
        <v>0</v>
      </c>
      <c r="AL26" s="82">
        <f t="shared" ca="1" si="102"/>
        <v>0</v>
      </c>
      <c r="AM26" s="82">
        <f t="shared" ca="1" si="102"/>
        <v>0</v>
      </c>
      <c r="AN26" s="82">
        <f t="shared" ca="1" si="102"/>
        <v>0</v>
      </c>
      <c r="AO26" s="82">
        <f t="shared" ca="1" si="102"/>
        <v>0</v>
      </c>
      <c r="AP26" s="82">
        <f t="shared" ca="1" si="102"/>
        <v>0</v>
      </c>
      <c r="AQ26" s="82">
        <f t="shared" ca="1" si="102"/>
        <v>0</v>
      </c>
      <c r="AR26" s="82">
        <f t="shared" ca="1" si="102"/>
        <v>0</v>
      </c>
      <c r="AS26" s="82">
        <f t="shared" ca="1" si="102"/>
        <v>0</v>
      </c>
      <c r="AT26" s="82">
        <f t="shared" ca="1" si="102"/>
        <v>0</v>
      </c>
      <c r="AU26" s="82">
        <f t="shared" ca="1" si="102"/>
        <v>0</v>
      </c>
      <c r="AV26" s="82">
        <f t="shared" ca="1" si="102"/>
        <v>0</v>
      </c>
      <c r="AW26" s="82">
        <f t="shared" ca="1" si="102"/>
        <v>0</v>
      </c>
      <c r="AX26" s="82">
        <f t="shared" ca="1" si="102"/>
        <v>0</v>
      </c>
      <c r="AY26" s="82">
        <f t="shared" ca="1" si="102"/>
        <v>0</v>
      </c>
      <c r="AZ26" s="82">
        <f t="shared" ca="1" si="102"/>
        <v>0</v>
      </c>
      <c r="BA26" s="82">
        <f t="shared" ca="1" si="102"/>
        <v>0</v>
      </c>
      <c r="BB26" s="82">
        <f t="shared" ca="1" si="102"/>
        <v>0</v>
      </c>
      <c r="BC26" s="82">
        <f t="shared" ca="1" si="102"/>
        <v>0</v>
      </c>
      <c r="BD26" s="82">
        <f t="shared" ca="1" si="102"/>
        <v>0</v>
      </c>
      <c r="BE26" s="82">
        <f t="shared" ca="1" si="102"/>
        <v>0</v>
      </c>
      <c r="BF26" s="82">
        <f t="shared" ca="1" si="102"/>
        <v>0</v>
      </c>
      <c r="BG26" s="82">
        <f t="shared" ca="1" si="102"/>
        <v>0</v>
      </c>
      <c r="BH26" s="82">
        <f t="shared" ca="1" si="102"/>
        <v>0</v>
      </c>
      <c r="BI26" s="82">
        <f t="shared" ca="1" si="102"/>
        <v>0</v>
      </c>
      <c r="BJ26" s="82">
        <f t="shared" ca="1" si="102"/>
        <v>0</v>
      </c>
      <c r="BK26" s="82">
        <f t="shared" ca="1" si="102"/>
        <v>0</v>
      </c>
      <c r="BL26" s="82">
        <f t="shared" ca="1" si="102"/>
        <v>0</v>
      </c>
      <c r="BM26" s="82">
        <f t="shared" ca="1" si="102"/>
        <v>0</v>
      </c>
      <c r="BN26" s="82">
        <f t="shared" ca="1" si="102"/>
        <v>0</v>
      </c>
      <c r="BO26" s="82">
        <f t="shared" ca="1" si="102"/>
        <v>0</v>
      </c>
      <c r="BP26" s="82">
        <f t="shared" ca="1" si="102"/>
        <v>0</v>
      </c>
      <c r="BQ26" s="82">
        <f t="shared" ca="1" si="102"/>
        <v>0</v>
      </c>
      <c r="BR26" s="82">
        <f t="shared" ca="1" si="102"/>
        <v>0</v>
      </c>
      <c r="BS26" s="82">
        <f t="shared" ca="1" si="102"/>
        <v>0</v>
      </c>
      <c r="BT26" s="82">
        <f t="shared" ca="1" si="102"/>
        <v>0</v>
      </c>
      <c r="BU26" s="82">
        <f t="shared" ref="BU26:EF26" ca="1" si="103">BU161</f>
        <v>0</v>
      </c>
      <c r="BV26" s="82">
        <f t="shared" ca="1" si="103"/>
        <v>0</v>
      </c>
      <c r="BW26" s="82">
        <f t="shared" ca="1" si="103"/>
        <v>0</v>
      </c>
      <c r="BX26" s="82">
        <f t="shared" ca="1" si="103"/>
        <v>0</v>
      </c>
      <c r="BY26" s="82">
        <f t="shared" ca="1" si="103"/>
        <v>0</v>
      </c>
      <c r="BZ26" s="82">
        <f t="shared" ca="1" si="103"/>
        <v>0</v>
      </c>
      <c r="CA26" s="82">
        <f t="shared" ca="1" si="103"/>
        <v>0</v>
      </c>
      <c r="CB26" s="82">
        <f t="shared" ca="1" si="103"/>
        <v>0</v>
      </c>
      <c r="CC26" s="82">
        <f t="shared" ca="1" si="103"/>
        <v>0</v>
      </c>
      <c r="CD26" s="82">
        <f t="shared" ca="1" si="103"/>
        <v>0</v>
      </c>
      <c r="CE26" s="82">
        <f t="shared" ca="1" si="103"/>
        <v>0</v>
      </c>
      <c r="CF26" s="82">
        <f t="shared" ca="1" si="103"/>
        <v>0</v>
      </c>
      <c r="CG26" s="82">
        <f t="shared" ca="1" si="103"/>
        <v>0</v>
      </c>
      <c r="CH26" s="82">
        <f t="shared" ca="1" si="103"/>
        <v>0</v>
      </c>
      <c r="CI26" s="82">
        <f t="shared" ca="1" si="103"/>
        <v>0</v>
      </c>
      <c r="CJ26" s="82">
        <f t="shared" ca="1" si="103"/>
        <v>0</v>
      </c>
      <c r="CK26" s="82">
        <f t="shared" ca="1" si="103"/>
        <v>0</v>
      </c>
      <c r="CL26" s="82">
        <f t="shared" ca="1" si="103"/>
        <v>0</v>
      </c>
      <c r="CM26" s="82">
        <f t="shared" ca="1" si="103"/>
        <v>0</v>
      </c>
      <c r="CN26" s="82">
        <f t="shared" ca="1" si="103"/>
        <v>0</v>
      </c>
      <c r="CO26" s="82">
        <f t="shared" ca="1" si="103"/>
        <v>0</v>
      </c>
      <c r="CP26" s="82">
        <f t="shared" ca="1" si="103"/>
        <v>0</v>
      </c>
      <c r="CQ26" s="82">
        <f t="shared" ca="1" si="103"/>
        <v>0</v>
      </c>
      <c r="CR26" s="82">
        <f t="shared" ca="1" si="103"/>
        <v>0</v>
      </c>
      <c r="CS26" s="82">
        <f t="shared" ca="1" si="103"/>
        <v>0</v>
      </c>
      <c r="CT26" s="82">
        <f t="shared" ca="1" si="103"/>
        <v>0</v>
      </c>
      <c r="CU26" s="82">
        <f t="shared" ca="1" si="103"/>
        <v>0</v>
      </c>
      <c r="CV26" s="82">
        <f t="shared" ca="1" si="103"/>
        <v>0</v>
      </c>
      <c r="CW26" s="82">
        <f t="shared" ca="1" si="103"/>
        <v>0</v>
      </c>
      <c r="CX26" s="82">
        <f t="shared" ca="1" si="103"/>
        <v>0</v>
      </c>
      <c r="CY26" s="82">
        <f t="shared" ca="1" si="103"/>
        <v>0</v>
      </c>
      <c r="CZ26" s="82">
        <f t="shared" ca="1" si="103"/>
        <v>0</v>
      </c>
      <c r="DA26" s="82">
        <f t="shared" ca="1" si="103"/>
        <v>0</v>
      </c>
      <c r="DB26" s="82">
        <f t="shared" ca="1" si="103"/>
        <v>0</v>
      </c>
      <c r="DC26" s="82">
        <f t="shared" ca="1" si="103"/>
        <v>0</v>
      </c>
      <c r="DD26" s="82">
        <f t="shared" ca="1" si="103"/>
        <v>0</v>
      </c>
      <c r="DE26" s="82">
        <f t="shared" ca="1" si="103"/>
        <v>0</v>
      </c>
      <c r="DF26" s="82">
        <f t="shared" ca="1" si="103"/>
        <v>0</v>
      </c>
      <c r="DG26" s="82">
        <f t="shared" ca="1" si="103"/>
        <v>0</v>
      </c>
      <c r="DH26" s="82">
        <f t="shared" ca="1" si="103"/>
        <v>0</v>
      </c>
      <c r="DI26" s="82">
        <f t="shared" ca="1" si="103"/>
        <v>0</v>
      </c>
      <c r="DJ26" s="82">
        <f t="shared" ca="1" si="103"/>
        <v>0</v>
      </c>
      <c r="DK26" s="82">
        <f t="shared" ca="1" si="103"/>
        <v>0</v>
      </c>
      <c r="DL26" s="82">
        <f t="shared" ca="1" si="103"/>
        <v>0</v>
      </c>
      <c r="DM26" s="82">
        <f t="shared" ca="1" si="103"/>
        <v>0</v>
      </c>
      <c r="DN26" s="82">
        <f t="shared" ca="1" si="103"/>
        <v>0</v>
      </c>
      <c r="DO26" s="82">
        <f t="shared" ca="1" si="103"/>
        <v>0</v>
      </c>
      <c r="DP26" s="82">
        <f t="shared" ca="1" si="103"/>
        <v>0</v>
      </c>
      <c r="DQ26" s="82">
        <f t="shared" ca="1" si="103"/>
        <v>0</v>
      </c>
      <c r="DR26" s="82">
        <f t="shared" ca="1" si="103"/>
        <v>0</v>
      </c>
      <c r="DS26" s="82">
        <f t="shared" ca="1" si="103"/>
        <v>0</v>
      </c>
      <c r="DT26" s="82">
        <f t="shared" ca="1" si="103"/>
        <v>0</v>
      </c>
      <c r="DU26" s="82">
        <f t="shared" ca="1" si="103"/>
        <v>0</v>
      </c>
      <c r="DV26" s="82">
        <f t="shared" ca="1" si="103"/>
        <v>0</v>
      </c>
      <c r="DW26" s="82">
        <f t="shared" ca="1" si="103"/>
        <v>0</v>
      </c>
      <c r="DX26" s="82">
        <f t="shared" ca="1" si="103"/>
        <v>0</v>
      </c>
      <c r="DY26" s="82">
        <f t="shared" ca="1" si="103"/>
        <v>0</v>
      </c>
      <c r="DZ26" s="82">
        <f t="shared" ca="1" si="103"/>
        <v>0</v>
      </c>
      <c r="EA26" s="82">
        <f t="shared" ca="1" si="103"/>
        <v>0</v>
      </c>
      <c r="EB26" s="82">
        <f t="shared" ca="1" si="103"/>
        <v>0</v>
      </c>
      <c r="EC26" s="82">
        <f t="shared" ca="1" si="103"/>
        <v>0</v>
      </c>
      <c r="ED26" s="82">
        <f t="shared" ca="1" si="103"/>
        <v>0</v>
      </c>
      <c r="EE26" s="82">
        <f t="shared" ca="1" si="103"/>
        <v>0</v>
      </c>
      <c r="EF26" s="82">
        <f t="shared" ca="1" si="103"/>
        <v>0</v>
      </c>
      <c r="EG26" s="82">
        <f t="shared" ref="EG26:EP26" ca="1" si="104">EG161</f>
        <v>0</v>
      </c>
      <c r="EH26" s="82">
        <f t="shared" ca="1" si="104"/>
        <v>0</v>
      </c>
      <c r="EI26" s="82">
        <f t="shared" ca="1" si="104"/>
        <v>0</v>
      </c>
      <c r="EJ26" s="82">
        <f t="shared" ca="1" si="104"/>
        <v>0</v>
      </c>
      <c r="EK26" s="82">
        <f t="shared" ca="1" si="104"/>
        <v>0</v>
      </c>
      <c r="EL26" s="82">
        <f t="shared" ca="1" si="104"/>
        <v>0</v>
      </c>
      <c r="EM26" s="82">
        <f t="shared" ca="1" si="104"/>
        <v>0</v>
      </c>
      <c r="EN26" s="82">
        <f t="shared" ca="1" si="104"/>
        <v>0</v>
      </c>
      <c r="EO26" s="82">
        <f t="shared" ca="1" si="104"/>
        <v>0</v>
      </c>
      <c r="EP26" s="82">
        <f t="shared" ca="1" si="104"/>
        <v>0</v>
      </c>
    </row>
    <row r="27" spans="2:146" ht="14.1" customHeight="1">
      <c r="B27" s="15" t="s">
        <v>1045</v>
      </c>
      <c r="C27" s="457"/>
      <c r="D27" s="8" t="s">
        <v>97</v>
      </c>
      <c r="E27" s="82"/>
      <c r="F27" s="82"/>
      <c r="G27" s="82"/>
      <c r="H27" s="82">
        <f ca="1">H168</f>
        <v>0</v>
      </c>
      <c r="I27" s="82">
        <f t="shared" ref="I27:BT27" ca="1" si="105">I168</f>
        <v>0</v>
      </c>
      <c r="J27" s="82">
        <f t="shared" ca="1" si="105"/>
        <v>0</v>
      </c>
      <c r="K27" s="82">
        <f t="shared" ca="1" si="105"/>
        <v>0</v>
      </c>
      <c r="L27" s="82">
        <f t="shared" ca="1" si="105"/>
        <v>0</v>
      </c>
      <c r="M27" s="82">
        <f t="shared" ca="1" si="105"/>
        <v>0</v>
      </c>
      <c r="N27" s="82">
        <f t="shared" ca="1" si="105"/>
        <v>0</v>
      </c>
      <c r="O27" s="82">
        <f t="shared" ca="1" si="105"/>
        <v>0</v>
      </c>
      <c r="P27" s="82">
        <f t="shared" ca="1" si="105"/>
        <v>0</v>
      </c>
      <c r="Q27" s="82">
        <f t="shared" ca="1" si="105"/>
        <v>0</v>
      </c>
      <c r="R27" s="82">
        <f t="shared" ca="1" si="105"/>
        <v>0</v>
      </c>
      <c r="S27" s="82">
        <f t="shared" ca="1" si="105"/>
        <v>0</v>
      </c>
      <c r="T27" s="82">
        <f t="shared" ca="1" si="105"/>
        <v>0</v>
      </c>
      <c r="U27" s="82">
        <f t="shared" ca="1" si="105"/>
        <v>0</v>
      </c>
      <c r="V27" s="82">
        <f t="shared" ca="1" si="105"/>
        <v>0</v>
      </c>
      <c r="W27" s="82">
        <f t="shared" ca="1" si="105"/>
        <v>0</v>
      </c>
      <c r="X27" s="82">
        <f t="shared" ca="1" si="105"/>
        <v>0</v>
      </c>
      <c r="Y27" s="82">
        <f t="shared" ca="1" si="105"/>
        <v>0</v>
      </c>
      <c r="Z27" s="82">
        <f t="shared" ca="1" si="105"/>
        <v>0</v>
      </c>
      <c r="AA27" s="82">
        <f t="shared" ca="1" si="105"/>
        <v>0</v>
      </c>
      <c r="AB27" s="82">
        <f t="shared" ca="1" si="105"/>
        <v>0</v>
      </c>
      <c r="AC27" s="82">
        <f t="shared" ca="1" si="105"/>
        <v>0</v>
      </c>
      <c r="AD27" s="82">
        <f t="shared" ca="1" si="105"/>
        <v>0</v>
      </c>
      <c r="AE27" s="82">
        <f t="shared" ca="1" si="105"/>
        <v>0</v>
      </c>
      <c r="AF27" s="82">
        <f t="shared" ca="1" si="105"/>
        <v>0</v>
      </c>
      <c r="AG27" s="82">
        <f t="shared" ca="1" si="105"/>
        <v>0</v>
      </c>
      <c r="AH27" s="82">
        <f t="shared" ca="1" si="105"/>
        <v>0</v>
      </c>
      <c r="AI27" s="82">
        <f t="shared" ca="1" si="105"/>
        <v>0</v>
      </c>
      <c r="AJ27" s="82">
        <f t="shared" ca="1" si="105"/>
        <v>0</v>
      </c>
      <c r="AK27" s="82">
        <f t="shared" ca="1" si="105"/>
        <v>0</v>
      </c>
      <c r="AL27" s="82">
        <f t="shared" ca="1" si="105"/>
        <v>0</v>
      </c>
      <c r="AM27" s="82">
        <f t="shared" ca="1" si="105"/>
        <v>0</v>
      </c>
      <c r="AN27" s="82">
        <f t="shared" ca="1" si="105"/>
        <v>0</v>
      </c>
      <c r="AO27" s="82">
        <f t="shared" ca="1" si="105"/>
        <v>0</v>
      </c>
      <c r="AP27" s="82">
        <f t="shared" ca="1" si="105"/>
        <v>0</v>
      </c>
      <c r="AQ27" s="82">
        <f t="shared" ca="1" si="105"/>
        <v>0</v>
      </c>
      <c r="AR27" s="82">
        <f t="shared" ca="1" si="105"/>
        <v>0</v>
      </c>
      <c r="AS27" s="82">
        <f t="shared" ca="1" si="105"/>
        <v>0</v>
      </c>
      <c r="AT27" s="82">
        <f t="shared" ca="1" si="105"/>
        <v>0</v>
      </c>
      <c r="AU27" s="82">
        <f t="shared" ca="1" si="105"/>
        <v>0</v>
      </c>
      <c r="AV27" s="82">
        <f t="shared" ca="1" si="105"/>
        <v>0</v>
      </c>
      <c r="AW27" s="82">
        <f t="shared" ca="1" si="105"/>
        <v>0</v>
      </c>
      <c r="AX27" s="82">
        <f t="shared" ca="1" si="105"/>
        <v>0</v>
      </c>
      <c r="AY27" s="82">
        <f t="shared" ca="1" si="105"/>
        <v>0</v>
      </c>
      <c r="AZ27" s="82">
        <f t="shared" ca="1" si="105"/>
        <v>0</v>
      </c>
      <c r="BA27" s="82">
        <f t="shared" ca="1" si="105"/>
        <v>0</v>
      </c>
      <c r="BB27" s="82">
        <f t="shared" ca="1" si="105"/>
        <v>0</v>
      </c>
      <c r="BC27" s="82">
        <f t="shared" ca="1" si="105"/>
        <v>0</v>
      </c>
      <c r="BD27" s="82">
        <f t="shared" ca="1" si="105"/>
        <v>0</v>
      </c>
      <c r="BE27" s="82">
        <f t="shared" ca="1" si="105"/>
        <v>0</v>
      </c>
      <c r="BF27" s="82">
        <f t="shared" ca="1" si="105"/>
        <v>0</v>
      </c>
      <c r="BG27" s="82">
        <f t="shared" ca="1" si="105"/>
        <v>0</v>
      </c>
      <c r="BH27" s="82">
        <f t="shared" ca="1" si="105"/>
        <v>0</v>
      </c>
      <c r="BI27" s="82">
        <f t="shared" ca="1" si="105"/>
        <v>0</v>
      </c>
      <c r="BJ27" s="82">
        <f t="shared" ca="1" si="105"/>
        <v>0</v>
      </c>
      <c r="BK27" s="82">
        <f t="shared" ca="1" si="105"/>
        <v>0</v>
      </c>
      <c r="BL27" s="82">
        <f t="shared" ca="1" si="105"/>
        <v>0</v>
      </c>
      <c r="BM27" s="82">
        <f t="shared" ca="1" si="105"/>
        <v>0</v>
      </c>
      <c r="BN27" s="82">
        <f t="shared" ca="1" si="105"/>
        <v>0</v>
      </c>
      <c r="BO27" s="82">
        <f t="shared" ca="1" si="105"/>
        <v>0</v>
      </c>
      <c r="BP27" s="82">
        <f t="shared" ca="1" si="105"/>
        <v>0</v>
      </c>
      <c r="BQ27" s="82">
        <f t="shared" ca="1" si="105"/>
        <v>0</v>
      </c>
      <c r="BR27" s="82">
        <f t="shared" ca="1" si="105"/>
        <v>0</v>
      </c>
      <c r="BS27" s="82">
        <f t="shared" ca="1" si="105"/>
        <v>0</v>
      </c>
      <c r="BT27" s="82">
        <f t="shared" ca="1" si="105"/>
        <v>0</v>
      </c>
      <c r="BU27" s="82">
        <f t="shared" ref="BU27:EF27" ca="1" si="106">BU168</f>
        <v>0</v>
      </c>
      <c r="BV27" s="82">
        <f t="shared" ca="1" si="106"/>
        <v>0</v>
      </c>
      <c r="BW27" s="82">
        <f t="shared" ca="1" si="106"/>
        <v>0</v>
      </c>
      <c r="BX27" s="82">
        <f t="shared" ca="1" si="106"/>
        <v>0</v>
      </c>
      <c r="BY27" s="82">
        <f t="shared" ca="1" si="106"/>
        <v>0</v>
      </c>
      <c r="BZ27" s="82">
        <f t="shared" ca="1" si="106"/>
        <v>0</v>
      </c>
      <c r="CA27" s="82">
        <f t="shared" ca="1" si="106"/>
        <v>0</v>
      </c>
      <c r="CB27" s="82">
        <f t="shared" ca="1" si="106"/>
        <v>0</v>
      </c>
      <c r="CC27" s="82">
        <f t="shared" ca="1" si="106"/>
        <v>0</v>
      </c>
      <c r="CD27" s="82">
        <f t="shared" ca="1" si="106"/>
        <v>0</v>
      </c>
      <c r="CE27" s="82">
        <f t="shared" ca="1" si="106"/>
        <v>0</v>
      </c>
      <c r="CF27" s="82">
        <f t="shared" ca="1" si="106"/>
        <v>0</v>
      </c>
      <c r="CG27" s="82">
        <f t="shared" ca="1" si="106"/>
        <v>0</v>
      </c>
      <c r="CH27" s="82">
        <f t="shared" ca="1" si="106"/>
        <v>0</v>
      </c>
      <c r="CI27" s="82">
        <f t="shared" ca="1" si="106"/>
        <v>0</v>
      </c>
      <c r="CJ27" s="82">
        <f t="shared" ca="1" si="106"/>
        <v>0</v>
      </c>
      <c r="CK27" s="82">
        <f t="shared" ca="1" si="106"/>
        <v>0</v>
      </c>
      <c r="CL27" s="82">
        <f t="shared" ca="1" si="106"/>
        <v>0</v>
      </c>
      <c r="CM27" s="82">
        <f t="shared" ca="1" si="106"/>
        <v>0</v>
      </c>
      <c r="CN27" s="82">
        <f t="shared" ca="1" si="106"/>
        <v>0</v>
      </c>
      <c r="CO27" s="82">
        <f t="shared" ca="1" si="106"/>
        <v>0</v>
      </c>
      <c r="CP27" s="82">
        <f t="shared" ca="1" si="106"/>
        <v>0</v>
      </c>
      <c r="CQ27" s="82">
        <f t="shared" ca="1" si="106"/>
        <v>0</v>
      </c>
      <c r="CR27" s="82">
        <f t="shared" ca="1" si="106"/>
        <v>0</v>
      </c>
      <c r="CS27" s="82">
        <f t="shared" ca="1" si="106"/>
        <v>0</v>
      </c>
      <c r="CT27" s="82">
        <f t="shared" ca="1" si="106"/>
        <v>0</v>
      </c>
      <c r="CU27" s="82">
        <f t="shared" ca="1" si="106"/>
        <v>0</v>
      </c>
      <c r="CV27" s="82">
        <f t="shared" ca="1" si="106"/>
        <v>0</v>
      </c>
      <c r="CW27" s="82">
        <f t="shared" ca="1" si="106"/>
        <v>0</v>
      </c>
      <c r="CX27" s="82">
        <f t="shared" ca="1" si="106"/>
        <v>0</v>
      </c>
      <c r="CY27" s="82">
        <f t="shared" ca="1" si="106"/>
        <v>0</v>
      </c>
      <c r="CZ27" s="82">
        <f t="shared" ca="1" si="106"/>
        <v>0</v>
      </c>
      <c r="DA27" s="82">
        <f t="shared" ca="1" si="106"/>
        <v>0</v>
      </c>
      <c r="DB27" s="82">
        <f t="shared" ca="1" si="106"/>
        <v>0</v>
      </c>
      <c r="DC27" s="82">
        <f t="shared" ca="1" si="106"/>
        <v>0</v>
      </c>
      <c r="DD27" s="82">
        <f t="shared" ca="1" si="106"/>
        <v>0</v>
      </c>
      <c r="DE27" s="82">
        <f t="shared" ca="1" si="106"/>
        <v>0</v>
      </c>
      <c r="DF27" s="82">
        <f t="shared" ca="1" si="106"/>
        <v>0</v>
      </c>
      <c r="DG27" s="82">
        <f t="shared" ca="1" si="106"/>
        <v>0</v>
      </c>
      <c r="DH27" s="82">
        <f t="shared" ca="1" si="106"/>
        <v>0</v>
      </c>
      <c r="DI27" s="82">
        <f t="shared" ca="1" si="106"/>
        <v>0</v>
      </c>
      <c r="DJ27" s="82">
        <f t="shared" ca="1" si="106"/>
        <v>0</v>
      </c>
      <c r="DK27" s="82">
        <f t="shared" ca="1" si="106"/>
        <v>0</v>
      </c>
      <c r="DL27" s="82">
        <f t="shared" ca="1" si="106"/>
        <v>0</v>
      </c>
      <c r="DM27" s="82">
        <f t="shared" ca="1" si="106"/>
        <v>0</v>
      </c>
      <c r="DN27" s="82">
        <f t="shared" ca="1" si="106"/>
        <v>0</v>
      </c>
      <c r="DO27" s="82">
        <f t="shared" ca="1" si="106"/>
        <v>0</v>
      </c>
      <c r="DP27" s="82">
        <f t="shared" ca="1" si="106"/>
        <v>0</v>
      </c>
      <c r="DQ27" s="82">
        <f t="shared" ca="1" si="106"/>
        <v>0</v>
      </c>
      <c r="DR27" s="82">
        <f t="shared" ca="1" si="106"/>
        <v>0</v>
      </c>
      <c r="DS27" s="82">
        <f t="shared" ca="1" si="106"/>
        <v>0</v>
      </c>
      <c r="DT27" s="82">
        <f t="shared" ca="1" si="106"/>
        <v>0</v>
      </c>
      <c r="DU27" s="82">
        <f t="shared" ca="1" si="106"/>
        <v>0</v>
      </c>
      <c r="DV27" s="82">
        <f t="shared" ca="1" si="106"/>
        <v>0</v>
      </c>
      <c r="DW27" s="82">
        <f t="shared" ca="1" si="106"/>
        <v>0</v>
      </c>
      <c r="DX27" s="82">
        <f t="shared" ca="1" si="106"/>
        <v>0</v>
      </c>
      <c r="DY27" s="82">
        <f t="shared" ca="1" si="106"/>
        <v>0</v>
      </c>
      <c r="DZ27" s="82">
        <f t="shared" ca="1" si="106"/>
        <v>0</v>
      </c>
      <c r="EA27" s="82">
        <f t="shared" ca="1" si="106"/>
        <v>0</v>
      </c>
      <c r="EB27" s="82">
        <f t="shared" ca="1" si="106"/>
        <v>0</v>
      </c>
      <c r="EC27" s="82">
        <f t="shared" ca="1" si="106"/>
        <v>0</v>
      </c>
      <c r="ED27" s="82">
        <f t="shared" ca="1" si="106"/>
        <v>0</v>
      </c>
      <c r="EE27" s="82">
        <f t="shared" ca="1" si="106"/>
        <v>0</v>
      </c>
      <c r="EF27" s="82">
        <f t="shared" ca="1" si="106"/>
        <v>0</v>
      </c>
      <c r="EG27" s="82">
        <f t="shared" ref="EG27:EP27" ca="1" si="107">EG168</f>
        <v>0</v>
      </c>
      <c r="EH27" s="82">
        <f t="shared" ca="1" si="107"/>
        <v>0</v>
      </c>
      <c r="EI27" s="82">
        <f t="shared" ca="1" si="107"/>
        <v>0</v>
      </c>
      <c r="EJ27" s="82">
        <f t="shared" ca="1" si="107"/>
        <v>0</v>
      </c>
      <c r="EK27" s="82">
        <f t="shared" ca="1" si="107"/>
        <v>0</v>
      </c>
      <c r="EL27" s="82">
        <f t="shared" ca="1" si="107"/>
        <v>0</v>
      </c>
      <c r="EM27" s="82">
        <f t="shared" ca="1" si="107"/>
        <v>0</v>
      </c>
      <c r="EN27" s="82">
        <f t="shared" ca="1" si="107"/>
        <v>0</v>
      </c>
      <c r="EO27" s="82">
        <f t="shared" ca="1" si="107"/>
        <v>0</v>
      </c>
      <c r="EP27" s="82">
        <f t="shared" ca="1" si="107"/>
        <v>0</v>
      </c>
    </row>
    <row r="28" spans="2:146" ht="13.5" customHeight="1">
      <c r="B28" s="15" t="s">
        <v>861</v>
      </c>
      <c r="C28" s="457"/>
      <c r="D28" s="8" t="s">
        <v>97</v>
      </c>
      <c r="E28" s="82"/>
      <c r="F28" s="82"/>
      <c r="G28" s="82"/>
      <c r="H28" s="82">
        <f ca="1">H175</f>
        <v>0</v>
      </c>
      <c r="I28" s="82">
        <f t="shared" ref="I28:BT28" ca="1" si="108">I175</f>
        <v>0</v>
      </c>
      <c r="J28" s="82">
        <f t="shared" ca="1" si="108"/>
        <v>0</v>
      </c>
      <c r="K28" s="82">
        <f t="shared" ca="1" si="108"/>
        <v>0</v>
      </c>
      <c r="L28" s="82">
        <f t="shared" ca="1" si="108"/>
        <v>0</v>
      </c>
      <c r="M28" s="82">
        <f t="shared" ca="1" si="108"/>
        <v>0</v>
      </c>
      <c r="N28" s="82">
        <f t="shared" ca="1" si="108"/>
        <v>0</v>
      </c>
      <c r="O28" s="82">
        <f t="shared" ca="1" si="108"/>
        <v>0</v>
      </c>
      <c r="P28" s="82">
        <f t="shared" ca="1" si="108"/>
        <v>0</v>
      </c>
      <c r="Q28" s="82">
        <f t="shared" ca="1" si="108"/>
        <v>0</v>
      </c>
      <c r="R28" s="82">
        <f t="shared" ca="1" si="108"/>
        <v>0</v>
      </c>
      <c r="S28" s="82">
        <f t="shared" ca="1" si="108"/>
        <v>0</v>
      </c>
      <c r="T28" s="82">
        <f t="shared" ca="1" si="108"/>
        <v>0</v>
      </c>
      <c r="U28" s="82">
        <f t="shared" ca="1" si="108"/>
        <v>0</v>
      </c>
      <c r="V28" s="82">
        <f t="shared" ca="1" si="108"/>
        <v>0</v>
      </c>
      <c r="W28" s="82">
        <f t="shared" ca="1" si="108"/>
        <v>0</v>
      </c>
      <c r="X28" s="82">
        <f t="shared" ca="1" si="108"/>
        <v>0</v>
      </c>
      <c r="Y28" s="82">
        <f t="shared" ca="1" si="108"/>
        <v>0</v>
      </c>
      <c r="Z28" s="82">
        <f t="shared" ca="1" si="108"/>
        <v>0</v>
      </c>
      <c r="AA28" s="82">
        <f t="shared" ca="1" si="108"/>
        <v>0</v>
      </c>
      <c r="AB28" s="82">
        <f t="shared" ca="1" si="108"/>
        <v>0</v>
      </c>
      <c r="AC28" s="82">
        <f t="shared" ca="1" si="108"/>
        <v>0</v>
      </c>
      <c r="AD28" s="82">
        <f t="shared" ca="1" si="108"/>
        <v>0</v>
      </c>
      <c r="AE28" s="82">
        <f t="shared" ca="1" si="108"/>
        <v>0</v>
      </c>
      <c r="AF28" s="82">
        <f t="shared" ca="1" si="108"/>
        <v>0</v>
      </c>
      <c r="AG28" s="82">
        <f t="shared" ca="1" si="108"/>
        <v>0</v>
      </c>
      <c r="AH28" s="82">
        <f t="shared" ca="1" si="108"/>
        <v>0</v>
      </c>
      <c r="AI28" s="82">
        <f t="shared" ca="1" si="108"/>
        <v>0</v>
      </c>
      <c r="AJ28" s="82">
        <f t="shared" ca="1" si="108"/>
        <v>0</v>
      </c>
      <c r="AK28" s="82">
        <f t="shared" ca="1" si="108"/>
        <v>0</v>
      </c>
      <c r="AL28" s="82">
        <f t="shared" ca="1" si="108"/>
        <v>0</v>
      </c>
      <c r="AM28" s="82">
        <f t="shared" ca="1" si="108"/>
        <v>0</v>
      </c>
      <c r="AN28" s="82">
        <f t="shared" ca="1" si="108"/>
        <v>0</v>
      </c>
      <c r="AO28" s="82">
        <f t="shared" ca="1" si="108"/>
        <v>0</v>
      </c>
      <c r="AP28" s="82">
        <f t="shared" ca="1" si="108"/>
        <v>0</v>
      </c>
      <c r="AQ28" s="82">
        <f t="shared" ca="1" si="108"/>
        <v>0</v>
      </c>
      <c r="AR28" s="82">
        <f t="shared" ca="1" si="108"/>
        <v>0</v>
      </c>
      <c r="AS28" s="82">
        <f t="shared" ca="1" si="108"/>
        <v>0</v>
      </c>
      <c r="AT28" s="82">
        <f t="shared" ca="1" si="108"/>
        <v>0</v>
      </c>
      <c r="AU28" s="82">
        <f t="shared" ca="1" si="108"/>
        <v>0</v>
      </c>
      <c r="AV28" s="82">
        <f t="shared" ca="1" si="108"/>
        <v>0</v>
      </c>
      <c r="AW28" s="82">
        <f t="shared" ca="1" si="108"/>
        <v>0</v>
      </c>
      <c r="AX28" s="82">
        <f t="shared" ca="1" si="108"/>
        <v>0</v>
      </c>
      <c r="AY28" s="82">
        <f t="shared" ca="1" si="108"/>
        <v>0</v>
      </c>
      <c r="AZ28" s="82">
        <f t="shared" ca="1" si="108"/>
        <v>0</v>
      </c>
      <c r="BA28" s="82">
        <f t="shared" ca="1" si="108"/>
        <v>0</v>
      </c>
      <c r="BB28" s="82">
        <f t="shared" ca="1" si="108"/>
        <v>0</v>
      </c>
      <c r="BC28" s="82">
        <f t="shared" ca="1" si="108"/>
        <v>0</v>
      </c>
      <c r="BD28" s="82">
        <f t="shared" ca="1" si="108"/>
        <v>0</v>
      </c>
      <c r="BE28" s="82">
        <f t="shared" ca="1" si="108"/>
        <v>0</v>
      </c>
      <c r="BF28" s="82">
        <f t="shared" ca="1" si="108"/>
        <v>0</v>
      </c>
      <c r="BG28" s="82">
        <f t="shared" ca="1" si="108"/>
        <v>0</v>
      </c>
      <c r="BH28" s="82">
        <f t="shared" ca="1" si="108"/>
        <v>0</v>
      </c>
      <c r="BI28" s="82">
        <f t="shared" ca="1" si="108"/>
        <v>0</v>
      </c>
      <c r="BJ28" s="82">
        <f t="shared" ca="1" si="108"/>
        <v>0</v>
      </c>
      <c r="BK28" s="82">
        <f t="shared" ca="1" si="108"/>
        <v>0</v>
      </c>
      <c r="BL28" s="82">
        <f t="shared" ca="1" si="108"/>
        <v>0</v>
      </c>
      <c r="BM28" s="82">
        <f t="shared" ca="1" si="108"/>
        <v>0</v>
      </c>
      <c r="BN28" s="82">
        <f t="shared" ca="1" si="108"/>
        <v>0</v>
      </c>
      <c r="BO28" s="82">
        <f t="shared" ca="1" si="108"/>
        <v>0</v>
      </c>
      <c r="BP28" s="82">
        <f t="shared" ca="1" si="108"/>
        <v>0</v>
      </c>
      <c r="BQ28" s="82">
        <f t="shared" ca="1" si="108"/>
        <v>0</v>
      </c>
      <c r="BR28" s="82">
        <f t="shared" ca="1" si="108"/>
        <v>0</v>
      </c>
      <c r="BS28" s="82">
        <f t="shared" ca="1" si="108"/>
        <v>0</v>
      </c>
      <c r="BT28" s="82">
        <f t="shared" ca="1" si="108"/>
        <v>0</v>
      </c>
      <c r="BU28" s="82">
        <f t="shared" ref="BU28:DG28" ca="1" si="109">BU175</f>
        <v>0</v>
      </c>
      <c r="BV28" s="82">
        <f t="shared" ca="1" si="109"/>
        <v>0</v>
      </c>
      <c r="BW28" s="82">
        <f t="shared" ca="1" si="109"/>
        <v>0</v>
      </c>
      <c r="BX28" s="82">
        <f t="shared" ca="1" si="109"/>
        <v>0</v>
      </c>
      <c r="BY28" s="82">
        <f t="shared" ca="1" si="109"/>
        <v>0</v>
      </c>
      <c r="BZ28" s="82">
        <f t="shared" ca="1" si="109"/>
        <v>0</v>
      </c>
      <c r="CA28" s="82">
        <f t="shared" ca="1" si="109"/>
        <v>0</v>
      </c>
      <c r="CB28" s="82">
        <f t="shared" ca="1" si="109"/>
        <v>0</v>
      </c>
      <c r="CC28" s="82">
        <f t="shared" ca="1" si="109"/>
        <v>0</v>
      </c>
      <c r="CD28" s="82">
        <f t="shared" ca="1" si="109"/>
        <v>0</v>
      </c>
      <c r="CE28" s="82">
        <f t="shared" ca="1" si="109"/>
        <v>0</v>
      </c>
      <c r="CF28" s="82">
        <f t="shared" ca="1" si="109"/>
        <v>0</v>
      </c>
      <c r="CG28" s="82">
        <f t="shared" ca="1" si="109"/>
        <v>0</v>
      </c>
      <c r="CH28" s="82">
        <f t="shared" ca="1" si="109"/>
        <v>0</v>
      </c>
      <c r="CI28" s="82">
        <f t="shared" ca="1" si="109"/>
        <v>0</v>
      </c>
      <c r="CJ28" s="82">
        <f t="shared" ca="1" si="109"/>
        <v>0</v>
      </c>
      <c r="CK28" s="82">
        <f t="shared" ca="1" si="109"/>
        <v>0</v>
      </c>
      <c r="CL28" s="82">
        <f t="shared" ca="1" si="109"/>
        <v>0</v>
      </c>
      <c r="CM28" s="82">
        <f t="shared" ca="1" si="109"/>
        <v>0</v>
      </c>
      <c r="CN28" s="82">
        <f t="shared" ca="1" si="109"/>
        <v>0</v>
      </c>
      <c r="CO28" s="82">
        <f t="shared" ca="1" si="109"/>
        <v>0</v>
      </c>
      <c r="CP28" s="82">
        <f t="shared" ca="1" si="109"/>
        <v>0</v>
      </c>
      <c r="CQ28" s="82">
        <f t="shared" ca="1" si="109"/>
        <v>0</v>
      </c>
      <c r="CR28" s="82">
        <f t="shared" ca="1" si="109"/>
        <v>0</v>
      </c>
      <c r="CS28" s="82">
        <f t="shared" ca="1" si="109"/>
        <v>0</v>
      </c>
      <c r="CT28" s="82">
        <f t="shared" ca="1" si="109"/>
        <v>0</v>
      </c>
      <c r="CU28" s="82">
        <f t="shared" ca="1" si="109"/>
        <v>0</v>
      </c>
      <c r="CV28" s="82">
        <f t="shared" ca="1" si="109"/>
        <v>0</v>
      </c>
      <c r="CW28" s="82">
        <f t="shared" ca="1" si="109"/>
        <v>0</v>
      </c>
      <c r="CX28" s="82">
        <f t="shared" ca="1" si="109"/>
        <v>0</v>
      </c>
      <c r="CY28" s="82">
        <f t="shared" ca="1" si="109"/>
        <v>0</v>
      </c>
      <c r="CZ28" s="82">
        <f t="shared" ca="1" si="109"/>
        <v>0</v>
      </c>
      <c r="DA28" s="82">
        <f t="shared" ca="1" si="109"/>
        <v>0</v>
      </c>
      <c r="DB28" s="82">
        <f t="shared" ca="1" si="109"/>
        <v>0</v>
      </c>
      <c r="DC28" s="82">
        <f t="shared" ca="1" si="109"/>
        <v>0</v>
      </c>
      <c r="DD28" s="82">
        <f t="shared" ca="1" si="109"/>
        <v>0</v>
      </c>
      <c r="DE28" s="82">
        <f t="shared" ca="1" si="109"/>
        <v>0</v>
      </c>
      <c r="DF28" s="82">
        <f t="shared" ca="1" si="109"/>
        <v>0</v>
      </c>
      <c r="DG28" s="82">
        <f t="shared" ca="1" si="109"/>
        <v>0</v>
      </c>
      <c r="DH28" s="82">
        <f t="shared" ref="DH28:EP28" ca="1" si="110">DH175</f>
        <v>0</v>
      </c>
      <c r="DI28" s="82">
        <f t="shared" ca="1" si="110"/>
        <v>0</v>
      </c>
      <c r="DJ28" s="82">
        <f t="shared" ca="1" si="110"/>
        <v>0</v>
      </c>
      <c r="DK28" s="82">
        <f t="shared" ca="1" si="110"/>
        <v>0</v>
      </c>
      <c r="DL28" s="82">
        <f t="shared" ca="1" si="110"/>
        <v>0</v>
      </c>
      <c r="DM28" s="82">
        <f t="shared" ca="1" si="110"/>
        <v>0</v>
      </c>
      <c r="DN28" s="82">
        <f t="shared" ca="1" si="110"/>
        <v>0</v>
      </c>
      <c r="DO28" s="82">
        <f t="shared" ca="1" si="110"/>
        <v>0</v>
      </c>
      <c r="DP28" s="82">
        <f t="shared" ca="1" si="110"/>
        <v>0</v>
      </c>
      <c r="DQ28" s="82">
        <f t="shared" ca="1" si="110"/>
        <v>0</v>
      </c>
      <c r="DR28" s="82">
        <f t="shared" ca="1" si="110"/>
        <v>0</v>
      </c>
      <c r="DS28" s="82">
        <f t="shared" ca="1" si="110"/>
        <v>0</v>
      </c>
      <c r="DT28" s="82">
        <f t="shared" ca="1" si="110"/>
        <v>0</v>
      </c>
      <c r="DU28" s="82">
        <f t="shared" ca="1" si="110"/>
        <v>0</v>
      </c>
      <c r="DV28" s="82">
        <f t="shared" ca="1" si="110"/>
        <v>0</v>
      </c>
      <c r="DW28" s="82">
        <f t="shared" ca="1" si="110"/>
        <v>0</v>
      </c>
      <c r="DX28" s="82">
        <f t="shared" ca="1" si="110"/>
        <v>0</v>
      </c>
      <c r="DY28" s="82">
        <f t="shared" ca="1" si="110"/>
        <v>0</v>
      </c>
      <c r="DZ28" s="82">
        <f t="shared" ca="1" si="110"/>
        <v>0</v>
      </c>
      <c r="EA28" s="82">
        <f t="shared" ca="1" si="110"/>
        <v>0</v>
      </c>
      <c r="EB28" s="82">
        <f t="shared" ca="1" si="110"/>
        <v>0</v>
      </c>
      <c r="EC28" s="82">
        <f t="shared" ca="1" si="110"/>
        <v>0</v>
      </c>
      <c r="ED28" s="82">
        <f t="shared" ca="1" si="110"/>
        <v>0</v>
      </c>
      <c r="EE28" s="82">
        <f t="shared" ca="1" si="110"/>
        <v>0</v>
      </c>
      <c r="EF28" s="82">
        <f t="shared" ca="1" si="110"/>
        <v>0</v>
      </c>
      <c r="EG28" s="82">
        <f t="shared" ca="1" si="110"/>
        <v>0</v>
      </c>
      <c r="EH28" s="82">
        <f t="shared" ca="1" si="110"/>
        <v>0</v>
      </c>
      <c r="EI28" s="82">
        <f t="shared" ca="1" si="110"/>
        <v>0</v>
      </c>
      <c r="EJ28" s="82">
        <f t="shared" ca="1" si="110"/>
        <v>0</v>
      </c>
      <c r="EK28" s="82">
        <f t="shared" ca="1" si="110"/>
        <v>0</v>
      </c>
      <c r="EL28" s="82">
        <f t="shared" ca="1" si="110"/>
        <v>0</v>
      </c>
      <c r="EM28" s="82">
        <f t="shared" ca="1" si="110"/>
        <v>0</v>
      </c>
      <c r="EN28" s="82">
        <f t="shared" ca="1" si="110"/>
        <v>0</v>
      </c>
      <c r="EO28" s="82">
        <f t="shared" ca="1" si="110"/>
        <v>0</v>
      </c>
      <c r="EP28" s="82">
        <f t="shared" ca="1" si="110"/>
        <v>0</v>
      </c>
    </row>
    <row r="29" spans="2:146" ht="14.1" customHeight="1">
      <c r="B29" s="15" t="s">
        <v>373</v>
      </c>
      <c r="C29" s="457"/>
      <c r="D29" s="8" t="s">
        <v>97</v>
      </c>
      <c r="E29" s="82"/>
      <c r="F29" s="82"/>
      <c r="G29" s="82"/>
      <c r="H29" s="82">
        <f ca="1">H133</f>
        <v>0</v>
      </c>
      <c r="I29" s="82">
        <f t="shared" ref="I29:BT29" ca="1" si="111">I133</f>
        <v>0</v>
      </c>
      <c r="J29" s="82">
        <f t="shared" ca="1" si="111"/>
        <v>0</v>
      </c>
      <c r="K29" s="82">
        <f t="shared" ca="1" si="111"/>
        <v>0</v>
      </c>
      <c r="L29" s="82">
        <f t="shared" ca="1" si="111"/>
        <v>0</v>
      </c>
      <c r="M29" s="82">
        <f t="shared" ca="1" si="111"/>
        <v>0</v>
      </c>
      <c r="N29" s="82">
        <f t="shared" ca="1" si="111"/>
        <v>0</v>
      </c>
      <c r="O29" s="82">
        <f t="shared" ca="1" si="111"/>
        <v>0</v>
      </c>
      <c r="P29" s="82">
        <f t="shared" ca="1" si="111"/>
        <v>0</v>
      </c>
      <c r="Q29" s="82">
        <f t="shared" ca="1" si="111"/>
        <v>0</v>
      </c>
      <c r="R29" s="82">
        <f t="shared" ca="1" si="111"/>
        <v>25</v>
      </c>
      <c r="S29" s="82">
        <f t="shared" ca="1" si="111"/>
        <v>50</v>
      </c>
      <c r="T29" s="82">
        <f t="shared" ca="1" si="111"/>
        <v>75</v>
      </c>
      <c r="U29" s="82">
        <f t="shared" ca="1" si="111"/>
        <v>100</v>
      </c>
      <c r="V29" s="82">
        <f t="shared" ca="1" si="111"/>
        <v>125</v>
      </c>
      <c r="W29" s="82">
        <f t="shared" ca="1" si="111"/>
        <v>150</v>
      </c>
      <c r="X29" s="82">
        <f t="shared" ca="1" si="111"/>
        <v>175</v>
      </c>
      <c r="Y29" s="82">
        <f t="shared" ca="1" si="111"/>
        <v>200</v>
      </c>
      <c r="Z29" s="82">
        <f t="shared" ca="1" si="111"/>
        <v>225</v>
      </c>
      <c r="AA29" s="82">
        <f t="shared" ca="1" si="111"/>
        <v>250</v>
      </c>
      <c r="AB29" s="82">
        <f t="shared" ca="1" si="111"/>
        <v>275</v>
      </c>
      <c r="AC29" s="82">
        <f t="shared" ca="1" si="111"/>
        <v>300</v>
      </c>
      <c r="AD29" s="82">
        <f t="shared" ca="1" si="111"/>
        <v>325</v>
      </c>
      <c r="AE29" s="82">
        <f t="shared" ca="1" si="111"/>
        <v>350</v>
      </c>
      <c r="AF29" s="82">
        <f t="shared" ca="1" si="111"/>
        <v>375</v>
      </c>
      <c r="AG29" s="82">
        <f t="shared" ca="1" si="111"/>
        <v>400</v>
      </c>
      <c r="AH29" s="82">
        <f t="shared" ca="1" si="111"/>
        <v>425</v>
      </c>
      <c r="AI29" s="82">
        <f t="shared" ca="1" si="111"/>
        <v>450</v>
      </c>
      <c r="AJ29" s="82">
        <f t="shared" ca="1" si="111"/>
        <v>475</v>
      </c>
      <c r="AK29" s="82">
        <f t="shared" ca="1" si="111"/>
        <v>500</v>
      </c>
      <c r="AL29" s="82">
        <f t="shared" ca="1" si="111"/>
        <v>525</v>
      </c>
      <c r="AM29" s="82">
        <f t="shared" ca="1" si="111"/>
        <v>550</v>
      </c>
      <c r="AN29" s="82">
        <f t="shared" ca="1" si="111"/>
        <v>575</v>
      </c>
      <c r="AO29" s="82">
        <f t="shared" ca="1" si="111"/>
        <v>600</v>
      </c>
      <c r="AP29" s="82">
        <f t="shared" ca="1" si="111"/>
        <v>625</v>
      </c>
      <c r="AQ29" s="82">
        <f t="shared" ca="1" si="111"/>
        <v>650</v>
      </c>
      <c r="AR29" s="82">
        <f t="shared" ca="1" si="111"/>
        <v>675</v>
      </c>
      <c r="AS29" s="82">
        <f t="shared" ca="1" si="111"/>
        <v>700</v>
      </c>
      <c r="AT29" s="82">
        <f t="shared" ca="1" si="111"/>
        <v>725</v>
      </c>
      <c r="AU29" s="82">
        <f t="shared" ca="1" si="111"/>
        <v>750</v>
      </c>
      <c r="AV29" s="82">
        <f t="shared" ca="1" si="111"/>
        <v>775</v>
      </c>
      <c r="AW29" s="82">
        <f t="shared" ca="1" si="111"/>
        <v>800</v>
      </c>
      <c r="AX29" s="82">
        <f t="shared" ca="1" si="111"/>
        <v>825</v>
      </c>
      <c r="AY29" s="82">
        <f t="shared" ca="1" si="111"/>
        <v>850</v>
      </c>
      <c r="AZ29" s="82">
        <f t="shared" ca="1" si="111"/>
        <v>875</v>
      </c>
      <c r="BA29" s="82">
        <f t="shared" ca="1" si="111"/>
        <v>900</v>
      </c>
      <c r="BB29" s="82">
        <f t="shared" ca="1" si="111"/>
        <v>925</v>
      </c>
      <c r="BC29" s="82">
        <f t="shared" ca="1" si="111"/>
        <v>950</v>
      </c>
      <c r="BD29" s="82">
        <f t="shared" ca="1" si="111"/>
        <v>975</v>
      </c>
      <c r="BE29" s="82">
        <f t="shared" ca="1" si="111"/>
        <v>1000</v>
      </c>
      <c r="BF29" s="82">
        <f t="shared" ca="1" si="111"/>
        <v>1025</v>
      </c>
      <c r="BG29" s="82">
        <f t="shared" ca="1" si="111"/>
        <v>1050</v>
      </c>
      <c r="BH29" s="82">
        <f t="shared" ca="1" si="111"/>
        <v>1075</v>
      </c>
      <c r="BI29" s="82">
        <f t="shared" ca="1" si="111"/>
        <v>1100</v>
      </c>
      <c r="BJ29" s="82">
        <f t="shared" ca="1" si="111"/>
        <v>1125</v>
      </c>
      <c r="BK29" s="82">
        <f t="shared" ca="1" si="111"/>
        <v>1150</v>
      </c>
      <c r="BL29" s="82">
        <f t="shared" ca="1" si="111"/>
        <v>1175</v>
      </c>
      <c r="BM29" s="82">
        <f t="shared" ca="1" si="111"/>
        <v>1200</v>
      </c>
      <c r="BN29" s="82">
        <f t="shared" ca="1" si="111"/>
        <v>1225</v>
      </c>
      <c r="BO29" s="82">
        <f t="shared" ca="1" si="111"/>
        <v>1250</v>
      </c>
      <c r="BP29" s="82">
        <f t="shared" ca="1" si="111"/>
        <v>1275</v>
      </c>
      <c r="BQ29" s="82">
        <f t="shared" ca="1" si="111"/>
        <v>1300</v>
      </c>
      <c r="BR29" s="82">
        <f t="shared" ca="1" si="111"/>
        <v>1325</v>
      </c>
      <c r="BS29" s="82">
        <f t="shared" ca="1" si="111"/>
        <v>1350</v>
      </c>
      <c r="BT29" s="82">
        <f t="shared" ca="1" si="111"/>
        <v>1375</v>
      </c>
      <c r="BU29" s="82">
        <f t="shared" ref="BU29:DG29" ca="1" si="112">BU133</f>
        <v>1400</v>
      </c>
      <c r="BV29" s="82">
        <f t="shared" ca="1" si="112"/>
        <v>1425</v>
      </c>
      <c r="BW29" s="82">
        <f t="shared" ca="1" si="112"/>
        <v>1450</v>
      </c>
      <c r="BX29" s="82">
        <f t="shared" ca="1" si="112"/>
        <v>1475</v>
      </c>
      <c r="BY29" s="82">
        <f t="shared" ca="1" si="112"/>
        <v>1500</v>
      </c>
      <c r="BZ29" s="82">
        <f t="shared" ca="1" si="112"/>
        <v>1525</v>
      </c>
      <c r="CA29" s="82">
        <f t="shared" ca="1" si="112"/>
        <v>1550</v>
      </c>
      <c r="CB29" s="82">
        <f t="shared" ca="1" si="112"/>
        <v>1575</v>
      </c>
      <c r="CC29" s="82">
        <f t="shared" ca="1" si="112"/>
        <v>1600</v>
      </c>
      <c r="CD29" s="82">
        <f t="shared" ca="1" si="112"/>
        <v>1625</v>
      </c>
      <c r="CE29" s="82">
        <f t="shared" ca="1" si="112"/>
        <v>1650</v>
      </c>
      <c r="CF29" s="82">
        <f t="shared" ca="1" si="112"/>
        <v>1675</v>
      </c>
      <c r="CG29" s="82">
        <f t="shared" ca="1" si="112"/>
        <v>1700</v>
      </c>
      <c r="CH29" s="82">
        <f t="shared" ca="1" si="112"/>
        <v>1725</v>
      </c>
      <c r="CI29" s="82">
        <f t="shared" ca="1" si="112"/>
        <v>1750</v>
      </c>
      <c r="CJ29" s="82">
        <f t="shared" ca="1" si="112"/>
        <v>1775</v>
      </c>
      <c r="CK29" s="82">
        <f t="shared" ca="1" si="112"/>
        <v>1800</v>
      </c>
      <c r="CL29" s="82">
        <f t="shared" ca="1" si="112"/>
        <v>1825</v>
      </c>
      <c r="CM29" s="82">
        <f t="shared" ca="1" si="112"/>
        <v>1850</v>
      </c>
      <c r="CN29" s="82">
        <f t="shared" ca="1" si="112"/>
        <v>1875</v>
      </c>
      <c r="CO29" s="82">
        <f t="shared" ca="1" si="112"/>
        <v>1900</v>
      </c>
      <c r="CP29" s="82">
        <f t="shared" ca="1" si="112"/>
        <v>1925</v>
      </c>
      <c r="CQ29" s="82">
        <f t="shared" ca="1" si="112"/>
        <v>1950</v>
      </c>
      <c r="CR29" s="82">
        <f t="shared" ca="1" si="112"/>
        <v>1975</v>
      </c>
      <c r="CS29" s="82">
        <f t="shared" ca="1" si="112"/>
        <v>0</v>
      </c>
      <c r="CT29" s="82">
        <f t="shared" ca="1" si="112"/>
        <v>0</v>
      </c>
      <c r="CU29" s="82">
        <f t="shared" ca="1" si="112"/>
        <v>0</v>
      </c>
      <c r="CV29" s="82">
        <f t="shared" ca="1" si="112"/>
        <v>0</v>
      </c>
      <c r="CW29" s="82">
        <f t="shared" ca="1" si="112"/>
        <v>0</v>
      </c>
      <c r="CX29" s="82">
        <f t="shared" ca="1" si="112"/>
        <v>0</v>
      </c>
      <c r="CY29" s="82">
        <f t="shared" ca="1" si="112"/>
        <v>0</v>
      </c>
      <c r="CZ29" s="82">
        <f t="shared" ca="1" si="112"/>
        <v>0</v>
      </c>
      <c r="DA29" s="82">
        <f t="shared" ca="1" si="112"/>
        <v>0</v>
      </c>
      <c r="DB29" s="82">
        <f t="shared" ca="1" si="112"/>
        <v>0</v>
      </c>
      <c r="DC29" s="82">
        <f t="shared" ca="1" si="112"/>
        <v>0</v>
      </c>
      <c r="DD29" s="82">
        <f t="shared" ca="1" si="112"/>
        <v>0</v>
      </c>
      <c r="DE29" s="82">
        <f t="shared" ca="1" si="112"/>
        <v>0</v>
      </c>
      <c r="DF29" s="82">
        <f t="shared" ca="1" si="112"/>
        <v>0</v>
      </c>
      <c r="DG29" s="82">
        <f t="shared" ca="1" si="112"/>
        <v>0</v>
      </c>
      <c r="DH29" s="82">
        <f t="shared" ref="DH29:EP29" ca="1" si="113">DH133</f>
        <v>0</v>
      </c>
      <c r="DI29" s="82">
        <f t="shared" ca="1" si="113"/>
        <v>0</v>
      </c>
      <c r="DJ29" s="82">
        <f t="shared" ca="1" si="113"/>
        <v>0</v>
      </c>
      <c r="DK29" s="82">
        <f t="shared" ca="1" si="113"/>
        <v>0</v>
      </c>
      <c r="DL29" s="82">
        <f t="shared" ca="1" si="113"/>
        <v>0</v>
      </c>
      <c r="DM29" s="82">
        <f t="shared" ca="1" si="113"/>
        <v>0</v>
      </c>
      <c r="DN29" s="82">
        <f t="shared" ca="1" si="113"/>
        <v>0</v>
      </c>
      <c r="DO29" s="82">
        <f t="shared" ca="1" si="113"/>
        <v>0</v>
      </c>
      <c r="DP29" s="82">
        <f t="shared" ca="1" si="113"/>
        <v>0</v>
      </c>
      <c r="DQ29" s="82">
        <f t="shared" ca="1" si="113"/>
        <v>0</v>
      </c>
      <c r="DR29" s="82">
        <f t="shared" ca="1" si="113"/>
        <v>0</v>
      </c>
      <c r="DS29" s="82">
        <f t="shared" ca="1" si="113"/>
        <v>0</v>
      </c>
      <c r="DT29" s="82">
        <f t="shared" ca="1" si="113"/>
        <v>0</v>
      </c>
      <c r="DU29" s="82">
        <f t="shared" ca="1" si="113"/>
        <v>0</v>
      </c>
      <c r="DV29" s="82">
        <f t="shared" ca="1" si="113"/>
        <v>0</v>
      </c>
      <c r="DW29" s="82">
        <f t="shared" ca="1" si="113"/>
        <v>0</v>
      </c>
      <c r="DX29" s="82">
        <f t="shared" ca="1" si="113"/>
        <v>0</v>
      </c>
      <c r="DY29" s="82">
        <f t="shared" ca="1" si="113"/>
        <v>0</v>
      </c>
      <c r="DZ29" s="82">
        <f t="shared" ca="1" si="113"/>
        <v>0</v>
      </c>
      <c r="EA29" s="82">
        <f t="shared" ca="1" si="113"/>
        <v>0</v>
      </c>
      <c r="EB29" s="82">
        <f t="shared" ca="1" si="113"/>
        <v>0</v>
      </c>
      <c r="EC29" s="82">
        <f t="shared" ca="1" si="113"/>
        <v>0</v>
      </c>
      <c r="ED29" s="82">
        <f t="shared" ca="1" si="113"/>
        <v>0</v>
      </c>
      <c r="EE29" s="82">
        <f t="shared" ca="1" si="113"/>
        <v>0</v>
      </c>
      <c r="EF29" s="82">
        <f t="shared" ca="1" si="113"/>
        <v>0</v>
      </c>
      <c r="EG29" s="82">
        <f t="shared" ca="1" si="113"/>
        <v>0</v>
      </c>
      <c r="EH29" s="82">
        <f t="shared" ca="1" si="113"/>
        <v>0</v>
      </c>
      <c r="EI29" s="82">
        <f t="shared" ca="1" si="113"/>
        <v>0</v>
      </c>
      <c r="EJ29" s="82">
        <f t="shared" ca="1" si="113"/>
        <v>0</v>
      </c>
      <c r="EK29" s="82">
        <f t="shared" ca="1" si="113"/>
        <v>0</v>
      </c>
      <c r="EL29" s="82">
        <f t="shared" ca="1" si="113"/>
        <v>0</v>
      </c>
      <c r="EM29" s="82">
        <f t="shared" ca="1" si="113"/>
        <v>0</v>
      </c>
      <c r="EN29" s="82">
        <f t="shared" ca="1" si="113"/>
        <v>0</v>
      </c>
      <c r="EO29" s="82">
        <f t="shared" ca="1" si="113"/>
        <v>0</v>
      </c>
      <c r="EP29" s="82">
        <f t="shared" ca="1" si="113"/>
        <v>0</v>
      </c>
    </row>
    <row r="30" spans="2:146" s="34" customFormat="1" ht="14.1" customHeight="1">
      <c r="B30" s="207" t="s">
        <v>298</v>
      </c>
      <c r="C30" s="207"/>
      <c r="D30" s="357" t="s">
        <v>97</v>
      </c>
      <c r="E30" s="244"/>
      <c r="F30" s="244"/>
      <c r="G30" s="244"/>
      <c r="H30" s="244">
        <f t="shared" ref="H30:AM30" ca="1" si="114">SUM(H21:H29)</f>
        <v>0</v>
      </c>
      <c r="I30" s="244">
        <f t="shared" ca="1" si="114"/>
        <v>0</v>
      </c>
      <c r="J30" s="244">
        <f t="shared" ca="1" si="114"/>
        <v>0</v>
      </c>
      <c r="K30" s="244">
        <f t="shared" ca="1" si="114"/>
        <v>0</v>
      </c>
      <c r="L30" s="244">
        <f t="shared" ca="1" si="114"/>
        <v>19870.329224014487</v>
      </c>
      <c r="M30" s="244">
        <f t="shared" ca="1" si="114"/>
        <v>31299.075217730235</v>
      </c>
      <c r="N30" s="244">
        <f t="shared" ca="1" si="114"/>
        <v>53960.680689111934</v>
      </c>
      <c r="O30" s="244">
        <f t="shared" ca="1" si="114"/>
        <v>76948.404793328809</v>
      </c>
      <c r="P30" s="244">
        <f t="shared" ca="1" si="114"/>
        <v>101261.08970743959</v>
      </c>
      <c r="Q30" s="244">
        <f t="shared" ca="1" si="114"/>
        <v>135000</v>
      </c>
      <c r="R30" s="244">
        <f t="shared" ca="1" si="114"/>
        <v>135025</v>
      </c>
      <c r="S30" s="244">
        <f t="shared" ca="1" si="114"/>
        <v>135050</v>
      </c>
      <c r="T30" s="244">
        <f t="shared" ca="1" si="114"/>
        <v>135075</v>
      </c>
      <c r="U30" s="244">
        <f t="shared" ca="1" si="114"/>
        <v>130965.62500000001</v>
      </c>
      <c r="V30" s="244">
        <f t="shared" ca="1" si="114"/>
        <v>128332.1356677931</v>
      </c>
      <c r="W30" s="244">
        <f t="shared" ca="1" si="114"/>
        <v>126425.62500000001</v>
      </c>
      <c r="X30" s="244">
        <f t="shared" ca="1" si="114"/>
        <v>124695.62500000001</v>
      </c>
      <c r="Y30" s="244">
        <f t="shared" ca="1" si="114"/>
        <v>122830.62500000001</v>
      </c>
      <c r="Z30" s="244">
        <f t="shared" ca="1" si="114"/>
        <v>121211.18434457906</v>
      </c>
      <c r="AA30" s="244">
        <f t="shared" ca="1" si="114"/>
        <v>119100.62500000001</v>
      </c>
      <c r="AB30" s="244">
        <f t="shared" ca="1" si="114"/>
        <v>117235.62500000001</v>
      </c>
      <c r="AC30" s="244">
        <f t="shared" ca="1" si="114"/>
        <v>115370.62500000001</v>
      </c>
      <c r="AD30" s="244">
        <f t="shared" ca="1" si="114"/>
        <v>113787.01188813498</v>
      </c>
      <c r="AE30" s="244">
        <f t="shared" ca="1" si="114"/>
        <v>111640.62500000001</v>
      </c>
      <c r="AF30" s="244">
        <f t="shared" ca="1" si="114"/>
        <v>109640.62500000001</v>
      </c>
      <c r="AG30" s="244">
        <f t="shared" ca="1" si="114"/>
        <v>107640.62500000001</v>
      </c>
      <c r="AH30" s="244">
        <f t="shared" ca="1" si="114"/>
        <v>105961.1217524449</v>
      </c>
      <c r="AI30" s="244">
        <f t="shared" ca="1" si="114"/>
        <v>103640.62500000001</v>
      </c>
      <c r="AJ30" s="244">
        <f t="shared" ca="1" si="114"/>
        <v>101640.62500000001</v>
      </c>
      <c r="AK30" s="244">
        <f t="shared" ca="1" si="114"/>
        <v>99640.625000000015</v>
      </c>
      <c r="AL30" s="244">
        <f t="shared" ca="1" si="114"/>
        <v>97916.412899986055</v>
      </c>
      <c r="AM30" s="244">
        <f t="shared" ca="1" si="114"/>
        <v>95471.875000000015</v>
      </c>
      <c r="AN30" s="244">
        <f t="shared" ref="AN30:BS30" ca="1" si="115">SUM(AN21:AN29)</f>
        <v>93387.500000000015</v>
      </c>
      <c r="AO30" s="244">
        <f t="shared" ca="1" si="115"/>
        <v>91303.125000000015</v>
      </c>
      <c r="AP30" s="244">
        <f t="shared" ca="1" si="115"/>
        <v>89678.46817180689</v>
      </c>
      <c r="AQ30" s="244">
        <f t="shared" ca="1" si="115"/>
        <v>87134.375000000015</v>
      </c>
      <c r="AR30" s="244">
        <f t="shared" ca="1" si="115"/>
        <v>85050.000000000015</v>
      </c>
      <c r="AS30" s="244">
        <f t="shared" ca="1" si="115"/>
        <v>82965.625000000015</v>
      </c>
      <c r="AT30" s="244">
        <f t="shared" ca="1" si="115"/>
        <v>81591.196063220079</v>
      </c>
      <c r="AU30" s="244">
        <f t="shared" ca="1" si="115"/>
        <v>78796.875000000015</v>
      </c>
      <c r="AV30" s="244">
        <f t="shared" ca="1" si="115"/>
        <v>76712.500000000015</v>
      </c>
      <c r="AW30" s="244">
        <f t="shared" ca="1" si="115"/>
        <v>74628.125000000015</v>
      </c>
      <c r="AX30" s="244">
        <f t="shared" ca="1" si="115"/>
        <v>73321.339167446975</v>
      </c>
      <c r="AY30" s="244">
        <f t="shared" ca="1" si="115"/>
        <v>70459.375000000015</v>
      </c>
      <c r="AZ30" s="244">
        <f t="shared" ca="1" si="115"/>
        <v>68375.000000000015</v>
      </c>
      <c r="BA30" s="244">
        <f t="shared" ca="1" si="115"/>
        <v>66290.625000000015</v>
      </c>
      <c r="BB30" s="244">
        <f t="shared" ca="1" si="115"/>
        <v>65051.352813834019</v>
      </c>
      <c r="BC30" s="244">
        <f t="shared" ca="1" si="115"/>
        <v>62121.875000000015</v>
      </c>
      <c r="BD30" s="244">
        <f t="shared" ca="1" si="115"/>
        <v>60037.500000000015</v>
      </c>
      <c r="BE30" s="244">
        <f t="shared" ca="1" si="115"/>
        <v>57953.125000000015</v>
      </c>
      <c r="BF30" s="244">
        <f t="shared" ca="1" si="115"/>
        <v>56781.234800314371</v>
      </c>
      <c r="BG30" s="244">
        <f t="shared" ca="1" si="115"/>
        <v>53784.375000000015</v>
      </c>
      <c r="BH30" s="244">
        <f t="shared" ca="1" si="115"/>
        <v>51700.000000000015</v>
      </c>
      <c r="BI30" s="244">
        <f t="shared" ca="1" si="115"/>
        <v>49615.625000000015</v>
      </c>
      <c r="BJ30" s="244">
        <f t="shared" ca="1" si="115"/>
        <v>48510.982886586178</v>
      </c>
      <c r="BK30" s="244">
        <f t="shared" ca="1" si="115"/>
        <v>45446.875000000015</v>
      </c>
      <c r="BL30" s="244">
        <f t="shared" ca="1" si="115"/>
        <v>43362.500000000015</v>
      </c>
      <c r="BM30" s="244">
        <f t="shared" ca="1" si="115"/>
        <v>41278.125000000015</v>
      </c>
      <c r="BN30" s="244">
        <f t="shared" ca="1" si="115"/>
        <v>40240.594793434997</v>
      </c>
      <c r="BO30" s="244">
        <f t="shared" ca="1" si="115"/>
        <v>37109.375000000015</v>
      </c>
      <c r="BP30" s="244">
        <f t="shared" ca="1" si="115"/>
        <v>35025.000000000015</v>
      </c>
      <c r="BQ30" s="244">
        <f t="shared" ca="1" si="115"/>
        <v>32940.625000000015</v>
      </c>
      <c r="BR30" s="244">
        <f t="shared" ca="1" si="115"/>
        <v>31970.068202043938</v>
      </c>
      <c r="BS30" s="244">
        <f t="shared" ca="1" si="115"/>
        <v>28771.875000000015</v>
      </c>
      <c r="BT30" s="244">
        <f t="shared" ref="BT30:CY30" ca="1" si="116">SUM(BT21:BT29)</f>
        <v>26687.500000000015</v>
      </c>
      <c r="BU30" s="244">
        <f t="shared" ca="1" si="116"/>
        <v>24603.125000000015</v>
      </c>
      <c r="BV30" s="244">
        <f t="shared" ca="1" si="116"/>
        <v>23699.400753291353</v>
      </c>
      <c r="BW30" s="244">
        <f t="shared" ca="1" si="116"/>
        <v>20434.375000000015</v>
      </c>
      <c r="BX30" s="244">
        <f t="shared" ca="1" si="116"/>
        <v>18350.000000000015</v>
      </c>
      <c r="BY30" s="244">
        <f t="shared" ca="1" si="116"/>
        <v>16265.625000000015</v>
      </c>
      <c r="BZ30" s="244">
        <f t="shared" ca="1" si="116"/>
        <v>15428.59004703581</v>
      </c>
      <c r="CA30" s="244">
        <f t="shared" ca="1" si="116"/>
        <v>12096.875000000015</v>
      </c>
      <c r="CB30" s="244">
        <f t="shared" ca="1" si="116"/>
        <v>10012.500000000015</v>
      </c>
      <c r="CC30" s="244">
        <f t="shared" ca="1" si="116"/>
        <v>7928.1250000000146</v>
      </c>
      <c r="CD30" s="244">
        <f t="shared" ca="1" si="116"/>
        <v>7157.633641388129</v>
      </c>
      <c r="CE30" s="244">
        <f t="shared" ca="1" si="116"/>
        <v>3759.3750000000146</v>
      </c>
      <c r="CF30" s="244">
        <f t="shared" ca="1" si="116"/>
        <v>1675.0000000000146</v>
      </c>
      <c r="CG30" s="244">
        <f t="shared" ca="1" si="116"/>
        <v>1700.0000000000146</v>
      </c>
      <c r="CH30" s="244">
        <f t="shared" ca="1" si="116"/>
        <v>3103.3564152515137</v>
      </c>
      <c r="CI30" s="244">
        <f t="shared" ca="1" si="116"/>
        <v>1750.0000000000146</v>
      </c>
      <c r="CJ30" s="244">
        <f t="shared" ca="1" si="116"/>
        <v>1775.0000000000146</v>
      </c>
      <c r="CK30" s="244">
        <f t="shared" ca="1" si="116"/>
        <v>1800.0000000000146</v>
      </c>
      <c r="CL30" s="244">
        <f t="shared" ca="1" si="116"/>
        <v>3190.2668370982528</v>
      </c>
      <c r="CM30" s="244">
        <f t="shared" ca="1" si="116"/>
        <v>1850.0000000000146</v>
      </c>
      <c r="CN30" s="244">
        <f t="shared" ca="1" si="116"/>
        <v>1875.0000000000146</v>
      </c>
      <c r="CO30" s="244">
        <f t="shared" ca="1" si="116"/>
        <v>1900.0000000000146</v>
      </c>
      <c r="CP30" s="244">
        <f t="shared" ca="1" si="116"/>
        <v>3299.5601959393998</v>
      </c>
      <c r="CQ30" s="244">
        <f t="shared" ca="1" si="116"/>
        <v>1950.0000000000146</v>
      </c>
      <c r="CR30" s="244">
        <f t="shared" ca="1" si="116"/>
        <v>1975.0000000000146</v>
      </c>
      <c r="CS30" s="244">
        <f t="shared" ca="1" si="116"/>
        <v>1.4551915228366852E-11</v>
      </c>
      <c r="CT30" s="244">
        <f t="shared" ca="1" si="116"/>
        <v>0</v>
      </c>
      <c r="CU30" s="244">
        <f t="shared" ca="1" si="116"/>
        <v>0</v>
      </c>
      <c r="CV30" s="244">
        <f t="shared" ca="1" si="116"/>
        <v>0</v>
      </c>
      <c r="CW30" s="244">
        <f t="shared" ca="1" si="116"/>
        <v>0</v>
      </c>
      <c r="CX30" s="244">
        <f t="shared" ca="1" si="116"/>
        <v>0</v>
      </c>
      <c r="CY30" s="244">
        <f t="shared" ca="1" si="116"/>
        <v>0</v>
      </c>
      <c r="CZ30" s="244">
        <f t="shared" ref="CZ30:EE30" ca="1" si="117">SUM(CZ21:CZ29)</f>
        <v>0</v>
      </c>
      <c r="DA30" s="244">
        <f t="shared" ca="1" si="117"/>
        <v>0</v>
      </c>
      <c r="DB30" s="244">
        <f t="shared" ca="1" si="117"/>
        <v>0</v>
      </c>
      <c r="DC30" s="244">
        <f t="shared" ca="1" si="117"/>
        <v>0</v>
      </c>
      <c r="DD30" s="244">
        <f t="shared" ca="1" si="117"/>
        <v>0</v>
      </c>
      <c r="DE30" s="244">
        <f t="shared" ca="1" si="117"/>
        <v>0</v>
      </c>
      <c r="DF30" s="244">
        <f t="shared" ca="1" si="117"/>
        <v>0</v>
      </c>
      <c r="DG30" s="244">
        <f t="shared" ca="1" si="117"/>
        <v>0</v>
      </c>
      <c r="DH30" s="244">
        <f t="shared" ca="1" si="117"/>
        <v>0</v>
      </c>
      <c r="DI30" s="244">
        <f t="shared" ca="1" si="117"/>
        <v>0</v>
      </c>
      <c r="DJ30" s="244">
        <f t="shared" ca="1" si="117"/>
        <v>0</v>
      </c>
      <c r="DK30" s="244">
        <f t="shared" ca="1" si="117"/>
        <v>0</v>
      </c>
      <c r="DL30" s="244">
        <f t="shared" ca="1" si="117"/>
        <v>0</v>
      </c>
      <c r="DM30" s="244">
        <f t="shared" ca="1" si="117"/>
        <v>0</v>
      </c>
      <c r="DN30" s="244">
        <f t="shared" ca="1" si="117"/>
        <v>0</v>
      </c>
      <c r="DO30" s="244">
        <f t="shared" ca="1" si="117"/>
        <v>0</v>
      </c>
      <c r="DP30" s="244">
        <f t="shared" ca="1" si="117"/>
        <v>0</v>
      </c>
      <c r="DQ30" s="244">
        <f t="shared" ca="1" si="117"/>
        <v>0</v>
      </c>
      <c r="DR30" s="244">
        <f t="shared" ca="1" si="117"/>
        <v>0</v>
      </c>
      <c r="DS30" s="244">
        <f t="shared" ca="1" si="117"/>
        <v>0</v>
      </c>
      <c r="DT30" s="244">
        <f t="shared" ca="1" si="117"/>
        <v>0</v>
      </c>
      <c r="DU30" s="244">
        <f t="shared" ca="1" si="117"/>
        <v>0</v>
      </c>
      <c r="DV30" s="244">
        <f t="shared" ca="1" si="117"/>
        <v>0</v>
      </c>
      <c r="DW30" s="244">
        <f t="shared" ca="1" si="117"/>
        <v>0</v>
      </c>
      <c r="DX30" s="244">
        <f t="shared" ca="1" si="117"/>
        <v>0</v>
      </c>
      <c r="DY30" s="244">
        <f t="shared" ca="1" si="117"/>
        <v>0</v>
      </c>
      <c r="DZ30" s="244">
        <f t="shared" ca="1" si="117"/>
        <v>0</v>
      </c>
      <c r="EA30" s="244">
        <f t="shared" ca="1" si="117"/>
        <v>0</v>
      </c>
      <c r="EB30" s="244">
        <f t="shared" ca="1" si="117"/>
        <v>0</v>
      </c>
      <c r="EC30" s="244">
        <f t="shared" ca="1" si="117"/>
        <v>0</v>
      </c>
      <c r="ED30" s="244">
        <f t="shared" ca="1" si="117"/>
        <v>0</v>
      </c>
      <c r="EE30" s="244">
        <f t="shared" ca="1" si="117"/>
        <v>0</v>
      </c>
      <c r="EF30" s="244">
        <f t="shared" ref="EF30:EP30" ca="1" si="118">SUM(EF21:EF29)</f>
        <v>0</v>
      </c>
      <c r="EG30" s="244">
        <f t="shared" ca="1" si="118"/>
        <v>0</v>
      </c>
      <c r="EH30" s="244">
        <f t="shared" ca="1" si="118"/>
        <v>0</v>
      </c>
      <c r="EI30" s="244">
        <f t="shared" ca="1" si="118"/>
        <v>0</v>
      </c>
      <c r="EJ30" s="244">
        <f t="shared" ca="1" si="118"/>
        <v>0</v>
      </c>
      <c r="EK30" s="244">
        <f t="shared" ca="1" si="118"/>
        <v>0</v>
      </c>
      <c r="EL30" s="244">
        <f t="shared" ca="1" si="118"/>
        <v>0</v>
      </c>
      <c r="EM30" s="244">
        <f t="shared" ca="1" si="118"/>
        <v>0</v>
      </c>
      <c r="EN30" s="244">
        <f t="shared" ca="1" si="118"/>
        <v>0</v>
      </c>
      <c r="EO30" s="244">
        <f t="shared" ca="1" si="118"/>
        <v>0</v>
      </c>
      <c r="EP30" s="244">
        <f t="shared" ca="1" si="118"/>
        <v>0</v>
      </c>
    </row>
    <row r="31" spans="2:146" s="34" customFormat="1" ht="14.1" customHeight="1">
      <c r="D31" s="307"/>
      <c r="E31" s="234"/>
      <c r="F31" s="234"/>
      <c r="G31" s="234"/>
      <c r="H31" s="234"/>
      <c r="I31" s="234"/>
      <c r="J31" s="234"/>
      <c r="K31" s="234"/>
      <c r="L31" s="234"/>
      <c r="M31" s="234"/>
      <c r="N31" s="234"/>
      <c r="O31" s="234"/>
      <c r="P31" s="234"/>
      <c r="Q31" s="234"/>
      <c r="R31" s="234"/>
      <c r="S31" s="234"/>
      <c r="T31" s="234"/>
      <c r="U31" s="234"/>
      <c r="V31" s="234"/>
      <c r="W31" s="234"/>
      <c r="X31" s="234"/>
      <c r="Y31" s="234"/>
      <c r="Z31" s="234"/>
      <c r="AA31" s="234"/>
      <c r="AB31" s="234"/>
      <c r="AC31" s="234"/>
      <c r="AD31" s="234"/>
      <c r="AE31" s="234"/>
      <c r="AF31" s="234"/>
      <c r="AG31" s="234"/>
      <c r="AH31" s="234"/>
      <c r="AI31" s="234"/>
      <c r="AJ31" s="234"/>
      <c r="AK31" s="234"/>
      <c r="AL31" s="234"/>
      <c r="AM31" s="234"/>
      <c r="AN31" s="234"/>
      <c r="AO31" s="234"/>
      <c r="AP31" s="234"/>
      <c r="AQ31" s="234"/>
      <c r="AR31" s="234"/>
      <c r="AS31" s="234"/>
      <c r="AT31" s="234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4"/>
      <c r="BW31" s="234"/>
      <c r="BX31" s="234"/>
      <c r="BY31" s="234"/>
      <c r="BZ31" s="234"/>
      <c r="CA31" s="234"/>
      <c r="CB31" s="234"/>
      <c r="CC31" s="234"/>
      <c r="CD31" s="234"/>
      <c r="CE31" s="234"/>
      <c r="CF31" s="234"/>
      <c r="CG31" s="234"/>
      <c r="CH31" s="234"/>
      <c r="CI31" s="234"/>
      <c r="CJ31" s="234"/>
      <c r="CK31" s="234"/>
      <c r="CL31" s="234"/>
      <c r="CM31" s="234"/>
      <c r="CN31" s="234"/>
      <c r="CO31" s="234"/>
      <c r="CP31" s="234"/>
      <c r="CQ31" s="234"/>
      <c r="CR31" s="234"/>
      <c r="CS31" s="234"/>
      <c r="CT31" s="234"/>
      <c r="CU31" s="234"/>
      <c r="CV31" s="234"/>
      <c r="CW31" s="234"/>
      <c r="CX31" s="234"/>
      <c r="CY31" s="234"/>
      <c r="CZ31" s="234"/>
      <c r="DA31" s="234"/>
      <c r="DB31" s="234"/>
      <c r="DC31" s="234"/>
      <c r="DD31" s="234"/>
      <c r="DE31" s="234"/>
      <c r="DF31" s="234"/>
      <c r="DG31" s="234"/>
      <c r="DH31" s="234"/>
      <c r="DI31" s="234"/>
      <c r="DJ31" s="234"/>
      <c r="DK31" s="234"/>
      <c r="DL31" s="234"/>
      <c r="DM31" s="234"/>
      <c r="DN31" s="234"/>
      <c r="DO31" s="234"/>
      <c r="DP31" s="234"/>
      <c r="DQ31" s="234"/>
      <c r="DR31" s="234"/>
      <c r="DS31" s="234"/>
      <c r="DT31" s="234"/>
      <c r="DU31" s="234"/>
      <c r="DV31" s="234"/>
      <c r="DW31" s="234"/>
      <c r="DX31" s="234"/>
      <c r="DY31" s="234"/>
      <c r="DZ31" s="234"/>
      <c r="EA31" s="234"/>
      <c r="EB31" s="234"/>
      <c r="EC31" s="234"/>
      <c r="ED31" s="234"/>
      <c r="EE31" s="234"/>
      <c r="EF31" s="234"/>
      <c r="EG31" s="234"/>
      <c r="EH31" s="234"/>
      <c r="EI31" s="234"/>
      <c r="EJ31" s="234"/>
      <c r="EK31" s="234"/>
      <c r="EL31" s="234"/>
      <c r="EM31" s="234"/>
      <c r="EN31" s="234"/>
      <c r="EO31" s="234"/>
      <c r="EP31" s="234"/>
    </row>
    <row r="32" spans="2:146" s="34" customFormat="1" ht="14.1" customHeight="1">
      <c r="B32" s="34" t="s">
        <v>374</v>
      </c>
      <c r="D32" s="307" t="s">
        <v>97</v>
      </c>
      <c r="E32" s="234"/>
      <c r="F32" s="234"/>
      <c r="G32" s="234"/>
      <c r="H32" s="234">
        <f ca="1">H182</f>
        <v>0</v>
      </c>
      <c r="I32" s="234">
        <f t="shared" ref="I32:BT32" ca="1" si="119">I182</f>
        <v>0</v>
      </c>
      <c r="J32" s="234">
        <f t="shared" ca="1" si="119"/>
        <v>0</v>
      </c>
      <c r="K32" s="234">
        <f t="shared" ca="1" si="119"/>
        <v>0</v>
      </c>
      <c r="L32" s="234">
        <f t="shared" ca="1" si="119"/>
        <v>15000</v>
      </c>
      <c r="M32" s="234">
        <f t="shared" ca="1" si="119"/>
        <v>15000</v>
      </c>
      <c r="N32" s="234">
        <f t="shared" ca="1" si="119"/>
        <v>15000</v>
      </c>
      <c r="O32" s="234">
        <f t="shared" ca="1" si="119"/>
        <v>15000</v>
      </c>
      <c r="P32" s="234">
        <f t="shared" ca="1" si="119"/>
        <v>15000</v>
      </c>
      <c r="Q32" s="234">
        <f t="shared" ca="1" si="119"/>
        <v>15000</v>
      </c>
      <c r="R32" s="234">
        <f t="shared" ca="1" si="119"/>
        <v>15000</v>
      </c>
      <c r="S32" s="234">
        <f t="shared" ca="1" si="119"/>
        <v>15000</v>
      </c>
      <c r="T32" s="234">
        <f t="shared" ca="1" si="119"/>
        <v>15000</v>
      </c>
      <c r="U32" s="234">
        <f t="shared" ca="1" si="119"/>
        <v>15000</v>
      </c>
      <c r="V32" s="234">
        <f t="shared" ca="1" si="119"/>
        <v>15000</v>
      </c>
      <c r="W32" s="234">
        <f t="shared" ca="1" si="119"/>
        <v>15000</v>
      </c>
      <c r="X32" s="234">
        <f t="shared" ca="1" si="119"/>
        <v>15000</v>
      </c>
      <c r="Y32" s="234">
        <f t="shared" ca="1" si="119"/>
        <v>15000</v>
      </c>
      <c r="Z32" s="234">
        <f t="shared" ca="1" si="119"/>
        <v>15000</v>
      </c>
      <c r="AA32" s="234">
        <f t="shared" ca="1" si="119"/>
        <v>15000</v>
      </c>
      <c r="AB32" s="234">
        <f t="shared" ca="1" si="119"/>
        <v>15000</v>
      </c>
      <c r="AC32" s="234">
        <f t="shared" ca="1" si="119"/>
        <v>15000</v>
      </c>
      <c r="AD32" s="234">
        <f t="shared" ca="1" si="119"/>
        <v>15000</v>
      </c>
      <c r="AE32" s="234">
        <f t="shared" ca="1" si="119"/>
        <v>15000</v>
      </c>
      <c r="AF32" s="234">
        <f t="shared" ca="1" si="119"/>
        <v>15000</v>
      </c>
      <c r="AG32" s="234">
        <f t="shared" ca="1" si="119"/>
        <v>15000</v>
      </c>
      <c r="AH32" s="234">
        <f t="shared" ca="1" si="119"/>
        <v>15000</v>
      </c>
      <c r="AI32" s="234">
        <f t="shared" ca="1" si="119"/>
        <v>15000</v>
      </c>
      <c r="AJ32" s="234">
        <f t="shared" ca="1" si="119"/>
        <v>15000</v>
      </c>
      <c r="AK32" s="234">
        <f t="shared" ca="1" si="119"/>
        <v>15000</v>
      </c>
      <c r="AL32" s="234">
        <f t="shared" ca="1" si="119"/>
        <v>15000</v>
      </c>
      <c r="AM32" s="234">
        <f t="shared" ca="1" si="119"/>
        <v>15000</v>
      </c>
      <c r="AN32" s="234">
        <f t="shared" ca="1" si="119"/>
        <v>15000</v>
      </c>
      <c r="AO32" s="234">
        <f t="shared" ca="1" si="119"/>
        <v>15000</v>
      </c>
      <c r="AP32" s="234">
        <f t="shared" ca="1" si="119"/>
        <v>15000</v>
      </c>
      <c r="AQ32" s="234">
        <f t="shared" ca="1" si="119"/>
        <v>15000</v>
      </c>
      <c r="AR32" s="234">
        <f t="shared" ca="1" si="119"/>
        <v>15000</v>
      </c>
      <c r="AS32" s="234">
        <f t="shared" ca="1" si="119"/>
        <v>15000</v>
      </c>
      <c r="AT32" s="234">
        <f t="shared" ca="1" si="119"/>
        <v>15000</v>
      </c>
      <c r="AU32" s="234">
        <f t="shared" ca="1" si="119"/>
        <v>15000</v>
      </c>
      <c r="AV32" s="234">
        <f t="shared" ca="1" si="119"/>
        <v>15000</v>
      </c>
      <c r="AW32" s="234">
        <f t="shared" ca="1" si="119"/>
        <v>15000</v>
      </c>
      <c r="AX32" s="234">
        <f t="shared" ca="1" si="119"/>
        <v>15000</v>
      </c>
      <c r="AY32" s="234">
        <f t="shared" ca="1" si="119"/>
        <v>15000</v>
      </c>
      <c r="AZ32" s="234">
        <f t="shared" ca="1" si="119"/>
        <v>15000</v>
      </c>
      <c r="BA32" s="234">
        <f t="shared" ca="1" si="119"/>
        <v>15000</v>
      </c>
      <c r="BB32" s="234">
        <f t="shared" ca="1" si="119"/>
        <v>15000</v>
      </c>
      <c r="BC32" s="234">
        <f t="shared" ca="1" si="119"/>
        <v>15000</v>
      </c>
      <c r="BD32" s="234">
        <f t="shared" ca="1" si="119"/>
        <v>15000</v>
      </c>
      <c r="BE32" s="234">
        <f t="shared" ca="1" si="119"/>
        <v>15000</v>
      </c>
      <c r="BF32" s="234">
        <f t="shared" ca="1" si="119"/>
        <v>15000</v>
      </c>
      <c r="BG32" s="234">
        <f t="shared" ca="1" si="119"/>
        <v>15000</v>
      </c>
      <c r="BH32" s="234">
        <f t="shared" ca="1" si="119"/>
        <v>15000</v>
      </c>
      <c r="BI32" s="234">
        <f t="shared" ca="1" si="119"/>
        <v>15000</v>
      </c>
      <c r="BJ32" s="234">
        <f t="shared" ca="1" si="119"/>
        <v>15000</v>
      </c>
      <c r="BK32" s="234">
        <f t="shared" ca="1" si="119"/>
        <v>15000</v>
      </c>
      <c r="BL32" s="234">
        <f t="shared" ca="1" si="119"/>
        <v>15000</v>
      </c>
      <c r="BM32" s="234">
        <f t="shared" ca="1" si="119"/>
        <v>15000</v>
      </c>
      <c r="BN32" s="234">
        <f t="shared" ca="1" si="119"/>
        <v>15000</v>
      </c>
      <c r="BO32" s="234">
        <f t="shared" ca="1" si="119"/>
        <v>15000</v>
      </c>
      <c r="BP32" s="234">
        <f t="shared" ca="1" si="119"/>
        <v>15000</v>
      </c>
      <c r="BQ32" s="234">
        <f t="shared" ca="1" si="119"/>
        <v>15000</v>
      </c>
      <c r="BR32" s="234">
        <f t="shared" ca="1" si="119"/>
        <v>15000</v>
      </c>
      <c r="BS32" s="234">
        <f t="shared" ca="1" si="119"/>
        <v>15000</v>
      </c>
      <c r="BT32" s="234">
        <f t="shared" ca="1" si="119"/>
        <v>15000</v>
      </c>
      <c r="BU32" s="234">
        <f t="shared" ref="BU32:DG32" ca="1" si="120">BU182</f>
        <v>15000</v>
      </c>
      <c r="BV32" s="234">
        <f t="shared" ca="1" si="120"/>
        <v>15000</v>
      </c>
      <c r="BW32" s="234">
        <f t="shared" ca="1" si="120"/>
        <v>15000</v>
      </c>
      <c r="BX32" s="234">
        <f t="shared" ca="1" si="120"/>
        <v>15000</v>
      </c>
      <c r="BY32" s="234">
        <f t="shared" ca="1" si="120"/>
        <v>15000</v>
      </c>
      <c r="BZ32" s="234">
        <f t="shared" ca="1" si="120"/>
        <v>15000</v>
      </c>
      <c r="CA32" s="234">
        <f t="shared" ca="1" si="120"/>
        <v>15000</v>
      </c>
      <c r="CB32" s="234">
        <f t="shared" ca="1" si="120"/>
        <v>15000</v>
      </c>
      <c r="CC32" s="234">
        <f t="shared" ca="1" si="120"/>
        <v>15000</v>
      </c>
      <c r="CD32" s="234">
        <f t="shared" ca="1" si="120"/>
        <v>15000</v>
      </c>
      <c r="CE32" s="234">
        <f t="shared" ca="1" si="120"/>
        <v>15000</v>
      </c>
      <c r="CF32" s="234">
        <f t="shared" ca="1" si="120"/>
        <v>15000</v>
      </c>
      <c r="CG32" s="234">
        <f t="shared" ca="1" si="120"/>
        <v>15000</v>
      </c>
      <c r="CH32" s="234">
        <f t="shared" ca="1" si="120"/>
        <v>15000</v>
      </c>
      <c r="CI32" s="234">
        <f t="shared" ca="1" si="120"/>
        <v>15000</v>
      </c>
      <c r="CJ32" s="234">
        <f t="shared" ca="1" si="120"/>
        <v>15000</v>
      </c>
      <c r="CK32" s="234">
        <f t="shared" ca="1" si="120"/>
        <v>15000</v>
      </c>
      <c r="CL32" s="234">
        <f t="shared" ca="1" si="120"/>
        <v>15000</v>
      </c>
      <c r="CM32" s="234">
        <f t="shared" ca="1" si="120"/>
        <v>15000</v>
      </c>
      <c r="CN32" s="234">
        <f t="shared" ca="1" si="120"/>
        <v>15000</v>
      </c>
      <c r="CO32" s="234">
        <f t="shared" ca="1" si="120"/>
        <v>15000</v>
      </c>
      <c r="CP32" s="234">
        <f t="shared" ca="1" si="120"/>
        <v>15000</v>
      </c>
      <c r="CQ32" s="234">
        <f t="shared" ca="1" si="120"/>
        <v>15000</v>
      </c>
      <c r="CR32" s="234">
        <f t="shared" ca="1" si="120"/>
        <v>15000</v>
      </c>
      <c r="CS32" s="234">
        <f t="shared" ca="1" si="120"/>
        <v>15000</v>
      </c>
      <c r="CT32" s="234">
        <f t="shared" ca="1" si="120"/>
        <v>0</v>
      </c>
      <c r="CU32" s="234">
        <f t="shared" ca="1" si="120"/>
        <v>0</v>
      </c>
      <c r="CV32" s="234">
        <f t="shared" ca="1" si="120"/>
        <v>0</v>
      </c>
      <c r="CW32" s="234">
        <f t="shared" ca="1" si="120"/>
        <v>0</v>
      </c>
      <c r="CX32" s="234">
        <f t="shared" ca="1" si="120"/>
        <v>0</v>
      </c>
      <c r="CY32" s="234">
        <f t="shared" ca="1" si="120"/>
        <v>0</v>
      </c>
      <c r="CZ32" s="234">
        <f t="shared" ca="1" si="120"/>
        <v>0</v>
      </c>
      <c r="DA32" s="234">
        <f t="shared" ca="1" si="120"/>
        <v>0</v>
      </c>
      <c r="DB32" s="234">
        <f t="shared" ca="1" si="120"/>
        <v>0</v>
      </c>
      <c r="DC32" s="234">
        <f t="shared" ca="1" si="120"/>
        <v>0</v>
      </c>
      <c r="DD32" s="234">
        <f t="shared" ca="1" si="120"/>
        <v>0</v>
      </c>
      <c r="DE32" s="234">
        <f t="shared" ca="1" si="120"/>
        <v>0</v>
      </c>
      <c r="DF32" s="234">
        <f t="shared" ca="1" si="120"/>
        <v>0</v>
      </c>
      <c r="DG32" s="234">
        <f t="shared" ca="1" si="120"/>
        <v>0</v>
      </c>
      <c r="DH32" s="234">
        <f t="shared" ref="DH32:EP32" ca="1" si="121">DH182</f>
        <v>0</v>
      </c>
      <c r="DI32" s="234">
        <f t="shared" ca="1" si="121"/>
        <v>0</v>
      </c>
      <c r="DJ32" s="234">
        <f t="shared" ca="1" si="121"/>
        <v>0</v>
      </c>
      <c r="DK32" s="234">
        <f t="shared" ca="1" si="121"/>
        <v>0</v>
      </c>
      <c r="DL32" s="234">
        <f t="shared" ca="1" si="121"/>
        <v>0</v>
      </c>
      <c r="DM32" s="234">
        <f t="shared" ca="1" si="121"/>
        <v>0</v>
      </c>
      <c r="DN32" s="234">
        <f t="shared" ca="1" si="121"/>
        <v>0</v>
      </c>
      <c r="DO32" s="234">
        <f t="shared" ca="1" si="121"/>
        <v>0</v>
      </c>
      <c r="DP32" s="234">
        <f t="shared" ca="1" si="121"/>
        <v>0</v>
      </c>
      <c r="DQ32" s="234">
        <f t="shared" ca="1" si="121"/>
        <v>0</v>
      </c>
      <c r="DR32" s="234">
        <f t="shared" ca="1" si="121"/>
        <v>0</v>
      </c>
      <c r="DS32" s="234">
        <f t="shared" ca="1" si="121"/>
        <v>0</v>
      </c>
      <c r="DT32" s="234">
        <f t="shared" ca="1" si="121"/>
        <v>0</v>
      </c>
      <c r="DU32" s="234">
        <f t="shared" ca="1" si="121"/>
        <v>0</v>
      </c>
      <c r="DV32" s="234">
        <f t="shared" ca="1" si="121"/>
        <v>0</v>
      </c>
      <c r="DW32" s="234">
        <f t="shared" ca="1" si="121"/>
        <v>0</v>
      </c>
      <c r="DX32" s="234">
        <f t="shared" ca="1" si="121"/>
        <v>0</v>
      </c>
      <c r="DY32" s="234">
        <f t="shared" ca="1" si="121"/>
        <v>0</v>
      </c>
      <c r="DZ32" s="234">
        <f t="shared" ca="1" si="121"/>
        <v>0</v>
      </c>
      <c r="EA32" s="234">
        <f t="shared" ca="1" si="121"/>
        <v>0</v>
      </c>
      <c r="EB32" s="234">
        <f t="shared" ca="1" si="121"/>
        <v>0</v>
      </c>
      <c r="EC32" s="234">
        <f t="shared" ca="1" si="121"/>
        <v>0</v>
      </c>
      <c r="ED32" s="234">
        <f t="shared" ca="1" si="121"/>
        <v>0</v>
      </c>
      <c r="EE32" s="234">
        <f t="shared" ca="1" si="121"/>
        <v>0</v>
      </c>
      <c r="EF32" s="234">
        <f t="shared" ca="1" si="121"/>
        <v>0</v>
      </c>
      <c r="EG32" s="234">
        <f t="shared" ca="1" si="121"/>
        <v>0</v>
      </c>
      <c r="EH32" s="234">
        <f t="shared" ca="1" si="121"/>
        <v>0</v>
      </c>
      <c r="EI32" s="234">
        <f t="shared" ca="1" si="121"/>
        <v>0</v>
      </c>
      <c r="EJ32" s="234">
        <f t="shared" ca="1" si="121"/>
        <v>0</v>
      </c>
      <c r="EK32" s="234">
        <f t="shared" ca="1" si="121"/>
        <v>0</v>
      </c>
      <c r="EL32" s="234">
        <f t="shared" ca="1" si="121"/>
        <v>0</v>
      </c>
      <c r="EM32" s="234">
        <f t="shared" ca="1" si="121"/>
        <v>0</v>
      </c>
      <c r="EN32" s="234">
        <f t="shared" ca="1" si="121"/>
        <v>0</v>
      </c>
      <c r="EO32" s="234">
        <f t="shared" ca="1" si="121"/>
        <v>0</v>
      </c>
      <c r="EP32" s="234">
        <f t="shared" ca="1" si="121"/>
        <v>0</v>
      </c>
    </row>
    <row r="33" spans="1:146" s="34" customFormat="1" ht="14.1" customHeight="1">
      <c r="B33" s="387" t="s">
        <v>375</v>
      </c>
      <c r="C33" s="387"/>
      <c r="D33" s="322" t="s">
        <v>97</v>
      </c>
      <c r="E33" s="552"/>
      <c r="F33" s="552"/>
      <c r="G33" s="552"/>
      <c r="H33" s="552">
        <f>H196+H205</f>
        <v>0</v>
      </c>
      <c r="I33" s="552">
        <f t="shared" ref="I33:BT33" si="122">I196+I205</f>
        <v>0</v>
      </c>
      <c r="J33" s="552">
        <f t="shared" si="122"/>
        <v>0</v>
      </c>
      <c r="K33" s="552">
        <f t="shared" ca="1" si="122"/>
        <v>0</v>
      </c>
      <c r="L33" s="552">
        <f t="shared" ca="1" si="122"/>
        <v>-28</v>
      </c>
      <c r="M33" s="552">
        <f t="shared" ca="1" si="122"/>
        <v>-84</v>
      </c>
      <c r="N33" s="552">
        <f t="shared" ca="1" si="122"/>
        <v>-140</v>
      </c>
      <c r="O33" s="552">
        <f t="shared" ca="1" si="122"/>
        <v>-196</v>
      </c>
      <c r="P33" s="552">
        <f t="shared" ca="1" si="122"/>
        <v>-252</v>
      </c>
      <c r="Q33" s="552">
        <f t="shared" ca="1" si="122"/>
        <v>-280</v>
      </c>
      <c r="R33" s="552">
        <f t="shared" ca="1" si="122"/>
        <v>-228.17633148457685</v>
      </c>
      <c r="S33" s="552">
        <f t="shared" ca="1" si="122"/>
        <v>-69.960837624817486</v>
      </c>
      <c r="T33" s="552">
        <f t="shared" ca="1" si="122"/>
        <v>1472.6267507801726</v>
      </c>
      <c r="U33" s="552">
        <f t="shared" ca="1" si="122"/>
        <v>1209.530616276362</v>
      </c>
      <c r="V33" s="552">
        <f t="shared" ca="1" si="122"/>
        <v>1108.7289243403854</v>
      </c>
      <c r="W33" s="552">
        <f t="shared" ca="1" si="122"/>
        <v>1329.5415164151066</v>
      </c>
      <c r="X33" s="552">
        <f t="shared" ca="1" si="122"/>
        <v>2951.9980925623336</v>
      </c>
      <c r="Y33" s="552">
        <f t="shared" ca="1" si="122"/>
        <v>2802.1931144153045</v>
      </c>
      <c r="Z33" s="552">
        <f t="shared" ca="1" si="122"/>
        <v>2712.8519592850612</v>
      </c>
      <c r="AA33" s="552">
        <f t="shared" ca="1" si="122"/>
        <v>2021.7328862095401</v>
      </c>
      <c r="AB33" s="552">
        <f t="shared" ca="1" si="122"/>
        <v>3705.9323563490034</v>
      </c>
      <c r="AC33" s="552">
        <f t="shared" ca="1" si="122"/>
        <v>3628.8674408087545</v>
      </c>
      <c r="AD33" s="552">
        <f t="shared" ca="1" si="122"/>
        <v>3582.2224650892704</v>
      </c>
      <c r="AE33" s="552">
        <f t="shared" ca="1" si="122"/>
        <v>2207.4304716296815</v>
      </c>
      <c r="AF33" s="552">
        <f t="shared" ca="1" si="122"/>
        <v>3962.5998451363812</v>
      </c>
      <c r="AG33" s="552">
        <f t="shared" ca="1" si="122"/>
        <v>3967.5020015779123</v>
      </c>
      <c r="AH33" s="552">
        <f t="shared" ca="1" si="122"/>
        <v>3956.3642372808145</v>
      </c>
      <c r="AI33" s="552">
        <f t="shared" ca="1" si="122"/>
        <v>2779.7265890614422</v>
      </c>
      <c r="AJ33" s="552">
        <f t="shared" ca="1" si="122"/>
        <v>4605.6967187010032</v>
      </c>
      <c r="AK33" s="552">
        <f t="shared" ca="1" si="122"/>
        <v>4690.528049889941</v>
      </c>
      <c r="AL33" s="552">
        <f t="shared" ca="1" si="122"/>
        <v>4722.932118231106</v>
      </c>
      <c r="AM33" s="552">
        <f t="shared" ca="1" si="122"/>
        <v>3607.108890209081</v>
      </c>
      <c r="AN33" s="552">
        <f t="shared" ca="1" si="122"/>
        <v>5511.0691179286159</v>
      </c>
      <c r="AO33" s="552">
        <f t="shared" ca="1" si="122"/>
        <v>5684.186934562068</v>
      </c>
      <c r="AP33" s="552">
        <f t="shared" ca="1" si="122"/>
        <v>5699.7664999434337</v>
      </c>
      <c r="AQ33" s="552">
        <f t="shared" ca="1" si="122"/>
        <v>4451.4920432586632</v>
      </c>
      <c r="AR33" s="552">
        <f t="shared" ca="1" si="122"/>
        <v>6430.6292202397826</v>
      </c>
      <c r="AS33" s="552">
        <f t="shared" ca="1" si="122"/>
        <v>6688.0524047493655</v>
      </c>
      <c r="AT33" s="552">
        <f t="shared" ca="1" si="122"/>
        <v>6535.9832272965696</v>
      </c>
      <c r="AU33" s="552">
        <f t="shared" ca="1" si="122"/>
        <v>5145.0509564338863</v>
      </c>
      <c r="AV33" s="552">
        <f t="shared" ca="1" si="122"/>
        <v>7199.2134623945904</v>
      </c>
      <c r="AW33" s="552">
        <f t="shared" ca="1" si="122"/>
        <v>7540.7903944983018</v>
      </c>
      <c r="AX33" s="552">
        <f t="shared" ca="1" si="122"/>
        <v>7403.5030631891932</v>
      </c>
      <c r="AY33" s="552">
        <f t="shared" ca="1" si="122"/>
        <v>6021.0404585869528</v>
      </c>
      <c r="AZ33" s="552">
        <f t="shared" ca="1" si="122"/>
        <v>8150.0740953187842</v>
      </c>
      <c r="BA33" s="552">
        <f t="shared" ca="1" si="122"/>
        <v>8575.6505768081661</v>
      </c>
      <c r="BB33" s="552">
        <f t="shared" ca="1" si="122"/>
        <v>8453.1177286063357</v>
      </c>
      <c r="BC33" s="552">
        <f t="shared" ca="1" si="122"/>
        <v>6897.0025977036112</v>
      </c>
      <c r="BD33" s="552">
        <f t="shared" ca="1" si="122"/>
        <v>9100.7505443303253</v>
      </c>
      <c r="BE33" s="552">
        <f t="shared" ca="1" si="122"/>
        <v>9610.1697543291339</v>
      </c>
      <c r="BF33" s="552">
        <f t="shared" ca="1" si="122"/>
        <v>9502.3635600633297</v>
      </c>
      <c r="BG33" s="552">
        <f t="shared" ca="1" si="122"/>
        <v>7772.9369076490093</v>
      </c>
      <c r="BH33" s="552">
        <f t="shared" ca="1" si="122"/>
        <v>10051.239675092655</v>
      </c>
      <c r="BI33" s="552">
        <f t="shared" ca="1" si="122"/>
        <v>10644.34212452294</v>
      </c>
      <c r="BJ33" s="552">
        <f t="shared" ca="1" si="122"/>
        <v>10551.234280781264</v>
      </c>
      <c r="BK33" s="552">
        <f t="shared" ca="1" si="122"/>
        <v>8648.8429141825145</v>
      </c>
      <c r="BL33" s="552">
        <f t="shared" ca="1" si="122"/>
        <v>11001.538298822645</v>
      </c>
      <c r="BM33" s="552">
        <f t="shared" ca="1" si="122"/>
        <v>11678.161784063959</v>
      </c>
      <c r="BN33" s="552">
        <f t="shared" ca="1" si="122"/>
        <v>11599.723504944188</v>
      </c>
      <c r="BO33" s="552">
        <f t="shared" ca="1" si="122"/>
        <v>9524.7201348138005</v>
      </c>
      <c r="BP33" s="552">
        <f t="shared" ca="1" si="122"/>
        <v>11951.643171325204</v>
      </c>
      <c r="BQ33" s="552">
        <f t="shared" ca="1" si="122"/>
        <v>12711.622727052336</v>
      </c>
      <c r="BR33" s="552">
        <f t="shared" ca="1" si="122"/>
        <v>12647.824735765791</v>
      </c>
      <c r="BS33" s="552">
        <f t="shared" ca="1" si="122"/>
        <v>10400.568078656404</v>
      </c>
      <c r="BT33" s="552">
        <f t="shared" ca="1" si="122"/>
        <v>12901.550992010531</v>
      </c>
      <c r="BU33" s="552">
        <f t="shared" ref="BU33:EF33" ca="1" si="123">BU196+BU205</f>
        <v>13744.718843194925</v>
      </c>
      <c r="BV33" s="552">
        <f t="shared" ca="1" si="123"/>
        <v>13695.53136352121</v>
      </c>
      <c r="BW33" s="552">
        <f t="shared" ca="1" si="123"/>
        <v>11276.386246278616</v>
      </c>
      <c r="BX33" s="552">
        <f t="shared" ca="1" si="123"/>
        <v>13851.258402893542</v>
      </c>
      <c r="BY33" s="552">
        <f t="shared" ca="1" si="123"/>
        <v>14777.443915953278</v>
      </c>
      <c r="BZ33" s="552">
        <f t="shared" ca="1" si="123"/>
        <v>14742.836663543218</v>
      </c>
      <c r="CA33" s="552">
        <f t="shared" ca="1" si="123"/>
        <v>12152.174129551646</v>
      </c>
      <c r="CB33" s="552">
        <f t="shared" ca="1" si="123"/>
        <v>14800.76198757523</v>
      </c>
      <c r="CC33" s="552">
        <f t="shared" ca="1" si="123"/>
        <v>15809.791620658172</v>
      </c>
      <c r="CD33" s="552">
        <f t="shared" ca="1" si="123"/>
        <v>15789.733794182153</v>
      </c>
      <c r="CE33" s="552">
        <f t="shared" ca="1" si="123"/>
        <v>13027.931211495066</v>
      </c>
      <c r="CF33" s="552">
        <f t="shared" ca="1" si="123"/>
        <v>15770.058270205565</v>
      </c>
      <c r="CG33" s="552">
        <f t="shared" ca="1" si="123"/>
        <v>16861.755522589967</v>
      </c>
      <c r="CH33" s="552">
        <f t="shared" ca="1" si="123"/>
        <v>16828.939212697693</v>
      </c>
      <c r="CI33" s="552">
        <f t="shared" ca="1" si="123"/>
        <v>15622.515164515755</v>
      </c>
      <c r="CJ33" s="552">
        <f t="shared" ca="1" si="123"/>
        <v>18350.404256573936</v>
      </c>
      <c r="CK33" s="552">
        <f t="shared" ca="1" si="123"/>
        <v>19407.792742170561</v>
      </c>
      <c r="CL33" s="552">
        <f t="shared" ca="1" si="123"/>
        <v>19352.000070759314</v>
      </c>
      <c r="CM33" s="552">
        <f t="shared" ca="1" si="123"/>
        <v>9691.4528920820794</v>
      </c>
      <c r="CN33" s="552">
        <f t="shared" ca="1" si="123"/>
        <v>12403.640290607051</v>
      </c>
      <c r="CO33" s="552">
        <f t="shared" ca="1" si="123"/>
        <v>13510.291632761953</v>
      </c>
      <c r="CP33" s="552">
        <f t="shared" ca="1" si="123"/>
        <v>13492.708170059272</v>
      </c>
      <c r="CQ33" s="552">
        <f t="shared" ca="1" si="123"/>
        <v>7422.552057761015</v>
      </c>
      <c r="CR33" s="552">
        <f t="shared" ca="1" si="123"/>
        <v>10146.770138497774</v>
      </c>
      <c r="CS33" s="552">
        <f t="shared" ca="1" si="123"/>
        <v>10545.933620972453</v>
      </c>
      <c r="CT33" s="552">
        <f t="shared" ca="1" si="123"/>
        <v>0</v>
      </c>
      <c r="CU33" s="552">
        <f t="shared" ca="1" si="123"/>
        <v>0</v>
      </c>
      <c r="CV33" s="552">
        <f t="shared" ca="1" si="123"/>
        <v>0</v>
      </c>
      <c r="CW33" s="552">
        <f t="shared" ca="1" si="123"/>
        <v>0</v>
      </c>
      <c r="CX33" s="552">
        <f t="shared" ca="1" si="123"/>
        <v>0</v>
      </c>
      <c r="CY33" s="552">
        <f t="shared" ca="1" si="123"/>
        <v>0</v>
      </c>
      <c r="CZ33" s="552">
        <f t="shared" ca="1" si="123"/>
        <v>0</v>
      </c>
      <c r="DA33" s="552">
        <f t="shared" ca="1" si="123"/>
        <v>0</v>
      </c>
      <c r="DB33" s="552">
        <f t="shared" ca="1" si="123"/>
        <v>0</v>
      </c>
      <c r="DC33" s="552">
        <f t="shared" ca="1" si="123"/>
        <v>0</v>
      </c>
      <c r="DD33" s="552">
        <f t="shared" ca="1" si="123"/>
        <v>0</v>
      </c>
      <c r="DE33" s="552">
        <f t="shared" ca="1" si="123"/>
        <v>0</v>
      </c>
      <c r="DF33" s="552">
        <f t="shared" ca="1" si="123"/>
        <v>0</v>
      </c>
      <c r="DG33" s="552">
        <f t="shared" ca="1" si="123"/>
        <v>0</v>
      </c>
      <c r="DH33" s="552">
        <f t="shared" ca="1" si="123"/>
        <v>0</v>
      </c>
      <c r="DI33" s="552">
        <f t="shared" ca="1" si="123"/>
        <v>0</v>
      </c>
      <c r="DJ33" s="552">
        <f t="shared" ca="1" si="123"/>
        <v>0</v>
      </c>
      <c r="DK33" s="552">
        <f t="shared" ca="1" si="123"/>
        <v>0</v>
      </c>
      <c r="DL33" s="552">
        <f t="shared" ca="1" si="123"/>
        <v>0</v>
      </c>
      <c r="DM33" s="552">
        <f t="shared" ca="1" si="123"/>
        <v>0</v>
      </c>
      <c r="DN33" s="552">
        <f t="shared" ca="1" si="123"/>
        <v>0</v>
      </c>
      <c r="DO33" s="552">
        <f t="shared" ca="1" si="123"/>
        <v>0</v>
      </c>
      <c r="DP33" s="552">
        <f t="shared" ca="1" si="123"/>
        <v>0</v>
      </c>
      <c r="DQ33" s="552">
        <f t="shared" ca="1" si="123"/>
        <v>0</v>
      </c>
      <c r="DR33" s="552">
        <f t="shared" ca="1" si="123"/>
        <v>0</v>
      </c>
      <c r="DS33" s="552">
        <f t="shared" ca="1" si="123"/>
        <v>0</v>
      </c>
      <c r="DT33" s="552">
        <f t="shared" ca="1" si="123"/>
        <v>0</v>
      </c>
      <c r="DU33" s="552">
        <f t="shared" ca="1" si="123"/>
        <v>0</v>
      </c>
      <c r="DV33" s="552">
        <f t="shared" ca="1" si="123"/>
        <v>0</v>
      </c>
      <c r="DW33" s="552">
        <f t="shared" ca="1" si="123"/>
        <v>0</v>
      </c>
      <c r="DX33" s="552">
        <f t="shared" ca="1" si="123"/>
        <v>0</v>
      </c>
      <c r="DY33" s="552">
        <f t="shared" ca="1" si="123"/>
        <v>0</v>
      </c>
      <c r="DZ33" s="552">
        <f t="shared" ca="1" si="123"/>
        <v>0</v>
      </c>
      <c r="EA33" s="552">
        <f t="shared" ca="1" si="123"/>
        <v>0</v>
      </c>
      <c r="EB33" s="552">
        <f t="shared" ca="1" si="123"/>
        <v>0</v>
      </c>
      <c r="EC33" s="552">
        <f t="shared" ca="1" si="123"/>
        <v>0</v>
      </c>
      <c r="ED33" s="552">
        <f t="shared" ca="1" si="123"/>
        <v>0</v>
      </c>
      <c r="EE33" s="552">
        <f t="shared" ca="1" si="123"/>
        <v>0</v>
      </c>
      <c r="EF33" s="552">
        <f t="shared" ca="1" si="123"/>
        <v>0</v>
      </c>
      <c r="EG33" s="552">
        <f t="shared" ref="EG33:EP33" ca="1" si="124">EG196+EG205</f>
        <v>0</v>
      </c>
      <c r="EH33" s="552">
        <f t="shared" ca="1" si="124"/>
        <v>0</v>
      </c>
      <c r="EI33" s="552">
        <f t="shared" ca="1" si="124"/>
        <v>0</v>
      </c>
      <c r="EJ33" s="552">
        <f t="shared" ca="1" si="124"/>
        <v>0</v>
      </c>
      <c r="EK33" s="552">
        <f t="shared" ca="1" si="124"/>
        <v>0</v>
      </c>
      <c r="EL33" s="552">
        <f t="shared" ca="1" si="124"/>
        <v>0</v>
      </c>
      <c r="EM33" s="552">
        <f t="shared" ca="1" si="124"/>
        <v>0</v>
      </c>
      <c r="EN33" s="552">
        <f t="shared" ca="1" si="124"/>
        <v>0</v>
      </c>
      <c r="EO33" s="552">
        <f t="shared" ca="1" si="124"/>
        <v>0</v>
      </c>
      <c r="EP33" s="552">
        <f t="shared" ca="1" si="124"/>
        <v>0</v>
      </c>
    </row>
    <row r="34" spans="1:146" s="34" customFormat="1" ht="14.1" customHeight="1">
      <c r="B34" s="34" t="s">
        <v>376</v>
      </c>
      <c r="D34" s="307" t="s">
        <v>97</v>
      </c>
      <c r="E34" s="234"/>
      <c r="F34" s="234"/>
      <c r="G34" s="234"/>
      <c r="H34" s="234">
        <f t="shared" ref="H34:AM34" ca="1" si="125">SUM(H32:H33)</f>
        <v>0</v>
      </c>
      <c r="I34" s="234">
        <f t="shared" ca="1" si="125"/>
        <v>0</v>
      </c>
      <c r="J34" s="234">
        <f t="shared" ca="1" si="125"/>
        <v>0</v>
      </c>
      <c r="K34" s="234">
        <f t="shared" ca="1" si="125"/>
        <v>0</v>
      </c>
      <c r="L34" s="234">
        <f t="shared" ca="1" si="125"/>
        <v>14972</v>
      </c>
      <c r="M34" s="234">
        <f t="shared" ca="1" si="125"/>
        <v>14916</v>
      </c>
      <c r="N34" s="234">
        <f t="shared" ca="1" si="125"/>
        <v>14860</v>
      </c>
      <c r="O34" s="234">
        <f t="shared" ca="1" si="125"/>
        <v>14804</v>
      </c>
      <c r="P34" s="234">
        <f t="shared" ca="1" si="125"/>
        <v>14748</v>
      </c>
      <c r="Q34" s="234">
        <f t="shared" ca="1" si="125"/>
        <v>14720</v>
      </c>
      <c r="R34" s="234">
        <f t="shared" ca="1" si="125"/>
        <v>14771.823668515422</v>
      </c>
      <c r="S34" s="234">
        <f t="shared" ca="1" si="125"/>
        <v>14930.039162375182</v>
      </c>
      <c r="T34" s="234">
        <f t="shared" ca="1" si="125"/>
        <v>16472.626750780171</v>
      </c>
      <c r="U34" s="234">
        <f t="shared" ca="1" si="125"/>
        <v>16209.530616276363</v>
      </c>
      <c r="V34" s="234">
        <f t="shared" ca="1" si="125"/>
        <v>16108.728924340385</v>
      </c>
      <c r="W34" s="234">
        <f t="shared" ca="1" si="125"/>
        <v>16329.541516415107</v>
      </c>
      <c r="X34" s="234">
        <f t="shared" ca="1" si="125"/>
        <v>17951.998092562335</v>
      </c>
      <c r="Y34" s="234">
        <f t="shared" ca="1" si="125"/>
        <v>17802.193114415306</v>
      </c>
      <c r="Z34" s="234">
        <f t="shared" ca="1" si="125"/>
        <v>17712.851959285061</v>
      </c>
      <c r="AA34" s="234">
        <f t="shared" ca="1" si="125"/>
        <v>17021.732886209538</v>
      </c>
      <c r="AB34" s="234">
        <f t="shared" ca="1" si="125"/>
        <v>18705.932356349003</v>
      </c>
      <c r="AC34" s="234">
        <f t="shared" ca="1" si="125"/>
        <v>18628.867440808754</v>
      </c>
      <c r="AD34" s="234">
        <f t="shared" ca="1" si="125"/>
        <v>18582.222465089271</v>
      </c>
      <c r="AE34" s="234">
        <f t="shared" ca="1" si="125"/>
        <v>17207.430471629683</v>
      </c>
      <c r="AF34" s="234">
        <f t="shared" ca="1" si="125"/>
        <v>18962.599845136381</v>
      </c>
      <c r="AG34" s="234">
        <f t="shared" ca="1" si="125"/>
        <v>18967.502001577912</v>
      </c>
      <c r="AH34" s="234">
        <f t="shared" ca="1" si="125"/>
        <v>18956.364237280814</v>
      </c>
      <c r="AI34" s="234">
        <f t="shared" ca="1" si="125"/>
        <v>17779.726589061444</v>
      </c>
      <c r="AJ34" s="234">
        <f t="shared" ca="1" si="125"/>
        <v>19605.696718701001</v>
      </c>
      <c r="AK34" s="234">
        <f t="shared" ca="1" si="125"/>
        <v>19690.528049889941</v>
      </c>
      <c r="AL34" s="234">
        <f t="shared" ca="1" si="125"/>
        <v>19722.932118231107</v>
      </c>
      <c r="AM34" s="234">
        <f t="shared" ca="1" si="125"/>
        <v>18607.108890209081</v>
      </c>
      <c r="AN34" s="234">
        <f t="shared" ref="AN34:BS34" ca="1" si="126">SUM(AN32:AN33)</f>
        <v>20511.069117928615</v>
      </c>
      <c r="AO34" s="234">
        <f t="shared" ca="1" si="126"/>
        <v>20684.186934562069</v>
      </c>
      <c r="AP34" s="234">
        <f t="shared" ca="1" si="126"/>
        <v>20699.766499943435</v>
      </c>
      <c r="AQ34" s="234">
        <f t="shared" ca="1" si="126"/>
        <v>19451.492043258662</v>
      </c>
      <c r="AR34" s="234">
        <f t="shared" ca="1" si="126"/>
        <v>21430.629220239782</v>
      </c>
      <c r="AS34" s="234">
        <f t="shared" ca="1" si="126"/>
        <v>21688.052404749367</v>
      </c>
      <c r="AT34" s="234">
        <f t="shared" ca="1" si="126"/>
        <v>21535.983227296569</v>
      </c>
      <c r="AU34" s="234">
        <f t="shared" ca="1" si="126"/>
        <v>20145.050956433886</v>
      </c>
      <c r="AV34" s="234">
        <f t="shared" ca="1" si="126"/>
        <v>22199.213462394589</v>
      </c>
      <c r="AW34" s="234">
        <f t="shared" ca="1" si="126"/>
        <v>22540.790394498301</v>
      </c>
      <c r="AX34" s="234">
        <f t="shared" ca="1" si="126"/>
        <v>22403.503063189193</v>
      </c>
      <c r="AY34" s="234">
        <f t="shared" ca="1" si="126"/>
        <v>21021.040458586955</v>
      </c>
      <c r="AZ34" s="234">
        <f t="shared" ca="1" si="126"/>
        <v>23150.074095318785</v>
      </c>
      <c r="BA34" s="234">
        <f t="shared" ca="1" si="126"/>
        <v>23575.650576808166</v>
      </c>
      <c r="BB34" s="234">
        <f t="shared" ca="1" si="126"/>
        <v>23453.117728606336</v>
      </c>
      <c r="BC34" s="234">
        <f t="shared" ca="1" si="126"/>
        <v>21897.002597703613</v>
      </c>
      <c r="BD34" s="234">
        <f t="shared" ca="1" si="126"/>
        <v>24100.750544330323</v>
      </c>
      <c r="BE34" s="234">
        <f t="shared" ca="1" si="126"/>
        <v>24610.169754329134</v>
      </c>
      <c r="BF34" s="234">
        <f t="shared" ca="1" si="126"/>
        <v>24502.363560063328</v>
      </c>
      <c r="BG34" s="234">
        <f t="shared" ca="1" si="126"/>
        <v>22772.936907649011</v>
      </c>
      <c r="BH34" s="234">
        <f t="shared" ca="1" si="126"/>
        <v>25051.239675092656</v>
      </c>
      <c r="BI34" s="234">
        <f t="shared" ca="1" si="126"/>
        <v>25644.34212452294</v>
      </c>
      <c r="BJ34" s="234">
        <f t="shared" ca="1" si="126"/>
        <v>25551.234280781264</v>
      </c>
      <c r="BK34" s="234">
        <f t="shared" ca="1" si="126"/>
        <v>23648.842914182515</v>
      </c>
      <c r="BL34" s="234">
        <f t="shared" ca="1" si="126"/>
        <v>26001.538298822645</v>
      </c>
      <c r="BM34" s="234">
        <f t="shared" ca="1" si="126"/>
        <v>26678.161784063959</v>
      </c>
      <c r="BN34" s="234">
        <f t="shared" ca="1" si="126"/>
        <v>26599.723504944188</v>
      </c>
      <c r="BO34" s="234">
        <f t="shared" ca="1" si="126"/>
        <v>24524.720134813801</v>
      </c>
      <c r="BP34" s="234">
        <f t="shared" ca="1" si="126"/>
        <v>26951.643171325202</v>
      </c>
      <c r="BQ34" s="234">
        <f t="shared" ca="1" si="126"/>
        <v>27711.622727052338</v>
      </c>
      <c r="BR34" s="234">
        <f t="shared" ca="1" si="126"/>
        <v>27647.824735765789</v>
      </c>
      <c r="BS34" s="234">
        <f t="shared" ca="1" si="126"/>
        <v>25400.568078656404</v>
      </c>
      <c r="BT34" s="234">
        <f t="shared" ref="BT34:CY34" ca="1" si="127">SUM(BT32:BT33)</f>
        <v>27901.550992010532</v>
      </c>
      <c r="BU34" s="234">
        <f t="shared" ca="1" si="127"/>
        <v>28744.718843194925</v>
      </c>
      <c r="BV34" s="234">
        <f t="shared" ca="1" si="127"/>
        <v>28695.531363521208</v>
      </c>
      <c r="BW34" s="234">
        <f t="shared" ca="1" si="127"/>
        <v>26276.386246278616</v>
      </c>
      <c r="BX34" s="234">
        <f t="shared" ca="1" si="127"/>
        <v>28851.258402893542</v>
      </c>
      <c r="BY34" s="234">
        <f t="shared" ca="1" si="127"/>
        <v>29777.443915953278</v>
      </c>
      <c r="BZ34" s="234">
        <f t="shared" ca="1" si="127"/>
        <v>29742.836663543218</v>
      </c>
      <c r="CA34" s="234">
        <f t="shared" ca="1" si="127"/>
        <v>27152.174129551648</v>
      </c>
      <c r="CB34" s="234">
        <f t="shared" ca="1" si="127"/>
        <v>29800.761987575228</v>
      </c>
      <c r="CC34" s="234">
        <f t="shared" ca="1" si="127"/>
        <v>30809.791620658172</v>
      </c>
      <c r="CD34" s="234">
        <f t="shared" ca="1" si="127"/>
        <v>30789.733794182153</v>
      </c>
      <c r="CE34" s="234">
        <f t="shared" ca="1" si="127"/>
        <v>28027.931211495066</v>
      </c>
      <c r="CF34" s="234">
        <f t="shared" ca="1" si="127"/>
        <v>30770.058270205565</v>
      </c>
      <c r="CG34" s="234">
        <f t="shared" ca="1" si="127"/>
        <v>31861.755522589967</v>
      </c>
      <c r="CH34" s="234">
        <f t="shared" ca="1" si="127"/>
        <v>31828.939212697693</v>
      </c>
      <c r="CI34" s="234">
        <f t="shared" ca="1" si="127"/>
        <v>30622.515164515753</v>
      </c>
      <c r="CJ34" s="234">
        <f t="shared" ca="1" si="127"/>
        <v>33350.404256573936</v>
      </c>
      <c r="CK34" s="234">
        <f t="shared" ca="1" si="127"/>
        <v>34407.792742170561</v>
      </c>
      <c r="CL34" s="234">
        <f t="shared" ca="1" si="127"/>
        <v>34352.000070759314</v>
      </c>
      <c r="CM34" s="234">
        <f t="shared" ca="1" si="127"/>
        <v>24691.452892082081</v>
      </c>
      <c r="CN34" s="234">
        <f t="shared" ca="1" si="127"/>
        <v>27403.640290607051</v>
      </c>
      <c r="CO34" s="234">
        <f t="shared" ca="1" si="127"/>
        <v>28510.291632761953</v>
      </c>
      <c r="CP34" s="234">
        <f t="shared" ca="1" si="127"/>
        <v>28492.708170059272</v>
      </c>
      <c r="CQ34" s="234">
        <f t="shared" ca="1" si="127"/>
        <v>22422.552057761015</v>
      </c>
      <c r="CR34" s="234">
        <f t="shared" ca="1" si="127"/>
        <v>25146.770138497774</v>
      </c>
      <c r="CS34" s="234">
        <f t="shared" ca="1" si="127"/>
        <v>25545.933620972453</v>
      </c>
      <c r="CT34" s="234">
        <f t="shared" ca="1" si="127"/>
        <v>0</v>
      </c>
      <c r="CU34" s="234">
        <f t="shared" ca="1" si="127"/>
        <v>0</v>
      </c>
      <c r="CV34" s="234">
        <f t="shared" ca="1" si="127"/>
        <v>0</v>
      </c>
      <c r="CW34" s="234">
        <f t="shared" ca="1" si="127"/>
        <v>0</v>
      </c>
      <c r="CX34" s="234">
        <f t="shared" ca="1" si="127"/>
        <v>0</v>
      </c>
      <c r="CY34" s="234">
        <f t="shared" ca="1" si="127"/>
        <v>0</v>
      </c>
      <c r="CZ34" s="234">
        <f t="shared" ref="CZ34:EE34" ca="1" si="128">SUM(CZ32:CZ33)</f>
        <v>0</v>
      </c>
      <c r="DA34" s="234">
        <f t="shared" ca="1" si="128"/>
        <v>0</v>
      </c>
      <c r="DB34" s="234">
        <f t="shared" ca="1" si="128"/>
        <v>0</v>
      </c>
      <c r="DC34" s="234">
        <f t="shared" ca="1" si="128"/>
        <v>0</v>
      </c>
      <c r="DD34" s="234">
        <f t="shared" ca="1" si="128"/>
        <v>0</v>
      </c>
      <c r="DE34" s="234">
        <f t="shared" ca="1" si="128"/>
        <v>0</v>
      </c>
      <c r="DF34" s="234">
        <f t="shared" ca="1" si="128"/>
        <v>0</v>
      </c>
      <c r="DG34" s="234">
        <f t="shared" ca="1" si="128"/>
        <v>0</v>
      </c>
      <c r="DH34" s="234">
        <f t="shared" ca="1" si="128"/>
        <v>0</v>
      </c>
      <c r="DI34" s="234">
        <f t="shared" ca="1" si="128"/>
        <v>0</v>
      </c>
      <c r="DJ34" s="234">
        <f t="shared" ca="1" si="128"/>
        <v>0</v>
      </c>
      <c r="DK34" s="234">
        <f t="shared" ca="1" si="128"/>
        <v>0</v>
      </c>
      <c r="DL34" s="234">
        <f t="shared" ca="1" si="128"/>
        <v>0</v>
      </c>
      <c r="DM34" s="234">
        <f t="shared" ca="1" si="128"/>
        <v>0</v>
      </c>
      <c r="DN34" s="234">
        <f t="shared" ca="1" si="128"/>
        <v>0</v>
      </c>
      <c r="DO34" s="234">
        <f t="shared" ca="1" si="128"/>
        <v>0</v>
      </c>
      <c r="DP34" s="234">
        <f t="shared" ca="1" si="128"/>
        <v>0</v>
      </c>
      <c r="DQ34" s="234">
        <f t="shared" ca="1" si="128"/>
        <v>0</v>
      </c>
      <c r="DR34" s="234">
        <f t="shared" ca="1" si="128"/>
        <v>0</v>
      </c>
      <c r="DS34" s="234">
        <f t="shared" ca="1" si="128"/>
        <v>0</v>
      </c>
      <c r="DT34" s="234">
        <f t="shared" ca="1" si="128"/>
        <v>0</v>
      </c>
      <c r="DU34" s="234">
        <f t="shared" ca="1" si="128"/>
        <v>0</v>
      </c>
      <c r="DV34" s="234">
        <f t="shared" ca="1" si="128"/>
        <v>0</v>
      </c>
      <c r="DW34" s="234">
        <f t="shared" ca="1" si="128"/>
        <v>0</v>
      </c>
      <c r="DX34" s="234">
        <f t="shared" ca="1" si="128"/>
        <v>0</v>
      </c>
      <c r="DY34" s="234">
        <f t="shared" ca="1" si="128"/>
        <v>0</v>
      </c>
      <c r="DZ34" s="234">
        <f t="shared" ca="1" si="128"/>
        <v>0</v>
      </c>
      <c r="EA34" s="234">
        <f t="shared" ca="1" si="128"/>
        <v>0</v>
      </c>
      <c r="EB34" s="234">
        <f t="shared" ca="1" si="128"/>
        <v>0</v>
      </c>
      <c r="EC34" s="234">
        <f t="shared" ca="1" si="128"/>
        <v>0</v>
      </c>
      <c r="ED34" s="234">
        <f t="shared" ca="1" si="128"/>
        <v>0</v>
      </c>
      <c r="EE34" s="234">
        <f t="shared" ca="1" si="128"/>
        <v>0</v>
      </c>
      <c r="EF34" s="234">
        <f t="shared" ref="EF34:EP34" ca="1" si="129">SUM(EF32:EF33)</f>
        <v>0</v>
      </c>
      <c r="EG34" s="234">
        <f t="shared" ca="1" si="129"/>
        <v>0</v>
      </c>
      <c r="EH34" s="234">
        <f t="shared" ca="1" si="129"/>
        <v>0</v>
      </c>
      <c r="EI34" s="234">
        <f t="shared" ca="1" si="129"/>
        <v>0</v>
      </c>
      <c r="EJ34" s="234">
        <f t="shared" ca="1" si="129"/>
        <v>0</v>
      </c>
      <c r="EK34" s="234">
        <f t="shared" ca="1" si="129"/>
        <v>0</v>
      </c>
      <c r="EL34" s="234">
        <f t="shared" ca="1" si="129"/>
        <v>0</v>
      </c>
      <c r="EM34" s="234">
        <f t="shared" ca="1" si="129"/>
        <v>0</v>
      </c>
      <c r="EN34" s="234">
        <f t="shared" ca="1" si="129"/>
        <v>0</v>
      </c>
      <c r="EO34" s="234">
        <f t="shared" ca="1" si="129"/>
        <v>0</v>
      </c>
      <c r="EP34" s="234">
        <f t="shared" ca="1" si="129"/>
        <v>0</v>
      </c>
    </row>
    <row r="35" spans="1:146" s="34" customFormat="1" ht="14.1" customHeight="1">
      <c r="D35" s="307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2"/>
      <c r="AX35" s="82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82"/>
      <c r="BN35" s="82"/>
      <c r="BO35" s="82"/>
      <c r="BP35" s="82"/>
      <c r="BQ35" s="82"/>
      <c r="BR35" s="82"/>
      <c r="BS35" s="82"/>
      <c r="BT35" s="82"/>
      <c r="BU35" s="82"/>
      <c r="BV35" s="82"/>
      <c r="BW35" s="82"/>
      <c r="BX35" s="82"/>
      <c r="BY35" s="82"/>
      <c r="BZ35" s="82"/>
      <c r="CA35" s="82"/>
      <c r="CB35" s="82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2"/>
      <c r="DG35" s="82"/>
      <c r="DH35" s="82"/>
      <c r="DI35" s="82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2"/>
      <c r="DZ35" s="82"/>
      <c r="EA35" s="82"/>
      <c r="EB35" s="82"/>
      <c r="EC35" s="82"/>
      <c r="ED35" s="82"/>
      <c r="EE35" s="82"/>
      <c r="EF35" s="82"/>
      <c r="EG35" s="82"/>
      <c r="EH35" s="82"/>
      <c r="EI35" s="82"/>
      <c r="EJ35" s="82"/>
      <c r="EK35" s="82"/>
      <c r="EL35" s="82"/>
      <c r="EM35" s="82"/>
      <c r="EN35" s="82"/>
      <c r="EO35" s="82"/>
      <c r="EP35" s="82"/>
    </row>
    <row r="36" spans="1:146" s="34" customFormat="1" ht="14.1" customHeight="1" thickBot="1">
      <c r="B36" s="245" t="s">
        <v>44</v>
      </c>
      <c r="C36" s="245"/>
      <c r="D36" s="358" t="s">
        <v>97</v>
      </c>
      <c r="E36" s="246"/>
      <c r="F36" s="246"/>
      <c r="G36" s="246"/>
      <c r="H36" s="246">
        <f t="shared" ref="H36:AM36" ca="1" si="130">H30+H34</f>
        <v>0</v>
      </c>
      <c r="I36" s="246">
        <f t="shared" ca="1" si="130"/>
        <v>0</v>
      </c>
      <c r="J36" s="246">
        <f t="shared" ca="1" si="130"/>
        <v>0</v>
      </c>
      <c r="K36" s="246">
        <f t="shared" ca="1" si="130"/>
        <v>0</v>
      </c>
      <c r="L36" s="246">
        <f t="shared" ca="1" si="130"/>
        <v>34842.329224014487</v>
      </c>
      <c r="M36" s="246">
        <f t="shared" ca="1" si="130"/>
        <v>46215.075217730235</v>
      </c>
      <c r="N36" s="246">
        <f t="shared" ca="1" si="130"/>
        <v>68820.680689111934</v>
      </c>
      <c r="O36" s="246">
        <f t="shared" ca="1" si="130"/>
        <v>91752.404793328809</v>
      </c>
      <c r="P36" s="246">
        <f t="shared" ca="1" si="130"/>
        <v>116009.08970743959</v>
      </c>
      <c r="Q36" s="246">
        <f t="shared" ca="1" si="130"/>
        <v>149720</v>
      </c>
      <c r="R36" s="246">
        <f t="shared" ca="1" si="130"/>
        <v>149796.82366851543</v>
      </c>
      <c r="S36" s="246">
        <f t="shared" ca="1" si="130"/>
        <v>149980.03916237518</v>
      </c>
      <c r="T36" s="246">
        <f t="shared" ca="1" si="130"/>
        <v>151547.62675078018</v>
      </c>
      <c r="U36" s="246">
        <f t="shared" ca="1" si="130"/>
        <v>147175.15561627637</v>
      </c>
      <c r="V36" s="246">
        <f t="shared" ca="1" si="130"/>
        <v>144440.8645921335</v>
      </c>
      <c r="W36" s="246">
        <f t="shared" ca="1" si="130"/>
        <v>142755.16651641513</v>
      </c>
      <c r="X36" s="246">
        <f t="shared" ca="1" si="130"/>
        <v>142647.62309256234</v>
      </c>
      <c r="Y36" s="246">
        <f t="shared" ca="1" si="130"/>
        <v>140632.81811441534</v>
      </c>
      <c r="Z36" s="246">
        <f t="shared" ca="1" si="130"/>
        <v>138924.03630386412</v>
      </c>
      <c r="AA36" s="246">
        <f t="shared" ca="1" si="130"/>
        <v>136122.35788620956</v>
      </c>
      <c r="AB36" s="246">
        <f t="shared" ca="1" si="130"/>
        <v>135941.55735634902</v>
      </c>
      <c r="AC36" s="246">
        <f t="shared" ca="1" si="130"/>
        <v>133999.49244080877</v>
      </c>
      <c r="AD36" s="246">
        <f t="shared" ca="1" si="130"/>
        <v>132369.23435322425</v>
      </c>
      <c r="AE36" s="246">
        <f t="shared" ca="1" si="130"/>
        <v>128848.05547162969</v>
      </c>
      <c r="AF36" s="246">
        <f t="shared" ca="1" si="130"/>
        <v>128603.2248451364</v>
      </c>
      <c r="AG36" s="246">
        <f t="shared" ca="1" si="130"/>
        <v>126608.12700157793</v>
      </c>
      <c r="AH36" s="246">
        <f t="shared" ca="1" si="130"/>
        <v>124917.48598972571</v>
      </c>
      <c r="AI36" s="246">
        <f t="shared" ca="1" si="130"/>
        <v>121420.35158906147</v>
      </c>
      <c r="AJ36" s="246">
        <f t="shared" ca="1" si="130"/>
        <v>121246.32171870102</v>
      </c>
      <c r="AK36" s="246">
        <f t="shared" ca="1" si="130"/>
        <v>119331.15304988995</v>
      </c>
      <c r="AL36" s="246">
        <f t="shared" ca="1" si="130"/>
        <v>117639.34501821717</v>
      </c>
      <c r="AM36" s="246">
        <f t="shared" ca="1" si="130"/>
        <v>114078.9838902091</v>
      </c>
      <c r="AN36" s="246">
        <f t="shared" ref="AN36:BS36" ca="1" si="131">AN30+AN34</f>
        <v>113898.56911792862</v>
      </c>
      <c r="AO36" s="246">
        <f t="shared" ca="1" si="131"/>
        <v>111987.31193456208</v>
      </c>
      <c r="AP36" s="246">
        <f t="shared" ca="1" si="131"/>
        <v>110378.23467175032</v>
      </c>
      <c r="AQ36" s="246">
        <f t="shared" ca="1" si="131"/>
        <v>106585.86704325868</v>
      </c>
      <c r="AR36" s="246">
        <f t="shared" ca="1" si="131"/>
        <v>106480.62922023979</v>
      </c>
      <c r="AS36" s="246">
        <f t="shared" ca="1" si="131"/>
        <v>104653.67740474938</v>
      </c>
      <c r="AT36" s="246">
        <f t="shared" ca="1" si="131"/>
        <v>103127.17929051665</v>
      </c>
      <c r="AU36" s="246">
        <f t="shared" ca="1" si="131"/>
        <v>98941.925956433901</v>
      </c>
      <c r="AV36" s="246">
        <f t="shared" ca="1" si="131"/>
        <v>98911.713462394604</v>
      </c>
      <c r="AW36" s="246">
        <f t="shared" ca="1" si="131"/>
        <v>97168.915394498312</v>
      </c>
      <c r="AX36" s="246">
        <f t="shared" ca="1" si="131"/>
        <v>95724.842230636161</v>
      </c>
      <c r="AY36" s="246">
        <f t="shared" ca="1" si="131"/>
        <v>91480.415458586969</v>
      </c>
      <c r="AZ36" s="246">
        <f t="shared" ca="1" si="131"/>
        <v>91525.074095318792</v>
      </c>
      <c r="BA36" s="246">
        <f t="shared" ca="1" si="131"/>
        <v>89866.275576808184</v>
      </c>
      <c r="BB36" s="246">
        <f t="shared" ca="1" si="131"/>
        <v>88504.470542440351</v>
      </c>
      <c r="BC36" s="246">
        <f t="shared" ca="1" si="131"/>
        <v>84018.877597703628</v>
      </c>
      <c r="BD36" s="246">
        <f t="shared" ca="1" si="131"/>
        <v>84138.250544330338</v>
      </c>
      <c r="BE36" s="246">
        <f t="shared" ca="1" si="131"/>
        <v>82563.294754329152</v>
      </c>
      <c r="BF36" s="246">
        <f t="shared" ca="1" si="131"/>
        <v>81283.598360377699</v>
      </c>
      <c r="BG36" s="246">
        <f t="shared" ca="1" si="131"/>
        <v>76557.311907649026</v>
      </c>
      <c r="BH36" s="246">
        <f t="shared" ca="1" si="131"/>
        <v>76751.239675092671</v>
      </c>
      <c r="BI36" s="246">
        <f t="shared" ca="1" si="131"/>
        <v>75259.967124522955</v>
      </c>
      <c r="BJ36" s="246">
        <f t="shared" ca="1" si="131"/>
        <v>74062.217167367446</v>
      </c>
      <c r="BK36" s="246">
        <f t="shared" ca="1" si="131"/>
        <v>69095.717914182533</v>
      </c>
      <c r="BL36" s="246">
        <f t="shared" ca="1" si="131"/>
        <v>69364.038298822663</v>
      </c>
      <c r="BM36" s="246">
        <f t="shared" ca="1" si="131"/>
        <v>67956.286784063966</v>
      </c>
      <c r="BN36" s="246">
        <f t="shared" ca="1" si="131"/>
        <v>66840.318298379192</v>
      </c>
      <c r="BO36" s="246">
        <f t="shared" ca="1" si="131"/>
        <v>61634.095134813819</v>
      </c>
      <c r="BP36" s="246">
        <f t="shared" ca="1" si="131"/>
        <v>61976.643171325217</v>
      </c>
      <c r="BQ36" s="246">
        <f t="shared" ca="1" si="131"/>
        <v>60652.247727052352</v>
      </c>
      <c r="BR36" s="246">
        <f t="shared" ca="1" si="131"/>
        <v>59617.892937809724</v>
      </c>
      <c r="BS36" s="246">
        <f t="shared" ca="1" si="131"/>
        <v>54172.443078656419</v>
      </c>
      <c r="BT36" s="246">
        <f t="shared" ref="BT36:CY36" ca="1" si="132">BT30+BT34</f>
        <v>54589.050992010547</v>
      </c>
      <c r="BU36" s="246">
        <f t="shared" ca="1" si="132"/>
        <v>53347.84384319494</v>
      </c>
      <c r="BV36" s="246">
        <f t="shared" ca="1" si="132"/>
        <v>52394.932116812561</v>
      </c>
      <c r="BW36" s="246">
        <f t="shared" ca="1" si="132"/>
        <v>46710.761246278635</v>
      </c>
      <c r="BX36" s="246">
        <f t="shared" ca="1" si="132"/>
        <v>47201.258402893553</v>
      </c>
      <c r="BY36" s="246">
        <f t="shared" ca="1" si="132"/>
        <v>46043.068915953292</v>
      </c>
      <c r="BZ36" s="246">
        <f t="shared" ca="1" si="132"/>
        <v>45171.426710579028</v>
      </c>
      <c r="CA36" s="246">
        <f t="shared" ca="1" si="132"/>
        <v>39249.049129551662</v>
      </c>
      <c r="CB36" s="246">
        <f t="shared" ca="1" si="132"/>
        <v>39813.261987575243</v>
      </c>
      <c r="CC36" s="246">
        <f t="shared" ca="1" si="132"/>
        <v>38737.916620658187</v>
      </c>
      <c r="CD36" s="246">
        <f t="shared" ca="1" si="132"/>
        <v>37947.367435570282</v>
      </c>
      <c r="CE36" s="246">
        <f t="shared" ca="1" si="132"/>
        <v>31787.306211495081</v>
      </c>
      <c r="CF36" s="246">
        <f t="shared" ca="1" si="132"/>
        <v>32445.05827020558</v>
      </c>
      <c r="CG36" s="246">
        <f t="shared" ca="1" si="132"/>
        <v>33561.755522589985</v>
      </c>
      <c r="CH36" s="246">
        <f t="shared" ca="1" si="132"/>
        <v>34932.295627949206</v>
      </c>
      <c r="CI36" s="246">
        <f t="shared" ca="1" si="132"/>
        <v>32372.515164515768</v>
      </c>
      <c r="CJ36" s="246">
        <f t="shared" ca="1" si="132"/>
        <v>35125.404256573951</v>
      </c>
      <c r="CK36" s="246">
        <f t="shared" ca="1" si="132"/>
        <v>36207.792742170575</v>
      </c>
      <c r="CL36" s="246">
        <f t="shared" ca="1" si="132"/>
        <v>37542.266907857564</v>
      </c>
      <c r="CM36" s="246">
        <f t="shared" ca="1" si="132"/>
        <v>26541.452892082096</v>
      </c>
      <c r="CN36" s="246">
        <f t="shared" ca="1" si="132"/>
        <v>29278.640290607065</v>
      </c>
      <c r="CO36" s="246">
        <f t="shared" ca="1" si="132"/>
        <v>30410.291632761968</v>
      </c>
      <c r="CP36" s="246">
        <f t="shared" ca="1" si="132"/>
        <v>31792.268365998672</v>
      </c>
      <c r="CQ36" s="246">
        <f t="shared" ca="1" si="132"/>
        <v>24372.55205776103</v>
      </c>
      <c r="CR36" s="246">
        <f t="shared" ca="1" si="132"/>
        <v>27121.770138497788</v>
      </c>
      <c r="CS36" s="246">
        <f t="shared" ca="1" si="132"/>
        <v>25545.933620972468</v>
      </c>
      <c r="CT36" s="246">
        <f t="shared" ca="1" si="132"/>
        <v>0</v>
      </c>
      <c r="CU36" s="246">
        <f t="shared" ca="1" si="132"/>
        <v>0</v>
      </c>
      <c r="CV36" s="246">
        <f t="shared" ca="1" si="132"/>
        <v>0</v>
      </c>
      <c r="CW36" s="246">
        <f t="shared" ca="1" si="132"/>
        <v>0</v>
      </c>
      <c r="CX36" s="246">
        <f t="shared" ca="1" si="132"/>
        <v>0</v>
      </c>
      <c r="CY36" s="246">
        <f t="shared" ca="1" si="132"/>
        <v>0</v>
      </c>
      <c r="CZ36" s="246">
        <f t="shared" ref="CZ36:EE36" ca="1" si="133">CZ30+CZ34</f>
        <v>0</v>
      </c>
      <c r="DA36" s="246">
        <f t="shared" ca="1" si="133"/>
        <v>0</v>
      </c>
      <c r="DB36" s="246">
        <f t="shared" ca="1" si="133"/>
        <v>0</v>
      </c>
      <c r="DC36" s="246">
        <f t="shared" ca="1" si="133"/>
        <v>0</v>
      </c>
      <c r="DD36" s="246">
        <f t="shared" ca="1" si="133"/>
        <v>0</v>
      </c>
      <c r="DE36" s="246">
        <f t="shared" ca="1" si="133"/>
        <v>0</v>
      </c>
      <c r="DF36" s="246">
        <f t="shared" ca="1" si="133"/>
        <v>0</v>
      </c>
      <c r="DG36" s="246">
        <f t="shared" ca="1" si="133"/>
        <v>0</v>
      </c>
      <c r="DH36" s="246">
        <f t="shared" ca="1" si="133"/>
        <v>0</v>
      </c>
      <c r="DI36" s="246">
        <f t="shared" ca="1" si="133"/>
        <v>0</v>
      </c>
      <c r="DJ36" s="246">
        <f t="shared" ca="1" si="133"/>
        <v>0</v>
      </c>
      <c r="DK36" s="246">
        <f t="shared" ca="1" si="133"/>
        <v>0</v>
      </c>
      <c r="DL36" s="246">
        <f t="shared" ca="1" si="133"/>
        <v>0</v>
      </c>
      <c r="DM36" s="246">
        <f t="shared" ca="1" si="133"/>
        <v>0</v>
      </c>
      <c r="DN36" s="246">
        <f t="shared" ca="1" si="133"/>
        <v>0</v>
      </c>
      <c r="DO36" s="246">
        <f t="shared" ca="1" si="133"/>
        <v>0</v>
      </c>
      <c r="DP36" s="246">
        <f t="shared" ca="1" si="133"/>
        <v>0</v>
      </c>
      <c r="DQ36" s="246">
        <f t="shared" ca="1" si="133"/>
        <v>0</v>
      </c>
      <c r="DR36" s="246">
        <f t="shared" ca="1" si="133"/>
        <v>0</v>
      </c>
      <c r="DS36" s="246">
        <f t="shared" ca="1" si="133"/>
        <v>0</v>
      </c>
      <c r="DT36" s="246">
        <f t="shared" ca="1" si="133"/>
        <v>0</v>
      </c>
      <c r="DU36" s="246">
        <f t="shared" ca="1" si="133"/>
        <v>0</v>
      </c>
      <c r="DV36" s="246">
        <f t="shared" ca="1" si="133"/>
        <v>0</v>
      </c>
      <c r="DW36" s="246">
        <f t="shared" ca="1" si="133"/>
        <v>0</v>
      </c>
      <c r="DX36" s="246">
        <f t="shared" ca="1" si="133"/>
        <v>0</v>
      </c>
      <c r="DY36" s="246">
        <f t="shared" ca="1" si="133"/>
        <v>0</v>
      </c>
      <c r="DZ36" s="246">
        <f t="shared" ca="1" si="133"/>
        <v>0</v>
      </c>
      <c r="EA36" s="246">
        <f t="shared" ca="1" si="133"/>
        <v>0</v>
      </c>
      <c r="EB36" s="246">
        <f t="shared" ca="1" si="133"/>
        <v>0</v>
      </c>
      <c r="EC36" s="246">
        <f t="shared" ca="1" si="133"/>
        <v>0</v>
      </c>
      <c r="ED36" s="246">
        <f t="shared" ca="1" si="133"/>
        <v>0</v>
      </c>
      <c r="EE36" s="246">
        <f t="shared" ca="1" si="133"/>
        <v>0</v>
      </c>
      <c r="EF36" s="246">
        <f t="shared" ref="EF36:EP36" ca="1" si="134">EF30+EF34</f>
        <v>0</v>
      </c>
      <c r="EG36" s="246">
        <f t="shared" ca="1" si="134"/>
        <v>0</v>
      </c>
      <c r="EH36" s="246">
        <f t="shared" ca="1" si="134"/>
        <v>0</v>
      </c>
      <c r="EI36" s="246">
        <f t="shared" ca="1" si="134"/>
        <v>0</v>
      </c>
      <c r="EJ36" s="246">
        <f t="shared" ca="1" si="134"/>
        <v>0</v>
      </c>
      <c r="EK36" s="246">
        <f t="shared" ca="1" si="134"/>
        <v>0</v>
      </c>
      <c r="EL36" s="246">
        <f t="shared" ca="1" si="134"/>
        <v>0</v>
      </c>
      <c r="EM36" s="246">
        <f t="shared" ca="1" si="134"/>
        <v>0</v>
      </c>
      <c r="EN36" s="246">
        <f t="shared" ca="1" si="134"/>
        <v>0</v>
      </c>
      <c r="EO36" s="246">
        <f t="shared" ca="1" si="134"/>
        <v>0</v>
      </c>
      <c r="EP36" s="246">
        <f t="shared" ca="1" si="134"/>
        <v>0</v>
      </c>
    </row>
    <row r="37" spans="1:146" s="254" customFormat="1" ht="14.1" customHeight="1" thickTop="1">
      <c r="A37" s="249"/>
      <c r="B37" s="250" t="s">
        <v>115</v>
      </c>
      <c r="C37" s="249"/>
      <c r="D37" s="393" t="s">
        <v>97</v>
      </c>
      <c r="E37" s="251">
        <f ca="1">IF(SUM(G37:EP37)&lt;0.1,0,SUM(G37:EP37))</f>
        <v>0</v>
      </c>
      <c r="F37" s="251"/>
      <c r="G37" s="252"/>
      <c r="H37" s="253">
        <f t="shared" ref="H37:AM37" ca="1" si="135">IF(ABS(H19-H36)&lt;0.001,0,H19-H36)</f>
        <v>0</v>
      </c>
      <c r="I37" s="253">
        <f t="shared" ca="1" si="135"/>
        <v>0</v>
      </c>
      <c r="J37" s="253">
        <f t="shared" ca="1" si="135"/>
        <v>0</v>
      </c>
      <c r="K37" s="252">
        <f t="shared" ca="1" si="135"/>
        <v>0</v>
      </c>
      <c r="L37" s="252">
        <f t="shared" ca="1" si="135"/>
        <v>0</v>
      </c>
      <c r="M37" s="252">
        <f t="shared" ca="1" si="135"/>
        <v>0</v>
      </c>
      <c r="N37" s="252">
        <f t="shared" ca="1" si="135"/>
        <v>0</v>
      </c>
      <c r="O37" s="252">
        <f t="shared" ca="1" si="135"/>
        <v>0</v>
      </c>
      <c r="P37" s="253">
        <f t="shared" ca="1" si="135"/>
        <v>0</v>
      </c>
      <c r="Q37" s="253">
        <f t="shared" ca="1" si="135"/>
        <v>0</v>
      </c>
      <c r="R37" s="253">
        <f t="shared" ca="1" si="135"/>
        <v>0</v>
      </c>
      <c r="S37" s="253">
        <f t="shared" ca="1" si="135"/>
        <v>0</v>
      </c>
      <c r="T37" s="253">
        <f t="shared" ca="1" si="135"/>
        <v>0</v>
      </c>
      <c r="U37" s="253">
        <f t="shared" ca="1" si="135"/>
        <v>0</v>
      </c>
      <c r="V37" s="253">
        <f t="shared" ca="1" si="135"/>
        <v>0</v>
      </c>
      <c r="W37" s="253">
        <f t="shared" ca="1" si="135"/>
        <v>0</v>
      </c>
      <c r="X37" s="253">
        <f t="shared" ca="1" si="135"/>
        <v>0</v>
      </c>
      <c r="Y37" s="253">
        <f t="shared" ca="1" si="135"/>
        <v>0</v>
      </c>
      <c r="Z37" s="253">
        <f t="shared" ca="1" si="135"/>
        <v>0</v>
      </c>
      <c r="AA37" s="253">
        <f t="shared" ca="1" si="135"/>
        <v>0</v>
      </c>
      <c r="AB37" s="253">
        <f t="shared" ca="1" si="135"/>
        <v>0</v>
      </c>
      <c r="AC37" s="252">
        <f t="shared" ca="1" si="135"/>
        <v>0</v>
      </c>
      <c r="AD37" s="252">
        <f t="shared" ca="1" si="135"/>
        <v>0</v>
      </c>
      <c r="AE37" s="252">
        <f t="shared" ca="1" si="135"/>
        <v>0</v>
      </c>
      <c r="AF37" s="252">
        <f t="shared" ca="1" si="135"/>
        <v>0</v>
      </c>
      <c r="AG37" s="252">
        <f t="shared" ca="1" si="135"/>
        <v>0</v>
      </c>
      <c r="AH37" s="252">
        <f t="shared" ca="1" si="135"/>
        <v>0</v>
      </c>
      <c r="AI37" s="252">
        <f t="shared" ca="1" si="135"/>
        <v>0</v>
      </c>
      <c r="AJ37" s="252">
        <f t="shared" ca="1" si="135"/>
        <v>0</v>
      </c>
      <c r="AK37" s="252">
        <f t="shared" ca="1" si="135"/>
        <v>0</v>
      </c>
      <c r="AL37" s="252">
        <f t="shared" ca="1" si="135"/>
        <v>0</v>
      </c>
      <c r="AM37" s="252">
        <f t="shared" ca="1" si="135"/>
        <v>0</v>
      </c>
      <c r="AN37" s="252">
        <f t="shared" ref="AN37:BS37" ca="1" si="136">IF(ABS(AN19-AN36)&lt;0.001,0,AN19-AN36)</f>
        <v>0</v>
      </c>
      <c r="AO37" s="252">
        <f t="shared" ca="1" si="136"/>
        <v>0</v>
      </c>
      <c r="AP37" s="252">
        <f t="shared" ca="1" si="136"/>
        <v>0</v>
      </c>
      <c r="AQ37" s="252">
        <f t="shared" ca="1" si="136"/>
        <v>0</v>
      </c>
      <c r="AR37" s="252">
        <f t="shared" ca="1" si="136"/>
        <v>0</v>
      </c>
      <c r="AS37" s="252">
        <f t="shared" ca="1" si="136"/>
        <v>0</v>
      </c>
      <c r="AT37" s="252">
        <f t="shared" ca="1" si="136"/>
        <v>0</v>
      </c>
      <c r="AU37" s="252">
        <f t="shared" ca="1" si="136"/>
        <v>0</v>
      </c>
      <c r="AV37" s="252">
        <f t="shared" ca="1" si="136"/>
        <v>0</v>
      </c>
      <c r="AW37" s="252">
        <f t="shared" ca="1" si="136"/>
        <v>0</v>
      </c>
      <c r="AX37" s="252">
        <f t="shared" ca="1" si="136"/>
        <v>0</v>
      </c>
      <c r="AY37" s="252">
        <f t="shared" ca="1" si="136"/>
        <v>0</v>
      </c>
      <c r="AZ37" s="252">
        <f t="shared" ca="1" si="136"/>
        <v>0</v>
      </c>
      <c r="BA37" s="252">
        <f t="shared" ca="1" si="136"/>
        <v>0</v>
      </c>
      <c r="BB37" s="252">
        <f t="shared" ca="1" si="136"/>
        <v>0</v>
      </c>
      <c r="BC37" s="252">
        <f t="shared" ca="1" si="136"/>
        <v>0</v>
      </c>
      <c r="BD37" s="252">
        <f t="shared" ca="1" si="136"/>
        <v>0</v>
      </c>
      <c r="BE37" s="252">
        <f t="shared" ca="1" si="136"/>
        <v>0</v>
      </c>
      <c r="BF37" s="252">
        <f t="shared" ca="1" si="136"/>
        <v>0</v>
      </c>
      <c r="BG37" s="252">
        <f t="shared" ca="1" si="136"/>
        <v>0</v>
      </c>
      <c r="BH37" s="252">
        <f t="shared" ca="1" si="136"/>
        <v>0</v>
      </c>
      <c r="BI37" s="252">
        <f t="shared" ca="1" si="136"/>
        <v>0</v>
      </c>
      <c r="BJ37" s="252">
        <f t="shared" ca="1" si="136"/>
        <v>0</v>
      </c>
      <c r="BK37" s="252">
        <f t="shared" ca="1" si="136"/>
        <v>0</v>
      </c>
      <c r="BL37" s="252">
        <f t="shared" ca="1" si="136"/>
        <v>0</v>
      </c>
      <c r="BM37" s="252">
        <f t="shared" ca="1" si="136"/>
        <v>0</v>
      </c>
      <c r="BN37" s="252">
        <f t="shared" ca="1" si="136"/>
        <v>0</v>
      </c>
      <c r="BO37" s="252">
        <f t="shared" ca="1" si="136"/>
        <v>0</v>
      </c>
      <c r="BP37" s="252">
        <f t="shared" ca="1" si="136"/>
        <v>0</v>
      </c>
      <c r="BQ37" s="252">
        <f t="shared" ca="1" si="136"/>
        <v>0</v>
      </c>
      <c r="BR37" s="252">
        <f t="shared" ca="1" si="136"/>
        <v>0</v>
      </c>
      <c r="BS37" s="252">
        <f t="shared" ca="1" si="136"/>
        <v>0</v>
      </c>
      <c r="BT37" s="252">
        <f t="shared" ref="BT37:CY37" ca="1" si="137">IF(ABS(BT19-BT36)&lt;0.001,0,BT19-BT36)</f>
        <v>0</v>
      </c>
      <c r="BU37" s="252">
        <f t="shared" ca="1" si="137"/>
        <v>0</v>
      </c>
      <c r="BV37" s="252">
        <f t="shared" ca="1" si="137"/>
        <v>0</v>
      </c>
      <c r="BW37" s="252">
        <f t="shared" ca="1" si="137"/>
        <v>0</v>
      </c>
      <c r="BX37" s="252">
        <f t="shared" ca="1" si="137"/>
        <v>0</v>
      </c>
      <c r="BY37" s="252">
        <f t="shared" ca="1" si="137"/>
        <v>0</v>
      </c>
      <c r="BZ37" s="252">
        <f t="shared" ca="1" si="137"/>
        <v>0</v>
      </c>
      <c r="CA37" s="252">
        <f t="shared" ca="1" si="137"/>
        <v>0</v>
      </c>
      <c r="CB37" s="252">
        <f t="shared" ca="1" si="137"/>
        <v>0</v>
      </c>
      <c r="CC37" s="252">
        <f t="shared" ca="1" si="137"/>
        <v>0</v>
      </c>
      <c r="CD37" s="252">
        <f t="shared" ca="1" si="137"/>
        <v>0</v>
      </c>
      <c r="CE37" s="252">
        <f t="shared" ca="1" si="137"/>
        <v>0</v>
      </c>
      <c r="CF37" s="252">
        <f t="shared" ca="1" si="137"/>
        <v>0</v>
      </c>
      <c r="CG37" s="252">
        <f t="shared" ca="1" si="137"/>
        <v>0</v>
      </c>
      <c r="CH37" s="252">
        <f t="shared" ca="1" si="137"/>
        <v>0</v>
      </c>
      <c r="CI37" s="252">
        <f t="shared" ca="1" si="137"/>
        <v>0</v>
      </c>
      <c r="CJ37" s="252">
        <f t="shared" ca="1" si="137"/>
        <v>0</v>
      </c>
      <c r="CK37" s="252">
        <f t="shared" ca="1" si="137"/>
        <v>0</v>
      </c>
      <c r="CL37" s="252">
        <f t="shared" ca="1" si="137"/>
        <v>0</v>
      </c>
      <c r="CM37" s="252">
        <f t="shared" ca="1" si="137"/>
        <v>0</v>
      </c>
      <c r="CN37" s="252">
        <f t="shared" ca="1" si="137"/>
        <v>0</v>
      </c>
      <c r="CO37" s="252">
        <f t="shared" ca="1" si="137"/>
        <v>0</v>
      </c>
      <c r="CP37" s="252">
        <f t="shared" ca="1" si="137"/>
        <v>0</v>
      </c>
      <c r="CQ37" s="252">
        <f t="shared" ca="1" si="137"/>
        <v>0</v>
      </c>
      <c r="CR37" s="252">
        <f t="shared" ca="1" si="137"/>
        <v>0</v>
      </c>
      <c r="CS37" s="252">
        <f t="shared" ca="1" si="137"/>
        <v>0</v>
      </c>
      <c r="CT37" s="252">
        <f t="shared" ca="1" si="137"/>
        <v>0</v>
      </c>
      <c r="CU37" s="252">
        <f t="shared" ca="1" si="137"/>
        <v>0</v>
      </c>
      <c r="CV37" s="252">
        <f t="shared" ca="1" si="137"/>
        <v>0</v>
      </c>
      <c r="CW37" s="252">
        <f t="shared" ca="1" si="137"/>
        <v>0</v>
      </c>
      <c r="CX37" s="252">
        <f t="shared" ca="1" si="137"/>
        <v>0</v>
      </c>
      <c r="CY37" s="252">
        <f t="shared" ca="1" si="137"/>
        <v>0</v>
      </c>
      <c r="CZ37" s="252">
        <f t="shared" ref="CZ37:EE37" ca="1" si="138">IF(ABS(CZ19-CZ36)&lt;0.001,0,CZ19-CZ36)</f>
        <v>0</v>
      </c>
      <c r="DA37" s="252">
        <f t="shared" ca="1" si="138"/>
        <v>0</v>
      </c>
      <c r="DB37" s="252">
        <f t="shared" ca="1" si="138"/>
        <v>0</v>
      </c>
      <c r="DC37" s="252">
        <f t="shared" ca="1" si="138"/>
        <v>0</v>
      </c>
      <c r="DD37" s="252">
        <f t="shared" ca="1" si="138"/>
        <v>0</v>
      </c>
      <c r="DE37" s="252">
        <f t="shared" ca="1" si="138"/>
        <v>0</v>
      </c>
      <c r="DF37" s="252">
        <f t="shared" ca="1" si="138"/>
        <v>0</v>
      </c>
      <c r="DG37" s="252">
        <f t="shared" ca="1" si="138"/>
        <v>0</v>
      </c>
      <c r="DH37" s="252">
        <f t="shared" ca="1" si="138"/>
        <v>0</v>
      </c>
      <c r="DI37" s="252">
        <f t="shared" ca="1" si="138"/>
        <v>0</v>
      </c>
      <c r="DJ37" s="252">
        <f t="shared" ca="1" si="138"/>
        <v>0</v>
      </c>
      <c r="DK37" s="252">
        <f t="shared" ca="1" si="138"/>
        <v>0</v>
      </c>
      <c r="DL37" s="252">
        <f t="shared" ca="1" si="138"/>
        <v>0</v>
      </c>
      <c r="DM37" s="252">
        <f t="shared" ca="1" si="138"/>
        <v>0</v>
      </c>
      <c r="DN37" s="252">
        <f t="shared" ca="1" si="138"/>
        <v>0</v>
      </c>
      <c r="DO37" s="252">
        <f t="shared" ca="1" si="138"/>
        <v>0</v>
      </c>
      <c r="DP37" s="252">
        <f t="shared" ca="1" si="138"/>
        <v>0</v>
      </c>
      <c r="DQ37" s="252">
        <f t="shared" ca="1" si="138"/>
        <v>0</v>
      </c>
      <c r="DR37" s="252">
        <f t="shared" ca="1" si="138"/>
        <v>0</v>
      </c>
      <c r="DS37" s="252">
        <f t="shared" ca="1" si="138"/>
        <v>0</v>
      </c>
      <c r="DT37" s="252">
        <f t="shared" ca="1" si="138"/>
        <v>0</v>
      </c>
      <c r="DU37" s="252">
        <f t="shared" ca="1" si="138"/>
        <v>0</v>
      </c>
      <c r="DV37" s="252">
        <f t="shared" ca="1" si="138"/>
        <v>0</v>
      </c>
      <c r="DW37" s="252">
        <f t="shared" ca="1" si="138"/>
        <v>0</v>
      </c>
      <c r="DX37" s="252">
        <f t="shared" ca="1" si="138"/>
        <v>0</v>
      </c>
      <c r="DY37" s="252">
        <f t="shared" ca="1" si="138"/>
        <v>0</v>
      </c>
      <c r="DZ37" s="252">
        <f t="shared" ca="1" si="138"/>
        <v>0</v>
      </c>
      <c r="EA37" s="252">
        <f t="shared" ca="1" si="138"/>
        <v>0</v>
      </c>
      <c r="EB37" s="252">
        <f t="shared" ca="1" si="138"/>
        <v>0</v>
      </c>
      <c r="EC37" s="252">
        <f t="shared" ca="1" si="138"/>
        <v>0</v>
      </c>
      <c r="ED37" s="252">
        <f t="shared" ca="1" si="138"/>
        <v>0</v>
      </c>
      <c r="EE37" s="252">
        <f t="shared" ca="1" si="138"/>
        <v>0</v>
      </c>
      <c r="EF37" s="252">
        <f t="shared" ref="EF37:EP37" ca="1" si="139">IF(ABS(EF19-EF36)&lt;0.001,0,EF19-EF36)</f>
        <v>0</v>
      </c>
      <c r="EG37" s="252">
        <f t="shared" ca="1" si="139"/>
        <v>0</v>
      </c>
      <c r="EH37" s="252">
        <f t="shared" ca="1" si="139"/>
        <v>0</v>
      </c>
      <c r="EI37" s="252">
        <f t="shared" ca="1" si="139"/>
        <v>0</v>
      </c>
      <c r="EJ37" s="252">
        <f t="shared" ca="1" si="139"/>
        <v>0</v>
      </c>
      <c r="EK37" s="252">
        <f t="shared" ca="1" si="139"/>
        <v>0</v>
      </c>
      <c r="EL37" s="252">
        <f t="shared" ca="1" si="139"/>
        <v>0</v>
      </c>
      <c r="EM37" s="252">
        <f t="shared" ca="1" si="139"/>
        <v>0</v>
      </c>
      <c r="EN37" s="252">
        <f t="shared" ca="1" si="139"/>
        <v>0</v>
      </c>
      <c r="EO37" s="252">
        <f t="shared" ca="1" si="139"/>
        <v>0</v>
      </c>
      <c r="EP37" s="252">
        <f t="shared" ca="1" si="139"/>
        <v>0</v>
      </c>
    </row>
    <row r="38" spans="1:146" ht="14.1" customHeight="1">
      <c r="G38" s="13"/>
      <c r="H38" s="14">
        <f t="shared" ref="H38" ca="1" si="140">H37-G37</f>
        <v>0</v>
      </c>
      <c r="I38" s="14">
        <f t="shared" ref="I38" ca="1" si="141">I37-H37</f>
        <v>0</v>
      </c>
      <c r="J38" s="14">
        <f t="shared" ref="J38:V38" ca="1" si="142">J37-I37</f>
        <v>0</v>
      </c>
      <c r="K38" s="13">
        <f t="shared" ca="1" si="142"/>
        <v>0</v>
      </c>
      <c r="L38" s="13">
        <f t="shared" ca="1" si="142"/>
        <v>0</v>
      </c>
      <c r="M38" s="13">
        <f t="shared" ca="1" si="142"/>
        <v>0</v>
      </c>
      <c r="N38" s="13">
        <f t="shared" ca="1" si="142"/>
        <v>0</v>
      </c>
      <c r="O38" s="13">
        <f t="shared" ca="1" si="142"/>
        <v>0</v>
      </c>
      <c r="P38" s="14">
        <f t="shared" ca="1" si="142"/>
        <v>0</v>
      </c>
      <c r="Q38" s="14">
        <f t="shared" ca="1" si="142"/>
        <v>0</v>
      </c>
      <c r="R38" s="14">
        <f t="shared" ca="1" si="142"/>
        <v>0</v>
      </c>
      <c r="S38" s="14">
        <f t="shared" ca="1" si="142"/>
        <v>0</v>
      </c>
      <c r="T38" s="14">
        <f t="shared" ca="1" si="142"/>
        <v>0</v>
      </c>
      <c r="U38" s="14">
        <f t="shared" ca="1" si="142"/>
        <v>0</v>
      </c>
      <c r="V38" s="14">
        <f t="shared" ca="1" si="142"/>
        <v>0</v>
      </c>
      <c r="W38" s="14">
        <f t="shared" ref="W38:AE38" ca="1" si="143">W37-V37</f>
        <v>0</v>
      </c>
      <c r="X38" s="14">
        <f t="shared" ca="1" si="143"/>
        <v>0</v>
      </c>
      <c r="Y38" s="14">
        <f t="shared" ca="1" si="143"/>
        <v>0</v>
      </c>
      <c r="Z38" s="14">
        <f t="shared" ca="1" si="143"/>
        <v>0</v>
      </c>
      <c r="AA38" s="14">
        <f t="shared" ca="1" si="143"/>
        <v>0</v>
      </c>
      <c r="AB38" s="14">
        <f t="shared" ca="1" si="143"/>
        <v>0</v>
      </c>
      <c r="AC38" s="13">
        <f t="shared" ca="1" si="143"/>
        <v>0</v>
      </c>
      <c r="AD38" s="13">
        <f t="shared" ca="1" si="143"/>
        <v>0</v>
      </c>
      <c r="AE38" s="13">
        <f t="shared" ca="1" si="143"/>
        <v>0</v>
      </c>
      <c r="AF38" s="13">
        <f t="shared" ref="AF38:BK38" ca="1" si="144">AF37-AE37</f>
        <v>0</v>
      </c>
      <c r="AG38" s="13">
        <f t="shared" ca="1" si="144"/>
        <v>0</v>
      </c>
      <c r="AH38" s="13">
        <f t="shared" ca="1" si="144"/>
        <v>0</v>
      </c>
      <c r="AI38" s="13">
        <f t="shared" ca="1" si="144"/>
        <v>0</v>
      </c>
      <c r="AJ38" s="13">
        <f t="shared" ca="1" si="144"/>
        <v>0</v>
      </c>
      <c r="AK38" s="13">
        <f t="shared" ca="1" si="144"/>
        <v>0</v>
      </c>
      <c r="AL38" s="13">
        <f t="shared" ca="1" si="144"/>
        <v>0</v>
      </c>
      <c r="AM38" s="13">
        <f t="shared" ca="1" si="144"/>
        <v>0</v>
      </c>
      <c r="AN38" s="13">
        <f t="shared" ca="1" si="144"/>
        <v>0</v>
      </c>
      <c r="AO38" s="13">
        <f t="shared" ca="1" si="144"/>
        <v>0</v>
      </c>
      <c r="AP38" s="13">
        <f t="shared" ca="1" si="144"/>
        <v>0</v>
      </c>
      <c r="AQ38" s="13">
        <f t="shared" ca="1" si="144"/>
        <v>0</v>
      </c>
      <c r="AR38" s="13">
        <f t="shared" ca="1" si="144"/>
        <v>0</v>
      </c>
      <c r="AS38" s="13">
        <f t="shared" ca="1" si="144"/>
        <v>0</v>
      </c>
      <c r="AT38" s="13">
        <f t="shared" ca="1" si="144"/>
        <v>0</v>
      </c>
      <c r="AU38" s="13">
        <f t="shared" ca="1" si="144"/>
        <v>0</v>
      </c>
      <c r="AV38" s="13">
        <f t="shared" ca="1" si="144"/>
        <v>0</v>
      </c>
      <c r="AW38" s="13">
        <f t="shared" ca="1" si="144"/>
        <v>0</v>
      </c>
      <c r="AX38" s="13">
        <f t="shared" ca="1" si="144"/>
        <v>0</v>
      </c>
      <c r="AY38" s="13">
        <f t="shared" ca="1" si="144"/>
        <v>0</v>
      </c>
      <c r="AZ38" s="13">
        <f t="shared" ca="1" si="144"/>
        <v>0</v>
      </c>
      <c r="BA38" s="13">
        <f t="shared" ca="1" si="144"/>
        <v>0</v>
      </c>
      <c r="BB38" s="13">
        <f t="shared" ca="1" si="144"/>
        <v>0</v>
      </c>
      <c r="BC38" s="13">
        <f t="shared" ca="1" si="144"/>
        <v>0</v>
      </c>
      <c r="BD38" s="13">
        <f t="shared" ca="1" si="144"/>
        <v>0</v>
      </c>
      <c r="BE38" s="13">
        <f t="shared" ca="1" si="144"/>
        <v>0</v>
      </c>
      <c r="BF38" s="13">
        <f t="shared" ca="1" si="144"/>
        <v>0</v>
      </c>
      <c r="BG38" s="13">
        <f t="shared" ca="1" si="144"/>
        <v>0</v>
      </c>
      <c r="BH38" s="13">
        <f t="shared" ca="1" si="144"/>
        <v>0</v>
      </c>
      <c r="BI38" s="13">
        <f t="shared" ca="1" si="144"/>
        <v>0</v>
      </c>
      <c r="BJ38" s="13">
        <f t="shared" ca="1" si="144"/>
        <v>0</v>
      </c>
      <c r="BK38" s="13">
        <f t="shared" ca="1" si="144"/>
        <v>0</v>
      </c>
      <c r="BL38" s="13">
        <f t="shared" ref="BL38:CQ38" ca="1" si="145">BL37-BK37</f>
        <v>0</v>
      </c>
      <c r="BM38" s="13">
        <f t="shared" ca="1" si="145"/>
        <v>0</v>
      </c>
      <c r="BN38" s="13">
        <f t="shared" ca="1" si="145"/>
        <v>0</v>
      </c>
      <c r="BO38" s="13">
        <f t="shared" ca="1" si="145"/>
        <v>0</v>
      </c>
      <c r="BP38" s="13">
        <f t="shared" ca="1" si="145"/>
        <v>0</v>
      </c>
      <c r="BQ38" s="13">
        <f t="shared" ca="1" si="145"/>
        <v>0</v>
      </c>
      <c r="BR38" s="13">
        <f t="shared" ca="1" si="145"/>
        <v>0</v>
      </c>
      <c r="BS38" s="13">
        <f t="shared" ca="1" si="145"/>
        <v>0</v>
      </c>
      <c r="BT38" s="13">
        <f t="shared" ca="1" si="145"/>
        <v>0</v>
      </c>
      <c r="BU38" s="13">
        <f t="shared" ca="1" si="145"/>
        <v>0</v>
      </c>
      <c r="BV38" s="13">
        <f t="shared" ca="1" si="145"/>
        <v>0</v>
      </c>
      <c r="BW38" s="13">
        <f t="shared" ca="1" si="145"/>
        <v>0</v>
      </c>
      <c r="BX38" s="13">
        <f t="shared" ca="1" si="145"/>
        <v>0</v>
      </c>
      <c r="BY38" s="13">
        <f t="shared" ca="1" si="145"/>
        <v>0</v>
      </c>
      <c r="BZ38" s="13">
        <f t="shared" ca="1" si="145"/>
        <v>0</v>
      </c>
      <c r="CA38" s="13">
        <f t="shared" ca="1" si="145"/>
        <v>0</v>
      </c>
      <c r="CB38" s="13">
        <f t="shared" ca="1" si="145"/>
        <v>0</v>
      </c>
      <c r="CC38" s="13">
        <f t="shared" ca="1" si="145"/>
        <v>0</v>
      </c>
      <c r="CD38" s="13">
        <f t="shared" ca="1" si="145"/>
        <v>0</v>
      </c>
      <c r="CE38" s="13">
        <f t="shared" ca="1" si="145"/>
        <v>0</v>
      </c>
      <c r="CF38" s="13">
        <f t="shared" ca="1" si="145"/>
        <v>0</v>
      </c>
      <c r="CG38" s="13">
        <f t="shared" ca="1" si="145"/>
        <v>0</v>
      </c>
      <c r="CH38" s="13">
        <f t="shared" ca="1" si="145"/>
        <v>0</v>
      </c>
      <c r="CI38" s="13">
        <f t="shared" ca="1" si="145"/>
        <v>0</v>
      </c>
      <c r="CJ38" s="13">
        <f t="shared" ca="1" si="145"/>
        <v>0</v>
      </c>
      <c r="CK38" s="13">
        <f t="shared" ca="1" si="145"/>
        <v>0</v>
      </c>
      <c r="CL38" s="13">
        <f t="shared" ca="1" si="145"/>
        <v>0</v>
      </c>
      <c r="CM38" s="13">
        <f t="shared" ca="1" si="145"/>
        <v>0</v>
      </c>
      <c r="CN38" s="13">
        <f t="shared" ca="1" si="145"/>
        <v>0</v>
      </c>
      <c r="CO38" s="13">
        <f t="shared" ca="1" si="145"/>
        <v>0</v>
      </c>
      <c r="CP38" s="13">
        <f t="shared" ca="1" si="145"/>
        <v>0</v>
      </c>
      <c r="CQ38" s="13">
        <f t="shared" ca="1" si="145"/>
        <v>0</v>
      </c>
      <c r="CR38" s="13">
        <f t="shared" ref="CR38:DG38" ca="1" si="146">CR37-CQ37</f>
        <v>0</v>
      </c>
      <c r="CS38" s="13">
        <f t="shared" ca="1" si="146"/>
        <v>0</v>
      </c>
      <c r="CT38" s="13">
        <f t="shared" ca="1" si="146"/>
        <v>0</v>
      </c>
      <c r="CU38" s="13">
        <f t="shared" ca="1" si="146"/>
        <v>0</v>
      </c>
      <c r="CV38" s="13">
        <f t="shared" ca="1" si="146"/>
        <v>0</v>
      </c>
      <c r="CW38" s="13">
        <f t="shared" ca="1" si="146"/>
        <v>0</v>
      </c>
      <c r="CX38" s="13">
        <f t="shared" ca="1" si="146"/>
        <v>0</v>
      </c>
      <c r="CY38" s="13">
        <f t="shared" ca="1" si="146"/>
        <v>0</v>
      </c>
      <c r="CZ38" s="13">
        <f t="shared" ca="1" si="146"/>
        <v>0</v>
      </c>
      <c r="DA38" s="13">
        <f t="shared" ca="1" si="146"/>
        <v>0</v>
      </c>
      <c r="DB38" s="13">
        <f t="shared" ca="1" si="146"/>
        <v>0</v>
      </c>
      <c r="DC38" s="13">
        <f t="shared" ca="1" si="146"/>
        <v>0</v>
      </c>
      <c r="DD38" s="13">
        <f t="shared" ca="1" si="146"/>
        <v>0</v>
      </c>
      <c r="DE38" s="13">
        <f t="shared" ca="1" si="146"/>
        <v>0</v>
      </c>
      <c r="DF38" s="13">
        <f t="shared" ca="1" si="146"/>
        <v>0</v>
      </c>
      <c r="DG38" s="13">
        <f t="shared" ca="1" si="146"/>
        <v>0</v>
      </c>
      <c r="DH38" s="13">
        <f t="shared" ref="DH38" ca="1" si="147">DH37-DG37</f>
        <v>0</v>
      </c>
      <c r="DI38" s="13">
        <f t="shared" ref="DI38" ca="1" si="148">DI37-DH37</f>
        <v>0</v>
      </c>
      <c r="DJ38" s="13">
        <f t="shared" ref="DJ38" ca="1" si="149">DJ37-DI37</f>
        <v>0</v>
      </c>
      <c r="DK38" s="13">
        <f t="shared" ref="DK38" ca="1" si="150">DK37-DJ37</f>
        <v>0</v>
      </c>
      <c r="DL38" s="13">
        <f t="shared" ref="DL38" ca="1" si="151">DL37-DK37</f>
        <v>0</v>
      </c>
      <c r="DM38" s="13">
        <f t="shared" ref="DM38" ca="1" si="152">DM37-DL37</f>
        <v>0</v>
      </c>
      <c r="DN38" s="13">
        <f t="shared" ref="DN38" ca="1" si="153">DN37-DM37</f>
        <v>0</v>
      </c>
      <c r="DO38" s="13">
        <f t="shared" ref="DO38" ca="1" si="154">DO37-DN37</f>
        <v>0</v>
      </c>
      <c r="DP38" s="13">
        <f t="shared" ref="DP38" ca="1" si="155">DP37-DO37</f>
        <v>0</v>
      </c>
      <c r="DQ38" s="13">
        <f t="shared" ref="DQ38" ca="1" si="156">DQ37-DP37</f>
        <v>0</v>
      </c>
      <c r="DR38" s="13">
        <f t="shared" ref="DR38" ca="1" si="157">DR37-DQ37</f>
        <v>0</v>
      </c>
      <c r="DS38" s="13">
        <f t="shared" ref="DS38" ca="1" si="158">DS37-DR37</f>
        <v>0</v>
      </c>
      <c r="DT38" s="13">
        <f t="shared" ref="DT38" ca="1" si="159">DT37-DS37</f>
        <v>0</v>
      </c>
      <c r="DU38" s="13">
        <f t="shared" ref="DU38" ca="1" si="160">DU37-DT37</f>
        <v>0</v>
      </c>
      <c r="DV38" s="13">
        <f t="shared" ref="DV38" ca="1" si="161">DV37-DU37</f>
        <v>0</v>
      </c>
      <c r="DW38" s="13">
        <f t="shared" ref="DW38" ca="1" si="162">DW37-DV37</f>
        <v>0</v>
      </c>
      <c r="DX38" s="13">
        <f t="shared" ref="DX38" ca="1" si="163">DX37-DW37</f>
        <v>0</v>
      </c>
      <c r="DY38" s="13">
        <f t="shared" ref="DY38" ca="1" si="164">DY37-DX37</f>
        <v>0</v>
      </c>
      <c r="DZ38" s="13">
        <f t="shared" ref="DZ38" ca="1" si="165">DZ37-DY37</f>
        <v>0</v>
      </c>
      <c r="EA38" s="13">
        <f t="shared" ref="EA38" ca="1" si="166">EA37-DZ37</f>
        <v>0</v>
      </c>
      <c r="EB38" s="13">
        <f t="shared" ref="EB38" ca="1" si="167">EB37-EA37</f>
        <v>0</v>
      </c>
      <c r="EC38" s="13">
        <f t="shared" ref="EC38" ca="1" si="168">EC37-EB37</f>
        <v>0</v>
      </c>
      <c r="ED38" s="13">
        <f t="shared" ref="ED38" ca="1" si="169">ED37-EC37</f>
        <v>0</v>
      </c>
      <c r="EE38" s="13">
        <f t="shared" ref="EE38" ca="1" si="170">EE37-ED37</f>
        <v>0</v>
      </c>
      <c r="EF38" s="13">
        <f t="shared" ref="EF38" ca="1" si="171">EF37-EE37</f>
        <v>0</v>
      </c>
      <c r="EG38" s="13">
        <f t="shared" ref="EG38" ca="1" si="172">EG37-EF37</f>
        <v>0</v>
      </c>
      <c r="EH38" s="13">
        <f t="shared" ref="EH38" ca="1" si="173">EH37-EG37</f>
        <v>0</v>
      </c>
      <c r="EI38" s="13">
        <f t="shared" ref="EI38" ca="1" si="174">EI37-EH37</f>
        <v>0</v>
      </c>
      <c r="EJ38" s="13">
        <f t="shared" ref="EJ38" ca="1" si="175">EJ37-EI37</f>
        <v>0</v>
      </c>
      <c r="EK38" s="13">
        <f t="shared" ref="EK38" ca="1" si="176">EK37-EJ37</f>
        <v>0</v>
      </c>
      <c r="EL38" s="13">
        <f t="shared" ref="EL38" ca="1" si="177">EL37-EK37</f>
        <v>0</v>
      </c>
      <c r="EM38" s="13">
        <f t="shared" ref="EM38" ca="1" si="178">EM37-EL37</f>
        <v>0</v>
      </c>
      <c r="EN38" s="13">
        <f t="shared" ref="EN38" ca="1" si="179">EN37-EM37</f>
        <v>0</v>
      </c>
      <c r="EO38" s="13">
        <f t="shared" ref="EO38" ca="1" si="180">EO37-EN37</f>
        <v>0</v>
      </c>
      <c r="EP38" s="13">
        <f t="shared" ref="EP38" ca="1" si="181">EP37-EO37</f>
        <v>0</v>
      </c>
    </row>
    <row r="39" spans="1:146" ht="14.1" customHeight="1">
      <c r="G39" s="13"/>
      <c r="H39" s="14"/>
      <c r="I39" s="14"/>
      <c r="J39" s="14"/>
      <c r="K39" s="13"/>
      <c r="L39" s="13"/>
      <c r="M39" s="13"/>
      <c r="N39" s="13"/>
      <c r="O39" s="13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</row>
    <row r="40" spans="1:146" ht="14.1" customHeight="1">
      <c r="B40" s="15" t="s">
        <v>1053</v>
      </c>
      <c r="D40" s="307" t="s">
        <v>97</v>
      </c>
      <c r="G40" s="13"/>
      <c r="H40" s="14"/>
      <c r="I40" s="14"/>
      <c r="J40" s="1064">
        <f t="shared" ref="J40:AO40" ca="1" si="182">ROUND(SUM(J23:J25,J28),)</f>
        <v>0</v>
      </c>
      <c r="K40" s="1064">
        <f t="shared" ca="1" si="182"/>
        <v>0</v>
      </c>
      <c r="L40" s="1064">
        <f ca="1">ROUND(SUM(L23:L25,L28),)</f>
        <v>19870</v>
      </c>
      <c r="M40" s="1064">
        <f t="shared" ca="1" si="182"/>
        <v>31299</v>
      </c>
      <c r="N40" s="1064">
        <f t="shared" ca="1" si="182"/>
        <v>53961</v>
      </c>
      <c r="O40" s="1064">
        <f t="shared" ca="1" si="182"/>
        <v>76948</v>
      </c>
      <c r="P40" s="1064">
        <f t="shared" ca="1" si="182"/>
        <v>101261</v>
      </c>
      <c r="Q40" s="1064">
        <f t="shared" ca="1" si="182"/>
        <v>135000</v>
      </c>
      <c r="R40" s="1064">
        <f t="shared" ca="1" si="182"/>
        <v>135000</v>
      </c>
      <c r="S40" s="1064">
        <f t="shared" ca="1" si="182"/>
        <v>135000</v>
      </c>
      <c r="T40" s="1064">
        <f t="shared" ca="1" si="182"/>
        <v>135000</v>
      </c>
      <c r="U40" s="1064">
        <f t="shared" ca="1" si="182"/>
        <v>130866</v>
      </c>
      <c r="V40" s="1064">
        <f t="shared" ca="1" si="182"/>
        <v>128031</v>
      </c>
      <c r="W40" s="1064">
        <f t="shared" ca="1" si="182"/>
        <v>126276</v>
      </c>
      <c r="X40" s="1064">
        <f t="shared" ca="1" si="182"/>
        <v>124521</v>
      </c>
      <c r="Y40" s="1064">
        <f t="shared" ca="1" si="182"/>
        <v>122631</v>
      </c>
      <c r="Z40" s="1064">
        <f t="shared" ca="1" si="182"/>
        <v>120741</v>
      </c>
      <c r="AA40" s="1064">
        <f t="shared" ca="1" si="182"/>
        <v>118851</v>
      </c>
      <c r="AB40" s="1064">
        <f t="shared" ca="1" si="182"/>
        <v>116961</v>
      </c>
      <c r="AC40" s="1064">
        <f t="shared" ca="1" si="182"/>
        <v>115071</v>
      </c>
      <c r="AD40" s="1064">
        <f t="shared" ca="1" si="182"/>
        <v>113181</v>
      </c>
      <c r="AE40" s="1064">
        <f t="shared" ca="1" si="182"/>
        <v>111291</v>
      </c>
      <c r="AF40" s="1064">
        <f t="shared" ca="1" si="182"/>
        <v>109266</v>
      </c>
      <c r="AG40" s="1064">
        <f t="shared" ca="1" si="182"/>
        <v>107241</v>
      </c>
      <c r="AH40" s="1064">
        <f t="shared" ca="1" si="182"/>
        <v>105216</v>
      </c>
      <c r="AI40" s="1064">
        <f t="shared" ca="1" si="182"/>
        <v>103191</v>
      </c>
      <c r="AJ40" s="1064">
        <f t="shared" ca="1" si="182"/>
        <v>101166</v>
      </c>
      <c r="AK40" s="1064">
        <f t="shared" ca="1" si="182"/>
        <v>99141</v>
      </c>
      <c r="AL40" s="1064">
        <f t="shared" ca="1" si="182"/>
        <v>97031</v>
      </c>
      <c r="AM40" s="1064">
        <f t="shared" ca="1" si="182"/>
        <v>94922</v>
      </c>
      <c r="AN40" s="1064">
        <f t="shared" ca="1" si="182"/>
        <v>92813</v>
      </c>
      <c r="AO40" s="1064">
        <f t="shared" ca="1" si="182"/>
        <v>90703</v>
      </c>
      <c r="AP40" s="1064">
        <f t="shared" ref="AP40:BU40" ca="1" si="183">ROUND(SUM(AP23:AP25,AP28),)</f>
        <v>88594</v>
      </c>
      <c r="AQ40" s="1064">
        <f t="shared" ca="1" si="183"/>
        <v>86484</v>
      </c>
      <c r="AR40" s="1064">
        <f t="shared" ca="1" si="183"/>
        <v>84375</v>
      </c>
      <c r="AS40" s="1064">
        <f t="shared" ca="1" si="183"/>
        <v>82266</v>
      </c>
      <c r="AT40" s="1064">
        <f t="shared" ca="1" si="183"/>
        <v>80156</v>
      </c>
      <c r="AU40" s="1064">
        <f t="shared" ca="1" si="183"/>
        <v>78047</v>
      </c>
      <c r="AV40" s="1064">
        <f t="shared" ca="1" si="183"/>
        <v>75938</v>
      </c>
      <c r="AW40" s="1064">
        <f t="shared" ca="1" si="183"/>
        <v>73828</v>
      </c>
      <c r="AX40" s="1064">
        <f t="shared" ca="1" si="183"/>
        <v>71719</v>
      </c>
      <c r="AY40" s="1064">
        <f t="shared" ca="1" si="183"/>
        <v>69609</v>
      </c>
      <c r="AZ40" s="1064">
        <f t="shared" ca="1" si="183"/>
        <v>67500</v>
      </c>
      <c r="BA40" s="1064">
        <f t="shared" ca="1" si="183"/>
        <v>65391</v>
      </c>
      <c r="BB40" s="1064">
        <f t="shared" ca="1" si="183"/>
        <v>63281</v>
      </c>
      <c r="BC40" s="1064">
        <f t="shared" ca="1" si="183"/>
        <v>61172</v>
      </c>
      <c r="BD40" s="1064">
        <f t="shared" ca="1" si="183"/>
        <v>59063</v>
      </c>
      <c r="BE40" s="1064">
        <f t="shared" ca="1" si="183"/>
        <v>56953</v>
      </c>
      <c r="BF40" s="1064">
        <f t="shared" ca="1" si="183"/>
        <v>54844</v>
      </c>
      <c r="BG40" s="1064">
        <f t="shared" ca="1" si="183"/>
        <v>52734</v>
      </c>
      <c r="BH40" s="1064">
        <f t="shared" ca="1" si="183"/>
        <v>50625</v>
      </c>
      <c r="BI40" s="1064">
        <f t="shared" ca="1" si="183"/>
        <v>48516</v>
      </c>
      <c r="BJ40" s="1064">
        <f t="shared" ca="1" si="183"/>
        <v>46406</v>
      </c>
      <c r="BK40" s="1064">
        <f t="shared" ca="1" si="183"/>
        <v>44297</v>
      </c>
      <c r="BL40" s="1064">
        <f t="shared" ca="1" si="183"/>
        <v>42188</v>
      </c>
      <c r="BM40" s="1064">
        <f t="shared" ca="1" si="183"/>
        <v>40078</v>
      </c>
      <c r="BN40" s="1064">
        <f t="shared" ca="1" si="183"/>
        <v>37969</v>
      </c>
      <c r="BO40" s="1064">
        <f t="shared" ca="1" si="183"/>
        <v>35859</v>
      </c>
      <c r="BP40" s="1064">
        <f t="shared" ca="1" si="183"/>
        <v>33750</v>
      </c>
      <c r="BQ40" s="1064">
        <f t="shared" ca="1" si="183"/>
        <v>31641</v>
      </c>
      <c r="BR40" s="1064">
        <f t="shared" ca="1" si="183"/>
        <v>29531</v>
      </c>
      <c r="BS40" s="1064">
        <f t="shared" ca="1" si="183"/>
        <v>27422</v>
      </c>
      <c r="BT40" s="1064">
        <f t="shared" ca="1" si="183"/>
        <v>25313</v>
      </c>
      <c r="BU40" s="1064">
        <f t="shared" ca="1" si="183"/>
        <v>23203</v>
      </c>
      <c r="BV40" s="1064">
        <f t="shared" ref="BV40:CP40" ca="1" si="184">ROUND(SUM(BV23:BV25,BV28),)</f>
        <v>21094</v>
      </c>
      <c r="BW40" s="1064">
        <f t="shared" ca="1" si="184"/>
        <v>18984</v>
      </c>
      <c r="BX40" s="1064">
        <f t="shared" ca="1" si="184"/>
        <v>16875</v>
      </c>
      <c r="BY40" s="1064">
        <f t="shared" ca="1" si="184"/>
        <v>14766</v>
      </c>
      <c r="BZ40" s="1064">
        <f t="shared" ca="1" si="184"/>
        <v>12656</v>
      </c>
      <c r="CA40" s="1064">
        <f t="shared" ca="1" si="184"/>
        <v>10547</v>
      </c>
      <c r="CB40" s="1064">
        <f t="shared" ca="1" si="184"/>
        <v>8438</v>
      </c>
      <c r="CC40" s="1064">
        <f t="shared" ca="1" si="184"/>
        <v>6328</v>
      </c>
      <c r="CD40" s="1064">
        <f t="shared" ca="1" si="184"/>
        <v>4219</v>
      </c>
      <c r="CE40" s="1064">
        <f t="shared" ca="1" si="184"/>
        <v>2109</v>
      </c>
      <c r="CF40" s="1064">
        <f t="shared" ca="1" si="184"/>
        <v>0</v>
      </c>
      <c r="CG40" s="1064">
        <f t="shared" ca="1" si="184"/>
        <v>0</v>
      </c>
      <c r="CH40" s="1064">
        <f t="shared" ca="1" si="184"/>
        <v>0</v>
      </c>
      <c r="CI40" s="1064">
        <f t="shared" ca="1" si="184"/>
        <v>0</v>
      </c>
      <c r="CJ40" s="1064">
        <f t="shared" ca="1" si="184"/>
        <v>0</v>
      </c>
      <c r="CK40" s="1064">
        <f t="shared" ca="1" si="184"/>
        <v>0</v>
      </c>
      <c r="CL40" s="1064">
        <f t="shared" ca="1" si="184"/>
        <v>0</v>
      </c>
      <c r="CM40" s="1064">
        <f t="shared" ca="1" si="184"/>
        <v>0</v>
      </c>
      <c r="CN40" s="1064">
        <f t="shared" ca="1" si="184"/>
        <v>0</v>
      </c>
      <c r="CO40" s="1064">
        <f t="shared" ca="1" si="184"/>
        <v>0</v>
      </c>
      <c r="CP40" s="1064">
        <f t="shared" ca="1" si="184"/>
        <v>0</v>
      </c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</row>
    <row r="41" spans="1:146" ht="14.1" customHeight="1">
      <c r="G41" s="13"/>
      <c r="H41" s="14"/>
      <c r="I41" s="14"/>
      <c r="J41" s="14"/>
      <c r="K41" s="13"/>
      <c r="L41" s="13"/>
      <c r="M41" s="13"/>
      <c r="N41" s="13"/>
      <c r="O41" s="13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</row>
    <row r="42" spans="1:146" ht="14.1" customHeight="1">
      <c r="B42" s="20"/>
      <c r="E42" s="10"/>
      <c r="F42" s="10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BS42" s="10"/>
      <c r="BT42" s="10"/>
    </row>
    <row r="43" spans="1:146" s="27" customFormat="1" ht="14.1" customHeight="1">
      <c r="A43" s="248" t="s">
        <v>377</v>
      </c>
      <c r="B43" s="248"/>
      <c r="C43" s="34"/>
      <c r="D43" s="355"/>
      <c r="CM43" s="88">
        <f ca="1">CM37/2</f>
        <v>0</v>
      </c>
    </row>
    <row r="44" spans="1:146" ht="14.1" customHeight="1"/>
    <row r="45" spans="1:146" ht="14.1" customHeight="1">
      <c r="B45" s="151" t="s">
        <v>88</v>
      </c>
      <c r="C45" s="20"/>
    </row>
    <row r="46" spans="1:146" ht="14.1" customHeight="1">
      <c r="B46" s="20" t="s">
        <v>20</v>
      </c>
      <c r="D46" s="306" t="s">
        <v>97</v>
      </c>
      <c r="E46" s="71"/>
      <c r="F46" s="71"/>
      <c r="G46" s="247"/>
      <c r="H46" s="71">
        <f t="shared" ref="H46" ca="1" si="185">G49*(H$4&lt;=운영종료분기)</f>
        <v>0</v>
      </c>
      <c r="I46" s="71">
        <f t="shared" ref="I46" ca="1" si="186">H49*(I$4&lt;=운영종료분기)</f>
        <v>0</v>
      </c>
      <c r="J46" s="71">
        <f t="shared" ref="J46" ca="1" si="187">I49*(J$4&lt;=운영종료분기)</f>
        <v>0</v>
      </c>
      <c r="K46" s="71">
        <f t="shared" ref="K46:AP46" ca="1" si="188">J49*(K$4&lt;=운영종료분기)</f>
        <v>0</v>
      </c>
      <c r="L46" s="71">
        <f t="shared" ca="1" si="188"/>
        <v>0</v>
      </c>
      <c r="M46" s="71">
        <f t="shared" ca="1" si="188"/>
        <v>0</v>
      </c>
      <c r="N46" s="71">
        <f t="shared" ca="1" si="188"/>
        <v>0</v>
      </c>
      <c r="O46" s="71">
        <f t="shared" ca="1" si="188"/>
        <v>0</v>
      </c>
      <c r="P46" s="71">
        <f t="shared" ca="1" si="188"/>
        <v>0</v>
      </c>
      <c r="Q46" s="71">
        <f t="shared" ca="1" si="188"/>
        <v>0</v>
      </c>
      <c r="R46" s="71">
        <f t="shared" ca="1" si="188"/>
        <v>0</v>
      </c>
      <c r="S46" s="71">
        <f t="shared" ca="1" si="188"/>
        <v>463.84582703872275</v>
      </c>
      <c r="T46" s="71">
        <f t="shared" ca="1" si="188"/>
        <v>665.01851831067688</v>
      </c>
      <c r="U46" s="71">
        <f t="shared" ca="1" si="188"/>
        <v>2837.4460321547613</v>
      </c>
      <c r="V46" s="71">
        <f t="shared" ca="1" si="188"/>
        <v>1127.6378048198385</v>
      </c>
      <c r="W46" s="71">
        <f t="shared" ca="1" si="188"/>
        <v>350.05338552068133</v>
      </c>
      <c r="X46" s="71">
        <f t="shared" ca="1" si="188"/>
        <v>565.81970179319069</v>
      </c>
      <c r="Y46" s="71">
        <f t="shared" ca="1" si="188"/>
        <v>980.91554681805246</v>
      </c>
      <c r="Z46" s="71">
        <f t="shared" ca="1" si="188"/>
        <v>1678.052454369792</v>
      </c>
      <c r="AA46" s="71">
        <f t="shared" ca="1" si="188"/>
        <v>1978.8276696152038</v>
      </c>
      <c r="AB46" s="71">
        <f t="shared" ca="1" si="188"/>
        <v>1247.786463530198</v>
      </c>
      <c r="AC46" s="71">
        <f t="shared" ca="1" si="188"/>
        <v>1728.8370459858402</v>
      </c>
      <c r="AD46" s="71">
        <f t="shared" ca="1" si="188"/>
        <v>2495.667994674252</v>
      </c>
      <c r="AE46" s="71">
        <f t="shared" ca="1" si="188"/>
        <v>2740.4923538392354</v>
      </c>
      <c r="AF46" s="71">
        <f t="shared" ca="1" si="188"/>
        <v>1156.9969408929151</v>
      </c>
      <c r="AG46" s="71">
        <f t="shared" ca="1" si="188"/>
        <v>1580.0980201543384</v>
      </c>
      <c r="AH46" s="71">
        <f t="shared" ca="1" si="188"/>
        <v>2294.5875193544266</v>
      </c>
      <c r="AI46" s="71">
        <f t="shared" ca="1" si="188"/>
        <v>2618.2918752046062</v>
      </c>
      <c r="AJ46" s="71">
        <f t="shared" ca="1" si="188"/>
        <v>1195.887200267256</v>
      </c>
      <c r="AK46" s="71">
        <f t="shared" ca="1" si="188"/>
        <v>1607.7571291000841</v>
      </c>
      <c r="AL46" s="71">
        <f t="shared" ca="1" si="188"/>
        <v>2315.9227503274724</v>
      </c>
      <c r="AM46" s="71">
        <f t="shared" ca="1" si="188"/>
        <v>2641.321444809957</v>
      </c>
      <c r="AN46" s="71">
        <f t="shared" ca="1" si="188"/>
        <v>1158.203487107472</v>
      </c>
      <c r="AO46" s="71">
        <f t="shared" ca="1" si="188"/>
        <v>1652.7425449588154</v>
      </c>
      <c r="AP46" s="71">
        <f t="shared" ca="1" si="188"/>
        <v>2447.3165989106128</v>
      </c>
      <c r="AQ46" s="71">
        <f t="shared" ref="AQ46:BV46" ca="1" si="189">AP49*(AQ$4&lt;=운영종료분기)</f>
        <v>2855.9714832070149</v>
      </c>
      <c r="AR46" s="71">
        <f t="shared" ca="1" si="189"/>
        <v>1141.0245320996291</v>
      </c>
      <c r="AS46" s="71">
        <f t="shared" ca="1" si="189"/>
        <v>1713.0836326511001</v>
      </c>
      <c r="AT46" s="71">
        <f t="shared" ca="1" si="189"/>
        <v>2588.91703300892</v>
      </c>
      <c r="AU46" s="71">
        <f t="shared" ca="1" si="189"/>
        <v>3080.6764868372384</v>
      </c>
      <c r="AV46" s="71">
        <f t="shared" ca="1" si="189"/>
        <v>973.02133721742666</v>
      </c>
      <c r="AW46" s="71">
        <f t="shared" ca="1" si="189"/>
        <v>1622.4488601870257</v>
      </c>
      <c r="AX46" s="71">
        <f t="shared" ca="1" si="189"/>
        <v>2579.3899866688703</v>
      </c>
      <c r="AY46" s="71">
        <f t="shared" ca="1" si="189"/>
        <v>3154.0998118206494</v>
      </c>
      <c r="AZ46" s="71">
        <f t="shared" ca="1" si="189"/>
        <v>987.44873131306804</v>
      </c>
      <c r="BA46" s="71">
        <f t="shared" ca="1" si="189"/>
        <v>1714.0904784923373</v>
      </c>
      <c r="BB46" s="71">
        <f t="shared" ca="1" si="189"/>
        <v>2751.985132889748</v>
      </c>
      <c r="BC46" s="71">
        <f t="shared" ca="1" si="189"/>
        <v>3409.4885084887446</v>
      </c>
      <c r="BD46" s="71">
        <f t="shared" ca="1" si="189"/>
        <v>1001.8487623723031</v>
      </c>
      <c r="BE46" s="71">
        <f t="shared" ca="1" si="189"/>
        <v>1805.547912885</v>
      </c>
      <c r="BF46" s="71">
        <f t="shared" ca="1" si="189"/>
        <v>2924.2392743217315</v>
      </c>
      <c r="BG46" s="71">
        <f t="shared" ca="1" si="189"/>
        <v>3664.376711289995</v>
      </c>
      <c r="BH46" s="71">
        <f t="shared" ca="1" si="189"/>
        <v>1016.2209642602852</v>
      </c>
      <c r="BI46" s="71">
        <f t="shared" ca="1" si="189"/>
        <v>1896.8180290284554</v>
      </c>
      <c r="BJ46" s="71">
        <f t="shared" ca="1" si="189"/>
        <v>3096.1466084265567</v>
      </c>
      <c r="BK46" s="71">
        <f t="shared" ca="1" si="189"/>
        <v>3918.7559031436363</v>
      </c>
      <c r="BL46" s="71">
        <f t="shared" ca="1" si="189"/>
        <v>1030.5648627363666</v>
      </c>
      <c r="BM46" s="71">
        <f t="shared" ca="1" si="189"/>
        <v>1987.8976381395642</v>
      </c>
      <c r="BN46" s="71">
        <f t="shared" ca="1" si="189"/>
        <v>3267.7012318785878</v>
      </c>
      <c r="BO46" s="71">
        <f t="shared" ca="1" si="189"/>
        <v>4172.6174190192742</v>
      </c>
      <c r="BP46" s="71">
        <f t="shared" ca="1" si="189"/>
        <v>1044.8799753102303</v>
      </c>
      <c r="BQ46" s="71">
        <f t="shared" ca="1" si="189"/>
        <v>2078.7834960232449</v>
      </c>
      <c r="BR46" s="71">
        <f t="shared" ca="1" si="189"/>
        <v>3438.8971387779802</v>
      </c>
      <c r="BS46" s="71">
        <f t="shared" ca="1" si="189"/>
        <v>4425.9524433137194</v>
      </c>
      <c r="BT46" s="71">
        <f t="shared" ca="1" si="189"/>
        <v>1059.1658110954099</v>
      </c>
      <c r="BU46" s="71">
        <f t="shared" ca="1" si="189"/>
        <v>2169.472302089689</v>
      </c>
      <c r="BV46" s="71">
        <f t="shared" ca="1" si="189"/>
        <v>3609.7282188315821</v>
      </c>
      <c r="BW46" s="71">
        <f t="shared" ref="BW46:DB46" ca="1" si="190">BV49*(BW$4&lt;=운영종료분기)</f>
        <v>4678.7520071804529</v>
      </c>
      <c r="BX46" s="71">
        <f t="shared" ca="1" si="190"/>
        <v>1073.421870660196</v>
      </c>
      <c r="BY46" s="71">
        <f t="shared" ca="1" si="190"/>
        <v>2259.960698353817</v>
      </c>
      <c r="BZ46" s="71">
        <f t="shared" ca="1" si="190"/>
        <v>3780.1882555009479</v>
      </c>
      <c r="CA46" s="71">
        <f t="shared" ca="1" si="190"/>
        <v>4931.0069858108145</v>
      </c>
      <c r="CB46" s="71">
        <f t="shared" ca="1" si="190"/>
        <v>1087.6476458758061</v>
      </c>
      <c r="CC46" s="71">
        <f t="shared" ca="1" si="190"/>
        <v>2350.2452684166292</v>
      </c>
      <c r="CD46" s="71">
        <f t="shared" ca="1" si="190"/>
        <v>3950.2709241168577</v>
      </c>
      <c r="CE46" s="71">
        <f t="shared" ca="1" si="190"/>
        <v>5182.7080956659711</v>
      </c>
      <c r="CF46" s="71">
        <f t="shared" ca="1" si="190"/>
        <v>3211.2176197618055</v>
      </c>
      <c r="CG46" s="71">
        <f t="shared" ca="1" si="190"/>
        <v>6649.8733176780852</v>
      </c>
      <c r="CH46" s="71">
        <f t="shared" ca="1" si="190"/>
        <v>10380.497133709665</v>
      </c>
      <c r="CI46" s="71">
        <f t="shared" ca="1" si="190"/>
        <v>13716.150579158793</v>
      </c>
      <c r="CJ46" s="71">
        <f t="shared" ca="1" si="190"/>
        <v>13177.344933475068</v>
      </c>
      <c r="CK46" s="71">
        <f t="shared" ca="1" si="190"/>
        <v>16574.906539427575</v>
      </c>
      <c r="CL46" s="71">
        <f t="shared" ca="1" si="190"/>
        <v>20268.175567201281</v>
      </c>
      <c r="CM46" s="71">
        <f t="shared" ca="1" si="190"/>
        <v>23568.288493931061</v>
      </c>
      <c r="CN46" s="71">
        <f t="shared" ca="1" si="190"/>
        <v>14588.626802983978</v>
      </c>
      <c r="CO46" s="71">
        <f t="shared" ca="1" si="190"/>
        <v>17944.911743103345</v>
      </c>
      <c r="CP46" s="71">
        <f t="shared" ca="1" si="190"/>
        <v>21600.643408749806</v>
      </c>
      <c r="CQ46" s="71">
        <f t="shared" ca="1" si="190"/>
        <v>24865.030126766767</v>
      </c>
      <c r="CR46" s="71">
        <f t="shared" ca="1" si="190"/>
        <v>19382.889453220781</v>
      </c>
      <c r="CS46" s="71">
        <f t="shared" ca="1" si="190"/>
        <v>23187.712037513538</v>
      </c>
      <c r="CT46" s="71">
        <f t="shared" ca="1" si="190"/>
        <v>0</v>
      </c>
      <c r="CU46" s="71">
        <f t="shared" ca="1" si="190"/>
        <v>0</v>
      </c>
      <c r="CV46" s="71">
        <f t="shared" ca="1" si="190"/>
        <v>0</v>
      </c>
      <c r="CW46" s="71">
        <f t="shared" ca="1" si="190"/>
        <v>0</v>
      </c>
      <c r="CX46" s="71">
        <f t="shared" ca="1" si="190"/>
        <v>0</v>
      </c>
      <c r="CY46" s="71">
        <f t="shared" ca="1" si="190"/>
        <v>0</v>
      </c>
      <c r="CZ46" s="71">
        <f t="shared" ca="1" si="190"/>
        <v>0</v>
      </c>
      <c r="DA46" s="71">
        <f t="shared" ca="1" si="190"/>
        <v>0</v>
      </c>
      <c r="DB46" s="71">
        <f t="shared" ca="1" si="190"/>
        <v>0</v>
      </c>
      <c r="DC46" s="71">
        <f t="shared" ref="DC46:DG46" ca="1" si="191">DB49*(DC$4&lt;=운영종료분기)</f>
        <v>0</v>
      </c>
      <c r="DD46" s="71">
        <f t="shared" ca="1" si="191"/>
        <v>0</v>
      </c>
      <c r="DE46" s="71">
        <f t="shared" ca="1" si="191"/>
        <v>0</v>
      </c>
      <c r="DF46" s="71">
        <f t="shared" ca="1" si="191"/>
        <v>0</v>
      </c>
      <c r="DG46" s="71">
        <f t="shared" ca="1" si="191"/>
        <v>0</v>
      </c>
      <c r="DH46" s="71">
        <f t="shared" ref="DH46" ca="1" si="192">DG49*(DH$4&lt;=운영종료분기)</f>
        <v>0</v>
      </c>
      <c r="DI46" s="71">
        <f t="shared" ref="DI46" ca="1" si="193">DH49*(DI$4&lt;=운영종료분기)</f>
        <v>0</v>
      </c>
      <c r="DJ46" s="71">
        <f t="shared" ref="DJ46" ca="1" si="194">DI49*(DJ$4&lt;=운영종료분기)</f>
        <v>0</v>
      </c>
      <c r="DK46" s="71">
        <f t="shared" ref="DK46" ca="1" si="195">DJ49*(DK$4&lt;=운영종료분기)</f>
        <v>0</v>
      </c>
      <c r="DL46" s="71">
        <f t="shared" ref="DL46" ca="1" si="196">DK49*(DL$4&lt;=운영종료분기)</f>
        <v>0</v>
      </c>
      <c r="DM46" s="71">
        <f t="shared" ref="DM46" ca="1" si="197">DL49*(DM$4&lt;=운영종료분기)</f>
        <v>0</v>
      </c>
      <c r="DN46" s="71">
        <f t="shared" ref="DN46" ca="1" si="198">DM49*(DN$4&lt;=운영종료분기)</f>
        <v>0</v>
      </c>
      <c r="DO46" s="71">
        <f t="shared" ref="DO46" ca="1" si="199">DN49*(DO$4&lt;=운영종료분기)</f>
        <v>0</v>
      </c>
      <c r="DP46" s="71">
        <f t="shared" ref="DP46" ca="1" si="200">DO49*(DP$4&lt;=운영종료분기)</f>
        <v>0</v>
      </c>
      <c r="DQ46" s="71">
        <f t="shared" ref="DQ46" ca="1" si="201">DP49*(DQ$4&lt;=운영종료분기)</f>
        <v>0</v>
      </c>
      <c r="DR46" s="71">
        <f t="shared" ref="DR46" ca="1" si="202">DQ49*(DR$4&lt;=운영종료분기)</f>
        <v>0</v>
      </c>
      <c r="DS46" s="71">
        <f t="shared" ref="DS46" ca="1" si="203">DR49*(DS$4&lt;=운영종료분기)</f>
        <v>0</v>
      </c>
      <c r="DT46" s="71">
        <f t="shared" ref="DT46" ca="1" si="204">DS49*(DT$4&lt;=운영종료분기)</f>
        <v>0</v>
      </c>
      <c r="DU46" s="71">
        <f t="shared" ref="DU46" ca="1" si="205">DT49*(DU$4&lt;=운영종료분기)</f>
        <v>0</v>
      </c>
      <c r="DV46" s="71">
        <f t="shared" ref="DV46" ca="1" si="206">DU49*(DV$4&lt;=운영종료분기)</f>
        <v>0</v>
      </c>
      <c r="DW46" s="71">
        <f t="shared" ref="DW46" ca="1" si="207">DV49*(DW$4&lt;=운영종료분기)</f>
        <v>0</v>
      </c>
      <c r="DX46" s="71">
        <f t="shared" ref="DX46" ca="1" si="208">DW49*(DX$4&lt;=운영종료분기)</f>
        <v>0</v>
      </c>
      <c r="DY46" s="71">
        <f t="shared" ref="DY46" ca="1" si="209">DX49*(DY$4&lt;=운영종료분기)</f>
        <v>0</v>
      </c>
      <c r="DZ46" s="71">
        <f t="shared" ref="DZ46" ca="1" si="210">DY49*(DZ$4&lt;=운영종료분기)</f>
        <v>0</v>
      </c>
      <c r="EA46" s="71">
        <f t="shared" ref="EA46" ca="1" si="211">DZ49*(EA$4&lt;=운영종료분기)</f>
        <v>0</v>
      </c>
      <c r="EB46" s="71">
        <f t="shared" ref="EB46" ca="1" si="212">EA49*(EB$4&lt;=운영종료분기)</f>
        <v>0</v>
      </c>
      <c r="EC46" s="71">
        <f t="shared" ref="EC46" ca="1" si="213">EB49*(EC$4&lt;=운영종료분기)</f>
        <v>0</v>
      </c>
      <c r="ED46" s="71">
        <f t="shared" ref="ED46" ca="1" si="214">EC49*(ED$4&lt;=운영종료분기)</f>
        <v>0</v>
      </c>
      <c r="EE46" s="71">
        <f t="shared" ref="EE46" ca="1" si="215">ED49*(EE$4&lt;=운영종료분기)</f>
        <v>0</v>
      </c>
      <c r="EF46" s="71">
        <f t="shared" ref="EF46" ca="1" si="216">EE49*(EF$4&lt;=운영종료분기)</f>
        <v>0</v>
      </c>
      <c r="EG46" s="71">
        <f t="shared" ref="EG46" ca="1" si="217">EF49*(EG$4&lt;=운영종료분기)</f>
        <v>0</v>
      </c>
      <c r="EH46" s="71">
        <f t="shared" ref="EH46" ca="1" si="218">EG49*(EH$4&lt;=운영종료분기)</f>
        <v>0</v>
      </c>
      <c r="EI46" s="71">
        <f t="shared" ref="EI46" ca="1" si="219">EH49*(EI$4&lt;=운영종료분기)</f>
        <v>0</v>
      </c>
      <c r="EJ46" s="71">
        <f t="shared" ref="EJ46" ca="1" si="220">EI49*(EJ$4&lt;=운영종료분기)</f>
        <v>0</v>
      </c>
      <c r="EK46" s="71">
        <f t="shared" ref="EK46" ca="1" si="221">EJ49*(EK$4&lt;=운영종료분기)</f>
        <v>0</v>
      </c>
      <c r="EL46" s="71">
        <f t="shared" ref="EL46" ca="1" si="222">EK49*(EL$4&lt;=운영종료분기)</f>
        <v>0</v>
      </c>
      <c r="EM46" s="71">
        <f t="shared" ref="EM46" ca="1" si="223">EL49*(EM$4&lt;=운영종료분기)</f>
        <v>0</v>
      </c>
      <c r="EN46" s="71">
        <f t="shared" ref="EN46" ca="1" si="224">EM49*(EN$4&lt;=운영종료분기)</f>
        <v>0</v>
      </c>
      <c r="EO46" s="71">
        <f t="shared" ref="EO46" ca="1" si="225">EN49*(EO$4&lt;=운영종료분기)</f>
        <v>0</v>
      </c>
      <c r="EP46" s="71">
        <f t="shared" ref="EP46" ca="1" si="226">EO49*(EP$4&lt;=운영종료분기)</f>
        <v>0</v>
      </c>
    </row>
    <row r="47" spans="1:146" ht="14.1" customHeight="1">
      <c r="B47" s="139" t="s">
        <v>21</v>
      </c>
      <c r="C47" s="141"/>
      <c r="D47" s="308" t="s">
        <v>97</v>
      </c>
      <c r="E47" s="217">
        <f ca="1">SUM(G47:EP47)</f>
        <v>25545.933620972479</v>
      </c>
      <c r="F47" s="217"/>
      <c r="G47" s="217"/>
      <c r="H47" s="217">
        <f ca="1">'CF(Q)'!H73</f>
        <v>0</v>
      </c>
      <c r="I47" s="217">
        <f ca="1">'CF(Q)'!I73</f>
        <v>0</v>
      </c>
      <c r="J47" s="217">
        <f ca="1">'CF(Q)'!J73</f>
        <v>0</v>
      </c>
      <c r="K47" s="217">
        <f ca="1">'CF(Q)'!K73</f>
        <v>0</v>
      </c>
      <c r="L47" s="217">
        <f ca="1">'CF(Q)'!L73</f>
        <v>0</v>
      </c>
      <c r="M47" s="217">
        <f ca="1">'CF(Q)'!M73</f>
        <v>0</v>
      </c>
      <c r="N47" s="217">
        <f ca="1">'CF(Q)'!N73</f>
        <v>0</v>
      </c>
      <c r="O47" s="217">
        <f ca="1">'CF(Q)'!O73</f>
        <v>0</v>
      </c>
      <c r="P47" s="217">
        <f ca="1">'CF(Q)'!P73</f>
        <v>0</v>
      </c>
      <c r="Q47" s="217">
        <f ca="1">'CF(Q)'!Q73</f>
        <v>0</v>
      </c>
      <c r="R47" s="217">
        <f ca="1">'CF(Q)'!R73</f>
        <v>463.84582703872275</v>
      </c>
      <c r="S47" s="217">
        <f ca="1">'CF(Q)'!S73</f>
        <v>201.17269127195414</v>
      </c>
      <c r="T47" s="217">
        <f ca="1">'CF(Q)'!T73</f>
        <v>2172.4275138440844</v>
      </c>
      <c r="U47" s="217">
        <f ca="1">'CF(Q)'!U73</f>
        <v>-1709.8082273349228</v>
      </c>
      <c r="V47" s="217">
        <f ca="1">'CF(Q)'!V73</f>
        <v>-777.58441929915716</v>
      </c>
      <c r="W47" s="217">
        <f ca="1">'CF(Q)'!W73</f>
        <v>215.76631627250936</v>
      </c>
      <c r="X47" s="217">
        <f ca="1">'CF(Q)'!X73</f>
        <v>415.09584502486177</v>
      </c>
      <c r="Y47" s="217">
        <f ca="1">'CF(Q)'!Y73</f>
        <v>697.13690755173957</v>
      </c>
      <c r="Z47" s="217">
        <f ca="1">'CF(Q)'!Z73</f>
        <v>300.7752152454118</v>
      </c>
      <c r="AA47" s="217">
        <f ca="1">'CF(Q)'!AA73</f>
        <v>-731.0412060850058</v>
      </c>
      <c r="AB47" s="217">
        <f ca="1">'CF(Q)'!AB73</f>
        <v>481.05058245564214</v>
      </c>
      <c r="AC47" s="217">
        <f ca="1">'CF(Q)'!AC73</f>
        <v>766.83094868841181</v>
      </c>
      <c r="AD47" s="217">
        <f ca="1">'CF(Q)'!AD73</f>
        <v>244.82435916498343</v>
      </c>
      <c r="AE47" s="217">
        <f ca="1">'CF(Q)'!AE73</f>
        <v>-1583.4954129463204</v>
      </c>
      <c r="AF47" s="217">
        <f ca="1">'CF(Q)'!AF73</f>
        <v>423.10107926142337</v>
      </c>
      <c r="AG47" s="217">
        <f ca="1">'CF(Q)'!AG73</f>
        <v>714.48949920008818</v>
      </c>
      <c r="AH47" s="217">
        <f ca="1">'CF(Q)'!AH73</f>
        <v>323.70435585017958</v>
      </c>
      <c r="AI47" s="217">
        <f ca="1">'CF(Q)'!AI73</f>
        <v>-1422.4046749373501</v>
      </c>
      <c r="AJ47" s="217">
        <f ca="1">'CF(Q)'!AJ73</f>
        <v>411.86992883282801</v>
      </c>
      <c r="AK47" s="217">
        <f ca="1">'CF(Q)'!AK73</f>
        <v>708.16562122738833</v>
      </c>
      <c r="AL47" s="217">
        <f ca="1">'CF(Q)'!AL73</f>
        <v>325.39869448248464</v>
      </c>
      <c r="AM47" s="217">
        <f ca="1">'CF(Q)'!AM73</f>
        <v>-1483.117957702485</v>
      </c>
      <c r="AN47" s="217">
        <f ca="1">'CF(Q)'!AN73</f>
        <v>494.53905785134339</v>
      </c>
      <c r="AO47" s="217">
        <f ca="1">'CF(Q)'!AO73</f>
        <v>794.5740539517974</v>
      </c>
      <c r="AP47" s="217">
        <f ca="1">'CF(Q)'!AP73</f>
        <v>408.65488429640209</v>
      </c>
      <c r="AQ47" s="217">
        <f ca="1">'CF(Q)'!AQ73</f>
        <v>-1714.9469511073858</v>
      </c>
      <c r="AR47" s="217">
        <f ca="1">'CF(Q)'!AR73</f>
        <v>572.05910055147092</v>
      </c>
      <c r="AS47" s="217">
        <f ca="1">'CF(Q)'!AS73</f>
        <v>875.83340035781998</v>
      </c>
      <c r="AT47" s="217">
        <f ca="1">'CF(Q)'!AT73</f>
        <v>491.75945382831833</v>
      </c>
      <c r="AU47" s="217">
        <f ca="1">'CF(Q)'!AU73</f>
        <v>-2107.6551496198117</v>
      </c>
      <c r="AV47" s="217">
        <f ca="1">'CF(Q)'!AV73</f>
        <v>649.42752296959918</v>
      </c>
      <c r="AW47" s="217">
        <f ca="1">'CF(Q)'!AW73</f>
        <v>956.94112648184455</v>
      </c>
      <c r="AX47" s="217">
        <f ca="1">'CF(Q)'!AX73</f>
        <v>574.70982515177911</v>
      </c>
      <c r="AY47" s="217">
        <f ca="1">'CF(Q)'!AY73</f>
        <v>-2166.6510805075814</v>
      </c>
      <c r="AZ47" s="217">
        <f ca="1">'CF(Q)'!AZ73</f>
        <v>726.64174717926937</v>
      </c>
      <c r="BA47" s="217">
        <f ca="1">'CF(Q)'!BA73</f>
        <v>1037.8946543974107</v>
      </c>
      <c r="BB47" s="217">
        <f ca="1">'CF(Q)'!BB73</f>
        <v>657.50337559899663</v>
      </c>
      <c r="BC47" s="217">
        <f ca="1">'CF(Q)'!BC73</f>
        <v>-2407.6397461164415</v>
      </c>
      <c r="BD47" s="217">
        <f ca="1">'CF(Q)'!BD73</f>
        <v>803.69915051269686</v>
      </c>
      <c r="BE47" s="217">
        <f ca="1">'CF(Q)'!BE73</f>
        <v>1118.6913614367318</v>
      </c>
      <c r="BF47" s="217">
        <f ca="1">'CF(Q)'!BF73</f>
        <v>740.1374369682635</v>
      </c>
      <c r="BG47" s="217">
        <f ca="1">'CF(Q)'!BG73</f>
        <v>-2648.1557470297098</v>
      </c>
      <c r="BH47" s="217">
        <f ca="1">'CF(Q)'!BH73</f>
        <v>880.59706476817007</v>
      </c>
      <c r="BI47" s="217">
        <f ca="1">'CF(Q)'!BI73</f>
        <v>1199.3285793981011</v>
      </c>
      <c r="BJ47" s="217">
        <f ca="1">'CF(Q)'!BJ73</f>
        <v>822.60929471707959</v>
      </c>
      <c r="BK47" s="217">
        <f ca="1">'CF(Q)'!BK73</f>
        <v>-2888.1910404072696</v>
      </c>
      <c r="BL47" s="217">
        <f ca="1">'CF(Q)'!BL73</f>
        <v>957.3327754031975</v>
      </c>
      <c r="BM47" s="217">
        <f ca="1">'CF(Q)'!BM73</f>
        <v>1279.8035937390237</v>
      </c>
      <c r="BN47" s="217">
        <f ca="1">'CF(Q)'!BN73</f>
        <v>904.91618714068682</v>
      </c>
      <c r="BO47" s="217">
        <f ca="1">'CF(Q)'!BO73</f>
        <v>-3127.7374437090439</v>
      </c>
      <c r="BP47" s="217">
        <f ca="1">'CF(Q)'!BP73</f>
        <v>1033.9035207130148</v>
      </c>
      <c r="BQ47" s="217">
        <f ca="1">'CF(Q)'!BQ73</f>
        <v>1360.1136427547353</v>
      </c>
      <c r="BR47" s="217">
        <f ca="1">'CF(Q)'!BR73</f>
        <v>987.0553045357392</v>
      </c>
      <c r="BS47" s="217">
        <f ca="1">'CF(Q)'!BS73</f>
        <v>-3366.7866322183095</v>
      </c>
      <c r="BT47" s="217">
        <f ca="1">'CF(Q)'!BT73</f>
        <v>1110.3064909942791</v>
      </c>
      <c r="BU47" s="217">
        <f ca="1">'CF(Q)'!BU73</f>
        <v>1440.2559167418931</v>
      </c>
      <c r="BV47" s="217">
        <f ca="1">'CF(Q)'!BV73</f>
        <v>1069.0237883488708</v>
      </c>
      <c r="BW47" s="217">
        <f ca="1">'CF(Q)'!BW73</f>
        <v>-3605.3301365202569</v>
      </c>
      <c r="BX47" s="217">
        <f ca="1">'CF(Q)'!BX73</f>
        <v>1186.5388276936208</v>
      </c>
      <c r="BY47" s="217">
        <f ca="1">'CF(Q)'!BY73</f>
        <v>1520.2275571471309</v>
      </c>
      <c r="BZ47" s="217">
        <f ca="1">'CF(Q)'!BZ73</f>
        <v>1150.8187303098666</v>
      </c>
      <c r="CA47" s="217">
        <f ca="1">'CF(Q)'!CA73</f>
        <v>-3843.3593399350084</v>
      </c>
      <c r="CB47" s="217">
        <f ca="1">'CF(Q)'!CB73</f>
        <v>1262.5976225408231</v>
      </c>
      <c r="CC47" s="217">
        <f ca="1">'CF(Q)'!CC73</f>
        <v>1600.0256557002285</v>
      </c>
      <c r="CD47" s="217">
        <f ca="1">'CF(Q)'!CD73</f>
        <v>1232.4371715491134</v>
      </c>
      <c r="CE47" s="217">
        <f ca="1">'CF(Q)'!CE73</f>
        <v>-1971.4904759041656</v>
      </c>
      <c r="CF47" s="217">
        <f ca="1">'CF(Q)'!CF73</f>
        <v>3438.6556979162797</v>
      </c>
      <c r="CG47" s="217">
        <f ca="1">'CF(Q)'!CG73</f>
        <v>3730.6238160315797</v>
      </c>
      <c r="CH47" s="217">
        <f ca="1">'CF(Q)'!CH73</f>
        <v>3335.6534454491284</v>
      </c>
      <c r="CI47" s="217">
        <f ca="1">'CF(Q)'!CI73</f>
        <v>-538.80564568372574</v>
      </c>
      <c r="CJ47" s="217">
        <f ca="1">'CF(Q)'!CJ73</f>
        <v>3397.5616059525073</v>
      </c>
      <c r="CK47" s="217">
        <f ca="1">'CF(Q)'!CK73</f>
        <v>3693.2690277737056</v>
      </c>
      <c r="CL47" s="217">
        <f ca="1">'CF(Q)'!CL73</f>
        <v>3300.1129267297802</v>
      </c>
      <c r="CM47" s="217">
        <f ca="1">'CF(Q)'!CM73</f>
        <v>-8979.6616909470831</v>
      </c>
      <c r="CN47" s="217">
        <f ca="1">'CF(Q)'!CN73</f>
        <v>3356.2849401193671</v>
      </c>
      <c r="CO47" s="217">
        <f ca="1">'CF(Q)'!CO73</f>
        <v>3655.7316656464609</v>
      </c>
      <c r="CP47" s="217">
        <f ca="1">'CF(Q)'!CP73</f>
        <v>3264.3867180169618</v>
      </c>
      <c r="CQ47" s="217">
        <f ca="1">'CF(Q)'!CQ73</f>
        <v>-5482.1406735459859</v>
      </c>
      <c r="CR47" s="217">
        <f ca="1">'CF(Q)'!CR73</f>
        <v>3804.8225842927568</v>
      </c>
      <c r="CS47" s="217">
        <f ca="1">'CF(Q)'!CS73</f>
        <v>2358.2215834589406</v>
      </c>
      <c r="CT47" s="217">
        <f ca="1">'CF(Q)'!CT73</f>
        <v>0</v>
      </c>
      <c r="CU47" s="217">
        <f ca="1">'CF(Q)'!CU73</f>
        <v>0</v>
      </c>
      <c r="CV47" s="217">
        <f ca="1">'CF(Q)'!CV73</f>
        <v>0</v>
      </c>
      <c r="CW47" s="217">
        <f ca="1">'CF(Q)'!CW73</f>
        <v>0</v>
      </c>
      <c r="CX47" s="217">
        <f ca="1">'CF(Q)'!CX73</f>
        <v>0</v>
      </c>
      <c r="CY47" s="217">
        <f ca="1">'CF(Q)'!CY73</f>
        <v>0</v>
      </c>
      <c r="CZ47" s="217">
        <f ca="1">'CF(Q)'!CZ73</f>
        <v>0</v>
      </c>
      <c r="DA47" s="217">
        <f ca="1">'CF(Q)'!DA73</f>
        <v>0</v>
      </c>
      <c r="DB47" s="217">
        <f ca="1">'CF(Q)'!DB73</f>
        <v>0</v>
      </c>
      <c r="DC47" s="217">
        <f ca="1">'CF(Q)'!DC73</f>
        <v>0</v>
      </c>
      <c r="DD47" s="217">
        <f ca="1">'CF(Q)'!DD73</f>
        <v>0</v>
      </c>
      <c r="DE47" s="217">
        <f ca="1">'CF(Q)'!DE73</f>
        <v>0</v>
      </c>
      <c r="DF47" s="217">
        <f ca="1">'CF(Q)'!DF73</f>
        <v>0</v>
      </c>
      <c r="DG47" s="217">
        <f ca="1">'CF(Q)'!DG73</f>
        <v>0</v>
      </c>
      <c r="DH47" s="217">
        <f ca="1">'CF(Q)'!DH73</f>
        <v>0</v>
      </c>
      <c r="DI47" s="217">
        <f ca="1">'CF(Q)'!DI73</f>
        <v>0</v>
      </c>
      <c r="DJ47" s="217">
        <f ca="1">'CF(Q)'!DJ73</f>
        <v>0</v>
      </c>
      <c r="DK47" s="217">
        <f ca="1">'CF(Q)'!DK73</f>
        <v>0</v>
      </c>
      <c r="DL47" s="217">
        <f ca="1">'CF(Q)'!DL73</f>
        <v>0</v>
      </c>
      <c r="DM47" s="217">
        <f ca="1">'CF(Q)'!DM73</f>
        <v>0</v>
      </c>
      <c r="DN47" s="217">
        <f ca="1">'CF(Q)'!DN73</f>
        <v>0</v>
      </c>
      <c r="DO47" s="217">
        <f ca="1">'CF(Q)'!DO73</f>
        <v>0</v>
      </c>
      <c r="DP47" s="217">
        <f ca="1">'CF(Q)'!DP73</f>
        <v>0</v>
      </c>
      <c r="DQ47" s="217">
        <f ca="1">'CF(Q)'!DQ73</f>
        <v>0</v>
      </c>
      <c r="DR47" s="217">
        <f ca="1">'CF(Q)'!DR73</f>
        <v>0</v>
      </c>
      <c r="DS47" s="217">
        <f ca="1">'CF(Q)'!DS73</f>
        <v>0</v>
      </c>
      <c r="DT47" s="217">
        <f ca="1">'CF(Q)'!DT73</f>
        <v>0</v>
      </c>
      <c r="DU47" s="217">
        <f ca="1">'CF(Q)'!DU73</f>
        <v>0</v>
      </c>
      <c r="DV47" s="217">
        <f ca="1">'CF(Q)'!DV73</f>
        <v>0</v>
      </c>
      <c r="DW47" s="217">
        <f ca="1">'CF(Q)'!DW73</f>
        <v>0</v>
      </c>
      <c r="DX47" s="217">
        <f ca="1">'CF(Q)'!DX73</f>
        <v>0</v>
      </c>
      <c r="DY47" s="217">
        <f ca="1">'CF(Q)'!DY73</f>
        <v>0</v>
      </c>
      <c r="DZ47" s="217">
        <f ca="1">'CF(Q)'!DZ73</f>
        <v>0</v>
      </c>
      <c r="EA47" s="217">
        <f ca="1">'CF(Q)'!EA73</f>
        <v>0</v>
      </c>
      <c r="EB47" s="217">
        <f ca="1">'CF(Q)'!EB73</f>
        <v>0</v>
      </c>
      <c r="EC47" s="217">
        <f ca="1">'CF(Q)'!EC73</f>
        <v>0</v>
      </c>
      <c r="ED47" s="217">
        <f ca="1">'CF(Q)'!ED73</f>
        <v>0</v>
      </c>
      <c r="EE47" s="217">
        <f ca="1">'CF(Q)'!EE73</f>
        <v>0</v>
      </c>
      <c r="EF47" s="217">
        <f ca="1">'CF(Q)'!EF73</f>
        <v>0</v>
      </c>
      <c r="EG47" s="217">
        <f ca="1">'CF(Q)'!EG73</f>
        <v>0</v>
      </c>
      <c r="EH47" s="217">
        <f ca="1">'CF(Q)'!EH73</f>
        <v>0</v>
      </c>
      <c r="EI47" s="217">
        <f ca="1">'CF(Q)'!EI73</f>
        <v>0</v>
      </c>
      <c r="EJ47" s="217">
        <f ca="1">'CF(Q)'!EJ73</f>
        <v>0</v>
      </c>
      <c r="EK47" s="217">
        <f ca="1">'CF(Q)'!EK73</f>
        <v>0</v>
      </c>
      <c r="EL47" s="217">
        <f ca="1">'CF(Q)'!EL73</f>
        <v>0</v>
      </c>
      <c r="EM47" s="217">
        <f ca="1">'CF(Q)'!EM73</f>
        <v>0</v>
      </c>
      <c r="EN47" s="217">
        <f ca="1">'CF(Q)'!EN73</f>
        <v>0</v>
      </c>
      <c r="EO47" s="217">
        <f ca="1">'CF(Q)'!EO73</f>
        <v>0</v>
      </c>
      <c r="EP47" s="217">
        <f ca="1">'CF(Q)'!EP73</f>
        <v>0</v>
      </c>
    </row>
    <row r="48" spans="1:146" ht="14.1" customHeight="1">
      <c r="B48" s="30" t="s">
        <v>22</v>
      </c>
      <c r="C48" s="46"/>
      <c r="D48" s="356" t="s">
        <v>97</v>
      </c>
      <c r="E48" s="237">
        <f>SUM(G48:EP48)</f>
        <v>0</v>
      </c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/>
      <c r="Y48" s="237"/>
      <c r="Z48" s="237"/>
      <c r="AA48" s="237"/>
      <c r="AB48" s="237"/>
      <c r="AC48" s="237"/>
      <c r="AD48" s="237"/>
      <c r="AE48" s="237"/>
      <c r="AF48" s="237"/>
      <c r="AG48" s="237"/>
      <c r="AH48" s="237"/>
      <c r="AI48" s="237"/>
      <c r="AJ48" s="237"/>
      <c r="AK48" s="237"/>
      <c r="AL48" s="237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7"/>
      <c r="AY48" s="237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  <c r="BJ48" s="237"/>
      <c r="BK48" s="237"/>
      <c r="BL48" s="237"/>
      <c r="BM48" s="237"/>
      <c r="BN48" s="237"/>
      <c r="BO48" s="237"/>
      <c r="BP48" s="237"/>
      <c r="BQ48" s="237"/>
      <c r="BR48" s="237"/>
      <c r="BS48" s="237"/>
      <c r="BT48" s="237"/>
      <c r="BU48" s="237"/>
      <c r="BV48" s="237"/>
      <c r="BW48" s="237"/>
      <c r="BX48" s="237"/>
      <c r="BY48" s="237"/>
      <c r="BZ48" s="237"/>
      <c r="CA48" s="237"/>
      <c r="CB48" s="237"/>
      <c r="CC48" s="237"/>
      <c r="CD48" s="237"/>
      <c r="CE48" s="237"/>
      <c r="CF48" s="237"/>
      <c r="CG48" s="237"/>
      <c r="CH48" s="237"/>
      <c r="CI48" s="237"/>
      <c r="CJ48" s="237"/>
      <c r="CK48" s="237"/>
      <c r="CL48" s="237"/>
      <c r="CM48" s="237"/>
      <c r="CN48" s="237"/>
      <c r="CO48" s="237"/>
      <c r="CP48" s="237"/>
      <c r="CQ48" s="237"/>
      <c r="CR48" s="237"/>
      <c r="CS48" s="237"/>
      <c r="CT48" s="237"/>
      <c r="CU48" s="237"/>
      <c r="CV48" s="237"/>
      <c r="CW48" s="237"/>
      <c r="CX48" s="237"/>
      <c r="CY48" s="237"/>
      <c r="CZ48" s="237"/>
      <c r="DA48" s="237"/>
      <c r="DB48" s="237"/>
      <c r="DC48" s="237"/>
      <c r="DD48" s="237"/>
      <c r="DE48" s="237"/>
      <c r="DF48" s="237"/>
      <c r="DG48" s="237"/>
      <c r="DH48" s="237"/>
      <c r="DI48" s="237"/>
      <c r="DJ48" s="237"/>
      <c r="DK48" s="237"/>
      <c r="DL48" s="237"/>
      <c r="DM48" s="237"/>
      <c r="DN48" s="237"/>
      <c r="DO48" s="237"/>
      <c r="DP48" s="237"/>
      <c r="DQ48" s="237"/>
      <c r="DR48" s="237"/>
      <c r="DS48" s="237"/>
      <c r="DT48" s="237"/>
      <c r="DU48" s="237"/>
      <c r="DV48" s="237"/>
      <c r="DW48" s="237"/>
      <c r="DX48" s="237"/>
      <c r="DY48" s="237"/>
      <c r="DZ48" s="237"/>
      <c r="EA48" s="237"/>
      <c r="EB48" s="237"/>
      <c r="EC48" s="237"/>
      <c r="ED48" s="237"/>
      <c r="EE48" s="237"/>
      <c r="EF48" s="237"/>
      <c r="EG48" s="237"/>
      <c r="EH48" s="237"/>
      <c r="EI48" s="237"/>
      <c r="EJ48" s="237"/>
      <c r="EK48" s="237"/>
      <c r="EL48" s="237"/>
      <c r="EM48" s="237"/>
      <c r="EN48" s="237"/>
      <c r="EO48" s="237"/>
      <c r="EP48" s="237"/>
    </row>
    <row r="49" spans="2:146" ht="14.1" customHeight="1">
      <c r="B49" s="20" t="s">
        <v>23</v>
      </c>
      <c r="D49" s="306" t="s">
        <v>97</v>
      </c>
      <c r="E49" s="71"/>
      <c r="F49" s="71"/>
      <c r="G49" s="71"/>
      <c r="H49" s="71">
        <f t="shared" ref="H49:J49" ca="1" si="227">H46+H47-H48</f>
        <v>0</v>
      </c>
      <c r="I49" s="71">
        <f t="shared" ca="1" si="227"/>
        <v>0</v>
      </c>
      <c r="J49" s="71">
        <f t="shared" ca="1" si="227"/>
        <v>0</v>
      </c>
      <c r="K49" s="71">
        <f t="shared" ref="K49:V49" ca="1" si="228">K46+K47-K48</f>
        <v>0</v>
      </c>
      <c r="L49" s="71">
        <f t="shared" ca="1" si="228"/>
        <v>0</v>
      </c>
      <c r="M49" s="71">
        <f t="shared" ca="1" si="228"/>
        <v>0</v>
      </c>
      <c r="N49" s="71">
        <f t="shared" ca="1" si="228"/>
        <v>0</v>
      </c>
      <c r="O49" s="71">
        <f t="shared" ca="1" si="228"/>
        <v>0</v>
      </c>
      <c r="P49" s="71">
        <f t="shared" ca="1" si="228"/>
        <v>0</v>
      </c>
      <c r="Q49" s="71">
        <f t="shared" ca="1" si="228"/>
        <v>0</v>
      </c>
      <c r="R49" s="71">
        <f t="shared" ca="1" si="228"/>
        <v>463.84582703872275</v>
      </c>
      <c r="S49" s="71">
        <f t="shared" ca="1" si="228"/>
        <v>665.01851831067688</v>
      </c>
      <c r="T49" s="71">
        <f t="shared" ca="1" si="228"/>
        <v>2837.4460321547613</v>
      </c>
      <c r="U49" s="71">
        <f t="shared" ca="1" si="228"/>
        <v>1127.6378048198385</v>
      </c>
      <c r="V49" s="71">
        <f t="shared" ca="1" si="228"/>
        <v>350.05338552068133</v>
      </c>
      <c r="W49" s="71">
        <f t="shared" ref="W49:AL49" ca="1" si="229">W46+W47-W48</f>
        <v>565.81970179319069</v>
      </c>
      <c r="X49" s="71">
        <f t="shared" ca="1" si="229"/>
        <v>980.91554681805246</v>
      </c>
      <c r="Y49" s="71">
        <f t="shared" ca="1" si="229"/>
        <v>1678.052454369792</v>
      </c>
      <c r="Z49" s="71">
        <f t="shared" ca="1" si="229"/>
        <v>1978.8276696152038</v>
      </c>
      <c r="AA49" s="71">
        <f t="shared" ca="1" si="229"/>
        <v>1247.786463530198</v>
      </c>
      <c r="AB49" s="71">
        <f t="shared" ca="1" si="229"/>
        <v>1728.8370459858402</v>
      </c>
      <c r="AC49" s="71">
        <f t="shared" ca="1" si="229"/>
        <v>2495.667994674252</v>
      </c>
      <c r="AD49" s="71">
        <f t="shared" ca="1" si="229"/>
        <v>2740.4923538392354</v>
      </c>
      <c r="AE49" s="71">
        <f t="shared" ca="1" si="229"/>
        <v>1156.9969408929151</v>
      </c>
      <c r="AF49" s="71">
        <f t="shared" ca="1" si="229"/>
        <v>1580.0980201543384</v>
      </c>
      <c r="AG49" s="71">
        <f t="shared" ca="1" si="229"/>
        <v>2294.5875193544266</v>
      </c>
      <c r="AH49" s="71">
        <f t="shared" ca="1" si="229"/>
        <v>2618.2918752046062</v>
      </c>
      <c r="AI49" s="71">
        <f t="shared" ca="1" si="229"/>
        <v>1195.887200267256</v>
      </c>
      <c r="AJ49" s="71">
        <f t="shared" ca="1" si="229"/>
        <v>1607.7571291000841</v>
      </c>
      <c r="AK49" s="71">
        <f t="shared" ca="1" si="229"/>
        <v>2315.9227503274724</v>
      </c>
      <c r="AL49" s="71">
        <f t="shared" ca="1" si="229"/>
        <v>2641.321444809957</v>
      </c>
      <c r="AM49" s="71">
        <f t="shared" ref="AM49:BR49" ca="1" si="230">AM46+AM47-AM48</f>
        <v>1158.203487107472</v>
      </c>
      <c r="AN49" s="71">
        <f t="shared" ca="1" si="230"/>
        <v>1652.7425449588154</v>
      </c>
      <c r="AO49" s="71">
        <f t="shared" ca="1" si="230"/>
        <v>2447.3165989106128</v>
      </c>
      <c r="AP49" s="71">
        <f t="shared" ca="1" si="230"/>
        <v>2855.9714832070149</v>
      </c>
      <c r="AQ49" s="71">
        <f t="shared" ca="1" si="230"/>
        <v>1141.0245320996291</v>
      </c>
      <c r="AR49" s="71">
        <f t="shared" ca="1" si="230"/>
        <v>1713.0836326511001</v>
      </c>
      <c r="AS49" s="71">
        <f t="shared" ca="1" si="230"/>
        <v>2588.91703300892</v>
      </c>
      <c r="AT49" s="71">
        <f t="shared" ca="1" si="230"/>
        <v>3080.6764868372384</v>
      </c>
      <c r="AU49" s="71">
        <f t="shared" ca="1" si="230"/>
        <v>973.02133721742666</v>
      </c>
      <c r="AV49" s="71">
        <f t="shared" ca="1" si="230"/>
        <v>1622.4488601870257</v>
      </c>
      <c r="AW49" s="71">
        <f t="shared" ca="1" si="230"/>
        <v>2579.3899866688703</v>
      </c>
      <c r="AX49" s="71">
        <f t="shared" ca="1" si="230"/>
        <v>3154.0998118206494</v>
      </c>
      <c r="AY49" s="71">
        <f t="shared" ca="1" si="230"/>
        <v>987.44873131306804</v>
      </c>
      <c r="AZ49" s="71">
        <f t="shared" ca="1" si="230"/>
        <v>1714.0904784923373</v>
      </c>
      <c r="BA49" s="71">
        <f t="shared" ca="1" si="230"/>
        <v>2751.985132889748</v>
      </c>
      <c r="BB49" s="71">
        <f t="shared" ca="1" si="230"/>
        <v>3409.4885084887446</v>
      </c>
      <c r="BC49" s="71">
        <f t="shared" ca="1" si="230"/>
        <v>1001.8487623723031</v>
      </c>
      <c r="BD49" s="71">
        <f t="shared" ca="1" si="230"/>
        <v>1805.547912885</v>
      </c>
      <c r="BE49" s="71">
        <f t="shared" ca="1" si="230"/>
        <v>2924.2392743217315</v>
      </c>
      <c r="BF49" s="71">
        <f t="shared" ca="1" si="230"/>
        <v>3664.376711289995</v>
      </c>
      <c r="BG49" s="71">
        <f t="shared" ca="1" si="230"/>
        <v>1016.2209642602852</v>
      </c>
      <c r="BH49" s="71">
        <f t="shared" ca="1" si="230"/>
        <v>1896.8180290284554</v>
      </c>
      <c r="BI49" s="71">
        <f t="shared" ca="1" si="230"/>
        <v>3096.1466084265567</v>
      </c>
      <c r="BJ49" s="71">
        <f t="shared" ca="1" si="230"/>
        <v>3918.7559031436363</v>
      </c>
      <c r="BK49" s="71">
        <f t="shared" ca="1" si="230"/>
        <v>1030.5648627363666</v>
      </c>
      <c r="BL49" s="71">
        <f t="shared" ca="1" si="230"/>
        <v>1987.8976381395642</v>
      </c>
      <c r="BM49" s="71">
        <f t="shared" ca="1" si="230"/>
        <v>3267.7012318785878</v>
      </c>
      <c r="BN49" s="71">
        <f t="shared" ca="1" si="230"/>
        <v>4172.6174190192742</v>
      </c>
      <c r="BO49" s="71">
        <f t="shared" ca="1" si="230"/>
        <v>1044.8799753102303</v>
      </c>
      <c r="BP49" s="71">
        <f t="shared" ca="1" si="230"/>
        <v>2078.7834960232449</v>
      </c>
      <c r="BQ49" s="71">
        <f t="shared" ca="1" si="230"/>
        <v>3438.8971387779802</v>
      </c>
      <c r="BR49" s="71">
        <f t="shared" ca="1" si="230"/>
        <v>4425.9524433137194</v>
      </c>
      <c r="BS49" s="71">
        <f t="shared" ref="BS49:CT49" ca="1" si="231">BS46+BS47-BS48</f>
        <v>1059.1658110954099</v>
      </c>
      <c r="BT49" s="71">
        <f t="shared" ca="1" si="231"/>
        <v>2169.472302089689</v>
      </c>
      <c r="BU49" s="71">
        <f t="shared" ca="1" si="231"/>
        <v>3609.7282188315821</v>
      </c>
      <c r="BV49" s="71">
        <f t="shared" ca="1" si="231"/>
        <v>4678.7520071804529</v>
      </c>
      <c r="BW49" s="71">
        <f t="shared" ca="1" si="231"/>
        <v>1073.421870660196</v>
      </c>
      <c r="BX49" s="71">
        <f t="shared" ca="1" si="231"/>
        <v>2259.960698353817</v>
      </c>
      <c r="BY49" s="71">
        <f t="shared" ca="1" si="231"/>
        <v>3780.1882555009479</v>
      </c>
      <c r="BZ49" s="71">
        <f t="shared" ca="1" si="231"/>
        <v>4931.0069858108145</v>
      </c>
      <c r="CA49" s="71">
        <f t="shared" ca="1" si="231"/>
        <v>1087.6476458758061</v>
      </c>
      <c r="CB49" s="71">
        <f t="shared" ca="1" si="231"/>
        <v>2350.2452684166292</v>
      </c>
      <c r="CC49" s="71">
        <f t="shared" ca="1" si="231"/>
        <v>3950.2709241168577</v>
      </c>
      <c r="CD49" s="71">
        <f t="shared" ca="1" si="231"/>
        <v>5182.7080956659711</v>
      </c>
      <c r="CE49" s="71">
        <f t="shared" ca="1" si="231"/>
        <v>3211.2176197618055</v>
      </c>
      <c r="CF49" s="71">
        <f t="shared" ca="1" si="231"/>
        <v>6649.8733176780852</v>
      </c>
      <c r="CG49" s="71">
        <f t="shared" ca="1" si="231"/>
        <v>10380.497133709665</v>
      </c>
      <c r="CH49" s="71">
        <f t="shared" ca="1" si="231"/>
        <v>13716.150579158793</v>
      </c>
      <c r="CI49" s="71">
        <f t="shared" ca="1" si="231"/>
        <v>13177.344933475068</v>
      </c>
      <c r="CJ49" s="71">
        <f t="shared" ca="1" si="231"/>
        <v>16574.906539427575</v>
      </c>
      <c r="CK49" s="71">
        <f t="shared" ca="1" si="231"/>
        <v>20268.175567201281</v>
      </c>
      <c r="CL49" s="71">
        <f t="shared" ca="1" si="231"/>
        <v>23568.288493931061</v>
      </c>
      <c r="CM49" s="71">
        <f t="shared" ca="1" si="231"/>
        <v>14588.626802983978</v>
      </c>
      <c r="CN49" s="71">
        <f t="shared" ca="1" si="231"/>
        <v>17944.911743103345</v>
      </c>
      <c r="CO49" s="71">
        <f t="shared" ca="1" si="231"/>
        <v>21600.643408749806</v>
      </c>
      <c r="CP49" s="71">
        <f t="shared" ca="1" si="231"/>
        <v>24865.030126766767</v>
      </c>
      <c r="CQ49" s="71">
        <f t="shared" ca="1" si="231"/>
        <v>19382.889453220781</v>
      </c>
      <c r="CR49" s="71">
        <f t="shared" ca="1" si="231"/>
        <v>23187.712037513538</v>
      </c>
      <c r="CS49" s="71">
        <f t="shared" ca="1" si="231"/>
        <v>25545.933620972479</v>
      </c>
      <c r="CT49" s="71">
        <f t="shared" ca="1" si="231"/>
        <v>0</v>
      </c>
      <c r="CU49" s="71">
        <f t="shared" ref="CU49:DG49" ca="1" si="232">CU46+CU47-CU48</f>
        <v>0</v>
      </c>
      <c r="CV49" s="71">
        <f t="shared" ca="1" si="232"/>
        <v>0</v>
      </c>
      <c r="CW49" s="71">
        <f t="shared" ca="1" si="232"/>
        <v>0</v>
      </c>
      <c r="CX49" s="71">
        <f t="shared" ca="1" si="232"/>
        <v>0</v>
      </c>
      <c r="CY49" s="71">
        <f t="shared" ca="1" si="232"/>
        <v>0</v>
      </c>
      <c r="CZ49" s="71">
        <f t="shared" ca="1" si="232"/>
        <v>0</v>
      </c>
      <c r="DA49" s="71">
        <f t="shared" ca="1" si="232"/>
        <v>0</v>
      </c>
      <c r="DB49" s="71">
        <f t="shared" ca="1" si="232"/>
        <v>0</v>
      </c>
      <c r="DC49" s="71">
        <f t="shared" ca="1" si="232"/>
        <v>0</v>
      </c>
      <c r="DD49" s="71">
        <f t="shared" ca="1" si="232"/>
        <v>0</v>
      </c>
      <c r="DE49" s="71">
        <f t="shared" ca="1" si="232"/>
        <v>0</v>
      </c>
      <c r="DF49" s="71">
        <f t="shared" ca="1" si="232"/>
        <v>0</v>
      </c>
      <c r="DG49" s="71">
        <f t="shared" ca="1" si="232"/>
        <v>0</v>
      </c>
      <c r="DH49" s="71">
        <f t="shared" ref="DH49:EP49" ca="1" si="233">DH46+DH47-DH48</f>
        <v>0</v>
      </c>
      <c r="DI49" s="71">
        <f t="shared" ca="1" si="233"/>
        <v>0</v>
      </c>
      <c r="DJ49" s="71">
        <f t="shared" ca="1" si="233"/>
        <v>0</v>
      </c>
      <c r="DK49" s="71">
        <f t="shared" ca="1" si="233"/>
        <v>0</v>
      </c>
      <c r="DL49" s="71">
        <f t="shared" ca="1" si="233"/>
        <v>0</v>
      </c>
      <c r="DM49" s="71">
        <f t="shared" ca="1" si="233"/>
        <v>0</v>
      </c>
      <c r="DN49" s="71">
        <f t="shared" ca="1" si="233"/>
        <v>0</v>
      </c>
      <c r="DO49" s="71">
        <f t="shared" ca="1" si="233"/>
        <v>0</v>
      </c>
      <c r="DP49" s="71">
        <f t="shared" ca="1" si="233"/>
        <v>0</v>
      </c>
      <c r="DQ49" s="71">
        <f t="shared" ca="1" si="233"/>
        <v>0</v>
      </c>
      <c r="DR49" s="71">
        <f t="shared" ca="1" si="233"/>
        <v>0</v>
      </c>
      <c r="DS49" s="71">
        <f t="shared" ca="1" si="233"/>
        <v>0</v>
      </c>
      <c r="DT49" s="71">
        <f t="shared" ca="1" si="233"/>
        <v>0</v>
      </c>
      <c r="DU49" s="71">
        <f t="shared" ca="1" si="233"/>
        <v>0</v>
      </c>
      <c r="DV49" s="71">
        <f t="shared" ca="1" si="233"/>
        <v>0</v>
      </c>
      <c r="DW49" s="71">
        <f t="shared" ca="1" si="233"/>
        <v>0</v>
      </c>
      <c r="DX49" s="71">
        <f t="shared" ca="1" si="233"/>
        <v>0</v>
      </c>
      <c r="DY49" s="71">
        <f t="shared" ca="1" si="233"/>
        <v>0</v>
      </c>
      <c r="DZ49" s="71">
        <f t="shared" ca="1" si="233"/>
        <v>0</v>
      </c>
      <c r="EA49" s="71">
        <f t="shared" ca="1" si="233"/>
        <v>0</v>
      </c>
      <c r="EB49" s="71">
        <f t="shared" ca="1" si="233"/>
        <v>0</v>
      </c>
      <c r="EC49" s="71">
        <f t="shared" ca="1" si="233"/>
        <v>0</v>
      </c>
      <c r="ED49" s="71">
        <f t="shared" ca="1" si="233"/>
        <v>0</v>
      </c>
      <c r="EE49" s="71">
        <f t="shared" ca="1" si="233"/>
        <v>0</v>
      </c>
      <c r="EF49" s="71">
        <f t="shared" ca="1" si="233"/>
        <v>0</v>
      </c>
      <c r="EG49" s="71">
        <f t="shared" ca="1" si="233"/>
        <v>0</v>
      </c>
      <c r="EH49" s="71">
        <f t="shared" ca="1" si="233"/>
        <v>0</v>
      </c>
      <c r="EI49" s="71">
        <f t="shared" ca="1" si="233"/>
        <v>0</v>
      </c>
      <c r="EJ49" s="71">
        <f t="shared" ca="1" si="233"/>
        <v>0</v>
      </c>
      <c r="EK49" s="71">
        <f t="shared" ca="1" si="233"/>
        <v>0</v>
      </c>
      <c r="EL49" s="71">
        <f t="shared" ca="1" si="233"/>
        <v>0</v>
      </c>
      <c r="EM49" s="71">
        <f t="shared" ca="1" si="233"/>
        <v>0</v>
      </c>
      <c r="EN49" s="71">
        <f t="shared" ca="1" si="233"/>
        <v>0</v>
      </c>
      <c r="EO49" s="71">
        <f t="shared" ca="1" si="233"/>
        <v>0</v>
      </c>
      <c r="EP49" s="71">
        <f t="shared" ca="1" si="233"/>
        <v>0</v>
      </c>
    </row>
    <row r="50" spans="2:146" ht="14.1" customHeight="1">
      <c r="B50" s="20"/>
      <c r="C50" s="20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68"/>
      <c r="BJ50" s="68"/>
      <c r="BK50" s="68"/>
      <c r="BL50" s="68"/>
      <c r="BM50" s="68"/>
      <c r="BN50" s="68"/>
      <c r="BO50" s="68"/>
      <c r="BP50" s="68"/>
      <c r="BQ50" s="68"/>
      <c r="BR50" s="68"/>
      <c r="BS50" s="68"/>
      <c r="BT50" s="68"/>
      <c r="BU50" s="68"/>
      <c r="BV50" s="68"/>
      <c r="BW50" s="68"/>
      <c r="BX50" s="68"/>
      <c r="BY50" s="68"/>
      <c r="BZ50" s="68"/>
      <c r="CA50" s="68"/>
      <c r="CB50" s="68"/>
      <c r="CC50" s="68"/>
      <c r="CD50" s="68"/>
      <c r="CE50" s="68"/>
      <c r="CF50" s="68"/>
      <c r="CG50" s="68"/>
      <c r="CH50" s="68"/>
      <c r="CI50" s="68"/>
      <c r="CJ50" s="68"/>
      <c r="CK50" s="68"/>
      <c r="CL50" s="68"/>
      <c r="CM50" s="68"/>
      <c r="CN50" s="68"/>
      <c r="CO50" s="68"/>
      <c r="CP50" s="68"/>
      <c r="CQ50" s="68"/>
      <c r="CR50" s="68"/>
      <c r="CS50" s="68"/>
      <c r="CT50" s="68"/>
      <c r="CU50" s="68"/>
      <c r="CV50" s="68"/>
      <c r="CW50" s="68"/>
      <c r="CX50" s="68"/>
      <c r="CY50" s="68"/>
      <c r="CZ50" s="68"/>
      <c r="DA50" s="68"/>
      <c r="DB50" s="68"/>
      <c r="DC50" s="68"/>
      <c r="DD50" s="68"/>
      <c r="DE50" s="68"/>
      <c r="DF50" s="68"/>
      <c r="DG50" s="68"/>
      <c r="DH50" s="68"/>
      <c r="DI50" s="68"/>
      <c r="DJ50" s="68"/>
      <c r="DK50" s="68"/>
      <c r="DL50" s="68"/>
      <c r="DM50" s="68"/>
      <c r="DN50" s="68"/>
      <c r="DO50" s="68"/>
      <c r="DP50" s="68"/>
      <c r="DQ50" s="68"/>
      <c r="DR50" s="68"/>
      <c r="DS50" s="68"/>
      <c r="DT50" s="68"/>
      <c r="DU50" s="68"/>
      <c r="DV50" s="68"/>
      <c r="DW50" s="68"/>
      <c r="DX50" s="68"/>
      <c r="DY50" s="68"/>
      <c r="DZ50" s="68"/>
      <c r="EA50" s="68"/>
      <c r="EB50" s="68"/>
      <c r="EC50" s="68"/>
      <c r="ED50" s="68"/>
      <c r="EE50" s="68"/>
      <c r="EF50" s="68"/>
      <c r="EG50" s="68"/>
      <c r="EH50" s="68"/>
      <c r="EI50" s="68"/>
      <c r="EJ50" s="68"/>
      <c r="EK50" s="68"/>
      <c r="EL50" s="68"/>
      <c r="EM50" s="68"/>
      <c r="EN50" s="68"/>
      <c r="EO50" s="68"/>
      <c r="EP50" s="68"/>
    </row>
    <row r="51" spans="2:146" ht="14.1" customHeight="1">
      <c r="B51" s="20"/>
      <c r="C51" s="20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68"/>
      <c r="BE51" s="68"/>
      <c r="BF51" s="68"/>
      <c r="BG51" s="68"/>
      <c r="BH51" s="68"/>
      <c r="BI51" s="68"/>
      <c r="BJ51" s="68"/>
      <c r="BK51" s="68"/>
      <c r="BL51" s="68"/>
      <c r="BM51" s="68"/>
      <c r="BN51" s="68"/>
      <c r="BO51" s="68"/>
      <c r="BP51" s="68"/>
      <c r="BQ51" s="68"/>
      <c r="BR51" s="68"/>
      <c r="BS51" s="68"/>
      <c r="BT51" s="68"/>
      <c r="BU51" s="68"/>
      <c r="BV51" s="68"/>
      <c r="BW51" s="68"/>
      <c r="BX51" s="68"/>
      <c r="BY51" s="68"/>
      <c r="BZ51" s="68"/>
      <c r="CA51" s="68"/>
      <c r="CB51" s="68"/>
      <c r="CC51" s="68"/>
      <c r="CD51" s="68"/>
      <c r="CE51" s="68"/>
      <c r="CF51" s="68"/>
      <c r="CG51" s="68"/>
      <c r="CH51" s="68"/>
      <c r="CI51" s="68"/>
      <c r="CJ51" s="68"/>
      <c r="CK51" s="68"/>
      <c r="CL51" s="68"/>
      <c r="CM51" s="68"/>
      <c r="CN51" s="68"/>
      <c r="CO51" s="68"/>
      <c r="CP51" s="68"/>
      <c r="CQ51" s="68"/>
      <c r="CR51" s="68"/>
      <c r="CS51" s="68"/>
      <c r="CT51" s="68"/>
      <c r="CU51" s="68"/>
      <c r="CV51" s="68"/>
      <c r="CW51" s="68"/>
      <c r="CX51" s="68"/>
      <c r="CY51" s="68"/>
      <c r="CZ51" s="68"/>
      <c r="DA51" s="68"/>
      <c r="DB51" s="68"/>
      <c r="DC51" s="68"/>
      <c r="DD51" s="68"/>
      <c r="DE51" s="68"/>
      <c r="DF51" s="68"/>
      <c r="DG51" s="68"/>
      <c r="DH51" s="68"/>
      <c r="DI51" s="68"/>
      <c r="DJ51" s="68"/>
      <c r="DK51" s="68"/>
      <c r="DL51" s="68"/>
      <c r="DM51" s="68"/>
      <c r="DN51" s="68"/>
      <c r="DO51" s="68"/>
      <c r="DP51" s="68"/>
      <c r="DQ51" s="68"/>
      <c r="DR51" s="68"/>
      <c r="DS51" s="68"/>
      <c r="DT51" s="68"/>
      <c r="DU51" s="68"/>
      <c r="DV51" s="68"/>
      <c r="DW51" s="68"/>
      <c r="DX51" s="68"/>
      <c r="DY51" s="68"/>
      <c r="DZ51" s="68"/>
      <c r="EA51" s="68"/>
      <c r="EB51" s="68"/>
      <c r="EC51" s="68"/>
      <c r="ED51" s="68"/>
      <c r="EE51" s="68"/>
      <c r="EF51" s="68"/>
      <c r="EG51" s="68"/>
      <c r="EH51" s="68"/>
      <c r="EI51" s="68"/>
      <c r="EJ51" s="68"/>
      <c r="EK51" s="68"/>
      <c r="EL51" s="68"/>
      <c r="EM51" s="68"/>
      <c r="EN51" s="68"/>
      <c r="EO51" s="68"/>
      <c r="EP51" s="68"/>
    </row>
    <row r="52" spans="2:146" ht="14.1" customHeight="1">
      <c r="B52" s="151" t="s">
        <v>0</v>
      </c>
      <c r="C52" s="20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8"/>
      <c r="BD52" s="68"/>
      <c r="BE52" s="68"/>
      <c r="BF52" s="68"/>
      <c r="BG52" s="68"/>
      <c r="BH52" s="68"/>
      <c r="BI52" s="68"/>
      <c r="BJ52" s="68"/>
      <c r="BK52" s="68"/>
      <c r="BL52" s="68"/>
      <c r="BM52" s="68"/>
      <c r="BN52" s="68"/>
      <c r="BO52" s="68"/>
      <c r="BP52" s="68"/>
      <c r="BQ52" s="68"/>
      <c r="BR52" s="68"/>
      <c r="BS52" s="68"/>
      <c r="BT52" s="68"/>
      <c r="BU52" s="68"/>
      <c r="BV52" s="68"/>
      <c r="BW52" s="68"/>
      <c r="BX52" s="68"/>
      <c r="BY52" s="68"/>
      <c r="BZ52" s="68"/>
      <c r="CA52" s="68"/>
      <c r="CB52" s="68"/>
      <c r="CC52" s="68"/>
      <c r="CD52" s="68"/>
      <c r="CE52" s="68"/>
      <c r="CF52" s="68"/>
      <c r="CG52" s="68"/>
      <c r="CH52" s="68"/>
      <c r="CI52" s="68"/>
      <c r="CJ52" s="68"/>
      <c r="CK52" s="68"/>
      <c r="CL52" s="68"/>
      <c r="CM52" s="68"/>
      <c r="CN52" s="68"/>
      <c r="CO52" s="68"/>
      <c r="CP52" s="68"/>
      <c r="CQ52" s="68"/>
      <c r="CR52" s="68"/>
      <c r="CS52" s="68"/>
      <c r="CT52" s="68"/>
      <c r="CU52" s="68"/>
      <c r="CV52" s="68"/>
      <c r="CW52" s="68"/>
      <c r="CX52" s="68"/>
      <c r="CY52" s="68"/>
      <c r="CZ52" s="68"/>
      <c r="DA52" s="68"/>
      <c r="DB52" s="68"/>
      <c r="DC52" s="68"/>
      <c r="DD52" s="68"/>
      <c r="DE52" s="68"/>
      <c r="DF52" s="68"/>
      <c r="DG52" s="68"/>
      <c r="DH52" s="68"/>
      <c r="DI52" s="68"/>
      <c r="DJ52" s="68"/>
      <c r="DK52" s="68"/>
      <c r="DL52" s="68"/>
      <c r="DM52" s="68"/>
      <c r="DN52" s="68"/>
      <c r="DO52" s="68"/>
      <c r="DP52" s="68"/>
      <c r="DQ52" s="68"/>
      <c r="DR52" s="68"/>
      <c r="DS52" s="68"/>
      <c r="DT52" s="68"/>
      <c r="DU52" s="68"/>
      <c r="DV52" s="68"/>
      <c r="DW52" s="68"/>
      <c r="DX52" s="68"/>
      <c r="DY52" s="68"/>
      <c r="DZ52" s="68"/>
      <c r="EA52" s="68"/>
      <c r="EB52" s="68"/>
      <c r="EC52" s="68"/>
      <c r="ED52" s="68"/>
      <c r="EE52" s="68"/>
      <c r="EF52" s="68"/>
      <c r="EG52" s="68"/>
      <c r="EH52" s="68"/>
      <c r="EI52" s="68"/>
      <c r="EJ52" s="68"/>
      <c r="EK52" s="68"/>
      <c r="EL52" s="68"/>
      <c r="EM52" s="68"/>
      <c r="EN52" s="68"/>
      <c r="EO52" s="68"/>
      <c r="EP52" s="68"/>
    </row>
    <row r="53" spans="2:146" ht="14.1" customHeight="1">
      <c r="B53" s="20" t="s">
        <v>20</v>
      </c>
      <c r="D53" s="306" t="s">
        <v>97</v>
      </c>
      <c r="E53" s="71"/>
      <c r="F53" s="71"/>
      <c r="G53" s="247"/>
      <c r="H53" s="71">
        <f t="shared" ref="H53" ca="1" si="234">G56*(H$4&lt;=운영종료분기)</f>
        <v>0</v>
      </c>
      <c r="I53" s="71">
        <f t="shared" ref="I53" ca="1" si="235">H56*(I$4&lt;=운영종료분기)</f>
        <v>0</v>
      </c>
      <c r="J53" s="71">
        <f t="shared" ref="J53" ca="1" si="236">I56*(J$4&lt;=운영종료분기)</f>
        <v>0</v>
      </c>
      <c r="K53" s="71">
        <f t="shared" ref="K53:AP53" ca="1" si="237">J56*(K$4&lt;=운영종료분기)</f>
        <v>0</v>
      </c>
      <c r="L53" s="71">
        <f t="shared" ca="1" si="237"/>
        <v>0</v>
      </c>
      <c r="M53" s="71">
        <f t="shared" ca="1" si="237"/>
        <v>0</v>
      </c>
      <c r="N53" s="71">
        <f t="shared" ca="1" si="237"/>
        <v>0</v>
      </c>
      <c r="O53" s="71">
        <f t="shared" ca="1" si="237"/>
        <v>0</v>
      </c>
      <c r="P53" s="71">
        <f t="shared" ca="1" si="237"/>
        <v>0</v>
      </c>
      <c r="Q53" s="71">
        <f t="shared" ca="1" si="237"/>
        <v>0</v>
      </c>
      <c r="R53" s="71">
        <f t="shared" ca="1" si="237"/>
        <v>4999.9999999999745</v>
      </c>
      <c r="S53" s="71">
        <f t="shared" ca="1" si="237"/>
        <v>5000</v>
      </c>
      <c r="T53" s="71">
        <f t="shared" ca="1" si="237"/>
        <v>7000</v>
      </c>
      <c r="U53" s="71">
        <f t="shared" ca="1" si="237"/>
        <v>7000</v>
      </c>
      <c r="V53" s="71">
        <f t="shared" ca="1" si="237"/>
        <v>7000</v>
      </c>
      <c r="W53" s="71">
        <f t="shared" ca="1" si="237"/>
        <v>7000</v>
      </c>
      <c r="X53" s="71">
        <f t="shared" ca="1" si="237"/>
        <v>7116.6703125000004</v>
      </c>
      <c r="Y53" s="71">
        <f t="shared" ca="1" si="237"/>
        <v>7201.2140625000011</v>
      </c>
      <c r="Z53" s="71">
        <f t="shared" ca="1" si="237"/>
        <v>7148.8890625000004</v>
      </c>
      <c r="AA53" s="71">
        <f t="shared" ca="1" si="237"/>
        <v>7096.5640624999996</v>
      </c>
      <c r="AB53" s="71">
        <f t="shared" ca="1" si="237"/>
        <v>7044.2390625000007</v>
      </c>
      <c r="AC53" s="71">
        <f t="shared" ca="1" si="237"/>
        <v>6991.9140625</v>
      </c>
      <c r="AD53" s="71">
        <f t="shared" ca="1" si="237"/>
        <v>6939.5890625000011</v>
      </c>
      <c r="AE53" s="71">
        <f t="shared" ca="1" si="237"/>
        <v>7022.2640625000004</v>
      </c>
      <c r="AF53" s="71">
        <f t="shared" ca="1" si="237"/>
        <v>7103.0703125</v>
      </c>
      <c r="AG53" s="71">
        <f t="shared" ca="1" si="237"/>
        <v>7047.0078125</v>
      </c>
      <c r="AH53" s="71">
        <f t="shared" ca="1" si="237"/>
        <v>6990.9453125</v>
      </c>
      <c r="AI53" s="71">
        <f t="shared" ca="1" si="237"/>
        <v>6934.8828125</v>
      </c>
      <c r="AJ53" s="71">
        <f t="shared" ca="1" si="237"/>
        <v>6878.8203125</v>
      </c>
      <c r="AK53" s="71">
        <f t="shared" ca="1" si="237"/>
        <v>6907.1328125</v>
      </c>
      <c r="AL53" s="71">
        <f t="shared" ca="1" si="237"/>
        <v>6934.27734375</v>
      </c>
      <c r="AM53" s="71">
        <f t="shared" ca="1" si="237"/>
        <v>6875.87890625</v>
      </c>
      <c r="AN53" s="71">
        <f t="shared" ca="1" si="237"/>
        <v>6817.48046875</v>
      </c>
      <c r="AO53" s="71">
        <f t="shared" ca="1" si="237"/>
        <v>6759.08203125</v>
      </c>
      <c r="AP53" s="71">
        <f t="shared" ca="1" si="237"/>
        <v>6700.68359375</v>
      </c>
      <c r="AQ53" s="71">
        <f t="shared" ref="AQ53:BV53" ca="1" si="238">AP56*(AQ$4&lt;=운영종료분기)</f>
        <v>6642.28515625</v>
      </c>
      <c r="AR53" s="71">
        <f t="shared" ca="1" si="238"/>
        <v>6583.88671875</v>
      </c>
      <c r="AS53" s="71">
        <f t="shared" ca="1" si="238"/>
        <v>6525.48828125</v>
      </c>
      <c r="AT53" s="71">
        <f t="shared" ca="1" si="238"/>
        <v>6467.08984375</v>
      </c>
      <c r="AU53" s="71">
        <f t="shared" ca="1" si="238"/>
        <v>6408.69140625</v>
      </c>
      <c r="AV53" s="71">
        <f t="shared" ca="1" si="238"/>
        <v>6350.29296875</v>
      </c>
      <c r="AW53" s="71">
        <f t="shared" ca="1" si="238"/>
        <v>6291.89453125</v>
      </c>
      <c r="AX53" s="71">
        <f t="shared" ca="1" si="238"/>
        <v>6233.49609375</v>
      </c>
      <c r="AY53" s="71">
        <f t="shared" ca="1" si="238"/>
        <v>6175.09765625</v>
      </c>
      <c r="AZ53" s="71">
        <f t="shared" ca="1" si="238"/>
        <v>6116.69921875</v>
      </c>
      <c r="BA53" s="71">
        <f t="shared" ca="1" si="238"/>
        <v>6058.30078125</v>
      </c>
      <c r="BB53" s="71">
        <f t="shared" ca="1" si="238"/>
        <v>5999.90234375</v>
      </c>
      <c r="BC53" s="71">
        <f t="shared" ca="1" si="238"/>
        <v>5941.50390625</v>
      </c>
      <c r="BD53" s="71">
        <f t="shared" ca="1" si="238"/>
        <v>5883.10546875</v>
      </c>
      <c r="BE53" s="71">
        <f t="shared" ca="1" si="238"/>
        <v>5824.70703125</v>
      </c>
      <c r="BF53" s="71">
        <f t="shared" ca="1" si="238"/>
        <v>5766.30859375</v>
      </c>
      <c r="BG53" s="71">
        <f t="shared" ca="1" si="238"/>
        <v>5707.91015625</v>
      </c>
      <c r="BH53" s="71">
        <f t="shared" ca="1" si="238"/>
        <v>5649.51171875</v>
      </c>
      <c r="BI53" s="71">
        <f t="shared" ca="1" si="238"/>
        <v>5591.11328125</v>
      </c>
      <c r="BJ53" s="71">
        <f t="shared" ca="1" si="238"/>
        <v>5532.71484375</v>
      </c>
      <c r="BK53" s="71">
        <f t="shared" ca="1" si="238"/>
        <v>5474.31640625</v>
      </c>
      <c r="BL53" s="71">
        <f t="shared" ca="1" si="238"/>
        <v>5415.91796875</v>
      </c>
      <c r="BM53" s="71">
        <f t="shared" ca="1" si="238"/>
        <v>5357.51953125</v>
      </c>
      <c r="BN53" s="71">
        <f t="shared" ca="1" si="238"/>
        <v>5299.12109375</v>
      </c>
      <c r="BO53" s="71">
        <f t="shared" ca="1" si="238"/>
        <v>5240.72265625</v>
      </c>
      <c r="BP53" s="71">
        <f t="shared" ca="1" si="238"/>
        <v>5182.32421875</v>
      </c>
      <c r="BQ53" s="71">
        <f t="shared" ca="1" si="238"/>
        <v>5123.92578125</v>
      </c>
      <c r="BR53" s="71">
        <f t="shared" ca="1" si="238"/>
        <v>5065.52734375</v>
      </c>
      <c r="BS53" s="71">
        <f t="shared" ca="1" si="238"/>
        <v>5007.12890625</v>
      </c>
      <c r="BT53" s="71">
        <f t="shared" ca="1" si="238"/>
        <v>4948.73046875</v>
      </c>
      <c r="BU53" s="71">
        <f t="shared" ca="1" si="238"/>
        <v>4890.33203125</v>
      </c>
      <c r="BV53" s="71">
        <f t="shared" ca="1" si="238"/>
        <v>4831.93359375</v>
      </c>
      <c r="BW53" s="71">
        <f t="shared" ref="BW53:DB53" ca="1" si="239">BV56*(BW$4&lt;=운영종료분기)</f>
        <v>4773.53515625</v>
      </c>
      <c r="BX53" s="71">
        <f t="shared" ca="1" si="239"/>
        <v>4715.13671875</v>
      </c>
      <c r="BY53" s="71">
        <f t="shared" ca="1" si="239"/>
        <v>4656.73828125</v>
      </c>
      <c r="BZ53" s="71">
        <f t="shared" ca="1" si="239"/>
        <v>4598.33984375</v>
      </c>
      <c r="CA53" s="71">
        <f t="shared" ca="1" si="239"/>
        <v>4539.94140625</v>
      </c>
      <c r="CB53" s="71">
        <f t="shared" ca="1" si="239"/>
        <v>4481.54296875</v>
      </c>
      <c r="CC53" s="71">
        <f t="shared" ca="1" si="239"/>
        <v>4423.14453125</v>
      </c>
      <c r="CD53" s="71">
        <f t="shared" ca="1" si="239"/>
        <v>4364.74609375</v>
      </c>
      <c r="CE53" s="71">
        <f t="shared" ca="1" si="239"/>
        <v>4306.34765625</v>
      </c>
      <c r="CF53" s="71">
        <f t="shared" ca="1" si="239"/>
        <v>2138.57421875</v>
      </c>
      <c r="CG53" s="71">
        <f t="shared" ca="1" si="239"/>
        <v>0</v>
      </c>
      <c r="CH53" s="71">
        <f t="shared" ca="1" si="239"/>
        <v>0</v>
      </c>
      <c r="CI53" s="71">
        <f t="shared" ca="1" si="239"/>
        <v>0</v>
      </c>
      <c r="CJ53" s="71">
        <f t="shared" ca="1" si="239"/>
        <v>0</v>
      </c>
      <c r="CK53" s="71">
        <f t="shared" ca="1" si="239"/>
        <v>0</v>
      </c>
      <c r="CL53" s="71">
        <f t="shared" ca="1" si="239"/>
        <v>0</v>
      </c>
      <c r="CM53" s="71">
        <f t="shared" ca="1" si="239"/>
        <v>0</v>
      </c>
      <c r="CN53" s="71">
        <f t="shared" ca="1" si="239"/>
        <v>0</v>
      </c>
      <c r="CO53" s="71">
        <f t="shared" ca="1" si="239"/>
        <v>0</v>
      </c>
      <c r="CP53" s="71">
        <f t="shared" ca="1" si="239"/>
        <v>0</v>
      </c>
      <c r="CQ53" s="71">
        <f t="shared" ca="1" si="239"/>
        <v>0</v>
      </c>
      <c r="CR53" s="71">
        <f t="shared" ca="1" si="239"/>
        <v>0</v>
      </c>
      <c r="CS53" s="71">
        <f t="shared" ca="1" si="239"/>
        <v>0</v>
      </c>
      <c r="CT53" s="71">
        <f t="shared" ca="1" si="239"/>
        <v>0</v>
      </c>
      <c r="CU53" s="71">
        <f t="shared" ca="1" si="239"/>
        <v>0</v>
      </c>
      <c r="CV53" s="71">
        <f t="shared" ca="1" si="239"/>
        <v>0</v>
      </c>
      <c r="CW53" s="71">
        <f t="shared" ca="1" si="239"/>
        <v>0</v>
      </c>
      <c r="CX53" s="71">
        <f t="shared" ca="1" si="239"/>
        <v>0</v>
      </c>
      <c r="CY53" s="71">
        <f t="shared" ca="1" si="239"/>
        <v>0</v>
      </c>
      <c r="CZ53" s="71">
        <f t="shared" ca="1" si="239"/>
        <v>0</v>
      </c>
      <c r="DA53" s="71">
        <f t="shared" ca="1" si="239"/>
        <v>0</v>
      </c>
      <c r="DB53" s="71">
        <f t="shared" ca="1" si="239"/>
        <v>0</v>
      </c>
      <c r="DC53" s="71">
        <f t="shared" ref="DC53:DG53" ca="1" si="240">DB56*(DC$4&lt;=운영종료분기)</f>
        <v>0</v>
      </c>
      <c r="DD53" s="71">
        <f t="shared" ca="1" si="240"/>
        <v>0</v>
      </c>
      <c r="DE53" s="71">
        <f t="shared" ca="1" si="240"/>
        <v>0</v>
      </c>
      <c r="DF53" s="71">
        <f t="shared" ca="1" si="240"/>
        <v>0</v>
      </c>
      <c r="DG53" s="71">
        <f t="shared" ca="1" si="240"/>
        <v>0</v>
      </c>
      <c r="DH53" s="71">
        <f t="shared" ref="DH53" ca="1" si="241">DG56*(DH$4&lt;=운영종료분기)</f>
        <v>0</v>
      </c>
      <c r="DI53" s="71">
        <f t="shared" ref="DI53" ca="1" si="242">DH56*(DI$4&lt;=운영종료분기)</f>
        <v>0</v>
      </c>
      <c r="DJ53" s="71">
        <f t="shared" ref="DJ53" ca="1" si="243">DI56*(DJ$4&lt;=운영종료분기)</f>
        <v>0</v>
      </c>
      <c r="DK53" s="71">
        <f t="shared" ref="DK53" ca="1" si="244">DJ56*(DK$4&lt;=운영종료분기)</f>
        <v>0</v>
      </c>
      <c r="DL53" s="71">
        <f t="shared" ref="DL53" ca="1" si="245">DK56*(DL$4&lt;=운영종료분기)</f>
        <v>0</v>
      </c>
      <c r="DM53" s="71">
        <f t="shared" ref="DM53" ca="1" si="246">DL56*(DM$4&lt;=운영종료분기)</f>
        <v>0</v>
      </c>
      <c r="DN53" s="71">
        <f t="shared" ref="DN53" ca="1" si="247">DM56*(DN$4&lt;=운영종료분기)</f>
        <v>0</v>
      </c>
      <c r="DO53" s="71">
        <f t="shared" ref="DO53" ca="1" si="248">DN56*(DO$4&lt;=운영종료분기)</f>
        <v>0</v>
      </c>
      <c r="DP53" s="71">
        <f t="shared" ref="DP53" ca="1" si="249">DO56*(DP$4&lt;=운영종료분기)</f>
        <v>0</v>
      </c>
      <c r="DQ53" s="71">
        <f t="shared" ref="DQ53" ca="1" si="250">DP56*(DQ$4&lt;=운영종료분기)</f>
        <v>0</v>
      </c>
      <c r="DR53" s="71">
        <f t="shared" ref="DR53" ca="1" si="251">DQ56*(DR$4&lt;=운영종료분기)</f>
        <v>0</v>
      </c>
      <c r="DS53" s="71">
        <f t="shared" ref="DS53" ca="1" si="252">DR56*(DS$4&lt;=운영종료분기)</f>
        <v>0</v>
      </c>
      <c r="DT53" s="71">
        <f t="shared" ref="DT53" ca="1" si="253">DS56*(DT$4&lt;=운영종료분기)</f>
        <v>0</v>
      </c>
      <c r="DU53" s="71">
        <f t="shared" ref="DU53" ca="1" si="254">DT56*(DU$4&lt;=운영종료분기)</f>
        <v>0</v>
      </c>
      <c r="DV53" s="71">
        <f t="shared" ref="DV53" ca="1" si="255">DU56*(DV$4&lt;=운영종료분기)</f>
        <v>0</v>
      </c>
      <c r="DW53" s="71">
        <f t="shared" ref="DW53" ca="1" si="256">DV56*(DW$4&lt;=운영종료분기)</f>
        <v>0</v>
      </c>
      <c r="DX53" s="71">
        <f t="shared" ref="DX53" ca="1" si="257">DW56*(DX$4&lt;=운영종료분기)</f>
        <v>0</v>
      </c>
      <c r="DY53" s="71">
        <f t="shared" ref="DY53" ca="1" si="258">DX56*(DY$4&lt;=운영종료분기)</f>
        <v>0</v>
      </c>
      <c r="DZ53" s="71">
        <f t="shared" ref="DZ53" ca="1" si="259">DY56*(DZ$4&lt;=운영종료분기)</f>
        <v>0</v>
      </c>
      <c r="EA53" s="71">
        <f t="shared" ref="EA53" ca="1" si="260">DZ56*(EA$4&lt;=운영종료분기)</f>
        <v>0</v>
      </c>
      <c r="EB53" s="71">
        <f t="shared" ref="EB53" ca="1" si="261">EA56*(EB$4&lt;=운영종료분기)</f>
        <v>0</v>
      </c>
      <c r="EC53" s="71">
        <f t="shared" ref="EC53" ca="1" si="262">EB56*(EC$4&lt;=운영종료분기)</f>
        <v>0</v>
      </c>
      <c r="ED53" s="71">
        <f t="shared" ref="ED53" ca="1" si="263">EC56*(ED$4&lt;=운영종료분기)</f>
        <v>0</v>
      </c>
      <c r="EE53" s="71">
        <f t="shared" ref="EE53" ca="1" si="264">ED56*(EE$4&lt;=운영종료분기)</f>
        <v>0</v>
      </c>
      <c r="EF53" s="71">
        <f t="shared" ref="EF53" ca="1" si="265">EE56*(EF$4&lt;=운영종료분기)</f>
        <v>0</v>
      </c>
      <c r="EG53" s="71">
        <f t="shared" ref="EG53" ca="1" si="266">EF56*(EG$4&lt;=운영종료분기)</f>
        <v>0</v>
      </c>
      <c r="EH53" s="71">
        <f t="shared" ref="EH53" ca="1" si="267">EG56*(EH$4&lt;=운영종료분기)</f>
        <v>0</v>
      </c>
      <c r="EI53" s="71">
        <f t="shared" ref="EI53" ca="1" si="268">EH56*(EI$4&lt;=운영종료분기)</f>
        <v>0</v>
      </c>
      <c r="EJ53" s="71">
        <f t="shared" ref="EJ53" ca="1" si="269">EI56*(EJ$4&lt;=운영종료분기)</f>
        <v>0</v>
      </c>
      <c r="EK53" s="71">
        <f t="shared" ref="EK53" ca="1" si="270">EJ56*(EK$4&lt;=운영종료분기)</f>
        <v>0</v>
      </c>
      <c r="EL53" s="71">
        <f t="shared" ref="EL53" ca="1" si="271">EK56*(EL$4&lt;=운영종료분기)</f>
        <v>0</v>
      </c>
      <c r="EM53" s="71">
        <f t="shared" ref="EM53" ca="1" si="272">EL56*(EM$4&lt;=운영종료분기)</f>
        <v>0</v>
      </c>
      <c r="EN53" s="71">
        <f t="shared" ref="EN53" ca="1" si="273">EM56*(EN$4&lt;=운영종료분기)</f>
        <v>0</v>
      </c>
      <c r="EO53" s="71">
        <f t="shared" ref="EO53" ca="1" si="274">EN56*(EO$4&lt;=운영종료분기)</f>
        <v>0</v>
      </c>
      <c r="EP53" s="71">
        <f t="shared" ref="EP53" ca="1" si="275">EO56*(EP$4&lt;=운영종료분기)</f>
        <v>0</v>
      </c>
    </row>
    <row r="54" spans="2:146" ht="14.1" customHeight="1">
      <c r="B54" s="139" t="s">
        <v>21</v>
      </c>
      <c r="C54" s="141"/>
      <c r="D54" s="308" t="s">
        <v>97</v>
      </c>
      <c r="E54" s="217">
        <f ca="1">SUM(G54:EP54)</f>
        <v>397096.15234375</v>
      </c>
      <c r="F54" s="217"/>
      <c r="G54" s="217"/>
      <c r="H54" s="217">
        <f>'CF(Q)'!H97</f>
        <v>0</v>
      </c>
      <c r="I54" s="217">
        <f>'CF(Q)'!I97</f>
        <v>0</v>
      </c>
      <c r="J54" s="217">
        <f>'CF(Q)'!J97</f>
        <v>0</v>
      </c>
      <c r="K54" s="217">
        <f ca="1">'CF(Q)'!K97</f>
        <v>0</v>
      </c>
      <c r="L54" s="217">
        <f ca="1">'CF(Q)'!L97</f>
        <v>0</v>
      </c>
      <c r="M54" s="217">
        <f ca="1">'CF(Q)'!M97</f>
        <v>0</v>
      </c>
      <c r="N54" s="217">
        <f ca="1">'CF(Q)'!N97</f>
        <v>0</v>
      </c>
      <c r="O54" s="217">
        <f ca="1">'CF(Q)'!O97</f>
        <v>0</v>
      </c>
      <c r="P54" s="217">
        <f ca="1">'CF(Q)'!P97</f>
        <v>0</v>
      </c>
      <c r="Q54" s="217">
        <f ca="1">'CF(Q)'!Q97</f>
        <v>4999.9999999999745</v>
      </c>
      <c r="R54" s="217">
        <f ca="1">'CF(Q)'!R97</f>
        <v>5000</v>
      </c>
      <c r="S54" s="217">
        <f ca="1">'CF(Q)'!S97</f>
        <v>7000</v>
      </c>
      <c r="T54" s="217">
        <f ca="1">'CF(Q)'!T97</f>
        <v>7000</v>
      </c>
      <c r="U54" s="217">
        <f ca="1">'CF(Q)'!U97</f>
        <v>7000</v>
      </c>
      <c r="V54" s="217">
        <f ca="1">'CF(Q)'!V97</f>
        <v>7000</v>
      </c>
      <c r="W54" s="217">
        <f ca="1">'CF(Q)'!W97</f>
        <v>7116.6703125000004</v>
      </c>
      <c r="X54" s="217">
        <f ca="1">'CF(Q)'!X97</f>
        <v>7201.2140625000011</v>
      </c>
      <c r="Y54" s="217">
        <f ca="1">'CF(Q)'!Y97</f>
        <v>7148.8890625000004</v>
      </c>
      <c r="Z54" s="217">
        <f ca="1">'CF(Q)'!Z97</f>
        <v>7096.5640625000005</v>
      </c>
      <c r="AA54" s="217">
        <f ca="1">'CF(Q)'!AA97</f>
        <v>7044.2390625000007</v>
      </c>
      <c r="AB54" s="217">
        <f ca="1">'CF(Q)'!AB97</f>
        <v>6991.9140625</v>
      </c>
      <c r="AC54" s="217">
        <f ca="1">'CF(Q)'!AC97</f>
        <v>6939.5890625000011</v>
      </c>
      <c r="AD54" s="217">
        <f ca="1">'CF(Q)'!AD97</f>
        <v>7022.2640625000004</v>
      </c>
      <c r="AE54" s="217">
        <f ca="1">'CF(Q)'!AE97</f>
        <v>7103.0703125</v>
      </c>
      <c r="AF54" s="217">
        <f ca="1">'CF(Q)'!AF97</f>
        <v>7047.0078125</v>
      </c>
      <c r="AG54" s="217">
        <f ca="1">'CF(Q)'!AG97</f>
        <v>6990.9453125</v>
      </c>
      <c r="AH54" s="217">
        <f ca="1">'CF(Q)'!AH97</f>
        <v>6934.8828125</v>
      </c>
      <c r="AI54" s="217">
        <f ca="1">'CF(Q)'!AI97</f>
        <v>6878.8203125</v>
      </c>
      <c r="AJ54" s="217">
        <f ca="1">'CF(Q)'!AJ97</f>
        <v>6907.1328125</v>
      </c>
      <c r="AK54" s="217">
        <f ca="1">'CF(Q)'!AK97</f>
        <v>6934.27734375</v>
      </c>
      <c r="AL54" s="217">
        <f ca="1">'CF(Q)'!AL97</f>
        <v>6875.8789062500009</v>
      </c>
      <c r="AM54" s="217">
        <f ca="1">'CF(Q)'!AM97</f>
        <v>6817.4804687500009</v>
      </c>
      <c r="AN54" s="217">
        <f ca="1">'CF(Q)'!AN97</f>
        <v>6759.0820312500009</v>
      </c>
      <c r="AO54" s="217">
        <f ca="1">'CF(Q)'!AO97</f>
        <v>6700.6835937500009</v>
      </c>
      <c r="AP54" s="217">
        <f ca="1">'CF(Q)'!AP97</f>
        <v>6642.2851562500009</v>
      </c>
      <c r="AQ54" s="217">
        <f ca="1">'CF(Q)'!AQ97</f>
        <v>6583.8867187500009</v>
      </c>
      <c r="AR54" s="217">
        <f ca="1">'CF(Q)'!AR97</f>
        <v>6525.4882812500009</v>
      </c>
      <c r="AS54" s="217">
        <f ca="1">'CF(Q)'!AS97</f>
        <v>6467.0898437500009</v>
      </c>
      <c r="AT54" s="217">
        <f ca="1">'CF(Q)'!AT97</f>
        <v>6408.6914062500009</v>
      </c>
      <c r="AU54" s="217">
        <f ca="1">'CF(Q)'!AU97</f>
        <v>6350.2929687500009</v>
      </c>
      <c r="AV54" s="217">
        <f ca="1">'CF(Q)'!AV97</f>
        <v>6291.8945312500009</v>
      </c>
      <c r="AW54" s="217">
        <f ca="1">'CF(Q)'!AW97</f>
        <v>6233.4960937500009</v>
      </c>
      <c r="AX54" s="217">
        <f ca="1">'CF(Q)'!AX97</f>
        <v>6175.0976562500009</v>
      </c>
      <c r="AY54" s="217">
        <f ca="1">'CF(Q)'!AY97</f>
        <v>6116.6992187500009</v>
      </c>
      <c r="AZ54" s="217">
        <f ca="1">'CF(Q)'!AZ97</f>
        <v>6058.30078125</v>
      </c>
      <c r="BA54" s="217">
        <f ca="1">'CF(Q)'!BA97</f>
        <v>5999.90234375</v>
      </c>
      <c r="BB54" s="217">
        <f ca="1">'CF(Q)'!BB97</f>
        <v>5941.50390625</v>
      </c>
      <c r="BC54" s="217">
        <f ca="1">'CF(Q)'!BC97</f>
        <v>5883.10546875</v>
      </c>
      <c r="BD54" s="217">
        <f ca="1">'CF(Q)'!BD97</f>
        <v>5824.70703125</v>
      </c>
      <c r="BE54" s="217">
        <f ca="1">'CF(Q)'!BE97</f>
        <v>5766.30859375</v>
      </c>
      <c r="BF54" s="217">
        <f ca="1">'CF(Q)'!BF97</f>
        <v>5707.91015625</v>
      </c>
      <c r="BG54" s="217">
        <f ca="1">'CF(Q)'!BG97</f>
        <v>5649.51171875</v>
      </c>
      <c r="BH54" s="217">
        <f ca="1">'CF(Q)'!BH97</f>
        <v>5591.11328125</v>
      </c>
      <c r="BI54" s="217">
        <f ca="1">'CF(Q)'!BI97</f>
        <v>5532.71484375</v>
      </c>
      <c r="BJ54" s="217">
        <f ca="1">'CF(Q)'!BJ97</f>
        <v>5474.31640625</v>
      </c>
      <c r="BK54" s="217">
        <f ca="1">'CF(Q)'!BK97</f>
        <v>5415.91796875</v>
      </c>
      <c r="BL54" s="217">
        <f ca="1">'CF(Q)'!BL97</f>
        <v>5357.51953125</v>
      </c>
      <c r="BM54" s="217">
        <f ca="1">'CF(Q)'!BM97</f>
        <v>5299.12109375</v>
      </c>
      <c r="BN54" s="217">
        <f ca="1">'CF(Q)'!BN97</f>
        <v>5240.72265625</v>
      </c>
      <c r="BO54" s="217">
        <f ca="1">'CF(Q)'!BO97</f>
        <v>5182.32421875</v>
      </c>
      <c r="BP54" s="217">
        <f ca="1">'CF(Q)'!BP97</f>
        <v>5123.92578125</v>
      </c>
      <c r="BQ54" s="217">
        <f ca="1">'CF(Q)'!BQ97</f>
        <v>5065.52734375</v>
      </c>
      <c r="BR54" s="217">
        <f ca="1">'CF(Q)'!BR97</f>
        <v>5007.12890625</v>
      </c>
      <c r="BS54" s="217">
        <f ca="1">'CF(Q)'!BS97</f>
        <v>4948.73046875</v>
      </c>
      <c r="BT54" s="217">
        <f ca="1">'CF(Q)'!BT97</f>
        <v>4890.33203125</v>
      </c>
      <c r="BU54" s="217">
        <f ca="1">'CF(Q)'!BU97</f>
        <v>4831.93359375</v>
      </c>
      <c r="BV54" s="217">
        <f ca="1">'CF(Q)'!BV97</f>
        <v>4773.53515625</v>
      </c>
      <c r="BW54" s="217">
        <f ca="1">'CF(Q)'!BW97</f>
        <v>4715.13671875</v>
      </c>
      <c r="BX54" s="217">
        <f ca="1">'CF(Q)'!BX97</f>
        <v>4656.73828125</v>
      </c>
      <c r="BY54" s="217">
        <f ca="1">'CF(Q)'!BY97</f>
        <v>4598.33984375</v>
      </c>
      <c r="BZ54" s="217">
        <f ca="1">'CF(Q)'!BZ97</f>
        <v>4539.94140625</v>
      </c>
      <c r="CA54" s="217">
        <f ca="1">'CF(Q)'!CA97</f>
        <v>4481.54296875</v>
      </c>
      <c r="CB54" s="217">
        <f ca="1">'CF(Q)'!CB97</f>
        <v>4423.14453125</v>
      </c>
      <c r="CC54" s="217">
        <f ca="1">'CF(Q)'!CC97</f>
        <v>4364.74609375</v>
      </c>
      <c r="CD54" s="217">
        <f ca="1">'CF(Q)'!CD97</f>
        <v>4306.34765625</v>
      </c>
      <c r="CE54" s="217">
        <f ca="1">'CF(Q)'!CE97</f>
        <v>2138.57421875</v>
      </c>
      <c r="CF54" s="217">
        <f ca="1">'CF(Q)'!CF97</f>
        <v>0</v>
      </c>
      <c r="CG54" s="217">
        <f ca="1">'CF(Q)'!CG97</f>
        <v>0</v>
      </c>
      <c r="CH54" s="217">
        <f ca="1">'CF(Q)'!CH97</f>
        <v>0</v>
      </c>
      <c r="CI54" s="217">
        <f ca="1">'CF(Q)'!CI97</f>
        <v>0</v>
      </c>
      <c r="CJ54" s="217">
        <f ca="1">'CF(Q)'!CJ97</f>
        <v>0</v>
      </c>
      <c r="CK54" s="217">
        <f ca="1">'CF(Q)'!CK97</f>
        <v>0</v>
      </c>
      <c r="CL54" s="217">
        <f ca="1">'CF(Q)'!CL97</f>
        <v>0</v>
      </c>
      <c r="CM54" s="217">
        <f ca="1">'CF(Q)'!CM97</f>
        <v>0</v>
      </c>
      <c r="CN54" s="217">
        <f ca="1">'CF(Q)'!CN97</f>
        <v>0</v>
      </c>
      <c r="CO54" s="217">
        <f ca="1">'CF(Q)'!CO97</f>
        <v>0</v>
      </c>
      <c r="CP54" s="217">
        <f ca="1">'CF(Q)'!CP97</f>
        <v>0</v>
      </c>
      <c r="CQ54" s="217">
        <f ca="1">'CF(Q)'!CQ97</f>
        <v>0</v>
      </c>
      <c r="CR54" s="217">
        <f ca="1">'CF(Q)'!CR97</f>
        <v>0</v>
      </c>
      <c r="CS54" s="217">
        <f ca="1">'CF(Q)'!CS97</f>
        <v>0</v>
      </c>
      <c r="CT54" s="217">
        <f ca="1">'CF(Q)'!CT97</f>
        <v>0</v>
      </c>
      <c r="CU54" s="217">
        <f ca="1">'CF(Q)'!CU97</f>
        <v>0</v>
      </c>
      <c r="CV54" s="217">
        <f ca="1">'CF(Q)'!CV97</f>
        <v>0</v>
      </c>
      <c r="CW54" s="217">
        <f ca="1">'CF(Q)'!CW97</f>
        <v>0</v>
      </c>
      <c r="CX54" s="217">
        <f ca="1">'CF(Q)'!CX97</f>
        <v>0</v>
      </c>
      <c r="CY54" s="217">
        <f ca="1">'CF(Q)'!CY97</f>
        <v>0</v>
      </c>
      <c r="CZ54" s="217">
        <f ca="1">'CF(Q)'!CZ97</f>
        <v>0</v>
      </c>
      <c r="DA54" s="217">
        <f ca="1">'CF(Q)'!DA97</f>
        <v>0</v>
      </c>
      <c r="DB54" s="217">
        <f ca="1">'CF(Q)'!DB97</f>
        <v>0</v>
      </c>
      <c r="DC54" s="217">
        <f ca="1">'CF(Q)'!DC97</f>
        <v>0</v>
      </c>
      <c r="DD54" s="217">
        <f ca="1">'CF(Q)'!DD97</f>
        <v>0</v>
      </c>
      <c r="DE54" s="217">
        <f ca="1">'CF(Q)'!DE97</f>
        <v>0</v>
      </c>
      <c r="DF54" s="217">
        <f ca="1">'CF(Q)'!DF97</f>
        <v>0</v>
      </c>
      <c r="DG54" s="217">
        <f ca="1">'CF(Q)'!DG97</f>
        <v>0</v>
      </c>
      <c r="DH54" s="217">
        <f ca="1">'CF(Q)'!DH97</f>
        <v>0</v>
      </c>
      <c r="DI54" s="217">
        <f ca="1">'CF(Q)'!DI97</f>
        <v>0</v>
      </c>
      <c r="DJ54" s="217">
        <f ca="1">'CF(Q)'!DJ97</f>
        <v>0</v>
      </c>
      <c r="DK54" s="217">
        <f ca="1">'CF(Q)'!DK97</f>
        <v>0</v>
      </c>
      <c r="DL54" s="217">
        <f ca="1">'CF(Q)'!DL97</f>
        <v>0</v>
      </c>
      <c r="DM54" s="217">
        <f ca="1">'CF(Q)'!DM97</f>
        <v>0</v>
      </c>
      <c r="DN54" s="217">
        <f ca="1">'CF(Q)'!DN97</f>
        <v>0</v>
      </c>
      <c r="DO54" s="217">
        <f ca="1">'CF(Q)'!DO97</f>
        <v>0</v>
      </c>
      <c r="DP54" s="217">
        <f ca="1">'CF(Q)'!DP97</f>
        <v>0</v>
      </c>
      <c r="DQ54" s="217">
        <f ca="1">'CF(Q)'!DQ97</f>
        <v>0</v>
      </c>
      <c r="DR54" s="217">
        <f ca="1">'CF(Q)'!DR97</f>
        <v>0</v>
      </c>
      <c r="DS54" s="217">
        <f ca="1">'CF(Q)'!DS97</f>
        <v>0</v>
      </c>
      <c r="DT54" s="217">
        <f ca="1">'CF(Q)'!DT97</f>
        <v>0</v>
      </c>
      <c r="DU54" s="217">
        <f ca="1">'CF(Q)'!DU97</f>
        <v>0</v>
      </c>
      <c r="DV54" s="217">
        <f ca="1">'CF(Q)'!DV97</f>
        <v>0</v>
      </c>
      <c r="DW54" s="217">
        <f ca="1">'CF(Q)'!DW97</f>
        <v>0</v>
      </c>
      <c r="DX54" s="217">
        <f ca="1">'CF(Q)'!DX97</f>
        <v>0</v>
      </c>
      <c r="DY54" s="217">
        <f ca="1">'CF(Q)'!DY97</f>
        <v>0</v>
      </c>
      <c r="DZ54" s="217">
        <f ca="1">'CF(Q)'!DZ97</f>
        <v>0</v>
      </c>
      <c r="EA54" s="217">
        <f ca="1">'CF(Q)'!EA97</f>
        <v>0</v>
      </c>
      <c r="EB54" s="217">
        <f ca="1">'CF(Q)'!EB97</f>
        <v>0</v>
      </c>
      <c r="EC54" s="217">
        <f ca="1">'CF(Q)'!EC97</f>
        <v>0</v>
      </c>
      <c r="ED54" s="217">
        <f ca="1">'CF(Q)'!ED97</f>
        <v>0</v>
      </c>
      <c r="EE54" s="217">
        <f ca="1">'CF(Q)'!EE97</f>
        <v>0</v>
      </c>
      <c r="EF54" s="217">
        <f ca="1">'CF(Q)'!EF97</f>
        <v>0</v>
      </c>
      <c r="EG54" s="217">
        <f ca="1">'CF(Q)'!EG97</f>
        <v>0</v>
      </c>
      <c r="EH54" s="217">
        <f ca="1">'CF(Q)'!EH97</f>
        <v>0</v>
      </c>
      <c r="EI54" s="217">
        <f ca="1">'CF(Q)'!EI97</f>
        <v>0</v>
      </c>
      <c r="EJ54" s="217">
        <f ca="1">'CF(Q)'!EJ97</f>
        <v>0</v>
      </c>
      <c r="EK54" s="217">
        <f ca="1">'CF(Q)'!EK97</f>
        <v>0</v>
      </c>
      <c r="EL54" s="217">
        <f ca="1">'CF(Q)'!EL97</f>
        <v>0</v>
      </c>
      <c r="EM54" s="217">
        <f ca="1">'CF(Q)'!EM97</f>
        <v>0</v>
      </c>
      <c r="EN54" s="217">
        <f ca="1">'CF(Q)'!EN97</f>
        <v>0</v>
      </c>
      <c r="EO54" s="217">
        <f ca="1">'CF(Q)'!EO97</f>
        <v>0</v>
      </c>
      <c r="EP54" s="217">
        <f ca="1">'CF(Q)'!EP97</f>
        <v>0</v>
      </c>
    </row>
    <row r="55" spans="2:146" ht="14.1" customHeight="1">
      <c r="B55" s="30" t="s">
        <v>22</v>
      </c>
      <c r="C55" s="46"/>
      <c r="D55" s="356" t="s">
        <v>97</v>
      </c>
      <c r="E55" s="237">
        <f ca="1">SUM(G55:EP55)</f>
        <v>397096.15234375</v>
      </c>
      <c r="F55" s="237"/>
      <c r="G55" s="237"/>
      <c r="H55" s="237">
        <f>'CF(Q)'!H98</f>
        <v>0</v>
      </c>
      <c r="I55" s="237">
        <f>'CF(Q)'!I98</f>
        <v>0</v>
      </c>
      <c r="J55" s="237">
        <f>'CF(Q)'!J98</f>
        <v>0</v>
      </c>
      <c r="K55" s="237">
        <f ca="1">'CF(Q)'!K98</f>
        <v>0</v>
      </c>
      <c r="L55" s="237">
        <f ca="1">'CF(Q)'!L98</f>
        <v>0</v>
      </c>
      <c r="M55" s="237">
        <f ca="1">'CF(Q)'!M98</f>
        <v>0</v>
      </c>
      <c r="N55" s="237">
        <f ca="1">'CF(Q)'!N98</f>
        <v>0</v>
      </c>
      <c r="O55" s="237">
        <f ca="1">'CF(Q)'!O98</f>
        <v>0</v>
      </c>
      <c r="P55" s="237">
        <f ca="1">'CF(Q)'!P98</f>
        <v>0</v>
      </c>
      <c r="Q55" s="237">
        <f ca="1">'CF(Q)'!Q98</f>
        <v>0</v>
      </c>
      <c r="R55" s="237">
        <f ca="1">'CF(Q)'!R98</f>
        <v>4999.9999999999745</v>
      </c>
      <c r="S55" s="237">
        <f ca="1">'CF(Q)'!S98</f>
        <v>5000</v>
      </c>
      <c r="T55" s="237">
        <f ca="1">'CF(Q)'!T98</f>
        <v>7000</v>
      </c>
      <c r="U55" s="237">
        <f ca="1">'CF(Q)'!U98</f>
        <v>7000</v>
      </c>
      <c r="V55" s="237">
        <f ca="1">'CF(Q)'!V98</f>
        <v>7000</v>
      </c>
      <c r="W55" s="237">
        <f ca="1">'CF(Q)'!W98</f>
        <v>7000</v>
      </c>
      <c r="X55" s="237">
        <f ca="1">'CF(Q)'!X98</f>
        <v>7116.6703125000004</v>
      </c>
      <c r="Y55" s="237">
        <f ca="1">'CF(Q)'!Y98</f>
        <v>7201.2140625000011</v>
      </c>
      <c r="Z55" s="237">
        <f ca="1">'CF(Q)'!Z98</f>
        <v>7148.8890625000004</v>
      </c>
      <c r="AA55" s="237">
        <f ca="1">'CF(Q)'!AA98</f>
        <v>7096.5640624999996</v>
      </c>
      <c r="AB55" s="237">
        <f ca="1">'CF(Q)'!AB98</f>
        <v>7044.2390625000007</v>
      </c>
      <c r="AC55" s="237">
        <f ca="1">'CF(Q)'!AC98</f>
        <v>6991.9140625</v>
      </c>
      <c r="AD55" s="237">
        <f ca="1">'CF(Q)'!AD98</f>
        <v>6939.5890625000011</v>
      </c>
      <c r="AE55" s="237">
        <f ca="1">'CF(Q)'!AE98</f>
        <v>7022.2640625000004</v>
      </c>
      <c r="AF55" s="237">
        <f ca="1">'CF(Q)'!AF98</f>
        <v>7103.0703125</v>
      </c>
      <c r="AG55" s="237">
        <f ca="1">'CF(Q)'!AG98</f>
        <v>7047.0078125</v>
      </c>
      <c r="AH55" s="237">
        <f ca="1">'CF(Q)'!AH98</f>
        <v>6990.9453125</v>
      </c>
      <c r="AI55" s="237">
        <f ca="1">'CF(Q)'!AI98</f>
        <v>6934.8828125</v>
      </c>
      <c r="AJ55" s="237">
        <f ca="1">'CF(Q)'!AJ98</f>
        <v>6878.8203125</v>
      </c>
      <c r="AK55" s="237">
        <f ca="1">'CF(Q)'!AK98</f>
        <v>6907.1328125</v>
      </c>
      <c r="AL55" s="237">
        <f ca="1">'CF(Q)'!AL98</f>
        <v>6934.27734375</v>
      </c>
      <c r="AM55" s="237">
        <f ca="1">'CF(Q)'!AM98</f>
        <v>6875.87890625</v>
      </c>
      <c r="AN55" s="237">
        <f ca="1">'CF(Q)'!AN98</f>
        <v>6817.48046875</v>
      </c>
      <c r="AO55" s="237">
        <f ca="1">'CF(Q)'!AO98</f>
        <v>6759.08203125</v>
      </c>
      <c r="AP55" s="237">
        <f ca="1">'CF(Q)'!AP98</f>
        <v>6700.68359375</v>
      </c>
      <c r="AQ55" s="237">
        <f ca="1">'CF(Q)'!AQ98</f>
        <v>6642.28515625</v>
      </c>
      <c r="AR55" s="237">
        <f ca="1">'CF(Q)'!AR98</f>
        <v>6583.88671875</v>
      </c>
      <c r="AS55" s="237">
        <f ca="1">'CF(Q)'!AS98</f>
        <v>6525.48828125</v>
      </c>
      <c r="AT55" s="237">
        <f ca="1">'CF(Q)'!AT98</f>
        <v>6467.08984375</v>
      </c>
      <c r="AU55" s="237">
        <f ca="1">'CF(Q)'!AU98</f>
        <v>6408.69140625</v>
      </c>
      <c r="AV55" s="237">
        <f ca="1">'CF(Q)'!AV98</f>
        <v>6350.29296875</v>
      </c>
      <c r="AW55" s="237">
        <f ca="1">'CF(Q)'!AW98</f>
        <v>6291.89453125</v>
      </c>
      <c r="AX55" s="237">
        <f ca="1">'CF(Q)'!AX98</f>
        <v>6233.49609375</v>
      </c>
      <c r="AY55" s="237">
        <f ca="1">'CF(Q)'!AY98</f>
        <v>6175.09765625</v>
      </c>
      <c r="AZ55" s="237">
        <f ca="1">'CF(Q)'!AZ98</f>
        <v>6116.69921875</v>
      </c>
      <c r="BA55" s="237">
        <f ca="1">'CF(Q)'!BA98</f>
        <v>6058.30078125</v>
      </c>
      <c r="BB55" s="237">
        <f ca="1">'CF(Q)'!BB98</f>
        <v>5999.90234375</v>
      </c>
      <c r="BC55" s="237">
        <f ca="1">'CF(Q)'!BC98</f>
        <v>5941.50390625</v>
      </c>
      <c r="BD55" s="237">
        <f ca="1">'CF(Q)'!BD98</f>
        <v>5883.10546875</v>
      </c>
      <c r="BE55" s="237">
        <f ca="1">'CF(Q)'!BE98</f>
        <v>5824.70703125</v>
      </c>
      <c r="BF55" s="237">
        <f ca="1">'CF(Q)'!BF98</f>
        <v>5766.30859375</v>
      </c>
      <c r="BG55" s="237">
        <f ca="1">'CF(Q)'!BG98</f>
        <v>5707.91015625</v>
      </c>
      <c r="BH55" s="237">
        <f ca="1">'CF(Q)'!BH98</f>
        <v>5649.51171875</v>
      </c>
      <c r="BI55" s="237">
        <f ca="1">'CF(Q)'!BI98</f>
        <v>5591.11328125</v>
      </c>
      <c r="BJ55" s="237">
        <f ca="1">'CF(Q)'!BJ98</f>
        <v>5532.71484375</v>
      </c>
      <c r="BK55" s="237">
        <f ca="1">'CF(Q)'!BK98</f>
        <v>5474.31640625</v>
      </c>
      <c r="BL55" s="237">
        <f ca="1">'CF(Q)'!BL98</f>
        <v>5415.91796875</v>
      </c>
      <c r="BM55" s="237">
        <f ca="1">'CF(Q)'!BM98</f>
        <v>5357.51953125</v>
      </c>
      <c r="BN55" s="237">
        <f ca="1">'CF(Q)'!BN98</f>
        <v>5299.12109375</v>
      </c>
      <c r="BO55" s="237">
        <f ca="1">'CF(Q)'!BO98</f>
        <v>5240.72265625</v>
      </c>
      <c r="BP55" s="237">
        <f ca="1">'CF(Q)'!BP98</f>
        <v>5182.32421875</v>
      </c>
      <c r="BQ55" s="237">
        <f ca="1">'CF(Q)'!BQ98</f>
        <v>5123.92578125</v>
      </c>
      <c r="BR55" s="237">
        <f ca="1">'CF(Q)'!BR98</f>
        <v>5065.52734375</v>
      </c>
      <c r="BS55" s="237">
        <f ca="1">'CF(Q)'!BS98</f>
        <v>5007.12890625</v>
      </c>
      <c r="BT55" s="237">
        <f ca="1">'CF(Q)'!BT98</f>
        <v>4948.73046875</v>
      </c>
      <c r="BU55" s="237">
        <f ca="1">'CF(Q)'!BU98</f>
        <v>4890.33203125</v>
      </c>
      <c r="BV55" s="237">
        <f ca="1">'CF(Q)'!BV98</f>
        <v>4831.93359375</v>
      </c>
      <c r="BW55" s="237">
        <f ca="1">'CF(Q)'!BW98</f>
        <v>4773.53515625</v>
      </c>
      <c r="BX55" s="237">
        <f ca="1">'CF(Q)'!BX98</f>
        <v>4715.13671875</v>
      </c>
      <c r="BY55" s="237">
        <f ca="1">'CF(Q)'!BY98</f>
        <v>4656.73828125</v>
      </c>
      <c r="BZ55" s="237">
        <f ca="1">'CF(Q)'!BZ98</f>
        <v>4598.33984375</v>
      </c>
      <c r="CA55" s="237">
        <f ca="1">'CF(Q)'!CA98</f>
        <v>4539.94140625</v>
      </c>
      <c r="CB55" s="237">
        <f ca="1">'CF(Q)'!CB98</f>
        <v>4481.54296875</v>
      </c>
      <c r="CC55" s="237">
        <f ca="1">'CF(Q)'!CC98</f>
        <v>4423.14453125</v>
      </c>
      <c r="CD55" s="237">
        <f ca="1">'CF(Q)'!CD98</f>
        <v>4364.74609375</v>
      </c>
      <c r="CE55" s="237">
        <f ca="1">'CF(Q)'!CE98</f>
        <v>4306.34765625</v>
      </c>
      <c r="CF55" s="237">
        <f ca="1">'CF(Q)'!CF98</f>
        <v>2138.57421875</v>
      </c>
      <c r="CG55" s="237">
        <f ca="1">'CF(Q)'!CG98</f>
        <v>0</v>
      </c>
      <c r="CH55" s="237">
        <f ca="1">'CF(Q)'!CH98</f>
        <v>0</v>
      </c>
      <c r="CI55" s="237">
        <f ca="1">'CF(Q)'!CI98</f>
        <v>0</v>
      </c>
      <c r="CJ55" s="237">
        <f ca="1">'CF(Q)'!CJ98</f>
        <v>0</v>
      </c>
      <c r="CK55" s="237">
        <f ca="1">'CF(Q)'!CK98</f>
        <v>0</v>
      </c>
      <c r="CL55" s="237">
        <f ca="1">'CF(Q)'!CL98</f>
        <v>0</v>
      </c>
      <c r="CM55" s="237">
        <f ca="1">'CF(Q)'!CM98</f>
        <v>0</v>
      </c>
      <c r="CN55" s="237">
        <f ca="1">'CF(Q)'!CN98</f>
        <v>0</v>
      </c>
      <c r="CO55" s="237">
        <f ca="1">'CF(Q)'!CO98</f>
        <v>0</v>
      </c>
      <c r="CP55" s="237">
        <f ca="1">'CF(Q)'!CP98</f>
        <v>0</v>
      </c>
      <c r="CQ55" s="237">
        <f ca="1">'CF(Q)'!CQ98</f>
        <v>0</v>
      </c>
      <c r="CR55" s="237">
        <f ca="1">'CF(Q)'!CR98</f>
        <v>0</v>
      </c>
      <c r="CS55" s="237">
        <f ca="1">'CF(Q)'!CS98</f>
        <v>0</v>
      </c>
      <c r="CT55" s="237">
        <f ca="1">'CF(Q)'!CT98</f>
        <v>0</v>
      </c>
      <c r="CU55" s="237">
        <f ca="1">'CF(Q)'!CU98</f>
        <v>0</v>
      </c>
      <c r="CV55" s="237">
        <f ca="1">'CF(Q)'!CV98</f>
        <v>0</v>
      </c>
      <c r="CW55" s="237">
        <f ca="1">'CF(Q)'!CW98</f>
        <v>0</v>
      </c>
      <c r="CX55" s="237">
        <f ca="1">'CF(Q)'!CX98</f>
        <v>0</v>
      </c>
      <c r="CY55" s="237">
        <f ca="1">'CF(Q)'!CY98</f>
        <v>0</v>
      </c>
      <c r="CZ55" s="237">
        <f ca="1">'CF(Q)'!CZ98</f>
        <v>0</v>
      </c>
      <c r="DA55" s="237">
        <f ca="1">'CF(Q)'!DA98</f>
        <v>0</v>
      </c>
      <c r="DB55" s="237">
        <f ca="1">'CF(Q)'!DB98</f>
        <v>0</v>
      </c>
      <c r="DC55" s="237">
        <f ca="1">'CF(Q)'!DC98</f>
        <v>0</v>
      </c>
      <c r="DD55" s="237">
        <f ca="1">'CF(Q)'!DD98</f>
        <v>0</v>
      </c>
      <c r="DE55" s="237">
        <f ca="1">'CF(Q)'!DE98</f>
        <v>0</v>
      </c>
      <c r="DF55" s="237">
        <f ca="1">'CF(Q)'!DF98</f>
        <v>0</v>
      </c>
      <c r="DG55" s="237">
        <f ca="1">'CF(Q)'!DG98</f>
        <v>0</v>
      </c>
      <c r="DH55" s="237">
        <f ca="1">'CF(Q)'!DH98</f>
        <v>0</v>
      </c>
      <c r="DI55" s="237">
        <f ca="1">'CF(Q)'!DI98</f>
        <v>0</v>
      </c>
      <c r="DJ55" s="237">
        <f ca="1">'CF(Q)'!DJ98</f>
        <v>0</v>
      </c>
      <c r="DK55" s="237">
        <f ca="1">'CF(Q)'!DK98</f>
        <v>0</v>
      </c>
      <c r="DL55" s="237">
        <f ca="1">'CF(Q)'!DL98</f>
        <v>0</v>
      </c>
      <c r="DM55" s="237">
        <f ca="1">'CF(Q)'!DM98</f>
        <v>0</v>
      </c>
      <c r="DN55" s="237">
        <f ca="1">'CF(Q)'!DN98</f>
        <v>0</v>
      </c>
      <c r="DO55" s="237">
        <f ca="1">'CF(Q)'!DO98</f>
        <v>0</v>
      </c>
      <c r="DP55" s="237">
        <f ca="1">'CF(Q)'!DP98</f>
        <v>0</v>
      </c>
      <c r="DQ55" s="237">
        <f ca="1">'CF(Q)'!DQ98</f>
        <v>0</v>
      </c>
      <c r="DR55" s="237">
        <f ca="1">'CF(Q)'!DR98</f>
        <v>0</v>
      </c>
      <c r="DS55" s="237">
        <f ca="1">'CF(Q)'!DS98</f>
        <v>0</v>
      </c>
      <c r="DT55" s="237">
        <f ca="1">'CF(Q)'!DT98</f>
        <v>0</v>
      </c>
      <c r="DU55" s="237">
        <f ca="1">'CF(Q)'!DU98</f>
        <v>0</v>
      </c>
      <c r="DV55" s="237">
        <f ca="1">'CF(Q)'!DV98</f>
        <v>0</v>
      </c>
      <c r="DW55" s="237">
        <f ca="1">'CF(Q)'!DW98</f>
        <v>0</v>
      </c>
      <c r="DX55" s="237">
        <f ca="1">'CF(Q)'!DX98</f>
        <v>0</v>
      </c>
      <c r="DY55" s="237">
        <f ca="1">'CF(Q)'!DY98</f>
        <v>0</v>
      </c>
      <c r="DZ55" s="237">
        <f ca="1">'CF(Q)'!DZ98</f>
        <v>0</v>
      </c>
      <c r="EA55" s="237">
        <f ca="1">'CF(Q)'!EA98</f>
        <v>0</v>
      </c>
      <c r="EB55" s="237">
        <f ca="1">'CF(Q)'!EB98</f>
        <v>0</v>
      </c>
      <c r="EC55" s="237">
        <f ca="1">'CF(Q)'!EC98</f>
        <v>0</v>
      </c>
      <c r="ED55" s="237">
        <f ca="1">'CF(Q)'!ED98</f>
        <v>0</v>
      </c>
      <c r="EE55" s="237">
        <f ca="1">'CF(Q)'!EE98</f>
        <v>0</v>
      </c>
      <c r="EF55" s="237">
        <f ca="1">'CF(Q)'!EF98</f>
        <v>0</v>
      </c>
      <c r="EG55" s="237">
        <f ca="1">'CF(Q)'!EG98</f>
        <v>0</v>
      </c>
      <c r="EH55" s="237">
        <f ca="1">'CF(Q)'!EH98</f>
        <v>0</v>
      </c>
      <c r="EI55" s="237">
        <f ca="1">'CF(Q)'!EI98</f>
        <v>0</v>
      </c>
      <c r="EJ55" s="237">
        <f ca="1">'CF(Q)'!EJ98</f>
        <v>0</v>
      </c>
      <c r="EK55" s="237">
        <f ca="1">'CF(Q)'!EK98</f>
        <v>0</v>
      </c>
      <c r="EL55" s="237">
        <f ca="1">'CF(Q)'!EL98</f>
        <v>0</v>
      </c>
      <c r="EM55" s="237">
        <f ca="1">'CF(Q)'!EM98</f>
        <v>0</v>
      </c>
      <c r="EN55" s="237">
        <f ca="1">'CF(Q)'!EN98</f>
        <v>0</v>
      </c>
      <c r="EO55" s="237">
        <f ca="1">'CF(Q)'!EO98</f>
        <v>0</v>
      </c>
      <c r="EP55" s="237">
        <f ca="1">'CF(Q)'!EP98</f>
        <v>0</v>
      </c>
    </row>
    <row r="56" spans="2:146" ht="14.1" customHeight="1">
      <c r="B56" s="20" t="s">
        <v>23</v>
      </c>
      <c r="D56" s="306" t="s">
        <v>97</v>
      </c>
      <c r="E56" s="71"/>
      <c r="F56" s="71"/>
      <c r="G56" s="71"/>
      <c r="H56" s="71">
        <f t="shared" ref="H56:J56" ca="1" si="276">H53+H54-H55</f>
        <v>0</v>
      </c>
      <c r="I56" s="71">
        <f t="shared" ca="1" si="276"/>
        <v>0</v>
      </c>
      <c r="J56" s="71">
        <f t="shared" ca="1" si="276"/>
        <v>0</v>
      </c>
      <c r="K56" s="71">
        <f t="shared" ref="K56:V56" ca="1" si="277">K53+K54-K55</f>
        <v>0</v>
      </c>
      <c r="L56" s="71">
        <f t="shared" ca="1" si="277"/>
        <v>0</v>
      </c>
      <c r="M56" s="71">
        <f t="shared" ca="1" si="277"/>
        <v>0</v>
      </c>
      <c r="N56" s="71">
        <f t="shared" ca="1" si="277"/>
        <v>0</v>
      </c>
      <c r="O56" s="71">
        <f t="shared" ca="1" si="277"/>
        <v>0</v>
      </c>
      <c r="P56" s="71">
        <f t="shared" ca="1" si="277"/>
        <v>0</v>
      </c>
      <c r="Q56" s="71">
        <f t="shared" ca="1" si="277"/>
        <v>4999.9999999999745</v>
      </c>
      <c r="R56" s="71">
        <f t="shared" ca="1" si="277"/>
        <v>5000</v>
      </c>
      <c r="S56" s="71">
        <f t="shared" ca="1" si="277"/>
        <v>7000</v>
      </c>
      <c r="T56" s="71">
        <f t="shared" ca="1" si="277"/>
        <v>7000</v>
      </c>
      <c r="U56" s="71">
        <f t="shared" ca="1" si="277"/>
        <v>7000</v>
      </c>
      <c r="V56" s="71">
        <f t="shared" ca="1" si="277"/>
        <v>7000</v>
      </c>
      <c r="W56" s="71">
        <f t="shared" ref="W56:BR56" ca="1" si="278">W53+W54-W55</f>
        <v>7116.6703125000004</v>
      </c>
      <c r="X56" s="71">
        <f t="shared" ca="1" si="278"/>
        <v>7201.2140625000011</v>
      </c>
      <c r="Y56" s="71">
        <f t="shared" ca="1" si="278"/>
        <v>7148.8890625000004</v>
      </c>
      <c r="Z56" s="71">
        <f t="shared" ca="1" si="278"/>
        <v>7096.5640624999996</v>
      </c>
      <c r="AA56" s="71">
        <f t="shared" ca="1" si="278"/>
        <v>7044.2390625000007</v>
      </c>
      <c r="AB56" s="71">
        <f t="shared" ca="1" si="278"/>
        <v>6991.9140625</v>
      </c>
      <c r="AC56" s="71">
        <f t="shared" ca="1" si="278"/>
        <v>6939.5890625000011</v>
      </c>
      <c r="AD56" s="71">
        <f t="shared" ca="1" si="278"/>
        <v>7022.2640625000004</v>
      </c>
      <c r="AE56" s="71">
        <f t="shared" ca="1" si="278"/>
        <v>7103.0703125</v>
      </c>
      <c r="AF56" s="71">
        <f t="shared" ca="1" si="278"/>
        <v>7047.0078125</v>
      </c>
      <c r="AG56" s="71">
        <f t="shared" ca="1" si="278"/>
        <v>6990.9453125</v>
      </c>
      <c r="AH56" s="71">
        <f t="shared" ca="1" si="278"/>
        <v>6934.8828125</v>
      </c>
      <c r="AI56" s="71">
        <f t="shared" ca="1" si="278"/>
        <v>6878.8203125</v>
      </c>
      <c r="AJ56" s="71">
        <f t="shared" ca="1" si="278"/>
        <v>6907.1328125</v>
      </c>
      <c r="AK56" s="71">
        <f t="shared" ca="1" si="278"/>
        <v>6934.27734375</v>
      </c>
      <c r="AL56" s="71">
        <f t="shared" ca="1" si="278"/>
        <v>6875.87890625</v>
      </c>
      <c r="AM56" s="71">
        <f t="shared" ca="1" si="278"/>
        <v>6817.48046875</v>
      </c>
      <c r="AN56" s="71">
        <f t="shared" ca="1" si="278"/>
        <v>6759.08203125</v>
      </c>
      <c r="AO56" s="71">
        <f t="shared" ca="1" si="278"/>
        <v>6700.68359375</v>
      </c>
      <c r="AP56" s="71">
        <f t="shared" ca="1" si="278"/>
        <v>6642.28515625</v>
      </c>
      <c r="AQ56" s="71">
        <f t="shared" ca="1" si="278"/>
        <v>6583.88671875</v>
      </c>
      <c r="AR56" s="71">
        <f t="shared" ca="1" si="278"/>
        <v>6525.48828125</v>
      </c>
      <c r="AS56" s="71">
        <f t="shared" ca="1" si="278"/>
        <v>6467.08984375</v>
      </c>
      <c r="AT56" s="71">
        <f t="shared" ca="1" si="278"/>
        <v>6408.69140625</v>
      </c>
      <c r="AU56" s="71">
        <f t="shared" ca="1" si="278"/>
        <v>6350.29296875</v>
      </c>
      <c r="AV56" s="71">
        <f t="shared" ca="1" si="278"/>
        <v>6291.89453125</v>
      </c>
      <c r="AW56" s="71">
        <f t="shared" ca="1" si="278"/>
        <v>6233.49609375</v>
      </c>
      <c r="AX56" s="71">
        <f t="shared" ca="1" si="278"/>
        <v>6175.09765625</v>
      </c>
      <c r="AY56" s="71">
        <f t="shared" ca="1" si="278"/>
        <v>6116.69921875</v>
      </c>
      <c r="AZ56" s="71">
        <f t="shared" ca="1" si="278"/>
        <v>6058.30078125</v>
      </c>
      <c r="BA56" s="71">
        <f t="shared" ca="1" si="278"/>
        <v>5999.90234375</v>
      </c>
      <c r="BB56" s="71">
        <f t="shared" ca="1" si="278"/>
        <v>5941.50390625</v>
      </c>
      <c r="BC56" s="71">
        <f t="shared" ca="1" si="278"/>
        <v>5883.10546875</v>
      </c>
      <c r="BD56" s="71">
        <f t="shared" ca="1" si="278"/>
        <v>5824.70703125</v>
      </c>
      <c r="BE56" s="71">
        <f t="shared" ca="1" si="278"/>
        <v>5766.30859375</v>
      </c>
      <c r="BF56" s="71">
        <f t="shared" ca="1" si="278"/>
        <v>5707.91015625</v>
      </c>
      <c r="BG56" s="71">
        <f t="shared" ca="1" si="278"/>
        <v>5649.51171875</v>
      </c>
      <c r="BH56" s="71">
        <f t="shared" ca="1" si="278"/>
        <v>5591.11328125</v>
      </c>
      <c r="BI56" s="71">
        <f t="shared" ca="1" si="278"/>
        <v>5532.71484375</v>
      </c>
      <c r="BJ56" s="71">
        <f t="shared" ca="1" si="278"/>
        <v>5474.31640625</v>
      </c>
      <c r="BK56" s="71">
        <f t="shared" ca="1" si="278"/>
        <v>5415.91796875</v>
      </c>
      <c r="BL56" s="71">
        <f t="shared" ca="1" si="278"/>
        <v>5357.51953125</v>
      </c>
      <c r="BM56" s="71">
        <f t="shared" ca="1" si="278"/>
        <v>5299.12109375</v>
      </c>
      <c r="BN56" s="71">
        <f t="shared" ca="1" si="278"/>
        <v>5240.72265625</v>
      </c>
      <c r="BO56" s="71">
        <f t="shared" ca="1" si="278"/>
        <v>5182.32421875</v>
      </c>
      <c r="BP56" s="71">
        <f t="shared" ca="1" si="278"/>
        <v>5123.92578125</v>
      </c>
      <c r="BQ56" s="71">
        <f t="shared" ca="1" si="278"/>
        <v>5065.52734375</v>
      </c>
      <c r="BR56" s="71">
        <f t="shared" ca="1" si="278"/>
        <v>5007.12890625</v>
      </c>
      <c r="BS56" s="71">
        <f t="shared" ref="BS56:CT56" ca="1" si="279">BS53+BS54-BS55</f>
        <v>4948.73046875</v>
      </c>
      <c r="BT56" s="71">
        <f t="shared" ca="1" si="279"/>
        <v>4890.33203125</v>
      </c>
      <c r="BU56" s="71">
        <f t="shared" ca="1" si="279"/>
        <v>4831.93359375</v>
      </c>
      <c r="BV56" s="71">
        <f t="shared" ca="1" si="279"/>
        <v>4773.53515625</v>
      </c>
      <c r="BW56" s="71">
        <f t="shared" ca="1" si="279"/>
        <v>4715.13671875</v>
      </c>
      <c r="BX56" s="71">
        <f t="shared" ca="1" si="279"/>
        <v>4656.73828125</v>
      </c>
      <c r="BY56" s="71">
        <f t="shared" ca="1" si="279"/>
        <v>4598.33984375</v>
      </c>
      <c r="BZ56" s="71">
        <f t="shared" ca="1" si="279"/>
        <v>4539.94140625</v>
      </c>
      <c r="CA56" s="71">
        <f t="shared" ca="1" si="279"/>
        <v>4481.54296875</v>
      </c>
      <c r="CB56" s="71">
        <f t="shared" ca="1" si="279"/>
        <v>4423.14453125</v>
      </c>
      <c r="CC56" s="71">
        <f t="shared" ca="1" si="279"/>
        <v>4364.74609375</v>
      </c>
      <c r="CD56" s="71">
        <f t="shared" ca="1" si="279"/>
        <v>4306.34765625</v>
      </c>
      <c r="CE56" s="71">
        <f t="shared" ca="1" si="279"/>
        <v>2138.57421875</v>
      </c>
      <c r="CF56" s="71">
        <f t="shared" ca="1" si="279"/>
        <v>0</v>
      </c>
      <c r="CG56" s="71">
        <f t="shared" ca="1" si="279"/>
        <v>0</v>
      </c>
      <c r="CH56" s="71">
        <f t="shared" ca="1" si="279"/>
        <v>0</v>
      </c>
      <c r="CI56" s="71">
        <f t="shared" ca="1" si="279"/>
        <v>0</v>
      </c>
      <c r="CJ56" s="71">
        <f t="shared" ca="1" si="279"/>
        <v>0</v>
      </c>
      <c r="CK56" s="71">
        <f t="shared" ca="1" si="279"/>
        <v>0</v>
      </c>
      <c r="CL56" s="71">
        <f t="shared" ca="1" si="279"/>
        <v>0</v>
      </c>
      <c r="CM56" s="71">
        <f t="shared" ca="1" si="279"/>
        <v>0</v>
      </c>
      <c r="CN56" s="71">
        <f t="shared" ca="1" si="279"/>
        <v>0</v>
      </c>
      <c r="CO56" s="71">
        <f t="shared" ca="1" si="279"/>
        <v>0</v>
      </c>
      <c r="CP56" s="71">
        <f t="shared" ca="1" si="279"/>
        <v>0</v>
      </c>
      <c r="CQ56" s="71">
        <f t="shared" ca="1" si="279"/>
        <v>0</v>
      </c>
      <c r="CR56" s="71">
        <f t="shared" ca="1" si="279"/>
        <v>0</v>
      </c>
      <c r="CS56" s="71">
        <f t="shared" ca="1" si="279"/>
        <v>0</v>
      </c>
      <c r="CT56" s="71">
        <f t="shared" ca="1" si="279"/>
        <v>0</v>
      </c>
      <c r="CU56" s="71">
        <f t="shared" ref="CU56:DG56" ca="1" si="280">CU53+CU54-CU55</f>
        <v>0</v>
      </c>
      <c r="CV56" s="71">
        <f t="shared" ca="1" si="280"/>
        <v>0</v>
      </c>
      <c r="CW56" s="71">
        <f t="shared" ca="1" si="280"/>
        <v>0</v>
      </c>
      <c r="CX56" s="71">
        <f t="shared" ca="1" si="280"/>
        <v>0</v>
      </c>
      <c r="CY56" s="71">
        <f t="shared" ca="1" si="280"/>
        <v>0</v>
      </c>
      <c r="CZ56" s="71">
        <f t="shared" ca="1" si="280"/>
        <v>0</v>
      </c>
      <c r="DA56" s="71">
        <f t="shared" ca="1" si="280"/>
        <v>0</v>
      </c>
      <c r="DB56" s="71">
        <f t="shared" ca="1" si="280"/>
        <v>0</v>
      </c>
      <c r="DC56" s="71">
        <f t="shared" ca="1" si="280"/>
        <v>0</v>
      </c>
      <c r="DD56" s="71">
        <f t="shared" ca="1" si="280"/>
        <v>0</v>
      </c>
      <c r="DE56" s="71">
        <f t="shared" ca="1" si="280"/>
        <v>0</v>
      </c>
      <c r="DF56" s="71">
        <f t="shared" ca="1" si="280"/>
        <v>0</v>
      </c>
      <c r="DG56" s="71">
        <f t="shared" ca="1" si="280"/>
        <v>0</v>
      </c>
      <c r="DH56" s="71">
        <f t="shared" ref="DH56:EP56" ca="1" si="281">DH53+DH54-DH55</f>
        <v>0</v>
      </c>
      <c r="DI56" s="71">
        <f t="shared" ca="1" si="281"/>
        <v>0</v>
      </c>
      <c r="DJ56" s="71">
        <f t="shared" ca="1" si="281"/>
        <v>0</v>
      </c>
      <c r="DK56" s="71">
        <f t="shared" ca="1" si="281"/>
        <v>0</v>
      </c>
      <c r="DL56" s="71">
        <f t="shared" ca="1" si="281"/>
        <v>0</v>
      </c>
      <c r="DM56" s="71">
        <f t="shared" ca="1" si="281"/>
        <v>0</v>
      </c>
      <c r="DN56" s="71">
        <f t="shared" ca="1" si="281"/>
        <v>0</v>
      </c>
      <c r="DO56" s="71">
        <f t="shared" ca="1" si="281"/>
        <v>0</v>
      </c>
      <c r="DP56" s="71">
        <f t="shared" ca="1" si="281"/>
        <v>0</v>
      </c>
      <c r="DQ56" s="71">
        <f t="shared" ca="1" si="281"/>
        <v>0</v>
      </c>
      <c r="DR56" s="71">
        <f t="shared" ca="1" si="281"/>
        <v>0</v>
      </c>
      <c r="DS56" s="71">
        <f t="shared" ca="1" si="281"/>
        <v>0</v>
      </c>
      <c r="DT56" s="71">
        <f t="shared" ca="1" si="281"/>
        <v>0</v>
      </c>
      <c r="DU56" s="71">
        <f t="shared" ca="1" si="281"/>
        <v>0</v>
      </c>
      <c r="DV56" s="71">
        <f t="shared" ca="1" si="281"/>
        <v>0</v>
      </c>
      <c r="DW56" s="71">
        <f t="shared" ca="1" si="281"/>
        <v>0</v>
      </c>
      <c r="DX56" s="71">
        <f t="shared" ca="1" si="281"/>
        <v>0</v>
      </c>
      <c r="DY56" s="71">
        <f t="shared" ca="1" si="281"/>
        <v>0</v>
      </c>
      <c r="DZ56" s="71">
        <f t="shared" ca="1" si="281"/>
        <v>0</v>
      </c>
      <c r="EA56" s="71">
        <f t="shared" ca="1" si="281"/>
        <v>0</v>
      </c>
      <c r="EB56" s="71">
        <f t="shared" ca="1" si="281"/>
        <v>0</v>
      </c>
      <c r="EC56" s="71">
        <f t="shared" ca="1" si="281"/>
        <v>0</v>
      </c>
      <c r="ED56" s="71">
        <f t="shared" ca="1" si="281"/>
        <v>0</v>
      </c>
      <c r="EE56" s="71">
        <f t="shared" ca="1" si="281"/>
        <v>0</v>
      </c>
      <c r="EF56" s="71">
        <f t="shared" ca="1" si="281"/>
        <v>0</v>
      </c>
      <c r="EG56" s="71">
        <f t="shared" ca="1" si="281"/>
        <v>0</v>
      </c>
      <c r="EH56" s="71">
        <f t="shared" ca="1" si="281"/>
        <v>0</v>
      </c>
      <c r="EI56" s="71">
        <f t="shared" ca="1" si="281"/>
        <v>0</v>
      </c>
      <c r="EJ56" s="71">
        <f t="shared" ca="1" si="281"/>
        <v>0</v>
      </c>
      <c r="EK56" s="71">
        <f t="shared" ca="1" si="281"/>
        <v>0</v>
      </c>
      <c r="EL56" s="71">
        <f t="shared" ca="1" si="281"/>
        <v>0</v>
      </c>
      <c r="EM56" s="71">
        <f t="shared" ca="1" si="281"/>
        <v>0</v>
      </c>
      <c r="EN56" s="71">
        <f t="shared" ca="1" si="281"/>
        <v>0</v>
      </c>
      <c r="EO56" s="71">
        <f t="shared" ca="1" si="281"/>
        <v>0</v>
      </c>
      <c r="EP56" s="71">
        <f t="shared" ca="1" si="281"/>
        <v>0</v>
      </c>
    </row>
    <row r="57" spans="2:146" ht="14.1" customHeight="1">
      <c r="B57" s="20"/>
      <c r="C57" s="20"/>
      <c r="E57" s="68"/>
      <c r="F57" s="68"/>
      <c r="G57" s="68"/>
      <c r="H57" s="68"/>
      <c r="I57" s="68"/>
      <c r="J57" s="68"/>
      <c r="K57" s="68"/>
      <c r="L57" s="68"/>
      <c r="M57" s="68"/>
      <c r="N57" s="68"/>
      <c r="P57" s="68"/>
      <c r="Q57" s="68"/>
      <c r="R57" s="68"/>
      <c r="S57" s="68"/>
      <c r="T57" s="68"/>
      <c r="U57" s="68"/>
      <c r="V57" s="68"/>
      <c r="W57" s="68"/>
      <c r="X57" s="550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  <c r="BJ57" s="68"/>
      <c r="BK57" s="68"/>
      <c r="BL57" s="68"/>
      <c r="BM57" s="68"/>
      <c r="BN57" s="68"/>
      <c r="BO57" s="68"/>
      <c r="BP57" s="68"/>
      <c r="BQ57" s="68"/>
      <c r="BR57" s="68"/>
      <c r="BS57" s="68"/>
      <c r="BT57" s="68"/>
      <c r="BU57" s="68"/>
      <c r="BV57" s="68"/>
      <c r="BW57" s="68"/>
      <c r="BX57" s="68"/>
      <c r="BY57" s="68"/>
      <c r="BZ57" s="68"/>
      <c r="CA57" s="68"/>
      <c r="CB57" s="68"/>
      <c r="CC57" s="68"/>
      <c r="CD57" s="68"/>
      <c r="CE57" s="68"/>
      <c r="CF57" s="68"/>
      <c r="CG57" s="68"/>
      <c r="CH57" s="68"/>
      <c r="CI57" s="68"/>
      <c r="CJ57" s="68"/>
      <c r="CK57" s="68"/>
      <c r="CL57" s="68"/>
      <c r="CM57" s="68"/>
      <c r="CN57" s="68"/>
      <c r="CO57" s="68"/>
      <c r="CP57" s="68"/>
      <c r="CQ57" s="68"/>
      <c r="CR57" s="68"/>
      <c r="CS57" s="68"/>
      <c r="CT57" s="68"/>
      <c r="CU57" s="68"/>
      <c r="CV57" s="68"/>
      <c r="CW57" s="68"/>
      <c r="CX57" s="68"/>
      <c r="CY57" s="68"/>
      <c r="CZ57" s="68"/>
      <c r="DA57" s="68"/>
      <c r="DB57" s="68"/>
      <c r="DC57" s="68"/>
      <c r="DD57" s="68"/>
      <c r="DE57" s="68"/>
      <c r="DF57" s="68"/>
      <c r="DG57" s="68"/>
      <c r="DH57" s="68"/>
      <c r="DI57" s="68"/>
      <c r="DJ57" s="68"/>
      <c r="DK57" s="68"/>
      <c r="DL57" s="68"/>
      <c r="DM57" s="68"/>
      <c r="DN57" s="68"/>
      <c r="DO57" s="68"/>
      <c r="DP57" s="68"/>
      <c r="DQ57" s="68"/>
      <c r="DR57" s="68"/>
      <c r="DS57" s="68"/>
      <c r="DT57" s="68"/>
      <c r="DU57" s="68"/>
      <c r="DV57" s="68"/>
      <c r="DW57" s="68"/>
      <c r="DX57" s="68"/>
      <c r="DY57" s="68"/>
      <c r="DZ57" s="68"/>
      <c r="EA57" s="68"/>
      <c r="EB57" s="68"/>
      <c r="EC57" s="68"/>
      <c r="ED57" s="68"/>
      <c r="EE57" s="68"/>
      <c r="EF57" s="68"/>
      <c r="EG57" s="68"/>
      <c r="EH57" s="68"/>
      <c r="EI57" s="68"/>
      <c r="EJ57" s="68"/>
      <c r="EK57" s="68"/>
      <c r="EL57" s="68"/>
      <c r="EM57" s="68"/>
      <c r="EN57" s="68"/>
      <c r="EO57" s="68"/>
      <c r="EP57" s="68"/>
    </row>
    <row r="58" spans="2:146" ht="14.1" customHeight="1">
      <c r="B58" s="20"/>
      <c r="C58" s="20"/>
      <c r="E58" s="68"/>
      <c r="F58" s="68"/>
      <c r="G58" s="68"/>
      <c r="H58" s="68"/>
      <c r="I58" s="68"/>
      <c r="J58" s="68"/>
      <c r="K58" s="68"/>
      <c r="L58" s="68"/>
      <c r="M58" s="68"/>
      <c r="N58" s="68"/>
      <c r="P58" s="68"/>
      <c r="Q58" s="68"/>
      <c r="R58" s="68"/>
      <c r="S58" s="68"/>
      <c r="T58" s="68"/>
      <c r="U58" s="68"/>
      <c r="V58" s="68"/>
      <c r="W58" s="68"/>
      <c r="X58" s="550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  <c r="BM58" s="68"/>
      <c r="BN58" s="68"/>
      <c r="BO58" s="68"/>
      <c r="BP58" s="68"/>
      <c r="BQ58" s="68"/>
      <c r="BR58" s="68"/>
      <c r="BS58" s="68"/>
      <c r="BT58" s="68"/>
      <c r="BU58" s="68"/>
      <c r="BV58" s="68"/>
      <c r="BW58" s="68"/>
      <c r="BX58" s="68"/>
      <c r="BY58" s="68"/>
      <c r="BZ58" s="68"/>
      <c r="CA58" s="68"/>
      <c r="CB58" s="68"/>
      <c r="CC58" s="68"/>
      <c r="CD58" s="68"/>
      <c r="CE58" s="68"/>
      <c r="CF58" s="68"/>
      <c r="CG58" s="68"/>
      <c r="CH58" s="68"/>
      <c r="CI58" s="68"/>
      <c r="CJ58" s="68"/>
      <c r="CK58" s="68"/>
      <c r="CL58" s="68"/>
      <c r="CM58" s="68"/>
      <c r="CN58" s="68"/>
      <c r="CO58" s="68"/>
      <c r="CP58" s="68"/>
      <c r="CQ58" s="68"/>
      <c r="CR58" s="68"/>
      <c r="CS58" s="68"/>
      <c r="CT58" s="68"/>
      <c r="CU58" s="68"/>
      <c r="CV58" s="68"/>
      <c r="CW58" s="68"/>
      <c r="CX58" s="68"/>
      <c r="CY58" s="68"/>
      <c r="CZ58" s="68"/>
      <c r="DA58" s="68"/>
      <c r="DB58" s="68"/>
      <c r="DC58" s="68"/>
      <c r="DD58" s="68"/>
      <c r="DE58" s="68"/>
      <c r="DF58" s="68"/>
      <c r="DG58" s="68"/>
      <c r="DH58" s="68"/>
      <c r="DI58" s="68"/>
      <c r="DJ58" s="68"/>
      <c r="DK58" s="68"/>
      <c r="DL58" s="68"/>
      <c r="DM58" s="68"/>
      <c r="DN58" s="68"/>
      <c r="DO58" s="68"/>
      <c r="DP58" s="68"/>
      <c r="DQ58" s="68"/>
      <c r="DR58" s="68"/>
      <c r="DS58" s="68"/>
      <c r="DT58" s="68"/>
      <c r="DU58" s="68"/>
      <c r="DV58" s="68"/>
      <c r="DW58" s="68"/>
      <c r="DX58" s="68"/>
      <c r="DY58" s="68"/>
      <c r="DZ58" s="68"/>
      <c r="EA58" s="68"/>
      <c r="EB58" s="68"/>
      <c r="EC58" s="68"/>
      <c r="ED58" s="68"/>
      <c r="EE58" s="68"/>
      <c r="EF58" s="68"/>
      <c r="EG58" s="68"/>
      <c r="EH58" s="68"/>
      <c r="EI58" s="68"/>
      <c r="EJ58" s="68"/>
      <c r="EK58" s="68"/>
      <c r="EL58" s="68"/>
      <c r="EM58" s="68"/>
      <c r="EN58" s="68"/>
      <c r="EO58" s="68"/>
      <c r="EP58" s="68"/>
    </row>
    <row r="59" spans="2:146" ht="14.1" customHeight="1">
      <c r="B59" s="151" t="s">
        <v>1046</v>
      </c>
      <c r="C59" s="20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  <c r="BJ59" s="68"/>
      <c r="BK59" s="68"/>
      <c r="BL59" s="68"/>
      <c r="BM59" s="68"/>
      <c r="BN59" s="68"/>
      <c r="BO59" s="68"/>
      <c r="BP59" s="68"/>
      <c r="BQ59" s="68"/>
      <c r="BR59" s="68"/>
      <c r="BS59" s="68"/>
      <c r="BT59" s="68"/>
      <c r="BU59" s="68"/>
      <c r="BV59" s="68"/>
      <c r="BW59" s="68"/>
      <c r="BX59" s="68"/>
      <c r="BY59" s="68"/>
      <c r="BZ59" s="68"/>
      <c r="CA59" s="68"/>
      <c r="CB59" s="68"/>
      <c r="CC59" s="68"/>
      <c r="CD59" s="68"/>
      <c r="CE59" s="68"/>
      <c r="CF59" s="68"/>
      <c r="CG59" s="68"/>
      <c r="CH59" s="68"/>
      <c r="CI59" s="68"/>
      <c r="CJ59" s="68"/>
      <c r="CK59" s="68"/>
      <c r="CL59" s="68"/>
      <c r="CM59" s="68"/>
      <c r="CN59" s="68"/>
      <c r="CO59" s="68"/>
      <c r="CP59" s="68"/>
      <c r="CQ59" s="68"/>
      <c r="CR59" s="68"/>
      <c r="CS59" s="68"/>
      <c r="CT59" s="68"/>
      <c r="CU59" s="68"/>
      <c r="CV59" s="68"/>
      <c r="CW59" s="68"/>
      <c r="CX59" s="68"/>
      <c r="CY59" s="68"/>
      <c r="CZ59" s="68"/>
      <c r="DA59" s="68"/>
      <c r="DB59" s="68"/>
      <c r="DC59" s="68"/>
      <c r="DD59" s="68"/>
      <c r="DE59" s="68"/>
      <c r="DF59" s="68"/>
      <c r="DG59" s="68"/>
      <c r="DH59" s="68"/>
      <c r="DI59" s="68"/>
      <c r="DJ59" s="68"/>
      <c r="DK59" s="68"/>
      <c r="DL59" s="68"/>
      <c r="DM59" s="68"/>
      <c r="DN59" s="68"/>
      <c r="DO59" s="68"/>
      <c r="DP59" s="68"/>
      <c r="DQ59" s="68"/>
      <c r="DR59" s="68"/>
      <c r="DS59" s="68"/>
      <c r="DT59" s="68"/>
      <c r="DU59" s="68"/>
      <c r="DV59" s="68"/>
      <c r="DW59" s="68"/>
      <c r="DX59" s="68"/>
      <c r="DY59" s="68"/>
      <c r="DZ59" s="68"/>
      <c r="EA59" s="68"/>
      <c r="EB59" s="68"/>
      <c r="EC59" s="68"/>
      <c r="ED59" s="68"/>
      <c r="EE59" s="68"/>
      <c r="EF59" s="68"/>
      <c r="EG59" s="68"/>
      <c r="EH59" s="68"/>
      <c r="EI59" s="68"/>
      <c r="EJ59" s="68"/>
      <c r="EK59" s="68"/>
      <c r="EL59" s="68"/>
      <c r="EM59" s="68"/>
      <c r="EN59" s="68"/>
      <c r="EO59" s="68"/>
      <c r="EP59" s="68"/>
    </row>
    <row r="60" spans="2:146" ht="14.1" customHeight="1">
      <c r="B60" s="20" t="s">
        <v>20</v>
      </c>
      <c r="D60" s="306" t="s">
        <v>97</v>
      </c>
      <c r="E60" s="71"/>
      <c r="F60" s="71"/>
      <c r="G60" s="247"/>
      <c r="H60" s="71">
        <f t="shared" ref="H60" ca="1" si="282">G63*(H$4&lt;=운영종료분기)</f>
        <v>0</v>
      </c>
      <c r="I60" s="71">
        <f t="shared" ref="I60" ca="1" si="283">H63*(I$4&lt;=운영종료분기)</f>
        <v>0</v>
      </c>
      <c r="J60" s="71">
        <f t="shared" ref="J60" ca="1" si="284">I63*(J$4&lt;=운영종료분기)</f>
        <v>0</v>
      </c>
      <c r="K60" s="71">
        <f t="shared" ref="K60" ca="1" si="285">J63*(K$4&lt;=운영종료분기)</f>
        <v>0</v>
      </c>
      <c r="L60" s="71">
        <f t="shared" ref="L60" ca="1" si="286">K63*(L$4&lt;=운영종료분기)</f>
        <v>0</v>
      </c>
      <c r="M60" s="71">
        <f t="shared" ref="M60" ca="1" si="287">L63*(M$4&lt;=운영종료분기)</f>
        <v>0</v>
      </c>
      <c r="N60" s="71">
        <f t="shared" ref="N60" ca="1" si="288">M63*(N$4&lt;=운영종료분기)</f>
        <v>0</v>
      </c>
      <c r="O60" s="71">
        <f t="shared" ref="O60" ca="1" si="289">N63*(O$4&lt;=운영종료분기)</f>
        <v>0</v>
      </c>
      <c r="P60" s="71">
        <f t="shared" ref="P60" ca="1" si="290">O63*(P$4&lt;=운영종료분기)</f>
        <v>0</v>
      </c>
      <c r="Q60" s="71">
        <f t="shared" ref="Q60" ca="1" si="291">P63*(Q$4&lt;=운영종료분기)</f>
        <v>0</v>
      </c>
      <c r="R60" s="71">
        <f t="shared" ref="R60" ca="1" si="292">Q63*(R$4&lt;=운영종료분기)</f>
        <v>0</v>
      </c>
      <c r="S60" s="71">
        <f t="shared" ref="S60" ca="1" si="293">R63*(S$4&lt;=운영종료분기)</f>
        <v>1666.4364546243696</v>
      </c>
      <c r="T60" s="71">
        <f t="shared" ref="T60" ca="1" si="294">S63*(T$4&lt;=운영종료분기)</f>
        <v>1701.9378703598704</v>
      </c>
      <c r="U60" s="71">
        <f t="shared" ref="U60" ca="1" si="295">T63*(U$4&lt;=운영종료분기)</f>
        <v>2170.5565580684706</v>
      </c>
      <c r="V60" s="71">
        <f t="shared" ref="V60" ca="1" si="296">U63*(V$4&lt;=운영종료분기)</f>
        <v>1561.3522640472902</v>
      </c>
      <c r="W60" s="71">
        <f t="shared" ref="W60" ca="1" si="297">V63*(W$4&lt;=운영종료분기)</f>
        <v>1658.1042723512483</v>
      </c>
      <c r="X60" s="71">
        <f t="shared" ref="X60" ca="1" si="298">W63*(X$4&lt;=운영종료분기)</f>
        <v>1693.4281810080702</v>
      </c>
      <c r="Y60" s="71">
        <f t="shared" ref="Y60" ca="1" si="299">X63*(Y$4&lt;=운영종료분기)</f>
        <v>2159.7037752781271</v>
      </c>
      <c r="Z60" s="71">
        <f t="shared" ref="Z60" ca="1" si="300">Y63*(Z$4&lt;=운영종료분기)</f>
        <v>1553.5455027270536</v>
      </c>
      <c r="AA60" s="71">
        <f t="shared" ref="AA60" ca="1" si="301">Z63*(AA$4&lt;=운영종료분기)</f>
        <v>1649.772090078126</v>
      </c>
      <c r="AB60" s="71">
        <f t="shared" ref="AB60" ca="1" si="302">AA63*(AB$4&lt;=운영종료분기)</f>
        <v>1684.9184916562708</v>
      </c>
      <c r="AC60" s="71">
        <f t="shared" ref="AC60" ca="1" si="303">AB63*(AC$4&lt;=운영종료분기)</f>
        <v>2148.8509924877853</v>
      </c>
      <c r="AD60" s="71">
        <f t="shared" ref="AD60" ca="1" si="304">AC63*(AD$4&lt;=운영종료분기)</f>
        <v>1545.7387414068171</v>
      </c>
      <c r="AE60" s="71">
        <f t="shared" ref="AE60" ca="1" si="305">AD63*(AE$4&lt;=운영종료분기)</f>
        <v>1641.4399078050046</v>
      </c>
      <c r="AF60" s="71">
        <f t="shared" ref="AF60" ca="1" si="306">AE63*(AF$4&lt;=운영종료분기)</f>
        <v>1676.4088023044715</v>
      </c>
      <c r="AG60" s="71">
        <f t="shared" ref="AG60" ca="1" si="307">AF63*(AG$4&lt;=운영종료분기)</f>
        <v>2137.9982096974436</v>
      </c>
      <c r="AH60" s="71">
        <f t="shared" ref="AH60" ca="1" si="308">AG63*(AH$4&lt;=운영종료분기)</f>
        <v>1537.9319800865815</v>
      </c>
      <c r="AI60" s="71">
        <f t="shared" ref="AI60" ca="1" si="309">AH63*(AI$4&lt;=운영종료분기)</f>
        <v>1633.1077255318842</v>
      </c>
      <c r="AJ60" s="71">
        <f t="shared" ref="AJ60" ca="1" si="310">AI63*(AJ$4&lt;=운영종료분기)</f>
        <v>1667.899112952673</v>
      </c>
      <c r="AK60" s="71">
        <f t="shared" ref="AK60" ca="1" si="311">AJ63*(AK$4&lt;=운영종료분기)</f>
        <v>2127.1454269071019</v>
      </c>
      <c r="AL60" s="71">
        <f t="shared" ref="AL60" ca="1" si="312">AK63*(AL$4&lt;=운영종료분기)</f>
        <v>1530.1252187663458</v>
      </c>
      <c r="AM60" s="71">
        <f t="shared" ref="AM60" ca="1" si="313">AL63*(AM$4&lt;=운영종료분기)</f>
        <v>1624.7755432587619</v>
      </c>
      <c r="AN60" s="71">
        <f t="shared" ref="AN60" ca="1" si="314">AM63*(AN$4&lt;=운영종료분기)</f>
        <v>1659.3894236008746</v>
      </c>
      <c r="AO60" s="71">
        <f t="shared" ref="AO60" ca="1" si="315">AN63*(AO$4&lt;=운영종료분기)</f>
        <v>2116.2926441167592</v>
      </c>
      <c r="AP60" s="71">
        <f t="shared" ref="AP60" ca="1" si="316">AO63*(AP$4&lt;=운영종료분기)</f>
        <v>1522.3184574461084</v>
      </c>
      <c r="AQ60" s="71">
        <f t="shared" ref="AQ60" ca="1" si="317">AP63*(AQ$4&lt;=운영종료분기)</f>
        <v>1616.4433609856387</v>
      </c>
      <c r="AR60" s="71">
        <f t="shared" ref="AR60" ca="1" si="318">AQ63*(AR$4&lt;=운영종료분기)</f>
        <v>1650.8797342490734</v>
      </c>
      <c r="AS60" s="71">
        <f t="shared" ref="AS60" ca="1" si="319">AR63*(AS$4&lt;=운영종료분기)</f>
        <v>2105.4398613264157</v>
      </c>
      <c r="AT60" s="71">
        <f t="shared" ref="AT60" ca="1" si="320">AS63*(AT$4&lt;=운영종료분기)</f>
        <v>1514.5116961258718</v>
      </c>
      <c r="AU60" s="71">
        <f t="shared" ref="AU60" ca="1" si="321">AT63*(AU$4&lt;=운영종료분기)</f>
        <v>1608.1111787125164</v>
      </c>
      <c r="AV60" s="71">
        <f t="shared" ref="AV60" ca="1" si="322">AU63*(AV$4&lt;=운영종료분기)</f>
        <v>1642.370044897275</v>
      </c>
      <c r="AW60" s="71">
        <f t="shared" ref="AW60" ca="1" si="323">AV63*(AW$4&lt;=운영종료분기)</f>
        <v>2094.5870785360739</v>
      </c>
      <c r="AX60" s="71">
        <f t="shared" ref="AX60" ca="1" si="324">AW63*(AX$4&lt;=운영종료분기)</f>
        <v>1506.7049348056353</v>
      </c>
      <c r="AY60" s="71">
        <f t="shared" ref="AY60" ca="1" si="325">AX63*(AY$4&lt;=운영종료분기)</f>
        <v>1599.7789964393951</v>
      </c>
      <c r="AZ60" s="71">
        <f t="shared" ref="AZ60" ca="1" si="326">AY63*(AZ$4&lt;=운영종료분기)</f>
        <v>1633.8603555454747</v>
      </c>
      <c r="BA60" s="71">
        <f t="shared" ref="BA60" ca="1" si="327">AZ63*(BA$4&lt;=운영종료분기)</f>
        <v>2083.7342957457313</v>
      </c>
      <c r="BB60" s="71">
        <f t="shared" ref="BB60" ca="1" si="328">BA63*(BB$4&lt;=운영종료분기)</f>
        <v>1498.8981734853978</v>
      </c>
      <c r="BC60" s="71">
        <f t="shared" ref="BC60" ca="1" si="329">BB63*(BC$4&lt;=운영종료분기)</f>
        <v>1591.4468141662737</v>
      </c>
      <c r="BD60" s="71">
        <f t="shared" ref="BD60" ca="1" si="330">BC63*(BD$4&lt;=운영종료분기)</f>
        <v>1625.3506661936763</v>
      </c>
      <c r="BE60" s="71">
        <f t="shared" ref="BE60" ca="1" si="331">BD63*(BE$4&lt;=운영종료분기)</f>
        <v>2072.8815129553886</v>
      </c>
      <c r="BF60" s="71">
        <f t="shared" ref="BF60" ca="1" si="332">BE63*(BF$4&lt;=운영종료분기)</f>
        <v>1491.0914121651613</v>
      </c>
      <c r="BG60" s="71">
        <f t="shared" ref="BG60" ca="1" si="333">BF63*(BG$4&lt;=운영종료분기)</f>
        <v>1583.1146318931505</v>
      </c>
      <c r="BH60" s="71">
        <f t="shared" ref="BH60" ca="1" si="334">BG63*(BH$4&lt;=운영종료분기)</f>
        <v>1616.8409768418751</v>
      </c>
      <c r="BI60" s="71">
        <f t="shared" ref="BI60" ca="1" si="335">BH63*(BI$4&lt;=운영종료분기)</f>
        <v>2062.028730165046</v>
      </c>
      <c r="BJ60" s="71">
        <f t="shared" ref="BJ60" ca="1" si="336">BI63*(BJ$4&lt;=운영종료분기)</f>
        <v>1483.2846508449256</v>
      </c>
      <c r="BK60" s="71">
        <f t="shared" ref="BK60" ca="1" si="337">BJ63*(BK$4&lt;=운영종료분기)</f>
        <v>1574.7824496200292</v>
      </c>
      <c r="BL60" s="71">
        <f t="shared" ref="BL60" ca="1" si="338">BK63*(BL$4&lt;=운영종료분기)</f>
        <v>1608.3312874900766</v>
      </c>
      <c r="BM60" s="71">
        <f t="shared" ref="BM60" ca="1" si="339">BL63*(BM$4&lt;=운영종료분기)</f>
        <v>2051.1759473747043</v>
      </c>
      <c r="BN60" s="71">
        <f t="shared" ref="BN60" ca="1" si="340">BM63*(BN$4&lt;=운영종료분기)</f>
        <v>1475.4778895246891</v>
      </c>
      <c r="BO60" s="71">
        <f t="shared" ref="BO60" ca="1" si="341">BN63*(BO$4&lt;=운영종료분기)</f>
        <v>1566.4502673469078</v>
      </c>
      <c r="BP60" s="71">
        <f t="shared" ref="BP60" ca="1" si="342">BO63*(BP$4&lt;=운영종료분기)</f>
        <v>1599.8215981382782</v>
      </c>
      <c r="BQ60" s="71">
        <f t="shared" ref="BQ60" ca="1" si="343">BP63*(BQ$4&lt;=운영종료분기)</f>
        <v>2040.3231645843616</v>
      </c>
      <c r="BR60" s="71">
        <f t="shared" ref="BR60" ca="1" si="344">BQ63*(BR$4&lt;=운영종료분기)</f>
        <v>1467.6711282044525</v>
      </c>
      <c r="BS60" s="71">
        <f t="shared" ref="BS60" ca="1" si="345">BR63*(BS$4&lt;=운영종료분기)</f>
        <v>1558.1180850737865</v>
      </c>
      <c r="BT60" s="71">
        <f t="shared" ref="BT60" ca="1" si="346">BS63*(BT$4&lt;=운영종료분기)</f>
        <v>1591.3119087864789</v>
      </c>
      <c r="BU60" s="71">
        <f t="shared" ref="BU60" ca="1" si="347">BT63*(BU$4&lt;=운영종료분기)</f>
        <v>2029.4703817940199</v>
      </c>
      <c r="BV60" s="71">
        <f t="shared" ref="BV60" ca="1" si="348">BU63*(BV$4&lt;=운영종료분기)</f>
        <v>1459.864366884216</v>
      </c>
      <c r="BW60" s="71">
        <f t="shared" ref="BW60" ca="1" si="349">BV63*(BW$4&lt;=운영종료분기)</f>
        <v>1549.7859028006642</v>
      </c>
      <c r="BX60" s="71">
        <f t="shared" ref="BX60" ca="1" si="350">BW63*(BX$4&lt;=운영종료분기)</f>
        <v>1582.8022194346795</v>
      </c>
      <c r="BY60" s="71">
        <f t="shared" ref="BY60" ca="1" si="351">BX63*(BY$4&lt;=운영종료분기)</f>
        <v>2018.6175990036772</v>
      </c>
      <c r="BZ60" s="71">
        <f t="shared" ref="BZ60" ca="1" si="352">BY63*(BZ$4&lt;=운영종료분기)</f>
        <v>1452.0576055639795</v>
      </c>
      <c r="CA60" s="71">
        <f t="shared" ref="CA60" ca="1" si="353">BZ63*(CA$4&lt;=운영종료분기)</f>
        <v>1541.4537205275419</v>
      </c>
      <c r="CB60" s="71">
        <f t="shared" ref="CB60" ca="1" si="354">CA63*(CB$4&lt;=운영종료분기)</f>
        <v>1574.2925300828801</v>
      </c>
      <c r="CC60" s="71">
        <f t="shared" ref="CC60" ca="1" si="355">CB63*(CC$4&lt;=운영종료분기)</f>
        <v>2007.7648162133346</v>
      </c>
      <c r="CD60" s="71">
        <f t="shared" ref="CD60" ca="1" si="356">CC63*(CD$4&lt;=운영종료분기)</f>
        <v>1444.2508442437429</v>
      </c>
      <c r="CE60" s="71">
        <f t="shared" ref="CE60" ca="1" si="357">CD63*(CE$4&lt;=운영종료분기)</f>
        <v>1533.1215382544206</v>
      </c>
      <c r="CF60" s="71">
        <f t="shared" ref="CF60" ca="1" si="358">CE63*(CF$4&lt;=운영종료분기)</f>
        <v>1565.7828407310799</v>
      </c>
      <c r="CG60" s="71">
        <f t="shared" ref="CG60" ca="1" si="359">CF63*(CG$4&lt;=운영종료분기)</f>
        <v>1996.9120334229929</v>
      </c>
      <c r="CH60" s="71">
        <f t="shared" ref="CH60" ca="1" si="360">CG63*(CH$4&lt;=운영종료분기)</f>
        <v>1436.4440829235073</v>
      </c>
      <c r="CI60" s="71">
        <f t="shared" ref="CI60" ca="1" si="361">CH63*(CI$4&lt;=운영종료분기)</f>
        <v>1524.7893559812983</v>
      </c>
      <c r="CJ60" s="71">
        <f t="shared" ref="CJ60" ca="1" si="362">CI63*(CJ$4&lt;=운영종료분기)</f>
        <v>1557.2731513792814</v>
      </c>
      <c r="CK60" s="71">
        <f t="shared" ref="CK60" ca="1" si="363">CJ63*(CK$4&lt;=운영종료분기)</f>
        <v>1986.0592506326502</v>
      </c>
      <c r="CL60" s="71">
        <f t="shared" ref="CL60" ca="1" si="364">CK63*(CL$4&lt;=운영종료분기)</f>
        <v>1428.6373216032698</v>
      </c>
      <c r="CM60" s="71">
        <f t="shared" ref="CM60" ca="1" si="365">CL63*(CM$4&lt;=운영종료분기)</f>
        <v>1516.4571737081769</v>
      </c>
      <c r="CN60" s="71">
        <f t="shared" ref="CN60" ca="1" si="366">CM63*(CN$4&lt;=운영종료분기)</f>
        <v>1548.7634620274812</v>
      </c>
      <c r="CO60" s="71">
        <f t="shared" ref="CO60" ca="1" si="367">CN63*(CO$4&lt;=운영종료분기)</f>
        <v>1975.2064678423076</v>
      </c>
      <c r="CP60" s="71">
        <f t="shared" ref="CP60" ca="1" si="368">CO63*(CP$4&lt;=운영종료분기)</f>
        <v>1420.8305602830342</v>
      </c>
      <c r="CQ60" s="71">
        <f t="shared" ref="CQ60" ca="1" si="369">CP63*(CQ$4&lt;=운영종료분기)</f>
        <v>1508.1249914350556</v>
      </c>
      <c r="CR60" s="71">
        <f t="shared" ref="CR60" ca="1" si="370">CQ63*(CR$4&lt;=운영종료분기)</f>
        <v>1540.2537726756827</v>
      </c>
      <c r="CS60" s="71">
        <f t="shared" ref="CS60" ca="1" si="371">CR63*(CS$4&lt;=운영종료분기)</f>
        <v>1964.3536850519658</v>
      </c>
      <c r="CT60" s="71">
        <f t="shared" ref="CT60" ca="1" si="372">CS63*(CT$4&lt;=운영종료분기)</f>
        <v>0</v>
      </c>
      <c r="CU60" s="71">
        <f t="shared" ref="CU60" ca="1" si="373">CT63*(CU$4&lt;=운영종료분기)</f>
        <v>0</v>
      </c>
      <c r="CV60" s="71">
        <f t="shared" ref="CV60" ca="1" si="374">CU63*(CV$4&lt;=운영종료분기)</f>
        <v>0</v>
      </c>
      <c r="CW60" s="71">
        <f t="shared" ref="CW60" ca="1" si="375">CV63*(CW$4&lt;=운영종료분기)</f>
        <v>0</v>
      </c>
      <c r="CX60" s="71">
        <f t="shared" ref="CX60" ca="1" si="376">CW63*(CX$4&lt;=운영종료분기)</f>
        <v>0</v>
      </c>
      <c r="CY60" s="71">
        <f t="shared" ref="CY60" ca="1" si="377">CX63*(CY$4&lt;=운영종료분기)</f>
        <v>0</v>
      </c>
      <c r="CZ60" s="71">
        <f t="shared" ref="CZ60" ca="1" si="378">CY63*(CZ$4&lt;=운영종료분기)</f>
        <v>0</v>
      </c>
      <c r="DA60" s="71">
        <f t="shared" ref="DA60" ca="1" si="379">CZ63*(DA$4&lt;=운영종료분기)</f>
        <v>0</v>
      </c>
      <c r="DB60" s="71">
        <f t="shared" ref="DB60" ca="1" si="380">DA63*(DB$4&lt;=운영종료분기)</f>
        <v>0</v>
      </c>
      <c r="DC60" s="71">
        <f t="shared" ref="DC60" ca="1" si="381">DB63*(DC$4&lt;=운영종료분기)</f>
        <v>0</v>
      </c>
      <c r="DD60" s="71">
        <f t="shared" ref="DD60" ca="1" si="382">DC63*(DD$4&lt;=운영종료분기)</f>
        <v>0</v>
      </c>
      <c r="DE60" s="71">
        <f t="shared" ref="DE60" ca="1" si="383">DD63*(DE$4&lt;=운영종료분기)</f>
        <v>0</v>
      </c>
      <c r="DF60" s="71">
        <f t="shared" ref="DF60" ca="1" si="384">DE63*(DF$4&lt;=운영종료분기)</f>
        <v>0</v>
      </c>
      <c r="DG60" s="71">
        <f t="shared" ref="DG60" ca="1" si="385">DF63*(DG$4&lt;=운영종료분기)</f>
        <v>0</v>
      </c>
      <c r="DH60" s="71">
        <f t="shared" ref="DH60" ca="1" si="386">DG63*(DH$4&lt;=운영종료분기)</f>
        <v>0</v>
      </c>
      <c r="DI60" s="71">
        <f t="shared" ref="DI60" ca="1" si="387">DH63*(DI$4&lt;=운영종료분기)</f>
        <v>0</v>
      </c>
      <c r="DJ60" s="71">
        <f t="shared" ref="DJ60" ca="1" si="388">DI63*(DJ$4&lt;=운영종료분기)</f>
        <v>0</v>
      </c>
      <c r="DK60" s="71">
        <f t="shared" ref="DK60" ca="1" si="389">DJ63*(DK$4&lt;=운영종료분기)</f>
        <v>0</v>
      </c>
      <c r="DL60" s="71">
        <f t="shared" ref="DL60" ca="1" si="390">DK63*(DL$4&lt;=운영종료분기)</f>
        <v>0</v>
      </c>
      <c r="DM60" s="71">
        <f t="shared" ref="DM60" ca="1" si="391">DL63*(DM$4&lt;=운영종료분기)</f>
        <v>0</v>
      </c>
      <c r="DN60" s="71">
        <f t="shared" ref="DN60" ca="1" si="392">DM63*(DN$4&lt;=운영종료분기)</f>
        <v>0</v>
      </c>
      <c r="DO60" s="71">
        <f t="shared" ref="DO60" ca="1" si="393">DN63*(DO$4&lt;=운영종료분기)</f>
        <v>0</v>
      </c>
      <c r="DP60" s="71">
        <f t="shared" ref="DP60" ca="1" si="394">DO63*(DP$4&lt;=운영종료분기)</f>
        <v>0</v>
      </c>
      <c r="DQ60" s="71">
        <f t="shared" ref="DQ60" ca="1" si="395">DP63*(DQ$4&lt;=운영종료분기)</f>
        <v>0</v>
      </c>
      <c r="DR60" s="71">
        <f t="shared" ref="DR60" ca="1" si="396">DQ63*(DR$4&lt;=운영종료분기)</f>
        <v>0</v>
      </c>
      <c r="DS60" s="71">
        <f t="shared" ref="DS60" ca="1" si="397">DR63*(DS$4&lt;=운영종료분기)</f>
        <v>0</v>
      </c>
      <c r="DT60" s="71">
        <f t="shared" ref="DT60" ca="1" si="398">DS63*(DT$4&lt;=운영종료분기)</f>
        <v>0</v>
      </c>
      <c r="DU60" s="71">
        <f t="shared" ref="DU60" ca="1" si="399">DT63*(DU$4&lt;=운영종료분기)</f>
        <v>0</v>
      </c>
      <c r="DV60" s="71">
        <f t="shared" ref="DV60" ca="1" si="400">DU63*(DV$4&lt;=운영종료분기)</f>
        <v>0</v>
      </c>
      <c r="DW60" s="71">
        <f t="shared" ref="DW60" ca="1" si="401">DV63*(DW$4&lt;=운영종료분기)</f>
        <v>0</v>
      </c>
      <c r="DX60" s="71">
        <f t="shared" ref="DX60" ca="1" si="402">DW63*(DX$4&lt;=운영종료분기)</f>
        <v>0</v>
      </c>
      <c r="DY60" s="71">
        <f t="shared" ref="DY60" ca="1" si="403">DX63*(DY$4&lt;=운영종료분기)</f>
        <v>0</v>
      </c>
      <c r="DZ60" s="71">
        <f t="shared" ref="DZ60" ca="1" si="404">DY63*(DZ$4&lt;=운영종료분기)</f>
        <v>0</v>
      </c>
      <c r="EA60" s="71">
        <f t="shared" ref="EA60" ca="1" si="405">DZ63*(EA$4&lt;=운영종료분기)</f>
        <v>0</v>
      </c>
      <c r="EB60" s="71">
        <f t="shared" ref="EB60" ca="1" si="406">EA63*(EB$4&lt;=운영종료분기)</f>
        <v>0</v>
      </c>
      <c r="EC60" s="71">
        <f t="shared" ref="EC60" ca="1" si="407">EB63*(EC$4&lt;=운영종료분기)</f>
        <v>0</v>
      </c>
      <c r="ED60" s="71">
        <f t="shared" ref="ED60" ca="1" si="408">EC63*(ED$4&lt;=운영종료분기)</f>
        <v>0</v>
      </c>
      <c r="EE60" s="71">
        <f t="shared" ref="EE60" ca="1" si="409">ED63*(EE$4&lt;=운영종료분기)</f>
        <v>0</v>
      </c>
      <c r="EF60" s="71">
        <f t="shared" ref="EF60" ca="1" si="410">EE63*(EF$4&lt;=운영종료분기)</f>
        <v>0</v>
      </c>
      <c r="EG60" s="71">
        <f t="shared" ref="EG60" ca="1" si="411">EF63*(EG$4&lt;=운영종료분기)</f>
        <v>0</v>
      </c>
      <c r="EH60" s="71">
        <f t="shared" ref="EH60" ca="1" si="412">EG63*(EH$4&lt;=운영종료분기)</f>
        <v>0</v>
      </c>
      <c r="EI60" s="71">
        <f t="shared" ref="EI60" ca="1" si="413">EH63*(EI$4&lt;=운영종료분기)</f>
        <v>0</v>
      </c>
      <c r="EJ60" s="71">
        <f t="shared" ref="EJ60" ca="1" si="414">EI63*(EJ$4&lt;=운영종료분기)</f>
        <v>0</v>
      </c>
      <c r="EK60" s="71">
        <f t="shared" ref="EK60" ca="1" si="415">EJ63*(EK$4&lt;=운영종료분기)</f>
        <v>0</v>
      </c>
      <c r="EL60" s="71">
        <f t="shared" ref="EL60" ca="1" si="416">EK63*(EL$4&lt;=운영종료분기)</f>
        <v>0</v>
      </c>
      <c r="EM60" s="71">
        <f t="shared" ref="EM60" ca="1" si="417">EL63*(EM$4&lt;=운영종료분기)</f>
        <v>0</v>
      </c>
      <c r="EN60" s="71">
        <f t="shared" ref="EN60" ca="1" si="418">EM63*(EN$4&lt;=운영종료분기)</f>
        <v>0</v>
      </c>
      <c r="EO60" s="71">
        <f t="shared" ref="EO60" ca="1" si="419">EN63*(EO$4&lt;=운영종료분기)</f>
        <v>0</v>
      </c>
      <c r="EP60" s="71">
        <f t="shared" ref="EP60" ca="1" si="420">EO63*(EP$4&lt;=운영종료분기)</f>
        <v>0</v>
      </c>
    </row>
    <row r="61" spans="2:146" ht="14.1" customHeight="1">
      <c r="B61" s="139" t="s">
        <v>21</v>
      </c>
      <c r="C61" s="141"/>
      <c r="D61" s="308" t="s">
        <v>97</v>
      </c>
      <c r="E61" s="217">
        <f ca="1">SUM(G61:EP61)</f>
        <v>405781.18185676506</v>
      </c>
      <c r="F61" s="217"/>
      <c r="G61" s="217"/>
      <c r="H61" s="217">
        <f>Revenue!H24</f>
        <v>0</v>
      </c>
      <c r="I61" s="217">
        <f>Revenue!I24</f>
        <v>0</v>
      </c>
      <c r="J61" s="217">
        <f>Revenue!J24</f>
        <v>0</v>
      </c>
      <c r="K61" s="217">
        <f ca="1">Revenue!K24</f>
        <v>0</v>
      </c>
      <c r="L61" s="217">
        <f ca="1">Revenue!L24</f>
        <v>0</v>
      </c>
      <c r="M61" s="217">
        <f ca="1">Revenue!M24</f>
        <v>0</v>
      </c>
      <c r="N61" s="217">
        <f ca="1">Revenue!N24</f>
        <v>0</v>
      </c>
      <c r="O61" s="217">
        <f ca="1">Revenue!O24</f>
        <v>0</v>
      </c>
      <c r="P61" s="217">
        <f ca="1">Revenue!P24</f>
        <v>0</v>
      </c>
      <c r="Q61" s="217">
        <f ca="1">Revenue!Q24</f>
        <v>0</v>
      </c>
      <c r="R61" s="217">
        <f ca="1">Revenue!R24</f>
        <v>4999.3093638731098</v>
      </c>
      <c r="S61" s="217">
        <f ca="1">Revenue!S24</f>
        <v>5105.8136110796104</v>
      </c>
      <c r="T61" s="217">
        <f ca="1">Revenue!T24</f>
        <v>6511.66967420541</v>
      </c>
      <c r="U61" s="217">
        <f ca="1">Revenue!U24</f>
        <v>4684.0567921418697</v>
      </c>
      <c r="V61" s="217">
        <f ca="1">Revenue!V24</f>
        <v>4974.3128170537439</v>
      </c>
      <c r="W61" s="217">
        <f ca="1">Revenue!W24</f>
        <v>5080.2845430242114</v>
      </c>
      <c r="X61" s="217">
        <f ca="1">Revenue!X24</f>
        <v>6479.111325834383</v>
      </c>
      <c r="Y61" s="217">
        <f ca="1">Revenue!Y24</f>
        <v>4660.6365081811618</v>
      </c>
      <c r="Z61" s="217">
        <f ca="1">Revenue!Z24</f>
        <v>4949.316270234378</v>
      </c>
      <c r="AA61" s="217">
        <f ca="1">Revenue!AA24</f>
        <v>5054.7554749688125</v>
      </c>
      <c r="AB61" s="217">
        <f ca="1">Revenue!AB24</f>
        <v>6446.552977463356</v>
      </c>
      <c r="AC61" s="217">
        <f ca="1">Revenue!AC24</f>
        <v>4637.2162242204513</v>
      </c>
      <c r="AD61" s="217">
        <f ca="1">Revenue!AD24</f>
        <v>4924.319723415013</v>
      </c>
      <c r="AE61" s="217">
        <f ca="1">Revenue!AE24</f>
        <v>5029.2264069134153</v>
      </c>
      <c r="AF61" s="217">
        <f ca="1">Revenue!AF24</f>
        <v>6413.994629092329</v>
      </c>
      <c r="AG61" s="217">
        <f ca="1">Revenue!AG24</f>
        <v>4613.7959402597417</v>
      </c>
      <c r="AH61" s="217">
        <f ca="1">Revenue!AH24</f>
        <v>4899.3231765956489</v>
      </c>
      <c r="AI61" s="217">
        <f ca="1">Revenue!AI24</f>
        <v>5003.6973388580172</v>
      </c>
      <c r="AJ61" s="217">
        <f ca="1">Revenue!AJ24</f>
        <v>6381.436280721302</v>
      </c>
      <c r="AK61" s="217">
        <f ca="1">Revenue!AK24</f>
        <v>4590.3756562990338</v>
      </c>
      <c r="AL61" s="217">
        <f ca="1">Revenue!AL24</f>
        <v>4874.326629776283</v>
      </c>
      <c r="AM61" s="217">
        <f ca="1">Revenue!AM24</f>
        <v>4978.1682708026201</v>
      </c>
      <c r="AN61" s="217">
        <f ca="1">Revenue!AN24</f>
        <v>6348.8779323502758</v>
      </c>
      <c r="AO61" s="217">
        <f ca="1">Revenue!AO24</f>
        <v>4566.9553723383242</v>
      </c>
      <c r="AP61" s="217">
        <f ca="1">Revenue!AP24</f>
        <v>4849.3300829569171</v>
      </c>
      <c r="AQ61" s="217">
        <f ca="1">Revenue!AQ24</f>
        <v>4952.6392027472211</v>
      </c>
      <c r="AR61" s="217">
        <f ca="1">Revenue!AR24</f>
        <v>6316.3195839792479</v>
      </c>
      <c r="AS61" s="217">
        <f ca="1">Revenue!AS24</f>
        <v>4543.5350883776146</v>
      </c>
      <c r="AT61" s="217">
        <f ca="1">Revenue!AT24</f>
        <v>4824.3335361375503</v>
      </c>
      <c r="AU61" s="217">
        <f ca="1">Revenue!AU24</f>
        <v>4927.110134691824</v>
      </c>
      <c r="AV61" s="217">
        <f ca="1">Revenue!AV24</f>
        <v>6283.7612356082218</v>
      </c>
      <c r="AW61" s="217">
        <f ca="1">Revenue!AW24</f>
        <v>4520.1148044169058</v>
      </c>
      <c r="AX61" s="217">
        <f ca="1">Revenue!AX24</f>
        <v>4799.3369893181844</v>
      </c>
      <c r="AY61" s="217">
        <f ca="1">Revenue!AY24</f>
        <v>4901.581066636425</v>
      </c>
      <c r="AZ61" s="217">
        <f ca="1">Revenue!AZ24</f>
        <v>6251.2028872371939</v>
      </c>
      <c r="BA61" s="217">
        <f ca="1">Revenue!BA24</f>
        <v>4496.6945204561944</v>
      </c>
      <c r="BB61" s="217">
        <f ca="1">Revenue!BB24</f>
        <v>4774.3404424988203</v>
      </c>
      <c r="BC61" s="217">
        <f ca="1">Revenue!BC24</f>
        <v>4876.0519985810279</v>
      </c>
      <c r="BD61" s="217">
        <f ca="1">Revenue!BD24</f>
        <v>6218.6445388661668</v>
      </c>
      <c r="BE61" s="217">
        <f ca="1">Revenue!BE24</f>
        <v>4473.2742364954865</v>
      </c>
      <c r="BF61" s="217">
        <f ca="1">Revenue!BF24</f>
        <v>4749.3438956794544</v>
      </c>
      <c r="BG61" s="217">
        <f ca="1">Revenue!BG24</f>
        <v>4850.5229305256289</v>
      </c>
      <c r="BH61" s="217">
        <f ca="1">Revenue!BH24</f>
        <v>6186.0861904951398</v>
      </c>
      <c r="BI61" s="217">
        <f ca="1">Revenue!BI24</f>
        <v>4449.8539525347769</v>
      </c>
      <c r="BJ61" s="217">
        <f ca="1">Revenue!BJ24</f>
        <v>4724.3473488600885</v>
      </c>
      <c r="BK61" s="217">
        <f ca="1">Revenue!BK24</f>
        <v>4824.9938624702309</v>
      </c>
      <c r="BL61" s="217">
        <f ca="1">Revenue!BL24</f>
        <v>6153.5278421241128</v>
      </c>
      <c r="BM61" s="217">
        <f ca="1">Revenue!BM24</f>
        <v>4426.4336685740673</v>
      </c>
      <c r="BN61" s="217">
        <f ca="1">Revenue!BN24</f>
        <v>4699.3508020407235</v>
      </c>
      <c r="BO61" s="217">
        <f ca="1">Revenue!BO24</f>
        <v>4799.4647944148337</v>
      </c>
      <c r="BP61" s="217">
        <f ca="1">Revenue!BP24</f>
        <v>6120.9694937530858</v>
      </c>
      <c r="BQ61" s="217">
        <f ca="1">Revenue!BQ24</f>
        <v>4403.0133846133576</v>
      </c>
      <c r="BR61" s="217">
        <f ca="1">Revenue!BR24</f>
        <v>4674.3542552213585</v>
      </c>
      <c r="BS61" s="217">
        <f ca="1">Revenue!BS24</f>
        <v>4773.9357263594356</v>
      </c>
      <c r="BT61" s="217">
        <f ca="1">Revenue!BT24</f>
        <v>6088.4111453820606</v>
      </c>
      <c r="BU61" s="217">
        <f ca="1">Revenue!BU24</f>
        <v>4379.5931006526489</v>
      </c>
      <c r="BV61" s="217">
        <f ca="1">Revenue!BV24</f>
        <v>4649.3577084019917</v>
      </c>
      <c r="BW61" s="217">
        <f ca="1">Revenue!BW24</f>
        <v>4748.4066583040376</v>
      </c>
      <c r="BX61" s="217">
        <f ca="1">Revenue!BX24</f>
        <v>6055.8527970110317</v>
      </c>
      <c r="BY61" s="217">
        <f ca="1">Revenue!BY24</f>
        <v>4356.1728166919393</v>
      </c>
      <c r="BZ61" s="217">
        <f ca="1">Revenue!BZ24</f>
        <v>4624.3611615826267</v>
      </c>
      <c r="CA61" s="217">
        <f ca="1">Revenue!CA24</f>
        <v>4722.8775902486395</v>
      </c>
      <c r="CB61" s="217">
        <f ca="1">Revenue!CB24</f>
        <v>6023.2944486400047</v>
      </c>
      <c r="CC61" s="217">
        <f ca="1">Revenue!CC24</f>
        <v>4332.7525327312296</v>
      </c>
      <c r="CD61" s="217">
        <f ca="1">Revenue!CD24</f>
        <v>4599.3646147632608</v>
      </c>
      <c r="CE61" s="217">
        <f ca="1">Revenue!CE24</f>
        <v>4697.3485221932406</v>
      </c>
      <c r="CF61" s="217">
        <f ca="1">Revenue!CF24</f>
        <v>5990.7361002689777</v>
      </c>
      <c r="CG61" s="217">
        <f ca="1">Revenue!CG24</f>
        <v>4309.3322487705209</v>
      </c>
      <c r="CH61" s="217">
        <f ca="1">Revenue!CH24</f>
        <v>4574.3680679438949</v>
      </c>
      <c r="CI61" s="217">
        <f ca="1">Revenue!CI24</f>
        <v>4671.8194541378434</v>
      </c>
      <c r="CJ61" s="217">
        <f ca="1">Revenue!CJ24</f>
        <v>5958.1777518979507</v>
      </c>
      <c r="CK61" s="217">
        <f ca="1">Revenue!CK24</f>
        <v>4285.9119648098103</v>
      </c>
      <c r="CL61" s="217">
        <f ca="1">Revenue!CL24</f>
        <v>4549.3715211245299</v>
      </c>
      <c r="CM61" s="217">
        <f ca="1">Revenue!CM24</f>
        <v>4646.2903860824445</v>
      </c>
      <c r="CN61" s="217">
        <f ca="1">Revenue!CN24</f>
        <v>5925.6194035269236</v>
      </c>
      <c r="CO61" s="217">
        <f ca="1">Revenue!CO24</f>
        <v>4262.4916808491016</v>
      </c>
      <c r="CP61" s="217">
        <f ca="1">Revenue!CP24</f>
        <v>4524.3749743051658</v>
      </c>
      <c r="CQ61" s="217">
        <f ca="1">Revenue!CQ24</f>
        <v>4620.7613180270473</v>
      </c>
      <c r="CR61" s="217">
        <f ca="1">Revenue!CR24</f>
        <v>5893.0610551558966</v>
      </c>
      <c r="CS61" s="217">
        <f ca="1">Revenue!CS24</f>
        <v>4239.0713968883929</v>
      </c>
      <c r="CT61" s="217">
        <f ca="1">Revenue!CT24</f>
        <v>0</v>
      </c>
      <c r="CU61" s="217">
        <f ca="1">Revenue!CU24</f>
        <v>0</v>
      </c>
      <c r="CV61" s="217">
        <f ca="1">Revenue!CV24</f>
        <v>0</v>
      </c>
      <c r="CW61" s="217">
        <f ca="1">Revenue!CW24</f>
        <v>0</v>
      </c>
      <c r="CX61" s="217">
        <f ca="1">Revenue!CX24</f>
        <v>0</v>
      </c>
      <c r="CY61" s="217">
        <f ca="1">Revenue!CY24</f>
        <v>0</v>
      </c>
      <c r="CZ61" s="217">
        <f ca="1">Revenue!CZ24</f>
        <v>0</v>
      </c>
      <c r="DA61" s="217">
        <f ca="1">Revenue!DA24</f>
        <v>0</v>
      </c>
      <c r="DB61" s="217">
        <f ca="1">Revenue!DB24</f>
        <v>0</v>
      </c>
      <c r="DC61" s="217">
        <f ca="1">Revenue!DC24</f>
        <v>0</v>
      </c>
      <c r="DD61" s="217">
        <f ca="1">Revenue!DD24</f>
        <v>0</v>
      </c>
      <c r="DE61" s="217">
        <f ca="1">Revenue!DE24</f>
        <v>0</v>
      </c>
      <c r="DF61" s="217">
        <f ca="1">Revenue!DF24</f>
        <v>0</v>
      </c>
      <c r="DG61" s="217">
        <f ca="1">Revenue!DG24</f>
        <v>0</v>
      </c>
      <c r="DH61" s="217">
        <f ca="1">Revenue!DH24</f>
        <v>0</v>
      </c>
      <c r="DI61" s="217">
        <f ca="1">Revenue!DI24</f>
        <v>0</v>
      </c>
      <c r="DJ61" s="217">
        <f ca="1">Revenue!DJ24</f>
        <v>0</v>
      </c>
      <c r="DK61" s="217">
        <f ca="1">Revenue!DK24</f>
        <v>0</v>
      </c>
      <c r="DL61" s="217">
        <f ca="1">Revenue!DL24</f>
        <v>0</v>
      </c>
      <c r="DM61" s="217">
        <f ca="1">Revenue!DM24</f>
        <v>0</v>
      </c>
      <c r="DN61" s="217">
        <f ca="1">Revenue!DN24</f>
        <v>0</v>
      </c>
      <c r="DO61" s="217">
        <f ca="1">Revenue!DO24</f>
        <v>0</v>
      </c>
      <c r="DP61" s="217">
        <f ca="1">Revenue!DP24</f>
        <v>0</v>
      </c>
      <c r="DQ61" s="217">
        <f ca="1">Revenue!DQ24</f>
        <v>0</v>
      </c>
      <c r="DR61" s="217">
        <f ca="1">Revenue!DR24</f>
        <v>0</v>
      </c>
      <c r="DS61" s="217">
        <f ca="1">Revenue!DS24</f>
        <v>0</v>
      </c>
      <c r="DT61" s="217">
        <f ca="1">Revenue!DT24</f>
        <v>0</v>
      </c>
      <c r="DU61" s="217">
        <f ca="1">Revenue!DU24</f>
        <v>0</v>
      </c>
      <c r="DV61" s="217">
        <f ca="1">Revenue!DV24</f>
        <v>0</v>
      </c>
      <c r="DW61" s="217">
        <f ca="1">Revenue!DW24</f>
        <v>0</v>
      </c>
      <c r="DX61" s="217">
        <f ca="1">Revenue!DX24</f>
        <v>0</v>
      </c>
      <c r="DY61" s="217">
        <f ca="1">Revenue!DY24</f>
        <v>0</v>
      </c>
      <c r="DZ61" s="217">
        <f ca="1">Revenue!DZ24</f>
        <v>0</v>
      </c>
      <c r="EA61" s="217">
        <f ca="1">Revenue!EA24</f>
        <v>0</v>
      </c>
      <c r="EB61" s="217">
        <f ca="1">Revenue!EB24</f>
        <v>0</v>
      </c>
      <c r="EC61" s="217">
        <f ca="1">Revenue!EC24</f>
        <v>0</v>
      </c>
      <c r="ED61" s="217">
        <f ca="1">Revenue!ED24</f>
        <v>0</v>
      </c>
      <c r="EE61" s="217">
        <f ca="1">Revenue!EE24</f>
        <v>0</v>
      </c>
      <c r="EF61" s="217">
        <f ca="1">Revenue!EF24</f>
        <v>0</v>
      </c>
      <c r="EG61" s="217">
        <f ca="1">Revenue!EG24</f>
        <v>0</v>
      </c>
      <c r="EH61" s="217">
        <f ca="1">Revenue!EH24</f>
        <v>0</v>
      </c>
      <c r="EI61" s="217">
        <f ca="1">Revenue!EI24</f>
        <v>0</v>
      </c>
      <c r="EJ61" s="217">
        <f ca="1">Revenue!EJ24</f>
        <v>0</v>
      </c>
      <c r="EK61" s="217">
        <f ca="1">Revenue!EK24</f>
        <v>0</v>
      </c>
      <c r="EL61" s="217">
        <f ca="1">Revenue!EL24</f>
        <v>0</v>
      </c>
      <c r="EM61" s="217">
        <f ca="1">Revenue!EM24</f>
        <v>0</v>
      </c>
      <c r="EN61" s="217">
        <f ca="1">Revenue!EN24</f>
        <v>0</v>
      </c>
      <c r="EO61" s="217">
        <f ca="1">Revenue!EO24</f>
        <v>0</v>
      </c>
      <c r="EP61" s="217">
        <f ca="1">Revenue!EP24</f>
        <v>0</v>
      </c>
    </row>
    <row r="62" spans="2:146" ht="14.1" customHeight="1">
      <c r="B62" s="30" t="s">
        <v>22</v>
      </c>
      <c r="C62" s="46"/>
      <c r="D62" s="356" t="s">
        <v>97</v>
      </c>
      <c r="E62" s="237">
        <f ca="1">SUM(G62:EP62)</f>
        <v>405781.18185676506</v>
      </c>
      <c r="F62" s="237"/>
      <c r="G62" s="237"/>
      <c r="H62" s="237">
        <f ca="1">Revenue!H25</f>
        <v>0</v>
      </c>
      <c r="I62" s="237">
        <f ca="1">Revenue!I25</f>
        <v>0</v>
      </c>
      <c r="J62" s="237">
        <f ca="1">Revenue!J25</f>
        <v>0</v>
      </c>
      <c r="K62" s="237">
        <f ca="1">Revenue!K25</f>
        <v>0</v>
      </c>
      <c r="L62" s="237">
        <f ca="1">Revenue!L25</f>
        <v>0</v>
      </c>
      <c r="M62" s="237">
        <f ca="1">Revenue!M25</f>
        <v>0</v>
      </c>
      <c r="N62" s="237">
        <f ca="1">Revenue!N25</f>
        <v>0</v>
      </c>
      <c r="O62" s="237">
        <f ca="1">Revenue!O25</f>
        <v>0</v>
      </c>
      <c r="P62" s="237">
        <f ca="1">Revenue!P25</f>
        <v>0</v>
      </c>
      <c r="Q62" s="237">
        <f ca="1">Revenue!Q25</f>
        <v>0</v>
      </c>
      <c r="R62" s="237">
        <f ca="1">Revenue!R25</f>
        <v>3332.8729092487401</v>
      </c>
      <c r="S62" s="237">
        <f ca="1">Revenue!S25</f>
        <v>5070.3121953441096</v>
      </c>
      <c r="T62" s="237">
        <f ca="1">Revenue!T25</f>
        <v>6043.0509864968099</v>
      </c>
      <c r="U62" s="237">
        <f ca="1">Revenue!U25</f>
        <v>5293.2610861630501</v>
      </c>
      <c r="V62" s="237">
        <f ca="1">Revenue!V25</f>
        <v>4877.5608087497858</v>
      </c>
      <c r="W62" s="237">
        <f ca="1">Revenue!W25</f>
        <v>5044.9606343673895</v>
      </c>
      <c r="X62" s="237">
        <f ca="1">Revenue!X25</f>
        <v>6012.8357315643261</v>
      </c>
      <c r="Y62" s="237">
        <f ca="1">Revenue!Y25</f>
        <v>5266.7947807322353</v>
      </c>
      <c r="Z62" s="237">
        <f ca="1">Revenue!Z25</f>
        <v>4853.0896828833056</v>
      </c>
      <c r="AA62" s="237">
        <f ca="1">Revenue!AA25</f>
        <v>5019.6090733906676</v>
      </c>
      <c r="AB62" s="237">
        <f ca="1">Revenue!AB25</f>
        <v>5982.6204766318415</v>
      </c>
      <c r="AC62" s="237">
        <f ca="1">Revenue!AC25</f>
        <v>5240.3284753014195</v>
      </c>
      <c r="AD62" s="237">
        <f ca="1">Revenue!AD25</f>
        <v>4828.6185570168254</v>
      </c>
      <c r="AE62" s="237">
        <f ca="1">Revenue!AE25</f>
        <v>4994.2575124139485</v>
      </c>
      <c r="AF62" s="237">
        <f ca="1">Revenue!AF25</f>
        <v>5952.4052216993568</v>
      </c>
      <c r="AG62" s="237">
        <f ca="1">Revenue!AG25</f>
        <v>5213.8621698706038</v>
      </c>
      <c r="AH62" s="237">
        <f ca="1">Revenue!AH25</f>
        <v>4804.1474311503462</v>
      </c>
      <c r="AI62" s="237">
        <f ca="1">Revenue!AI25</f>
        <v>4968.9059514372284</v>
      </c>
      <c r="AJ62" s="237">
        <f ca="1">Revenue!AJ25</f>
        <v>5922.1899667668731</v>
      </c>
      <c r="AK62" s="237">
        <f ca="1">Revenue!AK25</f>
        <v>5187.3958644397899</v>
      </c>
      <c r="AL62" s="237">
        <f ca="1">Revenue!AL25</f>
        <v>4779.6763052838669</v>
      </c>
      <c r="AM62" s="237">
        <f ca="1">Revenue!AM25</f>
        <v>4943.5543904605074</v>
      </c>
      <c r="AN62" s="237">
        <f ca="1">Revenue!AN25</f>
        <v>5891.9747118343912</v>
      </c>
      <c r="AO62" s="237">
        <f ca="1">Revenue!AO25</f>
        <v>5160.929559008975</v>
      </c>
      <c r="AP62" s="237">
        <f ca="1">Revenue!AP25</f>
        <v>4755.2051794173867</v>
      </c>
      <c r="AQ62" s="237">
        <f ca="1">Revenue!AQ25</f>
        <v>4918.2028294837864</v>
      </c>
      <c r="AR62" s="237">
        <f ca="1">Revenue!AR25</f>
        <v>5861.7594569019057</v>
      </c>
      <c r="AS62" s="237">
        <f ca="1">Revenue!AS25</f>
        <v>5134.4632535781584</v>
      </c>
      <c r="AT62" s="237">
        <f ca="1">Revenue!AT25</f>
        <v>4730.7340535509056</v>
      </c>
      <c r="AU62" s="237">
        <f ca="1">Revenue!AU25</f>
        <v>4892.8512685070655</v>
      </c>
      <c r="AV62" s="237">
        <f ca="1">Revenue!AV25</f>
        <v>5831.5442019694228</v>
      </c>
      <c r="AW62" s="237">
        <f ca="1">Revenue!AW25</f>
        <v>5107.9969481473445</v>
      </c>
      <c r="AX62" s="237">
        <f ca="1">Revenue!AX25</f>
        <v>4706.2629276844245</v>
      </c>
      <c r="AY62" s="237">
        <f ca="1">Revenue!AY25</f>
        <v>4867.4997075303454</v>
      </c>
      <c r="AZ62" s="237">
        <f ca="1">Revenue!AZ25</f>
        <v>5801.3289470369373</v>
      </c>
      <c r="BA62" s="237">
        <f ca="1">Revenue!BA25</f>
        <v>5081.5306427165278</v>
      </c>
      <c r="BB62" s="237">
        <f ca="1">Revenue!BB25</f>
        <v>4681.7918018179444</v>
      </c>
      <c r="BC62" s="237">
        <f ca="1">Revenue!BC25</f>
        <v>4842.1481465536253</v>
      </c>
      <c r="BD62" s="237">
        <f ca="1">Revenue!BD25</f>
        <v>5771.1136921044545</v>
      </c>
      <c r="BE62" s="237">
        <f ca="1">Revenue!BE25</f>
        <v>5055.0643372857139</v>
      </c>
      <c r="BF62" s="237">
        <f ca="1">Revenue!BF25</f>
        <v>4657.3206759514651</v>
      </c>
      <c r="BG62" s="237">
        <f ca="1">Revenue!BG25</f>
        <v>4816.7965855769044</v>
      </c>
      <c r="BH62" s="237">
        <f ca="1">Revenue!BH25</f>
        <v>5740.8984371719689</v>
      </c>
      <c r="BI62" s="237">
        <f ca="1">Revenue!BI25</f>
        <v>5028.5980318548973</v>
      </c>
      <c r="BJ62" s="237">
        <f ca="1">Revenue!BJ25</f>
        <v>4632.8495500849849</v>
      </c>
      <c r="BK62" s="237">
        <f ca="1">Revenue!BK25</f>
        <v>4791.4450246001834</v>
      </c>
      <c r="BL62" s="237">
        <f ca="1">Revenue!BL25</f>
        <v>5710.6831822394852</v>
      </c>
      <c r="BM62" s="237">
        <f ca="1">Revenue!BM25</f>
        <v>5002.1317264240824</v>
      </c>
      <c r="BN62" s="237">
        <f ca="1">Revenue!BN25</f>
        <v>4608.3784242185047</v>
      </c>
      <c r="BO62" s="237">
        <f ca="1">Revenue!BO25</f>
        <v>4766.0934636234633</v>
      </c>
      <c r="BP62" s="237">
        <f ca="1">Revenue!BP25</f>
        <v>5680.4679273070024</v>
      </c>
      <c r="BQ62" s="237">
        <f ca="1">Revenue!BQ25</f>
        <v>4975.6654209932667</v>
      </c>
      <c r="BR62" s="237">
        <f ca="1">Revenue!BR25</f>
        <v>4583.9072983520246</v>
      </c>
      <c r="BS62" s="237">
        <f ca="1">Revenue!BS25</f>
        <v>4740.7419026467433</v>
      </c>
      <c r="BT62" s="237">
        <f ca="1">Revenue!BT25</f>
        <v>5650.2526723745195</v>
      </c>
      <c r="BU62" s="237">
        <f ca="1">Revenue!BU25</f>
        <v>4949.1991155624528</v>
      </c>
      <c r="BV62" s="237">
        <f ca="1">Revenue!BV25</f>
        <v>4559.4361724855435</v>
      </c>
      <c r="BW62" s="237">
        <f ca="1">Revenue!BW25</f>
        <v>4715.3903416700223</v>
      </c>
      <c r="BX62" s="237">
        <f ca="1">Revenue!BX25</f>
        <v>5620.037417442034</v>
      </c>
      <c r="BY62" s="237">
        <f ca="1">Revenue!BY25</f>
        <v>4922.7328101316371</v>
      </c>
      <c r="BZ62" s="237">
        <f ca="1">Revenue!BZ25</f>
        <v>4534.9650466190642</v>
      </c>
      <c r="CA62" s="237">
        <f ca="1">Revenue!CA25</f>
        <v>4690.0387806933013</v>
      </c>
      <c r="CB62" s="237">
        <f ca="1">Revenue!CB25</f>
        <v>5589.8221625095503</v>
      </c>
      <c r="CC62" s="237">
        <f ca="1">Revenue!CC25</f>
        <v>4896.2665047008213</v>
      </c>
      <c r="CD62" s="237">
        <f ca="1">Revenue!CD25</f>
        <v>4510.4939207525831</v>
      </c>
      <c r="CE62" s="237">
        <f ca="1">Revenue!CE25</f>
        <v>4664.6872197165812</v>
      </c>
      <c r="CF62" s="237">
        <f ca="1">Revenue!CF25</f>
        <v>5559.6069075770647</v>
      </c>
      <c r="CG62" s="237">
        <f ca="1">Revenue!CG25</f>
        <v>4869.8001992700065</v>
      </c>
      <c r="CH62" s="237">
        <f ca="1">Revenue!CH25</f>
        <v>4486.0227948861038</v>
      </c>
      <c r="CI62" s="237">
        <f ca="1">Revenue!CI25</f>
        <v>4639.3356587398603</v>
      </c>
      <c r="CJ62" s="237">
        <f ca="1">Revenue!CJ25</f>
        <v>5529.3916526445819</v>
      </c>
      <c r="CK62" s="237">
        <f ca="1">Revenue!CK25</f>
        <v>4843.3338938391908</v>
      </c>
      <c r="CL62" s="237">
        <f ca="1">Revenue!CL25</f>
        <v>4461.5516690196228</v>
      </c>
      <c r="CM62" s="237">
        <f ca="1">Revenue!CM25</f>
        <v>4613.9840977631402</v>
      </c>
      <c r="CN62" s="237">
        <f ca="1">Revenue!CN25</f>
        <v>5499.1763977120972</v>
      </c>
      <c r="CO62" s="237">
        <f ca="1">Revenue!CO25</f>
        <v>4816.867588408375</v>
      </c>
      <c r="CP62" s="237">
        <f ca="1">Revenue!CP25</f>
        <v>4437.0805431531444</v>
      </c>
      <c r="CQ62" s="237">
        <f ca="1">Revenue!CQ25</f>
        <v>4588.6325367864201</v>
      </c>
      <c r="CR62" s="237">
        <f ca="1">Revenue!CR25</f>
        <v>5468.9611427796135</v>
      </c>
      <c r="CS62" s="237">
        <f ca="1">Revenue!CS25</f>
        <v>6203.4250819403587</v>
      </c>
      <c r="CT62" s="237">
        <f ca="1">Revenue!CT25</f>
        <v>0</v>
      </c>
      <c r="CU62" s="237">
        <f ca="1">Revenue!CU25</f>
        <v>0</v>
      </c>
      <c r="CV62" s="237">
        <f ca="1">Revenue!CV25</f>
        <v>0</v>
      </c>
      <c r="CW62" s="237">
        <f ca="1">Revenue!CW25</f>
        <v>0</v>
      </c>
      <c r="CX62" s="237">
        <f ca="1">Revenue!CX25</f>
        <v>0</v>
      </c>
      <c r="CY62" s="237">
        <f ca="1">Revenue!CY25</f>
        <v>0</v>
      </c>
      <c r="CZ62" s="237">
        <f ca="1">Revenue!CZ25</f>
        <v>0</v>
      </c>
      <c r="DA62" s="237">
        <f ca="1">Revenue!DA25</f>
        <v>0</v>
      </c>
      <c r="DB62" s="237">
        <f ca="1">Revenue!DB25</f>
        <v>0</v>
      </c>
      <c r="DC62" s="237">
        <f ca="1">Revenue!DC25</f>
        <v>0</v>
      </c>
      <c r="DD62" s="237">
        <f ca="1">Revenue!DD25</f>
        <v>0</v>
      </c>
      <c r="DE62" s="237">
        <f ca="1">Revenue!DE25</f>
        <v>0</v>
      </c>
      <c r="DF62" s="237">
        <f ca="1">Revenue!DF25</f>
        <v>0</v>
      </c>
      <c r="DG62" s="237">
        <f ca="1">Revenue!DG25</f>
        <v>0</v>
      </c>
      <c r="DH62" s="237">
        <f ca="1">Revenue!DH25</f>
        <v>0</v>
      </c>
      <c r="DI62" s="237">
        <f ca="1">Revenue!DI25</f>
        <v>0</v>
      </c>
      <c r="DJ62" s="237">
        <f ca="1">Revenue!DJ25</f>
        <v>0</v>
      </c>
      <c r="DK62" s="237">
        <f ca="1">Revenue!DK25</f>
        <v>0</v>
      </c>
      <c r="DL62" s="237">
        <f ca="1">Revenue!DL25</f>
        <v>0</v>
      </c>
      <c r="DM62" s="237">
        <f ca="1">Revenue!DM25</f>
        <v>0</v>
      </c>
      <c r="DN62" s="237">
        <f ca="1">Revenue!DN25</f>
        <v>0</v>
      </c>
      <c r="DO62" s="237">
        <f ca="1">Revenue!DO25</f>
        <v>0</v>
      </c>
      <c r="DP62" s="237">
        <f ca="1">Revenue!DP25</f>
        <v>0</v>
      </c>
      <c r="DQ62" s="237">
        <f ca="1">Revenue!DQ25</f>
        <v>0</v>
      </c>
      <c r="DR62" s="237">
        <f ca="1">Revenue!DR25</f>
        <v>0</v>
      </c>
      <c r="DS62" s="237">
        <f ca="1">Revenue!DS25</f>
        <v>0</v>
      </c>
      <c r="DT62" s="237">
        <f ca="1">Revenue!DT25</f>
        <v>0</v>
      </c>
      <c r="DU62" s="237">
        <f ca="1">Revenue!DU25</f>
        <v>0</v>
      </c>
      <c r="DV62" s="237">
        <f ca="1">Revenue!DV25</f>
        <v>0</v>
      </c>
      <c r="DW62" s="237">
        <f ca="1">Revenue!DW25</f>
        <v>0</v>
      </c>
      <c r="DX62" s="237">
        <f ca="1">Revenue!DX25</f>
        <v>0</v>
      </c>
      <c r="DY62" s="237">
        <f ca="1">Revenue!DY25</f>
        <v>0</v>
      </c>
      <c r="DZ62" s="237">
        <f ca="1">Revenue!DZ25</f>
        <v>0</v>
      </c>
      <c r="EA62" s="237">
        <f ca="1">Revenue!EA25</f>
        <v>0</v>
      </c>
      <c r="EB62" s="237">
        <f ca="1">Revenue!EB25</f>
        <v>0</v>
      </c>
      <c r="EC62" s="237">
        <f ca="1">Revenue!EC25</f>
        <v>0</v>
      </c>
      <c r="ED62" s="237">
        <f ca="1">Revenue!ED25</f>
        <v>0</v>
      </c>
      <c r="EE62" s="237">
        <f ca="1">Revenue!EE25</f>
        <v>0</v>
      </c>
      <c r="EF62" s="237">
        <f ca="1">Revenue!EF25</f>
        <v>0</v>
      </c>
      <c r="EG62" s="237">
        <f ca="1">Revenue!EG25</f>
        <v>0</v>
      </c>
      <c r="EH62" s="237">
        <f ca="1">Revenue!EH25</f>
        <v>0</v>
      </c>
      <c r="EI62" s="237">
        <f ca="1">Revenue!EI25</f>
        <v>0</v>
      </c>
      <c r="EJ62" s="237">
        <f ca="1">Revenue!EJ25</f>
        <v>0</v>
      </c>
      <c r="EK62" s="237">
        <f ca="1">Revenue!EK25</f>
        <v>0</v>
      </c>
      <c r="EL62" s="237">
        <f ca="1">Revenue!EL25</f>
        <v>0</v>
      </c>
      <c r="EM62" s="237">
        <f ca="1">Revenue!EM25</f>
        <v>0</v>
      </c>
      <c r="EN62" s="237">
        <f ca="1">Revenue!EN25</f>
        <v>0</v>
      </c>
      <c r="EO62" s="237">
        <f ca="1">Revenue!EO25</f>
        <v>0</v>
      </c>
      <c r="EP62" s="237">
        <f ca="1">Revenue!EP25</f>
        <v>0</v>
      </c>
    </row>
    <row r="63" spans="2:146" ht="14.1" customHeight="1">
      <c r="B63" s="20" t="s">
        <v>23</v>
      </c>
      <c r="D63" s="306" t="s">
        <v>97</v>
      </c>
      <c r="E63" s="71"/>
      <c r="F63" s="71"/>
      <c r="G63" s="71"/>
      <c r="H63" s="71">
        <f t="shared" ref="H63:BS63" ca="1" si="421">H60+H61-H62</f>
        <v>0</v>
      </c>
      <c r="I63" s="71">
        <f t="shared" ca="1" si="421"/>
        <v>0</v>
      </c>
      <c r="J63" s="71">
        <f t="shared" ca="1" si="421"/>
        <v>0</v>
      </c>
      <c r="K63" s="71">
        <f t="shared" ca="1" si="421"/>
        <v>0</v>
      </c>
      <c r="L63" s="71">
        <f t="shared" ca="1" si="421"/>
        <v>0</v>
      </c>
      <c r="M63" s="71">
        <f t="shared" ca="1" si="421"/>
        <v>0</v>
      </c>
      <c r="N63" s="71">
        <f t="shared" ca="1" si="421"/>
        <v>0</v>
      </c>
      <c r="O63" s="71">
        <f t="shared" ca="1" si="421"/>
        <v>0</v>
      </c>
      <c r="P63" s="71">
        <f t="shared" ca="1" si="421"/>
        <v>0</v>
      </c>
      <c r="Q63" s="71">
        <f t="shared" ca="1" si="421"/>
        <v>0</v>
      </c>
      <c r="R63" s="71">
        <f t="shared" ca="1" si="421"/>
        <v>1666.4364546243696</v>
      </c>
      <c r="S63" s="71">
        <f t="shared" ca="1" si="421"/>
        <v>1701.9378703598704</v>
      </c>
      <c r="T63" s="71">
        <f t="shared" ca="1" si="421"/>
        <v>2170.5565580684706</v>
      </c>
      <c r="U63" s="71">
        <f t="shared" ca="1" si="421"/>
        <v>1561.3522640472902</v>
      </c>
      <c r="V63" s="71">
        <f t="shared" ca="1" si="421"/>
        <v>1658.1042723512483</v>
      </c>
      <c r="W63" s="71">
        <f t="shared" ca="1" si="421"/>
        <v>1693.4281810080702</v>
      </c>
      <c r="X63" s="71">
        <f t="shared" ca="1" si="421"/>
        <v>2159.7037752781271</v>
      </c>
      <c r="Y63" s="71">
        <f t="shared" ca="1" si="421"/>
        <v>1553.5455027270536</v>
      </c>
      <c r="Z63" s="71">
        <f t="shared" ca="1" si="421"/>
        <v>1649.772090078126</v>
      </c>
      <c r="AA63" s="71">
        <f t="shared" ca="1" si="421"/>
        <v>1684.9184916562708</v>
      </c>
      <c r="AB63" s="71">
        <f t="shared" ca="1" si="421"/>
        <v>2148.8509924877853</v>
      </c>
      <c r="AC63" s="71">
        <f t="shared" ca="1" si="421"/>
        <v>1545.7387414068171</v>
      </c>
      <c r="AD63" s="71">
        <f t="shared" ca="1" si="421"/>
        <v>1641.4399078050046</v>
      </c>
      <c r="AE63" s="71">
        <f t="shared" ca="1" si="421"/>
        <v>1676.4088023044715</v>
      </c>
      <c r="AF63" s="71">
        <f t="shared" ca="1" si="421"/>
        <v>2137.9982096974436</v>
      </c>
      <c r="AG63" s="71">
        <f t="shared" ca="1" si="421"/>
        <v>1537.9319800865815</v>
      </c>
      <c r="AH63" s="71">
        <f t="shared" ca="1" si="421"/>
        <v>1633.1077255318842</v>
      </c>
      <c r="AI63" s="71">
        <f t="shared" ca="1" si="421"/>
        <v>1667.899112952673</v>
      </c>
      <c r="AJ63" s="71">
        <f t="shared" ca="1" si="421"/>
        <v>2127.1454269071019</v>
      </c>
      <c r="AK63" s="71">
        <f t="shared" ca="1" si="421"/>
        <v>1530.1252187663458</v>
      </c>
      <c r="AL63" s="71">
        <f t="shared" ca="1" si="421"/>
        <v>1624.7755432587619</v>
      </c>
      <c r="AM63" s="71">
        <f t="shared" ca="1" si="421"/>
        <v>1659.3894236008746</v>
      </c>
      <c r="AN63" s="71">
        <f t="shared" ca="1" si="421"/>
        <v>2116.2926441167592</v>
      </c>
      <c r="AO63" s="71">
        <f t="shared" ca="1" si="421"/>
        <v>1522.3184574461084</v>
      </c>
      <c r="AP63" s="71">
        <f t="shared" ca="1" si="421"/>
        <v>1616.4433609856387</v>
      </c>
      <c r="AQ63" s="71">
        <f t="shared" ca="1" si="421"/>
        <v>1650.8797342490734</v>
      </c>
      <c r="AR63" s="71">
        <f t="shared" ca="1" si="421"/>
        <v>2105.4398613264157</v>
      </c>
      <c r="AS63" s="71">
        <f t="shared" ca="1" si="421"/>
        <v>1514.5116961258718</v>
      </c>
      <c r="AT63" s="71">
        <f t="shared" ca="1" si="421"/>
        <v>1608.1111787125164</v>
      </c>
      <c r="AU63" s="71">
        <f t="shared" ca="1" si="421"/>
        <v>1642.370044897275</v>
      </c>
      <c r="AV63" s="71">
        <f t="shared" ca="1" si="421"/>
        <v>2094.5870785360739</v>
      </c>
      <c r="AW63" s="71">
        <f t="shared" ca="1" si="421"/>
        <v>1506.7049348056353</v>
      </c>
      <c r="AX63" s="71">
        <f t="shared" ca="1" si="421"/>
        <v>1599.7789964393951</v>
      </c>
      <c r="AY63" s="71">
        <f t="shared" ca="1" si="421"/>
        <v>1633.8603555454747</v>
      </c>
      <c r="AZ63" s="71">
        <f t="shared" ca="1" si="421"/>
        <v>2083.7342957457313</v>
      </c>
      <c r="BA63" s="71">
        <f t="shared" ca="1" si="421"/>
        <v>1498.8981734853978</v>
      </c>
      <c r="BB63" s="71">
        <f t="shared" ca="1" si="421"/>
        <v>1591.4468141662737</v>
      </c>
      <c r="BC63" s="71">
        <f t="shared" ca="1" si="421"/>
        <v>1625.3506661936763</v>
      </c>
      <c r="BD63" s="71">
        <f t="shared" ca="1" si="421"/>
        <v>2072.8815129553886</v>
      </c>
      <c r="BE63" s="71">
        <f t="shared" ca="1" si="421"/>
        <v>1491.0914121651613</v>
      </c>
      <c r="BF63" s="71">
        <f t="shared" ca="1" si="421"/>
        <v>1583.1146318931505</v>
      </c>
      <c r="BG63" s="71">
        <f t="shared" ca="1" si="421"/>
        <v>1616.8409768418751</v>
      </c>
      <c r="BH63" s="71">
        <f t="shared" ca="1" si="421"/>
        <v>2062.028730165046</v>
      </c>
      <c r="BI63" s="71">
        <f t="shared" ca="1" si="421"/>
        <v>1483.2846508449256</v>
      </c>
      <c r="BJ63" s="71">
        <f t="shared" ca="1" si="421"/>
        <v>1574.7824496200292</v>
      </c>
      <c r="BK63" s="71">
        <f t="shared" ca="1" si="421"/>
        <v>1608.3312874900766</v>
      </c>
      <c r="BL63" s="71">
        <f t="shared" ca="1" si="421"/>
        <v>2051.1759473747043</v>
      </c>
      <c r="BM63" s="71">
        <f t="shared" ca="1" si="421"/>
        <v>1475.4778895246891</v>
      </c>
      <c r="BN63" s="71">
        <f t="shared" ca="1" si="421"/>
        <v>1566.4502673469078</v>
      </c>
      <c r="BO63" s="71">
        <f t="shared" ca="1" si="421"/>
        <v>1599.8215981382782</v>
      </c>
      <c r="BP63" s="71">
        <f t="shared" ca="1" si="421"/>
        <v>2040.3231645843616</v>
      </c>
      <c r="BQ63" s="71">
        <f t="shared" ca="1" si="421"/>
        <v>1467.6711282044525</v>
      </c>
      <c r="BR63" s="71">
        <f t="shared" ca="1" si="421"/>
        <v>1558.1180850737865</v>
      </c>
      <c r="BS63" s="71">
        <f t="shared" ca="1" si="421"/>
        <v>1591.3119087864789</v>
      </c>
      <c r="BT63" s="71">
        <f t="shared" ref="BT63:EE63" ca="1" si="422">BT60+BT61-BT62</f>
        <v>2029.4703817940199</v>
      </c>
      <c r="BU63" s="71">
        <f t="shared" ca="1" si="422"/>
        <v>1459.864366884216</v>
      </c>
      <c r="BV63" s="71">
        <f t="shared" ca="1" si="422"/>
        <v>1549.7859028006642</v>
      </c>
      <c r="BW63" s="71">
        <f t="shared" ca="1" si="422"/>
        <v>1582.8022194346795</v>
      </c>
      <c r="BX63" s="71">
        <f t="shared" ca="1" si="422"/>
        <v>2018.6175990036772</v>
      </c>
      <c r="BY63" s="71">
        <f t="shared" ca="1" si="422"/>
        <v>1452.0576055639795</v>
      </c>
      <c r="BZ63" s="71">
        <f t="shared" ca="1" si="422"/>
        <v>1541.4537205275419</v>
      </c>
      <c r="CA63" s="71">
        <f t="shared" ca="1" si="422"/>
        <v>1574.2925300828801</v>
      </c>
      <c r="CB63" s="71">
        <f t="shared" ca="1" si="422"/>
        <v>2007.7648162133346</v>
      </c>
      <c r="CC63" s="71">
        <f t="shared" ca="1" si="422"/>
        <v>1444.2508442437429</v>
      </c>
      <c r="CD63" s="71">
        <f t="shared" ca="1" si="422"/>
        <v>1533.1215382544206</v>
      </c>
      <c r="CE63" s="71">
        <f t="shared" ca="1" si="422"/>
        <v>1565.7828407310799</v>
      </c>
      <c r="CF63" s="71">
        <f t="shared" ca="1" si="422"/>
        <v>1996.9120334229929</v>
      </c>
      <c r="CG63" s="71">
        <f t="shared" ca="1" si="422"/>
        <v>1436.4440829235073</v>
      </c>
      <c r="CH63" s="71">
        <f t="shared" ca="1" si="422"/>
        <v>1524.7893559812983</v>
      </c>
      <c r="CI63" s="71">
        <f t="shared" ca="1" si="422"/>
        <v>1557.2731513792814</v>
      </c>
      <c r="CJ63" s="71">
        <f t="shared" ca="1" si="422"/>
        <v>1986.0592506326502</v>
      </c>
      <c r="CK63" s="71">
        <f t="shared" ca="1" si="422"/>
        <v>1428.6373216032698</v>
      </c>
      <c r="CL63" s="71">
        <f t="shared" ca="1" si="422"/>
        <v>1516.4571737081769</v>
      </c>
      <c r="CM63" s="71">
        <f t="shared" ca="1" si="422"/>
        <v>1548.7634620274812</v>
      </c>
      <c r="CN63" s="71">
        <f t="shared" ca="1" si="422"/>
        <v>1975.2064678423076</v>
      </c>
      <c r="CO63" s="71">
        <f t="shared" ca="1" si="422"/>
        <v>1420.8305602830342</v>
      </c>
      <c r="CP63" s="71">
        <f t="shared" ca="1" si="422"/>
        <v>1508.1249914350556</v>
      </c>
      <c r="CQ63" s="71">
        <f t="shared" ca="1" si="422"/>
        <v>1540.2537726756827</v>
      </c>
      <c r="CR63" s="71">
        <f t="shared" ca="1" si="422"/>
        <v>1964.3536850519658</v>
      </c>
      <c r="CS63" s="71">
        <f t="shared" ca="1" si="422"/>
        <v>0</v>
      </c>
      <c r="CT63" s="71">
        <f t="shared" ca="1" si="422"/>
        <v>0</v>
      </c>
      <c r="CU63" s="71">
        <f t="shared" ca="1" si="422"/>
        <v>0</v>
      </c>
      <c r="CV63" s="71">
        <f t="shared" ca="1" si="422"/>
        <v>0</v>
      </c>
      <c r="CW63" s="71">
        <f t="shared" ca="1" si="422"/>
        <v>0</v>
      </c>
      <c r="CX63" s="71">
        <f t="shared" ca="1" si="422"/>
        <v>0</v>
      </c>
      <c r="CY63" s="71">
        <f t="shared" ca="1" si="422"/>
        <v>0</v>
      </c>
      <c r="CZ63" s="71">
        <f t="shared" ca="1" si="422"/>
        <v>0</v>
      </c>
      <c r="DA63" s="71">
        <f t="shared" ca="1" si="422"/>
        <v>0</v>
      </c>
      <c r="DB63" s="71">
        <f t="shared" ca="1" si="422"/>
        <v>0</v>
      </c>
      <c r="DC63" s="71">
        <f t="shared" ca="1" si="422"/>
        <v>0</v>
      </c>
      <c r="DD63" s="71">
        <f t="shared" ca="1" si="422"/>
        <v>0</v>
      </c>
      <c r="DE63" s="71">
        <f t="shared" ca="1" si="422"/>
        <v>0</v>
      </c>
      <c r="DF63" s="71">
        <f t="shared" ca="1" si="422"/>
        <v>0</v>
      </c>
      <c r="DG63" s="71">
        <f t="shared" ca="1" si="422"/>
        <v>0</v>
      </c>
      <c r="DH63" s="71">
        <f t="shared" ca="1" si="422"/>
        <v>0</v>
      </c>
      <c r="DI63" s="71">
        <f t="shared" ca="1" si="422"/>
        <v>0</v>
      </c>
      <c r="DJ63" s="71">
        <f t="shared" ca="1" si="422"/>
        <v>0</v>
      </c>
      <c r="DK63" s="71">
        <f t="shared" ca="1" si="422"/>
        <v>0</v>
      </c>
      <c r="DL63" s="71">
        <f t="shared" ca="1" si="422"/>
        <v>0</v>
      </c>
      <c r="DM63" s="71">
        <f t="shared" ca="1" si="422"/>
        <v>0</v>
      </c>
      <c r="DN63" s="71">
        <f t="shared" ca="1" si="422"/>
        <v>0</v>
      </c>
      <c r="DO63" s="71">
        <f t="shared" ca="1" si="422"/>
        <v>0</v>
      </c>
      <c r="DP63" s="71">
        <f t="shared" ca="1" si="422"/>
        <v>0</v>
      </c>
      <c r="DQ63" s="71">
        <f t="shared" ca="1" si="422"/>
        <v>0</v>
      </c>
      <c r="DR63" s="71">
        <f t="shared" ca="1" si="422"/>
        <v>0</v>
      </c>
      <c r="DS63" s="71">
        <f t="shared" ca="1" si="422"/>
        <v>0</v>
      </c>
      <c r="DT63" s="71">
        <f t="shared" ca="1" si="422"/>
        <v>0</v>
      </c>
      <c r="DU63" s="71">
        <f t="shared" ca="1" si="422"/>
        <v>0</v>
      </c>
      <c r="DV63" s="71">
        <f t="shared" ca="1" si="422"/>
        <v>0</v>
      </c>
      <c r="DW63" s="71">
        <f t="shared" ca="1" si="422"/>
        <v>0</v>
      </c>
      <c r="DX63" s="71">
        <f t="shared" ca="1" si="422"/>
        <v>0</v>
      </c>
      <c r="DY63" s="71">
        <f t="shared" ca="1" si="422"/>
        <v>0</v>
      </c>
      <c r="DZ63" s="71">
        <f t="shared" ca="1" si="422"/>
        <v>0</v>
      </c>
      <c r="EA63" s="71">
        <f t="shared" ca="1" si="422"/>
        <v>0</v>
      </c>
      <c r="EB63" s="71">
        <f t="shared" ca="1" si="422"/>
        <v>0</v>
      </c>
      <c r="EC63" s="71">
        <f t="shared" ca="1" si="422"/>
        <v>0</v>
      </c>
      <c r="ED63" s="71">
        <f t="shared" ca="1" si="422"/>
        <v>0</v>
      </c>
      <c r="EE63" s="71">
        <f t="shared" ca="1" si="422"/>
        <v>0</v>
      </c>
      <c r="EF63" s="71">
        <f t="shared" ref="EF63:EP63" ca="1" si="423">EF60+EF61-EF62</f>
        <v>0</v>
      </c>
      <c r="EG63" s="71">
        <f t="shared" ca="1" si="423"/>
        <v>0</v>
      </c>
      <c r="EH63" s="71">
        <f t="shared" ca="1" si="423"/>
        <v>0</v>
      </c>
      <c r="EI63" s="71">
        <f t="shared" ca="1" si="423"/>
        <v>0</v>
      </c>
      <c r="EJ63" s="71">
        <f t="shared" ca="1" si="423"/>
        <v>0</v>
      </c>
      <c r="EK63" s="71">
        <f t="shared" ca="1" si="423"/>
        <v>0</v>
      </c>
      <c r="EL63" s="71">
        <f t="shared" ca="1" si="423"/>
        <v>0</v>
      </c>
      <c r="EM63" s="71">
        <f t="shared" ca="1" si="423"/>
        <v>0</v>
      </c>
      <c r="EN63" s="71">
        <f t="shared" ca="1" si="423"/>
        <v>0</v>
      </c>
      <c r="EO63" s="71">
        <f t="shared" ca="1" si="423"/>
        <v>0</v>
      </c>
      <c r="EP63" s="71">
        <f t="shared" ca="1" si="423"/>
        <v>0</v>
      </c>
    </row>
    <row r="64" spans="2:146" ht="14.1" customHeight="1">
      <c r="B64" s="20"/>
      <c r="C64" s="20"/>
      <c r="E64" s="68"/>
      <c r="F64" s="68"/>
      <c r="G64" s="68"/>
      <c r="H64" s="68"/>
      <c r="I64" s="68"/>
      <c r="J64" s="68"/>
      <c r="K64" s="68"/>
      <c r="L64" s="68"/>
      <c r="M64" s="68"/>
      <c r="N64" s="68"/>
      <c r="P64" s="68"/>
      <c r="Q64" s="68"/>
      <c r="R64" s="68"/>
      <c r="S64" s="68"/>
      <c r="T64" s="68"/>
      <c r="U64" s="68"/>
      <c r="V64" s="68"/>
      <c r="W64" s="68"/>
      <c r="X64" s="550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  <c r="BJ64" s="68"/>
      <c r="BK64" s="68"/>
      <c r="BL64" s="68"/>
      <c r="BM64" s="68"/>
      <c r="BN64" s="68"/>
      <c r="BO64" s="68"/>
      <c r="BP64" s="68"/>
      <c r="BQ64" s="68"/>
      <c r="BR64" s="68"/>
      <c r="BS64" s="68"/>
      <c r="BT64" s="68"/>
      <c r="BU64" s="68"/>
      <c r="BV64" s="68"/>
      <c r="BW64" s="68"/>
      <c r="BX64" s="68"/>
      <c r="BY64" s="68"/>
      <c r="BZ64" s="68"/>
      <c r="CA64" s="68"/>
      <c r="CB64" s="68"/>
      <c r="CC64" s="68"/>
      <c r="CD64" s="68"/>
      <c r="CE64" s="68"/>
      <c r="CF64" s="68"/>
      <c r="CG64" s="68"/>
      <c r="CH64" s="68"/>
      <c r="CI64" s="68"/>
      <c r="CJ64" s="68"/>
      <c r="CK64" s="68"/>
      <c r="CL64" s="68"/>
      <c r="CM64" s="68"/>
      <c r="CN64" s="68"/>
      <c r="CO64" s="68"/>
      <c r="CP64" s="68"/>
      <c r="CQ64" s="68"/>
      <c r="CR64" s="68"/>
      <c r="CS64" s="68"/>
      <c r="CT64" s="68"/>
      <c r="CU64" s="68"/>
      <c r="CV64" s="68"/>
      <c r="CW64" s="68"/>
      <c r="CX64" s="68"/>
      <c r="CY64" s="68"/>
      <c r="CZ64" s="68"/>
      <c r="DA64" s="68"/>
      <c r="DB64" s="68"/>
      <c r="DC64" s="68"/>
      <c r="DD64" s="68"/>
      <c r="DE64" s="68"/>
      <c r="DF64" s="68"/>
      <c r="DG64" s="68"/>
      <c r="DH64" s="68"/>
      <c r="DI64" s="68"/>
      <c r="DJ64" s="68"/>
      <c r="DK64" s="68"/>
      <c r="DL64" s="68"/>
      <c r="DM64" s="68"/>
      <c r="DN64" s="68"/>
      <c r="DO64" s="68"/>
      <c r="DP64" s="68"/>
      <c r="DQ64" s="68"/>
      <c r="DR64" s="68"/>
      <c r="DS64" s="68"/>
      <c r="DT64" s="68"/>
      <c r="DU64" s="68"/>
      <c r="DV64" s="68"/>
      <c r="DW64" s="68"/>
      <c r="DX64" s="68"/>
      <c r="DY64" s="68"/>
      <c r="DZ64" s="68"/>
      <c r="EA64" s="68"/>
      <c r="EB64" s="68"/>
      <c r="EC64" s="68"/>
      <c r="ED64" s="68"/>
      <c r="EE64" s="68"/>
      <c r="EF64" s="68"/>
      <c r="EG64" s="68"/>
      <c r="EH64" s="68"/>
      <c r="EI64" s="68"/>
      <c r="EJ64" s="68"/>
      <c r="EK64" s="68"/>
      <c r="EL64" s="68"/>
      <c r="EM64" s="68"/>
      <c r="EN64" s="68"/>
      <c r="EO64" s="68"/>
      <c r="EP64" s="68"/>
    </row>
    <row r="65" spans="2:146" ht="14.1" customHeight="1">
      <c r="B65" s="20"/>
      <c r="C65" s="20"/>
      <c r="E65" s="68"/>
      <c r="F65" s="68"/>
      <c r="G65" s="68"/>
      <c r="H65" s="68"/>
      <c r="I65" s="68"/>
      <c r="J65" s="68"/>
      <c r="K65" s="68"/>
      <c r="L65" s="68"/>
      <c r="M65" s="68"/>
      <c r="N65" s="68"/>
      <c r="P65" s="68"/>
      <c r="Q65" s="68"/>
      <c r="R65" s="68"/>
      <c r="S65" s="68"/>
      <c r="T65" s="68"/>
      <c r="U65" s="68"/>
      <c r="V65" s="68"/>
      <c r="W65" s="68"/>
      <c r="X65" s="550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68"/>
      <c r="BA65" s="68"/>
      <c r="BB65" s="68"/>
      <c r="BC65" s="68"/>
      <c r="BD65" s="68"/>
      <c r="BE65" s="68"/>
      <c r="BF65" s="68"/>
      <c r="BG65" s="68"/>
      <c r="BH65" s="68"/>
      <c r="BI65" s="68"/>
      <c r="BJ65" s="68"/>
      <c r="BK65" s="68"/>
      <c r="BL65" s="68"/>
      <c r="BM65" s="68"/>
      <c r="BN65" s="68"/>
      <c r="BO65" s="68"/>
      <c r="BP65" s="68"/>
      <c r="BQ65" s="68"/>
      <c r="BR65" s="68"/>
      <c r="BS65" s="68"/>
      <c r="BT65" s="68"/>
      <c r="BU65" s="68"/>
      <c r="BV65" s="68"/>
      <c r="BW65" s="68"/>
      <c r="BX65" s="68"/>
      <c r="BY65" s="68"/>
      <c r="BZ65" s="68"/>
      <c r="CA65" s="68"/>
      <c r="CB65" s="68"/>
      <c r="CC65" s="68"/>
      <c r="CD65" s="68"/>
      <c r="CE65" s="68"/>
      <c r="CF65" s="68"/>
      <c r="CG65" s="68"/>
      <c r="CH65" s="68"/>
      <c r="CI65" s="68"/>
      <c r="CJ65" s="68"/>
      <c r="CK65" s="68"/>
      <c r="CL65" s="68"/>
      <c r="CM65" s="68"/>
      <c r="CN65" s="68"/>
      <c r="CO65" s="68"/>
      <c r="CP65" s="68"/>
      <c r="CQ65" s="68"/>
      <c r="CR65" s="68"/>
      <c r="CS65" s="68"/>
      <c r="CT65" s="68"/>
      <c r="CU65" s="68"/>
      <c r="CV65" s="68"/>
      <c r="CW65" s="68"/>
      <c r="CX65" s="68"/>
      <c r="CY65" s="68"/>
      <c r="CZ65" s="68"/>
      <c r="DA65" s="68"/>
      <c r="DB65" s="68"/>
      <c r="DC65" s="68"/>
      <c r="DD65" s="68"/>
      <c r="DE65" s="68"/>
      <c r="DF65" s="68"/>
      <c r="DG65" s="68"/>
      <c r="DH65" s="68"/>
      <c r="DI65" s="68"/>
      <c r="DJ65" s="68"/>
      <c r="DK65" s="68"/>
      <c r="DL65" s="68"/>
      <c r="DM65" s="68"/>
      <c r="DN65" s="68"/>
      <c r="DO65" s="68"/>
      <c r="DP65" s="68"/>
      <c r="DQ65" s="68"/>
      <c r="DR65" s="68"/>
      <c r="DS65" s="68"/>
      <c r="DT65" s="68"/>
      <c r="DU65" s="68"/>
      <c r="DV65" s="68"/>
      <c r="DW65" s="68"/>
      <c r="DX65" s="68"/>
      <c r="DY65" s="68"/>
      <c r="DZ65" s="68"/>
      <c r="EA65" s="68"/>
      <c r="EB65" s="68"/>
      <c r="EC65" s="68"/>
      <c r="ED65" s="68"/>
      <c r="EE65" s="68"/>
      <c r="EF65" s="68"/>
      <c r="EG65" s="68"/>
      <c r="EH65" s="68"/>
      <c r="EI65" s="68"/>
      <c r="EJ65" s="68"/>
      <c r="EK65" s="68"/>
      <c r="EL65" s="68"/>
      <c r="EM65" s="68"/>
      <c r="EN65" s="68"/>
      <c r="EO65" s="68"/>
      <c r="EP65" s="68"/>
    </row>
    <row r="66" spans="2:146" ht="14.1" customHeight="1">
      <c r="B66" s="151" t="s">
        <v>862</v>
      </c>
      <c r="C66" s="20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8"/>
      <c r="BO66" s="68"/>
      <c r="BP66" s="68"/>
      <c r="BQ66" s="68"/>
      <c r="BR66" s="68"/>
      <c r="BS66" s="68"/>
      <c r="BT66" s="68"/>
      <c r="BU66" s="68"/>
      <c r="BV66" s="68"/>
      <c r="BW66" s="68"/>
      <c r="BX66" s="68"/>
      <c r="BY66" s="68"/>
      <c r="BZ66" s="68"/>
      <c r="CA66" s="68"/>
      <c r="CB66" s="68"/>
      <c r="CC66" s="68"/>
      <c r="CD66" s="68"/>
      <c r="CE66" s="68"/>
      <c r="CF66" s="68"/>
      <c r="CG66" s="68"/>
      <c r="CH66" s="68"/>
      <c r="CI66" s="68"/>
      <c r="CJ66" s="68"/>
      <c r="CK66" s="68"/>
      <c r="CL66" s="68"/>
      <c r="CM66" s="68"/>
      <c r="CN66" s="68"/>
      <c r="CO66" s="68"/>
      <c r="CP66" s="68"/>
      <c r="CQ66" s="68"/>
      <c r="CR66" s="68"/>
      <c r="CS66" s="68"/>
      <c r="CT66" s="68"/>
      <c r="CU66" s="68"/>
      <c r="CV66" s="68"/>
      <c r="CW66" s="68"/>
      <c r="CX66" s="68"/>
      <c r="CY66" s="68"/>
      <c r="CZ66" s="68"/>
      <c r="DA66" s="68"/>
      <c r="DB66" s="68"/>
      <c r="DC66" s="68"/>
      <c r="DD66" s="68"/>
      <c r="DE66" s="68"/>
      <c r="DF66" s="68"/>
      <c r="DG66" s="68"/>
      <c r="DH66" s="68"/>
      <c r="DI66" s="68"/>
      <c r="DJ66" s="68"/>
      <c r="DK66" s="68"/>
      <c r="DL66" s="68"/>
      <c r="DM66" s="68"/>
      <c r="DN66" s="68"/>
      <c r="DO66" s="68"/>
      <c r="DP66" s="68"/>
      <c r="DQ66" s="68"/>
      <c r="DR66" s="68"/>
      <c r="DS66" s="68"/>
      <c r="DT66" s="68"/>
      <c r="DU66" s="68"/>
      <c r="DV66" s="68"/>
      <c r="DW66" s="68"/>
      <c r="DX66" s="68"/>
      <c r="DY66" s="68"/>
      <c r="DZ66" s="68"/>
      <c r="EA66" s="68"/>
      <c r="EB66" s="68"/>
      <c r="EC66" s="68"/>
      <c r="ED66" s="68"/>
      <c r="EE66" s="68"/>
      <c r="EF66" s="68"/>
      <c r="EG66" s="68"/>
      <c r="EH66" s="68"/>
      <c r="EI66" s="68"/>
      <c r="EJ66" s="68"/>
      <c r="EK66" s="68"/>
      <c r="EL66" s="68"/>
      <c r="EM66" s="68"/>
      <c r="EN66" s="68"/>
      <c r="EO66" s="68"/>
      <c r="EP66" s="68"/>
    </row>
    <row r="67" spans="2:146" ht="14.1" customHeight="1">
      <c r="B67" s="20" t="s">
        <v>20</v>
      </c>
      <c r="D67" s="306" t="s">
        <v>97</v>
      </c>
      <c r="E67" s="71"/>
      <c r="F67" s="71"/>
      <c r="G67" s="247"/>
      <c r="H67" s="71">
        <f t="shared" ref="H67" ca="1" si="424">G70*(H$4&lt;=운영종료분기)</f>
        <v>0</v>
      </c>
      <c r="I67" s="71">
        <f t="shared" ref="I67" ca="1" si="425">H70*(I$4&lt;=운영종료분기)</f>
        <v>0</v>
      </c>
      <c r="J67" s="71">
        <f t="shared" ref="J67" ca="1" si="426">I70*(J$4&lt;=운영종료분기)</f>
        <v>0</v>
      </c>
      <c r="K67" s="71">
        <f t="shared" ref="K67:AP67" ca="1" si="427">J70*(K$4&lt;=운영종료분기)</f>
        <v>0</v>
      </c>
      <c r="L67" s="71">
        <f t="shared" ca="1" si="427"/>
        <v>0</v>
      </c>
      <c r="M67" s="71">
        <f t="shared" ca="1" si="427"/>
        <v>6672.4177114944969</v>
      </c>
      <c r="N67" s="71">
        <f t="shared" ca="1" si="427"/>
        <v>6588.6635142790847</v>
      </c>
      <c r="O67" s="71">
        <f t="shared" ca="1" si="427"/>
        <v>6504.9093170636725</v>
      </c>
      <c r="P67" s="71">
        <f t="shared" ca="1" si="427"/>
        <v>6421.1551198482603</v>
      </c>
      <c r="Q67" s="71">
        <f t="shared" ca="1" si="427"/>
        <v>6337.4009226328481</v>
      </c>
      <c r="R67" s="71">
        <f t="shared" ca="1" si="427"/>
        <v>6253.6467254174358</v>
      </c>
      <c r="S67" s="71">
        <f t="shared" ca="1" si="427"/>
        <v>6169.8925282020236</v>
      </c>
      <c r="T67" s="71">
        <f t="shared" ca="1" si="427"/>
        <v>6086.1383309866114</v>
      </c>
      <c r="U67" s="71">
        <f t="shared" ca="1" si="427"/>
        <v>6002.3841337711992</v>
      </c>
      <c r="V67" s="71">
        <f t="shared" ca="1" si="427"/>
        <v>5918.629936555787</v>
      </c>
      <c r="W67" s="71">
        <f t="shared" ca="1" si="427"/>
        <v>5834.8757393403748</v>
      </c>
      <c r="X67" s="71">
        <f t="shared" ca="1" si="427"/>
        <v>5751.1215421249626</v>
      </c>
      <c r="Y67" s="71">
        <f t="shared" ca="1" si="427"/>
        <v>5667.3673449095504</v>
      </c>
      <c r="Z67" s="71">
        <f t="shared" ca="1" si="427"/>
        <v>5583.6131476941382</v>
      </c>
      <c r="AA67" s="71">
        <f t="shared" ca="1" si="427"/>
        <v>5499.858950478726</v>
      </c>
      <c r="AB67" s="71">
        <f t="shared" ca="1" si="427"/>
        <v>5416.1047532633138</v>
      </c>
      <c r="AC67" s="71">
        <f t="shared" ca="1" si="427"/>
        <v>5332.3505560479016</v>
      </c>
      <c r="AD67" s="71">
        <f t="shared" ca="1" si="427"/>
        <v>5248.5963588324894</v>
      </c>
      <c r="AE67" s="71">
        <f t="shared" ca="1" si="427"/>
        <v>5164.8421616170772</v>
      </c>
      <c r="AF67" s="71">
        <f t="shared" ca="1" si="427"/>
        <v>5081.087964401665</v>
      </c>
      <c r="AG67" s="71">
        <f t="shared" ca="1" si="427"/>
        <v>4997.3337671862528</v>
      </c>
      <c r="AH67" s="71">
        <f t="shared" ca="1" si="427"/>
        <v>4913.5795699708406</v>
      </c>
      <c r="AI67" s="71">
        <f t="shared" ca="1" si="427"/>
        <v>4829.8253727554284</v>
      </c>
      <c r="AJ67" s="71">
        <f t="shared" ca="1" si="427"/>
        <v>4746.0711755400162</v>
      </c>
      <c r="AK67" s="71">
        <f t="shared" ca="1" si="427"/>
        <v>4662.316978324604</v>
      </c>
      <c r="AL67" s="71">
        <f t="shared" ca="1" si="427"/>
        <v>4578.5627811091917</v>
      </c>
      <c r="AM67" s="71">
        <f t="shared" ca="1" si="427"/>
        <v>4494.8085838937795</v>
      </c>
      <c r="AN67" s="71">
        <f t="shared" ca="1" si="427"/>
        <v>4411.0543866783673</v>
      </c>
      <c r="AO67" s="71">
        <f t="shared" ca="1" si="427"/>
        <v>4327.3001894629551</v>
      </c>
      <c r="AP67" s="71">
        <f t="shared" ca="1" si="427"/>
        <v>4243.5459922475429</v>
      </c>
      <c r="AQ67" s="71">
        <f t="shared" ref="AQ67:BV67" ca="1" si="428">AP70*(AQ$4&lt;=운영종료분기)</f>
        <v>4159.7917950321307</v>
      </c>
      <c r="AR67" s="71">
        <f t="shared" ca="1" si="428"/>
        <v>4076.0375978167185</v>
      </c>
      <c r="AS67" s="71">
        <f t="shared" ca="1" si="428"/>
        <v>3992.2834006013063</v>
      </c>
      <c r="AT67" s="71">
        <f t="shared" ca="1" si="428"/>
        <v>3908.5292033858941</v>
      </c>
      <c r="AU67" s="71">
        <f t="shared" ca="1" si="428"/>
        <v>3824.7750061704819</v>
      </c>
      <c r="AV67" s="71">
        <f t="shared" ca="1" si="428"/>
        <v>3741.0208089550697</v>
      </c>
      <c r="AW67" s="71">
        <f t="shared" ca="1" si="428"/>
        <v>3657.2666117396575</v>
      </c>
      <c r="AX67" s="71">
        <f t="shared" ca="1" si="428"/>
        <v>3573.5124145242453</v>
      </c>
      <c r="AY67" s="71">
        <f t="shared" ca="1" si="428"/>
        <v>3489.7582173088331</v>
      </c>
      <c r="AZ67" s="71">
        <f t="shared" ca="1" si="428"/>
        <v>3406.0040200934209</v>
      </c>
      <c r="BA67" s="71">
        <f t="shared" ca="1" si="428"/>
        <v>3322.2498228780087</v>
      </c>
      <c r="BB67" s="71">
        <f t="shared" ca="1" si="428"/>
        <v>3238.4956256625965</v>
      </c>
      <c r="BC67" s="71">
        <f t="shared" ca="1" si="428"/>
        <v>3154.7414284471843</v>
      </c>
      <c r="BD67" s="71">
        <f t="shared" ca="1" si="428"/>
        <v>3070.9872312317721</v>
      </c>
      <c r="BE67" s="71">
        <f t="shared" ca="1" si="428"/>
        <v>2987.2330340163599</v>
      </c>
      <c r="BF67" s="71">
        <f t="shared" ca="1" si="428"/>
        <v>2903.4788368009476</v>
      </c>
      <c r="BG67" s="71">
        <f t="shared" ca="1" si="428"/>
        <v>2819.7246395855354</v>
      </c>
      <c r="BH67" s="71">
        <f t="shared" ca="1" si="428"/>
        <v>2735.9704423701232</v>
      </c>
      <c r="BI67" s="71">
        <f t="shared" ca="1" si="428"/>
        <v>2652.216245154711</v>
      </c>
      <c r="BJ67" s="71">
        <f t="shared" ca="1" si="428"/>
        <v>2568.4620479392988</v>
      </c>
      <c r="BK67" s="71">
        <f t="shared" ca="1" si="428"/>
        <v>2484.7078507238866</v>
      </c>
      <c r="BL67" s="71">
        <f t="shared" ca="1" si="428"/>
        <v>2400.9536535084744</v>
      </c>
      <c r="BM67" s="71">
        <f t="shared" ca="1" si="428"/>
        <v>2317.1994562930622</v>
      </c>
      <c r="BN67" s="71">
        <f t="shared" ca="1" si="428"/>
        <v>2233.44525907765</v>
      </c>
      <c r="BO67" s="71">
        <f t="shared" ca="1" si="428"/>
        <v>2149.6910618622378</v>
      </c>
      <c r="BP67" s="71">
        <f t="shared" ca="1" si="428"/>
        <v>2065.9368646468256</v>
      </c>
      <c r="BQ67" s="71">
        <f t="shared" ca="1" si="428"/>
        <v>1982.1826674314136</v>
      </c>
      <c r="BR67" s="71">
        <f t="shared" ca="1" si="428"/>
        <v>1898.4284702160016</v>
      </c>
      <c r="BS67" s="71">
        <f t="shared" ca="1" si="428"/>
        <v>1814.6742730005897</v>
      </c>
      <c r="BT67" s="71">
        <f t="shared" ca="1" si="428"/>
        <v>1730.9200757851777</v>
      </c>
      <c r="BU67" s="71">
        <f t="shared" ca="1" si="428"/>
        <v>1647.1658785697657</v>
      </c>
      <c r="BV67" s="71">
        <f t="shared" ca="1" si="428"/>
        <v>1563.4116813543537</v>
      </c>
      <c r="BW67" s="71">
        <f t="shared" ref="BW67:DB67" ca="1" si="429">BV70*(BW$4&lt;=운영종료분기)</f>
        <v>1479.6574841389418</v>
      </c>
      <c r="BX67" s="71">
        <f t="shared" ca="1" si="429"/>
        <v>1395.9032869235298</v>
      </c>
      <c r="BY67" s="71">
        <f t="shared" ca="1" si="429"/>
        <v>1312.1490897081178</v>
      </c>
      <c r="BZ67" s="71">
        <f t="shared" ca="1" si="429"/>
        <v>1228.3948924927058</v>
      </c>
      <c r="CA67" s="71">
        <f t="shared" ca="1" si="429"/>
        <v>1144.6406952772938</v>
      </c>
      <c r="CB67" s="71">
        <f t="shared" ca="1" si="429"/>
        <v>1060.8864980618819</v>
      </c>
      <c r="CC67" s="71">
        <f t="shared" ca="1" si="429"/>
        <v>977.13230084646978</v>
      </c>
      <c r="CD67" s="71">
        <f t="shared" ca="1" si="429"/>
        <v>893.37810363105768</v>
      </c>
      <c r="CE67" s="71">
        <f t="shared" ca="1" si="429"/>
        <v>809.62390641564559</v>
      </c>
      <c r="CF67" s="71">
        <f t="shared" ca="1" si="429"/>
        <v>725.8697092002335</v>
      </c>
      <c r="CG67" s="71">
        <f t="shared" ca="1" si="429"/>
        <v>642.11551198482141</v>
      </c>
      <c r="CH67" s="71">
        <f t="shared" ca="1" si="429"/>
        <v>558.36131476940932</v>
      </c>
      <c r="CI67" s="71">
        <f t="shared" ca="1" si="429"/>
        <v>474.60711755399723</v>
      </c>
      <c r="CJ67" s="71">
        <f t="shared" ca="1" si="429"/>
        <v>390.85292033858514</v>
      </c>
      <c r="CK67" s="71">
        <f t="shared" ca="1" si="429"/>
        <v>307.09872312317304</v>
      </c>
      <c r="CL67" s="71">
        <f t="shared" ca="1" si="429"/>
        <v>223.34452590776095</v>
      </c>
      <c r="CM67" s="71">
        <f t="shared" ca="1" si="429"/>
        <v>139.59032869234886</v>
      </c>
      <c r="CN67" s="71">
        <f t="shared" ca="1" si="429"/>
        <v>55.836131476936785</v>
      </c>
      <c r="CO67" s="71">
        <f t="shared" ca="1" si="429"/>
        <v>-4.6114223550830502E-12</v>
      </c>
      <c r="CP67" s="71">
        <f t="shared" ca="1" si="429"/>
        <v>-4.6114223550830502E-12</v>
      </c>
      <c r="CQ67" s="71">
        <f t="shared" ca="1" si="429"/>
        <v>-4.6114223550830502E-12</v>
      </c>
      <c r="CR67" s="71">
        <f t="shared" ca="1" si="429"/>
        <v>-4.6114223550830502E-12</v>
      </c>
      <c r="CS67" s="71">
        <f t="shared" ca="1" si="429"/>
        <v>-4.6114223550830502E-12</v>
      </c>
      <c r="CT67" s="71">
        <f t="shared" ca="1" si="429"/>
        <v>0</v>
      </c>
      <c r="CU67" s="71">
        <f t="shared" ca="1" si="429"/>
        <v>0</v>
      </c>
      <c r="CV67" s="71">
        <f t="shared" ca="1" si="429"/>
        <v>0</v>
      </c>
      <c r="CW67" s="71">
        <f t="shared" ca="1" si="429"/>
        <v>0</v>
      </c>
      <c r="CX67" s="71">
        <f t="shared" ca="1" si="429"/>
        <v>0</v>
      </c>
      <c r="CY67" s="71">
        <f t="shared" ca="1" si="429"/>
        <v>0</v>
      </c>
      <c r="CZ67" s="71">
        <f t="shared" ca="1" si="429"/>
        <v>0</v>
      </c>
      <c r="DA67" s="71">
        <f t="shared" ca="1" si="429"/>
        <v>0</v>
      </c>
      <c r="DB67" s="71">
        <f t="shared" ca="1" si="429"/>
        <v>0</v>
      </c>
      <c r="DC67" s="71">
        <f t="shared" ref="DC67:DG67" ca="1" si="430">DB70*(DC$4&lt;=운영종료분기)</f>
        <v>0</v>
      </c>
      <c r="DD67" s="71">
        <f t="shared" ca="1" si="430"/>
        <v>0</v>
      </c>
      <c r="DE67" s="71">
        <f t="shared" ca="1" si="430"/>
        <v>0</v>
      </c>
      <c r="DF67" s="71">
        <f t="shared" ca="1" si="430"/>
        <v>0</v>
      </c>
      <c r="DG67" s="71">
        <f t="shared" ca="1" si="430"/>
        <v>0</v>
      </c>
      <c r="DH67" s="71">
        <f t="shared" ref="DH67" ca="1" si="431">DG70*(DH$4&lt;=운영종료분기)</f>
        <v>0</v>
      </c>
      <c r="DI67" s="71">
        <f t="shared" ref="DI67" ca="1" si="432">DH70*(DI$4&lt;=운영종료분기)</f>
        <v>0</v>
      </c>
      <c r="DJ67" s="71">
        <f t="shared" ref="DJ67" ca="1" si="433">DI70*(DJ$4&lt;=운영종료분기)</f>
        <v>0</v>
      </c>
      <c r="DK67" s="71">
        <f t="shared" ref="DK67" ca="1" si="434">DJ70*(DK$4&lt;=운영종료분기)</f>
        <v>0</v>
      </c>
      <c r="DL67" s="71">
        <f t="shared" ref="DL67" ca="1" si="435">DK70*(DL$4&lt;=운영종료분기)</f>
        <v>0</v>
      </c>
      <c r="DM67" s="71">
        <f t="shared" ref="DM67" ca="1" si="436">DL70*(DM$4&lt;=운영종료분기)</f>
        <v>0</v>
      </c>
      <c r="DN67" s="71">
        <f t="shared" ref="DN67" ca="1" si="437">DM70*(DN$4&lt;=운영종료분기)</f>
        <v>0</v>
      </c>
      <c r="DO67" s="71">
        <f t="shared" ref="DO67" ca="1" si="438">DN70*(DO$4&lt;=운영종료분기)</f>
        <v>0</v>
      </c>
      <c r="DP67" s="71">
        <f t="shared" ref="DP67" ca="1" si="439">DO70*(DP$4&lt;=운영종료분기)</f>
        <v>0</v>
      </c>
      <c r="DQ67" s="71">
        <f t="shared" ref="DQ67" ca="1" si="440">DP70*(DQ$4&lt;=운영종료분기)</f>
        <v>0</v>
      </c>
      <c r="DR67" s="71">
        <f t="shared" ref="DR67" ca="1" si="441">DQ70*(DR$4&lt;=운영종료분기)</f>
        <v>0</v>
      </c>
      <c r="DS67" s="71">
        <f t="shared" ref="DS67" ca="1" si="442">DR70*(DS$4&lt;=운영종료분기)</f>
        <v>0</v>
      </c>
      <c r="DT67" s="71">
        <f t="shared" ref="DT67" ca="1" si="443">DS70*(DT$4&lt;=운영종료분기)</f>
        <v>0</v>
      </c>
      <c r="DU67" s="71">
        <f t="shared" ref="DU67" ca="1" si="444">DT70*(DU$4&lt;=운영종료분기)</f>
        <v>0</v>
      </c>
      <c r="DV67" s="71">
        <f t="shared" ref="DV67" ca="1" si="445">DU70*(DV$4&lt;=운영종료분기)</f>
        <v>0</v>
      </c>
      <c r="DW67" s="71">
        <f t="shared" ref="DW67" ca="1" si="446">DV70*(DW$4&lt;=운영종료분기)</f>
        <v>0</v>
      </c>
      <c r="DX67" s="71">
        <f t="shared" ref="DX67" ca="1" si="447">DW70*(DX$4&lt;=운영종료분기)</f>
        <v>0</v>
      </c>
      <c r="DY67" s="71">
        <f t="shared" ref="DY67" ca="1" si="448">DX70*(DY$4&lt;=운영종료분기)</f>
        <v>0</v>
      </c>
      <c r="DZ67" s="71">
        <f t="shared" ref="DZ67" ca="1" si="449">DY70*(DZ$4&lt;=운영종료분기)</f>
        <v>0</v>
      </c>
      <c r="EA67" s="71">
        <f t="shared" ref="EA67" ca="1" si="450">DZ70*(EA$4&lt;=운영종료분기)</f>
        <v>0</v>
      </c>
      <c r="EB67" s="71">
        <f t="shared" ref="EB67" ca="1" si="451">EA70*(EB$4&lt;=운영종료분기)</f>
        <v>0</v>
      </c>
      <c r="EC67" s="71">
        <f t="shared" ref="EC67" ca="1" si="452">EB70*(EC$4&lt;=운영종료분기)</f>
        <v>0</v>
      </c>
      <c r="ED67" s="71">
        <f t="shared" ref="ED67" ca="1" si="453">EC70*(ED$4&lt;=운영종료분기)</f>
        <v>0</v>
      </c>
      <c r="EE67" s="71">
        <f t="shared" ref="EE67" ca="1" si="454">ED70*(EE$4&lt;=운영종료분기)</f>
        <v>0</v>
      </c>
      <c r="EF67" s="71">
        <f t="shared" ref="EF67" ca="1" si="455">EE70*(EF$4&lt;=운영종료분기)</f>
        <v>0</v>
      </c>
      <c r="EG67" s="71">
        <f t="shared" ref="EG67" ca="1" si="456">EF70*(EG$4&lt;=운영종료분기)</f>
        <v>0</v>
      </c>
      <c r="EH67" s="71">
        <f t="shared" ref="EH67" ca="1" si="457">EG70*(EH$4&lt;=운영종료분기)</f>
        <v>0</v>
      </c>
      <c r="EI67" s="71">
        <f t="shared" ref="EI67" ca="1" si="458">EH70*(EI$4&lt;=운영종료분기)</f>
        <v>0</v>
      </c>
      <c r="EJ67" s="71">
        <f t="shared" ref="EJ67" ca="1" si="459">EI70*(EJ$4&lt;=운영종료분기)</f>
        <v>0</v>
      </c>
      <c r="EK67" s="71">
        <f t="shared" ref="EK67" ca="1" si="460">EJ70*(EK$4&lt;=운영종료분기)</f>
        <v>0</v>
      </c>
      <c r="EL67" s="71">
        <f t="shared" ref="EL67" ca="1" si="461">EK70*(EL$4&lt;=운영종료분기)</f>
        <v>0</v>
      </c>
      <c r="EM67" s="71">
        <f t="shared" ref="EM67" ca="1" si="462">EL70*(EM$4&lt;=운영종료분기)</f>
        <v>0</v>
      </c>
      <c r="EN67" s="71">
        <f t="shared" ref="EN67" ca="1" si="463">EM70*(EN$4&lt;=운영종료분기)</f>
        <v>0</v>
      </c>
      <c r="EO67" s="71">
        <f t="shared" ref="EO67" ca="1" si="464">EN70*(EO$4&lt;=운영종료분기)</f>
        <v>0</v>
      </c>
      <c r="EP67" s="71">
        <f t="shared" ref="EP67" ca="1" si="465">EO70*(EP$4&lt;=운영종료분기)</f>
        <v>0</v>
      </c>
    </row>
    <row r="68" spans="2:146" ht="14.1" customHeight="1">
      <c r="B68" s="139" t="s">
        <v>21</v>
      </c>
      <c r="C68" s="141"/>
      <c r="D68" s="308" t="s">
        <v>97</v>
      </c>
      <c r="E68" s="217">
        <f ca="1">SUM(G68:EP68)</f>
        <v>6700.3357772329673</v>
      </c>
      <c r="F68" s="217"/>
      <c r="G68" s="217">
        <f>TIC!G38</f>
        <v>0</v>
      </c>
      <c r="H68" s="217">
        <f>TIC!H38</f>
        <v>0</v>
      </c>
      <c r="I68" s="217">
        <f>TIC!I38</f>
        <v>0</v>
      </c>
      <c r="J68" s="217">
        <f ca="1">TIC!J38</f>
        <v>0</v>
      </c>
      <c r="K68" s="217">
        <f ca="1">TIC!K38</f>
        <v>0</v>
      </c>
      <c r="L68" s="217">
        <f ca="1">TIC!L38</f>
        <v>6700.3357772329673</v>
      </c>
      <c r="M68" s="217">
        <f ca="1">TIC!M38</f>
        <v>0</v>
      </c>
      <c r="N68" s="217">
        <f ca="1">TIC!N38</f>
        <v>0</v>
      </c>
      <c r="O68" s="217">
        <f ca="1">TIC!O38</f>
        <v>0</v>
      </c>
      <c r="P68" s="217">
        <f ca="1">TIC!P38</f>
        <v>0</v>
      </c>
      <c r="Q68" s="217">
        <f ca="1">TIC!Q38</f>
        <v>0</v>
      </c>
      <c r="R68" s="217">
        <f ca="1">TIC!R38</f>
        <v>0</v>
      </c>
      <c r="S68" s="217">
        <f ca="1">TIC!S38</f>
        <v>0</v>
      </c>
      <c r="T68" s="217">
        <f ca="1">TIC!T38</f>
        <v>0</v>
      </c>
      <c r="U68" s="217">
        <f ca="1">TIC!U38</f>
        <v>0</v>
      </c>
      <c r="V68" s="217">
        <f ca="1">TIC!V38</f>
        <v>0</v>
      </c>
      <c r="W68" s="217">
        <f ca="1">TIC!W38</f>
        <v>0</v>
      </c>
      <c r="X68" s="217">
        <f ca="1">TIC!X38</f>
        <v>0</v>
      </c>
      <c r="Y68" s="217">
        <f ca="1">TIC!Y38</f>
        <v>0</v>
      </c>
      <c r="Z68" s="217">
        <f ca="1">TIC!Z38</f>
        <v>0</v>
      </c>
      <c r="AA68" s="217">
        <f ca="1">TIC!AA38</f>
        <v>0</v>
      </c>
      <c r="AB68" s="217">
        <f ca="1">TIC!AB38</f>
        <v>0</v>
      </c>
      <c r="AC68" s="217">
        <f ca="1">TIC!AC38</f>
        <v>0</v>
      </c>
      <c r="AD68" s="217">
        <f ca="1">TIC!AD38</f>
        <v>0</v>
      </c>
      <c r="AE68" s="217">
        <f ca="1">TIC!AE38</f>
        <v>0</v>
      </c>
      <c r="AF68" s="217">
        <f ca="1">TIC!AF38</f>
        <v>0</v>
      </c>
      <c r="AG68" s="217">
        <f ca="1">TIC!AG38</f>
        <v>0</v>
      </c>
      <c r="AH68" s="217">
        <f ca="1">TIC!AH38</f>
        <v>0</v>
      </c>
      <c r="AI68" s="217">
        <f ca="1">TIC!AI38</f>
        <v>0</v>
      </c>
      <c r="AJ68" s="217">
        <f ca="1">TIC!AJ38</f>
        <v>0</v>
      </c>
      <c r="AK68" s="217">
        <f ca="1">TIC!AK38</f>
        <v>0</v>
      </c>
      <c r="AL68" s="217">
        <f ca="1">TIC!AL38</f>
        <v>0</v>
      </c>
      <c r="AM68" s="217">
        <f ca="1">TIC!AM38</f>
        <v>0</v>
      </c>
      <c r="AN68" s="217">
        <f ca="1">TIC!AN38</f>
        <v>0</v>
      </c>
      <c r="AO68" s="217">
        <f ca="1">TIC!AO38</f>
        <v>0</v>
      </c>
      <c r="AP68" s="217">
        <f ca="1">TIC!AP38</f>
        <v>0</v>
      </c>
      <c r="AQ68" s="217">
        <f ca="1">TIC!AQ38</f>
        <v>0</v>
      </c>
      <c r="AR68" s="217">
        <f ca="1">TIC!AR38</f>
        <v>0</v>
      </c>
      <c r="AS68" s="217">
        <f ca="1">TIC!AS38</f>
        <v>0</v>
      </c>
      <c r="AT68" s="217">
        <f ca="1">TIC!AT38</f>
        <v>0</v>
      </c>
      <c r="AU68" s="217">
        <f ca="1">TIC!AU38</f>
        <v>0</v>
      </c>
      <c r="AV68" s="217">
        <f ca="1">TIC!AV38</f>
        <v>0</v>
      </c>
      <c r="AW68" s="217">
        <f ca="1">TIC!AW38</f>
        <v>0</v>
      </c>
      <c r="AX68" s="217">
        <f ca="1">TIC!AX38</f>
        <v>0</v>
      </c>
      <c r="AY68" s="217">
        <f ca="1">TIC!AY38</f>
        <v>0</v>
      </c>
      <c r="AZ68" s="217">
        <f ca="1">TIC!AZ38</f>
        <v>0</v>
      </c>
      <c r="BA68" s="217">
        <f ca="1">TIC!BA38</f>
        <v>0</v>
      </c>
      <c r="BB68" s="217">
        <f ca="1">TIC!BB38</f>
        <v>0</v>
      </c>
      <c r="BC68" s="217">
        <f ca="1">TIC!BC38</f>
        <v>0</v>
      </c>
      <c r="BD68" s="217">
        <f ca="1">TIC!BD38</f>
        <v>0</v>
      </c>
      <c r="BE68" s="217">
        <f ca="1">TIC!BE38</f>
        <v>0</v>
      </c>
      <c r="BF68" s="217">
        <f ca="1">TIC!BF38</f>
        <v>0</v>
      </c>
      <c r="BG68" s="217">
        <f ca="1">TIC!BG38</f>
        <v>0</v>
      </c>
      <c r="BH68" s="217">
        <f ca="1">TIC!BH38</f>
        <v>0</v>
      </c>
      <c r="BI68" s="217">
        <f ca="1">TIC!BI38</f>
        <v>0</v>
      </c>
      <c r="BJ68" s="217">
        <f ca="1">TIC!BJ38</f>
        <v>0</v>
      </c>
      <c r="BK68" s="217">
        <f ca="1">TIC!BK38</f>
        <v>0</v>
      </c>
      <c r="BL68" s="217">
        <f ca="1">TIC!BL38</f>
        <v>0</v>
      </c>
      <c r="BM68" s="217">
        <f ca="1">TIC!BM38</f>
        <v>0</v>
      </c>
      <c r="BN68" s="217">
        <f ca="1">TIC!BN38</f>
        <v>0</v>
      </c>
      <c r="BO68" s="217">
        <f ca="1">TIC!BO38</f>
        <v>0</v>
      </c>
      <c r="BP68" s="217">
        <f ca="1">TIC!BP38</f>
        <v>0</v>
      </c>
      <c r="BQ68" s="217">
        <f ca="1">TIC!BQ38</f>
        <v>0</v>
      </c>
      <c r="BR68" s="217">
        <f ca="1">TIC!BR38</f>
        <v>0</v>
      </c>
      <c r="BS68" s="217">
        <f ca="1">TIC!BS38</f>
        <v>0</v>
      </c>
      <c r="BT68" s="217">
        <f ca="1">TIC!BT38</f>
        <v>0</v>
      </c>
      <c r="BU68" s="217">
        <f ca="1">TIC!BU38</f>
        <v>0</v>
      </c>
      <c r="BV68" s="217">
        <f ca="1">TIC!BV38</f>
        <v>0</v>
      </c>
      <c r="BW68" s="217">
        <f ca="1">TIC!BW38</f>
        <v>0</v>
      </c>
      <c r="BX68" s="217">
        <f ca="1">TIC!BX38</f>
        <v>0</v>
      </c>
      <c r="BY68" s="217">
        <f ca="1">TIC!BY38</f>
        <v>0</v>
      </c>
      <c r="BZ68" s="217">
        <f ca="1">TIC!BZ38</f>
        <v>0</v>
      </c>
      <c r="CA68" s="217">
        <f ca="1">TIC!CA38</f>
        <v>0</v>
      </c>
      <c r="CB68" s="217">
        <f ca="1">TIC!CB38</f>
        <v>0</v>
      </c>
      <c r="CC68" s="217">
        <f ca="1">TIC!CC38</f>
        <v>0</v>
      </c>
      <c r="CD68" s="217">
        <f ca="1">TIC!CD38</f>
        <v>0</v>
      </c>
      <c r="CE68" s="217">
        <f ca="1">TIC!CE38</f>
        <v>0</v>
      </c>
      <c r="CF68" s="217">
        <f ca="1">TIC!CF38</f>
        <v>0</v>
      </c>
      <c r="CG68" s="217">
        <f ca="1">TIC!CG38</f>
        <v>0</v>
      </c>
      <c r="CH68" s="217">
        <f ca="1">TIC!CH38</f>
        <v>0</v>
      </c>
      <c r="CI68" s="217">
        <f ca="1">TIC!CI38</f>
        <v>0</v>
      </c>
      <c r="CJ68" s="217">
        <f ca="1">TIC!CJ38</f>
        <v>0</v>
      </c>
      <c r="CK68" s="217">
        <f ca="1">TIC!CK38</f>
        <v>0</v>
      </c>
      <c r="CL68" s="217">
        <f ca="1">TIC!CL38</f>
        <v>0</v>
      </c>
      <c r="CM68" s="217">
        <f ca="1">TIC!CM38</f>
        <v>0</v>
      </c>
      <c r="CN68" s="217">
        <f ca="1">TIC!CN38</f>
        <v>0</v>
      </c>
      <c r="CO68" s="217">
        <f ca="1">TIC!CO38</f>
        <v>0</v>
      </c>
      <c r="CP68" s="217">
        <f ca="1">TIC!CP38</f>
        <v>0</v>
      </c>
      <c r="CQ68" s="217">
        <f ca="1">TIC!CQ38</f>
        <v>0</v>
      </c>
      <c r="CR68" s="217">
        <f ca="1">TIC!CR38</f>
        <v>0</v>
      </c>
      <c r="CS68" s="217">
        <f ca="1">TIC!CS38</f>
        <v>0</v>
      </c>
      <c r="CT68" s="217">
        <f ca="1">TIC!CT38</f>
        <v>0</v>
      </c>
      <c r="CU68" s="217">
        <f ca="1">TIC!CU38</f>
        <v>0</v>
      </c>
      <c r="CV68" s="217">
        <f ca="1">TIC!CV38</f>
        <v>0</v>
      </c>
      <c r="CW68" s="217">
        <f ca="1">TIC!CW38</f>
        <v>0</v>
      </c>
      <c r="CX68" s="217">
        <f ca="1">TIC!CX38</f>
        <v>0</v>
      </c>
      <c r="CY68" s="217">
        <f ca="1">TIC!CY38</f>
        <v>0</v>
      </c>
      <c r="CZ68" s="217">
        <f ca="1">TIC!CZ38</f>
        <v>0</v>
      </c>
      <c r="DA68" s="217">
        <f ca="1">TIC!DA38</f>
        <v>0</v>
      </c>
      <c r="DB68" s="217">
        <f ca="1">TIC!DB38</f>
        <v>0</v>
      </c>
      <c r="DC68" s="217">
        <f ca="1">TIC!DC38</f>
        <v>0</v>
      </c>
      <c r="DD68" s="217">
        <f ca="1">TIC!DD38</f>
        <v>0</v>
      </c>
      <c r="DE68" s="217">
        <f ca="1">TIC!DE38</f>
        <v>0</v>
      </c>
      <c r="DF68" s="217">
        <f ca="1">TIC!DF38</f>
        <v>0</v>
      </c>
      <c r="DG68" s="217">
        <f ca="1">TIC!DG38</f>
        <v>0</v>
      </c>
      <c r="DH68" s="217">
        <f ca="1">TIC!DH38</f>
        <v>0</v>
      </c>
      <c r="DI68" s="217">
        <f ca="1">TIC!DI38</f>
        <v>0</v>
      </c>
      <c r="DJ68" s="217">
        <f ca="1">TIC!DJ38</f>
        <v>0</v>
      </c>
      <c r="DK68" s="217">
        <f ca="1">TIC!DK38</f>
        <v>0</v>
      </c>
      <c r="DL68" s="217">
        <f ca="1">TIC!DL38</f>
        <v>0</v>
      </c>
      <c r="DM68" s="217">
        <f ca="1">TIC!DM38</f>
        <v>0</v>
      </c>
      <c r="DN68" s="217">
        <f ca="1">TIC!DN38</f>
        <v>0</v>
      </c>
      <c r="DO68" s="217">
        <f ca="1">TIC!DO38</f>
        <v>0</v>
      </c>
      <c r="DP68" s="217">
        <f ca="1">TIC!DP38</f>
        <v>0</v>
      </c>
      <c r="DQ68" s="217">
        <f ca="1">TIC!DQ38</f>
        <v>0</v>
      </c>
      <c r="DR68" s="217">
        <f ca="1">TIC!DR38</f>
        <v>0</v>
      </c>
      <c r="DS68" s="217">
        <f ca="1">TIC!DS38</f>
        <v>0</v>
      </c>
      <c r="DT68" s="217">
        <f ca="1">TIC!DT38</f>
        <v>0</v>
      </c>
      <c r="DU68" s="217">
        <f ca="1">TIC!DU38</f>
        <v>0</v>
      </c>
      <c r="DV68" s="217">
        <f ca="1">TIC!DV38</f>
        <v>0</v>
      </c>
      <c r="DW68" s="217">
        <f ca="1">TIC!DW38</f>
        <v>0</v>
      </c>
      <c r="DX68" s="217">
        <f ca="1">TIC!DX38</f>
        <v>0</v>
      </c>
      <c r="DY68" s="217">
        <f ca="1">TIC!DY38</f>
        <v>0</v>
      </c>
      <c r="DZ68" s="217">
        <f ca="1">TIC!DZ38</f>
        <v>0</v>
      </c>
      <c r="EA68" s="217">
        <f ca="1">TIC!EA38</f>
        <v>0</v>
      </c>
      <c r="EB68" s="217">
        <f ca="1">TIC!EB38</f>
        <v>0</v>
      </c>
      <c r="EC68" s="217">
        <f ca="1">TIC!EC38</f>
        <v>0</v>
      </c>
      <c r="ED68" s="217">
        <f ca="1">TIC!ED38</f>
        <v>0</v>
      </c>
      <c r="EE68" s="217">
        <f ca="1">TIC!EE38</f>
        <v>0</v>
      </c>
      <c r="EF68" s="217">
        <f ca="1">TIC!EF38</f>
        <v>0</v>
      </c>
      <c r="EG68" s="217">
        <f ca="1">TIC!EG38</f>
        <v>0</v>
      </c>
      <c r="EH68" s="217">
        <f ca="1">TIC!EH38</f>
        <v>0</v>
      </c>
      <c r="EI68" s="217">
        <f ca="1">TIC!EI38</f>
        <v>0</v>
      </c>
      <c r="EJ68" s="217">
        <f ca="1">TIC!EJ38</f>
        <v>0</v>
      </c>
      <c r="EK68" s="217">
        <f ca="1">TIC!EK38</f>
        <v>0</v>
      </c>
      <c r="EL68" s="217">
        <f ca="1">TIC!EL38</f>
        <v>0</v>
      </c>
      <c r="EM68" s="217">
        <f ca="1">TIC!EM38</f>
        <v>0</v>
      </c>
      <c r="EN68" s="217">
        <f ca="1">TIC!EN38</f>
        <v>0</v>
      </c>
      <c r="EO68" s="217">
        <f ca="1">TIC!EO38</f>
        <v>0</v>
      </c>
      <c r="EP68" s="217">
        <f ca="1">TIC!EP38</f>
        <v>0</v>
      </c>
    </row>
    <row r="69" spans="2:146" ht="14.1" customHeight="1">
      <c r="B69" s="30" t="s">
        <v>22</v>
      </c>
      <c r="C69" s="46"/>
      <c r="D69" s="356" t="s">
        <v>97</v>
      </c>
      <c r="E69" s="237">
        <f ca="1">SUM(G69:EP69)</f>
        <v>6700.3357772329719</v>
      </c>
      <c r="F69" s="237"/>
      <c r="G69" s="237">
        <f>TIC!G43+TIC!G44</f>
        <v>0</v>
      </c>
      <c r="H69" s="237">
        <f>TIC!H43+TIC!H44</f>
        <v>0</v>
      </c>
      <c r="I69" s="237">
        <f>TIC!I43+TIC!I44</f>
        <v>0</v>
      </c>
      <c r="J69" s="237">
        <f ca="1">TIC!J43+TIC!J44</f>
        <v>0</v>
      </c>
      <c r="K69" s="237">
        <f ca="1">TIC!K43+TIC!K44</f>
        <v>0</v>
      </c>
      <c r="L69" s="237">
        <f ca="1">TIC!L43+TIC!L44</f>
        <v>27.918065738470698</v>
      </c>
      <c r="M69" s="237">
        <f ca="1">TIC!M43+TIC!M44</f>
        <v>83.754197215412077</v>
      </c>
      <c r="N69" s="237">
        <f ca="1">TIC!N43+TIC!N44</f>
        <v>83.754197215412077</v>
      </c>
      <c r="O69" s="237">
        <f ca="1">TIC!O43+TIC!O44</f>
        <v>83.754197215412077</v>
      </c>
      <c r="P69" s="237">
        <f ca="1">TIC!P43+TIC!P44</f>
        <v>83.754197215412077</v>
      </c>
      <c r="Q69" s="237">
        <f ca="1">TIC!Q43+TIC!Q44</f>
        <v>83.754197215412077</v>
      </c>
      <c r="R69" s="237">
        <f ca="1">TIC!R43+TIC!R44</f>
        <v>83.754197215412077</v>
      </c>
      <c r="S69" s="237">
        <f ca="1">TIC!S43+TIC!S44</f>
        <v>83.754197215412077</v>
      </c>
      <c r="T69" s="237">
        <f ca="1">TIC!T43+TIC!T44</f>
        <v>83.754197215412077</v>
      </c>
      <c r="U69" s="237">
        <f ca="1">TIC!U43+TIC!U44</f>
        <v>83.754197215412077</v>
      </c>
      <c r="V69" s="237">
        <f ca="1">TIC!V43+TIC!V44</f>
        <v>83.754197215412077</v>
      </c>
      <c r="W69" s="237">
        <f ca="1">TIC!W43+TIC!W44</f>
        <v>83.754197215412077</v>
      </c>
      <c r="X69" s="237">
        <f ca="1">TIC!X43+TIC!X44</f>
        <v>83.754197215412077</v>
      </c>
      <c r="Y69" s="237">
        <f ca="1">TIC!Y43+TIC!Y44</f>
        <v>83.754197215412077</v>
      </c>
      <c r="Z69" s="237">
        <f ca="1">TIC!Z43+TIC!Z44</f>
        <v>83.754197215412077</v>
      </c>
      <c r="AA69" s="237">
        <f ca="1">TIC!AA43+TIC!AA44</f>
        <v>83.754197215412077</v>
      </c>
      <c r="AB69" s="237">
        <f ca="1">TIC!AB43+TIC!AB44</f>
        <v>83.754197215412077</v>
      </c>
      <c r="AC69" s="237">
        <f ca="1">TIC!AC43+TIC!AC44</f>
        <v>83.754197215412077</v>
      </c>
      <c r="AD69" s="237">
        <f ca="1">TIC!AD43+TIC!AD44</f>
        <v>83.754197215412077</v>
      </c>
      <c r="AE69" s="237">
        <f ca="1">TIC!AE43+TIC!AE44</f>
        <v>83.754197215412077</v>
      </c>
      <c r="AF69" s="237">
        <f ca="1">TIC!AF43+TIC!AF44</f>
        <v>83.754197215412077</v>
      </c>
      <c r="AG69" s="237">
        <f ca="1">TIC!AG43+TIC!AG44</f>
        <v>83.754197215412077</v>
      </c>
      <c r="AH69" s="237">
        <f ca="1">TIC!AH43+TIC!AH44</f>
        <v>83.754197215412077</v>
      </c>
      <c r="AI69" s="237">
        <f ca="1">TIC!AI43+TIC!AI44</f>
        <v>83.754197215412077</v>
      </c>
      <c r="AJ69" s="237">
        <f ca="1">TIC!AJ43+TIC!AJ44</f>
        <v>83.754197215412077</v>
      </c>
      <c r="AK69" s="237">
        <f ca="1">TIC!AK43+TIC!AK44</f>
        <v>83.754197215412077</v>
      </c>
      <c r="AL69" s="237">
        <f ca="1">TIC!AL43+TIC!AL44</f>
        <v>83.754197215412077</v>
      </c>
      <c r="AM69" s="237">
        <f ca="1">TIC!AM43+TIC!AM44</f>
        <v>83.754197215412077</v>
      </c>
      <c r="AN69" s="237">
        <f ca="1">TIC!AN43+TIC!AN44</f>
        <v>83.754197215412077</v>
      </c>
      <c r="AO69" s="237">
        <f ca="1">TIC!AO43+TIC!AO44</f>
        <v>83.754197215412077</v>
      </c>
      <c r="AP69" s="237">
        <f ca="1">TIC!AP43+TIC!AP44</f>
        <v>83.754197215412077</v>
      </c>
      <c r="AQ69" s="237">
        <f ca="1">TIC!AQ43+TIC!AQ44</f>
        <v>83.754197215412077</v>
      </c>
      <c r="AR69" s="237">
        <f ca="1">TIC!AR43+TIC!AR44</f>
        <v>83.754197215412077</v>
      </c>
      <c r="AS69" s="237">
        <f ca="1">TIC!AS43+TIC!AS44</f>
        <v>83.754197215412077</v>
      </c>
      <c r="AT69" s="237">
        <f ca="1">TIC!AT43+TIC!AT44</f>
        <v>83.754197215412077</v>
      </c>
      <c r="AU69" s="237">
        <f ca="1">TIC!AU43+TIC!AU44</f>
        <v>83.754197215412077</v>
      </c>
      <c r="AV69" s="237">
        <f ca="1">TIC!AV43+TIC!AV44</f>
        <v>83.754197215412077</v>
      </c>
      <c r="AW69" s="237">
        <f ca="1">TIC!AW43+TIC!AW44</f>
        <v>83.754197215412077</v>
      </c>
      <c r="AX69" s="237">
        <f ca="1">TIC!AX43+TIC!AX44</f>
        <v>83.754197215412077</v>
      </c>
      <c r="AY69" s="237">
        <f ca="1">TIC!AY43+TIC!AY44</f>
        <v>83.754197215412077</v>
      </c>
      <c r="AZ69" s="237">
        <f ca="1">TIC!AZ43+TIC!AZ44</f>
        <v>83.754197215412077</v>
      </c>
      <c r="BA69" s="237">
        <f ca="1">TIC!BA43+TIC!BA44</f>
        <v>83.754197215412077</v>
      </c>
      <c r="BB69" s="237">
        <f ca="1">TIC!BB43+TIC!BB44</f>
        <v>83.754197215412077</v>
      </c>
      <c r="BC69" s="237">
        <f ca="1">TIC!BC43+TIC!BC44</f>
        <v>83.754197215412077</v>
      </c>
      <c r="BD69" s="237">
        <f ca="1">TIC!BD43+TIC!BD44</f>
        <v>83.754197215412077</v>
      </c>
      <c r="BE69" s="237">
        <f ca="1">TIC!BE43+TIC!BE44</f>
        <v>83.754197215412077</v>
      </c>
      <c r="BF69" s="237">
        <f ca="1">TIC!BF43+TIC!BF44</f>
        <v>83.754197215412077</v>
      </c>
      <c r="BG69" s="237">
        <f ca="1">TIC!BG43+TIC!BG44</f>
        <v>83.754197215412077</v>
      </c>
      <c r="BH69" s="237">
        <f ca="1">TIC!BH43+TIC!BH44</f>
        <v>83.754197215412077</v>
      </c>
      <c r="BI69" s="237">
        <f ca="1">TIC!BI43+TIC!BI44</f>
        <v>83.754197215412077</v>
      </c>
      <c r="BJ69" s="237">
        <f ca="1">TIC!BJ43+TIC!BJ44</f>
        <v>83.754197215412077</v>
      </c>
      <c r="BK69" s="237">
        <f ca="1">TIC!BK43+TIC!BK44</f>
        <v>83.754197215412077</v>
      </c>
      <c r="BL69" s="237">
        <f ca="1">TIC!BL43+TIC!BL44</f>
        <v>83.754197215412077</v>
      </c>
      <c r="BM69" s="237">
        <f ca="1">TIC!BM43+TIC!BM44</f>
        <v>83.754197215412077</v>
      </c>
      <c r="BN69" s="237">
        <f ca="1">TIC!BN43+TIC!BN44</f>
        <v>83.754197215412077</v>
      </c>
      <c r="BO69" s="237">
        <f ca="1">TIC!BO43+TIC!BO44</f>
        <v>83.754197215412077</v>
      </c>
      <c r="BP69" s="237">
        <f ca="1">TIC!BP43+TIC!BP44</f>
        <v>83.754197215412077</v>
      </c>
      <c r="BQ69" s="237">
        <f ca="1">TIC!BQ43+TIC!BQ44</f>
        <v>83.754197215412077</v>
      </c>
      <c r="BR69" s="237">
        <f ca="1">TIC!BR43+TIC!BR44</f>
        <v>83.754197215412077</v>
      </c>
      <c r="BS69" s="237">
        <f ca="1">TIC!BS43+TIC!BS44</f>
        <v>83.754197215412077</v>
      </c>
      <c r="BT69" s="237">
        <f ca="1">TIC!BT43+TIC!BT44</f>
        <v>83.754197215412077</v>
      </c>
      <c r="BU69" s="237">
        <f ca="1">TIC!BU43+TIC!BU44</f>
        <v>83.754197215412077</v>
      </c>
      <c r="BV69" s="237">
        <f ca="1">TIC!BV43+TIC!BV44</f>
        <v>83.754197215412077</v>
      </c>
      <c r="BW69" s="237">
        <f ca="1">TIC!BW43+TIC!BW44</f>
        <v>83.754197215412077</v>
      </c>
      <c r="BX69" s="237">
        <f ca="1">TIC!BX43+TIC!BX44</f>
        <v>83.754197215412077</v>
      </c>
      <c r="BY69" s="237">
        <f ca="1">TIC!BY43+TIC!BY44</f>
        <v>83.754197215412077</v>
      </c>
      <c r="BZ69" s="237">
        <f ca="1">TIC!BZ43+TIC!BZ44</f>
        <v>83.754197215412077</v>
      </c>
      <c r="CA69" s="237">
        <f ca="1">TIC!CA43+TIC!CA44</f>
        <v>83.754197215412077</v>
      </c>
      <c r="CB69" s="237">
        <f ca="1">TIC!CB43+TIC!CB44</f>
        <v>83.754197215412077</v>
      </c>
      <c r="CC69" s="237">
        <f ca="1">TIC!CC43+TIC!CC44</f>
        <v>83.754197215412077</v>
      </c>
      <c r="CD69" s="237">
        <f ca="1">TIC!CD43+TIC!CD44</f>
        <v>83.754197215412077</v>
      </c>
      <c r="CE69" s="237">
        <f ca="1">TIC!CE43+TIC!CE44</f>
        <v>83.754197215412077</v>
      </c>
      <c r="CF69" s="237">
        <f ca="1">TIC!CF43+TIC!CF44</f>
        <v>83.754197215412077</v>
      </c>
      <c r="CG69" s="237">
        <f ca="1">TIC!CG43+TIC!CG44</f>
        <v>83.754197215412077</v>
      </c>
      <c r="CH69" s="237">
        <f ca="1">TIC!CH43+TIC!CH44</f>
        <v>83.754197215412077</v>
      </c>
      <c r="CI69" s="237">
        <f ca="1">TIC!CI43+TIC!CI44</f>
        <v>83.754197215412077</v>
      </c>
      <c r="CJ69" s="237">
        <f ca="1">TIC!CJ43+TIC!CJ44</f>
        <v>83.754197215412077</v>
      </c>
      <c r="CK69" s="237">
        <f ca="1">TIC!CK43+TIC!CK44</f>
        <v>83.754197215412077</v>
      </c>
      <c r="CL69" s="237">
        <f ca="1">TIC!CL43+TIC!CL44</f>
        <v>83.754197215412077</v>
      </c>
      <c r="CM69" s="237">
        <f ca="1">TIC!CM43+TIC!CM44</f>
        <v>83.754197215412077</v>
      </c>
      <c r="CN69" s="237">
        <f ca="1">TIC!CN43+TIC!CN44</f>
        <v>55.836131476941397</v>
      </c>
      <c r="CO69" s="237">
        <f ca="1">TIC!CO43+TIC!CO44</f>
        <v>0</v>
      </c>
      <c r="CP69" s="237">
        <f ca="1">TIC!CP43+TIC!CP44</f>
        <v>0</v>
      </c>
      <c r="CQ69" s="237">
        <f ca="1">TIC!CQ43+TIC!CQ44</f>
        <v>0</v>
      </c>
      <c r="CR69" s="237">
        <f ca="1">TIC!CR43+TIC!CR44</f>
        <v>0</v>
      </c>
      <c r="CS69" s="237">
        <f ca="1">TIC!CS43+TIC!CS44</f>
        <v>0</v>
      </c>
      <c r="CT69" s="237">
        <f ca="1">TIC!CT43+TIC!CT44</f>
        <v>0</v>
      </c>
      <c r="CU69" s="237">
        <f ca="1">TIC!CU43+TIC!CU44</f>
        <v>0</v>
      </c>
      <c r="CV69" s="237">
        <f ca="1">TIC!CV43+TIC!CV44</f>
        <v>0</v>
      </c>
      <c r="CW69" s="237">
        <f ca="1">TIC!CW43+TIC!CW44</f>
        <v>0</v>
      </c>
      <c r="CX69" s="237">
        <f ca="1">TIC!CX43+TIC!CX44</f>
        <v>0</v>
      </c>
      <c r="CY69" s="237">
        <f ca="1">TIC!CY43+TIC!CY44</f>
        <v>0</v>
      </c>
      <c r="CZ69" s="237">
        <f ca="1">TIC!CZ43+TIC!CZ44</f>
        <v>0</v>
      </c>
      <c r="DA69" s="237">
        <f ca="1">TIC!DA43+TIC!DA44</f>
        <v>0</v>
      </c>
      <c r="DB69" s="237">
        <f ca="1">TIC!DB43+TIC!DB44</f>
        <v>0</v>
      </c>
      <c r="DC69" s="237">
        <f ca="1">TIC!DC43+TIC!DC44</f>
        <v>0</v>
      </c>
      <c r="DD69" s="237">
        <f ca="1">TIC!DD43+TIC!DD44</f>
        <v>0</v>
      </c>
      <c r="DE69" s="237">
        <f ca="1">TIC!DE43+TIC!DE44</f>
        <v>0</v>
      </c>
      <c r="DF69" s="237">
        <f ca="1">TIC!DF43+TIC!DF44</f>
        <v>0</v>
      </c>
      <c r="DG69" s="237">
        <f ca="1">TIC!DG43+TIC!DG44</f>
        <v>0</v>
      </c>
      <c r="DH69" s="237">
        <f ca="1">TIC!DH43+TIC!DH44</f>
        <v>0</v>
      </c>
      <c r="DI69" s="237">
        <f ca="1">TIC!DI43+TIC!DI44</f>
        <v>0</v>
      </c>
      <c r="DJ69" s="237">
        <f ca="1">TIC!DJ43+TIC!DJ44</f>
        <v>0</v>
      </c>
      <c r="DK69" s="237">
        <f ca="1">TIC!DK43+TIC!DK44</f>
        <v>0</v>
      </c>
      <c r="DL69" s="237">
        <f ca="1">TIC!DL43+TIC!DL44</f>
        <v>0</v>
      </c>
      <c r="DM69" s="237">
        <f ca="1">TIC!DM43+TIC!DM44</f>
        <v>0</v>
      </c>
      <c r="DN69" s="237">
        <f ca="1">TIC!DN43+TIC!DN44</f>
        <v>0</v>
      </c>
      <c r="DO69" s="237">
        <f ca="1">TIC!DO43+TIC!DO44</f>
        <v>0</v>
      </c>
      <c r="DP69" s="237">
        <f ca="1">TIC!DP43+TIC!DP44</f>
        <v>0</v>
      </c>
      <c r="DQ69" s="237">
        <f ca="1">TIC!DQ43+TIC!DQ44</f>
        <v>0</v>
      </c>
      <c r="DR69" s="237">
        <f ca="1">TIC!DR43+TIC!DR44</f>
        <v>0</v>
      </c>
      <c r="DS69" s="237">
        <f ca="1">TIC!DS43+TIC!DS44</f>
        <v>0</v>
      </c>
      <c r="DT69" s="237">
        <f ca="1">TIC!DT43+TIC!DT44</f>
        <v>0</v>
      </c>
      <c r="DU69" s="237">
        <f ca="1">TIC!DU43+TIC!DU44</f>
        <v>0</v>
      </c>
      <c r="DV69" s="237">
        <f ca="1">TIC!DV43+TIC!DV44</f>
        <v>0</v>
      </c>
      <c r="DW69" s="237">
        <f ca="1">TIC!DW43+TIC!DW44</f>
        <v>0</v>
      </c>
      <c r="DX69" s="237">
        <f ca="1">TIC!DX43+TIC!DX44</f>
        <v>0</v>
      </c>
      <c r="DY69" s="237">
        <f ca="1">TIC!DY43+TIC!DY44</f>
        <v>0</v>
      </c>
      <c r="DZ69" s="237">
        <f ca="1">TIC!DZ43+TIC!DZ44</f>
        <v>0</v>
      </c>
      <c r="EA69" s="237">
        <f ca="1">TIC!EA43+TIC!EA44</f>
        <v>0</v>
      </c>
      <c r="EB69" s="237">
        <f ca="1">TIC!EB43+TIC!EB44</f>
        <v>0</v>
      </c>
      <c r="EC69" s="237">
        <f ca="1">TIC!EC43+TIC!EC44</f>
        <v>0</v>
      </c>
      <c r="ED69" s="237">
        <f ca="1">TIC!ED43+TIC!ED44</f>
        <v>0</v>
      </c>
      <c r="EE69" s="237">
        <f ca="1">TIC!EE43+TIC!EE44</f>
        <v>0</v>
      </c>
      <c r="EF69" s="237">
        <f ca="1">TIC!EF43+TIC!EF44</f>
        <v>0</v>
      </c>
      <c r="EG69" s="237">
        <f ca="1">TIC!EG43+TIC!EG44</f>
        <v>0</v>
      </c>
      <c r="EH69" s="237">
        <f ca="1">TIC!EH43+TIC!EH44</f>
        <v>0</v>
      </c>
      <c r="EI69" s="237">
        <f ca="1">TIC!EI43+TIC!EI44</f>
        <v>0</v>
      </c>
      <c r="EJ69" s="237">
        <f ca="1">TIC!EJ43+TIC!EJ44</f>
        <v>0</v>
      </c>
      <c r="EK69" s="237">
        <f ca="1">TIC!EK43+TIC!EK44</f>
        <v>0</v>
      </c>
      <c r="EL69" s="237">
        <f ca="1">TIC!EL43+TIC!EL44</f>
        <v>0</v>
      </c>
      <c r="EM69" s="237">
        <f ca="1">TIC!EM43+TIC!EM44</f>
        <v>0</v>
      </c>
      <c r="EN69" s="237">
        <f ca="1">TIC!EN43+TIC!EN44</f>
        <v>0</v>
      </c>
      <c r="EO69" s="237">
        <f ca="1">TIC!EO43+TIC!EO44</f>
        <v>0</v>
      </c>
      <c r="EP69" s="237">
        <f ca="1">TIC!EP43+TIC!EP44</f>
        <v>0</v>
      </c>
    </row>
    <row r="70" spans="2:146" ht="14.1" customHeight="1">
      <c r="B70" s="20" t="s">
        <v>23</v>
      </c>
      <c r="D70" s="306" t="s">
        <v>97</v>
      </c>
      <c r="E70" s="71"/>
      <c r="F70" s="71"/>
      <c r="G70" s="71"/>
      <c r="H70" s="71">
        <f t="shared" ref="H70:J70" ca="1" si="466">H67+H68-H69</f>
        <v>0</v>
      </c>
      <c r="I70" s="71">
        <f t="shared" ca="1" si="466"/>
        <v>0</v>
      </c>
      <c r="J70" s="71">
        <f t="shared" ca="1" si="466"/>
        <v>0</v>
      </c>
      <c r="K70" s="71">
        <f t="shared" ref="K70:V70" ca="1" si="467">K67+K68-K69</f>
        <v>0</v>
      </c>
      <c r="L70" s="71">
        <f t="shared" ca="1" si="467"/>
        <v>6672.4177114944969</v>
      </c>
      <c r="M70" s="71">
        <f t="shared" ca="1" si="467"/>
        <v>6588.6635142790847</v>
      </c>
      <c r="N70" s="71">
        <f t="shared" ca="1" si="467"/>
        <v>6504.9093170636725</v>
      </c>
      <c r="O70" s="71">
        <f t="shared" ca="1" si="467"/>
        <v>6421.1551198482603</v>
      </c>
      <c r="P70" s="71">
        <f t="shared" ca="1" si="467"/>
        <v>6337.4009226328481</v>
      </c>
      <c r="Q70" s="71">
        <f t="shared" ca="1" si="467"/>
        <v>6253.6467254174358</v>
      </c>
      <c r="R70" s="71">
        <f t="shared" ca="1" si="467"/>
        <v>6169.8925282020236</v>
      </c>
      <c r="S70" s="71">
        <f t="shared" ca="1" si="467"/>
        <v>6086.1383309866114</v>
      </c>
      <c r="T70" s="71">
        <f t="shared" ca="1" si="467"/>
        <v>6002.3841337711992</v>
      </c>
      <c r="U70" s="71">
        <f t="shared" ca="1" si="467"/>
        <v>5918.629936555787</v>
      </c>
      <c r="V70" s="71">
        <f t="shared" ca="1" si="467"/>
        <v>5834.8757393403748</v>
      </c>
      <c r="W70" s="71">
        <f t="shared" ref="W70:BR70" ca="1" si="468">W67+W68-W69</f>
        <v>5751.1215421249626</v>
      </c>
      <c r="X70" s="71">
        <f t="shared" ca="1" si="468"/>
        <v>5667.3673449095504</v>
      </c>
      <c r="Y70" s="71">
        <f t="shared" ca="1" si="468"/>
        <v>5583.6131476941382</v>
      </c>
      <c r="Z70" s="71">
        <f t="shared" ca="1" si="468"/>
        <v>5499.858950478726</v>
      </c>
      <c r="AA70" s="71">
        <f t="shared" ca="1" si="468"/>
        <v>5416.1047532633138</v>
      </c>
      <c r="AB70" s="71">
        <f t="shared" ca="1" si="468"/>
        <v>5332.3505560479016</v>
      </c>
      <c r="AC70" s="71">
        <f t="shared" ca="1" si="468"/>
        <v>5248.5963588324894</v>
      </c>
      <c r="AD70" s="71">
        <f t="shared" ca="1" si="468"/>
        <v>5164.8421616170772</v>
      </c>
      <c r="AE70" s="71">
        <f t="shared" ca="1" si="468"/>
        <v>5081.087964401665</v>
      </c>
      <c r="AF70" s="71">
        <f t="shared" ca="1" si="468"/>
        <v>4997.3337671862528</v>
      </c>
      <c r="AG70" s="71">
        <f t="shared" ca="1" si="468"/>
        <v>4913.5795699708406</v>
      </c>
      <c r="AH70" s="71">
        <f t="shared" ca="1" si="468"/>
        <v>4829.8253727554284</v>
      </c>
      <c r="AI70" s="71">
        <f t="shared" ca="1" si="468"/>
        <v>4746.0711755400162</v>
      </c>
      <c r="AJ70" s="71">
        <f t="shared" ca="1" si="468"/>
        <v>4662.316978324604</v>
      </c>
      <c r="AK70" s="71">
        <f t="shared" ca="1" si="468"/>
        <v>4578.5627811091917</v>
      </c>
      <c r="AL70" s="71">
        <f t="shared" ca="1" si="468"/>
        <v>4494.8085838937795</v>
      </c>
      <c r="AM70" s="71">
        <f t="shared" ca="1" si="468"/>
        <v>4411.0543866783673</v>
      </c>
      <c r="AN70" s="71">
        <f t="shared" ca="1" si="468"/>
        <v>4327.3001894629551</v>
      </c>
      <c r="AO70" s="71">
        <f t="shared" ca="1" si="468"/>
        <v>4243.5459922475429</v>
      </c>
      <c r="AP70" s="71">
        <f t="shared" ca="1" si="468"/>
        <v>4159.7917950321307</v>
      </c>
      <c r="AQ70" s="71">
        <f t="shared" ca="1" si="468"/>
        <v>4076.0375978167185</v>
      </c>
      <c r="AR70" s="71">
        <f t="shared" ca="1" si="468"/>
        <v>3992.2834006013063</v>
      </c>
      <c r="AS70" s="71">
        <f t="shared" ca="1" si="468"/>
        <v>3908.5292033858941</v>
      </c>
      <c r="AT70" s="71">
        <f t="shared" ca="1" si="468"/>
        <v>3824.7750061704819</v>
      </c>
      <c r="AU70" s="71">
        <f t="shared" ca="1" si="468"/>
        <v>3741.0208089550697</v>
      </c>
      <c r="AV70" s="71">
        <f t="shared" ca="1" si="468"/>
        <v>3657.2666117396575</v>
      </c>
      <c r="AW70" s="71">
        <f t="shared" ca="1" si="468"/>
        <v>3573.5124145242453</v>
      </c>
      <c r="AX70" s="71">
        <f t="shared" ca="1" si="468"/>
        <v>3489.7582173088331</v>
      </c>
      <c r="AY70" s="71">
        <f t="shared" ca="1" si="468"/>
        <v>3406.0040200934209</v>
      </c>
      <c r="AZ70" s="71">
        <f t="shared" ca="1" si="468"/>
        <v>3322.2498228780087</v>
      </c>
      <c r="BA70" s="71">
        <f t="shared" ca="1" si="468"/>
        <v>3238.4956256625965</v>
      </c>
      <c r="BB70" s="71">
        <f t="shared" ca="1" si="468"/>
        <v>3154.7414284471843</v>
      </c>
      <c r="BC70" s="71">
        <f t="shared" ca="1" si="468"/>
        <v>3070.9872312317721</v>
      </c>
      <c r="BD70" s="71">
        <f t="shared" ca="1" si="468"/>
        <v>2987.2330340163599</v>
      </c>
      <c r="BE70" s="71">
        <f t="shared" ca="1" si="468"/>
        <v>2903.4788368009476</v>
      </c>
      <c r="BF70" s="71">
        <f t="shared" ca="1" si="468"/>
        <v>2819.7246395855354</v>
      </c>
      <c r="BG70" s="71">
        <f t="shared" ca="1" si="468"/>
        <v>2735.9704423701232</v>
      </c>
      <c r="BH70" s="71">
        <f t="shared" ca="1" si="468"/>
        <v>2652.216245154711</v>
      </c>
      <c r="BI70" s="71">
        <f t="shared" ca="1" si="468"/>
        <v>2568.4620479392988</v>
      </c>
      <c r="BJ70" s="71">
        <f t="shared" ca="1" si="468"/>
        <v>2484.7078507238866</v>
      </c>
      <c r="BK70" s="71">
        <f t="shared" ca="1" si="468"/>
        <v>2400.9536535084744</v>
      </c>
      <c r="BL70" s="71">
        <f t="shared" ca="1" si="468"/>
        <v>2317.1994562930622</v>
      </c>
      <c r="BM70" s="71">
        <f t="shared" ca="1" si="468"/>
        <v>2233.44525907765</v>
      </c>
      <c r="BN70" s="71">
        <f t="shared" ca="1" si="468"/>
        <v>2149.6910618622378</v>
      </c>
      <c r="BO70" s="71">
        <f t="shared" ca="1" si="468"/>
        <v>2065.9368646468256</v>
      </c>
      <c r="BP70" s="71">
        <f t="shared" ca="1" si="468"/>
        <v>1982.1826674314136</v>
      </c>
      <c r="BQ70" s="71">
        <f t="shared" ca="1" si="468"/>
        <v>1898.4284702160016</v>
      </c>
      <c r="BR70" s="71">
        <f t="shared" ca="1" si="468"/>
        <v>1814.6742730005897</v>
      </c>
      <c r="BS70" s="71">
        <f t="shared" ref="BS70:CT70" ca="1" si="469">BS67+BS68-BS69</f>
        <v>1730.9200757851777</v>
      </c>
      <c r="BT70" s="71">
        <f t="shared" ca="1" si="469"/>
        <v>1647.1658785697657</v>
      </c>
      <c r="BU70" s="71">
        <f t="shared" ca="1" si="469"/>
        <v>1563.4116813543537</v>
      </c>
      <c r="BV70" s="71">
        <f t="shared" ca="1" si="469"/>
        <v>1479.6574841389418</v>
      </c>
      <c r="BW70" s="71">
        <f t="shared" ca="1" si="469"/>
        <v>1395.9032869235298</v>
      </c>
      <c r="BX70" s="71">
        <f t="shared" ca="1" si="469"/>
        <v>1312.1490897081178</v>
      </c>
      <c r="BY70" s="71">
        <f t="shared" ca="1" si="469"/>
        <v>1228.3948924927058</v>
      </c>
      <c r="BZ70" s="71">
        <f t="shared" ca="1" si="469"/>
        <v>1144.6406952772938</v>
      </c>
      <c r="CA70" s="71">
        <f t="shared" ca="1" si="469"/>
        <v>1060.8864980618819</v>
      </c>
      <c r="CB70" s="71">
        <f t="shared" ca="1" si="469"/>
        <v>977.13230084646978</v>
      </c>
      <c r="CC70" s="71">
        <f t="shared" ca="1" si="469"/>
        <v>893.37810363105768</v>
      </c>
      <c r="CD70" s="71">
        <f t="shared" ca="1" si="469"/>
        <v>809.62390641564559</v>
      </c>
      <c r="CE70" s="71">
        <f t="shared" ca="1" si="469"/>
        <v>725.8697092002335</v>
      </c>
      <c r="CF70" s="71">
        <f t="shared" ca="1" si="469"/>
        <v>642.11551198482141</v>
      </c>
      <c r="CG70" s="71">
        <f t="shared" ca="1" si="469"/>
        <v>558.36131476940932</v>
      </c>
      <c r="CH70" s="71">
        <f t="shared" ca="1" si="469"/>
        <v>474.60711755399723</v>
      </c>
      <c r="CI70" s="71">
        <f t="shared" ca="1" si="469"/>
        <v>390.85292033858514</v>
      </c>
      <c r="CJ70" s="71">
        <f t="shared" ca="1" si="469"/>
        <v>307.09872312317304</v>
      </c>
      <c r="CK70" s="71">
        <f t="shared" ca="1" si="469"/>
        <v>223.34452590776095</v>
      </c>
      <c r="CL70" s="71">
        <f t="shared" ca="1" si="469"/>
        <v>139.59032869234886</v>
      </c>
      <c r="CM70" s="71">
        <f t="shared" ca="1" si="469"/>
        <v>55.836131476936785</v>
      </c>
      <c r="CN70" s="71">
        <f t="shared" ca="1" si="469"/>
        <v>-4.6114223550830502E-12</v>
      </c>
      <c r="CO70" s="71">
        <f t="shared" ca="1" si="469"/>
        <v>-4.6114223550830502E-12</v>
      </c>
      <c r="CP70" s="71">
        <f t="shared" ca="1" si="469"/>
        <v>-4.6114223550830502E-12</v>
      </c>
      <c r="CQ70" s="71">
        <f t="shared" ca="1" si="469"/>
        <v>-4.6114223550830502E-12</v>
      </c>
      <c r="CR70" s="71">
        <f t="shared" ca="1" si="469"/>
        <v>-4.6114223550830502E-12</v>
      </c>
      <c r="CS70" s="71">
        <f t="shared" ca="1" si="469"/>
        <v>-4.6114223550830502E-12</v>
      </c>
      <c r="CT70" s="71">
        <f t="shared" ca="1" si="469"/>
        <v>0</v>
      </c>
      <c r="CU70" s="71">
        <f t="shared" ref="CU70:DG70" ca="1" si="470">CU67+CU68-CU69</f>
        <v>0</v>
      </c>
      <c r="CV70" s="71">
        <f t="shared" ca="1" si="470"/>
        <v>0</v>
      </c>
      <c r="CW70" s="71">
        <f t="shared" ca="1" si="470"/>
        <v>0</v>
      </c>
      <c r="CX70" s="71">
        <f t="shared" ca="1" si="470"/>
        <v>0</v>
      </c>
      <c r="CY70" s="71">
        <f t="shared" ca="1" si="470"/>
        <v>0</v>
      </c>
      <c r="CZ70" s="71">
        <f t="shared" ca="1" si="470"/>
        <v>0</v>
      </c>
      <c r="DA70" s="71">
        <f t="shared" ca="1" si="470"/>
        <v>0</v>
      </c>
      <c r="DB70" s="71">
        <f t="shared" ca="1" si="470"/>
        <v>0</v>
      </c>
      <c r="DC70" s="71">
        <f t="shared" ca="1" si="470"/>
        <v>0</v>
      </c>
      <c r="DD70" s="71">
        <f t="shared" ca="1" si="470"/>
        <v>0</v>
      </c>
      <c r="DE70" s="71">
        <f t="shared" ca="1" si="470"/>
        <v>0</v>
      </c>
      <c r="DF70" s="71">
        <f t="shared" ca="1" si="470"/>
        <v>0</v>
      </c>
      <c r="DG70" s="71">
        <f t="shared" ca="1" si="470"/>
        <v>0</v>
      </c>
      <c r="DH70" s="71">
        <f t="shared" ref="DH70:EP70" ca="1" si="471">DH67+DH68-DH69</f>
        <v>0</v>
      </c>
      <c r="DI70" s="71">
        <f t="shared" ca="1" si="471"/>
        <v>0</v>
      </c>
      <c r="DJ70" s="71">
        <f t="shared" ca="1" si="471"/>
        <v>0</v>
      </c>
      <c r="DK70" s="71">
        <f t="shared" ca="1" si="471"/>
        <v>0</v>
      </c>
      <c r="DL70" s="71">
        <f t="shared" ca="1" si="471"/>
        <v>0</v>
      </c>
      <c r="DM70" s="71">
        <f t="shared" ca="1" si="471"/>
        <v>0</v>
      </c>
      <c r="DN70" s="71">
        <f t="shared" ca="1" si="471"/>
        <v>0</v>
      </c>
      <c r="DO70" s="71">
        <f t="shared" ca="1" si="471"/>
        <v>0</v>
      </c>
      <c r="DP70" s="71">
        <f t="shared" ca="1" si="471"/>
        <v>0</v>
      </c>
      <c r="DQ70" s="71">
        <f t="shared" ca="1" si="471"/>
        <v>0</v>
      </c>
      <c r="DR70" s="71">
        <f t="shared" ca="1" si="471"/>
        <v>0</v>
      </c>
      <c r="DS70" s="71">
        <f t="shared" ca="1" si="471"/>
        <v>0</v>
      </c>
      <c r="DT70" s="71">
        <f t="shared" ca="1" si="471"/>
        <v>0</v>
      </c>
      <c r="DU70" s="71">
        <f t="shared" ca="1" si="471"/>
        <v>0</v>
      </c>
      <c r="DV70" s="71">
        <f t="shared" ca="1" si="471"/>
        <v>0</v>
      </c>
      <c r="DW70" s="71">
        <f t="shared" ca="1" si="471"/>
        <v>0</v>
      </c>
      <c r="DX70" s="71">
        <f t="shared" ca="1" si="471"/>
        <v>0</v>
      </c>
      <c r="DY70" s="71">
        <f t="shared" ca="1" si="471"/>
        <v>0</v>
      </c>
      <c r="DZ70" s="71">
        <f t="shared" ca="1" si="471"/>
        <v>0</v>
      </c>
      <c r="EA70" s="71">
        <f t="shared" ca="1" si="471"/>
        <v>0</v>
      </c>
      <c r="EB70" s="71">
        <f t="shared" ca="1" si="471"/>
        <v>0</v>
      </c>
      <c r="EC70" s="71">
        <f t="shared" ca="1" si="471"/>
        <v>0</v>
      </c>
      <c r="ED70" s="71">
        <f t="shared" ca="1" si="471"/>
        <v>0</v>
      </c>
      <c r="EE70" s="71">
        <f t="shared" ca="1" si="471"/>
        <v>0</v>
      </c>
      <c r="EF70" s="71">
        <f t="shared" ca="1" si="471"/>
        <v>0</v>
      </c>
      <c r="EG70" s="71">
        <f t="shared" ca="1" si="471"/>
        <v>0</v>
      </c>
      <c r="EH70" s="71">
        <f t="shared" ca="1" si="471"/>
        <v>0</v>
      </c>
      <c r="EI70" s="71">
        <f t="shared" ca="1" si="471"/>
        <v>0</v>
      </c>
      <c r="EJ70" s="71">
        <f t="shared" ca="1" si="471"/>
        <v>0</v>
      </c>
      <c r="EK70" s="71">
        <f t="shared" ca="1" si="471"/>
        <v>0</v>
      </c>
      <c r="EL70" s="71">
        <f t="shared" ca="1" si="471"/>
        <v>0</v>
      </c>
      <c r="EM70" s="71">
        <f t="shared" ca="1" si="471"/>
        <v>0</v>
      </c>
      <c r="EN70" s="71">
        <f t="shared" ca="1" si="471"/>
        <v>0</v>
      </c>
      <c r="EO70" s="71">
        <f t="shared" ca="1" si="471"/>
        <v>0</v>
      </c>
      <c r="EP70" s="71">
        <f t="shared" ca="1" si="471"/>
        <v>0</v>
      </c>
    </row>
    <row r="71" spans="2:146" ht="14.1" customHeight="1">
      <c r="B71" s="20"/>
      <c r="C71" s="20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68"/>
      <c r="BA71" s="68"/>
      <c r="BB71" s="68"/>
      <c r="BC71" s="68"/>
      <c r="BD71" s="68"/>
      <c r="BE71" s="68"/>
      <c r="BF71" s="68"/>
      <c r="BG71" s="68"/>
      <c r="BH71" s="68"/>
      <c r="BI71" s="68"/>
      <c r="BJ71" s="68"/>
      <c r="BK71" s="68"/>
      <c r="BL71" s="68"/>
      <c r="BM71" s="68"/>
      <c r="BN71" s="68"/>
      <c r="BO71" s="68"/>
      <c r="BP71" s="68"/>
      <c r="BQ71" s="68"/>
      <c r="BR71" s="68"/>
      <c r="BS71" s="68"/>
      <c r="BT71" s="68"/>
      <c r="BU71" s="68"/>
      <c r="BV71" s="68"/>
      <c r="BW71" s="68"/>
      <c r="BX71" s="68"/>
      <c r="BY71" s="68"/>
      <c r="BZ71" s="68"/>
      <c r="CA71" s="68"/>
      <c r="CB71" s="68"/>
      <c r="CC71" s="68"/>
      <c r="CD71" s="68"/>
      <c r="CE71" s="68"/>
      <c r="CF71" s="68"/>
      <c r="CG71" s="68"/>
      <c r="CH71" s="68"/>
      <c r="CI71" s="68"/>
      <c r="CJ71" s="68"/>
      <c r="CK71" s="68"/>
      <c r="CL71" s="68"/>
      <c r="CM71" s="68"/>
      <c r="CN71" s="68"/>
      <c r="CO71" s="68"/>
      <c r="CP71" s="68"/>
      <c r="CQ71" s="68"/>
      <c r="CR71" s="68"/>
      <c r="CS71" s="68"/>
      <c r="CT71" s="68"/>
      <c r="CU71" s="68"/>
      <c r="CV71" s="68"/>
      <c r="CW71" s="68"/>
      <c r="CX71" s="68"/>
      <c r="CY71" s="68"/>
      <c r="CZ71" s="68"/>
      <c r="DA71" s="68"/>
      <c r="DB71" s="68"/>
      <c r="DC71" s="68"/>
      <c r="DD71" s="68"/>
      <c r="DE71" s="68"/>
      <c r="DF71" s="68"/>
      <c r="DG71" s="68"/>
      <c r="DH71" s="68"/>
      <c r="DI71" s="68"/>
      <c r="DJ71" s="68"/>
      <c r="DK71" s="68"/>
      <c r="DL71" s="68"/>
      <c r="DM71" s="68"/>
      <c r="DN71" s="68"/>
      <c r="DO71" s="68"/>
      <c r="DP71" s="68"/>
      <c r="DQ71" s="68"/>
      <c r="DR71" s="68"/>
      <c r="DS71" s="68"/>
      <c r="DT71" s="68"/>
      <c r="DU71" s="68"/>
      <c r="DV71" s="68"/>
      <c r="DW71" s="68"/>
      <c r="DX71" s="68"/>
      <c r="DY71" s="68"/>
      <c r="DZ71" s="68"/>
      <c r="EA71" s="68"/>
      <c r="EB71" s="68"/>
      <c r="EC71" s="68"/>
      <c r="ED71" s="68"/>
      <c r="EE71" s="68"/>
      <c r="EF71" s="68"/>
      <c r="EG71" s="68"/>
      <c r="EH71" s="68"/>
      <c r="EI71" s="68"/>
      <c r="EJ71" s="68"/>
      <c r="EK71" s="68"/>
      <c r="EL71" s="68"/>
      <c r="EM71" s="68"/>
      <c r="EN71" s="68"/>
      <c r="EO71" s="68"/>
      <c r="EP71" s="68"/>
    </row>
    <row r="72" spans="2:146" ht="14.1" customHeight="1">
      <c r="B72" s="20"/>
      <c r="C72" s="20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  <c r="BF72" s="68"/>
      <c r="BG72" s="68"/>
      <c r="BH72" s="68"/>
      <c r="BI72" s="68"/>
      <c r="BJ72" s="68"/>
      <c r="BK72" s="68"/>
      <c r="BL72" s="68"/>
      <c r="BM72" s="68"/>
      <c r="BN72" s="68"/>
      <c r="BO72" s="68"/>
      <c r="BP72" s="68"/>
      <c r="BQ72" s="68"/>
      <c r="BR72" s="68"/>
      <c r="BS72" s="68"/>
      <c r="BT72" s="68"/>
      <c r="BU72" s="68"/>
      <c r="BV72" s="68"/>
      <c r="BW72" s="68"/>
      <c r="BX72" s="68"/>
      <c r="BY72" s="68"/>
      <c r="BZ72" s="68"/>
      <c r="CA72" s="68"/>
      <c r="CB72" s="68"/>
      <c r="CC72" s="68"/>
      <c r="CD72" s="68"/>
      <c r="CE72" s="68"/>
      <c r="CF72" s="68"/>
      <c r="CG72" s="68"/>
      <c r="CH72" s="68"/>
      <c r="CI72" s="68"/>
      <c r="CJ72" s="68"/>
      <c r="CK72" s="68"/>
      <c r="CL72" s="68"/>
      <c r="CM72" s="68"/>
      <c r="CN72" s="68"/>
      <c r="CO72" s="68"/>
      <c r="CP72" s="68"/>
      <c r="CQ72" s="68"/>
      <c r="CR72" s="68"/>
      <c r="CS72" s="68"/>
      <c r="CT72" s="68"/>
      <c r="CU72" s="68"/>
      <c r="CV72" s="68"/>
      <c r="CW72" s="68"/>
      <c r="CX72" s="68"/>
      <c r="CY72" s="68"/>
      <c r="CZ72" s="68"/>
      <c r="DA72" s="68"/>
      <c r="DB72" s="68"/>
      <c r="DC72" s="68"/>
      <c r="DD72" s="68"/>
      <c r="DE72" s="68"/>
      <c r="DF72" s="68"/>
      <c r="DG72" s="68"/>
      <c r="DH72" s="68"/>
      <c r="DI72" s="68"/>
      <c r="DJ72" s="68"/>
      <c r="DK72" s="68"/>
      <c r="DL72" s="68"/>
      <c r="DM72" s="68"/>
      <c r="DN72" s="68"/>
      <c r="DO72" s="68"/>
      <c r="DP72" s="68"/>
      <c r="DQ72" s="68"/>
      <c r="DR72" s="68"/>
      <c r="DS72" s="68"/>
      <c r="DT72" s="68"/>
      <c r="DU72" s="68"/>
      <c r="DV72" s="68"/>
      <c r="DW72" s="68"/>
      <c r="DX72" s="68"/>
      <c r="DY72" s="68"/>
      <c r="DZ72" s="68"/>
      <c r="EA72" s="68"/>
      <c r="EB72" s="68"/>
      <c r="EC72" s="68"/>
      <c r="ED72" s="68"/>
      <c r="EE72" s="68"/>
      <c r="EF72" s="68"/>
      <c r="EG72" s="68"/>
      <c r="EH72" s="68"/>
      <c r="EI72" s="68"/>
      <c r="EJ72" s="68"/>
      <c r="EK72" s="68"/>
      <c r="EL72" s="68"/>
      <c r="EM72" s="68"/>
      <c r="EN72" s="68"/>
      <c r="EO72" s="68"/>
      <c r="EP72" s="68"/>
    </row>
    <row r="73" spans="2:146" ht="14.1" customHeight="1">
      <c r="B73" s="151" t="s">
        <v>1047</v>
      </c>
      <c r="C73" s="20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8"/>
      <c r="AT73" s="68"/>
      <c r="AU73" s="68"/>
      <c r="AV73" s="68"/>
      <c r="AW73" s="68"/>
      <c r="AX73" s="68"/>
      <c r="AY73" s="68"/>
      <c r="AZ73" s="68"/>
      <c r="BA73" s="68"/>
      <c r="BB73" s="68"/>
      <c r="BC73" s="68"/>
      <c r="BD73" s="68"/>
      <c r="BE73" s="68"/>
      <c r="BF73" s="68"/>
      <c r="BG73" s="68"/>
      <c r="BH73" s="68"/>
      <c r="BI73" s="68"/>
      <c r="BJ73" s="68"/>
      <c r="BK73" s="68"/>
      <c r="BL73" s="68"/>
      <c r="BM73" s="68"/>
      <c r="BN73" s="68"/>
      <c r="BO73" s="68"/>
      <c r="BP73" s="68"/>
      <c r="BQ73" s="68"/>
      <c r="BR73" s="68"/>
      <c r="BS73" s="68"/>
      <c r="BT73" s="68"/>
      <c r="BU73" s="68"/>
      <c r="BV73" s="68"/>
      <c r="BW73" s="68"/>
      <c r="BX73" s="68"/>
      <c r="BY73" s="68"/>
      <c r="BZ73" s="68"/>
      <c r="CA73" s="68"/>
      <c r="CB73" s="68"/>
      <c r="CC73" s="68"/>
      <c r="CD73" s="68"/>
      <c r="CE73" s="68"/>
      <c r="CF73" s="68"/>
      <c r="CG73" s="68"/>
      <c r="CH73" s="68"/>
      <c r="CI73" s="68"/>
      <c r="CJ73" s="68"/>
      <c r="CK73" s="68"/>
      <c r="CL73" s="68"/>
      <c r="CM73" s="68"/>
      <c r="CN73" s="68"/>
      <c r="CO73" s="68"/>
      <c r="CP73" s="68"/>
      <c r="CQ73" s="68"/>
      <c r="CR73" s="68"/>
      <c r="CS73" s="68"/>
      <c r="CT73" s="68"/>
      <c r="CU73" s="68"/>
      <c r="CV73" s="68"/>
      <c r="CW73" s="68"/>
      <c r="CX73" s="68"/>
      <c r="CY73" s="68"/>
      <c r="CZ73" s="68"/>
      <c r="DA73" s="68"/>
      <c r="DB73" s="68"/>
      <c r="DC73" s="68"/>
      <c r="DD73" s="68"/>
      <c r="DE73" s="68"/>
      <c r="DF73" s="68"/>
      <c r="DG73" s="68"/>
      <c r="DH73" s="68"/>
      <c r="DI73" s="68"/>
      <c r="DJ73" s="68"/>
      <c r="DK73" s="68"/>
      <c r="DL73" s="68"/>
      <c r="DM73" s="68"/>
      <c r="DN73" s="68"/>
      <c r="DO73" s="68"/>
      <c r="DP73" s="68"/>
      <c r="DQ73" s="68"/>
      <c r="DR73" s="68"/>
      <c r="DS73" s="68"/>
      <c r="DT73" s="68"/>
      <c r="DU73" s="68"/>
      <c r="DV73" s="68"/>
      <c r="DW73" s="68"/>
      <c r="DX73" s="68"/>
      <c r="DY73" s="68"/>
      <c r="DZ73" s="68"/>
      <c r="EA73" s="68"/>
      <c r="EB73" s="68"/>
      <c r="EC73" s="68"/>
      <c r="ED73" s="68"/>
      <c r="EE73" s="68"/>
      <c r="EF73" s="68"/>
      <c r="EG73" s="68"/>
      <c r="EH73" s="68"/>
      <c r="EI73" s="68"/>
      <c r="EJ73" s="68"/>
      <c r="EK73" s="68"/>
      <c r="EL73" s="68"/>
      <c r="EM73" s="68"/>
      <c r="EN73" s="68"/>
      <c r="EO73" s="68"/>
      <c r="EP73" s="68"/>
    </row>
    <row r="74" spans="2:146" ht="14.1" customHeight="1">
      <c r="B74" s="20" t="s">
        <v>20</v>
      </c>
      <c r="D74" s="306" t="s">
        <v>97</v>
      </c>
      <c r="E74" s="71"/>
      <c r="F74" s="71"/>
      <c r="G74" s="247"/>
      <c r="H74" s="71">
        <f t="shared" ref="H74" ca="1" si="472">G77*(H$4&lt;=운영종료분기)</f>
        <v>0</v>
      </c>
      <c r="I74" s="71">
        <f t="shared" ref="I74" ca="1" si="473">H77*(I$4&lt;=운영종료분기)</f>
        <v>0</v>
      </c>
      <c r="J74" s="71">
        <f t="shared" ref="J74" ca="1" si="474">I77*(J$4&lt;=운영종료분기)</f>
        <v>0</v>
      </c>
      <c r="K74" s="71">
        <f t="shared" ref="K74" ca="1" si="475">J77*(K$4&lt;=운영종료분기)</f>
        <v>0</v>
      </c>
      <c r="L74" s="71">
        <f t="shared" ref="L74" ca="1" si="476">K77*(L$4&lt;=운영종료분기)</f>
        <v>0</v>
      </c>
      <c r="M74" s="71">
        <f t="shared" ref="M74" ca="1" si="477">L77*(M$4&lt;=운영종료분기)</f>
        <v>622.5</v>
      </c>
      <c r="N74" s="71">
        <f t="shared" ref="N74" ca="1" si="478">M77*(N$4&lt;=운영종료분기)</f>
        <v>415</v>
      </c>
      <c r="O74" s="71">
        <f t="shared" ref="O74" ca="1" si="479">N77*(O$4&lt;=운영종료분기)</f>
        <v>207.5</v>
      </c>
      <c r="P74" s="71">
        <f t="shared" ref="P74" ca="1" si="480">O77*(P$4&lt;=운영종료분기)</f>
        <v>0</v>
      </c>
      <c r="Q74" s="71">
        <f t="shared" ref="Q74" ca="1" si="481">P77*(Q$4&lt;=운영종료분기)</f>
        <v>735</v>
      </c>
      <c r="R74" s="71">
        <f t="shared" ref="R74" ca="1" si="482">Q77*(R$4&lt;=운영종료분기)</f>
        <v>490</v>
      </c>
      <c r="S74" s="71">
        <f t="shared" ref="S74" ca="1" si="483">R77*(S$4&lt;=운영종료분기)</f>
        <v>245</v>
      </c>
      <c r="T74" s="71">
        <f t="shared" ref="T74" ca="1" si="484">S77*(T$4&lt;=운영종료분기)</f>
        <v>0</v>
      </c>
      <c r="U74" s="71">
        <f t="shared" ref="U74" ca="1" si="485">T77*(U$4&lt;=운영종료분기)</f>
        <v>735</v>
      </c>
      <c r="V74" s="71">
        <f t="shared" ref="V74" ca="1" si="486">U77*(V$4&lt;=운영종료분기)</f>
        <v>490</v>
      </c>
      <c r="W74" s="71">
        <f t="shared" ref="W74" ca="1" si="487">V77*(W$4&lt;=운영종료분기)</f>
        <v>245</v>
      </c>
      <c r="X74" s="71">
        <f t="shared" ref="X74" ca="1" si="488">W77*(X$4&lt;=운영종료분기)</f>
        <v>0</v>
      </c>
      <c r="Y74" s="71">
        <f t="shared" ref="Y74" ca="1" si="489">X77*(Y$4&lt;=운영종료분기)</f>
        <v>735</v>
      </c>
      <c r="Z74" s="71">
        <f t="shared" ref="Z74" ca="1" si="490">Y77*(Z$4&lt;=운영종료분기)</f>
        <v>490</v>
      </c>
      <c r="AA74" s="71">
        <f t="shared" ref="AA74" ca="1" si="491">Z77*(AA$4&lt;=운영종료분기)</f>
        <v>245</v>
      </c>
      <c r="AB74" s="71">
        <f t="shared" ref="AB74" ca="1" si="492">AA77*(AB$4&lt;=운영종료분기)</f>
        <v>0</v>
      </c>
      <c r="AC74" s="71">
        <f t="shared" ref="AC74" ca="1" si="493">AB77*(AC$4&lt;=운영종료분기)</f>
        <v>735</v>
      </c>
      <c r="AD74" s="71">
        <f t="shared" ref="AD74" ca="1" si="494">AC77*(AD$4&lt;=운영종료분기)</f>
        <v>490</v>
      </c>
      <c r="AE74" s="71">
        <f t="shared" ref="AE74" ca="1" si="495">AD77*(AE$4&lt;=운영종료분기)</f>
        <v>245</v>
      </c>
      <c r="AF74" s="71">
        <f t="shared" ref="AF74" ca="1" si="496">AE77*(AF$4&lt;=운영종료분기)</f>
        <v>0</v>
      </c>
      <c r="AG74" s="71">
        <f t="shared" ref="AG74" ca="1" si="497">AF77*(AG$4&lt;=운영종료분기)</f>
        <v>735</v>
      </c>
      <c r="AH74" s="71">
        <f t="shared" ref="AH74" ca="1" si="498">AG77*(AH$4&lt;=운영종료분기)</f>
        <v>490</v>
      </c>
      <c r="AI74" s="71">
        <f t="shared" ref="AI74" ca="1" si="499">AH77*(AI$4&lt;=운영종료분기)</f>
        <v>245</v>
      </c>
      <c r="AJ74" s="71">
        <f t="shared" ref="AJ74" ca="1" si="500">AI77*(AJ$4&lt;=운영종료분기)</f>
        <v>0</v>
      </c>
      <c r="AK74" s="71">
        <f t="shared" ref="AK74" ca="1" si="501">AJ77*(AK$4&lt;=운영종료분기)</f>
        <v>735</v>
      </c>
      <c r="AL74" s="71">
        <f t="shared" ref="AL74" ca="1" si="502">AK77*(AL$4&lt;=운영종료분기)</f>
        <v>490</v>
      </c>
      <c r="AM74" s="71">
        <f t="shared" ref="AM74" ca="1" si="503">AL77*(AM$4&lt;=운영종료분기)</f>
        <v>245</v>
      </c>
      <c r="AN74" s="71">
        <f t="shared" ref="AN74" ca="1" si="504">AM77*(AN$4&lt;=운영종료분기)</f>
        <v>0</v>
      </c>
      <c r="AO74" s="71">
        <f t="shared" ref="AO74" ca="1" si="505">AN77*(AO$4&lt;=운영종료분기)</f>
        <v>735</v>
      </c>
      <c r="AP74" s="71">
        <f t="shared" ref="AP74" ca="1" si="506">AO77*(AP$4&lt;=운영종료분기)</f>
        <v>490</v>
      </c>
      <c r="AQ74" s="71">
        <f t="shared" ref="AQ74" ca="1" si="507">AP77*(AQ$4&lt;=운영종료분기)</f>
        <v>245</v>
      </c>
      <c r="AR74" s="71">
        <f t="shared" ref="AR74" ca="1" si="508">AQ77*(AR$4&lt;=운영종료분기)</f>
        <v>0</v>
      </c>
      <c r="AS74" s="71">
        <f t="shared" ref="AS74" ca="1" si="509">AR77*(AS$4&lt;=운영종료분기)</f>
        <v>735</v>
      </c>
      <c r="AT74" s="71">
        <f t="shared" ref="AT74" ca="1" si="510">AS77*(AT$4&lt;=운영종료분기)</f>
        <v>490</v>
      </c>
      <c r="AU74" s="71">
        <f t="shared" ref="AU74" ca="1" si="511">AT77*(AU$4&lt;=운영종료분기)</f>
        <v>245</v>
      </c>
      <c r="AV74" s="71">
        <f t="shared" ref="AV74" ca="1" si="512">AU77*(AV$4&lt;=운영종료분기)</f>
        <v>0</v>
      </c>
      <c r="AW74" s="71">
        <f t="shared" ref="AW74" ca="1" si="513">AV77*(AW$4&lt;=운영종료분기)</f>
        <v>735</v>
      </c>
      <c r="AX74" s="71">
        <f t="shared" ref="AX74" ca="1" si="514">AW77*(AX$4&lt;=운영종료분기)</f>
        <v>490</v>
      </c>
      <c r="AY74" s="71">
        <f t="shared" ref="AY74" ca="1" si="515">AX77*(AY$4&lt;=운영종료분기)</f>
        <v>245</v>
      </c>
      <c r="AZ74" s="71">
        <f t="shared" ref="AZ74" ca="1" si="516">AY77*(AZ$4&lt;=운영종료분기)</f>
        <v>0</v>
      </c>
      <c r="BA74" s="71">
        <f t="shared" ref="BA74" ca="1" si="517">AZ77*(BA$4&lt;=운영종료분기)</f>
        <v>735</v>
      </c>
      <c r="BB74" s="71">
        <f t="shared" ref="BB74" ca="1" si="518">BA77*(BB$4&lt;=운영종료분기)</f>
        <v>490</v>
      </c>
      <c r="BC74" s="71">
        <f t="shared" ref="BC74" ca="1" si="519">BB77*(BC$4&lt;=운영종료분기)</f>
        <v>245</v>
      </c>
      <c r="BD74" s="71">
        <f t="shared" ref="BD74" ca="1" si="520">BC77*(BD$4&lt;=운영종료분기)</f>
        <v>0</v>
      </c>
      <c r="BE74" s="71">
        <f t="shared" ref="BE74" ca="1" si="521">BD77*(BE$4&lt;=운영종료분기)</f>
        <v>735</v>
      </c>
      <c r="BF74" s="71">
        <f t="shared" ref="BF74" ca="1" si="522">BE77*(BF$4&lt;=운영종료분기)</f>
        <v>490</v>
      </c>
      <c r="BG74" s="71">
        <f t="shared" ref="BG74" ca="1" si="523">BF77*(BG$4&lt;=운영종료분기)</f>
        <v>245</v>
      </c>
      <c r="BH74" s="71">
        <f t="shared" ref="BH74" ca="1" si="524">BG77*(BH$4&lt;=운영종료분기)</f>
        <v>0</v>
      </c>
      <c r="BI74" s="71">
        <f t="shared" ref="BI74" ca="1" si="525">BH77*(BI$4&lt;=운영종료분기)</f>
        <v>735</v>
      </c>
      <c r="BJ74" s="71">
        <f t="shared" ref="BJ74" ca="1" si="526">BI77*(BJ$4&lt;=운영종료분기)</f>
        <v>490</v>
      </c>
      <c r="BK74" s="71">
        <f t="shared" ref="BK74" ca="1" si="527">BJ77*(BK$4&lt;=운영종료분기)</f>
        <v>245</v>
      </c>
      <c r="BL74" s="71">
        <f t="shared" ref="BL74" ca="1" si="528">BK77*(BL$4&lt;=운영종료분기)</f>
        <v>0</v>
      </c>
      <c r="BM74" s="71">
        <f t="shared" ref="BM74" ca="1" si="529">BL77*(BM$4&lt;=운영종료분기)</f>
        <v>735</v>
      </c>
      <c r="BN74" s="71">
        <f t="shared" ref="BN74" ca="1" si="530">BM77*(BN$4&lt;=운영종료분기)</f>
        <v>490</v>
      </c>
      <c r="BO74" s="71">
        <f t="shared" ref="BO74" ca="1" si="531">BN77*(BO$4&lt;=운영종료분기)</f>
        <v>245</v>
      </c>
      <c r="BP74" s="71">
        <f t="shared" ref="BP74" ca="1" si="532">BO77*(BP$4&lt;=운영종료분기)</f>
        <v>0</v>
      </c>
      <c r="BQ74" s="71">
        <f t="shared" ref="BQ74" ca="1" si="533">BP77*(BQ$4&lt;=운영종료분기)</f>
        <v>735</v>
      </c>
      <c r="BR74" s="71">
        <f t="shared" ref="BR74" ca="1" si="534">BQ77*(BR$4&lt;=운영종료분기)</f>
        <v>490</v>
      </c>
      <c r="BS74" s="71">
        <f t="shared" ref="BS74" ca="1" si="535">BR77*(BS$4&lt;=운영종료분기)</f>
        <v>245</v>
      </c>
      <c r="BT74" s="71">
        <f t="shared" ref="BT74" ca="1" si="536">BS77*(BT$4&lt;=운영종료분기)</f>
        <v>0</v>
      </c>
      <c r="BU74" s="71">
        <f t="shared" ref="BU74" ca="1" si="537">BT77*(BU$4&lt;=운영종료분기)</f>
        <v>735</v>
      </c>
      <c r="BV74" s="71">
        <f t="shared" ref="BV74" ca="1" si="538">BU77*(BV$4&lt;=운영종료분기)</f>
        <v>490</v>
      </c>
      <c r="BW74" s="71">
        <f t="shared" ref="BW74" ca="1" si="539">BV77*(BW$4&lt;=운영종료분기)</f>
        <v>245</v>
      </c>
      <c r="BX74" s="71">
        <f t="shared" ref="BX74" ca="1" si="540">BW77*(BX$4&lt;=운영종료분기)</f>
        <v>0</v>
      </c>
      <c r="BY74" s="71">
        <f t="shared" ref="BY74" ca="1" si="541">BX77*(BY$4&lt;=운영종료분기)</f>
        <v>735</v>
      </c>
      <c r="BZ74" s="71">
        <f t="shared" ref="BZ74" ca="1" si="542">BY77*(BZ$4&lt;=운영종료분기)</f>
        <v>490</v>
      </c>
      <c r="CA74" s="71">
        <f t="shared" ref="CA74" ca="1" si="543">BZ77*(CA$4&lt;=운영종료분기)</f>
        <v>245</v>
      </c>
      <c r="CB74" s="71">
        <f t="shared" ref="CB74" ca="1" si="544">CA77*(CB$4&lt;=운영종료분기)</f>
        <v>0</v>
      </c>
      <c r="CC74" s="71">
        <f t="shared" ref="CC74" ca="1" si="545">CB77*(CC$4&lt;=운영종료분기)</f>
        <v>735</v>
      </c>
      <c r="CD74" s="71">
        <f t="shared" ref="CD74" ca="1" si="546">CC77*(CD$4&lt;=운영종료분기)</f>
        <v>490</v>
      </c>
      <c r="CE74" s="71">
        <f t="shared" ref="CE74" ca="1" si="547">CD77*(CE$4&lt;=운영종료분기)</f>
        <v>245</v>
      </c>
      <c r="CF74" s="71">
        <f t="shared" ref="CF74" ca="1" si="548">CE77*(CF$4&lt;=운영종료분기)</f>
        <v>0</v>
      </c>
      <c r="CG74" s="71">
        <f t="shared" ref="CG74" ca="1" si="549">CF77*(CG$4&lt;=운영종료분기)</f>
        <v>735</v>
      </c>
      <c r="CH74" s="71">
        <f t="shared" ref="CH74" ca="1" si="550">CG77*(CH$4&lt;=운영종료분기)</f>
        <v>490</v>
      </c>
      <c r="CI74" s="71">
        <f t="shared" ref="CI74" ca="1" si="551">CH77*(CI$4&lt;=운영종료분기)</f>
        <v>245</v>
      </c>
      <c r="CJ74" s="71">
        <f t="shared" ref="CJ74" ca="1" si="552">CI77*(CJ$4&lt;=운영종료분기)</f>
        <v>0</v>
      </c>
      <c r="CK74" s="71">
        <f t="shared" ref="CK74" ca="1" si="553">CJ77*(CK$4&lt;=운영종료분기)</f>
        <v>735</v>
      </c>
      <c r="CL74" s="71">
        <f t="shared" ref="CL74" ca="1" si="554">CK77*(CL$4&lt;=운영종료분기)</f>
        <v>490</v>
      </c>
      <c r="CM74" s="71">
        <f t="shared" ref="CM74" ca="1" si="555">CL77*(CM$4&lt;=운영종료분기)</f>
        <v>245</v>
      </c>
      <c r="CN74" s="71">
        <f t="shared" ref="CN74" ca="1" si="556">CM77*(CN$4&lt;=운영종료분기)</f>
        <v>0</v>
      </c>
      <c r="CO74" s="71">
        <f t="shared" ref="CO74" ca="1" si="557">CN77*(CO$4&lt;=운영종료분기)</f>
        <v>735</v>
      </c>
      <c r="CP74" s="71">
        <f t="shared" ref="CP74" ca="1" si="558">CO77*(CP$4&lt;=운영종료분기)</f>
        <v>490</v>
      </c>
      <c r="CQ74" s="71">
        <f t="shared" ref="CQ74" ca="1" si="559">CP77*(CQ$4&lt;=운영종료분기)</f>
        <v>245</v>
      </c>
      <c r="CR74" s="71">
        <f t="shared" ref="CR74" ca="1" si="560">CQ77*(CR$4&lt;=운영종료분기)</f>
        <v>0</v>
      </c>
      <c r="CS74" s="71">
        <f t="shared" ref="CS74" ca="1" si="561">CR77*(CS$4&lt;=운영종료분기)</f>
        <v>245</v>
      </c>
      <c r="CT74" s="71">
        <f t="shared" ref="CT74" ca="1" si="562">CS77*(CT$4&lt;=운영종료분기)</f>
        <v>0</v>
      </c>
      <c r="CU74" s="71">
        <f t="shared" ref="CU74" ca="1" si="563">CT77*(CU$4&lt;=운영종료분기)</f>
        <v>0</v>
      </c>
      <c r="CV74" s="71">
        <f t="shared" ref="CV74" ca="1" si="564">CU77*(CV$4&lt;=운영종료분기)</f>
        <v>0</v>
      </c>
      <c r="CW74" s="71">
        <f t="shared" ref="CW74" ca="1" si="565">CV77*(CW$4&lt;=운영종료분기)</f>
        <v>0</v>
      </c>
      <c r="CX74" s="71">
        <f t="shared" ref="CX74" ca="1" si="566">CW77*(CX$4&lt;=운영종료분기)</f>
        <v>0</v>
      </c>
      <c r="CY74" s="71">
        <f t="shared" ref="CY74" ca="1" si="567">CX77*(CY$4&lt;=운영종료분기)</f>
        <v>0</v>
      </c>
      <c r="CZ74" s="71">
        <f t="shared" ref="CZ74" ca="1" si="568">CY77*(CZ$4&lt;=운영종료분기)</f>
        <v>0</v>
      </c>
      <c r="DA74" s="71">
        <f t="shared" ref="DA74" ca="1" si="569">CZ77*(DA$4&lt;=운영종료분기)</f>
        <v>0</v>
      </c>
      <c r="DB74" s="71">
        <f t="shared" ref="DB74" ca="1" si="570">DA77*(DB$4&lt;=운영종료분기)</f>
        <v>0</v>
      </c>
      <c r="DC74" s="71">
        <f t="shared" ref="DC74" ca="1" si="571">DB77*(DC$4&lt;=운영종료분기)</f>
        <v>0</v>
      </c>
      <c r="DD74" s="71">
        <f t="shared" ref="DD74" ca="1" si="572">DC77*(DD$4&lt;=운영종료분기)</f>
        <v>0</v>
      </c>
      <c r="DE74" s="71">
        <f t="shared" ref="DE74" ca="1" si="573">DD77*(DE$4&lt;=운영종료분기)</f>
        <v>0</v>
      </c>
      <c r="DF74" s="71">
        <f t="shared" ref="DF74" ca="1" si="574">DE77*(DF$4&lt;=운영종료분기)</f>
        <v>0</v>
      </c>
      <c r="DG74" s="71">
        <f t="shared" ref="DG74" ca="1" si="575">DF77*(DG$4&lt;=운영종료분기)</f>
        <v>0</v>
      </c>
      <c r="DH74" s="71">
        <f t="shared" ref="DH74" ca="1" si="576">DG77*(DH$4&lt;=운영종료분기)</f>
        <v>0</v>
      </c>
      <c r="DI74" s="71">
        <f t="shared" ref="DI74" ca="1" si="577">DH77*(DI$4&lt;=운영종료분기)</f>
        <v>0</v>
      </c>
      <c r="DJ74" s="71">
        <f t="shared" ref="DJ74" ca="1" si="578">DI77*(DJ$4&lt;=운영종료분기)</f>
        <v>0</v>
      </c>
      <c r="DK74" s="71">
        <f t="shared" ref="DK74" ca="1" si="579">DJ77*(DK$4&lt;=운영종료분기)</f>
        <v>0</v>
      </c>
      <c r="DL74" s="71">
        <f t="shared" ref="DL74" ca="1" si="580">DK77*(DL$4&lt;=운영종료분기)</f>
        <v>0</v>
      </c>
      <c r="DM74" s="71">
        <f t="shared" ref="DM74" ca="1" si="581">DL77*(DM$4&lt;=운영종료분기)</f>
        <v>0</v>
      </c>
      <c r="DN74" s="71">
        <f t="shared" ref="DN74" ca="1" si="582">DM77*(DN$4&lt;=운영종료분기)</f>
        <v>0</v>
      </c>
      <c r="DO74" s="71">
        <f t="shared" ref="DO74" ca="1" si="583">DN77*(DO$4&lt;=운영종료분기)</f>
        <v>0</v>
      </c>
      <c r="DP74" s="71">
        <f t="shared" ref="DP74" ca="1" si="584">DO77*(DP$4&lt;=운영종료분기)</f>
        <v>0</v>
      </c>
      <c r="DQ74" s="71">
        <f t="shared" ref="DQ74" ca="1" si="585">DP77*(DQ$4&lt;=운영종료분기)</f>
        <v>0</v>
      </c>
      <c r="DR74" s="71">
        <f t="shared" ref="DR74" ca="1" si="586">DQ77*(DR$4&lt;=운영종료분기)</f>
        <v>0</v>
      </c>
      <c r="DS74" s="71">
        <f t="shared" ref="DS74" ca="1" si="587">DR77*(DS$4&lt;=운영종료분기)</f>
        <v>0</v>
      </c>
      <c r="DT74" s="71">
        <f t="shared" ref="DT74" ca="1" si="588">DS77*(DT$4&lt;=운영종료분기)</f>
        <v>0</v>
      </c>
      <c r="DU74" s="71">
        <f t="shared" ref="DU74" ca="1" si="589">DT77*(DU$4&lt;=운영종료분기)</f>
        <v>0</v>
      </c>
      <c r="DV74" s="71">
        <f t="shared" ref="DV74" ca="1" si="590">DU77*(DV$4&lt;=운영종료분기)</f>
        <v>0</v>
      </c>
      <c r="DW74" s="71">
        <f t="shared" ref="DW74" ca="1" si="591">DV77*(DW$4&lt;=운영종료분기)</f>
        <v>0</v>
      </c>
      <c r="DX74" s="71">
        <f t="shared" ref="DX74" ca="1" si="592">DW77*(DX$4&lt;=운영종료분기)</f>
        <v>0</v>
      </c>
      <c r="DY74" s="71">
        <f t="shared" ref="DY74" ca="1" si="593">DX77*(DY$4&lt;=운영종료분기)</f>
        <v>0</v>
      </c>
      <c r="DZ74" s="71">
        <f t="shared" ref="DZ74" ca="1" si="594">DY77*(DZ$4&lt;=운영종료분기)</f>
        <v>0</v>
      </c>
      <c r="EA74" s="71">
        <f t="shared" ref="EA74" ca="1" si="595">DZ77*(EA$4&lt;=운영종료분기)</f>
        <v>0</v>
      </c>
      <c r="EB74" s="71">
        <f t="shared" ref="EB74" ca="1" si="596">EA77*(EB$4&lt;=운영종료분기)</f>
        <v>0</v>
      </c>
      <c r="EC74" s="71">
        <f t="shared" ref="EC74" ca="1" si="597">EB77*(EC$4&lt;=운영종료분기)</f>
        <v>0</v>
      </c>
      <c r="ED74" s="71">
        <f t="shared" ref="ED74" ca="1" si="598">EC77*(ED$4&lt;=운영종료분기)</f>
        <v>0</v>
      </c>
      <c r="EE74" s="71">
        <f t="shared" ref="EE74" ca="1" si="599">ED77*(EE$4&lt;=운영종료분기)</f>
        <v>0</v>
      </c>
      <c r="EF74" s="71">
        <f t="shared" ref="EF74" ca="1" si="600">EE77*(EF$4&lt;=운영종료분기)</f>
        <v>0</v>
      </c>
      <c r="EG74" s="71">
        <f t="shared" ref="EG74" ca="1" si="601">EF77*(EG$4&lt;=운영종료분기)</f>
        <v>0</v>
      </c>
      <c r="EH74" s="71">
        <f t="shared" ref="EH74" ca="1" si="602">EG77*(EH$4&lt;=운영종료분기)</f>
        <v>0</v>
      </c>
      <c r="EI74" s="71">
        <f t="shared" ref="EI74" ca="1" si="603">EH77*(EI$4&lt;=운영종료분기)</f>
        <v>0</v>
      </c>
      <c r="EJ74" s="71">
        <f t="shared" ref="EJ74" ca="1" si="604">EI77*(EJ$4&lt;=운영종료분기)</f>
        <v>0</v>
      </c>
      <c r="EK74" s="71">
        <f t="shared" ref="EK74" ca="1" si="605">EJ77*(EK$4&lt;=운영종료분기)</f>
        <v>0</v>
      </c>
      <c r="EL74" s="71">
        <f t="shared" ref="EL74" ca="1" si="606">EK77*(EL$4&lt;=운영종료분기)</f>
        <v>0</v>
      </c>
      <c r="EM74" s="71">
        <f t="shared" ref="EM74" ca="1" si="607">EL77*(EM$4&lt;=운영종료분기)</f>
        <v>0</v>
      </c>
      <c r="EN74" s="71">
        <f t="shared" ref="EN74" ca="1" si="608">EM77*(EN$4&lt;=운영종료분기)</f>
        <v>0</v>
      </c>
      <c r="EO74" s="71">
        <f t="shared" ref="EO74" ca="1" si="609">EN77*(EO$4&lt;=운영종료분기)</f>
        <v>0</v>
      </c>
      <c r="EP74" s="71">
        <f t="shared" ref="EP74" ca="1" si="610">EO77*(EP$4&lt;=운영종료분기)</f>
        <v>0</v>
      </c>
    </row>
    <row r="75" spans="2:146" ht="14.1" customHeight="1">
      <c r="B75" s="139" t="s">
        <v>21</v>
      </c>
      <c r="C75" s="141"/>
      <c r="D75" s="308" t="s">
        <v>97</v>
      </c>
      <c r="E75" s="217">
        <f ca="1">SUM(G75:EP75)</f>
        <v>20920</v>
      </c>
      <c r="F75" s="217"/>
      <c r="G75" s="217">
        <f>TIC!G49</f>
        <v>0</v>
      </c>
      <c r="H75" s="217">
        <f>TIC!H49</f>
        <v>0</v>
      </c>
      <c r="I75" s="217">
        <f>TIC!I49</f>
        <v>0</v>
      </c>
      <c r="J75" s="217">
        <f ca="1">TIC!J49</f>
        <v>0</v>
      </c>
      <c r="K75" s="217">
        <f ca="1">TIC!K49</f>
        <v>0</v>
      </c>
      <c r="L75" s="217">
        <f ca="1">TIC!L49</f>
        <v>830</v>
      </c>
      <c r="M75" s="217">
        <f ca="1">TIC!M49</f>
        <v>0</v>
      </c>
      <c r="N75" s="217">
        <f ca="1">TIC!N49</f>
        <v>0</v>
      </c>
      <c r="O75" s="217">
        <f ca="1">TIC!O49</f>
        <v>0</v>
      </c>
      <c r="P75" s="217">
        <f ca="1">TIC!P49</f>
        <v>980</v>
      </c>
      <c r="Q75" s="217">
        <f ca="1">TIC!Q49</f>
        <v>0</v>
      </c>
      <c r="R75" s="217">
        <f ca="1">TIC!R49</f>
        <v>0</v>
      </c>
      <c r="S75" s="217">
        <f ca="1">TIC!S49</f>
        <v>0</v>
      </c>
      <c r="T75" s="217">
        <f ca="1">TIC!T49</f>
        <v>980</v>
      </c>
      <c r="U75" s="217">
        <f ca="1">TIC!U49</f>
        <v>0</v>
      </c>
      <c r="V75" s="217">
        <f ca="1">TIC!V49</f>
        <v>0</v>
      </c>
      <c r="W75" s="217">
        <f ca="1">TIC!W49</f>
        <v>0</v>
      </c>
      <c r="X75" s="217">
        <f ca="1">TIC!X49</f>
        <v>980</v>
      </c>
      <c r="Y75" s="217">
        <f ca="1">TIC!Y49</f>
        <v>0</v>
      </c>
      <c r="Z75" s="217">
        <f ca="1">TIC!Z49</f>
        <v>0</v>
      </c>
      <c r="AA75" s="217">
        <f ca="1">TIC!AA49</f>
        <v>0</v>
      </c>
      <c r="AB75" s="217">
        <f ca="1">TIC!AB49</f>
        <v>980</v>
      </c>
      <c r="AC75" s="217">
        <f ca="1">TIC!AC49</f>
        <v>0</v>
      </c>
      <c r="AD75" s="217">
        <f ca="1">TIC!AD49</f>
        <v>0</v>
      </c>
      <c r="AE75" s="217">
        <f ca="1">TIC!AE49</f>
        <v>0</v>
      </c>
      <c r="AF75" s="217">
        <f ca="1">TIC!AF49</f>
        <v>980</v>
      </c>
      <c r="AG75" s="217">
        <f ca="1">TIC!AG49</f>
        <v>0</v>
      </c>
      <c r="AH75" s="217">
        <f ca="1">TIC!AH49</f>
        <v>0</v>
      </c>
      <c r="AI75" s="217">
        <f ca="1">TIC!AI49</f>
        <v>0</v>
      </c>
      <c r="AJ75" s="217">
        <f ca="1">TIC!AJ49</f>
        <v>980</v>
      </c>
      <c r="AK75" s="217">
        <f ca="1">TIC!AK49</f>
        <v>0</v>
      </c>
      <c r="AL75" s="217">
        <f ca="1">TIC!AL49</f>
        <v>0</v>
      </c>
      <c r="AM75" s="217">
        <f ca="1">TIC!AM49</f>
        <v>0</v>
      </c>
      <c r="AN75" s="217">
        <f ca="1">TIC!AN49</f>
        <v>980</v>
      </c>
      <c r="AO75" s="217">
        <f ca="1">TIC!AO49</f>
        <v>0</v>
      </c>
      <c r="AP75" s="217">
        <f ca="1">TIC!AP49</f>
        <v>0</v>
      </c>
      <c r="AQ75" s="217">
        <f ca="1">TIC!AQ49</f>
        <v>0</v>
      </c>
      <c r="AR75" s="217">
        <f ca="1">TIC!AR49</f>
        <v>980</v>
      </c>
      <c r="AS75" s="217">
        <f ca="1">TIC!AS49</f>
        <v>0</v>
      </c>
      <c r="AT75" s="217">
        <f ca="1">TIC!AT49</f>
        <v>0</v>
      </c>
      <c r="AU75" s="217">
        <f ca="1">TIC!AU49</f>
        <v>0</v>
      </c>
      <c r="AV75" s="217">
        <f ca="1">TIC!AV49</f>
        <v>980</v>
      </c>
      <c r="AW75" s="217">
        <f ca="1">TIC!AW49</f>
        <v>0</v>
      </c>
      <c r="AX75" s="217">
        <f ca="1">TIC!AX49</f>
        <v>0</v>
      </c>
      <c r="AY75" s="217">
        <f ca="1">TIC!AY49</f>
        <v>0</v>
      </c>
      <c r="AZ75" s="217">
        <f ca="1">TIC!AZ49</f>
        <v>980</v>
      </c>
      <c r="BA75" s="217">
        <f ca="1">TIC!BA49</f>
        <v>0</v>
      </c>
      <c r="BB75" s="217">
        <f ca="1">TIC!BB49</f>
        <v>0</v>
      </c>
      <c r="BC75" s="217">
        <f ca="1">TIC!BC49</f>
        <v>0</v>
      </c>
      <c r="BD75" s="217">
        <f ca="1">TIC!BD49</f>
        <v>980</v>
      </c>
      <c r="BE75" s="217">
        <f ca="1">TIC!BE49</f>
        <v>0</v>
      </c>
      <c r="BF75" s="217">
        <f ca="1">TIC!BF49</f>
        <v>0</v>
      </c>
      <c r="BG75" s="217">
        <f ca="1">TIC!BG49</f>
        <v>0</v>
      </c>
      <c r="BH75" s="217">
        <f ca="1">TIC!BH49</f>
        <v>980</v>
      </c>
      <c r="BI75" s="217">
        <f ca="1">TIC!BI49</f>
        <v>0</v>
      </c>
      <c r="BJ75" s="217">
        <f ca="1">TIC!BJ49</f>
        <v>0</v>
      </c>
      <c r="BK75" s="217">
        <f ca="1">TIC!BK49</f>
        <v>0</v>
      </c>
      <c r="BL75" s="217">
        <f ca="1">TIC!BL49</f>
        <v>980</v>
      </c>
      <c r="BM75" s="217">
        <f ca="1">TIC!BM49</f>
        <v>0</v>
      </c>
      <c r="BN75" s="217">
        <f ca="1">TIC!BN49</f>
        <v>0</v>
      </c>
      <c r="BO75" s="217">
        <f ca="1">TIC!BO49</f>
        <v>0</v>
      </c>
      <c r="BP75" s="217">
        <f ca="1">TIC!BP49</f>
        <v>980</v>
      </c>
      <c r="BQ75" s="217">
        <f ca="1">TIC!BQ49</f>
        <v>0</v>
      </c>
      <c r="BR75" s="217">
        <f ca="1">TIC!BR49</f>
        <v>0</v>
      </c>
      <c r="BS75" s="217">
        <f ca="1">TIC!BS49</f>
        <v>0</v>
      </c>
      <c r="BT75" s="217">
        <f ca="1">TIC!BT49</f>
        <v>980</v>
      </c>
      <c r="BU75" s="217">
        <f ca="1">TIC!BU49</f>
        <v>0</v>
      </c>
      <c r="BV75" s="217">
        <f ca="1">TIC!BV49</f>
        <v>0</v>
      </c>
      <c r="BW75" s="217">
        <f ca="1">TIC!BW49</f>
        <v>0</v>
      </c>
      <c r="BX75" s="217">
        <f ca="1">TIC!BX49</f>
        <v>980</v>
      </c>
      <c r="BY75" s="217">
        <f ca="1">TIC!BY49</f>
        <v>0</v>
      </c>
      <c r="BZ75" s="217">
        <f ca="1">TIC!BZ49</f>
        <v>0</v>
      </c>
      <c r="CA75" s="217">
        <f ca="1">TIC!CA49</f>
        <v>0</v>
      </c>
      <c r="CB75" s="217">
        <f ca="1">TIC!CB49</f>
        <v>980</v>
      </c>
      <c r="CC75" s="217">
        <f ca="1">TIC!CC49</f>
        <v>0</v>
      </c>
      <c r="CD75" s="217">
        <f ca="1">TIC!CD49</f>
        <v>0</v>
      </c>
      <c r="CE75" s="217">
        <f ca="1">TIC!CE49</f>
        <v>0</v>
      </c>
      <c r="CF75" s="217">
        <f ca="1">TIC!CF49</f>
        <v>980</v>
      </c>
      <c r="CG75" s="217">
        <f ca="1">TIC!CG49</f>
        <v>0</v>
      </c>
      <c r="CH75" s="217">
        <f ca="1">TIC!CH49</f>
        <v>0</v>
      </c>
      <c r="CI75" s="217">
        <f ca="1">TIC!CI49</f>
        <v>0</v>
      </c>
      <c r="CJ75" s="217">
        <f ca="1">TIC!CJ49</f>
        <v>980</v>
      </c>
      <c r="CK75" s="217">
        <f ca="1">TIC!CK49</f>
        <v>0</v>
      </c>
      <c r="CL75" s="217">
        <f ca="1">TIC!CL49</f>
        <v>0</v>
      </c>
      <c r="CM75" s="217">
        <f ca="1">TIC!CM49</f>
        <v>0</v>
      </c>
      <c r="CN75" s="217">
        <f ca="1">TIC!CN49</f>
        <v>980</v>
      </c>
      <c r="CO75" s="217">
        <f ca="1">TIC!CO49</f>
        <v>0</v>
      </c>
      <c r="CP75" s="217">
        <f ca="1">TIC!CP49</f>
        <v>0</v>
      </c>
      <c r="CQ75" s="217">
        <f ca="1">TIC!CQ49</f>
        <v>0</v>
      </c>
      <c r="CR75" s="217">
        <f ca="1">TIC!CR49</f>
        <v>490</v>
      </c>
      <c r="CS75" s="217">
        <f ca="1">TIC!CS49</f>
        <v>0</v>
      </c>
      <c r="CT75" s="217">
        <f ca="1">TIC!CT49</f>
        <v>0</v>
      </c>
      <c r="CU75" s="217">
        <f ca="1">TIC!CU49</f>
        <v>0</v>
      </c>
      <c r="CV75" s="217">
        <f ca="1">TIC!CV49</f>
        <v>0</v>
      </c>
      <c r="CW75" s="217">
        <f ca="1">TIC!CW49</f>
        <v>0</v>
      </c>
      <c r="CX75" s="217">
        <f ca="1">TIC!CX49</f>
        <v>0</v>
      </c>
      <c r="CY75" s="217">
        <f ca="1">TIC!CY49</f>
        <v>0</v>
      </c>
      <c r="CZ75" s="217">
        <f ca="1">TIC!CZ49</f>
        <v>0</v>
      </c>
      <c r="DA75" s="217">
        <f ca="1">TIC!DA49</f>
        <v>0</v>
      </c>
      <c r="DB75" s="217">
        <f ca="1">TIC!DB49</f>
        <v>0</v>
      </c>
      <c r="DC75" s="217">
        <f ca="1">TIC!DC49</f>
        <v>0</v>
      </c>
      <c r="DD75" s="217">
        <f ca="1">TIC!DD49</f>
        <v>0</v>
      </c>
      <c r="DE75" s="217">
        <f ca="1">TIC!DE49</f>
        <v>0</v>
      </c>
      <c r="DF75" s="217">
        <f ca="1">TIC!DF49</f>
        <v>0</v>
      </c>
      <c r="DG75" s="217">
        <f ca="1">TIC!DG49</f>
        <v>0</v>
      </c>
      <c r="DH75" s="217">
        <f ca="1">TIC!DH49</f>
        <v>0</v>
      </c>
      <c r="DI75" s="217">
        <f ca="1">TIC!DI49</f>
        <v>0</v>
      </c>
      <c r="DJ75" s="217">
        <f ca="1">TIC!DJ49</f>
        <v>0</v>
      </c>
      <c r="DK75" s="217">
        <f ca="1">TIC!DK49</f>
        <v>0</v>
      </c>
      <c r="DL75" s="217">
        <f ca="1">TIC!DL49</f>
        <v>0</v>
      </c>
      <c r="DM75" s="217">
        <f ca="1">TIC!DM49</f>
        <v>0</v>
      </c>
      <c r="DN75" s="217">
        <f ca="1">TIC!DN49</f>
        <v>0</v>
      </c>
      <c r="DO75" s="217">
        <f ca="1">TIC!DO49</f>
        <v>0</v>
      </c>
      <c r="DP75" s="217">
        <f ca="1">TIC!DP49</f>
        <v>0</v>
      </c>
      <c r="DQ75" s="217">
        <f ca="1">TIC!DQ49</f>
        <v>0</v>
      </c>
      <c r="DR75" s="217">
        <f ca="1">TIC!DR49</f>
        <v>0</v>
      </c>
      <c r="DS75" s="217">
        <f ca="1">TIC!DS49</f>
        <v>0</v>
      </c>
      <c r="DT75" s="217">
        <f ca="1">TIC!DT49</f>
        <v>0</v>
      </c>
      <c r="DU75" s="217">
        <f ca="1">TIC!DU49</f>
        <v>0</v>
      </c>
      <c r="DV75" s="217">
        <f ca="1">TIC!DV49</f>
        <v>0</v>
      </c>
      <c r="DW75" s="217">
        <f ca="1">TIC!DW49</f>
        <v>0</v>
      </c>
      <c r="DX75" s="217">
        <f ca="1">TIC!DX49</f>
        <v>0</v>
      </c>
      <c r="DY75" s="217">
        <f ca="1">TIC!DY49</f>
        <v>0</v>
      </c>
      <c r="DZ75" s="217">
        <f ca="1">TIC!DZ49</f>
        <v>0</v>
      </c>
      <c r="EA75" s="217">
        <f ca="1">TIC!EA49</f>
        <v>0</v>
      </c>
      <c r="EB75" s="217">
        <f ca="1">TIC!EB49</f>
        <v>0</v>
      </c>
      <c r="EC75" s="217">
        <f ca="1">TIC!EC49</f>
        <v>0</v>
      </c>
      <c r="ED75" s="217">
        <f ca="1">TIC!ED49</f>
        <v>0</v>
      </c>
      <c r="EE75" s="217">
        <f ca="1">TIC!EE49</f>
        <v>0</v>
      </c>
      <c r="EF75" s="217">
        <f ca="1">TIC!EF49</f>
        <v>0</v>
      </c>
      <c r="EG75" s="217">
        <f ca="1">TIC!EG49</f>
        <v>0</v>
      </c>
      <c r="EH75" s="217">
        <f ca="1">TIC!EH49</f>
        <v>0</v>
      </c>
      <c r="EI75" s="217">
        <f ca="1">TIC!EI49</f>
        <v>0</v>
      </c>
      <c r="EJ75" s="217">
        <f ca="1">TIC!EJ49</f>
        <v>0</v>
      </c>
      <c r="EK75" s="217">
        <f ca="1">TIC!EK49</f>
        <v>0</v>
      </c>
      <c r="EL75" s="217">
        <f ca="1">TIC!EL49</f>
        <v>0</v>
      </c>
      <c r="EM75" s="217">
        <f ca="1">TIC!EM49</f>
        <v>0</v>
      </c>
      <c r="EN75" s="217">
        <f ca="1">TIC!EN49</f>
        <v>0</v>
      </c>
      <c r="EO75" s="217">
        <f ca="1">TIC!EO49</f>
        <v>0</v>
      </c>
      <c r="EP75" s="217">
        <f ca="1">TIC!EP49</f>
        <v>0</v>
      </c>
    </row>
    <row r="76" spans="2:146" ht="14.1" customHeight="1">
      <c r="B76" s="30" t="s">
        <v>22</v>
      </c>
      <c r="C76" s="46"/>
      <c r="D76" s="356" t="s">
        <v>97</v>
      </c>
      <c r="E76" s="237">
        <f ca="1">SUM(G76:EP76)</f>
        <v>20920</v>
      </c>
      <c r="F76" s="237"/>
      <c r="G76" s="237">
        <f>TIC!G54+TIC!G55</f>
        <v>0</v>
      </c>
      <c r="H76" s="237">
        <f>TIC!H54+TIC!H55</f>
        <v>0</v>
      </c>
      <c r="I76" s="237">
        <f>TIC!I54+TIC!I55</f>
        <v>0</v>
      </c>
      <c r="J76" s="237">
        <f ca="1">TIC!J54+TIC!J55</f>
        <v>0</v>
      </c>
      <c r="K76" s="237">
        <f ca="1">TIC!K54+TIC!K55</f>
        <v>0</v>
      </c>
      <c r="L76" s="237">
        <f ca="1">TIC!L54+TIC!L55</f>
        <v>207.5</v>
      </c>
      <c r="M76" s="237">
        <f ca="1">TIC!M54+TIC!M55</f>
        <v>207.5</v>
      </c>
      <c r="N76" s="237">
        <f ca="1">TIC!N54+TIC!N55</f>
        <v>207.5</v>
      </c>
      <c r="O76" s="237">
        <f ca="1">TIC!O54+TIC!O55</f>
        <v>207.5</v>
      </c>
      <c r="P76" s="237">
        <f ca="1">TIC!P54+TIC!P55</f>
        <v>245</v>
      </c>
      <c r="Q76" s="237">
        <f ca="1">TIC!Q54+TIC!Q55</f>
        <v>245</v>
      </c>
      <c r="R76" s="237">
        <f ca="1">TIC!R54+TIC!R55</f>
        <v>245</v>
      </c>
      <c r="S76" s="237">
        <f ca="1">TIC!S54+TIC!S55</f>
        <v>245</v>
      </c>
      <c r="T76" s="237">
        <f ca="1">TIC!T54+TIC!T55</f>
        <v>245</v>
      </c>
      <c r="U76" s="237">
        <f ca="1">TIC!U54+TIC!U55</f>
        <v>245</v>
      </c>
      <c r="V76" s="237">
        <f ca="1">TIC!V54+TIC!V55</f>
        <v>245</v>
      </c>
      <c r="W76" s="237">
        <f ca="1">TIC!W54+TIC!W55</f>
        <v>245</v>
      </c>
      <c r="X76" s="237">
        <f ca="1">TIC!X54+TIC!X55</f>
        <v>245</v>
      </c>
      <c r="Y76" s="237">
        <f ca="1">TIC!Y54+TIC!Y55</f>
        <v>245</v>
      </c>
      <c r="Z76" s="237">
        <f ca="1">TIC!Z54+TIC!Z55</f>
        <v>245</v>
      </c>
      <c r="AA76" s="237">
        <f ca="1">TIC!AA54+TIC!AA55</f>
        <v>245</v>
      </c>
      <c r="AB76" s="237">
        <f ca="1">TIC!AB54+TIC!AB55</f>
        <v>245</v>
      </c>
      <c r="AC76" s="237">
        <f ca="1">TIC!AC54+TIC!AC55</f>
        <v>245</v>
      </c>
      <c r="AD76" s="237">
        <f ca="1">TIC!AD54+TIC!AD55</f>
        <v>245</v>
      </c>
      <c r="AE76" s="237">
        <f ca="1">TIC!AE54+TIC!AE55</f>
        <v>245</v>
      </c>
      <c r="AF76" s="237">
        <f ca="1">TIC!AF54+TIC!AF55</f>
        <v>245</v>
      </c>
      <c r="AG76" s="237">
        <f ca="1">TIC!AG54+TIC!AG55</f>
        <v>245</v>
      </c>
      <c r="AH76" s="237">
        <f ca="1">TIC!AH54+TIC!AH55</f>
        <v>245</v>
      </c>
      <c r="AI76" s="237">
        <f ca="1">TIC!AI54+TIC!AI55</f>
        <v>245</v>
      </c>
      <c r="AJ76" s="237">
        <f ca="1">TIC!AJ54+TIC!AJ55</f>
        <v>245</v>
      </c>
      <c r="AK76" s="237">
        <f ca="1">TIC!AK54+TIC!AK55</f>
        <v>245</v>
      </c>
      <c r="AL76" s="237">
        <f ca="1">TIC!AL54+TIC!AL55</f>
        <v>245</v>
      </c>
      <c r="AM76" s="237">
        <f ca="1">TIC!AM54+TIC!AM55</f>
        <v>245</v>
      </c>
      <c r="AN76" s="237">
        <f ca="1">TIC!AN54+TIC!AN55</f>
        <v>245</v>
      </c>
      <c r="AO76" s="237">
        <f ca="1">TIC!AO54+TIC!AO55</f>
        <v>245</v>
      </c>
      <c r="AP76" s="237">
        <f ca="1">TIC!AP54+TIC!AP55</f>
        <v>245</v>
      </c>
      <c r="AQ76" s="237">
        <f ca="1">TIC!AQ54+TIC!AQ55</f>
        <v>245</v>
      </c>
      <c r="AR76" s="237">
        <f ca="1">TIC!AR54+TIC!AR55</f>
        <v>245</v>
      </c>
      <c r="AS76" s="237">
        <f ca="1">TIC!AS54+TIC!AS55</f>
        <v>245</v>
      </c>
      <c r="AT76" s="237">
        <f ca="1">TIC!AT54+TIC!AT55</f>
        <v>245</v>
      </c>
      <c r="AU76" s="237">
        <f ca="1">TIC!AU54+TIC!AU55</f>
        <v>245</v>
      </c>
      <c r="AV76" s="237">
        <f ca="1">TIC!AV54+TIC!AV55</f>
        <v>245</v>
      </c>
      <c r="AW76" s="237">
        <f ca="1">TIC!AW54+TIC!AW55</f>
        <v>245</v>
      </c>
      <c r="AX76" s="237">
        <f ca="1">TIC!AX54+TIC!AX55</f>
        <v>245</v>
      </c>
      <c r="AY76" s="237">
        <f ca="1">TIC!AY54+TIC!AY55</f>
        <v>245</v>
      </c>
      <c r="AZ76" s="237">
        <f ca="1">TIC!AZ54+TIC!AZ55</f>
        <v>245</v>
      </c>
      <c r="BA76" s="237">
        <f ca="1">TIC!BA54+TIC!BA55</f>
        <v>245</v>
      </c>
      <c r="BB76" s="237">
        <f ca="1">TIC!BB54+TIC!BB55</f>
        <v>245</v>
      </c>
      <c r="BC76" s="237">
        <f ca="1">TIC!BC54+TIC!BC55</f>
        <v>245</v>
      </c>
      <c r="BD76" s="237">
        <f ca="1">TIC!BD54+TIC!BD55</f>
        <v>245</v>
      </c>
      <c r="BE76" s="237">
        <f ca="1">TIC!BE54+TIC!BE55</f>
        <v>245</v>
      </c>
      <c r="BF76" s="237">
        <f ca="1">TIC!BF54+TIC!BF55</f>
        <v>245</v>
      </c>
      <c r="BG76" s="237">
        <f ca="1">TIC!BG54+TIC!BG55</f>
        <v>245</v>
      </c>
      <c r="BH76" s="237">
        <f ca="1">TIC!BH54+TIC!BH55</f>
        <v>245</v>
      </c>
      <c r="BI76" s="237">
        <f ca="1">TIC!BI54+TIC!BI55</f>
        <v>245</v>
      </c>
      <c r="BJ76" s="237">
        <f ca="1">TIC!BJ54+TIC!BJ55</f>
        <v>245</v>
      </c>
      <c r="BK76" s="237">
        <f ca="1">TIC!BK54+TIC!BK55</f>
        <v>245</v>
      </c>
      <c r="BL76" s="237">
        <f ca="1">TIC!BL54+TIC!BL55</f>
        <v>245</v>
      </c>
      <c r="BM76" s="237">
        <f ca="1">TIC!BM54+TIC!BM55</f>
        <v>245</v>
      </c>
      <c r="BN76" s="237">
        <f ca="1">TIC!BN54+TIC!BN55</f>
        <v>245</v>
      </c>
      <c r="BO76" s="237">
        <f ca="1">TIC!BO54+TIC!BO55</f>
        <v>245</v>
      </c>
      <c r="BP76" s="237">
        <f ca="1">TIC!BP54+TIC!BP55</f>
        <v>245</v>
      </c>
      <c r="BQ76" s="237">
        <f ca="1">TIC!BQ54+TIC!BQ55</f>
        <v>245</v>
      </c>
      <c r="BR76" s="237">
        <f ca="1">TIC!BR54+TIC!BR55</f>
        <v>245</v>
      </c>
      <c r="BS76" s="237">
        <f ca="1">TIC!BS54+TIC!BS55</f>
        <v>245</v>
      </c>
      <c r="BT76" s="237">
        <f ca="1">TIC!BT54+TIC!BT55</f>
        <v>245</v>
      </c>
      <c r="BU76" s="237">
        <f ca="1">TIC!BU54+TIC!BU55</f>
        <v>245</v>
      </c>
      <c r="BV76" s="237">
        <f ca="1">TIC!BV54+TIC!BV55</f>
        <v>245</v>
      </c>
      <c r="BW76" s="237">
        <f ca="1">TIC!BW54+TIC!BW55</f>
        <v>245</v>
      </c>
      <c r="BX76" s="237">
        <f ca="1">TIC!BX54+TIC!BX55</f>
        <v>245</v>
      </c>
      <c r="BY76" s="237">
        <f ca="1">TIC!BY54+TIC!BY55</f>
        <v>245</v>
      </c>
      <c r="BZ76" s="237">
        <f ca="1">TIC!BZ54+TIC!BZ55</f>
        <v>245</v>
      </c>
      <c r="CA76" s="237">
        <f ca="1">TIC!CA54+TIC!CA55</f>
        <v>245</v>
      </c>
      <c r="CB76" s="237">
        <f ca="1">TIC!CB54+TIC!CB55</f>
        <v>245</v>
      </c>
      <c r="CC76" s="237">
        <f ca="1">TIC!CC54+TIC!CC55</f>
        <v>245</v>
      </c>
      <c r="CD76" s="237">
        <f ca="1">TIC!CD54+TIC!CD55</f>
        <v>245</v>
      </c>
      <c r="CE76" s="237">
        <f ca="1">TIC!CE54+TIC!CE55</f>
        <v>245</v>
      </c>
      <c r="CF76" s="237">
        <f ca="1">TIC!CF54+TIC!CF55</f>
        <v>245</v>
      </c>
      <c r="CG76" s="237">
        <f ca="1">TIC!CG54+TIC!CG55</f>
        <v>245</v>
      </c>
      <c r="CH76" s="237">
        <f ca="1">TIC!CH54+TIC!CH55</f>
        <v>245</v>
      </c>
      <c r="CI76" s="237">
        <f ca="1">TIC!CI54+TIC!CI55</f>
        <v>245</v>
      </c>
      <c r="CJ76" s="237">
        <f ca="1">TIC!CJ54+TIC!CJ55</f>
        <v>245</v>
      </c>
      <c r="CK76" s="237">
        <f ca="1">TIC!CK54+TIC!CK55</f>
        <v>245</v>
      </c>
      <c r="CL76" s="237">
        <f ca="1">TIC!CL54+TIC!CL55</f>
        <v>245</v>
      </c>
      <c r="CM76" s="237">
        <f ca="1">TIC!CM54+TIC!CM55</f>
        <v>245</v>
      </c>
      <c r="CN76" s="237">
        <f ca="1">TIC!CN54+TIC!CN55</f>
        <v>245</v>
      </c>
      <c r="CO76" s="237">
        <f ca="1">TIC!CO54+TIC!CO55</f>
        <v>245</v>
      </c>
      <c r="CP76" s="237">
        <f ca="1">TIC!CP54+TIC!CP55</f>
        <v>245</v>
      </c>
      <c r="CQ76" s="237">
        <f ca="1">TIC!CQ54+TIC!CQ55</f>
        <v>245</v>
      </c>
      <c r="CR76" s="237">
        <f ca="1">TIC!CR54+TIC!CR55</f>
        <v>245</v>
      </c>
      <c r="CS76" s="237">
        <f ca="1">TIC!CS54+TIC!CS55</f>
        <v>245</v>
      </c>
      <c r="CT76" s="237">
        <f ca="1">TIC!CT54+TIC!CT55</f>
        <v>0</v>
      </c>
      <c r="CU76" s="237">
        <f ca="1">TIC!CU54+TIC!CU55</f>
        <v>0</v>
      </c>
      <c r="CV76" s="237">
        <f ca="1">TIC!CV54+TIC!CV55</f>
        <v>0</v>
      </c>
      <c r="CW76" s="237">
        <f ca="1">TIC!CW54+TIC!CW55</f>
        <v>0</v>
      </c>
      <c r="CX76" s="237">
        <f ca="1">TIC!CX54+TIC!CX55</f>
        <v>0</v>
      </c>
      <c r="CY76" s="237">
        <f ca="1">TIC!CY54+TIC!CY55</f>
        <v>0</v>
      </c>
      <c r="CZ76" s="237">
        <f ca="1">TIC!CZ54+TIC!CZ55</f>
        <v>0</v>
      </c>
      <c r="DA76" s="237">
        <f ca="1">TIC!DA54+TIC!DA55</f>
        <v>0</v>
      </c>
      <c r="DB76" s="237">
        <f ca="1">TIC!DB54+TIC!DB55</f>
        <v>0</v>
      </c>
      <c r="DC76" s="237">
        <f ca="1">TIC!DC54+TIC!DC55</f>
        <v>0</v>
      </c>
      <c r="DD76" s="237">
        <f ca="1">TIC!DD54+TIC!DD55</f>
        <v>0</v>
      </c>
      <c r="DE76" s="237">
        <f ca="1">TIC!DE54+TIC!DE55</f>
        <v>0</v>
      </c>
      <c r="DF76" s="237">
        <f ca="1">TIC!DF54+TIC!DF55</f>
        <v>0</v>
      </c>
      <c r="DG76" s="237">
        <f ca="1">TIC!DG54+TIC!DG55</f>
        <v>0</v>
      </c>
      <c r="DH76" s="237">
        <f ca="1">TIC!DH54+TIC!DH55</f>
        <v>0</v>
      </c>
      <c r="DI76" s="237">
        <f ca="1">TIC!DI54+TIC!DI55</f>
        <v>0</v>
      </c>
      <c r="DJ76" s="237">
        <f ca="1">TIC!DJ54+TIC!DJ55</f>
        <v>0</v>
      </c>
      <c r="DK76" s="237">
        <f ca="1">TIC!DK54+TIC!DK55</f>
        <v>0</v>
      </c>
      <c r="DL76" s="237">
        <f ca="1">TIC!DL54+TIC!DL55</f>
        <v>0</v>
      </c>
      <c r="DM76" s="237">
        <f ca="1">TIC!DM54+TIC!DM55</f>
        <v>0</v>
      </c>
      <c r="DN76" s="237">
        <f ca="1">TIC!DN54+TIC!DN55</f>
        <v>0</v>
      </c>
      <c r="DO76" s="237">
        <f ca="1">TIC!DO54+TIC!DO55</f>
        <v>0</v>
      </c>
      <c r="DP76" s="237">
        <f ca="1">TIC!DP54+TIC!DP55</f>
        <v>0</v>
      </c>
      <c r="DQ76" s="237">
        <f ca="1">TIC!DQ54+TIC!DQ55</f>
        <v>0</v>
      </c>
      <c r="DR76" s="237">
        <f ca="1">TIC!DR54+TIC!DR55</f>
        <v>0</v>
      </c>
      <c r="DS76" s="237">
        <f ca="1">TIC!DS54+TIC!DS55</f>
        <v>0</v>
      </c>
      <c r="DT76" s="237">
        <f ca="1">TIC!DT54+TIC!DT55</f>
        <v>0</v>
      </c>
      <c r="DU76" s="237">
        <f ca="1">TIC!DU54+TIC!DU55</f>
        <v>0</v>
      </c>
      <c r="DV76" s="237">
        <f ca="1">TIC!DV54+TIC!DV55</f>
        <v>0</v>
      </c>
      <c r="DW76" s="237">
        <f ca="1">TIC!DW54+TIC!DW55</f>
        <v>0</v>
      </c>
      <c r="DX76" s="237">
        <f ca="1">TIC!DX54+TIC!DX55</f>
        <v>0</v>
      </c>
      <c r="DY76" s="237">
        <f ca="1">TIC!DY54+TIC!DY55</f>
        <v>0</v>
      </c>
      <c r="DZ76" s="237">
        <f ca="1">TIC!DZ54+TIC!DZ55</f>
        <v>0</v>
      </c>
      <c r="EA76" s="237">
        <f ca="1">TIC!EA54+TIC!EA55</f>
        <v>0</v>
      </c>
      <c r="EB76" s="237">
        <f ca="1">TIC!EB54+TIC!EB55</f>
        <v>0</v>
      </c>
      <c r="EC76" s="237">
        <f ca="1">TIC!EC54+TIC!EC55</f>
        <v>0</v>
      </c>
      <c r="ED76" s="237">
        <f ca="1">TIC!ED54+TIC!ED55</f>
        <v>0</v>
      </c>
      <c r="EE76" s="237">
        <f ca="1">TIC!EE54+TIC!EE55</f>
        <v>0</v>
      </c>
      <c r="EF76" s="237">
        <f ca="1">TIC!EF54+TIC!EF55</f>
        <v>0</v>
      </c>
      <c r="EG76" s="237">
        <f ca="1">TIC!EG54+TIC!EG55</f>
        <v>0</v>
      </c>
      <c r="EH76" s="237">
        <f ca="1">TIC!EH54+TIC!EH55</f>
        <v>0</v>
      </c>
      <c r="EI76" s="237">
        <f ca="1">TIC!EI54+TIC!EI55</f>
        <v>0</v>
      </c>
      <c r="EJ76" s="237">
        <f ca="1">TIC!EJ54+TIC!EJ55</f>
        <v>0</v>
      </c>
      <c r="EK76" s="237">
        <f ca="1">TIC!EK54+TIC!EK55</f>
        <v>0</v>
      </c>
      <c r="EL76" s="237">
        <f ca="1">TIC!EL54+TIC!EL55</f>
        <v>0</v>
      </c>
      <c r="EM76" s="237">
        <f ca="1">TIC!EM54+TIC!EM55</f>
        <v>0</v>
      </c>
      <c r="EN76" s="237">
        <f ca="1">TIC!EN54+TIC!EN55</f>
        <v>0</v>
      </c>
      <c r="EO76" s="237">
        <f ca="1">TIC!EO54+TIC!EO55</f>
        <v>0</v>
      </c>
      <c r="EP76" s="237">
        <f ca="1">TIC!EP54+TIC!EP55</f>
        <v>0</v>
      </c>
    </row>
    <row r="77" spans="2:146" ht="14.1" customHeight="1">
      <c r="B77" s="20" t="s">
        <v>23</v>
      </c>
      <c r="D77" s="306" t="s">
        <v>97</v>
      </c>
      <c r="E77" s="71"/>
      <c r="F77" s="71"/>
      <c r="G77" s="71"/>
      <c r="H77" s="71">
        <f t="shared" ref="H77:BS77" ca="1" si="611">H74+H75-H76</f>
        <v>0</v>
      </c>
      <c r="I77" s="71">
        <f t="shared" ca="1" si="611"/>
        <v>0</v>
      </c>
      <c r="J77" s="71">
        <f t="shared" ca="1" si="611"/>
        <v>0</v>
      </c>
      <c r="K77" s="71">
        <f t="shared" ca="1" si="611"/>
        <v>0</v>
      </c>
      <c r="L77" s="71">
        <f t="shared" ca="1" si="611"/>
        <v>622.5</v>
      </c>
      <c r="M77" s="71">
        <f t="shared" ca="1" si="611"/>
        <v>415</v>
      </c>
      <c r="N77" s="71">
        <f t="shared" ca="1" si="611"/>
        <v>207.5</v>
      </c>
      <c r="O77" s="71">
        <f t="shared" ca="1" si="611"/>
        <v>0</v>
      </c>
      <c r="P77" s="71">
        <f t="shared" ca="1" si="611"/>
        <v>735</v>
      </c>
      <c r="Q77" s="71">
        <f t="shared" ca="1" si="611"/>
        <v>490</v>
      </c>
      <c r="R77" s="71">
        <f t="shared" ca="1" si="611"/>
        <v>245</v>
      </c>
      <c r="S77" s="71">
        <f t="shared" ca="1" si="611"/>
        <v>0</v>
      </c>
      <c r="T77" s="71">
        <f t="shared" ca="1" si="611"/>
        <v>735</v>
      </c>
      <c r="U77" s="71">
        <f t="shared" ca="1" si="611"/>
        <v>490</v>
      </c>
      <c r="V77" s="71">
        <f t="shared" ca="1" si="611"/>
        <v>245</v>
      </c>
      <c r="W77" s="71">
        <f t="shared" ca="1" si="611"/>
        <v>0</v>
      </c>
      <c r="X77" s="71">
        <f t="shared" ca="1" si="611"/>
        <v>735</v>
      </c>
      <c r="Y77" s="71">
        <f t="shared" ca="1" si="611"/>
        <v>490</v>
      </c>
      <c r="Z77" s="71">
        <f t="shared" ca="1" si="611"/>
        <v>245</v>
      </c>
      <c r="AA77" s="71">
        <f t="shared" ca="1" si="611"/>
        <v>0</v>
      </c>
      <c r="AB77" s="71">
        <f t="shared" ca="1" si="611"/>
        <v>735</v>
      </c>
      <c r="AC77" s="71">
        <f t="shared" ca="1" si="611"/>
        <v>490</v>
      </c>
      <c r="AD77" s="71">
        <f t="shared" ca="1" si="611"/>
        <v>245</v>
      </c>
      <c r="AE77" s="71">
        <f t="shared" ca="1" si="611"/>
        <v>0</v>
      </c>
      <c r="AF77" s="71">
        <f t="shared" ca="1" si="611"/>
        <v>735</v>
      </c>
      <c r="AG77" s="71">
        <f t="shared" ca="1" si="611"/>
        <v>490</v>
      </c>
      <c r="AH77" s="71">
        <f t="shared" ca="1" si="611"/>
        <v>245</v>
      </c>
      <c r="AI77" s="71">
        <f t="shared" ca="1" si="611"/>
        <v>0</v>
      </c>
      <c r="AJ77" s="71">
        <f t="shared" ca="1" si="611"/>
        <v>735</v>
      </c>
      <c r="AK77" s="71">
        <f t="shared" ca="1" si="611"/>
        <v>490</v>
      </c>
      <c r="AL77" s="71">
        <f t="shared" ca="1" si="611"/>
        <v>245</v>
      </c>
      <c r="AM77" s="71">
        <f t="shared" ca="1" si="611"/>
        <v>0</v>
      </c>
      <c r="AN77" s="71">
        <f t="shared" ca="1" si="611"/>
        <v>735</v>
      </c>
      <c r="AO77" s="71">
        <f t="shared" ca="1" si="611"/>
        <v>490</v>
      </c>
      <c r="AP77" s="71">
        <f t="shared" ca="1" si="611"/>
        <v>245</v>
      </c>
      <c r="AQ77" s="71">
        <f t="shared" ca="1" si="611"/>
        <v>0</v>
      </c>
      <c r="AR77" s="71">
        <f t="shared" ca="1" si="611"/>
        <v>735</v>
      </c>
      <c r="AS77" s="71">
        <f t="shared" ca="1" si="611"/>
        <v>490</v>
      </c>
      <c r="AT77" s="71">
        <f t="shared" ca="1" si="611"/>
        <v>245</v>
      </c>
      <c r="AU77" s="71">
        <f t="shared" ca="1" si="611"/>
        <v>0</v>
      </c>
      <c r="AV77" s="71">
        <f t="shared" ca="1" si="611"/>
        <v>735</v>
      </c>
      <c r="AW77" s="71">
        <f t="shared" ca="1" si="611"/>
        <v>490</v>
      </c>
      <c r="AX77" s="71">
        <f t="shared" ca="1" si="611"/>
        <v>245</v>
      </c>
      <c r="AY77" s="71">
        <f t="shared" ca="1" si="611"/>
        <v>0</v>
      </c>
      <c r="AZ77" s="71">
        <f t="shared" ca="1" si="611"/>
        <v>735</v>
      </c>
      <c r="BA77" s="71">
        <f t="shared" ca="1" si="611"/>
        <v>490</v>
      </c>
      <c r="BB77" s="71">
        <f t="shared" ca="1" si="611"/>
        <v>245</v>
      </c>
      <c r="BC77" s="71">
        <f t="shared" ca="1" si="611"/>
        <v>0</v>
      </c>
      <c r="BD77" s="71">
        <f t="shared" ca="1" si="611"/>
        <v>735</v>
      </c>
      <c r="BE77" s="71">
        <f t="shared" ca="1" si="611"/>
        <v>490</v>
      </c>
      <c r="BF77" s="71">
        <f t="shared" ca="1" si="611"/>
        <v>245</v>
      </c>
      <c r="BG77" s="71">
        <f t="shared" ca="1" si="611"/>
        <v>0</v>
      </c>
      <c r="BH77" s="71">
        <f t="shared" ca="1" si="611"/>
        <v>735</v>
      </c>
      <c r="BI77" s="71">
        <f t="shared" ca="1" si="611"/>
        <v>490</v>
      </c>
      <c r="BJ77" s="71">
        <f t="shared" ca="1" si="611"/>
        <v>245</v>
      </c>
      <c r="BK77" s="71">
        <f t="shared" ca="1" si="611"/>
        <v>0</v>
      </c>
      <c r="BL77" s="71">
        <f t="shared" ca="1" si="611"/>
        <v>735</v>
      </c>
      <c r="BM77" s="71">
        <f t="shared" ca="1" si="611"/>
        <v>490</v>
      </c>
      <c r="BN77" s="71">
        <f t="shared" ca="1" si="611"/>
        <v>245</v>
      </c>
      <c r="BO77" s="71">
        <f t="shared" ca="1" si="611"/>
        <v>0</v>
      </c>
      <c r="BP77" s="71">
        <f t="shared" ca="1" si="611"/>
        <v>735</v>
      </c>
      <c r="BQ77" s="71">
        <f t="shared" ca="1" si="611"/>
        <v>490</v>
      </c>
      <c r="BR77" s="71">
        <f t="shared" ca="1" si="611"/>
        <v>245</v>
      </c>
      <c r="BS77" s="71">
        <f t="shared" ca="1" si="611"/>
        <v>0</v>
      </c>
      <c r="BT77" s="71">
        <f t="shared" ref="BT77:EE77" ca="1" si="612">BT74+BT75-BT76</f>
        <v>735</v>
      </c>
      <c r="BU77" s="71">
        <f t="shared" ca="1" si="612"/>
        <v>490</v>
      </c>
      <c r="BV77" s="71">
        <f t="shared" ca="1" si="612"/>
        <v>245</v>
      </c>
      <c r="BW77" s="71">
        <f t="shared" ca="1" si="612"/>
        <v>0</v>
      </c>
      <c r="BX77" s="71">
        <f t="shared" ca="1" si="612"/>
        <v>735</v>
      </c>
      <c r="BY77" s="71">
        <f t="shared" ca="1" si="612"/>
        <v>490</v>
      </c>
      <c r="BZ77" s="71">
        <f t="shared" ca="1" si="612"/>
        <v>245</v>
      </c>
      <c r="CA77" s="71">
        <f t="shared" ca="1" si="612"/>
        <v>0</v>
      </c>
      <c r="CB77" s="71">
        <f t="shared" ca="1" si="612"/>
        <v>735</v>
      </c>
      <c r="CC77" s="71">
        <f t="shared" ca="1" si="612"/>
        <v>490</v>
      </c>
      <c r="CD77" s="71">
        <f t="shared" ca="1" si="612"/>
        <v>245</v>
      </c>
      <c r="CE77" s="71">
        <f t="shared" ca="1" si="612"/>
        <v>0</v>
      </c>
      <c r="CF77" s="71">
        <f t="shared" ca="1" si="612"/>
        <v>735</v>
      </c>
      <c r="CG77" s="71">
        <f t="shared" ca="1" si="612"/>
        <v>490</v>
      </c>
      <c r="CH77" s="71">
        <f t="shared" ca="1" si="612"/>
        <v>245</v>
      </c>
      <c r="CI77" s="71">
        <f t="shared" ca="1" si="612"/>
        <v>0</v>
      </c>
      <c r="CJ77" s="71">
        <f t="shared" ca="1" si="612"/>
        <v>735</v>
      </c>
      <c r="CK77" s="71">
        <f t="shared" ca="1" si="612"/>
        <v>490</v>
      </c>
      <c r="CL77" s="71">
        <f t="shared" ca="1" si="612"/>
        <v>245</v>
      </c>
      <c r="CM77" s="71">
        <f t="shared" ca="1" si="612"/>
        <v>0</v>
      </c>
      <c r="CN77" s="71">
        <f t="shared" ca="1" si="612"/>
        <v>735</v>
      </c>
      <c r="CO77" s="71">
        <f t="shared" ca="1" si="612"/>
        <v>490</v>
      </c>
      <c r="CP77" s="71">
        <f t="shared" ca="1" si="612"/>
        <v>245</v>
      </c>
      <c r="CQ77" s="71">
        <f t="shared" ca="1" si="612"/>
        <v>0</v>
      </c>
      <c r="CR77" s="71">
        <f t="shared" ca="1" si="612"/>
        <v>245</v>
      </c>
      <c r="CS77" s="71">
        <f t="shared" ca="1" si="612"/>
        <v>0</v>
      </c>
      <c r="CT77" s="71">
        <f t="shared" ca="1" si="612"/>
        <v>0</v>
      </c>
      <c r="CU77" s="71">
        <f t="shared" ca="1" si="612"/>
        <v>0</v>
      </c>
      <c r="CV77" s="71">
        <f t="shared" ca="1" si="612"/>
        <v>0</v>
      </c>
      <c r="CW77" s="71">
        <f t="shared" ca="1" si="612"/>
        <v>0</v>
      </c>
      <c r="CX77" s="71">
        <f t="shared" ca="1" si="612"/>
        <v>0</v>
      </c>
      <c r="CY77" s="71">
        <f t="shared" ca="1" si="612"/>
        <v>0</v>
      </c>
      <c r="CZ77" s="71">
        <f t="shared" ca="1" si="612"/>
        <v>0</v>
      </c>
      <c r="DA77" s="71">
        <f t="shared" ca="1" si="612"/>
        <v>0</v>
      </c>
      <c r="DB77" s="71">
        <f t="shared" ca="1" si="612"/>
        <v>0</v>
      </c>
      <c r="DC77" s="71">
        <f t="shared" ca="1" si="612"/>
        <v>0</v>
      </c>
      <c r="DD77" s="71">
        <f t="shared" ca="1" si="612"/>
        <v>0</v>
      </c>
      <c r="DE77" s="71">
        <f t="shared" ca="1" si="612"/>
        <v>0</v>
      </c>
      <c r="DF77" s="71">
        <f t="shared" ca="1" si="612"/>
        <v>0</v>
      </c>
      <c r="DG77" s="71">
        <f t="shared" ca="1" si="612"/>
        <v>0</v>
      </c>
      <c r="DH77" s="71">
        <f t="shared" ca="1" si="612"/>
        <v>0</v>
      </c>
      <c r="DI77" s="71">
        <f t="shared" ca="1" si="612"/>
        <v>0</v>
      </c>
      <c r="DJ77" s="71">
        <f t="shared" ca="1" si="612"/>
        <v>0</v>
      </c>
      <c r="DK77" s="71">
        <f t="shared" ca="1" si="612"/>
        <v>0</v>
      </c>
      <c r="DL77" s="71">
        <f t="shared" ca="1" si="612"/>
        <v>0</v>
      </c>
      <c r="DM77" s="71">
        <f t="shared" ca="1" si="612"/>
        <v>0</v>
      </c>
      <c r="DN77" s="71">
        <f t="shared" ca="1" si="612"/>
        <v>0</v>
      </c>
      <c r="DO77" s="71">
        <f t="shared" ca="1" si="612"/>
        <v>0</v>
      </c>
      <c r="DP77" s="71">
        <f t="shared" ca="1" si="612"/>
        <v>0</v>
      </c>
      <c r="DQ77" s="71">
        <f t="shared" ca="1" si="612"/>
        <v>0</v>
      </c>
      <c r="DR77" s="71">
        <f t="shared" ca="1" si="612"/>
        <v>0</v>
      </c>
      <c r="DS77" s="71">
        <f t="shared" ca="1" si="612"/>
        <v>0</v>
      </c>
      <c r="DT77" s="71">
        <f t="shared" ca="1" si="612"/>
        <v>0</v>
      </c>
      <c r="DU77" s="71">
        <f t="shared" ca="1" si="612"/>
        <v>0</v>
      </c>
      <c r="DV77" s="71">
        <f t="shared" ca="1" si="612"/>
        <v>0</v>
      </c>
      <c r="DW77" s="71">
        <f t="shared" ca="1" si="612"/>
        <v>0</v>
      </c>
      <c r="DX77" s="71">
        <f t="shared" ca="1" si="612"/>
        <v>0</v>
      </c>
      <c r="DY77" s="71">
        <f t="shared" ca="1" si="612"/>
        <v>0</v>
      </c>
      <c r="DZ77" s="71">
        <f t="shared" ca="1" si="612"/>
        <v>0</v>
      </c>
      <c r="EA77" s="71">
        <f t="shared" ca="1" si="612"/>
        <v>0</v>
      </c>
      <c r="EB77" s="71">
        <f t="shared" ca="1" si="612"/>
        <v>0</v>
      </c>
      <c r="EC77" s="71">
        <f t="shared" ca="1" si="612"/>
        <v>0</v>
      </c>
      <c r="ED77" s="71">
        <f t="shared" ca="1" si="612"/>
        <v>0</v>
      </c>
      <c r="EE77" s="71">
        <f t="shared" ca="1" si="612"/>
        <v>0</v>
      </c>
      <c r="EF77" s="71">
        <f t="shared" ref="EF77:EP77" ca="1" si="613">EF74+EF75-EF76</f>
        <v>0</v>
      </c>
      <c r="EG77" s="71">
        <f t="shared" ca="1" si="613"/>
        <v>0</v>
      </c>
      <c r="EH77" s="71">
        <f t="shared" ca="1" si="613"/>
        <v>0</v>
      </c>
      <c r="EI77" s="71">
        <f t="shared" ca="1" si="613"/>
        <v>0</v>
      </c>
      <c r="EJ77" s="71">
        <f t="shared" ca="1" si="613"/>
        <v>0</v>
      </c>
      <c r="EK77" s="71">
        <f t="shared" ca="1" si="613"/>
        <v>0</v>
      </c>
      <c r="EL77" s="71">
        <f t="shared" ca="1" si="613"/>
        <v>0</v>
      </c>
      <c r="EM77" s="71">
        <f t="shared" ca="1" si="613"/>
        <v>0</v>
      </c>
      <c r="EN77" s="71">
        <f t="shared" ca="1" si="613"/>
        <v>0</v>
      </c>
      <c r="EO77" s="71">
        <f t="shared" ca="1" si="613"/>
        <v>0</v>
      </c>
      <c r="EP77" s="71">
        <f t="shared" ca="1" si="613"/>
        <v>0</v>
      </c>
    </row>
    <row r="78" spans="2:146" ht="14.1" customHeight="1">
      <c r="B78" s="20"/>
      <c r="C78" s="20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  <c r="BH78" s="68"/>
      <c r="BI78" s="68"/>
      <c r="BJ78" s="68"/>
      <c r="BK78" s="68"/>
      <c r="BL78" s="68"/>
      <c r="BM78" s="68"/>
      <c r="BN78" s="68"/>
      <c r="BO78" s="68"/>
      <c r="BP78" s="68"/>
      <c r="BQ78" s="68"/>
      <c r="BR78" s="68"/>
      <c r="BS78" s="68"/>
      <c r="BT78" s="68"/>
      <c r="BU78" s="68"/>
      <c r="BV78" s="68"/>
      <c r="BW78" s="68"/>
      <c r="BX78" s="68"/>
      <c r="BY78" s="68"/>
      <c r="BZ78" s="68"/>
      <c r="CA78" s="68"/>
      <c r="CB78" s="68"/>
      <c r="CC78" s="68"/>
      <c r="CD78" s="68"/>
      <c r="CE78" s="68"/>
      <c r="CF78" s="68"/>
      <c r="CG78" s="68"/>
      <c r="CH78" s="68"/>
      <c r="CI78" s="68"/>
      <c r="CJ78" s="68"/>
      <c r="CK78" s="68"/>
      <c r="CL78" s="68"/>
      <c r="CM78" s="68"/>
      <c r="CN78" s="68"/>
      <c r="CO78" s="68"/>
      <c r="CP78" s="68"/>
      <c r="CQ78" s="68"/>
      <c r="CR78" s="68"/>
      <c r="CS78" s="68"/>
      <c r="CT78" s="68"/>
      <c r="CU78" s="68"/>
      <c r="CV78" s="68"/>
      <c r="CW78" s="68"/>
      <c r="CX78" s="68"/>
      <c r="CY78" s="68"/>
      <c r="CZ78" s="68"/>
      <c r="DA78" s="68"/>
      <c r="DB78" s="68"/>
      <c r="DC78" s="68"/>
      <c r="DD78" s="68"/>
      <c r="DE78" s="68"/>
      <c r="DF78" s="68"/>
      <c r="DG78" s="68"/>
      <c r="DH78" s="68"/>
      <c r="DI78" s="68"/>
      <c r="DJ78" s="68"/>
      <c r="DK78" s="68"/>
      <c r="DL78" s="68"/>
      <c r="DM78" s="68"/>
      <c r="DN78" s="68"/>
      <c r="DO78" s="68"/>
      <c r="DP78" s="68"/>
      <c r="DQ78" s="68"/>
      <c r="DR78" s="68"/>
      <c r="DS78" s="68"/>
      <c r="DT78" s="68"/>
      <c r="DU78" s="68"/>
      <c r="DV78" s="68"/>
      <c r="DW78" s="68"/>
      <c r="DX78" s="68"/>
      <c r="DY78" s="68"/>
      <c r="DZ78" s="68"/>
      <c r="EA78" s="68"/>
      <c r="EB78" s="68"/>
      <c r="EC78" s="68"/>
      <c r="ED78" s="68"/>
      <c r="EE78" s="68"/>
      <c r="EF78" s="68"/>
      <c r="EG78" s="68"/>
      <c r="EH78" s="68"/>
      <c r="EI78" s="68"/>
      <c r="EJ78" s="68"/>
      <c r="EK78" s="68"/>
      <c r="EL78" s="68"/>
      <c r="EM78" s="68"/>
      <c r="EN78" s="68"/>
      <c r="EO78" s="68"/>
      <c r="EP78" s="68"/>
    </row>
    <row r="79" spans="2:146" ht="14.1" customHeight="1">
      <c r="B79" s="20"/>
      <c r="C79" s="20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  <c r="BH79" s="68"/>
      <c r="BI79" s="68"/>
      <c r="BJ79" s="68"/>
      <c r="BK79" s="68"/>
      <c r="BL79" s="68"/>
      <c r="BM79" s="68"/>
      <c r="BN79" s="68"/>
      <c r="BO79" s="68"/>
      <c r="BP79" s="68"/>
      <c r="BQ79" s="68"/>
      <c r="BR79" s="68"/>
      <c r="BS79" s="68"/>
      <c r="BT79" s="68"/>
      <c r="BU79" s="68"/>
      <c r="BV79" s="68"/>
      <c r="BW79" s="68"/>
      <c r="BX79" s="68"/>
      <c r="BY79" s="68"/>
      <c r="BZ79" s="68"/>
      <c r="CA79" s="68"/>
      <c r="CB79" s="68"/>
      <c r="CC79" s="68"/>
      <c r="CD79" s="68"/>
      <c r="CE79" s="68"/>
      <c r="CF79" s="68"/>
      <c r="CG79" s="68"/>
      <c r="CH79" s="68"/>
      <c r="CI79" s="68"/>
      <c r="CJ79" s="68"/>
      <c r="CK79" s="68"/>
      <c r="CL79" s="68"/>
      <c r="CM79" s="68"/>
      <c r="CN79" s="68"/>
      <c r="CO79" s="68"/>
      <c r="CP79" s="68"/>
      <c r="CQ79" s="68"/>
      <c r="CR79" s="68"/>
      <c r="CS79" s="68"/>
      <c r="CT79" s="68"/>
      <c r="CU79" s="68"/>
      <c r="CV79" s="68"/>
      <c r="CW79" s="68"/>
      <c r="CX79" s="68"/>
      <c r="CY79" s="68"/>
      <c r="CZ79" s="68"/>
      <c r="DA79" s="68"/>
      <c r="DB79" s="68"/>
      <c r="DC79" s="68"/>
      <c r="DD79" s="68"/>
      <c r="DE79" s="68"/>
      <c r="DF79" s="68"/>
      <c r="DG79" s="68"/>
      <c r="DH79" s="68"/>
      <c r="DI79" s="68"/>
      <c r="DJ79" s="68"/>
      <c r="DK79" s="68"/>
      <c r="DL79" s="68"/>
      <c r="DM79" s="68"/>
      <c r="DN79" s="68"/>
      <c r="DO79" s="68"/>
      <c r="DP79" s="68"/>
      <c r="DQ79" s="68"/>
      <c r="DR79" s="68"/>
      <c r="DS79" s="68"/>
      <c r="DT79" s="68"/>
      <c r="DU79" s="68"/>
      <c r="DV79" s="68"/>
      <c r="DW79" s="68"/>
      <c r="DX79" s="68"/>
      <c r="DY79" s="68"/>
      <c r="DZ79" s="68"/>
      <c r="EA79" s="68"/>
      <c r="EB79" s="68"/>
      <c r="EC79" s="68"/>
      <c r="ED79" s="68"/>
      <c r="EE79" s="68"/>
      <c r="EF79" s="68"/>
      <c r="EG79" s="68"/>
      <c r="EH79" s="68"/>
      <c r="EI79" s="68"/>
      <c r="EJ79" s="68"/>
      <c r="EK79" s="68"/>
      <c r="EL79" s="68"/>
      <c r="EM79" s="68"/>
      <c r="EN79" s="68"/>
      <c r="EO79" s="68"/>
      <c r="EP79" s="68"/>
    </row>
    <row r="80" spans="2:146" ht="14.1" customHeight="1">
      <c r="B80" s="151" t="s">
        <v>378</v>
      </c>
      <c r="C80" s="20"/>
      <c r="F80" s="255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  <c r="BM80" s="68"/>
      <c r="BN80" s="68"/>
      <c r="BO80" s="68"/>
      <c r="BP80" s="68"/>
      <c r="BQ80" s="68"/>
      <c r="BR80" s="68"/>
      <c r="BS80" s="68"/>
      <c r="BT80" s="68"/>
      <c r="BU80" s="68"/>
      <c r="BV80" s="68"/>
      <c r="BW80" s="68"/>
      <c r="BX80" s="68"/>
      <c r="BY80" s="68"/>
      <c r="BZ80" s="68"/>
      <c r="CA80" s="68"/>
      <c r="CB80" s="68"/>
      <c r="CC80" s="68"/>
      <c r="CD80" s="68"/>
      <c r="CE80" s="68"/>
      <c r="CF80" s="68"/>
      <c r="CG80" s="68"/>
      <c r="CH80" s="68"/>
      <c r="CI80" s="68"/>
      <c r="CJ80" s="68"/>
      <c r="CK80" s="68"/>
      <c r="CL80" s="68"/>
      <c r="CM80" s="68"/>
      <c r="CN80" s="68"/>
      <c r="CO80" s="68"/>
      <c r="CP80" s="68"/>
      <c r="CQ80" s="68"/>
      <c r="CR80" s="68"/>
      <c r="CS80" s="68"/>
      <c r="CT80" s="68"/>
      <c r="CU80" s="68"/>
      <c r="CV80" s="68"/>
      <c r="CW80" s="68"/>
      <c r="CX80" s="68"/>
      <c r="CY80" s="68"/>
      <c r="CZ80" s="68"/>
      <c r="DA80" s="68"/>
      <c r="DB80" s="68"/>
      <c r="DC80" s="68"/>
      <c r="DD80" s="68"/>
      <c r="DE80" s="68"/>
      <c r="DF80" s="68"/>
      <c r="DG80" s="68"/>
      <c r="DH80" s="68"/>
      <c r="DI80" s="68"/>
      <c r="DJ80" s="68"/>
      <c r="DK80" s="68"/>
      <c r="DL80" s="68"/>
      <c r="DM80" s="68"/>
      <c r="DN80" s="68"/>
      <c r="DO80" s="68"/>
      <c r="DP80" s="68"/>
      <c r="DQ80" s="68"/>
      <c r="DR80" s="68"/>
      <c r="DS80" s="68"/>
      <c r="DT80" s="68"/>
      <c r="DU80" s="68"/>
      <c r="DV80" s="68"/>
      <c r="DW80" s="68"/>
      <c r="DX80" s="68"/>
      <c r="DY80" s="68"/>
      <c r="DZ80" s="68"/>
      <c r="EA80" s="68"/>
      <c r="EB80" s="68"/>
      <c r="EC80" s="68"/>
      <c r="ED80" s="68"/>
      <c r="EE80" s="68"/>
      <c r="EF80" s="68"/>
      <c r="EG80" s="68"/>
      <c r="EH80" s="68"/>
      <c r="EI80" s="68"/>
      <c r="EJ80" s="68"/>
      <c r="EK80" s="68"/>
      <c r="EL80" s="68"/>
      <c r="EM80" s="68"/>
      <c r="EN80" s="68"/>
      <c r="EO80" s="68"/>
      <c r="EP80" s="68"/>
    </row>
    <row r="81" spans="2:146" ht="14.1" customHeight="1">
      <c r="B81" s="20" t="s">
        <v>20</v>
      </c>
      <c r="D81" s="306" t="s">
        <v>97</v>
      </c>
      <c r="E81" s="71"/>
      <c r="F81" s="82"/>
      <c r="G81" s="256"/>
      <c r="H81" s="71"/>
      <c r="I81" s="71"/>
      <c r="J81" s="71"/>
      <c r="K81" s="10">
        <f t="shared" ref="K81:AP81" ca="1" si="614">J84*(K$4&lt;=운영종료분기)</f>
        <v>0</v>
      </c>
      <c r="L81" s="10">
        <f t="shared" ca="1" si="614"/>
        <v>0</v>
      </c>
      <c r="M81" s="10">
        <f t="shared" ca="1" si="614"/>
        <v>0</v>
      </c>
      <c r="N81" s="71">
        <f t="shared" ca="1" si="614"/>
        <v>0</v>
      </c>
      <c r="O81" s="71">
        <f t="shared" ca="1" si="614"/>
        <v>0</v>
      </c>
      <c r="P81" s="71">
        <f t="shared" ca="1" si="614"/>
        <v>0</v>
      </c>
      <c r="Q81" s="71">
        <f t="shared" ca="1" si="614"/>
        <v>0</v>
      </c>
      <c r="R81" s="71">
        <f t="shared" ca="1" si="614"/>
        <v>137976.35327458259</v>
      </c>
      <c r="S81" s="71">
        <f t="shared" ca="1" si="614"/>
        <v>137976.35327458259</v>
      </c>
      <c r="T81" s="71">
        <f t="shared" ca="1" si="614"/>
        <v>137976.35327458259</v>
      </c>
      <c r="U81" s="71">
        <f t="shared" ca="1" si="614"/>
        <v>137976.35327458259</v>
      </c>
      <c r="V81" s="71">
        <f t="shared" ca="1" si="614"/>
        <v>137976.35327458259</v>
      </c>
      <c r="W81" s="71">
        <f t="shared" ca="1" si="614"/>
        <v>137976.35327458259</v>
      </c>
      <c r="X81" s="71">
        <f t="shared" ca="1" si="614"/>
        <v>137976.35327458259</v>
      </c>
      <c r="Y81" s="71">
        <f t="shared" ca="1" si="614"/>
        <v>137976.35327458259</v>
      </c>
      <c r="Z81" s="71">
        <f t="shared" ca="1" si="614"/>
        <v>137976.35327458259</v>
      </c>
      <c r="AA81" s="71">
        <f t="shared" ca="1" si="614"/>
        <v>137976.35327458259</v>
      </c>
      <c r="AB81" s="71">
        <f t="shared" ca="1" si="614"/>
        <v>137976.35327458259</v>
      </c>
      <c r="AC81" s="71">
        <f t="shared" ca="1" si="614"/>
        <v>137976.35327458259</v>
      </c>
      <c r="AD81" s="71">
        <f t="shared" ca="1" si="614"/>
        <v>137976.35327458259</v>
      </c>
      <c r="AE81" s="71">
        <f t="shared" ca="1" si="614"/>
        <v>137976.35327458259</v>
      </c>
      <c r="AF81" s="71">
        <f t="shared" ca="1" si="614"/>
        <v>137976.35327458259</v>
      </c>
      <c r="AG81" s="71">
        <f t="shared" ca="1" si="614"/>
        <v>137976.35327458259</v>
      </c>
      <c r="AH81" s="71">
        <f t="shared" ca="1" si="614"/>
        <v>137976.35327458259</v>
      </c>
      <c r="AI81" s="71">
        <f t="shared" ca="1" si="614"/>
        <v>137976.35327458259</v>
      </c>
      <c r="AJ81" s="71">
        <f t="shared" ca="1" si="614"/>
        <v>137976.35327458259</v>
      </c>
      <c r="AK81" s="71">
        <f t="shared" ca="1" si="614"/>
        <v>137976.35327458259</v>
      </c>
      <c r="AL81" s="71">
        <f t="shared" ca="1" si="614"/>
        <v>137976.35327458259</v>
      </c>
      <c r="AM81" s="71">
        <f t="shared" ca="1" si="614"/>
        <v>137976.35327458259</v>
      </c>
      <c r="AN81" s="71">
        <f t="shared" ca="1" si="614"/>
        <v>137976.35327458259</v>
      </c>
      <c r="AO81" s="71">
        <f t="shared" ca="1" si="614"/>
        <v>137976.35327458259</v>
      </c>
      <c r="AP81" s="71">
        <f t="shared" ca="1" si="614"/>
        <v>137976.35327458259</v>
      </c>
      <c r="AQ81" s="71">
        <f t="shared" ref="AQ81:BV81" ca="1" si="615">AP84*(AQ$4&lt;=운영종료분기)</f>
        <v>137976.35327458259</v>
      </c>
      <c r="AR81" s="71">
        <f t="shared" ca="1" si="615"/>
        <v>137976.35327458259</v>
      </c>
      <c r="AS81" s="71">
        <f t="shared" ca="1" si="615"/>
        <v>137976.35327458259</v>
      </c>
      <c r="AT81" s="71">
        <f t="shared" ca="1" si="615"/>
        <v>137976.35327458259</v>
      </c>
      <c r="AU81" s="71">
        <f t="shared" ca="1" si="615"/>
        <v>137976.35327458259</v>
      </c>
      <c r="AV81" s="71">
        <f t="shared" ca="1" si="615"/>
        <v>137976.35327458259</v>
      </c>
      <c r="AW81" s="71">
        <f t="shared" ca="1" si="615"/>
        <v>137976.35327458259</v>
      </c>
      <c r="AX81" s="71">
        <f t="shared" ca="1" si="615"/>
        <v>137976.35327458259</v>
      </c>
      <c r="AY81" s="71">
        <f t="shared" ca="1" si="615"/>
        <v>137976.35327458259</v>
      </c>
      <c r="AZ81" s="71">
        <f t="shared" ca="1" si="615"/>
        <v>137976.35327458259</v>
      </c>
      <c r="BA81" s="71">
        <f t="shared" ca="1" si="615"/>
        <v>137976.35327458259</v>
      </c>
      <c r="BB81" s="71">
        <f t="shared" ca="1" si="615"/>
        <v>137976.35327458259</v>
      </c>
      <c r="BC81" s="71">
        <f t="shared" ca="1" si="615"/>
        <v>137976.35327458259</v>
      </c>
      <c r="BD81" s="71">
        <f t="shared" ca="1" si="615"/>
        <v>137976.35327458259</v>
      </c>
      <c r="BE81" s="71">
        <f t="shared" ca="1" si="615"/>
        <v>137976.35327458259</v>
      </c>
      <c r="BF81" s="71">
        <f t="shared" ca="1" si="615"/>
        <v>137976.35327458259</v>
      </c>
      <c r="BG81" s="71">
        <f t="shared" ca="1" si="615"/>
        <v>137976.35327458259</v>
      </c>
      <c r="BH81" s="71">
        <f t="shared" ca="1" si="615"/>
        <v>137976.35327458259</v>
      </c>
      <c r="BI81" s="71">
        <f t="shared" ca="1" si="615"/>
        <v>137976.35327458259</v>
      </c>
      <c r="BJ81" s="71">
        <f t="shared" ca="1" si="615"/>
        <v>137976.35327458259</v>
      </c>
      <c r="BK81" s="71">
        <f t="shared" ca="1" si="615"/>
        <v>137976.35327458259</v>
      </c>
      <c r="BL81" s="71">
        <f t="shared" ca="1" si="615"/>
        <v>137976.35327458259</v>
      </c>
      <c r="BM81" s="71">
        <f t="shared" ca="1" si="615"/>
        <v>137976.35327458259</v>
      </c>
      <c r="BN81" s="71">
        <f t="shared" ca="1" si="615"/>
        <v>137976.35327458259</v>
      </c>
      <c r="BO81" s="71">
        <f t="shared" ca="1" si="615"/>
        <v>137976.35327458259</v>
      </c>
      <c r="BP81" s="71">
        <f t="shared" ca="1" si="615"/>
        <v>137976.35327458259</v>
      </c>
      <c r="BQ81" s="71">
        <f t="shared" ca="1" si="615"/>
        <v>137976.35327458259</v>
      </c>
      <c r="BR81" s="71">
        <f t="shared" ca="1" si="615"/>
        <v>137976.35327458259</v>
      </c>
      <c r="BS81" s="71">
        <f t="shared" ca="1" si="615"/>
        <v>137976.35327458259</v>
      </c>
      <c r="BT81" s="71">
        <f t="shared" ca="1" si="615"/>
        <v>137976.35327458259</v>
      </c>
      <c r="BU81" s="71">
        <f t="shared" ca="1" si="615"/>
        <v>137976.35327458259</v>
      </c>
      <c r="BV81" s="71">
        <f t="shared" ca="1" si="615"/>
        <v>137976.35327458259</v>
      </c>
      <c r="BW81" s="71">
        <f t="shared" ref="BW81:DB81" ca="1" si="616">BV84*(BW$4&lt;=운영종료분기)</f>
        <v>137976.35327458259</v>
      </c>
      <c r="BX81" s="71">
        <f t="shared" ca="1" si="616"/>
        <v>137976.35327458259</v>
      </c>
      <c r="BY81" s="71">
        <f t="shared" ca="1" si="616"/>
        <v>137976.35327458259</v>
      </c>
      <c r="BZ81" s="71">
        <f t="shared" ca="1" si="616"/>
        <v>137976.35327458259</v>
      </c>
      <c r="CA81" s="71">
        <f t="shared" ca="1" si="616"/>
        <v>137976.35327458259</v>
      </c>
      <c r="CB81" s="71">
        <f t="shared" ca="1" si="616"/>
        <v>137976.35327458259</v>
      </c>
      <c r="CC81" s="71">
        <f t="shared" ca="1" si="616"/>
        <v>137976.35327458259</v>
      </c>
      <c r="CD81" s="71">
        <f t="shared" ca="1" si="616"/>
        <v>137976.35327458259</v>
      </c>
      <c r="CE81" s="71">
        <f t="shared" ca="1" si="616"/>
        <v>137976.35327458259</v>
      </c>
      <c r="CF81" s="71">
        <f t="shared" ca="1" si="616"/>
        <v>137976.35327458259</v>
      </c>
      <c r="CG81" s="71">
        <f t="shared" ca="1" si="616"/>
        <v>137976.35327458259</v>
      </c>
      <c r="CH81" s="71">
        <f t="shared" ca="1" si="616"/>
        <v>137976.35327458259</v>
      </c>
      <c r="CI81" s="71">
        <f t="shared" ca="1" si="616"/>
        <v>137976.35327458259</v>
      </c>
      <c r="CJ81" s="71">
        <f t="shared" ca="1" si="616"/>
        <v>137976.35327458259</v>
      </c>
      <c r="CK81" s="71">
        <f t="shared" ca="1" si="616"/>
        <v>137976.35327458259</v>
      </c>
      <c r="CL81" s="71">
        <f t="shared" ca="1" si="616"/>
        <v>137976.35327458259</v>
      </c>
      <c r="CM81" s="71">
        <f t="shared" ca="1" si="616"/>
        <v>137976.35327458259</v>
      </c>
      <c r="CN81" s="71">
        <f t="shared" ca="1" si="616"/>
        <v>137976.35327458259</v>
      </c>
      <c r="CO81" s="71">
        <f t="shared" ca="1" si="616"/>
        <v>137976.35327458259</v>
      </c>
      <c r="CP81" s="71">
        <f t="shared" ca="1" si="616"/>
        <v>137976.35327458259</v>
      </c>
      <c r="CQ81" s="71">
        <f t="shared" ca="1" si="616"/>
        <v>137976.35327458259</v>
      </c>
      <c r="CR81" s="71">
        <f t="shared" ca="1" si="616"/>
        <v>137976.35327458259</v>
      </c>
      <c r="CS81" s="71">
        <f t="shared" ca="1" si="616"/>
        <v>137976.35327458259</v>
      </c>
      <c r="CT81" s="71">
        <f t="shared" ca="1" si="616"/>
        <v>0</v>
      </c>
      <c r="CU81" s="71">
        <f t="shared" ca="1" si="616"/>
        <v>0</v>
      </c>
      <c r="CV81" s="71">
        <f t="shared" ca="1" si="616"/>
        <v>0</v>
      </c>
      <c r="CW81" s="71">
        <f t="shared" ca="1" si="616"/>
        <v>0</v>
      </c>
      <c r="CX81" s="71">
        <f t="shared" ca="1" si="616"/>
        <v>0</v>
      </c>
      <c r="CY81" s="71">
        <f t="shared" ca="1" si="616"/>
        <v>0</v>
      </c>
      <c r="CZ81" s="71">
        <f t="shared" ca="1" si="616"/>
        <v>0</v>
      </c>
      <c r="DA81" s="71">
        <f t="shared" ca="1" si="616"/>
        <v>0</v>
      </c>
      <c r="DB81" s="71">
        <f t="shared" ca="1" si="616"/>
        <v>0</v>
      </c>
      <c r="DC81" s="71">
        <f t="shared" ref="DC81:DG81" ca="1" si="617">DB84*(DC$4&lt;=운영종료분기)</f>
        <v>0</v>
      </c>
      <c r="DD81" s="71">
        <f t="shared" ca="1" si="617"/>
        <v>0</v>
      </c>
      <c r="DE81" s="71">
        <f t="shared" ca="1" si="617"/>
        <v>0</v>
      </c>
      <c r="DF81" s="71">
        <f t="shared" ca="1" si="617"/>
        <v>0</v>
      </c>
      <c r="DG81" s="71">
        <f t="shared" ca="1" si="617"/>
        <v>0</v>
      </c>
      <c r="DH81" s="71">
        <f t="shared" ref="DH81" ca="1" si="618">DG84*(DH$4&lt;=운영종료분기)</f>
        <v>0</v>
      </c>
      <c r="DI81" s="71">
        <f t="shared" ref="DI81" ca="1" si="619">DH84*(DI$4&lt;=운영종료분기)</f>
        <v>0</v>
      </c>
      <c r="DJ81" s="71">
        <f t="shared" ref="DJ81" ca="1" si="620">DI84*(DJ$4&lt;=운영종료분기)</f>
        <v>0</v>
      </c>
      <c r="DK81" s="71">
        <f t="shared" ref="DK81" ca="1" si="621">DJ84*(DK$4&lt;=운영종료분기)</f>
        <v>0</v>
      </c>
      <c r="DL81" s="71">
        <f t="shared" ref="DL81" ca="1" si="622">DK84*(DL$4&lt;=운영종료분기)</f>
        <v>0</v>
      </c>
      <c r="DM81" s="71">
        <f t="shared" ref="DM81" ca="1" si="623">DL84*(DM$4&lt;=운영종료분기)</f>
        <v>0</v>
      </c>
      <c r="DN81" s="71">
        <f t="shared" ref="DN81" ca="1" si="624">DM84*(DN$4&lt;=운영종료분기)</f>
        <v>0</v>
      </c>
      <c r="DO81" s="71">
        <f t="shared" ref="DO81" ca="1" si="625">DN84*(DO$4&lt;=운영종료분기)</f>
        <v>0</v>
      </c>
      <c r="DP81" s="71">
        <f t="shared" ref="DP81" ca="1" si="626">DO84*(DP$4&lt;=운영종료분기)</f>
        <v>0</v>
      </c>
      <c r="DQ81" s="71">
        <f t="shared" ref="DQ81" ca="1" si="627">DP84*(DQ$4&lt;=운영종료분기)</f>
        <v>0</v>
      </c>
      <c r="DR81" s="71">
        <f t="shared" ref="DR81" ca="1" si="628">DQ84*(DR$4&lt;=운영종료분기)</f>
        <v>0</v>
      </c>
      <c r="DS81" s="71">
        <f t="shared" ref="DS81" ca="1" si="629">DR84*(DS$4&lt;=운영종료분기)</f>
        <v>0</v>
      </c>
      <c r="DT81" s="71">
        <f t="shared" ref="DT81" ca="1" si="630">DS84*(DT$4&lt;=운영종료분기)</f>
        <v>0</v>
      </c>
      <c r="DU81" s="71">
        <f t="shared" ref="DU81" ca="1" si="631">DT84*(DU$4&lt;=운영종료분기)</f>
        <v>0</v>
      </c>
      <c r="DV81" s="71">
        <f t="shared" ref="DV81" ca="1" si="632">DU84*(DV$4&lt;=운영종료분기)</f>
        <v>0</v>
      </c>
      <c r="DW81" s="71">
        <f t="shared" ref="DW81" ca="1" si="633">DV84*(DW$4&lt;=운영종료분기)</f>
        <v>0</v>
      </c>
      <c r="DX81" s="71">
        <f t="shared" ref="DX81" ca="1" si="634">DW84*(DX$4&lt;=운영종료분기)</f>
        <v>0</v>
      </c>
      <c r="DY81" s="71">
        <f t="shared" ref="DY81" ca="1" si="635">DX84*(DY$4&lt;=운영종료분기)</f>
        <v>0</v>
      </c>
      <c r="DZ81" s="71">
        <f t="shared" ref="DZ81" ca="1" si="636">DY84*(DZ$4&lt;=운영종료분기)</f>
        <v>0</v>
      </c>
      <c r="EA81" s="71">
        <f t="shared" ref="EA81" ca="1" si="637">DZ84*(EA$4&lt;=운영종료분기)</f>
        <v>0</v>
      </c>
      <c r="EB81" s="71">
        <f t="shared" ref="EB81" ca="1" si="638">EA84*(EB$4&lt;=운영종료분기)</f>
        <v>0</v>
      </c>
      <c r="EC81" s="71">
        <f t="shared" ref="EC81" ca="1" si="639">EB84*(EC$4&lt;=운영종료분기)</f>
        <v>0</v>
      </c>
      <c r="ED81" s="71">
        <f t="shared" ref="ED81" ca="1" si="640">EC84*(ED$4&lt;=운영종료분기)</f>
        <v>0</v>
      </c>
      <c r="EE81" s="71">
        <f t="shared" ref="EE81" ca="1" si="641">ED84*(EE$4&lt;=운영종료분기)</f>
        <v>0</v>
      </c>
      <c r="EF81" s="71">
        <f t="shared" ref="EF81" ca="1" si="642">EE84*(EF$4&lt;=운영종료분기)</f>
        <v>0</v>
      </c>
      <c r="EG81" s="71">
        <f t="shared" ref="EG81" ca="1" si="643">EF84*(EG$4&lt;=운영종료분기)</f>
        <v>0</v>
      </c>
      <c r="EH81" s="71">
        <f t="shared" ref="EH81" ca="1" si="644">EG84*(EH$4&lt;=운영종료분기)</f>
        <v>0</v>
      </c>
      <c r="EI81" s="71">
        <f t="shared" ref="EI81" ca="1" si="645">EH84*(EI$4&lt;=운영종료분기)</f>
        <v>0</v>
      </c>
      <c r="EJ81" s="71">
        <f t="shared" ref="EJ81" ca="1" si="646">EI84*(EJ$4&lt;=운영종료분기)</f>
        <v>0</v>
      </c>
      <c r="EK81" s="71">
        <f t="shared" ref="EK81" ca="1" si="647">EJ84*(EK$4&lt;=운영종료분기)</f>
        <v>0</v>
      </c>
      <c r="EL81" s="71">
        <f t="shared" ref="EL81" ca="1" si="648">EK84*(EL$4&lt;=운영종료분기)</f>
        <v>0</v>
      </c>
      <c r="EM81" s="71">
        <f t="shared" ref="EM81" ca="1" si="649">EL84*(EM$4&lt;=운영종료분기)</f>
        <v>0</v>
      </c>
      <c r="EN81" s="71">
        <f t="shared" ref="EN81" ca="1" si="650">EM84*(EN$4&lt;=운영종료분기)</f>
        <v>0</v>
      </c>
      <c r="EO81" s="71">
        <f t="shared" ref="EO81" ca="1" si="651">EN84*(EO$4&lt;=운영종료분기)</f>
        <v>0</v>
      </c>
      <c r="EP81" s="71">
        <f t="shared" ref="EP81" ca="1" si="652">EO84*(EP$4&lt;=운영종료분기)</f>
        <v>0</v>
      </c>
    </row>
    <row r="82" spans="2:146" ht="14.1" customHeight="1">
      <c r="B82" s="139" t="s">
        <v>21</v>
      </c>
      <c r="C82" s="141"/>
      <c r="D82" s="308" t="s">
        <v>97</v>
      </c>
      <c r="E82" s="217">
        <f ca="1">SUM(G82:EP82)</f>
        <v>137976.35327458259</v>
      </c>
      <c r="F82" s="236"/>
      <c r="G82" s="236">
        <f ca="1">G97</f>
        <v>0</v>
      </c>
      <c r="H82" s="217">
        <f t="shared" ref="H82:X82" ca="1" si="653">H97</f>
        <v>0</v>
      </c>
      <c r="I82" s="217">
        <f t="shared" ca="1" si="653"/>
        <v>0</v>
      </c>
      <c r="J82" s="217">
        <f t="shared" ca="1" si="653"/>
        <v>0</v>
      </c>
      <c r="K82" s="205">
        <f t="shared" ca="1" si="653"/>
        <v>0</v>
      </c>
      <c r="L82" s="205">
        <f t="shared" ca="1" si="653"/>
        <v>0</v>
      </c>
      <c r="M82" s="205">
        <f t="shared" ca="1" si="653"/>
        <v>0</v>
      </c>
      <c r="N82" s="205">
        <f t="shared" ca="1" si="653"/>
        <v>0</v>
      </c>
      <c r="O82" s="205">
        <f t="shared" ca="1" si="653"/>
        <v>0</v>
      </c>
      <c r="P82" s="205">
        <f t="shared" ca="1" si="653"/>
        <v>0</v>
      </c>
      <c r="Q82" s="205">
        <f t="shared" ca="1" si="653"/>
        <v>137976.35327458259</v>
      </c>
      <c r="R82" s="205">
        <f t="shared" ca="1" si="653"/>
        <v>0</v>
      </c>
      <c r="S82" s="205">
        <f t="shared" ca="1" si="653"/>
        <v>0</v>
      </c>
      <c r="T82" s="205">
        <f t="shared" ca="1" si="653"/>
        <v>0</v>
      </c>
      <c r="U82" s="205">
        <f t="shared" ca="1" si="653"/>
        <v>0</v>
      </c>
      <c r="V82" s="205">
        <f t="shared" ca="1" si="653"/>
        <v>0</v>
      </c>
      <c r="W82" s="205">
        <f t="shared" ca="1" si="653"/>
        <v>0</v>
      </c>
      <c r="X82" s="205">
        <f t="shared" ca="1" si="653"/>
        <v>0</v>
      </c>
      <c r="Y82" s="205"/>
      <c r="Z82" s="205"/>
      <c r="AA82" s="205"/>
      <c r="AB82" s="205"/>
      <c r="AC82" s="205"/>
      <c r="AD82" s="205"/>
      <c r="AE82" s="205"/>
      <c r="AF82" s="205"/>
      <c r="AG82" s="205"/>
      <c r="AH82" s="205"/>
      <c r="AI82" s="205"/>
      <c r="AJ82" s="205"/>
      <c r="AK82" s="205"/>
      <c r="AL82" s="205"/>
      <c r="AM82" s="205"/>
      <c r="AN82" s="205"/>
      <c r="AO82" s="205"/>
      <c r="AP82" s="205"/>
      <c r="AQ82" s="205"/>
      <c r="AR82" s="205"/>
      <c r="AS82" s="205"/>
      <c r="AT82" s="205"/>
      <c r="AU82" s="205"/>
      <c r="AV82" s="205"/>
      <c r="AW82" s="205"/>
      <c r="AX82" s="205"/>
      <c r="AY82" s="205"/>
      <c r="AZ82" s="205"/>
      <c r="BA82" s="205"/>
      <c r="BB82" s="205"/>
      <c r="BC82" s="205"/>
      <c r="BD82" s="205"/>
      <c r="BE82" s="205"/>
      <c r="BF82" s="205"/>
      <c r="BG82" s="205"/>
      <c r="BH82" s="205"/>
      <c r="BI82" s="205"/>
      <c r="BJ82" s="205"/>
      <c r="BK82" s="205"/>
      <c r="BL82" s="205"/>
      <c r="BM82" s="205"/>
      <c r="BN82" s="205"/>
      <c r="BO82" s="205"/>
      <c r="BP82" s="205"/>
      <c r="BQ82" s="205"/>
      <c r="BR82" s="205"/>
      <c r="BS82" s="205"/>
      <c r="BT82" s="205"/>
      <c r="BU82" s="205"/>
      <c r="BV82" s="205"/>
      <c r="BW82" s="205"/>
      <c r="BX82" s="205"/>
      <c r="BY82" s="205"/>
      <c r="BZ82" s="205"/>
      <c r="CA82" s="205"/>
      <c r="CB82" s="205"/>
      <c r="CC82" s="205"/>
      <c r="CD82" s="205"/>
      <c r="CE82" s="205"/>
      <c r="CF82" s="205"/>
      <c r="CG82" s="205"/>
      <c r="CH82" s="205"/>
      <c r="CI82" s="205"/>
      <c r="CJ82" s="205"/>
      <c r="CK82" s="205"/>
      <c r="CL82" s="205"/>
      <c r="CM82" s="205"/>
      <c r="CN82" s="205"/>
      <c r="CO82" s="205"/>
      <c r="CP82" s="205"/>
      <c r="CQ82" s="205"/>
      <c r="CR82" s="205"/>
      <c r="CS82" s="205"/>
      <c r="CT82" s="205"/>
      <c r="CU82" s="205"/>
      <c r="CV82" s="205"/>
      <c r="CW82" s="205"/>
      <c r="CX82" s="205"/>
      <c r="CY82" s="205"/>
      <c r="CZ82" s="205"/>
      <c r="DA82" s="205"/>
      <c r="DB82" s="205"/>
      <c r="DC82" s="205"/>
      <c r="DD82" s="205"/>
      <c r="DE82" s="205"/>
      <c r="DF82" s="205"/>
      <c r="DG82" s="205"/>
      <c r="DH82" s="205"/>
      <c r="DI82" s="205"/>
      <c r="DJ82" s="205"/>
      <c r="DK82" s="205"/>
      <c r="DL82" s="205"/>
      <c r="DM82" s="205"/>
      <c r="DN82" s="205"/>
      <c r="DO82" s="205"/>
      <c r="DP82" s="205"/>
      <c r="DQ82" s="205"/>
      <c r="DR82" s="205"/>
      <c r="DS82" s="205"/>
      <c r="DT82" s="205"/>
      <c r="DU82" s="205"/>
      <c r="DV82" s="205"/>
      <c r="DW82" s="205"/>
      <c r="DX82" s="205"/>
      <c r="DY82" s="205"/>
      <c r="DZ82" s="205"/>
      <c r="EA82" s="205"/>
      <c r="EB82" s="205"/>
      <c r="EC82" s="205"/>
      <c r="ED82" s="205"/>
      <c r="EE82" s="205"/>
      <c r="EF82" s="205"/>
      <c r="EG82" s="205"/>
      <c r="EH82" s="205"/>
      <c r="EI82" s="205"/>
      <c r="EJ82" s="205"/>
      <c r="EK82" s="205"/>
      <c r="EL82" s="205"/>
      <c r="EM82" s="205"/>
      <c r="EN82" s="205"/>
      <c r="EO82" s="205"/>
      <c r="EP82" s="205"/>
    </row>
    <row r="83" spans="2:146" ht="14.1" customHeight="1">
      <c r="B83" s="30" t="s">
        <v>22</v>
      </c>
      <c r="C83" s="46"/>
      <c r="D83" s="356" t="s">
        <v>97</v>
      </c>
      <c r="E83" s="237">
        <f>SUM(G83:EP83)</f>
        <v>0</v>
      </c>
      <c r="F83" s="83"/>
      <c r="G83" s="83"/>
      <c r="H83" s="237"/>
      <c r="I83" s="237"/>
      <c r="J83" s="237"/>
      <c r="K83" s="36"/>
      <c r="L83" s="36"/>
      <c r="M83" s="36"/>
      <c r="N83" s="237"/>
      <c r="O83" s="237"/>
      <c r="P83" s="237"/>
      <c r="Q83" s="237"/>
      <c r="R83" s="237"/>
      <c r="S83" s="237"/>
      <c r="T83" s="237"/>
      <c r="U83" s="237"/>
      <c r="V83" s="237"/>
      <c r="W83" s="237"/>
      <c r="X83" s="237"/>
      <c r="Y83" s="237"/>
      <c r="Z83" s="237"/>
      <c r="AA83" s="237"/>
      <c r="AB83" s="237"/>
      <c r="AC83" s="237"/>
      <c r="AD83" s="237"/>
      <c r="AE83" s="237"/>
      <c r="AF83" s="237"/>
      <c r="AG83" s="237"/>
      <c r="AH83" s="237"/>
      <c r="AI83" s="237"/>
      <c r="AJ83" s="237"/>
      <c r="AK83" s="237"/>
      <c r="AL83" s="237"/>
      <c r="AM83" s="237"/>
      <c r="AN83" s="237"/>
      <c r="AO83" s="237"/>
      <c r="AP83" s="237"/>
      <c r="AQ83" s="237"/>
      <c r="AR83" s="237"/>
      <c r="AS83" s="237"/>
      <c r="AT83" s="237"/>
      <c r="AU83" s="237"/>
      <c r="AV83" s="237"/>
      <c r="AW83" s="237"/>
      <c r="AX83" s="237"/>
      <c r="AY83" s="237"/>
      <c r="AZ83" s="237"/>
      <c r="BA83" s="237"/>
      <c r="BB83" s="237"/>
      <c r="BC83" s="237"/>
      <c r="BD83" s="237"/>
      <c r="BE83" s="237"/>
      <c r="BF83" s="237"/>
      <c r="BG83" s="237"/>
      <c r="BH83" s="237"/>
      <c r="BI83" s="237"/>
      <c r="BJ83" s="237"/>
      <c r="BK83" s="237"/>
      <c r="BL83" s="237"/>
      <c r="BM83" s="237"/>
      <c r="BN83" s="237"/>
      <c r="BO83" s="237"/>
      <c r="BP83" s="237"/>
      <c r="BQ83" s="237"/>
      <c r="BR83" s="237"/>
      <c r="BS83" s="237"/>
      <c r="BT83" s="237"/>
      <c r="BU83" s="237"/>
      <c r="BV83" s="237"/>
      <c r="BW83" s="237"/>
      <c r="BX83" s="237"/>
      <c r="BY83" s="237"/>
      <c r="BZ83" s="237"/>
      <c r="CA83" s="237"/>
      <c r="CB83" s="237"/>
      <c r="CC83" s="237"/>
      <c r="CD83" s="237"/>
      <c r="CE83" s="237"/>
      <c r="CF83" s="237"/>
      <c r="CG83" s="237"/>
      <c r="CH83" s="237"/>
      <c r="CI83" s="237"/>
      <c r="CJ83" s="237"/>
      <c r="CK83" s="237"/>
      <c r="CL83" s="237"/>
      <c r="CM83" s="237"/>
      <c r="CN83" s="237"/>
      <c r="CO83" s="237"/>
      <c r="CP83" s="237"/>
      <c r="CQ83" s="237"/>
      <c r="CR83" s="237"/>
      <c r="CS83" s="237"/>
      <c r="CT83" s="237"/>
      <c r="CU83" s="237"/>
      <c r="CV83" s="237"/>
      <c r="CW83" s="237"/>
      <c r="CX83" s="237"/>
      <c r="CY83" s="237"/>
      <c r="CZ83" s="237"/>
      <c r="DA83" s="237"/>
      <c r="DB83" s="237"/>
      <c r="DC83" s="237"/>
      <c r="DD83" s="237"/>
      <c r="DE83" s="237"/>
      <c r="DF83" s="237"/>
      <c r="DG83" s="237"/>
      <c r="DH83" s="237"/>
      <c r="DI83" s="237"/>
      <c r="DJ83" s="237"/>
      <c r="DK83" s="237"/>
      <c r="DL83" s="237"/>
      <c r="DM83" s="237"/>
      <c r="DN83" s="237"/>
      <c r="DO83" s="237"/>
      <c r="DP83" s="237"/>
      <c r="DQ83" s="237"/>
      <c r="DR83" s="237"/>
      <c r="DS83" s="237"/>
      <c r="DT83" s="237"/>
      <c r="DU83" s="237"/>
      <c r="DV83" s="237"/>
      <c r="DW83" s="237"/>
      <c r="DX83" s="237"/>
      <c r="DY83" s="237"/>
      <c r="DZ83" s="237"/>
      <c r="EA83" s="237"/>
      <c r="EB83" s="237"/>
      <c r="EC83" s="237"/>
      <c r="ED83" s="237"/>
      <c r="EE83" s="237"/>
      <c r="EF83" s="237"/>
      <c r="EG83" s="237"/>
      <c r="EH83" s="237"/>
      <c r="EI83" s="237"/>
      <c r="EJ83" s="237"/>
      <c r="EK83" s="237"/>
      <c r="EL83" s="237"/>
      <c r="EM83" s="237"/>
      <c r="EN83" s="237"/>
      <c r="EO83" s="237"/>
      <c r="EP83" s="237"/>
    </row>
    <row r="84" spans="2:146" ht="14.1" customHeight="1">
      <c r="B84" s="20" t="s">
        <v>23</v>
      </c>
      <c r="D84" s="306" t="s">
        <v>97</v>
      </c>
      <c r="E84" s="71"/>
      <c r="F84" s="82"/>
      <c r="G84" s="82"/>
      <c r="H84" s="71"/>
      <c r="I84" s="71"/>
      <c r="J84" s="71"/>
      <c r="K84" s="10">
        <f t="shared" ref="K84:V84" ca="1" si="654">K81+K82-K83</f>
        <v>0</v>
      </c>
      <c r="L84" s="10">
        <f t="shared" ca="1" si="654"/>
        <v>0</v>
      </c>
      <c r="M84" s="10">
        <f t="shared" ca="1" si="654"/>
        <v>0</v>
      </c>
      <c r="N84" s="71">
        <f t="shared" ca="1" si="654"/>
        <v>0</v>
      </c>
      <c r="O84" s="71">
        <f t="shared" ca="1" si="654"/>
        <v>0</v>
      </c>
      <c r="P84" s="71">
        <f t="shared" ca="1" si="654"/>
        <v>0</v>
      </c>
      <c r="Q84" s="71">
        <f t="shared" ca="1" si="654"/>
        <v>137976.35327458259</v>
      </c>
      <c r="R84" s="71">
        <f t="shared" ca="1" si="654"/>
        <v>137976.35327458259</v>
      </c>
      <c r="S84" s="71">
        <f t="shared" ca="1" si="654"/>
        <v>137976.35327458259</v>
      </c>
      <c r="T84" s="71">
        <f t="shared" ca="1" si="654"/>
        <v>137976.35327458259</v>
      </c>
      <c r="U84" s="71">
        <f t="shared" ca="1" si="654"/>
        <v>137976.35327458259</v>
      </c>
      <c r="V84" s="71">
        <f t="shared" ca="1" si="654"/>
        <v>137976.35327458259</v>
      </c>
      <c r="W84" s="71">
        <f t="shared" ref="W84:CE84" ca="1" si="655">W81+W82-W83</f>
        <v>137976.35327458259</v>
      </c>
      <c r="X84" s="71">
        <f t="shared" ca="1" si="655"/>
        <v>137976.35327458259</v>
      </c>
      <c r="Y84" s="71">
        <f t="shared" ca="1" si="655"/>
        <v>137976.35327458259</v>
      </c>
      <c r="Z84" s="71">
        <f t="shared" ca="1" si="655"/>
        <v>137976.35327458259</v>
      </c>
      <c r="AA84" s="71">
        <f t="shared" ca="1" si="655"/>
        <v>137976.35327458259</v>
      </c>
      <c r="AB84" s="71">
        <f t="shared" ca="1" si="655"/>
        <v>137976.35327458259</v>
      </c>
      <c r="AC84" s="71">
        <f t="shared" ca="1" si="655"/>
        <v>137976.35327458259</v>
      </c>
      <c r="AD84" s="71">
        <f t="shared" ca="1" si="655"/>
        <v>137976.35327458259</v>
      </c>
      <c r="AE84" s="71">
        <f t="shared" ca="1" si="655"/>
        <v>137976.35327458259</v>
      </c>
      <c r="AF84" s="71">
        <f t="shared" ca="1" si="655"/>
        <v>137976.35327458259</v>
      </c>
      <c r="AG84" s="71">
        <f t="shared" ca="1" si="655"/>
        <v>137976.35327458259</v>
      </c>
      <c r="AH84" s="71">
        <f t="shared" ca="1" si="655"/>
        <v>137976.35327458259</v>
      </c>
      <c r="AI84" s="71">
        <f t="shared" ca="1" si="655"/>
        <v>137976.35327458259</v>
      </c>
      <c r="AJ84" s="71">
        <f t="shared" ca="1" si="655"/>
        <v>137976.35327458259</v>
      </c>
      <c r="AK84" s="71">
        <f t="shared" ca="1" si="655"/>
        <v>137976.35327458259</v>
      </c>
      <c r="AL84" s="71">
        <f t="shared" ca="1" si="655"/>
        <v>137976.35327458259</v>
      </c>
      <c r="AM84" s="71">
        <f t="shared" ca="1" si="655"/>
        <v>137976.35327458259</v>
      </c>
      <c r="AN84" s="71">
        <f t="shared" ca="1" si="655"/>
        <v>137976.35327458259</v>
      </c>
      <c r="AO84" s="71">
        <f t="shared" ca="1" si="655"/>
        <v>137976.35327458259</v>
      </c>
      <c r="AP84" s="71">
        <f t="shared" ca="1" si="655"/>
        <v>137976.35327458259</v>
      </c>
      <c r="AQ84" s="71">
        <f t="shared" ca="1" si="655"/>
        <v>137976.35327458259</v>
      </c>
      <c r="AR84" s="71">
        <f t="shared" ca="1" si="655"/>
        <v>137976.35327458259</v>
      </c>
      <c r="AS84" s="71">
        <f t="shared" ca="1" si="655"/>
        <v>137976.35327458259</v>
      </c>
      <c r="AT84" s="71">
        <f t="shared" ca="1" si="655"/>
        <v>137976.35327458259</v>
      </c>
      <c r="AU84" s="71">
        <f t="shared" ca="1" si="655"/>
        <v>137976.35327458259</v>
      </c>
      <c r="AV84" s="71">
        <f t="shared" ca="1" si="655"/>
        <v>137976.35327458259</v>
      </c>
      <c r="AW84" s="71">
        <f t="shared" ca="1" si="655"/>
        <v>137976.35327458259</v>
      </c>
      <c r="AX84" s="71">
        <f t="shared" ca="1" si="655"/>
        <v>137976.35327458259</v>
      </c>
      <c r="AY84" s="71">
        <f t="shared" ca="1" si="655"/>
        <v>137976.35327458259</v>
      </c>
      <c r="AZ84" s="71">
        <f t="shared" ca="1" si="655"/>
        <v>137976.35327458259</v>
      </c>
      <c r="BA84" s="71">
        <f t="shared" ca="1" si="655"/>
        <v>137976.35327458259</v>
      </c>
      <c r="BB84" s="71">
        <f t="shared" ca="1" si="655"/>
        <v>137976.35327458259</v>
      </c>
      <c r="BC84" s="71">
        <f t="shared" ca="1" si="655"/>
        <v>137976.35327458259</v>
      </c>
      <c r="BD84" s="71">
        <f t="shared" ca="1" si="655"/>
        <v>137976.35327458259</v>
      </c>
      <c r="BE84" s="71">
        <f t="shared" ca="1" si="655"/>
        <v>137976.35327458259</v>
      </c>
      <c r="BF84" s="71">
        <f t="shared" ca="1" si="655"/>
        <v>137976.35327458259</v>
      </c>
      <c r="BG84" s="71">
        <f t="shared" ca="1" si="655"/>
        <v>137976.35327458259</v>
      </c>
      <c r="BH84" s="71">
        <f t="shared" ca="1" si="655"/>
        <v>137976.35327458259</v>
      </c>
      <c r="BI84" s="71">
        <f t="shared" ca="1" si="655"/>
        <v>137976.35327458259</v>
      </c>
      <c r="BJ84" s="71">
        <f t="shared" ca="1" si="655"/>
        <v>137976.35327458259</v>
      </c>
      <c r="BK84" s="71">
        <f t="shared" ca="1" si="655"/>
        <v>137976.35327458259</v>
      </c>
      <c r="BL84" s="71">
        <f t="shared" ca="1" si="655"/>
        <v>137976.35327458259</v>
      </c>
      <c r="BM84" s="71">
        <f t="shared" ca="1" si="655"/>
        <v>137976.35327458259</v>
      </c>
      <c r="BN84" s="71">
        <f t="shared" ca="1" si="655"/>
        <v>137976.35327458259</v>
      </c>
      <c r="BO84" s="71">
        <f t="shared" ca="1" si="655"/>
        <v>137976.35327458259</v>
      </c>
      <c r="BP84" s="71">
        <f t="shared" ca="1" si="655"/>
        <v>137976.35327458259</v>
      </c>
      <c r="BQ84" s="71">
        <f t="shared" ca="1" si="655"/>
        <v>137976.35327458259</v>
      </c>
      <c r="BR84" s="71">
        <f t="shared" ca="1" si="655"/>
        <v>137976.35327458259</v>
      </c>
      <c r="BS84" s="71">
        <f t="shared" ca="1" si="655"/>
        <v>137976.35327458259</v>
      </c>
      <c r="BT84" s="71">
        <f t="shared" ca="1" si="655"/>
        <v>137976.35327458259</v>
      </c>
      <c r="BU84" s="71">
        <f t="shared" ca="1" si="655"/>
        <v>137976.35327458259</v>
      </c>
      <c r="BV84" s="71">
        <f t="shared" ca="1" si="655"/>
        <v>137976.35327458259</v>
      </c>
      <c r="BW84" s="71">
        <f t="shared" ca="1" si="655"/>
        <v>137976.35327458259</v>
      </c>
      <c r="BX84" s="71">
        <f t="shared" ca="1" si="655"/>
        <v>137976.35327458259</v>
      </c>
      <c r="BY84" s="71">
        <f t="shared" ca="1" si="655"/>
        <v>137976.35327458259</v>
      </c>
      <c r="BZ84" s="71">
        <f t="shared" ca="1" si="655"/>
        <v>137976.35327458259</v>
      </c>
      <c r="CA84" s="71">
        <f t="shared" ca="1" si="655"/>
        <v>137976.35327458259</v>
      </c>
      <c r="CB84" s="71">
        <f t="shared" ca="1" si="655"/>
        <v>137976.35327458259</v>
      </c>
      <c r="CC84" s="71">
        <f t="shared" ca="1" si="655"/>
        <v>137976.35327458259</v>
      </c>
      <c r="CD84" s="71">
        <f t="shared" ca="1" si="655"/>
        <v>137976.35327458259</v>
      </c>
      <c r="CE84" s="71">
        <f t="shared" ca="1" si="655"/>
        <v>137976.35327458259</v>
      </c>
      <c r="CF84" s="71">
        <f t="shared" ref="CF84:DG84" ca="1" si="656">CF81+CF82-CF83</f>
        <v>137976.35327458259</v>
      </c>
      <c r="CG84" s="71">
        <f t="shared" ca="1" si="656"/>
        <v>137976.35327458259</v>
      </c>
      <c r="CH84" s="71">
        <f t="shared" ca="1" si="656"/>
        <v>137976.35327458259</v>
      </c>
      <c r="CI84" s="71">
        <f t="shared" ca="1" si="656"/>
        <v>137976.35327458259</v>
      </c>
      <c r="CJ84" s="71">
        <f t="shared" ca="1" si="656"/>
        <v>137976.35327458259</v>
      </c>
      <c r="CK84" s="71">
        <f t="shared" ca="1" si="656"/>
        <v>137976.35327458259</v>
      </c>
      <c r="CL84" s="71">
        <f t="shared" ca="1" si="656"/>
        <v>137976.35327458259</v>
      </c>
      <c r="CM84" s="71">
        <f t="shared" ca="1" si="656"/>
        <v>137976.35327458259</v>
      </c>
      <c r="CN84" s="71">
        <f t="shared" ca="1" si="656"/>
        <v>137976.35327458259</v>
      </c>
      <c r="CO84" s="71">
        <f t="shared" ca="1" si="656"/>
        <v>137976.35327458259</v>
      </c>
      <c r="CP84" s="71">
        <f t="shared" ca="1" si="656"/>
        <v>137976.35327458259</v>
      </c>
      <c r="CQ84" s="71">
        <f t="shared" ca="1" si="656"/>
        <v>137976.35327458259</v>
      </c>
      <c r="CR84" s="71">
        <f t="shared" ca="1" si="656"/>
        <v>137976.35327458259</v>
      </c>
      <c r="CS84" s="71">
        <f t="shared" ca="1" si="656"/>
        <v>137976.35327458259</v>
      </c>
      <c r="CT84" s="71">
        <f t="shared" ca="1" si="656"/>
        <v>0</v>
      </c>
      <c r="CU84" s="71">
        <f t="shared" ca="1" si="656"/>
        <v>0</v>
      </c>
      <c r="CV84" s="71">
        <f t="shared" ca="1" si="656"/>
        <v>0</v>
      </c>
      <c r="CW84" s="71">
        <f t="shared" ca="1" si="656"/>
        <v>0</v>
      </c>
      <c r="CX84" s="71">
        <f t="shared" ca="1" si="656"/>
        <v>0</v>
      </c>
      <c r="CY84" s="71">
        <f t="shared" ca="1" si="656"/>
        <v>0</v>
      </c>
      <c r="CZ84" s="71">
        <f t="shared" ca="1" si="656"/>
        <v>0</v>
      </c>
      <c r="DA84" s="71">
        <f t="shared" ca="1" si="656"/>
        <v>0</v>
      </c>
      <c r="DB84" s="71">
        <f t="shared" ca="1" si="656"/>
        <v>0</v>
      </c>
      <c r="DC84" s="71">
        <f t="shared" ca="1" si="656"/>
        <v>0</v>
      </c>
      <c r="DD84" s="71">
        <f t="shared" ca="1" si="656"/>
        <v>0</v>
      </c>
      <c r="DE84" s="71">
        <f t="shared" ca="1" si="656"/>
        <v>0</v>
      </c>
      <c r="DF84" s="71">
        <f t="shared" ca="1" si="656"/>
        <v>0</v>
      </c>
      <c r="DG84" s="71">
        <f t="shared" ca="1" si="656"/>
        <v>0</v>
      </c>
      <c r="DH84" s="71">
        <f t="shared" ref="DH84:EP84" ca="1" si="657">DH81+DH82-DH83</f>
        <v>0</v>
      </c>
      <c r="DI84" s="71">
        <f t="shared" ca="1" si="657"/>
        <v>0</v>
      </c>
      <c r="DJ84" s="71">
        <f t="shared" ca="1" si="657"/>
        <v>0</v>
      </c>
      <c r="DK84" s="71">
        <f t="shared" ca="1" si="657"/>
        <v>0</v>
      </c>
      <c r="DL84" s="71">
        <f t="shared" ca="1" si="657"/>
        <v>0</v>
      </c>
      <c r="DM84" s="71">
        <f t="shared" ca="1" si="657"/>
        <v>0</v>
      </c>
      <c r="DN84" s="71">
        <f t="shared" ca="1" si="657"/>
        <v>0</v>
      </c>
      <c r="DO84" s="71">
        <f t="shared" ca="1" si="657"/>
        <v>0</v>
      </c>
      <c r="DP84" s="71">
        <f t="shared" ca="1" si="657"/>
        <v>0</v>
      </c>
      <c r="DQ84" s="71">
        <f t="shared" ca="1" si="657"/>
        <v>0</v>
      </c>
      <c r="DR84" s="71">
        <f t="shared" ca="1" si="657"/>
        <v>0</v>
      </c>
      <c r="DS84" s="71">
        <f t="shared" ca="1" si="657"/>
        <v>0</v>
      </c>
      <c r="DT84" s="71">
        <f t="shared" ca="1" si="657"/>
        <v>0</v>
      </c>
      <c r="DU84" s="71">
        <f t="shared" ca="1" si="657"/>
        <v>0</v>
      </c>
      <c r="DV84" s="71">
        <f t="shared" ca="1" si="657"/>
        <v>0</v>
      </c>
      <c r="DW84" s="71">
        <f t="shared" ca="1" si="657"/>
        <v>0</v>
      </c>
      <c r="DX84" s="71">
        <f t="shared" ca="1" si="657"/>
        <v>0</v>
      </c>
      <c r="DY84" s="71">
        <f t="shared" ca="1" si="657"/>
        <v>0</v>
      </c>
      <c r="DZ84" s="71">
        <f t="shared" ca="1" si="657"/>
        <v>0</v>
      </c>
      <c r="EA84" s="71">
        <f t="shared" ca="1" si="657"/>
        <v>0</v>
      </c>
      <c r="EB84" s="71">
        <f t="shared" ca="1" si="657"/>
        <v>0</v>
      </c>
      <c r="EC84" s="71">
        <f t="shared" ca="1" si="657"/>
        <v>0</v>
      </c>
      <c r="ED84" s="71">
        <f t="shared" ca="1" si="657"/>
        <v>0</v>
      </c>
      <c r="EE84" s="71">
        <f t="shared" ca="1" si="657"/>
        <v>0</v>
      </c>
      <c r="EF84" s="71">
        <f t="shared" ca="1" si="657"/>
        <v>0</v>
      </c>
      <c r="EG84" s="71">
        <f t="shared" ca="1" si="657"/>
        <v>0</v>
      </c>
      <c r="EH84" s="71">
        <f t="shared" ca="1" si="657"/>
        <v>0</v>
      </c>
      <c r="EI84" s="71">
        <f t="shared" ca="1" si="657"/>
        <v>0</v>
      </c>
      <c r="EJ84" s="71">
        <f t="shared" ca="1" si="657"/>
        <v>0</v>
      </c>
      <c r="EK84" s="71">
        <f t="shared" ca="1" si="657"/>
        <v>0</v>
      </c>
      <c r="EL84" s="71">
        <f t="shared" ca="1" si="657"/>
        <v>0</v>
      </c>
      <c r="EM84" s="71">
        <f t="shared" ca="1" si="657"/>
        <v>0</v>
      </c>
      <c r="EN84" s="71">
        <f t="shared" ca="1" si="657"/>
        <v>0</v>
      </c>
      <c r="EO84" s="71">
        <f t="shared" ca="1" si="657"/>
        <v>0</v>
      </c>
      <c r="EP84" s="71">
        <f t="shared" ca="1" si="657"/>
        <v>0</v>
      </c>
    </row>
    <row r="85" spans="2:146" ht="14.1" customHeight="1">
      <c r="B85" s="20"/>
      <c r="D85" s="306"/>
      <c r="E85" s="71"/>
      <c r="F85" s="82"/>
      <c r="G85" s="82"/>
      <c r="H85" s="71"/>
      <c r="I85" s="71"/>
      <c r="J85" s="71"/>
      <c r="K85" s="10"/>
      <c r="L85" s="10"/>
      <c r="M85" s="10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  <c r="EI85" s="71"/>
      <c r="EJ85" s="71"/>
      <c r="EK85" s="71"/>
      <c r="EL85" s="71"/>
      <c r="EM85" s="71"/>
      <c r="EN85" s="71"/>
      <c r="EO85" s="71"/>
      <c r="EP85" s="71"/>
    </row>
    <row r="86" spans="2:146" ht="14.1" customHeight="1">
      <c r="B86" s="20" t="s">
        <v>24</v>
      </c>
      <c r="D86" s="306" t="s">
        <v>97</v>
      </c>
      <c r="E86" s="71"/>
      <c r="F86" s="82"/>
      <c r="G86" s="256"/>
      <c r="H86" s="71"/>
      <c r="I86" s="71"/>
      <c r="J86" s="71"/>
      <c r="K86" s="10">
        <f t="shared" ref="K86:AP86" ca="1" si="658">J89*(K$4&lt;=운영종료분기)</f>
        <v>0</v>
      </c>
      <c r="L86" s="10">
        <f t="shared" ca="1" si="658"/>
        <v>0</v>
      </c>
      <c r="M86" s="10">
        <f t="shared" ca="1" si="658"/>
        <v>0</v>
      </c>
      <c r="N86" s="71">
        <f t="shared" ca="1" si="658"/>
        <v>0</v>
      </c>
      <c r="O86" s="71">
        <f t="shared" ca="1" si="658"/>
        <v>0</v>
      </c>
      <c r="P86" s="71">
        <f t="shared" ca="1" si="658"/>
        <v>0</v>
      </c>
      <c r="Q86" s="71">
        <f t="shared" ca="1" si="658"/>
        <v>0</v>
      </c>
      <c r="R86" s="71">
        <f t="shared" ca="1" si="658"/>
        <v>0</v>
      </c>
      <c r="S86" s="71">
        <f t="shared" ca="1" si="658"/>
        <v>1724.7044159322825</v>
      </c>
      <c r="T86" s="71">
        <f t="shared" ca="1" si="658"/>
        <v>3449.4088318645649</v>
      </c>
      <c r="U86" s="71">
        <f t="shared" ca="1" si="658"/>
        <v>5174.1132477968476</v>
      </c>
      <c r="V86" s="71">
        <f t="shared" ca="1" si="658"/>
        <v>6898.8176637291299</v>
      </c>
      <c r="W86" s="71">
        <f t="shared" ca="1" si="658"/>
        <v>8623.5220796614121</v>
      </c>
      <c r="X86" s="71">
        <f t="shared" ca="1" si="658"/>
        <v>10348.226495593695</v>
      </c>
      <c r="Y86" s="71">
        <f t="shared" ca="1" si="658"/>
        <v>12072.930911525978</v>
      </c>
      <c r="Z86" s="71">
        <f t="shared" ca="1" si="658"/>
        <v>13797.635327458262</v>
      </c>
      <c r="AA86" s="71">
        <f t="shared" ca="1" si="658"/>
        <v>15522.339743390545</v>
      </c>
      <c r="AB86" s="71">
        <f t="shared" ca="1" si="658"/>
        <v>17247.044159322828</v>
      </c>
      <c r="AC86" s="71">
        <f t="shared" ca="1" si="658"/>
        <v>18971.748575255111</v>
      </c>
      <c r="AD86" s="71">
        <f t="shared" ca="1" si="658"/>
        <v>20696.452991187394</v>
      </c>
      <c r="AE86" s="71">
        <f t="shared" ca="1" si="658"/>
        <v>22421.157407119677</v>
      </c>
      <c r="AF86" s="71">
        <f t="shared" ca="1" si="658"/>
        <v>24145.861823051961</v>
      </c>
      <c r="AG86" s="71">
        <f t="shared" ca="1" si="658"/>
        <v>25870.566238984244</v>
      </c>
      <c r="AH86" s="71">
        <f t="shared" ca="1" si="658"/>
        <v>27595.270654916527</v>
      </c>
      <c r="AI86" s="71">
        <f t="shared" ca="1" si="658"/>
        <v>29319.97507084881</v>
      </c>
      <c r="AJ86" s="71">
        <f t="shared" ca="1" si="658"/>
        <v>31044.679486781093</v>
      </c>
      <c r="AK86" s="71">
        <f t="shared" ca="1" si="658"/>
        <v>32769.383902713373</v>
      </c>
      <c r="AL86" s="71">
        <f t="shared" ca="1" si="658"/>
        <v>34494.088318645656</v>
      </c>
      <c r="AM86" s="71">
        <f t="shared" ca="1" si="658"/>
        <v>36218.792734577939</v>
      </c>
      <c r="AN86" s="71">
        <f t="shared" ca="1" si="658"/>
        <v>37943.497150510222</v>
      </c>
      <c r="AO86" s="71">
        <f t="shared" ca="1" si="658"/>
        <v>39668.201566442505</v>
      </c>
      <c r="AP86" s="71">
        <f t="shared" ca="1" si="658"/>
        <v>41392.905982374788</v>
      </c>
      <c r="AQ86" s="71">
        <f t="shared" ref="AQ86:BV86" ca="1" si="659">AP89*(AQ$4&lt;=운영종료분기)</f>
        <v>43117.610398307072</v>
      </c>
      <c r="AR86" s="71">
        <f t="shared" ca="1" si="659"/>
        <v>44842.314814239355</v>
      </c>
      <c r="AS86" s="71">
        <f t="shared" ca="1" si="659"/>
        <v>46567.019230171638</v>
      </c>
      <c r="AT86" s="71">
        <f t="shared" ca="1" si="659"/>
        <v>48291.723646103921</v>
      </c>
      <c r="AU86" s="71">
        <f t="shared" ca="1" si="659"/>
        <v>50016.428062036204</v>
      </c>
      <c r="AV86" s="71">
        <f t="shared" ca="1" si="659"/>
        <v>51741.132477968487</v>
      </c>
      <c r="AW86" s="71">
        <f t="shared" ca="1" si="659"/>
        <v>53465.836893900771</v>
      </c>
      <c r="AX86" s="71">
        <f t="shared" ca="1" si="659"/>
        <v>55190.541309833054</v>
      </c>
      <c r="AY86" s="71">
        <f t="shared" ca="1" si="659"/>
        <v>56915.245725765337</v>
      </c>
      <c r="AZ86" s="71">
        <f t="shared" ca="1" si="659"/>
        <v>58639.95014169762</v>
      </c>
      <c r="BA86" s="71">
        <f t="shared" ca="1" si="659"/>
        <v>60364.654557629903</v>
      </c>
      <c r="BB86" s="71">
        <f t="shared" ca="1" si="659"/>
        <v>62089.358973562186</v>
      </c>
      <c r="BC86" s="71">
        <f t="shared" ca="1" si="659"/>
        <v>63814.063389494469</v>
      </c>
      <c r="BD86" s="71">
        <f t="shared" ca="1" si="659"/>
        <v>65538.767805426745</v>
      </c>
      <c r="BE86" s="71">
        <f t="shared" ca="1" si="659"/>
        <v>67263.472221359028</v>
      </c>
      <c r="BF86" s="71">
        <f t="shared" ca="1" si="659"/>
        <v>68988.176637291312</v>
      </c>
      <c r="BG86" s="71">
        <f t="shared" ca="1" si="659"/>
        <v>70712.881053223595</v>
      </c>
      <c r="BH86" s="71">
        <f t="shared" ca="1" si="659"/>
        <v>72437.585469155878</v>
      </c>
      <c r="BI86" s="71">
        <f t="shared" ca="1" si="659"/>
        <v>74162.289885088161</v>
      </c>
      <c r="BJ86" s="71">
        <f t="shared" ca="1" si="659"/>
        <v>75886.994301020444</v>
      </c>
      <c r="BK86" s="71">
        <f t="shared" ca="1" si="659"/>
        <v>77611.698716952727</v>
      </c>
      <c r="BL86" s="71">
        <f t="shared" ca="1" si="659"/>
        <v>79336.403132885011</v>
      </c>
      <c r="BM86" s="71">
        <f t="shared" ca="1" si="659"/>
        <v>81061.107548817294</v>
      </c>
      <c r="BN86" s="71">
        <f t="shared" ca="1" si="659"/>
        <v>82785.811964749577</v>
      </c>
      <c r="BO86" s="71">
        <f t="shared" ca="1" si="659"/>
        <v>84510.51638068186</v>
      </c>
      <c r="BP86" s="71">
        <f t="shared" ca="1" si="659"/>
        <v>86235.220796614143</v>
      </c>
      <c r="BQ86" s="71">
        <f t="shared" ca="1" si="659"/>
        <v>87959.925212546426</v>
      </c>
      <c r="BR86" s="71">
        <f t="shared" ca="1" si="659"/>
        <v>89684.629628478709</v>
      </c>
      <c r="BS86" s="71">
        <f t="shared" ca="1" si="659"/>
        <v>91409.334044410993</v>
      </c>
      <c r="BT86" s="71">
        <f t="shared" ca="1" si="659"/>
        <v>93134.038460343276</v>
      </c>
      <c r="BU86" s="71">
        <f t="shared" ca="1" si="659"/>
        <v>94858.742876275559</v>
      </c>
      <c r="BV86" s="71">
        <f t="shared" ca="1" si="659"/>
        <v>96583.447292207842</v>
      </c>
      <c r="BW86" s="71">
        <f t="shared" ref="BW86:DB86" ca="1" si="660">BV89*(BW$4&lt;=운영종료분기)</f>
        <v>98308.151708140125</v>
      </c>
      <c r="BX86" s="71">
        <f t="shared" ca="1" si="660"/>
        <v>100032.85612407241</v>
      </c>
      <c r="BY86" s="71">
        <f t="shared" ca="1" si="660"/>
        <v>101757.56054000469</v>
      </c>
      <c r="BZ86" s="71">
        <f t="shared" ca="1" si="660"/>
        <v>103482.26495593697</v>
      </c>
      <c r="CA86" s="71">
        <f t="shared" ca="1" si="660"/>
        <v>105206.96937186926</v>
      </c>
      <c r="CB86" s="71">
        <f t="shared" ca="1" si="660"/>
        <v>106931.67378780154</v>
      </c>
      <c r="CC86" s="71">
        <f t="shared" ca="1" si="660"/>
        <v>108656.37820373382</v>
      </c>
      <c r="CD86" s="71">
        <f t="shared" ca="1" si="660"/>
        <v>110381.08261966611</v>
      </c>
      <c r="CE86" s="71">
        <f t="shared" ca="1" si="660"/>
        <v>112105.78703559839</v>
      </c>
      <c r="CF86" s="71">
        <f t="shared" ca="1" si="660"/>
        <v>113830.49145153067</v>
      </c>
      <c r="CG86" s="71">
        <f t="shared" ca="1" si="660"/>
        <v>115555.19586746296</v>
      </c>
      <c r="CH86" s="71">
        <f t="shared" ca="1" si="660"/>
        <v>117279.90028339524</v>
      </c>
      <c r="CI86" s="71">
        <f t="shared" ca="1" si="660"/>
        <v>119004.60469932752</v>
      </c>
      <c r="CJ86" s="71">
        <f t="shared" ca="1" si="660"/>
        <v>120729.30911525981</v>
      </c>
      <c r="CK86" s="71">
        <f t="shared" ca="1" si="660"/>
        <v>122454.01353119209</v>
      </c>
      <c r="CL86" s="71">
        <f t="shared" ca="1" si="660"/>
        <v>124178.71794712437</v>
      </c>
      <c r="CM86" s="71">
        <f t="shared" ca="1" si="660"/>
        <v>125903.42236305666</v>
      </c>
      <c r="CN86" s="71">
        <f t="shared" ca="1" si="660"/>
        <v>127628.12677898894</v>
      </c>
      <c r="CO86" s="71">
        <f t="shared" ca="1" si="660"/>
        <v>129352.83119492122</v>
      </c>
      <c r="CP86" s="71">
        <f t="shared" ca="1" si="660"/>
        <v>131077.53561085349</v>
      </c>
      <c r="CQ86" s="71">
        <f t="shared" ca="1" si="660"/>
        <v>132802.24002678576</v>
      </c>
      <c r="CR86" s="71">
        <f t="shared" ca="1" si="660"/>
        <v>134526.94444271803</v>
      </c>
      <c r="CS86" s="71">
        <f t="shared" ca="1" si="660"/>
        <v>136251.6488586503</v>
      </c>
      <c r="CT86" s="71">
        <f t="shared" ca="1" si="660"/>
        <v>0</v>
      </c>
      <c r="CU86" s="71">
        <f t="shared" ca="1" si="660"/>
        <v>0</v>
      </c>
      <c r="CV86" s="71">
        <f t="shared" ca="1" si="660"/>
        <v>0</v>
      </c>
      <c r="CW86" s="71">
        <f t="shared" ca="1" si="660"/>
        <v>0</v>
      </c>
      <c r="CX86" s="71">
        <f t="shared" ca="1" si="660"/>
        <v>0</v>
      </c>
      <c r="CY86" s="71">
        <f t="shared" ca="1" si="660"/>
        <v>0</v>
      </c>
      <c r="CZ86" s="71">
        <f t="shared" ca="1" si="660"/>
        <v>0</v>
      </c>
      <c r="DA86" s="71">
        <f t="shared" ca="1" si="660"/>
        <v>0</v>
      </c>
      <c r="DB86" s="71">
        <f t="shared" ca="1" si="660"/>
        <v>0</v>
      </c>
      <c r="DC86" s="71">
        <f t="shared" ref="DC86:DG86" ca="1" si="661">DB89*(DC$4&lt;=운영종료분기)</f>
        <v>0</v>
      </c>
      <c r="DD86" s="71">
        <f t="shared" ca="1" si="661"/>
        <v>0</v>
      </c>
      <c r="DE86" s="71">
        <f t="shared" ca="1" si="661"/>
        <v>0</v>
      </c>
      <c r="DF86" s="71">
        <f t="shared" ca="1" si="661"/>
        <v>0</v>
      </c>
      <c r="DG86" s="71">
        <f t="shared" ca="1" si="661"/>
        <v>0</v>
      </c>
      <c r="DH86" s="71">
        <f t="shared" ref="DH86" ca="1" si="662">DG89*(DH$4&lt;=운영종료분기)</f>
        <v>0</v>
      </c>
      <c r="DI86" s="71">
        <f t="shared" ref="DI86" ca="1" si="663">DH89*(DI$4&lt;=운영종료분기)</f>
        <v>0</v>
      </c>
      <c r="DJ86" s="71">
        <f t="shared" ref="DJ86" ca="1" si="664">DI89*(DJ$4&lt;=운영종료분기)</f>
        <v>0</v>
      </c>
      <c r="DK86" s="71">
        <f t="shared" ref="DK86" ca="1" si="665">DJ89*(DK$4&lt;=운영종료분기)</f>
        <v>0</v>
      </c>
      <c r="DL86" s="71">
        <f t="shared" ref="DL86" ca="1" si="666">DK89*(DL$4&lt;=운영종료분기)</f>
        <v>0</v>
      </c>
      <c r="DM86" s="71">
        <f t="shared" ref="DM86" ca="1" si="667">DL89*(DM$4&lt;=운영종료분기)</f>
        <v>0</v>
      </c>
      <c r="DN86" s="71">
        <f t="shared" ref="DN86" ca="1" si="668">DM89*(DN$4&lt;=운영종료분기)</f>
        <v>0</v>
      </c>
      <c r="DO86" s="71">
        <f t="shared" ref="DO86" ca="1" si="669">DN89*(DO$4&lt;=운영종료분기)</f>
        <v>0</v>
      </c>
      <c r="DP86" s="71">
        <f t="shared" ref="DP86" ca="1" si="670">DO89*(DP$4&lt;=운영종료분기)</f>
        <v>0</v>
      </c>
      <c r="DQ86" s="71">
        <f t="shared" ref="DQ86" ca="1" si="671">DP89*(DQ$4&lt;=운영종료분기)</f>
        <v>0</v>
      </c>
      <c r="DR86" s="71">
        <f t="shared" ref="DR86" ca="1" si="672">DQ89*(DR$4&lt;=운영종료분기)</f>
        <v>0</v>
      </c>
      <c r="DS86" s="71">
        <f t="shared" ref="DS86" ca="1" si="673">DR89*(DS$4&lt;=운영종료분기)</f>
        <v>0</v>
      </c>
      <c r="DT86" s="71">
        <f t="shared" ref="DT86" ca="1" si="674">DS89*(DT$4&lt;=운영종료분기)</f>
        <v>0</v>
      </c>
      <c r="DU86" s="71">
        <f t="shared" ref="DU86" ca="1" si="675">DT89*(DU$4&lt;=운영종료분기)</f>
        <v>0</v>
      </c>
      <c r="DV86" s="71">
        <f t="shared" ref="DV86" ca="1" si="676">DU89*(DV$4&lt;=운영종료분기)</f>
        <v>0</v>
      </c>
      <c r="DW86" s="71">
        <f t="shared" ref="DW86" ca="1" si="677">DV89*(DW$4&lt;=운영종료분기)</f>
        <v>0</v>
      </c>
      <c r="DX86" s="71">
        <f t="shared" ref="DX86" ca="1" si="678">DW89*(DX$4&lt;=운영종료분기)</f>
        <v>0</v>
      </c>
      <c r="DY86" s="71">
        <f t="shared" ref="DY86" ca="1" si="679">DX89*(DY$4&lt;=운영종료분기)</f>
        <v>0</v>
      </c>
      <c r="DZ86" s="71">
        <f t="shared" ref="DZ86" ca="1" si="680">DY89*(DZ$4&lt;=운영종료분기)</f>
        <v>0</v>
      </c>
      <c r="EA86" s="71">
        <f t="shared" ref="EA86" ca="1" si="681">DZ89*(EA$4&lt;=운영종료분기)</f>
        <v>0</v>
      </c>
      <c r="EB86" s="71">
        <f t="shared" ref="EB86" ca="1" si="682">EA89*(EB$4&lt;=운영종료분기)</f>
        <v>0</v>
      </c>
      <c r="EC86" s="71">
        <f t="shared" ref="EC86" ca="1" si="683">EB89*(EC$4&lt;=운영종료분기)</f>
        <v>0</v>
      </c>
      <c r="ED86" s="71">
        <f t="shared" ref="ED86" ca="1" si="684">EC89*(ED$4&lt;=운영종료분기)</f>
        <v>0</v>
      </c>
      <c r="EE86" s="71">
        <f t="shared" ref="EE86" ca="1" si="685">ED89*(EE$4&lt;=운영종료분기)</f>
        <v>0</v>
      </c>
      <c r="EF86" s="71">
        <f t="shared" ref="EF86" ca="1" si="686">EE89*(EF$4&lt;=운영종료분기)</f>
        <v>0</v>
      </c>
      <c r="EG86" s="71">
        <f t="shared" ref="EG86" ca="1" si="687">EF89*(EG$4&lt;=운영종료분기)</f>
        <v>0</v>
      </c>
      <c r="EH86" s="71">
        <f t="shared" ref="EH86" ca="1" si="688">EG89*(EH$4&lt;=운영종료분기)</f>
        <v>0</v>
      </c>
      <c r="EI86" s="71">
        <f t="shared" ref="EI86" ca="1" si="689">EH89*(EI$4&lt;=운영종료분기)</f>
        <v>0</v>
      </c>
      <c r="EJ86" s="71">
        <f t="shared" ref="EJ86" ca="1" si="690">EI89*(EJ$4&lt;=운영종료분기)</f>
        <v>0</v>
      </c>
      <c r="EK86" s="71">
        <f t="shared" ref="EK86" ca="1" si="691">EJ89*(EK$4&lt;=운영종료분기)</f>
        <v>0</v>
      </c>
      <c r="EL86" s="71">
        <f t="shared" ref="EL86" ca="1" si="692">EK89*(EL$4&lt;=운영종료분기)</f>
        <v>0</v>
      </c>
      <c r="EM86" s="71">
        <f t="shared" ref="EM86" ca="1" si="693">EL89*(EM$4&lt;=운영종료분기)</f>
        <v>0</v>
      </c>
      <c r="EN86" s="71">
        <f t="shared" ref="EN86" ca="1" si="694">EM89*(EN$4&lt;=운영종료분기)</f>
        <v>0</v>
      </c>
      <c r="EO86" s="71">
        <f t="shared" ref="EO86" ca="1" si="695">EN89*(EO$4&lt;=운영종료분기)</f>
        <v>0</v>
      </c>
      <c r="EP86" s="71">
        <f t="shared" ref="EP86" ca="1" si="696">EO89*(EP$4&lt;=운영종료분기)</f>
        <v>0</v>
      </c>
    </row>
    <row r="87" spans="2:146" ht="14.1" customHeight="1">
      <c r="B87" s="139" t="s">
        <v>25</v>
      </c>
      <c r="C87" s="344">
        <f ca="1">Assum!F374</f>
        <v>20</v>
      </c>
      <c r="D87" s="308" t="s">
        <v>97</v>
      </c>
      <c r="E87" s="217">
        <f ca="1">SUM(G87:EP87)</f>
        <v>137976.35327458259</v>
      </c>
      <c r="F87" s="236"/>
      <c r="G87" s="236"/>
      <c r="H87" s="217"/>
      <c r="I87" s="217"/>
      <c r="J87" s="217"/>
      <c r="K87" s="343">
        <f t="shared" ref="K87:AP87" ca="1" si="697">(K$4&lt;운영종료분기)*MIN(J91,SUM(K81:K82)/($C87*4))+(K$4=운영종료분기)*(K81+K82-K86)</f>
        <v>0</v>
      </c>
      <c r="L87" s="343">
        <f t="shared" ca="1" si="697"/>
        <v>0</v>
      </c>
      <c r="M87" s="343">
        <f t="shared" ca="1" si="697"/>
        <v>0</v>
      </c>
      <c r="N87" s="343">
        <f t="shared" ca="1" si="697"/>
        <v>0</v>
      </c>
      <c r="O87" s="343">
        <f t="shared" ca="1" si="697"/>
        <v>0</v>
      </c>
      <c r="P87" s="343">
        <f t="shared" ca="1" si="697"/>
        <v>0</v>
      </c>
      <c r="Q87" s="343">
        <f t="shared" ca="1" si="697"/>
        <v>0</v>
      </c>
      <c r="R87" s="343">
        <f t="shared" ca="1" si="697"/>
        <v>1724.7044159322825</v>
      </c>
      <c r="S87" s="343">
        <f t="shared" ca="1" si="697"/>
        <v>1724.7044159322825</v>
      </c>
      <c r="T87" s="343">
        <f t="shared" ca="1" si="697"/>
        <v>1724.7044159322825</v>
      </c>
      <c r="U87" s="343">
        <f t="shared" ca="1" si="697"/>
        <v>1724.7044159322825</v>
      </c>
      <c r="V87" s="343">
        <f t="shared" ca="1" si="697"/>
        <v>1724.7044159322825</v>
      </c>
      <c r="W87" s="343">
        <f t="shared" ca="1" si="697"/>
        <v>1724.7044159322825</v>
      </c>
      <c r="X87" s="343">
        <f t="shared" ca="1" si="697"/>
        <v>1724.7044159322825</v>
      </c>
      <c r="Y87" s="343">
        <f t="shared" ca="1" si="697"/>
        <v>1724.7044159322825</v>
      </c>
      <c r="Z87" s="343">
        <f t="shared" ca="1" si="697"/>
        <v>1724.7044159322825</v>
      </c>
      <c r="AA87" s="343">
        <f t="shared" ca="1" si="697"/>
        <v>1724.7044159322825</v>
      </c>
      <c r="AB87" s="343">
        <f t="shared" ca="1" si="697"/>
        <v>1724.7044159322825</v>
      </c>
      <c r="AC87" s="343">
        <f t="shared" ca="1" si="697"/>
        <v>1724.7044159322825</v>
      </c>
      <c r="AD87" s="343">
        <f t="shared" ca="1" si="697"/>
        <v>1724.7044159322825</v>
      </c>
      <c r="AE87" s="343">
        <f t="shared" ca="1" si="697"/>
        <v>1724.7044159322825</v>
      </c>
      <c r="AF87" s="343">
        <f t="shared" ca="1" si="697"/>
        <v>1724.7044159322825</v>
      </c>
      <c r="AG87" s="343">
        <f t="shared" ca="1" si="697"/>
        <v>1724.7044159322825</v>
      </c>
      <c r="AH87" s="343">
        <f t="shared" ca="1" si="697"/>
        <v>1724.7044159322825</v>
      </c>
      <c r="AI87" s="343">
        <f t="shared" ca="1" si="697"/>
        <v>1724.7044159322825</v>
      </c>
      <c r="AJ87" s="343">
        <f t="shared" ca="1" si="697"/>
        <v>1724.7044159322825</v>
      </c>
      <c r="AK87" s="343">
        <f t="shared" ca="1" si="697"/>
        <v>1724.7044159322825</v>
      </c>
      <c r="AL87" s="343">
        <f t="shared" ca="1" si="697"/>
        <v>1724.7044159322825</v>
      </c>
      <c r="AM87" s="343">
        <f t="shared" ca="1" si="697"/>
        <v>1724.7044159322825</v>
      </c>
      <c r="AN87" s="343">
        <f t="shared" ca="1" si="697"/>
        <v>1724.7044159322825</v>
      </c>
      <c r="AO87" s="343">
        <f t="shared" ca="1" si="697"/>
        <v>1724.7044159322825</v>
      </c>
      <c r="AP87" s="343">
        <f t="shared" ca="1" si="697"/>
        <v>1724.7044159322825</v>
      </c>
      <c r="AQ87" s="343">
        <f t="shared" ref="AQ87:BV87" ca="1" si="698">(AQ$4&lt;운영종료분기)*MIN(AP91,SUM(AQ81:AQ82)/($C87*4))+(AQ$4=운영종료분기)*(AQ81+AQ82-AQ86)</f>
        <v>1724.7044159322825</v>
      </c>
      <c r="AR87" s="343">
        <f t="shared" ca="1" si="698"/>
        <v>1724.7044159322825</v>
      </c>
      <c r="AS87" s="343">
        <f t="shared" ca="1" si="698"/>
        <v>1724.7044159322825</v>
      </c>
      <c r="AT87" s="343">
        <f t="shared" ca="1" si="698"/>
        <v>1724.7044159322825</v>
      </c>
      <c r="AU87" s="343">
        <f t="shared" ca="1" si="698"/>
        <v>1724.7044159322825</v>
      </c>
      <c r="AV87" s="343">
        <f t="shared" ca="1" si="698"/>
        <v>1724.7044159322825</v>
      </c>
      <c r="AW87" s="343">
        <f t="shared" ca="1" si="698"/>
        <v>1724.7044159322825</v>
      </c>
      <c r="AX87" s="343">
        <f t="shared" ca="1" si="698"/>
        <v>1724.7044159322825</v>
      </c>
      <c r="AY87" s="343">
        <f t="shared" ca="1" si="698"/>
        <v>1724.7044159322825</v>
      </c>
      <c r="AZ87" s="343">
        <f t="shared" ca="1" si="698"/>
        <v>1724.7044159322825</v>
      </c>
      <c r="BA87" s="343">
        <f t="shared" ca="1" si="698"/>
        <v>1724.7044159322825</v>
      </c>
      <c r="BB87" s="343">
        <f t="shared" ca="1" si="698"/>
        <v>1724.7044159322825</v>
      </c>
      <c r="BC87" s="343">
        <f t="shared" ca="1" si="698"/>
        <v>1724.7044159322825</v>
      </c>
      <c r="BD87" s="343">
        <f t="shared" ca="1" si="698"/>
        <v>1724.7044159322825</v>
      </c>
      <c r="BE87" s="343">
        <f t="shared" ca="1" si="698"/>
        <v>1724.7044159322825</v>
      </c>
      <c r="BF87" s="343">
        <f t="shared" ca="1" si="698"/>
        <v>1724.7044159322825</v>
      </c>
      <c r="BG87" s="343">
        <f t="shared" ca="1" si="698"/>
        <v>1724.7044159322825</v>
      </c>
      <c r="BH87" s="343">
        <f t="shared" ca="1" si="698"/>
        <v>1724.7044159322825</v>
      </c>
      <c r="BI87" s="343">
        <f t="shared" ca="1" si="698"/>
        <v>1724.7044159322825</v>
      </c>
      <c r="BJ87" s="343">
        <f t="shared" ca="1" si="698"/>
        <v>1724.7044159322825</v>
      </c>
      <c r="BK87" s="343">
        <f t="shared" ca="1" si="698"/>
        <v>1724.7044159322825</v>
      </c>
      <c r="BL87" s="343">
        <f t="shared" ca="1" si="698"/>
        <v>1724.7044159322825</v>
      </c>
      <c r="BM87" s="343">
        <f t="shared" ca="1" si="698"/>
        <v>1724.7044159322825</v>
      </c>
      <c r="BN87" s="343">
        <f t="shared" ca="1" si="698"/>
        <v>1724.7044159322825</v>
      </c>
      <c r="BO87" s="343">
        <f t="shared" ca="1" si="698"/>
        <v>1724.7044159322825</v>
      </c>
      <c r="BP87" s="343">
        <f t="shared" ca="1" si="698"/>
        <v>1724.7044159322825</v>
      </c>
      <c r="BQ87" s="343">
        <f t="shared" ca="1" si="698"/>
        <v>1724.7044159322825</v>
      </c>
      <c r="BR87" s="343">
        <f t="shared" ca="1" si="698"/>
        <v>1724.7044159322825</v>
      </c>
      <c r="BS87" s="343">
        <f t="shared" ca="1" si="698"/>
        <v>1724.7044159322825</v>
      </c>
      <c r="BT87" s="343">
        <f t="shared" ca="1" si="698"/>
        <v>1724.7044159322825</v>
      </c>
      <c r="BU87" s="343">
        <f t="shared" ca="1" si="698"/>
        <v>1724.7044159322825</v>
      </c>
      <c r="BV87" s="343">
        <f t="shared" ca="1" si="698"/>
        <v>1724.7044159322825</v>
      </c>
      <c r="BW87" s="343">
        <f t="shared" ref="BW87:DB87" ca="1" si="699">(BW$4&lt;운영종료분기)*MIN(BV91,SUM(BW81:BW82)/($C87*4))+(BW$4=운영종료분기)*(BW81+BW82-BW86)</f>
        <v>1724.7044159322825</v>
      </c>
      <c r="BX87" s="343">
        <f t="shared" ca="1" si="699"/>
        <v>1724.7044159322825</v>
      </c>
      <c r="BY87" s="343">
        <f t="shared" ca="1" si="699"/>
        <v>1724.7044159322825</v>
      </c>
      <c r="BZ87" s="343">
        <f t="shared" ca="1" si="699"/>
        <v>1724.7044159322825</v>
      </c>
      <c r="CA87" s="343">
        <f t="shared" ca="1" si="699"/>
        <v>1724.7044159322825</v>
      </c>
      <c r="CB87" s="343">
        <f t="shared" ca="1" si="699"/>
        <v>1724.7044159322825</v>
      </c>
      <c r="CC87" s="343">
        <f t="shared" ca="1" si="699"/>
        <v>1724.7044159322825</v>
      </c>
      <c r="CD87" s="343">
        <f t="shared" ca="1" si="699"/>
        <v>1724.7044159322825</v>
      </c>
      <c r="CE87" s="343">
        <f t="shared" ca="1" si="699"/>
        <v>1724.7044159322825</v>
      </c>
      <c r="CF87" s="343">
        <f t="shared" ca="1" si="699"/>
        <v>1724.7044159322825</v>
      </c>
      <c r="CG87" s="343">
        <f t="shared" ca="1" si="699"/>
        <v>1724.7044159322825</v>
      </c>
      <c r="CH87" s="343">
        <f t="shared" ca="1" si="699"/>
        <v>1724.7044159322825</v>
      </c>
      <c r="CI87" s="343">
        <f t="shared" ca="1" si="699"/>
        <v>1724.7044159322825</v>
      </c>
      <c r="CJ87" s="343">
        <f t="shared" ca="1" si="699"/>
        <v>1724.7044159322825</v>
      </c>
      <c r="CK87" s="343">
        <f t="shared" ca="1" si="699"/>
        <v>1724.7044159322825</v>
      </c>
      <c r="CL87" s="343">
        <f t="shared" ca="1" si="699"/>
        <v>1724.7044159322825</v>
      </c>
      <c r="CM87" s="343">
        <f t="shared" ca="1" si="699"/>
        <v>1724.7044159322825</v>
      </c>
      <c r="CN87" s="343">
        <f t="shared" ca="1" si="699"/>
        <v>1724.7044159322825</v>
      </c>
      <c r="CO87" s="343">
        <f t="shared" ca="1" si="699"/>
        <v>1724.7044159322825</v>
      </c>
      <c r="CP87" s="343">
        <f t="shared" ca="1" si="699"/>
        <v>1724.7044159322825</v>
      </c>
      <c r="CQ87" s="343">
        <f t="shared" ca="1" si="699"/>
        <v>1724.7044159322825</v>
      </c>
      <c r="CR87" s="343">
        <f t="shared" ca="1" si="699"/>
        <v>1724.7044159322825</v>
      </c>
      <c r="CS87" s="343">
        <f t="shared" ca="1" si="699"/>
        <v>1724.7044159322977</v>
      </c>
      <c r="CT87" s="343">
        <f t="shared" ca="1" si="699"/>
        <v>0</v>
      </c>
      <c r="CU87" s="343">
        <f t="shared" ca="1" si="699"/>
        <v>0</v>
      </c>
      <c r="CV87" s="343">
        <f t="shared" ca="1" si="699"/>
        <v>0</v>
      </c>
      <c r="CW87" s="343">
        <f t="shared" ca="1" si="699"/>
        <v>0</v>
      </c>
      <c r="CX87" s="343">
        <f t="shared" ca="1" si="699"/>
        <v>0</v>
      </c>
      <c r="CY87" s="343">
        <f t="shared" ca="1" si="699"/>
        <v>0</v>
      </c>
      <c r="CZ87" s="343">
        <f t="shared" ca="1" si="699"/>
        <v>0</v>
      </c>
      <c r="DA87" s="343">
        <f t="shared" ca="1" si="699"/>
        <v>0</v>
      </c>
      <c r="DB87" s="343">
        <f t="shared" ca="1" si="699"/>
        <v>0</v>
      </c>
      <c r="DC87" s="343">
        <f t="shared" ref="DC87:DG87" ca="1" si="700">(DC$4&lt;운영종료분기)*MIN(DB91,SUM(DC81:DC82)/($C87*4))+(DC$4=운영종료분기)*(DC81+DC82-DC86)</f>
        <v>0</v>
      </c>
      <c r="DD87" s="343">
        <f t="shared" ca="1" si="700"/>
        <v>0</v>
      </c>
      <c r="DE87" s="343">
        <f t="shared" ca="1" si="700"/>
        <v>0</v>
      </c>
      <c r="DF87" s="343">
        <f t="shared" ca="1" si="700"/>
        <v>0</v>
      </c>
      <c r="DG87" s="343">
        <f t="shared" ca="1" si="700"/>
        <v>0</v>
      </c>
      <c r="DH87" s="343">
        <f t="shared" ref="DH87" ca="1" si="701">(DH$4&lt;운영종료분기)*MIN(DG91,SUM(DH81:DH82)/($C87*4))+(DH$4=운영종료분기)*(DH81+DH82-DH86)</f>
        <v>0</v>
      </c>
      <c r="DI87" s="343">
        <f t="shared" ref="DI87" ca="1" si="702">(DI$4&lt;운영종료분기)*MIN(DH91,SUM(DI81:DI82)/($C87*4))+(DI$4=운영종료분기)*(DI81+DI82-DI86)</f>
        <v>0</v>
      </c>
      <c r="DJ87" s="343">
        <f t="shared" ref="DJ87" ca="1" si="703">(DJ$4&lt;운영종료분기)*MIN(DI91,SUM(DJ81:DJ82)/($C87*4))+(DJ$4=운영종료분기)*(DJ81+DJ82-DJ86)</f>
        <v>0</v>
      </c>
      <c r="DK87" s="343">
        <f t="shared" ref="DK87" ca="1" si="704">(DK$4&lt;운영종료분기)*MIN(DJ91,SUM(DK81:DK82)/($C87*4))+(DK$4=운영종료분기)*(DK81+DK82-DK86)</f>
        <v>0</v>
      </c>
      <c r="DL87" s="343">
        <f t="shared" ref="DL87" ca="1" si="705">(DL$4&lt;운영종료분기)*MIN(DK91,SUM(DL81:DL82)/($C87*4))+(DL$4=운영종료분기)*(DL81+DL82-DL86)</f>
        <v>0</v>
      </c>
      <c r="DM87" s="343">
        <f t="shared" ref="DM87" ca="1" si="706">(DM$4&lt;운영종료분기)*MIN(DL91,SUM(DM81:DM82)/($C87*4))+(DM$4=운영종료분기)*(DM81+DM82-DM86)</f>
        <v>0</v>
      </c>
      <c r="DN87" s="343">
        <f t="shared" ref="DN87" ca="1" si="707">(DN$4&lt;운영종료분기)*MIN(DM91,SUM(DN81:DN82)/($C87*4))+(DN$4=운영종료분기)*(DN81+DN82-DN86)</f>
        <v>0</v>
      </c>
      <c r="DO87" s="343">
        <f t="shared" ref="DO87" ca="1" si="708">(DO$4&lt;운영종료분기)*MIN(DN91,SUM(DO81:DO82)/($C87*4))+(DO$4=운영종료분기)*(DO81+DO82-DO86)</f>
        <v>0</v>
      </c>
      <c r="DP87" s="343">
        <f t="shared" ref="DP87" ca="1" si="709">(DP$4&lt;운영종료분기)*MIN(DO91,SUM(DP81:DP82)/($C87*4))+(DP$4=운영종료분기)*(DP81+DP82-DP86)</f>
        <v>0</v>
      </c>
      <c r="DQ87" s="343">
        <f t="shared" ref="DQ87" ca="1" si="710">(DQ$4&lt;운영종료분기)*MIN(DP91,SUM(DQ81:DQ82)/($C87*4))+(DQ$4=운영종료분기)*(DQ81+DQ82-DQ86)</f>
        <v>0</v>
      </c>
      <c r="DR87" s="343">
        <f t="shared" ref="DR87" ca="1" si="711">(DR$4&lt;운영종료분기)*MIN(DQ91,SUM(DR81:DR82)/($C87*4))+(DR$4=운영종료분기)*(DR81+DR82-DR86)</f>
        <v>0</v>
      </c>
      <c r="DS87" s="343">
        <f t="shared" ref="DS87" ca="1" si="712">(DS$4&lt;운영종료분기)*MIN(DR91,SUM(DS81:DS82)/($C87*4))+(DS$4=운영종료분기)*(DS81+DS82-DS86)</f>
        <v>0</v>
      </c>
      <c r="DT87" s="343">
        <f t="shared" ref="DT87" ca="1" si="713">(DT$4&lt;운영종료분기)*MIN(DS91,SUM(DT81:DT82)/($C87*4))+(DT$4=운영종료분기)*(DT81+DT82-DT86)</f>
        <v>0</v>
      </c>
      <c r="DU87" s="343">
        <f t="shared" ref="DU87" ca="1" si="714">(DU$4&lt;운영종료분기)*MIN(DT91,SUM(DU81:DU82)/($C87*4))+(DU$4=운영종료분기)*(DU81+DU82-DU86)</f>
        <v>0</v>
      </c>
      <c r="DV87" s="343">
        <f t="shared" ref="DV87" ca="1" si="715">(DV$4&lt;운영종료분기)*MIN(DU91,SUM(DV81:DV82)/($C87*4))+(DV$4=운영종료분기)*(DV81+DV82-DV86)</f>
        <v>0</v>
      </c>
      <c r="DW87" s="343">
        <f t="shared" ref="DW87" ca="1" si="716">(DW$4&lt;운영종료분기)*MIN(DV91,SUM(DW81:DW82)/($C87*4))+(DW$4=운영종료분기)*(DW81+DW82-DW86)</f>
        <v>0</v>
      </c>
      <c r="DX87" s="343">
        <f t="shared" ref="DX87" ca="1" si="717">(DX$4&lt;운영종료분기)*MIN(DW91,SUM(DX81:DX82)/($C87*4))+(DX$4=운영종료분기)*(DX81+DX82-DX86)</f>
        <v>0</v>
      </c>
      <c r="DY87" s="343">
        <f t="shared" ref="DY87" ca="1" si="718">(DY$4&lt;운영종료분기)*MIN(DX91,SUM(DY81:DY82)/($C87*4))+(DY$4=운영종료분기)*(DY81+DY82-DY86)</f>
        <v>0</v>
      </c>
      <c r="DZ87" s="343">
        <f t="shared" ref="DZ87" ca="1" si="719">(DZ$4&lt;운영종료분기)*MIN(DY91,SUM(DZ81:DZ82)/($C87*4))+(DZ$4=운영종료분기)*(DZ81+DZ82-DZ86)</f>
        <v>0</v>
      </c>
      <c r="EA87" s="343">
        <f t="shared" ref="EA87" ca="1" si="720">(EA$4&lt;운영종료분기)*MIN(DZ91,SUM(EA81:EA82)/($C87*4))+(EA$4=운영종료분기)*(EA81+EA82-EA86)</f>
        <v>0</v>
      </c>
      <c r="EB87" s="343">
        <f t="shared" ref="EB87" ca="1" si="721">(EB$4&lt;운영종료분기)*MIN(EA91,SUM(EB81:EB82)/($C87*4))+(EB$4=운영종료분기)*(EB81+EB82-EB86)</f>
        <v>0</v>
      </c>
      <c r="EC87" s="343">
        <f t="shared" ref="EC87" ca="1" si="722">(EC$4&lt;운영종료분기)*MIN(EB91,SUM(EC81:EC82)/($C87*4))+(EC$4=운영종료분기)*(EC81+EC82-EC86)</f>
        <v>0</v>
      </c>
      <c r="ED87" s="343">
        <f t="shared" ref="ED87" ca="1" si="723">(ED$4&lt;운영종료분기)*MIN(EC91,SUM(ED81:ED82)/($C87*4))+(ED$4=운영종료분기)*(ED81+ED82-ED86)</f>
        <v>0</v>
      </c>
      <c r="EE87" s="343">
        <f t="shared" ref="EE87" ca="1" si="724">(EE$4&lt;운영종료분기)*MIN(ED91,SUM(EE81:EE82)/($C87*4))+(EE$4=운영종료분기)*(EE81+EE82-EE86)</f>
        <v>0</v>
      </c>
      <c r="EF87" s="343">
        <f t="shared" ref="EF87" ca="1" si="725">(EF$4&lt;운영종료분기)*MIN(EE91,SUM(EF81:EF82)/($C87*4))+(EF$4=운영종료분기)*(EF81+EF82-EF86)</f>
        <v>0</v>
      </c>
      <c r="EG87" s="343">
        <f t="shared" ref="EG87" ca="1" si="726">(EG$4&lt;운영종료분기)*MIN(EF91,SUM(EG81:EG82)/($C87*4))+(EG$4=운영종료분기)*(EG81+EG82-EG86)</f>
        <v>0</v>
      </c>
      <c r="EH87" s="343">
        <f t="shared" ref="EH87" ca="1" si="727">(EH$4&lt;운영종료분기)*MIN(EG91,SUM(EH81:EH82)/($C87*4))+(EH$4=운영종료분기)*(EH81+EH82-EH86)</f>
        <v>0</v>
      </c>
      <c r="EI87" s="343">
        <f t="shared" ref="EI87" ca="1" si="728">(EI$4&lt;운영종료분기)*MIN(EH91,SUM(EI81:EI82)/($C87*4))+(EI$4=운영종료분기)*(EI81+EI82-EI86)</f>
        <v>0</v>
      </c>
      <c r="EJ87" s="343">
        <f t="shared" ref="EJ87" ca="1" si="729">(EJ$4&lt;운영종료분기)*MIN(EI91,SUM(EJ81:EJ82)/($C87*4))+(EJ$4=운영종료분기)*(EJ81+EJ82-EJ86)</f>
        <v>0</v>
      </c>
      <c r="EK87" s="343">
        <f t="shared" ref="EK87" ca="1" si="730">(EK$4&lt;운영종료분기)*MIN(EJ91,SUM(EK81:EK82)/($C87*4))+(EK$4=운영종료분기)*(EK81+EK82-EK86)</f>
        <v>0</v>
      </c>
      <c r="EL87" s="343">
        <f t="shared" ref="EL87" ca="1" si="731">(EL$4&lt;운영종료분기)*MIN(EK91,SUM(EL81:EL82)/($C87*4))+(EL$4=운영종료분기)*(EL81+EL82-EL86)</f>
        <v>0</v>
      </c>
      <c r="EM87" s="343">
        <f t="shared" ref="EM87" ca="1" si="732">(EM$4&lt;운영종료분기)*MIN(EL91,SUM(EM81:EM82)/($C87*4))+(EM$4=운영종료분기)*(EM81+EM82-EM86)</f>
        <v>0</v>
      </c>
      <c r="EN87" s="343">
        <f t="shared" ref="EN87" ca="1" si="733">(EN$4&lt;운영종료분기)*MIN(EM91,SUM(EN81:EN82)/($C87*4))+(EN$4=운영종료분기)*(EN81+EN82-EN86)</f>
        <v>0</v>
      </c>
      <c r="EO87" s="343">
        <f t="shared" ref="EO87" ca="1" si="734">(EO$4&lt;운영종료분기)*MIN(EN91,SUM(EO81:EO82)/($C87*4))+(EO$4=운영종료분기)*(EO81+EO82-EO86)</f>
        <v>0</v>
      </c>
      <c r="EP87" s="343">
        <f t="shared" ref="EP87" ca="1" si="735">(EP$4&lt;운영종료분기)*MIN(EO91,SUM(EP81:EP82)/($C87*4))+(EP$4=운영종료분기)*(EP81+EP82-EP86)</f>
        <v>0</v>
      </c>
    </row>
    <row r="88" spans="2:146" ht="14.1" customHeight="1">
      <c r="B88" s="30" t="s">
        <v>22</v>
      </c>
      <c r="C88" s="46"/>
      <c r="D88" s="356" t="s">
        <v>97</v>
      </c>
      <c r="E88" s="237">
        <f>SUM(G88:EP88)</f>
        <v>0</v>
      </c>
      <c r="F88" s="83"/>
      <c r="G88" s="83"/>
      <c r="H88" s="237"/>
      <c r="I88" s="237"/>
      <c r="J88" s="237"/>
      <c r="K88" s="36"/>
      <c r="L88" s="36"/>
      <c r="M88" s="36"/>
      <c r="N88" s="237"/>
      <c r="O88" s="237"/>
      <c r="P88" s="237"/>
      <c r="Q88" s="237"/>
      <c r="R88" s="237"/>
      <c r="S88" s="237"/>
      <c r="T88" s="237"/>
      <c r="U88" s="237"/>
      <c r="V88" s="237"/>
      <c r="W88" s="237"/>
      <c r="X88" s="237"/>
      <c r="Y88" s="237"/>
      <c r="Z88" s="237"/>
      <c r="AA88" s="237"/>
      <c r="AB88" s="237"/>
      <c r="AC88" s="237"/>
      <c r="AD88" s="237"/>
      <c r="AE88" s="237"/>
      <c r="AF88" s="237"/>
      <c r="AG88" s="237"/>
      <c r="AH88" s="237"/>
      <c r="AI88" s="237"/>
      <c r="AJ88" s="237"/>
      <c r="AK88" s="237"/>
      <c r="AL88" s="237"/>
      <c r="AM88" s="237"/>
      <c r="AN88" s="237"/>
      <c r="AO88" s="237"/>
      <c r="AP88" s="237"/>
      <c r="AQ88" s="237"/>
      <c r="AR88" s="237"/>
      <c r="AS88" s="237"/>
      <c r="AT88" s="237"/>
      <c r="AU88" s="237"/>
      <c r="AV88" s="237"/>
      <c r="AW88" s="237"/>
      <c r="AX88" s="237"/>
      <c r="AY88" s="237"/>
      <c r="AZ88" s="237"/>
      <c r="BA88" s="237"/>
      <c r="BB88" s="237"/>
      <c r="BC88" s="237"/>
      <c r="BD88" s="237"/>
      <c r="BE88" s="237"/>
      <c r="BF88" s="237"/>
      <c r="BG88" s="237"/>
      <c r="BH88" s="237"/>
      <c r="BI88" s="237"/>
      <c r="BJ88" s="237"/>
      <c r="BK88" s="237"/>
      <c r="BL88" s="237"/>
      <c r="BM88" s="237"/>
      <c r="BN88" s="237"/>
      <c r="BO88" s="237"/>
      <c r="BP88" s="237"/>
      <c r="BQ88" s="237"/>
      <c r="BR88" s="237"/>
      <c r="BS88" s="237"/>
      <c r="BT88" s="237"/>
      <c r="BU88" s="237"/>
      <c r="BV88" s="237"/>
      <c r="BW88" s="237"/>
      <c r="BX88" s="237"/>
      <c r="BY88" s="237"/>
      <c r="BZ88" s="237"/>
      <c r="CA88" s="237"/>
      <c r="CB88" s="237"/>
      <c r="CC88" s="237"/>
      <c r="CD88" s="237"/>
      <c r="CE88" s="237"/>
      <c r="CF88" s="237"/>
      <c r="CG88" s="237"/>
      <c r="CH88" s="237"/>
      <c r="CI88" s="237"/>
      <c r="CJ88" s="237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CY88" s="237"/>
      <c r="CZ88" s="237"/>
      <c r="DA88" s="237"/>
      <c r="DB88" s="237"/>
      <c r="DC88" s="237"/>
      <c r="DD88" s="237"/>
      <c r="DE88" s="237"/>
      <c r="DF88" s="237"/>
      <c r="DG88" s="237"/>
      <c r="DH88" s="237"/>
      <c r="DI88" s="237"/>
      <c r="DJ88" s="237"/>
      <c r="DK88" s="237"/>
      <c r="DL88" s="237"/>
      <c r="DM88" s="237"/>
      <c r="DN88" s="237"/>
      <c r="DO88" s="237"/>
      <c r="DP88" s="237"/>
      <c r="DQ88" s="237"/>
      <c r="DR88" s="237"/>
      <c r="DS88" s="237"/>
      <c r="DT88" s="237"/>
      <c r="DU88" s="237"/>
      <c r="DV88" s="237"/>
      <c r="DW88" s="237"/>
      <c r="DX88" s="237"/>
      <c r="DY88" s="237"/>
      <c r="DZ88" s="237"/>
      <c r="EA88" s="237"/>
      <c r="EB88" s="237"/>
      <c r="EC88" s="237"/>
      <c r="ED88" s="237"/>
      <c r="EE88" s="237"/>
      <c r="EF88" s="237"/>
      <c r="EG88" s="237"/>
      <c r="EH88" s="237"/>
      <c r="EI88" s="237"/>
      <c r="EJ88" s="237"/>
      <c r="EK88" s="237"/>
      <c r="EL88" s="237"/>
      <c r="EM88" s="237"/>
      <c r="EN88" s="237"/>
      <c r="EO88" s="237"/>
      <c r="EP88" s="237"/>
    </row>
    <row r="89" spans="2:146" ht="14.1" customHeight="1">
      <c r="B89" s="20" t="s">
        <v>26</v>
      </c>
      <c r="D89" s="306" t="s">
        <v>97</v>
      </c>
      <c r="E89" s="71"/>
      <c r="F89" s="82"/>
      <c r="G89" s="82"/>
      <c r="H89" s="71"/>
      <c r="I89" s="71"/>
      <c r="J89" s="71"/>
      <c r="K89" s="10">
        <f t="shared" ref="K89:V89" ca="1" si="736">K86+K87-K88</f>
        <v>0</v>
      </c>
      <c r="L89" s="10">
        <f t="shared" ca="1" si="736"/>
        <v>0</v>
      </c>
      <c r="M89" s="10">
        <f t="shared" ca="1" si="736"/>
        <v>0</v>
      </c>
      <c r="N89" s="71">
        <f t="shared" ca="1" si="736"/>
        <v>0</v>
      </c>
      <c r="O89" s="71">
        <f t="shared" ca="1" si="736"/>
        <v>0</v>
      </c>
      <c r="P89" s="71">
        <f t="shared" ca="1" si="736"/>
        <v>0</v>
      </c>
      <c r="Q89" s="71">
        <f t="shared" ca="1" si="736"/>
        <v>0</v>
      </c>
      <c r="R89" s="71">
        <f t="shared" ca="1" si="736"/>
        <v>1724.7044159322825</v>
      </c>
      <c r="S89" s="71">
        <f t="shared" ca="1" si="736"/>
        <v>3449.4088318645649</v>
      </c>
      <c r="T89" s="71">
        <f t="shared" ca="1" si="736"/>
        <v>5174.1132477968476</v>
      </c>
      <c r="U89" s="71">
        <f t="shared" ca="1" si="736"/>
        <v>6898.8176637291299</v>
      </c>
      <c r="V89" s="71">
        <f t="shared" ca="1" si="736"/>
        <v>8623.5220796614121</v>
      </c>
      <c r="W89" s="71">
        <f t="shared" ref="W89:CF89" ca="1" si="737">W86+W87-W88</f>
        <v>10348.226495593695</v>
      </c>
      <c r="X89" s="71">
        <f t="shared" ca="1" si="737"/>
        <v>12072.930911525978</v>
      </c>
      <c r="Y89" s="71">
        <f t="shared" ca="1" si="737"/>
        <v>13797.635327458262</v>
      </c>
      <c r="Z89" s="71">
        <f t="shared" ca="1" si="737"/>
        <v>15522.339743390545</v>
      </c>
      <c r="AA89" s="71">
        <f t="shared" ca="1" si="737"/>
        <v>17247.044159322828</v>
      </c>
      <c r="AB89" s="71">
        <f t="shared" ca="1" si="737"/>
        <v>18971.748575255111</v>
      </c>
      <c r="AC89" s="71">
        <f t="shared" ca="1" si="737"/>
        <v>20696.452991187394</v>
      </c>
      <c r="AD89" s="71">
        <f t="shared" ca="1" si="737"/>
        <v>22421.157407119677</v>
      </c>
      <c r="AE89" s="71">
        <f t="shared" ca="1" si="737"/>
        <v>24145.861823051961</v>
      </c>
      <c r="AF89" s="71">
        <f t="shared" ca="1" si="737"/>
        <v>25870.566238984244</v>
      </c>
      <c r="AG89" s="71">
        <f t="shared" ca="1" si="737"/>
        <v>27595.270654916527</v>
      </c>
      <c r="AH89" s="71">
        <f t="shared" ca="1" si="737"/>
        <v>29319.97507084881</v>
      </c>
      <c r="AI89" s="71">
        <f t="shared" ca="1" si="737"/>
        <v>31044.679486781093</v>
      </c>
      <c r="AJ89" s="71">
        <f t="shared" ca="1" si="737"/>
        <v>32769.383902713373</v>
      </c>
      <c r="AK89" s="71">
        <f t="shared" ca="1" si="737"/>
        <v>34494.088318645656</v>
      </c>
      <c r="AL89" s="71">
        <f t="shared" ca="1" si="737"/>
        <v>36218.792734577939</v>
      </c>
      <c r="AM89" s="71">
        <f t="shared" ca="1" si="737"/>
        <v>37943.497150510222</v>
      </c>
      <c r="AN89" s="71">
        <f t="shared" ca="1" si="737"/>
        <v>39668.201566442505</v>
      </c>
      <c r="AO89" s="71">
        <f t="shared" ca="1" si="737"/>
        <v>41392.905982374788</v>
      </c>
      <c r="AP89" s="71">
        <f t="shared" ca="1" si="737"/>
        <v>43117.610398307072</v>
      </c>
      <c r="AQ89" s="71">
        <f t="shared" ca="1" si="737"/>
        <v>44842.314814239355</v>
      </c>
      <c r="AR89" s="71">
        <f t="shared" ca="1" si="737"/>
        <v>46567.019230171638</v>
      </c>
      <c r="AS89" s="71">
        <f t="shared" ca="1" si="737"/>
        <v>48291.723646103921</v>
      </c>
      <c r="AT89" s="71">
        <f t="shared" ca="1" si="737"/>
        <v>50016.428062036204</v>
      </c>
      <c r="AU89" s="71">
        <f t="shared" ca="1" si="737"/>
        <v>51741.132477968487</v>
      </c>
      <c r="AV89" s="71">
        <f t="shared" ca="1" si="737"/>
        <v>53465.836893900771</v>
      </c>
      <c r="AW89" s="71">
        <f t="shared" ca="1" si="737"/>
        <v>55190.541309833054</v>
      </c>
      <c r="AX89" s="71">
        <f t="shared" ca="1" si="737"/>
        <v>56915.245725765337</v>
      </c>
      <c r="AY89" s="71">
        <f t="shared" ca="1" si="737"/>
        <v>58639.95014169762</v>
      </c>
      <c r="AZ89" s="71">
        <f t="shared" ca="1" si="737"/>
        <v>60364.654557629903</v>
      </c>
      <c r="BA89" s="71">
        <f t="shared" ca="1" si="737"/>
        <v>62089.358973562186</v>
      </c>
      <c r="BB89" s="71">
        <f t="shared" ca="1" si="737"/>
        <v>63814.063389494469</v>
      </c>
      <c r="BC89" s="71">
        <f t="shared" ca="1" si="737"/>
        <v>65538.767805426745</v>
      </c>
      <c r="BD89" s="71">
        <f t="shared" ca="1" si="737"/>
        <v>67263.472221359028</v>
      </c>
      <c r="BE89" s="71">
        <f t="shared" ca="1" si="737"/>
        <v>68988.176637291312</v>
      </c>
      <c r="BF89" s="71">
        <f t="shared" ca="1" si="737"/>
        <v>70712.881053223595</v>
      </c>
      <c r="BG89" s="71">
        <f t="shared" ca="1" si="737"/>
        <v>72437.585469155878</v>
      </c>
      <c r="BH89" s="71">
        <f t="shared" ca="1" si="737"/>
        <v>74162.289885088161</v>
      </c>
      <c r="BI89" s="71">
        <f t="shared" ca="1" si="737"/>
        <v>75886.994301020444</v>
      </c>
      <c r="BJ89" s="71">
        <f t="shared" ca="1" si="737"/>
        <v>77611.698716952727</v>
      </c>
      <c r="BK89" s="71">
        <f t="shared" ca="1" si="737"/>
        <v>79336.403132885011</v>
      </c>
      <c r="BL89" s="71">
        <f t="shared" ca="1" si="737"/>
        <v>81061.107548817294</v>
      </c>
      <c r="BM89" s="71">
        <f t="shared" ca="1" si="737"/>
        <v>82785.811964749577</v>
      </c>
      <c r="BN89" s="71">
        <f t="shared" ca="1" si="737"/>
        <v>84510.51638068186</v>
      </c>
      <c r="BO89" s="71">
        <f t="shared" ca="1" si="737"/>
        <v>86235.220796614143</v>
      </c>
      <c r="BP89" s="71">
        <f t="shared" ca="1" si="737"/>
        <v>87959.925212546426</v>
      </c>
      <c r="BQ89" s="71">
        <f t="shared" ca="1" si="737"/>
        <v>89684.629628478709</v>
      </c>
      <c r="BR89" s="71">
        <f t="shared" ca="1" si="737"/>
        <v>91409.334044410993</v>
      </c>
      <c r="BS89" s="71">
        <f t="shared" ca="1" si="737"/>
        <v>93134.038460343276</v>
      </c>
      <c r="BT89" s="71">
        <f t="shared" ca="1" si="737"/>
        <v>94858.742876275559</v>
      </c>
      <c r="BU89" s="71">
        <f t="shared" ca="1" si="737"/>
        <v>96583.447292207842</v>
      </c>
      <c r="BV89" s="71">
        <f t="shared" ca="1" si="737"/>
        <v>98308.151708140125</v>
      </c>
      <c r="BW89" s="71">
        <f t="shared" ca="1" si="737"/>
        <v>100032.85612407241</v>
      </c>
      <c r="BX89" s="71">
        <f t="shared" ca="1" si="737"/>
        <v>101757.56054000469</v>
      </c>
      <c r="BY89" s="71">
        <f t="shared" ca="1" si="737"/>
        <v>103482.26495593697</v>
      </c>
      <c r="BZ89" s="71">
        <f t="shared" ca="1" si="737"/>
        <v>105206.96937186926</v>
      </c>
      <c r="CA89" s="71">
        <f t="shared" ca="1" si="737"/>
        <v>106931.67378780154</v>
      </c>
      <c r="CB89" s="71">
        <f t="shared" ca="1" si="737"/>
        <v>108656.37820373382</v>
      </c>
      <c r="CC89" s="71">
        <f t="shared" ca="1" si="737"/>
        <v>110381.08261966611</v>
      </c>
      <c r="CD89" s="71">
        <f t="shared" ca="1" si="737"/>
        <v>112105.78703559839</v>
      </c>
      <c r="CE89" s="71">
        <f t="shared" ca="1" si="737"/>
        <v>113830.49145153067</v>
      </c>
      <c r="CF89" s="71">
        <f t="shared" ca="1" si="737"/>
        <v>115555.19586746296</v>
      </c>
      <c r="CG89" s="71">
        <f t="shared" ref="CG89:DG89" ca="1" si="738">CG86+CG87-CG88</f>
        <v>117279.90028339524</v>
      </c>
      <c r="CH89" s="71">
        <f t="shared" ca="1" si="738"/>
        <v>119004.60469932752</v>
      </c>
      <c r="CI89" s="71">
        <f t="shared" ca="1" si="738"/>
        <v>120729.30911525981</v>
      </c>
      <c r="CJ89" s="71">
        <f t="shared" ca="1" si="738"/>
        <v>122454.01353119209</v>
      </c>
      <c r="CK89" s="71">
        <f t="shared" ca="1" si="738"/>
        <v>124178.71794712437</v>
      </c>
      <c r="CL89" s="71">
        <f t="shared" ca="1" si="738"/>
        <v>125903.42236305666</v>
      </c>
      <c r="CM89" s="71">
        <f t="shared" ca="1" si="738"/>
        <v>127628.12677898894</v>
      </c>
      <c r="CN89" s="71">
        <f t="shared" ca="1" si="738"/>
        <v>129352.83119492122</v>
      </c>
      <c r="CO89" s="71">
        <f t="shared" ca="1" si="738"/>
        <v>131077.53561085349</v>
      </c>
      <c r="CP89" s="71">
        <f t="shared" ca="1" si="738"/>
        <v>132802.24002678576</v>
      </c>
      <c r="CQ89" s="71">
        <f t="shared" ca="1" si="738"/>
        <v>134526.94444271803</v>
      </c>
      <c r="CR89" s="71">
        <f t="shared" ca="1" si="738"/>
        <v>136251.6488586503</v>
      </c>
      <c r="CS89" s="71">
        <f t="shared" ca="1" si="738"/>
        <v>137976.35327458259</v>
      </c>
      <c r="CT89" s="71">
        <f t="shared" ca="1" si="738"/>
        <v>0</v>
      </c>
      <c r="CU89" s="71">
        <f t="shared" ca="1" si="738"/>
        <v>0</v>
      </c>
      <c r="CV89" s="71">
        <f t="shared" ca="1" si="738"/>
        <v>0</v>
      </c>
      <c r="CW89" s="71">
        <f t="shared" ca="1" si="738"/>
        <v>0</v>
      </c>
      <c r="CX89" s="71">
        <f t="shared" ca="1" si="738"/>
        <v>0</v>
      </c>
      <c r="CY89" s="71">
        <f t="shared" ca="1" si="738"/>
        <v>0</v>
      </c>
      <c r="CZ89" s="71">
        <f t="shared" ca="1" si="738"/>
        <v>0</v>
      </c>
      <c r="DA89" s="71">
        <f t="shared" ca="1" si="738"/>
        <v>0</v>
      </c>
      <c r="DB89" s="71">
        <f t="shared" ca="1" si="738"/>
        <v>0</v>
      </c>
      <c r="DC89" s="71">
        <f t="shared" ca="1" si="738"/>
        <v>0</v>
      </c>
      <c r="DD89" s="71">
        <f t="shared" ca="1" si="738"/>
        <v>0</v>
      </c>
      <c r="DE89" s="71">
        <f t="shared" ca="1" si="738"/>
        <v>0</v>
      </c>
      <c r="DF89" s="71">
        <f t="shared" ca="1" si="738"/>
        <v>0</v>
      </c>
      <c r="DG89" s="71">
        <f t="shared" ca="1" si="738"/>
        <v>0</v>
      </c>
      <c r="DH89" s="71">
        <f t="shared" ref="DH89:EP89" ca="1" si="739">DH86+DH87-DH88</f>
        <v>0</v>
      </c>
      <c r="DI89" s="71">
        <f t="shared" ca="1" si="739"/>
        <v>0</v>
      </c>
      <c r="DJ89" s="71">
        <f t="shared" ca="1" si="739"/>
        <v>0</v>
      </c>
      <c r="DK89" s="71">
        <f t="shared" ca="1" si="739"/>
        <v>0</v>
      </c>
      <c r="DL89" s="71">
        <f t="shared" ca="1" si="739"/>
        <v>0</v>
      </c>
      <c r="DM89" s="71">
        <f t="shared" ca="1" si="739"/>
        <v>0</v>
      </c>
      <c r="DN89" s="71">
        <f t="shared" ca="1" si="739"/>
        <v>0</v>
      </c>
      <c r="DO89" s="71">
        <f t="shared" ca="1" si="739"/>
        <v>0</v>
      </c>
      <c r="DP89" s="71">
        <f t="shared" ca="1" si="739"/>
        <v>0</v>
      </c>
      <c r="DQ89" s="71">
        <f t="shared" ca="1" si="739"/>
        <v>0</v>
      </c>
      <c r="DR89" s="71">
        <f t="shared" ca="1" si="739"/>
        <v>0</v>
      </c>
      <c r="DS89" s="71">
        <f t="shared" ca="1" si="739"/>
        <v>0</v>
      </c>
      <c r="DT89" s="71">
        <f t="shared" ca="1" si="739"/>
        <v>0</v>
      </c>
      <c r="DU89" s="71">
        <f t="shared" ca="1" si="739"/>
        <v>0</v>
      </c>
      <c r="DV89" s="71">
        <f t="shared" ca="1" si="739"/>
        <v>0</v>
      </c>
      <c r="DW89" s="71">
        <f t="shared" ca="1" si="739"/>
        <v>0</v>
      </c>
      <c r="DX89" s="71">
        <f t="shared" ca="1" si="739"/>
        <v>0</v>
      </c>
      <c r="DY89" s="71">
        <f t="shared" ca="1" si="739"/>
        <v>0</v>
      </c>
      <c r="DZ89" s="71">
        <f t="shared" ca="1" si="739"/>
        <v>0</v>
      </c>
      <c r="EA89" s="71">
        <f t="shared" ca="1" si="739"/>
        <v>0</v>
      </c>
      <c r="EB89" s="71">
        <f t="shared" ca="1" si="739"/>
        <v>0</v>
      </c>
      <c r="EC89" s="71">
        <f t="shared" ca="1" si="739"/>
        <v>0</v>
      </c>
      <c r="ED89" s="71">
        <f t="shared" ca="1" si="739"/>
        <v>0</v>
      </c>
      <c r="EE89" s="71">
        <f t="shared" ca="1" si="739"/>
        <v>0</v>
      </c>
      <c r="EF89" s="71">
        <f t="shared" ca="1" si="739"/>
        <v>0</v>
      </c>
      <c r="EG89" s="71">
        <f t="shared" ca="1" si="739"/>
        <v>0</v>
      </c>
      <c r="EH89" s="71">
        <f t="shared" ca="1" si="739"/>
        <v>0</v>
      </c>
      <c r="EI89" s="71">
        <f t="shared" ca="1" si="739"/>
        <v>0</v>
      </c>
      <c r="EJ89" s="71">
        <f t="shared" ca="1" si="739"/>
        <v>0</v>
      </c>
      <c r="EK89" s="71">
        <f t="shared" ca="1" si="739"/>
        <v>0</v>
      </c>
      <c r="EL89" s="71">
        <f t="shared" ca="1" si="739"/>
        <v>0</v>
      </c>
      <c r="EM89" s="71">
        <f t="shared" ca="1" si="739"/>
        <v>0</v>
      </c>
      <c r="EN89" s="71">
        <f t="shared" ca="1" si="739"/>
        <v>0</v>
      </c>
      <c r="EO89" s="71">
        <f t="shared" ca="1" si="739"/>
        <v>0</v>
      </c>
      <c r="EP89" s="71">
        <f t="shared" ca="1" si="739"/>
        <v>0</v>
      </c>
    </row>
    <row r="90" spans="2:146" ht="14.1" customHeight="1">
      <c r="B90" s="20"/>
      <c r="D90" s="356"/>
      <c r="E90" s="71"/>
      <c r="F90" s="82"/>
      <c r="G90" s="82"/>
      <c r="H90" s="71"/>
      <c r="I90" s="71"/>
      <c r="J90" s="71"/>
      <c r="K90" s="10"/>
      <c r="L90" s="10"/>
      <c r="M90" s="10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71"/>
      <c r="AR90" s="71"/>
      <c r="AS90" s="71"/>
      <c r="AT90" s="71"/>
      <c r="AU90" s="71"/>
      <c r="AV90" s="71"/>
      <c r="AW90" s="71"/>
      <c r="AX90" s="71"/>
      <c r="AY90" s="71"/>
      <c r="AZ90" s="71"/>
      <c r="BA90" s="71"/>
      <c r="BB90" s="71"/>
      <c r="BC90" s="71"/>
      <c r="BD90" s="71"/>
      <c r="BE90" s="71"/>
      <c r="BF90" s="71"/>
      <c r="BG90" s="71"/>
      <c r="BH90" s="71"/>
      <c r="BI90" s="71"/>
      <c r="BJ90" s="71"/>
      <c r="BK90" s="71"/>
      <c r="BL90" s="71"/>
      <c r="BM90" s="71"/>
      <c r="BN90" s="71"/>
      <c r="BO90" s="71"/>
      <c r="BP90" s="71"/>
      <c r="BQ90" s="71"/>
      <c r="BR90" s="71"/>
      <c r="BS90" s="71"/>
      <c r="BT90" s="71"/>
      <c r="BU90" s="71"/>
      <c r="BV90" s="71"/>
      <c r="BW90" s="71"/>
      <c r="BX90" s="71"/>
      <c r="BY90" s="71"/>
      <c r="BZ90" s="71"/>
      <c r="CA90" s="71"/>
      <c r="CB90" s="71"/>
      <c r="CC90" s="71"/>
      <c r="CD90" s="71"/>
      <c r="CE90" s="71"/>
      <c r="CF90" s="71"/>
      <c r="CG90" s="71"/>
      <c r="CH90" s="71"/>
      <c r="CI90" s="71"/>
      <c r="CJ90" s="71"/>
      <c r="CK90" s="71"/>
      <c r="CL90" s="71"/>
      <c r="CM90" s="71"/>
      <c r="CN90" s="71"/>
      <c r="CO90" s="71"/>
      <c r="CP90" s="71"/>
      <c r="CQ90" s="71"/>
      <c r="CR90" s="71"/>
      <c r="CS90" s="71"/>
      <c r="CT90" s="71"/>
      <c r="CU90" s="71"/>
      <c r="CV90" s="71"/>
      <c r="CW90" s="71"/>
      <c r="CX90" s="71"/>
      <c r="CY90" s="71"/>
      <c r="CZ90" s="71"/>
      <c r="DA90" s="71"/>
      <c r="DB90" s="71"/>
      <c r="DC90" s="71"/>
      <c r="DD90" s="71"/>
      <c r="DE90" s="71"/>
      <c r="DF90" s="71"/>
      <c r="DG90" s="71"/>
      <c r="DH90" s="71"/>
      <c r="DI90" s="71"/>
      <c r="DJ90" s="71"/>
      <c r="DK90" s="71"/>
      <c r="DL90" s="71"/>
      <c r="DM90" s="71"/>
      <c r="DN90" s="71"/>
      <c r="DO90" s="71"/>
      <c r="DP90" s="71"/>
      <c r="DQ90" s="71"/>
      <c r="DR90" s="71"/>
      <c r="DS90" s="71"/>
      <c r="DT90" s="71"/>
      <c r="DU90" s="71"/>
      <c r="DV90" s="71"/>
      <c r="DW90" s="71"/>
      <c r="DX90" s="71"/>
      <c r="DY90" s="71"/>
      <c r="DZ90" s="71"/>
      <c r="EA90" s="71"/>
      <c r="EB90" s="71"/>
      <c r="EC90" s="71"/>
      <c r="ED90" s="71"/>
      <c r="EE90" s="71"/>
      <c r="EF90" s="71"/>
      <c r="EG90" s="71"/>
      <c r="EH90" s="71"/>
      <c r="EI90" s="71"/>
      <c r="EJ90" s="71"/>
      <c r="EK90" s="71"/>
      <c r="EL90" s="71"/>
      <c r="EM90" s="71"/>
      <c r="EN90" s="71"/>
      <c r="EO90" s="71"/>
      <c r="EP90" s="71"/>
    </row>
    <row r="91" spans="2:146" ht="14.1" customHeight="1">
      <c r="B91" s="139" t="s">
        <v>27</v>
      </c>
      <c r="C91" s="141"/>
      <c r="D91" s="306" t="s">
        <v>97</v>
      </c>
      <c r="E91" s="217"/>
      <c r="F91" s="236"/>
      <c r="G91" s="236"/>
      <c r="H91" s="217"/>
      <c r="I91" s="217"/>
      <c r="J91" s="217">
        <f t="shared" ref="J91:V91" si="740">J84-J89</f>
        <v>0</v>
      </c>
      <c r="K91" s="205">
        <f t="shared" ca="1" si="740"/>
        <v>0</v>
      </c>
      <c r="L91" s="205">
        <f t="shared" ca="1" si="740"/>
        <v>0</v>
      </c>
      <c r="M91" s="205">
        <f t="shared" ca="1" si="740"/>
        <v>0</v>
      </c>
      <c r="N91" s="217">
        <f t="shared" ca="1" si="740"/>
        <v>0</v>
      </c>
      <c r="O91" s="217">
        <f t="shared" ca="1" si="740"/>
        <v>0</v>
      </c>
      <c r="P91" s="217">
        <f t="shared" ca="1" si="740"/>
        <v>0</v>
      </c>
      <c r="Q91" s="217">
        <f t="shared" ca="1" si="740"/>
        <v>137976.35327458259</v>
      </c>
      <c r="R91" s="217">
        <f t="shared" ca="1" si="740"/>
        <v>136251.64885865033</v>
      </c>
      <c r="S91" s="217">
        <f t="shared" ca="1" si="740"/>
        <v>134526.94444271803</v>
      </c>
      <c r="T91" s="217">
        <f t="shared" ca="1" si="740"/>
        <v>132802.24002678576</v>
      </c>
      <c r="U91" s="217">
        <f t="shared" ca="1" si="740"/>
        <v>131077.53561085346</v>
      </c>
      <c r="V91" s="217">
        <f t="shared" ca="1" si="740"/>
        <v>129352.83119492118</v>
      </c>
      <c r="W91" s="217">
        <f t="shared" ref="W91:CF91" ca="1" si="741">W84-W89</f>
        <v>127628.1267789889</v>
      </c>
      <c r="X91" s="217">
        <f t="shared" ca="1" si="741"/>
        <v>125903.42236305661</v>
      </c>
      <c r="Y91" s="217">
        <f t="shared" ca="1" si="741"/>
        <v>124178.71794712433</v>
      </c>
      <c r="Z91" s="217">
        <f t="shared" ca="1" si="741"/>
        <v>122454.01353119205</v>
      </c>
      <c r="AA91" s="217">
        <f t="shared" ca="1" si="741"/>
        <v>120729.30911525976</v>
      </c>
      <c r="AB91" s="217">
        <f t="shared" ca="1" si="741"/>
        <v>119004.60469932748</v>
      </c>
      <c r="AC91" s="217">
        <f t="shared" ca="1" si="741"/>
        <v>117279.9002833952</v>
      </c>
      <c r="AD91" s="217">
        <f t="shared" ca="1" si="741"/>
        <v>115555.19586746291</v>
      </c>
      <c r="AE91" s="217">
        <f t="shared" ca="1" si="741"/>
        <v>113830.49145153063</v>
      </c>
      <c r="AF91" s="217">
        <f t="shared" ca="1" si="741"/>
        <v>112105.78703559835</v>
      </c>
      <c r="AG91" s="217">
        <f t="shared" ca="1" si="741"/>
        <v>110381.08261966606</v>
      </c>
      <c r="AH91" s="217">
        <f t="shared" ca="1" si="741"/>
        <v>108656.37820373378</v>
      </c>
      <c r="AI91" s="217">
        <f t="shared" ca="1" si="741"/>
        <v>106931.6737878015</v>
      </c>
      <c r="AJ91" s="217">
        <f t="shared" ca="1" si="741"/>
        <v>105206.96937186923</v>
      </c>
      <c r="AK91" s="217">
        <f t="shared" ca="1" si="741"/>
        <v>103482.26495593693</v>
      </c>
      <c r="AL91" s="217">
        <f t="shared" ca="1" si="741"/>
        <v>101757.56054000466</v>
      </c>
      <c r="AM91" s="217">
        <f t="shared" ca="1" si="741"/>
        <v>100032.85612407236</v>
      </c>
      <c r="AN91" s="217">
        <f t="shared" ca="1" si="741"/>
        <v>98308.151708140096</v>
      </c>
      <c r="AO91" s="217">
        <f t="shared" ca="1" si="741"/>
        <v>96583.447292207798</v>
      </c>
      <c r="AP91" s="217">
        <f t="shared" ca="1" si="741"/>
        <v>94858.74287627553</v>
      </c>
      <c r="AQ91" s="217">
        <f t="shared" ca="1" si="741"/>
        <v>93134.038460343232</v>
      </c>
      <c r="AR91" s="217">
        <f t="shared" ca="1" si="741"/>
        <v>91409.334044410964</v>
      </c>
      <c r="AS91" s="217">
        <f t="shared" ca="1" si="741"/>
        <v>89684.629628478666</v>
      </c>
      <c r="AT91" s="217">
        <f t="shared" ca="1" si="741"/>
        <v>87959.925212546397</v>
      </c>
      <c r="AU91" s="217">
        <f t="shared" ca="1" si="741"/>
        <v>86235.2207966141</v>
      </c>
      <c r="AV91" s="217">
        <f t="shared" ca="1" si="741"/>
        <v>84510.516380681831</v>
      </c>
      <c r="AW91" s="217">
        <f t="shared" ca="1" si="741"/>
        <v>82785.811964749533</v>
      </c>
      <c r="AX91" s="217">
        <f t="shared" ca="1" si="741"/>
        <v>81061.107548817265</v>
      </c>
      <c r="AY91" s="217">
        <f t="shared" ca="1" si="741"/>
        <v>79336.403132884967</v>
      </c>
      <c r="AZ91" s="217">
        <f t="shared" ca="1" si="741"/>
        <v>77611.698716952698</v>
      </c>
      <c r="BA91" s="217">
        <f t="shared" ca="1" si="741"/>
        <v>75886.994301020401</v>
      </c>
      <c r="BB91" s="217">
        <f t="shared" ca="1" si="741"/>
        <v>74162.289885088132</v>
      </c>
      <c r="BC91" s="217">
        <f t="shared" ca="1" si="741"/>
        <v>72437.585469155849</v>
      </c>
      <c r="BD91" s="217">
        <f t="shared" ca="1" si="741"/>
        <v>70712.881053223566</v>
      </c>
      <c r="BE91" s="217">
        <f t="shared" ca="1" si="741"/>
        <v>68988.176637291283</v>
      </c>
      <c r="BF91" s="217">
        <f t="shared" ca="1" si="741"/>
        <v>67263.472221358999</v>
      </c>
      <c r="BG91" s="217">
        <f t="shared" ca="1" si="741"/>
        <v>65538.767805426716</v>
      </c>
      <c r="BH91" s="217">
        <f t="shared" ca="1" si="741"/>
        <v>63814.063389494433</v>
      </c>
      <c r="BI91" s="217">
        <f t="shared" ca="1" si="741"/>
        <v>62089.35897356215</v>
      </c>
      <c r="BJ91" s="217">
        <f t="shared" ca="1" si="741"/>
        <v>60364.654557629867</v>
      </c>
      <c r="BK91" s="217">
        <f t="shared" ca="1" si="741"/>
        <v>58639.950141697584</v>
      </c>
      <c r="BL91" s="217">
        <f t="shared" ca="1" si="741"/>
        <v>56915.2457257653</v>
      </c>
      <c r="BM91" s="217">
        <f t="shared" ca="1" si="741"/>
        <v>55190.541309833017</v>
      </c>
      <c r="BN91" s="217">
        <f t="shared" ca="1" si="741"/>
        <v>53465.836893900734</v>
      </c>
      <c r="BO91" s="217">
        <f t="shared" ca="1" si="741"/>
        <v>51741.132477968451</v>
      </c>
      <c r="BP91" s="217">
        <f t="shared" ca="1" si="741"/>
        <v>50016.428062036168</v>
      </c>
      <c r="BQ91" s="217">
        <f t="shared" ca="1" si="741"/>
        <v>48291.723646103885</v>
      </c>
      <c r="BR91" s="217">
        <f t="shared" ca="1" si="741"/>
        <v>46567.019230171602</v>
      </c>
      <c r="BS91" s="217">
        <f t="shared" ca="1" si="741"/>
        <v>44842.314814239318</v>
      </c>
      <c r="BT91" s="217">
        <f t="shared" ca="1" si="741"/>
        <v>43117.610398307035</v>
      </c>
      <c r="BU91" s="217">
        <f t="shared" ca="1" si="741"/>
        <v>41392.905982374752</v>
      </c>
      <c r="BV91" s="217">
        <f t="shared" ca="1" si="741"/>
        <v>39668.201566442469</v>
      </c>
      <c r="BW91" s="217">
        <f t="shared" ca="1" si="741"/>
        <v>37943.497150510186</v>
      </c>
      <c r="BX91" s="217">
        <f t="shared" ca="1" si="741"/>
        <v>36218.792734577903</v>
      </c>
      <c r="BY91" s="217">
        <f t="shared" ca="1" si="741"/>
        <v>34494.088318645619</v>
      </c>
      <c r="BZ91" s="217">
        <f t="shared" ca="1" si="741"/>
        <v>32769.383902713336</v>
      </c>
      <c r="CA91" s="217">
        <f t="shared" ca="1" si="741"/>
        <v>31044.679486781053</v>
      </c>
      <c r="CB91" s="217">
        <f t="shared" ca="1" si="741"/>
        <v>29319.97507084877</v>
      </c>
      <c r="CC91" s="217">
        <f t="shared" ca="1" si="741"/>
        <v>27595.270654916487</v>
      </c>
      <c r="CD91" s="217">
        <f t="shared" ca="1" si="741"/>
        <v>25870.566238984204</v>
      </c>
      <c r="CE91" s="217">
        <f t="shared" ca="1" si="741"/>
        <v>24145.861823051921</v>
      </c>
      <c r="CF91" s="217">
        <f t="shared" ca="1" si="741"/>
        <v>22421.157407119637</v>
      </c>
      <c r="CG91" s="217">
        <f t="shared" ref="CG91:DG91" ca="1" si="742">CG84-CG89</f>
        <v>20696.452991187354</v>
      </c>
      <c r="CH91" s="217">
        <f t="shared" ca="1" si="742"/>
        <v>18971.748575255071</v>
      </c>
      <c r="CI91" s="217">
        <f t="shared" ca="1" si="742"/>
        <v>17247.044159322788</v>
      </c>
      <c r="CJ91" s="217">
        <f t="shared" ca="1" si="742"/>
        <v>15522.339743390505</v>
      </c>
      <c r="CK91" s="217">
        <f t="shared" ca="1" si="742"/>
        <v>13797.635327458222</v>
      </c>
      <c r="CL91" s="217">
        <f t="shared" ca="1" si="742"/>
        <v>12072.930911525938</v>
      </c>
      <c r="CM91" s="217">
        <f t="shared" ca="1" si="742"/>
        <v>10348.226495593655</v>
      </c>
      <c r="CN91" s="217">
        <f t="shared" ca="1" si="742"/>
        <v>8623.5220796613721</v>
      </c>
      <c r="CO91" s="217">
        <f t="shared" ca="1" si="742"/>
        <v>6898.8176637291035</v>
      </c>
      <c r="CP91" s="217">
        <f t="shared" ca="1" si="742"/>
        <v>5174.1132477968349</v>
      </c>
      <c r="CQ91" s="217">
        <f t="shared" ca="1" si="742"/>
        <v>3449.4088318645663</v>
      </c>
      <c r="CR91" s="217">
        <f t="shared" ca="1" si="742"/>
        <v>1724.7044159322977</v>
      </c>
      <c r="CS91" s="217">
        <f t="shared" ca="1" si="742"/>
        <v>0</v>
      </c>
      <c r="CT91" s="217">
        <f t="shared" ca="1" si="742"/>
        <v>0</v>
      </c>
      <c r="CU91" s="217">
        <f t="shared" ca="1" si="742"/>
        <v>0</v>
      </c>
      <c r="CV91" s="217">
        <f t="shared" ca="1" si="742"/>
        <v>0</v>
      </c>
      <c r="CW91" s="217">
        <f t="shared" ca="1" si="742"/>
        <v>0</v>
      </c>
      <c r="CX91" s="217">
        <f t="shared" ca="1" si="742"/>
        <v>0</v>
      </c>
      <c r="CY91" s="217">
        <f t="shared" ca="1" si="742"/>
        <v>0</v>
      </c>
      <c r="CZ91" s="217">
        <f t="shared" ca="1" si="742"/>
        <v>0</v>
      </c>
      <c r="DA91" s="217">
        <f t="shared" ca="1" si="742"/>
        <v>0</v>
      </c>
      <c r="DB91" s="217">
        <f t="shared" ca="1" si="742"/>
        <v>0</v>
      </c>
      <c r="DC91" s="217">
        <f t="shared" ca="1" si="742"/>
        <v>0</v>
      </c>
      <c r="DD91" s="217">
        <f t="shared" ca="1" si="742"/>
        <v>0</v>
      </c>
      <c r="DE91" s="217">
        <f t="shared" ca="1" si="742"/>
        <v>0</v>
      </c>
      <c r="DF91" s="217">
        <f t="shared" ca="1" si="742"/>
        <v>0</v>
      </c>
      <c r="DG91" s="217">
        <f t="shared" ca="1" si="742"/>
        <v>0</v>
      </c>
      <c r="DH91" s="217">
        <f t="shared" ref="DH91:EP91" ca="1" si="743">DH84-DH89</f>
        <v>0</v>
      </c>
      <c r="DI91" s="217">
        <f t="shared" ca="1" si="743"/>
        <v>0</v>
      </c>
      <c r="DJ91" s="217">
        <f t="shared" ca="1" si="743"/>
        <v>0</v>
      </c>
      <c r="DK91" s="217">
        <f t="shared" ca="1" si="743"/>
        <v>0</v>
      </c>
      <c r="DL91" s="217">
        <f t="shared" ca="1" si="743"/>
        <v>0</v>
      </c>
      <c r="DM91" s="217">
        <f t="shared" ca="1" si="743"/>
        <v>0</v>
      </c>
      <c r="DN91" s="217">
        <f t="shared" ca="1" si="743"/>
        <v>0</v>
      </c>
      <c r="DO91" s="217">
        <f t="shared" ca="1" si="743"/>
        <v>0</v>
      </c>
      <c r="DP91" s="217">
        <f t="shared" ca="1" si="743"/>
        <v>0</v>
      </c>
      <c r="DQ91" s="217">
        <f t="shared" ca="1" si="743"/>
        <v>0</v>
      </c>
      <c r="DR91" s="217">
        <f t="shared" ca="1" si="743"/>
        <v>0</v>
      </c>
      <c r="DS91" s="217">
        <f t="shared" ca="1" si="743"/>
        <v>0</v>
      </c>
      <c r="DT91" s="217">
        <f t="shared" ca="1" si="743"/>
        <v>0</v>
      </c>
      <c r="DU91" s="217">
        <f t="shared" ca="1" si="743"/>
        <v>0</v>
      </c>
      <c r="DV91" s="217">
        <f t="shared" ca="1" si="743"/>
        <v>0</v>
      </c>
      <c r="DW91" s="217">
        <f t="shared" ca="1" si="743"/>
        <v>0</v>
      </c>
      <c r="DX91" s="217">
        <f t="shared" ca="1" si="743"/>
        <v>0</v>
      </c>
      <c r="DY91" s="217">
        <f t="shared" ca="1" si="743"/>
        <v>0</v>
      </c>
      <c r="DZ91" s="217">
        <f t="shared" ca="1" si="743"/>
        <v>0</v>
      </c>
      <c r="EA91" s="217">
        <f t="shared" ca="1" si="743"/>
        <v>0</v>
      </c>
      <c r="EB91" s="217">
        <f t="shared" ca="1" si="743"/>
        <v>0</v>
      </c>
      <c r="EC91" s="217">
        <f t="shared" ca="1" si="743"/>
        <v>0</v>
      </c>
      <c r="ED91" s="217">
        <f t="shared" ca="1" si="743"/>
        <v>0</v>
      </c>
      <c r="EE91" s="217">
        <f t="shared" ca="1" si="743"/>
        <v>0</v>
      </c>
      <c r="EF91" s="217">
        <f t="shared" ca="1" si="743"/>
        <v>0</v>
      </c>
      <c r="EG91" s="217">
        <f t="shared" ca="1" si="743"/>
        <v>0</v>
      </c>
      <c r="EH91" s="217">
        <f t="shared" ca="1" si="743"/>
        <v>0</v>
      </c>
      <c r="EI91" s="217">
        <f t="shared" ca="1" si="743"/>
        <v>0</v>
      </c>
      <c r="EJ91" s="217">
        <f t="shared" ca="1" si="743"/>
        <v>0</v>
      </c>
      <c r="EK91" s="217">
        <f t="shared" ca="1" si="743"/>
        <v>0</v>
      </c>
      <c r="EL91" s="217">
        <f t="shared" ca="1" si="743"/>
        <v>0</v>
      </c>
      <c r="EM91" s="217">
        <f t="shared" ca="1" si="743"/>
        <v>0</v>
      </c>
      <c r="EN91" s="217">
        <f t="shared" ca="1" si="743"/>
        <v>0</v>
      </c>
      <c r="EO91" s="217">
        <f t="shared" ca="1" si="743"/>
        <v>0</v>
      </c>
      <c r="EP91" s="217">
        <f t="shared" ca="1" si="743"/>
        <v>0</v>
      </c>
    </row>
    <row r="92" spans="2:146" ht="14.1" customHeight="1">
      <c r="B92" s="20"/>
      <c r="C92" s="20"/>
      <c r="E92" s="68"/>
      <c r="F92" s="68"/>
      <c r="G92" s="68"/>
      <c r="H92" s="68"/>
      <c r="I92" s="68"/>
      <c r="J92" s="68"/>
      <c r="K92" s="10"/>
      <c r="L92" s="10"/>
      <c r="M92" s="10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  <c r="BJ92" s="68"/>
      <c r="BK92" s="68"/>
      <c r="BL92" s="68"/>
      <c r="BM92" s="68"/>
      <c r="BN92" s="68"/>
      <c r="BO92" s="68"/>
      <c r="BP92" s="68"/>
      <c r="BQ92" s="68"/>
      <c r="BR92" s="68"/>
      <c r="BS92" s="68"/>
      <c r="BT92" s="68"/>
      <c r="BU92" s="68"/>
      <c r="BV92" s="68"/>
      <c r="BW92" s="68"/>
      <c r="BX92" s="68"/>
      <c r="BY92" s="68"/>
      <c r="BZ92" s="68"/>
      <c r="CA92" s="68"/>
      <c r="CB92" s="68"/>
      <c r="CC92" s="68"/>
      <c r="CD92" s="68"/>
      <c r="CE92" s="68"/>
      <c r="CF92" s="68"/>
      <c r="CG92" s="68"/>
      <c r="CH92" s="68"/>
      <c r="CI92" s="68"/>
      <c r="CJ92" s="68"/>
      <c r="CK92" s="68"/>
      <c r="CL92" s="68"/>
      <c r="CM92" s="68"/>
      <c r="CN92" s="68"/>
      <c r="CO92" s="68"/>
      <c r="CP92" s="68"/>
      <c r="CQ92" s="68"/>
      <c r="CR92" s="68"/>
      <c r="CS92" s="68"/>
      <c r="CT92" s="68"/>
      <c r="CU92" s="68"/>
      <c r="CV92" s="68"/>
      <c r="CW92" s="68"/>
      <c r="CX92" s="68"/>
      <c r="CY92" s="68"/>
      <c r="CZ92" s="68"/>
      <c r="DA92" s="68"/>
      <c r="DB92" s="68"/>
      <c r="DC92" s="68"/>
      <c r="DD92" s="68"/>
      <c r="DE92" s="68"/>
      <c r="DF92" s="68"/>
      <c r="DG92" s="68"/>
      <c r="DH92" s="68"/>
      <c r="DI92" s="68"/>
      <c r="DJ92" s="68"/>
      <c r="DK92" s="68"/>
      <c r="DL92" s="68"/>
      <c r="DM92" s="68"/>
      <c r="DN92" s="68"/>
      <c r="DO92" s="68"/>
      <c r="DP92" s="68"/>
      <c r="DQ92" s="68"/>
      <c r="DR92" s="68"/>
      <c r="DS92" s="68"/>
      <c r="DT92" s="68"/>
      <c r="DU92" s="68"/>
      <c r="DV92" s="68"/>
      <c r="DW92" s="68"/>
      <c r="DX92" s="68"/>
      <c r="DY92" s="68"/>
      <c r="DZ92" s="68"/>
      <c r="EA92" s="68"/>
      <c r="EB92" s="68"/>
      <c r="EC92" s="68"/>
      <c r="ED92" s="68"/>
      <c r="EE92" s="68"/>
      <c r="EF92" s="68"/>
      <c r="EG92" s="68"/>
      <c r="EH92" s="68"/>
      <c r="EI92" s="68"/>
      <c r="EJ92" s="68"/>
      <c r="EK92" s="68"/>
      <c r="EL92" s="68"/>
      <c r="EM92" s="68"/>
      <c r="EN92" s="68"/>
      <c r="EO92" s="68"/>
      <c r="EP92" s="68"/>
    </row>
    <row r="93" spans="2:146" ht="14.1" customHeight="1">
      <c r="B93" s="20"/>
      <c r="C93" s="20"/>
      <c r="E93" s="68"/>
      <c r="F93" s="68"/>
      <c r="G93" s="68"/>
      <c r="H93" s="68"/>
      <c r="I93" s="68"/>
      <c r="J93" s="68"/>
      <c r="K93" s="10"/>
      <c r="L93" s="10"/>
      <c r="M93" s="10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  <c r="BF93" s="68"/>
      <c r="BG93" s="68"/>
      <c r="BH93" s="68"/>
      <c r="BI93" s="68"/>
      <c r="BJ93" s="68"/>
      <c r="BK93" s="68"/>
      <c r="BL93" s="68"/>
      <c r="BM93" s="68"/>
      <c r="BN93" s="68"/>
      <c r="BO93" s="68"/>
      <c r="BP93" s="68"/>
      <c r="BQ93" s="68"/>
      <c r="BR93" s="68"/>
      <c r="BS93" s="68"/>
      <c r="BT93" s="68"/>
      <c r="BU93" s="68"/>
      <c r="BV93" s="68"/>
      <c r="BW93" s="68"/>
      <c r="BX93" s="68"/>
      <c r="BY93" s="68"/>
      <c r="BZ93" s="68"/>
      <c r="CA93" s="68"/>
      <c r="CB93" s="68"/>
      <c r="CC93" s="68"/>
      <c r="CD93" s="68"/>
      <c r="CE93" s="68"/>
      <c r="CF93" s="68"/>
      <c r="CG93" s="68"/>
      <c r="CH93" s="68"/>
      <c r="CI93" s="68"/>
      <c r="CJ93" s="68"/>
      <c r="CK93" s="68"/>
      <c r="CL93" s="68"/>
      <c r="CM93" s="68"/>
      <c r="CN93" s="68"/>
      <c r="CO93" s="68"/>
      <c r="CP93" s="68"/>
      <c r="CQ93" s="68"/>
      <c r="CR93" s="68"/>
      <c r="CS93" s="68"/>
      <c r="CT93" s="68"/>
      <c r="CU93" s="68"/>
      <c r="CV93" s="68"/>
      <c r="CW93" s="68"/>
      <c r="CX93" s="68"/>
      <c r="CY93" s="68"/>
      <c r="CZ93" s="68"/>
      <c r="DA93" s="68"/>
      <c r="DB93" s="68"/>
      <c r="DC93" s="68"/>
      <c r="DD93" s="68"/>
      <c r="DE93" s="68"/>
      <c r="DF93" s="68"/>
      <c r="DG93" s="68"/>
      <c r="DH93" s="68"/>
      <c r="DI93" s="68"/>
      <c r="DJ93" s="68"/>
      <c r="DK93" s="68"/>
      <c r="DL93" s="68"/>
      <c r="DM93" s="68"/>
      <c r="DN93" s="68"/>
      <c r="DO93" s="68"/>
      <c r="DP93" s="68"/>
      <c r="DQ93" s="68"/>
      <c r="DR93" s="68"/>
      <c r="DS93" s="68"/>
      <c r="DT93" s="68"/>
      <c r="DU93" s="68"/>
      <c r="DV93" s="68"/>
      <c r="DW93" s="68"/>
      <c r="DX93" s="68"/>
      <c r="DY93" s="68"/>
      <c r="DZ93" s="68"/>
      <c r="EA93" s="68"/>
      <c r="EB93" s="68"/>
      <c r="EC93" s="68"/>
      <c r="ED93" s="68"/>
      <c r="EE93" s="68"/>
      <c r="EF93" s="68"/>
      <c r="EG93" s="68"/>
      <c r="EH93" s="68"/>
      <c r="EI93" s="68"/>
      <c r="EJ93" s="68"/>
      <c r="EK93" s="68"/>
      <c r="EL93" s="68"/>
      <c r="EM93" s="68"/>
      <c r="EN93" s="68"/>
      <c r="EO93" s="68"/>
      <c r="EP93" s="68"/>
    </row>
    <row r="94" spans="2:146" ht="14.1" customHeight="1">
      <c r="B94" s="151" t="s">
        <v>379</v>
      </c>
      <c r="C94" s="20"/>
      <c r="F94" s="255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8"/>
      <c r="AT94" s="68"/>
      <c r="AU94" s="68"/>
      <c r="AV94" s="68"/>
      <c r="AW94" s="68"/>
      <c r="AX94" s="68"/>
      <c r="AY94" s="68"/>
      <c r="AZ94" s="68"/>
      <c r="BA94" s="68"/>
      <c r="BB94" s="68"/>
      <c r="BC94" s="68"/>
      <c r="BD94" s="68"/>
      <c r="BE94" s="68"/>
      <c r="BF94" s="68"/>
      <c r="BG94" s="68"/>
      <c r="BH94" s="68"/>
      <c r="BI94" s="68"/>
      <c r="BJ94" s="68"/>
      <c r="BK94" s="68"/>
      <c r="BL94" s="68"/>
      <c r="BM94" s="68"/>
      <c r="BN94" s="68"/>
      <c r="BO94" s="68"/>
      <c r="BP94" s="68"/>
      <c r="BQ94" s="68"/>
      <c r="BR94" s="68"/>
      <c r="BS94" s="68"/>
      <c r="BT94" s="68"/>
      <c r="BU94" s="68"/>
      <c r="BV94" s="68"/>
      <c r="BW94" s="68"/>
      <c r="BX94" s="68"/>
      <c r="BY94" s="68"/>
      <c r="BZ94" s="68"/>
      <c r="CA94" s="68"/>
      <c r="CB94" s="68"/>
      <c r="CC94" s="68"/>
      <c r="CD94" s="68"/>
      <c r="CE94" s="68"/>
      <c r="CF94" s="68"/>
      <c r="CG94" s="68"/>
      <c r="CH94" s="68"/>
      <c r="CI94" s="68"/>
      <c r="CJ94" s="68"/>
      <c r="CK94" s="68"/>
      <c r="CL94" s="68"/>
      <c r="CM94" s="68"/>
      <c r="CN94" s="68"/>
      <c r="CO94" s="68"/>
      <c r="CP94" s="68"/>
      <c r="CQ94" s="68"/>
      <c r="CR94" s="68"/>
      <c r="CS94" s="68"/>
      <c r="CT94" s="68"/>
      <c r="CU94" s="68"/>
      <c r="CV94" s="68"/>
      <c r="CW94" s="68"/>
      <c r="CX94" s="68"/>
      <c r="CY94" s="68"/>
      <c r="CZ94" s="68"/>
      <c r="DA94" s="68"/>
      <c r="DB94" s="68"/>
      <c r="DC94" s="68"/>
      <c r="DD94" s="68"/>
      <c r="DE94" s="68"/>
      <c r="DF94" s="68"/>
      <c r="DG94" s="68"/>
      <c r="DH94" s="68"/>
      <c r="DI94" s="68"/>
      <c r="DJ94" s="68"/>
      <c r="DK94" s="68"/>
      <c r="DL94" s="68"/>
      <c r="DM94" s="68"/>
      <c r="DN94" s="68"/>
      <c r="DO94" s="68"/>
      <c r="DP94" s="68"/>
      <c r="DQ94" s="68"/>
      <c r="DR94" s="68"/>
      <c r="DS94" s="68"/>
      <c r="DT94" s="68"/>
      <c r="DU94" s="68"/>
      <c r="DV94" s="68"/>
      <c r="DW94" s="68"/>
      <c r="DX94" s="68"/>
      <c r="DY94" s="68"/>
      <c r="DZ94" s="68"/>
      <c r="EA94" s="68"/>
      <c r="EB94" s="68"/>
      <c r="EC94" s="68"/>
      <c r="ED94" s="68"/>
      <c r="EE94" s="68"/>
      <c r="EF94" s="68"/>
      <c r="EG94" s="68"/>
      <c r="EH94" s="68"/>
      <c r="EI94" s="68"/>
      <c r="EJ94" s="68"/>
      <c r="EK94" s="68"/>
      <c r="EL94" s="68"/>
      <c r="EM94" s="68"/>
      <c r="EN94" s="68"/>
      <c r="EO94" s="68"/>
      <c r="EP94" s="68"/>
    </row>
    <row r="95" spans="2:146" ht="14.1" customHeight="1">
      <c r="B95" s="20" t="s">
        <v>20</v>
      </c>
      <c r="D95" s="306" t="s">
        <v>97</v>
      </c>
      <c r="E95" s="71"/>
      <c r="F95" s="82"/>
      <c r="G95" s="10">
        <f t="shared" ref="G95" ca="1" si="744">F98*(G$4&lt;=운영종료분기)</f>
        <v>0</v>
      </c>
      <c r="H95" s="10">
        <f t="shared" ref="H95" ca="1" si="745">G98*(H$4&lt;=운영종료분기)</f>
        <v>0</v>
      </c>
      <c r="I95" s="10">
        <f t="shared" ref="I95" ca="1" si="746">H98*(I$4&lt;=운영종료분기)</f>
        <v>0</v>
      </c>
      <c r="J95" s="10">
        <f t="shared" ref="J95" ca="1" si="747">I98*(J$4&lt;=운영종료분기)</f>
        <v>0</v>
      </c>
      <c r="K95" s="10">
        <f t="shared" ref="K95" ca="1" si="748">J98*(K$4&lt;=운영종료분기)</f>
        <v>0</v>
      </c>
      <c r="L95" s="10">
        <f t="shared" ref="L95" ca="1" si="749">K98*(L$4&lt;=운영종료분기)</f>
        <v>0</v>
      </c>
      <c r="M95" s="10">
        <f t="shared" ref="M95" ca="1" si="750">L98*(M$4&lt;=운영종료분기)</f>
        <v>27547.41151251999</v>
      </c>
      <c r="N95" s="71">
        <f t="shared" ref="N95" ca="1" si="751">M98*(N$4&lt;=운영종료분기)</f>
        <v>39211.411703451151</v>
      </c>
      <c r="O95" s="71">
        <f t="shared" ref="O95" ca="1" si="752">N98*(O$4&lt;=운영종료분기)</f>
        <v>62108.271372048257</v>
      </c>
      <c r="P95" s="71">
        <f t="shared" ref="P95" ca="1" si="753">O98*(P$4&lt;=운영종료분기)</f>
        <v>85331.249673480546</v>
      </c>
      <c r="Q95" s="71">
        <f t="shared" ref="Q95" ca="1" si="754">P98*(Q$4&lt;=운영종료분기)</f>
        <v>108936.68878480673</v>
      </c>
      <c r="R95" s="71">
        <f t="shared" ref="R95" ca="1" si="755">Q98*(R$4&lt;=운영종료분기)</f>
        <v>0</v>
      </c>
      <c r="S95" s="71">
        <f t="shared" ref="S95" ca="1" si="756">R98*(S$4&lt;=운영종료분기)</f>
        <v>0</v>
      </c>
      <c r="T95" s="71">
        <f t="shared" ref="T95" ca="1" si="757">S98*(T$4&lt;=운영종료분기)</f>
        <v>0</v>
      </c>
      <c r="U95" s="71">
        <f t="shared" ref="U95" ca="1" si="758">T98*(U$4&lt;=운영종료분기)</f>
        <v>0</v>
      </c>
      <c r="V95" s="71">
        <f t="shared" ref="V95" ca="1" si="759">U98*(V$4&lt;=운영종료분기)</f>
        <v>0</v>
      </c>
      <c r="W95" s="71">
        <f t="shared" ref="W95" ca="1" si="760">V98*(W$4&lt;=운영종료분기)</f>
        <v>0</v>
      </c>
      <c r="X95" s="71">
        <f t="shared" ref="X95" ca="1" si="761">W98*(X$4&lt;=운영종료분기)</f>
        <v>0</v>
      </c>
      <c r="Y95" s="71">
        <f t="shared" ref="Y95" ca="1" si="762">X98*(Y$4&lt;=운영종료분기)</f>
        <v>0</v>
      </c>
      <c r="Z95" s="71">
        <f t="shared" ref="Z95" ca="1" si="763">Y98*(Z$4&lt;=운영종료분기)</f>
        <v>0</v>
      </c>
      <c r="AA95" s="71">
        <f t="shared" ref="AA95" ca="1" si="764">Z98*(AA$4&lt;=운영종료분기)</f>
        <v>0</v>
      </c>
      <c r="AB95" s="71">
        <f t="shared" ref="AB95" ca="1" si="765">AA98*(AB$4&lt;=운영종료분기)</f>
        <v>0</v>
      </c>
      <c r="AC95" s="71">
        <f t="shared" ref="AC95" ca="1" si="766">AB98*(AC$4&lt;=운영종료분기)</f>
        <v>0</v>
      </c>
      <c r="AD95" s="71">
        <f t="shared" ref="AD95" ca="1" si="767">AC98*(AD$4&lt;=운영종료분기)</f>
        <v>0</v>
      </c>
      <c r="AE95" s="71">
        <f t="shared" ref="AE95" ca="1" si="768">AD98*(AE$4&lt;=운영종료분기)</f>
        <v>0</v>
      </c>
      <c r="AF95" s="71">
        <f t="shared" ref="AF95" ca="1" si="769">AE98*(AF$4&lt;=운영종료분기)</f>
        <v>0</v>
      </c>
      <c r="AG95" s="71">
        <f t="shared" ref="AG95" ca="1" si="770">AF98*(AG$4&lt;=운영종료분기)</f>
        <v>0</v>
      </c>
      <c r="AH95" s="71">
        <f t="shared" ref="AH95" ca="1" si="771">AG98*(AH$4&lt;=운영종료분기)</f>
        <v>0</v>
      </c>
      <c r="AI95" s="71">
        <f t="shared" ref="AI95" ca="1" si="772">AH98*(AI$4&lt;=운영종료분기)</f>
        <v>0</v>
      </c>
      <c r="AJ95" s="71">
        <f t="shared" ref="AJ95" ca="1" si="773">AI98*(AJ$4&lt;=운영종료분기)</f>
        <v>0</v>
      </c>
      <c r="AK95" s="71">
        <f t="shared" ref="AK95" ca="1" si="774">AJ98*(AK$4&lt;=운영종료분기)</f>
        <v>0</v>
      </c>
      <c r="AL95" s="71">
        <f t="shared" ref="AL95" ca="1" si="775">AK98*(AL$4&lt;=운영종료분기)</f>
        <v>0</v>
      </c>
      <c r="AM95" s="71">
        <f t="shared" ref="AM95" ca="1" si="776">AL98*(AM$4&lt;=운영종료분기)</f>
        <v>0</v>
      </c>
      <c r="AN95" s="71">
        <f t="shared" ref="AN95" ca="1" si="777">AM98*(AN$4&lt;=운영종료분기)</f>
        <v>0</v>
      </c>
      <c r="AO95" s="71">
        <f t="shared" ref="AO95" ca="1" si="778">AN98*(AO$4&lt;=운영종료분기)</f>
        <v>0</v>
      </c>
      <c r="AP95" s="71">
        <f t="shared" ref="AP95" ca="1" si="779">AO98*(AP$4&lt;=운영종료분기)</f>
        <v>0</v>
      </c>
      <c r="AQ95" s="71">
        <f t="shared" ref="AQ95" ca="1" si="780">AP98*(AQ$4&lt;=운영종료분기)</f>
        <v>0</v>
      </c>
      <c r="AR95" s="71">
        <f t="shared" ref="AR95" ca="1" si="781">AQ98*(AR$4&lt;=운영종료분기)</f>
        <v>0</v>
      </c>
      <c r="AS95" s="71">
        <f t="shared" ref="AS95" ca="1" si="782">AR98*(AS$4&lt;=운영종료분기)</f>
        <v>0</v>
      </c>
      <c r="AT95" s="71">
        <f t="shared" ref="AT95" ca="1" si="783">AS98*(AT$4&lt;=운영종료분기)</f>
        <v>0</v>
      </c>
      <c r="AU95" s="71">
        <f t="shared" ref="AU95" ca="1" si="784">AT98*(AU$4&lt;=운영종료분기)</f>
        <v>0</v>
      </c>
      <c r="AV95" s="71">
        <f t="shared" ref="AV95" ca="1" si="785">AU98*(AV$4&lt;=운영종료분기)</f>
        <v>0</v>
      </c>
      <c r="AW95" s="71">
        <f t="shared" ref="AW95" ca="1" si="786">AV98*(AW$4&lt;=운영종료분기)</f>
        <v>0</v>
      </c>
      <c r="AX95" s="71">
        <f t="shared" ref="AX95" ca="1" si="787">AW98*(AX$4&lt;=운영종료분기)</f>
        <v>0</v>
      </c>
      <c r="AY95" s="71">
        <f t="shared" ref="AY95" ca="1" si="788">AX98*(AY$4&lt;=운영종료분기)</f>
        <v>0</v>
      </c>
      <c r="AZ95" s="71">
        <f t="shared" ref="AZ95" ca="1" si="789">AY98*(AZ$4&lt;=운영종료분기)</f>
        <v>0</v>
      </c>
      <c r="BA95" s="71">
        <f t="shared" ref="BA95" ca="1" si="790">AZ98*(BA$4&lt;=운영종료분기)</f>
        <v>0</v>
      </c>
      <c r="BB95" s="71">
        <f t="shared" ref="BB95" ca="1" si="791">BA98*(BB$4&lt;=운영종료분기)</f>
        <v>0</v>
      </c>
      <c r="BC95" s="71">
        <f t="shared" ref="BC95" ca="1" si="792">BB98*(BC$4&lt;=운영종료분기)</f>
        <v>0</v>
      </c>
      <c r="BD95" s="71">
        <f t="shared" ref="BD95" ca="1" si="793">BC98*(BD$4&lt;=운영종료분기)</f>
        <v>0</v>
      </c>
      <c r="BE95" s="71">
        <f t="shared" ref="BE95" ca="1" si="794">BD98*(BE$4&lt;=운영종료분기)</f>
        <v>0</v>
      </c>
      <c r="BF95" s="71">
        <f t="shared" ref="BF95" ca="1" si="795">BE98*(BF$4&lt;=운영종료분기)</f>
        <v>0</v>
      </c>
      <c r="BG95" s="71">
        <f t="shared" ref="BG95" ca="1" si="796">BF98*(BG$4&lt;=운영종료분기)</f>
        <v>0</v>
      </c>
      <c r="BH95" s="71">
        <f t="shared" ref="BH95" ca="1" si="797">BG98*(BH$4&lt;=운영종료분기)</f>
        <v>0</v>
      </c>
      <c r="BI95" s="71">
        <f t="shared" ref="BI95" ca="1" si="798">BH98*(BI$4&lt;=운영종료분기)</f>
        <v>0</v>
      </c>
      <c r="BJ95" s="71">
        <f t="shared" ref="BJ95" ca="1" si="799">BI98*(BJ$4&lt;=운영종료분기)</f>
        <v>0</v>
      </c>
      <c r="BK95" s="71">
        <f t="shared" ref="BK95" ca="1" si="800">BJ98*(BK$4&lt;=운영종료분기)</f>
        <v>0</v>
      </c>
      <c r="BL95" s="71">
        <f t="shared" ref="BL95" ca="1" si="801">BK98*(BL$4&lt;=운영종료분기)</f>
        <v>0</v>
      </c>
      <c r="BM95" s="71">
        <f t="shared" ref="BM95" ca="1" si="802">BL98*(BM$4&lt;=운영종료분기)</f>
        <v>0</v>
      </c>
      <c r="BN95" s="71">
        <f t="shared" ref="BN95" ca="1" si="803">BM98*(BN$4&lt;=운영종료분기)</f>
        <v>0</v>
      </c>
      <c r="BO95" s="71">
        <f t="shared" ref="BO95" ca="1" si="804">BN98*(BO$4&lt;=운영종료분기)</f>
        <v>0</v>
      </c>
      <c r="BP95" s="71">
        <f t="shared" ref="BP95" ca="1" si="805">BO98*(BP$4&lt;=운영종료분기)</f>
        <v>0</v>
      </c>
      <c r="BQ95" s="71">
        <f t="shared" ref="BQ95" ca="1" si="806">BP98*(BQ$4&lt;=운영종료분기)</f>
        <v>0</v>
      </c>
      <c r="BR95" s="71">
        <f t="shared" ref="BR95" ca="1" si="807">BQ98*(BR$4&lt;=운영종료분기)</f>
        <v>0</v>
      </c>
      <c r="BS95" s="71">
        <f t="shared" ref="BS95" ca="1" si="808">BR98*(BS$4&lt;=운영종료분기)</f>
        <v>0</v>
      </c>
      <c r="BT95" s="71">
        <f t="shared" ref="BT95" ca="1" si="809">BS98*(BT$4&lt;=운영종료분기)</f>
        <v>0</v>
      </c>
      <c r="BU95" s="71">
        <f t="shared" ref="BU95" ca="1" si="810">BT98*(BU$4&lt;=운영종료분기)</f>
        <v>0</v>
      </c>
      <c r="BV95" s="71">
        <f t="shared" ref="BV95" ca="1" si="811">BU98*(BV$4&lt;=운영종료분기)</f>
        <v>0</v>
      </c>
      <c r="BW95" s="71">
        <f t="shared" ref="BW95" ca="1" si="812">BV98*(BW$4&lt;=운영종료분기)</f>
        <v>0</v>
      </c>
      <c r="BX95" s="71">
        <f t="shared" ref="BX95" ca="1" si="813">BW98*(BX$4&lt;=운영종료분기)</f>
        <v>0</v>
      </c>
      <c r="BY95" s="71">
        <f t="shared" ref="BY95" ca="1" si="814">BX98*(BY$4&lt;=운영종료분기)</f>
        <v>0</v>
      </c>
      <c r="BZ95" s="71">
        <f t="shared" ref="BZ95" ca="1" si="815">BY98*(BZ$4&lt;=운영종료분기)</f>
        <v>0</v>
      </c>
      <c r="CA95" s="71">
        <f t="shared" ref="CA95" ca="1" si="816">BZ98*(CA$4&lt;=운영종료분기)</f>
        <v>0</v>
      </c>
      <c r="CB95" s="71">
        <f t="shared" ref="CB95" ca="1" si="817">CA98*(CB$4&lt;=운영종료분기)</f>
        <v>0</v>
      </c>
      <c r="CC95" s="71">
        <f t="shared" ref="CC95" ca="1" si="818">CB98*(CC$4&lt;=운영종료분기)</f>
        <v>0</v>
      </c>
      <c r="CD95" s="71">
        <f t="shared" ref="CD95" ca="1" si="819">CC98*(CD$4&lt;=운영종료분기)</f>
        <v>0</v>
      </c>
      <c r="CE95" s="71">
        <f t="shared" ref="CE95" ca="1" si="820">CD98*(CE$4&lt;=운영종료분기)</f>
        <v>0</v>
      </c>
      <c r="CF95" s="71">
        <f t="shared" ref="CF95" ca="1" si="821">CE98*(CF$4&lt;=운영종료분기)</f>
        <v>0</v>
      </c>
      <c r="CG95" s="71">
        <f t="shared" ref="CG95" ca="1" si="822">CF98*(CG$4&lt;=운영종료분기)</f>
        <v>0</v>
      </c>
      <c r="CH95" s="71">
        <f t="shared" ref="CH95" ca="1" si="823">CG98*(CH$4&lt;=운영종료분기)</f>
        <v>0</v>
      </c>
      <c r="CI95" s="71">
        <f t="shared" ref="CI95" ca="1" si="824">CH98*(CI$4&lt;=운영종료분기)</f>
        <v>0</v>
      </c>
      <c r="CJ95" s="71">
        <f t="shared" ref="CJ95" ca="1" si="825">CI98*(CJ$4&lt;=운영종료분기)</f>
        <v>0</v>
      </c>
      <c r="CK95" s="71">
        <f t="shared" ref="CK95" ca="1" si="826">CJ98*(CK$4&lt;=운영종료분기)</f>
        <v>0</v>
      </c>
      <c r="CL95" s="71">
        <f t="shared" ref="CL95" ca="1" si="827">CK98*(CL$4&lt;=운영종료분기)</f>
        <v>0</v>
      </c>
      <c r="CM95" s="71">
        <f t="shared" ref="CM95" ca="1" si="828">CL98*(CM$4&lt;=운영종료분기)</f>
        <v>0</v>
      </c>
      <c r="CN95" s="71">
        <f t="shared" ref="CN95" ca="1" si="829">CM98*(CN$4&lt;=운영종료분기)</f>
        <v>0</v>
      </c>
      <c r="CO95" s="71">
        <f t="shared" ref="CO95" ca="1" si="830">CN98*(CO$4&lt;=운영종료분기)</f>
        <v>0</v>
      </c>
      <c r="CP95" s="71">
        <f t="shared" ref="CP95" ca="1" si="831">CO98*(CP$4&lt;=운영종료분기)</f>
        <v>0</v>
      </c>
      <c r="CQ95" s="71">
        <f t="shared" ref="CQ95" ca="1" si="832">CP98*(CQ$4&lt;=운영종료분기)</f>
        <v>0</v>
      </c>
      <c r="CR95" s="71">
        <f t="shared" ref="CR95" ca="1" si="833">CQ98*(CR$4&lt;=운영종료분기)</f>
        <v>0</v>
      </c>
      <c r="CS95" s="71">
        <f t="shared" ref="CS95" ca="1" si="834">CR98*(CS$4&lt;=운영종료분기)</f>
        <v>0</v>
      </c>
      <c r="CT95" s="71">
        <f t="shared" ref="CT95" ca="1" si="835">CS98*(CT$4&lt;=운영종료분기)</f>
        <v>0</v>
      </c>
      <c r="CU95" s="71">
        <f t="shared" ref="CU95" ca="1" si="836">CT98*(CU$4&lt;=운영종료분기)</f>
        <v>0</v>
      </c>
      <c r="CV95" s="71">
        <f t="shared" ref="CV95" ca="1" si="837">CU98*(CV$4&lt;=운영종료분기)</f>
        <v>0</v>
      </c>
      <c r="CW95" s="71">
        <f t="shared" ref="CW95" ca="1" si="838">CV98*(CW$4&lt;=운영종료분기)</f>
        <v>0</v>
      </c>
      <c r="CX95" s="71">
        <f t="shared" ref="CX95" ca="1" si="839">CW98*(CX$4&lt;=운영종료분기)</f>
        <v>0</v>
      </c>
      <c r="CY95" s="71">
        <f t="shared" ref="CY95" ca="1" si="840">CX98*(CY$4&lt;=운영종료분기)</f>
        <v>0</v>
      </c>
      <c r="CZ95" s="71">
        <f t="shared" ref="CZ95" ca="1" si="841">CY98*(CZ$4&lt;=운영종료분기)</f>
        <v>0</v>
      </c>
      <c r="DA95" s="71">
        <f t="shared" ref="DA95" ca="1" si="842">CZ98*(DA$4&lt;=운영종료분기)</f>
        <v>0</v>
      </c>
      <c r="DB95" s="71">
        <f t="shared" ref="DB95" ca="1" si="843">DA98*(DB$4&lt;=운영종료분기)</f>
        <v>0</v>
      </c>
      <c r="DC95" s="71">
        <f t="shared" ref="DC95" ca="1" si="844">DB98*(DC$4&lt;=운영종료분기)</f>
        <v>0</v>
      </c>
      <c r="DD95" s="71">
        <f t="shared" ref="DD95" ca="1" si="845">DC98*(DD$4&lt;=운영종료분기)</f>
        <v>0</v>
      </c>
      <c r="DE95" s="71">
        <f t="shared" ref="DE95" ca="1" si="846">DD98*(DE$4&lt;=운영종료분기)</f>
        <v>0</v>
      </c>
      <c r="DF95" s="71">
        <f t="shared" ref="DF95" ca="1" si="847">DE98*(DF$4&lt;=운영종료분기)</f>
        <v>0</v>
      </c>
      <c r="DG95" s="71">
        <f t="shared" ref="DG95" ca="1" si="848">DF98*(DG$4&lt;=운영종료분기)</f>
        <v>0</v>
      </c>
      <c r="DH95" s="71">
        <f t="shared" ref="DH95" ca="1" si="849">DG98*(DH$4&lt;=운영종료분기)</f>
        <v>0</v>
      </c>
      <c r="DI95" s="71">
        <f t="shared" ref="DI95" ca="1" si="850">DH98*(DI$4&lt;=운영종료분기)</f>
        <v>0</v>
      </c>
      <c r="DJ95" s="71">
        <f t="shared" ref="DJ95" ca="1" si="851">DI98*(DJ$4&lt;=운영종료분기)</f>
        <v>0</v>
      </c>
      <c r="DK95" s="71">
        <f t="shared" ref="DK95" ca="1" si="852">DJ98*(DK$4&lt;=운영종료분기)</f>
        <v>0</v>
      </c>
      <c r="DL95" s="71">
        <f t="shared" ref="DL95" ca="1" si="853">DK98*(DL$4&lt;=운영종료분기)</f>
        <v>0</v>
      </c>
      <c r="DM95" s="71">
        <f t="shared" ref="DM95" ca="1" si="854">DL98*(DM$4&lt;=운영종료분기)</f>
        <v>0</v>
      </c>
      <c r="DN95" s="71">
        <f t="shared" ref="DN95" ca="1" si="855">DM98*(DN$4&lt;=운영종료분기)</f>
        <v>0</v>
      </c>
      <c r="DO95" s="71">
        <f t="shared" ref="DO95" ca="1" si="856">DN98*(DO$4&lt;=운영종료분기)</f>
        <v>0</v>
      </c>
      <c r="DP95" s="71">
        <f t="shared" ref="DP95" ca="1" si="857">DO98*(DP$4&lt;=운영종료분기)</f>
        <v>0</v>
      </c>
      <c r="DQ95" s="71">
        <f t="shared" ref="DQ95" ca="1" si="858">DP98*(DQ$4&lt;=운영종료분기)</f>
        <v>0</v>
      </c>
      <c r="DR95" s="71">
        <f t="shared" ref="DR95" ca="1" si="859">DQ98*(DR$4&lt;=운영종료분기)</f>
        <v>0</v>
      </c>
      <c r="DS95" s="71">
        <f t="shared" ref="DS95" ca="1" si="860">DR98*(DS$4&lt;=운영종료분기)</f>
        <v>0</v>
      </c>
      <c r="DT95" s="71">
        <f t="shared" ref="DT95" ca="1" si="861">DS98*(DT$4&lt;=운영종료분기)</f>
        <v>0</v>
      </c>
      <c r="DU95" s="71">
        <f t="shared" ref="DU95" ca="1" si="862">DT98*(DU$4&lt;=운영종료분기)</f>
        <v>0</v>
      </c>
      <c r="DV95" s="71">
        <f t="shared" ref="DV95" ca="1" si="863">DU98*(DV$4&lt;=운영종료분기)</f>
        <v>0</v>
      </c>
      <c r="DW95" s="71">
        <f t="shared" ref="DW95" ca="1" si="864">DV98*(DW$4&lt;=운영종료분기)</f>
        <v>0</v>
      </c>
      <c r="DX95" s="71">
        <f t="shared" ref="DX95" ca="1" si="865">DW98*(DX$4&lt;=운영종료분기)</f>
        <v>0</v>
      </c>
      <c r="DY95" s="71">
        <f t="shared" ref="DY95" ca="1" si="866">DX98*(DY$4&lt;=운영종료분기)</f>
        <v>0</v>
      </c>
      <c r="DZ95" s="71">
        <f t="shared" ref="DZ95" ca="1" si="867">DY98*(DZ$4&lt;=운영종료분기)</f>
        <v>0</v>
      </c>
      <c r="EA95" s="71">
        <f t="shared" ref="EA95" ca="1" si="868">DZ98*(EA$4&lt;=운영종료분기)</f>
        <v>0</v>
      </c>
      <c r="EB95" s="71">
        <f t="shared" ref="EB95" ca="1" si="869">EA98*(EB$4&lt;=운영종료분기)</f>
        <v>0</v>
      </c>
      <c r="EC95" s="71">
        <f t="shared" ref="EC95" ca="1" si="870">EB98*(EC$4&lt;=운영종료분기)</f>
        <v>0</v>
      </c>
      <c r="ED95" s="71">
        <f t="shared" ref="ED95" ca="1" si="871">EC98*(ED$4&lt;=운영종료분기)</f>
        <v>0</v>
      </c>
      <c r="EE95" s="71">
        <f t="shared" ref="EE95" ca="1" si="872">ED98*(EE$4&lt;=운영종료분기)</f>
        <v>0</v>
      </c>
      <c r="EF95" s="71">
        <f t="shared" ref="EF95" ca="1" si="873">EE98*(EF$4&lt;=운영종료분기)</f>
        <v>0</v>
      </c>
      <c r="EG95" s="71">
        <f t="shared" ref="EG95" ca="1" si="874">EF98*(EG$4&lt;=운영종료분기)</f>
        <v>0</v>
      </c>
      <c r="EH95" s="71">
        <f t="shared" ref="EH95" ca="1" si="875">EG98*(EH$4&lt;=운영종료분기)</f>
        <v>0</v>
      </c>
      <c r="EI95" s="71">
        <f t="shared" ref="EI95" ca="1" si="876">EH98*(EI$4&lt;=운영종료분기)</f>
        <v>0</v>
      </c>
      <c r="EJ95" s="71">
        <f t="shared" ref="EJ95" ca="1" si="877">EI98*(EJ$4&lt;=운영종료분기)</f>
        <v>0</v>
      </c>
      <c r="EK95" s="71">
        <f t="shared" ref="EK95" ca="1" si="878">EJ98*(EK$4&lt;=운영종료분기)</f>
        <v>0</v>
      </c>
      <c r="EL95" s="71">
        <f t="shared" ref="EL95" ca="1" si="879">EK98*(EL$4&lt;=운영종료분기)</f>
        <v>0</v>
      </c>
      <c r="EM95" s="71">
        <f t="shared" ref="EM95" ca="1" si="880">EL98*(EM$4&lt;=운영종료분기)</f>
        <v>0</v>
      </c>
      <c r="EN95" s="71">
        <f t="shared" ref="EN95" ca="1" si="881">EM98*(EN$4&lt;=운영종료분기)</f>
        <v>0</v>
      </c>
      <c r="EO95" s="71">
        <f t="shared" ref="EO95" ca="1" si="882">EN98*(EO$4&lt;=운영종료분기)</f>
        <v>0</v>
      </c>
      <c r="EP95" s="71">
        <f t="shared" ref="EP95" ca="1" si="883">EO98*(EP$4&lt;=운영종료분기)</f>
        <v>0</v>
      </c>
    </row>
    <row r="96" spans="2:146" ht="14.1" customHeight="1">
      <c r="B96" s="139" t="s">
        <v>21</v>
      </c>
      <c r="C96" s="141"/>
      <c r="D96" s="308" t="s">
        <v>97</v>
      </c>
      <c r="E96" s="217">
        <f ca="1">SUM(G96:EP96)</f>
        <v>137976.35327458259</v>
      </c>
      <c r="F96" s="236"/>
      <c r="G96" s="236">
        <f>TIC!G34</f>
        <v>0</v>
      </c>
      <c r="H96" s="236">
        <f ca="1">TIC!H34</f>
        <v>0</v>
      </c>
      <c r="I96" s="236">
        <f ca="1">TIC!I34</f>
        <v>0</v>
      </c>
      <c r="J96" s="236">
        <f ca="1">TIC!J34</f>
        <v>0</v>
      </c>
      <c r="K96" s="236">
        <f ca="1">TIC!K34</f>
        <v>0</v>
      </c>
      <c r="L96" s="205">
        <f ca="1">TIC!L34</f>
        <v>27547.41151251999</v>
      </c>
      <c r="M96" s="205">
        <f ca="1">TIC!M34</f>
        <v>11664.000190931161</v>
      </c>
      <c r="N96" s="205">
        <f ca="1">TIC!N34</f>
        <v>22896.85966859711</v>
      </c>
      <c r="O96" s="205">
        <f ca="1">TIC!O34</f>
        <v>23222.978301432282</v>
      </c>
      <c r="P96" s="205">
        <f ca="1">TIC!P34</f>
        <v>23605.439111326185</v>
      </c>
      <c r="Q96" s="205">
        <f ca="1">TIC!Q34</f>
        <v>29039.664489775852</v>
      </c>
      <c r="R96" s="205">
        <f ca="1">TIC!R34</f>
        <v>0</v>
      </c>
      <c r="S96" s="205">
        <f ca="1">TIC!S34</f>
        <v>0</v>
      </c>
      <c r="T96" s="205">
        <f ca="1">TIC!T34</f>
        <v>0</v>
      </c>
      <c r="U96" s="205">
        <f ca="1">TIC!U34</f>
        <v>0</v>
      </c>
      <c r="V96" s="205">
        <f ca="1">TIC!V34</f>
        <v>0</v>
      </c>
      <c r="W96" s="205">
        <f ca="1">TIC!W34</f>
        <v>0</v>
      </c>
      <c r="X96" s="205">
        <f ca="1">TIC!X34</f>
        <v>0</v>
      </c>
      <c r="Y96" s="205">
        <f ca="1">TIC!Y34</f>
        <v>0</v>
      </c>
      <c r="Z96" s="205">
        <f ca="1">TIC!Z34</f>
        <v>0</v>
      </c>
      <c r="AA96" s="205">
        <f ca="1">TIC!AA34</f>
        <v>0</v>
      </c>
      <c r="AB96" s="205">
        <f ca="1">TIC!AB34</f>
        <v>0</v>
      </c>
      <c r="AC96" s="205">
        <f ca="1">TIC!AC34</f>
        <v>0</v>
      </c>
      <c r="AD96" s="205">
        <f ca="1">TIC!AD34</f>
        <v>0</v>
      </c>
      <c r="AE96" s="205">
        <f ca="1">TIC!AE34</f>
        <v>0</v>
      </c>
      <c r="AF96" s="205">
        <f ca="1">TIC!AF34</f>
        <v>0</v>
      </c>
      <c r="AG96" s="205">
        <f ca="1">TIC!AG34</f>
        <v>0</v>
      </c>
      <c r="AH96" s="205">
        <f ca="1">TIC!AH34</f>
        <v>0</v>
      </c>
      <c r="AI96" s="205">
        <f ca="1">TIC!AI34</f>
        <v>0</v>
      </c>
      <c r="AJ96" s="205">
        <f ca="1">TIC!AJ34</f>
        <v>0</v>
      </c>
      <c r="AK96" s="205">
        <f ca="1">TIC!AK34</f>
        <v>0</v>
      </c>
      <c r="AL96" s="205">
        <f ca="1">TIC!AL34</f>
        <v>0</v>
      </c>
      <c r="AM96" s="205">
        <f ca="1">TIC!AM34</f>
        <v>0</v>
      </c>
      <c r="AN96" s="205">
        <f ca="1">TIC!AN34</f>
        <v>0</v>
      </c>
      <c r="AO96" s="205">
        <f ca="1">TIC!AO34</f>
        <v>0</v>
      </c>
      <c r="AP96" s="205">
        <f ca="1">TIC!AP34</f>
        <v>0</v>
      </c>
      <c r="AQ96" s="205">
        <f ca="1">TIC!AQ34</f>
        <v>0</v>
      </c>
      <c r="AR96" s="205">
        <f ca="1">TIC!AR34</f>
        <v>0</v>
      </c>
      <c r="AS96" s="205">
        <f ca="1">TIC!AS34</f>
        <v>0</v>
      </c>
      <c r="AT96" s="205">
        <f ca="1">TIC!AT34</f>
        <v>0</v>
      </c>
      <c r="AU96" s="205">
        <f ca="1">TIC!AU34</f>
        <v>0</v>
      </c>
      <c r="AV96" s="205">
        <f ca="1">TIC!AV34</f>
        <v>0</v>
      </c>
      <c r="AW96" s="205">
        <f ca="1">TIC!AW34</f>
        <v>0</v>
      </c>
      <c r="AX96" s="205">
        <f ca="1">TIC!AX34</f>
        <v>0</v>
      </c>
      <c r="AY96" s="205">
        <f ca="1">TIC!AY34</f>
        <v>0</v>
      </c>
      <c r="AZ96" s="205">
        <f ca="1">TIC!AZ34</f>
        <v>0</v>
      </c>
      <c r="BA96" s="205">
        <f ca="1">TIC!BA34</f>
        <v>0</v>
      </c>
      <c r="BB96" s="205">
        <f ca="1">TIC!BB34</f>
        <v>0</v>
      </c>
      <c r="BC96" s="205">
        <f ca="1">TIC!BC34</f>
        <v>0</v>
      </c>
      <c r="BD96" s="205">
        <f ca="1">TIC!BD34</f>
        <v>0</v>
      </c>
      <c r="BE96" s="205">
        <f ca="1">TIC!BE34</f>
        <v>0</v>
      </c>
      <c r="BF96" s="205">
        <f ca="1">TIC!BF34</f>
        <v>0</v>
      </c>
      <c r="BG96" s="205">
        <f ca="1">TIC!BG34</f>
        <v>0</v>
      </c>
      <c r="BH96" s="205">
        <f ca="1">TIC!BH34</f>
        <v>0</v>
      </c>
      <c r="BI96" s="205">
        <f ca="1">TIC!BI34</f>
        <v>0</v>
      </c>
      <c r="BJ96" s="205">
        <f ca="1">TIC!BJ34</f>
        <v>0</v>
      </c>
      <c r="BK96" s="205">
        <f ca="1">TIC!BK34</f>
        <v>0</v>
      </c>
      <c r="BL96" s="205">
        <f ca="1">TIC!BL34</f>
        <v>0</v>
      </c>
      <c r="BM96" s="205">
        <f ca="1">TIC!BM34</f>
        <v>0</v>
      </c>
      <c r="BN96" s="205">
        <f ca="1">TIC!BN34</f>
        <v>0</v>
      </c>
      <c r="BO96" s="205">
        <f ca="1">TIC!BO34</f>
        <v>0</v>
      </c>
      <c r="BP96" s="205">
        <f ca="1">TIC!BP34</f>
        <v>0</v>
      </c>
      <c r="BQ96" s="205">
        <f ca="1">TIC!BQ34</f>
        <v>0</v>
      </c>
      <c r="BR96" s="205">
        <f ca="1">TIC!BR34</f>
        <v>0</v>
      </c>
      <c r="BS96" s="205">
        <f ca="1">TIC!BS34</f>
        <v>0</v>
      </c>
      <c r="BT96" s="205">
        <f ca="1">TIC!BT34</f>
        <v>0</v>
      </c>
      <c r="BU96" s="205">
        <f ca="1">TIC!BU34</f>
        <v>0</v>
      </c>
      <c r="BV96" s="205">
        <f ca="1">TIC!BV34</f>
        <v>0</v>
      </c>
      <c r="BW96" s="205">
        <f ca="1">TIC!BW34</f>
        <v>0</v>
      </c>
      <c r="BX96" s="205">
        <f ca="1">TIC!BX34</f>
        <v>0</v>
      </c>
      <c r="BY96" s="205">
        <f ca="1">TIC!BY34</f>
        <v>0</v>
      </c>
      <c r="BZ96" s="205">
        <f ca="1">TIC!BZ34</f>
        <v>0</v>
      </c>
      <c r="CA96" s="205">
        <f ca="1">TIC!CA34</f>
        <v>0</v>
      </c>
      <c r="CB96" s="205">
        <f ca="1">TIC!CB34</f>
        <v>0</v>
      </c>
      <c r="CC96" s="205">
        <f ca="1">TIC!CC34</f>
        <v>0</v>
      </c>
      <c r="CD96" s="205">
        <f ca="1">TIC!CD34</f>
        <v>0</v>
      </c>
      <c r="CE96" s="205">
        <f ca="1">TIC!CE34</f>
        <v>0</v>
      </c>
      <c r="CF96" s="205">
        <f ca="1">TIC!CF34</f>
        <v>0</v>
      </c>
      <c r="CG96" s="205">
        <f ca="1">TIC!CG34</f>
        <v>0</v>
      </c>
      <c r="CH96" s="205">
        <f ca="1">TIC!CH34</f>
        <v>0</v>
      </c>
      <c r="CI96" s="205">
        <f ca="1">TIC!CI34</f>
        <v>0</v>
      </c>
      <c r="CJ96" s="205">
        <f ca="1">TIC!CJ34</f>
        <v>0</v>
      </c>
      <c r="CK96" s="205">
        <f ca="1">TIC!CK34</f>
        <v>0</v>
      </c>
      <c r="CL96" s="205">
        <f ca="1">TIC!CL34</f>
        <v>0</v>
      </c>
      <c r="CM96" s="205">
        <f ca="1">TIC!CM34</f>
        <v>0</v>
      </c>
      <c r="CN96" s="205">
        <f ca="1">TIC!CN34</f>
        <v>0</v>
      </c>
      <c r="CO96" s="205">
        <f ca="1">TIC!CO34</f>
        <v>0</v>
      </c>
      <c r="CP96" s="205">
        <f ca="1">TIC!CP34</f>
        <v>0</v>
      </c>
      <c r="CQ96" s="205">
        <f ca="1">TIC!CQ34</f>
        <v>0</v>
      </c>
      <c r="CR96" s="205">
        <f ca="1">TIC!CR34</f>
        <v>0</v>
      </c>
      <c r="CS96" s="205">
        <f ca="1">TIC!CS34</f>
        <v>0</v>
      </c>
      <c r="CT96" s="205">
        <f ca="1">TIC!CT34</f>
        <v>0</v>
      </c>
      <c r="CU96" s="205">
        <f ca="1">TIC!CU34</f>
        <v>0</v>
      </c>
      <c r="CV96" s="205">
        <f ca="1">TIC!CV34</f>
        <v>0</v>
      </c>
      <c r="CW96" s="205">
        <f ca="1">TIC!CW34</f>
        <v>0</v>
      </c>
      <c r="CX96" s="205">
        <f ca="1">TIC!CX34</f>
        <v>0</v>
      </c>
      <c r="CY96" s="205">
        <f ca="1">TIC!CY34</f>
        <v>0</v>
      </c>
      <c r="CZ96" s="205">
        <f ca="1">TIC!CZ34</f>
        <v>0</v>
      </c>
      <c r="DA96" s="205">
        <f ca="1">TIC!DA34</f>
        <v>0</v>
      </c>
      <c r="DB96" s="205">
        <f ca="1">TIC!DB34</f>
        <v>0</v>
      </c>
      <c r="DC96" s="205">
        <f ca="1">TIC!DC34</f>
        <v>0</v>
      </c>
      <c r="DD96" s="205">
        <f ca="1">TIC!DD34</f>
        <v>0</v>
      </c>
      <c r="DE96" s="205">
        <f ca="1">TIC!DE34</f>
        <v>0</v>
      </c>
      <c r="DF96" s="205">
        <f ca="1">TIC!DF34</f>
        <v>0</v>
      </c>
      <c r="DG96" s="205">
        <f ca="1">TIC!DG34</f>
        <v>0</v>
      </c>
      <c r="DH96" s="205">
        <f ca="1">TIC!DH34</f>
        <v>0</v>
      </c>
      <c r="DI96" s="205">
        <f ca="1">TIC!DI34</f>
        <v>0</v>
      </c>
      <c r="DJ96" s="205">
        <f ca="1">TIC!DJ34</f>
        <v>0</v>
      </c>
      <c r="DK96" s="205">
        <f ca="1">TIC!DK34</f>
        <v>0</v>
      </c>
      <c r="DL96" s="205">
        <f ca="1">TIC!DL34</f>
        <v>0</v>
      </c>
      <c r="DM96" s="205">
        <f ca="1">TIC!DM34</f>
        <v>0</v>
      </c>
      <c r="DN96" s="205">
        <f ca="1">TIC!DN34</f>
        <v>0</v>
      </c>
      <c r="DO96" s="205">
        <f ca="1">TIC!DO34</f>
        <v>0</v>
      </c>
      <c r="DP96" s="205">
        <f ca="1">TIC!DP34</f>
        <v>0</v>
      </c>
      <c r="DQ96" s="205">
        <f ca="1">TIC!DQ34</f>
        <v>0</v>
      </c>
      <c r="DR96" s="205">
        <f ca="1">TIC!DR34</f>
        <v>0</v>
      </c>
      <c r="DS96" s="205">
        <f ca="1">TIC!DS34</f>
        <v>0</v>
      </c>
      <c r="DT96" s="205">
        <f ca="1">TIC!DT34</f>
        <v>0</v>
      </c>
      <c r="DU96" s="205">
        <f ca="1">TIC!DU34</f>
        <v>0</v>
      </c>
      <c r="DV96" s="205">
        <f ca="1">TIC!DV34</f>
        <v>0</v>
      </c>
      <c r="DW96" s="205">
        <f ca="1">TIC!DW34</f>
        <v>0</v>
      </c>
      <c r="DX96" s="205">
        <f ca="1">TIC!DX34</f>
        <v>0</v>
      </c>
      <c r="DY96" s="205">
        <f ca="1">TIC!DY34</f>
        <v>0</v>
      </c>
      <c r="DZ96" s="205">
        <f ca="1">TIC!DZ34</f>
        <v>0</v>
      </c>
      <c r="EA96" s="205">
        <f ca="1">TIC!EA34</f>
        <v>0</v>
      </c>
      <c r="EB96" s="205">
        <f ca="1">TIC!EB34</f>
        <v>0</v>
      </c>
      <c r="EC96" s="205">
        <f ca="1">TIC!EC34</f>
        <v>0</v>
      </c>
      <c r="ED96" s="205">
        <f ca="1">TIC!ED34</f>
        <v>0</v>
      </c>
      <c r="EE96" s="205">
        <f ca="1">TIC!EE34</f>
        <v>0</v>
      </c>
      <c r="EF96" s="205">
        <f ca="1">TIC!EF34</f>
        <v>0</v>
      </c>
      <c r="EG96" s="205">
        <f ca="1">TIC!EG34</f>
        <v>0</v>
      </c>
      <c r="EH96" s="205">
        <f ca="1">TIC!EH34</f>
        <v>0</v>
      </c>
      <c r="EI96" s="205">
        <f ca="1">TIC!EI34</f>
        <v>0</v>
      </c>
      <c r="EJ96" s="205">
        <f ca="1">TIC!EJ34</f>
        <v>0</v>
      </c>
      <c r="EK96" s="205">
        <f ca="1">TIC!EK34</f>
        <v>0</v>
      </c>
      <c r="EL96" s="205">
        <f ca="1">TIC!EL34</f>
        <v>0</v>
      </c>
      <c r="EM96" s="205">
        <f ca="1">TIC!EM34</f>
        <v>0</v>
      </c>
      <c r="EN96" s="205">
        <f ca="1">TIC!EN34</f>
        <v>0</v>
      </c>
      <c r="EO96" s="205">
        <f ca="1">TIC!EO34</f>
        <v>0</v>
      </c>
      <c r="EP96" s="205">
        <f ca="1">TIC!EP34</f>
        <v>0</v>
      </c>
    </row>
    <row r="97" spans="2:146" ht="14.1" customHeight="1">
      <c r="B97" s="30" t="s">
        <v>22</v>
      </c>
      <c r="C97" s="549">
        <f>Assum!G29</f>
        <v>45930</v>
      </c>
      <c r="D97" s="356" t="s">
        <v>97</v>
      </c>
      <c r="E97" s="237">
        <f ca="1">SUM(G97:EP97)</f>
        <v>137976.35327458259</v>
      </c>
      <c r="F97" s="83"/>
      <c r="G97" s="83">
        <f t="shared" ref="G97:AL97" ca="1" si="884">SUM(G95:G96)*($C$97=G4)</f>
        <v>0</v>
      </c>
      <c r="H97" s="237">
        <f t="shared" ca="1" si="884"/>
        <v>0</v>
      </c>
      <c r="I97" s="237">
        <f t="shared" ca="1" si="884"/>
        <v>0</v>
      </c>
      <c r="J97" s="237">
        <f t="shared" ca="1" si="884"/>
        <v>0</v>
      </c>
      <c r="K97" s="36">
        <f t="shared" ca="1" si="884"/>
        <v>0</v>
      </c>
      <c r="L97" s="36">
        <f t="shared" ca="1" si="884"/>
        <v>0</v>
      </c>
      <c r="M97" s="36">
        <f t="shared" ca="1" si="884"/>
        <v>0</v>
      </c>
      <c r="N97" s="237">
        <f t="shared" ca="1" si="884"/>
        <v>0</v>
      </c>
      <c r="O97" s="237">
        <f t="shared" ca="1" si="884"/>
        <v>0</v>
      </c>
      <c r="P97" s="237">
        <f t="shared" ca="1" si="884"/>
        <v>0</v>
      </c>
      <c r="Q97" s="237">
        <f t="shared" ca="1" si="884"/>
        <v>137976.35327458259</v>
      </c>
      <c r="R97" s="237">
        <f t="shared" ca="1" si="884"/>
        <v>0</v>
      </c>
      <c r="S97" s="237">
        <f t="shared" ca="1" si="884"/>
        <v>0</v>
      </c>
      <c r="T97" s="237">
        <f t="shared" ca="1" si="884"/>
        <v>0</v>
      </c>
      <c r="U97" s="237">
        <f t="shared" ca="1" si="884"/>
        <v>0</v>
      </c>
      <c r="V97" s="237">
        <f t="shared" ca="1" si="884"/>
        <v>0</v>
      </c>
      <c r="W97" s="237">
        <f t="shared" ca="1" si="884"/>
        <v>0</v>
      </c>
      <c r="X97" s="237">
        <f t="shared" ca="1" si="884"/>
        <v>0</v>
      </c>
      <c r="Y97" s="237">
        <f t="shared" ca="1" si="884"/>
        <v>0</v>
      </c>
      <c r="Z97" s="237">
        <f t="shared" ca="1" si="884"/>
        <v>0</v>
      </c>
      <c r="AA97" s="237">
        <f t="shared" ca="1" si="884"/>
        <v>0</v>
      </c>
      <c r="AB97" s="237">
        <f t="shared" ca="1" si="884"/>
        <v>0</v>
      </c>
      <c r="AC97" s="237">
        <f t="shared" ca="1" si="884"/>
        <v>0</v>
      </c>
      <c r="AD97" s="237">
        <f t="shared" ca="1" si="884"/>
        <v>0</v>
      </c>
      <c r="AE97" s="237">
        <f t="shared" ca="1" si="884"/>
        <v>0</v>
      </c>
      <c r="AF97" s="237">
        <f t="shared" ca="1" si="884"/>
        <v>0</v>
      </c>
      <c r="AG97" s="237">
        <f t="shared" ca="1" si="884"/>
        <v>0</v>
      </c>
      <c r="AH97" s="237">
        <f t="shared" ca="1" si="884"/>
        <v>0</v>
      </c>
      <c r="AI97" s="237">
        <f t="shared" ca="1" si="884"/>
        <v>0</v>
      </c>
      <c r="AJ97" s="237">
        <f t="shared" ca="1" si="884"/>
        <v>0</v>
      </c>
      <c r="AK97" s="237">
        <f t="shared" ca="1" si="884"/>
        <v>0</v>
      </c>
      <c r="AL97" s="237">
        <f t="shared" ca="1" si="884"/>
        <v>0</v>
      </c>
      <c r="AM97" s="237">
        <f t="shared" ref="AM97:BR97" ca="1" si="885">SUM(AM95:AM96)*($C$97=AM4)</f>
        <v>0</v>
      </c>
      <c r="AN97" s="237">
        <f t="shared" ca="1" si="885"/>
        <v>0</v>
      </c>
      <c r="AO97" s="237">
        <f t="shared" ca="1" si="885"/>
        <v>0</v>
      </c>
      <c r="AP97" s="237">
        <f t="shared" ca="1" si="885"/>
        <v>0</v>
      </c>
      <c r="AQ97" s="237">
        <f t="shared" ca="1" si="885"/>
        <v>0</v>
      </c>
      <c r="AR97" s="237">
        <f t="shared" ca="1" si="885"/>
        <v>0</v>
      </c>
      <c r="AS97" s="237">
        <f t="shared" ca="1" si="885"/>
        <v>0</v>
      </c>
      <c r="AT97" s="237">
        <f t="shared" ca="1" si="885"/>
        <v>0</v>
      </c>
      <c r="AU97" s="237">
        <f t="shared" ca="1" si="885"/>
        <v>0</v>
      </c>
      <c r="AV97" s="237">
        <f t="shared" ca="1" si="885"/>
        <v>0</v>
      </c>
      <c r="AW97" s="237">
        <f t="shared" ca="1" si="885"/>
        <v>0</v>
      </c>
      <c r="AX97" s="237">
        <f t="shared" ca="1" si="885"/>
        <v>0</v>
      </c>
      <c r="AY97" s="237">
        <f t="shared" ca="1" si="885"/>
        <v>0</v>
      </c>
      <c r="AZ97" s="237">
        <f t="shared" ca="1" si="885"/>
        <v>0</v>
      </c>
      <c r="BA97" s="237">
        <f t="shared" ca="1" si="885"/>
        <v>0</v>
      </c>
      <c r="BB97" s="237">
        <f t="shared" ca="1" si="885"/>
        <v>0</v>
      </c>
      <c r="BC97" s="237">
        <f t="shared" ca="1" si="885"/>
        <v>0</v>
      </c>
      <c r="BD97" s="237">
        <f t="shared" ca="1" si="885"/>
        <v>0</v>
      </c>
      <c r="BE97" s="237">
        <f t="shared" ca="1" si="885"/>
        <v>0</v>
      </c>
      <c r="BF97" s="237">
        <f t="shared" ca="1" si="885"/>
        <v>0</v>
      </c>
      <c r="BG97" s="237">
        <f t="shared" ca="1" si="885"/>
        <v>0</v>
      </c>
      <c r="BH97" s="237">
        <f t="shared" ca="1" si="885"/>
        <v>0</v>
      </c>
      <c r="BI97" s="237">
        <f t="shared" ca="1" si="885"/>
        <v>0</v>
      </c>
      <c r="BJ97" s="237">
        <f t="shared" ca="1" si="885"/>
        <v>0</v>
      </c>
      <c r="BK97" s="237">
        <f t="shared" ca="1" si="885"/>
        <v>0</v>
      </c>
      <c r="BL97" s="237">
        <f t="shared" ca="1" si="885"/>
        <v>0</v>
      </c>
      <c r="BM97" s="237">
        <f t="shared" ca="1" si="885"/>
        <v>0</v>
      </c>
      <c r="BN97" s="237">
        <f t="shared" ca="1" si="885"/>
        <v>0</v>
      </c>
      <c r="BO97" s="237">
        <f t="shared" ca="1" si="885"/>
        <v>0</v>
      </c>
      <c r="BP97" s="237">
        <f t="shared" ca="1" si="885"/>
        <v>0</v>
      </c>
      <c r="BQ97" s="237">
        <f t="shared" ca="1" si="885"/>
        <v>0</v>
      </c>
      <c r="BR97" s="237">
        <f t="shared" ca="1" si="885"/>
        <v>0</v>
      </c>
      <c r="BS97" s="237">
        <f t="shared" ref="BS97:CX97" ca="1" si="886">SUM(BS95:BS96)*($C$97=BS4)</f>
        <v>0</v>
      </c>
      <c r="BT97" s="237">
        <f t="shared" ca="1" si="886"/>
        <v>0</v>
      </c>
      <c r="BU97" s="237">
        <f t="shared" ca="1" si="886"/>
        <v>0</v>
      </c>
      <c r="BV97" s="237">
        <f t="shared" ca="1" si="886"/>
        <v>0</v>
      </c>
      <c r="BW97" s="237">
        <f t="shared" ca="1" si="886"/>
        <v>0</v>
      </c>
      <c r="BX97" s="237">
        <f t="shared" ca="1" si="886"/>
        <v>0</v>
      </c>
      <c r="BY97" s="237">
        <f t="shared" ca="1" si="886"/>
        <v>0</v>
      </c>
      <c r="BZ97" s="237">
        <f t="shared" ca="1" si="886"/>
        <v>0</v>
      </c>
      <c r="CA97" s="237">
        <f t="shared" ca="1" si="886"/>
        <v>0</v>
      </c>
      <c r="CB97" s="237">
        <f t="shared" ca="1" si="886"/>
        <v>0</v>
      </c>
      <c r="CC97" s="237">
        <f t="shared" ca="1" si="886"/>
        <v>0</v>
      </c>
      <c r="CD97" s="237">
        <f t="shared" ca="1" si="886"/>
        <v>0</v>
      </c>
      <c r="CE97" s="237">
        <f t="shared" ca="1" si="886"/>
        <v>0</v>
      </c>
      <c r="CF97" s="237">
        <f t="shared" ca="1" si="886"/>
        <v>0</v>
      </c>
      <c r="CG97" s="237">
        <f t="shared" ca="1" si="886"/>
        <v>0</v>
      </c>
      <c r="CH97" s="237">
        <f t="shared" ca="1" si="886"/>
        <v>0</v>
      </c>
      <c r="CI97" s="237">
        <f t="shared" ca="1" si="886"/>
        <v>0</v>
      </c>
      <c r="CJ97" s="237">
        <f t="shared" ca="1" si="886"/>
        <v>0</v>
      </c>
      <c r="CK97" s="237">
        <f t="shared" ca="1" si="886"/>
        <v>0</v>
      </c>
      <c r="CL97" s="237">
        <f t="shared" ca="1" si="886"/>
        <v>0</v>
      </c>
      <c r="CM97" s="237">
        <f t="shared" ca="1" si="886"/>
        <v>0</v>
      </c>
      <c r="CN97" s="237">
        <f t="shared" ca="1" si="886"/>
        <v>0</v>
      </c>
      <c r="CO97" s="237">
        <f t="shared" ca="1" si="886"/>
        <v>0</v>
      </c>
      <c r="CP97" s="237">
        <f t="shared" ca="1" si="886"/>
        <v>0</v>
      </c>
      <c r="CQ97" s="237">
        <f t="shared" ca="1" si="886"/>
        <v>0</v>
      </c>
      <c r="CR97" s="237">
        <f t="shared" ca="1" si="886"/>
        <v>0</v>
      </c>
      <c r="CS97" s="237">
        <f t="shared" ca="1" si="886"/>
        <v>0</v>
      </c>
      <c r="CT97" s="237">
        <f t="shared" ca="1" si="886"/>
        <v>0</v>
      </c>
      <c r="CU97" s="237">
        <f t="shared" ca="1" si="886"/>
        <v>0</v>
      </c>
      <c r="CV97" s="237">
        <f t="shared" ca="1" si="886"/>
        <v>0</v>
      </c>
      <c r="CW97" s="237">
        <f t="shared" ca="1" si="886"/>
        <v>0</v>
      </c>
      <c r="CX97" s="237">
        <f t="shared" ca="1" si="886"/>
        <v>0</v>
      </c>
      <c r="CY97" s="237">
        <f t="shared" ref="CY97:ED97" ca="1" si="887">SUM(CY95:CY96)*($C$97=CY4)</f>
        <v>0</v>
      </c>
      <c r="CZ97" s="237">
        <f t="shared" ca="1" si="887"/>
        <v>0</v>
      </c>
      <c r="DA97" s="237">
        <f t="shared" ca="1" si="887"/>
        <v>0</v>
      </c>
      <c r="DB97" s="237">
        <f t="shared" ca="1" si="887"/>
        <v>0</v>
      </c>
      <c r="DC97" s="237">
        <f t="shared" ca="1" si="887"/>
        <v>0</v>
      </c>
      <c r="DD97" s="237">
        <f t="shared" ca="1" si="887"/>
        <v>0</v>
      </c>
      <c r="DE97" s="237">
        <f t="shared" ca="1" si="887"/>
        <v>0</v>
      </c>
      <c r="DF97" s="237">
        <f t="shared" ca="1" si="887"/>
        <v>0</v>
      </c>
      <c r="DG97" s="237">
        <f t="shared" ca="1" si="887"/>
        <v>0</v>
      </c>
      <c r="DH97" s="237">
        <f t="shared" ca="1" si="887"/>
        <v>0</v>
      </c>
      <c r="DI97" s="237">
        <f t="shared" ca="1" si="887"/>
        <v>0</v>
      </c>
      <c r="DJ97" s="237">
        <f t="shared" ca="1" si="887"/>
        <v>0</v>
      </c>
      <c r="DK97" s="237">
        <f t="shared" ca="1" si="887"/>
        <v>0</v>
      </c>
      <c r="DL97" s="237">
        <f t="shared" ca="1" si="887"/>
        <v>0</v>
      </c>
      <c r="DM97" s="237">
        <f t="shared" ca="1" si="887"/>
        <v>0</v>
      </c>
      <c r="DN97" s="237">
        <f t="shared" ca="1" si="887"/>
        <v>0</v>
      </c>
      <c r="DO97" s="237">
        <f t="shared" ca="1" si="887"/>
        <v>0</v>
      </c>
      <c r="DP97" s="237">
        <f t="shared" ca="1" si="887"/>
        <v>0</v>
      </c>
      <c r="DQ97" s="237">
        <f t="shared" ca="1" si="887"/>
        <v>0</v>
      </c>
      <c r="DR97" s="237">
        <f t="shared" ca="1" si="887"/>
        <v>0</v>
      </c>
      <c r="DS97" s="237">
        <f t="shared" ca="1" si="887"/>
        <v>0</v>
      </c>
      <c r="DT97" s="237">
        <f t="shared" ca="1" si="887"/>
        <v>0</v>
      </c>
      <c r="DU97" s="237">
        <f t="shared" ca="1" si="887"/>
        <v>0</v>
      </c>
      <c r="DV97" s="237">
        <f t="shared" ca="1" si="887"/>
        <v>0</v>
      </c>
      <c r="DW97" s="237">
        <f t="shared" ca="1" si="887"/>
        <v>0</v>
      </c>
      <c r="DX97" s="237">
        <f t="shared" ca="1" si="887"/>
        <v>0</v>
      </c>
      <c r="DY97" s="237">
        <f t="shared" ca="1" si="887"/>
        <v>0</v>
      </c>
      <c r="DZ97" s="237">
        <f t="shared" ca="1" si="887"/>
        <v>0</v>
      </c>
      <c r="EA97" s="237">
        <f t="shared" ca="1" si="887"/>
        <v>0</v>
      </c>
      <c r="EB97" s="237">
        <f t="shared" ca="1" si="887"/>
        <v>0</v>
      </c>
      <c r="EC97" s="237">
        <f t="shared" ca="1" si="887"/>
        <v>0</v>
      </c>
      <c r="ED97" s="237">
        <f t="shared" ca="1" si="887"/>
        <v>0</v>
      </c>
      <c r="EE97" s="237">
        <f t="shared" ref="EE97:EP97" ca="1" si="888">SUM(EE95:EE96)*($C$97=EE4)</f>
        <v>0</v>
      </c>
      <c r="EF97" s="237">
        <f t="shared" ca="1" si="888"/>
        <v>0</v>
      </c>
      <c r="EG97" s="237">
        <f t="shared" ca="1" si="888"/>
        <v>0</v>
      </c>
      <c r="EH97" s="237">
        <f t="shared" ca="1" si="888"/>
        <v>0</v>
      </c>
      <c r="EI97" s="237">
        <f t="shared" ca="1" si="888"/>
        <v>0</v>
      </c>
      <c r="EJ97" s="237">
        <f t="shared" ca="1" si="888"/>
        <v>0</v>
      </c>
      <c r="EK97" s="237">
        <f t="shared" ca="1" si="888"/>
        <v>0</v>
      </c>
      <c r="EL97" s="237">
        <f t="shared" ca="1" si="888"/>
        <v>0</v>
      </c>
      <c r="EM97" s="237">
        <f t="shared" ca="1" si="888"/>
        <v>0</v>
      </c>
      <c r="EN97" s="237">
        <f t="shared" ca="1" si="888"/>
        <v>0</v>
      </c>
      <c r="EO97" s="237">
        <f t="shared" ca="1" si="888"/>
        <v>0</v>
      </c>
      <c r="EP97" s="237">
        <f t="shared" ca="1" si="888"/>
        <v>0</v>
      </c>
    </row>
    <row r="98" spans="2:146" ht="14.1" customHeight="1">
      <c r="B98" s="20" t="s">
        <v>23</v>
      </c>
      <c r="D98" s="306" t="s">
        <v>97</v>
      </c>
      <c r="E98" s="71"/>
      <c r="F98" s="82"/>
      <c r="G98" s="10">
        <f t="shared" ref="G98:J98" ca="1" si="889">G95+G96-G97</f>
        <v>0</v>
      </c>
      <c r="H98" s="10">
        <f t="shared" ca="1" si="889"/>
        <v>0</v>
      </c>
      <c r="I98" s="10">
        <f t="shared" ca="1" si="889"/>
        <v>0</v>
      </c>
      <c r="J98" s="10">
        <f t="shared" ca="1" si="889"/>
        <v>0</v>
      </c>
      <c r="K98" s="10">
        <f t="shared" ref="K98:BV98" ca="1" si="890">K95+K96-K97</f>
        <v>0</v>
      </c>
      <c r="L98" s="10">
        <f t="shared" ca="1" si="890"/>
        <v>27547.41151251999</v>
      </c>
      <c r="M98" s="10">
        <f t="shared" ca="1" si="890"/>
        <v>39211.411703451151</v>
      </c>
      <c r="N98" s="71">
        <f t="shared" ca="1" si="890"/>
        <v>62108.271372048257</v>
      </c>
      <c r="O98" s="71">
        <f t="shared" ca="1" si="890"/>
        <v>85331.249673480546</v>
      </c>
      <c r="P98" s="71">
        <f t="shared" ca="1" si="890"/>
        <v>108936.68878480673</v>
      </c>
      <c r="Q98" s="71">
        <f t="shared" ca="1" si="890"/>
        <v>0</v>
      </c>
      <c r="R98" s="71">
        <f t="shared" ca="1" si="890"/>
        <v>0</v>
      </c>
      <c r="S98" s="71">
        <f t="shared" ca="1" si="890"/>
        <v>0</v>
      </c>
      <c r="T98" s="71">
        <f t="shared" ca="1" si="890"/>
        <v>0</v>
      </c>
      <c r="U98" s="71">
        <f t="shared" ca="1" si="890"/>
        <v>0</v>
      </c>
      <c r="V98" s="71">
        <f t="shared" ca="1" si="890"/>
        <v>0</v>
      </c>
      <c r="W98" s="71">
        <f t="shared" ca="1" si="890"/>
        <v>0</v>
      </c>
      <c r="X98" s="71">
        <f t="shared" ca="1" si="890"/>
        <v>0</v>
      </c>
      <c r="Y98" s="71">
        <f t="shared" ca="1" si="890"/>
        <v>0</v>
      </c>
      <c r="Z98" s="71">
        <f t="shared" ca="1" si="890"/>
        <v>0</v>
      </c>
      <c r="AA98" s="71">
        <f t="shared" ca="1" si="890"/>
        <v>0</v>
      </c>
      <c r="AB98" s="71">
        <f t="shared" ca="1" si="890"/>
        <v>0</v>
      </c>
      <c r="AC98" s="71">
        <f t="shared" ca="1" si="890"/>
        <v>0</v>
      </c>
      <c r="AD98" s="71">
        <f t="shared" ca="1" si="890"/>
        <v>0</v>
      </c>
      <c r="AE98" s="71">
        <f t="shared" ca="1" si="890"/>
        <v>0</v>
      </c>
      <c r="AF98" s="71">
        <f t="shared" ca="1" si="890"/>
        <v>0</v>
      </c>
      <c r="AG98" s="71">
        <f t="shared" ca="1" si="890"/>
        <v>0</v>
      </c>
      <c r="AH98" s="71">
        <f t="shared" ca="1" si="890"/>
        <v>0</v>
      </c>
      <c r="AI98" s="71">
        <f t="shared" ca="1" si="890"/>
        <v>0</v>
      </c>
      <c r="AJ98" s="71">
        <f t="shared" ca="1" si="890"/>
        <v>0</v>
      </c>
      <c r="AK98" s="71">
        <f t="shared" ca="1" si="890"/>
        <v>0</v>
      </c>
      <c r="AL98" s="71">
        <f t="shared" ca="1" si="890"/>
        <v>0</v>
      </c>
      <c r="AM98" s="71">
        <f t="shared" ca="1" si="890"/>
        <v>0</v>
      </c>
      <c r="AN98" s="71">
        <f t="shared" ca="1" si="890"/>
        <v>0</v>
      </c>
      <c r="AO98" s="71">
        <f t="shared" ca="1" si="890"/>
        <v>0</v>
      </c>
      <c r="AP98" s="71">
        <f t="shared" ca="1" si="890"/>
        <v>0</v>
      </c>
      <c r="AQ98" s="71">
        <f t="shared" ca="1" si="890"/>
        <v>0</v>
      </c>
      <c r="AR98" s="71">
        <f t="shared" ca="1" si="890"/>
        <v>0</v>
      </c>
      <c r="AS98" s="71">
        <f t="shared" ca="1" si="890"/>
        <v>0</v>
      </c>
      <c r="AT98" s="71">
        <f t="shared" ca="1" si="890"/>
        <v>0</v>
      </c>
      <c r="AU98" s="71">
        <f t="shared" ca="1" si="890"/>
        <v>0</v>
      </c>
      <c r="AV98" s="71">
        <f t="shared" ca="1" si="890"/>
        <v>0</v>
      </c>
      <c r="AW98" s="71">
        <f t="shared" ca="1" si="890"/>
        <v>0</v>
      </c>
      <c r="AX98" s="71">
        <f t="shared" ca="1" si="890"/>
        <v>0</v>
      </c>
      <c r="AY98" s="71">
        <f t="shared" ca="1" si="890"/>
        <v>0</v>
      </c>
      <c r="AZ98" s="71">
        <f t="shared" ca="1" si="890"/>
        <v>0</v>
      </c>
      <c r="BA98" s="71">
        <f t="shared" ca="1" si="890"/>
        <v>0</v>
      </c>
      <c r="BB98" s="71">
        <f t="shared" ca="1" si="890"/>
        <v>0</v>
      </c>
      <c r="BC98" s="71">
        <f t="shared" ca="1" si="890"/>
        <v>0</v>
      </c>
      <c r="BD98" s="71">
        <f t="shared" ca="1" si="890"/>
        <v>0</v>
      </c>
      <c r="BE98" s="71">
        <f t="shared" ca="1" si="890"/>
        <v>0</v>
      </c>
      <c r="BF98" s="71">
        <f t="shared" ca="1" si="890"/>
        <v>0</v>
      </c>
      <c r="BG98" s="71">
        <f t="shared" ca="1" si="890"/>
        <v>0</v>
      </c>
      <c r="BH98" s="71">
        <f t="shared" ca="1" si="890"/>
        <v>0</v>
      </c>
      <c r="BI98" s="71">
        <f t="shared" ca="1" si="890"/>
        <v>0</v>
      </c>
      <c r="BJ98" s="71">
        <f t="shared" ca="1" si="890"/>
        <v>0</v>
      </c>
      <c r="BK98" s="71">
        <f t="shared" ca="1" si="890"/>
        <v>0</v>
      </c>
      <c r="BL98" s="71">
        <f t="shared" ca="1" si="890"/>
        <v>0</v>
      </c>
      <c r="BM98" s="71">
        <f t="shared" ca="1" si="890"/>
        <v>0</v>
      </c>
      <c r="BN98" s="71">
        <f t="shared" ca="1" si="890"/>
        <v>0</v>
      </c>
      <c r="BO98" s="71">
        <f t="shared" ca="1" si="890"/>
        <v>0</v>
      </c>
      <c r="BP98" s="71">
        <f t="shared" ca="1" si="890"/>
        <v>0</v>
      </c>
      <c r="BQ98" s="71">
        <f t="shared" ca="1" si="890"/>
        <v>0</v>
      </c>
      <c r="BR98" s="71">
        <f t="shared" ca="1" si="890"/>
        <v>0</v>
      </c>
      <c r="BS98" s="71">
        <f t="shared" ca="1" si="890"/>
        <v>0</v>
      </c>
      <c r="BT98" s="71">
        <f t="shared" ca="1" si="890"/>
        <v>0</v>
      </c>
      <c r="BU98" s="71">
        <f t="shared" ca="1" si="890"/>
        <v>0</v>
      </c>
      <c r="BV98" s="71">
        <f t="shared" ca="1" si="890"/>
        <v>0</v>
      </c>
      <c r="BW98" s="71">
        <f t="shared" ref="BW98:DG98" ca="1" si="891">BW95+BW96-BW97</f>
        <v>0</v>
      </c>
      <c r="BX98" s="71">
        <f t="shared" ca="1" si="891"/>
        <v>0</v>
      </c>
      <c r="BY98" s="71">
        <f t="shared" ca="1" si="891"/>
        <v>0</v>
      </c>
      <c r="BZ98" s="71">
        <f t="shared" ca="1" si="891"/>
        <v>0</v>
      </c>
      <c r="CA98" s="71">
        <f t="shared" ca="1" si="891"/>
        <v>0</v>
      </c>
      <c r="CB98" s="71">
        <f t="shared" ca="1" si="891"/>
        <v>0</v>
      </c>
      <c r="CC98" s="71">
        <f t="shared" ca="1" si="891"/>
        <v>0</v>
      </c>
      <c r="CD98" s="71">
        <f t="shared" ca="1" si="891"/>
        <v>0</v>
      </c>
      <c r="CE98" s="71">
        <f t="shared" ca="1" si="891"/>
        <v>0</v>
      </c>
      <c r="CF98" s="71">
        <f t="shared" ca="1" si="891"/>
        <v>0</v>
      </c>
      <c r="CG98" s="71">
        <f t="shared" ca="1" si="891"/>
        <v>0</v>
      </c>
      <c r="CH98" s="71">
        <f t="shared" ca="1" si="891"/>
        <v>0</v>
      </c>
      <c r="CI98" s="71">
        <f t="shared" ca="1" si="891"/>
        <v>0</v>
      </c>
      <c r="CJ98" s="71">
        <f t="shared" ca="1" si="891"/>
        <v>0</v>
      </c>
      <c r="CK98" s="71">
        <f t="shared" ca="1" si="891"/>
        <v>0</v>
      </c>
      <c r="CL98" s="71">
        <f t="shared" ca="1" si="891"/>
        <v>0</v>
      </c>
      <c r="CM98" s="71">
        <f t="shared" ca="1" si="891"/>
        <v>0</v>
      </c>
      <c r="CN98" s="71">
        <f t="shared" ca="1" si="891"/>
        <v>0</v>
      </c>
      <c r="CO98" s="71">
        <f t="shared" ca="1" si="891"/>
        <v>0</v>
      </c>
      <c r="CP98" s="71">
        <f t="shared" ca="1" si="891"/>
        <v>0</v>
      </c>
      <c r="CQ98" s="71">
        <f t="shared" ca="1" si="891"/>
        <v>0</v>
      </c>
      <c r="CR98" s="71">
        <f t="shared" ca="1" si="891"/>
        <v>0</v>
      </c>
      <c r="CS98" s="71">
        <f t="shared" ca="1" si="891"/>
        <v>0</v>
      </c>
      <c r="CT98" s="71">
        <f t="shared" ca="1" si="891"/>
        <v>0</v>
      </c>
      <c r="CU98" s="71">
        <f t="shared" ca="1" si="891"/>
        <v>0</v>
      </c>
      <c r="CV98" s="71">
        <f t="shared" ca="1" si="891"/>
        <v>0</v>
      </c>
      <c r="CW98" s="71">
        <f t="shared" ca="1" si="891"/>
        <v>0</v>
      </c>
      <c r="CX98" s="71">
        <f t="shared" ca="1" si="891"/>
        <v>0</v>
      </c>
      <c r="CY98" s="71">
        <f t="shared" ca="1" si="891"/>
        <v>0</v>
      </c>
      <c r="CZ98" s="71">
        <f t="shared" ca="1" si="891"/>
        <v>0</v>
      </c>
      <c r="DA98" s="71">
        <f t="shared" ca="1" si="891"/>
        <v>0</v>
      </c>
      <c r="DB98" s="71">
        <f t="shared" ca="1" si="891"/>
        <v>0</v>
      </c>
      <c r="DC98" s="71">
        <f t="shared" ca="1" si="891"/>
        <v>0</v>
      </c>
      <c r="DD98" s="71">
        <f t="shared" ca="1" si="891"/>
        <v>0</v>
      </c>
      <c r="DE98" s="71">
        <f t="shared" ca="1" si="891"/>
        <v>0</v>
      </c>
      <c r="DF98" s="71">
        <f t="shared" ca="1" si="891"/>
        <v>0</v>
      </c>
      <c r="DG98" s="71">
        <f t="shared" ca="1" si="891"/>
        <v>0</v>
      </c>
      <c r="DH98" s="71">
        <f t="shared" ref="DH98:EP98" ca="1" si="892">DH95+DH96-DH97</f>
        <v>0</v>
      </c>
      <c r="DI98" s="71">
        <f t="shared" ca="1" si="892"/>
        <v>0</v>
      </c>
      <c r="DJ98" s="71">
        <f t="shared" ca="1" si="892"/>
        <v>0</v>
      </c>
      <c r="DK98" s="71">
        <f t="shared" ca="1" si="892"/>
        <v>0</v>
      </c>
      <c r="DL98" s="71">
        <f t="shared" ca="1" si="892"/>
        <v>0</v>
      </c>
      <c r="DM98" s="71">
        <f t="shared" ca="1" si="892"/>
        <v>0</v>
      </c>
      <c r="DN98" s="71">
        <f t="shared" ca="1" si="892"/>
        <v>0</v>
      </c>
      <c r="DO98" s="71">
        <f t="shared" ca="1" si="892"/>
        <v>0</v>
      </c>
      <c r="DP98" s="71">
        <f t="shared" ca="1" si="892"/>
        <v>0</v>
      </c>
      <c r="DQ98" s="71">
        <f t="shared" ca="1" si="892"/>
        <v>0</v>
      </c>
      <c r="DR98" s="71">
        <f t="shared" ca="1" si="892"/>
        <v>0</v>
      </c>
      <c r="DS98" s="71">
        <f t="shared" ca="1" si="892"/>
        <v>0</v>
      </c>
      <c r="DT98" s="71">
        <f t="shared" ca="1" si="892"/>
        <v>0</v>
      </c>
      <c r="DU98" s="71">
        <f t="shared" ca="1" si="892"/>
        <v>0</v>
      </c>
      <c r="DV98" s="71">
        <f t="shared" ca="1" si="892"/>
        <v>0</v>
      </c>
      <c r="DW98" s="71">
        <f t="shared" ca="1" si="892"/>
        <v>0</v>
      </c>
      <c r="DX98" s="71">
        <f t="shared" ca="1" si="892"/>
        <v>0</v>
      </c>
      <c r="DY98" s="71">
        <f t="shared" ca="1" si="892"/>
        <v>0</v>
      </c>
      <c r="DZ98" s="71">
        <f t="shared" ca="1" si="892"/>
        <v>0</v>
      </c>
      <c r="EA98" s="71">
        <f t="shared" ca="1" si="892"/>
        <v>0</v>
      </c>
      <c r="EB98" s="71">
        <f t="shared" ca="1" si="892"/>
        <v>0</v>
      </c>
      <c r="EC98" s="71">
        <f t="shared" ca="1" si="892"/>
        <v>0</v>
      </c>
      <c r="ED98" s="71">
        <f t="shared" ca="1" si="892"/>
        <v>0</v>
      </c>
      <c r="EE98" s="71">
        <f t="shared" ca="1" si="892"/>
        <v>0</v>
      </c>
      <c r="EF98" s="71">
        <f t="shared" ca="1" si="892"/>
        <v>0</v>
      </c>
      <c r="EG98" s="71">
        <f t="shared" ca="1" si="892"/>
        <v>0</v>
      </c>
      <c r="EH98" s="71">
        <f t="shared" ca="1" si="892"/>
        <v>0</v>
      </c>
      <c r="EI98" s="71">
        <f t="shared" ca="1" si="892"/>
        <v>0</v>
      </c>
      <c r="EJ98" s="71">
        <f t="shared" ca="1" si="892"/>
        <v>0</v>
      </c>
      <c r="EK98" s="71">
        <f t="shared" ca="1" si="892"/>
        <v>0</v>
      </c>
      <c r="EL98" s="71">
        <f t="shared" ca="1" si="892"/>
        <v>0</v>
      </c>
      <c r="EM98" s="71">
        <f t="shared" ca="1" si="892"/>
        <v>0</v>
      </c>
      <c r="EN98" s="71">
        <f t="shared" ca="1" si="892"/>
        <v>0</v>
      </c>
      <c r="EO98" s="71">
        <f t="shared" ca="1" si="892"/>
        <v>0</v>
      </c>
      <c r="EP98" s="71">
        <f t="shared" ca="1" si="892"/>
        <v>0</v>
      </c>
    </row>
    <row r="99" spans="2:146" ht="14.1" customHeight="1">
      <c r="B99" s="20"/>
      <c r="C99" s="20"/>
      <c r="E99" s="68"/>
      <c r="F99" s="68"/>
      <c r="G99" s="68"/>
      <c r="H99" s="68"/>
      <c r="I99" s="68"/>
      <c r="J99" s="68"/>
      <c r="K99" s="10"/>
      <c r="L99" s="10"/>
      <c r="M99" s="10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  <c r="CW99" s="68"/>
      <c r="CX99" s="68"/>
      <c r="CY99" s="68"/>
      <c r="CZ99" s="68"/>
      <c r="DA99" s="68"/>
      <c r="DB99" s="68"/>
      <c r="DC99" s="68"/>
      <c r="DD99" s="68"/>
      <c r="DE99" s="68"/>
      <c r="DF99" s="68"/>
      <c r="DG99" s="68"/>
      <c r="DH99" s="68"/>
      <c r="DI99" s="68"/>
      <c r="DJ99" s="68"/>
      <c r="DK99" s="68"/>
      <c r="DL99" s="68"/>
      <c r="DM99" s="68"/>
      <c r="DN99" s="68"/>
      <c r="DO99" s="68"/>
      <c r="DP99" s="68"/>
      <c r="DQ99" s="68"/>
      <c r="DR99" s="68"/>
      <c r="DS99" s="68"/>
      <c r="DT99" s="68"/>
      <c r="DU99" s="68"/>
      <c r="DV99" s="68"/>
      <c r="DW99" s="68"/>
      <c r="DX99" s="68"/>
      <c r="DY99" s="68"/>
      <c r="DZ99" s="68"/>
      <c r="EA99" s="68"/>
      <c r="EB99" s="68"/>
      <c r="EC99" s="68"/>
      <c r="ED99" s="68"/>
      <c r="EE99" s="68"/>
      <c r="EF99" s="68"/>
      <c r="EG99" s="68"/>
      <c r="EH99" s="68"/>
      <c r="EI99" s="68"/>
      <c r="EJ99" s="68"/>
      <c r="EK99" s="68"/>
      <c r="EL99" s="68"/>
      <c r="EM99" s="68"/>
      <c r="EN99" s="68"/>
      <c r="EO99" s="68"/>
      <c r="EP99" s="68"/>
    </row>
    <row r="100" spans="2:146" ht="14.1" customHeight="1">
      <c r="B100" s="20"/>
      <c r="C100" s="20"/>
      <c r="E100" s="68"/>
      <c r="F100" s="68"/>
      <c r="G100" s="68"/>
      <c r="H100" s="69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  <c r="BP100" s="68"/>
      <c r="BQ100" s="68"/>
      <c r="BR100" s="68"/>
      <c r="BS100" s="68"/>
      <c r="BT100" s="68"/>
      <c r="BU100" s="68"/>
      <c r="BV100" s="68"/>
      <c r="BW100" s="68"/>
      <c r="BX100" s="68"/>
      <c r="BY100" s="68"/>
      <c r="BZ100" s="68"/>
      <c r="CA100" s="68"/>
      <c r="CB100" s="68"/>
      <c r="CC100" s="68"/>
      <c r="CD100" s="68"/>
      <c r="CE100" s="68"/>
      <c r="CF100" s="68"/>
      <c r="CG100" s="68"/>
      <c r="CH100" s="68"/>
      <c r="CI100" s="68"/>
      <c r="CJ100" s="68"/>
      <c r="CK100" s="68"/>
      <c r="CL100" s="68"/>
      <c r="CM100" s="68"/>
      <c r="CN100" s="68"/>
      <c r="CO100" s="68"/>
      <c r="CP100" s="68"/>
      <c r="CQ100" s="68"/>
      <c r="CR100" s="68"/>
      <c r="CS100" s="68"/>
      <c r="CT100" s="68"/>
      <c r="CU100" s="68"/>
      <c r="CV100" s="68"/>
      <c r="CW100" s="68"/>
      <c r="CX100" s="68"/>
      <c r="CY100" s="68"/>
      <c r="CZ100" s="68"/>
      <c r="DA100" s="68"/>
      <c r="DB100" s="68"/>
      <c r="DC100" s="68"/>
      <c r="DD100" s="68"/>
      <c r="DE100" s="68"/>
      <c r="DF100" s="68"/>
      <c r="DG100" s="68"/>
      <c r="DH100" s="68"/>
      <c r="DI100" s="68"/>
      <c r="DJ100" s="68"/>
      <c r="DK100" s="68"/>
      <c r="DL100" s="68"/>
      <c r="DM100" s="68"/>
      <c r="DN100" s="68"/>
      <c r="DO100" s="68"/>
      <c r="DP100" s="68"/>
      <c r="DQ100" s="68"/>
      <c r="DR100" s="68"/>
      <c r="DS100" s="68"/>
      <c r="DT100" s="68"/>
      <c r="DU100" s="68"/>
      <c r="DV100" s="68"/>
      <c r="DW100" s="68"/>
      <c r="DX100" s="68"/>
      <c r="DY100" s="68"/>
      <c r="DZ100" s="68"/>
      <c r="EA100" s="68"/>
      <c r="EB100" s="68"/>
      <c r="EC100" s="68"/>
      <c r="ED100" s="68"/>
      <c r="EE100" s="68"/>
      <c r="EF100" s="68"/>
      <c r="EG100" s="68"/>
      <c r="EH100" s="68"/>
      <c r="EI100" s="68"/>
      <c r="EJ100" s="68"/>
      <c r="EK100" s="68"/>
      <c r="EL100" s="68"/>
      <c r="EM100" s="68"/>
      <c r="EN100" s="68"/>
      <c r="EO100" s="68"/>
      <c r="EP100" s="68"/>
    </row>
    <row r="101" spans="2:146" ht="14.1" customHeight="1">
      <c r="B101" s="151" t="s">
        <v>380</v>
      </c>
      <c r="C101" s="20"/>
      <c r="F101" s="257"/>
      <c r="G101" s="68"/>
      <c r="H101" s="69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  <c r="CW101" s="68"/>
      <c r="CX101" s="68"/>
      <c r="CY101" s="68"/>
      <c r="CZ101" s="68"/>
      <c r="DA101" s="68"/>
      <c r="DB101" s="68"/>
      <c r="DC101" s="68"/>
      <c r="DD101" s="68"/>
      <c r="DE101" s="68"/>
      <c r="DF101" s="68"/>
      <c r="DG101" s="68"/>
      <c r="DH101" s="68"/>
      <c r="DI101" s="68"/>
      <c r="DJ101" s="68"/>
      <c r="DK101" s="68"/>
      <c r="DL101" s="68"/>
      <c r="DM101" s="68"/>
      <c r="DN101" s="68"/>
      <c r="DO101" s="68"/>
      <c r="DP101" s="68"/>
      <c r="DQ101" s="68"/>
      <c r="DR101" s="68"/>
      <c r="DS101" s="68"/>
      <c r="DT101" s="68"/>
      <c r="DU101" s="68"/>
      <c r="DV101" s="68"/>
      <c r="DW101" s="68"/>
      <c r="DX101" s="68"/>
      <c r="DY101" s="68"/>
      <c r="DZ101" s="68"/>
      <c r="EA101" s="68"/>
      <c r="EB101" s="68"/>
      <c r="EC101" s="68"/>
      <c r="ED101" s="68"/>
      <c r="EE101" s="68"/>
      <c r="EF101" s="68"/>
      <c r="EG101" s="68"/>
      <c r="EH101" s="68"/>
      <c r="EI101" s="68"/>
      <c r="EJ101" s="68"/>
      <c r="EK101" s="68"/>
      <c r="EL101" s="68"/>
      <c r="EM101" s="68"/>
      <c r="EN101" s="68"/>
      <c r="EO101" s="68"/>
      <c r="EP101" s="68"/>
    </row>
    <row r="102" spans="2:146" ht="14.1" customHeight="1">
      <c r="B102" s="20" t="s">
        <v>20</v>
      </c>
      <c r="D102" s="306" t="s">
        <v>97</v>
      </c>
      <c r="E102" s="71"/>
      <c r="F102" s="82"/>
      <c r="G102" s="256"/>
      <c r="H102" s="71"/>
      <c r="I102" s="71"/>
      <c r="J102" s="71"/>
      <c r="K102" s="71">
        <f t="shared" ref="K102:AP102" ca="1" si="893">J105*(K$4&lt;=운영종료분기)</f>
        <v>0</v>
      </c>
      <c r="L102" s="71">
        <f t="shared" ca="1" si="893"/>
        <v>0</v>
      </c>
      <c r="M102" s="71">
        <f t="shared" ca="1" si="893"/>
        <v>0</v>
      </c>
      <c r="N102" s="71">
        <f t="shared" ca="1" si="893"/>
        <v>0</v>
      </c>
      <c r="O102" s="71">
        <f t="shared" ca="1" si="893"/>
        <v>0</v>
      </c>
      <c r="P102" s="71">
        <f t="shared" ca="1" si="893"/>
        <v>0</v>
      </c>
      <c r="Q102" s="71">
        <f t="shared" ca="1" si="893"/>
        <v>0</v>
      </c>
      <c r="R102" s="71">
        <f t="shared" ca="1" si="893"/>
        <v>0</v>
      </c>
      <c r="S102" s="71">
        <f t="shared" ca="1" si="893"/>
        <v>0</v>
      </c>
      <c r="T102" s="71">
        <f t="shared" ca="1" si="893"/>
        <v>0</v>
      </c>
      <c r="U102" s="71">
        <f t="shared" ca="1" si="893"/>
        <v>0</v>
      </c>
      <c r="V102" s="71">
        <f t="shared" ca="1" si="893"/>
        <v>0</v>
      </c>
      <c r="W102" s="71">
        <f t="shared" ca="1" si="893"/>
        <v>0</v>
      </c>
      <c r="X102" s="71">
        <f t="shared" ca="1" si="893"/>
        <v>0</v>
      </c>
      <c r="Y102" s="71">
        <f t="shared" ca="1" si="893"/>
        <v>0</v>
      </c>
      <c r="Z102" s="71">
        <f t="shared" ca="1" si="893"/>
        <v>0</v>
      </c>
      <c r="AA102" s="71">
        <f t="shared" ca="1" si="893"/>
        <v>0</v>
      </c>
      <c r="AB102" s="71">
        <f t="shared" ca="1" si="893"/>
        <v>0</v>
      </c>
      <c r="AC102" s="71">
        <f t="shared" ca="1" si="893"/>
        <v>0</v>
      </c>
      <c r="AD102" s="71">
        <f t="shared" ca="1" si="893"/>
        <v>0</v>
      </c>
      <c r="AE102" s="71">
        <f t="shared" ca="1" si="893"/>
        <v>0</v>
      </c>
      <c r="AF102" s="71">
        <f t="shared" ca="1" si="893"/>
        <v>0</v>
      </c>
      <c r="AG102" s="71">
        <f t="shared" ca="1" si="893"/>
        <v>0</v>
      </c>
      <c r="AH102" s="71">
        <f t="shared" ca="1" si="893"/>
        <v>0</v>
      </c>
      <c r="AI102" s="71">
        <f t="shared" ca="1" si="893"/>
        <v>0</v>
      </c>
      <c r="AJ102" s="71">
        <f t="shared" ca="1" si="893"/>
        <v>0</v>
      </c>
      <c r="AK102" s="71">
        <f t="shared" ca="1" si="893"/>
        <v>0</v>
      </c>
      <c r="AL102" s="71">
        <f t="shared" ca="1" si="893"/>
        <v>0</v>
      </c>
      <c r="AM102" s="71">
        <f t="shared" ca="1" si="893"/>
        <v>0</v>
      </c>
      <c r="AN102" s="71">
        <f t="shared" ca="1" si="893"/>
        <v>0</v>
      </c>
      <c r="AO102" s="71">
        <f t="shared" ca="1" si="893"/>
        <v>0</v>
      </c>
      <c r="AP102" s="71">
        <f t="shared" ca="1" si="893"/>
        <v>0</v>
      </c>
      <c r="AQ102" s="71">
        <f t="shared" ref="AQ102:BV102" ca="1" si="894">AP105*(AQ$4&lt;=운영종료분기)</f>
        <v>0</v>
      </c>
      <c r="AR102" s="71">
        <f t="shared" ca="1" si="894"/>
        <v>0</v>
      </c>
      <c r="AS102" s="71">
        <f t="shared" ca="1" si="894"/>
        <v>0</v>
      </c>
      <c r="AT102" s="71">
        <f t="shared" ca="1" si="894"/>
        <v>0</v>
      </c>
      <c r="AU102" s="71">
        <f t="shared" ca="1" si="894"/>
        <v>0</v>
      </c>
      <c r="AV102" s="71">
        <f t="shared" ca="1" si="894"/>
        <v>0</v>
      </c>
      <c r="AW102" s="71">
        <f t="shared" ca="1" si="894"/>
        <v>0</v>
      </c>
      <c r="AX102" s="71">
        <f t="shared" ca="1" si="894"/>
        <v>0</v>
      </c>
      <c r="AY102" s="71">
        <f t="shared" ca="1" si="894"/>
        <v>0</v>
      </c>
      <c r="AZ102" s="71">
        <f t="shared" ca="1" si="894"/>
        <v>0</v>
      </c>
      <c r="BA102" s="71">
        <f t="shared" ca="1" si="894"/>
        <v>0</v>
      </c>
      <c r="BB102" s="71">
        <f t="shared" ca="1" si="894"/>
        <v>0</v>
      </c>
      <c r="BC102" s="71">
        <f t="shared" ca="1" si="894"/>
        <v>0</v>
      </c>
      <c r="BD102" s="71">
        <f t="shared" ca="1" si="894"/>
        <v>0</v>
      </c>
      <c r="BE102" s="71">
        <f t="shared" ca="1" si="894"/>
        <v>0</v>
      </c>
      <c r="BF102" s="71">
        <f t="shared" ca="1" si="894"/>
        <v>0</v>
      </c>
      <c r="BG102" s="71">
        <f t="shared" ca="1" si="894"/>
        <v>0</v>
      </c>
      <c r="BH102" s="71">
        <f t="shared" ca="1" si="894"/>
        <v>0</v>
      </c>
      <c r="BI102" s="71">
        <f t="shared" ca="1" si="894"/>
        <v>0</v>
      </c>
      <c r="BJ102" s="71">
        <f t="shared" ca="1" si="894"/>
        <v>0</v>
      </c>
      <c r="BK102" s="71">
        <f t="shared" ca="1" si="894"/>
        <v>0</v>
      </c>
      <c r="BL102" s="71">
        <f t="shared" ca="1" si="894"/>
        <v>0</v>
      </c>
      <c r="BM102" s="71">
        <f t="shared" ca="1" si="894"/>
        <v>0</v>
      </c>
      <c r="BN102" s="71">
        <f t="shared" ca="1" si="894"/>
        <v>0</v>
      </c>
      <c r="BO102" s="71">
        <f t="shared" ca="1" si="894"/>
        <v>0</v>
      </c>
      <c r="BP102" s="71">
        <f t="shared" ca="1" si="894"/>
        <v>0</v>
      </c>
      <c r="BQ102" s="71">
        <f t="shared" ca="1" si="894"/>
        <v>0</v>
      </c>
      <c r="BR102" s="71">
        <f t="shared" ca="1" si="894"/>
        <v>0</v>
      </c>
      <c r="BS102" s="71">
        <f t="shared" ca="1" si="894"/>
        <v>0</v>
      </c>
      <c r="BT102" s="71">
        <f t="shared" ca="1" si="894"/>
        <v>0</v>
      </c>
      <c r="BU102" s="71">
        <f t="shared" ca="1" si="894"/>
        <v>0</v>
      </c>
      <c r="BV102" s="71">
        <f t="shared" ca="1" si="894"/>
        <v>0</v>
      </c>
      <c r="BW102" s="71">
        <f t="shared" ref="BW102:DB102" ca="1" si="895">BV105*(BW$4&lt;=운영종료분기)</f>
        <v>0</v>
      </c>
      <c r="BX102" s="71">
        <f t="shared" ca="1" si="895"/>
        <v>0</v>
      </c>
      <c r="BY102" s="71">
        <f t="shared" ca="1" si="895"/>
        <v>0</v>
      </c>
      <c r="BZ102" s="71">
        <f t="shared" ca="1" si="895"/>
        <v>0</v>
      </c>
      <c r="CA102" s="71">
        <f t="shared" ca="1" si="895"/>
        <v>0</v>
      </c>
      <c r="CB102" s="71">
        <f t="shared" ca="1" si="895"/>
        <v>0</v>
      </c>
      <c r="CC102" s="71">
        <f t="shared" ca="1" si="895"/>
        <v>0</v>
      </c>
      <c r="CD102" s="71">
        <f t="shared" ca="1" si="895"/>
        <v>0</v>
      </c>
      <c r="CE102" s="71">
        <f t="shared" ca="1" si="895"/>
        <v>0</v>
      </c>
      <c r="CF102" s="71">
        <f t="shared" ca="1" si="895"/>
        <v>0</v>
      </c>
      <c r="CG102" s="71">
        <f t="shared" ca="1" si="895"/>
        <v>0</v>
      </c>
      <c r="CH102" s="71">
        <f t="shared" ca="1" si="895"/>
        <v>0</v>
      </c>
      <c r="CI102" s="71">
        <f t="shared" ca="1" si="895"/>
        <v>0</v>
      </c>
      <c r="CJ102" s="71">
        <f t="shared" ca="1" si="895"/>
        <v>0</v>
      </c>
      <c r="CK102" s="71">
        <f t="shared" ca="1" si="895"/>
        <v>0</v>
      </c>
      <c r="CL102" s="71">
        <f t="shared" ca="1" si="895"/>
        <v>0</v>
      </c>
      <c r="CM102" s="71">
        <f t="shared" ca="1" si="895"/>
        <v>0</v>
      </c>
      <c r="CN102" s="71">
        <f t="shared" ca="1" si="895"/>
        <v>0</v>
      </c>
      <c r="CO102" s="71">
        <f t="shared" ca="1" si="895"/>
        <v>0</v>
      </c>
      <c r="CP102" s="71">
        <f t="shared" ca="1" si="895"/>
        <v>0</v>
      </c>
      <c r="CQ102" s="71">
        <f t="shared" ca="1" si="895"/>
        <v>0</v>
      </c>
      <c r="CR102" s="71">
        <f t="shared" ca="1" si="895"/>
        <v>0</v>
      </c>
      <c r="CS102" s="71">
        <f t="shared" ca="1" si="895"/>
        <v>0</v>
      </c>
      <c r="CT102" s="71">
        <f t="shared" ca="1" si="895"/>
        <v>0</v>
      </c>
      <c r="CU102" s="71">
        <f t="shared" ca="1" si="895"/>
        <v>0</v>
      </c>
      <c r="CV102" s="71">
        <f t="shared" ca="1" si="895"/>
        <v>0</v>
      </c>
      <c r="CW102" s="71">
        <f t="shared" ca="1" si="895"/>
        <v>0</v>
      </c>
      <c r="CX102" s="71">
        <f t="shared" ca="1" si="895"/>
        <v>0</v>
      </c>
      <c r="CY102" s="71">
        <f t="shared" ca="1" si="895"/>
        <v>0</v>
      </c>
      <c r="CZ102" s="71">
        <f t="shared" ca="1" si="895"/>
        <v>0</v>
      </c>
      <c r="DA102" s="71">
        <f t="shared" ca="1" si="895"/>
        <v>0</v>
      </c>
      <c r="DB102" s="71">
        <f t="shared" ca="1" si="895"/>
        <v>0</v>
      </c>
      <c r="DC102" s="71">
        <f t="shared" ref="DC102:DG102" ca="1" si="896">DB105*(DC$4&lt;=운영종료분기)</f>
        <v>0</v>
      </c>
      <c r="DD102" s="71">
        <f t="shared" ca="1" si="896"/>
        <v>0</v>
      </c>
      <c r="DE102" s="71">
        <f t="shared" ca="1" si="896"/>
        <v>0</v>
      </c>
      <c r="DF102" s="71">
        <f t="shared" ca="1" si="896"/>
        <v>0</v>
      </c>
      <c r="DG102" s="71">
        <f t="shared" ca="1" si="896"/>
        <v>0</v>
      </c>
      <c r="DH102" s="71">
        <f t="shared" ref="DH102" ca="1" si="897">DG105*(DH$4&lt;=운영종료분기)</f>
        <v>0</v>
      </c>
      <c r="DI102" s="71">
        <f t="shared" ref="DI102" ca="1" si="898">DH105*(DI$4&lt;=운영종료분기)</f>
        <v>0</v>
      </c>
      <c r="DJ102" s="71">
        <f t="shared" ref="DJ102" ca="1" si="899">DI105*(DJ$4&lt;=운영종료분기)</f>
        <v>0</v>
      </c>
      <c r="DK102" s="71">
        <f t="shared" ref="DK102" ca="1" si="900">DJ105*(DK$4&lt;=운영종료분기)</f>
        <v>0</v>
      </c>
      <c r="DL102" s="71">
        <f t="shared" ref="DL102" ca="1" si="901">DK105*(DL$4&lt;=운영종료분기)</f>
        <v>0</v>
      </c>
      <c r="DM102" s="71">
        <f t="shared" ref="DM102" ca="1" si="902">DL105*(DM$4&lt;=운영종료분기)</f>
        <v>0</v>
      </c>
      <c r="DN102" s="71">
        <f t="shared" ref="DN102" ca="1" si="903">DM105*(DN$4&lt;=운영종료분기)</f>
        <v>0</v>
      </c>
      <c r="DO102" s="71">
        <f t="shared" ref="DO102" ca="1" si="904">DN105*(DO$4&lt;=운영종료분기)</f>
        <v>0</v>
      </c>
      <c r="DP102" s="71">
        <f t="shared" ref="DP102" ca="1" si="905">DO105*(DP$4&lt;=운영종료분기)</f>
        <v>0</v>
      </c>
      <c r="DQ102" s="71">
        <f t="shared" ref="DQ102" ca="1" si="906">DP105*(DQ$4&lt;=운영종료분기)</f>
        <v>0</v>
      </c>
      <c r="DR102" s="71">
        <f t="shared" ref="DR102" ca="1" si="907">DQ105*(DR$4&lt;=운영종료분기)</f>
        <v>0</v>
      </c>
      <c r="DS102" s="71">
        <f t="shared" ref="DS102" ca="1" si="908">DR105*(DS$4&lt;=운영종료분기)</f>
        <v>0</v>
      </c>
      <c r="DT102" s="71">
        <f t="shared" ref="DT102" ca="1" si="909">DS105*(DT$4&lt;=운영종료분기)</f>
        <v>0</v>
      </c>
      <c r="DU102" s="71">
        <f t="shared" ref="DU102" ca="1" si="910">DT105*(DU$4&lt;=운영종료분기)</f>
        <v>0</v>
      </c>
      <c r="DV102" s="71">
        <f t="shared" ref="DV102" ca="1" si="911">DU105*(DV$4&lt;=운영종료분기)</f>
        <v>0</v>
      </c>
      <c r="DW102" s="71">
        <f t="shared" ref="DW102" ca="1" si="912">DV105*(DW$4&lt;=운영종료분기)</f>
        <v>0</v>
      </c>
      <c r="DX102" s="71">
        <f t="shared" ref="DX102" ca="1" si="913">DW105*(DX$4&lt;=운영종료분기)</f>
        <v>0</v>
      </c>
      <c r="DY102" s="71">
        <f t="shared" ref="DY102" ca="1" si="914">DX105*(DY$4&lt;=운영종료분기)</f>
        <v>0</v>
      </c>
      <c r="DZ102" s="71">
        <f t="shared" ref="DZ102" ca="1" si="915">DY105*(DZ$4&lt;=운영종료분기)</f>
        <v>0</v>
      </c>
      <c r="EA102" s="71">
        <f t="shared" ref="EA102" ca="1" si="916">DZ105*(EA$4&lt;=운영종료분기)</f>
        <v>0</v>
      </c>
      <c r="EB102" s="71">
        <f t="shared" ref="EB102" ca="1" si="917">EA105*(EB$4&lt;=운영종료분기)</f>
        <v>0</v>
      </c>
      <c r="EC102" s="71">
        <f t="shared" ref="EC102" ca="1" si="918">EB105*(EC$4&lt;=운영종료분기)</f>
        <v>0</v>
      </c>
      <c r="ED102" s="71">
        <f t="shared" ref="ED102" ca="1" si="919">EC105*(ED$4&lt;=운영종료분기)</f>
        <v>0</v>
      </c>
      <c r="EE102" s="71">
        <f t="shared" ref="EE102" ca="1" si="920">ED105*(EE$4&lt;=운영종료분기)</f>
        <v>0</v>
      </c>
      <c r="EF102" s="71">
        <f t="shared" ref="EF102" ca="1" si="921">EE105*(EF$4&lt;=운영종료분기)</f>
        <v>0</v>
      </c>
      <c r="EG102" s="71">
        <f t="shared" ref="EG102" ca="1" si="922">EF105*(EG$4&lt;=운영종료분기)</f>
        <v>0</v>
      </c>
      <c r="EH102" s="71">
        <f t="shared" ref="EH102" ca="1" si="923">EG105*(EH$4&lt;=운영종료분기)</f>
        <v>0</v>
      </c>
      <c r="EI102" s="71">
        <f t="shared" ref="EI102" ca="1" si="924">EH105*(EI$4&lt;=운영종료분기)</f>
        <v>0</v>
      </c>
      <c r="EJ102" s="71">
        <f t="shared" ref="EJ102" ca="1" si="925">EI105*(EJ$4&lt;=운영종료분기)</f>
        <v>0</v>
      </c>
      <c r="EK102" s="71">
        <f t="shared" ref="EK102" ca="1" si="926">EJ105*(EK$4&lt;=운영종료분기)</f>
        <v>0</v>
      </c>
      <c r="EL102" s="71">
        <f t="shared" ref="EL102" ca="1" si="927">EK105*(EL$4&lt;=운영종료분기)</f>
        <v>0</v>
      </c>
      <c r="EM102" s="71">
        <f t="shared" ref="EM102" ca="1" si="928">EL105*(EM$4&lt;=운영종료분기)</f>
        <v>0</v>
      </c>
      <c r="EN102" s="71">
        <f t="shared" ref="EN102" ca="1" si="929">EM105*(EN$4&lt;=운영종료분기)</f>
        <v>0</v>
      </c>
      <c r="EO102" s="71">
        <f t="shared" ref="EO102" ca="1" si="930">EN105*(EO$4&lt;=운영종료분기)</f>
        <v>0</v>
      </c>
      <c r="EP102" s="71">
        <f t="shared" ref="EP102" ca="1" si="931">EO105*(EP$4&lt;=운영종료분기)</f>
        <v>0</v>
      </c>
    </row>
    <row r="103" spans="2:146" ht="14.1" customHeight="1">
      <c r="B103" s="139" t="s">
        <v>21</v>
      </c>
      <c r="C103" s="141"/>
      <c r="D103" s="308" t="s">
        <v>97</v>
      </c>
      <c r="E103" s="217">
        <f ca="1">SUM(G103:EP103)</f>
        <v>0</v>
      </c>
      <c r="F103" s="236"/>
      <c r="G103" s="236"/>
      <c r="H103" s="217"/>
      <c r="I103" s="217"/>
      <c r="J103" s="217"/>
      <c r="K103" s="217">
        <f ca="1">'Opex &amp; Capex'!K94</f>
        <v>0</v>
      </c>
      <c r="L103" s="217">
        <f ca="1">'Opex &amp; Capex'!L94</f>
        <v>0</v>
      </c>
      <c r="M103" s="217">
        <f ca="1">'Opex &amp; Capex'!M94</f>
        <v>0</v>
      </c>
      <c r="N103" s="217">
        <f ca="1">'Opex &amp; Capex'!N94</f>
        <v>0</v>
      </c>
      <c r="O103" s="217">
        <f ca="1">'Opex &amp; Capex'!O94</f>
        <v>0</v>
      </c>
      <c r="P103" s="217">
        <f ca="1">'Opex &amp; Capex'!P94</f>
        <v>0</v>
      </c>
      <c r="Q103" s="217">
        <f ca="1">'Opex &amp; Capex'!Q94</f>
        <v>0</v>
      </c>
      <c r="R103" s="217">
        <f ca="1">'Opex &amp; Capex'!R94</f>
        <v>0</v>
      </c>
      <c r="S103" s="217">
        <f ca="1">'Opex &amp; Capex'!S94</f>
        <v>0</v>
      </c>
      <c r="T103" s="217">
        <f ca="1">'Opex &amp; Capex'!T94</f>
        <v>0</v>
      </c>
      <c r="U103" s="217">
        <f ca="1">'Opex &amp; Capex'!U94</f>
        <v>0</v>
      </c>
      <c r="V103" s="217">
        <f ca="1">'Opex &amp; Capex'!V94</f>
        <v>0</v>
      </c>
      <c r="W103" s="217">
        <f ca="1">'Opex &amp; Capex'!W94</f>
        <v>0</v>
      </c>
      <c r="X103" s="217">
        <f ca="1">'Opex &amp; Capex'!X94</f>
        <v>0</v>
      </c>
      <c r="Y103" s="217">
        <f ca="1">'Opex &amp; Capex'!Y94</f>
        <v>0</v>
      </c>
      <c r="Z103" s="217">
        <f ca="1">'Opex &amp; Capex'!Z94</f>
        <v>0</v>
      </c>
      <c r="AA103" s="217">
        <f ca="1">'Opex &amp; Capex'!AA94</f>
        <v>0</v>
      </c>
      <c r="AB103" s="217">
        <f ca="1">'Opex &amp; Capex'!AB94</f>
        <v>0</v>
      </c>
      <c r="AC103" s="217">
        <f ca="1">'Opex &amp; Capex'!AC94</f>
        <v>0</v>
      </c>
      <c r="AD103" s="217">
        <f ca="1">'Opex &amp; Capex'!AD94</f>
        <v>0</v>
      </c>
      <c r="AE103" s="217">
        <f ca="1">'Opex &amp; Capex'!AE94</f>
        <v>0</v>
      </c>
      <c r="AF103" s="217">
        <f ca="1">'Opex &amp; Capex'!AF94</f>
        <v>0</v>
      </c>
      <c r="AG103" s="217">
        <f ca="1">'Opex &amp; Capex'!AG94</f>
        <v>0</v>
      </c>
      <c r="AH103" s="217">
        <f ca="1">'Opex &amp; Capex'!AH94</f>
        <v>0</v>
      </c>
      <c r="AI103" s="217">
        <f ca="1">'Opex &amp; Capex'!AI94</f>
        <v>0</v>
      </c>
      <c r="AJ103" s="217">
        <f ca="1">'Opex &amp; Capex'!AJ94</f>
        <v>0</v>
      </c>
      <c r="AK103" s="217">
        <f ca="1">'Opex &amp; Capex'!AK94</f>
        <v>0</v>
      </c>
      <c r="AL103" s="217">
        <f ca="1">'Opex &amp; Capex'!AL94</f>
        <v>0</v>
      </c>
      <c r="AM103" s="217">
        <f ca="1">'Opex &amp; Capex'!AM94</f>
        <v>0</v>
      </c>
      <c r="AN103" s="217">
        <f ca="1">'Opex &amp; Capex'!AN94</f>
        <v>0</v>
      </c>
      <c r="AO103" s="217">
        <f ca="1">'Opex &amp; Capex'!AO94</f>
        <v>0</v>
      </c>
      <c r="AP103" s="217">
        <f ca="1">'Opex &amp; Capex'!AP94</f>
        <v>0</v>
      </c>
      <c r="AQ103" s="217">
        <f ca="1">'Opex &amp; Capex'!AQ94</f>
        <v>0</v>
      </c>
      <c r="AR103" s="217">
        <f ca="1">'Opex &amp; Capex'!AR94</f>
        <v>0</v>
      </c>
      <c r="AS103" s="217">
        <f ca="1">'Opex &amp; Capex'!AS94</f>
        <v>0</v>
      </c>
      <c r="AT103" s="217">
        <f ca="1">'Opex &amp; Capex'!AT94</f>
        <v>0</v>
      </c>
      <c r="AU103" s="217">
        <f ca="1">'Opex &amp; Capex'!AU94</f>
        <v>0</v>
      </c>
      <c r="AV103" s="217">
        <f ca="1">'Opex &amp; Capex'!AV94</f>
        <v>0</v>
      </c>
      <c r="AW103" s="217">
        <f ca="1">'Opex &amp; Capex'!AW94</f>
        <v>0</v>
      </c>
      <c r="AX103" s="217">
        <f ca="1">'Opex &amp; Capex'!AX94</f>
        <v>0</v>
      </c>
      <c r="AY103" s="217">
        <f ca="1">'Opex &amp; Capex'!AY94</f>
        <v>0</v>
      </c>
      <c r="AZ103" s="217">
        <f ca="1">'Opex &amp; Capex'!AZ94</f>
        <v>0</v>
      </c>
      <c r="BA103" s="217">
        <f ca="1">'Opex &amp; Capex'!BA94</f>
        <v>0</v>
      </c>
      <c r="BB103" s="217">
        <f ca="1">'Opex &amp; Capex'!BB94</f>
        <v>0</v>
      </c>
      <c r="BC103" s="217">
        <f ca="1">'Opex &amp; Capex'!BC94</f>
        <v>0</v>
      </c>
      <c r="BD103" s="217">
        <f ca="1">'Opex &amp; Capex'!BD94</f>
        <v>0</v>
      </c>
      <c r="BE103" s="217">
        <f ca="1">'Opex &amp; Capex'!BE94</f>
        <v>0</v>
      </c>
      <c r="BF103" s="217">
        <f ca="1">'Opex &amp; Capex'!BF94</f>
        <v>0</v>
      </c>
      <c r="BG103" s="217">
        <f ca="1">'Opex &amp; Capex'!BG94</f>
        <v>0</v>
      </c>
      <c r="BH103" s="217">
        <f ca="1">'Opex &amp; Capex'!BH94</f>
        <v>0</v>
      </c>
      <c r="BI103" s="217">
        <f ca="1">'Opex &amp; Capex'!BI94</f>
        <v>0</v>
      </c>
      <c r="BJ103" s="217">
        <f ca="1">'Opex &amp; Capex'!BJ94</f>
        <v>0</v>
      </c>
      <c r="BK103" s="217">
        <f ca="1">'Opex &amp; Capex'!BK94</f>
        <v>0</v>
      </c>
      <c r="BL103" s="217">
        <f ca="1">'Opex &amp; Capex'!BL94</f>
        <v>0</v>
      </c>
      <c r="BM103" s="217">
        <f ca="1">'Opex &amp; Capex'!BM94</f>
        <v>0</v>
      </c>
      <c r="BN103" s="217">
        <f ca="1">'Opex &amp; Capex'!BN94</f>
        <v>0</v>
      </c>
      <c r="BO103" s="217">
        <f ca="1">'Opex &amp; Capex'!BO94</f>
        <v>0</v>
      </c>
      <c r="BP103" s="217">
        <f ca="1">'Opex &amp; Capex'!BP94</f>
        <v>0</v>
      </c>
      <c r="BQ103" s="217">
        <f ca="1">'Opex &amp; Capex'!BQ94</f>
        <v>0</v>
      </c>
      <c r="BR103" s="217">
        <f ca="1">'Opex &amp; Capex'!BR94</f>
        <v>0</v>
      </c>
      <c r="BS103" s="217">
        <f ca="1">'Opex &amp; Capex'!BS94</f>
        <v>0</v>
      </c>
      <c r="BT103" s="217">
        <f ca="1">'Opex &amp; Capex'!BT94</f>
        <v>0</v>
      </c>
      <c r="BU103" s="217">
        <f ca="1">'Opex &amp; Capex'!BU94</f>
        <v>0</v>
      </c>
      <c r="BV103" s="217">
        <f ca="1">'Opex &amp; Capex'!BV94</f>
        <v>0</v>
      </c>
      <c r="BW103" s="217">
        <f ca="1">'Opex &amp; Capex'!BW94</f>
        <v>0</v>
      </c>
      <c r="BX103" s="217">
        <f ca="1">'Opex &amp; Capex'!BX94</f>
        <v>0</v>
      </c>
      <c r="BY103" s="217">
        <f ca="1">'Opex &amp; Capex'!BY94</f>
        <v>0</v>
      </c>
      <c r="BZ103" s="217">
        <f ca="1">'Opex &amp; Capex'!BZ94</f>
        <v>0</v>
      </c>
      <c r="CA103" s="217">
        <f ca="1">'Opex &amp; Capex'!CA94</f>
        <v>0</v>
      </c>
      <c r="CB103" s="217">
        <f ca="1">'Opex &amp; Capex'!CB94</f>
        <v>0</v>
      </c>
      <c r="CC103" s="217">
        <f ca="1">'Opex &amp; Capex'!CC94</f>
        <v>0</v>
      </c>
      <c r="CD103" s="217">
        <f ca="1">'Opex &amp; Capex'!CD94</f>
        <v>0</v>
      </c>
      <c r="CE103" s="217">
        <f ca="1">'Opex &amp; Capex'!CE94</f>
        <v>0</v>
      </c>
      <c r="CF103" s="217">
        <f ca="1">'Opex &amp; Capex'!CF94</f>
        <v>0</v>
      </c>
      <c r="CG103" s="217">
        <f ca="1">'Opex &amp; Capex'!CG94</f>
        <v>0</v>
      </c>
      <c r="CH103" s="217">
        <f ca="1">'Opex &amp; Capex'!CH94</f>
        <v>0</v>
      </c>
      <c r="CI103" s="217">
        <f ca="1">'Opex &amp; Capex'!CI94</f>
        <v>0</v>
      </c>
      <c r="CJ103" s="217">
        <f ca="1">'Opex &amp; Capex'!CJ94</f>
        <v>0</v>
      </c>
      <c r="CK103" s="217">
        <f ca="1">'Opex &amp; Capex'!CK94</f>
        <v>0</v>
      </c>
      <c r="CL103" s="217">
        <f ca="1">'Opex &amp; Capex'!CL94</f>
        <v>0</v>
      </c>
      <c r="CM103" s="217">
        <f ca="1">'Opex &amp; Capex'!CM94</f>
        <v>0</v>
      </c>
      <c r="CN103" s="217">
        <f ca="1">'Opex &amp; Capex'!CN94</f>
        <v>0</v>
      </c>
      <c r="CO103" s="217">
        <f ca="1">'Opex &amp; Capex'!CO94</f>
        <v>0</v>
      </c>
      <c r="CP103" s="217">
        <f ca="1">'Opex &amp; Capex'!CP94</f>
        <v>0</v>
      </c>
      <c r="CQ103" s="217">
        <f ca="1">'Opex &amp; Capex'!CQ94</f>
        <v>0</v>
      </c>
      <c r="CR103" s="217">
        <f ca="1">'Opex &amp; Capex'!CR94</f>
        <v>0</v>
      </c>
      <c r="CS103" s="217">
        <f ca="1">'Opex &amp; Capex'!CS94</f>
        <v>0</v>
      </c>
      <c r="CT103" s="217">
        <f ca="1">'Opex &amp; Capex'!CT94</f>
        <v>0</v>
      </c>
      <c r="CU103" s="217">
        <f ca="1">'Opex &amp; Capex'!CU94</f>
        <v>0</v>
      </c>
      <c r="CV103" s="217">
        <f ca="1">'Opex &amp; Capex'!CV94</f>
        <v>0</v>
      </c>
      <c r="CW103" s="217">
        <f ca="1">'Opex &amp; Capex'!CW94</f>
        <v>0</v>
      </c>
      <c r="CX103" s="217">
        <f ca="1">'Opex &amp; Capex'!CX94</f>
        <v>0</v>
      </c>
      <c r="CY103" s="217">
        <f ca="1">'Opex &amp; Capex'!CY94</f>
        <v>0</v>
      </c>
      <c r="CZ103" s="217">
        <f ca="1">'Opex &amp; Capex'!CZ94</f>
        <v>0</v>
      </c>
      <c r="DA103" s="217">
        <f ca="1">'Opex &amp; Capex'!DA94</f>
        <v>0</v>
      </c>
      <c r="DB103" s="217">
        <f ca="1">'Opex &amp; Capex'!DB94</f>
        <v>0</v>
      </c>
      <c r="DC103" s="217">
        <f ca="1">'Opex &amp; Capex'!DC94</f>
        <v>0</v>
      </c>
      <c r="DD103" s="217">
        <f ca="1">'Opex &amp; Capex'!DD94</f>
        <v>0</v>
      </c>
      <c r="DE103" s="217">
        <f ca="1">'Opex &amp; Capex'!DE94</f>
        <v>0</v>
      </c>
      <c r="DF103" s="217">
        <f ca="1">'Opex &amp; Capex'!DF94</f>
        <v>0</v>
      </c>
      <c r="DG103" s="217">
        <f ca="1">'Opex &amp; Capex'!DG94</f>
        <v>0</v>
      </c>
      <c r="DH103" s="217">
        <f ca="1">'Opex &amp; Capex'!DH94</f>
        <v>0</v>
      </c>
      <c r="DI103" s="217">
        <f ca="1">'Opex &amp; Capex'!DI94</f>
        <v>0</v>
      </c>
      <c r="DJ103" s="217">
        <f ca="1">'Opex &amp; Capex'!DJ94</f>
        <v>0</v>
      </c>
      <c r="DK103" s="217">
        <f>'Opex &amp; Capex'!DK94</f>
        <v>0</v>
      </c>
      <c r="DL103" s="217">
        <f>'Opex &amp; Capex'!DL94</f>
        <v>0</v>
      </c>
      <c r="DM103" s="217">
        <f>'Opex &amp; Capex'!DM94</f>
        <v>0</v>
      </c>
      <c r="DN103" s="217">
        <f>'Opex &amp; Capex'!DN94</f>
        <v>0</v>
      </c>
      <c r="DO103" s="217">
        <f>'Opex &amp; Capex'!DO94</f>
        <v>0</v>
      </c>
      <c r="DP103" s="217">
        <f>'Opex &amp; Capex'!DP94</f>
        <v>0</v>
      </c>
      <c r="DQ103" s="217">
        <f>'Opex &amp; Capex'!DQ94</f>
        <v>0</v>
      </c>
      <c r="DR103" s="217">
        <f>'Opex &amp; Capex'!DR94</f>
        <v>0</v>
      </c>
      <c r="DS103" s="217">
        <f>'Opex &amp; Capex'!DS94</f>
        <v>0</v>
      </c>
      <c r="DT103" s="217">
        <f>'Opex &amp; Capex'!DT94</f>
        <v>0</v>
      </c>
      <c r="DU103" s="217">
        <f>'Opex &amp; Capex'!DU94</f>
        <v>0</v>
      </c>
      <c r="DV103" s="217">
        <f>'Opex &amp; Capex'!DV94</f>
        <v>0</v>
      </c>
      <c r="DW103" s="217">
        <f>'Opex &amp; Capex'!DW94</f>
        <v>0</v>
      </c>
      <c r="DX103" s="217">
        <f>'Opex &amp; Capex'!DX94</f>
        <v>0</v>
      </c>
      <c r="DY103" s="217">
        <f>'Opex &amp; Capex'!DY94</f>
        <v>0</v>
      </c>
      <c r="DZ103" s="217">
        <f>'Opex &amp; Capex'!DZ94</f>
        <v>0</v>
      </c>
      <c r="EA103" s="217">
        <f>'Opex &amp; Capex'!EA94</f>
        <v>0</v>
      </c>
      <c r="EB103" s="217">
        <f>'Opex &amp; Capex'!EB94</f>
        <v>0</v>
      </c>
      <c r="EC103" s="217">
        <f>'Opex &amp; Capex'!EC94</f>
        <v>0</v>
      </c>
      <c r="ED103" s="217">
        <f>'Opex &amp; Capex'!ED94</f>
        <v>0</v>
      </c>
      <c r="EE103" s="217">
        <f>'Opex &amp; Capex'!EE94</f>
        <v>0</v>
      </c>
      <c r="EF103" s="217">
        <f>'Opex &amp; Capex'!EF94</f>
        <v>0</v>
      </c>
      <c r="EG103" s="217">
        <f>'Opex &amp; Capex'!EG94</f>
        <v>0</v>
      </c>
      <c r="EH103" s="217">
        <f>'Opex &amp; Capex'!EH94</f>
        <v>0</v>
      </c>
      <c r="EI103" s="217">
        <f>'Opex &amp; Capex'!EI94</f>
        <v>0</v>
      </c>
      <c r="EJ103" s="217">
        <f>'Opex &amp; Capex'!EJ94</f>
        <v>0</v>
      </c>
      <c r="EK103" s="217">
        <f>'Opex &amp; Capex'!EK94</f>
        <v>0</v>
      </c>
      <c r="EL103" s="217">
        <f>'Opex &amp; Capex'!EL94</f>
        <v>0</v>
      </c>
      <c r="EM103" s="217">
        <f>'Opex &amp; Capex'!EM94</f>
        <v>0</v>
      </c>
      <c r="EN103" s="217">
        <f>'Opex &amp; Capex'!EN94</f>
        <v>0</v>
      </c>
      <c r="EO103" s="217">
        <f>'Opex &amp; Capex'!EO94</f>
        <v>0</v>
      </c>
      <c r="EP103" s="217">
        <f>'Opex &amp; Capex'!EP94</f>
        <v>0</v>
      </c>
    </row>
    <row r="104" spans="2:146" ht="14.1" customHeight="1">
      <c r="B104" s="30" t="s">
        <v>22</v>
      </c>
      <c r="C104" s="46"/>
      <c r="D104" s="356" t="s">
        <v>97</v>
      </c>
      <c r="E104" s="237">
        <f>SUM(G104:EP104)</f>
        <v>0</v>
      </c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  <c r="Z104" s="237"/>
      <c r="AA104" s="237"/>
      <c r="AB104" s="237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  <c r="AP104" s="237"/>
      <c r="AQ104" s="237"/>
      <c r="AR104" s="237"/>
      <c r="AS104" s="237"/>
      <c r="AT104" s="237"/>
      <c r="AU104" s="237"/>
      <c r="AV104" s="237"/>
      <c r="AW104" s="237"/>
      <c r="AX104" s="237"/>
      <c r="AY104" s="237"/>
      <c r="AZ104" s="237"/>
      <c r="BA104" s="237"/>
      <c r="BB104" s="237"/>
      <c r="BC104" s="237"/>
      <c r="BD104" s="237"/>
      <c r="BE104" s="237"/>
      <c r="BF104" s="237"/>
      <c r="BG104" s="237"/>
      <c r="BH104" s="237"/>
      <c r="BI104" s="237"/>
      <c r="BJ104" s="237"/>
      <c r="BK104" s="237"/>
      <c r="BL104" s="237"/>
      <c r="BM104" s="237"/>
      <c r="BN104" s="237"/>
      <c r="BO104" s="237"/>
      <c r="BP104" s="237"/>
      <c r="BQ104" s="237"/>
      <c r="BR104" s="237"/>
      <c r="BS104" s="237"/>
      <c r="BT104" s="237"/>
      <c r="BU104" s="237"/>
      <c r="BV104" s="237"/>
      <c r="BW104" s="237"/>
      <c r="BX104" s="237"/>
      <c r="BY104" s="237"/>
      <c r="BZ104" s="237"/>
      <c r="CA104" s="237"/>
      <c r="CB104" s="237"/>
      <c r="CC104" s="237"/>
      <c r="CD104" s="237"/>
      <c r="CE104" s="237"/>
      <c r="CF104" s="237"/>
      <c r="CG104" s="237"/>
      <c r="CH104" s="237"/>
      <c r="CI104" s="237"/>
      <c r="CJ104" s="237"/>
      <c r="CK104" s="237"/>
      <c r="CL104" s="237"/>
      <c r="CM104" s="237"/>
      <c r="CN104" s="237"/>
      <c r="CO104" s="237"/>
      <c r="CP104" s="237"/>
      <c r="CQ104" s="237"/>
      <c r="CR104" s="237"/>
      <c r="CS104" s="237"/>
      <c r="CT104" s="237"/>
      <c r="CU104" s="237"/>
      <c r="CV104" s="237"/>
      <c r="CW104" s="237"/>
      <c r="CX104" s="237"/>
      <c r="CY104" s="237"/>
      <c r="CZ104" s="237"/>
      <c r="DA104" s="237"/>
      <c r="DB104" s="237"/>
      <c r="DC104" s="237"/>
      <c r="DD104" s="237"/>
      <c r="DE104" s="237"/>
      <c r="DF104" s="237"/>
      <c r="DG104" s="237"/>
      <c r="DH104" s="237"/>
      <c r="DI104" s="237"/>
      <c r="DJ104" s="237"/>
      <c r="DK104" s="237"/>
      <c r="DL104" s="237"/>
      <c r="DM104" s="237"/>
      <c r="DN104" s="237"/>
      <c r="DO104" s="237"/>
      <c r="DP104" s="237"/>
      <c r="DQ104" s="237"/>
      <c r="DR104" s="237"/>
      <c r="DS104" s="237"/>
      <c r="DT104" s="237"/>
      <c r="DU104" s="237"/>
      <c r="DV104" s="237"/>
      <c r="DW104" s="237"/>
      <c r="DX104" s="237"/>
      <c r="DY104" s="237"/>
      <c r="DZ104" s="237"/>
      <c r="EA104" s="237"/>
      <c r="EB104" s="237"/>
      <c r="EC104" s="237"/>
      <c r="ED104" s="237"/>
      <c r="EE104" s="237"/>
      <c r="EF104" s="237"/>
      <c r="EG104" s="237"/>
      <c r="EH104" s="237"/>
      <c r="EI104" s="237"/>
      <c r="EJ104" s="237"/>
      <c r="EK104" s="237"/>
      <c r="EL104" s="237"/>
      <c r="EM104" s="237"/>
      <c r="EN104" s="237"/>
      <c r="EO104" s="237"/>
      <c r="EP104" s="237"/>
    </row>
    <row r="105" spans="2:146" ht="14.1" customHeight="1">
      <c r="B105" s="20" t="s">
        <v>23</v>
      </c>
      <c r="D105" s="306" t="s">
        <v>97</v>
      </c>
      <c r="E105" s="71"/>
      <c r="F105" s="71"/>
      <c r="G105" s="71"/>
      <c r="H105" s="71"/>
      <c r="I105" s="71"/>
      <c r="J105" s="71"/>
      <c r="K105" s="71">
        <f t="shared" ref="K105:V105" ca="1" si="932">K102+K103-K104</f>
        <v>0</v>
      </c>
      <c r="L105" s="71">
        <f t="shared" ca="1" si="932"/>
        <v>0</v>
      </c>
      <c r="M105" s="71">
        <f t="shared" ca="1" si="932"/>
        <v>0</v>
      </c>
      <c r="N105" s="71">
        <f t="shared" ca="1" si="932"/>
        <v>0</v>
      </c>
      <c r="O105" s="71">
        <f t="shared" ca="1" si="932"/>
        <v>0</v>
      </c>
      <c r="P105" s="71">
        <f t="shared" ca="1" si="932"/>
        <v>0</v>
      </c>
      <c r="Q105" s="71">
        <f t="shared" ca="1" si="932"/>
        <v>0</v>
      </c>
      <c r="R105" s="71">
        <f t="shared" ca="1" si="932"/>
        <v>0</v>
      </c>
      <c r="S105" s="71">
        <f t="shared" ca="1" si="932"/>
        <v>0</v>
      </c>
      <c r="T105" s="71">
        <f t="shared" ca="1" si="932"/>
        <v>0</v>
      </c>
      <c r="U105" s="71">
        <f t="shared" ca="1" si="932"/>
        <v>0</v>
      </c>
      <c r="V105" s="71">
        <f t="shared" ca="1" si="932"/>
        <v>0</v>
      </c>
      <c r="W105" s="71">
        <f t="shared" ref="W105:BR105" ca="1" si="933">W102+W103-W104</f>
        <v>0</v>
      </c>
      <c r="X105" s="71">
        <f t="shared" ca="1" si="933"/>
        <v>0</v>
      </c>
      <c r="Y105" s="71">
        <f t="shared" ca="1" si="933"/>
        <v>0</v>
      </c>
      <c r="Z105" s="71">
        <f t="shared" ca="1" si="933"/>
        <v>0</v>
      </c>
      <c r="AA105" s="71">
        <f t="shared" ca="1" si="933"/>
        <v>0</v>
      </c>
      <c r="AB105" s="71">
        <f t="shared" ca="1" si="933"/>
        <v>0</v>
      </c>
      <c r="AC105" s="71">
        <f t="shared" ca="1" si="933"/>
        <v>0</v>
      </c>
      <c r="AD105" s="71">
        <f t="shared" ca="1" si="933"/>
        <v>0</v>
      </c>
      <c r="AE105" s="71">
        <f t="shared" ca="1" si="933"/>
        <v>0</v>
      </c>
      <c r="AF105" s="71">
        <f t="shared" ca="1" si="933"/>
        <v>0</v>
      </c>
      <c r="AG105" s="71">
        <f t="shared" ca="1" si="933"/>
        <v>0</v>
      </c>
      <c r="AH105" s="71">
        <f t="shared" ca="1" si="933"/>
        <v>0</v>
      </c>
      <c r="AI105" s="71">
        <f t="shared" ca="1" si="933"/>
        <v>0</v>
      </c>
      <c r="AJ105" s="71">
        <f t="shared" ca="1" si="933"/>
        <v>0</v>
      </c>
      <c r="AK105" s="71">
        <f t="shared" ca="1" si="933"/>
        <v>0</v>
      </c>
      <c r="AL105" s="71">
        <f t="shared" ca="1" si="933"/>
        <v>0</v>
      </c>
      <c r="AM105" s="71">
        <f t="shared" ca="1" si="933"/>
        <v>0</v>
      </c>
      <c r="AN105" s="71">
        <f t="shared" ca="1" si="933"/>
        <v>0</v>
      </c>
      <c r="AO105" s="71">
        <f t="shared" ca="1" si="933"/>
        <v>0</v>
      </c>
      <c r="AP105" s="71">
        <f t="shared" ca="1" si="933"/>
        <v>0</v>
      </c>
      <c r="AQ105" s="71">
        <f t="shared" ca="1" si="933"/>
        <v>0</v>
      </c>
      <c r="AR105" s="71">
        <f t="shared" ca="1" si="933"/>
        <v>0</v>
      </c>
      <c r="AS105" s="71">
        <f t="shared" ca="1" si="933"/>
        <v>0</v>
      </c>
      <c r="AT105" s="71">
        <f t="shared" ca="1" si="933"/>
        <v>0</v>
      </c>
      <c r="AU105" s="71">
        <f t="shared" ca="1" si="933"/>
        <v>0</v>
      </c>
      <c r="AV105" s="71">
        <f t="shared" ca="1" si="933"/>
        <v>0</v>
      </c>
      <c r="AW105" s="71">
        <f t="shared" ca="1" si="933"/>
        <v>0</v>
      </c>
      <c r="AX105" s="71">
        <f t="shared" ca="1" si="933"/>
        <v>0</v>
      </c>
      <c r="AY105" s="71">
        <f t="shared" ca="1" si="933"/>
        <v>0</v>
      </c>
      <c r="AZ105" s="71">
        <f t="shared" ca="1" si="933"/>
        <v>0</v>
      </c>
      <c r="BA105" s="71">
        <f t="shared" ca="1" si="933"/>
        <v>0</v>
      </c>
      <c r="BB105" s="71">
        <f t="shared" ca="1" si="933"/>
        <v>0</v>
      </c>
      <c r="BC105" s="71">
        <f t="shared" ca="1" si="933"/>
        <v>0</v>
      </c>
      <c r="BD105" s="71">
        <f t="shared" ca="1" si="933"/>
        <v>0</v>
      </c>
      <c r="BE105" s="71">
        <f t="shared" ca="1" si="933"/>
        <v>0</v>
      </c>
      <c r="BF105" s="71">
        <f t="shared" ca="1" si="933"/>
        <v>0</v>
      </c>
      <c r="BG105" s="71">
        <f t="shared" ca="1" si="933"/>
        <v>0</v>
      </c>
      <c r="BH105" s="71">
        <f t="shared" ca="1" si="933"/>
        <v>0</v>
      </c>
      <c r="BI105" s="71">
        <f t="shared" ca="1" si="933"/>
        <v>0</v>
      </c>
      <c r="BJ105" s="71">
        <f t="shared" ca="1" si="933"/>
        <v>0</v>
      </c>
      <c r="BK105" s="71">
        <f t="shared" ca="1" si="933"/>
        <v>0</v>
      </c>
      <c r="BL105" s="71">
        <f t="shared" ca="1" si="933"/>
        <v>0</v>
      </c>
      <c r="BM105" s="71">
        <f t="shared" ca="1" si="933"/>
        <v>0</v>
      </c>
      <c r="BN105" s="71">
        <f t="shared" ca="1" si="933"/>
        <v>0</v>
      </c>
      <c r="BO105" s="71">
        <f t="shared" ca="1" si="933"/>
        <v>0</v>
      </c>
      <c r="BP105" s="71">
        <f t="shared" ca="1" si="933"/>
        <v>0</v>
      </c>
      <c r="BQ105" s="71">
        <f t="shared" ca="1" si="933"/>
        <v>0</v>
      </c>
      <c r="BR105" s="71">
        <f t="shared" ca="1" si="933"/>
        <v>0</v>
      </c>
      <c r="BS105" s="71">
        <f t="shared" ref="BS105:CT105" ca="1" si="934">BS102+BS103-BS104</f>
        <v>0</v>
      </c>
      <c r="BT105" s="71">
        <f t="shared" ca="1" si="934"/>
        <v>0</v>
      </c>
      <c r="BU105" s="71">
        <f t="shared" ca="1" si="934"/>
        <v>0</v>
      </c>
      <c r="BV105" s="71">
        <f t="shared" ca="1" si="934"/>
        <v>0</v>
      </c>
      <c r="BW105" s="71">
        <f t="shared" ca="1" si="934"/>
        <v>0</v>
      </c>
      <c r="BX105" s="71">
        <f t="shared" ca="1" si="934"/>
        <v>0</v>
      </c>
      <c r="BY105" s="71">
        <f t="shared" ca="1" si="934"/>
        <v>0</v>
      </c>
      <c r="BZ105" s="71">
        <f t="shared" ca="1" si="934"/>
        <v>0</v>
      </c>
      <c r="CA105" s="71">
        <f t="shared" ca="1" si="934"/>
        <v>0</v>
      </c>
      <c r="CB105" s="71">
        <f t="shared" ca="1" si="934"/>
        <v>0</v>
      </c>
      <c r="CC105" s="71">
        <f t="shared" ca="1" si="934"/>
        <v>0</v>
      </c>
      <c r="CD105" s="71">
        <f t="shared" ca="1" si="934"/>
        <v>0</v>
      </c>
      <c r="CE105" s="71">
        <f t="shared" ca="1" si="934"/>
        <v>0</v>
      </c>
      <c r="CF105" s="71">
        <f t="shared" ca="1" si="934"/>
        <v>0</v>
      </c>
      <c r="CG105" s="71">
        <f t="shared" ca="1" si="934"/>
        <v>0</v>
      </c>
      <c r="CH105" s="71">
        <f t="shared" ca="1" si="934"/>
        <v>0</v>
      </c>
      <c r="CI105" s="71">
        <f t="shared" ca="1" si="934"/>
        <v>0</v>
      </c>
      <c r="CJ105" s="71">
        <f t="shared" ca="1" si="934"/>
        <v>0</v>
      </c>
      <c r="CK105" s="71">
        <f t="shared" ca="1" si="934"/>
        <v>0</v>
      </c>
      <c r="CL105" s="71">
        <f t="shared" ca="1" si="934"/>
        <v>0</v>
      </c>
      <c r="CM105" s="71">
        <f t="shared" ca="1" si="934"/>
        <v>0</v>
      </c>
      <c r="CN105" s="71">
        <f t="shared" ca="1" si="934"/>
        <v>0</v>
      </c>
      <c r="CO105" s="71">
        <f t="shared" ca="1" si="934"/>
        <v>0</v>
      </c>
      <c r="CP105" s="71">
        <f t="shared" ca="1" si="934"/>
        <v>0</v>
      </c>
      <c r="CQ105" s="71">
        <f t="shared" ca="1" si="934"/>
        <v>0</v>
      </c>
      <c r="CR105" s="71">
        <f t="shared" ca="1" si="934"/>
        <v>0</v>
      </c>
      <c r="CS105" s="71">
        <f t="shared" ca="1" si="934"/>
        <v>0</v>
      </c>
      <c r="CT105" s="71">
        <f t="shared" ca="1" si="934"/>
        <v>0</v>
      </c>
      <c r="CU105" s="71">
        <f t="shared" ref="CU105:DG105" ca="1" si="935">CU102+CU103-CU104</f>
        <v>0</v>
      </c>
      <c r="CV105" s="71">
        <f t="shared" ca="1" si="935"/>
        <v>0</v>
      </c>
      <c r="CW105" s="71">
        <f t="shared" ca="1" si="935"/>
        <v>0</v>
      </c>
      <c r="CX105" s="71">
        <f t="shared" ca="1" si="935"/>
        <v>0</v>
      </c>
      <c r="CY105" s="71">
        <f t="shared" ca="1" si="935"/>
        <v>0</v>
      </c>
      <c r="CZ105" s="71">
        <f t="shared" ca="1" si="935"/>
        <v>0</v>
      </c>
      <c r="DA105" s="71">
        <f t="shared" ca="1" si="935"/>
        <v>0</v>
      </c>
      <c r="DB105" s="71">
        <f t="shared" ca="1" si="935"/>
        <v>0</v>
      </c>
      <c r="DC105" s="71">
        <f t="shared" ca="1" si="935"/>
        <v>0</v>
      </c>
      <c r="DD105" s="71">
        <f t="shared" ca="1" si="935"/>
        <v>0</v>
      </c>
      <c r="DE105" s="71">
        <f t="shared" ca="1" si="935"/>
        <v>0</v>
      </c>
      <c r="DF105" s="71">
        <f t="shared" ca="1" si="935"/>
        <v>0</v>
      </c>
      <c r="DG105" s="71">
        <f t="shared" ca="1" si="935"/>
        <v>0</v>
      </c>
      <c r="DH105" s="71">
        <f t="shared" ref="DH105:EP105" ca="1" si="936">DH102+DH103-DH104</f>
        <v>0</v>
      </c>
      <c r="DI105" s="71">
        <f t="shared" ca="1" si="936"/>
        <v>0</v>
      </c>
      <c r="DJ105" s="71">
        <f t="shared" ca="1" si="936"/>
        <v>0</v>
      </c>
      <c r="DK105" s="71">
        <f t="shared" ca="1" si="936"/>
        <v>0</v>
      </c>
      <c r="DL105" s="71">
        <f t="shared" ca="1" si="936"/>
        <v>0</v>
      </c>
      <c r="DM105" s="71">
        <f t="shared" ca="1" si="936"/>
        <v>0</v>
      </c>
      <c r="DN105" s="71">
        <f t="shared" ca="1" si="936"/>
        <v>0</v>
      </c>
      <c r="DO105" s="71">
        <f t="shared" ca="1" si="936"/>
        <v>0</v>
      </c>
      <c r="DP105" s="71">
        <f t="shared" ca="1" si="936"/>
        <v>0</v>
      </c>
      <c r="DQ105" s="71">
        <f t="shared" ca="1" si="936"/>
        <v>0</v>
      </c>
      <c r="DR105" s="71">
        <f t="shared" ca="1" si="936"/>
        <v>0</v>
      </c>
      <c r="DS105" s="71">
        <f t="shared" ca="1" si="936"/>
        <v>0</v>
      </c>
      <c r="DT105" s="71">
        <f t="shared" ca="1" si="936"/>
        <v>0</v>
      </c>
      <c r="DU105" s="71">
        <f t="shared" ca="1" si="936"/>
        <v>0</v>
      </c>
      <c r="DV105" s="71">
        <f t="shared" ca="1" si="936"/>
        <v>0</v>
      </c>
      <c r="DW105" s="71">
        <f t="shared" ca="1" si="936"/>
        <v>0</v>
      </c>
      <c r="DX105" s="71">
        <f t="shared" ca="1" si="936"/>
        <v>0</v>
      </c>
      <c r="DY105" s="71">
        <f t="shared" ca="1" si="936"/>
        <v>0</v>
      </c>
      <c r="DZ105" s="71">
        <f t="shared" ca="1" si="936"/>
        <v>0</v>
      </c>
      <c r="EA105" s="71">
        <f t="shared" ca="1" si="936"/>
        <v>0</v>
      </c>
      <c r="EB105" s="71">
        <f t="shared" ca="1" si="936"/>
        <v>0</v>
      </c>
      <c r="EC105" s="71">
        <f t="shared" ca="1" si="936"/>
        <v>0</v>
      </c>
      <c r="ED105" s="71">
        <f t="shared" ca="1" si="936"/>
        <v>0</v>
      </c>
      <c r="EE105" s="71">
        <f t="shared" ca="1" si="936"/>
        <v>0</v>
      </c>
      <c r="EF105" s="71">
        <f t="shared" ca="1" si="936"/>
        <v>0</v>
      </c>
      <c r="EG105" s="71">
        <f t="shared" ca="1" si="936"/>
        <v>0</v>
      </c>
      <c r="EH105" s="71">
        <f t="shared" ca="1" si="936"/>
        <v>0</v>
      </c>
      <c r="EI105" s="71">
        <f t="shared" ca="1" si="936"/>
        <v>0</v>
      </c>
      <c r="EJ105" s="71">
        <f t="shared" ca="1" si="936"/>
        <v>0</v>
      </c>
      <c r="EK105" s="71">
        <f t="shared" ca="1" si="936"/>
        <v>0</v>
      </c>
      <c r="EL105" s="71">
        <f t="shared" ca="1" si="936"/>
        <v>0</v>
      </c>
      <c r="EM105" s="71">
        <f t="shared" ca="1" si="936"/>
        <v>0</v>
      </c>
      <c r="EN105" s="71">
        <f t="shared" ca="1" si="936"/>
        <v>0</v>
      </c>
      <c r="EO105" s="71">
        <f t="shared" ca="1" si="936"/>
        <v>0</v>
      </c>
      <c r="EP105" s="71">
        <f t="shared" ca="1" si="936"/>
        <v>0</v>
      </c>
    </row>
    <row r="106" spans="2:146" ht="14.1" customHeight="1">
      <c r="B106" s="20"/>
      <c r="D106" s="306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  <c r="AO106" s="71"/>
      <c r="AP106" s="71"/>
      <c r="AQ106" s="71"/>
      <c r="AR106" s="71"/>
      <c r="AS106" s="71"/>
      <c r="AT106" s="71"/>
      <c r="AU106" s="71"/>
      <c r="AV106" s="71"/>
      <c r="AW106" s="71"/>
      <c r="AX106" s="71"/>
      <c r="AY106" s="71"/>
      <c r="AZ106" s="71"/>
      <c r="BA106" s="71"/>
      <c r="BB106" s="71"/>
      <c r="BC106" s="71"/>
      <c r="BD106" s="71"/>
      <c r="BE106" s="71"/>
      <c r="BF106" s="71"/>
      <c r="BG106" s="71"/>
      <c r="BH106" s="71"/>
      <c r="BI106" s="71"/>
      <c r="BJ106" s="71"/>
      <c r="BK106" s="71"/>
      <c r="BL106" s="71"/>
      <c r="BM106" s="71"/>
      <c r="BN106" s="71"/>
      <c r="BO106" s="71"/>
      <c r="BP106" s="71"/>
      <c r="BQ106" s="71"/>
      <c r="BR106" s="71"/>
      <c r="BS106" s="71"/>
      <c r="BT106" s="71"/>
      <c r="BU106" s="71"/>
      <c r="BV106" s="71"/>
      <c r="BW106" s="71"/>
      <c r="BX106" s="71"/>
      <c r="BY106" s="71"/>
      <c r="BZ106" s="71"/>
      <c r="CA106" s="71"/>
      <c r="CB106" s="71"/>
      <c r="CC106" s="71"/>
      <c r="CD106" s="71"/>
      <c r="CE106" s="71"/>
      <c r="CF106" s="71"/>
      <c r="CG106" s="71"/>
      <c r="CH106" s="71"/>
      <c r="CI106" s="71"/>
      <c r="CJ106" s="71"/>
      <c r="CK106" s="71"/>
      <c r="CL106" s="71"/>
      <c r="CM106" s="71"/>
      <c r="CN106" s="71"/>
      <c r="CO106" s="71"/>
      <c r="CP106" s="71"/>
      <c r="CQ106" s="71"/>
      <c r="CR106" s="71"/>
      <c r="CS106" s="71"/>
      <c r="CT106" s="71"/>
      <c r="CU106" s="71"/>
      <c r="CV106" s="71"/>
      <c r="CW106" s="71"/>
      <c r="CX106" s="71"/>
      <c r="CY106" s="71"/>
      <c r="CZ106" s="71"/>
      <c r="DA106" s="71"/>
      <c r="DB106" s="71"/>
      <c r="DC106" s="71"/>
      <c r="DD106" s="71"/>
      <c r="DE106" s="71"/>
      <c r="DF106" s="71"/>
      <c r="DG106" s="71"/>
      <c r="DH106" s="71"/>
      <c r="DI106" s="71"/>
      <c r="DJ106" s="71"/>
      <c r="DK106" s="71"/>
      <c r="DL106" s="71"/>
      <c r="DM106" s="71"/>
      <c r="DN106" s="71"/>
      <c r="DO106" s="71"/>
      <c r="DP106" s="71"/>
      <c r="DQ106" s="71"/>
      <c r="DR106" s="71"/>
      <c r="DS106" s="71"/>
      <c r="DT106" s="71"/>
      <c r="DU106" s="71"/>
      <c r="DV106" s="71"/>
      <c r="DW106" s="71"/>
      <c r="DX106" s="71"/>
      <c r="DY106" s="71"/>
      <c r="DZ106" s="71"/>
      <c r="EA106" s="71"/>
      <c r="EB106" s="71"/>
      <c r="EC106" s="71"/>
      <c r="ED106" s="71"/>
      <c r="EE106" s="71"/>
      <c r="EF106" s="71"/>
      <c r="EG106" s="71"/>
      <c r="EH106" s="71"/>
      <c r="EI106" s="71"/>
      <c r="EJ106" s="71"/>
      <c r="EK106" s="71"/>
      <c r="EL106" s="71"/>
      <c r="EM106" s="71"/>
      <c r="EN106" s="71"/>
      <c r="EO106" s="71"/>
      <c r="EP106" s="71"/>
    </row>
    <row r="107" spans="2:146" ht="14.1" customHeight="1">
      <c r="B107" s="20" t="s">
        <v>20</v>
      </c>
      <c r="D107" s="306" t="s">
        <v>97</v>
      </c>
      <c r="E107" s="71"/>
      <c r="F107" s="71"/>
      <c r="G107" s="247"/>
      <c r="H107" s="71"/>
      <c r="I107" s="71"/>
      <c r="J107" s="71"/>
      <c r="K107" s="71">
        <f t="shared" ref="K107:AP107" ca="1" si="937">J110*(K$4&lt;=운영종료분기)</f>
        <v>0</v>
      </c>
      <c r="L107" s="71">
        <f t="shared" ca="1" si="937"/>
        <v>0</v>
      </c>
      <c r="M107" s="71">
        <f t="shared" ca="1" si="937"/>
        <v>0</v>
      </c>
      <c r="N107" s="71">
        <f t="shared" ca="1" si="937"/>
        <v>0</v>
      </c>
      <c r="O107" s="71">
        <f t="shared" ca="1" si="937"/>
        <v>0</v>
      </c>
      <c r="P107" s="71">
        <f t="shared" ca="1" si="937"/>
        <v>0</v>
      </c>
      <c r="Q107" s="71">
        <f t="shared" ca="1" si="937"/>
        <v>0</v>
      </c>
      <c r="R107" s="71">
        <f t="shared" ca="1" si="937"/>
        <v>0</v>
      </c>
      <c r="S107" s="71">
        <f t="shared" ca="1" si="937"/>
        <v>0</v>
      </c>
      <c r="T107" s="71">
        <f t="shared" ca="1" si="937"/>
        <v>0</v>
      </c>
      <c r="U107" s="71">
        <f t="shared" ca="1" si="937"/>
        <v>0</v>
      </c>
      <c r="V107" s="71">
        <f t="shared" ca="1" si="937"/>
        <v>0</v>
      </c>
      <c r="W107" s="71">
        <f t="shared" ca="1" si="937"/>
        <v>0</v>
      </c>
      <c r="X107" s="71">
        <f t="shared" ca="1" si="937"/>
        <v>0</v>
      </c>
      <c r="Y107" s="71">
        <f t="shared" ca="1" si="937"/>
        <v>0</v>
      </c>
      <c r="Z107" s="71">
        <f t="shared" ca="1" si="937"/>
        <v>0</v>
      </c>
      <c r="AA107" s="71">
        <f t="shared" ca="1" si="937"/>
        <v>0</v>
      </c>
      <c r="AB107" s="71">
        <f t="shared" ca="1" si="937"/>
        <v>0</v>
      </c>
      <c r="AC107" s="71">
        <f t="shared" ca="1" si="937"/>
        <v>0</v>
      </c>
      <c r="AD107" s="71">
        <f t="shared" ca="1" si="937"/>
        <v>0</v>
      </c>
      <c r="AE107" s="71">
        <f t="shared" ca="1" si="937"/>
        <v>0</v>
      </c>
      <c r="AF107" s="71">
        <f t="shared" ca="1" si="937"/>
        <v>0</v>
      </c>
      <c r="AG107" s="71">
        <f t="shared" ca="1" si="937"/>
        <v>0</v>
      </c>
      <c r="AH107" s="71">
        <f t="shared" ca="1" si="937"/>
        <v>0</v>
      </c>
      <c r="AI107" s="71">
        <f t="shared" ca="1" si="937"/>
        <v>0</v>
      </c>
      <c r="AJ107" s="71">
        <f t="shared" ca="1" si="937"/>
        <v>0</v>
      </c>
      <c r="AK107" s="71">
        <f t="shared" ca="1" si="937"/>
        <v>0</v>
      </c>
      <c r="AL107" s="71">
        <f t="shared" ca="1" si="937"/>
        <v>0</v>
      </c>
      <c r="AM107" s="71">
        <f t="shared" ca="1" si="937"/>
        <v>0</v>
      </c>
      <c r="AN107" s="71">
        <f t="shared" ca="1" si="937"/>
        <v>0</v>
      </c>
      <c r="AO107" s="71">
        <f t="shared" ca="1" si="937"/>
        <v>0</v>
      </c>
      <c r="AP107" s="71">
        <f t="shared" ca="1" si="937"/>
        <v>0</v>
      </c>
      <c r="AQ107" s="71">
        <f t="shared" ref="AQ107:BV107" ca="1" si="938">AP110*(AQ$4&lt;=운영종료분기)</f>
        <v>0</v>
      </c>
      <c r="AR107" s="71">
        <f t="shared" ca="1" si="938"/>
        <v>0</v>
      </c>
      <c r="AS107" s="71">
        <f t="shared" ca="1" si="938"/>
        <v>0</v>
      </c>
      <c r="AT107" s="71">
        <f t="shared" ca="1" si="938"/>
        <v>0</v>
      </c>
      <c r="AU107" s="71">
        <f t="shared" ca="1" si="938"/>
        <v>0</v>
      </c>
      <c r="AV107" s="71">
        <f t="shared" ca="1" si="938"/>
        <v>0</v>
      </c>
      <c r="AW107" s="71">
        <f t="shared" ca="1" si="938"/>
        <v>0</v>
      </c>
      <c r="AX107" s="71">
        <f t="shared" ca="1" si="938"/>
        <v>0</v>
      </c>
      <c r="AY107" s="71">
        <f t="shared" ca="1" si="938"/>
        <v>0</v>
      </c>
      <c r="AZ107" s="71">
        <f t="shared" ca="1" si="938"/>
        <v>0</v>
      </c>
      <c r="BA107" s="71">
        <f t="shared" ca="1" si="938"/>
        <v>0</v>
      </c>
      <c r="BB107" s="71">
        <f t="shared" ca="1" si="938"/>
        <v>0</v>
      </c>
      <c r="BC107" s="71">
        <f t="shared" ca="1" si="938"/>
        <v>0</v>
      </c>
      <c r="BD107" s="71">
        <f t="shared" ca="1" si="938"/>
        <v>0</v>
      </c>
      <c r="BE107" s="71">
        <f t="shared" ca="1" si="938"/>
        <v>0</v>
      </c>
      <c r="BF107" s="71">
        <f t="shared" ca="1" si="938"/>
        <v>0</v>
      </c>
      <c r="BG107" s="71">
        <f t="shared" ca="1" si="938"/>
        <v>0</v>
      </c>
      <c r="BH107" s="71">
        <f t="shared" ca="1" si="938"/>
        <v>0</v>
      </c>
      <c r="BI107" s="71">
        <f t="shared" ca="1" si="938"/>
        <v>0</v>
      </c>
      <c r="BJ107" s="71">
        <f t="shared" ca="1" si="938"/>
        <v>0</v>
      </c>
      <c r="BK107" s="71">
        <f t="shared" ca="1" si="938"/>
        <v>0</v>
      </c>
      <c r="BL107" s="71">
        <f t="shared" ca="1" si="938"/>
        <v>0</v>
      </c>
      <c r="BM107" s="71">
        <f t="shared" ca="1" si="938"/>
        <v>0</v>
      </c>
      <c r="BN107" s="71">
        <f t="shared" ca="1" si="938"/>
        <v>0</v>
      </c>
      <c r="BO107" s="71">
        <f t="shared" ca="1" si="938"/>
        <v>0</v>
      </c>
      <c r="BP107" s="71">
        <f t="shared" ca="1" si="938"/>
        <v>0</v>
      </c>
      <c r="BQ107" s="71">
        <f t="shared" ca="1" si="938"/>
        <v>0</v>
      </c>
      <c r="BR107" s="71">
        <f t="shared" ca="1" si="938"/>
        <v>0</v>
      </c>
      <c r="BS107" s="71">
        <f t="shared" ca="1" si="938"/>
        <v>0</v>
      </c>
      <c r="BT107" s="71">
        <f t="shared" ca="1" si="938"/>
        <v>0</v>
      </c>
      <c r="BU107" s="71">
        <f t="shared" ca="1" si="938"/>
        <v>0</v>
      </c>
      <c r="BV107" s="71">
        <f t="shared" ca="1" si="938"/>
        <v>0</v>
      </c>
      <c r="BW107" s="71">
        <f t="shared" ref="BW107:DB107" ca="1" si="939">BV110*(BW$4&lt;=운영종료분기)</f>
        <v>0</v>
      </c>
      <c r="BX107" s="71">
        <f t="shared" ca="1" si="939"/>
        <v>0</v>
      </c>
      <c r="BY107" s="71">
        <f t="shared" ca="1" si="939"/>
        <v>0</v>
      </c>
      <c r="BZ107" s="71">
        <f t="shared" ca="1" si="939"/>
        <v>0</v>
      </c>
      <c r="CA107" s="71">
        <f t="shared" ca="1" si="939"/>
        <v>0</v>
      </c>
      <c r="CB107" s="71">
        <f t="shared" ca="1" si="939"/>
        <v>0</v>
      </c>
      <c r="CC107" s="71">
        <f t="shared" ca="1" si="939"/>
        <v>0</v>
      </c>
      <c r="CD107" s="71">
        <f t="shared" ca="1" si="939"/>
        <v>0</v>
      </c>
      <c r="CE107" s="71">
        <f t="shared" ca="1" si="939"/>
        <v>0</v>
      </c>
      <c r="CF107" s="71">
        <f t="shared" ca="1" si="939"/>
        <v>0</v>
      </c>
      <c r="CG107" s="71">
        <f t="shared" ca="1" si="939"/>
        <v>0</v>
      </c>
      <c r="CH107" s="71">
        <f t="shared" ca="1" si="939"/>
        <v>0</v>
      </c>
      <c r="CI107" s="71">
        <f t="shared" ca="1" si="939"/>
        <v>0</v>
      </c>
      <c r="CJ107" s="71">
        <f t="shared" ca="1" si="939"/>
        <v>0</v>
      </c>
      <c r="CK107" s="71">
        <f t="shared" ca="1" si="939"/>
        <v>0</v>
      </c>
      <c r="CL107" s="71">
        <f t="shared" ca="1" si="939"/>
        <v>0</v>
      </c>
      <c r="CM107" s="71">
        <f t="shared" ca="1" si="939"/>
        <v>0</v>
      </c>
      <c r="CN107" s="71">
        <f t="shared" ca="1" si="939"/>
        <v>0</v>
      </c>
      <c r="CO107" s="71">
        <f t="shared" ca="1" si="939"/>
        <v>0</v>
      </c>
      <c r="CP107" s="71">
        <f t="shared" ca="1" si="939"/>
        <v>0</v>
      </c>
      <c r="CQ107" s="71">
        <f t="shared" ca="1" si="939"/>
        <v>0</v>
      </c>
      <c r="CR107" s="71">
        <f t="shared" ca="1" si="939"/>
        <v>0</v>
      </c>
      <c r="CS107" s="71">
        <f t="shared" ca="1" si="939"/>
        <v>0</v>
      </c>
      <c r="CT107" s="71">
        <f t="shared" ca="1" si="939"/>
        <v>0</v>
      </c>
      <c r="CU107" s="71">
        <f t="shared" ca="1" si="939"/>
        <v>0</v>
      </c>
      <c r="CV107" s="71">
        <f t="shared" ca="1" si="939"/>
        <v>0</v>
      </c>
      <c r="CW107" s="71">
        <f t="shared" ca="1" si="939"/>
        <v>0</v>
      </c>
      <c r="CX107" s="71">
        <f t="shared" ca="1" si="939"/>
        <v>0</v>
      </c>
      <c r="CY107" s="71">
        <f t="shared" ca="1" si="939"/>
        <v>0</v>
      </c>
      <c r="CZ107" s="71">
        <f t="shared" ca="1" si="939"/>
        <v>0</v>
      </c>
      <c r="DA107" s="71">
        <f t="shared" ca="1" si="939"/>
        <v>0</v>
      </c>
      <c r="DB107" s="71">
        <f t="shared" ca="1" si="939"/>
        <v>0</v>
      </c>
      <c r="DC107" s="71">
        <f t="shared" ref="DC107:DG107" ca="1" si="940">DB110*(DC$4&lt;=운영종료분기)</f>
        <v>0</v>
      </c>
      <c r="DD107" s="71">
        <f t="shared" ca="1" si="940"/>
        <v>0</v>
      </c>
      <c r="DE107" s="71">
        <f t="shared" ca="1" si="940"/>
        <v>0</v>
      </c>
      <c r="DF107" s="71">
        <f t="shared" ca="1" si="940"/>
        <v>0</v>
      </c>
      <c r="DG107" s="71">
        <f t="shared" ca="1" si="940"/>
        <v>0</v>
      </c>
      <c r="DH107" s="71">
        <f t="shared" ref="DH107" ca="1" si="941">DG110*(DH$4&lt;=운영종료분기)</f>
        <v>0</v>
      </c>
      <c r="DI107" s="71">
        <f t="shared" ref="DI107" ca="1" si="942">DH110*(DI$4&lt;=운영종료분기)</f>
        <v>0</v>
      </c>
      <c r="DJ107" s="71">
        <f t="shared" ref="DJ107" ca="1" si="943">DI110*(DJ$4&lt;=운영종료분기)</f>
        <v>0</v>
      </c>
      <c r="DK107" s="71">
        <f t="shared" ref="DK107" ca="1" si="944">DJ110*(DK$4&lt;=운영종료분기)</f>
        <v>0</v>
      </c>
      <c r="DL107" s="71">
        <f t="shared" ref="DL107" ca="1" si="945">DK110*(DL$4&lt;=운영종료분기)</f>
        <v>0</v>
      </c>
      <c r="DM107" s="71">
        <f t="shared" ref="DM107" ca="1" si="946">DL110*(DM$4&lt;=운영종료분기)</f>
        <v>0</v>
      </c>
      <c r="DN107" s="71">
        <f t="shared" ref="DN107" ca="1" si="947">DM110*(DN$4&lt;=운영종료분기)</f>
        <v>0</v>
      </c>
      <c r="DO107" s="71">
        <f t="shared" ref="DO107" ca="1" si="948">DN110*(DO$4&lt;=운영종료분기)</f>
        <v>0</v>
      </c>
      <c r="DP107" s="71">
        <f t="shared" ref="DP107" ca="1" si="949">DO110*(DP$4&lt;=운영종료분기)</f>
        <v>0</v>
      </c>
      <c r="DQ107" s="71">
        <f t="shared" ref="DQ107" ca="1" si="950">DP110*(DQ$4&lt;=운영종료분기)</f>
        <v>0</v>
      </c>
      <c r="DR107" s="71">
        <f t="shared" ref="DR107" ca="1" si="951">DQ110*(DR$4&lt;=운영종료분기)</f>
        <v>0</v>
      </c>
      <c r="DS107" s="71">
        <f t="shared" ref="DS107" ca="1" si="952">DR110*(DS$4&lt;=운영종료분기)</f>
        <v>0</v>
      </c>
      <c r="DT107" s="71">
        <f t="shared" ref="DT107" ca="1" si="953">DS110*(DT$4&lt;=운영종료분기)</f>
        <v>0</v>
      </c>
      <c r="DU107" s="71">
        <f t="shared" ref="DU107" ca="1" si="954">DT110*(DU$4&lt;=운영종료분기)</f>
        <v>0</v>
      </c>
      <c r="DV107" s="71">
        <f t="shared" ref="DV107" ca="1" si="955">DU110*(DV$4&lt;=운영종료분기)</f>
        <v>0</v>
      </c>
      <c r="DW107" s="71">
        <f t="shared" ref="DW107" ca="1" si="956">DV110*(DW$4&lt;=운영종료분기)</f>
        <v>0</v>
      </c>
      <c r="DX107" s="71">
        <f t="shared" ref="DX107" ca="1" si="957">DW110*(DX$4&lt;=운영종료분기)</f>
        <v>0</v>
      </c>
      <c r="DY107" s="71">
        <f t="shared" ref="DY107" ca="1" si="958">DX110*(DY$4&lt;=운영종료분기)</f>
        <v>0</v>
      </c>
      <c r="DZ107" s="71">
        <f t="shared" ref="DZ107" ca="1" si="959">DY110*(DZ$4&lt;=운영종료분기)</f>
        <v>0</v>
      </c>
      <c r="EA107" s="71">
        <f t="shared" ref="EA107" ca="1" si="960">DZ110*(EA$4&lt;=운영종료분기)</f>
        <v>0</v>
      </c>
      <c r="EB107" s="71">
        <f t="shared" ref="EB107" ca="1" si="961">EA110*(EB$4&lt;=운영종료분기)</f>
        <v>0</v>
      </c>
      <c r="EC107" s="71">
        <f t="shared" ref="EC107" ca="1" si="962">EB110*(EC$4&lt;=운영종료분기)</f>
        <v>0</v>
      </c>
      <c r="ED107" s="71">
        <f t="shared" ref="ED107" ca="1" si="963">EC110*(ED$4&lt;=운영종료분기)</f>
        <v>0</v>
      </c>
      <c r="EE107" s="71">
        <f t="shared" ref="EE107" ca="1" si="964">ED110*(EE$4&lt;=운영종료분기)</f>
        <v>0</v>
      </c>
      <c r="EF107" s="71">
        <f t="shared" ref="EF107" ca="1" si="965">EE110*(EF$4&lt;=운영종료분기)</f>
        <v>0</v>
      </c>
      <c r="EG107" s="71">
        <f t="shared" ref="EG107" ca="1" si="966">EF110*(EG$4&lt;=운영종료분기)</f>
        <v>0</v>
      </c>
      <c r="EH107" s="71">
        <f t="shared" ref="EH107" ca="1" si="967">EG110*(EH$4&lt;=운영종료분기)</f>
        <v>0</v>
      </c>
      <c r="EI107" s="71">
        <f t="shared" ref="EI107" ca="1" si="968">EH110*(EI$4&lt;=운영종료분기)</f>
        <v>0</v>
      </c>
      <c r="EJ107" s="71">
        <f t="shared" ref="EJ107" ca="1" si="969">EI110*(EJ$4&lt;=운영종료분기)</f>
        <v>0</v>
      </c>
      <c r="EK107" s="71">
        <f t="shared" ref="EK107" ca="1" si="970">EJ110*(EK$4&lt;=운영종료분기)</f>
        <v>0</v>
      </c>
      <c r="EL107" s="71">
        <f t="shared" ref="EL107" ca="1" si="971">EK110*(EL$4&lt;=운영종료분기)</f>
        <v>0</v>
      </c>
      <c r="EM107" s="71">
        <f t="shared" ref="EM107" ca="1" si="972">EL110*(EM$4&lt;=운영종료분기)</f>
        <v>0</v>
      </c>
      <c r="EN107" s="71">
        <f t="shared" ref="EN107" ca="1" si="973">EM110*(EN$4&lt;=운영종료분기)</f>
        <v>0</v>
      </c>
      <c r="EO107" s="71">
        <f t="shared" ref="EO107" ca="1" si="974">EN110*(EO$4&lt;=운영종료분기)</f>
        <v>0</v>
      </c>
      <c r="EP107" s="71">
        <f t="shared" ref="EP107" ca="1" si="975">EO110*(EP$4&lt;=운영종료분기)</f>
        <v>0</v>
      </c>
    </row>
    <row r="108" spans="2:146" ht="14.1" customHeight="1">
      <c r="B108" s="139" t="s">
        <v>25</v>
      </c>
      <c r="C108" s="344">
        <f>Assum!F375</f>
        <v>5</v>
      </c>
      <c r="D108" s="308" t="s">
        <v>97</v>
      </c>
      <c r="E108" s="217">
        <f ca="1">SUM(G108:EP108)</f>
        <v>0</v>
      </c>
      <c r="F108" s="217"/>
      <c r="G108" s="217"/>
      <c r="H108" s="217"/>
      <c r="I108" s="217"/>
      <c r="J108" s="217"/>
      <c r="K108" s="217">
        <f t="shared" ref="K108:AP108" ca="1" si="976">(K$4&lt;운영종료분기)*MIN(J112,SUM(K102:K103)/($C108*4))+(K$4=운영종료분기)*(K102+K103-K107)</f>
        <v>0</v>
      </c>
      <c r="L108" s="217">
        <f t="shared" ca="1" si="976"/>
        <v>0</v>
      </c>
      <c r="M108" s="217">
        <f t="shared" ca="1" si="976"/>
        <v>0</v>
      </c>
      <c r="N108" s="217">
        <f t="shared" ca="1" si="976"/>
        <v>0</v>
      </c>
      <c r="O108" s="217">
        <f t="shared" ca="1" si="976"/>
        <v>0</v>
      </c>
      <c r="P108" s="217">
        <f t="shared" ca="1" si="976"/>
        <v>0</v>
      </c>
      <c r="Q108" s="217">
        <f t="shared" ca="1" si="976"/>
        <v>0</v>
      </c>
      <c r="R108" s="217">
        <f t="shared" ca="1" si="976"/>
        <v>0</v>
      </c>
      <c r="S108" s="217">
        <f t="shared" ca="1" si="976"/>
        <v>0</v>
      </c>
      <c r="T108" s="217">
        <f t="shared" ca="1" si="976"/>
        <v>0</v>
      </c>
      <c r="U108" s="217">
        <f t="shared" ca="1" si="976"/>
        <v>0</v>
      </c>
      <c r="V108" s="217">
        <f t="shared" ca="1" si="976"/>
        <v>0</v>
      </c>
      <c r="W108" s="217">
        <f t="shared" ca="1" si="976"/>
        <v>0</v>
      </c>
      <c r="X108" s="217">
        <f t="shared" ca="1" si="976"/>
        <v>0</v>
      </c>
      <c r="Y108" s="217">
        <f t="shared" ca="1" si="976"/>
        <v>0</v>
      </c>
      <c r="Z108" s="217">
        <f t="shared" ca="1" si="976"/>
        <v>0</v>
      </c>
      <c r="AA108" s="217">
        <f t="shared" ca="1" si="976"/>
        <v>0</v>
      </c>
      <c r="AB108" s="217">
        <f t="shared" ca="1" si="976"/>
        <v>0</v>
      </c>
      <c r="AC108" s="217">
        <f t="shared" ca="1" si="976"/>
        <v>0</v>
      </c>
      <c r="AD108" s="217">
        <f t="shared" ca="1" si="976"/>
        <v>0</v>
      </c>
      <c r="AE108" s="217">
        <f t="shared" ca="1" si="976"/>
        <v>0</v>
      </c>
      <c r="AF108" s="217">
        <f t="shared" ca="1" si="976"/>
        <v>0</v>
      </c>
      <c r="AG108" s="217">
        <f t="shared" ca="1" si="976"/>
        <v>0</v>
      </c>
      <c r="AH108" s="217">
        <f t="shared" ca="1" si="976"/>
        <v>0</v>
      </c>
      <c r="AI108" s="217">
        <f t="shared" ca="1" si="976"/>
        <v>0</v>
      </c>
      <c r="AJ108" s="217">
        <f t="shared" ca="1" si="976"/>
        <v>0</v>
      </c>
      <c r="AK108" s="217">
        <f t="shared" ca="1" si="976"/>
        <v>0</v>
      </c>
      <c r="AL108" s="217">
        <f t="shared" ca="1" si="976"/>
        <v>0</v>
      </c>
      <c r="AM108" s="217">
        <f t="shared" ca="1" si="976"/>
        <v>0</v>
      </c>
      <c r="AN108" s="217">
        <f t="shared" ca="1" si="976"/>
        <v>0</v>
      </c>
      <c r="AO108" s="217">
        <f t="shared" ca="1" si="976"/>
        <v>0</v>
      </c>
      <c r="AP108" s="217">
        <f t="shared" ca="1" si="976"/>
        <v>0</v>
      </c>
      <c r="AQ108" s="217">
        <f t="shared" ref="AQ108:BV108" ca="1" si="977">(AQ$4&lt;운영종료분기)*MIN(AP112,SUM(AQ102:AQ103)/($C108*4))+(AQ$4=운영종료분기)*(AQ102+AQ103-AQ107)</f>
        <v>0</v>
      </c>
      <c r="AR108" s="217">
        <f t="shared" ca="1" si="977"/>
        <v>0</v>
      </c>
      <c r="AS108" s="217">
        <f t="shared" ca="1" si="977"/>
        <v>0</v>
      </c>
      <c r="AT108" s="217">
        <f t="shared" ca="1" si="977"/>
        <v>0</v>
      </c>
      <c r="AU108" s="217">
        <f t="shared" ca="1" si="977"/>
        <v>0</v>
      </c>
      <c r="AV108" s="217">
        <f t="shared" ca="1" si="977"/>
        <v>0</v>
      </c>
      <c r="AW108" s="217">
        <f t="shared" ca="1" si="977"/>
        <v>0</v>
      </c>
      <c r="AX108" s="217">
        <f t="shared" ca="1" si="977"/>
        <v>0</v>
      </c>
      <c r="AY108" s="217">
        <f t="shared" ca="1" si="977"/>
        <v>0</v>
      </c>
      <c r="AZ108" s="217">
        <f t="shared" ca="1" si="977"/>
        <v>0</v>
      </c>
      <c r="BA108" s="217">
        <f t="shared" ca="1" si="977"/>
        <v>0</v>
      </c>
      <c r="BB108" s="217">
        <f t="shared" ca="1" si="977"/>
        <v>0</v>
      </c>
      <c r="BC108" s="217">
        <f t="shared" ca="1" si="977"/>
        <v>0</v>
      </c>
      <c r="BD108" s="217">
        <f t="shared" ca="1" si="977"/>
        <v>0</v>
      </c>
      <c r="BE108" s="217">
        <f t="shared" ca="1" si="977"/>
        <v>0</v>
      </c>
      <c r="BF108" s="217">
        <f t="shared" ca="1" si="977"/>
        <v>0</v>
      </c>
      <c r="BG108" s="217">
        <f t="shared" ca="1" si="977"/>
        <v>0</v>
      </c>
      <c r="BH108" s="217">
        <f t="shared" ca="1" si="977"/>
        <v>0</v>
      </c>
      <c r="BI108" s="217">
        <f t="shared" ca="1" si="977"/>
        <v>0</v>
      </c>
      <c r="BJ108" s="217">
        <f t="shared" ca="1" si="977"/>
        <v>0</v>
      </c>
      <c r="BK108" s="217">
        <f t="shared" ca="1" si="977"/>
        <v>0</v>
      </c>
      <c r="BL108" s="217">
        <f t="shared" ca="1" si="977"/>
        <v>0</v>
      </c>
      <c r="BM108" s="217">
        <f t="shared" ca="1" si="977"/>
        <v>0</v>
      </c>
      <c r="BN108" s="217">
        <f t="shared" ca="1" si="977"/>
        <v>0</v>
      </c>
      <c r="BO108" s="217">
        <f t="shared" ca="1" si="977"/>
        <v>0</v>
      </c>
      <c r="BP108" s="217">
        <f t="shared" ca="1" si="977"/>
        <v>0</v>
      </c>
      <c r="BQ108" s="217">
        <f t="shared" ca="1" si="977"/>
        <v>0</v>
      </c>
      <c r="BR108" s="217">
        <f t="shared" ca="1" si="977"/>
        <v>0</v>
      </c>
      <c r="BS108" s="217">
        <f t="shared" ca="1" si="977"/>
        <v>0</v>
      </c>
      <c r="BT108" s="217">
        <f t="shared" ca="1" si="977"/>
        <v>0</v>
      </c>
      <c r="BU108" s="217">
        <f t="shared" ca="1" si="977"/>
        <v>0</v>
      </c>
      <c r="BV108" s="217">
        <f t="shared" ca="1" si="977"/>
        <v>0</v>
      </c>
      <c r="BW108" s="217">
        <f t="shared" ref="BW108:DB108" ca="1" si="978">(BW$4&lt;운영종료분기)*MIN(BV112,SUM(BW102:BW103)/($C108*4))+(BW$4=운영종료분기)*(BW102+BW103-BW107)</f>
        <v>0</v>
      </c>
      <c r="BX108" s="217">
        <f t="shared" ca="1" si="978"/>
        <v>0</v>
      </c>
      <c r="BY108" s="217">
        <f t="shared" ca="1" si="978"/>
        <v>0</v>
      </c>
      <c r="BZ108" s="217">
        <f t="shared" ca="1" si="978"/>
        <v>0</v>
      </c>
      <c r="CA108" s="217">
        <f t="shared" ca="1" si="978"/>
        <v>0</v>
      </c>
      <c r="CB108" s="217">
        <f t="shared" ca="1" si="978"/>
        <v>0</v>
      </c>
      <c r="CC108" s="217">
        <f t="shared" ca="1" si="978"/>
        <v>0</v>
      </c>
      <c r="CD108" s="217">
        <f t="shared" ca="1" si="978"/>
        <v>0</v>
      </c>
      <c r="CE108" s="217">
        <f t="shared" ca="1" si="978"/>
        <v>0</v>
      </c>
      <c r="CF108" s="217">
        <f t="shared" ca="1" si="978"/>
        <v>0</v>
      </c>
      <c r="CG108" s="217">
        <f t="shared" ca="1" si="978"/>
        <v>0</v>
      </c>
      <c r="CH108" s="217">
        <f t="shared" ca="1" si="978"/>
        <v>0</v>
      </c>
      <c r="CI108" s="217">
        <f t="shared" ca="1" si="978"/>
        <v>0</v>
      </c>
      <c r="CJ108" s="217">
        <f t="shared" ca="1" si="978"/>
        <v>0</v>
      </c>
      <c r="CK108" s="217">
        <f t="shared" ca="1" si="978"/>
        <v>0</v>
      </c>
      <c r="CL108" s="217">
        <f t="shared" ca="1" si="978"/>
        <v>0</v>
      </c>
      <c r="CM108" s="217">
        <f t="shared" ca="1" si="978"/>
        <v>0</v>
      </c>
      <c r="CN108" s="217">
        <f t="shared" ca="1" si="978"/>
        <v>0</v>
      </c>
      <c r="CO108" s="217">
        <f t="shared" ca="1" si="978"/>
        <v>0</v>
      </c>
      <c r="CP108" s="217">
        <f t="shared" ca="1" si="978"/>
        <v>0</v>
      </c>
      <c r="CQ108" s="217">
        <f t="shared" ca="1" si="978"/>
        <v>0</v>
      </c>
      <c r="CR108" s="217">
        <f t="shared" ca="1" si="978"/>
        <v>0</v>
      </c>
      <c r="CS108" s="217">
        <f t="shared" ca="1" si="978"/>
        <v>0</v>
      </c>
      <c r="CT108" s="217">
        <f t="shared" ca="1" si="978"/>
        <v>0</v>
      </c>
      <c r="CU108" s="217">
        <f t="shared" ca="1" si="978"/>
        <v>0</v>
      </c>
      <c r="CV108" s="217">
        <f t="shared" ca="1" si="978"/>
        <v>0</v>
      </c>
      <c r="CW108" s="217">
        <f t="shared" ca="1" si="978"/>
        <v>0</v>
      </c>
      <c r="CX108" s="217">
        <f t="shared" ca="1" si="978"/>
        <v>0</v>
      </c>
      <c r="CY108" s="217">
        <f t="shared" ca="1" si="978"/>
        <v>0</v>
      </c>
      <c r="CZ108" s="217">
        <f t="shared" ca="1" si="978"/>
        <v>0</v>
      </c>
      <c r="DA108" s="217">
        <f t="shared" ca="1" si="978"/>
        <v>0</v>
      </c>
      <c r="DB108" s="217">
        <f t="shared" ca="1" si="978"/>
        <v>0</v>
      </c>
      <c r="DC108" s="217">
        <f t="shared" ref="DC108:DG108" ca="1" si="979">(DC$4&lt;운영종료분기)*MIN(DB112,SUM(DC102:DC103)/($C108*4))+(DC$4=운영종료분기)*(DC102+DC103-DC107)</f>
        <v>0</v>
      </c>
      <c r="DD108" s="217">
        <f t="shared" ca="1" si="979"/>
        <v>0</v>
      </c>
      <c r="DE108" s="217">
        <f t="shared" ca="1" si="979"/>
        <v>0</v>
      </c>
      <c r="DF108" s="217">
        <f t="shared" ca="1" si="979"/>
        <v>0</v>
      </c>
      <c r="DG108" s="217">
        <f t="shared" ca="1" si="979"/>
        <v>0</v>
      </c>
      <c r="DH108" s="217">
        <f t="shared" ref="DH108" ca="1" si="980">(DH$4&lt;운영종료분기)*MIN(DG112,SUM(DH102:DH103)/($C108*4))+(DH$4=운영종료분기)*(DH102+DH103-DH107)</f>
        <v>0</v>
      </c>
      <c r="DI108" s="217">
        <f t="shared" ref="DI108" ca="1" si="981">(DI$4&lt;운영종료분기)*MIN(DH112,SUM(DI102:DI103)/($C108*4))+(DI$4=운영종료분기)*(DI102+DI103-DI107)</f>
        <v>0</v>
      </c>
      <c r="DJ108" s="217">
        <f t="shared" ref="DJ108" ca="1" si="982">(DJ$4&lt;운영종료분기)*MIN(DI112,SUM(DJ102:DJ103)/($C108*4))+(DJ$4=운영종료분기)*(DJ102+DJ103-DJ107)</f>
        <v>0</v>
      </c>
      <c r="DK108" s="217">
        <f t="shared" ref="DK108" ca="1" si="983">(DK$4&lt;운영종료분기)*MIN(DJ112,SUM(DK102:DK103)/($C108*4))+(DK$4=운영종료분기)*(DK102+DK103-DK107)</f>
        <v>0</v>
      </c>
      <c r="DL108" s="217">
        <f t="shared" ref="DL108" ca="1" si="984">(DL$4&lt;운영종료분기)*MIN(DK112,SUM(DL102:DL103)/($C108*4))+(DL$4=운영종료분기)*(DL102+DL103-DL107)</f>
        <v>0</v>
      </c>
      <c r="DM108" s="217">
        <f t="shared" ref="DM108" ca="1" si="985">(DM$4&lt;운영종료분기)*MIN(DL112,SUM(DM102:DM103)/($C108*4))+(DM$4=운영종료분기)*(DM102+DM103-DM107)</f>
        <v>0</v>
      </c>
      <c r="DN108" s="217">
        <f t="shared" ref="DN108" ca="1" si="986">(DN$4&lt;운영종료분기)*MIN(DM112,SUM(DN102:DN103)/($C108*4))+(DN$4=운영종료분기)*(DN102+DN103-DN107)</f>
        <v>0</v>
      </c>
      <c r="DO108" s="217">
        <f t="shared" ref="DO108" ca="1" si="987">(DO$4&lt;운영종료분기)*MIN(DN112,SUM(DO102:DO103)/($C108*4))+(DO$4=운영종료분기)*(DO102+DO103-DO107)</f>
        <v>0</v>
      </c>
      <c r="DP108" s="217">
        <f t="shared" ref="DP108" ca="1" si="988">(DP$4&lt;운영종료분기)*MIN(DO112,SUM(DP102:DP103)/($C108*4))+(DP$4=운영종료분기)*(DP102+DP103-DP107)</f>
        <v>0</v>
      </c>
      <c r="DQ108" s="217">
        <f t="shared" ref="DQ108" ca="1" si="989">(DQ$4&lt;운영종료분기)*MIN(DP112,SUM(DQ102:DQ103)/($C108*4))+(DQ$4=운영종료분기)*(DQ102+DQ103-DQ107)</f>
        <v>0</v>
      </c>
      <c r="DR108" s="217">
        <f t="shared" ref="DR108" ca="1" si="990">(DR$4&lt;운영종료분기)*MIN(DQ112,SUM(DR102:DR103)/($C108*4))+(DR$4=운영종료분기)*(DR102+DR103-DR107)</f>
        <v>0</v>
      </c>
      <c r="DS108" s="217">
        <f t="shared" ref="DS108" ca="1" si="991">(DS$4&lt;운영종료분기)*MIN(DR112,SUM(DS102:DS103)/($C108*4))+(DS$4=운영종료분기)*(DS102+DS103-DS107)</f>
        <v>0</v>
      </c>
      <c r="DT108" s="217">
        <f t="shared" ref="DT108" ca="1" si="992">(DT$4&lt;운영종료분기)*MIN(DS112,SUM(DT102:DT103)/($C108*4))+(DT$4=운영종료분기)*(DT102+DT103-DT107)</f>
        <v>0</v>
      </c>
      <c r="DU108" s="217">
        <f t="shared" ref="DU108" ca="1" si="993">(DU$4&lt;운영종료분기)*MIN(DT112,SUM(DU102:DU103)/($C108*4))+(DU$4=운영종료분기)*(DU102+DU103-DU107)</f>
        <v>0</v>
      </c>
      <c r="DV108" s="217">
        <f t="shared" ref="DV108" ca="1" si="994">(DV$4&lt;운영종료분기)*MIN(DU112,SUM(DV102:DV103)/($C108*4))+(DV$4=운영종료분기)*(DV102+DV103-DV107)</f>
        <v>0</v>
      </c>
      <c r="DW108" s="217">
        <f t="shared" ref="DW108" ca="1" si="995">(DW$4&lt;운영종료분기)*MIN(DV112,SUM(DW102:DW103)/($C108*4))+(DW$4=운영종료분기)*(DW102+DW103-DW107)</f>
        <v>0</v>
      </c>
      <c r="DX108" s="217">
        <f t="shared" ref="DX108" ca="1" si="996">(DX$4&lt;운영종료분기)*MIN(DW112,SUM(DX102:DX103)/($C108*4))+(DX$4=운영종료분기)*(DX102+DX103-DX107)</f>
        <v>0</v>
      </c>
      <c r="DY108" s="217">
        <f t="shared" ref="DY108" ca="1" si="997">(DY$4&lt;운영종료분기)*MIN(DX112,SUM(DY102:DY103)/($C108*4))+(DY$4=운영종료분기)*(DY102+DY103-DY107)</f>
        <v>0</v>
      </c>
      <c r="DZ108" s="217">
        <f t="shared" ref="DZ108" ca="1" si="998">(DZ$4&lt;운영종료분기)*MIN(DY112,SUM(DZ102:DZ103)/($C108*4))+(DZ$4=운영종료분기)*(DZ102+DZ103-DZ107)</f>
        <v>0</v>
      </c>
      <c r="EA108" s="217">
        <f t="shared" ref="EA108" ca="1" si="999">(EA$4&lt;운영종료분기)*MIN(DZ112,SUM(EA102:EA103)/($C108*4))+(EA$4=운영종료분기)*(EA102+EA103-EA107)</f>
        <v>0</v>
      </c>
      <c r="EB108" s="217">
        <f t="shared" ref="EB108" ca="1" si="1000">(EB$4&lt;운영종료분기)*MIN(EA112,SUM(EB102:EB103)/($C108*4))+(EB$4=운영종료분기)*(EB102+EB103-EB107)</f>
        <v>0</v>
      </c>
      <c r="EC108" s="217">
        <f t="shared" ref="EC108" ca="1" si="1001">(EC$4&lt;운영종료분기)*MIN(EB112,SUM(EC102:EC103)/($C108*4))+(EC$4=운영종료분기)*(EC102+EC103-EC107)</f>
        <v>0</v>
      </c>
      <c r="ED108" s="217">
        <f t="shared" ref="ED108" ca="1" si="1002">(ED$4&lt;운영종료분기)*MIN(EC112,SUM(ED102:ED103)/($C108*4))+(ED$4=운영종료분기)*(ED102+ED103-ED107)</f>
        <v>0</v>
      </c>
      <c r="EE108" s="217">
        <f t="shared" ref="EE108" ca="1" si="1003">(EE$4&lt;운영종료분기)*MIN(ED112,SUM(EE102:EE103)/($C108*4))+(EE$4=운영종료분기)*(EE102+EE103-EE107)</f>
        <v>0</v>
      </c>
      <c r="EF108" s="217">
        <f t="shared" ref="EF108" ca="1" si="1004">(EF$4&lt;운영종료분기)*MIN(EE112,SUM(EF102:EF103)/($C108*4))+(EF$4=운영종료분기)*(EF102+EF103-EF107)</f>
        <v>0</v>
      </c>
      <c r="EG108" s="217">
        <f t="shared" ref="EG108" ca="1" si="1005">(EG$4&lt;운영종료분기)*MIN(EF112,SUM(EG102:EG103)/($C108*4))+(EG$4=운영종료분기)*(EG102+EG103-EG107)</f>
        <v>0</v>
      </c>
      <c r="EH108" s="217">
        <f t="shared" ref="EH108" ca="1" si="1006">(EH$4&lt;운영종료분기)*MIN(EG112,SUM(EH102:EH103)/($C108*4))+(EH$4=운영종료분기)*(EH102+EH103-EH107)</f>
        <v>0</v>
      </c>
      <c r="EI108" s="217">
        <f t="shared" ref="EI108" ca="1" si="1007">(EI$4&lt;운영종료분기)*MIN(EH112,SUM(EI102:EI103)/($C108*4))+(EI$4=운영종료분기)*(EI102+EI103-EI107)</f>
        <v>0</v>
      </c>
      <c r="EJ108" s="217">
        <f t="shared" ref="EJ108" ca="1" si="1008">(EJ$4&lt;운영종료분기)*MIN(EI112,SUM(EJ102:EJ103)/($C108*4))+(EJ$4=운영종료분기)*(EJ102+EJ103-EJ107)</f>
        <v>0</v>
      </c>
      <c r="EK108" s="217">
        <f t="shared" ref="EK108" ca="1" si="1009">(EK$4&lt;운영종료분기)*MIN(EJ112,SUM(EK102:EK103)/($C108*4))+(EK$4=운영종료분기)*(EK102+EK103-EK107)</f>
        <v>0</v>
      </c>
      <c r="EL108" s="217">
        <f t="shared" ref="EL108" ca="1" si="1010">(EL$4&lt;운영종료분기)*MIN(EK112,SUM(EL102:EL103)/($C108*4))+(EL$4=운영종료분기)*(EL102+EL103-EL107)</f>
        <v>0</v>
      </c>
      <c r="EM108" s="217">
        <f t="shared" ref="EM108" ca="1" si="1011">(EM$4&lt;운영종료분기)*MIN(EL112,SUM(EM102:EM103)/($C108*4))+(EM$4=운영종료분기)*(EM102+EM103-EM107)</f>
        <v>0</v>
      </c>
      <c r="EN108" s="217">
        <f t="shared" ref="EN108" ca="1" si="1012">(EN$4&lt;운영종료분기)*MIN(EM112,SUM(EN102:EN103)/($C108*4))+(EN$4=운영종료분기)*(EN102+EN103-EN107)</f>
        <v>0</v>
      </c>
      <c r="EO108" s="217">
        <f t="shared" ref="EO108" ca="1" si="1013">(EO$4&lt;운영종료분기)*MIN(EN112,SUM(EO102:EO103)/($C108*4))+(EO$4=운영종료분기)*(EO102+EO103-EO107)</f>
        <v>0</v>
      </c>
      <c r="EP108" s="217">
        <f t="shared" ref="EP108" ca="1" si="1014">(EP$4&lt;운영종료분기)*MIN(EO112,SUM(EP102:EP103)/($C108*4))+(EP$4=운영종료분기)*(EP102+EP103-EP107)</f>
        <v>0</v>
      </c>
    </row>
    <row r="109" spans="2:146" ht="14.1" customHeight="1">
      <c r="B109" s="30" t="s">
        <v>22</v>
      </c>
      <c r="C109" s="46"/>
      <c r="D109" s="356" t="s">
        <v>97</v>
      </c>
      <c r="E109" s="237">
        <f>SUM(G109:EP109)</f>
        <v>0</v>
      </c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37"/>
      <c r="S109" s="237"/>
      <c r="T109" s="237"/>
      <c r="U109" s="237"/>
      <c r="V109" s="237"/>
      <c r="W109" s="237"/>
      <c r="X109" s="237"/>
      <c r="Y109" s="237"/>
      <c r="Z109" s="237"/>
      <c r="AA109" s="237"/>
      <c r="AB109" s="237"/>
      <c r="AC109" s="237"/>
      <c r="AD109" s="237"/>
      <c r="AE109" s="237"/>
      <c r="AF109" s="237"/>
      <c r="AG109" s="237"/>
      <c r="AH109" s="237"/>
      <c r="AI109" s="237"/>
      <c r="AJ109" s="237"/>
      <c r="AK109" s="237"/>
      <c r="AL109" s="237"/>
      <c r="AM109" s="237"/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237"/>
      <c r="AZ109" s="237"/>
      <c r="BA109" s="237"/>
      <c r="BB109" s="237"/>
      <c r="BC109" s="237"/>
      <c r="BD109" s="237"/>
      <c r="BE109" s="237"/>
      <c r="BF109" s="237"/>
      <c r="BG109" s="237"/>
      <c r="BH109" s="237"/>
      <c r="BI109" s="237"/>
      <c r="BJ109" s="237"/>
      <c r="BK109" s="237"/>
      <c r="BL109" s="237"/>
      <c r="BM109" s="237"/>
      <c r="BN109" s="237"/>
      <c r="BO109" s="237"/>
      <c r="BP109" s="237"/>
      <c r="BQ109" s="237"/>
      <c r="BR109" s="237"/>
      <c r="BS109" s="237"/>
      <c r="BT109" s="237"/>
      <c r="BU109" s="237"/>
      <c r="BV109" s="237"/>
      <c r="BW109" s="237"/>
      <c r="BX109" s="237"/>
      <c r="BY109" s="237"/>
      <c r="BZ109" s="237"/>
      <c r="CA109" s="237"/>
      <c r="CB109" s="237"/>
      <c r="CC109" s="237"/>
      <c r="CD109" s="237"/>
      <c r="CE109" s="237"/>
      <c r="CF109" s="237"/>
      <c r="CG109" s="237"/>
      <c r="CH109" s="237"/>
      <c r="CI109" s="237"/>
      <c r="CJ109" s="237"/>
      <c r="CK109" s="237"/>
      <c r="CL109" s="237"/>
      <c r="CM109" s="237"/>
      <c r="CN109" s="237"/>
      <c r="CO109" s="237"/>
      <c r="CP109" s="237"/>
      <c r="CQ109" s="237"/>
      <c r="CR109" s="237"/>
      <c r="CS109" s="237"/>
      <c r="CT109" s="237"/>
      <c r="CU109" s="237"/>
      <c r="CV109" s="237"/>
      <c r="CW109" s="237"/>
      <c r="CX109" s="237"/>
      <c r="CY109" s="237"/>
      <c r="CZ109" s="237"/>
      <c r="DA109" s="237"/>
      <c r="DB109" s="237"/>
      <c r="DC109" s="237"/>
      <c r="DD109" s="237"/>
      <c r="DE109" s="237"/>
      <c r="DF109" s="237"/>
      <c r="DG109" s="237"/>
      <c r="DH109" s="237"/>
      <c r="DI109" s="237"/>
      <c r="DJ109" s="237"/>
      <c r="DK109" s="237"/>
      <c r="DL109" s="237"/>
      <c r="DM109" s="237"/>
      <c r="DN109" s="237"/>
      <c r="DO109" s="237"/>
      <c r="DP109" s="237"/>
      <c r="DQ109" s="237"/>
      <c r="DR109" s="237"/>
      <c r="DS109" s="237"/>
      <c r="DT109" s="237"/>
      <c r="DU109" s="237"/>
      <c r="DV109" s="237"/>
      <c r="DW109" s="237"/>
      <c r="DX109" s="237"/>
      <c r="DY109" s="237"/>
      <c r="DZ109" s="237"/>
      <c r="EA109" s="237"/>
      <c r="EB109" s="237"/>
      <c r="EC109" s="237"/>
      <c r="ED109" s="237"/>
      <c r="EE109" s="237"/>
      <c r="EF109" s="237"/>
      <c r="EG109" s="237"/>
      <c r="EH109" s="237"/>
      <c r="EI109" s="237"/>
      <c r="EJ109" s="237"/>
      <c r="EK109" s="237"/>
      <c r="EL109" s="237"/>
      <c r="EM109" s="237"/>
      <c r="EN109" s="237"/>
      <c r="EO109" s="237"/>
      <c r="EP109" s="237"/>
    </row>
    <row r="110" spans="2:146" ht="14.1" customHeight="1">
      <c r="B110" s="20" t="s">
        <v>26</v>
      </c>
      <c r="D110" s="306" t="s">
        <v>97</v>
      </c>
      <c r="E110" s="71"/>
      <c r="F110" s="71"/>
      <c r="G110" s="71"/>
      <c r="H110" s="71"/>
      <c r="I110" s="71"/>
      <c r="J110" s="71"/>
      <c r="K110" s="71">
        <f t="shared" ref="K110:V110" ca="1" si="1015">K107+K108-K109</f>
        <v>0</v>
      </c>
      <c r="L110" s="71">
        <f t="shared" ca="1" si="1015"/>
        <v>0</v>
      </c>
      <c r="M110" s="71">
        <f t="shared" ca="1" si="1015"/>
        <v>0</v>
      </c>
      <c r="N110" s="71">
        <f t="shared" ca="1" si="1015"/>
        <v>0</v>
      </c>
      <c r="O110" s="71">
        <f t="shared" ca="1" si="1015"/>
        <v>0</v>
      </c>
      <c r="P110" s="71">
        <f t="shared" ca="1" si="1015"/>
        <v>0</v>
      </c>
      <c r="Q110" s="71">
        <f t="shared" ca="1" si="1015"/>
        <v>0</v>
      </c>
      <c r="R110" s="71">
        <f t="shared" ca="1" si="1015"/>
        <v>0</v>
      </c>
      <c r="S110" s="71">
        <f t="shared" ca="1" si="1015"/>
        <v>0</v>
      </c>
      <c r="T110" s="71">
        <f t="shared" ca="1" si="1015"/>
        <v>0</v>
      </c>
      <c r="U110" s="71">
        <f t="shared" ca="1" si="1015"/>
        <v>0</v>
      </c>
      <c r="V110" s="71">
        <f t="shared" ca="1" si="1015"/>
        <v>0</v>
      </c>
      <c r="W110" s="71">
        <f t="shared" ref="W110:BR110" ca="1" si="1016">W107+W108-W109</f>
        <v>0</v>
      </c>
      <c r="X110" s="71">
        <f t="shared" ca="1" si="1016"/>
        <v>0</v>
      </c>
      <c r="Y110" s="71">
        <f t="shared" ca="1" si="1016"/>
        <v>0</v>
      </c>
      <c r="Z110" s="71">
        <f t="shared" ca="1" si="1016"/>
        <v>0</v>
      </c>
      <c r="AA110" s="71">
        <f t="shared" ca="1" si="1016"/>
        <v>0</v>
      </c>
      <c r="AB110" s="71">
        <f t="shared" ca="1" si="1016"/>
        <v>0</v>
      </c>
      <c r="AC110" s="71">
        <f t="shared" ca="1" si="1016"/>
        <v>0</v>
      </c>
      <c r="AD110" s="71">
        <f t="shared" ca="1" si="1016"/>
        <v>0</v>
      </c>
      <c r="AE110" s="71">
        <f t="shared" ca="1" si="1016"/>
        <v>0</v>
      </c>
      <c r="AF110" s="71">
        <f t="shared" ca="1" si="1016"/>
        <v>0</v>
      </c>
      <c r="AG110" s="71">
        <f t="shared" ca="1" si="1016"/>
        <v>0</v>
      </c>
      <c r="AH110" s="71">
        <f t="shared" ca="1" si="1016"/>
        <v>0</v>
      </c>
      <c r="AI110" s="71">
        <f t="shared" ca="1" si="1016"/>
        <v>0</v>
      </c>
      <c r="AJ110" s="71">
        <f t="shared" ca="1" si="1016"/>
        <v>0</v>
      </c>
      <c r="AK110" s="71">
        <f t="shared" ca="1" si="1016"/>
        <v>0</v>
      </c>
      <c r="AL110" s="71">
        <f t="shared" ca="1" si="1016"/>
        <v>0</v>
      </c>
      <c r="AM110" s="71">
        <f t="shared" ca="1" si="1016"/>
        <v>0</v>
      </c>
      <c r="AN110" s="71">
        <f t="shared" ca="1" si="1016"/>
        <v>0</v>
      </c>
      <c r="AO110" s="71">
        <f t="shared" ca="1" si="1016"/>
        <v>0</v>
      </c>
      <c r="AP110" s="71">
        <f t="shared" ca="1" si="1016"/>
        <v>0</v>
      </c>
      <c r="AQ110" s="71">
        <f t="shared" ca="1" si="1016"/>
        <v>0</v>
      </c>
      <c r="AR110" s="71">
        <f t="shared" ca="1" si="1016"/>
        <v>0</v>
      </c>
      <c r="AS110" s="71">
        <f t="shared" ca="1" si="1016"/>
        <v>0</v>
      </c>
      <c r="AT110" s="71">
        <f t="shared" ca="1" si="1016"/>
        <v>0</v>
      </c>
      <c r="AU110" s="71">
        <f t="shared" ca="1" si="1016"/>
        <v>0</v>
      </c>
      <c r="AV110" s="71">
        <f t="shared" ca="1" si="1016"/>
        <v>0</v>
      </c>
      <c r="AW110" s="71">
        <f t="shared" ca="1" si="1016"/>
        <v>0</v>
      </c>
      <c r="AX110" s="71">
        <f t="shared" ca="1" si="1016"/>
        <v>0</v>
      </c>
      <c r="AY110" s="71">
        <f t="shared" ca="1" si="1016"/>
        <v>0</v>
      </c>
      <c r="AZ110" s="71">
        <f t="shared" ca="1" si="1016"/>
        <v>0</v>
      </c>
      <c r="BA110" s="71">
        <f t="shared" ca="1" si="1016"/>
        <v>0</v>
      </c>
      <c r="BB110" s="71">
        <f t="shared" ca="1" si="1016"/>
        <v>0</v>
      </c>
      <c r="BC110" s="71">
        <f t="shared" ca="1" si="1016"/>
        <v>0</v>
      </c>
      <c r="BD110" s="71">
        <f t="shared" ca="1" si="1016"/>
        <v>0</v>
      </c>
      <c r="BE110" s="71">
        <f t="shared" ca="1" si="1016"/>
        <v>0</v>
      </c>
      <c r="BF110" s="71">
        <f t="shared" ca="1" si="1016"/>
        <v>0</v>
      </c>
      <c r="BG110" s="71">
        <f t="shared" ca="1" si="1016"/>
        <v>0</v>
      </c>
      <c r="BH110" s="71">
        <f t="shared" ca="1" si="1016"/>
        <v>0</v>
      </c>
      <c r="BI110" s="71">
        <f t="shared" ca="1" si="1016"/>
        <v>0</v>
      </c>
      <c r="BJ110" s="71">
        <f t="shared" ca="1" si="1016"/>
        <v>0</v>
      </c>
      <c r="BK110" s="71">
        <f t="shared" ca="1" si="1016"/>
        <v>0</v>
      </c>
      <c r="BL110" s="71">
        <f t="shared" ca="1" si="1016"/>
        <v>0</v>
      </c>
      <c r="BM110" s="71">
        <f t="shared" ca="1" si="1016"/>
        <v>0</v>
      </c>
      <c r="BN110" s="71">
        <f t="shared" ca="1" si="1016"/>
        <v>0</v>
      </c>
      <c r="BO110" s="71">
        <f t="shared" ca="1" si="1016"/>
        <v>0</v>
      </c>
      <c r="BP110" s="71">
        <f t="shared" ca="1" si="1016"/>
        <v>0</v>
      </c>
      <c r="BQ110" s="71">
        <f t="shared" ca="1" si="1016"/>
        <v>0</v>
      </c>
      <c r="BR110" s="71">
        <f t="shared" ca="1" si="1016"/>
        <v>0</v>
      </c>
      <c r="BS110" s="71">
        <f t="shared" ref="BS110:CT110" ca="1" si="1017">BS107+BS108-BS109</f>
        <v>0</v>
      </c>
      <c r="BT110" s="71">
        <f t="shared" ca="1" si="1017"/>
        <v>0</v>
      </c>
      <c r="BU110" s="71">
        <f t="shared" ca="1" si="1017"/>
        <v>0</v>
      </c>
      <c r="BV110" s="71">
        <f t="shared" ca="1" si="1017"/>
        <v>0</v>
      </c>
      <c r="BW110" s="71">
        <f t="shared" ca="1" si="1017"/>
        <v>0</v>
      </c>
      <c r="BX110" s="71">
        <f t="shared" ca="1" si="1017"/>
        <v>0</v>
      </c>
      <c r="BY110" s="71">
        <f t="shared" ca="1" si="1017"/>
        <v>0</v>
      </c>
      <c r="BZ110" s="71">
        <f t="shared" ca="1" si="1017"/>
        <v>0</v>
      </c>
      <c r="CA110" s="71">
        <f t="shared" ca="1" si="1017"/>
        <v>0</v>
      </c>
      <c r="CB110" s="71">
        <f t="shared" ca="1" si="1017"/>
        <v>0</v>
      </c>
      <c r="CC110" s="71">
        <f t="shared" ca="1" si="1017"/>
        <v>0</v>
      </c>
      <c r="CD110" s="71">
        <f t="shared" ca="1" si="1017"/>
        <v>0</v>
      </c>
      <c r="CE110" s="71">
        <f t="shared" ca="1" si="1017"/>
        <v>0</v>
      </c>
      <c r="CF110" s="71">
        <f t="shared" ca="1" si="1017"/>
        <v>0</v>
      </c>
      <c r="CG110" s="71">
        <f t="shared" ca="1" si="1017"/>
        <v>0</v>
      </c>
      <c r="CH110" s="71">
        <f t="shared" ca="1" si="1017"/>
        <v>0</v>
      </c>
      <c r="CI110" s="71">
        <f t="shared" ca="1" si="1017"/>
        <v>0</v>
      </c>
      <c r="CJ110" s="71">
        <f t="shared" ca="1" si="1017"/>
        <v>0</v>
      </c>
      <c r="CK110" s="71">
        <f t="shared" ca="1" si="1017"/>
        <v>0</v>
      </c>
      <c r="CL110" s="71">
        <f t="shared" ca="1" si="1017"/>
        <v>0</v>
      </c>
      <c r="CM110" s="71">
        <f t="shared" ca="1" si="1017"/>
        <v>0</v>
      </c>
      <c r="CN110" s="71">
        <f t="shared" ca="1" si="1017"/>
        <v>0</v>
      </c>
      <c r="CO110" s="71">
        <f t="shared" ca="1" si="1017"/>
        <v>0</v>
      </c>
      <c r="CP110" s="71">
        <f t="shared" ca="1" si="1017"/>
        <v>0</v>
      </c>
      <c r="CQ110" s="71">
        <f t="shared" ca="1" si="1017"/>
        <v>0</v>
      </c>
      <c r="CR110" s="71">
        <f t="shared" ca="1" si="1017"/>
        <v>0</v>
      </c>
      <c r="CS110" s="71">
        <f t="shared" ca="1" si="1017"/>
        <v>0</v>
      </c>
      <c r="CT110" s="71">
        <f t="shared" ca="1" si="1017"/>
        <v>0</v>
      </c>
      <c r="CU110" s="71">
        <f t="shared" ref="CU110:DG110" ca="1" si="1018">CU107+CU108-CU109</f>
        <v>0</v>
      </c>
      <c r="CV110" s="71">
        <f t="shared" ca="1" si="1018"/>
        <v>0</v>
      </c>
      <c r="CW110" s="71">
        <f t="shared" ca="1" si="1018"/>
        <v>0</v>
      </c>
      <c r="CX110" s="71">
        <f t="shared" ca="1" si="1018"/>
        <v>0</v>
      </c>
      <c r="CY110" s="71">
        <f t="shared" ca="1" si="1018"/>
        <v>0</v>
      </c>
      <c r="CZ110" s="71">
        <f t="shared" ca="1" si="1018"/>
        <v>0</v>
      </c>
      <c r="DA110" s="71">
        <f t="shared" ca="1" si="1018"/>
        <v>0</v>
      </c>
      <c r="DB110" s="71">
        <f t="shared" ca="1" si="1018"/>
        <v>0</v>
      </c>
      <c r="DC110" s="71">
        <f t="shared" ca="1" si="1018"/>
        <v>0</v>
      </c>
      <c r="DD110" s="71">
        <f t="shared" ca="1" si="1018"/>
        <v>0</v>
      </c>
      <c r="DE110" s="71">
        <f t="shared" ca="1" si="1018"/>
        <v>0</v>
      </c>
      <c r="DF110" s="71">
        <f t="shared" ca="1" si="1018"/>
        <v>0</v>
      </c>
      <c r="DG110" s="71">
        <f t="shared" ca="1" si="1018"/>
        <v>0</v>
      </c>
      <c r="DH110" s="71">
        <f t="shared" ref="DH110:EP110" ca="1" si="1019">DH107+DH108-DH109</f>
        <v>0</v>
      </c>
      <c r="DI110" s="71">
        <f t="shared" ca="1" si="1019"/>
        <v>0</v>
      </c>
      <c r="DJ110" s="71">
        <f t="shared" ca="1" si="1019"/>
        <v>0</v>
      </c>
      <c r="DK110" s="71">
        <f t="shared" ca="1" si="1019"/>
        <v>0</v>
      </c>
      <c r="DL110" s="71">
        <f t="shared" ca="1" si="1019"/>
        <v>0</v>
      </c>
      <c r="DM110" s="71">
        <f t="shared" ca="1" si="1019"/>
        <v>0</v>
      </c>
      <c r="DN110" s="71">
        <f t="shared" ca="1" si="1019"/>
        <v>0</v>
      </c>
      <c r="DO110" s="71">
        <f t="shared" ca="1" si="1019"/>
        <v>0</v>
      </c>
      <c r="DP110" s="71">
        <f t="shared" ca="1" si="1019"/>
        <v>0</v>
      </c>
      <c r="DQ110" s="71">
        <f t="shared" ca="1" si="1019"/>
        <v>0</v>
      </c>
      <c r="DR110" s="71">
        <f t="shared" ca="1" si="1019"/>
        <v>0</v>
      </c>
      <c r="DS110" s="71">
        <f t="shared" ca="1" si="1019"/>
        <v>0</v>
      </c>
      <c r="DT110" s="71">
        <f t="shared" ca="1" si="1019"/>
        <v>0</v>
      </c>
      <c r="DU110" s="71">
        <f t="shared" ca="1" si="1019"/>
        <v>0</v>
      </c>
      <c r="DV110" s="71">
        <f t="shared" ca="1" si="1019"/>
        <v>0</v>
      </c>
      <c r="DW110" s="71">
        <f t="shared" ca="1" si="1019"/>
        <v>0</v>
      </c>
      <c r="DX110" s="71">
        <f t="shared" ca="1" si="1019"/>
        <v>0</v>
      </c>
      <c r="DY110" s="71">
        <f t="shared" ca="1" si="1019"/>
        <v>0</v>
      </c>
      <c r="DZ110" s="71">
        <f t="shared" ca="1" si="1019"/>
        <v>0</v>
      </c>
      <c r="EA110" s="71">
        <f t="shared" ca="1" si="1019"/>
        <v>0</v>
      </c>
      <c r="EB110" s="71">
        <f t="shared" ca="1" si="1019"/>
        <v>0</v>
      </c>
      <c r="EC110" s="71">
        <f t="shared" ca="1" si="1019"/>
        <v>0</v>
      </c>
      <c r="ED110" s="71">
        <f t="shared" ca="1" si="1019"/>
        <v>0</v>
      </c>
      <c r="EE110" s="71">
        <f t="shared" ca="1" si="1019"/>
        <v>0</v>
      </c>
      <c r="EF110" s="71">
        <f t="shared" ca="1" si="1019"/>
        <v>0</v>
      </c>
      <c r="EG110" s="71">
        <f t="shared" ca="1" si="1019"/>
        <v>0</v>
      </c>
      <c r="EH110" s="71">
        <f t="shared" ca="1" si="1019"/>
        <v>0</v>
      </c>
      <c r="EI110" s="71">
        <f t="shared" ca="1" si="1019"/>
        <v>0</v>
      </c>
      <c r="EJ110" s="71">
        <f t="shared" ca="1" si="1019"/>
        <v>0</v>
      </c>
      <c r="EK110" s="71">
        <f t="shared" ca="1" si="1019"/>
        <v>0</v>
      </c>
      <c r="EL110" s="71">
        <f t="shared" ca="1" si="1019"/>
        <v>0</v>
      </c>
      <c r="EM110" s="71">
        <f t="shared" ca="1" si="1019"/>
        <v>0</v>
      </c>
      <c r="EN110" s="71">
        <f t="shared" ca="1" si="1019"/>
        <v>0</v>
      </c>
      <c r="EO110" s="71">
        <f t="shared" ca="1" si="1019"/>
        <v>0</v>
      </c>
      <c r="EP110" s="71">
        <f t="shared" ca="1" si="1019"/>
        <v>0</v>
      </c>
    </row>
    <row r="111" spans="2:146" ht="14.1" customHeight="1">
      <c r="B111" s="20"/>
      <c r="D111" s="356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  <c r="AO111" s="71"/>
      <c r="AP111" s="71"/>
      <c r="AQ111" s="71"/>
      <c r="AR111" s="71"/>
      <c r="AS111" s="71"/>
      <c r="AT111" s="71"/>
      <c r="AU111" s="71"/>
      <c r="AV111" s="71"/>
      <c r="AW111" s="71"/>
      <c r="AX111" s="71"/>
      <c r="AY111" s="71"/>
      <c r="AZ111" s="71"/>
      <c r="BA111" s="71"/>
      <c r="BB111" s="71"/>
      <c r="BC111" s="71"/>
      <c r="BD111" s="71"/>
      <c r="BE111" s="71"/>
      <c r="BF111" s="71"/>
      <c r="BG111" s="71"/>
      <c r="BH111" s="71"/>
      <c r="BI111" s="71"/>
      <c r="BJ111" s="71"/>
      <c r="BK111" s="71"/>
      <c r="BL111" s="71"/>
      <c r="BM111" s="71"/>
      <c r="BN111" s="71"/>
      <c r="BO111" s="71"/>
      <c r="BP111" s="71"/>
      <c r="BQ111" s="71"/>
      <c r="BR111" s="71"/>
      <c r="BS111" s="71"/>
      <c r="BT111" s="71"/>
      <c r="BU111" s="71"/>
      <c r="BV111" s="71"/>
      <c r="BW111" s="71"/>
      <c r="BX111" s="71"/>
      <c r="BY111" s="71"/>
      <c r="BZ111" s="71"/>
      <c r="CA111" s="71"/>
      <c r="CB111" s="71"/>
      <c r="CC111" s="71"/>
      <c r="CD111" s="71"/>
      <c r="CE111" s="71"/>
      <c r="CF111" s="71"/>
      <c r="CG111" s="71"/>
      <c r="CH111" s="71"/>
      <c r="CI111" s="71"/>
      <c r="CJ111" s="71"/>
      <c r="CK111" s="71"/>
      <c r="CL111" s="71"/>
      <c r="CM111" s="71"/>
      <c r="CN111" s="71"/>
      <c r="CO111" s="71"/>
      <c r="CP111" s="71"/>
      <c r="CQ111" s="71"/>
      <c r="CR111" s="71"/>
      <c r="CS111" s="71"/>
      <c r="CT111" s="71"/>
      <c r="CU111" s="71"/>
      <c r="CV111" s="71"/>
      <c r="CW111" s="71"/>
      <c r="CX111" s="71"/>
      <c r="CY111" s="71"/>
      <c r="CZ111" s="71"/>
      <c r="DA111" s="71"/>
      <c r="DB111" s="71"/>
      <c r="DC111" s="71"/>
      <c r="DD111" s="71"/>
      <c r="DE111" s="71"/>
      <c r="DF111" s="71"/>
      <c r="DG111" s="71"/>
      <c r="DH111" s="71"/>
      <c r="DI111" s="71"/>
      <c r="DJ111" s="71"/>
      <c r="DK111" s="71"/>
      <c r="DL111" s="71"/>
      <c r="DM111" s="71"/>
      <c r="DN111" s="71"/>
      <c r="DO111" s="71"/>
      <c r="DP111" s="71"/>
      <c r="DQ111" s="71"/>
      <c r="DR111" s="71"/>
      <c r="DS111" s="71"/>
      <c r="DT111" s="71"/>
      <c r="DU111" s="71"/>
      <c r="DV111" s="71"/>
      <c r="DW111" s="71"/>
      <c r="DX111" s="71"/>
      <c r="DY111" s="71"/>
      <c r="DZ111" s="71"/>
      <c r="EA111" s="71"/>
      <c r="EB111" s="71"/>
      <c r="EC111" s="71"/>
      <c r="ED111" s="71"/>
      <c r="EE111" s="71"/>
      <c r="EF111" s="71"/>
      <c r="EG111" s="71"/>
      <c r="EH111" s="71"/>
      <c r="EI111" s="71"/>
      <c r="EJ111" s="71"/>
      <c r="EK111" s="71"/>
      <c r="EL111" s="71"/>
      <c r="EM111" s="71"/>
      <c r="EN111" s="71"/>
      <c r="EO111" s="71"/>
      <c r="EP111" s="71"/>
    </row>
    <row r="112" spans="2:146" ht="14.1" customHeight="1">
      <c r="B112" s="139" t="s">
        <v>27</v>
      </c>
      <c r="C112" s="141"/>
      <c r="D112" s="306" t="s">
        <v>97</v>
      </c>
      <c r="E112" s="217"/>
      <c r="F112" s="217"/>
      <c r="G112" s="217"/>
      <c r="H112" s="217"/>
      <c r="I112" s="217"/>
      <c r="J112" s="217">
        <f t="shared" ref="J112:V112" si="1020">J105-J110</f>
        <v>0</v>
      </c>
      <c r="K112" s="217">
        <f t="shared" ca="1" si="1020"/>
        <v>0</v>
      </c>
      <c r="L112" s="217">
        <f t="shared" ca="1" si="1020"/>
        <v>0</v>
      </c>
      <c r="M112" s="217">
        <f t="shared" ca="1" si="1020"/>
        <v>0</v>
      </c>
      <c r="N112" s="217">
        <f t="shared" ca="1" si="1020"/>
        <v>0</v>
      </c>
      <c r="O112" s="217">
        <f t="shared" ca="1" si="1020"/>
        <v>0</v>
      </c>
      <c r="P112" s="217">
        <f t="shared" ca="1" si="1020"/>
        <v>0</v>
      </c>
      <c r="Q112" s="217">
        <f t="shared" ca="1" si="1020"/>
        <v>0</v>
      </c>
      <c r="R112" s="217">
        <f t="shared" ca="1" si="1020"/>
        <v>0</v>
      </c>
      <c r="S112" s="217">
        <f t="shared" ca="1" si="1020"/>
        <v>0</v>
      </c>
      <c r="T112" s="217">
        <f t="shared" ca="1" si="1020"/>
        <v>0</v>
      </c>
      <c r="U112" s="217">
        <f t="shared" ca="1" si="1020"/>
        <v>0</v>
      </c>
      <c r="V112" s="217">
        <f t="shared" ca="1" si="1020"/>
        <v>0</v>
      </c>
      <c r="W112" s="217">
        <f t="shared" ref="W112:BR112" ca="1" si="1021">W105-W110</f>
        <v>0</v>
      </c>
      <c r="X112" s="217">
        <f t="shared" ca="1" si="1021"/>
        <v>0</v>
      </c>
      <c r="Y112" s="217">
        <f t="shared" ca="1" si="1021"/>
        <v>0</v>
      </c>
      <c r="Z112" s="217">
        <f t="shared" ca="1" si="1021"/>
        <v>0</v>
      </c>
      <c r="AA112" s="217">
        <f t="shared" ca="1" si="1021"/>
        <v>0</v>
      </c>
      <c r="AB112" s="217">
        <f t="shared" ca="1" si="1021"/>
        <v>0</v>
      </c>
      <c r="AC112" s="217">
        <f t="shared" ca="1" si="1021"/>
        <v>0</v>
      </c>
      <c r="AD112" s="217">
        <f t="shared" ca="1" si="1021"/>
        <v>0</v>
      </c>
      <c r="AE112" s="217">
        <f t="shared" ca="1" si="1021"/>
        <v>0</v>
      </c>
      <c r="AF112" s="217">
        <f t="shared" ca="1" si="1021"/>
        <v>0</v>
      </c>
      <c r="AG112" s="217">
        <f t="shared" ca="1" si="1021"/>
        <v>0</v>
      </c>
      <c r="AH112" s="217">
        <f t="shared" ca="1" si="1021"/>
        <v>0</v>
      </c>
      <c r="AI112" s="217">
        <f t="shared" ca="1" si="1021"/>
        <v>0</v>
      </c>
      <c r="AJ112" s="217">
        <f t="shared" ca="1" si="1021"/>
        <v>0</v>
      </c>
      <c r="AK112" s="217">
        <f t="shared" ca="1" si="1021"/>
        <v>0</v>
      </c>
      <c r="AL112" s="217">
        <f t="shared" ca="1" si="1021"/>
        <v>0</v>
      </c>
      <c r="AM112" s="217">
        <f t="shared" ca="1" si="1021"/>
        <v>0</v>
      </c>
      <c r="AN112" s="217">
        <f t="shared" ca="1" si="1021"/>
        <v>0</v>
      </c>
      <c r="AO112" s="217">
        <f t="shared" ca="1" si="1021"/>
        <v>0</v>
      </c>
      <c r="AP112" s="217">
        <f t="shared" ca="1" si="1021"/>
        <v>0</v>
      </c>
      <c r="AQ112" s="217">
        <f t="shared" ca="1" si="1021"/>
        <v>0</v>
      </c>
      <c r="AR112" s="217">
        <f t="shared" ca="1" si="1021"/>
        <v>0</v>
      </c>
      <c r="AS112" s="217">
        <f t="shared" ca="1" si="1021"/>
        <v>0</v>
      </c>
      <c r="AT112" s="217">
        <f t="shared" ca="1" si="1021"/>
        <v>0</v>
      </c>
      <c r="AU112" s="217">
        <f t="shared" ca="1" si="1021"/>
        <v>0</v>
      </c>
      <c r="AV112" s="217">
        <f t="shared" ca="1" si="1021"/>
        <v>0</v>
      </c>
      <c r="AW112" s="217">
        <f t="shared" ca="1" si="1021"/>
        <v>0</v>
      </c>
      <c r="AX112" s="217">
        <f t="shared" ca="1" si="1021"/>
        <v>0</v>
      </c>
      <c r="AY112" s="217">
        <f t="shared" ca="1" si="1021"/>
        <v>0</v>
      </c>
      <c r="AZ112" s="217">
        <f t="shared" ca="1" si="1021"/>
        <v>0</v>
      </c>
      <c r="BA112" s="217">
        <f t="shared" ca="1" si="1021"/>
        <v>0</v>
      </c>
      <c r="BB112" s="217">
        <f t="shared" ca="1" si="1021"/>
        <v>0</v>
      </c>
      <c r="BC112" s="217">
        <f t="shared" ca="1" si="1021"/>
        <v>0</v>
      </c>
      <c r="BD112" s="217">
        <f t="shared" ca="1" si="1021"/>
        <v>0</v>
      </c>
      <c r="BE112" s="217">
        <f t="shared" ca="1" si="1021"/>
        <v>0</v>
      </c>
      <c r="BF112" s="217">
        <f t="shared" ca="1" si="1021"/>
        <v>0</v>
      </c>
      <c r="BG112" s="217">
        <f t="shared" ca="1" si="1021"/>
        <v>0</v>
      </c>
      <c r="BH112" s="217">
        <f t="shared" ca="1" si="1021"/>
        <v>0</v>
      </c>
      <c r="BI112" s="217">
        <f t="shared" ca="1" si="1021"/>
        <v>0</v>
      </c>
      <c r="BJ112" s="217">
        <f t="shared" ca="1" si="1021"/>
        <v>0</v>
      </c>
      <c r="BK112" s="217">
        <f t="shared" ca="1" si="1021"/>
        <v>0</v>
      </c>
      <c r="BL112" s="217">
        <f t="shared" ca="1" si="1021"/>
        <v>0</v>
      </c>
      <c r="BM112" s="217">
        <f t="shared" ca="1" si="1021"/>
        <v>0</v>
      </c>
      <c r="BN112" s="217">
        <f t="shared" ca="1" si="1021"/>
        <v>0</v>
      </c>
      <c r="BO112" s="217">
        <f t="shared" ca="1" si="1021"/>
        <v>0</v>
      </c>
      <c r="BP112" s="217">
        <f t="shared" ca="1" si="1021"/>
        <v>0</v>
      </c>
      <c r="BQ112" s="217">
        <f t="shared" ca="1" si="1021"/>
        <v>0</v>
      </c>
      <c r="BR112" s="217">
        <f t="shared" ca="1" si="1021"/>
        <v>0</v>
      </c>
      <c r="BS112" s="217">
        <f t="shared" ref="BS112:CT112" ca="1" si="1022">BS105-BS110</f>
        <v>0</v>
      </c>
      <c r="BT112" s="217">
        <f t="shared" ca="1" si="1022"/>
        <v>0</v>
      </c>
      <c r="BU112" s="217">
        <f t="shared" ca="1" si="1022"/>
        <v>0</v>
      </c>
      <c r="BV112" s="217">
        <f t="shared" ca="1" si="1022"/>
        <v>0</v>
      </c>
      <c r="BW112" s="217">
        <f t="shared" ca="1" si="1022"/>
        <v>0</v>
      </c>
      <c r="BX112" s="217">
        <f t="shared" ca="1" si="1022"/>
        <v>0</v>
      </c>
      <c r="BY112" s="217">
        <f t="shared" ca="1" si="1022"/>
        <v>0</v>
      </c>
      <c r="BZ112" s="217">
        <f t="shared" ca="1" si="1022"/>
        <v>0</v>
      </c>
      <c r="CA112" s="217">
        <f t="shared" ca="1" si="1022"/>
        <v>0</v>
      </c>
      <c r="CB112" s="217">
        <f t="shared" ca="1" si="1022"/>
        <v>0</v>
      </c>
      <c r="CC112" s="217">
        <f t="shared" ca="1" si="1022"/>
        <v>0</v>
      </c>
      <c r="CD112" s="217">
        <f t="shared" ca="1" si="1022"/>
        <v>0</v>
      </c>
      <c r="CE112" s="217">
        <f t="shared" ca="1" si="1022"/>
        <v>0</v>
      </c>
      <c r="CF112" s="217">
        <f t="shared" ca="1" si="1022"/>
        <v>0</v>
      </c>
      <c r="CG112" s="217">
        <f t="shared" ca="1" si="1022"/>
        <v>0</v>
      </c>
      <c r="CH112" s="217">
        <f t="shared" ca="1" si="1022"/>
        <v>0</v>
      </c>
      <c r="CI112" s="217">
        <f t="shared" ca="1" si="1022"/>
        <v>0</v>
      </c>
      <c r="CJ112" s="217">
        <f t="shared" ca="1" si="1022"/>
        <v>0</v>
      </c>
      <c r="CK112" s="217">
        <f t="shared" ca="1" si="1022"/>
        <v>0</v>
      </c>
      <c r="CL112" s="217">
        <f t="shared" ca="1" si="1022"/>
        <v>0</v>
      </c>
      <c r="CM112" s="217">
        <f t="shared" ca="1" si="1022"/>
        <v>0</v>
      </c>
      <c r="CN112" s="217">
        <f t="shared" ca="1" si="1022"/>
        <v>0</v>
      </c>
      <c r="CO112" s="217">
        <f t="shared" ca="1" si="1022"/>
        <v>0</v>
      </c>
      <c r="CP112" s="217">
        <f t="shared" ca="1" si="1022"/>
        <v>0</v>
      </c>
      <c r="CQ112" s="217">
        <f t="shared" ca="1" si="1022"/>
        <v>0</v>
      </c>
      <c r="CR112" s="217">
        <f t="shared" ca="1" si="1022"/>
        <v>0</v>
      </c>
      <c r="CS112" s="217">
        <f t="shared" ca="1" si="1022"/>
        <v>0</v>
      </c>
      <c r="CT112" s="217">
        <f t="shared" ca="1" si="1022"/>
        <v>0</v>
      </c>
      <c r="CU112" s="217">
        <f t="shared" ref="CU112:DG112" ca="1" si="1023">CU105-CU110</f>
        <v>0</v>
      </c>
      <c r="CV112" s="217">
        <f t="shared" ca="1" si="1023"/>
        <v>0</v>
      </c>
      <c r="CW112" s="217">
        <f t="shared" ca="1" si="1023"/>
        <v>0</v>
      </c>
      <c r="CX112" s="217">
        <f t="shared" ca="1" si="1023"/>
        <v>0</v>
      </c>
      <c r="CY112" s="217">
        <f t="shared" ca="1" si="1023"/>
        <v>0</v>
      </c>
      <c r="CZ112" s="217">
        <f t="shared" ca="1" si="1023"/>
        <v>0</v>
      </c>
      <c r="DA112" s="217">
        <f t="shared" ca="1" si="1023"/>
        <v>0</v>
      </c>
      <c r="DB112" s="217">
        <f t="shared" ca="1" si="1023"/>
        <v>0</v>
      </c>
      <c r="DC112" s="217">
        <f t="shared" ca="1" si="1023"/>
        <v>0</v>
      </c>
      <c r="DD112" s="217">
        <f t="shared" ca="1" si="1023"/>
        <v>0</v>
      </c>
      <c r="DE112" s="217">
        <f t="shared" ca="1" si="1023"/>
        <v>0</v>
      </c>
      <c r="DF112" s="217">
        <f t="shared" ca="1" si="1023"/>
        <v>0</v>
      </c>
      <c r="DG112" s="217">
        <f t="shared" ca="1" si="1023"/>
        <v>0</v>
      </c>
      <c r="DH112" s="217">
        <f t="shared" ref="DH112:EP112" ca="1" si="1024">DH105-DH110</f>
        <v>0</v>
      </c>
      <c r="DI112" s="217">
        <f t="shared" ca="1" si="1024"/>
        <v>0</v>
      </c>
      <c r="DJ112" s="217">
        <f t="shared" ca="1" si="1024"/>
        <v>0</v>
      </c>
      <c r="DK112" s="217">
        <f t="shared" ca="1" si="1024"/>
        <v>0</v>
      </c>
      <c r="DL112" s="217">
        <f t="shared" ca="1" si="1024"/>
        <v>0</v>
      </c>
      <c r="DM112" s="217">
        <f t="shared" ca="1" si="1024"/>
        <v>0</v>
      </c>
      <c r="DN112" s="217">
        <f t="shared" ca="1" si="1024"/>
        <v>0</v>
      </c>
      <c r="DO112" s="217">
        <f t="shared" ca="1" si="1024"/>
        <v>0</v>
      </c>
      <c r="DP112" s="217">
        <f t="shared" ca="1" si="1024"/>
        <v>0</v>
      </c>
      <c r="DQ112" s="217">
        <f t="shared" ca="1" si="1024"/>
        <v>0</v>
      </c>
      <c r="DR112" s="217">
        <f t="shared" ca="1" si="1024"/>
        <v>0</v>
      </c>
      <c r="DS112" s="217">
        <f t="shared" ca="1" si="1024"/>
        <v>0</v>
      </c>
      <c r="DT112" s="217">
        <f t="shared" ca="1" si="1024"/>
        <v>0</v>
      </c>
      <c r="DU112" s="217">
        <f t="shared" ca="1" si="1024"/>
        <v>0</v>
      </c>
      <c r="DV112" s="217">
        <f t="shared" ca="1" si="1024"/>
        <v>0</v>
      </c>
      <c r="DW112" s="217">
        <f t="shared" ca="1" si="1024"/>
        <v>0</v>
      </c>
      <c r="DX112" s="217">
        <f t="shared" ca="1" si="1024"/>
        <v>0</v>
      </c>
      <c r="DY112" s="217">
        <f t="shared" ca="1" si="1024"/>
        <v>0</v>
      </c>
      <c r="DZ112" s="217">
        <f t="shared" ca="1" si="1024"/>
        <v>0</v>
      </c>
      <c r="EA112" s="217">
        <f t="shared" ca="1" si="1024"/>
        <v>0</v>
      </c>
      <c r="EB112" s="217">
        <f t="shared" ca="1" si="1024"/>
        <v>0</v>
      </c>
      <c r="EC112" s="217">
        <f t="shared" ca="1" si="1024"/>
        <v>0</v>
      </c>
      <c r="ED112" s="217">
        <f t="shared" ca="1" si="1024"/>
        <v>0</v>
      </c>
      <c r="EE112" s="217">
        <f t="shared" ca="1" si="1024"/>
        <v>0</v>
      </c>
      <c r="EF112" s="217">
        <f t="shared" ca="1" si="1024"/>
        <v>0</v>
      </c>
      <c r="EG112" s="217">
        <f t="shared" ca="1" si="1024"/>
        <v>0</v>
      </c>
      <c r="EH112" s="217">
        <f t="shared" ca="1" si="1024"/>
        <v>0</v>
      </c>
      <c r="EI112" s="217">
        <f t="shared" ca="1" si="1024"/>
        <v>0</v>
      </c>
      <c r="EJ112" s="217">
        <f t="shared" ca="1" si="1024"/>
        <v>0</v>
      </c>
      <c r="EK112" s="217">
        <f t="shared" ca="1" si="1024"/>
        <v>0</v>
      </c>
      <c r="EL112" s="217">
        <f t="shared" ca="1" si="1024"/>
        <v>0</v>
      </c>
      <c r="EM112" s="217">
        <f t="shared" ca="1" si="1024"/>
        <v>0</v>
      </c>
      <c r="EN112" s="217">
        <f t="shared" ca="1" si="1024"/>
        <v>0</v>
      </c>
      <c r="EO112" s="217">
        <f t="shared" ca="1" si="1024"/>
        <v>0</v>
      </c>
      <c r="EP112" s="217">
        <f t="shared" ca="1" si="1024"/>
        <v>0</v>
      </c>
    </row>
    <row r="113" spans="2:146" ht="14.1" customHeight="1">
      <c r="B113" s="20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  <c r="BJ113" s="68"/>
      <c r="BK113" s="68"/>
      <c r="BL113" s="68"/>
      <c r="BM113" s="68"/>
      <c r="BN113" s="68"/>
      <c r="BO113" s="68"/>
      <c r="BP113" s="68"/>
      <c r="BQ113" s="68"/>
      <c r="BR113" s="68"/>
      <c r="BS113" s="68"/>
      <c r="BT113" s="68"/>
      <c r="BU113" s="68"/>
      <c r="BV113" s="68"/>
      <c r="BW113" s="68"/>
      <c r="BX113" s="68"/>
      <c r="BY113" s="68"/>
      <c r="BZ113" s="68"/>
      <c r="CA113" s="68"/>
      <c r="CB113" s="68"/>
      <c r="CC113" s="68"/>
      <c r="CD113" s="68"/>
      <c r="CE113" s="68"/>
      <c r="CF113" s="68"/>
      <c r="CG113" s="68"/>
      <c r="CH113" s="68"/>
      <c r="CI113" s="68"/>
      <c r="CJ113" s="68"/>
      <c r="CK113" s="68"/>
      <c r="CL113" s="68"/>
      <c r="CM113" s="68"/>
      <c r="CN113" s="68"/>
      <c r="CO113" s="68"/>
      <c r="CP113" s="68"/>
      <c r="CQ113" s="68"/>
      <c r="CR113" s="68"/>
      <c r="CS113" s="68"/>
      <c r="CT113" s="68"/>
      <c r="CU113" s="68"/>
      <c r="CV113" s="68"/>
      <c r="CW113" s="68"/>
      <c r="CX113" s="68"/>
      <c r="CY113" s="68"/>
      <c r="CZ113" s="68"/>
      <c r="DA113" s="68"/>
      <c r="DB113" s="68"/>
      <c r="DC113" s="68"/>
      <c r="DD113" s="68"/>
      <c r="DE113" s="68"/>
      <c r="DF113" s="68"/>
      <c r="DG113" s="68"/>
      <c r="DH113" s="68"/>
      <c r="DI113" s="68"/>
      <c r="DJ113" s="68"/>
      <c r="DK113" s="68"/>
      <c r="DL113" s="68"/>
      <c r="DM113" s="68"/>
      <c r="DN113" s="68"/>
      <c r="DO113" s="68"/>
      <c r="DP113" s="68"/>
      <c r="DQ113" s="68"/>
      <c r="DR113" s="68"/>
      <c r="DS113" s="68"/>
      <c r="DT113" s="68"/>
      <c r="DU113" s="68"/>
      <c r="DV113" s="68"/>
      <c r="DW113" s="68"/>
      <c r="DX113" s="68"/>
      <c r="DY113" s="68"/>
      <c r="DZ113" s="68"/>
      <c r="EA113" s="68"/>
      <c r="EB113" s="68"/>
      <c r="EC113" s="68"/>
      <c r="ED113" s="68"/>
      <c r="EE113" s="68"/>
      <c r="EF113" s="68"/>
      <c r="EG113" s="68"/>
      <c r="EH113" s="68"/>
      <c r="EI113" s="68"/>
      <c r="EJ113" s="68"/>
      <c r="EK113" s="68"/>
      <c r="EL113" s="68"/>
      <c r="EM113" s="68"/>
      <c r="EN113" s="68"/>
      <c r="EO113" s="68"/>
      <c r="EP113" s="68"/>
    </row>
    <row r="114" spans="2:146" ht="14.1" customHeight="1">
      <c r="B114" s="20"/>
      <c r="C114" s="20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  <c r="BH114" s="68"/>
      <c r="BI114" s="68"/>
      <c r="BJ114" s="68"/>
      <c r="BK114" s="68"/>
      <c r="BL114" s="68"/>
      <c r="BM114" s="68"/>
      <c r="BN114" s="68"/>
      <c r="BO114" s="68"/>
      <c r="BP114" s="68"/>
      <c r="BQ114" s="68"/>
      <c r="BR114" s="68"/>
      <c r="BS114" s="68"/>
      <c r="BT114" s="68"/>
      <c r="BU114" s="68"/>
      <c r="BV114" s="68"/>
      <c r="BW114" s="68"/>
      <c r="BX114" s="68"/>
      <c r="BY114" s="68"/>
      <c r="BZ114" s="68"/>
      <c r="CA114" s="68"/>
      <c r="CB114" s="68"/>
      <c r="CC114" s="68"/>
      <c r="CD114" s="68"/>
      <c r="CE114" s="68"/>
      <c r="CF114" s="68"/>
      <c r="CG114" s="68"/>
      <c r="CH114" s="68"/>
      <c r="CI114" s="68"/>
      <c r="CJ114" s="68"/>
      <c r="CK114" s="68"/>
      <c r="CL114" s="68"/>
      <c r="CM114" s="68"/>
      <c r="CN114" s="68"/>
      <c r="CO114" s="68"/>
      <c r="CP114" s="68"/>
      <c r="CQ114" s="68"/>
      <c r="CR114" s="68"/>
      <c r="CS114" s="68"/>
      <c r="CT114" s="68"/>
      <c r="CU114" s="68"/>
      <c r="CV114" s="68"/>
      <c r="CW114" s="68"/>
      <c r="CX114" s="68"/>
      <c r="CY114" s="68"/>
      <c r="CZ114" s="68"/>
      <c r="DA114" s="68"/>
      <c r="DB114" s="68"/>
      <c r="DC114" s="68"/>
      <c r="DD114" s="68"/>
      <c r="DE114" s="68"/>
      <c r="DF114" s="68"/>
      <c r="DG114" s="68"/>
      <c r="DH114" s="68"/>
      <c r="DI114" s="68"/>
      <c r="DJ114" s="68"/>
      <c r="DK114" s="68"/>
      <c r="DL114" s="68"/>
      <c r="DM114" s="68"/>
      <c r="DN114" s="68"/>
      <c r="DO114" s="68"/>
      <c r="DP114" s="68"/>
      <c r="DQ114" s="68"/>
      <c r="DR114" s="68"/>
      <c r="DS114" s="68"/>
      <c r="DT114" s="68"/>
      <c r="DU114" s="68"/>
      <c r="DV114" s="68"/>
      <c r="DW114" s="68"/>
      <c r="DX114" s="68"/>
      <c r="DY114" s="68"/>
      <c r="DZ114" s="68"/>
      <c r="EA114" s="68"/>
      <c r="EB114" s="68"/>
      <c r="EC114" s="68"/>
      <c r="ED114" s="68"/>
      <c r="EE114" s="68"/>
      <c r="EF114" s="68"/>
      <c r="EG114" s="68"/>
      <c r="EH114" s="68"/>
      <c r="EI114" s="68"/>
      <c r="EJ114" s="68"/>
      <c r="EK114" s="68"/>
      <c r="EL114" s="68"/>
      <c r="EM114" s="68"/>
      <c r="EN114" s="68"/>
      <c r="EO114" s="68"/>
      <c r="EP114" s="68"/>
    </row>
    <row r="115" spans="2:146" ht="14.1" customHeight="1">
      <c r="B115" s="151" t="s">
        <v>381</v>
      </c>
      <c r="C115" s="20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  <c r="BJ115" s="68"/>
      <c r="BK115" s="68"/>
      <c r="BL115" s="68"/>
      <c r="BM115" s="68"/>
      <c r="BN115" s="68"/>
      <c r="BO115" s="68"/>
      <c r="BP115" s="68"/>
      <c r="BQ115" s="68"/>
      <c r="BR115" s="68"/>
      <c r="BS115" s="68"/>
      <c r="BT115" s="68"/>
      <c r="BU115" s="68"/>
      <c r="BV115" s="68"/>
      <c r="BW115" s="68"/>
      <c r="BX115" s="68"/>
      <c r="BY115" s="68"/>
      <c r="BZ115" s="68"/>
      <c r="CA115" s="68"/>
      <c r="CB115" s="68"/>
      <c r="CC115" s="68"/>
      <c r="CD115" s="68"/>
      <c r="CE115" s="68"/>
      <c r="CF115" s="68"/>
      <c r="CG115" s="68"/>
      <c r="CH115" s="68"/>
      <c r="CI115" s="68"/>
      <c r="CJ115" s="68"/>
      <c r="CK115" s="68"/>
      <c r="CL115" s="68"/>
      <c r="CM115" s="68"/>
      <c r="CN115" s="68"/>
      <c r="CO115" s="68"/>
      <c r="CP115" s="68"/>
      <c r="CQ115" s="68"/>
      <c r="CR115" s="68"/>
      <c r="CS115" s="68"/>
      <c r="CT115" s="68"/>
      <c r="CU115" s="68"/>
      <c r="CV115" s="68"/>
      <c r="CW115" s="68"/>
      <c r="CX115" s="68"/>
      <c r="CY115" s="68"/>
      <c r="CZ115" s="68"/>
      <c r="DA115" s="68"/>
      <c r="DB115" s="68"/>
      <c r="DC115" s="68"/>
      <c r="DD115" s="68"/>
      <c r="DE115" s="68"/>
      <c r="DF115" s="68"/>
      <c r="DG115" s="68"/>
      <c r="DH115" s="68"/>
      <c r="DI115" s="68"/>
      <c r="DJ115" s="68"/>
      <c r="DK115" s="68"/>
      <c r="DL115" s="68"/>
      <c r="DM115" s="68"/>
      <c r="DN115" s="68"/>
      <c r="DO115" s="68"/>
      <c r="DP115" s="68"/>
      <c r="DQ115" s="68"/>
      <c r="DR115" s="68"/>
      <c r="DS115" s="68"/>
      <c r="DT115" s="68"/>
      <c r="DU115" s="68"/>
      <c r="DV115" s="68"/>
      <c r="DW115" s="68"/>
      <c r="DX115" s="68"/>
      <c r="DY115" s="68"/>
      <c r="DZ115" s="68"/>
      <c r="EA115" s="68"/>
      <c r="EB115" s="68"/>
      <c r="EC115" s="68"/>
      <c r="ED115" s="68"/>
      <c r="EE115" s="68"/>
      <c r="EF115" s="68"/>
      <c r="EG115" s="68"/>
      <c r="EH115" s="68"/>
      <c r="EI115" s="68"/>
      <c r="EJ115" s="68"/>
      <c r="EK115" s="68"/>
      <c r="EL115" s="68"/>
      <c r="EM115" s="68"/>
      <c r="EN115" s="68"/>
      <c r="EO115" s="68"/>
      <c r="EP115" s="68"/>
    </row>
    <row r="116" spans="2:146" ht="14.1" customHeight="1">
      <c r="B116" s="20" t="s">
        <v>20</v>
      </c>
      <c r="D116" s="306" t="s">
        <v>97</v>
      </c>
      <c r="E116" s="71"/>
      <c r="F116" s="82"/>
      <c r="G116" s="256"/>
      <c r="H116" s="71"/>
      <c r="I116" s="71"/>
      <c r="J116" s="71"/>
      <c r="K116" s="71">
        <f t="shared" ref="K116" ca="1" si="1025">J119*(K$4&lt;=운영종료분기)</f>
        <v>0</v>
      </c>
      <c r="L116" s="71">
        <f t="shared" ref="L116" ca="1" si="1026">K119*(L$4&lt;=운영종료분기)</f>
        <v>0</v>
      </c>
      <c r="M116" s="71">
        <f t="shared" ref="M116" ca="1" si="1027">L119*(M$4&lt;=운영종료분기)</f>
        <v>0</v>
      </c>
      <c r="N116" s="71">
        <f t="shared" ref="N116" ca="1" si="1028">M119*(N$4&lt;=운영종료분기)</f>
        <v>0</v>
      </c>
      <c r="O116" s="71">
        <f t="shared" ref="O116" ca="1" si="1029">N119*(O$4&lt;=운영종료분기)</f>
        <v>0</v>
      </c>
      <c r="P116" s="71">
        <f t="shared" ref="P116" ca="1" si="1030">O119*(P$4&lt;=운영종료분기)</f>
        <v>0</v>
      </c>
      <c r="Q116" s="71">
        <f t="shared" ref="Q116" ca="1" si="1031">P119*(Q$4&lt;=운영종료분기)</f>
        <v>0</v>
      </c>
      <c r="R116" s="71">
        <f t="shared" ref="R116" ca="1" si="1032">Q119*(R$4&lt;=운영종료분기)</f>
        <v>0</v>
      </c>
      <c r="S116" s="71">
        <f t="shared" ref="S116" ca="1" si="1033">R119*(S$4&lt;=운영종료분기)</f>
        <v>0</v>
      </c>
      <c r="T116" s="71">
        <f t="shared" ref="T116" ca="1" si="1034">S119*(T$4&lt;=운영종료분기)</f>
        <v>0</v>
      </c>
      <c r="U116" s="71">
        <f t="shared" ref="U116" ca="1" si="1035">T119*(U$4&lt;=운영종료분기)</f>
        <v>0</v>
      </c>
      <c r="V116" s="71">
        <f t="shared" ref="V116" ca="1" si="1036">U119*(V$4&lt;=운영종료분기)</f>
        <v>0</v>
      </c>
      <c r="W116" s="71">
        <f t="shared" ref="W116" ca="1" si="1037">V119*(W$4&lt;=운영종료분기)</f>
        <v>0</v>
      </c>
      <c r="X116" s="71">
        <f t="shared" ref="X116" ca="1" si="1038">W119*(X$4&lt;=운영종료분기)</f>
        <v>0</v>
      </c>
      <c r="Y116" s="71">
        <f t="shared" ref="Y116" ca="1" si="1039">X119*(Y$4&lt;=운영종료분기)</f>
        <v>0</v>
      </c>
      <c r="Z116" s="71">
        <f t="shared" ref="Z116" ca="1" si="1040">Y119*(Z$4&lt;=운영종료분기)</f>
        <v>0</v>
      </c>
      <c r="AA116" s="71">
        <f t="shared" ref="AA116" ca="1" si="1041">Z119*(AA$4&lt;=운영종료분기)</f>
        <v>0</v>
      </c>
      <c r="AB116" s="71">
        <f t="shared" ref="AB116" ca="1" si="1042">AA119*(AB$4&lt;=운영종료분기)</f>
        <v>0</v>
      </c>
      <c r="AC116" s="71">
        <f t="shared" ref="AC116" ca="1" si="1043">AB119*(AC$4&lt;=운영종료분기)</f>
        <v>0</v>
      </c>
      <c r="AD116" s="71">
        <f t="shared" ref="AD116" ca="1" si="1044">AC119*(AD$4&lt;=운영종료분기)</f>
        <v>0</v>
      </c>
      <c r="AE116" s="71">
        <f t="shared" ref="AE116" ca="1" si="1045">AD119*(AE$4&lt;=운영종료분기)</f>
        <v>0</v>
      </c>
      <c r="AF116" s="71">
        <f t="shared" ref="AF116" ca="1" si="1046">AE119*(AF$4&lt;=운영종료분기)</f>
        <v>0</v>
      </c>
      <c r="AG116" s="71">
        <f t="shared" ref="AG116" ca="1" si="1047">AF119*(AG$4&lt;=운영종료분기)</f>
        <v>0</v>
      </c>
      <c r="AH116" s="71">
        <f t="shared" ref="AH116" ca="1" si="1048">AG119*(AH$4&lt;=운영종료분기)</f>
        <v>0</v>
      </c>
      <c r="AI116" s="71">
        <f t="shared" ref="AI116" ca="1" si="1049">AH119*(AI$4&lt;=운영종료분기)</f>
        <v>0</v>
      </c>
      <c r="AJ116" s="71">
        <f t="shared" ref="AJ116" ca="1" si="1050">AI119*(AJ$4&lt;=운영종료분기)</f>
        <v>0</v>
      </c>
      <c r="AK116" s="71">
        <f t="shared" ref="AK116" ca="1" si="1051">AJ119*(AK$4&lt;=운영종료분기)</f>
        <v>0</v>
      </c>
      <c r="AL116" s="71">
        <f t="shared" ref="AL116" ca="1" si="1052">AK119*(AL$4&lt;=운영종료분기)</f>
        <v>0</v>
      </c>
      <c r="AM116" s="71">
        <f t="shared" ref="AM116" ca="1" si="1053">AL119*(AM$4&lt;=운영종료분기)</f>
        <v>0</v>
      </c>
      <c r="AN116" s="71">
        <f t="shared" ref="AN116" ca="1" si="1054">AM119*(AN$4&lt;=운영종료분기)</f>
        <v>0</v>
      </c>
      <c r="AO116" s="71">
        <f t="shared" ref="AO116" ca="1" si="1055">AN119*(AO$4&lt;=운영종료분기)</f>
        <v>0</v>
      </c>
      <c r="AP116" s="71">
        <f t="shared" ref="AP116" ca="1" si="1056">AO119*(AP$4&lt;=운영종료분기)</f>
        <v>0</v>
      </c>
      <c r="AQ116" s="71">
        <f t="shared" ref="AQ116" ca="1" si="1057">AP119*(AQ$4&lt;=운영종료분기)</f>
        <v>0</v>
      </c>
      <c r="AR116" s="71">
        <f t="shared" ref="AR116" ca="1" si="1058">AQ119*(AR$4&lt;=운영종료분기)</f>
        <v>0</v>
      </c>
      <c r="AS116" s="71">
        <f t="shared" ref="AS116" ca="1" si="1059">AR119*(AS$4&lt;=운영종료분기)</f>
        <v>0</v>
      </c>
      <c r="AT116" s="71">
        <f t="shared" ref="AT116" ca="1" si="1060">AS119*(AT$4&lt;=운영종료분기)</f>
        <v>0</v>
      </c>
      <c r="AU116" s="71">
        <f t="shared" ref="AU116" ca="1" si="1061">AT119*(AU$4&lt;=운영종료분기)</f>
        <v>0</v>
      </c>
      <c r="AV116" s="71">
        <f t="shared" ref="AV116" ca="1" si="1062">AU119*(AV$4&lt;=운영종료분기)</f>
        <v>0</v>
      </c>
      <c r="AW116" s="71">
        <f t="shared" ref="AW116" ca="1" si="1063">AV119*(AW$4&lt;=운영종료분기)</f>
        <v>0</v>
      </c>
      <c r="AX116" s="71">
        <f t="shared" ref="AX116" ca="1" si="1064">AW119*(AX$4&lt;=운영종료분기)</f>
        <v>0</v>
      </c>
      <c r="AY116" s="71">
        <f t="shared" ref="AY116" ca="1" si="1065">AX119*(AY$4&lt;=운영종료분기)</f>
        <v>0</v>
      </c>
      <c r="AZ116" s="71">
        <f t="shared" ref="AZ116" ca="1" si="1066">AY119*(AZ$4&lt;=운영종료분기)</f>
        <v>0</v>
      </c>
      <c r="BA116" s="71">
        <f t="shared" ref="BA116" ca="1" si="1067">AZ119*(BA$4&lt;=운영종료분기)</f>
        <v>0</v>
      </c>
      <c r="BB116" s="71">
        <f t="shared" ref="BB116" ca="1" si="1068">BA119*(BB$4&lt;=운영종료분기)</f>
        <v>0</v>
      </c>
      <c r="BC116" s="71">
        <f t="shared" ref="BC116" ca="1" si="1069">BB119*(BC$4&lt;=운영종료분기)</f>
        <v>0</v>
      </c>
      <c r="BD116" s="71">
        <f t="shared" ref="BD116" ca="1" si="1070">BC119*(BD$4&lt;=운영종료분기)</f>
        <v>0</v>
      </c>
      <c r="BE116" s="71">
        <f t="shared" ref="BE116" ca="1" si="1071">BD119*(BE$4&lt;=운영종료분기)</f>
        <v>0</v>
      </c>
      <c r="BF116" s="71">
        <f t="shared" ref="BF116" ca="1" si="1072">BE119*(BF$4&lt;=운영종료분기)</f>
        <v>0</v>
      </c>
      <c r="BG116" s="71">
        <f t="shared" ref="BG116" ca="1" si="1073">BF119*(BG$4&lt;=운영종료분기)</f>
        <v>0</v>
      </c>
      <c r="BH116" s="71">
        <f t="shared" ref="BH116" ca="1" si="1074">BG119*(BH$4&lt;=운영종료분기)</f>
        <v>0</v>
      </c>
      <c r="BI116" s="71">
        <f t="shared" ref="BI116" ca="1" si="1075">BH119*(BI$4&lt;=운영종료분기)</f>
        <v>0</v>
      </c>
      <c r="BJ116" s="71">
        <f t="shared" ref="BJ116" ca="1" si="1076">BI119*(BJ$4&lt;=운영종료분기)</f>
        <v>0</v>
      </c>
      <c r="BK116" s="71">
        <f t="shared" ref="BK116" ca="1" si="1077">BJ119*(BK$4&lt;=운영종료분기)</f>
        <v>0</v>
      </c>
      <c r="BL116" s="71">
        <f t="shared" ref="BL116" ca="1" si="1078">BK119*(BL$4&lt;=운영종료분기)</f>
        <v>0</v>
      </c>
      <c r="BM116" s="71">
        <f t="shared" ref="BM116" ca="1" si="1079">BL119*(BM$4&lt;=운영종료분기)</f>
        <v>0</v>
      </c>
      <c r="BN116" s="71">
        <f t="shared" ref="BN116" ca="1" si="1080">BM119*(BN$4&lt;=운영종료분기)</f>
        <v>0</v>
      </c>
      <c r="BO116" s="71">
        <f t="shared" ref="BO116" ca="1" si="1081">BN119*(BO$4&lt;=운영종료분기)</f>
        <v>0</v>
      </c>
      <c r="BP116" s="71">
        <f t="shared" ref="BP116" ca="1" si="1082">BO119*(BP$4&lt;=운영종료분기)</f>
        <v>0</v>
      </c>
      <c r="BQ116" s="71">
        <f t="shared" ref="BQ116" ca="1" si="1083">BP119*(BQ$4&lt;=운영종료분기)</f>
        <v>0</v>
      </c>
      <c r="BR116" s="71">
        <f t="shared" ref="BR116" ca="1" si="1084">BQ119*(BR$4&lt;=운영종료분기)</f>
        <v>0</v>
      </c>
      <c r="BS116" s="71">
        <f t="shared" ref="BS116" ca="1" si="1085">BR119*(BS$4&lt;=운영종료분기)</f>
        <v>0</v>
      </c>
      <c r="BT116" s="71">
        <f t="shared" ref="BT116" ca="1" si="1086">BS119*(BT$4&lt;=운영종료분기)</f>
        <v>0</v>
      </c>
      <c r="BU116" s="71">
        <f t="shared" ref="BU116" ca="1" si="1087">BT119*(BU$4&lt;=운영종료분기)</f>
        <v>0</v>
      </c>
      <c r="BV116" s="71">
        <f t="shared" ref="BV116" ca="1" si="1088">BU119*(BV$4&lt;=운영종료분기)</f>
        <v>0</v>
      </c>
      <c r="BW116" s="71">
        <f t="shared" ref="BW116" ca="1" si="1089">BV119*(BW$4&lt;=운영종료분기)</f>
        <v>0</v>
      </c>
      <c r="BX116" s="71">
        <f t="shared" ref="BX116" ca="1" si="1090">BW119*(BX$4&lt;=운영종료분기)</f>
        <v>0</v>
      </c>
      <c r="BY116" s="71">
        <f t="shared" ref="BY116" ca="1" si="1091">BX119*(BY$4&lt;=운영종료분기)</f>
        <v>0</v>
      </c>
      <c r="BZ116" s="71">
        <f t="shared" ref="BZ116" ca="1" si="1092">BY119*(BZ$4&lt;=운영종료분기)</f>
        <v>0</v>
      </c>
      <c r="CA116" s="71">
        <f t="shared" ref="CA116" ca="1" si="1093">BZ119*(CA$4&lt;=운영종료분기)</f>
        <v>0</v>
      </c>
      <c r="CB116" s="71">
        <f t="shared" ref="CB116" ca="1" si="1094">CA119*(CB$4&lt;=운영종료분기)</f>
        <v>0</v>
      </c>
      <c r="CC116" s="71">
        <f t="shared" ref="CC116" ca="1" si="1095">CB119*(CC$4&lt;=운영종료분기)</f>
        <v>0</v>
      </c>
      <c r="CD116" s="71">
        <f t="shared" ref="CD116" ca="1" si="1096">CC119*(CD$4&lt;=운영종료분기)</f>
        <v>0</v>
      </c>
      <c r="CE116" s="71">
        <f t="shared" ref="CE116" ca="1" si="1097">CD119*(CE$4&lt;=운영종료분기)</f>
        <v>0</v>
      </c>
      <c r="CF116" s="71">
        <f t="shared" ref="CF116" ca="1" si="1098">CE119*(CF$4&lt;=운영종료분기)</f>
        <v>0</v>
      </c>
      <c r="CG116" s="71">
        <f t="shared" ref="CG116" ca="1" si="1099">CF119*(CG$4&lt;=운영종료분기)</f>
        <v>0</v>
      </c>
      <c r="CH116" s="71">
        <f t="shared" ref="CH116" ca="1" si="1100">CG119*(CH$4&lt;=운영종료분기)</f>
        <v>0</v>
      </c>
      <c r="CI116" s="71">
        <f t="shared" ref="CI116" ca="1" si="1101">CH119*(CI$4&lt;=운영종료분기)</f>
        <v>0</v>
      </c>
      <c r="CJ116" s="71">
        <f t="shared" ref="CJ116" ca="1" si="1102">CI119*(CJ$4&lt;=운영종료분기)</f>
        <v>0</v>
      </c>
      <c r="CK116" s="71">
        <f t="shared" ref="CK116" ca="1" si="1103">CJ119*(CK$4&lt;=운영종료분기)</f>
        <v>0</v>
      </c>
      <c r="CL116" s="71">
        <f t="shared" ref="CL116" ca="1" si="1104">CK119*(CL$4&lt;=운영종료분기)</f>
        <v>0</v>
      </c>
      <c r="CM116" s="71">
        <f t="shared" ref="CM116" ca="1" si="1105">CL119*(CM$4&lt;=운영종료분기)</f>
        <v>0</v>
      </c>
      <c r="CN116" s="71">
        <f t="shared" ref="CN116" ca="1" si="1106">CM119*(CN$4&lt;=운영종료분기)</f>
        <v>0</v>
      </c>
      <c r="CO116" s="71">
        <f t="shared" ref="CO116" ca="1" si="1107">CN119*(CO$4&lt;=운영종료분기)</f>
        <v>0</v>
      </c>
      <c r="CP116" s="71">
        <f t="shared" ref="CP116" ca="1" si="1108">CO119*(CP$4&lt;=운영종료분기)</f>
        <v>0</v>
      </c>
      <c r="CQ116" s="71">
        <f t="shared" ref="CQ116" ca="1" si="1109">CP119*(CQ$4&lt;=운영종료분기)</f>
        <v>0</v>
      </c>
      <c r="CR116" s="71">
        <f t="shared" ref="CR116" ca="1" si="1110">CQ119*(CR$4&lt;=운영종료분기)</f>
        <v>0</v>
      </c>
      <c r="CS116" s="71">
        <f t="shared" ref="CS116" ca="1" si="1111">CR119*(CS$4&lt;=운영종료분기)</f>
        <v>0</v>
      </c>
      <c r="CT116" s="71">
        <f t="shared" ref="CT116" ca="1" si="1112">CS119*(CT$4&lt;=운영종료분기)</f>
        <v>0</v>
      </c>
      <c r="CU116" s="71">
        <f t="shared" ref="CU116" ca="1" si="1113">CT119*(CU$4&lt;=운영종료분기)</f>
        <v>0</v>
      </c>
      <c r="CV116" s="71">
        <f t="shared" ref="CV116" ca="1" si="1114">CU119*(CV$4&lt;=운영종료분기)</f>
        <v>0</v>
      </c>
      <c r="CW116" s="71">
        <f t="shared" ref="CW116" ca="1" si="1115">CV119*(CW$4&lt;=운영종료분기)</f>
        <v>0</v>
      </c>
      <c r="CX116" s="71">
        <f t="shared" ref="CX116" ca="1" si="1116">CW119*(CX$4&lt;=운영종료분기)</f>
        <v>0</v>
      </c>
      <c r="CY116" s="71">
        <f t="shared" ref="CY116" ca="1" si="1117">CX119*(CY$4&lt;=운영종료분기)</f>
        <v>0</v>
      </c>
      <c r="CZ116" s="71">
        <f t="shared" ref="CZ116" ca="1" si="1118">CY119*(CZ$4&lt;=운영종료분기)</f>
        <v>0</v>
      </c>
      <c r="DA116" s="71">
        <f t="shared" ref="DA116" ca="1" si="1119">CZ119*(DA$4&lt;=운영종료분기)</f>
        <v>0</v>
      </c>
      <c r="DB116" s="71">
        <f t="shared" ref="DB116" ca="1" si="1120">DA119*(DB$4&lt;=운영종료분기)</f>
        <v>0</v>
      </c>
      <c r="DC116" s="71">
        <f t="shared" ref="DC116" ca="1" si="1121">DB119*(DC$4&lt;=운영종료분기)</f>
        <v>0</v>
      </c>
      <c r="DD116" s="71">
        <f t="shared" ref="DD116" ca="1" si="1122">DC119*(DD$4&lt;=운영종료분기)</f>
        <v>0</v>
      </c>
      <c r="DE116" s="71">
        <f t="shared" ref="DE116" ca="1" si="1123">DD119*(DE$4&lt;=운영종료분기)</f>
        <v>0</v>
      </c>
      <c r="DF116" s="71">
        <f t="shared" ref="DF116" ca="1" si="1124">DE119*(DF$4&lt;=운영종료분기)</f>
        <v>0</v>
      </c>
      <c r="DG116" s="71">
        <f t="shared" ref="DG116" ca="1" si="1125">DF119*(DG$4&lt;=운영종료분기)</f>
        <v>0</v>
      </c>
      <c r="DH116" s="71">
        <f t="shared" ref="DH116" ca="1" si="1126">DG119*(DH$4&lt;=운영종료분기)</f>
        <v>0</v>
      </c>
      <c r="DI116" s="71">
        <f t="shared" ref="DI116" ca="1" si="1127">DH119*(DI$4&lt;=운영종료분기)</f>
        <v>0</v>
      </c>
      <c r="DJ116" s="71">
        <f t="shared" ref="DJ116" ca="1" si="1128">DI119*(DJ$4&lt;=운영종료분기)</f>
        <v>0</v>
      </c>
      <c r="DK116" s="71">
        <f t="shared" ref="DK116" ca="1" si="1129">DJ119*(DK$4&lt;=운영종료분기)</f>
        <v>0</v>
      </c>
      <c r="DL116" s="71">
        <f t="shared" ref="DL116" ca="1" si="1130">DK119*(DL$4&lt;=운영종료분기)</f>
        <v>0</v>
      </c>
      <c r="DM116" s="71">
        <f t="shared" ref="DM116" ca="1" si="1131">DL119*(DM$4&lt;=운영종료분기)</f>
        <v>0</v>
      </c>
      <c r="DN116" s="71">
        <f t="shared" ref="DN116" ca="1" si="1132">DM119*(DN$4&lt;=운영종료분기)</f>
        <v>0</v>
      </c>
      <c r="DO116" s="71">
        <f t="shared" ref="DO116" ca="1" si="1133">DN119*(DO$4&lt;=운영종료분기)</f>
        <v>0</v>
      </c>
      <c r="DP116" s="71">
        <f t="shared" ref="DP116" ca="1" si="1134">DO119*(DP$4&lt;=운영종료분기)</f>
        <v>0</v>
      </c>
      <c r="DQ116" s="71">
        <f t="shared" ref="DQ116" ca="1" si="1135">DP119*(DQ$4&lt;=운영종료분기)</f>
        <v>0</v>
      </c>
      <c r="DR116" s="71">
        <f t="shared" ref="DR116" ca="1" si="1136">DQ119*(DR$4&lt;=운영종료분기)</f>
        <v>0</v>
      </c>
      <c r="DS116" s="71">
        <f t="shared" ref="DS116" ca="1" si="1137">DR119*(DS$4&lt;=운영종료분기)</f>
        <v>0</v>
      </c>
      <c r="DT116" s="71">
        <f t="shared" ref="DT116" ca="1" si="1138">DS119*(DT$4&lt;=운영종료분기)</f>
        <v>0</v>
      </c>
      <c r="DU116" s="71">
        <f t="shared" ref="DU116" ca="1" si="1139">DT119*(DU$4&lt;=운영종료분기)</f>
        <v>0</v>
      </c>
      <c r="DV116" s="71">
        <f t="shared" ref="DV116" ca="1" si="1140">DU119*(DV$4&lt;=운영종료분기)</f>
        <v>0</v>
      </c>
      <c r="DW116" s="71">
        <f t="shared" ref="DW116" ca="1" si="1141">DV119*(DW$4&lt;=운영종료분기)</f>
        <v>0</v>
      </c>
      <c r="DX116" s="71">
        <f t="shared" ref="DX116" ca="1" si="1142">DW119*(DX$4&lt;=운영종료분기)</f>
        <v>0</v>
      </c>
      <c r="DY116" s="71">
        <f t="shared" ref="DY116" ca="1" si="1143">DX119*(DY$4&lt;=운영종료분기)</f>
        <v>0</v>
      </c>
      <c r="DZ116" s="71">
        <f t="shared" ref="DZ116" ca="1" si="1144">DY119*(DZ$4&lt;=운영종료분기)</f>
        <v>0</v>
      </c>
      <c r="EA116" s="71">
        <f t="shared" ref="EA116" ca="1" si="1145">DZ119*(EA$4&lt;=운영종료분기)</f>
        <v>0</v>
      </c>
      <c r="EB116" s="71">
        <f t="shared" ref="EB116" ca="1" si="1146">EA119*(EB$4&lt;=운영종료분기)</f>
        <v>0</v>
      </c>
      <c r="EC116" s="71">
        <f t="shared" ref="EC116" ca="1" si="1147">EB119*(EC$4&lt;=운영종료분기)</f>
        <v>0</v>
      </c>
      <c r="ED116" s="71">
        <f t="shared" ref="ED116" ca="1" si="1148">EC119*(ED$4&lt;=운영종료분기)</f>
        <v>0</v>
      </c>
      <c r="EE116" s="71">
        <f t="shared" ref="EE116" ca="1" si="1149">ED119*(EE$4&lt;=운영종료분기)</f>
        <v>0</v>
      </c>
      <c r="EF116" s="71">
        <f t="shared" ref="EF116" ca="1" si="1150">EE119*(EF$4&lt;=운영종료분기)</f>
        <v>0</v>
      </c>
      <c r="EG116" s="71">
        <f t="shared" ref="EG116" ca="1" si="1151">EF119*(EG$4&lt;=운영종료분기)</f>
        <v>0</v>
      </c>
      <c r="EH116" s="71">
        <f t="shared" ref="EH116" ca="1" si="1152">EG119*(EH$4&lt;=운영종료분기)</f>
        <v>0</v>
      </c>
      <c r="EI116" s="71">
        <f t="shared" ref="EI116" ca="1" si="1153">EH119*(EI$4&lt;=운영종료분기)</f>
        <v>0</v>
      </c>
      <c r="EJ116" s="71">
        <f t="shared" ref="EJ116" ca="1" si="1154">EI119*(EJ$4&lt;=운영종료분기)</f>
        <v>0</v>
      </c>
      <c r="EK116" s="71">
        <f t="shared" ref="EK116" ca="1" si="1155">EJ119*(EK$4&lt;=운영종료분기)</f>
        <v>0</v>
      </c>
      <c r="EL116" s="71">
        <f t="shared" ref="EL116" ca="1" si="1156">EK119*(EL$4&lt;=운영종료분기)</f>
        <v>0</v>
      </c>
      <c r="EM116" s="71">
        <f t="shared" ref="EM116" ca="1" si="1157">EL119*(EM$4&lt;=운영종료분기)</f>
        <v>0</v>
      </c>
      <c r="EN116" s="71">
        <f t="shared" ref="EN116" ca="1" si="1158">EM119*(EN$4&lt;=운영종료분기)</f>
        <v>0</v>
      </c>
      <c r="EO116" s="71">
        <f t="shared" ref="EO116" ca="1" si="1159">EN119*(EO$4&lt;=운영종료분기)</f>
        <v>0</v>
      </c>
      <c r="EP116" s="71">
        <f t="shared" ref="EP116" ca="1" si="1160">EO119*(EP$4&lt;=운영종료분기)</f>
        <v>0</v>
      </c>
    </row>
    <row r="117" spans="2:146" ht="14.1" customHeight="1">
      <c r="B117" s="139" t="s">
        <v>21</v>
      </c>
      <c r="C117" s="141"/>
      <c r="D117" s="308" t="s">
        <v>97</v>
      </c>
      <c r="E117" s="217">
        <f ca="1">SUM(G117:EP117)</f>
        <v>34685.500655005548</v>
      </c>
      <c r="F117" s="236"/>
      <c r="G117" s="236"/>
      <c r="H117" s="217"/>
      <c r="I117" s="217"/>
      <c r="J117" s="217"/>
      <c r="K117" s="217">
        <f ca="1">'CF(Q)'!K227</f>
        <v>0</v>
      </c>
      <c r="L117" s="217">
        <f ca="1">'CF(Q)'!L227</f>
        <v>0</v>
      </c>
      <c r="M117" s="217">
        <f ca="1">'CF(Q)'!M227</f>
        <v>0</v>
      </c>
      <c r="N117" s="217">
        <f ca="1">'CF(Q)'!N227</f>
        <v>0</v>
      </c>
      <c r="O117" s="217">
        <f ca="1">'CF(Q)'!O227</f>
        <v>0</v>
      </c>
      <c r="P117" s="217">
        <f ca="1">'CF(Q)'!P227</f>
        <v>0</v>
      </c>
      <c r="Q117" s="217">
        <f ca="1">'CF(Q)'!Q227</f>
        <v>0</v>
      </c>
      <c r="R117" s="217">
        <f ca="1">'CF(Q)'!R227</f>
        <v>375</v>
      </c>
      <c r="S117" s="217">
        <f ca="1">'CF(Q)'!S227</f>
        <v>375</v>
      </c>
      <c r="T117" s="217">
        <f ca="1">'CF(Q)'!T227</f>
        <v>375</v>
      </c>
      <c r="U117" s="217">
        <f ca="1">'CF(Q)'!U227</f>
        <v>375</v>
      </c>
      <c r="V117" s="217">
        <f ca="1">'CF(Q)'!V227</f>
        <v>380.625</v>
      </c>
      <c r="W117" s="217">
        <f ca="1">'CF(Q)'!W227</f>
        <v>380.625</v>
      </c>
      <c r="X117" s="217">
        <f ca="1">'CF(Q)'!X227</f>
        <v>380.625</v>
      </c>
      <c r="Y117" s="217">
        <f ca="1">'CF(Q)'!Y227</f>
        <v>380.625</v>
      </c>
      <c r="Z117" s="217">
        <f ca="1">'CF(Q)'!Z227</f>
        <v>386.33437499999991</v>
      </c>
      <c r="AA117" s="217">
        <f ca="1">'CF(Q)'!AA227</f>
        <v>386.33437499999991</v>
      </c>
      <c r="AB117" s="217">
        <f ca="1">'CF(Q)'!AB227</f>
        <v>386.33437499999991</v>
      </c>
      <c r="AC117" s="217">
        <f ca="1">'CF(Q)'!AC227</f>
        <v>386.33437499999991</v>
      </c>
      <c r="AD117" s="217">
        <f ca="1">'CF(Q)'!AD227</f>
        <v>392.12939062499981</v>
      </c>
      <c r="AE117" s="217">
        <f ca="1">'CF(Q)'!AE227</f>
        <v>392.12939062499981</v>
      </c>
      <c r="AF117" s="217">
        <f ca="1">'CF(Q)'!AF227</f>
        <v>392.12939062499981</v>
      </c>
      <c r="AG117" s="217">
        <f ca="1">'CF(Q)'!AG227</f>
        <v>392.12939062499981</v>
      </c>
      <c r="AH117" s="217">
        <f ca="1">'CF(Q)'!AH227</f>
        <v>398.01133148437486</v>
      </c>
      <c r="AI117" s="217">
        <f ca="1">'CF(Q)'!AI227</f>
        <v>398.01133148437475</v>
      </c>
      <c r="AJ117" s="217">
        <f ca="1">'CF(Q)'!AJ227</f>
        <v>398.01133148437475</v>
      </c>
      <c r="AK117" s="217">
        <f ca="1">'CF(Q)'!AK227</f>
        <v>398.01133148437486</v>
      </c>
      <c r="AL117" s="217">
        <f ca="1">'CF(Q)'!AL227</f>
        <v>403.98150145664033</v>
      </c>
      <c r="AM117" s="217">
        <f ca="1">'CF(Q)'!AM227</f>
        <v>403.98150145664033</v>
      </c>
      <c r="AN117" s="217">
        <f ca="1">'CF(Q)'!AN227</f>
        <v>403.98150145664022</v>
      </c>
      <c r="AO117" s="217">
        <f ca="1">'CF(Q)'!AO227</f>
        <v>403.98150145664022</v>
      </c>
      <c r="AP117" s="217">
        <f ca="1">'CF(Q)'!AP227</f>
        <v>410.04122397848994</v>
      </c>
      <c r="AQ117" s="217">
        <f ca="1">'CF(Q)'!AQ227</f>
        <v>410.04122397849005</v>
      </c>
      <c r="AR117" s="217">
        <f ca="1">'CF(Q)'!AR227</f>
        <v>410.04122397848982</v>
      </c>
      <c r="AS117" s="217">
        <f ca="1">'CF(Q)'!AS227</f>
        <v>410.04122397849017</v>
      </c>
      <c r="AT117" s="217">
        <f ca="1">'CF(Q)'!AT227</f>
        <v>416.19184233816691</v>
      </c>
      <c r="AU117" s="217">
        <f ca="1">'CF(Q)'!AU227</f>
        <v>416.19184233816679</v>
      </c>
      <c r="AV117" s="217">
        <f ca="1">'CF(Q)'!AV227</f>
        <v>416.19184233816713</v>
      </c>
      <c r="AW117" s="217">
        <f ca="1">'CF(Q)'!AW227</f>
        <v>416.19184233816702</v>
      </c>
      <c r="AX117" s="217">
        <f ca="1">'CF(Q)'!AX227</f>
        <v>422.43471997323968</v>
      </c>
      <c r="AY117" s="217">
        <f ca="1">'CF(Q)'!AY227</f>
        <v>422.43471997323979</v>
      </c>
      <c r="AZ117" s="217">
        <f ca="1">'CF(Q)'!AZ227</f>
        <v>422.43471997323968</v>
      </c>
      <c r="BA117" s="217">
        <f ca="1">'CF(Q)'!BA227</f>
        <v>422.43471997323979</v>
      </c>
      <c r="BB117" s="217">
        <f ca="1">'CF(Q)'!BB227</f>
        <v>428.77124077283781</v>
      </c>
      <c r="BC117" s="217">
        <f ca="1">'CF(Q)'!BC227</f>
        <v>428.77124077283793</v>
      </c>
      <c r="BD117" s="217">
        <f ca="1">'CF(Q)'!BD227</f>
        <v>428.77124077283815</v>
      </c>
      <c r="BE117" s="217">
        <f ca="1">'CF(Q)'!BE227</f>
        <v>428.77124077283781</v>
      </c>
      <c r="BF117" s="217">
        <f ca="1">'CF(Q)'!BF227</f>
        <v>435.20280938443079</v>
      </c>
      <c r="BG117" s="217">
        <f ca="1">'CF(Q)'!BG227</f>
        <v>435.20280938443068</v>
      </c>
      <c r="BH117" s="217">
        <f ca="1">'CF(Q)'!BH227</f>
        <v>435.20280938443034</v>
      </c>
      <c r="BI117" s="217">
        <f ca="1">'CF(Q)'!BI227</f>
        <v>435.20280938443068</v>
      </c>
      <c r="BJ117" s="217">
        <f ca="1">'CF(Q)'!BJ227</f>
        <v>441.73085152519695</v>
      </c>
      <c r="BK117" s="217">
        <f ca="1">'CF(Q)'!BK227</f>
        <v>441.73085152519695</v>
      </c>
      <c r="BL117" s="217">
        <f ca="1">'CF(Q)'!BL227</f>
        <v>441.73085152519752</v>
      </c>
      <c r="BM117" s="217">
        <f ca="1">'CF(Q)'!BM227</f>
        <v>441.73085152519695</v>
      </c>
      <c r="BN117" s="217">
        <f ca="1">'CF(Q)'!BN227</f>
        <v>448.35681429807494</v>
      </c>
      <c r="BO117" s="217">
        <f ca="1">'CF(Q)'!BO227</f>
        <v>448.35681429807505</v>
      </c>
      <c r="BP117" s="217">
        <f ca="1">'CF(Q)'!BP227</f>
        <v>448.35681429807505</v>
      </c>
      <c r="BQ117" s="217">
        <f ca="1">'CF(Q)'!BQ227</f>
        <v>448.35681429807505</v>
      </c>
      <c r="BR117" s="217">
        <f ca="1">'CF(Q)'!BR227</f>
        <v>455.08216651254611</v>
      </c>
      <c r="BS117" s="217">
        <f ca="1">'CF(Q)'!BS227</f>
        <v>455.08216651254622</v>
      </c>
      <c r="BT117" s="217">
        <f ca="1">'CF(Q)'!BT227</f>
        <v>455.08216651254565</v>
      </c>
      <c r="BU117" s="217">
        <f ca="1">'CF(Q)'!BU227</f>
        <v>455.08216651254611</v>
      </c>
      <c r="BV117" s="217">
        <f ca="1">'CF(Q)'!BV227</f>
        <v>461.90839901023423</v>
      </c>
      <c r="BW117" s="217">
        <f ca="1">'CF(Q)'!BW227</f>
        <v>461.90839901023423</v>
      </c>
      <c r="BX117" s="217">
        <f ca="1">'CF(Q)'!BX227</f>
        <v>461.90839901023469</v>
      </c>
      <c r="BY117" s="217">
        <f ca="1">'CF(Q)'!BY227</f>
        <v>461.90839901023423</v>
      </c>
      <c r="BZ117" s="217">
        <f ca="1">'CF(Q)'!BZ227</f>
        <v>468.83702499538776</v>
      </c>
      <c r="CA117" s="217">
        <f ca="1">'CF(Q)'!CA227</f>
        <v>468.83702499538788</v>
      </c>
      <c r="CB117" s="217">
        <f ca="1">'CF(Q)'!CB227</f>
        <v>468.83702499538776</v>
      </c>
      <c r="CC117" s="217">
        <f ca="1">'CF(Q)'!CC227</f>
        <v>468.83702499538788</v>
      </c>
      <c r="CD117" s="217">
        <f ca="1">'CF(Q)'!CD227</f>
        <v>475.86958037031866</v>
      </c>
      <c r="CE117" s="217">
        <f ca="1">'CF(Q)'!CE227</f>
        <v>475.86958037031877</v>
      </c>
      <c r="CF117" s="217">
        <f ca="1">'CF(Q)'!CF227</f>
        <v>475.86958037031854</v>
      </c>
      <c r="CG117" s="217">
        <f ca="1">'CF(Q)'!CG227</f>
        <v>475.86958037031877</v>
      </c>
      <c r="CH117" s="217">
        <f ca="1">'CF(Q)'!CH227</f>
        <v>483.00762407587308</v>
      </c>
      <c r="CI117" s="217">
        <f ca="1">'CF(Q)'!CI227</f>
        <v>483.00762407587308</v>
      </c>
      <c r="CJ117" s="217">
        <f ca="1">'CF(Q)'!CJ227</f>
        <v>483.00762407587285</v>
      </c>
      <c r="CK117" s="217">
        <f ca="1">'CF(Q)'!CK227</f>
        <v>483.0076240758732</v>
      </c>
      <c r="CL117" s="217">
        <f ca="1">'CF(Q)'!CL227</f>
        <v>490.25273843701109</v>
      </c>
      <c r="CM117" s="217">
        <f ca="1">'CF(Q)'!CM227</f>
        <v>490.25273843701109</v>
      </c>
      <c r="CN117" s="217">
        <f ca="1">'CF(Q)'!CN227</f>
        <v>490.25273843701143</v>
      </c>
      <c r="CO117" s="217">
        <f ca="1">'CF(Q)'!CO227</f>
        <v>490.25273843701109</v>
      </c>
      <c r="CP117" s="217">
        <f ca="1">'CF(Q)'!CP227</f>
        <v>497.60652951356622</v>
      </c>
      <c r="CQ117" s="217">
        <f ca="1">'CF(Q)'!CQ227</f>
        <v>497.60652951356633</v>
      </c>
      <c r="CR117" s="217">
        <f ca="1">'CF(Q)'!CR227</f>
        <v>497.60652951356656</v>
      </c>
      <c r="CS117" s="217">
        <f ca="1">'CF(Q)'!CS227</f>
        <v>497.6065295135661</v>
      </c>
      <c r="CT117" s="217">
        <f ca="1">'CF(Q)'!CT227</f>
        <v>0</v>
      </c>
      <c r="CU117" s="217">
        <f ca="1">'CF(Q)'!CU227</f>
        <v>0</v>
      </c>
      <c r="CV117" s="217">
        <f ca="1">'CF(Q)'!CV227</f>
        <v>0</v>
      </c>
      <c r="CW117" s="217">
        <f ca="1">'CF(Q)'!CW227</f>
        <v>0</v>
      </c>
      <c r="CX117" s="217">
        <f ca="1">'CF(Q)'!CX227</f>
        <v>0</v>
      </c>
      <c r="CY117" s="217">
        <f ca="1">'CF(Q)'!CY227</f>
        <v>0</v>
      </c>
      <c r="CZ117" s="217">
        <f ca="1">'CF(Q)'!CZ227</f>
        <v>0</v>
      </c>
      <c r="DA117" s="217">
        <f ca="1">'CF(Q)'!DA227</f>
        <v>0</v>
      </c>
      <c r="DB117" s="217">
        <f ca="1">'CF(Q)'!DB227</f>
        <v>0</v>
      </c>
      <c r="DC117" s="217">
        <f ca="1">'CF(Q)'!DC227</f>
        <v>0</v>
      </c>
      <c r="DD117" s="217">
        <f ca="1">'CF(Q)'!DD227</f>
        <v>0</v>
      </c>
      <c r="DE117" s="217">
        <f ca="1">'CF(Q)'!DE227</f>
        <v>0</v>
      </c>
      <c r="DF117" s="217">
        <f ca="1">'CF(Q)'!DF227</f>
        <v>0</v>
      </c>
      <c r="DG117" s="217">
        <f ca="1">'CF(Q)'!DG227</f>
        <v>0</v>
      </c>
      <c r="DH117" s="217">
        <f ca="1">'CF(Q)'!DH227</f>
        <v>0</v>
      </c>
      <c r="DI117" s="217">
        <f ca="1">'CF(Q)'!DI227</f>
        <v>0</v>
      </c>
      <c r="DJ117" s="217">
        <f ca="1">'CF(Q)'!DJ227</f>
        <v>0</v>
      </c>
      <c r="DK117" s="217">
        <f>'CF(Q)'!DK227</f>
        <v>0</v>
      </c>
      <c r="DL117" s="217">
        <f>'CF(Q)'!DL227</f>
        <v>0</v>
      </c>
      <c r="DM117" s="217">
        <f>'CF(Q)'!DM227</f>
        <v>0</v>
      </c>
      <c r="DN117" s="217">
        <f>'CF(Q)'!DN227</f>
        <v>0</v>
      </c>
      <c r="DO117" s="217">
        <f>'CF(Q)'!DO227</f>
        <v>0</v>
      </c>
      <c r="DP117" s="217">
        <f>'CF(Q)'!DP227</f>
        <v>0</v>
      </c>
      <c r="DQ117" s="217">
        <f>'CF(Q)'!DQ227</f>
        <v>0</v>
      </c>
      <c r="DR117" s="217">
        <f>'CF(Q)'!DR227</f>
        <v>0</v>
      </c>
      <c r="DS117" s="217">
        <f>'CF(Q)'!DS227</f>
        <v>0</v>
      </c>
      <c r="DT117" s="217">
        <f>'CF(Q)'!DT227</f>
        <v>0</v>
      </c>
      <c r="DU117" s="217">
        <f>'CF(Q)'!DU227</f>
        <v>0</v>
      </c>
      <c r="DV117" s="217">
        <f>'CF(Q)'!DV227</f>
        <v>0</v>
      </c>
      <c r="DW117" s="217">
        <f>'CF(Q)'!DW227</f>
        <v>0</v>
      </c>
      <c r="DX117" s="217">
        <f>'CF(Q)'!DX227</f>
        <v>0</v>
      </c>
      <c r="DY117" s="217">
        <f>'CF(Q)'!DY227</f>
        <v>0</v>
      </c>
      <c r="DZ117" s="217">
        <f>'CF(Q)'!DZ227</f>
        <v>0</v>
      </c>
      <c r="EA117" s="217">
        <f>'CF(Q)'!EA227</f>
        <v>0</v>
      </c>
      <c r="EB117" s="217">
        <f>'CF(Q)'!EB227</f>
        <v>0</v>
      </c>
      <c r="EC117" s="217">
        <f>'CF(Q)'!EC227</f>
        <v>0</v>
      </c>
      <c r="ED117" s="217">
        <f>'CF(Q)'!ED227</f>
        <v>0</v>
      </c>
      <c r="EE117" s="217">
        <f>'CF(Q)'!EE227</f>
        <v>0</v>
      </c>
      <c r="EF117" s="217">
        <f>'CF(Q)'!EF227</f>
        <v>0</v>
      </c>
      <c r="EG117" s="217">
        <f>'CF(Q)'!EG227</f>
        <v>0</v>
      </c>
      <c r="EH117" s="217">
        <f>'CF(Q)'!EH227</f>
        <v>0</v>
      </c>
      <c r="EI117" s="217">
        <f>'CF(Q)'!EI227</f>
        <v>0</v>
      </c>
      <c r="EJ117" s="217">
        <f>'CF(Q)'!EJ227</f>
        <v>0</v>
      </c>
      <c r="EK117" s="217">
        <f>'CF(Q)'!EK227</f>
        <v>0</v>
      </c>
      <c r="EL117" s="217">
        <f>'CF(Q)'!EL227</f>
        <v>0</v>
      </c>
      <c r="EM117" s="217">
        <f>'CF(Q)'!EM227</f>
        <v>0</v>
      </c>
      <c r="EN117" s="217">
        <f>'CF(Q)'!EN227</f>
        <v>0</v>
      </c>
      <c r="EO117" s="217">
        <f>'CF(Q)'!EO227</f>
        <v>0</v>
      </c>
      <c r="EP117" s="217">
        <f>'CF(Q)'!EP227</f>
        <v>0</v>
      </c>
    </row>
    <row r="118" spans="2:146" ht="14.1" customHeight="1">
      <c r="B118" s="30" t="s">
        <v>22</v>
      </c>
      <c r="C118" s="46"/>
      <c r="D118" s="356" t="s">
        <v>97</v>
      </c>
      <c r="E118" s="237">
        <f ca="1">SUM(G118:EP118)</f>
        <v>34685.500655005548</v>
      </c>
      <c r="F118" s="237"/>
      <c r="G118" s="237"/>
      <c r="H118" s="237"/>
      <c r="I118" s="237"/>
      <c r="J118" s="237"/>
      <c r="K118" s="237">
        <f ca="1">'CF(Q)'!K228</f>
        <v>0</v>
      </c>
      <c r="L118" s="237">
        <f ca="1">'CF(Q)'!L228</f>
        <v>0</v>
      </c>
      <c r="M118" s="237">
        <f ca="1">'CF(Q)'!M228</f>
        <v>0</v>
      </c>
      <c r="N118" s="237">
        <f ca="1">'CF(Q)'!N228</f>
        <v>0</v>
      </c>
      <c r="O118" s="237">
        <f ca="1">'CF(Q)'!O228</f>
        <v>0</v>
      </c>
      <c r="P118" s="237">
        <f ca="1">'CF(Q)'!P228</f>
        <v>0</v>
      </c>
      <c r="Q118" s="237">
        <f ca="1">'CF(Q)'!Q228</f>
        <v>0</v>
      </c>
      <c r="R118" s="237">
        <f ca="1">'CF(Q)'!R228</f>
        <v>375</v>
      </c>
      <c r="S118" s="237">
        <f ca="1">'CF(Q)'!S228</f>
        <v>375</v>
      </c>
      <c r="T118" s="237">
        <f ca="1">'CF(Q)'!T228</f>
        <v>375</v>
      </c>
      <c r="U118" s="237">
        <f ca="1">'CF(Q)'!U228</f>
        <v>375</v>
      </c>
      <c r="V118" s="237">
        <f ca="1">'CF(Q)'!V228</f>
        <v>380.625</v>
      </c>
      <c r="W118" s="237">
        <f ca="1">'CF(Q)'!W228</f>
        <v>380.625</v>
      </c>
      <c r="X118" s="237">
        <f ca="1">'CF(Q)'!X228</f>
        <v>380.625</v>
      </c>
      <c r="Y118" s="237">
        <f ca="1">'CF(Q)'!Y228</f>
        <v>380.625</v>
      </c>
      <c r="Z118" s="237">
        <f ca="1">'CF(Q)'!Z228</f>
        <v>386.33437499999991</v>
      </c>
      <c r="AA118" s="237">
        <f ca="1">'CF(Q)'!AA228</f>
        <v>386.33437499999991</v>
      </c>
      <c r="AB118" s="237">
        <f ca="1">'CF(Q)'!AB228</f>
        <v>386.33437499999991</v>
      </c>
      <c r="AC118" s="237">
        <f ca="1">'CF(Q)'!AC228</f>
        <v>386.33437499999991</v>
      </c>
      <c r="AD118" s="237">
        <f ca="1">'CF(Q)'!AD228</f>
        <v>392.12939062499981</v>
      </c>
      <c r="AE118" s="237">
        <f ca="1">'CF(Q)'!AE228</f>
        <v>392.12939062499981</v>
      </c>
      <c r="AF118" s="237">
        <f ca="1">'CF(Q)'!AF228</f>
        <v>392.12939062499981</v>
      </c>
      <c r="AG118" s="237">
        <f ca="1">'CF(Q)'!AG228</f>
        <v>392.12939062499981</v>
      </c>
      <c r="AH118" s="237">
        <f ca="1">'CF(Q)'!AH228</f>
        <v>398.01133148437486</v>
      </c>
      <c r="AI118" s="237">
        <f ca="1">'CF(Q)'!AI228</f>
        <v>398.01133148437475</v>
      </c>
      <c r="AJ118" s="237">
        <f ca="1">'CF(Q)'!AJ228</f>
        <v>398.01133148437475</v>
      </c>
      <c r="AK118" s="237">
        <f ca="1">'CF(Q)'!AK228</f>
        <v>398.01133148437486</v>
      </c>
      <c r="AL118" s="237">
        <f ca="1">'CF(Q)'!AL228</f>
        <v>403.98150145664033</v>
      </c>
      <c r="AM118" s="237">
        <f ca="1">'CF(Q)'!AM228</f>
        <v>403.98150145664033</v>
      </c>
      <c r="AN118" s="237">
        <f ca="1">'CF(Q)'!AN228</f>
        <v>403.98150145664022</v>
      </c>
      <c r="AO118" s="237">
        <f ca="1">'CF(Q)'!AO228</f>
        <v>403.98150145664022</v>
      </c>
      <c r="AP118" s="237">
        <f ca="1">'CF(Q)'!AP228</f>
        <v>410.04122397848994</v>
      </c>
      <c r="AQ118" s="237">
        <f ca="1">'CF(Q)'!AQ228</f>
        <v>410.04122397849005</v>
      </c>
      <c r="AR118" s="237">
        <f ca="1">'CF(Q)'!AR228</f>
        <v>410.04122397848982</v>
      </c>
      <c r="AS118" s="237">
        <f ca="1">'CF(Q)'!AS228</f>
        <v>410.04122397849017</v>
      </c>
      <c r="AT118" s="237">
        <f ca="1">'CF(Q)'!AT228</f>
        <v>416.19184233816691</v>
      </c>
      <c r="AU118" s="237">
        <f ca="1">'CF(Q)'!AU228</f>
        <v>416.19184233816679</v>
      </c>
      <c r="AV118" s="237">
        <f ca="1">'CF(Q)'!AV228</f>
        <v>416.19184233816713</v>
      </c>
      <c r="AW118" s="237">
        <f ca="1">'CF(Q)'!AW228</f>
        <v>416.19184233816702</v>
      </c>
      <c r="AX118" s="237">
        <f ca="1">'CF(Q)'!AX228</f>
        <v>422.43471997323968</v>
      </c>
      <c r="AY118" s="237">
        <f ca="1">'CF(Q)'!AY228</f>
        <v>422.43471997323979</v>
      </c>
      <c r="AZ118" s="237">
        <f ca="1">'CF(Q)'!AZ228</f>
        <v>422.43471997323968</v>
      </c>
      <c r="BA118" s="237">
        <f ca="1">'CF(Q)'!BA228</f>
        <v>422.43471997323979</v>
      </c>
      <c r="BB118" s="237">
        <f ca="1">'CF(Q)'!BB228</f>
        <v>428.77124077283781</v>
      </c>
      <c r="BC118" s="237">
        <f ca="1">'CF(Q)'!BC228</f>
        <v>428.77124077283793</v>
      </c>
      <c r="BD118" s="237">
        <f ca="1">'CF(Q)'!BD228</f>
        <v>428.77124077283815</v>
      </c>
      <c r="BE118" s="237">
        <f ca="1">'CF(Q)'!BE228</f>
        <v>428.77124077283781</v>
      </c>
      <c r="BF118" s="237">
        <f ca="1">'CF(Q)'!BF228</f>
        <v>435.20280938443079</v>
      </c>
      <c r="BG118" s="237">
        <f ca="1">'CF(Q)'!BG228</f>
        <v>435.20280938443068</v>
      </c>
      <c r="BH118" s="237">
        <f ca="1">'CF(Q)'!BH228</f>
        <v>435.20280938443034</v>
      </c>
      <c r="BI118" s="237">
        <f ca="1">'CF(Q)'!BI228</f>
        <v>435.20280938443068</v>
      </c>
      <c r="BJ118" s="237">
        <f ca="1">'CF(Q)'!BJ228</f>
        <v>441.73085152519695</v>
      </c>
      <c r="BK118" s="237">
        <f ca="1">'CF(Q)'!BK228</f>
        <v>441.73085152519695</v>
      </c>
      <c r="BL118" s="237">
        <f ca="1">'CF(Q)'!BL228</f>
        <v>441.73085152519752</v>
      </c>
      <c r="BM118" s="237">
        <f ca="1">'CF(Q)'!BM228</f>
        <v>441.73085152519695</v>
      </c>
      <c r="BN118" s="237">
        <f ca="1">'CF(Q)'!BN228</f>
        <v>448.35681429807494</v>
      </c>
      <c r="BO118" s="237">
        <f ca="1">'CF(Q)'!BO228</f>
        <v>448.35681429807505</v>
      </c>
      <c r="BP118" s="237">
        <f ca="1">'CF(Q)'!BP228</f>
        <v>448.35681429807505</v>
      </c>
      <c r="BQ118" s="237">
        <f ca="1">'CF(Q)'!BQ228</f>
        <v>448.35681429807505</v>
      </c>
      <c r="BR118" s="237">
        <f ca="1">'CF(Q)'!BR228</f>
        <v>455.08216651254611</v>
      </c>
      <c r="BS118" s="237">
        <f ca="1">'CF(Q)'!BS228</f>
        <v>455.08216651254622</v>
      </c>
      <c r="BT118" s="237">
        <f ca="1">'CF(Q)'!BT228</f>
        <v>455.08216651254565</v>
      </c>
      <c r="BU118" s="237">
        <f ca="1">'CF(Q)'!BU228</f>
        <v>455.08216651254611</v>
      </c>
      <c r="BV118" s="237">
        <f ca="1">'CF(Q)'!BV228</f>
        <v>461.90839901023423</v>
      </c>
      <c r="BW118" s="237">
        <f ca="1">'CF(Q)'!BW228</f>
        <v>461.90839901023423</v>
      </c>
      <c r="BX118" s="237">
        <f ca="1">'CF(Q)'!BX228</f>
        <v>461.90839901023469</v>
      </c>
      <c r="BY118" s="237">
        <f ca="1">'CF(Q)'!BY228</f>
        <v>461.90839901023423</v>
      </c>
      <c r="BZ118" s="237">
        <f ca="1">'CF(Q)'!BZ228</f>
        <v>468.83702499538776</v>
      </c>
      <c r="CA118" s="237">
        <f ca="1">'CF(Q)'!CA228</f>
        <v>468.83702499538788</v>
      </c>
      <c r="CB118" s="237">
        <f ca="1">'CF(Q)'!CB228</f>
        <v>468.83702499538776</v>
      </c>
      <c r="CC118" s="237">
        <f ca="1">'CF(Q)'!CC228</f>
        <v>468.83702499538788</v>
      </c>
      <c r="CD118" s="237">
        <f ca="1">'CF(Q)'!CD228</f>
        <v>475.86958037031866</v>
      </c>
      <c r="CE118" s="237">
        <f ca="1">'CF(Q)'!CE228</f>
        <v>475.86958037031877</v>
      </c>
      <c r="CF118" s="237">
        <f ca="1">'CF(Q)'!CF228</f>
        <v>475.86958037031854</v>
      </c>
      <c r="CG118" s="237">
        <f ca="1">'CF(Q)'!CG228</f>
        <v>475.86958037031877</v>
      </c>
      <c r="CH118" s="237">
        <f ca="1">'CF(Q)'!CH228</f>
        <v>483.00762407587308</v>
      </c>
      <c r="CI118" s="237">
        <f ca="1">'CF(Q)'!CI228</f>
        <v>483.00762407587308</v>
      </c>
      <c r="CJ118" s="237">
        <f ca="1">'CF(Q)'!CJ228</f>
        <v>483.00762407587285</v>
      </c>
      <c r="CK118" s="237">
        <f ca="1">'CF(Q)'!CK228</f>
        <v>483.0076240758732</v>
      </c>
      <c r="CL118" s="237">
        <f ca="1">'CF(Q)'!CL228</f>
        <v>490.25273843701109</v>
      </c>
      <c r="CM118" s="237">
        <f ca="1">'CF(Q)'!CM228</f>
        <v>490.25273843701109</v>
      </c>
      <c r="CN118" s="237">
        <f ca="1">'CF(Q)'!CN228</f>
        <v>490.25273843701143</v>
      </c>
      <c r="CO118" s="237">
        <f ca="1">'CF(Q)'!CO228</f>
        <v>490.25273843701109</v>
      </c>
      <c r="CP118" s="237">
        <f ca="1">'CF(Q)'!CP228</f>
        <v>497.60652951356622</v>
      </c>
      <c r="CQ118" s="237">
        <f ca="1">'CF(Q)'!CQ228</f>
        <v>497.60652951356633</v>
      </c>
      <c r="CR118" s="237">
        <f ca="1">'CF(Q)'!CR228</f>
        <v>497.60652951356656</v>
      </c>
      <c r="CS118" s="237">
        <f ca="1">'CF(Q)'!CS228</f>
        <v>497.6065295135661</v>
      </c>
      <c r="CT118" s="237">
        <f ca="1">'CF(Q)'!CT228</f>
        <v>0</v>
      </c>
      <c r="CU118" s="237">
        <f ca="1">'CF(Q)'!CU228</f>
        <v>0</v>
      </c>
      <c r="CV118" s="237">
        <f ca="1">'CF(Q)'!CV228</f>
        <v>0</v>
      </c>
      <c r="CW118" s="237">
        <f ca="1">'CF(Q)'!CW228</f>
        <v>0</v>
      </c>
      <c r="CX118" s="237">
        <f ca="1">'CF(Q)'!CX228</f>
        <v>0</v>
      </c>
      <c r="CY118" s="237">
        <f ca="1">'CF(Q)'!CY228</f>
        <v>0</v>
      </c>
      <c r="CZ118" s="237">
        <f ca="1">'CF(Q)'!CZ228</f>
        <v>0</v>
      </c>
      <c r="DA118" s="237">
        <f ca="1">'CF(Q)'!DA228</f>
        <v>0</v>
      </c>
      <c r="DB118" s="237">
        <f ca="1">'CF(Q)'!DB228</f>
        <v>0</v>
      </c>
      <c r="DC118" s="237">
        <f ca="1">'CF(Q)'!DC228</f>
        <v>0</v>
      </c>
      <c r="DD118" s="237">
        <f ca="1">'CF(Q)'!DD228</f>
        <v>0</v>
      </c>
      <c r="DE118" s="237">
        <f ca="1">'CF(Q)'!DE228</f>
        <v>0</v>
      </c>
      <c r="DF118" s="237">
        <f ca="1">'CF(Q)'!DF228</f>
        <v>0</v>
      </c>
      <c r="DG118" s="237">
        <f ca="1">'CF(Q)'!DG228</f>
        <v>0</v>
      </c>
      <c r="DH118" s="237">
        <f ca="1">'CF(Q)'!DH228</f>
        <v>0</v>
      </c>
      <c r="DI118" s="237">
        <f ca="1">'CF(Q)'!DI228</f>
        <v>0</v>
      </c>
      <c r="DJ118" s="237">
        <f ca="1">'CF(Q)'!DJ228</f>
        <v>0</v>
      </c>
      <c r="DK118" s="237">
        <f ca="1">'CF(Q)'!DK228</f>
        <v>0</v>
      </c>
      <c r="DL118" s="237">
        <f ca="1">'CF(Q)'!DL228</f>
        <v>0</v>
      </c>
      <c r="DM118" s="237">
        <f ca="1">'CF(Q)'!DM228</f>
        <v>0</v>
      </c>
      <c r="DN118" s="237">
        <f ca="1">'CF(Q)'!DN228</f>
        <v>0</v>
      </c>
      <c r="DO118" s="237">
        <f ca="1">'CF(Q)'!DO228</f>
        <v>0</v>
      </c>
      <c r="DP118" s="237">
        <f ca="1">'CF(Q)'!DP228</f>
        <v>0</v>
      </c>
      <c r="DQ118" s="237">
        <f ca="1">'CF(Q)'!DQ228</f>
        <v>0</v>
      </c>
      <c r="DR118" s="237">
        <f ca="1">'CF(Q)'!DR228</f>
        <v>0</v>
      </c>
      <c r="DS118" s="237">
        <f ca="1">'CF(Q)'!DS228</f>
        <v>0</v>
      </c>
      <c r="DT118" s="237">
        <f ca="1">'CF(Q)'!DT228</f>
        <v>0</v>
      </c>
      <c r="DU118" s="237">
        <f ca="1">'CF(Q)'!DU228</f>
        <v>0</v>
      </c>
      <c r="DV118" s="237">
        <f ca="1">'CF(Q)'!DV228</f>
        <v>0</v>
      </c>
      <c r="DW118" s="237">
        <f ca="1">'CF(Q)'!DW228</f>
        <v>0</v>
      </c>
      <c r="DX118" s="237">
        <f ca="1">'CF(Q)'!DX228</f>
        <v>0</v>
      </c>
      <c r="DY118" s="237">
        <f ca="1">'CF(Q)'!DY228</f>
        <v>0</v>
      </c>
      <c r="DZ118" s="237">
        <f ca="1">'CF(Q)'!DZ228</f>
        <v>0</v>
      </c>
      <c r="EA118" s="237">
        <f ca="1">'CF(Q)'!EA228</f>
        <v>0</v>
      </c>
      <c r="EB118" s="237">
        <f ca="1">'CF(Q)'!EB228</f>
        <v>0</v>
      </c>
      <c r="EC118" s="237">
        <f ca="1">'CF(Q)'!EC228</f>
        <v>0</v>
      </c>
      <c r="ED118" s="237">
        <f ca="1">'CF(Q)'!ED228</f>
        <v>0</v>
      </c>
      <c r="EE118" s="237">
        <f ca="1">'CF(Q)'!EE228</f>
        <v>0</v>
      </c>
      <c r="EF118" s="237">
        <f ca="1">'CF(Q)'!EF228</f>
        <v>0</v>
      </c>
      <c r="EG118" s="237">
        <f ca="1">'CF(Q)'!EG228</f>
        <v>0</v>
      </c>
      <c r="EH118" s="237">
        <f ca="1">'CF(Q)'!EH228</f>
        <v>0</v>
      </c>
      <c r="EI118" s="237">
        <f ca="1">'CF(Q)'!EI228</f>
        <v>0</v>
      </c>
      <c r="EJ118" s="237">
        <f ca="1">'CF(Q)'!EJ228</f>
        <v>0</v>
      </c>
      <c r="EK118" s="237">
        <f ca="1">'CF(Q)'!EK228</f>
        <v>0</v>
      </c>
      <c r="EL118" s="237">
        <f ca="1">'CF(Q)'!EL228</f>
        <v>0</v>
      </c>
      <c r="EM118" s="237">
        <f ca="1">'CF(Q)'!EM228</f>
        <v>0</v>
      </c>
      <c r="EN118" s="237">
        <f ca="1">'CF(Q)'!EN228</f>
        <v>0</v>
      </c>
      <c r="EO118" s="237">
        <f ca="1">'CF(Q)'!EO228</f>
        <v>0</v>
      </c>
      <c r="EP118" s="237">
        <f ca="1">'CF(Q)'!EP228</f>
        <v>0</v>
      </c>
    </row>
    <row r="119" spans="2:146" ht="14.1" customHeight="1">
      <c r="B119" s="20" t="s">
        <v>23</v>
      </c>
      <c r="D119" s="306" t="s">
        <v>97</v>
      </c>
      <c r="E119" s="71"/>
      <c r="F119" s="71"/>
      <c r="G119" s="71"/>
      <c r="H119" s="71"/>
      <c r="I119" s="71"/>
      <c r="J119" s="71"/>
      <c r="K119" s="71">
        <f t="shared" ref="K119:BV119" ca="1" si="1161">K116+K117-K118</f>
        <v>0</v>
      </c>
      <c r="L119" s="71">
        <f t="shared" ca="1" si="1161"/>
        <v>0</v>
      </c>
      <c r="M119" s="71">
        <f t="shared" ca="1" si="1161"/>
        <v>0</v>
      </c>
      <c r="N119" s="71">
        <f t="shared" ca="1" si="1161"/>
        <v>0</v>
      </c>
      <c r="O119" s="71">
        <f t="shared" ca="1" si="1161"/>
        <v>0</v>
      </c>
      <c r="P119" s="71">
        <f t="shared" ca="1" si="1161"/>
        <v>0</v>
      </c>
      <c r="Q119" s="71">
        <f t="shared" ca="1" si="1161"/>
        <v>0</v>
      </c>
      <c r="R119" s="71">
        <f t="shared" ca="1" si="1161"/>
        <v>0</v>
      </c>
      <c r="S119" s="71">
        <f t="shared" ca="1" si="1161"/>
        <v>0</v>
      </c>
      <c r="T119" s="71">
        <f t="shared" ca="1" si="1161"/>
        <v>0</v>
      </c>
      <c r="U119" s="71">
        <f t="shared" ca="1" si="1161"/>
        <v>0</v>
      </c>
      <c r="V119" s="71">
        <f t="shared" ca="1" si="1161"/>
        <v>0</v>
      </c>
      <c r="W119" s="71">
        <f t="shared" ca="1" si="1161"/>
        <v>0</v>
      </c>
      <c r="X119" s="71">
        <f t="shared" ca="1" si="1161"/>
        <v>0</v>
      </c>
      <c r="Y119" s="71">
        <f t="shared" ca="1" si="1161"/>
        <v>0</v>
      </c>
      <c r="Z119" s="71">
        <f t="shared" ca="1" si="1161"/>
        <v>0</v>
      </c>
      <c r="AA119" s="71">
        <f t="shared" ca="1" si="1161"/>
        <v>0</v>
      </c>
      <c r="AB119" s="71">
        <f t="shared" ca="1" si="1161"/>
        <v>0</v>
      </c>
      <c r="AC119" s="71">
        <f t="shared" ca="1" si="1161"/>
        <v>0</v>
      </c>
      <c r="AD119" s="71">
        <f t="shared" ca="1" si="1161"/>
        <v>0</v>
      </c>
      <c r="AE119" s="71">
        <f t="shared" ca="1" si="1161"/>
        <v>0</v>
      </c>
      <c r="AF119" s="71">
        <f t="shared" ca="1" si="1161"/>
        <v>0</v>
      </c>
      <c r="AG119" s="71">
        <f t="shared" ca="1" si="1161"/>
        <v>0</v>
      </c>
      <c r="AH119" s="71">
        <f t="shared" ca="1" si="1161"/>
        <v>0</v>
      </c>
      <c r="AI119" s="71">
        <f t="shared" ca="1" si="1161"/>
        <v>0</v>
      </c>
      <c r="AJ119" s="71">
        <f t="shared" ca="1" si="1161"/>
        <v>0</v>
      </c>
      <c r="AK119" s="71">
        <f t="shared" ca="1" si="1161"/>
        <v>0</v>
      </c>
      <c r="AL119" s="71">
        <f t="shared" ca="1" si="1161"/>
        <v>0</v>
      </c>
      <c r="AM119" s="71">
        <f t="shared" ca="1" si="1161"/>
        <v>0</v>
      </c>
      <c r="AN119" s="71">
        <f t="shared" ca="1" si="1161"/>
        <v>0</v>
      </c>
      <c r="AO119" s="71">
        <f t="shared" ca="1" si="1161"/>
        <v>0</v>
      </c>
      <c r="AP119" s="71">
        <f t="shared" ca="1" si="1161"/>
        <v>0</v>
      </c>
      <c r="AQ119" s="71">
        <f t="shared" ca="1" si="1161"/>
        <v>0</v>
      </c>
      <c r="AR119" s="71">
        <f t="shared" ca="1" si="1161"/>
        <v>0</v>
      </c>
      <c r="AS119" s="71">
        <f t="shared" ca="1" si="1161"/>
        <v>0</v>
      </c>
      <c r="AT119" s="71">
        <f t="shared" ca="1" si="1161"/>
        <v>0</v>
      </c>
      <c r="AU119" s="71">
        <f t="shared" ca="1" si="1161"/>
        <v>0</v>
      </c>
      <c r="AV119" s="71">
        <f t="shared" ca="1" si="1161"/>
        <v>0</v>
      </c>
      <c r="AW119" s="71">
        <f t="shared" ca="1" si="1161"/>
        <v>0</v>
      </c>
      <c r="AX119" s="71">
        <f t="shared" ca="1" si="1161"/>
        <v>0</v>
      </c>
      <c r="AY119" s="71">
        <f t="shared" ca="1" si="1161"/>
        <v>0</v>
      </c>
      <c r="AZ119" s="71">
        <f t="shared" ca="1" si="1161"/>
        <v>0</v>
      </c>
      <c r="BA119" s="71">
        <f t="shared" ca="1" si="1161"/>
        <v>0</v>
      </c>
      <c r="BB119" s="71">
        <f t="shared" ca="1" si="1161"/>
        <v>0</v>
      </c>
      <c r="BC119" s="71">
        <f t="shared" ca="1" si="1161"/>
        <v>0</v>
      </c>
      <c r="BD119" s="71">
        <f t="shared" ca="1" si="1161"/>
        <v>0</v>
      </c>
      <c r="BE119" s="71">
        <f t="shared" ca="1" si="1161"/>
        <v>0</v>
      </c>
      <c r="BF119" s="71">
        <f t="shared" ca="1" si="1161"/>
        <v>0</v>
      </c>
      <c r="BG119" s="71">
        <f t="shared" ca="1" si="1161"/>
        <v>0</v>
      </c>
      <c r="BH119" s="71">
        <f t="shared" ca="1" si="1161"/>
        <v>0</v>
      </c>
      <c r="BI119" s="71">
        <f t="shared" ca="1" si="1161"/>
        <v>0</v>
      </c>
      <c r="BJ119" s="71">
        <f t="shared" ca="1" si="1161"/>
        <v>0</v>
      </c>
      <c r="BK119" s="71">
        <f t="shared" ca="1" si="1161"/>
        <v>0</v>
      </c>
      <c r="BL119" s="71">
        <f t="shared" ca="1" si="1161"/>
        <v>0</v>
      </c>
      <c r="BM119" s="71">
        <f t="shared" ca="1" si="1161"/>
        <v>0</v>
      </c>
      <c r="BN119" s="71">
        <f t="shared" ca="1" si="1161"/>
        <v>0</v>
      </c>
      <c r="BO119" s="71">
        <f t="shared" ca="1" si="1161"/>
        <v>0</v>
      </c>
      <c r="BP119" s="71">
        <f t="shared" ca="1" si="1161"/>
        <v>0</v>
      </c>
      <c r="BQ119" s="71">
        <f t="shared" ca="1" si="1161"/>
        <v>0</v>
      </c>
      <c r="BR119" s="71">
        <f t="shared" ca="1" si="1161"/>
        <v>0</v>
      </c>
      <c r="BS119" s="71">
        <f t="shared" ca="1" si="1161"/>
        <v>0</v>
      </c>
      <c r="BT119" s="71">
        <f t="shared" ca="1" si="1161"/>
        <v>0</v>
      </c>
      <c r="BU119" s="71">
        <f t="shared" ca="1" si="1161"/>
        <v>0</v>
      </c>
      <c r="BV119" s="71">
        <f t="shared" ca="1" si="1161"/>
        <v>0</v>
      </c>
      <c r="BW119" s="71">
        <f t="shared" ref="BW119:DG119" ca="1" si="1162">BW116+BW117-BW118</f>
        <v>0</v>
      </c>
      <c r="BX119" s="71">
        <f t="shared" ca="1" si="1162"/>
        <v>0</v>
      </c>
      <c r="BY119" s="71">
        <f t="shared" ca="1" si="1162"/>
        <v>0</v>
      </c>
      <c r="BZ119" s="71">
        <f t="shared" ca="1" si="1162"/>
        <v>0</v>
      </c>
      <c r="CA119" s="71">
        <f t="shared" ca="1" si="1162"/>
        <v>0</v>
      </c>
      <c r="CB119" s="71">
        <f t="shared" ca="1" si="1162"/>
        <v>0</v>
      </c>
      <c r="CC119" s="71">
        <f t="shared" ca="1" si="1162"/>
        <v>0</v>
      </c>
      <c r="CD119" s="71">
        <f t="shared" ca="1" si="1162"/>
        <v>0</v>
      </c>
      <c r="CE119" s="71">
        <f t="shared" ca="1" si="1162"/>
        <v>0</v>
      </c>
      <c r="CF119" s="71">
        <f t="shared" ca="1" si="1162"/>
        <v>0</v>
      </c>
      <c r="CG119" s="71">
        <f t="shared" ca="1" si="1162"/>
        <v>0</v>
      </c>
      <c r="CH119" s="71">
        <f t="shared" ca="1" si="1162"/>
        <v>0</v>
      </c>
      <c r="CI119" s="71">
        <f t="shared" ca="1" si="1162"/>
        <v>0</v>
      </c>
      <c r="CJ119" s="71">
        <f t="shared" ca="1" si="1162"/>
        <v>0</v>
      </c>
      <c r="CK119" s="71">
        <f t="shared" ca="1" si="1162"/>
        <v>0</v>
      </c>
      <c r="CL119" s="71">
        <f t="shared" ca="1" si="1162"/>
        <v>0</v>
      </c>
      <c r="CM119" s="71">
        <f t="shared" ca="1" si="1162"/>
        <v>0</v>
      </c>
      <c r="CN119" s="71">
        <f t="shared" ca="1" si="1162"/>
        <v>0</v>
      </c>
      <c r="CO119" s="71">
        <f t="shared" ca="1" si="1162"/>
        <v>0</v>
      </c>
      <c r="CP119" s="71">
        <f t="shared" ca="1" si="1162"/>
        <v>0</v>
      </c>
      <c r="CQ119" s="71">
        <f t="shared" ca="1" si="1162"/>
        <v>0</v>
      </c>
      <c r="CR119" s="71">
        <f t="shared" ca="1" si="1162"/>
        <v>0</v>
      </c>
      <c r="CS119" s="71">
        <f t="shared" ca="1" si="1162"/>
        <v>0</v>
      </c>
      <c r="CT119" s="71">
        <f t="shared" ca="1" si="1162"/>
        <v>0</v>
      </c>
      <c r="CU119" s="71">
        <f t="shared" ca="1" si="1162"/>
        <v>0</v>
      </c>
      <c r="CV119" s="71">
        <f t="shared" ca="1" si="1162"/>
        <v>0</v>
      </c>
      <c r="CW119" s="71">
        <f t="shared" ca="1" si="1162"/>
        <v>0</v>
      </c>
      <c r="CX119" s="71">
        <f t="shared" ca="1" si="1162"/>
        <v>0</v>
      </c>
      <c r="CY119" s="71">
        <f t="shared" ca="1" si="1162"/>
        <v>0</v>
      </c>
      <c r="CZ119" s="71">
        <f t="shared" ca="1" si="1162"/>
        <v>0</v>
      </c>
      <c r="DA119" s="71">
        <f t="shared" ca="1" si="1162"/>
        <v>0</v>
      </c>
      <c r="DB119" s="71">
        <f t="shared" ca="1" si="1162"/>
        <v>0</v>
      </c>
      <c r="DC119" s="71">
        <f t="shared" ca="1" si="1162"/>
        <v>0</v>
      </c>
      <c r="DD119" s="71">
        <f t="shared" ca="1" si="1162"/>
        <v>0</v>
      </c>
      <c r="DE119" s="71">
        <f t="shared" ca="1" si="1162"/>
        <v>0</v>
      </c>
      <c r="DF119" s="71">
        <f t="shared" ca="1" si="1162"/>
        <v>0</v>
      </c>
      <c r="DG119" s="71">
        <f t="shared" ca="1" si="1162"/>
        <v>0</v>
      </c>
      <c r="DH119" s="71">
        <f t="shared" ref="DH119:EP119" ca="1" si="1163">DH116+DH117-DH118</f>
        <v>0</v>
      </c>
      <c r="DI119" s="71">
        <f t="shared" ca="1" si="1163"/>
        <v>0</v>
      </c>
      <c r="DJ119" s="71">
        <f t="shared" ca="1" si="1163"/>
        <v>0</v>
      </c>
      <c r="DK119" s="71">
        <f t="shared" ca="1" si="1163"/>
        <v>0</v>
      </c>
      <c r="DL119" s="71">
        <f t="shared" ca="1" si="1163"/>
        <v>0</v>
      </c>
      <c r="DM119" s="71">
        <f t="shared" ca="1" si="1163"/>
        <v>0</v>
      </c>
      <c r="DN119" s="71">
        <f t="shared" ca="1" si="1163"/>
        <v>0</v>
      </c>
      <c r="DO119" s="71">
        <f t="shared" ca="1" si="1163"/>
        <v>0</v>
      </c>
      <c r="DP119" s="71">
        <f t="shared" ca="1" si="1163"/>
        <v>0</v>
      </c>
      <c r="DQ119" s="71">
        <f t="shared" ca="1" si="1163"/>
        <v>0</v>
      </c>
      <c r="DR119" s="71">
        <f t="shared" ca="1" si="1163"/>
        <v>0</v>
      </c>
      <c r="DS119" s="71">
        <f t="shared" ca="1" si="1163"/>
        <v>0</v>
      </c>
      <c r="DT119" s="71">
        <f t="shared" ca="1" si="1163"/>
        <v>0</v>
      </c>
      <c r="DU119" s="71">
        <f t="shared" ca="1" si="1163"/>
        <v>0</v>
      </c>
      <c r="DV119" s="71">
        <f t="shared" ca="1" si="1163"/>
        <v>0</v>
      </c>
      <c r="DW119" s="71">
        <f t="shared" ca="1" si="1163"/>
        <v>0</v>
      </c>
      <c r="DX119" s="71">
        <f t="shared" ca="1" si="1163"/>
        <v>0</v>
      </c>
      <c r="DY119" s="71">
        <f t="shared" ca="1" si="1163"/>
        <v>0</v>
      </c>
      <c r="DZ119" s="71">
        <f t="shared" ca="1" si="1163"/>
        <v>0</v>
      </c>
      <c r="EA119" s="71">
        <f t="shared" ca="1" si="1163"/>
        <v>0</v>
      </c>
      <c r="EB119" s="71">
        <f t="shared" ca="1" si="1163"/>
        <v>0</v>
      </c>
      <c r="EC119" s="71">
        <f t="shared" ca="1" si="1163"/>
        <v>0</v>
      </c>
      <c r="ED119" s="71">
        <f t="shared" ca="1" si="1163"/>
        <v>0</v>
      </c>
      <c r="EE119" s="71">
        <f t="shared" ca="1" si="1163"/>
        <v>0</v>
      </c>
      <c r="EF119" s="71">
        <f t="shared" ca="1" si="1163"/>
        <v>0</v>
      </c>
      <c r="EG119" s="71">
        <f t="shared" ca="1" si="1163"/>
        <v>0</v>
      </c>
      <c r="EH119" s="71">
        <f t="shared" ca="1" si="1163"/>
        <v>0</v>
      </c>
      <c r="EI119" s="71">
        <f t="shared" ca="1" si="1163"/>
        <v>0</v>
      </c>
      <c r="EJ119" s="71">
        <f t="shared" ca="1" si="1163"/>
        <v>0</v>
      </c>
      <c r="EK119" s="71">
        <f t="shared" ca="1" si="1163"/>
        <v>0</v>
      </c>
      <c r="EL119" s="71">
        <f t="shared" ca="1" si="1163"/>
        <v>0</v>
      </c>
      <c r="EM119" s="71">
        <f t="shared" ca="1" si="1163"/>
        <v>0</v>
      </c>
      <c r="EN119" s="71">
        <f t="shared" ca="1" si="1163"/>
        <v>0</v>
      </c>
      <c r="EO119" s="71">
        <f t="shared" ca="1" si="1163"/>
        <v>0</v>
      </c>
      <c r="EP119" s="71">
        <f t="shared" ca="1" si="1163"/>
        <v>0</v>
      </c>
    </row>
    <row r="120" spans="2:146" ht="14.1" customHeight="1">
      <c r="B120" s="20"/>
      <c r="C120" s="20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  <c r="BF120" s="68"/>
      <c r="BG120" s="68"/>
      <c r="BH120" s="68"/>
      <c r="BI120" s="68"/>
      <c r="BJ120" s="68"/>
      <c r="BK120" s="68"/>
      <c r="BL120" s="68"/>
      <c r="BM120" s="68"/>
      <c r="BN120" s="68"/>
      <c r="BO120" s="68"/>
      <c r="BP120" s="68"/>
      <c r="BQ120" s="68"/>
      <c r="BR120" s="68"/>
      <c r="BS120" s="68"/>
      <c r="BT120" s="68"/>
      <c r="BU120" s="68"/>
      <c r="BV120" s="68"/>
      <c r="BW120" s="68"/>
      <c r="BX120" s="68"/>
      <c r="BY120" s="68"/>
      <c r="BZ120" s="68"/>
      <c r="CA120" s="68"/>
      <c r="CB120" s="68"/>
      <c r="CC120" s="68"/>
      <c r="CD120" s="68"/>
      <c r="CE120" s="68"/>
      <c r="CF120" s="68"/>
      <c r="CG120" s="68"/>
      <c r="CH120" s="68"/>
      <c r="CI120" s="68"/>
      <c r="CJ120" s="68"/>
      <c r="CK120" s="68"/>
      <c r="CL120" s="68"/>
      <c r="CM120" s="68"/>
      <c r="CN120" s="68"/>
      <c r="CO120" s="68"/>
      <c r="CP120" s="68"/>
      <c r="CQ120" s="68"/>
      <c r="CR120" s="68"/>
      <c r="CS120" s="68"/>
      <c r="CT120" s="68"/>
      <c r="CU120" s="68"/>
      <c r="CV120" s="68"/>
      <c r="CW120" s="68"/>
      <c r="CX120" s="68"/>
      <c r="CY120" s="68"/>
      <c r="CZ120" s="68"/>
      <c r="DA120" s="68"/>
      <c r="DB120" s="68"/>
      <c r="DC120" s="68"/>
      <c r="DD120" s="68"/>
      <c r="DE120" s="68"/>
      <c r="DF120" s="68"/>
      <c r="DG120" s="68"/>
      <c r="DH120" s="68"/>
      <c r="DI120" s="68"/>
      <c r="DJ120" s="68"/>
      <c r="DK120" s="68"/>
      <c r="DL120" s="68"/>
      <c r="DM120" s="68"/>
      <c r="DN120" s="68"/>
      <c r="DO120" s="68"/>
      <c r="DP120" s="68"/>
      <c r="DQ120" s="68"/>
      <c r="DR120" s="68"/>
      <c r="DS120" s="68"/>
      <c r="DT120" s="68"/>
      <c r="DU120" s="68"/>
      <c r="DV120" s="68"/>
      <c r="DW120" s="68"/>
      <c r="DX120" s="68"/>
      <c r="DY120" s="68"/>
      <c r="DZ120" s="68"/>
      <c r="EA120" s="68"/>
      <c r="EB120" s="68"/>
      <c r="EC120" s="68"/>
      <c r="ED120" s="68"/>
      <c r="EE120" s="68"/>
      <c r="EF120" s="68"/>
      <c r="EG120" s="68"/>
      <c r="EH120" s="68"/>
      <c r="EI120" s="68"/>
      <c r="EJ120" s="68"/>
      <c r="EK120" s="68"/>
      <c r="EL120" s="68"/>
      <c r="EM120" s="68"/>
      <c r="EN120" s="68"/>
      <c r="EO120" s="68"/>
      <c r="EP120" s="68"/>
    </row>
    <row r="121" spans="2:146" ht="14.1" customHeight="1">
      <c r="B121" s="20"/>
      <c r="C121" s="20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  <c r="BF121" s="68"/>
      <c r="BG121" s="68"/>
      <c r="BH121" s="68"/>
      <c r="BI121" s="68"/>
      <c r="BJ121" s="68"/>
      <c r="BK121" s="68"/>
      <c r="BL121" s="68"/>
      <c r="BM121" s="68"/>
      <c r="BN121" s="68"/>
      <c r="BO121" s="68"/>
      <c r="BP121" s="68"/>
      <c r="BQ121" s="68"/>
      <c r="BR121" s="68"/>
      <c r="BS121" s="68"/>
      <c r="BT121" s="68"/>
      <c r="BU121" s="68"/>
      <c r="BV121" s="68"/>
      <c r="BW121" s="68"/>
      <c r="BX121" s="68"/>
      <c r="BY121" s="68"/>
      <c r="BZ121" s="68"/>
      <c r="CA121" s="68"/>
      <c r="CB121" s="68"/>
      <c r="CC121" s="68"/>
      <c r="CD121" s="68"/>
      <c r="CE121" s="68"/>
      <c r="CF121" s="68"/>
      <c r="CG121" s="68"/>
      <c r="CH121" s="68"/>
      <c r="CI121" s="68"/>
      <c r="CJ121" s="68"/>
      <c r="CK121" s="68"/>
      <c r="CL121" s="68"/>
      <c r="CM121" s="68"/>
      <c r="CN121" s="68"/>
      <c r="CO121" s="68"/>
      <c r="CP121" s="68"/>
      <c r="CQ121" s="68"/>
      <c r="CR121" s="68"/>
      <c r="CS121" s="68"/>
      <c r="CT121" s="68"/>
      <c r="CU121" s="68"/>
      <c r="CV121" s="68"/>
      <c r="CW121" s="68"/>
      <c r="CX121" s="68"/>
      <c r="CY121" s="68"/>
      <c r="CZ121" s="68"/>
      <c r="DA121" s="68"/>
      <c r="DB121" s="68"/>
      <c r="DC121" s="68"/>
      <c r="DD121" s="68"/>
      <c r="DE121" s="68"/>
      <c r="DF121" s="68"/>
      <c r="DG121" s="68"/>
      <c r="DH121" s="68"/>
      <c r="DI121" s="68"/>
      <c r="DJ121" s="68"/>
      <c r="DK121" s="68"/>
      <c r="DL121" s="68"/>
      <c r="DM121" s="68"/>
      <c r="DN121" s="68"/>
      <c r="DO121" s="68"/>
      <c r="DP121" s="68"/>
      <c r="DQ121" s="68"/>
      <c r="DR121" s="68"/>
      <c r="DS121" s="68"/>
      <c r="DT121" s="68"/>
      <c r="DU121" s="68"/>
      <c r="DV121" s="68"/>
      <c r="DW121" s="68"/>
      <c r="DX121" s="68"/>
      <c r="DY121" s="68"/>
      <c r="DZ121" s="68"/>
      <c r="EA121" s="68"/>
      <c r="EB121" s="68"/>
      <c r="EC121" s="68"/>
      <c r="ED121" s="68"/>
      <c r="EE121" s="68"/>
      <c r="EF121" s="68"/>
      <c r="EG121" s="68"/>
      <c r="EH121" s="68"/>
      <c r="EI121" s="68"/>
      <c r="EJ121" s="68"/>
      <c r="EK121" s="68"/>
      <c r="EL121" s="68"/>
      <c r="EM121" s="68"/>
      <c r="EN121" s="68"/>
      <c r="EO121" s="68"/>
      <c r="EP121" s="68"/>
    </row>
    <row r="122" spans="2:146" ht="14.1" customHeight="1">
      <c r="B122" s="151" t="s">
        <v>89</v>
      </c>
      <c r="C122" s="20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  <c r="BK122" s="68"/>
      <c r="BL122" s="68"/>
      <c r="BM122" s="68"/>
      <c r="BN122" s="68"/>
      <c r="BO122" s="68"/>
      <c r="BP122" s="68"/>
      <c r="BQ122" s="68"/>
      <c r="BR122" s="68"/>
      <c r="BS122" s="68"/>
      <c r="BT122" s="68"/>
      <c r="BU122" s="68"/>
      <c r="BV122" s="68"/>
      <c r="BW122" s="68"/>
      <c r="BX122" s="68"/>
      <c r="BY122" s="68"/>
      <c r="BZ122" s="68"/>
      <c r="CA122" s="68"/>
      <c r="CB122" s="68"/>
      <c r="CC122" s="68"/>
      <c r="CD122" s="68"/>
      <c r="CE122" s="68"/>
      <c r="CF122" s="68"/>
      <c r="CG122" s="68"/>
      <c r="CH122" s="68"/>
      <c r="CI122" s="68"/>
      <c r="CJ122" s="68"/>
      <c r="CK122" s="68"/>
      <c r="CL122" s="68"/>
      <c r="CM122" s="68"/>
      <c r="CN122" s="68"/>
      <c r="CO122" s="68"/>
      <c r="CP122" s="68"/>
      <c r="CQ122" s="68"/>
      <c r="CR122" s="68"/>
      <c r="CS122" s="68"/>
      <c r="CT122" s="68"/>
      <c r="CU122" s="68"/>
      <c r="CV122" s="68"/>
      <c r="CW122" s="68"/>
      <c r="CX122" s="68"/>
      <c r="CY122" s="68"/>
      <c r="CZ122" s="68"/>
      <c r="DA122" s="68"/>
      <c r="DB122" s="68"/>
      <c r="DC122" s="68"/>
      <c r="DD122" s="68"/>
      <c r="DE122" s="68"/>
      <c r="DF122" s="68"/>
      <c r="DG122" s="68"/>
      <c r="DH122" s="68"/>
      <c r="DI122" s="68"/>
      <c r="DJ122" s="68"/>
      <c r="DK122" s="68"/>
      <c r="DL122" s="68"/>
      <c r="DM122" s="68"/>
      <c r="DN122" s="68"/>
      <c r="DO122" s="68"/>
      <c r="DP122" s="68"/>
      <c r="DQ122" s="68"/>
      <c r="DR122" s="68"/>
      <c r="DS122" s="68"/>
      <c r="DT122" s="68"/>
      <c r="DU122" s="68"/>
      <c r="DV122" s="68"/>
      <c r="DW122" s="68"/>
      <c r="DX122" s="68"/>
      <c r="DY122" s="68"/>
      <c r="DZ122" s="68"/>
      <c r="EA122" s="68"/>
      <c r="EB122" s="68"/>
      <c r="EC122" s="68"/>
      <c r="ED122" s="68"/>
      <c r="EE122" s="68"/>
      <c r="EF122" s="68"/>
      <c r="EG122" s="68"/>
      <c r="EH122" s="68"/>
      <c r="EI122" s="68"/>
      <c r="EJ122" s="68"/>
      <c r="EK122" s="68"/>
      <c r="EL122" s="68"/>
      <c r="EM122" s="68"/>
      <c r="EN122" s="68"/>
      <c r="EO122" s="68"/>
      <c r="EP122" s="68"/>
    </row>
    <row r="123" spans="2:146" ht="14.1" customHeight="1">
      <c r="B123" s="20" t="s">
        <v>20</v>
      </c>
      <c r="D123" s="306" t="s">
        <v>97</v>
      </c>
      <c r="E123" s="71"/>
      <c r="F123" s="82"/>
      <c r="G123" s="256"/>
      <c r="H123" s="71"/>
      <c r="I123" s="71"/>
      <c r="J123" s="71"/>
      <c r="K123" s="71">
        <f t="shared" ref="K123:AP123" ca="1" si="1164">J126*(K$4&lt;=운영종료분기)</f>
        <v>0</v>
      </c>
      <c r="L123" s="71">
        <f t="shared" ca="1" si="1164"/>
        <v>0</v>
      </c>
      <c r="M123" s="71">
        <f t="shared" ca="1" si="1164"/>
        <v>0</v>
      </c>
      <c r="N123" s="71">
        <f t="shared" ca="1" si="1164"/>
        <v>0</v>
      </c>
      <c r="O123" s="71">
        <f t="shared" ca="1" si="1164"/>
        <v>0</v>
      </c>
      <c r="P123" s="71">
        <f t="shared" ca="1" si="1164"/>
        <v>0</v>
      </c>
      <c r="Q123" s="71">
        <f t="shared" ca="1" si="1164"/>
        <v>0</v>
      </c>
      <c r="R123" s="71">
        <f t="shared" ca="1" si="1164"/>
        <v>0</v>
      </c>
      <c r="S123" s="71">
        <f t="shared" ca="1" si="1164"/>
        <v>0</v>
      </c>
      <c r="T123" s="71">
        <f t="shared" ca="1" si="1164"/>
        <v>0</v>
      </c>
      <c r="U123" s="71">
        <f t="shared" ca="1" si="1164"/>
        <v>0</v>
      </c>
      <c r="V123" s="71">
        <f t="shared" ca="1" si="1164"/>
        <v>0</v>
      </c>
      <c r="W123" s="71">
        <f t="shared" ca="1" si="1164"/>
        <v>176.51066779308354</v>
      </c>
      <c r="X123" s="71">
        <f t="shared" ca="1" si="1164"/>
        <v>0</v>
      </c>
      <c r="Y123" s="71">
        <f t="shared" ca="1" si="1164"/>
        <v>0</v>
      </c>
      <c r="Z123" s="71">
        <f t="shared" ca="1" si="1164"/>
        <v>0</v>
      </c>
      <c r="AA123" s="71">
        <f t="shared" ca="1" si="1164"/>
        <v>245.55934457903476</v>
      </c>
      <c r="AB123" s="71">
        <f t="shared" ca="1" si="1164"/>
        <v>0</v>
      </c>
      <c r="AC123" s="71">
        <f t="shared" ca="1" si="1164"/>
        <v>0</v>
      </c>
      <c r="AD123" s="71">
        <f t="shared" ca="1" si="1164"/>
        <v>0</v>
      </c>
      <c r="AE123" s="71">
        <f t="shared" ca="1" si="1164"/>
        <v>281.38688813495975</v>
      </c>
      <c r="AF123" s="71">
        <f t="shared" ca="1" si="1164"/>
        <v>0</v>
      </c>
      <c r="AG123" s="71">
        <f t="shared" ca="1" si="1164"/>
        <v>0</v>
      </c>
      <c r="AH123" s="71">
        <f t="shared" ca="1" si="1164"/>
        <v>0</v>
      </c>
      <c r="AI123" s="71">
        <f t="shared" ca="1" si="1164"/>
        <v>320.49675244488486</v>
      </c>
      <c r="AJ123" s="71">
        <f t="shared" ca="1" si="1164"/>
        <v>0</v>
      </c>
      <c r="AK123" s="71">
        <f t="shared" ca="1" si="1164"/>
        <v>0</v>
      </c>
      <c r="AL123" s="71">
        <f t="shared" ca="1" si="1164"/>
        <v>0</v>
      </c>
      <c r="AM123" s="71">
        <f t="shared" ca="1" si="1164"/>
        <v>360.1628999860402</v>
      </c>
      <c r="AN123" s="71">
        <f t="shared" ca="1" si="1164"/>
        <v>0</v>
      </c>
      <c r="AO123" s="71">
        <f t="shared" ca="1" si="1164"/>
        <v>0</v>
      </c>
      <c r="AP123" s="71">
        <f t="shared" ca="1" si="1164"/>
        <v>0</v>
      </c>
      <c r="AQ123" s="71">
        <f t="shared" ref="AQ123:BV123" ca="1" si="1165">AP126*(AQ$4&lt;=운영종료분기)</f>
        <v>459.71817180687407</v>
      </c>
      <c r="AR123" s="71">
        <f t="shared" ca="1" si="1165"/>
        <v>0</v>
      </c>
      <c r="AS123" s="71">
        <f t="shared" ca="1" si="1165"/>
        <v>0</v>
      </c>
      <c r="AT123" s="71">
        <f t="shared" ca="1" si="1165"/>
        <v>0</v>
      </c>
      <c r="AU123" s="71">
        <f t="shared" ca="1" si="1165"/>
        <v>709.94606322006518</v>
      </c>
      <c r="AV123" s="71">
        <f t="shared" ca="1" si="1165"/>
        <v>0</v>
      </c>
      <c r="AW123" s="71">
        <f t="shared" ca="1" si="1165"/>
        <v>0</v>
      </c>
      <c r="AX123" s="71">
        <f t="shared" ca="1" si="1165"/>
        <v>0</v>
      </c>
      <c r="AY123" s="71">
        <f t="shared" ca="1" si="1165"/>
        <v>777.58916744695455</v>
      </c>
      <c r="AZ123" s="71">
        <f t="shared" ca="1" si="1165"/>
        <v>0</v>
      </c>
      <c r="BA123" s="71">
        <f t="shared" ca="1" si="1165"/>
        <v>0</v>
      </c>
      <c r="BB123" s="71">
        <f t="shared" ca="1" si="1165"/>
        <v>0</v>
      </c>
      <c r="BC123" s="71">
        <f t="shared" ca="1" si="1165"/>
        <v>845.10281383400627</v>
      </c>
      <c r="BD123" s="71">
        <f t="shared" ca="1" si="1165"/>
        <v>0</v>
      </c>
      <c r="BE123" s="71">
        <f t="shared" ca="1" si="1165"/>
        <v>0</v>
      </c>
      <c r="BF123" s="71">
        <f t="shared" ca="1" si="1165"/>
        <v>0</v>
      </c>
      <c r="BG123" s="71">
        <f t="shared" ca="1" si="1165"/>
        <v>912.484800314361</v>
      </c>
      <c r="BH123" s="71">
        <f t="shared" ca="1" si="1165"/>
        <v>0</v>
      </c>
      <c r="BI123" s="71">
        <f t="shared" ca="1" si="1165"/>
        <v>0</v>
      </c>
      <c r="BJ123" s="71">
        <f t="shared" ca="1" si="1165"/>
        <v>0</v>
      </c>
      <c r="BK123" s="71">
        <f t="shared" ca="1" si="1165"/>
        <v>979.73288658616616</v>
      </c>
      <c r="BL123" s="71">
        <f t="shared" ca="1" si="1165"/>
        <v>0</v>
      </c>
      <c r="BM123" s="71">
        <f t="shared" ca="1" si="1165"/>
        <v>0</v>
      </c>
      <c r="BN123" s="71">
        <f t="shared" ca="1" si="1165"/>
        <v>0</v>
      </c>
      <c r="BO123" s="71">
        <f t="shared" ca="1" si="1165"/>
        <v>1046.844793434982</v>
      </c>
      <c r="BP123" s="71">
        <f t="shared" ca="1" si="1165"/>
        <v>0</v>
      </c>
      <c r="BQ123" s="71">
        <f t="shared" ca="1" si="1165"/>
        <v>0</v>
      </c>
      <c r="BR123" s="71">
        <f t="shared" ca="1" si="1165"/>
        <v>0</v>
      </c>
      <c r="BS123" s="71">
        <f t="shared" ca="1" si="1165"/>
        <v>1113.8182020439231</v>
      </c>
      <c r="BT123" s="71">
        <f t="shared" ca="1" si="1165"/>
        <v>0</v>
      </c>
      <c r="BU123" s="71">
        <f t="shared" ca="1" si="1165"/>
        <v>0</v>
      </c>
      <c r="BV123" s="71">
        <f t="shared" ca="1" si="1165"/>
        <v>0</v>
      </c>
      <c r="BW123" s="71">
        <f t="shared" ref="BW123:DB123" ca="1" si="1166">BV126*(BW$4&lt;=운영종료분기)</f>
        <v>1180.6507532913399</v>
      </c>
      <c r="BX123" s="71">
        <f t="shared" ca="1" si="1166"/>
        <v>0</v>
      </c>
      <c r="BY123" s="71">
        <f t="shared" ca="1" si="1166"/>
        <v>0</v>
      </c>
      <c r="BZ123" s="71">
        <f t="shared" ca="1" si="1166"/>
        <v>0</v>
      </c>
      <c r="CA123" s="71">
        <f t="shared" ca="1" si="1166"/>
        <v>1247.3400470357947</v>
      </c>
      <c r="CB123" s="71">
        <f t="shared" ca="1" si="1166"/>
        <v>0</v>
      </c>
      <c r="CC123" s="71">
        <f t="shared" ca="1" si="1166"/>
        <v>0</v>
      </c>
      <c r="CD123" s="71">
        <f t="shared" ca="1" si="1166"/>
        <v>0</v>
      </c>
      <c r="CE123" s="71">
        <f t="shared" ca="1" si="1166"/>
        <v>1313.8836413881143</v>
      </c>
      <c r="CF123" s="71">
        <f t="shared" ca="1" si="1166"/>
        <v>0</v>
      </c>
      <c r="CG123" s="71">
        <f t="shared" ca="1" si="1166"/>
        <v>0</v>
      </c>
      <c r="CH123" s="71">
        <f t="shared" ca="1" si="1166"/>
        <v>0</v>
      </c>
      <c r="CI123" s="71">
        <f t="shared" ca="1" si="1166"/>
        <v>1378.3564152514994</v>
      </c>
      <c r="CJ123" s="71">
        <f t="shared" ca="1" si="1166"/>
        <v>0</v>
      </c>
      <c r="CK123" s="71">
        <f t="shared" ca="1" si="1166"/>
        <v>0</v>
      </c>
      <c r="CL123" s="71">
        <f t="shared" ca="1" si="1166"/>
        <v>0</v>
      </c>
      <c r="CM123" s="71">
        <f t="shared" ca="1" si="1166"/>
        <v>1365.2668370982385</v>
      </c>
      <c r="CN123" s="71">
        <f t="shared" ca="1" si="1166"/>
        <v>0</v>
      </c>
      <c r="CO123" s="71">
        <f t="shared" ca="1" si="1166"/>
        <v>0</v>
      </c>
      <c r="CP123" s="71">
        <f t="shared" ca="1" si="1166"/>
        <v>0</v>
      </c>
      <c r="CQ123" s="71">
        <f t="shared" ca="1" si="1166"/>
        <v>1374.5601959393853</v>
      </c>
      <c r="CR123" s="71">
        <f t="shared" ca="1" si="1166"/>
        <v>0</v>
      </c>
      <c r="CS123" s="71">
        <f t="shared" ca="1" si="1166"/>
        <v>0</v>
      </c>
      <c r="CT123" s="71">
        <f t="shared" ca="1" si="1166"/>
        <v>0</v>
      </c>
      <c r="CU123" s="71">
        <f t="shared" ca="1" si="1166"/>
        <v>0</v>
      </c>
      <c r="CV123" s="71">
        <f t="shared" ca="1" si="1166"/>
        <v>0</v>
      </c>
      <c r="CW123" s="71">
        <f t="shared" ca="1" si="1166"/>
        <v>0</v>
      </c>
      <c r="CX123" s="71">
        <f t="shared" ca="1" si="1166"/>
        <v>0</v>
      </c>
      <c r="CY123" s="71">
        <f t="shared" ca="1" si="1166"/>
        <v>0</v>
      </c>
      <c r="CZ123" s="71">
        <f t="shared" ca="1" si="1166"/>
        <v>0</v>
      </c>
      <c r="DA123" s="71">
        <f t="shared" ca="1" si="1166"/>
        <v>0</v>
      </c>
      <c r="DB123" s="71">
        <f t="shared" ca="1" si="1166"/>
        <v>0</v>
      </c>
      <c r="DC123" s="71">
        <f t="shared" ref="DC123:DG123" ca="1" si="1167">DB126*(DC$4&lt;=운영종료분기)</f>
        <v>0</v>
      </c>
      <c r="DD123" s="71">
        <f t="shared" ca="1" si="1167"/>
        <v>0</v>
      </c>
      <c r="DE123" s="71">
        <f t="shared" ca="1" si="1167"/>
        <v>0</v>
      </c>
      <c r="DF123" s="71">
        <f t="shared" ca="1" si="1167"/>
        <v>0</v>
      </c>
      <c r="DG123" s="71">
        <f t="shared" ca="1" si="1167"/>
        <v>0</v>
      </c>
      <c r="DH123" s="71">
        <f t="shared" ref="DH123" ca="1" si="1168">DG126*(DH$4&lt;=운영종료분기)</f>
        <v>0</v>
      </c>
      <c r="DI123" s="71">
        <f t="shared" ref="DI123" ca="1" si="1169">DH126*(DI$4&lt;=운영종료분기)</f>
        <v>0</v>
      </c>
      <c r="DJ123" s="71">
        <f t="shared" ref="DJ123" ca="1" si="1170">DI126*(DJ$4&lt;=운영종료분기)</f>
        <v>0</v>
      </c>
      <c r="DK123" s="71">
        <f t="shared" ref="DK123" ca="1" si="1171">DJ126*(DK$4&lt;=운영종료분기)</f>
        <v>0</v>
      </c>
      <c r="DL123" s="71">
        <f t="shared" ref="DL123" ca="1" si="1172">DK126*(DL$4&lt;=운영종료분기)</f>
        <v>0</v>
      </c>
      <c r="DM123" s="71">
        <f t="shared" ref="DM123" ca="1" si="1173">DL126*(DM$4&lt;=운영종료분기)</f>
        <v>0</v>
      </c>
      <c r="DN123" s="71">
        <f t="shared" ref="DN123" ca="1" si="1174">DM126*(DN$4&lt;=운영종료분기)</f>
        <v>0</v>
      </c>
      <c r="DO123" s="71">
        <f t="shared" ref="DO123" ca="1" si="1175">DN126*(DO$4&lt;=운영종료분기)</f>
        <v>0</v>
      </c>
      <c r="DP123" s="71">
        <f t="shared" ref="DP123" ca="1" si="1176">DO126*(DP$4&lt;=운영종료분기)</f>
        <v>0</v>
      </c>
      <c r="DQ123" s="71">
        <f t="shared" ref="DQ123" ca="1" si="1177">DP126*(DQ$4&lt;=운영종료분기)</f>
        <v>0</v>
      </c>
      <c r="DR123" s="71">
        <f t="shared" ref="DR123" ca="1" si="1178">DQ126*(DR$4&lt;=운영종료분기)</f>
        <v>0</v>
      </c>
      <c r="DS123" s="71">
        <f t="shared" ref="DS123" ca="1" si="1179">DR126*(DS$4&lt;=운영종료분기)</f>
        <v>0</v>
      </c>
      <c r="DT123" s="71">
        <f t="shared" ref="DT123" ca="1" si="1180">DS126*(DT$4&lt;=운영종료분기)</f>
        <v>0</v>
      </c>
      <c r="DU123" s="71">
        <f t="shared" ref="DU123" ca="1" si="1181">DT126*(DU$4&lt;=운영종료분기)</f>
        <v>0</v>
      </c>
      <c r="DV123" s="71">
        <f t="shared" ref="DV123" ca="1" si="1182">DU126*(DV$4&lt;=운영종료분기)</f>
        <v>0</v>
      </c>
      <c r="DW123" s="71">
        <f t="shared" ref="DW123" ca="1" si="1183">DV126*(DW$4&lt;=운영종료분기)</f>
        <v>0</v>
      </c>
      <c r="DX123" s="71">
        <f t="shared" ref="DX123" ca="1" si="1184">DW126*(DX$4&lt;=운영종료분기)</f>
        <v>0</v>
      </c>
      <c r="DY123" s="71">
        <f t="shared" ref="DY123" ca="1" si="1185">DX126*(DY$4&lt;=운영종료분기)</f>
        <v>0</v>
      </c>
      <c r="DZ123" s="71">
        <f t="shared" ref="DZ123" ca="1" si="1186">DY126*(DZ$4&lt;=운영종료분기)</f>
        <v>0</v>
      </c>
      <c r="EA123" s="71">
        <f t="shared" ref="EA123" ca="1" si="1187">DZ126*(EA$4&lt;=운영종료분기)</f>
        <v>0</v>
      </c>
      <c r="EB123" s="71">
        <f t="shared" ref="EB123" ca="1" si="1188">EA126*(EB$4&lt;=운영종료분기)</f>
        <v>0</v>
      </c>
      <c r="EC123" s="71">
        <f t="shared" ref="EC123" ca="1" si="1189">EB126*(EC$4&lt;=운영종료분기)</f>
        <v>0</v>
      </c>
      <c r="ED123" s="71">
        <f t="shared" ref="ED123" ca="1" si="1190">EC126*(ED$4&lt;=운영종료분기)</f>
        <v>0</v>
      </c>
      <c r="EE123" s="71">
        <f t="shared" ref="EE123" ca="1" si="1191">ED126*(EE$4&lt;=운영종료분기)</f>
        <v>0</v>
      </c>
      <c r="EF123" s="71">
        <f t="shared" ref="EF123" ca="1" si="1192">EE126*(EF$4&lt;=운영종료분기)</f>
        <v>0</v>
      </c>
      <c r="EG123" s="71">
        <f t="shared" ref="EG123" ca="1" si="1193">EF126*(EG$4&lt;=운영종료분기)</f>
        <v>0</v>
      </c>
      <c r="EH123" s="71">
        <f t="shared" ref="EH123" ca="1" si="1194">EG126*(EH$4&lt;=운영종료분기)</f>
        <v>0</v>
      </c>
      <c r="EI123" s="71">
        <f t="shared" ref="EI123" ca="1" si="1195">EH126*(EI$4&lt;=운영종료분기)</f>
        <v>0</v>
      </c>
      <c r="EJ123" s="71">
        <f t="shared" ref="EJ123" ca="1" si="1196">EI126*(EJ$4&lt;=운영종료분기)</f>
        <v>0</v>
      </c>
      <c r="EK123" s="71">
        <f t="shared" ref="EK123" ca="1" si="1197">EJ126*(EK$4&lt;=운영종료분기)</f>
        <v>0</v>
      </c>
      <c r="EL123" s="71">
        <f t="shared" ref="EL123" ca="1" si="1198">EK126*(EL$4&lt;=운영종료분기)</f>
        <v>0</v>
      </c>
      <c r="EM123" s="71">
        <f t="shared" ref="EM123" ca="1" si="1199">EL126*(EM$4&lt;=운영종료분기)</f>
        <v>0</v>
      </c>
      <c r="EN123" s="71">
        <f t="shared" ref="EN123" ca="1" si="1200">EM126*(EN$4&lt;=운영종료분기)</f>
        <v>0</v>
      </c>
      <c r="EO123" s="71">
        <f t="shared" ref="EO123" ca="1" si="1201">EN126*(EO$4&lt;=운영종료분기)</f>
        <v>0</v>
      </c>
      <c r="EP123" s="71">
        <f t="shared" ref="EP123" ca="1" si="1202">EO126*(EP$4&lt;=운영종료분기)</f>
        <v>0</v>
      </c>
    </row>
    <row r="124" spans="2:146" ht="14.1" customHeight="1">
      <c r="B124" s="139" t="s">
        <v>21</v>
      </c>
      <c r="C124" s="141"/>
      <c r="D124" s="308" t="s">
        <v>97</v>
      </c>
      <c r="E124" s="217">
        <f ca="1">SUM(G124:EP124)</f>
        <v>16762.222170659308</v>
      </c>
      <c r="F124" s="236"/>
      <c r="G124" s="236"/>
      <c r="H124" s="217"/>
      <c r="I124" s="217"/>
      <c r="J124" s="217"/>
      <c r="K124" s="217">
        <f ca="1">SUMIF('IS(Y)'!$5:$5,'BS(Q)'!K$6,'IS(Y)'!55:55)</f>
        <v>0</v>
      </c>
      <c r="L124" s="217">
        <f ca="1">SUMIF('IS(Y)'!$5:$5,'BS(Q)'!L$6,'IS(Y)'!55:55)</f>
        <v>0</v>
      </c>
      <c r="M124" s="217">
        <f ca="1">SUMIF('IS(Y)'!$5:$5,'BS(Q)'!M$6,'IS(Y)'!55:55)</f>
        <v>0</v>
      </c>
      <c r="N124" s="217">
        <f ca="1">SUMIF('IS(Y)'!$5:$5,'BS(Q)'!N$6,'IS(Y)'!55:55)</f>
        <v>0</v>
      </c>
      <c r="O124" s="217">
        <f ca="1">SUMIF('IS(Y)'!$5:$5,'BS(Q)'!O$6,'IS(Y)'!55:55)</f>
        <v>0</v>
      </c>
      <c r="P124" s="217">
        <f ca="1">SUMIF('IS(Y)'!$5:$5,'BS(Q)'!P$6,'IS(Y)'!55:55)</f>
        <v>0</v>
      </c>
      <c r="Q124" s="217">
        <f ca="1">SUMIF('IS(Y)'!$5:$5,'BS(Q)'!Q$6,'IS(Y)'!55:55)</f>
        <v>0</v>
      </c>
      <c r="R124" s="217">
        <f ca="1">SUMIF('IS(Y)'!$5:$5,'BS(Q)'!R$6,'IS(Y)'!55:55)</f>
        <v>0</v>
      </c>
      <c r="S124" s="217">
        <f ca="1">SUMIF('IS(Y)'!$5:$5,'BS(Q)'!S$6,'IS(Y)'!55:55)</f>
        <v>0</v>
      </c>
      <c r="T124" s="217">
        <f ca="1">SUMIF('IS(Y)'!$5:$5,'BS(Q)'!T$6,'IS(Y)'!55:55)</f>
        <v>0</v>
      </c>
      <c r="U124" s="217">
        <f ca="1">SUMIF('IS(Y)'!$5:$5,'BS(Q)'!U$6,'IS(Y)'!55:55)</f>
        <v>0</v>
      </c>
      <c r="V124" s="217">
        <f ca="1">SUMIF('IS(Y)'!$5:$5,'BS(Q)'!V$6,'IS(Y)'!55:55)</f>
        <v>176.51066779308354</v>
      </c>
      <c r="W124" s="217">
        <f ca="1">SUMIF('IS(Y)'!$5:$5,'BS(Q)'!W$6,'IS(Y)'!55:55)</f>
        <v>0</v>
      </c>
      <c r="X124" s="217">
        <f ca="1">SUMIF('IS(Y)'!$5:$5,'BS(Q)'!X$6,'IS(Y)'!55:55)</f>
        <v>0</v>
      </c>
      <c r="Y124" s="217">
        <f ca="1">SUMIF('IS(Y)'!$5:$5,'BS(Q)'!Y$6,'IS(Y)'!55:55)</f>
        <v>0</v>
      </c>
      <c r="Z124" s="217">
        <f ca="1">SUMIF('IS(Y)'!$5:$5,'BS(Q)'!Z$6,'IS(Y)'!55:55)</f>
        <v>245.55934457903476</v>
      </c>
      <c r="AA124" s="217">
        <f ca="1">SUMIF('IS(Y)'!$5:$5,'BS(Q)'!AA$6,'IS(Y)'!55:55)</f>
        <v>0</v>
      </c>
      <c r="AB124" s="217">
        <f ca="1">SUMIF('IS(Y)'!$5:$5,'BS(Q)'!AB$6,'IS(Y)'!55:55)</f>
        <v>0</v>
      </c>
      <c r="AC124" s="217">
        <f ca="1">SUMIF('IS(Y)'!$5:$5,'BS(Q)'!AC$6,'IS(Y)'!55:55)</f>
        <v>0</v>
      </c>
      <c r="AD124" s="217">
        <f ca="1">SUMIF('IS(Y)'!$5:$5,'BS(Q)'!AD$6,'IS(Y)'!55:55)</f>
        <v>281.38688813495975</v>
      </c>
      <c r="AE124" s="217">
        <f ca="1">SUMIF('IS(Y)'!$5:$5,'BS(Q)'!AE$6,'IS(Y)'!55:55)</f>
        <v>0</v>
      </c>
      <c r="AF124" s="217">
        <f ca="1">SUMIF('IS(Y)'!$5:$5,'BS(Q)'!AF$6,'IS(Y)'!55:55)</f>
        <v>0</v>
      </c>
      <c r="AG124" s="217">
        <f ca="1">SUMIF('IS(Y)'!$5:$5,'BS(Q)'!AG$6,'IS(Y)'!55:55)</f>
        <v>0</v>
      </c>
      <c r="AH124" s="217">
        <f ca="1">SUMIF('IS(Y)'!$5:$5,'BS(Q)'!AH$6,'IS(Y)'!55:55)</f>
        <v>320.49675244488486</v>
      </c>
      <c r="AI124" s="217">
        <f ca="1">SUMIF('IS(Y)'!$5:$5,'BS(Q)'!AI$6,'IS(Y)'!55:55)</f>
        <v>0</v>
      </c>
      <c r="AJ124" s="217">
        <f ca="1">SUMIF('IS(Y)'!$5:$5,'BS(Q)'!AJ$6,'IS(Y)'!55:55)</f>
        <v>0</v>
      </c>
      <c r="AK124" s="217">
        <f ca="1">SUMIF('IS(Y)'!$5:$5,'BS(Q)'!AK$6,'IS(Y)'!55:55)</f>
        <v>0</v>
      </c>
      <c r="AL124" s="217">
        <f ca="1">SUMIF('IS(Y)'!$5:$5,'BS(Q)'!AL$6,'IS(Y)'!55:55)</f>
        <v>360.1628999860402</v>
      </c>
      <c r="AM124" s="217">
        <f ca="1">SUMIF('IS(Y)'!$5:$5,'BS(Q)'!AM$6,'IS(Y)'!55:55)</f>
        <v>0</v>
      </c>
      <c r="AN124" s="217">
        <f ca="1">SUMIF('IS(Y)'!$5:$5,'BS(Q)'!AN$6,'IS(Y)'!55:55)</f>
        <v>0</v>
      </c>
      <c r="AO124" s="217">
        <f ca="1">SUMIF('IS(Y)'!$5:$5,'BS(Q)'!AO$6,'IS(Y)'!55:55)</f>
        <v>0</v>
      </c>
      <c r="AP124" s="217">
        <f ca="1">SUMIF('IS(Y)'!$5:$5,'BS(Q)'!AP$6,'IS(Y)'!55:55)</f>
        <v>459.71817180687407</v>
      </c>
      <c r="AQ124" s="217">
        <f ca="1">SUMIF('IS(Y)'!$5:$5,'BS(Q)'!AQ$6,'IS(Y)'!55:55)</f>
        <v>0</v>
      </c>
      <c r="AR124" s="217">
        <f ca="1">SUMIF('IS(Y)'!$5:$5,'BS(Q)'!AR$6,'IS(Y)'!55:55)</f>
        <v>0</v>
      </c>
      <c r="AS124" s="217">
        <f ca="1">SUMIF('IS(Y)'!$5:$5,'BS(Q)'!AS$6,'IS(Y)'!55:55)</f>
        <v>0</v>
      </c>
      <c r="AT124" s="217">
        <f ca="1">SUMIF('IS(Y)'!$5:$5,'BS(Q)'!AT$6,'IS(Y)'!55:55)</f>
        <v>709.94606322006518</v>
      </c>
      <c r="AU124" s="217">
        <f ca="1">SUMIF('IS(Y)'!$5:$5,'BS(Q)'!AU$6,'IS(Y)'!55:55)</f>
        <v>0</v>
      </c>
      <c r="AV124" s="217">
        <f ca="1">SUMIF('IS(Y)'!$5:$5,'BS(Q)'!AV$6,'IS(Y)'!55:55)</f>
        <v>0</v>
      </c>
      <c r="AW124" s="217">
        <f ca="1">SUMIF('IS(Y)'!$5:$5,'BS(Q)'!AW$6,'IS(Y)'!55:55)</f>
        <v>0</v>
      </c>
      <c r="AX124" s="217">
        <f ca="1">SUMIF('IS(Y)'!$5:$5,'BS(Q)'!AX$6,'IS(Y)'!55:55)</f>
        <v>777.58916744695455</v>
      </c>
      <c r="AY124" s="217">
        <f ca="1">SUMIF('IS(Y)'!$5:$5,'BS(Q)'!AY$6,'IS(Y)'!55:55)</f>
        <v>0</v>
      </c>
      <c r="AZ124" s="217">
        <f ca="1">SUMIF('IS(Y)'!$5:$5,'BS(Q)'!AZ$6,'IS(Y)'!55:55)</f>
        <v>0</v>
      </c>
      <c r="BA124" s="217">
        <f ca="1">SUMIF('IS(Y)'!$5:$5,'BS(Q)'!BA$6,'IS(Y)'!55:55)</f>
        <v>0</v>
      </c>
      <c r="BB124" s="217">
        <f ca="1">SUMIF('IS(Y)'!$5:$5,'BS(Q)'!BB$6,'IS(Y)'!55:55)</f>
        <v>845.10281383400627</v>
      </c>
      <c r="BC124" s="217">
        <f ca="1">SUMIF('IS(Y)'!$5:$5,'BS(Q)'!BC$6,'IS(Y)'!55:55)</f>
        <v>0</v>
      </c>
      <c r="BD124" s="217">
        <f ca="1">SUMIF('IS(Y)'!$5:$5,'BS(Q)'!BD$6,'IS(Y)'!55:55)</f>
        <v>0</v>
      </c>
      <c r="BE124" s="217">
        <f ca="1">SUMIF('IS(Y)'!$5:$5,'BS(Q)'!BE$6,'IS(Y)'!55:55)</f>
        <v>0</v>
      </c>
      <c r="BF124" s="217">
        <f ca="1">SUMIF('IS(Y)'!$5:$5,'BS(Q)'!BF$6,'IS(Y)'!55:55)</f>
        <v>912.484800314361</v>
      </c>
      <c r="BG124" s="217">
        <f ca="1">SUMIF('IS(Y)'!$5:$5,'BS(Q)'!BG$6,'IS(Y)'!55:55)</f>
        <v>0</v>
      </c>
      <c r="BH124" s="217">
        <f ca="1">SUMIF('IS(Y)'!$5:$5,'BS(Q)'!BH$6,'IS(Y)'!55:55)</f>
        <v>0</v>
      </c>
      <c r="BI124" s="217">
        <f ca="1">SUMIF('IS(Y)'!$5:$5,'BS(Q)'!BI$6,'IS(Y)'!55:55)</f>
        <v>0</v>
      </c>
      <c r="BJ124" s="217">
        <f ca="1">SUMIF('IS(Y)'!$5:$5,'BS(Q)'!BJ$6,'IS(Y)'!55:55)</f>
        <v>979.73288658616616</v>
      </c>
      <c r="BK124" s="217">
        <f ca="1">SUMIF('IS(Y)'!$5:$5,'BS(Q)'!BK$6,'IS(Y)'!55:55)</f>
        <v>0</v>
      </c>
      <c r="BL124" s="217">
        <f ca="1">SUMIF('IS(Y)'!$5:$5,'BS(Q)'!BL$6,'IS(Y)'!55:55)</f>
        <v>0</v>
      </c>
      <c r="BM124" s="217">
        <f ca="1">SUMIF('IS(Y)'!$5:$5,'BS(Q)'!BM$6,'IS(Y)'!55:55)</f>
        <v>0</v>
      </c>
      <c r="BN124" s="217">
        <f ca="1">SUMIF('IS(Y)'!$5:$5,'BS(Q)'!BN$6,'IS(Y)'!55:55)</f>
        <v>1046.844793434982</v>
      </c>
      <c r="BO124" s="217">
        <f ca="1">SUMIF('IS(Y)'!$5:$5,'BS(Q)'!BO$6,'IS(Y)'!55:55)</f>
        <v>0</v>
      </c>
      <c r="BP124" s="217">
        <f ca="1">SUMIF('IS(Y)'!$5:$5,'BS(Q)'!BP$6,'IS(Y)'!55:55)</f>
        <v>0</v>
      </c>
      <c r="BQ124" s="217">
        <f ca="1">SUMIF('IS(Y)'!$5:$5,'BS(Q)'!BQ$6,'IS(Y)'!55:55)</f>
        <v>0</v>
      </c>
      <c r="BR124" s="217">
        <f ca="1">SUMIF('IS(Y)'!$5:$5,'BS(Q)'!BR$6,'IS(Y)'!55:55)</f>
        <v>1113.8182020439231</v>
      </c>
      <c r="BS124" s="217">
        <f ca="1">SUMIF('IS(Y)'!$5:$5,'BS(Q)'!BS$6,'IS(Y)'!55:55)</f>
        <v>0</v>
      </c>
      <c r="BT124" s="217">
        <f ca="1">SUMIF('IS(Y)'!$5:$5,'BS(Q)'!BT$6,'IS(Y)'!55:55)</f>
        <v>0</v>
      </c>
      <c r="BU124" s="217">
        <f ca="1">SUMIF('IS(Y)'!$5:$5,'BS(Q)'!BU$6,'IS(Y)'!55:55)</f>
        <v>0</v>
      </c>
      <c r="BV124" s="217">
        <f ca="1">SUMIF('IS(Y)'!$5:$5,'BS(Q)'!BV$6,'IS(Y)'!55:55)</f>
        <v>1180.6507532913399</v>
      </c>
      <c r="BW124" s="217">
        <f ca="1">SUMIF('IS(Y)'!$5:$5,'BS(Q)'!BW$6,'IS(Y)'!55:55)</f>
        <v>0</v>
      </c>
      <c r="BX124" s="217">
        <f ca="1">SUMIF('IS(Y)'!$5:$5,'BS(Q)'!BX$6,'IS(Y)'!55:55)</f>
        <v>0</v>
      </c>
      <c r="BY124" s="217">
        <f ca="1">SUMIF('IS(Y)'!$5:$5,'BS(Q)'!BY$6,'IS(Y)'!55:55)</f>
        <v>0</v>
      </c>
      <c r="BZ124" s="217">
        <f ca="1">SUMIF('IS(Y)'!$5:$5,'BS(Q)'!BZ$6,'IS(Y)'!55:55)</f>
        <v>1247.3400470357947</v>
      </c>
      <c r="CA124" s="217">
        <f ca="1">SUMIF('IS(Y)'!$5:$5,'BS(Q)'!CA$6,'IS(Y)'!55:55)</f>
        <v>0</v>
      </c>
      <c r="CB124" s="217">
        <f ca="1">SUMIF('IS(Y)'!$5:$5,'BS(Q)'!CB$6,'IS(Y)'!55:55)</f>
        <v>0</v>
      </c>
      <c r="CC124" s="217">
        <f ca="1">SUMIF('IS(Y)'!$5:$5,'BS(Q)'!CC$6,'IS(Y)'!55:55)</f>
        <v>0</v>
      </c>
      <c r="CD124" s="217">
        <f ca="1">SUMIF('IS(Y)'!$5:$5,'BS(Q)'!CD$6,'IS(Y)'!55:55)</f>
        <v>1313.8836413881143</v>
      </c>
      <c r="CE124" s="217">
        <f ca="1">SUMIF('IS(Y)'!$5:$5,'BS(Q)'!CE$6,'IS(Y)'!55:55)</f>
        <v>0</v>
      </c>
      <c r="CF124" s="217">
        <f ca="1">SUMIF('IS(Y)'!$5:$5,'BS(Q)'!CF$6,'IS(Y)'!55:55)</f>
        <v>0</v>
      </c>
      <c r="CG124" s="217">
        <f ca="1">SUMIF('IS(Y)'!$5:$5,'BS(Q)'!CG$6,'IS(Y)'!55:55)</f>
        <v>0</v>
      </c>
      <c r="CH124" s="217">
        <f ca="1">SUMIF('IS(Y)'!$5:$5,'BS(Q)'!CH$6,'IS(Y)'!55:55)</f>
        <v>1378.3564152514994</v>
      </c>
      <c r="CI124" s="217">
        <f ca="1">SUMIF('IS(Y)'!$5:$5,'BS(Q)'!CI$6,'IS(Y)'!55:55)</f>
        <v>0</v>
      </c>
      <c r="CJ124" s="217">
        <f ca="1">SUMIF('IS(Y)'!$5:$5,'BS(Q)'!CJ$6,'IS(Y)'!55:55)</f>
        <v>0</v>
      </c>
      <c r="CK124" s="217">
        <f ca="1">SUMIF('IS(Y)'!$5:$5,'BS(Q)'!CK$6,'IS(Y)'!55:55)</f>
        <v>0</v>
      </c>
      <c r="CL124" s="217">
        <f ca="1">SUMIF('IS(Y)'!$5:$5,'BS(Q)'!CL$6,'IS(Y)'!55:55)</f>
        <v>1365.2668370982385</v>
      </c>
      <c r="CM124" s="217">
        <f ca="1">SUMIF('IS(Y)'!$5:$5,'BS(Q)'!CM$6,'IS(Y)'!55:55)</f>
        <v>0</v>
      </c>
      <c r="CN124" s="217">
        <f ca="1">SUMIF('IS(Y)'!$5:$5,'BS(Q)'!CN$6,'IS(Y)'!55:55)</f>
        <v>0</v>
      </c>
      <c r="CO124" s="217">
        <f ca="1">SUMIF('IS(Y)'!$5:$5,'BS(Q)'!CO$6,'IS(Y)'!55:55)</f>
        <v>0</v>
      </c>
      <c r="CP124" s="217">
        <f ca="1">SUMIF('IS(Y)'!$5:$5,'BS(Q)'!CP$6,'IS(Y)'!55:55)</f>
        <v>1374.5601959393853</v>
      </c>
      <c r="CQ124" s="217">
        <f ca="1">SUMIF('IS(Y)'!$5:$5,'BS(Q)'!CQ$6,'IS(Y)'!55:55)</f>
        <v>0</v>
      </c>
      <c r="CR124" s="217">
        <f ca="1">SUMIF('IS(Y)'!$5:$5,'BS(Q)'!CR$6,'IS(Y)'!55:55)</f>
        <v>0</v>
      </c>
      <c r="CS124" s="217">
        <f ca="1">SUMIF('IS(Y)'!$5:$5,'BS(Q)'!CS$6,'IS(Y)'!55:55)</f>
        <v>672.81082902960168</v>
      </c>
      <c r="CT124" s="217">
        <f ca="1">SUMIF('IS(Y)'!$5:$5,'BS(Q)'!CT$6,'IS(Y)'!55:55)</f>
        <v>0</v>
      </c>
      <c r="CU124" s="217">
        <f ca="1">SUMIF('IS(Y)'!$5:$5,'BS(Q)'!CU$6,'IS(Y)'!55:55)</f>
        <v>0</v>
      </c>
      <c r="CV124" s="217">
        <f ca="1">SUMIF('IS(Y)'!$5:$5,'BS(Q)'!CV$6,'IS(Y)'!55:55)</f>
        <v>0</v>
      </c>
      <c r="CW124" s="217">
        <f ca="1">SUMIF('IS(Y)'!$5:$5,'BS(Q)'!CW$6,'IS(Y)'!55:55)</f>
        <v>0</v>
      </c>
      <c r="CX124" s="217">
        <f ca="1">SUMIF('IS(Y)'!$5:$5,'BS(Q)'!CX$6,'IS(Y)'!55:55)</f>
        <v>0</v>
      </c>
      <c r="CY124" s="217">
        <f ca="1">SUMIF('IS(Y)'!$5:$5,'BS(Q)'!CY$6,'IS(Y)'!55:55)</f>
        <v>0</v>
      </c>
      <c r="CZ124" s="217">
        <f ca="1">SUMIF('IS(Y)'!$5:$5,'BS(Q)'!CZ$6,'IS(Y)'!55:55)</f>
        <v>0</v>
      </c>
      <c r="DA124" s="217">
        <f ca="1">SUMIF('IS(Y)'!$5:$5,'BS(Q)'!DA$6,'IS(Y)'!55:55)</f>
        <v>0</v>
      </c>
      <c r="DB124" s="217">
        <f ca="1">SUMIF('IS(Y)'!$5:$5,'BS(Q)'!DB$6,'IS(Y)'!55:55)</f>
        <v>0</v>
      </c>
      <c r="DC124" s="217">
        <f ca="1">SUMIF('IS(Y)'!$5:$5,'BS(Q)'!DC$6,'IS(Y)'!55:55)</f>
        <v>0</v>
      </c>
      <c r="DD124" s="217">
        <f ca="1">SUMIF('IS(Y)'!$5:$5,'BS(Q)'!DD$6,'IS(Y)'!55:55)</f>
        <v>0</v>
      </c>
      <c r="DE124" s="217">
        <f ca="1">SUMIF('IS(Y)'!$5:$5,'BS(Q)'!DE$6,'IS(Y)'!55:55)</f>
        <v>0</v>
      </c>
      <c r="DF124" s="217">
        <f ca="1">SUMIF('IS(Y)'!$5:$5,'BS(Q)'!DF$6,'IS(Y)'!55:55)</f>
        <v>0</v>
      </c>
      <c r="DG124" s="217">
        <f ca="1">SUMIF('IS(Y)'!$5:$5,'BS(Q)'!DG$6,'IS(Y)'!55:55)</f>
        <v>0</v>
      </c>
      <c r="DH124" s="217">
        <f ca="1">SUMIF('IS(Y)'!$5:$5,'BS(Q)'!DH$6,'IS(Y)'!55:55)</f>
        <v>0</v>
      </c>
      <c r="DI124" s="217">
        <f ca="1">SUMIF('IS(Y)'!$5:$5,'BS(Q)'!DI$6,'IS(Y)'!55:55)</f>
        <v>0</v>
      </c>
      <c r="DJ124" s="217">
        <f ca="1">SUMIF('IS(Y)'!$5:$5,'BS(Q)'!DJ$6,'IS(Y)'!55:55)</f>
        <v>0</v>
      </c>
      <c r="DK124" s="217">
        <f ca="1">SUMIF('IS(Y)'!$5:$5,'BS(Q)'!DK$6,'IS(Y)'!55:55)</f>
        <v>0</v>
      </c>
      <c r="DL124" s="217">
        <f ca="1">SUMIF('IS(Y)'!$5:$5,'BS(Q)'!DL$6,'IS(Y)'!55:55)</f>
        <v>0</v>
      </c>
      <c r="DM124" s="217">
        <f ca="1">SUMIF('IS(Y)'!$5:$5,'BS(Q)'!DM$6,'IS(Y)'!55:55)</f>
        <v>0</v>
      </c>
      <c r="DN124" s="217">
        <f ca="1">SUMIF('IS(Y)'!$5:$5,'BS(Q)'!DN$6,'IS(Y)'!55:55)</f>
        <v>0</v>
      </c>
      <c r="DO124" s="217">
        <f ca="1">SUMIF('IS(Y)'!$5:$5,'BS(Q)'!DO$6,'IS(Y)'!55:55)</f>
        <v>0</v>
      </c>
      <c r="DP124" s="217">
        <f ca="1">SUMIF('IS(Y)'!$5:$5,'BS(Q)'!DP$6,'IS(Y)'!55:55)</f>
        <v>0</v>
      </c>
      <c r="DQ124" s="217">
        <f ca="1">SUMIF('IS(Y)'!$5:$5,'BS(Q)'!DQ$6,'IS(Y)'!55:55)</f>
        <v>0</v>
      </c>
      <c r="DR124" s="217">
        <f ca="1">SUMIF('IS(Y)'!$5:$5,'BS(Q)'!DR$6,'IS(Y)'!55:55)</f>
        <v>0</v>
      </c>
      <c r="DS124" s="217">
        <f ca="1">SUMIF('IS(Y)'!$5:$5,'BS(Q)'!DS$6,'IS(Y)'!55:55)</f>
        <v>0</v>
      </c>
      <c r="DT124" s="217">
        <f ca="1">SUMIF('IS(Y)'!$5:$5,'BS(Q)'!DT$6,'IS(Y)'!55:55)</f>
        <v>0</v>
      </c>
      <c r="DU124" s="217">
        <f ca="1">SUMIF('IS(Y)'!$5:$5,'BS(Q)'!DU$6,'IS(Y)'!55:55)</f>
        <v>0</v>
      </c>
      <c r="DV124" s="217">
        <f ca="1">SUMIF('IS(Y)'!$5:$5,'BS(Q)'!DV$6,'IS(Y)'!55:55)</f>
        <v>0</v>
      </c>
      <c r="DW124" s="217">
        <f ca="1">SUMIF('IS(Y)'!$5:$5,'BS(Q)'!DW$6,'IS(Y)'!55:55)</f>
        <v>0</v>
      </c>
      <c r="DX124" s="217">
        <f ca="1">SUMIF('IS(Y)'!$5:$5,'BS(Q)'!DX$6,'IS(Y)'!55:55)</f>
        <v>0</v>
      </c>
      <c r="DY124" s="217">
        <f ca="1">SUMIF('IS(Y)'!$5:$5,'BS(Q)'!DY$6,'IS(Y)'!55:55)</f>
        <v>0</v>
      </c>
      <c r="DZ124" s="217">
        <f ca="1">SUMIF('IS(Y)'!$5:$5,'BS(Q)'!DZ$6,'IS(Y)'!55:55)</f>
        <v>0</v>
      </c>
      <c r="EA124" s="217">
        <f ca="1">SUMIF('IS(Y)'!$5:$5,'BS(Q)'!EA$6,'IS(Y)'!55:55)</f>
        <v>0</v>
      </c>
      <c r="EB124" s="217">
        <f ca="1">SUMIF('IS(Y)'!$5:$5,'BS(Q)'!EB$6,'IS(Y)'!55:55)</f>
        <v>0</v>
      </c>
      <c r="EC124" s="217">
        <f ca="1">SUMIF('IS(Y)'!$5:$5,'BS(Q)'!EC$6,'IS(Y)'!55:55)</f>
        <v>0</v>
      </c>
      <c r="ED124" s="217">
        <f ca="1">SUMIF('IS(Y)'!$5:$5,'BS(Q)'!ED$6,'IS(Y)'!55:55)</f>
        <v>0</v>
      </c>
      <c r="EE124" s="217">
        <f ca="1">SUMIF('IS(Y)'!$5:$5,'BS(Q)'!EE$6,'IS(Y)'!55:55)</f>
        <v>0</v>
      </c>
      <c r="EF124" s="217">
        <f ca="1">SUMIF('IS(Y)'!$5:$5,'BS(Q)'!EF$6,'IS(Y)'!55:55)</f>
        <v>0</v>
      </c>
      <c r="EG124" s="217">
        <f ca="1">SUMIF('IS(Y)'!$5:$5,'BS(Q)'!EG$6,'IS(Y)'!55:55)</f>
        <v>0</v>
      </c>
      <c r="EH124" s="217">
        <f ca="1">SUMIF('IS(Y)'!$5:$5,'BS(Q)'!EH$6,'IS(Y)'!55:55)</f>
        <v>0</v>
      </c>
      <c r="EI124" s="217">
        <f ca="1">SUMIF('IS(Y)'!$5:$5,'BS(Q)'!EI$6,'IS(Y)'!55:55)</f>
        <v>0</v>
      </c>
      <c r="EJ124" s="217">
        <f ca="1">SUMIF('IS(Y)'!$5:$5,'BS(Q)'!EJ$6,'IS(Y)'!55:55)</f>
        <v>0</v>
      </c>
      <c r="EK124" s="217">
        <f ca="1">SUMIF('IS(Y)'!$5:$5,'BS(Q)'!EK$6,'IS(Y)'!55:55)</f>
        <v>0</v>
      </c>
      <c r="EL124" s="217">
        <f ca="1">SUMIF('IS(Y)'!$5:$5,'BS(Q)'!EL$6,'IS(Y)'!55:55)</f>
        <v>0</v>
      </c>
      <c r="EM124" s="217">
        <f ca="1">SUMIF('IS(Y)'!$5:$5,'BS(Q)'!EM$6,'IS(Y)'!55:55)</f>
        <v>0</v>
      </c>
      <c r="EN124" s="217">
        <f ca="1">SUMIF('IS(Y)'!$5:$5,'BS(Q)'!EN$6,'IS(Y)'!55:55)</f>
        <v>0</v>
      </c>
      <c r="EO124" s="217">
        <f ca="1">SUMIF('IS(Y)'!$5:$5,'BS(Q)'!EO$6,'IS(Y)'!55:55)</f>
        <v>0</v>
      </c>
      <c r="EP124" s="217">
        <f ca="1">SUMIF('IS(Y)'!$5:$5,'BS(Q)'!EP$6,'IS(Y)'!55:55)</f>
        <v>0</v>
      </c>
    </row>
    <row r="125" spans="2:146" ht="14.1" customHeight="1">
      <c r="B125" s="30" t="s">
        <v>22</v>
      </c>
      <c r="C125" s="46"/>
      <c r="D125" s="356" t="s">
        <v>97</v>
      </c>
      <c r="E125" s="237">
        <f ca="1">SUM(G125:EP125)</f>
        <v>16762.222170659308</v>
      </c>
      <c r="F125" s="237"/>
      <c r="G125" s="237"/>
      <c r="H125" s="237"/>
      <c r="I125" s="237"/>
      <c r="J125" s="237"/>
      <c r="K125" s="237">
        <f t="shared" ref="K125:AP125" ca="1" si="1203">(K$4&lt;운영종료분기)*J124+(K$4=운영종료분기)*(J124+K124)</f>
        <v>0</v>
      </c>
      <c r="L125" s="237">
        <f t="shared" ca="1" si="1203"/>
        <v>0</v>
      </c>
      <c r="M125" s="237">
        <f t="shared" ca="1" si="1203"/>
        <v>0</v>
      </c>
      <c r="N125" s="237">
        <f t="shared" ca="1" si="1203"/>
        <v>0</v>
      </c>
      <c r="O125" s="237">
        <f t="shared" ca="1" si="1203"/>
        <v>0</v>
      </c>
      <c r="P125" s="237">
        <f t="shared" ca="1" si="1203"/>
        <v>0</v>
      </c>
      <c r="Q125" s="237">
        <f t="shared" ca="1" si="1203"/>
        <v>0</v>
      </c>
      <c r="R125" s="237">
        <f t="shared" ca="1" si="1203"/>
        <v>0</v>
      </c>
      <c r="S125" s="237">
        <f t="shared" ca="1" si="1203"/>
        <v>0</v>
      </c>
      <c r="T125" s="237">
        <f t="shared" ca="1" si="1203"/>
        <v>0</v>
      </c>
      <c r="U125" s="237">
        <f t="shared" ca="1" si="1203"/>
        <v>0</v>
      </c>
      <c r="V125" s="237">
        <f t="shared" ca="1" si="1203"/>
        <v>0</v>
      </c>
      <c r="W125" s="237">
        <f t="shared" ca="1" si="1203"/>
        <v>176.51066779308354</v>
      </c>
      <c r="X125" s="237">
        <f t="shared" ca="1" si="1203"/>
        <v>0</v>
      </c>
      <c r="Y125" s="237">
        <f t="shared" ca="1" si="1203"/>
        <v>0</v>
      </c>
      <c r="Z125" s="237">
        <f t="shared" ca="1" si="1203"/>
        <v>0</v>
      </c>
      <c r="AA125" s="237">
        <f t="shared" ca="1" si="1203"/>
        <v>245.55934457903476</v>
      </c>
      <c r="AB125" s="237">
        <f t="shared" ca="1" si="1203"/>
        <v>0</v>
      </c>
      <c r="AC125" s="237">
        <f t="shared" ca="1" si="1203"/>
        <v>0</v>
      </c>
      <c r="AD125" s="237">
        <f t="shared" ca="1" si="1203"/>
        <v>0</v>
      </c>
      <c r="AE125" s="237">
        <f t="shared" ca="1" si="1203"/>
        <v>281.38688813495975</v>
      </c>
      <c r="AF125" s="237">
        <f t="shared" ca="1" si="1203"/>
        <v>0</v>
      </c>
      <c r="AG125" s="237">
        <f t="shared" ca="1" si="1203"/>
        <v>0</v>
      </c>
      <c r="AH125" s="237">
        <f t="shared" ca="1" si="1203"/>
        <v>0</v>
      </c>
      <c r="AI125" s="237">
        <f t="shared" ca="1" si="1203"/>
        <v>320.49675244488486</v>
      </c>
      <c r="AJ125" s="237">
        <f t="shared" ca="1" si="1203"/>
        <v>0</v>
      </c>
      <c r="AK125" s="237">
        <f t="shared" ca="1" si="1203"/>
        <v>0</v>
      </c>
      <c r="AL125" s="237">
        <f t="shared" ca="1" si="1203"/>
        <v>0</v>
      </c>
      <c r="AM125" s="237">
        <f t="shared" ca="1" si="1203"/>
        <v>360.1628999860402</v>
      </c>
      <c r="AN125" s="237">
        <f t="shared" ca="1" si="1203"/>
        <v>0</v>
      </c>
      <c r="AO125" s="237">
        <f t="shared" ca="1" si="1203"/>
        <v>0</v>
      </c>
      <c r="AP125" s="237">
        <f t="shared" ca="1" si="1203"/>
        <v>0</v>
      </c>
      <c r="AQ125" s="237">
        <f t="shared" ref="AQ125:BV125" ca="1" si="1204">(AQ$4&lt;운영종료분기)*AP124+(AQ$4=운영종료분기)*(AP124+AQ124)</f>
        <v>459.71817180687407</v>
      </c>
      <c r="AR125" s="237">
        <f t="shared" ca="1" si="1204"/>
        <v>0</v>
      </c>
      <c r="AS125" s="237">
        <f t="shared" ca="1" si="1204"/>
        <v>0</v>
      </c>
      <c r="AT125" s="237">
        <f t="shared" ca="1" si="1204"/>
        <v>0</v>
      </c>
      <c r="AU125" s="237">
        <f t="shared" ca="1" si="1204"/>
        <v>709.94606322006518</v>
      </c>
      <c r="AV125" s="237">
        <f t="shared" ca="1" si="1204"/>
        <v>0</v>
      </c>
      <c r="AW125" s="237">
        <f t="shared" ca="1" si="1204"/>
        <v>0</v>
      </c>
      <c r="AX125" s="237">
        <f t="shared" ca="1" si="1204"/>
        <v>0</v>
      </c>
      <c r="AY125" s="237">
        <f t="shared" ca="1" si="1204"/>
        <v>777.58916744695455</v>
      </c>
      <c r="AZ125" s="237">
        <f t="shared" ca="1" si="1204"/>
        <v>0</v>
      </c>
      <c r="BA125" s="237">
        <f t="shared" ca="1" si="1204"/>
        <v>0</v>
      </c>
      <c r="BB125" s="237">
        <f t="shared" ca="1" si="1204"/>
        <v>0</v>
      </c>
      <c r="BC125" s="237">
        <f t="shared" ca="1" si="1204"/>
        <v>845.10281383400627</v>
      </c>
      <c r="BD125" s="237">
        <f t="shared" ca="1" si="1204"/>
        <v>0</v>
      </c>
      <c r="BE125" s="237">
        <f t="shared" ca="1" si="1204"/>
        <v>0</v>
      </c>
      <c r="BF125" s="237">
        <f t="shared" ca="1" si="1204"/>
        <v>0</v>
      </c>
      <c r="BG125" s="237">
        <f t="shared" ca="1" si="1204"/>
        <v>912.484800314361</v>
      </c>
      <c r="BH125" s="237">
        <f t="shared" ca="1" si="1204"/>
        <v>0</v>
      </c>
      <c r="BI125" s="237">
        <f t="shared" ca="1" si="1204"/>
        <v>0</v>
      </c>
      <c r="BJ125" s="237">
        <f t="shared" ca="1" si="1204"/>
        <v>0</v>
      </c>
      <c r="BK125" s="237">
        <f t="shared" ca="1" si="1204"/>
        <v>979.73288658616616</v>
      </c>
      <c r="BL125" s="237">
        <f t="shared" ca="1" si="1204"/>
        <v>0</v>
      </c>
      <c r="BM125" s="237">
        <f t="shared" ca="1" si="1204"/>
        <v>0</v>
      </c>
      <c r="BN125" s="237">
        <f t="shared" ca="1" si="1204"/>
        <v>0</v>
      </c>
      <c r="BO125" s="237">
        <f t="shared" ca="1" si="1204"/>
        <v>1046.844793434982</v>
      </c>
      <c r="BP125" s="237">
        <f t="shared" ca="1" si="1204"/>
        <v>0</v>
      </c>
      <c r="BQ125" s="237">
        <f t="shared" ca="1" si="1204"/>
        <v>0</v>
      </c>
      <c r="BR125" s="237">
        <f t="shared" ca="1" si="1204"/>
        <v>0</v>
      </c>
      <c r="BS125" s="237">
        <f t="shared" ca="1" si="1204"/>
        <v>1113.8182020439231</v>
      </c>
      <c r="BT125" s="237">
        <f t="shared" ca="1" si="1204"/>
        <v>0</v>
      </c>
      <c r="BU125" s="237">
        <f t="shared" ca="1" si="1204"/>
        <v>0</v>
      </c>
      <c r="BV125" s="237">
        <f t="shared" ca="1" si="1204"/>
        <v>0</v>
      </c>
      <c r="BW125" s="237">
        <f t="shared" ref="BW125:DB125" ca="1" si="1205">(BW$4&lt;운영종료분기)*BV124+(BW$4=운영종료분기)*(BV124+BW124)</f>
        <v>1180.6507532913399</v>
      </c>
      <c r="BX125" s="237">
        <f t="shared" ca="1" si="1205"/>
        <v>0</v>
      </c>
      <c r="BY125" s="237">
        <f t="shared" ca="1" si="1205"/>
        <v>0</v>
      </c>
      <c r="BZ125" s="237">
        <f t="shared" ca="1" si="1205"/>
        <v>0</v>
      </c>
      <c r="CA125" s="237">
        <f t="shared" ca="1" si="1205"/>
        <v>1247.3400470357947</v>
      </c>
      <c r="CB125" s="237">
        <f t="shared" ca="1" si="1205"/>
        <v>0</v>
      </c>
      <c r="CC125" s="237">
        <f t="shared" ca="1" si="1205"/>
        <v>0</v>
      </c>
      <c r="CD125" s="237">
        <f t="shared" ca="1" si="1205"/>
        <v>0</v>
      </c>
      <c r="CE125" s="237">
        <f t="shared" ca="1" si="1205"/>
        <v>1313.8836413881143</v>
      </c>
      <c r="CF125" s="237">
        <f t="shared" ca="1" si="1205"/>
        <v>0</v>
      </c>
      <c r="CG125" s="237">
        <f t="shared" ca="1" si="1205"/>
        <v>0</v>
      </c>
      <c r="CH125" s="237">
        <f t="shared" ca="1" si="1205"/>
        <v>0</v>
      </c>
      <c r="CI125" s="237">
        <f t="shared" ca="1" si="1205"/>
        <v>1378.3564152514994</v>
      </c>
      <c r="CJ125" s="237">
        <f t="shared" ca="1" si="1205"/>
        <v>0</v>
      </c>
      <c r="CK125" s="237">
        <f t="shared" ca="1" si="1205"/>
        <v>0</v>
      </c>
      <c r="CL125" s="237">
        <f t="shared" ca="1" si="1205"/>
        <v>0</v>
      </c>
      <c r="CM125" s="237">
        <f t="shared" ca="1" si="1205"/>
        <v>1365.2668370982385</v>
      </c>
      <c r="CN125" s="237">
        <f t="shared" ca="1" si="1205"/>
        <v>0</v>
      </c>
      <c r="CO125" s="237">
        <f t="shared" ca="1" si="1205"/>
        <v>0</v>
      </c>
      <c r="CP125" s="237">
        <f t="shared" ca="1" si="1205"/>
        <v>0</v>
      </c>
      <c r="CQ125" s="237">
        <f t="shared" ca="1" si="1205"/>
        <v>1374.5601959393853</v>
      </c>
      <c r="CR125" s="237">
        <f t="shared" ca="1" si="1205"/>
        <v>0</v>
      </c>
      <c r="CS125" s="237">
        <f t="shared" ca="1" si="1205"/>
        <v>672.81082902960168</v>
      </c>
      <c r="CT125" s="237">
        <f t="shared" ca="1" si="1205"/>
        <v>0</v>
      </c>
      <c r="CU125" s="237">
        <f t="shared" ca="1" si="1205"/>
        <v>0</v>
      </c>
      <c r="CV125" s="237">
        <f t="shared" ca="1" si="1205"/>
        <v>0</v>
      </c>
      <c r="CW125" s="237">
        <f t="shared" ca="1" si="1205"/>
        <v>0</v>
      </c>
      <c r="CX125" s="237">
        <f t="shared" ca="1" si="1205"/>
        <v>0</v>
      </c>
      <c r="CY125" s="237">
        <f t="shared" ca="1" si="1205"/>
        <v>0</v>
      </c>
      <c r="CZ125" s="237">
        <f t="shared" ca="1" si="1205"/>
        <v>0</v>
      </c>
      <c r="DA125" s="237">
        <f t="shared" ca="1" si="1205"/>
        <v>0</v>
      </c>
      <c r="DB125" s="237">
        <f t="shared" ca="1" si="1205"/>
        <v>0</v>
      </c>
      <c r="DC125" s="237">
        <f t="shared" ref="DC125:DG125" ca="1" si="1206">(DC$4&lt;운영종료분기)*DB124+(DC$4=운영종료분기)*(DB124+DC124)</f>
        <v>0</v>
      </c>
      <c r="DD125" s="237">
        <f t="shared" ca="1" si="1206"/>
        <v>0</v>
      </c>
      <c r="DE125" s="237">
        <f t="shared" ca="1" si="1206"/>
        <v>0</v>
      </c>
      <c r="DF125" s="237">
        <f t="shared" ca="1" si="1206"/>
        <v>0</v>
      </c>
      <c r="DG125" s="237">
        <f t="shared" ca="1" si="1206"/>
        <v>0</v>
      </c>
      <c r="DH125" s="237">
        <f t="shared" ref="DH125" ca="1" si="1207">(DH$4&lt;운영종료분기)*DG124+(DH$4=운영종료분기)*(DG124+DH124)</f>
        <v>0</v>
      </c>
      <c r="DI125" s="237">
        <f t="shared" ref="DI125" ca="1" si="1208">(DI$4&lt;운영종료분기)*DH124+(DI$4=운영종료분기)*(DH124+DI124)</f>
        <v>0</v>
      </c>
      <c r="DJ125" s="237">
        <f t="shared" ref="DJ125" ca="1" si="1209">(DJ$4&lt;운영종료분기)*DI124+(DJ$4=운영종료분기)*(DI124+DJ124)</f>
        <v>0</v>
      </c>
      <c r="DK125" s="237">
        <f t="shared" ref="DK125" ca="1" si="1210">(DK$4&lt;운영종료분기)*DJ124+(DK$4=운영종료분기)*(DJ124+DK124)</f>
        <v>0</v>
      </c>
      <c r="DL125" s="237">
        <f t="shared" ref="DL125" ca="1" si="1211">(DL$4&lt;운영종료분기)*DK124+(DL$4=운영종료분기)*(DK124+DL124)</f>
        <v>0</v>
      </c>
      <c r="DM125" s="237">
        <f t="shared" ref="DM125" ca="1" si="1212">(DM$4&lt;운영종료분기)*DL124+(DM$4=운영종료분기)*(DL124+DM124)</f>
        <v>0</v>
      </c>
      <c r="DN125" s="237">
        <f t="shared" ref="DN125" ca="1" si="1213">(DN$4&lt;운영종료분기)*DM124+(DN$4=운영종료분기)*(DM124+DN124)</f>
        <v>0</v>
      </c>
      <c r="DO125" s="237">
        <f t="shared" ref="DO125" ca="1" si="1214">(DO$4&lt;운영종료분기)*DN124+(DO$4=운영종료분기)*(DN124+DO124)</f>
        <v>0</v>
      </c>
      <c r="DP125" s="237">
        <f t="shared" ref="DP125" ca="1" si="1215">(DP$4&lt;운영종료분기)*DO124+(DP$4=운영종료분기)*(DO124+DP124)</f>
        <v>0</v>
      </c>
      <c r="DQ125" s="237">
        <f t="shared" ref="DQ125" ca="1" si="1216">(DQ$4&lt;운영종료분기)*DP124+(DQ$4=운영종료분기)*(DP124+DQ124)</f>
        <v>0</v>
      </c>
      <c r="DR125" s="237">
        <f t="shared" ref="DR125" ca="1" si="1217">(DR$4&lt;운영종료분기)*DQ124+(DR$4=운영종료분기)*(DQ124+DR124)</f>
        <v>0</v>
      </c>
      <c r="DS125" s="237">
        <f t="shared" ref="DS125" ca="1" si="1218">(DS$4&lt;운영종료분기)*DR124+(DS$4=운영종료분기)*(DR124+DS124)</f>
        <v>0</v>
      </c>
      <c r="DT125" s="237">
        <f t="shared" ref="DT125" ca="1" si="1219">(DT$4&lt;운영종료분기)*DS124+(DT$4=운영종료분기)*(DS124+DT124)</f>
        <v>0</v>
      </c>
      <c r="DU125" s="237">
        <f t="shared" ref="DU125" ca="1" si="1220">(DU$4&lt;운영종료분기)*DT124+(DU$4=운영종료분기)*(DT124+DU124)</f>
        <v>0</v>
      </c>
      <c r="DV125" s="237">
        <f t="shared" ref="DV125" ca="1" si="1221">(DV$4&lt;운영종료분기)*DU124+(DV$4=운영종료분기)*(DU124+DV124)</f>
        <v>0</v>
      </c>
      <c r="DW125" s="237">
        <f t="shared" ref="DW125" ca="1" si="1222">(DW$4&lt;운영종료분기)*DV124+(DW$4=운영종료분기)*(DV124+DW124)</f>
        <v>0</v>
      </c>
      <c r="DX125" s="237">
        <f t="shared" ref="DX125" ca="1" si="1223">(DX$4&lt;운영종료분기)*DW124+(DX$4=운영종료분기)*(DW124+DX124)</f>
        <v>0</v>
      </c>
      <c r="DY125" s="237">
        <f t="shared" ref="DY125" ca="1" si="1224">(DY$4&lt;운영종료분기)*DX124+(DY$4=운영종료분기)*(DX124+DY124)</f>
        <v>0</v>
      </c>
      <c r="DZ125" s="237">
        <f t="shared" ref="DZ125" ca="1" si="1225">(DZ$4&lt;운영종료분기)*DY124+(DZ$4=운영종료분기)*(DY124+DZ124)</f>
        <v>0</v>
      </c>
      <c r="EA125" s="237">
        <f t="shared" ref="EA125" ca="1" si="1226">(EA$4&lt;운영종료분기)*DZ124+(EA$4=운영종료분기)*(DZ124+EA124)</f>
        <v>0</v>
      </c>
      <c r="EB125" s="237">
        <f t="shared" ref="EB125" ca="1" si="1227">(EB$4&lt;운영종료분기)*EA124+(EB$4=운영종료분기)*(EA124+EB124)</f>
        <v>0</v>
      </c>
      <c r="EC125" s="237">
        <f t="shared" ref="EC125" ca="1" si="1228">(EC$4&lt;운영종료분기)*EB124+(EC$4=운영종료분기)*(EB124+EC124)</f>
        <v>0</v>
      </c>
      <c r="ED125" s="237">
        <f t="shared" ref="ED125" ca="1" si="1229">(ED$4&lt;운영종료분기)*EC124+(ED$4=운영종료분기)*(EC124+ED124)</f>
        <v>0</v>
      </c>
      <c r="EE125" s="237">
        <f t="shared" ref="EE125" ca="1" si="1230">(EE$4&lt;운영종료분기)*ED124+(EE$4=운영종료분기)*(ED124+EE124)</f>
        <v>0</v>
      </c>
      <c r="EF125" s="237">
        <f t="shared" ref="EF125" ca="1" si="1231">(EF$4&lt;운영종료분기)*EE124+(EF$4=운영종료분기)*(EE124+EF124)</f>
        <v>0</v>
      </c>
      <c r="EG125" s="237">
        <f t="shared" ref="EG125" ca="1" si="1232">(EG$4&lt;운영종료분기)*EF124+(EG$4=운영종료분기)*(EF124+EG124)</f>
        <v>0</v>
      </c>
      <c r="EH125" s="237">
        <f t="shared" ref="EH125" ca="1" si="1233">(EH$4&lt;운영종료분기)*EG124+(EH$4=운영종료분기)*(EG124+EH124)</f>
        <v>0</v>
      </c>
      <c r="EI125" s="237">
        <f t="shared" ref="EI125" ca="1" si="1234">(EI$4&lt;운영종료분기)*EH124+(EI$4=운영종료분기)*(EH124+EI124)</f>
        <v>0</v>
      </c>
      <c r="EJ125" s="237">
        <f t="shared" ref="EJ125" ca="1" si="1235">(EJ$4&lt;운영종료분기)*EI124+(EJ$4=운영종료분기)*(EI124+EJ124)</f>
        <v>0</v>
      </c>
      <c r="EK125" s="237">
        <f t="shared" ref="EK125" ca="1" si="1236">(EK$4&lt;운영종료분기)*EJ124+(EK$4=운영종료분기)*(EJ124+EK124)</f>
        <v>0</v>
      </c>
      <c r="EL125" s="237">
        <f t="shared" ref="EL125" ca="1" si="1237">(EL$4&lt;운영종료분기)*EK124+(EL$4=운영종료분기)*(EK124+EL124)</f>
        <v>0</v>
      </c>
      <c r="EM125" s="237">
        <f t="shared" ref="EM125" ca="1" si="1238">(EM$4&lt;운영종료분기)*EL124+(EM$4=운영종료분기)*(EL124+EM124)</f>
        <v>0</v>
      </c>
      <c r="EN125" s="237">
        <f t="shared" ref="EN125" ca="1" si="1239">(EN$4&lt;운영종료분기)*EM124+(EN$4=운영종료분기)*(EM124+EN124)</f>
        <v>0</v>
      </c>
      <c r="EO125" s="237">
        <f t="shared" ref="EO125" ca="1" si="1240">(EO$4&lt;운영종료분기)*EN124+(EO$4=운영종료분기)*(EN124+EO124)</f>
        <v>0</v>
      </c>
      <c r="EP125" s="237">
        <f t="shared" ref="EP125" ca="1" si="1241">(EP$4&lt;운영종료분기)*EO124+(EP$4=운영종료분기)*(EO124+EP124)</f>
        <v>0</v>
      </c>
    </row>
    <row r="126" spans="2:146" ht="14.1" customHeight="1">
      <c r="B126" s="20" t="s">
        <v>23</v>
      </c>
      <c r="D126" s="306" t="s">
        <v>97</v>
      </c>
      <c r="E126" s="71"/>
      <c r="F126" s="71"/>
      <c r="G126" s="71"/>
      <c r="H126" s="71"/>
      <c r="I126" s="71"/>
      <c r="J126" s="71"/>
      <c r="K126" s="71">
        <f t="shared" ref="K126:V126" ca="1" si="1242">K123+K124-K125</f>
        <v>0</v>
      </c>
      <c r="L126" s="71">
        <f t="shared" ca="1" si="1242"/>
        <v>0</v>
      </c>
      <c r="M126" s="71">
        <f t="shared" ca="1" si="1242"/>
        <v>0</v>
      </c>
      <c r="N126" s="71">
        <f t="shared" ca="1" si="1242"/>
        <v>0</v>
      </c>
      <c r="O126" s="71">
        <f t="shared" ca="1" si="1242"/>
        <v>0</v>
      </c>
      <c r="P126" s="71">
        <f t="shared" ca="1" si="1242"/>
        <v>0</v>
      </c>
      <c r="Q126" s="71">
        <f t="shared" ca="1" si="1242"/>
        <v>0</v>
      </c>
      <c r="R126" s="71">
        <f t="shared" ca="1" si="1242"/>
        <v>0</v>
      </c>
      <c r="S126" s="71">
        <f t="shared" ca="1" si="1242"/>
        <v>0</v>
      </c>
      <c r="T126" s="71">
        <f t="shared" ca="1" si="1242"/>
        <v>0</v>
      </c>
      <c r="U126" s="71">
        <f t="shared" ca="1" si="1242"/>
        <v>0</v>
      </c>
      <c r="V126" s="71">
        <f t="shared" ca="1" si="1242"/>
        <v>176.51066779308354</v>
      </c>
      <c r="W126" s="71">
        <f t="shared" ref="W126:BR126" ca="1" si="1243">W123+W124-W125</f>
        <v>0</v>
      </c>
      <c r="X126" s="71">
        <f t="shared" ca="1" si="1243"/>
        <v>0</v>
      </c>
      <c r="Y126" s="71">
        <f t="shared" ca="1" si="1243"/>
        <v>0</v>
      </c>
      <c r="Z126" s="71">
        <f t="shared" ca="1" si="1243"/>
        <v>245.55934457903476</v>
      </c>
      <c r="AA126" s="71">
        <f t="shared" ca="1" si="1243"/>
        <v>0</v>
      </c>
      <c r="AB126" s="71">
        <f t="shared" ca="1" si="1243"/>
        <v>0</v>
      </c>
      <c r="AC126" s="71">
        <f t="shared" ca="1" si="1243"/>
        <v>0</v>
      </c>
      <c r="AD126" s="71">
        <f t="shared" ca="1" si="1243"/>
        <v>281.38688813495975</v>
      </c>
      <c r="AE126" s="71">
        <f t="shared" ca="1" si="1243"/>
        <v>0</v>
      </c>
      <c r="AF126" s="71">
        <f t="shared" ca="1" si="1243"/>
        <v>0</v>
      </c>
      <c r="AG126" s="71">
        <f t="shared" ca="1" si="1243"/>
        <v>0</v>
      </c>
      <c r="AH126" s="71">
        <f t="shared" ca="1" si="1243"/>
        <v>320.49675244488486</v>
      </c>
      <c r="AI126" s="71">
        <f t="shared" ca="1" si="1243"/>
        <v>0</v>
      </c>
      <c r="AJ126" s="71">
        <f t="shared" ca="1" si="1243"/>
        <v>0</v>
      </c>
      <c r="AK126" s="71">
        <f t="shared" ca="1" si="1243"/>
        <v>0</v>
      </c>
      <c r="AL126" s="71">
        <f t="shared" ca="1" si="1243"/>
        <v>360.1628999860402</v>
      </c>
      <c r="AM126" s="71">
        <f t="shared" ca="1" si="1243"/>
        <v>0</v>
      </c>
      <c r="AN126" s="71">
        <f t="shared" ca="1" si="1243"/>
        <v>0</v>
      </c>
      <c r="AO126" s="71">
        <f t="shared" ca="1" si="1243"/>
        <v>0</v>
      </c>
      <c r="AP126" s="71">
        <f t="shared" ca="1" si="1243"/>
        <v>459.71817180687407</v>
      </c>
      <c r="AQ126" s="71">
        <f t="shared" ca="1" si="1243"/>
        <v>0</v>
      </c>
      <c r="AR126" s="71">
        <f t="shared" ca="1" si="1243"/>
        <v>0</v>
      </c>
      <c r="AS126" s="71">
        <f t="shared" ca="1" si="1243"/>
        <v>0</v>
      </c>
      <c r="AT126" s="71">
        <f t="shared" ca="1" si="1243"/>
        <v>709.94606322006518</v>
      </c>
      <c r="AU126" s="71">
        <f t="shared" ca="1" si="1243"/>
        <v>0</v>
      </c>
      <c r="AV126" s="71">
        <f t="shared" ca="1" si="1243"/>
        <v>0</v>
      </c>
      <c r="AW126" s="71">
        <f t="shared" ca="1" si="1243"/>
        <v>0</v>
      </c>
      <c r="AX126" s="71">
        <f t="shared" ca="1" si="1243"/>
        <v>777.58916744695455</v>
      </c>
      <c r="AY126" s="71">
        <f t="shared" ca="1" si="1243"/>
        <v>0</v>
      </c>
      <c r="AZ126" s="71">
        <f t="shared" ca="1" si="1243"/>
        <v>0</v>
      </c>
      <c r="BA126" s="71">
        <f t="shared" ca="1" si="1243"/>
        <v>0</v>
      </c>
      <c r="BB126" s="71">
        <f t="shared" ca="1" si="1243"/>
        <v>845.10281383400627</v>
      </c>
      <c r="BC126" s="71">
        <f t="shared" ca="1" si="1243"/>
        <v>0</v>
      </c>
      <c r="BD126" s="71">
        <f t="shared" ca="1" si="1243"/>
        <v>0</v>
      </c>
      <c r="BE126" s="71">
        <f t="shared" ca="1" si="1243"/>
        <v>0</v>
      </c>
      <c r="BF126" s="71">
        <f t="shared" ca="1" si="1243"/>
        <v>912.484800314361</v>
      </c>
      <c r="BG126" s="71">
        <f t="shared" ca="1" si="1243"/>
        <v>0</v>
      </c>
      <c r="BH126" s="71">
        <f t="shared" ca="1" si="1243"/>
        <v>0</v>
      </c>
      <c r="BI126" s="71">
        <f t="shared" ca="1" si="1243"/>
        <v>0</v>
      </c>
      <c r="BJ126" s="71">
        <f t="shared" ca="1" si="1243"/>
        <v>979.73288658616616</v>
      </c>
      <c r="BK126" s="71">
        <f t="shared" ca="1" si="1243"/>
        <v>0</v>
      </c>
      <c r="BL126" s="71">
        <f t="shared" ca="1" si="1243"/>
        <v>0</v>
      </c>
      <c r="BM126" s="71">
        <f t="shared" ca="1" si="1243"/>
        <v>0</v>
      </c>
      <c r="BN126" s="71">
        <f t="shared" ca="1" si="1243"/>
        <v>1046.844793434982</v>
      </c>
      <c r="BO126" s="71">
        <f t="shared" ca="1" si="1243"/>
        <v>0</v>
      </c>
      <c r="BP126" s="71">
        <f t="shared" ca="1" si="1243"/>
        <v>0</v>
      </c>
      <c r="BQ126" s="71">
        <f t="shared" ca="1" si="1243"/>
        <v>0</v>
      </c>
      <c r="BR126" s="71">
        <f t="shared" ca="1" si="1243"/>
        <v>1113.8182020439231</v>
      </c>
      <c r="BS126" s="71">
        <f t="shared" ref="BS126:CT126" ca="1" si="1244">BS123+BS124-BS125</f>
        <v>0</v>
      </c>
      <c r="BT126" s="71">
        <f t="shared" ca="1" si="1244"/>
        <v>0</v>
      </c>
      <c r="BU126" s="71">
        <f t="shared" ca="1" si="1244"/>
        <v>0</v>
      </c>
      <c r="BV126" s="71">
        <f t="shared" ca="1" si="1244"/>
        <v>1180.6507532913399</v>
      </c>
      <c r="BW126" s="71">
        <f t="shared" ca="1" si="1244"/>
        <v>0</v>
      </c>
      <c r="BX126" s="71">
        <f t="shared" ca="1" si="1244"/>
        <v>0</v>
      </c>
      <c r="BY126" s="71">
        <f t="shared" ca="1" si="1244"/>
        <v>0</v>
      </c>
      <c r="BZ126" s="71">
        <f t="shared" ca="1" si="1244"/>
        <v>1247.3400470357947</v>
      </c>
      <c r="CA126" s="71">
        <f t="shared" ca="1" si="1244"/>
        <v>0</v>
      </c>
      <c r="CB126" s="71">
        <f t="shared" ca="1" si="1244"/>
        <v>0</v>
      </c>
      <c r="CC126" s="71">
        <f t="shared" ca="1" si="1244"/>
        <v>0</v>
      </c>
      <c r="CD126" s="71">
        <f t="shared" ca="1" si="1244"/>
        <v>1313.8836413881143</v>
      </c>
      <c r="CE126" s="71">
        <f t="shared" ca="1" si="1244"/>
        <v>0</v>
      </c>
      <c r="CF126" s="71">
        <f t="shared" ca="1" si="1244"/>
        <v>0</v>
      </c>
      <c r="CG126" s="71">
        <f t="shared" ca="1" si="1244"/>
        <v>0</v>
      </c>
      <c r="CH126" s="71">
        <f t="shared" ca="1" si="1244"/>
        <v>1378.3564152514994</v>
      </c>
      <c r="CI126" s="71">
        <f t="shared" ca="1" si="1244"/>
        <v>0</v>
      </c>
      <c r="CJ126" s="71">
        <f t="shared" ca="1" si="1244"/>
        <v>0</v>
      </c>
      <c r="CK126" s="71">
        <f t="shared" ca="1" si="1244"/>
        <v>0</v>
      </c>
      <c r="CL126" s="71">
        <f t="shared" ca="1" si="1244"/>
        <v>1365.2668370982385</v>
      </c>
      <c r="CM126" s="71">
        <f t="shared" ca="1" si="1244"/>
        <v>0</v>
      </c>
      <c r="CN126" s="71">
        <f t="shared" ca="1" si="1244"/>
        <v>0</v>
      </c>
      <c r="CO126" s="71">
        <f t="shared" ca="1" si="1244"/>
        <v>0</v>
      </c>
      <c r="CP126" s="71">
        <f t="shared" ca="1" si="1244"/>
        <v>1374.5601959393853</v>
      </c>
      <c r="CQ126" s="71">
        <f t="shared" ca="1" si="1244"/>
        <v>0</v>
      </c>
      <c r="CR126" s="71">
        <f t="shared" ca="1" si="1244"/>
        <v>0</v>
      </c>
      <c r="CS126" s="71">
        <f t="shared" ca="1" si="1244"/>
        <v>0</v>
      </c>
      <c r="CT126" s="71">
        <f t="shared" ca="1" si="1244"/>
        <v>0</v>
      </c>
      <c r="CU126" s="71">
        <f t="shared" ref="CU126:DG126" ca="1" si="1245">CU123+CU124-CU125</f>
        <v>0</v>
      </c>
      <c r="CV126" s="71">
        <f t="shared" ca="1" si="1245"/>
        <v>0</v>
      </c>
      <c r="CW126" s="71">
        <f t="shared" ca="1" si="1245"/>
        <v>0</v>
      </c>
      <c r="CX126" s="71">
        <f t="shared" ca="1" si="1245"/>
        <v>0</v>
      </c>
      <c r="CY126" s="71">
        <f t="shared" ca="1" si="1245"/>
        <v>0</v>
      </c>
      <c r="CZ126" s="71">
        <f t="shared" ca="1" si="1245"/>
        <v>0</v>
      </c>
      <c r="DA126" s="71">
        <f t="shared" ca="1" si="1245"/>
        <v>0</v>
      </c>
      <c r="DB126" s="71">
        <f t="shared" ca="1" si="1245"/>
        <v>0</v>
      </c>
      <c r="DC126" s="71">
        <f t="shared" ca="1" si="1245"/>
        <v>0</v>
      </c>
      <c r="DD126" s="71">
        <f t="shared" ca="1" si="1245"/>
        <v>0</v>
      </c>
      <c r="DE126" s="71">
        <f t="shared" ca="1" si="1245"/>
        <v>0</v>
      </c>
      <c r="DF126" s="71">
        <f t="shared" ca="1" si="1245"/>
        <v>0</v>
      </c>
      <c r="DG126" s="71">
        <f t="shared" ca="1" si="1245"/>
        <v>0</v>
      </c>
      <c r="DH126" s="71">
        <f t="shared" ref="DH126:EP126" ca="1" si="1246">DH123+DH124-DH125</f>
        <v>0</v>
      </c>
      <c r="DI126" s="71">
        <f t="shared" ca="1" si="1246"/>
        <v>0</v>
      </c>
      <c r="DJ126" s="71">
        <f t="shared" ca="1" si="1246"/>
        <v>0</v>
      </c>
      <c r="DK126" s="71">
        <f t="shared" ca="1" si="1246"/>
        <v>0</v>
      </c>
      <c r="DL126" s="71">
        <f t="shared" ca="1" si="1246"/>
        <v>0</v>
      </c>
      <c r="DM126" s="71">
        <f t="shared" ca="1" si="1246"/>
        <v>0</v>
      </c>
      <c r="DN126" s="71">
        <f t="shared" ca="1" si="1246"/>
        <v>0</v>
      </c>
      <c r="DO126" s="71">
        <f t="shared" ca="1" si="1246"/>
        <v>0</v>
      </c>
      <c r="DP126" s="71">
        <f t="shared" ca="1" si="1246"/>
        <v>0</v>
      </c>
      <c r="DQ126" s="71">
        <f t="shared" ca="1" si="1246"/>
        <v>0</v>
      </c>
      <c r="DR126" s="71">
        <f t="shared" ca="1" si="1246"/>
        <v>0</v>
      </c>
      <c r="DS126" s="71">
        <f t="shared" ca="1" si="1246"/>
        <v>0</v>
      </c>
      <c r="DT126" s="71">
        <f t="shared" ca="1" si="1246"/>
        <v>0</v>
      </c>
      <c r="DU126" s="71">
        <f t="shared" ca="1" si="1246"/>
        <v>0</v>
      </c>
      <c r="DV126" s="71">
        <f t="shared" ca="1" si="1246"/>
        <v>0</v>
      </c>
      <c r="DW126" s="71">
        <f t="shared" ca="1" si="1246"/>
        <v>0</v>
      </c>
      <c r="DX126" s="71">
        <f t="shared" ca="1" si="1246"/>
        <v>0</v>
      </c>
      <c r="DY126" s="71">
        <f t="shared" ca="1" si="1246"/>
        <v>0</v>
      </c>
      <c r="DZ126" s="71">
        <f t="shared" ca="1" si="1246"/>
        <v>0</v>
      </c>
      <c r="EA126" s="71">
        <f t="shared" ca="1" si="1246"/>
        <v>0</v>
      </c>
      <c r="EB126" s="71">
        <f t="shared" ca="1" si="1246"/>
        <v>0</v>
      </c>
      <c r="EC126" s="71">
        <f t="shared" ca="1" si="1246"/>
        <v>0</v>
      </c>
      <c r="ED126" s="71">
        <f t="shared" ca="1" si="1246"/>
        <v>0</v>
      </c>
      <c r="EE126" s="71">
        <f t="shared" ca="1" si="1246"/>
        <v>0</v>
      </c>
      <c r="EF126" s="71">
        <f t="shared" ca="1" si="1246"/>
        <v>0</v>
      </c>
      <c r="EG126" s="71">
        <f t="shared" ca="1" si="1246"/>
        <v>0</v>
      </c>
      <c r="EH126" s="71">
        <f t="shared" ca="1" si="1246"/>
        <v>0</v>
      </c>
      <c r="EI126" s="71">
        <f t="shared" ca="1" si="1246"/>
        <v>0</v>
      </c>
      <c r="EJ126" s="71">
        <f t="shared" ca="1" si="1246"/>
        <v>0</v>
      </c>
      <c r="EK126" s="71">
        <f t="shared" ca="1" si="1246"/>
        <v>0</v>
      </c>
      <c r="EL126" s="71">
        <f t="shared" ca="1" si="1246"/>
        <v>0</v>
      </c>
      <c r="EM126" s="71">
        <f t="shared" ca="1" si="1246"/>
        <v>0</v>
      </c>
      <c r="EN126" s="71">
        <f t="shared" ca="1" si="1246"/>
        <v>0</v>
      </c>
      <c r="EO126" s="71">
        <f t="shared" ca="1" si="1246"/>
        <v>0</v>
      </c>
      <c r="EP126" s="71">
        <f t="shared" ca="1" si="1246"/>
        <v>0</v>
      </c>
    </row>
    <row r="127" spans="2:146" ht="14.1" customHeight="1">
      <c r="B127" s="20"/>
      <c r="C127" s="20"/>
      <c r="D127" s="306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  <c r="AA127" s="71"/>
      <c r="AB127" s="71"/>
      <c r="AC127" s="71"/>
      <c r="AD127" s="71"/>
      <c r="AE127" s="71"/>
      <c r="AF127" s="71"/>
      <c r="AG127" s="71"/>
      <c r="AH127" s="71"/>
      <c r="AI127" s="71"/>
      <c r="AJ127" s="71"/>
      <c r="AK127" s="71"/>
      <c r="AL127" s="71"/>
      <c r="AM127" s="71"/>
      <c r="AN127" s="71"/>
      <c r="AO127" s="71"/>
      <c r="AP127" s="71"/>
      <c r="AQ127" s="71"/>
      <c r="AR127" s="71"/>
      <c r="AS127" s="71"/>
      <c r="AT127" s="71"/>
      <c r="AU127" s="71"/>
      <c r="AV127" s="71"/>
      <c r="AW127" s="71"/>
      <c r="AX127" s="71"/>
      <c r="AY127" s="71"/>
      <c r="AZ127" s="71"/>
      <c r="BA127" s="71"/>
      <c r="BB127" s="71"/>
      <c r="BC127" s="71"/>
      <c r="BD127" s="71"/>
      <c r="BE127" s="71"/>
      <c r="BF127" s="71"/>
      <c r="BG127" s="71"/>
      <c r="BH127" s="71"/>
      <c r="BI127" s="71"/>
      <c r="BJ127" s="71"/>
      <c r="BK127" s="71"/>
      <c r="BL127" s="71"/>
      <c r="BM127" s="71"/>
      <c r="BN127" s="71"/>
      <c r="BO127" s="71"/>
      <c r="BP127" s="71"/>
      <c r="BQ127" s="71"/>
      <c r="BR127" s="71"/>
      <c r="BS127" s="71"/>
      <c r="BT127" s="71"/>
      <c r="BU127" s="71"/>
      <c r="BV127" s="71"/>
      <c r="BW127" s="71"/>
      <c r="BX127" s="71"/>
      <c r="BY127" s="71"/>
      <c r="BZ127" s="71"/>
      <c r="CA127" s="71"/>
      <c r="CB127" s="71"/>
      <c r="CC127" s="71"/>
      <c r="CD127" s="71"/>
      <c r="CE127" s="71"/>
      <c r="CF127" s="71"/>
      <c r="CG127" s="71"/>
      <c r="CH127" s="71"/>
      <c r="CI127" s="71"/>
      <c r="CJ127" s="71"/>
      <c r="CK127" s="71"/>
      <c r="CL127" s="71"/>
      <c r="CM127" s="71"/>
      <c r="CN127" s="71"/>
      <c r="CO127" s="71"/>
      <c r="CP127" s="71"/>
      <c r="CQ127" s="71"/>
      <c r="CR127" s="71"/>
      <c r="CS127" s="71"/>
      <c r="CT127" s="71"/>
      <c r="CU127" s="71"/>
      <c r="CV127" s="71"/>
      <c r="CW127" s="71"/>
      <c r="CX127" s="71"/>
      <c r="CY127" s="71"/>
      <c r="CZ127" s="71"/>
      <c r="DA127" s="71"/>
      <c r="DB127" s="71"/>
      <c r="DC127" s="71"/>
      <c r="DD127" s="71"/>
      <c r="DE127" s="71"/>
      <c r="DF127" s="71"/>
      <c r="DG127" s="71"/>
      <c r="DH127" s="71"/>
      <c r="DI127" s="71"/>
      <c r="DJ127" s="71"/>
      <c r="DK127" s="71"/>
      <c r="DL127" s="71"/>
      <c r="DM127" s="71"/>
      <c r="DN127" s="71"/>
      <c r="DO127" s="71"/>
      <c r="DP127" s="71"/>
      <c r="DQ127" s="71"/>
      <c r="DR127" s="71"/>
      <c r="DS127" s="71"/>
      <c r="DT127" s="71"/>
      <c r="DU127" s="71"/>
      <c r="DV127" s="71"/>
      <c r="DW127" s="71"/>
      <c r="DX127" s="71"/>
      <c r="DY127" s="71"/>
      <c r="DZ127" s="71"/>
      <c r="EA127" s="71"/>
      <c r="EB127" s="71"/>
      <c r="EC127" s="71"/>
      <c r="ED127" s="71"/>
      <c r="EE127" s="71"/>
      <c r="EF127" s="71"/>
      <c r="EG127" s="71"/>
      <c r="EH127" s="71"/>
      <c r="EI127" s="71"/>
      <c r="EJ127" s="71"/>
      <c r="EK127" s="71"/>
      <c r="EL127" s="71"/>
      <c r="EM127" s="71"/>
      <c r="EN127" s="71"/>
      <c r="EO127" s="71"/>
      <c r="EP127" s="71"/>
    </row>
    <row r="128" spans="2:146" ht="14.1" customHeight="1">
      <c r="B128" s="20"/>
      <c r="C128" s="20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  <c r="AW128" s="68"/>
      <c r="AX128" s="68"/>
      <c r="AY128" s="68"/>
      <c r="AZ128" s="68"/>
      <c r="BA128" s="68"/>
      <c r="BB128" s="68"/>
      <c r="BC128" s="68"/>
      <c r="BD128" s="68"/>
      <c r="BE128" s="68"/>
      <c r="BF128" s="68"/>
      <c r="BG128" s="68"/>
      <c r="BH128" s="68"/>
      <c r="BI128" s="68"/>
      <c r="BJ128" s="68"/>
      <c r="BK128" s="68"/>
      <c r="BL128" s="68"/>
      <c r="BM128" s="68"/>
      <c r="BN128" s="68"/>
      <c r="BO128" s="68"/>
      <c r="BP128" s="68"/>
      <c r="BQ128" s="68"/>
      <c r="BR128" s="68"/>
      <c r="BS128" s="68"/>
      <c r="BT128" s="68"/>
      <c r="BU128" s="68"/>
      <c r="BV128" s="68"/>
      <c r="BW128" s="68"/>
      <c r="BX128" s="68"/>
      <c r="BY128" s="68"/>
      <c r="BZ128" s="68"/>
      <c r="CA128" s="68"/>
      <c r="CB128" s="68"/>
      <c r="CC128" s="68"/>
      <c r="CD128" s="68"/>
      <c r="CE128" s="68"/>
      <c r="CF128" s="68"/>
      <c r="CG128" s="68"/>
      <c r="CH128" s="68"/>
      <c r="CI128" s="68"/>
      <c r="CJ128" s="68"/>
      <c r="CK128" s="68"/>
      <c r="CL128" s="68"/>
      <c r="CM128" s="68"/>
      <c r="CN128" s="68"/>
      <c r="CO128" s="68"/>
      <c r="CP128" s="68"/>
      <c r="CQ128" s="68"/>
      <c r="CR128" s="68"/>
      <c r="CS128" s="68"/>
      <c r="CT128" s="68"/>
      <c r="CU128" s="68"/>
      <c r="CV128" s="68"/>
      <c r="CW128" s="68"/>
      <c r="CX128" s="68"/>
      <c r="CY128" s="68"/>
      <c r="CZ128" s="68"/>
      <c r="DA128" s="68"/>
      <c r="DB128" s="68"/>
      <c r="DC128" s="68"/>
      <c r="DD128" s="68"/>
      <c r="DE128" s="68"/>
      <c r="DF128" s="68"/>
      <c r="DG128" s="68"/>
      <c r="DH128" s="68"/>
      <c r="DI128" s="68"/>
      <c r="DJ128" s="68"/>
      <c r="DK128" s="68"/>
      <c r="DL128" s="68"/>
      <c r="DM128" s="68"/>
      <c r="DN128" s="68"/>
      <c r="DO128" s="68"/>
      <c r="DP128" s="68"/>
      <c r="DQ128" s="68"/>
      <c r="DR128" s="68"/>
      <c r="DS128" s="68"/>
      <c r="DT128" s="68"/>
      <c r="DU128" s="68"/>
      <c r="DV128" s="68"/>
      <c r="DW128" s="68"/>
      <c r="DX128" s="68"/>
      <c r="DY128" s="68"/>
      <c r="DZ128" s="68"/>
      <c r="EA128" s="68"/>
      <c r="EB128" s="68"/>
      <c r="EC128" s="68"/>
      <c r="ED128" s="68"/>
      <c r="EE128" s="68"/>
      <c r="EF128" s="68"/>
      <c r="EG128" s="68"/>
      <c r="EH128" s="68"/>
      <c r="EI128" s="68"/>
      <c r="EJ128" s="68"/>
      <c r="EK128" s="68"/>
      <c r="EL128" s="68"/>
      <c r="EM128" s="68"/>
      <c r="EN128" s="68"/>
      <c r="EO128" s="68"/>
      <c r="EP128" s="68"/>
    </row>
    <row r="129" spans="2:146" ht="14.1" customHeight="1">
      <c r="B129" s="151" t="s">
        <v>382</v>
      </c>
      <c r="C129" s="20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  <c r="AX129" s="68"/>
      <c r="AY129" s="68"/>
      <c r="AZ129" s="68"/>
      <c r="BA129" s="68"/>
      <c r="BB129" s="68"/>
      <c r="BC129" s="68"/>
      <c r="BD129" s="68"/>
      <c r="BE129" s="68"/>
      <c r="BF129" s="68"/>
      <c r="BG129" s="68"/>
      <c r="BH129" s="68"/>
      <c r="BI129" s="68"/>
      <c r="BJ129" s="68"/>
      <c r="BK129" s="68"/>
      <c r="BL129" s="68"/>
      <c r="BM129" s="68"/>
      <c r="BN129" s="68"/>
      <c r="BO129" s="68"/>
      <c r="BP129" s="68"/>
      <c r="BQ129" s="68"/>
      <c r="BR129" s="68"/>
      <c r="BS129" s="68"/>
      <c r="BT129" s="68"/>
      <c r="BU129" s="68"/>
      <c r="BV129" s="68"/>
      <c r="BW129" s="68"/>
      <c r="BX129" s="68"/>
      <c r="BY129" s="68"/>
      <c r="BZ129" s="68"/>
      <c r="CA129" s="68"/>
      <c r="CB129" s="68"/>
      <c r="CC129" s="68"/>
      <c r="CD129" s="68"/>
      <c r="CE129" s="68"/>
      <c r="CF129" s="68"/>
      <c r="CG129" s="68"/>
      <c r="CH129" s="68"/>
      <c r="CI129" s="68"/>
      <c r="CJ129" s="68"/>
      <c r="CK129" s="68"/>
      <c r="CL129" s="68"/>
      <c r="CM129" s="68"/>
      <c r="CN129" s="68"/>
      <c r="CO129" s="68"/>
      <c r="CP129" s="68"/>
      <c r="CQ129" s="68"/>
      <c r="CR129" s="68"/>
      <c r="CS129" s="68"/>
      <c r="CT129" s="68"/>
      <c r="CU129" s="68"/>
      <c r="CV129" s="68"/>
      <c r="CW129" s="68"/>
      <c r="CX129" s="68"/>
      <c r="CY129" s="68"/>
      <c r="CZ129" s="68"/>
      <c r="DA129" s="68"/>
      <c r="DB129" s="68"/>
      <c r="DC129" s="68"/>
      <c r="DD129" s="68"/>
      <c r="DE129" s="68"/>
      <c r="DF129" s="68"/>
      <c r="DG129" s="68"/>
      <c r="DH129" s="68"/>
      <c r="DI129" s="68"/>
      <c r="DJ129" s="68"/>
      <c r="DK129" s="68"/>
      <c r="DL129" s="68"/>
      <c r="DM129" s="68"/>
      <c r="DN129" s="68"/>
      <c r="DO129" s="68"/>
      <c r="DP129" s="68"/>
      <c r="DQ129" s="68"/>
      <c r="DR129" s="68"/>
      <c r="DS129" s="68"/>
      <c r="DT129" s="68"/>
      <c r="DU129" s="68"/>
      <c r="DV129" s="68"/>
      <c r="DW129" s="68"/>
      <c r="DX129" s="68"/>
      <c r="DY129" s="68"/>
      <c r="DZ129" s="68"/>
      <c r="EA129" s="68"/>
      <c r="EB129" s="68"/>
      <c r="EC129" s="68"/>
      <c r="ED129" s="68"/>
      <c r="EE129" s="68"/>
      <c r="EF129" s="68"/>
      <c r="EG129" s="68"/>
      <c r="EH129" s="68"/>
      <c r="EI129" s="68"/>
      <c r="EJ129" s="68"/>
      <c r="EK129" s="68"/>
      <c r="EL129" s="68"/>
      <c r="EM129" s="68"/>
      <c r="EN129" s="68"/>
      <c r="EO129" s="68"/>
      <c r="EP129" s="68"/>
    </row>
    <row r="130" spans="2:146" ht="14.1" customHeight="1">
      <c r="B130" s="20" t="s">
        <v>20</v>
      </c>
      <c r="D130" s="306" t="s">
        <v>97</v>
      </c>
      <c r="E130" s="71"/>
      <c r="F130" s="82"/>
      <c r="G130" s="256"/>
      <c r="H130" s="237">
        <f t="shared" ref="H130" ca="1" si="1247">G133*(H$4&lt;=운영종료분기)</f>
        <v>0</v>
      </c>
      <c r="I130" s="237">
        <f t="shared" ref="I130" ca="1" si="1248">H133*(I$4&lt;=운영종료분기)</f>
        <v>0</v>
      </c>
      <c r="J130" s="237">
        <f t="shared" ref="J130" ca="1" si="1249">I133*(J$4&lt;=운영종료분기)</f>
        <v>0</v>
      </c>
      <c r="K130" s="237">
        <f t="shared" ref="K130" ca="1" si="1250">J133*(K$4&lt;=운영종료분기)</f>
        <v>0</v>
      </c>
      <c r="L130" s="237">
        <f t="shared" ref="L130" ca="1" si="1251">K133*(L$4&lt;=운영종료분기)</f>
        <v>0</v>
      </c>
      <c r="M130" s="237">
        <f t="shared" ref="M130" ca="1" si="1252">L133*(M$4&lt;=운영종료분기)</f>
        <v>0</v>
      </c>
      <c r="N130" s="237">
        <f t="shared" ref="N130" ca="1" si="1253">M133*(N$4&lt;=운영종료분기)</f>
        <v>0</v>
      </c>
      <c r="O130" s="237">
        <f t="shared" ref="O130" ca="1" si="1254">N133*(O$4&lt;=운영종료분기)</f>
        <v>0</v>
      </c>
      <c r="P130" s="237">
        <f t="shared" ref="P130" ca="1" si="1255">O133*(P$4&lt;=운영종료분기)</f>
        <v>0</v>
      </c>
      <c r="Q130" s="237">
        <f t="shared" ref="Q130" ca="1" si="1256">P133*(Q$4&lt;=운영종료분기)</f>
        <v>0</v>
      </c>
      <c r="R130" s="237">
        <f t="shared" ref="R130" ca="1" si="1257">Q133*(R$4&lt;=운영종료분기)</f>
        <v>0</v>
      </c>
      <c r="S130" s="237">
        <f t="shared" ref="S130" ca="1" si="1258">R133*(S$4&lt;=운영종료분기)</f>
        <v>25</v>
      </c>
      <c r="T130" s="237">
        <f t="shared" ref="T130" ca="1" si="1259">S133*(T$4&lt;=운영종료분기)</f>
        <v>50</v>
      </c>
      <c r="U130" s="237">
        <f t="shared" ref="U130" ca="1" si="1260">T133*(U$4&lt;=운영종료분기)</f>
        <v>75</v>
      </c>
      <c r="V130" s="237">
        <f t="shared" ref="V130" ca="1" si="1261">U133*(V$4&lt;=운영종료분기)</f>
        <v>100</v>
      </c>
      <c r="W130" s="237">
        <f t="shared" ref="W130" ca="1" si="1262">V133*(W$4&lt;=운영종료분기)</f>
        <v>125</v>
      </c>
      <c r="X130" s="237">
        <f t="shared" ref="X130" ca="1" si="1263">W133*(X$4&lt;=운영종료분기)</f>
        <v>150</v>
      </c>
      <c r="Y130" s="237">
        <f t="shared" ref="Y130" ca="1" si="1264">X133*(Y$4&lt;=운영종료분기)</f>
        <v>175</v>
      </c>
      <c r="Z130" s="237">
        <f t="shared" ref="Z130" ca="1" si="1265">Y133*(Z$4&lt;=운영종료분기)</f>
        <v>200</v>
      </c>
      <c r="AA130" s="237">
        <f t="shared" ref="AA130" ca="1" si="1266">Z133*(AA$4&lt;=운영종료분기)</f>
        <v>225</v>
      </c>
      <c r="AB130" s="237">
        <f t="shared" ref="AB130" ca="1" si="1267">AA133*(AB$4&lt;=운영종료분기)</f>
        <v>250</v>
      </c>
      <c r="AC130" s="237">
        <f t="shared" ref="AC130" ca="1" si="1268">AB133*(AC$4&lt;=운영종료분기)</f>
        <v>275</v>
      </c>
      <c r="AD130" s="237">
        <f t="shared" ref="AD130" ca="1" si="1269">AC133*(AD$4&lt;=운영종료분기)</f>
        <v>300</v>
      </c>
      <c r="AE130" s="237">
        <f t="shared" ref="AE130" ca="1" si="1270">AD133*(AE$4&lt;=운영종료분기)</f>
        <v>325</v>
      </c>
      <c r="AF130" s="237">
        <f t="shared" ref="AF130" ca="1" si="1271">AE133*(AF$4&lt;=운영종료분기)</f>
        <v>350</v>
      </c>
      <c r="AG130" s="237">
        <f t="shared" ref="AG130" ca="1" si="1272">AF133*(AG$4&lt;=운영종료분기)</f>
        <v>375</v>
      </c>
      <c r="AH130" s="237">
        <f t="shared" ref="AH130" ca="1" si="1273">AG133*(AH$4&lt;=운영종료분기)</f>
        <v>400</v>
      </c>
      <c r="AI130" s="237">
        <f t="shared" ref="AI130" ca="1" si="1274">AH133*(AI$4&lt;=운영종료분기)</f>
        <v>425</v>
      </c>
      <c r="AJ130" s="237">
        <f t="shared" ref="AJ130" ca="1" si="1275">AI133*(AJ$4&lt;=운영종료분기)</f>
        <v>450</v>
      </c>
      <c r="AK130" s="237">
        <f t="shared" ref="AK130" ca="1" si="1276">AJ133*(AK$4&lt;=운영종료분기)</f>
        <v>475</v>
      </c>
      <c r="AL130" s="237">
        <f t="shared" ref="AL130" ca="1" si="1277">AK133*(AL$4&lt;=운영종료분기)</f>
        <v>500</v>
      </c>
      <c r="AM130" s="237">
        <f t="shared" ref="AM130" ca="1" si="1278">AL133*(AM$4&lt;=운영종료분기)</f>
        <v>525</v>
      </c>
      <c r="AN130" s="237">
        <f t="shared" ref="AN130" ca="1" si="1279">AM133*(AN$4&lt;=운영종료분기)</f>
        <v>550</v>
      </c>
      <c r="AO130" s="237">
        <f t="shared" ref="AO130" ca="1" si="1280">AN133*(AO$4&lt;=운영종료분기)</f>
        <v>575</v>
      </c>
      <c r="AP130" s="237">
        <f t="shared" ref="AP130" ca="1" si="1281">AO133*(AP$4&lt;=운영종료분기)</f>
        <v>600</v>
      </c>
      <c r="AQ130" s="237">
        <f t="shared" ref="AQ130" ca="1" si="1282">AP133*(AQ$4&lt;=운영종료분기)</f>
        <v>625</v>
      </c>
      <c r="AR130" s="237">
        <f t="shared" ref="AR130" ca="1" si="1283">AQ133*(AR$4&lt;=운영종료분기)</f>
        <v>650</v>
      </c>
      <c r="AS130" s="237">
        <f t="shared" ref="AS130" ca="1" si="1284">AR133*(AS$4&lt;=운영종료분기)</f>
        <v>675</v>
      </c>
      <c r="AT130" s="237">
        <f t="shared" ref="AT130" ca="1" si="1285">AS133*(AT$4&lt;=운영종료분기)</f>
        <v>700</v>
      </c>
      <c r="AU130" s="237">
        <f t="shared" ref="AU130" ca="1" si="1286">AT133*(AU$4&lt;=운영종료분기)</f>
        <v>725</v>
      </c>
      <c r="AV130" s="237">
        <f t="shared" ref="AV130" ca="1" si="1287">AU133*(AV$4&lt;=운영종료분기)</f>
        <v>750</v>
      </c>
      <c r="AW130" s="237">
        <f t="shared" ref="AW130" ca="1" si="1288">AV133*(AW$4&lt;=운영종료분기)</f>
        <v>775</v>
      </c>
      <c r="AX130" s="237">
        <f t="shared" ref="AX130" ca="1" si="1289">AW133*(AX$4&lt;=운영종료분기)</f>
        <v>800</v>
      </c>
      <c r="AY130" s="237">
        <f t="shared" ref="AY130" ca="1" si="1290">AX133*(AY$4&lt;=운영종료분기)</f>
        <v>825</v>
      </c>
      <c r="AZ130" s="237">
        <f t="shared" ref="AZ130" ca="1" si="1291">AY133*(AZ$4&lt;=운영종료분기)</f>
        <v>850</v>
      </c>
      <c r="BA130" s="237">
        <f t="shared" ref="BA130" ca="1" si="1292">AZ133*(BA$4&lt;=운영종료분기)</f>
        <v>875</v>
      </c>
      <c r="BB130" s="237">
        <f t="shared" ref="BB130" ca="1" si="1293">BA133*(BB$4&lt;=운영종료분기)</f>
        <v>900</v>
      </c>
      <c r="BC130" s="237">
        <f t="shared" ref="BC130" ca="1" si="1294">BB133*(BC$4&lt;=운영종료분기)</f>
        <v>925</v>
      </c>
      <c r="BD130" s="237">
        <f t="shared" ref="BD130" ca="1" si="1295">BC133*(BD$4&lt;=운영종료분기)</f>
        <v>950</v>
      </c>
      <c r="BE130" s="237">
        <f t="shared" ref="BE130" ca="1" si="1296">BD133*(BE$4&lt;=운영종료분기)</f>
        <v>975</v>
      </c>
      <c r="BF130" s="237">
        <f t="shared" ref="BF130" ca="1" si="1297">BE133*(BF$4&lt;=운영종료분기)</f>
        <v>1000</v>
      </c>
      <c r="BG130" s="237">
        <f t="shared" ref="BG130" ca="1" si="1298">BF133*(BG$4&lt;=운영종료분기)</f>
        <v>1025</v>
      </c>
      <c r="BH130" s="237">
        <f t="shared" ref="BH130" ca="1" si="1299">BG133*(BH$4&lt;=운영종료분기)</f>
        <v>1050</v>
      </c>
      <c r="BI130" s="237">
        <f t="shared" ref="BI130" ca="1" si="1300">BH133*(BI$4&lt;=운영종료분기)</f>
        <v>1075</v>
      </c>
      <c r="BJ130" s="237">
        <f t="shared" ref="BJ130" ca="1" si="1301">BI133*(BJ$4&lt;=운영종료분기)</f>
        <v>1100</v>
      </c>
      <c r="BK130" s="237">
        <f t="shared" ref="BK130" ca="1" si="1302">BJ133*(BK$4&lt;=운영종료분기)</f>
        <v>1125</v>
      </c>
      <c r="BL130" s="237">
        <f t="shared" ref="BL130" ca="1" si="1303">BK133*(BL$4&lt;=운영종료분기)</f>
        <v>1150</v>
      </c>
      <c r="BM130" s="237">
        <f t="shared" ref="BM130" ca="1" si="1304">BL133*(BM$4&lt;=운영종료분기)</f>
        <v>1175</v>
      </c>
      <c r="BN130" s="237">
        <f t="shared" ref="BN130" ca="1" si="1305">BM133*(BN$4&lt;=운영종료분기)</f>
        <v>1200</v>
      </c>
      <c r="BO130" s="237">
        <f t="shared" ref="BO130" ca="1" si="1306">BN133*(BO$4&lt;=운영종료분기)</f>
        <v>1225</v>
      </c>
      <c r="BP130" s="237">
        <f t="shared" ref="BP130" ca="1" si="1307">BO133*(BP$4&lt;=운영종료분기)</f>
        <v>1250</v>
      </c>
      <c r="BQ130" s="237">
        <f t="shared" ref="BQ130" ca="1" si="1308">BP133*(BQ$4&lt;=운영종료분기)</f>
        <v>1275</v>
      </c>
      <c r="BR130" s="237">
        <f t="shared" ref="BR130" ca="1" si="1309">BQ133*(BR$4&lt;=운영종료분기)</f>
        <v>1300</v>
      </c>
      <c r="BS130" s="237">
        <f t="shared" ref="BS130" ca="1" si="1310">BR133*(BS$4&lt;=운영종료분기)</f>
        <v>1325</v>
      </c>
      <c r="BT130" s="237">
        <f t="shared" ref="BT130" ca="1" si="1311">BS133*(BT$4&lt;=운영종료분기)</f>
        <v>1350</v>
      </c>
      <c r="BU130" s="237">
        <f t="shared" ref="BU130" ca="1" si="1312">BT133*(BU$4&lt;=운영종료분기)</f>
        <v>1375</v>
      </c>
      <c r="BV130" s="237">
        <f t="shared" ref="BV130" ca="1" si="1313">BU133*(BV$4&lt;=운영종료분기)</f>
        <v>1400</v>
      </c>
      <c r="BW130" s="237">
        <f t="shared" ref="BW130" ca="1" si="1314">BV133*(BW$4&lt;=운영종료분기)</f>
        <v>1425</v>
      </c>
      <c r="BX130" s="237">
        <f t="shared" ref="BX130" ca="1" si="1315">BW133*(BX$4&lt;=운영종료분기)</f>
        <v>1450</v>
      </c>
      <c r="BY130" s="237">
        <f t="shared" ref="BY130" ca="1" si="1316">BX133*(BY$4&lt;=운영종료분기)</f>
        <v>1475</v>
      </c>
      <c r="BZ130" s="237">
        <f t="shared" ref="BZ130" ca="1" si="1317">BY133*(BZ$4&lt;=운영종료분기)</f>
        <v>1500</v>
      </c>
      <c r="CA130" s="237">
        <f t="shared" ref="CA130" ca="1" si="1318">BZ133*(CA$4&lt;=운영종료분기)</f>
        <v>1525</v>
      </c>
      <c r="CB130" s="237">
        <f t="shared" ref="CB130" ca="1" si="1319">CA133*(CB$4&lt;=운영종료분기)</f>
        <v>1550</v>
      </c>
      <c r="CC130" s="237">
        <f t="shared" ref="CC130" ca="1" si="1320">CB133*(CC$4&lt;=운영종료분기)</f>
        <v>1575</v>
      </c>
      <c r="CD130" s="237">
        <f t="shared" ref="CD130" ca="1" si="1321">CC133*(CD$4&lt;=운영종료분기)</f>
        <v>1600</v>
      </c>
      <c r="CE130" s="237">
        <f t="shared" ref="CE130" ca="1" si="1322">CD133*(CE$4&lt;=운영종료분기)</f>
        <v>1625</v>
      </c>
      <c r="CF130" s="237">
        <f t="shared" ref="CF130" ca="1" si="1323">CE133*(CF$4&lt;=운영종료분기)</f>
        <v>1650</v>
      </c>
      <c r="CG130" s="237">
        <f t="shared" ref="CG130" ca="1" si="1324">CF133*(CG$4&lt;=운영종료분기)</f>
        <v>1675</v>
      </c>
      <c r="CH130" s="237">
        <f t="shared" ref="CH130" ca="1" si="1325">CG133*(CH$4&lt;=운영종료분기)</f>
        <v>1700</v>
      </c>
      <c r="CI130" s="237">
        <f t="shared" ref="CI130" ca="1" si="1326">CH133*(CI$4&lt;=운영종료분기)</f>
        <v>1725</v>
      </c>
      <c r="CJ130" s="237">
        <f t="shared" ref="CJ130" ca="1" si="1327">CI133*(CJ$4&lt;=운영종료분기)</f>
        <v>1750</v>
      </c>
      <c r="CK130" s="237">
        <f t="shared" ref="CK130" ca="1" si="1328">CJ133*(CK$4&lt;=운영종료분기)</f>
        <v>1775</v>
      </c>
      <c r="CL130" s="237">
        <f t="shared" ref="CL130" ca="1" si="1329">CK133*(CL$4&lt;=운영종료분기)</f>
        <v>1800</v>
      </c>
      <c r="CM130" s="237">
        <f t="shared" ref="CM130" ca="1" si="1330">CL133*(CM$4&lt;=운영종료분기)</f>
        <v>1825</v>
      </c>
      <c r="CN130" s="237">
        <f t="shared" ref="CN130" ca="1" si="1331">CM133*(CN$4&lt;=운영종료분기)</f>
        <v>1850</v>
      </c>
      <c r="CO130" s="237">
        <f t="shared" ref="CO130" ca="1" si="1332">CN133*(CO$4&lt;=운영종료분기)</f>
        <v>1875</v>
      </c>
      <c r="CP130" s="237">
        <f t="shared" ref="CP130" ca="1" si="1333">CO133*(CP$4&lt;=운영종료분기)</f>
        <v>1900</v>
      </c>
      <c r="CQ130" s="237">
        <f t="shared" ref="CQ130" ca="1" si="1334">CP133*(CQ$4&lt;=운영종료분기)</f>
        <v>1925</v>
      </c>
      <c r="CR130" s="237">
        <f t="shared" ref="CR130" ca="1" si="1335">CQ133*(CR$4&lt;=운영종료분기)</f>
        <v>1950</v>
      </c>
      <c r="CS130" s="237">
        <f t="shared" ref="CS130" ca="1" si="1336">CR133*(CS$4&lt;=운영종료분기)</f>
        <v>1975</v>
      </c>
      <c r="CT130" s="237">
        <f t="shared" ref="CT130" ca="1" si="1337">CS133*(CT$4&lt;=운영종료분기)</f>
        <v>0</v>
      </c>
      <c r="CU130" s="237">
        <f t="shared" ref="CU130" ca="1" si="1338">CT133*(CU$4&lt;=운영종료분기)</f>
        <v>0</v>
      </c>
      <c r="CV130" s="237">
        <f t="shared" ref="CV130" ca="1" si="1339">CU133*(CV$4&lt;=운영종료분기)</f>
        <v>0</v>
      </c>
      <c r="CW130" s="237">
        <f t="shared" ref="CW130" ca="1" si="1340">CV133*(CW$4&lt;=운영종료분기)</f>
        <v>0</v>
      </c>
      <c r="CX130" s="237">
        <f t="shared" ref="CX130" ca="1" si="1341">CW133*(CX$4&lt;=운영종료분기)</f>
        <v>0</v>
      </c>
      <c r="CY130" s="237">
        <f t="shared" ref="CY130" ca="1" si="1342">CX133*(CY$4&lt;=운영종료분기)</f>
        <v>0</v>
      </c>
      <c r="CZ130" s="237">
        <f t="shared" ref="CZ130" ca="1" si="1343">CY133*(CZ$4&lt;=운영종료분기)</f>
        <v>0</v>
      </c>
      <c r="DA130" s="237">
        <f t="shared" ref="DA130" ca="1" si="1344">CZ133*(DA$4&lt;=운영종료분기)</f>
        <v>0</v>
      </c>
      <c r="DB130" s="237">
        <f t="shared" ref="DB130" ca="1" si="1345">DA133*(DB$4&lt;=운영종료분기)</f>
        <v>0</v>
      </c>
      <c r="DC130" s="237">
        <f t="shared" ref="DC130" ca="1" si="1346">DB133*(DC$4&lt;=운영종료분기)</f>
        <v>0</v>
      </c>
      <c r="DD130" s="237">
        <f t="shared" ref="DD130" ca="1" si="1347">DC133*(DD$4&lt;=운영종료분기)</f>
        <v>0</v>
      </c>
      <c r="DE130" s="237">
        <f t="shared" ref="DE130" ca="1" si="1348">DD133*(DE$4&lt;=운영종료분기)</f>
        <v>0</v>
      </c>
      <c r="DF130" s="237">
        <f t="shared" ref="DF130" ca="1" si="1349">DE133*(DF$4&lt;=운영종료분기)</f>
        <v>0</v>
      </c>
      <c r="DG130" s="237">
        <f t="shared" ref="DG130" ca="1" si="1350">DF133*(DG$4&lt;=운영종료분기)</f>
        <v>0</v>
      </c>
      <c r="DH130" s="237">
        <f t="shared" ref="DH130" ca="1" si="1351">DG133*(DH$4&lt;=운영종료분기)</f>
        <v>0</v>
      </c>
      <c r="DI130" s="237">
        <f t="shared" ref="DI130" ca="1" si="1352">DH133*(DI$4&lt;=운영종료분기)</f>
        <v>0</v>
      </c>
      <c r="DJ130" s="237">
        <f t="shared" ref="DJ130" ca="1" si="1353">DI133*(DJ$4&lt;=운영종료분기)</f>
        <v>0</v>
      </c>
      <c r="DK130" s="237">
        <f t="shared" ref="DK130" ca="1" si="1354">DJ133*(DK$4&lt;=운영종료분기)</f>
        <v>0</v>
      </c>
      <c r="DL130" s="237">
        <f t="shared" ref="DL130" ca="1" si="1355">DK133*(DL$4&lt;=운영종료분기)</f>
        <v>0</v>
      </c>
      <c r="DM130" s="237">
        <f t="shared" ref="DM130" ca="1" si="1356">DL133*(DM$4&lt;=운영종료분기)</f>
        <v>0</v>
      </c>
      <c r="DN130" s="237">
        <f t="shared" ref="DN130" ca="1" si="1357">DM133*(DN$4&lt;=운영종료분기)</f>
        <v>0</v>
      </c>
      <c r="DO130" s="237">
        <f t="shared" ref="DO130" ca="1" si="1358">DN133*(DO$4&lt;=운영종료분기)</f>
        <v>0</v>
      </c>
      <c r="DP130" s="237">
        <f t="shared" ref="DP130" ca="1" si="1359">DO133*(DP$4&lt;=운영종료분기)</f>
        <v>0</v>
      </c>
      <c r="DQ130" s="237">
        <f t="shared" ref="DQ130" ca="1" si="1360">DP133*(DQ$4&lt;=운영종료분기)</f>
        <v>0</v>
      </c>
      <c r="DR130" s="237">
        <f t="shared" ref="DR130" ca="1" si="1361">DQ133*(DR$4&lt;=운영종료분기)</f>
        <v>0</v>
      </c>
      <c r="DS130" s="237">
        <f t="shared" ref="DS130" ca="1" si="1362">DR133*(DS$4&lt;=운영종료분기)</f>
        <v>0</v>
      </c>
      <c r="DT130" s="237">
        <f t="shared" ref="DT130" ca="1" si="1363">DS133*(DT$4&lt;=운영종료분기)</f>
        <v>0</v>
      </c>
      <c r="DU130" s="237">
        <f t="shared" ref="DU130" ca="1" si="1364">DT133*(DU$4&lt;=운영종료분기)</f>
        <v>0</v>
      </c>
      <c r="DV130" s="237">
        <f t="shared" ref="DV130" ca="1" si="1365">DU133*(DV$4&lt;=운영종료분기)</f>
        <v>0</v>
      </c>
      <c r="DW130" s="237">
        <f t="shared" ref="DW130" ca="1" si="1366">DV133*(DW$4&lt;=운영종료분기)</f>
        <v>0</v>
      </c>
      <c r="DX130" s="237">
        <f t="shared" ref="DX130" ca="1" si="1367">DW133*(DX$4&lt;=운영종료분기)</f>
        <v>0</v>
      </c>
      <c r="DY130" s="237">
        <f t="shared" ref="DY130" ca="1" si="1368">DX133*(DY$4&lt;=운영종료분기)</f>
        <v>0</v>
      </c>
      <c r="DZ130" s="237">
        <f t="shared" ref="DZ130" ca="1" si="1369">DY133*(DZ$4&lt;=운영종료분기)</f>
        <v>0</v>
      </c>
      <c r="EA130" s="237">
        <f t="shared" ref="EA130" ca="1" si="1370">DZ133*(EA$4&lt;=운영종료분기)</f>
        <v>0</v>
      </c>
      <c r="EB130" s="237">
        <f t="shared" ref="EB130" ca="1" si="1371">EA133*(EB$4&lt;=운영종료분기)</f>
        <v>0</v>
      </c>
      <c r="EC130" s="237">
        <f t="shared" ref="EC130" ca="1" si="1372">EB133*(EC$4&lt;=운영종료분기)</f>
        <v>0</v>
      </c>
      <c r="ED130" s="237">
        <f t="shared" ref="ED130" ca="1" si="1373">EC133*(ED$4&lt;=운영종료분기)</f>
        <v>0</v>
      </c>
      <c r="EE130" s="237">
        <f t="shared" ref="EE130" ca="1" si="1374">ED133*(EE$4&lt;=운영종료분기)</f>
        <v>0</v>
      </c>
      <c r="EF130" s="237">
        <f t="shared" ref="EF130" ca="1" si="1375">EE133*(EF$4&lt;=운영종료분기)</f>
        <v>0</v>
      </c>
      <c r="EG130" s="237">
        <f t="shared" ref="EG130" ca="1" si="1376">EF133*(EG$4&lt;=운영종료분기)</f>
        <v>0</v>
      </c>
      <c r="EH130" s="237">
        <f t="shared" ref="EH130" ca="1" si="1377">EG133*(EH$4&lt;=운영종료분기)</f>
        <v>0</v>
      </c>
      <c r="EI130" s="237">
        <f t="shared" ref="EI130" ca="1" si="1378">EH133*(EI$4&lt;=운영종료분기)</f>
        <v>0</v>
      </c>
      <c r="EJ130" s="237">
        <f t="shared" ref="EJ130" ca="1" si="1379">EI133*(EJ$4&lt;=운영종료분기)</f>
        <v>0</v>
      </c>
      <c r="EK130" s="237">
        <f t="shared" ref="EK130" ca="1" si="1380">EJ133*(EK$4&lt;=운영종료분기)</f>
        <v>0</v>
      </c>
      <c r="EL130" s="237">
        <f t="shared" ref="EL130" ca="1" si="1381">EK133*(EL$4&lt;=운영종료분기)</f>
        <v>0</v>
      </c>
      <c r="EM130" s="237">
        <f t="shared" ref="EM130" ca="1" si="1382">EL133*(EM$4&lt;=운영종료분기)</f>
        <v>0</v>
      </c>
      <c r="EN130" s="237">
        <f t="shared" ref="EN130" ca="1" si="1383">EM133*(EN$4&lt;=운영종료분기)</f>
        <v>0</v>
      </c>
      <c r="EO130" s="237">
        <f t="shared" ref="EO130" ca="1" si="1384">EN133*(EO$4&lt;=운영종료분기)</f>
        <v>0</v>
      </c>
      <c r="EP130" s="237">
        <f t="shared" ref="EP130" ca="1" si="1385">EO133*(EP$4&lt;=운영종료분기)</f>
        <v>0</v>
      </c>
    </row>
    <row r="131" spans="2:146" ht="14.1" customHeight="1">
      <c r="B131" s="139" t="s">
        <v>21</v>
      </c>
      <c r="C131" s="404">
        <f>Assum!F354</f>
        <v>100</v>
      </c>
      <c r="D131" s="308" t="s">
        <v>97</v>
      </c>
      <c r="E131" s="217">
        <f ca="1">SUM(G131:EP131)</f>
        <v>2000</v>
      </c>
      <c r="F131" s="236"/>
      <c r="G131" s="236"/>
      <c r="H131" s="87">
        <f ca="1">$C131*H$7/12</f>
        <v>0</v>
      </c>
      <c r="I131" s="87">
        <f t="shared" ref="I131:BT131" ca="1" si="1386">$C131*I$7/12</f>
        <v>0</v>
      </c>
      <c r="J131" s="87">
        <f t="shared" ca="1" si="1386"/>
        <v>0</v>
      </c>
      <c r="K131" s="87">
        <f t="shared" ca="1" si="1386"/>
        <v>0</v>
      </c>
      <c r="L131" s="87">
        <f t="shared" ca="1" si="1386"/>
        <v>0</v>
      </c>
      <c r="M131" s="87">
        <f t="shared" ca="1" si="1386"/>
        <v>0</v>
      </c>
      <c r="N131" s="87">
        <f t="shared" ca="1" si="1386"/>
        <v>0</v>
      </c>
      <c r="O131" s="87">
        <f t="shared" ca="1" si="1386"/>
        <v>0</v>
      </c>
      <c r="P131" s="87">
        <f t="shared" ca="1" si="1386"/>
        <v>0</v>
      </c>
      <c r="Q131" s="87">
        <f t="shared" ca="1" si="1386"/>
        <v>0</v>
      </c>
      <c r="R131" s="87">
        <f t="shared" ca="1" si="1386"/>
        <v>25</v>
      </c>
      <c r="S131" s="87">
        <f t="shared" ca="1" si="1386"/>
        <v>25</v>
      </c>
      <c r="T131" s="87">
        <f t="shared" ca="1" si="1386"/>
        <v>25</v>
      </c>
      <c r="U131" s="87">
        <f t="shared" ca="1" si="1386"/>
        <v>25</v>
      </c>
      <c r="V131" s="87">
        <f t="shared" ca="1" si="1386"/>
        <v>25</v>
      </c>
      <c r="W131" s="87">
        <f t="shared" ca="1" si="1386"/>
        <v>25</v>
      </c>
      <c r="X131" s="87">
        <f t="shared" ca="1" si="1386"/>
        <v>25</v>
      </c>
      <c r="Y131" s="87">
        <f t="shared" ca="1" si="1386"/>
        <v>25</v>
      </c>
      <c r="Z131" s="87">
        <f t="shared" ca="1" si="1386"/>
        <v>25</v>
      </c>
      <c r="AA131" s="87">
        <f t="shared" ca="1" si="1386"/>
        <v>25</v>
      </c>
      <c r="AB131" s="87">
        <f t="shared" ca="1" si="1386"/>
        <v>25</v>
      </c>
      <c r="AC131" s="87">
        <f t="shared" ca="1" si="1386"/>
        <v>25</v>
      </c>
      <c r="AD131" s="87">
        <f t="shared" ca="1" si="1386"/>
        <v>25</v>
      </c>
      <c r="AE131" s="87">
        <f t="shared" ca="1" si="1386"/>
        <v>25</v>
      </c>
      <c r="AF131" s="87">
        <f t="shared" ca="1" si="1386"/>
        <v>25</v>
      </c>
      <c r="AG131" s="87">
        <f t="shared" ca="1" si="1386"/>
        <v>25</v>
      </c>
      <c r="AH131" s="87">
        <f t="shared" ca="1" si="1386"/>
        <v>25</v>
      </c>
      <c r="AI131" s="87">
        <f t="shared" ca="1" si="1386"/>
        <v>25</v>
      </c>
      <c r="AJ131" s="87">
        <f t="shared" ca="1" si="1386"/>
        <v>25</v>
      </c>
      <c r="AK131" s="87">
        <f t="shared" ca="1" si="1386"/>
        <v>25</v>
      </c>
      <c r="AL131" s="87">
        <f t="shared" ca="1" si="1386"/>
        <v>25</v>
      </c>
      <c r="AM131" s="87">
        <f t="shared" ca="1" si="1386"/>
        <v>25</v>
      </c>
      <c r="AN131" s="87">
        <f t="shared" ca="1" si="1386"/>
        <v>25</v>
      </c>
      <c r="AO131" s="87">
        <f t="shared" ca="1" si="1386"/>
        <v>25</v>
      </c>
      <c r="AP131" s="87">
        <f t="shared" ca="1" si="1386"/>
        <v>25</v>
      </c>
      <c r="AQ131" s="87">
        <f t="shared" ca="1" si="1386"/>
        <v>25</v>
      </c>
      <c r="AR131" s="87">
        <f t="shared" ca="1" si="1386"/>
        <v>25</v>
      </c>
      <c r="AS131" s="87">
        <f t="shared" ca="1" si="1386"/>
        <v>25</v>
      </c>
      <c r="AT131" s="87">
        <f t="shared" ca="1" si="1386"/>
        <v>25</v>
      </c>
      <c r="AU131" s="87">
        <f t="shared" ca="1" si="1386"/>
        <v>25</v>
      </c>
      <c r="AV131" s="87">
        <f t="shared" ca="1" si="1386"/>
        <v>25</v>
      </c>
      <c r="AW131" s="87">
        <f t="shared" ca="1" si="1386"/>
        <v>25</v>
      </c>
      <c r="AX131" s="87">
        <f t="shared" ca="1" si="1386"/>
        <v>25</v>
      </c>
      <c r="AY131" s="87">
        <f t="shared" ca="1" si="1386"/>
        <v>25</v>
      </c>
      <c r="AZ131" s="87">
        <f t="shared" ca="1" si="1386"/>
        <v>25</v>
      </c>
      <c r="BA131" s="87">
        <f t="shared" ca="1" si="1386"/>
        <v>25</v>
      </c>
      <c r="BB131" s="87">
        <f t="shared" ca="1" si="1386"/>
        <v>25</v>
      </c>
      <c r="BC131" s="87">
        <f t="shared" ca="1" si="1386"/>
        <v>25</v>
      </c>
      <c r="BD131" s="87">
        <f t="shared" ca="1" si="1386"/>
        <v>25</v>
      </c>
      <c r="BE131" s="87">
        <f t="shared" ca="1" si="1386"/>
        <v>25</v>
      </c>
      <c r="BF131" s="87">
        <f t="shared" ca="1" si="1386"/>
        <v>25</v>
      </c>
      <c r="BG131" s="87">
        <f t="shared" ca="1" si="1386"/>
        <v>25</v>
      </c>
      <c r="BH131" s="87">
        <f t="shared" ca="1" si="1386"/>
        <v>25</v>
      </c>
      <c r="BI131" s="87">
        <f t="shared" ca="1" si="1386"/>
        <v>25</v>
      </c>
      <c r="BJ131" s="87">
        <f t="shared" ca="1" si="1386"/>
        <v>25</v>
      </c>
      <c r="BK131" s="87">
        <f t="shared" ca="1" si="1386"/>
        <v>25</v>
      </c>
      <c r="BL131" s="87">
        <f t="shared" ca="1" si="1386"/>
        <v>25</v>
      </c>
      <c r="BM131" s="87">
        <f t="shared" ca="1" si="1386"/>
        <v>25</v>
      </c>
      <c r="BN131" s="87">
        <f t="shared" ca="1" si="1386"/>
        <v>25</v>
      </c>
      <c r="BO131" s="87">
        <f t="shared" ca="1" si="1386"/>
        <v>25</v>
      </c>
      <c r="BP131" s="87">
        <f t="shared" ca="1" si="1386"/>
        <v>25</v>
      </c>
      <c r="BQ131" s="87">
        <f t="shared" ca="1" si="1386"/>
        <v>25</v>
      </c>
      <c r="BR131" s="87">
        <f t="shared" ca="1" si="1386"/>
        <v>25</v>
      </c>
      <c r="BS131" s="87">
        <f t="shared" ca="1" si="1386"/>
        <v>25</v>
      </c>
      <c r="BT131" s="87">
        <f t="shared" ca="1" si="1386"/>
        <v>25</v>
      </c>
      <c r="BU131" s="87">
        <f t="shared" ref="BU131:EP131" ca="1" si="1387">$C131*BU$7/12</f>
        <v>25</v>
      </c>
      <c r="BV131" s="87">
        <f t="shared" ca="1" si="1387"/>
        <v>25</v>
      </c>
      <c r="BW131" s="87">
        <f t="shared" ca="1" si="1387"/>
        <v>25</v>
      </c>
      <c r="BX131" s="87">
        <f t="shared" ca="1" si="1387"/>
        <v>25</v>
      </c>
      <c r="BY131" s="87">
        <f t="shared" ca="1" si="1387"/>
        <v>25</v>
      </c>
      <c r="BZ131" s="87">
        <f t="shared" ca="1" si="1387"/>
        <v>25</v>
      </c>
      <c r="CA131" s="87">
        <f t="shared" ca="1" si="1387"/>
        <v>25</v>
      </c>
      <c r="CB131" s="87">
        <f t="shared" ca="1" si="1387"/>
        <v>25</v>
      </c>
      <c r="CC131" s="87">
        <f t="shared" ca="1" si="1387"/>
        <v>25</v>
      </c>
      <c r="CD131" s="87">
        <f t="shared" ca="1" si="1387"/>
        <v>25</v>
      </c>
      <c r="CE131" s="87">
        <f t="shared" ca="1" si="1387"/>
        <v>25</v>
      </c>
      <c r="CF131" s="87">
        <f t="shared" ca="1" si="1387"/>
        <v>25</v>
      </c>
      <c r="CG131" s="87">
        <f t="shared" ca="1" si="1387"/>
        <v>25</v>
      </c>
      <c r="CH131" s="87">
        <f t="shared" ca="1" si="1387"/>
        <v>25</v>
      </c>
      <c r="CI131" s="87">
        <f t="shared" ca="1" si="1387"/>
        <v>25</v>
      </c>
      <c r="CJ131" s="87">
        <f t="shared" ca="1" si="1387"/>
        <v>25</v>
      </c>
      <c r="CK131" s="87">
        <f t="shared" ca="1" si="1387"/>
        <v>25</v>
      </c>
      <c r="CL131" s="87">
        <f t="shared" ca="1" si="1387"/>
        <v>25</v>
      </c>
      <c r="CM131" s="87">
        <f t="shared" ca="1" si="1387"/>
        <v>25</v>
      </c>
      <c r="CN131" s="87">
        <f t="shared" ca="1" si="1387"/>
        <v>25</v>
      </c>
      <c r="CO131" s="87">
        <f t="shared" ca="1" si="1387"/>
        <v>25</v>
      </c>
      <c r="CP131" s="87">
        <f t="shared" ca="1" si="1387"/>
        <v>25</v>
      </c>
      <c r="CQ131" s="87">
        <f t="shared" ca="1" si="1387"/>
        <v>25</v>
      </c>
      <c r="CR131" s="87">
        <f t="shared" ca="1" si="1387"/>
        <v>25</v>
      </c>
      <c r="CS131" s="87">
        <f t="shared" ca="1" si="1387"/>
        <v>25</v>
      </c>
      <c r="CT131" s="87">
        <f t="shared" ca="1" si="1387"/>
        <v>0</v>
      </c>
      <c r="CU131" s="87">
        <f t="shared" ca="1" si="1387"/>
        <v>0</v>
      </c>
      <c r="CV131" s="87">
        <f t="shared" ca="1" si="1387"/>
        <v>0</v>
      </c>
      <c r="CW131" s="87">
        <f t="shared" ca="1" si="1387"/>
        <v>0</v>
      </c>
      <c r="CX131" s="87">
        <f t="shared" ca="1" si="1387"/>
        <v>0</v>
      </c>
      <c r="CY131" s="87">
        <f t="shared" ca="1" si="1387"/>
        <v>0</v>
      </c>
      <c r="CZ131" s="87">
        <f t="shared" ca="1" si="1387"/>
        <v>0</v>
      </c>
      <c r="DA131" s="87">
        <f t="shared" ca="1" si="1387"/>
        <v>0</v>
      </c>
      <c r="DB131" s="87">
        <f t="shared" ca="1" si="1387"/>
        <v>0</v>
      </c>
      <c r="DC131" s="87">
        <f t="shared" ca="1" si="1387"/>
        <v>0</v>
      </c>
      <c r="DD131" s="87">
        <f t="shared" ca="1" si="1387"/>
        <v>0</v>
      </c>
      <c r="DE131" s="87">
        <f t="shared" ca="1" si="1387"/>
        <v>0</v>
      </c>
      <c r="DF131" s="87">
        <f t="shared" ca="1" si="1387"/>
        <v>0</v>
      </c>
      <c r="DG131" s="87">
        <f t="shared" ca="1" si="1387"/>
        <v>0</v>
      </c>
      <c r="DH131" s="87">
        <f t="shared" ca="1" si="1387"/>
        <v>0</v>
      </c>
      <c r="DI131" s="87">
        <f t="shared" ca="1" si="1387"/>
        <v>0</v>
      </c>
      <c r="DJ131" s="87">
        <f t="shared" ca="1" si="1387"/>
        <v>0</v>
      </c>
      <c r="DK131" s="87">
        <f t="shared" ca="1" si="1387"/>
        <v>0</v>
      </c>
      <c r="DL131" s="87">
        <f t="shared" ca="1" si="1387"/>
        <v>0</v>
      </c>
      <c r="DM131" s="87">
        <f t="shared" ca="1" si="1387"/>
        <v>0</v>
      </c>
      <c r="DN131" s="87">
        <f t="shared" ca="1" si="1387"/>
        <v>0</v>
      </c>
      <c r="DO131" s="87">
        <f t="shared" ca="1" si="1387"/>
        <v>0</v>
      </c>
      <c r="DP131" s="87">
        <f t="shared" ca="1" si="1387"/>
        <v>0</v>
      </c>
      <c r="DQ131" s="87">
        <f t="shared" ca="1" si="1387"/>
        <v>0</v>
      </c>
      <c r="DR131" s="87">
        <f t="shared" ca="1" si="1387"/>
        <v>0</v>
      </c>
      <c r="DS131" s="87">
        <f t="shared" ca="1" si="1387"/>
        <v>0</v>
      </c>
      <c r="DT131" s="87">
        <f t="shared" ca="1" si="1387"/>
        <v>0</v>
      </c>
      <c r="DU131" s="87">
        <f t="shared" ca="1" si="1387"/>
        <v>0</v>
      </c>
      <c r="DV131" s="87">
        <f t="shared" ca="1" si="1387"/>
        <v>0</v>
      </c>
      <c r="DW131" s="87">
        <f t="shared" ca="1" si="1387"/>
        <v>0</v>
      </c>
      <c r="DX131" s="87">
        <f t="shared" ca="1" si="1387"/>
        <v>0</v>
      </c>
      <c r="DY131" s="87">
        <f t="shared" ca="1" si="1387"/>
        <v>0</v>
      </c>
      <c r="DZ131" s="87">
        <f t="shared" ca="1" si="1387"/>
        <v>0</v>
      </c>
      <c r="EA131" s="87">
        <f t="shared" ca="1" si="1387"/>
        <v>0</v>
      </c>
      <c r="EB131" s="87">
        <f t="shared" ca="1" si="1387"/>
        <v>0</v>
      </c>
      <c r="EC131" s="87">
        <f t="shared" ca="1" si="1387"/>
        <v>0</v>
      </c>
      <c r="ED131" s="87">
        <f t="shared" ca="1" si="1387"/>
        <v>0</v>
      </c>
      <c r="EE131" s="87">
        <f t="shared" ca="1" si="1387"/>
        <v>0</v>
      </c>
      <c r="EF131" s="87">
        <f t="shared" ca="1" si="1387"/>
        <v>0</v>
      </c>
      <c r="EG131" s="87">
        <f t="shared" ca="1" si="1387"/>
        <v>0</v>
      </c>
      <c r="EH131" s="87">
        <f t="shared" ca="1" si="1387"/>
        <v>0</v>
      </c>
      <c r="EI131" s="87">
        <f t="shared" ca="1" si="1387"/>
        <v>0</v>
      </c>
      <c r="EJ131" s="87">
        <f t="shared" ca="1" si="1387"/>
        <v>0</v>
      </c>
      <c r="EK131" s="87">
        <f t="shared" ca="1" si="1387"/>
        <v>0</v>
      </c>
      <c r="EL131" s="87">
        <f t="shared" ca="1" si="1387"/>
        <v>0</v>
      </c>
      <c r="EM131" s="87">
        <f t="shared" ca="1" si="1387"/>
        <v>0</v>
      </c>
      <c r="EN131" s="87">
        <f t="shared" ca="1" si="1387"/>
        <v>0</v>
      </c>
      <c r="EO131" s="87">
        <f t="shared" ca="1" si="1387"/>
        <v>0</v>
      </c>
      <c r="EP131" s="87">
        <f t="shared" ca="1" si="1387"/>
        <v>0</v>
      </c>
    </row>
    <row r="132" spans="2:146" ht="14.1" customHeight="1">
      <c r="B132" s="30" t="s">
        <v>22</v>
      </c>
      <c r="C132" s="46"/>
      <c r="D132" s="356" t="s">
        <v>97</v>
      </c>
      <c r="E132" s="237">
        <f ca="1">SUM(G132:EP132)</f>
        <v>2000</v>
      </c>
      <c r="F132" s="237"/>
      <c r="G132" s="237"/>
      <c r="H132" s="237">
        <f t="shared" ref="H132:AM132" ca="1" si="1388">(H$4=운영종료분기)*(H130+H131)</f>
        <v>0</v>
      </c>
      <c r="I132" s="237">
        <f t="shared" ca="1" si="1388"/>
        <v>0</v>
      </c>
      <c r="J132" s="237">
        <f t="shared" ca="1" si="1388"/>
        <v>0</v>
      </c>
      <c r="K132" s="237">
        <f t="shared" ca="1" si="1388"/>
        <v>0</v>
      </c>
      <c r="L132" s="237">
        <f t="shared" ca="1" si="1388"/>
        <v>0</v>
      </c>
      <c r="M132" s="237">
        <f t="shared" ca="1" si="1388"/>
        <v>0</v>
      </c>
      <c r="N132" s="237">
        <f t="shared" ca="1" si="1388"/>
        <v>0</v>
      </c>
      <c r="O132" s="237">
        <f t="shared" ca="1" si="1388"/>
        <v>0</v>
      </c>
      <c r="P132" s="237">
        <f t="shared" ca="1" si="1388"/>
        <v>0</v>
      </c>
      <c r="Q132" s="237">
        <f t="shared" ca="1" si="1388"/>
        <v>0</v>
      </c>
      <c r="R132" s="237">
        <f t="shared" ca="1" si="1388"/>
        <v>0</v>
      </c>
      <c r="S132" s="237">
        <f t="shared" ca="1" si="1388"/>
        <v>0</v>
      </c>
      <c r="T132" s="237">
        <f t="shared" ca="1" si="1388"/>
        <v>0</v>
      </c>
      <c r="U132" s="237">
        <f t="shared" ca="1" si="1388"/>
        <v>0</v>
      </c>
      <c r="V132" s="237">
        <f t="shared" ca="1" si="1388"/>
        <v>0</v>
      </c>
      <c r="W132" s="237">
        <f t="shared" ca="1" si="1388"/>
        <v>0</v>
      </c>
      <c r="X132" s="237">
        <f t="shared" ca="1" si="1388"/>
        <v>0</v>
      </c>
      <c r="Y132" s="237">
        <f t="shared" ca="1" si="1388"/>
        <v>0</v>
      </c>
      <c r="Z132" s="237">
        <f t="shared" ca="1" si="1388"/>
        <v>0</v>
      </c>
      <c r="AA132" s="237">
        <f t="shared" ca="1" si="1388"/>
        <v>0</v>
      </c>
      <c r="AB132" s="237">
        <f t="shared" ca="1" si="1388"/>
        <v>0</v>
      </c>
      <c r="AC132" s="237">
        <f t="shared" ca="1" si="1388"/>
        <v>0</v>
      </c>
      <c r="AD132" s="237">
        <f t="shared" ca="1" si="1388"/>
        <v>0</v>
      </c>
      <c r="AE132" s="237">
        <f t="shared" ca="1" si="1388"/>
        <v>0</v>
      </c>
      <c r="AF132" s="237">
        <f t="shared" ca="1" si="1388"/>
        <v>0</v>
      </c>
      <c r="AG132" s="237">
        <f t="shared" ca="1" si="1388"/>
        <v>0</v>
      </c>
      <c r="AH132" s="237">
        <f t="shared" ca="1" si="1388"/>
        <v>0</v>
      </c>
      <c r="AI132" s="237">
        <f t="shared" ca="1" si="1388"/>
        <v>0</v>
      </c>
      <c r="AJ132" s="237">
        <f t="shared" ca="1" si="1388"/>
        <v>0</v>
      </c>
      <c r="AK132" s="237">
        <f t="shared" ca="1" si="1388"/>
        <v>0</v>
      </c>
      <c r="AL132" s="237">
        <f t="shared" ca="1" si="1388"/>
        <v>0</v>
      </c>
      <c r="AM132" s="237">
        <f t="shared" ca="1" si="1388"/>
        <v>0</v>
      </c>
      <c r="AN132" s="237">
        <f t="shared" ref="AN132:BS132" ca="1" si="1389">(AN$4=운영종료분기)*(AN130+AN131)</f>
        <v>0</v>
      </c>
      <c r="AO132" s="237">
        <f t="shared" ca="1" si="1389"/>
        <v>0</v>
      </c>
      <c r="AP132" s="237">
        <f t="shared" ca="1" si="1389"/>
        <v>0</v>
      </c>
      <c r="AQ132" s="237">
        <f t="shared" ca="1" si="1389"/>
        <v>0</v>
      </c>
      <c r="AR132" s="237">
        <f t="shared" ca="1" si="1389"/>
        <v>0</v>
      </c>
      <c r="AS132" s="237">
        <f t="shared" ca="1" si="1389"/>
        <v>0</v>
      </c>
      <c r="AT132" s="237">
        <f t="shared" ca="1" si="1389"/>
        <v>0</v>
      </c>
      <c r="AU132" s="237">
        <f t="shared" ca="1" si="1389"/>
        <v>0</v>
      </c>
      <c r="AV132" s="237">
        <f t="shared" ca="1" si="1389"/>
        <v>0</v>
      </c>
      <c r="AW132" s="237">
        <f t="shared" ca="1" si="1389"/>
        <v>0</v>
      </c>
      <c r="AX132" s="237">
        <f t="shared" ca="1" si="1389"/>
        <v>0</v>
      </c>
      <c r="AY132" s="237">
        <f t="shared" ca="1" si="1389"/>
        <v>0</v>
      </c>
      <c r="AZ132" s="237">
        <f t="shared" ca="1" si="1389"/>
        <v>0</v>
      </c>
      <c r="BA132" s="237">
        <f t="shared" ca="1" si="1389"/>
        <v>0</v>
      </c>
      <c r="BB132" s="237">
        <f t="shared" ca="1" si="1389"/>
        <v>0</v>
      </c>
      <c r="BC132" s="237">
        <f t="shared" ca="1" si="1389"/>
        <v>0</v>
      </c>
      <c r="BD132" s="237">
        <f t="shared" ca="1" si="1389"/>
        <v>0</v>
      </c>
      <c r="BE132" s="237">
        <f t="shared" ca="1" si="1389"/>
        <v>0</v>
      </c>
      <c r="BF132" s="237">
        <f t="shared" ca="1" si="1389"/>
        <v>0</v>
      </c>
      <c r="BG132" s="237">
        <f t="shared" ca="1" si="1389"/>
        <v>0</v>
      </c>
      <c r="BH132" s="237">
        <f t="shared" ca="1" si="1389"/>
        <v>0</v>
      </c>
      <c r="BI132" s="237">
        <f t="shared" ca="1" si="1389"/>
        <v>0</v>
      </c>
      <c r="BJ132" s="237">
        <f t="shared" ca="1" si="1389"/>
        <v>0</v>
      </c>
      <c r="BK132" s="237">
        <f t="shared" ca="1" si="1389"/>
        <v>0</v>
      </c>
      <c r="BL132" s="237">
        <f t="shared" ca="1" si="1389"/>
        <v>0</v>
      </c>
      <c r="BM132" s="237">
        <f t="shared" ca="1" si="1389"/>
        <v>0</v>
      </c>
      <c r="BN132" s="237">
        <f t="shared" ca="1" si="1389"/>
        <v>0</v>
      </c>
      <c r="BO132" s="237">
        <f t="shared" ca="1" si="1389"/>
        <v>0</v>
      </c>
      <c r="BP132" s="237">
        <f t="shared" ca="1" si="1389"/>
        <v>0</v>
      </c>
      <c r="BQ132" s="237">
        <f t="shared" ca="1" si="1389"/>
        <v>0</v>
      </c>
      <c r="BR132" s="237">
        <f t="shared" ca="1" si="1389"/>
        <v>0</v>
      </c>
      <c r="BS132" s="237">
        <f t="shared" ca="1" si="1389"/>
        <v>0</v>
      </c>
      <c r="BT132" s="237">
        <f t="shared" ref="BT132:CY132" ca="1" si="1390">(BT$4=운영종료분기)*(BT130+BT131)</f>
        <v>0</v>
      </c>
      <c r="BU132" s="237">
        <f t="shared" ca="1" si="1390"/>
        <v>0</v>
      </c>
      <c r="BV132" s="237">
        <f t="shared" ca="1" si="1390"/>
        <v>0</v>
      </c>
      <c r="BW132" s="237">
        <f t="shared" ca="1" si="1390"/>
        <v>0</v>
      </c>
      <c r="BX132" s="237">
        <f t="shared" ca="1" si="1390"/>
        <v>0</v>
      </c>
      <c r="BY132" s="237">
        <f t="shared" ca="1" si="1390"/>
        <v>0</v>
      </c>
      <c r="BZ132" s="237">
        <f t="shared" ca="1" si="1390"/>
        <v>0</v>
      </c>
      <c r="CA132" s="237">
        <f t="shared" ca="1" si="1390"/>
        <v>0</v>
      </c>
      <c r="CB132" s="237">
        <f t="shared" ca="1" si="1390"/>
        <v>0</v>
      </c>
      <c r="CC132" s="237">
        <f t="shared" ca="1" si="1390"/>
        <v>0</v>
      </c>
      <c r="CD132" s="237">
        <f t="shared" ca="1" si="1390"/>
        <v>0</v>
      </c>
      <c r="CE132" s="237">
        <f t="shared" ca="1" si="1390"/>
        <v>0</v>
      </c>
      <c r="CF132" s="237">
        <f t="shared" ca="1" si="1390"/>
        <v>0</v>
      </c>
      <c r="CG132" s="237">
        <f t="shared" ca="1" si="1390"/>
        <v>0</v>
      </c>
      <c r="CH132" s="237">
        <f t="shared" ca="1" si="1390"/>
        <v>0</v>
      </c>
      <c r="CI132" s="237">
        <f t="shared" ca="1" si="1390"/>
        <v>0</v>
      </c>
      <c r="CJ132" s="237">
        <f t="shared" ca="1" si="1390"/>
        <v>0</v>
      </c>
      <c r="CK132" s="237">
        <f t="shared" ca="1" si="1390"/>
        <v>0</v>
      </c>
      <c r="CL132" s="237">
        <f t="shared" ca="1" si="1390"/>
        <v>0</v>
      </c>
      <c r="CM132" s="237">
        <f t="shared" ca="1" si="1390"/>
        <v>0</v>
      </c>
      <c r="CN132" s="237">
        <f t="shared" ca="1" si="1390"/>
        <v>0</v>
      </c>
      <c r="CO132" s="237">
        <f t="shared" ca="1" si="1390"/>
        <v>0</v>
      </c>
      <c r="CP132" s="237">
        <f t="shared" ca="1" si="1390"/>
        <v>0</v>
      </c>
      <c r="CQ132" s="237">
        <f t="shared" ca="1" si="1390"/>
        <v>0</v>
      </c>
      <c r="CR132" s="237">
        <f t="shared" ca="1" si="1390"/>
        <v>0</v>
      </c>
      <c r="CS132" s="237">
        <f t="shared" ca="1" si="1390"/>
        <v>2000</v>
      </c>
      <c r="CT132" s="237">
        <f t="shared" ca="1" si="1390"/>
        <v>0</v>
      </c>
      <c r="CU132" s="237">
        <f t="shared" ca="1" si="1390"/>
        <v>0</v>
      </c>
      <c r="CV132" s="237">
        <f t="shared" ca="1" si="1390"/>
        <v>0</v>
      </c>
      <c r="CW132" s="237">
        <f t="shared" ca="1" si="1390"/>
        <v>0</v>
      </c>
      <c r="CX132" s="237">
        <f t="shared" ca="1" si="1390"/>
        <v>0</v>
      </c>
      <c r="CY132" s="237">
        <f t="shared" ca="1" si="1390"/>
        <v>0</v>
      </c>
      <c r="CZ132" s="237">
        <f t="shared" ref="CZ132:DG132" ca="1" si="1391">(CZ$4=운영종료분기)*(CZ130+CZ131)</f>
        <v>0</v>
      </c>
      <c r="DA132" s="237">
        <f t="shared" ca="1" si="1391"/>
        <v>0</v>
      </c>
      <c r="DB132" s="237">
        <f t="shared" ca="1" si="1391"/>
        <v>0</v>
      </c>
      <c r="DC132" s="237">
        <f t="shared" ca="1" si="1391"/>
        <v>0</v>
      </c>
      <c r="DD132" s="237">
        <f t="shared" ca="1" si="1391"/>
        <v>0</v>
      </c>
      <c r="DE132" s="237">
        <f t="shared" ca="1" si="1391"/>
        <v>0</v>
      </c>
      <c r="DF132" s="237">
        <f t="shared" ca="1" si="1391"/>
        <v>0</v>
      </c>
      <c r="DG132" s="237">
        <f t="shared" ca="1" si="1391"/>
        <v>0</v>
      </c>
      <c r="DH132" s="237">
        <f t="shared" ref="DH132:EP132" ca="1" si="1392">(DH$4=운영종료분기)*(DH130+DH131)</f>
        <v>0</v>
      </c>
      <c r="DI132" s="237">
        <f t="shared" ca="1" si="1392"/>
        <v>0</v>
      </c>
      <c r="DJ132" s="237">
        <f t="shared" ca="1" si="1392"/>
        <v>0</v>
      </c>
      <c r="DK132" s="237">
        <f t="shared" ca="1" si="1392"/>
        <v>0</v>
      </c>
      <c r="DL132" s="237">
        <f t="shared" ca="1" si="1392"/>
        <v>0</v>
      </c>
      <c r="DM132" s="237">
        <f t="shared" ca="1" si="1392"/>
        <v>0</v>
      </c>
      <c r="DN132" s="237">
        <f t="shared" ca="1" si="1392"/>
        <v>0</v>
      </c>
      <c r="DO132" s="237">
        <f t="shared" ca="1" si="1392"/>
        <v>0</v>
      </c>
      <c r="DP132" s="237">
        <f t="shared" ca="1" si="1392"/>
        <v>0</v>
      </c>
      <c r="DQ132" s="237">
        <f t="shared" ca="1" si="1392"/>
        <v>0</v>
      </c>
      <c r="DR132" s="237">
        <f t="shared" ca="1" si="1392"/>
        <v>0</v>
      </c>
      <c r="DS132" s="237">
        <f t="shared" ca="1" si="1392"/>
        <v>0</v>
      </c>
      <c r="DT132" s="237">
        <f t="shared" ca="1" si="1392"/>
        <v>0</v>
      </c>
      <c r="DU132" s="237">
        <f t="shared" ca="1" si="1392"/>
        <v>0</v>
      </c>
      <c r="DV132" s="237">
        <f t="shared" ca="1" si="1392"/>
        <v>0</v>
      </c>
      <c r="DW132" s="237">
        <f t="shared" ca="1" si="1392"/>
        <v>0</v>
      </c>
      <c r="DX132" s="237">
        <f t="shared" ca="1" si="1392"/>
        <v>0</v>
      </c>
      <c r="DY132" s="237">
        <f t="shared" ca="1" si="1392"/>
        <v>0</v>
      </c>
      <c r="DZ132" s="237">
        <f t="shared" ca="1" si="1392"/>
        <v>0</v>
      </c>
      <c r="EA132" s="237">
        <f t="shared" ca="1" si="1392"/>
        <v>0</v>
      </c>
      <c r="EB132" s="237">
        <f t="shared" ca="1" si="1392"/>
        <v>0</v>
      </c>
      <c r="EC132" s="237">
        <f t="shared" ca="1" si="1392"/>
        <v>0</v>
      </c>
      <c r="ED132" s="237">
        <f t="shared" ca="1" si="1392"/>
        <v>0</v>
      </c>
      <c r="EE132" s="237">
        <f t="shared" ca="1" si="1392"/>
        <v>0</v>
      </c>
      <c r="EF132" s="237">
        <f t="shared" ca="1" si="1392"/>
        <v>0</v>
      </c>
      <c r="EG132" s="237">
        <f t="shared" ca="1" si="1392"/>
        <v>0</v>
      </c>
      <c r="EH132" s="237">
        <f t="shared" ca="1" si="1392"/>
        <v>0</v>
      </c>
      <c r="EI132" s="237">
        <f t="shared" ca="1" si="1392"/>
        <v>0</v>
      </c>
      <c r="EJ132" s="237">
        <f t="shared" ca="1" si="1392"/>
        <v>0</v>
      </c>
      <c r="EK132" s="237">
        <f t="shared" ca="1" si="1392"/>
        <v>0</v>
      </c>
      <c r="EL132" s="237">
        <f t="shared" ca="1" si="1392"/>
        <v>0</v>
      </c>
      <c r="EM132" s="237">
        <f t="shared" ca="1" si="1392"/>
        <v>0</v>
      </c>
      <c r="EN132" s="237">
        <f t="shared" ca="1" si="1392"/>
        <v>0</v>
      </c>
      <c r="EO132" s="237">
        <f t="shared" ca="1" si="1392"/>
        <v>0</v>
      </c>
      <c r="EP132" s="237">
        <f t="shared" ca="1" si="1392"/>
        <v>0</v>
      </c>
    </row>
    <row r="133" spans="2:146" ht="14.1" customHeight="1">
      <c r="B133" s="20" t="s">
        <v>23</v>
      </c>
      <c r="D133" s="306" t="s">
        <v>97</v>
      </c>
      <c r="E133" s="71"/>
      <c r="F133" s="71"/>
      <c r="G133" s="71"/>
      <c r="H133" s="71">
        <f t="shared" ref="H133:BS133" ca="1" si="1393">H130+H131-H132</f>
        <v>0</v>
      </c>
      <c r="I133" s="71">
        <f t="shared" ca="1" si="1393"/>
        <v>0</v>
      </c>
      <c r="J133" s="71">
        <f t="shared" ca="1" si="1393"/>
        <v>0</v>
      </c>
      <c r="K133" s="71">
        <f t="shared" ca="1" si="1393"/>
        <v>0</v>
      </c>
      <c r="L133" s="71">
        <f t="shared" ca="1" si="1393"/>
        <v>0</v>
      </c>
      <c r="M133" s="71">
        <f t="shared" ca="1" si="1393"/>
        <v>0</v>
      </c>
      <c r="N133" s="71">
        <f t="shared" ca="1" si="1393"/>
        <v>0</v>
      </c>
      <c r="O133" s="71">
        <f t="shared" ca="1" si="1393"/>
        <v>0</v>
      </c>
      <c r="P133" s="71">
        <f t="shared" ca="1" si="1393"/>
        <v>0</v>
      </c>
      <c r="Q133" s="71">
        <f t="shared" ca="1" si="1393"/>
        <v>0</v>
      </c>
      <c r="R133" s="71">
        <f t="shared" ca="1" si="1393"/>
        <v>25</v>
      </c>
      <c r="S133" s="71">
        <f t="shared" ca="1" si="1393"/>
        <v>50</v>
      </c>
      <c r="T133" s="71">
        <f t="shared" ca="1" si="1393"/>
        <v>75</v>
      </c>
      <c r="U133" s="71">
        <f t="shared" ca="1" si="1393"/>
        <v>100</v>
      </c>
      <c r="V133" s="71">
        <f t="shared" ca="1" si="1393"/>
        <v>125</v>
      </c>
      <c r="W133" s="71">
        <f t="shared" ca="1" si="1393"/>
        <v>150</v>
      </c>
      <c r="X133" s="71">
        <f t="shared" ca="1" si="1393"/>
        <v>175</v>
      </c>
      <c r="Y133" s="71">
        <f t="shared" ca="1" si="1393"/>
        <v>200</v>
      </c>
      <c r="Z133" s="71">
        <f t="shared" ca="1" si="1393"/>
        <v>225</v>
      </c>
      <c r="AA133" s="71">
        <f t="shared" ca="1" si="1393"/>
        <v>250</v>
      </c>
      <c r="AB133" s="71">
        <f t="shared" ca="1" si="1393"/>
        <v>275</v>
      </c>
      <c r="AC133" s="71">
        <f t="shared" ca="1" si="1393"/>
        <v>300</v>
      </c>
      <c r="AD133" s="71">
        <f t="shared" ca="1" si="1393"/>
        <v>325</v>
      </c>
      <c r="AE133" s="71">
        <f t="shared" ca="1" si="1393"/>
        <v>350</v>
      </c>
      <c r="AF133" s="71">
        <f t="shared" ca="1" si="1393"/>
        <v>375</v>
      </c>
      <c r="AG133" s="71">
        <f t="shared" ca="1" si="1393"/>
        <v>400</v>
      </c>
      <c r="AH133" s="71">
        <f t="shared" ca="1" si="1393"/>
        <v>425</v>
      </c>
      <c r="AI133" s="71">
        <f t="shared" ca="1" si="1393"/>
        <v>450</v>
      </c>
      <c r="AJ133" s="71">
        <f t="shared" ca="1" si="1393"/>
        <v>475</v>
      </c>
      <c r="AK133" s="71">
        <f t="shared" ca="1" si="1393"/>
        <v>500</v>
      </c>
      <c r="AL133" s="71">
        <f t="shared" ca="1" si="1393"/>
        <v>525</v>
      </c>
      <c r="AM133" s="71">
        <f t="shared" ca="1" si="1393"/>
        <v>550</v>
      </c>
      <c r="AN133" s="71">
        <f t="shared" ca="1" si="1393"/>
        <v>575</v>
      </c>
      <c r="AO133" s="71">
        <f t="shared" ca="1" si="1393"/>
        <v>600</v>
      </c>
      <c r="AP133" s="71">
        <f t="shared" ca="1" si="1393"/>
        <v>625</v>
      </c>
      <c r="AQ133" s="71">
        <f t="shared" ca="1" si="1393"/>
        <v>650</v>
      </c>
      <c r="AR133" s="71">
        <f t="shared" ca="1" si="1393"/>
        <v>675</v>
      </c>
      <c r="AS133" s="71">
        <f t="shared" ca="1" si="1393"/>
        <v>700</v>
      </c>
      <c r="AT133" s="71">
        <f t="shared" ca="1" si="1393"/>
        <v>725</v>
      </c>
      <c r="AU133" s="71">
        <f t="shared" ca="1" si="1393"/>
        <v>750</v>
      </c>
      <c r="AV133" s="71">
        <f t="shared" ca="1" si="1393"/>
        <v>775</v>
      </c>
      <c r="AW133" s="71">
        <f t="shared" ca="1" si="1393"/>
        <v>800</v>
      </c>
      <c r="AX133" s="71">
        <f t="shared" ca="1" si="1393"/>
        <v>825</v>
      </c>
      <c r="AY133" s="71">
        <f t="shared" ca="1" si="1393"/>
        <v>850</v>
      </c>
      <c r="AZ133" s="71">
        <f t="shared" ca="1" si="1393"/>
        <v>875</v>
      </c>
      <c r="BA133" s="71">
        <f t="shared" ca="1" si="1393"/>
        <v>900</v>
      </c>
      <c r="BB133" s="71">
        <f t="shared" ca="1" si="1393"/>
        <v>925</v>
      </c>
      <c r="BC133" s="71">
        <f t="shared" ca="1" si="1393"/>
        <v>950</v>
      </c>
      <c r="BD133" s="71">
        <f t="shared" ca="1" si="1393"/>
        <v>975</v>
      </c>
      <c r="BE133" s="71">
        <f t="shared" ca="1" si="1393"/>
        <v>1000</v>
      </c>
      <c r="BF133" s="71">
        <f t="shared" ca="1" si="1393"/>
        <v>1025</v>
      </c>
      <c r="BG133" s="71">
        <f t="shared" ca="1" si="1393"/>
        <v>1050</v>
      </c>
      <c r="BH133" s="71">
        <f t="shared" ca="1" si="1393"/>
        <v>1075</v>
      </c>
      <c r="BI133" s="71">
        <f t="shared" ca="1" si="1393"/>
        <v>1100</v>
      </c>
      <c r="BJ133" s="71">
        <f t="shared" ca="1" si="1393"/>
        <v>1125</v>
      </c>
      <c r="BK133" s="71">
        <f t="shared" ca="1" si="1393"/>
        <v>1150</v>
      </c>
      <c r="BL133" s="71">
        <f t="shared" ca="1" si="1393"/>
        <v>1175</v>
      </c>
      <c r="BM133" s="71">
        <f t="shared" ca="1" si="1393"/>
        <v>1200</v>
      </c>
      <c r="BN133" s="71">
        <f t="shared" ca="1" si="1393"/>
        <v>1225</v>
      </c>
      <c r="BO133" s="71">
        <f t="shared" ca="1" si="1393"/>
        <v>1250</v>
      </c>
      <c r="BP133" s="71">
        <f t="shared" ca="1" si="1393"/>
        <v>1275</v>
      </c>
      <c r="BQ133" s="71">
        <f t="shared" ca="1" si="1393"/>
        <v>1300</v>
      </c>
      <c r="BR133" s="71">
        <f t="shared" ca="1" si="1393"/>
        <v>1325</v>
      </c>
      <c r="BS133" s="71">
        <f t="shared" ca="1" si="1393"/>
        <v>1350</v>
      </c>
      <c r="BT133" s="71">
        <f t="shared" ref="BT133:DG133" ca="1" si="1394">BT130+BT131-BT132</f>
        <v>1375</v>
      </c>
      <c r="BU133" s="71">
        <f t="shared" ca="1" si="1394"/>
        <v>1400</v>
      </c>
      <c r="BV133" s="71">
        <f t="shared" ca="1" si="1394"/>
        <v>1425</v>
      </c>
      <c r="BW133" s="71">
        <f t="shared" ca="1" si="1394"/>
        <v>1450</v>
      </c>
      <c r="BX133" s="71">
        <f t="shared" ca="1" si="1394"/>
        <v>1475</v>
      </c>
      <c r="BY133" s="71">
        <f t="shared" ca="1" si="1394"/>
        <v>1500</v>
      </c>
      <c r="BZ133" s="71">
        <f t="shared" ca="1" si="1394"/>
        <v>1525</v>
      </c>
      <c r="CA133" s="71">
        <f t="shared" ca="1" si="1394"/>
        <v>1550</v>
      </c>
      <c r="CB133" s="71">
        <f t="shared" ca="1" si="1394"/>
        <v>1575</v>
      </c>
      <c r="CC133" s="71">
        <f t="shared" ca="1" si="1394"/>
        <v>1600</v>
      </c>
      <c r="CD133" s="71">
        <f t="shared" ca="1" si="1394"/>
        <v>1625</v>
      </c>
      <c r="CE133" s="71">
        <f t="shared" ca="1" si="1394"/>
        <v>1650</v>
      </c>
      <c r="CF133" s="71">
        <f t="shared" ca="1" si="1394"/>
        <v>1675</v>
      </c>
      <c r="CG133" s="71">
        <f t="shared" ca="1" si="1394"/>
        <v>1700</v>
      </c>
      <c r="CH133" s="71">
        <f t="shared" ca="1" si="1394"/>
        <v>1725</v>
      </c>
      <c r="CI133" s="71">
        <f t="shared" ca="1" si="1394"/>
        <v>1750</v>
      </c>
      <c r="CJ133" s="71">
        <f t="shared" ca="1" si="1394"/>
        <v>1775</v>
      </c>
      <c r="CK133" s="71">
        <f t="shared" ca="1" si="1394"/>
        <v>1800</v>
      </c>
      <c r="CL133" s="71">
        <f t="shared" ca="1" si="1394"/>
        <v>1825</v>
      </c>
      <c r="CM133" s="71">
        <f t="shared" ca="1" si="1394"/>
        <v>1850</v>
      </c>
      <c r="CN133" s="71">
        <f t="shared" ca="1" si="1394"/>
        <v>1875</v>
      </c>
      <c r="CO133" s="71">
        <f t="shared" ca="1" si="1394"/>
        <v>1900</v>
      </c>
      <c r="CP133" s="71">
        <f t="shared" ca="1" si="1394"/>
        <v>1925</v>
      </c>
      <c r="CQ133" s="71">
        <f t="shared" ca="1" si="1394"/>
        <v>1950</v>
      </c>
      <c r="CR133" s="71">
        <f t="shared" ca="1" si="1394"/>
        <v>1975</v>
      </c>
      <c r="CS133" s="71">
        <f t="shared" ca="1" si="1394"/>
        <v>0</v>
      </c>
      <c r="CT133" s="71">
        <f t="shared" ca="1" si="1394"/>
        <v>0</v>
      </c>
      <c r="CU133" s="71">
        <f t="shared" ca="1" si="1394"/>
        <v>0</v>
      </c>
      <c r="CV133" s="71">
        <f t="shared" ca="1" si="1394"/>
        <v>0</v>
      </c>
      <c r="CW133" s="71">
        <f t="shared" ca="1" si="1394"/>
        <v>0</v>
      </c>
      <c r="CX133" s="71">
        <f t="shared" ca="1" si="1394"/>
        <v>0</v>
      </c>
      <c r="CY133" s="71">
        <f t="shared" ca="1" si="1394"/>
        <v>0</v>
      </c>
      <c r="CZ133" s="71">
        <f t="shared" ca="1" si="1394"/>
        <v>0</v>
      </c>
      <c r="DA133" s="71">
        <f t="shared" ca="1" si="1394"/>
        <v>0</v>
      </c>
      <c r="DB133" s="71">
        <f t="shared" ca="1" si="1394"/>
        <v>0</v>
      </c>
      <c r="DC133" s="71">
        <f t="shared" ca="1" si="1394"/>
        <v>0</v>
      </c>
      <c r="DD133" s="71">
        <f t="shared" ca="1" si="1394"/>
        <v>0</v>
      </c>
      <c r="DE133" s="71">
        <f t="shared" ca="1" si="1394"/>
        <v>0</v>
      </c>
      <c r="DF133" s="71">
        <f t="shared" ca="1" si="1394"/>
        <v>0</v>
      </c>
      <c r="DG133" s="71">
        <f t="shared" ca="1" si="1394"/>
        <v>0</v>
      </c>
      <c r="DH133" s="71">
        <f t="shared" ref="DH133:EP133" ca="1" si="1395">DH130+DH131-DH132</f>
        <v>0</v>
      </c>
      <c r="DI133" s="71">
        <f t="shared" ca="1" si="1395"/>
        <v>0</v>
      </c>
      <c r="DJ133" s="71">
        <f t="shared" ca="1" si="1395"/>
        <v>0</v>
      </c>
      <c r="DK133" s="71">
        <f t="shared" ca="1" si="1395"/>
        <v>0</v>
      </c>
      <c r="DL133" s="71">
        <f t="shared" ca="1" si="1395"/>
        <v>0</v>
      </c>
      <c r="DM133" s="71">
        <f t="shared" ca="1" si="1395"/>
        <v>0</v>
      </c>
      <c r="DN133" s="71">
        <f t="shared" ca="1" si="1395"/>
        <v>0</v>
      </c>
      <c r="DO133" s="71">
        <f t="shared" ca="1" si="1395"/>
        <v>0</v>
      </c>
      <c r="DP133" s="71">
        <f t="shared" ca="1" si="1395"/>
        <v>0</v>
      </c>
      <c r="DQ133" s="71">
        <f t="shared" ca="1" si="1395"/>
        <v>0</v>
      </c>
      <c r="DR133" s="71">
        <f t="shared" ca="1" si="1395"/>
        <v>0</v>
      </c>
      <c r="DS133" s="71">
        <f t="shared" ca="1" si="1395"/>
        <v>0</v>
      </c>
      <c r="DT133" s="71">
        <f t="shared" ca="1" si="1395"/>
        <v>0</v>
      </c>
      <c r="DU133" s="71">
        <f t="shared" ca="1" si="1395"/>
        <v>0</v>
      </c>
      <c r="DV133" s="71">
        <f t="shared" ca="1" si="1395"/>
        <v>0</v>
      </c>
      <c r="DW133" s="71">
        <f t="shared" ca="1" si="1395"/>
        <v>0</v>
      </c>
      <c r="DX133" s="71">
        <f t="shared" ca="1" si="1395"/>
        <v>0</v>
      </c>
      <c r="DY133" s="71">
        <f t="shared" ca="1" si="1395"/>
        <v>0</v>
      </c>
      <c r="DZ133" s="71">
        <f t="shared" ca="1" si="1395"/>
        <v>0</v>
      </c>
      <c r="EA133" s="71">
        <f t="shared" ca="1" si="1395"/>
        <v>0</v>
      </c>
      <c r="EB133" s="71">
        <f t="shared" ca="1" si="1395"/>
        <v>0</v>
      </c>
      <c r="EC133" s="71">
        <f t="shared" ca="1" si="1395"/>
        <v>0</v>
      </c>
      <c r="ED133" s="71">
        <f t="shared" ca="1" si="1395"/>
        <v>0</v>
      </c>
      <c r="EE133" s="71">
        <f t="shared" ca="1" si="1395"/>
        <v>0</v>
      </c>
      <c r="EF133" s="71">
        <f t="shared" ca="1" si="1395"/>
        <v>0</v>
      </c>
      <c r="EG133" s="71">
        <f t="shared" ca="1" si="1395"/>
        <v>0</v>
      </c>
      <c r="EH133" s="71">
        <f t="shared" ca="1" si="1395"/>
        <v>0</v>
      </c>
      <c r="EI133" s="71">
        <f t="shared" ca="1" si="1395"/>
        <v>0</v>
      </c>
      <c r="EJ133" s="71">
        <f t="shared" ca="1" si="1395"/>
        <v>0</v>
      </c>
      <c r="EK133" s="71">
        <f t="shared" ca="1" si="1395"/>
        <v>0</v>
      </c>
      <c r="EL133" s="71">
        <f t="shared" ca="1" si="1395"/>
        <v>0</v>
      </c>
      <c r="EM133" s="71">
        <f t="shared" ca="1" si="1395"/>
        <v>0</v>
      </c>
      <c r="EN133" s="71">
        <f t="shared" ca="1" si="1395"/>
        <v>0</v>
      </c>
      <c r="EO133" s="71">
        <f t="shared" ca="1" si="1395"/>
        <v>0</v>
      </c>
      <c r="EP133" s="71">
        <f t="shared" ca="1" si="1395"/>
        <v>0</v>
      </c>
    </row>
    <row r="134" spans="2:146" ht="14.1" customHeight="1">
      <c r="B134" s="20"/>
      <c r="C134" s="20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8"/>
      <c r="AT134" s="68"/>
      <c r="AU134" s="68"/>
      <c r="AV134" s="68"/>
      <c r="AW134" s="68"/>
      <c r="AX134" s="68"/>
      <c r="AY134" s="68"/>
      <c r="AZ134" s="68"/>
      <c r="BA134" s="68"/>
      <c r="BB134" s="68"/>
      <c r="BC134" s="68"/>
      <c r="BD134" s="68"/>
      <c r="BE134" s="68"/>
      <c r="BF134" s="68"/>
      <c r="BG134" s="68"/>
      <c r="BH134" s="68"/>
      <c r="BI134" s="68"/>
      <c r="BJ134" s="68"/>
      <c r="BK134" s="68"/>
      <c r="BL134" s="68"/>
      <c r="BM134" s="68"/>
      <c r="BN134" s="68"/>
      <c r="BO134" s="68"/>
      <c r="BP134" s="68"/>
      <c r="BQ134" s="68"/>
      <c r="BR134" s="68"/>
      <c r="BS134" s="68"/>
      <c r="BT134" s="68"/>
      <c r="BU134" s="68"/>
      <c r="BV134" s="68"/>
      <c r="BW134" s="68"/>
      <c r="BX134" s="68"/>
      <c r="BY134" s="68"/>
      <c r="BZ134" s="68"/>
      <c r="CA134" s="68"/>
      <c r="CB134" s="68"/>
      <c r="CC134" s="68"/>
      <c r="CD134" s="68"/>
      <c r="CE134" s="68"/>
      <c r="CF134" s="68"/>
      <c r="CG134" s="68"/>
      <c r="CH134" s="68"/>
      <c r="CI134" s="68"/>
      <c r="CJ134" s="68"/>
      <c r="CK134" s="68"/>
      <c r="CL134" s="68"/>
      <c r="CM134" s="68"/>
      <c r="CN134" s="68"/>
      <c r="CO134" s="68"/>
      <c r="CP134" s="68"/>
      <c r="CQ134" s="68"/>
      <c r="CR134" s="68"/>
      <c r="CS134" s="68"/>
      <c r="CT134" s="68"/>
      <c r="CU134" s="68"/>
      <c r="CV134" s="68"/>
      <c r="CW134" s="68"/>
      <c r="CX134" s="68"/>
      <c r="CY134" s="68"/>
      <c r="CZ134" s="68"/>
      <c r="DA134" s="68"/>
      <c r="DB134" s="68"/>
      <c r="DC134" s="68"/>
      <c r="DD134" s="68"/>
      <c r="DE134" s="68"/>
      <c r="DF134" s="68"/>
      <c r="DG134" s="68"/>
      <c r="DH134" s="68"/>
      <c r="DI134" s="68"/>
      <c r="DJ134" s="68"/>
      <c r="DK134" s="68"/>
      <c r="DL134" s="68"/>
      <c r="DM134" s="68"/>
      <c r="DN134" s="68"/>
      <c r="DO134" s="68"/>
      <c r="DP134" s="68"/>
      <c r="DQ134" s="68"/>
      <c r="DR134" s="68"/>
      <c r="DS134" s="68"/>
      <c r="DT134" s="68"/>
      <c r="DU134" s="68"/>
      <c r="DV134" s="68"/>
      <c r="DW134" s="68"/>
      <c r="DX134" s="68"/>
      <c r="DY134" s="68"/>
      <c r="DZ134" s="68"/>
      <c r="EA134" s="68"/>
      <c r="EB134" s="68"/>
      <c r="EC134" s="68"/>
      <c r="ED134" s="68"/>
      <c r="EE134" s="68"/>
      <c r="EF134" s="68"/>
      <c r="EG134" s="68"/>
      <c r="EH134" s="68"/>
      <c r="EI134" s="68"/>
      <c r="EJ134" s="68"/>
      <c r="EK134" s="68"/>
      <c r="EL134" s="68"/>
      <c r="EM134" s="68"/>
      <c r="EN134" s="68"/>
      <c r="EO134" s="68"/>
      <c r="EP134" s="68"/>
    </row>
    <row r="135" spans="2:146" ht="14.1" customHeight="1">
      <c r="B135" s="20"/>
      <c r="C135" s="20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8"/>
      <c r="AL135" s="68"/>
      <c r="AM135" s="68"/>
      <c r="AN135" s="68"/>
      <c r="AO135" s="68"/>
      <c r="AP135" s="68"/>
      <c r="AQ135" s="68"/>
      <c r="AR135" s="68"/>
      <c r="AS135" s="68"/>
      <c r="AT135" s="68"/>
      <c r="AU135" s="68"/>
      <c r="AV135" s="68"/>
      <c r="AW135" s="68"/>
      <c r="AX135" s="68"/>
      <c r="AY135" s="68"/>
      <c r="AZ135" s="68"/>
      <c r="BA135" s="68"/>
      <c r="BB135" s="68"/>
      <c r="BC135" s="68"/>
      <c r="BD135" s="68"/>
      <c r="BE135" s="68"/>
      <c r="BF135" s="68"/>
      <c r="BG135" s="68"/>
      <c r="BH135" s="68"/>
      <c r="BI135" s="68"/>
      <c r="BJ135" s="68"/>
      <c r="BK135" s="68"/>
      <c r="BL135" s="68"/>
      <c r="BM135" s="68"/>
      <c r="BN135" s="68"/>
      <c r="BO135" s="68"/>
      <c r="BP135" s="68"/>
      <c r="BQ135" s="68"/>
      <c r="BR135" s="68"/>
      <c r="BS135" s="68"/>
      <c r="BT135" s="68"/>
      <c r="BU135" s="68"/>
      <c r="BV135" s="68"/>
      <c r="BW135" s="68"/>
      <c r="BX135" s="68"/>
      <c r="BY135" s="68"/>
      <c r="BZ135" s="68"/>
      <c r="CA135" s="68"/>
      <c r="CB135" s="68"/>
      <c r="CC135" s="68"/>
      <c r="CD135" s="68"/>
      <c r="CE135" s="68"/>
      <c r="CF135" s="68"/>
      <c r="CG135" s="68"/>
      <c r="CH135" s="68"/>
      <c r="CI135" s="68"/>
      <c r="CJ135" s="68"/>
      <c r="CK135" s="68"/>
      <c r="CL135" s="68"/>
      <c r="CM135" s="68"/>
      <c r="CN135" s="68"/>
      <c r="CO135" s="68"/>
      <c r="CP135" s="68"/>
      <c r="CQ135" s="68"/>
      <c r="CR135" s="68"/>
      <c r="CS135" s="68"/>
      <c r="CT135" s="68"/>
      <c r="CU135" s="68"/>
      <c r="CV135" s="68"/>
      <c r="CW135" s="68"/>
      <c r="CX135" s="68"/>
      <c r="CY135" s="68"/>
      <c r="CZ135" s="68"/>
      <c r="DA135" s="68"/>
      <c r="DB135" s="68"/>
      <c r="DC135" s="68"/>
      <c r="DD135" s="68"/>
      <c r="DE135" s="68"/>
      <c r="DF135" s="68"/>
      <c r="DG135" s="68"/>
      <c r="DH135" s="68"/>
      <c r="DI135" s="68"/>
      <c r="DJ135" s="68"/>
      <c r="DK135" s="68"/>
      <c r="DL135" s="68"/>
      <c r="DM135" s="68"/>
      <c r="DN135" s="68"/>
      <c r="DO135" s="68"/>
      <c r="DP135" s="68"/>
      <c r="DQ135" s="68"/>
      <c r="DR135" s="68"/>
      <c r="DS135" s="68"/>
      <c r="DT135" s="68"/>
      <c r="DU135" s="68"/>
      <c r="DV135" s="68"/>
      <c r="DW135" s="68"/>
      <c r="DX135" s="68"/>
      <c r="DY135" s="68"/>
      <c r="DZ135" s="68"/>
      <c r="EA135" s="68"/>
      <c r="EB135" s="68"/>
      <c r="EC135" s="68"/>
      <c r="ED135" s="68"/>
      <c r="EE135" s="68"/>
      <c r="EF135" s="68"/>
      <c r="EG135" s="68"/>
      <c r="EH135" s="68"/>
      <c r="EI135" s="68"/>
      <c r="EJ135" s="68"/>
      <c r="EK135" s="68"/>
      <c r="EL135" s="68"/>
      <c r="EM135" s="68"/>
      <c r="EN135" s="68"/>
      <c r="EO135" s="68"/>
      <c r="EP135" s="68"/>
    </row>
    <row r="136" spans="2:146" ht="14.1" customHeight="1">
      <c r="B136" s="151" t="s">
        <v>520</v>
      </c>
      <c r="C136" s="20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8"/>
      <c r="AL136" s="68"/>
      <c r="AM136" s="68"/>
      <c r="AN136" s="68"/>
      <c r="AO136" s="68"/>
      <c r="AP136" s="68"/>
      <c r="AQ136" s="68"/>
      <c r="AR136" s="68"/>
      <c r="AS136" s="68"/>
      <c r="AT136" s="68"/>
      <c r="AU136" s="68"/>
      <c r="AV136" s="68"/>
      <c r="AW136" s="68"/>
      <c r="AX136" s="68"/>
      <c r="AY136" s="68"/>
      <c r="AZ136" s="68"/>
      <c r="BA136" s="68"/>
      <c r="BB136" s="68"/>
      <c r="BC136" s="68"/>
      <c r="BD136" s="68"/>
      <c r="BE136" s="68"/>
      <c r="BF136" s="68"/>
      <c r="BG136" s="68"/>
      <c r="BH136" s="68"/>
      <c r="BI136" s="68"/>
      <c r="BJ136" s="68"/>
      <c r="BK136" s="68"/>
      <c r="BL136" s="68"/>
      <c r="BM136" s="68"/>
      <c r="BN136" s="68"/>
      <c r="BO136" s="68"/>
      <c r="BP136" s="68"/>
      <c r="BQ136" s="68"/>
      <c r="BR136" s="68"/>
      <c r="BS136" s="68"/>
      <c r="BT136" s="68"/>
      <c r="BU136" s="68"/>
      <c r="BV136" s="68"/>
      <c r="BW136" s="68"/>
      <c r="BX136" s="68"/>
      <c r="BY136" s="68"/>
      <c r="BZ136" s="68"/>
      <c r="CA136" s="68"/>
      <c r="CB136" s="68"/>
      <c r="CC136" s="68"/>
      <c r="CD136" s="68"/>
      <c r="CE136" s="68"/>
      <c r="CF136" s="68"/>
      <c r="CG136" s="68"/>
      <c r="CH136" s="68"/>
      <c r="CI136" s="68"/>
      <c r="CJ136" s="68"/>
      <c r="CK136" s="68"/>
      <c r="CL136" s="68"/>
      <c r="CM136" s="68"/>
      <c r="CN136" s="68"/>
      <c r="CO136" s="68"/>
      <c r="CP136" s="68"/>
      <c r="CQ136" s="68"/>
      <c r="CR136" s="68"/>
      <c r="CS136" s="68"/>
      <c r="CT136" s="68"/>
      <c r="CU136" s="68"/>
      <c r="CV136" s="68"/>
      <c r="CW136" s="68"/>
      <c r="CX136" s="68"/>
      <c r="CY136" s="68"/>
      <c r="CZ136" s="68"/>
      <c r="DA136" s="68"/>
      <c r="DB136" s="68"/>
      <c r="DC136" s="68"/>
      <c r="DD136" s="68"/>
      <c r="DE136" s="68"/>
      <c r="DF136" s="68"/>
      <c r="DG136" s="68"/>
      <c r="DH136" s="68"/>
      <c r="DI136" s="68"/>
      <c r="DJ136" s="68"/>
      <c r="DK136" s="68"/>
      <c r="DL136" s="68"/>
      <c r="DM136" s="68"/>
      <c r="DN136" s="68"/>
      <c r="DO136" s="68"/>
      <c r="DP136" s="68"/>
      <c r="DQ136" s="68"/>
      <c r="DR136" s="68"/>
      <c r="DS136" s="68"/>
      <c r="DT136" s="68"/>
      <c r="DU136" s="68"/>
      <c r="DV136" s="68"/>
      <c r="DW136" s="68"/>
      <c r="DX136" s="68"/>
      <c r="DY136" s="68"/>
      <c r="DZ136" s="68"/>
      <c r="EA136" s="68"/>
      <c r="EB136" s="68"/>
      <c r="EC136" s="68"/>
      <c r="ED136" s="68"/>
      <c r="EE136" s="68"/>
      <c r="EF136" s="68"/>
      <c r="EG136" s="68"/>
      <c r="EH136" s="68"/>
      <c r="EI136" s="68"/>
      <c r="EJ136" s="68"/>
      <c r="EK136" s="68"/>
      <c r="EL136" s="68"/>
      <c r="EM136" s="68"/>
      <c r="EN136" s="68"/>
      <c r="EO136" s="68"/>
      <c r="EP136" s="68"/>
    </row>
    <row r="137" spans="2:146" ht="14.1" customHeight="1">
      <c r="B137" s="20" t="s">
        <v>20</v>
      </c>
      <c r="D137" s="306" t="s">
        <v>97</v>
      </c>
      <c r="E137" s="71"/>
      <c r="F137" s="82"/>
      <c r="G137" s="256"/>
      <c r="H137" s="71">
        <f t="shared" ref="H137" ca="1" si="1396">G140*(H$4&lt;=운영종료분기)</f>
        <v>0</v>
      </c>
      <c r="I137" s="71">
        <f t="shared" ref="I137" ca="1" si="1397">H140*(I$4&lt;=운영종료분기)</f>
        <v>0</v>
      </c>
      <c r="J137" s="71">
        <f t="shared" ref="J137" ca="1" si="1398">I140*(J$4&lt;=운영종료분기)</f>
        <v>0</v>
      </c>
      <c r="K137" s="71">
        <f t="shared" ref="K137:AP137" ca="1" si="1399">J140*(K$4&lt;=운영종료분기)</f>
        <v>0</v>
      </c>
      <c r="L137" s="71">
        <f t="shared" ca="1" si="1399"/>
        <v>0</v>
      </c>
      <c r="M137" s="71">
        <f t="shared" ca="1" si="1399"/>
        <v>9935.1646120072437</v>
      </c>
      <c r="N137" s="71">
        <f t="shared" ca="1" si="1399"/>
        <v>15649.537608865117</v>
      </c>
      <c r="O137" s="71">
        <f t="shared" ca="1" si="1399"/>
        <v>26980.340344555967</v>
      </c>
      <c r="P137" s="71">
        <f t="shared" ca="1" si="1399"/>
        <v>38474.202396664405</v>
      </c>
      <c r="Q137" s="71">
        <f t="shared" ca="1" si="1399"/>
        <v>50000</v>
      </c>
      <c r="R137" s="71">
        <f t="shared" ca="1" si="1399"/>
        <v>50000</v>
      </c>
      <c r="S137" s="71">
        <f t="shared" ca="1" si="1399"/>
        <v>50000</v>
      </c>
      <c r="T137" s="71">
        <f t="shared" ca="1" si="1399"/>
        <v>50000</v>
      </c>
      <c r="U137" s="71">
        <f t="shared" ca="1" si="1399"/>
        <v>50000</v>
      </c>
      <c r="V137" s="71">
        <f t="shared" ca="1" si="1399"/>
        <v>48468.750000000007</v>
      </c>
      <c r="W137" s="71">
        <f t="shared" ca="1" si="1399"/>
        <v>47418.750000000007</v>
      </c>
      <c r="X137" s="71">
        <f t="shared" ca="1" si="1399"/>
        <v>46768.750000000007</v>
      </c>
      <c r="Y137" s="71">
        <f t="shared" ca="1" si="1399"/>
        <v>46118.750000000007</v>
      </c>
      <c r="Z137" s="71">
        <f t="shared" ca="1" si="1399"/>
        <v>45418.750000000007</v>
      </c>
      <c r="AA137" s="71">
        <f t="shared" ca="1" si="1399"/>
        <v>44718.750000000007</v>
      </c>
      <c r="AB137" s="71">
        <f t="shared" ca="1" si="1399"/>
        <v>44018.750000000007</v>
      </c>
      <c r="AC137" s="71">
        <f t="shared" ca="1" si="1399"/>
        <v>43318.750000000007</v>
      </c>
      <c r="AD137" s="71">
        <f t="shared" ca="1" si="1399"/>
        <v>42618.750000000007</v>
      </c>
      <c r="AE137" s="71">
        <f t="shared" ca="1" si="1399"/>
        <v>41918.750000000007</v>
      </c>
      <c r="AF137" s="71">
        <f t="shared" ca="1" si="1399"/>
        <v>41218.750000000007</v>
      </c>
      <c r="AG137" s="71">
        <f t="shared" ca="1" si="1399"/>
        <v>40468.750000000007</v>
      </c>
      <c r="AH137" s="71">
        <f t="shared" ca="1" si="1399"/>
        <v>39718.750000000007</v>
      </c>
      <c r="AI137" s="71">
        <f t="shared" ca="1" si="1399"/>
        <v>38968.750000000007</v>
      </c>
      <c r="AJ137" s="71">
        <f t="shared" ca="1" si="1399"/>
        <v>38218.750000000007</v>
      </c>
      <c r="AK137" s="71">
        <f t="shared" ca="1" si="1399"/>
        <v>37468.750000000007</v>
      </c>
      <c r="AL137" s="71">
        <f t="shared" ca="1" si="1399"/>
        <v>36718.750000000007</v>
      </c>
      <c r="AM137" s="71">
        <f t="shared" ca="1" si="1399"/>
        <v>35937.500000000007</v>
      </c>
      <c r="AN137" s="71">
        <f t="shared" ca="1" si="1399"/>
        <v>35156.250000000007</v>
      </c>
      <c r="AO137" s="71">
        <f t="shared" ca="1" si="1399"/>
        <v>34375.000000000007</v>
      </c>
      <c r="AP137" s="71">
        <f t="shared" ca="1" si="1399"/>
        <v>33593.750000000007</v>
      </c>
      <c r="AQ137" s="71">
        <f t="shared" ref="AQ137:BV137" ca="1" si="1400">AP140*(AQ$4&lt;=운영종료분기)</f>
        <v>32812.500000000007</v>
      </c>
      <c r="AR137" s="71">
        <f t="shared" ca="1" si="1400"/>
        <v>32031.250000000007</v>
      </c>
      <c r="AS137" s="71">
        <f t="shared" ca="1" si="1400"/>
        <v>31250.000000000007</v>
      </c>
      <c r="AT137" s="71">
        <f t="shared" ca="1" si="1400"/>
        <v>30468.750000000007</v>
      </c>
      <c r="AU137" s="71">
        <f t="shared" ca="1" si="1400"/>
        <v>29687.500000000007</v>
      </c>
      <c r="AV137" s="71">
        <f t="shared" ca="1" si="1400"/>
        <v>28906.250000000007</v>
      </c>
      <c r="AW137" s="71">
        <f t="shared" ca="1" si="1400"/>
        <v>28125.000000000007</v>
      </c>
      <c r="AX137" s="71">
        <f t="shared" ca="1" si="1400"/>
        <v>27343.750000000007</v>
      </c>
      <c r="AY137" s="71">
        <f t="shared" ca="1" si="1400"/>
        <v>26562.500000000007</v>
      </c>
      <c r="AZ137" s="71">
        <f t="shared" ca="1" si="1400"/>
        <v>25781.250000000007</v>
      </c>
      <c r="BA137" s="71">
        <f t="shared" ca="1" si="1400"/>
        <v>25000.000000000007</v>
      </c>
      <c r="BB137" s="71">
        <f t="shared" ca="1" si="1400"/>
        <v>24218.750000000007</v>
      </c>
      <c r="BC137" s="71">
        <f t="shared" ca="1" si="1400"/>
        <v>23437.500000000007</v>
      </c>
      <c r="BD137" s="71">
        <f t="shared" ca="1" si="1400"/>
        <v>22656.250000000007</v>
      </c>
      <c r="BE137" s="71">
        <f t="shared" ca="1" si="1400"/>
        <v>21875.000000000007</v>
      </c>
      <c r="BF137" s="71">
        <f t="shared" ca="1" si="1400"/>
        <v>21093.750000000007</v>
      </c>
      <c r="BG137" s="71">
        <f t="shared" ca="1" si="1400"/>
        <v>20312.500000000007</v>
      </c>
      <c r="BH137" s="71">
        <f t="shared" ca="1" si="1400"/>
        <v>19531.250000000007</v>
      </c>
      <c r="BI137" s="71">
        <f t="shared" ca="1" si="1400"/>
        <v>18750.000000000007</v>
      </c>
      <c r="BJ137" s="71">
        <f t="shared" ca="1" si="1400"/>
        <v>17968.750000000007</v>
      </c>
      <c r="BK137" s="71">
        <f t="shared" ca="1" si="1400"/>
        <v>17187.500000000007</v>
      </c>
      <c r="BL137" s="71">
        <f t="shared" ca="1" si="1400"/>
        <v>16406.250000000007</v>
      </c>
      <c r="BM137" s="71">
        <f t="shared" ca="1" si="1400"/>
        <v>15625.000000000007</v>
      </c>
      <c r="BN137" s="71">
        <f t="shared" ca="1" si="1400"/>
        <v>14843.750000000007</v>
      </c>
      <c r="BO137" s="71">
        <f t="shared" ca="1" si="1400"/>
        <v>14062.500000000007</v>
      </c>
      <c r="BP137" s="71">
        <f t="shared" ca="1" si="1400"/>
        <v>13281.250000000007</v>
      </c>
      <c r="BQ137" s="71">
        <f t="shared" ca="1" si="1400"/>
        <v>12500.000000000007</v>
      </c>
      <c r="BR137" s="71">
        <f t="shared" ca="1" si="1400"/>
        <v>11718.750000000007</v>
      </c>
      <c r="BS137" s="71">
        <f t="shared" ca="1" si="1400"/>
        <v>10937.500000000007</v>
      </c>
      <c r="BT137" s="71">
        <f t="shared" ca="1" si="1400"/>
        <v>10156.250000000007</v>
      </c>
      <c r="BU137" s="71">
        <f t="shared" ca="1" si="1400"/>
        <v>9375.0000000000073</v>
      </c>
      <c r="BV137" s="71">
        <f t="shared" ca="1" si="1400"/>
        <v>8593.7500000000073</v>
      </c>
      <c r="BW137" s="71">
        <f t="shared" ref="BW137:DB137" ca="1" si="1401">BV140*(BW$4&lt;=운영종료분기)</f>
        <v>7812.5000000000073</v>
      </c>
      <c r="BX137" s="71">
        <f t="shared" ca="1" si="1401"/>
        <v>7031.2500000000073</v>
      </c>
      <c r="BY137" s="71">
        <f t="shared" ca="1" si="1401"/>
        <v>6250.0000000000073</v>
      </c>
      <c r="BZ137" s="71">
        <f t="shared" ca="1" si="1401"/>
        <v>5468.7500000000073</v>
      </c>
      <c r="CA137" s="71">
        <f t="shared" ca="1" si="1401"/>
        <v>4687.5000000000073</v>
      </c>
      <c r="CB137" s="71">
        <f t="shared" ca="1" si="1401"/>
        <v>3906.2500000000073</v>
      </c>
      <c r="CC137" s="71">
        <f t="shared" ca="1" si="1401"/>
        <v>3125.0000000000073</v>
      </c>
      <c r="CD137" s="71">
        <f t="shared" ca="1" si="1401"/>
        <v>2343.7500000000073</v>
      </c>
      <c r="CE137" s="71">
        <f t="shared" ca="1" si="1401"/>
        <v>1562.5000000000073</v>
      </c>
      <c r="CF137" s="71">
        <f t="shared" ca="1" si="1401"/>
        <v>781.25000000000728</v>
      </c>
      <c r="CG137" s="71">
        <f t="shared" ca="1" si="1401"/>
        <v>7.2759576141834259E-12</v>
      </c>
      <c r="CH137" s="71">
        <f t="shared" ca="1" si="1401"/>
        <v>7.2759576141834259E-12</v>
      </c>
      <c r="CI137" s="71">
        <f t="shared" ca="1" si="1401"/>
        <v>7.2759576141834259E-12</v>
      </c>
      <c r="CJ137" s="71">
        <f t="shared" ca="1" si="1401"/>
        <v>7.2759576141834259E-12</v>
      </c>
      <c r="CK137" s="71">
        <f t="shared" ca="1" si="1401"/>
        <v>7.2759576141834259E-12</v>
      </c>
      <c r="CL137" s="71">
        <f t="shared" ca="1" si="1401"/>
        <v>7.2759576141834259E-12</v>
      </c>
      <c r="CM137" s="71">
        <f t="shared" ca="1" si="1401"/>
        <v>7.2759576141834259E-12</v>
      </c>
      <c r="CN137" s="71">
        <f t="shared" ca="1" si="1401"/>
        <v>7.2759576141834259E-12</v>
      </c>
      <c r="CO137" s="71">
        <f t="shared" ca="1" si="1401"/>
        <v>7.2759576141834259E-12</v>
      </c>
      <c r="CP137" s="71">
        <f t="shared" ca="1" si="1401"/>
        <v>7.2759576141834259E-12</v>
      </c>
      <c r="CQ137" s="71">
        <f t="shared" ca="1" si="1401"/>
        <v>7.2759576141834259E-12</v>
      </c>
      <c r="CR137" s="71">
        <f t="shared" ca="1" si="1401"/>
        <v>7.2759576141834259E-12</v>
      </c>
      <c r="CS137" s="71">
        <f t="shared" ca="1" si="1401"/>
        <v>7.2759576141834259E-12</v>
      </c>
      <c r="CT137" s="71">
        <f t="shared" ca="1" si="1401"/>
        <v>0</v>
      </c>
      <c r="CU137" s="71">
        <f t="shared" ca="1" si="1401"/>
        <v>0</v>
      </c>
      <c r="CV137" s="71">
        <f t="shared" ca="1" si="1401"/>
        <v>0</v>
      </c>
      <c r="CW137" s="71">
        <f t="shared" ca="1" si="1401"/>
        <v>0</v>
      </c>
      <c r="CX137" s="71">
        <f t="shared" ca="1" si="1401"/>
        <v>0</v>
      </c>
      <c r="CY137" s="71">
        <f t="shared" ca="1" si="1401"/>
        <v>0</v>
      </c>
      <c r="CZ137" s="71">
        <f t="shared" ca="1" si="1401"/>
        <v>0</v>
      </c>
      <c r="DA137" s="71">
        <f t="shared" ca="1" si="1401"/>
        <v>0</v>
      </c>
      <c r="DB137" s="71">
        <f t="shared" ca="1" si="1401"/>
        <v>0</v>
      </c>
      <c r="DC137" s="71">
        <f t="shared" ref="DC137:DG137" ca="1" si="1402">DB140*(DC$4&lt;=운영종료분기)</f>
        <v>0</v>
      </c>
      <c r="DD137" s="71">
        <f t="shared" ca="1" si="1402"/>
        <v>0</v>
      </c>
      <c r="DE137" s="71">
        <f t="shared" ca="1" si="1402"/>
        <v>0</v>
      </c>
      <c r="DF137" s="71">
        <f t="shared" ca="1" si="1402"/>
        <v>0</v>
      </c>
      <c r="DG137" s="71">
        <f t="shared" ca="1" si="1402"/>
        <v>0</v>
      </c>
      <c r="DH137" s="71">
        <f t="shared" ref="DH137" ca="1" si="1403">DG140*(DH$4&lt;=운영종료분기)</f>
        <v>0</v>
      </c>
      <c r="DI137" s="71">
        <f t="shared" ref="DI137" ca="1" si="1404">DH140*(DI$4&lt;=운영종료분기)</f>
        <v>0</v>
      </c>
      <c r="DJ137" s="71">
        <f t="shared" ref="DJ137" ca="1" si="1405">DI140*(DJ$4&lt;=운영종료분기)</f>
        <v>0</v>
      </c>
      <c r="DK137" s="71">
        <f t="shared" ref="DK137" ca="1" si="1406">DJ140*(DK$4&lt;=운영종료분기)</f>
        <v>0</v>
      </c>
      <c r="DL137" s="71">
        <f t="shared" ref="DL137" ca="1" si="1407">DK140*(DL$4&lt;=운영종료분기)</f>
        <v>0</v>
      </c>
      <c r="DM137" s="71">
        <f t="shared" ref="DM137" ca="1" si="1408">DL140*(DM$4&lt;=운영종료분기)</f>
        <v>0</v>
      </c>
      <c r="DN137" s="71">
        <f t="shared" ref="DN137" ca="1" si="1409">DM140*(DN$4&lt;=운영종료분기)</f>
        <v>0</v>
      </c>
      <c r="DO137" s="71">
        <f t="shared" ref="DO137" ca="1" si="1410">DN140*(DO$4&lt;=운영종료분기)</f>
        <v>0</v>
      </c>
      <c r="DP137" s="71">
        <f t="shared" ref="DP137" ca="1" si="1411">DO140*(DP$4&lt;=운영종료분기)</f>
        <v>0</v>
      </c>
      <c r="DQ137" s="71">
        <f t="shared" ref="DQ137" ca="1" si="1412">DP140*(DQ$4&lt;=운영종료분기)</f>
        <v>0</v>
      </c>
      <c r="DR137" s="71">
        <f t="shared" ref="DR137" ca="1" si="1413">DQ140*(DR$4&lt;=운영종료분기)</f>
        <v>0</v>
      </c>
      <c r="DS137" s="71">
        <f t="shared" ref="DS137" ca="1" si="1414">DR140*(DS$4&lt;=운영종료분기)</f>
        <v>0</v>
      </c>
      <c r="DT137" s="71">
        <f t="shared" ref="DT137" ca="1" si="1415">DS140*(DT$4&lt;=운영종료분기)</f>
        <v>0</v>
      </c>
      <c r="DU137" s="71">
        <f t="shared" ref="DU137" ca="1" si="1416">DT140*(DU$4&lt;=운영종료분기)</f>
        <v>0</v>
      </c>
      <c r="DV137" s="71">
        <f t="shared" ref="DV137" ca="1" si="1417">DU140*(DV$4&lt;=운영종료분기)</f>
        <v>0</v>
      </c>
      <c r="DW137" s="71">
        <f t="shared" ref="DW137" ca="1" si="1418">DV140*(DW$4&lt;=운영종료분기)</f>
        <v>0</v>
      </c>
      <c r="DX137" s="71">
        <f t="shared" ref="DX137" ca="1" si="1419">DW140*(DX$4&lt;=운영종료분기)</f>
        <v>0</v>
      </c>
      <c r="DY137" s="71">
        <f t="shared" ref="DY137" ca="1" si="1420">DX140*(DY$4&lt;=운영종료분기)</f>
        <v>0</v>
      </c>
      <c r="DZ137" s="71">
        <f t="shared" ref="DZ137" ca="1" si="1421">DY140*(DZ$4&lt;=운영종료분기)</f>
        <v>0</v>
      </c>
      <c r="EA137" s="71">
        <f t="shared" ref="EA137" ca="1" si="1422">DZ140*(EA$4&lt;=운영종료분기)</f>
        <v>0</v>
      </c>
      <c r="EB137" s="71">
        <f t="shared" ref="EB137" ca="1" si="1423">EA140*(EB$4&lt;=운영종료분기)</f>
        <v>0</v>
      </c>
      <c r="EC137" s="71">
        <f t="shared" ref="EC137" ca="1" si="1424">EB140*(EC$4&lt;=운영종료분기)</f>
        <v>0</v>
      </c>
      <c r="ED137" s="71">
        <f t="shared" ref="ED137" ca="1" si="1425">EC140*(ED$4&lt;=운영종료분기)</f>
        <v>0</v>
      </c>
      <c r="EE137" s="71">
        <f t="shared" ref="EE137" ca="1" si="1426">ED140*(EE$4&lt;=운영종료분기)</f>
        <v>0</v>
      </c>
      <c r="EF137" s="71">
        <f t="shared" ref="EF137" ca="1" si="1427">EE140*(EF$4&lt;=운영종료분기)</f>
        <v>0</v>
      </c>
      <c r="EG137" s="71">
        <f t="shared" ref="EG137" ca="1" si="1428">EF140*(EG$4&lt;=운영종료분기)</f>
        <v>0</v>
      </c>
      <c r="EH137" s="71">
        <f t="shared" ref="EH137" ca="1" si="1429">EG140*(EH$4&lt;=운영종료분기)</f>
        <v>0</v>
      </c>
      <c r="EI137" s="71">
        <f t="shared" ref="EI137" ca="1" si="1430">EH140*(EI$4&lt;=운영종료분기)</f>
        <v>0</v>
      </c>
      <c r="EJ137" s="71">
        <f t="shared" ref="EJ137" ca="1" si="1431">EI140*(EJ$4&lt;=운영종료분기)</f>
        <v>0</v>
      </c>
      <c r="EK137" s="71">
        <f t="shared" ref="EK137" ca="1" si="1432">EJ140*(EK$4&lt;=운영종료분기)</f>
        <v>0</v>
      </c>
      <c r="EL137" s="71">
        <f t="shared" ref="EL137" ca="1" si="1433">EK140*(EL$4&lt;=운영종료분기)</f>
        <v>0</v>
      </c>
      <c r="EM137" s="71">
        <f t="shared" ref="EM137" ca="1" si="1434">EL140*(EM$4&lt;=운영종료분기)</f>
        <v>0</v>
      </c>
      <c r="EN137" s="71">
        <f t="shared" ref="EN137" ca="1" si="1435">EM140*(EN$4&lt;=운영종료분기)</f>
        <v>0</v>
      </c>
      <c r="EO137" s="71">
        <f t="shared" ref="EO137" ca="1" si="1436">EN140*(EO$4&lt;=운영종료분기)</f>
        <v>0</v>
      </c>
      <c r="EP137" s="71">
        <f t="shared" ref="EP137" ca="1" si="1437">EO140*(EP$4&lt;=운영종료분기)</f>
        <v>0</v>
      </c>
    </row>
    <row r="138" spans="2:146" ht="14.1" customHeight="1">
      <c r="B138" s="139" t="s">
        <v>21</v>
      </c>
      <c r="C138" s="141"/>
      <c r="D138" s="308" t="s">
        <v>97</v>
      </c>
      <c r="E138" s="217">
        <f ca="1">SUM(G138:EP138)</f>
        <v>50000</v>
      </c>
      <c r="F138" s="236"/>
      <c r="G138" s="236"/>
      <c r="H138" s="217">
        <f>'CF(Q)'!H110</f>
        <v>0</v>
      </c>
      <c r="I138" s="217">
        <f>'CF(Q)'!I110</f>
        <v>0</v>
      </c>
      <c r="J138" s="217">
        <f>'CF(Q)'!J110</f>
        <v>0</v>
      </c>
      <c r="K138" s="217">
        <f ca="1">'CF(Q)'!K110</f>
        <v>0</v>
      </c>
      <c r="L138" s="217">
        <f ca="1">'CF(Q)'!L110</f>
        <v>9935.1646120072437</v>
      </c>
      <c r="M138" s="217">
        <f ca="1">'CF(Q)'!M110</f>
        <v>5714.3729968578746</v>
      </c>
      <c r="N138" s="217">
        <f ca="1">'CF(Q)'!N110</f>
        <v>11330.80273569085</v>
      </c>
      <c r="O138" s="217">
        <f ca="1">'CF(Q)'!O110</f>
        <v>11493.862052108436</v>
      </c>
      <c r="P138" s="217">
        <f ca="1">'CF(Q)'!P110</f>
        <v>11525.797603335595</v>
      </c>
      <c r="Q138" s="217">
        <f ca="1">'CF(Q)'!Q110</f>
        <v>0</v>
      </c>
      <c r="R138" s="217">
        <f ca="1">'CF(Q)'!R110</f>
        <v>0</v>
      </c>
      <c r="S138" s="217">
        <f ca="1">'CF(Q)'!S110</f>
        <v>0</v>
      </c>
      <c r="T138" s="217">
        <f ca="1">'CF(Q)'!T110</f>
        <v>0</v>
      </c>
      <c r="U138" s="217">
        <f ca="1">'CF(Q)'!U110</f>
        <v>0</v>
      </c>
      <c r="V138" s="217">
        <f ca="1">'CF(Q)'!V110</f>
        <v>0</v>
      </c>
      <c r="W138" s="217">
        <f ca="1">'CF(Q)'!W110</f>
        <v>0</v>
      </c>
      <c r="X138" s="217">
        <f ca="1">'CF(Q)'!X110</f>
        <v>0</v>
      </c>
      <c r="Y138" s="217">
        <f ca="1">'CF(Q)'!Y110</f>
        <v>0</v>
      </c>
      <c r="Z138" s="217">
        <f ca="1">'CF(Q)'!Z110</f>
        <v>0</v>
      </c>
      <c r="AA138" s="217">
        <f ca="1">'CF(Q)'!AA110</f>
        <v>0</v>
      </c>
      <c r="AB138" s="217">
        <f ca="1">'CF(Q)'!AB110</f>
        <v>0</v>
      </c>
      <c r="AC138" s="217">
        <f ca="1">'CF(Q)'!AC110</f>
        <v>0</v>
      </c>
      <c r="AD138" s="217">
        <f ca="1">'CF(Q)'!AD110</f>
        <v>0</v>
      </c>
      <c r="AE138" s="217">
        <f ca="1">'CF(Q)'!AE110</f>
        <v>0</v>
      </c>
      <c r="AF138" s="217">
        <f ca="1">'CF(Q)'!AF110</f>
        <v>0</v>
      </c>
      <c r="AG138" s="217">
        <f ca="1">'CF(Q)'!AG110</f>
        <v>0</v>
      </c>
      <c r="AH138" s="217">
        <f ca="1">'CF(Q)'!AH110</f>
        <v>0</v>
      </c>
      <c r="AI138" s="217">
        <f ca="1">'CF(Q)'!AI110</f>
        <v>0</v>
      </c>
      <c r="AJ138" s="217">
        <f ca="1">'CF(Q)'!AJ110</f>
        <v>0</v>
      </c>
      <c r="AK138" s="217">
        <f ca="1">'CF(Q)'!AK110</f>
        <v>0</v>
      </c>
      <c r="AL138" s="217">
        <f ca="1">'CF(Q)'!AL110</f>
        <v>0</v>
      </c>
      <c r="AM138" s="217">
        <f ca="1">'CF(Q)'!AM110</f>
        <v>0</v>
      </c>
      <c r="AN138" s="217">
        <f ca="1">'CF(Q)'!AN110</f>
        <v>0</v>
      </c>
      <c r="AO138" s="217">
        <f ca="1">'CF(Q)'!AO110</f>
        <v>0</v>
      </c>
      <c r="AP138" s="217">
        <f ca="1">'CF(Q)'!AP110</f>
        <v>0</v>
      </c>
      <c r="AQ138" s="217">
        <f ca="1">'CF(Q)'!AQ110</f>
        <v>0</v>
      </c>
      <c r="AR138" s="217">
        <f ca="1">'CF(Q)'!AR110</f>
        <v>0</v>
      </c>
      <c r="AS138" s="217">
        <f ca="1">'CF(Q)'!AS110</f>
        <v>0</v>
      </c>
      <c r="AT138" s="217">
        <f ca="1">'CF(Q)'!AT110</f>
        <v>0</v>
      </c>
      <c r="AU138" s="217">
        <f ca="1">'CF(Q)'!AU110</f>
        <v>0</v>
      </c>
      <c r="AV138" s="217">
        <f ca="1">'CF(Q)'!AV110</f>
        <v>0</v>
      </c>
      <c r="AW138" s="217">
        <f ca="1">'CF(Q)'!AW110</f>
        <v>0</v>
      </c>
      <c r="AX138" s="217">
        <f ca="1">'CF(Q)'!AX110</f>
        <v>0</v>
      </c>
      <c r="AY138" s="217">
        <f ca="1">'CF(Q)'!AY110</f>
        <v>0</v>
      </c>
      <c r="AZ138" s="217">
        <f ca="1">'CF(Q)'!AZ110</f>
        <v>0</v>
      </c>
      <c r="BA138" s="217">
        <f ca="1">'CF(Q)'!BA110</f>
        <v>0</v>
      </c>
      <c r="BB138" s="217">
        <f ca="1">'CF(Q)'!BB110</f>
        <v>0</v>
      </c>
      <c r="BC138" s="217">
        <f ca="1">'CF(Q)'!BC110</f>
        <v>0</v>
      </c>
      <c r="BD138" s="217">
        <f ca="1">'CF(Q)'!BD110</f>
        <v>0</v>
      </c>
      <c r="BE138" s="217">
        <f ca="1">'CF(Q)'!BE110</f>
        <v>0</v>
      </c>
      <c r="BF138" s="217">
        <f ca="1">'CF(Q)'!BF110</f>
        <v>0</v>
      </c>
      <c r="BG138" s="217">
        <f ca="1">'CF(Q)'!BG110</f>
        <v>0</v>
      </c>
      <c r="BH138" s="217">
        <f ca="1">'CF(Q)'!BH110</f>
        <v>0</v>
      </c>
      <c r="BI138" s="217">
        <f ca="1">'CF(Q)'!BI110</f>
        <v>0</v>
      </c>
      <c r="BJ138" s="217">
        <f ca="1">'CF(Q)'!BJ110</f>
        <v>0</v>
      </c>
      <c r="BK138" s="217">
        <f ca="1">'CF(Q)'!BK110</f>
        <v>0</v>
      </c>
      <c r="BL138" s="217">
        <f ca="1">'CF(Q)'!BL110</f>
        <v>0</v>
      </c>
      <c r="BM138" s="217">
        <f ca="1">'CF(Q)'!BM110</f>
        <v>0</v>
      </c>
      <c r="BN138" s="217">
        <f ca="1">'CF(Q)'!BN110</f>
        <v>0</v>
      </c>
      <c r="BO138" s="217">
        <f ca="1">'CF(Q)'!BO110</f>
        <v>0</v>
      </c>
      <c r="BP138" s="217">
        <f ca="1">'CF(Q)'!BP110</f>
        <v>0</v>
      </c>
      <c r="BQ138" s="217">
        <f ca="1">'CF(Q)'!BQ110</f>
        <v>0</v>
      </c>
      <c r="BR138" s="217">
        <f ca="1">'CF(Q)'!BR110</f>
        <v>0</v>
      </c>
      <c r="BS138" s="217">
        <f ca="1">'CF(Q)'!BS110</f>
        <v>0</v>
      </c>
      <c r="BT138" s="217">
        <f ca="1">'CF(Q)'!BT110</f>
        <v>0</v>
      </c>
      <c r="BU138" s="217">
        <f ca="1">'CF(Q)'!BU110</f>
        <v>0</v>
      </c>
      <c r="BV138" s="217">
        <f ca="1">'CF(Q)'!BV110</f>
        <v>0</v>
      </c>
      <c r="BW138" s="217">
        <f ca="1">'CF(Q)'!BW110</f>
        <v>0</v>
      </c>
      <c r="BX138" s="217">
        <f ca="1">'CF(Q)'!BX110</f>
        <v>0</v>
      </c>
      <c r="BY138" s="217">
        <f ca="1">'CF(Q)'!BY110</f>
        <v>0</v>
      </c>
      <c r="BZ138" s="217">
        <f ca="1">'CF(Q)'!BZ110</f>
        <v>0</v>
      </c>
      <c r="CA138" s="217">
        <f ca="1">'CF(Q)'!CA110</f>
        <v>0</v>
      </c>
      <c r="CB138" s="217">
        <f ca="1">'CF(Q)'!CB110</f>
        <v>0</v>
      </c>
      <c r="CC138" s="217">
        <f ca="1">'CF(Q)'!CC110</f>
        <v>0</v>
      </c>
      <c r="CD138" s="217">
        <f ca="1">'CF(Q)'!CD110</f>
        <v>0</v>
      </c>
      <c r="CE138" s="217">
        <f ca="1">'CF(Q)'!CE110</f>
        <v>0</v>
      </c>
      <c r="CF138" s="217">
        <f ca="1">'CF(Q)'!CF110</f>
        <v>0</v>
      </c>
      <c r="CG138" s="217">
        <f ca="1">'CF(Q)'!CG110</f>
        <v>0</v>
      </c>
      <c r="CH138" s="217">
        <f ca="1">'CF(Q)'!CH110</f>
        <v>0</v>
      </c>
      <c r="CI138" s="217">
        <f ca="1">'CF(Q)'!CI110</f>
        <v>0</v>
      </c>
      <c r="CJ138" s="217">
        <f ca="1">'CF(Q)'!CJ110</f>
        <v>0</v>
      </c>
      <c r="CK138" s="217">
        <f ca="1">'CF(Q)'!CK110</f>
        <v>0</v>
      </c>
      <c r="CL138" s="217">
        <f ca="1">'CF(Q)'!CL110</f>
        <v>0</v>
      </c>
      <c r="CM138" s="217">
        <f ca="1">'CF(Q)'!CM110</f>
        <v>0</v>
      </c>
      <c r="CN138" s="217">
        <f ca="1">'CF(Q)'!CN110</f>
        <v>0</v>
      </c>
      <c r="CO138" s="217">
        <f ca="1">'CF(Q)'!CO110</f>
        <v>0</v>
      </c>
      <c r="CP138" s="217">
        <f ca="1">'CF(Q)'!CP110</f>
        <v>0</v>
      </c>
      <c r="CQ138" s="217">
        <f ca="1">'CF(Q)'!CQ110</f>
        <v>0</v>
      </c>
      <c r="CR138" s="217">
        <f ca="1">'CF(Q)'!CR110</f>
        <v>0</v>
      </c>
      <c r="CS138" s="217">
        <f ca="1">'CF(Q)'!CS110</f>
        <v>0</v>
      </c>
      <c r="CT138" s="217">
        <f ca="1">'CF(Q)'!CT110</f>
        <v>0</v>
      </c>
      <c r="CU138" s="217">
        <f ca="1">'CF(Q)'!CU110</f>
        <v>0</v>
      </c>
      <c r="CV138" s="217">
        <f ca="1">'CF(Q)'!CV110</f>
        <v>0</v>
      </c>
      <c r="CW138" s="217">
        <f ca="1">'CF(Q)'!CW110</f>
        <v>0</v>
      </c>
      <c r="CX138" s="217">
        <f ca="1">'CF(Q)'!CX110</f>
        <v>0</v>
      </c>
      <c r="CY138" s="217">
        <f ca="1">'CF(Q)'!CY110</f>
        <v>0</v>
      </c>
      <c r="CZ138" s="217">
        <f ca="1">'CF(Q)'!CZ110</f>
        <v>0</v>
      </c>
      <c r="DA138" s="217">
        <f ca="1">'CF(Q)'!DA110</f>
        <v>0</v>
      </c>
      <c r="DB138" s="217">
        <f ca="1">'CF(Q)'!DB110</f>
        <v>0</v>
      </c>
      <c r="DC138" s="217">
        <f ca="1">'CF(Q)'!DC110</f>
        <v>0</v>
      </c>
      <c r="DD138" s="217">
        <f ca="1">'CF(Q)'!DD110</f>
        <v>0</v>
      </c>
      <c r="DE138" s="217">
        <f ca="1">'CF(Q)'!DE110</f>
        <v>0</v>
      </c>
      <c r="DF138" s="217">
        <f ca="1">'CF(Q)'!DF110</f>
        <v>0</v>
      </c>
      <c r="DG138" s="217">
        <f ca="1">'CF(Q)'!DG110</f>
        <v>0</v>
      </c>
      <c r="DH138" s="217">
        <f ca="1">'CF(Q)'!DH110</f>
        <v>0</v>
      </c>
      <c r="DI138" s="217">
        <f ca="1">'CF(Q)'!DI110</f>
        <v>0</v>
      </c>
      <c r="DJ138" s="217">
        <f ca="1">'CF(Q)'!DJ110</f>
        <v>0</v>
      </c>
      <c r="DK138" s="217">
        <f ca="1">'CF(Q)'!DK110</f>
        <v>0</v>
      </c>
      <c r="DL138" s="217">
        <f ca="1">'CF(Q)'!DL110</f>
        <v>0</v>
      </c>
      <c r="DM138" s="217">
        <f ca="1">'CF(Q)'!DM110</f>
        <v>0</v>
      </c>
      <c r="DN138" s="217">
        <f ca="1">'CF(Q)'!DN110</f>
        <v>0</v>
      </c>
      <c r="DO138" s="217">
        <f ca="1">'CF(Q)'!DO110</f>
        <v>0</v>
      </c>
      <c r="DP138" s="217">
        <f ca="1">'CF(Q)'!DP110</f>
        <v>0</v>
      </c>
      <c r="DQ138" s="217">
        <f ca="1">'CF(Q)'!DQ110</f>
        <v>0</v>
      </c>
      <c r="DR138" s="217">
        <f ca="1">'CF(Q)'!DR110</f>
        <v>0</v>
      </c>
      <c r="DS138" s="217">
        <f ca="1">'CF(Q)'!DS110</f>
        <v>0</v>
      </c>
      <c r="DT138" s="217">
        <f ca="1">'CF(Q)'!DT110</f>
        <v>0</v>
      </c>
      <c r="DU138" s="217">
        <f ca="1">'CF(Q)'!DU110</f>
        <v>0</v>
      </c>
      <c r="DV138" s="217">
        <f ca="1">'CF(Q)'!DV110</f>
        <v>0</v>
      </c>
      <c r="DW138" s="217">
        <f ca="1">'CF(Q)'!DW110</f>
        <v>0</v>
      </c>
      <c r="DX138" s="217">
        <f ca="1">'CF(Q)'!DX110</f>
        <v>0</v>
      </c>
      <c r="DY138" s="217">
        <f ca="1">'CF(Q)'!DY110</f>
        <v>0</v>
      </c>
      <c r="DZ138" s="217">
        <f ca="1">'CF(Q)'!DZ110</f>
        <v>0</v>
      </c>
      <c r="EA138" s="217">
        <f ca="1">'CF(Q)'!EA110</f>
        <v>0</v>
      </c>
      <c r="EB138" s="217">
        <f ca="1">'CF(Q)'!EB110</f>
        <v>0</v>
      </c>
      <c r="EC138" s="217">
        <f ca="1">'CF(Q)'!EC110</f>
        <v>0</v>
      </c>
      <c r="ED138" s="217">
        <f ca="1">'CF(Q)'!ED110</f>
        <v>0</v>
      </c>
      <c r="EE138" s="217">
        <f ca="1">'CF(Q)'!EE110</f>
        <v>0</v>
      </c>
      <c r="EF138" s="217">
        <f ca="1">'CF(Q)'!EF110</f>
        <v>0</v>
      </c>
      <c r="EG138" s="217">
        <f ca="1">'CF(Q)'!EG110</f>
        <v>0</v>
      </c>
      <c r="EH138" s="217">
        <f ca="1">'CF(Q)'!EH110</f>
        <v>0</v>
      </c>
      <c r="EI138" s="217">
        <f ca="1">'CF(Q)'!EI110</f>
        <v>0</v>
      </c>
      <c r="EJ138" s="217">
        <f ca="1">'CF(Q)'!EJ110</f>
        <v>0</v>
      </c>
      <c r="EK138" s="217">
        <f ca="1">'CF(Q)'!EK110</f>
        <v>0</v>
      </c>
      <c r="EL138" s="217">
        <f ca="1">'CF(Q)'!EL110</f>
        <v>0</v>
      </c>
      <c r="EM138" s="217">
        <f ca="1">'CF(Q)'!EM110</f>
        <v>0</v>
      </c>
      <c r="EN138" s="217">
        <f ca="1">'CF(Q)'!EN110</f>
        <v>0</v>
      </c>
      <c r="EO138" s="217">
        <f ca="1">'CF(Q)'!EO110</f>
        <v>0</v>
      </c>
      <c r="EP138" s="217">
        <f ca="1">'CF(Q)'!EP110</f>
        <v>0</v>
      </c>
    </row>
    <row r="139" spans="2:146" ht="14.1" customHeight="1">
      <c r="B139" s="30" t="s">
        <v>22</v>
      </c>
      <c r="C139" s="46"/>
      <c r="D139" s="356" t="s">
        <v>97</v>
      </c>
      <c r="E139" s="237">
        <f ca="1">SUM(G139:EP139)</f>
        <v>50000</v>
      </c>
      <c r="F139" s="237"/>
      <c r="G139" s="237"/>
      <c r="H139" s="237">
        <f>'CF(Q)'!H111+'CF(Q)'!H112</f>
        <v>0</v>
      </c>
      <c r="I139" s="237">
        <f>'CF(Q)'!I111+'CF(Q)'!I112</f>
        <v>0</v>
      </c>
      <c r="J139" s="237">
        <f>'CF(Q)'!J111+'CF(Q)'!J112</f>
        <v>0</v>
      </c>
      <c r="K139" s="237">
        <f ca="1">'CF(Q)'!K111+'CF(Q)'!K112</f>
        <v>0</v>
      </c>
      <c r="L139" s="237">
        <f ca="1">'CF(Q)'!L111+'CF(Q)'!L112</f>
        <v>0</v>
      </c>
      <c r="M139" s="237">
        <f ca="1">'CF(Q)'!M111+'CF(Q)'!M112</f>
        <v>0</v>
      </c>
      <c r="N139" s="237">
        <f ca="1">'CF(Q)'!N111+'CF(Q)'!N112</f>
        <v>0</v>
      </c>
      <c r="O139" s="237">
        <f ca="1">'CF(Q)'!O111+'CF(Q)'!O112</f>
        <v>0</v>
      </c>
      <c r="P139" s="237">
        <f ca="1">'CF(Q)'!P111+'CF(Q)'!P112</f>
        <v>0</v>
      </c>
      <c r="Q139" s="237">
        <f ca="1">'CF(Q)'!Q111+'CF(Q)'!Q112</f>
        <v>0</v>
      </c>
      <c r="R139" s="237">
        <f ca="1">'CF(Q)'!R111+'CF(Q)'!R112</f>
        <v>0</v>
      </c>
      <c r="S139" s="237">
        <f ca="1">'CF(Q)'!S111+'CF(Q)'!S112</f>
        <v>0</v>
      </c>
      <c r="T139" s="237">
        <f ca="1">'CF(Q)'!T111+'CF(Q)'!T112</f>
        <v>0</v>
      </c>
      <c r="U139" s="237">
        <f ca="1">'CF(Q)'!U111+'CF(Q)'!U112</f>
        <v>1531.2499999999952</v>
      </c>
      <c r="V139" s="237">
        <f ca="1">'CF(Q)'!V111+'CF(Q)'!V112</f>
        <v>1050</v>
      </c>
      <c r="W139" s="237">
        <f ca="1">'CF(Q)'!W111+'CF(Q)'!W112</f>
        <v>650</v>
      </c>
      <c r="X139" s="237">
        <f ca="1">'CF(Q)'!X111+'CF(Q)'!X112</f>
        <v>650</v>
      </c>
      <c r="Y139" s="237">
        <f ca="1">'CF(Q)'!Y111+'CF(Q)'!Y112</f>
        <v>700</v>
      </c>
      <c r="Z139" s="237">
        <f ca="1">'CF(Q)'!Z111+'CF(Q)'!Z112</f>
        <v>700</v>
      </c>
      <c r="AA139" s="237">
        <f ca="1">'CF(Q)'!AA111+'CF(Q)'!AA112</f>
        <v>700</v>
      </c>
      <c r="AB139" s="237">
        <f ca="1">'CF(Q)'!AB111+'CF(Q)'!AB112</f>
        <v>700</v>
      </c>
      <c r="AC139" s="237">
        <f ca="1">'CF(Q)'!AC111+'CF(Q)'!AC112</f>
        <v>700</v>
      </c>
      <c r="AD139" s="237">
        <f ca="1">'CF(Q)'!AD111+'CF(Q)'!AD112</f>
        <v>700</v>
      </c>
      <c r="AE139" s="237">
        <f ca="1">'CF(Q)'!AE111+'CF(Q)'!AE112</f>
        <v>700</v>
      </c>
      <c r="AF139" s="237">
        <f ca="1">'CF(Q)'!AF111+'CF(Q)'!AF112</f>
        <v>750</v>
      </c>
      <c r="AG139" s="237">
        <f ca="1">'CF(Q)'!AG111+'CF(Q)'!AG112</f>
        <v>750</v>
      </c>
      <c r="AH139" s="237">
        <f ca="1">'CF(Q)'!AH111+'CF(Q)'!AH112</f>
        <v>750</v>
      </c>
      <c r="AI139" s="237">
        <f ca="1">'CF(Q)'!AI111+'CF(Q)'!AI112</f>
        <v>750</v>
      </c>
      <c r="AJ139" s="237">
        <f ca="1">'CF(Q)'!AJ111+'CF(Q)'!AJ112</f>
        <v>750</v>
      </c>
      <c r="AK139" s="237">
        <f ca="1">'CF(Q)'!AK111+'CF(Q)'!AK112</f>
        <v>750</v>
      </c>
      <c r="AL139" s="237">
        <f ca="1">'CF(Q)'!AL111+'CF(Q)'!AL112</f>
        <v>781.25</v>
      </c>
      <c r="AM139" s="237">
        <f ca="1">'CF(Q)'!AM111+'CF(Q)'!AM112</f>
        <v>781.25</v>
      </c>
      <c r="AN139" s="237">
        <f ca="1">'CF(Q)'!AN111+'CF(Q)'!AN112</f>
        <v>781.25</v>
      </c>
      <c r="AO139" s="237">
        <f ca="1">'CF(Q)'!AO111+'CF(Q)'!AO112</f>
        <v>781.25</v>
      </c>
      <c r="AP139" s="237">
        <f ca="1">'CF(Q)'!AP111+'CF(Q)'!AP112</f>
        <v>781.25</v>
      </c>
      <c r="AQ139" s="237">
        <f ca="1">'CF(Q)'!AQ111+'CF(Q)'!AQ112</f>
        <v>781.25</v>
      </c>
      <c r="AR139" s="237">
        <f ca="1">'CF(Q)'!AR111+'CF(Q)'!AR112</f>
        <v>781.25</v>
      </c>
      <c r="AS139" s="237">
        <f ca="1">'CF(Q)'!AS111+'CF(Q)'!AS112</f>
        <v>781.25</v>
      </c>
      <c r="AT139" s="237">
        <f ca="1">'CF(Q)'!AT111+'CF(Q)'!AT112</f>
        <v>781.25</v>
      </c>
      <c r="AU139" s="237">
        <f ca="1">'CF(Q)'!AU111+'CF(Q)'!AU112</f>
        <v>781.25</v>
      </c>
      <c r="AV139" s="237">
        <f ca="1">'CF(Q)'!AV111+'CF(Q)'!AV112</f>
        <v>781.25</v>
      </c>
      <c r="AW139" s="237">
        <f ca="1">'CF(Q)'!AW111+'CF(Q)'!AW112</f>
        <v>781.25</v>
      </c>
      <c r="AX139" s="237">
        <f ca="1">'CF(Q)'!AX111+'CF(Q)'!AX112</f>
        <v>781.25</v>
      </c>
      <c r="AY139" s="237">
        <f ca="1">'CF(Q)'!AY111+'CF(Q)'!AY112</f>
        <v>781.25</v>
      </c>
      <c r="AZ139" s="237">
        <f ca="1">'CF(Q)'!AZ111+'CF(Q)'!AZ112</f>
        <v>781.25</v>
      </c>
      <c r="BA139" s="237">
        <f ca="1">'CF(Q)'!BA111+'CF(Q)'!BA112</f>
        <v>781.25</v>
      </c>
      <c r="BB139" s="237">
        <f ca="1">'CF(Q)'!BB111+'CF(Q)'!BB112</f>
        <v>781.25</v>
      </c>
      <c r="BC139" s="237">
        <f ca="1">'CF(Q)'!BC111+'CF(Q)'!BC112</f>
        <v>781.25</v>
      </c>
      <c r="BD139" s="237">
        <f ca="1">'CF(Q)'!BD111+'CF(Q)'!BD112</f>
        <v>781.25</v>
      </c>
      <c r="BE139" s="237">
        <f ca="1">'CF(Q)'!BE111+'CF(Q)'!BE112</f>
        <v>781.25</v>
      </c>
      <c r="BF139" s="237">
        <f ca="1">'CF(Q)'!BF111+'CF(Q)'!BF112</f>
        <v>781.25</v>
      </c>
      <c r="BG139" s="237">
        <f ca="1">'CF(Q)'!BG111+'CF(Q)'!BG112</f>
        <v>781.25</v>
      </c>
      <c r="BH139" s="237">
        <f ca="1">'CF(Q)'!BH111+'CF(Q)'!BH112</f>
        <v>781.25</v>
      </c>
      <c r="BI139" s="237">
        <f ca="1">'CF(Q)'!BI111+'CF(Q)'!BI112</f>
        <v>781.25</v>
      </c>
      <c r="BJ139" s="237">
        <f ca="1">'CF(Q)'!BJ111+'CF(Q)'!BJ112</f>
        <v>781.25</v>
      </c>
      <c r="BK139" s="237">
        <f ca="1">'CF(Q)'!BK111+'CF(Q)'!BK112</f>
        <v>781.25</v>
      </c>
      <c r="BL139" s="237">
        <f ca="1">'CF(Q)'!BL111+'CF(Q)'!BL112</f>
        <v>781.25</v>
      </c>
      <c r="BM139" s="237">
        <f ca="1">'CF(Q)'!BM111+'CF(Q)'!BM112</f>
        <v>781.25</v>
      </c>
      <c r="BN139" s="237">
        <f ca="1">'CF(Q)'!BN111+'CF(Q)'!BN112</f>
        <v>781.25</v>
      </c>
      <c r="BO139" s="237">
        <f ca="1">'CF(Q)'!BO111+'CF(Q)'!BO112</f>
        <v>781.25</v>
      </c>
      <c r="BP139" s="237">
        <f ca="1">'CF(Q)'!BP111+'CF(Q)'!BP112</f>
        <v>781.25</v>
      </c>
      <c r="BQ139" s="237">
        <f ca="1">'CF(Q)'!BQ111+'CF(Q)'!BQ112</f>
        <v>781.25</v>
      </c>
      <c r="BR139" s="237">
        <f ca="1">'CF(Q)'!BR111+'CF(Q)'!BR112</f>
        <v>781.25</v>
      </c>
      <c r="BS139" s="237">
        <f ca="1">'CF(Q)'!BS111+'CF(Q)'!BS112</f>
        <v>781.25</v>
      </c>
      <c r="BT139" s="237">
        <f ca="1">'CF(Q)'!BT111+'CF(Q)'!BT112</f>
        <v>781.25</v>
      </c>
      <c r="BU139" s="237">
        <f ca="1">'CF(Q)'!BU111+'CF(Q)'!BU112</f>
        <v>781.25</v>
      </c>
      <c r="BV139" s="237">
        <f ca="1">'CF(Q)'!BV111+'CF(Q)'!BV112</f>
        <v>781.25</v>
      </c>
      <c r="BW139" s="237">
        <f ca="1">'CF(Q)'!BW111+'CF(Q)'!BW112</f>
        <v>781.25</v>
      </c>
      <c r="BX139" s="237">
        <f ca="1">'CF(Q)'!BX111+'CF(Q)'!BX112</f>
        <v>781.25</v>
      </c>
      <c r="BY139" s="237">
        <f ca="1">'CF(Q)'!BY111+'CF(Q)'!BY112</f>
        <v>781.25</v>
      </c>
      <c r="BZ139" s="237">
        <f ca="1">'CF(Q)'!BZ111+'CF(Q)'!BZ112</f>
        <v>781.25</v>
      </c>
      <c r="CA139" s="237">
        <f ca="1">'CF(Q)'!CA111+'CF(Q)'!CA112</f>
        <v>781.25</v>
      </c>
      <c r="CB139" s="237">
        <f ca="1">'CF(Q)'!CB111+'CF(Q)'!CB112</f>
        <v>781.25</v>
      </c>
      <c r="CC139" s="237">
        <f ca="1">'CF(Q)'!CC111+'CF(Q)'!CC112</f>
        <v>781.25</v>
      </c>
      <c r="CD139" s="237">
        <f ca="1">'CF(Q)'!CD111+'CF(Q)'!CD112</f>
        <v>781.25</v>
      </c>
      <c r="CE139" s="237">
        <f ca="1">'CF(Q)'!CE111+'CF(Q)'!CE112</f>
        <v>781.25</v>
      </c>
      <c r="CF139" s="237">
        <f ca="1">'CF(Q)'!CF111+'CF(Q)'!CF112</f>
        <v>781.25</v>
      </c>
      <c r="CG139" s="237">
        <f ca="1">'CF(Q)'!CG111+'CF(Q)'!CG112</f>
        <v>0</v>
      </c>
      <c r="CH139" s="237">
        <f ca="1">'CF(Q)'!CH111+'CF(Q)'!CH112</f>
        <v>0</v>
      </c>
      <c r="CI139" s="237">
        <f ca="1">'CF(Q)'!CI111+'CF(Q)'!CI112</f>
        <v>0</v>
      </c>
      <c r="CJ139" s="237">
        <f ca="1">'CF(Q)'!CJ111+'CF(Q)'!CJ112</f>
        <v>0</v>
      </c>
      <c r="CK139" s="237">
        <f ca="1">'CF(Q)'!CK111+'CF(Q)'!CK112</f>
        <v>0</v>
      </c>
      <c r="CL139" s="237">
        <f ca="1">'CF(Q)'!CL111+'CF(Q)'!CL112</f>
        <v>0</v>
      </c>
      <c r="CM139" s="237">
        <f ca="1">'CF(Q)'!CM111+'CF(Q)'!CM112</f>
        <v>0</v>
      </c>
      <c r="CN139" s="237">
        <f ca="1">'CF(Q)'!CN111+'CF(Q)'!CN112</f>
        <v>0</v>
      </c>
      <c r="CO139" s="237">
        <f ca="1">'CF(Q)'!CO111+'CF(Q)'!CO112</f>
        <v>0</v>
      </c>
      <c r="CP139" s="237">
        <f ca="1">'CF(Q)'!CP111+'CF(Q)'!CP112</f>
        <v>0</v>
      </c>
      <c r="CQ139" s="237">
        <f ca="1">'CF(Q)'!CQ111+'CF(Q)'!CQ112</f>
        <v>0</v>
      </c>
      <c r="CR139" s="237">
        <f ca="1">'CF(Q)'!CR111+'CF(Q)'!CR112</f>
        <v>0</v>
      </c>
      <c r="CS139" s="237">
        <f ca="1">'CF(Q)'!CS111+'CF(Q)'!CS112</f>
        <v>0</v>
      </c>
      <c r="CT139" s="237">
        <f ca="1">'CF(Q)'!CT111+'CF(Q)'!CT112</f>
        <v>0</v>
      </c>
      <c r="CU139" s="237">
        <f ca="1">'CF(Q)'!CU111+'CF(Q)'!CU112</f>
        <v>0</v>
      </c>
      <c r="CV139" s="237">
        <f ca="1">'CF(Q)'!CV111+'CF(Q)'!CV112</f>
        <v>0</v>
      </c>
      <c r="CW139" s="237">
        <f ca="1">'CF(Q)'!CW111+'CF(Q)'!CW112</f>
        <v>0</v>
      </c>
      <c r="CX139" s="237">
        <f ca="1">'CF(Q)'!CX111+'CF(Q)'!CX112</f>
        <v>0</v>
      </c>
      <c r="CY139" s="237">
        <f ca="1">'CF(Q)'!CY111+'CF(Q)'!CY112</f>
        <v>0</v>
      </c>
      <c r="CZ139" s="237">
        <f ca="1">'CF(Q)'!CZ111+'CF(Q)'!CZ112</f>
        <v>0</v>
      </c>
      <c r="DA139" s="237">
        <f ca="1">'CF(Q)'!DA111+'CF(Q)'!DA112</f>
        <v>0</v>
      </c>
      <c r="DB139" s="237">
        <f ca="1">'CF(Q)'!DB111+'CF(Q)'!DB112</f>
        <v>0</v>
      </c>
      <c r="DC139" s="237">
        <f ca="1">'CF(Q)'!DC111+'CF(Q)'!DC112</f>
        <v>0</v>
      </c>
      <c r="DD139" s="237">
        <f ca="1">'CF(Q)'!DD111+'CF(Q)'!DD112</f>
        <v>0</v>
      </c>
      <c r="DE139" s="237">
        <f ca="1">'CF(Q)'!DE111+'CF(Q)'!DE112</f>
        <v>0</v>
      </c>
      <c r="DF139" s="237">
        <f ca="1">'CF(Q)'!DF111+'CF(Q)'!DF112</f>
        <v>0</v>
      </c>
      <c r="DG139" s="237">
        <f ca="1">'CF(Q)'!DG111+'CF(Q)'!DG112</f>
        <v>0</v>
      </c>
      <c r="DH139" s="237">
        <f ca="1">'CF(Q)'!DH111+'CF(Q)'!DH112</f>
        <v>0</v>
      </c>
      <c r="DI139" s="237">
        <f ca="1">'CF(Q)'!DI111+'CF(Q)'!DI112</f>
        <v>0</v>
      </c>
      <c r="DJ139" s="237">
        <f ca="1">'CF(Q)'!DJ111+'CF(Q)'!DJ112</f>
        <v>0</v>
      </c>
      <c r="DK139" s="237">
        <f ca="1">'CF(Q)'!DK111+'CF(Q)'!DK112</f>
        <v>0</v>
      </c>
      <c r="DL139" s="237">
        <f ca="1">'CF(Q)'!DL111+'CF(Q)'!DL112</f>
        <v>0</v>
      </c>
      <c r="DM139" s="237">
        <f ca="1">'CF(Q)'!DM111+'CF(Q)'!DM112</f>
        <v>0</v>
      </c>
      <c r="DN139" s="237">
        <f ca="1">'CF(Q)'!DN111+'CF(Q)'!DN112</f>
        <v>0</v>
      </c>
      <c r="DO139" s="237">
        <f ca="1">'CF(Q)'!DO111+'CF(Q)'!DO112</f>
        <v>0</v>
      </c>
      <c r="DP139" s="237">
        <f ca="1">'CF(Q)'!DP111+'CF(Q)'!DP112</f>
        <v>0</v>
      </c>
      <c r="DQ139" s="237">
        <f ca="1">'CF(Q)'!DQ111+'CF(Q)'!DQ112</f>
        <v>0</v>
      </c>
      <c r="DR139" s="237">
        <f ca="1">'CF(Q)'!DR111+'CF(Q)'!DR112</f>
        <v>0</v>
      </c>
      <c r="DS139" s="237">
        <f ca="1">'CF(Q)'!DS111+'CF(Q)'!DS112</f>
        <v>0</v>
      </c>
      <c r="DT139" s="237">
        <f ca="1">'CF(Q)'!DT111+'CF(Q)'!DT112</f>
        <v>0</v>
      </c>
      <c r="DU139" s="237">
        <f ca="1">'CF(Q)'!DU111+'CF(Q)'!DU112</f>
        <v>0</v>
      </c>
      <c r="DV139" s="237">
        <f ca="1">'CF(Q)'!DV111+'CF(Q)'!DV112</f>
        <v>0</v>
      </c>
      <c r="DW139" s="237">
        <f ca="1">'CF(Q)'!DW111+'CF(Q)'!DW112</f>
        <v>0</v>
      </c>
      <c r="DX139" s="237">
        <f ca="1">'CF(Q)'!DX111+'CF(Q)'!DX112</f>
        <v>0</v>
      </c>
      <c r="DY139" s="237">
        <f ca="1">'CF(Q)'!DY111+'CF(Q)'!DY112</f>
        <v>0</v>
      </c>
      <c r="DZ139" s="237">
        <f ca="1">'CF(Q)'!DZ111+'CF(Q)'!DZ112</f>
        <v>0</v>
      </c>
      <c r="EA139" s="237">
        <f ca="1">'CF(Q)'!EA111+'CF(Q)'!EA112</f>
        <v>0</v>
      </c>
      <c r="EB139" s="237">
        <f ca="1">'CF(Q)'!EB111+'CF(Q)'!EB112</f>
        <v>0</v>
      </c>
      <c r="EC139" s="237">
        <f ca="1">'CF(Q)'!EC111+'CF(Q)'!EC112</f>
        <v>0</v>
      </c>
      <c r="ED139" s="237">
        <f ca="1">'CF(Q)'!ED111+'CF(Q)'!ED112</f>
        <v>0</v>
      </c>
      <c r="EE139" s="237">
        <f ca="1">'CF(Q)'!EE111+'CF(Q)'!EE112</f>
        <v>0</v>
      </c>
      <c r="EF139" s="237">
        <f ca="1">'CF(Q)'!EF111+'CF(Q)'!EF112</f>
        <v>0</v>
      </c>
      <c r="EG139" s="237">
        <f ca="1">'CF(Q)'!EG111+'CF(Q)'!EG112</f>
        <v>0</v>
      </c>
      <c r="EH139" s="237">
        <f ca="1">'CF(Q)'!EH111+'CF(Q)'!EH112</f>
        <v>0</v>
      </c>
      <c r="EI139" s="237">
        <f ca="1">'CF(Q)'!EI111+'CF(Q)'!EI112</f>
        <v>0</v>
      </c>
      <c r="EJ139" s="237">
        <f ca="1">'CF(Q)'!EJ111+'CF(Q)'!EJ112</f>
        <v>0</v>
      </c>
      <c r="EK139" s="237">
        <f ca="1">'CF(Q)'!EK111+'CF(Q)'!EK112</f>
        <v>0</v>
      </c>
      <c r="EL139" s="237">
        <f ca="1">'CF(Q)'!EL111+'CF(Q)'!EL112</f>
        <v>0</v>
      </c>
      <c r="EM139" s="237">
        <f ca="1">'CF(Q)'!EM111+'CF(Q)'!EM112</f>
        <v>0</v>
      </c>
      <c r="EN139" s="237">
        <f ca="1">'CF(Q)'!EN111+'CF(Q)'!EN112</f>
        <v>0</v>
      </c>
      <c r="EO139" s="237">
        <f ca="1">'CF(Q)'!EO111+'CF(Q)'!EO112</f>
        <v>0</v>
      </c>
      <c r="EP139" s="237">
        <f ca="1">'CF(Q)'!EP111+'CF(Q)'!EP112</f>
        <v>0</v>
      </c>
    </row>
    <row r="140" spans="2:146" ht="14.1" customHeight="1">
      <c r="B140" s="20" t="s">
        <v>23</v>
      </c>
      <c r="D140" s="306" t="s">
        <v>97</v>
      </c>
      <c r="E140" s="71"/>
      <c r="F140" s="71"/>
      <c r="G140" s="71"/>
      <c r="H140" s="71">
        <f t="shared" ref="H140:J140" ca="1" si="1438">H137+H138-H139</f>
        <v>0</v>
      </c>
      <c r="I140" s="71">
        <f t="shared" ca="1" si="1438"/>
        <v>0</v>
      </c>
      <c r="J140" s="71">
        <f t="shared" ca="1" si="1438"/>
        <v>0</v>
      </c>
      <c r="K140" s="71">
        <f t="shared" ref="K140:V140" ca="1" si="1439">K137+K138-K139</f>
        <v>0</v>
      </c>
      <c r="L140" s="71">
        <f t="shared" ca="1" si="1439"/>
        <v>9935.1646120072437</v>
      </c>
      <c r="M140" s="71">
        <f t="shared" ca="1" si="1439"/>
        <v>15649.537608865117</v>
      </c>
      <c r="N140" s="71">
        <f t="shared" ca="1" si="1439"/>
        <v>26980.340344555967</v>
      </c>
      <c r="O140" s="71">
        <f t="shared" ca="1" si="1439"/>
        <v>38474.202396664405</v>
      </c>
      <c r="P140" s="71">
        <f t="shared" ca="1" si="1439"/>
        <v>50000</v>
      </c>
      <c r="Q140" s="71">
        <f t="shared" ca="1" si="1439"/>
        <v>50000</v>
      </c>
      <c r="R140" s="71">
        <f t="shared" ca="1" si="1439"/>
        <v>50000</v>
      </c>
      <c r="S140" s="71">
        <f t="shared" ca="1" si="1439"/>
        <v>50000</v>
      </c>
      <c r="T140" s="71">
        <f t="shared" ca="1" si="1439"/>
        <v>50000</v>
      </c>
      <c r="U140" s="71">
        <f t="shared" ca="1" si="1439"/>
        <v>48468.750000000007</v>
      </c>
      <c r="V140" s="71">
        <f t="shared" ca="1" si="1439"/>
        <v>47418.750000000007</v>
      </c>
      <c r="W140" s="71">
        <f t="shared" ref="W140:BR140" ca="1" si="1440">W137+W138-W139</f>
        <v>46768.750000000007</v>
      </c>
      <c r="X140" s="71">
        <f t="shared" ca="1" si="1440"/>
        <v>46118.750000000007</v>
      </c>
      <c r="Y140" s="71">
        <f t="shared" ca="1" si="1440"/>
        <v>45418.750000000007</v>
      </c>
      <c r="Z140" s="71">
        <f t="shared" ca="1" si="1440"/>
        <v>44718.750000000007</v>
      </c>
      <c r="AA140" s="71">
        <f t="shared" ca="1" si="1440"/>
        <v>44018.750000000007</v>
      </c>
      <c r="AB140" s="71">
        <f t="shared" ca="1" si="1440"/>
        <v>43318.750000000007</v>
      </c>
      <c r="AC140" s="71">
        <f t="shared" ca="1" si="1440"/>
        <v>42618.750000000007</v>
      </c>
      <c r="AD140" s="71">
        <f t="shared" ca="1" si="1440"/>
        <v>41918.750000000007</v>
      </c>
      <c r="AE140" s="71">
        <f t="shared" ca="1" si="1440"/>
        <v>41218.750000000007</v>
      </c>
      <c r="AF140" s="71">
        <f t="shared" ca="1" si="1440"/>
        <v>40468.750000000007</v>
      </c>
      <c r="AG140" s="71">
        <f t="shared" ca="1" si="1440"/>
        <v>39718.750000000007</v>
      </c>
      <c r="AH140" s="71">
        <f t="shared" ca="1" si="1440"/>
        <v>38968.750000000007</v>
      </c>
      <c r="AI140" s="71">
        <f t="shared" ca="1" si="1440"/>
        <v>38218.750000000007</v>
      </c>
      <c r="AJ140" s="71">
        <f t="shared" ca="1" si="1440"/>
        <v>37468.750000000007</v>
      </c>
      <c r="AK140" s="71">
        <f t="shared" ca="1" si="1440"/>
        <v>36718.750000000007</v>
      </c>
      <c r="AL140" s="71">
        <f t="shared" ca="1" si="1440"/>
        <v>35937.500000000007</v>
      </c>
      <c r="AM140" s="71">
        <f t="shared" ca="1" si="1440"/>
        <v>35156.250000000007</v>
      </c>
      <c r="AN140" s="71">
        <f t="shared" ca="1" si="1440"/>
        <v>34375.000000000007</v>
      </c>
      <c r="AO140" s="71">
        <f t="shared" ca="1" si="1440"/>
        <v>33593.750000000007</v>
      </c>
      <c r="AP140" s="71">
        <f t="shared" ca="1" si="1440"/>
        <v>32812.500000000007</v>
      </c>
      <c r="AQ140" s="71">
        <f t="shared" ca="1" si="1440"/>
        <v>32031.250000000007</v>
      </c>
      <c r="AR140" s="71">
        <f t="shared" ca="1" si="1440"/>
        <v>31250.000000000007</v>
      </c>
      <c r="AS140" s="71">
        <f t="shared" ca="1" si="1440"/>
        <v>30468.750000000007</v>
      </c>
      <c r="AT140" s="71">
        <f t="shared" ca="1" si="1440"/>
        <v>29687.500000000007</v>
      </c>
      <c r="AU140" s="71">
        <f t="shared" ca="1" si="1440"/>
        <v>28906.250000000007</v>
      </c>
      <c r="AV140" s="71">
        <f t="shared" ca="1" si="1440"/>
        <v>28125.000000000007</v>
      </c>
      <c r="AW140" s="71">
        <f t="shared" ca="1" si="1440"/>
        <v>27343.750000000007</v>
      </c>
      <c r="AX140" s="71">
        <f t="shared" ca="1" si="1440"/>
        <v>26562.500000000007</v>
      </c>
      <c r="AY140" s="71">
        <f t="shared" ca="1" si="1440"/>
        <v>25781.250000000007</v>
      </c>
      <c r="AZ140" s="71">
        <f t="shared" ca="1" si="1440"/>
        <v>25000.000000000007</v>
      </c>
      <c r="BA140" s="71">
        <f t="shared" ca="1" si="1440"/>
        <v>24218.750000000007</v>
      </c>
      <c r="BB140" s="71">
        <f t="shared" ca="1" si="1440"/>
        <v>23437.500000000007</v>
      </c>
      <c r="BC140" s="71">
        <f t="shared" ca="1" si="1440"/>
        <v>22656.250000000007</v>
      </c>
      <c r="BD140" s="71">
        <f t="shared" ca="1" si="1440"/>
        <v>21875.000000000007</v>
      </c>
      <c r="BE140" s="71">
        <f t="shared" ca="1" si="1440"/>
        <v>21093.750000000007</v>
      </c>
      <c r="BF140" s="71">
        <f t="shared" ca="1" si="1440"/>
        <v>20312.500000000007</v>
      </c>
      <c r="BG140" s="71">
        <f t="shared" ca="1" si="1440"/>
        <v>19531.250000000007</v>
      </c>
      <c r="BH140" s="71">
        <f t="shared" ca="1" si="1440"/>
        <v>18750.000000000007</v>
      </c>
      <c r="BI140" s="71">
        <f t="shared" ca="1" si="1440"/>
        <v>17968.750000000007</v>
      </c>
      <c r="BJ140" s="71">
        <f t="shared" ca="1" si="1440"/>
        <v>17187.500000000007</v>
      </c>
      <c r="BK140" s="71">
        <f t="shared" ca="1" si="1440"/>
        <v>16406.250000000007</v>
      </c>
      <c r="BL140" s="71">
        <f t="shared" ca="1" si="1440"/>
        <v>15625.000000000007</v>
      </c>
      <c r="BM140" s="71">
        <f t="shared" ca="1" si="1440"/>
        <v>14843.750000000007</v>
      </c>
      <c r="BN140" s="71">
        <f t="shared" ca="1" si="1440"/>
        <v>14062.500000000007</v>
      </c>
      <c r="BO140" s="71">
        <f t="shared" ca="1" si="1440"/>
        <v>13281.250000000007</v>
      </c>
      <c r="BP140" s="71">
        <f t="shared" ca="1" si="1440"/>
        <v>12500.000000000007</v>
      </c>
      <c r="BQ140" s="71">
        <f t="shared" ca="1" si="1440"/>
        <v>11718.750000000007</v>
      </c>
      <c r="BR140" s="71">
        <f t="shared" ca="1" si="1440"/>
        <v>10937.500000000007</v>
      </c>
      <c r="BS140" s="71">
        <f t="shared" ref="BS140:CT140" ca="1" si="1441">BS137+BS138-BS139</f>
        <v>10156.250000000007</v>
      </c>
      <c r="BT140" s="71">
        <f t="shared" ca="1" si="1441"/>
        <v>9375.0000000000073</v>
      </c>
      <c r="BU140" s="71">
        <f t="shared" ca="1" si="1441"/>
        <v>8593.7500000000073</v>
      </c>
      <c r="BV140" s="71">
        <f t="shared" ca="1" si="1441"/>
        <v>7812.5000000000073</v>
      </c>
      <c r="BW140" s="71">
        <f t="shared" ca="1" si="1441"/>
        <v>7031.2500000000073</v>
      </c>
      <c r="BX140" s="71">
        <f t="shared" ca="1" si="1441"/>
        <v>6250.0000000000073</v>
      </c>
      <c r="BY140" s="71">
        <f t="shared" ca="1" si="1441"/>
        <v>5468.7500000000073</v>
      </c>
      <c r="BZ140" s="71">
        <f t="shared" ca="1" si="1441"/>
        <v>4687.5000000000073</v>
      </c>
      <c r="CA140" s="71">
        <f t="shared" ca="1" si="1441"/>
        <v>3906.2500000000073</v>
      </c>
      <c r="CB140" s="71">
        <f t="shared" ca="1" si="1441"/>
        <v>3125.0000000000073</v>
      </c>
      <c r="CC140" s="71">
        <f t="shared" ca="1" si="1441"/>
        <v>2343.7500000000073</v>
      </c>
      <c r="CD140" s="71">
        <f t="shared" ca="1" si="1441"/>
        <v>1562.5000000000073</v>
      </c>
      <c r="CE140" s="71">
        <f t="shared" ca="1" si="1441"/>
        <v>781.25000000000728</v>
      </c>
      <c r="CF140" s="71">
        <f t="shared" ca="1" si="1441"/>
        <v>7.2759576141834259E-12</v>
      </c>
      <c r="CG140" s="71">
        <f t="shared" ca="1" si="1441"/>
        <v>7.2759576141834259E-12</v>
      </c>
      <c r="CH140" s="71">
        <f t="shared" ca="1" si="1441"/>
        <v>7.2759576141834259E-12</v>
      </c>
      <c r="CI140" s="71">
        <f t="shared" ca="1" si="1441"/>
        <v>7.2759576141834259E-12</v>
      </c>
      <c r="CJ140" s="71">
        <f t="shared" ca="1" si="1441"/>
        <v>7.2759576141834259E-12</v>
      </c>
      <c r="CK140" s="71">
        <f t="shared" ca="1" si="1441"/>
        <v>7.2759576141834259E-12</v>
      </c>
      <c r="CL140" s="71">
        <f t="shared" ca="1" si="1441"/>
        <v>7.2759576141834259E-12</v>
      </c>
      <c r="CM140" s="71">
        <f t="shared" ca="1" si="1441"/>
        <v>7.2759576141834259E-12</v>
      </c>
      <c r="CN140" s="71">
        <f t="shared" ca="1" si="1441"/>
        <v>7.2759576141834259E-12</v>
      </c>
      <c r="CO140" s="71">
        <f t="shared" ca="1" si="1441"/>
        <v>7.2759576141834259E-12</v>
      </c>
      <c r="CP140" s="71">
        <f t="shared" ca="1" si="1441"/>
        <v>7.2759576141834259E-12</v>
      </c>
      <c r="CQ140" s="71">
        <f t="shared" ca="1" si="1441"/>
        <v>7.2759576141834259E-12</v>
      </c>
      <c r="CR140" s="71">
        <f t="shared" ca="1" si="1441"/>
        <v>7.2759576141834259E-12</v>
      </c>
      <c r="CS140" s="71">
        <f t="shared" ca="1" si="1441"/>
        <v>7.2759576141834259E-12</v>
      </c>
      <c r="CT140" s="71">
        <f t="shared" ca="1" si="1441"/>
        <v>0</v>
      </c>
      <c r="CU140" s="71">
        <f t="shared" ref="CU140:DG140" ca="1" si="1442">CU137+CU138-CU139</f>
        <v>0</v>
      </c>
      <c r="CV140" s="71">
        <f t="shared" ca="1" si="1442"/>
        <v>0</v>
      </c>
      <c r="CW140" s="71">
        <f t="shared" ca="1" si="1442"/>
        <v>0</v>
      </c>
      <c r="CX140" s="71">
        <f t="shared" ca="1" si="1442"/>
        <v>0</v>
      </c>
      <c r="CY140" s="71">
        <f t="shared" ca="1" si="1442"/>
        <v>0</v>
      </c>
      <c r="CZ140" s="71">
        <f t="shared" ca="1" si="1442"/>
        <v>0</v>
      </c>
      <c r="DA140" s="71">
        <f t="shared" ca="1" si="1442"/>
        <v>0</v>
      </c>
      <c r="DB140" s="71">
        <f t="shared" ca="1" si="1442"/>
        <v>0</v>
      </c>
      <c r="DC140" s="71">
        <f t="shared" ca="1" si="1442"/>
        <v>0</v>
      </c>
      <c r="DD140" s="71">
        <f t="shared" ca="1" si="1442"/>
        <v>0</v>
      </c>
      <c r="DE140" s="71">
        <f t="shared" ca="1" si="1442"/>
        <v>0</v>
      </c>
      <c r="DF140" s="71">
        <f t="shared" ca="1" si="1442"/>
        <v>0</v>
      </c>
      <c r="DG140" s="71">
        <f t="shared" ca="1" si="1442"/>
        <v>0</v>
      </c>
      <c r="DH140" s="71">
        <f t="shared" ref="DH140:EP140" ca="1" si="1443">DH137+DH138-DH139</f>
        <v>0</v>
      </c>
      <c r="DI140" s="71">
        <f t="shared" ca="1" si="1443"/>
        <v>0</v>
      </c>
      <c r="DJ140" s="71">
        <f t="shared" ca="1" si="1443"/>
        <v>0</v>
      </c>
      <c r="DK140" s="71">
        <f t="shared" ca="1" si="1443"/>
        <v>0</v>
      </c>
      <c r="DL140" s="71">
        <f t="shared" ca="1" si="1443"/>
        <v>0</v>
      </c>
      <c r="DM140" s="71">
        <f t="shared" ca="1" si="1443"/>
        <v>0</v>
      </c>
      <c r="DN140" s="71">
        <f t="shared" ca="1" si="1443"/>
        <v>0</v>
      </c>
      <c r="DO140" s="71">
        <f t="shared" ca="1" si="1443"/>
        <v>0</v>
      </c>
      <c r="DP140" s="71">
        <f t="shared" ca="1" si="1443"/>
        <v>0</v>
      </c>
      <c r="DQ140" s="71">
        <f t="shared" ca="1" si="1443"/>
        <v>0</v>
      </c>
      <c r="DR140" s="71">
        <f t="shared" ca="1" si="1443"/>
        <v>0</v>
      </c>
      <c r="DS140" s="71">
        <f t="shared" ca="1" si="1443"/>
        <v>0</v>
      </c>
      <c r="DT140" s="71">
        <f t="shared" ca="1" si="1443"/>
        <v>0</v>
      </c>
      <c r="DU140" s="71">
        <f t="shared" ca="1" si="1443"/>
        <v>0</v>
      </c>
      <c r="DV140" s="71">
        <f t="shared" ca="1" si="1443"/>
        <v>0</v>
      </c>
      <c r="DW140" s="71">
        <f t="shared" ca="1" si="1443"/>
        <v>0</v>
      </c>
      <c r="DX140" s="71">
        <f t="shared" ca="1" si="1443"/>
        <v>0</v>
      </c>
      <c r="DY140" s="71">
        <f t="shared" ca="1" si="1443"/>
        <v>0</v>
      </c>
      <c r="DZ140" s="71">
        <f t="shared" ca="1" si="1443"/>
        <v>0</v>
      </c>
      <c r="EA140" s="71">
        <f t="shared" ca="1" si="1443"/>
        <v>0</v>
      </c>
      <c r="EB140" s="71">
        <f t="shared" ca="1" si="1443"/>
        <v>0</v>
      </c>
      <c r="EC140" s="71">
        <f t="shared" ca="1" si="1443"/>
        <v>0</v>
      </c>
      <c r="ED140" s="71">
        <f t="shared" ca="1" si="1443"/>
        <v>0</v>
      </c>
      <c r="EE140" s="71">
        <f t="shared" ca="1" si="1443"/>
        <v>0</v>
      </c>
      <c r="EF140" s="71">
        <f t="shared" ca="1" si="1443"/>
        <v>0</v>
      </c>
      <c r="EG140" s="71">
        <f t="shared" ca="1" si="1443"/>
        <v>0</v>
      </c>
      <c r="EH140" s="71">
        <f t="shared" ca="1" si="1443"/>
        <v>0</v>
      </c>
      <c r="EI140" s="71">
        <f t="shared" ca="1" si="1443"/>
        <v>0</v>
      </c>
      <c r="EJ140" s="71">
        <f t="shared" ca="1" si="1443"/>
        <v>0</v>
      </c>
      <c r="EK140" s="71">
        <f t="shared" ca="1" si="1443"/>
        <v>0</v>
      </c>
      <c r="EL140" s="71">
        <f t="shared" ca="1" si="1443"/>
        <v>0</v>
      </c>
      <c r="EM140" s="71">
        <f t="shared" ca="1" si="1443"/>
        <v>0</v>
      </c>
      <c r="EN140" s="71">
        <f t="shared" ca="1" si="1443"/>
        <v>0</v>
      </c>
      <c r="EO140" s="71">
        <f t="shared" ca="1" si="1443"/>
        <v>0</v>
      </c>
      <c r="EP140" s="71">
        <f t="shared" ca="1" si="1443"/>
        <v>0</v>
      </c>
    </row>
    <row r="141" spans="2:146" ht="14.1" customHeight="1">
      <c r="B141" s="20"/>
      <c r="C141" s="20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8"/>
      <c r="AL141" s="68"/>
      <c r="AM141" s="68"/>
      <c r="AN141" s="68"/>
      <c r="AO141" s="68"/>
      <c r="AP141" s="68"/>
      <c r="AQ141" s="68"/>
      <c r="AR141" s="68"/>
      <c r="AS141" s="68"/>
      <c r="AT141" s="68"/>
      <c r="AU141" s="68"/>
      <c r="AV141" s="68"/>
      <c r="AW141" s="68"/>
      <c r="AX141" s="68"/>
      <c r="AY141" s="68"/>
      <c r="AZ141" s="68"/>
      <c r="BA141" s="68"/>
      <c r="BB141" s="68"/>
      <c r="BC141" s="68"/>
      <c r="BD141" s="68"/>
      <c r="BE141" s="68"/>
      <c r="BF141" s="68"/>
      <c r="BG141" s="68"/>
      <c r="BH141" s="68"/>
      <c r="BI141" s="68"/>
      <c r="BJ141" s="68"/>
      <c r="BK141" s="68"/>
      <c r="BL141" s="68"/>
      <c r="BM141" s="68"/>
      <c r="BN141" s="68"/>
      <c r="BO141" s="68"/>
      <c r="BP141" s="68"/>
      <c r="BQ141" s="68"/>
      <c r="BR141" s="68"/>
      <c r="BS141" s="68"/>
      <c r="BT141" s="68"/>
      <c r="BU141" s="68"/>
      <c r="BV141" s="68"/>
      <c r="BW141" s="68"/>
      <c r="BX141" s="68"/>
      <c r="BY141" s="68"/>
      <c r="BZ141" s="68"/>
      <c r="CA141" s="68"/>
      <c r="CB141" s="68"/>
      <c r="CC141" s="68"/>
      <c r="CD141" s="68"/>
      <c r="CE141" s="68"/>
      <c r="CF141" s="68"/>
      <c r="CG141" s="68"/>
      <c r="CH141" s="68"/>
      <c r="CI141" s="68"/>
      <c r="CJ141" s="68"/>
      <c r="CK141" s="68"/>
      <c r="CL141" s="68"/>
      <c r="CM141" s="68"/>
      <c r="CN141" s="68"/>
      <c r="CO141" s="68"/>
      <c r="CP141" s="68"/>
      <c r="CQ141" s="68"/>
      <c r="CR141" s="68"/>
      <c r="CS141" s="68"/>
      <c r="CT141" s="68"/>
      <c r="CU141" s="68"/>
      <c r="CV141" s="68"/>
      <c r="CW141" s="68"/>
      <c r="CX141" s="68"/>
      <c r="CY141" s="68"/>
      <c r="CZ141" s="68"/>
      <c r="DA141" s="68"/>
      <c r="DB141" s="68"/>
      <c r="DC141" s="68"/>
      <c r="DD141" s="68"/>
      <c r="DE141" s="68"/>
      <c r="DF141" s="68"/>
      <c r="DG141" s="68"/>
      <c r="DH141" s="68"/>
      <c r="DI141" s="68"/>
      <c r="DJ141" s="68"/>
      <c r="DK141" s="68"/>
      <c r="DL141" s="68"/>
      <c r="DM141" s="68"/>
      <c r="DN141" s="68"/>
      <c r="DO141" s="68"/>
      <c r="DP141" s="68"/>
      <c r="DQ141" s="68"/>
      <c r="DR141" s="68"/>
      <c r="DS141" s="68"/>
      <c r="DT141" s="68"/>
      <c r="DU141" s="68"/>
      <c r="DV141" s="68"/>
      <c r="DW141" s="68"/>
      <c r="DX141" s="68"/>
      <c r="DY141" s="68"/>
      <c r="DZ141" s="68"/>
      <c r="EA141" s="68"/>
      <c r="EB141" s="68"/>
      <c r="EC141" s="68"/>
      <c r="ED141" s="68"/>
      <c r="EE141" s="68"/>
      <c r="EF141" s="68"/>
      <c r="EG141" s="68"/>
      <c r="EH141" s="68"/>
      <c r="EI141" s="68"/>
      <c r="EJ141" s="68"/>
      <c r="EK141" s="68"/>
      <c r="EL141" s="68"/>
      <c r="EM141" s="68"/>
      <c r="EN141" s="68"/>
      <c r="EO141" s="68"/>
      <c r="EP141" s="68"/>
    </row>
    <row r="142" spans="2:146" ht="14.1" customHeight="1">
      <c r="B142" s="20"/>
      <c r="C142" s="20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  <c r="AT142" s="68"/>
      <c r="AU142" s="68"/>
      <c r="AV142" s="68"/>
      <c r="AW142" s="68"/>
      <c r="AX142" s="68"/>
      <c r="AY142" s="68"/>
      <c r="AZ142" s="68"/>
      <c r="BA142" s="68"/>
      <c r="BB142" s="68"/>
      <c r="BC142" s="68"/>
      <c r="BD142" s="68"/>
      <c r="BE142" s="68"/>
      <c r="BF142" s="68"/>
      <c r="BG142" s="68"/>
      <c r="BH142" s="68"/>
      <c r="BI142" s="68"/>
      <c r="BJ142" s="68"/>
      <c r="BK142" s="68"/>
      <c r="BL142" s="68"/>
      <c r="BM142" s="68"/>
      <c r="BN142" s="68"/>
      <c r="BO142" s="68"/>
      <c r="BP142" s="68"/>
      <c r="BQ142" s="68"/>
      <c r="BR142" s="68"/>
      <c r="BS142" s="68"/>
      <c r="BT142" s="68"/>
      <c r="BU142" s="68"/>
      <c r="BV142" s="68"/>
      <c r="BW142" s="68"/>
      <c r="BX142" s="68"/>
      <c r="BY142" s="68"/>
      <c r="BZ142" s="68"/>
      <c r="CA142" s="68"/>
      <c r="CB142" s="68"/>
      <c r="CC142" s="68"/>
      <c r="CD142" s="68"/>
      <c r="CE142" s="68"/>
      <c r="CF142" s="68"/>
      <c r="CG142" s="68"/>
      <c r="CH142" s="68"/>
      <c r="CI142" s="68"/>
      <c r="CJ142" s="68"/>
      <c r="CK142" s="68"/>
      <c r="CL142" s="68"/>
      <c r="CM142" s="68"/>
      <c r="CN142" s="68"/>
      <c r="CO142" s="68"/>
      <c r="CP142" s="68"/>
      <c r="CQ142" s="68"/>
      <c r="CR142" s="68"/>
      <c r="CS142" s="68"/>
      <c r="CT142" s="68"/>
      <c r="CU142" s="68"/>
      <c r="CV142" s="68"/>
      <c r="CW142" s="68"/>
      <c r="CX142" s="68"/>
      <c r="CY142" s="68"/>
      <c r="CZ142" s="68"/>
      <c r="DA142" s="68"/>
      <c r="DB142" s="68"/>
      <c r="DC142" s="68"/>
      <c r="DD142" s="68"/>
      <c r="DE142" s="68"/>
      <c r="DF142" s="68"/>
      <c r="DG142" s="68"/>
      <c r="DH142" s="68"/>
      <c r="DI142" s="68"/>
      <c r="DJ142" s="68"/>
      <c r="DK142" s="68"/>
      <c r="DL142" s="68"/>
      <c r="DM142" s="68"/>
      <c r="DN142" s="68"/>
      <c r="DO142" s="68"/>
      <c r="DP142" s="68"/>
      <c r="DQ142" s="68"/>
      <c r="DR142" s="68"/>
      <c r="DS142" s="68"/>
      <c r="DT142" s="68"/>
      <c r="DU142" s="68"/>
      <c r="DV142" s="68"/>
      <c r="DW142" s="68"/>
      <c r="DX142" s="68"/>
      <c r="DY142" s="68"/>
      <c r="DZ142" s="68"/>
      <c r="EA142" s="68"/>
      <c r="EB142" s="68"/>
      <c r="EC142" s="68"/>
      <c r="ED142" s="68"/>
      <c r="EE142" s="68"/>
      <c r="EF142" s="68"/>
      <c r="EG142" s="68"/>
      <c r="EH142" s="68"/>
      <c r="EI142" s="68"/>
      <c r="EJ142" s="68"/>
      <c r="EK142" s="68"/>
      <c r="EL142" s="68"/>
      <c r="EM142" s="68"/>
      <c r="EN142" s="68"/>
      <c r="EO142" s="68"/>
      <c r="EP142" s="68"/>
    </row>
    <row r="143" spans="2:146" ht="14.1" customHeight="1">
      <c r="B143" s="151" t="s">
        <v>521</v>
      </c>
      <c r="C143" s="20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  <c r="AX143" s="68"/>
      <c r="AY143" s="68"/>
      <c r="AZ143" s="68"/>
      <c r="BA143" s="68"/>
      <c r="BB143" s="68"/>
      <c r="BC143" s="68"/>
      <c r="BD143" s="68"/>
      <c r="BE143" s="68"/>
      <c r="BF143" s="68"/>
      <c r="BG143" s="68"/>
      <c r="BH143" s="68"/>
      <c r="BI143" s="68"/>
      <c r="BJ143" s="68"/>
      <c r="BK143" s="68"/>
      <c r="BL143" s="68"/>
      <c r="BM143" s="68"/>
      <c r="BN143" s="68"/>
      <c r="BO143" s="68"/>
      <c r="BP143" s="68"/>
      <c r="BQ143" s="68"/>
      <c r="BR143" s="68"/>
      <c r="BS143" s="68"/>
      <c r="BT143" s="68"/>
      <c r="BU143" s="68"/>
      <c r="BV143" s="68"/>
      <c r="BW143" s="68"/>
      <c r="BX143" s="68"/>
      <c r="BY143" s="68"/>
      <c r="BZ143" s="68"/>
      <c r="CA143" s="68"/>
      <c r="CB143" s="68"/>
      <c r="CC143" s="68"/>
      <c r="CD143" s="68"/>
      <c r="CE143" s="68"/>
      <c r="CF143" s="68"/>
      <c r="CG143" s="68"/>
      <c r="CH143" s="68"/>
      <c r="CI143" s="68"/>
      <c r="CJ143" s="68"/>
      <c r="CK143" s="68"/>
      <c r="CL143" s="68"/>
      <c r="CM143" s="68"/>
      <c r="CN143" s="68"/>
      <c r="CO143" s="68"/>
      <c r="CP143" s="68"/>
      <c r="CQ143" s="68"/>
      <c r="CR143" s="68"/>
      <c r="CS143" s="68"/>
      <c r="CT143" s="68"/>
      <c r="CU143" s="68"/>
      <c r="CV143" s="68"/>
      <c r="CW143" s="68"/>
      <c r="CX143" s="68"/>
      <c r="CY143" s="68"/>
      <c r="CZ143" s="68"/>
      <c r="DA143" s="68"/>
      <c r="DB143" s="68"/>
      <c r="DC143" s="68"/>
      <c r="DD143" s="68"/>
      <c r="DE143" s="68"/>
      <c r="DF143" s="68"/>
      <c r="DG143" s="68"/>
      <c r="DH143" s="68"/>
      <c r="DI143" s="68"/>
      <c r="DJ143" s="68"/>
      <c r="DK143" s="68"/>
      <c r="DL143" s="68"/>
      <c r="DM143" s="68"/>
      <c r="DN143" s="68"/>
      <c r="DO143" s="68"/>
      <c r="DP143" s="68"/>
      <c r="DQ143" s="68"/>
      <c r="DR143" s="68"/>
      <c r="DS143" s="68"/>
      <c r="DT143" s="68"/>
      <c r="DU143" s="68"/>
      <c r="DV143" s="68"/>
      <c r="DW143" s="68"/>
      <c r="DX143" s="68"/>
      <c r="DY143" s="68"/>
      <c r="DZ143" s="68"/>
      <c r="EA143" s="68"/>
      <c r="EB143" s="68"/>
      <c r="EC143" s="68"/>
      <c r="ED143" s="68"/>
      <c r="EE143" s="68"/>
      <c r="EF143" s="68"/>
      <c r="EG143" s="68"/>
      <c r="EH143" s="68"/>
      <c r="EI143" s="68"/>
      <c r="EJ143" s="68"/>
      <c r="EK143" s="68"/>
      <c r="EL143" s="68"/>
      <c r="EM143" s="68"/>
      <c r="EN143" s="68"/>
      <c r="EO143" s="68"/>
      <c r="EP143" s="68"/>
    </row>
    <row r="144" spans="2:146" ht="14.1" customHeight="1">
      <c r="B144" s="20" t="s">
        <v>20</v>
      </c>
      <c r="D144" s="306" t="s">
        <v>97</v>
      </c>
      <c r="E144" s="71"/>
      <c r="F144" s="82"/>
      <c r="G144" s="256"/>
      <c r="H144" s="71">
        <f t="shared" ref="H144" ca="1" si="1444">G147*(H$4&lt;=운영종료분기)</f>
        <v>0</v>
      </c>
      <c r="I144" s="71">
        <f t="shared" ref="I144" ca="1" si="1445">H147*(I$4&lt;=운영종료분기)</f>
        <v>0</v>
      </c>
      <c r="J144" s="71">
        <f t="shared" ref="J144" ca="1" si="1446">I147*(J$4&lt;=운영종료분기)</f>
        <v>0</v>
      </c>
      <c r="K144" s="71">
        <f t="shared" ref="K144" ca="1" si="1447">J147*(K$4&lt;=운영종료분기)</f>
        <v>0</v>
      </c>
      <c r="L144" s="71">
        <f t="shared" ref="L144" ca="1" si="1448">K147*(L$4&lt;=운영종료분기)</f>
        <v>0</v>
      </c>
      <c r="M144" s="71">
        <f t="shared" ref="M144" ca="1" si="1449">L147*(M$4&lt;=운영종료분기)</f>
        <v>9935.1646120072437</v>
      </c>
      <c r="N144" s="71">
        <f t="shared" ref="N144" ca="1" si="1450">M147*(N$4&lt;=운영종료분기)</f>
        <v>15649.537608865117</v>
      </c>
      <c r="O144" s="71">
        <f t="shared" ref="O144" ca="1" si="1451">N147*(O$4&lt;=운영종료분기)</f>
        <v>26980.340344555967</v>
      </c>
      <c r="P144" s="71">
        <f t="shared" ref="P144" ca="1" si="1452">O147*(P$4&lt;=운영종료분기)</f>
        <v>38474.202396664405</v>
      </c>
      <c r="Q144" s="71">
        <f t="shared" ref="Q144" ca="1" si="1453">P147*(Q$4&lt;=운영종료분기)</f>
        <v>50000</v>
      </c>
      <c r="R144" s="71">
        <f t="shared" ref="R144" ca="1" si="1454">Q147*(R$4&lt;=운영종료분기)</f>
        <v>50000</v>
      </c>
      <c r="S144" s="71">
        <f t="shared" ref="S144" ca="1" si="1455">R147*(S$4&lt;=운영종료분기)</f>
        <v>50000</v>
      </c>
      <c r="T144" s="71">
        <f t="shared" ref="T144" ca="1" si="1456">S147*(T$4&lt;=운영종료분기)</f>
        <v>50000</v>
      </c>
      <c r="U144" s="71">
        <f t="shared" ref="U144" ca="1" si="1457">T147*(U$4&lt;=운영종료분기)</f>
        <v>50000</v>
      </c>
      <c r="V144" s="71">
        <f t="shared" ref="V144" ca="1" si="1458">U147*(V$4&lt;=운영종료분기)</f>
        <v>48468.750000000007</v>
      </c>
      <c r="W144" s="71">
        <f t="shared" ref="W144" ca="1" si="1459">V147*(W$4&lt;=운영종료분기)</f>
        <v>47418.750000000007</v>
      </c>
      <c r="X144" s="71">
        <f t="shared" ref="X144" ca="1" si="1460">W147*(X$4&lt;=운영종료분기)</f>
        <v>46768.750000000007</v>
      </c>
      <c r="Y144" s="71">
        <f t="shared" ref="Y144" ca="1" si="1461">X147*(Y$4&lt;=운영종료분기)</f>
        <v>46118.750000000007</v>
      </c>
      <c r="Z144" s="71">
        <f t="shared" ref="Z144" ca="1" si="1462">Y147*(Z$4&lt;=운영종료분기)</f>
        <v>45418.750000000007</v>
      </c>
      <c r="AA144" s="71">
        <f t="shared" ref="AA144" ca="1" si="1463">Z147*(AA$4&lt;=운영종료분기)</f>
        <v>44718.750000000007</v>
      </c>
      <c r="AB144" s="71">
        <f t="shared" ref="AB144" ca="1" si="1464">AA147*(AB$4&lt;=운영종료분기)</f>
        <v>44018.750000000007</v>
      </c>
      <c r="AC144" s="71">
        <f t="shared" ref="AC144" ca="1" si="1465">AB147*(AC$4&lt;=운영종료분기)</f>
        <v>43318.750000000007</v>
      </c>
      <c r="AD144" s="71">
        <f t="shared" ref="AD144" ca="1" si="1466">AC147*(AD$4&lt;=운영종료분기)</f>
        <v>42618.750000000007</v>
      </c>
      <c r="AE144" s="71">
        <f t="shared" ref="AE144" ca="1" si="1467">AD147*(AE$4&lt;=운영종료분기)</f>
        <v>41918.750000000007</v>
      </c>
      <c r="AF144" s="71">
        <f t="shared" ref="AF144" ca="1" si="1468">AE147*(AF$4&lt;=운영종료분기)</f>
        <v>41218.750000000007</v>
      </c>
      <c r="AG144" s="71">
        <f t="shared" ref="AG144" ca="1" si="1469">AF147*(AG$4&lt;=운영종료분기)</f>
        <v>40468.750000000007</v>
      </c>
      <c r="AH144" s="71">
        <f t="shared" ref="AH144" ca="1" si="1470">AG147*(AH$4&lt;=운영종료분기)</f>
        <v>39718.750000000007</v>
      </c>
      <c r="AI144" s="71">
        <f t="shared" ref="AI144" ca="1" si="1471">AH147*(AI$4&lt;=운영종료분기)</f>
        <v>38968.750000000007</v>
      </c>
      <c r="AJ144" s="71">
        <f t="shared" ref="AJ144" ca="1" si="1472">AI147*(AJ$4&lt;=운영종료분기)</f>
        <v>38218.750000000007</v>
      </c>
      <c r="AK144" s="71">
        <f t="shared" ref="AK144" ca="1" si="1473">AJ147*(AK$4&lt;=운영종료분기)</f>
        <v>37468.750000000007</v>
      </c>
      <c r="AL144" s="71">
        <f t="shared" ref="AL144" ca="1" si="1474">AK147*(AL$4&lt;=운영종료분기)</f>
        <v>36718.750000000007</v>
      </c>
      <c r="AM144" s="71">
        <f t="shared" ref="AM144" ca="1" si="1475">AL147*(AM$4&lt;=운영종료분기)</f>
        <v>35937.500000000007</v>
      </c>
      <c r="AN144" s="71">
        <f t="shared" ref="AN144" ca="1" si="1476">AM147*(AN$4&lt;=운영종료분기)</f>
        <v>35156.250000000007</v>
      </c>
      <c r="AO144" s="71">
        <f t="shared" ref="AO144" ca="1" si="1477">AN147*(AO$4&lt;=운영종료분기)</f>
        <v>34375.000000000007</v>
      </c>
      <c r="AP144" s="71">
        <f t="shared" ref="AP144" ca="1" si="1478">AO147*(AP$4&lt;=운영종료분기)</f>
        <v>33593.750000000007</v>
      </c>
      <c r="AQ144" s="71">
        <f t="shared" ref="AQ144" ca="1" si="1479">AP147*(AQ$4&lt;=운영종료분기)</f>
        <v>32812.500000000007</v>
      </c>
      <c r="AR144" s="71">
        <f t="shared" ref="AR144" ca="1" si="1480">AQ147*(AR$4&lt;=운영종료분기)</f>
        <v>32031.250000000007</v>
      </c>
      <c r="AS144" s="71">
        <f t="shared" ref="AS144" ca="1" si="1481">AR147*(AS$4&lt;=운영종료분기)</f>
        <v>31250.000000000007</v>
      </c>
      <c r="AT144" s="71">
        <f t="shared" ref="AT144" ca="1" si="1482">AS147*(AT$4&lt;=운영종료분기)</f>
        <v>30468.750000000007</v>
      </c>
      <c r="AU144" s="71">
        <f t="shared" ref="AU144" ca="1" si="1483">AT147*(AU$4&lt;=운영종료분기)</f>
        <v>29687.500000000007</v>
      </c>
      <c r="AV144" s="71">
        <f t="shared" ref="AV144" ca="1" si="1484">AU147*(AV$4&lt;=운영종료분기)</f>
        <v>28906.250000000007</v>
      </c>
      <c r="AW144" s="71">
        <f t="shared" ref="AW144" ca="1" si="1485">AV147*(AW$4&lt;=운영종료분기)</f>
        <v>28125.000000000007</v>
      </c>
      <c r="AX144" s="71">
        <f t="shared" ref="AX144" ca="1" si="1486">AW147*(AX$4&lt;=운영종료분기)</f>
        <v>27343.750000000007</v>
      </c>
      <c r="AY144" s="71">
        <f t="shared" ref="AY144" ca="1" si="1487">AX147*(AY$4&lt;=운영종료분기)</f>
        <v>26562.500000000007</v>
      </c>
      <c r="AZ144" s="71">
        <f t="shared" ref="AZ144" ca="1" si="1488">AY147*(AZ$4&lt;=운영종료분기)</f>
        <v>25781.250000000007</v>
      </c>
      <c r="BA144" s="71">
        <f t="shared" ref="BA144" ca="1" si="1489">AZ147*(BA$4&lt;=운영종료분기)</f>
        <v>25000.000000000007</v>
      </c>
      <c r="BB144" s="71">
        <f t="shared" ref="BB144" ca="1" si="1490">BA147*(BB$4&lt;=운영종료분기)</f>
        <v>24218.750000000007</v>
      </c>
      <c r="BC144" s="71">
        <f t="shared" ref="BC144" ca="1" si="1491">BB147*(BC$4&lt;=운영종료분기)</f>
        <v>23437.500000000007</v>
      </c>
      <c r="BD144" s="71">
        <f t="shared" ref="BD144" ca="1" si="1492">BC147*(BD$4&lt;=운영종료분기)</f>
        <v>22656.250000000007</v>
      </c>
      <c r="BE144" s="71">
        <f t="shared" ref="BE144" ca="1" si="1493">BD147*(BE$4&lt;=운영종료분기)</f>
        <v>21875.000000000007</v>
      </c>
      <c r="BF144" s="71">
        <f t="shared" ref="BF144" ca="1" si="1494">BE147*(BF$4&lt;=운영종료분기)</f>
        <v>21093.750000000007</v>
      </c>
      <c r="BG144" s="71">
        <f t="shared" ref="BG144" ca="1" si="1495">BF147*(BG$4&lt;=운영종료분기)</f>
        <v>20312.500000000007</v>
      </c>
      <c r="BH144" s="71">
        <f t="shared" ref="BH144" ca="1" si="1496">BG147*(BH$4&lt;=운영종료분기)</f>
        <v>19531.250000000007</v>
      </c>
      <c r="BI144" s="71">
        <f t="shared" ref="BI144" ca="1" si="1497">BH147*(BI$4&lt;=운영종료분기)</f>
        <v>18750.000000000007</v>
      </c>
      <c r="BJ144" s="71">
        <f t="shared" ref="BJ144" ca="1" si="1498">BI147*(BJ$4&lt;=운영종료분기)</f>
        <v>17968.750000000007</v>
      </c>
      <c r="BK144" s="71">
        <f t="shared" ref="BK144" ca="1" si="1499">BJ147*(BK$4&lt;=운영종료분기)</f>
        <v>17187.500000000007</v>
      </c>
      <c r="BL144" s="71">
        <f t="shared" ref="BL144" ca="1" si="1500">BK147*(BL$4&lt;=운영종료분기)</f>
        <v>16406.250000000007</v>
      </c>
      <c r="BM144" s="71">
        <f t="shared" ref="BM144" ca="1" si="1501">BL147*(BM$4&lt;=운영종료분기)</f>
        <v>15625.000000000007</v>
      </c>
      <c r="BN144" s="71">
        <f t="shared" ref="BN144" ca="1" si="1502">BM147*(BN$4&lt;=운영종료분기)</f>
        <v>14843.750000000007</v>
      </c>
      <c r="BO144" s="71">
        <f t="shared" ref="BO144" ca="1" si="1503">BN147*(BO$4&lt;=운영종료분기)</f>
        <v>14062.500000000007</v>
      </c>
      <c r="BP144" s="71">
        <f t="shared" ref="BP144" ca="1" si="1504">BO147*(BP$4&lt;=운영종료분기)</f>
        <v>13281.250000000007</v>
      </c>
      <c r="BQ144" s="71">
        <f t="shared" ref="BQ144" ca="1" si="1505">BP147*(BQ$4&lt;=운영종료분기)</f>
        <v>12500.000000000007</v>
      </c>
      <c r="BR144" s="71">
        <f t="shared" ref="BR144" ca="1" si="1506">BQ147*(BR$4&lt;=운영종료분기)</f>
        <v>11718.750000000007</v>
      </c>
      <c r="BS144" s="71">
        <f t="shared" ref="BS144" ca="1" si="1507">BR147*(BS$4&lt;=운영종료분기)</f>
        <v>10937.500000000007</v>
      </c>
      <c r="BT144" s="71">
        <f t="shared" ref="BT144" ca="1" si="1508">BS147*(BT$4&lt;=운영종료분기)</f>
        <v>10156.250000000007</v>
      </c>
      <c r="BU144" s="71">
        <f t="shared" ref="BU144" ca="1" si="1509">BT147*(BU$4&lt;=운영종료분기)</f>
        <v>9375.0000000000073</v>
      </c>
      <c r="BV144" s="71">
        <f t="shared" ref="BV144" ca="1" si="1510">BU147*(BV$4&lt;=운영종료분기)</f>
        <v>8593.7500000000073</v>
      </c>
      <c r="BW144" s="71">
        <f t="shared" ref="BW144" ca="1" si="1511">BV147*(BW$4&lt;=운영종료분기)</f>
        <v>7812.5000000000073</v>
      </c>
      <c r="BX144" s="71">
        <f t="shared" ref="BX144" ca="1" si="1512">BW147*(BX$4&lt;=운영종료분기)</f>
        <v>7031.2500000000073</v>
      </c>
      <c r="BY144" s="71">
        <f t="shared" ref="BY144" ca="1" si="1513">BX147*(BY$4&lt;=운영종료분기)</f>
        <v>6250.0000000000073</v>
      </c>
      <c r="BZ144" s="71">
        <f t="shared" ref="BZ144" ca="1" si="1514">BY147*(BZ$4&lt;=운영종료분기)</f>
        <v>5468.7500000000073</v>
      </c>
      <c r="CA144" s="71">
        <f t="shared" ref="CA144" ca="1" si="1515">BZ147*(CA$4&lt;=운영종료분기)</f>
        <v>4687.5000000000073</v>
      </c>
      <c r="CB144" s="71">
        <f t="shared" ref="CB144" ca="1" si="1516">CA147*(CB$4&lt;=운영종료분기)</f>
        <v>3906.2500000000073</v>
      </c>
      <c r="CC144" s="71">
        <f t="shared" ref="CC144" ca="1" si="1517">CB147*(CC$4&lt;=운영종료분기)</f>
        <v>3125.0000000000073</v>
      </c>
      <c r="CD144" s="71">
        <f t="shared" ref="CD144" ca="1" si="1518">CC147*(CD$4&lt;=운영종료분기)</f>
        <v>2343.7500000000073</v>
      </c>
      <c r="CE144" s="71">
        <f t="shared" ref="CE144" ca="1" si="1519">CD147*(CE$4&lt;=운영종료분기)</f>
        <v>1562.5000000000073</v>
      </c>
      <c r="CF144" s="71">
        <f t="shared" ref="CF144" ca="1" si="1520">CE147*(CF$4&lt;=운영종료분기)</f>
        <v>781.25000000000728</v>
      </c>
      <c r="CG144" s="71">
        <f t="shared" ref="CG144" ca="1" si="1521">CF147*(CG$4&lt;=운영종료분기)</f>
        <v>7.2759576141834259E-12</v>
      </c>
      <c r="CH144" s="71">
        <f t="shared" ref="CH144" ca="1" si="1522">CG147*(CH$4&lt;=운영종료분기)</f>
        <v>7.2759576141834259E-12</v>
      </c>
      <c r="CI144" s="71">
        <f t="shared" ref="CI144" ca="1" si="1523">CH147*(CI$4&lt;=운영종료분기)</f>
        <v>7.2759576141834259E-12</v>
      </c>
      <c r="CJ144" s="71">
        <f t="shared" ref="CJ144" ca="1" si="1524">CI147*(CJ$4&lt;=운영종료분기)</f>
        <v>7.2759576141834259E-12</v>
      </c>
      <c r="CK144" s="71">
        <f t="shared" ref="CK144" ca="1" si="1525">CJ147*(CK$4&lt;=운영종료분기)</f>
        <v>7.2759576141834259E-12</v>
      </c>
      <c r="CL144" s="71">
        <f t="shared" ref="CL144" ca="1" si="1526">CK147*(CL$4&lt;=운영종료분기)</f>
        <v>7.2759576141834259E-12</v>
      </c>
      <c r="CM144" s="71">
        <f t="shared" ref="CM144" ca="1" si="1527">CL147*(CM$4&lt;=운영종료분기)</f>
        <v>7.2759576141834259E-12</v>
      </c>
      <c r="CN144" s="71">
        <f t="shared" ref="CN144" ca="1" si="1528">CM147*(CN$4&lt;=운영종료분기)</f>
        <v>7.2759576141834259E-12</v>
      </c>
      <c r="CO144" s="71">
        <f t="shared" ref="CO144" ca="1" si="1529">CN147*(CO$4&lt;=운영종료분기)</f>
        <v>7.2759576141834259E-12</v>
      </c>
      <c r="CP144" s="71">
        <f t="shared" ref="CP144" ca="1" si="1530">CO147*(CP$4&lt;=운영종료분기)</f>
        <v>7.2759576141834259E-12</v>
      </c>
      <c r="CQ144" s="71">
        <f t="shared" ref="CQ144" ca="1" si="1531">CP147*(CQ$4&lt;=운영종료분기)</f>
        <v>7.2759576141834259E-12</v>
      </c>
      <c r="CR144" s="71">
        <f t="shared" ref="CR144" ca="1" si="1532">CQ147*(CR$4&lt;=운영종료분기)</f>
        <v>7.2759576141834259E-12</v>
      </c>
      <c r="CS144" s="71">
        <f t="shared" ref="CS144" ca="1" si="1533">CR147*(CS$4&lt;=운영종료분기)</f>
        <v>7.2759576141834259E-12</v>
      </c>
      <c r="CT144" s="71">
        <f t="shared" ref="CT144" ca="1" si="1534">CS147*(CT$4&lt;=운영종료분기)</f>
        <v>0</v>
      </c>
      <c r="CU144" s="71">
        <f t="shared" ref="CU144" ca="1" si="1535">CT147*(CU$4&lt;=운영종료분기)</f>
        <v>0</v>
      </c>
      <c r="CV144" s="71">
        <f t="shared" ref="CV144" ca="1" si="1536">CU147*(CV$4&lt;=운영종료분기)</f>
        <v>0</v>
      </c>
      <c r="CW144" s="71">
        <f t="shared" ref="CW144" ca="1" si="1537">CV147*(CW$4&lt;=운영종료분기)</f>
        <v>0</v>
      </c>
      <c r="CX144" s="71">
        <f t="shared" ref="CX144" ca="1" si="1538">CW147*(CX$4&lt;=운영종료분기)</f>
        <v>0</v>
      </c>
      <c r="CY144" s="71">
        <f t="shared" ref="CY144" ca="1" si="1539">CX147*(CY$4&lt;=운영종료분기)</f>
        <v>0</v>
      </c>
      <c r="CZ144" s="71">
        <f t="shared" ref="CZ144" ca="1" si="1540">CY147*(CZ$4&lt;=운영종료분기)</f>
        <v>0</v>
      </c>
      <c r="DA144" s="71">
        <f t="shared" ref="DA144" ca="1" si="1541">CZ147*(DA$4&lt;=운영종료분기)</f>
        <v>0</v>
      </c>
      <c r="DB144" s="71">
        <f t="shared" ref="DB144" ca="1" si="1542">DA147*(DB$4&lt;=운영종료분기)</f>
        <v>0</v>
      </c>
      <c r="DC144" s="71">
        <f t="shared" ref="DC144" ca="1" si="1543">DB147*(DC$4&lt;=운영종료분기)</f>
        <v>0</v>
      </c>
      <c r="DD144" s="71">
        <f t="shared" ref="DD144" ca="1" si="1544">DC147*(DD$4&lt;=운영종료분기)</f>
        <v>0</v>
      </c>
      <c r="DE144" s="71">
        <f t="shared" ref="DE144" ca="1" si="1545">DD147*(DE$4&lt;=운영종료분기)</f>
        <v>0</v>
      </c>
      <c r="DF144" s="71">
        <f t="shared" ref="DF144" ca="1" si="1546">DE147*(DF$4&lt;=운영종료분기)</f>
        <v>0</v>
      </c>
      <c r="DG144" s="71">
        <f t="shared" ref="DG144" ca="1" si="1547">DF147*(DG$4&lt;=운영종료분기)</f>
        <v>0</v>
      </c>
      <c r="DH144" s="71">
        <f t="shared" ref="DH144" ca="1" si="1548">DG147*(DH$4&lt;=운영종료분기)</f>
        <v>0</v>
      </c>
      <c r="DI144" s="71">
        <f t="shared" ref="DI144" ca="1" si="1549">DH147*(DI$4&lt;=운영종료분기)</f>
        <v>0</v>
      </c>
      <c r="DJ144" s="71">
        <f t="shared" ref="DJ144" ca="1" si="1550">DI147*(DJ$4&lt;=운영종료분기)</f>
        <v>0</v>
      </c>
      <c r="DK144" s="71">
        <f t="shared" ref="DK144" ca="1" si="1551">DJ147*(DK$4&lt;=운영종료분기)</f>
        <v>0</v>
      </c>
      <c r="DL144" s="71">
        <f t="shared" ref="DL144" ca="1" si="1552">DK147*(DL$4&lt;=운영종료분기)</f>
        <v>0</v>
      </c>
      <c r="DM144" s="71">
        <f t="shared" ref="DM144" ca="1" si="1553">DL147*(DM$4&lt;=운영종료분기)</f>
        <v>0</v>
      </c>
      <c r="DN144" s="71">
        <f t="shared" ref="DN144" ca="1" si="1554">DM147*(DN$4&lt;=운영종료분기)</f>
        <v>0</v>
      </c>
      <c r="DO144" s="71">
        <f t="shared" ref="DO144" ca="1" si="1555">DN147*(DO$4&lt;=운영종료분기)</f>
        <v>0</v>
      </c>
      <c r="DP144" s="71">
        <f t="shared" ref="DP144" ca="1" si="1556">DO147*(DP$4&lt;=운영종료분기)</f>
        <v>0</v>
      </c>
      <c r="DQ144" s="71">
        <f t="shared" ref="DQ144" ca="1" si="1557">DP147*(DQ$4&lt;=운영종료분기)</f>
        <v>0</v>
      </c>
      <c r="DR144" s="71">
        <f t="shared" ref="DR144" ca="1" si="1558">DQ147*(DR$4&lt;=운영종료분기)</f>
        <v>0</v>
      </c>
      <c r="DS144" s="71">
        <f t="shared" ref="DS144" ca="1" si="1559">DR147*(DS$4&lt;=운영종료분기)</f>
        <v>0</v>
      </c>
      <c r="DT144" s="71">
        <f t="shared" ref="DT144" ca="1" si="1560">DS147*(DT$4&lt;=운영종료분기)</f>
        <v>0</v>
      </c>
      <c r="DU144" s="71">
        <f t="shared" ref="DU144" ca="1" si="1561">DT147*(DU$4&lt;=운영종료분기)</f>
        <v>0</v>
      </c>
      <c r="DV144" s="71">
        <f t="shared" ref="DV144" ca="1" si="1562">DU147*(DV$4&lt;=운영종료분기)</f>
        <v>0</v>
      </c>
      <c r="DW144" s="71">
        <f t="shared" ref="DW144" ca="1" si="1563">DV147*(DW$4&lt;=운영종료분기)</f>
        <v>0</v>
      </c>
      <c r="DX144" s="71">
        <f t="shared" ref="DX144" ca="1" si="1564">DW147*(DX$4&lt;=운영종료분기)</f>
        <v>0</v>
      </c>
      <c r="DY144" s="71">
        <f t="shared" ref="DY144" ca="1" si="1565">DX147*(DY$4&lt;=운영종료분기)</f>
        <v>0</v>
      </c>
      <c r="DZ144" s="71">
        <f t="shared" ref="DZ144" ca="1" si="1566">DY147*(DZ$4&lt;=운영종료분기)</f>
        <v>0</v>
      </c>
      <c r="EA144" s="71">
        <f t="shared" ref="EA144" ca="1" si="1567">DZ147*(EA$4&lt;=운영종료분기)</f>
        <v>0</v>
      </c>
      <c r="EB144" s="71">
        <f t="shared" ref="EB144" ca="1" si="1568">EA147*(EB$4&lt;=운영종료분기)</f>
        <v>0</v>
      </c>
      <c r="EC144" s="71">
        <f t="shared" ref="EC144" ca="1" si="1569">EB147*(EC$4&lt;=운영종료분기)</f>
        <v>0</v>
      </c>
      <c r="ED144" s="71">
        <f t="shared" ref="ED144" ca="1" si="1570">EC147*(ED$4&lt;=운영종료분기)</f>
        <v>0</v>
      </c>
      <c r="EE144" s="71">
        <f t="shared" ref="EE144" ca="1" si="1571">ED147*(EE$4&lt;=운영종료분기)</f>
        <v>0</v>
      </c>
      <c r="EF144" s="71">
        <f t="shared" ref="EF144" ca="1" si="1572">EE147*(EF$4&lt;=운영종료분기)</f>
        <v>0</v>
      </c>
      <c r="EG144" s="71">
        <f t="shared" ref="EG144" ca="1" si="1573">EF147*(EG$4&lt;=운영종료분기)</f>
        <v>0</v>
      </c>
      <c r="EH144" s="71">
        <f t="shared" ref="EH144" ca="1" si="1574">EG147*(EH$4&lt;=운영종료분기)</f>
        <v>0</v>
      </c>
      <c r="EI144" s="71">
        <f t="shared" ref="EI144" ca="1" si="1575">EH147*(EI$4&lt;=운영종료분기)</f>
        <v>0</v>
      </c>
      <c r="EJ144" s="71">
        <f t="shared" ref="EJ144" ca="1" si="1576">EI147*(EJ$4&lt;=운영종료분기)</f>
        <v>0</v>
      </c>
      <c r="EK144" s="71">
        <f t="shared" ref="EK144" ca="1" si="1577">EJ147*(EK$4&lt;=운영종료분기)</f>
        <v>0</v>
      </c>
      <c r="EL144" s="71">
        <f t="shared" ref="EL144" ca="1" si="1578">EK147*(EL$4&lt;=운영종료분기)</f>
        <v>0</v>
      </c>
      <c r="EM144" s="71">
        <f t="shared" ref="EM144" ca="1" si="1579">EL147*(EM$4&lt;=운영종료분기)</f>
        <v>0</v>
      </c>
      <c r="EN144" s="71">
        <f t="shared" ref="EN144" ca="1" si="1580">EM147*(EN$4&lt;=운영종료분기)</f>
        <v>0</v>
      </c>
      <c r="EO144" s="71">
        <f t="shared" ref="EO144" ca="1" si="1581">EN147*(EO$4&lt;=운영종료분기)</f>
        <v>0</v>
      </c>
      <c r="EP144" s="71">
        <f t="shared" ref="EP144" ca="1" si="1582">EO147*(EP$4&lt;=운영종료분기)</f>
        <v>0</v>
      </c>
    </row>
    <row r="145" spans="2:146" ht="14.1" customHeight="1">
      <c r="B145" s="139" t="s">
        <v>21</v>
      </c>
      <c r="C145" s="141"/>
      <c r="D145" s="308" t="s">
        <v>97</v>
      </c>
      <c r="E145" s="217">
        <f ca="1">SUM(G145:EP145)</f>
        <v>50000</v>
      </c>
      <c r="F145" s="236"/>
      <c r="G145" s="236"/>
      <c r="H145" s="217">
        <f>'CF(Q)'!H129</f>
        <v>0</v>
      </c>
      <c r="I145" s="217">
        <f>'CF(Q)'!I129</f>
        <v>0</v>
      </c>
      <c r="J145" s="217">
        <f>'CF(Q)'!J129</f>
        <v>0</v>
      </c>
      <c r="K145" s="217">
        <f ca="1">'CF(Q)'!K129</f>
        <v>0</v>
      </c>
      <c r="L145" s="217">
        <f ca="1">'CF(Q)'!L129</f>
        <v>9935.1646120072437</v>
      </c>
      <c r="M145" s="217">
        <f ca="1">'CF(Q)'!M129</f>
        <v>5714.3729968578746</v>
      </c>
      <c r="N145" s="217">
        <f ca="1">'CF(Q)'!N129</f>
        <v>11330.80273569085</v>
      </c>
      <c r="O145" s="217">
        <f ca="1">'CF(Q)'!O129</f>
        <v>11493.862052108436</v>
      </c>
      <c r="P145" s="217">
        <f ca="1">'CF(Q)'!P129</f>
        <v>11525.797603335595</v>
      </c>
      <c r="Q145" s="217">
        <f ca="1">'CF(Q)'!Q129</f>
        <v>0</v>
      </c>
      <c r="R145" s="217">
        <f ca="1">'CF(Q)'!R129</f>
        <v>0</v>
      </c>
      <c r="S145" s="217">
        <f ca="1">'CF(Q)'!S129</f>
        <v>0</v>
      </c>
      <c r="T145" s="217">
        <f ca="1">'CF(Q)'!T129</f>
        <v>0</v>
      </c>
      <c r="U145" s="217">
        <f ca="1">'CF(Q)'!U129</f>
        <v>0</v>
      </c>
      <c r="V145" s="217">
        <f ca="1">'CF(Q)'!V129</f>
        <v>0</v>
      </c>
      <c r="W145" s="217">
        <f ca="1">'CF(Q)'!W129</f>
        <v>0</v>
      </c>
      <c r="X145" s="217">
        <f ca="1">'CF(Q)'!X129</f>
        <v>0</v>
      </c>
      <c r="Y145" s="217">
        <f ca="1">'CF(Q)'!Y129</f>
        <v>0</v>
      </c>
      <c r="Z145" s="217">
        <f ca="1">'CF(Q)'!Z129</f>
        <v>0</v>
      </c>
      <c r="AA145" s="217">
        <f ca="1">'CF(Q)'!AA129</f>
        <v>0</v>
      </c>
      <c r="AB145" s="217">
        <f ca="1">'CF(Q)'!AB129</f>
        <v>0</v>
      </c>
      <c r="AC145" s="217">
        <f ca="1">'CF(Q)'!AC129</f>
        <v>0</v>
      </c>
      <c r="AD145" s="217">
        <f ca="1">'CF(Q)'!AD129</f>
        <v>0</v>
      </c>
      <c r="AE145" s="217">
        <f ca="1">'CF(Q)'!AE129</f>
        <v>0</v>
      </c>
      <c r="AF145" s="217">
        <f ca="1">'CF(Q)'!AF129</f>
        <v>0</v>
      </c>
      <c r="AG145" s="217">
        <f ca="1">'CF(Q)'!AG129</f>
        <v>0</v>
      </c>
      <c r="AH145" s="217">
        <f ca="1">'CF(Q)'!AH129</f>
        <v>0</v>
      </c>
      <c r="AI145" s="217">
        <f ca="1">'CF(Q)'!AI129</f>
        <v>0</v>
      </c>
      <c r="AJ145" s="217">
        <f ca="1">'CF(Q)'!AJ129</f>
        <v>0</v>
      </c>
      <c r="AK145" s="217">
        <f ca="1">'CF(Q)'!AK129</f>
        <v>0</v>
      </c>
      <c r="AL145" s="217">
        <f ca="1">'CF(Q)'!AL129</f>
        <v>0</v>
      </c>
      <c r="AM145" s="217">
        <f ca="1">'CF(Q)'!AM129</f>
        <v>0</v>
      </c>
      <c r="AN145" s="217">
        <f ca="1">'CF(Q)'!AN129</f>
        <v>0</v>
      </c>
      <c r="AO145" s="217">
        <f ca="1">'CF(Q)'!AO129</f>
        <v>0</v>
      </c>
      <c r="AP145" s="217">
        <f ca="1">'CF(Q)'!AP129</f>
        <v>0</v>
      </c>
      <c r="AQ145" s="217">
        <f ca="1">'CF(Q)'!AQ129</f>
        <v>0</v>
      </c>
      <c r="AR145" s="217">
        <f ca="1">'CF(Q)'!AR129</f>
        <v>0</v>
      </c>
      <c r="AS145" s="217">
        <f ca="1">'CF(Q)'!AS129</f>
        <v>0</v>
      </c>
      <c r="AT145" s="217">
        <f ca="1">'CF(Q)'!AT129</f>
        <v>0</v>
      </c>
      <c r="AU145" s="217">
        <f ca="1">'CF(Q)'!AU129</f>
        <v>0</v>
      </c>
      <c r="AV145" s="217">
        <f ca="1">'CF(Q)'!AV129</f>
        <v>0</v>
      </c>
      <c r="AW145" s="217">
        <f ca="1">'CF(Q)'!AW129</f>
        <v>0</v>
      </c>
      <c r="AX145" s="217">
        <f ca="1">'CF(Q)'!AX129</f>
        <v>0</v>
      </c>
      <c r="AY145" s="217">
        <f ca="1">'CF(Q)'!AY129</f>
        <v>0</v>
      </c>
      <c r="AZ145" s="217">
        <f ca="1">'CF(Q)'!AZ129</f>
        <v>0</v>
      </c>
      <c r="BA145" s="217">
        <f ca="1">'CF(Q)'!BA129</f>
        <v>0</v>
      </c>
      <c r="BB145" s="217">
        <f ca="1">'CF(Q)'!BB129</f>
        <v>0</v>
      </c>
      <c r="BC145" s="217">
        <f ca="1">'CF(Q)'!BC129</f>
        <v>0</v>
      </c>
      <c r="BD145" s="217">
        <f ca="1">'CF(Q)'!BD129</f>
        <v>0</v>
      </c>
      <c r="BE145" s="217">
        <f ca="1">'CF(Q)'!BE129</f>
        <v>0</v>
      </c>
      <c r="BF145" s="217">
        <f ca="1">'CF(Q)'!BF129</f>
        <v>0</v>
      </c>
      <c r="BG145" s="217">
        <f ca="1">'CF(Q)'!BG129</f>
        <v>0</v>
      </c>
      <c r="BH145" s="217">
        <f ca="1">'CF(Q)'!BH129</f>
        <v>0</v>
      </c>
      <c r="BI145" s="217">
        <f ca="1">'CF(Q)'!BI129</f>
        <v>0</v>
      </c>
      <c r="BJ145" s="217">
        <f ca="1">'CF(Q)'!BJ129</f>
        <v>0</v>
      </c>
      <c r="BK145" s="217">
        <f ca="1">'CF(Q)'!BK129</f>
        <v>0</v>
      </c>
      <c r="BL145" s="217">
        <f ca="1">'CF(Q)'!BL129</f>
        <v>0</v>
      </c>
      <c r="BM145" s="217">
        <f ca="1">'CF(Q)'!BM129</f>
        <v>0</v>
      </c>
      <c r="BN145" s="217">
        <f ca="1">'CF(Q)'!BN129</f>
        <v>0</v>
      </c>
      <c r="BO145" s="217">
        <f ca="1">'CF(Q)'!BO129</f>
        <v>0</v>
      </c>
      <c r="BP145" s="217">
        <f ca="1">'CF(Q)'!BP129</f>
        <v>0</v>
      </c>
      <c r="BQ145" s="217">
        <f ca="1">'CF(Q)'!BQ129</f>
        <v>0</v>
      </c>
      <c r="BR145" s="217">
        <f ca="1">'CF(Q)'!BR129</f>
        <v>0</v>
      </c>
      <c r="BS145" s="217">
        <f ca="1">'CF(Q)'!BS129</f>
        <v>0</v>
      </c>
      <c r="BT145" s="217">
        <f ca="1">'CF(Q)'!BT129</f>
        <v>0</v>
      </c>
      <c r="BU145" s="217">
        <f ca="1">'CF(Q)'!BU129</f>
        <v>0</v>
      </c>
      <c r="BV145" s="217">
        <f ca="1">'CF(Q)'!BV129</f>
        <v>0</v>
      </c>
      <c r="BW145" s="217">
        <f ca="1">'CF(Q)'!BW129</f>
        <v>0</v>
      </c>
      <c r="BX145" s="217">
        <f ca="1">'CF(Q)'!BX129</f>
        <v>0</v>
      </c>
      <c r="BY145" s="217">
        <f ca="1">'CF(Q)'!BY129</f>
        <v>0</v>
      </c>
      <c r="BZ145" s="217">
        <f ca="1">'CF(Q)'!BZ129</f>
        <v>0</v>
      </c>
      <c r="CA145" s="217">
        <f ca="1">'CF(Q)'!CA129</f>
        <v>0</v>
      </c>
      <c r="CB145" s="217">
        <f ca="1">'CF(Q)'!CB129</f>
        <v>0</v>
      </c>
      <c r="CC145" s="217">
        <f ca="1">'CF(Q)'!CC129</f>
        <v>0</v>
      </c>
      <c r="CD145" s="217">
        <f ca="1">'CF(Q)'!CD129</f>
        <v>0</v>
      </c>
      <c r="CE145" s="217">
        <f ca="1">'CF(Q)'!CE129</f>
        <v>0</v>
      </c>
      <c r="CF145" s="217">
        <f ca="1">'CF(Q)'!CF129</f>
        <v>0</v>
      </c>
      <c r="CG145" s="217">
        <f ca="1">'CF(Q)'!CG129</f>
        <v>0</v>
      </c>
      <c r="CH145" s="217">
        <f ca="1">'CF(Q)'!CH129</f>
        <v>0</v>
      </c>
      <c r="CI145" s="217">
        <f ca="1">'CF(Q)'!CI129</f>
        <v>0</v>
      </c>
      <c r="CJ145" s="217">
        <f ca="1">'CF(Q)'!CJ129</f>
        <v>0</v>
      </c>
      <c r="CK145" s="217">
        <f ca="1">'CF(Q)'!CK129</f>
        <v>0</v>
      </c>
      <c r="CL145" s="217">
        <f ca="1">'CF(Q)'!CL129</f>
        <v>0</v>
      </c>
      <c r="CM145" s="217">
        <f ca="1">'CF(Q)'!CM129</f>
        <v>0</v>
      </c>
      <c r="CN145" s="217">
        <f ca="1">'CF(Q)'!CN129</f>
        <v>0</v>
      </c>
      <c r="CO145" s="217">
        <f ca="1">'CF(Q)'!CO129</f>
        <v>0</v>
      </c>
      <c r="CP145" s="217">
        <f ca="1">'CF(Q)'!CP129</f>
        <v>0</v>
      </c>
      <c r="CQ145" s="217">
        <f ca="1">'CF(Q)'!CQ129</f>
        <v>0</v>
      </c>
      <c r="CR145" s="217">
        <f ca="1">'CF(Q)'!CR129</f>
        <v>0</v>
      </c>
      <c r="CS145" s="217">
        <f ca="1">'CF(Q)'!CS129</f>
        <v>0</v>
      </c>
      <c r="CT145" s="217">
        <f ca="1">'CF(Q)'!CT129</f>
        <v>0</v>
      </c>
      <c r="CU145" s="217">
        <f ca="1">'CF(Q)'!CU129</f>
        <v>0</v>
      </c>
      <c r="CV145" s="217">
        <f ca="1">'CF(Q)'!CV129</f>
        <v>0</v>
      </c>
      <c r="CW145" s="217">
        <f ca="1">'CF(Q)'!CW129</f>
        <v>0</v>
      </c>
      <c r="CX145" s="217">
        <f ca="1">'CF(Q)'!CX129</f>
        <v>0</v>
      </c>
      <c r="CY145" s="217">
        <f ca="1">'CF(Q)'!CY129</f>
        <v>0</v>
      </c>
      <c r="CZ145" s="217">
        <f ca="1">'CF(Q)'!CZ129</f>
        <v>0</v>
      </c>
      <c r="DA145" s="217">
        <f ca="1">'CF(Q)'!DA129</f>
        <v>0</v>
      </c>
      <c r="DB145" s="217">
        <f ca="1">'CF(Q)'!DB129</f>
        <v>0</v>
      </c>
      <c r="DC145" s="217">
        <f ca="1">'CF(Q)'!DC129</f>
        <v>0</v>
      </c>
      <c r="DD145" s="217">
        <f ca="1">'CF(Q)'!DD129</f>
        <v>0</v>
      </c>
      <c r="DE145" s="217">
        <f ca="1">'CF(Q)'!DE129</f>
        <v>0</v>
      </c>
      <c r="DF145" s="217">
        <f ca="1">'CF(Q)'!DF129</f>
        <v>0</v>
      </c>
      <c r="DG145" s="217">
        <f ca="1">'CF(Q)'!DG129</f>
        <v>0</v>
      </c>
      <c r="DH145" s="217">
        <f ca="1">'CF(Q)'!DH129</f>
        <v>0</v>
      </c>
      <c r="DI145" s="217">
        <f ca="1">'CF(Q)'!DI129</f>
        <v>0</v>
      </c>
      <c r="DJ145" s="217">
        <f ca="1">'CF(Q)'!DJ129</f>
        <v>0</v>
      </c>
      <c r="DK145" s="217">
        <f ca="1">'CF(Q)'!DK129</f>
        <v>0</v>
      </c>
      <c r="DL145" s="217">
        <f ca="1">'CF(Q)'!DL129</f>
        <v>0</v>
      </c>
      <c r="DM145" s="217">
        <f ca="1">'CF(Q)'!DM129</f>
        <v>0</v>
      </c>
      <c r="DN145" s="217">
        <f ca="1">'CF(Q)'!DN129</f>
        <v>0</v>
      </c>
      <c r="DO145" s="217">
        <f ca="1">'CF(Q)'!DO129</f>
        <v>0</v>
      </c>
      <c r="DP145" s="217">
        <f ca="1">'CF(Q)'!DP129</f>
        <v>0</v>
      </c>
      <c r="DQ145" s="217">
        <f ca="1">'CF(Q)'!DQ129</f>
        <v>0</v>
      </c>
      <c r="DR145" s="217">
        <f ca="1">'CF(Q)'!DR129</f>
        <v>0</v>
      </c>
      <c r="DS145" s="217">
        <f ca="1">'CF(Q)'!DS129</f>
        <v>0</v>
      </c>
      <c r="DT145" s="217">
        <f ca="1">'CF(Q)'!DT129</f>
        <v>0</v>
      </c>
      <c r="DU145" s="217">
        <f ca="1">'CF(Q)'!DU129</f>
        <v>0</v>
      </c>
      <c r="DV145" s="217">
        <f ca="1">'CF(Q)'!DV129</f>
        <v>0</v>
      </c>
      <c r="DW145" s="217">
        <f ca="1">'CF(Q)'!DW129</f>
        <v>0</v>
      </c>
      <c r="DX145" s="217">
        <f ca="1">'CF(Q)'!DX129</f>
        <v>0</v>
      </c>
      <c r="DY145" s="217">
        <f ca="1">'CF(Q)'!DY129</f>
        <v>0</v>
      </c>
      <c r="DZ145" s="217">
        <f ca="1">'CF(Q)'!DZ129</f>
        <v>0</v>
      </c>
      <c r="EA145" s="217">
        <f ca="1">'CF(Q)'!EA129</f>
        <v>0</v>
      </c>
      <c r="EB145" s="217">
        <f ca="1">'CF(Q)'!EB129</f>
        <v>0</v>
      </c>
      <c r="EC145" s="217">
        <f ca="1">'CF(Q)'!EC129</f>
        <v>0</v>
      </c>
      <c r="ED145" s="217">
        <f ca="1">'CF(Q)'!ED129</f>
        <v>0</v>
      </c>
      <c r="EE145" s="217">
        <f ca="1">'CF(Q)'!EE129</f>
        <v>0</v>
      </c>
      <c r="EF145" s="217">
        <f ca="1">'CF(Q)'!EF129</f>
        <v>0</v>
      </c>
      <c r="EG145" s="217">
        <f ca="1">'CF(Q)'!EG129</f>
        <v>0</v>
      </c>
      <c r="EH145" s="217">
        <f ca="1">'CF(Q)'!EH129</f>
        <v>0</v>
      </c>
      <c r="EI145" s="217">
        <f ca="1">'CF(Q)'!EI129</f>
        <v>0</v>
      </c>
      <c r="EJ145" s="217">
        <f ca="1">'CF(Q)'!EJ129</f>
        <v>0</v>
      </c>
      <c r="EK145" s="217">
        <f ca="1">'CF(Q)'!EK129</f>
        <v>0</v>
      </c>
      <c r="EL145" s="217">
        <f ca="1">'CF(Q)'!EL129</f>
        <v>0</v>
      </c>
      <c r="EM145" s="217">
        <f ca="1">'CF(Q)'!EM129</f>
        <v>0</v>
      </c>
      <c r="EN145" s="217">
        <f ca="1">'CF(Q)'!EN129</f>
        <v>0</v>
      </c>
      <c r="EO145" s="217">
        <f ca="1">'CF(Q)'!EO129</f>
        <v>0</v>
      </c>
      <c r="EP145" s="217">
        <f ca="1">'CF(Q)'!EP129</f>
        <v>0</v>
      </c>
    </row>
    <row r="146" spans="2:146" ht="14.1" customHeight="1">
      <c r="B146" s="30" t="s">
        <v>22</v>
      </c>
      <c r="C146" s="46"/>
      <c r="D146" s="356" t="s">
        <v>97</v>
      </c>
      <c r="E146" s="237">
        <f ca="1">SUM(G146:EP146)</f>
        <v>50000</v>
      </c>
      <c r="F146" s="237"/>
      <c r="G146" s="237"/>
      <c r="H146" s="237">
        <f>'CF(Q)'!H130+'CF(Q)'!H131</f>
        <v>0</v>
      </c>
      <c r="I146" s="237">
        <f>'CF(Q)'!I130+'CF(Q)'!I131</f>
        <v>0</v>
      </c>
      <c r="J146" s="237">
        <f>'CF(Q)'!J130+'CF(Q)'!J131</f>
        <v>0</v>
      </c>
      <c r="K146" s="237">
        <f ca="1">'CF(Q)'!K130+'CF(Q)'!K131</f>
        <v>0</v>
      </c>
      <c r="L146" s="237">
        <f ca="1">'CF(Q)'!L130+'CF(Q)'!L131</f>
        <v>0</v>
      </c>
      <c r="M146" s="237">
        <f ca="1">'CF(Q)'!M130+'CF(Q)'!M131</f>
        <v>0</v>
      </c>
      <c r="N146" s="237">
        <f ca="1">'CF(Q)'!N130+'CF(Q)'!N131</f>
        <v>0</v>
      </c>
      <c r="O146" s="237">
        <f ca="1">'CF(Q)'!O130+'CF(Q)'!O131</f>
        <v>0</v>
      </c>
      <c r="P146" s="237">
        <f ca="1">'CF(Q)'!P130+'CF(Q)'!P131</f>
        <v>0</v>
      </c>
      <c r="Q146" s="237">
        <f ca="1">'CF(Q)'!Q130+'CF(Q)'!Q131</f>
        <v>0</v>
      </c>
      <c r="R146" s="237">
        <f ca="1">'CF(Q)'!R130+'CF(Q)'!R131</f>
        <v>0</v>
      </c>
      <c r="S146" s="237">
        <f ca="1">'CF(Q)'!S130+'CF(Q)'!S131</f>
        <v>0</v>
      </c>
      <c r="T146" s="237">
        <f ca="1">'CF(Q)'!T130+'CF(Q)'!T131</f>
        <v>0</v>
      </c>
      <c r="U146" s="237">
        <f ca="1">'CF(Q)'!U130+'CF(Q)'!U131</f>
        <v>1531.2499999999952</v>
      </c>
      <c r="V146" s="237">
        <f ca="1">'CF(Q)'!V130+'CF(Q)'!V131</f>
        <v>1050</v>
      </c>
      <c r="W146" s="237">
        <f ca="1">'CF(Q)'!W130+'CF(Q)'!W131</f>
        <v>650</v>
      </c>
      <c r="X146" s="237">
        <f ca="1">'CF(Q)'!X130+'CF(Q)'!X131</f>
        <v>650</v>
      </c>
      <c r="Y146" s="237">
        <f ca="1">'CF(Q)'!Y130+'CF(Q)'!Y131</f>
        <v>700</v>
      </c>
      <c r="Z146" s="237">
        <f ca="1">'CF(Q)'!Z130+'CF(Q)'!Z131</f>
        <v>700</v>
      </c>
      <c r="AA146" s="237">
        <f ca="1">'CF(Q)'!AA130+'CF(Q)'!AA131</f>
        <v>700</v>
      </c>
      <c r="AB146" s="237">
        <f ca="1">'CF(Q)'!AB130+'CF(Q)'!AB131</f>
        <v>700</v>
      </c>
      <c r="AC146" s="237">
        <f ca="1">'CF(Q)'!AC130+'CF(Q)'!AC131</f>
        <v>700</v>
      </c>
      <c r="AD146" s="237">
        <f ca="1">'CF(Q)'!AD130+'CF(Q)'!AD131</f>
        <v>700</v>
      </c>
      <c r="AE146" s="237">
        <f ca="1">'CF(Q)'!AE130+'CF(Q)'!AE131</f>
        <v>700</v>
      </c>
      <c r="AF146" s="237">
        <f ca="1">'CF(Q)'!AF130+'CF(Q)'!AF131</f>
        <v>750</v>
      </c>
      <c r="AG146" s="237">
        <f ca="1">'CF(Q)'!AG130+'CF(Q)'!AG131</f>
        <v>750</v>
      </c>
      <c r="AH146" s="237">
        <f ca="1">'CF(Q)'!AH130+'CF(Q)'!AH131</f>
        <v>750</v>
      </c>
      <c r="AI146" s="237">
        <f ca="1">'CF(Q)'!AI130+'CF(Q)'!AI131</f>
        <v>750</v>
      </c>
      <c r="AJ146" s="237">
        <f ca="1">'CF(Q)'!AJ130+'CF(Q)'!AJ131</f>
        <v>750</v>
      </c>
      <c r="AK146" s="237">
        <f ca="1">'CF(Q)'!AK130+'CF(Q)'!AK131</f>
        <v>750</v>
      </c>
      <c r="AL146" s="237">
        <f ca="1">'CF(Q)'!AL130+'CF(Q)'!AL131</f>
        <v>781.25</v>
      </c>
      <c r="AM146" s="237">
        <f ca="1">'CF(Q)'!AM130+'CF(Q)'!AM131</f>
        <v>781.25</v>
      </c>
      <c r="AN146" s="237">
        <f ca="1">'CF(Q)'!AN130+'CF(Q)'!AN131</f>
        <v>781.25</v>
      </c>
      <c r="AO146" s="237">
        <f ca="1">'CF(Q)'!AO130+'CF(Q)'!AO131</f>
        <v>781.25</v>
      </c>
      <c r="AP146" s="237">
        <f ca="1">'CF(Q)'!AP130+'CF(Q)'!AP131</f>
        <v>781.25</v>
      </c>
      <c r="AQ146" s="237">
        <f ca="1">'CF(Q)'!AQ130+'CF(Q)'!AQ131</f>
        <v>781.25</v>
      </c>
      <c r="AR146" s="237">
        <f ca="1">'CF(Q)'!AR130+'CF(Q)'!AR131</f>
        <v>781.25</v>
      </c>
      <c r="AS146" s="237">
        <f ca="1">'CF(Q)'!AS130+'CF(Q)'!AS131</f>
        <v>781.25</v>
      </c>
      <c r="AT146" s="237">
        <f ca="1">'CF(Q)'!AT130+'CF(Q)'!AT131</f>
        <v>781.25</v>
      </c>
      <c r="AU146" s="237">
        <f ca="1">'CF(Q)'!AU130+'CF(Q)'!AU131</f>
        <v>781.25</v>
      </c>
      <c r="AV146" s="237">
        <f ca="1">'CF(Q)'!AV130+'CF(Q)'!AV131</f>
        <v>781.25</v>
      </c>
      <c r="AW146" s="237">
        <f ca="1">'CF(Q)'!AW130+'CF(Q)'!AW131</f>
        <v>781.25</v>
      </c>
      <c r="AX146" s="237">
        <f ca="1">'CF(Q)'!AX130+'CF(Q)'!AX131</f>
        <v>781.25</v>
      </c>
      <c r="AY146" s="237">
        <f ca="1">'CF(Q)'!AY130+'CF(Q)'!AY131</f>
        <v>781.25</v>
      </c>
      <c r="AZ146" s="237">
        <f ca="1">'CF(Q)'!AZ130+'CF(Q)'!AZ131</f>
        <v>781.25</v>
      </c>
      <c r="BA146" s="237">
        <f ca="1">'CF(Q)'!BA130+'CF(Q)'!BA131</f>
        <v>781.25</v>
      </c>
      <c r="BB146" s="237">
        <f ca="1">'CF(Q)'!BB130+'CF(Q)'!BB131</f>
        <v>781.25</v>
      </c>
      <c r="BC146" s="237">
        <f ca="1">'CF(Q)'!BC130+'CF(Q)'!BC131</f>
        <v>781.25</v>
      </c>
      <c r="BD146" s="237">
        <f ca="1">'CF(Q)'!BD130+'CF(Q)'!BD131</f>
        <v>781.25</v>
      </c>
      <c r="BE146" s="237">
        <f ca="1">'CF(Q)'!BE130+'CF(Q)'!BE131</f>
        <v>781.25</v>
      </c>
      <c r="BF146" s="237">
        <f ca="1">'CF(Q)'!BF130+'CF(Q)'!BF131</f>
        <v>781.25</v>
      </c>
      <c r="BG146" s="237">
        <f ca="1">'CF(Q)'!BG130+'CF(Q)'!BG131</f>
        <v>781.25</v>
      </c>
      <c r="BH146" s="237">
        <f ca="1">'CF(Q)'!BH130+'CF(Q)'!BH131</f>
        <v>781.25</v>
      </c>
      <c r="BI146" s="237">
        <f ca="1">'CF(Q)'!BI130+'CF(Q)'!BI131</f>
        <v>781.25</v>
      </c>
      <c r="BJ146" s="237">
        <f ca="1">'CF(Q)'!BJ130+'CF(Q)'!BJ131</f>
        <v>781.25</v>
      </c>
      <c r="BK146" s="237">
        <f ca="1">'CF(Q)'!BK130+'CF(Q)'!BK131</f>
        <v>781.25</v>
      </c>
      <c r="BL146" s="237">
        <f ca="1">'CF(Q)'!BL130+'CF(Q)'!BL131</f>
        <v>781.25</v>
      </c>
      <c r="BM146" s="237">
        <f ca="1">'CF(Q)'!BM130+'CF(Q)'!BM131</f>
        <v>781.25</v>
      </c>
      <c r="BN146" s="237">
        <f ca="1">'CF(Q)'!BN130+'CF(Q)'!BN131</f>
        <v>781.25</v>
      </c>
      <c r="BO146" s="237">
        <f ca="1">'CF(Q)'!BO130+'CF(Q)'!BO131</f>
        <v>781.25</v>
      </c>
      <c r="BP146" s="237">
        <f ca="1">'CF(Q)'!BP130+'CF(Q)'!BP131</f>
        <v>781.25</v>
      </c>
      <c r="BQ146" s="237">
        <f ca="1">'CF(Q)'!BQ130+'CF(Q)'!BQ131</f>
        <v>781.25</v>
      </c>
      <c r="BR146" s="237">
        <f ca="1">'CF(Q)'!BR130+'CF(Q)'!BR131</f>
        <v>781.25</v>
      </c>
      <c r="BS146" s="237">
        <f ca="1">'CF(Q)'!BS130+'CF(Q)'!BS131</f>
        <v>781.25</v>
      </c>
      <c r="BT146" s="237">
        <f ca="1">'CF(Q)'!BT130+'CF(Q)'!BT131</f>
        <v>781.25</v>
      </c>
      <c r="BU146" s="237">
        <f ca="1">'CF(Q)'!BU130+'CF(Q)'!BU131</f>
        <v>781.25</v>
      </c>
      <c r="BV146" s="237">
        <f ca="1">'CF(Q)'!BV130+'CF(Q)'!BV131</f>
        <v>781.25</v>
      </c>
      <c r="BW146" s="237">
        <f ca="1">'CF(Q)'!BW130+'CF(Q)'!BW131</f>
        <v>781.25</v>
      </c>
      <c r="BX146" s="237">
        <f ca="1">'CF(Q)'!BX130+'CF(Q)'!BX131</f>
        <v>781.25</v>
      </c>
      <c r="BY146" s="237">
        <f ca="1">'CF(Q)'!BY130+'CF(Q)'!BY131</f>
        <v>781.25</v>
      </c>
      <c r="BZ146" s="237">
        <f ca="1">'CF(Q)'!BZ130+'CF(Q)'!BZ131</f>
        <v>781.25</v>
      </c>
      <c r="CA146" s="237">
        <f ca="1">'CF(Q)'!CA130+'CF(Q)'!CA131</f>
        <v>781.25</v>
      </c>
      <c r="CB146" s="237">
        <f ca="1">'CF(Q)'!CB130+'CF(Q)'!CB131</f>
        <v>781.25</v>
      </c>
      <c r="CC146" s="237">
        <f ca="1">'CF(Q)'!CC130+'CF(Q)'!CC131</f>
        <v>781.25</v>
      </c>
      <c r="CD146" s="237">
        <f ca="1">'CF(Q)'!CD130+'CF(Q)'!CD131</f>
        <v>781.25</v>
      </c>
      <c r="CE146" s="237">
        <f ca="1">'CF(Q)'!CE130+'CF(Q)'!CE131</f>
        <v>781.25</v>
      </c>
      <c r="CF146" s="237">
        <f ca="1">'CF(Q)'!CF130+'CF(Q)'!CF131</f>
        <v>781.25</v>
      </c>
      <c r="CG146" s="237">
        <f ca="1">'CF(Q)'!CG130+'CF(Q)'!CG131</f>
        <v>0</v>
      </c>
      <c r="CH146" s="237">
        <f ca="1">'CF(Q)'!CH130+'CF(Q)'!CH131</f>
        <v>0</v>
      </c>
      <c r="CI146" s="237">
        <f ca="1">'CF(Q)'!CI130+'CF(Q)'!CI131</f>
        <v>0</v>
      </c>
      <c r="CJ146" s="237">
        <f ca="1">'CF(Q)'!CJ130+'CF(Q)'!CJ131</f>
        <v>0</v>
      </c>
      <c r="CK146" s="237">
        <f ca="1">'CF(Q)'!CK130+'CF(Q)'!CK131</f>
        <v>0</v>
      </c>
      <c r="CL146" s="237">
        <f ca="1">'CF(Q)'!CL130+'CF(Q)'!CL131</f>
        <v>0</v>
      </c>
      <c r="CM146" s="237">
        <f ca="1">'CF(Q)'!CM130+'CF(Q)'!CM131</f>
        <v>0</v>
      </c>
      <c r="CN146" s="237">
        <f ca="1">'CF(Q)'!CN130+'CF(Q)'!CN131</f>
        <v>0</v>
      </c>
      <c r="CO146" s="237">
        <f ca="1">'CF(Q)'!CO130+'CF(Q)'!CO131</f>
        <v>0</v>
      </c>
      <c r="CP146" s="237">
        <f ca="1">'CF(Q)'!CP130+'CF(Q)'!CP131</f>
        <v>0</v>
      </c>
      <c r="CQ146" s="237">
        <f ca="1">'CF(Q)'!CQ130+'CF(Q)'!CQ131</f>
        <v>0</v>
      </c>
      <c r="CR146" s="237">
        <f ca="1">'CF(Q)'!CR130+'CF(Q)'!CR131</f>
        <v>0</v>
      </c>
      <c r="CS146" s="237">
        <f ca="1">'CF(Q)'!CS130+'CF(Q)'!CS131</f>
        <v>0</v>
      </c>
      <c r="CT146" s="237">
        <f ca="1">'CF(Q)'!CT130+'CF(Q)'!CT131</f>
        <v>0</v>
      </c>
      <c r="CU146" s="237">
        <f ca="1">'CF(Q)'!CU130+'CF(Q)'!CU131</f>
        <v>0</v>
      </c>
      <c r="CV146" s="237">
        <f ca="1">'CF(Q)'!CV130+'CF(Q)'!CV131</f>
        <v>0</v>
      </c>
      <c r="CW146" s="237">
        <f ca="1">'CF(Q)'!CW130+'CF(Q)'!CW131</f>
        <v>0</v>
      </c>
      <c r="CX146" s="237">
        <f ca="1">'CF(Q)'!CX130+'CF(Q)'!CX131</f>
        <v>0</v>
      </c>
      <c r="CY146" s="237">
        <f ca="1">'CF(Q)'!CY130+'CF(Q)'!CY131</f>
        <v>0</v>
      </c>
      <c r="CZ146" s="237">
        <f ca="1">'CF(Q)'!CZ130+'CF(Q)'!CZ131</f>
        <v>0</v>
      </c>
      <c r="DA146" s="237">
        <f ca="1">'CF(Q)'!DA130+'CF(Q)'!DA131</f>
        <v>0</v>
      </c>
      <c r="DB146" s="237">
        <f ca="1">'CF(Q)'!DB130+'CF(Q)'!DB131</f>
        <v>0</v>
      </c>
      <c r="DC146" s="237">
        <f ca="1">'CF(Q)'!DC130+'CF(Q)'!DC131</f>
        <v>0</v>
      </c>
      <c r="DD146" s="237">
        <f ca="1">'CF(Q)'!DD130+'CF(Q)'!DD131</f>
        <v>0</v>
      </c>
      <c r="DE146" s="237">
        <f ca="1">'CF(Q)'!DE130+'CF(Q)'!DE131</f>
        <v>0</v>
      </c>
      <c r="DF146" s="237">
        <f ca="1">'CF(Q)'!DF130+'CF(Q)'!DF131</f>
        <v>0</v>
      </c>
      <c r="DG146" s="237">
        <f ca="1">'CF(Q)'!DG130+'CF(Q)'!DG131</f>
        <v>0</v>
      </c>
      <c r="DH146" s="237">
        <f ca="1">'CF(Q)'!DH130+'CF(Q)'!DH131</f>
        <v>0</v>
      </c>
      <c r="DI146" s="237">
        <f ca="1">'CF(Q)'!DI130+'CF(Q)'!DI131</f>
        <v>0</v>
      </c>
      <c r="DJ146" s="237">
        <f ca="1">'CF(Q)'!DJ130+'CF(Q)'!DJ131</f>
        <v>0</v>
      </c>
      <c r="DK146" s="237">
        <f ca="1">'CF(Q)'!DK130+'CF(Q)'!DK131</f>
        <v>0</v>
      </c>
      <c r="DL146" s="237">
        <f ca="1">'CF(Q)'!DL130+'CF(Q)'!DL131</f>
        <v>0</v>
      </c>
      <c r="DM146" s="237">
        <f ca="1">'CF(Q)'!DM130+'CF(Q)'!DM131</f>
        <v>0</v>
      </c>
      <c r="DN146" s="237">
        <f ca="1">'CF(Q)'!DN130+'CF(Q)'!DN131</f>
        <v>0</v>
      </c>
      <c r="DO146" s="237">
        <f ca="1">'CF(Q)'!DO130+'CF(Q)'!DO131</f>
        <v>0</v>
      </c>
      <c r="DP146" s="237">
        <f ca="1">'CF(Q)'!DP130+'CF(Q)'!DP131</f>
        <v>0</v>
      </c>
      <c r="DQ146" s="237">
        <f ca="1">'CF(Q)'!DQ130+'CF(Q)'!DQ131</f>
        <v>0</v>
      </c>
      <c r="DR146" s="237">
        <f ca="1">'CF(Q)'!DR130+'CF(Q)'!DR131</f>
        <v>0</v>
      </c>
      <c r="DS146" s="237">
        <f ca="1">'CF(Q)'!DS130+'CF(Q)'!DS131</f>
        <v>0</v>
      </c>
      <c r="DT146" s="237">
        <f ca="1">'CF(Q)'!DT130+'CF(Q)'!DT131</f>
        <v>0</v>
      </c>
      <c r="DU146" s="237">
        <f ca="1">'CF(Q)'!DU130+'CF(Q)'!DU131</f>
        <v>0</v>
      </c>
      <c r="DV146" s="237">
        <f ca="1">'CF(Q)'!DV130+'CF(Q)'!DV131</f>
        <v>0</v>
      </c>
      <c r="DW146" s="237">
        <f ca="1">'CF(Q)'!DW130+'CF(Q)'!DW131</f>
        <v>0</v>
      </c>
      <c r="DX146" s="237">
        <f ca="1">'CF(Q)'!DX130+'CF(Q)'!DX131</f>
        <v>0</v>
      </c>
      <c r="DY146" s="237">
        <f ca="1">'CF(Q)'!DY130+'CF(Q)'!DY131</f>
        <v>0</v>
      </c>
      <c r="DZ146" s="237">
        <f ca="1">'CF(Q)'!DZ130+'CF(Q)'!DZ131</f>
        <v>0</v>
      </c>
      <c r="EA146" s="237">
        <f ca="1">'CF(Q)'!EA130+'CF(Q)'!EA131</f>
        <v>0</v>
      </c>
      <c r="EB146" s="237">
        <f ca="1">'CF(Q)'!EB130+'CF(Q)'!EB131</f>
        <v>0</v>
      </c>
      <c r="EC146" s="237">
        <f ca="1">'CF(Q)'!EC130+'CF(Q)'!EC131</f>
        <v>0</v>
      </c>
      <c r="ED146" s="237">
        <f ca="1">'CF(Q)'!ED130+'CF(Q)'!ED131</f>
        <v>0</v>
      </c>
      <c r="EE146" s="237">
        <f ca="1">'CF(Q)'!EE130+'CF(Q)'!EE131</f>
        <v>0</v>
      </c>
      <c r="EF146" s="237">
        <f ca="1">'CF(Q)'!EF130+'CF(Q)'!EF131</f>
        <v>0</v>
      </c>
      <c r="EG146" s="237">
        <f ca="1">'CF(Q)'!EG130+'CF(Q)'!EG131</f>
        <v>0</v>
      </c>
      <c r="EH146" s="237">
        <f ca="1">'CF(Q)'!EH130+'CF(Q)'!EH131</f>
        <v>0</v>
      </c>
      <c r="EI146" s="237">
        <f ca="1">'CF(Q)'!EI130+'CF(Q)'!EI131</f>
        <v>0</v>
      </c>
      <c r="EJ146" s="237">
        <f ca="1">'CF(Q)'!EJ130+'CF(Q)'!EJ131</f>
        <v>0</v>
      </c>
      <c r="EK146" s="237">
        <f ca="1">'CF(Q)'!EK130+'CF(Q)'!EK131</f>
        <v>0</v>
      </c>
      <c r="EL146" s="237">
        <f ca="1">'CF(Q)'!EL130+'CF(Q)'!EL131</f>
        <v>0</v>
      </c>
      <c r="EM146" s="237">
        <f ca="1">'CF(Q)'!EM130+'CF(Q)'!EM131</f>
        <v>0</v>
      </c>
      <c r="EN146" s="237">
        <f ca="1">'CF(Q)'!EN130+'CF(Q)'!EN131</f>
        <v>0</v>
      </c>
      <c r="EO146" s="237">
        <f ca="1">'CF(Q)'!EO130+'CF(Q)'!EO131</f>
        <v>0</v>
      </c>
      <c r="EP146" s="237">
        <f ca="1">'CF(Q)'!EP130+'CF(Q)'!EP131</f>
        <v>0</v>
      </c>
    </row>
    <row r="147" spans="2:146" ht="14.1" customHeight="1">
      <c r="B147" s="20" t="s">
        <v>23</v>
      </c>
      <c r="D147" s="306" t="s">
        <v>97</v>
      </c>
      <c r="E147" s="71"/>
      <c r="F147" s="71"/>
      <c r="G147" s="71"/>
      <c r="H147" s="71">
        <f t="shared" ref="H147:BS147" ca="1" si="1583">H144+H145-H146</f>
        <v>0</v>
      </c>
      <c r="I147" s="71">
        <f t="shared" ca="1" si="1583"/>
        <v>0</v>
      </c>
      <c r="J147" s="71">
        <f t="shared" ca="1" si="1583"/>
        <v>0</v>
      </c>
      <c r="K147" s="71">
        <f t="shared" ca="1" si="1583"/>
        <v>0</v>
      </c>
      <c r="L147" s="71">
        <f t="shared" ca="1" si="1583"/>
        <v>9935.1646120072437</v>
      </c>
      <c r="M147" s="71">
        <f t="shared" ca="1" si="1583"/>
        <v>15649.537608865117</v>
      </c>
      <c r="N147" s="71">
        <f t="shared" ca="1" si="1583"/>
        <v>26980.340344555967</v>
      </c>
      <c r="O147" s="71">
        <f t="shared" ca="1" si="1583"/>
        <v>38474.202396664405</v>
      </c>
      <c r="P147" s="71">
        <f t="shared" ca="1" si="1583"/>
        <v>50000</v>
      </c>
      <c r="Q147" s="71">
        <f t="shared" ca="1" si="1583"/>
        <v>50000</v>
      </c>
      <c r="R147" s="71">
        <f t="shared" ca="1" si="1583"/>
        <v>50000</v>
      </c>
      <c r="S147" s="71">
        <f t="shared" ca="1" si="1583"/>
        <v>50000</v>
      </c>
      <c r="T147" s="71">
        <f t="shared" ca="1" si="1583"/>
        <v>50000</v>
      </c>
      <c r="U147" s="71">
        <f t="shared" ca="1" si="1583"/>
        <v>48468.750000000007</v>
      </c>
      <c r="V147" s="71">
        <f t="shared" ca="1" si="1583"/>
        <v>47418.750000000007</v>
      </c>
      <c r="W147" s="71">
        <f t="shared" ca="1" si="1583"/>
        <v>46768.750000000007</v>
      </c>
      <c r="X147" s="71">
        <f t="shared" ca="1" si="1583"/>
        <v>46118.750000000007</v>
      </c>
      <c r="Y147" s="71">
        <f t="shared" ca="1" si="1583"/>
        <v>45418.750000000007</v>
      </c>
      <c r="Z147" s="71">
        <f t="shared" ca="1" si="1583"/>
        <v>44718.750000000007</v>
      </c>
      <c r="AA147" s="71">
        <f t="shared" ca="1" si="1583"/>
        <v>44018.750000000007</v>
      </c>
      <c r="AB147" s="71">
        <f t="shared" ca="1" si="1583"/>
        <v>43318.750000000007</v>
      </c>
      <c r="AC147" s="71">
        <f t="shared" ca="1" si="1583"/>
        <v>42618.750000000007</v>
      </c>
      <c r="AD147" s="71">
        <f t="shared" ca="1" si="1583"/>
        <v>41918.750000000007</v>
      </c>
      <c r="AE147" s="71">
        <f t="shared" ca="1" si="1583"/>
        <v>41218.750000000007</v>
      </c>
      <c r="AF147" s="71">
        <f t="shared" ca="1" si="1583"/>
        <v>40468.750000000007</v>
      </c>
      <c r="AG147" s="71">
        <f t="shared" ca="1" si="1583"/>
        <v>39718.750000000007</v>
      </c>
      <c r="AH147" s="71">
        <f t="shared" ca="1" si="1583"/>
        <v>38968.750000000007</v>
      </c>
      <c r="AI147" s="71">
        <f t="shared" ca="1" si="1583"/>
        <v>38218.750000000007</v>
      </c>
      <c r="AJ147" s="71">
        <f t="shared" ca="1" si="1583"/>
        <v>37468.750000000007</v>
      </c>
      <c r="AK147" s="71">
        <f t="shared" ca="1" si="1583"/>
        <v>36718.750000000007</v>
      </c>
      <c r="AL147" s="71">
        <f t="shared" ca="1" si="1583"/>
        <v>35937.500000000007</v>
      </c>
      <c r="AM147" s="71">
        <f t="shared" ca="1" si="1583"/>
        <v>35156.250000000007</v>
      </c>
      <c r="AN147" s="71">
        <f t="shared" ca="1" si="1583"/>
        <v>34375.000000000007</v>
      </c>
      <c r="AO147" s="71">
        <f t="shared" ca="1" si="1583"/>
        <v>33593.750000000007</v>
      </c>
      <c r="AP147" s="71">
        <f t="shared" ca="1" si="1583"/>
        <v>32812.500000000007</v>
      </c>
      <c r="AQ147" s="71">
        <f t="shared" ca="1" si="1583"/>
        <v>32031.250000000007</v>
      </c>
      <c r="AR147" s="71">
        <f t="shared" ca="1" si="1583"/>
        <v>31250.000000000007</v>
      </c>
      <c r="AS147" s="71">
        <f t="shared" ca="1" si="1583"/>
        <v>30468.750000000007</v>
      </c>
      <c r="AT147" s="71">
        <f t="shared" ca="1" si="1583"/>
        <v>29687.500000000007</v>
      </c>
      <c r="AU147" s="71">
        <f t="shared" ca="1" si="1583"/>
        <v>28906.250000000007</v>
      </c>
      <c r="AV147" s="71">
        <f t="shared" ca="1" si="1583"/>
        <v>28125.000000000007</v>
      </c>
      <c r="AW147" s="71">
        <f t="shared" ca="1" si="1583"/>
        <v>27343.750000000007</v>
      </c>
      <c r="AX147" s="71">
        <f t="shared" ca="1" si="1583"/>
        <v>26562.500000000007</v>
      </c>
      <c r="AY147" s="71">
        <f t="shared" ca="1" si="1583"/>
        <v>25781.250000000007</v>
      </c>
      <c r="AZ147" s="71">
        <f t="shared" ca="1" si="1583"/>
        <v>25000.000000000007</v>
      </c>
      <c r="BA147" s="71">
        <f t="shared" ca="1" si="1583"/>
        <v>24218.750000000007</v>
      </c>
      <c r="BB147" s="71">
        <f t="shared" ca="1" si="1583"/>
        <v>23437.500000000007</v>
      </c>
      <c r="BC147" s="71">
        <f t="shared" ca="1" si="1583"/>
        <v>22656.250000000007</v>
      </c>
      <c r="BD147" s="71">
        <f t="shared" ca="1" si="1583"/>
        <v>21875.000000000007</v>
      </c>
      <c r="BE147" s="71">
        <f t="shared" ca="1" si="1583"/>
        <v>21093.750000000007</v>
      </c>
      <c r="BF147" s="71">
        <f t="shared" ca="1" si="1583"/>
        <v>20312.500000000007</v>
      </c>
      <c r="BG147" s="71">
        <f t="shared" ca="1" si="1583"/>
        <v>19531.250000000007</v>
      </c>
      <c r="BH147" s="71">
        <f t="shared" ca="1" si="1583"/>
        <v>18750.000000000007</v>
      </c>
      <c r="BI147" s="71">
        <f t="shared" ca="1" si="1583"/>
        <v>17968.750000000007</v>
      </c>
      <c r="BJ147" s="71">
        <f t="shared" ca="1" si="1583"/>
        <v>17187.500000000007</v>
      </c>
      <c r="BK147" s="71">
        <f t="shared" ca="1" si="1583"/>
        <v>16406.250000000007</v>
      </c>
      <c r="BL147" s="71">
        <f t="shared" ca="1" si="1583"/>
        <v>15625.000000000007</v>
      </c>
      <c r="BM147" s="71">
        <f t="shared" ca="1" si="1583"/>
        <v>14843.750000000007</v>
      </c>
      <c r="BN147" s="71">
        <f t="shared" ca="1" si="1583"/>
        <v>14062.500000000007</v>
      </c>
      <c r="BO147" s="71">
        <f t="shared" ca="1" si="1583"/>
        <v>13281.250000000007</v>
      </c>
      <c r="BP147" s="71">
        <f t="shared" ca="1" si="1583"/>
        <v>12500.000000000007</v>
      </c>
      <c r="BQ147" s="71">
        <f t="shared" ca="1" si="1583"/>
        <v>11718.750000000007</v>
      </c>
      <c r="BR147" s="71">
        <f t="shared" ca="1" si="1583"/>
        <v>10937.500000000007</v>
      </c>
      <c r="BS147" s="71">
        <f t="shared" ca="1" si="1583"/>
        <v>10156.250000000007</v>
      </c>
      <c r="BT147" s="71">
        <f t="shared" ref="BT147:DG147" ca="1" si="1584">BT144+BT145-BT146</f>
        <v>9375.0000000000073</v>
      </c>
      <c r="BU147" s="71">
        <f t="shared" ca="1" si="1584"/>
        <v>8593.7500000000073</v>
      </c>
      <c r="BV147" s="71">
        <f t="shared" ca="1" si="1584"/>
        <v>7812.5000000000073</v>
      </c>
      <c r="BW147" s="71">
        <f t="shared" ca="1" si="1584"/>
        <v>7031.2500000000073</v>
      </c>
      <c r="BX147" s="71">
        <f t="shared" ca="1" si="1584"/>
        <v>6250.0000000000073</v>
      </c>
      <c r="BY147" s="71">
        <f t="shared" ca="1" si="1584"/>
        <v>5468.7500000000073</v>
      </c>
      <c r="BZ147" s="71">
        <f t="shared" ca="1" si="1584"/>
        <v>4687.5000000000073</v>
      </c>
      <c r="CA147" s="71">
        <f t="shared" ca="1" si="1584"/>
        <v>3906.2500000000073</v>
      </c>
      <c r="CB147" s="71">
        <f t="shared" ca="1" si="1584"/>
        <v>3125.0000000000073</v>
      </c>
      <c r="CC147" s="71">
        <f t="shared" ca="1" si="1584"/>
        <v>2343.7500000000073</v>
      </c>
      <c r="CD147" s="71">
        <f t="shared" ca="1" si="1584"/>
        <v>1562.5000000000073</v>
      </c>
      <c r="CE147" s="71">
        <f t="shared" ca="1" si="1584"/>
        <v>781.25000000000728</v>
      </c>
      <c r="CF147" s="71">
        <f t="shared" ca="1" si="1584"/>
        <v>7.2759576141834259E-12</v>
      </c>
      <c r="CG147" s="71">
        <f t="shared" ca="1" si="1584"/>
        <v>7.2759576141834259E-12</v>
      </c>
      <c r="CH147" s="71">
        <f t="shared" ca="1" si="1584"/>
        <v>7.2759576141834259E-12</v>
      </c>
      <c r="CI147" s="71">
        <f t="shared" ca="1" si="1584"/>
        <v>7.2759576141834259E-12</v>
      </c>
      <c r="CJ147" s="71">
        <f t="shared" ca="1" si="1584"/>
        <v>7.2759576141834259E-12</v>
      </c>
      <c r="CK147" s="71">
        <f t="shared" ca="1" si="1584"/>
        <v>7.2759576141834259E-12</v>
      </c>
      <c r="CL147" s="71">
        <f t="shared" ca="1" si="1584"/>
        <v>7.2759576141834259E-12</v>
      </c>
      <c r="CM147" s="71">
        <f t="shared" ca="1" si="1584"/>
        <v>7.2759576141834259E-12</v>
      </c>
      <c r="CN147" s="71">
        <f t="shared" ca="1" si="1584"/>
        <v>7.2759576141834259E-12</v>
      </c>
      <c r="CO147" s="71">
        <f t="shared" ca="1" si="1584"/>
        <v>7.2759576141834259E-12</v>
      </c>
      <c r="CP147" s="71">
        <f t="shared" ca="1" si="1584"/>
        <v>7.2759576141834259E-12</v>
      </c>
      <c r="CQ147" s="71">
        <f t="shared" ca="1" si="1584"/>
        <v>7.2759576141834259E-12</v>
      </c>
      <c r="CR147" s="71">
        <f t="shared" ca="1" si="1584"/>
        <v>7.2759576141834259E-12</v>
      </c>
      <c r="CS147" s="71">
        <f t="shared" ca="1" si="1584"/>
        <v>7.2759576141834259E-12</v>
      </c>
      <c r="CT147" s="71">
        <f t="shared" ca="1" si="1584"/>
        <v>0</v>
      </c>
      <c r="CU147" s="71">
        <f t="shared" ca="1" si="1584"/>
        <v>0</v>
      </c>
      <c r="CV147" s="71">
        <f t="shared" ca="1" si="1584"/>
        <v>0</v>
      </c>
      <c r="CW147" s="71">
        <f t="shared" ca="1" si="1584"/>
        <v>0</v>
      </c>
      <c r="CX147" s="71">
        <f t="shared" ca="1" si="1584"/>
        <v>0</v>
      </c>
      <c r="CY147" s="71">
        <f t="shared" ca="1" si="1584"/>
        <v>0</v>
      </c>
      <c r="CZ147" s="71">
        <f t="shared" ca="1" si="1584"/>
        <v>0</v>
      </c>
      <c r="DA147" s="71">
        <f t="shared" ca="1" si="1584"/>
        <v>0</v>
      </c>
      <c r="DB147" s="71">
        <f t="shared" ca="1" si="1584"/>
        <v>0</v>
      </c>
      <c r="DC147" s="71">
        <f t="shared" ca="1" si="1584"/>
        <v>0</v>
      </c>
      <c r="DD147" s="71">
        <f t="shared" ca="1" si="1584"/>
        <v>0</v>
      </c>
      <c r="DE147" s="71">
        <f t="shared" ca="1" si="1584"/>
        <v>0</v>
      </c>
      <c r="DF147" s="71">
        <f t="shared" ca="1" si="1584"/>
        <v>0</v>
      </c>
      <c r="DG147" s="71">
        <f t="shared" ca="1" si="1584"/>
        <v>0</v>
      </c>
      <c r="DH147" s="71">
        <f t="shared" ref="DH147:EP147" ca="1" si="1585">DH144+DH145-DH146</f>
        <v>0</v>
      </c>
      <c r="DI147" s="71">
        <f t="shared" ca="1" si="1585"/>
        <v>0</v>
      </c>
      <c r="DJ147" s="71">
        <f t="shared" ca="1" si="1585"/>
        <v>0</v>
      </c>
      <c r="DK147" s="71">
        <f t="shared" ca="1" si="1585"/>
        <v>0</v>
      </c>
      <c r="DL147" s="71">
        <f t="shared" ca="1" si="1585"/>
        <v>0</v>
      </c>
      <c r="DM147" s="71">
        <f t="shared" ca="1" si="1585"/>
        <v>0</v>
      </c>
      <c r="DN147" s="71">
        <f t="shared" ca="1" si="1585"/>
        <v>0</v>
      </c>
      <c r="DO147" s="71">
        <f t="shared" ca="1" si="1585"/>
        <v>0</v>
      </c>
      <c r="DP147" s="71">
        <f t="shared" ca="1" si="1585"/>
        <v>0</v>
      </c>
      <c r="DQ147" s="71">
        <f t="shared" ca="1" si="1585"/>
        <v>0</v>
      </c>
      <c r="DR147" s="71">
        <f t="shared" ca="1" si="1585"/>
        <v>0</v>
      </c>
      <c r="DS147" s="71">
        <f t="shared" ca="1" si="1585"/>
        <v>0</v>
      </c>
      <c r="DT147" s="71">
        <f t="shared" ca="1" si="1585"/>
        <v>0</v>
      </c>
      <c r="DU147" s="71">
        <f t="shared" ca="1" si="1585"/>
        <v>0</v>
      </c>
      <c r="DV147" s="71">
        <f t="shared" ca="1" si="1585"/>
        <v>0</v>
      </c>
      <c r="DW147" s="71">
        <f t="shared" ca="1" si="1585"/>
        <v>0</v>
      </c>
      <c r="DX147" s="71">
        <f t="shared" ca="1" si="1585"/>
        <v>0</v>
      </c>
      <c r="DY147" s="71">
        <f t="shared" ca="1" si="1585"/>
        <v>0</v>
      </c>
      <c r="DZ147" s="71">
        <f t="shared" ca="1" si="1585"/>
        <v>0</v>
      </c>
      <c r="EA147" s="71">
        <f t="shared" ca="1" si="1585"/>
        <v>0</v>
      </c>
      <c r="EB147" s="71">
        <f t="shared" ca="1" si="1585"/>
        <v>0</v>
      </c>
      <c r="EC147" s="71">
        <f t="shared" ca="1" si="1585"/>
        <v>0</v>
      </c>
      <c r="ED147" s="71">
        <f t="shared" ca="1" si="1585"/>
        <v>0</v>
      </c>
      <c r="EE147" s="71">
        <f t="shared" ca="1" si="1585"/>
        <v>0</v>
      </c>
      <c r="EF147" s="71">
        <f t="shared" ca="1" si="1585"/>
        <v>0</v>
      </c>
      <c r="EG147" s="71">
        <f t="shared" ca="1" si="1585"/>
        <v>0</v>
      </c>
      <c r="EH147" s="71">
        <f t="shared" ca="1" si="1585"/>
        <v>0</v>
      </c>
      <c r="EI147" s="71">
        <f t="shared" ca="1" si="1585"/>
        <v>0</v>
      </c>
      <c r="EJ147" s="71">
        <f t="shared" ca="1" si="1585"/>
        <v>0</v>
      </c>
      <c r="EK147" s="71">
        <f t="shared" ca="1" si="1585"/>
        <v>0</v>
      </c>
      <c r="EL147" s="71">
        <f t="shared" ca="1" si="1585"/>
        <v>0</v>
      </c>
      <c r="EM147" s="71">
        <f t="shared" ca="1" si="1585"/>
        <v>0</v>
      </c>
      <c r="EN147" s="71">
        <f t="shared" ca="1" si="1585"/>
        <v>0</v>
      </c>
      <c r="EO147" s="71">
        <f t="shared" ca="1" si="1585"/>
        <v>0</v>
      </c>
      <c r="EP147" s="71">
        <f t="shared" ca="1" si="1585"/>
        <v>0</v>
      </c>
    </row>
    <row r="148" spans="2:146" ht="14.1" customHeight="1">
      <c r="B148" s="20"/>
      <c r="C148" s="20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8"/>
      <c r="AL148" s="68"/>
      <c r="AM148" s="68"/>
      <c r="AN148" s="68"/>
      <c r="AO148" s="68"/>
      <c r="AP148" s="68"/>
      <c r="AQ148" s="68"/>
      <c r="AR148" s="68"/>
      <c r="AS148" s="68"/>
      <c r="AT148" s="68"/>
      <c r="AU148" s="68"/>
      <c r="AV148" s="68"/>
      <c r="AW148" s="68"/>
      <c r="AX148" s="68"/>
      <c r="AY148" s="68"/>
      <c r="AZ148" s="68"/>
      <c r="BA148" s="68"/>
      <c r="BB148" s="68"/>
      <c r="BC148" s="68"/>
      <c r="BD148" s="68"/>
      <c r="BE148" s="68"/>
      <c r="BF148" s="68"/>
      <c r="BG148" s="68"/>
      <c r="BH148" s="68"/>
      <c r="BI148" s="68"/>
      <c r="BJ148" s="68"/>
      <c r="BK148" s="68"/>
      <c r="BL148" s="68"/>
      <c r="BM148" s="68"/>
      <c r="BN148" s="68"/>
      <c r="BO148" s="68"/>
      <c r="BP148" s="68"/>
      <c r="BQ148" s="68"/>
      <c r="BR148" s="68"/>
      <c r="BS148" s="68"/>
      <c r="BT148" s="68"/>
      <c r="BU148" s="68"/>
      <c r="BV148" s="68"/>
      <c r="BW148" s="68"/>
      <c r="BX148" s="68"/>
      <c r="BY148" s="68"/>
      <c r="BZ148" s="68"/>
      <c r="CA148" s="68"/>
      <c r="CB148" s="68"/>
      <c r="CC148" s="68"/>
      <c r="CD148" s="68"/>
      <c r="CE148" s="68"/>
      <c r="CF148" s="68"/>
      <c r="CG148" s="68"/>
      <c r="CH148" s="68"/>
      <c r="CI148" s="68"/>
      <c r="CJ148" s="68"/>
      <c r="CK148" s="68"/>
      <c r="CL148" s="68"/>
      <c r="CM148" s="68"/>
      <c r="CN148" s="68"/>
      <c r="CO148" s="68"/>
      <c r="CP148" s="68"/>
      <c r="CQ148" s="68"/>
      <c r="CR148" s="68"/>
      <c r="CS148" s="68"/>
      <c r="CT148" s="68"/>
      <c r="CU148" s="68"/>
      <c r="CV148" s="68"/>
      <c r="CW148" s="68"/>
      <c r="CX148" s="68"/>
      <c r="CY148" s="68"/>
      <c r="CZ148" s="68"/>
      <c r="DA148" s="68"/>
      <c r="DB148" s="68"/>
      <c r="DC148" s="68"/>
      <c r="DD148" s="68"/>
      <c r="DE148" s="68"/>
      <c r="DF148" s="68"/>
      <c r="DG148" s="68"/>
      <c r="DH148" s="68"/>
      <c r="DI148" s="68"/>
      <c r="DJ148" s="68"/>
      <c r="DK148" s="68"/>
      <c r="DL148" s="68"/>
      <c r="DM148" s="68"/>
      <c r="DN148" s="68"/>
      <c r="DO148" s="68"/>
      <c r="DP148" s="68"/>
      <c r="DQ148" s="68"/>
      <c r="DR148" s="68"/>
      <c r="DS148" s="68"/>
      <c r="DT148" s="68"/>
      <c r="DU148" s="68"/>
      <c r="DV148" s="68"/>
      <c r="DW148" s="68"/>
      <c r="DX148" s="68"/>
      <c r="DY148" s="68"/>
      <c r="DZ148" s="68"/>
      <c r="EA148" s="68"/>
      <c r="EB148" s="68"/>
      <c r="EC148" s="68"/>
      <c r="ED148" s="68"/>
      <c r="EE148" s="68"/>
      <c r="EF148" s="68"/>
      <c r="EG148" s="68"/>
      <c r="EH148" s="68"/>
      <c r="EI148" s="68"/>
      <c r="EJ148" s="68"/>
      <c r="EK148" s="68"/>
      <c r="EL148" s="68"/>
      <c r="EM148" s="68"/>
      <c r="EN148" s="68"/>
      <c r="EO148" s="68"/>
      <c r="EP148" s="68"/>
    </row>
    <row r="149" spans="2:146" ht="14.1" customHeight="1">
      <c r="B149" s="20"/>
      <c r="C149" s="20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8"/>
      <c r="AL149" s="68"/>
      <c r="AM149" s="68"/>
      <c r="AN149" s="68"/>
      <c r="AO149" s="68"/>
      <c r="AP149" s="68"/>
      <c r="AQ149" s="68"/>
      <c r="AR149" s="68"/>
      <c r="AS149" s="68"/>
      <c r="AT149" s="68"/>
      <c r="AU149" s="68"/>
      <c r="AV149" s="68"/>
      <c r="AW149" s="68"/>
      <c r="AX149" s="68"/>
      <c r="AY149" s="68"/>
      <c r="AZ149" s="68"/>
      <c r="BA149" s="68"/>
      <c r="BB149" s="68"/>
      <c r="BC149" s="68"/>
      <c r="BD149" s="68"/>
      <c r="BE149" s="68"/>
      <c r="BF149" s="68"/>
      <c r="BG149" s="68"/>
      <c r="BH149" s="68"/>
      <c r="BI149" s="68"/>
      <c r="BJ149" s="68"/>
      <c r="BK149" s="68"/>
      <c r="BL149" s="68"/>
      <c r="BM149" s="68"/>
      <c r="BN149" s="68"/>
      <c r="BO149" s="68"/>
      <c r="BP149" s="68"/>
      <c r="BQ149" s="68"/>
      <c r="BR149" s="68"/>
      <c r="BS149" s="68"/>
      <c r="BT149" s="68"/>
      <c r="BU149" s="68"/>
      <c r="BV149" s="68"/>
      <c r="BW149" s="68"/>
      <c r="BX149" s="68"/>
      <c r="BY149" s="68"/>
      <c r="BZ149" s="68"/>
      <c r="CA149" s="68"/>
      <c r="CB149" s="68"/>
      <c r="CC149" s="68"/>
      <c r="CD149" s="68"/>
      <c r="CE149" s="68"/>
      <c r="CF149" s="68"/>
      <c r="CG149" s="68"/>
      <c r="CH149" s="68"/>
      <c r="CI149" s="68"/>
      <c r="CJ149" s="68"/>
      <c r="CK149" s="68"/>
      <c r="CL149" s="68"/>
      <c r="CM149" s="68"/>
      <c r="CN149" s="68"/>
      <c r="CO149" s="68"/>
      <c r="CP149" s="68"/>
      <c r="CQ149" s="68"/>
      <c r="CR149" s="68"/>
      <c r="CS149" s="68"/>
      <c r="CT149" s="68"/>
      <c r="CU149" s="68"/>
      <c r="CV149" s="68"/>
      <c r="CW149" s="68"/>
      <c r="CX149" s="68"/>
      <c r="CY149" s="68"/>
      <c r="CZ149" s="68"/>
      <c r="DA149" s="68"/>
      <c r="DB149" s="68"/>
      <c r="DC149" s="68"/>
      <c r="DD149" s="68"/>
      <c r="DE149" s="68"/>
      <c r="DF149" s="68"/>
      <c r="DG149" s="68"/>
      <c r="DH149" s="68"/>
      <c r="DI149" s="68"/>
      <c r="DJ149" s="68"/>
      <c r="DK149" s="68"/>
      <c r="DL149" s="68"/>
      <c r="DM149" s="68"/>
      <c r="DN149" s="68"/>
      <c r="DO149" s="68"/>
      <c r="DP149" s="68"/>
      <c r="DQ149" s="68"/>
      <c r="DR149" s="68"/>
      <c r="DS149" s="68"/>
      <c r="DT149" s="68"/>
      <c r="DU149" s="68"/>
      <c r="DV149" s="68"/>
      <c r="DW149" s="68"/>
      <c r="DX149" s="68"/>
      <c r="DY149" s="68"/>
      <c r="DZ149" s="68"/>
      <c r="EA149" s="68"/>
      <c r="EB149" s="68"/>
      <c r="EC149" s="68"/>
      <c r="ED149" s="68"/>
      <c r="EE149" s="68"/>
      <c r="EF149" s="68"/>
      <c r="EG149" s="68"/>
      <c r="EH149" s="68"/>
      <c r="EI149" s="68"/>
      <c r="EJ149" s="68"/>
      <c r="EK149" s="68"/>
      <c r="EL149" s="68"/>
      <c r="EM149" s="68"/>
      <c r="EN149" s="68"/>
      <c r="EO149" s="68"/>
      <c r="EP149" s="68"/>
    </row>
    <row r="150" spans="2:146" ht="14.1" customHeight="1">
      <c r="B150" s="151" t="s">
        <v>747</v>
      </c>
      <c r="C150" s="20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8"/>
      <c r="AL150" s="68"/>
      <c r="AM150" s="68"/>
      <c r="AN150" s="68"/>
      <c r="AO150" s="68"/>
      <c r="AP150" s="68"/>
      <c r="AQ150" s="68"/>
      <c r="AR150" s="68"/>
      <c r="AS150" s="68"/>
      <c r="AT150" s="68"/>
      <c r="AU150" s="68"/>
      <c r="AV150" s="68"/>
      <c r="AW150" s="68"/>
      <c r="AX150" s="68"/>
      <c r="AY150" s="68"/>
      <c r="AZ150" s="68"/>
      <c r="BA150" s="68"/>
      <c r="BB150" s="68"/>
      <c r="BC150" s="68"/>
      <c r="BD150" s="68"/>
      <c r="BE150" s="68"/>
      <c r="BF150" s="68"/>
      <c r="BG150" s="68"/>
      <c r="BH150" s="68"/>
      <c r="BI150" s="68"/>
      <c r="BJ150" s="68"/>
      <c r="BK150" s="68"/>
      <c r="BL150" s="68"/>
      <c r="BM150" s="68"/>
      <c r="BN150" s="68"/>
      <c r="BO150" s="68"/>
      <c r="BP150" s="68"/>
      <c r="BQ150" s="68"/>
      <c r="BR150" s="68"/>
      <c r="BS150" s="68"/>
      <c r="BT150" s="68"/>
      <c r="BU150" s="68"/>
      <c r="BV150" s="68"/>
      <c r="BW150" s="68"/>
      <c r="BX150" s="68"/>
      <c r="BY150" s="68"/>
      <c r="BZ150" s="68"/>
      <c r="CA150" s="68"/>
      <c r="CB150" s="68"/>
      <c r="CC150" s="68"/>
      <c r="CD150" s="68"/>
      <c r="CE150" s="68"/>
      <c r="CF150" s="68"/>
      <c r="CG150" s="68"/>
      <c r="CH150" s="68"/>
      <c r="CI150" s="68"/>
      <c r="CJ150" s="68"/>
      <c r="CK150" s="68"/>
      <c r="CL150" s="68"/>
      <c r="CM150" s="68"/>
      <c r="CN150" s="68"/>
      <c r="CO150" s="68"/>
      <c r="CP150" s="68"/>
      <c r="CQ150" s="68"/>
      <c r="CR150" s="68"/>
      <c r="CS150" s="68"/>
      <c r="CT150" s="68"/>
      <c r="CU150" s="68"/>
      <c r="CV150" s="68"/>
      <c r="CW150" s="68"/>
      <c r="CX150" s="68"/>
      <c r="CY150" s="68"/>
      <c r="CZ150" s="68"/>
      <c r="DA150" s="68"/>
      <c r="DB150" s="68"/>
      <c r="DC150" s="68"/>
      <c r="DD150" s="68"/>
      <c r="DE150" s="68"/>
      <c r="DF150" s="68"/>
      <c r="DG150" s="68"/>
      <c r="DH150" s="68"/>
      <c r="DI150" s="68"/>
      <c r="DJ150" s="68"/>
      <c r="DK150" s="68"/>
      <c r="DL150" s="68"/>
      <c r="DM150" s="68"/>
      <c r="DN150" s="68"/>
      <c r="DO150" s="68"/>
      <c r="DP150" s="68"/>
      <c r="DQ150" s="68"/>
      <c r="DR150" s="68"/>
      <c r="DS150" s="68"/>
      <c r="DT150" s="68"/>
      <c r="DU150" s="68"/>
      <c r="DV150" s="68"/>
      <c r="DW150" s="68"/>
      <c r="DX150" s="68"/>
      <c r="DY150" s="68"/>
      <c r="DZ150" s="68"/>
      <c r="EA150" s="68"/>
      <c r="EB150" s="68"/>
      <c r="EC150" s="68"/>
      <c r="ED150" s="68"/>
      <c r="EE150" s="68"/>
      <c r="EF150" s="68"/>
      <c r="EG150" s="68"/>
      <c r="EH150" s="68"/>
      <c r="EI150" s="68"/>
      <c r="EJ150" s="68"/>
      <c r="EK150" s="68"/>
      <c r="EL150" s="68"/>
      <c r="EM150" s="68"/>
      <c r="EN150" s="68"/>
      <c r="EO150" s="68"/>
      <c r="EP150" s="68"/>
    </row>
    <row r="151" spans="2:146" ht="14.1" customHeight="1">
      <c r="B151" s="20" t="s">
        <v>20</v>
      </c>
      <c r="D151" s="306" t="s">
        <v>97</v>
      </c>
      <c r="E151" s="71"/>
      <c r="F151" s="82"/>
      <c r="G151" s="256"/>
      <c r="H151" s="71">
        <f t="shared" ref="H151:AM151" ca="1" si="1586">G154*(H$4&lt;=운영종료분기)</f>
        <v>0</v>
      </c>
      <c r="I151" s="71">
        <f t="shared" ca="1" si="1586"/>
        <v>0</v>
      </c>
      <c r="J151" s="71">
        <f t="shared" ca="1" si="1586"/>
        <v>0</v>
      </c>
      <c r="K151" s="71">
        <f t="shared" ca="1" si="1586"/>
        <v>0</v>
      </c>
      <c r="L151" s="71">
        <f t="shared" ca="1" si="1586"/>
        <v>0</v>
      </c>
      <c r="M151" s="71">
        <f t="shared" ca="1" si="1586"/>
        <v>0</v>
      </c>
      <c r="N151" s="71">
        <f t="shared" ca="1" si="1586"/>
        <v>0</v>
      </c>
      <c r="O151" s="71">
        <f t="shared" ca="1" si="1586"/>
        <v>0</v>
      </c>
      <c r="P151" s="71">
        <f t="shared" ca="1" si="1586"/>
        <v>0</v>
      </c>
      <c r="Q151" s="71">
        <f t="shared" ca="1" si="1586"/>
        <v>1261.0897074395834</v>
      </c>
      <c r="R151" s="71">
        <f t="shared" ca="1" si="1586"/>
        <v>35000</v>
      </c>
      <c r="S151" s="71">
        <f t="shared" ca="1" si="1586"/>
        <v>35000</v>
      </c>
      <c r="T151" s="71">
        <f t="shared" ca="1" si="1586"/>
        <v>35000</v>
      </c>
      <c r="U151" s="71">
        <f t="shared" ca="1" si="1586"/>
        <v>35000</v>
      </c>
      <c r="V151" s="71">
        <f t="shared" ca="1" si="1586"/>
        <v>33928.125</v>
      </c>
      <c r="W151" s="71">
        <f t="shared" ca="1" si="1586"/>
        <v>33193.125</v>
      </c>
      <c r="X151" s="71">
        <f t="shared" ca="1" si="1586"/>
        <v>32738.125</v>
      </c>
      <c r="Y151" s="71">
        <f t="shared" ca="1" si="1586"/>
        <v>32283.125</v>
      </c>
      <c r="Z151" s="71">
        <f t="shared" ca="1" si="1586"/>
        <v>31793.125</v>
      </c>
      <c r="AA151" s="71">
        <f t="shared" ca="1" si="1586"/>
        <v>31303.125</v>
      </c>
      <c r="AB151" s="71">
        <f t="shared" ca="1" si="1586"/>
        <v>30813.125</v>
      </c>
      <c r="AC151" s="71">
        <f t="shared" ca="1" si="1586"/>
        <v>30323.125</v>
      </c>
      <c r="AD151" s="71">
        <f t="shared" ca="1" si="1586"/>
        <v>29833.125</v>
      </c>
      <c r="AE151" s="71">
        <f t="shared" ca="1" si="1586"/>
        <v>29343.125</v>
      </c>
      <c r="AF151" s="71">
        <f t="shared" ca="1" si="1586"/>
        <v>28853.125</v>
      </c>
      <c r="AG151" s="71">
        <f t="shared" ca="1" si="1586"/>
        <v>28328.125</v>
      </c>
      <c r="AH151" s="71">
        <f t="shared" ca="1" si="1586"/>
        <v>27803.125</v>
      </c>
      <c r="AI151" s="71">
        <f t="shared" ca="1" si="1586"/>
        <v>27278.125</v>
      </c>
      <c r="AJ151" s="71">
        <f t="shared" ca="1" si="1586"/>
        <v>26753.125</v>
      </c>
      <c r="AK151" s="71">
        <f t="shared" ca="1" si="1586"/>
        <v>26228.125</v>
      </c>
      <c r="AL151" s="71">
        <f t="shared" ca="1" si="1586"/>
        <v>25703.125</v>
      </c>
      <c r="AM151" s="71">
        <f t="shared" ca="1" si="1586"/>
        <v>25156.25</v>
      </c>
      <c r="AN151" s="71">
        <f t="shared" ref="AN151:BS151" ca="1" si="1587">AM154*(AN$4&lt;=운영종료분기)</f>
        <v>24609.375</v>
      </c>
      <c r="AO151" s="71">
        <f t="shared" ca="1" si="1587"/>
        <v>24062.5</v>
      </c>
      <c r="AP151" s="71">
        <f t="shared" ca="1" si="1587"/>
        <v>23515.625</v>
      </c>
      <c r="AQ151" s="71">
        <f t="shared" ca="1" si="1587"/>
        <v>22968.75</v>
      </c>
      <c r="AR151" s="71">
        <f t="shared" ca="1" si="1587"/>
        <v>22421.875</v>
      </c>
      <c r="AS151" s="71">
        <f t="shared" ca="1" si="1587"/>
        <v>21875</v>
      </c>
      <c r="AT151" s="71">
        <f t="shared" ca="1" si="1587"/>
        <v>21328.125</v>
      </c>
      <c r="AU151" s="71">
        <f t="shared" ca="1" si="1587"/>
        <v>20781.25</v>
      </c>
      <c r="AV151" s="71">
        <f t="shared" ca="1" si="1587"/>
        <v>20234.375</v>
      </c>
      <c r="AW151" s="71">
        <f t="shared" ca="1" si="1587"/>
        <v>19687.5</v>
      </c>
      <c r="AX151" s="71">
        <f t="shared" ca="1" si="1587"/>
        <v>19140.625</v>
      </c>
      <c r="AY151" s="71">
        <f t="shared" ca="1" si="1587"/>
        <v>18593.75</v>
      </c>
      <c r="AZ151" s="71">
        <f t="shared" ca="1" si="1587"/>
        <v>18046.875</v>
      </c>
      <c r="BA151" s="71">
        <f t="shared" ca="1" si="1587"/>
        <v>17500</v>
      </c>
      <c r="BB151" s="71">
        <f t="shared" ca="1" si="1587"/>
        <v>16953.125</v>
      </c>
      <c r="BC151" s="71">
        <f t="shared" ca="1" si="1587"/>
        <v>16406.25</v>
      </c>
      <c r="BD151" s="71">
        <f t="shared" ca="1" si="1587"/>
        <v>15859.375</v>
      </c>
      <c r="BE151" s="71">
        <f t="shared" ca="1" si="1587"/>
        <v>15312.5</v>
      </c>
      <c r="BF151" s="71">
        <f t="shared" ca="1" si="1587"/>
        <v>14765.625</v>
      </c>
      <c r="BG151" s="71">
        <f t="shared" ca="1" si="1587"/>
        <v>14218.75</v>
      </c>
      <c r="BH151" s="71">
        <f t="shared" ca="1" si="1587"/>
        <v>13671.875</v>
      </c>
      <c r="BI151" s="71">
        <f t="shared" ca="1" si="1587"/>
        <v>13125</v>
      </c>
      <c r="BJ151" s="71">
        <f t="shared" ca="1" si="1587"/>
        <v>12578.125</v>
      </c>
      <c r="BK151" s="71">
        <f t="shared" ca="1" si="1587"/>
        <v>12031.25</v>
      </c>
      <c r="BL151" s="71">
        <f t="shared" ca="1" si="1587"/>
        <v>11484.375</v>
      </c>
      <c r="BM151" s="71">
        <f t="shared" ca="1" si="1587"/>
        <v>10937.5</v>
      </c>
      <c r="BN151" s="71">
        <f t="shared" ca="1" si="1587"/>
        <v>10390.625</v>
      </c>
      <c r="BO151" s="71">
        <f t="shared" ca="1" si="1587"/>
        <v>9843.75</v>
      </c>
      <c r="BP151" s="71">
        <f t="shared" ca="1" si="1587"/>
        <v>9296.875</v>
      </c>
      <c r="BQ151" s="71">
        <f t="shared" ca="1" si="1587"/>
        <v>8750</v>
      </c>
      <c r="BR151" s="71">
        <f t="shared" ca="1" si="1587"/>
        <v>8203.125</v>
      </c>
      <c r="BS151" s="71">
        <f t="shared" ca="1" si="1587"/>
        <v>7656.25</v>
      </c>
      <c r="BT151" s="71">
        <f t="shared" ref="BT151:CY151" ca="1" si="1588">BS154*(BT$4&lt;=운영종료분기)</f>
        <v>7109.375</v>
      </c>
      <c r="BU151" s="71">
        <f t="shared" ca="1" si="1588"/>
        <v>6562.5</v>
      </c>
      <c r="BV151" s="71">
        <f t="shared" ca="1" si="1588"/>
        <v>6015.625</v>
      </c>
      <c r="BW151" s="71">
        <f t="shared" ca="1" si="1588"/>
        <v>5468.75</v>
      </c>
      <c r="BX151" s="71">
        <f t="shared" ca="1" si="1588"/>
        <v>4921.875</v>
      </c>
      <c r="BY151" s="71">
        <f t="shared" ca="1" si="1588"/>
        <v>4375</v>
      </c>
      <c r="BZ151" s="71">
        <f t="shared" ca="1" si="1588"/>
        <v>3828.125</v>
      </c>
      <c r="CA151" s="71">
        <f t="shared" ca="1" si="1588"/>
        <v>3281.25</v>
      </c>
      <c r="CB151" s="71">
        <f t="shared" ca="1" si="1588"/>
        <v>2734.375</v>
      </c>
      <c r="CC151" s="71">
        <f t="shared" ca="1" si="1588"/>
        <v>2187.5</v>
      </c>
      <c r="CD151" s="71">
        <f t="shared" ca="1" si="1588"/>
        <v>1640.625</v>
      </c>
      <c r="CE151" s="71">
        <f t="shared" ca="1" si="1588"/>
        <v>1093.75</v>
      </c>
      <c r="CF151" s="71">
        <f t="shared" ca="1" si="1588"/>
        <v>546.875</v>
      </c>
      <c r="CG151" s="71">
        <f t="shared" ca="1" si="1588"/>
        <v>0</v>
      </c>
      <c r="CH151" s="71">
        <f t="shared" ca="1" si="1588"/>
        <v>0</v>
      </c>
      <c r="CI151" s="71">
        <f t="shared" ca="1" si="1588"/>
        <v>0</v>
      </c>
      <c r="CJ151" s="71">
        <f t="shared" ca="1" si="1588"/>
        <v>0</v>
      </c>
      <c r="CK151" s="71">
        <f t="shared" ca="1" si="1588"/>
        <v>0</v>
      </c>
      <c r="CL151" s="71">
        <f t="shared" ca="1" si="1588"/>
        <v>0</v>
      </c>
      <c r="CM151" s="71">
        <f t="shared" ca="1" si="1588"/>
        <v>0</v>
      </c>
      <c r="CN151" s="71">
        <f t="shared" ca="1" si="1588"/>
        <v>0</v>
      </c>
      <c r="CO151" s="71">
        <f t="shared" ca="1" si="1588"/>
        <v>0</v>
      </c>
      <c r="CP151" s="71">
        <f t="shared" ca="1" si="1588"/>
        <v>0</v>
      </c>
      <c r="CQ151" s="71">
        <f t="shared" ca="1" si="1588"/>
        <v>0</v>
      </c>
      <c r="CR151" s="71">
        <f t="shared" ca="1" si="1588"/>
        <v>0</v>
      </c>
      <c r="CS151" s="71">
        <f t="shared" ca="1" si="1588"/>
        <v>0</v>
      </c>
      <c r="CT151" s="71">
        <f t="shared" ca="1" si="1588"/>
        <v>0</v>
      </c>
      <c r="CU151" s="71">
        <f t="shared" ca="1" si="1588"/>
        <v>0</v>
      </c>
      <c r="CV151" s="71">
        <f t="shared" ca="1" si="1588"/>
        <v>0</v>
      </c>
      <c r="CW151" s="71">
        <f t="shared" ca="1" si="1588"/>
        <v>0</v>
      </c>
      <c r="CX151" s="71">
        <f t="shared" ca="1" si="1588"/>
        <v>0</v>
      </c>
      <c r="CY151" s="71">
        <f t="shared" ca="1" si="1588"/>
        <v>0</v>
      </c>
      <c r="CZ151" s="71">
        <f t="shared" ref="CZ151:DG151" ca="1" si="1589">CY154*(CZ$4&lt;=운영종료분기)</f>
        <v>0</v>
      </c>
      <c r="DA151" s="71">
        <f t="shared" ca="1" si="1589"/>
        <v>0</v>
      </c>
      <c r="DB151" s="71">
        <f t="shared" ca="1" si="1589"/>
        <v>0</v>
      </c>
      <c r="DC151" s="71">
        <f t="shared" ca="1" si="1589"/>
        <v>0</v>
      </c>
      <c r="DD151" s="71">
        <f t="shared" ca="1" si="1589"/>
        <v>0</v>
      </c>
      <c r="DE151" s="71">
        <f t="shared" ca="1" si="1589"/>
        <v>0</v>
      </c>
      <c r="DF151" s="71">
        <f t="shared" ca="1" si="1589"/>
        <v>0</v>
      </c>
      <c r="DG151" s="71">
        <f t="shared" ca="1" si="1589"/>
        <v>0</v>
      </c>
      <c r="DH151" s="71">
        <f t="shared" ref="DH151" ca="1" si="1590">DG154*(DH$4&lt;=운영종료분기)</f>
        <v>0</v>
      </c>
      <c r="DI151" s="71">
        <f t="shared" ref="DI151" ca="1" si="1591">DH154*(DI$4&lt;=운영종료분기)</f>
        <v>0</v>
      </c>
      <c r="DJ151" s="71">
        <f t="shared" ref="DJ151" ca="1" si="1592">DI154*(DJ$4&lt;=운영종료분기)</f>
        <v>0</v>
      </c>
      <c r="DK151" s="71">
        <f t="shared" ref="DK151" ca="1" si="1593">DJ154*(DK$4&lt;=운영종료분기)</f>
        <v>0</v>
      </c>
      <c r="DL151" s="71">
        <f t="shared" ref="DL151" ca="1" si="1594">DK154*(DL$4&lt;=운영종료분기)</f>
        <v>0</v>
      </c>
      <c r="DM151" s="71">
        <f t="shared" ref="DM151" ca="1" si="1595">DL154*(DM$4&lt;=운영종료분기)</f>
        <v>0</v>
      </c>
      <c r="DN151" s="71">
        <f t="shared" ref="DN151" ca="1" si="1596">DM154*(DN$4&lt;=운영종료분기)</f>
        <v>0</v>
      </c>
      <c r="DO151" s="71">
        <f t="shared" ref="DO151" ca="1" si="1597">DN154*(DO$4&lt;=운영종료분기)</f>
        <v>0</v>
      </c>
      <c r="DP151" s="71">
        <f t="shared" ref="DP151" ca="1" si="1598">DO154*(DP$4&lt;=운영종료분기)</f>
        <v>0</v>
      </c>
      <c r="DQ151" s="71">
        <f t="shared" ref="DQ151" ca="1" si="1599">DP154*(DQ$4&lt;=운영종료분기)</f>
        <v>0</v>
      </c>
      <c r="DR151" s="71">
        <f t="shared" ref="DR151" ca="1" si="1600">DQ154*(DR$4&lt;=운영종료분기)</f>
        <v>0</v>
      </c>
      <c r="DS151" s="71">
        <f t="shared" ref="DS151" ca="1" si="1601">DR154*(DS$4&lt;=운영종료분기)</f>
        <v>0</v>
      </c>
      <c r="DT151" s="71">
        <f t="shared" ref="DT151" ca="1" si="1602">DS154*(DT$4&lt;=운영종료분기)</f>
        <v>0</v>
      </c>
      <c r="DU151" s="71">
        <f t="shared" ref="DU151" ca="1" si="1603">DT154*(DU$4&lt;=운영종료분기)</f>
        <v>0</v>
      </c>
      <c r="DV151" s="71">
        <f t="shared" ref="DV151" ca="1" si="1604">DU154*(DV$4&lt;=운영종료분기)</f>
        <v>0</v>
      </c>
      <c r="DW151" s="71">
        <f t="shared" ref="DW151" ca="1" si="1605">DV154*(DW$4&lt;=운영종료분기)</f>
        <v>0</v>
      </c>
      <c r="DX151" s="71">
        <f t="shared" ref="DX151" ca="1" si="1606">DW154*(DX$4&lt;=운영종료분기)</f>
        <v>0</v>
      </c>
      <c r="DY151" s="71">
        <f t="shared" ref="DY151" ca="1" si="1607">DX154*(DY$4&lt;=운영종료분기)</f>
        <v>0</v>
      </c>
      <c r="DZ151" s="71">
        <f t="shared" ref="DZ151" ca="1" si="1608">DY154*(DZ$4&lt;=운영종료분기)</f>
        <v>0</v>
      </c>
      <c r="EA151" s="71">
        <f t="shared" ref="EA151" ca="1" si="1609">DZ154*(EA$4&lt;=운영종료분기)</f>
        <v>0</v>
      </c>
      <c r="EB151" s="71">
        <f t="shared" ref="EB151" ca="1" si="1610">EA154*(EB$4&lt;=운영종료분기)</f>
        <v>0</v>
      </c>
      <c r="EC151" s="71">
        <f t="shared" ref="EC151" ca="1" si="1611">EB154*(EC$4&lt;=운영종료분기)</f>
        <v>0</v>
      </c>
      <c r="ED151" s="71">
        <f t="shared" ref="ED151" ca="1" si="1612">EC154*(ED$4&lt;=운영종료분기)</f>
        <v>0</v>
      </c>
      <c r="EE151" s="71">
        <f t="shared" ref="EE151" ca="1" si="1613">ED154*(EE$4&lt;=운영종료분기)</f>
        <v>0</v>
      </c>
      <c r="EF151" s="71">
        <f t="shared" ref="EF151" ca="1" si="1614">EE154*(EF$4&lt;=운영종료분기)</f>
        <v>0</v>
      </c>
      <c r="EG151" s="71">
        <f t="shared" ref="EG151" ca="1" si="1615">EF154*(EG$4&lt;=운영종료분기)</f>
        <v>0</v>
      </c>
      <c r="EH151" s="71">
        <f t="shared" ref="EH151" ca="1" si="1616">EG154*(EH$4&lt;=운영종료분기)</f>
        <v>0</v>
      </c>
      <c r="EI151" s="71">
        <f t="shared" ref="EI151" ca="1" si="1617">EH154*(EI$4&lt;=운영종료분기)</f>
        <v>0</v>
      </c>
      <c r="EJ151" s="71">
        <f t="shared" ref="EJ151" ca="1" si="1618">EI154*(EJ$4&lt;=운영종료분기)</f>
        <v>0</v>
      </c>
      <c r="EK151" s="71">
        <f t="shared" ref="EK151" ca="1" si="1619">EJ154*(EK$4&lt;=운영종료분기)</f>
        <v>0</v>
      </c>
      <c r="EL151" s="71">
        <f t="shared" ref="EL151" ca="1" si="1620">EK154*(EL$4&lt;=운영종료분기)</f>
        <v>0</v>
      </c>
      <c r="EM151" s="71">
        <f t="shared" ref="EM151" ca="1" si="1621">EL154*(EM$4&lt;=운영종료분기)</f>
        <v>0</v>
      </c>
      <c r="EN151" s="71">
        <f t="shared" ref="EN151" ca="1" si="1622">EM154*(EN$4&lt;=운영종료분기)</f>
        <v>0</v>
      </c>
      <c r="EO151" s="71">
        <f t="shared" ref="EO151" ca="1" si="1623">EN154*(EO$4&lt;=운영종료분기)</f>
        <v>0</v>
      </c>
      <c r="EP151" s="71">
        <f t="shared" ref="EP151" ca="1" si="1624">EO154*(EP$4&lt;=운영종료분기)</f>
        <v>0</v>
      </c>
    </row>
    <row r="152" spans="2:146" ht="14.1" customHeight="1">
      <c r="B152" s="139" t="s">
        <v>21</v>
      </c>
      <c r="C152" s="141"/>
      <c r="D152" s="308" t="s">
        <v>97</v>
      </c>
      <c r="E152" s="217">
        <f ca="1">SUM(G152:EP152)</f>
        <v>35000</v>
      </c>
      <c r="F152" s="236"/>
      <c r="G152" s="236"/>
      <c r="H152" s="217">
        <f>'CF(Q)'!H148</f>
        <v>0</v>
      </c>
      <c r="I152" s="217">
        <f>'CF(Q)'!I148</f>
        <v>0</v>
      </c>
      <c r="J152" s="217">
        <f>'CF(Q)'!J148</f>
        <v>0</v>
      </c>
      <c r="K152" s="217">
        <f ca="1">'CF(Q)'!K148</f>
        <v>0</v>
      </c>
      <c r="L152" s="217">
        <f ca="1">'CF(Q)'!L148</f>
        <v>0</v>
      </c>
      <c r="M152" s="217">
        <f ca="1">'CF(Q)'!M148</f>
        <v>0</v>
      </c>
      <c r="N152" s="217">
        <f ca="1">'CF(Q)'!N148</f>
        <v>0</v>
      </c>
      <c r="O152" s="217">
        <f ca="1">'CF(Q)'!O148</f>
        <v>0</v>
      </c>
      <c r="P152" s="217">
        <f ca="1">'CF(Q)'!P148</f>
        <v>1261.0897074395834</v>
      </c>
      <c r="Q152" s="217">
        <f ca="1">'CF(Q)'!Q148</f>
        <v>33738.910292560417</v>
      </c>
      <c r="R152" s="217">
        <f ca="1">'CF(Q)'!R148</f>
        <v>0</v>
      </c>
      <c r="S152" s="217">
        <f ca="1">'CF(Q)'!S148</f>
        <v>0</v>
      </c>
      <c r="T152" s="217">
        <f ca="1">'CF(Q)'!T148</f>
        <v>0</v>
      </c>
      <c r="U152" s="217">
        <f ca="1">'CF(Q)'!U148</f>
        <v>0</v>
      </c>
      <c r="V152" s="217">
        <f ca="1">'CF(Q)'!V148</f>
        <v>0</v>
      </c>
      <c r="W152" s="217">
        <f ca="1">'CF(Q)'!W148</f>
        <v>0</v>
      </c>
      <c r="X152" s="217">
        <f ca="1">'CF(Q)'!X148</f>
        <v>0</v>
      </c>
      <c r="Y152" s="217">
        <f ca="1">'CF(Q)'!Y148</f>
        <v>0</v>
      </c>
      <c r="Z152" s="217">
        <f ca="1">'CF(Q)'!Z148</f>
        <v>0</v>
      </c>
      <c r="AA152" s="217">
        <f ca="1">'CF(Q)'!AA148</f>
        <v>0</v>
      </c>
      <c r="AB152" s="217">
        <f ca="1">'CF(Q)'!AB148</f>
        <v>0</v>
      </c>
      <c r="AC152" s="217">
        <f ca="1">'CF(Q)'!AC148</f>
        <v>0</v>
      </c>
      <c r="AD152" s="217">
        <f ca="1">'CF(Q)'!AD148</f>
        <v>0</v>
      </c>
      <c r="AE152" s="217">
        <f ca="1">'CF(Q)'!AE148</f>
        <v>0</v>
      </c>
      <c r="AF152" s="217">
        <f ca="1">'CF(Q)'!AF148</f>
        <v>0</v>
      </c>
      <c r="AG152" s="217">
        <f ca="1">'CF(Q)'!AG148</f>
        <v>0</v>
      </c>
      <c r="AH152" s="217">
        <f ca="1">'CF(Q)'!AH148</f>
        <v>0</v>
      </c>
      <c r="AI152" s="217">
        <f ca="1">'CF(Q)'!AI148</f>
        <v>0</v>
      </c>
      <c r="AJ152" s="217">
        <f ca="1">'CF(Q)'!AJ148</f>
        <v>0</v>
      </c>
      <c r="AK152" s="217">
        <f ca="1">'CF(Q)'!AK148</f>
        <v>0</v>
      </c>
      <c r="AL152" s="217">
        <f ca="1">'CF(Q)'!AL148</f>
        <v>0</v>
      </c>
      <c r="AM152" s="217">
        <f ca="1">'CF(Q)'!AM148</f>
        <v>0</v>
      </c>
      <c r="AN152" s="217">
        <f ca="1">'CF(Q)'!AN148</f>
        <v>0</v>
      </c>
      <c r="AO152" s="217">
        <f ca="1">'CF(Q)'!AO148</f>
        <v>0</v>
      </c>
      <c r="AP152" s="217">
        <f ca="1">'CF(Q)'!AP148</f>
        <v>0</v>
      </c>
      <c r="AQ152" s="217">
        <f ca="1">'CF(Q)'!AQ148</f>
        <v>0</v>
      </c>
      <c r="AR152" s="217">
        <f ca="1">'CF(Q)'!AR148</f>
        <v>0</v>
      </c>
      <c r="AS152" s="217">
        <f ca="1">'CF(Q)'!AS148</f>
        <v>0</v>
      </c>
      <c r="AT152" s="217">
        <f ca="1">'CF(Q)'!AT148</f>
        <v>0</v>
      </c>
      <c r="AU152" s="217">
        <f ca="1">'CF(Q)'!AU148</f>
        <v>0</v>
      </c>
      <c r="AV152" s="217">
        <f ca="1">'CF(Q)'!AV148</f>
        <v>0</v>
      </c>
      <c r="AW152" s="217">
        <f ca="1">'CF(Q)'!AW148</f>
        <v>0</v>
      </c>
      <c r="AX152" s="217">
        <f ca="1">'CF(Q)'!AX148</f>
        <v>0</v>
      </c>
      <c r="AY152" s="217">
        <f ca="1">'CF(Q)'!AY148</f>
        <v>0</v>
      </c>
      <c r="AZ152" s="217">
        <f ca="1">'CF(Q)'!AZ148</f>
        <v>0</v>
      </c>
      <c r="BA152" s="217">
        <f ca="1">'CF(Q)'!BA148</f>
        <v>0</v>
      </c>
      <c r="BB152" s="217">
        <f ca="1">'CF(Q)'!BB148</f>
        <v>0</v>
      </c>
      <c r="BC152" s="217">
        <f ca="1">'CF(Q)'!BC148</f>
        <v>0</v>
      </c>
      <c r="BD152" s="217">
        <f ca="1">'CF(Q)'!BD148</f>
        <v>0</v>
      </c>
      <c r="BE152" s="217">
        <f ca="1">'CF(Q)'!BE148</f>
        <v>0</v>
      </c>
      <c r="BF152" s="217">
        <f ca="1">'CF(Q)'!BF148</f>
        <v>0</v>
      </c>
      <c r="BG152" s="217">
        <f ca="1">'CF(Q)'!BG148</f>
        <v>0</v>
      </c>
      <c r="BH152" s="217">
        <f ca="1">'CF(Q)'!BH148</f>
        <v>0</v>
      </c>
      <c r="BI152" s="217">
        <f ca="1">'CF(Q)'!BI148</f>
        <v>0</v>
      </c>
      <c r="BJ152" s="217">
        <f ca="1">'CF(Q)'!BJ148</f>
        <v>0</v>
      </c>
      <c r="BK152" s="217">
        <f ca="1">'CF(Q)'!BK148</f>
        <v>0</v>
      </c>
      <c r="BL152" s="217">
        <f ca="1">'CF(Q)'!BL148</f>
        <v>0</v>
      </c>
      <c r="BM152" s="217">
        <f ca="1">'CF(Q)'!BM148</f>
        <v>0</v>
      </c>
      <c r="BN152" s="217">
        <f ca="1">'CF(Q)'!BN148</f>
        <v>0</v>
      </c>
      <c r="BO152" s="217">
        <f ca="1">'CF(Q)'!BO148</f>
        <v>0</v>
      </c>
      <c r="BP152" s="217">
        <f ca="1">'CF(Q)'!BP148</f>
        <v>0</v>
      </c>
      <c r="BQ152" s="217">
        <f ca="1">'CF(Q)'!BQ148</f>
        <v>0</v>
      </c>
      <c r="BR152" s="217">
        <f ca="1">'CF(Q)'!BR148</f>
        <v>0</v>
      </c>
      <c r="BS152" s="217">
        <f ca="1">'CF(Q)'!BS148</f>
        <v>0</v>
      </c>
      <c r="BT152" s="217">
        <f ca="1">'CF(Q)'!BT148</f>
        <v>0</v>
      </c>
      <c r="BU152" s="217">
        <f ca="1">'CF(Q)'!BU148</f>
        <v>0</v>
      </c>
      <c r="BV152" s="217">
        <f ca="1">'CF(Q)'!BV148</f>
        <v>0</v>
      </c>
      <c r="BW152" s="217">
        <f ca="1">'CF(Q)'!BW148</f>
        <v>0</v>
      </c>
      <c r="BX152" s="217">
        <f ca="1">'CF(Q)'!BX148</f>
        <v>0</v>
      </c>
      <c r="BY152" s="217">
        <f ca="1">'CF(Q)'!BY148</f>
        <v>0</v>
      </c>
      <c r="BZ152" s="217">
        <f ca="1">'CF(Q)'!BZ148</f>
        <v>0</v>
      </c>
      <c r="CA152" s="217">
        <f ca="1">'CF(Q)'!CA148</f>
        <v>0</v>
      </c>
      <c r="CB152" s="217">
        <f ca="1">'CF(Q)'!CB148</f>
        <v>0</v>
      </c>
      <c r="CC152" s="217">
        <f ca="1">'CF(Q)'!CC148</f>
        <v>0</v>
      </c>
      <c r="CD152" s="217">
        <f ca="1">'CF(Q)'!CD148</f>
        <v>0</v>
      </c>
      <c r="CE152" s="217">
        <f ca="1">'CF(Q)'!CE148</f>
        <v>0</v>
      </c>
      <c r="CF152" s="217">
        <f ca="1">'CF(Q)'!CF148</f>
        <v>0</v>
      </c>
      <c r="CG152" s="217">
        <f ca="1">'CF(Q)'!CG148</f>
        <v>0</v>
      </c>
      <c r="CH152" s="217">
        <f ca="1">'CF(Q)'!CH148</f>
        <v>0</v>
      </c>
      <c r="CI152" s="217">
        <f ca="1">'CF(Q)'!CI148</f>
        <v>0</v>
      </c>
      <c r="CJ152" s="217">
        <f ca="1">'CF(Q)'!CJ148</f>
        <v>0</v>
      </c>
      <c r="CK152" s="217">
        <f ca="1">'CF(Q)'!CK148</f>
        <v>0</v>
      </c>
      <c r="CL152" s="217">
        <f ca="1">'CF(Q)'!CL148</f>
        <v>0</v>
      </c>
      <c r="CM152" s="217">
        <f ca="1">'CF(Q)'!CM148</f>
        <v>0</v>
      </c>
      <c r="CN152" s="217">
        <f ca="1">'CF(Q)'!CN148</f>
        <v>0</v>
      </c>
      <c r="CO152" s="217">
        <f ca="1">'CF(Q)'!CO148</f>
        <v>0</v>
      </c>
      <c r="CP152" s="217">
        <f ca="1">'CF(Q)'!CP148</f>
        <v>0</v>
      </c>
      <c r="CQ152" s="217">
        <f ca="1">'CF(Q)'!CQ148</f>
        <v>0</v>
      </c>
      <c r="CR152" s="217">
        <f ca="1">'CF(Q)'!CR148</f>
        <v>0</v>
      </c>
      <c r="CS152" s="217">
        <f ca="1">'CF(Q)'!CS148</f>
        <v>0</v>
      </c>
      <c r="CT152" s="217">
        <f ca="1">'CF(Q)'!CT148</f>
        <v>0</v>
      </c>
      <c r="CU152" s="217">
        <f ca="1">'CF(Q)'!CU148</f>
        <v>0</v>
      </c>
      <c r="CV152" s="217">
        <f ca="1">'CF(Q)'!CV148</f>
        <v>0</v>
      </c>
      <c r="CW152" s="217">
        <f ca="1">'CF(Q)'!CW148</f>
        <v>0</v>
      </c>
      <c r="CX152" s="217">
        <f ca="1">'CF(Q)'!CX148</f>
        <v>0</v>
      </c>
      <c r="CY152" s="217">
        <f ca="1">'CF(Q)'!CY148</f>
        <v>0</v>
      </c>
      <c r="CZ152" s="217">
        <f ca="1">'CF(Q)'!CZ148</f>
        <v>0</v>
      </c>
      <c r="DA152" s="217">
        <f ca="1">'CF(Q)'!DA148</f>
        <v>0</v>
      </c>
      <c r="DB152" s="217">
        <f ca="1">'CF(Q)'!DB148</f>
        <v>0</v>
      </c>
      <c r="DC152" s="217">
        <f ca="1">'CF(Q)'!DC148</f>
        <v>0</v>
      </c>
      <c r="DD152" s="217">
        <f ca="1">'CF(Q)'!DD148</f>
        <v>0</v>
      </c>
      <c r="DE152" s="217">
        <f ca="1">'CF(Q)'!DE148</f>
        <v>0</v>
      </c>
      <c r="DF152" s="217">
        <f ca="1">'CF(Q)'!DF148</f>
        <v>0</v>
      </c>
      <c r="DG152" s="217">
        <f ca="1">'CF(Q)'!DG148</f>
        <v>0</v>
      </c>
      <c r="DH152" s="217">
        <f ca="1">'CF(Q)'!DH148</f>
        <v>0</v>
      </c>
      <c r="DI152" s="217">
        <f ca="1">'CF(Q)'!DI148</f>
        <v>0</v>
      </c>
      <c r="DJ152" s="217">
        <f ca="1">'CF(Q)'!DJ148</f>
        <v>0</v>
      </c>
      <c r="DK152" s="217">
        <f ca="1">'CF(Q)'!DK148</f>
        <v>0</v>
      </c>
      <c r="DL152" s="217">
        <f ca="1">'CF(Q)'!DL148</f>
        <v>0</v>
      </c>
      <c r="DM152" s="217">
        <f ca="1">'CF(Q)'!DM148</f>
        <v>0</v>
      </c>
      <c r="DN152" s="217">
        <f ca="1">'CF(Q)'!DN148</f>
        <v>0</v>
      </c>
      <c r="DO152" s="217">
        <f ca="1">'CF(Q)'!DO148</f>
        <v>0</v>
      </c>
      <c r="DP152" s="217">
        <f ca="1">'CF(Q)'!DP148</f>
        <v>0</v>
      </c>
      <c r="DQ152" s="217">
        <f ca="1">'CF(Q)'!DQ148</f>
        <v>0</v>
      </c>
      <c r="DR152" s="217">
        <f ca="1">'CF(Q)'!DR148</f>
        <v>0</v>
      </c>
      <c r="DS152" s="217">
        <f ca="1">'CF(Q)'!DS148</f>
        <v>0</v>
      </c>
      <c r="DT152" s="217">
        <f ca="1">'CF(Q)'!DT148</f>
        <v>0</v>
      </c>
      <c r="DU152" s="217">
        <f ca="1">'CF(Q)'!DU148</f>
        <v>0</v>
      </c>
      <c r="DV152" s="217">
        <f ca="1">'CF(Q)'!DV148</f>
        <v>0</v>
      </c>
      <c r="DW152" s="217">
        <f ca="1">'CF(Q)'!DW148</f>
        <v>0</v>
      </c>
      <c r="DX152" s="217">
        <f ca="1">'CF(Q)'!DX148</f>
        <v>0</v>
      </c>
      <c r="DY152" s="217">
        <f ca="1">'CF(Q)'!DY148</f>
        <v>0</v>
      </c>
      <c r="DZ152" s="217">
        <f ca="1">'CF(Q)'!DZ148</f>
        <v>0</v>
      </c>
      <c r="EA152" s="217">
        <f ca="1">'CF(Q)'!EA148</f>
        <v>0</v>
      </c>
      <c r="EB152" s="217">
        <f ca="1">'CF(Q)'!EB148</f>
        <v>0</v>
      </c>
      <c r="EC152" s="217">
        <f ca="1">'CF(Q)'!EC148</f>
        <v>0</v>
      </c>
      <c r="ED152" s="217">
        <f ca="1">'CF(Q)'!ED148</f>
        <v>0</v>
      </c>
      <c r="EE152" s="217">
        <f ca="1">'CF(Q)'!EE148</f>
        <v>0</v>
      </c>
      <c r="EF152" s="217">
        <f ca="1">'CF(Q)'!EF148</f>
        <v>0</v>
      </c>
      <c r="EG152" s="217">
        <f ca="1">'CF(Q)'!EG148</f>
        <v>0</v>
      </c>
      <c r="EH152" s="217">
        <f ca="1">'CF(Q)'!EH148</f>
        <v>0</v>
      </c>
      <c r="EI152" s="217">
        <f ca="1">'CF(Q)'!EI148</f>
        <v>0</v>
      </c>
      <c r="EJ152" s="217">
        <f ca="1">'CF(Q)'!EJ148</f>
        <v>0</v>
      </c>
      <c r="EK152" s="217">
        <f ca="1">'CF(Q)'!EK148</f>
        <v>0</v>
      </c>
      <c r="EL152" s="217">
        <f ca="1">'CF(Q)'!EL148</f>
        <v>0</v>
      </c>
      <c r="EM152" s="217">
        <f ca="1">'CF(Q)'!EM148</f>
        <v>0</v>
      </c>
      <c r="EN152" s="217">
        <f ca="1">'CF(Q)'!EN148</f>
        <v>0</v>
      </c>
      <c r="EO152" s="217">
        <f ca="1">'CF(Q)'!EO148</f>
        <v>0</v>
      </c>
      <c r="EP152" s="217">
        <f ca="1">'CF(Q)'!EP148</f>
        <v>0</v>
      </c>
    </row>
    <row r="153" spans="2:146" ht="14.1" customHeight="1">
      <c r="B153" s="30" t="s">
        <v>22</v>
      </c>
      <c r="C153" s="46"/>
      <c r="D153" s="356" t="s">
        <v>97</v>
      </c>
      <c r="E153" s="237">
        <f ca="1">SUM(G153:EP153)</f>
        <v>35000</v>
      </c>
      <c r="F153" s="237"/>
      <c r="G153" s="237"/>
      <c r="H153" s="237">
        <f>'CF(Q)'!H149+'CF(Q)'!H150</f>
        <v>0</v>
      </c>
      <c r="I153" s="237">
        <f>'CF(Q)'!I149+'CF(Q)'!I150</f>
        <v>0</v>
      </c>
      <c r="J153" s="237">
        <f>'CF(Q)'!J149+'CF(Q)'!J150</f>
        <v>0</v>
      </c>
      <c r="K153" s="237">
        <f ca="1">'CF(Q)'!K149+'CF(Q)'!K150</f>
        <v>0</v>
      </c>
      <c r="L153" s="237">
        <f ca="1">'CF(Q)'!L149+'CF(Q)'!L150</f>
        <v>0</v>
      </c>
      <c r="M153" s="237">
        <f ca="1">'CF(Q)'!M149+'CF(Q)'!M150</f>
        <v>0</v>
      </c>
      <c r="N153" s="237">
        <f ca="1">'CF(Q)'!N149+'CF(Q)'!N150</f>
        <v>0</v>
      </c>
      <c r="O153" s="237">
        <f ca="1">'CF(Q)'!O149+'CF(Q)'!O150</f>
        <v>0</v>
      </c>
      <c r="P153" s="237">
        <f ca="1">'CF(Q)'!P149+'CF(Q)'!P150</f>
        <v>0</v>
      </c>
      <c r="Q153" s="237">
        <f ca="1">'CF(Q)'!Q149+'CF(Q)'!Q150</f>
        <v>0</v>
      </c>
      <c r="R153" s="237">
        <f ca="1">'CF(Q)'!R149+'CF(Q)'!R150</f>
        <v>0</v>
      </c>
      <c r="S153" s="237">
        <f ca="1">'CF(Q)'!S149+'CF(Q)'!S150</f>
        <v>0</v>
      </c>
      <c r="T153" s="237">
        <f ca="1">'CF(Q)'!T149+'CF(Q)'!T150</f>
        <v>0</v>
      </c>
      <c r="U153" s="237">
        <f ca="1">'CF(Q)'!U149+'CF(Q)'!U150</f>
        <v>1071.8749999999966</v>
      </c>
      <c r="V153" s="237">
        <f ca="1">'CF(Q)'!V149+'CF(Q)'!V150</f>
        <v>735</v>
      </c>
      <c r="W153" s="237">
        <f ca="1">'CF(Q)'!W149+'CF(Q)'!W150</f>
        <v>455</v>
      </c>
      <c r="X153" s="237">
        <f ca="1">'CF(Q)'!X149+'CF(Q)'!X150</f>
        <v>455</v>
      </c>
      <c r="Y153" s="237">
        <f ca="1">'CF(Q)'!Y149+'CF(Q)'!Y150</f>
        <v>490</v>
      </c>
      <c r="Z153" s="237">
        <f ca="1">'CF(Q)'!Z149+'CF(Q)'!Z150</f>
        <v>490</v>
      </c>
      <c r="AA153" s="237">
        <f ca="1">'CF(Q)'!AA149+'CF(Q)'!AA150</f>
        <v>490</v>
      </c>
      <c r="AB153" s="237">
        <f ca="1">'CF(Q)'!AB149+'CF(Q)'!AB150</f>
        <v>490</v>
      </c>
      <c r="AC153" s="237">
        <f ca="1">'CF(Q)'!AC149+'CF(Q)'!AC150</f>
        <v>490</v>
      </c>
      <c r="AD153" s="237">
        <f ca="1">'CF(Q)'!AD149+'CF(Q)'!AD150</f>
        <v>490</v>
      </c>
      <c r="AE153" s="237">
        <f ca="1">'CF(Q)'!AE149+'CF(Q)'!AE150</f>
        <v>490</v>
      </c>
      <c r="AF153" s="237">
        <f ca="1">'CF(Q)'!AF149+'CF(Q)'!AF150</f>
        <v>525</v>
      </c>
      <c r="AG153" s="237">
        <f ca="1">'CF(Q)'!AG149+'CF(Q)'!AG150</f>
        <v>525</v>
      </c>
      <c r="AH153" s="237">
        <f ca="1">'CF(Q)'!AH149+'CF(Q)'!AH150</f>
        <v>525</v>
      </c>
      <c r="AI153" s="237">
        <f ca="1">'CF(Q)'!AI149+'CF(Q)'!AI150</f>
        <v>525</v>
      </c>
      <c r="AJ153" s="237">
        <f ca="1">'CF(Q)'!AJ149+'CF(Q)'!AJ150</f>
        <v>525</v>
      </c>
      <c r="AK153" s="237">
        <f ca="1">'CF(Q)'!AK149+'CF(Q)'!AK150</f>
        <v>525</v>
      </c>
      <c r="AL153" s="237">
        <f ca="1">'CF(Q)'!AL149+'CF(Q)'!AL150</f>
        <v>546.875</v>
      </c>
      <c r="AM153" s="237">
        <f ca="1">'CF(Q)'!AM149+'CF(Q)'!AM150</f>
        <v>546.875</v>
      </c>
      <c r="AN153" s="237">
        <f ca="1">'CF(Q)'!AN149+'CF(Q)'!AN150</f>
        <v>546.875</v>
      </c>
      <c r="AO153" s="237">
        <f ca="1">'CF(Q)'!AO149+'CF(Q)'!AO150</f>
        <v>546.875</v>
      </c>
      <c r="AP153" s="237">
        <f ca="1">'CF(Q)'!AP149+'CF(Q)'!AP150</f>
        <v>546.875</v>
      </c>
      <c r="AQ153" s="237">
        <f ca="1">'CF(Q)'!AQ149+'CF(Q)'!AQ150</f>
        <v>546.875</v>
      </c>
      <c r="AR153" s="237">
        <f ca="1">'CF(Q)'!AR149+'CF(Q)'!AR150</f>
        <v>546.875</v>
      </c>
      <c r="AS153" s="237">
        <f ca="1">'CF(Q)'!AS149+'CF(Q)'!AS150</f>
        <v>546.875</v>
      </c>
      <c r="AT153" s="237">
        <f ca="1">'CF(Q)'!AT149+'CF(Q)'!AT150</f>
        <v>546.875</v>
      </c>
      <c r="AU153" s="237">
        <f ca="1">'CF(Q)'!AU149+'CF(Q)'!AU150</f>
        <v>546.875</v>
      </c>
      <c r="AV153" s="237">
        <f ca="1">'CF(Q)'!AV149+'CF(Q)'!AV150</f>
        <v>546.875</v>
      </c>
      <c r="AW153" s="237">
        <f ca="1">'CF(Q)'!AW149+'CF(Q)'!AW150</f>
        <v>546.875</v>
      </c>
      <c r="AX153" s="237">
        <f ca="1">'CF(Q)'!AX149+'CF(Q)'!AX150</f>
        <v>546.875</v>
      </c>
      <c r="AY153" s="237">
        <f ca="1">'CF(Q)'!AY149+'CF(Q)'!AY150</f>
        <v>546.875</v>
      </c>
      <c r="AZ153" s="237">
        <f ca="1">'CF(Q)'!AZ149+'CF(Q)'!AZ150</f>
        <v>546.875</v>
      </c>
      <c r="BA153" s="237">
        <f ca="1">'CF(Q)'!BA149+'CF(Q)'!BA150</f>
        <v>546.875</v>
      </c>
      <c r="BB153" s="237">
        <f ca="1">'CF(Q)'!BB149+'CF(Q)'!BB150</f>
        <v>546.875</v>
      </c>
      <c r="BC153" s="237">
        <f ca="1">'CF(Q)'!BC149+'CF(Q)'!BC150</f>
        <v>546.875</v>
      </c>
      <c r="BD153" s="237">
        <f ca="1">'CF(Q)'!BD149+'CF(Q)'!BD150</f>
        <v>546.875</v>
      </c>
      <c r="BE153" s="237">
        <f ca="1">'CF(Q)'!BE149+'CF(Q)'!BE150</f>
        <v>546.875</v>
      </c>
      <c r="BF153" s="237">
        <f ca="1">'CF(Q)'!BF149+'CF(Q)'!BF150</f>
        <v>546.875</v>
      </c>
      <c r="BG153" s="237">
        <f ca="1">'CF(Q)'!BG149+'CF(Q)'!BG150</f>
        <v>546.875</v>
      </c>
      <c r="BH153" s="237">
        <f ca="1">'CF(Q)'!BH149+'CF(Q)'!BH150</f>
        <v>546.875</v>
      </c>
      <c r="BI153" s="237">
        <f ca="1">'CF(Q)'!BI149+'CF(Q)'!BI150</f>
        <v>546.875</v>
      </c>
      <c r="BJ153" s="237">
        <f ca="1">'CF(Q)'!BJ149+'CF(Q)'!BJ150</f>
        <v>546.875</v>
      </c>
      <c r="BK153" s="237">
        <f ca="1">'CF(Q)'!BK149+'CF(Q)'!BK150</f>
        <v>546.875</v>
      </c>
      <c r="BL153" s="237">
        <f ca="1">'CF(Q)'!BL149+'CF(Q)'!BL150</f>
        <v>546.875</v>
      </c>
      <c r="BM153" s="237">
        <f ca="1">'CF(Q)'!BM149+'CF(Q)'!BM150</f>
        <v>546.875</v>
      </c>
      <c r="BN153" s="237">
        <f ca="1">'CF(Q)'!BN149+'CF(Q)'!BN150</f>
        <v>546.875</v>
      </c>
      <c r="BO153" s="237">
        <f ca="1">'CF(Q)'!BO149+'CF(Q)'!BO150</f>
        <v>546.875</v>
      </c>
      <c r="BP153" s="237">
        <f ca="1">'CF(Q)'!BP149+'CF(Q)'!BP150</f>
        <v>546.875</v>
      </c>
      <c r="BQ153" s="237">
        <f ca="1">'CF(Q)'!BQ149+'CF(Q)'!BQ150</f>
        <v>546.875</v>
      </c>
      <c r="BR153" s="237">
        <f ca="1">'CF(Q)'!BR149+'CF(Q)'!BR150</f>
        <v>546.875</v>
      </c>
      <c r="BS153" s="237">
        <f ca="1">'CF(Q)'!BS149+'CF(Q)'!BS150</f>
        <v>546.875</v>
      </c>
      <c r="BT153" s="237">
        <f ca="1">'CF(Q)'!BT149+'CF(Q)'!BT150</f>
        <v>546.875</v>
      </c>
      <c r="BU153" s="237">
        <f ca="1">'CF(Q)'!BU149+'CF(Q)'!BU150</f>
        <v>546.875</v>
      </c>
      <c r="BV153" s="237">
        <f ca="1">'CF(Q)'!BV149+'CF(Q)'!BV150</f>
        <v>546.875</v>
      </c>
      <c r="BW153" s="237">
        <f ca="1">'CF(Q)'!BW149+'CF(Q)'!BW150</f>
        <v>546.875</v>
      </c>
      <c r="BX153" s="237">
        <f ca="1">'CF(Q)'!BX149+'CF(Q)'!BX150</f>
        <v>546.875</v>
      </c>
      <c r="BY153" s="237">
        <f ca="1">'CF(Q)'!BY149+'CF(Q)'!BY150</f>
        <v>546.875</v>
      </c>
      <c r="BZ153" s="237">
        <f ca="1">'CF(Q)'!BZ149+'CF(Q)'!BZ150</f>
        <v>546.875</v>
      </c>
      <c r="CA153" s="237">
        <f ca="1">'CF(Q)'!CA149+'CF(Q)'!CA150</f>
        <v>546.875</v>
      </c>
      <c r="CB153" s="237">
        <f ca="1">'CF(Q)'!CB149+'CF(Q)'!CB150</f>
        <v>546.875</v>
      </c>
      <c r="CC153" s="237">
        <f ca="1">'CF(Q)'!CC149+'CF(Q)'!CC150</f>
        <v>546.875</v>
      </c>
      <c r="CD153" s="237">
        <f ca="1">'CF(Q)'!CD149+'CF(Q)'!CD150</f>
        <v>546.875</v>
      </c>
      <c r="CE153" s="237">
        <f ca="1">'CF(Q)'!CE149+'CF(Q)'!CE150</f>
        <v>546.875</v>
      </c>
      <c r="CF153" s="237">
        <f ca="1">'CF(Q)'!CF149+'CF(Q)'!CF150</f>
        <v>546.875</v>
      </c>
      <c r="CG153" s="237">
        <f ca="1">'CF(Q)'!CG149+'CF(Q)'!CG150</f>
        <v>0</v>
      </c>
      <c r="CH153" s="237">
        <f ca="1">'CF(Q)'!CH149+'CF(Q)'!CH150</f>
        <v>0</v>
      </c>
      <c r="CI153" s="237">
        <f ca="1">'CF(Q)'!CI149+'CF(Q)'!CI150</f>
        <v>0</v>
      </c>
      <c r="CJ153" s="237">
        <f ca="1">'CF(Q)'!CJ149+'CF(Q)'!CJ150</f>
        <v>0</v>
      </c>
      <c r="CK153" s="237">
        <f ca="1">'CF(Q)'!CK149+'CF(Q)'!CK150</f>
        <v>0</v>
      </c>
      <c r="CL153" s="237">
        <f ca="1">'CF(Q)'!CL149+'CF(Q)'!CL150</f>
        <v>0</v>
      </c>
      <c r="CM153" s="237">
        <f ca="1">'CF(Q)'!CM149+'CF(Q)'!CM150</f>
        <v>0</v>
      </c>
      <c r="CN153" s="237">
        <f ca="1">'CF(Q)'!CN149+'CF(Q)'!CN150</f>
        <v>0</v>
      </c>
      <c r="CO153" s="237">
        <f ca="1">'CF(Q)'!CO149+'CF(Q)'!CO150</f>
        <v>0</v>
      </c>
      <c r="CP153" s="237">
        <f ca="1">'CF(Q)'!CP149+'CF(Q)'!CP150</f>
        <v>0</v>
      </c>
      <c r="CQ153" s="237">
        <f ca="1">'CF(Q)'!CQ149+'CF(Q)'!CQ150</f>
        <v>0</v>
      </c>
      <c r="CR153" s="237">
        <f ca="1">'CF(Q)'!CR149+'CF(Q)'!CR150</f>
        <v>0</v>
      </c>
      <c r="CS153" s="237">
        <f ca="1">'CF(Q)'!CS149+'CF(Q)'!CS150</f>
        <v>0</v>
      </c>
      <c r="CT153" s="237">
        <f ca="1">'CF(Q)'!CT149+'CF(Q)'!CT150</f>
        <v>0</v>
      </c>
      <c r="CU153" s="237">
        <f ca="1">'CF(Q)'!CU149+'CF(Q)'!CU150</f>
        <v>0</v>
      </c>
      <c r="CV153" s="237">
        <f ca="1">'CF(Q)'!CV149+'CF(Q)'!CV150</f>
        <v>0</v>
      </c>
      <c r="CW153" s="237">
        <f ca="1">'CF(Q)'!CW149+'CF(Q)'!CW150</f>
        <v>0</v>
      </c>
      <c r="CX153" s="237">
        <f ca="1">'CF(Q)'!CX149+'CF(Q)'!CX150</f>
        <v>0</v>
      </c>
      <c r="CY153" s="237">
        <f ca="1">'CF(Q)'!CY149+'CF(Q)'!CY150</f>
        <v>0</v>
      </c>
      <c r="CZ153" s="237">
        <f ca="1">'CF(Q)'!CZ149+'CF(Q)'!CZ150</f>
        <v>0</v>
      </c>
      <c r="DA153" s="237">
        <f ca="1">'CF(Q)'!DA149+'CF(Q)'!DA150</f>
        <v>0</v>
      </c>
      <c r="DB153" s="237">
        <f ca="1">'CF(Q)'!DB149+'CF(Q)'!DB150</f>
        <v>0</v>
      </c>
      <c r="DC153" s="237">
        <f ca="1">'CF(Q)'!DC149+'CF(Q)'!DC150</f>
        <v>0</v>
      </c>
      <c r="DD153" s="237">
        <f ca="1">'CF(Q)'!DD149+'CF(Q)'!DD150</f>
        <v>0</v>
      </c>
      <c r="DE153" s="237">
        <f ca="1">'CF(Q)'!DE149+'CF(Q)'!DE150</f>
        <v>0</v>
      </c>
      <c r="DF153" s="237">
        <f ca="1">'CF(Q)'!DF149+'CF(Q)'!DF150</f>
        <v>0</v>
      </c>
      <c r="DG153" s="237">
        <f ca="1">'CF(Q)'!DG149+'CF(Q)'!DG150</f>
        <v>0</v>
      </c>
      <c r="DH153" s="237">
        <f ca="1">'CF(Q)'!DH149+'CF(Q)'!DH150</f>
        <v>0</v>
      </c>
      <c r="DI153" s="237">
        <f ca="1">'CF(Q)'!DI149+'CF(Q)'!DI150</f>
        <v>0</v>
      </c>
      <c r="DJ153" s="237">
        <f ca="1">'CF(Q)'!DJ149+'CF(Q)'!DJ150</f>
        <v>0</v>
      </c>
      <c r="DK153" s="237">
        <f ca="1">'CF(Q)'!DK149+'CF(Q)'!DK150</f>
        <v>0</v>
      </c>
      <c r="DL153" s="237">
        <f ca="1">'CF(Q)'!DL149+'CF(Q)'!DL150</f>
        <v>0</v>
      </c>
      <c r="DM153" s="237">
        <f ca="1">'CF(Q)'!DM149+'CF(Q)'!DM150</f>
        <v>0</v>
      </c>
      <c r="DN153" s="237">
        <f ca="1">'CF(Q)'!DN149+'CF(Q)'!DN150</f>
        <v>0</v>
      </c>
      <c r="DO153" s="237">
        <f ca="1">'CF(Q)'!DO149+'CF(Q)'!DO150</f>
        <v>0</v>
      </c>
      <c r="DP153" s="237">
        <f ca="1">'CF(Q)'!DP149+'CF(Q)'!DP150</f>
        <v>0</v>
      </c>
      <c r="DQ153" s="237">
        <f ca="1">'CF(Q)'!DQ149+'CF(Q)'!DQ150</f>
        <v>0</v>
      </c>
      <c r="DR153" s="237">
        <f ca="1">'CF(Q)'!DR149+'CF(Q)'!DR150</f>
        <v>0</v>
      </c>
      <c r="DS153" s="237">
        <f ca="1">'CF(Q)'!DS149+'CF(Q)'!DS150</f>
        <v>0</v>
      </c>
      <c r="DT153" s="237">
        <f ca="1">'CF(Q)'!DT149+'CF(Q)'!DT150</f>
        <v>0</v>
      </c>
      <c r="DU153" s="237">
        <f ca="1">'CF(Q)'!DU149+'CF(Q)'!DU150</f>
        <v>0</v>
      </c>
      <c r="DV153" s="237">
        <f ca="1">'CF(Q)'!DV149+'CF(Q)'!DV150</f>
        <v>0</v>
      </c>
      <c r="DW153" s="237">
        <f ca="1">'CF(Q)'!DW149+'CF(Q)'!DW150</f>
        <v>0</v>
      </c>
      <c r="DX153" s="237">
        <f ca="1">'CF(Q)'!DX149+'CF(Q)'!DX150</f>
        <v>0</v>
      </c>
      <c r="DY153" s="237">
        <f ca="1">'CF(Q)'!DY149+'CF(Q)'!DY150</f>
        <v>0</v>
      </c>
      <c r="DZ153" s="237">
        <f ca="1">'CF(Q)'!DZ149+'CF(Q)'!DZ150</f>
        <v>0</v>
      </c>
      <c r="EA153" s="237">
        <f ca="1">'CF(Q)'!EA149+'CF(Q)'!EA150</f>
        <v>0</v>
      </c>
      <c r="EB153" s="237">
        <f ca="1">'CF(Q)'!EB149+'CF(Q)'!EB150</f>
        <v>0</v>
      </c>
      <c r="EC153" s="237">
        <f ca="1">'CF(Q)'!EC149+'CF(Q)'!EC150</f>
        <v>0</v>
      </c>
      <c r="ED153" s="237">
        <f ca="1">'CF(Q)'!ED149+'CF(Q)'!ED150</f>
        <v>0</v>
      </c>
      <c r="EE153" s="237">
        <f ca="1">'CF(Q)'!EE149+'CF(Q)'!EE150</f>
        <v>0</v>
      </c>
      <c r="EF153" s="237">
        <f ca="1">'CF(Q)'!EF149+'CF(Q)'!EF150</f>
        <v>0</v>
      </c>
      <c r="EG153" s="237">
        <f ca="1">'CF(Q)'!EG149+'CF(Q)'!EG150</f>
        <v>0</v>
      </c>
      <c r="EH153" s="237">
        <f ca="1">'CF(Q)'!EH149+'CF(Q)'!EH150</f>
        <v>0</v>
      </c>
      <c r="EI153" s="237">
        <f ca="1">'CF(Q)'!EI149+'CF(Q)'!EI150</f>
        <v>0</v>
      </c>
      <c r="EJ153" s="237">
        <f ca="1">'CF(Q)'!EJ149+'CF(Q)'!EJ150</f>
        <v>0</v>
      </c>
      <c r="EK153" s="237">
        <f ca="1">'CF(Q)'!EK149+'CF(Q)'!EK150</f>
        <v>0</v>
      </c>
      <c r="EL153" s="237">
        <f ca="1">'CF(Q)'!EL149+'CF(Q)'!EL150</f>
        <v>0</v>
      </c>
      <c r="EM153" s="237">
        <f ca="1">'CF(Q)'!EM149+'CF(Q)'!EM150</f>
        <v>0</v>
      </c>
      <c r="EN153" s="237">
        <f ca="1">'CF(Q)'!EN149+'CF(Q)'!EN150</f>
        <v>0</v>
      </c>
      <c r="EO153" s="237">
        <f ca="1">'CF(Q)'!EO149+'CF(Q)'!EO150</f>
        <v>0</v>
      </c>
      <c r="EP153" s="237">
        <f ca="1">'CF(Q)'!EP149+'CF(Q)'!EP150</f>
        <v>0</v>
      </c>
    </row>
    <row r="154" spans="2:146" ht="14.1" customHeight="1">
      <c r="B154" s="20" t="s">
        <v>23</v>
      </c>
      <c r="D154" s="306" t="s">
        <v>97</v>
      </c>
      <c r="E154" s="71"/>
      <c r="F154" s="71"/>
      <c r="G154" s="71"/>
      <c r="H154" s="12">
        <f t="shared" ref="H154:BS154" ca="1" si="1625">IF(ABS(H151+H152-H153)&lt;0.0001,0,H151+H152-H153)</f>
        <v>0</v>
      </c>
      <c r="I154" s="12">
        <f t="shared" ca="1" si="1625"/>
        <v>0</v>
      </c>
      <c r="J154" s="12">
        <f t="shared" ca="1" si="1625"/>
        <v>0</v>
      </c>
      <c r="K154" s="12">
        <f t="shared" ca="1" si="1625"/>
        <v>0</v>
      </c>
      <c r="L154" s="12">
        <f t="shared" ref="L154" ca="1" si="1626">IF(ABS(L151+L152-L153)&lt;0.0001,0,L151+L152-L153)</f>
        <v>0</v>
      </c>
      <c r="M154" s="12">
        <f t="shared" ca="1" si="1625"/>
        <v>0</v>
      </c>
      <c r="N154" s="12">
        <f t="shared" ca="1" si="1625"/>
        <v>0</v>
      </c>
      <c r="O154" s="12">
        <f t="shared" ca="1" si="1625"/>
        <v>0</v>
      </c>
      <c r="P154" s="12">
        <f t="shared" ca="1" si="1625"/>
        <v>1261.0897074395834</v>
      </c>
      <c r="Q154" s="12">
        <f t="shared" ca="1" si="1625"/>
        <v>35000</v>
      </c>
      <c r="R154" s="12">
        <f t="shared" ca="1" si="1625"/>
        <v>35000</v>
      </c>
      <c r="S154" s="12">
        <f t="shared" ca="1" si="1625"/>
        <v>35000</v>
      </c>
      <c r="T154" s="12">
        <f t="shared" ca="1" si="1625"/>
        <v>35000</v>
      </c>
      <c r="U154" s="12">
        <f t="shared" ca="1" si="1625"/>
        <v>33928.125</v>
      </c>
      <c r="V154" s="12">
        <f t="shared" ca="1" si="1625"/>
        <v>33193.125</v>
      </c>
      <c r="W154" s="12">
        <f t="shared" ca="1" si="1625"/>
        <v>32738.125</v>
      </c>
      <c r="X154" s="12">
        <f t="shared" ca="1" si="1625"/>
        <v>32283.125</v>
      </c>
      <c r="Y154" s="12">
        <f t="shared" ca="1" si="1625"/>
        <v>31793.125</v>
      </c>
      <c r="Z154" s="12">
        <f t="shared" ca="1" si="1625"/>
        <v>31303.125</v>
      </c>
      <c r="AA154" s="12">
        <f t="shared" ca="1" si="1625"/>
        <v>30813.125</v>
      </c>
      <c r="AB154" s="12">
        <f t="shared" ca="1" si="1625"/>
        <v>30323.125</v>
      </c>
      <c r="AC154" s="12">
        <f t="shared" ca="1" si="1625"/>
        <v>29833.125</v>
      </c>
      <c r="AD154" s="12">
        <f t="shared" ca="1" si="1625"/>
        <v>29343.125</v>
      </c>
      <c r="AE154" s="12">
        <f t="shared" ca="1" si="1625"/>
        <v>28853.125</v>
      </c>
      <c r="AF154" s="12">
        <f t="shared" ca="1" si="1625"/>
        <v>28328.125</v>
      </c>
      <c r="AG154" s="12">
        <f t="shared" ca="1" si="1625"/>
        <v>27803.125</v>
      </c>
      <c r="AH154" s="12">
        <f t="shared" ca="1" si="1625"/>
        <v>27278.125</v>
      </c>
      <c r="AI154" s="12">
        <f t="shared" ca="1" si="1625"/>
        <v>26753.125</v>
      </c>
      <c r="AJ154" s="12">
        <f t="shared" ca="1" si="1625"/>
        <v>26228.125</v>
      </c>
      <c r="AK154" s="12">
        <f t="shared" ca="1" si="1625"/>
        <v>25703.125</v>
      </c>
      <c r="AL154" s="12">
        <f t="shared" ca="1" si="1625"/>
        <v>25156.25</v>
      </c>
      <c r="AM154" s="12">
        <f t="shared" ca="1" si="1625"/>
        <v>24609.375</v>
      </c>
      <c r="AN154" s="12">
        <f t="shared" ca="1" si="1625"/>
        <v>24062.5</v>
      </c>
      <c r="AO154" s="12">
        <f t="shared" ca="1" si="1625"/>
        <v>23515.625</v>
      </c>
      <c r="AP154" s="12">
        <f t="shared" ca="1" si="1625"/>
        <v>22968.75</v>
      </c>
      <c r="AQ154" s="12">
        <f t="shared" ca="1" si="1625"/>
        <v>22421.875</v>
      </c>
      <c r="AR154" s="12">
        <f t="shared" ca="1" si="1625"/>
        <v>21875</v>
      </c>
      <c r="AS154" s="12">
        <f t="shared" ca="1" si="1625"/>
        <v>21328.125</v>
      </c>
      <c r="AT154" s="12">
        <f t="shared" ca="1" si="1625"/>
        <v>20781.25</v>
      </c>
      <c r="AU154" s="12">
        <f t="shared" ca="1" si="1625"/>
        <v>20234.375</v>
      </c>
      <c r="AV154" s="12">
        <f t="shared" ca="1" si="1625"/>
        <v>19687.5</v>
      </c>
      <c r="AW154" s="12">
        <f t="shared" ca="1" si="1625"/>
        <v>19140.625</v>
      </c>
      <c r="AX154" s="12">
        <f t="shared" ca="1" si="1625"/>
        <v>18593.75</v>
      </c>
      <c r="AY154" s="12">
        <f t="shared" ca="1" si="1625"/>
        <v>18046.875</v>
      </c>
      <c r="AZ154" s="12">
        <f t="shared" ca="1" si="1625"/>
        <v>17500</v>
      </c>
      <c r="BA154" s="12">
        <f t="shared" ca="1" si="1625"/>
        <v>16953.125</v>
      </c>
      <c r="BB154" s="12">
        <f t="shared" ca="1" si="1625"/>
        <v>16406.25</v>
      </c>
      <c r="BC154" s="12">
        <f t="shared" ca="1" si="1625"/>
        <v>15859.375</v>
      </c>
      <c r="BD154" s="12">
        <f t="shared" ca="1" si="1625"/>
        <v>15312.5</v>
      </c>
      <c r="BE154" s="12">
        <f t="shared" ca="1" si="1625"/>
        <v>14765.625</v>
      </c>
      <c r="BF154" s="12">
        <f t="shared" ca="1" si="1625"/>
        <v>14218.75</v>
      </c>
      <c r="BG154" s="12">
        <f t="shared" ca="1" si="1625"/>
        <v>13671.875</v>
      </c>
      <c r="BH154" s="12">
        <f t="shared" ca="1" si="1625"/>
        <v>13125</v>
      </c>
      <c r="BI154" s="12">
        <f t="shared" ca="1" si="1625"/>
        <v>12578.125</v>
      </c>
      <c r="BJ154" s="12">
        <f t="shared" ca="1" si="1625"/>
        <v>12031.25</v>
      </c>
      <c r="BK154" s="12">
        <f t="shared" ca="1" si="1625"/>
        <v>11484.375</v>
      </c>
      <c r="BL154" s="12">
        <f t="shared" ca="1" si="1625"/>
        <v>10937.5</v>
      </c>
      <c r="BM154" s="12">
        <f t="shared" ca="1" si="1625"/>
        <v>10390.625</v>
      </c>
      <c r="BN154" s="12">
        <f t="shared" ca="1" si="1625"/>
        <v>9843.75</v>
      </c>
      <c r="BO154" s="12">
        <f t="shared" ca="1" si="1625"/>
        <v>9296.875</v>
      </c>
      <c r="BP154" s="12">
        <f t="shared" ca="1" si="1625"/>
        <v>8750</v>
      </c>
      <c r="BQ154" s="12">
        <f t="shared" ca="1" si="1625"/>
        <v>8203.125</v>
      </c>
      <c r="BR154" s="12">
        <f t="shared" ca="1" si="1625"/>
        <v>7656.25</v>
      </c>
      <c r="BS154" s="12">
        <f t="shared" ca="1" si="1625"/>
        <v>7109.375</v>
      </c>
      <c r="BT154" s="12">
        <f t="shared" ref="BT154:DG154" ca="1" si="1627">IF(ABS(BT151+BT152-BT153)&lt;0.0001,0,BT151+BT152-BT153)</f>
        <v>6562.5</v>
      </c>
      <c r="BU154" s="12">
        <f t="shared" ca="1" si="1627"/>
        <v>6015.625</v>
      </c>
      <c r="BV154" s="12">
        <f t="shared" ca="1" si="1627"/>
        <v>5468.75</v>
      </c>
      <c r="BW154" s="12">
        <f t="shared" ca="1" si="1627"/>
        <v>4921.875</v>
      </c>
      <c r="BX154" s="12">
        <f t="shared" ca="1" si="1627"/>
        <v>4375</v>
      </c>
      <c r="BY154" s="12">
        <f t="shared" ca="1" si="1627"/>
        <v>3828.125</v>
      </c>
      <c r="BZ154" s="12">
        <f t="shared" ca="1" si="1627"/>
        <v>3281.25</v>
      </c>
      <c r="CA154" s="12">
        <f t="shared" ca="1" si="1627"/>
        <v>2734.375</v>
      </c>
      <c r="CB154" s="12">
        <f t="shared" ca="1" si="1627"/>
        <v>2187.5</v>
      </c>
      <c r="CC154" s="12">
        <f t="shared" ca="1" si="1627"/>
        <v>1640.625</v>
      </c>
      <c r="CD154" s="12">
        <f t="shared" ca="1" si="1627"/>
        <v>1093.75</v>
      </c>
      <c r="CE154" s="12">
        <f t="shared" ca="1" si="1627"/>
        <v>546.875</v>
      </c>
      <c r="CF154" s="12">
        <f t="shared" ca="1" si="1627"/>
        <v>0</v>
      </c>
      <c r="CG154" s="12">
        <f t="shared" ca="1" si="1627"/>
        <v>0</v>
      </c>
      <c r="CH154" s="12">
        <f t="shared" ca="1" si="1627"/>
        <v>0</v>
      </c>
      <c r="CI154" s="12">
        <f t="shared" ca="1" si="1627"/>
        <v>0</v>
      </c>
      <c r="CJ154" s="12">
        <f t="shared" ca="1" si="1627"/>
        <v>0</v>
      </c>
      <c r="CK154" s="12">
        <f t="shared" ca="1" si="1627"/>
        <v>0</v>
      </c>
      <c r="CL154" s="12">
        <f t="shared" ca="1" si="1627"/>
        <v>0</v>
      </c>
      <c r="CM154" s="12">
        <f t="shared" ca="1" si="1627"/>
        <v>0</v>
      </c>
      <c r="CN154" s="12">
        <f t="shared" ca="1" si="1627"/>
        <v>0</v>
      </c>
      <c r="CO154" s="12">
        <f t="shared" ca="1" si="1627"/>
        <v>0</v>
      </c>
      <c r="CP154" s="12">
        <f t="shared" ca="1" si="1627"/>
        <v>0</v>
      </c>
      <c r="CQ154" s="12">
        <f t="shared" ca="1" si="1627"/>
        <v>0</v>
      </c>
      <c r="CR154" s="12">
        <f t="shared" ca="1" si="1627"/>
        <v>0</v>
      </c>
      <c r="CS154" s="12">
        <f t="shared" ca="1" si="1627"/>
        <v>0</v>
      </c>
      <c r="CT154" s="12">
        <f t="shared" ca="1" si="1627"/>
        <v>0</v>
      </c>
      <c r="CU154" s="12">
        <f t="shared" ca="1" si="1627"/>
        <v>0</v>
      </c>
      <c r="CV154" s="12">
        <f t="shared" ca="1" si="1627"/>
        <v>0</v>
      </c>
      <c r="CW154" s="12">
        <f t="shared" ca="1" si="1627"/>
        <v>0</v>
      </c>
      <c r="CX154" s="12">
        <f t="shared" ca="1" si="1627"/>
        <v>0</v>
      </c>
      <c r="CY154" s="12">
        <f t="shared" ca="1" si="1627"/>
        <v>0</v>
      </c>
      <c r="CZ154" s="12">
        <f t="shared" ca="1" si="1627"/>
        <v>0</v>
      </c>
      <c r="DA154" s="12">
        <f t="shared" ca="1" si="1627"/>
        <v>0</v>
      </c>
      <c r="DB154" s="12">
        <f t="shared" ca="1" si="1627"/>
        <v>0</v>
      </c>
      <c r="DC154" s="12">
        <f t="shared" ca="1" si="1627"/>
        <v>0</v>
      </c>
      <c r="DD154" s="12">
        <f t="shared" ca="1" si="1627"/>
        <v>0</v>
      </c>
      <c r="DE154" s="12">
        <f t="shared" ca="1" si="1627"/>
        <v>0</v>
      </c>
      <c r="DF154" s="12">
        <f t="shared" ca="1" si="1627"/>
        <v>0</v>
      </c>
      <c r="DG154" s="12">
        <f t="shared" ca="1" si="1627"/>
        <v>0</v>
      </c>
      <c r="DH154" s="12">
        <f t="shared" ref="DH154:EP154" ca="1" si="1628">IF(ABS(DH151+DH152-DH153)&lt;0.0001,0,DH151+DH152-DH153)</f>
        <v>0</v>
      </c>
      <c r="DI154" s="12">
        <f t="shared" ca="1" si="1628"/>
        <v>0</v>
      </c>
      <c r="DJ154" s="12">
        <f t="shared" ca="1" si="1628"/>
        <v>0</v>
      </c>
      <c r="DK154" s="12">
        <f t="shared" ca="1" si="1628"/>
        <v>0</v>
      </c>
      <c r="DL154" s="12">
        <f t="shared" ca="1" si="1628"/>
        <v>0</v>
      </c>
      <c r="DM154" s="12">
        <f t="shared" ca="1" si="1628"/>
        <v>0</v>
      </c>
      <c r="DN154" s="12">
        <f t="shared" ca="1" si="1628"/>
        <v>0</v>
      </c>
      <c r="DO154" s="12">
        <f t="shared" ca="1" si="1628"/>
        <v>0</v>
      </c>
      <c r="DP154" s="12">
        <f t="shared" ca="1" si="1628"/>
        <v>0</v>
      </c>
      <c r="DQ154" s="12">
        <f t="shared" ca="1" si="1628"/>
        <v>0</v>
      </c>
      <c r="DR154" s="12">
        <f t="shared" ca="1" si="1628"/>
        <v>0</v>
      </c>
      <c r="DS154" s="12">
        <f t="shared" ca="1" si="1628"/>
        <v>0</v>
      </c>
      <c r="DT154" s="12">
        <f t="shared" ca="1" si="1628"/>
        <v>0</v>
      </c>
      <c r="DU154" s="12">
        <f t="shared" ca="1" si="1628"/>
        <v>0</v>
      </c>
      <c r="DV154" s="12">
        <f t="shared" ca="1" si="1628"/>
        <v>0</v>
      </c>
      <c r="DW154" s="12">
        <f t="shared" ca="1" si="1628"/>
        <v>0</v>
      </c>
      <c r="DX154" s="12">
        <f t="shared" ca="1" si="1628"/>
        <v>0</v>
      </c>
      <c r="DY154" s="12">
        <f t="shared" ca="1" si="1628"/>
        <v>0</v>
      </c>
      <c r="DZ154" s="12">
        <f t="shared" ca="1" si="1628"/>
        <v>0</v>
      </c>
      <c r="EA154" s="12">
        <f t="shared" ca="1" si="1628"/>
        <v>0</v>
      </c>
      <c r="EB154" s="12">
        <f t="shared" ca="1" si="1628"/>
        <v>0</v>
      </c>
      <c r="EC154" s="12">
        <f t="shared" ca="1" si="1628"/>
        <v>0</v>
      </c>
      <c r="ED154" s="12">
        <f t="shared" ca="1" si="1628"/>
        <v>0</v>
      </c>
      <c r="EE154" s="12">
        <f t="shared" ca="1" si="1628"/>
        <v>0</v>
      </c>
      <c r="EF154" s="12">
        <f t="shared" ca="1" si="1628"/>
        <v>0</v>
      </c>
      <c r="EG154" s="12">
        <f t="shared" ca="1" si="1628"/>
        <v>0</v>
      </c>
      <c r="EH154" s="12">
        <f t="shared" ca="1" si="1628"/>
        <v>0</v>
      </c>
      <c r="EI154" s="12">
        <f t="shared" ca="1" si="1628"/>
        <v>0</v>
      </c>
      <c r="EJ154" s="12">
        <f t="shared" ca="1" si="1628"/>
        <v>0</v>
      </c>
      <c r="EK154" s="12">
        <f t="shared" ca="1" si="1628"/>
        <v>0</v>
      </c>
      <c r="EL154" s="12">
        <f t="shared" ca="1" si="1628"/>
        <v>0</v>
      </c>
      <c r="EM154" s="12">
        <f t="shared" ca="1" si="1628"/>
        <v>0</v>
      </c>
      <c r="EN154" s="12">
        <f t="shared" ca="1" si="1628"/>
        <v>0</v>
      </c>
      <c r="EO154" s="12">
        <f t="shared" ca="1" si="1628"/>
        <v>0</v>
      </c>
      <c r="EP154" s="12">
        <f t="shared" ca="1" si="1628"/>
        <v>0</v>
      </c>
    </row>
    <row r="155" spans="2:146" ht="14.1" customHeight="1">
      <c r="B155" s="20"/>
      <c r="D155" s="306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  <c r="AD155" s="71"/>
      <c r="AE155" s="71"/>
      <c r="AF155" s="71"/>
      <c r="AG155" s="71"/>
      <c r="AH155" s="71"/>
      <c r="AI155" s="71"/>
      <c r="AJ155" s="71"/>
      <c r="AK155" s="71"/>
      <c r="AL155" s="71"/>
      <c r="AM155" s="71"/>
      <c r="AN155" s="71"/>
      <c r="AO155" s="71"/>
      <c r="AP155" s="71"/>
      <c r="AQ155" s="71"/>
      <c r="AR155" s="71"/>
      <c r="AS155" s="71"/>
      <c r="AT155" s="71"/>
      <c r="AU155" s="71"/>
      <c r="AV155" s="71"/>
      <c r="AW155" s="71"/>
      <c r="AX155" s="71"/>
      <c r="AY155" s="71"/>
      <c r="AZ155" s="71"/>
      <c r="BA155" s="71"/>
      <c r="BB155" s="71"/>
      <c r="BC155" s="71"/>
      <c r="BD155" s="71"/>
      <c r="BE155" s="71"/>
      <c r="BF155" s="71"/>
      <c r="BG155" s="71"/>
      <c r="BH155" s="71"/>
      <c r="BI155" s="71"/>
      <c r="BJ155" s="71"/>
      <c r="BK155" s="71"/>
      <c r="BL155" s="71"/>
      <c r="BM155" s="71"/>
      <c r="BN155" s="71"/>
      <c r="BO155" s="71"/>
      <c r="BP155" s="71"/>
      <c r="BQ155" s="71"/>
      <c r="BR155" s="71"/>
      <c r="BS155" s="71"/>
      <c r="BT155" s="71"/>
      <c r="BU155" s="71"/>
      <c r="BV155" s="71"/>
      <c r="BW155" s="71"/>
      <c r="BX155" s="71"/>
      <c r="BY155" s="71"/>
      <c r="BZ155" s="71"/>
      <c r="CA155" s="71"/>
      <c r="CB155" s="71"/>
      <c r="CC155" s="71"/>
      <c r="CD155" s="71"/>
      <c r="CE155" s="71"/>
      <c r="CF155" s="71"/>
      <c r="CG155" s="71"/>
      <c r="CH155" s="71"/>
      <c r="CI155" s="71"/>
      <c r="CJ155" s="71"/>
      <c r="CK155" s="71"/>
      <c r="CL155" s="71"/>
      <c r="CM155" s="71"/>
      <c r="CN155" s="71"/>
      <c r="CO155" s="71"/>
      <c r="CP155" s="71"/>
      <c r="CQ155" s="71"/>
      <c r="CR155" s="71"/>
      <c r="CS155" s="71"/>
      <c r="CT155" s="71"/>
      <c r="CU155" s="71"/>
      <c r="CV155" s="71"/>
      <c r="CW155" s="71"/>
      <c r="CX155" s="71"/>
      <c r="CY155" s="71"/>
      <c r="CZ155" s="71"/>
      <c r="DA155" s="71"/>
      <c r="DB155" s="71"/>
      <c r="DC155" s="71"/>
      <c r="DD155" s="71"/>
      <c r="DE155" s="71"/>
      <c r="DF155" s="71"/>
      <c r="DG155" s="71"/>
      <c r="DH155" s="71"/>
      <c r="DI155" s="71"/>
      <c r="DJ155" s="71"/>
      <c r="DK155" s="71"/>
      <c r="DL155" s="71"/>
      <c r="DM155" s="71"/>
      <c r="DN155" s="71"/>
      <c r="DO155" s="71"/>
      <c r="DP155" s="71"/>
      <c r="DQ155" s="71"/>
      <c r="DR155" s="71"/>
      <c r="DS155" s="71"/>
      <c r="DT155" s="71"/>
      <c r="DU155" s="71"/>
      <c r="DV155" s="71"/>
      <c r="DW155" s="71"/>
      <c r="DX155" s="71"/>
      <c r="DY155" s="71"/>
      <c r="DZ155" s="71"/>
      <c r="EA155" s="71"/>
      <c r="EB155" s="71"/>
      <c r="EC155" s="71"/>
      <c r="ED155" s="71"/>
      <c r="EE155" s="71"/>
      <c r="EF155" s="71"/>
      <c r="EG155" s="71"/>
      <c r="EH155" s="71"/>
      <c r="EI155" s="71"/>
      <c r="EJ155" s="71"/>
      <c r="EK155" s="71"/>
      <c r="EL155" s="71"/>
      <c r="EM155" s="71"/>
      <c r="EN155" s="71"/>
      <c r="EO155" s="71"/>
      <c r="EP155" s="71"/>
    </row>
    <row r="156" spans="2:146" ht="14.1" customHeight="1">
      <c r="B156" s="20"/>
      <c r="D156" s="306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  <c r="AD156" s="71"/>
      <c r="AE156" s="71"/>
      <c r="AF156" s="71"/>
      <c r="AG156" s="71"/>
      <c r="AH156" s="71"/>
      <c r="AI156" s="71"/>
      <c r="AJ156" s="71"/>
      <c r="AK156" s="71"/>
      <c r="AL156" s="71"/>
      <c r="AM156" s="71"/>
      <c r="AN156" s="71"/>
      <c r="AO156" s="71"/>
      <c r="AP156" s="71"/>
      <c r="AQ156" s="71"/>
      <c r="AR156" s="71"/>
      <c r="AS156" s="71"/>
      <c r="AT156" s="71"/>
      <c r="AU156" s="71"/>
      <c r="AV156" s="71"/>
      <c r="AW156" s="71"/>
      <c r="AX156" s="71"/>
      <c r="AY156" s="71"/>
      <c r="AZ156" s="71"/>
      <c r="BA156" s="71"/>
      <c r="BB156" s="71"/>
      <c r="BC156" s="71"/>
      <c r="BD156" s="71"/>
      <c r="BE156" s="71"/>
      <c r="BF156" s="71"/>
      <c r="BG156" s="71"/>
      <c r="BH156" s="71"/>
      <c r="BI156" s="71"/>
      <c r="BJ156" s="71"/>
      <c r="BK156" s="71"/>
      <c r="BL156" s="71"/>
      <c r="BM156" s="71"/>
      <c r="BN156" s="71"/>
      <c r="BO156" s="71"/>
      <c r="BP156" s="71"/>
      <c r="BQ156" s="71"/>
      <c r="BR156" s="71"/>
      <c r="BS156" s="71"/>
      <c r="BT156" s="71"/>
      <c r="BU156" s="71"/>
      <c r="BV156" s="71"/>
      <c r="BW156" s="71"/>
      <c r="BX156" s="71"/>
      <c r="BY156" s="71"/>
      <c r="BZ156" s="71"/>
      <c r="CA156" s="71"/>
      <c r="CB156" s="71"/>
      <c r="CC156" s="71"/>
      <c r="CD156" s="71"/>
      <c r="CE156" s="71"/>
      <c r="CF156" s="71"/>
      <c r="CG156" s="71"/>
      <c r="CH156" s="71"/>
      <c r="CI156" s="71"/>
      <c r="CJ156" s="71"/>
      <c r="CK156" s="71"/>
      <c r="CL156" s="71"/>
      <c r="CM156" s="71"/>
      <c r="CN156" s="71"/>
      <c r="CO156" s="71"/>
      <c r="CP156" s="71"/>
      <c r="CQ156" s="71"/>
      <c r="CR156" s="71"/>
      <c r="CS156" s="71"/>
      <c r="CT156" s="71"/>
      <c r="CU156" s="71"/>
      <c r="CV156" s="71"/>
      <c r="CW156" s="71"/>
      <c r="CX156" s="71"/>
      <c r="CY156" s="71"/>
      <c r="CZ156" s="71"/>
      <c r="DA156" s="71"/>
      <c r="DB156" s="71"/>
      <c r="DC156" s="71"/>
      <c r="DD156" s="71"/>
      <c r="DE156" s="71"/>
      <c r="DF156" s="71"/>
      <c r="DG156" s="71"/>
      <c r="DH156" s="71"/>
      <c r="DI156" s="71"/>
      <c r="DJ156" s="71"/>
      <c r="DK156" s="71"/>
      <c r="DL156" s="71"/>
      <c r="DM156" s="71"/>
      <c r="DN156" s="71"/>
      <c r="DO156" s="71"/>
      <c r="DP156" s="71"/>
      <c r="DQ156" s="71"/>
      <c r="DR156" s="71"/>
      <c r="DS156" s="71"/>
      <c r="DT156" s="71"/>
      <c r="DU156" s="71"/>
      <c r="DV156" s="71"/>
      <c r="DW156" s="71"/>
      <c r="DX156" s="71"/>
      <c r="DY156" s="71"/>
      <c r="DZ156" s="71"/>
      <c r="EA156" s="71"/>
      <c r="EB156" s="71"/>
      <c r="EC156" s="71"/>
      <c r="ED156" s="71"/>
      <c r="EE156" s="71"/>
      <c r="EF156" s="71"/>
      <c r="EG156" s="71"/>
      <c r="EH156" s="71"/>
      <c r="EI156" s="71"/>
      <c r="EJ156" s="71"/>
      <c r="EK156" s="71"/>
      <c r="EL156" s="71"/>
      <c r="EM156" s="71"/>
      <c r="EN156" s="71"/>
      <c r="EO156" s="71"/>
      <c r="EP156" s="71"/>
    </row>
    <row r="157" spans="2:146" ht="14.1" customHeight="1">
      <c r="B157" s="151" t="s">
        <v>1061</v>
      </c>
      <c r="C157" s="20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8"/>
      <c r="AL157" s="68"/>
      <c r="AM157" s="68"/>
      <c r="AN157" s="68"/>
      <c r="AO157" s="68"/>
      <c r="AP157" s="68"/>
      <c r="AQ157" s="68"/>
      <c r="AR157" s="68"/>
      <c r="AS157" s="68"/>
      <c r="AT157" s="68"/>
      <c r="AU157" s="68"/>
      <c r="AV157" s="68"/>
      <c r="AW157" s="68"/>
      <c r="AX157" s="68"/>
      <c r="AY157" s="68"/>
      <c r="AZ157" s="68"/>
      <c r="BA157" s="68"/>
      <c r="BB157" s="68"/>
      <c r="BC157" s="68"/>
      <c r="BD157" s="68"/>
      <c r="BE157" s="68"/>
      <c r="BF157" s="68"/>
      <c r="BG157" s="68"/>
      <c r="BH157" s="68"/>
      <c r="BI157" s="68"/>
      <c r="BJ157" s="68"/>
      <c r="BK157" s="68"/>
      <c r="BL157" s="68"/>
      <c r="BM157" s="68"/>
      <c r="BN157" s="68"/>
      <c r="BO157" s="68"/>
      <c r="BP157" s="68"/>
      <c r="BQ157" s="68"/>
      <c r="BR157" s="68"/>
      <c r="BS157" s="68"/>
      <c r="BT157" s="68"/>
      <c r="BU157" s="68"/>
      <c r="BV157" s="68"/>
      <c r="BW157" s="68"/>
      <c r="BX157" s="68"/>
      <c r="BY157" s="68"/>
      <c r="BZ157" s="68"/>
      <c r="CA157" s="68"/>
      <c r="CB157" s="68"/>
      <c r="CC157" s="68"/>
      <c r="CD157" s="68"/>
      <c r="CE157" s="68"/>
      <c r="CF157" s="68"/>
      <c r="CG157" s="68"/>
      <c r="CH157" s="68"/>
      <c r="CI157" s="68"/>
      <c r="CJ157" s="68"/>
      <c r="CK157" s="68"/>
      <c r="CL157" s="68"/>
      <c r="CM157" s="68"/>
      <c r="CN157" s="68"/>
      <c r="CO157" s="68"/>
      <c r="CP157" s="68"/>
      <c r="CQ157" s="68"/>
      <c r="CR157" s="68"/>
      <c r="CS157" s="68"/>
      <c r="CT157" s="68"/>
      <c r="CU157" s="68"/>
      <c r="CV157" s="68"/>
      <c r="CW157" s="68"/>
      <c r="CX157" s="68"/>
      <c r="CY157" s="68"/>
      <c r="CZ157" s="68"/>
      <c r="DA157" s="68"/>
      <c r="DB157" s="68"/>
      <c r="DC157" s="68"/>
      <c r="DD157" s="68"/>
      <c r="DE157" s="68"/>
      <c r="DF157" s="68"/>
      <c r="DG157" s="68"/>
      <c r="DH157" s="68"/>
      <c r="DI157" s="68"/>
      <c r="DJ157" s="68"/>
      <c r="DK157" s="68"/>
      <c r="DL157" s="68"/>
      <c r="DM157" s="68"/>
      <c r="DN157" s="68"/>
      <c r="DO157" s="68"/>
      <c r="DP157" s="68"/>
      <c r="DQ157" s="68"/>
      <c r="DR157" s="68"/>
      <c r="DS157" s="68"/>
      <c r="DT157" s="68"/>
      <c r="DU157" s="68"/>
      <c r="DV157" s="68"/>
      <c r="DW157" s="68"/>
      <c r="DX157" s="68"/>
      <c r="DY157" s="68"/>
      <c r="DZ157" s="68"/>
      <c r="EA157" s="68"/>
      <c r="EB157" s="68"/>
      <c r="EC157" s="68"/>
      <c r="ED157" s="68"/>
      <c r="EE157" s="68"/>
      <c r="EF157" s="68"/>
      <c r="EG157" s="68"/>
      <c r="EH157" s="68"/>
      <c r="EI157" s="68"/>
      <c r="EJ157" s="68"/>
      <c r="EK157" s="68"/>
      <c r="EL157" s="68"/>
      <c r="EM157" s="68"/>
      <c r="EN157" s="68"/>
      <c r="EO157" s="68"/>
      <c r="EP157" s="68"/>
    </row>
    <row r="158" spans="2:146" ht="14.1" customHeight="1">
      <c r="B158" s="20" t="s">
        <v>20</v>
      </c>
      <c r="D158" s="306" t="s">
        <v>97</v>
      </c>
      <c r="E158" s="71"/>
      <c r="F158" s="82"/>
      <c r="G158" s="256"/>
      <c r="H158" s="71">
        <f t="shared" ref="H158" ca="1" si="1629">G161*(H$4&lt;=운영종료분기)</f>
        <v>0</v>
      </c>
      <c r="I158" s="71">
        <f t="shared" ref="I158" ca="1" si="1630">H161*(I$4&lt;=운영종료분기)</f>
        <v>0</v>
      </c>
      <c r="J158" s="71">
        <f t="shared" ref="J158" ca="1" si="1631">I161*(J$4&lt;=운영종료분기)</f>
        <v>0</v>
      </c>
      <c r="K158" s="71">
        <f t="shared" ref="K158" ca="1" si="1632">J161*(K$4&lt;=운영종료분기)</f>
        <v>0</v>
      </c>
      <c r="L158" s="71">
        <f t="shared" ref="L158" ca="1" si="1633">K161*(L$4&lt;=운영종료분기)</f>
        <v>0</v>
      </c>
      <c r="M158" s="71">
        <f t="shared" ref="M158" ca="1" si="1634">L161*(M$4&lt;=운영종료분기)</f>
        <v>0</v>
      </c>
      <c r="N158" s="71">
        <f t="shared" ref="N158" ca="1" si="1635">M161*(N$4&lt;=운영종료분기)</f>
        <v>0</v>
      </c>
      <c r="O158" s="71">
        <f t="shared" ref="O158" ca="1" si="1636">N161*(O$4&lt;=운영종료분기)</f>
        <v>0</v>
      </c>
      <c r="P158" s="71">
        <f t="shared" ref="P158" ca="1" si="1637">O161*(P$4&lt;=운영종료분기)</f>
        <v>0</v>
      </c>
      <c r="Q158" s="71">
        <f t="shared" ref="Q158" ca="1" si="1638">P161*(Q$4&lt;=운영종료분기)</f>
        <v>0</v>
      </c>
      <c r="R158" s="71">
        <f t="shared" ref="R158" ca="1" si="1639">Q161*(R$4&lt;=운영종료분기)</f>
        <v>0</v>
      </c>
      <c r="S158" s="71">
        <f t="shared" ref="S158" ca="1" si="1640">R161*(S$4&lt;=운영종료분기)</f>
        <v>0</v>
      </c>
      <c r="T158" s="71">
        <f t="shared" ref="T158" ca="1" si="1641">S161*(T$4&lt;=운영종료분기)</f>
        <v>0</v>
      </c>
      <c r="U158" s="71">
        <f t="shared" ref="U158" ca="1" si="1642">T161*(U$4&lt;=운영종료분기)</f>
        <v>0</v>
      </c>
      <c r="V158" s="71">
        <f t="shared" ref="V158" ca="1" si="1643">U161*(V$4&lt;=운영종료분기)</f>
        <v>0</v>
      </c>
      <c r="W158" s="71">
        <f t="shared" ref="W158" ca="1" si="1644">V161*(W$4&lt;=운영종료분기)</f>
        <v>0</v>
      </c>
      <c r="X158" s="71">
        <f t="shared" ref="X158" ca="1" si="1645">W161*(X$4&lt;=운영종료분기)</f>
        <v>0</v>
      </c>
      <c r="Y158" s="71">
        <f t="shared" ref="Y158" ca="1" si="1646">X161*(Y$4&lt;=운영종료분기)</f>
        <v>0</v>
      </c>
      <c r="Z158" s="71">
        <f t="shared" ref="Z158" ca="1" si="1647">Y161*(Z$4&lt;=운영종료분기)</f>
        <v>0</v>
      </c>
      <c r="AA158" s="71">
        <f t="shared" ref="AA158" ca="1" si="1648">Z161*(AA$4&lt;=운영종료분기)</f>
        <v>0</v>
      </c>
      <c r="AB158" s="71">
        <f t="shared" ref="AB158" ca="1" si="1649">AA161*(AB$4&lt;=운영종료분기)</f>
        <v>0</v>
      </c>
      <c r="AC158" s="71">
        <f t="shared" ref="AC158" ca="1" si="1650">AB161*(AC$4&lt;=운영종료분기)</f>
        <v>0</v>
      </c>
      <c r="AD158" s="71">
        <f t="shared" ref="AD158" ca="1" si="1651">AC161*(AD$4&lt;=운영종료분기)</f>
        <v>0</v>
      </c>
      <c r="AE158" s="71">
        <f t="shared" ref="AE158" ca="1" si="1652">AD161*(AE$4&lt;=운영종료분기)</f>
        <v>0</v>
      </c>
      <c r="AF158" s="71">
        <f t="shared" ref="AF158" ca="1" si="1653">AE161*(AF$4&lt;=운영종료분기)</f>
        <v>0</v>
      </c>
      <c r="AG158" s="71">
        <f t="shared" ref="AG158" ca="1" si="1654">AF161*(AG$4&lt;=운영종료분기)</f>
        <v>0</v>
      </c>
      <c r="AH158" s="71">
        <f t="shared" ref="AH158" ca="1" si="1655">AG161*(AH$4&lt;=운영종료분기)</f>
        <v>0</v>
      </c>
      <c r="AI158" s="71">
        <f t="shared" ref="AI158" ca="1" si="1656">AH161*(AI$4&lt;=운영종료분기)</f>
        <v>0</v>
      </c>
      <c r="AJ158" s="71">
        <f t="shared" ref="AJ158" ca="1" si="1657">AI161*(AJ$4&lt;=운영종료분기)</f>
        <v>0</v>
      </c>
      <c r="AK158" s="71">
        <f t="shared" ref="AK158" ca="1" si="1658">AJ161*(AK$4&lt;=운영종료분기)</f>
        <v>0</v>
      </c>
      <c r="AL158" s="71">
        <f t="shared" ref="AL158" ca="1" si="1659">AK161*(AL$4&lt;=운영종료분기)</f>
        <v>0</v>
      </c>
      <c r="AM158" s="71">
        <f t="shared" ref="AM158" ca="1" si="1660">AL161*(AM$4&lt;=운영종료분기)</f>
        <v>0</v>
      </c>
      <c r="AN158" s="71">
        <f t="shared" ref="AN158" ca="1" si="1661">AM161*(AN$4&lt;=운영종료분기)</f>
        <v>0</v>
      </c>
      <c r="AO158" s="71">
        <f t="shared" ref="AO158" ca="1" si="1662">AN161*(AO$4&lt;=운영종료분기)</f>
        <v>0</v>
      </c>
      <c r="AP158" s="71">
        <f t="shared" ref="AP158" ca="1" si="1663">AO161*(AP$4&lt;=운영종료분기)</f>
        <v>0</v>
      </c>
      <c r="AQ158" s="71">
        <f t="shared" ref="AQ158" ca="1" si="1664">AP161*(AQ$4&lt;=운영종료분기)</f>
        <v>0</v>
      </c>
      <c r="AR158" s="71">
        <f t="shared" ref="AR158" ca="1" si="1665">AQ161*(AR$4&lt;=운영종료분기)</f>
        <v>0</v>
      </c>
      <c r="AS158" s="71">
        <f t="shared" ref="AS158" ca="1" si="1666">AR161*(AS$4&lt;=운영종료분기)</f>
        <v>0</v>
      </c>
      <c r="AT158" s="71">
        <f t="shared" ref="AT158" ca="1" si="1667">AS161*(AT$4&lt;=운영종료분기)</f>
        <v>0</v>
      </c>
      <c r="AU158" s="71">
        <f t="shared" ref="AU158" ca="1" si="1668">AT161*(AU$4&lt;=운영종료분기)</f>
        <v>0</v>
      </c>
      <c r="AV158" s="71">
        <f t="shared" ref="AV158" ca="1" si="1669">AU161*(AV$4&lt;=운영종료분기)</f>
        <v>0</v>
      </c>
      <c r="AW158" s="71">
        <f t="shared" ref="AW158" ca="1" si="1670">AV161*(AW$4&lt;=운영종료분기)</f>
        <v>0</v>
      </c>
      <c r="AX158" s="71">
        <f t="shared" ref="AX158" ca="1" si="1671">AW161*(AX$4&lt;=운영종료분기)</f>
        <v>0</v>
      </c>
      <c r="AY158" s="71">
        <f t="shared" ref="AY158" ca="1" si="1672">AX161*(AY$4&lt;=운영종료분기)</f>
        <v>0</v>
      </c>
      <c r="AZ158" s="71">
        <f t="shared" ref="AZ158" ca="1" si="1673">AY161*(AZ$4&lt;=운영종료분기)</f>
        <v>0</v>
      </c>
      <c r="BA158" s="71">
        <f t="shared" ref="BA158" ca="1" si="1674">AZ161*(BA$4&lt;=운영종료분기)</f>
        <v>0</v>
      </c>
      <c r="BB158" s="71">
        <f t="shared" ref="BB158" ca="1" si="1675">BA161*(BB$4&lt;=운영종료분기)</f>
        <v>0</v>
      </c>
      <c r="BC158" s="71">
        <f t="shared" ref="BC158" ca="1" si="1676">BB161*(BC$4&lt;=운영종료분기)</f>
        <v>0</v>
      </c>
      <c r="BD158" s="71">
        <f t="shared" ref="BD158" ca="1" si="1677">BC161*(BD$4&lt;=운영종료분기)</f>
        <v>0</v>
      </c>
      <c r="BE158" s="71">
        <f t="shared" ref="BE158" ca="1" si="1678">BD161*(BE$4&lt;=운영종료분기)</f>
        <v>0</v>
      </c>
      <c r="BF158" s="71">
        <f t="shared" ref="BF158" ca="1" si="1679">BE161*(BF$4&lt;=운영종료분기)</f>
        <v>0</v>
      </c>
      <c r="BG158" s="71">
        <f t="shared" ref="BG158" ca="1" si="1680">BF161*(BG$4&lt;=운영종료분기)</f>
        <v>0</v>
      </c>
      <c r="BH158" s="71">
        <f t="shared" ref="BH158" ca="1" si="1681">BG161*(BH$4&lt;=운영종료분기)</f>
        <v>0</v>
      </c>
      <c r="BI158" s="71">
        <f t="shared" ref="BI158" ca="1" si="1682">BH161*(BI$4&lt;=운영종료분기)</f>
        <v>0</v>
      </c>
      <c r="BJ158" s="71">
        <f t="shared" ref="BJ158" ca="1" si="1683">BI161*(BJ$4&lt;=운영종료분기)</f>
        <v>0</v>
      </c>
      <c r="BK158" s="71">
        <f t="shared" ref="BK158" ca="1" si="1684">BJ161*(BK$4&lt;=운영종료분기)</f>
        <v>0</v>
      </c>
      <c r="BL158" s="71">
        <f t="shared" ref="BL158" ca="1" si="1685">BK161*(BL$4&lt;=운영종료분기)</f>
        <v>0</v>
      </c>
      <c r="BM158" s="71">
        <f t="shared" ref="BM158" ca="1" si="1686">BL161*(BM$4&lt;=운영종료분기)</f>
        <v>0</v>
      </c>
      <c r="BN158" s="71">
        <f t="shared" ref="BN158" ca="1" si="1687">BM161*(BN$4&lt;=운영종료분기)</f>
        <v>0</v>
      </c>
      <c r="BO158" s="71">
        <f t="shared" ref="BO158" ca="1" si="1688">BN161*(BO$4&lt;=운영종료분기)</f>
        <v>0</v>
      </c>
      <c r="BP158" s="71">
        <f t="shared" ref="BP158" ca="1" si="1689">BO161*(BP$4&lt;=운영종료분기)</f>
        <v>0</v>
      </c>
      <c r="BQ158" s="71">
        <f t="shared" ref="BQ158" ca="1" si="1690">BP161*(BQ$4&lt;=운영종료분기)</f>
        <v>0</v>
      </c>
      <c r="BR158" s="71">
        <f t="shared" ref="BR158" ca="1" si="1691">BQ161*(BR$4&lt;=운영종료분기)</f>
        <v>0</v>
      </c>
      <c r="BS158" s="71">
        <f t="shared" ref="BS158" ca="1" si="1692">BR161*(BS$4&lt;=운영종료분기)</f>
        <v>0</v>
      </c>
      <c r="BT158" s="71">
        <f t="shared" ref="BT158" ca="1" si="1693">BS161*(BT$4&lt;=운영종료분기)</f>
        <v>0</v>
      </c>
      <c r="BU158" s="71">
        <f t="shared" ref="BU158" ca="1" si="1694">BT161*(BU$4&lt;=운영종료분기)</f>
        <v>0</v>
      </c>
      <c r="BV158" s="71">
        <f t="shared" ref="BV158" ca="1" si="1695">BU161*(BV$4&lt;=운영종료분기)</f>
        <v>0</v>
      </c>
      <c r="BW158" s="71">
        <f t="shared" ref="BW158" ca="1" si="1696">BV161*(BW$4&lt;=운영종료분기)</f>
        <v>0</v>
      </c>
      <c r="BX158" s="71">
        <f t="shared" ref="BX158" ca="1" si="1697">BW161*(BX$4&lt;=운영종료분기)</f>
        <v>0</v>
      </c>
      <c r="BY158" s="71">
        <f t="shared" ref="BY158" ca="1" si="1698">BX161*(BY$4&lt;=운영종료분기)</f>
        <v>0</v>
      </c>
      <c r="BZ158" s="71">
        <f t="shared" ref="BZ158" ca="1" si="1699">BY161*(BZ$4&lt;=운영종료분기)</f>
        <v>0</v>
      </c>
      <c r="CA158" s="71">
        <f t="shared" ref="CA158" ca="1" si="1700">BZ161*(CA$4&lt;=운영종료분기)</f>
        <v>0</v>
      </c>
      <c r="CB158" s="71">
        <f t="shared" ref="CB158" ca="1" si="1701">CA161*(CB$4&lt;=운영종료분기)</f>
        <v>0</v>
      </c>
      <c r="CC158" s="71">
        <f t="shared" ref="CC158" ca="1" si="1702">CB161*(CC$4&lt;=운영종료분기)</f>
        <v>0</v>
      </c>
      <c r="CD158" s="71">
        <f t="shared" ref="CD158" ca="1" si="1703">CC161*(CD$4&lt;=운영종료분기)</f>
        <v>0</v>
      </c>
      <c r="CE158" s="71">
        <f t="shared" ref="CE158" ca="1" si="1704">CD161*(CE$4&lt;=운영종료분기)</f>
        <v>0</v>
      </c>
      <c r="CF158" s="71">
        <f t="shared" ref="CF158" ca="1" si="1705">CE161*(CF$4&lt;=운영종료분기)</f>
        <v>0</v>
      </c>
      <c r="CG158" s="71">
        <f t="shared" ref="CG158" ca="1" si="1706">CF161*(CG$4&lt;=운영종료분기)</f>
        <v>0</v>
      </c>
      <c r="CH158" s="71">
        <f t="shared" ref="CH158" ca="1" si="1707">CG161*(CH$4&lt;=운영종료분기)</f>
        <v>0</v>
      </c>
      <c r="CI158" s="71">
        <f t="shared" ref="CI158" ca="1" si="1708">CH161*(CI$4&lt;=운영종료분기)</f>
        <v>0</v>
      </c>
      <c r="CJ158" s="71">
        <f t="shared" ref="CJ158" ca="1" si="1709">CI161*(CJ$4&lt;=운영종료분기)</f>
        <v>0</v>
      </c>
      <c r="CK158" s="71">
        <f t="shared" ref="CK158" ca="1" si="1710">CJ161*(CK$4&lt;=운영종료분기)</f>
        <v>0</v>
      </c>
      <c r="CL158" s="71">
        <f t="shared" ref="CL158" ca="1" si="1711">CK161*(CL$4&lt;=운영종료분기)</f>
        <v>0</v>
      </c>
      <c r="CM158" s="71">
        <f t="shared" ref="CM158" ca="1" si="1712">CL161*(CM$4&lt;=운영종료분기)</f>
        <v>0</v>
      </c>
      <c r="CN158" s="71">
        <f t="shared" ref="CN158" ca="1" si="1713">CM161*(CN$4&lt;=운영종료분기)</f>
        <v>0</v>
      </c>
      <c r="CO158" s="71">
        <f t="shared" ref="CO158" ca="1" si="1714">CN161*(CO$4&lt;=운영종료분기)</f>
        <v>0</v>
      </c>
      <c r="CP158" s="71">
        <f t="shared" ref="CP158" ca="1" si="1715">CO161*(CP$4&lt;=운영종료분기)</f>
        <v>0</v>
      </c>
      <c r="CQ158" s="71">
        <f t="shared" ref="CQ158" ca="1" si="1716">CP161*(CQ$4&lt;=운영종료분기)</f>
        <v>0</v>
      </c>
      <c r="CR158" s="71">
        <f t="shared" ref="CR158" ca="1" si="1717">CQ161*(CR$4&lt;=운영종료분기)</f>
        <v>0</v>
      </c>
      <c r="CS158" s="71">
        <f t="shared" ref="CS158" ca="1" si="1718">CR161*(CS$4&lt;=운영종료분기)</f>
        <v>0</v>
      </c>
      <c r="CT158" s="71">
        <f t="shared" ref="CT158" ca="1" si="1719">CS161*(CT$4&lt;=운영종료분기)</f>
        <v>0</v>
      </c>
      <c r="CU158" s="71">
        <f t="shared" ref="CU158" ca="1" si="1720">CT161*(CU$4&lt;=운영종료분기)</f>
        <v>0</v>
      </c>
      <c r="CV158" s="71">
        <f t="shared" ref="CV158" ca="1" si="1721">CU161*(CV$4&lt;=운영종료분기)</f>
        <v>0</v>
      </c>
      <c r="CW158" s="71">
        <f t="shared" ref="CW158" ca="1" si="1722">CV161*(CW$4&lt;=운영종료분기)</f>
        <v>0</v>
      </c>
      <c r="CX158" s="71">
        <f t="shared" ref="CX158" ca="1" si="1723">CW161*(CX$4&lt;=운영종료분기)</f>
        <v>0</v>
      </c>
      <c r="CY158" s="71">
        <f t="shared" ref="CY158" ca="1" si="1724">CX161*(CY$4&lt;=운영종료분기)</f>
        <v>0</v>
      </c>
      <c r="CZ158" s="71">
        <f t="shared" ref="CZ158" ca="1" si="1725">CY161*(CZ$4&lt;=운영종료분기)</f>
        <v>0</v>
      </c>
      <c r="DA158" s="71">
        <f t="shared" ref="DA158" ca="1" si="1726">CZ161*(DA$4&lt;=운영종료분기)</f>
        <v>0</v>
      </c>
      <c r="DB158" s="71">
        <f t="shared" ref="DB158" ca="1" si="1727">DA161*(DB$4&lt;=운영종료분기)</f>
        <v>0</v>
      </c>
      <c r="DC158" s="71">
        <f t="shared" ref="DC158" ca="1" si="1728">DB161*(DC$4&lt;=운영종료분기)</f>
        <v>0</v>
      </c>
      <c r="DD158" s="71">
        <f t="shared" ref="DD158" ca="1" si="1729">DC161*(DD$4&lt;=운영종료분기)</f>
        <v>0</v>
      </c>
      <c r="DE158" s="71">
        <f t="shared" ref="DE158" ca="1" si="1730">DD161*(DE$4&lt;=운영종료분기)</f>
        <v>0</v>
      </c>
      <c r="DF158" s="71">
        <f t="shared" ref="DF158" ca="1" si="1731">DE161*(DF$4&lt;=운영종료분기)</f>
        <v>0</v>
      </c>
      <c r="DG158" s="71">
        <f t="shared" ref="DG158" ca="1" si="1732">DF161*(DG$4&lt;=운영종료분기)</f>
        <v>0</v>
      </c>
      <c r="DH158" s="71">
        <f t="shared" ref="DH158" ca="1" si="1733">DG161*(DH$4&lt;=운영종료분기)</f>
        <v>0</v>
      </c>
      <c r="DI158" s="71">
        <f t="shared" ref="DI158" ca="1" si="1734">DH161*(DI$4&lt;=운영종료분기)</f>
        <v>0</v>
      </c>
      <c r="DJ158" s="71">
        <f t="shared" ref="DJ158" ca="1" si="1735">DI161*(DJ$4&lt;=운영종료분기)</f>
        <v>0</v>
      </c>
      <c r="DK158" s="71">
        <f t="shared" ref="DK158" ca="1" si="1736">DJ161*(DK$4&lt;=운영종료분기)</f>
        <v>0</v>
      </c>
      <c r="DL158" s="71">
        <f t="shared" ref="DL158" ca="1" si="1737">DK161*(DL$4&lt;=운영종료분기)</f>
        <v>0</v>
      </c>
      <c r="DM158" s="71">
        <f t="shared" ref="DM158" ca="1" si="1738">DL161*(DM$4&lt;=운영종료분기)</f>
        <v>0</v>
      </c>
      <c r="DN158" s="71">
        <f t="shared" ref="DN158" ca="1" si="1739">DM161*(DN$4&lt;=운영종료분기)</f>
        <v>0</v>
      </c>
      <c r="DO158" s="71">
        <f t="shared" ref="DO158" ca="1" si="1740">DN161*(DO$4&lt;=운영종료분기)</f>
        <v>0</v>
      </c>
      <c r="DP158" s="71">
        <f t="shared" ref="DP158" ca="1" si="1741">DO161*(DP$4&lt;=운영종료분기)</f>
        <v>0</v>
      </c>
      <c r="DQ158" s="71">
        <f t="shared" ref="DQ158" ca="1" si="1742">DP161*(DQ$4&lt;=운영종료분기)</f>
        <v>0</v>
      </c>
      <c r="DR158" s="71">
        <f t="shared" ref="DR158" ca="1" si="1743">DQ161*(DR$4&lt;=운영종료분기)</f>
        <v>0</v>
      </c>
      <c r="DS158" s="71">
        <f t="shared" ref="DS158" ca="1" si="1744">DR161*(DS$4&lt;=운영종료분기)</f>
        <v>0</v>
      </c>
      <c r="DT158" s="71">
        <f t="shared" ref="DT158" ca="1" si="1745">DS161*(DT$4&lt;=운영종료분기)</f>
        <v>0</v>
      </c>
      <c r="DU158" s="71">
        <f t="shared" ref="DU158" ca="1" si="1746">DT161*(DU$4&lt;=운영종료분기)</f>
        <v>0</v>
      </c>
      <c r="DV158" s="71">
        <f t="shared" ref="DV158" ca="1" si="1747">DU161*(DV$4&lt;=운영종료분기)</f>
        <v>0</v>
      </c>
      <c r="DW158" s="71">
        <f t="shared" ref="DW158" ca="1" si="1748">DV161*(DW$4&lt;=운영종료분기)</f>
        <v>0</v>
      </c>
      <c r="DX158" s="71">
        <f t="shared" ref="DX158" ca="1" si="1749">DW161*(DX$4&lt;=운영종료분기)</f>
        <v>0</v>
      </c>
      <c r="DY158" s="71">
        <f t="shared" ref="DY158" ca="1" si="1750">DX161*(DY$4&lt;=운영종료분기)</f>
        <v>0</v>
      </c>
      <c r="DZ158" s="71">
        <f t="shared" ref="DZ158" ca="1" si="1751">DY161*(DZ$4&lt;=운영종료분기)</f>
        <v>0</v>
      </c>
      <c r="EA158" s="71">
        <f t="shared" ref="EA158" ca="1" si="1752">DZ161*(EA$4&lt;=운영종료분기)</f>
        <v>0</v>
      </c>
      <c r="EB158" s="71">
        <f t="shared" ref="EB158" ca="1" si="1753">EA161*(EB$4&lt;=운영종료분기)</f>
        <v>0</v>
      </c>
      <c r="EC158" s="71">
        <f t="shared" ref="EC158" ca="1" si="1754">EB161*(EC$4&lt;=운영종료분기)</f>
        <v>0</v>
      </c>
      <c r="ED158" s="71">
        <f t="shared" ref="ED158" ca="1" si="1755">EC161*(ED$4&lt;=운영종료분기)</f>
        <v>0</v>
      </c>
      <c r="EE158" s="71">
        <f t="shared" ref="EE158" ca="1" si="1756">ED161*(EE$4&lt;=운영종료분기)</f>
        <v>0</v>
      </c>
      <c r="EF158" s="71">
        <f t="shared" ref="EF158" ca="1" si="1757">EE161*(EF$4&lt;=운영종료분기)</f>
        <v>0</v>
      </c>
      <c r="EG158" s="71">
        <f t="shared" ref="EG158" ca="1" si="1758">EF161*(EG$4&lt;=운영종료분기)</f>
        <v>0</v>
      </c>
      <c r="EH158" s="71">
        <f t="shared" ref="EH158" ca="1" si="1759">EG161*(EH$4&lt;=운영종료분기)</f>
        <v>0</v>
      </c>
      <c r="EI158" s="71">
        <f t="shared" ref="EI158" ca="1" si="1760">EH161*(EI$4&lt;=운영종료분기)</f>
        <v>0</v>
      </c>
      <c r="EJ158" s="71">
        <f t="shared" ref="EJ158" ca="1" si="1761">EI161*(EJ$4&lt;=운영종료분기)</f>
        <v>0</v>
      </c>
      <c r="EK158" s="71">
        <f t="shared" ref="EK158" ca="1" si="1762">EJ161*(EK$4&lt;=운영종료분기)</f>
        <v>0</v>
      </c>
      <c r="EL158" s="71">
        <f t="shared" ref="EL158" ca="1" si="1763">EK161*(EL$4&lt;=운영종료분기)</f>
        <v>0</v>
      </c>
      <c r="EM158" s="71">
        <f t="shared" ref="EM158" ca="1" si="1764">EL161*(EM$4&lt;=운영종료분기)</f>
        <v>0</v>
      </c>
      <c r="EN158" s="71">
        <f t="shared" ref="EN158" ca="1" si="1765">EM161*(EN$4&lt;=운영종료분기)</f>
        <v>0</v>
      </c>
      <c r="EO158" s="71">
        <f t="shared" ref="EO158" ca="1" si="1766">EN161*(EO$4&lt;=운영종료분기)</f>
        <v>0</v>
      </c>
      <c r="EP158" s="71">
        <f t="shared" ref="EP158" ca="1" si="1767">EO161*(EP$4&lt;=운영종료분기)</f>
        <v>0</v>
      </c>
    </row>
    <row r="159" spans="2:146" ht="14.1" customHeight="1">
      <c r="B159" s="139" t="s">
        <v>21</v>
      </c>
      <c r="C159" s="141"/>
      <c r="D159" s="308" t="s">
        <v>97</v>
      </c>
      <c r="E159" s="217">
        <f ca="1">SUM(G159:EP159)</f>
        <v>0</v>
      </c>
      <c r="F159" s="236"/>
      <c r="G159" s="236"/>
      <c r="H159" s="217">
        <f>'CF(Q)'!H167</f>
        <v>0</v>
      </c>
      <c r="I159" s="217">
        <f>'CF(Q)'!I167</f>
        <v>0</v>
      </c>
      <c r="J159" s="217">
        <f>'CF(Q)'!J167</f>
        <v>0</v>
      </c>
      <c r="K159" s="217">
        <f ca="1">'CF(Q)'!K167</f>
        <v>0</v>
      </c>
      <c r="L159" s="217">
        <f ca="1">'CF(Q)'!L167</f>
        <v>0</v>
      </c>
      <c r="M159" s="217">
        <f ca="1">'CF(Q)'!M167</f>
        <v>0</v>
      </c>
      <c r="N159" s="217">
        <f ca="1">'CF(Q)'!N167</f>
        <v>0</v>
      </c>
      <c r="O159" s="217">
        <f ca="1">'CF(Q)'!O167</f>
        <v>0</v>
      </c>
      <c r="P159" s="217">
        <f ca="1">'CF(Q)'!P167</f>
        <v>0</v>
      </c>
      <c r="Q159" s="217">
        <f ca="1">'CF(Q)'!Q167</f>
        <v>0</v>
      </c>
      <c r="R159" s="217">
        <f ca="1">'CF(Q)'!R167</f>
        <v>0</v>
      </c>
      <c r="S159" s="217">
        <f ca="1">'CF(Q)'!S167</f>
        <v>0</v>
      </c>
      <c r="T159" s="217">
        <f ca="1">'CF(Q)'!T167</f>
        <v>0</v>
      </c>
      <c r="U159" s="217">
        <f ca="1">'CF(Q)'!U167</f>
        <v>0</v>
      </c>
      <c r="V159" s="217">
        <f ca="1">'CF(Q)'!V167</f>
        <v>0</v>
      </c>
      <c r="W159" s="217">
        <f ca="1">'CF(Q)'!W167</f>
        <v>0</v>
      </c>
      <c r="X159" s="217">
        <f ca="1">'CF(Q)'!X167</f>
        <v>0</v>
      </c>
      <c r="Y159" s="217">
        <f ca="1">'CF(Q)'!Y167</f>
        <v>0</v>
      </c>
      <c r="Z159" s="217">
        <f ca="1">'CF(Q)'!Z167</f>
        <v>0</v>
      </c>
      <c r="AA159" s="217">
        <f ca="1">'CF(Q)'!AA167</f>
        <v>0</v>
      </c>
      <c r="AB159" s="217">
        <f ca="1">'CF(Q)'!AB167</f>
        <v>0</v>
      </c>
      <c r="AC159" s="217">
        <f ca="1">'CF(Q)'!AC167</f>
        <v>0</v>
      </c>
      <c r="AD159" s="217">
        <f ca="1">'CF(Q)'!AD167</f>
        <v>0</v>
      </c>
      <c r="AE159" s="217">
        <f ca="1">'CF(Q)'!AE167</f>
        <v>0</v>
      </c>
      <c r="AF159" s="217">
        <f ca="1">'CF(Q)'!AF167</f>
        <v>0</v>
      </c>
      <c r="AG159" s="217">
        <f ca="1">'CF(Q)'!AG167</f>
        <v>0</v>
      </c>
      <c r="AH159" s="217">
        <f ca="1">'CF(Q)'!AH167</f>
        <v>0</v>
      </c>
      <c r="AI159" s="217">
        <f ca="1">'CF(Q)'!AI167</f>
        <v>0</v>
      </c>
      <c r="AJ159" s="217">
        <f ca="1">'CF(Q)'!AJ167</f>
        <v>0</v>
      </c>
      <c r="AK159" s="217">
        <f ca="1">'CF(Q)'!AK167</f>
        <v>0</v>
      </c>
      <c r="AL159" s="217">
        <f ca="1">'CF(Q)'!AL167</f>
        <v>0</v>
      </c>
      <c r="AM159" s="217">
        <f ca="1">'CF(Q)'!AM167</f>
        <v>0</v>
      </c>
      <c r="AN159" s="217">
        <f ca="1">'CF(Q)'!AN167</f>
        <v>0</v>
      </c>
      <c r="AO159" s="217">
        <f ca="1">'CF(Q)'!AO167</f>
        <v>0</v>
      </c>
      <c r="AP159" s="217">
        <f ca="1">'CF(Q)'!AP167</f>
        <v>0</v>
      </c>
      <c r="AQ159" s="217">
        <f ca="1">'CF(Q)'!AQ167</f>
        <v>0</v>
      </c>
      <c r="AR159" s="217">
        <f ca="1">'CF(Q)'!AR167</f>
        <v>0</v>
      </c>
      <c r="AS159" s="217">
        <f ca="1">'CF(Q)'!AS167</f>
        <v>0</v>
      </c>
      <c r="AT159" s="217">
        <f ca="1">'CF(Q)'!AT167</f>
        <v>0</v>
      </c>
      <c r="AU159" s="217">
        <f ca="1">'CF(Q)'!AU167</f>
        <v>0</v>
      </c>
      <c r="AV159" s="217">
        <f ca="1">'CF(Q)'!AV167</f>
        <v>0</v>
      </c>
      <c r="AW159" s="217">
        <f ca="1">'CF(Q)'!AW167</f>
        <v>0</v>
      </c>
      <c r="AX159" s="217">
        <f ca="1">'CF(Q)'!AX167</f>
        <v>0</v>
      </c>
      <c r="AY159" s="217">
        <f ca="1">'CF(Q)'!AY167</f>
        <v>0</v>
      </c>
      <c r="AZ159" s="217">
        <f ca="1">'CF(Q)'!AZ167</f>
        <v>0</v>
      </c>
      <c r="BA159" s="217">
        <f ca="1">'CF(Q)'!BA167</f>
        <v>0</v>
      </c>
      <c r="BB159" s="217">
        <f ca="1">'CF(Q)'!BB167</f>
        <v>0</v>
      </c>
      <c r="BC159" s="217">
        <f ca="1">'CF(Q)'!BC167</f>
        <v>0</v>
      </c>
      <c r="BD159" s="217">
        <f ca="1">'CF(Q)'!BD167</f>
        <v>0</v>
      </c>
      <c r="BE159" s="217">
        <f ca="1">'CF(Q)'!BE167</f>
        <v>0</v>
      </c>
      <c r="BF159" s="217">
        <f ca="1">'CF(Q)'!BF167</f>
        <v>0</v>
      </c>
      <c r="BG159" s="217">
        <f ca="1">'CF(Q)'!BG167</f>
        <v>0</v>
      </c>
      <c r="BH159" s="217">
        <f ca="1">'CF(Q)'!BH167</f>
        <v>0</v>
      </c>
      <c r="BI159" s="217">
        <f ca="1">'CF(Q)'!BI167</f>
        <v>0</v>
      </c>
      <c r="BJ159" s="217">
        <f ca="1">'CF(Q)'!BJ167</f>
        <v>0</v>
      </c>
      <c r="BK159" s="217">
        <f ca="1">'CF(Q)'!BK167</f>
        <v>0</v>
      </c>
      <c r="BL159" s="217">
        <f ca="1">'CF(Q)'!BL167</f>
        <v>0</v>
      </c>
      <c r="BM159" s="217">
        <f ca="1">'CF(Q)'!BM167</f>
        <v>0</v>
      </c>
      <c r="BN159" s="217">
        <f ca="1">'CF(Q)'!BN167</f>
        <v>0</v>
      </c>
      <c r="BO159" s="217">
        <f ca="1">'CF(Q)'!BO167</f>
        <v>0</v>
      </c>
      <c r="BP159" s="217">
        <f ca="1">'CF(Q)'!BP167</f>
        <v>0</v>
      </c>
      <c r="BQ159" s="217">
        <f ca="1">'CF(Q)'!BQ167</f>
        <v>0</v>
      </c>
      <c r="BR159" s="217">
        <f ca="1">'CF(Q)'!BR167</f>
        <v>0</v>
      </c>
      <c r="BS159" s="217">
        <f ca="1">'CF(Q)'!BS167</f>
        <v>0</v>
      </c>
      <c r="BT159" s="217">
        <f ca="1">'CF(Q)'!BT167</f>
        <v>0</v>
      </c>
      <c r="BU159" s="217">
        <f ca="1">'CF(Q)'!BU167</f>
        <v>0</v>
      </c>
      <c r="BV159" s="217">
        <f ca="1">'CF(Q)'!BV167</f>
        <v>0</v>
      </c>
      <c r="BW159" s="217">
        <f ca="1">'CF(Q)'!BW167</f>
        <v>0</v>
      </c>
      <c r="BX159" s="217">
        <f ca="1">'CF(Q)'!BX167</f>
        <v>0</v>
      </c>
      <c r="BY159" s="217">
        <f ca="1">'CF(Q)'!BY167</f>
        <v>0</v>
      </c>
      <c r="BZ159" s="217">
        <f ca="1">'CF(Q)'!BZ167</f>
        <v>0</v>
      </c>
      <c r="CA159" s="217">
        <f ca="1">'CF(Q)'!CA167</f>
        <v>0</v>
      </c>
      <c r="CB159" s="217">
        <f ca="1">'CF(Q)'!CB167</f>
        <v>0</v>
      </c>
      <c r="CC159" s="217">
        <f ca="1">'CF(Q)'!CC167</f>
        <v>0</v>
      </c>
      <c r="CD159" s="217">
        <f ca="1">'CF(Q)'!CD167</f>
        <v>0</v>
      </c>
      <c r="CE159" s="217">
        <f ca="1">'CF(Q)'!CE167</f>
        <v>0</v>
      </c>
      <c r="CF159" s="217">
        <f ca="1">'CF(Q)'!CF167</f>
        <v>0</v>
      </c>
      <c r="CG159" s="217">
        <f ca="1">'CF(Q)'!CG167</f>
        <v>0</v>
      </c>
      <c r="CH159" s="217">
        <f ca="1">'CF(Q)'!CH167</f>
        <v>0</v>
      </c>
      <c r="CI159" s="217">
        <f ca="1">'CF(Q)'!CI167</f>
        <v>0</v>
      </c>
      <c r="CJ159" s="217">
        <f ca="1">'CF(Q)'!CJ167</f>
        <v>0</v>
      </c>
      <c r="CK159" s="217">
        <f ca="1">'CF(Q)'!CK167</f>
        <v>0</v>
      </c>
      <c r="CL159" s="217">
        <f ca="1">'CF(Q)'!CL167</f>
        <v>0</v>
      </c>
      <c r="CM159" s="217">
        <f ca="1">'CF(Q)'!CM167</f>
        <v>0</v>
      </c>
      <c r="CN159" s="217">
        <f ca="1">'CF(Q)'!CN167</f>
        <v>0</v>
      </c>
      <c r="CO159" s="217">
        <f ca="1">'CF(Q)'!CO167</f>
        <v>0</v>
      </c>
      <c r="CP159" s="217">
        <f ca="1">'CF(Q)'!CP167</f>
        <v>0</v>
      </c>
      <c r="CQ159" s="217">
        <f ca="1">'CF(Q)'!CQ167</f>
        <v>0</v>
      </c>
      <c r="CR159" s="217">
        <f ca="1">'CF(Q)'!CR167</f>
        <v>0</v>
      </c>
      <c r="CS159" s="217">
        <f ca="1">'CF(Q)'!CS167</f>
        <v>0</v>
      </c>
      <c r="CT159" s="217">
        <f ca="1">'CF(Q)'!CT167</f>
        <v>0</v>
      </c>
      <c r="CU159" s="217">
        <f ca="1">'CF(Q)'!CU167</f>
        <v>0</v>
      </c>
      <c r="CV159" s="217">
        <f ca="1">'CF(Q)'!CV167</f>
        <v>0</v>
      </c>
      <c r="CW159" s="217">
        <f ca="1">'CF(Q)'!CW167</f>
        <v>0</v>
      </c>
      <c r="CX159" s="217">
        <f ca="1">'CF(Q)'!CX167</f>
        <v>0</v>
      </c>
      <c r="CY159" s="217">
        <f ca="1">'CF(Q)'!CY167</f>
        <v>0</v>
      </c>
      <c r="CZ159" s="217">
        <f ca="1">'CF(Q)'!CZ167</f>
        <v>0</v>
      </c>
      <c r="DA159" s="217">
        <f ca="1">'CF(Q)'!DA167</f>
        <v>0</v>
      </c>
      <c r="DB159" s="217">
        <f ca="1">'CF(Q)'!DB167</f>
        <v>0</v>
      </c>
      <c r="DC159" s="217">
        <f ca="1">'CF(Q)'!DC167</f>
        <v>0</v>
      </c>
      <c r="DD159" s="217">
        <f ca="1">'CF(Q)'!DD167</f>
        <v>0</v>
      </c>
      <c r="DE159" s="217">
        <f ca="1">'CF(Q)'!DE167</f>
        <v>0</v>
      </c>
      <c r="DF159" s="217">
        <f ca="1">'CF(Q)'!DF167</f>
        <v>0</v>
      </c>
      <c r="DG159" s="217">
        <f ca="1">'CF(Q)'!DG167</f>
        <v>0</v>
      </c>
      <c r="DH159" s="217">
        <f ca="1">'CF(Q)'!DH167</f>
        <v>0</v>
      </c>
      <c r="DI159" s="217">
        <f ca="1">'CF(Q)'!DI167</f>
        <v>0</v>
      </c>
      <c r="DJ159" s="217">
        <f ca="1">'CF(Q)'!DJ167</f>
        <v>0</v>
      </c>
      <c r="DK159" s="217">
        <f ca="1">'CF(Q)'!DK167</f>
        <v>0</v>
      </c>
      <c r="DL159" s="217">
        <f ca="1">'CF(Q)'!DL167</f>
        <v>0</v>
      </c>
      <c r="DM159" s="217">
        <f ca="1">'CF(Q)'!DM167</f>
        <v>0</v>
      </c>
      <c r="DN159" s="217">
        <f ca="1">'CF(Q)'!DN167</f>
        <v>0</v>
      </c>
      <c r="DO159" s="217">
        <f ca="1">'CF(Q)'!DO167</f>
        <v>0</v>
      </c>
      <c r="DP159" s="217">
        <f ca="1">'CF(Q)'!DP167</f>
        <v>0</v>
      </c>
      <c r="DQ159" s="217">
        <f ca="1">'CF(Q)'!DQ167</f>
        <v>0</v>
      </c>
      <c r="DR159" s="217">
        <f ca="1">'CF(Q)'!DR167</f>
        <v>0</v>
      </c>
      <c r="DS159" s="217">
        <f ca="1">'CF(Q)'!DS167</f>
        <v>0</v>
      </c>
      <c r="DT159" s="217">
        <f ca="1">'CF(Q)'!DT167</f>
        <v>0</v>
      </c>
      <c r="DU159" s="217">
        <f ca="1">'CF(Q)'!DU167</f>
        <v>0</v>
      </c>
      <c r="DV159" s="217">
        <f ca="1">'CF(Q)'!DV167</f>
        <v>0</v>
      </c>
      <c r="DW159" s="217">
        <f ca="1">'CF(Q)'!DW167</f>
        <v>0</v>
      </c>
      <c r="DX159" s="217">
        <f ca="1">'CF(Q)'!DX167</f>
        <v>0</v>
      </c>
      <c r="DY159" s="217">
        <f ca="1">'CF(Q)'!DY167</f>
        <v>0</v>
      </c>
      <c r="DZ159" s="217">
        <f ca="1">'CF(Q)'!DZ167</f>
        <v>0</v>
      </c>
      <c r="EA159" s="217">
        <f ca="1">'CF(Q)'!EA167</f>
        <v>0</v>
      </c>
      <c r="EB159" s="217">
        <f ca="1">'CF(Q)'!EB167</f>
        <v>0</v>
      </c>
      <c r="EC159" s="217">
        <f ca="1">'CF(Q)'!EC167</f>
        <v>0</v>
      </c>
      <c r="ED159" s="217">
        <f ca="1">'CF(Q)'!ED167</f>
        <v>0</v>
      </c>
      <c r="EE159" s="217">
        <f ca="1">'CF(Q)'!EE167</f>
        <v>0</v>
      </c>
      <c r="EF159" s="217">
        <f ca="1">'CF(Q)'!EF167</f>
        <v>0</v>
      </c>
      <c r="EG159" s="217">
        <f ca="1">'CF(Q)'!EG167</f>
        <v>0</v>
      </c>
      <c r="EH159" s="217">
        <f ca="1">'CF(Q)'!EH167</f>
        <v>0</v>
      </c>
      <c r="EI159" s="217">
        <f ca="1">'CF(Q)'!EI167</f>
        <v>0</v>
      </c>
      <c r="EJ159" s="217">
        <f ca="1">'CF(Q)'!EJ167</f>
        <v>0</v>
      </c>
      <c r="EK159" s="217">
        <f ca="1">'CF(Q)'!EK167</f>
        <v>0</v>
      </c>
      <c r="EL159" s="217">
        <f ca="1">'CF(Q)'!EL167</f>
        <v>0</v>
      </c>
      <c r="EM159" s="217">
        <f ca="1">'CF(Q)'!EM167</f>
        <v>0</v>
      </c>
      <c r="EN159" s="217">
        <f ca="1">'CF(Q)'!EN167</f>
        <v>0</v>
      </c>
      <c r="EO159" s="217">
        <f ca="1">'CF(Q)'!EO167</f>
        <v>0</v>
      </c>
      <c r="EP159" s="217">
        <f ca="1">'CF(Q)'!EP167</f>
        <v>0</v>
      </c>
    </row>
    <row r="160" spans="2:146" ht="14.1" customHeight="1">
      <c r="B160" s="30" t="s">
        <v>22</v>
      </c>
      <c r="C160" s="46"/>
      <c r="D160" s="356" t="s">
        <v>97</v>
      </c>
      <c r="E160" s="237">
        <f ca="1">SUM(G160:EP160)</f>
        <v>0</v>
      </c>
      <c r="F160" s="237"/>
      <c r="G160" s="237"/>
      <c r="H160" s="237">
        <f>'CF(Q)'!H168+'CF(Q)'!H169</f>
        <v>0</v>
      </c>
      <c r="I160" s="237">
        <f>'CF(Q)'!I168+'CF(Q)'!I169</f>
        <v>0</v>
      </c>
      <c r="J160" s="237">
        <f>'CF(Q)'!J168+'CF(Q)'!J169</f>
        <v>0</v>
      </c>
      <c r="K160" s="237">
        <f ca="1">'CF(Q)'!K168+'CF(Q)'!K169</f>
        <v>0</v>
      </c>
      <c r="L160" s="237">
        <f ca="1">'CF(Q)'!L168+'CF(Q)'!L169</f>
        <v>0</v>
      </c>
      <c r="M160" s="237">
        <f ca="1">'CF(Q)'!M168+'CF(Q)'!M169</f>
        <v>0</v>
      </c>
      <c r="N160" s="237">
        <f ca="1">'CF(Q)'!N168+'CF(Q)'!N169</f>
        <v>0</v>
      </c>
      <c r="O160" s="237">
        <f ca="1">'CF(Q)'!O168+'CF(Q)'!O169</f>
        <v>0</v>
      </c>
      <c r="P160" s="237">
        <f ca="1">'CF(Q)'!P168+'CF(Q)'!P169</f>
        <v>0</v>
      </c>
      <c r="Q160" s="237">
        <f ca="1">'CF(Q)'!Q168+'CF(Q)'!Q169</f>
        <v>0</v>
      </c>
      <c r="R160" s="237">
        <f ca="1">'CF(Q)'!R168+'CF(Q)'!R169</f>
        <v>0</v>
      </c>
      <c r="S160" s="237">
        <f ca="1">'CF(Q)'!S168+'CF(Q)'!S169</f>
        <v>0</v>
      </c>
      <c r="T160" s="237">
        <f ca="1">'CF(Q)'!T168+'CF(Q)'!T169</f>
        <v>0</v>
      </c>
      <c r="U160" s="237">
        <f ca="1">'CF(Q)'!U168+'CF(Q)'!U169</f>
        <v>0</v>
      </c>
      <c r="V160" s="237">
        <f ca="1">'CF(Q)'!V168+'CF(Q)'!V169</f>
        <v>0</v>
      </c>
      <c r="W160" s="237">
        <f ca="1">'CF(Q)'!W168+'CF(Q)'!W169</f>
        <v>0</v>
      </c>
      <c r="X160" s="237">
        <f ca="1">'CF(Q)'!X168+'CF(Q)'!X169</f>
        <v>0</v>
      </c>
      <c r="Y160" s="237">
        <f ca="1">'CF(Q)'!Y168+'CF(Q)'!Y169</f>
        <v>0</v>
      </c>
      <c r="Z160" s="237">
        <f ca="1">'CF(Q)'!Z168+'CF(Q)'!Z169</f>
        <v>0</v>
      </c>
      <c r="AA160" s="237">
        <f ca="1">'CF(Q)'!AA168+'CF(Q)'!AA169</f>
        <v>0</v>
      </c>
      <c r="AB160" s="237">
        <f ca="1">'CF(Q)'!AB168+'CF(Q)'!AB169</f>
        <v>0</v>
      </c>
      <c r="AC160" s="237">
        <f ca="1">'CF(Q)'!AC168+'CF(Q)'!AC169</f>
        <v>0</v>
      </c>
      <c r="AD160" s="237">
        <f ca="1">'CF(Q)'!AD168+'CF(Q)'!AD169</f>
        <v>0</v>
      </c>
      <c r="AE160" s="237">
        <f ca="1">'CF(Q)'!AE168+'CF(Q)'!AE169</f>
        <v>0</v>
      </c>
      <c r="AF160" s="237">
        <f ca="1">'CF(Q)'!AF168+'CF(Q)'!AF169</f>
        <v>0</v>
      </c>
      <c r="AG160" s="237">
        <f ca="1">'CF(Q)'!AG168+'CF(Q)'!AG169</f>
        <v>0</v>
      </c>
      <c r="AH160" s="237">
        <f ca="1">'CF(Q)'!AH168+'CF(Q)'!AH169</f>
        <v>0</v>
      </c>
      <c r="AI160" s="237">
        <f ca="1">'CF(Q)'!AI168+'CF(Q)'!AI169</f>
        <v>0</v>
      </c>
      <c r="AJ160" s="237">
        <f ca="1">'CF(Q)'!AJ168+'CF(Q)'!AJ169</f>
        <v>0</v>
      </c>
      <c r="AK160" s="237">
        <f ca="1">'CF(Q)'!AK168+'CF(Q)'!AK169</f>
        <v>0</v>
      </c>
      <c r="AL160" s="237">
        <f ca="1">'CF(Q)'!AL168+'CF(Q)'!AL169</f>
        <v>0</v>
      </c>
      <c r="AM160" s="237">
        <f ca="1">'CF(Q)'!AM168+'CF(Q)'!AM169</f>
        <v>0</v>
      </c>
      <c r="AN160" s="237">
        <f ca="1">'CF(Q)'!AN168+'CF(Q)'!AN169</f>
        <v>0</v>
      </c>
      <c r="AO160" s="237">
        <f ca="1">'CF(Q)'!AO168+'CF(Q)'!AO169</f>
        <v>0</v>
      </c>
      <c r="AP160" s="237">
        <f ca="1">'CF(Q)'!AP168+'CF(Q)'!AP169</f>
        <v>0</v>
      </c>
      <c r="AQ160" s="237">
        <f ca="1">'CF(Q)'!AQ168+'CF(Q)'!AQ169</f>
        <v>0</v>
      </c>
      <c r="AR160" s="237">
        <f ca="1">'CF(Q)'!AR168+'CF(Q)'!AR169</f>
        <v>0</v>
      </c>
      <c r="AS160" s="237">
        <f ca="1">'CF(Q)'!AS168+'CF(Q)'!AS169</f>
        <v>0</v>
      </c>
      <c r="AT160" s="237">
        <f ca="1">'CF(Q)'!AT168+'CF(Q)'!AT169</f>
        <v>0</v>
      </c>
      <c r="AU160" s="237">
        <f ca="1">'CF(Q)'!AU168+'CF(Q)'!AU169</f>
        <v>0</v>
      </c>
      <c r="AV160" s="237">
        <f ca="1">'CF(Q)'!AV168+'CF(Q)'!AV169</f>
        <v>0</v>
      </c>
      <c r="AW160" s="237">
        <f ca="1">'CF(Q)'!AW168+'CF(Q)'!AW169</f>
        <v>0</v>
      </c>
      <c r="AX160" s="237">
        <f ca="1">'CF(Q)'!AX168+'CF(Q)'!AX169</f>
        <v>0</v>
      </c>
      <c r="AY160" s="237">
        <f ca="1">'CF(Q)'!AY168+'CF(Q)'!AY169</f>
        <v>0</v>
      </c>
      <c r="AZ160" s="237">
        <f ca="1">'CF(Q)'!AZ168+'CF(Q)'!AZ169</f>
        <v>0</v>
      </c>
      <c r="BA160" s="237">
        <f ca="1">'CF(Q)'!BA168+'CF(Q)'!BA169</f>
        <v>0</v>
      </c>
      <c r="BB160" s="237">
        <f ca="1">'CF(Q)'!BB168+'CF(Q)'!BB169</f>
        <v>0</v>
      </c>
      <c r="BC160" s="237">
        <f ca="1">'CF(Q)'!BC168+'CF(Q)'!BC169</f>
        <v>0</v>
      </c>
      <c r="BD160" s="237">
        <f ca="1">'CF(Q)'!BD168+'CF(Q)'!BD169</f>
        <v>0</v>
      </c>
      <c r="BE160" s="237">
        <f ca="1">'CF(Q)'!BE168+'CF(Q)'!BE169</f>
        <v>0</v>
      </c>
      <c r="BF160" s="237">
        <f ca="1">'CF(Q)'!BF168+'CF(Q)'!BF169</f>
        <v>0</v>
      </c>
      <c r="BG160" s="237">
        <f ca="1">'CF(Q)'!BG168+'CF(Q)'!BG169</f>
        <v>0</v>
      </c>
      <c r="BH160" s="237">
        <f ca="1">'CF(Q)'!BH168+'CF(Q)'!BH169</f>
        <v>0</v>
      </c>
      <c r="BI160" s="237">
        <f ca="1">'CF(Q)'!BI168+'CF(Q)'!BI169</f>
        <v>0</v>
      </c>
      <c r="BJ160" s="237">
        <f ca="1">'CF(Q)'!BJ168+'CF(Q)'!BJ169</f>
        <v>0</v>
      </c>
      <c r="BK160" s="237">
        <f ca="1">'CF(Q)'!BK168+'CF(Q)'!BK169</f>
        <v>0</v>
      </c>
      <c r="BL160" s="237">
        <f ca="1">'CF(Q)'!BL168+'CF(Q)'!BL169</f>
        <v>0</v>
      </c>
      <c r="BM160" s="237">
        <f ca="1">'CF(Q)'!BM168+'CF(Q)'!BM169</f>
        <v>0</v>
      </c>
      <c r="BN160" s="237">
        <f ca="1">'CF(Q)'!BN168+'CF(Q)'!BN169</f>
        <v>0</v>
      </c>
      <c r="BO160" s="237">
        <f ca="1">'CF(Q)'!BO168+'CF(Q)'!BO169</f>
        <v>0</v>
      </c>
      <c r="BP160" s="237">
        <f ca="1">'CF(Q)'!BP168+'CF(Q)'!BP169</f>
        <v>0</v>
      </c>
      <c r="BQ160" s="237">
        <f ca="1">'CF(Q)'!BQ168+'CF(Q)'!BQ169</f>
        <v>0</v>
      </c>
      <c r="BR160" s="237">
        <f ca="1">'CF(Q)'!BR168+'CF(Q)'!BR169</f>
        <v>0</v>
      </c>
      <c r="BS160" s="237">
        <f ca="1">'CF(Q)'!BS168+'CF(Q)'!BS169</f>
        <v>0</v>
      </c>
      <c r="BT160" s="237">
        <f ca="1">'CF(Q)'!BT168+'CF(Q)'!BT169</f>
        <v>0</v>
      </c>
      <c r="BU160" s="237">
        <f ca="1">'CF(Q)'!BU168+'CF(Q)'!BU169</f>
        <v>0</v>
      </c>
      <c r="BV160" s="237">
        <f ca="1">'CF(Q)'!BV168+'CF(Q)'!BV169</f>
        <v>0</v>
      </c>
      <c r="BW160" s="237">
        <f ca="1">'CF(Q)'!BW168+'CF(Q)'!BW169</f>
        <v>0</v>
      </c>
      <c r="BX160" s="237">
        <f ca="1">'CF(Q)'!BX168+'CF(Q)'!BX169</f>
        <v>0</v>
      </c>
      <c r="BY160" s="237">
        <f ca="1">'CF(Q)'!BY168+'CF(Q)'!BY169</f>
        <v>0</v>
      </c>
      <c r="BZ160" s="237">
        <f ca="1">'CF(Q)'!BZ168+'CF(Q)'!BZ169</f>
        <v>0</v>
      </c>
      <c r="CA160" s="237">
        <f ca="1">'CF(Q)'!CA168+'CF(Q)'!CA169</f>
        <v>0</v>
      </c>
      <c r="CB160" s="237">
        <f ca="1">'CF(Q)'!CB168+'CF(Q)'!CB169</f>
        <v>0</v>
      </c>
      <c r="CC160" s="237">
        <f ca="1">'CF(Q)'!CC168+'CF(Q)'!CC169</f>
        <v>0</v>
      </c>
      <c r="CD160" s="237">
        <f ca="1">'CF(Q)'!CD168+'CF(Q)'!CD169</f>
        <v>0</v>
      </c>
      <c r="CE160" s="237">
        <f ca="1">'CF(Q)'!CE168+'CF(Q)'!CE169</f>
        <v>0</v>
      </c>
      <c r="CF160" s="237">
        <f ca="1">'CF(Q)'!CF168+'CF(Q)'!CF169</f>
        <v>0</v>
      </c>
      <c r="CG160" s="237">
        <f ca="1">'CF(Q)'!CG168+'CF(Q)'!CG169</f>
        <v>0</v>
      </c>
      <c r="CH160" s="237">
        <f ca="1">'CF(Q)'!CH168+'CF(Q)'!CH169</f>
        <v>0</v>
      </c>
      <c r="CI160" s="237">
        <f ca="1">'CF(Q)'!CI168+'CF(Q)'!CI169</f>
        <v>0</v>
      </c>
      <c r="CJ160" s="237">
        <f ca="1">'CF(Q)'!CJ168+'CF(Q)'!CJ169</f>
        <v>0</v>
      </c>
      <c r="CK160" s="237">
        <f ca="1">'CF(Q)'!CK168+'CF(Q)'!CK169</f>
        <v>0</v>
      </c>
      <c r="CL160" s="237">
        <f ca="1">'CF(Q)'!CL168+'CF(Q)'!CL169</f>
        <v>0</v>
      </c>
      <c r="CM160" s="237">
        <f ca="1">'CF(Q)'!CM168+'CF(Q)'!CM169</f>
        <v>0</v>
      </c>
      <c r="CN160" s="237">
        <f ca="1">'CF(Q)'!CN168+'CF(Q)'!CN169</f>
        <v>0</v>
      </c>
      <c r="CO160" s="237">
        <f ca="1">'CF(Q)'!CO168+'CF(Q)'!CO169</f>
        <v>0</v>
      </c>
      <c r="CP160" s="237">
        <f ca="1">'CF(Q)'!CP168+'CF(Q)'!CP169</f>
        <v>0</v>
      </c>
      <c r="CQ160" s="237">
        <f ca="1">'CF(Q)'!CQ168+'CF(Q)'!CQ169</f>
        <v>0</v>
      </c>
      <c r="CR160" s="237">
        <f ca="1">'CF(Q)'!CR168+'CF(Q)'!CR169</f>
        <v>0</v>
      </c>
      <c r="CS160" s="237">
        <f ca="1">'CF(Q)'!CS168+'CF(Q)'!CS169</f>
        <v>0</v>
      </c>
      <c r="CT160" s="237">
        <f ca="1">'CF(Q)'!CT168+'CF(Q)'!CT169</f>
        <v>0</v>
      </c>
      <c r="CU160" s="237">
        <f ca="1">'CF(Q)'!CU168+'CF(Q)'!CU169</f>
        <v>0</v>
      </c>
      <c r="CV160" s="237">
        <f ca="1">'CF(Q)'!CV168+'CF(Q)'!CV169</f>
        <v>0</v>
      </c>
      <c r="CW160" s="237">
        <f ca="1">'CF(Q)'!CW168+'CF(Q)'!CW169</f>
        <v>0</v>
      </c>
      <c r="CX160" s="237">
        <f ca="1">'CF(Q)'!CX168+'CF(Q)'!CX169</f>
        <v>0</v>
      </c>
      <c r="CY160" s="237">
        <f ca="1">'CF(Q)'!CY168+'CF(Q)'!CY169</f>
        <v>0</v>
      </c>
      <c r="CZ160" s="237">
        <f ca="1">'CF(Q)'!CZ168+'CF(Q)'!CZ169</f>
        <v>0</v>
      </c>
      <c r="DA160" s="237">
        <f ca="1">'CF(Q)'!DA168+'CF(Q)'!DA169</f>
        <v>0</v>
      </c>
      <c r="DB160" s="237">
        <f ca="1">'CF(Q)'!DB168+'CF(Q)'!DB169</f>
        <v>0</v>
      </c>
      <c r="DC160" s="237">
        <f ca="1">'CF(Q)'!DC168+'CF(Q)'!DC169</f>
        <v>0</v>
      </c>
      <c r="DD160" s="237">
        <f ca="1">'CF(Q)'!DD168+'CF(Q)'!DD169</f>
        <v>0</v>
      </c>
      <c r="DE160" s="237">
        <f ca="1">'CF(Q)'!DE168+'CF(Q)'!DE169</f>
        <v>0</v>
      </c>
      <c r="DF160" s="237">
        <f ca="1">'CF(Q)'!DF168+'CF(Q)'!DF169</f>
        <v>0</v>
      </c>
      <c r="DG160" s="237">
        <f ca="1">'CF(Q)'!DG168+'CF(Q)'!DG169</f>
        <v>0</v>
      </c>
      <c r="DH160" s="237">
        <f ca="1">'CF(Q)'!DH168+'CF(Q)'!DH169</f>
        <v>0</v>
      </c>
      <c r="DI160" s="237">
        <f ca="1">'CF(Q)'!DI168+'CF(Q)'!DI169</f>
        <v>0</v>
      </c>
      <c r="DJ160" s="237">
        <f ca="1">'CF(Q)'!DJ168+'CF(Q)'!DJ169</f>
        <v>0</v>
      </c>
      <c r="DK160" s="237">
        <f ca="1">'CF(Q)'!DK168+'CF(Q)'!DK169</f>
        <v>0</v>
      </c>
      <c r="DL160" s="237">
        <f ca="1">'CF(Q)'!DL168+'CF(Q)'!DL169</f>
        <v>0</v>
      </c>
      <c r="DM160" s="237">
        <f ca="1">'CF(Q)'!DM168+'CF(Q)'!DM169</f>
        <v>0</v>
      </c>
      <c r="DN160" s="237">
        <f ca="1">'CF(Q)'!DN168+'CF(Q)'!DN169</f>
        <v>0</v>
      </c>
      <c r="DO160" s="237">
        <f ca="1">'CF(Q)'!DO168+'CF(Q)'!DO169</f>
        <v>0</v>
      </c>
      <c r="DP160" s="237">
        <f ca="1">'CF(Q)'!DP168+'CF(Q)'!DP169</f>
        <v>0</v>
      </c>
      <c r="DQ160" s="237">
        <f ca="1">'CF(Q)'!DQ168+'CF(Q)'!DQ169</f>
        <v>0</v>
      </c>
      <c r="DR160" s="237">
        <f ca="1">'CF(Q)'!DR168+'CF(Q)'!DR169</f>
        <v>0</v>
      </c>
      <c r="DS160" s="237">
        <f ca="1">'CF(Q)'!DS168+'CF(Q)'!DS169</f>
        <v>0</v>
      </c>
      <c r="DT160" s="237">
        <f ca="1">'CF(Q)'!DT168+'CF(Q)'!DT169</f>
        <v>0</v>
      </c>
      <c r="DU160" s="237">
        <f ca="1">'CF(Q)'!DU168+'CF(Q)'!DU169</f>
        <v>0</v>
      </c>
      <c r="DV160" s="237">
        <f ca="1">'CF(Q)'!DV168+'CF(Q)'!DV169</f>
        <v>0</v>
      </c>
      <c r="DW160" s="237">
        <f ca="1">'CF(Q)'!DW168+'CF(Q)'!DW169</f>
        <v>0</v>
      </c>
      <c r="DX160" s="237">
        <f ca="1">'CF(Q)'!DX168+'CF(Q)'!DX169</f>
        <v>0</v>
      </c>
      <c r="DY160" s="237">
        <f ca="1">'CF(Q)'!DY168+'CF(Q)'!DY169</f>
        <v>0</v>
      </c>
      <c r="DZ160" s="237">
        <f ca="1">'CF(Q)'!DZ168+'CF(Q)'!DZ169</f>
        <v>0</v>
      </c>
      <c r="EA160" s="237">
        <f ca="1">'CF(Q)'!EA168+'CF(Q)'!EA169</f>
        <v>0</v>
      </c>
      <c r="EB160" s="237">
        <f ca="1">'CF(Q)'!EB168+'CF(Q)'!EB169</f>
        <v>0</v>
      </c>
      <c r="EC160" s="237">
        <f ca="1">'CF(Q)'!EC168+'CF(Q)'!EC169</f>
        <v>0</v>
      </c>
      <c r="ED160" s="237">
        <f ca="1">'CF(Q)'!ED168+'CF(Q)'!ED169</f>
        <v>0</v>
      </c>
      <c r="EE160" s="237">
        <f ca="1">'CF(Q)'!EE168+'CF(Q)'!EE169</f>
        <v>0</v>
      </c>
      <c r="EF160" s="237">
        <f ca="1">'CF(Q)'!EF168+'CF(Q)'!EF169</f>
        <v>0</v>
      </c>
      <c r="EG160" s="237">
        <f ca="1">'CF(Q)'!EG168+'CF(Q)'!EG169</f>
        <v>0</v>
      </c>
      <c r="EH160" s="237">
        <f ca="1">'CF(Q)'!EH168+'CF(Q)'!EH169</f>
        <v>0</v>
      </c>
      <c r="EI160" s="237">
        <f ca="1">'CF(Q)'!EI168+'CF(Q)'!EI169</f>
        <v>0</v>
      </c>
      <c r="EJ160" s="237">
        <f ca="1">'CF(Q)'!EJ168+'CF(Q)'!EJ169</f>
        <v>0</v>
      </c>
      <c r="EK160" s="237">
        <f ca="1">'CF(Q)'!EK168+'CF(Q)'!EK169</f>
        <v>0</v>
      </c>
      <c r="EL160" s="237">
        <f ca="1">'CF(Q)'!EL168+'CF(Q)'!EL169</f>
        <v>0</v>
      </c>
      <c r="EM160" s="237">
        <f ca="1">'CF(Q)'!EM168+'CF(Q)'!EM169</f>
        <v>0</v>
      </c>
      <c r="EN160" s="237">
        <f ca="1">'CF(Q)'!EN168+'CF(Q)'!EN169</f>
        <v>0</v>
      </c>
      <c r="EO160" s="237">
        <f ca="1">'CF(Q)'!EO168+'CF(Q)'!EO169</f>
        <v>0</v>
      </c>
      <c r="EP160" s="237">
        <f ca="1">'CF(Q)'!EP168+'CF(Q)'!EP169</f>
        <v>0</v>
      </c>
    </row>
    <row r="161" spans="2:146" ht="14.1" customHeight="1">
      <c r="B161" s="20" t="s">
        <v>23</v>
      </c>
      <c r="D161" s="306" t="s">
        <v>97</v>
      </c>
      <c r="E161" s="71"/>
      <c r="F161" s="71"/>
      <c r="G161" s="71"/>
      <c r="H161" s="12">
        <f t="shared" ref="H161:BS161" ca="1" si="1768">IF(ABS(H158+H159-H160)&lt;0.0001,0,H158+H159-H160)</f>
        <v>0</v>
      </c>
      <c r="I161" s="12">
        <f t="shared" ca="1" si="1768"/>
        <v>0</v>
      </c>
      <c r="J161" s="12">
        <f t="shared" ca="1" si="1768"/>
        <v>0</v>
      </c>
      <c r="K161" s="12">
        <f t="shared" ca="1" si="1768"/>
        <v>0</v>
      </c>
      <c r="L161" s="12">
        <f t="shared" ca="1" si="1768"/>
        <v>0</v>
      </c>
      <c r="M161" s="12">
        <f t="shared" ca="1" si="1768"/>
        <v>0</v>
      </c>
      <c r="N161" s="12">
        <f t="shared" ca="1" si="1768"/>
        <v>0</v>
      </c>
      <c r="O161" s="12">
        <f t="shared" ca="1" si="1768"/>
        <v>0</v>
      </c>
      <c r="P161" s="12">
        <f t="shared" ca="1" si="1768"/>
        <v>0</v>
      </c>
      <c r="Q161" s="12">
        <f t="shared" ca="1" si="1768"/>
        <v>0</v>
      </c>
      <c r="R161" s="12">
        <f t="shared" ca="1" si="1768"/>
        <v>0</v>
      </c>
      <c r="S161" s="12">
        <f t="shared" ca="1" si="1768"/>
        <v>0</v>
      </c>
      <c r="T161" s="12">
        <f t="shared" ca="1" si="1768"/>
        <v>0</v>
      </c>
      <c r="U161" s="12">
        <f t="shared" ca="1" si="1768"/>
        <v>0</v>
      </c>
      <c r="V161" s="12">
        <f t="shared" ca="1" si="1768"/>
        <v>0</v>
      </c>
      <c r="W161" s="12">
        <f t="shared" ca="1" si="1768"/>
        <v>0</v>
      </c>
      <c r="X161" s="12">
        <f t="shared" ca="1" si="1768"/>
        <v>0</v>
      </c>
      <c r="Y161" s="12">
        <f t="shared" ca="1" si="1768"/>
        <v>0</v>
      </c>
      <c r="Z161" s="12">
        <f t="shared" ca="1" si="1768"/>
        <v>0</v>
      </c>
      <c r="AA161" s="12">
        <f t="shared" ca="1" si="1768"/>
        <v>0</v>
      </c>
      <c r="AB161" s="12">
        <f t="shared" ca="1" si="1768"/>
        <v>0</v>
      </c>
      <c r="AC161" s="12">
        <f t="shared" ca="1" si="1768"/>
        <v>0</v>
      </c>
      <c r="AD161" s="12">
        <f t="shared" ca="1" si="1768"/>
        <v>0</v>
      </c>
      <c r="AE161" s="12">
        <f t="shared" ca="1" si="1768"/>
        <v>0</v>
      </c>
      <c r="AF161" s="12">
        <f t="shared" ca="1" si="1768"/>
        <v>0</v>
      </c>
      <c r="AG161" s="12">
        <f t="shared" ca="1" si="1768"/>
        <v>0</v>
      </c>
      <c r="AH161" s="12">
        <f t="shared" ca="1" si="1768"/>
        <v>0</v>
      </c>
      <c r="AI161" s="12">
        <f t="shared" ca="1" si="1768"/>
        <v>0</v>
      </c>
      <c r="AJ161" s="12">
        <f t="shared" ca="1" si="1768"/>
        <v>0</v>
      </c>
      <c r="AK161" s="12">
        <f t="shared" ca="1" si="1768"/>
        <v>0</v>
      </c>
      <c r="AL161" s="12">
        <f t="shared" ca="1" si="1768"/>
        <v>0</v>
      </c>
      <c r="AM161" s="12">
        <f t="shared" ca="1" si="1768"/>
        <v>0</v>
      </c>
      <c r="AN161" s="12">
        <f t="shared" ca="1" si="1768"/>
        <v>0</v>
      </c>
      <c r="AO161" s="12">
        <f t="shared" ca="1" si="1768"/>
        <v>0</v>
      </c>
      <c r="AP161" s="12">
        <f t="shared" ca="1" si="1768"/>
        <v>0</v>
      </c>
      <c r="AQ161" s="12">
        <f t="shared" ca="1" si="1768"/>
        <v>0</v>
      </c>
      <c r="AR161" s="12">
        <f t="shared" ca="1" si="1768"/>
        <v>0</v>
      </c>
      <c r="AS161" s="12">
        <f t="shared" ca="1" si="1768"/>
        <v>0</v>
      </c>
      <c r="AT161" s="12">
        <f t="shared" ca="1" si="1768"/>
        <v>0</v>
      </c>
      <c r="AU161" s="12">
        <f t="shared" ca="1" si="1768"/>
        <v>0</v>
      </c>
      <c r="AV161" s="12">
        <f t="shared" ca="1" si="1768"/>
        <v>0</v>
      </c>
      <c r="AW161" s="12">
        <f t="shared" ca="1" si="1768"/>
        <v>0</v>
      </c>
      <c r="AX161" s="12">
        <f t="shared" ca="1" si="1768"/>
        <v>0</v>
      </c>
      <c r="AY161" s="12">
        <f t="shared" ca="1" si="1768"/>
        <v>0</v>
      </c>
      <c r="AZ161" s="12">
        <f t="shared" ca="1" si="1768"/>
        <v>0</v>
      </c>
      <c r="BA161" s="12">
        <f t="shared" ca="1" si="1768"/>
        <v>0</v>
      </c>
      <c r="BB161" s="12">
        <f t="shared" ca="1" si="1768"/>
        <v>0</v>
      </c>
      <c r="BC161" s="12">
        <f t="shared" ca="1" si="1768"/>
        <v>0</v>
      </c>
      <c r="BD161" s="12">
        <f t="shared" ca="1" si="1768"/>
        <v>0</v>
      </c>
      <c r="BE161" s="12">
        <f t="shared" ca="1" si="1768"/>
        <v>0</v>
      </c>
      <c r="BF161" s="12">
        <f t="shared" ca="1" si="1768"/>
        <v>0</v>
      </c>
      <c r="BG161" s="12">
        <f t="shared" ca="1" si="1768"/>
        <v>0</v>
      </c>
      <c r="BH161" s="12">
        <f t="shared" ca="1" si="1768"/>
        <v>0</v>
      </c>
      <c r="BI161" s="12">
        <f t="shared" ca="1" si="1768"/>
        <v>0</v>
      </c>
      <c r="BJ161" s="12">
        <f t="shared" ca="1" si="1768"/>
        <v>0</v>
      </c>
      <c r="BK161" s="12">
        <f t="shared" ca="1" si="1768"/>
        <v>0</v>
      </c>
      <c r="BL161" s="12">
        <f t="shared" ca="1" si="1768"/>
        <v>0</v>
      </c>
      <c r="BM161" s="12">
        <f t="shared" ca="1" si="1768"/>
        <v>0</v>
      </c>
      <c r="BN161" s="12">
        <f t="shared" ca="1" si="1768"/>
        <v>0</v>
      </c>
      <c r="BO161" s="12">
        <f t="shared" ca="1" si="1768"/>
        <v>0</v>
      </c>
      <c r="BP161" s="12">
        <f t="shared" ca="1" si="1768"/>
        <v>0</v>
      </c>
      <c r="BQ161" s="12">
        <f t="shared" ca="1" si="1768"/>
        <v>0</v>
      </c>
      <c r="BR161" s="12">
        <f t="shared" ca="1" si="1768"/>
        <v>0</v>
      </c>
      <c r="BS161" s="12">
        <f t="shared" ca="1" si="1768"/>
        <v>0</v>
      </c>
      <c r="BT161" s="12">
        <f t="shared" ref="BT161:EE161" ca="1" si="1769">IF(ABS(BT158+BT159-BT160)&lt;0.0001,0,BT158+BT159-BT160)</f>
        <v>0</v>
      </c>
      <c r="BU161" s="12">
        <f t="shared" ca="1" si="1769"/>
        <v>0</v>
      </c>
      <c r="BV161" s="12">
        <f t="shared" ca="1" si="1769"/>
        <v>0</v>
      </c>
      <c r="BW161" s="12">
        <f t="shared" ca="1" si="1769"/>
        <v>0</v>
      </c>
      <c r="BX161" s="12">
        <f t="shared" ca="1" si="1769"/>
        <v>0</v>
      </c>
      <c r="BY161" s="12">
        <f t="shared" ca="1" si="1769"/>
        <v>0</v>
      </c>
      <c r="BZ161" s="12">
        <f t="shared" ca="1" si="1769"/>
        <v>0</v>
      </c>
      <c r="CA161" s="12">
        <f t="shared" ca="1" si="1769"/>
        <v>0</v>
      </c>
      <c r="CB161" s="12">
        <f t="shared" ca="1" si="1769"/>
        <v>0</v>
      </c>
      <c r="CC161" s="12">
        <f t="shared" ca="1" si="1769"/>
        <v>0</v>
      </c>
      <c r="CD161" s="12">
        <f t="shared" ca="1" si="1769"/>
        <v>0</v>
      </c>
      <c r="CE161" s="12">
        <f t="shared" ca="1" si="1769"/>
        <v>0</v>
      </c>
      <c r="CF161" s="12">
        <f t="shared" ca="1" si="1769"/>
        <v>0</v>
      </c>
      <c r="CG161" s="12">
        <f t="shared" ca="1" si="1769"/>
        <v>0</v>
      </c>
      <c r="CH161" s="12">
        <f t="shared" ca="1" si="1769"/>
        <v>0</v>
      </c>
      <c r="CI161" s="12">
        <f t="shared" ca="1" si="1769"/>
        <v>0</v>
      </c>
      <c r="CJ161" s="12">
        <f t="shared" ca="1" si="1769"/>
        <v>0</v>
      </c>
      <c r="CK161" s="12">
        <f t="shared" ca="1" si="1769"/>
        <v>0</v>
      </c>
      <c r="CL161" s="12">
        <f t="shared" ca="1" si="1769"/>
        <v>0</v>
      </c>
      <c r="CM161" s="12">
        <f t="shared" ca="1" si="1769"/>
        <v>0</v>
      </c>
      <c r="CN161" s="12">
        <f t="shared" ca="1" si="1769"/>
        <v>0</v>
      </c>
      <c r="CO161" s="12">
        <f t="shared" ca="1" si="1769"/>
        <v>0</v>
      </c>
      <c r="CP161" s="12">
        <f t="shared" ca="1" si="1769"/>
        <v>0</v>
      </c>
      <c r="CQ161" s="12">
        <f t="shared" ca="1" si="1769"/>
        <v>0</v>
      </c>
      <c r="CR161" s="12">
        <f t="shared" ca="1" si="1769"/>
        <v>0</v>
      </c>
      <c r="CS161" s="12">
        <f t="shared" ca="1" si="1769"/>
        <v>0</v>
      </c>
      <c r="CT161" s="12">
        <f t="shared" ca="1" si="1769"/>
        <v>0</v>
      </c>
      <c r="CU161" s="12">
        <f t="shared" ca="1" si="1769"/>
        <v>0</v>
      </c>
      <c r="CV161" s="12">
        <f t="shared" ca="1" si="1769"/>
        <v>0</v>
      </c>
      <c r="CW161" s="12">
        <f t="shared" ca="1" si="1769"/>
        <v>0</v>
      </c>
      <c r="CX161" s="12">
        <f t="shared" ca="1" si="1769"/>
        <v>0</v>
      </c>
      <c r="CY161" s="12">
        <f t="shared" ca="1" si="1769"/>
        <v>0</v>
      </c>
      <c r="CZ161" s="12">
        <f t="shared" ca="1" si="1769"/>
        <v>0</v>
      </c>
      <c r="DA161" s="12">
        <f t="shared" ca="1" si="1769"/>
        <v>0</v>
      </c>
      <c r="DB161" s="12">
        <f t="shared" ca="1" si="1769"/>
        <v>0</v>
      </c>
      <c r="DC161" s="12">
        <f t="shared" ca="1" si="1769"/>
        <v>0</v>
      </c>
      <c r="DD161" s="12">
        <f t="shared" ca="1" si="1769"/>
        <v>0</v>
      </c>
      <c r="DE161" s="12">
        <f t="shared" ca="1" si="1769"/>
        <v>0</v>
      </c>
      <c r="DF161" s="12">
        <f t="shared" ca="1" si="1769"/>
        <v>0</v>
      </c>
      <c r="DG161" s="12">
        <f t="shared" ca="1" si="1769"/>
        <v>0</v>
      </c>
      <c r="DH161" s="12">
        <f t="shared" ca="1" si="1769"/>
        <v>0</v>
      </c>
      <c r="DI161" s="12">
        <f t="shared" ca="1" si="1769"/>
        <v>0</v>
      </c>
      <c r="DJ161" s="12">
        <f t="shared" ca="1" si="1769"/>
        <v>0</v>
      </c>
      <c r="DK161" s="12">
        <f t="shared" ca="1" si="1769"/>
        <v>0</v>
      </c>
      <c r="DL161" s="12">
        <f t="shared" ca="1" si="1769"/>
        <v>0</v>
      </c>
      <c r="DM161" s="12">
        <f t="shared" ca="1" si="1769"/>
        <v>0</v>
      </c>
      <c r="DN161" s="12">
        <f t="shared" ca="1" si="1769"/>
        <v>0</v>
      </c>
      <c r="DO161" s="12">
        <f t="shared" ca="1" si="1769"/>
        <v>0</v>
      </c>
      <c r="DP161" s="12">
        <f t="shared" ca="1" si="1769"/>
        <v>0</v>
      </c>
      <c r="DQ161" s="12">
        <f t="shared" ca="1" si="1769"/>
        <v>0</v>
      </c>
      <c r="DR161" s="12">
        <f t="shared" ca="1" si="1769"/>
        <v>0</v>
      </c>
      <c r="DS161" s="12">
        <f t="shared" ca="1" si="1769"/>
        <v>0</v>
      </c>
      <c r="DT161" s="12">
        <f t="shared" ca="1" si="1769"/>
        <v>0</v>
      </c>
      <c r="DU161" s="12">
        <f t="shared" ca="1" si="1769"/>
        <v>0</v>
      </c>
      <c r="DV161" s="12">
        <f t="shared" ca="1" si="1769"/>
        <v>0</v>
      </c>
      <c r="DW161" s="12">
        <f t="shared" ca="1" si="1769"/>
        <v>0</v>
      </c>
      <c r="DX161" s="12">
        <f t="shared" ca="1" si="1769"/>
        <v>0</v>
      </c>
      <c r="DY161" s="12">
        <f t="shared" ca="1" si="1769"/>
        <v>0</v>
      </c>
      <c r="DZ161" s="12">
        <f t="shared" ca="1" si="1769"/>
        <v>0</v>
      </c>
      <c r="EA161" s="12">
        <f t="shared" ca="1" si="1769"/>
        <v>0</v>
      </c>
      <c r="EB161" s="12">
        <f t="shared" ca="1" si="1769"/>
        <v>0</v>
      </c>
      <c r="EC161" s="12">
        <f t="shared" ca="1" si="1769"/>
        <v>0</v>
      </c>
      <c r="ED161" s="12">
        <f t="shared" ca="1" si="1769"/>
        <v>0</v>
      </c>
      <c r="EE161" s="12">
        <f t="shared" ca="1" si="1769"/>
        <v>0</v>
      </c>
      <c r="EF161" s="12">
        <f t="shared" ref="EF161:EP161" ca="1" si="1770">IF(ABS(EF158+EF159-EF160)&lt;0.0001,0,EF158+EF159-EF160)</f>
        <v>0</v>
      </c>
      <c r="EG161" s="12">
        <f t="shared" ca="1" si="1770"/>
        <v>0</v>
      </c>
      <c r="EH161" s="12">
        <f t="shared" ca="1" si="1770"/>
        <v>0</v>
      </c>
      <c r="EI161" s="12">
        <f t="shared" ca="1" si="1770"/>
        <v>0</v>
      </c>
      <c r="EJ161" s="12">
        <f t="shared" ca="1" si="1770"/>
        <v>0</v>
      </c>
      <c r="EK161" s="12">
        <f t="shared" ca="1" si="1770"/>
        <v>0</v>
      </c>
      <c r="EL161" s="12">
        <f t="shared" ca="1" si="1770"/>
        <v>0</v>
      </c>
      <c r="EM161" s="12">
        <f t="shared" ca="1" si="1770"/>
        <v>0</v>
      </c>
      <c r="EN161" s="12">
        <f t="shared" ca="1" si="1770"/>
        <v>0</v>
      </c>
      <c r="EO161" s="12">
        <f t="shared" ca="1" si="1770"/>
        <v>0</v>
      </c>
      <c r="EP161" s="12">
        <f t="shared" ca="1" si="1770"/>
        <v>0</v>
      </c>
    </row>
    <row r="162" spans="2:146" ht="14.1" customHeight="1">
      <c r="B162" s="20"/>
      <c r="D162" s="306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1"/>
      <c r="AE162" s="71"/>
      <c r="AF162" s="71"/>
      <c r="AG162" s="71"/>
      <c r="AH162" s="71"/>
      <c r="AI162" s="71"/>
      <c r="AJ162" s="71"/>
      <c r="AK162" s="71"/>
      <c r="AL162" s="71"/>
      <c r="AM162" s="71"/>
      <c r="AN162" s="71"/>
      <c r="AO162" s="71"/>
      <c r="AP162" s="71"/>
      <c r="AQ162" s="71"/>
      <c r="AR162" s="71"/>
      <c r="AS162" s="71"/>
      <c r="AT162" s="71"/>
      <c r="AU162" s="71"/>
      <c r="AV162" s="71"/>
      <c r="AW162" s="71"/>
      <c r="AX162" s="71"/>
      <c r="AY162" s="71"/>
      <c r="AZ162" s="71"/>
      <c r="BA162" s="71"/>
      <c r="BB162" s="71"/>
      <c r="BC162" s="71"/>
      <c r="BD162" s="71"/>
      <c r="BE162" s="71"/>
      <c r="BF162" s="71"/>
      <c r="BG162" s="71"/>
      <c r="BH162" s="71"/>
      <c r="BI162" s="71"/>
      <c r="BJ162" s="71"/>
      <c r="BK162" s="71"/>
      <c r="BL162" s="71"/>
      <c r="BM162" s="71"/>
      <c r="BN162" s="71"/>
      <c r="BO162" s="71"/>
      <c r="BP162" s="71"/>
      <c r="BQ162" s="71"/>
      <c r="BR162" s="71"/>
      <c r="BS162" s="71"/>
      <c r="BT162" s="71"/>
      <c r="BU162" s="71"/>
      <c r="BV162" s="71"/>
      <c r="BW162" s="71"/>
      <c r="BX162" s="71"/>
      <c r="BY162" s="71"/>
      <c r="BZ162" s="71"/>
      <c r="CA162" s="71"/>
      <c r="CB162" s="71"/>
      <c r="CC162" s="71"/>
      <c r="CD162" s="71"/>
      <c r="CE162" s="71"/>
      <c r="CF162" s="71"/>
      <c r="CG162" s="71"/>
      <c r="CH162" s="71"/>
      <c r="CI162" s="71"/>
      <c r="CJ162" s="71"/>
      <c r="CK162" s="71"/>
      <c r="CL162" s="71"/>
      <c r="CM162" s="71"/>
      <c r="CN162" s="71"/>
      <c r="CO162" s="71"/>
      <c r="CP162" s="71"/>
      <c r="CQ162" s="71"/>
      <c r="CR162" s="71"/>
      <c r="CS162" s="71"/>
      <c r="CT162" s="71"/>
      <c r="CU162" s="71"/>
      <c r="CV162" s="71"/>
      <c r="CW162" s="71"/>
      <c r="CX162" s="71"/>
      <c r="CY162" s="71"/>
      <c r="CZ162" s="71"/>
      <c r="DA162" s="71"/>
      <c r="DB162" s="71"/>
      <c r="DC162" s="71"/>
      <c r="DD162" s="71"/>
      <c r="DE162" s="71"/>
      <c r="DF162" s="71"/>
      <c r="DG162" s="71"/>
      <c r="DH162" s="71"/>
      <c r="DI162" s="71"/>
      <c r="DJ162" s="71"/>
      <c r="DK162" s="71"/>
      <c r="DL162" s="71"/>
      <c r="DM162" s="71"/>
      <c r="DN162" s="71"/>
      <c r="DO162" s="71"/>
      <c r="DP162" s="71"/>
      <c r="DQ162" s="71"/>
      <c r="DR162" s="71"/>
      <c r="DS162" s="71"/>
      <c r="DT162" s="71"/>
      <c r="DU162" s="71"/>
      <c r="DV162" s="71"/>
      <c r="DW162" s="71"/>
      <c r="DX162" s="71"/>
      <c r="DY162" s="71"/>
      <c r="DZ162" s="71"/>
      <c r="EA162" s="71"/>
      <c r="EB162" s="71"/>
      <c r="EC162" s="71"/>
      <c r="ED162" s="71"/>
      <c r="EE162" s="71"/>
      <c r="EF162" s="71"/>
      <c r="EG162" s="71"/>
      <c r="EH162" s="71"/>
      <c r="EI162" s="71"/>
      <c r="EJ162" s="71"/>
      <c r="EK162" s="71"/>
      <c r="EL162" s="71"/>
      <c r="EM162" s="71"/>
      <c r="EN162" s="71"/>
      <c r="EO162" s="71"/>
      <c r="EP162" s="71"/>
    </row>
    <row r="163" spans="2:146" ht="14.1" customHeight="1">
      <c r="B163" s="20"/>
      <c r="C163" s="20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BD163" s="68"/>
      <c r="BE163" s="68"/>
      <c r="BF163" s="68"/>
      <c r="BG163" s="68"/>
      <c r="BH163" s="68"/>
      <c r="BI163" s="68"/>
      <c r="BJ163" s="68"/>
      <c r="BK163" s="68"/>
      <c r="BL163" s="68"/>
      <c r="BM163" s="68"/>
      <c r="BN163" s="68"/>
      <c r="BO163" s="68"/>
      <c r="BP163" s="68"/>
      <c r="BQ163" s="68"/>
      <c r="BR163" s="68"/>
      <c r="BS163" s="68"/>
      <c r="BT163" s="68"/>
      <c r="BU163" s="68"/>
      <c r="BV163" s="68"/>
      <c r="BW163" s="68"/>
      <c r="BX163" s="68"/>
      <c r="BY163" s="68"/>
      <c r="BZ163" s="68"/>
      <c r="CA163" s="68"/>
      <c r="CB163" s="68"/>
      <c r="CC163" s="68"/>
      <c r="CD163" s="68"/>
      <c r="CE163" s="68"/>
      <c r="CF163" s="68"/>
      <c r="CG163" s="68"/>
      <c r="CH163" s="68"/>
      <c r="CI163" s="68"/>
      <c r="CJ163" s="68"/>
      <c r="CK163" s="68"/>
      <c r="CL163" s="68"/>
      <c r="CM163" s="68"/>
      <c r="CN163" s="68"/>
      <c r="CO163" s="68"/>
      <c r="CP163" s="68"/>
      <c r="CQ163" s="68"/>
      <c r="CR163" s="68"/>
      <c r="CS163" s="68"/>
      <c r="CT163" s="68"/>
      <c r="CU163" s="68"/>
      <c r="CV163" s="68"/>
      <c r="CW163" s="68"/>
      <c r="CX163" s="68"/>
      <c r="CY163" s="68"/>
      <c r="CZ163" s="68"/>
      <c r="DA163" s="68"/>
      <c r="DB163" s="68"/>
      <c r="DC163" s="68"/>
      <c r="DD163" s="68"/>
      <c r="DE163" s="68"/>
      <c r="DF163" s="68"/>
      <c r="DG163" s="68"/>
      <c r="DH163" s="68"/>
      <c r="DI163" s="68"/>
      <c r="DJ163" s="68"/>
      <c r="DK163" s="68"/>
      <c r="DL163" s="68"/>
      <c r="DM163" s="68"/>
      <c r="DN163" s="68"/>
      <c r="DO163" s="68"/>
      <c r="DP163" s="68"/>
      <c r="DQ163" s="68"/>
      <c r="DR163" s="68"/>
      <c r="DS163" s="68"/>
      <c r="DT163" s="68"/>
      <c r="DU163" s="68"/>
      <c r="DV163" s="68"/>
      <c r="DW163" s="68"/>
      <c r="DX163" s="68"/>
      <c r="DY163" s="68"/>
      <c r="DZ163" s="68"/>
      <c r="EA163" s="68"/>
      <c r="EB163" s="68"/>
      <c r="EC163" s="68"/>
      <c r="ED163" s="68"/>
      <c r="EE163" s="68"/>
      <c r="EF163" s="68"/>
      <c r="EG163" s="68"/>
      <c r="EH163" s="68"/>
      <c r="EI163" s="68"/>
      <c r="EJ163" s="68"/>
      <c r="EK163" s="68"/>
      <c r="EL163" s="68"/>
      <c r="EM163" s="68"/>
      <c r="EN163" s="68"/>
      <c r="EO163" s="68"/>
      <c r="EP163" s="68"/>
    </row>
    <row r="164" spans="2:146" ht="14.1" customHeight="1">
      <c r="B164" s="151" t="s">
        <v>1048</v>
      </c>
      <c r="C164" s="20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8"/>
      <c r="AT164" s="68"/>
      <c r="AU164" s="68"/>
      <c r="AV164" s="68"/>
      <c r="AW164" s="68"/>
      <c r="AX164" s="68"/>
      <c r="AY164" s="68"/>
      <c r="AZ164" s="68"/>
      <c r="BA164" s="68"/>
      <c r="BB164" s="68"/>
      <c r="BC164" s="68"/>
      <c r="BD164" s="68"/>
      <c r="BE164" s="68"/>
      <c r="BF164" s="68"/>
      <c r="BG164" s="68"/>
      <c r="BH164" s="68"/>
      <c r="BI164" s="68"/>
      <c r="BJ164" s="68"/>
      <c r="BK164" s="68"/>
      <c r="BL164" s="68"/>
      <c r="BM164" s="68"/>
      <c r="BN164" s="68"/>
      <c r="BO164" s="68"/>
      <c r="BP164" s="68"/>
      <c r="BQ164" s="68"/>
      <c r="BR164" s="68"/>
      <c r="BS164" s="68"/>
      <c r="BT164" s="68"/>
      <c r="BU164" s="68"/>
      <c r="BV164" s="68"/>
      <c r="BW164" s="68"/>
      <c r="BX164" s="68"/>
      <c r="BY164" s="68"/>
      <c r="BZ164" s="68"/>
      <c r="CA164" s="68"/>
      <c r="CB164" s="68"/>
      <c r="CC164" s="68"/>
      <c r="CD164" s="68"/>
      <c r="CE164" s="68"/>
      <c r="CF164" s="68"/>
      <c r="CG164" s="68"/>
      <c r="CH164" s="68"/>
      <c r="CI164" s="68"/>
      <c r="CJ164" s="68"/>
      <c r="CK164" s="68"/>
      <c r="CL164" s="68"/>
      <c r="CM164" s="68"/>
      <c r="CN164" s="68"/>
      <c r="CO164" s="68"/>
      <c r="CP164" s="68"/>
      <c r="CQ164" s="68"/>
      <c r="CR164" s="68"/>
      <c r="CS164" s="68"/>
      <c r="CT164" s="68"/>
      <c r="CU164" s="68"/>
      <c r="CV164" s="68"/>
      <c r="CW164" s="68"/>
      <c r="CX164" s="68"/>
      <c r="CY164" s="68"/>
      <c r="CZ164" s="68"/>
      <c r="DA164" s="68"/>
      <c r="DB164" s="68"/>
      <c r="DC164" s="68"/>
      <c r="DD164" s="68"/>
      <c r="DE164" s="68"/>
      <c r="DF164" s="68"/>
      <c r="DG164" s="68"/>
      <c r="DH164" s="68"/>
      <c r="DI164" s="68"/>
      <c r="DJ164" s="68"/>
      <c r="DK164" s="68"/>
      <c r="DL164" s="68"/>
      <c r="DM164" s="68"/>
      <c r="DN164" s="68"/>
      <c r="DO164" s="68"/>
      <c r="DP164" s="68"/>
      <c r="DQ164" s="68"/>
      <c r="DR164" s="68"/>
      <c r="DS164" s="68"/>
      <c r="DT164" s="68"/>
      <c r="DU164" s="68"/>
      <c r="DV164" s="68"/>
      <c r="DW164" s="68"/>
      <c r="DX164" s="68"/>
      <c r="DY164" s="68"/>
      <c r="DZ164" s="68"/>
      <c r="EA164" s="68"/>
      <c r="EB164" s="68"/>
      <c r="EC164" s="68"/>
      <c r="ED164" s="68"/>
      <c r="EE164" s="68"/>
      <c r="EF164" s="68"/>
      <c r="EG164" s="68"/>
      <c r="EH164" s="68"/>
      <c r="EI164" s="68"/>
      <c r="EJ164" s="68"/>
      <c r="EK164" s="68"/>
      <c r="EL164" s="68"/>
      <c r="EM164" s="68"/>
      <c r="EN164" s="68"/>
      <c r="EO164" s="68"/>
      <c r="EP164" s="68"/>
    </row>
    <row r="165" spans="2:146" ht="14.1" customHeight="1">
      <c r="B165" s="20" t="s">
        <v>20</v>
      </c>
      <c r="D165" s="306" t="s">
        <v>97</v>
      </c>
      <c r="E165" s="71"/>
      <c r="F165" s="82"/>
      <c r="G165" s="256"/>
      <c r="H165" s="71">
        <f t="shared" ref="H165" ca="1" si="1771">G168*(H$4&lt;=운영종료분기)</f>
        <v>0</v>
      </c>
      <c r="I165" s="71">
        <f t="shared" ref="I165" ca="1" si="1772">H168*(I$4&lt;=운영종료분기)</f>
        <v>0</v>
      </c>
      <c r="J165" s="71">
        <f t="shared" ref="J165" ca="1" si="1773">I168*(J$4&lt;=운영종료분기)</f>
        <v>0</v>
      </c>
      <c r="K165" s="71">
        <f t="shared" ref="K165" ca="1" si="1774">J168*(K$4&lt;=운영종료분기)</f>
        <v>0</v>
      </c>
      <c r="L165" s="71">
        <f t="shared" ref="L165" ca="1" si="1775">K168*(L$4&lt;=운영종료분기)</f>
        <v>0</v>
      </c>
      <c r="M165" s="71">
        <f t="shared" ref="M165" ca="1" si="1776">L168*(M$4&lt;=운영종료분기)</f>
        <v>0</v>
      </c>
      <c r="N165" s="71">
        <f t="shared" ref="N165" ca="1" si="1777">M168*(N$4&lt;=운영종료분기)</f>
        <v>0</v>
      </c>
      <c r="O165" s="71">
        <f t="shared" ref="O165" ca="1" si="1778">N168*(O$4&lt;=운영종료분기)</f>
        <v>0</v>
      </c>
      <c r="P165" s="71">
        <f t="shared" ref="P165" ca="1" si="1779">O168*(P$4&lt;=운영종료분기)</f>
        <v>0</v>
      </c>
      <c r="Q165" s="71">
        <f t="shared" ref="Q165" ca="1" si="1780">P168*(Q$4&lt;=운영종료분기)</f>
        <v>0</v>
      </c>
      <c r="R165" s="71">
        <f t="shared" ref="R165" ca="1" si="1781">Q168*(R$4&lt;=운영종료분기)</f>
        <v>0</v>
      </c>
      <c r="S165" s="71">
        <f t="shared" ref="S165" ca="1" si="1782">R168*(S$4&lt;=운영종료분기)</f>
        <v>0</v>
      </c>
      <c r="T165" s="71">
        <f t="shared" ref="T165" ca="1" si="1783">S168*(T$4&lt;=운영종료분기)</f>
        <v>0</v>
      </c>
      <c r="U165" s="71">
        <f t="shared" ref="U165" ca="1" si="1784">T168*(U$4&lt;=운영종료분기)</f>
        <v>0</v>
      </c>
      <c r="V165" s="71">
        <f t="shared" ref="V165" ca="1" si="1785">U168*(V$4&lt;=운영종료분기)</f>
        <v>0</v>
      </c>
      <c r="W165" s="71">
        <f t="shared" ref="W165" ca="1" si="1786">V168*(W$4&lt;=운영종료분기)</f>
        <v>0</v>
      </c>
      <c r="X165" s="71">
        <f t="shared" ref="X165" ca="1" si="1787">W168*(X$4&lt;=운영종료분기)</f>
        <v>0</v>
      </c>
      <c r="Y165" s="71">
        <f t="shared" ref="Y165" ca="1" si="1788">X168*(Y$4&lt;=운영종료분기)</f>
        <v>0</v>
      </c>
      <c r="Z165" s="71">
        <f t="shared" ref="Z165" ca="1" si="1789">Y168*(Z$4&lt;=운영종료분기)</f>
        <v>0</v>
      </c>
      <c r="AA165" s="71">
        <f t="shared" ref="AA165" ca="1" si="1790">Z168*(AA$4&lt;=운영종료분기)</f>
        <v>0</v>
      </c>
      <c r="AB165" s="71">
        <f t="shared" ref="AB165" ca="1" si="1791">AA168*(AB$4&lt;=운영종료분기)</f>
        <v>0</v>
      </c>
      <c r="AC165" s="71">
        <f t="shared" ref="AC165" ca="1" si="1792">AB168*(AC$4&lt;=운영종료분기)</f>
        <v>0</v>
      </c>
      <c r="AD165" s="71">
        <f t="shared" ref="AD165" ca="1" si="1793">AC168*(AD$4&lt;=운영종료분기)</f>
        <v>0</v>
      </c>
      <c r="AE165" s="71">
        <f t="shared" ref="AE165" ca="1" si="1794">AD168*(AE$4&lt;=운영종료분기)</f>
        <v>0</v>
      </c>
      <c r="AF165" s="71">
        <f t="shared" ref="AF165" ca="1" si="1795">AE168*(AF$4&lt;=운영종료분기)</f>
        <v>0</v>
      </c>
      <c r="AG165" s="71">
        <f t="shared" ref="AG165" ca="1" si="1796">AF168*(AG$4&lt;=운영종료분기)</f>
        <v>0</v>
      </c>
      <c r="AH165" s="71">
        <f t="shared" ref="AH165" ca="1" si="1797">AG168*(AH$4&lt;=운영종료분기)</f>
        <v>0</v>
      </c>
      <c r="AI165" s="71">
        <f t="shared" ref="AI165" ca="1" si="1798">AH168*(AI$4&lt;=운영종료분기)</f>
        <v>0</v>
      </c>
      <c r="AJ165" s="71">
        <f t="shared" ref="AJ165" ca="1" si="1799">AI168*(AJ$4&lt;=운영종료분기)</f>
        <v>0</v>
      </c>
      <c r="AK165" s="71">
        <f t="shared" ref="AK165" ca="1" si="1800">AJ168*(AK$4&lt;=운영종료분기)</f>
        <v>0</v>
      </c>
      <c r="AL165" s="71">
        <f t="shared" ref="AL165" ca="1" si="1801">AK168*(AL$4&lt;=운영종료분기)</f>
        <v>0</v>
      </c>
      <c r="AM165" s="71">
        <f t="shared" ref="AM165" ca="1" si="1802">AL168*(AM$4&lt;=운영종료분기)</f>
        <v>0</v>
      </c>
      <c r="AN165" s="71">
        <f t="shared" ref="AN165" ca="1" si="1803">AM168*(AN$4&lt;=운영종료분기)</f>
        <v>0</v>
      </c>
      <c r="AO165" s="71">
        <f t="shared" ref="AO165" ca="1" si="1804">AN168*(AO$4&lt;=운영종료분기)</f>
        <v>0</v>
      </c>
      <c r="AP165" s="71">
        <f t="shared" ref="AP165" ca="1" si="1805">AO168*(AP$4&lt;=운영종료분기)</f>
        <v>0</v>
      </c>
      <c r="AQ165" s="71">
        <f t="shared" ref="AQ165" ca="1" si="1806">AP168*(AQ$4&lt;=운영종료분기)</f>
        <v>0</v>
      </c>
      <c r="AR165" s="71">
        <f t="shared" ref="AR165" ca="1" si="1807">AQ168*(AR$4&lt;=운영종료분기)</f>
        <v>0</v>
      </c>
      <c r="AS165" s="71">
        <f t="shared" ref="AS165" ca="1" si="1808">AR168*(AS$4&lt;=운영종료분기)</f>
        <v>0</v>
      </c>
      <c r="AT165" s="71">
        <f t="shared" ref="AT165" ca="1" si="1809">AS168*(AT$4&lt;=운영종료분기)</f>
        <v>0</v>
      </c>
      <c r="AU165" s="71">
        <f t="shared" ref="AU165" ca="1" si="1810">AT168*(AU$4&lt;=운영종료분기)</f>
        <v>0</v>
      </c>
      <c r="AV165" s="71">
        <f t="shared" ref="AV165" ca="1" si="1811">AU168*(AV$4&lt;=운영종료분기)</f>
        <v>0</v>
      </c>
      <c r="AW165" s="71">
        <f t="shared" ref="AW165" ca="1" si="1812">AV168*(AW$4&lt;=운영종료분기)</f>
        <v>0</v>
      </c>
      <c r="AX165" s="71">
        <f t="shared" ref="AX165" ca="1" si="1813">AW168*(AX$4&lt;=운영종료분기)</f>
        <v>0</v>
      </c>
      <c r="AY165" s="71">
        <f t="shared" ref="AY165" ca="1" si="1814">AX168*(AY$4&lt;=운영종료분기)</f>
        <v>0</v>
      </c>
      <c r="AZ165" s="71">
        <f t="shared" ref="AZ165" ca="1" si="1815">AY168*(AZ$4&lt;=운영종료분기)</f>
        <v>0</v>
      </c>
      <c r="BA165" s="71">
        <f t="shared" ref="BA165" ca="1" si="1816">AZ168*(BA$4&lt;=운영종료분기)</f>
        <v>0</v>
      </c>
      <c r="BB165" s="71">
        <f t="shared" ref="BB165" ca="1" si="1817">BA168*(BB$4&lt;=운영종료분기)</f>
        <v>0</v>
      </c>
      <c r="BC165" s="71">
        <f t="shared" ref="BC165" ca="1" si="1818">BB168*(BC$4&lt;=운영종료분기)</f>
        <v>0</v>
      </c>
      <c r="BD165" s="71">
        <f t="shared" ref="BD165" ca="1" si="1819">BC168*(BD$4&lt;=운영종료분기)</f>
        <v>0</v>
      </c>
      <c r="BE165" s="71">
        <f t="shared" ref="BE165" ca="1" si="1820">BD168*(BE$4&lt;=운영종료분기)</f>
        <v>0</v>
      </c>
      <c r="BF165" s="71">
        <f t="shared" ref="BF165" ca="1" si="1821">BE168*(BF$4&lt;=운영종료분기)</f>
        <v>0</v>
      </c>
      <c r="BG165" s="71">
        <f t="shared" ref="BG165" ca="1" si="1822">BF168*(BG$4&lt;=운영종료분기)</f>
        <v>0</v>
      </c>
      <c r="BH165" s="71">
        <f t="shared" ref="BH165" ca="1" si="1823">BG168*(BH$4&lt;=운영종료분기)</f>
        <v>0</v>
      </c>
      <c r="BI165" s="71">
        <f t="shared" ref="BI165" ca="1" si="1824">BH168*(BI$4&lt;=운영종료분기)</f>
        <v>0</v>
      </c>
      <c r="BJ165" s="71">
        <f t="shared" ref="BJ165" ca="1" si="1825">BI168*(BJ$4&lt;=운영종료분기)</f>
        <v>0</v>
      </c>
      <c r="BK165" s="71">
        <f t="shared" ref="BK165" ca="1" si="1826">BJ168*(BK$4&lt;=운영종료분기)</f>
        <v>0</v>
      </c>
      <c r="BL165" s="71">
        <f t="shared" ref="BL165" ca="1" si="1827">BK168*(BL$4&lt;=운영종료분기)</f>
        <v>0</v>
      </c>
      <c r="BM165" s="71">
        <f t="shared" ref="BM165" ca="1" si="1828">BL168*(BM$4&lt;=운영종료분기)</f>
        <v>0</v>
      </c>
      <c r="BN165" s="71">
        <f t="shared" ref="BN165" ca="1" si="1829">BM168*(BN$4&lt;=운영종료분기)</f>
        <v>0</v>
      </c>
      <c r="BO165" s="71">
        <f t="shared" ref="BO165" ca="1" si="1830">BN168*(BO$4&lt;=운영종료분기)</f>
        <v>0</v>
      </c>
      <c r="BP165" s="71">
        <f t="shared" ref="BP165" ca="1" si="1831">BO168*(BP$4&lt;=운영종료분기)</f>
        <v>0</v>
      </c>
      <c r="BQ165" s="71">
        <f t="shared" ref="BQ165" ca="1" si="1832">BP168*(BQ$4&lt;=운영종료분기)</f>
        <v>0</v>
      </c>
      <c r="BR165" s="71">
        <f t="shared" ref="BR165" ca="1" si="1833">BQ168*(BR$4&lt;=운영종료분기)</f>
        <v>0</v>
      </c>
      <c r="BS165" s="71">
        <f t="shared" ref="BS165" ca="1" si="1834">BR168*(BS$4&lt;=운영종료분기)</f>
        <v>0</v>
      </c>
      <c r="BT165" s="71">
        <f t="shared" ref="BT165" ca="1" si="1835">BS168*(BT$4&lt;=운영종료분기)</f>
        <v>0</v>
      </c>
      <c r="BU165" s="71">
        <f t="shared" ref="BU165" ca="1" si="1836">BT168*(BU$4&lt;=운영종료분기)</f>
        <v>0</v>
      </c>
      <c r="BV165" s="71">
        <f t="shared" ref="BV165" ca="1" si="1837">BU168*(BV$4&lt;=운영종료분기)</f>
        <v>0</v>
      </c>
      <c r="BW165" s="71">
        <f t="shared" ref="BW165" ca="1" si="1838">BV168*(BW$4&lt;=운영종료분기)</f>
        <v>0</v>
      </c>
      <c r="BX165" s="71">
        <f t="shared" ref="BX165" ca="1" si="1839">BW168*(BX$4&lt;=운영종료분기)</f>
        <v>0</v>
      </c>
      <c r="BY165" s="71">
        <f t="shared" ref="BY165" ca="1" si="1840">BX168*(BY$4&lt;=운영종료분기)</f>
        <v>0</v>
      </c>
      <c r="BZ165" s="71">
        <f t="shared" ref="BZ165" ca="1" si="1841">BY168*(BZ$4&lt;=운영종료분기)</f>
        <v>0</v>
      </c>
      <c r="CA165" s="71">
        <f t="shared" ref="CA165" ca="1" si="1842">BZ168*(CA$4&lt;=운영종료분기)</f>
        <v>0</v>
      </c>
      <c r="CB165" s="71">
        <f t="shared" ref="CB165" ca="1" si="1843">CA168*(CB$4&lt;=운영종료분기)</f>
        <v>0</v>
      </c>
      <c r="CC165" s="71">
        <f t="shared" ref="CC165" ca="1" si="1844">CB168*(CC$4&lt;=운영종료분기)</f>
        <v>0</v>
      </c>
      <c r="CD165" s="71">
        <f t="shared" ref="CD165" ca="1" si="1845">CC168*(CD$4&lt;=운영종료분기)</f>
        <v>0</v>
      </c>
      <c r="CE165" s="71">
        <f t="shared" ref="CE165" ca="1" si="1846">CD168*(CE$4&lt;=운영종료분기)</f>
        <v>0</v>
      </c>
      <c r="CF165" s="71">
        <f t="shared" ref="CF165" ca="1" si="1847">CE168*(CF$4&lt;=운영종료분기)</f>
        <v>0</v>
      </c>
      <c r="CG165" s="71">
        <f t="shared" ref="CG165" ca="1" si="1848">CF168*(CG$4&lt;=운영종료분기)</f>
        <v>0</v>
      </c>
      <c r="CH165" s="71">
        <f t="shared" ref="CH165" ca="1" si="1849">CG168*(CH$4&lt;=운영종료분기)</f>
        <v>0</v>
      </c>
      <c r="CI165" s="71">
        <f t="shared" ref="CI165" ca="1" si="1850">CH168*(CI$4&lt;=운영종료분기)</f>
        <v>0</v>
      </c>
      <c r="CJ165" s="71">
        <f t="shared" ref="CJ165" ca="1" si="1851">CI168*(CJ$4&lt;=운영종료분기)</f>
        <v>0</v>
      </c>
      <c r="CK165" s="71">
        <f t="shared" ref="CK165" ca="1" si="1852">CJ168*(CK$4&lt;=운영종료분기)</f>
        <v>0</v>
      </c>
      <c r="CL165" s="71">
        <f t="shared" ref="CL165" ca="1" si="1853">CK168*(CL$4&lt;=운영종료분기)</f>
        <v>0</v>
      </c>
      <c r="CM165" s="71">
        <f t="shared" ref="CM165" ca="1" si="1854">CL168*(CM$4&lt;=운영종료분기)</f>
        <v>0</v>
      </c>
      <c r="CN165" s="71">
        <f t="shared" ref="CN165" ca="1" si="1855">CM168*(CN$4&lt;=운영종료분기)</f>
        <v>0</v>
      </c>
      <c r="CO165" s="71">
        <f t="shared" ref="CO165" ca="1" si="1856">CN168*(CO$4&lt;=운영종료분기)</f>
        <v>0</v>
      </c>
      <c r="CP165" s="71">
        <f t="shared" ref="CP165" ca="1" si="1857">CO168*(CP$4&lt;=운영종료분기)</f>
        <v>0</v>
      </c>
      <c r="CQ165" s="71">
        <f t="shared" ref="CQ165" ca="1" si="1858">CP168*(CQ$4&lt;=운영종료분기)</f>
        <v>0</v>
      </c>
      <c r="CR165" s="71">
        <f t="shared" ref="CR165" ca="1" si="1859">CQ168*(CR$4&lt;=운영종료분기)</f>
        <v>0</v>
      </c>
      <c r="CS165" s="71">
        <f t="shared" ref="CS165" ca="1" si="1860">CR168*(CS$4&lt;=운영종료분기)</f>
        <v>0</v>
      </c>
      <c r="CT165" s="71">
        <f t="shared" ref="CT165" ca="1" si="1861">CS168*(CT$4&lt;=운영종료분기)</f>
        <v>0</v>
      </c>
      <c r="CU165" s="71">
        <f t="shared" ref="CU165" ca="1" si="1862">CT168*(CU$4&lt;=운영종료분기)</f>
        <v>0</v>
      </c>
      <c r="CV165" s="71">
        <f t="shared" ref="CV165" ca="1" si="1863">CU168*(CV$4&lt;=운영종료분기)</f>
        <v>0</v>
      </c>
      <c r="CW165" s="71">
        <f t="shared" ref="CW165" ca="1" si="1864">CV168*(CW$4&lt;=운영종료분기)</f>
        <v>0</v>
      </c>
      <c r="CX165" s="71">
        <f t="shared" ref="CX165" ca="1" si="1865">CW168*(CX$4&lt;=운영종료분기)</f>
        <v>0</v>
      </c>
      <c r="CY165" s="71">
        <f t="shared" ref="CY165" ca="1" si="1866">CX168*(CY$4&lt;=운영종료분기)</f>
        <v>0</v>
      </c>
      <c r="CZ165" s="71">
        <f t="shared" ref="CZ165" ca="1" si="1867">CY168*(CZ$4&lt;=운영종료분기)</f>
        <v>0</v>
      </c>
      <c r="DA165" s="71">
        <f t="shared" ref="DA165" ca="1" si="1868">CZ168*(DA$4&lt;=운영종료분기)</f>
        <v>0</v>
      </c>
      <c r="DB165" s="71">
        <f t="shared" ref="DB165" ca="1" si="1869">DA168*(DB$4&lt;=운영종료분기)</f>
        <v>0</v>
      </c>
      <c r="DC165" s="71">
        <f t="shared" ref="DC165" ca="1" si="1870">DB168*(DC$4&lt;=운영종료분기)</f>
        <v>0</v>
      </c>
      <c r="DD165" s="71">
        <f t="shared" ref="DD165" ca="1" si="1871">DC168*(DD$4&lt;=운영종료분기)</f>
        <v>0</v>
      </c>
      <c r="DE165" s="71">
        <f t="shared" ref="DE165" ca="1" si="1872">DD168*(DE$4&lt;=운영종료분기)</f>
        <v>0</v>
      </c>
      <c r="DF165" s="71">
        <f t="shared" ref="DF165" ca="1" si="1873">DE168*(DF$4&lt;=운영종료분기)</f>
        <v>0</v>
      </c>
      <c r="DG165" s="71">
        <f t="shared" ref="DG165" ca="1" si="1874">DF168*(DG$4&lt;=운영종료분기)</f>
        <v>0</v>
      </c>
      <c r="DH165" s="71">
        <f t="shared" ref="DH165" ca="1" si="1875">DG168*(DH$4&lt;=운영종료분기)</f>
        <v>0</v>
      </c>
      <c r="DI165" s="71">
        <f t="shared" ref="DI165" ca="1" si="1876">DH168*(DI$4&lt;=운영종료분기)</f>
        <v>0</v>
      </c>
      <c r="DJ165" s="71">
        <f t="shared" ref="DJ165" ca="1" si="1877">DI168*(DJ$4&lt;=운영종료분기)</f>
        <v>0</v>
      </c>
      <c r="DK165" s="71">
        <f t="shared" ref="DK165" ca="1" si="1878">DJ168*(DK$4&lt;=운영종료분기)</f>
        <v>0</v>
      </c>
      <c r="DL165" s="71">
        <f t="shared" ref="DL165" ca="1" si="1879">DK168*(DL$4&lt;=운영종료분기)</f>
        <v>0</v>
      </c>
      <c r="DM165" s="71">
        <f t="shared" ref="DM165" ca="1" si="1880">DL168*(DM$4&lt;=운영종료분기)</f>
        <v>0</v>
      </c>
      <c r="DN165" s="71">
        <f t="shared" ref="DN165" ca="1" si="1881">DM168*(DN$4&lt;=운영종료분기)</f>
        <v>0</v>
      </c>
      <c r="DO165" s="71">
        <f t="shared" ref="DO165" ca="1" si="1882">DN168*(DO$4&lt;=운영종료분기)</f>
        <v>0</v>
      </c>
      <c r="DP165" s="71">
        <f t="shared" ref="DP165" ca="1" si="1883">DO168*(DP$4&lt;=운영종료분기)</f>
        <v>0</v>
      </c>
      <c r="DQ165" s="71">
        <f t="shared" ref="DQ165" ca="1" si="1884">DP168*(DQ$4&lt;=운영종료분기)</f>
        <v>0</v>
      </c>
      <c r="DR165" s="71">
        <f t="shared" ref="DR165" ca="1" si="1885">DQ168*(DR$4&lt;=운영종료분기)</f>
        <v>0</v>
      </c>
      <c r="DS165" s="71">
        <f t="shared" ref="DS165" ca="1" si="1886">DR168*(DS$4&lt;=운영종료분기)</f>
        <v>0</v>
      </c>
      <c r="DT165" s="71">
        <f t="shared" ref="DT165" ca="1" si="1887">DS168*(DT$4&lt;=운영종료분기)</f>
        <v>0</v>
      </c>
      <c r="DU165" s="71">
        <f t="shared" ref="DU165" ca="1" si="1888">DT168*(DU$4&lt;=운영종료분기)</f>
        <v>0</v>
      </c>
      <c r="DV165" s="71">
        <f t="shared" ref="DV165" ca="1" si="1889">DU168*(DV$4&lt;=운영종료분기)</f>
        <v>0</v>
      </c>
      <c r="DW165" s="71">
        <f t="shared" ref="DW165" ca="1" si="1890">DV168*(DW$4&lt;=운영종료분기)</f>
        <v>0</v>
      </c>
      <c r="DX165" s="71">
        <f t="shared" ref="DX165" ca="1" si="1891">DW168*(DX$4&lt;=운영종료분기)</f>
        <v>0</v>
      </c>
      <c r="DY165" s="71">
        <f t="shared" ref="DY165" ca="1" si="1892">DX168*(DY$4&lt;=운영종료분기)</f>
        <v>0</v>
      </c>
      <c r="DZ165" s="71">
        <f t="shared" ref="DZ165" ca="1" si="1893">DY168*(DZ$4&lt;=운영종료분기)</f>
        <v>0</v>
      </c>
      <c r="EA165" s="71">
        <f t="shared" ref="EA165" ca="1" si="1894">DZ168*(EA$4&lt;=운영종료분기)</f>
        <v>0</v>
      </c>
      <c r="EB165" s="71">
        <f t="shared" ref="EB165" ca="1" si="1895">EA168*(EB$4&lt;=운영종료분기)</f>
        <v>0</v>
      </c>
      <c r="EC165" s="71">
        <f t="shared" ref="EC165" ca="1" si="1896">EB168*(EC$4&lt;=운영종료분기)</f>
        <v>0</v>
      </c>
      <c r="ED165" s="71">
        <f t="shared" ref="ED165" ca="1" si="1897">EC168*(ED$4&lt;=운영종료분기)</f>
        <v>0</v>
      </c>
      <c r="EE165" s="71">
        <f t="shared" ref="EE165" ca="1" si="1898">ED168*(EE$4&lt;=운영종료분기)</f>
        <v>0</v>
      </c>
      <c r="EF165" s="71">
        <f t="shared" ref="EF165" ca="1" si="1899">EE168*(EF$4&lt;=운영종료분기)</f>
        <v>0</v>
      </c>
      <c r="EG165" s="71">
        <f t="shared" ref="EG165" ca="1" si="1900">EF168*(EG$4&lt;=운영종료분기)</f>
        <v>0</v>
      </c>
      <c r="EH165" s="71">
        <f t="shared" ref="EH165" ca="1" si="1901">EG168*(EH$4&lt;=운영종료분기)</f>
        <v>0</v>
      </c>
      <c r="EI165" s="71">
        <f t="shared" ref="EI165" ca="1" si="1902">EH168*(EI$4&lt;=운영종료분기)</f>
        <v>0</v>
      </c>
      <c r="EJ165" s="71">
        <f t="shared" ref="EJ165" ca="1" si="1903">EI168*(EJ$4&lt;=운영종료분기)</f>
        <v>0</v>
      </c>
      <c r="EK165" s="71">
        <f t="shared" ref="EK165" ca="1" si="1904">EJ168*(EK$4&lt;=운영종료분기)</f>
        <v>0</v>
      </c>
      <c r="EL165" s="71">
        <f t="shared" ref="EL165" ca="1" si="1905">EK168*(EL$4&lt;=운영종료분기)</f>
        <v>0</v>
      </c>
      <c r="EM165" s="71">
        <f t="shared" ref="EM165" ca="1" si="1906">EL168*(EM$4&lt;=운영종료분기)</f>
        <v>0</v>
      </c>
      <c r="EN165" s="71">
        <f t="shared" ref="EN165" ca="1" si="1907">EM168*(EN$4&lt;=운영종료분기)</f>
        <v>0</v>
      </c>
      <c r="EO165" s="71">
        <f t="shared" ref="EO165" ca="1" si="1908">EN168*(EO$4&lt;=운영종료분기)</f>
        <v>0</v>
      </c>
      <c r="EP165" s="71">
        <f t="shared" ref="EP165" ca="1" si="1909">EO168*(EP$4&lt;=운영종료분기)</f>
        <v>0</v>
      </c>
    </row>
    <row r="166" spans="2:146" ht="14.1" customHeight="1">
      <c r="B166" s="139" t="s">
        <v>21</v>
      </c>
      <c r="C166" s="141"/>
      <c r="D166" s="308" t="s">
        <v>97</v>
      </c>
      <c r="E166" s="217">
        <f ca="1">SUM(G166:EP166)</f>
        <v>0</v>
      </c>
      <c r="F166" s="236"/>
      <c r="G166" s="236"/>
      <c r="H166" s="217">
        <f>'CF(Q)'!H195</f>
        <v>0</v>
      </c>
      <c r="I166" s="217">
        <f>'CF(Q)'!I195</f>
        <v>0</v>
      </c>
      <c r="J166" s="217">
        <f>'CF(Q)'!J195</f>
        <v>0</v>
      </c>
      <c r="K166" s="217">
        <f ca="1">'CF(Q)'!K195</f>
        <v>0</v>
      </c>
      <c r="L166" s="217">
        <f ca="1">'CF(Q)'!L195</f>
        <v>0</v>
      </c>
      <c r="M166" s="217">
        <f ca="1">'CF(Q)'!M195</f>
        <v>0</v>
      </c>
      <c r="N166" s="217">
        <f ca="1">'CF(Q)'!N195</f>
        <v>0</v>
      </c>
      <c r="O166" s="217">
        <f ca="1">'CF(Q)'!O195</f>
        <v>0</v>
      </c>
      <c r="P166" s="217">
        <f ca="1">'CF(Q)'!P195</f>
        <v>0</v>
      </c>
      <c r="Q166" s="217">
        <f ca="1">'CF(Q)'!Q195</f>
        <v>0</v>
      </c>
      <c r="R166" s="217">
        <f ca="1">'CF(Q)'!R195</f>
        <v>0</v>
      </c>
      <c r="S166" s="217">
        <f ca="1">'CF(Q)'!S195</f>
        <v>0</v>
      </c>
      <c r="T166" s="217">
        <f ca="1">'CF(Q)'!T195</f>
        <v>0</v>
      </c>
      <c r="U166" s="217">
        <f ca="1">'CF(Q)'!U195</f>
        <v>0</v>
      </c>
      <c r="V166" s="217">
        <f ca="1">'CF(Q)'!V195</f>
        <v>0</v>
      </c>
      <c r="W166" s="217">
        <f ca="1">'CF(Q)'!W195</f>
        <v>0</v>
      </c>
      <c r="X166" s="217">
        <f ca="1">'CF(Q)'!X195</f>
        <v>0</v>
      </c>
      <c r="Y166" s="217">
        <f ca="1">'CF(Q)'!Y195</f>
        <v>0</v>
      </c>
      <c r="Z166" s="217">
        <f ca="1">'CF(Q)'!Z195</f>
        <v>0</v>
      </c>
      <c r="AA166" s="217">
        <f ca="1">'CF(Q)'!AA195</f>
        <v>0</v>
      </c>
      <c r="AB166" s="217">
        <f ca="1">'CF(Q)'!AB195</f>
        <v>0</v>
      </c>
      <c r="AC166" s="217">
        <f ca="1">'CF(Q)'!AC195</f>
        <v>0</v>
      </c>
      <c r="AD166" s="217">
        <f ca="1">'CF(Q)'!AD195</f>
        <v>0</v>
      </c>
      <c r="AE166" s="217">
        <f ca="1">'CF(Q)'!AE195</f>
        <v>0</v>
      </c>
      <c r="AF166" s="217">
        <f ca="1">'CF(Q)'!AF195</f>
        <v>0</v>
      </c>
      <c r="AG166" s="217">
        <f ca="1">'CF(Q)'!AG195</f>
        <v>0</v>
      </c>
      <c r="AH166" s="217">
        <f ca="1">'CF(Q)'!AH195</f>
        <v>0</v>
      </c>
      <c r="AI166" s="217">
        <f ca="1">'CF(Q)'!AI195</f>
        <v>0</v>
      </c>
      <c r="AJ166" s="217">
        <f ca="1">'CF(Q)'!AJ195</f>
        <v>0</v>
      </c>
      <c r="AK166" s="217">
        <f ca="1">'CF(Q)'!AK195</f>
        <v>0</v>
      </c>
      <c r="AL166" s="217">
        <f ca="1">'CF(Q)'!AL195</f>
        <v>0</v>
      </c>
      <c r="AM166" s="217">
        <f ca="1">'CF(Q)'!AM195</f>
        <v>0</v>
      </c>
      <c r="AN166" s="217">
        <f ca="1">'CF(Q)'!AN195</f>
        <v>0</v>
      </c>
      <c r="AO166" s="217">
        <f ca="1">'CF(Q)'!AO195</f>
        <v>0</v>
      </c>
      <c r="AP166" s="217">
        <f ca="1">'CF(Q)'!AP195</f>
        <v>0</v>
      </c>
      <c r="AQ166" s="217">
        <f ca="1">'CF(Q)'!AQ195</f>
        <v>0</v>
      </c>
      <c r="AR166" s="217">
        <f ca="1">'CF(Q)'!AR195</f>
        <v>0</v>
      </c>
      <c r="AS166" s="217">
        <f ca="1">'CF(Q)'!AS195</f>
        <v>0</v>
      </c>
      <c r="AT166" s="217">
        <f ca="1">'CF(Q)'!AT195</f>
        <v>0</v>
      </c>
      <c r="AU166" s="217">
        <f ca="1">'CF(Q)'!AU195</f>
        <v>0</v>
      </c>
      <c r="AV166" s="217">
        <f ca="1">'CF(Q)'!AV195</f>
        <v>0</v>
      </c>
      <c r="AW166" s="217">
        <f ca="1">'CF(Q)'!AW195</f>
        <v>0</v>
      </c>
      <c r="AX166" s="217">
        <f ca="1">'CF(Q)'!AX195</f>
        <v>0</v>
      </c>
      <c r="AY166" s="217">
        <f ca="1">'CF(Q)'!AY195</f>
        <v>0</v>
      </c>
      <c r="AZ166" s="217">
        <f ca="1">'CF(Q)'!AZ195</f>
        <v>0</v>
      </c>
      <c r="BA166" s="217">
        <f ca="1">'CF(Q)'!BA195</f>
        <v>0</v>
      </c>
      <c r="BB166" s="217">
        <f ca="1">'CF(Q)'!BB195</f>
        <v>0</v>
      </c>
      <c r="BC166" s="217">
        <f ca="1">'CF(Q)'!BC195</f>
        <v>0</v>
      </c>
      <c r="BD166" s="217">
        <f ca="1">'CF(Q)'!BD195</f>
        <v>0</v>
      </c>
      <c r="BE166" s="217">
        <f ca="1">'CF(Q)'!BE195</f>
        <v>0</v>
      </c>
      <c r="BF166" s="217">
        <f ca="1">'CF(Q)'!BF195</f>
        <v>0</v>
      </c>
      <c r="BG166" s="217">
        <f ca="1">'CF(Q)'!BG195</f>
        <v>0</v>
      </c>
      <c r="BH166" s="217">
        <f ca="1">'CF(Q)'!BH195</f>
        <v>0</v>
      </c>
      <c r="BI166" s="217">
        <f ca="1">'CF(Q)'!BI195</f>
        <v>0</v>
      </c>
      <c r="BJ166" s="217">
        <f ca="1">'CF(Q)'!BJ195</f>
        <v>0</v>
      </c>
      <c r="BK166" s="217">
        <f ca="1">'CF(Q)'!BK195</f>
        <v>0</v>
      </c>
      <c r="BL166" s="217">
        <f ca="1">'CF(Q)'!BL195</f>
        <v>0</v>
      </c>
      <c r="BM166" s="217">
        <f ca="1">'CF(Q)'!BM195</f>
        <v>0</v>
      </c>
      <c r="BN166" s="217">
        <f ca="1">'CF(Q)'!BN195</f>
        <v>0</v>
      </c>
      <c r="BO166" s="217">
        <f ca="1">'CF(Q)'!BO195</f>
        <v>0</v>
      </c>
      <c r="BP166" s="217">
        <f ca="1">'CF(Q)'!BP195</f>
        <v>0</v>
      </c>
      <c r="BQ166" s="217">
        <f ca="1">'CF(Q)'!BQ195</f>
        <v>0</v>
      </c>
      <c r="BR166" s="217">
        <f ca="1">'CF(Q)'!BR195</f>
        <v>0</v>
      </c>
      <c r="BS166" s="217">
        <f ca="1">'CF(Q)'!BS195</f>
        <v>0</v>
      </c>
      <c r="BT166" s="217">
        <f ca="1">'CF(Q)'!BT195</f>
        <v>0</v>
      </c>
      <c r="BU166" s="217">
        <f ca="1">'CF(Q)'!BU195</f>
        <v>0</v>
      </c>
      <c r="BV166" s="217">
        <f ca="1">'CF(Q)'!BV195</f>
        <v>0</v>
      </c>
      <c r="BW166" s="217">
        <f ca="1">'CF(Q)'!BW195</f>
        <v>0</v>
      </c>
      <c r="BX166" s="217">
        <f ca="1">'CF(Q)'!BX195</f>
        <v>0</v>
      </c>
      <c r="BY166" s="217">
        <f ca="1">'CF(Q)'!BY195</f>
        <v>0</v>
      </c>
      <c r="BZ166" s="217">
        <f ca="1">'CF(Q)'!BZ195</f>
        <v>0</v>
      </c>
      <c r="CA166" s="217">
        <f ca="1">'CF(Q)'!CA195</f>
        <v>0</v>
      </c>
      <c r="CB166" s="217">
        <f ca="1">'CF(Q)'!CB195</f>
        <v>0</v>
      </c>
      <c r="CC166" s="217">
        <f ca="1">'CF(Q)'!CC195</f>
        <v>0</v>
      </c>
      <c r="CD166" s="217">
        <f ca="1">'CF(Q)'!CD195</f>
        <v>0</v>
      </c>
      <c r="CE166" s="217">
        <f ca="1">'CF(Q)'!CE195</f>
        <v>0</v>
      </c>
      <c r="CF166" s="217">
        <f ca="1">'CF(Q)'!CF195</f>
        <v>0</v>
      </c>
      <c r="CG166" s="217">
        <f ca="1">'CF(Q)'!CG195</f>
        <v>0</v>
      </c>
      <c r="CH166" s="217">
        <f ca="1">'CF(Q)'!CH195</f>
        <v>0</v>
      </c>
      <c r="CI166" s="217">
        <f ca="1">'CF(Q)'!CI195</f>
        <v>0</v>
      </c>
      <c r="CJ166" s="217">
        <f ca="1">'CF(Q)'!CJ195</f>
        <v>0</v>
      </c>
      <c r="CK166" s="217">
        <f ca="1">'CF(Q)'!CK195</f>
        <v>0</v>
      </c>
      <c r="CL166" s="217">
        <f ca="1">'CF(Q)'!CL195</f>
        <v>0</v>
      </c>
      <c r="CM166" s="217">
        <f ca="1">'CF(Q)'!CM195</f>
        <v>0</v>
      </c>
      <c r="CN166" s="217">
        <f ca="1">'CF(Q)'!CN195</f>
        <v>0</v>
      </c>
      <c r="CO166" s="217">
        <f ca="1">'CF(Q)'!CO195</f>
        <v>0</v>
      </c>
      <c r="CP166" s="217">
        <f ca="1">'CF(Q)'!CP195</f>
        <v>0</v>
      </c>
      <c r="CQ166" s="217">
        <f ca="1">'CF(Q)'!CQ195</f>
        <v>0</v>
      </c>
      <c r="CR166" s="217">
        <f ca="1">'CF(Q)'!CR195</f>
        <v>0</v>
      </c>
      <c r="CS166" s="217">
        <f ca="1">'CF(Q)'!CS195</f>
        <v>0</v>
      </c>
      <c r="CT166" s="217">
        <f ca="1">'CF(Q)'!CT195</f>
        <v>0</v>
      </c>
      <c r="CU166" s="217">
        <f ca="1">'CF(Q)'!CU195</f>
        <v>0</v>
      </c>
      <c r="CV166" s="217">
        <f ca="1">'CF(Q)'!CV195</f>
        <v>0</v>
      </c>
      <c r="CW166" s="217">
        <f ca="1">'CF(Q)'!CW195</f>
        <v>0</v>
      </c>
      <c r="CX166" s="217">
        <f ca="1">'CF(Q)'!CX195</f>
        <v>0</v>
      </c>
      <c r="CY166" s="217">
        <f ca="1">'CF(Q)'!CY195</f>
        <v>0</v>
      </c>
      <c r="CZ166" s="217">
        <f ca="1">'CF(Q)'!CZ195</f>
        <v>0</v>
      </c>
      <c r="DA166" s="217">
        <f ca="1">'CF(Q)'!DA195</f>
        <v>0</v>
      </c>
      <c r="DB166" s="217">
        <f ca="1">'CF(Q)'!DB195</f>
        <v>0</v>
      </c>
      <c r="DC166" s="217">
        <f ca="1">'CF(Q)'!DC195</f>
        <v>0</v>
      </c>
      <c r="DD166" s="217">
        <f ca="1">'CF(Q)'!DD195</f>
        <v>0</v>
      </c>
      <c r="DE166" s="217">
        <f ca="1">'CF(Q)'!DE195</f>
        <v>0</v>
      </c>
      <c r="DF166" s="217">
        <f ca="1">'CF(Q)'!DF195</f>
        <v>0</v>
      </c>
      <c r="DG166" s="217">
        <f ca="1">'CF(Q)'!DG195</f>
        <v>0</v>
      </c>
      <c r="DH166" s="217">
        <f ca="1">'CF(Q)'!DH195</f>
        <v>0</v>
      </c>
      <c r="DI166" s="217">
        <f ca="1">'CF(Q)'!DI195</f>
        <v>0</v>
      </c>
      <c r="DJ166" s="217">
        <f ca="1">'CF(Q)'!DJ195</f>
        <v>0</v>
      </c>
      <c r="DK166" s="217">
        <f ca="1">'CF(Q)'!DK195</f>
        <v>0</v>
      </c>
      <c r="DL166" s="217">
        <f ca="1">'CF(Q)'!DL195</f>
        <v>0</v>
      </c>
      <c r="DM166" s="217">
        <f ca="1">'CF(Q)'!DM195</f>
        <v>0</v>
      </c>
      <c r="DN166" s="217">
        <f ca="1">'CF(Q)'!DN195</f>
        <v>0</v>
      </c>
      <c r="DO166" s="217">
        <f ca="1">'CF(Q)'!DO195</f>
        <v>0</v>
      </c>
      <c r="DP166" s="217">
        <f ca="1">'CF(Q)'!DP195</f>
        <v>0</v>
      </c>
      <c r="DQ166" s="217">
        <f ca="1">'CF(Q)'!DQ195</f>
        <v>0</v>
      </c>
      <c r="DR166" s="217">
        <f ca="1">'CF(Q)'!DR195</f>
        <v>0</v>
      </c>
      <c r="DS166" s="217">
        <f ca="1">'CF(Q)'!DS195</f>
        <v>0</v>
      </c>
      <c r="DT166" s="217">
        <f ca="1">'CF(Q)'!DT195</f>
        <v>0</v>
      </c>
      <c r="DU166" s="217">
        <f ca="1">'CF(Q)'!DU195</f>
        <v>0</v>
      </c>
      <c r="DV166" s="217">
        <f ca="1">'CF(Q)'!DV195</f>
        <v>0</v>
      </c>
      <c r="DW166" s="217">
        <f ca="1">'CF(Q)'!DW195</f>
        <v>0</v>
      </c>
      <c r="DX166" s="217">
        <f ca="1">'CF(Q)'!DX195</f>
        <v>0</v>
      </c>
      <c r="DY166" s="217">
        <f ca="1">'CF(Q)'!DY195</f>
        <v>0</v>
      </c>
      <c r="DZ166" s="217">
        <f ca="1">'CF(Q)'!DZ195</f>
        <v>0</v>
      </c>
      <c r="EA166" s="217">
        <f ca="1">'CF(Q)'!EA195</f>
        <v>0</v>
      </c>
      <c r="EB166" s="217">
        <f ca="1">'CF(Q)'!EB195</f>
        <v>0</v>
      </c>
      <c r="EC166" s="217">
        <f ca="1">'CF(Q)'!EC195</f>
        <v>0</v>
      </c>
      <c r="ED166" s="217">
        <f ca="1">'CF(Q)'!ED195</f>
        <v>0</v>
      </c>
      <c r="EE166" s="217">
        <f ca="1">'CF(Q)'!EE195</f>
        <v>0</v>
      </c>
      <c r="EF166" s="217">
        <f ca="1">'CF(Q)'!EF195</f>
        <v>0</v>
      </c>
      <c r="EG166" s="217">
        <f ca="1">'CF(Q)'!EG195</f>
        <v>0</v>
      </c>
      <c r="EH166" s="217">
        <f ca="1">'CF(Q)'!EH195</f>
        <v>0</v>
      </c>
      <c r="EI166" s="217">
        <f ca="1">'CF(Q)'!EI195</f>
        <v>0</v>
      </c>
      <c r="EJ166" s="217">
        <f ca="1">'CF(Q)'!EJ195</f>
        <v>0</v>
      </c>
      <c r="EK166" s="217">
        <f ca="1">'CF(Q)'!EK195</f>
        <v>0</v>
      </c>
      <c r="EL166" s="217">
        <f ca="1">'CF(Q)'!EL195</f>
        <v>0</v>
      </c>
      <c r="EM166" s="217">
        <f ca="1">'CF(Q)'!EM195</f>
        <v>0</v>
      </c>
      <c r="EN166" s="217">
        <f ca="1">'CF(Q)'!EN195</f>
        <v>0</v>
      </c>
      <c r="EO166" s="217">
        <f ca="1">'CF(Q)'!EO195</f>
        <v>0</v>
      </c>
      <c r="EP166" s="217">
        <f ca="1">'CF(Q)'!EP195</f>
        <v>0</v>
      </c>
    </row>
    <row r="167" spans="2:146" ht="14.1" customHeight="1">
      <c r="B167" s="30" t="s">
        <v>22</v>
      </c>
      <c r="C167" s="46"/>
      <c r="D167" s="356" t="s">
        <v>97</v>
      </c>
      <c r="E167" s="237">
        <f ca="1">SUM(G167:EP167)</f>
        <v>0</v>
      </c>
      <c r="F167" s="237"/>
      <c r="G167" s="237"/>
      <c r="H167" s="237">
        <f>'CF(Q)'!H196</f>
        <v>0</v>
      </c>
      <c r="I167" s="237">
        <f>'CF(Q)'!I196</f>
        <v>0</v>
      </c>
      <c r="J167" s="237">
        <f>'CF(Q)'!J196</f>
        <v>0</v>
      </c>
      <c r="K167" s="237">
        <f ca="1">'CF(Q)'!K196</f>
        <v>0</v>
      </c>
      <c r="L167" s="237">
        <f ca="1">'CF(Q)'!L196</f>
        <v>0</v>
      </c>
      <c r="M167" s="237">
        <f ca="1">'CF(Q)'!M196</f>
        <v>0</v>
      </c>
      <c r="N167" s="237">
        <f ca="1">'CF(Q)'!N196</f>
        <v>0</v>
      </c>
      <c r="O167" s="237">
        <f ca="1">'CF(Q)'!O196</f>
        <v>0</v>
      </c>
      <c r="P167" s="237">
        <f ca="1">'CF(Q)'!P196</f>
        <v>0</v>
      </c>
      <c r="Q167" s="237">
        <f ca="1">'CF(Q)'!Q196</f>
        <v>0</v>
      </c>
      <c r="R167" s="237">
        <f ca="1">'CF(Q)'!R196</f>
        <v>0</v>
      </c>
      <c r="S167" s="237">
        <f ca="1">'CF(Q)'!S196</f>
        <v>0</v>
      </c>
      <c r="T167" s="237">
        <f ca="1">'CF(Q)'!T196</f>
        <v>0</v>
      </c>
      <c r="U167" s="237">
        <f ca="1">'CF(Q)'!U196</f>
        <v>0</v>
      </c>
      <c r="V167" s="237">
        <f ca="1">'CF(Q)'!V196</f>
        <v>0</v>
      </c>
      <c r="W167" s="237">
        <f ca="1">'CF(Q)'!W196</f>
        <v>0</v>
      </c>
      <c r="X167" s="237">
        <f ca="1">'CF(Q)'!X196</f>
        <v>0</v>
      </c>
      <c r="Y167" s="237">
        <f ca="1">'CF(Q)'!Y196</f>
        <v>0</v>
      </c>
      <c r="Z167" s="237">
        <f ca="1">'CF(Q)'!Z196</f>
        <v>0</v>
      </c>
      <c r="AA167" s="237">
        <f ca="1">'CF(Q)'!AA196</f>
        <v>0</v>
      </c>
      <c r="AB167" s="237">
        <f ca="1">'CF(Q)'!AB196</f>
        <v>0</v>
      </c>
      <c r="AC167" s="237">
        <f ca="1">'CF(Q)'!AC196</f>
        <v>0</v>
      </c>
      <c r="AD167" s="237">
        <f ca="1">'CF(Q)'!AD196</f>
        <v>0</v>
      </c>
      <c r="AE167" s="237">
        <f ca="1">'CF(Q)'!AE196</f>
        <v>0</v>
      </c>
      <c r="AF167" s="237">
        <f ca="1">'CF(Q)'!AF196</f>
        <v>0</v>
      </c>
      <c r="AG167" s="237">
        <f ca="1">'CF(Q)'!AG196</f>
        <v>0</v>
      </c>
      <c r="AH167" s="237">
        <f ca="1">'CF(Q)'!AH196</f>
        <v>0</v>
      </c>
      <c r="AI167" s="237">
        <f ca="1">'CF(Q)'!AI196</f>
        <v>0</v>
      </c>
      <c r="AJ167" s="237">
        <f ca="1">'CF(Q)'!AJ196</f>
        <v>0</v>
      </c>
      <c r="AK167" s="237">
        <f ca="1">'CF(Q)'!AK196</f>
        <v>0</v>
      </c>
      <c r="AL167" s="237">
        <f ca="1">'CF(Q)'!AL196</f>
        <v>0</v>
      </c>
      <c r="AM167" s="237">
        <f ca="1">'CF(Q)'!AM196</f>
        <v>0</v>
      </c>
      <c r="AN167" s="237">
        <f ca="1">'CF(Q)'!AN196</f>
        <v>0</v>
      </c>
      <c r="AO167" s="237">
        <f ca="1">'CF(Q)'!AO196</f>
        <v>0</v>
      </c>
      <c r="AP167" s="237">
        <f ca="1">'CF(Q)'!AP196</f>
        <v>0</v>
      </c>
      <c r="AQ167" s="237">
        <f ca="1">'CF(Q)'!AQ196</f>
        <v>0</v>
      </c>
      <c r="AR167" s="237">
        <f ca="1">'CF(Q)'!AR196</f>
        <v>0</v>
      </c>
      <c r="AS167" s="237">
        <f ca="1">'CF(Q)'!AS196</f>
        <v>0</v>
      </c>
      <c r="AT167" s="237">
        <f ca="1">'CF(Q)'!AT196</f>
        <v>0</v>
      </c>
      <c r="AU167" s="237">
        <f ca="1">'CF(Q)'!AU196</f>
        <v>0</v>
      </c>
      <c r="AV167" s="237">
        <f ca="1">'CF(Q)'!AV196</f>
        <v>0</v>
      </c>
      <c r="AW167" s="237">
        <f ca="1">'CF(Q)'!AW196</f>
        <v>0</v>
      </c>
      <c r="AX167" s="237">
        <f ca="1">'CF(Q)'!AX196</f>
        <v>0</v>
      </c>
      <c r="AY167" s="237">
        <f ca="1">'CF(Q)'!AY196</f>
        <v>0</v>
      </c>
      <c r="AZ167" s="237">
        <f ca="1">'CF(Q)'!AZ196</f>
        <v>0</v>
      </c>
      <c r="BA167" s="237">
        <f ca="1">'CF(Q)'!BA196</f>
        <v>0</v>
      </c>
      <c r="BB167" s="237">
        <f ca="1">'CF(Q)'!BB196</f>
        <v>0</v>
      </c>
      <c r="BC167" s="237">
        <f ca="1">'CF(Q)'!BC196</f>
        <v>0</v>
      </c>
      <c r="BD167" s="237">
        <f ca="1">'CF(Q)'!BD196</f>
        <v>0</v>
      </c>
      <c r="BE167" s="237">
        <f ca="1">'CF(Q)'!BE196</f>
        <v>0</v>
      </c>
      <c r="BF167" s="237">
        <f ca="1">'CF(Q)'!BF196</f>
        <v>0</v>
      </c>
      <c r="BG167" s="237">
        <f ca="1">'CF(Q)'!BG196</f>
        <v>0</v>
      </c>
      <c r="BH167" s="237">
        <f ca="1">'CF(Q)'!BH196</f>
        <v>0</v>
      </c>
      <c r="BI167" s="237">
        <f ca="1">'CF(Q)'!BI196</f>
        <v>0</v>
      </c>
      <c r="BJ167" s="237">
        <f ca="1">'CF(Q)'!BJ196</f>
        <v>0</v>
      </c>
      <c r="BK167" s="237">
        <f ca="1">'CF(Q)'!BK196</f>
        <v>0</v>
      </c>
      <c r="BL167" s="237">
        <f ca="1">'CF(Q)'!BL196</f>
        <v>0</v>
      </c>
      <c r="BM167" s="237">
        <f ca="1">'CF(Q)'!BM196</f>
        <v>0</v>
      </c>
      <c r="BN167" s="237">
        <f ca="1">'CF(Q)'!BN196</f>
        <v>0</v>
      </c>
      <c r="BO167" s="237">
        <f ca="1">'CF(Q)'!BO196</f>
        <v>0</v>
      </c>
      <c r="BP167" s="237">
        <f ca="1">'CF(Q)'!BP196</f>
        <v>0</v>
      </c>
      <c r="BQ167" s="237">
        <f ca="1">'CF(Q)'!BQ196</f>
        <v>0</v>
      </c>
      <c r="BR167" s="237">
        <f ca="1">'CF(Q)'!BR196</f>
        <v>0</v>
      </c>
      <c r="BS167" s="237">
        <f ca="1">'CF(Q)'!BS196</f>
        <v>0</v>
      </c>
      <c r="BT167" s="237">
        <f ca="1">'CF(Q)'!BT196</f>
        <v>0</v>
      </c>
      <c r="BU167" s="237">
        <f ca="1">'CF(Q)'!BU196</f>
        <v>0</v>
      </c>
      <c r="BV167" s="237">
        <f ca="1">'CF(Q)'!BV196</f>
        <v>0</v>
      </c>
      <c r="BW167" s="237">
        <f ca="1">'CF(Q)'!BW196</f>
        <v>0</v>
      </c>
      <c r="BX167" s="237">
        <f ca="1">'CF(Q)'!BX196</f>
        <v>0</v>
      </c>
      <c r="BY167" s="237">
        <f ca="1">'CF(Q)'!BY196</f>
        <v>0</v>
      </c>
      <c r="BZ167" s="237">
        <f ca="1">'CF(Q)'!BZ196</f>
        <v>0</v>
      </c>
      <c r="CA167" s="237">
        <f ca="1">'CF(Q)'!CA196</f>
        <v>0</v>
      </c>
      <c r="CB167" s="237">
        <f ca="1">'CF(Q)'!CB196</f>
        <v>0</v>
      </c>
      <c r="CC167" s="237">
        <f ca="1">'CF(Q)'!CC196</f>
        <v>0</v>
      </c>
      <c r="CD167" s="237">
        <f ca="1">'CF(Q)'!CD196</f>
        <v>0</v>
      </c>
      <c r="CE167" s="237">
        <f ca="1">'CF(Q)'!CE196</f>
        <v>0</v>
      </c>
      <c r="CF167" s="237">
        <f ca="1">'CF(Q)'!CF196</f>
        <v>0</v>
      </c>
      <c r="CG167" s="237">
        <f ca="1">'CF(Q)'!CG196</f>
        <v>0</v>
      </c>
      <c r="CH167" s="237">
        <f ca="1">'CF(Q)'!CH196</f>
        <v>0</v>
      </c>
      <c r="CI167" s="237">
        <f ca="1">'CF(Q)'!CI196</f>
        <v>0</v>
      </c>
      <c r="CJ167" s="237">
        <f ca="1">'CF(Q)'!CJ196</f>
        <v>0</v>
      </c>
      <c r="CK167" s="237">
        <f ca="1">'CF(Q)'!CK196</f>
        <v>0</v>
      </c>
      <c r="CL167" s="237">
        <f ca="1">'CF(Q)'!CL196</f>
        <v>0</v>
      </c>
      <c r="CM167" s="237">
        <f ca="1">'CF(Q)'!CM196</f>
        <v>0</v>
      </c>
      <c r="CN167" s="237">
        <f ca="1">'CF(Q)'!CN196</f>
        <v>0</v>
      </c>
      <c r="CO167" s="237">
        <f ca="1">'CF(Q)'!CO196</f>
        <v>0</v>
      </c>
      <c r="CP167" s="237">
        <f ca="1">'CF(Q)'!CP196</f>
        <v>0</v>
      </c>
      <c r="CQ167" s="237">
        <f ca="1">'CF(Q)'!CQ196</f>
        <v>0</v>
      </c>
      <c r="CR167" s="237">
        <f ca="1">'CF(Q)'!CR196</f>
        <v>0</v>
      </c>
      <c r="CS167" s="237">
        <f ca="1">'CF(Q)'!CS196</f>
        <v>0</v>
      </c>
      <c r="CT167" s="237">
        <f ca="1">'CF(Q)'!CT196</f>
        <v>0</v>
      </c>
      <c r="CU167" s="237">
        <f ca="1">'CF(Q)'!CU196</f>
        <v>0</v>
      </c>
      <c r="CV167" s="237">
        <f ca="1">'CF(Q)'!CV196</f>
        <v>0</v>
      </c>
      <c r="CW167" s="237">
        <f ca="1">'CF(Q)'!CW196</f>
        <v>0</v>
      </c>
      <c r="CX167" s="237">
        <f ca="1">'CF(Q)'!CX196</f>
        <v>0</v>
      </c>
      <c r="CY167" s="237">
        <f ca="1">'CF(Q)'!CY196</f>
        <v>0</v>
      </c>
      <c r="CZ167" s="237">
        <f ca="1">'CF(Q)'!CZ196</f>
        <v>0</v>
      </c>
      <c r="DA167" s="237">
        <f ca="1">'CF(Q)'!DA196</f>
        <v>0</v>
      </c>
      <c r="DB167" s="237">
        <f ca="1">'CF(Q)'!DB196</f>
        <v>0</v>
      </c>
      <c r="DC167" s="237">
        <f ca="1">'CF(Q)'!DC196</f>
        <v>0</v>
      </c>
      <c r="DD167" s="237">
        <f ca="1">'CF(Q)'!DD196</f>
        <v>0</v>
      </c>
      <c r="DE167" s="237">
        <f ca="1">'CF(Q)'!DE196</f>
        <v>0</v>
      </c>
      <c r="DF167" s="237">
        <f ca="1">'CF(Q)'!DF196</f>
        <v>0</v>
      </c>
      <c r="DG167" s="237">
        <f ca="1">'CF(Q)'!DG196</f>
        <v>0</v>
      </c>
      <c r="DH167" s="237">
        <f ca="1">'CF(Q)'!DH196</f>
        <v>0</v>
      </c>
      <c r="DI167" s="237">
        <f ca="1">'CF(Q)'!DI196</f>
        <v>0</v>
      </c>
      <c r="DJ167" s="237">
        <f ca="1">'CF(Q)'!DJ196</f>
        <v>0</v>
      </c>
      <c r="DK167" s="237">
        <f ca="1">'CF(Q)'!DK196</f>
        <v>0</v>
      </c>
      <c r="DL167" s="237">
        <f ca="1">'CF(Q)'!DL196</f>
        <v>0</v>
      </c>
      <c r="DM167" s="237">
        <f ca="1">'CF(Q)'!DM196</f>
        <v>0</v>
      </c>
      <c r="DN167" s="237">
        <f ca="1">'CF(Q)'!DN196</f>
        <v>0</v>
      </c>
      <c r="DO167" s="237">
        <f ca="1">'CF(Q)'!DO196</f>
        <v>0</v>
      </c>
      <c r="DP167" s="237">
        <f ca="1">'CF(Q)'!DP196</f>
        <v>0</v>
      </c>
      <c r="DQ167" s="237">
        <f ca="1">'CF(Q)'!DQ196</f>
        <v>0</v>
      </c>
      <c r="DR167" s="237">
        <f ca="1">'CF(Q)'!DR196</f>
        <v>0</v>
      </c>
      <c r="DS167" s="237">
        <f ca="1">'CF(Q)'!DS196</f>
        <v>0</v>
      </c>
      <c r="DT167" s="237">
        <f ca="1">'CF(Q)'!DT196</f>
        <v>0</v>
      </c>
      <c r="DU167" s="237">
        <f ca="1">'CF(Q)'!DU196</f>
        <v>0</v>
      </c>
      <c r="DV167" s="237">
        <f ca="1">'CF(Q)'!DV196</f>
        <v>0</v>
      </c>
      <c r="DW167" s="237">
        <f ca="1">'CF(Q)'!DW196</f>
        <v>0</v>
      </c>
      <c r="DX167" s="237">
        <f ca="1">'CF(Q)'!DX196</f>
        <v>0</v>
      </c>
      <c r="DY167" s="237">
        <f ca="1">'CF(Q)'!DY196</f>
        <v>0</v>
      </c>
      <c r="DZ167" s="237">
        <f ca="1">'CF(Q)'!DZ196</f>
        <v>0</v>
      </c>
      <c r="EA167" s="237">
        <f ca="1">'CF(Q)'!EA196</f>
        <v>0</v>
      </c>
      <c r="EB167" s="237">
        <f ca="1">'CF(Q)'!EB196</f>
        <v>0</v>
      </c>
      <c r="EC167" s="237">
        <f ca="1">'CF(Q)'!EC196</f>
        <v>0</v>
      </c>
      <c r="ED167" s="237">
        <f ca="1">'CF(Q)'!ED196</f>
        <v>0</v>
      </c>
      <c r="EE167" s="237">
        <f ca="1">'CF(Q)'!EE196</f>
        <v>0</v>
      </c>
      <c r="EF167" s="237">
        <f ca="1">'CF(Q)'!EF196</f>
        <v>0</v>
      </c>
      <c r="EG167" s="237">
        <f ca="1">'CF(Q)'!EG196</f>
        <v>0</v>
      </c>
      <c r="EH167" s="237">
        <f ca="1">'CF(Q)'!EH196</f>
        <v>0</v>
      </c>
      <c r="EI167" s="237">
        <f ca="1">'CF(Q)'!EI196</f>
        <v>0</v>
      </c>
      <c r="EJ167" s="237">
        <f ca="1">'CF(Q)'!EJ196</f>
        <v>0</v>
      </c>
      <c r="EK167" s="237">
        <f ca="1">'CF(Q)'!EK196</f>
        <v>0</v>
      </c>
      <c r="EL167" s="237">
        <f ca="1">'CF(Q)'!EL196</f>
        <v>0</v>
      </c>
      <c r="EM167" s="237">
        <f ca="1">'CF(Q)'!EM196</f>
        <v>0</v>
      </c>
      <c r="EN167" s="237">
        <f ca="1">'CF(Q)'!EN196</f>
        <v>0</v>
      </c>
      <c r="EO167" s="237">
        <f ca="1">'CF(Q)'!EO196</f>
        <v>0</v>
      </c>
      <c r="EP167" s="237">
        <f ca="1">'CF(Q)'!EP196</f>
        <v>0</v>
      </c>
    </row>
    <row r="168" spans="2:146" ht="14.1" customHeight="1">
      <c r="B168" s="20" t="s">
        <v>23</v>
      </c>
      <c r="D168" s="306" t="s">
        <v>97</v>
      </c>
      <c r="E168" s="71"/>
      <c r="F168" s="71"/>
      <c r="G168" s="71"/>
      <c r="H168" s="12">
        <f t="shared" ref="H168:BS168" ca="1" si="1910">IF(ABS(H165+H166-H167)&lt;0.0001,0,H165+H166-H167)</f>
        <v>0</v>
      </c>
      <c r="I168" s="12">
        <f t="shared" ca="1" si="1910"/>
        <v>0</v>
      </c>
      <c r="J168" s="12">
        <f ca="1">IF(ABS(J165+J166-J167)&lt;0.0001,0,J165+J166-J167)</f>
        <v>0</v>
      </c>
      <c r="K168" s="12">
        <f t="shared" ca="1" si="1910"/>
        <v>0</v>
      </c>
      <c r="L168" s="12">
        <f t="shared" ca="1" si="1910"/>
        <v>0</v>
      </c>
      <c r="M168" s="12">
        <f t="shared" ca="1" si="1910"/>
        <v>0</v>
      </c>
      <c r="N168" s="12">
        <f t="shared" ca="1" si="1910"/>
        <v>0</v>
      </c>
      <c r="O168" s="12">
        <f t="shared" ca="1" si="1910"/>
        <v>0</v>
      </c>
      <c r="P168" s="12">
        <f t="shared" ca="1" si="1910"/>
        <v>0</v>
      </c>
      <c r="Q168" s="12">
        <f t="shared" ca="1" si="1910"/>
        <v>0</v>
      </c>
      <c r="R168" s="12">
        <f t="shared" ca="1" si="1910"/>
        <v>0</v>
      </c>
      <c r="S168" s="12">
        <f t="shared" ca="1" si="1910"/>
        <v>0</v>
      </c>
      <c r="T168" s="12">
        <f t="shared" ca="1" si="1910"/>
        <v>0</v>
      </c>
      <c r="U168" s="12">
        <f t="shared" ca="1" si="1910"/>
        <v>0</v>
      </c>
      <c r="V168" s="12">
        <f t="shared" ca="1" si="1910"/>
        <v>0</v>
      </c>
      <c r="W168" s="12">
        <f t="shared" ca="1" si="1910"/>
        <v>0</v>
      </c>
      <c r="X168" s="12">
        <f t="shared" ca="1" si="1910"/>
        <v>0</v>
      </c>
      <c r="Y168" s="12">
        <f t="shared" ca="1" si="1910"/>
        <v>0</v>
      </c>
      <c r="Z168" s="12">
        <f t="shared" ca="1" si="1910"/>
        <v>0</v>
      </c>
      <c r="AA168" s="12">
        <f t="shared" ca="1" si="1910"/>
        <v>0</v>
      </c>
      <c r="AB168" s="12">
        <f t="shared" ca="1" si="1910"/>
        <v>0</v>
      </c>
      <c r="AC168" s="12">
        <f t="shared" ca="1" si="1910"/>
        <v>0</v>
      </c>
      <c r="AD168" s="12">
        <f t="shared" ca="1" si="1910"/>
        <v>0</v>
      </c>
      <c r="AE168" s="12">
        <f t="shared" ca="1" si="1910"/>
        <v>0</v>
      </c>
      <c r="AF168" s="12">
        <f t="shared" ca="1" si="1910"/>
        <v>0</v>
      </c>
      <c r="AG168" s="12">
        <f t="shared" ca="1" si="1910"/>
        <v>0</v>
      </c>
      <c r="AH168" s="12">
        <f t="shared" ca="1" si="1910"/>
        <v>0</v>
      </c>
      <c r="AI168" s="12">
        <f t="shared" ca="1" si="1910"/>
        <v>0</v>
      </c>
      <c r="AJ168" s="12">
        <f t="shared" ca="1" si="1910"/>
        <v>0</v>
      </c>
      <c r="AK168" s="12">
        <f t="shared" ca="1" si="1910"/>
        <v>0</v>
      </c>
      <c r="AL168" s="12">
        <f t="shared" ca="1" si="1910"/>
        <v>0</v>
      </c>
      <c r="AM168" s="12">
        <f t="shared" ca="1" si="1910"/>
        <v>0</v>
      </c>
      <c r="AN168" s="12">
        <f t="shared" ca="1" si="1910"/>
        <v>0</v>
      </c>
      <c r="AO168" s="12">
        <f t="shared" ca="1" si="1910"/>
        <v>0</v>
      </c>
      <c r="AP168" s="12">
        <f t="shared" ca="1" si="1910"/>
        <v>0</v>
      </c>
      <c r="AQ168" s="12">
        <f t="shared" ca="1" si="1910"/>
        <v>0</v>
      </c>
      <c r="AR168" s="12">
        <f t="shared" ca="1" si="1910"/>
        <v>0</v>
      </c>
      <c r="AS168" s="12">
        <f t="shared" ca="1" si="1910"/>
        <v>0</v>
      </c>
      <c r="AT168" s="12">
        <f t="shared" ca="1" si="1910"/>
        <v>0</v>
      </c>
      <c r="AU168" s="12">
        <f t="shared" ca="1" si="1910"/>
        <v>0</v>
      </c>
      <c r="AV168" s="12">
        <f t="shared" ca="1" si="1910"/>
        <v>0</v>
      </c>
      <c r="AW168" s="12">
        <f t="shared" ca="1" si="1910"/>
        <v>0</v>
      </c>
      <c r="AX168" s="12">
        <f t="shared" ca="1" si="1910"/>
        <v>0</v>
      </c>
      <c r="AY168" s="12">
        <f t="shared" ca="1" si="1910"/>
        <v>0</v>
      </c>
      <c r="AZ168" s="12">
        <f t="shared" ca="1" si="1910"/>
        <v>0</v>
      </c>
      <c r="BA168" s="12">
        <f t="shared" ca="1" si="1910"/>
        <v>0</v>
      </c>
      <c r="BB168" s="12">
        <f t="shared" ca="1" si="1910"/>
        <v>0</v>
      </c>
      <c r="BC168" s="12">
        <f t="shared" ca="1" si="1910"/>
        <v>0</v>
      </c>
      <c r="BD168" s="12">
        <f t="shared" ca="1" si="1910"/>
        <v>0</v>
      </c>
      <c r="BE168" s="12">
        <f t="shared" ca="1" si="1910"/>
        <v>0</v>
      </c>
      <c r="BF168" s="12">
        <f t="shared" ca="1" si="1910"/>
        <v>0</v>
      </c>
      <c r="BG168" s="12">
        <f t="shared" ca="1" si="1910"/>
        <v>0</v>
      </c>
      <c r="BH168" s="12">
        <f t="shared" ca="1" si="1910"/>
        <v>0</v>
      </c>
      <c r="BI168" s="12">
        <f t="shared" ca="1" si="1910"/>
        <v>0</v>
      </c>
      <c r="BJ168" s="12">
        <f t="shared" ca="1" si="1910"/>
        <v>0</v>
      </c>
      <c r="BK168" s="12">
        <f t="shared" ca="1" si="1910"/>
        <v>0</v>
      </c>
      <c r="BL168" s="12">
        <f t="shared" ca="1" si="1910"/>
        <v>0</v>
      </c>
      <c r="BM168" s="12">
        <f t="shared" ca="1" si="1910"/>
        <v>0</v>
      </c>
      <c r="BN168" s="12">
        <f t="shared" ca="1" si="1910"/>
        <v>0</v>
      </c>
      <c r="BO168" s="12">
        <f t="shared" ca="1" si="1910"/>
        <v>0</v>
      </c>
      <c r="BP168" s="12">
        <f t="shared" ca="1" si="1910"/>
        <v>0</v>
      </c>
      <c r="BQ168" s="12">
        <f t="shared" ca="1" si="1910"/>
        <v>0</v>
      </c>
      <c r="BR168" s="12">
        <f t="shared" ca="1" si="1910"/>
        <v>0</v>
      </c>
      <c r="BS168" s="12">
        <f t="shared" ca="1" si="1910"/>
        <v>0</v>
      </c>
      <c r="BT168" s="12">
        <f t="shared" ref="BT168:EE168" ca="1" si="1911">IF(ABS(BT165+BT166-BT167)&lt;0.0001,0,BT165+BT166-BT167)</f>
        <v>0</v>
      </c>
      <c r="BU168" s="12">
        <f t="shared" ca="1" si="1911"/>
        <v>0</v>
      </c>
      <c r="BV168" s="12">
        <f t="shared" ca="1" si="1911"/>
        <v>0</v>
      </c>
      <c r="BW168" s="12">
        <f t="shared" ca="1" si="1911"/>
        <v>0</v>
      </c>
      <c r="BX168" s="12">
        <f t="shared" ca="1" si="1911"/>
        <v>0</v>
      </c>
      <c r="BY168" s="12">
        <f t="shared" ca="1" si="1911"/>
        <v>0</v>
      </c>
      <c r="BZ168" s="12">
        <f t="shared" ca="1" si="1911"/>
        <v>0</v>
      </c>
      <c r="CA168" s="12">
        <f t="shared" ca="1" si="1911"/>
        <v>0</v>
      </c>
      <c r="CB168" s="12">
        <f t="shared" ca="1" si="1911"/>
        <v>0</v>
      </c>
      <c r="CC168" s="12">
        <f t="shared" ca="1" si="1911"/>
        <v>0</v>
      </c>
      <c r="CD168" s="12">
        <f t="shared" ca="1" si="1911"/>
        <v>0</v>
      </c>
      <c r="CE168" s="12">
        <f t="shared" ca="1" si="1911"/>
        <v>0</v>
      </c>
      <c r="CF168" s="12">
        <f t="shared" ca="1" si="1911"/>
        <v>0</v>
      </c>
      <c r="CG168" s="12">
        <f t="shared" ca="1" si="1911"/>
        <v>0</v>
      </c>
      <c r="CH168" s="12">
        <f t="shared" ca="1" si="1911"/>
        <v>0</v>
      </c>
      <c r="CI168" s="12">
        <f t="shared" ca="1" si="1911"/>
        <v>0</v>
      </c>
      <c r="CJ168" s="12">
        <f t="shared" ca="1" si="1911"/>
        <v>0</v>
      </c>
      <c r="CK168" s="12">
        <f t="shared" ca="1" si="1911"/>
        <v>0</v>
      </c>
      <c r="CL168" s="12">
        <f t="shared" ca="1" si="1911"/>
        <v>0</v>
      </c>
      <c r="CM168" s="12">
        <f t="shared" ca="1" si="1911"/>
        <v>0</v>
      </c>
      <c r="CN168" s="12">
        <f t="shared" ca="1" si="1911"/>
        <v>0</v>
      </c>
      <c r="CO168" s="12">
        <f t="shared" ca="1" si="1911"/>
        <v>0</v>
      </c>
      <c r="CP168" s="12">
        <f t="shared" ca="1" si="1911"/>
        <v>0</v>
      </c>
      <c r="CQ168" s="12">
        <f t="shared" ca="1" si="1911"/>
        <v>0</v>
      </c>
      <c r="CR168" s="12">
        <f t="shared" ca="1" si="1911"/>
        <v>0</v>
      </c>
      <c r="CS168" s="12">
        <f t="shared" ca="1" si="1911"/>
        <v>0</v>
      </c>
      <c r="CT168" s="12">
        <f t="shared" ca="1" si="1911"/>
        <v>0</v>
      </c>
      <c r="CU168" s="12">
        <f t="shared" ca="1" si="1911"/>
        <v>0</v>
      </c>
      <c r="CV168" s="12">
        <f t="shared" ca="1" si="1911"/>
        <v>0</v>
      </c>
      <c r="CW168" s="12">
        <f t="shared" ca="1" si="1911"/>
        <v>0</v>
      </c>
      <c r="CX168" s="12">
        <f t="shared" ca="1" si="1911"/>
        <v>0</v>
      </c>
      <c r="CY168" s="12">
        <f t="shared" ca="1" si="1911"/>
        <v>0</v>
      </c>
      <c r="CZ168" s="12">
        <f t="shared" ca="1" si="1911"/>
        <v>0</v>
      </c>
      <c r="DA168" s="12">
        <f t="shared" ca="1" si="1911"/>
        <v>0</v>
      </c>
      <c r="DB168" s="12">
        <f t="shared" ca="1" si="1911"/>
        <v>0</v>
      </c>
      <c r="DC168" s="12">
        <f t="shared" ca="1" si="1911"/>
        <v>0</v>
      </c>
      <c r="DD168" s="12">
        <f t="shared" ca="1" si="1911"/>
        <v>0</v>
      </c>
      <c r="DE168" s="12">
        <f t="shared" ca="1" si="1911"/>
        <v>0</v>
      </c>
      <c r="DF168" s="12">
        <f t="shared" ca="1" si="1911"/>
        <v>0</v>
      </c>
      <c r="DG168" s="12">
        <f t="shared" ca="1" si="1911"/>
        <v>0</v>
      </c>
      <c r="DH168" s="12">
        <f t="shared" ca="1" si="1911"/>
        <v>0</v>
      </c>
      <c r="DI168" s="12">
        <f t="shared" ca="1" si="1911"/>
        <v>0</v>
      </c>
      <c r="DJ168" s="12">
        <f t="shared" ca="1" si="1911"/>
        <v>0</v>
      </c>
      <c r="DK168" s="12">
        <f t="shared" ca="1" si="1911"/>
        <v>0</v>
      </c>
      <c r="DL168" s="12">
        <f t="shared" ca="1" si="1911"/>
        <v>0</v>
      </c>
      <c r="DM168" s="12">
        <f t="shared" ca="1" si="1911"/>
        <v>0</v>
      </c>
      <c r="DN168" s="12">
        <f t="shared" ca="1" si="1911"/>
        <v>0</v>
      </c>
      <c r="DO168" s="12">
        <f t="shared" ca="1" si="1911"/>
        <v>0</v>
      </c>
      <c r="DP168" s="12">
        <f t="shared" ca="1" si="1911"/>
        <v>0</v>
      </c>
      <c r="DQ168" s="12">
        <f t="shared" ca="1" si="1911"/>
        <v>0</v>
      </c>
      <c r="DR168" s="12">
        <f t="shared" ca="1" si="1911"/>
        <v>0</v>
      </c>
      <c r="DS168" s="12">
        <f t="shared" ca="1" si="1911"/>
        <v>0</v>
      </c>
      <c r="DT168" s="12">
        <f t="shared" ca="1" si="1911"/>
        <v>0</v>
      </c>
      <c r="DU168" s="12">
        <f t="shared" ca="1" si="1911"/>
        <v>0</v>
      </c>
      <c r="DV168" s="12">
        <f t="shared" ca="1" si="1911"/>
        <v>0</v>
      </c>
      <c r="DW168" s="12">
        <f t="shared" ca="1" si="1911"/>
        <v>0</v>
      </c>
      <c r="DX168" s="12">
        <f t="shared" ca="1" si="1911"/>
        <v>0</v>
      </c>
      <c r="DY168" s="12">
        <f t="shared" ca="1" si="1911"/>
        <v>0</v>
      </c>
      <c r="DZ168" s="12">
        <f t="shared" ca="1" si="1911"/>
        <v>0</v>
      </c>
      <c r="EA168" s="12">
        <f t="shared" ca="1" si="1911"/>
        <v>0</v>
      </c>
      <c r="EB168" s="12">
        <f t="shared" ca="1" si="1911"/>
        <v>0</v>
      </c>
      <c r="EC168" s="12">
        <f t="shared" ca="1" si="1911"/>
        <v>0</v>
      </c>
      <c r="ED168" s="12">
        <f t="shared" ca="1" si="1911"/>
        <v>0</v>
      </c>
      <c r="EE168" s="12">
        <f t="shared" ca="1" si="1911"/>
        <v>0</v>
      </c>
      <c r="EF168" s="12">
        <f t="shared" ref="EF168:EP168" ca="1" si="1912">IF(ABS(EF165+EF166-EF167)&lt;0.0001,0,EF165+EF166-EF167)</f>
        <v>0</v>
      </c>
      <c r="EG168" s="12">
        <f t="shared" ca="1" si="1912"/>
        <v>0</v>
      </c>
      <c r="EH168" s="12">
        <f t="shared" ca="1" si="1912"/>
        <v>0</v>
      </c>
      <c r="EI168" s="12">
        <f t="shared" ca="1" si="1912"/>
        <v>0</v>
      </c>
      <c r="EJ168" s="12">
        <f t="shared" ca="1" si="1912"/>
        <v>0</v>
      </c>
      <c r="EK168" s="12">
        <f t="shared" ca="1" si="1912"/>
        <v>0</v>
      </c>
      <c r="EL168" s="12">
        <f t="shared" ca="1" si="1912"/>
        <v>0</v>
      </c>
      <c r="EM168" s="12">
        <f t="shared" ca="1" si="1912"/>
        <v>0</v>
      </c>
      <c r="EN168" s="12">
        <f t="shared" ca="1" si="1912"/>
        <v>0</v>
      </c>
      <c r="EO168" s="12">
        <f t="shared" ca="1" si="1912"/>
        <v>0</v>
      </c>
      <c r="EP168" s="12">
        <f t="shared" ca="1" si="1912"/>
        <v>0</v>
      </c>
    </row>
    <row r="169" spans="2:146" ht="14.1" customHeight="1">
      <c r="B169" s="20"/>
      <c r="D169" s="306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1"/>
      <c r="AE169" s="71"/>
      <c r="AF169" s="71"/>
      <c r="AG169" s="71"/>
      <c r="AH169" s="71"/>
      <c r="AI169" s="71"/>
      <c r="AJ169" s="71"/>
      <c r="AK169" s="71"/>
      <c r="AL169" s="71"/>
      <c r="AM169" s="71"/>
      <c r="AN169" s="71"/>
      <c r="AO169" s="71"/>
      <c r="AP169" s="71"/>
      <c r="AQ169" s="71"/>
      <c r="AR169" s="71"/>
      <c r="AS169" s="71"/>
      <c r="AT169" s="71"/>
      <c r="AU169" s="71"/>
      <c r="AV169" s="71"/>
      <c r="AW169" s="71"/>
      <c r="AX169" s="71"/>
      <c r="AY169" s="71"/>
      <c r="AZ169" s="71"/>
      <c r="BA169" s="71"/>
      <c r="BB169" s="71"/>
      <c r="BC169" s="71"/>
      <c r="BD169" s="71"/>
      <c r="BE169" s="71"/>
      <c r="BF169" s="71"/>
      <c r="BG169" s="71"/>
      <c r="BH169" s="71"/>
      <c r="BI169" s="71"/>
      <c r="BJ169" s="71"/>
      <c r="BK169" s="71"/>
      <c r="BL169" s="71"/>
      <c r="BM169" s="71"/>
      <c r="BN169" s="71"/>
      <c r="BO169" s="71"/>
      <c r="BP169" s="71"/>
      <c r="BQ169" s="71"/>
      <c r="BR169" s="71"/>
      <c r="BS169" s="71"/>
      <c r="BT169" s="71"/>
      <c r="BU169" s="71"/>
      <c r="BV169" s="71"/>
      <c r="BW169" s="71"/>
      <c r="BX169" s="71"/>
      <c r="BY169" s="71"/>
      <c r="BZ169" s="71"/>
      <c r="CA169" s="71"/>
      <c r="CB169" s="71"/>
      <c r="CC169" s="71"/>
      <c r="CD169" s="71"/>
      <c r="CE169" s="71"/>
      <c r="CF169" s="71"/>
      <c r="CG169" s="71"/>
      <c r="CH169" s="71"/>
      <c r="CI169" s="71"/>
      <c r="CJ169" s="71"/>
      <c r="CK169" s="71"/>
      <c r="CL169" s="71"/>
      <c r="CM169" s="71"/>
      <c r="CN169" s="71"/>
      <c r="CO169" s="71"/>
      <c r="CP169" s="71"/>
      <c r="CQ169" s="71"/>
      <c r="CR169" s="71"/>
      <c r="CS169" s="71"/>
      <c r="CT169" s="71"/>
      <c r="CU169" s="71"/>
      <c r="CV169" s="71"/>
      <c r="CW169" s="71"/>
      <c r="CX169" s="71"/>
      <c r="CY169" s="71"/>
      <c r="CZ169" s="71"/>
      <c r="DA169" s="71"/>
      <c r="DB169" s="71"/>
      <c r="DC169" s="71"/>
      <c r="DD169" s="71"/>
      <c r="DE169" s="71"/>
      <c r="DF169" s="71"/>
      <c r="DG169" s="71"/>
      <c r="DH169" s="71"/>
      <c r="DI169" s="71"/>
      <c r="DJ169" s="71"/>
      <c r="DK169" s="71"/>
      <c r="DL169" s="71"/>
      <c r="DM169" s="71"/>
      <c r="DN169" s="71"/>
      <c r="DO169" s="71"/>
      <c r="DP169" s="71"/>
      <c r="DQ169" s="71"/>
      <c r="DR169" s="71"/>
      <c r="DS169" s="71"/>
      <c r="DT169" s="71"/>
      <c r="DU169" s="71"/>
      <c r="DV169" s="71"/>
      <c r="DW169" s="71"/>
      <c r="DX169" s="71"/>
      <c r="DY169" s="71"/>
      <c r="DZ169" s="71"/>
      <c r="EA169" s="71"/>
      <c r="EB169" s="71"/>
      <c r="EC169" s="71"/>
      <c r="ED169" s="71"/>
      <c r="EE169" s="71"/>
      <c r="EF169" s="71"/>
      <c r="EG169" s="71"/>
      <c r="EH169" s="71"/>
      <c r="EI169" s="71"/>
      <c r="EJ169" s="71"/>
      <c r="EK169" s="71"/>
      <c r="EL169" s="71"/>
      <c r="EM169" s="71"/>
      <c r="EN169" s="71"/>
      <c r="EO169" s="71"/>
      <c r="EP169" s="71"/>
    </row>
    <row r="170" spans="2:146" ht="14.1" customHeight="1">
      <c r="B170" s="20"/>
      <c r="C170" s="20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  <c r="AM170" s="68"/>
      <c r="AN170" s="68"/>
      <c r="AO170" s="68"/>
      <c r="AP170" s="68"/>
      <c r="AQ170" s="68"/>
      <c r="AR170" s="68"/>
      <c r="AS170" s="68"/>
      <c r="AT170" s="68"/>
      <c r="AU170" s="68"/>
      <c r="AV170" s="68"/>
      <c r="AW170" s="68"/>
      <c r="AX170" s="68"/>
      <c r="AY170" s="68"/>
      <c r="AZ170" s="68"/>
      <c r="BA170" s="68"/>
      <c r="BB170" s="68"/>
      <c r="BC170" s="68"/>
      <c r="BD170" s="68"/>
      <c r="BE170" s="68"/>
      <c r="BF170" s="68"/>
      <c r="BG170" s="68"/>
      <c r="BH170" s="68"/>
      <c r="BI170" s="68"/>
      <c r="BJ170" s="68"/>
      <c r="BK170" s="68"/>
      <c r="BL170" s="68"/>
      <c r="BM170" s="68"/>
      <c r="BN170" s="68"/>
      <c r="BO170" s="68"/>
      <c r="BP170" s="68"/>
      <c r="BQ170" s="68"/>
      <c r="BR170" s="68"/>
      <c r="BS170" s="68"/>
      <c r="BT170" s="68"/>
      <c r="BU170" s="68"/>
      <c r="BV170" s="68"/>
      <c r="BW170" s="68"/>
      <c r="BX170" s="68"/>
      <c r="BY170" s="68"/>
      <c r="BZ170" s="68"/>
      <c r="CA170" s="68"/>
      <c r="CB170" s="68"/>
      <c r="CC170" s="68"/>
      <c r="CD170" s="68"/>
      <c r="CE170" s="68"/>
      <c r="CF170" s="68"/>
      <c r="CG170" s="68"/>
      <c r="CH170" s="68"/>
      <c r="CI170" s="68"/>
      <c r="CJ170" s="68"/>
      <c r="CK170" s="68"/>
      <c r="CL170" s="68"/>
      <c r="CM170" s="68"/>
      <c r="CN170" s="68"/>
      <c r="CO170" s="68"/>
      <c r="CP170" s="68"/>
      <c r="CQ170" s="68"/>
      <c r="CR170" s="68"/>
      <c r="CS170" s="68"/>
      <c r="CT170" s="68"/>
      <c r="CU170" s="68"/>
      <c r="CV170" s="68"/>
      <c r="CW170" s="68"/>
      <c r="CX170" s="68"/>
      <c r="CY170" s="68"/>
      <c r="CZ170" s="68"/>
      <c r="DA170" s="68"/>
      <c r="DB170" s="68"/>
      <c r="DC170" s="68"/>
      <c r="DD170" s="68"/>
      <c r="DE170" s="68"/>
      <c r="DF170" s="68"/>
      <c r="DG170" s="68"/>
      <c r="DH170" s="68"/>
      <c r="DI170" s="68"/>
      <c r="DJ170" s="68"/>
      <c r="DK170" s="68"/>
      <c r="DL170" s="68"/>
      <c r="DM170" s="68"/>
      <c r="DN170" s="68"/>
      <c r="DO170" s="68"/>
      <c r="DP170" s="68"/>
      <c r="DQ170" s="68"/>
      <c r="DR170" s="68"/>
      <c r="DS170" s="68"/>
      <c r="DT170" s="68"/>
      <c r="DU170" s="68"/>
      <c r="DV170" s="68"/>
      <c r="DW170" s="68"/>
      <c r="DX170" s="68"/>
      <c r="DY170" s="68"/>
      <c r="DZ170" s="68"/>
      <c r="EA170" s="68"/>
      <c r="EB170" s="68"/>
      <c r="EC170" s="68"/>
      <c r="ED170" s="68"/>
      <c r="EE170" s="68"/>
      <c r="EF170" s="68"/>
      <c r="EG170" s="68"/>
      <c r="EH170" s="68"/>
      <c r="EI170" s="68"/>
      <c r="EJ170" s="68"/>
      <c r="EK170" s="68"/>
      <c r="EL170" s="68"/>
      <c r="EM170" s="68"/>
      <c r="EN170" s="68"/>
      <c r="EO170" s="68"/>
      <c r="EP170" s="68"/>
    </row>
    <row r="171" spans="2:146" ht="14.1" customHeight="1">
      <c r="B171" s="151" t="s">
        <v>863</v>
      </c>
      <c r="C171" s="20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  <c r="AT171" s="68"/>
      <c r="AU171" s="68"/>
      <c r="AV171" s="68"/>
      <c r="AW171" s="68"/>
      <c r="AX171" s="68"/>
      <c r="AY171" s="68"/>
      <c r="AZ171" s="68"/>
      <c r="BA171" s="68"/>
      <c r="BB171" s="68"/>
      <c r="BC171" s="68"/>
      <c r="BD171" s="68"/>
      <c r="BE171" s="68"/>
      <c r="BF171" s="68"/>
      <c r="BG171" s="68"/>
      <c r="BH171" s="68"/>
      <c r="BI171" s="68"/>
      <c r="BJ171" s="68"/>
      <c r="BK171" s="68"/>
      <c r="BL171" s="68"/>
      <c r="BM171" s="68"/>
      <c r="BN171" s="68"/>
      <c r="BO171" s="68"/>
      <c r="BP171" s="68"/>
      <c r="BQ171" s="68"/>
      <c r="BR171" s="68"/>
      <c r="BS171" s="68"/>
      <c r="BT171" s="68"/>
      <c r="BU171" s="68"/>
      <c r="BV171" s="68"/>
      <c r="BW171" s="68"/>
      <c r="BX171" s="68"/>
      <c r="BY171" s="68"/>
      <c r="BZ171" s="68"/>
      <c r="CA171" s="68"/>
      <c r="CB171" s="68"/>
      <c r="CC171" s="68"/>
      <c r="CD171" s="68"/>
      <c r="CE171" s="68"/>
      <c r="CF171" s="68"/>
      <c r="CG171" s="68"/>
      <c r="CH171" s="68"/>
      <c r="CI171" s="68"/>
      <c r="CJ171" s="68"/>
      <c r="CK171" s="68"/>
      <c r="CL171" s="68"/>
      <c r="CM171" s="68"/>
      <c r="CN171" s="68"/>
      <c r="CO171" s="68"/>
      <c r="CP171" s="68"/>
      <c r="CQ171" s="68"/>
      <c r="CR171" s="68"/>
      <c r="CS171" s="68"/>
      <c r="CT171" s="68"/>
      <c r="CU171" s="68"/>
      <c r="CV171" s="68"/>
      <c r="CW171" s="68"/>
      <c r="CX171" s="68"/>
      <c r="CY171" s="68"/>
      <c r="CZ171" s="68"/>
      <c r="DA171" s="68"/>
      <c r="DB171" s="68"/>
      <c r="DC171" s="68"/>
      <c r="DD171" s="68"/>
      <c r="DE171" s="68"/>
      <c r="DF171" s="68"/>
      <c r="DG171" s="68"/>
      <c r="DH171" s="68"/>
      <c r="DI171" s="68"/>
      <c r="DJ171" s="68"/>
      <c r="DK171" s="68"/>
      <c r="DL171" s="68"/>
      <c r="DM171" s="68"/>
      <c r="DN171" s="68"/>
      <c r="DO171" s="68"/>
      <c r="DP171" s="68"/>
      <c r="DQ171" s="68"/>
      <c r="DR171" s="68"/>
      <c r="DS171" s="68"/>
      <c r="DT171" s="68"/>
      <c r="DU171" s="68"/>
      <c r="DV171" s="68"/>
      <c r="DW171" s="68"/>
      <c r="DX171" s="68"/>
      <c r="DY171" s="68"/>
      <c r="DZ171" s="68"/>
      <c r="EA171" s="68"/>
      <c r="EB171" s="68"/>
      <c r="EC171" s="68"/>
      <c r="ED171" s="68"/>
      <c r="EE171" s="68"/>
      <c r="EF171" s="68"/>
      <c r="EG171" s="68"/>
      <c r="EH171" s="68"/>
      <c r="EI171" s="68"/>
      <c r="EJ171" s="68"/>
      <c r="EK171" s="68"/>
      <c r="EL171" s="68"/>
      <c r="EM171" s="68"/>
      <c r="EN171" s="68"/>
      <c r="EO171" s="68"/>
      <c r="EP171" s="68"/>
    </row>
    <row r="172" spans="2:146" ht="14.1" customHeight="1">
      <c r="B172" s="20" t="s">
        <v>20</v>
      </c>
      <c r="D172" s="306" t="s">
        <v>97</v>
      </c>
      <c r="E172" s="71"/>
      <c r="F172" s="82"/>
      <c r="G172" s="256"/>
      <c r="H172" s="71">
        <f t="shared" ref="H172" ca="1" si="1913">G175*(H$4&lt;=운영종료분기)</f>
        <v>0</v>
      </c>
      <c r="I172" s="71">
        <f t="shared" ref="I172" ca="1" si="1914">H175*(I$4&lt;=운영종료분기)</f>
        <v>0</v>
      </c>
      <c r="J172" s="71">
        <f t="shared" ref="J172" ca="1" si="1915">I175*(J$4&lt;=운영종료분기)</f>
        <v>0</v>
      </c>
      <c r="K172" s="71">
        <f t="shared" ref="K172" ca="1" si="1916">J175*(K$4&lt;=운영종료분기)</f>
        <v>0</v>
      </c>
      <c r="L172" s="71">
        <f t="shared" ref="L172" ca="1" si="1917">K175*(L$4&lt;=운영종료분기)</f>
        <v>0</v>
      </c>
      <c r="M172" s="71">
        <f t="shared" ref="M172" ca="1" si="1918">L175*(M$4&lt;=운영종료분기)</f>
        <v>0</v>
      </c>
      <c r="N172" s="71">
        <f t="shared" ref="N172" ca="1" si="1919">M175*(N$4&lt;=운영종료분기)</f>
        <v>0</v>
      </c>
      <c r="O172" s="71">
        <f t="shared" ref="O172" ca="1" si="1920">N175*(O$4&lt;=운영종료분기)</f>
        <v>0</v>
      </c>
      <c r="P172" s="71">
        <f t="shared" ref="P172" ca="1" si="1921">O175*(P$4&lt;=운영종료분기)</f>
        <v>0</v>
      </c>
      <c r="Q172" s="71">
        <f t="shared" ref="Q172" ca="1" si="1922">P175*(Q$4&lt;=운영종료분기)</f>
        <v>0</v>
      </c>
      <c r="R172" s="71">
        <f t="shared" ref="R172" ca="1" si="1923">Q175*(R$4&lt;=운영종료분기)</f>
        <v>0</v>
      </c>
      <c r="S172" s="71">
        <f t="shared" ref="S172" ca="1" si="1924">R175*(S$4&lt;=운영종료분기)</f>
        <v>0</v>
      </c>
      <c r="T172" s="71">
        <f t="shared" ref="T172" ca="1" si="1925">S175*(T$4&lt;=운영종료분기)</f>
        <v>0</v>
      </c>
      <c r="U172" s="71">
        <f t="shared" ref="U172" ca="1" si="1926">T175*(U$4&lt;=운영종료분기)</f>
        <v>0</v>
      </c>
      <c r="V172" s="71">
        <f t="shared" ref="V172" ca="1" si="1927">U175*(V$4&lt;=운영종료분기)</f>
        <v>0</v>
      </c>
      <c r="W172" s="71">
        <f t="shared" ref="W172" ca="1" si="1928">V175*(W$4&lt;=운영종료분기)</f>
        <v>0</v>
      </c>
      <c r="X172" s="71">
        <f t="shared" ref="X172" ca="1" si="1929">W175*(X$4&lt;=운영종료분기)</f>
        <v>0</v>
      </c>
      <c r="Y172" s="71">
        <f t="shared" ref="Y172" ca="1" si="1930">X175*(Y$4&lt;=운영종료분기)</f>
        <v>0</v>
      </c>
      <c r="Z172" s="71">
        <f t="shared" ref="Z172" ca="1" si="1931">Y175*(Z$4&lt;=운영종료분기)</f>
        <v>0</v>
      </c>
      <c r="AA172" s="71">
        <f t="shared" ref="AA172" ca="1" si="1932">Z175*(AA$4&lt;=운영종료분기)</f>
        <v>0</v>
      </c>
      <c r="AB172" s="71">
        <f t="shared" ref="AB172" ca="1" si="1933">AA175*(AB$4&lt;=운영종료분기)</f>
        <v>0</v>
      </c>
      <c r="AC172" s="71">
        <f t="shared" ref="AC172" ca="1" si="1934">AB175*(AC$4&lt;=운영종료분기)</f>
        <v>0</v>
      </c>
      <c r="AD172" s="71">
        <f t="shared" ref="AD172" ca="1" si="1935">AC175*(AD$4&lt;=운영종료분기)</f>
        <v>0</v>
      </c>
      <c r="AE172" s="71">
        <f t="shared" ref="AE172" ca="1" si="1936">AD175*(AE$4&lt;=운영종료분기)</f>
        <v>0</v>
      </c>
      <c r="AF172" s="71">
        <f t="shared" ref="AF172" ca="1" si="1937">AE175*(AF$4&lt;=운영종료분기)</f>
        <v>0</v>
      </c>
      <c r="AG172" s="71">
        <f t="shared" ref="AG172" ca="1" si="1938">AF175*(AG$4&lt;=운영종료분기)</f>
        <v>0</v>
      </c>
      <c r="AH172" s="71">
        <f t="shared" ref="AH172" ca="1" si="1939">AG175*(AH$4&lt;=운영종료분기)</f>
        <v>0</v>
      </c>
      <c r="AI172" s="71">
        <f t="shared" ref="AI172" ca="1" si="1940">AH175*(AI$4&lt;=운영종료분기)</f>
        <v>0</v>
      </c>
      <c r="AJ172" s="71">
        <f t="shared" ref="AJ172" ca="1" si="1941">AI175*(AJ$4&lt;=운영종료분기)</f>
        <v>0</v>
      </c>
      <c r="AK172" s="71">
        <f t="shared" ref="AK172" ca="1" si="1942">AJ175*(AK$4&lt;=운영종료분기)</f>
        <v>0</v>
      </c>
      <c r="AL172" s="71">
        <f t="shared" ref="AL172" ca="1" si="1943">AK175*(AL$4&lt;=운영종료분기)</f>
        <v>0</v>
      </c>
      <c r="AM172" s="71">
        <f t="shared" ref="AM172" ca="1" si="1944">AL175*(AM$4&lt;=운영종료분기)</f>
        <v>0</v>
      </c>
      <c r="AN172" s="71">
        <f t="shared" ref="AN172" ca="1" si="1945">AM175*(AN$4&lt;=운영종료분기)</f>
        <v>0</v>
      </c>
      <c r="AO172" s="71">
        <f t="shared" ref="AO172" ca="1" si="1946">AN175*(AO$4&lt;=운영종료분기)</f>
        <v>0</v>
      </c>
      <c r="AP172" s="71">
        <f t="shared" ref="AP172" ca="1" si="1947">AO175*(AP$4&lt;=운영종료분기)</f>
        <v>0</v>
      </c>
      <c r="AQ172" s="71">
        <f t="shared" ref="AQ172" ca="1" si="1948">AP175*(AQ$4&lt;=운영종료분기)</f>
        <v>0</v>
      </c>
      <c r="AR172" s="71">
        <f t="shared" ref="AR172" ca="1" si="1949">AQ175*(AR$4&lt;=운영종료분기)</f>
        <v>0</v>
      </c>
      <c r="AS172" s="71">
        <f t="shared" ref="AS172" ca="1" si="1950">AR175*(AS$4&lt;=운영종료분기)</f>
        <v>0</v>
      </c>
      <c r="AT172" s="71">
        <f t="shared" ref="AT172" ca="1" si="1951">AS175*(AT$4&lt;=운영종료분기)</f>
        <v>0</v>
      </c>
      <c r="AU172" s="71">
        <f t="shared" ref="AU172" ca="1" si="1952">AT175*(AU$4&lt;=운영종료분기)</f>
        <v>0</v>
      </c>
      <c r="AV172" s="71">
        <f t="shared" ref="AV172" ca="1" si="1953">AU175*(AV$4&lt;=운영종료분기)</f>
        <v>0</v>
      </c>
      <c r="AW172" s="71">
        <f t="shared" ref="AW172" ca="1" si="1954">AV175*(AW$4&lt;=운영종료분기)</f>
        <v>0</v>
      </c>
      <c r="AX172" s="71">
        <f t="shared" ref="AX172" ca="1" si="1955">AW175*(AX$4&lt;=운영종료분기)</f>
        <v>0</v>
      </c>
      <c r="AY172" s="71">
        <f t="shared" ref="AY172" ca="1" si="1956">AX175*(AY$4&lt;=운영종료분기)</f>
        <v>0</v>
      </c>
      <c r="AZ172" s="71">
        <f t="shared" ref="AZ172" ca="1" si="1957">AY175*(AZ$4&lt;=운영종료분기)</f>
        <v>0</v>
      </c>
      <c r="BA172" s="71">
        <f t="shared" ref="BA172" ca="1" si="1958">AZ175*(BA$4&lt;=운영종료분기)</f>
        <v>0</v>
      </c>
      <c r="BB172" s="71">
        <f t="shared" ref="BB172" ca="1" si="1959">BA175*(BB$4&lt;=운영종료분기)</f>
        <v>0</v>
      </c>
      <c r="BC172" s="71">
        <f t="shared" ref="BC172" ca="1" si="1960">BB175*(BC$4&lt;=운영종료분기)</f>
        <v>0</v>
      </c>
      <c r="BD172" s="71">
        <f t="shared" ref="BD172" ca="1" si="1961">BC175*(BD$4&lt;=운영종료분기)</f>
        <v>0</v>
      </c>
      <c r="BE172" s="71">
        <f t="shared" ref="BE172" ca="1" si="1962">BD175*(BE$4&lt;=운영종료분기)</f>
        <v>0</v>
      </c>
      <c r="BF172" s="71">
        <f t="shared" ref="BF172" ca="1" si="1963">BE175*(BF$4&lt;=운영종료분기)</f>
        <v>0</v>
      </c>
      <c r="BG172" s="71">
        <f t="shared" ref="BG172" ca="1" si="1964">BF175*(BG$4&lt;=운영종료분기)</f>
        <v>0</v>
      </c>
      <c r="BH172" s="71">
        <f t="shared" ref="BH172" ca="1" si="1965">BG175*(BH$4&lt;=운영종료분기)</f>
        <v>0</v>
      </c>
      <c r="BI172" s="71">
        <f t="shared" ref="BI172" ca="1" si="1966">BH175*(BI$4&lt;=운영종료분기)</f>
        <v>0</v>
      </c>
      <c r="BJ172" s="71">
        <f t="shared" ref="BJ172" ca="1" si="1967">BI175*(BJ$4&lt;=운영종료분기)</f>
        <v>0</v>
      </c>
      <c r="BK172" s="71">
        <f t="shared" ref="BK172" ca="1" si="1968">BJ175*(BK$4&lt;=운영종료분기)</f>
        <v>0</v>
      </c>
      <c r="BL172" s="71">
        <f t="shared" ref="BL172" ca="1" si="1969">BK175*(BL$4&lt;=운영종료분기)</f>
        <v>0</v>
      </c>
      <c r="BM172" s="71">
        <f t="shared" ref="BM172" ca="1" si="1970">BL175*(BM$4&lt;=운영종료분기)</f>
        <v>0</v>
      </c>
      <c r="BN172" s="71">
        <f t="shared" ref="BN172" ca="1" si="1971">BM175*(BN$4&lt;=운영종료분기)</f>
        <v>0</v>
      </c>
      <c r="BO172" s="71">
        <f t="shared" ref="BO172" ca="1" si="1972">BN175*(BO$4&lt;=운영종료분기)</f>
        <v>0</v>
      </c>
      <c r="BP172" s="71">
        <f t="shared" ref="BP172" ca="1" si="1973">BO175*(BP$4&lt;=운영종료분기)</f>
        <v>0</v>
      </c>
      <c r="BQ172" s="71">
        <f t="shared" ref="BQ172" ca="1" si="1974">BP175*(BQ$4&lt;=운영종료분기)</f>
        <v>0</v>
      </c>
      <c r="BR172" s="71">
        <f t="shared" ref="BR172" ca="1" si="1975">BQ175*(BR$4&lt;=운영종료분기)</f>
        <v>0</v>
      </c>
      <c r="BS172" s="71">
        <f t="shared" ref="BS172" ca="1" si="1976">BR175*(BS$4&lt;=운영종료분기)</f>
        <v>0</v>
      </c>
      <c r="BT172" s="71">
        <f t="shared" ref="BT172" ca="1" si="1977">BS175*(BT$4&lt;=운영종료분기)</f>
        <v>0</v>
      </c>
      <c r="BU172" s="71">
        <f t="shared" ref="BU172" ca="1" si="1978">BT175*(BU$4&lt;=운영종료분기)</f>
        <v>0</v>
      </c>
      <c r="BV172" s="71">
        <f t="shared" ref="BV172" ca="1" si="1979">BU175*(BV$4&lt;=운영종료분기)</f>
        <v>0</v>
      </c>
      <c r="BW172" s="71">
        <f t="shared" ref="BW172" ca="1" si="1980">BV175*(BW$4&lt;=운영종료분기)</f>
        <v>0</v>
      </c>
      <c r="BX172" s="71">
        <f t="shared" ref="BX172" ca="1" si="1981">BW175*(BX$4&lt;=운영종료분기)</f>
        <v>0</v>
      </c>
      <c r="BY172" s="71">
        <f t="shared" ref="BY172" ca="1" si="1982">BX175*(BY$4&lt;=운영종료분기)</f>
        <v>0</v>
      </c>
      <c r="BZ172" s="71">
        <f t="shared" ref="BZ172" ca="1" si="1983">BY175*(BZ$4&lt;=운영종료분기)</f>
        <v>0</v>
      </c>
      <c r="CA172" s="71">
        <f t="shared" ref="CA172" ca="1" si="1984">BZ175*(CA$4&lt;=운영종료분기)</f>
        <v>0</v>
      </c>
      <c r="CB172" s="71">
        <f t="shared" ref="CB172" ca="1" si="1985">CA175*(CB$4&lt;=운영종료분기)</f>
        <v>0</v>
      </c>
      <c r="CC172" s="71">
        <f t="shared" ref="CC172" ca="1" si="1986">CB175*(CC$4&lt;=운영종료분기)</f>
        <v>0</v>
      </c>
      <c r="CD172" s="71">
        <f t="shared" ref="CD172" ca="1" si="1987">CC175*(CD$4&lt;=운영종료분기)</f>
        <v>0</v>
      </c>
      <c r="CE172" s="71">
        <f t="shared" ref="CE172" ca="1" si="1988">CD175*(CE$4&lt;=운영종료분기)</f>
        <v>0</v>
      </c>
      <c r="CF172" s="71">
        <f t="shared" ref="CF172" ca="1" si="1989">CE175*(CF$4&lt;=운영종료분기)</f>
        <v>0</v>
      </c>
      <c r="CG172" s="71">
        <f t="shared" ref="CG172" ca="1" si="1990">CF175*(CG$4&lt;=운영종료분기)</f>
        <v>0</v>
      </c>
      <c r="CH172" s="71">
        <f t="shared" ref="CH172" ca="1" si="1991">CG175*(CH$4&lt;=운영종료분기)</f>
        <v>0</v>
      </c>
      <c r="CI172" s="71">
        <f t="shared" ref="CI172" ca="1" si="1992">CH175*(CI$4&lt;=운영종료분기)</f>
        <v>0</v>
      </c>
      <c r="CJ172" s="71">
        <f t="shared" ref="CJ172" ca="1" si="1993">CI175*(CJ$4&lt;=운영종료분기)</f>
        <v>0</v>
      </c>
      <c r="CK172" s="71">
        <f t="shared" ref="CK172" ca="1" si="1994">CJ175*(CK$4&lt;=운영종료분기)</f>
        <v>0</v>
      </c>
      <c r="CL172" s="71">
        <f t="shared" ref="CL172" ca="1" si="1995">CK175*(CL$4&lt;=운영종료분기)</f>
        <v>0</v>
      </c>
      <c r="CM172" s="71">
        <f t="shared" ref="CM172" ca="1" si="1996">CL175*(CM$4&lt;=운영종료분기)</f>
        <v>0</v>
      </c>
      <c r="CN172" s="71">
        <f t="shared" ref="CN172" ca="1" si="1997">CM175*(CN$4&lt;=운영종료분기)</f>
        <v>0</v>
      </c>
      <c r="CO172" s="71">
        <f t="shared" ref="CO172" ca="1" si="1998">CN175*(CO$4&lt;=운영종료분기)</f>
        <v>0</v>
      </c>
      <c r="CP172" s="71">
        <f t="shared" ref="CP172" ca="1" si="1999">CO175*(CP$4&lt;=운영종료분기)</f>
        <v>0</v>
      </c>
      <c r="CQ172" s="71">
        <f t="shared" ref="CQ172" ca="1" si="2000">CP175*(CQ$4&lt;=운영종료분기)</f>
        <v>0</v>
      </c>
      <c r="CR172" s="71">
        <f t="shared" ref="CR172" ca="1" si="2001">CQ175*(CR$4&lt;=운영종료분기)</f>
        <v>0</v>
      </c>
      <c r="CS172" s="71">
        <f t="shared" ref="CS172" ca="1" si="2002">CR175*(CS$4&lt;=운영종료분기)</f>
        <v>0</v>
      </c>
      <c r="CT172" s="71">
        <f t="shared" ref="CT172" ca="1" si="2003">CS175*(CT$4&lt;=운영종료분기)</f>
        <v>0</v>
      </c>
      <c r="CU172" s="71">
        <f t="shared" ref="CU172" ca="1" si="2004">CT175*(CU$4&lt;=운영종료분기)</f>
        <v>0</v>
      </c>
      <c r="CV172" s="71">
        <f t="shared" ref="CV172" ca="1" si="2005">CU175*(CV$4&lt;=운영종료분기)</f>
        <v>0</v>
      </c>
      <c r="CW172" s="71">
        <f t="shared" ref="CW172" ca="1" si="2006">CV175*(CW$4&lt;=운영종료분기)</f>
        <v>0</v>
      </c>
      <c r="CX172" s="71">
        <f t="shared" ref="CX172" ca="1" si="2007">CW175*(CX$4&lt;=운영종료분기)</f>
        <v>0</v>
      </c>
      <c r="CY172" s="71">
        <f t="shared" ref="CY172" ca="1" si="2008">CX175*(CY$4&lt;=운영종료분기)</f>
        <v>0</v>
      </c>
      <c r="CZ172" s="71">
        <f t="shared" ref="CZ172" ca="1" si="2009">CY175*(CZ$4&lt;=운영종료분기)</f>
        <v>0</v>
      </c>
      <c r="DA172" s="71">
        <f t="shared" ref="DA172" ca="1" si="2010">CZ175*(DA$4&lt;=운영종료분기)</f>
        <v>0</v>
      </c>
      <c r="DB172" s="71">
        <f t="shared" ref="DB172" ca="1" si="2011">DA175*(DB$4&lt;=운영종료분기)</f>
        <v>0</v>
      </c>
      <c r="DC172" s="71">
        <f t="shared" ref="DC172" ca="1" si="2012">DB175*(DC$4&lt;=운영종료분기)</f>
        <v>0</v>
      </c>
      <c r="DD172" s="71">
        <f t="shared" ref="DD172" ca="1" si="2013">DC175*(DD$4&lt;=운영종료분기)</f>
        <v>0</v>
      </c>
      <c r="DE172" s="71">
        <f t="shared" ref="DE172" ca="1" si="2014">DD175*(DE$4&lt;=운영종료분기)</f>
        <v>0</v>
      </c>
      <c r="DF172" s="71">
        <f t="shared" ref="DF172" ca="1" si="2015">DE175*(DF$4&lt;=운영종료분기)</f>
        <v>0</v>
      </c>
      <c r="DG172" s="71">
        <f t="shared" ref="DG172" ca="1" si="2016">DF175*(DG$4&lt;=운영종료분기)</f>
        <v>0</v>
      </c>
      <c r="DH172" s="71">
        <f t="shared" ref="DH172" ca="1" si="2017">DG175*(DH$4&lt;=운영종료분기)</f>
        <v>0</v>
      </c>
      <c r="DI172" s="71">
        <f t="shared" ref="DI172" ca="1" si="2018">DH175*(DI$4&lt;=운영종료분기)</f>
        <v>0</v>
      </c>
      <c r="DJ172" s="71">
        <f t="shared" ref="DJ172" ca="1" si="2019">DI175*(DJ$4&lt;=운영종료분기)</f>
        <v>0</v>
      </c>
      <c r="DK172" s="71">
        <f t="shared" ref="DK172" ca="1" si="2020">DJ175*(DK$4&lt;=운영종료분기)</f>
        <v>0</v>
      </c>
      <c r="DL172" s="71">
        <f t="shared" ref="DL172" ca="1" si="2021">DK175*(DL$4&lt;=운영종료분기)</f>
        <v>0</v>
      </c>
      <c r="DM172" s="71">
        <f t="shared" ref="DM172" ca="1" si="2022">DL175*(DM$4&lt;=운영종료분기)</f>
        <v>0</v>
      </c>
      <c r="DN172" s="71">
        <f t="shared" ref="DN172" ca="1" si="2023">DM175*(DN$4&lt;=운영종료분기)</f>
        <v>0</v>
      </c>
      <c r="DO172" s="71">
        <f t="shared" ref="DO172" ca="1" si="2024">DN175*(DO$4&lt;=운영종료분기)</f>
        <v>0</v>
      </c>
      <c r="DP172" s="71">
        <f t="shared" ref="DP172" ca="1" si="2025">DO175*(DP$4&lt;=운영종료분기)</f>
        <v>0</v>
      </c>
      <c r="DQ172" s="71">
        <f t="shared" ref="DQ172" ca="1" si="2026">DP175*(DQ$4&lt;=운영종료분기)</f>
        <v>0</v>
      </c>
      <c r="DR172" s="71">
        <f t="shared" ref="DR172" ca="1" si="2027">DQ175*(DR$4&lt;=운영종료분기)</f>
        <v>0</v>
      </c>
      <c r="DS172" s="71">
        <f t="shared" ref="DS172" ca="1" si="2028">DR175*(DS$4&lt;=운영종료분기)</f>
        <v>0</v>
      </c>
      <c r="DT172" s="71">
        <f t="shared" ref="DT172" ca="1" si="2029">DS175*(DT$4&lt;=운영종료분기)</f>
        <v>0</v>
      </c>
      <c r="DU172" s="71">
        <f t="shared" ref="DU172" ca="1" si="2030">DT175*(DU$4&lt;=운영종료분기)</f>
        <v>0</v>
      </c>
      <c r="DV172" s="71">
        <f t="shared" ref="DV172" ca="1" si="2031">DU175*(DV$4&lt;=운영종료분기)</f>
        <v>0</v>
      </c>
      <c r="DW172" s="71">
        <f t="shared" ref="DW172" ca="1" si="2032">DV175*(DW$4&lt;=운영종료분기)</f>
        <v>0</v>
      </c>
      <c r="DX172" s="71">
        <f t="shared" ref="DX172" ca="1" si="2033">DW175*(DX$4&lt;=운영종료분기)</f>
        <v>0</v>
      </c>
      <c r="DY172" s="71">
        <f t="shared" ref="DY172" ca="1" si="2034">DX175*(DY$4&lt;=운영종료분기)</f>
        <v>0</v>
      </c>
      <c r="DZ172" s="71">
        <f t="shared" ref="DZ172" ca="1" si="2035">DY175*(DZ$4&lt;=운영종료분기)</f>
        <v>0</v>
      </c>
      <c r="EA172" s="71">
        <f t="shared" ref="EA172" ca="1" si="2036">DZ175*(EA$4&lt;=운영종료분기)</f>
        <v>0</v>
      </c>
      <c r="EB172" s="71">
        <f t="shared" ref="EB172" ca="1" si="2037">EA175*(EB$4&lt;=운영종료분기)</f>
        <v>0</v>
      </c>
      <c r="EC172" s="71">
        <f t="shared" ref="EC172" ca="1" si="2038">EB175*(EC$4&lt;=운영종료분기)</f>
        <v>0</v>
      </c>
      <c r="ED172" s="71">
        <f t="shared" ref="ED172" ca="1" si="2039">EC175*(ED$4&lt;=운영종료분기)</f>
        <v>0</v>
      </c>
      <c r="EE172" s="71">
        <f t="shared" ref="EE172" ca="1" si="2040">ED175*(EE$4&lt;=운영종료분기)</f>
        <v>0</v>
      </c>
      <c r="EF172" s="71">
        <f t="shared" ref="EF172" ca="1" si="2041">EE175*(EF$4&lt;=운영종료분기)</f>
        <v>0</v>
      </c>
      <c r="EG172" s="71">
        <f t="shared" ref="EG172" ca="1" si="2042">EF175*(EG$4&lt;=운영종료분기)</f>
        <v>0</v>
      </c>
      <c r="EH172" s="71">
        <f t="shared" ref="EH172" ca="1" si="2043">EG175*(EH$4&lt;=운영종료분기)</f>
        <v>0</v>
      </c>
      <c r="EI172" s="71">
        <f t="shared" ref="EI172" ca="1" si="2044">EH175*(EI$4&lt;=운영종료분기)</f>
        <v>0</v>
      </c>
      <c r="EJ172" s="71">
        <f t="shared" ref="EJ172" ca="1" si="2045">EI175*(EJ$4&lt;=운영종료분기)</f>
        <v>0</v>
      </c>
      <c r="EK172" s="71">
        <f t="shared" ref="EK172" ca="1" si="2046">EJ175*(EK$4&lt;=운영종료분기)</f>
        <v>0</v>
      </c>
      <c r="EL172" s="71">
        <f t="shared" ref="EL172" ca="1" si="2047">EK175*(EL$4&lt;=운영종료분기)</f>
        <v>0</v>
      </c>
      <c r="EM172" s="71">
        <f t="shared" ref="EM172" ca="1" si="2048">EL175*(EM$4&lt;=운영종료분기)</f>
        <v>0</v>
      </c>
      <c r="EN172" s="71">
        <f t="shared" ref="EN172" ca="1" si="2049">EM175*(EN$4&lt;=운영종료분기)</f>
        <v>0</v>
      </c>
      <c r="EO172" s="71">
        <f t="shared" ref="EO172" ca="1" si="2050">EN175*(EO$4&lt;=운영종료분기)</f>
        <v>0</v>
      </c>
      <c r="EP172" s="71">
        <f t="shared" ref="EP172" ca="1" si="2051">EO175*(EP$4&lt;=운영종료분기)</f>
        <v>0</v>
      </c>
    </row>
    <row r="173" spans="2:146" ht="14.1" customHeight="1">
      <c r="B173" s="139" t="s">
        <v>21</v>
      </c>
      <c r="C173" s="141"/>
      <c r="D173" s="308" t="s">
        <v>97</v>
      </c>
      <c r="E173" s="217">
        <f ca="1">SUM(G173:EP173)</f>
        <v>0</v>
      </c>
      <c r="F173" s="236"/>
      <c r="G173" s="236"/>
      <c r="H173" s="217">
        <f>'CF(Q)'!H209</f>
        <v>0</v>
      </c>
      <c r="I173" s="217">
        <f>'CF(Q)'!I209</f>
        <v>0</v>
      </c>
      <c r="J173" s="217">
        <f>'CF(Q)'!J209</f>
        <v>0</v>
      </c>
      <c r="K173" s="217">
        <f ca="1">'CF(Q)'!K209</f>
        <v>0</v>
      </c>
      <c r="L173" s="217">
        <f ca="1">'CF(Q)'!L209</f>
        <v>0</v>
      </c>
      <c r="M173" s="217">
        <f ca="1">'CF(Q)'!M209</f>
        <v>0</v>
      </c>
      <c r="N173" s="217">
        <f ca="1">'CF(Q)'!N209</f>
        <v>0</v>
      </c>
      <c r="O173" s="217">
        <f ca="1">'CF(Q)'!O209</f>
        <v>0</v>
      </c>
      <c r="P173" s="217">
        <f ca="1">'CF(Q)'!P209</f>
        <v>0</v>
      </c>
      <c r="Q173" s="217">
        <f ca="1">'CF(Q)'!Q209</f>
        <v>0</v>
      </c>
      <c r="R173" s="217">
        <f ca="1">'CF(Q)'!R209</f>
        <v>0</v>
      </c>
      <c r="S173" s="217">
        <f ca="1">'CF(Q)'!S209</f>
        <v>0</v>
      </c>
      <c r="T173" s="217">
        <f ca="1">'CF(Q)'!T209</f>
        <v>0</v>
      </c>
      <c r="U173" s="217">
        <f ca="1">'CF(Q)'!U209</f>
        <v>0</v>
      </c>
      <c r="V173" s="217">
        <f ca="1">'CF(Q)'!V209</f>
        <v>0</v>
      </c>
      <c r="W173" s="217">
        <f ca="1">'CF(Q)'!W209</f>
        <v>0</v>
      </c>
      <c r="X173" s="217">
        <f ca="1">'CF(Q)'!X209</f>
        <v>0</v>
      </c>
      <c r="Y173" s="217">
        <f ca="1">'CF(Q)'!Y209</f>
        <v>0</v>
      </c>
      <c r="Z173" s="217">
        <f ca="1">'CF(Q)'!Z209</f>
        <v>0</v>
      </c>
      <c r="AA173" s="217">
        <f ca="1">'CF(Q)'!AA209</f>
        <v>0</v>
      </c>
      <c r="AB173" s="217">
        <f ca="1">'CF(Q)'!AB209</f>
        <v>0</v>
      </c>
      <c r="AC173" s="217">
        <f ca="1">'CF(Q)'!AC209</f>
        <v>0</v>
      </c>
      <c r="AD173" s="217">
        <f ca="1">'CF(Q)'!AD209</f>
        <v>0</v>
      </c>
      <c r="AE173" s="217">
        <f ca="1">'CF(Q)'!AE209</f>
        <v>0</v>
      </c>
      <c r="AF173" s="217">
        <f ca="1">'CF(Q)'!AF209</f>
        <v>0</v>
      </c>
      <c r="AG173" s="217">
        <f ca="1">'CF(Q)'!AG209</f>
        <v>0</v>
      </c>
      <c r="AH173" s="217">
        <f ca="1">'CF(Q)'!AH209</f>
        <v>0</v>
      </c>
      <c r="AI173" s="217">
        <f ca="1">'CF(Q)'!AI209</f>
        <v>0</v>
      </c>
      <c r="AJ173" s="217">
        <f ca="1">'CF(Q)'!AJ209</f>
        <v>0</v>
      </c>
      <c r="AK173" s="217">
        <f ca="1">'CF(Q)'!AK209</f>
        <v>0</v>
      </c>
      <c r="AL173" s="217">
        <f ca="1">'CF(Q)'!AL209</f>
        <v>0</v>
      </c>
      <c r="AM173" s="217">
        <f ca="1">'CF(Q)'!AM209</f>
        <v>0</v>
      </c>
      <c r="AN173" s="217">
        <f ca="1">'CF(Q)'!AN209</f>
        <v>0</v>
      </c>
      <c r="AO173" s="217">
        <f ca="1">'CF(Q)'!AO209</f>
        <v>0</v>
      </c>
      <c r="AP173" s="217">
        <f ca="1">'CF(Q)'!AP209</f>
        <v>0</v>
      </c>
      <c r="AQ173" s="217">
        <f ca="1">'CF(Q)'!AQ209</f>
        <v>0</v>
      </c>
      <c r="AR173" s="217">
        <f ca="1">'CF(Q)'!AR209</f>
        <v>0</v>
      </c>
      <c r="AS173" s="217">
        <f ca="1">'CF(Q)'!AS209</f>
        <v>0</v>
      </c>
      <c r="AT173" s="217">
        <f ca="1">'CF(Q)'!AT209</f>
        <v>0</v>
      </c>
      <c r="AU173" s="217">
        <f ca="1">'CF(Q)'!AU209</f>
        <v>0</v>
      </c>
      <c r="AV173" s="217">
        <f ca="1">'CF(Q)'!AV209</f>
        <v>0</v>
      </c>
      <c r="AW173" s="217">
        <f ca="1">'CF(Q)'!AW209</f>
        <v>0</v>
      </c>
      <c r="AX173" s="217">
        <f ca="1">'CF(Q)'!AX209</f>
        <v>0</v>
      </c>
      <c r="AY173" s="217">
        <f ca="1">'CF(Q)'!AY209</f>
        <v>0</v>
      </c>
      <c r="AZ173" s="217">
        <f ca="1">'CF(Q)'!AZ209</f>
        <v>0</v>
      </c>
      <c r="BA173" s="217">
        <f ca="1">'CF(Q)'!BA209</f>
        <v>0</v>
      </c>
      <c r="BB173" s="217">
        <f ca="1">'CF(Q)'!BB209</f>
        <v>0</v>
      </c>
      <c r="BC173" s="217">
        <f ca="1">'CF(Q)'!BC209</f>
        <v>0</v>
      </c>
      <c r="BD173" s="217">
        <f ca="1">'CF(Q)'!BD209</f>
        <v>0</v>
      </c>
      <c r="BE173" s="217">
        <f ca="1">'CF(Q)'!BE209</f>
        <v>0</v>
      </c>
      <c r="BF173" s="217">
        <f ca="1">'CF(Q)'!BF209</f>
        <v>0</v>
      </c>
      <c r="BG173" s="217">
        <f ca="1">'CF(Q)'!BG209</f>
        <v>0</v>
      </c>
      <c r="BH173" s="217">
        <f ca="1">'CF(Q)'!BH209</f>
        <v>0</v>
      </c>
      <c r="BI173" s="217">
        <f ca="1">'CF(Q)'!BI209</f>
        <v>0</v>
      </c>
      <c r="BJ173" s="217">
        <f ca="1">'CF(Q)'!BJ209</f>
        <v>0</v>
      </c>
      <c r="BK173" s="217">
        <f ca="1">'CF(Q)'!BK209</f>
        <v>0</v>
      </c>
      <c r="BL173" s="217">
        <f ca="1">'CF(Q)'!BL209</f>
        <v>0</v>
      </c>
      <c r="BM173" s="217">
        <f ca="1">'CF(Q)'!BM209</f>
        <v>0</v>
      </c>
      <c r="BN173" s="217">
        <f ca="1">'CF(Q)'!BN209</f>
        <v>0</v>
      </c>
      <c r="BO173" s="217">
        <f ca="1">'CF(Q)'!BO209</f>
        <v>0</v>
      </c>
      <c r="BP173" s="217">
        <f ca="1">'CF(Q)'!BP209</f>
        <v>0</v>
      </c>
      <c r="BQ173" s="217">
        <f ca="1">'CF(Q)'!BQ209</f>
        <v>0</v>
      </c>
      <c r="BR173" s="217">
        <f ca="1">'CF(Q)'!BR209</f>
        <v>0</v>
      </c>
      <c r="BS173" s="217">
        <f ca="1">'CF(Q)'!BS209</f>
        <v>0</v>
      </c>
      <c r="BT173" s="217">
        <f ca="1">'CF(Q)'!BT209</f>
        <v>0</v>
      </c>
      <c r="BU173" s="217">
        <f ca="1">'CF(Q)'!BU209</f>
        <v>0</v>
      </c>
      <c r="BV173" s="217">
        <f ca="1">'CF(Q)'!BV209</f>
        <v>0</v>
      </c>
      <c r="BW173" s="217">
        <f ca="1">'CF(Q)'!BW209</f>
        <v>0</v>
      </c>
      <c r="BX173" s="217">
        <f ca="1">'CF(Q)'!BX209</f>
        <v>0</v>
      </c>
      <c r="BY173" s="217">
        <f ca="1">'CF(Q)'!BY209</f>
        <v>0</v>
      </c>
      <c r="BZ173" s="217">
        <f ca="1">'CF(Q)'!BZ209</f>
        <v>0</v>
      </c>
      <c r="CA173" s="217">
        <f ca="1">'CF(Q)'!CA209</f>
        <v>0</v>
      </c>
      <c r="CB173" s="217">
        <f ca="1">'CF(Q)'!CB209</f>
        <v>0</v>
      </c>
      <c r="CC173" s="217">
        <f ca="1">'CF(Q)'!CC209</f>
        <v>0</v>
      </c>
      <c r="CD173" s="217">
        <f ca="1">'CF(Q)'!CD209</f>
        <v>0</v>
      </c>
      <c r="CE173" s="217">
        <f ca="1">'CF(Q)'!CE209</f>
        <v>0</v>
      </c>
      <c r="CF173" s="217">
        <f ca="1">'CF(Q)'!CF209</f>
        <v>0</v>
      </c>
      <c r="CG173" s="217">
        <f ca="1">'CF(Q)'!CG209</f>
        <v>0</v>
      </c>
      <c r="CH173" s="217">
        <f ca="1">'CF(Q)'!CH209</f>
        <v>0</v>
      </c>
      <c r="CI173" s="217">
        <f ca="1">'CF(Q)'!CI209</f>
        <v>0</v>
      </c>
      <c r="CJ173" s="217">
        <f ca="1">'CF(Q)'!CJ209</f>
        <v>0</v>
      </c>
      <c r="CK173" s="217">
        <f ca="1">'CF(Q)'!CK209</f>
        <v>0</v>
      </c>
      <c r="CL173" s="217">
        <f ca="1">'CF(Q)'!CL209</f>
        <v>0</v>
      </c>
      <c r="CM173" s="217">
        <f ca="1">'CF(Q)'!CM209</f>
        <v>0</v>
      </c>
      <c r="CN173" s="217">
        <f ca="1">'CF(Q)'!CN209</f>
        <v>0</v>
      </c>
      <c r="CO173" s="217">
        <f ca="1">'CF(Q)'!CO209</f>
        <v>0</v>
      </c>
      <c r="CP173" s="217">
        <f ca="1">'CF(Q)'!CP209</f>
        <v>0</v>
      </c>
      <c r="CQ173" s="217">
        <f ca="1">'CF(Q)'!CQ209</f>
        <v>0</v>
      </c>
      <c r="CR173" s="217">
        <f ca="1">'CF(Q)'!CR209</f>
        <v>0</v>
      </c>
      <c r="CS173" s="217">
        <f ca="1">'CF(Q)'!CS209</f>
        <v>0</v>
      </c>
      <c r="CT173" s="217">
        <f ca="1">'CF(Q)'!CT209</f>
        <v>0</v>
      </c>
      <c r="CU173" s="217">
        <f ca="1">'CF(Q)'!CU209</f>
        <v>0</v>
      </c>
      <c r="CV173" s="217">
        <f ca="1">'CF(Q)'!CV209</f>
        <v>0</v>
      </c>
      <c r="CW173" s="217">
        <f ca="1">'CF(Q)'!CW209</f>
        <v>0</v>
      </c>
      <c r="CX173" s="217">
        <f ca="1">'CF(Q)'!CX209</f>
        <v>0</v>
      </c>
      <c r="CY173" s="217">
        <f ca="1">'CF(Q)'!CY209</f>
        <v>0</v>
      </c>
      <c r="CZ173" s="217">
        <f ca="1">'CF(Q)'!CZ209</f>
        <v>0</v>
      </c>
      <c r="DA173" s="217">
        <f ca="1">'CF(Q)'!DA209</f>
        <v>0</v>
      </c>
      <c r="DB173" s="217">
        <f ca="1">'CF(Q)'!DB209</f>
        <v>0</v>
      </c>
      <c r="DC173" s="217">
        <f ca="1">'CF(Q)'!DC209</f>
        <v>0</v>
      </c>
      <c r="DD173" s="217">
        <f ca="1">'CF(Q)'!DD209</f>
        <v>0</v>
      </c>
      <c r="DE173" s="217">
        <f ca="1">'CF(Q)'!DE209</f>
        <v>0</v>
      </c>
      <c r="DF173" s="217">
        <f ca="1">'CF(Q)'!DF209</f>
        <v>0</v>
      </c>
      <c r="DG173" s="217">
        <f ca="1">'CF(Q)'!DG209</f>
        <v>0</v>
      </c>
      <c r="DH173" s="217">
        <f ca="1">'CF(Q)'!DH209</f>
        <v>0</v>
      </c>
      <c r="DI173" s="217">
        <f ca="1">'CF(Q)'!DI209</f>
        <v>0</v>
      </c>
      <c r="DJ173" s="217">
        <f ca="1">'CF(Q)'!DJ209</f>
        <v>0</v>
      </c>
      <c r="DK173" s="217">
        <f ca="1">'CF(Q)'!DK209</f>
        <v>0</v>
      </c>
      <c r="DL173" s="217">
        <f ca="1">'CF(Q)'!DL209</f>
        <v>0</v>
      </c>
      <c r="DM173" s="217">
        <f ca="1">'CF(Q)'!DM209</f>
        <v>0</v>
      </c>
      <c r="DN173" s="217">
        <f ca="1">'CF(Q)'!DN209</f>
        <v>0</v>
      </c>
      <c r="DO173" s="217">
        <f ca="1">'CF(Q)'!DO209</f>
        <v>0</v>
      </c>
      <c r="DP173" s="217">
        <f ca="1">'CF(Q)'!DP209</f>
        <v>0</v>
      </c>
      <c r="DQ173" s="217">
        <f ca="1">'CF(Q)'!DQ209</f>
        <v>0</v>
      </c>
      <c r="DR173" s="217">
        <f ca="1">'CF(Q)'!DR209</f>
        <v>0</v>
      </c>
      <c r="DS173" s="217">
        <f ca="1">'CF(Q)'!DS209</f>
        <v>0</v>
      </c>
      <c r="DT173" s="217">
        <f ca="1">'CF(Q)'!DT209</f>
        <v>0</v>
      </c>
      <c r="DU173" s="217">
        <f ca="1">'CF(Q)'!DU209</f>
        <v>0</v>
      </c>
      <c r="DV173" s="217">
        <f ca="1">'CF(Q)'!DV209</f>
        <v>0</v>
      </c>
      <c r="DW173" s="217">
        <f ca="1">'CF(Q)'!DW209</f>
        <v>0</v>
      </c>
      <c r="DX173" s="217">
        <f ca="1">'CF(Q)'!DX209</f>
        <v>0</v>
      </c>
      <c r="DY173" s="217">
        <f ca="1">'CF(Q)'!DY209</f>
        <v>0</v>
      </c>
      <c r="DZ173" s="217">
        <f ca="1">'CF(Q)'!DZ209</f>
        <v>0</v>
      </c>
      <c r="EA173" s="217">
        <f ca="1">'CF(Q)'!EA209</f>
        <v>0</v>
      </c>
      <c r="EB173" s="217">
        <f ca="1">'CF(Q)'!EB209</f>
        <v>0</v>
      </c>
      <c r="EC173" s="217">
        <f ca="1">'CF(Q)'!EC209</f>
        <v>0</v>
      </c>
      <c r="ED173" s="217">
        <f ca="1">'CF(Q)'!ED209</f>
        <v>0</v>
      </c>
      <c r="EE173" s="217">
        <f ca="1">'CF(Q)'!EE209</f>
        <v>0</v>
      </c>
      <c r="EF173" s="217">
        <f ca="1">'CF(Q)'!EF209</f>
        <v>0</v>
      </c>
      <c r="EG173" s="217">
        <f ca="1">'CF(Q)'!EG209</f>
        <v>0</v>
      </c>
      <c r="EH173" s="217">
        <f ca="1">'CF(Q)'!EH209</f>
        <v>0</v>
      </c>
      <c r="EI173" s="217">
        <f ca="1">'CF(Q)'!EI209</f>
        <v>0</v>
      </c>
      <c r="EJ173" s="217">
        <f ca="1">'CF(Q)'!EJ209</f>
        <v>0</v>
      </c>
      <c r="EK173" s="217">
        <f ca="1">'CF(Q)'!EK209</f>
        <v>0</v>
      </c>
      <c r="EL173" s="217">
        <f ca="1">'CF(Q)'!EL209</f>
        <v>0</v>
      </c>
      <c r="EM173" s="217">
        <f ca="1">'CF(Q)'!EM209</f>
        <v>0</v>
      </c>
      <c r="EN173" s="217">
        <f ca="1">'CF(Q)'!EN209</f>
        <v>0</v>
      </c>
      <c r="EO173" s="217">
        <f ca="1">'CF(Q)'!EO209</f>
        <v>0</v>
      </c>
      <c r="EP173" s="217">
        <f ca="1">'CF(Q)'!EP209</f>
        <v>0</v>
      </c>
    </row>
    <row r="174" spans="2:146" ht="14.1" customHeight="1">
      <c r="B174" s="30" t="s">
        <v>22</v>
      </c>
      <c r="C174" s="46"/>
      <c r="D174" s="356" t="s">
        <v>97</v>
      </c>
      <c r="E174" s="237">
        <f ca="1">SUM(G174:EP174)</f>
        <v>0</v>
      </c>
      <c r="F174" s="237"/>
      <c r="G174" s="237"/>
      <c r="H174" s="237">
        <f>'CF(Q)'!H210</f>
        <v>0</v>
      </c>
      <c r="I174" s="237">
        <f>'CF(Q)'!I210</f>
        <v>0</v>
      </c>
      <c r="J174" s="237">
        <f>'CF(Q)'!J210</f>
        <v>0</v>
      </c>
      <c r="K174" s="237">
        <f ca="1">'CF(Q)'!K210</f>
        <v>0</v>
      </c>
      <c r="L174" s="237">
        <f ca="1">'CF(Q)'!L210</f>
        <v>0</v>
      </c>
      <c r="M174" s="237">
        <f ca="1">'CF(Q)'!M210</f>
        <v>0</v>
      </c>
      <c r="N174" s="237">
        <f ca="1">'CF(Q)'!N210</f>
        <v>0</v>
      </c>
      <c r="O174" s="237">
        <f ca="1">'CF(Q)'!O210</f>
        <v>0</v>
      </c>
      <c r="P174" s="237">
        <f ca="1">'CF(Q)'!P210</f>
        <v>0</v>
      </c>
      <c r="Q174" s="237">
        <f ca="1">'CF(Q)'!Q210</f>
        <v>0</v>
      </c>
      <c r="R174" s="237">
        <f ca="1">'CF(Q)'!R210</f>
        <v>0</v>
      </c>
      <c r="S174" s="237">
        <f ca="1">'CF(Q)'!S210</f>
        <v>0</v>
      </c>
      <c r="T174" s="237">
        <f ca="1">'CF(Q)'!T210</f>
        <v>0</v>
      </c>
      <c r="U174" s="237">
        <f ca="1">'CF(Q)'!U210</f>
        <v>0</v>
      </c>
      <c r="V174" s="237">
        <f ca="1">'CF(Q)'!V210</f>
        <v>0</v>
      </c>
      <c r="W174" s="237">
        <f ca="1">'CF(Q)'!W210</f>
        <v>0</v>
      </c>
      <c r="X174" s="237">
        <f ca="1">'CF(Q)'!X210</f>
        <v>0</v>
      </c>
      <c r="Y174" s="237">
        <f ca="1">'CF(Q)'!Y210</f>
        <v>0</v>
      </c>
      <c r="Z174" s="237">
        <f ca="1">'CF(Q)'!Z210</f>
        <v>0</v>
      </c>
      <c r="AA174" s="237">
        <f ca="1">'CF(Q)'!AA210</f>
        <v>0</v>
      </c>
      <c r="AB174" s="237">
        <f ca="1">'CF(Q)'!AB210</f>
        <v>0</v>
      </c>
      <c r="AC174" s="237">
        <f ca="1">'CF(Q)'!AC210</f>
        <v>0</v>
      </c>
      <c r="AD174" s="237">
        <f ca="1">'CF(Q)'!AD210</f>
        <v>0</v>
      </c>
      <c r="AE174" s="237">
        <f ca="1">'CF(Q)'!AE210</f>
        <v>0</v>
      </c>
      <c r="AF174" s="237">
        <f ca="1">'CF(Q)'!AF210</f>
        <v>0</v>
      </c>
      <c r="AG174" s="237">
        <f ca="1">'CF(Q)'!AG210</f>
        <v>0</v>
      </c>
      <c r="AH174" s="237">
        <f ca="1">'CF(Q)'!AH210</f>
        <v>0</v>
      </c>
      <c r="AI174" s="237">
        <f ca="1">'CF(Q)'!AI210</f>
        <v>0</v>
      </c>
      <c r="AJ174" s="237">
        <f ca="1">'CF(Q)'!AJ210</f>
        <v>0</v>
      </c>
      <c r="AK174" s="237">
        <f ca="1">'CF(Q)'!AK210</f>
        <v>0</v>
      </c>
      <c r="AL174" s="237">
        <f ca="1">'CF(Q)'!AL210</f>
        <v>0</v>
      </c>
      <c r="AM174" s="237">
        <f ca="1">'CF(Q)'!AM210</f>
        <v>0</v>
      </c>
      <c r="AN174" s="237">
        <f ca="1">'CF(Q)'!AN210</f>
        <v>0</v>
      </c>
      <c r="AO174" s="237">
        <f ca="1">'CF(Q)'!AO210</f>
        <v>0</v>
      </c>
      <c r="AP174" s="237">
        <f ca="1">'CF(Q)'!AP210</f>
        <v>0</v>
      </c>
      <c r="AQ174" s="237">
        <f ca="1">'CF(Q)'!AQ210</f>
        <v>0</v>
      </c>
      <c r="AR174" s="237">
        <f ca="1">'CF(Q)'!AR210</f>
        <v>0</v>
      </c>
      <c r="AS174" s="237">
        <f ca="1">'CF(Q)'!AS210</f>
        <v>0</v>
      </c>
      <c r="AT174" s="237">
        <f ca="1">'CF(Q)'!AT210</f>
        <v>0</v>
      </c>
      <c r="AU174" s="237">
        <f ca="1">'CF(Q)'!AU210</f>
        <v>0</v>
      </c>
      <c r="AV174" s="237">
        <f ca="1">'CF(Q)'!AV210</f>
        <v>0</v>
      </c>
      <c r="AW174" s="237">
        <f ca="1">'CF(Q)'!AW210</f>
        <v>0</v>
      </c>
      <c r="AX174" s="237">
        <f ca="1">'CF(Q)'!AX210</f>
        <v>0</v>
      </c>
      <c r="AY174" s="237">
        <f ca="1">'CF(Q)'!AY210</f>
        <v>0</v>
      </c>
      <c r="AZ174" s="237">
        <f ca="1">'CF(Q)'!AZ210</f>
        <v>0</v>
      </c>
      <c r="BA174" s="237">
        <f ca="1">'CF(Q)'!BA210</f>
        <v>0</v>
      </c>
      <c r="BB174" s="237">
        <f ca="1">'CF(Q)'!BB210</f>
        <v>0</v>
      </c>
      <c r="BC174" s="237">
        <f ca="1">'CF(Q)'!BC210</f>
        <v>0</v>
      </c>
      <c r="BD174" s="237">
        <f ca="1">'CF(Q)'!BD210</f>
        <v>0</v>
      </c>
      <c r="BE174" s="237">
        <f ca="1">'CF(Q)'!BE210</f>
        <v>0</v>
      </c>
      <c r="BF174" s="237">
        <f ca="1">'CF(Q)'!BF210</f>
        <v>0</v>
      </c>
      <c r="BG174" s="237">
        <f ca="1">'CF(Q)'!BG210</f>
        <v>0</v>
      </c>
      <c r="BH174" s="237">
        <f ca="1">'CF(Q)'!BH210</f>
        <v>0</v>
      </c>
      <c r="BI174" s="237">
        <f ca="1">'CF(Q)'!BI210</f>
        <v>0</v>
      </c>
      <c r="BJ174" s="237">
        <f ca="1">'CF(Q)'!BJ210</f>
        <v>0</v>
      </c>
      <c r="BK174" s="237">
        <f ca="1">'CF(Q)'!BK210</f>
        <v>0</v>
      </c>
      <c r="BL174" s="237">
        <f ca="1">'CF(Q)'!BL210</f>
        <v>0</v>
      </c>
      <c r="BM174" s="237">
        <f ca="1">'CF(Q)'!BM210</f>
        <v>0</v>
      </c>
      <c r="BN174" s="237">
        <f ca="1">'CF(Q)'!BN210</f>
        <v>0</v>
      </c>
      <c r="BO174" s="237">
        <f ca="1">'CF(Q)'!BO210</f>
        <v>0</v>
      </c>
      <c r="BP174" s="237">
        <f ca="1">'CF(Q)'!BP210</f>
        <v>0</v>
      </c>
      <c r="BQ174" s="237">
        <f ca="1">'CF(Q)'!BQ210</f>
        <v>0</v>
      </c>
      <c r="BR174" s="237">
        <f ca="1">'CF(Q)'!BR210</f>
        <v>0</v>
      </c>
      <c r="BS174" s="237">
        <f ca="1">'CF(Q)'!BS210</f>
        <v>0</v>
      </c>
      <c r="BT174" s="237">
        <f ca="1">'CF(Q)'!BT210</f>
        <v>0</v>
      </c>
      <c r="BU174" s="237">
        <f ca="1">'CF(Q)'!BU210</f>
        <v>0</v>
      </c>
      <c r="BV174" s="237">
        <f ca="1">'CF(Q)'!BV210</f>
        <v>0</v>
      </c>
      <c r="BW174" s="237">
        <f ca="1">'CF(Q)'!BW210</f>
        <v>0</v>
      </c>
      <c r="BX174" s="237">
        <f ca="1">'CF(Q)'!BX210</f>
        <v>0</v>
      </c>
      <c r="BY174" s="237">
        <f ca="1">'CF(Q)'!BY210</f>
        <v>0</v>
      </c>
      <c r="BZ174" s="237">
        <f ca="1">'CF(Q)'!BZ210</f>
        <v>0</v>
      </c>
      <c r="CA174" s="237">
        <f ca="1">'CF(Q)'!CA210</f>
        <v>0</v>
      </c>
      <c r="CB174" s="237">
        <f ca="1">'CF(Q)'!CB210</f>
        <v>0</v>
      </c>
      <c r="CC174" s="237">
        <f ca="1">'CF(Q)'!CC210</f>
        <v>0</v>
      </c>
      <c r="CD174" s="237">
        <f ca="1">'CF(Q)'!CD210</f>
        <v>0</v>
      </c>
      <c r="CE174" s="237">
        <f ca="1">'CF(Q)'!CE210</f>
        <v>0</v>
      </c>
      <c r="CF174" s="237">
        <f ca="1">'CF(Q)'!CF210</f>
        <v>0</v>
      </c>
      <c r="CG174" s="237">
        <f ca="1">'CF(Q)'!CG210</f>
        <v>0</v>
      </c>
      <c r="CH174" s="237">
        <f ca="1">'CF(Q)'!CH210</f>
        <v>0</v>
      </c>
      <c r="CI174" s="237">
        <f ca="1">'CF(Q)'!CI210</f>
        <v>0</v>
      </c>
      <c r="CJ174" s="237">
        <f ca="1">'CF(Q)'!CJ210</f>
        <v>0</v>
      </c>
      <c r="CK174" s="237">
        <f ca="1">'CF(Q)'!CK210</f>
        <v>0</v>
      </c>
      <c r="CL174" s="237">
        <f ca="1">'CF(Q)'!CL210</f>
        <v>0</v>
      </c>
      <c r="CM174" s="237">
        <f ca="1">'CF(Q)'!CM210</f>
        <v>0</v>
      </c>
      <c r="CN174" s="237">
        <f ca="1">'CF(Q)'!CN210</f>
        <v>0</v>
      </c>
      <c r="CO174" s="237">
        <f ca="1">'CF(Q)'!CO210</f>
        <v>0</v>
      </c>
      <c r="CP174" s="237">
        <f ca="1">'CF(Q)'!CP210</f>
        <v>0</v>
      </c>
      <c r="CQ174" s="237">
        <f ca="1">'CF(Q)'!CQ210</f>
        <v>0</v>
      </c>
      <c r="CR174" s="237">
        <f ca="1">'CF(Q)'!CR210</f>
        <v>0</v>
      </c>
      <c r="CS174" s="237">
        <f ca="1">'CF(Q)'!CS210</f>
        <v>0</v>
      </c>
      <c r="CT174" s="237">
        <f ca="1">'CF(Q)'!CT210</f>
        <v>0</v>
      </c>
      <c r="CU174" s="237">
        <f ca="1">'CF(Q)'!CU210</f>
        <v>0</v>
      </c>
      <c r="CV174" s="237">
        <f ca="1">'CF(Q)'!CV210</f>
        <v>0</v>
      </c>
      <c r="CW174" s="237">
        <f ca="1">'CF(Q)'!CW210</f>
        <v>0</v>
      </c>
      <c r="CX174" s="237">
        <f ca="1">'CF(Q)'!CX210</f>
        <v>0</v>
      </c>
      <c r="CY174" s="237">
        <f ca="1">'CF(Q)'!CY210</f>
        <v>0</v>
      </c>
      <c r="CZ174" s="237">
        <f ca="1">'CF(Q)'!CZ210</f>
        <v>0</v>
      </c>
      <c r="DA174" s="237">
        <f ca="1">'CF(Q)'!DA210</f>
        <v>0</v>
      </c>
      <c r="DB174" s="237">
        <f ca="1">'CF(Q)'!DB210</f>
        <v>0</v>
      </c>
      <c r="DC174" s="237">
        <f ca="1">'CF(Q)'!DC210</f>
        <v>0</v>
      </c>
      <c r="DD174" s="237">
        <f ca="1">'CF(Q)'!DD210</f>
        <v>0</v>
      </c>
      <c r="DE174" s="237">
        <f ca="1">'CF(Q)'!DE210</f>
        <v>0</v>
      </c>
      <c r="DF174" s="237">
        <f ca="1">'CF(Q)'!DF210</f>
        <v>0</v>
      </c>
      <c r="DG174" s="237">
        <f ca="1">'CF(Q)'!DG210</f>
        <v>0</v>
      </c>
      <c r="DH174" s="237">
        <f ca="1">'CF(Q)'!DH210</f>
        <v>0</v>
      </c>
      <c r="DI174" s="237">
        <f ca="1">'CF(Q)'!DI210</f>
        <v>0</v>
      </c>
      <c r="DJ174" s="237">
        <f ca="1">'CF(Q)'!DJ210</f>
        <v>0</v>
      </c>
      <c r="DK174" s="237">
        <f ca="1">'CF(Q)'!DK210</f>
        <v>0</v>
      </c>
      <c r="DL174" s="237">
        <f ca="1">'CF(Q)'!DL210</f>
        <v>0</v>
      </c>
      <c r="DM174" s="237">
        <f ca="1">'CF(Q)'!DM210</f>
        <v>0</v>
      </c>
      <c r="DN174" s="237">
        <f ca="1">'CF(Q)'!DN210</f>
        <v>0</v>
      </c>
      <c r="DO174" s="237">
        <f ca="1">'CF(Q)'!DO210</f>
        <v>0</v>
      </c>
      <c r="DP174" s="237">
        <f ca="1">'CF(Q)'!DP210</f>
        <v>0</v>
      </c>
      <c r="DQ174" s="237">
        <f ca="1">'CF(Q)'!DQ210</f>
        <v>0</v>
      </c>
      <c r="DR174" s="237">
        <f ca="1">'CF(Q)'!DR210</f>
        <v>0</v>
      </c>
      <c r="DS174" s="237">
        <f ca="1">'CF(Q)'!DS210</f>
        <v>0</v>
      </c>
      <c r="DT174" s="237">
        <f ca="1">'CF(Q)'!DT210</f>
        <v>0</v>
      </c>
      <c r="DU174" s="237">
        <f ca="1">'CF(Q)'!DU210</f>
        <v>0</v>
      </c>
      <c r="DV174" s="237">
        <f ca="1">'CF(Q)'!DV210</f>
        <v>0</v>
      </c>
      <c r="DW174" s="237">
        <f ca="1">'CF(Q)'!DW210</f>
        <v>0</v>
      </c>
      <c r="DX174" s="237">
        <f ca="1">'CF(Q)'!DX210</f>
        <v>0</v>
      </c>
      <c r="DY174" s="237">
        <f ca="1">'CF(Q)'!DY210</f>
        <v>0</v>
      </c>
      <c r="DZ174" s="237">
        <f ca="1">'CF(Q)'!DZ210</f>
        <v>0</v>
      </c>
      <c r="EA174" s="237">
        <f ca="1">'CF(Q)'!EA210</f>
        <v>0</v>
      </c>
      <c r="EB174" s="237">
        <f ca="1">'CF(Q)'!EB210</f>
        <v>0</v>
      </c>
      <c r="EC174" s="237">
        <f ca="1">'CF(Q)'!EC210</f>
        <v>0</v>
      </c>
      <c r="ED174" s="237">
        <f ca="1">'CF(Q)'!ED210</f>
        <v>0</v>
      </c>
      <c r="EE174" s="237">
        <f ca="1">'CF(Q)'!EE210</f>
        <v>0</v>
      </c>
      <c r="EF174" s="237">
        <f ca="1">'CF(Q)'!EF210</f>
        <v>0</v>
      </c>
      <c r="EG174" s="237">
        <f ca="1">'CF(Q)'!EG210</f>
        <v>0</v>
      </c>
      <c r="EH174" s="237">
        <f ca="1">'CF(Q)'!EH210</f>
        <v>0</v>
      </c>
      <c r="EI174" s="237">
        <f ca="1">'CF(Q)'!EI210</f>
        <v>0</v>
      </c>
      <c r="EJ174" s="237">
        <f ca="1">'CF(Q)'!EJ210</f>
        <v>0</v>
      </c>
      <c r="EK174" s="237">
        <f ca="1">'CF(Q)'!EK210</f>
        <v>0</v>
      </c>
      <c r="EL174" s="237">
        <f ca="1">'CF(Q)'!EL210</f>
        <v>0</v>
      </c>
      <c r="EM174" s="237">
        <f ca="1">'CF(Q)'!EM210</f>
        <v>0</v>
      </c>
      <c r="EN174" s="237">
        <f ca="1">'CF(Q)'!EN210</f>
        <v>0</v>
      </c>
      <c r="EO174" s="237">
        <f ca="1">'CF(Q)'!EO210</f>
        <v>0</v>
      </c>
      <c r="EP174" s="237">
        <f ca="1">'CF(Q)'!EP210</f>
        <v>0</v>
      </c>
    </row>
    <row r="175" spans="2:146" ht="14.1" customHeight="1">
      <c r="B175" s="20" t="s">
        <v>23</v>
      </c>
      <c r="D175" s="306" t="s">
        <v>97</v>
      </c>
      <c r="E175" s="71"/>
      <c r="F175" s="71"/>
      <c r="G175" s="71"/>
      <c r="H175" s="71">
        <f t="shared" ref="H175:BS175" ca="1" si="2052">H172+H173-H174</f>
        <v>0</v>
      </c>
      <c r="I175" s="71">
        <f t="shared" ca="1" si="2052"/>
        <v>0</v>
      </c>
      <c r="J175" s="71">
        <f t="shared" ca="1" si="2052"/>
        <v>0</v>
      </c>
      <c r="K175" s="71">
        <f t="shared" ca="1" si="2052"/>
        <v>0</v>
      </c>
      <c r="L175" s="71">
        <f t="shared" ca="1" si="2052"/>
        <v>0</v>
      </c>
      <c r="M175" s="71">
        <f t="shared" ca="1" si="2052"/>
        <v>0</v>
      </c>
      <c r="N175" s="71">
        <f t="shared" ca="1" si="2052"/>
        <v>0</v>
      </c>
      <c r="O175" s="71">
        <f t="shared" ca="1" si="2052"/>
        <v>0</v>
      </c>
      <c r="P175" s="71">
        <f t="shared" ca="1" si="2052"/>
        <v>0</v>
      </c>
      <c r="Q175" s="71">
        <f t="shared" ca="1" si="2052"/>
        <v>0</v>
      </c>
      <c r="R175" s="71">
        <f t="shared" ca="1" si="2052"/>
        <v>0</v>
      </c>
      <c r="S175" s="71">
        <f t="shared" ca="1" si="2052"/>
        <v>0</v>
      </c>
      <c r="T175" s="71">
        <f t="shared" ca="1" si="2052"/>
        <v>0</v>
      </c>
      <c r="U175" s="71">
        <f t="shared" ca="1" si="2052"/>
        <v>0</v>
      </c>
      <c r="V175" s="71">
        <f t="shared" ca="1" si="2052"/>
        <v>0</v>
      </c>
      <c r="W175" s="71">
        <f t="shared" ca="1" si="2052"/>
        <v>0</v>
      </c>
      <c r="X175" s="71">
        <f t="shared" ca="1" si="2052"/>
        <v>0</v>
      </c>
      <c r="Y175" s="71">
        <f t="shared" ca="1" si="2052"/>
        <v>0</v>
      </c>
      <c r="Z175" s="71">
        <f t="shared" ca="1" si="2052"/>
        <v>0</v>
      </c>
      <c r="AA175" s="71">
        <f t="shared" ca="1" si="2052"/>
        <v>0</v>
      </c>
      <c r="AB175" s="71">
        <f t="shared" ca="1" si="2052"/>
        <v>0</v>
      </c>
      <c r="AC175" s="71">
        <f t="shared" ca="1" si="2052"/>
        <v>0</v>
      </c>
      <c r="AD175" s="71">
        <f t="shared" ca="1" si="2052"/>
        <v>0</v>
      </c>
      <c r="AE175" s="71">
        <f t="shared" ca="1" si="2052"/>
        <v>0</v>
      </c>
      <c r="AF175" s="71">
        <f t="shared" ca="1" si="2052"/>
        <v>0</v>
      </c>
      <c r="AG175" s="71">
        <f t="shared" ca="1" si="2052"/>
        <v>0</v>
      </c>
      <c r="AH175" s="71">
        <f t="shared" ca="1" si="2052"/>
        <v>0</v>
      </c>
      <c r="AI175" s="71">
        <f t="shared" ca="1" si="2052"/>
        <v>0</v>
      </c>
      <c r="AJ175" s="71">
        <f t="shared" ca="1" si="2052"/>
        <v>0</v>
      </c>
      <c r="AK175" s="71">
        <f t="shared" ca="1" si="2052"/>
        <v>0</v>
      </c>
      <c r="AL175" s="71">
        <f t="shared" ca="1" si="2052"/>
        <v>0</v>
      </c>
      <c r="AM175" s="71">
        <f t="shared" ca="1" si="2052"/>
        <v>0</v>
      </c>
      <c r="AN175" s="71">
        <f t="shared" ca="1" si="2052"/>
        <v>0</v>
      </c>
      <c r="AO175" s="71">
        <f t="shared" ca="1" si="2052"/>
        <v>0</v>
      </c>
      <c r="AP175" s="71">
        <f t="shared" ca="1" si="2052"/>
        <v>0</v>
      </c>
      <c r="AQ175" s="71">
        <f t="shared" ca="1" si="2052"/>
        <v>0</v>
      </c>
      <c r="AR175" s="71">
        <f t="shared" ca="1" si="2052"/>
        <v>0</v>
      </c>
      <c r="AS175" s="71">
        <f t="shared" ca="1" si="2052"/>
        <v>0</v>
      </c>
      <c r="AT175" s="71">
        <f t="shared" ca="1" si="2052"/>
        <v>0</v>
      </c>
      <c r="AU175" s="71">
        <f t="shared" ca="1" si="2052"/>
        <v>0</v>
      </c>
      <c r="AV175" s="71">
        <f t="shared" ca="1" si="2052"/>
        <v>0</v>
      </c>
      <c r="AW175" s="71">
        <f t="shared" ca="1" si="2052"/>
        <v>0</v>
      </c>
      <c r="AX175" s="71">
        <f t="shared" ca="1" si="2052"/>
        <v>0</v>
      </c>
      <c r="AY175" s="71">
        <f t="shared" ca="1" si="2052"/>
        <v>0</v>
      </c>
      <c r="AZ175" s="71">
        <f t="shared" ca="1" si="2052"/>
        <v>0</v>
      </c>
      <c r="BA175" s="71">
        <f t="shared" ca="1" si="2052"/>
        <v>0</v>
      </c>
      <c r="BB175" s="71">
        <f t="shared" ca="1" si="2052"/>
        <v>0</v>
      </c>
      <c r="BC175" s="71">
        <f t="shared" ca="1" si="2052"/>
        <v>0</v>
      </c>
      <c r="BD175" s="71">
        <f t="shared" ca="1" si="2052"/>
        <v>0</v>
      </c>
      <c r="BE175" s="71">
        <f t="shared" ca="1" si="2052"/>
        <v>0</v>
      </c>
      <c r="BF175" s="71">
        <f t="shared" ca="1" si="2052"/>
        <v>0</v>
      </c>
      <c r="BG175" s="71">
        <f t="shared" ca="1" si="2052"/>
        <v>0</v>
      </c>
      <c r="BH175" s="71">
        <f t="shared" ca="1" si="2052"/>
        <v>0</v>
      </c>
      <c r="BI175" s="71">
        <f t="shared" ca="1" si="2052"/>
        <v>0</v>
      </c>
      <c r="BJ175" s="71">
        <f t="shared" ca="1" si="2052"/>
        <v>0</v>
      </c>
      <c r="BK175" s="71">
        <f t="shared" ca="1" si="2052"/>
        <v>0</v>
      </c>
      <c r="BL175" s="71">
        <f t="shared" ca="1" si="2052"/>
        <v>0</v>
      </c>
      <c r="BM175" s="71">
        <f t="shared" ca="1" si="2052"/>
        <v>0</v>
      </c>
      <c r="BN175" s="71">
        <f t="shared" ca="1" si="2052"/>
        <v>0</v>
      </c>
      <c r="BO175" s="71">
        <f t="shared" ca="1" si="2052"/>
        <v>0</v>
      </c>
      <c r="BP175" s="71">
        <f t="shared" ca="1" si="2052"/>
        <v>0</v>
      </c>
      <c r="BQ175" s="71">
        <f t="shared" ca="1" si="2052"/>
        <v>0</v>
      </c>
      <c r="BR175" s="71">
        <f t="shared" ca="1" si="2052"/>
        <v>0</v>
      </c>
      <c r="BS175" s="71">
        <f t="shared" ca="1" si="2052"/>
        <v>0</v>
      </c>
      <c r="BT175" s="71">
        <f t="shared" ref="BT175:DG175" ca="1" si="2053">BT172+BT173-BT174</f>
        <v>0</v>
      </c>
      <c r="BU175" s="71">
        <f t="shared" ca="1" si="2053"/>
        <v>0</v>
      </c>
      <c r="BV175" s="71">
        <f t="shared" ca="1" si="2053"/>
        <v>0</v>
      </c>
      <c r="BW175" s="71">
        <f t="shared" ca="1" si="2053"/>
        <v>0</v>
      </c>
      <c r="BX175" s="71">
        <f t="shared" ca="1" si="2053"/>
        <v>0</v>
      </c>
      <c r="BY175" s="71">
        <f t="shared" ca="1" si="2053"/>
        <v>0</v>
      </c>
      <c r="BZ175" s="71">
        <f t="shared" ca="1" si="2053"/>
        <v>0</v>
      </c>
      <c r="CA175" s="71">
        <f t="shared" ca="1" si="2053"/>
        <v>0</v>
      </c>
      <c r="CB175" s="71">
        <f t="shared" ca="1" si="2053"/>
        <v>0</v>
      </c>
      <c r="CC175" s="71">
        <f t="shared" ca="1" si="2053"/>
        <v>0</v>
      </c>
      <c r="CD175" s="71">
        <f t="shared" ca="1" si="2053"/>
        <v>0</v>
      </c>
      <c r="CE175" s="71">
        <f t="shared" ca="1" si="2053"/>
        <v>0</v>
      </c>
      <c r="CF175" s="71">
        <f t="shared" ca="1" si="2053"/>
        <v>0</v>
      </c>
      <c r="CG175" s="71">
        <f t="shared" ca="1" si="2053"/>
        <v>0</v>
      </c>
      <c r="CH175" s="71">
        <f t="shared" ca="1" si="2053"/>
        <v>0</v>
      </c>
      <c r="CI175" s="71">
        <f t="shared" ca="1" si="2053"/>
        <v>0</v>
      </c>
      <c r="CJ175" s="71">
        <f t="shared" ca="1" si="2053"/>
        <v>0</v>
      </c>
      <c r="CK175" s="71">
        <f t="shared" ca="1" si="2053"/>
        <v>0</v>
      </c>
      <c r="CL175" s="71">
        <f t="shared" ca="1" si="2053"/>
        <v>0</v>
      </c>
      <c r="CM175" s="71">
        <f t="shared" ca="1" si="2053"/>
        <v>0</v>
      </c>
      <c r="CN175" s="71">
        <f t="shared" ca="1" si="2053"/>
        <v>0</v>
      </c>
      <c r="CO175" s="71">
        <f t="shared" ca="1" si="2053"/>
        <v>0</v>
      </c>
      <c r="CP175" s="71">
        <f t="shared" ca="1" si="2053"/>
        <v>0</v>
      </c>
      <c r="CQ175" s="71">
        <f t="shared" ca="1" si="2053"/>
        <v>0</v>
      </c>
      <c r="CR175" s="71">
        <f t="shared" ca="1" si="2053"/>
        <v>0</v>
      </c>
      <c r="CS175" s="71">
        <f t="shared" ca="1" si="2053"/>
        <v>0</v>
      </c>
      <c r="CT175" s="71">
        <f t="shared" ca="1" si="2053"/>
        <v>0</v>
      </c>
      <c r="CU175" s="71">
        <f t="shared" ca="1" si="2053"/>
        <v>0</v>
      </c>
      <c r="CV175" s="71">
        <f t="shared" ca="1" si="2053"/>
        <v>0</v>
      </c>
      <c r="CW175" s="71">
        <f t="shared" ca="1" si="2053"/>
        <v>0</v>
      </c>
      <c r="CX175" s="71">
        <f t="shared" ca="1" si="2053"/>
        <v>0</v>
      </c>
      <c r="CY175" s="71">
        <f t="shared" ca="1" si="2053"/>
        <v>0</v>
      </c>
      <c r="CZ175" s="71">
        <f t="shared" ca="1" si="2053"/>
        <v>0</v>
      </c>
      <c r="DA175" s="71">
        <f t="shared" ca="1" si="2053"/>
        <v>0</v>
      </c>
      <c r="DB175" s="71">
        <f t="shared" ca="1" si="2053"/>
        <v>0</v>
      </c>
      <c r="DC175" s="71">
        <f t="shared" ca="1" si="2053"/>
        <v>0</v>
      </c>
      <c r="DD175" s="71">
        <f t="shared" ca="1" si="2053"/>
        <v>0</v>
      </c>
      <c r="DE175" s="71">
        <f t="shared" ca="1" si="2053"/>
        <v>0</v>
      </c>
      <c r="DF175" s="71">
        <f t="shared" ca="1" si="2053"/>
        <v>0</v>
      </c>
      <c r="DG175" s="71">
        <f t="shared" ca="1" si="2053"/>
        <v>0</v>
      </c>
      <c r="DH175" s="71">
        <f t="shared" ref="DH175:EP175" ca="1" si="2054">DH172+DH173-DH174</f>
        <v>0</v>
      </c>
      <c r="DI175" s="71">
        <f t="shared" ca="1" si="2054"/>
        <v>0</v>
      </c>
      <c r="DJ175" s="71">
        <f t="shared" ca="1" si="2054"/>
        <v>0</v>
      </c>
      <c r="DK175" s="71">
        <f t="shared" ca="1" si="2054"/>
        <v>0</v>
      </c>
      <c r="DL175" s="71">
        <f t="shared" ca="1" si="2054"/>
        <v>0</v>
      </c>
      <c r="DM175" s="71">
        <f t="shared" ca="1" si="2054"/>
        <v>0</v>
      </c>
      <c r="DN175" s="71">
        <f t="shared" ca="1" si="2054"/>
        <v>0</v>
      </c>
      <c r="DO175" s="71">
        <f t="shared" ca="1" si="2054"/>
        <v>0</v>
      </c>
      <c r="DP175" s="71">
        <f t="shared" ca="1" si="2054"/>
        <v>0</v>
      </c>
      <c r="DQ175" s="71">
        <f t="shared" ca="1" si="2054"/>
        <v>0</v>
      </c>
      <c r="DR175" s="71">
        <f t="shared" ca="1" si="2054"/>
        <v>0</v>
      </c>
      <c r="DS175" s="71">
        <f t="shared" ca="1" si="2054"/>
        <v>0</v>
      </c>
      <c r="DT175" s="71">
        <f t="shared" ca="1" si="2054"/>
        <v>0</v>
      </c>
      <c r="DU175" s="71">
        <f t="shared" ca="1" si="2054"/>
        <v>0</v>
      </c>
      <c r="DV175" s="71">
        <f t="shared" ca="1" si="2054"/>
        <v>0</v>
      </c>
      <c r="DW175" s="71">
        <f t="shared" ca="1" si="2054"/>
        <v>0</v>
      </c>
      <c r="DX175" s="71">
        <f t="shared" ca="1" si="2054"/>
        <v>0</v>
      </c>
      <c r="DY175" s="71">
        <f t="shared" ca="1" si="2054"/>
        <v>0</v>
      </c>
      <c r="DZ175" s="71">
        <f t="shared" ca="1" si="2054"/>
        <v>0</v>
      </c>
      <c r="EA175" s="71">
        <f t="shared" ca="1" si="2054"/>
        <v>0</v>
      </c>
      <c r="EB175" s="71">
        <f t="shared" ca="1" si="2054"/>
        <v>0</v>
      </c>
      <c r="EC175" s="71">
        <f t="shared" ca="1" si="2054"/>
        <v>0</v>
      </c>
      <c r="ED175" s="71">
        <f t="shared" ca="1" si="2054"/>
        <v>0</v>
      </c>
      <c r="EE175" s="71">
        <f t="shared" ca="1" si="2054"/>
        <v>0</v>
      </c>
      <c r="EF175" s="71">
        <f t="shared" ca="1" si="2054"/>
        <v>0</v>
      </c>
      <c r="EG175" s="71">
        <f t="shared" ca="1" si="2054"/>
        <v>0</v>
      </c>
      <c r="EH175" s="71">
        <f t="shared" ca="1" si="2054"/>
        <v>0</v>
      </c>
      <c r="EI175" s="71">
        <f t="shared" ca="1" si="2054"/>
        <v>0</v>
      </c>
      <c r="EJ175" s="71">
        <f t="shared" ca="1" si="2054"/>
        <v>0</v>
      </c>
      <c r="EK175" s="71">
        <f t="shared" ca="1" si="2054"/>
        <v>0</v>
      </c>
      <c r="EL175" s="71">
        <f t="shared" ca="1" si="2054"/>
        <v>0</v>
      </c>
      <c r="EM175" s="71">
        <f t="shared" ca="1" si="2054"/>
        <v>0</v>
      </c>
      <c r="EN175" s="71">
        <f t="shared" ca="1" si="2054"/>
        <v>0</v>
      </c>
      <c r="EO175" s="71">
        <f t="shared" ca="1" si="2054"/>
        <v>0</v>
      </c>
      <c r="EP175" s="71">
        <f t="shared" ca="1" si="2054"/>
        <v>0</v>
      </c>
    </row>
    <row r="176" spans="2:146" ht="14.1" customHeight="1">
      <c r="B176" s="20"/>
      <c r="C176" s="20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8"/>
      <c r="AL176" s="68"/>
      <c r="AM176" s="68"/>
      <c r="AN176" s="68"/>
      <c r="AO176" s="68"/>
      <c r="AP176" s="68"/>
      <c r="AQ176" s="68"/>
      <c r="AR176" s="68"/>
      <c r="AS176" s="68"/>
      <c r="AT176" s="68"/>
      <c r="AU176" s="68"/>
      <c r="AV176" s="68"/>
      <c r="AW176" s="68"/>
      <c r="AX176" s="68"/>
      <c r="AY176" s="68"/>
      <c r="AZ176" s="68"/>
      <c r="BA176" s="68"/>
      <c r="BB176" s="68"/>
      <c r="BC176" s="68"/>
      <c r="BD176" s="68"/>
      <c r="BE176" s="68"/>
      <c r="BF176" s="68"/>
      <c r="BG176" s="68"/>
      <c r="BH176" s="68"/>
      <c r="BI176" s="68"/>
      <c r="BJ176" s="68"/>
      <c r="BK176" s="68"/>
      <c r="BL176" s="68"/>
      <c r="BM176" s="68"/>
      <c r="BN176" s="68"/>
      <c r="BO176" s="68"/>
      <c r="BP176" s="68"/>
      <c r="BQ176" s="68"/>
      <c r="BR176" s="68"/>
      <c r="BS176" s="68"/>
      <c r="BT176" s="68"/>
      <c r="BU176" s="68"/>
      <c r="BV176" s="68"/>
      <c r="BW176" s="68"/>
      <c r="BX176" s="68"/>
      <c r="BY176" s="68"/>
      <c r="BZ176" s="68"/>
      <c r="CA176" s="68"/>
      <c r="CB176" s="68"/>
      <c r="CC176" s="68"/>
      <c r="CD176" s="68"/>
      <c r="CE176" s="68"/>
      <c r="CF176" s="68"/>
      <c r="CG176" s="68"/>
      <c r="CH176" s="68"/>
      <c r="CI176" s="68"/>
      <c r="CJ176" s="68"/>
      <c r="CK176" s="68"/>
      <c r="CL176" s="68"/>
      <c r="CM176" s="68"/>
      <c r="CN176" s="68"/>
      <c r="CO176" s="68"/>
      <c r="CP176" s="68"/>
      <c r="CQ176" s="68"/>
      <c r="CR176" s="68"/>
      <c r="CS176" s="68"/>
      <c r="CT176" s="68"/>
      <c r="CU176" s="68"/>
      <c r="CV176" s="68"/>
      <c r="CW176" s="68"/>
      <c r="CX176" s="68"/>
      <c r="CY176" s="68"/>
      <c r="CZ176" s="68"/>
      <c r="DA176" s="68"/>
      <c r="DB176" s="68"/>
      <c r="DC176" s="68"/>
      <c r="DD176" s="68"/>
      <c r="DE176" s="68"/>
      <c r="DF176" s="68"/>
      <c r="DG176" s="68"/>
      <c r="DH176" s="68"/>
      <c r="DI176" s="68"/>
      <c r="DJ176" s="68"/>
      <c r="DK176" s="68"/>
      <c r="DL176" s="68"/>
      <c r="DM176" s="68"/>
      <c r="DN176" s="68"/>
      <c r="DO176" s="68"/>
      <c r="DP176" s="68"/>
      <c r="DQ176" s="68"/>
      <c r="DR176" s="68"/>
      <c r="DS176" s="68"/>
      <c r="DT176" s="68"/>
      <c r="DU176" s="68"/>
      <c r="DV176" s="68"/>
      <c r="DW176" s="68"/>
      <c r="DX176" s="68"/>
      <c r="DY176" s="68"/>
      <c r="DZ176" s="68"/>
      <c r="EA176" s="68"/>
      <c r="EB176" s="68"/>
      <c r="EC176" s="68"/>
      <c r="ED176" s="68"/>
      <c r="EE176" s="68"/>
      <c r="EF176" s="68"/>
      <c r="EG176" s="68"/>
      <c r="EH176" s="68"/>
      <c r="EI176" s="68"/>
      <c r="EJ176" s="68"/>
      <c r="EK176" s="68"/>
      <c r="EL176" s="68"/>
      <c r="EM176" s="68"/>
      <c r="EN176" s="68"/>
      <c r="EO176" s="68"/>
      <c r="EP176" s="68"/>
    </row>
    <row r="177" spans="2:146" ht="14.1" customHeight="1">
      <c r="B177" s="20"/>
      <c r="C177" s="20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8"/>
      <c r="AL177" s="68"/>
      <c r="AM177" s="68"/>
      <c r="AN177" s="68"/>
      <c r="AO177" s="68"/>
      <c r="AP177" s="68"/>
      <c r="AQ177" s="68"/>
      <c r="AR177" s="68"/>
      <c r="AS177" s="68"/>
      <c r="AT177" s="68"/>
      <c r="AU177" s="68"/>
      <c r="AV177" s="68"/>
      <c r="AW177" s="68"/>
      <c r="AX177" s="68"/>
      <c r="AY177" s="68"/>
      <c r="AZ177" s="68"/>
      <c r="BA177" s="68"/>
      <c r="BB177" s="68"/>
      <c r="BC177" s="68"/>
      <c r="BD177" s="68"/>
      <c r="BE177" s="68"/>
      <c r="BF177" s="68"/>
      <c r="BG177" s="68"/>
      <c r="BH177" s="68"/>
      <c r="BI177" s="68"/>
      <c r="BJ177" s="68"/>
      <c r="BK177" s="68"/>
      <c r="BL177" s="68"/>
      <c r="BM177" s="68"/>
      <c r="BN177" s="68"/>
      <c r="BO177" s="68"/>
      <c r="BP177" s="68"/>
      <c r="BQ177" s="68"/>
      <c r="BR177" s="68"/>
      <c r="BS177" s="68"/>
      <c r="BT177" s="68"/>
      <c r="BU177" s="68"/>
      <c r="BV177" s="68"/>
      <c r="BW177" s="68"/>
      <c r="BX177" s="68"/>
      <c r="BY177" s="68"/>
      <c r="BZ177" s="68"/>
      <c r="CA177" s="68"/>
      <c r="CB177" s="68"/>
      <c r="CC177" s="68"/>
      <c r="CD177" s="68"/>
      <c r="CE177" s="68"/>
      <c r="CF177" s="68"/>
      <c r="CG177" s="68"/>
      <c r="CH177" s="68"/>
      <c r="CI177" s="68"/>
      <c r="CJ177" s="68"/>
      <c r="CK177" s="68"/>
      <c r="CL177" s="68"/>
      <c r="CM177" s="68"/>
      <c r="CN177" s="68"/>
      <c r="CO177" s="68"/>
      <c r="CP177" s="68"/>
      <c r="CQ177" s="68"/>
      <c r="CR177" s="68"/>
      <c r="CS177" s="68"/>
      <c r="CT177" s="68"/>
      <c r="CU177" s="68"/>
      <c r="CV177" s="68"/>
      <c r="CW177" s="68"/>
      <c r="CX177" s="68"/>
      <c r="CY177" s="68"/>
      <c r="CZ177" s="68"/>
      <c r="DA177" s="68"/>
      <c r="DB177" s="68"/>
      <c r="DC177" s="68"/>
      <c r="DD177" s="68"/>
      <c r="DE177" s="68"/>
      <c r="DF177" s="68"/>
      <c r="DG177" s="68"/>
      <c r="DH177" s="68"/>
      <c r="DI177" s="68"/>
      <c r="DJ177" s="68"/>
      <c r="DK177" s="68"/>
      <c r="DL177" s="68"/>
      <c r="DM177" s="68"/>
      <c r="DN177" s="68"/>
      <c r="DO177" s="68"/>
      <c r="DP177" s="68"/>
      <c r="DQ177" s="68"/>
      <c r="DR177" s="68"/>
      <c r="DS177" s="68"/>
      <c r="DT177" s="68"/>
      <c r="DU177" s="68"/>
      <c r="DV177" s="68"/>
      <c r="DW177" s="68"/>
      <c r="DX177" s="68"/>
      <c r="DY177" s="68"/>
      <c r="DZ177" s="68"/>
      <c r="EA177" s="68"/>
      <c r="EB177" s="68"/>
      <c r="EC177" s="68"/>
      <c r="ED177" s="68"/>
      <c r="EE177" s="68"/>
      <c r="EF177" s="68"/>
      <c r="EG177" s="68"/>
      <c r="EH177" s="68"/>
      <c r="EI177" s="68"/>
      <c r="EJ177" s="68"/>
      <c r="EK177" s="68"/>
      <c r="EL177" s="68"/>
      <c r="EM177" s="68"/>
      <c r="EN177" s="68"/>
      <c r="EO177" s="68"/>
      <c r="EP177" s="68"/>
    </row>
    <row r="178" spans="2:146" ht="14.1" customHeight="1">
      <c r="B178" s="151" t="s">
        <v>864</v>
      </c>
      <c r="C178" s="20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  <c r="AL178" s="68"/>
      <c r="AM178" s="68"/>
      <c r="AN178" s="68"/>
      <c r="AO178" s="68"/>
      <c r="AP178" s="68"/>
      <c r="AQ178" s="68"/>
      <c r="AR178" s="68"/>
      <c r="AS178" s="68"/>
      <c r="AT178" s="68"/>
      <c r="AU178" s="68"/>
      <c r="AV178" s="68"/>
      <c r="AW178" s="68"/>
      <c r="AX178" s="68"/>
      <c r="AY178" s="68"/>
      <c r="AZ178" s="68"/>
      <c r="BA178" s="68"/>
      <c r="BB178" s="68"/>
      <c r="BC178" s="68"/>
      <c r="BD178" s="68"/>
      <c r="BE178" s="68"/>
      <c r="BF178" s="68"/>
      <c r="BG178" s="68"/>
      <c r="BH178" s="68"/>
      <c r="BI178" s="68"/>
      <c r="BJ178" s="68"/>
      <c r="BK178" s="68"/>
      <c r="BL178" s="68"/>
      <c r="BM178" s="68"/>
      <c r="BN178" s="68"/>
      <c r="BO178" s="68"/>
      <c r="BP178" s="68"/>
      <c r="BQ178" s="68"/>
      <c r="BR178" s="68"/>
      <c r="BS178" s="68"/>
      <c r="BT178" s="68"/>
      <c r="BU178" s="68"/>
      <c r="BV178" s="68"/>
      <c r="BW178" s="68"/>
      <c r="BX178" s="68"/>
      <c r="BY178" s="68"/>
      <c r="BZ178" s="68"/>
      <c r="CA178" s="68"/>
      <c r="CB178" s="68"/>
      <c r="CC178" s="68"/>
      <c r="CD178" s="68"/>
      <c r="CE178" s="68"/>
      <c r="CF178" s="68"/>
      <c r="CG178" s="68"/>
      <c r="CH178" s="68"/>
      <c r="CI178" s="68"/>
      <c r="CJ178" s="68"/>
      <c r="CK178" s="68"/>
      <c r="CL178" s="68"/>
      <c r="CM178" s="68"/>
      <c r="CN178" s="68"/>
      <c r="CO178" s="68"/>
      <c r="CP178" s="68"/>
      <c r="CQ178" s="68"/>
      <c r="CR178" s="68"/>
      <c r="CS178" s="68"/>
      <c r="CT178" s="68"/>
      <c r="CU178" s="68"/>
      <c r="CV178" s="68"/>
      <c r="CW178" s="68"/>
      <c r="CX178" s="68"/>
      <c r="CY178" s="68"/>
      <c r="CZ178" s="68"/>
      <c r="DA178" s="68"/>
      <c r="DB178" s="68"/>
      <c r="DC178" s="68"/>
      <c r="DD178" s="68"/>
      <c r="DE178" s="68"/>
      <c r="DF178" s="68"/>
      <c r="DG178" s="68"/>
      <c r="DH178" s="68"/>
      <c r="DI178" s="68"/>
      <c r="DJ178" s="68"/>
      <c r="DK178" s="68"/>
      <c r="DL178" s="68"/>
      <c r="DM178" s="68"/>
      <c r="DN178" s="68"/>
      <c r="DO178" s="68"/>
      <c r="DP178" s="68"/>
      <c r="DQ178" s="68"/>
      <c r="DR178" s="68"/>
      <c r="DS178" s="68"/>
      <c r="DT178" s="68"/>
      <c r="DU178" s="68"/>
      <c r="DV178" s="68"/>
      <c r="DW178" s="68"/>
      <c r="DX178" s="68"/>
      <c r="DY178" s="68"/>
      <c r="DZ178" s="68"/>
      <c r="EA178" s="68"/>
      <c r="EB178" s="68"/>
      <c r="EC178" s="68"/>
      <c r="ED178" s="68"/>
      <c r="EE178" s="68"/>
      <c r="EF178" s="68"/>
      <c r="EG178" s="68"/>
      <c r="EH178" s="68"/>
      <c r="EI178" s="68"/>
      <c r="EJ178" s="68"/>
      <c r="EK178" s="68"/>
      <c r="EL178" s="68"/>
      <c r="EM178" s="68"/>
      <c r="EN178" s="68"/>
      <c r="EO178" s="68"/>
      <c r="EP178" s="68"/>
    </row>
    <row r="179" spans="2:146" ht="14.1" customHeight="1">
      <c r="B179" s="20" t="s">
        <v>20</v>
      </c>
      <c r="D179" s="306" t="s">
        <v>97</v>
      </c>
      <c r="E179" s="71"/>
      <c r="F179" s="82"/>
      <c r="G179" s="256"/>
      <c r="H179" s="71">
        <f t="shared" ref="H179" ca="1" si="2055">G182*(H$4&lt;=운영종료분기)</f>
        <v>0</v>
      </c>
      <c r="I179" s="71">
        <f t="shared" ref="I179" ca="1" si="2056">H182*(I$4&lt;=운영종료분기)</f>
        <v>0</v>
      </c>
      <c r="J179" s="71">
        <f t="shared" ref="J179" ca="1" si="2057">I182*(J$4&lt;=운영종료분기)</f>
        <v>0</v>
      </c>
      <c r="K179" s="71">
        <f t="shared" ref="K179:AP179" ca="1" si="2058">J182*(K$4&lt;=운영종료분기)</f>
        <v>0</v>
      </c>
      <c r="L179" s="71">
        <f t="shared" ca="1" si="2058"/>
        <v>0</v>
      </c>
      <c r="M179" s="71">
        <f t="shared" ca="1" si="2058"/>
        <v>15000</v>
      </c>
      <c r="N179" s="71">
        <f t="shared" ca="1" si="2058"/>
        <v>15000</v>
      </c>
      <c r="O179" s="71">
        <f t="shared" ca="1" si="2058"/>
        <v>15000</v>
      </c>
      <c r="P179" s="71">
        <f t="shared" ca="1" si="2058"/>
        <v>15000</v>
      </c>
      <c r="Q179" s="71">
        <f t="shared" ca="1" si="2058"/>
        <v>15000</v>
      </c>
      <c r="R179" s="71">
        <f t="shared" ca="1" si="2058"/>
        <v>15000</v>
      </c>
      <c r="S179" s="71">
        <f t="shared" ca="1" si="2058"/>
        <v>15000</v>
      </c>
      <c r="T179" s="71">
        <f t="shared" ca="1" si="2058"/>
        <v>15000</v>
      </c>
      <c r="U179" s="71">
        <f t="shared" ca="1" si="2058"/>
        <v>15000</v>
      </c>
      <c r="V179" s="71">
        <f t="shared" ca="1" si="2058"/>
        <v>15000</v>
      </c>
      <c r="W179" s="71">
        <f t="shared" ca="1" si="2058"/>
        <v>15000</v>
      </c>
      <c r="X179" s="71">
        <f t="shared" ca="1" si="2058"/>
        <v>15000</v>
      </c>
      <c r="Y179" s="71">
        <f t="shared" ca="1" si="2058"/>
        <v>15000</v>
      </c>
      <c r="Z179" s="71">
        <f t="shared" ca="1" si="2058"/>
        <v>15000</v>
      </c>
      <c r="AA179" s="71">
        <f t="shared" ca="1" si="2058"/>
        <v>15000</v>
      </c>
      <c r="AB179" s="71">
        <f t="shared" ca="1" si="2058"/>
        <v>15000</v>
      </c>
      <c r="AC179" s="71">
        <f t="shared" ca="1" si="2058"/>
        <v>15000</v>
      </c>
      <c r="AD179" s="71">
        <f t="shared" ca="1" si="2058"/>
        <v>15000</v>
      </c>
      <c r="AE179" s="71">
        <f t="shared" ca="1" si="2058"/>
        <v>15000</v>
      </c>
      <c r="AF179" s="71">
        <f t="shared" ca="1" si="2058"/>
        <v>15000</v>
      </c>
      <c r="AG179" s="71">
        <f t="shared" ca="1" si="2058"/>
        <v>15000</v>
      </c>
      <c r="AH179" s="71">
        <f t="shared" ca="1" si="2058"/>
        <v>15000</v>
      </c>
      <c r="AI179" s="71">
        <f t="shared" ca="1" si="2058"/>
        <v>15000</v>
      </c>
      <c r="AJ179" s="71">
        <f t="shared" ca="1" si="2058"/>
        <v>15000</v>
      </c>
      <c r="AK179" s="71">
        <f t="shared" ca="1" si="2058"/>
        <v>15000</v>
      </c>
      <c r="AL179" s="71">
        <f t="shared" ca="1" si="2058"/>
        <v>15000</v>
      </c>
      <c r="AM179" s="71">
        <f t="shared" ca="1" si="2058"/>
        <v>15000</v>
      </c>
      <c r="AN179" s="71">
        <f t="shared" ca="1" si="2058"/>
        <v>15000</v>
      </c>
      <c r="AO179" s="71">
        <f t="shared" ca="1" si="2058"/>
        <v>15000</v>
      </c>
      <c r="AP179" s="71">
        <f t="shared" ca="1" si="2058"/>
        <v>15000</v>
      </c>
      <c r="AQ179" s="71">
        <f t="shared" ref="AQ179:BV179" ca="1" si="2059">AP182*(AQ$4&lt;=운영종료분기)</f>
        <v>15000</v>
      </c>
      <c r="AR179" s="71">
        <f t="shared" ca="1" si="2059"/>
        <v>15000</v>
      </c>
      <c r="AS179" s="71">
        <f t="shared" ca="1" si="2059"/>
        <v>15000</v>
      </c>
      <c r="AT179" s="71">
        <f t="shared" ca="1" si="2059"/>
        <v>15000</v>
      </c>
      <c r="AU179" s="71">
        <f t="shared" ca="1" si="2059"/>
        <v>15000</v>
      </c>
      <c r="AV179" s="71">
        <f t="shared" ca="1" si="2059"/>
        <v>15000</v>
      </c>
      <c r="AW179" s="71">
        <f t="shared" ca="1" si="2059"/>
        <v>15000</v>
      </c>
      <c r="AX179" s="71">
        <f t="shared" ca="1" si="2059"/>
        <v>15000</v>
      </c>
      <c r="AY179" s="71">
        <f t="shared" ca="1" si="2059"/>
        <v>15000</v>
      </c>
      <c r="AZ179" s="71">
        <f t="shared" ca="1" si="2059"/>
        <v>15000</v>
      </c>
      <c r="BA179" s="71">
        <f t="shared" ca="1" si="2059"/>
        <v>15000</v>
      </c>
      <c r="BB179" s="71">
        <f t="shared" ca="1" si="2059"/>
        <v>15000</v>
      </c>
      <c r="BC179" s="71">
        <f t="shared" ca="1" si="2059"/>
        <v>15000</v>
      </c>
      <c r="BD179" s="71">
        <f t="shared" ca="1" si="2059"/>
        <v>15000</v>
      </c>
      <c r="BE179" s="71">
        <f t="shared" ca="1" si="2059"/>
        <v>15000</v>
      </c>
      <c r="BF179" s="71">
        <f t="shared" ca="1" si="2059"/>
        <v>15000</v>
      </c>
      <c r="BG179" s="71">
        <f t="shared" ca="1" si="2059"/>
        <v>15000</v>
      </c>
      <c r="BH179" s="71">
        <f t="shared" ca="1" si="2059"/>
        <v>15000</v>
      </c>
      <c r="BI179" s="71">
        <f t="shared" ca="1" si="2059"/>
        <v>15000</v>
      </c>
      <c r="BJ179" s="71">
        <f t="shared" ca="1" si="2059"/>
        <v>15000</v>
      </c>
      <c r="BK179" s="71">
        <f t="shared" ca="1" si="2059"/>
        <v>15000</v>
      </c>
      <c r="BL179" s="71">
        <f t="shared" ca="1" si="2059"/>
        <v>15000</v>
      </c>
      <c r="BM179" s="71">
        <f t="shared" ca="1" si="2059"/>
        <v>15000</v>
      </c>
      <c r="BN179" s="71">
        <f t="shared" ca="1" si="2059"/>
        <v>15000</v>
      </c>
      <c r="BO179" s="71">
        <f t="shared" ca="1" si="2059"/>
        <v>15000</v>
      </c>
      <c r="BP179" s="71">
        <f t="shared" ca="1" si="2059"/>
        <v>15000</v>
      </c>
      <c r="BQ179" s="71">
        <f t="shared" ca="1" si="2059"/>
        <v>15000</v>
      </c>
      <c r="BR179" s="71">
        <f t="shared" ca="1" si="2059"/>
        <v>15000</v>
      </c>
      <c r="BS179" s="71">
        <f t="shared" ca="1" si="2059"/>
        <v>15000</v>
      </c>
      <c r="BT179" s="71">
        <f t="shared" ca="1" si="2059"/>
        <v>15000</v>
      </c>
      <c r="BU179" s="71">
        <f t="shared" ca="1" si="2059"/>
        <v>15000</v>
      </c>
      <c r="BV179" s="71">
        <f t="shared" ca="1" si="2059"/>
        <v>15000</v>
      </c>
      <c r="BW179" s="71">
        <f t="shared" ref="BW179:DB179" ca="1" si="2060">BV182*(BW$4&lt;=운영종료분기)</f>
        <v>15000</v>
      </c>
      <c r="BX179" s="71">
        <f t="shared" ca="1" si="2060"/>
        <v>15000</v>
      </c>
      <c r="BY179" s="71">
        <f t="shared" ca="1" si="2060"/>
        <v>15000</v>
      </c>
      <c r="BZ179" s="71">
        <f t="shared" ca="1" si="2060"/>
        <v>15000</v>
      </c>
      <c r="CA179" s="71">
        <f t="shared" ca="1" si="2060"/>
        <v>15000</v>
      </c>
      <c r="CB179" s="71">
        <f t="shared" ca="1" si="2060"/>
        <v>15000</v>
      </c>
      <c r="CC179" s="71">
        <f t="shared" ca="1" si="2060"/>
        <v>15000</v>
      </c>
      <c r="CD179" s="71">
        <f t="shared" ca="1" si="2060"/>
        <v>15000</v>
      </c>
      <c r="CE179" s="71">
        <f t="shared" ca="1" si="2060"/>
        <v>15000</v>
      </c>
      <c r="CF179" s="71">
        <f t="shared" ca="1" si="2060"/>
        <v>15000</v>
      </c>
      <c r="CG179" s="71">
        <f t="shared" ca="1" si="2060"/>
        <v>15000</v>
      </c>
      <c r="CH179" s="71">
        <f t="shared" ca="1" si="2060"/>
        <v>15000</v>
      </c>
      <c r="CI179" s="71">
        <f t="shared" ca="1" si="2060"/>
        <v>15000</v>
      </c>
      <c r="CJ179" s="71">
        <f t="shared" ca="1" si="2060"/>
        <v>15000</v>
      </c>
      <c r="CK179" s="71">
        <f t="shared" ca="1" si="2060"/>
        <v>15000</v>
      </c>
      <c r="CL179" s="71">
        <f t="shared" ca="1" si="2060"/>
        <v>15000</v>
      </c>
      <c r="CM179" s="71">
        <f t="shared" ca="1" si="2060"/>
        <v>15000</v>
      </c>
      <c r="CN179" s="71">
        <f t="shared" ca="1" si="2060"/>
        <v>15000</v>
      </c>
      <c r="CO179" s="71">
        <f t="shared" ca="1" si="2060"/>
        <v>15000</v>
      </c>
      <c r="CP179" s="71">
        <f t="shared" ca="1" si="2060"/>
        <v>15000</v>
      </c>
      <c r="CQ179" s="71">
        <f t="shared" ca="1" si="2060"/>
        <v>15000</v>
      </c>
      <c r="CR179" s="71">
        <f t="shared" ca="1" si="2060"/>
        <v>15000</v>
      </c>
      <c r="CS179" s="71">
        <f t="shared" ca="1" si="2060"/>
        <v>15000</v>
      </c>
      <c r="CT179" s="71">
        <f t="shared" ca="1" si="2060"/>
        <v>0</v>
      </c>
      <c r="CU179" s="71">
        <f t="shared" ca="1" si="2060"/>
        <v>0</v>
      </c>
      <c r="CV179" s="71">
        <f t="shared" ca="1" si="2060"/>
        <v>0</v>
      </c>
      <c r="CW179" s="71">
        <f t="shared" ca="1" si="2060"/>
        <v>0</v>
      </c>
      <c r="CX179" s="71">
        <f t="shared" ca="1" si="2060"/>
        <v>0</v>
      </c>
      <c r="CY179" s="71">
        <f t="shared" ca="1" si="2060"/>
        <v>0</v>
      </c>
      <c r="CZ179" s="71">
        <f t="shared" ca="1" si="2060"/>
        <v>0</v>
      </c>
      <c r="DA179" s="71">
        <f t="shared" ca="1" si="2060"/>
        <v>0</v>
      </c>
      <c r="DB179" s="71">
        <f t="shared" ca="1" si="2060"/>
        <v>0</v>
      </c>
      <c r="DC179" s="71">
        <f t="shared" ref="DC179:DG179" ca="1" si="2061">DB182*(DC$4&lt;=운영종료분기)</f>
        <v>0</v>
      </c>
      <c r="DD179" s="71">
        <f t="shared" ca="1" si="2061"/>
        <v>0</v>
      </c>
      <c r="DE179" s="71">
        <f t="shared" ca="1" si="2061"/>
        <v>0</v>
      </c>
      <c r="DF179" s="71">
        <f t="shared" ca="1" si="2061"/>
        <v>0</v>
      </c>
      <c r="DG179" s="71">
        <f t="shared" ca="1" si="2061"/>
        <v>0</v>
      </c>
      <c r="DH179" s="71">
        <f t="shared" ref="DH179" ca="1" si="2062">DG182*(DH$4&lt;=운영종료분기)</f>
        <v>0</v>
      </c>
      <c r="DI179" s="71">
        <f t="shared" ref="DI179" ca="1" si="2063">DH182*(DI$4&lt;=운영종료분기)</f>
        <v>0</v>
      </c>
      <c r="DJ179" s="71">
        <f t="shared" ref="DJ179" ca="1" si="2064">DI182*(DJ$4&lt;=운영종료분기)</f>
        <v>0</v>
      </c>
      <c r="DK179" s="71">
        <f t="shared" ref="DK179" ca="1" si="2065">DJ182*(DK$4&lt;=운영종료분기)</f>
        <v>0</v>
      </c>
      <c r="DL179" s="71">
        <f t="shared" ref="DL179" ca="1" si="2066">DK182*(DL$4&lt;=운영종료분기)</f>
        <v>0</v>
      </c>
      <c r="DM179" s="71">
        <f t="shared" ref="DM179" ca="1" si="2067">DL182*(DM$4&lt;=운영종료분기)</f>
        <v>0</v>
      </c>
      <c r="DN179" s="71">
        <f t="shared" ref="DN179" ca="1" si="2068">DM182*(DN$4&lt;=운영종료분기)</f>
        <v>0</v>
      </c>
      <c r="DO179" s="71">
        <f t="shared" ref="DO179" ca="1" si="2069">DN182*(DO$4&lt;=운영종료분기)</f>
        <v>0</v>
      </c>
      <c r="DP179" s="71">
        <f t="shared" ref="DP179" ca="1" si="2070">DO182*(DP$4&lt;=운영종료분기)</f>
        <v>0</v>
      </c>
      <c r="DQ179" s="71">
        <f t="shared" ref="DQ179" ca="1" si="2071">DP182*(DQ$4&lt;=운영종료분기)</f>
        <v>0</v>
      </c>
      <c r="DR179" s="71">
        <f t="shared" ref="DR179" ca="1" si="2072">DQ182*(DR$4&lt;=운영종료분기)</f>
        <v>0</v>
      </c>
      <c r="DS179" s="71">
        <f t="shared" ref="DS179" ca="1" si="2073">DR182*(DS$4&lt;=운영종료분기)</f>
        <v>0</v>
      </c>
      <c r="DT179" s="71">
        <f t="shared" ref="DT179" ca="1" si="2074">DS182*(DT$4&lt;=운영종료분기)</f>
        <v>0</v>
      </c>
      <c r="DU179" s="71">
        <f t="shared" ref="DU179" ca="1" si="2075">DT182*(DU$4&lt;=운영종료분기)</f>
        <v>0</v>
      </c>
      <c r="DV179" s="71">
        <f t="shared" ref="DV179" ca="1" si="2076">DU182*(DV$4&lt;=운영종료분기)</f>
        <v>0</v>
      </c>
      <c r="DW179" s="71">
        <f t="shared" ref="DW179" ca="1" si="2077">DV182*(DW$4&lt;=운영종료분기)</f>
        <v>0</v>
      </c>
      <c r="DX179" s="71">
        <f t="shared" ref="DX179" ca="1" si="2078">DW182*(DX$4&lt;=운영종료분기)</f>
        <v>0</v>
      </c>
      <c r="DY179" s="71">
        <f t="shared" ref="DY179" ca="1" si="2079">DX182*(DY$4&lt;=운영종료분기)</f>
        <v>0</v>
      </c>
      <c r="DZ179" s="71">
        <f t="shared" ref="DZ179" ca="1" si="2080">DY182*(DZ$4&lt;=운영종료분기)</f>
        <v>0</v>
      </c>
      <c r="EA179" s="71">
        <f t="shared" ref="EA179" ca="1" si="2081">DZ182*(EA$4&lt;=운영종료분기)</f>
        <v>0</v>
      </c>
      <c r="EB179" s="71">
        <f t="shared" ref="EB179" ca="1" si="2082">EA182*(EB$4&lt;=운영종료분기)</f>
        <v>0</v>
      </c>
      <c r="EC179" s="71">
        <f t="shared" ref="EC179" ca="1" si="2083">EB182*(EC$4&lt;=운영종료분기)</f>
        <v>0</v>
      </c>
      <c r="ED179" s="71">
        <f t="shared" ref="ED179" ca="1" si="2084">EC182*(ED$4&lt;=운영종료분기)</f>
        <v>0</v>
      </c>
      <c r="EE179" s="71">
        <f t="shared" ref="EE179" ca="1" si="2085">ED182*(EE$4&lt;=운영종료분기)</f>
        <v>0</v>
      </c>
      <c r="EF179" s="71">
        <f t="shared" ref="EF179" ca="1" si="2086">EE182*(EF$4&lt;=운영종료분기)</f>
        <v>0</v>
      </c>
      <c r="EG179" s="71">
        <f t="shared" ref="EG179" ca="1" si="2087">EF182*(EG$4&lt;=운영종료분기)</f>
        <v>0</v>
      </c>
      <c r="EH179" s="71">
        <f t="shared" ref="EH179" ca="1" si="2088">EG182*(EH$4&lt;=운영종료분기)</f>
        <v>0</v>
      </c>
      <c r="EI179" s="71">
        <f t="shared" ref="EI179" ca="1" si="2089">EH182*(EI$4&lt;=운영종료분기)</f>
        <v>0</v>
      </c>
      <c r="EJ179" s="71">
        <f t="shared" ref="EJ179" ca="1" si="2090">EI182*(EJ$4&lt;=운영종료분기)</f>
        <v>0</v>
      </c>
      <c r="EK179" s="71">
        <f t="shared" ref="EK179" ca="1" si="2091">EJ182*(EK$4&lt;=운영종료분기)</f>
        <v>0</v>
      </c>
      <c r="EL179" s="71">
        <f t="shared" ref="EL179" ca="1" si="2092">EK182*(EL$4&lt;=운영종료분기)</f>
        <v>0</v>
      </c>
      <c r="EM179" s="71">
        <f t="shared" ref="EM179" ca="1" si="2093">EL182*(EM$4&lt;=운영종료분기)</f>
        <v>0</v>
      </c>
      <c r="EN179" s="71">
        <f t="shared" ref="EN179" ca="1" si="2094">EM182*(EN$4&lt;=운영종료분기)</f>
        <v>0</v>
      </c>
      <c r="EO179" s="71">
        <f t="shared" ref="EO179" ca="1" si="2095">EN182*(EO$4&lt;=운영종료분기)</f>
        <v>0</v>
      </c>
      <c r="EP179" s="71">
        <f t="shared" ref="EP179" ca="1" si="2096">EO182*(EP$4&lt;=운영종료분기)</f>
        <v>0</v>
      </c>
    </row>
    <row r="180" spans="2:146" ht="14.1" customHeight="1">
      <c r="B180" s="139" t="s">
        <v>21</v>
      </c>
      <c r="C180" s="141"/>
      <c r="D180" s="308" t="s">
        <v>97</v>
      </c>
      <c r="E180" s="217">
        <f ca="1">SUM(G180:EP180)</f>
        <v>15000</v>
      </c>
      <c r="F180" s="236"/>
      <c r="G180" s="236"/>
      <c r="H180" s="236">
        <f>Funding!H25</f>
        <v>0</v>
      </c>
      <c r="I180" s="236">
        <f>Funding!I25</f>
        <v>0</v>
      </c>
      <c r="J180" s="236">
        <f>Funding!J25</f>
        <v>0</v>
      </c>
      <c r="K180" s="236">
        <f ca="1">Funding!K25</f>
        <v>0</v>
      </c>
      <c r="L180" s="236">
        <f ca="1">Funding!L25</f>
        <v>15000</v>
      </c>
      <c r="M180" s="236">
        <f ca="1">Funding!M25</f>
        <v>0</v>
      </c>
      <c r="N180" s="236">
        <f ca="1">Funding!N25</f>
        <v>0</v>
      </c>
      <c r="O180" s="236">
        <f ca="1">Funding!O25</f>
        <v>0</v>
      </c>
      <c r="P180" s="236">
        <f ca="1">Funding!P25</f>
        <v>0</v>
      </c>
      <c r="Q180" s="236">
        <f ca="1">Funding!Q25</f>
        <v>0</v>
      </c>
      <c r="R180" s="236">
        <f ca="1">Funding!R25</f>
        <v>0</v>
      </c>
      <c r="S180" s="236">
        <f ca="1">Funding!S25</f>
        <v>0</v>
      </c>
      <c r="T180" s="236">
        <f ca="1">Funding!T25</f>
        <v>0</v>
      </c>
      <c r="U180" s="236">
        <f ca="1">Funding!U25</f>
        <v>0</v>
      </c>
      <c r="V180" s="236">
        <f ca="1">Funding!V25</f>
        <v>0</v>
      </c>
      <c r="W180" s="236">
        <f ca="1">Funding!W25</f>
        <v>0</v>
      </c>
      <c r="X180" s="236">
        <f ca="1">Funding!X25</f>
        <v>0</v>
      </c>
      <c r="Y180" s="236">
        <f ca="1">Funding!Y25</f>
        <v>0</v>
      </c>
      <c r="Z180" s="236">
        <f ca="1">Funding!Z25</f>
        <v>0</v>
      </c>
      <c r="AA180" s="236">
        <f ca="1">Funding!AA25</f>
        <v>0</v>
      </c>
      <c r="AB180" s="236">
        <f ca="1">Funding!AB25</f>
        <v>0</v>
      </c>
      <c r="AC180" s="236">
        <f ca="1">Funding!AC25</f>
        <v>0</v>
      </c>
      <c r="AD180" s="236">
        <f ca="1">Funding!AD25</f>
        <v>0</v>
      </c>
      <c r="AE180" s="236">
        <f ca="1">Funding!AE25</f>
        <v>0</v>
      </c>
      <c r="AF180" s="236">
        <f ca="1">Funding!AF25</f>
        <v>0</v>
      </c>
      <c r="AG180" s="236">
        <f ca="1">Funding!AG25</f>
        <v>0</v>
      </c>
      <c r="AH180" s="236">
        <f ca="1">Funding!AH25</f>
        <v>0</v>
      </c>
      <c r="AI180" s="236">
        <f ca="1">Funding!AI25</f>
        <v>0</v>
      </c>
      <c r="AJ180" s="236">
        <f ca="1">Funding!AJ25</f>
        <v>0</v>
      </c>
      <c r="AK180" s="236">
        <f ca="1">Funding!AK25</f>
        <v>0</v>
      </c>
      <c r="AL180" s="236">
        <f ca="1">Funding!AL25</f>
        <v>0</v>
      </c>
      <c r="AM180" s="236">
        <f ca="1">Funding!AM25</f>
        <v>0</v>
      </c>
      <c r="AN180" s="236">
        <f ca="1">Funding!AN25</f>
        <v>0</v>
      </c>
      <c r="AO180" s="236">
        <f ca="1">Funding!AO25</f>
        <v>0</v>
      </c>
      <c r="AP180" s="236">
        <f ca="1">Funding!AP25</f>
        <v>0</v>
      </c>
      <c r="AQ180" s="236">
        <f ca="1">Funding!AQ25</f>
        <v>0</v>
      </c>
      <c r="AR180" s="236">
        <f ca="1">Funding!AR25</f>
        <v>0</v>
      </c>
      <c r="AS180" s="236">
        <f ca="1">Funding!AS25</f>
        <v>0</v>
      </c>
      <c r="AT180" s="236">
        <f ca="1">Funding!AT25</f>
        <v>0</v>
      </c>
      <c r="AU180" s="236">
        <f ca="1">Funding!AU25</f>
        <v>0</v>
      </c>
      <c r="AV180" s="236">
        <f ca="1">Funding!AV25</f>
        <v>0</v>
      </c>
      <c r="AW180" s="236">
        <f ca="1">Funding!AW25</f>
        <v>0</v>
      </c>
      <c r="AX180" s="236">
        <f ca="1">Funding!AX25</f>
        <v>0</v>
      </c>
      <c r="AY180" s="236">
        <f ca="1">Funding!AY25</f>
        <v>0</v>
      </c>
      <c r="AZ180" s="236">
        <f ca="1">Funding!AZ25</f>
        <v>0</v>
      </c>
      <c r="BA180" s="236">
        <f ca="1">Funding!BA25</f>
        <v>0</v>
      </c>
      <c r="BB180" s="236">
        <f ca="1">Funding!BB25</f>
        <v>0</v>
      </c>
      <c r="BC180" s="236">
        <f ca="1">Funding!BC25</f>
        <v>0</v>
      </c>
      <c r="BD180" s="236">
        <f ca="1">Funding!BD25</f>
        <v>0</v>
      </c>
      <c r="BE180" s="236">
        <f ca="1">Funding!BE25</f>
        <v>0</v>
      </c>
      <c r="BF180" s="236">
        <f ca="1">Funding!BF25</f>
        <v>0</v>
      </c>
      <c r="BG180" s="236">
        <f ca="1">Funding!BG25</f>
        <v>0</v>
      </c>
      <c r="BH180" s="236">
        <f ca="1">Funding!BH25</f>
        <v>0</v>
      </c>
      <c r="BI180" s="236">
        <f ca="1">Funding!BI25</f>
        <v>0</v>
      </c>
      <c r="BJ180" s="236">
        <f ca="1">Funding!BJ25</f>
        <v>0</v>
      </c>
      <c r="BK180" s="236">
        <f ca="1">Funding!BK25</f>
        <v>0</v>
      </c>
      <c r="BL180" s="236">
        <f ca="1">Funding!BL25</f>
        <v>0</v>
      </c>
      <c r="BM180" s="236">
        <f ca="1">Funding!BM25</f>
        <v>0</v>
      </c>
      <c r="BN180" s="236">
        <f ca="1">Funding!BN25</f>
        <v>0</v>
      </c>
      <c r="BO180" s="236">
        <f ca="1">Funding!BO25</f>
        <v>0</v>
      </c>
      <c r="BP180" s="236">
        <f ca="1">Funding!BP25</f>
        <v>0</v>
      </c>
      <c r="BQ180" s="236">
        <f ca="1">Funding!BQ25</f>
        <v>0</v>
      </c>
      <c r="BR180" s="236">
        <f ca="1">Funding!BR25</f>
        <v>0</v>
      </c>
      <c r="BS180" s="236">
        <f ca="1">Funding!BS25</f>
        <v>0</v>
      </c>
      <c r="BT180" s="236">
        <f ca="1">Funding!BT25</f>
        <v>0</v>
      </c>
      <c r="BU180" s="236">
        <f ca="1">Funding!BU25</f>
        <v>0</v>
      </c>
      <c r="BV180" s="236">
        <f ca="1">Funding!BV25</f>
        <v>0</v>
      </c>
      <c r="BW180" s="236">
        <f ca="1">Funding!BW25</f>
        <v>0</v>
      </c>
      <c r="BX180" s="236">
        <f ca="1">Funding!BX25</f>
        <v>0</v>
      </c>
      <c r="BY180" s="236">
        <f ca="1">Funding!BY25</f>
        <v>0</v>
      </c>
      <c r="BZ180" s="236">
        <f ca="1">Funding!BZ25</f>
        <v>0</v>
      </c>
      <c r="CA180" s="236">
        <f ca="1">Funding!CA25</f>
        <v>0</v>
      </c>
      <c r="CB180" s="236">
        <f ca="1">Funding!CB25</f>
        <v>0</v>
      </c>
      <c r="CC180" s="236">
        <f ca="1">Funding!CC25</f>
        <v>0</v>
      </c>
      <c r="CD180" s="236">
        <f ca="1">Funding!CD25</f>
        <v>0</v>
      </c>
      <c r="CE180" s="236">
        <f ca="1">Funding!CE25</f>
        <v>0</v>
      </c>
      <c r="CF180" s="236">
        <f ca="1">Funding!CF25</f>
        <v>0</v>
      </c>
      <c r="CG180" s="236">
        <f ca="1">Funding!CG25</f>
        <v>0</v>
      </c>
      <c r="CH180" s="236">
        <f ca="1">Funding!CH25</f>
        <v>0</v>
      </c>
      <c r="CI180" s="236">
        <f ca="1">Funding!CI25</f>
        <v>0</v>
      </c>
      <c r="CJ180" s="236">
        <f ca="1">Funding!CJ25</f>
        <v>0</v>
      </c>
      <c r="CK180" s="236">
        <f ca="1">Funding!CK25</f>
        <v>0</v>
      </c>
      <c r="CL180" s="236">
        <f ca="1">Funding!CL25</f>
        <v>0</v>
      </c>
      <c r="CM180" s="236">
        <f ca="1">Funding!CM25</f>
        <v>0</v>
      </c>
      <c r="CN180" s="236">
        <f ca="1">Funding!CN25</f>
        <v>0</v>
      </c>
      <c r="CO180" s="236">
        <f ca="1">Funding!CO25</f>
        <v>0</v>
      </c>
      <c r="CP180" s="236">
        <f ca="1">Funding!CP25</f>
        <v>0</v>
      </c>
      <c r="CQ180" s="236">
        <f ca="1">Funding!CQ25</f>
        <v>0</v>
      </c>
      <c r="CR180" s="236">
        <f ca="1">Funding!CR25</f>
        <v>0</v>
      </c>
      <c r="CS180" s="236">
        <f ca="1">Funding!CS25</f>
        <v>0</v>
      </c>
      <c r="CT180" s="236">
        <f ca="1">Funding!CT25</f>
        <v>0</v>
      </c>
      <c r="CU180" s="236">
        <f ca="1">Funding!CU25</f>
        <v>0</v>
      </c>
      <c r="CV180" s="236">
        <f ca="1">Funding!CV25</f>
        <v>0</v>
      </c>
      <c r="CW180" s="236">
        <f ca="1">Funding!CW25</f>
        <v>0</v>
      </c>
      <c r="CX180" s="236">
        <f ca="1">Funding!CX25</f>
        <v>0</v>
      </c>
      <c r="CY180" s="236">
        <f ca="1">Funding!CY25</f>
        <v>0</v>
      </c>
      <c r="CZ180" s="236">
        <f ca="1">Funding!CZ25</f>
        <v>0</v>
      </c>
      <c r="DA180" s="236">
        <f ca="1">Funding!DA25</f>
        <v>0</v>
      </c>
      <c r="DB180" s="236">
        <f ca="1">Funding!DB25</f>
        <v>0</v>
      </c>
      <c r="DC180" s="236">
        <f ca="1">Funding!DC25</f>
        <v>0</v>
      </c>
      <c r="DD180" s="236">
        <f ca="1">Funding!DD25</f>
        <v>0</v>
      </c>
      <c r="DE180" s="236">
        <f ca="1">Funding!DE25</f>
        <v>0</v>
      </c>
      <c r="DF180" s="236">
        <f ca="1">Funding!DF25</f>
        <v>0</v>
      </c>
      <c r="DG180" s="236">
        <f ca="1">Funding!DG25</f>
        <v>0</v>
      </c>
      <c r="DH180" s="236">
        <f ca="1">Funding!DH25</f>
        <v>0</v>
      </c>
      <c r="DI180" s="236">
        <f ca="1">Funding!DI25</f>
        <v>0</v>
      </c>
      <c r="DJ180" s="236">
        <f ca="1">Funding!DJ25</f>
        <v>0</v>
      </c>
      <c r="DK180" s="236">
        <f ca="1">Funding!DK25</f>
        <v>0</v>
      </c>
      <c r="DL180" s="236">
        <f ca="1">Funding!DL25</f>
        <v>0</v>
      </c>
      <c r="DM180" s="236">
        <f ca="1">Funding!DM25</f>
        <v>0</v>
      </c>
      <c r="DN180" s="236">
        <f ca="1">Funding!DN25</f>
        <v>0</v>
      </c>
      <c r="DO180" s="236">
        <f ca="1">Funding!DO25</f>
        <v>0</v>
      </c>
      <c r="DP180" s="236">
        <f ca="1">Funding!DP25</f>
        <v>0</v>
      </c>
      <c r="DQ180" s="236">
        <f ca="1">Funding!DQ25</f>
        <v>0</v>
      </c>
      <c r="DR180" s="236">
        <f ca="1">Funding!DR25</f>
        <v>0</v>
      </c>
      <c r="DS180" s="236">
        <f ca="1">Funding!DS25</f>
        <v>0</v>
      </c>
      <c r="DT180" s="236">
        <f ca="1">Funding!DT25</f>
        <v>0</v>
      </c>
      <c r="DU180" s="236">
        <f ca="1">Funding!DU25</f>
        <v>0</v>
      </c>
      <c r="DV180" s="236">
        <f ca="1">Funding!DV25</f>
        <v>0</v>
      </c>
      <c r="DW180" s="236">
        <f ca="1">Funding!DW25</f>
        <v>0</v>
      </c>
      <c r="DX180" s="236">
        <f ca="1">Funding!DX25</f>
        <v>0</v>
      </c>
      <c r="DY180" s="236">
        <f ca="1">Funding!DY25</f>
        <v>0</v>
      </c>
      <c r="DZ180" s="236">
        <f ca="1">Funding!DZ25</f>
        <v>0</v>
      </c>
      <c r="EA180" s="236">
        <f ca="1">Funding!EA25</f>
        <v>0</v>
      </c>
      <c r="EB180" s="236">
        <f ca="1">Funding!EB25</f>
        <v>0</v>
      </c>
      <c r="EC180" s="236">
        <f ca="1">Funding!EC25</f>
        <v>0</v>
      </c>
      <c r="ED180" s="236">
        <f ca="1">Funding!ED25</f>
        <v>0</v>
      </c>
      <c r="EE180" s="236">
        <f ca="1">Funding!EE25</f>
        <v>0</v>
      </c>
      <c r="EF180" s="236">
        <f ca="1">Funding!EF25</f>
        <v>0</v>
      </c>
      <c r="EG180" s="236">
        <f ca="1">Funding!EG25</f>
        <v>0</v>
      </c>
      <c r="EH180" s="236">
        <f ca="1">Funding!EH25</f>
        <v>0</v>
      </c>
      <c r="EI180" s="236">
        <f ca="1">Funding!EI25</f>
        <v>0</v>
      </c>
      <c r="EJ180" s="236">
        <f ca="1">Funding!EJ25</f>
        <v>0</v>
      </c>
      <c r="EK180" s="236">
        <f ca="1">Funding!EK25</f>
        <v>0</v>
      </c>
      <c r="EL180" s="236">
        <f ca="1">Funding!EL25</f>
        <v>0</v>
      </c>
      <c r="EM180" s="236">
        <f ca="1">Funding!EM25</f>
        <v>0</v>
      </c>
      <c r="EN180" s="236">
        <f ca="1">Funding!EN25</f>
        <v>0</v>
      </c>
      <c r="EO180" s="236">
        <f ca="1">Funding!EO25</f>
        <v>0</v>
      </c>
      <c r="EP180" s="236">
        <f ca="1">Funding!EP25</f>
        <v>0</v>
      </c>
    </row>
    <row r="181" spans="2:146" ht="14.1" customHeight="1">
      <c r="B181" s="30" t="s">
        <v>22</v>
      </c>
      <c r="C181" s="46"/>
      <c r="D181" s="356" t="s">
        <v>97</v>
      </c>
      <c r="E181" s="237">
        <f>SUM(G181:EP181)</f>
        <v>0</v>
      </c>
      <c r="F181" s="237"/>
      <c r="G181" s="237"/>
      <c r="H181" s="237">
        <f>Macro!H27</f>
        <v>0</v>
      </c>
      <c r="I181" s="237">
        <f>Macro!I27</f>
        <v>0</v>
      </c>
      <c r="J181" s="237">
        <f>Macro!J27</f>
        <v>0</v>
      </c>
      <c r="K181" s="237">
        <f>Macro!K27</f>
        <v>0</v>
      </c>
      <c r="L181" s="237">
        <f>Macro!L27</f>
        <v>0</v>
      </c>
      <c r="M181" s="237">
        <f>Macro!M27</f>
        <v>0</v>
      </c>
      <c r="N181" s="237">
        <f>Macro!N27</f>
        <v>0</v>
      </c>
      <c r="O181" s="237">
        <f>Macro!O27</f>
        <v>0</v>
      </c>
      <c r="P181" s="237">
        <f>Macro!P27</f>
        <v>0</v>
      </c>
      <c r="Q181" s="237">
        <f>Macro!Q27</f>
        <v>0</v>
      </c>
      <c r="R181" s="237">
        <f>Macro!R27</f>
        <v>0</v>
      </c>
      <c r="S181" s="237">
        <f>Macro!S27</f>
        <v>0</v>
      </c>
      <c r="T181" s="237">
        <f>Macro!T27</f>
        <v>0</v>
      </c>
      <c r="U181" s="237">
        <f>Macro!U27</f>
        <v>0</v>
      </c>
      <c r="V181" s="237">
        <f>Macro!V27</f>
        <v>0</v>
      </c>
      <c r="W181" s="237">
        <f>Macro!W27</f>
        <v>0</v>
      </c>
      <c r="X181" s="237">
        <f>Macro!X27</f>
        <v>0</v>
      </c>
      <c r="Y181" s="237">
        <f>Macro!Y27</f>
        <v>0</v>
      </c>
      <c r="Z181" s="237">
        <f>Macro!Z27</f>
        <v>0</v>
      </c>
      <c r="AA181" s="237">
        <f>Macro!AA27</f>
        <v>0</v>
      </c>
      <c r="AB181" s="237">
        <f>Macro!AB27</f>
        <v>0</v>
      </c>
      <c r="AC181" s="237">
        <f>Macro!AC27</f>
        <v>0</v>
      </c>
      <c r="AD181" s="237">
        <f>Macro!AD27</f>
        <v>0</v>
      </c>
      <c r="AE181" s="237">
        <f>Macro!AE27</f>
        <v>0</v>
      </c>
      <c r="AF181" s="237">
        <f>Macro!AF27</f>
        <v>0</v>
      </c>
      <c r="AG181" s="237">
        <f>Macro!AG27</f>
        <v>0</v>
      </c>
      <c r="AH181" s="237">
        <f>Macro!AH27</f>
        <v>0</v>
      </c>
      <c r="AI181" s="237">
        <f>Macro!AI27</f>
        <v>0</v>
      </c>
      <c r="AJ181" s="237">
        <f>Macro!AJ27</f>
        <v>0</v>
      </c>
      <c r="AK181" s="237">
        <f>Macro!AK27</f>
        <v>0</v>
      </c>
      <c r="AL181" s="237">
        <f>Macro!AL27</f>
        <v>0</v>
      </c>
      <c r="AM181" s="237">
        <f>Macro!AM27</f>
        <v>0</v>
      </c>
      <c r="AN181" s="237">
        <f>Macro!AN27</f>
        <v>0</v>
      </c>
      <c r="AO181" s="237">
        <f>Macro!AO27</f>
        <v>0</v>
      </c>
      <c r="AP181" s="237">
        <f>Macro!AP27</f>
        <v>0</v>
      </c>
      <c r="AQ181" s="237">
        <f>Macro!AQ27</f>
        <v>0</v>
      </c>
      <c r="AR181" s="237">
        <f>Macro!AR27</f>
        <v>0</v>
      </c>
      <c r="AS181" s="237">
        <f>Macro!AS27</f>
        <v>0</v>
      </c>
      <c r="AT181" s="237">
        <f>Macro!AT27</f>
        <v>0</v>
      </c>
      <c r="AU181" s="237">
        <f>Macro!AU27</f>
        <v>0</v>
      </c>
      <c r="AV181" s="237">
        <f>Macro!AV27</f>
        <v>0</v>
      </c>
      <c r="AW181" s="237">
        <f>Macro!AW27</f>
        <v>0</v>
      </c>
      <c r="AX181" s="237">
        <f>Macro!AX27</f>
        <v>0</v>
      </c>
      <c r="AY181" s="237">
        <f>Macro!AY27</f>
        <v>0</v>
      </c>
      <c r="AZ181" s="237">
        <f>Macro!AZ27</f>
        <v>0</v>
      </c>
      <c r="BA181" s="237">
        <f>Macro!BA27</f>
        <v>0</v>
      </c>
      <c r="BB181" s="237">
        <f>Macro!BB27</f>
        <v>0</v>
      </c>
      <c r="BC181" s="237">
        <f>Macro!BC27</f>
        <v>0</v>
      </c>
      <c r="BD181" s="237">
        <f>Macro!BD27</f>
        <v>0</v>
      </c>
      <c r="BE181" s="237">
        <f>Macro!BE27</f>
        <v>0</v>
      </c>
      <c r="BF181" s="237">
        <f>Macro!BF27</f>
        <v>0</v>
      </c>
      <c r="BG181" s="237">
        <f>Macro!BG27</f>
        <v>0</v>
      </c>
      <c r="BH181" s="237">
        <f>Macro!BH27</f>
        <v>0</v>
      </c>
      <c r="BI181" s="237">
        <f>Macro!BI27</f>
        <v>0</v>
      </c>
      <c r="BJ181" s="237">
        <f>Macro!BJ27</f>
        <v>0</v>
      </c>
      <c r="BK181" s="237">
        <f>Macro!BK27</f>
        <v>0</v>
      </c>
      <c r="BL181" s="237">
        <f>Macro!BL27</f>
        <v>0</v>
      </c>
      <c r="BM181" s="237">
        <f>Macro!BM27</f>
        <v>0</v>
      </c>
      <c r="BN181" s="237">
        <f>Macro!BN27</f>
        <v>0</v>
      </c>
      <c r="BO181" s="237">
        <f>Macro!BO27</f>
        <v>0</v>
      </c>
      <c r="BP181" s="237">
        <f>Macro!BP27</f>
        <v>0</v>
      </c>
      <c r="BQ181" s="237">
        <f>Macro!BQ27</f>
        <v>0</v>
      </c>
      <c r="BR181" s="237">
        <f>Macro!BR27</f>
        <v>0</v>
      </c>
      <c r="BS181" s="237">
        <f>Macro!BS27</f>
        <v>0</v>
      </c>
      <c r="BT181" s="237">
        <f>Macro!BT27</f>
        <v>0</v>
      </c>
      <c r="BU181" s="237">
        <f>Macro!BU27</f>
        <v>0</v>
      </c>
      <c r="BV181" s="237">
        <f>Macro!BV27</f>
        <v>0</v>
      </c>
      <c r="BW181" s="237">
        <f>Macro!BW27</f>
        <v>0</v>
      </c>
      <c r="BX181" s="237">
        <f>Macro!BX27</f>
        <v>0</v>
      </c>
      <c r="BY181" s="237">
        <f>Macro!BY27</f>
        <v>0</v>
      </c>
      <c r="BZ181" s="237">
        <f>Macro!BZ27</f>
        <v>0</v>
      </c>
      <c r="CA181" s="237">
        <f>Macro!CA27</f>
        <v>0</v>
      </c>
      <c r="CB181" s="237">
        <f>Macro!CB27</f>
        <v>0</v>
      </c>
      <c r="CC181" s="237">
        <f>Macro!CC27</f>
        <v>0</v>
      </c>
      <c r="CD181" s="237">
        <f>Macro!CD27</f>
        <v>0</v>
      </c>
      <c r="CE181" s="237">
        <f>Macro!CE27</f>
        <v>0</v>
      </c>
      <c r="CF181" s="237">
        <f>Macro!CF27</f>
        <v>0</v>
      </c>
      <c r="CG181" s="237">
        <f>Macro!CG27</f>
        <v>0</v>
      </c>
      <c r="CH181" s="237">
        <f>Macro!CH27</f>
        <v>0</v>
      </c>
      <c r="CI181" s="237">
        <f>Macro!CI27</f>
        <v>0</v>
      </c>
      <c r="CJ181" s="237">
        <f>Macro!CJ27</f>
        <v>0</v>
      </c>
      <c r="CK181" s="237">
        <f>Macro!CK27</f>
        <v>0</v>
      </c>
      <c r="CL181" s="237">
        <f>Macro!CL27</f>
        <v>0</v>
      </c>
      <c r="CM181" s="237">
        <f>Macro!CM27</f>
        <v>0</v>
      </c>
      <c r="CN181" s="237">
        <f>Macro!CN27</f>
        <v>0</v>
      </c>
      <c r="CO181" s="237">
        <f>Macro!CO27</f>
        <v>0</v>
      </c>
      <c r="CP181" s="237">
        <f>Macro!CP27</f>
        <v>0</v>
      </c>
      <c r="CQ181" s="237">
        <f>Macro!CQ27</f>
        <v>0</v>
      </c>
      <c r="CR181" s="237">
        <f>Macro!CR27</f>
        <v>0</v>
      </c>
      <c r="CS181" s="237">
        <f>Macro!CS27</f>
        <v>0</v>
      </c>
      <c r="CT181" s="237">
        <f>Macro!CT27</f>
        <v>0</v>
      </c>
      <c r="CU181" s="237">
        <f>Macro!CU27</f>
        <v>0</v>
      </c>
      <c r="CV181" s="237">
        <f>Macro!CV27</f>
        <v>0</v>
      </c>
      <c r="CW181" s="237">
        <f>Macro!CW27</f>
        <v>0</v>
      </c>
      <c r="CX181" s="237">
        <f>Macro!CX27</f>
        <v>0</v>
      </c>
      <c r="CY181" s="237">
        <f>Macro!CY27</f>
        <v>0</v>
      </c>
      <c r="CZ181" s="237">
        <f>Macro!CZ27</f>
        <v>0</v>
      </c>
      <c r="DA181" s="237">
        <f>Macro!DA27</f>
        <v>0</v>
      </c>
      <c r="DB181" s="237">
        <f>Macro!DB27</f>
        <v>0</v>
      </c>
      <c r="DC181" s="237">
        <f>Macro!DC27</f>
        <v>0</v>
      </c>
      <c r="DD181" s="237">
        <f>Macro!DD27</f>
        <v>0</v>
      </c>
      <c r="DE181" s="237">
        <f>Macro!DE27</f>
        <v>0</v>
      </c>
      <c r="DF181" s="237">
        <f>Macro!DF27</f>
        <v>0</v>
      </c>
      <c r="DG181" s="237">
        <f>Macro!DG27</f>
        <v>0</v>
      </c>
      <c r="DH181" s="237">
        <f>Macro!DH27</f>
        <v>0</v>
      </c>
      <c r="DI181" s="237">
        <f>Macro!DI27</f>
        <v>0</v>
      </c>
      <c r="DJ181" s="237">
        <f>Macro!DJ27</f>
        <v>0</v>
      </c>
      <c r="DK181" s="237">
        <f>Macro!DK27</f>
        <v>0</v>
      </c>
      <c r="DL181" s="237">
        <f>Macro!DL27</f>
        <v>0</v>
      </c>
      <c r="DM181" s="237">
        <f>Macro!DM27</f>
        <v>0</v>
      </c>
      <c r="DN181" s="237">
        <f>Macro!DN27</f>
        <v>0</v>
      </c>
      <c r="DO181" s="237">
        <f>Macro!DO27</f>
        <v>0</v>
      </c>
      <c r="DP181" s="237">
        <f>Macro!DP27</f>
        <v>0</v>
      </c>
      <c r="DQ181" s="237">
        <f>Macro!DQ27</f>
        <v>0</v>
      </c>
      <c r="DR181" s="237">
        <f>Macro!DR27</f>
        <v>0</v>
      </c>
      <c r="DS181" s="237">
        <f>Macro!DS27</f>
        <v>0</v>
      </c>
      <c r="DT181" s="237">
        <f>Macro!DT27</f>
        <v>0</v>
      </c>
      <c r="DU181" s="237">
        <f>Macro!DU27</f>
        <v>0</v>
      </c>
      <c r="DV181" s="237">
        <f>Macro!DV27</f>
        <v>0</v>
      </c>
      <c r="DW181" s="237">
        <f>Macro!DW27</f>
        <v>0</v>
      </c>
      <c r="DX181" s="237">
        <f>Macro!DX27</f>
        <v>0</v>
      </c>
      <c r="DY181" s="237">
        <f>Macro!DY27</f>
        <v>0</v>
      </c>
      <c r="DZ181" s="237">
        <f>Macro!DZ27</f>
        <v>0</v>
      </c>
      <c r="EA181" s="237">
        <f>Macro!EA27</f>
        <v>0</v>
      </c>
      <c r="EB181" s="237">
        <f>Macro!EB27</f>
        <v>0</v>
      </c>
      <c r="EC181" s="237">
        <f>Macro!EC27</f>
        <v>0</v>
      </c>
      <c r="ED181" s="237">
        <f>Macro!ED27</f>
        <v>0</v>
      </c>
      <c r="EE181" s="237">
        <f>Macro!EE27</f>
        <v>0</v>
      </c>
      <c r="EF181" s="237">
        <f>Macro!EF27</f>
        <v>0</v>
      </c>
      <c r="EG181" s="237">
        <f>Macro!EG27</f>
        <v>0</v>
      </c>
      <c r="EH181" s="237">
        <f>Macro!EH27</f>
        <v>0</v>
      </c>
      <c r="EI181" s="237">
        <f>Macro!EI27</f>
        <v>0</v>
      </c>
      <c r="EJ181" s="237">
        <f>Macro!EJ27</f>
        <v>0</v>
      </c>
      <c r="EK181" s="237">
        <f>Macro!EK27</f>
        <v>0</v>
      </c>
      <c r="EL181" s="237">
        <f>Macro!EL27</f>
        <v>0</v>
      </c>
      <c r="EM181" s="237">
        <f>Macro!EM27</f>
        <v>0</v>
      </c>
      <c r="EN181" s="237">
        <f>Macro!EN27</f>
        <v>0</v>
      </c>
      <c r="EO181" s="237">
        <f>Macro!EO27</f>
        <v>0</v>
      </c>
      <c r="EP181" s="237">
        <f>Macro!EP27</f>
        <v>0</v>
      </c>
    </row>
    <row r="182" spans="2:146" ht="14.1" customHeight="1">
      <c r="B182" s="20" t="s">
        <v>23</v>
      </c>
      <c r="D182" s="306" t="s">
        <v>97</v>
      </c>
      <c r="E182" s="71"/>
      <c r="F182" s="71"/>
      <c r="G182" s="71"/>
      <c r="H182" s="71">
        <f t="shared" ref="H182:J182" ca="1" si="2097">H179+H180-H181</f>
        <v>0</v>
      </c>
      <c r="I182" s="71">
        <f t="shared" ca="1" si="2097"/>
        <v>0</v>
      </c>
      <c r="J182" s="71">
        <f t="shared" ca="1" si="2097"/>
        <v>0</v>
      </c>
      <c r="K182" s="71">
        <f t="shared" ref="K182:V182" ca="1" si="2098">K179+K180-K181</f>
        <v>0</v>
      </c>
      <c r="L182" s="71">
        <f t="shared" ca="1" si="2098"/>
        <v>15000</v>
      </c>
      <c r="M182" s="71">
        <f t="shared" ca="1" si="2098"/>
        <v>15000</v>
      </c>
      <c r="N182" s="71">
        <f t="shared" ca="1" si="2098"/>
        <v>15000</v>
      </c>
      <c r="O182" s="71">
        <f t="shared" ca="1" si="2098"/>
        <v>15000</v>
      </c>
      <c r="P182" s="71">
        <f t="shared" ca="1" si="2098"/>
        <v>15000</v>
      </c>
      <c r="Q182" s="71">
        <f t="shared" ca="1" si="2098"/>
        <v>15000</v>
      </c>
      <c r="R182" s="71">
        <f t="shared" ca="1" si="2098"/>
        <v>15000</v>
      </c>
      <c r="S182" s="71">
        <f t="shared" ca="1" si="2098"/>
        <v>15000</v>
      </c>
      <c r="T182" s="71">
        <f t="shared" ca="1" si="2098"/>
        <v>15000</v>
      </c>
      <c r="U182" s="71">
        <f t="shared" ca="1" si="2098"/>
        <v>15000</v>
      </c>
      <c r="V182" s="71">
        <f t="shared" ca="1" si="2098"/>
        <v>15000</v>
      </c>
      <c r="W182" s="71">
        <f t="shared" ref="W182:BR182" ca="1" si="2099">W179+W180-W181</f>
        <v>15000</v>
      </c>
      <c r="X182" s="71">
        <f t="shared" ca="1" si="2099"/>
        <v>15000</v>
      </c>
      <c r="Y182" s="71">
        <f t="shared" ca="1" si="2099"/>
        <v>15000</v>
      </c>
      <c r="Z182" s="71">
        <f t="shared" ca="1" si="2099"/>
        <v>15000</v>
      </c>
      <c r="AA182" s="71">
        <f t="shared" ca="1" si="2099"/>
        <v>15000</v>
      </c>
      <c r="AB182" s="71">
        <f t="shared" ca="1" si="2099"/>
        <v>15000</v>
      </c>
      <c r="AC182" s="71">
        <f t="shared" ca="1" si="2099"/>
        <v>15000</v>
      </c>
      <c r="AD182" s="71">
        <f t="shared" ca="1" si="2099"/>
        <v>15000</v>
      </c>
      <c r="AE182" s="71">
        <f t="shared" ca="1" si="2099"/>
        <v>15000</v>
      </c>
      <c r="AF182" s="71">
        <f t="shared" ca="1" si="2099"/>
        <v>15000</v>
      </c>
      <c r="AG182" s="71">
        <f t="shared" ca="1" si="2099"/>
        <v>15000</v>
      </c>
      <c r="AH182" s="71">
        <f t="shared" ca="1" si="2099"/>
        <v>15000</v>
      </c>
      <c r="AI182" s="71">
        <f t="shared" ca="1" si="2099"/>
        <v>15000</v>
      </c>
      <c r="AJ182" s="71">
        <f t="shared" ca="1" si="2099"/>
        <v>15000</v>
      </c>
      <c r="AK182" s="71">
        <f t="shared" ca="1" si="2099"/>
        <v>15000</v>
      </c>
      <c r="AL182" s="71">
        <f t="shared" ca="1" si="2099"/>
        <v>15000</v>
      </c>
      <c r="AM182" s="71">
        <f t="shared" ca="1" si="2099"/>
        <v>15000</v>
      </c>
      <c r="AN182" s="71">
        <f t="shared" ca="1" si="2099"/>
        <v>15000</v>
      </c>
      <c r="AO182" s="71">
        <f t="shared" ca="1" si="2099"/>
        <v>15000</v>
      </c>
      <c r="AP182" s="71">
        <f t="shared" ca="1" si="2099"/>
        <v>15000</v>
      </c>
      <c r="AQ182" s="71">
        <f t="shared" ca="1" si="2099"/>
        <v>15000</v>
      </c>
      <c r="AR182" s="71">
        <f t="shared" ca="1" si="2099"/>
        <v>15000</v>
      </c>
      <c r="AS182" s="71">
        <f t="shared" ca="1" si="2099"/>
        <v>15000</v>
      </c>
      <c r="AT182" s="71">
        <f t="shared" ca="1" si="2099"/>
        <v>15000</v>
      </c>
      <c r="AU182" s="71">
        <f t="shared" ca="1" si="2099"/>
        <v>15000</v>
      </c>
      <c r="AV182" s="71">
        <f t="shared" ca="1" si="2099"/>
        <v>15000</v>
      </c>
      <c r="AW182" s="71">
        <f t="shared" ca="1" si="2099"/>
        <v>15000</v>
      </c>
      <c r="AX182" s="71">
        <f t="shared" ca="1" si="2099"/>
        <v>15000</v>
      </c>
      <c r="AY182" s="71">
        <f t="shared" ca="1" si="2099"/>
        <v>15000</v>
      </c>
      <c r="AZ182" s="71">
        <f t="shared" ca="1" si="2099"/>
        <v>15000</v>
      </c>
      <c r="BA182" s="71">
        <f t="shared" ca="1" si="2099"/>
        <v>15000</v>
      </c>
      <c r="BB182" s="71">
        <f t="shared" ca="1" si="2099"/>
        <v>15000</v>
      </c>
      <c r="BC182" s="71">
        <f t="shared" ca="1" si="2099"/>
        <v>15000</v>
      </c>
      <c r="BD182" s="71">
        <f t="shared" ca="1" si="2099"/>
        <v>15000</v>
      </c>
      <c r="BE182" s="71">
        <f t="shared" ca="1" si="2099"/>
        <v>15000</v>
      </c>
      <c r="BF182" s="71">
        <f t="shared" ca="1" si="2099"/>
        <v>15000</v>
      </c>
      <c r="BG182" s="71">
        <f t="shared" ca="1" si="2099"/>
        <v>15000</v>
      </c>
      <c r="BH182" s="71">
        <f t="shared" ca="1" si="2099"/>
        <v>15000</v>
      </c>
      <c r="BI182" s="71">
        <f t="shared" ca="1" si="2099"/>
        <v>15000</v>
      </c>
      <c r="BJ182" s="71">
        <f t="shared" ca="1" si="2099"/>
        <v>15000</v>
      </c>
      <c r="BK182" s="71">
        <f t="shared" ca="1" si="2099"/>
        <v>15000</v>
      </c>
      <c r="BL182" s="71">
        <f t="shared" ca="1" si="2099"/>
        <v>15000</v>
      </c>
      <c r="BM182" s="71">
        <f t="shared" ca="1" si="2099"/>
        <v>15000</v>
      </c>
      <c r="BN182" s="71">
        <f t="shared" ca="1" si="2099"/>
        <v>15000</v>
      </c>
      <c r="BO182" s="71">
        <f t="shared" ca="1" si="2099"/>
        <v>15000</v>
      </c>
      <c r="BP182" s="71">
        <f t="shared" ca="1" si="2099"/>
        <v>15000</v>
      </c>
      <c r="BQ182" s="71">
        <f t="shared" ca="1" si="2099"/>
        <v>15000</v>
      </c>
      <c r="BR182" s="71">
        <f t="shared" ca="1" si="2099"/>
        <v>15000</v>
      </c>
      <c r="BS182" s="71">
        <f t="shared" ref="BS182:CT182" ca="1" si="2100">BS179+BS180-BS181</f>
        <v>15000</v>
      </c>
      <c r="BT182" s="71">
        <f t="shared" ca="1" si="2100"/>
        <v>15000</v>
      </c>
      <c r="BU182" s="71">
        <f t="shared" ca="1" si="2100"/>
        <v>15000</v>
      </c>
      <c r="BV182" s="71">
        <f t="shared" ca="1" si="2100"/>
        <v>15000</v>
      </c>
      <c r="BW182" s="71">
        <f t="shared" ca="1" si="2100"/>
        <v>15000</v>
      </c>
      <c r="BX182" s="71">
        <f t="shared" ca="1" si="2100"/>
        <v>15000</v>
      </c>
      <c r="BY182" s="71">
        <f t="shared" ca="1" si="2100"/>
        <v>15000</v>
      </c>
      <c r="BZ182" s="71">
        <f t="shared" ca="1" si="2100"/>
        <v>15000</v>
      </c>
      <c r="CA182" s="71">
        <f t="shared" ca="1" si="2100"/>
        <v>15000</v>
      </c>
      <c r="CB182" s="71">
        <f t="shared" ca="1" si="2100"/>
        <v>15000</v>
      </c>
      <c r="CC182" s="71">
        <f t="shared" ca="1" si="2100"/>
        <v>15000</v>
      </c>
      <c r="CD182" s="71">
        <f t="shared" ca="1" si="2100"/>
        <v>15000</v>
      </c>
      <c r="CE182" s="71">
        <f t="shared" ca="1" si="2100"/>
        <v>15000</v>
      </c>
      <c r="CF182" s="71">
        <f t="shared" ca="1" si="2100"/>
        <v>15000</v>
      </c>
      <c r="CG182" s="71">
        <f t="shared" ca="1" si="2100"/>
        <v>15000</v>
      </c>
      <c r="CH182" s="71">
        <f t="shared" ca="1" si="2100"/>
        <v>15000</v>
      </c>
      <c r="CI182" s="71">
        <f t="shared" ca="1" si="2100"/>
        <v>15000</v>
      </c>
      <c r="CJ182" s="71">
        <f t="shared" ca="1" si="2100"/>
        <v>15000</v>
      </c>
      <c r="CK182" s="71">
        <f t="shared" ca="1" si="2100"/>
        <v>15000</v>
      </c>
      <c r="CL182" s="71">
        <f t="shared" ca="1" si="2100"/>
        <v>15000</v>
      </c>
      <c r="CM182" s="71">
        <f t="shared" ca="1" si="2100"/>
        <v>15000</v>
      </c>
      <c r="CN182" s="71">
        <f t="shared" ca="1" si="2100"/>
        <v>15000</v>
      </c>
      <c r="CO182" s="71">
        <f t="shared" ca="1" si="2100"/>
        <v>15000</v>
      </c>
      <c r="CP182" s="71">
        <f t="shared" ca="1" si="2100"/>
        <v>15000</v>
      </c>
      <c r="CQ182" s="71">
        <f t="shared" ca="1" si="2100"/>
        <v>15000</v>
      </c>
      <c r="CR182" s="71">
        <f t="shared" ca="1" si="2100"/>
        <v>15000</v>
      </c>
      <c r="CS182" s="71">
        <f t="shared" ca="1" si="2100"/>
        <v>15000</v>
      </c>
      <c r="CT182" s="71">
        <f t="shared" ca="1" si="2100"/>
        <v>0</v>
      </c>
      <c r="CU182" s="71">
        <f t="shared" ref="CU182:DG182" ca="1" si="2101">CU179+CU180-CU181</f>
        <v>0</v>
      </c>
      <c r="CV182" s="71">
        <f t="shared" ca="1" si="2101"/>
        <v>0</v>
      </c>
      <c r="CW182" s="71">
        <f t="shared" ca="1" si="2101"/>
        <v>0</v>
      </c>
      <c r="CX182" s="71">
        <f t="shared" ca="1" si="2101"/>
        <v>0</v>
      </c>
      <c r="CY182" s="71">
        <f t="shared" ca="1" si="2101"/>
        <v>0</v>
      </c>
      <c r="CZ182" s="71">
        <f t="shared" ca="1" si="2101"/>
        <v>0</v>
      </c>
      <c r="DA182" s="71">
        <f t="shared" ca="1" si="2101"/>
        <v>0</v>
      </c>
      <c r="DB182" s="71">
        <f t="shared" ca="1" si="2101"/>
        <v>0</v>
      </c>
      <c r="DC182" s="71">
        <f t="shared" ca="1" si="2101"/>
        <v>0</v>
      </c>
      <c r="DD182" s="71">
        <f t="shared" ca="1" si="2101"/>
        <v>0</v>
      </c>
      <c r="DE182" s="71">
        <f t="shared" ca="1" si="2101"/>
        <v>0</v>
      </c>
      <c r="DF182" s="71">
        <f t="shared" ca="1" si="2101"/>
        <v>0</v>
      </c>
      <c r="DG182" s="71">
        <f t="shared" ca="1" si="2101"/>
        <v>0</v>
      </c>
      <c r="DH182" s="71">
        <f t="shared" ref="DH182:EP182" ca="1" si="2102">DH179+DH180-DH181</f>
        <v>0</v>
      </c>
      <c r="DI182" s="71">
        <f t="shared" ca="1" si="2102"/>
        <v>0</v>
      </c>
      <c r="DJ182" s="71">
        <f t="shared" ca="1" si="2102"/>
        <v>0</v>
      </c>
      <c r="DK182" s="71">
        <f t="shared" ca="1" si="2102"/>
        <v>0</v>
      </c>
      <c r="DL182" s="71">
        <f t="shared" ca="1" si="2102"/>
        <v>0</v>
      </c>
      <c r="DM182" s="71">
        <f t="shared" ca="1" si="2102"/>
        <v>0</v>
      </c>
      <c r="DN182" s="71">
        <f t="shared" ca="1" si="2102"/>
        <v>0</v>
      </c>
      <c r="DO182" s="71">
        <f t="shared" ca="1" si="2102"/>
        <v>0</v>
      </c>
      <c r="DP182" s="71">
        <f t="shared" ca="1" si="2102"/>
        <v>0</v>
      </c>
      <c r="DQ182" s="71">
        <f t="shared" ca="1" si="2102"/>
        <v>0</v>
      </c>
      <c r="DR182" s="71">
        <f t="shared" ca="1" si="2102"/>
        <v>0</v>
      </c>
      <c r="DS182" s="71">
        <f t="shared" ca="1" si="2102"/>
        <v>0</v>
      </c>
      <c r="DT182" s="71">
        <f t="shared" ca="1" si="2102"/>
        <v>0</v>
      </c>
      <c r="DU182" s="71">
        <f t="shared" ca="1" si="2102"/>
        <v>0</v>
      </c>
      <c r="DV182" s="71">
        <f t="shared" ca="1" si="2102"/>
        <v>0</v>
      </c>
      <c r="DW182" s="71">
        <f t="shared" ca="1" si="2102"/>
        <v>0</v>
      </c>
      <c r="DX182" s="71">
        <f t="shared" ca="1" si="2102"/>
        <v>0</v>
      </c>
      <c r="DY182" s="71">
        <f t="shared" ca="1" si="2102"/>
        <v>0</v>
      </c>
      <c r="DZ182" s="71">
        <f t="shared" ca="1" si="2102"/>
        <v>0</v>
      </c>
      <c r="EA182" s="71">
        <f t="shared" ca="1" si="2102"/>
        <v>0</v>
      </c>
      <c r="EB182" s="71">
        <f t="shared" ca="1" si="2102"/>
        <v>0</v>
      </c>
      <c r="EC182" s="71">
        <f t="shared" ca="1" si="2102"/>
        <v>0</v>
      </c>
      <c r="ED182" s="71">
        <f t="shared" ca="1" si="2102"/>
        <v>0</v>
      </c>
      <c r="EE182" s="71">
        <f t="shared" ca="1" si="2102"/>
        <v>0</v>
      </c>
      <c r="EF182" s="71">
        <f t="shared" ca="1" si="2102"/>
        <v>0</v>
      </c>
      <c r="EG182" s="71">
        <f t="shared" ca="1" si="2102"/>
        <v>0</v>
      </c>
      <c r="EH182" s="71">
        <f t="shared" ca="1" si="2102"/>
        <v>0</v>
      </c>
      <c r="EI182" s="71">
        <f t="shared" ca="1" si="2102"/>
        <v>0</v>
      </c>
      <c r="EJ182" s="71">
        <f t="shared" ca="1" si="2102"/>
        <v>0</v>
      </c>
      <c r="EK182" s="71">
        <f t="shared" ca="1" si="2102"/>
        <v>0</v>
      </c>
      <c r="EL182" s="71">
        <f t="shared" ca="1" si="2102"/>
        <v>0</v>
      </c>
      <c r="EM182" s="71">
        <f t="shared" ca="1" si="2102"/>
        <v>0</v>
      </c>
      <c r="EN182" s="71">
        <f t="shared" ca="1" si="2102"/>
        <v>0</v>
      </c>
      <c r="EO182" s="71">
        <f t="shared" ca="1" si="2102"/>
        <v>0</v>
      </c>
      <c r="EP182" s="71">
        <f t="shared" ca="1" si="2102"/>
        <v>0</v>
      </c>
    </row>
    <row r="183" spans="2:146" ht="14.1" customHeight="1">
      <c r="B183" s="20"/>
      <c r="C183" s="20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  <c r="AX183" s="68"/>
      <c r="AY183" s="68"/>
      <c r="AZ183" s="68"/>
      <c r="BA183" s="68"/>
      <c r="BB183" s="68"/>
      <c r="BC183" s="68"/>
      <c r="BD183" s="68"/>
      <c r="BE183" s="68"/>
      <c r="BF183" s="68"/>
      <c r="BG183" s="68"/>
      <c r="BH183" s="68"/>
      <c r="BI183" s="68"/>
      <c r="BJ183" s="68"/>
      <c r="BK183" s="68"/>
      <c r="BL183" s="68"/>
      <c r="BM183" s="68"/>
      <c r="BN183" s="68"/>
      <c r="BO183" s="68"/>
      <c r="BP183" s="68"/>
      <c r="BQ183" s="68"/>
      <c r="BR183" s="68"/>
      <c r="BS183" s="68"/>
      <c r="BT183" s="68"/>
      <c r="BU183" s="68"/>
      <c r="BV183" s="68"/>
      <c r="BW183" s="68"/>
      <c r="BX183" s="68"/>
      <c r="BY183" s="68"/>
      <c r="BZ183" s="68"/>
      <c r="CA183" s="68"/>
      <c r="CB183" s="68"/>
      <c r="CC183" s="68"/>
      <c r="CD183" s="68"/>
      <c r="CE183" s="68"/>
      <c r="CF183" s="68"/>
      <c r="CG183" s="68"/>
      <c r="CH183" s="68"/>
      <c r="CI183" s="68"/>
      <c r="CJ183" s="68"/>
      <c r="CK183" s="68"/>
      <c r="CL183" s="68"/>
      <c r="CM183" s="68"/>
      <c r="CN183" s="68"/>
      <c r="CO183" s="68"/>
      <c r="CP183" s="68"/>
      <c r="CQ183" s="68"/>
      <c r="CR183" s="68"/>
      <c r="CS183" s="68"/>
      <c r="CT183" s="68"/>
      <c r="CU183" s="68"/>
      <c r="CV183" s="68"/>
      <c r="CW183" s="68"/>
      <c r="CX183" s="68"/>
      <c r="CY183" s="68"/>
      <c r="CZ183" s="68"/>
      <c r="DA183" s="68"/>
      <c r="DB183" s="68"/>
      <c r="DC183" s="68"/>
      <c r="DD183" s="68"/>
      <c r="DE183" s="68"/>
      <c r="DF183" s="68"/>
      <c r="DG183" s="68"/>
      <c r="DH183" s="68"/>
      <c r="DI183" s="68"/>
      <c r="DJ183" s="68"/>
      <c r="DK183" s="68"/>
      <c r="DL183" s="68"/>
      <c r="DM183" s="68"/>
      <c r="DN183" s="68"/>
      <c r="DO183" s="68"/>
      <c r="DP183" s="68"/>
      <c r="DQ183" s="68"/>
      <c r="DR183" s="68"/>
      <c r="DS183" s="68"/>
      <c r="DT183" s="68"/>
      <c r="DU183" s="68"/>
      <c r="DV183" s="68"/>
      <c r="DW183" s="68"/>
      <c r="DX183" s="68"/>
      <c r="DY183" s="68"/>
      <c r="DZ183" s="68"/>
      <c r="EA183" s="68"/>
      <c r="EB183" s="68"/>
      <c r="EC183" s="68"/>
      <c r="ED183" s="68"/>
      <c r="EE183" s="68"/>
      <c r="EF183" s="68"/>
      <c r="EG183" s="68"/>
      <c r="EH183" s="68"/>
      <c r="EI183" s="68"/>
      <c r="EJ183" s="68"/>
      <c r="EK183" s="68"/>
      <c r="EL183" s="68"/>
      <c r="EM183" s="68"/>
      <c r="EN183" s="68"/>
      <c r="EO183" s="68"/>
      <c r="EP183" s="68"/>
    </row>
    <row r="184" spans="2:146" ht="14.1" customHeight="1">
      <c r="B184" s="20"/>
      <c r="C184" s="20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  <c r="AX184" s="68"/>
      <c r="AY184" s="68"/>
      <c r="AZ184" s="68"/>
      <c r="BA184" s="68"/>
      <c r="BB184" s="68"/>
      <c r="BC184" s="68"/>
      <c r="BD184" s="68"/>
      <c r="BE184" s="68"/>
      <c r="BF184" s="68"/>
      <c r="BG184" s="68"/>
      <c r="BH184" s="68"/>
      <c r="BI184" s="68"/>
      <c r="BJ184" s="68"/>
      <c r="BK184" s="68"/>
      <c r="BL184" s="68"/>
      <c r="BM184" s="68"/>
      <c r="BN184" s="68"/>
      <c r="BO184" s="68"/>
      <c r="BP184" s="68"/>
      <c r="BQ184" s="68"/>
      <c r="BR184" s="68"/>
      <c r="BS184" s="68"/>
      <c r="BT184" s="68"/>
      <c r="BU184" s="68"/>
      <c r="BV184" s="68"/>
      <c r="BW184" s="68"/>
      <c r="BX184" s="68"/>
      <c r="BY184" s="68"/>
      <c r="BZ184" s="68"/>
      <c r="CA184" s="68"/>
      <c r="CB184" s="68"/>
      <c r="CC184" s="68"/>
      <c r="CD184" s="68"/>
      <c r="CE184" s="68"/>
      <c r="CF184" s="68"/>
      <c r="CG184" s="68"/>
      <c r="CH184" s="68"/>
      <c r="CI184" s="68"/>
      <c r="CJ184" s="68"/>
      <c r="CK184" s="68"/>
      <c r="CL184" s="68"/>
      <c r="CM184" s="68"/>
      <c r="CN184" s="68"/>
      <c r="CO184" s="68"/>
      <c r="CP184" s="68"/>
      <c r="CQ184" s="68"/>
      <c r="CR184" s="68"/>
      <c r="CS184" s="68"/>
      <c r="CT184" s="68"/>
      <c r="CU184" s="68"/>
      <c r="CV184" s="68"/>
      <c r="CW184" s="68"/>
      <c r="CX184" s="68"/>
      <c r="CY184" s="68"/>
      <c r="CZ184" s="68"/>
      <c r="DA184" s="68"/>
      <c r="DB184" s="68"/>
      <c r="DC184" s="68"/>
      <c r="DD184" s="68"/>
      <c r="DE184" s="68"/>
      <c r="DF184" s="68"/>
      <c r="DG184" s="68"/>
      <c r="DH184" s="68"/>
      <c r="DI184" s="68"/>
      <c r="DJ184" s="68"/>
      <c r="DK184" s="68"/>
      <c r="DL184" s="68"/>
      <c r="DM184" s="68"/>
      <c r="DN184" s="68"/>
      <c r="DO184" s="68"/>
      <c r="DP184" s="68"/>
      <c r="DQ184" s="68"/>
      <c r="DR184" s="68"/>
      <c r="DS184" s="68"/>
      <c r="DT184" s="68"/>
      <c r="DU184" s="68"/>
      <c r="DV184" s="68"/>
      <c r="DW184" s="68"/>
      <c r="DX184" s="68"/>
      <c r="DY184" s="68"/>
      <c r="DZ184" s="68"/>
      <c r="EA184" s="68"/>
      <c r="EB184" s="68"/>
      <c r="EC184" s="68"/>
      <c r="ED184" s="68"/>
      <c r="EE184" s="68"/>
      <c r="EF184" s="68"/>
      <c r="EG184" s="68"/>
      <c r="EH184" s="68"/>
      <c r="EI184" s="68"/>
      <c r="EJ184" s="68"/>
      <c r="EK184" s="68"/>
      <c r="EL184" s="68"/>
      <c r="EM184" s="68"/>
      <c r="EN184" s="68"/>
      <c r="EO184" s="68"/>
      <c r="EP184" s="68"/>
    </row>
    <row r="185" spans="2:146" ht="14.1" customHeight="1">
      <c r="B185" s="151" t="s">
        <v>865</v>
      </c>
      <c r="C185" s="20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  <c r="AZ185" s="68"/>
      <c r="BA185" s="68"/>
      <c r="BB185" s="68"/>
      <c r="BC185" s="68"/>
      <c r="BD185" s="68"/>
      <c r="BE185" s="68"/>
      <c r="BF185" s="68"/>
      <c r="BG185" s="68"/>
      <c r="BH185" s="68"/>
      <c r="BI185" s="68"/>
      <c r="BJ185" s="68"/>
      <c r="BK185" s="68"/>
      <c r="BL185" s="68"/>
      <c r="BM185" s="68"/>
      <c r="BN185" s="68"/>
      <c r="BO185" s="68"/>
      <c r="BP185" s="68"/>
      <c r="BQ185" s="68"/>
      <c r="BR185" s="68"/>
      <c r="BS185" s="68"/>
      <c r="BT185" s="68"/>
      <c r="BU185" s="68"/>
      <c r="BV185" s="68"/>
      <c r="BW185" s="68"/>
      <c r="BX185" s="68"/>
      <c r="BY185" s="68"/>
      <c r="BZ185" s="68"/>
      <c r="CA185" s="68"/>
      <c r="CB185" s="68"/>
      <c r="CC185" s="68"/>
      <c r="CD185" s="68"/>
      <c r="CE185" s="68"/>
      <c r="CF185" s="68"/>
      <c r="CG185" s="68"/>
      <c r="CH185" s="68"/>
      <c r="CI185" s="68"/>
      <c r="CJ185" s="68"/>
      <c r="CK185" s="68"/>
      <c r="CL185" s="68"/>
      <c r="CM185" s="68"/>
      <c r="CN185" s="68"/>
      <c r="CO185" s="68"/>
      <c r="CP185" s="68"/>
      <c r="CQ185" s="68"/>
      <c r="CR185" s="68"/>
      <c r="CS185" s="68"/>
      <c r="CT185" s="68"/>
      <c r="CU185" s="68"/>
      <c r="CV185" s="68"/>
      <c r="CW185" s="68"/>
      <c r="CX185" s="68"/>
      <c r="CY185" s="68"/>
      <c r="CZ185" s="68"/>
      <c r="DA185" s="68"/>
      <c r="DB185" s="68"/>
      <c r="DC185" s="68"/>
      <c r="DD185" s="68"/>
      <c r="DE185" s="68"/>
      <c r="DF185" s="68"/>
      <c r="DG185" s="68"/>
      <c r="DH185" s="68"/>
      <c r="DI185" s="68"/>
      <c r="DJ185" s="68"/>
      <c r="DK185" s="68"/>
      <c r="DL185" s="68"/>
      <c r="DM185" s="68"/>
      <c r="DN185" s="68"/>
      <c r="DO185" s="68"/>
      <c r="DP185" s="68"/>
      <c r="DQ185" s="68"/>
      <c r="DR185" s="68"/>
      <c r="DS185" s="68"/>
      <c r="DT185" s="68"/>
      <c r="DU185" s="68"/>
      <c r="DV185" s="68"/>
      <c r="DW185" s="68"/>
      <c r="DX185" s="68"/>
      <c r="DY185" s="68"/>
      <c r="DZ185" s="68"/>
      <c r="EA185" s="68"/>
      <c r="EB185" s="68"/>
      <c r="EC185" s="68"/>
      <c r="ED185" s="68"/>
      <c r="EE185" s="68"/>
      <c r="EF185" s="68"/>
      <c r="EG185" s="68"/>
      <c r="EH185" s="68"/>
      <c r="EI185" s="68"/>
      <c r="EJ185" s="68"/>
      <c r="EK185" s="68"/>
      <c r="EL185" s="68"/>
      <c r="EM185" s="68"/>
      <c r="EN185" s="68"/>
      <c r="EO185" s="68"/>
      <c r="EP185" s="68"/>
    </row>
    <row r="186" spans="2:146" ht="14.1" customHeight="1">
      <c r="B186" s="20" t="s">
        <v>20</v>
      </c>
      <c r="D186" s="306" t="s">
        <v>97</v>
      </c>
      <c r="E186" s="71"/>
      <c r="F186" s="82"/>
      <c r="G186" s="256"/>
      <c r="H186" s="71">
        <f t="shared" ref="H186" ca="1" si="2103">G189*(H$4&lt;=운영종료분기)</f>
        <v>0</v>
      </c>
      <c r="I186" s="71">
        <f t="shared" ref="I186" ca="1" si="2104">H189*(I$4&lt;=운영종료분기)</f>
        <v>0</v>
      </c>
      <c r="J186" s="71">
        <f t="shared" ref="J186" ca="1" si="2105">I189*(J$4&lt;=운영종료분기)</f>
        <v>0</v>
      </c>
      <c r="K186" s="71">
        <f t="shared" ref="K186" ca="1" si="2106">J189*(K$4&lt;=운영종료분기)</f>
        <v>0</v>
      </c>
      <c r="L186" s="71">
        <f t="shared" ref="L186" ca="1" si="2107">K189*(L$4&lt;=운영종료분기)</f>
        <v>0</v>
      </c>
      <c r="M186" s="71">
        <f t="shared" ref="M186" ca="1" si="2108">L189*(M$4&lt;=운영종료분기)</f>
        <v>0</v>
      </c>
      <c r="N186" s="71">
        <f t="shared" ref="N186" ca="1" si="2109">M189*(N$4&lt;=운영종료분기)</f>
        <v>0</v>
      </c>
      <c r="O186" s="71">
        <f t="shared" ref="O186" ca="1" si="2110">N189*(O$4&lt;=운영종료분기)</f>
        <v>0</v>
      </c>
      <c r="P186" s="71">
        <f t="shared" ref="P186" ca="1" si="2111">O189*(P$4&lt;=운영종료분기)</f>
        <v>0</v>
      </c>
      <c r="Q186" s="71">
        <f t="shared" ref="Q186" ca="1" si="2112">P189*(Q$4&lt;=운영종료분기)</f>
        <v>0</v>
      </c>
      <c r="R186" s="71">
        <f t="shared" ref="R186" ca="1" si="2113">Q189*(R$4&lt;=운영종료분기)</f>
        <v>0</v>
      </c>
      <c r="S186" s="71">
        <f t="shared" ref="S186" ca="1" si="2114">R189*(S$4&lt;=운영종료분기)</f>
        <v>0</v>
      </c>
      <c r="T186" s="71">
        <f t="shared" ref="T186" ca="1" si="2115">S189*(T$4&lt;=운영종료분기)</f>
        <v>0</v>
      </c>
      <c r="U186" s="71">
        <f t="shared" ref="U186" ca="1" si="2116">T189*(U$4&lt;=운영종료분기)</f>
        <v>0</v>
      </c>
      <c r="V186" s="71">
        <f t="shared" ref="V186" ca="1" si="2117">U189*(V$4&lt;=운영종료분기)</f>
        <v>0</v>
      </c>
      <c r="W186" s="71">
        <f t="shared" ref="W186" ca="1" si="2118">V189*(W$4&lt;=운영종료분기)</f>
        <v>0</v>
      </c>
      <c r="X186" s="71">
        <f t="shared" ref="X186" ca="1" si="2119">W189*(X$4&lt;=운영종료분기)</f>
        <v>0</v>
      </c>
      <c r="Y186" s="71">
        <f t="shared" ref="Y186" ca="1" si="2120">X189*(Y$4&lt;=운영종료분기)</f>
        <v>0</v>
      </c>
      <c r="Z186" s="71">
        <f t="shared" ref="Z186" ca="1" si="2121">Y189*(Z$4&lt;=운영종료분기)</f>
        <v>0</v>
      </c>
      <c r="AA186" s="71">
        <f t="shared" ref="AA186" ca="1" si="2122">Z189*(AA$4&lt;=운영종료분기)</f>
        <v>0</v>
      </c>
      <c r="AB186" s="71">
        <f t="shared" ref="AB186" ca="1" si="2123">AA189*(AB$4&lt;=운영종료분기)</f>
        <v>0</v>
      </c>
      <c r="AC186" s="71">
        <f t="shared" ref="AC186" ca="1" si="2124">AB189*(AC$4&lt;=운영종료분기)</f>
        <v>0</v>
      </c>
      <c r="AD186" s="71">
        <f t="shared" ref="AD186" ca="1" si="2125">AC189*(AD$4&lt;=운영종료분기)</f>
        <v>0</v>
      </c>
      <c r="AE186" s="71">
        <f t="shared" ref="AE186" ca="1" si="2126">AD189*(AE$4&lt;=운영종료분기)</f>
        <v>0</v>
      </c>
      <c r="AF186" s="71">
        <f t="shared" ref="AF186" ca="1" si="2127">AE189*(AF$4&lt;=운영종료분기)</f>
        <v>0</v>
      </c>
      <c r="AG186" s="71">
        <f t="shared" ref="AG186" ca="1" si="2128">AF189*(AG$4&lt;=운영종료분기)</f>
        <v>0</v>
      </c>
      <c r="AH186" s="71">
        <f t="shared" ref="AH186" ca="1" si="2129">AG189*(AH$4&lt;=운영종료분기)</f>
        <v>0</v>
      </c>
      <c r="AI186" s="71">
        <f t="shared" ref="AI186" ca="1" si="2130">AH189*(AI$4&lt;=운영종료분기)</f>
        <v>0</v>
      </c>
      <c r="AJ186" s="71">
        <f t="shared" ref="AJ186" ca="1" si="2131">AI189*(AJ$4&lt;=운영종료분기)</f>
        <v>0</v>
      </c>
      <c r="AK186" s="71">
        <f t="shared" ref="AK186" ca="1" si="2132">AJ189*(AK$4&lt;=운영종료분기)</f>
        <v>0</v>
      </c>
      <c r="AL186" s="71">
        <f t="shared" ref="AL186" ca="1" si="2133">AK189*(AL$4&lt;=운영종료분기)</f>
        <v>0</v>
      </c>
      <c r="AM186" s="71">
        <f t="shared" ref="AM186" ca="1" si="2134">AL189*(AM$4&lt;=운영종료분기)</f>
        <v>0</v>
      </c>
      <c r="AN186" s="71">
        <f t="shared" ref="AN186" ca="1" si="2135">AM189*(AN$4&lt;=운영종료분기)</f>
        <v>0</v>
      </c>
      <c r="AO186" s="71">
        <f t="shared" ref="AO186" ca="1" si="2136">AN189*(AO$4&lt;=운영종료분기)</f>
        <v>0</v>
      </c>
      <c r="AP186" s="71">
        <f t="shared" ref="AP186" ca="1" si="2137">AO189*(AP$4&lt;=운영종료분기)</f>
        <v>0</v>
      </c>
      <c r="AQ186" s="71">
        <f t="shared" ref="AQ186" ca="1" si="2138">AP189*(AQ$4&lt;=운영종료분기)</f>
        <v>0</v>
      </c>
      <c r="AR186" s="71">
        <f t="shared" ref="AR186" ca="1" si="2139">AQ189*(AR$4&lt;=운영종료분기)</f>
        <v>0</v>
      </c>
      <c r="AS186" s="71">
        <f t="shared" ref="AS186" ca="1" si="2140">AR189*(AS$4&lt;=운영종료분기)</f>
        <v>0</v>
      </c>
      <c r="AT186" s="71">
        <f t="shared" ref="AT186" ca="1" si="2141">AS189*(AT$4&lt;=운영종료분기)</f>
        <v>0</v>
      </c>
      <c r="AU186" s="71">
        <f t="shared" ref="AU186" ca="1" si="2142">AT189*(AU$4&lt;=운영종료분기)</f>
        <v>0</v>
      </c>
      <c r="AV186" s="71">
        <f t="shared" ref="AV186" ca="1" si="2143">AU189*(AV$4&lt;=운영종료분기)</f>
        <v>0</v>
      </c>
      <c r="AW186" s="71">
        <f t="shared" ref="AW186" ca="1" si="2144">AV189*(AW$4&lt;=운영종료분기)</f>
        <v>0</v>
      </c>
      <c r="AX186" s="71">
        <f t="shared" ref="AX186" ca="1" si="2145">AW189*(AX$4&lt;=운영종료분기)</f>
        <v>0</v>
      </c>
      <c r="AY186" s="71">
        <f t="shared" ref="AY186" ca="1" si="2146">AX189*(AY$4&lt;=운영종료분기)</f>
        <v>0</v>
      </c>
      <c r="AZ186" s="71">
        <f t="shared" ref="AZ186" ca="1" si="2147">AY189*(AZ$4&lt;=운영종료분기)</f>
        <v>0</v>
      </c>
      <c r="BA186" s="71">
        <f t="shared" ref="BA186" ca="1" si="2148">AZ189*(BA$4&lt;=운영종료분기)</f>
        <v>0</v>
      </c>
      <c r="BB186" s="71">
        <f t="shared" ref="BB186" ca="1" si="2149">BA189*(BB$4&lt;=운영종료분기)</f>
        <v>0</v>
      </c>
      <c r="BC186" s="71">
        <f t="shared" ref="BC186" ca="1" si="2150">BB189*(BC$4&lt;=운영종료분기)</f>
        <v>0</v>
      </c>
      <c r="BD186" s="71">
        <f t="shared" ref="BD186" ca="1" si="2151">BC189*(BD$4&lt;=운영종료분기)</f>
        <v>0</v>
      </c>
      <c r="BE186" s="71">
        <f t="shared" ref="BE186" ca="1" si="2152">BD189*(BE$4&lt;=운영종료분기)</f>
        <v>0</v>
      </c>
      <c r="BF186" s="71">
        <f t="shared" ref="BF186" ca="1" si="2153">BE189*(BF$4&lt;=운영종료분기)</f>
        <v>0</v>
      </c>
      <c r="BG186" s="71">
        <f t="shared" ref="BG186" ca="1" si="2154">BF189*(BG$4&lt;=운영종료분기)</f>
        <v>0</v>
      </c>
      <c r="BH186" s="71">
        <f t="shared" ref="BH186" ca="1" si="2155">BG189*(BH$4&lt;=운영종료분기)</f>
        <v>0</v>
      </c>
      <c r="BI186" s="71">
        <f t="shared" ref="BI186" ca="1" si="2156">BH189*(BI$4&lt;=운영종료분기)</f>
        <v>0</v>
      </c>
      <c r="BJ186" s="71">
        <f t="shared" ref="BJ186" ca="1" si="2157">BI189*(BJ$4&lt;=운영종료분기)</f>
        <v>0</v>
      </c>
      <c r="BK186" s="71">
        <f t="shared" ref="BK186" ca="1" si="2158">BJ189*(BK$4&lt;=운영종료분기)</f>
        <v>0</v>
      </c>
      <c r="BL186" s="71">
        <f t="shared" ref="BL186" ca="1" si="2159">BK189*(BL$4&lt;=운영종료분기)</f>
        <v>0</v>
      </c>
      <c r="BM186" s="71">
        <f t="shared" ref="BM186" ca="1" si="2160">BL189*(BM$4&lt;=운영종료분기)</f>
        <v>0</v>
      </c>
      <c r="BN186" s="71">
        <f t="shared" ref="BN186" ca="1" si="2161">BM189*(BN$4&lt;=운영종료분기)</f>
        <v>0</v>
      </c>
      <c r="BO186" s="71">
        <f t="shared" ref="BO186" ca="1" si="2162">BN189*(BO$4&lt;=운영종료분기)</f>
        <v>0</v>
      </c>
      <c r="BP186" s="71">
        <f t="shared" ref="BP186" ca="1" si="2163">BO189*(BP$4&lt;=운영종료분기)</f>
        <v>0</v>
      </c>
      <c r="BQ186" s="71">
        <f t="shared" ref="BQ186" ca="1" si="2164">BP189*(BQ$4&lt;=운영종료분기)</f>
        <v>0</v>
      </c>
      <c r="BR186" s="71">
        <f t="shared" ref="BR186" ca="1" si="2165">BQ189*(BR$4&lt;=운영종료분기)</f>
        <v>0</v>
      </c>
      <c r="BS186" s="71">
        <f t="shared" ref="BS186" ca="1" si="2166">BR189*(BS$4&lt;=운영종료분기)</f>
        <v>0</v>
      </c>
      <c r="BT186" s="71">
        <f t="shared" ref="BT186" ca="1" si="2167">BS189*(BT$4&lt;=운영종료분기)</f>
        <v>0</v>
      </c>
      <c r="BU186" s="71">
        <f t="shared" ref="BU186" ca="1" si="2168">BT189*(BU$4&lt;=운영종료분기)</f>
        <v>0</v>
      </c>
      <c r="BV186" s="71">
        <f t="shared" ref="BV186" ca="1" si="2169">BU189*(BV$4&lt;=운영종료분기)</f>
        <v>0</v>
      </c>
      <c r="BW186" s="71">
        <f t="shared" ref="BW186" ca="1" si="2170">BV189*(BW$4&lt;=운영종료분기)</f>
        <v>0</v>
      </c>
      <c r="BX186" s="71">
        <f t="shared" ref="BX186" ca="1" si="2171">BW189*(BX$4&lt;=운영종료분기)</f>
        <v>0</v>
      </c>
      <c r="BY186" s="71">
        <f t="shared" ref="BY186" ca="1" si="2172">BX189*(BY$4&lt;=운영종료분기)</f>
        <v>0</v>
      </c>
      <c r="BZ186" s="71">
        <f t="shared" ref="BZ186" ca="1" si="2173">BY189*(BZ$4&lt;=운영종료분기)</f>
        <v>0</v>
      </c>
      <c r="CA186" s="71">
        <f t="shared" ref="CA186" ca="1" si="2174">BZ189*(CA$4&lt;=운영종료분기)</f>
        <v>0</v>
      </c>
      <c r="CB186" s="71">
        <f t="shared" ref="CB186" ca="1" si="2175">CA189*(CB$4&lt;=운영종료분기)</f>
        <v>0</v>
      </c>
      <c r="CC186" s="71">
        <f t="shared" ref="CC186" ca="1" si="2176">CB189*(CC$4&lt;=운영종료분기)</f>
        <v>0</v>
      </c>
      <c r="CD186" s="71">
        <f t="shared" ref="CD186" ca="1" si="2177">CC189*(CD$4&lt;=운영종료분기)</f>
        <v>0</v>
      </c>
      <c r="CE186" s="71">
        <f t="shared" ref="CE186" ca="1" si="2178">CD189*(CE$4&lt;=운영종료분기)</f>
        <v>0</v>
      </c>
      <c r="CF186" s="71">
        <f t="shared" ref="CF186" ca="1" si="2179">CE189*(CF$4&lt;=운영종료분기)</f>
        <v>0</v>
      </c>
      <c r="CG186" s="71">
        <f t="shared" ref="CG186" ca="1" si="2180">CF189*(CG$4&lt;=운영종료분기)</f>
        <v>0</v>
      </c>
      <c r="CH186" s="71">
        <f t="shared" ref="CH186" ca="1" si="2181">CG189*(CH$4&lt;=운영종료분기)</f>
        <v>0</v>
      </c>
      <c r="CI186" s="71">
        <f t="shared" ref="CI186" ca="1" si="2182">CH189*(CI$4&lt;=운영종료분기)</f>
        <v>0</v>
      </c>
      <c r="CJ186" s="71">
        <f t="shared" ref="CJ186" ca="1" si="2183">CI189*(CJ$4&lt;=운영종료분기)</f>
        <v>0</v>
      </c>
      <c r="CK186" s="71">
        <f t="shared" ref="CK186" ca="1" si="2184">CJ189*(CK$4&lt;=운영종료분기)</f>
        <v>0</v>
      </c>
      <c r="CL186" s="71">
        <f t="shared" ref="CL186" ca="1" si="2185">CK189*(CL$4&lt;=운영종료분기)</f>
        <v>0</v>
      </c>
      <c r="CM186" s="71">
        <f t="shared" ref="CM186" ca="1" si="2186">CL189*(CM$4&lt;=운영종료분기)</f>
        <v>0</v>
      </c>
      <c r="CN186" s="71">
        <f t="shared" ref="CN186" ca="1" si="2187">CM189*(CN$4&lt;=운영종료분기)</f>
        <v>0</v>
      </c>
      <c r="CO186" s="71">
        <f t="shared" ref="CO186" ca="1" si="2188">CN189*(CO$4&lt;=운영종료분기)</f>
        <v>0</v>
      </c>
      <c r="CP186" s="71">
        <f t="shared" ref="CP186" ca="1" si="2189">CO189*(CP$4&lt;=운영종료분기)</f>
        <v>0</v>
      </c>
      <c r="CQ186" s="71">
        <f t="shared" ref="CQ186" ca="1" si="2190">CP189*(CQ$4&lt;=운영종료분기)</f>
        <v>0</v>
      </c>
      <c r="CR186" s="71">
        <f t="shared" ref="CR186" ca="1" si="2191">CQ189*(CR$4&lt;=운영종료분기)</f>
        <v>0</v>
      </c>
      <c r="CS186" s="71">
        <f t="shared" ref="CS186" ca="1" si="2192">CR189*(CS$4&lt;=운영종료분기)</f>
        <v>0</v>
      </c>
      <c r="CT186" s="71">
        <f t="shared" ref="CT186" ca="1" si="2193">CS189*(CT$4&lt;=운영종료분기)</f>
        <v>0</v>
      </c>
      <c r="CU186" s="71">
        <f t="shared" ref="CU186" ca="1" si="2194">CT189*(CU$4&lt;=운영종료분기)</f>
        <v>0</v>
      </c>
      <c r="CV186" s="71">
        <f t="shared" ref="CV186" ca="1" si="2195">CU189*(CV$4&lt;=운영종료분기)</f>
        <v>0</v>
      </c>
      <c r="CW186" s="71">
        <f t="shared" ref="CW186" ca="1" si="2196">CV189*(CW$4&lt;=운영종료분기)</f>
        <v>0</v>
      </c>
      <c r="CX186" s="71">
        <f t="shared" ref="CX186" ca="1" si="2197">CW189*(CX$4&lt;=운영종료분기)</f>
        <v>0</v>
      </c>
      <c r="CY186" s="71">
        <f t="shared" ref="CY186" ca="1" si="2198">CX189*(CY$4&lt;=운영종료분기)</f>
        <v>0</v>
      </c>
      <c r="CZ186" s="71">
        <f t="shared" ref="CZ186" ca="1" si="2199">CY189*(CZ$4&lt;=운영종료분기)</f>
        <v>0</v>
      </c>
      <c r="DA186" s="71">
        <f t="shared" ref="DA186" ca="1" si="2200">CZ189*(DA$4&lt;=운영종료분기)</f>
        <v>0</v>
      </c>
      <c r="DB186" s="71">
        <f t="shared" ref="DB186" ca="1" si="2201">DA189*(DB$4&lt;=운영종료분기)</f>
        <v>0</v>
      </c>
      <c r="DC186" s="71">
        <f t="shared" ref="DC186" ca="1" si="2202">DB189*(DC$4&lt;=운영종료분기)</f>
        <v>0</v>
      </c>
      <c r="DD186" s="71">
        <f t="shared" ref="DD186" ca="1" si="2203">DC189*(DD$4&lt;=운영종료분기)</f>
        <v>0</v>
      </c>
      <c r="DE186" s="71">
        <f t="shared" ref="DE186" ca="1" si="2204">DD189*(DE$4&lt;=운영종료분기)</f>
        <v>0</v>
      </c>
      <c r="DF186" s="71">
        <f t="shared" ref="DF186" ca="1" si="2205">DE189*(DF$4&lt;=운영종료분기)</f>
        <v>0</v>
      </c>
      <c r="DG186" s="71">
        <f t="shared" ref="DG186" ca="1" si="2206">DF189*(DG$4&lt;=운영종료분기)</f>
        <v>0</v>
      </c>
      <c r="DH186" s="71">
        <f t="shared" ref="DH186" ca="1" si="2207">DG189*(DH$4&lt;=운영종료분기)</f>
        <v>0</v>
      </c>
      <c r="DI186" s="71">
        <f t="shared" ref="DI186" ca="1" si="2208">DH189*(DI$4&lt;=운영종료분기)</f>
        <v>0</v>
      </c>
      <c r="DJ186" s="71">
        <f t="shared" ref="DJ186" ca="1" si="2209">DI189*(DJ$4&lt;=운영종료분기)</f>
        <v>0</v>
      </c>
      <c r="DK186" s="71">
        <f t="shared" ref="DK186" ca="1" si="2210">DJ189*(DK$4&lt;=운영종료분기)</f>
        <v>0</v>
      </c>
      <c r="DL186" s="71">
        <f t="shared" ref="DL186" ca="1" si="2211">DK189*(DL$4&lt;=운영종료분기)</f>
        <v>0</v>
      </c>
      <c r="DM186" s="71">
        <f t="shared" ref="DM186" ca="1" si="2212">DL189*(DM$4&lt;=운영종료분기)</f>
        <v>0</v>
      </c>
      <c r="DN186" s="71">
        <f t="shared" ref="DN186" ca="1" si="2213">DM189*(DN$4&lt;=운영종료분기)</f>
        <v>0</v>
      </c>
      <c r="DO186" s="71">
        <f t="shared" ref="DO186" ca="1" si="2214">DN189*(DO$4&lt;=운영종료분기)</f>
        <v>0</v>
      </c>
      <c r="DP186" s="71">
        <f t="shared" ref="DP186" ca="1" si="2215">DO189*(DP$4&lt;=운영종료분기)</f>
        <v>0</v>
      </c>
      <c r="DQ186" s="71">
        <f t="shared" ref="DQ186" ca="1" si="2216">DP189*(DQ$4&lt;=운영종료분기)</f>
        <v>0</v>
      </c>
      <c r="DR186" s="71">
        <f t="shared" ref="DR186" ca="1" si="2217">DQ189*(DR$4&lt;=운영종료분기)</f>
        <v>0</v>
      </c>
      <c r="DS186" s="71">
        <f t="shared" ref="DS186" ca="1" si="2218">DR189*(DS$4&lt;=운영종료분기)</f>
        <v>0</v>
      </c>
      <c r="DT186" s="71">
        <f t="shared" ref="DT186" ca="1" si="2219">DS189*(DT$4&lt;=운영종료분기)</f>
        <v>0</v>
      </c>
      <c r="DU186" s="71">
        <f t="shared" ref="DU186" ca="1" si="2220">DT189*(DU$4&lt;=운영종료분기)</f>
        <v>0</v>
      </c>
      <c r="DV186" s="71">
        <f t="shared" ref="DV186" ca="1" si="2221">DU189*(DV$4&lt;=운영종료분기)</f>
        <v>0</v>
      </c>
      <c r="DW186" s="71">
        <f t="shared" ref="DW186" ca="1" si="2222">DV189*(DW$4&lt;=운영종료분기)</f>
        <v>0</v>
      </c>
      <c r="DX186" s="71">
        <f t="shared" ref="DX186" ca="1" si="2223">DW189*(DX$4&lt;=운영종료분기)</f>
        <v>0</v>
      </c>
      <c r="DY186" s="71">
        <f t="shared" ref="DY186" ca="1" si="2224">DX189*(DY$4&lt;=운영종료분기)</f>
        <v>0</v>
      </c>
      <c r="DZ186" s="71">
        <f t="shared" ref="DZ186" ca="1" si="2225">DY189*(DZ$4&lt;=운영종료분기)</f>
        <v>0</v>
      </c>
      <c r="EA186" s="71">
        <f t="shared" ref="EA186" ca="1" si="2226">DZ189*(EA$4&lt;=운영종료분기)</f>
        <v>0</v>
      </c>
      <c r="EB186" s="71">
        <f t="shared" ref="EB186" ca="1" si="2227">EA189*(EB$4&lt;=운영종료분기)</f>
        <v>0</v>
      </c>
      <c r="EC186" s="71">
        <f t="shared" ref="EC186" ca="1" si="2228">EB189*(EC$4&lt;=운영종료분기)</f>
        <v>0</v>
      </c>
      <c r="ED186" s="71">
        <f t="shared" ref="ED186" ca="1" si="2229">EC189*(ED$4&lt;=운영종료분기)</f>
        <v>0</v>
      </c>
      <c r="EE186" s="71">
        <f t="shared" ref="EE186" ca="1" si="2230">ED189*(EE$4&lt;=운영종료분기)</f>
        <v>0</v>
      </c>
      <c r="EF186" s="71">
        <f t="shared" ref="EF186" ca="1" si="2231">EE189*(EF$4&lt;=운영종료분기)</f>
        <v>0</v>
      </c>
      <c r="EG186" s="71">
        <f t="shared" ref="EG186" ca="1" si="2232">EF189*(EG$4&lt;=운영종료분기)</f>
        <v>0</v>
      </c>
      <c r="EH186" s="71">
        <f t="shared" ref="EH186" ca="1" si="2233">EG189*(EH$4&lt;=운영종료분기)</f>
        <v>0</v>
      </c>
      <c r="EI186" s="71">
        <f t="shared" ref="EI186" ca="1" si="2234">EH189*(EI$4&lt;=운영종료분기)</f>
        <v>0</v>
      </c>
      <c r="EJ186" s="71">
        <f t="shared" ref="EJ186" ca="1" si="2235">EI189*(EJ$4&lt;=운영종료분기)</f>
        <v>0</v>
      </c>
      <c r="EK186" s="71">
        <f t="shared" ref="EK186" ca="1" si="2236">EJ189*(EK$4&lt;=운영종료분기)</f>
        <v>0</v>
      </c>
      <c r="EL186" s="71">
        <f t="shared" ref="EL186" ca="1" si="2237">EK189*(EL$4&lt;=운영종료분기)</f>
        <v>0</v>
      </c>
      <c r="EM186" s="71">
        <f t="shared" ref="EM186" ca="1" si="2238">EL189*(EM$4&lt;=운영종료분기)</f>
        <v>0</v>
      </c>
      <c r="EN186" s="71">
        <f t="shared" ref="EN186" ca="1" si="2239">EM189*(EN$4&lt;=운영종료분기)</f>
        <v>0</v>
      </c>
      <c r="EO186" s="71">
        <f t="shared" ref="EO186" ca="1" si="2240">EN189*(EO$4&lt;=운영종료분기)</f>
        <v>0</v>
      </c>
      <c r="EP186" s="71">
        <f t="shared" ref="EP186" ca="1" si="2241">EO189*(EP$4&lt;=운영종료분기)</f>
        <v>0</v>
      </c>
    </row>
    <row r="187" spans="2:146" ht="14.1" customHeight="1">
      <c r="B187" s="139" t="s">
        <v>21</v>
      </c>
      <c r="C187" s="404"/>
      <c r="D187" s="308" t="s">
        <v>97</v>
      </c>
      <c r="E187" s="217">
        <f>SUM(G187:EP187)</f>
        <v>0</v>
      </c>
      <c r="F187" s="236"/>
      <c r="G187" s="236"/>
      <c r="H187" s="217"/>
      <c r="I187" s="217"/>
      <c r="J187" s="217"/>
      <c r="K187" s="217"/>
      <c r="L187" s="217"/>
      <c r="M187" s="217"/>
      <c r="N187" s="217"/>
      <c r="O187" s="217"/>
      <c r="P187" s="217"/>
      <c r="Q187" s="217"/>
      <c r="R187" s="217"/>
      <c r="S187" s="217"/>
      <c r="T187" s="217"/>
      <c r="U187" s="217"/>
      <c r="V187" s="217"/>
      <c r="W187" s="217"/>
      <c r="X187" s="217"/>
      <c r="Y187" s="217"/>
      <c r="Z187" s="217"/>
      <c r="AA187" s="217"/>
      <c r="AB187" s="217"/>
      <c r="AC187" s="217"/>
      <c r="AD187" s="217"/>
      <c r="AE187" s="217"/>
      <c r="AF187" s="217"/>
      <c r="AG187" s="217"/>
      <c r="AH187" s="217"/>
      <c r="AI187" s="217"/>
      <c r="AJ187" s="217"/>
      <c r="AK187" s="217"/>
      <c r="AL187" s="217"/>
      <c r="AM187" s="217"/>
      <c r="AN187" s="217"/>
      <c r="AO187" s="217"/>
      <c r="AP187" s="217"/>
      <c r="AQ187" s="217"/>
      <c r="AR187" s="217"/>
      <c r="AS187" s="217"/>
      <c r="AT187" s="217"/>
      <c r="AU187" s="217"/>
      <c r="AV187" s="217"/>
      <c r="AW187" s="217"/>
      <c r="AX187" s="217"/>
      <c r="AY187" s="217"/>
      <c r="AZ187" s="217"/>
      <c r="BA187" s="217"/>
      <c r="BB187" s="217"/>
      <c r="BC187" s="217"/>
      <c r="BD187" s="217"/>
      <c r="BE187" s="217"/>
      <c r="BF187" s="217"/>
      <c r="BG187" s="217"/>
      <c r="BH187" s="217"/>
      <c r="BI187" s="217"/>
      <c r="BJ187" s="217"/>
      <c r="BK187" s="217"/>
      <c r="BL187" s="217"/>
      <c r="BM187" s="217"/>
      <c r="BN187" s="217"/>
      <c r="BO187" s="217"/>
      <c r="BP187" s="217"/>
      <c r="BQ187" s="217"/>
      <c r="BR187" s="217"/>
      <c r="BS187" s="217"/>
      <c r="BT187" s="217"/>
      <c r="BU187" s="217"/>
      <c r="BV187" s="217"/>
      <c r="BW187" s="217"/>
      <c r="BX187" s="217"/>
      <c r="BY187" s="217"/>
      <c r="BZ187" s="217"/>
      <c r="CA187" s="217"/>
      <c r="CB187" s="217"/>
      <c r="CC187" s="217"/>
      <c r="CD187" s="217"/>
      <c r="CE187" s="217"/>
      <c r="CF187" s="217"/>
      <c r="CG187" s="217"/>
      <c r="CH187" s="217"/>
      <c r="CI187" s="217"/>
      <c r="CJ187" s="217"/>
      <c r="CK187" s="217"/>
      <c r="CL187" s="217"/>
      <c r="CM187" s="217"/>
      <c r="CN187" s="217"/>
      <c r="CO187" s="217"/>
      <c r="CP187" s="217"/>
      <c r="CQ187" s="217"/>
      <c r="CR187" s="217"/>
      <c r="CS187" s="217"/>
      <c r="CT187" s="217"/>
      <c r="CU187" s="217"/>
      <c r="CV187" s="217"/>
      <c r="CW187" s="217"/>
      <c r="CX187" s="217"/>
      <c r="CY187" s="217"/>
      <c r="CZ187" s="217"/>
      <c r="DA187" s="217"/>
      <c r="DB187" s="217"/>
      <c r="DC187" s="217"/>
      <c r="DD187" s="217"/>
      <c r="DE187" s="217"/>
      <c r="DF187" s="217"/>
      <c r="DG187" s="217"/>
      <c r="DH187" s="217"/>
      <c r="DI187" s="217"/>
      <c r="DJ187" s="217"/>
      <c r="DK187" s="217"/>
      <c r="DL187" s="217"/>
      <c r="DM187" s="217"/>
      <c r="DN187" s="217"/>
      <c r="DO187" s="217"/>
      <c r="DP187" s="217"/>
      <c r="DQ187" s="217"/>
      <c r="DR187" s="217"/>
      <c r="DS187" s="217"/>
      <c r="DT187" s="217"/>
      <c r="DU187" s="217"/>
      <c r="DV187" s="217"/>
      <c r="DW187" s="217"/>
      <c r="DX187" s="217"/>
      <c r="DY187" s="217"/>
      <c r="DZ187" s="217"/>
      <c r="EA187" s="217"/>
      <c r="EB187" s="217"/>
      <c r="EC187" s="217"/>
      <c r="ED187" s="217"/>
      <c r="EE187" s="217"/>
      <c r="EF187" s="217"/>
      <c r="EG187" s="217"/>
      <c r="EH187" s="217"/>
      <c r="EI187" s="217"/>
      <c r="EJ187" s="217"/>
      <c r="EK187" s="217"/>
      <c r="EL187" s="217"/>
      <c r="EM187" s="217"/>
      <c r="EN187" s="217"/>
      <c r="EO187" s="217"/>
      <c r="EP187" s="217"/>
    </row>
    <row r="188" spans="2:146" ht="14.1" customHeight="1">
      <c r="B188" s="30" t="s">
        <v>22</v>
      </c>
      <c r="C188" s="46"/>
      <c r="D188" s="356" t="s">
        <v>97</v>
      </c>
      <c r="E188" s="237">
        <f>SUM(G188:EP188)</f>
        <v>0</v>
      </c>
      <c r="F188" s="237"/>
      <c r="G188" s="237"/>
      <c r="H188" s="237">
        <f t="shared" ref="H188:BS188" si="2242">H187</f>
        <v>0</v>
      </c>
      <c r="I188" s="237">
        <f t="shared" si="2242"/>
        <v>0</v>
      </c>
      <c r="J188" s="237">
        <f t="shared" si="2242"/>
        <v>0</v>
      </c>
      <c r="K188" s="237">
        <f t="shared" si="2242"/>
        <v>0</v>
      </c>
      <c r="L188" s="237">
        <f t="shared" si="2242"/>
        <v>0</v>
      </c>
      <c r="M188" s="237">
        <f t="shared" si="2242"/>
        <v>0</v>
      </c>
      <c r="N188" s="237">
        <f t="shared" si="2242"/>
        <v>0</v>
      </c>
      <c r="O188" s="237">
        <f t="shared" si="2242"/>
        <v>0</v>
      </c>
      <c r="P188" s="237">
        <f t="shared" si="2242"/>
        <v>0</v>
      </c>
      <c r="Q188" s="237">
        <f t="shared" si="2242"/>
        <v>0</v>
      </c>
      <c r="R188" s="237">
        <f t="shared" si="2242"/>
        <v>0</v>
      </c>
      <c r="S188" s="237">
        <f t="shared" si="2242"/>
        <v>0</v>
      </c>
      <c r="T188" s="237">
        <f t="shared" si="2242"/>
        <v>0</v>
      </c>
      <c r="U188" s="237">
        <f t="shared" si="2242"/>
        <v>0</v>
      </c>
      <c r="V188" s="237">
        <f t="shared" si="2242"/>
        <v>0</v>
      </c>
      <c r="W188" s="237">
        <f t="shared" si="2242"/>
        <v>0</v>
      </c>
      <c r="X188" s="237">
        <f t="shared" si="2242"/>
        <v>0</v>
      </c>
      <c r="Y188" s="237">
        <f t="shared" si="2242"/>
        <v>0</v>
      </c>
      <c r="Z188" s="237">
        <f t="shared" si="2242"/>
        <v>0</v>
      </c>
      <c r="AA188" s="237">
        <f t="shared" si="2242"/>
        <v>0</v>
      </c>
      <c r="AB188" s="237">
        <f t="shared" si="2242"/>
        <v>0</v>
      </c>
      <c r="AC188" s="237">
        <f t="shared" si="2242"/>
        <v>0</v>
      </c>
      <c r="AD188" s="237">
        <f t="shared" si="2242"/>
        <v>0</v>
      </c>
      <c r="AE188" s="237">
        <f t="shared" si="2242"/>
        <v>0</v>
      </c>
      <c r="AF188" s="237">
        <f t="shared" si="2242"/>
        <v>0</v>
      </c>
      <c r="AG188" s="237">
        <f t="shared" si="2242"/>
        <v>0</v>
      </c>
      <c r="AH188" s="237">
        <f t="shared" si="2242"/>
        <v>0</v>
      </c>
      <c r="AI188" s="237">
        <f t="shared" si="2242"/>
        <v>0</v>
      </c>
      <c r="AJ188" s="237">
        <f t="shared" si="2242"/>
        <v>0</v>
      </c>
      <c r="AK188" s="237">
        <f t="shared" si="2242"/>
        <v>0</v>
      </c>
      <c r="AL188" s="237">
        <f t="shared" si="2242"/>
        <v>0</v>
      </c>
      <c r="AM188" s="237">
        <f t="shared" si="2242"/>
        <v>0</v>
      </c>
      <c r="AN188" s="237">
        <f t="shared" si="2242"/>
        <v>0</v>
      </c>
      <c r="AO188" s="237">
        <f t="shared" si="2242"/>
        <v>0</v>
      </c>
      <c r="AP188" s="237">
        <f t="shared" si="2242"/>
        <v>0</v>
      </c>
      <c r="AQ188" s="237">
        <f t="shared" si="2242"/>
        <v>0</v>
      </c>
      <c r="AR188" s="237">
        <f t="shared" si="2242"/>
        <v>0</v>
      </c>
      <c r="AS188" s="237">
        <f t="shared" si="2242"/>
        <v>0</v>
      </c>
      <c r="AT188" s="237">
        <f t="shared" si="2242"/>
        <v>0</v>
      </c>
      <c r="AU188" s="237">
        <f t="shared" si="2242"/>
        <v>0</v>
      </c>
      <c r="AV188" s="237">
        <f t="shared" si="2242"/>
        <v>0</v>
      </c>
      <c r="AW188" s="237">
        <f t="shared" si="2242"/>
        <v>0</v>
      </c>
      <c r="AX188" s="237">
        <f t="shared" si="2242"/>
        <v>0</v>
      </c>
      <c r="AY188" s="237">
        <f t="shared" si="2242"/>
        <v>0</v>
      </c>
      <c r="AZ188" s="237">
        <f t="shared" si="2242"/>
        <v>0</v>
      </c>
      <c r="BA188" s="237">
        <f t="shared" si="2242"/>
        <v>0</v>
      </c>
      <c r="BB188" s="237">
        <f t="shared" si="2242"/>
        <v>0</v>
      </c>
      <c r="BC188" s="237">
        <f t="shared" si="2242"/>
        <v>0</v>
      </c>
      <c r="BD188" s="237">
        <f t="shared" si="2242"/>
        <v>0</v>
      </c>
      <c r="BE188" s="237">
        <f t="shared" si="2242"/>
        <v>0</v>
      </c>
      <c r="BF188" s="237">
        <f t="shared" si="2242"/>
        <v>0</v>
      </c>
      <c r="BG188" s="237">
        <f t="shared" si="2242"/>
        <v>0</v>
      </c>
      <c r="BH188" s="237">
        <f t="shared" si="2242"/>
        <v>0</v>
      </c>
      <c r="BI188" s="237">
        <f t="shared" si="2242"/>
        <v>0</v>
      </c>
      <c r="BJ188" s="237">
        <f t="shared" si="2242"/>
        <v>0</v>
      </c>
      <c r="BK188" s="237">
        <f t="shared" si="2242"/>
        <v>0</v>
      </c>
      <c r="BL188" s="237">
        <f t="shared" si="2242"/>
        <v>0</v>
      </c>
      <c r="BM188" s="237">
        <f t="shared" si="2242"/>
        <v>0</v>
      </c>
      <c r="BN188" s="237">
        <f t="shared" si="2242"/>
        <v>0</v>
      </c>
      <c r="BO188" s="237">
        <f t="shared" si="2242"/>
        <v>0</v>
      </c>
      <c r="BP188" s="237">
        <f t="shared" si="2242"/>
        <v>0</v>
      </c>
      <c r="BQ188" s="237">
        <f t="shared" si="2242"/>
        <v>0</v>
      </c>
      <c r="BR188" s="237">
        <f t="shared" si="2242"/>
        <v>0</v>
      </c>
      <c r="BS188" s="237">
        <f t="shared" si="2242"/>
        <v>0</v>
      </c>
      <c r="BT188" s="237">
        <f t="shared" ref="BT188:DG188" si="2243">BT187</f>
        <v>0</v>
      </c>
      <c r="BU188" s="237">
        <f t="shared" si="2243"/>
        <v>0</v>
      </c>
      <c r="BV188" s="237">
        <f t="shared" si="2243"/>
        <v>0</v>
      </c>
      <c r="BW188" s="237">
        <f t="shared" si="2243"/>
        <v>0</v>
      </c>
      <c r="BX188" s="237">
        <f t="shared" si="2243"/>
        <v>0</v>
      </c>
      <c r="BY188" s="237">
        <f t="shared" si="2243"/>
        <v>0</v>
      </c>
      <c r="BZ188" s="237">
        <f t="shared" si="2243"/>
        <v>0</v>
      </c>
      <c r="CA188" s="237">
        <f t="shared" si="2243"/>
        <v>0</v>
      </c>
      <c r="CB188" s="237">
        <f t="shared" si="2243"/>
        <v>0</v>
      </c>
      <c r="CC188" s="237">
        <f t="shared" si="2243"/>
        <v>0</v>
      </c>
      <c r="CD188" s="237">
        <f t="shared" si="2243"/>
        <v>0</v>
      </c>
      <c r="CE188" s="237">
        <f t="shared" si="2243"/>
        <v>0</v>
      </c>
      <c r="CF188" s="237">
        <f t="shared" si="2243"/>
        <v>0</v>
      </c>
      <c r="CG188" s="237">
        <f t="shared" si="2243"/>
        <v>0</v>
      </c>
      <c r="CH188" s="237">
        <f t="shared" si="2243"/>
        <v>0</v>
      </c>
      <c r="CI188" s="237">
        <f t="shared" si="2243"/>
        <v>0</v>
      </c>
      <c r="CJ188" s="237">
        <f t="shared" si="2243"/>
        <v>0</v>
      </c>
      <c r="CK188" s="237">
        <f t="shared" si="2243"/>
        <v>0</v>
      </c>
      <c r="CL188" s="237">
        <f t="shared" si="2243"/>
        <v>0</v>
      </c>
      <c r="CM188" s="237">
        <f t="shared" si="2243"/>
        <v>0</v>
      </c>
      <c r="CN188" s="237">
        <f t="shared" si="2243"/>
        <v>0</v>
      </c>
      <c r="CO188" s="237">
        <f t="shared" si="2243"/>
        <v>0</v>
      </c>
      <c r="CP188" s="237">
        <f t="shared" si="2243"/>
        <v>0</v>
      </c>
      <c r="CQ188" s="237">
        <f t="shared" si="2243"/>
        <v>0</v>
      </c>
      <c r="CR188" s="237">
        <f t="shared" si="2243"/>
        <v>0</v>
      </c>
      <c r="CS188" s="237">
        <f t="shared" si="2243"/>
        <v>0</v>
      </c>
      <c r="CT188" s="237">
        <f t="shared" si="2243"/>
        <v>0</v>
      </c>
      <c r="CU188" s="237">
        <f t="shared" si="2243"/>
        <v>0</v>
      </c>
      <c r="CV188" s="237">
        <f t="shared" si="2243"/>
        <v>0</v>
      </c>
      <c r="CW188" s="237">
        <f t="shared" si="2243"/>
        <v>0</v>
      </c>
      <c r="CX188" s="237">
        <f t="shared" si="2243"/>
        <v>0</v>
      </c>
      <c r="CY188" s="237">
        <f t="shared" si="2243"/>
        <v>0</v>
      </c>
      <c r="CZ188" s="237">
        <f t="shared" si="2243"/>
        <v>0</v>
      </c>
      <c r="DA188" s="237">
        <f t="shared" si="2243"/>
        <v>0</v>
      </c>
      <c r="DB188" s="237">
        <f t="shared" si="2243"/>
        <v>0</v>
      </c>
      <c r="DC188" s="237">
        <f t="shared" si="2243"/>
        <v>0</v>
      </c>
      <c r="DD188" s="237">
        <f t="shared" si="2243"/>
        <v>0</v>
      </c>
      <c r="DE188" s="237">
        <f t="shared" si="2243"/>
        <v>0</v>
      </c>
      <c r="DF188" s="237">
        <f t="shared" si="2243"/>
        <v>0</v>
      </c>
      <c r="DG188" s="237">
        <f t="shared" si="2243"/>
        <v>0</v>
      </c>
      <c r="DH188" s="237">
        <f t="shared" ref="DH188:EP188" si="2244">DH187</f>
        <v>0</v>
      </c>
      <c r="DI188" s="237">
        <f t="shared" si="2244"/>
        <v>0</v>
      </c>
      <c r="DJ188" s="237">
        <f t="shared" si="2244"/>
        <v>0</v>
      </c>
      <c r="DK188" s="237">
        <f t="shared" si="2244"/>
        <v>0</v>
      </c>
      <c r="DL188" s="237">
        <f t="shared" si="2244"/>
        <v>0</v>
      </c>
      <c r="DM188" s="237">
        <f t="shared" si="2244"/>
        <v>0</v>
      </c>
      <c r="DN188" s="237">
        <f t="shared" si="2244"/>
        <v>0</v>
      </c>
      <c r="DO188" s="237">
        <f t="shared" si="2244"/>
        <v>0</v>
      </c>
      <c r="DP188" s="237">
        <f t="shared" si="2244"/>
        <v>0</v>
      </c>
      <c r="DQ188" s="237">
        <f t="shared" si="2244"/>
        <v>0</v>
      </c>
      <c r="DR188" s="237">
        <f t="shared" si="2244"/>
        <v>0</v>
      </c>
      <c r="DS188" s="237">
        <f t="shared" si="2244"/>
        <v>0</v>
      </c>
      <c r="DT188" s="237">
        <f t="shared" si="2244"/>
        <v>0</v>
      </c>
      <c r="DU188" s="237">
        <f t="shared" si="2244"/>
        <v>0</v>
      </c>
      <c r="DV188" s="237">
        <f t="shared" si="2244"/>
        <v>0</v>
      </c>
      <c r="DW188" s="237">
        <f t="shared" si="2244"/>
        <v>0</v>
      </c>
      <c r="DX188" s="237">
        <f t="shared" si="2244"/>
        <v>0</v>
      </c>
      <c r="DY188" s="237">
        <f t="shared" si="2244"/>
        <v>0</v>
      </c>
      <c r="DZ188" s="237">
        <f t="shared" si="2244"/>
        <v>0</v>
      </c>
      <c r="EA188" s="237">
        <f t="shared" si="2244"/>
        <v>0</v>
      </c>
      <c r="EB188" s="237">
        <f t="shared" si="2244"/>
        <v>0</v>
      </c>
      <c r="EC188" s="237">
        <f t="shared" si="2244"/>
        <v>0</v>
      </c>
      <c r="ED188" s="237">
        <f t="shared" si="2244"/>
        <v>0</v>
      </c>
      <c r="EE188" s="237">
        <f t="shared" si="2244"/>
        <v>0</v>
      </c>
      <c r="EF188" s="237">
        <f t="shared" si="2244"/>
        <v>0</v>
      </c>
      <c r="EG188" s="237">
        <f t="shared" si="2244"/>
        <v>0</v>
      </c>
      <c r="EH188" s="237">
        <f t="shared" si="2244"/>
        <v>0</v>
      </c>
      <c r="EI188" s="237">
        <f t="shared" si="2244"/>
        <v>0</v>
      </c>
      <c r="EJ188" s="237">
        <f t="shared" si="2244"/>
        <v>0</v>
      </c>
      <c r="EK188" s="237">
        <f t="shared" si="2244"/>
        <v>0</v>
      </c>
      <c r="EL188" s="237">
        <f t="shared" si="2244"/>
        <v>0</v>
      </c>
      <c r="EM188" s="237">
        <f t="shared" si="2244"/>
        <v>0</v>
      </c>
      <c r="EN188" s="237">
        <f t="shared" si="2244"/>
        <v>0</v>
      </c>
      <c r="EO188" s="237">
        <f t="shared" si="2244"/>
        <v>0</v>
      </c>
      <c r="EP188" s="237">
        <f t="shared" si="2244"/>
        <v>0</v>
      </c>
    </row>
    <row r="189" spans="2:146" ht="14.1" customHeight="1">
      <c r="B189" s="20" t="s">
        <v>23</v>
      </c>
      <c r="D189" s="306" t="s">
        <v>97</v>
      </c>
      <c r="E189" s="71"/>
      <c r="F189" s="71"/>
      <c r="G189" s="71"/>
      <c r="H189" s="71">
        <f t="shared" ref="H189:BR189" ca="1" si="2245">H186+H187-H188</f>
        <v>0</v>
      </c>
      <c r="I189" s="71">
        <f t="shared" ca="1" si="2245"/>
        <v>0</v>
      </c>
      <c r="J189" s="71">
        <f t="shared" ca="1" si="2245"/>
        <v>0</v>
      </c>
      <c r="K189" s="71">
        <f t="shared" ca="1" si="2245"/>
        <v>0</v>
      </c>
      <c r="L189" s="71">
        <f t="shared" ca="1" si="2245"/>
        <v>0</v>
      </c>
      <c r="M189" s="71">
        <f t="shared" ca="1" si="2245"/>
        <v>0</v>
      </c>
      <c r="N189" s="71">
        <f t="shared" ca="1" si="2245"/>
        <v>0</v>
      </c>
      <c r="O189" s="71">
        <f t="shared" ca="1" si="2245"/>
        <v>0</v>
      </c>
      <c r="P189" s="71">
        <f t="shared" ca="1" si="2245"/>
        <v>0</v>
      </c>
      <c r="Q189" s="71">
        <f t="shared" ca="1" si="2245"/>
        <v>0</v>
      </c>
      <c r="R189" s="71">
        <f t="shared" ca="1" si="2245"/>
        <v>0</v>
      </c>
      <c r="S189" s="71">
        <f t="shared" ca="1" si="2245"/>
        <v>0</v>
      </c>
      <c r="T189" s="71">
        <f t="shared" ca="1" si="2245"/>
        <v>0</v>
      </c>
      <c r="U189" s="71">
        <f t="shared" ca="1" si="2245"/>
        <v>0</v>
      </c>
      <c r="V189" s="71">
        <f t="shared" ca="1" si="2245"/>
        <v>0</v>
      </c>
      <c r="W189" s="71">
        <f t="shared" ca="1" si="2245"/>
        <v>0</v>
      </c>
      <c r="X189" s="71">
        <f t="shared" ca="1" si="2245"/>
        <v>0</v>
      </c>
      <c r="Y189" s="71">
        <f t="shared" ca="1" si="2245"/>
        <v>0</v>
      </c>
      <c r="Z189" s="71">
        <f t="shared" ca="1" si="2245"/>
        <v>0</v>
      </c>
      <c r="AA189" s="71">
        <f t="shared" ca="1" si="2245"/>
        <v>0</v>
      </c>
      <c r="AB189" s="71">
        <f t="shared" ca="1" si="2245"/>
        <v>0</v>
      </c>
      <c r="AC189" s="71">
        <f t="shared" ca="1" si="2245"/>
        <v>0</v>
      </c>
      <c r="AD189" s="71">
        <f t="shared" ca="1" si="2245"/>
        <v>0</v>
      </c>
      <c r="AE189" s="71">
        <f t="shared" ca="1" si="2245"/>
        <v>0</v>
      </c>
      <c r="AF189" s="71">
        <f t="shared" ca="1" si="2245"/>
        <v>0</v>
      </c>
      <c r="AG189" s="71">
        <f t="shared" ca="1" si="2245"/>
        <v>0</v>
      </c>
      <c r="AH189" s="71">
        <f t="shared" ca="1" si="2245"/>
        <v>0</v>
      </c>
      <c r="AI189" s="71">
        <f t="shared" ca="1" si="2245"/>
        <v>0</v>
      </c>
      <c r="AJ189" s="71">
        <f t="shared" ca="1" si="2245"/>
        <v>0</v>
      </c>
      <c r="AK189" s="71">
        <f t="shared" ca="1" si="2245"/>
        <v>0</v>
      </c>
      <c r="AL189" s="71">
        <f t="shared" ca="1" si="2245"/>
        <v>0</v>
      </c>
      <c r="AM189" s="71">
        <f t="shared" ca="1" si="2245"/>
        <v>0</v>
      </c>
      <c r="AN189" s="71">
        <f t="shared" ca="1" si="2245"/>
        <v>0</v>
      </c>
      <c r="AO189" s="71">
        <f t="shared" ca="1" si="2245"/>
        <v>0</v>
      </c>
      <c r="AP189" s="71">
        <f t="shared" ca="1" si="2245"/>
        <v>0</v>
      </c>
      <c r="AQ189" s="71">
        <f t="shared" ca="1" si="2245"/>
        <v>0</v>
      </c>
      <c r="AR189" s="71">
        <f t="shared" ca="1" si="2245"/>
        <v>0</v>
      </c>
      <c r="AS189" s="71">
        <f t="shared" ca="1" si="2245"/>
        <v>0</v>
      </c>
      <c r="AT189" s="71">
        <f t="shared" ca="1" si="2245"/>
        <v>0</v>
      </c>
      <c r="AU189" s="71">
        <f t="shared" ca="1" si="2245"/>
        <v>0</v>
      </c>
      <c r="AV189" s="71">
        <f t="shared" ca="1" si="2245"/>
        <v>0</v>
      </c>
      <c r="AW189" s="71">
        <f t="shared" ca="1" si="2245"/>
        <v>0</v>
      </c>
      <c r="AX189" s="71">
        <f t="shared" ca="1" si="2245"/>
        <v>0</v>
      </c>
      <c r="AY189" s="71">
        <f t="shared" ca="1" si="2245"/>
        <v>0</v>
      </c>
      <c r="AZ189" s="71">
        <f t="shared" ca="1" si="2245"/>
        <v>0</v>
      </c>
      <c r="BA189" s="71">
        <f t="shared" ca="1" si="2245"/>
        <v>0</v>
      </c>
      <c r="BB189" s="71">
        <f t="shared" ca="1" si="2245"/>
        <v>0</v>
      </c>
      <c r="BC189" s="71">
        <f t="shared" ca="1" si="2245"/>
        <v>0</v>
      </c>
      <c r="BD189" s="71">
        <f t="shared" ca="1" si="2245"/>
        <v>0</v>
      </c>
      <c r="BE189" s="71">
        <f t="shared" ca="1" si="2245"/>
        <v>0</v>
      </c>
      <c r="BF189" s="71">
        <f t="shared" ca="1" si="2245"/>
        <v>0</v>
      </c>
      <c r="BG189" s="71">
        <f t="shared" ca="1" si="2245"/>
        <v>0</v>
      </c>
      <c r="BH189" s="71">
        <f t="shared" ca="1" si="2245"/>
        <v>0</v>
      </c>
      <c r="BI189" s="71">
        <f t="shared" ca="1" si="2245"/>
        <v>0</v>
      </c>
      <c r="BJ189" s="71">
        <f t="shared" ca="1" si="2245"/>
        <v>0</v>
      </c>
      <c r="BK189" s="71">
        <f t="shared" ca="1" si="2245"/>
        <v>0</v>
      </c>
      <c r="BL189" s="71">
        <f t="shared" ca="1" si="2245"/>
        <v>0</v>
      </c>
      <c r="BM189" s="71">
        <f t="shared" ca="1" si="2245"/>
        <v>0</v>
      </c>
      <c r="BN189" s="71">
        <f t="shared" ca="1" si="2245"/>
        <v>0</v>
      </c>
      <c r="BO189" s="71">
        <f t="shared" ca="1" si="2245"/>
        <v>0</v>
      </c>
      <c r="BP189" s="71">
        <f t="shared" ca="1" si="2245"/>
        <v>0</v>
      </c>
      <c r="BQ189" s="71">
        <f t="shared" ca="1" si="2245"/>
        <v>0</v>
      </c>
      <c r="BR189" s="71">
        <f t="shared" ca="1" si="2245"/>
        <v>0</v>
      </c>
      <c r="BS189" s="71">
        <f t="shared" ref="BS189:DG189" ca="1" si="2246">BS186+BS187-BS188</f>
        <v>0</v>
      </c>
      <c r="BT189" s="71">
        <f t="shared" ca="1" si="2246"/>
        <v>0</v>
      </c>
      <c r="BU189" s="71">
        <f t="shared" ca="1" si="2246"/>
        <v>0</v>
      </c>
      <c r="BV189" s="71">
        <f t="shared" ca="1" si="2246"/>
        <v>0</v>
      </c>
      <c r="BW189" s="71">
        <f t="shared" ca="1" si="2246"/>
        <v>0</v>
      </c>
      <c r="BX189" s="71">
        <f t="shared" ca="1" si="2246"/>
        <v>0</v>
      </c>
      <c r="BY189" s="71">
        <f t="shared" ca="1" si="2246"/>
        <v>0</v>
      </c>
      <c r="BZ189" s="71">
        <f t="shared" ca="1" si="2246"/>
        <v>0</v>
      </c>
      <c r="CA189" s="71">
        <f t="shared" ca="1" si="2246"/>
        <v>0</v>
      </c>
      <c r="CB189" s="71">
        <f t="shared" ca="1" si="2246"/>
        <v>0</v>
      </c>
      <c r="CC189" s="71">
        <f t="shared" ca="1" si="2246"/>
        <v>0</v>
      </c>
      <c r="CD189" s="71">
        <f t="shared" ca="1" si="2246"/>
        <v>0</v>
      </c>
      <c r="CE189" s="71">
        <f t="shared" ca="1" si="2246"/>
        <v>0</v>
      </c>
      <c r="CF189" s="71">
        <f t="shared" ca="1" si="2246"/>
        <v>0</v>
      </c>
      <c r="CG189" s="71">
        <f t="shared" ca="1" si="2246"/>
        <v>0</v>
      </c>
      <c r="CH189" s="71">
        <f t="shared" ca="1" si="2246"/>
        <v>0</v>
      </c>
      <c r="CI189" s="71">
        <f t="shared" ca="1" si="2246"/>
        <v>0</v>
      </c>
      <c r="CJ189" s="71">
        <f t="shared" ca="1" si="2246"/>
        <v>0</v>
      </c>
      <c r="CK189" s="71">
        <f t="shared" ca="1" si="2246"/>
        <v>0</v>
      </c>
      <c r="CL189" s="71">
        <f t="shared" ca="1" si="2246"/>
        <v>0</v>
      </c>
      <c r="CM189" s="71">
        <f t="shared" ca="1" si="2246"/>
        <v>0</v>
      </c>
      <c r="CN189" s="71">
        <f t="shared" ca="1" si="2246"/>
        <v>0</v>
      </c>
      <c r="CO189" s="71">
        <f t="shared" ca="1" si="2246"/>
        <v>0</v>
      </c>
      <c r="CP189" s="71">
        <f t="shared" ca="1" si="2246"/>
        <v>0</v>
      </c>
      <c r="CQ189" s="71">
        <f t="shared" ca="1" si="2246"/>
        <v>0</v>
      </c>
      <c r="CR189" s="71">
        <f t="shared" ca="1" si="2246"/>
        <v>0</v>
      </c>
      <c r="CS189" s="71">
        <f t="shared" ca="1" si="2246"/>
        <v>0</v>
      </c>
      <c r="CT189" s="71">
        <f t="shared" ca="1" si="2246"/>
        <v>0</v>
      </c>
      <c r="CU189" s="71">
        <f t="shared" ca="1" si="2246"/>
        <v>0</v>
      </c>
      <c r="CV189" s="71">
        <f t="shared" ca="1" si="2246"/>
        <v>0</v>
      </c>
      <c r="CW189" s="71">
        <f t="shared" ca="1" si="2246"/>
        <v>0</v>
      </c>
      <c r="CX189" s="71">
        <f t="shared" ca="1" si="2246"/>
        <v>0</v>
      </c>
      <c r="CY189" s="71">
        <f t="shared" ca="1" si="2246"/>
        <v>0</v>
      </c>
      <c r="CZ189" s="71">
        <f t="shared" ca="1" si="2246"/>
        <v>0</v>
      </c>
      <c r="DA189" s="71">
        <f t="shared" ca="1" si="2246"/>
        <v>0</v>
      </c>
      <c r="DB189" s="71">
        <f t="shared" ca="1" si="2246"/>
        <v>0</v>
      </c>
      <c r="DC189" s="71">
        <f t="shared" ca="1" si="2246"/>
        <v>0</v>
      </c>
      <c r="DD189" s="71">
        <f t="shared" ca="1" si="2246"/>
        <v>0</v>
      </c>
      <c r="DE189" s="71">
        <f t="shared" ca="1" si="2246"/>
        <v>0</v>
      </c>
      <c r="DF189" s="71">
        <f t="shared" ca="1" si="2246"/>
        <v>0</v>
      </c>
      <c r="DG189" s="71">
        <f t="shared" ca="1" si="2246"/>
        <v>0</v>
      </c>
      <c r="DH189" s="71">
        <f t="shared" ref="DH189:EP189" ca="1" si="2247">DH186+DH187-DH188</f>
        <v>0</v>
      </c>
      <c r="DI189" s="71">
        <f t="shared" ca="1" si="2247"/>
        <v>0</v>
      </c>
      <c r="DJ189" s="71">
        <f t="shared" ca="1" si="2247"/>
        <v>0</v>
      </c>
      <c r="DK189" s="71">
        <f t="shared" ca="1" si="2247"/>
        <v>0</v>
      </c>
      <c r="DL189" s="71">
        <f t="shared" ca="1" si="2247"/>
        <v>0</v>
      </c>
      <c r="DM189" s="71">
        <f t="shared" ca="1" si="2247"/>
        <v>0</v>
      </c>
      <c r="DN189" s="71">
        <f t="shared" ca="1" si="2247"/>
        <v>0</v>
      </c>
      <c r="DO189" s="71">
        <f t="shared" ca="1" si="2247"/>
        <v>0</v>
      </c>
      <c r="DP189" s="71">
        <f t="shared" ca="1" si="2247"/>
        <v>0</v>
      </c>
      <c r="DQ189" s="71">
        <f t="shared" ca="1" si="2247"/>
        <v>0</v>
      </c>
      <c r="DR189" s="71">
        <f t="shared" ca="1" si="2247"/>
        <v>0</v>
      </c>
      <c r="DS189" s="71">
        <f t="shared" ca="1" si="2247"/>
        <v>0</v>
      </c>
      <c r="DT189" s="71">
        <f t="shared" ca="1" si="2247"/>
        <v>0</v>
      </c>
      <c r="DU189" s="71">
        <f t="shared" ca="1" si="2247"/>
        <v>0</v>
      </c>
      <c r="DV189" s="71">
        <f t="shared" ca="1" si="2247"/>
        <v>0</v>
      </c>
      <c r="DW189" s="71">
        <f t="shared" ca="1" si="2247"/>
        <v>0</v>
      </c>
      <c r="DX189" s="71">
        <f t="shared" ca="1" si="2247"/>
        <v>0</v>
      </c>
      <c r="DY189" s="71">
        <f t="shared" ca="1" si="2247"/>
        <v>0</v>
      </c>
      <c r="DZ189" s="71">
        <f t="shared" ca="1" si="2247"/>
        <v>0</v>
      </c>
      <c r="EA189" s="71">
        <f t="shared" ca="1" si="2247"/>
        <v>0</v>
      </c>
      <c r="EB189" s="71">
        <f t="shared" ca="1" si="2247"/>
        <v>0</v>
      </c>
      <c r="EC189" s="71">
        <f t="shared" ca="1" si="2247"/>
        <v>0</v>
      </c>
      <c r="ED189" s="71">
        <f t="shared" ca="1" si="2247"/>
        <v>0</v>
      </c>
      <c r="EE189" s="71">
        <f t="shared" ca="1" si="2247"/>
        <v>0</v>
      </c>
      <c r="EF189" s="71">
        <f t="shared" ca="1" si="2247"/>
        <v>0</v>
      </c>
      <c r="EG189" s="71">
        <f t="shared" ca="1" si="2247"/>
        <v>0</v>
      </c>
      <c r="EH189" s="71">
        <f t="shared" ca="1" si="2247"/>
        <v>0</v>
      </c>
      <c r="EI189" s="71">
        <f t="shared" ca="1" si="2247"/>
        <v>0</v>
      </c>
      <c r="EJ189" s="71">
        <f t="shared" ca="1" si="2247"/>
        <v>0</v>
      </c>
      <c r="EK189" s="71">
        <f t="shared" ca="1" si="2247"/>
        <v>0</v>
      </c>
      <c r="EL189" s="71">
        <f t="shared" ca="1" si="2247"/>
        <v>0</v>
      </c>
      <c r="EM189" s="71">
        <f t="shared" ca="1" si="2247"/>
        <v>0</v>
      </c>
      <c r="EN189" s="71">
        <f t="shared" ca="1" si="2247"/>
        <v>0</v>
      </c>
      <c r="EO189" s="71">
        <f t="shared" ca="1" si="2247"/>
        <v>0</v>
      </c>
      <c r="EP189" s="71">
        <f t="shared" ca="1" si="2247"/>
        <v>0</v>
      </c>
    </row>
    <row r="190" spans="2:146" ht="14.1" customHeight="1">
      <c r="B190" s="20"/>
      <c r="C190" s="20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8"/>
      <c r="AL190" s="68"/>
      <c r="AM190" s="68"/>
      <c r="AN190" s="68"/>
      <c r="AO190" s="68"/>
      <c r="AP190" s="68"/>
      <c r="AQ190" s="68"/>
      <c r="AR190" s="68"/>
      <c r="AS190" s="68"/>
      <c r="AT190" s="68"/>
      <c r="AU190" s="68"/>
      <c r="AV190" s="68"/>
      <c r="AW190" s="68"/>
      <c r="AX190" s="68"/>
      <c r="AY190" s="68"/>
      <c r="AZ190" s="68"/>
      <c r="BA190" s="68"/>
      <c r="BB190" s="68"/>
      <c r="BC190" s="68"/>
      <c r="BD190" s="68"/>
      <c r="BE190" s="68"/>
      <c r="BF190" s="68"/>
      <c r="BG190" s="68"/>
      <c r="BH190" s="68"/>
      <c r="BI190" s="68"/>
      <c r="BJ190" s="68"/>
      <c r="BK190" s="68"/>
      <c r="BL190" s="68"/>
      <c r="BM190" s="68"/>
      <c r="BN190" s="68"/>
      <c r="BO190" s="68"/>
      <c r="BP190" s="68"/>
      <c r="BQ190" s="68"/>
      <c r="BR190" s="68"/>
      <c r="BS190" s="68"/>
      <c r="BT190" s="68"/>
      <c r="BU190" s="68"/>
      <c r="BV190" s="68"/>
      <c r="BW190" s="68"/>
      <c r="BX190" s="68"/>
      <c r="BY190" s="68"/>
      <c r="BZ190" s="68"/>
      <c r="CA190" s="68"/>
      <c r="CB190" s="68"/>
      <c r="CC190" s="68"/>
      <c r="CD190" s="68"/>
      <c r="CE190" s="68"/>
      <c r="CF190" s="68"/>
      <c r="CG190" s="68"/>
      <c r="CH190" s="68"/>
      <c r="CI190" s="68"/>
      <c r="CJ190" s="68"/>
      <c r="CK190" s="68"/>
      <c r="CL190" s="68"/>
      <c r="CM190" s="68"/>
      <c r="CN190" s="68"/>
      <c r="CO190" s="68"/>
      <c r="CP190" s="68"/>
      <c r="CQ190" s="68"/>
      <c r="CR190" s="68"/>
      <c r="CS190" s="68"/>
      <c r="CT190" s="68"/>
      <c r="CU190" s="68"/>
      <c r="CV190" s="68"/>
      <c r="CW190" s="68"/>
      <c r="CX190" s="68"/>
      <c r="CY190" s="68"/>
      <c r="CZ190" s="68"/>
      <c r="DA190" s="68"/>
      <c r="DB190" s="68"/>
      <c r="DC190" s="68"/>
      <c r="DD190" s="68"/>
      <c r="DE190" s="68"/>
      <c r="DF190" s="68"/>
      <c r="DG190" s="68"/>
      <c r="DH190" s="68"/>
      <c r="DI190" s="68"/>
      <c r="DJ190" s="68"/>
      <c r="DK190" s="68"/>
      <c r="DL190" s="68"/>
      <c r="DM190" s="68"/>
      <c r="DN190" s="68"/>
      <c r="DO190" s="68"/>
      <c r="DP190" s="68"/>
      <c r="DQ190" s="68"/>
      <c r="DR190" s="68"/>
      <c r="DS190" s="68"/>
      <c r="DT190" s="68"/>
      <c r="DU190" s="68"/>
      <c r="DV190" s="68"/>
      <c r="DW190" s="68"/>
      <c r="DX190" s="68"/>
      <c r="DY190" s="68"/>
      <c r="DZ190" s="68"/>
      <c r="EA190" s="68"/>
      <c r="EB190" s="68"/>
      <c r="EC190" s="68"/>
      <c r="ED190" s="68"/>
      <c r="EE190" s="68"/>
      <c r="EF190" s="68"/>
      <c r="EG190" s="68"/>
      <c r="EH190" s="68"/>
      <c r="EI190" s="68"/>
      <c r="EJ190" s="68"/>
      <c r="EK190" s="68"/>
      <c r="EL190" s="68"/>
      <c r="EM190" s="68"/>
      <c r="EN190" s="68"/>
      <c r="EO190" s="68"/>
      <c r="EP190" s="68"/>
    </row>
    <row r="191" spans="2:146" ht="14.1" customHeight="1">
      <c r="B191" s="20"/>
      <c r="C191" s="20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  <c r="AL191" s="68"/>
      <c r="AM191" s="68"/>
      <c r="AN191" s="68"/>
      <c r="AO191" s="68"/>
      <c r="AP191" s="68"/>
      <c r="AQ191" s="68"/>
      <c r="AR191" s="68"/>
      <c r="AS191" s="68"/>
      <c r="AT191" s="68"/>
      <c r="AU191" s="68"/>
      <c r="AV191" s="68"/>
      <c r="AW191" s="68"/>
      <c r="AX191" s="68"/>
      <c r="AY191" s="68"/>
      <c r="AZ191" s="68"/>
      <c r="BA191" s="68"/>
      <c r="BB191" s="68"/>
      <c r="BC191" s="68"/>
      <c r="BD191" s="68"/>
      <c r="BE191" s="68"/>
      <c r="BF191" s="68"/>
      <c r="BG191" s="68"/>
      <c r="BH191" s="68"/>
      <c r="BI191" s="68"/>
      <c r="BJ191" s="68"/>
      <c r="BK191" s="68"/>
      <c r="BL191" s="68"/>
      <c r="BM191" s="68"/>
      <c r="BN191" s="68"/>
      <c r="BO191" s="68"/>
      <c r="BP191" s="68"/>
      <c r="BQ191" s="68"/>
      <c r="BR191" s="68"/>
      <c r="BS191" s="68"/>
      <c r="BT191" s="68"/>
      <c r="BU191" s="68"/>
      <c r="BV191" s="68"/>
      <c r="BW191" s="68"/>
      <c r="BX191" s="68"/>
      <c r="BY191" s="68"/>
      <c r="BZ191" s="68"/>
      <c r="CA191" s="68"/>
      <c r="CB191" s="68"/>
      <c r="CC191" s="68"/>
      <c r="CD191" s="68"/>
      <c r="CE191" s="68"/>
      <c r="CF191" s="68"/>
      <c r="CG191" s="68"/>
      <c r="CH191" s="68"/>
      <c r="CI191" s="68"/>
      <c r="CJ191" s="68"/>
      <c r="CK191" s="68"/>
      <c r="CL191" s="68"/>
      <c r="CM191" s="68"/>
      <c r="CN191" s="68"/>
      <c r="CO191" s="68"/>
      <c r="CP191" s="68"/>
      <c r="CQ191" s="68"/>
      <c r="CR191" s="68"/>
      <c r="CS191" s="68"/>
      <c r="CT191" s="68"/>
      <c r="CU191" s="68"/>
      <c r="CV191" s="68"/>
      <c r="CW191" s="68"/>
      <c r="CX191" s="68"/>
      <c r="CY191" s="68"/>
      <c r="CZ191" s="68"/>
      <c r="DA191" s="68"/>
      <c r="DB191" s="68"/>
      <c r="DC191" s="68"/>
      <c r="DD191" s="68"/>
      <c r="DE191" s="68"/>
      <c r="DF191" s="68"/>
      <c r="DG191" s="68"/>
      <c r="DH191" s="68"/>
      <c r="DI191" s="68"/>
      <c r="DJ191" s="68"/>
      <c r="DK191" s="68"/>
      <c r="DL191" s="68"/>
      <c r="DM191" s="68"/>
      <c r="DN191" s="68"/>
      <c r="DO191" s="68"/>
      <c r="DP191" s="68"/>
      <c r="DQ191" s="68"/>
      <c r="DR191" s="68"/>
      <c r="DS191" s="68"/>
      <c r="DT191" s="68"/>
      <c r="DU191" s="68"/>
      <c r="DV191" s="68"/>
      <c r="DW191" s="68"/>
      <c r="DX191" s="68"/>
      <c r="DY191" s="68"/>
      <c r="DZ191" s="68"/>
      <c r="EA191" s="68"/>
      <c r="EB191" s="68"/>
      <c r="EC191" s="68"/>
      <c r="ED191" s="68"/>
      <c r="EE191" s="68"/>
      <c r="EF191" s="68"/>
      <c r="EG191" s="68"/>
      <c r="EH191" s="68"/>
      <c r="EI191" s="68"/>
      <c r="EJ191" s="68"/>
      <c r="EK191" s="68"/>
      <c r="EL191" s="68"/>
      <c r="EM191" s="68"/>
      <c r="EN191" s="68"/>
      <c r="EO191" s="68"/>
      <c r="EP191" s="68"/>
    </row>
    <row r="192" spans="2:146" ht="14.1" customHeight="1">
      <c r="B192" s="151" t="s">
        <v>87</v>
      </c>
      <c r="C192" s="20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  <c r="AL192" s="68"/>
      <c r="AM192" s="68"/>
      <c r="AN192" s="68"/>
      <c r="AO192" s="68"/>
      <c r="AP192" s="68"/>
      <c r="AQ192" s="68"/>
      <c r="AR192" s="68"/>
      <c r="AS192" s="68"/>
      <c r="AT192" s="68"/>
      <c r="AU192" s="68"/>
      <c r="AV192" s="68"/>
      <c r="AW192" s="68"/>
      <c r="AX192" s="68"/>
      <c r="AY192" s="68"/>
      <c r="AZ192" s="68"/>
      <c r="BA192" s="68"/>
      <c r="BB192" s="68"/>
      <c r="BC192" s="68"/>
      <c r="BD192" s="68"/>
      <c r="BE192" s="68"/>
      <c r="BF192" s="68"/>
      <c r="BG192" s="68"/>
      <c r="BH192" s="68"/>
      <c r="BI192" s="68"/>
      <c r="BJ192" s="68"/>
      <c r="BK192" s="68"/>
      <c r="BL192" s="68"/>
      <c r="BM192" s="68"/>
      <c r="BN192" s="68"/>
      <c r="BO192" s="68"/>
      <c r="BP192" s="68"/>
      <c r="BQ192" s="68"/>
      <c r="BR192" s="68"/>
      <c r="BS192" s="68"/>
      <c r="BT192" s="68"/>
      <c r="BU192" s="68"/>
      <c r="BV192" s="68"/>
      <c r="BW192" s="68"/>
      <c r="BX192" s="68"/>
      <c r="BY192" s="68"/>
      <c r="BZ192" s="68"/>
      <c r="CA192" s="68"/>
      <c r="CB192" s="68"/>
      <c r="CC192" s="68"/>
      <c r="CD192" s="68"/>
      <c r="CE192" s="68"/>
      <c r="CF192" s="68"/>
      <c r="CG192" s="68"/>
      <c r="CH192" s="68"/>
      <c r="CI192" s="68"/>
      <c r="CJ192" s="68"/>
      <c r="CK192" s="68"/>
      <c r="CL192" s="68"/>
      <c r="CM192" s="68"/>
      <c r="CN192" s="68"/>
      <c r="CO192" s="68"/>
      <c r="CP192" s="68"/>
      <c r="CQ192" s="68"/>
      <c r="CR192" s="68"/>
      <c r="CS192" s="68"/>
      <c r="CT192" s="68"/>
      <c r="CU192" s="68"/>
      <c r="CV192" s="68"/>
      <c r="CW192" s="68"/>
      <c r="CX192" s="68"/>
      <c r="CY192" s="68"/>
      <c r="CZ192" s="68"/>
      <c r="DA192" s="68"/>
      <c r="DB192" s="68"/>
      <c r="DC192" s="68"/>
      <c r="DD192" s="68"/>
      <c r="DE192" s="68"/>
      <c r="DF192" s="68"/>
      <c r="DG192" s="68"/>
      <c r="DH192" s="68"/>
      <c r="DI192" s="68"/>
      <c r="DJ192" s="68"/>
      <c r="DK192" s="68"/>
      <c r="DL192" s="68"/>
      <c r="DM192" s="68"/>
      <c r="DN192" s="68"/>
      <c r="DO192" s="68"/>
      <c r="DP192" s="68"/>
      <c r="DQ192" s="68"/>
      <c r="DR192" s="68"/>
      <c r="DS192" s="68"/>
      <c r="DT192" s="68"/>
      <c r="DU192" s="68"/>
      <c r="DV192" s="68"/>
      <c r="DW192" s="68"/>
      <c r="DX192" s="68"/>
      <c r="DY192" s="68"/>
      <c r="DZ192" s="68"/>
      <c r="EA192" s="68"/>
      <c r="EB192" s="68"/>
      <c r="EC192" s="68"/>
      <c r="ED192" s="68"/>
      <c r="EE192" s="68"/>
      <c r="EF192" s="68"/>
      <c r="EG192" s="68"/>
      <c r="EH192" s="68"/>
      <c r="EI192" s="68"/>
      <c r="EJ192" s="68"/>
      <c r="EK192" s="68"/>
      <c r="EL192" s="68"/>
      <c r="EM192" s="68"/>
      <c r="EN192" s="68"/>
      <c r="EO192" s="68"/>
      <c r="EP192" s="68"/>
    </row>
    <row r="193" spans="1:167" ht="14.1" customHeight="1">
      <c r="B193" s="20" t="s">
        <v>20</v>
      </c>
      <c r="D193" s="306" t="s">
        <v>97</v>
      </c>
      <c r="E193" s="71"/>
      <c r="F193" s="82"/>
      <c r="G193" s="256"/>
      <c r="H193" s="71"/>
      <c r="I193" s="71"/>
      <c r="J193" s="71"/>
      <c r="K193" s="71">
        <f t="shared" ref="K193:AP193" ca="1" si="2248">J196*(K$4&lt;=운영종료분기)</f>
        <v>0</v>
      </c>
      <c r="L193" s="71">
        <f t="shared" ca="1" si="2248"/>
        <v>0</v>
      </c>
      <c r="M193" s="71">
        <f t="shared" ca="1" si="2248"/>
        <v>0</v>
      </c>
      <c r="N193" s="71">
        <f t="shared" ca="1" si="2248"/>
        <v>0</v>
      </c>
      <c r="O193" s="71">
        <f t="shared" ca="1" si="2248"/>
        <v>0</v>
      </c>
      <c r="P193" s="71">
        <f t="shared" ca="1" si="2248"/>
        <v>0</v>
      </c>
      <c r="Q193" s="71">
        <f t="shared" ca="1" si="2248"/>
        <v>0</v>
      </c>
      <c r="R193" s="71">
        <f t="shared" ca="1" si="2248"/>
        <v>0</v>
      </c>
      <c r="S193" s="71">
        <f t="shared" ca="1" si="2248"/>
        <v>0</v>
      </c>
      <c r="T193" s="71">
        <f t="shared" ca="1" si="2248"/>
        <v>0</v>
      </c>
      <c r="U193" s="71">
        <f t="shared" ca="1" si="2248"/>
        <v>0</v>
      </c>
      <c r="V193" s="71">
        <f t="shared" ca="1" si="2248"/>
        <v>0</v>
      </c>
      <c r="W193" s="71">
        <f t="shared" ca="1" si="2248"/>
        <v>0</v>
      </c>
      <c r="X193" s="71">
        <f t="shared" ca="1" si="2248"/>
        <v>0</v>
      </c>
      <c r="Y193" s="71">
        <f t="shared" ca="1" si="2248"/>
        <v>0</v>
      </c>
      <c r="Z193" s="71">
        <f t="shared" ca="1" si="2248"/>
        <v>0</v>
      </c>
      <c r="AA193" s="71">
        <f t="shared" ca="1" si="2248"/>
        <v>0</v>
      </c>
      <c r="AB193" s="71">
        <f t="shared" ca="1" si="2248"/>
        <v>97.882766961520389</v>
      </c>
      <c r="AC193" s="71">
        <f t="shared" ca="1" si="2248"/>
        <v>97.882766961520389</v>
      </c>
      <c r="AD193" s="71">
        <f t="shared" ca="1" si="2248"/>
        <v>97.882766961520389</v>
      </c>
      <c r="AE193" s="71">
        <f t="shared" ca="1" si="2248"/>
        <v>97.882766961520389</v>
      </c>
      <c r="AF193" s="71">
        <f t="shared" ca="1" si="2248"/>
        <v>271.93200234544395</v>
      </c>
      <c r="AG193" s="71">
        <f t="shared" ca="1" si="2248"/>
        <v>271.93200234544395</v>
      </c>
      <c r="AH193" s="71">
        <f t="shared" ca="1" si="2248"/>
        <v>271.93200234544395</v>
      </c>
      <c r="AI193" s="71">
        <f t="shared" ca="1" si="2248"/>
        <v>271.93200234544395</v>
      </c>
      <c r="AJ193" s="71">
        <f t="shared" ca="1" si="2248"/>
        <v>433.76118986590461</v>
      </c>
      <c r="AK193" s="71">
        <f t="shared" ca="1" si="2248"/>
        <v>433.76118986590461</v>
      </c>
      <c r="AL193" s="71">
        <f t="shared" ca="1" si="2248"/>
        <v>433.76118986590461</v>
      </c>
      <c r="AM193" s="71">
        <f t="shared" ca="1" si="2248"/>
        <v>433.76118986590461</v>
      </c>
      <c r="AN193" s="71">
        <f t="shared" ca="1" si="2248"/>
        <v>597.89333434690036</v>
      </c>
      <c r="AO193" s="71">
        <f t="shared" ca="1" si="2248"/>
        <v>597.89333434690036</v>
      </c>
      <c r="AP193" s="71">
        <f t="shared" ca="1" si="2248"/>
        <v>597.89333434690036</v>
      </c>
      <c r="AQ193" s="71">
        <f t="shared" ref="AQ193:BV193" ca="1" si="2249">AP196*(AQ$4&lt;=운영종료분기)</f>
        <v>597.89333434690036</v>
      </c>
      <c r="AR193" s="71">
        <f t="shared" ca="1" si="2249"/>
        <v>783.4904826676019</v>
      </c>
      <c r="AS193" s="71">
        <f t="shared" ca="1" si="2249"/>
        <v>783.4904826676019</v>
      </c>
      <c r="AT193" s="71">
        <f t="shared" ca="1" si="2249"/>
        <v>783.4904826676019</v>
      </c>
      <c r="AU193" s="71">
        <f t="shared" ca="1" si="2249"/>
        <v>783.4904826676019</v>
      </c>
      <c r="AV193" s="71">
        <f t="shared" ca="1" si="2249"/>
        <v>991.55813135132576</v>
      </c>
      <c r="AW193" s="71">
        <f t="shared" ca="1" si="2249"/>
        <v>991.55813135132576</v>
      </c>
      <c r="AX193" s="71">
        <f t="shared" ca="1" si="2249"/>
        <v>991.55813135132576</v>
      </c>
      <c r="AY193" s="71">
        <f t="shared" ca="1" si="2249"/>
        <v>991.55813135132576</v>
      </c>
      <c r="AZ193" s="71">
        <f t="shared" ca="1" si="2249"/>
        <v>1206.9681125333907</v>
      </c>
      <c r="BA193" s="71">
        <f t="shared" ca="1" si="2249"/>
        <v>1206.9681125333907</v>
      </c>
      <c r="BB193" s="71">
        <f t="shared" ca="1" si="2249"/>
        <v>1206.9681125333907</v>
      </c>
      <c r="BC193" s="71">
        <f t="shared" ca="1" si="2249"/>
        <v>1206.9681125333907</v>
      </c>
      <c r="BD193" s="71">
        <f t="shared" ca="1" si="2249"/>
        <v>1447.9169633822653</v>
      </c>
      <c r="BE193" s="71">
        <f t="shared" ca="1" si="2249"/>
        <v>1447.9169633822653</v>
      </c>
      <c r="BF193" s="71">
        <f t="shared" ca="1" si="2249"/>
        <v>1447.9169633822653</v>
      </c>
      <c r="BG193" s="71">
        <f t="shared" ca="1" si="2249"/>
        <v>1447.9169633822653</v>
      </c>
      <c r="BH193" s="71">
        <f t="shared" ca="1" si="2249"/>
        <v>1714.3546345112647</v>
      </c>
      <c r="BI193" s="71">
        <f t="shared" ca="1" si="2249"/>
        <v>1714.3546345112647</v>
      </c>
      <c r="BJ193" s="71">
        <f t="shared" ca="1" si="2249"/>
        <v>1714.3546345112647</v>
      </c>
      <c r="BK193" s="71">
        <f t="shared" ca="1" si="2249"/>
        <v>1714.3546345112647</v>
      </c>
      <c r="BL193" s="71">
        <f t="shared" ca="1" si="2249"/>
        <v>2006.2302248256283</v>
      </c>
      <c r="BM193" s="71">
        <f t="shared" ca="1" si="2249"/>
        <v>2006.2302248256283</v>
      </c>
      <c r="BN193" s="71">
        <f t="shared" ca="1" si="2249"/>
        <v>2006.2302248256283</v>
      </c>
      <c r="BO193" s="71">
        <f t="shared" ca="1" si="2249"/>
        <v>2006.2302248256283</v>
      </c>
      <c r="BP193" s="71">
        <f t="shared" ca="1" si="2249"/>
        <v>2323.4919667275558</v>
      </c>
      <c r="BQ193" s="71">
        <f t="shared" ca="1" si="2249"/>
        <v>2323.4919667275558</v>
      </c>
      <c r="BR193" s="71">
        <f t="shared" ca="1" si="2249"/>
        <v>2323.4919667275558</v>
      </c>
      <c r="BS193" s="71">
        <f t="shared" ca="1" si="2249"/>
        <v>2323.4919667275558</v>
      </c>
      <c r="BT193" s="71">
        <f t="shared" ca="1" si="2249"/>
        <v>2666.087211058928</v>
      </c>
      <c r="BU193" s="71">
        <f t="shared" ca="1" si="2249"/>
        <v>2666.087211058928</v>
      </c>
      <c r="BV193" s="71">
        <f t="shared" ca="1" si="2249"/>
        <v>2666.087211058928</v>
      </c>
      <c r="BW193" s="71">
        <f t="shared" ref="BW193:DB193" ca="1" si="2250">BV196*(BW$4&lt;=운영종료분기)</f>
        <v>2666.087211058928</v>
      </c>
      <c r="BX193" s="71">
        <f t="shared" ca="1" si="2250"/>
        <v>3033.9624117769736</v>
      </c>
      <c r="BY193" s="71">
        <f t="shared" ca="1" si="2250"/>
        <v>3033.9624117769736</v>
      </c>
      <c r="BZ193" s="71">
        <f t="shared" ca="1" si="2250"/>
        <v>3033.9624117769736</v>
      </c>
      <c r="CA193" s="71">
        <f t="shared" ca="1" si="2250"/>
        <v>3033.9624117769736</v>
      </c>
      <c r="CB193" s="71">
        <f t="shared" ca="1" si="2250"/>
        <v>3427.0631103580549</v>
      </c>
      <c r="CC193" s="71">
        <f t="shared" ca="1" si="2250"/>
        <v>3427.0631103580549</v>
      </c>
      <c r="CD193" s="71">
        <f t="shared" ca="1" si="2250"/>
        <v>3427.0631103580549</v>
      </c>
      <c r="CE193" s="71">
        <f t="shared" ca="1" si="2250"/>
        <v>3427.0631103580549</v>
      </c>
      <c r="CF193" s="71">
        <f t="shared" ca="1" si="2250"/>
        <v>3845.333919924652</v>
      </c>
      <c r="CG193" s="71">
        <f t="shared" ca="1" si="2250"/>
        <v>3845.333919924652</v>
      </c>
      <c r="CH193" s="71">
        <f t="shared" ca="1" si="2250"/>
        <v>3845.333919924652</v>
      </c>
      <c r="CI193" s="71">
        <f t="shared" ca="1" si="2250"/>
        <v>3845.333919924652</v>
      </c>
      <c r="CJ193" s="71">
        <f t="shared" ca="1" si="2250"/>
        <v>4110.2651872977749</v>
      </c>
      <c r="CK193" s="71">
        <f t="shared" ca="1" si="2250"/>
        <v>4110.2651872977749</v>
      </c>
      <c r="CL193" s="71">
        <f t="shared" ca="1" si="2250"/>
        <v>4110.2651872977749</v>
      </c>
      <c r="CM193" s="71">
        <f t="shared" ca="1" si="2250"/>
        <v>4110.2651872977749</v>
      </c>
      <c r="CN193" s="71">
        <f t="shared" ca="1" si="2250"/>
        <v>5216.9489778405323</v>
      </c>
      <c r="CO193" s="71">
        <f t="shared" ca="1" si="2250"/>
        <v>5216.9489778405323</v>
      </c>
      <c r="CP193" s="71">
        <f t="shared" ca="1" si="2250"/>
        <v>5216.9489778405323</v>
      </c>
      <c r="CQ193" s="71">
        <f t="shared" ca="1" si="2250"/>
        <v>5216.9489778405323</v>
      </c>
      <c r="CR193" s="71">
        <f t="shared" ca="1" si="2250"/>
        <v>5969.2907225876907</v>
      </c>
      <c r="CS193" s="71">
        <f t="shared" ca="1" si="2250"/>
        <v>5969.2907225876907</v>
      </c>
      <c r="CT193" s="71">
        <f t="shared" ca="1" si="2250"/>
        <v>0</v>
      </c>
      <c r="CU193" s="71">
        <f t="shared" ca="1" si="2250"/>
        <v>0</v>
      </c>
      <c r="CV193" s="71">
        <f t="shared" ca="1" si="2250"/>
        <v>0</v>
      </c>
      <c r="CW193" s="71">
        <f t="shared" ca="1" si="2250"/>
        <v>0</v>
      </c>
      <c r="CX193" s="71">
        <f t="shared" ca="1" si="2250"/>
        <v>0</v>
      </c>
      <c r="CY193" s="71">
        <f t="shared" ca="1" si="2250"/>
        <v>0</v>
      </c>
      <c r="CZ193" s="71">
        <f t="shared" ca="1" si="2250"/>
        <v>0</v>
      </c>
      <c r="DA193" s="71">
        <f t="shared" ca="1" si="2250"/>
        <v>0</v>
      </c>
      <c r="DB193" s="71">
        <f t="shared" ca="1" si="2250"/>
        <v>0</v>
      </c>
      <c r="DC193" s="71">
        <f t="shared" ref="DC193:DG193" ca="1" si="2251">DB196*(DC$4&lt;=운영종료분기)</f>
        <v>0</v>
      </c>
      <c r="DD193" s="71">
        <f t="shared" ca="1" si="2251"/>
        <v>0</v>
      </c>
      <c r="DE193" s="71">
        <f t="shared" ca="1" si="2251"/>
        <v>0</v>
      </c>
      <c r="DF193" s="71">
        <f t="shared" ca="1" si="2251"/>
        <v>0</v>
      </c>
      <c r="DG193" s="71">
        <f t="shared" ca="1" si="2251"/>
        <v>0</v>
      </c>
      <c r="DH193" s="71">
        <f t="shared" ref="DH193" ca="1" si="2252">DG196*(DH$4&lt;=운영종료분기)</f>
        <v>0</v>
      </c>
      <c r="DI193" s="71">
        <f t="shared" ref="DI193" ca="1" si="2253">DH196*(DI$4&lt;=운영종료분기)</f>
        <v>0</v>
      </c>
      <c r="DJ193" s="71">
        <f t="shared" ref="DJ193" ca="1" si="2254">DI196*(DJ$4&lt;=운영종료분기)</f>
        <v>0</v>
      </c>
      <c r="DK193" s="71">
        <f t="shared" ref="DK193" ca="1" si="2255">DJ196*(DK$4&lt;=운영종료분기)</f>
        <v>0</v>
      </c>
      <c r="DL193" s="71">
        <f t="shared" ref="DL193" ca="1" si="2256">DK196*(DL$4&lt;=운영종료분기)</f>
        <v>0</v>
      </c>
      <c r="DM193" s="71">
        <f t="shared" ref="DM193" ca="1" si="2257">DL196*(DM$4&lt;=운영종료분기)</f>
        <v>0</v>
      </c>
      <c r="DN193" s="71">
        <f t="shared" ref="DN193" ca="1" si="2258">DM196*(DN$4&lt;=운영종료분기)</f>
        <v>0</v>
      </c>
      <c r="DO193" s="71">
        <f t="shared" ref="DO193" ca="1" si="2259">DN196*(DO$4&lt;=운영종료분기)</f>
        <v>0</v>
      </c>
      <c r="DP193" s="71">
        <f t="shared" ref="DP193" ca="1" si="2260">DO196*(DP$4&lt;=운영종료분기)</f>
        <v>0</v>
      </c>
      <c r="DQ193" s="71">
        <f t="shared" ref="DQ193" ca="1" si="2261">DP196*(DQ$4&lt;=운영종료분기)</f>
        <v>0</v>
      </c>
      <c r="DR193" s="71">
        <f t="shared" ref="DR193" ca="1" si="2262">DQ196*(DR$4&lt;=운영종료분기)</f>
        <v>0</v>
      </c>
      <c r="DS193" s="71">
        <f t="shared" ref="DS193" ca="1" si="2263">DR196*(DS$4&lt;=운영종료분기)</f>
        <v>0</v>
      </c>
      <c r="DT193" s="71">
        <f t="shared" ref="DT193" ca="1" si="2264">DS196*(DT$4&lt;=운영종료분기)</f>
        <v>0</v>
      </c>
      <c r="DU193" s="71">
        <f t="shared" ref="DU193" ca="1" si="2265">DT196*(DU$4&lt;=운영종료분기)</f>
        <v>0</v>
      </c>
      <c r="DV193" s="71">
        <f t="shared" ref="DV193" ca="1" si="2266">DU196*(DV$4&lt;=운영종료분기)</f>
        <v>0</v>
      </c>
      <c r="DW193" s="71">
        <f t="shared" ref="DW193" ca="1" si="2267">DV196*(DW$4&lt;=운영종료분기)</f>
        <v>0</v>
      </c>
      <c r="DX193" s="71">
        <f t="shared" ref="DX193" ca="1" si="2268">DW196*(DX$4&lt;=운영종료분기)</f>
        <v>0</v>
      </c>
      <c r="DY193" s="71">
        <f t="shared" ref="DY193" ca="1" si="2269">DX196*(DY$4&lt;=운영종료분기)</f>
        <v>0</v>
      </c>
      <c r="DZ193" s="71">
        <f t="shared" ref="DZ193" ca="1" si="2270">DY196*(DZ$4&lt;=운영종료분기)</f>
        <v>0</v>
      </c>
      <c r="EA193" s="71">
        <f t="shared" ref="EA193" ca="1" si="2271">DZ196*(EA$4&lt;=운영종료분기)</f>
        <v>0</v>
      </c>
      <c r="EB193" s="71">
        <f t="shared" ref="EB193" ca="1" si="2272">EA196*(EB$4&lt;=운영종료분기)</f>
        <v>0</v>
      </c>
      <c r="EC193" s="71">
        <f t="shared" ref="EC193" ca="1" si="2273">EB196*(EC$4&lt;=운영종료분기)</f>
        <v>0</v>
      </c>
      <c r="ED193" s="71">
        <f t="shared" ref="ED193" ca="1" si="2274">EC196*(ED$4&lt;=운영종료분기)</f>
        <v>0</v>
      </c>
      <c r="EE193" s="71">
        <f t="shared" ref="EE193" ca="1" si="2275">ED196*(EE$4&lt;=운영종료분기)</f>
        <v>0</v>
      </c>
      <c r="EF193" s="71">
        <f t="shared" ref="EF193" ca="1" si="2276">EE196*(EF$4&lt;=운영종료분기)</f>
        <v>0</v>
      </c>
      <c r="EG193" s="71">
        <f t="shared" ref="EG193" ca="1" si="2277">EF196*(EG$4&lt;=운영종료분기)</f>
        <v>0</v>
      </c>
      <c r="EH193" s="71">
        <f t="shared" ref="EH193" ca="1" si="2278">EG196*(EH$4&lt;=운영종료분기)</f>
        <v>0</v>
      </c>
      <c r="EI193" s="71">
        <f t="shared" ref="EI193" ca="1" si="2279">EH196*(EI$4&lt;=운영종료분기)</f>
        <v>0</v>
      </c>
      <c r="EJ193" s="71">
        <f t="shared" ref="EJ193" ca="1" si="2280">EI196*(EJ$4&lt;=운영종료분기)</f>
        <v>0</v>
      </c>
      <c r="EK193" s="71">
        <f t="shared" ref="EK193" ca="1" si="2281">EJ196*(EK$4&lt;=운영종료분기)</f>
        <v>0</v>
      </c>
      <c r="EL193" s="71">
        <f t="shared" ref="EL193" ca="1" si="2282">EK196*(EL$4&lt;=운영종료분기)</f>
        <v>0</v>
      </c>
      <c r="EM193" s="71">
        <f t="shared" ref="EM193" ca="1" si="2283">EL196*(EM$4&lt;=운영종료분기)</f>
        <v>0</v>
      </c>
      <c r="EN193" s="71">
        <f t="shared" ref="EN193" ca="1" si="2284">EM196*(EN$4&lt;=운영종료분기)</f>
        <v>0</v>
      </c>
      <c r="EO193" s="71">
        <f t="shared" ref="EO193" ca="1" si="2285">EN196*(EO$4&lt;=운영종료분기)</f>
        <v>0</v>
      </c>
      <c r="EP193" s="71">
        <f t="shared" ref="EP193" ca="1" si="2286">EO196*(EP$4&lt;=운영종료분기)</f>
        <v>0</v>
      </c>
    </row>
    <row r="194" spans="1:167" ht="14.1" customHeight="1">
      <c r="B194" s="139" t="s">
        <v>21</v>
      </c>
      <c r="C194" s="141"/>
      <c r="D194" s="308" t="s">
        <v>97</v>
      </c>
      <c r="E194" s="217">
        <f ca="1">SUM(G194:EP194)</f>
        <v>5969.2907225876907</v>
      </c>
      <c r="F194" s="236"/>
      <c r="G194" s="236"/>
      <c r="H194" s="217"/>
      <c r="I194" s="217"/>
      <c r="J194" s="217"/>
      <c r="K194" s="217">
        <f ca="1">J208</f>
        <v>0</v>
      </c>
      <c r="L194" s="217">
        <f t="shared" ref="L194:BW194" ca="1" si="2287">K208</f>
        <v>0</v>
      </c>
      <c r="M194" s="217">
        <f t="shared" ca="1" si="2287"/>
        <v>0</v>
      </c>
      <c r="N194" s="217">
        <f t="shared" ca="1" si="2287"/>
        <v>0</v>
      </c>
      <c r="O194" s="217">
        <f t="shared" ca="1" si="2287"/>
        <v>0</v>
      </c>
      <c r="P194" s="217">
        <f t="shared" ca="1" si="2287"/>
        <v>0</v>
      </c>
      <c r="Q194" s="217">
        <f t="shared" ca="1" si="2287"/>
        <v>0</v>
      </c>
      <c r="R194" s="217">
        <f t="shared" ca="1" si="2287"/>
        <v>0</v>
      </c>
      <c r="S194" s="217">
        <f t="shared" ca="1" si="2287"/>
        <v>0</v>
      </c>
      <c r="T194" s="217">
        <f t="shared" ca="1" si="2287"/>
        <v>0</v>
      </c>
      <c r="U194" s="217">
        <f t="shared" ca="1" si="2287"/>
        <v>0</v>
      </c>
      <c r="V194" s="217">
        <f t="shared" ca="1" si="2287"/>
        <v>0</v>
      </c>
      <c r="W194" s="217">
        <f t="shared" ca="1" si="2287"/>
        <v>0</v>
      </c>
      <c r="X194" s="217">
        <f t="shared" ca="1" si="2287"/>
        <v>0</v>
      </c>
      <c r="Y194" s="217">
        <f t="shared" ca="1" si="2287"/>
        <v>0</v>
      </c>
      <c r="Z194" s="217">
        <f t="shared" ca="1" si="2287"/>
        <v>0</v>
      </c>
      <c r="AA194" s="217">
        <f t="shared" ca="1" si="2287"/>
        <v>97.882766961520389</v>
      </c>
      <c r="AB194" s="217">
        <f t="shared" ca="1" si="2287"/>
        <v>0</v>
      </c>
      <c r="AC194" s="217">
        <f t="shared" ca="1" si="2287"/>
        <v>0</v>
      </c>
      <c r="AD194" s="217">
        <f t="shared" ca="1" si="2287"/>
        <v>0</v>
      </c>
      <c r="AE194" s="217">
        <f t="shared" ca="1" si="2287"/>
        <v>174.04923538392356</v>
      </c>
      <c r="AF194" s="217">
        <f t="shared" ca="1" si="2287"/>
        <v>0</v>
      </c>
      <c r="AG194" s="217">
        <f t="shared" ca="1" si="2287"/>
        <v>0</v>
      </c>
      <c r="AH194" s="217">
        <f t="shared" ca="1" si="2287"/>
        <v>0</v>
      </c>
      <c r="AI194" s="217">
        <f t="shared" ca="1" si="2287"/>
        <v>161.82918752046064</v>
      </c>
      <c r="AJ194" s="217">
        <f t="shared" ca="1" si="2287"/>
        <v>0</v>
      </c>
      <c r="AK194" s="217">
        <f t="shared" ca="1" si="2287"/>
        <v>0</v>
      </c>
      <c r="AL194" s="217">
        <f t="shared" ca="1" si="2287"/>
        <v>0</v>
      </c>
      <c r="AM194" s="217">
        <f t="shared" ca="1" si="2287"/>
        <v>164.13214448099572</v>
      </c>
      <c r="AN194" s="217">
        <f t="shared" ca="1" si="2287"/>
        <v>0</v>
      </c>
      <c r="AO194" s="217">
        <f t="shared" ca="1" si="2287"/>
        <v>0</v>
      </c>
      <c r="AP194" s="217">
        <f t="shared" ca="1" si="2287"/>
        <v>0</v>
      </c>
      <c r="AQ194" s="217">
        <f t="shared" ca="1" si="2287"/>
        <v>185.59714832070151</v>
      </c>
      <c r="AR194" s="217">
        <f t="shared" ca="1" si="2287"/>
        <v>0</v>
      </c>
      <c r="AS194" s="217">
        <f t="shared" ca="1" si="2287"/>
        <v>0</v>
      </c>
      <c r="AT194" s="217">
        <f t="shared" ca="1" si="2287"/>
        <v>0</v>
      </c>
      <c r="AU194" s="217">
        <f t="shared" ca="1" si="2287"/>
        <v>208.06764868372386</v>
      </c>
      <c r="AV194" s="217">
        <f t="shared" ca="1" si="2287"/>
        <v>0</v>
      </c>
      <c r="AW194" s="217">
        <f t="shared" ca="1" si="2287"/>
        <v>0</v>
      </c>
      <c r="AX194" s="217">
        <f t="shared" ca="1" si="2287"/>
        <v>0</v>
      </c>
      <c r="AY194" s="217">
        <f t="shared" ca="1" si="2287"/>
        <v>215.40998118206494</v>
      </c>
      <c r="AZ194" s="217">
        <f t="shared" ca="1" si="2287"/>
        <v>0</v>
      </c>
      <c r="BA194" s="217">
        <f t="shared" ca="1" si="2287"/>
        <v>0</v>
      </c>
      <c r="BB194" s="217">
        <f t="shared" ca="1" si="2287"/>
        <v>0</v>
      </c>
      <c r="BC194" s="217">
        <f t="shared" ca="1" si="2287"/>
        <v>240.94885084887449</v>
      </c>
      <c r="BD194" s="217">
        <f t="shared" ca="1" si="2287"/>
        <v>0</v>
      </c>
      <c r="BE194" s="217">
        <f t="shared" ca="1" si="2287"/>
        <v>0</v>
      </c>
      <c r="BF194" s="217">
        <f t="shared" ca="1" si="2287"/>
        <v>0</v>
      </c>
      <c r="BG194" s="217">
        <f t="shared" ca="1" si="2287"/>
        <v>266.43767112899951</v>
      </c>
      <c r="BH194" s="217">
        <f t="shared" ca="1" si="2287"/>
        <v>0</v>
      </c>
      <c r="BI194" s="217">
        <f t="shared" ca="1" si="2287"/>
        <v>0</v>
      </c>
      <c r="BJ194" s="217">
        <f t="shared" ca="1" si="2287"/>
        <v>0</v>
      </c>
      <c r="BK194" s="217">
        <f t="shared" ca="1" si="2287"/>
        <v>291.87559031436359</v>
      </c>
      <c r="BL194" s="217">
        <f t="shared" ca="1" si="2287"/>
        <v>0</v>
      </c>
      <c r="BM194" s="217">
        <f t="shared" ca="1" si="2287"/>
        <v>0</v>
      </c>
      <c r="BN194" s="217">
        <f t="shared" ca="1" si="2287"/>
        <v>0</v>
      </c>
      <c r="BO194" s="217">
        <f t="shared" ca="1" si="2287"/>
        <v>317.26174190192745</v>
      </c>
      <c r="BP194" s="217">
        <f t="shared" ca="1" si="2287"/>
        <v>0</v>
      </c>
      <c r="BQ194" s="217">
        <f t="shared" ca="1" si="2287"/>
        <v>0</v>
      </c>
      <c r="BR194" s="217">
        <f t="shared" ca="1" si="2287"/>
        <v>0</v>
      </c>
      <c r="BS194" s="217">
        <f t="shared" ca="1" si="2287"/>
        <v>342.59524433137199</v>
      </c>
      <c r="BT194" s="217">
        <f t="shared" ca="1" si="2287"/>
        <v>0</v>
      </c>
      <c r="BU194" s="217">
        <f t="shared" ca="1" si="2287"/>
        <v>0</v>
      </c>
      <c r="BV194" s="217">
        <f t="shared" ca="1" si="2287"/>
        <v>0</v>
      </c>
      <c r="BW194" s="217">
        <f t="shared" ca="1" si="2287"/>
        <v>367.87520071804533</v>
      </c>
      <c r="BX194" s="217">
        <f t="shared" ref="BX194:DG194" ca="1" si="2288">BW208</f>
        <v>0</v>
      </c>
      <c r="BY194" s="217">
        <f t="shared" ca="1" si="2288"/>
        <v>0</v>
      </c>
      <c r="BZ194" s="217">
        <f t="shared" ca="1" si="2288"/>
        <v>0</v>
      </c>
      <c r="CA194" s="217">
        <f t="shared" ca="1" si="2288"/>
        <v>393.10069858108147</v>
      </c>
      <c r="CB194" s="217">
        <f t="shared" ca="1" si="2288"/>
        <v>0</v>
      </c>
      <c r="CC194" s="217">
        <f t="shared" ca="1" si="2288"/>
        <v>0</v>
      </c>
      <c r="CD194" s="217">
        <f t="shared" ca="1" si="2288"/>
        <v>0</v>
      </c>
      <c r="CE194" s="217">
        <f t="shared" ca="1" si="2288"/>
        <v>418.27080956659711</v>
      </c>
      <c r="CF194" s="217">
        <f t="shared" ca="1" si="2288"/>
        <v>0</v>
      </c>
      <c r="CG194" s="217">
        <f t="shared" ca="1" si="2288"/>
        <v>0</v>
      </c>
      <c r="CH194" s="217">
        <f t="shared" ca="1" si="2288"/>
        <v>0</v>
      </c>
      <c r="CI194" s="217">
        <f t="shared" ca="1" si="2288"/>
        <v>264.93126737312326</v>
      </c>
      <c r="CJ194" s="217">
        <f t="shared" ca="1" si="2288"/>
        <v>0</v>
      </c>
      <c r="CK194" s="217">
        <f t="shared" ca="1" si="2288"/>
        <v>0</v>
      </c>
      <c r="CL194" s="217">
        <f t="shared" ca="1" si="2288"/>
        <v>0</v>
      </c>
      <c r="CM194" s="217">
        <f t="shared" ca="1" si="2288"/>
        <v>1106.6837905427574</v>
      </c>
      <c r="CN194" s="217">
        <f t="shared" ca="1" si="2288"/>
        <v>0</v>
      </c>
      <c r="CO194" s="217">
        <f t="shared" ca="1" si="2288"/>
        <v>0</v>
      </c>
      <c r="CP194" s="217">
        <f t="shared" ca="1" si="2288"/>
        <v>0</v>
      </c>
      <c r="CQ194" s="217">
        <f t="shared" ca="1" si="2288"/>
        <v>752.34174474715803</v>
      </c>
      <c r="CR194" s="217">
        <f t="shared" ca="1" si="2288"/>
        <v>0</v>
      </c>
      <c r="CS194" s="217">
        <f t="shared" ca="1" si="2288"/>
        <v>0</v>
      </c>
      <c r="CT194" s="217">
        <f t="shared" ca="1" si="2288"/>
        <v>0</v>
      </c>
      <c r="CU194" s="217">
        <f t="shared" ca="1" si="2288"/>
        <v>0</v>
      </c>
      <c r="CV194" s="217">
        <f t="shared" ca="1" si="2288"/>
        <v>0</v>
      </c>
      <c r="CW194" s="217">
        <f t="shared" ca="1" si="2288"/>
        <v>0</v>
      </c>
      <c r="CX194" s="217">
        <f t="shared" ca="1" si="2288"/>
        <v>0</v>
      </c>
      <c r="CY194" s="217">
        <f t="shared" ca="1" si="2288"/>
        <v>0</v>
      </c>
      <c r="CZ194" s="217">
        <f t="shared" ca="1" si="2288"/>
        <v>0</v>
      </c>
      <c r="DA194" s="217">
        <f t="shared" ca="1" si="2288"/>
        <v>0</v>
      </c>
      <c r="DB194" s="217">
        <f t="shared" ca="1" si="2288"/>
        <v>0</v>
      </c>
      <c r="DC194" s="217">
        <f t="shared" ca="1" si="2288"/>
        <v>0</v>
      </c>
      <c r="DD194" s="217">
        <f t="shared" ca="1" si="2288"/>
        <v>0</v>
      </c>
      <c r="DE194" s="217">
        <f t="shared" ca="1" si="2288"/>
        <v>0</v>
      </c>
      <c r="DF194" s="217">
        <f t="shared" ca="1" si="2288"/>
        <v>0</v>
      </c>
      <c r="DG194" s="217">
        <f t="shared" ca="1" si="2288"/>
        <v>0</v>
      </c>
      <c r="DH194" s="217">
        <f t="shared" ref="DH194" ca="1" si="2289">DG208</f>
        <v>0</v>
      </c>
      <c r="DI194" s="217">
        <f t="shared" ref="DI194" ca="1" si="2290">DH208</f>
        <v>0</v>
      </c>
      <c r="DJ194" s="217">
        <f t="shared" ref="DJ194" ca="1" si="2291">DI208</f>
        <v>0</v>
      </c>
      <c r="DK194" s="217">
        <f t="shared" ref="DK194" ca="1" si="2292">DJ208</f>
        <v>0</v>
      </c>
      <c r="DL194" s="217">
        <f t="shared" ref="DL194" ca="1" si="2293">DK208</f>
        <v>0</v>
      </c>
      <c r="DM194" s="217">
        <f t="shared" ref="DM194" ca="1" si="2294">DL208</f>
        <v>0</v>
      </c>
      <c r="DN194" s="217">
        <f t="shared" ref="DN194" ca="1" si="2295">DM208</f>
        <v>0</v>
      </c>
      <c r="DO194" s="217">
        <f t="shared" ref="DO194" ca="1" si="2296">DN208</f>
        <v>0</v>
      </c>
      <c r="DP194" s="217">
        <f t="shared" ref="DP194" ca="1" si="2297">DO208</f>
        <v>0</v>
      </c>
      <c r="DQ194" s="217">
        <f t="shared" ref="DQ194" ca="1" si="2298">DP208</f>
        <v>0</v>
      </c>
      <c r="DR194" s="217">
        <f t="shared" ref="DR194" ca="1" si="2299">DQ208</f>
        <v>0</v>
      </c>
      <c r="DS194" s="217">
        <f t="shared" ref="DS194" ca="1" si="2300">DR208</f>
        <v>0</v>
      </c>
      <c r="DT194" s="217">
        <f t="shared" ref="DT194" ca="1" si="2301">DS208</f>
        <v>0</v>
      </c>
      <c r="DU194" s="217">
        <f t="shared" ref="DU194" ca="1" si="2302">DT208</f>
        <v>0</v>
      </c>
      <c r="DV194" s="217">
        <f t="shared" ref="DV194" ca="1" si="2303">DU208</f>
        <v>0</v>
      </c>
      <c r="DW194" s="217">
        <f t="shared" ref="DW194" ca="1" si="2304">DV208</f>
        <v>0</v>
      </c>
      <c r="DX194" s="217">
        <f t="shared" ref="DX194" ca="1" si="2305">DW208</f>
        <v>0</v>
      </c>
      <c r="DY194" s="217">
        <f t="shared" ref="DY194" ca="1" si="2306">DX208</f>
        <v>0</v>
      </c>
      <c r="DZ194" s="217">
        <f t="shared" ref="DZ194" ca="1" si="2307">DY208</f>
        <v>0</v>
      </c>
      <c r="EA194" s="217">
        <f t="shared" ref="EA194" ca="1" si="2308">DZ208</f>
        <v>0</v>
      </c>
      <c r="EB194" s="217">
        <f t="shared" ref="EB194" ca="1" si="2309">EA208</f>
        <v>0</v>
      </c>
      <c r="EC194" s="217">
        <f t="shared" ref="EC194" ca="1" si="2310">EB208</f>
        <v>0</v>
      </c>
      <c r="ED194" s="217">
        <f t="shared" ref="ED194" ca="1" si="2311">EC208</f>
        <v>0</v>
      </c>
      <c r="EE194" s="217">
        <f t="shared" ref="EE194" ca="1" si="2312">ED208</f>
        <v>0</v>
      </c>
      <c r="EF194" s="217">
        <f t="shared" ref="EF194" ca="1" si="2313">EE208</f>
        <v>0</v>
      </c>
      <c r="EG194" s="217">
        <f t="shared" ref="EG194" ca="1" si="2314">EF208</f>
        <v>0</v>
      </c>
      <c r="EH194" s="217">
        <f t="shared" ref="EH194" ca="1" si="2315">EG208</f>
        <v>0</v>
      </c>
      <c r="EI194" s="217">
        <f t="shared" ref="EI194" ca="1" si="2316">EH208</f>
        <v>0</v>
      </c>
      <c r="EJ194" s="217">
        <f t="shared" ref="EJ194" ca="1" si="2317">EI208</f>
        <v>0</v>
      </c>
      <c r="EK194" s="217">
        <f t="shared" ref="EK194" ca="1" si="2318">EJ208</f>
        <v>0</v>
      </c>
      <c r="EL194" s="217">
        <f t="shared" ref="EL194" ca="1" si="2319">EK208</f>
        <v>0</v>
      </c>
      <c r="EM194" s="217">
        <f t="shared" ref="EM194" ca="1" si="2320">EL208</f>
        <v>0</v>
      </c>
      <c r="EN194" s="217">
        <f t="shared" ref="EN194" ca="1" si="2321">EM208</f>
        <v>0</v>
      </c>
      <c r="EO194" s="217">
        <f t="shared" ref="EO194" ca="1" si="2322">EN208</f>
        <v>0</v>
      </c>
      <c r="EP194" s="217">
        <f t="shared" ref="EP194" ca="1" si="2323">EO208</f>
        <v>0</v>
      </c>
    </row>
    <row r="195" spans="1:167" ht="14.1" customHeight="1">
      <c r="B195" s="30" t="s">
        <v>22</v>
      </c>
      <c r="C195" s="46"/>
      <c r="D195" s="356" t="s">
        <v>97</v>
      </c>
      <c r="E195" s="237">
        <f>SUM(G195:EP195)</f>
        <v>0</v>
      </c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37"/>
      <c r="S195" s="237"/>
      <c r="T195" s="237"/>
      <c r="U195" s="237"/>
      <c r="V195" s="237"/>
      <c r="W195" s="237"/>
      <c r="X195" s="237"/>
      <c r="Y195" s="237"/>
      <c r="Z195" s="237"/>
      <c r="AA195" s="237"/>
      <c r="AB195" s="237"/>
      <c r="AC195" s="237"/>
      <c r="AD195" s="237"/>
      <c r="AE195" s="237"/>
      <c r="AF195" s="237"/>
      <c r="AG195" s="237"/>
      <c r="AH195" s="237"/>
      <c r="AI195" s="237"/>
      <c r="AJ195" s="237"/>
      <c r="AK195" s="237"/>
      <c r="AL195" s="237"/>
      <c r="AM195" s="237"/>
      <c r="AN195" s="237"/>
      <c r="AO195" s="237"/>
      <c r="AP195" s="237"/>
      <c r="AQ195" s="237"/>
      <c r="AR195" s="237"/>
      <c r="AS195" s="237"/>
      <c r="AT195" s="237"/>
      <c r="AU195" s="237"/>
      <c r="AV195" s="237"/>
      <c r="AW195" s="237"/>
      <c r="AX195" s="237"/>
      <c r="AY195" s="237"/>
      <c r="AZ195" s="237"/>
      <c r="BA195" s="237"/>
      <c r="BB195" s="237"/>
      <c r="BC195" s="237"/>
      <c r="BD195" s="237"/>
      <c r="BE195" s="237"/>
      <c r="BF195" s="237"/>
      <c r="BG195" s="237"/>
      <c r="BH195" s="237"/>
      <c r="BI195" s="237"/>
      <c r="BJ195" s="237"/>
      <c r="BK195" s="237"/>
      <c r="BL195" s="237"/>
      <c r="BM195" s="237"/>
      <c r="BN195" s="237"/>
      <c r="BO195" s="237"/>
      <c r="BP195" s="237"/>
      <c r="BQ195" s="237"/>
      <c r="BR195" s="237"/>
      <c r="BS195" s="237"/>
      <c r="BT195" s="237"/>
      <c r="BU195" s="237"/>
      <c r="BV195" s="237"/>
      <c r="BW195" s="237"/>
      <c r="BX195" s="237"/>
      <c r="BY195" s="237"/>
      <c r="BZ195" s="237"/>
      <c r="CA195" s="237"/>
      <c r="CB195" s="237"/>
      <c r="CC195" s="237"/>
      <c r="CD195" s="237"/>
      <c r="CE195" s="237"/>
      <c r="CF195" s="237"/>
      <c r="CG195" s="237"/>
      <c r="CH195" s="237"/>
      <c r="CI195" s="237"/>
      <c r="CJ195" s="237"/>
      <c r="CK195" s="237"/>
      <c r="CL195" s="237"/>
      <c r="CM195" s="237"/>
      <c r="CN195" s="237"/>
      <c r="CO195" s="237"/>
      <c r="CP195" s="237"/>
      <c r="CQ195" s="237"/>
      <c r="CR195" s="237"/>
      <c r="CS195" s="237"/>
      <c r="CT195" s="237"/>
      <c r="CU195" s="237"/>
      <c r="CV195" s="237"/>
      <c r="CW195" s="237"/>
      <c r="CX195" s="237"/>
      <c r="CY195" s="237"/>
      <c r="CZ195" s="237"/>
      <c r="DA195" s="237"/>
      <c r="DB195" s="237"/>
      <c r="DC195" s="237"/>
      <c r="DD195" s="237"/>
      <c r="DE195" s="237"/>
      <c r="DF195" s="237"/>
      <c r="DG195" s="237"/>
      <c r="DH195" s="237"/>
      <c r="DI195" s="237"/>
      <c r="DJ195" s="237"/>
      <c r="DK195" s="237"/>
      <c r="DL195" s="237"/>
      <c r="DM195" s="237"/>
      <c r="DN195" s="237"/>
      <c r="DO195" s="237"/>
      <c r="DP195" s="237"/>
      <c r="DQ195" s="237"/>
      <c r="DR195" s="237"/>
      <c r="DS195" s="237"/>
      <c r="DT195" s="237"/>
      <c r="DU195" s="237"/>
      <c r="DV195" s="237"/>
      <c r="DW195" s="237"/>
      <c r="DX195" s="237"/>
      <c r="DY195" s="237"/>
      <c r="DZ195" s="237"/>
      <c r="EA195" s="237"/>
      <c r="EB195" s="237"/>
      <c r="EC195" s="237"/>
      <c r="ED195" s="237"/>
      <c r="EE195" s="237"/>
      <c r="EF195" s="237"/>
      <c r="EG195" s="237"/>
      <c r="EH195" s="237"/>
      <c r="EI195" s="237"/>
      <c r="EJ195" s="237"/>
      <c r="EK195" s="237"/>
      <c r="EL195" s="237"/>
      <c r="EM195" s="237"/>
      <c r="EN195" s="237"/>
      <c r="EO195" s="237"/>
      <c r="EP195" s="237"/>
    </row>
    <row r="196" spans="1:167" ht="14.1" customHeight="1">
      <c r="B196" s="20" t="s">
        <v>23</v>
      </c>
      <c r="D196" s="306" t="s">
        <v>97</v>
      </c>
      <c r="E196" s="71"/>
      <c r="F196" s="71"/>
      <c r="G196" s="71"/>
      <c r="H196" s="71"/>
      <c r="I196" s="71"/>
      <c r="J196" s="71"/>
      <c r="K196" s="71">
        <f t="shared" ref="K196:V196" ca="1" si="2324">K193+K194-K195</f>
        <v>0</v>
      </c>
      <c r="L196" s="71">
        <f t="shared" ca="1" si="2324"/>
        <v>0</v>
      </c>
      <c r="M196" s="71">
        <f t="shared" ca="1" si="2324"/>
        <v>0</v>
      </c>
      <c r="N196" s="71">
        <f t="shared" ca="1" si="2324"/>
        <v>0</v>
      </c>
      <c r="O196" s="71">
        <f t="shared" ca="1" si="2324"/>
        <v>0</v>
      </c>
      <c r="P196" s="71">
        <f t="shared" ca="1" si="2324"/>
        <v>0</v>
      </c>
      <c r="Q196" s="71">
        <f t="shared" ca="1" si="2324"/>
        <v>0</v>
      </c>
      <c r="R196" s="71">
        <f t="shared" ca="1" si="2324"/>
        <v>0</v>
      </c>
      <c r="S196" s="71">
        <f t="shared" ca="1" si="2324"/>
        <v>0</v>
      </c>
      <c r="T196" s="71">
        <f t="shared" ca="1" si="2324"/>
        <v>0</v>
      </c>
      <c r="U196" s="71">
        <f t="shared" ca="1" si="2324"/>
        <v>0</v>
      </c>
      <c r="V196" s="71">
        <f t="shared" ca="1" si="2324"/>
        <v>0</v>
      </c>
      <c r="W196" s="71">
        <f t="shared" ref="W196:BR196" ca="1" si="2325">W193+W194-W195</f>
        <v>0</v>
      </c>
      <c r="X196" s="71">
        <f t="shared" ca="1" si="2325"/>
        <v>0</v>
      </c>
      <c r="Y196" s="71">
        <f t="shared" ca="1" si="2325"/>
        <v>0</v>
      </c>
      <c r="Z196" s="71">
        <f t="shared" ca="1" si="2325"/>
        <v>0</v>
      </c>
      <c r="AA196" s="71">
        <f t="shared" ca="1" si="2325"/>
        <v>97.882766961520389</v>
      </c>
      <c r="AB196" s="71">
        <f t="shared" ca="1" si="2325"/>
        <v>97.882766961520389</v>
      </c>
      <c r="AC196" s="71">
        <f t="shared" ca="1" si="2325"/>
        <v>97.882766961520389</v>
      </c>
      <c r="AD196" s="71">
        <f t="shared" ca="1" si="2325"/>
        <v>97.882766961520389</v>
      </c>
      <c r="AE196" s="71">
        <f t="shared" ca="1" si="2325"/>
        <v>271.93200234544395</v>
      </c>
      <c r="AF196" s="71">
        <f t="shared" ca="1" si="2325"/>
        <v>271.93200234544395</v>
      </c>
      <c r="AG196" s="71">
        <f t="shared" ca="1" si="2325"/>
        <v>271.93200234544395</v>
      </c>
      <c r="AH196" s="71">
        <f t="shared" ca="1" si="2325"/>
        <v>271.93200234544395</v>
      </c>
      <c r="AI196" s="71">
        <f t="shared" ca="1" si="2325"/>
        <v>433.76118986590461</v>
      </c>
      <c r="AJ196" s="71">
        <f t="shared" ca="1" si="2325"/>
        <v>433.76118986590461</v>
      </c>
      <c r="AK196" s="71">
        <f t="shared" ca="1" si="2325"/>
        <v>433.76118986590461</v>
      </c>
      <c r="AL196" s="71">
        <f t="shared" ca="1" si="2325"/>
        <v>433.76118986590461</v>
      </c>
      <c r="AM196" s="71">
        <f t="shared" ca="1" si="2325"/>
        <v>597.89333434690036</v>
      </c>
      <c r="AN196" s="71">
        <f t="shared" ca="1" si="2325"/>
        <v>597.89333434690036</v>
      </c>
      <c r="AO196" s="71">
        <f t="shared" ca="1" si="2325"/>
        <v>597.89333434690036</v>
      </c>
      <c r="AP196" s="71">
        <f t="shared" ca="1" si="2325"/>
        <v>597.89333434690036</v>
      </c>
      <c r="AQ196" s="71">
        <f t="shared" ca="1" si="2325"/>
        <v>783.4904826676019</v>
      </c>
      <c r="AR196" s="71">
        <f t="shared" ca="1" si="2325"/>
        <v>783.4904826676019</v>
      </c>
      <c r="AS196" s="71">
        <f t="shared" ca="1" si="2325"/>
        <v>783.4904826676019</v>
      </c>
      <c r="AT196" s="71">
        <f t="shared" ca="1" si="2325"/>
        <v>783.4904826676019</v>
      </c>
      <c r="AU196" s="71">
        <f t="shared" ca="1" si="2325"/>
        <v>991.55813135132576</v>
      </c>
      <c r="AV196" s="71">
        <f t="shared" ca="1" si="2325"/>
        <v>991.55813135132576</v>
      </c>
      <c r="AW196" s="71">
        <f t="shared" ca="1" si="2325"/>
        <v>991.55813135132576</v>
      </c>
      <c r="AX196" s="71">
        <f t="shared" ca="1" si="2325"/>
        <v>991.55813135132576</v>
      </c>
      <c r="AY196" s="71">
        <f t="shared" ca="1" si="2325"/>
        <v>1206.9681125333907</v>
      </c>
      <c r="AZ196" s="71">
        <f t="shared" ca="1" si="2325"/>
        <v>1206.9681125333907</v>
      </c>
      <c r="BA196" s="71">
        <f t="shared" ca="1" si="2325"/>
        <v>1206.9681125333907</v>
      </c>
      <c r="BB196" s="71">
        <f t="shared" ca="1" si="2325"/>
        <v>1206.9681125333907</v>
      </c>
      <c r="BC196" s="71">
        <f t="shared" ca="1" si="2325"/>
        <v>1447.9169633822653</v>
      </c>
      <c r="BD196" s="71">
        <f t="shared" ca="1" si="2325"/>
        <v>1447.9169633822653</v>
      </c>
      <c r="BE196" s="71">
        <f t="shared" ca="1" si="2325"/>
        <v>1447.9169633822653</v>
      </c>
      <c r="BF196" s="71">
        <f t="shared" ca="1" si="2325"/>
        <v>1447.9169633822653</v>
      </c>
      <c r="BG196" s="71">
        <f t="shared" ca="1" si="2325"/>
        <v>1714.3546345112647</v>
      </c>
      <c r="BH196" s="71">
        <f t="shared" ca="1" si="2325"/>
        <v>1714.3546345112647</v>
      </c>
      <c r="BI196" s="71">
        <f t="shared" ca="1" si="2325"/>
        <v>1714.3546345112647</v>
      </c>
      <c r="BJ196" s="71">
        <f t="shared" ca="1" si="2325"/>
        <v>1714.3546345112647</v>
      </c>
      <c r="BK196" s="71">
        <f t="shared" ca="1" si="2325"/>
        <v>2006.2302248256283</v>
      </c>
      <c r="BL196" s="71">
        <f t="shared" ca="1" si="2325"/>
        <v>2006.2302248256283</v>
      </c>
      <c r="BM196" s="71">
        <f t="shared" ca="1" si="2325"/>
        <v>2006.2302248256283</v>
      </c>
      <c r="BN196" s="71">
        <f t="shared" ca="1" si="2325"/>
        <v>2006.2302248256283</v>
      </c>
      <c r="BO196" s="71">
        <f t="shared" ca="1" si="2325"/>
        <v>2323.4919667275558</v>
      </c>
      <c r="BP196" s="71">
        <f t="shared" ca="1" si="2325"/>
        <v>2323.4919667275558</v>
      </c>
      <c r="BQ196" s="71">
        <f t="shared" ca="1" si="2325"/>
        <v>2323.4919667275558</v>
      </c>
      <c r="BR196" s="71">
        <f t="shared" ca="1" si="2325"/>
        <v>2323.4919667275558</v>
      </c>
      <c r="BS196" s="71">
        <f t="shared" ref="BS196:CT196" ca="1" si="2326">BS193+BS194-BS195</f>
        <v>2666.087211058928</v>
      </c>
      <c r="BT196" s="71">
        <f t="shared" ca="1" si="2326"/>
        <v>2666.087211058928</v>
      </c>
      <c r="BU196" s="71">
        <f t="shared" ca="1" si="2326"/>
        <v>2666.087211058928</v>
      </c>
      <c r="BV196" s="71">
        <f t="shared" ca="1" si="2326"/>
        <v>2666.087211058928</v>
      </c>
      <c r="BW196" s="71">
        <f t="shared" ca="1" si="2326"/>
        <v>3033.9624117769736</v>
      </c>
      <c r="BX196" s="71">
        <f t="shared" ca="1" si="2326"/>
        <v>3033.9624117769736</v>
      </c>
      <c r="BY196" s="71">
        <f t="shared" ca="1" si="2326"/>
        <v>3033.9624117769736</v>
      </c>
      <c r="BZ196" s="71">
        <f t="shared" ca="1" si="2326"/>
        <v>3033.9624117769736</v>
      </c>
      <c r="CA196" s="71">
        <f t="shared" ca="1" si="2326"/>
        <v>3427.0631103580549</v>
      </c>
      <c r="CB196" s="71">
        <f t="shared" ca="1" si="2326"/>
        <v>3427.0631103580549</v>
      </c>
      <c r="CC196" s="71">
        <f t="shared" ca="1" si="2326"/>
        <v>3427.0631103580549</v>
      </c>
      <c r="CD196" s="71">
        <f t="shared" ca="1" si="2326"/>
        <v>3427.0631103580549</v>
      </c>
      <c r="CE196" s="71">
        <f t="shared" ca="1" si="2326"/>
        <v>3845.333919924652</v>
      </c>
      <c r="CF196" s="71">
        <f t="shared" ca="1" si="2326"/>
        <v>3845.333919924652</v>
      </c>
      <c r="CG196" s="71">
        <f t="shared" ca="1" si="2326"/>
        <v>3845.333919924652</v>
      </c>
      <c r="CH196" s="71">
        <f t="shared" ca="1" si="2326"/>
        <v>3845.333919924652</v>
      </c>
      <c r="CI196" s="71">
        <f t="shared" ca="1" si="2326"/>
        <v>4110.2651872977749</v>
      </c>
      <c r="CJ196" s="71">
        <f t="shared" ca="1" si="2326"/>
        <v>4110.2651872977749</v>
      </c>
      <c r="CK196" s="71">
        <f t="shared" ca="1" si="2326"/>
        <v>4110.2651872977749</v>
      </c>
      <c r="CL196" s="71">
        <f t="shared" ca="1" si="2326"/>
        <v>4110.2651872977749</v>
      </c>
      <c r="CM196" s="71">
        <f t="shared" ca="1" si="2326"/>
        <v>5216.9489778405323</v>
      </c>
      <c r="CN196" s="71">
        <f t="shared" ca="1" si="2326"/>
        <v>5216.9489778405323</v>
      </c>
      <c r="CO196" s="71">
        <f t="shared" ca="1" si="2326"/>
        <v>5216.9489778405323</v>
      </c>
      <c r="CP196" s="71">
        <f t="shared" ca="1" si="2326"/>
        <v>5216.9489778405323</v>
      </c>
      <c r="CQ196" s="71">
        <f t="shared" ca="1" si="2326"/>
        <v>5969.2907225876907</v>
      </c>
      <c r="CR196" s="71">
        <f t="shared" ca="1" si="2326"/>
        <v>5969.2907225876907</v>
      </c>
      <c r="CS196" s="71">
        <f t="shared" ca="1" si="2326"/>
        <v>5969.2907225876907</v>
      </c>
      <c r="CT196" s="71">
        <f t="shared" ca="1" si="2326"/>
        <v>0</v>
      </c>
      <c r="CU196" s="71">
        <f t="shared" ref="CU196:DG196" ca="1" si="2327">CU193+CU194-CU195</f>
        <v>0</v>
      </c>
      <c r="CV196" s="71">
        <f t="shared" ca="1" si="2327"/>
        <v>0</v>
      </c>
      <c r="CW196" s="71">
        <f t="shared" ca="1" si="2327"/>
        <v>0</v>
      </c>
      <c r="CX196" s="71">
        <f t="shared" ca="1" si="2327"/>
        <v>0</v>
      </c>
      <c r="CY196" s="71">
        <f t="shared" ca="1" si="2327"/>
        <v>0</v>
      </c>
      <c r="CZ196" s="71">
        <f t="shared" ca="1" si="2327"/>
        <v>0</v>
      </c>
      <c r="DA196" s="71">
        <f t="shared" ca="1" si="2327"/>
        <v>0</v>
      </c>
      <c r="DB196" s="71">
        <f t="shared" ca="1" si="2327"/>
        <v>0</v>
      </c>
      <c r="DC196" s="71">
        <f t="shared" ca="1" si="2327"/>
        <v>0</v>
      </c>
      <c r="DD196" s="71">
        <f t="shared" ca="1" si="2327"/>
        <v>0</v>
      </c>
      <c r="DE196" s="71">
        <f t="shared" ca="1" si="2327"/>
        <v>0</v>
      </c>
      <c r="DF196" s="71">
        <f t="shared" ca="1" si="2327"/>
        <v>0</v>
      </c>
      <c r="DG196" s="71">
        <f t="shared" ca="1" si="2327"/>
        <v>0</v>
      </c>
      <c r="DH196" s="71">
        <f t="shared" ref="DH196:EP196" ca="1" si="2328">DH193+DH194-DH195</f>
        <v>0</v>
      </c>
      <c r="DI196" s="71">
        <f t="shared" ca="1" si="2328"/>
        <v>0</v>
      </c>
      <c r="DJ196" s="71">
        <f t="shared" ca="1" si="2328"/>
        <v>0</v>
      </c>
      <c r="DK196" s="71">
        <f t="shared" ca="1" si="2328"/>
        <v>0</v>
      </c>
      <c r="DL196" s="71">
        <f t="shared" ca="1" si="2328"/>
        <v>0</v>
      </c>
      <c r="DM196" s="71">
        <f t="shared" ca="1" si="2328"/>
        <v>0</v>
      </c>
      <c r="DN196" s="71">
        <f t="shared" ca="1" si="2328"/>
        <v>0</v>
      </c>
      <c r="DO196" s="71">
        <f t="shared" ca="1" si="2328"/>
        <v>0</v>
      </c>
      <c r="DP196" s="71">
        <f t="shared" ca="1" si="2328"/>
        <v>0</v>
      </c>
      <c r="DQ196" s="71">
        <f t="shared" ca="1" si="2328"/>
        <v>0</v>
      </c>
      <c r="DR196" s="71">
        <f t="shared" ca="1" si="2328"/>
        <v>0</v>
      </c>
      <c r="DS196" s="71">
        <f t="shared" ca="1" si="2328"/>
        <v>0</v>
      </c>
      <c r="DT196" s="71">
        <f t="shared" ca="1" si="2328"/>
        <v>0</v>
      </c>
      <c r="DU196" s="71">
        <f t="shared" ca="1" si="2328"/>
        <v>0</v>
      </c>
      <c r="DV196" s="71">
        <f t="shared" ca="1" si="2328"/>
        <v>0</v>
      </c>
      <c r="DW196" s="71">
        <f t="shared" ca="1" si="2328"/>
        <v>0</v>
      </c>
      <c r="DX196" s="71">
        <f t="shared" ca="1" si="2328"/>
        <v>0</v>
      </c>
      <c r="DY196" s="71">
        <f t="shared" ca="1" si="2328"/>
        <v>0</v>
      </c>
      <c r="DZ196" s="71">
        <f t="shared" ca="1" si="2328"/>
        <v>0</v>
      </c>
      <c r="EA196" s="71">
        <f t="shared" ca="1" si="2328"/>
        <v>0</v>
      </c>
      <c r="EB196" s="71">
        <f t="shared" ca="1" si="2328"/>
        <v>0</v>
      </c>
      <c r="EC196" s="71">
        <f t="shared" ca="1" si="2328"/>
        <v>0</v>
      </c>
      <c r="ED196" s="71">
        <f t="shared" ca="1" si="2328"/>
        <v>0</v>
      </c>
      <c r="EE196" s="71">
        <f t="shared" ca="1" si="2328"/>
        <v>0</v>
      </c>
      <c r="EF196" s="71">
        <f t="shared" ca="1" si="2328"/>
        <v>0</v>
      </c>
      <c r="EG196" s="71">
        <f t="shared" ca="1" si="2328"/>
        <v>0</v>
      </c>
      <c r="EH196" s="71">
        <f t="shared" ca="1" si="2328"/>
        <v>0</v>
      </c>
      <c r="EI196" s="71">
        <f t="shared" ca="1" si="2328"/>
        <v>0</v>
      </c>
      <c r="EJ196" s="71">
        <f t="shared" ca="1" si="2328"/>
        <v>0</v>
      </c>
      <c r="EK196" s="71">
        <f t="shared" ca="1" si="2328"/>
        <v>0</v>
      </c>
      <c r="EL196" s="71">
        <f t="shared" ca="1" si="2328"/>
        <v>0</v>
      </c>
      <c r="EM196" s="71">
        <f t="shared" ca="1" si="2328"/>
        <v>0</v>
      </c>
      <c r="EN196" s="71">
        <f t="shared" ca="1" si="2328"/>
        <v>0</v>
      </c>
      <c r="EO196" s="71">
        <f t="shared" ca="1" si="2328"/>
        <v>0</v>
      </c>
      <c r="EP196" s="71">
        <f t="shared" ca="1" si="2328"/>
        <v>0</v>
      </c>
    </row>
    <row r="197" spans="1:167" ht="14.1" customHeight="1">
      <c r="B197" s="20"/>
      <c r="C197" s="20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  <c r="AL197" s="68"/>
      <c r="AM197" s="68"/>
      <c r="AN197" s="68"/>
      <c r="AO197" s="68"/>
      <c r="AP197" s="68"/>
      <c r="AQ197" s="68"/>
      <c r="AR197" s="68"/>
      <c r="AS197" s="68"/>
      <c r="AT197" s="68"/>
      <c r="AU197" s="68"/>
      <c r="AV197" s="68"/>
      <c r="AW197" s="68"/>
      <c r="AX197" s="68"/>
      <c r="AY197" s="68"/>
      <c r="AZ197" s="68"/>
      <c r="BA197" s="68"/>
      <c r="BB197" s="68"/>
      <c r="BC197" s="68"/>
      <c r="BD197" s="68"/>
      <c r="BE197" s="68"/>
      <c r="BF197" s="68"/>
      <c r="BG197" s="68"/>
      <c r="BH197" s="68"/>
      <c r="BI197" s="68"/>
      <c r="BJ197" s="68"/>
      <c r="BK197" s="68"/>
      <c r="BL197" s="68"/>
      <c r="BM197" s="68"/>
      <c r="BN197" s="68"/>
      <c r="BO197" s="68"/>
      <c r="BP197" s="68"/>
      <c r="BQ197" s="68"/>
      <c r="BR197" s="68"/>
      <c r="BS197" s="68"/>
      <c r="BT197" s="68"/>
      <c r="BU197" s="68"/>
      <c r="BV197" s="68"/>
      <c r="BW197" s="68"/>
      <c r="BX197" s="68"/>
      <c r="BY197" s="68"/>
      <c r="BZ197" s="68"/>
      <c r="CA197" s="68"/>
      <c r="CB197" s="68"/>
      <c r="CC197" s="68"/>
      <c r="CD197" s="68"/>
      <c r="CE197" s="68"/>
      <c r="CF197" s="68"/>
      <c r="CG197" s="68"/>
      <c r="CH197" s="68"/>
      <c r="CI197" s="68"/>
      <c r="CJ197" s="68"/>
      <c r="CK197" s="68"/>
      <c r="CL197" s="68"/>
      <c r="CM197" s="68"/>
      <c r="CN197" s="68"/>
      <c r="CO197" s="68"/>
      <c r="CP197" s="68"/>
      <c r="CQ197" s="68"/>
      <c r="CR197" s="68"/>
      <c r="CS197" s="68"/>
      <c r="CT197" s="68"/>
      <c r="CU197" s="68"/>
      <c r="CV197" s="68"/>
      <c r="CW197" s="68"/>
      <c r="CX197" s="68"/>
      <c r="CY197" s="68"/>
      <c r="CZ197" s="68"/>
      <c r="DA197" s="68"/>
      <c r="DB197" s="68"/>
      <c r="DC197" s="68"/>
      <c r="DD197" s="68"/>
      <c r="DE197" s="68"/>
      <c r="DF197" s="68"/>
      <c r="DG197" s="68"/>
      <c r="DH197" s="68"/>
      <c r="DI197" s="68"/>
      <c r="DJ197" s="68"/>
      <c r="DK197" s="68"/>
      <c r="DL197" s="68"/>
      <c r="DM197" s="68"/>
      <c r="DN197" s="68"/>
      <c r="DO197" s="68"/>
      <c r="DP197" s="68"/>
      <c r="DQ197" s="68"/>
      <c r="DR197" s="68"/>
      <c r="DS197" s="68"/>
      <c r="DT197" s="68"/>
      <c r="DU197" s="68"/>
      <c r="DV197" s="68"/>
      <c r="DW197" s="68"/>
      <c r="DX197" s="68"/>
      <c r="DY197" s="68"/>
      <c r="DZ197" s="68"/>
      <c r="EA197" s="68"/>
      <c r="EB197" s="68"/>
      <c r="EC197" s="68"/>
      <c r="ED197" s="68"/>
      <c r="EE197" s="68"/>
      <c r="EF197" s="68"/>
      <c r="EG197" s="68"/>
      <c r="EH197" s="68"/>
      <c r="EI197" s="68"/>
      <c r="EJ197" s="68"/>
      <c r="EK197" s="68"/>
      <c r="EL197" s="68"/>
      <c r="EM197" s="68"/>
      <c r="EN197" s="68"/>
      <c r="EO197" s="68"/>
      <c r="EP197" s="68"/>
    </row>
    <row r="198" spans="1:167" ht="14.1" customHeight="1" collapsed="1">
      <c r="B198" s="20"/>
      <c r="C198" s="20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  <c r="AX198" s="68"/>
      <c r="AY198" s="68"/>
      <c r="AZ198" s="68"/>
      <c r="BA198" s="68"/>
      <c r="BB198" s="68"/>
      <c r="BC198" s="68"/>
      <c r="BD198" s="68"/>
      <c r="BE198" s="68"/>
      <c r="BF198" s="68"/>
      <c r="BG198" s="68"/>
      <c r="BH198" s="68"/>
      <c r="BI198" s="68"/>
      <c r="BJ198" s="68"/>
      <c r="BK198" s="68"/>
      <c r="BL198" s="68"/>
      <c r="BM198" s="68"/>
      <c r="BN198" s="68"/>
      <c r="BO198" s="68"/>
      <c r="BP198" s="68"/>
      <c r="BQ198" s="68"/>
      <c r="BR198" s="68"/>
      <c r="BS198" s="68"/>
      <c r="BT198" s="68"/>
      <c r="BU198" s="68"/>
      <c r="BV198" s="68"/>
      <c r="BW198" s="68"/>
      <c r="BX198" s="68"/>
      <c r="BY198" s="68"/>
      <c r="BZ198" s="68"/>
      <c r="CA198" s="68"/>
      <c r="CB198" s="68"/>
      <c r="CC198" s="68"/>
      <c r="CD198" s="68"/>
      <c r="CE198" s="68"/>
      <c r="CF198" s="68"/>
      <c r="CG198" s="68"/>
      <c r="CH198" s="68"/>
      <c r="CI198" s="68"/>
      <c r="CJ198" s="68"/>
      <c r="CK198" s="68"/>
      <c r="CL198" s="68"/>
      <c r="CM198" s="68"/>
      <c r="CN198" s="68"/>
      <c r="CO198" s="68"/>
      <c r="CP198" s="68"/>
      <c r="CQ198" s="68"/>
      <c r="CR198" s="68"/>
      <c r="CS198" s="68"/>
      <c r="CT198" s="68"/>
      <c r="CU198" s="68"/>
      <c r="CV198" s="68"/>
      <c r="CW198" s="68"/>
      <c r="CX198" s="68"/>
      <c r="CY198" s="68"/>
      <c r="CZ198" s="68"/>
      <c r="DA198" s="68"/>
      <c r="DB198" s="68"/>
      <c r="DC198" s="68"/>
      <c r="DD198" s="68"/>
      <c r="DE198" s="68"/>
      <c r="DF198" s="68"/>
      <c r="DG198" s="68"/>
      <c r="DH198" s="68"/>
      <c r="DI198" s="68"/>
      <c r="DJ198" s="68"/>
      <c r="DK198" s="68"/>
      <c r="DL198" s="68"/>
      <c r="DM198" s="68"/>
      <c r="DN198" s="68"/>
      <c r="DO198" s="68"/>
      <c r="DP198" s="68"/>
      <c r="DQ198" s="68"/>
      <c r="DR198" s="68"/>
      <c r="DS198" s="68"/>
      <c r="DT198" s="68"/>
      <c r="DU198" s="68"/>
      <c r="DV198" s="68"/>
      <c r="DW198" s="68"/>
      <c r="DX198" s="68"/>
      <c r="DY198" s="68"/>
      <c r="DZ198" s="68"/>
      <c r="EA198" s="68"/>
      <c r="EB198" s="68"/>
      <c r="EC198" s="68"/>
      <c r="ED198" s="68"/>
      <c r="EE198" s="68"/>
      <c r="EF198" s="68"/>
      <c r="EG198" s="68"/>
      <c r="EH198" s="68"/>
      <c r="EI198" s="68"/>
      <c r="EJ198" s="68"/>
      <c r="EK198" s="68"/>
      <c r="EL198" s="68"/>
      <c r="EM198" s="68"/>
      <c r="EN198" s="68"/>
      <c r="EO198" s="68"/>
      <c r="EP198" s="68"/>
    </row>
    <row r="199" spans="1:167" s="43" customFormat="1" ht="14.1" customHeight="1">
      <c r="A199" s="248" t="s">
        <v>383</v>
      </c>
      <c r="B199" s="248"/>
      <c r="C199" s="248"/>
      <c r="D199" s="39"/>
      <c r="E199" s="345"/>
      <c r="F199" s="299"/>
      <c r="G199" s="299"/>
      <c r="H199" s="299"/>
      <c r="I199" s="299"/>
      <c r="J199" s="299"/>
      <c r="K199" s="299"/>
      <c r="L199" s="299"/>
      <c r="M199" s="299"/>
      <c r="N199" s="299"/>
      <c r="O199" s="299"/>
      <c r="P199" s="299"/>
      <c r="Q199" s="299"/>
      <c r="R199" s="299"/>
      <c r="S199" s="299"/>
      <c r="T199" s="299"/>
      <c r="U199" s="299"/>
      <c r="V199" s="299"/>
      <c r="W199" s="299"/>
      <c r="X199" s="299"/>
      <c r="Y199" s="299"/>
      <c r="Z199" s="299"/>
      <c r="AA199" s="299"/>
      <c r="AB199" s="299"/>
      <c r="AC199" s="299"/>
      <c r="AD199" s="299"/>
      <c r="AE199" s="299"/>
      <c r="AF199" s="299"/>
      <c r="AG199" s="299"/>
      <c r="AH199" s="299"/>
      <c r="AI199" s="299"/>
      <c r="AJ199" s="299"/>
      <c r="AK199" s="299"/>
      <c r="AL199" s="299"/>
      <c r="AM199" s="299"/>
      <c r="AN199" s="299"/>
      <c r="AO199" s="299"/>
      <c r="AP199" s="299"/>
      <c r="AQ199" s="299"/>
      <c r="AR199" s="299"/>
      <c r="AS199" s="299"/>
      <c r="AT199" s="299"/>
      <c r="AU199" s="299"/>
      <c r="AV199" s="299"/>
      <c r="AW199" s="299"/>
      <c r="AX199" s="299"/>
      <c r="AY199" s="299"/>
      <c r="AZ199" s="299"/>
      <c r="BA199" s="299"/>
      <c r="BB199" s="299"/>
      <c r="BC199" s="299"/>
      <c r="BD199" s="299"/>
      <c r="BE199" s="299"/>
      <c r="BF199" s="299"/>
      <c r="BG199" s="299"/>
      <c r="BH199" s="299"/>
      <c r="BI199" s="299"/>
      <c r="BJ199" s="299"/>
      <c r="BK199" s="299"/>
      <c r="BL199" s="299"/>
      <c r="BM199" s="299"/>
      <c r="BN199" s="299"/>
      <c r="BO199" s="299"/>
      <c r="BP199" s="299"/>
      <c r="BQ199" s="299"/>
      <c r="BR199" s="299"/>
      <c r="BS199" s="299"/>
      <c r="BT199" s="299"/>
      <c r="BU199" s="299"/>
      <c r="BV199" s="299"/>
      <c r="BW199" s="299"/>
      <c r="BX199" s="299"/>
      <c r="BY199" s="299"/>
      <c r="BZ199" s="299"/>
      <c r="CA199" s="299"/>
      <c r="CB199" s="299"/>
      <c r="CC199" s="299"/>
      <c r="CD199" s="299"/>
      <c r="CE199" s="299"/>
      <c r="CF199" s="299"/>
      <c r="CG199" s="299"/>
      <c r="CH199" s="299"/>
      <c r="CI199" s="299"/>
      <c r="CJ199" s="299"/>
      <c r="CK199" s="299"/>
      <c r="CL199" s="299"/>
      <c r="CM199" s="299"/>
      <c r="CN199" s="299"/>
      <c r="CO199" s="299"/>
      <c r="CP199" s="299"/>
      <c r="CQ199" s="299"/>
      <c r="CR199" s="299"/>
      <c r="CS199" s="299"/>
      <c r="CT199" s="299"/>
      <c r="CU199" s="299"/>
      <c r="CV199" s="299"/>
      <c r="CW199" s="299"/>
      <c r="CX199" s="299"/>
      <c r="CY199" s="299"/>
      <c r="CZ199" s="299"/>
      <c r="DA199" s="299"/>
      <c r="DB199" s="299"/>
      <c r="DC199" s="299"/>
      <c r="DD199" s="299"/>
      <c r="DE199" s="299"/>
      <c r="DF199" s="299"/>
      <c r="DG199" s="299"/>
      <c r="DH199" s="299"/>
      <c r="DI199" s="299"/>
      <c r="DJ199" s="299"/>
      <c r="DK199" s="299"/>
      <c r="DL199" s="299"/>
      <c r="DM199" s="299"/>
      <c r="DN199" s="299"/>
      <c r="DO199" s="299"/>
      <c r="DP199" s="299"/>
      <c r="DQ199" s="299"/>
      <c r="DR199" s="299"/>
      <c r="DS199" s="299"/>
      <c r="DT199" s="299"/>
      <c r="DU199" s="299"/>
      <c r="DV199" s="299"/>
      <c r="DW199" s="299"/>
      <c r="DX199" s="299"/>
      <c r="DY199" s="299"/>
      <c r="DZ199" s="299"/>
      <c r="EA199" s="299"/>
      <c r="EB199" s="299"/>
      <c r="EC199" s="299"/>
      <c r="ED199" s="299"/>
      <c r="EE199" s="299"/>
      <c r="EF199" s="299"/>
      <c r="EG199" s="299"/>
      <c r="EH199" s="299"/>
      <c r="EI199" s="299"/>
      <c r="EJ199" s="299"/>
      <c r="EK199" s="299"/>
      <c r="EL199" s="299"/>
      <c r="EM199" s="299"/>
      <c r="EN199" s="299"/>
      <c r="EO199" s="299"/>
      <c r="EP199" s="299"/>
      <c r="EQ199" s="299"/>
      <c r="ER199" s="299"/>
      <c r="ES199" s="299"/>
      <c r="ET199" s="299"/>
      <c r="EU199" s="299"/>
      <c r="EV199" s="299"/>
      <c r="EW199" s="299"/>
      <c r="EX199" s="299"/>
      <c r="EY199" s="299"/>
      <c r="EZ199" s="299"/>
      <c r="FA199" s="299"/>
      <c r="FB199" s="299"/>
      <c r="FC199" s="299"/>
      <c r="FD199" s="299"/>
      <c r="FE199" s="299"/>
      <c r="FF199" s="299"/>
      <c r="FG199" s="299"/>
      <c r="FH199" s="299"/>
      <c r="FI199" s="299"/>
      <c r="FJ199" s="299"/>
      <c r="FK199" s="346"/>
    </row>
    <row r="200" spans="1:167" s="43" customFormat="1" ht="14.1" customHeight="1">
      <c r="A200" s="38"/>
      <c r="B200" s="38"/>
      <c r="C200" s="39"/>
      <c r="D200" s="39"/>
      <c r="E200" s="347"/>
      <c r="F200" s="347"/>
      <c r="G200" s="347"/>
      <c r="H200" s="347"/>
      <c r="I200" s="347"/>
      <c r="J200" s="347"/>
      <c r="K200" s="347"/>
      <c r="L200" s="347"/>
      <c r="M200" s="347"/>
      <c r="N200" s="347"/>
      <c r="O200" s="347"/>
      <c r="P200" s="347"/>
      <c r="Q200" s="347"/>
      <c r="R200" s="347"/>
      <c r="S200" s="347"/>
      <c r="T200" s="347"/>
      <c r="U200" s="347"/>
      <c r="V200" s="347"/>
      <c r="W200" s="347"/>
      <c r="X200" s="347"/>
      <c r="Y200" s="347"/>
      <c r="Z200" s="347"/>
      <c r="AA200" s="347"/>
      <c r="AB200" s="347"/>
      <c r="AC200" s="347"/>
      <c r="AD200" s="347"/>
      <c r="AE200" s="347"/>
      <c r="AF200" s="347"/>
      <c r="AG200" s="347"/>
      <c r="AH200" s="347"/>
      <c r="AI200" s="347"/>
      <c r="AJ200" s="347"/>
      <c r="AK200" s="347"/>
      <c r="AL200" s="347"/>
      <c r="AM200" s="347"/>
      <c r="AN200" s="347"/>
      <c r="AO200" s="347"/>
      <c r="AP200" s="347"/>
      <c r="AQ200" s="347"/>
      <c r="AR200" s="347"/>
      <c r="AS200" s="347"/>
      <c r="AT200" s="347"/>
      <c r="AU200" s="347"/>
      <c r="AV200" s="347"/>
      <c r="AW200" s="347"/>
      <c r="AX200" s="347"/>
      <c r="AY200" s="347"/>
      <c r="AZ200" s="347"/>
      <c r="BA200" s="347"/>
      <c r="BB200" s="347"/>
      <c r="BC200" s="347"/>
      <c r="BD200" s="347"/>
      <c r="BE200" s="347"/>
      <c r="BF200" s="347"/>
      <c r="BG200" s="347"/>
      <c r="BH200" s="347"/>
      <c r="BI200" s="347"/>
      <c r="BJ200" s="347"/>
      <c r="BK200" s="347"/>
      <c r="BL200" s="347"/>
      <c r="BM200" s="347"/>
      <c r="BN200" s="347"/>
      <c r="BO200" s="347"/>
      <c r="BP200" s="347"/>
      <c r="BQ200" s="347"/>
      <c r="BR200" s="347"/>
      <c r="BS200" s="347"/>
      <c r="BT200" s="347"/>
      <c r="BU200" s="347"/>
      <c r="BV200" s="347"/>
      <c r="BW200" s="347"/>
      <c r="BX200" s="347"/>
      <c r="BY200" s="347"/>
      <c r="BZ200" s="347"/>
      <c r="CA200" s="347"/>
      <c r="CB200" s="347"/>
      <c r="CC200" s="347"/>
      <c r="CD200" s="347"/>
      <c r="CE200" s="347"/>
      <c r="CF200" s="347"/>
      <c r="CG200" s="347"/>
      <c r="CH200" s="347"/>
      <c r="CI200" s="347"/>
      <c r="CJ200" s="347"/>
      <c r="CK200" s="347"/>
      <c r="CL200" s="347"/>
      <c r="CM200" s="347"/>
      <c r="CN200" s="347"/>
      <c r="CO200" s="347"/>
      <c r="CP200" s="347"/>
      <c r="CQ200" s="347"/>
      <c r="CR200" s="347"/>
      <c r="CS200" s="347"/>
      <c r="CT200" s="347"/>
      <c r="CU200" s="347"/>
      <c r="CV200" s="347"/>
      <c r="CW200" s="347"/>
      <c r="CX200" s="347"/>
      <c r="CY200" s="347"/>
      <c r="CZ200" s="347"/>
      <c r="DA200" s="347"/>
      <c r="DB200" s="347"/>
      <c r="DC200" s="347"/>
      <c r="DD200" s="347"/>
      <c r="DE200" s="347"/>
      <c r="DF200" s="347"/>
      <c r="DG200" s="347"/>
      <c r="DH200" s="347"/>
      <c r="DI200" s="347"/>
      <c r="DJ200" s="347"/>
      <c r="DK200" s="347"/>
      <c r="DL200" s="347"/>
      <c r="DM200" s="347"/>
      <c r="DN200" s="347"/>
      <c r="DO200" s="347"/>
      <c r="DP200" s="347"/>
      <c r="DQ200" s="347"/>
      <c r="DR200" s="347"/>
      <c r="DS200" s="347"/>
      <c r="DT200" s="347"/>
      <c r="DU200" s="347"/>
      <c r="DV200" s="347"/>
      <c r="DW200" s="347"/>
      <c r="DX200" s="347"/>
      <c r="DY200" s="347"/>
      <c r="DZ200" s="347"/>
      <c r="EA200" s="347"/>
      <c r="EB200" s="347"/>
      <c r="EC200" s="347"/>
      <c r="ED200" s="347"/>
      <c r="EE200" s="347"/>
      <c r="EF200" s="347"/>
      <c r="EG200" s="347"/>
      <c r="EH200" s="347"/>
      <c r="EI200" s="347"/>
      <c r="EJ200" s="347"/>
      <c r="EK200" s="347"/>
      <c r="EL200" s="347"/>
      <c r="EM200" s="347"/>
      <c r="EN200" s="347"/>
      <c r="EO200" s="347"/>
      <c r="EP200" s="347"/>
      <c r="EQ200" s="347"/>
      <c r="ER200" s="347"/>
      <c r="ES200" s="347"/>
      <c r="ET200" s="347"/>
      <c r="EU200" s="299"/>
      <c r="EV200" s="299"/>
      <c r="EW200" s="299"/>
      <c r="EX200" s="299"/>
      <c r="EY200" s="299"/>
      <c r="EZ200" s="299"/>
      <c r="FA200" s="299"/>
      <c r="FB200" s="299"/>
      <c r="FC200" s="299"/>
      <c r="FD200" s="299"/>
      <c r="FE200" s="299"/>
      <c r="FF200" s="299"/>
      <c r="FG200" s="299"/>
      <c r="FH200" s="299"/>
      <c r="FI200" s="299"/>
      <c r="FJ200" s="299"/>
    </row>
    <row r="201" spans="1:167" ht="14.1" customHeight="1">
      <c r="B201" s="34" t="s">
        <v>384</v>
      </c>
      <c r="E201" s="315"/>
      <c r="F201" s="315"/>
      <c r="G201" s="315"/>
      <c r="H201" s="315"/>
      <c r="I201" s="315"/>
      <c r="J201" s="315"/>
      <c r="K201" s="315"/>
      <c r="L201" s="315"/>
      <c r="M201" s="315"/>
      <c r="N201" s="315"/>
      <c r="O201" s="315"/>
      <c r="P201" s="315"/>
      <c r="Q201" s="315"/>
      <c r="R201" s="315"/>
      <c r="S201" s="315"/>
      <c r="T201" s="315"/>
      <c r="U201" s="315"/>
      <c r="V201" s="315"/>
      <c r="W201" s="315"/>
      <c r="X201" s="315"/>
      <c r="Y201" s="315"/>
      <c r="Z201" s="315"/>
      <c r="AA201" s="315"/>
      <c r="AB201" s="315"/>
      <c r="AC201" s="315"/>
      <c r="AD201" s="315"/>
      <c r="AE201" s="315"/>
      <c r="AF201" s="315"/>
      <c r="AG201" s="315"/>
      <c r="AH201" s="315"/>
      <c r="AI201" s="315"/>
      <c r="AJ201" s="315"/>
      <c r="AK201" s="315"/>
      <c r="AL201" s="315"/>
      <c r="AM201" s="315"/>
      <c r="AN201" s="315"/>
      <c r="AO201" s="315"/>
      <c r="AP201" s="315"/>
      <c r="AQ201" s="315"/>
      <c r="AR201" s="315"/>
      <c r="AS201" s="315"/>
      <c r="AT201" s="315"/>
      <c r="AU201" s="315"/>
      <c r="AV201" s="315"/>
      <c r="AW201" s="315"/>
      <c r="AX201" s="315"/>
      <c r="AY201" s="315"/>
      <c r="AZ201" s="315"/>
      <c r="BA201" s="315"/>
      <c r="BB201" s="315"/>
      <c r="BC201" s="315"/>
      <c r="BD201" s="315"/>
      <c r="BE201" s="315"/>
      <c r="BF201" s="315"/>
      <c r="BG201" s="315"/>
      <c r="BH201" s="315"/>
      <c r="BI201" s="315"/>
      <c r="BJ201" s="315"/>
      <c r="BK201" s="315"/>
      <c r="BL201" s="315"/>
      <c r="BM201" s="315"/>
      <c r="BN201" s="315"/>
      <c r="BO201" s="315"/>
      <c r="BP201" s="315"/>
      <c r="BQ201" s="315"/>
      <c r="BR201" s="315"/>
      <c r="BS201" s="315"/>
      <c r="BT201" s="315"/>
      <c r="BU201" s="315"/>
      <c r="BV201" s="315"/>
      <c r="BW201" s="315"/>
      <c r="BX201" s="315"/>
      <c r="BY201" s="315"/>
      <c r="BZ201" s="315"/>
      <c r="CA201" s="315"/>
      <c r="CB201" s="315"/>
      <c r="CC201" s="315"/>
      <c r="CD201" s="315"/>
      <c r="CE201" s="315"/>
      <c r="CF201" s="315"/>
      <c r="CG201" s="315"/>
      <c r="CH201" s="315"/>
      <c r="CI201" s="315"/>
      <c r="CJ201" s="315"/>
      <c r="CK201" s="315"/>
      <c r="CL201" s="315"/>
      <c r="CM201" s="315"/>
      <c r="CN201" s="315"/>
      <c r="CO201" s="315"/>
      <c r="CP201" s="315"/>
      <c r="CQ201" s="315"/>
      <c r="CR201" s="315"/>
      <c r="CS201" s="315"/>
      <c r="CT201" s="315"/>
      <c r="CU201" s="315"/>
      <c r="CV201" s="315"/>
      <c r="CW201" s="315"/>
      <c r="CX201" s="315"/>
      <c r="CY201" s="315"/>
      <c r="CZ201" s="315"/>
      <c r="DA201" s="315"/>
      <c r="DB201" s="315"/>
      <c r="DC201" s="315"/>
      <c r="DD201" s="315"/>
      <c r="DE201" s="315"/>
      <c r="DF201" s="315"/>
      <c r="DG201" s="315"/>
      <c r="DH201" s="315"/>
      <c r="DI201" s="315"/>
      <c r="DJ201" s="315"/>
      <c r="DK201" s="315"/>
      <c r="DL201" s="315"/>
      <c r="DM201" s="315"/>
      <c r="DN201" s="315"/>
      <c r="DO201" s="315"/>
      <c r="DP201" s="315"/>
      <c r="DQ201" s="315"/>
      <c r="DR201" s="315"/>
      <c r="DS201" s="315"/>
      <c r="DT201" s="315"/>
      <c r="DU201" s="315"/>
      <c r="DV201" s="315"/>
      <c r="DW201" s="315"/>
      <c r="DX201" s="315"/>
      <c r="DY201" s="315"/>
      <c r="DZ201" s="315"/>
      <c r="EA201" s="315"/>
      <c r="EB201" s="315"/>
      <c r="EC201" s="315"/>
      <c r="ED201" s="315"/>
      <c r="EE201" s="315"/>
      <c r="EF201" s="315"/>
      <c r="EG201" s="315"/>
      <c r="EH201" s="315"/>
      <c r="EI201" s="315"/>
      <c r="EJ201" s="315"/>
      <c r="EK201" s="315"/>
      <c r="EL201" s="315"/>
      <c r="EM201" s="315"/>
      <c r="EN201" s="315"/>
      <c r="EO201" s="315"/>
      <c r="EP201" s="315"/>
      <c r="EQ201" s="315"/>
      <c r="ER201" s="315"/>
      <c r="ES201" s="315"/>
      <c r="ET201" s="315"/>
      <c r="EU201" s="315"/>
      <c r="EV201" s="315"/>
      <c r="EW201" s="315"/>
      <c r="EX201" s="315"/>
      <c r="EY201" s="315"/>
      <c r="EZ201" s="315"/>
      <c r="FA201" s="315"/>
      <c r="FB201" s="315"/>
      <c r="FC201" s="315"/>
      <c r="FD201" s="315"/>
      <c r="FE201" s="315"/>
      <c r="FF201" s="315"/>
      <c r="FG201" s="315"/>
      <c r="FH201" s="315"/>
      <c r="FI201" s="315"/>
      <c r="FJ201" s="315"/>
    </row>
    <row r="202" spans="1:167" s="43" customFormat="1" ht="14.1" customHeight="1">
      <c r="A202" s="38"/>
      <c r="B202" s="38" t="s">
        <v>90</v>
      </c>
      <c r="C202" s="348"/>
      <c r="D202" s="39" t="s">
        <v>97</v>
      </c>
      <c r="E202" s="299"/>
      <c r="F202" s="299"/>
      <c r="G202" s="345"/>
      <c r="H202" s="299"/>
      <c r="I202" s="299"/>
      <c r="J202" s="299"/>
      <c r="K202" s="299">
        <f t="shared" ref="K202:AP202" ca="1" si="2329">J212*(K$4&lt;=운영종료분기)</f>
        <v>0</v>
      </c>
      <c r="L202" s="299">
        <f t="shared" ca="1" si="2329"/>
        <v>0</v>
      </c>
      <c r="M202" s="299">
        <f t="shared" ca="1" si="2329"/>
        <v>-28</v>
      </c>
      <c r="N202" s="299">
        <f t="shared" ca="1" si="2329"/>
        <v>-84</v>
      </c>
      <c r="O202" s="299">
        <f t="shared" ca="1" si="2329"/>
        <v>-140</v>
      </c>
      <c r="P202" s="299">
        <f t="shared" ca="1" si="2329"/>
        <v>-196</v>
      </c>
      <c r="Q202" s="299">
        <f t="shared" ca="1" si="2329"/>
        <v>-252</v>
      </c>
      <c r="R202" s="299">
        <f t="shared" ca="1" si="2329"/>
        <v>-280</v>
      </c>
      <c r="S202" s="299">
        <f t="shared" ca="1" si="2329"/>
        <v>-228.17633148457685</v>
      </c>
      <c r="T202" s="299">
        <f t="shared" ca="1" si="2329"/>
        <v>-69.960837624817486</v>
      </c>
      <c r="U202" s="299">
        <f t="shared" ca="1" si="2329"/>
        <v>1472.6267507801726</v>
      </c>
      <c r="V202" s="299">
        <f t="shared" ca="1" si="2329"/>
        <v>1209.530616276362</v>
      </c>
      <c r="W202" s="299">
        <f t="shared" ca="1" si="2329"/>
        <v>1108.7289243403854</v>
      </c>
      <c r="X202" s="299">
        <f t="shared" ca="1" si="2329"/>
        <v>1329.5415164151066</v>
      </c>
      <c r="Y202" s="299">
        <f t="shared" ca="1" si="2329"/>
        <v>2951.9980925623336</v>
      </c>
      <c r="Z202" s="299">
        <f t="shared" ca="1" si="2329"/>
        <v>2802.1931144153045</v>
      </c>
      <c r="AA202" s="299">
        <f t="shared" ca="1" si="2329"/>
        <v>1636.1415227083369</v>
      </c>
      <c r="AB202" s="299">
        <f t="shared" ca="1" si="2329"/>
        <v>1923.8501192480196</v>
      </c>
      <c r="AC202" s="299">
        <f t="shared" ca="1" si="2329"/>
        <v>3608.0495893874831</v>
      </c>
      <c r="AD202" s="299">
        <f t="shared" ca="1" si="2329"/>
        <v>3530.9846738472343</v>
      </c>
      <c r="AE202" s="299">
        <f t="shared" ca="1" si="2329"/>
        <v>1569.7981089045911</v>
      </c>
      <c r="AF202" s="299">
        <f t="shared" ca="1" si="2329"/>
        <v>1935.4984692842377</v>
      </c>
      <c r="AG202" s="299">
        <f t="shared" ca="1" si="2329"/>
        <v>3690.6678427909374</v>
      </c>
      <c r="AH202" s="299">
        <f t="shared" ca="1" si="2329"/>
        <v>3695.5699992324685</v>
      </c>
      <c r="AI202" s="299">
        <f t="shared" ca="1" si="2329"/>
        <v>1904.3111722103038</v>
      </c>
      <c r="AJ202" s="299">
        <f t="shared" ca="1" si="2329"/>
        <v>2345.9653991955374</v>
      </c>
      <c r="AK202" s="299">
        <f t="shared" ca="1" si="2329"/>
        <v>4171.9355288350989</v>
      </c>
      <c r="AL202" s="299">
        <f t="shared" ca="1" si="2329"/>
        <v>4256.7668600240368</v>
      </c>
      <c r="AM202" s="299">
        <f t="shared" ca="1" si="2329"/>
        <v>2483.7173390742491</v>
      </c>
      <c r="AN202" s="299">
        <f t="shared" ca="1" si="2329"/>
        <v>3009.2155558621807</v>
      </c>
      <c r="AO202" s="299">
        <f t="shared" ca="1" si="2329"/>
        <v>4913.1757835817152</v>
      </c>
      <c r="AP202" s="299">
        <f t="shared" ca="1" si="2329"/>
        <v>5086.2936002151673</v>
      </c>
      <c r="AQ202" s="299">
        <f t="shared" ref="AQ202:BV202" ca="1" si="2330">AP212*(AQ$4&lt;=운영종료분기)</f>
        <v>3060.3045340688168</v>
      </c>
      <c r="AR202" s="299">
        <f t="shared" ca="1" si="2330"/>
        <v>3668.0015605910612</v>
      </c>
      <c r="AS202" s="299">
        <f t="shared" ca="1" si="2330"/>
        <v>5647.1387375721806</v>
      </c>
      <c r="AT202" s="299">
        <f t="shared" ca="1" si="2330"/>
        <v>5904.5619220817634</v>
      </c>
      <c r="AU202" s="299">
        <f t="shared" ca="1" si="2330"/>
        <v>3463.7486091080054</v>
      </c>
      <c r="AV202" s="299">
        <f t="shared" ca="1" si="2330"/>
        <v>4153.4928250825606</v>
      </c>
      <c r="AW202" s="299">
        <f t="shared" ca="1" si="2330"/>
        <v>6207.6553310432646</v>
      </c>
      <c r="AX202" s="299">
        <f t="shared" ca="1" si="2330"/>
        <v>6549.232263146976</v>
      </c>
      <c r="AY202" s="299">
        <f t="shared" ca="1" si="2330"/>
        <v>4042.4351388351533</v>
      </c>
      <c r="AZ202" s="299">
        <f t="shared" ca="1" si="2330"/>
        <v>4814.0723460535619</v>
      </c>
      <c r="BA202" s="299">
        <f t="shared" ca="1" si="2330"/>
        <v>6943.1059827853933</v>
      </c>
      <c r="BB202" s="299">
        <f t="shared" ca="1" si="2330"/>
        <v>7368.6824642747752</v>
      </c>
      <c r="BC202" s="299">
        <f t="shared" ca="1" si="2330"/>
        <v>4595.7122567353272</v>
      </c>
      <c r="BD202" s="299">
        <f t="shared" ca="1" si="2330"/>
        <v>5449.0856343213454</v>
      </c>
      <c r="BE202" s="299">
        <f t="shared" ca="1" si="2330"/>
        <v>7652.8335809480595</v>
      </c>
      <c r="BF202" s="299">
        <f t="shared" ca="1" si="2330"/>
        <v>8162.2527909468681</v>
      </c>
      <c r="BG202" s="299">
        <f t="shared" ca="1" si="2330"/>
        <v>5123.6322142620693</v>
      </c>
      <c r="BH202" s="299">
        <f t="shared" ca="1" si="2330"/>
        <v>6058.5822731377448</v>
      </c>
      <c r="BI202" s="299">
        <f t="shared" ca="1" si="2330"/>
        <v>8336.8850405813901</v>
      </c>
      <c r="BJ202" s="299">
        <f t="shared" ca="1" si="2330"/>
        <v>8929.9874900116756</v>
      </c>
      <c r="BK202" s="299">
        <f t="shared" ca="1" si="2330"/>
        <v>5626.2481528119997</v>
      </c>
      <c r="BL202" s="299">
        <f t="shared" ca="1" si="2330"/>
        <v>6642.6126893568853</v>
      </c>
      <c r="BM202" s="299">
        <f t="shared" ca="1" si="2330"/>
        <v>8995.3080739970173</v>
      </c>
      <c r="BN202" s="299">
        <f t="shared" ca="1" si="2330"/>
        <v>9671.9315592383318</v>
      </c>
      <c r="BO202" s="299">
        <f t="shared" ca="1" si="2330"/>
        <v>6103.6141191973584</v>
      </c>
      <c r="BP202" s="299">
        <f t="shared" ca="1" si="2330"/>
        <v>7201.2281680862452</v>
      </c>
      <c r="BQ202" s="299">
        <f t="shared" ca="1" si="2330"/>
        <v>9628.1512045976488</v>
      </c>
      <c r="BR202" s="299">
        <f t="shared" ca="1" si="2330"/>
        <v>10388.130760324781</v>
      </c>
      <c r="BS202" s="299">
        <f t="shared" ca="1" si="2330"/>
        <v>6555.7850813931445</v>
      </c>
      <c r="BT202" s="299">
        <f t="shared" ca="1" si="2330"/>
        <v>7734.4808675974764</v>
      </c>
      <c r="BU202" s="299">
        <f t="shared" ca="1" si="2330"/>
        <v>10235.463780951603</v>
      </c>
      <c r="BV202" s="299">
        <f t="shared" ca="1" si="2330"/>
        <v>11078.631632135997</v>
      </c>
      <c r="BW202" s="299">
        <f t="shared" ref="BW202:DB202" ca="1" si="2331">BV212*(BW$4&lt;=운영종료분기)</f>
        <v>6982.8169445637832</v>
      </c>
      <c r="BX202" s="299">
        <f t="shared" ca="1" si="2331"/>
        <v>8242.423834501642</v>
      </c>
      <c r="BY202" s="299">
        <f t="shared" ca="1" si="2331"/>
        <v>10817.295991116567</v>
      </c>
      <c r="BZ202" s="299">
        <f t="shared" ca="1" si="2331"/>
        <v>11743.481504176305</v>
      </c>
      <c r="CA202" s="299">
        <f t="shared" ca="1" si="2331"/>
        <v>7384.7665673743468</v>
      </c>
      <c r="CB202" s="299">
        <f t="shared" ca="1" si="2331"/>
        <v>8725.1110191935913</v>
      </c>
      <c r="CC202" s="299">
        <f t="shared" ca="1" si="2331"/>
        <v>11373.698877217175</v>
      </c>
      <c r="CD202" s="299">
        <f t="shared" ca="1" si="2331"/>
        <v>12382.728510300118</v>
      </c>
      <c r="CE202" s="299">
        <f t="shared" ca="1" si="2331"/>
        <v>7761.6917785915302</v>
      </c>
      <c r="CF202" s="299">
        <f t="shared" ca="1" si="2331"/>
        <v>9182.5972915704151</v>
      </c>
      <c r="CG202" s="299">
        <f t="shared" ca="1" si="2331"/>
        <v>11924.724350280914</v>
      </c>
      <c r="CH202" s="299">
        <f t="shared" ca="1" si="2331"/>
        <v>13016.421602665316</v>
      </c>
      <c r="CI202" s="299">
        <f t="shared" ca="1" si="2331"/>
        <v>10069.361351668686</v>
      </c>
      <c r="CJ202" s="299">
        <f t="shared" ca="1" si="2331"/>
        <v>11512.24997721798</v>
      </c>
      <c r="CK202" s="299">
        <f t="shared" ca="1" si="2331"/>
        <v>14240.13906927616</v>
      </c>
      <c r="CL202" s="299">
        <f t="shared" ca="1" si="2331"/>
        <v>15297.527554872786</v>
      </c>
      <c r="CM202" s="299">
        <f t="shared" ca="1" si="2331"/>
        <v>3068.2131874912084</v>
      </c>
      <c r="CN202" s="299">
        <f t="shared" ca="1" si="2331"/>
        <v>4474.5039142415471</v>
      </c>
      <c r="CO202" s="299">
        <f t="shared" ca="1" si="2331"/>
        <v>7186.6913127665184</v>
      </c>
      <c r="CP202" s="299">
        <f t="shared" ca="1" si="2331"/>
        <v>8293.3426549214219</v>
      </c>
      <c r="CQ202" s="299">
        <f t="shared" ca="1" si="2331"/>
        <v>0</v>
      </c>
      <c r="CR202" s="299">
        <f t="shared" ca="1" si="2331"/>
        <v>1453.2613351733246</v>
      </c>
      <c r="CS202" s="299">
        <f t="shared" ca="1" si="2331"/>
        <v>4177.4794159100838</v>
      </c>
      <c r="CT202" s="299">
        <f t="shared" ca="1" si="2331"/>
        <v>0</v>
      </c>
      <c r="CU202" s="299">
        <f t="shared" ca="1" si="2331"/>
        <v>0</v>
      </c>
      <c r="CV202" s="299">
        <f t="shared" ca="1" si="2331"/>
        <v>0</v>
      </c>
      <c r="CW202" s="299">
        <f t="shared" ca="1" si="2331"/>
        <v>0</v>
      </c>
      <c r="CX202" s="299">
        <f t="shared" ca="1" si="2331"/>
        <v>0</v>
      </c>
      <c r="CY202" s="299">
        <f t="shared" ca="1" si="2331"/>
        <v>0</v>
      </c>
      <c r="CZ202" s="299">
        <f t="shared" ca="1" si="2331"/>
        <v>0</v>
      </c>
      <c r="DA202" s="299">
        <f t="shared" ca="1" si="2331"/>
        <v>0</v>
      </c>
      <c r="DB202" s="299">
        <f t="shared" ca="1" si="2331"/>
        <v>0</v>
      </c>
      <c r="DC202" s="299">
        <f t="shared" ref="DC202:DG202" ca="1" si="2332">DB212*(DC$4&lt;=운영종료분기)</f>
        <v>0</v>
      </c>
      <c r="DD202" s="299">
        <f t="shared" ca="1" si="2332"/>
        <v>0</v>
      </c>
      <c r="DE202" s="299">
        <f t="shared" ca="1" si="2332"/>
        <v>0</v>
      </c>
      <c r="DF202" s="299">
        <f t="shared" ca="1" si="2332"/>
        <v>0</v>
      </c>
      <c r="DG202" s="299">
        <f t="shared" ca="1" si="2332"/>
        <v>0</v>
      </c>
      <c r="DH202" s="299">
        <f t="shared" ref="DH202" ca="1" si="2333">DG212*(DH$4&lt;=운영종료분기)</f>
        <v>0</v>
      </c>
      <c r="DI202" s="299">
        <f t="shared" ref="DI202" ca="1" si="2334">DH212*(DI$4&lt;=운영종료분기)</f>
        <v>0</v>
      </c>
      <c r="DJ202" s="299">
        <f t="shared" ref="DJ202" ca="1" si="2335">DI212*(DJ$4&lt;=운영종료분기)</f>
        <v>0</v>
      </c>
      <c r="DK202" s="299">
        <f t="shared" ref="DK202" ca="1" si="2336">DJ212*(DK$4&lt;=운영종료분기)</f>
        <v>0</v>
      </c>
      <c r="DL202" s="299">
        <f t="shared" ref="DL202" ca="1" si="2337">DK212*(DL$4&lt;=운영종료분기)</f>
        <v>0</v>
      </c>
      <c r="DM202" s="299">
        <f t="shared" ref="DM202" ca="1" si="2338">DL212*(DM$4&lt;=운영종료분기)</f>
        <v>0</v>
      </c>
      <c r="DN202" s="299">
        <f t="shared" ref="DN202" ca="1" si="2339">DM212*(DN$4&lt;=운영종료분기)</f>
        <v>0</v>
      </c>
      <c r="DO202" s="299">
        <f t="shared" ref="DO202" ca="1" si="2340">DN212*(DO$4&lt;=운영종료분기)</f>
        <v>0</v>
      </c>
      <c r="DP202" s="299">
        <f t="shared" ref="DP202" ca="1" si="2341">DO212*(DP$4&lt;=운영종료분기)</f>
        <v>0</v>
      </c>
      <c r="DQ202" s="299">
        <f t="shared" ref="DQ202" ca="1" si="2342">DP212*(DQ$4&lt;=운영종료분기)</f>
        <v>0</v>
      </c>
      <c r="DR202" s="299">
        <f t="shared" ref="DR202" ca="1" si="2343">DQ212*(DR$4&lt;=운영종료분기)</f>
        <v>0</v>
      </c>
      <c r="DS202" s="299">
        <f t="shared" ref="DS202" ca="1" si="2344">DR212*(DS$4&lt;=운영종료분기)</f>
        <v>0</v>
      </c>
      <c r="DT202" s="299">
        <f t="shared" ref="DT202" ca="1" si="2345">DS212*(DT$4&lt;=운영종료분기)</f>
        <v>0</v>
      </c>
      <c r="DU202" s="299">
        <f t="shared" ref="DU202" ca="1" si="2346">DT212*(DU$4&lt;=운영종료분기)</f>
        <v>0</v>
      </c>
      <c r="DV202" s="299">
        <f t="shared" ref="DV202" ca="1" si="2347">DU212*(DV$4&lt;=운영종료분기)</f>
        <v>0</v>
      </c>
      <c r="DW202" s="299">
        <f t="shared" ref="DW202" ca="1" si="2348">DV212*(DW$4&lt;=운영종료분기)</f>
        <v>0</v>
      </c>
      <c r="DX202" s="299">
        <f t="shared" ref="DX202" ca="1" si="2349">DW212*(DX$4&lt;=운영종료분기)</f>
        <v>0</v>
      </c>
      <c r="DY202" s="299">
        <f t="shared" ref="DY202" ca="1" si="2350">DX212*(DY$4&lt;=운영종료분기)</f>
        <v>0</v>
      </c>
      <c r="DZ202" s="299">
        <f t="shared" ref="DZ202" ca="1" si="2351">DY212*(DZ$4&lt;=운영종료분기)</f>
        <v>0</v>
      </c>
      <c r="EA202" s="299">
        <f t="shared" ref="EA202" ca="1" si="2352">DZ212*(EA$4&lt;=운영종료분기)</f>
        <v>0</v>
      </c>
      <c r="EB202" s="299">
        <f t="shared" ref="EB202" ca="1" si="2353">EA212*(EB$4&lt;=운영종료분기)</f>
        <v>0</v>
      </c>
      <c r="EC202" s="299">
        <f t="shared" ref="EC202" ca="1" si="2354">EB212*(EC$4&lt;=운영종료분기)</f>
        <v>0</v>
      </c>
      <c r="ED202" s="299">
        <f t="shared" ref="ED202" ca="1" si="2355">EC212*(ED$4&lt;=운영종료분기)</f>
        <v>0</v>
      </c>
      <c r="EE202" s="299">
        <f t="shared" ref="EE202" ca="1" si="2356">ED212*(EE$4&lt;=운영종료분기)</f>
        <v>0</v>
      </c>
      <c r="EF202" s="299">
        <f t="shared" ref="EF202" ca="1" si="2357">EE212*(EF$4&lt;=운영종료분기)</f>
        <v>0</v>
      </c>
      <c r="EG202" s="299">
        <f t="shared" ref="EG202" ca="1" si="2358">EF212*(EG$4&lt;=운영종료분기)</f>
        <v>0</v>
      </c>
      <c r="EH202" s="299">
        <f t="shared" ref="EH202" ca="1" si="2359">EG212*(EH$4&lt;=운영종료분기)</f>
        <v>0</v>
      </c>
      <c r="EI202" s="299">
        <f t="shared" ref="EI202" ca="1" si="2360">EH212*(EI$4&lt;=운영종료분기)</f>
        <v>0</v>
      </c>
      <c r="EJ202" s="299">
        <f t="shared" ref="EJ202" ca="1" si="2361">EI212*(EJ$4&lt;=운영종료분기)</f>
        <v>0</v>
      </c>
      <c r="EK202" s="299">
        <f t="shared" ref="EK202" ca="1" si="2362">EJ212*(EK$4&lt;=운영종료분기)</f>
        <v>0</v>
      </c>
      <c r="EL202" s="299">
        <f t="shared" ref="EL202" ca="1" si="2363">EK212*(EL$4&lt;=운영종료분기)</f>
        <v>0</v>
      </c>
      <c r="EM202" s="299">
        <f t="shared" ref="EM202" ca="1" si="2364">EL212*(EM$4&lt;=운영종료분기)</f>
        <v>0</v>
      </c>
      <c r="EN202" s="299">
        <f t="shared" ref="EN202" ca="1" si="2365">EM212*(EN$4&lt;=운영종료분기)</f>
        <v>0</v>
      </c>
      <c r="EO202" s="299">
        <f t="shared" ref="EO202" ca="1" si="2366">EN212*(EO$4&lt;=운영종료분기)</f>
        <v>0</v>
      </c>
      <c r="EP202" s="299">
        <f t="shared" ref="EP202" ca="1" si="2367">EO212*(EP$4&lt;=운영종료분기)</f>
        <v>0</v>
      </c>
      <c r="EQ202" s="299"/>
      <c r="ER202" s="299"/>
      <c r="ES202" s="299"/>
      <c r="ET202" s="299"/>
      <c r="EU202" s="299"/>
      <c r="EV202" s="299"/>
      <c r="EW202" s="299"/>
      <c r="EX202" s="299"/>
      <c r="EY202" s="299"/>
      <c r="EZ202" s="299"/>
      <c r="FA202" s="299"/>
      <c r="FB202" s="299"/>
      <c r="FC202" s="299"/>
      <c r="FD202" s="299"/>
      <c r="FE202" s="299"/>
      <c r="FF202" s="299"/>
      <c r="FG202" s="299"/>
      <c r="FH202" s="299"/>
      <c r="FI202" s="299"/>
      <c r="FJ202" s="299"/>
    </row>
    <row r="203" spans="1:167" s="43" customFormat="1" ht="14.1" customHeight="1">
      <c r="A203" s="38"/>
      <c r="B203" s="38" t="s">
        <v>866</v>
      </c>
      <c r="C203" s="348"/>
      <c r="D203" s="39" t="s">
        <v>97</v>
      </c>
      <c r="E203" s="299"/>
      <c r="F203" s="299"/>
      <c r="G203" s="345">
        <f>G188</f>
        <v>0</v>
      </c>
      <c r="H203" s="299">
        <f t="shared" ref="H203:BS203" si="2368">H188</f>
        <v>0</v>
      </c>
      <c r="I203" s="299">
        <f t="shared" si="2368"/>
        <v>0</v>
      </c>
      <c r="J203" s="299">
        <f t="shared" si="2368"/>
        <v>0</v>
      </c>
      <c r="K203" s="299">
        <f t="shared" si="2368"/>
        <v>0</v>
      </c>
      <c r="L203" s="299">
        <f t="shared" si="2368"/>
        <v>0</v>
      </c>
      <c r="M203" s="299">
        <f t="shared" si="2368"/>
        <v>0</v>
      </c>
      <c r="N203" s="299">
        <f t="shared" si="2368"/>
        <v>0</v>
      </c>
      <c r="O203" s="299">
        <f t="shared" si="2368"/>
        <v>0</v>
      </c>
      <c r="P203" s="299">
        <f t="shared" si="2368"/>
        <v>0</v>
      </c>
      <c r="Q203" s="299">
        <f t="shared" si="2368"/>
        <v>0</v>
      </c>
      <c r="R203" s="299">
        <f>R188</f>
        <v>0</v>
      </c>
      <c r="S203" s="299">
        <f t="shared" si="2368"/>
        <v>0</v>
      </c>
      <c r="T203" s="299">
        <f t="shared" si="2368"/>
        <v>0</v>
      </c>
      <c r="U203" s="299">
        <f t="shared" si="2368"/>
        <v>0</v>
      </c>
      <c r="V203" s="299">
        <f t="shared" si="2368"/>
        <v>0</v>
      </c>
      <c r="W203" s="299">
        <f t="shared" si="2368"/>
        <v>0</v>
      </c>
      <c r="X203" s="299">
        <f t="shared" si="2368"/>
        <v>0</v>
      </c>
      <c r="Y203" s="299">
        <f t="shared" si="2368"/>
        <v>0</v>
      </c>
      <c r="Z203" s="299">
        <f t="shared" si="2368"/>
        <v>0</v>
      </c>
      <c r="AA203" s="299">
        <f t="shared" si="2368"/>
        <v>0</v>
      </c>
      <c r="AB203" s="299">
        <f t="shared" si="2368"/>
        <v>0</v>
      </c>
      <c r="AC203" s="299">
        <f t="shared" si="2368"/>
        <v>0</v>
      </c>
      <c r="AD203" s="299">
        <f t="shared" si="2368"/>
        <v>0</v>
      </c>
      <c r="AE203" s="299">
        <f t="shared" si="2368"/>
        <v>0</v>
      </c>
      <c r="AF203" s="299">
        <f t="shared" si="2368"/>
        <v>0</v>
      </c>
      <c r="AG203" s="299">
        <f t="shared" si="2368"/>
        <v>0</v>
      </c>
      <c r="AH203" s="299">
        <f t="shared" si="2368"/>
        <v>0</v>
      </c>
      <c r="AI203" s="299">
        <f t="shared" si="2368"/>
        <v>0</v>
      </c>
      <c r="AJ203" s="299">
        <f t="shared" si="2368"/>
        <v>0</v>
      </c>
      <c r="AK203" s="299">
        <f t="shared" si="2368"/>
        <v>0</v>
      </c>
      <c r="AL203" s="299">
        <f t="shared" si="2368"/>
        <v>0</v>
      </c>
      <c r="AM203" s="299">
        <f t="shared" si="2368"/>
        <v>0</v>
      </c>
      <c r="AN203" s="299">
        <f t="shared" si="2368"/>
        <v>0</v>
      </c>
      <c r="AO203" s="299">
        <f t="shared" si="2368"/>
        <v>0</v>
      </c>
      <c r="AP203" s="299">
        <f t="shared" si="2368"/>
        <v>0</v>
      </c>
      <c r="AQ203" s="299">
        <f t="shared" si="2368"/>
        <v>0</v>
      </c>
      <c r="AR203" s="299">
        <f t="shared" si="2368"/>
        <v>0</v>
      </c>
      <c r="AS203" s="299">
        <f t="shared" si="2368"/>
        <v>0</v>
      </c>
      <c r="AT203" s="299">
        <f t="shared" si="2368"/>
        <v>0</v>
      </c>
      <c r="AU203" s="299">
        <f t="shared" si="2368"/>
        <v>0</v>
      </c>
      <c r="AV203" s="299">
        <f t="shared" si="2368"/>
        <v>0</v>
      </c>
      <c r="AW203" s="299">
        <f t="shared" si="2368"/>
        <v>0</v>
      </c>
      <c r="AX203" s="299">
        <f t="shared" si="2368"/>
        <v>0</v>
      </c>
      <c r="AY203" s="299">
        <f t="shared" si="2368"/>
        <v>0</v>
      </c>
      <c r="AZ203" s="299">
        <f t="shared" si="2368"/>
        <v>0</v>
      </c>
      <c r="BA203" s="299">
        <f t="shared" si="2368"/>
        <v>0</v>
      </c>
      <c r="BB203" s="299">
        <f t="shared" si="2368"/>
        <v>0</v>
      </c>
      <c r="BC203" s="299">
        <f t="shared" si="2368"/>
        <v>0</v>
      </c>
      <c r="BD203" s="299">
        <f t="shared" si="2368"/>
        <v>0</v>
      </c>
      <c r="BE203" s="299">
        <f t="shared" si="2368"/>
        <v>0</v>
      </c>
      <c r="BF203" s="299">
        <f t="shared" si="2368"/>
        <v>0</v>
      </c>
      <c r="BG203" s="299">
        <f t="shared" si="2368"/>
        <v>0</v>
      </c>
      <c r="BH203" s="299">
        <f t="shared" si="2368"/>
        <v>0</v>
      </c>
      <c r="BI203" s="299">
        <f t="shared" si="2368"/>
        <v>0</v>
      </c>
      <c r="BJ203" s="299">
        <f t="shared" si="2368"/>
        <v>0</v>
      </c>
      <c r="BK203" s="299">
        <f t="shared" si="2368"/>
        <v>0</v>
      </c>
      <c r="BL203" s="299">
        <f t="shared" si="2368"/>
        <v>0</v>
      </c>
      <c r="BM203" s="299">
        <f t="shared" si="2368"/>
        <v>0</v>
      </c>
      <c r="BN203" s="299">
        <f t="shared" si="2368"/>
        <v>0</v>
      </c>
      <c r="BO203" s="299">
        <f t="shared" si="2368"/>
        <v>0</v>
      </c>
      <c r="BP203" s="299">
        <f t="shared" si="2368"/>
        <v>0</v>
      </c>
      <c r="BQ203" s="299">
        <f t="shared" si="2368"/>
        <v>0</v>
      </c>
      <c r="BR203" s="299">
        <f t="shared" si="2368"/>
        <v>0</v>
      </c>
      <c r="BS203" s="299">
        <f t="shared" si="2368"/>
        <v>0</v>
      </c>
      <c r="BT203" s="299">
        <f t="shared" ref="BT203:DG203" si="2369">BT188</f>
        <v>0</v>
      </c>
      <c r="BU203" s="299">
        <f t="shared" si="2369"/>
        <v>0</v>
      </c>
      <c r="BV203" s="299">
        <f t="shared" si="2369"/>
        <v>0</v>
      </c>
      <c r="BW203" s="299">
        <f t="shared" si="2369"/>
        <v>0</v>
      </c>
      <c r="BX203" s="299">
        <f t="shared" si="2369"/>
        <v>0</v>
      </c>
      <c r="BY203" s="299">
        <f t="shared" si="2369"/>
        <v>0</v>
      </c>
      <c r="BZ203" s="299">
        <f t="shared" si="2369"/>
        <v>0</v>
      </c>
      <c r="CA203" s="299">
        <f t="shared" si="2369"/>
        <v>0</v>
      </c>
      <c r="CB203" s="299">
        <f t="shared" si="2369"/>
        <v>0</v>
      </c>
      <c r="CC203" s="299">
        <f t="shared" si="2369"/>
        <v>0</v>
      </c>
      <c r="CD203" s="299">
        <f t="shared" si="2369"/>
        <v>0</v>
      </c>
      <c r="CE203" s="299">
        <f t="shared" si="2369"/>
        <v>0</v>
      </c>
      <c r="CF203" s="299">
        <f t="shared" si="2369"/>
        <v>0</v>
      </c>
      <c r="CG203" s="299">
        <f t="shared" si="2369"/>
        <v>0</v>
      </c>
      <c r="CH203" s="299">
        <f t="shared" si="2369"/>
        <v>0</v>
      </c>
      <c r="CI203" s="299">
        <f t="shared" si="2369"/>
        <v>0</v>
      </c>
      <c r="CJ203" s="299">
        <f t="shared" si="2369"/>
        <v>0</v>
      </c>
      <c r="CK203" s="299">
        <f t="shared" si="2369"/>
        <v>0</v>
      </c>
      <c r="CL203" s="299">
        <f t="shared" si="2369"/>
        <v>0</v>
      </c>
      <c r="CM203" s="299">
        <f t="shared" si="2369"/>
        <v>0</v>
      </c>
      <c r="CN203" s="299">
        <f t="shared" si="2369"/>
        <v>0</v>
      </c>
      <c r="CO203" s="299">
        <f t="shared" si="2369"/>
        <v>0</v>
      </c>
      <c r="CP203" s="299">
        <f t="shared" si="2369"/>
        <v>0</v>
      </c>
      <c r="CQ203" s="299">
        <f t="shared" si="2369"/>
        <v>0</v>
      </c>
      <c r="CR203" s="299">
        <f t="shared" si="2369"/>
        <v>0</v>
      </c>
      <c r="CS203" s="299">
        <f t="shared" si="2369"/>
        <v>0</v>
      </c>
      <c r="CT203" s="299">
        <f t="shared" si="2369"/>
        <v>0</v>
      </c>
      <c r="CU203" s="299">
        <f t="shared" si="2369"/>
        <v>0</v>
      </c>
      <c r="CV203" s="299">
        <f t="shared" si="2369"/>
        <v>0</v>
      </c>
      <c r="CW203" s="299">
        <f t="shared" si="2369"/>
        <v>0</v>
      </c>
      <c r="CX203" s="299">
        <f t="shared" si="2369"/>
        <v>0</v>
      </c>
      <c r="CY203" s="299">
        <f t="shared" si="2369"/>
        <v>0</v>
      </c>
      <c r="CZ203" s="299">
        <f t="shared" si="2369"/>
        <v>0</v>
      </c>
      <c r="DA203" s="299">
        <f t="shared" si="2369"/>
        <v>0</v>
      </c>
      <c r="DB203" s="299">
        <f t="shared" si="2369"/>
        <v>0</v>
      </c>
      <c r="DC203" s="299">
        <f t="shared" si="2369"/>
        <v>0</v>
      </c>
      <c r="DD203" s="299">
        <f t="shared" si="2369"/>
        <v>0</v>
      </c>
      <c r="DE203" s="299">
        <f t="shared" si="2369"/>
        <v>0</v>
      </c>
      <c r="DF203" s="299">
        <f t="shared" si="2369"/>
        <v>0</v>
      </c>
      <c r="DG203" s="299">
        <f t="shared" si="2369"/>
        <v>0</v>
      </c>
      <c r="DH203" s="299">
        <f t="shared" ref="DH203:EP203" si="2370">DH188</f>
        <v>0</v>
      </c>
      <c r="DI203" s="299">
        <f t="shared" si="2370"/>
        <v>0</v>
      </c>
      <c r="DJ203" s="299">
        <f t="shared" si="2370"/>
        <v>0</v>
      </c>
      <c r="DK203" s="299">
        <f t="shared" si="2370"/>
        <v>0</v>
      </c>
      <c r="DL203" s="299">
        <f t="shared" si="2370"/>
        <v>0</v>
      </c>
      <c r="DM203" s="299">
        <f t="shared" si="2370"/>
        <v>0</v>
      </c>
      <c r="DN203" s="299">
        <f t="shared" si="2370"/>
        <v>0</v>
      </c>
      <c r="DO203" s="299">
        <f t="shared" si="2370"/>
        <v>0</v>
      </c>
      <c r="DP203" s="299">
        <f t="shared" si="2370"/>
        <v>0</v>
      </c>
      <c r="DQ203" s="299">
        <f t="shared" si="2370"/>
        <v>0</v>
      </c>
      <c r="DR203" s="299">
        <f t="shared" si="2370"/>
        <v>0</v>
      </c>
      <c r="DS203" s="299">
        <f t="shared" si="2370"/>
        <v>0</v>
      </c>
      <c r="DT203" s="299">
        <f t="shared" si="2370"/>
        <v>0</v>
      </c>
      <c r="DU203" s="299">
        <f t="shared" si="2370"/>
        <v>0</v>
      </c>
      <c r="DV203" s="299">
        <f t="shared" si="2370"/>
        <v>0</v>
      </c>
      <c r="DW203" s="299">
        <f t="shared" si="2370"/>
        <v>0</v>
      </c>
      <c r="DX203" s="299">
        <f t="shared" si="2370"/>
        <v>0</v>
      </c>
      <c r="DY203" s="299">
        <f t="shared" si="2370"/>
        <v>0</v>
      </c>
      <c r="DZ203" s="299">
        <f t="shared" si="2370"/>
        <v>0</v>
      </c>
      <c r="EA203" s="299">
        <f t="shared" si="2370"/>
        <v>0</v>
      </c>
      <c r="EB203" s="299">
        <f t="shared" si="2370"/>
        <v>0</v>
      </c>
      <c r="EC203" s="299">
        <f t="shared" si="2370"/>
        <v>0</v>
      </c>
      <c r="ED203" s="299">
        <f t="shared" si="2370"/>
        <v>0</v>
      </c>
      <c r="EE203" s="299">
        <f t="shared" si="2370"/>
        <v>0</v>
      </c>
      <c r="EF203" s="299">
        <f t="shared" si="2370"/>
        <v>0</v>
      </c>
      <c r="EG203" s="299">
        <f t="shared" si="2370"/>
        <v>0</v>
      </c>
      <c r="EH203" s="299">
        <f t="shared" si="2370"/>
        <v>0</v>
      </c>
      <c r="EI203" s="299">
        <f t="shared" si="2370"/>
        <v>0</v>
      </c>
      <c r="EJ203" s="299">
        <f t="shared" si="2370"/>
        <v>0</v>
      </c>
      <c r="EK203" s="299">
        <f t="shared" si="2370"/>
        <v>0</v>
      </c>
      <c r="EL203" s="299">
        <f t="shared" si="2370"/>
        <v>0</v>
      </c>
      <c r="EM203" s="299">
        <f t="shared" si="2370"/>
        <v>0</v>
      </c>
      <c r="EN203" s="299">
        <f t="shared" si="2370"/>
        <v>0</v>
      </c>
      <c r="EO203" s="299">
        <f t="shared" si="2370"/>
        <v>0</v>
      </c>
      <c r="EP203" s="299">
        <f t="shared" si="2370"/>
        <v>0</v>
      </c>
      <c r="EQ203" s="299"/>
      <c r="ER203" s="299"/>
      <c r="ES203" s="299"/>
      <c r="ET203" s="299"/>
      <c r="EU203" s="299"/>
      <c r="EV203" s="299"/>
      <c r="EW203" s="299"/>
      <c r="EX203" s="299"/>
      <c r="EY203" s="299"/>
      <c r="EZ203" s="299"/>
      <c r="FA203" s="299"/>
      <c r="FB203" s="299"/>
      <c r="FC203" s="299"/>
      <c r="FD203" s="299"/>
      <c r="FE203" s="299"/>
      <c r="FF203" s="299"/>
      <c r="FG203" s="299"/>
      <c r="FH203" s="299"/>
      <c r="FI203" s="299"/>
      <c r="FJ203" s="299"/>
    </row>
    <row r="204" spans="1:167" s="43" customFormat="1" ht="14.1" customHeight="1">
      <c r="A204" s="38"/>
      <c r="B204" s="89" t="s">
        <v>385</v>
      </c>
      <c r="C204" s="349"/>
      <c r="D204" s="201" t="s">
        <v>97</v>
      </c>
      <c r="E204" s="350">
        <f ca="1">SUM(G204:ET204)</f>
        <v>70238.840846849344</v>
      </c>
      <c r="F204" s="350"/>
      <c r="G204" s="350"/>
      <c r="H204" s="350"/>
      <c r="I204" s="350"/>
      <c r="J204" s="350"/>
      <c r="K204" s="350">
        <f ca="1">'IS(Q)'!K57</f>
        <v>0</v>
      </c>
      <c r="L204" s="350">
        <f ca="1">'IS(Q)'!L57</f>
        <v>-28</v>
      </c>
      <c r="M204" s="350">
        <f ca="1">'IS(Q)'!M57</f>
        <v>-56</v>
      </c>
      <c r="N204" s="350">
        <f ca="1">'IS(Q)'!N57</f>
        <v>-56</v>
      </c>
      <c r="O204" s="350">
        <f ca="1">'IS(Q)'!O57</f>
        <v>-56</v>
      </c>
      <c r="P204" s="350">
        <f ca="1">'IS(Q)'!P57</f>
        <v>-56</v>
      </c>
      <c r="Q204" s="350">
        <f ca="1">'IS(Q)'!Q57</f>
        <v>-28</v>
      </c>
      <c r="R204" s="350">
        <f ca="1">'IS(Q)'!R57</f>
        <v>51.823668515423151</v>
      </c>
      <c r="S204" s="350">
        <f ca="1">'IS(Q)'!S57</f>
        <v>158.21549385975936</v>
      </c>
      <c r="T204" s="350">
        <f ca="1">'IS(Q)'!T57</f>
        <v>1542.5875884049901</v>
      </c>
      <c r="U204" s="350">
        <f ca="1">'IS(Q)'!U57</f>
        <v>-263.09613450381062</v>
      </c>
      <c r="V204" s="350">
        <f ca="1">'IS(Q)'!V57</f>
        <v>-100.80169193597663</v>
      </c>
      <c r="W204" s="350">
        <f ca="1">'IS(Q)'!W57</f>
        <v>220.81259207472112</v>
      </c>
      <c r="X204" s="350">
        <f ca="1">'IS(Q)'!X57</f>
        <v>1622.456576147227</v>
      </c>
      <c r="Y204" s="350">
        <f ca="1">'IS(Q)'!Y57</f>
        <v>-149.80497814702903</v>
      </c>
      <c r="Z204" s="350">
        <f ca="1">'IS(Q)'!Z57</f>
        <v>-89.341155130243521</v>
      </c>
      <c r="AA204" s="350">
        <f ca="1">'IS(Q)'!AA57</f>
        <v>287.70859653968273</v>
      </c>
      <c r="AB204" s="350">
        <f ca="1">'IS(Q)'!AB57</f>
        <v>1684.1994701394635</v>
      </c>
      <c r="AC204" s="350">
        <f ca="1">'IS(Q)'!AC57</f>
        <v>-77.064915540248876</v>
      </c>
      <c r="AD204" s="350">
        <f ca="1">'IS(Q)'!AD57</f>
        <v>-46.644975719483966</v>
      </c>
      <c r="AE204" s="350">
        <f ca="1">'IS(Q)'!AE57</f>
        <v>365.70036037964655</v>
      </c>
      <c r="AF204" s="350">
        <f ca="1">'IS(Q)'!AF57</f>
        <v>1755.1693735066999</v>
      </c>
      <c r="AG204" s="350">
        <f ca="1">'IS(Q)'!AG57</f>
        <v>4.9021564415311332</v>
      </c>
      <c r="AH204" s="350">
        <f ca="1">'IS(Q)'!AH57</f>
        <v>-11.137764297097931</v>
      </c>
      <c r="AI204" s="350">
        <f ca="1">'IS(Q)'!AI57</f>
        <v>441.65422698523389</v>
      </c>
      <c r="AJ204" s="350">
        <f ca="1">'IS(Q)'!AJ57</f>
        <v>1825.9701296395613</v>
      </c>
      <c r="AK204" s="350">
        <f ca="1">'IS(Q)'!AK57</f>
        <v>84.831331188937838</v>
      </c>
      <c r="AL204" s="350">
        <f ca="1">'IS(Q)'!AL57</f>
        <v>32.404068341165157</v>
      </c>
      <c r="AM204" s="350">
        <f ca="1">'IS(Q)'!AM57</f>
        <v>525.49821678793182</v>
      </c>
      <c r="AN204" s="350">
        <f ca="1">'IS(Q)'!AN57</f>
        <v>1903.960227719534</v>
      </c>
      <c r="AO204" s="350">
        <f ca="1">'IS(Q)'!AO57</f>
        <v>173.11781663345232</v>
      </c>
      <c r="AP204" s="350">
        <f ca="1">'IS(Q)'!AP57</f>
        <v>15.579565381365512</v>
      </c>
      <c r="AQ204" s="350">
        <f ca="1">'IS(Q)'!AQ57</f>
        <v>607.69702652224419</v>
      </c>
      <c r="AR204" s="350">
        <f ca="1">'IS(Q)'!AR57</f>
        <v>1979.1371769811199</v>
      </c>
      <c r="AS204" s="350">
        <f ca="1">'IS(Q)'!AS57</f>
        <v>257.42318450958305</v>
      </c>
      <c r="AT204" s="350">
        <f ca="1">'IS(Q)'!AT57</f>
        <v>-152.06917745279554</v>
      </c>
      <c r="AU204" s="350">
        <f ca="1">'IS(Q)'!AU57</f>
        <v>689.74421597455489</v>
      </c>
      <c r="AV204" s="350">
        <f ca="1">'IS(Q)'!AV57</f>
        <v>2054.1625059607036</v>
      </c>
      <c r="AW204" s="350">
        <f ca="1">'IS(Q)'!AW57</f>
        <v>341.57693210371121</v>
      </c>
      <c r="AX204" s="350">
        <f ca="1">'IS(Q)'!AX57</f>
        <v>-137.28733130910882</v>
      </c>
      <c r="AY204" s="350">
        <f ca="1">'IS(Q)'!AY57</f>
        <v>771.63720721840889</v>
      </c>
      <c r="AZ204" s="350">
        <f ca="1">'IS(Q)'!AZ57</f>
        <v>2129.0336367318318</v>
      </c>
      <c r="BA204" s="350">
        <f ca="1">'IS(Q)'!BA57</f>
        <v>425.57648148938176</v>
      </c>
      <c r="BB204" s="350">
        <f ca="1">'IS(Q)'!BB57</f>
        <v>-122.5328482018291</v>
      </c>
      <c r="BC204" s="350">
        <f ca="1">'IS(Q)'!BC57</f>
        <v>853.3733775860178</v>
      </c>
      <c r="BD204" s="350">
        <f ca="1">'IS(Q)'!BD57</f>
        <v>2203.7479466267141</v>
      </c>
      <c r="BE204" s="350">
        <f ca="1">'IS(Q)'!BE57</f>
        <v>509.41920999880904</v>
      </c>
      <c r="BF204" s="350">
        <f ca="1">'IS(Q)'!BF57</f>
        <v>-107.80619426580404</v>
      </c>
      <c r="BG204" s="350">
        <f ca="1">'IS(Q)'!BG57</f>
        <v>934.9500588756755</v>
      </c>
      <c r="BH204" s="350">
        <f ca="1">'IS(Q)'!BH57</f>
        <v>2278.3027674436462</v>
      </c>
      <c r="BI204" s="350">
        <f ca="1">'IS(Q)'!BI57</f>
        <v>593.10244943028556</v>
      </c>
      <c r="BJ204" s="350">
        <f ca="1">'IS(Q)'!BJ57</f>
        <v>-93.107843741677016</v>
      </c>
      <c r="BK204" s="350">
        <f ca="1">'IS(Q)'!BK57</f>
        <v>1016.3645365448861</v>
      </c>
      <c r="BL204" s="350">
        <f ca="1">'IS(Q)'!BL57</f>
        <v>2352.6953846401311</v>
      </c>
      <c r="BM204" s="350">
        <f ca="1">'IS(Q)'!BM57</f>
        <v>676.62348524131403</v>
      </c>
      <c r="BN204" s="350">
        <f ca="1">'IS(Q)'!BN57</f>
        <v>-78.438279119770868</v>
      </c>
      <c r="BO204" s="350">
        <f ca="1">'IS(Q)'!BO57</f>
        <v>1097.6140488888868</v>
      </c>
      <c r="BP204" s="350">
        <f ca="1">'IS(Q)'!BP57</f>
        <v>2426.9230365114045</v>
      </c>
      <c r="BQ204" s="350">
        <f ca="1">'IS(Q)'!BQ57</f>
        <v>759.97955572713136</v>
      </c>
      <c r="BR204" s="350">
        <f ca="1">'IS(Q)'!BR57</f>
        <v>-63.797991286545312</v>
      </c>
      <c r="BS204" s="350">
        <f ca="1">'IS(Q)'!BS57</f>
        <v>1178.6957862043314</v>
      </c>
      <c r="BT204" s="350">
        <f ca="1">'IS(Q)'!BT57</f>
        <v>2500.9829133541252</v>
      </c>
      <c r="BU204" s="350">
        <f ca="1">'IS(Q)'!BU57</f>
        <v>843.16785118439429</v>
      </c>
      <c r="BV204" s="350">
        <f ca="1">'IS(Q)'!BV57</f>
        <v>-49.187479673714961</v>
      </c>
      <c r="BW204" s="350">
        <f ca="1">'IS(Q)'!BW57</f>
        <v>1259.6068899378583</v>
      </c>
      <c r="BX204" s="350">
        <f ca="1">'IS(Q)'!BX57</f>
        <v>2574.8721566149243</v>
      </c>
      <c r="BY204" s="350">
        <f ca="1">'IS(Q)'!BY57</f>
        <v>926.18551305973824</v>
      </c>
      <c r="BZ204" s="350">
        <f ca="1">'IS(Q)'!BZ57</f>
        <v>-34.607252410061392</v>
      </c>
      <c r="CA204" s="350">
        <f ca="1">'IS(Q)'!CA57</f>
        <v>1340.3444518192441</v>
      </c>
      <c r="CB204" s="350">
        <f ca="1">'IS(Q)'!CB57</f>
        <v>2648.587858023584</v>
      </c>
      <c r="CC204" s="350">
        <f ca="1">'IS(Q)'!CC57</f>
        <v>1009.0296330829419</v>
      </c>
      <c r="CD204" s="350">
        <f ca="1">'IS(Q)'!CD57</f>
        <v>-20.057826476019045</v>
      </c>
      <c r="CE204" s="350">
        <f ca="1">'IS(Q)'!CE57</f>
        <v>1420.905512978884</v>
      </c>
      <c r="CF204" s="350">
        <f ca="1">'IS(Q)'!CF57</f>
        <v>2742.1270587104982</v>
      </c>
      <c r="CG204" s="350">
        <f ca="1">'IS(Q)'!CG57</f>
        <v>1091.6972523844013</v>
      </c>
      <c r="CH204" s="350">
        <f ca="1">'IS(Q)'!CH57</f>
        <v>-32.816309892273694</v>
      </c>
      <c r="CI204" s="350">
        <f ca="1">'IS(Q)'!CI57</f>
        <v>1442.8886255492941</v>
      </c>
      <c r="CJ204" s="350">
        <f ca="1">'IS(Q)'!CJ57</f>
        <v>2727.8890920581807</v>
      </c>
      <c r="CK204" s="350">
        <f ca="1">'IS(Q)'!CK57</f>
        <v>1057.3884855966269</v>
      </c>
      <c r="CL204" s="350">
        <f ca="1">'IS(Q)'!CL57</f>
        <v>-55.79267141124501</v>
      </c>
      <c r="CM204" s="350">
        <f ca="1">'IS(Q)'!CM57</f>
        <v>1406.2907267503385</v>
      </c>
      <c r="CN204" s="350">
        <f ca="1">'IS(Q)'!CN57</f>
        <v>2712.1873985249713</v>
      </c>
      <c r="CO204" s="350">
        <f ca="1">'IS(Q)'!CO57</f>
        <v>1106.6513421549032</v>
      </c>
      <c r="CP204" s="350">
        <f ca="1">'IS(Q)'!CP57</f>
        <v>-17.583462702683619</v>
      </c>
      <c r="CQ204" s="350">
        <f ca="1">'IS(Q)'!CQ57</f>
        <v>1453.2613351733246</v>
      </c>
      <c r="CR204" s="350">
        <f ca="1">'IS(Q)'!CR57</f>
        <v>2724.2180807367595</v>
      </c>
      <c r="CS204" s="350">
        <f ca="1">'IS(Q)'!CS57</f>
        <v>399.16348247467761</v>
      </c>
      <c r="CT204" s="350">
        <f ca="1">'IS(Q)'!CT57</f>
        <v>0</v>
      </c>
      <c r="CU204" s="350">
        <f ca="1">'IS(Q)'!CU57</f>
        <v>0</v>
      </c>
      <c r="CV204" s="350">
        <f ca="1">'IS(Q)'!CV57</f>
        <v>0</v>
      </c>
      <c r="CW204" s="350">
        <f ca="1">'IS(Q)'!CW57</f>
        <v>0</v>
      </c>
      <c r="CX204" s="350">
        <f ca="1">'IS(Q)'!CX57</f>
        <v>0</v>
      </c>
      <c r="CY204" s="350">
        <f ca="1">'IS(Q)'!CY57</f>
        <v>0</v>
      </c>
      <c r="CZ204" s="350">
        <f ca="1">'IS(Q)'!CZ57</f>
        <v>0</v>
      </c>
      <c r="DA204" s="350">
        <f ca="1">'IS(Q)'!DA57</f>
        <v>0</v>
      </c>
      <c r="DB204" s="350">
        <f ca="1">'IS(Q)'!DB57</f>
        <v>0</v>
      </c>
      <c r="DC204" s="350">
        <f ca="1">'IS(Q)'!DC57</f>
        <v>0</v>
      </c>
      <c r="DD204" s="350">
        <f ca="1">'IS(Q)'!DD57</f>
        <v>0</v>
      </c>
      <c r="DE204" s="350">
        <f ca="1">'IS(Q)'!DE57</f>
        <v>0</v>
      </c>
      <c r="DF204" s="350">
        <f ca="1">'IS(Q)'!DF57</f>
        <v>0</v>
      </c>
      <c r="DG204" s="350">
        <f ca="1">'IS(Q)'!DG57</f>
        <v>0</v>
      </c>
      <c r="DH204" s="350">
        <f ca="1">'IS(Q)'!DH57</f>
        <v>0</v>
      </c>
      <c r="DI204" s="350">
        <f ca="1">'IS(Q)'!DI57</f>
        <v>0</v>
      </c>
      <c r="DJ204" s="350">
        <f ca="1">'IS(Q)'!DJ57</f>
        <v>0</v>
      </c>
      <c r="DK204" s="350">
        <f ca="1">'IS(Q)'!DK57</f>
        <v>0</v>
      </c>
      <c r="DL204" s="350">
        <f ca="1">'IS(Q)'!DL57</f>
        <v>0</v>
      </c>
      <c r="DM204" s="350">
        <f ca="1">'IS(Q)'!DM57</f>
        <v>0</v>
      </c>
      <c r="DN204" s="350">
        <f ca="1">'IS(Q)'!DN57</f>
        <v>0</v>
      </c>
      <c r="DO204" s="350">
        <f ca="1">'IS(Q)'!DO57</f>
        <v>0</v>
      </c>
      <c r="DP204" s="350">
        <f ca="1">'IS(Q)'!DP57</f>
        <v>0</v>
      </c>
      <c r="DQ204" s="350">
        <f ca="1">'IS(Q)'!DQ57</f>
        <v>0</v>
      </c>
      <c r="DR204" s="350">
        <f ca="1">'IS(Q)'!DR57</f>
        <v>0</v>
      </c>
      <c r="DS204" s="350">
        <f ca="1">'IS(Q)'!DS57</f>
        <v>0</v>
      </c>
      <c r="DT204" s="350">
        <f ca="1">'IS(Q)'!DT57</f>
        <v>0</v>
      </c>
      <c r="DU204" s="350">
        <f ca="1">'IS(Q)'!DU57</f>
        <v>0</v>
      </c>
      <c r="DV204" s="350">
        <f ca="1">'IS(Q)'!DV57</f>
        <v>0</v>
      </c>
      <c r="DW204" s="350">
        <f ca="1">'IS(Q)'!DW57</f>
        <v>0</v>
      </c>
      <c r="DX204" s="350">
        <f ca="1">'IS(Q)'!DX57</f>
        <v>0</v>
      </c>
      <c r="DY204" s="350">
        <f ca="1">'IS(Q)'!DY57</f>
        <v>0</v>
      </c>
      <c r="DZ204" s="350">
        <f ca="1">'IS(Q)'!DZ57</f>
        <v>0</v>
      </c>
      <c r="EA204" s="350">
        <f ca="1">'IS(Q)'!EA57</f>
        <v>0</v>
      </c>
      <c r="EB204" s="350">
        <f ca="1">'IS(Q)'!EB57</f>
        <v>0</v>
      </c>
      <c r="EC204" s="350">
        <f ca="1">'IS(Q)'!EC57</f>
        <v>0</v>
      </c>
      <c r="ED204" s="350">
        <f ca="1">'IS(Q)'!ED57</f>
        <v>0</v>
      </c>
      <c r="EE204" s="350">
        <f ca="1">'IS(Q)'!EE57</f>
        <v>0</v>
      </c>
      <c r="EF204" s="350">
        <f ca="1">'IS(Q)'!EF57</f>
        <v>0</v>
      </c>
      <c r="EG204" s="350">
        <f ca="1">'IS(Q)'!EG57</f>
        <v>0</v>
      </c>
      <c r="EH204" s="350">
        <f ca="1">'IS(Q)'!EH57</f>
        <v>0</v>
      </c>
      <c r="EI204" s="350">
        <f ca="1">'IS(Q)'!EI57</f>
        <v>0</v>
      </c>
      <c r="EJ204" s="350">
        <f ca="1">'IS(Q)'!EJ57</f>
        <v>0</v>
      </c>
      <c r="EK204" s="350">
        <f ca="1">'IS(Q)'!EK57</f>
        <v>0</v>
      </c>
      <c r="EL204" s="350">
        <f ca="1">'IS(Q)'!EL57</f>
        <v>0</v>
      </c>
      <c r="EM204" s="350">
        <f ca="1">'IS(Q)'!EM57</f>
        <v>0</v>
      </c>
      <c r="EN204" s="350">
        <f ca="1">'IS(Q)'!EN57</f>
        <v>0</v>
      </c>
      <c r="EO204" s="350">
        <f ca="1">'IS(Q)'!EO57</f>
        <v>0</v>
      </c>
      <c r="EP204" s="350">
        <f ca="1">'IS(Q)'!EP57</f>
        <v>0</v>
      </c>
      <c r="EQ204" s="299"/>
      <c r="ER204" s="299"/>
      <c r="ES204" s="299"/>
      <c r="ET204" s="299"/>
      <c r="EU204" s="299"/>
      <c r="EV204" s="299"/>
      <c r="EW204" s="299"/>
      <c r="EX204" s="299"/>
      <c r="EY204" s="299"/>
      <c r="EZ204" s="299"/>
      <c r="FA204" s="299"/>
      <c r="FB204" s="299"/>
      <c r="FC204" s="299"/>
      <c r="FD204" s="299"/>
      <c r="FE204" s="299"/>
      <c r="FF204" s="299"/>
      <c r="FG204" s="299"/>
      <c r="FH204" s="299"/>
      <c r="FI204" s="299"/>
      <c r="FJ204" s="299"/>
    </row>
    <row r="205" spans="1:167" s="43" customFormat="1" ht="14.1" customHeight="1">
      <c r="A205" s="38"/>
      <c r="B205" s="38" t="s">
        <v>386</v>
      </c>
      <c r="C205" s="348"/>
      <c r="D205" s="39" t="s">
        <v>97</v>
      </c>
      <c r="E205" s="299"/>
      <c r="F205" s="299"/>
      <c r="G205" s="299"/>
      <c r="H205" s="299"/>
      <c r="I205" s="299"/>
      <c r="J205" s="299"/>
      <c r="K205" s="299">
        <f t="shared" ref="K205:BS205" ca="1" si="2371">SUM(K202:K204)</f>
        <v>0</v>
      </c>
      <c r="L205" s="299">
        <f t="shared" ca="1" si="2371"/>
        <v>-28</v>
      </c>
      <c r="M205" s="299">
        <f t="shared" ca="1" si="2371"/>
        <v>-84</v>
      </c>
      <c r="N205" s="299">
        <f t="shared" ca="1" si="2371"/>
        <v>-140</v>
      </c>
      <c r="O205" s="299">
        <f t="shared" ca="1" si="2371"/>
        <v>-196</v>
      </c>
      <c r="P205" s="299">
        <f t="shared" ca="1" si="2371"/>
        <v>-252</v>
      </c>
      <c r="Q205" s="299">
        <f t="shared" ca="1" si="2371"/>
        <v>-280</v>
      </c>
      <c r="R205" s="299">
        <f t="shared" ca="1" si="2371"/>
        <v>-228.17633148457685</v>
      </c>
      <c r="S205" s="299">
        <f t="shared" ca="1" si="2371"/>
        <v>-69.960837624817486</v>
      </c>
      <c r="T205" s="299">
        <f t="shared" ca="1" si="2371"/>
        <v>1472.6267507801726</v>
      </c>
      <c r="U205" s="299">
        <f t="shared" ca="1" si="2371"/>
        <v>1209.530616276362</v>
      </c>
      <c r="V205" s="299">
        <f t="shared" ca="1" si="2371"/>
        <v>1108.7289243403854</v>
      </c>
      <c r="W205" s="299">
        <f t="shared" ca="1" si="2371"/>
        <v>1329.5415164151066</v>
      </c>
      <c r="X205" s="299">
        <f t="shared" ca="1" si="2371"/>
        <v>2951.9980925623336</v>
      </c>
      <c r="Y205" s="299">
        <f t="shared" ca="1" si="2371"/>
        <v>2802.1931144153045</v>
      </c>
      <c r="Z205" s="299">
        <f t="shared" ca="1" si="2371"/>
        <v>2712.8519592850612</v>
      </c>
      <c r="AA205" s="299">
        <f t="shared" ca="1" si="2371"/>
        <v>1923.8501192480196</v>
      </c>
      <c r="AB205" s="299">
        <f t="shared" ca="1" si="2371"/>
        <v>3608.0495893874831</v>
      </c>
      <c r="AC205" s="299">
        <f t="shared" ca="1" si="2371"/>
        <v>3530.9846738472343</v>
      </c>
      <c r="AD205" s="299">
        <f t="shared" ca="1" si="2371"/>
        <v>3484.3396981277501</v>
      </c>
      <c r="AE205" s="299">
        <f t="shared" ca="1" si="2371"/>
        <v>1935.4984692842377</v>
      </c>
      <c r="AF205" s="299">
        <f t="shared" ca="1" si="2371"/>
        <v>3690.6678427909374</v>
      </c>
      <c r="AG205" s="299">
        <f t="shared" ca="1" si="2371"/>
        <v>3695.5699992324685</v>
      </c>
      <c r="AH205" s="299">
        <f t="shared" ca="1" si="2371"/>
        <v>3684.4322349353706</v>
      </c>
      <c r="AI205" s="299">
        <f t="shared" ca="1" si="2371"/>
        <v>2345.9653991955374</v>
      </c>
      <c r="AJ205" s="299">
        <f t="shared" ca="1" si="2371"/>
        <v>4171.9355288350989</v>
      </c>
      <c r="AK205" s="299">
        <f t="shared" ca="1" si="2371"/>
        <v>4256.7668600240368</v>
      </c>
      <c r="AL205" s="299">
        <f t="shared" ca="1" si="2371"/>
        <v>4289.1709283652017</v>
      </c>
      <c r="AM205" s="299">
        <f t="shared" ca="1" si="2371"/>
        <v>3009.2155558621807</v>
      </c>
      <c r="AN205" s="299">
        <f t="shared" ca="1" si="2371"/>
        <v>4913.1757835817152</v>
      </c>
      <c r="AO205" s="299">
        <f t="shared" ca="1" si="2371"/>
        <v>5086.2936002151673</v>
      </c>
      <c r="AP205" s="299">
        <f t="shared" ca="1" si="2371"/>
        <v>5101.873165596533</v>
      </c>
      <c r="AQ205" s="299">
        <f t="shared" ca="1" si="2371"/>
        <v>3668.0015605910612</v>
      </c>
      <c r="AR205" s="299">
        <f t="shared" ca="1" si="2371"/>
        <v>5647.1387375721806</v>
      </c>
      <c r="AS205" s="299">
        <f t="shared" ca="1" si="2371"/>
        <v>5904.5619220817634</v>
      </c>
      <c r="AT205" s="299">
        <f t="shared" ca="1" si="2371"/>
        <v>5752.4927446289676</v>
      </c>
      <c r="AU205" s="299">
        <f t="shared" ca="1" si="2371"/>
        <v>4153.4928250825606</v>
      </c>
      <c r="AV205" s="299">
        <f t="shared" ca="1" si="2371"/>
        <v>6207.6553310432646</v>
      </c>
      <c r="AW205" s="299">
        <f t="shared" ca="1" si="2371"/>
        <v>6549.232263146976</v>
      </c>
      <c r="AX205" s="299">
        <f t="shared" ca="1" si="2371"/>
        <v>6411.9449318378674</v>
      </c>
      <c r="AY205" s="299">
        <f t="shared" ca="1" si="2371"/>
        <v>4814.0723460535619</v>
      </c>
      <c r="AZ205" s="299">
        <f t="shared" ca="1" si="2371"/>
        <v>6943.1059827853933</v>
      </c>
      <c r="BA205" s="299">
        <f t="shared" ca="1" si="2371"/>
        <v>7368.6824642747752</v>
      </c>
      <c r="BB205" s="299">
        <f t="shared" ca="1" si="2371"/>
        <v>7246.1496160729457</v>
      </c>
      <c r="BC205" s="299">
        <f t="shared" ca="1" si="2371"/>
        <v>5449.0856343213454</v>
      </c>
      <c r="BD205" s="299">
        <f t="shared" ca="1" si="2371"/>
        <v>7652.8335809480595</v>
      </c>
      <c r="BE205" s="299">
        <f t="shared" ca="1" si="2371"/>
        <v>8162.2527909468681</v>
      </c>
      <c r="BF205" s="299">
        <f t="shared" ca="1" si="2371"/>
        <v>8054.446596681064</v>
      </c>
      <c r="BG205" s="299">
        <f t="shared" ca="1" si="2371"/>
        <v>6058.5822731377448</v>
      </c>
      <c r="BH205" s="299">
        <f t="shared" ca="1" si="2371"/>
        <v>8336.8850405813901</v>
      </c>
      <c r="BI205" s="299">
        <f t="shared" ca="1" si="2371"/>
        <v>8929.9874900116756</v>
      </c>
      <c r="BJ205" s="299">
        <f t="shared" ca="1" si="2371"/>
        <v>8836.8796462699993</v>
      </c>
      <c r="BK205" s="299">
        <f t="shared" ca="1" si="2371"/>
        <v>6642.6126893568853</v>
      </c>
      <c r="BL205" s="299">
        <f t="shared" ca="1" si="2371"/>
        <v>8995.3080739970173</v>
      </c>
      <c r="BM205" s="299">
        <f t="shared" ca="1" si="2371"/>
        <v>9671.9315592383318</v>
      </c>
      <c r="BN205" s="299">
        <f t="shared" ca="1" si="2371"/>
        <v>9593.4932801185605</v>
      </c>
      <c r="BO205" s="299">
        <f t="shared" ca="1" si="2371"/>
        <v>7201.2281680862452</v>
      </c>
      <c r="BP205" s="299">
        <f t="shared" ca="1" si="2371"/>
        <v>9628.1512045976488</v>
      </c>
      <c r="BQ205" s="299">
        <f t="shared" ca="1" si="2371"/>
        <v>10388.130760324781</v>
      </c>
      <c r="BR205" s="299">
        <f t="shared" ca="1" si="2371"/>
        <v>10324.332769038236</v>
      </c>
      <c r="BS205" s="299">
        <f t="shared" ca="1" si="2371"/>
        <v>7734.4808675974764</v>
      </c>
      <c r="BT205" s="299">
        <f t="shared" ref="BT205:DG205" ca="1" si="2372">SUM(BT202:BT204)</f>
        <v>10235.463780951603</v>
      </c>
      <c r="BU205" s="299">
        <f t="shared" ca="1" si="2372"/>
        <v>11078.631632135997</v>
      </c>
      <c r="BV205" s="299">
        <f t="shared" ca="1" si="2372"/>
        <v>11029.444152462282</v>
      </c>
      <c r="BW205" s="299">
        <f t="shared" ca="1" si="2372"/>
        <v>8242.423834501642</v>
      </c>
      <c r="BX205" s="299">
        <f t="shared" ca="1" si="2372"/>
        <v>10817.295991116567</v>
      </c>
      <c r="BY205" s="299">
        <f t="shared" ca="1" si="2372"/>
        <v>11743.481504176305</v>
      </c>
      <c r="BZ205" s="299">
        <f t="shared" ca="1" si="2372"/>
        <v>11708.874251766243</v>
      </c>
      <c r="CA205" s="299">
        <f t="shared" ca="1" si="2372"/>
        <v>8725.1110191935913</v>
      </c>
      <c r="CB205" s="299">
        <f t="shared" ca="1" si="2372"/>
        <v>11373.698877217175</v>
      </c>
      <c r="CC205" s="299">
        <f t="shared" ca="1" si="2372"/>
        <v>12382.728510300118</v>
      </c>
      <c r="CD205" s="299">
        <f t="shared" ca="1" si="2372"/>
        <v>12362.670683824099</v>
      </c>
      <c r="CE205" s="299">
        <f t="shared" ca="1" si="2372"/>
        <v>9182.5972915704151</v>
      </c>
      <c r="CF205" s="299">
        <f t="shared" ca="1" si="2372"/>
        <v>11924.724350280914</v>
      </c>
      <c r="CG205" s="299">
        <f t="shared" ca="1" si="2372"/>
        <v>13016.421602665316</v>
      </c>
      <c r="CH205" s="299">
        <f t="shared" ca="1" si="2372"/>
        <v>12983.605292773042</v>
      </c>
      <c r="CI205" s="299">
        <f t="shared" ca="1" si="2372"/>
        <v>11512.24997721798</v>
      </c>
      <c r="CJ205" s="299">
        <f t="shared" ca="1" si="2372"/>
        <v>14240.13906927616</v>
      </c>
      <c r="CK205" s="299">
        <f t="shared" ca="1" si="2372"/>
        <v>15297.527554872786</v>
      </c>
      <c r="CL205" s="299">
        <f t="shared" ca="1" si="2372"/>
        <v>15241.73488346154</v>
      </c>
      <c r="CM205" s="299">
        <f t="shared" ca="1" si="2372"/>
        <v>4474.5039142415471</v>
      </c>
      <c r="CN205" s="299">
        <f t="shared" ca="1" si="2372"/>
        <v>7186.6913127665184</v>
      </c>
      <c r="CO205" s="299">
        <f t="shared" ca="1" si="2372"/>
        <v>8293.3426549214219</v>
      </c>
      <c r="CP205" s="299">
        <f t="shared" ca="1" si="2372"/>
        <v>8275.7591922187385</v>
      </c>
      <c r="CQ205" s="299">
        <f t="shared" ca="1" si="2372"/>
        <v>1453.2613351733246</v>
      </c>
      <c r="CR205" s="299">
        <f t="shared" ca="1" si="2372"/>
        <v>4177.4794159100838</v>
      </c>
      <c r="CS205" s="299">
        <f t="shared" ca="1" si="2372"/>
        <v>4576.6428983847618</v>
      </c>
      <c r="CT205" s="299">
        <f t="shared" ca="1" si="2372"/>
        <v>0</v>
      </c>
      <c r="CU205" s="299">
        <f t="shared" ca="1" si="2372"/>
        <v>0</v>
      </c>
      <c r="CV205" s="299">
        <f t="shared" ca="1" si="2372"/>
        <v>0</v>
      </c>
      <c r="CW205" s="299">
        <f t="shared" ca="1" si="2372"/>
        <v>0</v>
      </c>
      <c r="CX205" s="299">
        <f t="shared" ca="1" si="2372"/>
        <v>0</v>
      </c>
      <c r="CY205" s="299">
        <f t="shared" ca="1" si="2372"/>
        <v>0</v>
      </c>
      <c r="CZ205" s="299">
        <f t="shared" ca="1" si="2372"/>
        <v>0</v>
      </c>
      <c r="DA205" s="299">
        <f t="shared" ca="1" si="2372"/>
        <v>0</v>
      </c>
      <c r="DB205" s="299">
        <f t="shared" ca="1" si="2372"/>
        <v>0</v>
      </c>
      <c r="DC205" s="299">
        <f t="shared" ca="1" si="2372"/>
        <v>0</v>
      </c>
      <c r="DD205" s="299">
        <f t="shared" ca="1" si="2372"/>
        <v>0</v>
      </c>
      <c r="DE205" s="299">
        <f t="shared" ca="1" si="2372"/>
        <v>0</v>
      </c>
      <c r="DF205" s="299">
        <f t="shared" ca="1" si="2372"/>
        <v>0</v>
      </c>
      <c r="DG205" s="299">
        <f t="shared" ca="1" si="2372"/>
        <v>0</v>
      </c>
      <c r="DH205" s="299">
        <f t="shared" ref="DH205:EP205" ca="1" si="2373">SUM(DH202:DH204)</f>
        <v>0</v>
      </c>
      <c r="DI205" s="299">
        <f t="shared" ca="1" si="2373"/>
        <v>0</v>
      </c>
      <c r="DJ205" s="299">
        <f t="shared" ca="1" si="2373"/>
        <v>0</v>
      </c>
      <c r="DK205" s="299">
        <f t="shared" ca="1" si="2373"/>
        <v>0</v>
      </c>
      <c r="DL205" s="299">
        <f t="shared" ca="1" si="2373"/>
        <v>0</v>
      </c>
      <c r="DM205" s="299">
        <f t="shared" ca="1" si="2373"/>
        <v>0</v>
      </c>
      <c r="DN205" s="299">
        <f t="shared" ca="1" si="2373"/>
        <v>0</v>
      </c>
      <c r="DO205" s="299">
        <f t="shared" ca="1" si="2373"/>
        <v>0</v>
      </c>
      <c r="DP205" s="299">
        <f t="shared" ca="1" si="2373"/>
        <v>0</v>
      </c>
      <c r="DQ205" s="299">
        <f t="shared" ca="1" si="2373"/>
        <v>0</v>
      </c>
      <c r="DR205" s="299">
        <f t="shared" ca="1" si="2373"/>
        <v>0</v>
      </c>
      <c r="DS205" s="299">
        <f t="shared" ca="1" si="2373"/>
        <v>0</v>
      </c>
      <c r="DT205" s="299">
        <f t="shared" ca="1" si="2373"/>
        <v>0</v>
      </c>
      <c r="DU205" s="299">
        <f t="shared" ca="1" si="2373"/>
        <v>0</v>
      </c>
      <c r="DV205" s="299">
        <f t="shared" ca="1" si="2373"/>
        <v>0</v>
      </c>
      <c r="DW205" s="299">
        <f t="shared" ca="1" si="2373"/>
        <v>0</v>
      </c>
      <c r="DX205" s="299">
        <f t="shared" ca="1" si="2373"/>
        <v>0</v>
      </c>
      <c r="DY205" s="299">
        <f t="shared" ca="1" si="2373"/>
        <v>0</v>
      </c>
      <c r="DZ205" s="299">
        <f t="shared" ca="1" si="2373"/>
        <v>0</v>
      </c>
      <c r="EA205" s="299">
        <f t="shared" ca="1" si="2373"/>
        <v>0</v>
      </c>
      <c r="EB205" s="299">
        <f t="shared" ca="1" si="2373"/>
        <v>0</v>
      </c>
      <c r="EC205" s="299">
        <f t="shared" ca="1" si="2373"/>
        <v>0</v>
      </c>
      <c r="ED205" s="299">
        <f t="shared" ca="1" si="2373"/>
        <v>0</v>
      </c>
      <c r="EE205" s="299">
        <f t="shared" ca="1" si="2373"/>
        <v>0</v>
      </c>
      <c r="EF205" s="299">
        <f t="shared" ca="1" si="2373"/>
        <v>0</v>
      </c>
      <c r="EG205" s="299">
        <f t="shared" ca="1" si="2373"/>
        <v>0</v>
      </c>
      <c r="EH205" s="299">
        <f t="shared" ca="1" si="2373"/>
        <v>0</v>
      </c>
      <c r="EI205" s="299">
        <f t="shared" ca="1" si="2373"/>
        <v>0</v>
      </c>
      <c r="EJ205" s="299">
        <f t="shared" ca="1" si="2373"/>
        <v>0</v>
      </c>
      <c r="EK205" s="299">
        <f t="shared" ca="1" si="2373"/>
        <v>0</v>
      </c>
      <c r="EL205" s="299">
        <f t="shared" ca="1" si="2373"/>
        <v>0</v>
      </c>
      <c r="EM205" s="299">
        <f t="shared" ca="1" si="2373"/>
        <v>0</v>
      </c>
      <c r="EN205" s="299">
        <f t="shared" ca="1" si="2373"/>
        <v>0</v>
      </c>
      <c r="EO205" s="299">
        <f t="shared" ca="1" si="2373"/>
        <v>0</v>
      </c>
      <c r="EP205" s="299">
        <f t="shared" ca="1" si="2373"/>
        <v>0</v>
      </c>
      <c r="EQ205" s="299"/>
      <c r="ER205" s="299"/>
      <c r="ES205" s="299"/>
      <c r="ET205" s="299"/>
      <c r="EU205" s="299"/>
      <c r="EV205" s="299"/>
      <c r="EW205" s="299"/>
      <c r="EX205" s="299"/>
      <c r="EY205" s="299"/>
      <c r="EZ205" s="299"/>
      <c r="FA205" s="299"/>
      <c r="FB205" s="299"/>
      <c r="FC205" s="299"/>
      <c r="FD205" s="299"/>
      <c r="FE205" s="299"/>
      <c r="FF205" s="299"/>
      <c r="FG205" s="299"/>
      <c r="FH205" s="299"/>
      <c r="FI205" s="299"/>
      <c r="FJ205" s="299"/>
    </row>
    <row r="206" spans="1:167" s="43" customFormat="1" ht="14.1" customHeight="1">
      <c r="A206" s="38"/>
      <c r="B206" s="38"/>
      <c r="C206" s="348"/>
      <c r="D206" s="39"/>
      <c r="E206" s="299"/>
      <c r="F206" s="299"/>
      <c r="G206" s="299"/>
      <c r="H206" s="299"/>
      <c r="I206" s="299"/>
      <c r="J206" s="299"/>
      <c r="K206" s="299"/>
      <c r="L206" s="299"/>
      <c r="M206" s="299"/>
      <c r="N206" s="299"/>
      <c r="O206" s="299"/>
      <c r="P206" s="299"/>
      <c r="Q206" s="299"/>
      <c r="R206" s="299"/>
      <c r="S206" s="299"/>
      <c r="T206" s="299"/>
      <c r="U206" s="299"/>
      <c r="V206" s="299"/>
      <c r="W206" s="299"/>
      <c r="X206" s="299"/>
      <c r="Y206" s="299"/>
      <c r="Z206" s="299"/>
      <c r="AA206" s="299"/>
      <c r="AB206" s="299"/>
      <c r="AC206" s="299"/>
      <c r="AD206" s="299"/>
      <c r="AE206" s="299"/>
      <c r="AF206" s="299"/>
      <c r="AG206" s="299"/>
      <c r="AH206" s="299"/>
      <c r="AI206" s="299"/>
      <c r="AJ206" s="299"/>
      <c r="AK206" s="299"/>
      <c r="AL206" s="299"/>
      <c r="AM206" s="299"/>
      <c r="AN206" s="299"/>
      <c r="AO206" s="299"/>
      <c r="AP206" s="299"/>
      <c r="AQ206" s="299"/>
      <c r="AR206" s="299"/>
      <c r="AS206" s="299"/>
      <c r="AT206" s="299"/>
      <c r="AU206" s="299"/>
      <c r="AV206" s="299"/>
      <c r="AW206" s="299"/>
      <c r="AX206" s="299"/>
      <c r="AY206" s="299"/>
      <c r="AZ206" s="299"/>
      <c r="BA206" s="299"/>
      <c r="BB206" s="299"/>
      <c r="BC206" s="299"/>
      <c r="BD206" s="299"/>
      <c r="BE206" s="299"/>
      <c r="BF206" s="299"/>
      <c r="BG206" s="299"/>
      <c r="BH206" s="299"/>
      <c r="BI206" s="299"/>
      <c r="BJ206" s="299"/>
      <c r="BK206" s="299"/>
      <c r="BL206" s="299"/>
      <c r="BM206" s="299"/>
      <c r="BN206" s="299"/>
      <c r="BO206" s="299"/>
      <c r="BP206" s="299"/>
      <c r="BQ206" s="299"/>
      <c r="BR206" s="299"/>
      <c r="BS206" s="299"/>
      <c r="BT206" s="299"/>
      <c r="BU206" s="299"/>
      <c r="BV206" s="299"/>
      <c r="BW206" s="299"/>
      <c r="BX206" s="299"/>
      <c r="BY206" s="299"/>
      <c r="BZ206" s="299"/>
      <c r="CA206" s="299"/>
      <c r="CB206" s="299"/>
      <c r="CC206" s="299"/>
      <c r="CD206" s="299"/>
      <c r="CE206" s="299"/>
      <c r="CF206" s="299"/>
      <c r="CG206" s="299"/>
      <c r="CH206" s="299"/>
      <c r="CI206" s="299"/>
      <c r="CJ206" s="299"/>
      <c r="CK206" s="299"/>
      <c r="CL206" s="299"/>
      <c r="CM206" s="299"/>
      <c r="CN206" s="299"/>
      <c r="CO206" s="299"/>
      <c r="CP206" s="299"/>
      <c r="CQ206" s="299"/>
      <c r="CR206" s="299"/>
      <c r="CS206" s="299"/>
      <c r="CT206" s="299"/>
      <c r="CU206" s="299"/>
      <c r="CV206" s="299"/>
      <c r="CW206" s="299"/>
      <c r="CX206" s="299"/>
      <c r="CY206" s="299"/>
      <c r="CZ206" s="299"/>
      <c r="DA206" s="299"/>
      <c r="DB206" s="299"/>
      <c r="DC206" s="299"/>
      <c r="DD206" s="299"/>
      <c r="DE206" s="299"/>
      <c r="DF206" s="299"/>
      <c r="DG206" s="299"/>
      <c r="DH206" s="299"/>
      <c r="DI206" s="299"/>
      <c r="DJ206" s="299"/>
      <c r="DK206" s="299"/>
      <c r="DL206" s="299"/>
      <c r="DM206" s="299"/>
      <c r="DN206" s="299"/>
      <c r="DO206" s="299"/>
      <c r="DP206" s="299"/>
      <c r="DQ206" s="299"/>
      <c r="DR206" s="299"/>
      <c r="DS206" s="299"/>
      <c r="DT206" s="299"/>
      <c r="DU206" s="299"/>
      <c r="DV206" s="299"/>
      <c r="DW206" s="299"/>
      <c r="DX206" s="299"/>
      <c r="DY206" s="299"/>
      <c r="DZ206" s="299"/>
      <c r="EA206" s="299"/>
      <c r="EB206" s="299"/>
      <c r="EC206" s="299"/>
      <c r="ED206" s="299"/>
      <c r="EE206" s="299"/>
      <c r="EF206" s="299"/>
      <c r="EG206" s="299"/>
      <c r="EH206" s="299"/>
      <c r="EI206" s="299"/>
      <c r="EJ206" s="299"/>
      <c r="EK206" s="299"/>
      <c r="EL206" s="299"/>
      <c r="EM206" s="299"/>
      <c r="EN206" s="299"/>
      <c r="EO206" s="299"/>
      <c r="EP206" s="299"/>
      <c r="EQ206" s="299"/>
      <c r="ER206" s="299"/>
      <c r="ES206" s="299"/>
      <c r="ET206" s="299"/>
      <c r="EU206" s="299"/>
      <c r="EV206" s="299"/>
      <c r="EW206" s="299"/>
      <c r="EX206" s="299"/>
      <c r="EY206" s="299"/>
      <c r="EZ206" s="299"/>
      <c r="FA206" s="299"/>
      <c r="FB206" s="299"/>
      <c r="FC206" s="299"/>
      <c r="FD206" s="299"/>
      <c r="FE206" s="299"/>
      <c r="FF206" s="299"/>
      <c r="FG206" s="299"/>
      <c r="FH206" s="299"/>
      <c r="FI206" s="299"/>
      <c r="FJ206" s="299"/>
    </row>
    <row r="207" spans="1:167" ht="14.1" customHeight="1">
      <c r="B207" s="34" t="s">
        <v>157</v>
      </c>
      <c r="E207" s="315"/>
      <c r="F207" s="315"/>
      <c r="G207" s="315"/>
      <c r="H207" s="315"/>
      <c r="I207" s="315"/>
      <c r="J207" s="315"/>
      <c r="K207" s="315"/>
      <c r="L207" s="315"/>
      <c r="M207" s="315"/>
      <c r="N207" s="315"/>
      <c r="O207" s="315"/>
      <c r="P207" s="315"/>
      <c r="Q207" s="315"/>
      <c r="R207" s="315"/>
      <c r="S207" s="315"/>
      <c r="T207" s="315"/>
      <c r="U207" s="315"/>
      <c r="V207" s="315"/>
      <c r="W207" s="315"/>
      <c r="X207" s="315"/>
      <c r="Y207" s="315"/>
      <c r="Z207" s="315"/>
      <c r="AA207" s="315"/>
      <c r="AB207" s="315"/>
      <c r="AC207" s="315"/>
      <c r="AD207" s="315"/>
      <c r="AE207" s="315"/>
      <c r="AF207" s="315"/>
      <c r="AG207" s="315"/>
      <c r="AH207" s="315"/>
      <c r="AI207" s="315"/>
      <c r="AJ207" s="315"/>
      <c r="AK207" s="315"/>
      <c r="AL207" s="315"/>
      <c r="AM207" s="315"/>
      <c r="AN207" s="315"/>
      <c r="AO207" s="315"/>
      <c r="AP207" s="315"/>
      <c r="AQ207" s="315"/>
      <c r="AR207" s="315"/>
      <c r="AS207" s="315"/>
      <c r="AT207" s="315"/>
      <c r="AU207" s="315"/>
      <c r="AV207" s="315"/>
      <c r="AW207" s="315"/>
      <c r="AX207" s="315"/>
      <c r="AY207" s="315"/>
      <c r="AZ207" s="315"/>
      <c r="BA207" s="315"/>
      <c r="BB207" s="315"/>
      <c r="BC207" s="315"/>
      <c r="BD207" s="315"/>
      <c r="BE207" s="315"/>
      <c r="BF207" s="315"/>
      <c r="BG207" s="315"/>
      <c r="BH207" s="315"/>
      <c r="BI207" s="315"/>
      <c r="BJ207" s="315"/>
      <c r="BK207" s="315"/>
      <c r="BL207" s="315"/>
      <c r="BM207" s="315"/>
      <c r="BN207" s="315"/>
      <c r="BO207" s="315"/>
      <c r="BP207" s="315"/>
      <c r="BQ207" s="315"/>
      <c r="BR207" s="315"/>
      <c r="BS207" s="315"/>
      <c r="BT207" s="315"/>
      <c r="BU207" s="315"/>
      <c r="BV207" s="315"/>
      <c r="BW207" s="315"/>
      <c r="BX207" s="315"/>
      <c r="BY207" s="315"/>
      <c r="BZ207" s="315"/>
      <c r="CA207" s="315"/>
      <c r="CB207" s="315"/>
      <c r="CC207" s="315"/>
      <c r="CD207" s="315"/>
      <c r="CE207" s="315"/>
      <c r="CF207" s="315"/>
      <c r="CG207" s="315"/>
      <c r="CH207" s="315"/>
      <c r="CI207" s="315"/>
      <c r="CJ207" s="315"/>
      <c r="CK207" s="315"/>
      <c r="CL207" s="315"/>
      <c r="CM207" s="315"/>
      <c r="CN207" s="315"/>
      <c r="CO207" s="315"/>
      <c r="CP207" s="315"/>
      <c r="CQ207" s="315"/>
      <c r="CR207" s="315"/>
      <c r="CS207" s="315"/>
      <c r="CT207" s="315"/>
      <c r="CU207" s="315"/>
      <c r="CV207" s="315"/>
      <c r="CW207" s="315"/>
      <c r="CX207" s="315"/>
      <c r="CY207" s="315"/>
      <c r="CZ207" s="315"/>
      <c r="DA207" s="315"/>
      <c r="DB207" s="315"/>
      <c r="DC207" s="315"/>
      <c r="DD207" s="315"/>
      <c r="DE207" s="315"/>
      <c r="DF207" s="315"/>
      <c r="DG207" s="315"/>
      <c r="DH207" s="315"/>
      <c r="DI207" s="315"/>
      <c r="DJ207" s="315"/>
      <c r="DK207" s="315"/>
      <c r="DL207" s="315"/>
      <c r="DM207" s="315"/>
      <c r="DN207" s="315"/>
      <c r="DO207" s="315"/>
      <c r="DP207" s="315"/>
      <c r="DQ207" s="315"/>
      <c r="DR207" s="315"/>
      <c r="DS207" s="315"/>
      <c r="DT207" s="315"/>
      <c r="DU207" s="315"/>
      <c r="DV207" s="315"/>
      <c r="DW207" s="315"/>
      <c r="DX207" s="315"/>
      <c r="DY207" s="315"/>
      <c r="DZ207" s="315"/>
      <c r="EA207" s="315"/>
      <c r="EB207" s="315"/>
      <c r="EC207" s="315"/>
      <c r="ED207" s="315"/>
      <c r="EE207" s="315"/>
      <c r="EF207" s="315"/>
      <c r="EG207" s="315"/>
      <c r="EH207" s="315"/>
      <c r="EI207" s="315"/>
      <c r="EJ207" s="315"/>
      <c r="EK207" s="315"/>
      <c r="EL207" s="315"/>
      <c r="EM207" s="315"/>
      <c r="EN207" s="315"/>
      <c r="EO207" s="315"/>
      <c r="EP207" s="315"/>
      <c r="EQ207" s="315"/>
      <c r="ER207" s="315"/>
      <c r="ES207" s="315"/>
      <c r="ET207" s="315"/>
      <c r="EU207" s="315"/>
      <c r="EV207" s="315"/>
      <c r="EW207" s="315"/>
      <c r="EX207" s="315"/>
      <c r="EY207" s="315"/>
      <c r="EZ207" s="315"/>
      <c r="FA207" s="315"/>
      <c r="FB207" s="315"/>
      <c r="FC207" s="315"/>
      <c r="FD207" s="315"/>
      <c r="FE207" s="315"/>
      <c r="FF207" s="315"/>
      <c r="FG207" s="315"/>
      <c r="FH207" s="315"/>
      <c r="FI207" s="315"/>
      <c r="FJ207" s="315"/>
    </row>
    <row r="208" spans="1:167" s="43" customFormat="1" ht="14.1" customHeight="1">
      <c r="A208" s="38"/>
      <c r="B208" s="38" t="s">
        <v>387</v>
      </c>
      <c r="C208" s="348"/>
      <c r="D208" s="39" t="s">
        <v>97</v>
      </c>
      <c r="E208" s="299">
        <f ca="1">SUM(G208:ET208)</f>
        <v>5969.2907225876907</v>
      </c>
      <c r="F208" s="299"/>
      <c r="G208" s="299"/>
      <c r="H208" s="299"/>
      <c r="I208" s="299"/>
      <c r="J208" s="299">
        <f ca="1">MIN(J247*10%,J$179*50%-SUM($G208:I208))*(J$4&lt;운영종료분기)</f>
        <v>0</v>
      </c>
      <c r="K208" s="299">
        <f ca="1">MIN(K247*10%,K$179*50%-SUM($G208:J208))*(K$4&lt;운영종료분기)</f>
        <v>0</v>
      </c>
      <c r="L208" s="299">
        <f ca="1">MIN(L247*10%,L$179*50%-SUM($G208:K208))*(L$4&lt;운영종료분기)</f>
        <v>0</v>
      </c>
      <c r="M208" s="299">
        <f ca="1">MIN(M247*10%,M$179*50%-SUM($G208:L208))*(M$4&lt;운영종료분기)</f>
        <v>0</v>
      </c>
      <c r="N208" s="299">
        <f ca="1">MIN(N247*10%,N$179*50%-SUM($G208:M208))*(N$4&lt;운영종료분기)</f>
        <v>0</v>
      </c>
      <c r="O208" s="299">
        <f ca="1">MIN(O247*10%,O$179*50%-SUM($G208:N208))*(O$4&lt;운영종료분기)</f>
        <v>0</v>
      </c>
      <c r="P208" s="299">
        <f ca="1">MIN(P247*10%,P$179*50%-SUM($G208:O208))*(P$4&lt;운영종료분기)</f>
        <v>0</v>
      </c>
      <c r="Q208" s="299">
        <f ca="1">MIN(Q247*10%,Q$179*50%-SUM($G208:P208))*(Q$4&lt;운영종료분기)</f>
        <v>0</v>
      </c>
      <c r="R208" s="299">
        <f ca="1">MIN(R247*10%,R$179*50%-SUM($G208:Q208))*(R$4&lt;운영종료분기)</f>
        <v>0</v>
      </c>
      <c r="S208" s="299">
        <f ca="1">MIN(S247*10%,S$179*50%-SUM($G208:R208))*(S$4&lt;운영종료분기)</f>
        <v>0</v>
      </c>
      <c r="T208" s="299">
        <f ca="1">MIN(T247*10%,T$179*50%-SUM($G208:S208))*(T$4&lt;운영종료분기)</f>
        <v>0</v>
      </c>
      <c r="U208" s="299">
        <f ca="1">MIN(U247*10%,U$179*50%-SUM($G208:T208))*(U$4&lt;운영종료분기)</f>
        <v>0</v>
      </c>
      <c r="V208" s="299">
        <f ca="1">MIN(V247*10%,V$179*50%-SUM($G208:U208))*(V$4&lt;운영종료분기)</f>
        <v>0</v>
      </c>
      <c r="W208" s="299">
        <f ca="1">MIN(W247*10%,W$179*50%-SUM($G208:V208))*(W$4&lt;운영종료분기)</f>
        <v>0</v>
      </c>
      <c r="X208" s="299">
        <f ca="1">MIN(X247*10%,X$179*50%-SUM($G208:W208))*(X$4&lt;운영종료분기)</f>
        <v>0</v>
      </c>
      <c r="Y208" s="299">
        <f ca="1">MIN(Y247*10%,Y$179*50%-SUM($G208:X208))*(Y$4&lt;운영종료분기)</f>
        <v>0</v>
      </c>
      <c r="Z208" s="299">
        <f ca="1">MIN(Z247*10%,Z$179*50%-SUM($G208:Y208))*(Z$4&lt;운영종료분기)</f>
        <v>97.882766961520389</v>
      </c>
      <c r="AA208" s="299">
        <f ca="1">MIN(AA247*10%,AA$179*50%-SUM($G208:Z208))*(AA$4&lt;운영종료분기)</f>
        <v>0</v>
      </c>
      <c r="AB208" s="299">
        <f ca="1">MIN(AB247*10%,AB$179*50%-SUM($G208:AA208))*(AB$4&lt;운영종료분기)</f>
        <v>0</v>
      </c>
      <c r="AC208" s="299">
        <f ca="1">MIN(AC247*10%,AC$179*50%-SUM($G208:AB208))*(AC$4&lt;운영종료분기)</f>
        <v>0</v>
      </c>
      <c r="AD208" s="299">
        <f ca="1">MIN(AD247*10%,AD$179*50%-SUM($G208:AC208))*(AD$4&lt;운영종료분기)</f>
        <v>174.04923538392356</v>
      </c>
      <c r="AE208" s="299">
        <f ca="1">MIN(AE247*10%,AE$179*50%-SUM($G208:AD208))*(AE$4&lt;운영종료분기)</f>
        <v>0</v>
      </c>
      <c r="AF208" s="299">
        <f ca="1">MIN(AF247*10%,AF$179*50%-SUM($G208:AE208))*(AF$4&lt;운영종료분기)</f>
        <v>0</v>
      </c>
      <c r="AG208" s="299">
        <f ca="1">MIN(AG247*10%,AG$179*50%-SUM($G208:AF208))*(AG$4&lt;운영종료분기)</f>
        <v>0</v>
      </c>
      <c r="AH208" s="299">
        <f ca="1">MIN(AH247*10%,AH$179*50%-SUM($G208:AG208))*(AH$4&lt;운영종료분기)</f>
        <v>161.82918752046064</v>
      </c>
      <c r="AI208" s="299">
        <f ca="1">MIN(AI247*10%,AI$179*50%-SUM($G208:AH208))*(AI$4&lt;운영종료분기)</f>
        <v>0</v>
      </c>
      <c r="AJ208" s="299">
        <f ca="1">MIN(AJ247*10%,AJ$179*50%-SUM($G208:AI208))*(AJ$4&lt;운영종료분기)</f>
        <v>0</v>
      </c>
      <c r="AK208" s="299">
        <f ca="1">MIN(AK247*10%,AK$179*50%-SUM($G208:AJ208))*(AK$4&lt;운영종료분기)</f>
        <v>0</v>
      </c>
      <c r="AL208" s="299">
        <f ca="1">MIN(AL247*10%,AL$179*50%-SUM($G208:AK208))*(AL$4&lt;운영종료분기)</f>
        <v>164.13214448099572</v>
      </c>
      <c r="AM208" s="299">
        <f ca="1">MIN(AM247*10%,AM$179*50%-SUM($G208:AL208))*(AM$4&lt;운영종료분기)</f>
        <v>0</v>
      </c>
      <c r="AN208" s="299">
        <f ca="1">MIN(AN247*10%,AN$179*50%-SUM($G208:AM208))*(AN$4&lt;운영종료분기)</f>
        <v>0</v>
      </c>
      <c r="AO208" s="299">
        <f ca="1">MIN(AO247*10%,AO$179*50%-SUM($G208:AN208))*(AO$4&lt;운영종료분기)</f>
        <v>0</v>
      </c>
      <c r="AP208" s="299">
        <f ca="1">MIN(AP247*10%,AP$179*50%-SUM($G208:AO208))*(AP$4&lt;운영종료분기)</f>
        <v>185.59714832070151</v>
      </c>
      <c r="AQ208" s="299">
        <f ca="1">MIN(AQ247*10%,AQ$179*50%-SUM($G208:AP208))*(AQ$4&lt;운영종료분기)</f>
        <v>0</v>
      </c>
      <c r="AR208" s="299">
        <f ca="1">MIN(AR247*10%,AR$179*50%-SUM($G208:AQ208))*(AR$4&lt;운영종료분기)</f>
        <v>0</v>
      </c>
      <c r="AS208" s="299">
        <f ca="1">MIN(AS247*10%,AS$179*50%-SUM($G208:AR208))*(AS$4&lt;운영종료분기)</f>
        <v>0</v>
      </c>
      <c r="AT208" s="299">
        <f ca="1">MIN(AT247*10%,AT$179*50%-SUM($G208:AS208))*(AT$4&lt;운영종료분기)</f>
        <v>208.06764868372386</v>
      </c>
      <c r="AU208" s="299">
        <f ca="1">MIN(AU247*10%,AU$179*50%-SUM($G208:AT208))*(AU$4&lt;운영종료분기)</f>
        <v>0</v>
      </c>
      <c r="AV208" s="299">
        <f ca="1">MIN(AV247*10%,AV$179*50%-SUM($G208:AU208))*(AV$4&lt;운영종료분기)</f>
        <v>0</v>
      </c>
      <c r="AW208" s="299">
        <f ca="1">MIN(AW247*10%,AW$179*50%-SUM($G208:AV208))*(AW$4&lt;운영종료분기)</f>
        <v>0</v>
      </c>
      <c r="AX208" s="299">
        <f ca="1">MIN(AX247*10%,AX$179*50%-SUM($G208:AW208))*(AX$4&lt;운영종료분기)</f>
        <v>215.40998118206494</v>
      </c>
      <c r="AY208" s="299">
        <f ca="1">MIN(AY247*10%,AY$179*50%-SUM($G208:AX208))*(AY$4&lt;운영종료분기)</f>
        <v>0</v>
      </c>
      <c r="AZ208" s="299">
        <f ca="1">MIN(AZ247*10%,AZ$179*50%-SUM($G208:AY208))*(AZ$4&lt;운영종료분기)</f>
        <v>0</v>
      </c>
      <c r="BA208" s="299">
        <f ca="1">MIN(BA247*10%,BA$179*50%-SUM($G208:AZ208))*(BA$4&lt;운영종료분기)</f>
        <v>0</v>
      </c>
      <c r="BB208" s="299">
        <f ca="1">MIN(BB247*10%,BB$179*50%-SUM($G208:BA208))*(BB$4&lt;운영종료분기)</f>
        <v>240.94885084887449</v>
      </c>
      <c r="BC208" s="299">
        <f ca="1">MIN(BC247*10%,BC$179*50%-SUM($G208:BB208))*(BC$4&lt;운영종료분기)</f>
        <v>0</v>
      </c>
      <c r="BD208" s="299">
        <f ca="1">MIN(BD247*10%,BD$179*50%-SUM($G208:BC208))*(BD$4&lt;운영종료분기)</f>
        <v>0</v>
      </c>
      <c r="BE208" s="299">
        <f ca="1">MIN(BE247*10%,BE$179*50%-SUM($G208:BD208))*(BE$4&lt;운영종료분기)</f>
        <v>0</v>
      </c>
      <c r="BF208" s="299">
        <f ca="1">MIN(BF247*10%,BF$179*50%-SUM($G208:BE208))*(BF$4&lt;운영종료분기)</f>
        <v>266.43767112899951</v>
      </c>
      <c r="BG208" s="299">
        <f ca="1">MIN(BG247*10%,BG$179*50%-SUM($G208:BF208))*(BG$4&lt;운영종료분기)</f>
        <v>0</v>
      </c>
      <c r="BH208" s="299">
        <f ca="1">MIN(BH247*10%,BH$179*50%-SUM($G208:BG208))*(BH$4&lt;운영종료분기)</f>
        <v>0</v>
      </c>
      <c r="BI208" s="299">
        <f ca="1">MIN(BI247*10%,BI$179*50%-SUM($G208:BH208))*(BI$4&lt;운영종료분기)</f>
        <v>0</v>
      </c>
      <c r="BJ208" s="299">
        <f ca="1">MIN(BJ247*10%,BJ$179*50%-SUM($G208:BI208))*(BJ$4&lt;운영종료분기)</f>
        <v>291.87559031436359</v>
      </c>
      <c r="BK208" s="299">
        <f ca="1">MIN(BK247*10%,BK$179*50%-SUM($G208:BJ208))*(BK$4&lt;운영종료분기)</f>
        <v>0</v>
      </c>
      <c r="BL208" s="299">
        <f ca="1">MIN(BL247*10%,BL$179*50%-SUM($G208:BK208))*(BL$4&lt;운영종료분기)</f>
        <v>0</v>
      </c>
      <c r="BM208" s="299">
        <f ca="1">MIN(BM247*10%,BM$179*50%-SUM($G208:BL208))*(BM$4&lt;운영종료분기)</f>
        <v>0</v>
      </c>
      <c r="BN208" s="299">
        <f ca="1">MIN(BN247*10%,BN$179*50%-SUM($G208:BM208))*(BN$4&lt;운영종료분기)</f>
        <v>317.26174190192745</v>
      </c>
      <c r="BO208" s="299">
        <f ca="1">MIN(BO247*10%,BO$179*50%-SUM($G208:BN208))*(BO$4&lt;운영종료분기)</f>
        <v>0</v>
      </c>
      <c r="BP208" s="299">
        <f ca="1">MIN(BP247*10%,BP$179*50%-SUM($G208:BO208))*(BP$4&lt;운영종료분기)</f>
        <v>0</v>
      </c>
      <c r="BQ208" s="299">
        <f ca="1">MIN(BQ247*10%,BQ$179*50%-SUM($G208:BP208))*(BQ$4&lt;운영종료분기)</f>
        <v>0</v>
      </c>
      <c r="BR208" s="299">
        <f ca="1">MIN(BR247*10%,BR$179*50%-SUM($G208:BQ208))*(BR$4&lt;운영종료분기)</f>
        <v>342.59524433137199</v>
      </c>
      <c r="BS208" s="299">
        <f ca="1">MIN(BS247*10%,BS$179*50%-SUM($G208:BR208))*(BS$4&lt;운영종료분기)</f>
        <v>0</v>
      </c>
      <c r="BT208" s="299">
        <f ca="1">MIN(BT247*10%,BT$179*50%-SUM($G208:BS208))*(BT$4&lt;운영종료분기)</f>
        <v>0</v>
      </c>
      <c r="BU208" s="299">
        <f ca="1">MIN(BU247*10%,BU$179*50%-SUM($G208:BT208))*(BU$4&lt;운영종료분기)</f>
        <v>0</v>
      </c>
      <c r="BV208" s="299">
        <f ca="1">MIN(BV247*10%,BV$179*50%-SUM($G208:BU208))*(BV$4&lt;운영종료분기)</f>
        <v>367.87520071804533</v>
      </c>
      <c r="BW208" s="299">
        <f ca="1">MIN(BW247*10%,BW$179*50%-SUM($G208:BV208))*(BW$4&lt;운영종료분기)</f>
        <v>0</v>
      </c>
      <c r="BX208" s="299">
        <f ca="1">MIN(BX247*10%,BX$179*50%-SUM($G208:BW208))*(BX$4&lt;운영종료분기)</f>
        <v>0</v>
      </c>
      <c r="BY208" s="299">
        <f ca="1">MIN(BY247*10%,BY$179*50%-SUM($G208:BX208))*(BY$4&lt;운영종료분기)</f>
        <v>0</v>
      </c>
      <c r="BZ208" s="299">
        <f ca="1">MIN(BZ247*10%,BZ$179*50%-SUM($G208:BY208))*(BZ$4&lt;운영종료분기)</f>
        <v>393.10069858108147</v>
      </c>
      <c r="CA208" s="299">
        <f ca="1">MIN(CA247*10%,CA$179*50%-SUM($G208:BZ208))*(CA$4&lt;운영종료분기)</f>
        <v>0</v>
      </c>
      <c r="CB208" s="299">
        <f ca="1">MIN(CB247*10%,CB$179*50%-SUM($G208:CA208))*(CB$4&lt;운영종료분기)</f>
        <v>0</v>
      </c>
      <c r="CC208" s="299">
        <f ca="1">MIN(CC247*10%,CC$179*50%-SUM($G208:CB208))*(CC$4&lt;운영종료분기)</f>
        <v>0</v>
      </c>
      <c r="CD208" s="299">
        <f ca="1">MIN(CD247*10%,CD$179*50%-SUM($G208:CC208))*(CD$4&lt;운영종료분기)</f>
        <v>418.27080956659711</v>
      </c>
      <c r="CE208" s="299">
        <f ca="1">MIN(CE247*10%,CE$179*50%-SUM($G208:CD208))*(CE$4&lt;운영종료분기)</f>
        <v>0</v>
      </c>
      <c r="CF208" s="299">
        <f ca="1">MIN(CF247*10%,CF$179*50%-SUM($G208:CE208))*(CF$4&lt;운영종료분기)</f>
        <v>0</v>
      </c>
      <c r="CG208" s="299">
        <f ca="1">MIN(CG247*10%,CG$179*50%-SUM($G208:CF208))*(CG$4&lt;운영종료분기)</f>
        <v>0</v>
      </c>
      <c r="CH208" s="299">
        <f ca="1">MIN(CH247*10%,CH$179*50%-SUM($G208:CG208))*(CH$4&lt;운영종료분기)</f>
        <v>264.93126737312326</v>
      </c>
      <c r="CI208" s="299">
        <f ca="1">MIN(CI247*10%,CI$179*50%-SUM($G208:CH208))*(CI$4&lt;운영종료분기)</f>
        <v>0</v>
      </c>
      <c r="CJ208" s="299">
        <f ca="1">MIN(CJ247*10%,CJ$179*50%-SUM($G208:CI208))*(CJ$4&lt;운영종료분기)</f>
        <v>0</v>
      </c>
      <c r="CK208" s="299">
        <f ca="1">MIN(CK247*10%,CK$179*50%-SUM($G208:CJ208))*(CK$4&lt;운영종료분기)</f>
        <v>0</v>
      </c>
      <c r="CL208" s="299">
        <f ca="1">MIN(CL247*10%,CL$179*50%-SUM($G208:CK208))*(CL$4&lt;운영종료분기)</f>
        <v>1106.6837905427574</v>
      </c>
      <c r="CM208" s="299">
        <f ca="1">MIN(CM247*10%,CM$179*50%-SUM($G208:CL208))*(CM$4&lt;운영종료분기)</f>
        <v>0</v>
      </c>
      <c r="CN208" s="299">
        <f ca="1">MIN(CN247*10%,CN$179*50%-SUM($G208:CM208))*(CN$4&lt;운영종료분기)</f>
        <v>0</v>
      </c>
      <c r="CO208" s="299">
        <f ca="1">MIN(CO247*10%,CO$179*50%-SUM($G208:CN208))*(CO$4&lt;운영종료분기)</f>
        <v>0</v>
      </c>
      <c r="CP208" s="299">
        <f ca="1">MIN(CP247*10%,CP$179*50%-SUM($G208:CO208))*(CP$4&lt;운영종료분기)</f>
        <v>752.34174474715803</v>
      </c>
      <c r="CQ208" s="299">
        <f ca="1">MIN(CQ247*10%,CQ$179*50%-SUM($G208:CP208))*(CQ$4&lt;운영종료분기)</f>
        <v>0</v>
      </c>
      <c r="CR208" s="299">
        <f ca="1">MIN(CR247*10%,CR$179*50%-SUM($G208:CQ208))*(CR$4&lt;운영종료분기)</f>
        <v>0</v>
      </c>
      <c r="CS208" s="299">
        <f ca="1">MIN(CS247*10%,CS$179*50%-SUM($G208:CR208))*(CS$4&lt;운영종료분기)</f>
        <v>0</v>
      </c>
      <c r="CT208" s="299">
        <f ca="1">MIN(CT247*10%,CT$179*50%-SUM($G208:CS208))*(CT$4&lt;운영종료분기)</f>
        <v>0</v>
      </c>
      <c r="CU208" s="299">
        <f ca="1">MIN(CU247*10%,CU$179*50%-SUM($G208:CT208))*(CU$4&lt;운영종료분기)</f>
        <v>0</v>
      </c>
      <c r="CV208" s="299">
        <f ca="1">MIN(CV247*10%,CV$179*50%-SUM($G208:CU208))*(CV$4&lt;운영종료분기)</f>
        <v>0</v>
      </c>
      <c r="CW208" s="299">
        <f ca="1">MIN(CW247*10%,CW$179*50%-SUM($G208:CV208))*(CW$4&lt;운영종료분기)</f>
        <v>0</v>
      </c>
      <c r="CX208" s="299">
        <f ca="1">MIN(CX247*10%,CX$179*50%-SUM($G208:CW208))*(CX$4&lt;운영종료분기)</f>
        <v>0</v>
      </c>
      <c r="CY208" s="299">
        <f ca="1">MIN(CY247*10%,CY$179*50%-SUM($G208:CX208))*(CY$4&lt;운영종료분기)</f>
        <v>0</v>
      </c>
      <c r="CZ208" s="299">
        <f ca="1">MIN(CZ247*10%,CZ$179*50%-SUM($G208:CY208))*(CZ$4&lt;운영종료분기)</f>
        <v>0</v>
      </c>
      <c r="DA208" s="299">
        <f ca="1">MIN(DA247*10%,DA$179*50%-SUM($G208:CZ208))*(DA$4&lt;운영종료분기)</f>
        <v>0</v>
      </c>
      <c r="DB208" s="299">
        <f ca="1">MIN(DB247*10%,DB$179*50%-SUM($G208:DA208))*(DB$4&lt;운영종료분기)</f>
        <v>0</v>
      </c>
      <c r="DC208" s="299">
        <f ca="1">MIN(DC247*10%,DC$179*50%-SUM($G208:DB208))*(DC$4&lt;운영종료분기)</f>
        <v>0</v>
      </c>
      <c r="DD208" s="299">
        <f ca="1">MIN(DD247*10%,DD$179*50%-SUM($G208:DC208))*(DD$4&lt;운영종료분기)</f>
        <v>0</v>
      </c>
      <c r="DE208" s="299">
        <f ca="1">MIN(DE247*10%,DE$179*50%-SUM($G208:DD208))*(DE$4&lt;운영종료분기)</f>
        <v>0</v>
      </c>
      <c r="DF208" s="299">
        <f ca="1">MIN(DF247*10%,DF$179*50%-SUM($G208:DE208))*(DF$4&lt;운영종료분기)</f>
        <v>0</v>
      </c>
      <c r="DG208" s="299">
        <f ca="1">MIN(DG247*10%,DG$179*50%-SUM($G208:DF208))*(DG$4&lt;운영종료분기)</f>
        <v>0</v>
      </c>
      <c r="DH208" s="299">
        <f ca="1">MIN(DH247*10%,DH$179*50%-SUM($G208:DG208))*(DH$4&lt;운영종료분기)</f>
        <v>0</v>
      </c>
      <c r="DI208" s="299">
        <f ca="1">MIN(DI247*10%,DI$179*50%-SUM($G208:DH208))*(DI$4&lt;운영종료분기)</f>
        <v>0</v>
      </c>
      <c r="DJ208" s="299">
        <f ca="1">MIN(DJ247*10%,DJ$179*50%-SUM($G208:DI208))*(DJ$4&lt;운영종료분기)</f>
        <v>0</v>
      </c>
      <c r="DK208" s="299">
        <f ca="1">MIN(DK247*10%,DK$179*50%-SUM($G208:DJ208))*(DK$4&lt;운영종료분기)</f>
        <v>0</v>
      </c>
      <c r="DL208" s="299">
        <f ca="1">MIN(DL247*10%,DL$179*50%-SUM($G208:DK208))*(DL$4&lt;운영종료분기)</f>
        <v>0</v>
      </c>
      <c r="DM208" s="299">
        <f ca="1">MIN(DM247*10%,DM$179*50%-SUM($G208:DL208))*(DM$4&lt;운영종료분기)</f>
        <v>0</v>
      </c>
      <c r="DN208" s="299">
        <f ca="1">MIN(DN247*10%,DN$179*50%-SUM($G208:DM208))*(DN$4&lt;운영종료분기)</f>
        <v>0</v>
      </c>
      <c r="DO208" s="299">
        <f ca="1">MIN(DO247*10%,DO$179*50%-SUM($G208:DN208))*(DO$4&lt;운영종료분기)</f>
        <v>0</v>
      </c>
      <c r="DP208" s="299">
        <f ca="1">MIN(DP247*10%,DP$179*50%-SUM($G208:DO208))*(DP$4&lt;운영종료분기)</f>
        <v>0</v>
      </c>
      <c r="DQ208" s="299">
        <f ca="1">MIN(DQ247*10%,DQ$179*50%-SUM($G208:DP208))*(DQ$4&lt;운영종료분기)</f>
        <v>0</v>
      </c>
      <c r="DR208" s="299">
        <f ca="1">MIN(DR247*10%,DR$179*50%-SUM($G208:DQ208))*(DR$4&lt;운영종료분기)</f>
        <v>0</v>
      </c>
      <c r="DS208" s="299">
        <f ca="1">MIN(DS247*10%,DS$179*50%-SUM($G208:DR208))*(DS$4&lt;운영종료분기)</f>
        <v>0</v>
      </c>
      <c r="DT208" s="299">
        <f ca="1">MIN(DT247*10%,DT$179*50%-SUM($G208:DS208))*(DT$4&lt;운영종료분기)</f>
        <v>0</v>
      </c>
      <c r="DU208" s="299">
        <f ca="1">MIN(DU247*10%,DU$179*50%-SUM($G208:DT208))*(DU$4&lt;운영종료분기)</f>
        <v>0</v>
      </c>
      <c r="DV208" s="299">
        <f ca="1">MIN(DV247*10%,DV$179*50%-SUM($G208:DU208))*(DV$4&lt;운영종료분기)</f>
        <v>0</v>
      </c>
      <c r="DW208" s="299">
        <f ca="1">MIN(DW247*10%,DW$179*50%-SUM($G208:DV208))*(DW$4&lt;운영종료분기)</f>
        <v>0</v>
      </c>
      <c r="DX208" s="299">
        <f ca="1">MIN(DX247*10%,DX$179*50%-SUM($G208:DW208))*(DX$4&lt;운영종료분기)</f>
        <v>0</v>
      </c>
      <c r="DY208" s="299">
        <f ca="1">MIN(DY247*10%,DY$179*50%-SUM($G208:DX208))*(DY$4&lt;운영종료분기)</f>
        <v>0</v>
      </c>
      <c r="DZ208" s="299">
        <f ca="1">MIN(DZ247*10%,DZ$179*50%-SUM($G208:DY208))*(DZ$4&lt;운영종료분기)</f>
        <v>0</v>
      </c>
      <c r="EA208" s="299">
        <f ca="1">MIN(EA247*10%,EA$179*50%-SUM($G208:DZ208))*(EA$4&lt;운영종료분기)</f>
        <v>0</v>
      </c>
      <c r="EB208" s="299">
        <f ca="1">MIN(EB247*10%,EB$179*50%-SUM($G208:EA208))*(EB$4&lt;운영종료분기)</f>
        <v>0</v>
      </c>
      <c r="EC208" s="299">
        <f ca="1">MIN(EC247*10%,EC$179*50%-SUM($G208:EB208))*(EC$4&lt;운영종료분기)</f>
        <v>0</v>
      </c>
      <c r="ED208" s="299">
        <f ca="1">MIN(ED247*10%,ED$179*50%-SUM($G208:EC208))*(ED$4&lt;운영종료분기)</f>
        <v>0</v>
      </c>
      <c r="EE208" s="299">
        <f ca="1">MIN(EE247*10%,EE$179*50%-SUM($G208:ED208))*(EE$4&lt;운영종료분기)</f>
        <v>0</v>
      </c>
      <c r="EF208" s="299">
        <f ca="1">MIN(EF247*10%,EF$179*50%-SUM($G208:EE208))*(EF$4&lt;운영종료분기)</f>
        <v>0</v>
      </c>
      <c r="EG208" s="299">
        <f ca="1">MIN(EG247*10%,EG$179*50%-SUM($G208:EF208))*(EG$4&lt;운영종료분기)</f>
        <v>0</v>
      </c>
      <c r="EH208" s="299">
        <f ca="1">MIN(EH247*10%,EH$179*50%-SUM($G208:EG208))*(EH$4&lt;운영종료분기)</f>
        <v>0</v>
      </c>
      <c r="EI208" s="299">
        <f ca="1">MIN(EI247*10%,EI$179*50%-SUM($G208:EH208))*(EI$4&lt;운영종료분기)</f>
        <v>0</v>
      </c>
      <c r="EJ208" s="299">
        <f ca="1">MIN(EJ247*10%,EJ$179*50%-SUM($G208:EI208))*(EJ$4&lt;운영종료분기)</f>
        <v>0</v>
      </c>
      <c r="EK208" s="299">
        <f ca="1">MIN(EK247*10%,EK$179*50%-SUM($G208:EJ208))*(EK$4&lt;운영종료분기)</f>
        <v>0</v>
      </c>
      <c r="EL208" s="299">
        <f ca="1">MIN(EL247*10%,EL$179*50%-SUM($G208:EK208))*(EL$4&lt;운영종료분기)</f>
        <v>0</v>
      </c>
      <c r="EM208" s="299">
        <f ca="1">MIN(EM247*10%,EM$179*50%-SUM($G208:EL208))*(EM$4&lt;운영종료분기)</f>
        <v>0</v>
      </c>
      <c r="EN208" s="299">
        <f ca="1">MIN(EN247*10%,EN$179*50%-SUM($G208:EM208))*(EN$4&lt;운영종료분기)</f>
        <v>0</v>
      </c>
      <c r="EO208" s="299">
        <f ca="1">MIN(EO247*10%,EO$179*50%-SUM($G208:EN208))*(EO$4&lt;운영종료분기)</f>
        <v>0</v>
      </c>
      <c r="EP208" s="299">
        <f ca="1">MIN(EP247*10%,EP$179*50%-SUM($G208:EO208))*(EP$4&lt;운영종료분기)</f>
        <v>0</v>
      </c>
      <c r="EQ208" s="299"/>
      <c r="ER208" s="299"/>
      <c r="ES208" s="299"/>
      <c r="ET208" s="299"/>
      <c r="EU208" s="299"/>
      <c r="EV208" s="299"/>
      <c r="EW208" s="299"/>
      <c r="EX208" s="299"/>
      <c r="EY208" s="299"/>
      <c r="EZ208" s="299"/>
      <c r="FA208" s="299"/>
      <c r="FB208" s="299"/>
      <c r="FC208" s="299"/>
      <c r="FD208" s="299"/>
      <c r="FE208" s="299"/>
      <c r="FF208" s="299"/>
      <c r="FG208" s="299"/>
      <c r="FH208" s="299"/>
      <c r="FI208" s="299"/>
      <c r="FJ208" s="299"/>
    </row>
    <row r="209" spans="1:167" s="43" customFormat="1" ht="14.1" customHeight="1">
      <c r="A209" s="38"/>
      <c r="B209" s="89" t="s">
        <v>91</v>
      </c>
      <c r="C209" s="349"/>
      <c r="D209" s="201" t="s">
        <v>97</v>
      </c>
      <c r="E209" s="350">
        <f ca="1">SUM(G209:ET209)</f>
        <v>59692.907225876901</v>
      </c>
      <c r="F209" s="350"/>
      <c r="G209" s="350"/>
      <c r="H209" s="350"/>
      <c r="I209" s="350"/>
      <c r="J209" s="350">
        <f ca="1">J247</f>
        <v>0</v>
      </c>
      <c r="K209" s="350">
        <f t="shared" ref="K209:BS209" ca="1" si="2374">K247</f>
        <v>0</v>
      </c>
      <c r="L209" s="350">
        <f t="shared" ca="1" si="2374"/>
        <v>0</v>
      </c>
      <c r="M209" s="350">
        <f t="shared" ca="1" si="2374"/>
        <v>0</v>
      </c>
      <c r="N209" s="350">
        <f t="shared" ca="1" si="2374"/>
        <v>0</v>
      </c>
      <c r="O209" s="350">
        <f t="shared" ca="1" si="2374"/>
        <v>0</v>
      </c>
      <c r="P209" s="350">
        <f t="shared" ca="1" si="2374"/>
        <v>0</v>
      </c>
      <c r="Q209" s="350">
        <f t="shared" ca="1" si="2374"/>
        <v>0</v>
      </c>
      <c r="R209" s="350">
        <f t="shared" ca="1" si="2374"/>
        <v>0</v>
      </c>
      <c r="S209" s="350">
        <f t="shared" ca="1" si="2374"/>
        <v>0</v>
      </c>
      <c r="T209" s="350">
        <f t="shared" ca="1" si="2374"/>
        <v>0</v>
      </c>
      <c r="U209" s="350">
        <f t="shared" ca="1" si="2374"/>
        <v>0</v>
      </c>
      <c r="V209" s="350">
        <f t="shared" ca="1" si="2374"/>
        <v>0</v>
      </c>
      <c r="W209" s="350">
        <f t="shared" ca="1" si="2374"/>
        <v>0</v>
      </c>
      <c r="X209" s="350">
        <f t="shared" ca="1" si="2374"/>
        <v>0</v>
      </c>
      <c r="Y209" s="350">
        <f t="shared" ca="1" si="2374"/>
        <v>0</v>
      </c>
      <c r="Z209" s="350">
        <f t="shared" ca="1" si="2374"/>
        <v>978.82766961520383</v>
      </c>
      <c r="AA209" s="350">
        <f t="shared" ca="1" si="2374"/>
        <v>0</v>
      </c>
      <c r="AB209" s="350">
        <f t="shared" ca="1" si="2374"/>
        <v>0</v>
      </c>
      <c r="AC209" s="350">
        <f t="shared" ca="1" si="2374"/>
        <v>0</v>
      </c>
      <c r="AD209" s="350">
        <f t="shared" ca="1" si="2374"/>
        <v>1740.4923538392354</v>
      </c>
      <c r="AE209" s="350">
        <f t="shared" ca="1" si="2374"/>
        <v>0</v>
      </c>
      <c r="AF209" s="350">
        <f t="shared" ca="1" si="2374"/>
        <v>0</v>
      </c>
      <c r="AG209" s="350">
        <f t="shared" ca="1" si="2374"/>
        <v>0</v>
      </c>
      <c r="AH209" s="350">
        <f t="shared" ca="1" si="2374"/>
        <v>1618.2918752046062</v>
      </c>
      <c r="AI209" s="350">
        <f t="shared" ca="1" si="2374"/>
        <v>0</v>
      </c>
      <c r="AJ209" s="350">
        <f t="shared" ca="1" si="2374"/>
        <v>0</v>
      </c>
      <c r="AK209" s="350">
        <f t="shared" ca="1" si="2374"/>
        <v>0</v>
      </c>
      <c r="AL209" s="350">
        <f t="shared" ca="1" si="2374"/>
        <v>1641.321444809957</v>
      </c>
      <c r="AM209" s="350">
        <f t="shared" ca="1" si="2374"/>
        <v>0</v>
      </c>
      <c r="AN209" s="350">
        <f t="shared" ca="1" si="2374"/>
        <v>0</v>
      </c>
      <c r="AO209" s="350">
        <f t="shared" ca="1" si="2374"/>
        <v>0</v>
      </c>
      <c r="AP209" s="350">
        <f t="shared" ca="1" si="2374"/>
        <v>1855.9714832070149</v>
      </c>
      <c r="AQ209" s="350">
        <f t="shared" ca="1" si="2374"/>
        <v>0</v>
      </c>
      <c r="AR209" s="350">
        <f t="shared" ca="1" si="2374"/>
        <v>0</v>
      </c>
      <c r="AS209" s="350">
        <f t="shared" ca="1" si="2374"/>
        <v>0</v>
      </c>
      <c r="AT209" s="350">
        <f t="shared" ca="1" si="2374"/>
        <v>2080.6764868372384</v>
      </c>
      <c r="AU209" s="350">
        <f t="shared" ca="1" si="2374"/>
        <v>0</v>
      </c>
      <c r="AV209" s="350">
        <f t="shared" ca="1" si="2374"/>
        <v>0</v>
      </c>
      <c r="AW209" s="350">
        <f t="shared" ca="1" si="2374"/>
        <v>0</v>
      </c>
      <c r="AX209" s="350">
        <f t="shared" ca="1" si="2374"/>
        <v>2154.0998118206494</v>
      </c>
      <c r="AY209" s="350">
        <f t="shared" ca="1" si="2374"/>
        <v>0</v>
      </c>
      <c r="AZ209" s="350">
        <f t="shared" ca="1" si="2374"/>
        <v>0</v>
      </c>
      <c r="BA209" s="350">
        <f t="shared" ca="1" si="2374"/>
        <v>0</v>
      </c>
      <c r="BB209" s="350">
        <f t="shared" ca="1" si="2374"/>
        <v>2409.4885084887446</v>
      </c>
      <c r="BC209" s="350">
        <f t="shared" ca="1" si="2374"/>
        <v>0</v>
      </c>
      <c r="BD209" s="350">
        <f t="shared" ca="1" si="2374"/>
        <v>0</v>
      </c>
      <c r="BE209" s="350">
        <f t="shared" ca="1" si="2374"/>
        <v>0</v>
      </c>
      <c r="BF209" s="350">
        <f t="shared" ca="1" si="2374"/>
        <v>2664.376711289995</v>
      </c>
      <c r="BG209" s="350">
        <f t="shared" ca="1" si="2374"/>
        <v>0</v>
      </c>
      <c r="BH209" s="350">
        <f t="shared" ca="1" si="2374"/>
        <v>0</v>
      </c>
      <c r="BI209" s="350">
        <f t="shared" ca="1" si="2374"/>
        <v>0</v>
      </c>
      <c r="BJ209" s="350">
        <f t="shared" ca="1" si="2374"/>
        <v>2918.7559031436358</v>
      </c>
      <c r="BK209" s="350">
        <f t="shared" ca="1" si="2374"/>
        <v>0</v>
      </c>
      <c r="BL209" s="350">
        <f t="shared" ca="1" si="2374"/>
        <v>0</v>
      </c>
      <c r="BM209" s="350">
        <f t="shared" ca="1" si="2374"/>
        <v>0</v>
      </c>
      <c r="BN209" s="350">
        <f t="shared" ca="1" si="2374"/>
        <v>3172.6174190192742</v>
      </c>
      <c r="BO209" s="350">
        <f t="shared" ca="1" si="2374"/>
        <v>0</v>
      </c>
      <c r="BP209" s="350">
        <f t="shared" ca="1" si="2374"/>
        <v>0</v>
      </c>
      <c r="BQ209" s="350">
        <f t="shared" ca="1" si="2374"/>
        <v>0</v>
      </c>
      <c r="BR209" s="350">
        <f t="shared" ca="1" si="2374"/>
        <v>3425.9524433137194</v>
      </c>
      <c r="BS209" s="350">
        <f t="shared" ca="1" si="2374"/>
        <v>0</v>
      </c>
      <c r="BT209" s="350">
        <f t="shared" ref="BT209:DG209" ca="1" si="2375">BT247</f>
        <v>0</v>
      </c>
      <c r="BU209" s="350">
        <f t="shared" ca="1" si="2375"/>
        <v>0</v>
      </c>
      <c r="BV209" s="350">
        <f t="shared" ca="1" si="2375"/>
        <v>3678.7520071804529</v>
      </c>
      <c r="BW209" s="350">
        <f t="shared" ca="1" si="2375"/>
        <v>0</v>
      </c>
      <c r="BX209" s="350">
        <f t="shared" ca="1" si="2375"/>
        <v>0</v>
      </c>
      <c r="BY209" s="350">
        <f t="shared" ca="1" si="2375"/>
        <v>0</v>
      </c>
      <c r="BZ209" s="350">
        <f t="shared" ca="1" si="2375"/>
        <v>3931.0069858108145</v>
      </c>
      <c r="CA209" s="350">
        <f t="shared" ca="1" si="2375"/>
        <v>0</v>
      </c>
      <c r="CB209" s="350">
        <f t="shared" ca="1" si="2375"/>
        <v>0</v>
      </c>
      <c r="CC209" s="350">
        <f t="shared" ca="1" si="2375"/>
        <v>0</v>
      </c>
      <c r="CD209" s="350">
        <f t="shared" ca="1" si="2375"/>
        <v>4182.7080956659711</v>
      </c>
      <c r="CE209" s="350">
        <f t="shared" ca="1" si="2375"/>
        <v>0</v>
      </c>
      <c r="CF209" s="350">
        <f t="shared" ca="1" si="2375"/>
        <v>0</v>
      </c>
      <c r="CG209" s="350">
        <f t="shared" ca="1" si="2375"/>
        <v>0</v>
      </c>
      <c r="CH209" s="350">
        <f t="shared" ca="1" si="2375"/>
        <v>2649.3126737312323</v>
      </c>
      <c r="CI209" s="350">
        <f t="shared" ca="1" si="2375"/>
        <v>0</v>
      </c>
      <c r="CJ209" s="350">
        <f t="shared" ca="1" si="2375"/>
        <v>0</v>
      </c>
      <c r="CK209" s="350">
        <f t="shared" ca="1" si="2375"/>
        <v>0</v>
      </c>
      <c r="CL209" s="350">
        <f t="shared" ca="1" si="2375"/>
        <v>11066.837905427574</v>
      </c>
      <c r="CM209" s="350">
        <f t="shared" ca="1" si="2375"/>
        <v>0</v>
      </c>
      <c r="CN209" s="350">
        <f t="shared" ca="1" si="2375"/>
        <v>0</v>
      </c>
      <c r="CO209" s="350">
        <f t="shared" ca="1" si="2375"/>
        <v>0</v>
      </c>
      <c r="CP209" s="350">
        <f t="shared" ca="1" si="2375"/>
        <v>7523.4174474715801</v>
      </c>
      <c r="CQ209" s="350">
        <f t="shared" ca="1" si="2375"/>
        <v>0</v>
      </c>
      <c r="CR209" s="350">
        <f t="shared" ca="1" si="2375"/>
        <v>0</v>
      </c>
      <c r="CS209" s="350">
        <f t="shared" ca="1" si="2375"/>
        <v>0</v>
      </c>
      <c r="CT209" s="350">
        <f t="shared" ca="1" si="2375"/>
        <v>0</v>
      </c>
      <c r="CU209" s="350">
        <f t="shared" ca="1" si="2375"/>
        <v>0</v>
      </c>
      <c r="CV209" s="350">
        <f t="shared" ca="1" si="2375"/>
        <v>0</v>
      </c>
      <c r="CW209" s="350">
        <f t="shared" ca="1" si="2375"/>
        <v>0</v>
      </c>
      <c r="CX209" s="350">
        <f t="shared" ca="1" si="2375"/>
        <v>0</v>
      </c>
      <c r="CY209" s="350">
        <f t="shared" ca="1" si="2375"/>
        <v>0</v>
      </c>
      <c r="CZ209" s="350">
        <f t="shared" ca="1" si="2375"/>
        <v>0</v>
      </c>
      <c r="DA209" s="350">
        <f t="shared" ca="1" si="2375"/>
        <v>0</v>
      </c>
      <c r="DB209" s="350">
        <f t="shared" ca="1" si="2375"/>
        <v>0</v>
      </c>
      <c r="DC209" s="350">
        <f t="shared" ca="1" si="2375"/>
        <v>0</v>
      </c>
      <c r="DD209" s="350">
        <f t="shared" ca="1" si="2375"/>
        <v>0</v>
      </c>
      <c r="DE209" s="350">
        <f t="shared" ca="1" si="2375"/>
        <v>0</v>
      </c>
      <c r="DF209" s="350">
        <f t="shared" ca="1" si="2375"/>
        <v>0</v>
      </c>
      <c r="DG209" s="350">
        <f t="shared" ca="1" si="2375"/>
        <v>0</v>
      </c>
      <c r="DH209" s="350">
        <f t="shared" ref="DH209:EP209" ca="1" si="2376">DH247</f>
        <v>0</v>
      </c>
      <c r="DI209" s="350">
        <f t="shared" ca="1" si="2376"/>
        <v>0</v>
      </c>
      <c r="DJ209" s="350">
        <f t="shared" ca="1" si="2376"/>
        <v>0</v>
      </c>
      <c r="DK209" s="350">
        <f t="shared" ca="1" si="2376"/>
        <v>0</v>
      </c>
      <c r="DL209" s="350">
        <f t="shared" ca="1" si="2376"/>
        <v>0</v>
      </c>
      <c r="DM209" s="350">
        <f t="shared" ca="1" si="2376"/>
        <v>0</v>
      </c>
      <c r="DN209" s="350">
        <f t="shared" ca="1" si="2376"/>
        <v>0</v>
      </c>
      <c r="DO209" s="350">
        <f t="shared" ca="1" si="2376"/>
        <v>0</v>
      </c>
      <c r="DP209" s="350">
        <f t="shared" ca="1" si="2376"/>
        <v>0</v>
      </c>
      <c r="DQ209" s="350">
        <f t="shared" ca="1" si="2376"/>
        <v>0</v>
      </c>
      <c r="DR209" s="350">
        <f t="shared" ca="1" si="2376"/>
        <v>0</v>
      </c>
      <c r="DS209" s="350">
        <f t="shared" ca="1" si="2376"/>
        <v>0</v>
      </c>
      <c r="DT209" s="350">
        <f t="shared" ca="1" si="2376"/>
        <v>0</v>
      </c>
      <c r="DU209" s="350">
        <f t="shared" ca="1" si="2376"/>
        <v>0</v>
      </c>
      <c r="DV209" s="350">
        <f t="shared" ca="1" si="2376"/>
        <v>0</v>
      </c>
      <c r="DW209" s="350">
        <f t="shared" ca="1" si="2376"/>
        <v>0</v>
      </c>
      <c r="DX209" s="350">
        <f t="shared" ca="1" si="2376"/>
        <v>0</v>
      </c>
      <c r="DY209" s="350">
        <f t="shared" ca="1" si="2376"/>
        <v>0</v>
      </c>
      <c r="DZ209" s="350">
        <f t="shared" ca="1" si="2376"/>
        <v>0</v>
      </c>
      <c r="EA209" s="350">
        <f t="shared" ca="1" si="2376"/>
        <v>0</v>
      </c>
      <c r="EB209" s="350">
        <f t="shared" ca="1" si="2376"/>
        <v>0</v>
      </c>
      <c r="EC209" s="350">
        <f t="shared" ca="1" si="2376"/>
        <v>0</v>
      </c>
      <c r="ED209" s="350">
        <f t="shared" ca="1" si="2376"/>
        <v>0</v>
      </c>
      <c r="EE209" s="350">
        <f t="shared" ca="1" si="2376"/>
        <v>0</v>
      </c>
      <c r="EF209" s="350">
        <f t="shared" ca="1" si="2376"/>
        <v>0</v>
      </c>
      <c r="EG209" s="350">
        <f t="shared" ca="1" si="2376"/>
        <v>0</v>
      </c>
      <c r="EH209" s="350">
        <f t="shared" ca="1" si="2376"/>
        <v>0</v>
      </c>
      <c r="EI209" s="350">
        <f t="shared" ca="1" si="2376"/>
        <v>0</v>
      </c>
      <c r="EJ209" s="350">
        <f t="shared" ca="1" si="2376"/>
        <v>0</v>
      </c>
      <c r="EK209" s="350">
        <f t="shared" ca="1" si="2376"/>
        <v>0</v>
      </c>
      <c r="EL209" s="350">
        <f t="shared" ca="1" si="2376"/>
        <v>0</v>
      </c>
      <c r="EM209" s="350">
        <f t="shared" ca="1" si="2376"/>
        <v>0</v>
      </c>
      <c r="EN209" s="350">
        <f t="shared" ca="1" si="2376"/>
        <v>0</v>
      </c>
      <c r="EO209" s="350">
        <f t="shared" ca="1" si="2376"/>
        <v>0</v>
      </c>
      <c r="EP209" s="350">
        <f t="shared" ca="1" si="2376"/>
        <v>0</v>
      </c>
      <c r="EQ209" s="299"/>
      <c r="ER209" s="299"/>
      <c r="ES209" s="299"/>
      <c r="ET209" s="299"/>
      <c r="EU209" s="299"/>
      <c r="EV209" s="299"/>
      <c r="EW209" s="299"/>
      <c r="EX209" s="299"/>
      <c r="EY209" s="299"/>
      <c r="EZ209" s="299"/>
      <c r="FA209" s="299"/>
      <c r="FB209" s="299"/>
      <c r="FC209" s="299"/>
      <c r="FD209" s="299"/>
      <c r="FE209" s="299"/>
      <c r="FF209" s="299"/>
      <c r="FG209" s="299"/>
      <c r="FH209" s="299"/>
      <c r="FI209" s="299"/>
      <c r="FJ209" s="299"/>
    </row>
    <row r="210" spans="1:167" s="43" customFormat="1" ht="14.1" customHeight="1">
      <c r="A210" s="38"/>
      <c r="B210" s="38" t="s">
        <v>388</v>
      </c>
      <c r="C210" s="348"/>
      <c r="D210" s="39" t="s">
        <v>97</v>
      </c>
      <c r="E210" s="299">
        <f ca="1">SUM(G210:ET210)</f>
        <v>65662.197948464585</v>
      </c>
      <c r="F210" s="299"/>
      <c r="G210" s="299"/>
      <c r="H210" s="299"/>
      <c r="I210" s="299"/>
      <c r="J210" s="299">
        <f ca="1">SUM(J208:J209)</f>
        <v>0</v>
      </c>
      <c r="K210" s="299">
        <f t="shared" ref="K210:BR210" ca="1" si="2377">SUM(K208:K209)</f>
        <v>0</v>
      </c>
      <c r="L210" s="299">
        <f t="shared" ca="1" si="2377"/>
        <v>0</v>
      </c>
      <c r="M210" s="299">
        <f t="shared" ca="1" si="2377"/>
        <v>0</v>
      </c>
      <c r="N210" s="299">
        <f t="shared" ca="1" si="2377"/>
        <v>0</v>
      </c>
      <c r="O210" s="299">
        <f t="shared" ca="1" si="2377"/>
        <v>0</v>
      </c>
      <c r="P210" s="299">
        <f t="shared" ca="1" si="2377"/>
        <v>0</v>
      </c>
      <c r="Q210" s="299">
        <f t="shared" ca="1" si="2377"/>
        <v>0</v>
      </c>
      <c r="R210" s="299">
        <f t="shared" ca="1" si="2377"/>
        <v>0</v>
      </c>
      <c r="S210" s="299">
        <f t="shared" ca="1" si="2377"/>
        <v>0</v>
      </c>
      <c r="T210" s="299">
        <f t="shared" ca="1" si="2377"/>
        <v>0</v>
      </c>
      <c r="U210" s="299">
        <f t="shared" ca="1" si="2377"/>
        <v>0</v>
      </c>
      <c r="V210" s="299">
        <f t="shared" ca="1" si="2377"/>
        <v>0</v>
      </c>
      <c r="W210" s="299">
        <f t="shared" ca="1" si="2377"/>
        <v>0</v>
      </c>
      <c r="X210" s="299">
        <f t="shared" ca="1" si="2377"/>
        <v>0</v>
      </c>
      <c r="Y210" s="299">
        <f t="shared" ca="1" si="2377"/>
        <v>0</v>
      </c>
      <c r="Z210" s="299">
        <f t="shared" ca="1" si="2377"/>
        <v>1076.7104365767243</v>
      </c>
      <c r="AA210" s="299">
        <f t="shared" ca="1" si="2377"/>
        <v>0</v>
      </c>
      <c r="AB210" s="299">
        <f t="shared" ca="1" si="2377"/>
        <v>0</v>
      </c>
      <c r="AC210" s="299">
        <f t="shared" ca="1" si="2377"/>
        <v>0</v>
      </c>
      <c r="AD210" s="299">
        <f t="shared" ca="1" si="2377"/>
        <v>1914.541589223159</v>
      </c>
      <c r="AE210" s="299">
        <f t="shared" ca="1" si="2377"/>
        <v>0</v>
      </c>
      <c r="AF210" s="299">
        <f t="shared" ca="1" si="2377"/>
        <v>0</v>
      </c>
      <c r="AG210" s="299">
        <f t="shared" ca="1" si="2377"/>
        <v>0</v>
      </c>
      <c r="AH210" s="299">
        <f t="shared" ca="1" si="2377"/>
        <v>1780.1210627250668</v>
      </c>
      <c r="AI210" s="299">
        <f t="shared" ca="1" si="2377"/>
        <v>0</v>
      </c>
      <c r="AJ210" s="299">
        <f t="shared" ca="1" si="2377"/>
        <v>0</v>
      </c>
      <c r="AK210" s="299">
        <f t="shared" ca="1" si="2377"/>
        <v>0</v>
      </c>
      <c r="AL210" s="299">
        <f t="shared" ca="1" si="2377"/>
        <v>1805.4535892909528</v>
      </c>
      <c r="AM210" s="299">
        <f t="shared" ca="1" si="2377"/>
        <v>0</v>
      </c>
      <c r="AN210" s="299">
        <f t="shared" ca="1" si="2377"/>
        <v>0</v>
      </c>
      <c r="AO210" s="299">
        <f t="shared" ca="1" si="2377"/>
        <v>0</v>
      </c>
      <c r="AP210" s="299">
        <f t="shared" ca="1" si="2377"/>
        <v>2041.5686315277164</v>
      </c>
      <c r="AQ210" s="299">
        <f t="shared" ca="1" si="2377"/>
        <v>0</v>
      </c>
      <c r="AR210" s="299">
        <f t="shared" ca="1" si="2377"/>
        <v>0</v>
      </c>
      <c r="AS210" s="299">
        <f t="shared" ca="1" si="2377"/>
        <v>0</v>
      </c>
      <c r="AT210" s="299">
        <f t="shared" ca="1" si="2377"/>
        <v>2288.7441355209621</v>
      </c>
      <c r="AU210" s="299">
        <f t="shared" ca="1" si="2377"/>
        <v>0</v>
      </c>
      <c r="AV210" s="299">
        <f t="shared" ca="1" si="2377"/>
        <v>0</v>
      </c>
      <c r="AW210" s="299">
        <f t="shared" ca="1" si="2377"/>
        <v>0</v>
      </c>
      <c r="AX210" s="299">
        <f t="shared" ca="1" si="2377"/>
        <v>2369.5097930027141</v>
      </c>
      <c r="AY210" s="299">
        <f t="shared" ca="1" si="2377"/>
        <v>0</v>
      </c>
      <c r="AZ210" s="299">
        <f t="shared" ca="1" si="2377"/>
        <v>0</v>
      </c>
      <c r="BA210" s="299">
        <f t="shared" ca="1" si="2377"/>
        <v>0</v>
      </c>
      <c r="BB210" s="299">
        <f t="shared" ca="1" si="2377"/>
        <v>2650.437359337619</v>
      </c>
      <c r="BC210" s="299">
        <f t="shared" ca="1" si="2377"/>
        <v>0</v>
      </c>
      <c r="BD210" s="299">
        <f t="shared" ca="1" si="2377"/>
        <v>0</v>
      </c>
      <c r="BE210" s="299">
        <f t="shared" ca="1" si="2377"/>
        <v>0</v>
      </c>
      <c r="BF210" s="299">
        <f t="shared" ca="1" si="2377"/>
        <v>2930.8143824189947</v>
      </c>
      <c r="BG210" s="299">
        <f t="shared" ca="1" si="2377"/>
        <v>0</v>
      </c>
      <c r="BH210" s="299">
        <f t="shared" ca="1" si="2377"/>
        <v>0</v>
      </c>
      <c r="BI210" s="299">
        <f t="shared" ca="1" si="2377"/>
        <v>0</v>
      </c>
      <c r="BJ210" s="299">
        <f t="shared" ca="1" si="2377"/>
        <v>3210.6314934579996</v>
      </c>
      <c r="BK210" s="299">
        <f t="shared" ca="1" si="2377"/>
        <v>0</v>
      </c>
      <c r="BL210" s="299">
        <f t="shared" ca="1" si="2377"/>
        <v>0</v>
      </c>
      <c r="BM210" s="299">
        <f t="shared" ca="1" si="2377"/>
        <v>0</v>
      </c>
      <c r="BN210" s="299">
        <f t="shared" ca="1" si="2377"/>
        <v>3489.8791609212017</v>
      </c>
      <c r="BO210" s="299">
        <f t="shared" ca="1" si="2377"/>
        <v>0</v>
      </c>
      <c r="BP210" s="299">
        <f t="shared" ca="1" si="2377"/>
        <v>0</v>
      </c>
      <c r="BQ210" s="299">
        <f t="shared" ca="1" si="2377"/>
        <v>0</v>
      </c>
      <c r="BR210" s="299">
        <f t="shared" ca="1" si="2377"/>
        <v>3768.5476876450912</v>
      </c>
      <c r="BS210" s="299">
        <f t="shared" ref="BS210:CS210" ca="1" si="2378">SUM(BS208:BS209)</f>
        <v>0</v>
      </c>
      <c r="BT210" s="299">
        <f t="shared" ca="1" si="2378"/>
        <v>0</v>
      </c>
      <c r="BU210" s="299">
        <f t="shared" ca="1" si="2378"/>
        <v>0</v>
      </c>
      <c r="BV210" s="299">
        <f t="shared" ca="1" si="2378"/>
        <v>4046.6272078984985</v>
      </c>
      <c r="BW210" s="299">
        <f t="shared" ca="1" si="2378"/>
        <v>0</v>
      </c>
      <c r="BX210" s="299">
        <f t="shared" ca="1" si="2378"/>
        <v>0</v>
      </c>
      <c r="BY210" s="299">
        <f t="shared" ca="1" si="2378"/>
        <v>0</v>
      </c>
      <c r="BZ210" s="299">
        <f t="shared" ca="1" si="2378"/>
        <v>4324.1076843918963</v>
      </c>
      <c r="CA210" s="299">
        <f t="shared" ca="1" si="2378"/>
        <v>0</v>
      </c>
      <c r="CB210" s="299">
        <f t="shared" ca="1" si="2378"/>
        <v>0</v>
      </c>
      <c r="CC210" s="299">
        <f t="shared" ca="1" si="2378"/>
        <v>0</v>
      </c>
      <c r="CD210" s="299">
        <f t="shared" ca="1" si="2378"/>
        <v>4600.9789052325686</v>
      </c>
      <c r="CE210" s="299">
        <f t="shared" ca="1" si="2378"/>
        <v>0</v>
      </c>
      <c r="CF210" s="299">
        <f t="shared" ca="1" si="2378"/>
        <v>0</v>
      </c>
      <c r="CG210" s="299">
        <f t="shared" ca="1" si="2378"/>
        <v>0</v>
      </c>
      <c r="CH210" s="299">
        <f t="shared" ca="1" si="2378"/>
        <v>2914.2439411043556</v>
      </c>
      <c r="CI210" s="299">
        <f t="shared" ca="1" si="2378"/>
        <v>0</v>
      </c>
      <c r="CJ210" s="299">
        <f t="shared" ca="1" si="2378"/>
        <v>0</v>
      </c>
      <c r="CK210" s="299">
        <f t="shared" ca="1" si="2378"/>
        <v>0</v>
      </c>
      <c r="CL210" s="299">
        <f t="shared" ca="1" si="2378"/>
        <v>12173.521695970332</v>
      </c>
      <c r="CM210" s="299">
        <f t="shared" ca="1" si="2378"/>
        <v>0</v>
      </c>
      <c r="CN210" s="299">
        <f t="shared" ca="1" si="2378"/>
        <v>0</v>
      </c>
      <c r="CO210" s="299">
        <f t="shared" ca="1" si="2378"/>
        <v>0</v>
      </c>
      <c r="CP210" s="299">
        <f t="shared" ca="1" si="2378"/>
        <v>8275.7591922187385</v>
      </c>
      <c r="CQ210" s="299">
        <f t="shared" ca="1" si="2378"/>
        <v>0</v>
      </c>
      <c r="CR210" s="299">
        <f t="shared" ca="1" si="2378"/>
        <v>0</v>
      </c>
      <c r="CS210" s="299">
        <f t="shared" ca="1" si="2378"/>
        <v>0</v>
      </c>
      <c r="CT210" s="299">
        <f t="shared" ref="CT210:DG210" ca="1" si="2379">SUM(CT208:CT209)</f>
        <v>0</v>
      </c>
      <c r="CU210" s="299">
        <f t="shared" ca="1" si="2379"/>
        <v>0</v>
      </c>
      <c r="CV210" s="299">
        <f t="shared" ca="1" si="2379"/>
        <v>0</v>
      </c>
      <c r="CW210" s="299">
        <f t="shared" ca="1" si="2379"/>
        <v>0</v>
      </c>
      <c r="CX210" s="299">
        <f t="shared" ca="1" si="2379"/>
        <v>0</v>
      </c>
      <c r="CY210" s="299">
        <f t="shared" ca="1" si="2379"/>
        <v>0</v>
      </c>
      <c r="CZ210" s="299">
        <f t="shared" ca="1" si="2379"/>
        <v>0</v>
      </c>
      <c r="DA210" s="299">
        <f t="shared" ca="1" si="2379"/>
        <v>0</v>
      </c>
      <c r="DB210" s="299">
        <f t="shared" ca="1" si="2379"/>
        <v>0</v>
      </c>
      <c r="DC210" s="299">
        <f t="shared" ca="1" si="2379"/>
        <v>0</v>
      </c>
      <c r="DD210" s="299">
        <f t="shared" ca="1" si="2379"/>
        <v>0</v>
      </c>
      <c r="DE210" s="299">
        <f t="shared" ca="1" si="2379"/>
        <v>0</v>
      </c>
      <c r="DF210" s="299">
        <f t="shared" ca="1" si="2379"/>
        <v>0</v>
      </c>
      <c r="DG210" s="299">
        <f t="shared" ca="1" si="2379"/>
        <v>0</v>
      </c>
      <c r="DH210" s="299">
        <f t="shared" ref="DH210:EP210" ca="1" si="2380">SUM(DH208:DH209)</f>
        <v>0</v>
      </c>
      <c r="DI210" s="299">
        <f t="shared" ca="1" si="2380"/>
        <v>0</v>
      </c>
      <c r="DJ210" s="299">
        <f t="shared" ca="1" si="2380"/>
        <v>0</v>
      </c>
      <c r="DK210" s="299">
        <f t="shared" ca="1" si="2380"/>
        <v>0</v>
      </c>
      <c r="DL210" s="299">
        <f t="shared" ca="1" si="2380"/>
        <v>0</v>
      </c>
      <c r="DM210" s="299">
        <f t="shared" ca="1" si="2380"/>
        <v>0</v>
      </c>
      <c r="DN210" s="299">
        <f t="shared" ca="1" si="2380"/>
        <v>0</v>
      </c>
      <c r="DO210" s="299">
        <f t="shared" ca="1" si="2380"/>
        <v>0</v>
      </c>
      <c r="DP210" s="299">
        <f t="shared" ca="1" si="2380"/>
        <v>0</v>
      </c>
      <c r="DQ210" s="299">
        <f t="shared" ca="1" si="2380"/>
        <v>0</v>
      </c>
      <c r="DR210" s="299">
        <f t="shared" ca="1" si="2380"/>
        <v>0</v>
      </c>
      <c r="DS210" s="299">
        <f t="shared" ca="1" si="2380"/>
        <v>0</v>
      </c>
      <c r="DT210" s="299">
        <f t="shared" ca="1" si="2380"/>
        <v>0</v>
      </c>
      <c r="DU210" s="299">
        <f t="shared" ca="1" si="2380"/>
        <v>0</v>
      </c>
      <c r="DV210" s="299">
        <f t="shared" ca="1" si="2380"/>
        <v>0</v>
      </c>
      <c r="DW210" s="299">
        <f t="shared" ca="1" si="2380"/>
        <v>0</v>
      </c>
      <c r="DX210" s="299">
        <f t="shared" ca="1" si="2380"/>
        <v>0</v>
      </c>
      <c r="DY210" s="299">
        <f t="shared" ca="1" si="2380"/>
        <v>0</v>
      </c>
      <c r="DZ210" s="299">
        <f t="shared" ca="1" si="2380"/>
        <v>0</v>
      </c>
      <c r="EA210" s="299">
        <f t="shared" ca="1" si="2380"/>
        <v>0</v>
      </c>
      <c r="EB210" s="299">
        <f t="shared" ca="1" si="2380"/>
        <v>0</v>
      </c>
      <c r="EC210" s="299">
        <f t="shared" ca="1" si="2380"/>
        <v>0</v>
      </c>
      <c r="ED210" s="299">
        <f t="shared" ca="1" si="2380"/>
        <v>0</v>
      </c>
      <c r="EE210" s="299">
        <f t="shared" ca="1" si="2380"/>
        <v>0</v>
      </c>
      <c r="EF210" s="299">
        <f t="shared" ca="1" si="2380"/>
        <v>0</v>
      </c>
      <c r="EG210" s="299">
        <f t="shared" ca="1" si="2380"/>
        <v>0</v>
      </c>
      <c r="EH210" s="299">
        <f t="shared" ca="1" si="2380"/>
        <v>0</v>
      </c>
      <c r="EI210" s="299">
        <f t="shared" ca="1" si="2380"/>
        <v>0</v>
      </c>
      <c r="EJ210" s="299">
        <f t="shared" ca="1" si="2380"/>
        <v>0</v>
      </c>
      <c r="EK210" s="299">
        <f t="shared" ca="1" si="2380"/>
        <v>0</v>
      </c>
      <c r="EL210" s="299">
        <f t="shared" ca="1" si="2380"/>
        <v>0</v>
      </c>
      <c r="EM210" s="299">
        <f t="shared" ca="1" si="2380"/>
        <v>0</v>
      </c>
      <c r="EN210" s="299">
        <f t="shared" ca="1" si="2380"/>
        <v>0</v>
      </c>
      <c r="EO210" s="299">
        <f t="shared" ca="1" si="2380"/>
        <v>0</v>
      </c>
      <c r="EP210" s="299">
        <f t="shared" ca="1" si="2380"/>
        <v>0</v>
      </c>
      <c r="EQ210" s="299"/>
      <c r="ER210" s="299"/>
      <c r="ES210" s="299"/>
      <c r="ET210" s="299"/>
      <c r="EU210" s="299"/>
      <c r="EV210" s="299"/>
      <c r="EW210" s="299"/>
      <c r="EX210" s="299"/>
      <c r="EY210" s="299"/>
      <c r="EZ210" s="299"/>
      <c r="FA210" s="299"/>
      <c r="FB210" s="299"/>
      <c r="FC210" s="299"/>
      <c r="FD210" s="299"/>
      <c r="FE210" s="299"/>
      <c r="FF210" s="299"/>
      <c r="FG210" s="299"/>
      <c r="FH210" s="299"/>
      <c r="FI210" s="299"/>
      <c r="FJ210" s="299"/>
    </row>
    <row r="211" spans="1:167" s="43" customFormat="1" ht="14.1" customHeight="1">
      <c r="A211" s="38"/>
      <c r="B211" s="38"/>
      <c r="C211" s="348"/>
      <c r="D211" s="39"/>
      <c r="E211" s="299"/>
      <c r="F211" s="299"/>
      <c r="G211" s="299"/>
      <c r="H211" s="299"/>
      <c r="I211" s="299"/>
      <c r="J211" s="299"/>
      <c r="K211" s="299"/>
      <c r="L211" s="299"/>
      <c r="M211" s="299"/>
      <c r="N211" s="299"/>
      <c r="O211" s="299"/>
      <c r="P211" s="299"/>
      <c r="Q211" s="299"/>
      <c r="R211" s="299"/>
      <c r="S211" s="299"/>
      <c r="T211" s="299"/>
      <c r="U211" s="299"/>
      <c r="V211" s="299"/>
      <c r="W211" s="299"/>
      <c r="X211" s="299"/>
      <c r="Y211" s="299"/>
      <c r="Z211" s="299"/>
      <c r="AA211" s="299"/>
      <c r="AB211" s="299"/>
      <c r="AC211" s="299"/>
      <c r="AD211" s="299"/>
      <c r="AE211" s="299"/>
      <c r="AF211" s="299"/>
      <c r="AG211" s="299"/>
      <c r="AH211" s="299"/>
      <c r="AI211" s="299"/>
      <c r="AJ211" s="299"/>
      <c r="AK211" s="299"/>
      <c r="AL211" s="299"/>
      <c r="AM211" s="299"/>
      <c r="AN211" s="299"/>
      <c r="AO211" s="299"/>
      <c r="AP211" s="299"/>
      <c r="AQ211" s="299"/>
      <c r="AR211" s="299"/>
      <c r="AS211" s="299"/>
      <c r="AT211" s="299"/>
      <c r="AU211" s="299"/>
      <c r="AV211" s="299"/>
      <c r="AW211" s="299"/>
      <c r="AX211" s="299"/>
      <c r="AY211" s="299"/>
      <c r="AZ211" s="299"/>
      <c r="BA211" s="299"/>
      <c r="BB211" s="299"/>
      <c r="BC211" s="299"/>
      <c r="BD211" s="299"/>
      <c r="BE211" s="299"/>
      <c r="BF211" s="299"/>
      <c r="BG211" s="299"/>
      <c r="BH211" s="299"/>
      <c r="BI211" s="299"/>
      <c r="BJ211" s="299"/>
      <c r="BK211" s="299"/>
      <c r="BL211" s="299"/>
      <c r="BM211" s="299"/>
      <c r="BN211" s="299"/>
      <c r="BO211" s="299"/>
      <c r="BP211" s="299"/>
      <c r="BQ211" s="299"/>
      <c r="BR211" s="299"/>
      <c r="BS211" s="299"/>
      <c r="BT211" s="299"/>
      <c r="BU211" s="299"/>
      <c r="BV211" s="299"/>
      <c r="BW211" s="299"/>
      <c r="BX211" s="299"/>
      <c r="BY211" s="299"/>
      <c r="BZ211" s="299"/>
      <c r="CA211" s="299"/>
      <c r="CB211" s="299"/>
      <c r="CC211" s="299"/>
      <c r="CD211" s="299"/>
      <c r="CE211" s="299"/>
      <c r="CF211" s="299"/>
      <c r="CG211" s="299"/>
      <c r="CH211" s="299"/>
      <c r="CI211" s="299"/>
      <c r="CJ211" s="299"/>
      <c r="CK211" s="299"/>
      <c r="CL211" s="299"/>
      <c r="CM211" s="299"/>
      <c r="CN211" s="299"/>
      <c r="CO211" s="299"/>
      <c r="CP211" s="299"/>
      <c r="CQ211" s="299"/>
      <c r="CR211" s="299"/>
      <c r="CS211" s="299"/>
      <c r="CT211" s="299"/>
      <c r="CU211" s="299"/>
      <c r="CV211" s="299"/>
      <c r="CW211" s="299"/>
      <c r="CX211" s="299"/>
      <c r="CY211" s="299"/>
      <c r="CZ211" s="299"/>
      <c r="DA211" s="299"/>
      <c r="DB211" s="299"/>
      <c r="DC211" s="299"/>
      <c r="DD211" s="299"/>
      <c r="DE211" s="299"/>
      <c r="DF211" s="299"/>
      <c r="DG211" s="299"/>
      <c r="DH211" s="299"/>
      <c r="DI211" s="299"/>
      <c r="DJ211" s="299"/>
      <c r="DK211" s="299"/>
      <c r="DL211" s="299"/>
      <c r="DM211" s="299"/>
      <c r="DN211" s="299"/>
      <c r="DO211" s="299"/>
      <c r="DP211" s="299"/>
      <c r="DQ211" s="299"/>
      <c r="DR211" s="299"/>
      <c r="DS211" s="299"/>
      <c r="DT211" s="299"/>
      <c r="DU211" s="299"/>
      <c r="DV211" s="299"/>
      <c r="DW211" s="299"/>
      <c r="DX211" s="299"/>
      <c r="DY211" s="299"/>
      <c r="DZ211" s="299"/>
      <c r="EA211" s="299"/>
      <c r="EB211" s="299"/>
      <c r="EC211" s="299"/>
      <c r="ED211" s="299"/>
      <c r="EE211" s="299"/>
      <c r="EF211" s="299"/>
      <c r="EG211" s="299"/>
      <c r="EH211" s="299"/>
      <c r="EI211" s="299"/>
      <c r="EJ211" s="299"/>
      <c r="EK211" s="299"/>
      <c r="EL211" s="299"/>
      <c r="EM211" s="299"/>
      <c r="EN211" s="299"/>
      <c r="EO211" s="299"/>
      <c r="EP211" s="299"/>
      <c r="EQ211" s="299"/>
      <c r="ER211" s="299"/>
      <c r="ES211" s="299"/>
      <c r="ET211" s="299"/>
      <c r="EU211" s="299"/>
      <c r="EV211" s="299"/>
      <c r="EW211" s="299"/>
      <c r="EX211" s="299"/>
      <c r="EY211" s="299"/>
      <c r="EZ211" s="299"/>
      <c r="FA211" s="299"/>
      <c r="FB211" s="299"/>
      <c r="FC211" s="299"/>
      <c r="FD211" s="299"/>
      <c r="FE211" s="299"/>
      <c r="FF211" s="299"/>
      <c r="FG211" s="299"/>
      <c r="FH211" s="299"/>
      <c r="FI211" s="299"/>
      <c r="FJ211" s="299"/>
    </row>
    <row r="212" spans="1:167" s="43" customFormat="1" ht="14.1" customHeight="1">
      <c r="A212" s="38"/>
      <c r="B212" s="224" t="s">
        <v>158</v>
      </c>
      <c r="C212" s="351"/>
      <c r="D212" s="198" t="s">
        <v>97</v>
      </c>
      <c r="E212" s="342"/>
      <c r="F212" s="342"/>
      <c r="G212" s="342"/>
      <c r="H212" s="342"/>
      <c r="I212" s="342"/>
      <c r="J212" s="342">
        <f ca="1">J205-J210</f>
        <v>0</v>
      </c>
      <c r="K212" s="342">
        <f t="shared" ref="K212:BR212" ca="1" si="2381">K205-K210</f>
        <v>0</v>
      </c>
      <c r="L212" s="342">
        <f t="shared" ca="1" si="2381"/>
        <v>-28</v>
      </c>
      <c r="M212" s="342">
        <f t="shared" ca="1" si="2381"/>
        <v>-84</v>
      </c>
      <c r="N212" s="342">
        <f t="shared" ca="1" si="2381"/>
        <v>-140</v>
      </c>
      <c r="O212" s="342">
        <f t="shared" ca="1" si="2381"/>
        <v>-196</v>
      </c>
      <c r="P212" s="342">
        <f t="shared" ca="1" si="2381"/>
        <v>-252</v>
      </c>
      <c r="Q212" s="342">
        <f t="shared" ca="1" si="2381"/>
        <v>-280</v>
      </c>
      <c r="R212" s="342">
        <f t="shared" ca="1" si="2381"/>
        <v>-228.17633148457685</v>
      </c>
      <c r="S212" s="342">
        <f t="shared" ca="1" si="2381"/>
        <v>-69.960837624817486</v>
      </c>
      <c r="T212" s="342">
        <f t="shared" ca="1" si="2381"/>
        <v>1472.6267507801726</v>
      </c>
      <c r="U212" s="342">
        <f t="shared" ca="1" si="2381"/>
        <v>1209.530616276362</v>
      </c>
      <c r="V212" s="342">
        <f t="shared" ca="1" si="2381"/>
        <v>1108.7289243403854</v>
      </c>
      <c r="W212" s="342">
        <f t="shared" ca="1" si="2381"/>
        <v>1329.5415164151066</v>
      </c>
      <c r="X212" s="342">
        <f t="shared" ca="1" si="2381"/>
        <v>2951.9980925623336</v>
      </c>
      <c r="Y212" s="342">
        <f t="shared" ca="1" si="2381"/>
        <v>2802.1931144153045</v>
      </c>
      <c r="Z212" s="342">
        <f t="shared" ca="1" si="2381"/>
        <v>1636.1415227083369</v>
      </c>
      <c r="AA212" s="342">
        <f t="shared" ca="1" si="2381"/>
        <v>1923.8501192480196</v>
      </c>
      <c r="AB212" s="342">
        <f t="shared" ca="1" si="2381"/>
        <v>3608.0495893874831</v>
      </c>
      <c r="AC212" s="342">
        <f t="shared" ca="1" si="2381"/>
        <v>3530.9846738472343</v>
      </c>
      <c r="AD212" s="342">
        <f t="shared" ca="1" si="2381"/>
        <v>1569.7981089045911</v>
      </c>
      <c r="AE212" s="342">
        <f t="shared" ca="1" si="2381"/>
        <v>1935.4984692842377</v>
      </c>
      <c r="AF212" s="342">
        <f t="shared" ca="1" si="2381"/>
        <v>3690.6678427909374</v>
      </c>
      <c r="AG212" s="342">
        <f t="shared" ca="1" si="2381"/>
        <v>3695.5699992324685</v>
      </c>
      <c r="AH212" s="342">
        <f t="shared" ca="1" si="2381"/>
        <v>1904.3111722103038</v>
      </c>
      <c r="AI212" s="342">
        <f t="shared" ca="1" si="2381"/>
        <v>2345.9653991955374</v>
      </c>
      <c r="AJ212" s="342">
        <f t="shared" ca="1" si="2381"/>
        <v>4171.9355288350989</v>
      </c>
      <c r="AK212" s="342">
        <f t="shared" ca="1" si="2381"/>
        <v>4256.7668600240368</v>
      </c>
      <c r="AL212" s="342">
        <f t="shared" ca="1" si="2381"/>
        <v>2483.7173390742491</v>
      </c>
      <c r="AM212" s="342">
        <f t="shared" ca="1" si="2381"/>
        <v>3009.2155558621807</v>
      </c>
      <c r="AN212" s="342">
        <f t="shared" ca="1" si="2381"/>
        <v>4913.1757835817152</v>
      </c>
      <c r="AO212" s="342">
        <f t="shared" ca="1" si="2381"/>
        <v>5086.2936002151673</v>
      </c>
      <c r="AP212" s="342">
        <f t="shared" ca="1" si="2381"/>
        <v>3060.3045340688168</v>
      </c>
      <c r="AQ212" s="342">
        <f t="shared" ca="1" si="2381"/>
        <v>3668.0015605910612</v>
      </c>
      <c r="AR212" s="342">
        <f t="shared" ca="1" si="2381"/>
        <v>5647.1387375721806</v>
      </c>
      <c r="AS212" s="342">
        <f t="shared" ca="1" si="2381"/>
        <v>5904.5619220817634</v>
      </c>
      <c r="AT212" s="342">
        <f t="shared" ca="1" si="2381"/>
        <v>3463.7486091080054</v>
      </c>
      <c r="AU212" s="342">
        <f t="shared" ca="1" si="2381"/>
        <v>4153.4928250825606</v>
      </c>
      <c r="AV212" s="342">
        <f t="shared" ca="1" si="2381"/>
        <v>6207.6553310432646</v>
      </c>
      <c r="AW212" s="342">
        <f t="shared" ca="1" si="2381"/>
        <v>6549.232263146976</v>
      </c>
      <c r="AX212" s="342">
        <f t="shared" ca="1" si="2381"/>
        <v>4042.4351388351533</v>
      </c>
      <c r="AY212" s="342">
        <f t="shared" ca="1" si="2381"/>
        <v>4814.0723460535619</v>
      </c>
      <c r="AZ212" s="342">
        <f t="shared" ca="1" si="2381"/>
        <v>6943.1059827853933</v>
      </c>
      <c r="BA212" s="342">
        <f t="shared" ca="1" si="2381"/>
        <v>7368.6824642747752</v>
      </c>
      <c r="BB212" s="342">
        <f t="shared" ca="1" si="2381"/>
        <v>4595.7122567353272</v>
      </c>
      <c r="BC212" s="342">
        <f t="shared" ca="1" si="2381"/>
        <v>5449.0856343213454</v>
      </c>
      <c r="BD212" s="342">
        <f t="shared" ca="1" si="2381"/>
        <v>7652.8335809480595</v>
      </c>
      <c r="BE212" s="342">
        <f t="shared" ca="1" si="2381"/>
        <v>8162.2527909468681</v>
      </c>
      <c r="BF212" s="342">
        <f t="shared" ca="1" si="2381"/>
        <v>5123.6322142620693</v>
      </c>
      <c r="BG212" s="342">
        <f t="shared" ca="1" si="2381"/>
        <v>6058.5822731377448</v>
      </c>
      <c r="BH212" s="342">
        <f t="shared" ca="1" si="2381"/>
        <v>8336.8850405813901</v>
      </c>
      <c r="BI212" s="342">
        <f t="shared" ca="1" si="2381"/>
        <v>8929.9874900116756</v>
      </c>
      <c r="BJ212" s="342">
        <f t="shared" ca="1" si="2381"/>
        <v>5626.2481528119997</v>
      </c>
      <c r="BK212" s="342">
        <f t="shared" ca="1" si="2381"/>
        <v>6642.6126893568853</v>
      </c>
      <c r="BL212" s="342">
        <f t="shared" ca="1" si="2381"/>
        <v>8995.3080739970173</v>
      </c>
      <c r="BM212" s="342">
        <f t="shared" ca="1" si="2381"/>
        <v>9671.9315592383318</v>
      </c>
      <c r="BN212" s="342">
        <f t="shared" ca="1" si="2381"/>
        <v>6103.6141191973584</v>
      </c>
      <c r="BO212" s="342">
        <f t="shared" ca="1" si="2381"/>
        <v>7201.2281680862452</v>
      </c>
      <c r="BP212" s="342">
        <f t="shared" ca="1" si="2381"/>
        <v>9628.1512045976488</v>
      </c>
      <c r="BQ212" s="342">
        <f t="shared" ca="1" si="2381"/>
        <v>10388.130760324781</v>
      </c>
      <c r="BR212" s="342">
        <f t="shared" ca="1" si="2381"/>
        <v>6555.7850813931445</v>
      </c>
      <c r="BS212" s="342">
        <f t="shared" ref="BS212:DG212" ca="1" si="2382">BS205-BS210</f>
        <v>7734.4808675974764</v>
      </c>
      <c r="BT212" s="342">
        <f t="shared" ca="1" si="2382"/>
        <v>10235.463780951603</v>
      </c>
      <c r="BU212" s="342">
        <f t="shared" ca="1" si="2382"/>
        <v>11078.631632135997</v>
      </c>
      <c r="BV212" s="342">
        <f t="shared" ca="1" si="2382"/>
        <v>6982.8169445637832</v>
      </c>
      <c r="BW212" s="342">
        <f t="shared" ca="1" si="2382"/>
        <v>8242.423834501642</v>
      </c>
      <c r="BX212" s="342">
        <f t="shared" ca="1" si="2382"/>
        <v>10817.295991116567</v>
      </c>
      <c r="BY212" s="342">
        <f t="shared" ca="1" si="2382"/>
        <v>11743.481504176305</v>
      </c>
      <c r="BZ212" s="342">
        <f t="shared" ca="1" si="2382"/>
        <v>7384.7665673743468</v>
      </c>
      <c r="CA212" s="342">
        <f t="shared" ca="1" si="2382"/>
        <v>8725.1110191935913</v>
      </c>
      <c r="CB212" s="342">
        <f t="shared" ca="1" si="2382"/>
        <v>11373.698877217175</v>
      </c>
      <c r="CC212" s="342">
        <f t="shared" ca="1" si="2382"/>
        <v>12382.728510300118</v>
      </c>
      <c r="CD212" s="342">
        <f t="shared" ca="1" si="2382"/>
        <v>7761.6917785915302</v>
      </c>
      <c r="CE212" s="342">
        <f t="shared" ca="1" si="2382"/>
        <v>9182.5972915704151</v>
      </c>
      <c r="CF212" s="342">
        <f t="shared" ca="1" si="2382"/>
        <v>11924.724350280914</v>
      </c>
      <c r="CG212" s="342">
        <f t="shared" ca="1" si="2382"/>
        <v>13016.421602665316</v>
      </c>
      <c r="CH212" s="342">
        <f t="shared" ca="1" si="2382"/>
        <v>10069.361351668686</v>
      </c>
      <c r="CI212" s="342">
        <f t="shared" ca="1" si="2382"/>
        <v>11512.24997721798</v>
      </c>
      <c r="CJ212" s="342">
        <f t="shared" ca="1" si="2382"/>
        <v>14240.13906927616</v>
      </c>
      <c r="CK212" s="342">
        <f t="shared" ca="1" si="2382"/>
        <v>15297.527554872786</v>
      </c>
      <c r="CL212" s="342">
        <f t="shared" ca="1" si="2382"/>
        <v>3068.2131874912084</v>
      </c>
      <c r="CM212" s="342">
        <f t="shared" ca="1" si="2382"/>
        <v>4474.5039142415471</v>
      </c>
      <c r="CN212" s="342">
        <f t="shared" ca="1" si="2382"/>
        <v>7186.6913127665184</v>
      </c>
      <c r="CO212" s="342">
        <f t="shared" ca="1" si="2382"/>
        <v>8293.3426549214219</v>
      </c>
      <c r="CP212" s="342">
        <f t="shared" ca="1" si="2382"/>
        <v>0</v>
      </c>
      <c r="CQ212" s="342">
        <f t="shared" ca="1" si="2382"/>
        <v>1453.2613351733246</v>
      </c>
      <c r="CR212" s="342">
        <f t="shared" ca="1" si="2382"/>
        <v>4177.4794159100838</v>
      </c>
      <c r="CS212" s="342">
        <f t="shared" ca="1" si="2382"/>
        <v>4576.6428983847618</v>
      </c>
      <c r="CT212" s="342">
        <f t="shared" ca="1" si="2382"/>
        <v>0</v>
      </c>
      <c r="CU212" s="342">
        <f t="shared" ca="1" si="2382"/>
        <v>0</v>
      </c>
      <c r="CV212" s="342">
        <f t="shared" ca="1" si="2382"/>
        <v>0</v>
      </c>
      <c r="CW212" s="342">
        <f t="shared" ca="1" si="2382"/>
        <v>0</v>
      </c>
      <c r="CX212" s="342">
        <f t="shared" ca="1" si="2382"/>
        <v>0</v>
      </c>
      <c r="CY212" s="342">
        <f t="shared" ca="1" si="2382"/>
        <v>0</v>
      </c>
      <c r="CZ212" s="342">
        <f t="shared" ca="1" si="2382"/>
        <v>0</v>
      </c>
      <c r="DA212" s="342">
        <f t="shared" ca="1" si="2382"/>
        <v>0</v>
      </c>
      <c r="DB212" s="342">
        <f t="shared" ca="1" si="2382"/>
        <v>0</v>
      </c>
      <c r="DC212" s="342">
        <f t="shared" ca="1" si="2382"/>
        <v>0</v>
      </c>
      <c r="DD212" s="342">
        <f t="shared" ca="1" si="2382"/>
        <v>0</v>
      </c>
      <c r="DE212" s="342">
        <f t="shared" ca="1" si="2382"/>
        <v>0</v>
      </c>
      <c r="DF212" s="342">
        <f t="shared" ca="1" si="2382"/>
        <v>0</v>
      </c>
      <c r="DG212" s="342">
        <f t="shared" ca="1" si="2382"/>
        <v>0</v>
      </c>
      <c r="DH212" s="342">
        <f t="shared" ref="DH212:EP212" ca="1" si="2383">DH205-DH210</f>
        <v>0</v>
      </c>
      <c r="DI212" s="342">
        <f t="shared" ca="1" si="2383"/>
        <v>0</v>
      </c>
      <c r="DJ212" s="342">
        <f t="shared" ca="1" si="2383"/>
        <v>0</v>
      </c>
      <c r="DK212" s="342">
        <f t="shared" ca="1" si="2383"/>
        <v>0</v>
      </c>
      <c r="DL212" s="342">
        <f t="shared" ca="1" si="2383"/>
        <v>0</v>
      </c>
      <c r="DM212" s="342">
        <f t="shared" ca="1" si="2383"/>
        <v>0</v>
      </c>
      <c r="DN212" s="342">
        <f t="shared" ca="1" si="2383"/>
        <v>0</v>
      </c>
      <c r="DO212" s="342">
        <f t="shared" ca="1" si="2383"/>
        <v>0</v>
      </c>
      <c r="DP212" s="342">
        <f t="shared" ca="1" si="2383"/>
        <v>0</v>
      </c>
      <c r="DQ212" s="342">
        <f t="shared" ca="1" si="2383"/>
        <v>0</v>
      </c>
      <c r="DR212" s="342">
        <f t="shared" ca="1" si="2383"/>
        <v>0</v>
      </c>
      <c r="DS212" s="342">
        <f t="shared" ca="1" si="2383"/>
        <v>0</v>
      </c>
      <c r="DT212" s="342">
        <f t="shared" ca="1" si="2383"/>
        <v>0</v>
      </c>
      <c r="DU212" s="342">
        <f t="shared" ca="1" si="2383"/>
        <v>0</v>
      </c>
      <c r="DV212" s="342">
        <f t="shared" ca="1" si="2383"/>
        <v>0</v>
      </c>
      <c r="DW212" s="342">
        <f t="shared" ca="1" si="2383"/>
        <v>0</v>
      </c>
      <c r="DX212" s="342">
        <f t="shared" ca="1" si="2383"/>
        <v>0</v>
      </c>
      <c r="DY212" s="342">
        <f t="shared" ca="1" si="2383"/>
        <v>0</v>
      </c>
      <c r="DZ212" s="342">
        <f t="shared" ca="1" si="2383"/>
        <v>0</v>
      </c>
      <c r="EA212" s="342">
        <f t="shared" ca="1" si="2383"/>
        <v>0</v>
      </c>
      <c r="EB212" s="342">
        <f t="shared" ca="1" si="2383"/>
        <v>0</v>
      </c>
      <c r="EC212" s="342">
        <f t="shared" ca="1" si="2383"/>
        <v>0</v>
      </c>
      <c r="ED212" s="342">
        <f t="shared" ca="1" si="2383"/>
        <v>0</v>
      </c>
      <c r="EE212" s="342">
        <f t="shared" ca="1" si="2383"/>
        <v>0</v>
      </c>
      <c r="EF212" s="342">
        <f t="shared" ca="1" si="2383"/>
        <v>0</v>
      </c>
      <c r="EG212" s="342">
        <f t="shared" ca="1" si="2383"/>
        <v>0</v>
      </c>
      <c r="EH212" s="342">
        <f t="shared" ca="1" si="2383"/>
        <v>0</v>
      </c>
      <c r="EI212" s="342">
        <f t="shared" ca="1" si="2383"/>
        <v>0</v>
      </c>
      <c r="EJ212" s="342">
        <f t="shared" ca="1" si="2383"/>
        <v>0</v>
      </c>
      <c r="EK212" s="342">
        <f t="shared" ca="1" si="2383"/>
        <v>0</v>
      </c>
      <c r="EL212" s="342">
        <f t="shared" ca="1" si="2383"/>
        <v>0</v>
      </c>
      <c r="EM212" s="342">
        <f t="shared" ca="1" si="2383"/>
        <v>0</v>
      </c>
      <c r="EN212" s="342">
        <f t="shared" ca="1" si="2383"/>
        <v>0</v>
      </c>
      <c r="EO212" s="342">
        <f t="shared" ca="1" si="2383"/>
        <v>0</v>
      </c>
      <c r="EP212" s="342">
        <f t="shared" ca="1" si="2383"/>
        <v>0</v>
      </c>
      <c r="EQ212" s="299"/>
      <c r="ER212" s="299"/>
      <c r="ES212" s="299"/>
      <c r="ET212" s="299"/>
      <c r="EU212" s="299"/>
      <c r="EV212" s="299"/>
      <c r="EW212" s="299"/>
      <c r="EX212" s="299"/>
      <c r="EY212" s="299"/>
      <c r="EZ212" s="299"/>
      <c r="FA212" s="299"/>
      <c r="FB212" s="299"/>
      <c r="FC212" s="299"/>
      <c r="FD212" s="299"/>
      <c r="FE212" s="299"/>
      <c r="FF212" s="299"/>
      <c r="FG212" s="299"/>
      <c r="FH212" s="299"/>
      <c r="FI212" s="299"/>
      <c r="FJ212" s="299"/>
    </row>
    <row r="213" spans="1:167" s="43" customFormat="1" ht="13.5" customHeight="1">
      <c r="A213" s="38"/>
      <c r="B213" s="38"/>
      <c r="D213" s="39"/>
      <c r="E213" s="299"/>
      <c r="F213" s="299"/>
      <c r="G213" s="299"/>
      <c r="H213" s="299"/>
      <c r="I213" s="299"/>
      <c r="J213" s="299"/>
      <c r="K213" s="299"/>
      <c r="L213" s="299"/>
      <c r="M213" s="299"/>
      <c r="N213" s="299"/>
      <c r="O213" s="299"/>
      <c r="P213" s="299"/>
      <c r="Q213" s="299"/>
      <c r="R213" s="299"/>
      <c r="S213" s="299"/>
      <c r="T213" s="299"/>
      <c r="U213" s="299"/>
      <c r="V213" s="299"/>
      <c r="W213" s="299"/>
      <c r="X213" s="299"/>
      <c r="Y213" s="299"/>
      <c r="Z213" s="299"/>
      <c r="AA213" s="299"/>
      <c r="AB213" s="299"/>
      <c r="AC213" s="299"/>
      <c r="AD213" s="299"/>
      <c r="AE213" s="299"/>
      <c r="AF213" s="299"/>
      <c r="AG213" s="299"/>
      <c r="AH213" s="299"/>
      <c r="AI213" s="299"/>
      <c r="AJ213" s="299"/>
      <c r="AK213" s="299"/>
      <c r="AL213" s="299"/>
      <c r="AM213" s="299"/>
      <c r="AN213" s="299"/>
      <c r="AO213" s="299"/>
      <c r="AP213" s="299"/>
      <c r="AQ213" s="299"/>
      <c r="AR213" s="299"/>
      <c r="AS213" s="299"/>
      <c r="AT213" s="299"/>
      <c r="AU213" s="299"/>
      <c r="AV213" s="299"/>
      <c r="AW213" s="299"/>
      <c r="AX213" s="299"/>
      <c r="AY213" s="299"/>
      <c r="AZ213" s="299"/>
      <c r="BA213" s="299"/>
      <c r="BB213" s="299"/>
      <c r="BC213" s="299"/>
      <c r="BD213" s="299"/>
      <c r="BE213" s="299"/>
      <c r="BF213" s="299"/>
      <c r="BG213" s="299"/>
      <c r="BH213" s="299"/>
      <c r="BI213" s="299"/>
      <c r="BJ213" s="299"/>
      <c r="BK213" s="299"/>
      <c r="BL213" s="299"/>
      <c r="BM213" s="299"/>
      <c r="BN213" s="299"/>
      <c r="BO213" s="299"/>
      <c r="BP213" s="299"/>
      <c r="BQ213" s="299"/>
      <c r="BR213" s="299"/>
      <c r="BS213" s="299"/>
      <c r="BT213" s="299"/>
      <c r="BU213" s="299"/>
      <c r="BV213" s="299"/>
      <c r="BW213" s="299"/>
      <c r="BX213" s="299"/>
      <c r="BY213" s="299"/>
      <c r="BZ213" s="299"/>
      <c r="CA213" s="299"/>
      <c r="CB213" s="299"/>
      <c r="CC213" s="299"/>
      <c r="CD213" s="299"/>
      <c r="CE213" s="299"/>
      <c r="CF213" s="299"/>
      <c r="CG213" s="299"/>
      <c r="CH213" s="299"/>
      <c r="CI213" s="299"/>
      <c r="CJ213" s="299"/>
      <c r="CK213" s="299"/>
      <c r="CL213" s="299"/>
      <c r="CM213" s="299"/>
      <c r="CN213" s="299"/>
      <c r="CO213" s="299"/>
      <c r="CP213" s="299"/>
      <c r="CQ213" s="299"/>
      <c r="CR213" s="299"/>
      <c r="CS213" s="299"/>
      <c r="CT213" s="299"/>
      <c r="CU213" s="299"/>
      <c r="CV213" s="299"/>
      <c r="CW213" s="299"/>
      <c r="CX213" s="299"/>
      <c r="CY213" s="299"/>
      <c r="CZ213" s="299"/>
      <c r="DA213" s="299"/>
      <c r="DB213" s="299"/>
      <c r="DC213" s="299"/>
      <c r="DD213" s="299"/>
      <c r="DE213" s="299"/>
      <c r="DF213" s="299"/>
      <c r="DG213" s="299"/>
      <c r="DH213" s="299"/>
      <c r="DI213" s="299"/>
      <c r="DJ213" s="299"/>
      <c r="DK213" s="299"/>
      <c r="DL213" s="299"/>
      <c r="DM213" s="299"/>
      <c r="DN213" s="299"/>
      <c r="DO213" s="299"/>
      <c r="DP213" s="299"/>
      <c r="DQ213" s="299"/>
      <c r="DR213" s="299"/>
      <c r="DS213" s="299"/>
      <c r="DT213" s="299"/>
      <c r="DU213" s="299"/>
      <c r="DV213" s="299"/>
      <c r="DW213" s="299"/>
      <c r="DX213" s="299"/>
      <c r="DY213" s="299"/>
      <c r="DZ213" s="299"/>
      <c r="EA213" s="299"/>
      <c r="EB213" s="299"/>
      <c r="EC213" s="299"/>
      <c r="ED213" s="299"/>
      <c r="EE213" s="299"/>
      <c r="EF213" s="299"/>
      <c r="EG213" s="299"/>
      <c r="EH213" s="299"/>
      <c r="EI213" s="299"/>
      <c r="EJ213" s="299"/>
      <c r="EK213" s="299"/>
      <c r="EL213" s="299"/>
      <c r="EM213" s="299"/>
      <c r="EN213" s="299"/>
      <c r="EO213" s="299"/>
      <c r="EP213" s="299"/>
      <c r="EQ213" s="299"/>
      <c r="ER213" s="299"/>
      <c r="ES213" s="299"/>
      <c r="ET213" s="299"/>
      <c r="EU213" s="299"/>
      <c r="EV213" s="299"/>
      <c r="EW213" s="299"/>
      <c r="EX213" s="299"/>
      <c r="EY213" s="299"/>
      <c r="EZ213" s="299"/>
      <c r="FA213" s="299"/>
      <c r="FB213" s="299"/>
      <c r="FC213" s="299"/>
      <c r="FD213" s="299"/>
      <c r="FE213" s="299"/>
      <c r="FF213" s="299"/>
      <c r="FG213" s="299"/>
      <c r="FH213" s="299"/>
      <c r="FI213" s="299"/>
      <c r="FJ213" s="299"/>
    </row>
    <row r="214" spans="1:167" s="43" customFormat="1" ht="14.1" customHeight="1">
      <c r="A214" s="38"/>
      <c r="B214" s="38"/>
      <c r="D214" s="39"/>
      <c r="E214" s="299"/>
      <c r="F214" s="299"/>
      <c r="G214" s="299"/>
      <c r="H214" s="299"/>
      <c r="I214" s="299"/>
      <c r="J214" s="299"/>
      <c r="K214" s="299"/>
      <c r="L214" s="299"/>
      <c r="M214" s="299"/>
      <c r="N214" s="299"/>
      <c r="O214" s="299"/>
      <c r="P214" s="299"/>
      <c r="Q214" s="299"/>
      <c r="R214" s="299"/>
      <c r="S214" s="299"/>
      <c r="T214" s="299"/>
      <c r="U214" s="299"/>
      <c r="V214" s="299"/>
      <c r="W214" s="299"/>
      <c r="X214" s="299"/>
      <c r="Y214" s="299"/>
      <c r="Z214" s="299"/>
      <c r="AA214" s="299"/>
      <c r="AB214" s="299"/>
      <c r="AC214" s="299"/>
      <c r="AD214" s="299"/>
      <c r="AE214" s="299"/>
      <c r="AF214" s="299"/>
      <c r="AG214" s="299"/>
      <c r="AH214" s="299"/>
      <c r="AI214" s="299"/>
      <c r="AJ214" s="299"/>
      <c r="AK214" s="299"/>
      <c r="AL214" s="299"/>
      <c r="AM214" s="299"/>
      <c r="AN214" s="299"/>
      <c r="AO214" s="299"/>
      <c r="AP214" s="299"/>
      <c r="AQ214" s="299"/>
      <c r="AR214" s="299"/>
      <c r="AS214" s="299"/>
      <c r="AT214" s="299"/>
      <c r="AU214" s="299"/>
      <c r="AV214" s="299"/>
      <c r="AW214" s="299"/>
      <c r="AX214" s="299"/>
      <c r="AY214" s="299"/>
      <c r="AZ214" s="299"/>
      <c r="BA214" s="299"/>
      <c r="BB214" s="299"/>
      <c r="BC214" s="299"/>
      <c r="BD214" s="299"/>
      <c r="BE214" s="299"/>
      <c r="BF214" s="299"/>
      <c r="BG214" s="299"/>
      <c r="BH214" s="299"/>
      <c r="BI214" s="299"/>
      <c r="BJ214" s="299"/>
      <c r="BK214" s="299"/>
      <c r="BL214" s="299"/>
      <c r="BM214" s="299"/>
      <c r="BN214" s="299"/>
      <c r="BO214" s="299"/>
      <c r="BP214" s="299"/>
      <c r="BQ214" s="299"/>
      <c r="BR214" s="299"/>
      <c r="BS214" s="299"/>
      <c r="BT214" s="299"/>
      <c r="BU214" s="299"/>
      <c r="BV214" s="299"/>
      <c r="BW214" s="299"/>
      <c r="BX214" s="299"/>
      <c r="BY214" s="299"/>
      <c r="BZ214" s="299"/>
      <c r="CA214" s="299"/>
      <c r="CB214" s="299"/>
      <c r="CC214" s="299"/>
      <c r="CD214" s="299"/>
      <c r="CE214" s="299"/>
      <c r="CF214" s="299"/>
      <c r="CG214" s="299"/>
      <c r="CH214" s="299"/>
      <c r="CI214" s="299"/>
      <c r="CJ214" s="299"/>
      <c r="CK214" s="299"/>
      <c r="CL214" s="299"/>
      <c r="CM214" s="299"/>
      <c r="CN214" s="299"/>
      <c r="CO214" s="299"/>
      <c r="CP214" s="299"/>
      <c r="CQ214" s="299"/>
      <c r="CR214" s="299"/>
      <c r="CS214" s="299"/>
      <c r="CT214" s="299"/>
      <c r="CU214" s="299"/>
      <c r="CV214" s="299"/>
      <c r="CW214" s="299"/>
      <c r="CX214" s="299"/>
      <c r="CY214" s="299"/>
      <c r="CZ214" s="299"/>
      <c r="DA214" s="299"/>
      <c r="DB214" s="299"/>
      <c r="DC214" s="299"/>
      <c r="DD214" s="299"/>
      <c r="DE214" s="299"/>
      <c r="DF214" s="299"/>
      <c r="DG214" s="299"/>
      <c r="DH214" s="299"/>
      <c r="DI214" s="299"/>
      <c r="DJ214" s="299"/>
      <c r="DK214" s="299"/>
      <c r="DL214" s="299"/>
      <c r="DM214" s="299"/>
      <c r="DN214" s="299"/>
      <c r="DO214" s="299"/>
      <c r="DP214" s="299"/>
      <c r="DQ214" s="299"/>
      <c r="DR214" s="299"/>
      <c r="DS214" s="299"/>
      <c r="DT214" s="299"/>
      <c r="DU214" s="299"/>
      <c r="DV214" s="299"/>
      <c r="DW214" s="299"/>
      <c r="DX214" s="299"/>
      <c r="DY214" s="299"/>
      <c r="DZ214" s="299"/>
      <c r="EA214" s="299"/>
      <c r="EB214" s="299"/>
      <c r="EC214" s="299"/>
      <c r="ED214" s="299"/>
      <c r="EE214" s="299"/>
      <c r="EF214" s="299"/>
      <c r="EG214" s="299"/>
      <c r="EH214" s="299"/>
      <c r="EI214" s="299"/>
      <c r="EJ214" s="299"/>
      <c r="EK214" s="299"/>
      <c r="EL214" s="299"/>
      <c r="EM214" s="299"/>
      <c r="EN214" s="299"/>
      <c r="EO214" s="299"/>
      <c r="EP214" s="299"/>
      <c r="EQ214" s="299"/>
      <c r="ER214" s="299"/>
      <c r="ES214" s="299"/>
      <c r="ET214" s="299"/>
      <c r="EU214" s="299"/>
      <c r="EV214" s="299"/>
      <c r="EW214" s="299"/>
      <c r="EX214" s="299"/>
      <c r="EY214" s="299"/>
      <c r="EZ214" s="299"/>
      <c r="FA214" s="299"/>
      <c r="FB214" s="299"/>
      <c r="FC214" s="299"/>
      <c r="FD214" s="299"/>
      <c r="FE214" s="299"/>
      <c r="FF214" s="299"/>
      <c r="FG214" s="299"/>
      <c r="FH214" s="299"/>
      <c r="FI214" s="299"/>
      <c r="FJ214" s="299"/>
    </row>
    <row r="215" spans="1:167" s="43" customFormat="1" ht="14.1" customHeight="1">
      <c r="A215" s="248" t="s">
        <v>867</v>
      </c>
      <c r="B215" s="248"/>
      <c r="C215" s="248"/>
      <c r="D215" s="39"/>
      <c r="E215" s="345"/>
      <c r="F215" s="299"/>
      <c r="G215" s="299"/>
      <c r="H215" s="299"/>
      <c r="I215" s="299"/>
      <c r="J215" s="299"/>
      <c r="K215" s="299"/>
      <c r="L215" s="299"/>
      <c r="M215" s="299"/>
      <c r="N215" s="299"/>
      <c r="O215" s="299"/>
      <c r="P215" s="299"/>
      <c r="Q215" s="299"/>
      <c r="R215" s="299"/>
      <c r="S215" s="299"/>
      <c r="T215" s="299"/>
      <c r="U215" s="299"/>
      <c r="V215" s="299"/>
      <c r="W215" s="299"/>
      <c r="X215" s="299"/>
      <c r="Y215" s="299"/>
      <c r="Z215" s="299"/>
      <c r="AA215" s="299"/>
      <c r="AB215" s="299"/>
      <c r="AC215" s="299"/>
      <c r="AD215" s="299"/>
      <c r="AE215" s="299"/>
      <c r="AF215" s="299"/>
      <c r="AG215" s="299"/>
      <c r="AH215" s="299"/>
      <c r="AI215" s="299"/>
      <c r="AJ215" s="299"/>
      <c r="AK215" s="299"/>
      <c r="AL215" s="299"/>
      <c r="AM215" s="299"/>
      <c r="AN215" s="299"/>
      <c r="AO215" s="299"/>
      <c r="AP215" s="299"/>
      <c r="AQ215" s="299"/>
      <c r="AR215" s="299"/>
      <c r="AS215" s="299"/>
      <c r="AT215" s="299"/>
      <c r="AU215" s="299"/>
      <c r="AV215" s="299"/>
      <c r="AW215" s="299"/>
      <c r="AX215" s="299"/>
      <c r="AY215" s="299"/>
      <c r="AZ215" s="299"/>
      <c r="BA215" s="299"/>
      <c r="BB215" s="299"/>
      <c r="BC215" s="299"/>
      <c r="BD215" s="299"/>
      <c r="BE215" s="299"/>
      <c r="BF215" s="299"/>
      <c r="BG215" s="299"/>
      <c r="BH215" s="299"/>
      <c r="BI215" s="299"/>
      <c r="BJ215" s="299"/>
      <c r="BK215" s="299"/>
      <c r="BL215" s="299"/>
      <c r="BM215" s="299"/>
      <c r="BN215" s="299"/>
      <c r="BO215" s="299"/>
      <c r="BP215" s="299"/>
      <c r="BQ215" s="299"/>
      <c r="BR215" s="299"/>
      <c r="BS215" s="299"/>
      <c r="BT215" s="299"/>
      <c r="BU215" s="299"/>
      <c r="BV215" s="299"/>
      <c r="BW215" s="299"/>
      <c r="BX215" s="299"/>
      <c r="BY215" s="299"/>
      <c r="BZ215" s="299"/>
      <c r="CA215" s="299"/>
      <c r="CB215" s="299"/>
      <c r="CC215" s="299"/>
      <c r="CD215" s="299"/>
      <c r="CE215" s="299"/>
      <c r="CF215" s="299"/>
      <c r="CG215" s="299"/>
      <c r="CH215" s="299"/>
      <c r="CI215" s="299"/>
      <c r="CJ215" s="299"/>
      <c r="CK215" s="299"/>
      <c r="CL215" s="299"/>
      <c r="CM215" s="299"/>
      <c r="CN215" s="299"/>
      <c r="CO215" s="299"/>
      <c r="CP215" s="299"/>
      <c r="CQ215" s="299"/>
      <c r="CR215" s="299"/>
      <c r="CS215" s="299"/>
      <c r="CT215" s="299"/>
      <c r="CU215" s="299"/>
      <c r="CV215" s="299"/>
      <c r="CW215" s="299"/>
      <c r="CX215" s="299"/>
      <c r="CY215" s="299"/>
      <c r="CZ215" s="299"/>
      <c r="DA215" s="299"/>
      <c r="DB215" s="299"/>
      <c r="DC215" s="299"/>
      <c r="DD215" s="299"/>
      <c r="DE215" s="299"/>
      <c r="DF215" s="299"/>
      <c r="DG215" s="299"/>
      <c r="DH215" s="299"/>
      <c r="DI215" s="299"/>
      <c r="DJ215" s="299"/>
      <c r="DK215" s="299"/>
      <c r="DL215" s="299"/>
      <c r="DM215" s="299"/>
      <c r="DN215" s="299"/>
      <c r="DO215" s="299"/>
      <c r="DP215" s="299"/>
      <c r="DQ215" s="299"/>
      <c r="DR215" s="299"/>
      <c r="DS215" s="299"/>
      <c r="DT215" s="299"/>
      <c r="DU215" s="299"/>
      <c r="DV215" s="299"/>
      <c r="DW215" s="299"/>
      <c r="DX215" s="299"/>
      <c r="DY215" s="299"/>
      <c r="DZ215" s="299"/>
      <c r="EA215" s="299"/>
      <c r="EB215" s="299"/>
      <c r="EC215" s="299"/>
      <c r="ED215" s="299"/>
      <c r="EE215" s="299"/>
      <c r="EF215" s="299"/>
      <c r="EG215" s="299"/>
      <c r="EH215" s="299"/>
      <c r="EI215" s="299"/>
      <c r="EJ215" s="299"/>
      <c r="EK215" s="299"/>
      <c r="EL215" s="299"/>
      <c r="EM215" s="299"/>
      <c r="EN215" s="299"/>
      <c r="EO215" s="299"/>
      <c r="EP215" s="299"/>
      <c r="EQ215" s="299"/>
      <c r="ER215" s="299"/>
      <c r="ES215" s="299"/>
      <c r="ET215" s="299"/>
      <c r="EU215" s="299"/>
      <c r="EV215" s="299"/>
      <c r="EW215" s="299"/>
      <c r="EX215" s="299"/>
      <c r="EY215" s="299"/>
      <c r="EZ215" s="299"/>
      <c r="FA215" s="299"/>
      <c r="FB215" s="299"/>
      <c r="FC215" s="299"/>
      <c r="FD215" s="299"/>
      <c r="FE215" s="299"/>
      <c r="FF215" s="299"/>
      <c r="FG215" s="299"/>
      <c r="FH215" s="299"/>
      <c r="FI215" s="299"/>
      <c r="FJ215" s="299"/>
      <c r="FK215" s="346"/>
    </row>
    <row r="216" spans="1:167" s="43" customFormat="1" ht="14.1" customHeight="1">
      <c r="A216" s="38"/>
      <c r="B216" s="38"/>
      <c r="D216" s="39"/>
      <c r="E216" s="299"/>
      <c r="F216" s="299"/>
      <c r="G216" s="299"/>
      <c r="H216" s="299"/>
      <c r="I216" s="299"/>
      <c r="J216" s="299"/>
      <c r="K216" s="299"/>
      <c r="L216" s="299"/>
      <c r="M216" s="299"/>
      <c r="N216" s="299"/>
      <c r="O216" s="299"/>
      <c r="P216" s="299"/>
      <c r="Q216" s="299"/>
      <c r="R216" s="299"/>
      <c r="S216" s="299"/>
      <c r="T216" s="299"/>
      <c r="U216" s="299"/>
      <c r="V216" s="299"/>
      <c r="W216" s="299"/>
      <c r="X216" s="299"/>
      <c r="Y216" s="299"/>
      <c r="Z216" s="299"/>
      <c r="AA216" s="299"/>
      <c r="AB216" s="299"/>
      <c r="AC216" s="299"/>
      <c r="AD216" s="299"/>
      <c r="AE216" s="299"/>
      <c r="AF216" s="299"/>
      <c r="AG216" s="299"/>
      <c r="AH216" s="299"/>
      <c r="AI216" s="299"/>
      <c r="AJ216" s="299"/>
      <c r="AK216" s="299"/>
      <c r="AL216" s="299"/>
      <c r="AM216" s="299"/>
      <c r="AN216" s="299"/>
      <c r="AO216" s="299"/>
      <c r="AP216" s="299"/>
      <c r="AQ216" s="299"/>
      <c r="AR216" s="299"/>
      <c r="AS216" s="299"/>
      <c r="AT216" s="299"/>
      <c r="AU216" s="299"/>
      <c r="AV216" s="299"/>
      <c r="AW216" s="299"/>
      <c r="AX216" s="299"/>
      <c r="AY216" s="299"/>
      <c r="AZ216" s="299"/>
      <c r="BA216" s="299"/>
      <c r="BB216" s="299"/>
      <c r="BC216" s="299"/>
      <c r="BD216" s="299"/>
      <c r="BE216" s="299"/>
      <c r="BF216" s="299"/>
      <c r="BG216" s="299"/>
      <c r="BH216" s="299"/>
      <c r="BI216" s="299"/>
      <c r="BJ216" s="299"/>
      <c r="BK216" s="299"/>
      <c r="BL216" s="299"/>
      <c r="BM216" s="299"/>
      <c r="BN216" s="299"/>
      <c r="BO216" s="299"/>
      <c r="BP216" s="299"/>
      <c r="BQ216" s="299"/>
      <c r="BR216" s="299"/>
      <c r="BS216" s="299"/>
      <c r="BT216" s="299"/>
      <c r="BU216" s="299"/>
      <c r="BV216" s="299"/>
      <c r="BW216" s="299"/>
      <c r="BX216" s="299"/>
      <c r="BY216" s="299"/>
      <c r="BZ216" s="299"/>
      <c r="CA216" s="299"/>
      <c r="CB216" s="299"/>
      <c r="CC216" s="299"/>
      <c r="CD216" s="299"/>
      <c r="CE216" s="299"/>
      <c r="CF216" s="299"/>
      <c r="CG216" s="299"/>
      <c r="CH216" s="299"/>
      <c r="CI216" s="299"/>
      <c r="CJ216" s="299"/>
      <c r="CK216" s="299"/>
      <c r="CL216" s="299"/>
      <c r="CM216" s="299"/>
      <c r="CN216" s="299"/>
      <c r="CO216" s="299"/>
      <c r="CP216" s="299"/>
      <c r="CQ216" s="299"/>
      <c r="CR216" s="299"/>
      <c r="CS216" s="299"/>
      <c r="CT216" s="299"/>
      <c r="CU216" s="299"/>
      <c r="CV216" s="299"/>
      <c r="CW216" s="299"/>
      <c r="CX216" s="299"/>
      <c r="CY216" s="299"/>
      <c r="CZ216" s="299"/>
      <c r="DA216" s="299"/>
      <c r="DB216" s="299"/>
      <c r="DC216" s="299"/>
      <c r="DD216" s="299"/>
      <c r="DE216" s="299"/>
      <c r="DF216" s="299"/>
      <c r="DG216" s="299"/>
      <c r="DH216" s="299"/>
      <c r="DI216" s="299"/>
      <c r="DJ216" s="299"/>
      <c r="DK216" s="299"/>
      <c r="DL216" s="299"/>
      <c r="DM216" s="299"/>
      <c r="DN216" s="299"/>
      <c r="DO216" s="299"/>
      <c r="DP216" s="299"/>
      <c r="DQ216" s="299"/>
      <c r="DR216" s="299"/>
      <c r="DS216" s="299"/>
      <c r="DT216" s="299"/>
      <c r="DU216" s="299"/>
      <c r="DV216" s="299"/>
      <c r="DW216" s="299"/>
      <c r="DX216" s="299"/>
      <c r="DY216" s="299"/>
      <c r="DZ216" s="299"/>
      <c r="EA216" s="299"/>
      <c r="EB216" s="299"/>
      <c r="EC216" s="299"/>
      <c r="ED216" s="299"/>
      <c r="EE216" s="299"/>
      <c r="EF216" s="299"/>
      <c r="EG216" s="299"/>
      <c r="EH216" s="299"/>
      <c r="EI216" s="299"/>
      <c r="EJ216" s="299"/>
      <c r="EK216" s="299"/>
      <c r="EL216" s="299"/>
      <c r="EM216" s="299"/>
      <c r="EN216" s="299"/>
      <c r="EO216" s="299"/>
      <c r="EP216" s="299"/>
      <c r="EQ216" s="299"/>
      <c r="ER216" s="299"/>
      <c r="ES216" s="299"/>
      <c r="ET216" s="299"/>
      <c r="EU216" s="299"/>
      <c r="EV216" s="299"/>
      <c r="EW216" s="299"/>
      <c r="EX216" s="299"/>
      <c r="EY216" s="299"/>
      <c r="EZ216" s="299"/>
      <c r="FA216" s="299"/>
      <c r="FB216" s="299"/>
      <c r="FC216" s="299"/>
      <c r="FD216" s="299"/>
      <c r="FE216" s="299"/>
      <c r="FF216" s="299"/>
      <c r="FG216" s="299"/>
      <c r="FH216" s="299"/>
      <c r="FI216" s="299"/>
      <c r="FJ216" s="299"/>
    </row>
    <row r="217" spans="1:167" s="43" customFormat="1" ht="14.1" customHeight="1">
      <c r="A217" s="38"/>
      <c r="B217" s="1043" t="s">
        <v>900</v>
      </c>
      <c r="D217" s="39"/>
      <c r="E217" s="299"/>
      <c r="F217" s="299"/>
      <c r="G217" s="299"/>
      <c r="H217" s="299"/>
      <c r="I217" s="299"/>
      <c r="J217" s="299"/>
      <c r="K217" s="299"/>
      <c r="L217" s="299"/>
      <c r="M217" s="299"/>
      <c r="N217" s="299"/>
      <c r="O217" s="299"/>
      <c r="P217" s="299"/>
      <c r="Q217" s="299"/>
      <c r="R217" s="299"/>
      <c r="S217" s="299"/>
      <c r="T217" s="299"/>
      <c r="U217" s="299"/>
      <c r="V217" s="299"/>
      <c r="W217" s="299"/>
      <c r="X217" s="299"/>
      <c r="Y217" s="299"/>
      <c r="Z217" s="299"/>
      <c r="AA217" s="299"/>
      <c r="AB217" s="299"/>
      <c r="AC217" s="299"/>
      <c r="AD217" s="299"/>
      <c r="AE217" s="299"/>
      <c r="AF217" s="299"/>
      <c r="AG217" s="299"/>
      <c r="AH217" s="299"/>
      <c r="AI217" s="299"/>
      <c r="AJ217" s="299"/>
      <c r="AK217" s="299"/>
      <c r="AL217" s="299"/>
      <c r="AM217" s="299"/>
      <c r="AN217" s="299"/>
      <c r="AO217" s="299"/>
      <c r="AP217" s="299"/>
      <c r="AQ217" s="299"/>
      <c r="AR217" s="299"/>
      <c r="AS217" s="299"/>
      <c r="AT217" s="299"/>
      <c r="AU217" s="299"/>
      <c r="AV217" s="299"/>
      <c r="AW217" s="299"/>
      <c r="AX217" s="299"/>
      <c r="AY217" s="299"/>
      <c r="AZ217" s="299"/>
      <c r="BA217" s="299"/>
      <c r="BB217" s="299"/>
      <c r="BC217" s="299"/>
      <c r="BD217" s="299"/>
      <c r="BE217" s="299"/>
      <c r="BF217" s="299"/>
      <c r="BG217" s="299"/>
      <c r="BH217" s="299"/>
      <c r="BI217" s="299"/>
      <c r="BJ217" s="299"/>
      <c r="BK217" s="299"/>
      <c r="BL217" s="299"/>
      <c r="BM217" s="299"/>
      <c r="BN217" s="299"/>
      <c r="BO217" s="299"/>
      <c r="BP217" s="299"/>
      <c r="BQ217" s="299"/>
      <c r="BR217" s="299"/>
      <c r="BS217" s="299"/>
      <c r="BT217" s="299"/>
      <c r="BU217" s="299"/>
      <c r="BV217" s="299"/>
      <c r="BW217" s="299"/>
      <c r="BX217" s="299"/>
      <c r="BY217" s="299"/>
      <c r="BZ217" s="299"/>
      <c r="CA217" s="299"/>
      <c r="CB217" s="299"/>
      <c r="CC217" s="299"/>
      <c r="CD217" s="299"/>
      <c r="CE217" s="299"/>
      <c r="CF217" s="299"/>
      <c r="CG217" s="299"/>
      <c r="CH217" s="299"/>
      <c r="CI217" s="299"/>
      <c r="CJ217" s="299"/>
      <c r="CK217" s="299"/>
      <c r="CL217" s="299"/>
      <c r="CM217" s="299"/>
      <c r="CN217" s="299"/>
      <c r="CO217" s="299"/>
      <c r="CP217" s="299"/>
      <c r="CQ217" s="299"/>
      <c r="CR217" s="299"/>
      <c r="CS217" s="299"/>
      <c r="CT217" s="299"/>
      <c r="CU217" s="299"/>
      <c r="CV217" s="299"/>
      <c r="CW217" s="299"/>
      <c r="CX217" s="299"/>
      <c r="CY217" s="299"/>
      <c r="CZ217" s="299"/>
      <c r="DA217" s="299"/>
      <c r="DB217" s="299"/>
      <c r="DC217" s="299"/>
      <c r="DD217" s="299"/>
      <c r="DE217" s="299"/>
      <c r="DF217" s="299"/>
      <c r="DG217" s="299"/>
      <c r="DH217" s="299"/>
      <c r="DI217" s="299"/>
      <c r="DJ217" s="299"/>
      <c r="DK217" s="299"/>
      <c r="DL217" s="299"/>
      <c r="DM217" s="299"/>
      <c r="DN217" s="299"/>
      <c r="DO217" s="299"/>
      <c r="DP217" s="299"/>
      <c r="DQ217" s="299"/>
      <c r="DR217" s="299"/>
      <c r="DS217" s="299"/>
      <c r="DT217" s="299"/>
      <c r="DU217" s="299"/>
      <c r="DV217" s="299"/>
      <c r="DW217" s="299"/>
      <c r="DX217" s="299"/>
      <c r="DY217" s="299"/>
      <c r="DZ217" s="299"/>
      <c r="EA217" s="299"/>
      <c r="EB217" s="299"/>
      <c r="EC217" s="299"/>
      <c r="ED217" s="299"/>
      <c r="EE217" s="299"/>
      <c r="EF217" s="299"/>
      <c r="EG217" s="299"/>
      <c r="EH217" s="299"/>
      <c r="EI217" s="299"/>
      <c r="EJ217" s="299"/>
      <c r="EK217" s="299"/>
      <c r="EL217" s="299"/>
      <c r="EM217" s="299"/>
      <c r="EN217" s="299"/>
      <c r="EO217" s="299"/>
      <c r="EP217" s="299"/>
      <c r="EQ217" s="299"/>
      <c r="ER217" s="299"/>
      <c r="ES217" s="299"/>
      <c r="ET217" s="299"/>
      <c r="EU217" s="299"/>
      <c r="EV217" s="299"/>
      <c r="EW217" s="299"/>
      <c r="EX217" s="299"/>
      <c r="EY217" s="299"/>
      <c r="EZ217" s="299"/>
      <c r="FA217" s="299"/>
      <c r="FB217" s="299"/>
      <c r="FC217" s="299"/>
      <c r="FD217" s="299"/>
      <c r="FE217" s="299"/>
      <c r="FF217" s="299"/>
      <c r="FG217" s="299"/>
      <c r="FH217" s="299"/>
      <c r="FI217" s="299"/>
      <c r="FJ217" s="299"/>
    </row>
    <row r="218" spans="1:167" s="43" customFormat="1" ht="14.1" customHeight="1">
      <c r="A218" s="38"/>
      <c r="B218" s="38"/>
      <c r="D218" s="39"/>
      <c r="E218" s="299"/>
      <c r="F218" s="299"/>
      <c r="G218" s="299"/>
      <c r="H218" s="299"/>
      <c r="I218" s="299"/>
      <c r="J218" s="299"/>
      <c r="K218" s="299"/>
      <c r="L218" s="299"/>
      <c r="M218" s="299"/>
      <c r="N218" s="299"/>
      <c r="O218" s="299"/>
      <c r="P218" s="299"/>
      <c r="Q218" s="299"/>
      <c r="R218" s="299"/>
      <c r="S218" s="299"/>
      <c r="T218" s="299"/>
      <c r="U218" s="299"/>
      <c r="V218" s="299"/>
      <c r="W218" s="299"/>
      <c r="X218" s="299"/>
      <c r="Y218" s="299"/>
      <c r="Z218" s="299"/>
      <c r="AA218" s="299"/>
      <c r="AB218" s="299"/>
      <c r="AC218" s="299"/>
      <c r="AD218" s="299"/>
      <c r="AE218" s="299"/>
      <c r="AF218" s="299"/>
      <c r="AG218" s="299"/>
      <c r="AH218" s="299"/>
      <c r="AI218" s="299"/>
      <c r="AJ218" s="299"/>
      <c r="AK218" s="299"/>
      <c r="AL218" s="299"/>
      <c r="AM218" s="299"/>
      <c r="AN218" s="299"/>
      <c r="AO218" s="299"/>
      <c r="AP218" s="299"/>
      <c r="AQ218" s="299"/>
      <c r="AR218" s="299"/>
      <c r="AS218" s="299"/>
      <c r="AT218" s="299"/>
      <c r="AU218" s="299"/>
      <c r="AV218" s="299"/>
      <c r="AW218" s="299"/>
      <c r="AX218" s="299"/>
      <c r="AY218" s="299"/>
      <c r="AZ218" s="299"/>
      <c r="BA218" s="299"/>
      <c r="BB218" s="299"/>
      <c r="BC218" s="299"/>
      <c r="BD218" s="299"/>
      <c r="BE218" s="299"/>
      <c r="BF218" s="299"/>
      <c r="BG218" s="299"/>
      <c r="BH218" s="299"/>
      <c r="BI218" s="299"/>
      <c r="BJ218" s="299"/>
      <c r="BK218" s="299"/>
      <c r="BL218" s="299"/>
      <c r="BM218" s="299"/>
      <c r="BN218" s="299"/>
      <c r="BO218" s="299"/>
      <c r="BP218" s="299"/>
      <c r="BQ218" s="299"/>
      <c r="BR218" s="299"/>
      <c r="BS218" s="299"/>
      <c r="BT218" s="299"/>
      <c r="BU218" s="299"/>
      <c r="BV218" s="299"/>
      <c r="BW218" s="299"/>
      <c r="BX218" s="299"/>
      <c r="BY218" s="299"/>
      <c r="BZ218" s="299"/>
      <c r="CA218" s="299"/>
      <c r="CB218" s="299"/>
      <c r="CC218" s="299"/>
      <c r="CD218" s="299"/>
      <c r="CE218" s="299"/>
      <c r="CF218" s="299"/>
      <c r="CG218" s="299"/>
      <c r="CH218" s="299"/>
      <c r="CI218" s="299"/>
      <c r="CJ218" s="299"/>
      <c r="CK218" s="299"/>
      <c r="CL218" s="299"/>
      <c r="CM218" s="299"/>
      <c r="CN218" s="299"/>
      <c r="CO218" s="299"/>
      <c r="CP218" s="299"/>
      <c r="CQ218" s="299"/>
      <c r="CR218" s="299"/>
      <c r="CS218" s="299"/>
      <c r="CT218" s="299"/>
      <c r="CU218" s="299"/>
      <c r="CV218" s="299"/>
      <c r="CW218" s="299"/>
      <c r="CX218" s="299"/>
      <c r="CY218" s="299"/>
      <c r="CZ218" s="299"/>
      <c r="DA218" s="299"/>
      <c r="DB218" s="299"/>
      <c r="DC218" s="299"/>
      <c r="DD218" s="299"/>
      <c r="DE218" s="299"/>
      <c r="DF218" s="299"/>
      <c r="DG218" s="299"/>
      <c r="DH218" s="299"/>
      <c r="DI218" s="299"/>
      <c r="DJ218" s="299"/>
      <c r="DK218" s="299"/>
      <c r="DL218" s="299"/>
      <c r="DM218" s="299"/>
      <c r="DN218" s="299"/>
      <c r="DO218" s="299"/>
      <c r="DP218" s="299"/>
      <c r="DQ218" s="299"/>
      <c r="DR218" s="299"/>
      <c r="DS218" s="299"/>
      <c r="DT218" s="299"/>
      <c r="DU218" s="299"/>
      <c r="DV218" s="299"/>
      <c r="DW218" s="299"/>
      <c r="DX218" s="299"/>
      <c r="DY218" s="299"/>
      <c r="DZ218" s="299"/>
      <c r="EA218" s="299"/>
      <c r="EB218" s="299"/>
      <c r="EC218" s="299"/>
      <c r="ED218" s="299"/>
      <c r="EE218" s="299"/>
      <c r="EF218" s="299"/>
      <c r="EG218" s="299"/>
      <c r="EH218" s="299"/>
      <c r="EI218" s="299"/>
      <c r="EJ218" s="299"/>
      <c r="EK218" s="299"/>
      <c r="EL218" s="299"/>
      <c r="EM218" s="299"/>
      <c r="EN218" s="299"/>
      <c r="EO218" s="299"/>
      <c r="EP218" s="299"/>
      <c r="EQ218" s="299"/>
      <c r="ER218" s="299"/>
      <c r="ES218" s="299"/>
      <c r="ET218" s="299"/>
      <c r="EU218" s="299"/>
      <c r="EV218" s="299"/>
      <c r="EW218" s="299"/>
      <c r="EX218" s="299"/>
      <c r="EY218" s="299"/>
      <c r="EZ218" s="299"/>
      <c r="FA218" s="299"/>
      <c r="FB218" s="299"/>
      <c r="FC218" s="299"/>
      <c r="FD218" s="299"/>
      <c r="FE218" s="299"/>
      <c r="FF218" s="299"/>
      <c r="FG218" s="299"/>
      <c r="FH218" s="299"/>
      <c r="FI218" s="299"/>
      <c r="FJ218" s="299"/>
    </row>
    <row r="219" spans="1:167" s="43" customFormat="1" ht="14.1" customHeight="1">
      <c r="A219" s="38"/>
      <c r="B219" s="7" t="s">
        <v>390</v>
      </c>
      <c r="C219" s="348"/>
      <c r="D219" s="39"/>
      <c r="E219" s="352"/>
      <c r="F219" s="299"/>
      <c r="G219" s="299"/>
      <c r="H219" s="299"/>
      <c r="I219" s="299"/>
      <c r="J219" s="299"/>
      <c r="K219" s="299"/>
      <c r="L219" s="299"/>
      <c r="M219" s="299"/>
      <c r="N219" s="299"/>
      <c r="O219" s="299"/>
      <c r="P219" s="299"/>
      <c r="Q219" s="299"/>
      <c r="R219" s="299"/>
      <c r="S219" s="299"/>
      <c r="T219" s="299"/>
      <c r="U219" s="299"/>
      <c r="V219" s="299"/>
      <c r="W219" s="299"/>
      <c r="X219" s="299"/>
      <c r="Y219" s="299"/>
      <c r="Z219" s="299"/>
      <c r="AA219" s="299"/>
      <c r="AB219" s="299"/>
      <c r="AC219" s="299"/>
      <c r="AD219" s="299"/>
      <c r="AE219" s="299"/>
      <c r="AF219" s="299"/>
      <c r="AG219" s="299"/>
      <c r="AH219" s="299"/>
      <c r="AI219" s="299"/>
      <c r="AJ219" s="299"/>
      <c r="AK219" s="299"/>
      <c r="AL219" s="299"/>
      <c r="AM219" s="299"/>
      <c r="AN219" s="299"/>
      <c r="AO219" s="299"/>
      <c r="AP219" s="299"/>
      <c r="AQ219" s="299"/>
      <c r="AR219" s="299"/>
      <c r="AS219" s="299"/>
      <c r="AT219" s="299"/>
      <c r="AU219" s="299"/>
      <c r="AV219" s="299"/>
      <c r="AW219" s="299"/>
      <c r="AX219" s="299"/>
      <c r="AY219" s="299"/>
      <c r="AZ219" s="299"/>
      <c r="BA219" s="299"/>
      <c r="BB219" s="299"/>
      <c r="BC219" s="299"/>
      <c r="BD219" s="299"/>
      <c r="BE219" s="299"/>
      <c r="BF219" s="299"/>
      <c r="BG219" s="299"/>
      <c r="BH219" s="299"/>
      <c r="BI219" s="299"/>
      <c r="BJ219" s="299"/>
      <c r="BK219" s="299"/>
      <c r="BL219" s="299"/>
      <c r="BM219" s="299"/>
      <c r="BN219" s="299"/>
      <c r="BO219" s="299"/>
      <c r="BP219" s="299"/>
      <c r="BQ219" s="299"/>
      <c r="BR219" s="299"/>
      <c r="BS219" s="299"/>
      <c r="BT219" s="299"/>
      <c r="BU219" s="299"/>
      <c r="BV219" s="299"/>
      <c r="BW219" s="299"/>
      <c r="BX219" s="299"/>
      <c r="BY219" s="299"/>
      <c r="BZ219" s="299"/>
      <c r="CA219" s="299"/>
      <c r="CB219" s="299"/>
      <c r="CC219" s="299"/>
      <c r="CD219" s="299"/>
      <c r="CE219" s="299"/>
      <c r="CF219" s="299"/>
      <c r="CG219" s="299"/>
      <c r="CH219" s="299"/>
      <c r="CI219" s="299"/>
      <c r="CJ219" s="299"/>
      <c r="CK219" s="299"/>
      <c r="CL219" s="299"/>
      <c r="CM219" s="299"/>
      <c r="CN219" s="299"/>
      <c r="CO219" s="299"/>
      <c r="CP219" s="299"/>
      <c r="CQ219" s="299"/>
      <c r="CR219" s="299"/>
      <c r="CS219" s="299"/>
      <c r="CT219" s="299"/>
      <c r="CU219" s="299"/>
      <c r="CV219" s="299"/>
      <c r="CW219" s="299"/>
      <c r="CX219" s="299"/>
      <c r="CY219" s="299"/>
      <c r="CZ219" s="299"/>
      <c r="DA219" s="299"/>
      <c r="DB219" s="299"/>
      <c r="DC219" s="299"/>
      <c r="DD219" s="299"/>
      <c r="DE219" s="299"/>
      <c r="DF219" s="299"/>
      <c r="DG219" s="299"/>
      <c r="DH219" s="299"/>
      <c r="DI219" s="299"/>
      <c r="DJ219" s="299"/>
      <c r="DK219" s="299"/>
      <c r="DL219" s="299"/>
      <c r="DM219" s="299"/>
      <c r="DN219" s="299"/>
      <c r="DO219" s="299"/>
      <c r="DP219" s="299"/>
      <c r="DQ219" s="299"/>
      <c r="DR219" s="299"/>
      <c r="DS219" s="299"/>
      <c r="DT219" s="299"/>
      <c r="DU219" s="299"/>
      <c r="DV219" s="299"/>
      <c r="DW219" s="299"/>
      <c r="DX219" s="299"/>
      <c r="DY219" s="299"/>
      <c r="DZ219" s="299"/>
      <c r="EA219" s="299"/>
      <c r="EB219" s="299"/>
      <c r="EC219" s="299"/>
      <c r="ED219" s="299"/>
      <c r="EE219" s="299"/>
      <c r="EF219" s="299"/>
      <c r="EG219" s="299"/>
      <c r="EH219" s="299"/>
      <c r="EI219" s="299"/>
      <c r="EJ219" s="299"/>
      <c r="EK219" s="299"/>
      <c r="EL219" s="299"/>
      <c r="EM219" s="299"/>
      <c r="EN219" s="299"/>
      <c r="EO219" s="299"/>
      <c r="EP219" s="299"/>
      <c r="EQ219" s="299"/>
      <c r="ER219" s="299"/>
      <c r="ES219" s="299"/>
      <c r="ET219" s="299"/>
      <c r="EU219" s="299"/>
      <c r="EV219" s="299"/>
      <c r="EW219" s="299"/>
      <c r="EX219" s="299"/>
      <c r="EY219" s="299"/>
      <c r="EZ219" s="299"/>
      <c r="FA219" s="299"/>
      <c r="FB219" s="299"/>
      <c r="FC219" s="299"/>
      <c r="FD219" s="299"/>
      <c r="FE219" s="299"/>
      <c r="FF219" s="299"/>
      <c r="FG219" s="299"/>
      <c r="FH219" s="299"/>
      <c r="FI219" s="299"/>
      <c r="FJ219" s="299"/>
    </row>
    <row r="220" spans="1:167" s="43" customFormat="1" ht="14.1" customHeight="1">
      <c r="A220" s="38"/>
      <c r="B220" s="38" t="s">
        <v>868</v>
      </c>
      <c r="C220" s="348"/>
      <c r="D220" s="39" t="s">
        <v>97</v>
      </c>
      <c r="E220" s="80"/>
      <c r="F220" s="299"/>
      <c r="G220" s="299"/>
      <c r="H220" s="299">
        <f>'CF(Q)'!H101</f>
        <v>0</v>
      </c>
      <c r="I220" s="299">
        <f>'CF(Q)'!I101</f>
        <v>0</v>
      </c>
      <c r="J220" s="299">
        <f>'CF(Q)'!J101</f>
        <v>0</v>
      </c>
      <c r="K220" s="299">
        <f ca="1">'CF(Q)'!K101</f>
        <v>0</v>
      </c>
      <c r="L220" s="299">
        <f ca="1">'CF(Q)'!L101</f>
        <v>0</v>
      </c>
      <c r="M220" s="299">
        <f ca="1">'CF(Q)'!M101</f>
        <v>0</v>
      </c>
      <c r="N220" s="299">
        <f ca="1">'CF(Q)'!N101</f>
        <v>0</v>
      </c>
      <c r="O220" s="299">
        <f ca="1">'CF(Q)'!O101</f>
        <v>0</v>
      </c>
      <c r="P220" s="299">
        <f ca="1">'CF(Q)'!P101</f>
        <v>0</v>
      </c>
      <c r="Q220" s="299">
        <f ca="1">'CF(Q)'!Q101</f>
        <v>2.5465851649641991E-11</v>
      </c>
      <c r="R220" s="299">
        <f ca="1">'CF(Q)'!R101</f>
        <v>0</v>
      </c>
      <c r="S220" s="299">
        <f ca="1">'CF(Q)'!S101</f>
        <v>0</v>
      </c>
      <c r="T220" s="299">
        <f ca="1">'CF(Q)'!T101</f>
        <v>0</v>
      </c>
      <c r="U220" s="299">
        <f ca="1">'CF(Q)'!U101</f>
        <v>0</v>
      </c>
      <c r="V220" s="299">
        <f ca="1">'CF(Q)'!V101</f>
        <v>0</v>
      </c>
      <c r="W220" s="299">
        <f ca="1">'CF(Q)'!W101</f>
        <v>0</v>
      </c>
      <c r="X220" s="299">
        <f ca="1">'CF(Q)'!X101</f>
        <v>0</v>
      </c>
      <c r="Y220" s="299">
        <f ca="1">'CF(Q)'!Y101</f>
        <v>0</v>
      </c>
      <c r="Z220" s="299">
        <f ca="1">'CF(Q)'!Z101</f>
        <v>0</v>
      </c>
      <c r="AA220" s="299">
        <f ca="1">'CF(Q)'!AA101</f>
        <v>0</v>
      </c>
      <c r="AB220" s="299">
        <f ca="1">'CF(Q)'!AB101</f>
        <v>0</v>
      </c>
      <c r="AC220" s="299">
        <f ca="1">'CF(Q)'!AC101</f>
        <v>0</v>
      </c>
      <c r="AD220" s="299">
        <f ca="1">'CF(Q)'!AD101</f>
        <v>0</v>
      </c>
      <c r="AE220" s="299">
        <f ca="1">'CF(Q)'!AE101</f>
        <v>0</v>
      </c>
      <c r="AF220" s="299">
        <f ca="1">'CF(Q)'!AF101</f>
        <v>0</v>
      </c>
      <c r="AG220" s="299">
        <f ca="1">'CF(Q)'!AG101</f>
        <v>0</v>
      </c>
      <c r="AH220" s="299">
        <f ca="1">'CF(Q)'!AH101</f>
        <v>0</v>
      </c>
      <c r="AI220" s="299">
        <f ca="1">'CF(Q)'!AI101</f>
        <v>0</v>
      </c>
      <c r="AJ220" s="299">
        <f ca="1">'CF(Q)'!AJ101</f>
        <v>0</v>
      </c>
      <c r="AK220" s="299">
        <f ca="1">'CF(Q)'!AK101</f>
        <v>0</v>
      </c>
      <c r="AL220" s="299">
        <f ca="1">'CF(Q)'!AL101</f>
        <v>0</v>
      </c>
      <c r="AM220" s="299">
        <f ca="1">'CF(Q)'!AM101</f>
        <v>0</v>
      </c>
      <c r="AN220" s="299">
        <f ca="1">'CF(Q)'!AN101</f>
        <v>0</v>
      </c>
      <c r="AO220" s="299">
        <f ca="1">'CF(Q)'!AO101</f>
        <v>0</v>
      </c>
      <c r="AP220" s="299">
        <f ca="1">'CF(Q)'!AP101</f>
        <v>0</v>
      </c>
      <c r="AQ220" s="299">
        <f ca="1">'CF(Q)'!AQ101</f>
        <v>0</v>
      </c>
      <c r="AR220" s="299">
        <f ca="1">'CF(Q)'!AR101</f>
        <v>0</v>
      </c>
      <c r="AS220" s="299">
        <f ca="1">'CF(Q)'!AS101</f>
        <v>0</v>
      </c>
      <c r="AT220" s="299">
        <f ca="1">'CF(Q)'!AT101</f>
        <v>0</v>
      </c>
      <c r="AU220" s="299">
        <f ca="1">'CF(Q)'!AU101</f>
        <v>0</v>
      </c>
      <c r="AV220" s="299">
        <f ca="1">'CF(Q)'!AV101</f>
        <v>0</v>
      </c>
      <c r="AW220" s="299">
        <f ca="1">'CF(Q)'!AW101</f>
        <v>0</v>
      </c>
      <c r="AX220" s="299">
        <f ca="1">'CF(Q)'!AX101</f>
        <v>0</v>
      </c>
      <c r="AY220" s="299">
        <f ca="1">'CF(Q)'!AY101</f>
        <v>0</v>
      </c>
      <c r="AZ220" s="299">
        <f ca="1">'CF(Q)'!AZ101</f>
        <v>0</v>
      </c>
      <c r="BA220" s="299">
        <f ca="1">'CF(Q)'!BA101</f>
        <v>0</v>
      </c>
      <c r="BB220" s="299">
        <f ca="1">'CF(Q)'!BB101</f>
        <v>0</v>
      </c>
      <c r="BC220" s="299">
        <f ca="1">'CF(Q)'!BC101</f>
        <v>0</v>
      </c>
      <c r="BD220" s="299">
        <f ca="1">'CF(Q)'!BD101</f>
        <v>0</v>
      </c>
      <c r="BE220" s="299">
        <f ca="1">'CF(Q)'!BE101</f>
        <v>0</v>
      </c>
      <c r="BF220" s="299">
        <f ca="1">'CF(Q)'!BF101</f>
        <v>0</v>
      </c>
      <c r="BG220" s="299">
        <f ca="1">'CF(Q)'!BG101</f>
        <v>0</v>
      </c>
      <c r="BH220" s="299">
        <f ca="1">'CF(Q)'!BH101</f>
        <v>0</v>
      </c>
      <c r="BI220" s="299">
        <f ca="1">'CF(Q)'!BI101</f>
        <v>0</v>
      </c>
      <c r="BJ220" s="299">
        <f ca="1">'CF(Q)'!BJ101</f>
        <v>0</v>
      </c>
      <c r="BK220" s="299">
        <f ca="1">'CF(Q)'!BK101</f>
        <v>0</v>
      </c>
      <c r="BL220" s="299">
        <f ca="1">'CF(Q)'!BL101</f>
        <v>0</v>
      </c>
      <c r="BM220" s="299">
        <f ca="1">'CF(Q)'!BM101</f>
        <v>0</v>
      </c>
      <c r="BN220" s="299">
        <f ca="1">'CF(Q)'!BN101</f>
        <v>0</v>
      </c>
      <c r="BO220" s="299">
        <f ca="1">'CF(Q)'!BO101</f>
        <v>0</v>
      </c>
      <c r="BP220" s="299">
        <f ca="1">'CF(Q)'!BP101</f>
        <v>0</v>
      </c>
      <c r="BQ220" s="299">
        <f ca="1">'CF(Q)'!BQ101</f>
        <v>0</v>
      </c>
      <c r="BR220" s="299">
        <f ca="1">'CF(Q)'!BR101</f>
        <v>0</v>
      </c>
      <c r="BS220" s="299">
        <f ca="1">'CF(Q)'!BS101</f>
        <v>0</v>
      </c>
      <c r="BT220" s="299">
        <f ca="1">'CF(Q)'!BT101</f>
        <v>0</v>
      </c>
      <c r="BU220" s="299">
        <f ca="1">'CF(Q)'!BU101</f>
        <v>0</v>
      </c>
      <c r="BV220" s="299">
        <f ca="1">'CF(Q)'!BV101</f>
        <v>0</v>
      </c>
      <c r="BW220" s="299">
        <f ca="1">'CF(Q)'!BW101</f>
        <v>0</v>
      </c>
      <c r="BX220" s="299">
        <f ca="1">'CF(Q)'!BX101</f>
        <v>0</v>
      </c>
      <c r="BY220" s="299">
        <f ca="1">'CF(Q)'!BY101</f>
        <v>0</v>
      </c>
      <c r="BZ220" s="299">
        <f ca="1">'CF(Q)'!BZ101</f>
        <v>0</v>
      </c>
      <c r="CA220" s="299">
        <f ca="1">'CF(Q)'!CA101</f>
        <v>0</v>
      </c>
      <c r="CB220" s="299">
        <f ca="1">'CF(Q)'!CB101</f>
        <v>0</v>
      </c>
      <c r="CC220" s="299">
        <f ca="1">'CF(Q)'!CC101</f>
        <v>0</v>
      </c>
      <c r="CD220" s="299">
        <f ca="1">'CF(Q)'!CD101</f>
        <v>0</v>
      </c>
      <c r="CE220" s="299">
        <f ca="1">'CF(Q)'!CE101</f>
        <v>0</v>
      </c>
      <c r="CF220" s="299">
        <f ca="1">'CF(Q)'!CF101</f>
        <v>0</v>
      </c>
      <c r="CG220" s="299">
        <f ca="1">'CF(Q)'!CG101</f>
        <v>0</v>
      </c>
      <c r="CH220" s="299">
        <f ca="1">'CF(Q)'!CH101</f>
        <v>0</v>
      </c>
      <c r="CI220" s="299">
        <f ca="1">'CF(Q)'!CI101</f>
        <v>0</v>
      </c>
      <c r="CJ220" s="299">
        <f ca="1">'CF(Q)'!CJ101</f>
        <v>0</v>
      </c>
      <c r="CK220" s="299">
        <f ca="1">'CF(Q)'!CK101</f>
        <v>0</v>
      </c>
      <c r="CL220" s="299">
        <f ca="1">'CF(Q)'!CL101</f>
        <v>0</v>
      </c>
      <c r="CM220" s="299">
        <f ca="1">'CF(Q)'!CM101</f>
        <v>0</v>
      </c>
      <c r="CN220" s="299">
        <f ca="1">'CF(Q)'!CN101</f>
        <v>0</v>
      </c>
      <c r="CO220" s="299">
        <f ca="1">'CF(Q)'!CO101</f>
        <v>0</v>
      </c>
      <c r="CP220" s="299">
        <f ca="1">'CF(Q)'!CP101</f>
        <v>0</v>
      </c>
      <c r="CQ220" s="299">
        <f ca="1">'CF(Q)'!CQ101</f>
        <v>0</v>
      </c>
      <c r="CR220" s="299">
        <f ca="1">'CF(Q)'!CR101</f>
        <v>0</v>
      </c>
      <c r="CS220" s="299">
        <f ca="1">'CF(Q)'!CS101</f>
        <v>0</v>
      </c>
      <c r="CT220" s="299">
        <f ca="1">'CF(Q)'!CT101</f>
        <v>0</v>
      </c>
      <c r="CU220" s="299">
        <f ca="1">'CF(Q)'!CU101</f>
        <v>0</v>
      </c>
      <c r="CV220" s="299">
        <f ca="1">'CF(Q)'!CV101</f>
        <v>0</v>
      </c>
      <c r="CW220" s="299">
        <f ca="1">'CF(Q)'!CW101</f>
        <v>0</v>
      </c>
      <c r="CX220" s="299">
        <f ca="1">'CF(Q)'!CX101</f>
        <v>0</v>
      </c>
      <c r="CY220" s="299">
        <f ca="1">'CF(Q)'!CY101</f>
        <v>0</v>
      </c>
      <c r="CZ220" s="299">
        <f ca="1">'CF(Q)'!CZ101</f>
        <v>0</v>
      </c>
      <c r="DA220" s="299">
        <f ca="1">'CF(Q)'!DA101</f>
        <v>0</v>
      </c>
      <c r="DB220" s="299">
        <f ca="1">'CF(Q)'!DB101</f>
        <v>0</v>
      </c>
      <c r="DC220" s="299">
        <f ca="1">'CF(Q)'!DC101</f>
        <v>0</v>
      </c>
      <c r="DD220" s="299">
        <f ca="1">'CF(Q)'!DD101</f>
        <v>0</v>
      </c>
      <c r="DE220" s="299">
        <f ca="1">'CF(Q)'!DE101</f>
        <v>0</v>
      </c>
      <c r="DF220" s="299">
        <f ca="1">'CF(Q)'!DF101</f>
        <v>0</v>
      </c>
      <c r="DG220" s="299">
        <f ca="1">'CF(Q)'!DG101</f>
        <v>0</v>
      </c>
      <c r="DH220" s="299">
        <f ca="1">'CF(Q)'!DH101</f>
        <v>0</v>
      </c>
      <c r="DI220" s="299">
        <f ca="1">'CF(Q)'!DI101</f>
        <v>0</v>
      </c>
      <c r="DJ220" s="299">
        <f ca="1">'CF(Q)'!DJ101</f>
        <v>0</v>
      </c>
      <c r="DK220" s="299">
        <f ca="1">'CF(Q)'!DK101</f>
        <v>0</v>
      </c>
      <c r="DL220" s="299">
        <f ca="1">'CF(Q)'!DL101</f>
        <v>0</v>
      </c>
      <c r="DM220" s="299">
        <f ca="1">'CF(Q)'!DM101</f>
        <v>0</v>
      </c>
      <c r="DN220" s="299">
        <f ca="1">'CF(Q)'!DN101</f>
        <v>0</v>
      </c>
      <c r="DO220" s="299">
        <f ca="1">'CF(Q)'!DO101</f>
        <v>0</v>
      </c>
      <c r="DP220" s="299">
        <f ca="1">'CF(Q)'!DP101</f>
        <v>0</v>
      </c>
      <c r="DQ220" s="299">
        <f ca="1">'CF(Q)'!DQ101</f>
        <v>0</v>
      </c>
      <c r="DR220" s="299">
        <f ca="1">'CF(Q)'!DR101</f>
        <v>0</v>
      </c>
      <c r="DS220" s="299">
        <f ca="1">'CF(Q)'!DS101</f>
        <v>0</v>
      </c>
      <c r="DT220" s="299">
        <f ca="1">'CF(Q)'!DT101</f>
        <v>0</v>
      </c>
      <c r="DU220" s="299">
        <f ca="1">'CF(Q)'!DU101</f>
        <v>0</v>
      </c>
      <c r="DV220" s="299">
        <f ca="1">'CF(Q)'!DV101</f>
        <v>0</v>
      </c>
      <c r="DW220" s="299">
        <f ca="1">'CF(Q)'!DW101</f>
        <v>0</v>
      </c>
      <c r="DX220" s="299">
        <f ca="1">'CF(Q)'!DX101</f>
        <v>0</v>
      </c>
      <c r="DY220" s="299">
        <f ca="1">'CF(Q)'!DY101</f>
        <v>0</v>
      </c>
      <c r="DZ220" s="299">
        <f ca="1">'CF(Q)'!DZ101</f>
        <v>0</v>
      </c>
      <c r="EA220" s="299">
        <f ca="1">'CF(Q)'!EA101</f>
        <v>0</v>
      </c>
      <c r="EB220" s="299">
        <f ca="1">'CF(Q)'!EB101</f>
        <v>0</v>
      </c>
      <c r="EC220" s="299">
        <f ca="1">'CF(Q)'!EC101</f>
        <v>0</v>
      </c>
      <c r="ED220" s="299">
        <f ca="1">'CF(Q)'!ED101</f>
        <v>0</v>
      </c>
      <c r="EE220" s="299">
        <f ca="1">'CF(Q)'!EE101</f>
        <v>0</v>
      </c>
      <c r="EF220" s="299">
        <f ca="1">'CF(Q)'!EF101</f>
        <v>0</v>
      </c>
      <c r="EG220" s="299">
        <f ca="1">'CF(Q)'!EG101</f>
        <v>0</v>
      </c>
      <c r="EH220" s="299">
        <f ca="1">'CF(Q)'!EH101</f>
        <v>0</v>
      </c>
      <c r="EI220" s="299">
        <f ca="1">'CF(Q)'!EI101</f>
        <v>0</v>
      </c>
      <c r="EJ220" s="299">
        <f ca="1">'CF(Q)'!EJ101</f>
        <v>0</v>
      </c>
      <c r="EK220" s="299">
        <f ca="1">'CF(Q)'!EK101</f>
        <v>0</v>
      </c>
      <c r="EL220" s="299">
        <f ca="1">'CF(Q)'!EL101</f>
        <v>0</v>
      </c>
      <c r="EM220" s="299">
        <f ca="1">'CF(Q)'!EM101</f>
        <v>0</v>
      </c>
      <c r="EN220" s="299">
        <f ca="1">'CF(Q)'!EN101</f>
        <v>0</v>
      </c>
      <c r="EO220" s="299">
        <f ca="1">'CF(Q)'!EO101</f>
        <v>0</v>
      </c>
      <c r="EP220" s="299">
        <f ca="1">'CF(Q)'!EP101</f>
        <v>0</v>
      </c>
      <c r="EQ220" s="299"/>
      <c r="ER220" s="299"/>
      <c r="ES220" s="299"/>
      <c r="ET220" s="299"/>
      <c r="EU220" s="299"/>
      <c r="EV220" s="299"/>
      <c r="EW220" s="299"/>
      <c r="EX220" s="299"/>
      <c r="EY220" s="299"/>
      <c r="EZ220" s="299"/>
      <c r="FA220" s="299"/>
      <c r="FB220" s="299"/>
      <c r="FC220" s="299"/>
      <c r="FD220" s="299"/>
      <c r="FE220" s="299"/>
      <c r="FF220" s="299"/>
      <c r="FG220" s="299"/>
      <c r="FH220" s="299"/>
      <c r="FI220" s="299"/>
      <c r="FJ220" s="299"/>
    </row>
    <row r="221" spans="1:167" s="43" customFormat="1" ht="14.1" customHeight="1">
      <c r="A221" s="38"/>
      <c r="B221" s="38" t="s">
        <v>1233</v>
      </c>
      <c r="C221" s="348"/>
      <c r="D221" s="39" t="s">
        <v>97</v>
      </c>
      <c r="E221" s="80"/>
      <c r="F221" s="299"/>
      <c r="G221" s="299"/>
      <c r="H221" s="299">
        <f>'CF(Q)'!H229</f>
        <v>0</v>
      </c>
      <c r="I221" s="299">
        <f>'CF(Q)'!I229</f>
        <v>0</v>
      </c>
      <c r="J221" s="299">
        <f>'CF(Q)'!J229</f>
        <v>0</v>
      </c>
      <c r="K221" s="299">
        <f ca="1">'CF(Q)'!K229</f>
        <v>0</v>
      </c>
      <c r="L221" s="299">
        <f ca="1">'CF(Q)'!L229</f>
        <v>0</v>
      </c>
      <c r="M221" s="299">
        <f ca="1">'CF(Q)'!M229</f>
        <v>0</v>
      </c>
      <c r="N221" s="299">
        <f ca="1">'CF(Q)'!N229</f>
        <v>0</v>
      </c>
      <c r="O221" s="299">
        <f ca="1">'CF(Q)'!O229</f>
        <v>0</v>
      </c>
      <c r="P221" s="299">
        <f ca="1">'CF(Q)'!P229</f>
        <v>0</v>
      </c>
      <c r="Q221" s="299">
        <f ca="1">'CF(Q)'!Q229</f>
        <v>0</v>
      </c>
      <c r="R221" s="299">
        <f ca="1">'CF(Q)'!R229</f>
        <v>0</v>
      </c>
      <c r="S221" s="299">
        <f ca="1">'CF(Q)'!S229</f>
        <v>0</v>
      </c>
      <c r="T221" s="299">
        <f ca="1">'CF(Q)'!T229</f>
        <v>0</v>
      </c>
      <c r="U221" s="299">
        <f ca="1">'CF(Q)'!U229</f>
        <v>0</v>
      </c>
      <c r="V221" s="299">
        <f ca="1">'CF(Q)'!V229</f>
        <v>0</v>
      </c>
      <c r="W221" s="299">
        <f ca="1">'CF(Q)'!W229</f>
        <v>0</v>
      </c>
      <c r="X221" s="299">
        <f ca="1">'CF(Q)'!X229</f>
        <v>0</v>
      </c>
      <c r="Y221" s="299">
        <f ca="1">'CF(Q)'!Y229</f>
        <v>0</v>
      </c>
      <c r="Z221" s="299">
        <f ca="1">'CF(Q)'!Z229</f>
        <v>0</v>
      </c>
      <c r="AA221" s="299">
        <f ca="1">'CF(Q)'!AA229</f>
        <v>0</v>
      </c>
      <c r="AB221" s="299">
        <f ca="1">'CF(Q)'!AB229</f>
        <v>0</v>
      </c>
      <c r="AC221" s="299">
        <f ca="1">'CF(Q)'!AC229</f>
        <v>0</v>
      </c>
      <c r="AD221" s="299">
        <f ca="1">'CF(Q)'!AD229</f>
        <v>0</v>
      </c>
      <c r="AE221" s="299">
        <f ca="1">'CF(Q)'!AE229</f>
        <v>0</v>
      </c>
      <c r="AF221" s="299">
        <f ca="1">'CF(Q)'!AF229</f>
        <v>0</v>
      </c>
      <c r="AG221" s="299">
        <f ca="1">'CF(Q)'!AG229</f>
        <v>0</v>
      </c>
      <c r="AH221" s="299">
        <f ca="1">'CF(Q)'!AH229</f>
        <v>0</v>
      </c>
      <c r="AI221" s="299">
        <f ca="1">'CF(Q)'!AI229</f>
        <v>0</v>
      </c>
      <c r="AJ221" s="299">
        <f ca="1">'CF(Q)'!AJ229</f>
        <v>0</v>
      </c>
      <c r="AK221" s="299">
        <f ca="1">'CF(Q)'!AK229</f>
        <v>0</v>
      </c>
      <c r="AL221" s="299">
        <f ca="1">'CF(Q)'!AL229</f>
        <v>0</v>
      </c>
      <c r="AM221" s="299">
        <f ca="1">'CF(Q)'!AM229</f>
        <v>0</v>
      </c>
      <c r="AN221" s="299">
        <f ca="1">'CF(Q)'!AN229</f>
        <v>0</v>
      </c>
      <c r="AO221" s="299">
        <f ca="1">'CF(Q)'!AO229</f>
        <v>0</v>
      </c>
      <c r="AP221" s="299">
        <f ca="1">'CF(Q)'!AP229</f>
        <v>0</v>
      </c>
      <c r="AQ221" s="299">
        <f ca="1">'CF(Q)'!AQ229</f>
        <v>0</v>
      </c>
      <c r="AR221" s="299">
        <f ca="1">'CF(Q)'!AR229</f>
        <v>0</v>
      </c>
      <c r="AS221" s="299">
        <f ca="1">'CF(Q)'!AS229</f>
        <v>0</v>
      </c>
      <c r="AT221" s="299">
        <f ca="1">'CF(Q)'!AT229</f>
        <v>0</v>
      </c>
      <c r="AU221" s="299">
        <f ca="1">'CF(Q)'!AU229</f>
        <v>0</v>
      </c>
      <c r="AV221" s="299">
        <f ca="1">'CF(Q)'!AV229</f>
        <v>0</v>
      </c>
      <c r="AW221" s="299">
        <f ca="1">'CF(Q)'!AW229</f>
        <v>0</v>
      </c>
      <c r="AX221" s="299">
        <f ca="1">'CF(Q)'!AX229</f>
        <v>0</v>
      </c>
      <c r="AY221" s="299">
        <f ca="1">'CF(Q)'!AY229</f>
        <v>0</v>
      </c>
      <c r="AZ221" s="299">
        <f ca="1">'CF(Q)'!AZ229</f>
        <v>0</v>
      </c>
      <c r="BA221" s="299">
        <f ca="1">'CF(Q)'!BA229</f>
        <v>0</v>
      </c>
      <c r="BB221" s="299">
        <f ca="1">'CF(Q)'!BB229</f>
        <v>0</v>
      </c>
      <c r="BC221" s="299">
        <f ca="1">'CF(Q)'!BC229</f>
        <v>0</v>
      </c>
      <c r="BD221" s="299">
        <f ca="1">'CF(Q)'!BD229</f>
        <v>0</v>
      </c>
      <c r="BE221" s="299">
        <f ca="1">'CF(Q)'!BE229</f>
        <v>0</v>
      </c>
      <c r="BF221" s="299">
        <f ca="1">'CF(Q)'!BF229</f>
        <v>0</v>
      </c>
      <c r="BG221" s="299">
        <f ca="1">'CF(Q)'!BG229</f>
        <v>0</v>
      </c>
      <c r="BH221" s="299">
        <f ca="1">'CF(Q)'!BH229</f>
        <v>0</v>
      </c>
      <c r="BI221" s="299">
        <f ca="1">'CF(Q)'!BI229</f>
        <v>0</v>
      </c>
      <c r="BJ221" s="299">
        <f ca="1">'CF(Q)'!BJ229</f>
        <v>0</v>
      </c>
      <c r="BK221" s="299">
        <f ca="1">'CF(Q)'!BK229</f>
        <v>0</v>
      </c>
      <c r="BL221" s="299">
        <f ca="1">'CF(Q)'!BL229</f>
        <v>0</v>
      </c>
      <c r="BM221" s="299">
        <f ca="1">'CF(Q)'!BM229</f>
        <v>0</v>
      </c>
      <c r="BN221" s="299">
        <f ca="1">'CF(Q)'!BN229</f>
        <v>0</v>
      </c>
      <c r="BO221" s="299">
        <f ca="1">'CF(Q)'!BO229</f>
        <v>0</v>
      </c>
      <c r="BP221" s="299">
        <f ca="1">'CF(Q)'!BP229</f>
        <v>0</v>
      </c>
      <c r="BQ221" s="299">
        <f ca="1">'CF(Q)'!BQ229</f>
        <v>0</v>
      </c>
      <c r="BR221" s="299">
        <f ca="1">'CF(Q)'!BR229</f>
        <v>0</v>
      </c>
      <c r="BS221" s="299">
        <f ca="1">'CF(Q)'!BS229</f>
        <v>0</v>
      </c>
      <c r="BT221" s="299">
        <f ca="1">'CF(Q)'!BT229</f>
        <v>0</v>
      </c>
      <c r="BU221" s="299">
        <f ca="1">'CF(Q)'!BU229</f>
        <v>0</v>
      </c>
      <c r="BV221" s="299">
        <f ca="1">'CF(Q)'!BV229</f>
        <v>0</v>
      </c>
      <c r="BW221" s="299">
        <f ca="1">'CF(Q)'!BW229</f>
        <v>0</v>
      </c>
      <c r="BX221" s="299">
        <f ca="1">'CF(Q)'!BX229</f>
        <v>0</v>
      </c>
      <c r="BY221" s="299">
        <f ca="1">'CF(Q)'!BY229</f>
        <v>0</v>
      </c>
      <c r="BZ221" s="299">
        <f ca="1">'CF(Q)'!BZ229</f>
        <v>0</v>
      </c>
      <c r="CA221" s="299">
        <f ca="1">'CF(Q)'!CA229</f>
        <v>0</v>
      </c>
      <c r="CB221" s="299">
        <f ca="1">'CF(Q)'!CB229</f>
        <v>0</v>
      </c>
      <c r="CC221" s="299">
        <f ca="1">'CF(Q)'!CC229</f>
        <v>0</v>
      </c>
      <c r="CD221" s="299">
        <f ca="1">'CF(Q)'!CD229</f>
        <v>0</v>
      </c>
      <c r="CE221" s="299">
        <f ca="1">'CF(Q)'!CE229</f>
        <v>0</v>
      </c>
      <c r="CF221" s="299">
        <f ca="1">'CF(Q)'!CF229</f>
        <v>0</v>
      </c>
      <c r="CG221" s="299">
        <f ca="1">'CF(Q)'!CG229</f>
        <v>0</v>
      </c>
      <c r="CH221" s="299">
        <f ca="1">'CF(Q)'!CH229</f>
        <v>0</v>
      </c>
      <c r="CI221" s="299">
        <f ca="1">'CF(Q)'!CI229</f>
        <v>0</v>
      </c>
      <c r="CJ221" s="299">
        <f ca="1">'CF(Q)'!CJ229</f>
        <v>0</v>
      </c>
      <c r="CK221" s="299">
        <f ca="1">'CF(Q)'!CK229</f>
        <v>0</v>
      </c>
      <c r="CL221" s="299">
        <f ca="1">'CF(Q)'!CL229</f>
        <v>0</v>
      </c>
      <c r="CM221" s="299">
        <f ca="1">'CF(Q)'!CM229</f>
        <v>0</v>
      </c>
      <c r="CN221" s="299">
        <f ca="1">'CF(Q)'!CN229</f>
        <v>0</v>
      </c>
      <c r="CO221" s="299">
        <f ca="1">'CF(Q)'!CO229</f>
        <v>0</v>
      </c>
      <c r="CP221" s="299">
        <f ca="1">'CF(Q)'!CP229</f>
        <v>0</v>
      </c>
      <c r="CQ221" s="299">
        <f ca="1">'CF(Q)'!CQ229</f>
        <v>0</v>
      </c>
      <c r="CR221" s="299">
        <f ca="1">'CF(Q)'!CR229</f>
        <v>0</v>
      </c>
      <c r="CS221" s="299">
        <f ca="1">'CF(Q)'!CS229</f>
        <v>0</v>
      </c>
      <c r="CT221" s="299">
        <f ca="1">'CF(Q)'!CT229</f>
        <v>0</v>
      </c>
      <c r="CU221" s="299">
        <f ca="1">'CF(Q)'!CU229</f>
        <v>0</v>
      </c>
      <c r="CV221" s="299">
        <f ca="1">'CF(Q)'!CV229</f>
        <v>0</v>
      </c>
      <c r="CW221" s="299">
        <f ca="1">'CF(Q)'!CW229</f>
        <v>0</v>
      </c>
      <c r="CX221" s="299">
        <f ca="1">'CF(Q)'!CX229</f>
        <v>0</v>
      </c>
      <c r="CY221" s="299">
        <f ca="1">'CF(Q)'!CY229</f>
        <v>0</v>
      </c>
      <c r="CZ221" s="299">
        <f ca="1">'CF(Q)'!CZ229</f>
        <v>0</v>
      </c>
      <c r="DA221" s="299">
        <f ca="1">'CF(Q)'!DA229</f>
        <v>0</v>
      </c>
      <c r="DB221" s="299">
        <f ca="1">'CF(Q)'!DB229</f>
        <v>0</v>
      </c>
      <c r="DC221" s="299">
        <f ca="1">'CF(Q)'!DC229</f>
        <v>0</v>
      </c>
      <c r="DD221" s="299">
        <f ca="1">'CF(Q)'!DD229</f>
        <v>0</v>
      </c>
      <c r="DE221" s="299">
        <f ca="1">'CF(Q)'!DE229</f>
        <v>0</v>
      </c>
      <c r="DF221" s="299">
        <f ca="1">'CF(Q)'!DF229</f>
        <v>0</v>
      </c>
      <c r="DG221" s="299">
        <f ca="1">'CF(Q)'!DG229</f>
        <v>0</v>
      </c>
      <c r="DH221" s="299">
        <f ca="1">'CF(Q)'!DH229</f>
        <v>0</v>
      </c>
      <c r="DI221" s="299">
        <f ca="1">'CF(Q)'!DI229</f>
        <v>0</v>
      </c>
      <c r="DJ221" s="299">
        <f ca="1">'CF(Q)'!DJ229</f>
        <v>0</v>
      </c>
      <c r="DK221" s="299">
        <f ca="1">'CF(Q)'!DK229</f>
        <v>0</v>
      </c>
      <c r="DL221" s="299">
        <f ca="1">'CF(Q)'!DL229</f>
        <v>0</v>
      </c>
      <c r="DM221" s="299">
        <f ca="1">'CF(Q)'!DM229</f>
        <v>0</v>
      </c>
      <c r="DN221" s="299">
        <f ca="1">'CF(Q)'!DN229</f>
        <v>0</v>
      </c>
      <c r="DO221" s="299">
        <f ca="1">'CF(Q)'!DO229</f>
        <v>0</v>
      </c>
      <c r="DP221" s="299">
        <f ca="1">'CF(Q)'!DP229</f>
        <v>0</v>
      </c>
      <c r="DQ221" s="299">
        <f ca="1">'CF(Q)'!DQ229</f>
        <v>0</v>
      </c>
      <c r="DR221" s="299">
        <f ca="1">'CF(Q)'!DR229</f>
        <v>0</v>
      </c>
      <c r="DS221" s="299">
        <f ca="1">'CF(Q)'!DS229</f>
        <v>0</v>
      </c>
      <c r="DT221" s="299">
        <f ca="1">'CF(Q)'!DT229</f>
        <v>0</v>
      </c>
      <c r="DU221" s="299">
        <f ca="1">'CF(Q)'!DU229</f>
        <v>0</v>
      </c>
      <c r="DV221" s="299">
        <f ca="1">'CF(Q)'!DV229</f>
        <v>0</v>
      </c>
      <c r="DW221" s="299">
        <f ca="1">'CF(Q)'!DW229</f>
        <v>0</v>
      </c>
      <c r="DX221" s="299">
        <f ca="1">'CF(Q)'!DX229</f>
        <v>0</v>
      </c>
      <c r="DY221" s="299">
        <f ca="1">'CF(Q)'!DY229</f>
        <v>0</v>
      </c>
      <c r="DZ221" s="299">
        <f ca="1">'CF(Q)'!DZ229</f>
        <v>0</v>
      </c>
      <c r="EA221" s="299">
        <f ca="1">'CF(Q)'!EA229</f>
        <v>0</v>
      </c>
      <c r="EB221" s="299">
        <f ca="1">'CF(Q)'!EB229</f>
        <v>0</v>
      </c>
      <c r="EC221" s="299">
        <f ca="1">'CF(Q)'!EC229</f>
        <v>0</v>
      </c>
      <c r="ED221" s="299">
        <f ca="1">'CF(Q)'!ED229</f>
        <v>0</v>
      </c>
      <c r="EE221" s="299">
        <f ca="1">'CF(Q)'!EE229</f>
        <v>0</v>
      </c>
      <c r="EF221" s="299">
        <f ca="1">'CF(Q)'!EF229</f>
        <v>0</v>
      </c>
      <c r="EG221" s="299">
        <f ca="1">'CF(Q)'!EG229</f>
        <v>0</v>
      </c>
      <c r="EH221" s="299">
        <f ca="1">'CF(Q)'!EH229</f>
        <v>0</v>
      </c>
      <c r="EI221" s="299">
        <f ca="1">'CF(Q)'!EI229</f>
        <v>0</v>
      </c>
      <c r="EJ221" s="299">
        <f ca="1">'CF(Q)'!EJ229</f>
        <v>0</v>
      </c>
      <c r="EK221" s="299">
        <f ca="1">'CF(Q)'!EK229</f>
        <v>0</v>
      </c>
      <c r="EL221" s="299">
        <f ca="1">'CF(Q)'!EL229</f>
        <v>0</v>
      </c>
      <c r="EM221" s="299">
        <f ca="1">'CF(Q)'!EM229</f>
        <v>0</v>
      </c>
      <c r="EN221" s="299">
        <f ca="1">'CF(Q)'!EN229</f>
        <v>0</v>
      </c>
      <c r="EO221" s="299">
        <f ca="1">'CF(Q)'!EO229</f>
        <v>0</v>
      </c>
      <c r="EP221" s="299">
        <f ca="1">'CF(Q)'!EP229</f>
        <v>0</v>
      </c>
      <c r="EQ221" s="299"/>
      <c r="ER221" s="299"/>
      <c r="ES221" s="299"/>
      <c r="ET221" s="299"/>
      <c r="EU221" s="299"/>
      <c r="EV221" s="299"/>
      <c r="EW221" s="299"/>
      <c r="EX221" s="299"/>
      <c r="EY221" s="299"/>
      <c r="EZ221" s="299"/>
      <c r="FA221" s="299"/>
      <c r="FB221" s="299"/>
      <c r="FC221" s="299"/>
      <c r="FD221" s="299"/>
      <c r="FE221" s="299"/>
      <c r="FF221" s="299"/>
      <c r="FG221" s="299"/>
      <c r="FH221" s="299"/>
      <c r="FI221" s="299"/>
      <c r="FJ221" s="299"/>
    </row>
    <row r="222" spans="1:167" s="43" customFormat="1" ht="14.1" customHeight="1">
      <c r="A222" s="38"/>
      <c r="B222" s="427" t="s">
        <v>1057</v>
      </c>
      <c r="C222" s="1068">
        <f ca="1">Assum!F266</f>
        <v>1.1000000000000001</v>
      </c>
      <c r="D222" s="39" t="s">
        <v>1056</v>
      </c>
      <c r="E222" s="80"/>
      <c r="F222" s="299"/>
      <c r="G222" s="299"/>
      <c r="H222" s="784">
        <f>SUMIF('CF(Y)'!$5:$5,'BS(Q)'!H$5,'CF(Y)'!94:94)</f>
        <v>0</v>
      </c>
      <c r="I222" s="784">
        <f>SUMIF('CF(Y)'!$5:$5,'BS(Q)'!I$5,'CF(Y)'!94:94)</f>
        <v>0</v>
      </c>
      <c r="J222" s="784">
        <f>SUMIF('CF(Y)'!$5:$5,'BS(Q)'!J$5,'CF(Y)'!94:94)</f>
        <v>0</v>
      </c>
      <c r="K222" s="784">
        <f ca="1">SUMIF('CF(Y)'!$5:$5,'BS(Q)'!K$5,'CF(Y)'!94:94)</f>
        <v>0</v>
      </c>
      <c r="L222" s="784">
        <f ca="1">SUMIF('CF(Y)'!$5:$5,'BS(Q)'!L$5,'CF(Y)'!94:94)</f>
        <v>0</v>
      </c>
      <c r="M222" s="784">
        <f ca="1">SUMIF('CF(Y)'!$5:$5,'BS(Q)'!M$5,'CF(Y)'!94:94)</f>
        <v>0</v>
      </c>
      <c r="N222" s="784">
        <f ca="1">SUMIF('CF(Y)'!$5:$5,'BS(Q)'!N$5,'CF(Y)'!94:94)</f>
        <v>0</v>
      </c>
      <c r="O222" s="784">
        <f ca="1">SUMIF('CF(Y)'!$5:$5,'BS(Q)'!O$5,'CF(Y)'!94:94)</f>
        <v>1.4488807101210692</v>
      </c>
      <c r="P222" s="784">
        <f ca="1">SUMIF('CF(Y)'!$5:$5,'BS(Q)'!P$5,'CF(Y)'!94:94)</f>
        <v>1.4488807101210692</v>
      </c>
      <c r="Q222" s="784">
        <f ca="1">SUMIF('CF(Y)'!$5:$5,'BS(Q)'!Q$5,'CF(Y)'!94:94)</f>
        <v>1.4488807101210692</v>
      </c>
      <c r="R222" s="784">
        <f ca="1">SUMIF('CF(Y)'!$5:$5,'BS(Q)'!R$5,'CF(Y)'!94:94)</f>
        <v>1.4488807101210692</v>
      </c>
      <c r="S222" s="784">
        <f ca="1">SUMIF('CF(Y)'!$5:$5,'BS(Q)'!S$5,'CF(Y)'!94:94)</f>
        <v>1.2354271209763228</v>
      </c>
      <c r="T222" s="784">
        <f ca="1">SUMIF('CF(Y)'!$5:$5,'BS(Q)'!T$5,'CF(Y)'!94:94)</f>
        <v>1.2354271209763228</v>
      </c>
      <c r="U222" s="784">
        <f ca="1">SUMIF('CF(Y)'!$5:$5,'BS(Q)'!U$5,'CF(Y)'!94:94)</f>
        <v>1.2354271209763228</v>
      </c>
      <c r="V222" s="784">
        <f ca="1">SUMIF('CF(Y)'!$5:$5,'BS(Q)'!V$5,'CF(Y)'!94:94)</f>
        <v>1.2354271209763228</v>
      </c>
      <c r="W222" s="784">
        <f ca="1">SUMIF('CF(Y)'!$5:$5,'BS(Q)'!W$5,'CF(Y)'!94:94)</f>
        <v>1.2282955578294981</v>
      </c>
      <c r="X222" s="784">
        <f ca="1">SUMIF('CF(Y)'!$5:$5,'BS(Q)'!X$5,'CF(Y)'!94:94)</f>
        <v>1.2282955578294981</v>
      </c>
      <c r="Y222" s="784">
        <f ca="1">SUMIF('CF(Y)'!$5:$5,'BS(Q)'!Y$5,'CF(Y)'!94:94)</f>
        <v>1.2282955578294981</v>
      </c>
      <c r="Z222" s="784">
        <f ca="1">SUMIF('CF(Y)'!$5:$5,'BS(Q)'!Z$5,'CF(Y)'!94:94)</f>
        <v>1.2282955578294981</v>
      </c>
      <c r="AA222" s="784">
        <f ca="1">SUMIF('CF(Y)'!$5:$5,'BS(Q)'!AA$5,'CF(Y)'!94:94)</f>
        <v>1.2280419504470288</v>
      </c>
      <c r="AB222" s="784">
        <f ca="1">SUMIF('CF(Y)'!$5:$5,'BS(Q)'!AB$5,'CF(Y)'!94:94)</f>
        <v>1.2280419504470288</v>
      </c>
      <c r="AC222" s="784">
        <f ca="1">SUMIF('CF(Y)'!$5:$5,'BS(Q)'!AC$5,'CF(Y)'!94:94)</f>
        <v>1.2280419504470288</v>
      </c>
      <c r="AD222" s="784">
        <f ca="1">SUMIF('CF(Y)'!$5:$5,'BS(Q)'!AD$5,'CF(Y)'!94:94)</f>
        <v>1.2280419504470288</v>
      </c>
      <c r="AE222" s="784">
        <f ca="1">SUMIF('CF(Y)'!$5:$5,'BS(Q)'!AE$5,'CF(Y)'!94:94)</f>
        <v>1.2204024562883222</v>
      </c>
      <c r="AF222" s="784">
        <f ca="1">SUMIF('CF(Y)'!$5:$5,'BS(Q)'!AF$5,'CF(Y)'!94:94)</f>
        <v>1.2204024562883222</v>
      </c>
      <c r="AG222" s="784">
        <f ca="1">SUMIF('CF(Y)'!$5:$5,'BS(Q)'!AG$5,'CF(Y)'!94:94)</f>
        <v>1.2204024562883222</v>
      </c>
      <c r="AH222" s="784">
        <f ca="1">SUMIF('CF(Y)'!$5:$5,'BS(Q)'!AH$5,'CF(Y)'!94:94)</f>
        <v>1.2204024562883222</v>
      </c>
      <c r="AI222" s="784">
        <f ca="1">SUMIF('CF(Y)'!$5:$5,'BS(Q)'!AI$5,'CF(Y)'!94:94)</f>
        <v>1.2294278927758546</v>
      </c>
      <c r="AJ222" s="784">
        <f ca="1">SUMIF('CF(Y)'!$5:$5,'BS(Q)'!AJ$5,'CF(Y)'!94:94)</f>
        <v>1.2294278927758546</v>
      </c>
      <c r="AK222" s="784">
        <f ca="1">SUMIF('CF(Y)'!$5:$5,'BS(Q)'!AK$5,'CF(Y)'!94:94)</f>
        <v>1.2294278927758546</v>
      </c>
      <c r="AL222" s="784">
        <f ca="1">SUMIF('CF(Y)'!$5:$5,'BS(Q)'!AL$5,'CF(Y)'!94:94)</f>
        <v>1.2294278927758546</v>
      </c>
      <c r="AM222" s="784">
        <f ca="1">SUMIF('CF(Y)'!$5:$5,'BS(Q)'!AM$5,'CF(Y)'!94:94)</f>
        <v>1.2375959533245957</v>
      </c>
      <c r="AN222" s="784">
        <f ca="1">SUMIF('CF(Y)'!$5:$5,'BS(Q)'!AN$5,'CF(Y)'!94:94)</f>
        <v>1.2375959533245957</v>
      </c>
      <c r="AO222" s="784">
        <f ca="1">SUMIF('CF(Y)'!$5:$5,'BS(Q)'!AO$5,'CF(Y)'!94:94)</f>
        <v>1.2375959533245957</v>
      </c>
      <c r="AP222" s="784">
        <f ca="1">SUMIF('CF(Y)'!$5:$5,'BS(Q)'!AP$5,'CF(Y)'!94:94)</f>
        <v>1.2375959533245957</v>
      </c>
      <c r="AQ222" s="784">
        <f ca="1">SUMIF('CF(Y)'!$5:$5,'BS(Q)'!AQ$5,'CF(Y)'!94:94)</f>
        <v>1.2648967445237762</v>
      </c>
      <c r="AR222" s="784">
        <f ca="1">SUMIF('CF(Y)'!$5:$5,'BS(Q)'!AR$5,'CF(Y)'!94:94)</f>
        <v>1.2648967445237762</v>
      </c>
      <c r="AS222" s="784">
        <f ca="1">SUMIF('CF(Y)'!$5:$5,'BS(Q)'!AS$5,'CF(Y)'!94:94)</f>
        <v>1.2648967445237762</v>
      </c>
      <c r="AT222" s="784">
        <f ca="1">SUMIF('CF(Y)'!$5:$5,'BS(Q)'!AT$5,'CF(Y)'!94:94)</f>
        <v>1.2648967445237762</v>
      </c>
      <c r="AU222" s="784">
        <f ca="1">SUMIF('CF(Y)'!$5:$5,'BS(Q)'!AU$5,'CF(Y)'!94:94)</f>
        <v>1.2823389053345948</v>
      </c>
      <c r="AV222" s="784">
        <f ca="1">SUMIF('CF(Y)'!$5:$5,'BS(Q)'!AV$5,'CF(Y)'!94:94)</f>
        <v>1.2823389053345948</v>
      </c>
      <c r="AW222" s="784">
        <f ca="1">SUMIF('CF(Y)'!$5:$5,'BS(Q)'!AW$5,'CF(Y)'!94:94)</f>
        <v>1.2823389053345948</v>
      </c>
      <c r="AX222" s="784">
        <f ca="1">SUMIF('CF(Y)'!$5:$5,'BS(Q)'!AX$5,'CF(Y)'!94:94)</f>
        <v>1.2823389053345948</v>
      </c>
      <c r="AY222" s="784">
        <f ca="1">SUMIF('CF(Y)'!$5:$5,'BS(Q)'!AY$5,'CF(Y)'!94:94)</f>
        <v>1.3159915332004237</v>
      </c>
      <c r="AZ222" s="784">
        <f ca="1">SUMIF('CF(Y)'!$5:$5,'BS(Q)'!AZ$5,'CF(Y)'!94:94)</f>
        <v>1.3159915332004237</v>
      </c>
      <c r="BA222" s="784">
        <f ca="1">SUMIF('CF(Y)'!$5:$5,'BS(Q)'!BA$5,'CF(Y)'!94:94)</f>
        <v>1.3159915332004237</v>
      </c>
      <c r="BB222" s="784">
        <f ca="1">SUMIF('CF(Y)'!$5:$5,'BS(Q)'!BB$5,'CF(Y)'!94:94)</f>
        <v>1.3159915332004237</v>
      </c>
      <c r="BC222" s="784">
        <f ca="1">SUMIF('CF(Y)'!$5:$5,'BS(Q)'!BC$5,'CF(Y)'!94:94)</f>
        <v>1.3523014745800648</v>
      </c>
      <c r="BD222" s="784">
        <f ca="1">SUMIF('CF(Y)'!$5:$5,'BS(Q)'!BD$5,'CF(Y)'!94:94)</f>
        <v>1.3523014745800648</v>
      </c>
      <c r="BE222" s="784">
        <f ca="1">SUMIF('CF(Y)'!$5:$5,'BS(Q)'!BE$5,'CF(Y)'!94:94)</f>
        <v>1.3523014745800648</v>
      </c>
      <c r="BF222" s="784">
        <f ca="1">SUMIF('CF(Y)'!$5:$5,'BS(Q)'!BF$5,'CF(Y)'!94:94)</f>
        <v>1.3523014745800648</v>
      </c>
      <c r="BG222" s="784">
        <f ca="1">SUMIF('CF(Y)'!$5:$5,'BS(Q)'!BG$5,'CF(Y)'!94:94)</f>
        <v>1.3915975134513123</v>
      </c>
      <c r="BH222" s="784">
        <f ca="1">SUMIF('CF(Y)'!$5:$5,'BS(Q)'!BH$5,'CF(Y)'!94:94)</f>
        <v>1.3915975134513123</v>
      </c>
      <c r="BI222" s="784">
        <f ca="1">SUMIF('CF(Y)'!$5:$5,'BS(Q)'!BI$5,'CF(Y)'!94:94)</f>
        <v>1.3915975134513123</v>
      </c>
      <c r="BJ222" s="784">
        <f ca="1">SUMIF('CF(Y)'!$5:$5,'BS(Q)'!BJ$5,'CF(Y)'!94:94)</f>
        <v>1.3915975134513123</v>
      </c>
      <c r="BK222" s="784">
        <f ca="1">SUMIF('CF(Y)'!$5:$5,'BS(Q)'!BK$5,'CF(Y)'!94:94)</f>
        <v>1.434265046489323</v>
      </c>
      <c r="BL222" s="784">
        <f ca="1">SUMIF('CF(Y)'!$5:$5,'BS(Q)'!BL$5,'CF(Y)'!94:94)</f>
        <v>1.434265046489323</v>
      </c>
      <c r="BM222" s="784">
        <f ca="1">SUMIF('CF(Y)'!$5:$5,'BS(Q)'!BM$5,'CF(Y)'!94:94)</f>
        <v>1.434265046489323</v>
      </c>
      <c r="BN222" s="784">
        <f ca="1">SUMIF('CF(Y)'!$5:$5,'BS(Q)'!BN$5,'CF(Y)'!94:94)</f>
        <v>1.434265046489323</v>
      </c>
      <c r="BO222" s="784">
        <f ca="1">SUMIF('CF(Y)'!$5:$5,'BS(Q)'!BO$5,'CF(Y)'!94:94)</f>
        <v>1.480758817476385</v>
      </c>
      <c r="BP222" s="784">
        <f ca="1">SUMIF('CF(Y)'!$5:$5,'BS(Q)'!BP$5,'CF(Y)'!94:94)</f>
        <v>1.480758817476385</v>
      </c>
      <c r="BQ222" s="784">
        <f ca="1">SUMIF('CF(Y)'!$5:$5,'BS(Q)'!BQ$5,'CF(Y)'!94:94)</f>
        <v>1.480758817476385</v>
      </c>
      <c r="BR222" s="784">
        <f ca="1">SUMIF('CF(Y)'!$5:$5,'BS(Q)'!BR$5,'CF(Y)'!94:94)</f>
        <v>1.480758817476385</v>
      </c>
      <c r="BS222" s="784">
        <f ca="1">SUMIF('CF(Y)'!$5:$5,'BS(Q)'!BS$5,'CF(Y)'!94:94)</f>
        <v>1.5316192510315421</v>
      </c>
      <c r="BT222" s="784">
        <f ca="1">SUMIF('CF(Y)'!$5:$5,'BS(Q)'!BT$5,'CF(Y)'!94:94)</f>
        <v>1.5316192510315421</v>
      </c>
      <c r="BU222" s="784">
        <f ca="1">SUMIF('CF(Y)'!$5:$5,'BS(Q)'!BU$5,'CF(Y)'!94:94)</f>
        <v>1.5316192510315421</v>
      </c>
      <c r="BV222" s="784">
        <f ca="1">SUMIF('CF(Y)'!$5:$5,'BS(Q)'!BV$5,'CF(Y)'!94:94)</f>
        <v>1.5316192510315421</v>
      </c>
      <c r="BW222" s="784">
        <f ca="1">SUMIF('CF(Y)'!$5:$5,'BS(Q)'!BW$5,'CF(Y)'!94:94)</f>
        <v>1.5874936312219172</v>
      </c>
      <c r="BX222" s="784">
        <f ca="1">SUMIF('CF(Y)'!$5:$5,'BS(Q)'!BX$5,'CF(Y)'!94:94)</f>
        <v>1.5874936312219172</v>
      </c>
      <c r="BY222" s="784">
        <f ca="1">SUMIF('CF(Y)'!$5:$5,'BS(Q)'!BY$5,'CF(Y)'!94:94)</f>
        <v>1.5874936312219172</v>
      </c>
      <c r="BZ222" s="784">
        <f ca="1">SUMIF('CF(Y)'!$5:$5,'BS(Q)'!BZ$5,'CF(Y)'!94:94)</f>
        <v>1.5874936312219172</v>
      </c>
      <c r="CA222" s="784">
        <f ca="1">SUMIF('CF(Y)'!$5:$5,'BS(Q)'!CA$5,'CF(Y)'!94:94)</f>
        <v>1.6491638888456812</v>
      </c>
      <c r="CB222" s="784">
        <f ca="1">SUMIF('CF(Y)'!$5:$5,'BS(Q)'!CB$5,'CF(Y)'!94:94)</f>
        <v>1.6491638888456812</v>
      </c>
      <c r="CC222" s="784">
        <f ca="1">SUMIF('CF(Y)'!$5:$5,'BS(Q)'!CC$5,'CF(Y)'!94:94)</f>
        <v>1.6491638888456812</v>
      </c>
      <c r="CD222" s="784">
        <f ca="1">SUMIF('CF(Y)'!$5:$5,'BS(Q)'!CD$5,'CF(Y)'!94:94)</f>
        <v>1.6491638888456812</v>
      </c>
      <c r="CE222" s="784">
        <f ca="1">SUMIF('CF(Y)'!$5:$5,'BS(Q)'!CE$5,'CF(Y)'!94:94)</f>
        <v>1.5329957089826454</v>
      </c>
      <c r="CF222" s="784">
        <f ca="1">SUMIF('CF(Y)'!$5:$5,'BS(Q)'!CF$5,'CF(Y)'!94:94)</f>
        <v>1.5329957089826454</v>
      </c>
      <c r="CG222" s="784">
        <f ca="1">SUMIF('CF(Y)'!$5:$5,'BS(Q)'!CG$5,'CF(Y)'!94:94)</f>
        <v>1.5329957089826454</v>
      </c>
      <c r="CH222" s="784">
        <f ca="1">SUMIF('CF(Y)'!$5:$5,'BS(Q)'!CH$5,'CF(Y)'!94:94)</f>
        <v>1.5329957089826454</v>
      </c>
      <c r="CI222" s="784">
        <f ca="1">SUMIF('CF(Y)'!$5:$5,'BS(Q)'!CI$5,'CF(Y)'!94:94)</f>
        <v>0</v>
      </c>
      <c r="CJ222" s="784">
        <f ca="1">SUMIF('CF(Y)'!$5:$5,'BS(Q)'!CJ$5,'CF(Y)'!94:94)</f>
        <v>0</v>
      </c>
      <c r="CK222" s="784">
        <f ca="1">SUMIF('CF(Y)'!$5:$5,'BS(Q)'!CK$5,'CF(Y)'!94:94)</f>
        <v>0</v>
      </c>
      <c r="CL222" s="784">
        <f ca="1">SUMIF('CF(Y)'!$5:$5,'BS(Q)'!CL$5,'CF(Y)'!94:94)</f>
        <v>0</v>
      </c>
      <c r="CM222" s="784">
        <f ca="1">SUMIF('CF(Y)'!$5:$5,'BS(Q)'!CM$5,'CF(Y)'!94:94)</f>
        <v>0</v>
      </c>
      <c r="CN222" s="784">
        <f ca="1">SUMIF('CF(Y)'!$5:$5,'BS(Q)'!CN$5,'CF(Y)'!94:94)</f>
        <v>0</v>
      </c>
      <c r="CO222" s="784">
        <f ca="1">SUMIF('CF(Y)'!$5:$5,'BS(Q)'!CO$5,'CF(Y)'!94:94)</f>
        <v>0</v>
      </c>
      <c r="CP222" s="784">
        <f ca="1">SUMIF('CF(Y)'!$5:$5,'BS(Q)'!CP$5,'CF(Y)'!94:94)</f>
        <v>0</v>
      </c>
      <c r="CQ222" s="784">
        <f ca="1">SUMIF('CF(Y)'!$5:$5,'BS(Q)'!CQ$5,'CF(Y)'!94:94)</f>
        <v>0</v>
      </c>
      <c r="CR222" s="784">
        <f ca="1">SUMIF('CF(Y)'!$5:$5,'BS(Q)'!CR$5,'CF(Y)'!94:94)</f>
        <v>0</v>
      </c>
      <c r="CS222" s="784">
        <f ca="1">SUMIF('CF(Y)'!$5:$5,'BS(Q)'!CS$5,'CF(Y)'!94:94)</f>
        <v>0</v>
      </c>
      <c r="CT222" s="784">
        <f ca="1">SUMIF('CF(Y)'!$5:$5,'BS(Q)'!CT$5,'CF(Y)'!94:94)</f>
        <v>0</v>
      </c>
      <c r="CU222" s="784">
        <f ca="1">SUMIF('CF(Y)'!$5:$5,'BS(Q)'!CU$5,'CF(Y)'!94:94)</f>
        <v>0</v>
      </c>
      <c r="CV222" s="784">
        <f ca="1">SUMIF('CF(Y)'!$5:$5,'BS(Q)'!CV$5,'CF(Y)'!94:94)</f>
        <v>0</v>
      </c>
      <c r="CW222" s="784">
        <f ca="1">SUMIF('CF(Y)'!$5:$5,'BS(Q)'!CW$5,'CF(Y)'!94:94)</f>
        <v>0</v>
      </c>
      <c r="CX222" s="784">
        <f ca="1">SUMIF('CF(Y)'!$5:$5,'BS(Q)'!CX$5,'CF(Y)'!94:94)</f>
        <v>0</v>
      </c>
      <c r="CY222" s="784">
        <f ca="1">SUMIF('CF(Y)'!$5:$5,'BS(Q)'!CY$5,'CF(Y)'!94:94)</f>
        <v>0</v>
      </c>
      <c r="CZ222" s="784">
        <f ca="1">SUMIF('CF(Y)'!$5:$5,'BS(Q)'!CZ$5,'CF(Y)'!94:94)</f>
        <v>0</v>
      </c>
      <c r="DA222" s="784">
        <f ca="1">SUMIF('CF(Y)'!$5:$5,'BS(Q)'!DA$5,'CF(Y)'!94:94)</f>
        <v>0</v>
      </c>
      <c r="DB222" s="784">
        <f ca="1">SUMIF('CF(Y)'!$5:$5,'BS(Q)'!DB$5,'CF(Y)'!94:94)</f>
        <v>0</v>
      </c>
      <c r="DC222" s="784">
        <f ca="1">SUMIF('CF(Y)'!$5:$5,'BS(Q)'!DC$5,'CF(Y)'!94:94)</f>
        <v>0</v>
      </c>
      <c r="DD222" s="784">
        <f ca="1">SUMIF('CF(Y)'!$5:$5,'BS(Q)'!DD$5,'CF(Y)'!94:94)</f>
        <v>0</v>
      </c>
      <c r="DE222" s="784">
        <f ca="1">SUMIF('CF(Y)'!$5:$5,'BS(Q)'!DE$5,'CF(Y)'!94:94)</f>
        <v>0</v>
      </c>
      <c r="DF222" s="784">
        <f ca="1">SUMIF('CF(Y)'!$5:$5,'BS(Q)'!DF$5,'CF(Y)'!94:94)</f>
        <v>0</v>
      </c>
      <c r="DG222" s="784">
        <f ca="1">SUMIF('CF(Y)'!$5:$5,'BS(Q)'!DG$5,'CF(Y)'!94:94)</f>
        <v>0</v>
      </c>
      <c r="DH222" s="784">
        <f ca="1">SUMIF('CF(Y)'!$5:$5,'BS(Q)'!DH$5,'CF(Y)'!94:94)</f>
        <v>0</v>
      </c>
      <c r="DI222" s="784">
        <f ca="1">SUMIF('CF(Y)'!$5:$5,'BS(Q)'!DI$5,'CF(Y)'!94:94)</f>
        <v>0</v>
      </c>
      <c r="DJ222" s="784">
        <f ca="1">SUMIF('CF(Y)'!$5:$5,'BS(Q)'!DJ$5,'CF(Y)'!94:94)</f>
        <v>0</v>
      </c>
      <c r="DK222" s="784">
        <f ca="1">SUMIF('CF(Y)'!$5:$5,'BS(Q)'!DK$5,'CF(Y)'!94:94)</f>
        <v>0</v>
      </c>
      <c r="DL222" s="784">
        <f ca="1">SUMIF('CF(Y)'!$5:$5,'BS(Q)'!DL$5,'CF(Y)'!94:94)</f>
        <v>0</v>
      </c>
      <c r="DM222" s="784">
        <f ca="1">SUMIF('CF(Y)'!$5:$5,'BS(Q)'!DM$5,'CF(Y)'!94:94)</f>
        <v>0</v>
      </c>
      <c r="DN222" s="784">
        <f ca="1">SUMIF('CF(Y)'!$5:$5,'BS(Q)'!DN$5,'CF(Y)'!94:94)</f>
        <v>0</v>
      </c>
      <c r="DO222" s="784">
        <f ca="1">SUMIF('CF(Y)'!$5:$5,'BS(Q)'!DO$5,'CF(Y)'!94:94)</f>
        <v>0</v>
      </c>
      <c r="DP222" s="784">
        <f ca="1">SUMIF('CF(Y)'!$5:$5,'BS(Q)'!DP$5,'CF(Y)'!94:94)</f>
        <v>0</v>
      </c>
      <c r="DQ222" s="784">
        <f ca="1">SUMIF('CF(Y)'!$5:$5,'BS(Q)'!DQ$5,'CF(Y)'!94:94)</f>
        <v>0</v>
      </c>
      <c r="DR222" s="784">
        <f ca="1">SUMIF('CF(Y)'!$5:$5,'BS(Q)'!DR$5,'CF(Y)'!94:94)</f>
        <v>0</v>
      </c>
      <c r="DS222" s="784">
        <f ca="1">SUMIF('CF(Y)'!$5:$5,'BS(Q)'!DS$5,'CF(Y)'!94:94)</f>
        <v>0</v>
      </c>
      <c r="DT222" s="784">
        <f ca="1">SUMIF('CF(Y)'!$5:$5,'BS(Q)'!DT$5,'CF(Y)'!94:94)</f>
        <v>0</v>
      </c>
      <c r="DU222" s="784">
        <f ca="1">SUMIF('CF(Y)'!$5:$5,'BS(Q)'!DU$5,'CF(Y)'!94:94)</f>
        <v>0</v>
      </c>
      <c r="DV222" s="784">
        <f ca="1">SUMIF('CF(Y)'!$5:$5,'BS(Q)'!DV$5,'CF(Y)'!94:94)</f>
        <v>0</v>
      </c>
      <c r="DW222" s="784">
        <f ca="1">SUMIF('CF(Y)'!$5:$5,'BS(Q)'!DW$5,'CF(Y)'!94:94)</f>
        <v>0</v>
      </c>
      <c r="DX222" s="784">
        <f ca="1">SUMIF('CF(Y)'!$5:$5,'BS(Q)'!DX$5,'CF(Y)'!94:94)</f>
        <v>0</v>
      </c>
      <c r="DY222" s="784">
        <f ca="1">SUMIF('CF(Y)'!$5:$5,'BS(Q)'!DY$5,'CF(Y)'!94:94)</f>
        <v>0</v>
      </c>
      <c r="DZ222" s="784">
        <f ca="1">SUMIF('CF(Y)'!$5:$5,'BS(Q)'!DZ$5,'CF(Y)'!94:94)</f>
        <v>0</v>
      </c>
      <c r="EA222" s="784">
        <f ca="1">SUMIF('CF(Y)'!$5:$5,'BS(Q)'!EA$5,'CF(Y)'!94:94)</f>
        <v>0</v>
      </c>
      <c r="EB222" s="784">
        <f ca="1">SUMIF('CF(Y)'!$5:$5,'BS(Q)'!EB$5,'CF(Y)'!94:94)</f>
        <v>0</v>
      </c>
      <c r="EC222" s="784">
        <f ca="1">SUMIF('CF(Y)'!$5:$5,'BS(Q)'!EC$5,'CF(Y)'!94:94)</f>
        <v>0</v>
      </c>
      <c r="ED222" s="784">
        <f ca="1">SUMIF('CF(Y)'!$5:$5,'BS(Q)'!ED$5,'CF(Y)'!94:94)</f>
        <v>0</v>
      </c>
      <c r="EE222" s="784">
        <f ca="1">SUMIF('CF(Y)'!$5:$5,'BS(Q)'!EE$5,'CF(Y)'!94:94)</f>
        <v>0</v>
      </c>
      <c r="EF222" s="784">
        <f ca="1">SUMIF('CF(Y)'!$5:$5,'BS(Q)'!EF$5,'CF(Y)'!94:94)</f>
        <v>0</v>
      </c>
      <c r="EG222" s="784">
        <f ca="1">SUMIF('CF(Y)'!$5:$5,'BS(Q)'!EG$5,'CF(Y)'!94:94)</f>
        <v>0</v>
      </c>
      <c r="EH222" s="784">
        <f ca="1">SUMIF('CF(Y)'!$5:$5,'BS(Q)'!EH$5,'CF(Y)'!94:94)</f>
        <v>0</v>
      </c>
      <c r="EI222" s="784">
        <f ca="1">SUMIF('CF(Y)'!$5:$5,'BS(Q)'!EI$5,'CF(Y)'!94:94)</f>
        <v>0</v>
      </c>
      <c r="EJ222" s="784">
        <f ca="1">SUMIF('CF(Y)'!$5:$5,'BS(Q)'!EJ$5,'CF(Y)'!94:94)</f>
        <v>0</v>
      </c>
      <c r="EK222" s="784">
        <f ca="1">SUMIF('CF(Y)'!$5:$5,'BS(Q)'!EK$5,'CF(Y)'!94:94)</f>
        <v>0</v>
      </c>
      <c r="EL222" s="784">
        <f ca="1">SUMIF('CF(Y)'!$5:$5,'BS(Q)'!EL$5,'CF(Y)'!94:94)</f>
        <v>0</v>
      </c>
      <c r="EM222" s="784">
        <f ca="1">SUMIF('CF(Y)'!$5:$5,'BS(Q)'!EM$5,'CF(Y)'!94:94)</f>
        <v>0</v>
      </c>
      <c r="EN222" s="784">
        <f ca="1">SUMIF('CF(Y)'!$5:$5,'BS(Q)'!EN$5,'CF(Y)'!94:94)</f>
        <v>0</v>
      </c>
      <c r="EO222" s="784">
        <f ca="1">SUMIF('CF(Y)'!$5:$5,'BS(Q)'!EO$5,'CF(Y)'!94:94)</f>
        <v>0</v>
      </c>
      <c r="EP222" s="784">
        <f ca="1">SUMIF('CF(Y)'!$5:$5,'BS(Q)'!EP$5,'CF(Y)'!94:94)</f>
        <v>0</v>
      </c>
      <c r="EQ222" s="299"/>
      <c r="ER222" s="299"/>
      <c r="ES222" s="299"/>
      <c r="ET222" s="299"/>
      <c r="EU222" s="299"/>
      <c r="EV222" s="299"/>
      <c r="EW222" s="299"/>
      <c r="EX222" s="299"/>
      <c r="EY222" s="299"/>
      <c r="EZ222" s="299"/>
      <c r="FA222" s="299"/>
      <c r="FB222" s="299"/>
      <c r="FC222" s="299"/>
      <c r="FD222" s="299"/>
      <c r="FE222" s="299"/>
      <c r="FF222" s="299"/>
      <c r="FG222" s="299"/>
      <c r="FH222" s="299"/>
      <c r="FI222" s="299"/>
      <c r="FJ222" s="299"/>
    </row>
    <row r="223" spans="1:167" s="43" customFormat="1" ht="14.1" customHeight="1">
      <c r="A223" s="38"/>
      <c r="B223" s="427" t="s">
        <v>1058</v>
      </c>
      <c r="C223" s="1068">
        <f ca="1">Assum!F267</f>
        <v>1.1499999999999999</v>
      </c>
      <c r="D223" s="39" t="s">
        <v>1056</v>
      </c>
      <c r="E223" s="80"/>
      <c r="F223" s="299"/>
      <c r="G223" s="299"/>
      <c r="H223" s="784">
        <f>SUMIF('CF(Y)'!$5:$5,'BS(Q)'!H$5,'CF(Y)'!103:103)</f>
        <v>0</v>
      </c>
      <c r="I223" s="784">
        <f>SUMIF('CF(Y)'!$5:$5,'BS(Q)'!I$5,'CF(Y)'!103:103)</f>
        <v>0</v>
      </c>
      <c r="J223" s="784">
        <f>SUMIF('CF(Y)'!$5:$5,'BS(Q)'!J$5,'CF(Y)'!103:103)</f>
        <v>0</v>
      </c>
      <c r="K223" s="784">
        <f ca="1">SUMIF('CF(Y)'!$5:$5,'BS(Q)'!K$5,'CF(Y)'!103:103)</f>
        <v>0</v>
      </c>
      <c r="L223" s="784">
        <f ca="1">SUMIF('CF(Y)'!$5:$5,'BS(Q)'!L$5,'CF(Y)'!103:103)</f>
        <v>0</v>
      </c>
      <c r="M223" s="784">
        <f ca="1">SUMIF('CF(Y)'!$5:$5,'BS(Q)'!M$5,'CF(Y)'!103:103)</f>
        <v>0</v>
      </c>
      <c r="N223" s="784">
        <f ca="1">SUMIF('CF(Y)'!$5:$5,'BS(Q)'!N$5,'CF(Y)'!103:103)</f>
        <v>0</v>
      </c>
      <c r="O223" s="784">
        <f ca="1">SUMIF('CF(Y)'!$5:$5,'BS(Q)'!O$5,'CF(Y)'!103:103)</f>
        <v>1.4488807101210692</v>
      </c>
      <c r="P223" s="784">
        <f ca="1">SUMIF('CF(Y)'!$5:$5,'BS(Q)'!P$5,'CF(Y)'!103:103)</f>
        <v>1.4488807101210692</v>
      </c>
      <c r="Q223" s="784">
        <f ca="1">SUMIF('CF(Y)'!$5:$5,'BS(Q)'!Q$5,'CF(Y)'!103:103)</f>
        <v>1.4488807101210692</v>
      </c>
      <c r="R223" s="784">
        <f ca="1">SUMIF('CF(Y)'!$5:$5,'BS(Q)'!R$5,'CF(Y)'!103:103)</f>
        <v>1.4488807101210692</v>
      </c>
      <c r="S223" s="784">
        <f ca="1">SUMIF('CF(Y)'!$5:$5,'BS(Q)'!S$5,'CF(Y)'!103:103)</f>
        <v>1.2676226629890113</v>
      </c>
      <c r="T223" s="784">
        <f ca="1">SUMIF('CF(Y)'!$5:$5,'BS(Q)'!T$5,'CF(Y)'!103:103)</f>
        <v>1.2676226629890113</v>
      </c>
      <c r="U223" s="784">
        <f ca="1">SUMIF('CF(Y)'!$5:$5,'BS(Q)'!U$5,'CF(Y)'!103:103)</f>
        <v>1.2676226629890113</v>
      </c>
      <c r="V223" s="784">
        <f ca="1">SUMIF('CF(Y)'!$5:$5,'BS(Q)'!V$5,'CF(Y)'!103:103)</f>
        <v>1.2676226629890113</v>
      </c>
      <c r="W223" s="784">
        <f ca="1">SUMIF('CF(Y)'!$5:$5,'BS(Q)'!W$5,'CF(Y)'!103:103)</f>
        <v>1.25285817063125</v>
      </c>
      <c r="X223" s="784">
        <f ca="1">SUMIF('CF(Y)'!$5:$5,'BS(Q)'!X$5,'CF(Y)'!103:103)</f>
        <v>1.25285817063125</v>
      </c>
      <c r="Y223" s="784">
        <f ca="1">SUMIF('CF(Y)'!$5:$5,'BS(Q)'!Y$5,'CF(Y)'!103:103)</f>
        <v>1.25285817063125</v>
      </c>
      <c r="Z223" s="784">
        <f ca="1">SUMIF('CF(Y)'!$5:$5,'BS(Q)'!Z$5,'CF(Y)'!103:103)</f>
        <v>1.25285817063125</v>
      </c>
      <c r="AA223" s="784">
        <f ca="1">SUMIF('CF(Y)'!$5:$5,'BS(Q)'!AA$5,'CF(Y)'!103:103)</f>
        <v>1.2989213175297205</v>
      </c>
      <c r="AB223" s="784">
        <f ca="1">SUMIF('CF(Y)'!$5:$5,'BS(Q)'!AB$5,'CF(Y)'!103:103)</f>
        <v>1.2989213175297205</v>
      </c>
      <c r="AC223" s="784">
        <f ca="1">SUMIF('CF(Y)'!$5:$5,'BS(Q)'!AC$5,'CF(Y)'!103:103)</f>
        <v>1.2989213175297205</v>
      </c>
      <c r="AD223" s="784">
        <f ca="1">SUMIF('CF(Y)'!$5:$5,'BS(Q)'!AD$5,'CF(Y)'!103:103)</f>
        <v>1.2989213175297205</v>
      </c>
      <c r="AE223" s="784">
        <f ca="1">SUMIF('CF(Y)'!$5:$5,'BS(Q)'!AE$5,'CF(Y)'!103:103)</f>
        <v>1.2913784448895789</v>
      </c>
      <c r="AF223" s="784">
        <f ca="1">SUMIF('CF(Y)'!$5:$5,'BS(Q)'!AF$5,'CF(Y)'!103:103)</f>
        <v>1.2913784448895789</v>
      </c>
      <c r="AG223" s="784">
        <f ca="1">SUMIF('CF(Y)'!$5:$5,'BS(Q)'!AG$5,'CF(Y)'!103:103)</f>
        <v>1.2913784448895789</v>
      </c>
      <c r="AH223" s="784">
        <f ca="1">SUMIF('CF(Y)'!$5:$5,'BS(Q)'!AH$5,'CF(Y)'!103:103)</f>
        <v>1.2913784448895789</v>
      </c>
      <c r="AI223" s="784">
        <f ca="1">SUMIF('CF(Y)'!$5:$5,'BS(Q)'!AI$5,'CF(Y)'!103:103)</f>
        <v>1.3015674738477812</v>
      </c>
      <c r="AJ223" s="784">
        <f ca="1">SUMIF('CF(Y)'!$5:$5,'BS(Q)'!AJ$5,'CF(Y)'!103:103)</f>
        <v>1.3015674738477812</v>
      </c>
      <c r="AK223" s="784">
        <f ca="1">SUMIF('CF(Y)'!$5:$5,'BS(Q)'!AK$5,'CF(Y)'!103:103)</f>
        <v>1.3015674738477812</v>
      </c>
      <c r="AL223" s="784">
        <f ca="1">SUMIF('CF(Y)'!$5:$5,'BS(Q)'!AL$5,'CF(Y)'!103:103)</f>
        <v>1.3015674738477812</v>
      </c>
      <c r="AM223" s="784">
        <f ca="1">SUMIF('CF(Y)'!$5:$5,'BS(Q)'!AM$5,'CF(Y)'!103:103)</f>
        <v>1.3108294107161684</v>
      </c>
      <c r="AN223" s="784">
        <f ca="1">SUMIF('CF(Y)'!$5:$5,'BS(Q)'!AN$5,'CF(Y)'!103:103)</f>
        <v>1.3108294107161684</v>
      </c>
      <c r="AO223" s="784">
        <f ca="1">SUMIF('CF(Y)'!$5:$5,'BS(Q)'!AO$5,'CF(Y)'!103:103)</f>
        <v>1.3108294107161684</v>
      </c>
      <c r="AP223" s="784">
        <f ca="1">SUMIF('CF(Y)'!$5:$5,'BS(Q)'!AP$5,'CF(Y)'!103:103)</f>
        <v>1.3108294107161684</v>
      </c>
      <c r="AQ223" s="784">
        <f ca="1">SUMIF('CF(Y)'!$5:$5,'BS(Q)'!AQ$5,'CF(Y)'!103:103)</f>
        <v>1.3407245561509045</v>
      </c>
      <c r="AR223" s="784">
        <f ca="1">SUMIF('CF(Y)'!$5:$5,'BS(Q)'!AR$5,'CF(Y)'!103:103)</f>
        <v>1.3407245561509045</v>
      </c>
      <c r="AS223" s="784">
        <f ca="1">SUMIF('CF(Y)'!$5:$5,'BS(Q)'!AS$5,'CF(Y)'!103:103)</f>
        <v>1.3407245561509045</v>
      </c>
      <c r="AT223" s="784">
        <f ca="1">SUMIF('CF(Y)'!$5:$5,'BS(Q)'!AT$5,'CF(Y)'!103:103)</f>
        <v>1.3407245561509045</v>
      </c>
      <c r="AU223" s="784">
        <f ca="1">SUMIF('CF(Y)'!$5:$5,'BS(Q)'!AU$5,'CF(Y)'!103:103)</f>
        <v>1.3609516362978769</v>
      </c>
      <c r="AV223" s="784">
        <f ca="1">SUMIF('CF(Y)'!$5:$5,'BS(Q)'!AV$5,'CF(Y)'!103:103)</f>
        <v>1.3609516362978769</v>
      </c>
      <c r="AW223" s="784">
        <f ca="1">SUMIF('CF(Y)'!$5:$5,'BS(Q)'!AW$5,'CF(Y)'!103:103)</f>
        <v>1.3609516362978769</v>
      </c>
      <c r="AX223" s="784">
        <f ca="1">SUMIF('CF(Y)'!$5:$5,'BS(Q)'!AX$5,'CF(Y)'!103:103)</f>
        <v>1.3609516362978769</v>
      </c>
      <c r="AY223" s="784">
        <f ca="1">SUMIF('CF(Y)'!$5:$5,'BS(Q)'!AY$5,'CF(Y)'!103:103)</f>
        <v>1.397601545728836</v>
      </c>
      <c r="AZ223" s="784">
        <f ca="1">SUMIF('CF(Y)'!$5:$5,'BS(Q)'!AZ$5,'CF(Y)'!103:103)</f>
        <v>1.397601545728836</v>
      </c>
      <c r="BA223" s="784">
        <f ca="1">SUMIF('CF(Y)'!$5:$5,'BS(Q)'!BA$5,'CF(Y)'!103:103)</f>
        <v>1.397601545728836</v>
      </c>
      <c r="BB223" s="784">
        <f ca="1">SUMIF('CF(Y)'!$5:$5,'BS(Q)'!BB$5,'CF(Y)'!103:103)</f>
        <v>1.397601545728836</v>
      </c>
      <c r="BC223" s="784">
        <f ca="1">SUMIF('CF(Y)'!$5:$5,'BS(Q)'!BC$5,'CF(Y)'!103:103)</f>
        <v>1.4371463840512095</v>
      </c>
      <c r="BD223" s="784">
        <f ca="1">SUMIF('CF(Y)'!$5:$5,'BS(Q)'!BD$5,'CF(Y)'!103:103)</f>
        <v>1.4371463840512095</v>
      </c>
      <c r="BE223" s="784">
        <f ca="1">SUMIF('CF(Y)'!$5:$5,'BS(Q)'!BE$5,'CF(Y)'!103:103)</f>
        <v>1.4371463840512095</v>
      </c>
      <c r="BF223" s="784">
        <f ca="1">SUMIF('CF(Y)'!$5:$5,'BS(Q)'!BF$5,'CF(Y)'!103:103)</f>
        <v>1.4371463840512095</v>
      </c>
      <c r="BG223" s="784">
        <f ca="1">SUMIF('CF(Y)'!$5:$5,'BS(Q)'!BG$5,'CF(Y)'!103:103)</f>
        <v>1.4799443576399192</v>
      </c>
      <c r="BH223" s="784">
        <f ca="1">SUMIF('CF(Y)'!$5:$5,'BS(Q)'!BH$5,'CF(Y)'!103:103)</f>
        <v>1.4799443576399192</v>
      </c>
      <c r="BI223" s="784">
        <f ca="1">SUMIF('CF(Y)'!$5:$5,'BS(Q)'!BI$5,'CF(Y)'!103:103)</f>
        <v>1.4799443576399192</v>
      </c>
      <c r="BJ223" s="784">
        <f ca="1">SUMIF('CF(Y)'!$5:$5,'BS(Q)'!BJ$5,'CF(Y)'!103:103)</f>
        <v>1.4799443576399192</v>
      </c>
      <c r="BK223" s="784">
        <f ca="1">SUMIF('CF(Y)'!$5:$5,'BS(Q)'!BK$5,'CF(Y)'!103:103)</f>
        <v>1.5264153522771544</v>
      </c>
      <c r="BL223" s="784">
        <f ca="1">SUMIF('CF(Y)'!$5:$5,'BS(Q)'!BL$5,'CF(Y)'!103:103)</f>
        <v>1.5264153522771544</v>
      </c>
      <c r="BM223" s="784">
        <f ca="1">SUMIF('CF(Y)'!$5:$5,'BS(Q)'!BM$5,'CF(Y)'!103:103)</f>
        <v>1.5264153522771544</v>
      </c>
      <c r="BN223" s="784">
        <f ca="1">SUMIF('CF(Y)'!$5:$5,'BS(Q)'!BN$5,'CF(Y)'!103:103)</f>
        <v>1.5264153522771544</v>
      </c>
      <c r="BO223" s="784">
        <f ca="1">SUMIF('CF(Y)'!$5:$5,'BS(Q)'!BO$5,'CF(Y)'!103:103)</f>
        <v>1.577054807275029</v>
      </c>
      <c r="BP223" s="784">
        <f ca="1">SUMIF('CF(Y)'!$5:$5,'BS(Q)'!BP$5,'CF(Y)'!103:103)</f>
        <v>1.577054807275029</v>
      </c>
      <c r="BQ223" s="784">
        <f ca="1">SUMIF('CF(Y)'!$5:$5,'BS(Q)'!BQ$5,'CF(Y)'!103:103)</f>
        <v>1.577054807275029</v>
      </c>
      <c r="BR223" s="784">
        <f ca="1">SUMIF('CF(Y)'!$5:$5,'BS(Q)'!BR$5,'CF(Y)'!103:103)</f>
        <v>1.577054807275029</v>
      </c>
      <c r="BS223" s="784">
        <f ca="1">SUMIF('CF(Y)'!$5:$5,'BS(Q)'!BS$5,'CF(Y)'!103:103)</f>
        <v>1.6324515110527327</v>
      </c>
      <c r="BT223" s="784">
        <f ca="1">SUMIF('CF(Y)'!$5:$5,'BS(Q)'!BT$5,'CF(Y)'!103:103)</f>
        <v>1.6324515110527327</v>
      </c>
      <c r="BU223" s="784">
        <f ca="1">SUMIF('CF(Y)'!$5:$5,'BS(Q)'!BU$5,'CF(Y)'!103:103)</f>
        <v>1.6324515110527327</v>
      </c>
      <c r="BV223" s="784">
        <f ca="1">SUMIF('CF(Y)'!$5:$5,'BS(Q)'!BV$5,'CF(Y)'!103:103)</f>
        <v>1.6324515110527327</v>
      </c>
      <c r="BW223" s="784">
        <f ca="1">SUMIF('CF(Y)'!$5:$5,'BS(Q)'!BW$5,'CF(Y)'!103:103)</f>
        <v>1.6933106752062606</v>
      </c>
      <c r="BX223" s="784">
        <f ca="1">SUMIF('CF(Y)'!$5:$5,'BS(Q)'!BX$5,'CF(Y)'!103:103)</f>
        <v>1.6933106752062606</v>
      </c>
      <c r="BY223" s="784">
        <f ca="1">SUMIF('CF(Y)'!$5:$5,'BS(Q)'!BY$5,'CF(Y)'!103:103)</f>
        <v>1.6933106752062606</v>
      </c>
      <c r="BZ223" s="784">
        <f ca="1">SUMIF('CF(Y)'!$5:$5,'BS(Q)'!BZ$5,'CF(Y)'!103:103)</f>
        <v>1.6933106752062606</v>
      </c>
      <c r="CA223" s="784">
        <f ca="1">SUMIF('CF(Y)'!$5:$5,'BS(Q)'!CA$5,'CF(Y)'!103:103)</f>
        <v>1.7604842087176642</v>
      </c>
      <c r="CB223" s="784">
        <f ca="1">SUMIF('CF(Y)'!$5:$5,'BS(Q)'!CB$5,'CF(Y)'!103:103)</f>
        <v>1.7604842087176642</v>
      </c>
      <c r="CC223" s="784">
        <f ca="1">SUMIF('CF(Y)'!$5:$5,'BS(Q)'!CC$5,'CF(Y)'!103:103)</f>
        <v>1.7604842087176642</v>
      </c>
      <c r="CD223" s="784">
        <f ca="1">SUMIF('CF(Y)'!$5:$5,'BS(Q)'!CD$5,'CF(Y)'!103:103)</f>
        <v>1.7604842087176642</v>
      </c>
      <c r="CE223" s="784">
        <f ca="1">SUMIF('CF(Y)'!$5:$5,'BS(Q)'!CE$5,'CF(Y)'!103:103)</f>
        <v>1.7652110524300477</v>
      </c>
      <c r="CF223" s="784">
        <f ca="1">SUMIF('CF(Y)'!$5:$5,'BS(Q)'!CF$5,'CF(Y)'!103:103)</f>
        <v>1.7652110524300477</v>
      </c>
      <c r="CG223" s="784">
        <f ca="1">SUMIF('CF(Y)'!$5:$5,'BS(Q)'!CG$5,'CF(Y)'!103:103)</f>
        <v>1.7652110524300477</v>
      </c>
      <c r="CH223" s="784">
        <f ca="1">SUMIF('CF(Y)'!$5:$5,'BS(Q)'!CH$5,'CF(Y)'!103:103)</f>
        <v>1.7652110524300477</v>
      </c>
      <c r="CI223" s="784">
        <f ca="1">SUMIF('CF(Y)'!$5:$5,'BS(Q)'!CI$5,'CF(Y)'!103:103)</f>
        <v>0</v>
      </c>
      <c r="CJ223" s="784">
        <f ca="1">SUMIF('CF(Y)'!$5:$5,'BS(Q)'!CJ$5,'CF(Y)'!103:103)</f>
        <v>0</v>
      </c>
      <c r="CK223" s="784">
        <f ca="1">SUMIF('CF(Y)'!$5:$5,'BS(Q)'!CK$5,'CF(Y)'!103:103)</f>
        <v>0</v>
      </c>
      <c r="CL223" s="784">
        <f ca="1">SUMIF('CF(Y)'!$5:$5,'BS(Q)'!CL$5,'CF(Y)'!103:103)</f>
        <v>0</v>
      </c>
      <c r="CM223" s="784">
        <f ca="1">SUMIF('CF(Y)'!$5:$5,'BS(Q)'!CM$5,'CF(Y)'!103:103)</f>
        <v>0</v>
      </c>
      <c r="CN223" s="784">
        <f ca="1">SUMIF('CF(Y)'!$5:$5,'BS(Q)'!CN$5,'CF(Y)'!103:103)</f>
        <v>0</v>
      </c>
      <c r="CO223" s="784">
        <f ca="1">SUMIF('CF(Y)'!$5:$5,'BS(Q)'!CO$5,'CF(Y)'!103:103)</f>
        <v>0</v>
      </c>
      <c r="CP223" s="784">
        <f ca="1">SUMIF('CF(Y)'!$5:$5,'BS(Q)'!CP$5,'CF(Y)'!103:103)</f>
        <v>0</v>
      </c>
      <c r="CQ223" s="784">
        <f ca="1">SUMIF('CF(Y)'!$5:$5,'BS(Q)'!CQ$5,'CF(Y)'!103:103)</f>
        <v>0</v>
      </c>
      <c r="CR223" s="784">
        <f ca="1">SUMIF('CF(Y)'!$5:$5,'BS(Q)'!CR$5,'CF(Y)'!103:103)</f>
        <v>0</v>
      </c>
      <c r="CS223" s="784">
        <f ca="1">SUMIF('CF(Y)'!$5:$5,'BS(Q)'!CS$5,'CF(Y)'!103:103)</f>
        <v>0</v>
      </c>
      <c r="CT223" s="784">
        <f ca="1">SUMIF('CF(Y)'!$5:$5,'BS(Q)'!CT$5,'CF(Y)'!103:103)</f>
        <v>0</v>
      </c>
      <c r="CU223" s="784">
        <f ca="1">SUMIF('CF(Y)'!$5:$5,'BS(Q)'!CU$5,'CF(Y)'!103:103)</f>
        <v>0</v>
      </c>
      <c r="CV223" s="784">
        <f ca="1">SUMIF('CF(Y)'!$5:$5,'BS(Q)'!CV$5,'CF(Y)'!103:103)</f>
        <v>0</v>
      </c>
      <c r="CW223" s="784">
        <f ca="1">SUMIF('CF(Y)'!$5:$5,'BS(Q)'!CW$5,'CF(Y)'!103:103)</f>
        <v>0</v>
      </c>
      <c r="CX223" s="784">
        <f ca="1">SUMIF('CF(Y)'!$5:$5,'BS(Q)'!CX$5,'CF(Y)'!103:103)</f>
        <v>0</v>
      </c>
      <c r="CY223" s="784">
        <f ca="1">SUMIF('CF(Y)'!$5:$5,'BS(Q)'!CY$5,'CF(Y)'!103:103)</f>
        <v>0</v>
      </c>
      <c r="CZ223" s="784">
        <f ca="1">SUMIF('CF(Y)'!$5:$5,'BS(Q)'!CZ$5,'CF(Y)'!103:103)</f>
        <v>0</v>
      </c>
      <c r="DA223" s="784">
        <f ca="1">SUMIF('CF(Y)'!$5:$5,'BS(Q)'!DA$5,'CF(Y)'!103:103)</f>
        <v>0</v>
      </c>
      <c r="DB223" s="784">
        <f ca="1">SUMIF('CF(Y)'!$5:$5,'BS(Q)'!DB$5,'CF(Y)'!103:103)</f>
        <v>0</v>
      </c>
      <c r="DC223" s="784">
        <f ca="1">SUMIF('CF(Y)'!$5:$5,'BS(Q)'!DC$5,'CF(Y)'!103:103)</f>
        <v>0</v>
      </c>
      <c r="DD223" s="784">
        <f ca="1">SUMIF('CF(Y)'!$5:$5,'BS(Q)'!DD$5,'CF(Y)'!103:103)</f>
        <v>0</v>
      </c>
      <c r="DE223" s="784">
        <f ca="1">SUMIF('CF(Y)'!$5:$5,'BS(Q)'!DE$5,'CF(Y)'!103:103)</f>
        <v>0</v>
      </c>
      <c r="DF223" s="784">
        <f ca="1">SUMIF('CF(Y)'!$5:$5,'BS(Q)'!DF$5,'CF(Y)'!103:103)</f>
        <v>0</v>
      </c>
      <c r="DG223" s="784">
        <f ca="1">SUMIF('CF(Y)'!$5:$5,'BS(Q)'!DG$5,'CF(Y)'!103:103)</f>
        <v>0</v>
      </c>
      <c r="DH223" s="784">
        <f ca="1">SUMIF('CF(Y)'!$5:$5,'BS(Q)'!DH$5,'CF(Y)'!103:103)</f>
        <v>0</v>
      </c>
      <c r="DI223" s="784">
        <f ca="1">SUMIF('CF(Y)'!$5:$5,'BS(Q)'!DI$5,'CF(Y)'!103:103)</f>
        <v>0</v>
      </c>
      <c r="DJ223" s="784">
        <f ca="1">SUMIF('CF(Y)'!$5:$5,'BS(Q)'!DJ$5,'CF(Y)'!103:103)</f>
        <v>0</v>
      </c>
      <c r="DK223" s="784">
        <f ca="1">SUMIF('CF(Y)'!$5:$5,'BS(Q)'!DK$5,'CF(Y)'!103:103)</f>
        <v>0</v>
      </c>
      <c r="DL223" s="784">
        <f ca="1">SUMIF('CF(Y)'!$5:$5,'BS(Q)'!DL$5,'CF(Y)'!103:103)</f>
        <v>0</v>
      </c>
      <c r="DM223" s="784">
        <f ca="1">SUMIF('CF(Y)'!$5:$5,'BS(Q)'!DM$5,'CF(Y)'!103:103)</f>
        <v>0</v>
      </c>
      <c r="DN223" s="784">
        <f ca="1">SUMIF('CF(Y)'!$5:$5,'BS(Q)'!DN$5,'CF(Y)'!103:103)</f>
        <v>0</v>
      </c>
      <c r="DO223" s="784">
        <f ca="1">SUMIF('CF(Y)'!$5:$5,'BS(Q)'!DO$5,'CF(Y)'!103:103)</f>
        <v>0</v>
      </c>
      <c r="DP223" s="784">
        <f ca="1">SUMIF('CF(Y)'!$5:$5,'BS(Q)'!DP$5,'CF(Y)'!103:103)</f>
        <v>0</v>
      </c>
      <c r="DQ223" s="784">
        <f ca="1">SUMIF('CF(Y)'!$5:$5,'BS(Q)'!DQ$5,'CF(Y)'!103:103)</f>
        <v>0</v>
      </c>
      <c r="DR223" s="784">
        <f ca="1">SUMIF('CF(Y)'!$5:$5,'BS(Q)'!DR$5,'CF(Y)'!103:103)</f>
        <v>0</v>
      </c>
      <c r="DS223" s="784">
        <f ca="1">SUMIF('CF(Y)'!$5:$5,'BS(Q)'!DS$5,'CF(Y)'!103:103)</f>
        <v>0</v>
      </c>
      <c r="DT223" s="784">
        <f ca="1">SUMIF('CF(Y)'!$5:$5,'BS(Q)'!DT$5,'CF(Y)'!103:103)</f>
        <v>0</v>
      </c>
      <c r="DU223" s="784">
        <f ca="1">SUMIF('CF(Y)'!$5:$5,'BS(Q)'!DU$5,'CF(Y)'!103:103)</f>
        <v>0</v>
      </c>
      <c r="DV223" s="784">
        <f ca="1">SUMIF('CF(Y)'!$5:$5,'BS(Q)'!DV$5,'CF(Y)'!103:103)</f>
        <v>0</v>
      </c>
      <c r="DW223" s="784">
        <f ca="1">SUMIF('CF(Y)'!$5:$5,'BS(Q)'!DW$5,'CF(Y)'!103:103)</f>
        <v>0</v>
      </c>
      <c r="DX223" s="784">
        <f ca="1">SUMIF('CF(Y)'!$5:$5,'BS(Q)'!DX$5,'CF(Y)'!103:103)</f>
        <v>0</v>
      </c>
      <c r="DY223" s="784">
        <f ca="1">SUMIF('CF(Y)'!$5:$5,'BS(Q)'!DY$5,'CF(Y)'!103:103)</f>
        <v>0</v>
      </c>
      <c r="DZ223" s="784">
        <f ca="1">SUMIF('CF(Y)'!$5:$5,'BS(Q)'!DZ$5,'CF(Y)'!103:103)</f>
        <v>0</v>
      </c>
      <c r="EA223" s="784">
        <f ca="1">SUMIF('CF(Y)'!$5:$5,'BS(Q)'!EA$5,'CF(Y)'!103:103)</f>
        <v>0</v>
      </c>
      <c r="EB223" s="784">
        <f ca="1">SUMIF('CF(Y)'!$5:$5,'BS(Q)'!EB$5,'CF(Y)'!103:103)</f>
        <v>0</v>
      </c>
      <c r="EC223" s="784">
        <f ca="1">SUMIF('CF(Y)'!$5:$5,'BS(Q)'!EC$5,'CF(Y)'!103:103)</f>
        <v>0</v>
      </c>
      <c r="ED223" s="784">
        <f ca="1">SUMIF('CF(Y)'!$5:$5,'BS(Q)'!ED$5,'CF(Y)'!103:103)</f>
        <v>0</v>
      </c>
      <c r="EE223" s="784">
        <f ca="1">SUMIF('CF(Y)'!$5:$5,'BS(Q)'!EE$5,'CF(Y)'!103:103)</f>
        <v>0</v>
      </c>
      <c r="EF223" s="784">
        <f ca="1">SUMIF('CF(Y)'!$5:$5,'BS(Q)'!EF$5,'CF(Y)'!103:103)</f>
        <v>0</v>
      </c>
      <c r="EG223" s="784">
        <f ca="1">SUMIF('CF(Y)'!$5:$5,'BS(Q)'!EG$5,'CF(Y)'!103:103)</f>
        <v>0</v>
      </c>
      <c r="EH223" s="784">
        <f ca="1">SUMIF('CF(Y)'!$5:$5,'BS(Q)'!EH$5,'CF(Y)'!103:103)</f>
        <v>0</v>
      </c>
      <c r="EI223" s="784">
        <f ca="1">SUMIF('CF(Y)'!$5:$5,'BS(Q)'!EI$5,'CF(Y)'!103:103)</f>
        <v>0</v>
      </c>
      <c r="EJ223" s="784">
        <f ca="1">SUMIF('CF(Y)'!$5:$5,'BS(Q)'!EJ$5,'CF(Y)'!103:103)</f>
        <v>0</v>
      </c>
      <c r="EK223" s="784">
        <f ca="1">SUMIF('CF(Y)'!$5:$5,'BS(Q)'!EK$5,'CF(Y)'!103:103)</f>
        <v>0</v>
      </c>
      <c r="EL223" s="784">
        <f ca="1">SUMIF('CF(Y)'!$5:$5,'BS(Q)'!EL$5,'CF(Y)'!103:103)</f>
        <v>0</v>
      </c>
      <c r="EM223" s="784">
        <f ca="1">SUMIF('CF(Y)'!$5:$5,'BS(Q)'!EM$5,'CF(Y)'!103:103)</f>
        <v>0</v>
      </c>
      <c r="EN223" s="784">
        <f ca="1">SUMIF('CF(Y)'!$5:$5,'BS(Q)'!EN$5,'CF(Y)'!103:103)</f>
        <v>0</v>
      </c>
      <c r="EO223" s="784">
        <f ca="1">SUMIF('CF(Y)'!$5:$5,'BS(Q)'!EO$5,'CF(Y)'!103:103)</f>
        <v>0</v>
      </c>
      <c r="EP223" s="784">
        <f ca="1">SUMIF('CF(Y)'!$5:$5,'BS(Q)'!EP$5,'CF(Y)'!103:103)</f>
        <v>0</v>
      </c>
      <c r="EQ223" s="299"/>
      <c r="ER223" s="299"/>
      <c r="ES223" s="299"/>
      <c r="ET223" s="299"/>
      <c r="EU223" s="299"/>
      <c r="EV223" s="299"/>
      <c r="EW223" s="299"/>
      <c r="EX223" s="299"/>
      <c r="EY223" s="299"/>
      <c r="EZ223" s="299"/>
      <c r="FA223" s="299"/>
      <c r="FB223" s="299"/>
      <c r="FC223" s="299"/>
      <c r="FD223" s="299"/>
      <c r="FE223" s="299"/>
      <c r="FF223" s="299"/>
      <c r="FG223" s="299"/>
      <c r="FH223" s="299"/>
      <c r="FI223" s="299"/>
      <c r="FJ223" s="299"/>
    </row>
    <row r="224" spans="1:167" s="43" customFormat="1" ht="14.1" customHeight="1">
      <c r="A224" s="38"/>
      <c r="B224" s="38"/>
      <c r="D224" s="39"/>
      <c r="E224" s="299"/>
      <c r="F224" s="299"/>
      <c r="G224" s="299"/>
      <c r="H224" s="299"/>
      <c r="I224" s="299"/>
      <c r="J224" s="299"/>
      <c r="K224" s="299"/>
      <c r="L224" s="299"/>
      <c r="M224" s="299"/>
      <c r="N224" s="299"/>
      <c r="O224" s="299"/>
      <c r="P224" s="299"/>
      <c r="Q224" s="299"/>
      <c r="R224" s="299"/>
      <c r="S224" s="299"/>
      <c r="T224" s="299"/>
      <c r="U224" s="299"/>
      <c r="V224" s="299"/>
      <c r="W224" s="299"/>
      <c r="X224" s="299"/>
      <c r="Y224" s="299"/>
      <c r="Z224" s="299"/>
      <c r="AA224" s="299"/>
      <c r="AB224" s="299"/>
      <c r="AC224" s="299"/>
      <c r="AD224" s="299"/>
      <c r="AE224" s="299"/>
      <c r="AF224" s="299"/>
      <c r="AG224" s="299"/>
      <c r="AH224" s="299"/>
      <c r="AI224" s="299"/>
      <c r="AJ224" s="299"/>
      <c r="AK224" s="299"/>
      <c r="AL224" s="299"/>
      <c r="AM224" s="299"/>
      <c r="AN224" s="299"/>
      <c r="AO224" s="299"/>
      <c r="AP224" s="299"/>
      <c r="AQ224" s="299"/>
      <c r="AR224" s="299"/>
      <c r="AS224" s="299"/>
      <c r="AT224" s="299"/>
      <c r="AU224" s="299"/>
      <c r="AV224" s="299"/>
      <c r="AW224" s="299"/>
      <c r="AX224" s="299"/>
      <c r="AY224" s="299"/>
      <c r="AZ224" s="299"/>
      <c r="BA224" s="299"/>
      <c r="BB224" s="299"/>
      <c r="BC224" s="299"/>
      <c r="BD224" s="299"/>
      <c r="BE224" s="299"/>
      <c r="BF224" s="299"/>
      <c r="BG224" s="299"/>
      <c r="BH224" s="299"/>
      <c r="BI224" s="299"/>
      <c r="BJ224" s="299"/>
      <c r="BK224" s="299"/>
      <c r="BL224" s="299"/>
      <c r="BM224" s="299"/>
      <c r="BN224" s="299"/>
      <c r="BO224" s="299"/>
      <c r="BP224" s="299"/>
      <c r="BQ224" s="299"/>
      <c r="BR224" s="299"/>
      <c r="BS224" s="299"/>
      <c r="BT224" s="299"/>
      <c r="BU224" s="299"/>
      <c r="BV224" s="299"/>
      <c r="BW224" s="299"/>
      <c r="BX224" s="299"/>
      <c r="BY224" s="299"/>
      <c r="BZ224" s="299"/>
      <c r="CA224" s="299"/>
      <c r="CB224" s="299"/>
      <c r="CC224" s="299"/>
      <c r="CD224" s="299"/>
      <c r="CE224" s="299"/>
      <c r="CF224" s="299"/>
      <c r="CG224" s="299"/>
      <c r="CH224" s="299"/>
      <c r="CI224" s="299"/>
      <c r="CJ224" s="299"/>
      <c r="CK224" s="299"/>
      <c r="CL224" s="299"/>
      <c r="CM224" s="299"/>
      <c r="CN224" s="299"/>
      <c r="CO224" s="299"/>
      <c r="CP224" s="299"/>
      <c r="CQ224" s="299"/>
      <c r="CR224" s="299"/>
      <c r="CS224" s="299"/>
      <c r="CT224" s="299"/>
      <c r="CU224" s="299"/>
      <c r="CV224" s="299"/>
      <c r="CW224" s="299"/>
      <c r="CX224" s="299"/>
      <c r="CY224" s="299"/>
      <c r="CZ224" s="299"/>
      <c r="DA224" s="299"/>
      <c r="DB224" s="299"/>
      <c r="DC224" s="299"/>
      <c r="DD224" s="299"/>
      <c r="DE224" s="299"/>
      <c r="DF224" s="299"/>
      <c r="DG224" s="299"/>
      <c r="DH224" s="299"/>
      <c r="DI224" s="299"/>
      <c r="DJ224" s="299"/>
      <c r="DK224" s="299"/>
      <c r="DL224" s="299"/>
      <c r="DM224" s="299"/>
      <c r="DN224" s="299"/>
      <c r="DO224" s="299"/>
      <c r="DP224" s="299"/>
      <c r="DQ224" s="299"/>
      <c r="DR224" s="299"/>
      <c r="DS224" s="299"/>
      <c r="DT224" s="299"/>
      <c r="DU224" s="299"/>
      <c r="DV224" s="299"/>
      <c r="DW224" s="299"/>
      <c r="DX224" s="299"/>
      <c r="DY224" s="299"/>
      <c r="DZ224" s="299"/>
      <c r="EA224" s="299"/>
      <c r="EB224" s="299"/>
      <c r="EC224" s="299"/>
      <c r="ED224" s="299"/>
      <c r="EE224" s="299"/>
      <c r="EF224" s="299"/>
      <c r="EG224" s="299"/>
      <c r="EH224" s="299"/>
      <c r="EI224" s="299"/>
      <c r="EJ224" s="299"/>
      <c r="EK224" s="299"/>
      <c r="EL224" s="299"/>
      <c r="EM224" s="299"/>
      <c r="EN224" s="299"/>
      <c r="EO224" s="299"/>
      <c r="EP224" s="299"/>
      <c r="EQ224" s="299"/>
      <c r="ER224" s="299"/>
      <c r="ES224" s="299"/>
      <c r="ET224" s="299"/>
      <c r="EU224" s="299"/>
      <c r="EV224" s="299"/>
      <c r="EW224" s="299"/>
      <c r="EX224" s="299"/>
      <c r="EY224" s="299"/>
      <c r="EZ224" s="299"/>
      <c r="FA224" s="299"/>
      <c r="FB224" s="299"/>
      <c r="FC224" s="299"/>
      <c r="FD224" s="299"/>
      <c r="FE224" s="299"/>
      <c r="FF224" s="299"/>
      <c r="FG224" s="299"/>
      <c r="FH224" s="299"/>
      <c r="FI224" s="299"/>
      <c r="FJ224" s="299"/>
    </row>
    <row r="225" spans="1:166" s="43" customFormat="1" ht="14.1" customHeight="1">
      <c r="A225" s="38"/>
      <c r="B225" s="785" t="s">
        <v>564</v>
      </c>
      <c r="C225" s="561"/>
      <c r="D225" s="363" t="s">
        <v>97</v>
      </c>
      <c r="E225" s="786"/>
      <c r="F225" s="786"/>
      <c r="G225" s="787"/>
      <c r="H225" s="565">
        <f>SUMIF('CF(Y)'!$5:$5,'BS(Q)'!H$5,'CF(Y)'!101:101)</f>
        <v>0</v>
      </c>
      <c r="I225" s="565">
        <f>SUMIF('CF(Y)'!$5:$5,'BS(Q)'!I$5,'CF(Y)'!101:101)</f>
        <v>0</v>
      </c>
      <c r="J225" s="565">
        <f>SUMIF('CF(Y)'!$5:$5,'BS(Q)'!J$5,'CF(Y)'!101:101)</f>
        <v>0</v>
      </c>
      <c r="K225" s="565">
        <f ca="1">SUMIF('CF(Y)'!$5:$5,'BS(Q)'!K$5,'CF(Y)'!101:101)</f>
        <v>0</v>
      </c>
      <c r="L225" s="565">
        <f ca="1">SUMIF('CF(Y)'!$5:$5,'BS(Q)'!L$5,'CF(Y)'!101:101)</f>
        <v>0</v>
      </c>
      <c r="M225" s="565">
        <f ca="1">SUMIF('CF(Y)'!$5:$5,'BS(Q)'!M$5,'CF(Y)'!101:101)</f>
        <v>0</v>
      </c>
      <c r="N225" s="565">
        <f ca="1">SUMIF('CF(Y)'!$5:$5,'BS(Q)'!N$5,'CF(Y)'!101:101)</f>
        <v>0</v>
      </c>
      <c r="O225" s="565">
        <f ca="1">SUMIF('CF(Y)'!$5:$5,'BS(Q)'!O$5,'CF(Y)'!101:101)</f>
        <v>2707.5958270387482</v>
      </c>
      <c r="P225" s="565">
        <f ca="1">SUMIF('CF(Y)'!$5:$5,'BS(Q)'!P$5,'CF(Y)'!101:101)</f>
        <v>2707.5958270387482</v>
      </c>
      <c r="Q225" s="565">
        <f ca="1">SUMIF('CF(Y)'!$5:$5,'BS(Q)'!Q$5,'CF(Y)'!101:101)</f>
        <v>2707.5958270387482</v>
      </c>
      <c r="R225" s="565">
        <f ca="1">SUMIF('CF(Y)'!$5:$5,'BS(Q)'!R$5,'CF(Y)'!101:101)</f>
        <v>2707.5958270387482</v>
      </c>
      <c r="S225" s="565">
        <f ca="1">SUMIF('CF(Y)'!$5:$5,'BS(Q)'!S$5,'CF(Y)'!101:101)</f>
        <v>18262.822916770681</v>
      </c>
      <c r="T225" s="565">
        <f ca="1">SUMIF('CF(Y)'!$5:$5,'BS(Q)'!T$5,'CF(Y)'!101:101)</f>
        <v>18262.822916770681</v>
      </c>
      <c r="U225" s="565">
        <f ca="1">SUMIF('CF(Y)'!$5:$5,'BS(Q)'!U$5,'CF(Y)'!101:101)</f>
        <v>18262.822916770681</v>
      </c>
      <c r="V225" s="565">
        <f ca="1">SUMIF('CF(Y)'!$5:$5,'BS(Q)'!V$5,'CF(Y)'!101:101)</f>
        <v>18262.822916770681</v>
      </c>
      <c r="W225" s="565">
        <f ca="1">SUMIF('CF(Y)'!$5:$5,'BS(Q)'!W$5,'CF(Y)'!101:101)</f>
        <v>17855.072982115213</v>
      </c>
      <c r="X225" s="565">
        <f ca="1">SUMIF('CF(Y)'!$5:$5,'BS(Q)'!X$5,'CF(Y)'!101:101)</f>
        <v>17855.072982115213</v>
      </c>
      <c r="Y225" s="565">
        <f ca="1">SUMIF('CF(Y)'!$5:$5,'BS(Q)'!Y$5,'CF(Y)'!101:101)</f>
        <v>17855.072982115213</v>
      </c>
      <c r="Z225" s="565">
        <f ca="1">SUMIF('CF(Y)'!$5:$5,'BS(Q)'!Z$5,'CF(Y)'!101:101)</f>
        <v>17855.072982115213</v>
      </c>
      <c r="AA225" s="565">
        <f ca="1">SUMIF('CF(Y)'!$5:$5,'BS(Q)'!AA$5,'CF(Y)'!101:101)</f>
        <v>18325.802994464244</v>
      </c>
      <c r="AB225" s="565">
        <f ca="1">SUMIF('CF(Y)'!$5:$5,'BS(Q)'!AB$5,'CF(Y)'!101:101)</f>
        <v>18325.802994464244</v>
      </c>
      <c r="AC225" s="565">
        <f ca="1">SUMIF('CF(Y)'!$5:$5,'BS(Q)'!AC$5,'CF(Y)'!101:101)</f>
        <v>18325.802994464244</v>
      </c>
      <c r="AD225" s="565">
        <f ca="1">SUMIF('CF(Y)'!$5:$5,'BS(Q)'!AD$5,'CF(Y)'!101:101)</f>
        <v>18325.802994464244</v>
      </c>
      <c r="AE225" s="565">
        <f ca="1">SUMIF('CF(Y)'!$5:$5,'BS(Q)'!AE$5,'CF(Y)'!101:101)</f>
        <v>18194.582003563984</v>
      </c>
      <c r="AF225" s="565">
        <f ca="1">SUMIF('CF(Y)'!$5:$5,'BS(Q)'!AF$5,'CF(Y)'!101:101)</f>
        <v>18194.582003563984</v>
      </c>
      <c r="AG225" s="565">
        <f ca="1">SUMIF('CF(Y)'!$5:$5,'BS(Q)'!AG$5,'CF(Y)'!101:101)</f>
        <v>18194.582003563984</v>
      </c>
      <c r="AH225" s="565">
        <f ca="1">SUMIF('CF(Y)'!$5:$5,'BS(Q)'!AH$5,'CF(Y)'!101:101)</f>
        <v>18194.582003563984</v>
      </c>
      <c r="AI225" s="565">
        <f ca="1">SUMIF('CF(Y)'!$5:$5,'BS(Q)'!AI$5,'CF(Y)'!101:101)</f>
        <v>18042.348659469721</v>
      </c>
      <c r="AJ225" s="565">
        <f ca="1">SUMIF('CF(Y)'!$5:$5,'BS(Q)'!AJ$5,'CF(Y)'!101:101)</f>
        <v>18042.348659469721</v>
      </c>
      <c r="AK225" s="565">
        <f ca="1">SUMIF('CF(Y)'!$5:$5,'BS(Q)'!AK$5,'CF(Y)'!101:101)</f>
        <v>18042.348659469721</v>
      </c>
      <c r="AL225" s="565">
        <f ca="1">SUMIF('CF(Y)'!$5:$5,'BS(Q)'!AL$5,'CF(Y)'!101:101)</f>
        <v>18042.348659469721</v>
      </c>
      <c r="AM225" s="565">
        <f ca="1">SUMIF('CF(Y)'!$5:$5,'BS(Q)'!AM$5,'CF(Y)'!101:101)</f>
        <v>17899.324399055426</v>
      </c>
      <c r="AN225" s="565">
        <f ca="1">SUMIF('CF(Y)'!$5:$5,'BS(Q)'!AN$5,'CF(Y)'!101:101)</f>
        <v>17899.324399055426</v>
      </c>
      <c r="AO225" s="565">
        <f ca="1">SUMIF('CF(Y)'!$5:$5,'BS(Q)'!AO$5,'CF(Y)'!101:101)</f>
        <v>17899.324399055426</v>
      </c>
      <c r="AP225" s="565">
        <f ca="1">SUMIF('CF(Y)'!$5:$5,'BS(Q)'!AP$5,'CF(Y)'!101:101)</f>
        <v>17899.324399055426</v>
      </c>
      <c r="AQ225" s="565">
        <f ca="1">SUMIF('CF(Y)'!$5:$5,'BS(Q)'!AQ$5,'CF(Y)'!101:101)</f>
        <v>17681.171688610877</v>
      </c>
      <c r="AR225" s="565">
        <f ca="1">SUMIF('CF(Y)'!$5:$5,'BS(Q)'!AR$5,'CF(Y)'!101:101)</f>
        <v>17681.171688610877</v>
      </c>
      <c r="AS225" s="565">
        <f ca="1">SUMIF('CF(Y)'!$5:$5,'BS(Q)'!AS$5,'CF(Y)'!101:101)</f>
        <v>17681.171688610877</v>
      </c>
      <c r="AT225" s="565">
        <f ca="1">SUMIF('CF(Y)'!$5:$5,'BS(Q)'!AT$5,'CF(Y)'!101:101)</f>
        <v>17681.171688610877</v>
      </c>
      <c r="AU225" s="565">
        <f ca="1">SUMIF('CF(Y)'!$5:$5,'BS(Q)'!AU$5,'CF(Y)'!101:101)</f>
        <v>17312.10224630839</v>
      </c>
      <c r="AV225" s="565">
        <f ca="1">SUMIF('CF(Y)'!$5:$5,'BS(Q)'!AV$5,'CF(Y)'!101:101)</f>
        <v>17312.10224630839</v>
      </c>
      <c r="AW225" s="565">
        <f ca="1">SUMIF('CF(Y)'!$5:$5,'BS(Q)'!AW$5,'CF(Y)'!101:101)</f>
        <v>17312.10224630839</v>
      </c>
      <c r="AX225" s="565">
        <f ca="1">SUMIF('CF(Y)'!$5:$5,'BS(Q)'!AX$5,'CF(Y)'!101:101)</f>
        <v>17312.10224630839</v>
      </c>
      <c r="AY225" s="565">
        <f ca="1">SUMIF('CF(Y)'!$5:$5,'BS(Q)'!AY$5,'CF(Y)'!101:101)</f>
        <v>17125.368596681303</v>
      </c>
      <c r="AZ225" s="565">
        <f ca="1">SUMIF('CF(Y)'!$5:$5,'BS(Q)'!AZ$5,'CF(Y)'!101:101)</f>
        <v>17125.368596681303</v>
      </c>
      <c r="BA225" s="565">
        <f ca="1">SUMIF('CF(Y)'!$5:$5,'BS(Q)'!BA$5,'CF(Y)'!101:101)</f>
        <v>17125.368596681303</v>
      </c>
      <c r="BB225" s="565">
        <f ca="1">SUMIF('CF(Y)'!$5:$5,'BS(Q)'!BB$5,'CF(Y)'!101:101)</f>
        <v>17125.368596681303</v>
      </c>
      <c r="BC225" s="565">
        <f ca="1">SUMIF('CF(Y)'!$5:$5,'BS(Q)'!BC$5,'CF(Y)'!101:101)</f>
        <v>16938.510430492941</v>
      </c>
      <c r="BD225" s="565">
        <f ca="1">SUMIF('CF(Y)'!$5:$5,'BS(Q)'!BD$5,'CF(Y)'!101:101)</f>
        <v>16938.510430492941</v>
      </c>
      <c r="BE225" s="565">
        <f ca="1">SUMIF('CF(Y)'!$5:$5,'BS(Q)'!BE$5,'CF(Y)'!101:101)</f>
        <v>16938.510430492941</v>
      </c>
      <c r="BF225" s="565">
        <f ca="1">SUMIF('CF(Y)'!$5:$5,'BS(Q)'!BF$5,'CF(Y)'!101:101)</f>
        <v>16938.510430492941</v>
      </c>
      <c r="BG225" s="565">
        <f ca="1">SUMIF('CF(Y)'!$5:$5,'BS(Q)'!BG$5,'CF(Y)'!101:101)</f>
        <v>16751.524870322126</v>
      </c>
      <c r="BH225" s="565">
        <f ca="1">SUMIF('CF(Y)'!$5:$5,'BS(Q)'!BH$5,'CF(Y)'!101:101)</f>
        <v>16751.524870322126</v>
      </c>
      <c r="BI225" s="565">
        <f ca="1">SUMIF('CF(Y)'!$5:$5,'BS(Q)'!BI$5,'CF(Y)'!101:101)</f>
        <v>16751.524870322126</v>
      </c>
      <c r="BJ225" s="565">
        <f ca="1">SUMIF('CF(Y)'!$5:$5,'BS(Q)'!BJ$5,'CF(Y)'!101:101)</f>
        <v>16751.524870322126</v>
      </c>
      <c r="BK225" s="565">
        <f ca="1">SUMIF('CF(Y)'!$5:$5,'BS(Q)'!BK$5,'CF(Y)'!101:101)</f>
        <v>16564.408975392947</v>
      </c>
      <c r="BL225" s="565">
        <f ca="1">SUMIF('CF(Y)'!$5:$5,'BS(Q)'!BL$5,'CF(Y)'!101:101)</f>
        <v>16564.408975392947</v>
      </c>
      <c r="BM225" s="565">
        <f ca="1">SUMIF('CF(Y)'!$5:$5,'BS(Q)'!BM$5,'CF(Y)'!101:101)</f>
        <v>16564.408975392947</v>
      </c>
      <c r="BN225" s="565">
        <f ca="1">SUMIF('CF(Y)'!$5:$5,'BS(Q)'!BN$5,'CF(Y)'!101:101)</f>
        <v>16564.408975392947</v>
      </c>
      <c r="BO225" s="565">
        <f ca="1">SUMIF('CF(Y)'!$5:$5,'BS(Q)'!BO$5,'CF(Y)'!101:101)</f>
        <v>16377.159740220493</v>
      </c>
      <c r="BP225" s="565">
        <f ca="1">SUMIF('CF(Y)'!$5:$5,'BS(Q)'!BP$5,'CF(Y)'!101:101)</f>
        <v>16377.159740220493</v>
      </c>
      <c r="BQ225" s="565">
        <f ca="1">SUMIF('CF(Y)'!$5:$5,'BS(Q)'!BQ$5,'CF(Y)'!101:101)</f>
        <v>16377.159740220493</v>
      </c>
      <c r="BR225" s="565">
        <f ca="1">SUMIF('CF(Y)'!$5:$5,'BS(Q)'!BR$5,'CF(Y)'!101:101)</f>
        <v>16377.159740220493</v>
      </c>
      <c r="BS225" s="565">
        <f ca="1">SUMIF('CF(Y)'!$5:$5,'BS(Q)'!BS$5,'CF(Y)'!101:101)</f>
        <v>16189.774093228327</v>
      </c>
      <c r="BT225" s="565">
        <f ca="1">SUMIF('CF(Y)'!$5:$5,'BS(Q)'!BT$5,'CF(Y)'!101:101)</f>
        <v>16189.774093228327</v>
      </c>
      <c r="BU225" s="565">
        <f ca="1">SUMIF('CF(Y)'!$5:$5,'BS(Q)'!BU$5,'CF(Y)'!101:101)</f>
        <v>16189.774093228327</v>
      </c>
      <c r="BV225" s="565">
        <f ca="1">SUMIF('CF(Y)'!$5:$5,'BS(Q)'!BV$5,'CF(Y)'!101:101)</f>
        <v>16189.774093228327</v>
      </c>
      <c r="BW225" s="565">
        <f ca="1">SUMIF('CF(Y)'!$5:$5,'BS(Q)'!BW$5,'CF(Y)'!101:101)</f>
        <v>16002.248895336914</v>
      </c>
      <c r="BX225" s="565">
        <f ca="1">SUMIF('CF(Y)'!$5:$5,'BS(Q)'!BX$5,'CF(Y)'!101:101)</f>
        <v>16002.248895336914</v>
      </c>
      <c r="BY225" s="565">
        <f ca="1">SUMIF('CF(Y)'!$5:$5,'BS(Q)'!BY$5,'CF(Y)'!101:101)</f>
        <v>16002.248895336914</v>
      </c>
      <c r="BZ225" s="565">
        <f ca="1">SUMIF('CF(Y)'!$5:$5,'BS(Q)'!BZ$5,'CF(Y)'!101:101)</f>
        <v>16002.248895336914</v>
      </c>
      <c r="CA225" s="565">
        <f ca="1">SUMIF('CF(Y)'!$5:$5,'BS(Q)'!CA$5,'CF(Y)'!101:101)</f>
        <v>15814.580938522464</v>
      </c>
      <c r="CB225" s="565">
        <f ca="1">SUMIF('CF(Y)'!$5:$5,'BS(Q)'!CB$5,'CF(Y)'!101:101)</f>
        <v>15814.580938522464</v>
      </c>
      <c r="CC225" s="565">
        <f ca="1">SUMIF('CF(Y)'!$5:$5,'BS(Q)'!CC$5,'CF(Y)'!101:101)</f>
        <v>15814.580938522464</v>
      </c>
      <c r="CD225" s="565">
        <f ca="1">SUMIF('CF(Y)'!$5:$5,'BS(Q)'!CD$5,'CF(Y)'!101:101)</f>
        <v>15814.580938522464</v>
      </c>
      <c r="CE225" s="565">
        <f ca="1">SUMIF('CF(Y)'!$5:$5,'BS(Q)'!CE$5,'CF(Y)'!101:101)</f>
        <v>7601.6124784187323</v>
      </c>
      <c r="CF225" s="565">
        <f ca="1">SUMIF('CF(Y)'!$5:$5,'BS(Q)'!CF$5,'CF(Y)'!101:101)</f>
        <v>7601.6124784187323</v>
      </c>
      <c r="CG225" s="565">
        <f ca="1">SUMIF('CF(Y)'!$5:$5,'BS(Q)'!CG$5,'CF(Y)'!101:101)</f>
        <v>7601.6124784187323</v>
      </c>
      <c r="CH225" s="565">
        <f ca="1">SUMIF('CF(Y)'!$5:$5,'BS(Q)'!CH$5,'CF(Y)'!101:101)</f>
        <v>7601.6124784187323</v>
      </c>
      <c r="CI225" s="565">
        <f ca="1">SUMIF('CF(Y)'!$5:$5,'BS(Q)'!CI$5,'CF(Y)'!101:101)</f>
        <v>11066.837905427574</v>
      </c>
      <c r="CJ225" s="565">
        <f ca="1">SUMIF('CF(Y)'!$5:$5,'BS(Q)'!CJ$5,'CF(Y)'!101:101)</f>
        <v>11066.837905427574</v>
      </c>
      <c r="CK225" s="565">
        <f ca="1">SUMIF('CF(Y)'!$5:$5,'BS(Q)'!CK$5,'CF(Y)'!101:101)</f>
        <v>11066.837905427574</v>
      </c>
      <c r="CL225" s="565">
        <f ca="1">SUMIF('CF(Y)'!$5:$5,'BS(Q)'!CL$5,'CF(Y)'!101:101)</f>
        <v>11066.837905427574</v>
      </c>
      <c r="CM225" s="565">
        <f ca="1">SUMIF('CF(Y)'!$5:$5,'BS(Q)'!CM$5,'CF(Y)'!101:101)</f>
        <v>12501.450588503494</v>
      </c>
      <c r="CN225" s="565">
        <f ca="1">SUMIF('CF(Y)'!$5:$5,'BS(Q)'!CN$5,'CF(Y)'!101:101)</f>
        <v>12501.450588503494</v>
      </c>
      <c r="CO225" s="565">
        <f ca="1">SUMIF('CF(Y)'!$5:$5,'BS(Q)'!CO$5,'CF(Y)'!101:101)</f>
        <v>12501.450588503494</v>
      </c>
      <c r="CP225" s="565">
        <f ca="1">SUMIF('CF(Y)'!$5:$5,'BS(Q)'!CP$5,'CF(Y)'!101:101)</f>
        <v>12501.450588503494</v>
      </c>
      <c r="CQ225" s="565">
        <f ca="1">SUMIF('CF(Y)'!$5:$5,'BS(Q)'!CQ$5,'CF(Y)'!101:101)</f>
        <v>17341.612679295195</v>
      </c>
      <c r="CR225" s="565">
        <f ca="1">SUMIF('CF(Y)'!$5:$5,'BS(Q)'!CR$5,'CF(Y)'!101:101)</f>
        <v>17341.612679295195</v>
      </c>
      <c r="CS225" s="565">
        <f ca="1">SUMIF('CF(Y)'!$5:$5,'BS(Q)'!CS$5,'CF(Y)'!101:101)</f>
        <v>17341.612679295195</v>
      </c>
      <c r="CT225" s="565">
        <f ca="1">SUMIF('CF(Y)'!$5:$5,'BS(Q)'!CT$5,'CF(Y)'!101:101)</f>
        <v>17341.612679295195</v>
      </c>
      <c r="CU225" s="565">
        <f ca="1">SUMIF('CF(Y)'!$5:$5,'BS(Q)'!CU$5,'CF(Y)'!101:101)</f>
        <v>0</v>
      </c>
      <c r="CV225" s="565">
        <f ca="1">SUMIF('CF(Y)'!$5:$5,'BS(Q)'!CV$5,'CF(Y)'!101:101)</f>
        <v>0</v>
      </c>
      <c r="CW225" s="565">
        <f ca="1">SUMIF('CF(Y)'!$5:$5,'BS(Q)'!CW$5,'CF(Y)'!101:101)</f>
        <v>0</v>
      </c>
      <c r="CX225" s="565">
        <f ca="1">SUMIF('CF(Y)'!$5:$5,'BS(Q)'!CX$5,'CF(Y)'!101:101)</f>
        <v>0</v>
      </c>
      <c r="CY225" s="565">
        <f ca="1">SUMIF('CF(Y)'!$5:$5,'BS(Q)'!CY$5,'CF(Y)'!101:101)</f>
        <v>0</v>
      </c>
      <c r="CZ225" s="565">
        <f ca="1">SUMIF('CF(Y)'!$5:$5,'BS(Q)'!CZ$5,'CF(Y)'!101:101)</f>
        <v>0</v>
      </c>
      <c r="DA225" s="565">
        <f ca="1">SUMIF('CF(Y)'!$5:$5,'BS(Q)'!DA$5,'CF(Y)'!101:101)</f>
        <v>0</v>
      </c>
      <c r="DB225" s="565">
        <f ca="1">SUMIF('CF(Y)'!$5:$5,'BS(Q)'!DB$5,'CF(Y)'!101:101)</f>
        <v>0</v>
      </c>
      <c r="DC225" s="565">
        <f ca="1">SUMIF('CF(Y)'!$5:$5,'BS(Q)'!DC$5,'CF(Y)'!101:101)</f>
        <v>0</v>
      </c>
      <c r="DD225" s="565">
        <f ca="1">SUMIF('CF(Y)'!$5:$5,'BS(Q)'!DD$5,'CF(Y)'!101:101)</f>
        <v>0</v>
      </c>
      <c r="DE225" s="565">
        <f ca="1">SUMIF('CF(Y)'!$5:$5,'BS(Q)'!DE$5,'CF(Y)'!101:101)</f>
        <v>0</v>
      </c>
      <c r="DF225" s="565">
        <f ca="1">SUMIF('CF(Y)'!$5:$5,'BS(Q)'!DF$5,'CF(Y)'!101:101)</f>
        <v>0</v>
      </c>
      <c r="DG225" s="565">
        <f ca="1">SUMIF('CF(Y)'!$5:$5,'BS(Q)'!DG$5,'CF(Y)'!101:101)</f>
        <v>0</v>
      </c>
      <c r="DH225" s="565">
        <f ca="1">SUMIF('CF(Y)'!$5:$5,'BS(Q)'!DH$5,'CF(Y)'!101:101)</f>
        <v>0</v>
      </c>
      <c r="DI225" s="565">
        <f ca="1">SUMIF('CF(Y)'!$5:$5,'BS(Q)'!DI$5,'CF(Y)'!101:101)</f>
        <v>0</v>
      </c>
      <c r="DJ225" s="565">
        <f ca="1">SUMIF('CF(Y)'!$5:$5,'BS(Q)'!DJ$5,'CF(Y)'!101:101)</f>
        <v>0</v>
      </c>
      <c r="DK225" s="565">
        <f ca="1">SUMIF('CF(Y)'!$5:$5,'BS(Q)'!DK$5,'CF(Y)'!101:101)</f>
        <v>0</v>
      </c>
      <c r="DL225" s="565">
        <f ca="1">SUMIF('CF(Y)'!$5:$5,'BS(Q)'!DL$5,'CF(Y)'!101:101)</f>
        <v>0</v>
      </c>
      <c r="DM225" s="565">
        <f ca="1">SUMIF('CF(Y)'!$5:$5,'BS(Q)'!DM$5,'CF(Y)'!101:101)</f>
        <v>0</v>
      </c>
      <c r="DN225" s="565">
        <f ca="1">SUMIF('CF(Y)'!$5:$5,'BS(Q)'!DN$5,'CF(Y)'!101:101)</f>
        <v>0</v>
      </c>
      <c r="DO225" s="565">
        <f ca="1">SUMIF('CF(Y)'!$5:$5,'BS(Q)'!DO$5,'CF(Y)'!101:101)</f>
        <v>0</v>
      </c>
      <c r="DP225" s="565">
        <f ca="1">SUMIF('CF(Y)'!$5:$5,'BS(Q)'!DP$5,'CF(Y)'!101:101)</f>
        <v>0</v>
      </c>
      <c r="DQ225" s="565">
        <f ca="1">SUMIF('CF(Y)'!$5:$5,'BS(Q)'!DQ$5,'CF(Y)'!101:101)</f>
        <v>0</v>
      </c>
      <c r="DR225" s="565">
        <f ca="1">SUMIF('CF(Y)'!$5:$5,'BS(Q)'!DR$5,'CF(Y)'!101:101)</f>
        <v>0</v>
      </c>
      <c r="DS225" s="565">
        <f ca="1">SUMIF('CF(Y)'!$5:$5,'BS(Q)'!DS$5,'CF(Y)'!101:101)</f>
        <v>0</v>
      </c>
      <c r="DT225" s="565">
        <f ca="1">SUMIF('CF(Y)'!$5:$5,'BS(Q)'!DT$5,'CF(Y)'!101:101)</f>
        <v>0</v>
      </c>
      <c r="DU225" s="565">
        <f ca="1">SUMIF('CF(Y)'!$5:$5,'BS(Q)'!DU$5,'CF(Y)'!101:101)</f>
        <v>0</v>
      </c>
      <c r="DV225" s="565">
        <f ca="1">SUMIF('CF(Y)'!$5:$5,'BS(Q)'!DV$5,'CF(Y)'!101:101)</f>
        <v>0</v>
      </c>
      <c r="DW225" s="565">
        <f ca="1">SUMIF('CF(Y)'!$5:$5,'BS(Q)'!DW$5,'CF(Y)'!101:101)</f>
        <v>0</v>
      </c>
      <c r="DX225" s="565">
        <f ca="1">SUMIF('CF(Y)'!$5:$5,'BS(Q)'!DX$5,'CF(Y)'!101:101)</f>
        <v>0</v>
      </c>
      <c r="DY225" s="565">
        <f ca="1">SUMIF('CF(Y)'!$5:$5,'BS(Q)'!DY$5,'CF(Y)'!101:101)</f>
        <v>0</v>
      </c>
      <c r="DZ225" s="565">
        <f ca="1">SUMIF('CF(Y)'!$5:$5,'BS(Q)'!DZ$5,'CF(Y)'!101:101)</f>
        <v>0</v>
      </c>
      <c r="EA225" s="565">
        <f ca="1">SUMIF('CF(Y)'!$5:$5,'BS(Q)'!EA$5,'CF(Y)'!101:101)</f>
        <v>0</v>
      </c>
      <c r="EB225" s="565">
        <f ca="1">SUMIF('CF(Y)'!$5:$5,'BS(Q)'!EB$5,'CF(Y)'!101:101)</f>
        <v>0</v>
      </c>
      <c r="EC225" s="565">
        <f ca="1">SUMIF('CF(Y)'!$5:$5,'BS(Q)'!EC$5,'CF(Y)'!101:101)</f>
        <v>0</v>
      </c>
      <c r="ED225" s="565">
        <f ca="1">SUMIF('CF(Y)'!$5:$5,'BS(Q)'!ED$5,'CF(Y)'!101:101)</f>
        <v>0</v>
      </c>
      <c r="EE225" s="565">
        <f ca="1">SUMIF('CF(Y)'!$5:$5,'BS(Q)'!EE$5,'CF(Y)'!101:101)</f>
        <v>0</v>
      </c>
      <c r="EF225" s="565">
        <f ca="1">SUMIF('CF(Y)'!$5:$5,'BS(Q)'!EF$5,'CF(Y)'!101:101)</f>
        <v>0</v>
      </c>
      <c r="EG225" s="565">
        <f ca="1">SUMIF('CF(Y)'!$5:$5,'BS(Q)'!EG$5,'CF(Y)'!101:101)</f>
        <v>0</v>
      </c>
      <c r="EH225" s="565">
        <f ca="1">SUMIF('CF(Y)'!$5:$5,'BS(Q)'!EH$5,'CF(Y)'!101:101)</f>
        <v>0</v>
      </c>
      <c r="EI225" s="565">
        <f ca="1">SUMIF('CF(Y)'!$5:$5,'BS(Q)'!EI$5,'CF(Y)'!101:101)</f>
        <v>0</v>
      </c>
      <c r="EJ225" s="565">
        <f ca="1">SUMIF('CF(Y)'!$5:$5,'BS(Q)'!EJ$5,'CF(Y)'!101:101)</f>
        <v>0</v>
      </c>
      <c r="EK225" s="565">
        <f ca="1">SUMIF('CF(Y)'!$5:$5,'BS(Q)'!EK$5,'CF(Y)'!101:101)</f>
        <v>0</v>
      </c>
      <c r="EL225" s="565">
        <f ca="1">SUMIF('CF(Y)'!$5:$5,'BS(Q)'!EL$5,'CF(Y)'!101:101)</f>
        <v>0</v>
      </c>
      <c r="EM225" s="565">
        <f ca="1">SUMIF('CF(Y)'!$5:$5,'BS(Q)'!EM$5,'CF(Y)'!101:101)</f>
        <v>0</v>
      </c>
      <c r="EN225" s="565">
        <f ca="1">SUMIF('CF(Y)'!$5:$5,'BS(Q)'!EN$5,'CF(Y)'!101:101)</f>
        <v>0</v>
      </c>
      <c r="EO225" s="565">
        <f ca="1">SUMIF('CF(Y)'!$5:$5,'BS(Q)'!EO$5,'CF(Y)'!101:101)</f>
        <v>0</v>
      </c>
      <c r="EP225" s="565">
        <f ca="1">SUMIF('CF(Y)'!$5:$5,'BS(Q)'!EP$5,'CF(Y)'!101:101)</f>
        <v>0</v>
      </c>
      <c r="EQ225" s="299"/>
      <c r="ER225" s="299"/>
      <c r="ES225" s="299"/>
      <c r="ET225" s="299"/>
      <c r="EU225" s="299"/>
      <c r="EV225" s="299"/>
      <c r="EW225" s="299"/>
      <c r="EX225" s="299"/>
      <c r="EY225" s="299"/>
      <c r="EZ225" s="299"/>
      <c r="FA225" s="299"/>
      <c r="FB225" s="299"/>
      <c r="FC225" s="299"/>
      <c r="FD225" s="299"/>
      <c r="FE225" s="299"/>
      <c r="FF225" s="299"/>
      <c r="FG225" s="299"/>
      <c r="FH225" s="299"/>
      <c r="FI225" s="299"/>
      <c r="FJ225" s="299"/>
    </row>
    <row r="226" spans="1:166" s="43" customFormat="1" ht="14.1" customHeight="1">
      <c r="A226" s="38"/>
      <c r="B226" s="785" t="s">
        <v>307</v>
      </c>
      <c r="C226" s="561"/>
      <c r="D226" s="363" t="s">
        <v>97</v>
      </c>
      <c r="E226" s="786"/>
      <c r="F226" s="786"/>
      <c r="G226" s="787"/>
      <c r="H226" s="565">
        <f>SUMIF('CF(Y)'!$5:$5,'BS(Q)'!H$5,'CF(Y)'!102:102)</f>
        <v>0</v>
      </c>
      <c r="I226" s="565">
        <f>SUMIF('CF(Y)'!$5:$5,'BS(Q)'!I$5,'CF(Y)'!102:102)</f>
        <v>0</v>
      </c>
      <c r="J226" s="565">
        <f>SUMIF('CF(Y)'!$5:$5,'BS(Q)'!J$5,'CF(Y)'!102:102)</f>
        <v>0</v>
      </c>
      <c r="K226" s="565">
        <f ca="1">SUMIF('CF(Y)'!$5:$5,'BS(Q)'!K$5,'CF(Y)'!102:102)</f>
        <v>0</v>
      </c>
      <c r="L226" s="565">
        <f ca="1">SUMIF('CF(Y)'!$5:$5,'BS(Q)'!L$5,'CF(Y)'!102:102)</f>
        <v>0</v>
      </c>
      <c r="M226" s="565">
        <f ca="1">SUMIF('CF(Y)'!$5:$5,'BS(Q)'!M$5,'CF(Y)'!102:102)</f>
        <v>0</v>
      </c>
      <c r="N226" s="565">
        <f ca="1">SUMIF('CF(Y)'!$5:$5,'BS(Q)'!N$5,'CF(Y)'!102:102)</f>
        <v>0</v>
      </c>
      <c r="O226" s="565">
        <f ca="1">SUMIF('CF(Y)'!$5:$5,'BS(Q)'!O$5,'CF(Y)'!102:102)</f>
        <v>1868.75</v>
      </c>
      <c r="P226" s="565">
        <f ca="1">SUMIF('CF(Y)'!$5:$5,'BS(Q)'!P$5,'CF(Y)'!102:102)</f>
        <v>1868.75</v>
      </c>
      <c r="Q226" s="565">
        <f ca="1">SUMIF('CF(Y)'!$5:$5,'BS(Q)'!Q$5,'CF(Y)'!102:102)</f>
        <v>1868.75</v>
      </c>
      <c r="R226" s="565">
        <f ca="1">SUMIF('CF(Y)'!$5:$5,'BS(Q)'!R$5,'CF(Y)'!102:102)</f>
        <v>1868.75</v>
      </c>
      <c r="S226" s="565">
        <f ca="1">SUMIF('CF(Y)'!$5:$5,'BS(Q)'!S$5,'CF(Y)'!102:102)</f>
        <v>14407.144531249989</v>
      </c>
      <c r="T226" s="565">
        <f ca="1">SUMIF('CF(Y)'!$5:$5,'BS(Q)'!T$5,'CF(Y)'!102:102)</f>
        <v>14407.144531249989</v>
      </c>
      <c r="U226" s="565">
        <f ca="1">SUMIF('CF(Y)'!$5:$5,'BS(Q)'!U$5,'CF(Y)'!102:102)</f>
        <v>14407.144531249989</v>
      </c>
      <c r="V226" s="565">
        <f ca="1">SUMIF('CF(Y)'!$5:$5,'BS(Q)'!V$5,'CF(Y)'!102:102)</f>
        <v>14407.144531249989</v>
      </c>
      <c r="W226" s="565">
        <f ca="1">SUMIF('CF(Y)'!$5:$5,'BS(Q)'!W$5,'CF(Y)'!102:102)</f>
        <v>14251.471875000001</v>
      </c>
      <c r="X226" s="565">
        <f ca="1">SUMIF('CF(Y)'!$5:$5,'BS(Q)'!X$5,'CF(Y)'!102:102)</f>
        <v>14251.471875000001</v>
      </c>
      <c r="Y226" s="565">
        <f ca="1">SUMIF('CF(Y)'!$5:$5,'BS(Q)'!Y$5,'CF(Y)'!102:102)</f>
        <v>14251.471875000001</v>
      </c>
      <c r="Z226" s="565">
        <f ca="1">SUMIF('CF(Y)'!$5:$5,'BS(Q)'!Z$5,'CF(Y)'!102:102)</f>
        <v>14251.471875000001</v>
      </c>
      <c r="AA226" s="565">
        <f ca="1">SUMIF('CF(Y)'!$5:$5,'BS(Q)'!AA$5,'CF(Y)'!102:102)</f>
        <v>14108.478125000001</v>
      </c>
      <c r="AB226" s="565">
        <f ca="1">SUMIF('CF(Y)'!$5:$5,'BS(Q)'!AB$5,'CF(Y)'!102:102)</f>
        <v>14108.478125000001</v>
      </c>
      <c r="AC226" s="565">
        <f ca="1">SUMIF('CF(Y)'!$5:$5,'BS(Q)'!AC$5,'CF(Y)'!102:102)</f>
        <v>14108.478125000001</v>
      </c>
      <c r="AD226" s="565">
        <f ca="1">SUMIF('CF(Y)'!$5:$5,'BS(Q)'!AD$5,'CF(Y)'!102:102)</f>
        <v>14108.478125000001</v>
      </c>
      <c r="AE226" s="565">
        <f ca="1">SUMIF('CF(Y)'!$5:$5,'BS(Q)'!AE$5,'CF(Y)'!102:102)</f>
        <v>14089.271875000002</v>
      </c>
      <c r="AF226" s="565">
        <f ca="1">SUMIF('CF(Y)'!$5:$5,'BS(Q)'!AF$5,'CF(Y)'!102:102)</f>
        <v>14089.271875000002</v>
      </c>
      <c r="AG226" s="565">
        <f ca="1">SUMIF('CF(Y)'!$5:$5,'BS(Q)'!AG$5,'CF(Y)'!102:102)</f>
        <v>14089.271875000002</v>
      </c>
      <c r="AH226" s="565">
        <f ca="1">SUMIF('CF(Y)'!$5:$5,'BS(Q)'!AH$5,'CF(Y)'!102:102)</f>
        <v>14089.271875000002</v>
      </c>
      <c r="AI226" s="565">
        <f ca="1">SUMIF('CF(Y)'!$5:$5,'BS(Q)'!AI$5,'CF(Y)'!102:102)</f>
        <v>13862.015625</v>
      </c>
      <c r="AJ226" s="565">
        <f ca="1">SUMIF('CF(Y)'!$5:$5,'BS(Q)'!AJ$5,'CF(Y)'!102:102)</f>
        <v>13862.015625</v>
      </c>
      <c r="AK226" s="565">
        <f ca="1">SUMIF('CF(Y)'!$5:$5,'BS(Q)'!AK$5,'CF(Y)'!102:102)</f>
        <v>13862.015625</v>
      </c>
      <c r="AL226" s="565">
        <f ca="1">SUMIF('CF(Y)'!$5:$5,'BS(Q)'!AL$5,'CF(Y)'!102:102)</f>
        <v>13862.015625</v>
      </c>
      <c r="AM226" s="565">
        <f ca="1">SUMIF('CF(Y)'!$5:$5,'BS(Q)'!AM$5,'CF(Y)'!102:102)</f>
        <v>13654.960937500002</v>
      </c>
      <c r="AN226" s="565">
        <f ca="1">SUMIF('CF(Y)'!$5:$5,'BS(Q)'!AN$5,'CF(Y)'!102:102)</f>
        <v>13654.960937500002</v>
      </c>
      <c r="AO226" s="565">
        <f ca="1">SUMIF('CF(Y)'!$5:$5,'BS(Q)'!AO$5,'CF(Y)'!102:102)</f>
        <v>13654.960937500002</v>
      </c>
      <c r="AP226" s="565">
        <f ca="1">SUMIF('CF(Y)'!$5:$5,'BS(Q)'!AP$5,'CF(Y)'!102:102)</f>
        <v>13654.960937500002</v>
      </c>
      <c r="AQ226" s="565">
        <f ca="1">SUMIF('CF(Y)'!$5:$5,'BS(Q)'!AQ$5,'CF(Y)'!102:102)</f>
        <v>13187.773437500002</v>
      </c>
      <c r="AR226" s="565">
        <f ca="1">SUMIF('CF(Y)'!$5:$5,'BS(Q)'!AR$5,'CF(Y)'!102:102)</f>
        <v>13187.773437500002</v>
      </c>
      <c r="AS226" s="565">
        <f ca="1">SUMIF('CF(Y)'!$5:$5,'BS(Q)'!AS$5,'CF(Y)'!102:102)</f>
        <v>13187.773437500002</v>
      </c>
      <c r="AT226" s="565">
        <f ca="1">SUMIF('CF(Y)'!$5:$5,'BS(Q)'!AT$5,'CF(Y)'!102:102)</f>
        <v>13187.773437500002</v>
      </c>
      <c r="AU226" s="565">
        <f ca="1">SUMIF('CF(Y)'!$5:$5,'BS(Q)'!AU$5,'CF(Y)'!102:102)</f>
        <v>12720.585937500002</v>
      </c>
      <c r="AV226" s="565">
        <f ca="1">SUMIF('CF(Y)'!$5:$5,'BS(Q)'!AV$5,'CF(Y)'!102:102)</f>
        <v>12720.585937500002</v>
      </c>
      <c r="AW226" s="565">
        <f ca="1">SUMIF('CF(Y)'!$5:$5,'BS(Q)'!AW$5,'CF(Y)'!102:102)</f>
        <v>12720.585937500002</v>
      </c>
      <c r="AX226" s="565">
        <f ca="1">SUMIF('CF(Y)'!$5:$5,'BS(Q)'!AX$5,'CF(Y)'!102:102)</f>
        <v>12720.585937500002</v>
      </c>
      <c r="AY226" s="565">
        <f ca="1">SUMIF('CF(Y)'!$5:$5,'BS(Q)'!AY$5,'CF(Y)'!102:102)</f>
        <v>12253.3984375</v>
      </c>
      <c r="AZ226" s="565">
        <f ca="1">SUMIF('CF(Y)'!$5:$5,'BS(Q)'!AZ$5,'CF(Y)'!102:102)</f>
        <v>12253.3984375</v>
      </c>
      <c r="BA226" s="565">
        <f ca="1">SUMIF('CF(Y)'!$5:$5,'BS(Q)'!BA$5,'CF(Y)'!102:102)</f>
        <v>12253.3984375</v>
      </c>
      <c r="BB226" s="565">
        <f ca="1">SUMIF('CF(Y)'!$5:$5,'BS(Q)'!BB$5,'CF(Y)'!102:102)</f>
        <v>12253.3984375</v>
      </c>
      <c r="BC226" s="565">
        <f ca="1">SUMIF('CF(Y)'!$5:$5,'BS(Q)'!BC$5,'CF(Y)'!102:102)</f>
        <v>11786.2109375</v>
      </c>
      <c r="BD226" s="565">
        <f ca="1">SUMIF('CF(Y)'!$5:$5,'BS(Q)'!BD$5,'CF(Y)'!102:102)</f>
        <v>11786.2109375</v>
      </c>
      <c r="BE226" s="565">
        <f ca="1">SUMIF('CF(Y)'!$5:$5,'BS(Q)'!BE$5,'CF(Y)'!102:102)</f>
        <v>11786.2109375</v>
      </c>
      <c r="BF226" s="565">
        <f ca="1">SUMIF('CF(Y)'!$5:$5,'BS(Q)'!BF$5,'CF(Y)'!102:102)</f>
        <v>11786.2109375</v>
      </c>
      <c r="BG226" s="565">
        <f ca="1">SUMIF('CF(Y)'!$5:$5,'BS(Q)'!BG$5,'CF(Y)'!102:102)</f>
        <v>11319.0234375</v>
      </c>
      <c r="BH226" s="565">
        <f ca="1">SUMIF('CF(Y)'!$5:$5,'BS(Q)'!BH$5,'CF(Y)'!102:102)</f>
        <v>11319.0234375</v>
      </c>
      <c r="BI226" s="565">
        <f ca="1">SUMIF('CF(Y)'!$5:$5,'BS(Q)'!BI$5,'CF(Y)'!102:102)</f>
        <v>11319.0234375</v>
      </c>
      <c r="BJ226" s="565">
        <f ca="1">SUMIF('CF(Y)'!$5:$5,'BS(Q)'!BJ$5,'CF(Y)'!102:102)</f>
        <v>11319.0234375</v>
      </c>
      <c r="BK226" s="565">
        <f ca="1">SUMIF('CF(Y)'!$5:$5,'BS(Q)'!BK$5,'CF(Y)'!102:102)</f>
        <v>10851.8359375</v>
      </c>
      <c r="BL226" s="565">
        <f ca="1">SUMIF('CF(Y)'!$5:$5,'BS(Q)'!BL$5,'CF(Y)'!102:102)</f>
        <v>10851.8359375</v>
      </c>
      <c r="BM226" s="565">
        <f ca="1">SUMIF('CF(Y)'!$5:$5,'BS(Q)'!BM$5,'CF(Y)'!102:102)</f>
        <v>10851.8359375</v>
      </c>
      <c r="BN226" s="565">
        <f ca="1">SUMIF('CF(Y)'!$5:$5,'BS(Q)'!BN$5,'CF(Y)'!102:102)</f>
        <v>10851.8359375</v>
      </c>
      <c r="BO226" s="565">
        <f ca="1">SUMIF('CF(Y)'!$5:$5,'BS(Q)'!BO$5,'CF(Y)'!102:102)</f>
        <v>10384.6484375</v>
      </c>
      <c r="BP226" s="565">
        <f ca="1">SUMIF('CF(Y)'!$5:$5,'BS(Q)'!BP$5,'CF(Y)'!102:102)</f>
        <v>10384.6484375</v>
      </c>
      <c r="BQ226" s="565">
        <f ca="1">SUMIF('CF(Y)'!$5:$5,'BS(Q)'!BQ$5,'CF(Y)'!102:102)</f>
        <v>10384.6484375</v>
      </c>
      <c r="BR226" s="565">
        <f ca="1">SUMIF('CF(Y)'!$5:$5,'BS(Q)'!BR$5,'CF(Y)'!102:102)</f>
        <v>10384.6484375</v>
      </c>
      <c r="BS226" s="565">
        <f ca="1">SUMIF('CF(Y)'!$5:$5,'BS(Q)'!BS$5,'CF(Y)'!102:102)</f>
        <v>9917.4609375</v>
      </c>
      <c r="BT226" s="565">
        <f ca="1">SUMIF('CF(Y)'!$5:$5,'BS(Q)'!BT$5,'CF(Y)'!102:102)</f>
        <v>9917.4609375</v>
      </c>
      <c r="BU226" s="565">
        <f ca="1">SUMIF('CF(Y)'!$5:$5,'BS(Q)'!BU$5,'CF(Y)'!102:102)</f>
        <v>9917.4609375</v>
      </c>
      <c r="BV226" s="565">
        <f ca="1">SUMIF('CF(Y)'!$5:$5,'BS(Q)'!BV$5,'CF(Y)'!102:102)</f>
        <v>9917.4609375</v>
      </c>
      <c r="BW226" s="565">
        <f ca="1">SUMIF('CF(Y)'!$5:$5,'BS(Q)'!BW$5,'CF(Y)'!102:102)</f>
        <v>9450.2734375</v>
      </c>
      <c r="BX226" s="565">
        <f ca="1">SUMIF('CF(Y)'!$5:$5,'BS(Q)'!BX$5,'CF(Y)'!102:102)</f>
        <v>9450.2734375</v>
      </c>
      <c r="BY226" s="565">
        <f ca="1">SUMIF('CF(Y)'!$5:$5,'BS(Q)'!BY$5,'CF(Y)'!102:102)</f>
        <v>9450.2734375</v>
      </c>
      <c r="BZ226" s="565">
        <f ca="1">SUMIF('CF(Y)'!$5:$5,'BS(Q)'!BZ$5,'CF(Y)'!102:102)</f>
        <v>9450.2734375</v>
      </c>
      <c r="CA226" s="565">
        <f ca="1">SUMIF('CF(Y)'!$5:$5,'BS(Q)'!CA$5,'CF(Y)'!102:102)</f>
        <v>8983.0859375</v>
      </c>
      <c r="CB226" s="565">
        <f ca="1">SUMIF('CF(Y)'!$5:$5,'BS(Q)'!CB$5,'CF(Y)'!102:102)</f>
        <v>8983.0859375</v>
      </c>
      <c r="CC226" s="565">
        <f ca="1">SUMIF('CF(Y)'!$5:$5,'BS(Q)'!CC$5,'CF(Y)'!102:102)</f>
        <v>8983.0859375</v>
      </c>
      <c r="CD226" s="565">
        <f ca="1">SUMIF('CF(Y)'!$5:$5,'BS(Q)'!CD$5,'CF(Y)'!102:102)</f>
        <v>8983.0859375</v>
      </c>
      <c r="CE226" s="565">
        <f ca="1">SUMIF('CF(Y)'!$5:$5,'BS(Q)'!CE$5,'CF(Y)'!102:102)</f>
        <v>4306.34765625</v>
      </c>
      <c r="CF226" s="565">
        <f ca="1">SUMIF('CF(Y)'!$5:$5,'BS(Q)'!CF$5,'CF(Y)'!102:102)</f>
        <v>4306.34765625</v>
      </c>
      <c r="CG226" s="565">
        <f ca="1">SUMIF('CF(Y)'!$5:$5,'BS(Q)'!CG$5,'CF(Y)'!102:102)</f>
        <v>4306.34765625</v>
      </c>
      <c r="CH226" s="565">
        <f ca="1">SUMIF('CF(Y)'!$5:$5,'BS(Q)'!CH$5,'CF(Y)'!102:102)</f>
        <v>4306.34765625</v>
      </c>
      <c r="CI226" s="565">
        <f ca="1">SUMIF('CF(Y)'!$5:$5,'BS(Q)'!CI$5,'CF(Y)'!102:102)</f>
        <v>0</v>
      </c>
      <c r="CJ226" s="565">
        <f ca="1">SUMIF('CF(Y)'!$5:$5,'BS(Q)'!CJ$5,'CF(Y)'!102:102)</f>
        <v>0</v>
      </c>
      <c r="CK226" s="565">
        <f ca="1">SUMIF('CF(Y)'!$5:$5,'BS(Q)'!CK$5,'CF(Y)'!102:102)</f>
        <v>0</v>
      </c>
      <c r="CL226" s="565">
        <f ca="1">SUMIF('CF(Y)'!$5:$5,'BS(Q)'!CL$5,'CF(Y)'!102:102)</f>
        <v>0</v>
      </c>
      <c r="CM226" s="565">
        <f ca="1">SUMIF('CF(Y)'!$5:$5,'BS(Q)'!CM$5,'CF(Y)'!102:102)</f>
        <v>0</v>
      </c>
      <c r="CN226" s="565">
        <f ca="1">SUMIF('CF(Y)'!$5:$5,'BS(Q)'!CN$5,'CF(Y)'!102:102)</f>
        <v>0</v>
      </c>
      <c r="CO226" s="565">
        <f ca="1">SUMIF('CF(Y)'!$5:$5,'BS(Q)'!CO$5,'CF(Y)'!102:102)</f>
        <v>0</v>
      </c>
      <c r="CP226" s="565">
        <f ca="1">SUMIF('CF(Y)'!$5:$5,'BS(Q)'!CP$5,'CF(Y)'!102:102)</f>
        <v>0</v>
      </c>
      <c r="CQ226" s="565">
        <f ca="1">SUMIF('CF(Y)'!$5:$5,'BS(Q)'!CQ$5,'CF(Y)'!102:102)</f>
        <v>0</v>
      </c>
      <c r="CR226" s="565">
        <f ca="1">SUMIF('CF(Y)'!$5:$5,'BS(Q)'!CR$5,'CF(Y)'!102:102)</f>
        <v>0</v>
      </c>
      <c r="CS226" s="565">
        <f ca="1">SUMIF('CF(Y)'!$5:$5,'BS(Q)'!CS$5,'CF(Y)'!102:102)</f>
        <v>0</v>
      </c>
      <c r="CT226" s="565">
        <f ca="1">SUMIF('CF(Y)'!$5:$5,'BS(Q)'!CT$5,'CF(Y)'!102:102)</f>
        <v>0</v>
      </c>
      <c r="CU226" s="565">
        <f ca="1">SUMIF('CF(Y)'!$5:$5,'BS(Q)'!CU$5,'CF(Y)'!102:102)</f>
        <v>0</v>
      </c>
      <c r="CV226" s="565">
        <f ca="1">SUMIF('CF(Y)'!$5:$5,'BS(Q)'!CV$5,'CF(Y)'!102:102)</f>
        <v>0</v>
      </c>
      <c r="CW226" s="565">
        <f ca="1">SUMIF('CF(Y)'!$5:$5,'BS(Q)'!CW$5,'CF(Y)'!102:102)</f>
        <v>0</v>
      </c>
      <c r="CX226" s="565">
        <f ca="1">SUMIF('CF(Y)'!$5:$5,'BS(Q)'!CX$5,'CF(Y)'!102:102)</f>
        <v>0</v>
      </c>
      <c r="CY226" s="565">
        <f ca="1">SUMIF('CF(Y)'!$5:$5,'BS(Q)'!CY$5,'CF(Y)'!102:102)</f>
        <v>0</v>
      </c>
      <c r="CZ226" s="565">
        <f ca="1">SUMIF('CF(Y)'!$5:$5,'BS(Q)'!CZ$5,'CF(Y)'!102:102)</f>
        <v>0</v>
      </c>
      <c r="DA226" s="565">
        <f ca="1">SUMIF('CF(Y)'!$5:$5,'BS(Q)'!DA$5,'CF(Y)'!102:102)</f>
        <v>0</v>
      </c>
      <c r="DB226" s="565">
        <f ca="1">SUMIF('CF(Y)'!$5:$5,'BS(Q)'!DB$5,'CF(Y)'!102:102)</f>
        <v>0</v>
      </c>
      <c r="DC226" s="565">
        <f ca="1">SUMIF('CF(Y)'!$5:$5,'BS(Q)'!DC$5,'CF(Y)'!102:102)</f>
        <v>0</v>
      </c>
      <c r="DD226" s="565">
        <f ca="1">SUMIF('CF(Y)'!$5:$5,'BS(Q)'!DD$5,'CF(Y)'!102:102)</f>
        <v>0</v>
      </c>
      <c r="DE226" s="565">
        <f ca="1">SUMIF('CF(Y)'!$5:$5,'BS(Q)'!DE$5,'CF(Y)'!102:102)</f>
        <v>0</v>
      </c>
      <c r="DF226" s="565">
        <f ca="1">SUMIF('CF(Y)'!$5:$5,'BS(Q)'!DF$5,'CF(Y)'!102:102)</f>
        <v>0</v>
      </c>
      <c r="DG226" s="565">
        <f ca="1">SUMIF('CF(Y)'!$5:$5,'BS(Q)'!DG$5,'CF(Y)'!102:102)</f>
        <v>0</v>
      </c>
      <c r="DH226" s="565">
        <f ca="1">SUMIF('CF(Y)'!$5:$5,'BS(Q)'!DH$5,'CF(Y)'!102:102)</f>
        <v>0</v>
      </c>
      <c r="DI226" s="565">
        <f ca="1">SUMIF('CF(Y)'!$5:$5,'BS(Q)'!DI$5,'CF(Y)'!102:102)</f>
        <v>0</v>
      </c>
      <c r="DJ226" s="565">
        <f ca="1">SUMIF('CF(Y)'!$5:$5,'BS(Q)'!DJ$5,'CF(Y)'!102:102)</f>
        <v>0</v>
      </c>
      <c r="DK226" s="565">
        <f ca="1">SUMIF('CF(Y)'!$5:$5,'BS(Q)'!DK$5,'CF(Y)'!102:102)</f>
        <v>0</v>
      </c>
      <c r="DL226" s="565">
        <f ca="1">SUMIF('CF(Y)'!$5:$5,'BS(Q)'!DL$5,'CF(Y)'!102:102)</f>
        <v>0</v>
      </c>
      <c r="DM226" s="565">
        <f ca="1">SUMIF('CF(Y)'!$5:$5,'BS(Q)'!DM$5,'CF(Y)'!102:102)</f>
        <v>0</v>
      </c>
      <c r="DN226" s="565">
        <f ca="1">SUMIF('CF(Y)'!$5:$5,'BS(Q)'!DN$5,'CF(Y)'!102:102)</f>
        <v>0</v>
      </c>
      <c r="DO226" s="565">
        <f ca="1">SUMIF('CF(Y)'!$5:$5,'BS(Q)'!DO$5,'CF(Y)'!102:102)</f>
        <v>0</v>
      </c>
      <c r="DP226" s="565">
        <f ca="1">SUMIF('CF(Y)'!$5:$5,'BS(Q)'!DP$5,'CF(Y)'!102:102)</f>
        <v>0</v>
      </c>
      <c r="DQ226" s="565">
        <f ca="1">SUMIF('CF(Y)'!$5:$5,'BS(Q)'!DQ$5,'CF(Y)'!102:102)</f>
        <v>0</v>
      </c>
      <c r="DR226" s="565">
        <f ca="1">SUMIF('CF(Y)'!$5:$5,'BS(Q)'!DR$5,'CF(Y)'!102:102)</f>
        <v>0</v>
      </c>
      <c r="DS226" s="565">
        <f ca="1">SUMIF('CF(Y)'!$5:$5,'BS(Q)'!DS$5,'CF(Y)'!102:102)</f>
        <v>0</v>
      </c>
      <c r="DT226" s="565">
        <f ca="1">SUMIF('CF(Y)'!$5:$5,'BS(Q)'!DT$5,'CF(Y)'!102:102)</f>
        <v>0</v>
      </c>
      <c r="DU226" s="565">
        <f ca="1">SUMIF('CF(Y)'!$5:$5,'BS(Q)'!DU$5,'CF(Y)'!102:102)</f>
        <v>0</v>
      </c>
      <c r="DV226" s="565">
        <f ca="1">SUMIF('CF(Y)'!$5:$5,'BS(Q)'!DV$5,'CF(Y)'!102:102)</f>
        <v>0</v>
      </c>
      <c r="DW226" s="565">
        <f ca="1">SUMIF('CF(Y)'!$5:$5,'BS(Q)'!DW$5,'CF(Y)'!102:102)</f>
        <v>0</v>
      </c>
      <c r="DX226" s="565">
        <f ca="1">SUMIF('CF(Y)'!$5:$5,'BS(Q)'!DX$5,'CF(Y)'!102:102)</f>
        <v>0</v>
      </c>
      <c r="DY226" s="565">
        <f ca="1">SUMIF('CF(Y)'!$5:$5,'BS(Q)'!DY$5,'CF(Y)'!102:102)</f>
        <v>0</v>
      </c>
      <c r="DZ226" s="565">
        <f ca="1">SUMIF('CF(Y)'!$5:$5,'BS(Q)'!DZ$5,'CF(Y)'!102:102)</f>
        <v>0</v>
      </c>
      <c r="EA226" s="565">
        <f ca="1">SUMIF('CF(Y)'!$5:$5,'BS(Q)'!EA$5,'CF(Y)'!102:102)</f>
        <v>0</v>
      </c>
      <c r="EB226" s="565">
        <f ca="1">SUMIF('CF(Y)'!$5:$5,'BS(Q)'!EB$5,'CF(Y)'!102:102)</f>
        <v>0</v>
      </c>
      <c r="EC226" s="565">
        <f ca="1">SUMIF('CF(Y)'!$5:$5,'BS(Q)'!EC$5,'CF(Y)'!102:102)</f>
        <v>0</v>
      </c>
      <c r="ED226" s="565">
        <f ca="1">SUMIF('CF(Y)'!$5:$5,'BS(Q)'!ED$5,'CF(Y)'!102:102)</f>
        <v>0</v>
      </c>
      <c r="EE226" s="565">
        <f ca="1">SUMIF('CF(Y)'!$5:$5,'BS(Q)'!EE$5,'CF(Y)'!102:102)</f>
        <v>0</v>
      </c>
      <c r="EF226" s="565">
        <f ca="1">SUMIF('CF(Y)'!$5:$5,'BS(Q)'!EF$5,'CF(Y)'!102:102)</f>
        <v>0</v>
      </c>
      <c r="EG226" s="565">
        <f ca="1">SUMIF('CF(Y)'!$5:$5,'BS(Q)'!EG$5,'CF(Y)'!102:102)</f>
        <v>0</v>
      </c>
      <c r="EH226" s="565">
        <f ca="1">SUMIF('CF(Y)'!$5:$5,'BS(Q)'!EH$5,'CF(Y)'!102:102)</f>
        <v>0</v>
      </c>
      <c r="EI226" s="565">
        <f ca="1">SUMIF('CF(Y)'!$5:$5,'BS(Q)'!EI$5,'CF(Y)'!102:102)</f>
        <v>0</v>
      </c>
      <c r="EJ226" s="565">
        <f ca="1">SUMIF('CF(Y)'!$5:$5,'BS(Q)'!EJ$5,'CF(Y)'!102:102)</f>
        <v>0</v>
      </c>
      <c r="EK226" s="565">
        <f ca="1">SUMIF('CF(Y)'!$5:$5,'BS(Q)'!EK$5,'CF(Y)'!102:102)</f>
        <v>0</v>
      </c>
      <c r="EL226" s="565">
        <f ca="1">SUMIF('CF(Y)'!$5:$5,'BS(Q)'!EL$5,'CF(Y)'!102:102)</f>
        <v>0</v>
      </c>
      <c r="EM226" s="565">
        <f ca="1">SUMIF('CF(Y)'!$5:$5,'BS(Q)'!EM$5,'CF(Y)'!102:102)</f>
        <v>0</v>
      </c>
      <c r="EN226" s="565">
        <f ca="1">SUMIF('CF(Y)'!$5:$5,'BS(Q)'!EN$5,'CF(Y)'!102:102)</f>
        <v>0</v>
      </c>
      <c r="EO226" s="565">
        <f ca="1">SUMIF('CF(Y)'!$5:$5,'BS(Q)'!EO$5,'CF(Y)'!102:102)</f>
        <v>0</v>
      </c>
      <c r="EP226" s="565">
        <f ca="1">SUMIF('CF(Y)'!$5:$5,'BS(Q)'!EP$5,'CF(Y)'!102:102)</f>
        <v>0</v>
      </c>
      <c r="EQ226" s="299"/>
      <c r="ER226" s="299"/>
      <c r="ES226" s="299"/>
      <c r="ET226" s="299"/>
      <c r="EU226" s="299"/>
      <c r="EV226" s="299"/>
      <c r="EW226" s="299"/>
      <c r="EX226" s="299"/>
      <c r="EY226" s="299"/>
      <c r="EZ226" s="299"/>
      <c r="FA226" s="299"/>
      <c r="FB226" s="299"/>
      <c r="FC226" s="299"/>
      <c r="FD226" s="299"/>
      <c r="FE226" s="299"/>
      <c r="FF226" s="299"/>
      <c r="FG226" s="299"/>
      <c r="FH226" s="299"/>
      <c r="FI226" s="299"/>
      <c r="FJ226" s="299"/>
    </row>
    <row r="227" spans="1:166" s="43" customFormat="1" ht="14.1" customHeight="1">
      <c r="A227" s="38"/>
      <c r="B227" s="38"/>
      <c r="D227" s="39"/>
      <c r="E227" s="299"/>
      <c r="F227" s="299"/>
      <c r="G227" s="299"/>
      <c r="H227" s="299"/>
      <c r="I227" s="299"/>
      <c r="J227" s="299"/>
      <c r="K227" s="299"/>
      <c r="L227" s="299"/>
      <c r="M227" s="299"/>
      <c r="N227" s="299"/>
      <c r="O227" s="299"/>
      <c r="P227" s="299"/>
      <c r="Q227" s="299"/>
      <c r="R227" s="299"/>
      <c r="S227" s="299"/>
      <c r="T227" s="299"/>
      <c r="U227" s="299"/>
      <c r="V227" s="299"/>
      <c r="W227" s="299"/>
      <c r="X227" s="299"/>
      <c r="Y227" s="299"/>
      <c r="Z227" s="299"/>
      <c r="AA227" s="299"/>
      <c r="AB227" s="299"/>
      <c r="AC227" s="299"/>
      <c r="AD227" s="299"/>
      <c r="AE227" s="299"/>
      <c r="AF227" s="299"/>
      <c r="AG227" s="299"/>
      <c r="AH227" s="299"/>
      <c r="AI227" s="299"/>
      <c r="AJ227" s="299"/>
      <c r="AK227" s="299"/>
      <c r="AL227" s="299"/>
      <c r="AM227" s="299"/>
      <c r="AN227" s="299"/>
      <c r="AO227" s="299"/>
      <c r="AP227" s="299"/>
      <c r="AQ227" s="299"/>
      <c r="AR227" s="299"/>
      <c r="AS227" s="299"/>
      <c r="AT227" s="299"/>
      <c r="AU227" s="299"/>
      <c r="AV227" s="299"/>
      <c r="AW227" s="299"/>
      <c r="AX227" s="299"/>
      <c r="AY227" s="299"/>
      <c r="AZ227" s="299"/>
      <c r="BA227" s="299"/>
      <c r="BB227" s="299"/>
      <c r="BC227" s="299"/>
      <c r="BD227" s="299"/>
      <c r="BE227" s="299"/>
      <c r="BF227" s="299"/>
      <c r="BG227" s="299"/>
      <c r="BH227" s="299"/>
      <c r="BI227" s="299"/>
      <c r="BJ227" s="299"/>
      <c r="BK227" s="299"/>
      <c r="BL227" s="299"/>
      <c r="BM227" s="299"/>
      <c r="BN227" s="299"/>
      <c r="BO227" s="299"/>
      <c r="BP227" s="299"/>
      <c r="BQ227" s="299"/>
      <c r="BR227" s="299"/>
      <c r="BS227" s="299"/>
      <c r="BT227" s="299"/>
      <c r="BU227" s="299"/>
      <c r="BV227" s="299"/>
      <c r="BW227" s="299"/>
      <c r="BX227" s="299"/>
      <c r="BY227" s="299"/>
      <c r="BZ227" s="299"/>
      <c r="CA227" s="299"/>
      <c r="CB227" s="299"/>
      <c r="CC227" s="299"/>
      <c r="CD227" s="299"/>
      <c r="CE227" s="299"/>
      <c r="CF227" s="299"/>
      <c r="CG227" s="299"/>
      <c r="CH227" s="299"/>
      <c r="CI227" s="299"/>
      <c r="CJ227" s="299"/>
      <c r="CK227" s="299"/>
      <c r="CL227" s="299"/>
      <c r="CM227" s="299"/>
      <c r="CN227" s="299"/>
      <c r="CO227" s="299"/>
      <c r="CP227" s="299"/>
      <c r="CQ227" s="299"/>
      <c r="CR227" s="299"/>
      <c r="CS227" s="299"/>
      <c r="CT227" s="299"/>
      <c r="CU227" s="299"/>
      <c r="CV227" s="299"/>
      <c r="CW227" s="299"/>
      <c r="CX227" s="299"/>
      <c r="CY227" s="299"/>
      <c r="CZ227" s="299"/>
      <c r="DA227" s="299"/>
      <c r="DB227" s="299"/>
      <c r="DC227" s="299"/>
      <c r="DD227" s="299"/>
      <c r="DE227" s="299"/>
      <c r="DF227" s="299"/>
      <c r="DG227" s="299"/>
      <c r="DH227" s="299"/>
      <c r="DI227" s="299"/>
      <c r="DJ227" s="299"/>
      <c r="DK227" s="299"/>
      <c r="DL227" s="299"/>
      <c r="DM227" s="299"/>
      <c r="DN227" s="299"/>
      <c r="DO227" s="299"/>
      <c r="DP227" s="299"/>
      <c r="DQ227" s="299"/>
      <c r="DR227" s="299"/>
      <c r="DS227" s="299"/>
      <c r="DT227" s="299"/>
      <c r="DU227" s="299"/>
      <c r="DV227" s="299"/>
      <c r="DW227" s="299"/>
      <c r="DX227" s="299"/>
      <c r="DY227" s="299"/>
      <c r="DZ227" s="299"/>
      <c r="EA227" s="299"/>
      <c r="EB227" s="299"/>
      <c r="EC227" s="299"/>
      <c r="ED227" s="299"/>
      <c r="EE227" s="299"/>
      <c r="EF227" s="299"/>
      <c r="EG227" s="299"/>
      <c r="EH227" s="299"/>
      <c r="EI227" s="299"/>
      <c r="EJ227" s="299"/>
      <c r="EK227" s="299"/>
      <c r="EL227" s="299"/>
      <c r="EM227" s="299"/>
      <c r="EN227" s="299"/>
      <c r="EO227" s="299"/>
      <c r="EP227" s="299"/>
      <c r="EQ227" s="299"/>
      <c r="ER227" s="299"/>
      <c r="ES227" s="299"/>
      <c r="ET227" s="299"/>
      <c r="EU227" s="299"/>
      <c r="EV227" s="299"/>
      <c r="EW227" s="299"/>
      <c r="EX227" s="299"/>
      <c r="EY227" s="299"/>
      <c r="EZ227" s="299"/>
      <c r="FA227" s="299"/>
      <c r="FB227" s="299"/>
      <c r="FC227" s="299"/>
      <c r="FD227" s="299"/>
      <c r="FE227" s="299"/>
      <c r="FF227" s="299"/>
      <c r="FG227" s="299"/>
      <c r="FH227" s="299"/>
      <c r="FI227" s="299"/>
      <c r="FJ227" s="299"/>
    </row>
    <row r="228" spans="1:166" s="43" customFormat="1" ht="14.1" customHeight="1">
      <c r="A228" s="38"/>
      <c r="B228" s="7" t="s">
        <v>389</v>
      </c>
      <c r="C228" s="348"/>
      <c r="D228" s="39"/>
      <c r="E228" s="352"/>
      <c r="F228" s="299"/>
      <c r="G228" s="299"/>
      <c r="H228" s="299"/>
      <c r="I228" s="299"/>
      <c r="J228" s="299"/>
      <c r="K228" s="299"/>
      <c r="L228" s="299"/>
      <c r="M228" s="299"/>
      <c r="N228" s="299"/>
      <c r="O228" s="299"/>
      <c r="P228" s="299"/>
      <c r="Q228" s="299"/>
      <c r="R228" s="299"/>
      <c r="S228" s="299"/>
      <c r="T228" s="299"/>
      <c r="U228" s="299"/>
      <c r="V228" s="299"/>
      <c r="W228" s="299"/>
      <c r="X228" s="299"/>
      <c r="Y228" s="299"/>
      <c r="Z228" s="299"/>
      <c r="AA228" s="299"/>
      <c r="AB228" s="299"/>
      <c r="AC228" s="299"/>
      <c r="AD228" s="299"/>
      <c r="AE228" s="299"/>
      <c r="AF228" s="299"/>
      <c r="AG228" s="299"/>
      <c r="AH228" s="299"/>
      <c r="AI228" s="299"/>
      <c r="AJ228" s="299"/>
      <c r="AK228" s="299"/>
      <c r="AL228" s="299"/>
      <c r="AM228" s="299"/>
      <c r="AN228" s="299"/>
      <c r="AO228" s="299"/>
      <c r="AP228" s="299"/>
      <c r="AQ228" s="299"/>
      <c r="AR228" s="299"/>
      <c r="AS228" s="299"/>
      <c r="AT228" s="299"/>
      <c r="AU228" s="299"/>
      <c r="AV228" s="299"/>
      <c r="AW228" s="299"/>
      <c r="AX228" s="299"/>
      <c r="AY228" s="299"/>
      <c r="AZ228" s="299"/>
      <c r="BA228" s="299"/>
      <c r="BB228" s="299"/>
      <c r="BC228" s="299"/>
      <c r="BD228" s="299"/>
      <c r="BE228" s="299"/>
      <c r="BF228" s="299"/>
      <c r="BG228" s="299"/>
      <c r="BH228" s="299"/>
      <c r="BI228" s="299"/>
      <c r="BJ228" s="299"/>
      <c r="BK228" s="299"/>
      <c r="BL228" s="299"/>
      <c r="BM228" s="299"/>
      <c r="BN228" s="299"/>
      <c r="BO228" s="299"/>
      <c r="BP228" s="299"/>
      <c r="BQ228" s="299"/>
      <c r="BR228" s="299"/>
      <c r="BS228" s="299"/>
      <c r="BT228" s="299"/>
      <c r="BU228" s="299"/>
      <c r="BV228" s="299"/>
      <c r="BW228" s="299"/>
      <c r="BX228" s="299"/>
      <c r="BY228" s="299"/>
      <c r="BZ228" s="299"/>
      <c r="CA228" s="299"/>
      <c r="CB228" s="299"/>
      <c r="CC228" s="299"/>
      <c r="CD228" s="299"/>
      <c r="CE228" s="299"/>
      <c r="CF228" s="299"/>
      <c r="CG228" s="299"/>
      <c r="CH228" s="299"/>
      <c r="CI228" s="299"/>
      <c r="CJ228" s="299"/>
      <c r="CK228" s="299"/>
      <c r="CL228" s="299"/>
      <c r="CM228" s="299"/>
      <c r="CN228" s="299"/>
      <c r="CO228" s="299"/>
      <c r="CP228" s="299"/>
      <c r="CQ228" s="299"/>
      <c r="CR228" s="299"/>
      <c r="CS228" s="299"/>
      <c r="CT228" s="299"/>
      <c r="CU228" s="299"/>
      <c r="CV228" s="299"/>
      <c r="CW228" s="299"/>
      <c r="CX228" s="299"/>
      <c r="CY228" s="299"/>
      <c r="CZ228" s="299"/>
      <c r="DA228" s="299"/>
      <c r="DB228" s="299"/>
      <c r="DC228" s="299"/>
      <c r="DD228" s="299"/>
      <c r="DE228" s="299"/>
      <c r="DF228" s="299"/>
      <c r="DG228" s="299"/>
      <c r="DH228" s="299"/>
      <c r="DI228" s="299"/>
      <c r="DJ228" s="299"/>
      <c r="DK228" s="299"/>
      <c r="DL228" s="299"/>
      <c r="DM228" s="299"/>
      <c r="DN228" s="299"/>
      <c r="DO228" s="299"/>
      <c r="DP228" s="299"/>
      <c r="DQ228" s="299"/>
      <c r="DR228" s="299"/>
      <c r="DS228" s="299"/>
      <c r="DT228" s="299"/>
      <c r="DU228" s="299"/>
      <c r="DV228" s="299"/>
      <c r="DW228" s="299"/>
      <c r="DX228" s="299"/>
      <c r="DY228" s="299"/>
      <c r="DZ228" s="299"/>
      <c r="EA228" s="299"/>
      <c r="EB228" s="299"/>
      <c r="EC228" s="299"/>
      <c r="ED228" s="299"/>
      <c r="EE228" s="299"/>
      <c r="EF228" s="299"/>
      <c r="EG228" s="299"/>
      <c r="EH228" s="299"/>
      <c r="EI228" s="299"/>
      <c r="EJ228" s="299"/>
      <c r="EK228" s="299"/>
      <c r="EL228" s="299"/>
      <c r="EM228" s="299"/>
      <c r="EN228" s="299"/>
      <c r="EO228" s="299"/>
      <c r="EP228" s="299"/>
      <c r="EQ228" s="299"/>
      <c r="ER228" s="299"/>
      <c r="ES228" s="299"/>
      <c r="ET228" s="299"/>
      <c r="EU228" s="299"/>
      <c r="EV228" s="299"/>
      <c r="EW228" s="299"/>
      <c r="EX228" s="299"/>
      <c r="EY228" s="299"/>
      <c r="EZ228" s="299"/>
      <c r="FA228" s="299"/>
      <c r="FB228" s="299"/>
      <c r="FC228" s="299"/>
      <c r="FD228" s="299"/>
      <c r="FE228" s="299"/>
      <c r="FF228" s="299"/>
      <c r="FG228" s="299"/>
      <c r="FH228" s="299"/>
      <c r="FI228" s="299"/>
      <c r="FJ228" s="299"/>
    </row>
    <row r="229" spans="1:166" s="43" customFormat="1" ht="14.1" customHeight="1">
      <c r="A229" s="38"/>
      <c r="B229" s="38" t="s">
        <v>868</v>
      </c>
      <c r="C229" s="1069">
        <f>Assum!E264</f>
        <v>0</v>
      </c>
      <c r="D229" s="39" t="s">
        <v>147</v>
      </c>
      <c r="E229" s="80">
        <f ca="1">SUM(G229:ET229)</f>
        <v>20</v>
      </c>
      <c r="F229" s="299"/>
      <c r="G229" s="299"/>
      <c r="H229" s="299">
        <f t="shared" ref="H229:AM229" ca="1" si="2384">IF($C229=0,1,IF(H$4&gt;PF상환종료,1,(H220=0)*1))*H$235</f>
        <v>0</v>
      </c>
      <c r="I229" s="299">
        <f t="shared" ca="1" si="2384"/>
        <v>0</v>
      </c>
      <c r="J229" s="299">
        <f t="shared" ca="1" si="2384"/>
        <v>0</v>
      </c>
      <c r="K229" s="299">
        <f t="shared" ca="1" si="2384"/>
        <v>0</v>
      </c>
      <c r="L229" s="299">
        <f t="shared" ca="1" si="2384"/>
        <v>0</v>
      </c>
      <c r="M229" s="299">
        <f t="shared" ca="1" si="2384"/>
        <v>0</v>
      </c>
      <c r="N229" s="299">
        <f t="shared" ca="1" si="2384"/>
        <v>0</v>
      </c>
      <c r="O229" s="299">
        <f t="shared" ca="1" si="2384"/>
        <v>0</v>
      </c>
      <c r="P229" s="299">
        <f t="shared" ca="1" si="2384"/>
        <v>0</v>
      </c>
      <c r="Q229" s="299">
        <f t="shared" ca="1" si="2384"/>
        <v>0</v>
      </c>
      <c r="R229" s="299">
        <f t="shared" ca="1" si="2384"/>
        <v>1</v>
      </c>
      <c r="S229" s="299">
        <f t="shared" ca="1" si="2384"/>
        <v>0</v>
      </c>
      <c r="T229" s="299">
        <f t="shared" ca="1" si="2384"/>
        <v>0</v>
      </c>
      <c r="U229" s="299">
        <f t="shared" ca="1" si="2384"/>
        <v>0</v>
      </c>
      <c r="V229" s="299">
        <f t="shared" ca="1" si="2384"/>
        <v>1</v>
      </c>
      <c r="W229" s="299">
        <f t="shared" ca="1" si="2384"/>
        <v>0</v>
      </c>
      <c r="X229" s="299">
        <f t="shared" ca="1" si="2384"/>
        <v>0</v>
      </c>
      <c r="Y229" s="299">
        <f t="shared" ca="1" si="2384"/>
        <v>0</v>
      </c>
      <c r="Z229" s="299">
        <f t="shared" ca="1" si="2384"/>
        <v>1</v>
      </c>
      <c r="AA229" s="299">
        <f t="shared" ca="1" si="2384"/>
        <v>0</v>
      </c>
      <c r="AB229" s="299">
        <f t="shared" ca="1" si="2384"/>
        <v>0</v>
      </c>
      <c r="AC229" s="299">
        <f t="shared" ca="1" si="2384"/>
        <v>0</v>
      </c>
      <c r="AD229" s="299">
        <f t="shared" ca="1" si="2384"/>
        <v>1</v>
      </c>
      <c r="AE229" s="299">
        <f t="shared" ca="1" si="2384"/>
        <v>0</v>
      </c>
      <c r="AF229" s="299">
        <f t="shared" ca="1" si="2384"/>
        <v>0</v>
      </c>
      <c r="AG229" s="299">
        <f t="shared" ca="1" si="2384"/>
        <v>0</v>
      </c>
      <c r="AH229" s="299">
        <f t="shared" ca="1" si="2384"/>
        <v>1</v>
      </c>
      <c r="AI229" s="299">
        <f t="shared" ca="1" si="2384"/>
        <v>0</v>
      </c>
      <c r="AJ229" s="299">
        <f t="shared" ca="1" si="2384"/>
        <v>0</v>
      </c>
      <c r="AK229" s="299">
        <f t="shared" ca="1" si="2384"/>
        <v>0</v>
      </c>
      <c r="AL229" s="299">
        <f t="shared" ca="1" si="2384"/>
        <v>1</v>
      </c>
      <c r="AM229" s="299">
        <f t="shared" ca="1" si="2384"/>
        <v>0</v>
      </c>
      <c r="AN229" s="299">
        <f t="shared" ref="AN229:BS229" ca="1" si="2385">IF($C229=0,1,IF(AN$4&gt;PF상환종료,1,(AN220=0)*1))*AN$235</f>
        <v>0</v>
      </c>
      <c r="AO229" s="299">
        <f t="shared" ca="1" si="2385"/>
        <v>0</v>
      </c>
      <c r="AP229" s="299">
        <f t="shared" ca="1" si="2385"/>
        <v>1</v>
      </c>
      <c r="AQ229" s="299">
        <f t="shared" ca="1" si="2385"/>
        <v>0</v>
      </c>
      <c r="AR229" s="299">
        <f t="shared" ca="1" si="2385"/>
        <v>0</v>
      </c>
      <c r="AS229" s="299">
        <f t="shared" ca="1" si="2385"/>
        <v>0</v>
      </c>
      <c r="AT229" s="299">
        <f t="shared" ca="1" si="2385"/>
        <v>1</v>
      </c>
      <c r="AU229" s="299">
        <f t="shared" ca="1" si="2385"/>
        <v>0</v>
      </c>
      <c r="AV229" s="299">
        <f t="shared" ca="1" si="2385"/>
        <v>0</v>
      </c>
      <c r="AW229" s="299">
        <f t="shared" ca="1" si="2385"/>
        <v>0</v>
      </c>
      <c r="AX229" s="299">
        <f t="shared" ca="1" si="2385"/>
        <v>1</v>
      </c>
      <c r="AY229" s="299">
        <f t="shared" ca="1" si="2385"/>
        <v>0</v>
      </c>
      <c r="AZ229" s="299">
        <f t="shared" ca="1" si="2385"/>
        <v>0</v>
      </c>
      <c r="BA229" s="299">
        <f t="shared" ca="1" si="2385"/>
        <v>0</v>
      </c>
      <c r="BB229" s="299">
        <f t="shared" ca="1" si="2385"/>
        <v>1</v>
      </c>
      <c r="BC229" s="299">
        <f t="shared" ca="1" si="2385"/>
        <v>0</v>
      </c>
      <c r="BD229" s="299">
        <f t="shared" ca="1" si="2385"/>
        <v>0</v>
      </c>
      <c r="BE229" s="299">
        <f t="shared" ca="1" si="2385"/>
        <v>0</v>
      </c>
      <c r="BF229" s="299">
        <f t="shared" ca="1" si="2385"/>
        <v>1</v>
      </c>
      <c r="BG229" s="299">
        <f t="shared" ca="1" si="2385"/>
        <v>0</v>
      </c>
      <c r="BH229" s="299">
        <f t="shared" ca="1" si="2385"/>
        <v>0</v>
      </c>
      <c r="BI229" s="299">
        <f t="shared" ca="1" si="2385"/>
        <v>0</v>
      </c>
      <c r="BJ229" s="299">
        <f t="shared" ca="1" si="2385"/>
        <v>1</v>
      </c>
      <c r="BK229" s="299">
        <f t="shared" ca="1" si="2385"/>
        <v>0</v>
      </c>
      <c r="BL229" s="299">
        <f t="shared" ca="1" si="2385"/>
        <v>0</v>
      </c>
      <c r="BM229" s="299">
        <f t="shared" ca="1" si="2385"/>
        <v>0</v>
      </c>
      <c r="BN229" s="299">
        <f t="shared" ca="1" si="2385"/>
        <v>1</v>
      </c>
      <c r="BO229" s="299">
        <f t="shared" ca="1" si="2385"/>
        <v>0</v>
      </c>
      <c r="BP229" s="299">
        <f t="shared" ca="1" si="2385"/>
        <v>0</v>
      </c>
      <c r="BQ229" s="299">
        <f t="shared" ca="1" si="2385"/>
        <v>0</v>
      </c>
      <c r="BR229" s="299">
        <f t="shared" ca="1" si="2385"/>
        <v>1</v>
      </c>
      <c r="BS229" s="299">
        <f t="shared" ca="1" si="2385"/>
        <v>0</v>
      </c>
      <c r="BT229" s="299">
        <f t="shared" ref="BT229:CY229" ca="1" si="2386">IF($C229=0,1,IF(BT$4&gt;PF상환종료,1,(BT220=0)*1))*BT$235</f>
        <v>0</v>
      </c>
      <c r="BU229" s="299">
        <f t="shared" ca="1" si="2386"/>
        <v>0</v>
      </c>
      <c r="BV229" s="299">
        <f t="shared" ca="1" si="2386"/>
        <v>1</v>
      </c>
      <c r="BW229" s="299">
        <f t="shared" ca="1" si="2386"/>
        <v>0</v>
      </c>
      <c r="BX229" s="299">
        <f t="shared" ca="1" si="2386"/>
        <v>0</v>
      </c>
      <c r="BY229" s="299">
        <f t="shared" ca="1" si="2386"/>
        <v>0</v>
      </c>
      <c r="BZ229" s="299">
        <f t="shared" ca="1" si="2386"/>
        <v>1</v>
      </c>
      <c r="CA229" s="299">
        <f t="shared" ca="1" si="2386"/>
        <v>0</v>
      </c>
      <c r="CB229" s="299">
        <f t="shared" ca="1" si="2386"/>
        <v>0</v>
      </c>
      <c r="CC229" s="299">
        <f t="shared" ca="1" si="2386"/>
        <v>0</v>
      </c>
      <c r="CD229" s="299">
        <f t="shared" ca="1" si="2386"/>
        <v>1</v>
      </c>
      <c r="CE229" s="299">
        <f t="shared" ca="1" si="2386"/>
        <v>0</v>
      </c>
      <c r="CF229" s="299">
        <f t="shared" ca="1" si="2386"/>
        <v>0</v>
      </c>
      <c r="CG229" s="299">
        <f t="shared" ca="1" si="2386"/>
        <v>0</v>
      </c>
      <c r="CH229" s="299">
        <f t="shared" ca="1" si="2386"/>
        <v>1</v>
      </c>
      <c r="CI229" s="299">
        <f t="shared" ca="1" si="2386"/>
        <v>0</v>
      </c>
      <c r="CJ229" s="299">
        <f t="shared" ca="1" si="2386"/>
        <v>0</v>
      </c>
      <c r="CK229" s="299">
        <f t="shared" ca="1" si="2386"/>
        <v>0</v>
      </c>
      <c r="CL229" s="299">
        <f t="shared" ca="1" si="2386"/>
        <v>1</v>
      </c>
      <c r="CM229" s="299">
        <f t="shared" ca="1" si="2386"/>
        <v>0</v>
      </c>
      <c r="CN229" s="299">
        <f t="shared" ca="1" si="2386"/>
        <v>0</v>
      </c>
      <c r="CO229" s="299">
        <f t="shared" ca="1" si="2386"/>
        <v>0</v>
      </c>
      <c r="CP229" s="299">
        <f t="shared" ca="1" si="2386"/>
        <v>1</v>
      </c>
      <c r="CQ229" s="299">
        <f t="shared" ca="1" si="2386"/>
        <v>0</v>
      </c>
      <c r="CR229" s="299">
        <f t="shared" ca="1" si="2386"/>
        <v>0</v>
      </c>
      <c r="CS229" s="299">
        <f t="shared" ca="1" si="2386"/>
        <v>0</v>
      </c>
      <c r="CT229" s="299">
        <f t="shared" ca="1" si="2386"/>
        <v>0</v>
      </c>
      <c r="CU229" s="299">
        <f t="shared" ca="1" si="2386"/>
        <v>0</v>
      </c>
      <c r="CV229" s="299">
        <f t="shared" ca="1" si="2386"/>
        <v>0</v>
      </c>
      <c r="CW229" s="299">
        <f t="shared" ca="1" si="2386"/>
        <v>0</v>
      </c>
      <c r="CX229" s="299">
        <f t="shared" ca="1" si="2386"/>
        <v>0</v>
      </c>
      <c r="CY229" s="299">
        <f t="shared" ca="1" si="2386"/>
        <v>0</v>
      </c>
      <c r="CZ229" s="299">
        <f t="shared" ref="CZ229:EE229" ca="1" si="2387">IF($C229=0,1,IF(CZ$4&gt;PF상환종료,1,(CZ220=0)*1))*CZ$235</f>
        <v>0</v>
      </c>
      <c r="DA229" s="299">
        <f t="shared" ca="1" si="2387"/>
        <v>0</v>
      </c>
      <c r="DB229" s="299">
        <f t="shared" ca="1" si="2387"/>
        <v>0</v>
      </c>
      <c r="DC229" s="299">
        <f t="shared" ca="1" si="2387"/>
        <v>0</v>
      </c>
      <c r="DD229" s="299">
        <f t="shared" ca="1" si="2387"/>
        <v>0</v>
      </c>
      <c r="DE229" s="299">
        <f t="shared" ca="1" si="2387"/>
        <v>0</v>
      </c>
      <c r="DF229" s="299">
        <f t="shared" ca="1" si="2387"/>
        <v>0</v>
      </c>
      <c r="DG229" s="299">
        <f t="shared" ca="1" si="2387"/>
        <v>0</v>
      </c>
      <c r="DH229" s="299">
        <f t="shared" ca="1" si="2387"/>
        <v>0</v>
      </c>
      <c r="DI229" s="299">
        <f t="shared" ca="1" si="2387"/>
        <v>0</v>
      </c>
      <c r="DJ229" s="299">
        <f t="shared" ca="1" si="2387"/>
        <v>0</v>
      </c>
      <c r="DK229" s="299">
        <f t="shared" ca="1" si="2387"/>
        <v>0</v>
      </c>
      <c r="DL229" s="299">
        <f t="shared" ca="1" si="2387"/>
        <v>0</v>
      </c>
      <c r="DM229" s="299">
        <f t="shared" ca="1" si="2387"/>
        <v>0</v>
      </c>
      <c r="DN229" s="299">
        <f t="shared" ca="1" si="2387"/>
        <v>0</v>
      </c>
      <c r="DO229" s="299">
        <f t="shared" ca="1" si="2387"/>
        <v>0</v>
      </c>
      <c r="DP229" s="299">
        <f t="shared" ca="1" si="2387"/>
        <v>0</v>
      </c>
      <c r="DQ229" s="299">
        <f t="shared" ca="1" si="2387"/>
        <v>0</v>
      </c>
      <c r="DR229" s="299">
        <f t="shared" ca="1" si="2387"/>
        <v>0</v>
      </c>
      <c r="DS229" s="299">
        <f t="shared" ca="1" si="2387"/>
        <v>0</v>
      </c>
      <c r="DT229" s="299">
        <f t="shared" ca="1" si="2387"/>
        <v>0</v>
      </c>
      <c r="DU229" s="299">
        <f t="shared" ca="1" si="2387"/>
        <v>0</v>
      </c>
      <c r="DV229" s="299">
        <f t="shared" ca="1" si="2387"/>
        <v>0</v>
      </c>
      <c r="DW229" s="299">
        <f t="shared" ca="1" si="2387"/>
        <v>0</v>
      </c>
      <c r="DX229" s="299">
        <f t="shared" ca="1" si="2387"/>
        <v>0</v>
      </c>
      <c r="DY229" s="299">
        <f t="shared" ca="1" si="2387"/>
        <v>0</v>
      </c>
      <c r="DZ229" s="299">
        <f t="shared" ca="1" si="2387"/>
        <v>0</v>
      </c>
      <c r="EA229" s="299">
        <f t="shared" ca="1" si="2387"/>
        <v>0</v>
      </c>
      <c r="EB229" s="299">
        <f t="shared" ca="1" si="2387"/>
        <v>0</v>
      </c>
      <c r="EC229" s="299">
        <f t="shared" ca="1" si="2387"/>
        <v>0</v>
      </c>
      <c r="ED229" s="299">
        <f t="shared" ca="1" si="2387"/>
        <v>0</v>
      </c>
      <c r="EE229" s="299">
        <f t="shared" ca="1" si="2387"/>
        <v>0</v>
      </c>
      <c r="EF229" s="299">
        <f t="shared" ref="EF229:EP229" ca="1" si="2388">IF($C229=0,1,IF(EF$4&gt;PF상환종료,1,(EF220=0)*1))*EF$235</f>
        <v>0</v>
      </c>
      <c r="EG229" s="299">
        <f t="shared" ca="1" si="2388"/>
        <v>0</v>
      </c>
      <c r="EH229" s="299">
        <f t="shared" ca="1" si="2388"/>
        <v>0</v>
      </c>
      <c r="EI229" s="299">
        <f t="shared" ca="1" si="2388"/>
        <v>0</v>
      </c>
      <c r="EJ229" s="299">
        <f t="shared" ca="1" si="2388"/>
        <v>0</v>
      </c>
      <c r="EK229" s="299">
        <f t="shared" ca="1" si="2388"/>
        <v>0</v>
      </c>
      <c r="EL229" s="299">
        <f t="shared" ca="1" si="2388"/>
        <v>0</v>
      </c>
      <c r="EM229" s="299">
        <f t="shared" ca="1" si="2388"/>
        <v>0</v>
      </c>
      <c r="EN229" s="299">
        <f t="shared" ca="1" si="2388"/>
        <v>0</v>
      </c>
      <c r="EO229" s="299">
        <f t="shared" ca="1" si="2388"/>
        <v>0</v>
      </c>
      <c r="EP229" s="299">
        <f t="shared" ca="1" si="2388"/>
        <v>0</v>
      </c>
      <c r="EQ229" s="299"/>
      <c r="ER229" s="299"/>
      <c r="ES229" s="299"/>
      <c r="ET229" s="299"/>
      <c r="EU229" s="299"/>
      <c r="EV229" s="299"/>
      <c r="EW229" s="299"/>
      <c r="EX229" s="299"/>
      <c r="EY229" s="299"/>
      <c r="EZ229" s="299"/>
      <c r="FA229" s="299"/>
      <c r="FB229" s="299"/>
      <c r="FC229" s="299"/>
      <c r="FD229" s="299"/>
      <c r="FE229" s="299"/>
      <c r="FF229" s="299"/>
      <c r="FG229" s="299"/>
      <c r="FH229" s="299"/>
      <c r="FI229" s="299"/>
      <c r="FJ229" s="299"/>
    </row>
    <row r="230" spans="1:166" s="43" customFormat="1" ht="14.1" customHeight="1">
      <c r="A230" s="38"/>
      <c r="B230" s="38" t="s">
        <v>1233</v>
      </c>
      <c r="C230" s="1069">
        <f>Assum!E265</f>
        <v>1</v>
      </c>
      <c r="D230" s="39" t="s">
        <v>147</v>
      </c>
      <c r="E230" s="80">
        <f ca="1">SUM(G230:ET230)</f>
        <v>20</v>
      </c>
      <c r="F230" s="299"/>
      <c r="G230" s="299"/>
      <c r="H230" s="299">
        <f t="shared" ref="H230:AM230" ca="1" si="2389">IF($C230=0,1,IF(H$4&gt;PF상환종료,1,(H221=0)*1))*H$235</f>
        <v>0</v>
      </c>
      <c r="I230" s="299">
        <f t="shared" ca="1" si="2389"/>
        <v>0</v>
      </c>
      <c r="J230" s="299">
        <f t="shared" ca="1" si="2389"/>
        <v>0</v>
      </c>
      <c r="K230" s="299">
        <f t="shared" ca="1" si="2389"/>
        <v>0</v>
      </c>
      <c r="L230" s="299">
        <f t="shared" ca="1" si="2389"/>
        <v>0</v>
      </c>
      <c r="M230" s="299">
        <f t="shared" ca="1" si="2389"/>
        <v>0</v>
      </c>
      <c r="N230" s="299">
        <f t="shared" ca="1" si="2389"/>
        <v>0</v>
      </c>
      <c r="O230" s="299">
        <f t="shared" ca="1" si="2389"/>
        <v>0</v>
      </c>
      <c r="P230" s="299">
        <f t="shared" ca="1" si="2389"/>
        <v>0</v>
      </c>
      <c r="Q230" s="299">
        <f t="shared" ca="1" si="2389"/>
        <v>0</v>
      </c>
      <c r="R230" s="299">
        <f t="shared" ca="1" si="2389"/>
        <v>1</v>
      </c>
      <c r="S230" s="299">
        <f t="shared" ca="1" si="2389"/>
        <v>0</v>
      </c>
      <c r="T230" s="299">
        <f t="shared" ca="1" si="2389"/>
        <v>0</v>
      </c>
      <c r="U230" s="299">
        <f t="shared" ca="1" si="2389"/>
        <v>0</v>
      </c>
      <c r="V230" s="299">
        <f t="shared" ca="1" si="2389"/>
        <v>1</v>
      </c>
      <c r="W230" s="299">
        <f t="shared" ca="1" si="2389"/>
        <v>0</v>
      </c>
      <c r="X230" s="299">
        <f t="shared" ca="1" si="2389"/>
        <v>0</v>
      </c>
      <c r="Y230" s="299">
        <f t="shared" ca="1" si="2389"/>
        <v>0</v>
      </c>
      <c r="Z230" s="299">
        <f t="shared" ca="1" si="2389"/>
        <v>1</v>
      </c>
      <c r="AA230" s="299">
        <f t="shared" ca="1" si="2389"/>
        <v>0</v>
      </c>
      <c r="AB230" s="299">
        <f t="shared" ca="1" si="2389"/>
        <v>0</v>
      </c>
      <c r="AC230" s="299">
        <f t="shared" ca="1" si="2389"/>
        <v>0</v>
      </c>
      <c r="AD230" s="299">
        <f t="shared" ca="1" si="2389"/>
        <v>1</v>
      </c>
      <c r="AE230" s="299">
        <f t="shared" ca="1" si="2389"/>
        <v>0</v>
      </c>
      <c r="AF230" s="299">
        <f t="shared" ca="1" si="2389"/>
        <v>0</v>
      </c>
      <c r="AG230" s="299">
        <f t="shared" ca="1" si="2389"/>
        <v>0</v>
      </c>
      <c r="AH230" s="299">
        <f t="shared" ca="1" si="2389"/>
        <v>1</v>
      </c>
      <c r="AI230" s="299">
        <f t="shared" ca="1" si="2389"/>
        <v>0</v>
      </c>
      <c r="AJ230" s="299">
        <f t="shared" ca="1" si="2389"/>
        <v>0</v>
      </c>
      <c r="AK230" s="299">
        <f t="shared" ca="1" si="2389"/>
        <v>0</v>
      </c>
      <c r="AL230" s="299">
        <f t="shared" ca="1" si="2389"/>
        <v>1</v>
      </c>
      <c r="AM230" s="299">
        <f t="shared" ca="1" si="2389"/>
        <v>0</v>
      </c>
      <c r="AN230" s="299">
        <f t="shared" ref="AN230:BS230" ca="1" si="2390">IF($C230=0,1,IF(AN$4&gt;PF상환종료,1,(AN221=0)*1))*AN$235</f>
        <v>0</v>
      </c>
      <c r="AO230" s="299">
        <f t="shared" ca="1" si="2390"/>
        <v>0</v>
      </c>
      <c r="AP230" s="299">
        <f t="shared" ca="1" si="2390"/>
        <v>1</v>
      </c>
      <c r="AQ230" s="299">
        <f t="shared" ca="1" si="2390"/>
        <v>0</v>
      </c>
      <c r="AR230" s="299">
        <f t="shared" ca="1" si="2390"/>
        <v>0</v>
      </c>
      <c r="AS230" s="299">
        <f t="shared" ca="1" si="2390"/>
        <v>0</v>
      </c>
      <c r="AT230" s="299">
        <f t="shared" ca="1" si="2390"/>
        <v>1</v>
      </c>
      <c r="AU230" s="299">
        <f t="shared" ca="1" si="2390"/>
        <v>0</v>
      </c>
      <c r="AV230" s="299">
        <f t="shared" ca="1" si="2390"/>
        <v>0</v>
      </c>
      <c r="AW230" s="299">
        <f t="shared" ca="1" si="2390"/>
        <v>0</v>
      </c>
      <c r="AX230" s="299">
        <f t="shared" ca="1" si="2390"/>
        <v>1</v>
      </c>
      <c r="AY230" s="299">
        <f t="shared" ca="1" si="2390"/>
        <v>0</v>
      </c>
      <c r="AZ230" s="299">
        <f t="shared" ca="1" si="2390"/>
        <v>0</v>
      </c>
      <c r="BA230" s="299">
        <f t="shared" ca="1" si="2390"/>
        <v>0</v>
      </c>
      <c r="BB230" s="299">
        <f t="shared" ca="1" si="2390"/>
        <v>1</v>
      </c>
      <c r="BC230" s="299">
        <f t="shared" ca="1" si="2390"/>
        <v>0</v>
      </c>
      <c r="BD230" s="299">
        <f t="shared" ca="1" si="2390"/>
        <v>0</v>
      </c>
      <c r="BE230" s="299">
        <f t="shared" ca="1" si="2390"/>
        <v>0</v>
      </c>
      <c r="BF230" s="299">
        <f t="shared" ca="1" si="2390"/>
        <v>1</v>
      </c>
      <c r="BG230" s="299">
        <f t="shared" ca="1" si="2390"/>
        <v>0</v>
      </c>
      <c r="BH230" s="299">
        <f t="shared" ca="1" si="2390"/>
        <v>0</v>
      </c>
      <c r="BI230" s="299">
        <f t="shared" ca="1" si="2390"/>
        <v>0</v>
      </c>
      <c r="BJ230" s="299">
        <f t="shared" ca="1" si="2390"/>
        <v>1</v>
      </c>
      <c r="BK230" s="299">
        <f t="shared" ca="1" si="2390"/>
        <v>0</v>
      </c>
      <c r="BL230" s="299">
        <f t="shared" ca="1" si="2390"/>
        <v>0</v>
      </c>
      <c r="BM230" s="299">
        <f t="shared" ca="1" si="2390"/>
        <v>0</v>
      </c>
      <c r="BN230" s="299">
        <f t="shared" ca="1" si="2390"/>
        <v>1</v>
      </c>
      <c r="BO230" s="299">
        <f t="shared" ca="1" si="2390"/>
        <v>0</v>
      </c>
      <c r="BP230" s="299">
        <f t="shared" ca="1" si="2390"/>
        <v>0</v>
      </c>
      <c r="BQ230" s="299">
        <f t="shared" ca="1" si="2390"/>
        <v>0</v>
      </c>
      <c r="BR230" s="299">
        <f t="shared" ca="1" si="2390"/>
        <v>1</v>
      </c>
      <c r="BS230" s="299">
        <f t="shared" ca="1" si="2390"/>
        <v>0</v>
      </c>
      <c r="BT230" s="299">
        <f t="shared" ref="BT230:CY230" ca="1" si="2391">IF($C230=0,1,IF(BT$4&gt;PF상환종료,1,(BT221=0)*1))*BT$235</f>
        <v>0</v>
      </c>
      <c r="BU230" s="299">
        <f t="shared" ca="1" si="2391"/>
        <v>0</v>
      </c>
      <c r="BV230" s="299">
        <f t="shared" ca="1" si="2391"/>
        <v>1</v>
      </c>
      <c r="BW230" s="299">
        <f t="shared" ca="1" si="2391"/>
        <v>0</v>
      </c>
      <c r="BX230" s="299">
        <f t="shared" ca="1" si="2391"/>
        <v>0</v>
      </c>
      <c r="BY230" s="299">
        <f t="shared" ca="1" si="2391"/>
        <v>0</v>
      </c>
      <c r="BZ230" s="299">
        <f t="shared" ca="1" si="2391"/>
        <v>1</v>
      </c>
      <c r="CA230" s="299">
        <f t="shared" ca="1" si="2391"/>
        <v>0</v>
      </c>
      <c r="CB230" s="299">
        <f t="shared" ca="1" si="2391"/>
        <v>0</v>
      </c>
      <c r="CC230" s="299">
        <f t="shared" ca="1" si="2391"/>
        <v>0</v>
      </c>
      <c r="CD230" s="299">
        <f t="shared" ca="1" si="2391"/>
        <v>1</v>
      </c>
      <c r="CE230" s="299">
        <f t="shared" ca="1" si="2391"/>
        <v>0</v>
      </c>
      <c r="CF230" s="299">
        <f t="shared" ca="1" si="2391"/>
        <v>0</v>
      </c>
      <c r="CG230" s="299">
        <f t="shared" ca="1" si="2391"/>
        <v>0</v>
      </c>
      <c r="CH230" s="299">
        <f t="shared" ca="1" si="2391"/>
        <v>1</v>
      </c>
      <c r="CI230" s="299">
        <f t="shared" ca="1" si="2391"/>
        <v>0</v>
      </c>
      <c r="CJ230" s="299">
        <f t="shared" ca="1" si="2391"/>
        <v>0</v>
      </c>
      <c r="CK230" s="299">
        <f t="shared" ca="1" si="2391"/>
        <v>0</v>
      </c>
      <c r="CL230" s="299">
        <f t="shared" ca="1" si="2391"/>
        <v>1</v>
      </c>
      <c r="CM230" s="299">
        <f t="shared" ca="1" si="2391"/>
        <v>0</v>
      </c>
      <c r="CN230" s="299">
        <f t="shared" ca="1" si="2391"/>
        <v>0</v>
      </c>
      <c r="CO230" s="299">
        <f t="shared" ca="1" si="2391"/>
        <v>0</v>
      </c>
      <c r="CP230" s="299">
        <f t="shared" ca="1" si="2391"/>
        <v>1</v>
      </c>
      <c r="CQ230" s="299">
        <f t="shared" ca="1" si="2391"/>
        <v>0</v>
      </c>
      <c r="CR230" s="299">
        <f t="shared" ca="1" si="2391"/>
        <v>0</v>
      </c>
      <c r="CS230" s="299">
        <f t="shared" ca="1" si="2391"/>
        <v>0</v>
      </c>
      <c r="CT230" s="299">
        <f t="shared" ca="1" si="2391"/>
        <v>0</v>
      </c>
      <c r="CU230" s="299">
        <f t="shared" ca="1" si="2391"/>
        <v>0</v>
      </c>
      <c r="CV230" s="299">
        <f t="shared" ca="1" si="2391"/>
        <v>0</v>
      </c>
      <c r="CW230" s="299">
        <f t="shared" ca="1" si="2391"/>
        <v>0</v>
      </c>
      <c r="CX230" s="299">
        <f t="shared" ca="1" si="2391"/>
        <v>0</v>
      </c>
      <c r="CY230" s="299">
        <f t="shared" ca="1" si="2391"/>
        <v>0</v>
      </c>
      <c r="CZ230" s="299">
        <f t="shared" ref="CZ230:EE230" ca="1" si="2392">IF($C230=0,1,IF(CZ$4&gt;PF상환종료,1,(CZ221=0)*1))*CZ$235</f>
        <v>0</v>
      </c>
      <c r="DA230" s="299">
        <f t="shared" ca="1" si="2392"/>
        <v>0</v>
      </c>
      <c r="DB230" s="299">
        <f t="shared" ca="1" si="2392"/>
        <v>0</v>
      </c>
      <c r="DC230" s="299">
        <f t="shared" ca="1" si="2392"/>
        <v>0</v>
      </c>
      <c r="DD230" s="299">
        <f t="shared" ca="1" si="2392"/>
        <v>0</v>
      </c>
      <c r="DE230" s="299">
        <f t="shared" ca="1" si="2392"/>
        <v>0</v>
      </c>
      <c r="DF230" s="299">
        <f t="shared" ca="1" si="2392"/>
        <v>0</v>
      </c>
      <c r="DG230" s="299">
        <f t="shared" ca="1" si="2392"/>
        <v>0</v>
      </c>
      <c r="DH230" s="299">
        <f t="shared" ca="1" si="2392"/>
        <v>0</v>
      </c>
      <c r="DI230" s="299">
        <f t="shared" ca="1" si="2392"/>
        <v>0</v>
      </c>
      <c r="DJ230" s="299">
        <f t="shared" ca="1" si="2392"/>
        <v>0</v>
      </c>
      <c r="DK230" s="299">
        <f t="shared" ca="1" si="2392"/>
        <v>0</v>
      </c>
      <c r="DL230" s="299">
        <f t="shared" ca="1" si="2392"/>
        <v>0</v>
      </c>
      <c r="DM230" s="299">
        <f t="shared" ca="1" si="2392"/>
        <v>0</v>
      </c>
      <c r="DN230" s="299">
        <f t="shared" ca="1" si="2392"/>
        <v>0</v>
      </c>
      <c r="DO230" s="299">
        <f t="shared" ca="1" si="2392"/>
        <v>0</v>
      </c>
      <c r="DP230" s="299">
        <f t="shared" ca="1" si="2392"/>
        <v>0</v>
      </c>
      <c r="DQ230" s="299">
        <f t="shared" ca="1" si="2392"/>
        <v>0</v>
      </c>
      <c r="DR230" s="299">
        <f t="shared" ca="1" si="2392"/>
        <v>0</v>
      </c>
      <c r="DS230" s="299">
        <f t="shared" ca="1" si="2392"/>
        <v>0</v>
      </c>
      <c r="DT230" s="299">
        <f t="shared" ca="1" si="2392"/>
        <v>0</v>
      </c>
      <c r="DU230" s="299">
        <f t="shared" ca="1" si="2392"/>
        <v>0</v>
      </c>
      <c r="DV230" s="299">
        <f t="shared" ca="1" si="2392"/>
        <v>0</v>
      </c>
      <c r="DW230" s="299">
        <f t="shared" ca="1" si="2392"/>
        <v>0</v>
      </c>
      <c r="DX230" s="299">
        <f t="shared" ca="1" si="2392"/>
        <v>0</v>
      </c>
      <c r="DY230" s="299">
        <f t="shared" ca="1" si="2392"/>
        <v>0</v>
      </c>
      <c r="DZ230" s="299">
        <f t="shared" ca="1" si="2392"/>
        <v>0</v>
      </c>
      <c r="EA230" s="299">
        <f t="shared" ca="1" si="2392"/>
        <v>0</v>
      </c>
      <c r="EB230" s="299">
        <f t="shared" ca="1" si="2392"/>
        <v>0</v>
      </c>
      <c r="EC230" s="299">
        <f t="shared" ca="1" si="2392"/>
        <v>0</v>
      </c>
      <c r="ED230" s="299">
        <f t="shared" ca="1" si="2392"/>
        <v>0</v>
      </c>
      <c r="EE230" s="299">
        <f t="shared" ca="1" si="2392"/>
        <v>0</v>
      </c>
      <c r="EF230" s="299">
        <f t="shared" ref="EF230:EP230" ca="1" si="2393">IF($C230=0,1,IF(EF$4&gt;PF상환종료,1,(EF221=0)*1))*EF$235</f>
        <v>0</v>
      </c>
      <c r="EG230" s="299">
        <f t="shared" ca="1" si="2393"/>
        <v>0</v>
      </c>
      <c r="EH230" s="299">
        <f t="shared" ca="1" si="2393"/>
        <v>0</v>
      </c>
      <c r="EI230" s="299">
        <f t="shared" ca="1" si="2393"/>
        <v>0</v>
      </c>
      <c r="EJ230" s="299">
        <f t="shared" ca="1" si="2393"/>
        <v>0</v>
      </c>
      <c r="EK230" s="299">
        <f t="shared" ca="1" si="2393"/>
        <v>0</v>
      </c>
      <c r="EL230" s="299">
        <f t="shared" ca="1" si="2393"/>
        <v>0</v>
      </c>
      <c r="EM230" s="299">
        <f t="shared" ca="1" si="2393"/>
        <v>0</v>
      </c>
      <c r="EN230" s="299">
        <f t="shared" ca="1" si="2393"/>
        <v>0</v>
      </c>
      <c r="EO230" s="299">
        <f t="shared" ca="1" si="2393"/>
        <v>0</v>
      </c>
      <c r="EP230" s="299">
        <f t="shared" ca="1" si="2393"/>
        <v>0</v>
      </c>
      <c r="EQ230" s="299"/>
      <c r="ER230" s="299"/>
      <c r="ES230" s="299"/>
      <c r="ET230" s="299"/>
      <c r="EU230" s="299"/>
      <c r="EV230" s="299"/>
      <c r="EW230" s="299"/>
      <c r="EX230" s="299"/>
      <c r="EY230" s="299"/>
      <c r="EZ230" s="299"/>
      <c r="FA230" s="299"/>
      <c r="FB230" s="299"/>
      <c r="FC230" s="299"/>
      <c r="FD230" s="299"/>
      <c r="FE230" s="299"/>
      <c r="FF230" s="299"/>
      <c r="FG230" s="299"/>
      <c r="FH230" s="299"/>
      <c r="FI230" s="299"/>
      <c r="FJ230" s="299"/>
    </row>
    <row r="231" spans="1:166" s="43" customFormat="1" ht="14.1" customHeight="1">
      <c r="A231" s="38"/>
      <c r="B231" s="427" t="s">
        <v>1057</v>
      </c>
      <c r="C231" s="1069">
        <f>Assum!E266</f>
        <v>1</v>
      </c>
      <c r="D231" s="39" t="s">
        <v>147</v>
      </c>
      <c r="E231" s="80">
        <f ca="1">SUM(G231:ET231)</f>
        <v>20</v>
      </c>
      <c r="F231" s="299"/>
      <c r="G231" s="299"/>
      <c r="H231" s="299">
        <f t="shared" ref="H231:AM231" ca="1" si="2394">IF($C231=0,1,IF(H$4&gt;PF상환종료,1,(H222&gt;=$C222)*1))*H$235</f>
        <v>0</v>
      </c>
      <c r="I231" s="299">
        <f t="shared" ca="1" si="2394"/>
        <v>0</v>
      </c>
      <c r="J231" s="299">
        <f t="shared" ca="1" si="2394"/>
        <v>0</v>
      </c>
      <c r="K231" s="299">
        <f t="shared" ca="1" si="2394"/>
        <v>0</v>
      </c>
      <c r="L231" s="299">
        <f t="shared" ca="1" si="2394"/>
        <v>0</v>
      </c>
      <c r="M231" s="299">
        <f t="shared" ca="1" si="2394"/>
        <v>0</v>
      </c>
      <c r="N231" s="299">
        <f t="shared" ca="1" si="2394"/>
        <v>0</v>
      </c>
      <c r="O231" s="299">
        <f t="shared" ca="1" si="2394"/>
        <v>0</v>
      </c>
      <c r="P231" s="299">
        <f t="shared" ca="1" si="2394"/>
        <v>0</v>
      </c>
      <c r="Q231" s="299">
        <f t="shared" ca="1" si="2394"/>
        <v>0</v>
      </c>
      <c r="R231" s="299">
        <f t="shared" ca="1" si="2394"/>
        <v>1</v>
      </c>
      <c r="S231" s="299">
        <f t="shared" ca="1" si="2394"/>
        <v>0</v>
      </c>
      <c r="T231" s="299">
        <f t="shared" ca="1" si="2394"/>
        <v>0</v>
      </c>
      <c r="U231" s="299">
        <f t="shared" ca="1" si="2394"/>
        <v>0</v>
      </c>
      <c r="V231" s="299">
        <f t="shared" ca="1" si="2394"/>
        <v>1</v>
      </c>
      <c r="W231" s="299">
        <f t="shared" ca="1" si="2394"/>
        <v>0</v>
      </c>
      <c r="X231" s="299">
        <f t="shared" ca="1" si="2394"/>
        <v>0</v>
      </c>
      <c r="Y231" s="299">
        <f t="shared" ca="1" si="2394"/>
        <v>0</v>
      </c>
      <c r="Z231" s="299">
        <f t="shared" ca="1" si="2394"/>
        <v>1</v>
      </c>
      <c r="AA231" s="299">
        <f t="shared" ca="1" si="2394"/>
        <v>0</v>
      </c>
      <c r="AB231" s="299">
        <f t="shared" ca="1" si="2394"/>
        <v>0</v>
      </c>
      <c r="AC231" s="299">
        <f t="shared" ca="1" si="2394"/>
        <v>0</v>
      </c>
      <c r="AD231" s="299">
        <f t="shared" ca="1" si="2394"/>
        <v>1</v>
      </c>
      <c r="AE231" s="299">
        <f t="shared" ca="1" si="2394"/>
        <v>0</v>
      </c>
      <c r="AF231" s="299">
        <f t="shared" ca="1" si="2394"/>
        <v>0</v>
      </c>
      <c r="AG231" s="299">
        <f t="shared" ca="1" si="2394"/>
        <v>0</v>
      </c>
      <c r="AH231" s="299">
        <f t="shared" ca="1" si="2394"/>
        <v>1</v>
      </c>
      <c r="AI231" s="299">
        <f t="shared" ca="1" si="2394"/>
        <v>0</v>
      </c>
      <c r="AJ231" s="299">
        <f t="shared" ca="1" si="2394"/>
        <v>0</v>
      </c>
      <c r="AK231" s="299">
        <f t="shared" ca="1" si="2394"/>
        <v>0</v>
      </c>
      <c r="AL231" s="299">
        <f t="shared" ca="1" si="2394"/>
        <v>1</v>
      </c>
      <c r="AM231" s="299">
        <f t="shared" ca="1" si="2394"/>
        <v>0</v>
      </c>
      <c r="AN231" s="299">
        <f t="shared" ref="AN231:BS231" ca="1" si="2395">IF($C231=0,1,IF(AN$4&gt;PF상환종료,1,(AN222&gt;=$C222)*1))*AN$235</f>
        <v>0</v>
      </c>
      <c r="AO231" s="299">
        <f t="shared" ca="1" si="2395"/>
        <v>0</v>
      </c>
      <c r="AP231" s="299">
        <f t="shared" ca="1" si="2395"/>
        <v>1</v>
      </c>
      <c r="AQ231" s="299">
        <f t="shared" ca="1" si="2395"/>
        <v>0</v>
      </c>
      <c r="AR231" s="299">
        <f t="shared" ca="1" si="2395"/>
        <v>0</v>
      </c>
      <c r="AS231" s="299">
        <f t="shared" ca="1" si="2395"/>
        <v>0</v>
      </c>
      <c r="AT231" s="299">
        <f t="shared" ca="1" si="2395"/>
        <v>1</v>
      </c>
      <c r="AU231" s="299">
        <f t="shared" ca="1" si="2395"/>
        <v>0</v>
      </c>
      <c r="AV231" s="299">
        <f t="shared" ca="1" si="2395"/>
        <v>0</v>
      </c>
      <c r="AW231" s="299">
        <f t="shared" ca="1" si="2395"/>
        <v>0</v>
      </c>
      <c r="AX231" s="299">
        <f t="shared" ca="1" si="2395"/>
        <v>1</v>
      </c>
      <c r="AY231" s="299">
        <f t="shared" ca="1" si="2395"/>
        <v>0</v>
      </c>
      <c r="AZ231" s="299">
        <f t="shared" ca="1" si="2395"/>
        <v>0</v>
      </c>
      <c r="BA231" s="299">
        <f t="shared" ca="1" si="2395"/>
        <v>0</v>
      </c>
      <c r="BB231" s="299">
        <f t="shared" ca="1" si="2395"/>
        <v>1</v>
      </c>
      <c r="BC231" s="299">
        <f t="shared" ca="1" si="2395"/>
        <v>0</v>
      </c>
      <c r="BD231" s="299">
        <f t="shared" ca="1" si="2395"/>
        <v>0</v>
      </c>
      <c r="BE231" s="299">
        <f t="shared" ca="1" si="2395"/>
        <v>0</v>
      </c>
      <c r="BF231" s="299">
        <f t="shared" ca="1" si="2395"/>
        <v>1</v>
      </c>
      <c r="BG231" s="299">
        <f t="shared" ca="1" si="2395"/>
        <v>0</v>
      </c>
      <c r="BH231" s="299">
        <f t="shared" ca="1" si="2395"/>
        <v>0</v>
      </c>
      <c r="BI231" s="299">
        <f t="shared" ca="1" si="2395"/>
        <v>0</v>
      </c>
      <c r="BJ231" s="299">
        <f t="shared" ca="1" si="2395"/>
        <v>1</v>
      </c>
      <c r="BK231" s="299">
        <f t="shared" ca="1" si="2395"/>
        <v>0</v>
      </c>
      <c r="BL231" s="299">
        <f t="shared" ca="1" si="2395"/>
        <v>0</v>
      </c>
      <c r="BM231" s="299">
        <f t="shared" ca="1" si="2395"/>
        <v>0</v>
      </c>
      <c r="BN231" s="299">
        <f t="shared" ca="1" si="2395"/>
        <v>1</v>
      </c>
      <c r="BO231" s="299">
        <f t="shared" ca="1" si="2395"/>
        <v>0</v>
      </c>
      <c r="BP231" s="299">
        <f t="shared" ca="1" si="2395"/>
        <v>0</v>
      </c>
      <c r="BQ231" s="299">
        <f t="shared" ca="1" si="2395"/>
        <v>0</v>
      </c>
      <c r="BR231" s="299">
        <f t="shared" ca="1" si="2395"/>
        <v>1</v>
      </c>
      <c r="BS231" s="299">
        <f t="shared" ca="1" si="2395"/>
        <v>0</v>
      </c>
      <c r="BT231" s="299">
        <f t="shared" ref="BT231:CY231" ca="1" si="2396">IF($C231=0,1,IF(BT$4&gt;PF상환종료,1,(BT222&gt;=$C222)*1))*BT$235</f>
        <v>0</v>
      </c>
      <c r="BU231" s="299">
        <f t="shared" ca="1" si="2396"/>
        <v>0</v>
      </c>
      <c r="BV231" s="299">
        <f t="shared" ca="1" si="2396"/>
        <v>1</v>
      </c>
      <c r="BW231" s="299">
        <f t="shared" ca="1" si="2396"/>
        <v>0</v>
      </c>
      <c r="BX231" s="299">
        <f t="shared" ca="1" si="2396"/>
        <v>0</v>
      </c>
      <c r="BY231" s="299">
        <f t="shared" ca="1" si="2396"/>
        <v>0</v>
      </c>
      <c r="BZ231" s="299">
        <f t="shared" ca="1" si="2396"/>
        <v>1</v>
      </c>
      <c r="CA231" s="299">
        <f t="shared" ca="1" si="2396"/>
        <v>0</v>
      </c>
      <c r="CB231" s="299">
        <f t="shared" ca="1" si="2396"/>
        <v>0</v>
      </c>
      <c r="CC231" s="299">
        <f t="shared" ca="1" si="2396"/>
        <v>0</v>
      </c>
      <c r="CD231" s="299">
        <f t="shared" ca="1" si="2396"/>
        <v>1</v>
      </c>
      <c r="CE231" s="299">
        <f t="shared" ca="1" si="2396"/>
        <v>0</v>
      </c>
      <c r="CF231" s="299">
        <f t="shared" ca="1" si="2396"/>
        <v>0</v>
      </c>
      <c r="CG231" s="299">
        <f t="shared" ca="1" si="2396"/>
        <v>0</v>
      </c>
      <c r="CH231" s="299">
        <f t="shared" ca="1" si="2396"/>
        <v>1</v>
      </c>
      <c r="CI231" s="299">
        <f t="shared" ca="1" si="2396"/>
        <v>0</v>
      </c>
      <c r="CJ231" s="299">
        <f t="shared" ca="1" si="2396"/>
        <v>0</v>
      </c>
      <c r="CK231" s="299">
        <f t="shared" ca="1" si="2396"/>
        <v>0</v>
      </c>
      <c r="CL231" s="299">
        <f t="shared" ca="1" si="2396"/>
        <v>1</v>
      </c>
      <c r="CM231" s="299">
        <f t="shared" ca="1" si="2396"/>
        <v>0</v>
      </c>
      <c r="CN231" s="299">
        <f t="shared" ca="1" si="2396"/>
        <v>0</v>
      </c>
      <c r="CO231" s="299">
        <f t="shared" ca="1" si="2396"/>
        <v>0</v>
      </c>
      <c r="CP231" s="299">
        <f t="shared" ca="1" si="2396"/>
        <v>1</v>
      </c>
      <c r="CQ231" s="299">
        <f t="shared" ca="1" si="2396"/>
        <v>0</v>
      </c>
      <c r="CR231" s="299">
        <f t="shared" ca="1" si="2396"/>
        <v>0</v>
      </c>
      <c r="CS231" s="299">
        <f t="shared" ca="1" si="2396"/>
        <v>0</v>
      </c>
      <c r="CT231" s="299">
        <f t="shared" ca="1" si="2396"/>
        <v>0</v>
      </c>
      <c r="CU231" s="299">
        <f t="shared" ca="1" si="2396"/>
        <v>0</v>
      </c>
      <c r="CV231" s="299">
        <f t="shared" ca="1" si="2396"/>
        <v>0</v>
      </c>
      <c r="CW231" s="299">
        <f t="shared" ca="1" si="2396"/>
        <v>0</v>
      </c>
      <c r="CX231" s="299">
        <f t="shared" ca="1" si="2396"/>
        <v>0</v>
      </c>
      <c r="CY231" s="299">
        <f t="shared" ca="1" si="2396"/>
        <v>0</v>
      </c>
      <c r="CZ231" s="299">
        <f t="shared" ref="CZ231:EE231" ca="1" si="2397">IF($C231=0,1,IF(CZ$4&gt;PF상환종료,1,(CZ222&gt;=$C222)*1))*CZ$235</f>
        <v>0</v>
      </c>
      <c r="DA231" s="299">
        <f t="shared" ca="1" si="2397"/>
        <v>0</v>
      </c>
      <c r="DB231" s="299">
        <f t="shared" ca="1" si="2397"/>
        <v>0</v>
      </c>
      <c r="DC231" s="299">
        <f t="shared" ca="1" si="2397"/>
        <v>0</v>
      </c>
      <c r="DD231" s="299">
        <f t="shared" ca="1" si="2397"/>
        <v>0</v>
      </c>
      <c r="DE231" s="299">
        <f t="shared" ca="1" si="2397"/>
        <v>0</v>
      </c>
      <c r="DF231" s="299">
        <f t="shared" ca="1" si="2397"/>
        <v>0</v>
      </c>
      <c r="DG231" s="299">
        <f t="shared" ca="1" si="2397"/>
        <v>0</v>
      </c>
      <c r="DH231" s="299">
        <f t="shared" ca="1" si="2397"/>
        <v>0</v>
      </c>
      <c r="DI231" s="299">
        <f t="shared" ca="1" si="2397"/>
        <v>0</v>
      </c>
      <c r="DJ231" s="299">
        <f t="shared" ca="1" si="2397"/>
        <v>0</v>
      </c>
      <c r="DK231" s="299">
        <f t="shared" ca="1" si="2397"/>
        <v>0</v>
      </c>
      <c r="DL231" s="299">
        <f t="shared" ca="1" si="2397"/>
        <v>0</v>
      </c>
      <c r="DM231" s="299">
        <f t="shared" ca="1" si="2397"/>
        <v>0</v>
      </c>
      <c r="DN231" s="299">
        <f t="shared" ca="1" si="2397"/>
        <v>0</v>
      </c>
      <c r="DO231" s="299">
        <f t="shared" ca="1" si="2397"/>
        <v>0</v>
      </c>
      <c r="DP231" s="299">
        <f t="shared" ca="1" si="2397"/>
        <v>0</v>
      </c>
      <c r="DQ231" s="299">
        <f t="shared" ca="1" si="2397"/>
        <v>0</v>
      </c>
      <c r="DR231" s="299">
        <f t="shared" ca="1" si="2397"/>
        <v>0</v>
      </c>
      <c r="DS231" s="299">
        <f t="shared" ca="1" si="2397"/>
        <v>0</v>
      </c>
      <c r="DT231" s="299">
        <f t="shared" ca="1" si="2397"/>
        <v>0</v>
      </c>
      <c r="DU231" s="299">
        <f t="shared" ca="1" si="2397"/>
        <v>0</v>
      </c>
      <c r="DV231" s="299">
        <f t="shared" ca="1" si="2397"/>
        <v>0</v>
      </c>
      <c r="DW231" s="299">
        <f t="shared" ca="1" si="2397"/>
        <v>0</v>
      </c>
      <c r="DX231" s="299">
        <f t="shared" ca="1" si="2397"/>
        <v>0</v>
      </c>
      <c r="DY231" s="299">
        <f t="shared" ca="1" si="2397"/>
        <v>0</v>
      </c>
      <c r="DZ231" s="299">
        <f t="shared" ca="1" si="2397"/>
        <v>0</v>
      </c>
      <c r="EA231" s="299">
        <f t="shared" ca="1" si="2397"/>
        <v>0</v>
      </c>
      <c r="EB231" s="299">
        <f t="shared" ca="1" si="2397"/>
        <v>0</v>
      </c>
      <c r="EC231" s="299">
        <f t="shared" ca="1" si="2397"/>
        <v>0</v>
      </c>
      <c r="ED231" s="299">
        <f t="shared" ca="1" si="2397"/>
        <v>0</v>
      </c>
      <c r="EE231" s="299">
        <f t="shared" ca="1" si="2397"/>
        <v>0</v>
      </c>
      <c r="EF231" s="299">
        <f t="shared" ref="EF231:EP231" ca="1" si="2398">IF($C231=0,1,IF(EF$4&gt;PF상환종료,1,(EF222&gt;=$C222)*1))*EF$235</f>
        <v>0</v>
      </c>
      <c r="EG231" s="299">
        <f t="shared" ca="1" si="2398"/>
        <v>0</v>
      </c>
      <c r="EH231" s="299">
        <f t="shared" ca="1" si="2398"/>
        <v>0</v>
      </c>
      <c r="EI231" s="299">
        <f t="shared" ca="1" si="2398"/>
        <v>0</v>
      </c>
      <c r="EJ231" s="299">
        <f t="shared" ca="1" si="2398"/>
        <v>0</v>
      </c>
      <c r="EK231" s="299">
        <f t="shared" ca="1" si="2398"/>
        <v>0</v>
      </c>
      <c r="EL231" s="299">
        <f t="shared" ca="1" si="2398"/>
        <v>0</v>
      </c>
      <c r="EM231" s="299">
        <f t="shared" ca="1" si="2398"/>
        <v>0</v>
      </c>
      <c r="EN231" s="299">
        <f t="shared" ca="1" si="2398"/>
        <v>0</v>
      </c>
      <c r="EO231" s="299">
        <f t="shared" ca="1" si="2398"/>
        <v>0</v>
      </c>
      <c r="EP231" s="299">
        <f t="shared" ca="1" si="2398"/>
        <v>0</v>
      </c>
      <c r="EQ231" s="299"/>
      <c r="ER231" s="299"/>
      <c r="ES231" s="299"/>
      <c r="ET231" s="299"/>
      <c r="EU231" s="299"/>
      <c r="EV231" s="299"/>
      <c r="EW231" s="299"/>
      <c r="EX231" s="299"/>
      <c r="EY231" s="299"/>
      <c r="EZ231" s="299"/>
      <c r="FA231" s="299"/>
      <c r="FB231" s="299"/>
      <c r="FC231" s="299"/>
      <c r="FD231" s="299"/>
      <c r="FE231" s="299"/>
      <c r="FF231" s="299"/>
      <c r="FG231" s="299"/>
      <c r="FH231" s="299"/>
      <c r="FI231" s="299"/>
      <c r="FJ231" s="299"/>
    </row>
    <row r="232" spans="1:166" s="43" customFormat="1" ht="14.1" customHeight="1">
      <c r="A232" s="38"/>
      <c r="B232" s="427" t="s">
        <v>1058</v>
      </c>
      <c r="C232" s="1069">
        <f>Assum!E267</f>
        <v>1</v>
      </c>
      <c r="D232" s="39" t="s">
        <v>147</v>
      </c>
      <c r="E232" s="80">
        <f ca="1">SUM(G232:ET232)</f>
        <v>20</v>
      </c>
      <c r="F232" s="299"/>
      <c r="G232" s="299"/>
      <c r="H232" s="350">
        <f t="shared" ref="H232:AM232" ca="1" si="2399">IF($C232=0,1,IF(H$4&gt;PF상환종료,1,(H223&gt;=$C223)*1))*H$235</f>
        <v>0</v>
      </c>
      <c r="I232" s="350">
        <f t="shared" ca="1" si="2399"/>
        <v>0</v>
      </c>
      <c r="J232" s="350">
        <f t="shared" ca="1" si="2399"/>
        <v>0</v>
      </c>
      <c r="K232" s="350">
        <f t="shared" ca="1" si="2399"/>
        <v>0</v>
      </c>
      <c r="L232" s="350">
        <f t="shared" ca="1" si="2399"/>
        <v>0</v>
      </c>
      <c r="M232" s="350">
        <f t="shared" ca="1" si="2399"/>
        <v>0</v>
      </c>
      <c r="N232" s="350">
        <f t="shared" ca="1" si="2399"/>
        <v>0</v>
      </c>
      <c r="O232" s="350">
        <f t="shared" ca="1" si="2399"/>
        <v>0</v>
      </c>
      <c r="P232" s="350">
        <f t="shared" ca="1" si="2399"/>
        <v>0</v>
      </c>
      <c r="Q232" s="350">
        <f t="shared" ca="1" si="2399"/>
        <v>0</v>
      </c>
      <c r="R232" s="350">
        <f t="shared" ca="1" si="2399"/>
        <v>1</v>
      </c>
      <c r="S232" s="350">
        <f t="shared" ca="1" si="2399"/>
        <v>0</v>
      </c>
      <c r="T232" s="350">
        <f t="shared" ca="1" si="2399"/>
        <v>0</v>
      </c>
      <c r="U232" s="350">
        <f t="shared" ca="1" si="2399"/>
        <v>0</v>
      </c>
      <c r="V232" s="350">
        <f t="shared" ca="1" si="2399"/>
        <v>1</v>
      </c>
      <c r="W232" s="350">
        <f t="shared" ca="1" si="2399"/>
        <v>0</v>
      </c>
      <c r="X232" s="350">
        <f t="shared" ca="1" si="2399"/>
        <v>0</v>
      </c>
      <c r="Y232" s="350">
        <f t="shared" ca="1" si="2399"/>
        <v>0</v>
      </c>
      <c r="Z232" s="350">
        <f t="shared" ca="1" si="2399"/>
        <v>1</v>
      </c>
      <c r="AA232" s="350">
        <f t="shared" ca="1" si="2399"/>
        <v>0</v>
      </c>
      <c r="AB232" s="350">
        <f t="shared" ca="1" si="2399"/>
        <v>0</v>
      </c>
      <c r="AC232" s="350">
        <f t="shared" ca="1" si="2399"/>
        <v>0</v>
      </c>
      <c r="AD232" s="350">
        <f t="shared" ca="1" si="2399"/>
        <v>1</v>
      </c>
      <c r="AE232" s="350">
        <f t="shared" ca="1" si="2399"/>
        <v>0</v>
      </c>
      <c r="AF232" s="350">
        <f t="shared" ca="1" si="2399"/>
        <v>0</v>
      </c>
      <c r="AG232" s="350">
        <f t="shared" ca="1" si="2399"/>
        <v>0</v>
      </c>
      <c r="AH232" s="350">
        <f t="shared" ca="1" si="2399"/>
        <v>1</v>
      </c>
      <c r="AI232" s="350">
        <f t="shared" ca="1" si="2399"/>
        <v>0</v>
      </c>
      <c r="AJ232" s="350">
        <f t="shared" ca="1" si="2399"/>
        <v>0</v>
      </c>
      <c r="AK232" s="350">
        <f t="shared" ca="1" si="2399"/>
        <v>0</v>
      </c>
      <c r="AL232" s="350">
        <f t="shared" ca="1" si="2399"/>
        <v>1</v>
      </c>
      <c r="AM232" s="350">
        <f t="shared" ca="1" si="2399"/>
        <v>0</v>
      </c>
      <c r="AN232" s="350">
        <f t="shared" ref="AN232:BS232" ca="1" si="2400">IF($C232=0,1,IF(AN$4&gt;PF상환종료,1,(AN223&gt;=$C223)*1))*AN$235</f>
        <v>0</v>
      </c>
      <c r="AO232" s="350">
        <f t="shared" ca="1" si="2400"/>
        <v>0</v>
      </c>
      <c r="AP232" s="350">
        <f t="shared" ca="1" si="2400"/>
        <v>1</v>
      </c>
      <c r="AQ232" s="350">
        <f t="shared" ca="1" si="2400"/>
        <v>0</v>
      </c>
      <c r="AR232" s="350">
        <f t="shared" ca="1" si="2400"/>
        <v>0</v>
      </c>
      <c r="AS232" s="350">
        <f t="shared" ca="1" si="2400"/>
        <v>0</v>
      </c>
      <c r="AT232" s="350">
        <f t="shared" ca="1" si="2400"/>
        <v>1</v>
      </c>
      <c r="AU232" s="350">
        <f t="shared" ca="1" si="2400"/>
        <v>0</v>
      </c>
      <c r="AV232" s="350">
        <f t="shared" ca="1" si="2400"/>
        <v>0</v>
      </c>
      <c r="AW232" s="350">
        <f t="shared" ca="1" si="2400"/>
        <v>0</v>
      </c>
      <c r="AX232" s="350">
        <f t="shared" ca="1" si="2400"/>
        <v>1</v>
      </c>
      <c r="AY232" s="350">
        <f t="shared" ca="1" si="2400"/>
        <v>0</v>
      </c>
      <c r="AZ232" s="350">
        <f t="shared" ca="1" si="2400"/>
        <v>0</v>
      </c>
      <c r="BA232" s="350">
        <f t="shared" ca="1" si="2400"/>
        <v>0</v>
      </c>
      <c r="BB232" s="350">
        <f t="shared" ca="1" si="2400"/>
        <v>1</v>
      </c>
      <c r="BC232" s="350">
        <f t="shared" ca="1" si="2400"/>
        <v>0</v>
      </c>
      <c r="BD232" s="350">
        <f t="shared" ca="1" si="2400"/>
        <v>0</v>
      </c>
      <c r="BE232" s="350">
        <f t="shared" ca="1" si="2400"/>
        <v>0</v>
      </c>
      <c r="BF232" s="350">
        <f t="shared" ca="1" si="2400"/>
        <v>1</v>
      </c>
      <c r="BG232" s="350">
        <f t="shared" ca="1" si="2400"/>
        <v>0</v>
      </c>
      <c r="BH232" s="350">
        <f t="shared" ca="1" si="2400"/>
        <v>0</v>
      </c>
      <c r="BI232" s="350">
        <f t="shared" ca="1" si="2400"/>
        <v>0</v>
      </c>
      <c r="BJ232" s="350">
        <f t="shared" ca="1" si="2400"/>
        <v>1</v>
      </c>
      <c r="BK232" s="350">
        <f t="shared" ca="1" si="2400"/>
        <v>0</v>
      </c>
      <c r="BL232" s="350">
        <f t="shared" ca="1" si="2400"/>
        <v>0</v>
      </c>
      <c r="BM232" s="350">
        <f t="shared" ca="1" si="2400"/>
        <v>0</v>
      </c>
      <c r="BN232" s="350">
        <f t="shared" ca="1" si="2400"/>
        <v>1</v>
      </c>
      <c r="BO232" s="350">
        <f t="shared" ca="1" si="2400"/>
        <v>0</v>
      </c>
      <c r="BP232" s="350">
        <f t="shared" ca="1" si="2400"/>
        <v>0</v>
      </c>
      <c r="BQ232" s="350">
        <f t="shared" ca="1" si="2400"/>
        <v>0</v>
      </c>
      <c r="BR232" s="350">
        <f t="shared" ca="1" si="2400"/>
        <v>1</v>
      </c>
      <c r="BS232" s="350">
        <f t="shared" ca="1" si="2400"/>
        <v>0</v>
      </c>
      <c r="BT232" s="350">
        <f t="shared" ref="BT232:CY232" ca="1" si="2401">IF($C232=0,1,IF(BT$4&gt;PF상환종료,1,(BT223&gt;=$C223)*1))*BT$235</f>
        <v>0</v>
      </c>
      <c r="BU232" s="350">
        <f t="shared" ca="1" si="2401"/>
        <v>0</v>
      </c>
      <c r="BV232" s="350">
        <f t="shared" ca="1" si="2401"/>
        <v>1</v>
      </c>
      <c r="BW232" s="350">
        <f t="shared" ca="1" si="2401"/>
        <v>0</v>
      </c>
      <c r="BX232" s="350">
        <f t="shared" ca="1" si="2401"/>
        <v>0</v>
      </c>
      <c r="BY232" s="350">
        <f t="shared" ca="1" si="2401"/>
        <v>0</v>
      </c>
      <c r="BZ232" s="350">
        <f t="shared" ca="1" si="2401"/>
        <v>1</v>
      </c>
      <c r="CA232" s="350">
        <f t="shared" ca="1" si="2401"/>
        <v>0</v>
      </c>
      <c r="CB232" s="350">
        <f t="shared" ca="1" si="2401"/>
        <v>0</v>
      </c>
      <c r="CC232" s="350">
        <f t="shared" ca="1" si="2401"/>
        <v>0</v>
      </c>
      <c r="CD232" s="350">
        <f t="shared" ca="1" si="2401"/>
        <v>1</v>
      </c>
      <c r="CE232" s="350">
        <f t="shared" ca="1" si="2401"/>
        <v>0</v>
      </c>
      <c r="CF232" s="350">
        <f t="shared" ca="1" si="2401"/>
        <v>0</v>
      </c>
      <c r="CG232" s="350">
        <f t="shared" ca="1" si="2401"/>
        <v>0</v>
      </c>
      <c r="CH232" s="350">
        <f t="shared" ca="1" si="2401"/>
        <v>1</v>
      </c>
      <c r="CI232" s="350">
        <f t="shared" ca="1" si="2401"/>
        <v>0</v>
      </c>
      <c r="CJ232" s="350">
        <f t="shared" ca="1" si="2401"/>
        <v>0</v>
      </c>
      <c r="CK232" s="350">
        <f t="shared" ca="1" si="2401"/>
        <v>0</v>
      </c>
      <c r="CL232" s="350">
        <f t="shared" ca="1" si="2401"/>
        <v>1</v>
      </c>
      <c r="CM232" s="350">
        <f t="shared" ca="1" si="2401"/>
        <v>0</v>
      </c>
      <c r="CN232" s="350">
        <f t="shared" ca="1" si="2401"/>
        <v>0</v>
      </c>
      <c r="CO232" s="350">
        <f t="shared" ca="1" si="2401"/>
        <v>0</v>
      </c>
      <c r="CP232" s="350">
        <f t="shared" ca="1" si="2401"/>
        <v>1</v>
      </c>
      <c r="CQ232" s="350">
        <f t="shared" ca="1" si="2401"/>
        <v>0</v>
      </c>
      <c r="CR232" s="350">
        <f t="shared" ca="1" si="2401"/>
        <v>0</v>
      </c>
      <c r="CS232" s="350">
        <f t="shared" ca="1" si="2401"/>
        <v>0</v>
      </c>
      <c r="CT232" s="350">
        <f t="shared" ca="1" si="2401"/>
        <v>0</v>
      </c>
      <c r="CU232" s="350">
        <f t="shared" ca="1" si="2401"/>
        <v>0</v>
      </c>
      <c r="CV232" s="350">
        <f t="shared" ca="1" si="2401"/>
        <v>0</v>
      </c>
      <c r="CW232" s="350">
        <f t="shared" ca="1" si="2401"/>
        <v>0</v>
      </c>
      <c r="CX232" s="350">
        <f t="shared" ca="1" si="2401"/>
        <v>0</v>
      </c>
      <c r="CY232" s="350">
        <f t="shared" ca="1" si="2401"/>
        <v>0</v>
      </c>
      <c r="CZ232" s="350">
        <f t="shared" ref="CZ232:EE232" ca="1" si="2402">IF($C232=0,1,IF(CZ$4&gt;PF상환종료,1,(CZ223&gt;=$C223)*1))*CZ$235</f>
        <v>0</v>
      </c>
      <c r="DA232" s="350">
        <f t="shared" ca="1" si="2402"/>
        <v>0</v>
      </c>
      <c r="DB232" s="350">
        <f t="shared" ca="1" si="2402"/>
        <v>0</v>
      </c>
      <c r="DC232" s="350">
        <f t="shared" ca="1" si="2402"/>
        <v>0</v>
      </c>
      <c r="DD232" s="350">
        <f t="shared" ca="1" si="2402"/>
        <v>0</v>
      </c>
      <c r="DE232" s="350">
        <f t="shared" ca="1" si="2402"/>
        <v>0</v>
      </c>
      <c r="DF232" s="350">
        <f t="shared" ca="1" si="2402"/>
        <v>0</v>
      </c>
      <c r="DG232" s="350">
        <f t="shared" ca="1" si="2402"/>
        <v>0</v>
      </c>
      <c r="DH232" s="350">
        <f t="shared" ca="1" si="2402"/>
        <v>0</v>
      </c>
      <c r="DI232" s="350">
        <f t="shared" ca="1" si="2402"/>
        <v>0</v>
      </c>
      <c r="DJ232" s="350">
        <f t="shared" ca="1" si="2402"/>
        <v>0</v>
      </c>
      <c r="DK232" s="350">
        <f t="shared" ca="1" si="2402"/>
        <v>0</v>
      </c>
      <c r="DL232" s="350">
        <f t="shared" ca="1" si="2402"/>
        <v>0</v>
      </c>
      <c r="DM232" s="350">
        <f t="shared" ca="1" si="2402"/>
        <v>0</v>
      </c>
      <c r="DN232" s="350">
        <f t="shared" ca="1" si="2402"/>
        <v>0</v>
      </c>
      <c r="DO232" s="350">
        <f t="shared" ca="1" si="2402"/>
        <v>0</v>
      </c>
      <c r="DP232" s="350">
        <f t="shared" ca="1" si="2402"/>
        <v>0</v>
      </c>
      <c r="DQ232" s="350">
        <f t="shared" ca="1" si="2402"/>
        <v>0</v>
      </c>
      <c r="DR232" s="350">
        <f t="shared" ca="1" si="2402"/>
        <v>0</v>
      </c>
      <c r="DS232" s="350">
        <f t="shared" ca="1" si="2402"/>
        <v>0</v>
      </c>
      <c r="DT232" s="350">
        <f t="shared" ca="1" si="2402"/>
        <v>0</v>
      </c>
      <c r="DU232" s="350">
        <f t="shared" ca="1" si="2402"/>
        <v>0</v>
      </c>
      <c r="DV232" s="350">
        <f t="shared" ca="1" si="2402"/>
        <v>0</v>
      </c>
      <c r="DW232" s="350">
        <f t="shared" ca="1" si="2402"/>
        <v>0</v>
      </c>
      <c r="DX232" s="350">
        <f t="shared" ca="1" si="2402"/>
        <v>0</v>
      </c>
      <c r="DY232" s="350">
        <f t="shared" ca="1" si="2402"/>
        <v>0</v>
      </c>
      <c r="DZ232" s="350">
        <f t="shared" ca="1" si="2402"/>
        <v>0</v>
      </c>
      <c r="EA232" s="350">
        <f t="shared" ca="1" si="2402"/>
        <v>0</v>
      </c>
      <c r="EB232" s="350">
        <f t="shared" ca="1" si="2402"/>
        <v>0</v>
      </c>
      <c r="EC232" s="350">
        <f t="shared" ca="1" si="2402"/>
        <v>0</v>
      </c>
      <c r="ED232" s="350">
        <f t="shared" ca="1" si="2402"/>
        <v>0</v>
      </c>
      <c r="EE232" s="350">
        <f t="shared" ca="1" si="2402"/>
        <v>0</v>
      </c>
      <c r="EF232" s="350">
        <f t="shared" ref="EF232:EP232" ca="1" si="2403">IF($C232=0,1,IF(EF$4&gt;PF상환종료,1,(EF223&gt;=$C223)*1))*EF$235</f>
        <v>0</v>
      </c>
      <c r="EG232" s="350">
        <f t="shared" ca="1" si="2403"/>
        <v>0</v>
      </c>
      <c r="EH232" s="350">
        <f t="shared" ca="1" si="2403"/>
        <v>0</v>
      </c>
      <c r="EI232" s="350">
        <f t="shared" ca="1" si="2403"/>
        <v>0</v>
      </c>
      <c r="EJ232" s="350">
        <f t="shared" ca="1" si="2403"/>
        <v>0</v>
      </c>
      <c r="EK232" s="350">
        <f t="shared" ca="1" si="2403"/>
        <v>0</v>
      </c>
      <c r="EL232" s="350">
        <f t="shared" ca="1" si="2403"/>
        <v>0</v>
      </c>
      <c r="EM232" s="350">
        <f t="shared" ca="1" si="2403"/>
        <v>0</v>
      </c>
      <c r="EN232" s="350">
        <f t="shared" ca="1" si="2403"/>
        <v>0</v>
      </c>
      <c r="EO232" s="350">
        <f t="shared" ca="1" si="2403"/>
        <v>0</v>
      </c>
      <c r="EP232" s="350">
        <f t="shared" ca="1" si="2403"/>
        <v>0</v>
      </c>
      <c r="EQ232" s="299"/>
      <c r="ER232" s="299"/>
      <c r="ES232" s="299"/>
      <c r="ET232" s="299"/>
      <c r="EU232" s="299"/>
      <c r="EV232" s="299"/>
      <c r="EW232" s="299"/>
      <c r="EX232" s="299"/>
      <c r="EY232" s="299"/>
      <c r="EZ232" s="299"/>
      <c r="FA232" s="299"/>
      <c r="FB232" s="299"/>
      <c r="FC232" s="299"/>
      <c r="FD232" s="299"/>
      <c r="FE232" s="299"/>
      <c r="FF232" s="299"/>
      <c r="FG232" s="299"/>
      <c r="FH232" s="299"/>
      <c r="FI232" s="299"/>
      <c r="FJ232" s="299"/>
    </row>
    <row r="233" spans="1:166" s="43" customFormat="1" ht="14.1" customHeight="1">
      <c r="A233" s="38"/>
      <c r="B233" s="224" t="s">
        <v>390</v>
      </c>
      <c r="C233" s="351"/>
      <c r="D233" s="198" t="s">
        <v>147</v>
      </c>
      <c r="E233" s="456">
        <f ca="1">SUM(G233:ET233)</f>
        <v>20</v>
      </c>
      <c r="F233" s="342"/>
      <c r="G233" s="342"/>
      <c r="H233" s="299">
        <f t="shared" ref="H233:AM233" ca="1" si="2404">PRODUCT(H229:H232)</f>
        <v>0</v>
      </c>
      <c r="I233" s="299">
        <f t="shared" ca="1" si="2404"/>
        <v>0</v>
      </c>
      <c r="J233" s="299">
        <f t="shared" ca="1" si="2404"/>
        <v>0</v>
      </c>
      <c r="K233" s="299">
        <f t="shared" ca="1" si="2404"/>
        <v>0</v>
      </c>
      <c r="L233" s="299">
        <f t="shared" ca="1" si="2404"/>
        <v>0</v>
      </c>
      <c r="M233" s="299">
        <f t="shared" ca="1" si="2404"/>
        <v>0</v>
      </c>
      <c r="N233" s="299">
        <f t="shared" ca="1" si="2404"/>
        <v>0</v>
      </c>
      <c r="O233" s="299">
        <f t="shared" ca="1" si="2404"/>
        <v>0</v>
      </c>
      <c r="P233" s="299">
        <f t="shared" ca="1" si="2404"/>
        <v>0</v>
      </c>
      <c r="Q233" s="299">
        <f t="shared" ca="1" si="2404"/>
        <v>0</v>
      </c>
      <c r="R233" s="299">
        <f t="shared" ca="1" si="2404"/>
        <v>1</v>
      </c>
      <c r="S233" s="299">
        <f t="shared" ca="1" si="2404"/>
        <v>0</v>
      </c>
      <c r="T233" s="299">
        <f t="shared" ca="1" si="2404"/>
        <v>0</v>
      </c>
      <c r="U233" s="299">
        <f t="shared" ca="1" si="2404"/>
        <v>0</v>
      </c>
      <c r="V233" s="299">
        <f t="shared" ca="1" si="2404"/>
        <v>1</v>
      </c>
      <c r="W233" s="299">
        <f t="shared" ca="1" si="2404"/>
        <v>0</v>
      </c>
      <c r="X233" s="299">
        <f t="shared" ca="1" si="2404"/>
        <v>0</v>
      </c>
      <c r="Y233" s="299">
        <f t="shared" ca="1" si="2404"/>
        <v>0</v>
      </c>
      <c r="Z233" s="299">
        <f t="shared" ca="1" si="2404"/>
        <v>1</v>
      </c>
      <c r="AA233" s="299">
        <f t="shared" ca="1" si="2404"/>
        <v>0</v>
      </c>
      <c r="AB233" s="299">
        <f t="shared" ca="1" si="2404"/>
        <v>0</v>
      </c>
      <c r="AC233" s="299">
        <f t="shared" ca="1" si="2404"/>
        <v>0</v>
      </c>
      <c r="AD233" s="299">
        <f t="shared" ca="1" si="2404"/>
        <v>1</v>
      </c>
      <c r="AE233" s="299">
        <f t="shared" ca="1" si="2404"/>
        <v>0</v>
      </c>
      <c r="AF233" s="299">
        <f t="shared" ca="1" si="2404"/>
        <v>0</v>
      </c>
      <c r="AG233" s="299">
        <f t="shared" ca="1" si="2404"/>
        <v>0</v>
      </c>
      <c r="AH233" s="299">
        <f t="shared" ca="1" si="2404"/>
        <v>1</v>
      </c>
      <c r="AI233" s="299">
        <f t="shared" ca="1" si="2404"/>
        <v>0</v>
      </c>
      <c r="AJ233" s="299">
        <f t="shared" ca="1" si="2404"/>
        <v>0</v>
      </c>
      <c r="AK233" s="299">
        <f t="shared" ca="1" si="2404"/>
        <v>0</v>
      </c>
      <c r="AL233" s="299">
        <f t="shared" ca="1" si="2404"/>
        <v>1</v>
      </c>
      <c r="AM233" s="299">
        <f t="shared" ca="1" si="2404"/>
        <v>0</v>
      </c>
      <c r="AN233" s="299">
        <f t="shared" ref="AN233:BS233" ca="1" si="2405">PRODUCT(AN229:AN232)</f>
        <v>0</v>
      </c>
      <c r="AO233" s="299">
        <f t="shared" ca="1" si="2405"/>
        <v>0</v>
      </c>
      <c r="AP233" s="299">
        <f t="shared" ca="1" si="2405"/>
        <v>1</v>
      </c>
      <c r="AQ233" s="299">
        <f t="shared" ca="1" si="2405"/>
        <v>0</v>
      </c>
      <c r="AR233" s="299">
        <f t="shared" ca="1" si="2405"/>
        <v>0</v>
      </c>
      <c r="AS233" s="299">
        <f t="shared" ca="1" si="2405"/>
        <v>0</v>
      </c>
      <c r="AT233" s="299">
        <f t="shared" ca="1" si="2405"/>
        <v>1</v>
      </c>
      <c r="AU233" s="299">
        <f t="shared" ca="1" si="2405"/>
        <v>0</v>
      </c>
      <c r="AV233" s="299">
        <f t="shared" ca="1" si="2405"/>
        <v>0</v>
      </c>
      <c r="AW233" s="299">
        <f t="shared" ca="1" si="2405"/>
        <v>0</v>
      </c>
      <c r="AX233" s="299">
        <f t="shared" ca="1" si="2405"/>
        <v>1</v>
      </c>
      <c r="AY233" s="299">
        <f t="shared" ca="1" si="2405"/>
        <v>0</v>
      </c>
      <c r="AZ233" s="299">
        <f t="shared" ca="1" si="2405"/>
        <v>0</v>
      </c>
      <c r="BA233" s="299">
        <f t="shared" ca="1" si="2405"/>
        <v>0</v>
      </c>
      <c r="BB233" s="299">
        <f t="shared" ca="1" si="2405"/>
        <v>1</v>
      </c>
      <c r="BC233" s="299">
        <f t="shared" ca="1" si="2405"/>
        <v>0</v>
      </c>
      <c r="BD233" s="299">
        <f t="shared" ca="1" si="2405"/>
        <v>0</v>
      </c>
      <c r="BE233" s="299">
        <f t="shared" ca="1" si="2405"/>
        <v>0</v>
      </c>
      <c r="BF233" s="299">
        <f t="shared" ca="1" si="2405"/>
        <v>1</v>
      </c>
      <c r="BG233" s="299">
        <f t="shared" ca="1" si="2405"/>
        <v>0</v>
      </c>
      <c r="BH233" s="299">
        <f t="shared" ca="1" si="2405"/>
        <v>0</v>
      </c>
      <c r="BI233" s="299">
        <f t="shared" ca="1" si="2405"/>
        <v>0</v>
      </c>
      <c r="BJ233" s="299">
        <f t="shared" ca="1" si="2405"/>
        <v>1</v>
      </c>
      <c r="BK233" s="299">
        <f t="shared" ca="1" si="2405"/>
        <v>0</v>
      </c>
      <c r="BL233" s="299">
        <f t="shared" ca="1" si="2405"/>
        <v>0</v>
      </c>
      <c r="BM233" s="299">
        <f t="shared" ca="1" si="2405"/>
        <v>0</v>
      </c>
      <c r="BN233" s="299">
        <f t="shared" ca="1" si="2405"/>
        <v>1</v>
      </c>
      <c r="BO233" s="299">
        <f t="shared" ca="1" si="2405"/>
        <v>0</v>
      </c>
      <c r="BP233" s="299">
        <f t="shared" ca="1" si="2405"/>
        <v>0</v>
      </c>
      <c r="BQ233" s="299">
        <f t="shared" ca="1" si="2405"/>
        <v>0</v>
      </c>
      <c r="BR233" s="299">
        <f t="shared" ca="1" si="2405"/>
        <v>1</v>
      </c>
      <c r="BS233" s="299">
        <f t="shared" ca="1" si="2405"/>
        <v>0</v>
      </c>
      <c r="BT233" s="299">
        <f t="shared" ref="BT233:CY233" ca="1" si="2406">PRODUCT(BT229:BT232)</f>
        <v>0</v>
      </c>
      <c r="BU233" s="299">
        <f t="shared" ca="1" si="2406"/>
        <v>0</v>
      </c>
      <c r="BV233" s="299">
        <f t="shared" ca="1" si="2406"/>
        <v>1</v>
      </c>
      <c r="BW233" s="299">
        <f t="shared" ca="1" si="2406"/>
        <v>0</v>
      </c>
      <c r="BX233" s="299">
        <f t="shared" ca="1" si="2406"/>
        <v>0</v>
      </c>
      <c r="BY233" s="299">
        <f t="shared" ca="1" si="2406"/>
        <v>0</v>
      </c>
      <c r="BZ233" s="299">
        <f t="shared" ca="1" si="2406"/>
        <v>1</v>
      </c>
      <c r="CA233" s="299">
        <f t="shared" ca="1" si="2406"/>
        <v>0</v>
      </c>
      <c r="CB233" s="299">
        <f t="shared" ca="1" si="2406"/>
        <v>0</v>
      </c>
      <c r="CC233" s="299">
        <f t="shared" ca="1" si="2406"/>
        <v>0</v>
      </c>
      <c r="CD233" s="299">
        <f t="shared" ca="1" si="2406"/>
        <v>1</v>
      </c>
      <c r="CE233" s="299">
        <f t="shared" ca="1" si="2406"/>
        <v>0</v>
      </c>
      <c r="CF233" s="299">
        <f t="shared" ca="1" si="2406"/>
        <v>0</v>
      </c>
      <c r="CG233" s="299">
        <f t="shared" ca="1" si="2406"/>
        <v>0</v>
      </c>
      <c r="CH233" s="299">
        <f t="shared" ca="1" si="2406"/>
        <v>1</v>
      </c>
      <c r="CI233" s="299">
        <f t="shared" ca="1" si="2406"/>
        <v>0</v>
      </c>
      <c r="CJ233" s="299">
        <f t="shared" ca="1" si="2406"/>
        <v>0</v>
      </c>
      <c r="CK233" s="299">
        <f t="shared" ca="1" si="2406"/>
        <v>0</v>
      </c>
      <c r="CL233" s="299">
        <f t="shared" ca="1" si="2406"/>
        <v>1</v>
      </c>
      <c r="CM233" s="299">
        <f t="shared" ca="1" si="2406"/>
        <v>0</v>
      </c>
      <c r="CN233" s="299">
        <f t="shared" ca="1" si="2406"/>
        <v>0</v>
      </c>
      <c r="CO233" s="299">
        <f t="shared" ca="1" si="2406"/>
        <v>0</v>
      </c>
      <c r="CP233" s="299">
        <f t="shared" ca="1" si="2406"/>
        <v>1</v>
      </c>
      <c r="CQ233" s="299">
        <f t="shared" ca="1" si="2406"/>
        <v>0</v>
      </c>
      <c r="CR233" s="299">
        <f t="shared" ca="1" si="2406"/>
        <v>0</v>
      </c>
      <c r="CS233" s="299">
        <f t="shared" ca="1" si="2406"/>
        <v>0</v>
      </c>
      <c r="CT233" s="299">
        <f t="shared" ca="1" si="2406"/>
        <v>0</v>
      </c>
      <c r="CU233" s="299">
        <f t="shared" ca="1" si="2406"/>
        <v>0</v>
      </c>
      <c r="CV233" s="299">
        <f t="shared" ca="1" si="2406"/>
        <v>0</v>
      </c>
      <c r="CW233" s="299">
        <f t="shared" ca="1" si="2406"/>
        <v>0</v>
      </c>
      <c r="CX233" s="299">
        <f t="shared" ca="1" si="2406"/>
        <v>0</v>
      </c>
      <c r="CY233" s="299">
        <f t="shared" ca="1" si="2406"/>
        <v>0</v>
      </c>
      <c r="CZ233" s="299">
        <f t="shared" ref="CZ233:EE233" ca="1" si="2407">PRODUCT(CZ229:CZ232)</f>
        <v>0</v>
      </c>
      <c r="DA233" s="299">
        <f t="shared" ca="1" si="2407"/>
        <v>0</v>
      </c>
      <c r="DB233" s="299">
        <f t="shared" ca="1" si="2407"/>
        <v>0</v>
      </c>
      <c r="DC233" s="299">
        <f t="shared" ca="1" si="2407"/>
        <v>0</v>
      </c>
      <c r="DD233" s="299">
        <f t="shared" ca="1" si="2407"/>
        <v>0</v>
      </c>
      <c r="DE233" s="299">
        <f t="shared" ca="1" si="2407"/>
        <v>0</v>
      </c>
      <c r="DF233" s="299">
        <f t="shared" ca="1" si="2407"/>
        <v>0</v>
      </c>
      <c r="DG233" s="299">
        <f t="shared" ca="1" si="2407"/>
        <v>0</v>
      </c>
      <c r="DH233" s="299">
        <f t="shared" ca="1" si="2407"/>
        <v>0</v>
      </c>
      <c r="DI233" s="299">
        <f t="shared" ca="1" si="2407"/>
        <v>0</v>
      </c>
      <c r="DJ233" s="299">
        <f t="shared" ca="1" si="2407"/>
        <v>0</v>
      </c>
      <c r="DK233" s="299">
        <f t="shared" ca="1" si="2407"/>
        <v>0</v>
      </c>
      <c r="DL233" s="299">
        <f t="shared" ca="1" si="2407"/>
        <v>0</v>
      </c>
      <c r="DM233" s="299">
        <f t="shared" ca="1" si="2407"/>
        <v>0</v>
      </c>
      <c r="DN233" s="299">
        <f t="shared" ca="1" si="2407"/>
        <v>0</v>
      </c>
      <c r="DO233" s="299">
        <f t="shared" ca="1" si="2407"/>
        <v>0</v>
      </c>
      <c r="DP233" s="299">
        <f t="shared" ca="1" si="2407"/>
        <v>0</v>
      </c>
      <c r="DQ233" s="299">
        <f t="shared" ca="1" si="2407"/>
        <v>0</v>
      </c>
      <c r="DR233" s="299">
        <f t="shared" ca="1" si="2407"/>
        <v>0</v>
      </c>
      <c r="DS233" s="299">
        <f t="shared" ca="1" si="2407"/>
        <v>0</v>
      </c>
      <c r="DT233" s="299">
        <f t="shared" ca="1" si="2407"/>
        <v>0</v>
      </c>
      <c r="DU233" s="299">
        <f t="shared" ca="1" si="2407"/>
        <v>0</v>
      </c>
      <c r="DV233" s="299">
        <f t="shared" ca="1" si="2407"/>
        <v>0</v>
      </c>
      <c r="DW233" s="299">
        <f t="shared" ca="1" si="2407"/>
        <v>0</v>
      </c>
      <c r="DX233" s="299">
        <f t="shared" ca="1" si="2407"/>
        <v>0</v>
      </c>
      <c r="DY233" s="299">
        <f t="shared" ca="1" si="2407"/>
        <v>0</v>
      </c>
      <c r="DZ233" s="299">
        <f t="shared" ca="1" si="2407"/>
        <v>0</v>
      </c>
      <c r="EA233" s="299">
        <f t="shared" ca="1" si="2407"/>
        <v>0</v>
      </c>
      <c r="EB233" s="299">
        <f t="shared" ca="1" si="2407"/>
        <v>0</v>
      </c>
      <c r="EC233" s="299">
        <f t="shared" ca="1" si="2407"/>
        <v>0</v>
      </c>
      <c r="ED233" s="299">
        <f t="shared" ca="1" si="2407"/>
        <v>0</v>
      </c>
      <c r="EE233" s="299">
        <f t="shared" ca="1" si="2407"/>
        <v>0</v>
      </c>
      <c r="EF233" s="299">
        <f t="shared" ref="EF233:EP233" ca="1" si="2408">PRODUCT(EF229:EF232)</f>
        <v>0</v>
      </c>
      <c r="EG233" s="299">
        <f t="shared" ca="1" si="2408"/>
        <v>0</v>
      </c>
      <c r="EH233" s="299">
        <f t="shared" ca="1" si="2408"/>
        <v>0</v>
      </c>
      <c r="EI233" s="299">
        <f t="shared" ca="1" si="2408"/>
        <v>0</v>
      </c>
      <c r="EJ233" s="299">
        <f t="shared" ca="1" si="2408"/>
        <v>0</v>
      </c>
      <c r="EK233" s="299">
        <f t="shared" ca="1" si="2408"/>
        <v>0</v>
      </c>
      <c r="EL233" s="299">
        <f t="shared" ca="1" si="2408"/>
        <v>0</v>
      </c>
      <c r="EM233" s="299">
        <f t="shared" ca="1" si="2408"/>
        <v>0</v>
      </c>
      <c r="EN233" s="299">
        <f t="shared" ca="1" si="2408"/>
        <v>0</v>
      </c>
      <c r="EO233" s="299">
        <f t="shared" ca="1" si="2408"/>
        <v>0</v>
      </c>
      <c r="EP233" s="299">
        <f t="shared" ca="1" si="2408"/>
        <v>0</v>
      </c>
      <c r="EQ233" s="299"/>
      <c r="ER233" s="299"/>
      <c r="ES233" s="299"/>
      <c r="ET233" s="299"/>
      <c r="EU233" s="299"/>
      <c r="EV233" s="299"/>
      <c r="EW233" s="299"/>
      <c r="EX233" s="299"/>
      <c r="EY233" s="299"/>
      <c r="EZ233" s="299"/>
      <c r="FA233" s="299"/>
      <c r="FB233" s="299"/>
      <c r="FC233" s="299"/>
      <c r="FD233" s="299"/>
      <c r="FE233" s="299"/>
      <c r="FF233" s="299"/>
      <c r="FG233" s="299"/>
      <c r="FH233" s="299"/>
      <c r="FI233" s="299"/>
      <c r="FJ233" s="299"/>
    </row>
    <row r="234" spans="1:166" s="43" customFormat="1" ht="14.1" customHeight="1">
      <c r="A234" s="38"/>
      <c r="B234" s="7"/>
      <c r="C234" s="348"/>
      <c r="D234" s="39"/>
      <c r="E234" s="352"/>
      <c r="F234" s="299"/>
      <c r="G234" s="299"/>
      <c r="H234" s="299"/>
      <c r="I234" s="299"/>
      <c r="J234" s="299"/>
      <c r="K234" s="299"/>
      <c r="L234" s="299"/>
      <c r="M234" s="299"/>
      <c r="N234" s="299"/>
      <c r="O234" s="299"/>
      <c r="P234" s="299"/>
      <c r="Q234" s="299"/>
      <c r="R234" s="299"/>
      <c r="S234" s="299"/>
      <c r="T234" s="299"/>
      <c r="U234" s="299"/>
      <c r="V234" s="299"/>
      <c r="W234" s="299"/>
      <c r="X234" s="299"/>
      <c r="Y234" s="299"/>
      <c r="Z234" s="299"/>
      <c r="AA234" s="299"/>
      <c r="AB234" s="299"/>
      <c r="AC234" s="299"/>
      <c r="AD234" s="299"/>
      <c r="AE234" s="299"/>
      <c r="AF234" s="299"/>
      <c r="AG234" s="299"/>
      <c r="AH234" s="299"/>
      <c r="AI234" s="299"/>
      <c r="AJ234" s="299"/>
      <c r="AK234" s="299"/>
      <c r="AL234" s="299"/>
      <c r="AM234" s="299"/>
      <c r="AN234" s="299"/>
      <c r="AO234" s="299"/>
      <c r="AP234" s="299"/>
      <c r="AQ234" s="299"/>
      <c r="AR234" s="299"/>
      <c r="AS234" s="299"/>
      <c r="AT234" s="299"/>
      <c r="AU234" s="299"/>
      <c r="AV234" s="299"/>
      <c r="AW234" s="299"/>
      <c r="AX234" s="299"/>
      <c r="AY234" s="299"/>
      <c r="AZ234" s="299"/>
      <c r="BA234" s="299"/>
      <c r="BB234" s="299"/>
      <c r="BC234" s="299"/>
      <c r="BD234" s="299"/>
      <c r="BE234" s="299"/>
      <c r="BF234" s="299"/>
      <c r="BG234" s="299"/>
      <c r="BH234" s="299"/>
      <c r="BI234" s="299"/>
      <c r="BJ234" s="299"/>
      <c r="BK234" s="299"/>
      <c r="BL234" s="299"/>
      <c r="BM234" s="299"/>
      <c r="BN234" s="299"/>
      <c r="BO234" s="299"/>
      <c r="BP234" s="299"/>
      <c r="BQ234" s="299"/>
      <c r="BR234" s="299"/>
      <c r="BS234" s="299"/>
      <c r="BT234" s="299"/>
      <c r="BU234" s="299"/>
      <c r="BV234" s="299"/>
      <c r="BW234" s="299"/>
      <c r="BX234" s="299"/>
      <c r="BY234" s="299"/>
      <c r="BZ234" s="299"/>
      <c r="CA234" s="299"/>
      <c r="CB234" s="299"/>
      <c r="CC234" s="299"/>
      <c r="CD234" s="299"/>
      <c r="CE234" s="299"/>
      <c r="CF234" s="299"/>
      <c r="CG234" s="299"/>
      <c r="CH234" s="299"/>
      <c r="CI234" s="299"/>
      <c r="CJ234" s="299"/>
      <c r="CK234" s="299"/>
      <c r="CL234" s="299"/>
      <c r="CM234" s="299"/>
      <c r="CN234" s="299"/>
      <c r="CO234" s="299"/>
      <c r="CP234" s="299"/>
      <c r="CQ234" s="299"/>
      <c r="CR234" s="299"/>
      <c r="CS234" s="299"/>
      <c r="CT234" s="299"/>
      <c r="CU234" s="299"/>
      <c r="CV234" s="299"/>
      <c r="CW234" s="299"/>
      <c r="CX234" s="299"/>
      <c r="CY234" s="299"/>
      <c r="CZ234" s="299"/>
      <c r="DA234" s="299"/>
      <c r="DB234" s="299"/>
      <c r="DC234" s="299"/>
      <c r="DD234" s="299"/>
      <c r="DE234" s="299"/>
      <c r="DF234" s="299"/>
      <c r="DG234" s="299"/>
      <c r="DH234" s="299"/>
      <c r="DI234" s="299"/>
      <c r="DJ234" s="299"/>
      <c r="DK234" s="299"/>
      <c r="DL234" s="299"/>
      <c r="DM234" s="299"/>
      <c r="DN234" s="299"/>
      <c r="DO234" s="299"/>
      <c r="DP234" s="299"/>
      <c r="DQ234" s="299"/>
      <c r="DR234" s="299"/>
      <c r="DS234" s="299"/>
      <c r="DT234" s="299"/>
      <c r="DU234" s="299"/>
      <c r="DV234" s="299"/>
      <c r="DW234" s="299"/>
      <c r="DX234" s="299"/>
      <c r="DY234" s="299"/>
      <c r="DZ234" s="299"/>
      <c r="EA234" s="299"/>
      <c r="EB234" s="299"/>
      <c r="EC234" s="299"/>
      <c r="ED234" s="299"/>
      <c r="EE234" s="299"/>
      <c r="EF234" s="299"/>
      <c r="EG234" s="299"/>
      <c r="EH234" s="299"/>
      <c r="EI234" s="299"/>
      <c r="EJ234" s="299"/>
      <c r="EK234" s="299"/>
      <c r="EL234" s="299"/>
      <c r="EM234" s="299"/>
      <c r="EN234" s="299"/>
      <c r="EO234" s="299"/>
      <c r="EP234" s="299"/>
      <c r="EQ234" s="299"/>
      <c r="ER234" s="299"/>
      <c r="ES234" s="299"/>
      <c r="ET234" s="299"/>
      <c r="EU234" s="299"/>
      <c r="EV234" s="299"/>
      <c r="EW234" s="299"/>
      <c r="EX234" s="299"/>
      <c r="EY234" s="299"/>
      <c r="EZ234" s="299"/>
      <c r="FA234" s="299"/>
      <c r="FB234" s="299"/>
      <c r="FC234" s="299"/>
      <c r="FD234" s="299"/>
      <c r="FE234" s="299"/>
      <c r="FF234" s="299"/>
      <c r="FG234" s="299"/>
      <c r="FH234" s="299"/>
      <c r="FI234" s="299"/>
      <c r="FJ234" s="299"/>
    </row>
    <row r="235" spans="1:166" s="43" customFormat="1" ht="14.1" customHeight="1">
      <c r="A235" s="38"/>
      <c r="B235" s="7" t="s">
        <v>391</v>
      </c>
      <c r="C235" s="348"/>
      <c r="D235" s="39" t="s">
        <v>147</v>
      </c>
      <c r="E235" s="299">
        <f ca="1">SUM(G235:ET235)</f>
        <v>20</v>
      </c>
      <c r="F235" s="299"/>
      <c r="G235" s="299"/>
      <c r="H235" s="299">
        <f t="shared" ref="H235:AM235" ca="1" si="2409">AND(H4&gt;태양광_운영개시,H4&lt;태양광_운영종료,MONTH(H4)=12)*1</f>
        <v>0</v>
      </c>
      <c r="I235" s="299">
        <f t="shared" ca="1" si="2409"/>
        <v>0</v>
      </c>
      <c r="J235" s="299">
        <f t="shared" ca="1" si="2409"/>
        <v>0</v>
      </c>
      <c r="K235" s="299">
        <f t="shared" ca="1" si="2409"/>
        <v>0</v>
      </c>
      <c r="L235" s="299">
        <f t="shared" ca="1" si="2409"/>
        <v>0</v>
      </c>
      <c r="M235" s="299">
        <f t="shared" ca="1" si="2409"/>
        <v>0</v>
      </c>
      <c r="N235" s="299">
        <f t="shared" ca="1" si="2409"/>
        <v>0</v>
      </c>
      <c r="O235" s="299">
        <f t="shared" ca="1" si="2409"/>
        <v>0</v>
      </c>
      <c r="P235" s="299">
        <f t="shared" ca="1" si="2409"/>
        <v>0</v>
      </c>
      <c r="Q235" s="299">
        <f t="shared" ca="1" si="2409"/>
        <v>0</v>
      </c>
      <c r="R235" s="299">
        <f t="shared" ca="1" si="2409"/>
        <v>1</v>
      </c>
      <c r="S235" s="299">
        <f t="shared" ca="1" si="2409"/>
        <v>0</v>
      </c>
      <c r="T235" s="299">
        <f t="shared" ca="1" si="2409"/>
        <v>0</v>
      </c>
      <c r="U235" s="299">
        <f t="shared" ca="1" si="2409"/>
        <v>0</v>
      </c>
      <c r="V235" s="299">
        <f t="shared" ca="1" si="2409"/>
        <v>1</v>
      </c>
      <c r="W235" s="299">
        <f t="shared" ca="1" si="2409"/>
        <v>0</v>
      </c>
      <c r="X235" s="299">
        <f t="shared" ca="1" si="2409"/>
        <v>0</v>
      </c>
      <c r="Y235" s="299">
        <f t="shared" ca="1" si="2409"/>
        <v>0</v>
      </c>
      <c r="Z235" s="299">
        <f t="shared" ca="1" si="2409"/>
        <v>1</v>
      </c>
      <c r="AA235" s="299">
        <f t="shared" ca="1" si="2409"/>
        <v>0</v>
      </c>
      <c r="AB235" s="299">
        <f t="shared" ca="1" si="2409"/>
        <v>0</v>
      </c>
      <c r="AC235" s="299">
        <f t="shared" ca="1" si="2409"/>
        <v>0</v>
      </c>
      <c r="AD235" s="299">
        <f t="shared" ca="1" si="2409"/>
        <v>1</v>
      </c>
      <c r="AE235" s="299">
        <f t="shared" ca="1" si="2409"/>
        <v>0</v>
      </c>
      <c r="AF235" s="299">
        <f t="shared" ca="1" si="2409"/>
        <v>0</v>
      </c>
      <c r="AG235" s="299">
        <f t="shared" ca="1" si="2409"/>
        <v>0</v>
      </c>
      <c r="AH235" s="299">
        <f t="shared" ca="1" si="2409"/>
        <v>1</v>
      </c>
      <c r="AI235" s="299">
        <f t="shared" ca="1" si="2409"/>
        <v>0</v>
      </c>
      <c r="AJ235" s="299">
        <f t="shared" ca="1" si="2409"/>
        <v>0</v>
      </c>
      <c r="AK235" s="299">
        <f t="shared" ca="1" si="2409"/>
        <v>0</v>
      </c>
      <c r="AL235" s="299">
        <f t="shared" ca="1" si="2409"/>
        <v>1</v>
      </c>
      <c r="AM235" s="299">
        <f t="shared" ca="1" si="2409"/>
        <v>0</v>
      </c>
      <c r="AN235" s="299">
        <f t="shared" ref="AN235:BS235" ca="1" si="2410">AND(AN4&gt;태양광_운영개시,AN4&lt;태양광_운영종료,MONTH(AN4)=12)*1</f>
        <v>0</v>
      </c>
      <c r="AO235" s="299">
        <f t="shared" ca="1" si="2410"/>
        <v>0</v>
      </c>
      <c r="AP235" s="299">
        <f t="shared" ca="1" si="2410"/>
        <v>1</v>
      </c>
      <c r="AQ235" s="299">
        <f t="shared" ca="1" si="2410"/>
        <v>0</v>
      </c>
      <c r="AR235" s="299">
        <f t="shared" ca="1" si="2410"/>
        <v>0</v>
      </c>
      <c r="AS235" s="299">
        <f t="shared" ca="1" si="2410"/>
        <v>0</v>
      </c>
      <c r="AT235" s="299">
        <f t="shared" ca="1" si="2410"/>
        <v>1</v>
      </c>
      <c r="AU235" s="299">
        <f t="shared" ca="1" si="2410"/>
        <v>0</v>
      </c>
      <c r="AV235" s="299">
        <f t="shared" ca="1" si="2410"/>
        <v>0</v>
      </c>
      <c r="AW235" s="299">
        <f t="shared" ca="1" si="2410"/>
        <v>0</v>
      </c>
      <c r="AX235" s="299">
        <f t="shared" ca="1" si="2410"/>
        <v>1</v>
      </c>
      <c r="AY235" s="299">
        <f t="shared" ca="1" si="2410"/>
        <v>0</v>
      </c>
      <c r="AZ235" s="299">
        <f t="shared" ca="1" si="2410"/>
        <v>0</v>
      </c>
      <c r="BA235" s="299">
        <f t="shared" ca="1" si="2410"/>
        <v>0</v>
      </c>
      <c r="BB235" s="299">
        <f t="shared" ca="1" si="2410"/>
        <v>1</v>
      </c>
      <c r="BC235" s="299">
        <f t="shared" ca="1" si="2410"/>
        <v>0</v>
      </c>
      <c r="BD235" s="299">
        <f t="shared" ca="1" si="2410"/>
        <v>0</v>
      </c>
      <c r="BE235" s="299">
        <f t="shared" ca="1" si="2410"/>
        <v>0</v>
      </c>
      <c r="BF235" s="299">
        <f t="shared" ca="1" si="2410"/>
        <v>1</v>
      </c>
      <c r="BG235" s="299">
        <f t="shared" ca="1" si="2410"/>
        <v>0</v>
      </c>
      <c r="BH235" s="299">
        <f t="shared" ca="1" si="2410"/>
        <v>0</v>
      </c>
      <c r="BI235" s="299">
        <f t="shared" ca="1" si="2410"/>
        <v>0</v>
      </c>
      <c r="BJ235" s="299">
        <f t="shared" ca="1" si="2410"/>
        <v>1</v>
      </c>
      <c r="BK235" s="299">
        <f t="shared" ca="1" si="2410"/>
        <v>0</v>
      </c>
      <c r="BL235" s="299">
        <f t="shared" ca="1" si="2410"/>
        <v>0</v>
      </c>
      <c r="BM235" s="299">
        <f t="shared" ca="1" si="2410"/>
        <v>0</v>
      </c>
      <c r="BN235" s="299">
        <f t="shared" ca="1" si="2410"/>
        <v>1</v>
      </c>
      <c r="BO235" s="299">
        <f t="shared" ca="1" si="2410"/>
        <v>0</v>
      </c>
      <c r="BP235" s="299">
        <f t="shared" ca="1" si="2410"/>
        <v>0</v>
      </c>
      <c r="BQ235" s="299">
        <f t="shared" ca="1" si="2410"/>
        <v>0</v>
      </c>
      <c r="BR235" s="299">
        <f t="shared" ca="1" si="2410"/>
        <v>1</v>
      </c>
      <c r="BS235" s="299">
        <f t="shared" ca="1" si="2410"/>
        <v>0</v>
      </c>
      <c r="BT235" s="299">
        <f t="shared" ref="BT235:CY235" ca="1" si="2411">AND(BT4&gt;태양광_운영개시,BT4&lt;태양광_운영종료,MONTH(BT4)=12)*1</f>
        <v>0</v>
      </c>
      <c r="BU235" s="299">
        <f t="shared" ca="1" si="2411"/>
        <v>0</v>
      </c>
      <c r="BV235" s="299">
        <f t="shared" ca="1" si="2411"/>
        <v>1</v>
      </c>
      <c r="BW235" s="299">
        <f t="shared" ca="1" si="2411"/>
        <v>0</v>
      </c>
      <c r="BX235" s="299">
        <f t="shared" ca="1" si="2411"/>
        <v>0</v>
      </c>
      <c r="BY235" s="299">
        <f t="shared" ca="1" si="2411"/>
        <v>0</v>
      </c>
      <c r="BZ235" s="299">
        <f t="shared" ca="1" si="2411"/>
        <v>1</v>
      </c>
      <c r="CA235" s="299">
        <f t="shared" ca="1" si="2411"/>
        <v>0</v>
      </c>
      <c r="CB235" s="299">
        <f t="shared" ca="1" si="2411"/>
        <v>0</v>
      </c>
      <c r="CC235" s="299">
        <f t="shared" ca="1" si="2411"/>
        <v>0</v>
      </c>
      <c r="CD235" s="299">
        <f t="shared" ca="1" si="2411"/>
        <v>1</v>
      </c>
      <c r="CE235" s="299">
        <f t="shared" ca="1" si="2411"/>
        <v>0</v>
      </c>
      <c r="CF235" s="299">
        <f t="shared" ca="1" si="2411"/>
        <v>0</v>
      </c>
      <c r="CG235" s="299">
        <f t="shared" ca="1" si="2411"/>
        <v>0</v>
      </c>
      <c r="CH235" s="299">
        <f t="shared" ca="1" si="2411"/>
        <v>1</v>
      </c>
      <c r="CI235" s="299">
        <f t="shared" ca="1" si="2411"/>
        <v>0</v>
      </c>
      <c r="CJ235" s="299">
        <f t="shared" ca="1" si="2411"/>
        <v>0</v>
      </c>
      <c r="CK235" s="299">
        <f t="shared" ca="1" si="2411"/>
        <v>0</v>
      </c>
      <c r="CL235" s="299">
        <f t="shared" ca="1" si="2411"/>
        <v>1</v>
      </c>
      <c r="CM235" s="299">
        <f t="shared" ca="1" si="2411"/>
        <v>0</v>
      </c>
      <c r="CN235" s="299">
        <f t="shared" ca="1" si="2411"/>
        <v>0</v>
      </c>
      <c r="CO235" s="299">
        <f t="shared" ca="1" si="2411"/>
        <v>0</v>
      </c>
      <c r="CP235" s="299">
        <f t="shared" ca="1" si="2411"/>
        <v>1</v>
      </c>
      <c r="CQ235" s="299">
        <f t="shared" ca="1" si="2411"/>
        <v>0</v>
      </c>
      <c r="CR235" s="299">
        <f t="shared" ca="1" si="2411"/>
        <v>0</v>
      </c>
      <c r="CS235" s="299">
        <f t="shared" ca="1" si="2411"/>
        <v>0</v>
      </c>
      <c r="CT235" s="299">
        <f t="shared" ca="1" si="2411"/>
        <v>0</v>
      </c>
      <c r="CU235" s="299">
        <f t="shared" ca="1" si="2411"/>
        <v>0</v>
      </c>
      <c r="CV235" s="299">
        <f t="shared" ca="1" si="2411"/>
        <v>0</v>
      </c>
      <c r="CW235" s="299">
        <f t="shared" ca="1" si="2411"/>
        <v>0</v>
      </c>
      <c r="CX235" s="299">
        <f t="shared" ca="1" si="2411"/>
        <v>0</v>
      </c>
      <c r="CY235" s="299">
        <f t="shared" ca="1" si="2411"/>
        <v>0</v>
      </c>
      <c r="CZ235" s="299">
        <f t="shared" ref="CZ235:EE235" ca="1" si="2412">AND(CZ4&gt;태양광_운영개시,CZ4&lt;태양광_운영종료,MONTH(CZ4)=12)*1</f>
        <v>0</v>
      </c>
      <c r="DA235" s="299">
        <f t="shared" ca="1" si="2412"/>
        <v>0</v>
      </c>
      <c r="DB235" s="299">
        <f t="shared" ca="1" si="2412"/>
        <v>0</v>
      </c>
      <c r="DC235" s="299">
        <f t="shared" ca="1" si="2412"/>
        <v>0</v>
      </c>
      <c r="DD235" s="299">
        <f t="shared" ca="1" si="2412"/>
        <v>0</v>
      </c>
      <c r="DE235" s="299">
        <f t="shared" ca="1" si="2412"/>
        <v>0</v>
      </c>
      <c r="DF235" s="299">
        <f t="shared" ca="1" si="2412"/>
        <v>0</v>
      </c>
      <c r="DG235" s="299">
        <f t="shared" ca="1" si="2412"/>
        <v>0</v>
      </c>
      <c r="DH235" s="299">
        <f t="shared" ca="1" si="2412"/>
        <v>0</v>
      </c>
      <c r="DI235" s="299">
        <f t="shared" ca="1" si="2412"/>
        <v>0</v>
      </c>
      <c r="DJ235" s="299">
        <f t="shared" ca="1" si="2412"/>
        <v>0</v>
      </c>
      <c r="DK235" s="299">
        <f t="shared" ca="1" si="2412"/>
        <v>0</v>
      </c>
      <c r="DL235" s="299">
        <f t="shared" ca="1" si="2412"/>
        <v>0</v>
      </c>
      <c r="DM235" s="299">
        <f t="shared" ca="1" si="2412"/>
        <v>0</v>
      </c>
      <c r="DN235" s="299">
        <f t="shared" ca="1" si="2412"/>
        <v>0</v>
      </c>
      <c r="DO235" s="299">
        <f t="shared" ca="1" si="2412"/>
        <v>0</v>
      </c>
      <c r="DP235" s="299">
        <f t="shared" ca="1" si="2412"/>
        <v>0</v>
      </c>
      <c r="DQ235" s="299">
        <f t="shared" ca="1" si="2412"/>
        <v>0</v>
      </c>
      <c r="DR235" s="299">
        <f t="shared" ca="1" si="2412"/>
        <v>0</v>
      </c>
      <c r="DS235" s="299">
        <f t="shared" ca="1" si="2412"/>
        <v>0</v>
      </c>
      <c r="DT235" s="299">
        <f t="shared" ca="1" si="2412"/>
        <v>0</v>
      </c>
      <c r="DU235" s="299">
        <f t="shared" ca="1" si="2412"/>
        <v>0</v>
      </c>
      <c r="DV235" s="299">
        <f t="shared" ca="1" si="2412"/>
        <v>0</v>
      </c>
      <c r="DW235" s="299">
        <f t="shared" ca="1" si="2412"/>
        <v>0</v>
      </c>
      <c r="DX235" s="299">
        <f t="shared" ca="1" si="2412"/>
        <v>0</v>
      </c>
      <c r="DY235" s="299">
        <f t="shared" ca="1" si="2412"/>
        <v>0</v>
      </c>
      <c r="DZ235" s="299">
        <f t="shared" ca="1" si="2412"/>
        <v>0</v>
      </c>
      <c r="EA235" s="299">
        <f t="shared" ca="1" si="2412"/>
        <v>0</v>
      </c>
      <c r="EB235" s="299">
        <f t="shared" ca="1" si="2412"/>
        <v>0</v>
      </c>
      <c r="EC235" s="299">
        <f t="shared" ca="1" si="2412"/>
        <v>0</v>
      </c>
      <c r="ED235" s="299">
        <f t="shared" ca="1" si="2412"/>
        <v>0</v>
      </c>
      <c r="EE235" s="299">
        <f t="shared" ca="1" si="2412"/>
        <v>0</v>
      </c>
      <c r="EF235" s="299">
        <f t="shared" ref="EF235:EP235" ca="1" si="2413">AND(EF4&gt;태양광_운영개시,EF4&lt;태양광_운영종료,MONTH(EF4)=12)*1</f>
        <v>0</v>
      </c>
      <c r="EG235" s="299">
        <f t="shared" ca="1" si="2413"/>
        <v>0</v>
      </c>
      <c r="EH235" s="299">
        <f t="shared" ca="1" si="2413"/>
        <v>0</v>
      </c>
      <c r="EI235" s="299">
        <f t="shared" ca="1" si="2413"/>
        <v>0</v>
      </c>
      <c r="EJ235" s="299">
        <f t="shared" ca="1" si="2413"/>
        <v>0</v>
      </c>
      <c r="EK235" s="299">
        <f t="shared" ca="1" si="2413"/>
        <v>0</v>
      </c>
      <c r="EL235" s="299">
        <f t="shared" ca="1" si="2413"/>
        <v>0</v>
      </c>
      <c r="EM235" s="299">
        <f t="shared" ca="1" si="2413"/>
        <v>0</v>
      </c>
      <c r="EN235" s="299">
        <f t="shared" ca="1" si="2413"/>
        <v>0</v>
      </c>
      <c r="EO235" s="299">
        <f t="shared" ca="1" si="2413"/>
        <v>0</v>
      </c>
      <c r="EP235" s="299">
        <f t="shared" ca="1" si="2413"/>
        <v>0</v>
      </c>
      <c r="EQ235" s="299"/>
      <c r="ER235" s="299"/>
      <c r="ES235" s="299"/>
      <c r="ET235" s="299"/>
      <c r="EU235" s="299"/>
      <c r="EV235" s="299"/>
      <c r="EW235" s="299"/>
      <c r="EX235" s="299"/>
      <c r="EY235" s="299"/>
      <c r="EZ235" s="299"/>
      <c r="FA235" s="299"/>
      <c r="FB235" s="299"/>
      <c r="FC235" s="299"/>
      <c r="FD235" s="299"/>
      <c r="FE235" s="299"/>
      <c r="FF235" s="299"/>
      <c r="FG235" s="299"/>
      <c r="FH235" s="299"/>
      <c r="FI235" s="299"/>
      <c r="FJ235" s="299"/>
    </row>
    <row r="236" spans="1:166" s="43" customFormat="1" ht="14.1" customHeight="1">
      <c r="A236" s="38"/>
      <c r="B236" s="38"/>
      <c r="C236" s="348"/>
      <c r="D236" s="39"/>
      <c r="E236" s="299"/>
      <c r="F236" s="299"/>
      <c r="G236" s="299"/>
      <c r="H236" s="299"/>
      <c r="I236" s="299"/>
      <c r="J236" s="299"/>
      <c r="K236" s="299"/>
      <c r="L236" s="299"/>
      <c r="M236" s="299"/>
      <c r="N236" s="299"/>
      <c r="O236" s="299"/>
      <c r="P236" s="299"/>
      <c r="Q236" s="299"/>
      <c r="R236" s="299"/>
      <c r="S236" s="299"/>
      <c r="T236" s="299"/>
      <c r="U236" s="299"/>
      <c r="V236" s="299"/>
      <c r="W236" s="299"/>
      <c r="X236" s="299"/>
      <c r="Y236" s="299"/>
      <c r="Z236" s="299"/>
      <c r="AA236" s="299"/>
      <c r="AB236" s="299"/>
      <c r="AC236" s="299"/>
      <c r="AD236" s="299"/>
      <c r="AE236" s="299"/>
      <c r="AF236" s="299"/>
      <c r="AG236" s="299"/>
      <c r="AH236" s="299"/>
      <c r="AI236" s="299"/>
      <c r="AJ236" s="299"/>
      <c r="AK236" s="299"/>
      <c r="AL236" s="299"/>
      <c r="AM236" s="299"/>
      <c r="AN236" s="299"/>
      <c r="AO236" s="299"/>
      <c r="AP236" s="299"/>
      <c r="AQ236" s="299"/>
      <c r="AR236" s="299"/>
      <c r="AS236" s="299"/>
      <c r="AT236" s="299"/>
      <c r="AU236" s="299"/>
      <c r="AV236" s="299"/>
      <c r="AW236" s="299"/>
      <c r="AX236" s="299"/>
      <c r="AY236" s="299"/>
      <c r="AZ236" s="299"/>
      <c r="BA236" s="299"/>
      <c r="BB236" s="299"/>
      <c r="BC236" s="299"/>
      <c r="BD236" s="299"/>
      <c r="BE236" s="299"/>
      <c r="BF236" s="299"/>
      <c r="BG236" s="299"/>
      <c r="BH236" s="299"/>
      <c r="BI236" s="299"/>
      <c r="BJ236" s="299"/>
      <c r="BK236" s="299"/>
      <c r="BL236" s="299"/>
      <c r="BM236" s="299"/>
      <c r="BN236" s="299"/>
      <c r="BO236" s="299"/>
      <c r="BP236" s="299"/>
      <c r="BQ236" s="299"/>
      <c r="BR236" s="299"/>
      <c r="BS236" s="299"/>
      <c r="BT236" s="299"/>
      <c r="BU236" s="299"/>
      <c r="BV236" s="299"/>
      <c r="BW236" s="299"/>
      <c r="BX236" s="299"/>
      <c r="BY236" s="299"/>
      <c r="BZ236" s="299"/>
      <c r="CA236" s="299"/>
      <c r="CB236" s="299"/>
      <c r="CC236" s="299"/>
      <c r="CD236" s="299"/>
      <c r="CE236" s="299"/>
      <c r="CF236" s="299"/>
      <c r="CG236" s="299"/>
      <c r="CH236" s="299"/>
      <c r="CI236" s="299"/>
      <c r="CJ236" s="299"/>
      <c r="CK236" s="299"/>
      <c r="CL236" s="299"/>
      <c r="CM236" s="299"/>
      <c r="CN236" s="299"/>
      <c r="CO236" s="299"/>
      <c r="CP236" s="299"/>
      <c r="CQ236" s="299"/>
      <c r="CR236" s="299"/>
      <c r="CS236" s="299"/>
      <c r="CT236" s="299"/>
      <c r="CU236" s="299"/>
      <c r="CV236" s="299"/>
      <c r="CW236" s="299"/>
      <c r="CX236" s="299"/>
      <c r="CY236" s="299"/>
      <c r="CZ236" s="299"/>
      <c r="DA236" s="299"/>
      <c r="DB236" s="299"/>
      <c r="DC236" s="299"/>
      <c r="DD236" s="299"/>
      <c r="DE236" s="299"/>
      <c r="DF236" s="299"/>
      <c r="DG236" s="299"/>
      <c r="DH236" s="299"/>
      <c r="DI236" s="299"/>
      <c r="DJ236" s="299"/>
      <c r="DK236" s="299"/>
      <c r="DL236" s="299"/>
      <c r="DM236" s="299"/>
      <c r="DN236" s="299"/>
      <c r="DO236" s="299"/>
      <c r="DP236" s="299"/>
      <c r="DQ236" s="299"/>
      <c r="DR236" s="299"/>
      <c r="DS236" s="299"/>
      <c r="DT236" s="299"/>
      <c r="DU236" s="299"/>
      <c r="DV236" s="299"/>
      <c r="DW236" s="299"/>
      <c r="DX236" s="299"/>
      <c r="DY236" s="299"/>
      <c r="DZ236" s="299"/>
      <c r="EA236" s="299"/>
      <c r="EB236" s="299"/>
      <c r="EC236" s="299"/>
      <c r="ED236" s="299"/>
      <c r="EE236" s="299"/>
      <c r="EF236" s="299"/>
      <c r="EG236" s="299"/>
      <c r="EH236" s="299"/>
      <c r="EI236" s="299"/>
      <c r="EJ236" s="299"/>
      <c r="EK236" s="299"/>
      <c r="EL236" s="299"/>
      <c r="EM236" s="299"/>
      <c r="EN236" s="299"/>
      <c r="EO236" s="299"/>
      <c r="EP236" s="299"/>
      <c r="EQ236" s="299"/>
      <c r="ER236" s="299"/>
      <c r="ES236" s="299"/>
      <c r="ET236" s="299"/>
      <c r="EU236" s="299"/>
      <c r="EV236" s="299"/>
      <c r="EW236" s="299"/>
      <c r="EX236" s="299"/>
      <c r="EY236" s="299"/>
      <c r="EZ236" s="299"/>
      <c r="FA236" s="299"/>
      <c r="FB236" s="299"/>
      <c r="FC236" s="299"/>
      <c r="FD236" s="299"/>
      <c r="FE236" s="299"/>
      <c r="FF236" s="299"/>
      <c r="FG236" s="299"/>
      <c r="FH236" s="299"/>
      <c r="FI236" s="299"/>
      <c r="FJ236" s="299"/>
    </row>
    <row r="237" spans="1:166" s="43" customFormat="1" ht="14.1" customHeight="1">
      <c r="A237" s="38"/>
      <c r="B237" s="34" t="s">
        <v>748</v>
      </c>
      <c r="C237" s="348"/>
      <c r="D237" s="306" t="s">
        <v>97</v>
      </c>
      <c r="E237" s="299"/>
      <c r="F237" s="299"/>
      <c r="G237" s="299"/>
      <c r="H237" s="299">
        <f ca="1">MIN(H238,H239)</f>
        <v>0</v>
      </c>
      <c r="I237" s="299">
        <f t="shared" ref="I237:BT237" ca="1" si="2414">MIN(I238,I239)</f>
        <v>0</v>
      </c>
      <c r="J237" s="299">
        <f t="shared" ca="1" si="2414"/>
        <v>0</v>
      </c>
      <c r="K237" s="299">
        <f t="shared" ca="1" si="2414"/>
        <v>0</v>
      </c>
      <c r="L237" s="299">
        <f t="shared" ca="1" si="2414"/>
        <v>0</v>
      </c>
      <c r="M237" s="299">
        <f t="shared" ca="1" si="2414"/>
        <v>0</v>
      </c>
      <c r="N237" s="299">
        <f t="shared" ca="1" si="2414"/>
        <v>0</v>
      </c>
      <c r="O237" s="299">
        <f t="shared" ca="1" si="2414"/>
        <v>0</v>
      </c>
      <c r="P237" s="299">
        <f t="shared" ca="1" si="2414"/>
        <v>0</v>
      </c>
      <c r="Q237" s="299">
        <f t="shared" ca="1" si="2414"/>
        <v>0</v>
      </c>
      <c r="R237" s="299">
        <f t="shared" ca="1" si="2414"/>
        <v>0</v>
      </c>
      <c r="S237" s="299">
        <f t="shared" ca="1" si="2414"/>
        <v>0</v>
      </c>
      <c r="T237" s="299">
        <f t="shared" ca="1" si="2414"/>
        <v>1694.6067058331937</v>
      </c>
      <c r="U237" s="299">
        <f t="shared" ca="1" si="2414"/>
        <v>127.63780481983849</v>
      </c>
      <c r="V237" s="299">
        <f t="shared" ca="1" si="2414"/>
        <v>0</v>
      </c>
      <c r="W237" s="299">
        <f t="shared" ca="1" si="2414"/>
        <v>0</v>
      </c>
      <c r="X237" s="299">
        <f t="shared" ca="1" si="2414"/>
        <v>0</v>
      </c>
      <c r="Y237" s="299">
        <f t="shared" ca="1" si="2414"/>
        <v>678.05245436979203</v>
      </c>
      <c r="Z237" s="299">
        <f t="shared" ca="1" si="2414"/>
        <v>978.82766961520383</v>
      </c>
      <c r="AA237" s="299">
        <f t="shared" ca="1" si="2414"/>
        <v>247.78646353019803</v>
      </c>
      <c r="AB237" s="299">
        <f t="shared" ca="1" si="2414"/>
        <v>728.83704598584018</v>
      </c>
      <c r="AC237" s="299">
        <f t="shared" ca="1" si="2414"/>
        <v>1495.667994674252</v>
      </c>
      <c r="AD237" s="299">
        <f t="shared" ca="1" si="2414"/>
        <v>1740.4923538392354</v>
      </c>
      <c r="AE237" s="299">
        <f t="shared" ca="1" si="2414"/>
        <v>156.99694089291506</v>
      </c>
      <c r="AF237" s="299">
        <f t="shared" ca="1" si="2414"/>
        <v>580.09802015433843</v>
      </c>
      <c r="AG237" s="299">
        <f t="shared" ca="1" si="2414"/>
        <v>1294.5875193544266</v>
      </c>
      <c r="AH237" s="299">
        <f t="shared" ca="1" si="2414"/>
        <v>1618.2918752046062</v>
      </c>
      <c r="AI237" s="299">
        <f t="shared" ca="1" si="2414"/>
        <v>195.88720026725605</v>
      </c>
      <c r="AJ237" s="299">
        <f t="shared" ca="1" si="2414"/>
        <v>607.75712910008406</v>
      </c>
      <c r="AK237" s="299">
        <f t="shared" ca="1" si="2414"/>
        <v>1315.9227503274724</v>
      </c>
      <c r="AL237" s="299">
        <f t="shared" ca="1" si="2414"/>
        <v>1641.321444809957</v>
      </c>
      <c r="AM237" s="299">
        <f t="shared" ca="1" si="2414"/>
        <v>158.20348710747203</v>
      </c>
      <c r="AN237" s="299">
        <f t="shared" ca="1" si="2414"/>
        <v>652.74254495881542</v>
      </c>
      <c r="AO237" s="299">
        <f t="shared" ca="1" si="2414"/>
        <v>1447.3165989106128</v>
      </c>
      <c r="AP237" s="299">
        <f t="shared" ca="1" si="2414"/>
        <v>1855.9714832070149</v>
      </c>
      <c r="AQ237" s="299">
        <f t="shared" ca="1" si="2414"/>
        <v>141.02453209962914</v>
      </c>
      <c r="AR237" s="299">
        <f t="shared" ca="1" si="2414"/>
        <v>713.08363265110006</v>
      </c>
      <c r="AS237" s="299">
        <f t="shared" ca="1" si="2414"/>
        <v>1588.91703300892</v>
      </c>
      <c r="AT237" s="299">
        <f t="shared" ca="1" si="2414"/>
        <v>2080.6764868372384</v>
      </c>
      <c r="AU237" s="299">
        <f t="shared" ca="1" si="2414"/>
        <v>0</v>
      </c>
      <c r="AV237" s="299">
        <f t="shared" ca="1" si="2414"/>
        <v>622.44886018702573</v>
      </c>
      <c r="AW237" s="299">
        <f t="shared" ca="1" si="2414"/>
        <v>1579.3899866688703</v>
      </c>
      <c r="AX237" s="299">
        <f t="shared" ca="1" si="2414"/>
        <v>2154.0998118206494</v>
      </c>
      <c r="AY237" s="299">
        <f t="shared" ca="1" si="2414"/>
        <v>0</v>
      </c>
      <c r="AZ237" s="299">
        <f t="shared" ca="1" si="2414"/>
        <v>714.0904784923373</v>
      </c>
      <c r="BA237" s="299">
        <f t="shared" ca="1" si="2414"/>
        <v>1751.985132889748</v>
      </c>
      <c r="BB237" s="299">
        <f t="shared" ca="1" si="2414"/>
        <v>2409.4885084887446</v>
      </c>
      <c r="BC237" s="299">
        <f t="shared" ca="1" si="2414"/>
        <v>1.8487623723028719</v>
      </c>
      <c r="BD237" s="299">
        <f t="shared" ca="1" si="2414"/>
        <v>805.54791288499973</v>
      </c>
      <c r="BE237" s="299">
        <f t="shared" ca="1" si="2414"/>
        <v>1924.2392743217315</v>
      </c>
      <c r="BF237" s="299">
        <f t="shared" ca="1" si="2414"/>
        <v>2664.376711289995</v>
      </c>
      <c r="BG237" s="299">
        <f t="shared" ca="1" si="2414"/>
        <v>16.220964260285086</v>
      </c>
      <c r="BH237" s="299">
        <f t="shared" ca="1" si="2414"/>
        <v>896.81802902845516</v>
      </c>
      <c r="BI237" s="299">
        <f t="shared" ca="1" si="2414"/>
        <v>2096.1466084265562</v>
      </c>
      <c r="BJ237" s="299">
        <f t="shared" ca="1" si="2414"/>
        <v>2918.7559031436358</v>
      </c>
      <c r="BK237" s="299">
        <f t="shared" ca="1" si="2414"/>
        <v>30.564862736366194</v>
      </c>
      <c r="BL237" s="299">
        <f t="shared" ca="1" si="2414"/>
        <v>987.8976381395637</v>
      </c>
      <c r="BM237" s="299">
        <f t="shared" ca="1" si="2414"/>
        <v>2267.7012318785874</v>
      </c>
      <c r="BN237" s="299">
        <f t="shared" ca="1" si="2414"/>
        <v>3172.6174190192742</v>
      </c>
      <c r="BO237" s="299">
        <f t="shared" ca="1" si="2414"/>
        <v>44.879975310230066</v>
      </c>
      <c r="BP237" s="299">
        <f t="shared" ca="1" si="2414"/>
        <v>1078.7834960232449</v>
      </c>
      <c r="BQ237" s="299">
        <f t="shared" ca="1" si="2414"/>
        <v>2438.8971387779802</v>
      </c>
      <c r="BR237" s="299">
        <f t="shared" ca="1" si="2414"/>
        <v>3425.9524433137194</v>
      </c>
      <c r="BS237" s="299">
        <f t="shared" ca="1" si="2414"/>
        <v>59.165811095409936</v>
      </c>
      <c r="BT237" s="299">
        <f t="shared" ca="1" si="2414"/>
        <v>1169.472302089689</v>
      </c>
      <c r="BU237" s="299">
        <f t="shared" ref="BU237:DG237" ca="1" si="2415">MIN(BU238,BU239)</f>
        <v>2609.7282188315821</v>
      </c>
      <c r="BV237" s="299">
        <f t="shared" ca="1" si="2415"/>
        <v>3678.7520071804529</v>
      </c>
      <c r="BW237" s="299">
        <f t="shared" ca="1" si="2415"/>
        <v>73.421870660196191</v>
      </c>
      <c r="BX237" s="299">
        <f t="shared" ca="1" si="2415"/>
        <v>1259.960698353817</v>
      </c>
      <c r="BY237" s="299">
        <f t="shared" ca="1" si="2415"/>
        <v>2780.1882555009479</v>
      </c>
      <c r="BZ237" s="299">
        <f t="shared" ca="1" si="2415"/>
        <v>3931.0069858108145</v>
      </c>
      <c r="CA237" s="299">
        <f t="shared" ca="1" si="2415"/>
        <v>87.64764587580612</v>
      </c>
      <c r="CB237" s="299">
        <f t="shared" ca="1" si="2415"/>
        <v>1350.2452684166292</v>
      </c>
      <c r="CC237" s="299">
        <f t="shared" ca="1" si="2415"/>
        <v>2950.2709241168577</v>
      </c>
      <c r="CD237" s="299">
        <f t="shared" ca="1" si="2415"/>
        <v>4182.7080956659711</v>
      </c>
      <c r="CE237" s="299">
        <f t="shared" ca="1" si="2415"/>
        <v>2211.2176197618055</v>
      </c>
      <c r="CF237" s="299">
        <f t="shared" ca="1" si="2415"/>
        <v>2649.3126737312323</v>
      </c>
      <c r="CG237" s="299">
        <f t="shared" ca="1" si="2415"/>
        <v>2649.3126737312323</v>
      </c>
      <c r="CH237" s="299">
        <f t="shared" ca="1" si="2415"/>
        <v>2649.3126737312323</v>
      </c>
      <c r="CI237" s="299">
        <f t="shared" ca="1" si="2415"/>
        <v>11066.837905427574</v>
      </c>
      <c r="CJ237" s="299">
        <f t="shared" ca="1" si="2415"/>
        <v>11066.837905427574</v>
      </c>
      <c r="CK237" s="299">
        <f t="shared" ca="1" si="2415"/>
        <v>11066.837905427574</v>
      </c>
      <c r="CL237" s="299">
        <f t="shared" ca="1" si="2415"/>
        <v>11066.837905427574</v>
      </c>
      <c r="CM237" s="299">
        <f t="shared" ca="1" si="2415"/>
        <v>12501.450588503494</v>
      </c>
      <c r="CN237" s="299">
        <f t="shared" ca="1" si="2415"/>
        <v>12501.450588503494</v>
      </c>
      <c r="CO237" s="299">
        <f t="shared" ca="1" si="2415"/>
        <v>12501.450588503494</v>
      </c>
      <c r="CP237" s="299">
        <f t="shared" ca="1" si="2415"/>
        <v>12501.450588503494</v>
      </c>
      <c r="CQ237" s="299">
        <f t="shared" ca="1" si="2415"/>
        <v>17341.612679295195</v>
      </c>
      <c r="CR237" s="299">
        <f t="shared" ca="1" si="2415"/>
        <v>17341.612679295195</v>
      </c>
      <c r="CS237" s="299">
        <f t="shared" ca="1" si="2415"/>
        <v>17341.612679295195</v>
      </c>
      <c r="CT237" s="299">
        <f t="shared" ca="1" si="2415"/>
        <v>0</v>
      </c>
      <c r="CU237" s="299">
        <f t="shared" ca="1" si="2415"/>
        <v>0</v>
      </c>
      <c r="CV237" s="299">
        <f t="shared" ca="1" si="2415"/>
        <v>0</v>
      </c>
      <c r="CW237" s="299">
        <f t="shared" ca="1" si="2415"/>
        <v>0</v>
      </c>
      <c r="CX237" s="299">
        <f t="shared" ca="1" si="2415"/>
        <v>0</v>
      </c>
      <c r="CY237" s="299">
        <f t="shared" ca="1" si="2415"/>
        <v>0</v>
      </c>
      <c r="CZ237" s="299">
        <f t="shared" ca="1" si="2415"/>
        <v>0</v>
      </c>
      <c r="DA237" s="299">
        <f t="shared" ca="1" si="2415"/>
        <v>0</v>
      </c>
      <c r="DB237" s="299">
        <f t="shared" ca="1" si="2415"/>
        <v>0</v>
      </c>
      <c r="DC237" s="299">
        <f t="shared" ca="1" si="2415"/>
        <v>0</v>
      </c>
      <c r="DD237" s="299">
        <f t="shared" ca="1" si="2415"/>
        <v>0</v>
      </c>
      <c r="DE237" s="299">
        <f t="shared" ca="1" si="2415"/>
        <v>0</v>
      </c>
      <c r="DF237" s="299">
        <f t="shared" ca="1" si="2415"/>
        <v>0</v>
      </c>
      <c r="DG237" s="299">
        <f t="shared" ca="1" si="2415"/>
        <v>0</v>
      </c>
      <c r="DH237" s="299">
        <f t="shared" ref="DH237:EP237" ca="1" si="2416">MIN(DH238,DH239)</f>
        <v>0</v>
      </c>
      <c r="DI237" s="299">
        <f t="shared" ca="1" si="2416"/>
        <v>0</v>
      </c>
      <c r="DJ237" s="299">
        <f t="shared" ca="1" si="2416"/>
        <v>0</v>
      </c>
      <c r="DK237" s="299">
        <f t="shared" ca="1" si="2416"/>
        <v>0</v>
      </c>
      <c r="DL237" s="299">
        <f t="shared" ca="1" si="2416"/>
        <v>0</v>
      </c>
      <c r="DM237" s="299">
        <f t="shared" ca="1" si="2416"/>
        <v>0</v>
      </c>
      <c r="DN237" s="299">
        <f t="shared" ca="1" si="2416"/>
        <v>0</v>
      </c>
      <c r="DO237" s="299">
        <f t="shared" ca="1" si="2416"/>
        <v>0</v>
      </c>
      <c r="DP237" s="299">
        <f t="shared" ca="1" si="2416"/>
        <v>0</v>
      </c>
      <c r="DQ237" s="299">
        <f t="shared" ca="1" si="2416"/>
        <v>0</v>
      </c>
      <c r="DR237" s="299">
        <f t="shared" ca="1" si="2416"/>
        <v>0</v>
      </c>
      <c r="DS237" s="299">
        <f t="shared" ca="1" si="2416"/>
        <v>0</v>
      </c>
      <c r="DT237" s="299">
        <f t="shared" ca="1" si="2416"/>
        <v>0</v>
      </c>
      <c r="DU237" s="299">
        <f t="shared" ca="1" si="2416"/>
        <v>0</v>
      </c>
      <c r="DV237" s="299">
        <f t="shared" ca="1" si="2416"/>
        <v>0</v>
      </c>
      <c r="DW237" s="299">
        <f t="shared" ca="1" si="2416"/>
        <v>0</v>
      </c>
      <c r="DX237" s="299">
        <f t="shared" ca="1" si="2416"/>
        <v>0</v>
      </c>
      <c r="DY237" s="299">
        <f t="shared" ca="1" si="2416"/>
        <v>0</v>
      </c>
      <c r="DZ237" s="299">
        <f t="shared" ca="1" si="2416"/>
        <v>0</v>
      </c>
      <c r="EA237" s="299">
        <f t="shared" ca="1" si="2416"/>
        <v>0</v>
      </c>
      <c r="EB237" s="299">
        <f t="shared" ca="1" si="2416"/>
        <v>0</v>
      </c>
      <c r="EC237" s="299">
        <f t="shared" ca="1" si="2416"/>
        <v>0</v>
      </c>
      <c r="ED237" s="299">
        <f t="shared" ca="1" si="2416"/>
        <v>0</v>
      </c>
      <c r="EE237" s="299">
        <f t="shared" ca="1" si="2416"/>
        <v>0</v>
      </c>
      <c r="EF237" s="299">
        <f t="shared" ca="1" si="2416"/>
        <v>0</v>
      </c>
      <c r="EG237" s="299">
        <f t="shared" ca="1" si="2416"/>
        <v>0</v>
      </c>
      <c r="EH237" s="299">
        <f t="shared" ca="1" si="2416"/>
        <v>0</v>
      </c>
      <c r="EI237" s="299">
        <f t="shared" ca="1" si="2416"/>
        <v>0</v>
      </c>
      <c r="EJ237" s="299">
        <f t="shared" ca="1" si="2416"/>
        <v>0</v>
      </c>
      <c r="EK237" s="299">
        <f t="shared" ca="1" si="2416"/>
        <v>0</v>
      </c>
      <c r="EL237" s="299">
        <f t="shared" ca="1" si="2416"/>
        <v>0</v>
      </c>
      <c r="EM237" s="299">
        <f t="shared" ca="1" si="2416"/>
        <v>0</v>
      </c>
      <c r="EN237" s="299">
        <f t="shared" ca="1" si="2416"/>
        <v>0</v>
      </c>
      <c r="EO237" s="299">
        <f t="shared" ca="1" si="2416"/>
        <v>0</v>
      </c>
      <c r="EP237" s="299">
        <f t="shared" ca="1" si="2416"/>
        <v>0</v>
      </c>
      <c r="EQ237" s="299"/>
      <c r="ER237" s="299"/>
      <c r="ES237" s="299"/>
      <c r="ET237" s="299"/>
      <c r="EU237" s="299"/>
      <c r="EV237" s="299"/>
      <c r="EW237" s="299"/>
      <c r="EX237" s="299"/>
      <c r="EY237" s="299"/>
      <c r="EZ237" s="299"/>
      <c r="FA237" s="299"/>
      <c r="FB237" s="299"/>
      <c r="FC237" s="299"/>
      <c r="FD237" s="299"/>
      <c r="FE237" s="299"/>
      <c r="FF237" s="299"/>
      <c r="FG237" s="299"/>
      <c r="FH237" s="299"/>
      <c r="FI237" s="299"/>
      <c r="FJ237" s="299"/>
    </row>
    <row r="238" spans="1:166" s="43" customFormat="1" ht="14.1" customHeight="1">
      <c r="A238" s="38"/>
      <c r="B238" s="15" t="s">
        <v>749</v>
      </c>
      <c r="C238" s="1067">
        <f ca="1">Assum!F269</f>
        <v>1000</v>
      </c>
      <c r="D238" s="306" t="s">
        <v>97</v>
      </c>
      <c r="E238" s="80"/>
      <c r="F238" s="299"/>
      <c r="G238" s="299"/>
      <c r="H238" s="299">
        <f ca="1">MAX('CF(Q)'!H71-$C238,0)</f>
        <v>0</v>
      </c>
      <c r="I238" s="299">
        <f ca="1">MAX('CF(Q)'!I71-$C238,0)</f>
        <v>0</v>
      </c>
      <c r="J238" s="299">
        <f ca="1">MAX('CF(Q)'!J71-$C238,0)</f>
        <v>0</v>
      </c>
      <c r="K238" s="299">
        <f ca="1">MAX('CF(Q)'!K71-$C238,0)</f>
        <v>0</v>
      </c>
      <c r="L238" s="299">
        <f ca="1">MAX('CF(Q)'!L71-$C238,0)</f>
        <v>0</v>
      </c>
      <c r="M238" s="299">
        <f ca="1">MAX('CF(Q)'!M71-$C238,0)</f>
        <v>0</v>
      </c>
      <c r="N238" s="299">
        <f ca="1">MAX('CF(Q)'!N71-$C238,0)</f>
        <v>0</v>
      </c>
      <c r="O238" s="299">
        <f ca="1">MAX('CF(Q)'!O71-$C238,0)</f>
        <v>0</v>
      </c>
      <c r="P238" s="299">
        <f ca="1">MAX('CF(Q)'!P71-$C238,0)</f>
        <v>0</v>
      </c>
      <c r="Q238" s="299">
        <f ca="1">MAX('CF(Q)'!Q71-$C238,0)</f>
        <v>0</v>
      </c>
      <c r="R238" s="299">
        <f ca="1">MAX('CF(Q)'!R71-$C238,0)</f>
        <v>0</v>
      </c>
      <c r="S238" s="299">
        <f ca="1">MAX('CF(Q)'!S71-$C238,0)</f>
        <v>0</v>
      </c>
      <c r="T238" s="299">
        <f ca="1">MAX('CF(Q)'!T71-$C238,0)</f>
        <v>1837.4460321547613</v>
      </c>
      <c r="U238" s="299">
        <f ca="1">MAX('CF(Q)'!U71-$C238,0)</f>
        <v>127.63780481983849</v>
      </c>
      <c r="V238" s="299">
        <f ca="1">MAX('CF(Q)'!V71-$C238,0)</f>
        <v>0</v>
      </c>
      <c r="W238" s="299">
        <f ca="1">MAX('CF(Q)'!W71-$C238,0)</f>
        <v>0</v>
      </c>
      <c r="X238" s="299">
        <f ca="1">MAX('CF(Q)'!X71-$C238,0)</f>
        <v>0</v>
      </c>
      <c r="Y238" s="299">
        <f ca="1">MAX('CF(Q)'!Y71-$C238,0)</f>
        <v>678.05245436979203</v>
      </c>
      <c r="Z238" s="299">
        <f ca="1">MAX('CF(Q)'!Z71-$C238,0)</f>
        <v>978.82766961520383</v>
      </c>
      <c r="AA238" s="299">
        <f ca="1">MAX('CF(Q)'!AA71-$C238,0)</f>
        <v>247.78646353019803</v>
      </c>
      <c r="AB238" s="299">
        <f ca="1">MAX('CF(Q)'!AB71-$C238,0)</f>
        <v>728.83704598584018</v>
      </c>
      <c r="AC238" s="299">
        <f ca="1">MAX('CF(Q)'!AC71-$C238,0)</f>
        <v>1495.667994674252</v>
      </c>
      <c r="AD238" s="299">
        <f ca="1">MAX('CF(Q)'!AD71-$C238,0)</f>
        <v>1740.4923538392354</v>
      </c>
      <c r="AE238" s="299">
        <f ca="1">MAX('CF(Q)'!AE71-$C238,0)</f>
        <v>156.99694089291506</v>
      </c>
      <c r="AF238" s="299">
        <f ca="1">MAX('CF(Q)'!AF71-$C238,0)</f>
        <v>580.09802015433843</v>
      </c>
      <c r="AG238" s="299">
        <f ca="1">MAX('CF(Q)'!AG71-$C238,0)</f>
        <v>1294.5875193544266</v>
      </c>
      <c r="AH238" s="299">
        <f ca="1">MAX('CF(Q)'!AH71-$C238,0)</f>
        <v>1618.2918752046062</v>
      </c>
      <c r="AI238" s="299">
        <f ca="1">MAX('CF(Q)'!AI71-$C238,0)</f>
        <v>195.88720026725605</v>
      </c>
      <c r="AJ238" s="299">
        <f ca="1">MAX('CF(Q)'!AJ71-$C238,0)</f>
        <v>607.75712910008406</v>
      </c>
      <c r="AK238" s="299">
        <f ca="1">MAX('CF(Q)'!AK71-$C238,0)</f>
        <v>1315.9227503274724</v>
      </c>
      <c r="AL238" s="299">
        <f ca="1">MAX('CF(Q)'!AL71-$C238,0)</f>
        <v>1641.321444809957</v>
      </c>
      <c r="AM238" s="299">
        <f ca="1">MAX('CF(Q)'!AM71-$C238,0)</f>
        <v>158.20348710747203</v>
      </c>
      <c r="AN238" s="299">
        <f ca="1">MAX('CF(Q)'!AN71-$C238,0)</f>
        <v>652.74254495881542</v>
      </c>
      <c r="AO238" s="299">
        <f ca="1">MAX('CF(Q)'!AO71-$C238,0)</f>
        <v>1447.3165989106128</v>
      </c>
      <c r="AP238" s="299">
        <f ca="1">MAX('CF(Q)'!AP71-$C238,0)</f>
        <v>1855.9714832070149</v>
      </c>
      <c r="AQ238" s="299">
        <f ca="1">MAX('CF(Q)'!AQ71-$C238,0)</f>
        <v>141.02453209962914</v>
      </c>
      <c r="AR238" s="299">
        <f ca="1">MAX('CF(Q)'!AR71-$C238,0)</f>
        <v>713.08363265110006</v>
      </c>
      <c r="AS238" s="299">
        <f ca="1">MAX('CF(Q)'!AS71-$C238,0)</f>
        <v>1588.91703300892</v>
      </c>
      <c r="AT238" s="299">
        <f ca="1">MAX('CF(Q)'!AT71-$C238,0)</f>
        <v>2080.6764868372384</v>
      </c>
      <c r="AU238" s="299">
        <f ca="1">MAX('CF(Q)'!AU71-$C238,0)</f>
        <v>0</v>
      </c>
      <c r="AV238" s="299">
        <f ca="1">MAX('CF(Q)'!AV71-$C238,0)</f>
        <v>622.44886018702573</v>
      </c>
      <c r="AW238" s="299">
        <f ca="1">MAX('CF(Q)'!AW71-$C238,0)</f>
        <v>1579.3899866688703</v>
      </c>
      <c r="AX238" s="299">
        <f ca="1">MAX('CF(Q)'!AX71-$C238,0)</f>
        <v>2154.0998118206494</v>
      </c>
      <c r="AY238" s="299">
        <f ca="1">MAX('CF(Q)'!AY71-$C238,0)</f>
        <v>0</v>
      </c>
      <c r="AZ238" s="299">
        <f ca="1">MAX('CF(Q)'!AZ71-$C238,0)</f>
        <v>714.0904784923373</v>
      </c>
      <c r="BA238" s="299">
        <f ca="1">MAX('CF(Q)'!BA71-$C238,0)</f>
        <v>1751.985132889748</v>
      </c>
      <c r="BB238" s="299">
        <f ca="1">MAX('CF(Q)'!BB71-$C238,0)</f>
        <v>2409.4885084887446</v>
      </c>
      <c r="BC238" s="299">
        <f ca="1">MAX('CF(Q)'!BC71-$C238,0)</f>
        <v>1.8487623723028719</v>
      </c>
      <c r="BD238" s="299">
        <f ca="1">MAX('CF(Q)'!BD71-$C238,0)</f>
        <v>805.54791288499973</v>
      </c>
      <c r="BE238" s="299">
        <f ca="1">MAX('CF(Q)'!BE71-$C238,0)</f>
        <v>1924.2392743217315</v>
      </c>
      <c r="BF238" s="299">
        <f ca="1">MAX('CF(Q)'!BF71-$C238,0)</f>
        <v>2664.376711289995</v>
      </c>
      <c r="BG238" s="299">
        <f ca="1">MAX('CF(Q)'!BG71-$C238,0)</f>
        <v>16.220964260285086</v>
      </c>
      <c r="BH238" s="299">
        <f ca="1">MAX('CF(Q)'!BH71-$C238,0)</f>
        <v>896.81802902845516</v>
      </c>
      <c r="BI238" s="299">
        <f ca="1">MAX('CF(Q)'!BI71-$C238,0)</f>
        <v>2096.1466084265562</v>
      </c>
      <c r="BJ238" s="299">
        <f ca="1">MAX('CF(Q)'!BJ71-$C238,0)</f>
        <v>2918.7559031436358</v>
      </c>
      <c r="BK238" s="299">
        <f ca="1">MAX('CF(Q)'!BK71-$C238,0)</f>
        <v>30.564862736366194</v>
      </c>
      <c r="BL238" s="299">
        <f ca="1">MAX('CF(Q)'!BL71-$C238,0)</f>
        <v>987.8976381395637</v>
      </c>
      <c r="BM238" s="299">
        <f ca="1">MAX('CF(Q)'!BM71-$C238,0)</f>
        <v>2267.7012318785874</v>
      </c>
      <c r="BN238" s="299">
        <f ca="1">MAX('CF(Q)'!BN71-$C238,0)</f>
        <v>3172.6174190192742</v>
      </c>
      <c r="BO238" s="299">
        <f ca="1">MAX('CF(Q)'!BO71-$C238,0)</f>
        <v>44.879975310230066</v>
      </c>
      <c r="BP238" s="299">
        <f ca="1">MAX('CF(Q)'!BP71-$C238,0)</f>
        <v>1078.7834960232449</v>
      </c>
      <c r="BQ238" s="299">
        <f ca="1">MAX('CF(Q)'!BQ71-$C238,0)</f>
        <v>2438.8971387779802</v>
      </c>
      <c r="BR238" s="299">
        <f ca="1">MAX('CF(Q)'!BR71-$C238,0)</f>
        <v>3425.9524433137194</v>
      </c>
      <c r="BS238" s="299">
        <f ca="1">MAX('CF(Q)'!BS71-$C238,0)</f>
        <v>59.165811095409936</v>
      </c>
      <c r="BT238" s="299">
        <f ca="1">MAX('CF(Q)'!BT71-$C238,0)</f>
        <v>1169.472302089689</v>
      </c>
      <c r="BU238" s="299">
        <f ca="1">MAX('CF(Q)'!BU71-$C238,0)</f>
        <v>2609.7282188315821</v>
      </c>
      <c r="BV238" s="299">
        <f ca="1">MAX('CF(Q)'!BV71-$C238,0)</f>
        <v>3678.7520071804529</v>
      </c>
      <c r="BW238" s="299">
        <f ca="1">MAX('CF(Q)'!BW71-$C238,0)</f>
        <v>73.421870660196191</v>
      </c>
      <c r="BX238" s="299">
        <f ca="1">MAX('CF(Q)'!BX71-$C238,0)</f>
        <v>1259.960698353817</v>
      </c>
      <c r="BY238" s="299">
        <f ca="1">MAX('CF(Q)'!BY71-$C238,0)</f>
        <v>2780.1882555009479</v>
      </c>
      <c r="BZ238" s="299">
        <f ca="1">MAX('CF(Q)'!BZ71-$C238,0)</f>
        <v>3931.0069858108145</v>
      </c>
      <c r="CA238" s="299">
        <f ca="1">MAX('CF(Q)'!CA71-$C238,0)</f>
        <v>87.64764587580612</v>
      </c>
      <c r="CB238" s="299">
        <f ca="1">MAX('CF(Q)'!CB71-$C238,0)</f>
        <v>1350.2452684166292</v>
      </c>
      <c r="CC238" s="299">
        <f ca="1">MAX('CF(Q)'!CC71-$C238,0)</f>
        <v>2950.2709241168577</v>
      </c>
      <c r="CD238" s="299">
        <f ca="1">MAX('CF(Q)'!CD71-$C238,0)</f>
        <v>4182.7080956659711</v>
      </c>
      <c r="CE238" s="299">
        <f ca="1">MAX('CF(Q)'!CE71-$C238,0)</f>
        <v>2211.2176197618055</v>
      </c>
      <c r="CF238" s="299">
        <f ca="1">MAX('CF(Q)'!CF71-$C238,0)</f>
        <v>5649.8733176780852</v>
      </c>
      <c r="CG238" s="299">
        <f ca="1">MAX('CF(Q)'!CG71-$C238,0)</f>
        <v>9380.4971337096649</v>
      </c>
      <c r="CH238" s="299">
        <f ca="1">MAX('CF(Q)'!CH71-$C238,0)</f>
        <v>12716.150579158793</v>
      </c>
      <c r="CI238" s="299">
        <f ca="1">MAX('CF(Q)'!CI71-$C238,0)</f>
        <v>12177.344933475068</v>
      </c>
      <c r="CJ238" s="299">
        <f ca="1">MAX('CF(Q)'!CJ71-$C238,0)</f>
        <v>15574.906539427575</v>
      </c>
      <c r="CK238" s="299">
        <f ca="1">MAX('CF(Q)'!CK71-$C238,0)</f>
        <v>19268.175567201281</v>
      </c>
      <c r="CL238" s="299">
        <f ca="1">MAX('CF(Q)'!CL71-$C238,0)</f>
        <v>22568.288493931061</v>
      </c>
      <c r="CM238" s="299">
        <f ca="1">MAX('CF(Q)'!CM71-$C238,0)</f>
        <v>13588.626802983978</v>
      </c>
      <c r="CN238" s="299">
        <f ca="1">MAX('CF(Q)'!CN71-$C238,0)</f>
        <v>16944.911743103345</v>
      </c>
      <c r="CO238" s="299">
        <f ca="1">MAX('CF(Q)'!CO71-$C238,0)</f>
        <v>20600.643408749806</v>
      </c>
      <c r="CP238" s="299">
        <f ca="1">MAX('CF(Q)'!CP71-$C238,0)</f>
        <v>23865.030126766767</v>
      </c>
      <c r="CQ238" s="299">
        <f ca="1">MAX('CF(Q)'!CQ71-$C238,0)</f>
        <v>18382.889453220781</v>
      </c>
      <c r="CR238" s="299">
        <f ca="1">MAX('CF(Q)'!CR71-$C238,0)</f>
        <v>22187.712037513538</v>
      </c>
      <c r="CS238" s="299">
        <f ca="1">MAX('CF(Q)'!CS71-$C238,0)</f>
        <v>24545.933620972479</v>
      </c>
      <c r="CT238" s="299">
        <f ca="1">MAX('CF(Q)'!CT71-$C238,0)</f>
        <v>0</v>
      </c>
      <c r="CU238" s="299">
        <f ca="1">MAX('CF(Q)'!CU71-$C238,0)</f>
        <v>0</v>
      </c>
      <c r="CV238" s="299">
        <f ca="1">MAX('CF(Q)'!CV71-$C238,0)</f>
        <v>0</v>
      </c>
      <c r="CW238" s="299">
        <f ca="1">MAX('CF(Q)'!CW71-$C238,0)</f>
        <v>0</v>
      </c>
      <c r="CX238" s="299">
        <f ca="1">MAX('CF(Q)'!CX71-$C238,0)</f>
        <v>0</v>
      </c>
      <c r="CY238" s="299">
        <f ca="1">MAX('CF(Q)'!CY71-$C238,0)</f>
        <v>0</v>
      </c>
      <c r="CZ238" s="299">
        <f ca="1">MAX('CF(Q)'!CZ71-$C238,0)</f>
        <v>0</v>
      </c>
      <c r="DA238" s="299">
        <f ca="1">MAX('CF(Q)'!DA71-$C238,0)</f>
        <v>0</v>
      </c>
      <c r="DB238" s="299">
        <f ca="1">MAX('CF(Q)'!DB71-$C238,0)</f>
        <v>0</v>
      </c>
      <c r="DC238" s="299">
        <f ca="1">MAX('CF(Q)'!DC71-$C238,0)</f>
        <v>0</v>
      </c>
      <c r="DD238" s="299">
        <f ca="1">MAX('CF(Q)'!DD71-$C238,0)</f>
        <v>0</v>
      </c>
      <c r="DE238" s="299">
        <f ca="1">MAX('CF(Q)'!DE71-$C238,0)</f>
        <v>0</v>
      </c>
      <c r="DF238" s="299">
        <f ca="1">MAX('CF(Q)'!DF71-$C238,0)</f>
        <v>0</v>
      </c>
      <c r="DG238" s="299">
        <f ca="1">MAX('CF(Q)'!DG71-$C238,0)</f>
        <v>0</v>
      </c>
      <c r="DH238" s="299">
        <f ca="1">MAX('CF(Q)'!DH71-$C238,0)</f>
        <v>0</v>
      </c>
      <c r="DI238" s="299">
        <f ca="1">MAX('CF(Q)'!DI71-$C238,0)</f>
        <v>0</v>
      </c>
      <c r="DJ238" s="299">
        <f ca="1">MAX('CF(Q)'!DJ71-$C238,0)</f>
        <v>0</v>
      </c>
      <c r="DK238" s="299">
        <f ca="1">MAX('CF(Q)'!DK71-$C238,0)</f>
        <v>0</v>
      </c>
      <c r="DL238" s="299">
        <f ca="1">MAX('CF(Q)'!DL71-$C238,0)</f>
        <v>0</v>
      </c>
      <c r="DM238" s="299">
        <f ca="1">MAX('CF(Q)'!DM71-$C238,0)</f>
        <v>0</v>
      </c>
      <c r="DN238" s="299">
        <f ca="1">MAX('CF(Q)'!DN71-$C238,0)</f>
        <v>0</v>
      </c>
      <c r="DO238" s="299">
        <f ca="1">MAX('CF(Q)'!DO71-$C238,0)</f>
        <v>0</v>
      </c>
      <c r="DP238" s="299">
        <f ca="1">MAX('CF(Q)'!DP71-$C238,0)</f>
        <v>0</v>
      </c>
      <c r="DQ238" s="299">
        <f ca="1">MAX('CF(Q)'!DQ71-$C238,0)</f>
        <v>0</v>
      </c>
      <c r="DR238" s="299">
        <f ca="1">MAX('CF(Q)'!DR71-$C238,0)</f>
        <v>0</v>
      </c>
      <c r="DS238" s="299">
        <f ca="1">MAX('CF(Q)'!DS71-$C238,0)</f>
        <v>0</v>
      </c>
      <c r="DT238" s="299">
        <f ca="1">MAX('CF(Q)'!DT71-$C238,0)</f>
        <v>0</v>
      </c>
      <c r="DU238" s="299">
        <f ca="1">MAX('CF(Q)'!DU71-$C238,0)</f>
        <v>0</v>
      </c>
      <c r="DV238" s="299">
        <f ca="1">MAX('CF(Q)'!DV71-$C238,0)</f>
        <v>0</v>
      </c>
      <c r="DW238" s="299">
        <f ca="1">MAX('CF(Q)'!DW71-$C238,0)</f>
        <v>0</v>
      </c>
      <c r="DX238" s="299">
        <f ca="1">MAX('CF(Q)'!DX71-$C238,0)</f>
        <v>0</v>
      </c>
      <c r="DY238" s="299">
        <f ca="1">MAX('CF(Q)'!DY71-$C238,0)</f>
        <v>0</v>
      </c>
      <c r="DZ238" s="299">
        <f ca="1">MAX('CF(Q)'!DZ71-$C238,0)</f>
        <v>0</v>
      </c>
      <c r="EA238" s="299">
        <f ca="1">MAX('CF(Q)'!EA71-$C238,0)</f>
        <v>0</v>
      </c>
      <c r="EB238" s="299">
        <f ca="1">MAX('CF(Q)'!EB71-$C238,0)</f>
        <v>0</v>
      </c>
      <c r="EC238" s="299">
        <f ca="1">MAX('CF(Q)'!EC71-$C238,0)</f>
        <v>0</v>
      </c>
      <c r="ED238" s="299">
        <f ca="1">MAX('CF(Q)'!ED71-$C238,0)</f>
        <v>0</v>
      </c>
      <c r="EE238" s="299">
        <f ca="1">MAX('CF(Q)'!EE71-$C238,0)</f>
        <v>0</v>
      </c>
      <c r="EF238" s="299">
        <f ca="1">MAX('CF(Q)'!EF71-$C238,0)</f>
        <v>0</v>
      </c>
      <c r="EG238" s="299">
        <f ca="1">MAX('CF(Q)'!EG71-$C238,0)</f>
        <v>0</v>
      </c>
      <c r="EH238" s="299">
        <f ca="1">MAX('CF(Q)'!EH71-$C238,0)</f>
        <v>0</v>
      </c>
      <c r="EI238" s="299">
        <f ca="1">MAX('CF(Q)'!EI71-$C238,0)</f>
        <v>0</v>
      </c>
      <c r="EJ238" s="299">
        <f ca="1">MAX('CF(Q)'!EJ71-$C238,0)</f>
        <v>0</v>
      </c>
      <c r="EK238" s="299">
        <f ca="1">MAX('CF(Q)'!EK71-$C238,0)</f>
        <v>0</v>
      </c>
      <c r="EL238" s="299">
        <f ca="1">MAX('CF(Q)'!EL71-$C238,0)</f>
        <v>0</v>
      </c>
      <c r="EM238" s="299">
        <f ca="1">MAX('CF(Q)'!EM71-$C238,0)</f>
        <v>0</v>
      </c>
      <c r="EN238" s="299">
        <f ca="1">MAX('CF(Q)'!EN71-$C238,0)</f>
        <v>0</v>
      </c>
      <c r="EO238" s="299">
        <f ca="1">MAX('CF(Q)'!EO71-$C238,0)</f>
        <v>0</v>
      </c>
      <c r="EP238" s="299">
        <f ca="1">MAX('CF(Q)'!EP71-$C238,0)</f>
        <v>0</v>
      </c>
      <c r="EQ238" s="299"/>
      <c r="ER238" s="299"/>
      <c r="ES238" s="299"/>
      <c r="ET238" s="299"/>
      <c r="EU238" s="299"/>
      <c r="EV238" s="299"/>
      <c r="EW238" s="299"/>
      <c r="EX238" s="299"/>
      <c r="EY238" s="299"/>
      <c r="EZ238" s="299"/>
      <c r="FA238" s="299"/>
      <c r="FB238" s="299"/>
      <c r="FC238" s="299"/>
      <c r="FD238" s="299"/>
      <c r="FE238" s="299"/>
      <c r="FF238" s="299"/>
      <c r="FG238" s="299"/>
      <c r="FH238" s="299"/>
      <c r="FI238" s="299"/>
      <c r="FJ238" s="299"/>
    </row>
    <row r="239" spans="1:166" s="43" customFormat="1" ht="14.1" customHeight="1">
      <c r="A239" s="38"/>
      <c r="B239" s="15" t="s">
        <v>750</v>
      </c>
      <c r="C239" s="348"/>
      <c r="D239" s="306" t="s">
        <v>97</v>
      </c>
      <c r="E239" s="80"/>
      <c r="F239" s="299"/>
      <c r="G239" s="299"/>
      <c r="H239" s="299">
        <f t="shared" ref="H239:AM239" ca="1" si="2417">IF($C$232=1,MAX(H225-H226*$C$223,0),H238)</f>
        <v>0</v>
      </c>
      <c r="I239" s="299">
        <f t="shared" ca="1" si="2417"/>
        <v>0</v>
      </c>
      <c r="J239" s="299">
        <f t="shared" ca="1" si="2417"/>
        <v>0</v>
      </c>
      <c r="K239" s="299">
        <f t="shared" ca="1" si="2417"/>
        <v>0</v>
      </c>
      <c r="L239" s="299">
        <f t="shared" ca="1" si="2417"/>
        <v>0</v>
      </c>
      <c r="M239" s="299">
        <f t="shared" ca="1" si="2417"/>
        <v>0</v>
      </c>
      <c r="N239" s="299">
        <f t="shared" ca="1" si="2417"/>
        <v>0</v>
      </c>
      <c r="O239" s="299">
        <f t="shared" ca="1" si="2417"/>
        <v>558.53332703874821</v>
      </c>
      <c r="P239" s="299">
        <f t="shared" ca="1" si="2417"/>
        <v>558.53332703874821</v>
      </c>
      <c r="Q239" s="299">
        <f t="shared" ca="1" si="2417"/>
        <v>558.53332703874821</v>
      </c>
      <c r="R239" s="299">
        <f t="shared" ca="1" si="2417"/>
        <v>558.53332703874821</v>
      </c>
      <c r="S239" s="299">
        <f t="shared" ca="1" si="2417"/>
        <v>1694.6067058331937</v>
      </c>
      <c r="T239" s="299">
        <f t="shared" ca="1" si="2417"/>
        <v>1694.6067058331937</v>
      </c>
      <c r="U239" s="299">
        <f t="shared" ca="1" si="2417"/>
        <v>1694.6067058331937</v>
      </c>
      <c r="V239" s="299">
        <f t="shared" ca="1" si="2417"/>
        <v>1694.6067058331937</v>
      </c>
      <c r="W239" s="299">
        <f t="shared" ca="1" si="2417"/>
        <v>1465.8803258652115</v>
      </c>
      <c r="X239" s="299">
        <f t="shared" ca="1" si="2417"/>
        <v>1465.8803258652115</v>
      </c>
      <c r="Y239" s="299">
        <f t="shared" ca="1" si="2417"/>
        <v>1465.8803258652115</v>
      </c>
      <c r="Z239" s="299">
        <f t="shared" ca="1" si="2417"/>
        <v>1465.8803258652115</v>
      </c>
      <c r="AA239" s="299">
        <f t="shared" ca="1" si="2417"/>
        <v>2101.0531507142441</v>
      </c>
      <c r="AB239" s="299">
        <f t="shared" ca="1" si="2417"/>
        <v>2101.0531507142441</v>
      </c>
      <c r="AC239" s="299">
        <f t="shared" ca="1" si="2417"/>
        <v>2101.0531507142441</v>
      </c>
      <c r="AD239" s="299">
        <f t="shared" ca="1" si="2417"/>
        <v>2101.0531507142441</v>
      </c>
      <c r="AE239" s="299">
        <f t="shared" ca="1" si="2417"/>
        <v>1991.919347313984</v>
      </c>
      <c r="AF239" s="299">
        <f t="shared" ca="1" si="2417"/>
        <v>1991.919347313984</v>
      </c>
      <c r="AG239" s="299">
        <f t="shared" ca="1" si="2417"/>
        <v>1991.919347313984</v>
      </c>
      <c r="AH239" s="299">
        <f t="shared" ca="1" si="2417"/>
        <v>1991.919347313984</v>
      </c>
      <c r="AI239" s="299">
        <f t="shared" ca="1" si="2417"/>
        <v>2101.030690719721</v>
      </c>
      <c r="AJ239" s="299">
        <f t="shared" ca="1" si="2417"/>
        <v>2101.030690719721</v>
      </c>
      <c r="AK239" s="299">
        <f t="shared" ca="1" si="2417"/>
        <v>2101.030690719721</v>
      </c>
      <c r="AL239" s="299">
        <f t="shared" ca="1" si="2417"/>
        <v>2101.030690719721</v>
      </c>
      <c r="AM239" s="299">
        <f t="shared" ca="1" si="2417"/>
        <v>2196.1193209304256</v>
      </c>
      <c r="AN239" s="299">
        <f t="shared" ref="AN239:BS239" ca="1" si="2418">IF($C$232=1,MAX(AN225-AN226*$C$223,0),AN238)</f>
        <v>2196.1193209304256</v>
      </c>
      <c r="AO239" s="299">
        <f t="shared" ca="1" si="2418"/>
        <v>2196.1193209304256</v>
      </c>
      <c r="AP239" s="299">
        <f t="shared" ca="1" si="2418"/>
        <v>2196.1193209304256</v>
      </c>
      <c r="AQ239" s="299">
        <f t="shared" ca="1" si="2418"/>
        <v>2515.2322354858752</v>
      </c>
      <c r="AR239" s="299">
        <f t="shared" ca="1" si="2418"/>
        <v>2515.2322354858752</v>
      </c>
      <c r="AS239" s="299">
        <f t="shared" ca="1" si="2418"/>
        <v>2515.2322354858752</v>
      </c>
      <c r="AT239" s="299">
        <f t="shared" ca="1" si="2418"/>
        <v>2515.2322354858752</v>
      </c>
      <c r="AU239" s="299">
        <f t="shared" ca="1" si="2418"/>
        <v>2683.4284181833882</v>
      </c>
      <c r="AV239" s="299">
        <f t="shared" ca="1" si="2418"/>
        <v>2683.4284181833882</v>
      </c>
      <c r="AW239" s="299">
        <f t="shared" ca="1" si="2418"/>
        <v>2683.4284181833882</v>
      </c>
      <c r="AX239" s="299">
        <f t="shared" ca="1" si="2418"/>
        <v>2683.4284181833882</v>
      </c>
      <c r="AY239" s="299">
        <f t="shared" ca="1" si="2418"/>
        <v>3033.9603935563046</v>
      </c>
      <c r="AZ239" s="299">
        <f t="shared" ca="1" si="2418"/>
        <v>3033.9603935563046</v>
      </c>
      <c r="BA239" s="299">
        <f t="shared" ca="1" si="2418"/>
        <v>3033.9603935563046</v>
      </c>
      <c r="BB239" s="299">
        <f t="shared" ca="1" si="2418"/>
        <v>3033.9603935563046</v>
      </c>
      <c r="BC239" s="299">
        <f t="shared" ca="1" si="2418"/>
        <v>3384.3678523679428</v>
      </c>
      <c r="BD239" s="299">
        <f t="shared" ca="1" si="2418"/>
        <v>3384.3678523679428</v>
      </c>
      <c r="BE239" s="299">
        <f t="shared" ca="1" si="2418"/>
        <v>3384.3678523679428</v>
      </c>
      <c r="BF239" s="299">
        <f t="shared" ca="1" si="2418"/>
        <v>3384.3678523679428</v>
      </c>
      <c r="BG239" s="299">
        <f t="shared" ca="1" si="2418"/>
        <v>3734.6479171971278</v>
      </c>
      <c r="BH239" s="299">
        <f t="shared" ca="1" si="2418"/>
        <v>3734.6479171971278</v>
      </c>
      <c r="BI239" s="299">
        <f t="shared" ca="1" si="2418"/>
        <v>3734.6479171971278</v>
      </c>
      <c r="BJ239" s="299">
        <f t="shared" ca="1" si="2418"/>
        <v>3734.6479171971278</v>
      </c>
      <c r="BK239" s="299">
        <f t="shared" ca="1" si="2418"/>
        <v>4084.7976472679493</v>
      </c>
      <c r="BL239" s="299">
        <f t="shared" ca="1" si="2418"/>
        <v>4084.7976472679493</v>
      </c>
      <c r="BM239" s="299">
        <f t="shared" ca="1" si="2418"/>
        <v>4084.7976472679493</v>
      </c>
      <c r="BN239" s="299">
        <f t="shared" ca="1" si="2418"/>
        <v>4084.7976472679493</v>
      </c>
      <c r="BO239" s="299">
        <f t="shared" ca="1" si="2418"/>
        <v>4434.8140370954952</v>
      </c>
      <c r="BP239" s="299">
        <f t="shared" ca="1" si="2418"/>
        <v>4434.8140370954952</v>
      </c>
      <c r="BQ239" s="299">
        <f t="shared" ca="1" si="2418"/>
        <v>4434.8140370954952</v>
      </c>
      <c r="BR239" s="299">
        <f t="shared" ca="1" si="2418"/>
        <v>4434.8140370954952</v>
      </c>
      <c r="BS239" s="299">
        <f t="shared" ca="1" si="2418"/>
        <v>4784.6940151033268</v>
      </c>
      <c r="BT239" s="299">
        <f t="shared" ref="BT239:CY239" ca="1" si="2419">IF($C$232=1,MAX(BT225-BT226*$C$223,0),BT238)</f>
        <v>4784.6940151033268</v>
      </c>
      <c r="BU239" s="299">
        <f t="shared" ca="1" si="2419"/>
        <v>4784.6940151033268</v>
      </c>
      <c r="BV239" s="299">
        <f t="shared" ca="1" si="2419"/>
        <v>4784.6940151033268</v>
      </c>
      <c r="BW239" s="299">
        <f t="shared" ca="1" si="2419"/>
        <v>5134.4344422119138</v>
      </c>
      <c r="BX239" s="299">
        <f t="shared" ca="1" si="2419"/>
        <v>5134.4344422119138</v>
      </c>
      <c r="BY239" s="299">
        <f t="shared" ca="1" si="2419"/>
        <v>5134.4344422119138</v>
      </c>
      <c r="BZ239" s="299">
        <f t="shared" ca="1" si="2419"/>
        <v>5134.4344422119138</v>
      </c>
      <c r="CA239" s="299">
        <f t="shared" ca="1" si="2419"/>
        <v>5484.0321103974638</v>
      </c>
      <c r="CB239" s="299">
        <f t="shared" ca="1" si="2419"/>
        <v>5484.0321103974638</v>
      </c>
      <c r="CC239" s="299">
        <f t="shared" ca="1" si="2419"/>
        <v>5484.0321103974638</v>
      </c>
      <c r="CD239" s="299">
        <f t="shared" ca="1" si="2419"/>
        <v>5484.0321103974638</v>
      </c>
      <c r="CE239" s="299">
        <f t="shared" ca="1" si="2419"/>
        <v>2649.3126737312323</v>
      </c>
      <c r="CF239" s="299">
        <f t="shared" ca="1" si="2419"/>
        <v>2649.3126737312323</v>
      </c>
      <c r="CG239" s="299">
        <f t="shared" ca="1" si="2419"/>
        <v>2649.3126737312323</v>
      </c>
      <c r="CH239" s="299">
        <f t="shared" ca="1" si="2419"/>
        <v>2649.3126737312323</v>
      </c>
      <c r="CI239" s="299">
        <f t="shared" ca="1" si="2419"/>
        <v>11066.837905427574</v>
      </c>
      <c r="CJ239" s="299">
        <f t="shared" ca="1" si="2419"/>
        <v>11066.837905427574</v>
      </c>
      <c r="CK239" s="299">
        <f t="shared" ca="1" si="2419"/>
        <v>11066.837905427574</v>
      </c>
      <c r="CL239" s="299">
        <f t="shared" ca="1" si="2419"/>
        <v>11066.837905427574</v>
      </c>
      <c r="CM239" s="299">
        <f t="shared" ca="1" si="2419"/>
        <v>12501.450588503494</v>
      </c>
      <c r="CN239" s="299">
        <f t="shared" ca="1" si="2419"/>
        <v>12501.450588503494</v>
      </c>
      <c r="CO239" s="299">
        <f t="shared" ca="1" si="2419"/>
        <v>12501.450588503494</v>
      </c>
      <c r="CP239" s="299">
        <f t="shared" ca="1" si="2419"/>
        <v>12501.450588503494</v>
      </c>
      <c r="CQ239" s="299">
        <f t="shared" ca="1" si="2419"/>
        <v>17341.612679295195</v>
      </c>
      <c r="CR239" s="299">
        <f t="shared" ca="1" si="2419"/>
        <v>17341.612679295195</v>
      </c>
      <c r="CS239" s="299">
        <f t="shared" ca="1" si="2419"/>
        <v>17341.612679295195</v>
      </c>
      <c r="CT239" s="299">
        <f t="shared" ca="1" si="2419"/>
        <v>17341.612679295195</v>
      </c>
      <c r="CU239" s="299">
        <f t="shared" ca="1" si="2419"/>
        <v>0</v>
      </c>
      <c r="CV239" s="299">
        <f t="shared" ca="1" si="2419"/>
        <v>0</v>
      </c>
      <c r="CW239" s="299">
        <f t="shared" ca="1" si="2419"/>
        <v>0</v>
      </c>
      <c r="CX239" s="299">
        <f t="shared" ca="1" si="2419"/>
        <v>0</v>
      </c>
      <c r="CY239" s="299">
        <f t="shared" ca="1" si="2419"/>
        <v>0</v>
      </c>
      <c r="CZ239" s="299">
        <f t="shared" ref="CZ239:EE239" ca="1" si="2420">IF($C$232=1,MAX(CZ225-CZ226*$C$223,0),CZ238)</f>
        <v>0</v>
      </c>
      <c r="DA239" s="299">
        <f t="shared" ca="1" si="2420"/>
        <v>0</v>
      </c>
      <c r="DB239" s="299">
        <f t="shared" ca="1" si="2420"/>
        <v>0</v>
      </c>
      <c r="DC239" s="299">
        <f t="shared" ca="1" si="2420"/>
        <v>0</v>
      </c>
      <c r="DD239" s="299">
        <f t="shared" ca="1" si="2420"/>
        <v>0</v>
      </c>
      <c r="DE239" s="299">
        <f t="shared" ca="1" si="2420"/>
        <v>0</v>
      </c>
      <c r="DF239" s="299">
        <f t="shared" ca="1" si="2420"/>
        <v>0</v>
      </c>
      <c r="DG239" s="299">
        <f t="shared" ca="1" si="2420"/>
        <v>0</v>
      </c>
      <c r="DH239" s="299">
        <f t="shared" ca="1" si="2420"/>
        <v>0</v>
      </c>
      <c r="DI239" s="299">
        <f t="shared" ca="1" si="2420"/>
        <v>0</v>
      </c>
      <c r="DJ239" s="299">
        <f t="shared" ca="1" si="2420"/>
        <v>0</v>
      </c>
      <c r="DK239" s="299">
        <f t="shared" ca="1" si="2420"/>
        <v>0</v>
      </c>
      <c r="DL239" s="299">
        <f t="shared" ca="1" si="2420"/>
        <v>0</v>
      </c>
      <c r="DM239" s="299">
        <f t="shared" ca="1" si="2420"/>
        <v>0</v>
      </c>
      <c r="DN239" s="299">
        <f t="shared" ca="1" si="2420"/>
        <v>0</v>
      </c>
      <c r="DO239" s="299">
        <f t="shared" ca="1" si="2420"/>
        <v>0</v>
      </c>
      <c r="DP239" s="299">
        <f t="shared" ca="1" si="2420"/>
        <v>0</v>
      </c>
      <c r="DQ239" s="299">
        <f t="shared" ca="1" si="2420"/>
        <v>0</v>
      </c>
      <c r="DR239" s="299">
        <f t="shared" ca="1" si="2420"/>
        <v>0</v>
      </c>
      <c r="DS239" s="299">
        <f t="shared" ca="1" si="2420"/>
        <v>0</v>
      </c>
      <c r="DT239" s="299">
        <f t="shared" ca="1" si="2420"/>
        <v>0</v>
      </c>
      <c r="DU239" s="299">
        <f t="shared" ca="1" si="2420"/>
        <v>0</v>
      </c>
      <c r="DV239" s="299">
        <f t="shared" ca="1" si="2420"/>
        <v>0</v>
      </c>
      <c r="DW239" s="299">
        <f t="shared" ca="1" si="2420"/>
        <v>0</v>
      </c>
      <c r="DX239" s="299">
        <f t="shared" ca="1" si="2420"/>
        <v>0</v>
      </c>
      <c r="DY239" s="299">
        <f t="shared" ca="1" si="2420"/>
        <v>0</v>
      </c>
      <c r="DZ239" s="299">
        <f t="shared" ca="1" si="2420"/>
        <v>0</v>
      </c>
      <c r="EA239" s="299">
        <f t="shared" ca="1" si="2420"/>
        <v>0</v>
      </c>
      <c r="EB239" s="299">
        <f t="shared" ca="1" si="2420"/>
        <v>0</v>
      </c>
      <c r="EC239" s="299">
        <f t="shared" ca="1" si="2420"/>
        <v>0</v>
      </c>
      <c r="ED239" s="299">
        <f t="shared" ca="1" si="2420"/>
        <v>0</v>
      </c>
      <c r="EE239" s="299">
        <f t="shared" ca="1" si="2420"/>
        <v>0</v>
      </c>
      <c r="EF239" s="299">
        <f t="shared" ref="EF239:EP239" ca="1" si="2421">IF($C$232=1,MAX(EF225-EF226*$C$223,0),EF238)</f>
        <v>0</v>
      </c>
      <c r="EG239" s="299">
        <f t="shared" ca="1" si="2421"/>
        <v>0</v>
      </c>
      <c r="EH239" s="299">
        <f t="shared" ca="1" si="2421"/>
        <v>0</v>
      </c>
      <c r="EI239" s="299">
        <f t="shared" ca="1" si="2421"/>
        <v>0</v>
      </c>
      <c r="EJ239" s="299">
        <f t="shared" ca="1" si="2421"/>
        <v>0</v>
      </c>
      <c r="EK239" s="299">
        <f t="shared" ca="1" si="2421"/>
        <v>0</v>
      </c>
      <c r="EL239" s="299">
        <f t="shared" ca="1" si="2421"/>
        <v>0</v>
      </c>
      <c r="EM239" s="299">
        <f t="shared" ca="1" si="2421"/>
        <v>0</v>
      </c>
      <c r="EN239" s="299">
        <f t="shared" ca="1" si="2421"/>
        <v>0</v>
      </c>
      <c r="EO239" s="299">
        <f t="shared" ca="1" si="2421"/>
        <v>0</v>
      </c>
      <c r="EP239" s="299">
        <f t="shared" ca="1" si="2421"/>
        <v>0</v>
      </c>
      <c r="EQ239" s="299"/>
      <c r="ER239" s="299"/>
      <c r="ES239" s="299"/>
      <c r="ET239" s="299"/>
      <c r="EU239" s="299"/>
      <c r="EV239" s="299"/>
      <c r="EW239" s="299"/>
      <c r="EX239" s="299"/>
      <c r="EY239" s="299"/>
      <c r="EZ239" s="299"/>
      <c r="FA239" s="299"/>
      <c r="FB239" s="299"/>
      <c r="FC239" s="299"/>
      <c r="FD239" s="299"/>
      <c r="FE239" s="299"/>
      <c r="FF239" s="299"/>
      <c r="FG239" s="299"/>
      <c r="FH239" s="299"/>
      <c r="FI239" s="299"/>
      <c r="FJ239" s="299"/>
    </row>
    <row r="240" spans="1:166" s="43" customFormat="1" ht="14.1" customHeight="1">
      <c r="A240" s="38"/>
      <c r="B240" s="7"/>
      <c r="C240" s="348"/>
      <c r="D240" s="39"/>
      <c r="E240" s="299"/>
      <c r="F240" s="299"/>
      <c r="G240" s="299"/>
      <c r="H240" s="299"/>
      <c r="I240" s="299"/>
      <c r="J240" s="299"/>
      <c r="K240" s="299"/>
      <c r="L240" s="299"/>
      <c r="M240" s="299"/>
      <c r="N240" s="299"/>
      <c r="O240" s="299"/>
      <c r="P240" s="299"/>
      <c r="Q240" s="299"/>
      <c r="R240" s="299"/>
      <c r="S240" s="299"/>
      <c r="T240" s="299"/>
      <c r="U240" s="299"/>
      <c r="V240" s="299"/>
      <c r="W240" s="299"/>
      <c r="X240" s="299"/>
      <c r="Y240" s="299"/>
      <c r="Z240" s="299"/>
      <c r="AA240" s="299"/>
      <c r="AB240" s="299"/>
      <c r="AC240" s="299"/>
      <c r="AD240" s="299"/>
      <c r="AE240" s="299"/>
      <c r="AF240" s="299"/>
      <c r="AG240" s="299"/>
      <c r="AH240" s="299"/>
      <c r="AI240" s="299"/>
      <c r="AJ240" s="299"/>
      <c r="AK240" s="299"/>
      <c r="AL240" s="299"/>
      <c r="AM240" s="299"/>
      <c r="AN240" s="299"/>
      <c r="AO240" s="299"/>
      <c r="AP240" s="299"/>
      <c r="AQ240" s="299"/>
      <c r="AR240" s="299"/>
      <c r="AS240" s="299"/>
      <c r="AT240" s="299"/>
      <c r="AU240" s="299"/>
      <c r="AV240" s="299"/>
      <c r="AW240" s="299"/>
      <c r="AX240" s="299"/>
      <c r="AY240" s="299"/>
      <c r="AZ240" s="299"/>
      <c r="BA240" s="299"/>
      <c r="BB240" s="299"/>
      <c r="BC240" s="299"/>
      <c r="BD240" s="299"/>
      <c r="BE240" s="299"/>
      <c r="BF240" s="299"/>
      <c r="BG240" s="299"/>
      <c r="BH240" s="299"/>
      <c r="BI240" s="299"/>
      <c r="BJ240" s="299"/>
      <c r="BK240" s="299"/>
      <c r="BL240" s="299"/>
      <c r="BM240" s="299"/>
      <c r="BN240" s="299"/>
      <c r="BO240" s="299"/>
      <c r="BP240" s="299"/>
      <c r="BQ240" s="299"/>
      <c r="BR240" s="299"/>
      <c r="BS240" s="299"/>
      <c r="BT240" s="299"/>
      <c r="BU240" s="299"/>
      <c r="BV240" s="299"/>
      <c r="BW240" s="299"/>
      <c r="BX240" s="299"/>
      <c r="BY240" s="299"/>
      <c r="BZ240" s="299"/>
      <c r="CA240" s="299"/>
      <c r="CB240" s="299"/>
      <c r="CC240" s="299"/>
      <c r="CD240" s="299"/>
      <c r="CE240" s="299"/>
      <c r="CF240" s="299"/>
      <c r="CG240" s="299"/>
      <c r="CH240" s="299"/>
      <c r="CI240" s="299"/>
      <c r="CJ240" s="299"/>
      <c r="CK240" s="299"/>
      <c r="CL240" s="299"/>
      <c r="CM240" s="299"/>
      <c r="CN240" s="299"/>
      <c r="CO240" s="299"/>
      <c r="CP240" s="299"/>
      <c r="CQ240" s="299"/>
      <c r="CR240" s="299"/>
      <c r="CS240" s="299"/>
      <c r="CT240" s="299"/>
      <c r="CU240" s="299"/>
      <c r="CV240" s="299"/>
      <c r="CW240" s="299"/>
      <c r="CX240" s="299"/>
      <c r="CY240" s="299"/>
      <c r="CZ240" s="299"/>
      <c r="DA240" s="299"/>
      <c r="DB240" s="299"/>
      <c r="DC240" s="299"/>
      <c r="DD240" s="299"/>
      <c r="DE240" s="299"/>
      <c r="DF240" s="299"/>
      <c r="DG240" s="299"/>
      <c r="DH240" s="299"/>
      <c r="DI240" s="299"/>
      <c r="DJ240" s="299"/>
      <c r="DK240" s="299"/>
      <c r="DL240" s="299"/>
      <c r="DM240" s="299"/>
      <c r="DN240" s="299"/>
      <c r="DO240" s="299"/>
      <c r="DP240" s="299"/>
      <c r="DQ240" s="299"/>
      <c r="DR240" s="299"/>
      <c r="DS240" s="299"/>
      <c r="DT240" s="299"/>
      <c r="DU240" s="299"/>
      <c r="DV240" s="299"/>
      <c r="DW240" s="299"/>
      <c r="DX240" s="299"/>
      <c r="DY240" s="299"/>
      <c r="DZ240" s="299"/>
      <c r="EA240" s="299"/>
      <c r="EB240" s="299"/>
      <c r="EC240" s="299"/>
      <c r="ED240" s="299"/>
      <c r="EE240" s="299"/>
      <c r="EF240" s="299"/>
      <c r="EG240" s="299"/>
      <c r="EH240" s="299"/>
      <c r="EI240" s="299"/>
      <c r="EJ240" s="299"/>
      <c r="EK240" s="299"/>
      <c r="EL240" s="299"/>
      <c r="EM240" s="299"/>
      <c r="EN240" s="299"/>
      <c r="EO240" s="299"/>
      <c r="EP240" s="299"/>
      <c r="EQ240" s="299"/>
      <c r="ER240" s="299"/>
      <c r="ES240" s="299"/>
      <c r="ET240" s="299"/>
      <c r="EU240" s="299"/>
      <c r="EV240" s="299"/>
      <c r="EW240" s="299"/>
      <c r="EX240" s="299"/>
      <c r="EY240" s="299"/>
      <c r="EZ240" s="299"/>
      <c r="FA240" s="299"/>
      <c r="FB240" s="299"/>
      <c r="FC240" s="299"/>
      <c r="FD240" s="299"/>
      <c r="FE240" s="299"/>
      <c r="FF240" s="299"/>
      <c r="FG240" s="299"/>
      <c r="FH240" s="299"/>
      <c r="FI240" s="299"/>
      <c r="FJ240" s="299"/>
    </row>
    <row r="241" spans="1:166" s="43" customFormat="1" ht="14.1" customHeight="1">
      <c r="A241" s="38"/>
      <c r="B241" s="7" t="s">
        <v>392</v>
      </c>
      <c r="C241" s="348"/>
      <c r="D241" s="39"/>
      <c r="E241" s="299"/>
      <c r="F241" s="299"/>
      <c r="G241" s="299"/>
      <c r="H241" s="299"/>
      <c r="I241" s="299"/>
      <c r="J241" s="299"/>
      <c r="K241" s="299"/>
      <c r="L241" s="299"/>
      <c r="M241" s="299"/>
      <c r="N241" s="299"/>
      <c r="O241" s="299"/>
      <c r="P241" s="299"/>
      <c r="Q241" s="299"/>
      <c r="R241" s="299"/>
      <c r="S241" s="299"/>
      <c r="T241" s="299"/>
      <c r="U241" s="299"/>
      <c r="V241" s="299"/>
      <c r="W241" s="299"/>
      <c r="X241" s="299"/>
      <c r="Y241" s="299"/>
      <c r="Z241" s="299"/>
      <c r="AA241" s="299"/>
      <c r="AB241" s="299"/>
      <c r="AC241" s="299"/>
      <c r="AD241" s="299"/>
      <c r="AE241" s="299"/>
      <c r="AF241" s="299"/>
      <c r="AG241" s="299"/>
      <c r="AH241" s="299"/>
      <c r="AI241" s="299"/>
      <c r="AJ241" s="299"/>
      <c r="AK241" s="299"/>
      <c r="AL241" s="299"/>
      <c r="AM241" s="299"/>
      <c r="AN241" s="299"/>
      <c r="AO241" s="299"/>
      <c r="AP241" s="299"/>
      <c r="AQ241" s="299"/>
      <c r="AR241" s="299"/>
      <c r="AS241" s="299"/>
      <c r="AT241" s="299"/>
      <c r="AU241" s="299"/>
      <c r="AV241" s="299"/>
      <c r="AW241" s="299"/>
      <c r="AX241" s="299"/>
      <c r="AY241" s="299"/>
      <c r="AZ241" s="299"/>
      <c r="BA241" s="299"/>
      <c r="BB241" s="299"/>
      <c r="BC241" s="299"/>
      <c r="BD241" s="299"/>
      <c r="BE241" s="299"/>
      <c r="BF241" s="299"/>
      <c r="BG241" s="299"/>
      <c r="BH241" s="299"/>
      <c r="BI241" s="299"/>
      <c r="BJ241" s="299"/>
      <c r="BK241" s="299"/>
      <c r="BL241" s="299"/>
      <c r="BM241" s="299"/>
      <c r="BN241" s="299"/>
      <c r="BO241" s="299"/>
      <c r="BP241" s="299"/>
      <c r="BQ241" s="299"/>
      <c r="BR241" s="299"/>
      <c r="BS241" s="299"/>
      <c r="BT241" s="299"/>
      <c r="BU241" s="299"/>
      <c r="BV241" s="299"/>
      <c r="BW241" s="299"/>
      <c r="BX241" s="299"/>
      <c r="BY241" s="299"/>
      <c r="BZ241" s="299"/>
      <c r="CA241" s="299"/>
      <c r="CB241" s="299"/>
      <c r="CC241" s="299"/>
      <c r="CD241" s="299"/>
      <c r="CE241" s="299"/>
      <c r="CF241" s="299"/>
      <c r="CG241" s="299"/>
      <c r="CH241" s="299"/>
      <c r="CI241" s="299"/>
      <c r="CJ241" s="299"/>
      <c r="CK241" s="299"/>
      <c r="CL241" s="299"/>
      <c r="CM241" s="299"/>
      <c r="CN241" s="299"/>
      <c r="CO241" s="299"/>
      <c r="CP241" s="299"/>
      <c r="CQ241" s="299"/>
      <c r="CR241" s="299"/>
      <c r="CS241" s="299"/>
      <c r="CT241" s="299"/>
      <c r="CU241" s="299"/>
      <c r="CV241" s="299"/>
      <c r="CW241" s="299"/>
      <c r="CX241" s="299"/>
      <c r="CY241" s="299"/>
      <c r="CZ241" s="299"/>
      <c r="DA241" s="299"/>
      <c r="DB241" s="299"/>
      <c r="DC241" s="299"/>
      <c r="DD241" s="299"/>
      <c r="DE241" s="299"/>
      <c r="DF241" s="299"/>
      <c r="DG241" s="299"/>
      <c r="DH241" s="299"/>
      <c r="DI241" s="299"/>
      <c r="DJ241" s="299"/>
      <c r="DK241" s="299"/>
      <c r="DL241" s="299"/>
      <c r="DM241" s="299"/>
      <c r="DN241" s="299"/>
      <c r="DO241" s="299"/>
      <c r="DP241" s="299"/>
      <c r="DQ241" s="299"/>
      <c r="DR241" s="299"/>
      <c r="DS241" s="299"/>
      <c r="DT241" s="299"/>
      <c r="DU241" s="299"/>
      <c r="DV241" s="299"/>
      <c r="DW241" s="299"/>
      <c r="DX241" s="299"/>
      <c r="DY241" s="299"/>
      <c r="DZ241" s="299"/>
      <c r="EA241" s="299"/>
      <c r="EB241" s="299"/>
      <c r="EC241" s="299"/>
      <c r="ED241" s="299"/>
      <c r="EE241" s="299"/>
      <c r="EF241" s="299"/>
      <c r="EG241" s="299"/>
      <c r="EH241" s="299"/>
      <c r="EI241" s="299"/>
      <c r="EJ241" s="299"/>
      <c r="EK241" s="299"/>
      <c r="EL241" s="299"/>
      <c r="EM241" s="299"/>
      <c r="EN241" s="299"/>
      <c r="EO241" s="299"/>
      <c r="EP241" s="299"/>
      <c r="EQ241" s="299"/>
      <c r="ER241" s="299"/>
      <c r="ES241" s="299"/>
      <c r="ET241" s="299"/>
      <c r="EU241" s="299"/>
      <c r="EV241" s="299"/>
      <c r="EW241" s="299"/>
      <c r="EX241" s="299"/>
      <c r="EY241" s="299"/>
      <c r="EZ241" s="299"/>
      <c r="FA241" s="299"/>
      <c r="FB241" s="299"/>
      <c r="FC241" s="299"/>
      <c r="FD241" s="299"/>
      <c r="FE241" s="299"/>
      <c r="FF241" s="299"/>
      <c r="FG241" s="299"/>
      <c r="FH241" s="299"/>
      <c r="FI241" s="299"/>
      <c r="FJ241" s="299"/>
    </row>
    <row r="242" spans="1:166" s="43" customFormat="1" ht="14.1" customHeight="1">
      <c r="A242" s="38"/>
      <c r="B242" s="43" t="s">
        <v>393</v>
      </c>
      <c r="C242" s="348"/>
      <c r="D242" s="39" t="s">
        <v>97</v>
      </c>
      <c r="E242" s="299">
        <f ca="1">SUM(G242:ET242)</f>
        <v>148203.22495180389</v>
      </c>
      <c r="F242" s="299"/>
      <c r="G242" s="299"/>
      <c r="H242" s="299">
        <f t="shared" ref="H242:AM242" ca="1" si="2422">MAX(H205,0)*H$235</f>
        <v>0</v>
      </c>
      <c r="I242" s="299">
        <f t="shared" ca="1" si="2422"/>
        <v>0</v>
      </c>
      <c r="J242" s="299">
        <f t="shared" ca="1" si="2422"/>
        <v>0</v>
      </c>
      <c r="K242" s="299">
        <f t="shared" ca="1" si="2422"/>
        <v>0</v>
      </c>
      <c r="L242" s="299">
        <f t="shared" ca="1" si="2422"/>
        <v>0</v>
      </c>
      <c r="M242" s="299">
        <f t="shared" ca="1" si="2422"/>
        <v>0</v>
      </c>
      <c r="N242" s="299">
        <f t="shared" ca="1" si="2422"/>
        <v>0</v>
      </c>
      <c r="O242" s="299">
        <f t="shared" ca="1" si="2422"/>
        <v>0</v>
      </c>
      <c r="P242" s="299">
        <f t="shared" ca="1" si="2422"/>
        <v>0</v>
      </c>
      <c r="Q242" s="299">
        <f t="shared" ca="1" si="2422"/>
        <v>0</v>
      </c>
      <c r="R242" s="299">
        <f t="shared" ca="1" si="2422"/>
        <v>0</v>
      </c>
      <c r="S242" s="299">
        <f t="shared" ca="1" si="2422"/>
        <v>0</v>
      </c>
      <c r="T242" s="299">
        <f t="shared" ca="1" si="2422"/>
        <v>0</v>
      </c>
      <c r="U242" s="299">
        <f t="shared" ca="1" si="2422"/>
        <v>0</v>
      </c>
      <c r="V242" s="299">
        <f t="shared" ca="1" si="2422"/>
        <v>1108.7289243403854</v>
      </c>
      <c r="W242" s="299">
        <f t="shared" ca="1" si="2422"/>
        <v>0</v>
      </c>
      <c r="X242" s="299">
        <f t="shared" ca="1" si="2422"/>
        <v>0</v>
      </c>
      <c r="Y242" s="299">
        <f t="shared" ca="1" si="2422"/>
        <v>0</v>
      </c>
      <c r="Z242" s="299">
        <f t="shared" ca="1" si="2422"/>
        <v>2712.8519592850612</v>
      </c>
      <c r="AA242" s="299">
        <f t="shared" ca="1" si="2422"/>
        <v>0</v>
      </c>
      <c r="AB242" s="299">
        <f t="shared" ca="1" si="2422"/>
        <v>0</v>
      </c>
      <c r="AC242" s="299">
        <f t="shared" ca="1" si="2422"/>
        <v>0</v>
      </c>
      <c r="AD242" s="299">
        <f t="shared" ca="1" si="2422"/>
        <v>3484.3396981277501</v>
      </c>
      <c r="AE242" s="299">
        <f t="shared" ca="1" si="2422"/>
        <v>0</v>
      </c>
      <c r="AF242" s="299">
        <f t="shared" ca="1" si="2422"/>
        <v>0</v>
      </c>
      <c r="AG242" s="299">
        <f t="shared" ca="1" si="2422"/>
        <v>0</v>
      </c>
      <c r="AH242" s="299">
        <f t="shared" ca="1" si="2422"/>
        <v>3684.4322349353706</v>
      </c>
      <c r="AI242" s="299">
        <f t="shared" ca="1" si="2422"/>
        <v>0</v>
      </c>
      <c r="AJ242" s="299">
        <f t="shared" ca="1" si="2422"/>
        <v>0</v>
      </c>
      <c r="AK242" s="299">
        <f t="shared" ca="1" si="2422"/>
        <v>0</v>
      </c>
      <c r="AL242" s="299">
        <f t="shared" ca="1" si="2422"/>
        <v>4289.1709283652017</v>
      </c>
      <c r="AM242" s="299">
        <f t="shared" ca="1" si="2422"/>
        <v>0</v>
      </c>
      <c r="AN242" s="299">
        <f t="shared" ref="AN242:BS242" ca="1" si="2423">MAX(AN205,0)*AN$235</f>
        <v>0</v>
      </c>
      <c r="AO242" s="299">
        <f t="shared" ca="1" si="2423"/>
        <v>0</v>
      </c>
      <c r="AP242" s="299">
        <f t="shared" ca="1" si="2423"/>
        <v>5101.873165596533</v>
      </c>
      <c r="AQ242" s="299">
        <f t="shared" ca="1" si="2423"/>
        <v>0</v>
      </c>
      <c r="AR242" s="299">
        <f t="shared" ca="1" si="2423"/>
        <v>0</v>
      </c>
      <c r="AS242" s="299">
        <f t="shared" ca="1" si="2423"/>
        <v>0</v>
      </c>
      <c r="AT242" s="299">
        <f t="shared" ca="1" si="2423"/>
        <v>5752.4927446289676</v>
      </c>
      <c r="AU242" s="299">
        <f t="shared" ca="1" si="2423"/>
        <v>0</v>
      </c>
      <c r="AV242" s="299">
        <f t="shared" ca="1" si="2423"/>
        <v>0</v>
      </c>
      <c r="AW242" s="299">
        <f t="shared" ca="1" si="2423"/>
        <v>0</v>
      </c>
      <c r="AX242" s="299">
        <f t="shared" ca="1" si="2423"/>
        <v>6411.9449318378674</v>
      </c>
      <c r="AY242" s="299">
        <f t="shared" ca="1" si="2423"/>
        <v>0</v>
      </c>
      <c r="AZ242" s="299">
        <f t="shared" ca="1" si="2423"/>
        <v>0</v>
      </c>
      <c r="BA242" s="299">
        <f t="shared" ca="1" si="2423"/>
        <v>0</v>
      </c>
      <c r="BB242" s="299">
        <f t="shared" ca="1" si="2423"/>
        <v>7246.1496160729457</v>
      </c>
      <c r="BC242" s="299">
        <f t="shared" ca="1" si="2423"/>
        <v>0</v>
      </c>
      <c r="BD242" s="299">
        <f t="shared" ca="1" si="2423"/>
        <v>0</v>
      </c>
      <c r="BE242" s="299">
        <f t="shared" ca="1" si="2423"/>
        <v>0</v>
      </c>
      <c r="BF242" s="299">
        <f t="shared" ca="1" si="2423"/>
        <v>8054.446596681064</v>
      </c>
      <c r="BG242" s="299">
        <f t="shared" ca="1" si="2423"/>
        <v>0</v>
      </c>
      <c r="BH242" s="299">
        <f t="shared" ca="1" si="2423"/>
        <v>0</v>
      </c>
      <c r="BI242" s="299">
        <f t="shared" ca="1" si="2423"/>
        <v>0</v>
      </c>
      <c r="BJ242" s="299">
        <f t="shared" ca="1" si="2423"/>
        <v>8836.8796462699993</v>
      </c>
      <c r="BK242" s="299">
        <f t="shared" ca="1" si="2423"/>
        <v>0</v>
      </c>
      <c r="BL242" s="299">
        <f t="shared" ca="1" si="2423"/>
        <v>0</v>
      </c>
      <c r="BM242" s="299">
        <f t="shared" ca="1" si="2423"/>
        <v>0</v>
      </c>
      <c r="BN242" s="299">
        <f t="shared" ca="1" si="2423"/>
        <v>9593.4932801185605</v>
      </c>
      <c r="BO242" s="299">
        <f t="shared" ca="1" si="2423"/>
        <v>0</v>
      </c>
      <c r="BP242" s="299">
        <f t="shared" ca="1" si="2423"/>
        <v>0</v>
      </c>
      <c r="BQ242" s="299">
        <f t="shared" ca="1" si="2423"/>
        <v>0</v>
      </c>
      <c r="BR242" s="299">
        <f t="shared" ca="1" si="2423"/>
        <v>10324.332769038236</v>
      </c>
      <c r="BS242" s="299">
        <f t="shared" ca="1" si="2423"/>
        <v>0</v>
      </c>
      <c r="BT242" s="299">
        <f t="shared" ref="BT242:CY242" ca="1" si="2424">MAX(BT205,0)*BT$235</f>
        <v>0</v>
      </c>
      <c r="BU242" s="299">
        <f t="shared" ca="1" si="2424"/>
        <v>0</v>
      </c>
      <c r="BV242" s="299">
        <f t="shared" ca="1" si="2424"/>
        <v>11029.444152462282</v>
      </c>
      <c r="BW242" s="299">
        <f t="shared" ca="1" si="2424"/>
        <v>0</v>
      </c>
      <c r="BX242" s="299">
        <f t="shared" ca="1" si="2424"/>
        <v>0</v>
      </c>
      <c r="BY242" s="299">
        <f t="shared" ca="1" si="2424"/>
        <v>0</v>
      </c>
      <c r="BZ242" s="299">
        <f t="shared" ca="1" si="2424"/>
        <v>11708.874251766243</v>
      </c>
      <c r="CA242" s="299">
        <f t="shared" ca="1" si="2424"/>
        <v>0</v>
      </c>
      <c r="CB242" s="299">
        <f t="shared" ca="1" si="2424"/>
        <v>0</v>
      </c>
      <c r="CC242" s="299">
        <f t="shared" ca="1" si="2424"/>
        <v>0</v>
      </c>
      <c r="CD242" s="299">
        <f t="shared" ca="1" si="2424"/>
        <v>12362.670683824099</v>
      </c>
      <c r="CE242" s="299">
        <f t="shared" ca="1" si="2424"/>
        <v>0</v>
      </c>
      <c r="CF242" s="299">
        <f t="shared" ca="1" si="2424"/>
        <v>0</v>
      </c>
      <c r="CG242" s="299">
        <f t="shared" ca="1" si="2424"/>
        <v>0</v>
      </c>
      <c r="CH242" s="299">
        <f t="shared" ca="1" si="2424"/>
        <v>12983.605292773042</v>
      </c>
      <c r="CI242" s="299">
        <f t="shared" ca="1" si="2424"/>
        <v>0</v>
      </c>
      <c r="CJ242" s="299">
        <f t="shared" ca="1" si="2424"/>
        <v>0</v>
      </c>
      <c r="CK242" s="299">
        <f t="shared" ca="1" si="2424"/>
        <v>0</v>
      </c>
      <c r="CL242" s="299">
        <f t="shared" ca="1" si="2424"/>
        <v>15241.73488346154</v>
      </c>
      <c r="CM242" s="299">
        <f t="shared" ca="1" si="2424"/>
        <v>0</v>
      </c>
      <c r="CN242" s="299">
        <f t="shared" ca="1" si="2424"/>
        <v>0</v>
      </c>
      <c r="CO242" s="299">
        <f t="shared" ca="1" si="2424"/>
        <v>0</v>
      </c>
      <c r="CP242" s="299">
        <f t="shared" ca="1" si="2424"/>
        <v>8275.7591922187385</v>
      </c>
      <c r="CQ242" s="299">
        <f t="shared" ca="1" si="2424"/>
        <v>0</v>
      </c>
      <c r="CR242" s="299">
        <f t="shared" ca="1" si="2424"/>
        <v>0</v>
      </c>
      <c r="CS242" s="299">
        <f t="shared" ca="1" si="2424"/>
        <v>0</v>
      </c>
      <c r="CT242" s="299">
        <f t="shared" ca="1" si="2424"/>
        <v>0</v>
      </c>
      <c r="CU242" s="299">
        <f t="shared" ca="1" si="2424"/>
        <v>0</v>
      </c>
      <c r="CV242" s="299">
        <f t="shared" ca="1" si="2424"/>
        <v>0</v>
      </c>
      <c r="CW242" s="299">
        <f t="shared" ca="1" si="2424"/>
        <v>0</v>
      </c>
      <c r="CX242" s="299">
        <f t="shared" ca="1" si="2424"/>
        <v>0</v>
      </c>
      <c r="CY242" s="299">
        <f t="shared" ca="1" si="2424"/>
        <v>0</v>
      </c>
      <c r="CZ242" s="299">
        <f t="shared" ref="CZ242:EE242" ca="1" si="2425">MAX(CZ205,0)*CZ$235</f>
        <v>0</v>
      </c>
      <c r="DA242" s="299">
        <f t="shared" ca="1" si="2425"/>
        <v>0</v>
      </c>
      <c r="DB242" s="299">
        <f t="shared" ca="1" si="2425"/>
        <v>0</v>
      </c>
      <c r="DC242" s="299">
        <f t="shared" ca="1" si="2425"/>
        <v>0</v>
      </c>
      <c r="DD242" s="299">
        <f t="shared" ca="1" si="2425"/>
        <v>0</v>
      </c>
      <c r="DE242" s="299">
        <f t="shared" ca="1" si="2425"/>
        <v>0</v>
      </c>
      <c r="DF242" s="299">
        <f t="shared" ca="1" si="2425"/>
        <v>0</v>
      </c>
      <c r="DG242" s="299">
        <f t="shared" ca="1" si="2425"/>
        <v>0</v>
      </c>
      <c r="DH242" s="299">
        <f t="shared" ca="1" si="2425"/>
        <v>0</v>
      </c>
      <c r="DI242" s="299">
        <f t="shared" ca="1" si="2425"/>
        <v>0</v>
      </c>
      <c r="DJ242" s="299">
        <f t="shared" ca="1" si="2425"/>
        <v>0</v>
      </c>
      <c r="DK242" s="299">
        <f t="shared" ca="1" si="2425"/>
        <v>0</v>
      </c>
      <c r="DL242" s="299">
        <f t="shared" ca="1" si="2425"/>
        <v>0</v>
      </c>
      <c r="DM242" s="299">
        <f t="shared" ca="1" si="2425"/>
        <v>0</v>
      </c>
      <c r="DN242" s="299">
        <f t="shared" ca="1" si="2425"/>
        <v>0</v>
      </c>
      <c r="DO242" s="299">
        <f t="shared" ca="1" si="2425"/>
        <v>0</v>
      </c>
      <c r="DP242" s="299">
        <f t="shared" ca="1" si="2425"/>
        <v>0</v>
      </c>
      <c r="DQ242" s="299">
        <f t="shared" ca="1" si="2425"/>
        <v>0</v>
      </c>
      <c r="DR242" s="299">
        <f t="shared" ca="1" si="2425"/>
        <v>0</v>
      </c>
      <c r="DS242" s="299">
        <f t="shared" ca="1" si="2425"/>
        <v>0</v>
      </c>
      <c r="DT242" s="299">
        <f t="shared" ca="1" si="2425"/>
        <v>0</v>
      </c>
      <c r="DU242" s="299">
        <f t="shared" ca="1" si="2425"/>
        <v>0</v>
      </c>
      <c r="DV242" s="299">
        <f t="shared" ca="1" si="2425"/>
        <v>0</v>
      </c>
      <c r="DW242" s="299">
        <f t="shared" ca="1" si="2425"/>
        <v>0</v>
      </c>
      <c r="DX242" s="299">
        <f t="shared" ca="1" si="2425"/>
        <v>0</v>
      </c>
      <c r="DY242" s="299">
        <f t="shared" ca="1" si="2425"/>
        <v>0</v>
      </c>
      <c r="DZ242" s="299">
        <f t="shared" ca="1" si="2425"/>
        <v>0</v>
      </c>
      <c r="EA242" s="299">
        <f t="shared" ca="1" si="2425"/>
        <v>0</v>
      </c>
      <c r="EB242" s="299">
        <f t="shared" ca="1" si="2425"/>
        <v>0</v>
      </c>
      <c r="EC242" s="299">
        <f t="shared" ca="1" si="2425"/>
        <v>0</v>
      </c>
      <c r="ED242" s="299">
        <f t="shared" ca="1" si="2425"/>
        <v>0</v>
      </c>
      <c r="EE242" s="299">
        <f t="shared" ca="1" si="2425"/>
        <v>0</v>
      </c>
      <c r="EF242" s="299">
        <f t="shared" ref="EF242:EP242" ca="1" si="2426">MAX(EF205,0)*EF$235</f>
        <v>0</v>
      </c>
      <c r="EG242" s="299">
        <f t="shared" ca="1" si="2426"/>
        <v>0</v>
      </c>
      <c r="EH242" s="299">
        <f t="shared" ca="1" si="2426"/>
        <v>0</v>
      </c>
      <c r="EI242" s="299">
        <f t="shared" ca="1" si="2426"/>
        <v>0</v>
      </c>
      <c r="EJ242" s="299">
        <f t="shared" ca="1" si="2426"/>
        <v>0</v>
      </c>
      <c r="EK242" s="299">
        <f t="shared" ca="1" si="2426"/>
        <v>0</v>
      </c>
      <c r="EL242" s="299">
        <f t="shared" ca="1" si="2426"/>
        <v>0</v>
      </c>
      <c r="EM242" s="299">
        <f t="shared" ca="1" si="2426"/>
        <v>0</v>
      </c>
      <c r="EN242" s="299">
        <f t="shared" ca="1" si="2426"/>
        <v>0</v>
      </c>
      <c r="EO242" s="299">
        <f t="shared" ca="1" si="2426"/>
        <v>0</v>
      </c>
      <c r="EP242" s="299">
        <f t="shared" ca="1" si="2426"/>
        <v>0</v>
      </c>
      <c r="EQ242" s="299"/>
      <c r="ER242" s="299"/>
      <c r="ES242" s="299"/>
      <c r="ET242" s="299"/>
      <c r="EU242" s="299"/>
      <c r="EV242" s="299"/>
      <c r="EW242" s="299"/>
      <c r="EX242" s="299"/>
      <c r="EY242" s="299"/>
      <c r="EZ242" s="299"/>
      <c r="FA242" s="299"/>
      <c r="FB242" s="299"/>
      <c r="FC242" s="299"/>
      <c r="FD242" s="299"/>
      <c r="FE242" s="299"/>
      <c r="FF242" s="299"/>
      <c r="FG242" s="299"/>
      <c r="FH242" s="299"/>
      <c r="FI242" s="299"/>
      <c r="FJ242" s="299"/>
    </row>
    <row r="243" spans="1:166" s="43" customFormat="1" ht="14.1" customHeight="1">
      <c r="A243" s="38"/>
      <c r="B243" s="38" t="s">
        <v>394</v>
      </c>
      <c r="C243" s="348"/>
      <c r="D243" s="39" t="s">
        <v>97</v>
      </c>
      <c r="E243" s="299">
        <f ca="1">SUM(G243:ET243)</f>
        <v>13473.020450163989</v>
      </c>
      <c r="F243" s="299"/>
      <c r="G243" s="299"/>
      <c r="H243" s="299">
        <f ca="1">MAX(0,MIN(H242*10%/1.1,H179*50%-SUM($G208:G208)))*(H$4&lt;=운영종료분기)</f>
        <v>0</v>
      </c>
      <c r="I243" s="299">
        <f ca="1">MAX(0,MIN(I242*10%/1.1,I179*50%-SUM($G208:H208)))*(I$4&lt;=운영종료분기)</f>
        <v>0</v>
      </c>
      <c r="J243" s="299">
        <f ca="1">MAX(0,MIN(J242*10%/1.1,J179*50%-SUM($G208:I208)))*(J$4&lt;=운영종료분기)</f>
        <v>0</v>
      </c>
      <c r="K243" s="299">
        <f ca="1">MAX(0,MIN(K242*10%/1.1,K179*50%-SUM($G208:J208)))*(K$4&lt;=운영종료분기)</f>
        <v>0</v>
      </c>
      <c r="L243" s="299">
        <f ca="1">MAX(0,MIN(L242*10%/1.1,L179*50%-SUM($G208:K208)))*(L$4&lt;=운영종료분기)</f>
        <v>0</v>
      </c>
      <c r="M243" s="299">
        <f ca="1">MAX(0,MIN(M242*10%/1.1,M179*50%-SUM($G208:L208)))*(M$4&lt;=운영종료분기)</f>
        <v>0</v>
      </c>
      <c r="N243" s="299">
        <f ca="1">MAX(0,MIN(N242*10%/1.1,N179*50%-SUM($G208:M208)))*(N$4&lt;=운영종료분기)</f>
        <v>0</v>
      </c>
      <c r="O243" s="299">
        <f ca="1">MAX(0,MIN(O242*10%/1.1,O179*50%-SUM($G208:N208)))*(O$4&lt;=운영종료분기)</f>
        <v>0</v>
      </c>
      <c r="P243" s="299">
        <f ca="1">MAX(0,MIN(P242*10%/1.1,P179*50%-SUM($G208:O208)))*(P$4&lt;=운영종료분기)</f>
        <v>0</v>
      </c>
      <c r="Q243" s="299">
        <f ca="1">MAX(0,MIN(Q242*10%/1.1,Q179*50%-SUM($G208:P208)))*(Q$4&lt;=운영종료분기)</f>
        <v>0</v>
      </c>
      <c r="R243" s="299">
        <f ca="1">MAX(0,MIN(R242*10%/1.1,R179*50%-SUM($G208:Q208)))*(R$4&lt;=운영종료분기)</f>
        <v>0</v>
      </c>
      <c r="S243" s="299">
        <f ca="1">MAX(0,MIN(S242*10%/1.1,S179*50%-SUM($G208:R208)))*(S$4&lt;=운영종료분기)</f>
        <v>0</v>
      </c>
      <c r="T243" s="299">
        <f ca="1">MAX(0,MIN(T242*10%/1.1,T179*50%-SUM($G208:S208)))*(T$4&lt;=운영종료분기)</f>
        <v>0</v>
      </c>
      <c r="U243" s="299">
        <f ca="1">MAX(0,MIN(U242*10%/1.1,U179*50%-SUM($G208:T208)))*(U$4&lt;=운영종료분기)</f>
        <v>0</v>
      </c>
      <c r="V243" s="299">
        <f ca="1">MAX(0,MIN(V242*10%/1.1,V179*50%-SUM($G208:U208)))*(V$4&lt;=운영종료분기)</f>
        <v>100.79353857639867</v>
      </c>
      <c r="W243" s="299">
        <f ca="1">MAX(0,MIN(W242*10%/1.1,W179*50%-SUM($G208:V208)))*(W$4&lt;=운영종료분기)</f>
        <v>0</v>
      </c>
      <c r="X243" s="299">
        <f ca="1">MAX(0,MIN(X242*10%/1.1,X179*50%-SUM($G208:W208)))*(X$4&lt;=운영종료분기)</f>
        <v>0</v>
      </c>
      <c r="Y243" s="299">
        <f ca="1">MAX(0,MIN(Y242*10%/1.1,Y179*50%-SUM($G208:X208)))*(Y$4&lt;=운영종료분기)</f>
        <v>0</v>
      </c>
      <c r="Z243" s="299">
        <f ca="1">MAX(0,MIN(Z242*10%/1.1,Z179*50%-SUM($G208:Y208)))*(Z$4&lt;=운영종료분기)</f>
        <v>246.62290538955102</v>
      </c>
      <c r="AA243" s="299">
        <f ca="1">MAX(0,MIN(AA242*10%/1.1,AA179*50%-SUM($G208:Z208)))*(AA$4&lt;=운영종료분기)</f>
        <v>0</v>
      </c>
      <c r="AB243" s="299">
        <f ca="1">MAX(0,MIN(AB242*10%/1.1,AB179*50%-SUM($G208:AA208)))*(AB$4&lt;=운영종료분기)</f>
        <v>0</v>
      </c>
      <c r="AC243" s="299">
        <f ca="1">MAX(0,MIN(AC242*10%/1.1,AC179*50%-SUM($G208:AB208)))*(AC$4&lt;=운영종료분기)</f>
        <v>0</v>
      </c>
      <c r="AD243" s="299">
        <f ca="1">MAX(0,MIN(AD242*10%/1.1,AD179*50%-SUM($G208:AC208)))*(AD$4&lt;=운영종료분기)</f>
        <v>316.75815437525</v>
      </c>
      <c r="AE243" s="299">
        <f ca="1">MAX(0,MIN(AE242*10%/1.1,AE179*50%-SUM($G208:AD208)))*(AE$4&lt;=운영종료분기)</f>
        <v>0</v>
      </c>
      <c r="AF243" s="299">
        <f ca="1">MAX(0,MIN(AF242*10%/1.1,AF179*50%-SUM($G208:AE208)))*(AF$4&lt;=운영종료분기)</f>
        <v>0</v>
      </c>
      <c r="AG243" s="299">
        <f ca="1">MAX(0,MIN(AG242*10%/1.1,AG179*50%-SUM($G208:AF208)))*(AG$4&lt;=운영종료분기)</f>
        <v>0</v>
      </c>
      <c r="AH243" s="299">
        <f ca="1">MAX(0,MIN(AH242*10%/1.1,AH179*50%-SUM($G208:AG208)))*(AH$4&lt;=운영종료분기)</f>
        <v>334.94838499412458</v>
      </c>
      <c r="AI243" s="299">
        <f ca="1">MAX(0,MIN(AI242*10%/1.1,AI179*50%-SUM($G208:AH208)))*(AI$4&lt;=운영종료분기)</f>
        <v>0</v>
      </c>
      <c r="AJ243" s="299">
        <f ca="1">MAX(0,MIN(AJ242*10%/1.1,AJ179*50%-SUM($G208:AI208)))*(AJ$4&lt;=운영종료분기)</f>
        <v>0</v>
      </c>
      <c r="AK243" s="299">
        <f ca="1">MAX(0,MIN(AK242*10%/1.1,AK179*50%-SUM($G208:AJ208)))*(AK$4&lt;=운영종료분기)</f>
        <v>0</v>
      </c>
      <c r="AL243" s="299">
        <f ca="1">MAX(0,MIN(AL242*10%/1.1,AL179*50%-SUM($G208:AK208)))*(AL$4&lt;=운영종료분기)</f>
        <v>389.92462985138195</v>
      </c>
      <c r="AM243" s="299">
        <f ca="1">MAX(0,MIN(AM242*10%/1.1,AM179*50%-SUM($G208:AL208)))*(AM$4&lt;=운영종료분기)</f>
        <v>0</v>
      </c>
      <c r="AN243" s="299">
        <f ca="1">MAX(0,MIN(AN242*10%/1.1,AN179*50%-SUM($G208:AM208)))*(AN$4&lt;=운영종료분기)</f>
        <v>0</v>
      </c>
      <c r="AO243" s="299">
        <f ca="1">MAX(0,MIN(AO242*10%/1.1,AO179*50%-SUM($G208:AN208)))*(AO$4&lt;=운영종료분기)</f>
        <v>0</v>
      </c>
      <c r="AP243" s="299">
        <f ca="1">MAX(0,MIN(AP242*10%/1.1,AP179*50%-SUM($G208:AO208)))*(AP$4&lt;=운영종료분기)</f>
        <v>463.80665141786659</v>
      </c>
      <c r="AQ243" s="299">
        <f ca="1">MAX(0,MIN(AQ242*10%/1.1,AQ179*50%-SUM($G208:AP208)))*(AQ$4&lt;=운영종료분기)</f>
        <v>0</v>
      </c>
      <c r="AR243" s="299">
        <f ca="1">MAX(0,MIN(AR242*10%/1.1,AR179*50%-SUM($G208:AQ208)))*(AR$4&lt;=운영종료분기)</f>
        <v>0</v>
      </c>
      <c r="AS243" s="299">
        <f ca="1">MAX(0,MIN(AS242*10%/1.1,AS179*50%-SUM($G208:AR208)))*(AS$4&lt;=운영종료분기)</f>
        <v>0</v>
      </c>
      <c r="AT243" s="299">
        <f ca="1">MAX(0,MIN(AT242*10%/1.1,AT179*50%-SUM($G208:AS208)))*(AT$4&lt;=운영종료분기)</f>
        <v>522.9538858753607</v>
      </c>
      <c r="AU243" s="299">
        <f ca="1">MAX(0,MIN(AU242*10%/1.1,AU179*50%-SUM($G208:AT208)))*(AU$4&lt;=운영종료분기)</f>
        <v>0</v>
      </c>
      <c r="AV243" s="299">
        <f ca="1">MAX(0,MIN(AV242*10%/1.1,AV179*50%-SUM($G208:AU208)))*(AV$4&lt;=운영종료분기)</f>
        <v>0</v>
      </c>
      <c r="AW243" s="299">
        <f ca="1">MAX(0,MIN(AW242*10%/1.1,AW179*50%-SUM($G208:AV208)))*(AW$4&lt;=운영종료분기)</f>
        <v>0</v>
      </c>
      <c r="AX243" s="299">
        <f ca="1">MAX(0,MIN(AX242*10%/1.1,AX179*50%-SUM($G208:AW208)))*(AX$4&lt;=운영종료분기)</f>
        <v>582.9040847125334</v>
      </c>
      <c r="AY243" s="299">
        <f ca="1">MAX(0,MIN(AY242*10%/1.1,AY179*50%-SUM($G208:AX208)))*(AY$4&lt;=운영종료분기)</f>
        <v>0</v>
      </c>
      <c r="AZ243" s="299">
        <f ca="1">MAX(0,MIN(AZ242*10%/1.1,AZ179*50%-SUM($G208:AY208)))*(AZ$4&lt;=운영종료분기)</f>
        <v>0</v>
      </c>
      <c r="BA243" s="299">
        <f ca="1">MAX(0,MIN(BA242*10%/1.1,BA179*50%-SUM($G208:AZ208)))*(BA$4&lt;=운영종료분기)</f>
        <v>0</v>
      </c>
      <c r="BB243" s="299">
        <f ca="1">MAX(0,MIN(BB242*10%/1.1,BB179*50%-SUM($G208:BA208)))*(BB$4&lt;=운영종료분기)</f>
        <v>658.74087418844965</v>
      </c>
      <c r="BC243" s="299">
        <f ca="1">MAX(0,MIN(BC242*10%/1.1,BC179*50%-SUM($G208:BB208)))*(BC$4&lt;=운영종료분기)</f>
        <v>0</v>
      </c>
      <c r="BD243" s="299">
        <f ca="1">MAX(0,MIN(BD242*10%/1.1,BD179*50%-SUM($G208:BC208)))*(BD$4&lt;=운영종료분기)</f>
        <v>0</v>
      </c>
      <c r="BE243" s="299">
        <f ca="1">MAX(0,MIN(BE242*10%/1.1,BE179*50%-SUM($G208:BD208)))*(BE$4&lt;=운영종료분기)</f>
        <v>0</v>
      </c>
      <c r="BF243" s="299">
        <f ca="1">MAX(0,MIN(BF242*10%/1.1,BF179*50%-SUM($G208:BE208)))*(BF$4&lt;=운영종료분기)</f>
        <v>732.22241788009671</v>
      </c>
      <c r="BG243" s="299">
        <f ca="1">MAX(0,MIN(BG242*10%/1.1,BG179*50%-SUM($G208:BF208)))*(BG$4&lt;=운영종료분기)</f>
        <v>0</v>
      </c>
      <c r="BH243" s="299">
        <f ca="1">MAX(0,MIN(BH242*10%/1.1,BH179*50%-SUM($G208:BG208)))*(BH$4&lt;=운영종료분기)</f>
        <v>0</v>
      </c>
      <c r="BI243" s="299">
        <f ca="1">MAX(0,MIN(BI242*10%/1.1,BI179*50%-SUM($G208:BH208)))*(BI$4&lt;=운영종료분기)</f>
        <v>0</v>
      </c>
      <c r="BJ243" s="299">
        <f ca="1">MAX(0,MIN(BJ242*10%/1.1,BJ179*50%-SUM($G208:BI208)))*(BJ$4&lt;=운영종료분기)</f>
        <v>803.35269511545437</v>
      </c>
      <c r="BK243" s="299">
        <f ca="1">MAX(0,MIN(BK242*10%/1.1,BK179*50%-SUM($G208:BJ208)))*(BK$4&lt;=운영종료분기)</f>
        <v>0</v>
      </c>
      <c r="BL243" s="299">
        <f ca="1">MAX(0,MIN(BL242*10%/1.1,BL179*50%-SUM($G208:BK208)))*(BL$4&lt;=운영종료분기)</f>
        <v>0</v>
      </c>
      <c r="BM243" s="299">
        <f ca="1">MAX(0,MIN(BM242*10%/1.1,BM179*50%-SUM($G208:BL208)))*(BM$4&lt;=운영종료분기)</f>
        <v>0</v>
      </c>
      <c r="BN243" s="299">
        <f ca="1">MAX(0,MIN(BN242*10%/1.1,BN179*50%-SUM($G208:BM208)))*(BN$4&lt;=운영종료분기)</f>
        <v>872.13575273805088</v>
      </c>
      <c r="BO243" s="299">
        <f ca="1">MAX(0,MIN(BO242*10%/1.1,BO179*50%-SUM($G208:BN208)))*(BO$4&lt;=운영종료분기)</f>
        <v>0</v>
      </c>
      <c r="BP243" s="299">
        <f ca="1">MAX(0,MIN(BP242*10%/1.1,BP179*50%-SUM($G208:BO208)))*(BP$4&lt;=운영종료분기)</f>
        <v>0</v>
      </c>
      <c r="BQ243" s="299">
        <f ca="1">MAX(0,MIN(BQ242*10%/1.1,BQ179*50%-SUM($G208:BP208)))*(BQ$4&lt;=운영종료분기)</f>
        <v>0</v>
      </c>
      <c r="BR243" s="299">
        <f ca="1">MAX(0,MIN(BR242*10%/1.1,BR179*50%-SUM($G208:BQ208)))*(BR$4&lt;=운영종료분기)</f>
        <v>938.57570627620316</v>
      </c>
      <c r="BS243" s="299">
        <f ca="1">MAX(0,MIN(BS242*10%/1.1,BS179*50%-SUM($G208:BR208)))*(BS$4&lt;=운영종료분기)</f>
        <v>0</v>
      </c>
      <c r="BT243" s="299">
        <f ca="1">MAX(0,MIN(BT242*10%/1.1,BT179*50%-SUM($G208:BS208)))*(BT$4&lt;=운영종료분기)</f>
        <v>0</v>
      </c>
      <c r="BU243" s="299">
        <f ca="1">MAX(0,MIN(BU242*10%/1.1,BU179*50%-SUM($G208:BT208)))*(BU$4&lt;=운영종료분기)</f>
        <v>0</v>
      </c>
      <c r="BV243" s="299">
        <f ca="1">MAX(0,MIN(BV242*10%/1.1,BV179*50%-SUM($G208:BU208)))*(BV$4&lt;=운영종료분기)</f>
        <v>1002.6767411329346</v>
      </c>
      <c r="BW243" s="299">
        <f ca="1">MAX(0,MIN(BW242*10%/1.1,BW179*50%-SUM($G208:BV208)))*(BW$4&lt;=운영종료분기)</f>
        <v>0</v>
      </c>
      <c r="BX243" s="299">
        <f ca="1">MAX(0,MIN(BX242*10%/1.1,BX179*50%-SUM($G208:BW208)))*(BX$4&lt;=운영종료분기)</f>
        <v>0</v>
      </c>
      <c r="BY243" s="299">
        <f ca="1">MAX(0,MIN(BY242*10%/1.1,BY179*50%-SUM($G208:BX208)))*(BY$4&lt;=운영종료분기)</f>
        <v>0</v>
      </c>
      <c r="BZ243" s="299">
        <f ca="1">MAX(0,MIN(BZ242*10%/1.1,BZ179*50%-SUM($G208:BY208)))*(BZ$4&lt;=운영종료분기)</f>
        <v>1064.4431137969311</v>
      </c>
      <c r="CA243" s="299">
        <f ca="1">MAX(0,MIN(CA242*10%/1.1,CA179*50%-SUM($G208:BZ208)))*(CA$4&lt;=운영종료분기)</f>
        <v>0</v>
      </c>
      <c r="CB243" s="299">
        <f ca="1">MAX(0,MIN(CB242*10%/1.1,CB179*50%-SUM($G208:CA208)))*(CB$4&lt;=운영종료분기)</f>
        <v>0</v>
      </c>
      <c r="CC243" s="299">
        <f ca="1">MAX(0,MIN(CC242*10%/1.1,CC179*50%-SUM($G208:CB208)))*(CC$4&lt;=운영종료분기)</f>
        <v>0</v>
      </c>
      <c r="CD243" s="299">
        <f ca="1">MAX(0,MIN(CD242*10%/1.1,CD179*50%-SUM($G208:CC208)))*(CD$4&lt;=운영종료분기)</f>
        <v>1123.8791530749179</v>
      </c>
      <c r="CE243" s="299">
        <f ca="1">MAX(0,MIN(CE242*10%/1.1,CE179*50%-SUM($G208:CD208)))*(CE$4&lt;=운영종료분기)</f>
        <v>0</v>
      </c>
      <c r="CF243" s="299">
        <f ca="1">MAX(0,MIN(CF242*10%/1.1,CF179*50%-SUM($G208:CE208)))*(CF$4&lt;=운영종료분기)</f>
        <v>0</v>
      </c>
      <c r="CG243" s="299">
        <f ca="1">MAX(0,MIN(CG242*10%/1.1,CG179*50%-SUM($G208:CF208)))*(CG$4&lt;=운영종료분기)</f>
        <v>0</v>
      </c>
      <c r="CH243" s="299">
        <f ca="1">MAX(0,MIN(CH242*10%/1.1,CH179*50%-SUM($G208:CG208)))*(CH$4&lt;=운영종료분기)</f>
        <v>1180.3277538884583</v>
      </c>
      <c r="CI243" s="299">
        <f ca="1">MAX(0,MIN(CI242*10%/1.1,CI179*50%-SUM($G208:CH208)))*(CI$4&lt;=운영종료분기)</f>
        <v>0</v>
      </c>
      <c r="CJ243" s="299">
        <f ca="1">MAX(0,MIN(CJ242*10%/1.1,CJ179*50%-SUM($G208:CI208)))*(CJ$4&lt;=운영종료분기)</f>
        <v>0</v>
      </c>
      <c r="CK243" s="299">
        <f ca="1">MAX(0,MIN(CK242*10%/1.1,CK179*50%-SUM($G208:CJ208)))*(CK$4&lt;=운영종료분기)</f>
        <v>0</v>
      </c>
      <c r="CL243" s="299">
        <f ca="1">MAX(0,MIN(CL242*10%/1.1,CL179*50%-SUM($G208:CK208)))*(CL$4&lt;=운영종료분기)</f>
        <v>1385.6122621328673</v>
      </c>
      <c r="CM243" s="299">
        <f ca="1">MAX(0,MIN(CM242*10%/1.1,CM179*50%-SUM($G208:CL208)))*(CM$4&lt;=운영종료분기)</f>
        <v>0</v>
      </c>
      <c r="CN243" s="299">
        <f ca="1">MAX(0,MIN(CN242*10%/1.1,CN179*50%-SUM($G208:CM208)))*(CN$4&lt;=운영종료분기)</f>
        <v>0</v>
      </c>
      <c r="CO243" s="299">
        <f ca="1">MAX(0,MIN(CO242*10%/1.1,CO179*50%-SUM($G208:CN208)))*(CO$4&lt;=운영종료분기)</f>
        <v>0</v>
      </c>
      <c r="CP243" s="299">
        <f ca="1">MAX(0,MIN(CP242*10%/1.1,CP179*50%-SUM($G208:CO208)))*(CP$4&lt;=운영종료분기)</f>
        <v>752.34174474715803</v>
      </c>
      <c r="CQ243" s="299">
        <f ca="1">MAX(0,MIN(CQ242*10%/1.1,CQ179*50%-SUM($G208:CP208)))*(CQ$4&lt;=운영종료분기)</f>
        <v>0</v>
      </c>
      <c r="CR243" s="299">
        <f ca="1">MAX(0,MIN(CR242*10%/1.1,CR179*50%-SUM($G208:CQ208)))*(CR$4&lt;=운영종료분기)</f>
        <v>0</v>
      </c>
      <c r="CS243" s="299">
        <f ca="1">MAX(0,MIN(CS242*10%/1.1,CS179*50%-SUM($G208:CR208)))*(CS$4&lt;=운영종료분기)</f>
        <v>0</v>
      </c>
      <c r="CT243" s="299">
        <f ca="1">MAX(0,MIN(CT242*10%/1.1,CT179*50%-SUM($G208:CS208)))*(CT$4&lt;=운영종료분기)</f>
        <v>0</v>
      </c>
      <c r="CU243" s="299">
        <f ca="1">MAX(0,MIN(CU242*10%/1.1,CU179*50%-SUM($G208:CT208)))*(CU$4&lt;=운영종료분기)</f>
        <v>0</v>
      </c>
      <c r="CV243" s="299">
        <f ca="1">MAX(0,MIN(CV242*10%/1.1,CV179*50%-SUM($G208:CU208)))*(CV$4&lt;=운영종료분기)</f>
        <v>0</v>
      </c>
      <c r="CW243" s="299">
        <f ca="1">MAX(0,MIN(CW242*10%/1.1,CW179*50%-SUM($G208:CV208)))*(CW$4&lt;=운영종료분기)</f>
        <v>0</v>
      </c>
      <c r="CX243" s="299">
        <f ca="1">MAX(0,MIN(CX242*10%/1.1,CX179*50%-SUM($G208:CW208)))*(CX$4&lt;=운영종료분기)</f>
        <v>0</v>
      </c>
      <c r="CY243" s="299">
        <f ca="1">MAX(0,MIN(CY242*10%/1.1,CY179*50%-SUM($G208:CX208)))*(CY$4&lt;=운영종료분기)</f>
        <v>0</v>
      </c>
      <c r="CZ243" s="299">
        <f ca="1">MAX(0,MIN(CZ242*10%/1.1,CZ179*50%-SUM($G208:CY208)))*(CZ$4&lt;=운영종료분기)</f>
        <v>0</v>
      </c>
      <c r="DA243" s="299">
        <f ca="1">MAX(0,MIN(DA242*10%/1.1,DA179*50%-SUM($G208:CZ208)))*(DA$4&lt;=운영종료분기)</f>
        <v>0</v>
      </c>
      <c r="DB243" s="299">
        <f ca="1">MAX(0,MIN(DB242*10%/1.1,DB179*50%-SUM($G208:DA208)))*(DB$4&lt;=운영종료분기)</f>
        <v>0</v>
      </c>
      <c r="DC243" s="299">
        <f ca="1">MAX(0,MIN(DC242*10%/1.1,DC179*50%-SUM($G208:DB208)))*(DC$4&lt;=운영종료분기)</f>
        <v>0</v>
      </c>
      <c r="DD243" s="299">
        <f ca="1">MAX(0,MIN(DD242*10%/1.1,DD179*50%-SUM($G208:DC208)))*(DD$4&lt;=운영종료분기)</f>
        <v>0</v>
      </c>
      <c r="DE243" s="299">
        <f ca="1">MAX(0,MIN(DE242*10%/1.1,DE179*50%-SUM($G208:DD208)))*(DE$4&lt;=운영종료분기)</f>
        <v>0</v>
      </c>
      <c r="DF243" s="299">
        <f ca="1">MAX(0,MIN(DF242*10%/1.1,DF179*50%-SUM($G208:DE208)))*(DF$4&lt;=운영종료분기)</f>
        <v>0</v>
      </c>
      <c r="DG243" s="299">
        <f ca="1">MAX(0,MIN(DG242*10%/1.1,DG179*50%-SUM($G208:DF208)))*(DG$4&lt;=운영종료분기)</f>
        <v>0</v>
      </c>
      <c r="DH243" s="299">
        <f ca="1">MAX(0,MIN(DH242*10%/1.1,DH179*50%-SUM($G208:DG208)))*(DH$4&lt;=운영종료분기)</f>
        <v>0</v>
      </c>
      <c r="DI243" s="299">
        <f ca="1">MAX(0,MIN(DI242*10%/1.1,DI179*50%-SUM($G208:DH208)))*(DI$4&lt;=운영종료분기)</f>
        <v>0</v>
      </c>
      <c r="DJ243" s="299">
        <f ca="1">MAX(0,MIN(DJ242*10%/1.1,DJ179*50%-SUM($G208:DI208)))*(DJ$4&lt;=운영종료분기)</f>
        <v>0</v>
      </c>
      <c r="DK243" s="299">
        <f ca="1">MAX(0,MIN(DK242*10%/1.1,DK179*50%-SUM($G208:DJ208)))*(DK$4&lt;=운영종료분기)</f>
        <v>0</v>
      </c>
      <c r="DL243" s="299">
        <f ca="1">MAX(0,MIN(DL242*10%/1.1,DL179*50%-SUM($G208:DK208)))*(DL$4&lt;=운영종료분기)</f>
        <v>0</v>
      </c>
      <c r="DM243" s="299">
        <f ca="1">MAX(0,MIN(DM242*10%/1.1,DM179*50%-SUM($G208:DL208)))*(DM$4&lt;=운영종료분기)</f>
        <v>0</v>
      </c>
      <c r="DN243" s="299">
        <f ca="1">MAX(0,MIN(DN242*10%/1.1,DN179*50%-SUM($G208:DM208)))*(DN$4&lt;=운영종료분기)</f>
        <v>0</v>
      </c>
      <c r="DO243" s="299">
        <f ca="1">MAX(0,MIN(DO242*10%/1.1,DO179*50%-SUM($G208:DN208)))*(DO$4&lt;=운영종료분기)</f>
        <v>0</v>
      </c>
      <c r="DP243" s="299">
        <f ca="1">MAX(0,MIN(DP242*10%/1.1,DP179*50%-SUM($G208:DO208)))*(DP$4&lt;=운영종료분기)</f>
        <v>0</v>
      </c>
      <c r="DQ243" s="299">
        <f ca="1">MAX(0,MIN(DQ242*10%/1.1,DQ179*50%-SUM($G208:DP208)))*(DQ$4&lt;=운영종료분기)</f>
        <v>0</v>
      </c>
      <c r="DR243" s="299">
        <f ca="1">MAX(0,MIN(DR242*10%/1.1,DR179*50%-SUM($G208:DQ208)))*(DR$4&lt;=운영종료분기)</f>
        <v>0</v>
      </c>
      <c r="DS243" s="299">
        <f ca="1">MAX(0,MIN(DS242*10%/1.1,DS179*50%-SUM($G208:DR208)))*(DS$4&lt;=운영종료분기)</f>
        <v>0</v>
      </c>
      <c r="DT243" s="299">
        <f ca="1">MAX(0,MIN(DT242*10%/1.1,DT179*50%-SUM($G208:DS208)))*(DT$4&lt;=운영종료분기)</f>
        <v>0</v>
      </c>
      <c r="DU243" s="299">
        <f ca="1">MAX(0,MIN(DU242*10%/1.1,DU179*50%-SUM($G208:DT208)))*(DU$4&lt;=운영종료분기)</f>
        <v>0</v>
      </c>
      <c r="DV243" s="299">
        <f ca="1">MAX(0,MIN(DV242*10%/1.1,DV179*50%-SUM($G208:DU208)))*(DV$4&lt;=운영종료분기)</f>
        <v>0</v>
      </c>
      <c r="DW243" s="299">
        <f ca="1">MAX(0,MIN(DW242*10%/1.1,DW179*50%-SUM($G208:DV208)))*(DW$4&lt;=운영종료분기)</f>
        <v>0</v>
      </c>
      <c r="DX243" s="299">
        <f ca="1">MAX(0,MIN(DX242*10%/1.1,DX179*50%-SUM($G208:DW208)))*(DX$4&lt;=운영종료분기)</f>
        <v>0</v>
      </c>
      <c r="DY243" s="299">
        <f ca="1">MAX(0,MIN(DY242*10%/1.1,DY179*50%-SUM($G208:DX208)))*(DY$4&lt;=운영종료분기)</f>
        <v>0</v>
      </c>
      <c r="DZ243" s="299">
        <f ca="1">MAX(0,MIN(DZ242*10%/1.1,DZ179*50%-SUM($G208:DY208)))*(DZ$4&lt;=운영종료분기)</f>
        <v>0</v>
      </c>
      <c r="EA243" s="299">
        <f ca="1">MAX(0,MIN(EA242*10%/1.1,EA179*50%-SUM($G208:DZ208)))*(EA$4&lt;=운영종료분기)</f>
        <v>0</v>
      </c>
      <c r="EB243" s="299">
        <f ca="1">MAX(0,MIN(EB242*10%/1.1,EB179*50%-SUM($G208:EA208)))*(EB$4&lt;=운영종료분기)</f>
        <v>0</v>
      </c>
      <c r="EC243" s="299">
        <f ca="1">MAX(0,MIN(EC242*10%/1.1,EC179*50%-SUM($G208:EB208)))*(EC$4&lt;=운영종료분기)</f>
        <v>0</v>
      </c>
      <c r="ED243" s="299">
        <f ca="1">MAX(0,MIN(ED242*10%/1.1,ED179*50%-SUM($G208:EC208)))*(ED$4&lt;=운영종료분기)</f>
        <v>0</v>
      </c>
      <c r="EE243" s="299">
        <f ca="1">MAX(0,MIN(EE242*10%/1.1,EE179*50%-SUM($G208:ED208)))*(EE$4&lt;=운영종료분기)</f>
        <v>0</v>
      </c>
      <c r="EF243" s="299">
        <f ca="1">MAX(0,MIN(EF242*10%/1.1,EF179*50%-SUM($G208:EE208)))*(EF$4&lt;=운영종료분기)</f>
        <v>0</v>
      </c>
      <c r="EG243" s="299">
        <f ca="1">MAX(0,MIN(EG242*10%/1.1,EG179*50%-SUM($G208:EF208)))*(EG$4&lt;=운영종료분기)</f>
        <v>0</v>
      </c>
      <c r="EH243" s="299">
        <f ca="1">MAX(0,MIN(EH242*10%/1.1,EH179*50%-SUM($G208:EG208)))*(EH$4&lt;=운영종료분기)</f>
        <v>0</v>
      </c>
      <c r="EI243" s="299">
        <f ca="1">MAX(0,MIN(EI242*10%/1.1,EI179*50%-SUM($G208:EH208)))*(EI$4&lt;=운영종료분기)</f>
        <v>0</v>
      </c>
      <c r="EJ243" s="299">
        <f ca="1">MAX(0,MIN(EJ242*10%/1.1,EJ179*50%-SUM($G208:EI208)))*(EJ$4&lt;=운영종료분기)</f>
        <v>0</v>
      </c>
      <c r="EK243" s="299">
        <f ca="1">MAX(0,MIN(EK242*10%/1.1,EK179*50%-SUM($G208:EJ208)))*(EK$4&lt;=운영종료분기)</f>
        <v>0</v>
      </c>
      <c r="EL243" s="299">
        <f ca="1">MAX(0,MIN(EL242*10%/1.1,EL179*50%-SUM($G208:EK208)))*(EL$4&lt;=운영종료분기)</f>
        <v>0</v>
      </c>
      <c r="EM243" s="299">
        <f ca="1">MAX(0,MIN(EM242*10%/1.1,EM179*50%-SUM($G208:EL208)))*(EM$4&lt;=운영종료분기)</f>
        <v>0</v>
      </c>
      <c r="EN243" s="299">
        <f ca="1">MAX(0,MIN(EN242*10%/1.1,EN179*50%-SUM($G208:EM208)))*(EN$4&lt;=운영종료분기)</f>
        <v>0</v>
      </c>
      <c r="EO243" s="299">
        <f ca="1">MAX(0,MIN(EO242*10%/1.1,EO179*50%-SUM($G208:EN208)))*(EO$4&lt;=운영종료분기)</f>
        <v>0</v>
      </c>
      <c r="EP243" s="299">
        <f ca="1">MAX(0,MIN(EP242*10%/1.1,EP179*50%-SUM($G208:EO208)))*(EP$4&lt;=운영종료분기)</f>
        <v>0</v>
      </c>
      <c r="EQ243" s="299"/>
      <c r="ER243" s="299"/>
      <c r="ES243" s="299"/>
      <c r="ET243" s="299"/>
      <c r="EU243" s="299"/>
      <c r="EV243" s="299"/>
      <c r="EW243" s="299"/>
      <c r="EX243" s="299"/>
      <c r="EY243" s="299"/>
      <c r="EZ243" s="299"/>
      <c r="FA243" s="299"/>
      <c r="FB243" s="299"/>
      <c r="FC243" s="299"/>
      <c r="FD243" s="299"/>
      <c r="FE243" s="299"/>
      <c r="FF243" s="299"/>
      <c r="FG243" s="299"/>
      <c r="FH243" s="299"/>
      <c r="FI243" s="299"/>
      <c r="FJ243" s="299"/>
    </row>
    <row r="244" spans="1:166" s="43" customFormat="1" ht="14.1" customHeight="1">
      <c r="A244" s="38"/>
      <c r="B244" s="133" t="s">
        <v>395</v>
      </c>
      <c r="C244" s="351"/>
      <c r="D244" s="198" t="s">
        <v>97</v>
      </c>
      <c r="E244" s="342">
        <f ca="1">SUM(G244:ET244)</f>
        <v>134730.20450163988</v>
      </c>
      <c r="F244" s="342"/>
      <c r="G244" s="342"/>
      <c r="H244" s="342">
        <f t="shared" ref="H244:J244" ca="1" si="2427">H242-H243</f>
        <v>0</v>
      </c>
      <c r="I244" s="342">
        <f t="shared" ca="1" si="2427"/>
        <v>0</v>
      </c>
      <c r="J244" s="342">
        <f t="shared" ca="1" si="2427"/>
        <v>0</v>
      </c>
      <c r="K244" s="342">
        <f t="shared" ref="K244:BS244" ca="1" si="2428">K242-K243</f>
        <v>0</v>
      </c>
      <c r="L244" s="342">
        <f t="shared" ca="1" si="2428"/>
        <v>0</v>
      </c>
      <c r="M244" s="342">
        <f t="shared" ca="1" si="2428"/>
        <v>0</v>
      </c>
      <c r="N244" s="342">
        <f t="shared" ca="1" si="2428"/>
        <v>0</v>
      </c>
      <c r="O244" s="342">
        <f t="shared" ca="1" si="2428"/>
        <v>0</v>
      </c>
      <c r="P244" s="342">
        <f t="shared" ca="1" si="2428"/>
        <v>0</v>
      </c>
      <c r="Q244" s="342">
        <f t="shared" ca="1" si="2428"/>
        <v>0</v>
      </c>
      <c r="R244" s="342">
        <f t="shared" ca="1" si="2428"/>
        <v>0</v>
      </c>
      <c r="S244" s="342">
        <f t="shared" ca="1" si="2428"/>
        <v>0</v>
      </c>
      <c r="T244" s="342">
        <f t="shared" ca="1" si="2428"/>
        <v>0</v>
      </c>
      <c r="U244" s="342">
        <f t="shared" ca="1" si="2428"/>
        <v>0</v>
      </c>
      <c r="V244" s="342">
        <f t="shared" ca="1" si="2428"/>
        <v>1007.9353857639868</v>
      </c>
      <c r="W244" s="342">
        <f t="shared" ca="1" si="2428"/>
        <v>0</v>
      </c>
      <c r="X244" s="342">
        <f t="shared" ca="1" si="2428"/>
        <v>0</v>
      </c>
      <c r="Y244" s="342">
        <f t="shared" ca="1" si="2428"/>
        <v>0</v>
      </c>
      <c r="Z244" s="342">
        <f t="shared" ca="1" si="2428"/>
        <v>2466.2290538955103</v>
      </c>
      <c r="AA244" s="342">
        <f t="shared" ca="1" si="2428"/>
        <v>0</v>
      </c>
      <c r="AB244" s="342">
        <f t="shared" ca="1" si="2428"/>
        <v>0</v>
      </c>
      <c r="AC244" s="342">
        <f t="shared" ca="1" si="2428"/>
        <v>0</v>
      </c>
      <c r="AD244" s="342">
        <f t="shared" ca="1" si="2428"/>
        <v>3167.5815437525002</v>
      </c>
      <c r="AE244" s="342">
        <f t="shared" ca="1" si="2428"/>
        <v>0</v>
      </c>
      <c r="AF244" s="342">
        <f t="shared" ca="1" si="2428"/>
        <v>0</v>
      </c>
      <c r="AG244" s="342">
        <f t="shared" ca="1" si="2428"/>
        <v>0</v>
      </c>
      <c r="AH244" s="342">
        <f t="shared" ca="1" si="2428"/>
        <v>3349.4838499412463</v>
      </c>
      <c r="AI244" s="342">
        <f t="shared" ca="1" si="2428"/>
        <v>0</v>
      </c>
      <c r="AJ244" s="342">
        <f t="shared" ca="1" si="2428"/>
        <v>0</v>
      </c>
      <c r="AK244" s="342">
        <f t="shared" ca="1" si="2428"/>
        <v>0</v>
      </c>
      <c r="AL244" s="342">
        <f t="shared" ca="1" si="2428"/>
        <v>3899.24629851382</v>
      </c>
      <c r="AM244" s="342">
        <f t="shared" ca="1" si="2428"/>
        <v>0</v>
      </c>
      <c r="AN244" s="342">
        <f t="shared" ca="1" si="2428"/>
        <v>0</v>
      </c>
      <c r="AO244" s="342">
        <f t="shared" ca="1" si="2428"/>
        <v>0</v>
      </c>
      <c r="AP244" s="342">
        <f t="shared" ca="1" si="2428"/>
        <v>4638.0665141786667</v>
      </c>
      <c r="AQ244" s="342">
        <f t="shared" ca="1" si="2428"/>
        <v>0</v>
      </c>
      <c r="AR244" s="342">
        <f t="shared" ca="1" si="2428"/>
        <v>0</v>
      </c>
      <c r="AS244" s="342">
        <f t="shared" ca="1" si="2428"/>
        <v>0</v>
      </c>
      <c r="AT244" s="342">
        <f t="shared" ca="1" si="2428"/>
        <v>5229.5388587536072</v>
      </c>
      <c r="AU244" s="342">
        <f t="shared" ca="1" si="2428"/>
        <v>0</v>
      </c>
      <c r="AV244" s="342">
        <f t="shared" ca="1" si="2428"/>
        <v>0</v>
      </c>
      <c r="AW244" s="342">
        <f t="shared" ca="1" si="2428"/>
        <v>0</v>
      </c>
      <c r="AX244" s="342">
        <f t="shared" ca="1" si="2428"/>
        <v>5829.040847125334</v>
      </c>
      <c r="AY244" s="342">
        <f t="shared" ca="1" si="2428"/>
        <v>0</v>
      </c>
      <c r="AZ244" s="342">
        <f t="shared" ca="1" si="2428"/>
        <v>0</v>
      </c>
      <c r="BA244" s="342">
        <f t="shared" ca="1" si="2428"/>
        <v>0</v>
      </c>
      <c r="BB244" s="342">
        <f t="shared" ca="1" si="2428"/>
        <v>6587.4087418844956</v>
      </c>
      <c r="BC244" s="342">
        <f t="shared" ca="1" si="2428"/>
        <v>0</v>
      </c>
      <c r="BD244" s="342">
        <f t="shared" ca="1" si="2428"/>
        <v>0</v>
      </c>
      <c r="BE244" s="342">
        <f t="shared" ca="1" si="2428"/>
        <v>0</v>
      </c>
      <c r="BF244" s="342">
        <f t="shared" ca="1" si="2428"/>
        <v>7322.2241788009669</v>
      </c>
      <c r="BG244" s="342">
        <f t="shared" ca="1" si="2428"/>
        <v>0</v>
      </c>
      <c r="BH244" s="342">
        <f t="shared" ca="1" si="2428"/>
        <v>0</v>
      </c>
      <c r="BI244" s="342">
        <f t="shared" ca="1" si="2428"/>
        <v>0</v>
      </c>
      <c r="BJ244" s="342">
        <f t="shared" ca="1" si="2428"/>
        <v>8033.5269511545448</v>
      </c>
      <c r="BK244" s="342">
        <f t="shared" ca="1" si="2428"/>
        <v>0</v>
      </c>
      <c r="BL244" s="342">
        <f t="shared" ca="1" si="2428"/>
        <v>0</v>
      </c>
      <c r="BM244" s="342">
        <f t="shared" ca="1" si="2428"/>
        <v>0</v>
      </c>
      <c r="BN244" s="342">
        <f t="shared" ca="1" si="2428"/>
        <v>8721.3575273805091</v>
      </c>
      <c r="BO244" s="342">
        <f t="shared" ca="1" si="2428"/>
        <v>0</v>
      </c>
      <c r="BP244" s="342">
        <f t="shared" ca="1" si="2428"/>
        <v>0</v>
      </c>
      <c r="BQ244" s="342">
        <f t="shared" ca="1" si="2428"/>
        <v>0</v>
      </c>
      <c r="BR244" s="342">
        <f t="shared" ca="1" si="2428"/>
        <v>9385.7570627620335</v>
      </c>
      <c r="BS244" s="342">
        <f t="shared" ca="1" si="2428"/>
        <v>0</v>
      </c>
      <c r="BT244" s="342">
        <f t="shared" ref="BT244:DG244" ca="1" si="2429">BT242-BT243</f>
        <v>0</v>
      </c>
      <c r="BU244" s="342">
        <f t="shared" ca="1" si="2429"/>
        <v>0</v>
      </c>
      <c r="BV244" s="342">
        <f t="shared" ca="1" si="2429"/>
        <v>10026.767411329347</v>
      </c>
      <c r="BW244" s="342">
        <f t="shared" ca="1" si="2429"/>
        <v>0</v>
      </c>
      <c r="BX244" s="342">
        <f t="shared" ca="1" si="2429"/>
        <v>0</v>
      </c>
      <c r="BY244" s="342">
        <f t="shared" ca="1" si="2429"/>
        <v>0</v>
      </c>
      <c r="BZ244" s="342">
        <f t="shared" ca="1" si="2429"/>
        <v>10644.431137969312</v>
      </c>
      <c r="CA244" s="342">
        <f t="shared" ca="1" si="2429"/>
        <v>0</v>
      </c>
      <c r="CB244" s="342">
        <f t="shared" ca="1" si="2429"/>
        <v>0</v>
      </c>
      <c r="CC244" s="342">
        <f t="shared" ca="1" si="2429"/>
        <v>0</v>
      </c>
      <c r="CD244" s="342">
        <f t="shared" ca="1" si="2429"/>
        <v>11238.79153074918</v>
      </c>
      <c r="CE244" s="342">
        <f t="shared" ca="1" si="2429"/>
        <v>0</v>
      </c>
      <c r="CF244" s="342">
        <f t="shared" ca="1" si="2429"/>
        <v>0</v>
      </c>
      <c r="CG244" s="342">
        <f t="shared" ca="1" si="2429"/>
        <v>0</v>
      </c>
      <c r="CH244" s="342">
        <f t="shared" ca="1" si="2429"/>
        <v>11803.277538884584</v>
      </c>
      <c r="CI244" s="342">
        <f t="shared" ca="1" si="2429"/>
        <v>0</v>
      </c>
      <c r="CJ244" s="342">
        <f t="shared" ca="1" si="2429"/>
        <v>0</v>
      </c>
      <c r="CK244" s="342">
        <f t="shared" ca="1" si="2429"/>
        <v>0</v>
      </c>
      <c r="CL244" s="342">
        <f t="shared" ca="1" si="2429"/>
        <v>13856.122621328674</v>
      </c>
      <c r="CM244" s="342">
        <f t="shared" ca="1" si="2429"/>
        <v>0</v>
      </c>
      <c r="CN244" s="342">
        <f t="shared" ca="1" si="2429"/>
        <v>0</v>
      </c>
      <c r="CO244" s="342">
        <f t="shared" ca="1" si="2429"/>
        <v>0</v>
      </c>
      <c r="CP244" s="342">
        <f t="shared" ca="1" si="2429"/>
        <v>7523.4174474715801</v>
      </c>
      <c r="CQ244" s="342">
        <f t="shared" ca="1" si="2429"/>
        <v>0</v>
      </c>
      <c r="CR244" s="342">
        <f t="shared" ca="1" si="2429"/>
        <v>0</v>
      </c>
      <c r="CS244" s="342">
        <f t="shared" ca="1" si="2429"/>
        <v>0</v>
      </c>
      <c r="CT244" s="342">
        <f t="shared" ca="1" si="2429"/>
        <v>0</v>
      </c>
      <c r="CU244" s="342">
        <f t="shared" ca="1" si="2429"/>
        <v>0</v>
      </c>
      <c r="CV244" s="342">
        <f t="shared" ca="1" si="2429"/>
        <v>0</v>
      </c>
      <c r="CW244" s="342">
        <f t="shared" ca="1" si="2429"/>
        <v>0</v>
      </c>
      <c r="CX244" s="342">
        <f t="shared" ca="1" si="2429"/>
        <v>0</v>
      </c>
      <c r="CY244" s="342">
        <f t="shared" ca="1" si="2429"/>
        <v>0</v>
      </c>
      <c r="CZ244" s="342">
        <f t="shared" ca="1" si="2429"/>
        <v>0</v>
      </c>
      <c r="DA244" s="342">
        <f t="shared" ca="1" si="2429"/>
        <v>0</v>
      </c>
      <c r="DB244" s="342">
        <f t="shared" ca="1" si="2429"/>
        <v>0</v>
      </c>
      <c r="DC244" s="342">
        <f t="shared" ca="1" si="2429"/>
        <v>0</v>
      </c>
      <c r="DD244" s="342">
        <f t="shared" ca="1" si="2429"/>
        <v>0</v>
      </c>
      <c r="DE244" s="342">
        <f t="shared" ca="1" si="2429"/>
        <v>0</v>
      </c>
      <c r="DF244" s="342">
        <f t="shared" ca="1" si="2429"/>
        <v>0</v>
      </c>
      <c r="DG244" s="342">
        <f t="shared" ca="1" si="2429"/>
        <v>0</v>
      </c>
      <c r="DH244" s="342">
        <f t="shared" ref="DH244:EP244" ca="1" si="2430">DH242-DH243</f>
        <v>0</v>
      </c>
      <c r="DI244" s="342">
        <f t="shared" ca="1" si="2430"/>
        <v>0</v>
      </c>
      <c r="DJ244" s="342">
        <f t="shared" ca="1" si="2430"/>
        <v>0</v>
      </c>
      <c r="DK244" s="342">
        <f t="shared" ca="1" si="2430"/>
        <v>0</v>
      </c>
      <c r="DL244" s="342">
        <f t="shared" ca="1" si="2430"/>
        <v>0</v>
      </c>
      <c r="DM244" s="342">
        <f t="shared" ca="1" si="2430"/>
        <v>0</v>
      </c>
      <c r="DN244" s="342">
        <f t="shared" ca="1" si="2430"/>
        <v>0</v>
      </c>
      <c r="DO244" s="342">
        <f t="shared" ca="1" si="2430"/>
        <v>0</v>
      </c>
      <c r="DP244" s="342">
        <f t="shared" ca="1" si="2430"/>
        <v>0</v>
      </c>
      <c r="DQ244" s="342">
        <f t="shared" ca="1" si="2430"/>
        <v>0</v>
      </c>
      <c r="DR244" s="342">
        <f t="shared" ca="1" si="2430"/>
        <v>0</v>
      </c>
      <c r="DS244" s="342">
        <f t="shared" ca="1" si="2430"/>
        <v>0</v>
      </c>
      <c r="DT244" s="342">
        <f t="shared" ca="1" si="2430"/>
        <v>0</v>
      </c>
      <c r="DU244" s="342">
        <f t="shared" ca="1" si="2430"/>
        <v>0</v>
      </c>
      <c r="DV244" s="342">
        <f t="shared" ca="1" si="2430"/>
        <v>0</v>
      </c>
      <c r="DW244" s="342">
        <f t="shared" ca="1" si="2430"/>
        <v>0</v>
      </c>
      <c r="DX244" s="342">
        <f t="shared" ca="1" si="2430"/>
        <v>0</v>
      </c>
      <c r="DY244" s="342">
        <f t="shared" ca="1" si="2430"/>
        <v>0</v>
      </c>
      <c r="DZ244" s="342">
        <f t="shared" ca="1" si="2430"/>
        <v>0</v>
      </c>
      <c r="EA244" s="342">
        <f t="shared" ca="1" si="2430"/>
        <v>0</v>
      </c>
      <c r="EB244" s="342">
        <f t="shared" ca="1" si="2430"/>
        <v>0</v>
      </c>
      <c r="EC244" s="342">
        <f t="shared" ca="1" si="2430"/>
        <v>0</v>
      </c>
      <c r="ED244" s="342">
        <f t="shared" ca="1" si="2430"/>
        <v>0</v>
      </c>
      <c r="EE244" s="342">
        <f t="shared" ca="1" si="2430"/>
        <v>0</v>
      </c>
      <c r="EF244" s="342">
        <f t="shared" ca="1" si="2430"/>
        <v>0</v>
      </c>
      <c r="EG244" s="342">
        <f t="shared" ca="1" si="2430"/>
        <v>0</v>
      </c>
      <c r="EH244" s="342">
        <f t="shared" ca="1" si="2430"/>
        <v>0</v>
      </c>
      <c r="EI244" s="342">
        <f t="shared" ca="1" si="2430"/>
        <v>0</v>
      </c>
      <c r="EJ244" s="342">
        <f t="shared" ca="1" si="2430"/>
        <v>0</v>
      </c>
      <c r="EK244" s="342">
        <f t="shared" ca="1" si="2430"/>
        <v>0</v>
      </c>
      <c r="EL244" s="342">
        <f t="shared" ca="1" si="2430"/>
        <v>0</v>
      </c>
      <c r="EM244" s="342">
        <f t="shared" ca="1" si="2430"/>
        <v>0</v>
      </c>
      <c r="EN244" s="342">
        <f t="shared" ca="1" si="2430"/>
        <v>0</v>
      </c>
      <c r="EO244" s="342">
        <f t="shared" ca="1" si="2430"/>
        <v>0</v>
      </c>
      <c r="EP244" s="342">
        <f t="shared" ca="1" si="2430"/>
        <v>0</v>
      </c>
      <c r="EQ244" s="299"/>
      <c r="ER244" s="299"/>
      <c r="ES244" s="299"/>
      <c r="ET244" s="299"/>
      <c r="EU244" s="299"/>
      <c r="EV244" s="299"/>
      <c r="EW244" s="299"/>
      <c r="EX244" s="299"/>
      <c r="EY244" s="299"/>
      <c r="EZ244" s="299"/>
      <c r="FA244" s="299"/>
      <c r="FB244" s="299"/>
      <c r="FC244" s="299"/>
      <c r="FD244" s="299"/>
      <c r="FE244" s="299"/>
      <c r="FF244" s="299"/>
      <c r="FG244" s="299"/>
      <c r="FH244" s="299"/>
      <c r="FI244" s="299"/>
      <c r="FJ244" s="299"/>
    </row>
    <row r="245" spans="1:166" s="43" customFormat="1" ht="14.1" customHeight="1">
      <c r="A245" s="38"/>
      <c r="B245" s="38"/>
      <c r="C245" s="348"/>
      <c r="D245" s="39"/>
      <c r="E245" s="299"/>
      <c r="F245" s="299"/>
      <c r="G245" s="299"/>
      <c r="H245" s="299"/>
      <c r="I245" s="299"/>
      <c r="J245" s="299"/>
      <c r="K245" s="299"/>
      <c r="L245" s="299"/>
      <c r="M245" s="299"/>
      <c r="N245" s="299"/>
      <c r="O245" s="299"/>
      <c r="P245" s="299"/>
      <c r="Q245" s="299"/>
      <c r="R245" s="299"/>
      <c r="S245" s="299"/>
      <c r="T245" s="299"/>
      <c r="U245" s="299"/>
      <c r="V245" s="299"/>
      <c r="W245" s="299"/>
      <c r="X245" s="299"/>
      <c r="Y245" s="299"/>
      <c r="Z245" s="299"/>
      <c r="AA245" s="299"/>
      <c r="AB245" s="299"/>
      <c r="AC245" s="299"/>
      <c r="AD245" s="299"/>
      <c r="AE245" s="299"/>
      <c r="AF245" s="299"/>
      <c r="AG245" s="299"/>
      <c r="AH245" s="299"/>
      <c r="AI245" s="299"/>
      <c r="AJ245" s="299"/>
      <c r="AK245" s="299"/>
      <c r="AL245" s="299"/>
      <c r="AM245" s="299"/>
      <c r="AN245" s="299"/>
      <c r="AO245" s="299"/>
      <c r="AP245" s="299"/>
      <c r="AQ245" s="299"/>
      <c r="AR245" s="299"/>
      <c r="AS245" s="299"/>
      <c r="AT245" s="299"/>
      <c r="AU245" s="299"/>
      <c r="AV245" s="299"/>
      <c r="AW245" s="299"/>
      <c r="AX245" s="299"/>
      <c r="AY245" s="299"/>
      <c r="AZ245" s="299"/>
      <c r="BA245" s="299"/>
      <c r="BB245" s="299"/>
      <c r="BC245" s="299"/>
      <c r="BD245" s="299"/>
      <c r="BE245" s="299"/>
      <c r="BF245" s="299"/>
      <c r="BG245" s="299"/>
      <c r="BH245" s="299"/>
      <c r="BI245" s="299"/>
      <c r="BJ245" s="299"/>
      <c r="BK245" s="299"/>
      <c r="BL245" s="299"/>
      <c r="BM245" s="299"/>
      <c r="BN245" s="299"/>
      <c r="BO245" s="299"/>
      <c r="BP245" s="299"/>
      <c r="BQ245" s="299"/>
      <c r="BR245" s="299"/>
      <c r="BS245" s="299"/>
      <c r="BT245" s="299"/>
      <c r="BU245" s="299"/>
      <c r="BV245" s="299"/>
      <c r="BW245" s="299"/>
      <c r="BX245" s="299"/>
      <c r="BY245" s="299"/>
      <c r="BZ245" s="299"/>
      <c r="CA245" s="299"/>
      <c r="CB245" s="299"/>
      <c r="CC245" s="299"/>
      <c r="CD245" s="299"/>
      <c r="CE245" s="299"/>
      <c r="CF245" s="299"/>
      <c r="CG245" s="299"/>
      <c r="CH245" s="299"/>
      <c r="CI245" s="299"/>
      <c r="CJ245" s="299"/>
      <c r="CK245" s="299"/>
      <c r="CL245" s="299"/>
      <c r="CM245" s="299"/>
      <c r="CN245" s="299"/>
      <c r="CO245" s="299"/>
      <c r="CP245" s="299"/>
      <c r="CQ245" s="299"/>
      <c r="CR245" s="299"/>
      <c r="CS245" s="299"/>
      <c r="CT245" s="299"/>
      <c r="CU245" s="299"/>
      <c r="CV245" s="299"/>
      <c r="CW245" s="299"/>
      <c r="CX245" s="299"/>
      <c r="CY245" s="299"/>
      <c r="CZ245" s="299"/>
      <c r="DA245" s="299"/>
      <c r="DB245" s="299"/>
      <c r="DC245" s="299"/>
      <c r="DD245" s="299"/>
      <c r="DE245" s="299"/>
      <c r="DF245" s="299"/>
      <c r="DG245" s="299"/>
      <c r="DH245" s="299"/>
      <c r="DI245" s="299"/>
      <c r="DJ245" s="299"/>
      <c r="DK245" s="299"/>
      <c r="DL245" s="299"/>
      <c r="DM245" s="299"/>
      <c r="DN245" s="299"/>
      <c r="DO245" s="299"/>
      <c r="DP245" s="299"/>
      <c r="DQ245" s="299"/>
      <c r="DR245" s="299"/>
      <c r="DS245" s="299"/>
      <c r="DT245" s="299"/>
      <c r="DU245" s="299"/>
      <c r="DV245" s="299"/>
      <c r="DW245" s="299"/>
      <c r="DX245" s="299"/>
      <c r="DY245" s="299"/>
      <c r="DZ245" s="299"/>
      <c r="EA245" s="299"/>
      <c r="EB245" s="299"/>
      <c r="EC245" s="299"/>
      <c r="ED245" s="299"/>
      <c r="EE245" s="299"/>
      <c r="EF245" s="299"/>
      <c r="EG245" s="299"/>
      <c r="EH245" s="299"/>
      <c r="EI245" s="299"/>
      <c r="EJ245" s="299"/>
      <c r="EK245" s="299"/>
      <c r="EL245" s="299"/>
      <c r="EM245" s="299"/>
      <c r="EN245" s="299"/>
      <c r="EO245" s="299"/>
      <c r="EP245" s="299"/>
      <c r="EQ245" s="299"/>
      <c r="ER245" s="299"/>
      <c r="ES245" s="299"/>
      <c r="ET245" s="299"/>
      <c r="EU245" s="299"/>
      <c r="EV245" s="299"/>
      <c r="EW245" s="299"/>
      <c r="EX245" s="299"/>
      <c r="EY245" s="299"/>
      <c r="EZ245" s="299"/>
      <c r="FA245" s="299"/>
      <c r="FB245" s="299"/>
      <c r="FC245" s="299"/>
      <c r="FD245" s="299"/>
      <c r="FE245" s="299"/>
      <c r="FF245" s="299"/>
      <c r="FG245" s="299"/>
      <c r="FH245" s="299"/>
      <c r="FI245" s="299"/>
      <c r="FJ245" s="299"/>
    </row>
    <row r="246" spans="1:166" s="43" customFormat="1" ht="14.1" customHeight="1">
      <c r="A246" s="38"/>
      <c r="B246" s="7" t="s">
        <v>396</v>
      </c>
      <c r="C246" s="348"/>
      <c r="D246" s="39"/>
      <c r="E246" s="299"/>
      <c r="F246" s="299"/>
      <c r="G246" s="299"/>
      <c r="H246" s="299"/>
      <c r="I246" s="299"/>
      <c r="J246" s="299"/>
      <c r="K246" s="299"/>
      <c r="L246" s="299"/>
      <c r="M246" s="299"/>
      <c r="N246" s="299"/>
      <c r="O246" s="299"/>
      <c r="P246" s="299"/>
      <c r="Q246" s="299"/>
      <c r="R246" s="299"/>
      <c r="S246" s="299"/>
      <c r="T246" s="299"/>
      <c r="U246" s="299"/>
      <c r="V246" s="299"/>
      <c r="W246" s="299"/>
      <c r="X246" s="299"/>
      <c r="Y246" s="299"/>
      <c r="Z246" s="299"/>
      <c r="AA246" s="299"/>
      <c r="AB246" s="299"/>
      <c r="AC246" s="299"/>
      <c r="AD246" s="299"/>
      <c r="AE246" s="299"/>
      <c r="AF246" s="299"/>
      <c r="AG246" s="299"/>
      <c r="AH246" s="299"/>
      <c r="AI246" s="299"/>
      <c r="AJ246" s="299"/>
      <c r="AK246" s="299"/>
      <c r="AL246" s="299"/>
      <c r="AM246" s="299"/>
      <c r="AN246" s="299"/>
      <c r="AO246" s="299"/>
      <c r="AP246" s="299"/>
      <c r="AQ246" s="299"/>
      <c r="AR246" s="299"/>
      <c r="AS246" s="299"/>
      <c r="AT246" s="299"/>
      <c r="AU246" s="299"/>
      <c r="AV246" s="299"/>
      <c r="AW246" s="299"/>
      <c r="AX246" s="299"/>
      <c r="AY246" s="299"/>
      <c r="AZ246" s="299"/>
      <c r="BA246" s="299"/>
      <c r="BB246" s="299"/>
      <c r="BC246" s="299"/>
      <c r="BD246" s="299"/>
      <c r="BE246" s="299"/>
      <c r="BF246" s="299"/>
      <c r="BG246" s="299"/>
      <c r="BH246" s="299"/>
      <c r="BI246" s="299"/>
      <c r="BJ246" s="299"/>
      <c r="BK246" s="299"/>
      <c r="BL246" s="299"/>
      <c r="BM246" s="299"/>
      <c r="BN246" s="299"/>
      <c r="BO246" s="299"/>
      <c r="BP246" s="299"/>
      <c r="BQ246" s="299"/>
      <c r="BR246" s="299"/>
      <c r="BS246" s="299"/>
      <c r="BT246" s="299"/>
      <c r="BU246" s="299"/>
      <c r="BV246" s="299"/>
      <c r="BW246" s="299"/>
      <c r="BX246" s="299"/>
      <c r="BY246" s="299"/>
      <c r="BZ246" s="299"/>
      <c r="CA246" s="299"/>
      <c r="CB246" s="299"/>
      <c r="CC246" s="299"/>
      <c r="CD246" s="299"/>
      <c r="CE246" s="299"/>
      <c r="CF246" s="299"/>
      <c r="CG246" s="299"/>
      <c r="CH246" s="299"/>
      <c r="CI246" s="299"/>
      <c r="CJ246" s="299"/>
      <c r="CK246" s="299"/>
      <c r="CL246" s="299"/>
      <c r="CM246" s="299"/>
      <c r="CN246" s="299"/>
      <c r="CO246" s="299"/>
      <c r="CP246" s="299"/>
      <c r="CQ246" s="299"/>
      <c r="CR246" s="299"/>
      <c r="CS246" s="299"/>
      <c r="CT246" s="299"/>
      <c r="CU246" s="299"/>
      <c r="CV246" s="299"/>
      <c r="CW246" s="299"/>
      <c r="CX246" s="299"/>
      <c r="CY246" s="299"/>
      <c r="CZ246" s="299"/>
      <c r="DA246" s="299"/>
      <c r="DB246" s="299"/>
      <c r="DC246" s="299"/>
      <c r="DD246" s="299"/>
      <c r="DE246" s="299"/>
      <c r="DF246" s="299"/>
      <c r="DG246" s="299"/>
      <c r="DH246" s="299"/>
      <c r="DI246" s="299"/>
      <c r="DJ246" s="299"/>
      <c r="DK246" s="299"/>
      <c r="DL246" s="299"/>
      <c r="DM246" s="299"/>
      <c r="DN246" s="299"/>
      <c r="DO246" s="299"/>
      <c r="DP246" s="299"/>
      <c r="DQ246" s="299"/>
      <c r="DR246" s="299"/>
      <c r="DS246" s="299"/>
      <c r="DT246" s="299"/>
      <c r="DU246" s="299"/>
      <c r="DV246" s="299"/>
      <c r="DW246" s="299"/>
      <c r="DX246" s="299"/>
      <c r="DY246" s="299"/>
      <c r="DZ246" s="299"/>
      <c r="EA246" s="299"/>
      <c r="EB246" s="299"/>
      <c r="EC246" s="299"/>
      <c r="ED246" s="299"/>
      <c r="EE246" s="299"/>
      <c r="EF246" s="299"/>
      <c r="EG246" s="299"/>
      <c r="EH246" s="299"/>
      <c r="EI246" s="299"/>
      <c r="EJ246" s="299"/>
      <c r="EK246" s="299"/>
      <c r="EL246" s="299"/>
      <c r="EM246" s="299"/>
      <c r="EN246" s="299"/>
      <c r="EO246" s="299"/>
      <c r="EP246" s="299"/>
      <c r="EQ246" s="299"/>
      <c r="ER246" s="299"/>
      <c r="ES246" s="299"/>
      <c r="ET246" s="299"/>
      <c r="EU246" s="299"/>
      <c r="EV246" s="299"/>
      <c r="EW246" s="299"/>
      <c r="EX246" s="299"/>
      <c r="EY246" s="299"/>
      <c r="EZ246" s="299"/>
      <c r="FA246" s="299"/>
      <c r="FB246" s="299"/>
      <c r="FC246" s="299"/>
      <c r="FD246" s="299"/>
      <c r="FE246" s="299"/>
      <c r="FF246" s="299"/>
      <c r="FG246" s="299"/>
      <c r="FH246" s="299"/>
      <c r="FI246" s="299"/>
      <c r="FJ246" s="299"/>
    </row>
    <row r="247" spans="1:166" s="43" customFormat="1" ht="14.1" customHeight="1">
      <c r="A247" s="38"/>
      <c r="B247" s="390" t="s">
        <v>159</v>
      </c>
      <c r="C247" s="398"/>
      <c r="D247" s="399" t="s">
        <v>97</v>
      </c>
      <c r="E247" s="400">
        <f ca="1">SUM(G247:ET247)</f>
        <v>59692.907225876901</v>
      </c>
      <c r="F247" s="401"/>
      <c r="G247" s="401"/>
      <c r="H247" s="401">
        <f t="shared" ref="H247:J247" ca="1" si="2431">MIN(H237,H244)*H233*H235</f>
        <v>0</v>
      </c>
      <c r="I247" s="401">
        <f t="shared" ca="1" si="2431"/>
        <v>0</v>
      </c>
      <c r="J247" s="401">
        <f t="shared" ca="1" si="2431"/>
        <v>0</v>
      </c>
      <c r="K247" s="401">
        <f t="shared" ref="K247:AP247" ca="1" si="2432">MIN(K237,K244)*K233*K235</f>
        <v>0</v>
      </c>
      <c r="L247" s="401">
        <f t="shared" ca="1" si="2432"/>
        <v>0</v>
      </c>
      <c r="M247" s="401">
        <f t="shared" ca="1" si="2432"/>
        <v>0</v>
      </c>
      <c r="N247" s="401">
        <f t="shared" ca="1" si="2432"/>
        <v>0</v>
      </c>
      <c r="O247" s="401">
        <f t="shared" ca="1" si="2432"/>
        <v>0</v>
      </c>
      <c r="P247" s="401">
        <f t="shared" ca="1" si="2432"/>
        <v>0</v>
      </c>
      <c r="Q247" s="401">
        <f t="shared" ca="1" si="2432"/>
        <v>0</v>
      </c>
      <c r="R247" s="401">
        <f ca="1">MIN(R237,R244)*R233*R235</f>
        <v>0</v>
      </c>
      <c r="S247" s="401">
        <f t="shared" ca="1" si="2432"/>
        <v>0</v>
      </c>
      <c r="T247" s="401">
        <f t="shared" ca="1" si="2432"/>
        <v>0</v>
      </c>
      <c r="U247" s="401">
        <f t="shared" ca="1" si="2432"/>
        <v>0</v>
      </c>
      <c r="V247" s="401">
        <f t="shared" ca="1" si="2432"/>
        <v>0</v>
      </c>
      <c r="W247" s="401">
        <f t="shared" ca="1" si="2432"/>
        <v>0</v>
      </c>
      <c r="X247" s="401">
        <f t="shared" ca="1" si="2432"/>
        <v>0</v>
      </c>
      <c r="Y247" s="401">
        <f t="shared" ca="1" si="2432"/>
        <v>0</v>
      </c>
      <c r="Z247" s="401">
        <f t="shared" ca="1" si="2432"/>
        <v>978.82766961520383</v>
      </c>
      <c r="AA247" s="401">
        <f t="shared" ca="1" si="2432"/>
        <v>0</v>
      </c>
      <c r="AB247" s="401">
        <f t="shared" ca="1" si="2432"/>
        <v>0</v>
      </c>
      <c r="AC247" s="401">
        <f t="shared" ca="1" si="2432"/>
        <v>0</v>
      </c>
      <c r="AD247" s="401">
        <f t="shared" ca="1" si="2432"/>
        <v>1740.4923538392354</v>
      </c>
      <c r="AE247" s="401">
        <f t="shared" ca="1" si="2432"/>
        <v>0</v>
      </c>
      <c r="AF247" s="401">
        <f t="shared" ca="1" si="2432"/>
        <v>0</v>
      </c>
      <c r="AG247" s="401">
        <f t="shared" ca="1" si="2432"/>
        <v>0</v>
      </c>
      <c r="AH247" s="401">
        <f t="shared" ca="1" si="2432"/>
        <v>1618.2918752046062</v>
      </c>
      <c r="AI247" s="401">
        <f t="shared" ca="1" si="2432"/>
        <v>0</v>
      </c>
      <c r="AJ247" s="401">
        <f t="shared" ca="1" si="2432"/>
        <v>0</v>
      </c>
      <c r="AK247" s="401">
        <f t="shared" ca="1" si="2432"/>
        <v>0</v>
      </c>
      <c r="AL247" s="401">
        <f t="shared" ca="1" si="2432"/>
        <v>1641.321444809957</v>
      </c>
      <c r="AM247" s="401">
        <f t="shared" ca="1" si="2432"/>
        <v>0</v>
      </c>
      <c r="AN247" s="401">
        <f t="shared" ca="1" si="2432"/>
        <v>0</v>
      </c>
      <c r="AO247" s="401">
        <f t="shared" ca="1" si="2432"/>
        <v>0</v>
      </c>
      <c r="AP247" s="401">
        <f t="shared" ca="1" si="2432"/>
        <v>1855.9714832070149</v>
      </c>
      <c r="AQ247" s="401">
        <f t="shared" ref="AQ247:BV247" ca="1" si="2433">MIN(AQ237,AQ244)*AQ233*AQ235</f>
        <v>0</v>
      </c>
      <c r="AR247" s="401">
        <f t="shared" ca="1" si="2433"/>
        <v>0</v>
      </c>
      <c r="AS247" s="401">
        <f t="shared" ca="1" si="2433"/>
        <v>0</v>
      </c>
      <c r="AT247" s="401">
        <f t="shared" ca="1" si="2433"/>
        <v>2080.6764868372384</v>
      </c>
      <c r="AU247" s="401">
        <f t="shared" ca="1" si="2433"/>
        <v>0</v>
      </c>
      <c r="AV247" s="401">
        <f t="shared" ca="1" si="2433"/>
        <v>0</v>
      </c>
      <c r="AW247" s="401">
        <f t="shared" ca="1" si="2433"/>
        <v>0</v>
      </c>
      <c r="AX247" s="401">
        <f t="shared" ca="1" si="2433"/>
        <v>2154.0998118206494</v>
      </c>
      <c r="AY247" s="401">
        <f t="shared" ca="1" si="2433"/>
        <v>0</v>
      </c>
      <c r="AZ247" s="401">
        <f t="shared" ca="1" si="2433"/>
        <v>0</v>
      </c>
      <c r="BA247" s="401">
        <f t="shared" ca="1" si="2433"/>
        <v>0</v>
      </c>
      <c r="BB247" s="401">
        <f t="shared" ca="1" si="2433"/>
        <v>2409.4885084887446</v>
      </c>
      <c r="BC247" s="401">
        <f t="shared" ca="1" si="2433"/>
        <v>0</v>
      </c>
      <c r="BD247" s="401">
        <f t="shared" ca="1" si="2433"/>
        <v>0</v>
      </c>
      <c r="BE247" s="401">
        <f t="shared" ca="1" si="2433"/>
        <v>0</v>
      </c>
      <c r="BF247" s="401">
        <f t="shared" ca="1" si="2433"/>
        <v>2664.376711289995</v>
      </c>
      <c r="BG247" s="401">
        <f t="shared" ca="1" si="2433"/>
        <v>0</v>
      </c>
      <c r="BH247" s="401">
        <f t="shared" ca="1" si="2433"/>
        <v>0</v>
      </c>
      <c r="BI247" s="401">
        <f t="shared" ca="1" si="2433"/>
        <v>0</v>
      </c>
      <c r="BJ247" s="401">
        <f t="shared" ca="1" si="2433"/>
        <v>2918.7559031436358</v>
      </c>
      <c r="BK247" s="401">
        <f t="shared" ca="1" si="2433"/>
        <v>0</v>
      </c>
      <c r="BL247" s="401">
        <f t="shared" ca="1" si="2433"/>
        <v>0</v>
      </c>
      <c r="BM247" s="401">
        <f t="shared" ca="1" si="2433"/>
        <v>0</v>
      </c>
      <c r="BN247" s="401">
        <f t="shared" ca="1" si="2433"/>
        <v>3172.6174190192742</v>
      </c>
      <c r="BO247" s="401">
        <f t="shared" ca="1" si="2433"/>
        <v>0</v>
      </c>
      <c r="BP247" s="401">
        <f t="shared" ca="1" si="2433"/>
        <v>0</v>
      </c>
      <c r="BQ247" s="401">
        <f t="shared" ca="1" si="2433"/>
        <v>0</v>
      </c>
      <c r="BR247" s="401">
        <f t="shared" ca="1" si="2433"/>
        <v>3425.9524433137194</v>
      </c>
      <c r="BS247" s="401">
        <f t="shared" ca="1" si="2433"/>
        <v>0</v>
      </c>
      <c r="BT247" s="401">
        <f t="shared" ca="1" si="2433"/>
        <v>0</v>
      </c>
      <c r="BU247" s="401">
        <f t="shared" ca="1" si="2433"/>
        <v>0</v>
      </c>
      <c r="BV247" s="401">
        <f t="shared" ca="1" si="2433"/>
        <v>3678.7520071804529</v>
      </c>
      <c r="BW247" s="401">
        <f t="shared" ref="BW247:DB247" ca="1" si="2434">MIN(BW237,BW244)*BW233*BW235</f>
        <v>0</v>
      </c>
      <c r="BX247" s="401">
        <f t="shared" ca="1" si="2434"/>
        <v>0</v>
      </c>
      <c r="BY247" s="401">
        <f t="shared" ca="1" si="2434"/>
        <v>0</v>
      </c>
      <c r="BZ247" s="401">
        <f t="shared" ca="1" si="2434"/>
        <v>3931.0069858108145</v>
      </c>
      <c r="CA247" s="401">
        <f t="shared" ca="1" si="2434"/>
        <v>0</v>
      </c>
      <c r="CB247" s="401">
        <f t="shared" ca="1" si="2434"/>
        <v>0</v>
      </c>
      <c r="CC247" s="401">
        <f t="shared" ca="1" si="2434"/>
        <v>0</v>
      </c>
      <c r="CD247" s="401">
        <f t="shared" ca="1" si="2434"/>
        <v>4182.7080956659711</v>
      </c>
      <c r="CE247" s="401">
        <f t="shared" ca="1" si="2434"/>
        <v>0</v>
      </c>
      <c r="CF247" s="401">
        <f t="shared" ca="1" si="2434"/>
        <v>0</v>
      </c>
      <c r="CG247" s="401">
        <f t="shared" ca="1" si="2434"/>
        <v>0</v>
      </c>
      <c r="CH247" s="401">
        <f t="shared" ca="1" si="2434"/>
        <v>2649.3126737312323</v>
      </c>
      <c r="CI247" s="401">
        <f t="shared" ca="1" si="2434"/>
        <v>0</v>
      </c>
      <c r="CJ247" s="401">
        <f t="shared" ca="1" si="2434"/>
        <v>0</v>
      </c>
      <c r="CK247" s="401">
        <f t="shared" ca="1" si="2434"/>
        <v>0</v>
      </c>
      <c r="CL247" s="401">
        <f t="shared" ca="1" si="2434"/>
        <v>11066.837905427574</v>
      </c>
      <c r="CM247" s="401">
        <f t="shared" ca="1" si="2434"/>
        <v>0</v>
      </c>
      <c r="CN247" s="401">
        <f t="shared" ca="1" si="2434"/>
        <v>0</v>
      </c>
      <c r="CO247" s="401">
        <f t="shared" ca="1" si="2434"/>
        <v>0</v>
      </c>
      <c r="CP247" s="401">
        <f t="shared" ca="1" si="2434"/>
        <v>7523.4174474715801</v>
      </c>
      <c r="CQ247" s="401">
        <f t="shared" ca="1" si="2434"/>
        <v>0</v>
      </c>
      <c r="CR247" s="401">
        <f t="shared" ca="1" si="2434"/>
        <v>0</v>
      </c>
      <c r="CS247" s="401">
        <f t="shared" ca="1" si="2434"/>
        <v>0</v>
      </c>
      <c r="CT247" s="401">
        <f t="shared" ca="1" si="2434"/>
        <v>0</v>
      </c>
      <c r="CU247" s="401">
        <f t="shared" ca="1" si="2434"/>
        <v>0</v>
      </c>
      <c r="CV247" s="401">
        <f t="shared" ca="1" si="2434"/>
        <v>0</v>
      </c>
      <c r="CW247" s="401">
        <f t="shared" ca="1" si="2434"/>
        <v>0</v>
      </c>
      <c r="CX247" s="401">
        <f t="shared" ca="1" si="2434"/>
        <v>0</v>
      </c>
      <c r="CY247" s="401">
        <f t="shared" ca="1" si="2434"/>
        <v>0</v>
      </c>
      <c r="CZ247" s="401">
        <f t="shared" ca="1" si="2434"/>
        <v>0</v>
      </c>
      <c r="DA247" s="401">
        <f t="shared" ca="1" si="2434"/>
        <v>0</v>
      </c>
      <c r="DB247" s="401">
        <f t="shared" ca="1" si="2434"/>
        <v>0</v>
      </c>
      <c r="DC247" s="401">
        <f t="shared" ref="DC247:DG247" ca="1" si="2435">MIN(DC237,DC244)*DC233*DC235</f>
        <v>0</v>
      </c>
      <c r="DD247" s="401">
        <f t="shared" ca="1" si="2435"/>
        <v>0</v>
      </c>
      <c r="DE247" s="401">
        <f t="shared" ca="1" si="2435"/>
        <v>0</v>
      </c>
      <c r="DF247" s="401">
        <f t="shared" ca="1" si="2435"/>
        <v>0</v>
      </c>
      <c r="DG247" s="401">
        <f t="shared" ca="1" si="2435"/>
        <v>0</v>
      </c>
      <c r="DH247" s="401">
        <f t="shared" ref="DH247:EP247" ca="1" si="2436">MIN(DH237,DH244)*DH233*DH235</f>
        <v>0</v>
      </c>
      <c r="DI247" s="401">
        <f t="shared" ca="1" si="2436"/>
        <v>0</v>
      </c>
      <c r="DJ247" s="401">
        <f t="shared" ca="1" si="2436"/>
        <v>0</v>
      </c>
      <c r="DK247" s="401">
        <f t="shared" ca="1" si="2436"/>
        <v>0</v>
      </c>
      <c r="DL247" s="401">
        <f t="shared" ca="1" si="2436"/>
        <v>0</v>
      </c>
      <c r="DM247" s="401">
        <f t="shared" ca="1" si="2436"/>
        <v>0</v>
      </c>
      <c r="DN247" s="401">
        <f t="shared" ca="1" si="2436"/>
        <v>0</v>
      </c>
      <c r="DO247" s="401">
        <f t="shared" ca="1" si="2436"/>
        <v>0</v>
      </c>
      <c r="DP247" s="401">
        <f t="shared" ca="1" si="2436"/>
        <v>0</v>
      </c>
      <c r="DQ247" s="401">
        <f t="shared" ca="1" si="2436"/>
        <v>0</v>
      </c>
      <c r="DR247" s="401">
        <f t="shared" ca="1" si="2436"/>
        <v>0</v>
      </c>
      <c r="DS247" s="401">
        <f t="shared" ca="1" si="2436"/>
        <v>0</v>
      </c>
      <c r="DT247" s="401">
        <f t="shared" ca="1" si="2436"/>
        <v>0</v>
      </c>
      <c r="DU247" s="401">
        <f t="shared" ca="1" si="2436"/>
        <v>0</v>
      </c>
      <c r="DV247" s="401">
        <f t="shared" ca="1" si="2436"/>
        <v>0</v>
      </c>
      <c r="DW247" s="401">
        <f t="shared" ca="1" si="2436"/>
        <v>0</v>
      </c>
      <c r="DX247" s="401">
        <f t="shared" ca="1" si="2436"/>
        <v>0</v>
      </c>
      <c r="DY247" s="401">
        <f t="shared" ca="1" si="2436"/>
        <v>0</v>
      </c>
      <c r="DZ247" s="401">
        <f t="shared" ca="1" si="2436"/>
        <v>0</v>
      </c>
      <c r="EA247" s="401">
        <f t="shared" ca="1" si="2436"/>
        <v>0</v>
      </c>
      <c r="EB247" s="401">
        <f t="shared" ca="1" si="2436"/>
        <v>0</v>
      </c>
      <c r="EC247" s="401">
        <f t="shared" ca="1" si="2436"/>
        <v>0</v>
      </c>
      <c r="ED247" s="401">
        <f t="shared" ca="1" si="2436"/>
        <v>0</v>
      </c>
      <c r="EE247" s="401">
        <f t="shared" ca="1" si="2436"/>
        <v>0</v>
      </c>
      <c r="EF247" s="401">
        <f t="shared" ca="1" si="2436"/>
        <v>0</v>
      </c>
      <c r="EG247" s="401">
        <f t="shared" ca="1" si="2436"/>
        <v>0</v>
      </c>
      <c r="EH247" s="401">
        <f t="shared" ca="1" si="2436"/>
        <v>0</v>
      </c>
      <c r="EI247" s="401">
        <f t="shared" ca="1" si="2436"/>
        <v>0</v>
      </c>
      <c r="EJ247" s="401">
        <f t="shared" ca="1" si="2436"/>
        <v>0</v>
      </c>
      <c r="EK247" s="401">
        <f t="shared" ca="1" si="2436"/>
        <v>0</v>
      </c>
      <c r="EL247" s="401">
        <f t="shared" ca="1" si="2436"/>
        <v>0</v>
      </c>
      <c r="EM247" s="401">
        <f t="shared" ca="1" si="2436"/>
        <v>0</v>
      </c>
      <c r="EN247" s="401">
        <f t="shared" ca="1" si="2436"/>
        <v>0</v>
      </c>
      <c r="EO247" s="401">
        <f t="shared" ca="1" si="2436"/>
        <v>0</v>
      </c>
      <c r="EP247" s="401">
        <f t="shared" ca="1" si="2436"/>
        <v>0</v>
      </c>
      <c r="EQ247" s="299"/>
      <c r="ER247" s="299"/>
      <c r="ES247" s="299"/>
      <c r="ET247" s="299"/>
      <c r="EU247" s="299"/>
      <c r="EV247" s="299"/>
      <c r="EW247" s="299"/>
      <c r="EX247" s="299"/>
      <c r="EY247" s="299"/>
      <c r="EZ247" s="299"/>
      <c r="FA247" s="299"/>
      <c r="FB247" s="299"/>
      <c r="FC247" s="299"/>
      <c r="FD247" s="299"/>
      <c r="FE247" s="299"/>
      <c r="FF247" s="299"/>
      <c r="FG247" s="299"/>
      <c r="FH247" s="299"/>
      <c r="FI247" s="299"/>
      <c r="FJ247" s="299"/>
    </row>
    <row r="248" spans="1:166" s="35" customFormat="1" ht="14.1" customHeight="1">
      <c r="A248" s="7"/>
      <c r="B248" s="390" t="s">
        <v>160</v>
      </c>
      <c r="C248" s="402"/>
      <c r="D248" s="399" t="s">
        <v>97</v>
      </c>
      <c r="E248" s="400">
        <f ca="1">SUM(G248:ET248)</f>
        <v>59692.907225876901</v>
      </c>
      <c r="F248" s="400"/>
      <c r="G248" s="400"/>
      <c r="H248" s="400">
        <f t="shared" ref="H248" ca="1" si="2437">(H$4&lt;운영종료분기)*G247+(H$4=운영종료분기)*(G247+H247)</f>
        <v>0</v>
      </c>
      <c r="I248" s="400">
        <f t="shared" ref="I248" ca="1" si="2438">(I$4&lt;운영종료분기)*H247+(I$4=운영종료분기)*(H247+I247)</f>
        <v>0</v>
      </c>
      <c r="J248" s="400">
        <f t="shared" ref="J248" ca="1" si="2439">(J$4&lt;운영종료분기)*I247+(J$4=운영종료분기)*(I247+J247)</f>
        <v>0</v>
      </c>
      <c r="K248" s="400">
        <f t="shared" ref="K248:AP248" ca="1" si="2440">(K$4&lt;운영종료분기)*J247+(K$4=운영종료분기)*(J247+K247)</f>
        <v>0</v>
      </c>
      <c r="L248" s="400">
        <f t="shared" ca="1" si="2440"/>
        <v>0</v>
      </c>
      <c r="M248" s="400">
        <f t="shared" ca="1" si="2440"/>
        <v>0</v>
      </c>
      <c r="N248" s="400">
        <f t="shared" ca="1" si="2440"/>
        <v>0</v>
      </c>
      <c r="O248" s="400">
        <f t="shared" ca="1" si="2440"/>
        <v>0</v>
      </c>
      <c r="P248" s="400">
        <f t="shared" ca="1" si="2440"/>
        <v>0</v>
      </c>
      <c r="Q248" s="400">
        <f t="shared" ca="1" si="2440"/>
        <v>0</v>
      </c>
      <c r="R248" s="400">
        <f t="shared" ca="1" si="2440"/>
        <v>0</v>
      </c>
      <c r="S248" s="400">
        <f t="shared" ca="1" si="2440"/>
        <v>0</v>
      </c>
      <c r="T248" s="400">
        <f t="shared" ca="1" si="2440"/>
        <v>0</v>
      </c>
      <c r="U248" s="400">
        <f t="shared" ca="1" si="2440"/>
        <v>0</v>
      </c>
      <c r="V248" s="400">
        <f t="shared" ca="1" si="2440"/>
        <v>0</v>
      </c>
      <c r="W248" s="400">
        <f t="shared" ca="1" si="2440"/>
        <v>0</v>
      </c>
      <c r="X248" s="400">
        <f t="shared" ca="1" si="2440"/>
        <v>0</v>
      </c>
      <c r="Y248" s="400">
        <f t="shared" ca="1" si="2440"/>
        <v>0</v>
      </c>
      <c r="Z248" s="400">
        <f t="shared" ca="1" si="2440"/>
        <v>0</v>
      </c>
      <c r="AA248" s="400">
        <f t="shared" ca="1" si="2440"/>
        <v>978.82766961520383</v>
      </c>
      <c r="AB248" s="400">
        <f t="shared" ca="1" si="2440"/>
        <v>0</v>
      </c>
      <c r="AC248" s="400">
        <f t="shared" ca="1" si="2440"/>
        <v>0</v>
      </c>
      <c r="AD248" s="400">
        <f t="shared" ca="1" si="2440"/>
        <v>0</v>
      </c>
      <c r="AE248" s="400">
        <f t="shared" ca="1" si="2440"/>
        <v>1740.4923538392354</v>
      </c>
      <c r="AF248" s="400">
        <f t="shared" ca="1" si="2440"/>
        <v>0</v>
      </c>
      <c r="AG248" s="400">
        <f t="shared" ca="1" si="2440"/>
        <v>0</v>
      </c>
      <c r="AH248" s="400">
        <f t="shared" ca="1" si="2440"/>
        <v>0</v>
      </c>
      <c r="AI248" s="400">
        <f t="shared" ca="1" si="2440"/>
        <v>1618.2918752046062</v>
      </c>
      <c r="AJ248" s="400">
        <f t="shared" ca="1" si="2440"/>
        <v>0</v>
      </c>
      <c r="AK248" s="400">
        <f t="shared" ca="1" si="2440"/>
        <v>0</v>
      </c>
      <c r="AL248" s="400">
        <f t="shared" ca="1" si="2440"/>
        <v>0</v>
      </c>
      <c r="AM248" s="400">
        <f t="shared" ca="1" si="2440"/>
        <v>1641.321444809957</v>
      </c>
      <c r="AN248" s="400">
        <f t="shared" ca="1" si="2440"/>
        <v>0</v>
      </c>
      <c r="AO248" s="400">
        <f t="shared" ca="1" si="2440"/>
        <v>0</v>
      </c>
      <c r="AP248" s="400">
        <f t="shared" ca="1" si="2440"/>
        <v>0</v>
      </c>
      <c r="AQ248" s="400">
        <f t="shared" ref="AQ248:BV248" ca="1" si="2441">(AQ$4&lt;운영종료분기)*AP247+(AQ$4=운영종료분기)*(AP247+AQ247)</f>
        <v>1855.9714832070149</v>
      </c>
      <c r="AR248" s="400">
        <f t="shared" ca="1" si="2441"/>
        <v>0</v>
      </c>
      <c r="AS248" s="400">
        <f t="shared" ca="1" si="2441"/>
        <v>0</v>
      </c>
      <c r="AT248" s="400">
        <f t="shared" ca="1" si="2441"/>
        <v>0</v>
      </c>
      <c r="AU248" s="400">
        <f t="shared" ca="1" si="2441"/>
        <v>2080.6764868372384</v>
      </c>
      <c r="AV248" s="400">
        <f t="shared" ca="1" si="2441"/>
        <v>0</v>
      </c>
      <c r="AW248" s="400">
        <f t="shared" ca="1" si="2441"/>
        <v>0</v>
      </c>
      <c r="AX248" s="400">
        <f t="shared" ca="1" si="2441"/>
        <v>0</v>
      </c>
      <c r="AY248" s="400">
        <f t="shared" ca="1" si="2441"/>
        <v>2154.0998118206494</v>
      </c>
      <c r="AZ248" s="400">
        <f t="shared" ca="1" si="2441"/>
        <v>0</v>
      </c>
      <c r="BA248" s="400">
        <f t="shared" ca="1" si="2441"/>
        <v>0</v>
      </c>
      <c r="BB248" s="400">
        <f t="shared" ca="1" si="2441"/>
        <v>0</v>
      </c>
      <c r="BC248" s="400">
        <f t="shared" ca="1" si="2441"/>
        <v>2409.4885084887446</v>
      </c>
      <c r="BD248" s="400">
        <f t="shared" ca="1" si="2441"/>
        <v>0</v>
      </c>
      <c r="BE248" s="400">
        <f t="shared" ca="1" si="2441"/>
        <v>0</v>
      </c>
      <c r="BF248" s="400">
        <f t="shared" ca="1" si="2441"/>
        <v>0</v>
      </c>
      <c r="BG248" s="400">
        <f t="shared" ca="1" si="2441"/>
        <v>2664.376711289995</v>
      </c>
      <c r="BH248" s="400">
        <f t="shared" ca="1" si="2441"/>
        <v>0</v>
      </c>
      <c r="BI248" s="400">
        <f t="shared" ca="1" si="2441"/>
        <v>0</v>
      </c>
      <c r="BJ248" s="400">
        <f t="shared" ca="1" si="2441"/>
        <v>0</v>
      </c>
      <c r="BK248" s="400">
        <f t="shared" ca="1" si="2441"/>
        <v>2918.7559031436358</v>
      </c>
      <c r="BL248" s="400">
        <f t="shared" ca="1" si="2441"/>
        <v>0</v>
      </c>
      <c r="BM248" s="400">
        <f t="shared" ca="1" si="2441"/>
        <v>0</v>
      </c>
      <c r="BN248" s="400">
        <f t="shared" ca="1" si="2441"/>
        <v>0</v>
      </c>
      <c r="BO248" s="400">
        <f t="shared" ca="1" si="2441"/>
        <v>3172.6174190192742</v>
      </c>
      <c r="BP248" s="400">
        <f t="shared" ca="1" si="2441"/>
        <v>0</v>
      </c>
      <c r="BQ248" s="400">
        <f t="shared" ca="1" si="2441"/>
        <v>0</v>
      </c>
      <c r="BR248" s="400">
        <f t="shared" ca="1" si="2441"/>
        <v>0</v>
      </c>
      <c r="BS248" s="400">
        <f t="shared" ca="1" si="2441"/>
        <v>3425.9524433137194</v>
      </c>
      <c r="BT248" s="400">
        <f t="shared" ca="1" si="2441"/>
        <v>0</v>
      </c>
      <c r="BU248" s="400">
        <f t="shared" ca="1" si="2441"/>
        <v>0</v>
      </c>
      <c r="BV248" s="400">
        <f t="shared" ca="1" si="2441"/>
        <v>0</v>
      </c>
      <c r="BW248" s="400">
        <f t="shared" ref="BW248:DB248" ca="1" si="2442">(BW$4&lt;운영종료분기)*BV247+(BW$4=운영종료분기)*(BV247+BW247)</f>
        <v>3678.7520071804529</v>
      </c>
      <c r="BX248" s="400">
        <f t="shared" ca="1" si="2442"/>
        <v>0</v>
      </c>
      <c r="BY248" s="400">
        <f t="shared" ca="1" si="2442"/>
        <v>0</v>
      </c>
      <c r="BZ248" s="400">
        <f t="shared" ca="1" si="2442"/>
        <v>0</v>
      </c>
      <c r="CA248" s="400">
        <f t="shared" ca="1" si="2442"/>
        <v>3931.0069858108145</v>
      </c>
      <c r="CB248" s="400">
        <f t="shared" ca="1" si="2442"/>
        <v>0</v>
      </c>
      <c r="CC248" s="400">
        <f t="shared" ca="1" si="2442"/>
        <v>0</v>
      </c>
      <c r="CD248" s="400">
        <f t="shared" ca="1" si="2442"/>
        <v>0</v>
      </c>
      <c r="CE248" s="400">
        <f t="shared" ca="1" si="2442"/>
        <v>4182.7080956659711</v>
      </c>
      <c r="CF248" s="400">
        <f t="shared" ca="1" si="2442"/>
        <v>0</v>
      </c>
      <c r="CG248" s="400">
        <f t="shared" ca="1" si="2442"/>
        <v>0</v>
      </c>
      <c r="CH248" s="400">
        <f t="shared" ca="1" si="2442"/>
        <v>0</v>
      </c>
      <c r="CI248" s="400">
        <f t="shared" ca="1" si="2442"/>
        <v>2649.3126737312323</v>
      </c>
      <c r="CJ248" s="400">
        <f t="shared" ca="1" si="2442"/>
        <v>0</v>
      </c>
      <c r="CK248" s="400">
        <f t="shared" ca="1" si="2442"/>
        <v>0</v>
      </c>
      <c r="CL248" s="400">
        <f t="shared" ca="1" si="2442"/>
        <v>0</v>
      </c>
      <c r="CM248" s="400">
        <f t="shared" ca="1" si="2442"/>
        <v>11066.837905427574</v>
      </c>
      <c r="CN248" s="400">
        <f t="shared" ca="1" si="2442"/>
        <v>0</v>
      </c>
      <c r="CO248" s="400">
        <f t="shared" ca="1" si="2442"/>
        <v>0</v>
      </c>
      <c r="CP248" s="400">
        <f t="shared" ca="1" si="2442"/>
        <v>0</v>
      </c>
      <c r="CQ248" s="400">
        <f t="shared" ca="1" si="2442"/>
        <v>7523.4174474715801</v>
      </c>
      <c r="CR248" s="400">
        <f t="shared" ca="1" si="2442"/>
        <v>0</v>
      </c>
      <c r="CS248" s="400">
        <f t="shared" ca="1" si="2442"/>
        <v>0</v>
      </c>
      <c r="CT248" s="400">
        <f t="shared" ca="1" si="2442"/>
        <v>0</v>
      </c>
      <c r="CU248" s="400">
        <f t="shared" ca="1" si="2442"/>
        <v>0</v>
      </c>
      <c r="CV248" s="400">
        <f t="shared" ca="1" si="2442"/>
        <v>0</v>
      </c>
      <c r="CW248" s="400">
        <f t="shared" ca="1" si="2442"/>
        <v>0</v>
      </c>
      <c r="CX248" s="400">
        <f t="shared" ca="1" si="2442"/>
        <v>0</v>
      </c>
      <c r="CY248" s="400">
        <f t="shared" ca="1" si="2442"/>
        <v>0</v>
      </c>
      <c r="CZ248" s="400">
        <f t="shared" ca="1" si="2442"/>
        <v>0</v>
      </c>
      <c r="DA248" s="400">
        <f t="shared" ca="1" si="2442"/>
        <v>0</v>
      </c>
      <c r="DB248" s="400">
        <f t="shared" ca="1" si="2442"/>
        <v>0</v>
      </c>
      <c r="DC248" s="400">
        <f t="shared" ref="DC248:DG248" ca="1" si="2443">(DC$4&lt;운영종료분기)*DB247+(DC$4=운영종료분기)*(DB247+DC247)</f>
        <v>0</v>
      </c>
      <c r="DD248" s="400">
        <f t="shared" ca="1" si="2443"/>
        <v>0</v>
      </c>
      <c r="DE248" s="400">
        <f t="shared" ca="1" si="2443"/>
        <v>0</v>
      </c>
      <c r="DF248" s="400">
        <f t="shared" ca="1" si="2443"/>
        <v>0</v>
      </c>
      <c r="DG248" s="400">
        <f t="shared" ca="1" si="2443"/>
        <v>0</v>
      </c>
      <c r="DH248" s="400">
        <f t="shared" ref="DH248" ca="1" si="2444">(DH$4&lt;운영종료분기)*DG247+(DH$4=운영종료분기)*(DG247+DH247)</f>
        <v>0</v>
      </c>
      <c r="DI248" s="400">
        <f t="shared" ref="DI248" ca="1" si="2445">(DI$4&lt;운영종료분기)*DH247+(DI$4=운영종료분기)*(DH247+DI247)</f>
        <v>0</v>
      </c>
      <c r="DJ248" s="400">
        <f t="shared" ref="DJ248" ca="1" si="2446">(DJ$4&lt;운영종료분기)*DI247+(DJ$4=운영종료분기)*(DI247+DJ247)</f>
        <v>0</v>
      </c>
      <c r="DK248" s="400">
        <f t="shared" ref="DK248" ca="1" si="2447">(DK$4&lt;운영종료분기)*DJ247+(DK$4=운영종료분기)*(DJ247+DK247)</f>
        <v>0</v>
      </c>
      <c r="DL248" s="400">
        <f t="shared" ref="DL248" ca="1" si="2448">(DL$4&lt;운영종료분기)*DK247+(DL$4=운영종료분기)*(DK247+DL247)</f>
        <v>0</v>
      </c>
      <c r="DM248" s="400">
        <f t="shared" ref="DM248" ca="1" si="2449">(DM$4&lt;운영종료분기)*DL247+(DM$4=운영종료분기)*(DL247+DM247)</f>
        <v>0</v>
      </c>
      <c r="DN248" s="400">
        <f t="shared" ref="DN248" ca="1" si="2450">(DN$4&lt;운영종료분기)*DM247+(DN$4=운영종료분기)*(DM247+DN247)</f>
        <v>0</v>
      </c>
      <c r="DO248" s="400">
        <f t="shared" ref="DO248" ca="1" si="2451">(DO$4&lt;운영종료분기)*DN247+(DO$4=운영종료분기)*(DN247+DO247)</f>
        <v>0</v>
      </c>
      <c r="DP248" s="400">
        <f t="shared" ref="DP248" ca="1" si="2452">(DP$4&lt;운영종료분기)*DO247+(DP$4=운영종료분기)*(DO247+DP247)</f>
        <v>0</v>
      </c>
      <c r="DQ248" s="400">
        <f t="shared" ref="DQ248" ca="1" si="2453">(DQ$4&lt;운영종료분기)*DP247+(DQ$4=운영종료분기)*(DP247+DQ247)</f>
        <v>0</v>
      </c>
      <c r="DR248" s="400">
        <f t="shared" ref="DR248" ca="1" si="2454">(DR$4&lt;운영종료분기)*DQ247+(DR$4=운영종료분기)*(DQ247+DR247)</f>
        <v>0</v>
      </c>
      <c r="DS248" s="400">
        <f t="shared" ref="DS248" ca="1" si="2455">(DS$4&lt;운영종료분기)*DR247+(DS$4=운영종료분기)*(DR247+DS247)</f>
        <v>0</v>
      </c>
      <c r="DT248" s="400">
        <f t="shared" ref="DT248" ca="1" si="2456">(DT$4&lt;운영종료분기)*DS247+(DT$4=운영종료분기)*(DS247+DT247)</f>
        <v>0</v>
      </c>
      <c r="DU248" s="400">
        <f t="shared" ref="DU248" ca="1" si="2457">(DU$4&lt;운영종료분기)*DT247+(DU$4=운영종료분기)*(DT247+DU247)</f>
        <v>0</v>
      </c>
      <c r="DV248" s="400">
        <f t="shared" ref="DV248" ca="1" si="2458">(DV$4&lt;운영종료분기)*DU247+(DV$4=운영종료분기)*(DU247+DV247)</f>
        <v>0</v>
      </c>
      <c r="DW248" s="400">
        <f t="shared" ref="DW248" ca="1" si="2459">(DW$4&lt;운영종료분기)*DV247+(DW$4=운영종료분기)*(DV247+DW247)</f>
        <v>0</v>
      </c>
      <c r="DX248" s="400">
        <f t="shared" ref="DX248" ca="1" si="2460">(DX$4&lt;운영종료분기)*DW247+(DX$4=운영종료분기)*(DW247+DX247)</f>
        <v>0</v>
      </c>
      <c r="DY248" s="400">
        <f t="shared" ref="DY248" ca="1" si="2461">(DY$4&lt;운영종료분기)*DX247+(DY$4=운영종료분기)*(DX247+DY247)</f>
        <v>0</v>
      </c>
      <c r="DZ248" s="400">
        <f t="shared" ref="DZ248" ca="1" si="2462">(DZ$4&lt;운영종료분기)*DY247+(DZ$4=운영종료분기)*(DY247+DZ247)</f>
        <v>0</v>
      </c>
      <c r="EA248" s="400">
        <f t="shared" ref="EA248" ca="1" si="2463">(EA$4&lt;운영종료분기)*DZ247+(EA$4=운영종료분기)*(DZ247+EA247)</f>
        <v>0</v>
      </c>
      <c r="EB248" s="400">
        <f t="shared" ref="EB248" ca="1" si="2464">(EB$4&lt;운영종료분기)*EA247+(EB$4=운영종료분기)*(EA247+EB247)</f>
        <v>0</v>
      </c>
      <c r="EC248" s="400">
        <f t="shared" ref="EC248" ca="1" si="2465">(EC$4&lt;운영종료분기)*EB247+(EC$4=운영종료분기)*(EB247+EC247)</f>
        <v>0</v>
      </c>
      <c r="ED248" s="400">
        <f t="shared" ref="ED248" ca="1" si="2466">(ED$4&lt;운영종료분기)*EC247+(ED$4=운영종료분기)*(EC247+ED247)</f>
        <v>0</v>
      </c>
      <c r="EE248" s="400">
        <f t="shared" ref="EE248" ca="1" si="2467">(EE$4&lt;운영종료분기)*ED247+(EE$4=운영종료분기)*(ED247+EE247)</f>
        <v>0</v>
      </c>
      <c r="EF248" s="400">
        <f t="shared" ref="EF248" ca="1" si="2468">(EF$4&lt;운영종료분기)*EE247+(EF$4=운영종료분기)*(EE247+EF247)</f>
        <v>0</v>
      </c>
      <c r="EG248" s="400">
        <f t="shared" ref="EG248" ca="1" si="2469">(EG$4&lt;운영종료분기)*EF247+(EG$4=운영종료분기)*(EF247+EG247)</f>
        <v>0</v>
      </c>
      <c r="EH248" s="400">
        <f t="shared" ref="EH248" ca="1" si="2470">(EH$4&lt;운영종료분기)*EG247+(EH$4=운영종료분기)*(EG247+EH247)</f>
        <v>0</v>
      </c>
      <c r="EI248" s="400">
        <f t="shared" ref="EI248" ca="1" si="2471">(EI$4&lt;운영종료분기)*EH247+(EI$4=운영종료분기)*(EH247+EI247)</f>
        <v>0</v>
      </c>
      <c r="EJ248" s="400">
        <f t="shared" ref="EJ248" ca="1" si="2472">(EJ$4&lt;운영종료분기)*EI247+(EJ$4=운영종료분기)*(EI247+EJ247)</f>
        <v>0</v>
      </c>
      <c r="EK248" s="400">
        <f t="shared" ref="EK248" ca="1" si="2473">(EK$4&lt;운영종료분기)*EJ247+(EK$4=운영종료분기)*(EJ247+EK247)</f>
        <v>0</v>
      </c>
      <c r="EL248" s="400">
        <f t="shared" ref="EL248" ca="1" si="2474">(EL$4&lt;운영종료분기)*EK247+(EL$4=운영종료분기)*(EK247+EL247)</f>
        <v>0</v>
      </c>
      <c r="EM248" s="400">
        <f t="shared" ref="EM248" ca="1" si="2475">(EM$4&lt;운영종료분기)*EL247+(EM$4=운영종료분기)*(EL247+EM247)</f>
        <v>0</v>
      </c>
      <c r="EN248" s="400">
        <f t="shared" ref="EN248" ca="1" si="2476">(EN$4&lt;운영종료분기)*EM247+(EN$4=운영종료분기)*(EM247+EN247)</f>
        <v>0</v>
      </c>
      <c r="EO248" s="400">
        <f t="shared" ref="EO248" ca="1" si="2477">(EO$4&lt;운영종료분기)*EN247+(EO$4=운영종료분기)*(EN247+EO247)</f>
        <v>0</v>
      </c>
      <c r="EP248" s="400">
        <f t="shared" ref="EP248" ca="1" si="2478">(EP$4&lt;운영종료분기)*EO247+(EP$4=운영종료분기)*(EO247+EP247)</f>
        <v>0</v>
      </c>
      <c r="EQ248" s="353"/>
      <c r="ER248" s="353"/>
      <c r="ES248" s="353"/>
      <c r="ET248" s="353"/>
      <c r="EU248" s="353"/>
      <c r="EV248" s="353"/>
      <c r="EW248" s="353"/>
      <c r="EX248" s="353"/>
      <c r="EY248" s="353"/>
      <c r="EZ248" s="353"/>
      <c r="FA248" s="353"/>
      <c r="FB248" s="353"/>
      <c r="FC248" s="353"/>
      <c r="FD248" s="353"/>
      <c r="FE248" s="353"/>
      <c r="FF248" s="353"/>
      <c r="FG248" s="353"/>
      <c r="FH248" s="353"/>
      <c r="FI248" s="353"/>
      <c r="FJ248" s="353"/>
    </row>
    <row r="249" spans="1:166" s="43" customFormat="1" ht="14.1" customHeight="1">
      <c r="A249" s="38"/>
      <c r="B249" s="38"/>
      <c r="C249" s="348"/>
      <c r="D249" s="39"/>
      <c r="E249" s="299"/>
      <c r="F249" s="299"/>
      <c r="G249" s="299"/>
      <c r="H249" s="299"/>
      <c r="I249" s="299"/>
      <c r="J249" s="299"/>
      <c r="K249" s="299"/>
      <c r="L249" s="299"/>
      <c r="M249" s="299"/>
      <c r="N249" s="299"/>
      <c r="O249" s="299"/>
      <c r="P249" s="299"/>
      <c r="Q249" s="299"/>
      <c r="R249" s="299"/>
      <c r="S249" s="299"/>
      <c r="T249" s="299"/>
      <c r="U249" s="299"/>
      <c r="V249" s="299"/>
      <c r="W249" s="299"/>
      <c r="X249" s="299"/>
      <c r="Y249" s="299"/>
      <c r="Z249" s="299"/>
      <c r="AA249" s="299"/>
      <c r="AB249" s="299"/>
      <c r="AC249" s="299"/>
      <c r="AD249" s="299"/>
      <c r="AE249" s="299"/>
      <c r="AF249" s="299"/>
      <c r="AG249" s="299"/>
      <c r="AH249" s="299"/>
      <c r="AI249" s="299"/>
      <c r="AJ249" s="299"/>
      <c r="AK249" s="299"/>
      <c r="AL249" s="299"/>
      <c r="AM249" s="299"/>
      <c r="AN249" s="299"/>
      <c r="AO249" s="299"/>
      <c r="AP249" s="299"/>
      <c r="AQ249" s="299"/>
      <c r="AR249" s="299"/>
      <c r="AS249" s="299"/>
      <c r="AT249" s="299"/>
      <c r="AU249" s="299"/>
      <c r="AV249" s="299"/>
      <c r="AW249" s="299"/>
      <c r="AX249" s="299"/>
      <c r="AY249" s="299"/>
      <c r="AZ249" s="299"/>
      <c r="BA249" s="299"/>
      <c r="BB249" s="299"/>
      <c r="BC249" s="299"/>
      <c r="BD249" s="299"/>
      <c r="BE249" s="299"/>
      <c r="BF249" s="299"/>
      <c r="BG249" s="299"/>
      <c r="BH249" s="299"/>
      <c r="BI249" s="299"/>
      <c r="BJ249" s="299"/>
      <c r="BK249" s="299"/>
      <c r="BL249" s="299"/>
      <c r="BM249" s="299"/>
      <c r="BN249" s="299"/>
      <c r="BO249" s="299"/>
      <c r="BP249" s="299"/>
      <c r="BQ249" s="299"/>
      <c r="BR249" s="299"/>
      <c r="BS249" s="299"/>
      <c r="BT249" s="299"/>
      <c r="BU249" s="299"/>
      <c r="BV249" s="299"/>
      <c r="BW249" s="299"/>
      <c r="BX249" s="299"/>
      <c r="BY249" s="299"/>
      <c r="BZ249" s="299"/>
      <c r="CA249" s="299"/>
      <c r="CB249" s="299"/>
      <c r="CC249" s="299"/>
      <c r="CD249" s="299"/>
      <c r="CE249" s="299"/>
      <c r="CF249" s="299"/>
      <c r="CG249" s="299"/>
      <c r="CH249" s="299"/>
      <c r="CI249" s="299"/>
      <c r="CJ249" s="299"/>
      <c r="CK249" s="299"/>
      <c r="CL249" s="299"/>
      <c r="CM249" s="299"/>
      <c r="CN249" s="299"/>
      <c r="CO249" s="299"/>
      <c r="CP249" s="299"/>
      <c r="CQ249" s="299"/>
      <c r="CR249" s="299"/>
      <c r="CS249" s="299"/>
      <c r="CT249" s="299"/>
      <c r="CU249" s="299"/>
      <c r="CV249" s="299"/>
      <c r="CW249" s="299"/>
      <c r="CX249" s="299"/>
      <c r="CY249" s="299"/>
      <c r="CZ249" s="299"/>
      <c r="DA249" s="299"/>
      <c r="DB249" s="299"/>
      <c r="DC249" s="299"/>
      <c r="DD249" s="299"/>
      <c r="DE249" s="299"/>
      <c r="DF249" s="299"/>
      <c r="DG249" s="299"/>
      <c r="DH249" s="299"/>
      <c r="DI249" s="299"/>
      <c r="DJ249" s="299"/>
      <c r="DK249" s="299"/>
      <c r="DL249" s="299"/>
      <c r="DM249" s="299"/>
      <c r="DN249" s="299"/>
      <c r="DO249" s="299"/>
      <c r="DP249" s="299"/>
      <c r="DQ249" s="299"/>
      <c r="DR249" s="299"/>
      <c r="DS249" s="299"/>
      <c r="DT249" s="299"/>
      <c r="DU249" s="299"/>
      <c r="DV249" s="299"/>
      <c r="DW249" s="299"/>
      <c r="DX249" s="299"/>
      <c r="DY249" s="299"/>
      <c r="DZ249" s="299"/>
      <c r="EA249" s="299"/>
      <c r="EB249" s="299"/>
      <c r="EC249" s="299"/>
      <c r="ED249" s="299"/>
      <c r="EE249" s="299"/>
      <c r="EF249" s="299"/>
      <c r="EG249" s="299"/>
      <c r="EH249" s="299"/>
      <c r="EI249" s="299"/>
      <c r="EJ249" s="299"/>
      <c r="EK249" s="299"/>
      <c r="EL249" s="299"/>
      <c r="EM249" s="299"/>
      <c r="EN249" s="299"/>
      <c r="EO249" s="299"/>
      <c r="EP249" s="299"/>
      <c r="EQ249" s="299"/>
      <c r="ER249" s="299"/>
      <c r="ES249" s="299"/>
      <c r="ET249" s="299"/>
      <c r="EU249" s="299"/>
      <c r="EV249" s="299"/>
      <c r="EW249" s="299"/>
      <c r="EX249" s="299"/>
      <c r="EY249" s="299"/>
      <c r="EZ249" s="299"/>
      <c r="FA249" s="299"/>
      <c r="FB249" s="299"/>
      <c r="FC249" s="299"/>
      <c r="FD249" s="299"/>
      <c r="FE249" s="299"/>
      <c r="FF249" s="299"/>
      <c r="FG249" s="299"/>
      <c r="FH249" s="299"/>
      <c r="FI249" s="299"/>
      <c r="FJ249" s="299"/>
    </row>
    <row r="250" spans="1:166" s="43" customFormat="1" ht="14.1" customHeight="1">
      <c r="A250" s="38"/>
      <c r="B250" s="38"/>
      <c r="C250" s="348"/>
      <c r="D250" s="39"/>
      <c r="E250" s="299"/>
      <c r="F250" s="299"/>
      <c r="G250" s="299"/>
      <c r="H250" s="299"/>
      <c r="I250" s="299"/>
      <c r="J250" s="299"/>
      <c r="K250" s="299"/>
      <c r="L250" s="299"/>
      <c r="M250" s="299"/>
      <c r="N250" s="299"/>
      <c r="O250" s="299"/>
      <c r="P250" s="299"/>
      <c r="Q250" s="299"/>
      <c r="R250" s="299"/>
      <c r="S250" s="299"/>
      <c r="T250" s="299"/>
      <c r="U250" s="299"/>
      <c r="V250" s="299"/>
      <c r="W250" s="299"/>
      <c r="X250" s="299"/>
      <c r="Y250" s="299"/>
      <c r="Z250" s="299"/>
      <c r="AA250" s="299"/>
      <c r="AB250" s="299"/>
      <c r="AC250" s="299"/>
      <c r="AD250" s="299"/>
      <c r="AE250" s="299"/>
      <c r="AF250" s="299"/>
      <c r="AG250" s="299"/>
      <c r="AH250" s="299"/>
      <c r="AI250" s="299"/>
      <c r="AJ250" s="299"/>
      <c r="AK250" s="299"/>
      <c r="AL250" s="299"/>
      <c r="AM250" s="299"/>
      <c r="AN250" s="299"/>
      <c r="AO250" s="299"/>
      <c r="AP250" s="299"/>
      <c r="AQ250" s="299"/>
      <c r="AR250" s="299"/>
      <c r="AS250" s="299"/>
      <c r="AT250" s="299"/>
      <c r="AU250" s="299"/>
      <c r="AV250" s="299"/>
      <c r="AW250" s="299"/>
      <c r="AX250" s="299"/>
      <c r="AY250" s="299"/>
      <c r="AZ250" s="299"/>
      <c r="BA250" s="299"/>
      <c r="BB250" s="299"/>
      <c r="BC250" s="299"/>
      <c r="BD250" s="299"/>
      <c r="BE250" s="299"/>
      <c r="BF250" s="299"/>
      <c r="BG250" s="299"/>
      <c r="BH250" s="299"/>
      <c r="BI250" s="299"/>
      <c r="BJ250" s="299"/>
      <c r="BK250" s="299"/>
      <c r="BL250" s="299"/>
      <c r="BM250" s="299"/>
      <c r="BN250" s="299"/>
      <c r="BO250" s="299"/>
      <c r="BP250" s="299"/>
      <c r="BQ250" s="299"/>
      <c r="BR250" s="299"/>
      <c r="BS250" s="299"/>
      <c r="BT250" s="299"/>
      <c r="BU250" s="299"/>
      <c r="BV250" s="299"/>
      <c r="BW250" s="299"/>
      <c r="BX250" s="299"/>
      <c r="BY250" s="299"/>
      <c r="BZ250" s="299"/>
      <c r="CA250" s="299"/>
      <c r="CB250" s="299"/>
      <c r="CC250" s="299"/>
      <c r="CD250" s="299"/>
      <c r="CE250" s="299"/>
      <c r="CF250" s="299"/>
      <c r="CG250" s="299"/>
      <c r="CH250" s="299"/>
      <c r="CI250" s="299"/>
      <c r="CJ250" s="299"/>
      <c r="CK250" s="299"/>
      <c r="CL250" s="299"/>
      <c r="CM250" s="299"/>
      <c r="CN250" s="299"/>
      <c r="CO250" s="299"/>
      <c r="CP250" s="299"/>
      <c r="CQ250" s="299"/>
      <c r="CR250" s="299"/>
      <c r="CS250" s="299"/>
      <c r="CT250" s="299"/>
      <c r="CU250" s="299"/>
      <c r="CV250" s="299"/>
      <c r="CW250" s="299"/>
      <c r="CX250" s="299"/>
      <c r="CY250" s="299"/>
      <c r="CZ250" s="299"/>
      <c r="DA250" s="299"/>
      <c r="DB250" s="299"/>
      <c r="DC250" s="299"/>
      <c r="DD250" s="299"/>
      <c r="DE250" s="299"/>
      <c r="DF250" s="299"/>
      <c r="DG250" s="299"/>
      <c r="DH250" s="299"/>
      <c r="DI250" s="299"/>
      <c r="DJ250" s="299"/>
      <c r="DK250" s="299"/>
      <c r="DL250" s="299"/>
      <c r="DM250" s="299"/>
      <c r="DN250" s="299"/>
      <c r="DO250" s="299"/>
      <c r="DP250" s="299"/>
      <c r="DQ250" s="299"/>
      <c r="DR250" s="299"/>
      <c r="DS250" s="299"/>
      <c r="DT250" s="299"/>
      <c r="DU250" s="299"/>
      <c r="DV250" s="299"/>
      <c r="DW250" s="299"/>
      <c r="DX250" s="299"/>
      <c r="DY250" s="299"/>
      <c r="DZ250" s="299"/>
      <c r="EA250" s="299"/>
      <c r="EB250" s="299"/>
      <c r="EC250" s="299"/>
      <c r="ED250" s="299"/>
      <c r="EE250" s="299"/>
      <c r="EF250" s="299"/>
      <c r="EG250" s="299"/>
      <c r="EH250" s="299"/>
      <c r="EI250" s="299"/>
      <c r="EJ250" s="299"/>
      <c r="EK250" s="299"/>
      <c r="EL250" s="299"/>
      <c r="EM250" s="299"/>
      <c r="EN250" s="299"/>
      <c r="EO250" s="299"/>
      <c r="EP250" s="299"/>
      <c r="EQ250" s="299"/>
      <c r="ER250" s="299"/>
      <c r="ES250" s="299"/>
      <c r="ET250" s="299"/>
      <c r="EU250" s="299"/>
      <c r="EV250" s="299"/>
      <c r="EW250" s="299"/>
      <c r="EX250" s="299"/>
      <c r="EY250" s="299"/>
      <c r="EZ250" s="299"/>
      <c r="FA250" s="299"/>
      <c r="FB250" s="299"/>
      <c r="FC250" s="299"/>
      <c r="FD250" s="299"/>
      <c r="FE250" s="299"/>
      <c r="FF250" s="299"/>
      <c r="FG250" s="299"/>
      <c r="FH250" s="299"/>
      <c r="FI250" s="299"/>
      <c r="FJ250" s="299"/>
    </row>
    <row r="251" spans="1:166" s="43" customFormat="1" ht="14.1" customHeight="1">
      <c r="A251" s="38"/>
      <c r="B251" s="1043" t="s">
        <v>901</v>
      </c>
      <c r="C251" s="348"/>
      <c r="D251" s="39"/>
      <c r="E251" s="299"/>
      <c r="F251" s="299"/>
      <c r="G251" s="299"/>
      <c r="H251" s="299"/>
      <c r="I251" s="299"/>
      <c r="J251" s="299"/>
      <c r="K251" s="299"/>
      <c r="L251" s="299"/>
      <c r="M251" s="299"/>
      <c r="N251" s="299"/>
      <c r="O251" s="299"/>
      <c r="P251" s="299"/>
      <c r="Q251" s="299"/>
      <c r="R251" s="299"/>
      <c r="S251" s="299"/>
      <c r="T251" s="299"/>
      <c r="U251" s="299"/>
      <c r="V251" s="299"/>
      <c r="W251" s="299"/>
      <c r="X251" s="299"/>
      <c r="Y251" s="299"/>
      <c r="Z251" s="299"/>
      <c r="AA251" s="299"/>
      <c r="AB251" s="299"/>
      <c r="AC251" s="299"/>
      <c r="AD251" s="299"/>
      <c r="AE251" s="299"/>
      <c r="AF251" s="299"/>
      <c r="AG251" s="299"/>
      <c r="AH251" s="299"/>
      <c r="AI251" s="299"/>
      <c r="AJ251" s="299"/>
      <c r="AK251" s="299"/>
      <c r="AL251" s="299"/>
      <c r="AM251" s="299"/>
      <c r="AN251" s="299"/>
      <c r="AO251" s="299"/>
      <c r="AP251" s="299"/>
      <c r="AQ251" s="299"/>
      <c r="AR251" s="299"/>
      <c r="AS251" s="299"/>
      <c r="AT251" s="299"/>
      <c r="AU251" s="299"/>
      <c r="AV251" s="299"/>
      <c r="AW251" s="299"/>
      <c r="AX251" s="299"/>
      <c r="AY251" s="299"/>
      <c r="AZ251" s="299"/>
      <c r="BA251" s="299"/>
      <c r="BB251" s="299"/>
      <c r="BC251" s="299"/>
      <c r="BD251" s="299"/>
      <c r="BE251" s="299"/>
      <c r="BF251" s="299"/>
      <c r="BG251" s="299"/>
      <c r="BH251" s="299"/>
      <c r="BI251" s="299"/>
      <c r="BJ251" s="299"/>
      <c r="BK251" s="299"/>
      <c r="BL251" s="299"/>
      <c r="BM251" s="299"/>
      <c r="BN251" s="299"/>
      <c r="BO251" s="299"/>
      <c r="BP251" s="299"/>
      <c r="BQ251" s="299"/>
      <c r="BR251" s="299"/>
      <c r="BS251" s="299"/>
      <c r="BT251" s="299"/>
      <c r="BU251" s="299"/>
      <c r="BV251" s="299"/>
      <c r="BW251" s="299"/>
      <c r="BX251" s="299"/>
      <c r="BY251" s="299"/>
      <c r="BZ251" s="299"/>
      <c r="CA251" s="299"/>
      <c r="CB251" s="299"/>
      <c r="CC251" s="299"/>
      <c r="CD251" s="299"/>
      <c r="CE251" s="299"/>
      <c r="CF251" s="299"/>
      <c r="CG251" s="299"/>
      <c r="CH251" s="299"/>
      <c r="CI251" s="299"/>
      <c r="CJ251" s="299"/>
      <c r="CK251" s="299"/>
      <c r="CL251" s="299"/>
      <c r="CM251" s="299"/>
      <c r="CN251" s="299"/>
      <c r="CO251" s="299"/>
      <c r="CP251" s="299"/>
      <c r="CQ251" s="299"/>
      <c r="CR251" s="299"/>
      <c r="CS251" s="299"/>
      <c r="CT251" s="299"/>
      <c r="CU251" s="299"/>
      <c r="CV251" s="299"/>
      <c r="CW251" s="299"/>
      <c r="CX251" s="299"/>
      <c r="CY251" s="299"/>
      <c r="CZ251" s="299"/>
      <c r="DA251" s="299"/>
      <c r="DB251" s="299"/>
      <c r="DC251" s="299"/>
      <c r="DD251" s="299"/>
      <c r="DE251" s="299"/>
      <c r="DF251" s="299"/>
      <c r="DG251" s="299"/>
      <c r="DH251" s="299"/>
      <c r="DI251" s="299"/>
      <c r="DJ251" s="299"/>
      <c r="DK251" s="299"/>
      <c r="DL251" s="299"/>
      <c r="DM251" s="299"/>
      <c r="DN251" s="299"/>
      <c r="DO251" s="299"/>
      <c r="DP251" s="299"/>
      <c r="DQ251" s="299"/>
      <c r="DR251" s="299"/>
      <c r="DS251" s="299"/>
      <c r="DT251" s="299"/>
      <c r="DU251" s="299"/>
      <c r="DV251" s="299"/>
      <c r="DW251" s="299"/>
      <c r="DX251" s="299"/>
      <c r="DY251" s="299"/>
      <c r="DZ251" s="299"/>
      <c r="EA251" s="299"/>
      <c r="EB251" s="299"/>
      <c r="EC251" s="299"/>
      <c r="ED251" s="299"/>
      <c r="EE251" s="299"/>
      <c r="EF251" s="299"/>
      <c r="EG251" s="299"/>
      <c r="EH251" s="299"/>
      <c r="EI251" s="299"/>
      <c r="EJ251" s="299"/>
      <c r="EK251" s="299"/>
      <c r="EL251" s="299"/>
      <c r="EM251" s="299"/>
      <c r="EN251" s="299"/>
      <c r="EO251" s="299"/>
      <c r="EP251" s="299"/>
      <c r="EQ251" s="299"/>
      <c r="ER251" s="299"/>
      <c r="ES251" s="299"/>
      <c r="ET251" s="299"/>
      <c r="EU251" s="299"/>
      <c r="EV251" s="299"/>
      <c r="EW251" s="299"/>
      <c r="EX251" s="299"/>
      <c r="EY251" s="299"/>
      <c r="EZ251" s="299"/>
      <c r="FA251" s="299"/>
      <c r="FB251" s="299"/>
      <c r="FC251" s="299"/>
      <c r="FD251" s="299"/>
      <c r="FE251" s="299"/>
      <c r="FF251" s="299"/>
      <c r="FG251" s="299"/>
      <c r="FH251" s="299"/>
      <c r="FI251" s="299"/>
      <c r="FJ251" s="299"/>
    </row>
    <row r="252" spans="1:166" s="43" customFormat="1" ht="14.1" customHeight="1">
      <c r="A252" s="38"/>
      <c r="B252" s="38"/>
      <c r="C252" s="348"/>
      <c r="D252" s="39"/>
      <c r="E252" s="299"/>
      <c r="F252" s="299"/>
      <c r="G252" s="299"/>
      <c r="H252" s="299"/>
      <c r="I252" s="299"/>
      <c r="J252" s="299"/>
      <c r="K252" s="299"/>
      <c r="L252" s="299"/>
      <c r="M252" s="299"/>
      <c r="N252" s="299"/>
      <c r="O252" s="299"/>
      <c r="P252" s="299"/>
      <c r="Q252" s="299"/>
      <c r="R252" s="299"/>
      <c r="S252" s="299"/>
      <c r="T252" s="299"/>
      <c r="U252" s="299"/>
      <c r="V252" s="299"/>
      <c r="W252" s="299"/>
      <c r="X252" s="299"/>
      <c r="Y252" s="299"/>
      <c r="Z252" s="299"/>
      <c r="AA252" s="299"/>
      <c r="AB252" s="299"/>
      <c r="AC252" s="299"/>
      <c r="AD252" s="299"/>
      <c r="AE252" s="299"/>
      <c r="AF252" s="299"/>
      <c r="AG252" s="299"/>
      <c r="AH252" s="299"/>
      <c r="AI252" s="299"/>
      <c r="AJ252" s="299"/>
      <c r="AK252" s="299"/>
      <c r="AL252" s="299"/>
      <c r="AM252" s="299"/>
      <c r="AN252" s="299"/>
      <c r="AO252" s="299"/>
      <c r="AP252" s="299"/>
      <c r="AQ252" s="299"/>
      <c r="AR252" s="299"/>
      <c r="AS252" s="299"/>
      <c r="AT252" s="299"/>
      <c r="AU252" s="299"/>
      <c r="AV252" s="299"/>
      <c r="AW252" s="299"/>
      <c r="AX252" s="299"/>
      <c r="AY252" s="299"/>
      <c r="AZ252" s="299"/>
      <c r="BA252" s="299"/>
      <c r="BB252" s="299"/>
      <c r="BC252" s="299"/>
      <c r="BD252" s="299"/>
      <c r="BE252" s="299"/>
      <c r="BF252" s="299"/>
      <c r="BG252" s="299"/>
      <c r="BH252" s="299"/>
      <c r="BI252" s="299"/>
      <c r="BJ252" s="299"/>
      <c r="BK252" s="299"/>
      <c r="BL252" s="299"/>
      <c r="BM252" s="299"/>
      <c r="BN252" s="299"/>
      <c r="BO252" s="299"/>
      <c r="BP252" s="299"/>
      <c r="BQ252" s="299"/>
      <c r="BR252" s="299"/>
      <c r="BS252" s="299"/>
      <c r="BT252" s="299"/>
      <c r="BU252" s="299"/>
      <c r="BV252" s="299"/>
      <c r="BW252" s="299"/>
      <c r="BX252" s="299"/>
      <c r="BY252" s="299"/>
      <c r="BZ252" s="299"/>
      <c r="CA252" s="299"/>
      <c r="CB252" s="299"/>
      <c r="CC252" s="299"/>
      <c r="CD252" s="299"/>
      <c r="CE252" s="299"/>
      <c r="CF252" s="299"/>
      <c r="CG252" s="299"/>
      <c r="CH252" s="299"/>
      <c r="CI252" s="299"/>
      <c r="CJ252" s="299"/>
      <c r="CK252" s="299"/>
      <c r="CL252" s="299"/>
      <c r="CM252" s="299"/>
      <c r="CN252" s="299"/>
      <c r="CO252" s="299"/>
      <c r="CP252" s="299"/>
      <c r="CQ252" s="299"/>
      <c r="CR252" s="299"/>
      <c r="CS252" s="299"/>
      <c r="CT252" s="299"/>
      <c r="CU252" s="299"/>
      <c r="CV252" s="299"/>
      <c r="CW252" s="299"/>
      <c r="CX252" s="299"/>
      <c r="CY252" s="299"/>
      <c r="CZ252" s="299"/>
      <c r="DA252" s="299"/>
      <c r="DB252" s="299"/>
      <c r="DC252" s="299"/>
      <c r="DD252" s="299"/>
      <c r="DE252" s="299"/>
      <c r="DF252" s="299"/>
      <c r="DG252" s="299"/>
      <c r="DH252" s="299"/>
      <c r="DI252" s="299"/>
      <c r="DJ252" s="299"/>
      <c r="DK252" s="299"/>
      <c r="DL252" s="299"/>
      <c r="DM252" s="299"/>
      <c r="DN252" s="299"/>
      <c r="DO252" s="299"/>
      <c r="DP252" s="299"/>
      <c r="DQ252" s="299"/>
      <c r="DR252" s="299"/>
      <c r="DS252" s="299"/>
      <c r="DT252" s="299"/>
      <c r="DU252" s="299"/>
      <c r="DV252" s="299"/>
      <c r="DW252" s="299"/>
      <c r="DX252" s="299"/>
      <c r="DY252" s="299"/>
      <c r="DZ252" s="299"/>
      <c r="EA252" s="299"/>
      <c r="EB252" s="299"/>
      <c r="EC252" s="299"/>
      <c r="ED252" s="299"/>
      <c r="EE252" s="299"/>
      <c r="EF252" s="299"/>
      <c r="EG252" s="299"/>
      <c r="EH252" s="299"/>
      <c r="EI252" s="299"/>
      <c r="EJ252" s="299"/>
      <c r="EK252" s="299"/>
      <c r="EL252" s="299"/>
      <c r="EM252" s="299"/>
      <c r="EN252" s="299"/>
      <c r="EO252" s="299"/>
      <c r="EP252" s="299"/>
      <c r="EQ252" s="299"/>
      <c r="ER252" s="299"/>
      <c r="ES252" s="299"/>
      <c r="ET252" s="299"/>
      <c r="EU252" s="299"/>
      <c r="EV252" s="299"/>
      <c r="EW252" s="299"/>
      <c r="EX252" s="299"/>
      <c r="EY252" s="299"/>
      <c r="EZ252" s="299"/>
      <c r="FA252" s="299"/>
      <c r="FB252" s="299"/>
      <c r="FC252" s="299"/>
      <c r="FD252" s="299"/>
      <c r="FE252" s="299"/>
      <c r="FF252" s="299"/>
      <c r="FG252" s="299"/>
      <c r="FH252" s="299"/>
      <c r="FI252" s="299"/>
      <c r="FJ252" s="299"/>
    </row>
    <row r="253" spans="1:166" s="43" customFormat="1" ht="14.1" customHeight="1">
      <c r="A253" s="38"/>
      <c r="B253" s="34" t="s">
        <v>879</v>
      </c>
      <c r="C253" s="348"/>
      <c r="D253" s="306" t="s">
        <v>97</v>
      </c>
      <c r="E253" s="299"/>
      <c r="F253" s="299"/>
      <c r="G253" s="299"/>
      <c r="H253" s="299">
        <f t="shared" ref="H253:AM253" ca="1" si="2479">H237-H247</f>
        <v>0</v>
      </c>
      <c r="I253" s="299">
        <f t="shared" ca="1" si="2479"/>
        <v>0</v>
      </c>
      <c r="J253" s="299">
        <f t="shared" ca="1" si="2479"/>
        <v>0</v>
      </c>
      <c r="K253" s="299">
        <f t="shared" ca="1" si="2479"/>
        <v>0</v>
      </c>
      <c r="L253" s="299">
        <f t="shared" ca="1" si="2479"/>
        <v>0</v>
      </c>
      <c r="M253" s="299">
        <f t="shared" ca="1" si="2479"/>
        <v>0</v>
      </c>
      <c r="N253" s="299">
        <f t="shared" ca="1" si="2479"/>
        <v>0</v>
      </c>
      <c r="O253" s="299">
        <f t="shared" ca="1" si="2479"/>
        <v>0</v>
      </c>
      <c r="P253" s="299">
        <f t="shared" ca="1" si="2479"/>
        <v>0</v>
      </c>
      <c r="Q253" s="299">
        <f t="shared" ca="1" si="2479"/>
        <v>0</v>
      </c>
      <c r="R253" s="299">
        <f t="shared" ca="1" si="2479"/>
        <v>0</v>
      </c>
      <c r="S253" s="299">
        <f t="shared" ca="1" si="2479"/>
        <v>0</v>
      </c>
      <c r="T253" s="299">
        <f t="shared" ca="1" si="2479"/>
        <v>1694.6067058331937</v>
      </c>
      <c r="U253" s="299">
        <f t="shared" ca="1" si="2479"/>
        <v>127.63780481983849</v>
      </c>
      <c r="V253" s="299">
        <f t="shared" ca="1" si="2479"/>
        <v>0</v>
      </c>
      <c r="W253" s="299">
        <f t="shared" ca="1" si="2479"/>
        <v>0</v>
      </c>
      <c r="X253" s="299">
        <f t="shared" ca="1" si="2479"/>
        <v>0</v>
      </c>
      <c r="Y253" s="299">
        <f t="shared" ca="1" si="2479"/>
        <v>678.05245436979203</v>
      </c>
      <c r="Z253" s="299">
        <f t="shared" ca="1" si="2479"/>
        <v>0</v>
      </c>
      <c r="AA253" s="299">
        <f t="shared" ca="1" si="2479"/>
        <v>247.78646353019803</v>
      </c>
      <c r="AB253" s="299">
        <f t="shared" ca="1" si="2479"/>
        <v>728.83704598584018</v>
      </c>
      <c r="AC253" s="299">
        <f t="shared" ca="1" si="2479"/>
        <v>1495.667994674252</v>
      </c>
      <c r="AD253" s="299">
        <f t="shared" ca="1" si="2479"/>
        <v>0</v>
      </c>
      <c r="AE253" s="299">
        <f t="shared" ca="1" si="2479"/>
        <v>156.99694089291506</v>
      </c>
      <c r="AF253" s="299">
        <f t="shared" ca="1" si="2479"/>
        <v>580.09802015433843</v>
      </c>
      <c r="AG253" s="299">
        <f t="shared" ca="1" si="2479"/>
        <v>1294.5875193544266</v>
      </c>
      <c r="AH253" s="299">
        <f t="shared" ca="1" si="2479"/>
        <v>0</v>
      </c>
      <c r="AI253" s="299">
        <f t="shared" ca="1" si="2479"/>
        <v>195.88720026725605</v>
      </c>
      <c r="AJ253" s="299">
        <f t="shared" ca="1" si="2479"/>
        <v>607.75712910008406</v>
      </c>
      <c r="AK253" s="299">
        <f t="shared" ca="1" si="2479"/>
        <v>1315.9227503274724</v>
      </c>
      <c r="AL253" s="299">
        <f t="shared" ca="1" si="2479"/>
        <v>0</v>
      </c>
      <c r="AM253" s="299">
        <f t="shared" ca="1" si="2479"/>
        <v>158.20348710747203</v>
      </c>
      <c r="AN253" s="299">
        <f t="shared" ref="AN253:BS253" ca="1" si="2480">AN237-AN247</f>
        <v>652.74254495881542</v>
      </c>
      <c r="AO253" s="299">
        <f t="shared" ca="1" si="2480"/>
        <v>1447.3165989106128</v>
      </c>
      <c r="AP253" s="299">
        <f t="shared" ca="1" si="2480"/>
        <v>0</v>
      </c>
      <c r="AQ253" s="299">
        <f t="shared" ca="1" si="2480"/>
        <v>141.02453209962914</v>
      </c>
      <c r="AR253" s="299">
        <f t="shared" ca="1" si="2480"/>
        <v>713.08363265110006</v>
      </c>
      <c r="AS253" s="299">
        <f t="shared" ca="1" si="2480"/>
        <v>1588.91703300892</v>
      </c>
      <c r="AT253" s="299">
        <f t="shared" ca="1" si="2480"/>
        <v>0</v>
      </c>
      <c r="AU253" s="299">
        <f t="shared" ca="1" si="2480"/>
        <v>0</v>
      </c>
      <c r="AV253" s="299">
        <f t="shared" ca="1" si="2480"/>
        <v>622.44886018702573</v>
      </c>
      <c r="AW253" s="299">
        <f t="shared" ca="1" si="2480"/>
        <v>1579.3899866688703</v>
      </c>
      <c r="AX253" s="299">
        <f t="shared" ca="1" si="2480"/>
        <v>0</v>
      </c>
      <c r="AY253" s="299">
        <f t="shared" ca="1" si="2480"/>
        <v>0</v>
      </c>
      <c r="AZ253" s="299">
        <f t="shared" ca="1" si="2480"/>
        <v>714.0904784923373</v>
      </c>
      <c r="BA253" s="299">
        <f t="shared" ca="1" si="2480"/>
        <v>1751.985132889748</v>
      </c>
      <c r="BB253" s="299">
        <f t="shared" ca="1" si="2480"/>
        <v>0</v>
      </c>
      <c r="BC253" s="299">
        <f t="shared" ca="1" si="2480"/>
        <v>1.8487623723028719</v>
      </c>
      <c r="BD253" s="299">
        <f t="shared" ca="1" si="2480"/>
        <v>805.54791288499973</v>
      </c>
      <c r="BE253" s="299">
        <f t="shared" ca="1" si="2480"/>
        <v>1924.2392743217315</v>
      </c>
      <c r="BF253" s="299">
        <f t="shared" ca="1" si="2480"/>
        <v>0</v>
      </c>
      <c r="BG253" s="299">
        <f t="shared" ca="1" si="2480"/>
        <v>16.220964260285086</v>
      </c>
      <c r="BH253" s="299">
        <f t="shared" ca="1" si="2480"/>
        <v>896.81802902845516</v>
      </c>
      <c r="BI253" s="299">
        <f t="shared" ca="1" si="2480"/>
        <v>2096.1466084265562</v>
      </c>
      <c r="BJ253" s="299">
        <f t="shared" ca="1" si="2480"/>
        <v>0</v>
      </c>
      <c r="BK253" s="299">
        <f t="shared" ca="1" si="2480"/>
        <v>30.564862736366194</v>
      </c>
      <c r="BL253" s="299">
        <f t="shared" ca="1" si="2480"/>
        <v>987.8976381395637</v>
      </c>
      <c r="BM253" s="299">
        <f t="shared" ca="1" si="2480"/>
        <v>2267.7012318785874</v>
      </c>
      <c r="BN253" s="299">
        <f t="shared" ca="1" si="2480"/>
        <v>0</v>
      </c>
      <c r="BO253" s="299">
        <f t="shared" ca="1" si="2480"/>
        <v>44.879975310230066</v>
      </c>
      <c r="BP253" s="299">
        <f t="shared" ca="1" si="2480"/>
        <v>1078.7834960232449</v>
      </c>
      <c r="BQ253" s="299">
        <f t="shared" ca="1" si="2480"/>
        <v>2438.8971387779802</v>
      </c>
      <c r="BR253" s="299">
        <f t="shared" ca="1" si="2480"/>
        <v>0</v>
      </c>
      <c r="BS253" s="299">
        <f t="shared" ca="1" si="2480"/>
        <v>59.165811095409936</v>
      </c>
      <c r="BT253" s="299">
        <f t="shared" ref="BT253:CY253" ca="1" si="2481">BT237-BT247</f>
        <v>1169.472302089689</v>
      </c>
      <c r="BU253" s="299">
        <f t="shared" ca="1" si="2481"/>
        <v>2609.7282188315821</v>
      </c>
      <c r="BV253" s="299">
        <f t="shared" ca="1" si="2481"/>
        <v>0</v>
      </c>
      <c r="BW253" s="299">
        <f t="shared" ca="1" si="2481"/>
        <v>73.421870660196191</v>
      </c>
      <c r="BX253" s="299">
        <f t="shared" ca="1" si="2481"/>
        <v>1259.960698353817</v>
      </c>
      <c r="BY253" s="299">
        <f t="shared" ca="1" si="2481"/>
        <v>2780.1882555009479</v>
      </c>
      <c r="BZ253" s="299">
        <f t="shared" ca="1" si="2481"/>
        <v>0</v>
      </c>
      <c r="CA253" s="299">
        <f t="shared" ca="1" si="2481"/>
        <v>87.64764587580612</v>
      </c>
      <c r="CB253" s="299">
        <f t="shared" ca="1" si="2481"/>
        <v>1350.2452684166292</v>
      </c>
      <c r="CC253" s="299">
        <f t="shared" ca="1" si="2481"/>
        <v>2950.2709241168577</v>
      </c>
      <c r="CD253" s="299">
        <f t="shared" ca="1" si="2481"/>
        <v>0</v>
      </c>
      <c r="CE253" s="299">
        <f t="shared" ca="1" si="2481"/>
        <v>2211.2176197618055</v>
      </c>
      <c r="CF253" s="299">
        <f t="shared" ca="1" si="2481"/>
        <v>2649.3126737312323</v>
      </c>
      <c r="CG253" s="299">
        <f t="shared" ca="1" si="2481"/>
        <v>2649.3126737312323</v>
      </c>
      <c r="CH253" s="299">
        <f t="shared" ca="1" si="2481"/>
        <v>0</v>
      </c>
      <c r="CI253" s="299">
        <f t="shared" ca="1" si="2481"/>
        <v>11066.837905427574</v>
      </c>
      <c r="CJ253" s="299">
        <f t="shared" ca="1" si="2481"/>
        <v>11066.837905427574</v>
      </c>
      <c r="CK253" s="299">
        <f t="shared" ca="1" si="2481"/>
        <v>11066.837905427574</v>
      </c>
      <c r="CL253" s="299">
        <f t="shared" ca="1" si="2481"/>
        <v>0</v>
      </c>
      <c r="CM253" s="299">
        <f t="shared" ca="1" si="2481"/>
        <v>12501.450588503494</v>
      </c>
      <c r="CN253" s="299">
        <f t="shared" ca="1" si="2481"/>
        <v>12501.450588503494</v>
      </c>
      <c r="CO253" s="299">
        <f t="shared" ca="1" si="2481"/>
        <v>12501.450588503494</v>
      </c>
      <c r="CP253" s="299">
        <f t="shared" ca="1" si="2481"/>
        <v>4978.0331410319141</v>
      </c>
      <c r="CQ253" s="299">
        <f t="shared" ca="1" si="2481"/>
        <v>17341.612679295195</v>
      </c>
      <c r="CR253" s="299">
        <f t="shared" ca="1" si="2481"/>
        <v>17341.612679295195</v>
      </c>
      <c r="CS253" s="299">
        <f t="shared" ca="1" si="2481"/>
        <v>17341.612679295195</v>
      </c>
      <c r="CT253" s="299">
        <f t="shared" ca="1" si="2481"/>
        <v>0</v>
      </c>
      <c r="CU253" s="299">
        <f t="shared" ca="1" si="2481"/>
        <v>0</v>
      </c>
      <c r="CV253" s="299">
        <f t="shared" ca="1" si="2481"/>
        <v>0</v>
      </c>
      <c r="CW253" s="299">
        <f t="shared" ca="1" si="2481"/>
        <v>0</v>
      </c>
      <c r="CX253" s="299">
        <f t="shared" ca="1" si="2481"/>
        <v>0</v>
      </c>
      <c r="CY253" s="299">
        <f t="shared" ca="1" si="2481"/>
        <v>0</v>
      </c>
      <c r="CZ253" s="299">
        <f t="shared" ref="CZ253:EE253" ca="1" si="2482">CZ237-CZ247</f>
        <v>0</v>
      </c>
      <c r="DA253" s="299">
        <f t="shared" ca="1" si="2482"/>
        <v>0</v>
      </c>
      <c r="DB253" s="299">
        <f t="shared" ca="1" si="2482"/>
        <v>0</v>
      </c>
      <c r="DC253" s="299">
        <f t="shared" ca="1" si="2482"/>
        <v>0</v>
      </c>
      <c r="DD253" s="299">
        <f t="shared" ca="1" si="2482"/>
        <v>0</v>
      </c>
      <c r="DE253" s="299">
        <f t="shared" ca="1" si="2482"/>
        <v>0</v>
      </c>
      <c r="DF253" s="299">
        <f t="shared" ca="1" si="2482"/>
        <v>0</v>
      </c>
      <c r="DG253" s="299">
        <f t="shared" ca="1" si="2482"/>
        <v>0</v>
      </c>
      <c r="DH253" s="299">
        <f t="shared" ca="1" si="2482"/>
        <v>0</v>
      </c>
      <c r="DI253" s="299">
        <f t="shared" ca="1" si="2482"/>
        <v>0</v>
      </c>
      <c r="DJ253" s="299">
        <f t="shared" ca="1" si="2482"/>
        <v>0</v>
      </c>
      <c r="DK253" s="299">
        <f t="shared" ca="1" si="2482"/>
        <v>0</v>
      </c>
      <c r="DL253" s="299">
        <f t="shared" ca="1" si="2482"/>
        <v>0</v>
      </c>
      <c r="DM253" s="299">
        <f t="shared" ca="1" si="2482"/>
        <v>0</v>
      </c>
      <c r="DN253" s="299">
        <f t="shared" ca="1" si="2482"/>
        <v>0</v>
      </c>
      <c r="DO253" s="299">
        <f t="shared" ca="1" si="2482"/>
        <v>0</v>
      </c>
      <c r="DP253" s="299">
        <f t="shared" ca="1" si="2482"/>
        <v>0</v>
      </c>
      <c r="DQ253" s="299">
        <f t="shared" ca="1" si="2482"/>
        <v>0</v>
      </c>
      <c r="DR253" s="299">
        <f t="shared" ca="1" si="2482"/>
        <v>0</v>
      </c>
      <c r="DS253" s="299">
        <f t="shared" ca="1" si="2482"/>
        <v>0</v>
      </c>
      <c r="DT253" s="299">
        <f t="shared" ca="1" si="2482"/>
        <v>0</v>
      </c>
      <c r="DU253" s="299">
        <f t="shared" ca="1" si="2482"/>
        <v>0</v>
      </c>
      <c r="DV253" s="299">
        <f t="shared" ca="1" si="2482"/>
        <v>0</v>
      </c>
      <c r="DW253" s="299">
        <f t="shared" ca="1" si="2482"/>
        <v>0</v>
      </c>
      <c r="DX253" s="299">
        <f t="shared" ca="1" si="2482"/>
        <v>0</v>
      </c>
      <c r="DY253" s="299">
        <f t="shared" ca="1" si="2482"/>
        <v>0</v>
      </c>
      <c r="DZ253" s="299">
        <f t="shared" ca="1" si="2482"/>
        <v>0</v>
      </c>
      <c r="EA253" s="299">
        <f t="shared" ca="1" si="2482"/>
        <v>0</v>
      </c>
      <c r="EB253" s="299">
        <f t="shared" ca="1" si="2482"/>
        <v>0</v>
      </c>
      <c r="EC253" s="299">
        <f t="shared" ca="1" si="2482"/>
        <v>0</v>
      </c>
      <c r="ED253" s="299">
        <f t="shared" ca="1" si="2482"/>
        <v>0</v>
      </c>
      <c r="EE253" s="299">
        <f t="shared" ca="1" si="2482"/>
        <v>0</v>
      </c>
      <c r="EF253" s="299">
        <f t="shared" ref="EF253:EP253" ca="1" si="2483">EF237-EF247</f>
        <v>0</v>
      </c>
      <c r="EG253" s="299">
        <f t="shared" ca="1" si="2483"/>
        <v>0</v>
      </c>
      <c r="EH253" s="299">
        <f t="shared" ca="1" si="2483"/>
        <v>0</v>
      </c>
      <c r="EI253" s="299">
        <f t="shared" ca="1" si="2483"/>
        <v>0</v>
      </c>
      <c r="EJ253" s="299">
        <f t="shared" ca="1" si="2483"/>
        <v>0</v>
      </c>
      <c r="EK253" s="299">
        <f t="shared" ca="1" si="2483"/>
        <v>0</v>
      </c>
      <c r="EL253" s="299">
        <f t="shared" ca="1" si="2483"/>
        <v>0</v>
      </c>
      <c r="EM253" s="299">
        <f t="shared" ca="1" si="2483"/>
        <v>0</v>
      </c>
      <c r="EN253" s="299">
        <f t="shared" ca="1" si="2483"/>
        <v>0</v>
      </c>
      <c r="EO253" s="299">
        <f t="shared" ca="1" si="2483"/>
        <v>0</v>
      </c>
      <c r="EP253" s="299">
        <f t="shared" ca="1" si="2483"/>
        <v>0</v>
      </c>
      <c r="EQ253" s="299"/>
      <c r="ER253" s="299"/>
      <c r="ES253" s="299"/>
      <c r="ET253" s="299"/>
      <c r="EU253" s="299"/>
      <c r="EV253" s="299"/>
      <c r="EW253" s="299"/>
      <c r="EX253" s="299"/>
      <c r="EY253" s="299"/>
      <c r="EZ253" s="299"/>
      <c r="FA253" s="299"/>
      <c r="FB253" s="299"/>
      <c r="FC253" s="299"/>
      <c r="FD253" s="299"/>
      <c r="FE253" s="299"/>
      <c r="FF253" s="299"/>
      <c r="FG253" s="299"/>
      <c r="FH253" s="299"/>
      <c r="FI253" s="299"/>
      <c r="FJ253" s="299"/>
    </row>
    <row r="254" spans="1:166" s="43" customFormat="1" ht="14.1" customHeight="1">
      <c r="A254" s="38"/>
      <c r="B254" s="38"/>
      <c r="C254" s="348"/>
      <c r="D254" s="39"/>
      <c r="E254" s="299"/>
      <c r="F254" s="299"/>
      <c r="G254" s="299"/>
      <c r="H254" s="299"/>
      <c r="I254" s="299"/>
      <c r="J254" s="299"/>
      <c r="K254" s="299"/>
      <c r="L254" s="299"/>
      <c r="M254" s="299"/>
      <c r="N254" s="299"/>
      <c r="O254" s="299"/>
      <c r="P254" s="299"/>
      <c r="Q254" s="299"/>
      <c r="R254" s="299"/>
      <c r="S254" s="299"/>
      <c r="T254" s="299"/>
      <c r="U254" s="299"/>
      <c r="V254" s="299"/>
      <c r="W254" s="299"/>
      <c r="X254" s="299"/>
      <c r="Y254" s="299"/>
      <c r="Z254" s="299"/>
      <c r="AA254" s="299"/>
      <c r="AB254" s="299"/>
      <c r="AC254" s="299"/>
      <c r="AD254" s="299"/>
      <c r="AE254" s="299"/>
      <c r="AF254" s="299"/>
      <c r="AG254" s="299"/>
      <c r="AH254" s="299"/>
      <c r="AI254" s="299"/>
      <c r="AJ254" s="299"/>
      <c r="AK254" s="299"/>
      <c r="AL254" s="299"/>
      <c r="AM254" s="299"/>
      <c r="AN254" s="299"/>
      <c r="AO254" s="299"/>
      <c r="AP254" s="299"/>
      <c r="AQ254" s="299"/>
      <c r="AR254" s="299"/>
      <c r="AS254" s="299"/>
      <c r="AT254" s="299"/>
      <c r="AU254" s="299"/>
      <c r="AV254" s="299"/>
      <c r="AW254" s="299"/>
      <c r="AX254" s="299"/>
      <c r="AY254" s="299"/>
      <c r="AZ254" s="299"/>
      <c r="BA254" s="299"/>
      <c r="BB254" s="299"/>
      <c r="BC254" s="299"/>
      <c r="BD254" s="299"/>
      <c r="BE254" s="299"/>
      <c r="BF254" s="299"/>
      <c r="BG254" s="299"/>
      <c r="BH254" s="299"/>
      <c r="BI254" s="299"/>
      <c r="BJ254" s="299"/>
      <c r="BK254" s="299"/>
      <c r="BL254" s="299"/>
      <c r="BM254" s="299"/>
      <c r="BN254" s="299"/>
      <c r="BO254" s="299"/>
      <c r="BP254" s="299"/>
      <c r="BQ254" s="299"/>
      <c r="BR254" s="299"/>
      <c r="BS254" s="299"/>
      <c r="BT254" s="299"/>
      <c r="BU254" s="299"/>
      <c r="BV254" s="299"/>
      <c r="BW254" s="299"/>
      <c r="BX254" s="299"/>
      <c r="BY254" s="299"/>
      <c r="BZ254" s="299"/>
      <c r="CA254" s="299"/>
      <c r="CB254" s="299"/>
      <c r="CC254" s="299"/>
      <c r="CD254" s="299"/>
      <c r="CE254" s="299"/>
      <c r="CF254" s="299"/>
      <c r="CG254" s="299"/>
      <c r="CH254" s="299"/>
      <c r="CI254" s="299"/>
      <c r="CJ254" s="299"/>
      <c r="CK254" s="299"/>
      <c r="CL254" s="299"/>
      <c r="CM254" s="299"/>
      <c r="CN254" s="299"/>
      <c r="CO254" s="299"/>
      <c r="CP254" s="299"/>
      <c r="CQ254" s="299"/>
      <c r="CR254" s="299"/>
      <c r="CS254" s="299"/>
      <c r="CT254" s="299"/>
      <c r="CU254" s="299"/>
      <c r="CV254" s="299"/>
      <c r="CW254" s="299"/>
      <c r="CX254" s="299"/>
      <c r="CY254" s="299"/>
      <c r="CZ254" s="299"/>
      <c r="DA254" s="299"/>
      <c r="DB254" s="299"/>
      <c r="DC254" s="299"/>
      <c r="DD254" s="299"/>
      <c r="DE254" s="299"/>
      <c r="DF254" s="299"/>
      <c r="DG254" s="299"/>
      <c r="DH254" s="299"/>
      <c r="DI254" s="299"/>
      <c r="DJ254" s="299"/>
      <c r="DK254" s="299"/>
      <c r="DL254" s="299"/>
      <c r="DM254" s="299"/>
      <c r="DN254" s="299"/>
      <c r="DO254" s="299"/>
      <c r="DP254" s="299"/>
      <c r="DQ254" s="299"/>
      <c r="DR254" s="299"/>
      <c r="DS254" s="299"/>
      <c r="DT254" s="299"/>
      <c r="DU254" s="299"/>
      <c r="DV254" s="299"/>
      <c r="DW254" s="299"/>
      <c r="DX254" s="299"/>
      <c r="DY254" s="299"/>
      <c r="DZ254" s="299"/>
      <c r="EA254" s="299"/>
      <c r="EB254" s="299"/>
      <c r="EC254" s="299"/>
      <c r="ED254" s="299"/>
      <c r="EE254" s="299"/>
      <c r="EF254" s="299"/>
      <c r="EG254" s="299"/>
      <c r="EH254" s="299"/>
      <c r="EI254" s="299"/>
      <c r="EJ254" s="299"/>
      <c r="EK254" s="299"/>
      <c r="EL254" s="299"/>
      <c r="EM254" s="299"/>
      <c r="EN254" s="299"/>
      <c r="EO254" s="299"/>
      <c r="EP254" s="299"/>
      <c r="EQ254" s="299"/>
      <c r="ER254" s="299"/>
      <c r="ES254" s="299"/>
      <c r="ET254" s="299"/>
      <c r="EU254" s="299"/>
      <c r="EV254" s="299"/>
      <c r="EW254" s="299"/>
      <c r="EX254" s="299"/>
      <c r="EY254" s="299"/>
      <c r="EZ254" s="299"/>
      <c r="FA254" s="299"/>
      <c r="FB254" s="299"/>
      <c r="FC254" s="299"/>
      <c r="FD254" s="299"/>
      <c r="FE254" s="299"/>
      <c r="FF254" s="299"/>
      <c r="FG254" s="299"/>
      <c r="FH254" s="299"/>
      <c r="FI254" s="299"/>
      <c r="FJ254" s="299"/>
    </row>
    <row r="255" spans="1:166" s="43" customFormat="1" ht="14.1" customHeight="1">
      <c r="A255" s="38"/>
      <c r="B255" s="7" t="s">
        <v>902</v>
      </c>
      <c r="C255" s="348"/>
      <c r="D255" s="39" t="s">
        <v>147</v>
      </c>
      <c r="E255" s="299">
        <f ca="1">SUM(G255:ET255)</f>
        <v>1</v>
      </c>
      <c r="F255" s="299"/>
      <c r="G255" s="299"/>
      <c r="H255" s="969">
        <f t="shared" ref="H255:AM255" ca="1" si="2484">1*H233*H235*(H253&gt;0)</f>
        <v>0</v>
      </c>
      <c r="I255" s="969">
        <f t="shared" ca="1" si="2484"/>
        <v>0</v>
      </c>
      <c r="J255" s="969">
        <f t="shared" ca="1" si="2484"/>
        <v>0</v>
      </c>
      <c r="K255" s="969">
        <f t="shared" ca="1" si="2484"/>
        <v>0</v>
      </c>
      <c r="L255" s="969">
        <f t="shared" ca="1" si="2484"/>
        <v>0</v>
      </c>
      <c r="M255" s="969">
        <f t="shared" ca="1" si="2484"/>
        <v>0</v>
      </c>
      <c r="N255" s="969">
        <f t="shared" ca="1" si="2484"/>
        <v>0</v>
      </c>
      <c r="O255" s="969">
        <f t="shared" ca="1" si="2484"/>
        <v>0</v>
      </c>
      <c r="P255" s="969">
        <f t="shared" ca="1" si="2484"/>
        <v>0</v>
      </c>
      <c r="Q255" s="969">
        <f t="shared" ca="1" si="2484"/>
        <v>0</v>
      </c>
      <c r="R255" s="969">
        <f t="shared" ca="1" si="2484"/>
        <v>0</v>
      </c>
      <c r="S255" s="969">
        <f t="shared" ca="1" si="2484"/>
        <v>0</v>
      </c>
      <c r="T255" s="969">
        <f t="shared" ca="1" si="2484"/>
        <v>0</v>
      </c>
      <c r="U255" s="969">
        <f t="shared" ca="1" si="2484"/>
        <v>0</v>
      </c>
      <c r="V255" s="969">
        <f t="shared" ca="1" si="2484"/>
        <v>0</v>
      </c>
      <c r="W255" s="969">
        <f t="shared" ca="1" si="2484"/>
        <v>0</v>
      </c>
      <c r="X255" s="969">
        <f t="shared" ca="1" si="2484"/>
        <v>0</v>
      </c>
      <c r="Y255" s="969">
        <f t="shared" ca="1" si="2484"/>
        <v>0</v>
      </c>
      <c r="Z255" s="969">
        <f t="shared" ca="1" si="2484"/>
        <v>0</v>
      </c>
      <c r="AA255" s="969">
        <f t="shared" ca="1" si="2484"/>
        <v>0</v>
      </c>
      <c r="AB255" s="969">
        <f t="shared" ca="1" si="2484"/>
        <v>0</v>
      </c>
      <c r="AC255" s="969">
        <f t="shared" ca="1" si="2484"/>
        <v>0</v>
      </c>
      <c r="AD255" s="969">
        <f t="shared" ca="1" si="2484"/>
        <v>0</v>
      </c>
      <c r="AE255" s="969">
        <f t="shared" ca="1" si="2484"/>
        <v>0</v>
      </c>
      <c r="AF255" s="969">
        <f t="shared" ca="1" si="2484"/>
        <v>0</v>
      </c>
      <c r="AG255" s="969">
        <f t="shared" ca="1" si="2484"/>
        <v>0</v>
      </c>
      <c r="AH255" s="969">
        <f t="shared" ca="1" si="2484"/>
        <v>0</v>
      </c>
      <c r="AI255" s="969">
        <f t="shared" ca="1" si="2484"/>
        <v>0</v>
      </c>
      <c r="AJ255" s="969">
        <f t="shared" ca="1" si="2484"/>
        <v>0</v>
      </c>
      <c r="AK255" s="969">
        <f t="shared" ca="1" si="2484"/>
        <v>0</v>
      </c>
      <c r="AL255" s="969">
        <f t="shared" ca="1" si="2484"/>
        <v>0</v>
      </c>
      <c r="AM255" s="969">
        <f t="shared" ca="1" si="2484"/>
        <v>0</v>
      </c>
      <c r="AN255" s="969">
        <f t="shared" ref="AN255:BS255" ca="1" si="2485">1*AN233*AN235*(AN253&gt;0)</f>
        <v>0</v>
      </c>
      <c r="AO255" s="969">
        <f t="shared" ca="1" si="2485"/>
        <v>0</v>
      </c>
      <c r="AP255" s="969">
        <f t="shared" ca="1" si="2485"/>
        <v>0</v>
      </c>
      <c r="AQ255" s="969">
        <f t="shared" ca="1" si="2485"/>
        <v>0</v>
      </c>
      <c r="AR255" s="969">
        <f t="shared" ca="1" si="2485"/>
        <v>0</v>
      </c>
      <c r="AS255" s="969">
        <f t="shared" ca="1" si="2485"/>
        <v>0</v>
      </c>
      <c r="AT255" s="969">
        <f t="shared" ca="1" si="2485"/>
        <v>0</v>
      </c>
      <c r="AU255" s="969">
        <f t="shared" ca="1" si="2485"/>
        <v>0</v>
      </c>
      <c r="AV255" s="969">
        <f t="shared" ca="1" si="2485"/>
        <v>0</v>
      </c>
      <c r="AW255" s="969">
        <f t="shared" ca="1" si="2485"/>
        <v>0</v>
      </c>
      <c r="AX255" s="969">
        <f t="shared" ca="1" si="2485"/>
        <v>0</v>
      </c>
      <c r="AY255" s="969">
        <f t="shared" ca="1" si="2485"/>
        <v>0</v>
      </c>
      <c r="AZ255" s="969">
        <f t="shared" ca="1" si="2485"/>
        <v>0</v>
      </c>
      <c r="BA255" s="969">
        <f t="shared" ca="1" si="2485"/>
        <v>0</v>
      </c>
      <c r="BB255" s="969">
        <f t="shared" ca="1" si="2485"/>
        <v>0</v>
      </c>
      <c r="BC255" s="969">
        <f t="shared" ca="1" si="2485"/>
        <v>0</v>
      </c>
      <c r="BD255" s="969">
        <f t="shared" ca="1" si="2485"/>
        <v>0</v>
      </c>
      <c r="BE255" s="969">
        <f t="shared" ca="1" si="2485"/>
        <v>0</v>
      </c>
      <c r="BF255" s="969">
        <f t="shared" ca="1" si="2485"/>
        <v>0</v>
      </c>
      <c r="BG255" s="969">
        <f t="shared" ca="1" si="2485"/>
        <v>0</v>
      </c>
      <c r="BH255" s="969">
        <f t="shared" ca="1" si="2485"/>
        <v>0</v>
      </c>
      <c r="BI255" s="969">
        <f t="shared" ca="1" si="2485"/>
        <v>0</v>
      </c>
      <c r="BJ255" s="969">
        <f t="shared" ca="1" si="2485"/>
        <v>0</v>
      </c>
      <c r="BK255" s="969">
        <f t="shared" ca="1" si="2485"/>
        <v>0</v>
      </c>
      <c r="BL255" s="969">
        <f t="shared" ca="1" si="2485"/>
        <v>0</v>
      </c>
      <c r="BM255" s="969">
        <f t="shared" ca="1" si="2485"/>
        <v>0</v>
      </c>
      <c r="BN255" s="969">
        <f t="shared" ca="1" si="2485"/>
        <v>0</v>
      </c>
      <c r="BO255" s="969">
        <f t="shared" ca="1" si="2485"/>
        <v>0</v>
      </c>
      <c r="BP255" s="969">
        <f t="shared" ca="1" si="2485"/>
        <v>0</v>
      </c>
      <c r="BQ255" s="969">
        <f t="shared" ca="1" si="2485"/>
        <v>0</v>
      </c>
      <c r="BR255" s="969">
        <f t="shared" ca="1" si="2485"/>
        <v>0</v>
      </c>
      <c r="BS255" s="969">
        <f t="shared" ca="1" si="2485"/>
        <v>0</v>
      </c>
      <c r="BT255" s="969">
        <f t="shared" ref="BT255:CY255" ca="1" si="2486">1*BT233*BT235*(BT253&gt;0)</f>
        <v>0</v>
      </c>
      <c r="BU255" s="969">
        <f t="shared" ca="1" si="2486"/>
        <v>0</v>
      </c>
      <c r="BV255" s="969">
        <f t="shared" ca="1" si="2486"/>
        <v>0</v>
      </c>
      <c r="BW255" s="969">
        <f t="shared" ca="1" si="2486"/>
        <v>0</v>
      </c>
      <c r="BX255" s="969">
        <f t="shared" ca="1" si="2486"/>
        <v>0</v>
      </c>
      <c r="BY255" s="969">
        <f t="shared" ca="1" si="2486"/>
        <v>0</v>
      </c>
      <c r="BZ255" s="969">
        <f t="shared" ca="1" si="2486"/>
        <v>0</v>
      </c>
      <c r="CA255" s="969">
        <f t="shared" ca="1" si="2486"/>
        <v>0</v>
      </c>
      <c r="CB255" s="969">
        <f t="shared" ca="1" si="2486"/>
        <v>0</v>
      </c>
      <c r="CC255" s="969">
        <f t="shared" ca="1" si="2486"/>
        <v>0</v>
      </c>
      <c r="CD255" s="969">
        <f t="shared" ca="1" si="2486"/>
        <v>0</v>
      </c>
      <c r="CE255" s="969">
        <f t="shared" ca="1" si="2486"/>
        <v>0</v>
      </c>
      <c r="CF255" s="969">
        <f t="shared" ca="1" si="2486"/>
        <v>0</v>
      </c>
      <c r="CG255" s="969">
        <f t="shared" ca="1" si="2486"/>
        <v>0</v>
      </c>
      <c r="CH255" s="969">
        <f t="shared" ca="1" si="2486"/>
        <v>0</v>
      </c>
      <c r="CI255" s="969">
        <f t="shared" ca="1" si="2486"/>
        <v>0</v>
      </c>
      <c r="CJ255" s="969">
        <f t="shared" ca="1" si="2486"/>
        <v>0</v>
      </c>
      <c r="CK255" s="969">
        <f t="shared" ca="1" si="2486"/>
        <v>0</v>
      </c>
      <c r="CL255" s="969">
        <f t="shared" ca="1" si="2486"/>
        <v>0</v>
      </c>
      <c r="CM255" s="969">
        <f t="shared" ca="1" si="2486"/>
        <v>0</v>
      </c>
      <c r="CN255" s="969">
        <f t="shared" ca="1" si="2486"/>
        <v>0</v>
      </c>
      <c r="CO255" s="969">
        <f t="shared" ca="1" si="2486"/>
        <v>0</v>
      </c>
      <c r="CP255" s="969">
        <f t="shared" ca="1" si="2486"/>
        <v>1</v>
      </c>
      <c r="CQ255" s="969">
        <f t="shared" ca="1" si="2486"/>
        <v>0</v>
      </c>
      <c r="CR255" s="969">
        <f t="shared" ca="1" si="2486"/>
        <v>0</v>
      </c>
      <c r="CS255" s="969">
        <f t="shared" ca="1" si="2486"/>
        <v>0</v>
      </c>
      <c r="CT255" s="969">
        <f t="shared" ca="1" si="2486"/>
        <v>0</v>
      </c>
      <c r="CU255" s="969">
        <f t="shared" ca="1" si="2486"/>
        <v>0</v>
      </c>
      <c r="CV255" s="969">
        <f t="shared" ca="1" si="2486"/>
        <v>0</v>
      </c>
      <c r="CW255" s="969">
        <f t="shared" ca="1" si="2486"/>
        <v>0</v>
      </c>
      <c r="CX255" s="969">
        <f t="shared" ca="1" si="2486"/>
        <v>0</v>
      </c>
      <c r="CY255" s="969">
        <f t="shared" ca="1" si="2486"/>
        <v>0</v>
      </c>
      <c r="CZ255" s="969">
        <f t="shared" ref="CZ255:EE255" ca="1" si="2487">1*CZ233*CZ235*(CZ253&gt;0)</f>
        <v>0</v>
      </c>
      <c r="DA255" s="969">
        <f t="shared" ca="1" si="2487"/>
        <v>0</v>
      </c>
      <c r="DB255" s="969">
        <f t="shared" ca="1" si="2487"/>
        <v>0</v>
      </c>
      <c r="DC255" s="969">
        <f t="shared" ca="1" si="2487"/>
        <v>0</v>
      </c>
      <c r="DD255" s="969">
        <f t="shared" ca="1" si="2487"/>
        <v>0</v>
      </c>
      <c r="DE255" s="969">
        <f t="shared" ca="1" si="2487"/>
        <v>0</v>
      </c>
      <c r="DF255" s="969">
        <f t="shared" ca="1" si="2487"/>
        <v>0</v>
      </c>
      <c r="DG255" s="969">
        <f t="shared" ca="1" si="2487"/>
        <v>0</v>
      </c>
      <c r="DH255" s="969">
        <f t="shared" ca="1" si="2487"/>
        <v>0</v>
      </c>
      <c r="DI255" s="969">
        <f t="shared" ca="1" si="2487"/>
        <v>0</v>
      </c>
      <c r="DJ255" s="969">
        <f t="shared" ca="1" si="2487"/>
        <v>0</v>
      </c>
      <c r="DK255" s="969">
        <f t="shared" ca="1" si="2487"/>
        <v>0</v>
      </c>
      <c r="DL255" s="969">
        <f t="shared" ca="1" si="2487"/>
        <v>0</v>
      </c>
      <c r="DM255" s="969">
        <f t="shared" ca="1" si="2487"/>
        <v>0</v>
      </c>
      <c r="DN255" s="969">
        <f t="shared" ca="1" si="2487"/>
        <v>0</v>
      </c>
      <c r="DO255" s="969">
        <f t="shared" ca="1" si="2487"/>
        <v>0</v>
      </c>
      <c r="DP255" s="969">
        <f t="shared" ca="1" si="2487"/>
        <v>0</v>
      </c>
      <c r="DQ255" s="969">
        <f t="shared" ca="1" si="2487"/>
        <v>0</v>
      </c>
      <c r="DR255" s="969">
        <f t="shared" ca="1" si="2487"/>
        <v>0</v>
      </c>
      <c r="DS255" s="969">
        <f t="shared" ca="1" si="2487"/>
        <v>0</v>
      </c>
      <c r="DT255" s="969">
        <f t="shared" ca="1" si="2487"/>
        <v>0</v>
      </c>
      <c r="DU255" s="969">
        <f t="shared" ca="1" si="2487"/>
        <v>0</v>
      </c>
      <c r="DV255" s="969">
        <f t="shared" ca="1" si="2487"/>
        <v>0</v>
      </c>
      <c r="DW255" s="969">
        <f t="shared" ca="1" si="2487"/>
        <v>0</v>
      </c>
      <c r="DX255" s="969">
        <f t="shared" ca="1" si="2487"/>
        <v>0</v>
      </c>
      <c r="DY255" s="969">
        <f t="shared" ca="1" si="2487"/>
        <v>0</v>
      </c>
      <c r="DZ255" s="969">
        <f t="shared" ca="1" si="2487"/>
        <v>0</v>
      </c>
      <c r="EA255" s="969">
        <f t="shared" ca="1" si="2487"/>
        <v>0</v>
      </c>
      <c r="EB255" s="969">
        <f t="shared" ca="1" si="2487"/>
        <v>0</v>
      </c>
      <c r="EC255" s="969">
        <f t="shared" ca="1" si="2487"/>
        <v>0</v>
      </c>
      <c r="ED255" s="969">
        <f t="shared" ca="1" si="2487"/>
        <v>0</v>
      </c>
      <c r="EE255" s="969">
        <f t="shared" ca="1" si="2487"/>
        <v>0</v>
      </c>
      <c r="EF255" s="969">
        <f t="shared" ref="EF255:EP255" ca="1" si="2488">1*EF233*EF235*(EF253&gt;0)</f>
        <v>0</v>
      </c>
      <c r="EG255" s="969">
        <f t="shared" ca="1" si="2488"/>
        <v>0</v>
      </c>
      <c r="EH255" s="969">
        <f t="shared" ca="1" si="2488"/>
        <v>0</v>
      </c>
      <c r="EI255" s="969">
        <f t="shared" ca="1" si="2488"/>
        <v>0</v>
      </c>
      <c r="EJ255" s="969">
        <f t="shared" ca="1" si="2488"/>
        <v>0</v>
      </c>
      <c r="EK255" s="969">
        <f t="shared" ca="1" si="2488"/>
        <v>0</v>
      </c>
      <c r="EL255" s="969">
        <f t="shared" ca="1" si="2488"/>
        <v>0</v>
      </c>
      <c r="EM255" s="969">
        <f t="shared" ca="1" si="2488"/>
        <v>0</v>
      </c>
      <c r="EN255" s="969">
        <f t="shared" ca="1" si="2488"/>
        <v>0</v>
      </c>
      <c r="EO255" s="969">
        <f t="shared" ca="1" si="2488"/>
        <v>0</v>
      </c>
      <c r="EP255" s="969">
        <f t="shared" ca="1" si="2488"/>
        <v>0</v>
      </c>
      <c r="EQ255" s="299"/>
      <c r="ER255" s="299"/>
      <c r="ES255" s="299"/>
      <c r="ET255" s="299"/>
      <c r="EU255" s="299"/>
      <c r="EV255" s="299"/>
      <c r="EW255" s="299"/>
      <c r="EX255" s="299"/>
      <c r="EY255" s="299"/>
      <c r="EZ255" s="299"/>
      <c r="FA255" s="299"/>
      <c r="FB255" s="299"/>
      <c r="FC255" s="299"/>
      <c r="FD255" s="299"/>
      <c r="FE255" s="299"/>
      <c r="FF255" s="299"/>
      <c r="FG255" s="299"/>
      <c r="FH255" s="299"/>
      <c r="FI255" s="299"/>
      <c r="FJ255" s="299"/>
    </row>
    <row r="256" spans="1:166" s="43" customFormat="1" ht="14.1" customHeight="1">
      <c r="A256" s="38"/>
      <c r="B256" s="7" t="s">
        <v>903</v>
      </c>
      <c r="C256" s="348"/>
      <c r="D256" s="39" t="s">
        <v>147</v>
      </c>
      <c r="E256" s="299">
        <f ca="1">SUM(G256:ET256)</f>
        <v>1</v>
      </c>
      <c r="F256" s="299"/>
      <c r="G256" s="299"/>
      <c r="H256" s="969"/>
      <c r="I256" s="969">
        <f ca="1">SUM($H$255:I255)*(I255&gt;0)</f>
        <v>0</v>
      </c>
      <c r="J256" s="969">
        <f ca="1">SUM($H$255:J255)*(J255&gt;0)</f>
        <v>0</v>
      </c>
      <c r="K256" s="969">
        <f ca="1">SUM($H$255:K255)*(K255&gt;0)</f>
        <v>0</v>
      </c>
      <c r="L256" s="969">
        <f ca="1">SUM($H$255:L255)*(L255&gt;0)</f>
        <v>0</v>
      </c>
      <c r="M256" s="969">
        <f ca="1">SUM($H$255:M255)*(M255&gt;0)</f>
        <v>0</v>
      </c>
      <c r="N256" s="969">
        <f ca="1">SUM($H$255:N255)*(N255&gt;0)</f>
        <v>0</v>
      </c>
      <c r="O256" s="969">
        <f ca="1">SUM($H$255:O255)*(O255&gt;0)</f>
        <v>0</v>
      </c>
      <c r="P256" s="969">
        <f ca="1">SUM($H$255:P255)*(P255&gt;0)</f>
        <v>0</v>
      </c>
      <c r="Q256" s="969">
        <f ca="1">SUM($H$255:Q255)*(Q255&gt;0)</f>
        <v>0</v>
      </c>
      <c r="R256" s="969">
        <f ca="1">SUM($H$255:R255)*(R255&gt;0)</f>
        <v>0</v>
      </c>
      <c r="S256" s="969">
        <f ca="1">SUM($H$255:S255)*(S255&gt;0)</f>
        <v>0</v>
      </c>
      <c r="T256" s="969">
        <f ca="1">SUM($H$255:T255)*(T255&gt;0)</f>
        <v>0</v>
      </c>
      <c r="U256" s="969">
        <f ca="1">SUM($H$255:U255)*(U255&gt;0)</f>
        <v>0</v>
      </c>
      <c r="V256" s="969">
        <f ca="1">SUM($H$255:V255)*(V255&gt;0)</f>
        <v>0</v>
      </c>
      <c r="W256" s="969">
        <f ca="1">SUM($H$255:W255)*(W255&gt;0)</f>
        <v>0</v>
      </c>
      <c r="X256" s="969">
        <f ca="1">SUM($H$255:X255)*(X255&gt;0)</f>
        <v>0</v>
      </c>
      <c r="Y256" s="969">
        <f ca="1">SUM($H$255:Y255)*(Y255&gt;0)</f>
        <v>0</v>
      </c>
      <c r="Z256" s="969">
        <f ca="1">SUM($H$255:Z255)*(Z255&gt;0)</f>
        <v>0</v>
      </c>
      <c r="AA256" s="969">
        <f ca="1">SUM($H$255:AA255)*(AA255&gt;0)</f>
        <v>0</v>
      </c>
      <c r="AB256" s="969">
        <f ca="1">SUM($H$255:AB255)*(AB255&gt;0)</f>
        <v>0</v>
      </c>
      <c r="AC256" s="969">
        <f ca="1">SUM($H$255:AC255)*(AC255&gt;0)</f>
        <v>0</v>
      </c>
      <c r="AD256" s="969">
        <f ca="1">SUM($H$255:AD255)*(AD255&gt;0)</f>
        <v>0</v>
      </c>
      <c r="AE256" s="969">
        <f ca="1">SUM($H$255:AE255)*(AE255&gt;0)</f>
        <v>0</v>
      </c>
      <c r="AF256" s="969">
        <f ca="1">SUM($H$255:AF255)*(AF255&gt;0)</f>
        <v>0</v>
      </c>
      <c r="AG256" s="969">
        <f ca="1">SUM($H$255:AG255)*(AG255&gt;0)</f>
        <v>0</v>
      </c>
      <c r="AH256" s="969">
        <f ca="1">SUM($H$255:AH255)*(AH255&gt;0)</f>
        <v>0</v>
      </c>
      <c r="AI256" s="969">
        <f ca="1">SUM($H$255:AI255)*(AI255&gt;0)</f>
        <v>0</v>
      </c>
      <c r="AJ256" s="969">
        <f ca="1">SUM($H$255:AJ255)*(AJ255&gt;0)</f>
        <v>0</v>
      </c>
      <c r="AK256" s="969">
        <f ca="1">SUM($H$255:AK255)*(AK255&gt;0)</f>
        <v>0</v>
      </c>
      <c r="AL256" s="969">
        <f ca="1">SUM($H$255:AL255)*(AL255&gt;0)</f>
        <v>0</v>
      </c>
      <c r="AM256" s="969">
        <f ca="1">SUM($H$255:AM255)*(AM255&gt;0)</f>
        <v>0</v>
      </c>
      <c r="AN256" s="969">
        <f ca="1">SUM($H$255:AN255)*(AN255&gt;0)</f>
        <v>0</v>
      </c>
      <c r="AO256" s="969">
        <f ca="1">SUM($H$255:AO255)*(AO255&gt;0)</f>
        <v>0</v>
      </c>
      <c r="AP256" s="969">
        <f ca="1">SUM($H$255:AP255)*(AP255&gt;0)</f>
        <v>0</v>
      </c>
      <c r="AQ256" s="969">
        <f ca="1">SUM($H$255:AQ255)*(AQ255&gt;0)</f>
        <v>0</v>
      </c>
      <c r="AR256" s="969">
        <f ca="1">SUM($H$255:AR255)*(AR255&gt;0)</f>
        <v>0</v>
      </c>
      <c r="AS256" s="969">
        <f ca="1">SUM($H$255:AS255)*(AS255&gt;0)</f>
        <v>0</v>
      </c>
      <c r="AT256" s="969">
        <f ca="1">SUM($H$255:AT255)*(AT255&gt;0)</f>
        <v>0</v>
      </c>
      <c r="AU256" s="969">
        <f ca="1">SUM($H$255:AU255)*(AU255&gt;0)</f>
        <v>0</v>
      </c>
      <c r="AV256" s="969">
        <f ca="1">SUM($H$255:AV255)*(AV255&gt;0)</f>
        <v>0</v>
      </c>
      <c r="AW256" s="969">
        <f ca="1">SUM($H$255:AW255)*(AW255&gt;0)</f>
        <v>0</v>
      </c>
      <c r="AX256" s="969">
        <f ca="1">SUM($H$255:AX255)*(AX255&gt;0)</f>
        <v>0</v>
      </c>
      <c r="AY256" s="969">
        <f ca="1">SUM($H$255:AY255)*(AY255&gt;0)</f>
        <v>0</v>
      </c>
      <c r="AZ256" s="969">
        <f ca="1">SUM($H$255:AZ255)*(AZ255&gt;0)</f>
        <v>0</v>
      </c>
      <c r="BA256" s="969">
        <f ca="1">SUM($H$255:BA255)*(BA255&gt;0)</f>
        <v>0</v>
      </c>
      <c r="BB256" s="969">
        <f ca="1">SUM($H$255:BB255)*(BB255&gt;0)</f>
        <v>0</v>
      </c>
      <c r="BC256" s="969">
        <f ca="1">SUM($H$255:BC255)*(BC255&gt;0)</f>
        <v>0</v>
      </c>
      <c r="BD256" s="969">
        <f ca="1">SUM($H$255:BD255)*(BD255&gt;0)</f>
        <v>0</v>
      </c>
      <c r="BE256" s="969">
        <f ca="1">SUM($H$255:BE255)*(BE255&gt;0)</f>
        <v>0</v>
      </c>
      <c r="BF256" s="969">
        <f ca="1">SUM($H$255:BF255)*(BF255&gt;0)</f>
        <v>0</v>
      </c>
      <c r="BG256" s="969">
        <f ca="1">SUM($H$255:BG255)*(BG255&gt;0)</f>
        <v>0</v>
      </c>
      <c r="BH256" s="969">
        <f ca="1">SUM($H$255:BH255)*(BH255&gt;0)</f>
        <v>0</v>
      </c>
      <c r="BI256" s="969">
        <f ca="1">SUM($H$255:BI255)*(BI255&gt;0)</f>
        <v>0</v>
      </c>
      <c r="BJ256" s="969">
        <f ca="1">SUM($H$255:BJ255)*(BJ255&gt;0)</f>
        <v>0</v>
      </c>
      <c r="BK256" s="969">
        <f ca="1">SUM($H$255:BK255)*(BK255&gt;0)</f>
        <v>0</v>
      </c>
      <c r="BL256" s="969">
        <f ca="1">SUM($H$255:BL255)*(BL255&gt;0)</f>
        <v>0</v>
      </c>
      <c r="BM256" s="969">
        <f ca="1">SUM($H$255:BM255)*(BM255&gt;0)</f>
        <v>0</v>
      </c>
      <c r="BN256" s="969">
        <f ca="1">SUM($H$255:BN255)*(BN255&gt;0)</f>
        <v>0</v>
      </c>
      <c r="BO256" s="969">
        <f ca="1">SUM($H$255:BO255)*(BO255&gt;0)</f>
        <v>0</v>
      </c>
      <c r="BP256" s="969">
        <f ca="1">SUM($H$255:BP255)*(BP255&gt;0)</f>
        <v>0</v>
      </c>
      <c r="BQ256" s="969">
        <f ca="1">SUM($H$255:BQ255)*(BQ255&gt;0)</f>
        <v>0</v>
      </c>
      <c r="BR256" s="969">
        <f ca="1">SUM($H$255:BR255)*(BR255&gt;0)</f>
        <v>0</v>
      </c>
      <c r="BS256" s="969">
        <f ca="1">SUM($H$255:BS255)*(BS255&gt;0)</f>
        <v>0</v>
      </c>
      <c r="BT256" s="969">
        <f ca="1">SUM($H$255:BT255)*(BT255&gt;0)</f>
        <v>0</v>
      </c>
      <c r="BU256" s="969">
        <f ca="1">SUM($H$255:BU255)*(BU255&gt;0)</f>
        <v>0</v>
      </c>
      <c r="BV256" s="969">
        <f ca="1">SUM($H$255:BV255)*(BV255&gt;0)</f>
        <v>0</v>
      </c>
      <c r="BW256" s="969">
        <f ca="1">SUM($H$255:BW255)*(BW255&gt;0)</f>
        <v>0</v>
      </c>
      <c r="BX256" s="969">
        <f ca="1">SUM($H$255:BX255)*(BX255&gt;0)</f>
        <v>0</v>
      </c>
      <c r="BY256" s="969">
        <f ca="1">SUM($H$255:BY255)*(BY255&gt;0)</f>
        <v>0</v>
      </c>
      <c r="BZ256" s="969">
        <f ca="1">SUM($H$255:BZ255)*(BZ255&gt;0)</f>
        <v>0</v>
      </c>
      <c r="CA256" s="969">
        <f ca="1">SUM($H$255:CA255)*(CA255&gt;0)</f>
        <v>0</v>
      </c>
      <c r="CB256" s="969">
        <f ca="1">SUM($H$255:CB255)*(CB255&gt;0)</f>
        <v>0</v>
      </c>
      <c r="CC256" s="969">
        <f ca="1">SUM($H$255:CC255)*(CC255&gt;0)</f>
        <v>0</v>
      </c>
      <c r="CD256" s="969">
        <f ca="1">SUM($H$255:CD255)*(CD255&gt;0)</f>
        <v>0</v>
      </c>
      <c r="CE256" s="969">
        <f ca="1">SUM($H$255:CE255)*(CE255&gt;0)</f>
        <v>0</v>
      </c>
      <c r="CF256" s="969">
        <f ca="1">SUM($H$255:CF255)*(CF255&gt;0)</f>
        <v>0</v>
      </c>
      <c r="CG256" s="969">
        <f ca="1">SUM($H$255:CG255)*(CG255&gt;0)</f>
        <v>0</v>
      </c>
      <c r="CH256" s="969">
        <f ca="1">SUM($H$255:CH255)*(CH255&gt;0)</f>
        <v>0</v>
      </c>
      <c r="CI256" s="969">
        <f ca="1">SUM($H$255:CI255)*(CI255&gt;0)</f>
        <v>0</v>
      </c>
      <c r="CJ256" s="969">
        <f ca="1">SUM($H$255:CJ255)*(CJ255&gt;0)</f>
        <v>0</v>
      </c>
      <c r="CK256" s="969">
        <f ca="1">SUM($H$255:CK255)*(CK255&gt;0)</f>
        <v>0</v>
      </c>
      <c r="CL256" s="969">
        <f ca="1">SUM($H$255:CL255)*(CL255&gt;0)</f>
        <v>0</v>
      </c>
      <c r="CM256" s="969">
        <f ca="1">SUM($H$255:CM255)*(CM255&gt;0)</f>
        <v>0</v>
      </c>
      <c r="CN256" s="969">
        <f ca="1">SUM($H$255:CN255)*(CN255&gt;0)</f>
        <v>0</v>
      </c>
      <c r="CO256" s="969">
        <f ca="1">SUM($H$255:CO255)*(CO255&gt;0)</f>
        <v>0</v>
      </c>
      <c r="CP256" s="969">
        <f ca="1">SUM($H$255:CP255)*(CP255&gt;0)</f>
        <v>1</v>
      </c>
      <c r="CQ256" s="969">
        <f ca="1">SUM($H$255:CQ255)*(CQ255&gt;0)</f>
        <v>0</v>
      </c>
      <c r="CR256" s="969">
        <f ca="1">SUM($H$255:CR255)*(CR255&gt;0)</f>
        <v>0</v>
      </c>
      <c r="CS256" s="969">
        <f ca="1">SUM($H$255:CS255)*(CS255&gt;0)</f>
        <v>0</v>
      </c>
      <c r="CT256" s="969">
        <f ca="1">SUM($H$255:CT255)*(CT255&gt;0)</f>
        <v>0</v>
      </c>
      <c r="CU256" s="969">
        <f ca="1">SUM($H$255:CU255)*(CU255&gt;0)</f>
        <v>0</v>
      </c>
      <c r="CV256" s="969">
        <f ca="1">SUM($H$255:CV255)*(CV255&gt;0)</f>
        <v>0</v>
      </c>
      <c r="CW256" s="969">
        <f ca="1">SUM($H$255:CW255)*(CW255&gt;0)</f>
        <v>0</v>
      </c>
      <c r="CX256" s="969">
        <f ca="1">SUM($H$255:CX255)*(CX255&gt;0)</f>
        <v>0</v>
      </c>
      <c r="CY256" s="969">
        <f ca="1">SUM($H$255:CY255)*(CY255&gt;0)</f>
        <v>0</v>
      </c>
      <c r="CZ256" s="969">
        <f ca="1">SUM($H$255:CZ255)*(CZ255&gt;0)</f>
        <v>0</v>
      </c>
      <c r="DA256" s="969">
        <f ca="1">SUM($H$255:DA255)*(DA255&gt;0)</f>
        <v>0</v>
      </c>
      <c r="DB256" s="969">
        <f ca="1">SUM($H$255:DB255)*(DB255&gt;0)</f>
        <v>0</v>
      </c>
      <c r="DC256" s="969">
        <f ca="1">SUM($H$255:DC255)*(DC255&gt;0)</f>
        <v>0</v>
      </c>
      <c r="DD256" s="969">
        <f ca="1">SUM($H$255:DD255)*(DD255&gt;0)</f>
        <v>0</v>
      </c>
      <c r="DE256" s="969">
        <f ca="1">SUM($H$255:DE255)*(DE255&gt;0)</f>
        <v>0</v>
      </c>
      <c r="DF256" s="969">
        <f ca="1">SUM($H$255:DF255)*(DF255&gt;0)</f>
        <v>0</v>
      </c>
      <c r="DG256" s="969">
        <f ca="1">SUM($H$255:DG255)*(DG255&gt;0)</f>
        <v>0</v>
      </c>
      <c r="DH256" s="969">
        <f ca="1">SUM($H$255:DH255)*(DH255&gt;0)</f>
        <v>0</v>
      </c>
      <c r="DI256" s="969">
        <f ca="1">SUM($H$255:DI255)*(DI255&gt;0)</f>
        <v>0</v>
      </c>
      <c r="DJ256" s="969">
        <f ca="1">SUM($H$255:DJ255)*(DJ255&gt;0)</f>
        <v>0</v>
      </c>
      <c r="DK256" s="969">
        <f ca="1">SUM($H$255:DK255)*(DK255&gt;0)</f>
        <v>0</v>
      </c>
      <c r="DL256" s="969">
        <f ca="1">SUM($H$255:DL255)*(DL255&gt;0)</f>
        <v>0</v>
      </c>
      <c r="DM256" s="969">
        <f ca="1">SUM($H$255:DM255)*(DM255&gt;0)</f>
        <v>0</v>
      </c>
      <c r="DN256" s="969">
        <f ca="1">SUM($H$255:DN255)*(DN255&gt;0)</f>
        <v>0</v>
      </c>
      <c r="DO256" s="969">
        <f ca="1">SUM($H$255:DO255)*(DO255&gt;0)</f>
        <v>0</v>
      </c>
      <c r="DP256" s="969">
        <f ca="1">SUM($H$255:DP255)*(DP255&gt;0)</f>
        <v>0</v>
      </c>
      <c r="DQ256" s="969">
        <f ca="1">SUM($H$255:DQ255)*(DQ255&gt;0)</f>
        <v>0</v>
      </c>
      <c r="DR256" s="969">
        <f ca="1">SUM($H$255:DR255)*(DR255&gt;0)</f>
        <v>0</v>
      </c>
      <c r="DS256" s="969">
        <f ca="1">SUM($H$255:DS255)*(DS255&gt;0)</f>
        <v>0</v>
      </c>
      <c r="DT256" s="969">
        <f ca="1">SUM($H$255:DT255)*(DT255&gt;0)</f>
        <v>0</v>
      </c>
      <c r="DU256" s="969">
        <f ca="1">SUM($H$255:DU255)*(DU255&gt;0)</f>
        <v>0</v>
      </c>
      <c r="DV256" s="969">
        <f ca="1">SUM($H$255:DV255)*(DV255&gt;0)</f>
        <v>0</v>
      </c>
      <c r="DW256" s="969">
        <f ca="1">SUM($H$255:DW255)*(DW255&gt;0)</f>
        <v>0</v>
      </c>
      <c r="DX256" s="969">
        <f ca="1">SUM($H$255:DX255)*(DX255&gt;0)</f>
        <v>0</v>
      </c>
      <c r="DY256" s="969">
        <f ca="1">SUM($H$255:DY255)*(DY255&gt;0)</f>
        <v>0</v>
      </c>
      <c r="DZ256" s="969">
        <f ca="1">SUM($H$255:DZ255)*(DZ255&gt;0)</f>
        <v>0</v>
      </c>
      <c r="EA256" s="969">
        <f ca="1">SUM($H$255:EA255)*(EA255&gt;0)</f>
        <v>0</v>
      </c>
      <c r="EB256" s="969">
        <f ca="1">SUM($H$255:EB255)*(EB255&gt;0)</f>
        <v>0</v>
      </c>
      <c r="EC256" s="969">
        <f ca="1">SUM($H$255:EC255)*(EC255&gt;0)</f>
        <v>0</v>
      </c>
      <c r="ED256" s="969">
        <f ca="1">SUM($H$255:ED255)*(ED255&gt;0)</f>
        <v>0</v>
      </c>
      <c r="EE256" s="969">
        <f ca="1">SUM($H$255:EE255)*(EE255&gt;0)</f>
        <v>0</v>
      </c>
      <c r="EF256" s="969">
        <f ca="1">SUM($H$255:EF255)*(EF255&gt;0)</f>
        <v>0</v>
      </c>
      <c r="EG256" s="969">
        <f ca="1">SUM($H$255:EG255)*(EG255&gt;0)</f>
        <v>0</v>
      </c>
      <c r="EH256" s="969">
        <f ca="1">SUM($H$255:EH255)*(EH255&gt;0)</f>
        <v>0</v>
      </c>
      <c r="EI256" s="969">
        <f ca="1">SUM($H$255:EI255)*(EI255&gt;0)</f>
        <v>0</v>
      </c>
      <c r="EJ256" s="969">
        <f ca="1">SUM($H$255:EJ255)*(EJ255&gt;0)</f>
        <v>0</v>
      </c>
      <c r="EK256" s="969">
        <f ca="1">SUM($H$255:EK255)*(EK255&gt;0)</f>
        <v>0</v>
      </c>
      <c r="EL256" s="969">
        <f ca="1">SUM($H$255:EL255)*(EL255&gt;0)</f>
        <v>0</v>
      </c>
      <c r="EM256" s="969">
        <f ca="1">SUM($H$255:EM255)*(EM255&gt;0)</f>
        <v>0</v>
      </c>
      <c r="EN256" s="969">
        <f ca="1">SUM($H$255:EN255)*(EN255&gt;0)</f>
        <v>0</v>
      </c>
      <c r="EO256" s="969">
        <f ca="1">SUM($H$255:EO255)*(EO255&gt;0)</f>
        <v>0</v>
      </c>
      <c r="EP256" s="969">
        <f ca="1">SUM($H$255:EP255)*(EP255&gt;0)</f>
        <v>0</v>
      </c>
      <c r="EQ256" s="299"/>
      <c r="ER256" s="299"/>
      <c r="ES256" s="299"/>
      <c r="ET256" s="299"/>
      <c r="EU256" s="299"/>
      <c r="EV256" s="299"/>
      <c r="EW256" s="299"/>
      <c r="EX256" s="299"/>
      <c r="EY256" s="299"/>
      <c r="EZ256" s="299"/>
      <c r="FA256" s="299"/>
      <c r="FB256" s="299"/>
      <c r="FC256" s="299"/>
      <c r="FD256" s="299"/>
      <c r="FE256" s="299"/>
      <c r="FF256" s="299"/>
      <c r="FG256" s="299"/>
      <c r="FH256" s="299"/>
      <c r="FI256" s="299"/>
      <c r="FJ256" s="299"/>
    </row>
    <row r="257" spans="1:166" s="43" customFormat="1" ht="14.1" customHeight="1">
      <c r="A257" s="38"/>
      <c r="B257" s="38"/>
      <c r="C257" s="348"/>
      <c r="D257" s="39"/>
      <c r="E257" s="299"/>
      <c r="F257" s="299"/>
      <c r="G257" s="299"/>
      <c r="H257" s="299"/>
      <c r="I257" s="299"/>
      <c r="J257" s="299"/>
      <c r="K257" s="299"/>
      <c r="L257" s="299"/>
      <c r="M257" s="299"/>
      <c r="N257" s="299"/>
      <c r="O257" s="299"/>
      <c r="P257" s="299"/>
      <c r="Q257" s="299"/>
      <c r="R257" s="299"/>
      <c r="S257" s="299"/>
      <c r="T257" s="299"/>
      <c r="U257" s="299"/>
      <c r="V257" s="299"/>
      <c r="W257" s="299"/>
      <c r="X257" s="299"/>
      <c r="Y257" s="299"/>
      <c r="Z257" s="299"/>
      <c r="AA257" s="299"/>
      <c r="AB257" s="299"/>
      <c r="AC257" s="299"/>
      <c r="AD257" s="299"/>
      <c r="AE257" s="299"/>
      <c r="AF257" s="299"/>
      <c r="AG257" s="299"/>
      <c r="AH257" s="299"/>
      <c r="AI257" s="299"/>
      <c r="AJ257" s="299"/>
      <c r="AK257" s="299"/>
      <c r="AL257" s="299"/>
      <c r="AM257" s="299"/>
      <c r="AN257" s="299"/>
      <c r="AO257" s="299"/>
      <c r="AP257" s="299"/>
      <c r="AQ257" s="299"/>
      <c r="AR257" s="299"/>
      <c r="AS257" s="299"/>
      <c r="AT257" s="299"/>
      <c r="AU257" s="299"/>
      <c r="AV257" s="299"/>
      <c r="AW257" s="299"/>
      <c r="AX257" s="299"/>
      <c r="AY257" s="299"/>
      <c r="AZ257" s="299"/>
      <c r="BA257" s="299"/>
      <c r="BB257" s="299"/>
      <c r="BC257" s="299"/>
      <c r="BD257" s="299"/>
      <c r="BE257" s="299"/>
      <c r="BF257" s="299"/>
      <c r="BG257" s="299"/>
      <c r="BH257" s="299"/>
      <c r="BI257" s="299"/>
      <c r="BJ257" s="299"/>
      <c r="BK257" s="299"/>
      <c r="BL257" s="299"/>
      <c r="BM257" s="299"/>
      <c r="BN257" s="299"/>
      <c r="BO257" s="299"/>
      <c r="BP257" s="299"/>
      <c r="BQ257" s="299"/>
      <c r="BR257" s="299"/>
      <c r="BS257" s="299"/>
      <c r="BT257" s="299"/>
      <c r="BU257" s="299"/>
      <c r="BV257" s="299"/>
      <c r="BW257" s="299"/>
      <c r="BX257" s="299"/>
      <c r="BY257" s="299"/>
      <c r="BZ257" s="299"/>
      <c r="CA257" s="299"/>
      <c r="CB257" s="299"/>
      <c r="CC257" s="299"/>
      <c r="CD257" s="299"/>
      <c r="CE257" s="299"/>
      <c r="CF257" s="299"/>
      <c r="CG257" s="299"/>
      <c r="CH257" s="299"/>
      <c r="CI257" s="299"/>
      <c r="CJ257" s="299"/>
      <c r="CK257" s="299"/>
      <c r="CL257" s="299"/>
      <c r="CM257" s="299"/>
      <c r="CN257" s="299"/>
      <c r="CO257" s="299"/>
      <c r="CP257" s="299"/>
      <c r="CQ257" s="299"/>
      <c r="CR257" s="299"/>
      <c r="CS257" s="299"/>
      <c r="CT257" s="299"/>
      <c r="CU257" s="299"/>
      <c r="CV257" s="299"/>
      <c r="CW257" s="299"/>
      <c r="CX257" s="299"/>
      <c r="CY257" s="299"/>
      <c r="CZ257" s="299"/>
      <c r="DA257" s="299"/>
      <c r="DB257" s="299"/>
      <c r="DC257" s="299"/>
      <c r="DD257" s="299"/>
      <c r="DE257" s="299"/>
      <c r="DF257" s="299"/>
      <c r="DG257" s="299"/>
      <c r="DH257" s="299"/>
      <c r="DI257" s="299"/>
      <c r="DJ257" s="299"/>
      <c r="DK257" s="299"/>
      <c r="DL257" s="299"/>
      <c r="DM257" s="299"/>
      <c r="DN257" s="299"/>
      <c r="DO257" s="299"/>
      <c r="DP257" s="299"/>
      <c r="DQ257" s="299"/>
      <c r="DR257" s="299"/>
      <c r="DS257" s="299"/>
      <c r="DT257" s="299"/>
      <c r="DU257" s="299"/>
      <c r="DV257" s="299"/>
      <c r="DW257" s="299"/>
      <c r="DX257" s="299"/>
      <c r="DY257" s="299"/>
      <c r="DZ257" s="299"/>
      <c r="EA257" s="299"/>
      <c r="EB257" s="299"/>
      <c r="EC257" s="299"/>
      <c r="ED257" s="299"/>
      <c r="EE257" s="299"/>
      <c r="EF257" s="299"/>
      <c r="EG257" s="299"/>
      <c r="EH257" s="299"/>
      <c r="EI257" s="299"/>
      <c r="EJ257" s="299"/>
      <c r="EK257" s="299"/>
      <c r="EL257" s="299"/>
      <c r="EM257" s="299"/>
      <c r="EN257" s="299"/>
      <c r="EO257" s="299"/>
      <c r="EP257" s="299"/>
      <c r="EQ257" s="299"/>
      <c r="ER257" s="299"/>
      <c r="ES257" s="299"/>
      <c r="ET257" s="299"/>
      <c r="EU257" s="299"/>
      <c r="EV257" s="299"/>
      <c r="EW257" s="299"/>
      <c r="EX257" s="299"/>
      <c r="EY257" s="299"/>
      <c r="EZ257" s="299"/>
      <c r="FA257" s="299"/>
      <c r="FB257" s="299"/>
      <c r="FC257" s="299"/>
      <c r="FD257" s="299"/>
      <c r="FE257" s="299"/>
      <c r="FF257" s="299"/>
      <c r="FG257" s="299"/>
      <c r="FH257" s="299"/>
      <c r="FI257" s="299"/>
      <c r="FJ257" s="299"/>
    </row>
    <row r="258" spans="1:166" ht="14.1" customHeight="1">
      <c r="B258" s="15" t="s">
        <v>869</v>
      </c>
      <c r="D258" s="39" t="s">
        <v>97</v>
      </c>
      <c r="E258" s="76">
        <f>SUM(F258:DI258)</f>
        <v>0</v>
      </c>
      <c r="G258" s="299"/>
      <c r="H258" s="337"/>
      <c r="I258" s="337"/>
      <c r="J258" s="337"/>
      <c r="K258" s="337"/>
      <c r="L258" s="337"/>
      <c r="M258" s="337"/>
      <c r="N258" s="337"/>
      <c r="O258" s="337"/>
      <c r="P258" s="337"/>
      <c r="Q258" s="337"/>
      <c r="R258" s="337"/>
      <c r="S258" s="337"/>
      <c r="T258" s="337"/>
      <c r="U258" s="337"/>
      <c r="V258" s="337"/>
      <c r="W258" s="337"/>
      <c r="X258" s="337"/>
      <c r="Y258" s="337"/>
      <c r="Z258" s="337"/>
      <c r="AA258" s="337"/>
      <c r="AB258" s="337"/>
      <c r="AC258" s="337"/>
      <c r="AD258" s="337"/>
      <c r="AE258" s="337"/>
      <c r="AF258" s="337"/>
      <c r="AG258" s="337"/>
      <c r="AH258" s="337"/>
      <c r="AI258" s="337"/>
      <c r="AJ258" s="337"/>
      <c r="AK258" s="337"/>
      <c r="AL258" s="337"/>
      <c r="AM258" s="337"/>
      <c r="AN258" s="337"/>
      <c r="AO258" s="337"/>
      <c r="AP258" s="337"/>
      <c r="AQ258" s="337"/>
      <c r="AR258" s="337"/>
      <c r="AS258" s="337"/>
      <c r="AT258" s="337"/>
      <c r="AU258" s="337"/>
      <c r="AV258" s="337"/>
      <c r="AW258" s="337"/>
      <c r="AX258" s="337"/>
      <c r="AY258" s="337"/>
      <c r="AZ258" s="337"/>
      <c r="BA258" s="337"/>
      <c r="BB258" s="337"/>
      <c r="BC258" s="337"/>
      <c r="BD258" s="337"/>
      <c r="BE258" s="337"/>
      <c r="BF258" s="337"/>
      <c r="BG258" s="337"/>
      <c r="BH258" s="337"/>
      <c r="BI258" s="337"/>
      <c r="BJ258" s="337"/>
      <c r="BK258" s="337"/>
      <c r="BL258" s="337"/>
      <c r="BM258" s="337"/>
      <c r="BN258" s="337"/>
      <c r="BO258" s="337"/>
      <c r="BP258" s="337"/>
      <c r="BQ258" s="337"/>
      <c r="BR258" s="337"/>
      <c r="BS258" s="337"/>
      <c r="BT258" s="337"/>
      <c r="BU258" s="337"/>
      <c r="BV258" s="337"/>
      <c r="BW258" s="337"/>
      <c r="BX258" s="337"/>
      <c r="BY258" s="337"/>
      <c r="BZ258" s="337"/>
      <c r="CA258" s="337"/>
      <c r="CB258" s="337"/>
      <c r="CC258" s="337"/>
      <c r="CD258" s="337"/>
      <c r="CE258" s="337"/>
      <c r="CF258" s="337"/>
      <c r="CG258" s="337"/>
      <c r="CH258" s="337"/>
      <c r="CI258" s="337"/>
      <c r="CJ258" s="337"/>
      <c r="CK258" s="337"/>
      <c r="CL258" s="337"/>
      <c r="CM258" s="337"/>
      <c r="CN258" s="337"/>
      <c r="CO258" s="337"/>
      <c r="CP258" s="337"/>
      <c r="CQ258" s="337"/>
      <c r="CR258" s="337"/>
      <c r="CS258" s="337"/>
      <c r="CT258" s="337"/>
      <c r="CU258" s="337"/>
      <c r="CV258" s="337"/>
      <c r="CW258" s="337"/>
      <c r="CX258" s="337"/>
      <c r="CY258" s="337"/>
      <c r="CZ258" s="337"/>
      <c r="DA258" s="337"/>
      <c r="DB258" s="337"/>
      <c r="DC258" s="337"/>
      <c r="DD258" s="337"/>
      <c r="DE258" s="337"/>
      <c r="DF258" s="337"/>
      <c r="DG258" s="337"/>
      <c r="DH258" s="337"/>
      <c r="DI258" s="337"/>
      <c r="DJ258" s="337"/>
      <c r="DK258" s="337"/>
      <c r="DL258" s="337"/>
      <c r="DM258" s="337"/>
      <c r="DN258" s="337"/>
      <c r="DO258" s="337"/>
      <c r="DP258" s="337"/>
      <c r="DQ258" s="337"/>
      <c r="DR258" s="337"/>
      <c r="DS258" s="337"/>
      <c r="DT258" s="337"/>
      <c r="DU258" s="337"/>
      <c r="DV258" s="337"/>
      <c r="DW258" s="337"/>
      <c r="DX258" s="337"/>
      <c r="DY258" s="337"/>
      <c r="DZ258" s="337"/>
      <c r="EA258" s="337"/>
      <c r="EB258" s="337"/>
      <c r="EC258" s="337"/>
      <c r="ED258" s="337"/>
      <c r="EE258" s="337"/>
      <c r="EF258" s="337"/>
      <c r="EG258" s="337"/>
      <c r="EH258" s="337"/>
      <c r="EI258" s="337"/>
      <c r="EJ258" s="337"/>
      <c r="EK258" s="337"/>
      <c r="EL258" s="337"/>
      <c r="EM258" s="337"/>
      <c r="EN258" s="337"/>
      <c r="EO258" s="337"/>
      <c r="EP258" s="337"/>
    </row>
    <row r="259" spans="1:166" s="43" customFormat="1" ht="13.5" customHeight="1">
      <c r="A259" s="38"/>
      <c r="B259" s="38"/>
      <c r="C259" s="348"/>
      <c r="D259" s="39"/>
      <c r="E259" s="299"/>
      <c r="F259" s="299"/>
      <c r="G259" s="299"/>
      <c r="H259" s="299"/>
      <c r="I259" s="299"/>
      <c r="J259" s="299"/>
      <c r="K259" s="299"/>
      <c r="L259" s="299"/>
      <c r="M259" s="299"/>
      <c r="N259" s="299"/>
      <c r="O259" s="299"/>
      <c r="P259" s="299"/>
      <c r="Q259" s="299"/>
      <c r="R259" s="299"/>
      <c r="S259" s="299"/>
      <c r="T259" s="299"/>
      <c r="U259" s="299"/>
      <c r="V259" s="299"/>
      <c r="W259" s="299"/>
      <c r="X259" s="299"/>
      <c r="Y259" s="299"/>
      <c r="Z259" s="299"/>
      <c r="AA259" s="299"/>
      <c r="AB259" s="299"/>
      <c r="AC259" s="299"/>
      <c r="AD259" s="299"/>
      <c r="AE259" s="299"/>
      <c r="AF259" s="299"/>
      <c r="AG259" s="299"/>
      <c r="AH259" s="299"/>
      <c r="AI259" s="299"/>
      <c r="AJ259" s="299"/>
      <c r="AK259" s="299"/>
      <c r="AL259" s="299"/>
      <c r="AM259" s="299"/>
      <c r="AN259" s="299"/>
      <c r="AO259" s="299"/>
      <c r="AP259" s="299"/>
      <c r="AQ259" s="299"/>
      <c r="AR259" s="299"/>
      <c r="AS259" s="299"/>
      <c r="AT259" s="299"/>
      <c r="AU259" s="299"/>
      <c r="AV259" s="299"/>
      <c r="AW259" s="299"/>
      <c r="AX259" s="299"/>
      <c r="AY259" s="299"/>
      <c r="AZ259" s="299"/>
      <c r="BA259" s="299"/>
      <c r="BB259" s="299"/>
      <c r="BC259" s="299"/>
      <c r="BD259" s="299"/>
      <c r="BE259" s="299"/>
      <c r="BF259" s="299"/>
      <c r="BG259" s="299"/>
      <c r="BH259" s="299"/>
      <c r="BI259" s="299"/>
      <c r="BJ259" s="299"/>
      <c r="BK259" s="299"/>
      <c r="BL259" s="299"/>
      <c r="BM259" s="299"/>
      <c r="BN259" s="299"/>
      <c r="BO259" s="299"/>
      <c r="BP259" s="299"/>
      <c r="BQ259" s="299"/>
      <c r="BR259" s="299"/>
      <c r="BS259" s="299"/>
      <c r="BT259" s="299"/>
      <c r="BU259" s="299"/>
      <c r="BV259" s="299"/>
      <c r="BW259" s="299"/>
      <c r="BX259" s="299"/>
      <c r="BY259" s="299"/>
      <c r="BZ259" s="299"/>
      <c r="CA259" s="299"/>
      <c r="CB259" s="299"/>
      <c r="CC259" s="299"/>
      <c r="CD259" s="299"/>
      <c r="CE259" s="299"/>
      <c r="CF259" s="299"/>
      <c r="CG259" s="299"/>
      <c r="CH259" s="299"/>
      <c r="CI259" s="299"/>
      <c r="CJ259" s="299"/>
      <c r="CK259" s="299"/>
      <c r="CL259" s="299"/>
      <c r="CM259" s="299"/>
      <c r="CN259" s="299"/>
      <c r="CO259" s="299"/>
      <c r="CP259" s="299"/>
      <c r="CQ259" s="299"/>
      <c r="CR259" s="299"/>
      <c r="CS259" s="299"/>
      <c r="CT259" s="299"/>
      <c r="CU259" s="299"/>
      <c r="CV259" s="299"/>
      <c r="CW259" s="299"/>
      <c r="CX259" s="299"/>
      <c r="CY259" s="299"/>
      <c r="CZ259" s="299"/>
      <c r="DA259" s="299"/>
      <c r="DB259" s="299"/>
      <c r="DC259" s="299"/>
      <c r="DD259" s="299"/>
      <c r="DE259" s="299"/>
      <c r="DF259" s="299"/>
      <c r="DG259" s="299"/>
      <c r="DH259" s="299"/>
      <c r="DI259" s="299"/>
      <c r="DJ259" s="299"/>
      <c r="DK259" s="299"/>
      <c r="DL259" s="299"/>
      <c r="DM259" s="299"/>
      <c r="DN259" s="299"/>
      <c r="DO259" s="299"/>
      <c r="DP259" s="299"/>
      <c r="DQ259" s="299"/>
      <c r="DR259" s="299"/>
      <c r="DS259" s="299"/>
      <c r="DT259" s="299"/>
      <c r="DU259" s="299"/>
      <c r="DV259" s="299"/>
      <c r="DW259" s="299"/>
      <c r="DX259" s="299"/>
      <c r="DY259" s="299"/>
      <c r="DZ259" s="299"/>
      <c r="EA259" s="299"/>
      <c r="EB259" s="299"/>
      <c r="EC259" s="299"/>
      <c r="ED259" s="299"/>
      <c r="EE259" s="299"/>
      <c r="EF259" s="299"/>
      <c r="EG259" s="299"/>
      <c r="EH259" s="299"/>
      <c r="EI259" s="299"/>
      <c r="EJ259" s="299"/>
      <c r="EK259" s="299"/>
      <c r="EL259" s="299"/>
      <c r="EM259" s="299"/>
      <c r="EN259" s="299"/>
      <c r="EO259" s="299"/>
      <c r="EP259" s="299"/>
      <c r="EQ259" s="299"/>
      <c r="ER259" s="299"/>
      <c r="ES259" s="299"/>
      <c r="ET259" s="299"/>
      <c r="EU259" s="299"/>
      <c r="EV259" s="299"/>
      <c r="EW259" s="299"/>
      <c r="EX259" s="299"/>
      <c r="EY259" s="299"/>
      <c r="EZ259" s="299"/>
      <c r="FA259" s="299"/>
      <c r="FB259" s="299"/>
      <c r="FC259" s="299"/>
      <c r="FD259" s="299"/>
      <c r="FE259" s="299"/>
      <c r="FF259" s="299"/>
      <c r="FG259" s="299"/>
      <c r="FH259" s="299"/>
      <c r="FI259" s="299"/>
      <c r="FJ259" s="299"/>
    </row>
    <row r="260" spans="1:166" s="43" customFormat="1" ht="14.1" customHeight="1">
      <c r="A260" s="38"/>
      <c r="B260" s="7" t="s">
        <v>870</v>
      </c>
      <c r="C260" s="348"/>
      <c r="D260" s="39"/>
      <c r="E260" s="299"/>
      <c r="F260" s="299"/>
      <c r="G260" s="299"/>
      <c r="H260" s="299"/>
      <c r="I260" s="299"/>
      <c r="J260" s="299"/>
      <c r="K260" s="299"/>
      <c r="L260" s="299"/>
      <c r="M260" s="299"/>
      <c r="N260" s="299"/>
      <c r="O260" s="299"/>
      <c r="P260" s="299"/>
      <c r="Q260" s="299"/>
      <c r="R260" s="299"/>
      <c r="S260" s="299"/>
      <c r="T260" s="299"/>
      <c r="U260" s="299"/>
      <c r="V260" s="299"/>
      <c r="W260" s="299"/>
      <c r="X260" s="299"/>
      <c r="Y260" s="299"/>
      <c r="Z260" s="299"/>
      <c r="AA260" s="299"/>
      <c r="AB260" s="299"/>
      <c r="AC260" s="299"/>
      <c r="AD260" s="299"/>
      <c r="AE260" s="299"/>
      <c r="AF260" s="299"/>
      <c r="AG260" s="299"/>
      <c r="AH260" s="299"/>
      <c r="AI260" s="299"/>
      <c r="AJ260" s="299"/>
      <c r="AK260" s="299"/>
      <c r="AL260" s="299"/>
      <c r="AM260" s="299"/>
      <c r="AN260" s="299"/>
      <c r="AO260" s="299"/>
      <c r="AP260" s="299"/>
      <c r="AQ260" s="299"/>
      <c r="AR260" s="299"/>
      <c r="AS260" s="299"/>
      <c r="AT260" s="299"/>
      <c r="AU260" s="299"/>
      <c r="AV260" s="299"/>
      <c r="AW260" s="299"/>
      <c r="AX260" s="299"/>
      <c r="AY260" s="299"/>
      <c r="AZ260" s="299"/>
      <c r="BA260" s="299"/>
      <c r="BB260" s="299"/>
      <c r="BC260" s="299"/>
      <c r="BD260" s="299"/>
      <c r="BE260" s="299"/>
      <c r="BF260" s="299"/>
      <c r="BG260" s="299"/>
      <c r="BH260" s="299"/>
      <c r="BI260" s="299"/>
      <c r="BJ260" s="299"/>
      <c r="BK260" s="299"/>
      <c r="BL260" s="299"/>
      <c r="BM260" s="299"/>
      <c r="BN260" s="299"/>
      <c r="BO260" s="299"/>
      <c r="BP260" s="299"/>
      <c r="BQ260" s="299"/>
      <c r="BR260" s="299"/>
      <c r="BS260" s="299"/>
      <c r="BT260" s="299"/>
      <c r="BU260" s="299"/>
      <c r="BV260" s="299"/>
      <c r="BW260" s="299"/>
      <c r="BX260" s="299"/>
      <c r="BY260" s="299"/>
      <c r="BZ260" s="299"/>
      <c r="CA260" s="299"/>
      <c r="CB260" s="299"/>
      <c r="CC260" s="299"/>
      <c r="CD260" s="299"/>
      <c r="CE260" s="299"/>
      <c r="CF260" s="299"/>
      <c r="CG260" s="299"/>
      <c r="CH260" s="299"/>
      <c r="CI260" s="299"/>
      <c r="CJ260" s="299"/>
      <c r="CK260" s="299"/>
      <c r="CL260" s="299"/>
      <c r="CM260" s="299"/>
      <c r="CN260" s="299"/>
      <c r="CO260" s="299"/>
      <c r="CP260" s="299"/>
      <c r="CQ260" s="299"/>
      <c r="CR260" s="299"/>
      <c r="CS260" s="299"/>
      <c r="CT260" s="299"/>
      <c r="CU260" s="299"/>
      <c r="CV260" s="299"/>
      <c r="CW260" s="299"/>
      <c r="CX260" s="299"/>
      <c r="CY260" s="299"/>
      <c r="CZ260" s="299"/>
      <c r="DA260" s="299"/>
      <c r="DB260" s="299"/>
      <c r="DC260" s="299"/>
      <c r="DD260" s="299"/>
      <c r="DE260" s="299"/>
      <c r="DF260" s="299"/>
      <c r="DG260" s="299"/>
      <c r="DH260" s="299"/>
      <c r="DI260" s="299"/>
      <c r="DJ260" s="299"/>
      <c r="DK260" s="299"/>
      <c r="DL260" s="299"/>
      <c r="DM260" s="299"/>
      <c r="DN260" s="299"/>
      <c r="DO260" s="299"/>
      <c r="DP260" s="299"/>
      <c r="DQ260" s="299"/>
      <c r="DR260" s="299"/>
      <c r="DS260" s="299"/>
      <c r="DT260" s="299"/>
      <c r="DU260" s="299"/>
      <c r="DV260" s="299"/>
      <c r="DW260" s="299"/>
      <c r="DX260" s="299"/>
      <c r="DY260" s="299"/>
      <c r="DZ260" s="299"/>
      <c r="EA260" s="299"/>
      <c r="EB260" s="299"/>
      <c r="EC260" s="299"/>
      <c r="ED260" s="299"/>
      <c r="EE260" s="299"/>
      <c r="EF260" s="299"/>
      <c r="EG260" s="299"/>
      <c r="EH260" s="299"/>
      <c r="EI260" s="299"/>
      <c r="EJ260" s="299"/>
      <c r="EK260" s="299"/>
      <c r="EL260" s="299"/>
      <c r="EM260" s="299"/>
      <c r="EN260" s="299"/>
      <c r="EO260" s="299"/>
      <c r="EP260" s="299"/>
      <c r="EQ260" s="299"/>
      <c r="ER260" s="299"/>
      <c r="ES260" s="299"/>
      <c r="ET260" s="299"/>
      <c r="EU260" s="299"/>
      <c r="EV260" s="299"/>
      <c r="EW260" s="299"/>
      <c r="EX260" s="299"/>
      <c r="EY260" s="299"/>
      <c r="EZ260" s="299"/>
      <c r="FA260" s="299"/>
      <c r="FB260" s="299"/>
      <c r="FC260" s="299"/>
      <c r="FD260" s="299"/>
      <c r="FE260" s="299"/>
      <c r="FF260" s="299"/>
      <c r="FG260" s="299"/>
      <c r="FH260" s="299"/>
      <c r="FI260" s="299"/>
      <c r="FJ260" s="299"/>
    </row>
    <row r="261" spans="1:166" s="43" customFormat="1" ht="14.1" customHeight="1">
      <c r="A261" s="38"/>
      <c r="B261" s="390" t="s">
        <v>871</v>
      </c>
      <c r="C261" s="1042"/>
      <c r="D261" s="399" t="s">
        <v>97</v>
      </c>
      <c r="E261" s="400">
        <f ca="1">SUM(G261:ET261)</f>
        <v>0</v>
      </c>
      <c r="F261" s="401"/>
      <c r="G261" s="401"/>
      <c r="H261" s="401">
        <f ca="1">SUMIF(Assum!$E$281:$E$285,'BS(Q)'!H4,Assum!$G$281:$G$284)</f>
        <v>0</v>
      </c>
      <c r="I261" s="401">
        <f ca="1">SUMIF(Assum!$E$281:$E$285,'BS(Q)'!I4,Assum!$G$281:$G$284)</f>
        <v>0</v>
      </c>
      <c r="J261" s="401">
        <f ca="1">SUMIF(Assum!$E$281:$E$285,'BS(Q)'!J4,Assum!$G$281:$G$284)</f>
        <v>0</v>
      </c>
      <c r="K261" s="401">
        <f ca="1">SUMIF(Assum!$E$281:$E$285,'BS(Q)'!K4,Assum!$G$281:$G$284)</f>
        <v>0</v>
      </c>
      <c r="L261" s="401">
        <f ca="1">SUMIF(Assum!$E$281:$E$285,'BS(Q)'!L4,Assum!$G$281:$G$284)</f>
        <v>0</v>
      </c>
      <c r="M261" s="401">
        <f ca="1">SUMIF(Assum!$E$281:$E$285,'BS(Q)'!M4,Assum!$G$281:$G$284)</f>
        <v>0</v>
      </c>
      <c r="N261" s="401">
        <f ca="1">SUMIF(Assum!$E$281:$E$285,'BS(Q)'!N4,Assum!$G$281:$G$284)</f>
        <v>0</v>
      </c>
      <c r="O261" s="401">
        <f ca="1">SUMIF(Assum!$E$281:$E$285,'BS(Q)'!O4,Assum!$G$281:$G$284)</f>
        <v>0</v>
      </c>
      <c r="P261" s="401">
        <f ca="1">SUMIF(Assum!$E$281:$E$285,'BS(Q)'!P4,Assum!$G$281:$G$284)</f>
        <v>0</v>
      </c>
      <c r="Q261" s="401">
        <f ca="1">SUMIF(Assum!$E$281:$E$285,'BS(Q)'!Q4,Assum!$G$281:$G$284)</f>
        <v>0</v>
      </c>
      <c r="R261" s="401">
        <f ca="1">SUMIF(Assum!$E$281:$E$285,'BS(Q)'!R4,Assum!$G$281:$G$284)</f>
        <v>0</v>
      </c>
      <c r="S261" s="401">
        <f ca="1">SUMIF(Assum!$E$281:$E$285,'BS(Q)'!S4,Assum!$G$281:$G$284)</f>
        <v>0</v>
      </c>
      <c r="T261" s="401">
        <f ca="1">SUMIF(Assum!$E$281:$E$285,'BS(Q)'!T4,Assum!$G$281:$G$284)</f>
        <v>0</v>
      </c>
      <c r="U261" s="401">
        <f ca="1">SUMIF(Assum!$E$281:$E$285,'BS(Q)'!U4,Assum!$G$281:$G$284)</f>
        <v>0</v>
      </c>
      <c r="V261" s="401">
        <f ca="1">SUMIF(Assum!$E$281:$E$285,'BS(Q)'!V4,Assum!$G$281:$G$284)</f>
        <v>0</v>
      </c>
      <c r="W261" s="401">
        <f ca="1">SUMIF(Assum!$E$281:$E$285,'BS(Q)'!W4,Assum!$G$281:$G$284)</f>
        <v>0</v>
      </c>
      <c r="X261" s="401">
        <f ca="1">SUMIF(Assum!$E$281:$E$285,'BS(Q)'!X4,Assum!$G$281:$G$284)</f>
        <v>0</v>
      </c>
      <c r="Y261" s="401">
        <f ca="1">SUMIF(Assum!$E$281:$E$285,'BS(Q)'!Y4,Assum!$G$281:$G$284)</f>
        <v>0</v>
      </c>
      <c r="Z261" s="401">
        <f ca="1">SUMIF(Assum!$E$281:$E$285,'BS(Q)'!Z4,Assum!$G$281:$G$284)</f>
        <v>0</v>
      </c>
      <c r="AA261" s="401">
        <f ca="1">SUMIF(Assum!$E$281:$E$285,'BS(Q)'!AA4,Assum!$G$281:$G$284)</f>
        <v>0</v>
      </c>
      <c r="AB261" s="401">
        <f ca="1">SUMIF(Assum!$E$281:$E$285,'BS(Q)'!AB4,Assum!$G$281:$G$284)</f>
        <v>0</v>
      </c>
      <c r="AC261" s="401">
        <f ca="1">SUMIF(Assum!$E$281:$E$285,'BS(Q)'!AC4,Assum!$G$281:$G$284)</f>
        <v>0</v>
      </c>
      <c r="AD261" s="401">
        <f ca="1">SUMIF(Assum!$E$281:$E$285,'BS(Q)'!AD4,Assum!$G$281:$G$284)</f>
        <v>0</v>
      </c>
      <c r="AE261" s="401">
        <f ca="1">SUMIF(Assum!$E$281:$E$285,'BS(Q)'!AE4,Assum!$G$281:$G$284)</f>
        <v>0</v>
      </c>
      <c r="AF261" s="401">
        <f ca="1">SUMIF(Assum!$E$281:$E$285,'BS(Q)'!AF4,Assum!$G$281:$G$284)</f>
        <v>0</v>
      </c>
      <c r="AG261" s="401">
        <f ca="1">SUMIF(Assum!$E$281:$E$285,'BS(Q)'!AG4,Assum!$G$281:$G$284)</f>
        <v>0</v>
      </c>
      <c r="AH261" s="401">
        <f ca="1">SUMIF(Assum!$E$281:$E$285,'BS(Q)'!AH4,Assum!$G$281:$G$284)</f>
        <v>0</v>
      </c>
      <c r="AI261" s="401">
        <f ca="1">SUMIF(Assum!$E$281:$E$285,'BS(Q)'!AI4,Assum!$G$281:$G$284)</f>
        <v>0</v>
      </c>
      <c r="AJ261" s="401">
        <f ca="1">SUMIF(Assum!$E$281:$E$285,'BS(Q)'!AJ4,Assum!$G$281:$G$284)</f>
        <v>0</v>
      </c>
      <c r="AK261" s="401">
        <f ca="1">SUMIF(Assum!$E$281:$E$285,'BS(Q)'!AK4,Assum!$G$281:$G$284)</f>
        <v>0</v>
      </c>
      <c r="AL261" s="401">
        <f ca="1">SUMIF(Assum!$E$281:$E$285,'BS(Q)'!AL4,Assum!$G$281:$G$284)</f>
        <v>0</v>
      </c>
      <c r="AM261" s="401">
        <f ca="1">SUMIF(Assum!$E$281:$E$285,'BS(Q)'!AM4,Assum!$G$281:$G$284)</f>
        <v>0</v>
      </c>
      <c r="AN261" s="401">
        <f ca="1">SUMIF(Assum!$E$281:$E$285,'BS(Q)'!AN4,Assum!$G$281:$G$284)</f>
        <v>0</v>
      </c>
      <c r="AO261" s="401">
        <f ca="1">SUMIF(Assum!$E$281:$E$285,'BS(Q)'!AO4,Assum!$G$281:$G$284)</f>
        <v>0</v>
      </c>
      <c r="AP261" s="401">
        <f ca="1">SUMIF(Assum!$E$281:$E$285,'BS(Q)'!AP4,Assum!$G$281:$G$284)</f>
        <v>0</v>
      </c>
      <c r="AQ261" s="401">
        <f ca="1">SUMIF(Assum!$E$281:$E$285,'BS(Q)'!AQ4,Assum!$G$281:$G$284)</f>
        <v>0</v>
      </c>
      <c r="AR261" s="401">
        <f ca="1">SUMIF(Assum!$E$281:$E$285,'BS(Q)'!AR4,Assum!$G$281:$G$284)</f>
        <v>0</v>
      </c>
      <c r="AS261" s="401">
        <f ca="1">SUMIF(Assum!$E$281:$E$285,'BS(Q)'!AS4,Assum!$G$281:$G$284)</f>
        <v>0</v>
      </c>
      <c r="AT261" s="401">
        <f ca="1">SUMIF(Assum!$E$281:$E$285,'BS(Q)'!AT4,Assum!$G$281:$G$284)</f>
        <v>0</v>
      </c>
      <c r="AU261" s="401">
        <f ca="1">SUMIF(Assum!$E$281:$E$285,'BS(Q)'!AU4,Assum!$G$281:$G$284)</f>
        <v>0</v>
      </c>
      <c r="AV261" s="401">
        <f ca="1">SUMIF(Assum!$E$281:$E$285,'BS(Q)'!AV4,Assum!$G$281:$G$284)</f>
        <v>0</v>
      </c>
      <c r="AW261" s="401">
        <f ca="1">SUMIF(Assum!$E$281:$E$285,'BS(Q)'!AW4,Assum!$G$281:$G$284)</f>
        <v>0</v>
      </c>
      <c r="AX261" s="401">
        <f ca="1">SUMIF(Assum!$E$281:$E$285,'BS(Q)'!AX4,Assum!$G$281:$G$284)</f>
        <v>0</v>
      </c>
      <c r="AY261" s="401">
        <f ca="1">SUMIF(Assum!$E$281:$E$285,'BS(Q)'!AY4,Assum!$G$281:$G$284)</f>
        <v>0</v>
      </c>
      <c r="AZ261" s="401">
        <f ca="1">SUMIF(Assum!$E$281:$E$285,'BS(Q)'!AZ4,Assum!$G$281:$G$284)</f>
        <v>0</v>
      </c>
      <c r="BA261" s="401">
        <f ca="1">SUMIF(Assum!$E$281:$E$285,'BS(Q)'!BA4,Assum!$G$281:$G$284)</f>
        <v>0</v>
      </c>
      <c r="BB261" s="401">
        <f ca="1">SUMIF(Assum!$E$281:$E$285,'BS(Q)'!BB4,Assum!$G$281:$G$284)</f>
        <v>0</v>
      </c>
      <c r="BC261" s="401">
        <f ca="1">SUMIF(Assum!$E$281:$E$285,'BS(Q)'!BC4,Assum!$G$281:$G$284)</f>
        <v>0</v>
      </c>
      <c r="BD261" s="401">
        <f ca="1">SUMIF(Assum!$E$281:$E$285,'BS(Q)'!BD4,Assum!$G$281:$G$284)</f>
        <v>0</v>
      </c>
      <c r="BE261" s="401">
        <f ca="1">SUMIF(Assum!$E$281:$E$285,'BS(Q)'!BE4,Assum!$G$281:$G$284)</f>
        <v>0</v>
      </c>
      <c r="BF261" s="401">
        <f ca="1">SUMIF(Assum!$E$281:$E$285,'BS(Q)'!BF4,Assum!$G$281:$G$284)</f>
        <v>0</v>
      </c>
      <c r="BG261" s="401">
        <f ca="1">SUMIF(Assum!$E$281:$E$285,'BS(Q)'!BG4,Assum!$G$281:$G$284)</f>
        <v>0</v>
      </c>
      <c r="BH261" s="401">
        <f ca="1">SUMIF(Assum!$E$281:$E$285,'BS(Q)'!BH4,Assum!$G$281:$G$284)</f>
        <v>0</v>
      </c>
      <c r="BI261" s="401">
        <f ca="1">SUMIF(Assum!$E$281:$E$285,'BS(Q)'!BI4,Assum!$G$281:$G$284)</f>
        <v>0</v>
      </c>
      <c r="BJ261" s="401">
        <f ca="1">SUMIF(Assum!$E$281:$E$285,'BS(Q)'!BJ4,Assum!$G$281:$G$284)</f>
        <v>0</v>
      </c>
      <c r="BK261" s="401">
        <f ca="1">SUMIF(Assum!$E$281:$E$285,'BS(Q)'!BK4,Assum!$G$281:$G$284)</f>
        <v>0</v>
      </c>
      <c r="BL261" s="401">
        <f ca="1">SUMIF(Assum!$E$281:$E$285,'BS(Q)'!BL4,Assum!$G$281:$G$284)</f>
        <v>0</v>
      </c>
      <c r="BM261" s="401">
        <f ca="1">SUMIF(Assum!$E$281:$E$285,'BS(Q)'!BM4,Assum!$G$281:$G$284)</f>
        <v>0</v>
      </c>
      <c r="BN261" s="401">
        <f ca="1">SUMIF(Assum!$E$281:$E$285,'BS(Q)'!BN4,Assum!$G$281:$G$284)</f>
        <v>0</v>
      </c>
      <c r="BO261" s="401">
        <f ca="1">SUMIF(Assum!$E$281:$E$285,'BS(Q)'!BO4,Assum!$G$281:$G$284)</f>
        <v>0</v>
      </c>
      <c r="BP261" s="401">
        <f ca="1">SUMIF(Assum!$E$281:$E$285,'BS(Q)'!BP4,Assum!$G$281:$G$284)</f>
        <v>0</v>
      </c>
      <c r="BQ261" s="401">
        <f ca="1">SUMIF(Assum!$E$281:$E$285,'BS(Q)'!BQ4,Assum!$G$281:$G$284)</f>
        <v>0</v>
      </c>
      <c r="BR261" s="401">
        <f ca="1">SUMIF(Assum!$E$281:$E$285,'BS(Q)'!BR4,Assum!$G$281:$G$284)</f>
        <v>0</v>
      </c>
      <c r="BS261" s="401">
        <f ca="1">SUMIF(Assum!$E$281:$E$285,'BS(Q)'!BS4,Assum!$G$281:$G$284)</f>
        <v>0</v>
      </c>
      <c r="BT261" s="401">
        <f ca="1">SUMIF(Assum!$E$281:$E$285,'BS(Q)'!BT4,Assum!$G$281:$G$284)</f>
        <v>0</v>
      </c>
      <c r="BU261" s="401">
        <f ca="1">SUMIF(Assum!$E$281:$E$285,'BS(Q)'!BU4,Assum!$G$281:$G$284)</f>
        <v>0</v>
      </c>
      <c r="BV261" s="401">
        <f ca="1">SUMIF(Assum!$E$281:$E$285,'BS(Q)'!BV4,Assum!$G$281:$G$284)</f>
        <v>0</v>
      </c>
      <c r="BW261" s="401">
        <f ca="1">SUMIF(Assum!$E$281:$E$285,'BS(Q)'!BW4,Assum!$G$281:$G$284)</f>
        <v>0</v>
      </c>
      <c r="BX261" s="401">
        <f ca="1">SUMIF(Assum!$E$281:$E$285,'BS(Q)'!BX4,Assum!$G$281:$G$284)</f>
        <v>0</v>
      </c>
      <c r="BY261" s="401">
        <f ca="1">SUMIF(Assum!$E$281:$E$285,'BS(Q)'!BY4,Assum!$G$281:$G$284)</f>
        <v>0</v>
      </c>
      <c r="BZ261" s="401">
        <f ca="1">SUMIF(Assum!$E$281:$E$285,'BS(Q)'!BZ4,Assum!$G$281:$G$284)</f>
        <v>0</v>
      </c>
      <c r="CA261" s="401">
        <f ca="1">SUMIF(Assum!$E$281:$E$285,'BS(Q)'!CA4,Assum!$G$281:$G$284)</f>
        <v>0</v>
      </c>
      <c r="CB261" s="401">
        <f ca="1">SUMIF(Assum!$E$281:$E$285,'BS(Q)'!CB4,Assum!$G$281:$G$284)</f>
        <v>0</v>
      </c>
      <c r="CC261" s="401">
        <f ca="1">SUMIF(Assum!$E$281:$E$285,'BS(Q)'!CC4,Assum!$G$281:$G$284)</f>
        <v>0</v>
      </c>
      <c r="CD261" s="401">
        <f ca="1">SUMIF(Assum!$E$281:$E$285,'BS(Q)'!CD4,Assum!$G$281:$G$284)</f>
        <v>0</v>
      </c>
      <c r="CE261" s="401">
        <f ca="1">SUMIF(Assum!$E$281:$E$285,'BS(Q)'!CE4,Assum!$G$281:$G$284)</f>
        <v>0</v>
      </c>
      <c r="CF261" s="401">
        <f ca="1">SUMIF(Assum!$E$281:$E$285,'BS(Q)'!CF4,Assum!$G$281:$G$284)</f>
        <v>0</v>
      </c>
      <c r="CG261" s="401">
        <f ca="1">SUMIF(Assum!$E$281:$E$285,'BS(Q)'!CG4,Assum!$G$281:$G$284)</f>
        <v>0</v>
      </c>
      <c r="CH261" s="401">
        <f ca="1">SUMIF(Assum!$E$281:$E$285,'BS(Q)'!CH4,Assum!$G$281:$G$284)</f>
        <v>0</v>
      </c>
      <c r="CI261" s="401">
        <f ca="1">SUMIF(Assum!$E$281:$E$285,'BS(Q)'!CI4,Assum!$G$281:$G$284)</f>
        <v>0</v>
      </c>
      <c r="CJ261" s="401">
        <f ca="1">SUMIF(Assum!$E$281:$E$285,'BS(Q)'!CJ4,Assum!$G$281:$G$284)</f>
        <v>0</v>
      </c>
      <c r="CK261" s="401">
        <f ca="1">SUMIF(Assum!$E$281:$E$285,'BS(Q)'!CK4,Assum!$G$281:$G$284)</f>
        <v>0</v>
      </c>
      <c r="CL261" s="401">
        <f ca="1">SUMIF(Assum!$E$281:$E$285,'BS(Q)'!CL4,Assum!$G$281:$G$284)</f>
        <v>0</v>
      </c>
      <c r="CM261" s="401">
        <f ca="1">SUMIF(Assum!$E$281:$E$285,'BS(Q)'!CM4,Assum!$G$281:$G$284)</f>
        <v>0</v>
      </c>
      <c r="CN261" s="401">
        <f ca="1">SUMIF(Assum!$E$281:$E$285,'BS(Q)'!CN4,Assum!$G$281:$G$284)</f>
        <v>0</v>
      </c>
      <c r="CO261" s="401">
        <f ca="1">SUMIF(Assum!$E$281:$E$285,'BS(Q)'!CO4,Assum!$G$281:$G$284)</f>
        <v>0</v>
      </c>
      <c r="CP261" s="401">
        <f ca="1">SUMIF(Assum!$E$281:$E$285,'BS(Q)'!CP4,Assum!$G$281:$G$284)</f>
        <v>0</v>
      </c>
      <c r="CQ261" s="401">
        <f ca="1">SUMIF(Assum!$E$281:$E$285,'BS(Q)'!CQ4,Assum!$G$281:$G$284)</f>
        <v>0</v>
      </c>
      <c r="CR261" s="401">
        <f ca="1">SUMIF(Assum!$E$281:$E$285,'BS(Q)'!CR4,Assum!$G$281:$G$284)</f>
        <v>0</v>
      </c>
      <c r="CS261" s="401">
        <f ca="1">SUMIF(Assum!$E$281:$E$285,'BS(Q)'!CS4,Assum!$G$281:$G$284)</f>
        <v>0</v>
      </c>
      <c r="CT261" s="401">
        <f ca="1">SUMIF(Assum!$E$281:$E$285,'BS(Q)'!CT4,Assum!$G$281:$G$284)</f>
        <v>0</v>
      </c>
      <c r="CU261" s="401">
        <f ca="1">SUMIF(Assum!$E$281:$E$285,'BS(Q)'!CU4,Assum!$G$281:$G$284)</f>
        <v>0</v>
      </c>
      <c r="CV261" s="401">
        <f ca="1">SUMIF(Assum!$E$281:$E$285,'BS(Q)'!CV4,Assum!$G$281:$G$284)</f>
        <v>0</v>
      </c>
      <c r="CW261" s="401">
        <f ca="1">SUMIF(Assum!$E$281:$E$285,'BS(Q)'!CW4,Assum!$G$281:$G$284)</f>
        <v>0</v>
      </c>
      <c r="CX261" s="401">
        <f ca="1">SUMIF(Assum!$E$281:$E$285,'BS(Q)'!CX4,Assum!$G$281:$G$284)</f>
        <v>0</v>
      </c>
      <c r="CY261" s="401">
        <f ca="1">SUMIF(Assum!$E$281:$E$285,'BS(Q)'!CY4,Assum!$G$281:$G$284)</f>
        <v>0</v>
      </c>
      <c r="CZ261" s="401">
        <f ca="1">SUMIF(Assum!$E$281:$E$285,'BS(Q)'!CZ4,Assum!$G$281:$G$284)</f>
        <v>0</v>
      </c>
      <c r="DA261" s="401">
        <f ca="1">SUMIF(Assum!$E$281:$E$285,'BS(Q)'!DA4,Assum!$G$281:$G$284)</f>
        <v>0</v>
      </c>
      <c r="DB261" s="401">
        <f ca="1">SUMIF(Assum!$E$281:$E$285,'BS(Q)'!DB4,Assum!$G$281:$G$284)</f>
        <v>0</v>
      </c>
      <c r="DC261" s="401">
        <f ca="1">SUMIF(Assum!$E$281:$E$285,'BS(Q)'!DC4,Assum!$G$281:$G$284)</f>
        <v>0</v>
      </c>
      <c r="DD261" s="401">
        <f ca="1">SUMIF(Assum!$E$281:$E$285,'BS(Q)'!DD4,Assum!$G$281:$G$284)</f>
        <v>0</v>
      </c>
      <c r="DE261" s="401">
        <f ca="1">SUMIF(Assum!$E$281:$E$285,'BS(Q)'!DE4,Assum!$G$281:$G$284)</f>
        <v>0</v>
      </c>
      <c r="DF261" s="401">
        <f ca="1">SUMIF(Assum!$E$281:$E$285,'BS(Q)'!DF4,Assum!$G$281:$G$284)</f>
        <v>0</v>
      </c>
      <c r="DG261" s="401">
        <f ca="1">SUMIF(Assum!$E$281:$E$285,'BS(Q)'!DG4,Assum!$G$281:$G$284)</f>
        <v>0</v>
      </c>
      <c r="DH261" s="401">
        <f ca="1">SUMIF(Assum!$E$281:$E$285,'BS(Q)'!DH4,Assum!$G$281:$G$284)</f>
        <v>0</v>
      </c>
      <c r="DI261" s="401">
        <f ca="1">SUMIF(Assum!$E$281:$E$285,'BS(Q)'!DI4,Assum!$G$281:$G$284)</f>
        <v>0</v>
      </c>
      <c r="DJ261" s="401">
        <f ca="1">SUMIF(Assum!$E$281:$E$285,'BS(Q)'!DJ4,Assum!$G$281:$G$284)</f>
        <v>0</v>
      </c>
      <c r="DK261" s="401">
        <f ca="1">SUMIF(Assum!$E$281:$E$285,'BS(Q)'!DK4,Assum!$G$281:$G$284)</f>
        <v>0</v>
      </c>
      <c r="DL261" s="401">
        <f ca="1">SUMIF(Assum!$E$281:$E$285,'BS(Q)'!DL4,Assum!$G$281:$G$284)</f>
        <v>0</v>
      </c>
      <c r="DM261" s="401">
        <f ca="1">SUMIF(Assum!$E$281:$E$285,'BS(Q)'!DM4,Assum!$G$281:$G$284)</f>
        <v>0</v>
      </c>
      <c r="DN261" s="401">
        <f ca="1">SUMIF(Assum!$E$281:$E$285,'BS(Q)'!DN4,Assum!$G$281:$G$284)</f>
        <v>0</v>
      </c>
      <c r="DO261" s="401">
        <f ca="1">SUMIF(Assum!$E$281:$E$285,'BS(Q)'!DO4,Assum!$G$281:$G$284)</f>
        <v>0</v>
      </c>
      <c r="DP261" s="401">
        <f ca="1">SUMIF(Assum!$E$281:$E$285,'BS(Q)'!DP4,Assum!$G$281:$G$284)</f>
        <v>0</v>
      </c>
      <c r="DQ261" s="401">
        <f ca="1">SUMIF(Assum!$E$281:$E$285,'BS(Q)'!DQ4,Assum!$G$281:$G$284)</f>
        <v>0</v>
      </c>
      <c r="DR261" s="401">
        <f ca="1">SUMIF(Assum!$E$281:$E$285,'BS(Q)'!DR4,Assum!$G$281:$G$284)</f>
        <v>0</v>
      </c>
      <c r="DS261" s="401">
        <f ca="1">SUMIF(Assum!$E$281:$E$285,'BS(Q)'!DS4,Assum!$G$281:$G$284)</f>
        <v>0</v>
      </c>
      <c r="DT261" s="401">
        <f ca="1">SUMIF(Assum!$E$281:$E$285,'BS(Q)'!DT4,Assum!$G$281:$G$284)</f>
        <v>0</v>
      </c>
      <c r="DU261" s="401">
        <f ca="1">SUMIF(Assum!$E$281:$E$285,'BS(Q)'!DU4,Assum!$G$281:$G$284)</f>
        <v>0</v>
      </c>
      <c r="DV261" s="401">
        <f ca="1">SUMIF(Assum!$E$281:$E$285,'BS(Q)'!DV4,Assum!$G$281:$G$284)</f>
        <v>0</v>
      </c>
      <c r="DW261" s="401">
        <f ca="1">SUMIF(Assum!$E$281:$E$285,'BS(Q)'!DW4,Assum!$G$281:$G$284)</f>
        <v>0</v>
      </c>
      <c r="DX261" s="401">
        <f ca="1">SUMIF(Assum!$E$281:$E$285,'BS(Q)'!DX4,Assum!$G$281:$G$284)</f>
        <v>0</v>
      </c>
      <c r="DY261" s="401">
        <f ca="1">SUMIF(Assum!$E$281:$E$285,'BS(Q)'!DY4,Assum!$G$281:$G$284)</f>
        <v>0</v>
      </c>
      <c r="DZ261" s="401">
        <f ca="1">SUMIF(Assum!$E$281:$E$285,'BS(Q)'!DZ4,Assum!$G$281:$G$284)</f>
        <v>0</v>
      </c>
      <c r="EA261" s="401">
        <f ca="1">SUMIF(Assum!$E$281:$E$285,'BS(Q)'!EA4,Assum!$G$281:$G$284)</f>
        <v>0</v>
      </c>
      <c r="EB261" s="401">
        <f ca="1">SUMIF(Assum!$E$281:$E$285,'BS(Q)'!EB4,Assum!$G$281:$G$284)</f>
        <v>0</v>
      </c>
      <c r="EC261" s="401">
        <f ca="1">SUMIF(Assum!$E$281:$E$285,'BS(Q)'!EC4,Assum!$G$281:$G$284)</f>
        <v>0</v>
      </c>
      <c r="ED261" s="401">
        <f ca="1">SUMIF(Assum!$E$281:$E$285,'BS(Q)'!ED4,Assum!$G$281:$G$284)</f>
        <v>0</v>
      </c>
      <c r="EE261" s="401">
        <f ca="1">SUMIF(Assum!$E$281:$E$285,'BS(Q)'!EE4,Assum!$G$281:$G$284)</f>
        <v>0</v>
      </c>
      <c r="EF261" s="401">
        <f ca="1">SUMIF(Assum!$E$281:$E$285,'BS(Q)'!EF4,Assum!$G$281:$G$284)</f>
        <v>0</v>
      </c>
      <c r="EG261" s="401">
        <f ca="1">SUMIF(Assum!$E$281:$E$285,'BS(Q)'!EG4,Assum!$G$281:$G$284)</f>
        <v>0</v>
      </c>
      <c r="EH261" s="401">
        <f ca="1">SUMIF(Assum!$E$281:$E$285,'BS(Q)'!EH4,Assum!$G$281:$G$284)</f>
        <v>0</v>
      </c>
      <c r="EI261" s="401">
        <f ca="1">SUMIF(Assum!$E$281:$E$285,'BS(Q)'!EI4,Assum!$G$281:$G$284)</f>
        <v>0</v>
      </c>
      <c r="EJ261" s="401">
        <f ca="1">SUMIF(Assum!$E$281:$E$285,'BS(Q)'!EJ4,Assum!$G$281:$G$284)</f>
        <v>0</v>
      </c>
      <c r="EK261" s="401">
        <f ca="1">SUMIF(Assum!$E$281:$E$285,'BS(Q)'!EK4,Assum!$G$281:$G$284)</f>
        <v>0</v>
      </c>
      <c r="EL261" s="401">
        <f ca="1">SUMIF(Assum!$E$281:$E$285,'BS(Q)'!EL4,Assum!$G$281:$G$284)</f>
        <v>0</v>
      </c>
      <c r="EM261" s="401">
        <f ca="1">SUMIF(Assum!$E$281:$E$285,'BS(Q)'!EM4,Assum!$G$281:$G$284)</f>
        <v>0</v>
      </c>
      <c r="EN261" s="401">
        <f ca="1">SUMIF(Assum!$E$281:$E$285,'BS(Q)'!EN4,Assum!$G$281:$G$284)</f>
        <v>0</v>
      </c>
      <c r="EO261" s="401">
        <f ca="1">SUMIF(Assum!$E$281:$E$285,'BS(Q)'!EO4,Assum!$G$281:$G$284)</f>
        <v>0</v>
      </c>
      <c r="EP261" s="401">
        <f ca="1">SUMIF(Assum!$E$281:$E$285,'BS(Q)'!EP4,Assum!$G$281:$G$284)</f>
        <v>0</v>
      </c>
      <c r="EQ261" s="299"/>
      <c r="ER261" s="299"/>
      <c r="ES261" s="299"/>
      <c r="ET261" s="299"/>
      <c r="EU261" s="299"/>
      <c r="EV261" s="299"/>
      <c r="EW261" s="299"/>
      <c r="EX261" s="299"/>
      <c r="EY261" s="299"/>
      <c r="EZ261" s="299"/>
      <c r="FA261" s="299"/>
      <c r="FB261" s="299"/>
      <c r="FC261" s="299"/>
      <c r="FD261" s="299"/>
      <c r="FE261" s="299"/>
      <c r="FF261" s="299"/>
      <c r="FG261" s="299"/>
      <c r="FH261" s="299"/>
      <c r="FI261" s="299"/>
      <c r="FJ261" s="299"/>
    </row>
    <row r="262" spans="1:166" s="35" customFormat="1" ht="14.1" customHeight="1">
      <c r="A262" s="7"/>
      <c r="B262" s="390" t="s">
        <v>872</v>
      </c>
      <c r="C262" s="402"/>
      <c r="D262" s="399" t="s">
        <v>97</v>
      </c>
      <c r="E262" s="400">
        <f ca="1">SUM(G262:ET262)</f>
        <v>0</v>
      </c>
      <c r="F262" s="400"/>
      <c r="G262" s="400"/>
      <c r="H262" s="400">
        <f t="shared" ref="H262:AM262" ca="1" si="2489">(H$4&lt;운영종료분기)*G261</f>
        <v>0</v>
      </c>
      <c r="I262" s="400">
        <f t="shared" ca="1" si="2489"/>
        <v>0</v>
      </c>
      <c r="J262" s="400">
        <f t="shared" ca="1" si="2489"/>
        <v>0</v>
      </c>
      <c r="K262" s="400">
        <f t="shared" ca="1" si="2489"/>
        <v>0</v>
      </c>
      <c r="L262" s="400">
        <f t="shared" ca="1" si="2489"/>
        <v>0</v>
      </c>
      <c r="M262" s="400">
        <f t="shared" ca="1" si="2489"/>
        <v>0</v>
      </c>
      <c r="N262" s="400">
        <f t="shared" ca="1" si="2489"/>
        <v>0</v>
      </c>
      <c r="O262" s="400">
        <f t="shared" ca="1" si="2489"/>
        <v>0</v>
      </c>
      <c r="P262" s="400">
        <f t="shared" ca="1" si="2489"/>
        <v>0</v>
      </c>
      <c r="Q262" s="400">
        <f t="shared" ca="1" si="2489"/>
        <v>0</v>
      </c>
      <c r="R262" s="400">
        <f t="shared" ca="1" si="2489"/>
        <v>0</v>
      </c>
      <c r="S262" s="400">
        <f t="shared" ca="1" si="2489"/>
        <v>0</v>
      </c>
      <c r="T262" s="400">
        <f t="shared" ca="1" si="2489"/>
        <v>0</v>
      </c>
      <c r="U262" s="400">
        <f t="shared" ca="1" si="2489"/>
        <v>0</v>
      </c>
      <c r="V262" s="400">
        <f t="shared" ca="1" si="2489"/>
        <v>0</v>
      </c>
      <c r="W262" s="400">
        <f t="shared" ca="1" si="2489"/>
        <v>0</v>
      </c>
      <c r="X262" s="400">
        <f t="shared" ca="1" si="2489"/>
        <v>0</v>
      </c>
      <c r="Y262" s="400">
        <f t="shared" ca="1" si="2489"/>
        <v>0</v>
      </c>
      <c r="Z262" s="400">
        <f t="shared" ca="1" si="2489"/>
        <v>0</v>
      </c>
      <c r="AA262" s="400">
        <f t="shared" ca="1" si="2489"/>
        <v>0</v>
      </c>
      <c r="AB262" s="400">
        <f t="shared" ca="1" si="2489"/>
        <v>0</v>
      </c>
      <c r="AC262" s="400">
        <f t="shared" ca="1" si="2489"/>
        <v>0</v>
      </c>
      <c r="AD262" s="400">
        <f t="shared" ca="1" si="2489"/>
        <v>0</v>
      </c>
      <c r="AE262" s="400">
        <f t="shared" ca="1" si="2489"/>
        <v>0</v>
      </c>
      <c r="AF262" s="400">
        <f t="shared" ca="1" si="2489"/>
        <v>0</v>
      </c>
      <c r="AG262" s="400">
        <f t="shared" ca="1" si="2489"/>
        <v>0</v>
      </c>
      <c r="AH262" s="400">
        <f t="shared" ca="1" si="2489"/>
        <v>0</v>
      </c>
      <c r="AI262" s="400">
        <f t="shared" ca="1" si="2489"/>
        <v>0</v>
      </c>
      <c r="AJ262" s="400">
        <f t="shared" ca="1" si="2489"/>
        <v>0</v>
      </c>
      <c r="AK262" s="400">
        <f t="shared" ca="1" si="2489"/>
        <v>0</v>
      </c>
      <c r="AL262" s="400">
        <f t="shared" ca="1" si="2489"/>
        <v>0</v>
      </c>
      <c r="AM262" s="400">
        <f t="shared" ca="1" si="2489"/>
        <v>0</v>
      </c>
      <c r="AN262" s="400">
        <f t="shared" ref="AN262:BS262" ca="1" si="2490">(AN$4&lt;운영종료분기)*AM261</f>
        <v>0</v>
      </c>
      <c r="AO262" s="400">
        <f t="shared" ca="1" si="2490"/>
        <v>0</v>
      </c>
      <c r="AP262" s="400">
        <f t="shared" ca="1" si="2490"/>
        <v>0</v>
      </c>
      <c r="AQ262" s="400">
        <f t="shared" ca="1" si="2490"/>
        <v>0</v>
      </c>
      <c r="AR262" s="400">
        <f t="shared" ca="1" si="2490"/>
        <v>0</v>
      </c>
      <c r="AS262" s="400">
        <f t="shared" ca="1" si="2490"/>
        <v>0</v>
      </c>
      <c r="AT262" s="400">
        <f t="shared" ca="1" si="2490"/>
        <v>0</v>
      </c>
      <c r="AU262" s="400">
        <f t="shared" ca="1" si="2490"/>
        <v>0</v>
      </c>
      <c r="AV262" s="400">
        <f t="shared" ca="1" si="2490"/>
        <v>0</v>
      </c>
      <c r="AW262" s="400">
        <f t="shared" ca="1" si="2490"/>
        <v>0</v>
      </c>
      <c r="AX262" s="400">
        <f t="shared" ca="1" si="2490"/>
        <v>0</v>
      </c>
      <c r="AY262" s="400">
        <f t="shared" ca="1" si="2490"/>
        <v>0</v>
      </c>
      <c r="AZ262" s="400">
        <f t="shared" ca="1" si="2490"/>
        <v>0</v>
      </c>
      <c r="BA262" s="400">
        <f t="shared" ca="1" si="2490"/>
        <v>0</v>
      </c>
      <c r="BB262" s="400">
        <f t="shared" ca="1" si="2490"/>
        <v>0</v>
      </c>
      <c r="BC262" s="400">
        <f t="shared" ca="1" si="2490"/>
        <v>0</v>
      </c>
      <c r="BD262" s="400">
        <f t="shared" ca="1" si="2490"/>
        <v>0</v>
      </c>
      <c r="BE262" s="400">
        <f t="shared" ca="1" si="2490"/>
        <v>0</v>
      </c>
      <c r="BF262" s="400">
        <f t="shared" ca="1" si="2490"/>
        <v>0</v>
      </c>
      <c r="BG262" s="400">
        <f t="shared" ca="1" si="2490"/>
        <v>0</v>
      </c>
      <c r="BH262" s="400">
        <f t="shared" ca="1" si="2490"/>
        <v>0</v>
      </c>
      <c r="BI262" s="400">
        <f t="shared" ca="1" si="2490"/>
        <v>0</v>
      </c>
      <c r="BJ262" s="400">
        <f t="shared" ca="1" si="2490"/>
        <v>0</v>
      </c>
      <c r="BK262" s="400">
        <f t="shared" ca="1" si="2490"/>
        <v>0</v>
      </c>
      <c r="BL262" s="400">
        <f t="shared" ca="1" si="2490"/>
        <v>0</v>
      </c>
      <c r="BM262" s="400">
        <f t="shared" ca="1" si="2490"/>
        <v>0</v>
      </c>
      <c r="BN262" s="400">
        <f t="shared" ca="1" si="2490"/>
        <v>0</v>
      </c>
      <c r="BO262" s="400">
        <f t="shared" ca="1" si="2490"/>
        <v>0</v>
      </c>
      <c r="BP262" s="400">
        <f t="shared" ca="1" si="2490"/>
        <v>0</v>
      </c>
      <c r="BQ262" s="400">
        <f t="shared" ca="1" si="2490"/>
        <v>0</v>
      </c>
      <c r="BR262" s="400">
        <f t="shared" ca="1" si="2490"/>
        <v>0</v>
      </c>
      <c r="BS262" s="400">
        <f t="shared" ca="1" si="2490"/>
        <v>0</v>
      </c>
      <c r="BT262" s="400">
        <f t="shared" ref="BT262:CY262" ca="1" si="2491">(BT$4&lt;운영종료분기)*BS261</f>
        <v>0</v>
      </c>
      <c r="BU262" s="400">
        <f t="shared" ca="1" si="2491"/>
        <v>0</v>
      </c>
      <c r="BV262" s="400">
        <f t="shared" ca="1" si="2491"/>
        <v>0</v>
      </c>
      <c r="BW262" s="400">
        <f t="shared" ca="1" si="2491"/>
        <v>0</v>
      </c>
      <c r="BX262" s="400">
        <f t="shared" ca="1" si="2491"/>
        <v>0</v>
      </c>
      <c r="BY262" s="400">
        <f t="shared" ca="1" si="2491"/>
        <v>0</v>
      </c>
      <c r="BZ262" s="400">
        <f t="shared" ca="1" si="2491"/>
        <v>0</v>
      </c>
      <c r="CA262" s="400">
        <f t="shared" ca="1" si="2491"/>
        <v>0</v>
      </c>
      <c r="CB262" s="400">
        <f t="shared" ca="1" si="2491"/>
        <v>0</v>
      </c>
      <c r="CC262" s="400">
        <f t="shared" ca="1" si="2491"/>
        <v>0</v>
      </c>
      <c r="CD262" s="400">
        <f t="shared" ca="1" si="2491"/>
        <v>0</v>
      </c>
      <c r="CE262" s="400">
        <f t="shared" ca="1" si="2491"/>
        <v>0</v>
      </c>
      <c r="CF262" s="400">
        <f t="shared" ca="1" si="2491"/>
        <v>0</v>
      </c>
      <c r="CG262" s="400">
        <f t="shared" ca="1" si="2491"/>
        <v>0</v>
      </c>
      <c r="CH262" s="400">
        <f t="shared" ca="1" si="2491"/>
        <v>0</v>
      </c>
      <c r="CI262" s="400">
        <f t="shared" ca="1" si="2491"/>
        <v>0</v>
      </c>
      <c r="CJ262" s="400">
        <f t="shared" ca="1" si="2491"/>
        <v>0</v>
      </c>
      <c r="CK262" s="400">
        <f t="shared" ca="1" si="2491"/>
        <v>0</v>
      </c>
      <c r="CL262" s="400">
        <f t="shared" ca="1" si="2491"/>
        <v>0</v>
      </c>
      <c r="CM262" s="400">
        <f t="shared" ca="1" si="2491"/>
        <v>0</v>
      </c>
      <c r="CN262" s="400">
        <f t="shared" ca="1" si="2491"/>
        <v>0</v>
      </c>
      <c r="CO262" s="400">
        <f t="shared" ca="1" si="2491"/>
        <v>0</v>
      </c>
      <c r="CP262" s="400">
        <f t="shared" ca="1" si="2491"/>
        <v>0</v>
      </c>
      <c r="CQ262" s="400">
        <f t="shared" ca="1" si="2491"/>
        <v>0</v>
      </c>
      <c r="CR262" s="400">
        <f t="shared" ca="1" si="2491"/>
        <v>0</v>
      </c>
      <c r="CS262" s="400">
        <f t="shared" ca="1" si="2491"/>
        <v>0</v>
      </c>
      <c r="CT262" s="400">
        <f t="shared" ca="1" si="2491"/>
        <v>0</v>
      </c>
      <c r="CU262" s="400">
        <f t="shared" ca="1" si="2491"/>
        <v>0</v>
      </c>
      <c r="CV262" s="400">
        <f t="shared" ca="1" si="2491"/>
        <v>0</v>
      </c>
      <c r="CW262" s="400">
        <f t="shared" ca="1" si="2491"/>
        <v>0</v>
      </c>
      <c r="CX262" s="400">
        <f t="shared" ca="1" si="2491"/>
        <v>0</v>
      </c>
      <c r="CY262" s="400">
        <f t="shared" ca="1" si="2491"/>
        <v>0</v>
      </c>
      <c r="CZ262" s="400">
        <f t="shared" ref="CZ262:EE262" ca="1" si="2492">(CZ$4&lt;운영종료분기)*CY261</f>
        <v>0</v>
      </c>
      <c r="DA262" s="400">
        <f t="shared" ca="1" si="2492"/>
        <v>0</v>
      </c>
      <c r="DB262" s="400">
        <f t="shared" ca="1" si="2492"/>
        <v>0</v>
      </c>
      <c r="DC262" s="400">
        <f t="shared" ca="1" si="2492"/>
        <v>0</v>
      </c>
      <c r="DD262" s="400">
        <f t="shared" ca="1" si="2492"/>
        <v>0</v>
      </c>
      <c r="DE262" s="400">
        <f t="shared" ca="1" si="2492"/>
        <v>0</v>
      </c>
      <c r="DF262" s="400">
        <f t="shared" ca="1" si="2492"/>
        <v>0</v>
      </c>
      <c r="DG262" s="400">
        <f t="shared" ca="1" si="2492"/>
        <v>0</v>
      </c>
      <c r="DH262" s="400">
        <f t="shared" ca="1" si="2492"/>
        <v>0</v>
      </c>
      <c r="DI262" s="400">
        <f t="shared" ca="1" si="2492"/>
        <v>0</v>
      </c>
      <c r="DJ262" s="400">
        <f t="shared" ca="1" si="2492"/>
        <v>0</v>
      </c>
      <c r="DK262" s="400">
        <f t="shared" ca="1" si="2492"/>
        <v>0</v>
      </c>
      <c r="DL262" s="400">
        <f t="shared" ca="1" si="2492"/>
        <v>0</v>
      </c>
      <c r="DM262" s="400">
        <f t="shared" ca="1" si="2492"/>
        <v>0</v>
      </c>
      <c r="DN262" s="400">
        <f t="shared" ca="1" si="2492"/>
        <v>0</v>
      </c>
      <c r="DO262" s="400">
        <f t="shared" ca="1" si="2492"/>
        <v>0</v>
      </c>
      <c r="DP262" s="400">
        <f t="shared" ca="1" si="2492"/>
        <v>0</v>
      </c>
      <c r="DQ262" s="400">
        <f t="shared" ca="1" si="2492"/>
        <v>0</v>
      </c>
      <c r="DR262" s="400">
        <f t="shared" ca="1" si="2492"/>
        <v>0</v>
      </c>
      <c r="DS262" s="400">
        <f t="shared" ca="1" si="2492"/>
        <v>0</v>
      </c>
      <c r="DT262" s="400">
        <f t="shared" ca="1" si="2492"/>
        <v>0</v>
      </c>
      <c r="DU262" s="400">
        <f t="shared" ca="1" si="2492"/>
        <v>0</v>
      </c>
      <c r="DV262" s="400">
        <f t="shared" ca="1" si="2492"/>
        <v>0</v>
      </c>
      <c r="DW262" s="400">
        <f t="shared" ca="1" si="2492"/>
        <v>0</v>
      </c>
      <c r="DX262" s="400">
        <f t="shared" ca="1" si="2492"/>
        <v>0</v>
      </c>
      <c r="DY262" s="400">
        <f t="shared" ca="1" si="2492"/>
        <v>0</v>
      </c>
      <c r="DZ262" s="400">
        <f t="shared" ca="1" si="2492"/>
        <v>0</v>
      </c>
      <c r="EA262" s="400">
        <f t="shared" ca="1" si="2492"/>
        <v>0</v>
      </c>
      <c r="EB262" s="400">
        <f t="shared" ca="1" si="2492"/>
        <v>0</v>
      </c>
      <c r="EC262" s="400">
        <f t="shared" ca="1" si="2492"/>
        <v>0</v>
      </c>
      <c r="ED262" s="400">
        <f t="shared" ca="1" si="2492"/>
        <v>0</v>
      </c>
      <c r="EE262" s="400">
        <f t="shared" ca="1" si="2492"/>
        <v>0</v>
      </c>
      <c r="EF262" s="400">
        <f t="shared" ref="EF262:EP262" ca="1" si="2493">(EF$4&lt;운영종료분기)*EE261</f>
        <v>0</v>
      </c>
      <c r="EG262" s="400">
        <f t="shared" ca="1" si="2493"/>
        <v>0</v>
      </c>
      <c r="EH262" s="400">
        <f t="shared" ca="1" si="2493"/>
        <v>0</v>
      </c>
      <c r="EI262" s="400">
        <f t="shared" ca="1" si="2493"/>
        <v>0</v>
      </c>
      <c r="EJ262" s="400">
        <f t="shared" ca="1" si="2493"/>
        <v>0</v>
      </c>
      <c r="EK262" s="400">
        <f t="shared" ca="1" si="2493"/>
        <v>0</v>
      </c>
      <c r="EL262" s="400">
        <f t="shared" ca="1" si="2493"/>
        <v>0</v>
      </c>
      <c r="EM262" s="400">
        <f t="shared" ca="1" si="2493"/>
        <v>0</v>
      </c>
      <c r="EN262" s="400">
        <f t="shared" ca="1" si="2493"/>
        <v>0</v>
      </c>
      <c r="EO262" s="400">
        <f t="shared" ca="1" si="2493"/>
        <v>0</v>
      </c>
      <c r="EP262" s="400">
        <f t="shared" ca="1" si="2493"/>
        <v>0</v>
      </c>
      <c r="EQ262" s="353"/>
      <c r="ER262" s="353"/>
      <c r="ES262" s="353"/>
      <c r="ET262" s="353"/>
      <c r="EU262" s="353"/>
      <c r="EV262" s="353"/>
      <c r="EW262" s="353"/>
      <c r="EX262" s="353"/>
      <c r="EY262" s="353"/>
      <c r="EZ262" s="353"/>
      <c r="FA262" s="353"/>
      <c r="FB262" s="353"/>
      <c r="FC262" s="353"/>
      <c r="FD262" s="353"/>
      <c r="FE262" s="353"/>
      <c r="FF262" s="353"/>
      <c r="FG262" s="353"/>
      <c r="FH262" s="353"/>
      <c r="FI262" s="353"/>
      <c r="FJ262" s="353"/>
    </row>
    <row r="263" spans="1:166" s="43" customFormat="1" ht="14.1" customHeight="1">
      <c r="A263" s="38"/>
      <c r="B263" s="38"/>
      <c r="D263" s="39"/>
      <c r="E263" s="299"/>
      <c r="F263" s="299"/>
      <c r="G263" s="299"/>
      <c r="H263" s="299"/>
      <c r="I263" s="299"/>
      <c r="J263" s="299"/>
      <c r="K263" s="299"/>
      <c r="L263" s="299"/>
      <c r="M263" s="299"/>
      <c r="N263" s="299"/>
      <c r="O263" s="299"/>
      <c r="P263" s="299"/>
      <c r="Q263" s="299"/>
      <c r="R263" s="299"/>
      <c r="S263" s="299"/>
      <c r="T263" s="299"/>
      <c r="U263" s="299"/>
      <c r="V263" s="299"/>
      <c r="W263" s="299"/>
      <c r="X263" s="299"/>
      <c r="Y263" s="299"/>
      <c r="Z263" s="299"/>
      <c r="AA263" s="299"/>
      <c r="AB263" s="299"/>
      <c r="AC263" s="299"/>
      <c r="AD263" s="299"/>
      <c r="AE263" s="299"/>
      <c r="AF263" s="299"/>
      <c r="AG263" s="299"/>
      <c r="AH263" s="299"/>
      <c r="AI263" s="299"/>
      <c r="AJ263" s="299"/>
      <c r="AK263" s="299"/>
      <c r="AL263" s="299"/>
      <c r="AM263" s="299"/>
      <c r="AN263" s="299"/>
      <c r="AO263" s="299"/>
      <c r="AP263" s="299"/>
      <c r="AQ263" s="299"/>
      <c r="AR263" s="299"/>
      <c r="AS263" s="299"/>
      <c r="AT263" s="299"/>
      <c r="AU263" s="299"/>
      <c r="AV263" s="299"/>
      <c r="AW263" s="299"/>
      <c r="AX263" s="299"/>
      <c r="AY263" s="299"/>
      <c r="AZ263" s="299"/>
      <c r="BA263" s="299"/>
      <c r="BB263" s="299"/>
      <c r="BC263" s="299"/>
      <c r="BD263" s="299"/>
      <c r="BE263" s="299"/>
      <c r="BF263" s="299"/>
      <c r="BG263" s="299"/>
      <c r="BH263" s="299"/>
      <c r="BI263" s="299"/>
      <c r="BJ263" s="299"/>
      <c r="BK263" s="299"/>
      <c r="BL263" s="299"/>
      <c r="BM263" s="299"/>
      <c r="BN263" s="299"/>
      <c r="BO263" s="299"/>
      <c r="BP263" s="299"/>
      <c r="BQ263" s="299"/>
      <c r="BR263" s="299"/>
      <c r="BS263" s="299"/>
      <c r="BT263" s="299"/>
      <c r="BU263" s="299"/>
      <c r="BV263" s="299"/>
      <c r="BW263" s="299"/>
      <c r="BX263" s="299"/>
      <c r="BY263" s="299"/>
      <c r="BZ263" s="299"/>
      <c r="CA263" s="299"/>
      <c r="CB263" s="299"/>
      <c r="CC263" s="299"/>
      <c r="CD263" s="299"/>
      <c r="CE263" s="299"/>
      <c r="CF263" s="299"/>
      <c r="CG263" s="299"/>
      <c r="CH263" s="299"/>
      <c r="CI263" s="299"/>
      <c r="CJ263" s="299"/>
      <c r="CK263" s="299"/>
      <c r="CL263" s="299"/>
      <c r="CM263" s="299"/>
      <c r="CN263" s="299"/>
      <c r="CO263" s="299"/>
      <c r="CP263" s="299"/>
      <c r="CQ263" s="299"/>
      <c r="CR263" s="299"/>
      <c r="CS263" s="299"/>
      <c r="CT263" s="299"/>
      <c r="CU263" s="299"/>
      <c r="CV263" s="299"/>
      <c r="CW263" s="299"/>
      <c r="CX263" s="299"/>
      <c r="CY263" s="299"/>
      <c r="CZ263" s="299"/>
      <c r="DA263" s="299"/>
      <c r="DB263" s="299"/>
      <c r="DC263" s="299"/>
      <c r="DD263" s="299"/>
      <c r="DE263" s="299"/>
      <c r="DF263" s="299"/>
      <c r="DG263" s="299"/>
      <c r="DH263" s="299"/>
      <c r="DI263" s="299"/>
      <c r="DJ263" s="299"/>
      <c r="DK263" s="299"/>
      <c r="DL263" s="299"/>
      <c r="DM263" s="299"/>
      <c r="DN263" s="299"/>
      <c r="DO263" s="299"/>
      <c r="DP263" s="299"/>
      <c r="DQ263" s="299"/>
      <c r="DR263" s="299"/>
      <c r="DS263" s="299"/>
      <c r="DT263" s="299"/>
      <c r="DU263" s="299"/>
      <c r="DV263" s="299"/>
      <c r="DW263" s="299"/>
      <c r="DX263" s="299"/>
      <c r="DY263" s="299"/>
      <c r="DZ263" s="299"/>
      <c r="EA263" s="299"/>
      <c r="EB263" s="299"/>
      <c r="EC263" s="299"/>
      <c r="ED263" s="299"/>
      <c r="EE263" s="299"/>
      <c r="EF263" s="299"/>
      <c r="EG263" s="299"/>
      <c r="EH263" s="299"/>
      <c r="EI263" s="299"/>
      <c r="EJ263" s="299"/>
      <c r="EK263" s="299"/>
      <c r="EL263" s="299"/>
      <c r="EM263" s="299"/>
      <c r="EN263" s="299"/>
      <c r="EO263" s="299"/>
      <c r="EP263" s="299"/>
      <c r="EQ263" s="299"/>
      <c r="ER263" s="299"/>
      <c r="ES263" s="299"/>
      <c r="ET263" s="299"/>
      <c r="EU263" s="299"/>
      <c r="EV263" s="299"/>
      <c r="EW263" s="299"/>
      <c r="EX263" s="299"/>
      <c r="EY263" s="299"/>
      <c r="EZ263" s="299"/>
      <c r="FA263" s="299"/>
      <c r="FB263" s="299"/>
      <c r="FC263" s="299"/>
      <c r="FD263" s="299"/>
      <c r="FE263" s="299"/>
      <c r="FF263" s="299"/>
      <c r="FG263" s="299"/>
      <c r="FH263" s="299"/>
      <c r="FI263" s="299"/>
      <c r="FJ263" s="299"/>
    </row>
    <row r="264" spans="1:166" ht="14.1" customHeight="1"/>
  </sheetData>
  <phoneticPr fontId="18" type="noConversion"/>
  <conditionalFormatting sqref="H229:EP232">
    <cfRule type="cellIs" dxfId="3" priority="11" operator="greaterThan">
      <formula>0</formula>
    </cfRule>
    <cfRule type="cellIs" dxfId="2" priority="12" operator="greaterThan">
      <formula>1</formula>
    </cfRule>
  </conditionalFormatting>
  <conditionalFormatting sqref="H255:EP255">
    <cfRule type="cellIs" dxfId="1" priority="2" operator="greaterThan">
      <formula>0</formula>
    </cfRule>
  </conditionalFormatting>
  <conditionalFormatting sqref="H255:EP256">
    <cfRule type="cellIs" dxfId="0" priority="1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AO248"/>
  <sheetViews>
    <sheetView zoomScale="70" zoomScaleNormal="70" workbookViewId="0">
      <pane xSplit="6" ySplit="8" topLeftCell="G9" activePane="bottomRight" state="frozen"/>
      <selection activeCell="B152" sqref="B152:Z173"/>
      <selection pane="topRight" activeCell="B152" sqref="B152:Z173"/>
      <selection pane="bottomLeft" activeCell="B152" sqref="B152:Z173"/>
      <selection pane="bottomRight" activeCell="AC30" sqref="AC30"/>
    </sheetView>
  </sheetViews>
  <sheetFormatPr defaultColWidth="7.77734375" defaultRowHeight="16.5" customHeight="1"/>
  <cols>
    <col min="1" max="1" width="2.77734375" style="18" customWidth="1"/>
    <col min="2" max="2" width="30.77734375" style="18" customWidth="1"/>
    <col min="3" max="5" width="8.77734375" style="18" customWidth="1"/>
    <col min="6" max="6" width="1.77734375" style="18" customWidth="1"/>
    <col min="7" max="41" width="8.77734375" style="18" customWidth="1"/>
    <col min="42" max="16384" width="7.77734375" style="18"/>
  </cols>
  <sheetData>
    <row r="1" spans="1:41" s="157" customFormat="1" ht="20.100000000000001" customHeight="1">
      <c r="A1" s="226" t="str">
        <f>Assum!$A$1</f>
        <v>당진 태양광 FS 재무모델</v>
      </c>
      <c r="C1" s="179"/>
    </row>
    <row r="2" spans="1:41" s="240" customFormat="1" ht="20.100000000000001" customHeight="1">
      <c r="A2" s="227" t="s">
        <v>46</v>
      </c>
      <c r="C2" s="241"/>
      <c r="D2" s="241"/>
    </row>
    <row r="3" spans="1:41" ht="14.1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</row>
    <row r="4" spans="1:41" s="266" customFormat="1" ht="14.1" customHeight="1">
      <c r="A4" s="154"/>
      <c r="B4" s="687" t="s">
        <v>116</v>
      </c>
      <c r="C4" s="690"/>
      <c r="D4" s="690"/>
      <c r="E4" s="690"/>
      <c r="F4" s="690"/>
      <c r="G4" s="691">
        <v>45291</v>
      </c>
      <c r="H4" s="691">
        <f>EOMONTH(G4,12)</f>
        <v>45657</v>
      </c>
      <c r="I4" s="691">
        <f t="shared" ref="I4:Q4" si="0">EOMONTH(H4,12)</f>
        <v>46022</v>
      </c>
      <c r="J4" s="691">
        <f t="shared" si="0"/>
        <v>46387</v>
      </c>
      <c r="K4" s="691">
        <f t="shared" si="0"/>
        <v>46752</v>
      </c>
      <c r="L4" s="691">
        <f t="shared" si="0"/>
        <v>47118</v>
      </c>
      <c r="M4" s="691">
        <f t="shared" si="0"/>
        <v>47483</v>
      </c>
      <c r="N4" s="691">
        <f t="shared" si="0"/>
        <v>47848</v>
      </c>
      <c r="O4" s="691">
        <f t="shared" si="0"/>
        <v>48213</v>
      </c>
      <c r="P4" s="691">
        <f t="shared" si="0"/>
        <v>48579</v>
      </c>
      <c r="Q4" s="691">
        <f t="shared" si="0"/>
        <v>48944</v>
      </c>
      <c r="R4" s="691">
        <f t="shared" ref="R4" si="1">EOMONTH(Q4,12)</f>
        <v>49309</v>
      </c>
      <c r="S4" s="691">
        <f t="shared" ref="S4" si="2">EOMONTH(R4,12)</f>
        <v>49674</v>
      </c>
      <c r="T4" s="691">
        <f t="shared" ref="T4" si="3">EOMONTH(S4,12)</f>
        <v>50040</v>
      </c>
      <c r="U4" s="691">
        <f t="shared" ref="U4" si="4">EOMONTH(T4,12)</f>
        <v>50405</v>
      </c>
      <c r="V4" s="691">
        <f t="shared" ref="V4" si="5">EOMONTH(U4,12)</f>
        <v>50770</v>
      </c>
      <c r="W4" s="691">
        <f t="shared" ref="W4" si="6">EOMONTH(V4,12)</f>
        <v>51135</v>
      </c>
      <c r="X4" s="691">
        <f t="shared" ref="X4" si="7">EOMONTH(W4,12)</f>
        <v>51501</v>
      </c>
      <c r="Y4" s="691">
        <f t="shared" ref="Y4" si="8">EOMONTH(X4,12)</f>
        <v>51866</v>
      </c>
      <c r="Z4" s="691">
        <f t="shared" ref="Z4" si="9">EOMONTH(Y4,12)</f>
        <v>52231</v>
      </c>
      <c r="AA4" s="691">
        <f t="shared" ref="AA4" si="10">EOMONTH(Z4,12)</f>
        <v>52596</v>
      </c>
      <c r="AB4" s="691">
        <f t="shared" ref="AB4" si="11">EOMONTH(AA4,12)</f>
        <v>52962</v>
      </c>
      <c r="AC4" s="691">
        <f t="shared" ref="AC4" si="12">EOMONTH(AB4,12)</f>
        <v>53327</v>
      </c>
      <c r="AD4" s="691">
        <f t="shared" ref="AD4" si="13">EOMONTH(AC4,12)</f>
        <v>53692</v>
      </c>
      <c r="AE4" s="691">
        <f t="shared" ref="AE4" si="14">EOMONTH(AD4,12)</f>
        <v>54057</v>
      </c>
      <c r="AF4" s="691">
        <f t="shared" ref="AF4" si="15">EOMONTH(AE4,12)</f>
        <v>54423</v>
      </c>
      <c r="AG4" s="691">
        <f t="shared" ref="AG4" si="16">EOMONTH(AF4,12)</f>
        <v>54788</v>
      </c>
      <c r="AH4" s="691">
        <f t="shared" ref="AH4" si="17">EOMONTH(AG4,12)</f>
        <v>55153</v>
      </c>
      <c r="AI4" s="691">
        <f t="shared" ref="AI4" si="18">EOMONTH(AH4,12)</f>
        <v>55518</v>
      </c>
      <c r="AJ4" s="691">
        <f t="shared" ref="AJ4" si="19">EOMONTH(AI4,12)</f>
        <v>55884</v>
      </c>
      <c r="AK4" s="691">
        <f t="shared" ref="AK4" si="20">EOMONTH(AJ4,12)</f>
        <v>56249</v>
      </c>
      <c r="AL4" s="691">
        <f t="shared" ref="AL4" si="21">EOMONTH(AK4,12)</f>
        <v>56614</v>
      </c>
      <c r="AM4" s="691">
        <f t="shared" ref="AM4" si="22">EOMONTH(AL4,12)</f>
        <v>56979</v>
      </c>
      <c r="AN4" s="691">
        <f t="shared" ref="AN4" si="23">EOMONTH(AM4,12)</f>
        <v>57345</v>
      </c>
      <c r="AO4" s="691">
        <f t="shared" ref="AO4" si="24">EOMONTH(AN4,12)</f>
        <v>57710</v>
      </c>
    </row>
    <row r="5" spans="1:41" s="216" customFormat="1" ht="14.1" customHeight="1">
      <c r="A5" s="37"/>
      <c r="B5" s="89" t="s">
        <v>117</v>
      </c>
      <c r="C5" s="167"/>
      <c r="D5" s="201" t="s">
        <v>429</v>
      </c>
      <c r="E5" s="201" t="s">
        <v>127</v>
      </c>
      <c r="F5" s="167"/>
      <c r="G5" s="167">
        <f>YEAR(G4)</f>
        <v>2023</v>
      </c>
      <c r="H5" s="167">
        <f t="shared" ref="H5:Q5" si="25">YEAR(H4)</f>
        <v>2024</v>
      </c>
      <c r="I5" s="167">
        <f t="shared" si="25"/>
        <v>2025</v>
      </c>
      <c r="J5" s="167">
        <f t="shared" si="25"/>
        <v>2026</v>
      </c>
      <c r="K5" s="167">
        <f t="shared" si="25"/>
        <v>2027</v>
      </c>
      <c r="L5" s="167">
        <f t="shared" si="25"/>
        <v>2028</v>
      </c>
      <c r="M5" s="167">
        <f t="shared" si="25"/>
        <v>2029</v>
      </c>
      <c r="N5" s="167">
        <f t="shared" si="25"/>
        <v>2030</v>
      </c>
      <c r="O5" s="167">
        <f t="shared" si="25"/>
        <v>2031</v>
      </c>
      <c r="P5" s="167">
        <f t="shared" si="25"/>
        <v>2032</v>
      </c>
      <c r="Q5" s="167">
        <f t="shared" si="25"/>
        <v>2033</v>
      </c>
      <c r="R5" s="167">
        <f t="shared" ref="R5:AO5" si="26">YEAR(R4)</f>
        <v>2034</v>
      </c>
      <c r="S5" s="167">
        <f t="shared" si="26"/>
        <v>2035</v>
      </c>
      <c r="T5" s="167">
        <f t="shared" si="26"/>
        <v>2036</v>
      </c>
      <c r="U5" s="167">
        <f t="shared" si="26"/>
        <v>2037</v>
      </c>
      <c r="V5" s="167">
        <f t="shared" si="26"/>
        <v>2038</v>
      </c>
      <c r="W5" s="167">
        <f t="shared" si="26"/>
        <v>2039</v>
      </c>
      <c r="X5" s="167">
        <f t="shared" si="26"/>
        <v>2040</v>
      </c>
      <c r="Y5" s="167">
        <f t="shared" si="26"/>
        <v>2041</v>
      </c>
      <c r="Z5" s="167">
        <f t="shared" si="26"/>
        <v>2042</v>
      </c>
      <c r="AA5" s="167">
        <f t="shared" si="26"/>
        <v>2043</v>
      </c>
      <c r="AB5" s="167">
        <f t="shared" si="26"/>
        <v>2044</v>
      </c>
      <c r="AC5" s="167">
        <f t="shared" si="26"/>
        <v>2045</v>
      </c>
      <c r="AD5" s="167">
        <f t="shared" si="26"/>
        <v>2046</v>
      </c>
      <c r="AE5" s="167">
        <f t="shared" si="26"/>
        <v>2047</v>
      </c>
      <c r="AF5" s="167">
        <f t="shared" si="26"/>
        <v>2048</v>
      </c>
      <c r="AG5" s="167">
        <f t="shared" si="26"/>
        <v>2049</v>
      </c>
      <c r="AH5" s="167">
        <f t="shared" si="26"/>
        <v>2050</v>
      </c>
      <c r="AI5" s="167">
        <f t="shared" si="26"/>
        <v>2051</v>
      </c>
      <c r="AJ5" s="167">
        <f t="shared" si="26"/>
        <v>2052</v>
      </c>
      <c r="AK5" s="167">
        <f t="shared" si="26"/>
        <v>2053</v>
      </c>
      <c r="AL5" s="167">
        <f t="shared" si="26"/>
        <v>2054</v>
      </c>
      <c r="AM5" s="167">
        <f t="shared" si="26"/>
        <v>2055</v>
      </c>
      <c r="AN5" s="167">
        <f t="shared" si="26"/>
        <v>2056</v>
      </c>
      <c r="AO5" s="167">
        <f t="shared" si="26"/>
        <v>2057</v>
      </c>
    </row>
    <row r="6" spans="1:41" ht="14.1" customHeight="1">
      <c r="B6" s="267"/>
    </row>
    <row r="7" spans="1:41" ht="14.1" customHeight="1">
      <c r="B7" s="267"/>
    </row>
    <row r="8" spans="1:41" ht="14.1" customHeight="1">
      <c r="B8" s="267"/>
    </row>
    <row r="9" spans="1:41" s="43" customFormat="1" ht="14.1" customHeight="1">
      <c r="A9" s="248" t="s">
        <v>428</v>
      </c>
      <c r="B9" s="248"/>
      <c r="C9" s="113"/>
      <c r="D9" s="39"/>
      <c r="E9" s="697"/>
      <c r="H9" s="299"/>
    </row>
    <row r="10" spans="1:41" ht="14.1" customHeight="1">
      <c r="B10" s="267"/>
    </row>
    <row r="11" spans="1:41" ht="14.1" customHeight="1">
      <c r="A11" s="15"/>
      <c r="B11" s="20" t="s">
        <v>19</v>
      </c>
      <c r="C11" s="15"/>
      <c r="D11" s="305" t="s">
        <v>97</v>
      </c>
      <c r="E11" s="16"/>
      <c r="F11" s="238"/>
      <c r="G11" s="238">
        <f ca="1">SUMIF('BS(Q)'!$6:$6,'BS(Y)'!G$5,'BS(Q)'!11:11)</f>
        <v>0</v>
      </c>
      <c r="H11" s="238">
        <f ca="1">SUMIF('BS(Q)'!$6:$6,'BS(Y)'!H$5,'BS(Q)'!11:11)</f>
        <v>0</v>
      </c>
      <c r="I11" s="238">
        <f ca="1">SUMIF('BS(Q)'!$6:$6,'BS(Y)'!I$5,'BS(Q)'!11:11)</f>
        <v>463.84582703872275</v>
      </c>
      <c r="J11" s="238">
        <f ca="1">SUMIF('BS(Q)'!$6:$6,'BS(Y)'!J$5,'BS(Q)'!11:11)</f>
        <v>350.05338552068133</v>
      </c>
      <c r="K11" s="238">
        <f ca="1">SUMIF('BS(Q)'!$6:$6,'BS(Y)'!K$5,'BS(Q)'!11:11)</f>
        <v>1978.8276696152038</v>
      </c>
      <c r="L11" s="238">
        <f ca="1">SUMIF('BS(Q)'!$6:$6,'BS(Y)'!L$5,'BS(Q)'!11:11)</f>
        <v>2740.4923538392354</v>
      </c>
      <c r="M11" s="238">
        <f ca="1">SUMIF('BS(Q)'!$6:$6,'BS(Y)'!M$5,'BS(Q)'!11:11)</f>
        <v>2618.2918752046062</v>
      </c>
      <c r="N11" s="238">
        <f ca="1">SUMIF('BS(Q)'!$6:$6,'BS(Y)'!N$5,'BS(Q)'!11:11)</f>
        <v>2641.321444809957</v>
      </c>
      <c r="O11" s="238">
        <f ca="1">SUMIF('BS(Q)'!$6:$6,'BS(Y)'!O$5,'BS(Q)'!11:11)</f>
        <v>2855.9714832070149</v>
      </c>
      <c r="P11" s="238">
        <f ca="1">SUMIF('BS(Q)'!$6:$6,'BS(Y)'!P$5,'BS(Q)'!11:11)</f>
        <v>3080.6764868372384</v>
      </c>
      <c r="Q11" s="238">
        <f ca="1">SUMIF('BS(Q)'!$6:$6,'BS(Y)'!Q$5,'BS(Q)'!11:11)</f>
        <v>3154.0998118206494</v>
      </c>
      <c r="R11" s="238">
        <f ca="1">SUMIF('BS(Q)'!$6:$6,'BS(Y)'!R$5,'BS(Q)'!11:11)</f>
        <v>3409.4885084887446</v>
      </c>
      <c r="S11" s="238">
        <f ca="1">SUMIF('BS(Q)'!$6:$6,'BS(Y)'!S$5,'BS(Q)'!11:11)</f>
        <v>3664.376711289995</v>
      </c>
      <c r="T11" s="238">
        <f ca="1">SUMIF('BS(Q)'!$6:$6,'BS(Y)'!T$5,'BS(Q)'!11:11)</f>
        <v>3918.7559031436363</v>
      </c>
      <c r="U11" s="238">
        <f ca="1">SUMIF('BS(Q)'!$6:$6,'BS(Y)'!U$5,'BS(Q)'!11:11)</f>
        <v>4172.6174190192742</v>
      </c>
      <c r="V11" s="238">
        <f ca="1">SUMIF('BS(Q)'!$6:$6,'BS(Y)'!V$5,'BS(Q)'!11:11)</f>
        <v>4425.9524433137194</v>
      </c>
      <c r="W11" s="238">
        <f ca="1">SUMIF('BS(Q)'!$6:$6,'BS(Y)'!W$5,'BS(Q)'!11:11)</f>
        <v>4678.7520071804529</v>
      </c>
      <c r="X11" s="238">
        <f ca="1">SUMIF('BS(Q)'!$6:$6,'BS(Y)'!X$5,'BS(Q)'!11:11)</f>
        <v>4931.0069858108145</v>
      </c>
      <c r="Y11" s="238">
        <f ca="1">SUMIF('BS(Q)'!$6:$6,'BS(Y)'!Y$5,'BS(Q)'!11:11)</f>
        <v>5182.7080956659711</v>
      </c>
      <c r="Z11" s="238">
        <f ca="1">SUMIF('BS(Q)'!$6:$6,'BS(Y)'!Z$5,'BS(Q)'!11:11)</f>
        <v>13716.150579158793</v>
      </c>
      <c r="AA11" s="238">
        <f ca="1">SUMIF('BS(Q)'!$6:$6,'BS(Y)'!AA$5,'BS(Q)'!11:11)</f>
        <v>23568.288493931061</v>
      </c>
      <c r="AB11" s="238">
        <f ca="1">SUMIF('BS(Q)'!$6:$6,'BS(Y)'!AB$5,'BS(Q)'!11:11)</f>
        <v>24865.030126766767</v>
      </c>
      <c r="AC11" s="238">
        <f ca="1">SUMIF('BS(Q)'!$6:$6,'BS(Y)'!AC$5,'BS(Q)'!11:11)</f>
        <v>25545.933620972479</v>
      </c>
      <c r="AD11" s="238">
        <f ca="1">SUMIF('BS(Q)'!$6:$6,'BS(Y)'!AD$5,'BS(Q)'!11:11)</f>
        <v>0</v>
      </c>
      <c r="AE11" s="238">
        <f ca="1">SUMIF('BS(Q)'!$6:$6,'BS(Y)'!AE$5,'BS(Q)'!11:11)</f>
        <v>0</v>
      </c>
      <c r="AF11" s="238">
        <f ca="1">SUMIF('BS(Q)'!$6:$6,'BS(Y)'!AF$5,'BS(Q)'!11:11)</f>
        <v>0</v>
      </c>
      <c r="AG11" s="238">
        <f ca="1">SUMIF('BS(Q)'!$6:$6,'BS(Y)'!AG$5,'BS(Q)'!11:11)</f>
        <v>0</v>
      </c>
      <c r="AH11" s="238">
        <f ca="1">SUMIF('BS(Q)'!$6:$6,'BS(Y)'!AH$5,'BS(Q)'!11:11)</f>
        <v>0</v>
      </c>
      <c r="AI11" s="238">
        <f ca="1">SUMIF('BS(Q)'!$6:$6,'BS(Y)'!AI$5,'BS(Q)'!11:11)</f>
        <v>0</v>
      </c>
      <c r="AJ11" s="238">
        <f ca="1">SUMIF('BS(Q)'!$6:$6,'BS(Y)'!AJ$5,'BS(Q)'!11:11)</f>
        <v>0</v>
      </c>
      <c r="AK11" s="238">
        <f ca="1">SUMIF('BS(Q)'!$6:$6,'BS(Y)'!AK$5,'BS(Q)'!11:11)</f>
        <v>0</v>
      </c>
      <c r="AL11" s="238">
        <f ca="1">SUMIF('BS(Q)'!$6:$6,'BS(Y)'!AL$5,'BS(Q)'!11:11)</f>
        <v>0</v>
      </c>
      <c r="AM11" s="238">
        <f ca="1">SUMIF('BS(Q)'!$6:$6,'BS(Y)'!AM$5,'BS(Q)'!11:11)</f>
        <v>0</v>
      </c>
      <c r="AN11" s="238">
        <f ca="1">SUMIF('BS(Q)'!$6:$6,'BS(Y)'!AN$5,'BS(Q)'!11:11)</f>
        <v>0</v>
      </c>
      <c r="AO11" s="238">
        <f ca="1">SUMIF('BS(Q)'!$6:$6,'BS(Y)'!AO$5,'BS(Q)'!11:11)</f>
        <v>0</v>
      </c>
    </row>
    <row r="12" spans="1:41" ht="14.1" customHeight="1">
      <c r="A12" s="15"/>
      <c r="B12" s="20" t="s">
        <v>0</v>
      </c>
      <c r="C12" s="15"/>
      <c r="D12" s="305" t="s">
        <v>97</v>
      </c>
      <c r="E12" s="16"/>
      <c r="F12" s="238"/>
      <c r="G12" s="238">
        <f ca="1">SUMIF('BS(Q)'!$6:$6,'BS(Y)'!G$5,'BS(Q)'!12:12)</f>
        <v>0</v>
      </c>
      <c r="H12" s="238">
        <f ca="1">SUMIF('BS(Q)'!$6:$6,'BS(Y)'!H$5,'BS(Q)'!12:12)</f>
        <v>0</v>
      </c>
      <c r="I12" s="238">
        <f ca="1">SUMIF('BS(Q)'!$6:$6,'BS(Y)'!I$5,'BS(Q)'!12:12)</f>
        <v>5000</v>
      </c>
      <c r="J12" s="238">
        <f ca="1">SUMIF('BS(Q)'!$6:$6,'BS(Y)'!J$5,'BS(Q)'!12:12)</f>
        <v>7000</v>
      </c>
      <c r="K12" s="238">
        <f ca="1">SUMIF('BS(Q)'!$6:$6,'BS(Y)'!K$5,'BS(Q)'!12:12)</f>
        <v>7096.5640624999996</v>
      </c>
      <c r="L12" s="238">
        <f ca="1">SUMIF('BS(Q)'!$6:$6,'BS(Y)'!L$5,'BS(Q)'!12:12)</f>
        <v>7022.2640625000004</v>
      </c>
      <c r="M12" s="238">
        <f ca="1">SUMIF('BS(Q)'!$6:$6,'BS(Y)'!M$5,'BS(Q)'!12:12)</f>
        <v>6934.8828125</v>
      </c>
      <c r="N12" s="238">
        <f ca="1">SUMIF('BS(Q)'!$6:$6,'BS(Y)'!N$5,'BS(Q)'!12:12)</f>
        <v>6875.87890625</v>
      </c>
      <c r="O12" s="238">
        <f ca="1">SUMIF('BS(Q)'!$6:$6,'BS(Y)'!O$5,'BS(Q)'!12:12)</f>
        <v>6642.28515625</v>
      </c>
      <c r="P12" s="238">
        <f ca="1">SUMIF('BS(Q)'!$6:$6,'BS(Y)'!P$5,'BS(Q)'!12:12)</f>
        <v>6408.69140625</v>
      </c>
      <c r="Q12" s="238">
        <f ca="1">SUMIF('BS(Q)'!$6:$6,'BS(Y)'!Q$5,'BS(Q)'!12:12)</f>
        <v>6175.09765625</v>
      </c>
      <c r="R12" s="238">
        <f ca="1">SUMIF('BS(Q)'!$6:$6,'BS(Y)'!R$5,'BS(Q)'!12:12)</f>
        <v>5941.50390625</v>
      </c>
      <c r="S12" s="238">
        <f ca="1">SUMIF('BS(Q)'!$6:$6,'BS(Y)'!S$5,'BS(Q)'!12:12)</f>
        <v>5707.91015625</v>
      </c>
      <c r="T12" s="238">
        <f ca="1">SUMIF('BS(Q)'!$6:$6,'BS(Y)'!T$5,'BS(Q)'!12:12)</f>
        <v>5474.31640625</v>
      </c>
      <c r="U12" s="238">
        <f ca="1">SUMIF('BS(Q)'!$6:$6,'BS(Y)'!U$5,'BS(Q)'!12:12)</f>
        <v>5240.72265625</v>
      </c>
      <c r="V12" s="238">
        <f ca="1">SUMIF('BS(Q)'!$6:$6,'BS(Y)'!V$5,'BS(Q)'!12:12)</f>
        <v>5007.12890625</v>
      </c>
      <c r="W12" s="238">
        <f ca="1">SUMIF('BS(Q)'!$6:$6,'BS(Y)'!W$5,'BS(Q)'!12:12)</f>
        <v>4773.53515625</v>
      </c>
      <c r="X12" s="238">
        <f ca="1">SUMIF('BS(Q)'!$6:$6,'BS(Y)'!X$5,'BS(Q)'!12:12)</f>
        <v>4539.94140625</v>
      </c>
      <c r="Y12" s="238">
        <f ca="1">SUMIF('BS(Q)'!$6:$6,'BS(Y)'!Y$5,'BS(Q)'!12:12)</f>
        <v>4306.34765625</v>
      </c>
      <c r="Z12" s="238">
        <f ca="1">SUMIF('BS(Q)'!$6:$6,'BS(Y)'!Z$5,'BS(Q)'!12:12)</f>
        <v>0</v>
      </c>
      <c r="AA12" s="238">
        <f ca="1">SUMIF('BS(Q)'!$6:$6,'BS(Y)'!AA$5,'BS(Q)'!12:12)</f>
        <v>0</v>
      </c>
      <c r="AB12" s="238">
        <f ca="1">SUMIF('BS(Q)'!$6:$6,'BS(Y)'!AB$5,'BS(Q)'!12:12)</f>
        <v>0</v>
      </c>
      <c r="AC12" s="238">
        <f ca="1">SUMIF('BS(Q)'!$6:$6,'BS(Y)'!AC$5,'BS(Q)'!12:12)</f>
        <v>0</v>
      </c>
      <c r="AD12" s="238">
        <f ca="1">SUMIF('BS(Q)'!$6:$6,'BS(Y)'!AD$5,'BS(Q)'!12:12)</f>
        <v>0</v>
      </c>
      <c r="AE12" s="238">
        <f ca="1">SUMIF('BS(Q)'!$6:$6,'BS(Y)'!AE$5,'BS(Q)'!12:12)</f>
        <v>0</v>
      </c>
      <c r="AF12" s="238">
        <f ca="1">SUMIF('BS(Q)'!$6:$6,'BS(Y)'!AF$5,'BS(Q)'!12:12)</f>
        <v>0</v>
      </c>
      <c r="AG12" s="238">
        <f ca="1">SUMIF('BS(Q)'!$6:$6,'BS(Y)'!AG$5,'BS(Q)'!12:12)</f>
        <v>0</v>
      </c>
      <c r="AH12" s="238">
        <f ca="1">SUMIF('BS(Q)'!$6:$6,'BS(Y)'!AH$5,'BS(Q)'!12:12)</f>
        <v>0</v>
      </c>
      <c r="AI12" s="238">
        <f ca="1">SUMIF('BS(Q)'!$6:$6,'BS(Y)'!AI$5,'BS(Q)'!12:12)</f>
        <v>0</v>
      </c>
      <c r="AJ12" s="238">
        <f ca="1">SUMIF('BS(Q)'!$6:$6,'BS(Y)'!AJ$5,'BS(Q)'!12:12)</f>
        <v>0</v>
      </c>
      <c r="AK12" s="238">
        <f ca="1">SUMIF('BS(Q)'!$6:$6,'BS(Y)'!AK$5,'BS(Q)'!12:12)</f>
        <v>0</v>
      </c>
      <c r="AL12" s="238">
        <f ca="1">SUMIF('BS(Q)'!$6:$6,'BS(Y)'!AL$5,'BS(Q)'!12:12)</f>
        <v>0</v>
      </c>
      <c r="AM12" s="238">
        <f ca="1">SUMIF('BS(Q)'!$6:$6,'BS(Y)'!AM$5,'BS(Q)'!12:12)</f>
        <v>0</v>
      </c>
      <c r="AN12" s="238">
        <f ca="1">SUMIF('BS(Q)'!$6:$6,'BS(Y)'!AN$5,'BS(Q)'!12:12)</f>
        <v>0</v>
      </c>
      <c r="AO12" s="238">
        <f ca="1">SUMIF('BS(Q)'!$6:$6,'BS(Y)'!AO$5,'BS(Q)'!12:12)</f>
        <v>0</v>
      </c>
    </row>
    <row r="13" spans="1:41" ht="14.1" customHeight="1">
      <c r="A13" s="15"/>
      <c r="B13" s="20" t="s">
        <v>1043</v>
      </c>
      <c r="C13" s="15"/>
      <c r="D13" s="305" t="s">
        <v>97</v>
      </c>
      <c r="E13" s="16"/>
      <c r="F13" s="238"/>
      <c r="G13" s="238">
        <f ca="1">SUMIF('BS(Q)'!$6:$6,'BS(Y)'!G$5,'BS(Q)'!13:13)</f>
        <v>0</v>
      </c>
      <c r="H13" s="238">
        <f ca="1">SUMIF('BS(Q)'!$6:$6,'BS(Y)'!H$5,'BS(Q)'!13:13)</f>
        <v>0</v>
      </c>
      <c r="I13" s="238">
        <f ca="1">SUMIF('BS(Q)'!$6:$6,'BS(Y)'!I$5,'BS(Q)'!13:13)</f>
        <v>1666.4364546243696</v>
      </c>
      <c r="J13" s="238">
        <f ca="1">SUMIF('BS(Q)'!$6:$6,'BS(Y)'!J$5,'BS(Q)'!13:13)</f>
        <v>1658.1042723512483</v>
      </c>
      <c r="K13" s="238">
        <f ca="1">SUMIF('BS(Q)'!$6:$6,'BS(Y)'!K$5,'BS(Q)'!13:13)</f>
        <v>1649.772090078126</v>
      </c>
      <c r="L13" s="238">
        <f ca="1">SUMIF('BS(Q)'!$6:$6,'BS(Y)'!L$5,'BS(Q)'!13:13)</f>
        <v>1641.4399078050046</v>
      </c>
      <c r="M13" s="238">
        <f ca="1">SUMIF('BS(Q)'!$6:$6,'BS(Y)'!M$5,'BS(Q)'!13:13)</f>
        <v>1633.1077255318842</v>
      </c>
      <c r="N13" s="238">
        <f ca="1">SUMIF('BS(Q)'!$6:$6,'BS(Y)'!N$5,'BS(Q)'!13:13)</f>
        <v>1624.7755432587619</v>
      </c>
      <c r="O13" s="238">
        <f ca="1">SUMIF('BS(Q)'!$6:$6,'BS(Y)'!O$5,'BS(Q)'!13:13)</f>
        <v>1616.4433609856387</v>
      </c>
      <c r="P13" s="238">
        <f ca="1">SUMIF('BS(Q)'!$6:$6,'BS(Y)'!P$5,'BS(Q)'!13:13)</f>
        <v>1608.1111787125164</v>
      </c>
      <c r="Q13" s="238">
        <f ca="1">SUMIF('BS(Q)'!$6:$6,'BS(Y)'!Q$5,'BS(Q)'!13:13)</f>
        <v>1599.7789964393951</v>
      </c>
      <c r="R13" s="238">
        <f ca="1">SUMIF('BS(Q)'!$6:$6,'BS(Y)'!R$5,'BS(Q)'!13:13)</f>
        <v>1591.4468141662737</v>
      </c>
      <c r="S13" s="238">
        <f ca="1">SUMIF('BS(Q)'!$6:$6,'BS(Y)'!S$5,'BS(Q)'!13:13)</f>
        <v>1583.1146318931505</v>
      </c>
      <c r="T13" s="238">
        <f ca="1">SUMIF('BS(Q)'!$6:$6,'BS(Y)'!T$5,'BS(Q)'!13:13)</f>
        <v>1574.7824496200292</v>
      </c>
      <c r="U13" s="238">
        <f ca="1">SUMIF('BS(Q)'!$6:$6,'BS(Y)'!U$5,'BS(Q)'!13:13)</f>
        <v>1566.4502673469078</v>
      </c>
      <c r="V13" s="238">
        <f ca="1">SUMIF('BS(Q)'!$6:$6,'BS(Y)'!V$5,'BS(Q)'!13:13)</f>
        <v>1558.1180850737865</v>
      </c>
      <c r="W13" s="238">
        <f ca="1">SUMIF('BS(Q)'!$6:$6,'BS(Y)'!W$5,'BS(Q)'!13:13)</f>
        <v>1549.7859028006642</v>
      </c>
      <c r="X13" s="238">
        <f ca="1">SUMIF('BS(Q)'!$6:$6,'BS(Y)'!X$5,'BS(Q)'!13:13)</f>
        <v>1541.4537205275419</v>
      </c>
      <c r="Y13" s="238">
        <f ca="1">SUMIF('BS(Q)'!$6:$6,'BS(Y)'!Y$5,'BS(Q)'!13:13)</f>
        <v>1533.1215382544206</v>
      </c>
      <c r="Z13" s="238">
        <f ca="1">SUMIF('BS(Q)'!$6:$6,'BS(Y)'!Z$5,'BS(Q)'!13:13)</f>
        <v>1524.7893559812983</v>
      </c>
      <c r="AA13" s="238">
        <f ca="1">SUMIF('BS(Q)'!$6:$6,'BS(Y)'!AA$5,'BS(Q)'!13:13)</f>
        <v>1516.4571737081769</v>
      </c>
      <c r="AB13" s="238">
        <f ca="1">SUMIF('BS(Q)'!$6:$6,'BS(Y)'!AB$5,'BS(Q)'!13:13)</f>
        <v>1508.1249914350556</v>
      </c>
      <c r="AC13" s="238">
        <f ca="1">SUMIF('BS(Q)'!$6:$6,'BS(Y)'!AC$5,'BS(Q)'!13:13)</f>
        <v>0</v>
      </c>
      <c r="AD13" s="238">
        <f ca="1">SUMIF('BS(Q)'!$6:$6,'BS(Y)'!AD$5,'BS(Q)'!13:13)</f>
        <v>0</v>
      </c>
      <c r="AE13" s="238">
        <f ca="1">SUMIF('BS(Q)'!$6:$6,'BS(Y)'!AE$5,'BS(Q)'!13:13)</f>
        <v>0</v>
      </c>
      <c r="AF13" s="238">
        <f ca="1">SUMIF('BS(Q)'!$6:$6,'BS(Y)'!AF$5,'BS(Q)'!13:13)</f>
        <v>0</v>
      </c>
      <c r="AG13" s="238">
        <f ca="1">SUMIF('BS(Q)'!$6:$6,'BS(Y)'!AG$5,'BS(Q)'!13:13)</f>
        <v>0</v>
      </c>
      <c r="AH13" s="238">
        <f ca="1">SUMIF('BS(Q)'!$6:$6,'BS(Y)'!AH$5,'BS(Q)'!13:13)</f>
        <v>0</v>
      </c>
      <c r="AI13" s="238">
        <f ca="1">SUMIF('BS(Q)'!$6:$6,'BS(Y)'!AI$5,'BS(Q)'!13:13)</f>
        <v>0</v>
      </c>
      <c r="AJ13" s="238">
        <f ca="1">SUMIF('BS(Q)'!$6:$6,'BS(Y)'!AJ$5,'BS(Q)'!13:13)</f>
        <v>0</v>
      </c>
      <c r="AK13" s="238">
        <f ca="1">SUMIF('BS(Q)'!$6:$6,'BS(Y)'!AK$5,'BS(Q)'!13:13)</f>
        <v>0</v>
      </c>
      <c r="AL13" s="238">
        <f ca="1">SUMIF('BS(Q)'!$6:$6,'BS(Y)'!AL$5,'BS(Q)'!13:13)</f>
        <v>0</v>
      </c>
      <c r="AM13" s="238">
        <f ca="1">SUMIF('BS(Q)'!$6:$6,'BS(Y)'!AM$5,'BS(Q)'!13:13)</f>
        <v>0</v>
      </c>
      <c r="AN13" s="238">
        <f ca="1">SUMIF('BS(Q)'!$6:$6,'BS(Y)'!AN$5,'BS(Q)'!13:13)</f>
        <v>0</v>
      </c>
      <c r="AO13" s="238">
        <f ca="1">SUMIF('BS(Q)'!$6:$6,'BS(Y)'!AO$5,'BS(Q)'!13:13)</f>
        <v>0</v>
      </c>
    </row>
    <row r="14" spans="1:41" ht="14.1" customHeight="1">
      <c r="A14" s="15"/>
      <c r="B14" s="20" t="s">
        <v>860</v>
      </c>
      <c r="C14" s="15"/>
      <c r="D14" s="305" t="s">
        <v>97</v>
      </c>
      <c r="E14" s="20"/>
      <c r="F14" s="238"/>
      <c r="G14" s="238">
        <f ca="1">SUMIF('BS(Q)'!$6:$6,'BS(Y)'!G$5,'BS(Q)'!14:14)</f>
        <v>0</v>
      </c>
      <c r="H14" s="238">
        <f ca="1">SUMIF('BS(Q)'!$6:$6,'BS(Y)'!H$5,'BS(Q)'!14:14)</f>
        <v>6504.9093170636725</v>
      </c>
      <c r="I14" s="238">
        <f ca="1">SUMIF('BS(Q)'!$6:$6,'BS(Y)'!I$5,'BS(Q)'!14:14)</f>
        <v>6169.8925282020236</v>
      </c>
      <c r="J14" s="238">
        <f ca="1">SUMIF('BS(Q)'!$6:$6,'BS(Y)'!J$5,'BS(Q)'!14:14)</f>
        <v>5834.8757393403748</v>
      </c>
      <c r="K14" s="238">
        <f ca="1">SUMIF('BS(Q)'!$6:$6,'BS(Y)'!K$5,'BS(Q)'!14:14)</f>
        <v>5499.858950478726</v>
      </c>
      <c r="L14" s="238">
        <f ca="1">SUMIF('BS(Q)'!$6:$6,'BS(Y)'!L$5,'BS(Q)'!14:14)</f>
        <v>5164.8421616170772</v>
      </c>
      <c r="M14" s="238">
        <f ca="1">SUMIF('BS(Q)'!$6:$6,'BS(Y)'!M$5,'BS(Q)'!14:14)</f>
        <v>4829.8253727554284</v>
      </c>
      <c r="N14" s="238">
        <f ca="1">SUMIF('BS(Q)'!$6:$6,'BS(Y)'!N$5,'BS(Q)'!14:14)</f>
        <v>4494.8085838937795</v>
      </c>
      <c r="O14" s="238">
        <f ca="1">SUMIF('BS(Q)'!$6:$6,'BS(Y)'!O$5,'BS(Q)'!14:14)</f>
        <v>4159.7917950321307</v>
      </c>
      <c r="P14" s="238">
        <f ca="1">SUMIF('BS(Q)'!$6:$6,'BS(Y)'!P$5,'BS(Q)'!14:14)</f>
        <v>3824.7750061704819</v>
      </c>
      <c r="Q14" s="238">
        <f ca="1">SUMIF('BS(Q)'!$6:$6,'BS(Y)'!Q$5,'BS(Q)'!14:14)</f>
        <v>3489.7582173088331</v>
      </c>
      <c r="R14" s="238">
        <f ca="1">SUMIF('BS(Q)'!$6:$6,'BS(Y)'!R$5,'BS(Q)'!14:14)</f>
        <v>3154.7414284471843</v>
      </c>
      <c r="S14" s="238">
        <f ca="1">SUMIF('BS(Q)'!$6:$6,'BS(Y)'!S$5,'BS(Q)'!14:14)</f>
        <v>2819.7246395855354</v>
      </c>
      <c r="T14" s="238">
        <f ca="1">SUMIF('BS(Q)'!$6:$6,'BS(Y)'!T$5,'BS(Q)'!14:14)</f>
        <v>2484.7078507238866</v>
      </c>
      <c r="U14" s="238">
        <f ca="1">SUMIF('BS(Q)'!$6:$6,'BS(Y)'!U$5,'BS(Q)'!14:14)</f>
        <v>2149.6910618622378</v>
      </c>
      <c r="V14" s="238">
        <f ca="1">SUMIF('BS(Q)'!$6:$6,'BS(Y)'!V$5,'BS(Q)'!14:14)</f>
        <v>1814.6742730005897</v>
      </c>
      <c r="W14" s="238">
        <f ca="1">SUMIF('BS(Q)'!$6:$6,'BS(Y)'!W$5,'BS(Q)'!14:14)</f>
        <v>1479.6574841389418</v>
      </c>
      <c r="X14" s="238">
        <f ca="1">SUMIF('BS(Q)'!$6:$6,'BS(Y)'!X$5,'BS(Q)'!14:14)</f>
        <v>1144.6406952772938</v>
      </c>
      <c r="Y14" s="238">
        <f ca="1">SUMIF('BS(Q)'!$6:$6,'BS(Y)'!Y$5,'BS(Q)'!14:14)</f>
        <v>809.62390641564559</v>
      </c>
      <c r="Z14" s="238">
        <f ca="1">SUMIF('BS(Q)'!$6:$6,'BS(Y)'!Z$5,'BS(Q)'!14:14)</f>
        <v>474.60711755399723</v>
      </c>
      <c r="AA14" s="238">
        <f ca="1">SUMIF('BS(Q)'!$6:$6,'BS(Y)'!AA$5,'BS(Q)'!14:14)</f>
        <v>139.59032869234886</v>
      </c>
      <c r="AB14" s="238">
        <f ca="1">SUMIF('BS(Q)'!$6:$6,'BS(Y)'!AB$5,'BS(Q)'!14:14)</f>
        <v>-4.6114223550830502E-12</v>
      </c>
      <c r="AC14" s="238">
        <f ca="1">SUMIF('BS(Q)'!$6:$6,'BS(Y)'!AC$5,'BS(Q)'!14:14)</f>
        <v>-4.6114223550830502E-12</v>
      </c>
      <c r="AD14" s="238">
        <f ca="1">SUMIF('BS(Q)'!$6:$6,'BS(Y)'!AD$5,'BS(Q)'!14:14)</f>
        <v>0</v>
      </c>
      <c r="AE14" s="238">
        <f ca="1">SUMIF('BS(Q)'!$6:$6,'BS(Y)'!AE$5,'BS(Q)'!14:14)</f>
        <v>0</v>
      </c>
      <c r="AF14" s="238">
        <f ca="1">SUMIF('BS(Q)'!$6:$6,'BS(Y)'!AF$5,'BS(Q)'!14:14)</f>
        <v>0</v>
      </c>
      <c r="AG14" s="238">
        <f ca="1">SUMIF('BS(Q)'!$6:$6,'BS(Y)'!AG$5,'BS(Q)'!14:14)</f>
        <v>0</v>
      </c>
      <c r="AH14" s="238">
        <f ca="1">SUMIF('BS(Q)'!$6:$6,'BS(Y)'!AH$5,'BS(Q)'!14:14)</f>
        <v>0</v>
      </c>
      <c r="AI14" s="238">
        <f ca="1">SUMIF('BS(Q)'!$6:$6,'BS(Y)'!AI$5,'BS(Q)'!14:14)</f>
        <v>0</v>
      </c>
      <c r="AJ14" s="238">
        <f ca="1">SUMIF('BS(Q)'!$6:$6,'BS(Y)'!AJ$5,'BS(Q)'!14:14)</f>
        <v>0</v>
      </c>
      <c r="AK14" s="238">
        <f ca="1">SUMIF('BS(Q)'!$6:$6,'BS(Y)'!AK$5,'BS(Q)'!14:14)</f>
        <v>0</v>
      </c>
      <c r="AL14" s="238">
        <f ca="1">SUMIF('BS(Q)'!$6:$6,'BS(Y)'!AL$5,'BS(Q)'!14:14)</f>
        <v>0</v>
      </c>
      <c r="AM14" s="238">
        <f ca="1">SUMIF('BS(Q)'!$6:$6,'BS(Y)'!AM$5,'BS(Q)'!14:14)</f>
        <v>0</v>
      </c>
      <c r="AN14" s="238">
        <f ca="1">SUMIF('BS(Q)'!$6:$6,'BS(Y)'!AN$5,'BS(Q)'!14:14)</f>
        <v>0</v>
      </c>
      <c r="AO14" s="238">
        <f ca="1">SUMIF('BS(Q)'!$6:$6,'BS(Y)'!AO$5,'BS(Q)'!14:14)</f>
        <v>0</v>
      </c>
    </row>
    <row r="15" spans="1:41" ht="14.1" customHeight="1">
      <c r="A15" s="15"/>
      <c r="B15" s="20" t="s">
        <v>1044</v>
      </c>
      <c r="C15" s="15"/>
      <c r="D15" s="305" t="s">
        <v>97</v>
      </c>
      <c r="E15" s="20"/>
      <c r="F15" s="238"/>
      <c r="G15" s="238">
        <f ca="1">SUMIF('BS(Q)'!$6:$6,'BS(Y)'!G$5,'BS(Q)'!15:15)</f>
        <v>0</v>
      </c>
      <c r="H15" s="238">
        <f ca="1">SUMIF('BS(Q)'!$6:$6,'BS(Y)'!H$5,'BS(Q)'!15:15)</f>
        <v>207.5</v>
      </c>
      <c r="I15" s="238">
        <f ca="1">SUMIF('BS(Q)'!$6:$6,'BS(Y)'!I$5,'BS(Q)'!15:15)</f>
        <v>245</v>
      </c>
      <c r="J15" s="238">
        <f ca="1">SUMIF('BS(Q)'!$6:$6,'BS(Y)'!J$5,'BS(Q)'!15:15)</f>
        <v>245</v>
      </c>
      <c r="K15" s="238">
        <f ca="1">SUMIF('BS(Q)'!$6:$6,'BS(Y)'!K$5,'BS(Q)'!15:15)</f>
        <v>245</v>
      </c>
      <c r="L15" s="238">
        <f ca="1">SUMIF('BS(Q)'!$6:$6,'BS(Y)'!L$5,'BS(Q)'!15:15)</f>
        <v>245</v>
      </c>
      <c r="M15" s="238">
        <f ca="1">SUMIF('BS(Q)'!$6:$6,'BS(Y)'!M$5,'BS(Q)'!15:15)</f>
        <v>245</v>
      </c>
      <c r="N15" s="238">
        <f ca="1">SUMIF('BS(Q)'!$6:$6,'BS(Y)'!N$5,'BS(Q)'!15:15)</f>
        <v>245</v>
      </c>
      <c r="O15" s="238">
        <f ca="1">SUMIF('BS(Q)'!$6:$6,'BS(Y)'!O$5,'BS(Q)'!15:15)</f>
        <v>245</v>
      </c>
      <c r="P15" s="238">
        <f ca="1">SUMIF('BS(Q)'!$6:$6,'BS(Y)'!P$5,'BS(Q)'!15:15)</f>
        <v>245</v>
      </c>
      <c r="Q15" s="238">
        <f ca="1">SUMIF('BS(Q)'!$6:$6,'BS(Y)'!Q$5,'BS(Q)'!15:15)</f>
        <v>245</v>
      </c>
      <c r="R15" s="238">
        <f ca="1">SUMIF('BS(Q)'!$6:$6,'BS(Y)'!R$5,'BS(Q)'!15:15)</f>
        <v>245</v>
      </c>
      <c r="S15" s="238">
        <f ca="1">SUMIF('BS(Q)'!$6:$6,'BS(Y)'!S$5,'BS(Q)'!15:15)</f>
        <v>245</v>
      </c>
      <c r="T15" s="238">
        <f ca="1">SUMIF('BS(Q)'!$6:$6,'BS(Y)'!T$5,'BS(Q)'!15:15)</f>
        <v>245</v>
      </c>
      <c r="U15" s="238">
        <f ca="1">SUMIF('BS(Q)'!$6:$6,'BS(Y)'!U$5,'BS(Q)'!15:15)</f>
        <v>245</v>
      </c>
      <c r="V15" s="238">
        <f ca="1">SUMIF('BS(Q)'!$6:$6,'BS(Y)'!V$5,'BS(Q)'!15:15)</f>
        <v>245</v>
      </c>
      <c r="W15" s="238">
        <f ca="1">SUMIF('BS(Q)'!$6:$6,'BS(Y)'!W$5,'BS(Q)'!15:15)</f>
        <v>245</v>
      </c>
      <c r="X15" s="238">
        <f ca="1">SUMIF('BS(Q)'!$6:$6,'BS(Y)'!X$5,'BS(Q)'!15:15)</f>
        <v>245</v>
      </c>
      <c r="Y15" s="238">
        <f ca="1">SUMIF('BS(Q)'!$6:$6,'BS(Y)'!Y$5,'BS(Q)'!15:15)</f>
        <v>245</v>
      </c>
      <c r="Z15" s="238">
        <f ca="1">SUMIF('BS(Q)'!$6:$6,'BS(Y)'!Z$5,'BS(Q)'!15:15)</f>
        <v>245</v>
      </c>
      <c r="AA15" s="238">
        <f ca="1">SUMIF('BS(Q)'!$6:$6,'BS(Y)'!AA$5,'BS(Q)'!15:15)</f>
        <v>245</v>
      </c>
      <c r="AB15" s="238">
        <f ca="1">SUMIF('BS(Q)'!$6:$6,'BS(Y)'!AB$5,'BS(Q)'!15:15)</f>
        <v>245</v>
      </c>
      <c r="AC15" s="238">
        <f ca="1">SUMIF('BS(Q)'!$6:$6,'BS(Y)'!AC$5,'BS(Q)'!15:15)</f>
        <v>0</v>
      </c>
      <c r="AD15" s="238">
        <f ca="1">SUMIF('BS(Q)'!$6:$6,'BS(Y)'!AD$5,'BS(Q)'!15:15)</f>
        <v>0</v>
      </c>
      <c r="AE15" s="238">
        <f ca="1">SUMIF('BS(Q)'!$6:$6,'BS(Y)'!AE$5,'BS(Q)'!15:15)</f>
        <v>0</v>
      </c>
      <c r="AF15" s="238">
        <f ca="1">SUMIF('BS(Q)'!$6:$6,'BS(Y)'!AF$5,'BS(Q)'!15:15)</f>
        <v>0</v>
      </c>
      <c r="AG15" s="238">
        <f ca="1">SUMIF('BS(Q)'!$6:$6,'BS(Y)'!AG$5,'BS(Q)'!15:15)</f>
        <v>0</v>
      </c>
      <c r="AH15" s="238">
        <f ca="1">SUMIF('BS(Q)'!$6:$6,'BS(Y)'!AH$5,'BS(Q)'!15:15)</f>
        <v>0</v>
      </c>
      <c r="AI15" s="238">
        <f ca="1">SUMIF('BS(Q)'!$6:$6,'BS(Y)'!AI$5,'BS(Q)'!15:15)</f>
        <v>0</v>
      </c>
      <c r="AJ15" s="238">
        <f ca="1">SUMIF('BS(Q)'!$6:$6,'BS(Y)'!AJ$5,'BS(Q)'!15:15)</f>
        <v>0</v>
      </c>
      <c r="AK15" s="238">
        <f ca="1">SUMIF('BS(Q)'!$6:$6,'BS(Y)'!AK$5,'BS(Q)'!15:15)</f>
        <v>0</v>
      </c>
      <c r="AL15" s="238">
        <f ca="1">SUMIF('BS(Q)'!$6:$6,'BS(Y)'!AL$5,'BS(Q)'!15:15)</f>
        <v>0</v>
      </c>
      <c r="AM15" s="238">
        <f ca="1">SUMIF('BS(Q)'!$6:$6,'BS(Y)'!AM$5,'BS(Q)'!15:15)</f>
        <v>0</v>
      </c>
      <c r="AN15" s="238">
        <f ca="1">SUMIF('BS(Q)'!$6:$6,'BS(Y)'!AN$5,'BS(Q)'!15:15)</f>
        <v>0</v>
      </c>
      <c r="AO15" s="238">
        <f ca="1">SUMIF('BS(Q)'!$6:$6,'BS(Y)'!AO$5,'BS(Q)'!15:15)</f>
        <v>0</v>
      </c>
    </row>
    <row r="16" spans="1:41" ht="14.1" customHeight="1">
      <c r="A16" s="15"/>
      <c r="B16" s="20" t="s">
        <v>296</v>
      </c>
      <c r="C16" s="15"/>
      <c r="D16" s="305" t="s">
        <v>97</v>
      </c>
      <c r="E16" s="20"/>
      <c r="F16" s="238"/>
      <c r="G16" s="238">
        <f ca="1">SUMIF('BS(Q)'!$6:$6,'BS(Y)'!G$5,'BS(Q)'!16:16)</f>
        <v>0</v>
      </c>
      <c r="H16" s="238">
        <f ca="1">SUMIF('BS(Q)'!$6:$6,'BS(Y)'!H$5,'BS(Q)'!16:16)</f>
        <v>0</v>
      </c>
      <c r="I16" s="238">
        <f ca="1">SUMIF('BS(Q)'!$6:$6,'BS(Y)'!I$5,'BS(Q)'!16:16)</f>
        <v>136251.64885865033</v>
      </c>
      <c r="J16" s="238">
        <f ca="1">SUMIF('BS(Q)'!$6:$6,'BS(Y)'!J$5,'BS(Q)'!16:16)</f>
        <v>129352.83119492118</v>
      </c>
      <c r="K16" s="238">
        <f ca="1">SUMIF('BS(Q)'!$6:$6,'BS(Y)'!K$5,'BS(Q)'!16:16)</f>
        <v>122454.01353119205</v>
      </c>
      <c r="L16" s="238">
        <f ca="1">SUMIF('BS(Q)'!$6:$6,'BS(Y)'!L$5,'BS(Q)'!16:16)</f>
        <v>115555.19586746291</v>
      </c>
      <c r="M16" s="238">
        <f ca="1">SUMIF('BS(Q)'!$6:$6,'BS(Y)'!M$5,'BS(Q)'!16:16)</f>
        <v>108656.37820373378</v>
      </c>
      <c r="N16" s="238">
        <f ca="1">SUMIF('BS(Q)'!$6:$6,'BS(Y)'!N$5,'BS(Q)'!16:16)</f>
        <v>101757.56054000466</v>
      </c>
      <c r="O16" s="238">
        <f ca="1">SUMIF('BS(Q)'!$6:$6,'BS(Y)'!O$5,'BS(Q)'!16:16)</f>
        <v>94858.74287627553</v>
      </c>
      <c r="P16" s="238">
        <f ca="1">SUMIF('BS(Q)'!$6:$6,'BS(Y)'!P$5,'BS(Q)'!16:16)</f>
        <v>87959.925212546397</v>
      </c>
      <c r="Q16" s="238">
        <f ca="1">SUMIF('BS(Q)'!$6:$6,'BS(Y)'!Q$5,'BS(Q)'!16:16)</f>
        <v>81061.107548817265</v>
      </c>
      <c r="R16" s="238">
        <f ca="1">SUMIF('BS(Q)'!$6:$6,'BS(Y)'!R$5,'BS(Q)'!16:16)</f>
        <v>74162.289885088132</v>
      </c>
      <c r="S16" s="238">
        <f ca="1">SUMIF('BS(Q)'!$6:$6,'BS(Y)'!S$5,'BS(Q)'!16:16)</f>
        <v>67263.472221358999</v>
      </c>
      <c r="T16" s="238">
        <f ca="1">SUMIF('BS(Q)'!$6:$6,'BS(Y)'!T$5,'BS(Q)'!16:16)</f>
        <v>60364.654557629867</v>
      </c>
      <c r="U16" s="238">
        <f ca="1">SUMIF('BS(Q)'!$6:$6,'BS(Y)'!U$5,'BS(Q)'!16:16)</f>
        <v>53465.836893900734</v>
      </c>
      <c r="V16" s="238">
        <f ca="1">SUMIF('BS(Q)'!$6:$6,'BS(Y)'!V$5,'BS(Q)'!16:16)</f>
        <v>46567.019230171602</v>
      </c>
      <c r="W16" s="238">
        <f ca="1">SUMIF('BS(Q)'!$6:$6,'BS(Y)'!W$5,'BS(Q)'!16:16)</f>
        <v>39668.201566442469</v>
      </c>
      <c r="X16" s="238">
        <f ca="1">SUMIF('BS(Q)'!$6:$6,'BS(Y)'!X$5,'BS(Q)'!16:16)</f>
        <v>32769.383902713336</v>
      </c>
      <c r="Y16" s="238">
        <f ca="1">SUMIF('BS(Q)'!$6:$6,'BS(Y)'!Y$5,'BS(Q)'!16:16)</f>
        <v>25870.566238984204</v>
      </c>
      <c r="Z16" s="238">
        <f ca="1">SUMIF('BS(Q)'!$6:$6,'BS(Y)'!Z$5,'BS(Q)'!16:16)</f>
        <v>18971.748575255071</v>
      </c>
      <c r="AA16" s="238">
        <f ca="1">SUMIF('BS(Q)'!$6:$6,'BS(Y)'!AA$5,'BS(Q)'!16:16)</f>
        <v>12072.930911525938</v>
      </c>
      <c r="AB16" s="238">
        <f ca="1">SUMIF('BS(Q)'!$6:$6,'BS(Y)'!AB$5,'BS(Q)'!16:16)</f>
        <v>5174.1132477968349</v>
      </c>
      <c r="AC16" s="238">
        <f ca="1">SUMIF('BS(Q)'!$6:$6,'BS(Y)'!AC$5,'BS(Q)'!16:16)</f>
        <v>0</v>
      </c>
      <c r="AD16" s="238">
        <f ca="1">SUMIF('BS(Q)'!$6:$6,'BS(Y)'!AD$5,'BS(Q)'!16:16)</f>
        <v>0</v>
      </c>
      <c r="AE16" s="238">
        <f ca="1">SUMIF('BS(Q)'!$6:$6,'BS(Y)'!AE$5,'BS(Q)'!16:16)</f>
        <v>0</v>
      </c>
      <c r="AF16" s="238">
        <f ca="1">SUMIF('BS(Q)'!$6:$6,'BS(Y)'!AF$5,'BS(Q)'!16:16)</f>
        <v>0</v>
      </c>
      <c r="AG16" s="238">
        <f ca="1">SUMIF('BS(Q)'!$6:$6,'BS(Y)'!AG$5,'BS(Q)'!16:16)</f>
        <v>0</v>
      </c>
      <c r="AH16" s="238">
        <f ca="1">SUMIF('BS(Q)'!$6:$6,'BS(Y)'!AH$5,'BS(Q)'!16:16)</f>
        <v>0</v>
      </c>
      <c r="AI16" s="238">
        <f ca="1">SUMIF('BS(Q)'!$6:$6,'BS(Y)'!AI$5,'BS(Q)'!16:16)</f>
        <v>0</v>
      </c>
      <c r="AJ16" s="238">
        <f ca="1">SUMIF('BS(Q)'!$6:$6,'BS(Y)'!AJ$5,'BS(Q)'!16:16)</f>
        <v>0</v>
      </c>
      <c r="AK16" s="238">
        <f ca="1">SUMIF('BS(Q)'!$6:$6,'BS(Y)'!AK$5,'BS(Q)'!16:16)</f>
        <v>0</v>
      </c>
      <c r="AL16" s="238">
        <f ca="1">SUMIF('BS(Q)'!$6:$6,'BS(Y)'!AL$5,'BS(Q)'!16:16)</f>
        <v>0</v>
      </c>
      <c r="AM16" s="238">
        <f ca="1">SUMIF('BS(Q)'!$6:$6,'BS(Y)'!AM$5,'BS(Q)'!16:16)</f>
        <v>0</v>
      </c>
      <c r="AN16" s="238">
        <f ca="1">SUMIF('BS(Q)'!$6:$6,'BS(Y)'!AN$5,'BS(Q)'!16:16)</f>
        <v>0</v>
      </c>
      <c r="AO16" s="238">
        <f ca="1">SUMIF('BS(Q)'!$6:$6,'BS(Y)'!AO$5,'BS(Q)'!16:16)</f>
        <v>0</v>
      </c>
    </row>
    <row r="17" spans="1:41" ht="14.1" customHeight="1">
      <c r="A17" s="15"/>
      <c r="B17" s="20" t="s">
        <v>371</v>
      </c>
      <c r="C17" s="15"/>
      <c r="D17" s="305" t="s">
        <v>97</v>
      </c>
      <c r="E17" s="20"/>
      <c r="F17" s="238"/>
      <c r="G17" s="238">
        <f ca="1">SUMIF('BS(Q)'!$6:$6,'BS(Y)'!G$5,'BS(Q)'!17:17)</f>
        <v>0</v>
      </c>
      <c r="H17" s="238">
        <f ca="1">SUMIF('BS(Q)'!$6:$6,'BS(Y)'!H$5,'BS(Q)'!17:17)</f>
        <v>62108.271372048257</v>
      </c>
      <c r="I17" s="238">
        <f ca="1">SUMIF('BS(Q)'!$6:$6,'BS(Y)'!I$5,'BS(Q)'!17:17)</f>
        <v>0</v>
      </c>
      <c r="J17" s="238">
        <f ca="1">SUMIF('BS(Q)'!$6:$6,'BS(Y)'!J$5,'BS(Q)'!17:17)</f>
        <v>0</v>
      </c>
      <c r="K17" s="238">
        <f ca="1">SUMIF('BS(Q)'!$6:$6,'BS(Y)'!K$5,'BS(Q)'!17:17)</f>
        <v>0</v>
      </c>
      <c r="L17" s="238">
        <f ca="1">SUMIF('BS(Q)'!$6:$6,'BS(Y)'!L$5,'BS(Q)'!17:17)</f>
        <v>0</v>
      </c>
      <c r="M17" s="238">
        <f ca="1">SUMIF('BS(Q)'!$6:$6,'BS(Y)'!M$5,'BS(Q)'!17:17)</f>
        <v>0</v>
      </c>
      <c r="N17" s="238">
        <f ca="1">SUMIF('BS(Q)'!$6:$6,'BS(Y)'!N$5,'BS(Q)'!17:17)</f>
        <v>0</v>
      </c>
      <c r="O17" s="238">
        <f ca="1">SUMIF('BS(Q)'!$6:$6,'BS(Y)'!O$5,'BS(Q)'!17:17)</f>
        <v>0</v>
      </c>
      <c r="P17" s="238">
        <f ca="1">SUMIF('BS(Q)'!$6:$6,'BS(Y)'!P$5,'BS(Q)'!17:17)</f>
        <v>0</v>
      </c>
      <c r="Q17" s="238">
        <f ca="1">SUMIF('BS(Q)'!$6:$6,'BS(Y)'!Q$5,'BS(Q)'!17:17)</f>
        <v>0</v>
      </c>
      <c r="R17" s="238">
        <f ca="1">SUMIF('BS(Q)'!$6:$6,'BS(Y)'!R$5,'BS(Q)'!17:17)</f>
        <v>0</v>
      </c>
      <c r="S17" s="238">
        <f ca="1">SUMIF('BS(Q)'!$6:$6,'BS(Y)'!S$5,'BS(Q)'!17:17)</f>
        <v>0</v>
      </c>
      <c r="T17" s="238">
        <f ca="1">SUMIF('BS(Q)'!$6:$6,'BS(Y)'!T$5,'BS(Q)'!17:17)</f>
        <v>0</v>
      </c>
      <c r="U17" s="238">
        <f ca="1">SUMIF('BS(Q)'!$6:$6,'BS(Y)'!U$5,'BS(Q)'!17:17)</f>
        <v>0</v>
      </c>
      <c r="V17" s="238">
        <f ca="1">SUMIF('BS(Q)'!$6:$6,'BS(Y)'!V$5,'BS(Q)'!17:17)</f>
        <v>0</v>
      </c>
      <c r="W17" s="238">
        <f ca="1">SUMIF('BS(Q)'!$6:$6,'BS(Y)'!W$5,'BS(Q)'!17:17)</f>
        <v>0</v>
      </c>
      <c r="X17" s="238">
        <f ca="1">SUMIF('BS(Q)'!$6:$6,'BS(Y)'!X$5,'BS(Q)'!17:17)</f>
        <v>0</v>
      </c>
      <c r="Y17" s="238">
        <f ca="1">SUMIF('BS(Q)'!$6:$6,'BS(Y)'!Y$5,'BS(Q)'!17:17)</f>
        <v>0</v>
      </c>
      <c r="Z17" s="238">
        <f ca="1">SUMIF('BS(Q)'!$6:$6,'BS(Y)'!Z$5,'BS(Q)'!17:17)</f>
        <v>0</v>
      </c>
      <c r="AA17" s="238">
        <f ca="1">SUMIF('BS(Q)'!$6:$6,'BS(Y)'!AA$5,'BS(Q)'!17:17)</f>
        <v>0</v>
      </c>
      <c r="AB17" s="238">
        <f ca="1">SUMIF('BS(Q)'!$6:$6,'BS(Y)'!AB$5,'BS(Q)'!17:17)</f>
        <v>0</v>
      </c>
      <c r="AC17" s="238">
        <f ca="1">SUMIF('BS(Q)'!$6:$6,'BS(Y)'!AC$5,'BS(Q)'!17:17)</f>
        <v>0</v>
      </c>
      <c r="AD17" s="238">
        <f ca="1">SUMIF('BS(Q)'!$6:$6,'BS(Y)'!AD$5,'BS(Q)'!17:17)</f>
        <v>0</v>
      </c>
      <c r="AE17" s="238">
        <f ca="1">SUMIF('BS(Q)'!$6:$6,'BS(Y)'!AE$5,'BS(Q)'!17:17)</f>
        <v>0</v>
      </c>
      <c r="AF17" s="238">
        <f ca="1">SUMIF('BS(Q)'!$6:$6,'BS(Y)'!AF$5,'BS(Q)'!17:17)</f>
        <v>0</v>
      </c>
      <c r="AG17" s="238">
        <f ca="1">SUMIF('BS(Q)'!$6:$6,'BS(Y)'!AG$5,'BS(Q)'!17:17)</f>
        <v>0</v>
      </c>
      <c r="AH17" s="238">
        <f ca="1">SUMIF('BS(Q)'!$6:$6,'BS(Y)'!AH$5,'BS(Q)'!17:17)</f>
        <v>0</v>
      </c>
      <c r="AI17" s="238">
        <f ca="1">SUMIF('BS(Q)'!$6:$6,'BS(Y)'!AI$5,'BS(Q)'!17:17)</f>
        <v>0</v>
      </c>
      <c r="AJ17" s="238">
        <f ca="1">SUMIF('BS(Q)'!$6:$6,'BS(Y)'!AJ$5,'BS(Q)'!17:17)</f>
        <v>0</v>
      </c>
      <c r="AK17" s="238">
        <f ca="1">SUMIF('BS(Q)'!$6:$6,'BS(Y)'!AK$5,'BS(Q)'!17:17)</f>
        <v>0</v>
      </c>
      <c r="AL17" s="238">
        <f ca="1">SUMIF('BS(Q)'!$6:$6,'BS(Y)'!AL$5,'BS(Q)'!17:17)</f>
        <v>0</v>
      </c>
      <c r="AM17" s="238">
        <f ca="1">SUMIF('BS(Q)'!$6:$6,'BS(Y)'!AM$5,'BS(Q)'!17:17)</f>
        <v>0</v>
      </c>
      <c r="AN17" s="238">
        <f ca="1">SUMIF('BS(Q)'!$6:$6,'BS(Y)'!AN$5,'BS(Q)'!17:17)</f>
        <v>0</v>
      </c>
      <c r="AO17" s="238">
        <f ca="1">SUMIF('BS(Q)'!$6:$6,'BS(Y)'!AO$5,'BS(Q)'!17:17)</f>
        <v>0</v>
      </c>
    </row>
    <row r="18" spans="1:41" ht="14.1" customHeight="1">
      <c r="A18" s="15"/>
      <c r="B18" s="20" t="s">
        <v>223</v>
      </c>
      <c r="C18" s="15"/>
      <c r="D18" s="305" t="s">
        <v>97</v>
      </c>
      <c r="E18" s="16"/>
      <c r="F18" s="238"/>
      <c r="G18" s="238">
        <f ca="1">SUMIF('BS(Q)'!$6:$6,'BS(Y)'!G$5,'BS(Q)'!18:18)</f>
        <v>0</v>
      </c>
      <c r="H18" s="238">
        <f ca="1">SUMIF('BS(Q)'!$6:$6,'BS(Y)'!H$5,'BS(Q)'!18:18)</f>
        <v>0</v>
      </c>
      <c r="I18" s="238">
        <f ca="1">SUMIF('BS(Q)'!$6:$6,'BS(Y)'!I$5,'BS(Q)'!18:18)</f>
        <v>0</v>
      </c>
      <c r="J18" s="238">
        <f ca="1">SUMIF('BS(Q)'!$6:$6,'BS(Y)'!J$5,'BS(Q)'!18:18)</f>
        <v>0</v>
      </c>
      <c r="K18" s="238">
        <f ca="1">SUMIF('BS(Q)'!$6:$6,'BS(Y)'!K$5,'BS(Q)'!18:18)</f>
        <v>0</v>
      </c>
      <c r="L18" s="238">
        <f ca="1">SUMIF('BS(Q)'!$6:$6,'BS(Y)'!L$5,'BS(Q)'!18:18)</f>
        <v>0</v>
      </c>
      <c r="M18" s="238">
        <f ca="1">SUMIF('BS(Q)'!$6:$6,'BS(Y)'!M$5,'BS(Q)'!18:18)</f>
        <v>0</v>
      </c>
      <c r="N18" s="238">
        <f ca="1">SUMIF('BS(Q)'!$6:$6,'BS(Y)'!N$5,'BS(Q)'!18:18)</f>
        <v>0</v>
      </c>
      <c r="O18" s="238">
        <f ca="1">SUMIF('BS(Q)'!$6:$6,'BS(Y)'!O$5,'BS(Q)'!18:18)</f>
        <v>0</v>
      </c>
      <c r="P18" s="238">
        <f ca="1">SUMIF('BS(Q)'!$6:$6,'BS(Y)'!P$5,'BS(Q)'!18:18)</f>
        <v>0</v>
      </c>
      <c r="Q18" s="238">
        <f ca="1">SUMIF('BS(Q)'!$6:$6,'BS(Y)'!Q$5,'BS(Q)'!18:18)</f>
        <v>0</v>
      </c>
      <c r="R18" s="238">
        <f ca="1">SUMIF('BS(Q)'!$6:$6,'BS(Y)'!R$5,'BS(Q)'!18:18)</f>
        <v>0</v>
      </c>
      <c r="S18" s="238">
        <f ca="1">SUMIF('BS(Q)'!$6:$6,'BS(Y)'!S$5,'BS(Q)'!18:18)</f>
        <v>0</v>
      </c>
      <c r="T18" s="238">
        <f ca="1">SUMIF('BS(Q)'!$6:$6,'BS(Y)'!T$5,'BS(Q)'!18:18)</f>
        <v>0</v>
      </c>
      <c r="U18" s="238">
        <f ca="1">SUMIF('BS(Q)'!$6:$6,'BS(Y)'!U$5,'BS(Q)'!18:18)</f>
        <v>0</v>
      </c>
      <c r="V18" s="238">
        <f ca="1">SUMIF('BS(Q)'!$6:$6,'BS(Y)'!V$5,'BS(Q)'!18:18)</f>
        <v>0</v>
      </c>
      <c r="W18" s="238">
        <f ca="1">SUMIF('BS(Q)'!$6:$6,'BS(Y)'!W$5,'BS(Q)'!18:18)</f>
        <v>0</v>
      </c>
      <c r="X18" s="238">
        <f ca="1">SUMIF('BS(Q)'!$6:$6,'BS(Y)'!X$5,'BS(Q)'!18:18)</f>
        <v>0</v>
      </c>
      <c r="Y18" s="238">
        <f ca="1">SUMIF('BS(Q)'!$6:$6,'BS(Y)'!Y$5,'BS(Q)'!18:18)</f>
        <v>0</v>
      </c>
      <c r="Z18" s="238">
        <f ca="1">SUMIF('BS(Q)'!$6:$6,'BS(Y)'!Z$5,'BS(Q)'!18:18)</f>
        <v>0</v>
      </c>
      <c r="AA18" s="238">
        <f ca="1">SUMIF('BS(Q)'!$6:$6,'BS(Y)'!AA$5,'BS(Q)'!18:18)</f>
        <v>0</v>
      </c>
      <c r="AB18" s="238">
        <f ca="1">SUMIF('BS(Q)'!$6:$6,'BS(Y)'!AB$5,'BS(Q)'!18:18)</f>
        <v>0</v>
      </c>
      <c r="AC18" s="238">
        <f ca="1">SUMIF('BS(Q)'!$6:$6,'BS(Y)'!AC$5,'BS(Q)'!18:18)</f>
        <v>0</v>
      </c>
      <c r="AD18" s="238">
        <f ca="1">SUMIF('BS(Q)'!$6:$6,'BS(Y)'!AD$5,'BS(Q)'!18:18)</f>
        <v>0</v>
      </c>
      <c r="AE18" s="238">
        <f ca="1">SUMIF('BS(Q)'!$6:$6,'BS(Y)'!AE$5,'BS(Q)'!18:18)</f>
        <v>0</v>
      </c>
      <c r="AF18" s="238">
        <f ca="1">SUMIF('BS(Q)'!$6:$6,'BS(Y)'!AF$5,'BS(Q)'!18:18)</f>
        <v>0</v>
      </c>
      <c r="AG18" s="238">
        <f ca="1">SUMIF('BS(Q)'!$6:$6,'BS(Y)'!AG$5,'BS(Q)'!18:18)</f>
        <v>0</v>
      </c>
      <c r="AH18" s="238">
        <f ca="1">SUMIF('BS(Q)'!$6:$6,'BS(Y)'!AH$5,'BS(Q)'!18:18)</f>
        <v>0</v>
      </c>
      <c r="AI18" s="238">
        <f ca="1">SUMIF('BS(Q)'!$6:$6,'BS(Y)'!AI$5,'BS(Q)'!18:18)</f>
        <v>0</v>
      </c>
      <c r="AJ18" s="238">
        <f ca="1">SUMIF('BS(Q)'!$6:$6,'BS(Y)'!AJ$5,'BS(Q)'!18:18)</f>
        <v>0</v>
      </c>
      <c r="AK18" s="238">
        <f ca="1">SUMIF('BS(Q)'!$6:$6,'BS(Y)'!AK$5,'BS(Q)'!18:18)</f>
        <v>0</v>
      </c>
      <c r="AL18" s="238">
        <f ca="1">SUMIF('BS(Q)'!$6:$6,'BS(Y)'!AL$5,'BS(Q)'!18:18)</f>
        <v>0</v>
      </c>
      <c r="AM18" s="238">
        <f ca="1">SUMIF('BS(Q)'!$6:$6,'BS(Y)'!AM$5,'BS(Q)'!18:18)</f>
        <v>0</v>
      </c>
      <c r="AN18" s="238">
        <f ca="1">SUMIF('BS(Q)'!$6:$6,'BS(Y)'!AN$5,'BS(Q)'!18:18)</f>
        <v>0</v>
      </c>
      <c r="AO18" s="238">
        <f ca="1">SUMIF('BS(Q)'!$6:$6,'BS(Y)'!AO$5,'BS(Q)'!18:18)</f>
        <v>0</v>
      </c>
    </row>
    <row r="19" spans="1:41" s="219" customFormat="1" ht="14.1" customHeight="1">
      <c r="A19" s="34"/>
      <c r="B19" s="207" t="s">
        <v>297</v>
      </c>
      <c r="C19" s="207"/>
      <c r="D19" s="296" t="s">
        <v>97</v>
      </c>
      <c r="E19" s="222"/>
      <c r="F19" s="265"/>
      <c r="G19" s="265">
        <f ca="1">SUM(G11:G18)</f>
        <v>0</v>
      </c>
      <c r="H19" s="265">
        <f t="shared" ref="H19:AO19" ca="1" si="27">SUM(H11:H18)</f>
        <v>68820.680689111934</v>
      </c>
      <c r="I19" s="265">
        <f t="shared" ca="1" si="27"/>
        <v>149796.82366851543</v>
      </c>
      <c r="J19" s="265">
        <f t="shared" ca="1" si="27"/>
        <v>144440.8645921335</v>
      </c>
      <c r="K19" s="265">
        <f t="shared" ca="1" si="27"/>
        <v>138924.03630386409</v>
      </c>
      <c r="L19" s="265">
        <f t="shared" ca="1" si="27"/>
        <v>132369.23435322422</v>
      </c>
      <c r="M19" s="265">
        <f t="shared" ca="1" si="27"/>
        <v>124917.4859897257</v>
      </c>
      <c r="N19" s="265">
        <f t="shared" ca="1" si="27"/>
        <v>117639.34501821717</v>
      </c>
      <c r="O19" s="265">
        <f t="shared" ca="1" si="27"/>
        <v>110378.23467175031</v>
      </c>
      <c r="P19" s="265">
        <f t="shared" ca="1" si="27"/>
        <v>103127.17929051664</v>
      </c>
      <c r="Q19" s="265">
        <f t="shared" ca="1" si="27"/>
        <v>95724.842230636146</v>
      </c>
      <c r="R19" s="265">
        <f t="shared" ca="1" si="27"/>
        <v>88504.470542440336</v>
      </c>
      <c r="S19" s="265">
        <f t="shared" ca="1" si="27"/>
        <v>81283.598360377684</v>
      </c>
      <c r="T19" s="265">
        <f t="shared" ca="1" si="27"/>
        <v>74062.217167367417</v>
      </c>
      <c r="U19" s="265">
        <f t="shared" ca="1" si="27"/>
        <v>66840.318298379163</v>
      </c>
      <c r="V19" s="265">
        <f t="shared" ca="1" si="27"/>
        <v>59617.892937809695</v>
      </c>
      <c r="W19" s="265">
        <f t="shared" ca="1" si="27"/>
        <v>52394.932116812532</v>
      </c>
      <c r="X19" s="265">
        <f t="shared" ca="1" si="27"/>
        <v>45171.426710578984</v>
      </c>
      <c r="Y19" s="265">
        <f t="shared" ca="1" si="27"/>
        <v>37947.367435570239</v>
      </c>
      <c r="Z19" s="265">
        <f t="shared" ca="1" si="27"/>
        <v>34932.295627949163</v>
      </c>
      <c r="AA19" s="265">
        <f t="shared" ca="1" si="27"/>
        <v>37542.266907857527</v>
      </c>
      <c r="AB19" s="265">
        <f t="shared" ca="1" si="27"/>
        <v>31792.268365998654</v>
      </c>
      <c r="AC19" s="265">
        <f t="shared" ca="1" si="27"/>
        <v>25545.933620972475</v>
      </c>
      <c r="AD19" s="265">
        <f t="shared" ca="1" si="27"/>
        <v>0</v>
      </c>
      <c r="AE19" s="265">
        <f t="shared" ca="1" si="27"/>
        <v>0</v>
      </c>
      <c r="AF19" s="265">
        <f t="shared" ca="1" si="27"/>
        <v>0</v>
      </c>
      <c r="AG19" s="265">
        <f t="shared" ca="1" si="27"/>
        <v>0</v>
      </c>
      <c r="AH19" s="265">
        <f t="shared" ca="1" si="27"/>
        <v>0</v>
      </c>
      <c r="AI19" s="265">
        <f t="shared" ca="1" si="27"/>
        <v>0</v>
      </c>
      <c r="AJ19" s="265">
        <f t="shared" ca="1" si="27"/>
        <v>0</v>
      </c>
      <c r="AK19" s="265">
        <f t="shared" ca="1" si="27"/>
        <v>0</v>
      </c>
      <c r="AL19" s="265">
        <f t="shared" ca="1" si="27"/>
        <v>0</v>
      </c>
      <c r="AM19" s="265">
        <f t="shared" ca="1" si="27"/>
        <v>0</v>
      </c>
      <c r="AN19" s="265">
        <f t="shared" ca="1" si="27"/>
        <v>0</v>
      </c>
      <c r="AO19" s="265">
        <f t="shared" ca="1" si="27"/>
        <v>0</v>
      </c>
    </row>
    <row r="20" spans="1:41" s="219" customFormat="1" ht="14.1" customHeight="1">
      <c r="A20" s="34"/>
      <c r="B20" s="34"/>
      <c r="C20" s="34"/>
      <c r="D20" s="8"/>
      <c r="E20" s="214"/>
      <c r="F20" s="261"/>
      <c r="G20" s="261"/>
      <c r="H20" s="261"/>
      <c r="I20" s="261"/>
      <c r="J20" s="261"/>
      <c r="K20" s="261"/>
      <c r="L20" s="261"/>
      <c r="M20" s="261"/>
      <c r="N20" s="261"/>
      <c r="O20" s="261"/>
      <c r="P20" s="261"/>
      <c r="Q20" s="261"/>
      <c r="R20" s="261"/>
      <c r="S20" s="261"/>
      <c r="T20" s="261"/>
      <c r="U20" s="261"/>
      <c r="V20" s="261"/>
      <c r="W20" s="261"/>
      <c r="X20" s="261"/>
      <c r="Y20" s="261"/>
      <c r="Z20" s="261"/>
      <c r="AA20" s="261"/>
      <c r="AB20" s="261"/>
      <c r="AC20" s="261"/>
      <c r="AD20" s="261"/>
      <c r="AE20" s="261"/>
      <c r="AF20" s="261"/>
      <c r="AG20" s="261"/>
      <c r="AH20" s="261"/>
      <c r="AI20" s="261"/>
      <c r="AJ20" s="261"/>
      <c r="AK20" s="261"/>
      <c r="AL20" s="261"/>
      <c r="AM20" s="261"/>
      <c r="AN20" s="261"/>
      <c r="AO20" s="261"/>
    </row>
    <row r="21" spans="1:41" ht="14.1" customHeight="1">
      <c r="A21" s="15"/>
      <c r="B21" s="15" t="s">
        <v>372</v>
      </c>
      <c r="C21" s="15"/>
      <c r="D21" s="305" t="s">
        <v>97</v>
      </c>
      <c r="E21" s="16"/>
      <c r="F21" s="238"/>
      <c r="G21" s="238">
        <f ca="1">SUMIF('BS(Q)'!$6:$6,'BS(Y)'!G$5,'BS(Q)'!21:21)</f>
        <v>0</v>
      </c>
      <c r="H21" s="238">
        <f ca="1">SUMIF('BS(Q)'!$6:$6,'BS(Y)'!H$5,'BS(Q)'!21:21)</f>
        <v>0</v>
      </c>
      <c r="I21" s="238">
        <f ca="1">SUMIF('BS(Q)'!$6:$6,'BS(Y)'!I$5,'BS(Q)'!21:21)</f>
        <v>0</v>
      </c>
      <c r="J21" s="238">
        <f ca="1">SUMIF('BS(Q)'!$6:$6,'BS(Y)'!J$5,'BS(Q)'!21:21)</f>
        <v>0</v>
      </c>
      <c r="K21" s="238">
        <f ca="1">SUMIF('BS(Q)'!$6:$6,'BS(Y)'!K$5,'BS(Q)'!21:21)</f>
        <v>0</v>
      </c>
      <c r="L21" s="238">
        <f ca="1">SUMIF('BS(Q)'!$6:$6,'BS(Y)'!L$5,'BS(Q)'!21:21)</f>
        <v>0</v>
      </c>
      <c r="M21" s="238">
        <f ca="1">SUMIF('BS(Q)'!$6:$6,'BS(Y)'!M$5,'BS(Q)'!21:21)</f>
        <v>0</v>
      </c>
      <c r="N21" s="238">
        <f ca="1">SUMIF('BS(Q)'!$6:$6,'BS(Y)'!N$5,'BS(Q)'!21:21)</f>
        <v>0</v>
      </c>
      <c r="O21" s="238">
        <f ca="1">SUMIF('BS(Q)'!$6:$6,'BS(Y)'!O$5,'BS(Q)'!21:21)</f>
        <v>0</v>
      </c>
      <c r="P21" s="238">
        <f ca="1">SUMIF('BS(Q)'!$6:$6,'BS(Y)'!P$5,'BS(Q)'!21:21)</f>
        <v>0</v>
      </c>
      <c r="Q21" s="238">
        <f ca="1">SUMIF('BS(Q)'!$6:$6,'BS(Y)'!Q$5,'BS(Q)'!21:21)</f>
        <v>0</v>
      </c>
      <c r="R21" s="238">
        <f ca="1">SUMIF('BS(Q)'!$6:$6,'BS(Y)'!R$5,'BS(Q)'!21:21)</f>
        <v>0</v>
      </c>
      <c r="S21" s="238">
        <f ca="1">SUMIF('BS(Q)'!$6:$6,'BS(Y)'!S$5,'BS(Q)'!21:21)</f>
        <v>0</v>
      </c>
      <c r="T21" s="238">
        <f ca="1">SUMIF('BS(Q)'!$6:$6,'BS(Y)'!T$5,'BS(Q)'!21:21)</f>
        <v>0</v>
      </c>
      <c r="U21" s="238">
        <f ca="1">SUMIF('BS(Q)'!$6:$6,'BS(Y)'!U$5,'BS(Q)'!21:21)</f>
        <v>0</v>
      </c>
      <c r="V21" s="238">
        <f ca="1">SUMIF('BS(Q)'!$6:$6,'BS(Y)'!V$5,'BS(Q)'!21:21)</f>
        <v>0</v>
      </c>
      <c r="W21" s="238">
        <f ca="1">SUMIF('BS(Q)'!$6:$6,'BS(Y)'!W$5,'BS(Q)'!21:21)</f>
        <v>0</v>
      </c>
      <c r="X21" s="238">
        <f ca="1">SUMIF('BS(Q)'!$6:$6,'BS(Y)'!X$5,'BS(Q)'!21:21)</f>
        <v>0</v>
      </c>
      <c r="Y21" s="238">
        <f ca="1">SUMIF('BS(Q)'!$6:$6,'BS(Y)'!Y$5,'BS(Q)'!21:21)</f>
        <v>0</v>
      </c>
      <c r="Z21" s="238">
        <f ca="1">SUMIF('BS(Q)'!$6:$6,'BS(Y)'!Z$5,'BS(Q)'!21:21)</f>
        <v>0</v>
      </c>
      <c r="AA21" s="238">
        <f ca="1">SUMIF('BS(Q)'!$6:$6,'BS(Y)'!AA$5,'BS(Q)'!21:21)</f>
        <v>0</v>
      </c>
      <c r="AB21" s="238">
        <f ca="1">SUMIF('BS(Q)'!$6:$6,'BS(Y)'!AB$5,'BS(Q)'!21:21)</f>
        <v>0</v>
      </c>
      <c r="AC21" s="238">
        <f ca="1">SUMIF('BS(Q)'!$6:$6,'BS(Y)'!AC$5,'BS(Q)'!21:21)</f>
        <v>0</v>
      </c>
      <c r="AD21" s="238">
        <f ca="1">SUMIF('BS(Q)'!$6:$6,'BS(Y)'!AD$5,'BS(Q)'!21:21)</f>
        <v>0</v>
      </c>
      <c r="AE21" s="238">
        <f ca="1">SUMIF('BS(Q)'!$6:$6,'BS(Y)'!AE$5,'BS(Q)'!21:21)</f>
        <v>0</v>
      </c>
      <c r="AF21" s="238">
        <f ca="1">SUMIF('BS(Q)'!$6:$6,'BS(Y)'!AF$5,'BS(Q)'!21:21)</f>
        <v>0</v>
      </c>
      <c r="AG21" s="238">
        <f ca="1">SUMIF('BS(Q)'!$6:$6,'BS(Y)'!AG$5,'BS(Q)'!21:21)</f>
        <v>0</v>
      </c>
      <c r="AH21" s="238">
        <f ca="1">SUMIF('BS(Q)'!$6:$6,'BS(Y)'!AH$5,'BS(Q)'!21:21)</f>
        <v>0</v>
      </c>
      <c r="AI21" s="238">
        <f ca="1">SUMIF('BS(Q)'!$6:$6,'BS(Y)'!AI$5,'BS(Q)'!21:21)</f>
        <v>0</v>
      </c>
      <c r="AJ21" s="238">
        <f ca="1">SUMIF('BS(Q)'!$6:$6,'BS(Y)'!AJ$5,'BS(Q)'!21:21)</f>
        <v>0</v>
      </c>
      <c r="AK21" s="238">
        <f ca="1">SUMIF('BS(Q)'!$6:$6,'BS(Y)'!AK$5,'BS(Q)'!21:21)</f>
        <v>0</v>
      </c>
      <c r="AL21" s="238">
        <f ca="1">SUMIF('BS(Q)'!$6:$6,'BS(Y)'!AL$5,'BS(Q)'!21:21)</f>
        <v>0</v>
      </c>
      <c r="AM21" s="238">
        <f ca="1">SUMIF('BS(Q)'!$6:$6,'BS(Y)'!AM$5,'BS(Q)'!21:21)</f>
        <v>0</v>
      </c>
      <c r="AN21" s="238">
        <f ca="1">SUMIF('BS(Q)'!$6:$6,'BS(Y)'!AN$5,'BS(Q)'!21:21)</f>
        <v>0</v>
      </c>
      <c r="AO21" s="238">
        <f ca="1">SUMIF('BS(Q)'!$6:$6,'BS(Y)'!AO$5,'BS(Q)'!21:21)</f>
        <v>0</v>
      </c>
    </row>
    <row r="22" spans="1:41" ht="14.1" customHeight="1">
      <c r="A22" s="15"/>
      <c r="B22" s="20" t="s">
        <v>28</v>
      </c>
      <c r="C22" s="15"/>
      <c r="D22" s="305" t="s">
        <v>97</v>
      </c>
      <c r="E22" s="16"/>
      <c r="F22" s="238"/>
      <c r="G22" s="238">
        <f ca="1">SUMIF('BS(Q)'!$6:$6,'BS(Y)'!G$5,'BS(Q)'!22:22)</f>
        <v>0</v>
      </c>
      <c r="H22" s="238">
        <f ca="1">SUMIF('BS(Q)'!$6:$6,'BS(Y)'!H$5,'BS(Q)'!22:22)</f>
        <v>0</v>
      </c>
      <c r="I22" s="238">
        <f ca="1">SUMIF('BS(Q)'!$6:$6,'BS(Y)'!I$5,'BS(Q)'!22:22)</f>
        <v>0</v>
      </c>
      <c r="J22" s="238">
        <f ca="1">SUMIF('BS(Q)'!$6:$6,'BS(Y)'!J$5,'BS(Q)'!22:22)</f>
        <v>176.51066779308354</v>
      </c>
      <c r="K22" s="238">
        <f ca="1">SUMIF('BS(Q)'!$6:$6,'BS(Y)'!K$5,'BS(Q)'!22:22)</f>
        <v>245.55934457903476</v>
      </c>
      <c r="L22" s="238">
        <f ca="1">SUMIF('BS(Q)'!$6:$6,'BS(Y)'!L$5,'BS(Q)'!22:22)</f>
        <v>281.38688813495975</v>
      </c>
      <c r="M22" s="238">
        <f ca="1">SUMIF('BS(Q)'!$6:$6,'BS(Y)'!M$5,'BS(Q)'!22:22)</f>
        <v>320.49675244488486</v>
      </c>
      <c r="N22" s="238">
        <f ca="1">SUMIF('BS(Q)'!$6:$6,'BS(Y)'!N$5,'BS(Q)'!22:22)</f>
        <v>360.1628999860402</v>
      </c>
      <c r="O22" s="238">
        <f ca="1">SUMIF('BS(Q)'!$6:$6,'BS(Y)'!O$5,'BS(Q)'!22:22)</f>
        <v>459.71817180687407</v>
      </c>
      <c r="P22" s="238">
        <f ca="1">SUMIF('BS(Q)'!$6:$6,'BS(Y)'!P$5,'BS(Q)'!22:22)</f>
        <v>709.94606322006518</v>
      </c>
      <c r="Q22" s="238">
        <f ca="1">SUMIF('BS(Q)'!$6:$6,'BS(Y)'!Q$5,'BS(Q)'!22:22)</f>
        <v>777.58916744695455</v>
      </c>
      <c r="R22" s="238">
        <f ca="1">SUMIF('BS(Q)'!$6:$6,'BS(Y)'!R$5,'BS(Q)'!22:22)</f>
        <v>845.10281383400627</v>
      </c>
      <c r="S22" s="238">
        <f ca="1">SUMIF('BS(Q)'!$6:$6,'BS(Y)'!S$5,'BS(Q)'!22:22)</f>
        <v>912.484800314361</v>
      </c>
      <c r="T22" s="238">
        <f ca="1">SUMIF('BS(Q)'!$6:$6,'BS(Y)'!T$5,'BS(Q)'!22:22)</f>
        <v>979.73288658616616</v>
      </c>
      <c r="U22" s="238">
        <f ca="1">SUMIF('BS(Q)'!$6:$6,'BS(Y)'!U$5,'BS(Q)'!22:22)</f>
        <v>1046.844793434982</v>
      </c>
      <c r="V22" s="238">
        <f ca="1">SUMIF('BS(Q)'!$6:$6,'BS(Y)'!V$5,'BS(Q)'!22:22)</f>
        <v>1113.8182020439231</v>
      </c>
      <c r="W22" s="238">
        <f ca="1">SUMIF('BS(Q)'!$6:$6,'BS(Y)'!W$5,'BS(Q)'!22:22)</f>
        <v>1180.6507532913399</v>
      </c>
      <c r="X22" s="238">
        <f ca="1">SUMIF('BS(Q)'!$6:$6,'BS(Y)'!X$5,'BS(Q)'!22:22)</f>
        <v>1247.3400470357947</v>
      </c>
      <c r="Y22" s="238">
        <f ca="1">SUMIF('BS(Q)'!$6:$6,'BS(Y)'!Y$5,'BS(Q)'!22:22)</f>
        <v>1313.8836413881143</v>
      </c>
      <c r="Z22" s="238">
        <f ca="1">SUMIF('BS(Q)'!$6:$6,'BS(Y)'!Z$5,'BS(Q)'!22:22)</f>
        <v>1378.3564152514994</v>
      </c>
      <c r="AA22" s="238">
        <f ca="1">SUMIF('BS(Q)'!$6:$6,'BS(Y)'!AA$5,'BS(Q)'!22:22)</f>
        <v>1365.2668370982385</v>
      </c>
      <c r="AB22" s="238">
        <f ca="1">SUMIF('BS(Q)'!$6:$6,'BS(Y)'!AB$5,'BS(Q)'!22:22)</f>
        <v>1374.5601959393853</v>
      </c>
      <c r="AC22" s="238">
        <f ca="1">SUMIF('BS(Q)'!$6:$6,'BS(Y)'!AC$5,'BS(Q)'!22:22)</f>
        <v>0</v>
      </c>
      <c r="AD22" s="238">
        <f ca="1">SUMIF('BS(Q)'!$6:$6,'BS(Y)'!AD$5,'BS(Q)'!22:22)</f>
        <v>0</v>
      </c>
      <c r="AE22" s="238">
        <f ca="1">SUMIF('BS(Q)'!$6:$6,'BS(Y)'!AE$5,'BS(Q)'!22:22)</f>
        <v>0</v>
      </c>
      <c r="AF22" s="238">
        <f ca="1">SUMIF('BS(Q)'!$6:$6,'BS(Y)'!AF$5,'BS(Q)'!22:22)</f>
        <v>0</v>
      </c>
      <c r="AG22" s="238">
        <f ca="1">SUMIF('BS(Q)'!$6:$6,'BS(Y)'!AG$5,'BS(Q)'!22:22)</f>
        <v>0</v>
      </c>
      <c r="AH22" s="238">
        <f ca="1">SUMIF('BS(Q)'!$6:$6,'BS(Y)'!AH$5,'BS(Q)'!22:22)</f>
        <v>0</v>
      </c>
      <c r="AI22" s="238">
        <f ca="1">SUMIF('BS(Q)'!$6:$6,'BS(Y)'!AI$5,'BS(Q)'!22:22)</f>
        <v>0</v>
      </c>
      <c r="AJ22" s="238">
        <f ca="1">SUMIF('BS(Q)'!$6:$6,'BS(Y)'!AJ$5,'BS(Q)'!22:22)</f>
        <v>0</v>
      </c>
      <c r="AK22" s="238">
        <f ca="1">SUMIF('BS(Q)'!$6:$6,'BS(Y)'!AK$5,'BS(Q)'!22:22)</f>
        <v>0</v>
      </c>
      <c r="AL22" s="238">
        <f ca="1">SUMIF('BS(Q)'!$6:$6,'BS(Y)'!AL$5,'BS(Q)'!22:22)</f>
        <v>0</v>
      </c>
      <c r="AM22" s="238">
        <f ca="1">SUMIF('BS(Q)'!$6:$6,'BS(Y)'!AM$5,'BS(Q)'!22:22)</f>
        <v>0</v>
      </c>
      <c r="AN22" s="238">
        <f ca="1">SUMIF('BS(Q)'!$6:$6,'BS(Y)'!AN$5,'BS(Q)'!22:22)</f>
        <v>0</v>
      </c>
      <c r="AO22" s="238">
        <f ca="1">SUMIF('BS(Q)'!$6:$6,'BS(Y)'!AO$5,'BS(Q)'!22:22)</f>
        <v>0</v>
      </c>
    </row>
    <row r="23" spans="1:41" ht="14.1" customHeight="1">
      <c r="A23" s="15"/>
      <c r="B23" s="15" t="s">
        <v>1192</v>
      </c>
      <c r="C23" s="15"/>
      <c r="D23" s="305" t="s">
        <v>97</v>
      </c>
      <c r="E23" s="16"/>
      <c r="F23" s="238"/>
      <c r="G23" s="238">
        <f ca="1">SUMIF('BS(Q)'!$6:$6,'BS(Y)'!G$5,'BS(Q)'!23:23)</f>
        <v>0</v>
      </c>
      <c r="H23" s="238">
        <f ca="1">SUMIF('BS(Q)'!$6:$6,'BS(Y)'!H$5,'BS(Q)'!23:23)</f>
        <v>26980.340344555967</v>
      </c>
      <c r="I23" s="238">
        <f ca="1">SUMIF('BS(Q)'!$6:$6,'BS(Y)'!I$5,'BS(Q)'!23:23)</f>
        <v>50000</v>
      </c>
      <c r="J23" s="238">
        <f ca="1">SUMIF('BS(Q)'!$6:$6,'BS(Y)'!J$5,'BS(Q)'!23:23)</f>
        <v>47418.750000000007</v>
      </c>
      <c r="K23" s="238">
        <f ca="1">SUMIF('BS(Q)'!$6:$6,'BS(Y)'!K$5,'BS(Q)'!23:23)</f>
        <v>44718.750000000007</v>
      </c>
      <c r="L23" s="238">
        <f ca="1">SUMIF('BS(Q)'!$6:$6,'BS(Y)'!L$5,'BS(Q)'!23:23)</f>
        <v>41918.750000000007</v>
      </c>
      <c r="M23" s="238">
        <f ca="1">SUMIF('BS(Q)'!$6:$6,'BS(Y)'!M$5,'BS(Q)'!23:23)</f>
        <v>38968.750000000007</v>
      </c>
      <c r="N23" s="238">
        <f ca="1">SUMIF('BS(Q)'!$6:$6,'BS(Y)'!N$5,'BS(Q)'!23:23)</f>
        <v>35937.500000000007</v>
      </c>
      <c r="O23" s="238">
        <f ca="1">SUMIF('BS(Q)'!$6:$6,'BS(Y)'!O$5,'BS(Q)'!23:23)</f>
        <v>32812.500000000007</v>
      </c>
      <c r="P23" s="238">
        <f ca="1">SUMIF('BS(Q)'!$6:$6,'BS(Y)'!P$5,'BS(Q)'!23:23)</f>
        <v>29687.500000000007</v>
      </c>
      <c r="Q23" s="238">
        <f ca="1">SUMIF('BS(Q)'!$6:$6,'BS(Y)'!Q$5,'BS(Q)'!23:23)</f>
        <v>26562.500000000007</v>
      </c>
      <c r="R23" s="238">
        <f ca="1">SUMIF('BS(Q)'!$6:$6,'BS(Y)'!R$5,'BS(Q)'!23:23)</f>
        <v>23437.500000000007</v>
      </c>
      <c r="S23" s="238">
        <f ca="1">SUMIF('BS(Q)'!$6:$6,'BS(Y)'!S$5,'BS(Q)'!23:23)</f>
        <v>20312.500000000007</v>
      </c>
      <c r="T23" s="238">
        <f ca="1">SUMIF('BS(Q)'!$6:$6,'BS(Y)'!T$5,'BS(Q)'!23:23)</f>
        <v>17187.500000000007</v>
      </c>
      <c r="U23" s="238">
        <f ca="1">SUMIF('BS(Q)'!$6:$6,'BS(Y)'!U$5,'BS(Q)'!23:23)</f>
        <v>14062.500000000007</v>
      </c>
      <c r="V23" s="238">
        <f ca="1">SUMIF('BS(Q)'!$6:$6,'BS(Y)'!V$5,'BS(Q)'!23:23)</f>
        <v>10937.500000000007</v>
      </c>
      <c r="W23" s="238">
        <f ca="1">SUMIF('BS(Q)'!$6:$6,'BS(Y)'!W$5,'BS(Q)'!23:23)</f>
        <v>7812.5000000000073</v>
      </c>
      <c r="X23" s="238">
        <f ca="1">SUMIF('BS(Q)'!$6:$6,'BS(Y)'!X$5,'BS(Q)'!23:23)</f>
        <v>4687.5000000000073</v>
      </c>
      <c r="Y23" s="238">
        <f ca="1">SUMIF('BS(Q)'!$6:$6,'BS(Y)'!Y$5,'BS(Q)'!23:23)</f>
        <v>1562.5000000000073</v>
      </c>
      <c r="Z23" s="238">
        <f ca="1">SUMIF('BS(Q)'!$6:$6,'BS(Y)'!Z$5,'BS(Q)'!23:23)</f>
        <v>7.2759576141834259E-12</v>
      </c>
      <c r="AA23" s="238">
        <f ca="1">SUMIF('BS(Q)'!$6:$6,'BS(Y)'!AA$5,'BS(Q)'!23:23)</f>
        <v>7.2759576141834259E-12</v>
      </c>
      <c r="AB23" s="238">
        <f ca="1">SUMIF('BS(Q)'!$6:$6,'BS(Y)'!AB$5,'BS(Q)'!23:23)</f>
        <v>7.2759576141834259E-12</v>
      </c>
      <c r="AC23" s="238">
        <f ca="1">SUMIF('BS(Q)'!$6:$6,'BS(Y)'!AC$5,'BS(Q)'!23:23)</f>
        <v>7.2759576141834259E-12</v>
      </c>
      <c r="AD23" s="238">
        <f ca="1">SUMIF('BS(Q)'!$6:$6,'BS(Y)'!AD$5,'BS(Q)'!23:23)</f>
        <v>0</v>
      </c>
      <c r="AE23" s="238">
        <f ca="1">SUMIF('BS(Q)'!$6:$6,'BS(Y)'!AE$5,'BS(Q)'!23:23)</f>
        <v>0</v>
      </c>
      <c r="AF23" s="238">
        <f ca="1">SUMIF('BS(Q)'!$6:$6,'BS(Y)'!AF$5,'BS(Q)'!23:23)</f>
        <v>0</v>
      </c>
      <c r="AG23" s="238">
        <f ca="1">SUMIF('BS(Q)'!$6:$6,'BS(Y)'!AG$5,'BS(Q)'!23:23)</f>
        <v>0</v>
      </c>
      <c r="AH23" s="238">
        <f ca="1">SUMIF('BS(Q)'!$6:$6,'BS(Y)'!AH$5,'BS(Q)'!23:23)</f>
        <v>0</v>
      </c>
      <c r="AI23" s="238">
        <f ca="1">SUMIF('BS(Q)'!$6:$6,'BS(Y)'!AI$5,'BS(Q)'!23:23)</f>
        <v>0</v>
      </c>
      <c r="AJ23" s="238">
        <f ca="1">SUMIF('BS(Q)'!$6:$6,'BS(Y)'!AJ$5,'BS(Q)'!23:23)</f>
        <v>0</v>
      </c>
      <c r="AK23" s="238">
        <f ca="1">SUMIF('BS(Q)'!$6:$6,'BS(Y)'!AK$5,'BS(Q)'!23:23)</f>
        <v>0</v>
      </c>
      <c r="AL23" s="238">
        <f ca="1">SUMIF('BS(Q)'!$6:$6,'BS(Y)'!AL$5,'BS(Q)'!23:23)</f>
        <v>0</v>
      </c>
      <c r="AM23" s="238">
        <f ca="1">SUMIF('BS(Q)'!$6:$6,'BS(Y)'!AM$5,'BS(Q)'!23:23)</f>
        <v>0</v>
      </c>
      <c r="AN23" s="238">
        <f ca="1">SUMIF('BS(Q)'!$6:$6,'BS(Y)'!AN$5,'BS(Q)'!23:23)</f>
        <v>0</v>
      </c>
      <c r="AO23" s="238">
        <f ca="1">SUMIF('BS(Q)'!$6:$6,'BS(Y)'!AO$5,'BS(Q)'!23:23)</f>
        <v>0</v>
      </c>
    </row>
    <row r="24" spans="1:41" ht="14.1" customHeight="1">
      <c r="A24" s="15"/>
      <c r="B24" s="15" t="s">
        <v>1098</v>
      </c>
      <c r="C24" s="15"/>
      <c r="D24" s="305" t="s">
        <v>97</v>
      </c>
      <c r="E24" s="16"/>
      <c r="F24" s="238"/>
      <c r="G24" s="238">
        <f ca="1">SUMIF('BS(Q)'!$6:$6,'BS(Y)'!G$5,'BS(Q)'!24:24)</f>
        <v>0</v>
      </c>
      <c r="H24" s="238">
        <f ca="1">SUMIF('BS(Q)'!$6:$6,'BS(Y)'!H$5,'BS(Q)'!24:24)</f>
        <v>26980.340344555967</v>
      </c>
      <c r="I24" s="238">
        <f ca="1">SUMIF('BS(Q)'!$6:$6,'BS(Y)'!I$5,'BS(Q)'!24:24)</f>
        <v>50000</v>
      </c>
      <c r="J24" s="238">
        <f ca="1">SUMIF('BS(Q)'!$6:$6,'BS(Y)'!J$5,'BS(Q)'!24:24)</f>
        <v>47418.750000000007</v>
      </c>
      <c r="K24" s="238">
        <f ca="1">SUMIF('BS(Q)'!$6:$6,'BS(Y)'!K$5,'BS(Q)'!24:24)</f>
        <v>44718.750000000007</v>
      </c>
      <c r="L24" s="238">
        <f ca="1">SUMIF('BS(Q)'!$6:$6,'BS(Y)'!L$5,'BS(Q)'!24:24)</f>
        <v>41918.750000000007</v>
      </c>
      <c r="M24" s="238">
        <f ca="1">SUMIF('BS(Q)'!$6:$6,'BS(Y)'!M$5,'BS(Q)'!24:24)</f>
        <v>38968.750000000007</v>
      </c>
      <c r="N24" s="238">
        <f ca="1">SUMIF('BS(Q)'!$6:$6,'BS(Y)'!N$5,'BS(Q)'!24:24)</f>
        <v>35937.500000000007</v>
      </c>
      <c r="O24" s="238">
        <f ca="1">SUMIF('BS(Q)'!$6:$6,'BS(Y)'!O$5,'BS(Q)'!24:24)</f>
        <v>32812.500000000007</v>
      </c>
      <c r="P24" s="238">
        <f ca="1">SUMIF('BS(Q)'!$6:$6,'BS(Y)'!P$5,'BS(Q)'!24:24)</f>
        <v>29687.500000000007</v>
      </c>
      <c r="Q24" s="238">
        <f ca="1">SUMIF('BS(Q)'!$6:$6,'BS(Y)'!Q$5,'BS(Q)'!24:24)</f>
        <v>26562.500000000007</v>
      </c>
      <c r="R24" s="238">
        <f ca="1">SUMIF('BS(Q)'!$6:$6,'BS(Y)'!R$5,'BS(Q)'!24:24)</f>
        <v>23437.500000000007</v>
      </c>
      <c r="S24" s="238">
        <f ca="1">SUMIF('BS(Q)'!$6:$6,'BS(Y)'!S$5,'BS(Q)'!24:24)</f>
        <v>20312.500000000007</v>
      </c>
      <c r="T24" s="238">
        <f ca="1">SUMIF('BS(Q)'!$6:$6,'BS(Y)'!T$5,'BS(Q)'!24:24)</f>
        <v>17187.500000000007</v>
      </c>
      <c r="U24" s="238">
        <f ca="1">SUMIF('BS(Q)'!$6:$6,'BS(Y)'!U$5,'BS(Q)'!24:24)</f>
        <v>14062.500000000007</v>
      </c>
      <c r="V24" s="238">
        <f ca="1">SUMIF('BS(Q)'!$6:$6,'BS(Y)'!V$5,'BS(Q)'!24:24)</f>
        <v>10937.500000000007</v>
      </c>
      <c r="W24" s="238">
        <f ca="1">SUMIF('BS(Q)'!$6:$6,'BS(Y)'!W$5,'BS(Q)'!24:24)</f>
        <v>7812.5000000000073</v>
      </c>
      <c r="X24" s="238">
        <f ca="1">SUMIF('BS(Q)'!$6:$6,'BS(Y)'!X$5,'BS(Q)'!24:24)</f>
        <v>4687.5000000000073</v>
      </c>
      <c r="Y24" s="238">
        <f ca="1">SUMIF('BS(Q)'!$6:$6,'BS(Y)'!Y$5,'BS(Q)'!24:24)</f>
        <v>1562.5000000000073</v>
      </c>
      <c r="Z24" s="238">
        <f ca="1">SUMIF('BS(Q)'!$6:$6,'BS(Y)'!Z$5,'BS(Q)'!24:24)</f>
        <v>7.2759576141834259E-12</v>
      </c>
      <c r="AA24" s="238">
        <f ca="1">SUMIF('BS(Q)'!$6:$6,'BS(Y)'!AA$5,'BS(Q)'!24:24)</f>
        <v>7.2759576141834259E-12</v>
      </c>
      <c r="AB24" s="238">
        <f ca="1">SUMIF('BS(Q)'!$6:$6,'BS(Y)'!AB$5,'BS(Q)'!24:24)</f>
        <v>7.2759576141834259E-12</v>
      </c>
      <c r="AC24" s="238">
        <f ca="1">SUMIF('BS(Q)'!$6:$6,'BS(Y)'!AC$5,'BS(Q)'!24:24)</f>
        <v>7.2759576141834259E-12</v>
      </c>
      <c r="AD24" s="238">
        <f ca="1">SUMIF('BS(Q)'!$6:$6,'BS(Y)'!AD$5,'BS(Q)'!24:24)</f>
        <v>0</v>
      </c>
      <c r="AE24" s="238">
        <f ca="1">SUMIF('BS(Q)'!$6:$6,'BS(Y)'!AE$5,'BS(Q)'!24:24)</f>
        <v>0</v>
      </c>
      <c r="AF24" s="238">
        <f ca="1">SUMIF('BS(Q)'!$6:$6,'BS(Y)'!AF$5,'BS(Q)'!24:24)</f>
        <v>0</v>
      </c>
      <c r="AG24" s="238">
        <f ca="1">SUMIF('BS(Q)'!$6:$6,'BS(Y)'!AG$5,'BS(Q)'!24:24)</f>
        <v>0</v>
      </c>
      <c r="AH24" s="238">
        <f ca="1">SUMIF('BS(Q)'!$6:$6,'BS(Y)'!AH$5,'BS(Q)'!24:24)</f>
        <v>0</v>
      </c>
      <c r="AI24" s="238">
        <f ca="1">SUMIF('BS(Q)'!$6:$6,'BS(Y)'!AI$5,'BS(Q)'!24:24)</f>
        <v>0</v>
      </c>
      <c r="AJ24" s="238">
        <f ca="1">SUMIF('BS(Q)'!$6:$6,'BS(Y)'!AJ$5,'BS(Q)'!24:24)</f>
        <v>0</v>
      </c>
      <c r="AK24" s="238">
        <f ca="1">SUMIF('BS(Q)'!$6:$6,'BS(Y)'!AK$5,'BS(Q)'!24:24)</f>
        <v>0</v>
      </c>
      <c r="AL24" s="238">
        <f ca="1">SUMIF('BS(Q)'!$6:$6,'BS(Y)'!AL$5,'BS(Q)'!24:24)</f>
        <v>0</v>
      </c>
      <c r="AM24" s="238">
        <f ca="1">SUMIF('BS(Q)'!$6:$6,'BS(Y)'!AM$5,'BS(Q)'!24:24)</f>
        <v>0</v>
      </c>
      <c r="AN24" s="238">
        <f ca="1">SUMIF('BS(Q)'!$6:$6,'BS(Y)'!AN$5,'BS(Q)'!24:24)</f>
        <v>0</v>
      </c>
      <c r="AO24" s="238">
        <f ca="1">SUMIF('BS(Q)'!$6:$6,'BS(Y)'!AO$5,'BS(Q)'!24:24)</f>
        <v>0</v>
      </c>
    </row>
    <row r="25" spans="1:41" ht="14.1" customHeight="1">
      <c r="A25" s="15"/>
      <c r="B25" s="15" t="s">
        <v>1099</v>
      </c>
      <c r="C25" s="15"/>
      <c r="D25" s="305" t="s">
        <v>97</v>
      </c>
      <c r="E25" s="16"/>
      <c r="F25" s="238"/>
      <c r="G25" s="238">
        <f ca="1">SUMIF('BS(Q)'!$6:$6,'BS(Y)'!G$5,'BS(Q)'!25:25)</f>
        <v>0</v>
      </c>
      <c r="H25" s="238">
        <f ca="1">SUMIF('BS(Q)'!$6:$6,'BS(Y)'!H$5,'BS(Q)'!25:25)</f>
        <v>0</v>
      </c>
      <c r="I25" s="238">
        <f ca="1">SUMIF('BS(Q)'!$6:$6,'BS(Y)'!I$5,'BS(Q)'!25:25)</f>
        <v>35000</v>
      </c>
      <c r="J25" s="238">
        <f ca="1">SUMIF('BS(Q)'!$6:$6,'BS(Y)'!J$5,'BS(Q)'!25:25)</f>
        <v>33193.125</v>
      </c>
      <c r="K25" s="238">
        <f ca="1">SUMIF('BS(Q)'!$6:$6,'BS(Y)'!K$5,'BS(Q)'!25:25)</f>
        <v>31303.125</v>
      </c>
      <c r="L25" s="238">
        <f ca="1">SUMIF('BS(Q)'!$6:$6,'BS(Y)'!L$5,'BS(Q)'!25:25)</f>
        <v>29343.125</v>
      </c>
      <c r="M25" s="238">
        <f ca="1">SUMIF('BS(Q)'!$6:$6,'BS(Y)'!M$5,'BS(Q)'!25:25)</f>
        <v>27278.125</v>
      </c>
      <c r="N25" s="238">
        <f ca="1">SUMIF('BS(Q)'!$6:$6,'BS(Y)'!N$5,'BS(Q)'!25:25)</f>
        <v>25156.25</v>
      </c>
      <c r="O25" s="238">
        <f ca="1">SUMIF('BS(Q)'!$6:$6,'BS(Y)'!O$5,'BS(Q)'!25:25)</f>
        <v>22968.75</v>
      </c>
      <c r="P25" s="238">
        <f ca="1">SUMIF('BS(Q)'!$6:$6,'BS(Y)'!P$5,'BS(Q)'!25:25)</f>
        <v>20781.25</v>
      </c>
      <c r="Q25" s="238">
        <f ca="1">SUMIF('BS(Q)'!$6:$6,'BS(Y)'!Q$5,'BS(Q)'!25:25)</f>
        <v>18593.75</v>
      </c>
      <c r="R25" s="238">
        <f ca="1">SUMIF('BS(Q)'!$6:$6,'BS(Y)'!R$5,'BS(Q)'!25:25)</f>
        <v>16406.25</v>
      </c>
      <c r="S25" s="238">
        <f ca="1">SUMIF('BS(Q)'!$6:$6,'BS(Y)'!S$5,'BS(Q)'!25:25)</f>
        <v>14218.75</v>
      </c>
      <c r="T25" s="238">
        <f ca="1">SUMIF('BS(Q)'!$6:$6,'BS(Y)'!T$5,'BS(Q)'!25:25)</f>
        <v>12031.25</v>
      </c>
      <c r="U25" s="238">
        <f ca="1">SUMIF('BS(Q)'!$6:$6,'BS(Y)'!U$5,'BS(Q)'!25:25)</f>
        <v>9843.75</v>
      </c>
      <c r="V25" s="238">
        <f ca="1">SUMIF('BS(Q)'!$6:$6,'BS(Y)'!V$5,'BS(Q)'!25:25)</f>
        <v>7656.25</v>
      </c>
      <c r="W25" s="238">
        <f ca="1">SUMIF('BS(Q)'!$6:$6,'BS(Y)'!W$5,'BS(Q)'!25:25)</f>
        <v>5468.75</v>
      </c>
      <c r="X25" s="238">
        <f ca="1">SUMIF('BS(Q)'!$6:$6,'BS(Y)'!X$5,'BS(Q)'!25:25)</f>
        <v>3281.25</v>
      </c>
      <c r="Y25" s="238">
        <f ca="1">SUMIF('BS(Q)'!$6:$6,'BS(Y)'!Y$5,'BS(Q)'!25:25)</f>
        <v>1093.75</v>
      </c>
      <c r="Z25" s="238">
        <f ca="1">SUMIF('BS(Q)'!$6:$6,'BS(Y)'!Z$5,'BS(Q)'!25:25)</f>
        <v>0</v>
      </c>
      <c r="AA25" s="238">
        <f ca="1">SUMIF('BS(Q)'!$6:$6,'BS(Y)'!AA$5,'BS(Q)'!25:25)</f>
        <v>0</v>
      </c>
      <c r="AB25" s="238">
        <f ca="1">SUMIF('BS(Q)'!$6:$6,'BS(Y)'!AB$5,'BS(Q)'!25:25)</f>
        <v>0</v>
      </c>
      <c r="AC25" s="238">
        <f ca="1">SUMIF('BS(Q)'!$6:$6,'BS(Y)'!AC$5,'BS(Q)'!25:25)</f>
        <v>0</v>
      </c>
      <c r="AD25" s="238">
        <f ca="1">SUMIF('BS(Q)'!$6:$6,'BS(Y)'!AD$5,'BS(Q)'!25:25)</f>
        <v>0</v>
      </c>
      <c r="AE25" s="238">
        <f ca="1">SUMIF('BS(Q)'!$6:$6,'BS(Y)'!AE$5,'BS(Q)'!25:25)</f>
        <v>0</v>
      </c>
      <c r="AF25" s="238">
        <f ca="1">SUMIF('BS(Q)'!$6:$6,'BS(Y)'!AF$5,'BS(Q)'!25:25)</f>
        <v>0</v>
      </c>
      <c r="AG25" s="238">
        <f ca="1">SUMIF('BS(Q)'!$6:$6,'BS(Y)'!AG$5,'BS(Q)'!25:25)</f>
        <v>0</v>
      </c>
      <c r="AH25" s="238">
        <f ca="1">SUMIF('BS(Q)'!$6:$6,'BS(Y)'!AH$5,'BS(Q)'!25:25)</f>
        <v>0</v>
      </c>
      <c r="AI25" s="238">
        <f ca="1">SUMIF('BS(Q)'!$6:$6,'BS(Y)'!AI$5,'BS(Q)'!25:25)</f>
        <v>0</v>
      </c>
      <c r="AJ25" s="238">
        <f ca="1">SUMIF('BS(Q)'!$6:$6,'BS(Y)'!AJ$5,'BS(Q)'!25:25)</f>
        <v>0</v>
      </c>
      <c r="AK25" s="238">
        <f ca="1">SUMIF('BS(Q)'!$6:$6,'BS(Y)'!AK$5,'BS(Q)'!25:25)</f>
        <v>0</v>
      </c>
      <c r="AL25" s="238">
        <f ca="1">SUMIF('BS(Q)'!$6:$6,'BS(Y)'!AL$5,'BS(Q)'!25:25)</f>
        <v>0</v>
      </c>
      <c r="AM25" s="238">
        <f ca="1">SUMIF('BS(Q)'!$6:$6,'BS(Y)'!AM$5,'BS(Q)'!25:25)</f>
        <v>0</v>
      </c>
      <c r="AN25" s="238">
        <f ca="1">SUMIF('BS(Q)'!$6:$6,'BS(Y)'!AN$5,'BS(Q)'!25:25)</f>
        <v>0</v>
      </c>
      <c r="AO25" s="238">
        <f ca="1">SUMIF('BS(Q)'!$6:$6,'BS(Y)'!AO$5,'BS(Q)'!25:25)</f>
        <v>0</v>
      </c>
    </row>
    <row r="26" spans="1:41" ht="14.1" customHeight="1">
      <c r="A26" s="15"/>
      <c r="B26" s="15" t="s">
        <v>1100</v>
      </c>
      <c r="C26" s="15"/>
      <c r="D26" s="305" t="s">
        <v>97</v>
      </c>
      <c r="E26" s="16"/>
      <c r="F26" s="238"/>
      <c r="G26" s="238">
        <f ca="1">SUMIF('BS(Q)'!$6:$6,'BS(Y)'!G$5,'BS(Q)'!26:26)</f>
        <v>0</v>
      </c>
      <c r="H26" s="238">
        <f ca="1">SUMIF('BS(Q)'!$6:$6,'BS(Y)'!H$5,'BS(Q)'!26:26)</f>
        <v>0</v>
      </c>
      <c r="I26" s="238">
        <f ca="1">SUMIF('BS(Q)'!$6:$6,'BS(Y)'!I$5,'BS(Q)'!26:26)</f>
        <v>0</v>
      </c>
      <c r="J26" s="238">
        <f ca="1">SUMIF('BS(Q)'!$6:$6,'BS(Y)'!J$5,'BS(Q)'!26:26)</f>
        <v>0</v>
      </c>
      <c r="K26" s="238">
        <f ca="1">SUMIF('BS(Q)'!$6:$6,'BS(Y)'!K$5,'BS(Q)'!26:26)</f>
        <v>0</v>
      </c>
      <c r="L26" s="238">
        <f ca="1">SUMIF('BS(Q)'!$6:$6,'BS(Y)'!L$5,'BS(Q)'!26:26)</f>
        <v>0</v>
      </c>
      <c r="M26" s="238">
        <f ca="1">SUMIF('BS(Q)'!$6:$6,'BS(Y)'!M$5,'BS(Q)'!26:26)</f>
        <v>0</v>
      </c>
      <c r="N26" s="238">
        <f ca="1">SUMIF('BS(Q)'!$6:$6,'BS(Y)'!N$5,'BS(Q)'!26:26)</f>
        <v>0</v>
      </c>
      <c r="O26" s="238">
        <f ca="1">SUMIF('BS(Q)'!$6:$6,'BS(Y)'!O$5,'BS(Q)'!26:26)</f>
        <v>0</v>
      </c>
      <c r="P26" s="238">
        <f ca="1">SUMIF('BS(Q)'!$6:$6,'BS(Y)'!P$5,'BS(Q)'!26:26)</f>
        <v>0</v>
      </c>
      <c r="Q26" s="238">
        <f ca="1">SUMIF('BS(Q)'!$6:$6,'BS(Y)'!Q$5,'BS(Q)'!26:26)</f>
        <v>0</v>
      </c>
      <c r="R26" s="238">
        <f ca="1">SUMIF('BS(Q)'!$6:$6,'BS(Y)'!R$5,'BS(Q)'!26:26)</f>
        <v>0</v>
      </c>
      <c r="S26" s="238">
        <f ca="1">SUMIF('BS(Q)'!$6:$6,'BS(Y)'!S$5,'BS(Q)'!26:26)</f>
        <v>0</v>
      </c>
      <c r="T26" s="238">
        <f ca="1">SUMIF('BS(Q)'!$6:$6,'BS(Y)'!T$5,'BS(Q)'!26:26)</f>
        <v>0</v>
      </c>
      <c r="U26" s="238">
        <f ca="1">SUMIF('BS(Q)'!$6:$6,'BS(Y)'!U$5,'BS(Q)'!26:26)</f>
        <v>0</v>
      </c>
      <c r="V26" s="238">
        <f ca="1">SUMIF('BS(Q)'!$6:$6,'BS(Y)'!V$5,'BS(Q)'!26:26)</f>
        <v>0</v>
      </c>
      <c r="W26" s="238">
        <f ca="1">SUMIF('BS(Q)'!$6:$6,'BS(Y)'!W$5,'BS(Q)'!26:26)</f>
        <v>0</v>
      </c>
      <c r="X26" s="238">
        <f ca="1">SUMIF('BS(Q)'!$6:$6,'BS(Y)'!X$5,'BS(Q)'!26:26)</f>
        <v>0</v>
      </c>
      <c r="Y26" s="238">
        <f ca="1">SUMIF('BS(Q)'!$6:$6,'BS(Y)'!Y$5,'BS(Q)'!26:26)</f>
        <v>0</v>
      </c>
      <c r="Z26" s="238">
        <f ca="1">SUMIF('BS(Q)'!$6:$6,'BS(Y)'!Z$5,'BS(Q)'!26:26)</f>
        <v>0</v>
      </c>
      <c r="AA26" s="238">
        <f ca="1">SUMIF('BS(Q)'!$6:$6,'BS(Y)'!AA$5,'BS(Q)'!26:26)</f>
        <v>0</v>
      </c>
      <c r="AB26" s="238">
        <f ca="1">SUMIF('BS(Q)'!$6:$6,'BS(Y)'!AB$5,'BS(Q)'!26:26)</f>
        <v>0</v>
      </c>
      <c r="AC26" s="238">
        <f ca="1">SUMIF('BS(Q)'!$6:$6,'BS(Y)'!AC$5,'BS(Q)'!26:26)</f>
        <v>0</v>
      </c>
      <c r="AD26" s="238">
        <f ca="1">SUMIF('BS(Q)'!$6:$6,'BS(Y)'!AD$5,'BS(Q)'!26:26)</f>
        <v>0</v>
      </c>
      <c r="AE26" s="238">
        <f ca="1">SUMIF('BS(Q)'!$6:$6,'BS(Y)'!AE$5,'BS(Q)'!26:26)</f>
        <v>0</v>
      </c>
      <c r="AF26" s="238">
        <f ca="1">SUMIF('BS(Q)'!$6:$6,'BS(Y)'!AF$5,'BS(Q)'!26:26)</f>
        <v>0</v>
      </c>
      <c r="AG26" s="238">
        <f ca="1">SUMIF('BS(Q)'!$6:$6,'BS(Y)'!AG$5,'BS(Q)'!26:26)</f>
        <v>0</v>
      </c>
      <c r="AH26" s="238">
        <f ca="1">SUMIF('BS(Q)'!$6:$6,'BS(Y)'!AH$5,'BS(Q)'!26:26)</f>
        <v>0</v>
      </c>
      <c r="AI26" s="238">
        <f ca="1">SUMIF('BS(Q)'!$6:$6,'BS(Y)'!AI$5,'BS(Q)'!26:26)</f>
        <v>0</v>
      </c>
      <c r="AJ26" s="238">
        <f ca="1">SUMIF('BS(Q)'!$6:$6,'BS(Y)'!AJ$5,'BS(Q)'!26:26)</f>
        <v>0</v>
      </c>
      <c r="AK26" s="238">
        <f ca="1">SUMIF('BS(Q)'!$6:$6,'BS(Y)'!AK$5,'BS(Q)'!26:26)</f>
        <v>0</v>
      </c>
      <c r="AL26" s="238">
        <f ca="1">SUMIF('BS(Q)'!$6:$6,'BS(Y)'!AL$5,'BS(Q)'!26:26)</f>
        <v>0</v>
      </c>
      <c r="AM26" s="238">
        <f ca="1">SUMIF('BS(Q)'!$6:$6,'BS(Y)'!AM$5,'BS(Q)'!26:26)</f>
        <v>0</v>
      </c>
      <c r="AN26" s="238">
        <f ca="1">SUMIF('BS(Q)'!$6:$6,'BS(Y)'!AN$5,'BS(Q)'!26:26)</f>
        <v>0</v>
      </c>
      <c r="AO26" s="238">
        <f ca="1">SUMIF('BS(Q)'!$6:$6,'BS(Y)'!AO$5,'BS(Q)'!26:26)</f>
        <v>0</v>
      </c>
    </row>
    <row r="27" spans="1:41" ht="14.1" customHeight="1">
      <c r="A27" s="15"/>
      <c r="B27" s="15" t="s">
        <v>1045</v>
      </c>
      <c r="C27" s="15"/>
      <c r="D27" s="305" t="s">
        <v>97</v>
      </c>
      <c r="E27" s="16"/>
      <c r="F27" s="238"/>
      <c r="G27" s="238">
        <f ca="1">SUMIF('BS(Q)'!$6:$6,'BS(Y)'!G$5,'BS(Q)'!27:27)</f>
        <v>0</v>
      </c>
      <c r="H27" s="238">
        <f ca="1">SUMIF('BS(Q)'!$6:$6,'BS(Y)'!H$5,'BS(Q)'!27:27)</f>
        <v>0</v>
      </c>
      <c r="I27" s="238">
        <f ca="1">SUMIF('BS(Q)'!$6:$6,'BS(Y)'!I$5,'BS(Q)'!27:27)</f>
        <v>0</v>
      </c>
      <c r="J27" s="238">
        <f ca="1">SUMIF('BS(Q)'!$6:$6,'BS(Y)'!J$5,'BS(Q)'!27:27)</f>
        <v>0</v>
      </c>
      <c r="K27" s="238">
        <f ca="1">SUMIF('BS(Q)'!$6:$6,'BS(Y)'!K$5,'BS(Q)'!27:27)</f>
        <v>0</v>
      </c>
      <c r="L27" s="238">
        <f ca="1">SUMIF('BS(Q)'!$6:$6,'BS(Y)'!L$5,'BS(Q)'!27:27)</f>
        <v>0</v>
      </c>
      <c r="M27" s="238">
        <f ca="1">SUMIF('BS(Q)'!$6:$6,'BS(Y)'!M$5,'BS(Q)'!27:27)</f>
        <v>0</v>
      </c>
      <c r="N27" s="238">
        <f ca="1">SUMIF('BS(Q)'!$6:$6,'BS(Y)'!N$5,'BS(Q)'!27:27)</f>
        <v>0</v>
      </c>
      <c r="O27" s="238">
        <f ca="1">SUMIF('BS(Q)'!$6:$6,'BS(Y)'!O$5,'BS(Q)'!27:27)</f>
        <v>0</v>
      </c>
      <c r="P27" s="238">
        <f ca="1">SUMIF('BS(Q)'!$6:$6,'BS(Y)'!P$5,'BS(Q)'!27:27)</f>
        <v>0</v>
      </c>
      <c r="Q27" s="238">
        <f ca="1">SUMIF('BS(Q)'!$6:$6,'BS(Y)'!Q$5,'BS(Q)'!27:27)</f>
        <v>0</v>
      </c>
      <c r="R27" s="238">
        <f ca="1">SUMIF('BS(Q)'!$6:$6,'BS(Y)'!R$5,'BS(Q)'!27:27)</f>
        <v>0</v>
      </c>
      <c r="S27" s="238">
        <f ca="1">SUMIF('BS(Q)'!$6:$6,'BS(Y)'!S$5,'BS(Q)'!27:27)</f>
        <v>0</v>
      </c>
      <c r="T27" s="238">
        <f ca="1">SUMIF('BS(Q)'!$6:$6,'BS(Y)'!T$5,'BS(Q)'!27:27)</f>
        <v>0</v>
      </c>
      <c r="U27" s="238">
        <f ca="1">SUMIF('BS(Q)'!$6:$6,'BS(Y)'!U$5,'BS(Q)'!27:27)</f>
        <v>0</v>
      </c>
      <c r="V27" s="238">
        <f ca="1">SUMIF('BS(Q)'!$6:$6,'BS(Y)'!V$5,'BS(Q)'!27:27)</f>
        <v>0</v>
      </c>
      <c r="W27" s="238">
        <f ca="1">SUMIF('BS(Q)'!$6:$6,'BS(Y)'!W$5,'BS(Q)'!27:27)</f>
        <v>0</v>
      </c>
      <c r="X27" s="238">
        <f ca="1">SUMIF('BS(Q)'!$6:$6,'BS(Y)'!X$5,'BS(Q)'!27:27)</f>
        <v>0</v>
      </c>
      <c r="Y27" s="238">
        <f ca="1">SUMIF('BS(Q)'!$6:$6,'BS(Y)'!Y$5,'BS(Q)'!27:27)</f>
        <v>0</v>
      </c>
      <c r="Z27" s="238">
        <f ca="1">SUMIF('BS(Q)'!$6:$6,'BS(Y)'!Z$5,'BS(Q)'!27:27)</f>
        <v>0</v>
      </c>
      <c r="AA27" s="238">
        <f ca="1">SUMIF('BS(Q)'!$6:$6,'BS(Y)'!AA$5,'BS(Q)'!27:27)</f>
        <v>0</v>
      </c>
      <c r="AB27" s="238">
        <f ca="1">SUMIF('BS(Q)'!$6:$6,'BS(Y)'!AB$5,'BS(Q)'!27:27)</f>
        <v>0</v>
      </c>
      <c r="AC27" s="238">
        <f ca="1">SUMIF('BS(Q)'!$6:$6,'BS(Y)'!AC$5,'BS(Q)'!27:27)</f>
        <v>0</v>
      </c>
      <c r="AD27" s="238">
        <f ca="1">SUMIF('BS(Q)'!$6:$6,'BS(Y)'!AD$5,'BS(Q)'!27:27)</f>
        <v>0</v>
      </c>
      <c r="AE27" s="238">
        <f ca="1">SUMIF('BS(Q)'!$6:$6,'BS(Y)'!AE$5,'BS(Q)'!27:27)</f>
        <v>0</v>
      </c>
      <c r="AF27" s="238">
        <f ca="1">SUMIF('BS(Q)'!$6:$6,'BS(Y)'!AF$5,'BS(Q)'!27:27)</f>
        <v>0</v>
      </c>
      <c r="AG27" s="238">
        <f ca="1">SUMIF('BS(Q)'!$6:$6,'BS(Y)'!AG$5,'BS(Q)'!27:27)</f>
        <v>0</v>
      </c>
      <c r="AH27" s="238">
        <f ca="1">SUMIF('BS(Q)'!$6:$6,'BS(Y)'!AH$5,'BS(Q)'!27:27)</f>
        <v>0</v>
      </c>
      <c r="AI27" s="238">
        <f ca="1">SUMIF('BS(Q)'!$6:$6,'BS(Y)'!AI$5,'BS(Q)'!27:27)</f>
        <v>0</v>
      </c>
      <c r="AJ27" s="238">
        <f ca="1">SUMIF('BS(Q)'!$6:$6,'BS(Y)'!AJ$5,'BS(Q)'!27:27)</f>
        <v>0</v>
      </c>
      <c r="AK27" s="238">
        <f ca="1">SUMIF('BS(Q)'!$6:$6,'BS(Y)'!AK$5,'BS(Q)'!27:27)</f>
        <v>0</v>
      </c>
      <c r="AL27" s="238">
        <f ca="1">SUMIF('BS(Q)'!$6:$6,'BS(Y)'!AL$5,'BS(Q)'!27:27)</f>
        <v>0</v>
      </c>
      <c r="AM27" s="238">
        <f ca="1">SUMIF('BS(Q)'!$6:$6,'BS(Y)'!AM$5,'BS(Q)'!27:27)</f>
        <v>0</v>
      </c>
      <c r="AN27" s="238">
        <f ca="1">SUMIF('BS(Q)'!$6:$6,'BS(Y)'!AN$5,'BS(Q)'!27:27)</f>
        <v>0</v>
      </c>
      <c r="AO27" s="238">
        <f ca="1">SUMIF('BS(Q)'!$6:$6,'BS(Y)'!AO$5,'BS(Q)'!27:27)</f>
        <v>0</v>
      </c>
    </row>
    <row r="28" spans="1:41" ht="14.1" customHeight="1">
      <c r="A28" s="15"/>
      <c r="B28" s="15" t="s">
        <v>861</v>
      </c>
      <c r="C28" s="15"/>
      <c r="D28" s="305" t="s">
        <v>97</v>
      </c>
      <c r="E28" s="16"/>
      <c r="F28" s="238"/>
      <c r="G28" s="238">
        <f ca="1">SUMIF('BS(Q)'!$6:$6,'BS(Y)'!G$5,'BS(Q)'!28:28)</f>
        <v>0</v>
      </c>
      <c r="H28" s="238">
        <f ca="1">SUMIF('BS(Q)'!$6:$6,'BS(Y)'!H$5,'BS(Q)'!28:28)</f>
        <v>0</v>
      </c>
      <c r="I28" s="238">
        <f ca="1">SUMIF('BS(Q)'!$6:$6,'BS(Y)'!I$5,'BS(Q)'!28:28)</f>
        <v>0</v>
      </c>
      <c r="J28" s="238">
        <f ca="1">SUMIF('BS(Q)'!$6:$6,'BS(Y)'!J$5,'BS(Q)'!28:28)</f>
        <v>0</v>
      </c>
      <c r="K28" s="238">
        <f ca="1">SUMIF('BS(Q)'!$6:$6,'BS(Y)'!K$5,'BS(Q)'!28:28)</f>
        <v>0</v>
      </c>
      <c r="L28" s="238">
        <f ca="1">SUMIF('BS(Q)'!$6:$6,'BS(Y)'!L$5,'BS(Q)'!28:28)</f>
        <v>0</v>
      </c>
      <c r="M28" s="238">
        <f ca="1">SUMIF('BS(Q)'!$6:$6,'BS(Y)'!M$5,'BS(Q)'!28:28)</f>
        <v>0</v>
      </c>
      <c r="N28" s="238">
        <f ca="1">SUMIF('BS(Q)'!$6:$6,'BS(Y)'!N$5,'BS(Q)'!28:28)</f>
        <v>0</v>
      </c>
      <c r="O28" s="238">
        <f ca="1">SUMIF('BS(Q)'!$6:$6,'BS(Y)'!O$5,'BS(Q)'!28:28)</f>
        <v>0</v>
      </c>
      <c r="P28" s="238">
        <f ca="1">SUMIF('BS(Q)'!$6:$6,'BS(Y)'!P$5,'BS(Q)'!28:28)</f>
        <v>0</v>
      </c>
      <c r="Q28" s="238">
        <f ca="1">SUMIF('BS(Q)'!$6:$6,'BS(Y)'!Q$5,'BS(Q)'!28:28)</f>
        <v>0</v>
      </c>
      <c r="R28" s="238">
        <f ca="1">SUMIF('BS(Q)'!$6:$6,'BS(Y)'!R$5,'BS(Q)'!28:28)</f>
        <v>0</v>
      </c>
      <c r="S28" s="238">
        <f ca="1">SUMIF('BS(Q)'!$6:$6,'BS(Y)'!S$5,'BS(Q)'!28:28)</f>
        <v>0</v>
      </c>
      <c r="T28" s="238">
        <f ca="1">SUMIF('BS(Q)'!$6:$6,'BS(Y)'!T$5,'BS(Q)'!28:28)</f>
        <v>0</v>
      </c>
      <c r="U28" s="238">
        <f ca="1">SUMIF('BS(Q)'!$6:$6,'BS(Y)'!U$5,'BS(Q)'!28:28)</f>
        <v>0</v>
      </c>
      <c r="V28" s="238">
        <f ca="1">SUMIF('BS(Q)'!$6:$6,'BS(Y)'!V$5,'BS(Q)'!28:28)</f>
        <v>0</v>
      </c>
      <c r="W28" s="238">
        <f ca="1">SUMIF('BS(Q)'!$6:$6,'BS(Y)'!W$5,'BS(Q)'!28:28)</f>
        <v>0</v>
      </c>
      <c r="X28" s="238">
        <f ca="1">SUMIF('BS(Q)'!$6:$6,'BS(Y)'!X$5,'BS(Q)'!28:28)</f>
        <v>0</v>
      </c>
      <c r="Y28" s="238">
        <f ca="1">SUMIF('BS(Q)'!$6:$6,'BS(Y)'!Y$5,'BS(Q)'!28:28)</f>
        <v>0</v>
      </c>
      <c r="Z28" s="238">
        <f ca="1">SUMIF('BS(Q)'!$6:$6,'BS(Y)'!Z$5,'BS(Q)'!28:28)</f>
        <v>0</v>
      </c>
      <c r="AA28" s="238">
        <f ca="1">SUMIF('BS(Q)'!$6:$6,'BS(Y)'!AA$5,'BS(Q)'!28:28)</f>
        <v>0</v>
      </c>
      <c r="AB28" s="238">
        <f ca="1">SUMIF('BS(Q)'!$6:$6,'BS(Y)'!AB$5,'BS(Q)'!28:28)</f>
        <v>0</v>
      </c>
      <c r="AC28" s="238">
        <f ca="1">SUMIF('BS(Q)'!$6:$6,'BS(Y)'!AC$5,'BS(Q)'!28:28)</f>
        <v>0</v>
      </c>
      <c r="AD28" s="238">
        <f ca="1">SUMIF('BS(Q)'!$6:$6,'BS(Y)'!AD$5,'BS(Q)'!28:28)</f>
        <v>0</v>
      </c>
      <c r="AE28" s="238">
        <f ca="1">SUMIF('BS(Q)'!$6:$6,'BS(Y)'!AE$5,'BS(Q)'!28:28)</f>
        <v>0</v>
      </c>
      <c r="AF28" s="238">
        <f ca="1">SUMIF('BS(Q)'!$6:$6,'BS(Y)'!AF$5,'BS(Q)'!28:28)</f>
        <v>0</v>
      </c>
      <c r="AG28" s="238">
        <f ca="1">SUMIF('BS(Q)'!$6:$6,'BS(Y)'!AG$5,'BS(Q)'!28:28)</f>
        <v>0</v>
      </c>
      <c r="AH28" s="238">
        <f ca="1">SUMIF('BS(Q)'!$6:$6,'BS(Y)'!AH$5,'BS(Q)'!28:28)</f>
        <v>0</v>
      </c>
      <c r="AI28" s="238">
        <f ca="1">SUMIF('BS(Q)'!$6:$6,'BS(Y)'!AI$5,'BS(Q)'!28:28)</f>
        <v>0</v>
      </c>
      <c r="AJ28" s="238">
        <f ca="1">SUMIF('BS(Q)'!$6:$6,'BS(Y)'!AJ$5,'BS(Q)'!28:28)</f>
        <v>0</v>
      </c>
      <c r="AK28" s="238">
        <f ca="1">SUMIF('BS(Q)'!$6:$6,'BS(Y)'!AK$5,'BS(Q)'!28:28)</f>
        <v>0</v>
      </c>
      <c r="AL28" s="238">
        <f ca="1">SUMIF('BS(Q)'!$6:$6,'BS(Y)'!AL$5,'BS(Q)'!28:28)</f>
        <v>0</v>
      </c>
      <c r="AM28" s="238">
        <f ca="1">SUMIF('BS(Q)'!$6:$6,'BS(Y)'!AM$5,'BS(Q)'!28:28)</f>
        <v>0</v>
      </c>
      <c r="AN28" s="238">
        <f ca="1">SUMIF('BS(Q)'!$6:$6,'BS(Y)'!AN$5,'BS(Q)'!28:28)</f>
        <v>0</v>
      </c>
      <c r="AO28" s="238">
        <f ca="1">SUMIF('BS(Q)'!$6:$6,'BS(Y)'!AO$5,'BS(Q)'!28:28)</f>
        <v>0</v>
      </c>
    </row>
    <row r="29" spans="1:41" ht="14.1" customHeight="1">
      <c r="A29" s="15"/>
      <c r="B29" s="15" t="s">
        <v>373</v>
      </c>
      <c r="C29" s="15"/>
      <c r="D29" s="305" t="s">
        <v>97</v>
      </c>
      <c r="E29" s="16"/>
      <c r="F29" s="238"/>
      <c r="G29" s="238">
        <f ca="1">SUMIF('BS(Q)'!$6:$6,'BS(Y)'!G$5,'BS(Q)'!29:29)</f>
        <v>0</v>
      </c>
      <c r="H29" s="238">
        <f ca="1">SUMIF('BS(Q)'!$6:$6,'BS(Y)'!H$5,'BS(Q)'!29:29)</f>
        <v>0</v>
      </c>
      <c r="I29" s="238">
        <f ca="1">SUMIF('BS(Q)'!$6:$6,'BS(Y)'!I$5,'BS(Q)'!29:29)</f>
        <v>25</v>
      </c>
      <c r="J29" s="238">
        <f ca="1">SUMIF('BS(Q)'!$6:$6,'BS(Y)'!J$5,'BS(Q)'!29:29)</f>
        <v>125</v>
      </c>
      <c r="K29" s="238">
        <f ca="1">SUMIF('BS(Q)'!$6:$6,'BS(Y)'!K$5,'BS(Q)'!29:29)</f>
        <v>225</v>
      </c>
      <c r="L29" s="238">
        <f ca="1">SUMIF('BS(Q)'!$6:$6,'BS(Y)'!L$5,'BS(Q)'!29:29)</f>
        <v>325</v>
      </c>
      <c r="M29" s="238">
        <f ca="1">SUMIF('BS(Q)'!$6:$6,'BS(Y)'!M$5,'BS(Q)'!29:29)</f>
        <v>425</v>
      </c>
      <c r="N29" s="238">
        <f ca="1">SUMIF('BS(Q)'!$6:$6,'BS(Y)'!N$5,'BS(Q)'!29:29)</f>
        <v>525</v>
      </c>
      <c r="O29" s="238">
        <f ca="1">SUMIF('BS(Q)'!$6:$6,'BS(Y)'!O$5,'BS(Q)'!29:29)</f>
        <v>625</v>
      </c>
      <c r="P29" s="238">
        <f ca="1">SUMIF('BS(Q)'!$6:$6,'BS(Y)'!P$5,'BS(Q)'!29:29)</f>
        <v>725</v>
      </c>
      <c r="Q29" s="238">
        <f ca="1">SUMIF('BS(Q)'!$6:$6,'BS(Y)'!Q$5,'BS(Q)'!29:29)</f>
        <v>825</v>
      </c>
      <c r="R29" s="238">
        <f ca="1">SUMIF('BS(Q)'!$6:$6,'BS(Y)'!R$5,'BS(Q)'!29:29)</f>
        <v>925</v>
      </c>
      <c r="S29" s="238">
        <f ca="1">SUMIF('BS(Q)'!$6:$6,'BS(Y)'!S$5,'BS(Q)'!29:29)</f>
        <v>1025</v>
      </c>
      <c r="T29" s="238">
        <f ca="1">SUMIF('BS(Q)'!$6:$6,'BS(Y)'!T$5,'BS(Q)'!29:29)</f>
        <v>1125</v>
      </c>
      <c r="U29" s="238">
        <f ca="1">SUMIF('BS(Q)'!$6:$6,'BS(Y)'!U$5,'BS(Q)'!29:29)</f>
        <v>1225</v>
      </c>
      <c r="V29" s="238">
        <f ca="1">SUMIF('BS(Q)'!$6:$6,'BS(Y)'!V$5,'BS(Q)'!29:29)</f>
        <v>1325</v>
      </c>
      <c r="W29" s="238">
        <f ca="1">SUMIF('BS(Q)'!$6:$6,'BS(Y)'!W$5,'BS(Q)'!29:29)</f>
        <v>1425</v>
      </c>
      <c r="X29" s="238">
        <f ca="1">SUMIF('BS(Q)'!$6:$6,'BS(Y)'!X$5,'BS(Q)'!29:29)</f>
        <v>1525</v>
      </c>
      <c r="Y29" s="238">
        <f ca="1">SUMIF('BS(Q)'!$6:$6,'BS(Y)'!Y$5,'BS(Q)'!29:29)</f>
        <v>1625</v>
      </c>
      <c r="Z29" s="238">
        <f ca="1">SUMIF('BS(Q)'!$6:$6,'BS(Y)'!Z$5,'BS(Q)'!29:29)</f>
        <v>1725</v>
      </c>
      <c r="AA29" s="238">
        <f ca="1">SUMIF('BS(Q)'!$6:$6,'BS(Y)'!AA$5,'BS(Q)'!29:29)</f>
        <v>1825</v>
      </c>
      <c r="AB29" s="238">
        <f ca="1">SUMIF('BS(Q)'!$6:$6,'BS(Y)'!AB$5,'BS(Q)'!29:29)</f>
        <v>1925</v>
      </c>
      <c r="AC29" s="238">
        <f ca="1">SUMIF('BS(Q)'!$6:$6,'BS(Y)'!AC$5,'BS(Q)'!29:29)</f>
        <v>0</v>
      </c>
      <c r="AD29" s="238">
        <f ca="1">SUMIF('BS(Q)'!$6:$6,'BS(Y)'!AD$5,'BS(Q)'!29:29)</f>
        <v>0</v>
      </c>
      <c r="AE29" s="238">
        <f ca="1">SUMIF('BS(Q)'!$6:$6,'BS(Y)'!AE$5,'BS(Q)'!29:29)</f>
        <v>0</v>
      </c>
      <c r="AF29" s="238">
        <f ca="1">SUMIF('BS(Q)'!$6:$6,'BS(Y)'!AF$5,'BS(Q)'!29:29)</f>
        <v>0</v>
      </c>
      <c r="AG29" s="238">
        <f ca="1">SUMIF('BS(Q)'!$6:$6,'BS(Y)'!AG$5,'BS(Q)'!29:29)</f>
        <v>0</v>
      </c>
      <c r="AH29" s="238">
        <f ca="1">SUMIF('BS(Q)'!$6:$6,'BS(Y)'!AH$5,'BS(Q)'!29:29)</f>
        <v>0</v>
      </c>
      <c r="AI29" s="238">
        <f ca="1">SUMIF('BS(Q)'!$6:$6,'BS(Y)'!AI$5,'BS(Q)'!29:29)</f>
        <v>0</v>
      </c>
      <c r="AJ29" s="238">
        <f ca="1">SUMIF('BS(Q)'!$6:$6,'BS(Y)'!AJ$5,'BS(Q)'!29:29)</f>
        <v>0</v>
      </c>
      <c r="AK29" s="238">
        <f ca="1">SUMIF('BS(Q)'!$6:$6,'BS(Y)'!AK$5,'BS(Q)'!29:29)</f>
        <v>0</v>
      </c>
      <c r="AL29" s="238">
        <f ca="1">SUMIF('BS(Q)'!$6:$6,'BS(Y)'!AL$5,'BS(Q)'!29:29)</f>
        <v>0</v>
      </c>
      <c r="AM29" s="238">
        <f ca="1">SUMIF('BS(Q)'!$6:$6,'BS(Y)'!AM$5,'BS(Q)'!29:29)</f>
        <v>0</v>
      </c>
      <c r="AN29" s="238">
        <f ca="1">SUMIF('BS(Q)'!$6:$6,'BS(Y)'!AN$5,'BS(Q)'!29:29)</f>
        <v>0</v>
      </c>
      <c r="AO29" s="238">
        <f ca="1">SUMIF('BS(Q)'!$6:$6,'BS(Y)'!AO$5,'BS(Q)'!29:29)</f>
        <v>0</v>
      </c>
    </row>
    <row r="30" spans="1:41" s="219" customFormat="1" ht="14.1" customHeight="1">
      <c r="A30" s="34"/>
      <c r="B30" s="207" t="s">
        <v>298</v>
      </c>
      <c r="C30" s="207"/>
      <c r="D30" s="296" t="s">
        <v>97</v>
      </c>
      <c r="E30" s="222"/>
      <c r="F30" s="265"/>
      <c r="G30" s="265">
        <f t="shared" ref="G30:AO30" ca="1" si="28">SUM(G21:G29)</f>
        <v>0</v>
      </c>
      <c r="H30" s="265">
        <f t="shared" ca="1" si="28"/>
        <v>53960.680689111934</v>
      </c>
      <c r="I30" s="265">
        <f t="shared" ca="1" si="28"/>
        <v>135025</v>
      </c>
      <c r="J30" s="265">
        <f t="shared" ca="1" si="28"/>
        <v>128332.1356677931</v>
      </c>
      <c r="K30" s="265">
        <f t="shared" ca="1" si="28"/>
        <v>121211.18434457906</v>
      </c>
      <c r="L30" s="265">
        <f t="shared" ca="1" si="28"/>
        <v>113787.01188813498</v>
      </c>
      <c r="M30" s="265">
        <f t="shared" ca="1" si="28"/>
        <v>105961.1217524449</v>
      </c>
      <c r="N30" s="265">
        <f t="shared" ca="1" si="28"/>
        <v>97916.412899986055</v>
      </c>
      <c r="O30" s="265">
        <f t="shared" ca="1" si="28"/>
        <v>89678.46817180689</v>
      </c>
      <c r="P30" s="265">
        <f t="shared" ca="1" si="28"/>
        <v>81591.196063220079</v>
      </c>
      <c r="Q30" s="265">
        <f t="shared" ca="1" si="28"/>
        <v>73321.339167446975</v>
      </c>
      <c r="R30" s="265">
        <f t="shared" ca="1" si="28"/>
        <v>65051.352813834019</v>
      </c>
      <c r="S30" s="265">
        <f t="shared" ca="1" si="28"/>
        <v>56781.234800314371</v>
      </c>
      <c r="T30" s="265">
        <f t="shared" ca="1" si="28"/>
        <v>48510.982886586178</v>
      </c>
      <c r="U30" s="265">
        <f t="shared" ca="1" si="28"/>
        <v>40240.594793434997</v>
      </c>
      <c r="V30" s="265">
        <f t="shared" ca="1" si="28"/>
        <v>31970.068202043938</v>
      </c>
      <c r="W30" s="265">
        <f t="shared" ca="1" si="28"/>
        <v>23699.400753291353</v>
      </c>
      <c r="X30" s="265">
        <f t="shared" ca="1" si="28"/>
        <v>15428.59004703581</v>
      </c>
      <c r="Y30" s="265">
        <f t="shared" ca="1" si="28"/>
        <v>7157.633641388129</v>
      </c>
      <c r="Z30" s="265">
        <f t="shared" ca="1" si="28"/>
        <v>3103.3564152515137</v>
      </c>
      <c r="AA30" s="265">
        <f t="shared" ca="1" si="28"/>
        <v>3190.2668370982528</v>
      </c>
      <c r="AB30" s="265">
        <f t="shared" ca="1" si="28"/>
        <v>3299.5601959393998</v>
      </c>
      <c r="AC30" s="265">
        <f t="shared" ca="1" si="28"/>
        <v>1.4551915228366852E-11</v>
      </c>
      <c r="AD30" s="265">
        <f t="shared" ca="1" si="28"/>
        <v>0</v>
      </c>
      <c r="AE30" s="265">
        <f t="shared" ca="1" si="28"/>
        <v>0</v>
      </c>
      <c r="AF30" s="265">
        <f t="shared" ca="1" si="28"/>
        <v>0</v>
      </c>
      <c r="AG30" s="265">
        <f t="shared" ca="1" si="28"/>
        <v>0</v>
      </c>
      <c r="AH30" s="265">
        <f t="shared" ca="1" si="28"/>
        <v>0</v>
      </c>
      <c r="AI30" s="265">
        <f t="shared" ca="1" si="28"/>
        <v>0</v>
      </c>
      <c r="AJ30" s="265">
        <f t="shared" ca="1" si="28"/>
        <v>0</v>
      </c>
      <c r="AK30" s="265">
        <f t="shared" ca="1" si="28"/>
        <v>0</v>
      </c>
      <c r="AL30" s="265">
        <f t="shared" ca="1" si="28"/>
        <v>0</v>
      </c>
      <c r="AM30" s="265">
        <f t="shared" ca="1" si="28"/>
        <v>0</v>
      </c>
      <c r="AN30" s="265">
        <f t="shared" ca="1" si="28"/>
        <v>0</v>
      </c>
      <c r="AO30" s="265">
        <f t="shared" ca="1" si="28"/>
        <v>0</v>
      </c>
    </row>
    <row r="31" spans="1:41" ht="14.1" customHeight="1">
      <c r="A31" s="15"/>
      <c r="B31" s="15"/>
      <c r="C31" s="15"/>
      <c r="D31" s="8"/>
      <c r="E31" s="16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</row>
    <row r="32" spans="1:41" s="219" customFormat="1" ht="14.1" customHeight="1">
      <c r="A32" s="34"/>
      <c r="B32" s="34" t="s">
        <v>374</v>
      </c>
      <c r="C32" s="34"/>
      <c r="D32" s="8" t="s">
        <v>97</v>
      </c>
      <c r="E32" s="214"/>
      <c r="F32" s="261"/>
      <c r="G32" s="238">
        <f ca="1">SUMIF('BS(Q)'!$6:$6,'BS(Y)'!G$5,'BS(Q)'!32:32)</f>
        <v>0</v>
      </c>
      <c r="H32" s="238">
        <f ca="1">SUMIF('BS(Q)'!$6:$6,'BS(Y)'!H$5,'BS(Q)'!32:32)</f>
        <v>15000</v>
      </c>
      <c r="I32" s="238">
        <f ca="1">SUMIF('BS(Q)'!$6:$6,'BS(Y)'!I$5,'BS(Q)'!32:32)</f>
        <v>15000</v>
      </c>
      <c r="J32" s="238">
        <f ca="1">SUMIF('BS(Q)'!$6:$6,'BS(Y)'!J$5,'BS(Q)'!32:32)</f>
        <v>15000</v>
      </c>
      <c r="K32" s="238">
        <f ca="1">SUMIF('BS(Q)'!$6:$6,'BS(Y)'!K$5,'BS(Q)'!32:32)</f>
        <v>15000</v>
      </c>
      <c r="L32" s="238">
        <f ca="1">SUMIF('BS(Q)'!$6:$6,'BS(Y)'!L$5,'BS(Q)'!32:32)</f>
        <v>15000</v>
      </c>
      <c r="M32" s="238">
        <f ca="1">SUMIF('BS(Q)'!$6:$6,'BS(Y)'!M$5,'BS(Q)'!32:32)</f>
        <v>15000</v>
      </c>
      <c r="N32" s="238">
        <f ca="1">SUMIF('BS(Q)'!$6:$6,'BS(Y)'!N$5,'BS(Q)'!32:32)</f>
        <v>15000</v>
      </c>
      <c r="O32" s="238">
        <f ca="1">SUMIF('BS(Q)'!$6:$6,'BS(Y)'!O$5,'BS(Q)'!32:32)</f>
        <v>15000</v>
      </c>
      <c r="P32" s="238">
        <f ca="1">SUMIF('BS(Q)'!$6:$6,'BS(Y)'!P$5,'BS(Q)'!32:32)</f>
        <v>15000</v>
      </c>
      <c r="Q32" s="238">
        <f ca="1">SUMIF('BS(Q)'!$6:$6,'BS(Y)'!Q$5,'BS(Q)'!32:32)</f>
        <v>15000</v>
      </c>
      <c r="R32" s="238">
        <f ca="1">SUMIF('BS(Q)'!$6:$6,'BS(Y)'!R$5,'BS(Q)'!32:32)</f>
        <v>15000</v>
      </c>
      <c r="S32" s="238">
        <f ca="1">SUMIF('BS(Q)'!$6:$6,'BS(Y)'!S$5,'BS(Q)'!32:32)</f>
        <v>15000</v>
      </c>
      <c r="T32" s="238">
        <f ca="1">SUMIF('BS(Q)'!$6:$6,'BS(Y)'!T$5,'BS(Q)'!32:32)</f>
        <v>15000</v>
      </c>
      <c r="U32" s="238">
        <f ca="1">SUMIF('BS(Q)'!$6:$6,'BS(Y)'!U$5,'BS(Q)'!32:32)</f>
        <v>15000</v>
      </c>
      <c r="V32" s="238">
        <f ca="1">SUMIF('BS(Q)'!$6:$6,'BS(Y)'!V$5,'BS(Q)'!32:32)</f>
        <v>15000</v>
      </c>
      <c r="W32" s="238">
        <f ca="1">SUMIF('BS(Q)'!$6:$6,'BS(Y)'!W$5,'BS(Q)'!32:32)</f>
        <v>15000</v>
      </c>
      <c r="X32" s="238">
        <f ca="1">SUMIF('BS(Q)'!$6:$6,'BS(Y)'!X$5,'BS(Q)'!32:32)</f>
        <v>15000</v>
      </c>
      <c r="Y32" s="238">
        <f ca="1">SUMIF('BS(Q)'!$6:$6,'BS(Y)'!Y$5,'BS(Q)'!32:32)</f>
        <v>15000</v>
      </c>
      <c r="Z32" s="238">
        <f ca="1">SUMIF('BS(Q)'!$6:$6,'BS(Y)'!Z$5,'BS(Q)'!32:32)</f>
        <v>15000</v>
      </c>
      <c r="AA32" s="238">
        <f ca="1">SUMIF('BS(Q)'!$6:$6,'BS(Y)'!AA$5,'BS(Q)'!32:32)</f>
        <v>15000</v>
      </c>
      <c r="AB32" s="238">
        <f ca="1">SUMIF('BS(Q)'!$6:$6,'BS(Y)'!AB$5,'BS(Q)'!32:32)</f>
        <v>15000</v>
      </c>
      <c r="AC32" s="238">
        <f ca="1">SUMIF('BS(Q)'!$6:$6,'BS(Y)'!AC$5,'BS(Q)'!32:32)</f>
        <v>15000</v>
      </c>
      <c r="AD32" s="238">
        <f ca="1">SUMIF('BS(Q)'!$6:$6,'BS(Y)'!AD$5,'BS(Q)'!32:32)</f>
        <v>0</v>
      </c>
      <c r="AE32" s="238">
        <f ca="1">SUMIF('BS(Q)'!$6:$6,'BS(Y)'!AE$5,'BS(Q)'!32:32)</f>
        <v>0</v>
      </c>
      <c r="AF32" s="238">
        <f ca="1">SUMIF('BS(Q)'!$6:$6,'BS(Y)'!AF$5,'BS(Q)'!32:32)</f>
        <v>0</v>
      </c>
      <c r="AG32" s="238">
        <f ca="1">SUMIF('BS(Q)'!$6:$6,'BS(Y)'!AG$5,'BS(Q)'!32:32)</f>
        <v>0</v>
      </c>
      <c r="AH32" s="238">
        <f ca="1">SUMIF('BS(Q)'!$6:$6,'BS(Y)'!AH$5,'BS(Q)'!32:32)</f>
        <v>0</v>
      </c>
      <c r="AI32" s="238">
        <f ca="1">SUMIF('BS(Q)'!$6:$6,'BS(Y)'!AI$5,'BS(Q)'!32:32)</f>
        <v>0</v>
      </c>
      <c r="AJ32" s="238">
        <f ca="1">SUMIF('BS(Q)'!$6:$6,'BS(Y)'!AJ$5,'BS(Q)'!32:32)</f>
        <v>0</v>
      </c>
      <c r="AK32" s="238">
        <f ca="1">SUMIF('BS(Q)'!$6:$6,'BS(Y)'!AK$5,'BS(Q)'!32:32)</f>
        <v>0</v>
      </c>
      <c r="AL32" s="238">
        <f ca="1">SUMIF('BS(Q)'!$6:$6,'BS(Y)'!AL$5,'BS(Q)'!32:32)</f>
        <v>0</v>
      </c>
      <c r="AM32" s="238">
        <f ca="1">SUMIF('BS(Q)'!$6:$6,'BS(Y)'!AM$5,'BS(Q)'!32:32)</f>
        <v>0</v>
      </c>
      <c r="AN32" s="238">
        <f ca="1">SUMIF('BS(Q)'!$6:$6,'BS(Y)'!AN$5,'BS(Q)'!32:32)</f>
        <v>0</v>
      </c>
      <c r="AO32" s="238">
        <f ca="1">SUMIF('BS(Q)'!$6:$6,'BS(Y)'!AO$5,'BS(Q)'!32:32)</f>
        <v>0</v>
      </c>
    </row>
    <row r="33" spans="1:41" s="219" customFormat="1" ht="14.1" customHeight="1">
      <c r="A33" s="34"/>
      <c r="B33" s="34" t="s">
        <v>375</v>
      </c>
      <c r="C33" s="34"/>
      <c r="D33" s="8" t="s">
        <v>97</v>
      </c>
      <c r="E33" s="214"/>
      <c r="F33" s="261"/>
      <c r="G33" s="238">
        <f ca="1">SUMIF('BS(Q)'!$6:$6,'BS(Y)'!G$5,'BS(Q)'!33:33)</f>
        <v>0</v>
      </c>
      <c r="H33" s="238">
        <f ca="1">SUMIF('BS(Q)'!$6:$6,'BS(Y)'!H$5,'BS(Q)'!33:33)</f>
        <v>-140</v>
      </c>
      <c r="I33" s="238">
        <f ca="1">SUMIF('BS(Q)'!$6:$6,'BS(Y)'!I$5,'BS(Q)'!33:33)</f>
        <v>-228.17633148457685</v>
      </c>
      <c r="J33" s="238">
        <f ca="1">SUMIF('BS(Q)'!$6:$6,'BS(Y)'!J$5,'BS(Q)'!33:33)</f>
        <v>1108.7289243403854</v>
      </c>
      <c r="K33" s="238">
        <f ca="1">SUMIF('BS(Q)'!$6:$6,'BS(Y)'!K$5,'BS(Q)'!33:33)</f>
        <v>2712.8519592850612</v>
      </c>
      <c r="L33" s="238">
        <f ca="1">SUMIF('BS(Q)'!$6:$6,'BS(Y)'!L$5,'BS(Q)'!33:33)</f>
        <v>3582.2224650892704</v>
      </c>
      <c r="M33" s="238">
        <f ca="1">SUMIF('BS(Q)'!$6:$6,'BS(Y)'!M$5,'BS(Q)'!33:33)</f>
        <v>3956.3642372808145</v>
      </c>
      <c r="N33" s="238">
        <f ca="1">SUMIF('BS(Q)'!$6:$6,'BS(Y)'!N$5,'BS(Q)'!33:33)</f>
        <v>4722.932118231106</v>
      </c>
      <c r="O33" s="238">
        <f ca="1">SUMIF('BS(Q)'!$6:$6,'BS(Y)'!O$5,'BS(Q)'!33:33)</f>
        <v>5699.7664999434337</v>
      </c>
      <c r="P33" s="238">
        <f ca="1">SUMIF('BS(Q)'!$6:$6,'BS(Y)'!P$5,'BS(Q)'!33:33)</f>
        <v>6535.9832272965696</v>
      </c>
      <c r="Q33" s="238">
        <f ca="1">SUMIF('BS(Q)'!$6:$6,'BS(Y)'!Q$5,'BS(Q)'!33:33)</f>
        <v>7403.5030631891932</v>
      </c>
      <c r="R33" s="238">
        <f ca="1">SUMIF('BS(Q)'!$6:$6,'BS(Y)'!R$5,'BS(Q)'!33:33)</f>
        <v>8453.1177286063357</v>
      </c>
      <c r="S33" s="238">
        <f ca="1">SUMIF('BS(Q)'!$6:$6,'BS(Y)'!S$5,'BS(Q)'!33:33)</f>
        <v>9502.3635600633297</v>
      </c>
      <c r="T33" s="238">
        <f ca="1">SUMIF('BS(Q)'!$6:$6,'BS(Y)'!T$5,'BS(Q)'!33:33)</f>
        <v>10551.234280781264</v>
      </c>
      <c r="U33" s="238">
        <f ca="1">SUMIF('BS(Q)'!$6:$6,'BS(Y)'!U$5,'BS(Q)'!33:33)</f>
        <v>11599.723504944188</v>
      </c>
      <c r="V33" s="238">
        <f ca="1">SUMIF('BS(Q)'!$6:$6,'BS(Y)'!V$5,'BS(Q)'!33:33)</f>
        <v>12647.824735765791</v>
      </c>
      <c r="W33" s="238">
        <f ca="1">SUMIF('BS(Q)'!$6:$6,'BS(Y)'!W$5,'BS(Q)'!33:33)</f>
        <v>13695.53136352121</v>
      </c>
      <c r="X33" s="238">
        <f ca="1">SUMIF('BS(Q)'!$6:$6,'BS(Y)'!X$5,'BS(Q)'!33:33)</f>
        <v>14742.836663543218</v>
      </c>
      <c r="Y33" s="238">
        <f ca="1">SUMIF('BS(Q)'!$6:$6,'BS(Y)'!Y$5,'BS(Q)'!33:33)</f>
        <v>15789.733794182153</v>
      </c>
      <c r="Z33" s="238">
        <f ca="1">SUMIF('BS(Q)'!$6:$6,'BS(Y)'!Z$5,'BS(Q)'!33:33)</f>
        <v>16828.939212697693</v>
      </c>
      <c r="AA33" s="238">
        <f ca="1">SUMIF('BS(Q)'!$6:$6,'BS(Y)'!AA$5,'BS(Q)'!33:33)</f>
        <v>19352.000070759314</v>
      </c>
      <c r="AB33" s="238">
        <f ca="1">SUMIF('BS(Q)'!$6:$6,'BS(Y)'!AB$5,'BS(Q)'!33:33)</f>
        <v>13492.708170059272</v>
      </c>
      <c r="AC33" s="238">
        <f ca="1">SUMIF('BS(Q)'!$6:$6,'BS(Y)'!AC$5,'BS(Q)'!33:33)</f>
        <v>10545.933620972453</v>
      </c>
      <c r="AD33" s="238">
        <f ca="1">SUMIF('BS(Q)'!$6:$6,'BS(Y)'!AD$5,'BS(Q)'!33:33)</f>
        <v>0</v>
      </c>
      <c r="AE33" s="238">
        <f ca="1">SUMIF('BS(Q)'!$6:$6,'BS(Y)'!AE$5,'BS(Q)'!33:33)</f>
        <v>0</v>
      </c>
      <c r="AF33" s="238">
        <f ca="1">SUMIF('BS(Q)'!$6:$6,'BS(Y)'!AF$5,'BS(Q)'!33:33)</f>
        <v>0</v>
      </c>
      <c r="AG33" s="238">
        <f ca="1">SUMIF('BS(Q)'!$6:$6,'BS(Y)'!AG$5,'BS(Q)'!33:33)</f>
        <v>0</v>
      </c>
      <c r="AH33" s="238">
        <f ca="1">SUMIF('BS(Q)'!$6:$6,'BS(Y)'!AH$5,'BS(Q)'!33:33)</f>
        <v>0</v>
      </c>
      <c r="AI33" s="238">
        <f ca="1">SUMIF('BS(Q)'!$6:$6,'BS(Y)'!AI$5,'BS(Q)'!33:33)</f>
        <v>0</v>
      </c>
      <c r="AJ33" s="238">
        <f ca="1">SUMIF('BS(Q)'!$6:$6,'BS(Y)'!AJ$5,'BS(Q)'!33:33)</f>
        <v>0</v>
      </c>
      <c r="AK33" s="238">
        <f ca="1">SUMIF('BS(Q)'!$6:$6,'BS(Y)'!AK$5,'BS(Q)'!33:33)</f>
        <v>0</v>
      </c>
      <c r="AL33" s="238">
        <f ca="1">SUMIF('BS(Q)'!$6:$6,'BS(Y)'!AL$5,'BS(Q)'!33:33)</f>
        <v>0</v>
      </c>
      <c r="AM33" s="238">
        <f ca="1">SUMIF('BS(Q)'!$6:$6,'BS(Y)'!AM$5,'BS(Q)'!33:33)</f>
        <v>0</v>
      </c>
      <c r="AN33" s="238">
        <f ca="1">SUMIF('BS(Q)'!$6:$6,'BS(Y)'!AN$5,'BS(Q)'!33:33)</f>
        <v>0</v>
      </c>
      <c r="AO33" s="238">
        <f ca="1">SUMIF('BS(Q)'!$6:$6,'BS(Y)'!AO$5,'BS(Q)'!33:33)</f>
        <v>0</v>
      </c>
    </row>
    <row r="34" spans="1:41" s="219" customFormat="1" ht="14.1" customHeight="1">
      <c r="A34" s="34"/>
      <c r="B34" s="207" t="s">
        <v>376</v>
      </c>
      <c r="C34" s="207"/>
      <c r="D34" s="296" t="s">
        <v>97</v>
      </c>
      <c r="E34" s="222"/>
      <c r="F34" s="265"/>
      <c r="G34" s="265">
        <f t="shared" ref="G34:AO34" ca="1" si="29">G32+G33</f>
        <v>0</v>
      </c>
      <c r="H34" s="265">
        <f t="shared" ca="1" si="29"/>
        <v>14860</v>
      </c>
      <c r="I34" s="265">
        <f t="shared" ca="1" si="29"/>
        <v>14771.823668515422</v>
      </c>
      <c r="J34" s="265">
        <f t="shared" ca="1" si="29"/>
        <v>16108.728924340385</v>
      </c>
      <c r="K34" s="265">
        <f t="shared" ca="1" si="29"/>
        <v>17712.851959285061</v>
      </c>
      <c r="L34" s="265">
        <f t="shared" ca="1" si="29"/>
        <v>18582.222465089271</v>
      </c>
      <c r="M34" s="265">
        <f t="shared" ca="1" si="29"/>
        <v>18956.364237280814</v>
      </c>
      <c r="N34" s="265">
        <f t="shared" ca="1" si="29"/>
        <v>19722.932118231107</v>
      </c>
      <c r="O34" s="265">
        <f t="shared" ca="1" si="29"/>
        <v>20699.766499943435</v>
      </c>
      <c r="P34" s="265">
        <f t="shared" ca="1" si="29"/>
        <v>21535.983227296569</v>
      </c>
      <c r="Q34" s="265">
        <f t="shared" ca="1" si="29"/>
        <v>22403.503063189193</v>
      </c>
      <c r="R34" s="265">
        <f t="shared" ca="1" si="29"/>
        <v>23453.117728606336</v>
      </c>
      <c r="S34" s="265">
        <f t="shared" ca="1" si="29"/>
        <v>24502.363560063328</v>
      </c>
      <c r="T34" s="265">
        <f t="shared" ca="1" si="29"/>
        <v>25551.234280781264</v>
      </c>
      <c r="U34" s="265">
        <f t="shared" ca="1" si="29"/>
        <v>26599.723504944188</v>
      </c>
      <c r="V34" s="265">
        <f t="shared" ca="1" si="29"/>
        <v>27647.824735765789</v>
      </c>
      <c r="W34" s="265">
        <f t="shared" ca="1" si="29"/>
        <v>28695.531363521208</v>
      </c>
      <c r="X34" s="265">
        <f t="shared" ca="1" si="29"/>
        <v>29742.836663543218</v>
      </c>
      <c r="Y34" s="265">
        <f t="shared" ca="1" si="29"/>
        <v>30789.733794182153</v>
      </c>
      <c r="Z34" s="265">
        <f t="shared" ca="1" si="29"/>
        <v>31828.939212697693</v>
      </c>
      <c r="AA34" s="265">
        <f t="shared" ca="1" si="29"/>
        <v>34352.000070759314</v>
      </c>
      <c r="AB34" s="265">
        <f t="shared" ca="1" si="29"/>
        <v>28492.708170059272</v>
      </c>
      <c r="AC34" s="265">
        <f t="shared" ca="1" si="29"/>
        <v>25545.933620972453</v>
      </c>
      <c r="AD34" s="265">
        <f t="shared" ca="1" si="29"/>
        <v>0</v>
      </c>
      <c r="AE34" s="265">
        <f t="shared" ca="1" si="29"/>
        <v>0</v>
      </c>
      <c r="AF34" s="265">
        <f t="shared" ca="1" si="29"/>
        <v>0</v>
      </c>
      <c r="AG34" s="265">
        <f t="shared" ca="1" si="29"/>
        <v>0</v>
      </c>
      <c r="AH34" s="265">
        <f t="shared" ca="1" si="29"/>
        <v>0</v>
      </c>
      <c r="AI34" s="265">
        <f t="shared" ca="1" si="29"/>
        <v>0</v>
      </c>
      <c r="AJ34" s="265">
        <f t="shared" ca="1" si="29"/>
        <v>0</v>
      </c>
      <c r="AK34" s="265">
        <f t="shared" ca="1" si="29"/>
        <v>0</v>
      </c>
      <c r="AL34" s="265">
        <f t="shared" ca="1" si="29"/>
        <v>0</v>
      </c>
      <c r="AM34" s="265">
        <f t="shared" ca="1" si="29"/>
        <v>0</v>
      </c>
      <c r="AN34" s="265">
        <f t="shared" ca="1" si="29"/>
        <v>0</v>
      </c>
      <c r="AO34" s="265">
        <f t="shared" ca="1" si="29"/>
        <v>0</v>
      </c>
    </row>
    <row r="35" spans="1:41" ht="14.1" customHeight="1">
      <c r="A35" s="15"/>
      <c r="B35" s="15"/>
      <c r="C35" s="15"/>
      <c r="D35" s="8"/>
      <c r="E35" s="16"/>
      <c r="F35" s="238"/>
      <c r="G35" s="10"/>
      <c r="H35" s="10"/>
      <c r="I35" s="10"/>
      <c r="J35" s="10"/>
      <c r="K35" s="238"/>
      <c r="L35" s="238"/>
      <c r="M35" s="238"/>
      <c r="N35" s="10"/>
      <c r="O35" s="238"/>
      <c r="P35" s="238"/>
      <c r="Q35" s="238"/>
      <c r="R35" s="238"/>
      <c r="S35" s="238"/>
      <c r="T35" s="238"/>
      <c r="U35" s="238"/>
      <c r="V35" s="238"/>
      <c r="W35" s="238"/>
      <c r="X35" s="238"/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</row>
    <row r="36" spans="1:41" s="219" customFormat="1" ht="14.1" customHeight="1" thickBot="1">
      <c r="A36" s="34"/>
      <c r="B36" s="245" t="s">
        <v>44</v>
      </c>
      <c r="C36" s="245"/>
      <c r="D36" s="414" t="s">
        <v>97</v>
      </c>
      <c r="E36" s="460"/>
      <c r="F36" s="461"/>
      <c r="G36" s="461">
        <f t="shared" ref="G36:AO36" ca="1" si="30">G30+G34</f>
        <v>0</v>
      </c>
      <c r="H36" s="461">
        <f t="shared" ca="1" si="30"/>
        <v>68820.680689111934</v>
      </c>
      <c r="I36" s="461">
        <f t="shared" ca="1" si="30"/>
        <v>149796.82366851543</v>
      </c>
      <c r="J36" s="461">
        <f t="shared" ca="1" si="30"/>
        <v>144440.8645921335</v>
      </c>
      <c r="K36" s="461">
        <f t="shared" ca="1" si="30"/>
        <v>138924.03630386412</v>
      </c>
      <c r="L36" s="461">
        <f t="shared" ca="1" si="30"/>
        <v>132369.23435322425</v>
      </c>
      <c r="M36" s="461">
        <f t="shared" ca="1" si="30"/>
        <v>124917.48598972571</v>
      </c>
      <c r="N36" s="461">
        <f t="shared" ca="1" si="30"/>
        <v>117639.34501821717</v>
      </c>
      <c r="O36" s="461">
        <f t="shared" ca="1" si="30"/>
        <v>110378.23467175032</v>
      </c>
      <c r="P36" s="461">
        <f t="shared" ca="1" si="30"/>
        <v>103127.17929051665</v>
      </c>
      <c r="Q36" s="461">
        <f t="shared" ca="1" si="30"/>
        <v>95724.842230636161</v>
      </c>
      <c r="R36" s="461">
        <f t="shared" ca="1" si="30"/>
        <v>88504.470542440351</v>
      </c>
      <c r="S36" s="461">
        <f t="shared" ca="1" si="30"/>
        <v>81283.598360377699</v>
      </c>
      <c r="T36" s="461">
        <f t="shared" ca="1" si="30"/>
        <v>74062.217167367446</v>
      </c>
      <c r="U36" s="461">
        <f t="shared" ca="1" si="30"/>
        <v>66840.318298379192</v>
      </c>
      <c r="V36" s="461">
        <f t="shared" ca="1" si="30"/>
        <v>59617.892937809724</v>
      </c>
      <c r="W36" s="461">
        <f t="shared" ca="1" si="30"/>
        <v>52394.932116812561</v>
      </c>
      <c r="X36" s="461">
        <f t="shared" ca="1" si="30"/>
        <v>45171.426710579028</v>
      </c>
      <c r="Y36" s="461">
        <f t="shared" ca="1" si="30"/>
        <v>37947.367435570282</v>
      </c>
      <c r="Z36" s="461">
        <f t="shared" ca="1" si="30"/>
        <v>34932.295627949206</v>
      </c>
      <c r="AA36" s="461">
        <f t="shared" ca="1" si="30"/>
        <v>37542.266907857564</v>
      </c>
      <c r="AB36" s="461">
        <f t="shared" ca="1" si="30"/>
        <v>31792.268365998672</v>
      </c>
      <c r="AC36" s="461">
        <f t="shared" ca="1" si="30"/>
        <v>25545.933620972468</v>
      </c>
      <c r="AD36" s="461">
        <f t="shared" ca="1" si="30"/>
        <v>0</v>
      </c>
      <c r="AE36" s="461">
        <f t="shared" ca="1" si="30"/>
        <v>0</v>
      </c>
      <c r="AF36" s="461">
        <f t="shared" ca="1" si="30"/>
        <v>0</v>
      </c>
      <c r="AG36" s="461">
        <f t="shared" ca="1" si="30"/>
        <v>0</v>
      </c>
      <c r="AH36" s="461">
        <f t="shared" ca="1" si="30"/>
        <v>0</v>
      </c>
      <c r="AI36" s="461">
        <f t="shared" ca="1" si="30"/>
        <v>0</v>
      </c>
      <c r="AJ36" s="461">
        <f t="shared" ca="1" si="30"/>
        <v>0</v>
      </c>
      <c r="AK36" s="461">
        <f t="shared" ca="1" si="30"/>
        <v>0</v>
      </c>
      <c r="AL36" s="461">
        <f t="shared" ca="1" si="30"/>
        <v>0</v>
      </c>
      <c r="AM36" s="461">
        <f t="shared" ca="1" si="30"/>
        <v>0</v>
      </c>
      <c r="AN36" s="461">
        <f t="shared" ca="1" si="30"/>
        <v>0</v>
      </c>
      <c r="AO36" s="461">
        <f t="shared" ca="1" si="30"/>
        <v>0</v>
      </c>
    </row>
    <row r="37" spans="1:41" s="263" customFormat="1" ht="14.1" customHeight="1" thickTop="1">
      <c r="A37" s="73"/>
      <c r="B37" s="250" t="s">
        <v>115</v>
      </c>
      <c r="C37" s="249"/>
      <c r="D37" s="393" t="s">
        <v>97</v>
      </c>
      <c r="E37" s="262">
        <f ca="1">SUM(G37:AO37)</f>
        <v>0</v>
      </c>
      <c r="F37" s="268"/>
      <c r="G37" s="50">
        <f t="shared" ref="G37:AO37" ca="1" si="31">IF(ABS(G19-G36)&lt;0.0001,0,G19-G36)</f>
        <v>0</v>
      </c>
      <c r="H37" s="50">
        <f t="shared" ca="1" si="31"/>
        <v>0</v>
      </c>
      <c r="I37" s="50">
        <f t="shared" ca="1" si="31"/>
        <v>0</v>
      </c>
      <c r="J37" s="50">
        <f t="shared" ca="1" si="31"/>
        <v>0</v>
      </c>
      <c r="K37" s="50">
        <f t="shared" ca="1" si="31"/>
        <v>0</v>
      </c>
      <c r="L37" s="262">
        <f t="shared" ca="1" si="31"/>
        <v>0</v>
      </c>
      <c r="M37" s="262">
        <f t="shared" ca="1" si="31"/>
        <v>0</v>
      </c>
      <c r="N37" s="262">
        <f t="shared" ca="1" si="31"/>
        <v>0</v>
      </c>
      <c r="O37" s="262">
        <f t="shared" ca="1" si="31"/>
        <v>0</v>
      </c>
      <c r="P37" s="262">
        <f t="shared" ca="1" si="31"/>
        <v>0</v>
      </c>
      <c r="Q37" s="262">
        <f t="shared" ca="1" si="31"/>
        <v>0</v>
      </c>
      <c r="R37" s="262">
        <f t="shared" ca="1" si="31"/>
        <v>0</v>
      </c>
      <c r="S37" s="262">
        <f t="shared" ca="1" si="31"/>
        <v>0</v>
      </c>
      <c r="T37" s="262">
        <f t="shared" ca="1" si="31"/>
        <v>0</v>
      </c>
      <c r="U37" s="262">
        <f t="shared" ca="1" si="31"/>
        <v>0</v>
      </c>
      <c r="V37" s="262">
        <f t="shared" ca="1" si="31"/>
        <v>0</v>
      </c>
      <c r="W37" s="262">
        <f t="shared" ca="1" si="31"/>
        <v>0</v>
      </c>
      <c r="X37" s="262">
        <f t="shared" ca="1" si="31"/>
        <v>0</v>
      </c>
      <c r="Y37" s="262">
        <f t="shared" ca="1" si="31"/>
        <v>0</v>
      </c>
      <c r="Z37" s="262">
        <f t="shared" ca="1" si="31"/>
        <v>0</v>
      </c>
      <c r="AA37" s="262">
        <f t="shared" ca="1" si="31"/>
        <v>0</v>
      </c>
      <c r="AB37" s="262">
        <f t="shared" ca="1" si="31"/>
        <v>0</v>
      </c>
      <c r="AC37" s="262">
        <f t="shared" ca="1" si="31"/>
        <v>0</v>
      </c>
      <c r="AD37" s="262">
        <f t="shared" ca="1" si="31"/>
        <v>0</v>
      </c>
      <c r="AE37" s="262">
        <f t="shared" ca="1" si="31"/>
        <v>0</v>
      </c>
      <c r="AF37" s="262">
        <f t="shared" ca="1" si="31"/>
        <v>0</v>
      </c>
      <c r="AG37" s="262">
        <f t="shared" ca="1" si="31"/>
        <v>0</v>
      </c>
      <c r="AH37" s="262">
        <f t="shared" ca="1" si="31"/>
        <v>0</v>
      </c>
      <c r="AI37" s="262">
        <f t="shared" ca="1" si="31"/>
        <v>0</v>
      </c>
      <c r="AJ37" s="262">
        <f t="shared" ca="1" si="31"/>
        <v>0</v>
      </c>
      <c r="AK37" s="262">
        <f t="shared" ca="1" si="31"/>
        <v>0</v>
      </c>
      <c r="AL37" s="262">
        <f t="shared" ca="1" si="31"/>
        <v>0</v>
      </c>
      <c r="AM37" s="262">
        <f t="shared" ca="1" si="31"/>
        <v>0</v>
      </c>
      <c r="AN37" s="262">
        <f t="shared" ca="1" si="31"/>
        <v>0</v>
      </c>
      <c r="AO37" s="262">
        <f t="shared" ca="1" si="31"/>
        <v>0</v>
      </c>
    </row>
    <row r="38" spans="1:41" ht="14.1" customHeight="1">
      <c r="A38" s="15"/>
      <c r="B38" s="15"/>
      <c r="C38" s="15"/>
      <c r="D38" s="15"/>
      <c r="E38" s="15"/>
      <c r="F38" s="15"/>
      <c r="G38" s="15"/>
      <c r="H38" s="10"/>
      <c r="I38" s="10"/>
      <c r="J38" s="10"/>
      <c r="K38" s="10"/>
      <c r="L38" s="15"/>
      <c r="M38" s="15"/>
      <c r="N38" s="26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</row>
    <row r="39" spans="1:41" ht="14.1" customHeight="1">
      <c r="B39" s="219" t="s">
        <v>1118</v>
      </c>
      <c r="D39" s="305" t="s">
        <v>97</v>
      </c>
      <c r="H39" s="1224">
        <f t="shared" ref="H39:AO39" ca="1" si="32">MAX(0,SUM(H23:H28)-H11)</f>
        <v>53960.680689111934</v>
      </c>
      <c r="I39" s="1224">
        <f t="shared" ca="1" si="32"/>
        <v>134536.15417296128</v>
      </c>
      <c r="J39" s="1224">
        <f t="shared" ca="1" si="32"/>
        <v>127680.57161447933</v>
      </c>
      <c r="K39" s="1224">
        <f t="shared" ca="1" si="32"/>
        <v>118761.79733038481</v>
      </c>
      <c r="L39" s="1224">
        <f t="shared" ca="1" si="32"/>
        <v>110440.13264616078</v>
      </c>
      <c r="M39" s="1224">
        <f t="shared" ca="1" si="32"/>
        <v>102597.3331247954</v>
      </c>
      <c r="N39" s="1224">
        <f t="shared" ca="1" si="32"/>
        <v>94389.928555190054</v>
      </c>
      <c r="O39" s="1224">
        <f t="shared" ca="1" si="32"/>
        <v>85737.778516792998</v>
      </c>
      <c r="P39" s="1224">
        <f t="shared" ca="1" si="32"/>
        <v>77075.573513162773</v>
      </c>
      <c r="Q39" s="1224">
        <f t="shared" ca="1" si="32"/>
        <v>68564.650188179367</v>
      </c>
      <c r="R39" s="1224">
        <f t="shared" ca="1" si="32"/>
        <v>59871.761491511272</v>
      </c>
      <c r="S39" s="1224">
        <f t="shared" ca="1" si="32"/>
        <v>51179.37328871002</v>
      </c>
      <c r="T39" s="1224">
        <f t="shared" ca="1" si="32"/>
        <v>42487.494096856375</v>
      </c>
      <c r="U39" s="1224">
        <f t="shared" ca="1" si="32"/>
        <v>33796.132580980739</v>
      </c>
      <c r="V39" s="1224">
        <f t="shared" ca="1" si="32"/>
        <v>25105.297556686295</v>
      </c>
      <c r="W39" s="1224">
        <f t="shared" ca="1" si="32"/>
        <v>16414.997992819561</v>
      </c>
      <c r="X39" s="1224">
        <f t="shared" ca="1" si="32"/>
        <v>7725.2430141892</v>
      </c>
      <c r="Y39" s="1224">
        <f t="shared" ca="1" si="32"/>
        <v>0</v>
      </c>
      <c r="Z39" s="1224">
        <f t="shared" ca="1" si="32"/>
        <v>0</v>
      </c>
      <c r="AA39" s="1224">
        <f t="shared" ca="1" si="32"/>
        <v>0</v>
      </c>
      <c r="AB39" s="1224">
        <f t="shared" ca="1" si="32"/>
        <v>0</v>
      </c>
      <c r="AC39" s="1224">
        <f t="shared" ca="1" si="32"/>
        <v>0</v>
      </c>
      <c r="AD39" s="1224">
        <f t="shared" ca="1" si="32"/>
        <v>0</v>
      </c>
      <c r="AE39" s="1224">
        <f t="shared" ca="1" si="32"/>
        <v>0</v>
      </c>
      <c r="AF39" s="1224">
        <f t="shared" ca="1" si="32"/>
        <v>0</v>
      </c>
      <c r="AG39" s="1224">
        <f t="shared" ca="1" si="32"/>
        <v>0</v>
      </c>
      <c r="AH39" s="1224">
        <f t="shared" ca="1" si="32"/>
        <v>0</v>
      </c>
      <c r="AI39" s="1224">
        <f t="shared" ca="1" si="32"/>
        <v>0</v>
      </c>
      <c r="AJ39" s="1224">
        <f t="shared" ca="1" si="32"/>
        <v>0</v>
      </c>
      <c r="AK39" s="1224">
        <f t="shared" ca="1" si="32"/>
        <v>0</v>
      </c>
      <c r="AL39" s="1224">
        <f t="shared" ca="1" si="32"/>
        <v>0</v>
      </c>
      <c r="AM39" s="1224">
        <f t="shared" ca="1" si="32"/>
        <v>0</v>
      </c>
      <c r="AN39" s="1224">
        <f t="shared" ca="1" si="32"/>
        <v>0</v>
      </c>
      <c r="AO39" s="1224">
        <f t="shared" ca="1" si="32"/>
        <v>0</v>
      </c>
    </row>
    <row r="40" spans="1:41" ht="14.1" customHeight="1"/>
    <row r="41" spans="1:41" ht="14.1" customHeight="1"/>
    <row r="42" spans="1:41" ht="14.1" customHeight="1"/>
    <row r="43" spans="1:41" ht="14.1" customHeight="1"/>
    <row r="44" spans="1:41" ht="14.1" customHeight="1"/>
    <row r="45" spans="1:41" ht="14.1" customHeight="1"/>
    <row r="46" spans="1:41" ht="14.1" customHeight="1"/>
    <row r="47" spans="1:41" ht="14.1" customHeight="1"/>
    <row r="48" spans="1:41" ht="14.1" customHeight="1"/>
    <row r="49" spans="11:41" ht="14.1" customHeight="1"/>
    <row r="50" spans="11:41" ht="14.1" customHeight="1"/>
    <row r="51" spans="11:41" ht="14.1" customHeight="1"/>
    <row r="52" spans="11:41" ht="14.1" customHeight="1"/>
    <row r="53" spans="11:41" ht="14.1" customHeight="1"/>
    <row r="54" spans="11:41" ht="14.1" customHeight="1">
      <c r="P54" s="79"/>
    </row>
    <row r="55" spans="11:41" ht="14.1" customHeight="1"/>
    <row r="56" spans="11:41" ht="14.1" customHeight="1"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</row>
    <row r="57" spans="11:41" ht="14.1" customHeight="1"/>
    <row r="58" spans="11:41" ht="14.1" customHeight="1"/>
    <row r="59" spans="11:41" ht="14.1" customHeight="1"/>
    <row r="60" spans="11:41" ht="14.1" customHeight="1"/>
    <row r="61" spans="11:41" ht="14.1" customHeight="1"/>
    <row r="62" spans="11:41" ht="14.1" customHeight="1"/>
    <row r="63" spans="11:41" ht="14.1" customHeight="1"/>
    <row r="64" spans="11:41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</sheetData>
  <phoneticPr fontId="18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>
    <tabColor rgb="FFFF0000"/>
  </sheetPr>
  <dimension ref="B1:L145"/>
  <sheetViews>
    <sheetView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O46" sqref="O46"/>
    </sheetView>
  </sheetViews>
  <sheetFormatPr defaultColWidth="8.6640625" defaultRowHeight="12.75"/>
  <cols>
    <col min="1" max="1" width="2.109375" style="15" customWidth="1"/>
    <col min="2" max="2" width="14.109375" style="15" customWidth="1"/>
    <col min="3" max="21" width="11.77734375" style="15" customWidth="1"/>
    <col min="22" max="16384" width="8.6640625" style="15"/>
  </cols>
  <sheetData>
    <row r="1" spans="2:12" ht="20.25">
      <c r="B1" s="1234" t="s">
        <v>1125</v>
      </c>
    </row>
    <row r="3" spans="2:12" ht="13.5">
      <c r="B3" s="1228" t="s">
        <v>1122</v>
      </c>
      <c r="C3" s="1228" t="s">
        <v>1123</v>
      </c>
      <c r="D3" s="1228" t="s">
        <v>1124</v>
      </c>
      <c r="F3" s="1232"/>
      <c r="G3" s="1232"/>
      <c r="H3" s="1232" t="s">
        <v>1128</v>
      </c>
      <c r="I3" s="1232" t="s">
        <v>1129</v>
      </c>
      <c r="J3" s="1232" t="s">
        <v>332</v>
      </c>
      <c r="K3" s="31"/>
      <c r="L3" s="31"/>
    </row>
    <row r="4" spans="2:12" ht="13.5">
      <c r="B4" s="1229">
        <v>41060</v>
      </c>
      <c r="C4" s="1230">
        <v>3.7499999999999999E-2</v>
      </c>
      <c r="D4" s="1230">
        <v>3.5400000000000001E-2</v>
      </c>
      <c r="F4" s="15" t="s">
        <v>1130</v>
      </c>
      <c r="G4" s="1235" t="s">
        <v>1126</v>
      </c>
      <c r="H4" s="31">
        <f>D145</f>
        <v>3.6699999999999997E-2</v>
      </c>
      <c r="I4" s="31">
        <v>1.8499999999999999E-2</v>
      </c>
      <c r="J4" s="31">
        <f>SUM(H4:I4)</f>
        <v>5.5199999999999999E-2</v>
      </c>
      <c r="K4" s="31"/>
      <c r="L4" s="31"/>
    </row>
    <row r="5" spans="2:12" ht="13.5">
      <c r="B5" s="1229">
        <f>EOMONTH(B4,1)</f>
        <v>41090</v>
      </c>
      <c r="C5" s="1230">
        <v>3.6299999999999999E-2</v>
      </c>
      <c r="D5" s="1230">
        <v>3.5400000000000001E-2</v>
      </c>
      <c r="F5" s="15" t="s">
        <v>1131</v>
      </c>
      <c r="G5" s="1235" t="s">
        <v>1127</v>
      </c>
      <c r="H5" s="31">
        <f>C145</f>
        <v>3.3599999999999998E-2</v>
      </c>
      <c r="I5" s="31">
        <v>1.9E-2</v>
      </c>
      <c r="J5" s="31">
        <f t="shared" ref="J5:J7" si="0">SUM(H5:I5)</f>
        <v>5.2599999999999994E-2</v>
      </c>
    </row>
    <row r="6" spans="2:12" ht="13.5">
      <c r="B6" s="1229">
        <f t="shared" ref="B6:B69" si="1">EOMONTH(B5,1)</f>
        <v>41121</v>
      </c>
      <c r="C6" s="1230">
        <v>3.3000000000000002E-2</v>
      </c>
      <c r="D6" s="1230">
        <v>3.3399999999999999E-2</v>
      </c>
      <c r="F6" s="15" t="s">
        <v>1132</v>
      </c>
      <c r="G6" s="1235" t="s">
        <v>1126</v>
      </c>
      <c r="H6" s="31">
        <f>H4</f>
        <v>3.6699999999999997E-2</v>
      </c>
      <c r="I6" s="31">
        <v>1.8499999999999999E-2</v>
      </c>
      <c r="J6" s="31">
        <f t="shared" si="0"/>
        <v>5.5199999999999999E-2</v>
      </c>
    </row>
    <row r="7" spans="2:12" ht="13.5">
      <c r="B7" s="1229">
        <f t="shared" si="1"/>
        <v>41152</v>
      </c>
      <c r="C7" s="1230">
        <v>3.0899999999999997E-2</v>
      </c>
      <c r="D7" s="1230">
        <v>3.1899999999999998E-2</v>
      </c>
      <c r="F7" s="15" t="s">
        <v>1133</v>
      </c>
      <c r="G7" s="1235" t="s">
        <v>1135</v>
      </c>
      <c r="J7" s="31">
        <f t="shared" si="0"/>
        <v>0</v>
      </c>
    </row>
    <row r="8" spans="2:12">
      <c r="B8" s="1229">
        <f t="shared" si="1"/>
        <v>41182</v>
      </c>
      <c r="C8" s="1230">
        <v>3.0499999999999999E-2</v>
      </c>
      <c r="D8" s="1230">
        <v>3.1400000000000004E-2</v>
      </c>
    </row>
    <row r="9" spans="2:12">
      <c r="B9" s="1229">
        <f t="shared" si="1"/>
        <v>41213</v>
      </c>
      <c r="C9" s="1230">
        <v>2.9700000000000001E-2</v>
      </c>
      <c r="D9" s="1230">
        <v>2.9300000000000003E-2</v>
      </c>
      <c r="G9" s="1233"/>
      <c r="H9" s="31"/>
    </row>
    <row r="10" spans="2:12">
      <c r="B10" s="1229">
        <f t="shared" si="1"/>
        <v>41243</v>
      </c>
      <c r="C10" s="1230">
        <v>2.9900000000000003E-2</v>
      </c>
      <c r="D10" s="1230">
        <v>2.8500000000000001E-2</v>
      </c>
    </row>
    <row r="11" spans="2:12">
      <c r="B11" s="1229">
        <f t="shared" si="1"/>
        <v>41274</v>
      </c>
      <c r="C11" s="1230">
        <v>3.1300000000000001E-2</v>
      </c>
      <c r="D11" s="1230">
        <v>2.8799999999999999E-2</v>
      </c>
    </row>
    <row r="12" spans="2:12">
      <c r="B12" s="1229">
        <f t="shared" si="1"/>
        <v>41305</v>
      </c>
      <c r="C12" s="1230">
        <v>3.0499999999999999E-2</v>
      </c>
      <c r="D12" s="1230">
        <v>2.86E-2</v>
      </c>
    </row>
    <row r="13" spans="2:12">
      <c r="B13" s="1229">
        <f t="shared" si="1"/>
        <v>41333</v>
      </c>
      <c r="C13" s="1230">
        <v>3.04E-2</v>
      </c>
      <c r="D13" s="1230">
        <v>2.8300000000000002E-2</v>
      </c>
    </row>
    <row r="14" spans="2:12">
      <c r="B14" s="1229">
        <f t="shared" si="1"/>
        <v>41364</v>
      </c>
      <c r="C14" s="1230">
        <v>2.9100000000000001E-2</v>
      </c>
      <c r="D14" s="1230">
        <v>2.81E-2</v>
      </c>
    </row>
    <row r="15" spans="2:12">
      <c r="B15" s="1229">
        <f t="shared" si="1"/>
        <v>41394</v>
      </c>
      <c r="C15" s="1230">
        <v>2.8399999999999998E-2</v>
      </c>
      <c r="D15" s="1230">
        <v>2.7999999999999997E-2</v>
      </c>
    </row>
    <row r="16" spans="2:12">
      <c r="B16" s="1229">
        <f t="shared" si="1"/>
        <v>41425</v>
      </c>
      <c r="C16" s="1230">
        <v>2.8999999999999998E-2</v>
      </c>
      <c r="D16" s="1230">
        <v>2.7200000000000002E-2</v>
      </c>
    </row>
    <row r="17" spans="2:4">
      <c r="B17" s="1229">
        <f t="shared" si="1"/>
        <v>41455</v>
      </c>
      <c r="C17" s="1230">
        <v>3.3099999999999997E-2</v>
      </c>
      <c r="D17" s="1230">
        <v>2.69E-2</v>
      </c>
    </row>
    <row r="18" spans="2:4">
      <c r="B18" s="1229">
        <f t="shared" si="1"/>
        <v>41486</v>
      </c>
      <c r="C18" s="1230">
        <v>3.4700000000000002E-2</v>
      </c>
      <c r="D18" s="1230">
        <v>2.6800000000000001E-2</v>
      </c>
    </row>
    <row r="19" spans="2:4">
      <c r="B19" s="1229">
        <f t="shared" si="1"/>
        <v>41517</v>
      </c>
      <c r="C19" s="1230">
        <v>3.61E-2</v>
      </c>
      <c r="D19" s="1230">
        <v>2.6600000000000002E-2</v>
      </c>
    </row>
    <row r="20" spans="2:4">
      <c r="B20" s="1229">
        <f t="shared" si="1"/>
        <v>41547</v>
      </c>
      <c r="C20" s="1230">
        <v>3.5299999999999998E-2</v>
      </c>
      <c r="D20" s="1230">
        <v>2.6600000000000002E-2</v>
      </c>
    </row>
    <row r="21" spans="2:4">
      <c r="B21" s="1229">
        <f t="shared" si="1"/>
        <v>41578</v>
      </c>
      <c r="C21" s="1230">
        <v>3.4380000000000001E-2</v>
      </c>
      <c r="D21" s="1230">
        <v>2.6600000000000002E-2</v>
      </c>
    </row>
    <row r="22" spans="2:4">
      <c r="B22" s="1229">
        <f t="shared" si="1"/>
        <v>41608</v>
      </c>
      <c r="C22" s="1230">
        <v>3.5840000000000004E-2</v>
      </c>
      <c r="D22" s="1230">
        <v>2.6499999999999999E-2</v>
      </c>
    </row>
    <row r="23" spans="2:4">
      <c r="B23" s="1229">
        <f t="shared" si="1"/>
        <v>41639</v>
      </c>
      <c r="C23" s="1230">
        <v>3.653E-2</v>
      </c>
      <c r="D23" s="1230">
        <v>2.6499999999999999E-2</v>
      </c>
    </row>
    <row r="24" spans="2:4">
      <c r="B24" s="1229">
        <f t="shared" si="1"/>
        <v>41670</v>
      </c>
      <c r="C24" s="1230">
        <v>3.6469999999999995E-2</v>
      </c>
      <c r="D24" s="1230">
        <v>2.6499999999999999E-2</v>
      </c>
    </row>
    <row r="25" spans="2:4">
      <c r="B25" s="1229">
        <f t="shared" si="1"/>
        <v>41698</v>
      </c>
      <c r="C25" s="1230">
        <v>3.5220000000000001E-2</v>
      </c>
      <c r="D25" s="1230">
        <v>2.6499999999999999E-2</v>
      </c>
    </row>
    <row r="26" spans="2:4">
      <c r="B26" s="1229">
        <f t="shared" si="1"/>
        <v>41729</v>
      </c>
      <c r="C26" s="1230">
        <v>3.5430000000000003E-2</v>
      </c>
      <c r="D26" s="1230">
        <v>2.6499999999999999E-2</v>
      </c>
    </row>
    <row r="27" spans="2:4">
      <c r="B27" s="1229">
        <f t="shared" si="1"/>
        <v>41759</v>
      </c>
      <c r="C27" s="1230">
        <v>3.5400000000000001E-2</v>
      </c>
      <c r="D27" s="1230">
        <v>2.6499999999999999E-2</v>
      </c>
    </row>
    <row r="28" spans="2:4">
      <c r="B28" s="1229">
        <f t="shared" si="1"/>
        <v>41790</v>
      </c>
      <c r="C28" s="1230">
        <v>3.4020000000000002E-2</v>
      </c>
      <c r="D28" s="1230">
        <v>2.6499999999999999E-2</v>
      </c>
    </row>
    <row r="29" spans="2:4">
      <c r="B29" s="1229">
        <f t="shared" si="1"/>
        <v>41820</v>
      </c>
      <c r="C29" s="1230">
        <v>3.286E-2</v>
      </c>
      <c r="D29" s="1230">
        <v>2.6499999999999999E-2</v>
      </c>
    </row>
    <row r="30" spans="2:4">
      <c r="B30" s="1229">
        <f t="shared" si="1"/>
        <v>41851</v>
      </c>
      <c r="C30" s="1230">
        <v>3.056E-2</v>
      </c>
      <c r="D30" s="1230">
        <v>2.6499999999999999E-2</v>
      </c>
    </row>
    <row r="31" spans="2:4">
      <c r="B31" s="1229">
        <f t="shared" si="1"/>
        <v>41882</v>
      </c>
      <c r="C31" s="1230">
        <v>3.0859999999999999E-2</v>
      </c>
      <c r="D31" s="1230">
        <v>2.5099999999999997E-2</v>
      </c>
    </row>
    <row r="32" spans="2:4">
      <c r="B32" s="1229">
        <f t="shared" si="1"/>
        <v>41912</v>
      </c>
      <c r="C32" s="1230">
        <v>3.0120000000000001E-2</v>
      </c>
      <c r="D32" s="1230">
        <v>2.35E-2</v>
      </c>
    </row>
    <row r="33" spans="2:4">
      <c r="B33" s="1229">
        <f t="shared" si="1"/>
        <v>41943</v>
      </c>
      <c r="C33" s="1230">
        <v>2.7690000000000003E-2</v>
      </c>
      <c r="D33" s="1230">
        <v>2.2099999999999998E-2</v>
      </c>
    </row>
    <row r="34" spans="2:4">
      <c r="B34" s="1229">
        <f t="shared" si="1"/>
        <v>41973</v>
      </c>
      <c r="C34" s="1230">
        <v>2.6920000000000003E-2</v>
      </c>
      <c r="D34" s="1230">
        <v>2.1400000000000002E-2</v>
      </c>
    </row>
    <row r="35" spans="2:4">
      <c r="B35" s="1229">
        <f t="shared" si="1"/>
        <v>42004</v>
      </c>
      <c r="C35" s="1230">
        <v>2.681E-2</v>
      </c>
      <c r="D35" s="1230">
        <v>2.1299999999999999E-2</v>
      </c>
    </row>
    <row r="36" spans="2:4">
      <c r="B36" s="1229">
        <f t="shared" si="1"/>
        <v>42035</v>
      </c>
      <c r="C36" s="1230">
        <v>2.4150000000000001E-2</v>
      </c>
      <c r="D36" s="1230">
        <v>2.1299999999999999E-2</v>
      </c>
    </row>
    <row r="37" spans="2:4">
      <c r="B37" s="1229">
        <f t="shared" si="1"/>
        <v>42063</v>
      </c>
      <c r="C37" s="1230">
        <v>2.3460000000000002E-2</v>
      </c>
      <c r="D37" s="1230">
        <v>2.12E-2</v>
      </c>
    </row>
    <row r="38" spans="2:4">
      <c r="B38" s="1229">
        <f t="shared" si="1"/>
        <v>42094</v>
      </c>
      <c r="C38" s="1230">
        <v>2.2759999999999999E-2</v>
      </c>
      <c r="D38" s="1230">
        <v>1.95E-2</v>
      </c>
    </row>
    <row r="39" spans="2:4">
      <c r="B39" s="1229">
        <f t="shared" si="1"/>
        <v>42124</v>
      </c>
      <c r="C39" s="1230">
        <v>2.1770000000000001E-2</v>
      </c>
      <c r="D39" s="1230">
        <v>1.8100000000000002E-2</v>
      </c>
    </row>
    <row r="40" spans="2:4">
      <c r="B40" s="1229">
        <f t="shared" si="1"/>
        <v>42155</v>
      </c>
      <c r="C40" s="1230">
        <v>2.4900000000000002E-2</v>
      </c>
      <c r="D40" s="1230">
        <v>1.8000000000000002E-2</v>
      </c>
    </row>
    <row r="41" spans="2:4">
      <c r="B41" s="1229">
        <f t="shared" si="1"/>
        <v>42185</v>
      </c>
      <c r="C41" s="1230">
        <v>2.4680000000000001E-2</v>
      </c>
      <c r="D41" s="1230">
        <v>1.7000000000000001E-2</v>
      </c>
    </row>
    <row r="42" spans="2:4">
      <c r="B42" s="1229">
        <f t="shared" si="1"/>
        <v>42216</v>
      </c>
      <c r="C42" s="1230">
        <v>2.4500000000000001E-2</v>
      </c>
      <c r="D42" s="1230">
        <v>1.6500000000000001E-2</v>
      </c>
    </row>
    <row r="43" spans="2:4">
      <c r="B43" s="1229">
        <f t="shared" si="1"/>
        <v>42247</v>
      </c>
      <c r="C43" s="1230">
        <v>2.308E-2</v>
      </c>
      <c r="D43" s="1230">
        <v>1.6399999999999998E-2</v>
      </c>
    </row>
    <row r="44" spans="2:4">
      <c r="B44" s="1229">
        <f t="shared" si="1"/>
        <v>42277</v>
      </c>
      <c r="C44" s="1230">
        <v>2.2160000000000003E-2</v>
      </c>
      <c r="D44" s="1230">
        <v>1.6E-2</v>
      </c>
    </row>
    <row r="45" spans="2:4">
      <c r="B45" s="1229">
        <f t="shared" si="1"/>
        <v>42308</v>
      </c>
      <c r="C45" s="1230">
        <v>2.0879999999999999E-2</v>
      </c>
      <c r="D45" s="1230">
        <v>1.5800000000000002E-2</v>
      </c>
    </row>
    <row r="46" spans="2:4">
      <c r="B46" s="1229">
        <f t="shared" si="1"/>
        <v>42338</v>
      </c>
      <c r="C46" s="1230">
        <v>2.2540000000000001E-2</v>
      </c>
      <c r="D46" s="1230">
        <v>1.5900000000000001E-2</v>
      </c>
    </row>
    <row r="47" spans="2:4">
      <c r="B47" s="1229">
        <f t="shared" si="1"/>
        <v>42369</v>
      </c>
      <c r="C47" s="1230">
        <v>2.181E-2</v>
      </c>
      <c r="D47" s="1230">
        <v>1.67E-2</v>
      </c>
    </row>
    <row r="48" spans="2:4">
      <c r="B48" s="1229">
        <f t="shared" si="1"/>
        <v>42400</v>
      </c>
      <c r="C48" s="1230">
        <v>2.0250000000000001E-2</v>
      </c>
      <c r="D48" s="1230">
        <v>1.67E-2</v>
      </c>
    </row>
    <row r="49" spans="2:4">
      <c r="B49" s="1229">
        <f t="shared" si="1"/>
        <v>42429</v>
      </c>
      <c r="C49" s="1230">
        <v>1.8260000000000002E-2</v>
      </c>
      <c r="D49" s="1230">
        <v>1.6399999999999998E-2</v>
      </c>
    </row>
    <row r="50" spans="2:4">
      <c r="B50" s="1229">
        <f t="shared" si="1"/>
        <v>42460</v>
      </c>
      <c r="C50" s="1230">
        <v>1.8540000000000001E-2</v>
      </c>
      <c r="D50" s="1230">
        <v>1.6299999999999999E-2</v>
      </c>
    </row>
    <row r="51" spans="2:4">
      <c r="B51" s="1229">
        <f t="shared" si="1"/>
        <v>42490</v>
      </c>
      <c r="C51" s="1230">
        <v>1.8100000000000002E-2</v>
      </c>
      <c r="D51" s="1230">
        <v>1.61E-2</v>
      </c>
    </row>
    <row r="52" spans="2:4">
      <c r="B52" s="1229">
        <f t="shared" si="1"/>
        <v>42521</v>
      </c>
      <c r="C52" s="1230">
        <v>1.787E-2</v>
      </c>
      <c r="D52" s="1230">
        <v>1.5800000000000002E-2</v>
      </c>
    </row>
    <row r="53" spans="2:4">
      <c r="B53" s="1229">
        <f t="shared" si="1"/>
        <v>42551</v>
      </c>
      <c r="C53" s="1230">
        <v>1.617E-2</v>
      </c>
      <c r="D53" s="1230">
        <v>1.43E-2</v>
      </c>
    </row>
    <row r="54" spans="2:4">
      <c r="B54" s="1229">
        <f t="shared" si="1"/>
        <v>42582</v>
      </c>
      <c r="C54" s="1230">
        <v>1.401E-2</v>
      </c>
      <c r="D54" s="1230">
        <v>1.3600000000000001E-2</v>
      </c>
    </row>
    <row r="55" spans="2:4">
      <c r="B55" s="1229">
        <f t="shared" si="1"/>
        <v>42613</v>
      </c>
      <c r="C55" s="1230">
        <v>1.417E-2</v>
      </c>
      <c r="D55" s="1230">
        <v>1.3500000000000002E-2</v>
      </c>
    </row>
    <row r="56" spans="2:4">
      <c r="B56" s="1229">
        <f t="shared" si="1"/>
        <v>42643</v>
      </c>
      <c r="C56" s="1230">
        <v>1.512E-2</v>
      </c>
      <c r="D56" s="1230">
        <v>1.34E-2</v>
      </c>
    </row>
    <row r="57" spans="2:4">
      <c r="B57" s="1229">
        <f t="shared" si="1"/>
        <v>42674</v>
      </c>
      <c r="C57" s="1230">
        <v>1.5960000000000002E-2</v>
      </c>
      <c r="D57" s="1230">
        <v>1.3500000000000002E-2</v>
      </c>
    </row>
    <row r="58" spans="2:4">
      <c r="B58" s="1229">
        <f t="shared" si="1"/>
        <v>42704</v>
      </c>
      <c r="C58" s="1230">
        <v>1.9650000000000001E-2</v>
      </c>
      <c r="D58" s="1230">
        <v>1.4199999999999999E-2</v>
      </c>
    </row>
    <row r="59" spans="2:4">
      <c r="B59" s="1229">
        <f t="shared" si="1"/>
        <v>42735</v>
      </c>
      <c r="C59" s="1230">
        <v>2.1589999999999998E-2</v>
      </c>
      <c r="D59" s="1230">
        <v>1.54E-2</v>
      </c>
    </row>
    <row r="60" spans="2:4">
      <c r="B60" s="1229">
        <f t="shared" si="1"/>
        <v>42766</v>
      </c>
      <c r="C60" s="1230">
        <v>2.1110000000000004E-2</v>
      </c>
      <c r="D60" s="1230">
        <v>1.4999999999999999E-2</v>
      </c>
    </row>
    <row r="61" spans="2:4">
      <c r="B61" s="1229">
        <f t="shared" si="1"/>
        <v>42794</v>
      </c>
      <c r="C61" s="1230">
        <v>2.1629999999999996E-2</v>
      </c>
      <c r="D61" s="1230">
        <v>1.49E-2</v>
      </c>
    </row>
    <row r="62" spans="2:4">
      <c r="B62" s="1229">
        <f t="shared" si="1"/>
        <v>42825</v>
      </c>
      <c r="C62" s="1230">
        <v>2.2210000000000001E-2</v>
      </c>
      <c r="D62" s="1230">
        <v>1.4800000000000001E-2</v>
      </c>
    </row>
    <row r="63" spans="2:4">
      <c r="B63" s="1229">
        <f t="shared" si="1"/>
        <v>42855</v>
      </c>
      <c r="C63" s="1230">
        <v>2.1819999999999999E-2</v>
      </c>
      <c r="D63" s="1230">
        <v>1.43E-2</v>
      </c>
    </row>
    <row r="64" spans="2:4">
      <c r="B64" s="1229">
        <f t="shared" si="1"/>
        <v>42886</v>
      </c>
      <c r="C64" s="1230">
        <v>2.257E-2</v>
      </c>
      <c r="D64" s="1230">
        <v>1.3899999999999999E-2</v>
      </c>
    </row>
    <row r="65" spans="2:4">
      <c r="B65" s="1229">
        <f t="shared" si="1"/>
        <v>42916</v>
      </c>
      <c r="C65" s="1230">
        <v>2.1649999999999999E-2</v>
      </c>
      <c r="D65" s="1230">
        <v>1.38E-2</v>
      </c>
    </row>
    <row r="66" spans="2:4">
      <c r="B66" s="1229">
        <f t="shared" si="1"/>
        <v>42947</v>
      </c>
      <c r="C66" s="1230">
        <v>2.2519999999999998E-2</v>
      </c>
      <c r="D66" s="1230">
        <v>1.3899999999999999E-2</v>
      </c>
    </row>
    <row r="67" spans="2:4">
      <c r="B67" s="1229">
        <f t="shared" si="1"/>
        <v>42978</v>
      </c>
      <c r="C67" s="1230">
        <v>2.2869999999999998E-2</v>
      </c>
      <c r="D67" s="1230">
        <v>1.3899999999999999E-2</v>
      </c>
    </row>
    <row r="68" spans="2:4">
      <c r="B68" s="1229">
        <f t="shared" si="1"/>
        <v>43008</v>
      </c>
      <c r="C68" s="1230">
        <v>2.2860000000000002E-2</v>
      </c>
      <c r="D68" s="1230">
        <v>1.38E-2</v>
      </c>
    </row>
    <row r="69" spans="2:4">
      <c r="B69" s="1229">
        <f t="shared" si="1"/>
        <v>43039</v>
      </c>
      <c r="C69" s="1230">
        <v>2.4550000000000002E-2</v>
      </c>
      <c r="D69" s="1230">
        <v>1.38E-2</v>
      </c>
    </row>
    <row r="70" spans="2:4">
      <c r="B70" s="1229">
        <f t="shared" ref="B70:B133" si="2">EOMONTH(B69,1)</f>
        <v>43069</v>
      </c>
      <c r="C70" s="1230">
        <v>2.5399999999999999E-2</v>
      </c>
      <c r="D70" s="1230">
        <v>1.4499999999999999E-2</v>
      </c>
    </row>
    <row r="71" spans="2:4">
      <c r="B71" s="1229">
        <f t="shared" si="2"/>
        <v>43100</v>
      </c>
      <c r="C71" s="1230">
        <v>2.4719999999999999E-2</v>
      </c>
      <c r="D71" s="1230">
        <v>1.66E-2</v>
      </c>
    </row>
    <row r="72" spans="2:4">
      <c r="B72" s="1229">
        <f t="shared" si="2"/>
        <v>43131</v>
      </c>
      <c r="C72" s="1230">
        <v>2.6259999999999999E-2</v>
      </c>
      <c r="D72" s="1230">
        <v>1.66E-2</v>
      </c>
    </row>
    <row r="73" spans="2:4">
      <c r="B73" s="1229">
        <f t="shared" si="2"/>
        <v>43159</v>
      </c>
      <c r="C73" s="1230">
        <v>2.7699999999999999E-2</v>
      </c>
      <c r="D73" s="1230">
        <v>1.6500000000000001E-2</v>
      </c>
    </row>
    <row r="74" spans="2:4">
      <c r="B74" s="1229">
        <f t="shared" si="2"/>
        <v>43190</v>
      </c>
      <c r="C74" s="1230">
        <v>2.7080000000000003E-2</v>
      </c>
      <c r="D74" s="1230">
        <v>1.6500000000000001E-2</v>
      </c>
    </row>
    <row r="75" spans="2:4">
      <c r="B75" s="1229">
        <f t="shared" si="2"/>
        <v>43220</v>
      </c>
      <c r="C75" s="1230">
        <v>2.6549999999999997E-2</v>
      </c>
      <c r="D75" s="1230">
        <v>1.6500000000000001E-2</v>
      </c>
    </row>
    <row r="76" spans="2:4">
      <c r="B76" s="1229">
        <f t="shared" si="2"/>
        <v>43251</v>
      </c>
      <c r="C76" s="1230">
        <v>2.7570000000000001E-2</v>
      </c>
      <c r="D76" s="1230">
        <v>1.6500000000000001E-2</v>
      </c>
    </row>
    <row r="77" spans="2:4">
      <c r="B77" s="1229">
        <f t="shared" si="2"/>
        <v>43281</v>
      </c>
      <c r="C77" s="1230">
        <v>2.656E-2</v>
      </c>
      <c r="D77" s="1230">
        <v>1.6500000000000001E-2</v>
      </c>
    </row>
    <row r="78" spans="2:4">
      <c r="B78" s="1229">
        <f t="shared" si="2"/>
        <v>43312</v>
      </c>
      <c r="C78" s="1230">
        <v>2.5489999999999999E-2</v>
      </c>
      <c r="D78" s="1230">
        <v>1.6500000000000001E-2</v>
      </c>
    </row>
    <row r="79" spans="2:4">
      <c r="B79" s="1229">
        <f t="shared" si="2"/>
        <v>43343</v>
      </c>
      <c r="C79" s="1230">
        <v>2.4580000000000001E-2</v>
      </c>
      <c r="D79" s="1230">
        <v>1.6500000000000001E-2</v>
      </c>
    </row>
    <row r="80" spans="2:4">
      <c r="B80" s="1229">
        <f t="shared" si="2"/>
        <v>43373</v>
      </c>
      <c r="C80" s="1230">
        <v>2.315E-2</v>
      </c>
      <c r="D80" s="1230">
        <v>1.6500000000000001E-2</v>
      </c>
    </row>
    <row r="81" spans="2:4">
      <c r="B81" s="1229">
        <f t="shared" si="2"/>
        <v>43404</v>
      </c>
      <c r="C81" s="1230">
        <v>2.3380000000000001E-2</v>
      </c>
      <c r="D81" s="1230">
        <v>1.6799999999999999E-2</v>
      </c>
    </row>
    <row r="82" spans="2:4">
      <c r="B82" s="1229">
        <f t="shared" si="2"/>
        <v>43434</v>
      </c>
      <c r="C82" s="1230">
        <v>2.2090000000000002E-2</v>
      </c>
      <c r="D82" s="1230">
        <v>1.7100000000000001E-2</v>
      </c>
    </row>
    <row r="83" spans="2:4">
      <c r="B83" s="1229">
        <f t="shared" si="2"/>
        <v>43465</v>
      </c>
      <c r="C83" s="1230">
        <v>1.992E-2</v>
      </c>
      <c r="D83" s="1230">
        <v>1.9099999999999999E-2</v>
      </c>
    </row>
    <row r="84" spans="2:4">
      <c r="B84" s="1229">
        <f t="shared" si="2"/>
        <v>43496</v>
      </c>
      <c r="C84" s="1230">
        <v>1.9910000000000001E-2</v>
      </c>
      <c r="D84" s="1230">
        <v>1.8700000000000001E-2</v>
      </c>
    </row>
    <row r="85" spans="2:4">
      <c r="B85" s="1229">
        <f t="shared" si="2"/>
        <v>43524</v>
      </c>
      <c r="C85" s="1230">
        <v>1.9879999999999998E-2</v>
      </c>
      <c r="D85" s="1230">
        <v>1.8700000000000001E-2</v>
      </c>
    </row>
    <row r="86" spans="2:4">
      <c r="B86" s="1229">
        <f t="shared" si="2"/>
        <v>43555</v>
      </c>
      <c r="C86" s="1230">
        <v>1.9530000000000002E-2</v>
      </c>
      <c r="D86" s="1230">
        <v>1.9E-2</v>
      </c>
    </row>
    <row r="87" spans="2:4">
      <c r="B87" s="1229">
        <f t="shared" si="2"/>
        <v>43585</v>
      </c>
      <c r="C87" s="1230">
        <v>1.8890000000000001E-2</v>
      </c>
      <c r="D87" s="1230">
        <v>1.8600000000000002E-2</v>
      </c>
    </row>
    <row r="88" spans="2:4">
      <c r="B88" s="1229">
        <f t="shared" si="2"/>
        <v>43616</v>
      </c>
      <c r="C88" s="1230">
        <v>1.8280000000000001E-2</v>
      </c>
      <c r="D88" s="1230">
        <v>1.84E-2</v>
      </c>
    </row>
    <row r="89" spans="2:4">
      <c r="B89" s="1229">
        <f t="shared" si="2"/>
        <v>43646</v>
      </c>
      <c r="C89" s="1230">
        <v>1.618E-2</v>
      </c>
      <c r="D89" s="1230">
        <v>1.8000000000000002E-2</v>
      </c>
    </row>
    <row r="90" spans="2:4">
      <c r="B90" s="1229">
        <f t="shared" si="2"/>
        <v>43677</v>
      </c>
      <c r="C90" s="1230">
        <v>1.506E-2</v>
      </c>
      <c r="D90" s="1230">
        <v>1.6799999999999999E-2</v>
      </c>
    </row>
    <row r="91" spans="2:4">
      <c r="B91" s="1229">
        <f t="shared" si="2"/>
        <v>43708</v>
      </c>
      <c r="C91" s="1230">
        <v>1.2540000000000001E-2</v>
      </c>
      <c r="D91" s="1230">
        <v>1.49E-2</v>
      </c>
    </row>
    <row r="92" spans="2:4">
      <c r="B92" s="1229">
        <f t="shared" si="2"/>
        <v>43738</v>
      </c>
      <c r="C92" s="1230">
        <v>1.4199999999999999E-2</v>
      </c>
      <c r="D92" s="1230">
        <v>1.54E-2</v>
      </c>
    </row>
    <row r="93" spans="2:4">
      <c r="B93" s="1229">
        <f t="shared" si="2"/>
        <v>43769</v>
      </c>
      <c r="C93" s="1230">
        <v>1.5769999999999999E-2</v>
      </c>
      <c r="D93" s="1230">
        <v>1.46E-2</v>
      </c>
    </row>
    <row r="94" spans="2:4">
      <c r="B94" s="1229">
        <f t="shared" si="2"/>
        <v>43799</v>
      </c>
      <c r="C94" s="1230">
        <v>1.7500000000000002E-2</v>
      </c>
      <c r="D94" s="1230">
        <v>1.52E-2</v>
      </c>
    </row>
    <row r="95" spans="2:4">
      <c r="B95" s="1229">
        <f t="shared" si="2"/>
        <v>43830</v>
      </c>
      <c r="C95" s="1230">
        <v>1.653E-2</v>
      </c>
      <c r="D95" s="1230">
        <v>1.5300000000000001E-2</v>
      </c>
    </row>
    <row r="96" spans="2:4">
      <c r="B96" s="1229">
        <f t="shared" si="2"/>
        <v>43861</v>
      </c>
      <c r="C96" s="1230">
        <v>1.6559999999999998E-2</v>
      </c>
      <c r="D96" s="1230">
        <v>1.47E-2</v>
      </c>
    </row>
    <row r="97" spans="2:4">
      <c r="B97" s="1229">
        <f t="shared" si="2"/>
        <v>43890</v>
      </c>
      <c r="C97" s="1230">
        <v>1.54E-2</v>
      </c>
      <c r="D97" s="1230">
        <v>1.4199999999999999E-2</v>
      </c>
    </row>
    <row r="98" spans="2:4">
      <c r="B98" s="1229">
        <f t="shared" si="2"/>
        <v>43921</v>
      </c>
      <c r="C98" s="1230">
        <v>1.485E-2</v>
      </c>
      <c r="D98" s="1230">
        <v>1.23E-2</v>
      </c>
    </row>
    <row r="99" spans="2:4">
      <c r="B99" s="1229">
        <f t="shared" si="2"/>
        <v>43951</v>
      </c>
      <c r="C99" s="1230">
        <v>1.504E-2</v>
      </c>
      <c r="D99" s="1230">
        <v>1.1000000000000001E-2</v>
      </c>
    </row>
    <row r="100" spans="2:4">
      <c r="B100" s="1229">
        <f t="shared" si="2"/>
        <v>43982</v>
      </c>
      <c r="C100" s="1230">
        <v>1.3939999999999999E-2</v>
      </c>
      <c r="D100" s="1230">
        <v>1.0200000000000001E-2</v>
      </c>
    </row>
    <row r="101" spans="2:4">
      <c r="B101" s="1229">
        <f t="shared" si="2"/>
        <v>44012</v>
      </c>
      <c r="C101" s="1230">
        <v>1.3919999999999998E-2</v>
      </c>
      <c r="D101" s="1230">
        <v>7.9000000000000008E-3</v>
      </c>
    </row>
    <row r="102" spans="2:4">
      <c r="B102" s="1229">
        <f t="shared" si="2"/>
        <v>44043</v>
      </c>
      <c r="C102" s="1230">
        <v>1.3600000000000001E-2</v>
      </c>
      <c r="D102" s="1230">
        <v>7.9000000000000008E-3</v>
      </c>
    </row>
    <row r="103" spans="2:4">
      <c r="B103" s="1229">
        <f t="shared" si="2"/>
        <v>44074</v>
      </c>
      <c r="C103" s="1230">
        <v>1.3729999999999999E-2</v>
      </c>
      <c r="D103" s="1230">
        <v>6.8000000000000005E-3</v>
      </c>
    </row>
    <row r="104" spans="2:4">
      <c r="B104" s="1229">
        <f t="shared" si="2"/>
        <v>44104</v>
      </c>
      <c r="C104" s="1230">
        <v>1.4999999999999999E-2</v>
      </c>
      <c r="D104" s="1230">
        <v>6.3E-3</v>
      </c>
    </row>
    <row r="105" spans="2:4">
      <c r="B105" s="1229">
        <f t="shared" si="2"/>
        <v>44135</v>
      </c>
      <c r="C105" s="1230">
        <v>1.5069999999999998E-2</v>
      </c>
      <c r="D105" s="1230">
        <v>6.3E-3</v>
      </c>
    </row>
    <row r="106" spans="2:4">
      <c r="B106" s="1229">
        <f t="shared" si="2"/>
        <v>44165</v>
      </c>
      <c r="C106" s="1230">
        <v>1.61E-2</v>
      </c>
      <c r="D106" s="1230">
        <v>6.6E-3</v>
      </c>
    </row>
    <row r="107" spans="2:4">
      <c r="B107" s="1229">
        <f t="shared" si="2"/>
        <v>44196</v>
      </c>
      <c r="C107" s="1230">
        <v>1.6750000000000001E-2</v>
      </c>
      <c r="D107" s="1230">
        <v>6.6E-3</v>
      </c>
    </row>
    <row r="108" spans="2:4">
      <c r="B108" s="1229">
        <f t="shared" si="2"/>
        <v>44227</v>
      </c>
      <c r="C108" s="1230">
        <v>1.7310000000000002E-2</v>
      </c>
      <c r="D108" s="1230">
        <v>6.8000000000000005E-3</v>
      </c>
    </row>
    <row r="109" spans="2:4">
      <c r="B109" s="1229">
        <f t="shared" si="2"/>
        <v>44255</v>
      </c>
      <c r="C109" s="1230">
        <v>1.8450000000000001E-2</v>
      </c>
      <c r="D109" s="1230">
        <v>7.3000000000000001E-3</v>
      </c>
    </row>
    <row r="110" spans="2:4">
      <c r="B110" s="1229">
        <f t="shared" si="2"/>
        <v>44286</v>
      </c>
      <c r="C110" s="1230">
        <v>2.0400000000000001E-2</v>
      </c>
      <c r="D110" s="1230">
        <v>7.4999999999999997E-3</v>
      </c>
    </row>
    <row r="111" spans="2:4">
      <c r="B111" s="1229">
        <f t="shared" si="2"/>
        <v>44316</v>
      </c>
      <c r="C111" s="1230">
        <v>2.0409999999999998E-2</v>
      </c>
      <c r="D111" s="1230">
        <v>7.4000000000000003E-3</v>
      </c>
    </row>
    <row r="112" spans="2:4">
      <c r="B112" s="1229">
        <f t="shared" si="2"/>
        <v>44347</v>
      </c>
      <c r="C112" s="1230">
        <v>2.1309999999999999E-2</v>
      </c>
      <c r="D112" s="1230">
        <v>6.8000000000000005E-3</v>
      </c>
    </row>
    <row r="113" spans="2:4">
      <c r="B113" s="1229">
        <f t="shared" si="2"/>
        <v>44377</v>
      </c>
      <c r="C113" s="1230">
        <v>2.1030000000000004E-2</v>
      </c>
      <c r="D113" s="1230">
        <v>6.6E-3</v>
      </c>
    </row>
    <row r="114" spans="2:4">
      <c r="B114" s="1229">
        <f t="shared" si="2"/>
        <v>44408</v>
      </c>
      <c r="C114" s="1230">
        <v>1.976E-2</v>
      </c>
      <c r="D114" s="1230">
        <v>6.8999999999999999E-3</v>
      </c>
    </row>
    <row r="115" spans="2:4">
      <c r="B115" s="1229">
        <f t="shared" si="2"/>
        <v>44439</v>
      </c>
      <c r="C115" s="1230">
        <v>1.9050000000000001E-2</v>
      </c>
      <c r="D115" s="1230">
        <v>7.7000000000000002E-3</v>
      </c>
    </row>
    <row r="116" spans="2:4">
      <c r="B116" s="1229">
        <f t="shared" si="2"/>
        <v>44469</v>
      </c>
      <c r="C116" s="1230">
        <v>2.061E-2</v>
      </c>
      <c r="D116" s="1230">
        <v>9.7999999999999997E-3</v>
      </c>
    </row>
    <row r="117" spans="2:4">
      <c r="B117" s="1229">
        <f t="shared" si="2"/>
        <v>44500</v>
      </c>
      <c r="C117" s="1230">
        <v>2.3990000000000001E-2</v>
      </c>
      <c r="D117" s="1230">
        <v>1.0800000000000001E-2</v>
      </c>
    </row>
    <row r="118" spans="2:4">
      <c r="B118" s="1229">
        <f t="shared" si="2"/>
        <v>44530</v>
      </c>
      <c r="C118" s="1230">
        <v>2.3550000000000001E-2</v>
      </c>
      <c r="D118" s="1230">
        <v>1.1699999999999999E-2</v>
      </c>
    </row>
    <row r="119" spans="2:4">
      <c r="B119" s="1229">
        <f t="shared" si="2"/>
        <v>44561</v>
      </c>
      <c r="C119" s="1230">
        <v>2.1869999999999997E-2</v>
      </c>
      <c r="D119" s="1230">
        <v>1.2699999999999999E-2</v>
      </c>
    </row>
    <row r="120" spans="2:4">
      <c r="B120" s="1229">
        <f t="shared" si="2"/>
        <v>44592</v>
      </c>
      <c r="C120" s="1230">
        <v>2.4920000000000001E-2</v>
      </c>
      <c r="D120" s="1230">
        <v>1.3899999999999999E-2</v>
      </c>
    </row>
    <row r="121" spans="2:4">
      <c r="B121" s="1229">
        <f t="shared" si="2"/>
        <v>44620</v>
      </c>
      <c r="C121" s="1230">
        <v>2.69E-2</v>
      </c>
      <c r="D121" s="1230">
        <v>1.4999999999999999E-2</v>
      </c>
    </row>
    <row r="122" spans="2:4">
      <c r="B122" s="1229">
        <f t="shared" si="2"/>
        <v>44651</v>
      </c>
      <c r="C122" s="1230">
        <v>2.7839999999999997E-2</v>
      </c>
      <c r="D122" s="1230">
        <v>1.4999999999999999E-2</v>
      </c>
    </row>
    <row r="123" spans="2:4">
      <c r="B123" s="1229">
        <f t="shared" si="2"/>
        <v>44681</v>
      </c>
      <c r="C123" s="1230">
        <v>3.2189999999999996E-2</v>
      </c>
      <c r="D123" s="1230">
        <v>1.6299999999999999E-2</v>
      </c>
    </row>
    <row r="124" spans="2:4">
      <c r="B124" s="1229">
        <f t="shared" si="2"/>
        <v>44712</v>
      </c>
      <c r="C124" s="1231">
        <v>3.295E-2</v>
      </c>
      <c r="D124" s="1231">
        <v>1.77E-2</v>
      </c>
    </row>
    <row r="125" spans="2:4">
      <c r="B125" s="1229">
        <f t="shared" si="2"/>
        <v>44742</v>
      </c>
      <c r="C125" s="1231">
        <v>3.4590000000000003E-2</v>
      </c>
      <c r="D125" s="1231">
        <v>1.9599999999999999E-2</v>
      </c>
    </row>
    <row r="126" spans="2:4">
      <c r="B126" s="1229">
        <f t="shared" si="2"/>
        <v>44773</v>
      </c>
      <c r="C126" s="1230">
        <v>3.3000000000000002E-2</v>
      </c>
      <c r="D126" s="1230">
        <v>2.41E-2</v>
      </c>
    </row>
    <row r="127" spans="2:4">
      <c r="B127" s="1229">
        <f t="shared" si="2"/>
        <v>44804</v>
      </c>
      <c r="C127" s="1230">
        <v>3.322E-2</v>
      </c>
      <c r="D127" s="1230">
        <v>2.7900000000000001E-2</v>
      </c>
    </row>
    <row r="128" spans="2:4">
      <c r="B128" s="1229">
        <f t="shared" si="2"/>
        <v>44834</v>
      </c>
      <c r="C128" s="1230">
        <v>4.1119999999999997E-2</v>
      </c>
      <c r="D128" s="1230">
        <v>3.0700000000000002E-2</v>
      </c>
    </row>
    <row r="129" spans="2:4">
      <c r="B129" s="1229">
        <f t="shared" si="2"/>
        <v>44865</v>
      </c>
      <c r="C129" s="1230">
        <v>4.2670000000000007E-2</v>
      </c>
      <c r="D129" s="1230">
        <v>3.6900000000000002E-2</v>
      </c>
    </row>
    <row r="130" spans="2:4">
      <c r="B130" s="1229">
        <f t="shared" si="2"/>
        <v>44895</v>
      </c>
      <c r="C130" s="1230">
        <v>3.9149999999999997E-2</v>
      </c>
      <c r="D130" s="1230">
        <v>3.9900000000000005E-2</v>
      </c>
    </row>
    <row r="131" spans="2:4">
      <c r="B131" s="1229">
        <f t="shared" si="2"/>
        <v>44926</v>
      </c>
      <c r="C131" s="1230">
        <v>3.5409999999999997E-2</v>
      </c>
      <c r="D131" s="1230">
        <v>4.0199999999999993E-2</v>
      </c>
    </row>
    <row r="132" spans="2:4">
      <c r="B132" s="1229">
        <f t="shared" si="2"/>
        <v>44957</v>
      </c>
      <c r="C132" s="1230">
        <v>3.4110000000000001E-2</v>
      </c>
      <c r="D132" s="1230">
        <v>3.7999999999999999E-2</v>
      </c>
    </row>
    <row r="133" spans="2:4">
      <c r="B133" s="1229">
        <f t="shared" si="2"/>
        <v>44985</v>
      </c>
      <c r="C133" s="1230">
        <v>3.4500000000000003E-2</v>
      </c>
      <c r="D133" s="1230">
        <v>3.5200000000000002E-2</v>
      </c>
    </row>
    <row r="134" spans="2:4">
      <c r="B134" s="1229">
        <f t="shared" ref="B134:B145" si="3">EOMONTH(B133,1)</f>
        <v>45016</v>
      </c>
      <c r="C134" s="1230">
        <v>3.4479999999999997E-2</v>
      </c>
      <c r="D134" s="1230">
        <v>3.61E-2</v>
      </c>
    </row>
    <row r="135" spans="2:4">
      <c r="B135" s="1229">
        <f t="shared" si="3"/>
        <v>45046</v>
      </c>
      <c r="C135" s="1230">
        <v>3.3189999999999997E-2</v>
      </c>
      <c r="D135" s="1230">
        <v>3.5000000000000003E-2</v>
      </c>
    </row>
    <row r="136" spans="2:4">
      <c r="B136" s="1229">
        <f t="shared" si="3"/>
        <v>45077</v>
      </c>
      <c r="C136" s="1230">
        <v>3.4020000000000002E-2</v>
      </c>
      <c r="D136" s="1230">
        <v>3.6400000000000002E-2</v>
      </c>
    </row>
    <row r="137" spans="2:4">
      <c r="B137" s="1229">
        <f t="shared" si="3"/>
        <v>45107</v>
      </c>
      <c r="C137" s="1230">
        <v>3.6110000000000003E-2</v>
      </c>
      <c r="D137" s="1230">
        <v>3.7499999999999999E-2</v>
      </c>
    </row>
    <row r="138" spans="2:4">
      <c r="B138" s="1229">
        <f t="shared" si="3"/>
        <v>45138</v>
      </c>
      <c r="C138" s="1230">
        <v>3.6810000000000002E-2</v>
      </c>
      <c r="D138" s="1230">
        <v>3.7499999999999999E-2</v>
      </c>
    </row>
    <row r="139" spans="2:4">
      <c r="B139" s="1229">
        <f t="shared" si="3"/>
        <v>45169</v>
      </c>
      <c r="C139" s="1230">
        <v>3.8599999999999995E-2</v>
      </c>
      <c r="D139" s="1230">
        <v>3.7000000000000005E-2</v>
      </c>
    </row>
    <row r="140" spans="2:4">
      <c r="B140" s="1229">
        <f t="shared" si="3"/>
        <v>45199</v>
      </c>
      <c r="C140" s="1230">
        <v>3.9489999999999997E-2</v>
      </c>
      <c r="D140" s="1230">
        <v>3.7599999999999995E-2</v>
      </c>
    </row>
    <row r="141" spans="2:4">
      <c r="B141" s="1229">
        <f t="shared" si="3"/>
        <v>45230</v>
      </c>
      <c r="C141" s="1230">
        <v>4.2720000000000001E-2</v>
      </c>
      <c r="D141" s="1230">
        <v>3.8199999999999998E-2</v>
      </c>
    </row>
    <row r="142" spans="2:4">
      <c r="B142" s="1229">
        <f t="shared" si="3"/>
        <v>45260</v>
      </c>
      <c r="C142" s="1230">
        <v>3.8900000000000004E-2</v>
      </c>
      <c r="D142" s="1230">
        <v>3.8300000000000001E-2</v>
      </c>
    </row>
    <row r="143" spans="2:4">
      <c r="B143" s="1229">
        <f t="shared" si="3"/>
        <v>45291</v>
      </c>
      <c r="C143" s="1230">
        <v>3.415E-2</v>
      </c>
      <c r="D143" s="1230">
        <v>3.8300000000000001E-2</v>
      </c>
    </row>
    <row r="144" spans="2:4">
      <c r="B144" s="1229">
        <f t="shared" si="3"/>
        <v>45322</v>
      </c>
      <c r="C144" s="1230">
        <v>3.3530000000000004E-2</v>
      </c>
      <c r="D144" s="1230">
        <v>3.7400000000000003E-2</v>
      </c>
    </row>
    <row r="145" spans="2:5" ht="13.5">
      <c r="B145" s="1229">
        <f t="shared" si="3"/>
        <v>45351</v>
      </c>
      <c r="C145" s="1230">
        <v>3.3599999999999998E-2</v>
      </c>
      <c r="D145" s="1230">
        <v>3.6699999999999997E-2</v>
      </c>
      <c r="E145" s="664" t="s">
        <v>1134</v>
      </c>
    </row>
  </sheetData>
  <phoneticPr fontId="14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A0234652BAB4854596C34E37E639D480" ma:contentTypeVersion="13" ma:contentTypeDescription="새 문서를 만듭니다." ma:contentTypeScope="" ma:versionID="9e6f47d0d8124430a6a2974ff5cde641">
  <xsd:schema xmlns:xsd="http://www.w3.org/2001/XMLSchema" xmlns:xs="http://www.w3.org/2001/XMLSchema" xmlns:p="http://schemas.microsoft.com/office/2006/metadata/properties" xmlns:ns2="123b3c8e-5f2e-439e-8180-937475a756df" xmlns:ns3="47914449-29db-43a6-ad81-3be80593fe22" targetNamespace="http://schemas.microsoft.com/office/2006/metadata/properties" ma:root="true" ma:fieldsID="76811a08c77d9eaa3668d0e50d7a1e38" ns2:_="" ns3:_="">
    <xsd:import namespace="123b3c8e-5f2e-439e-8180-937475a756df"/>
    <xsd:import namespace="47914449-29db-43a6-ad81-3be80593f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3b3c8e-5f2e-439e-8180-937475a756d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이미지 태그" ma:readOnly="false" ma:fieldId="{5cf76f15-5ced-4ddc-b409-7134ff3c332f}" ma:taxonomyMulti="true" ma:sspId="3fba36a0-4743-4c5a-89e2-d5a5a4368f2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914449-29db-43a6-ad81-3be80593fe22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4f1160a5-168a-4cfa-be23-b8ee8ad98edd}" ma:internalName="TaxCatchAll" ma:showField="CatchAllData" ma:web="47914449-29db-43a6-ad81-3be80593f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23b3c8e-5f2e-439e-8180-937475a756df">
      <Terms xmlns="http://schemas.microsoft.com/office/infopath/2007/PartnerControls"/>
    </lcf76f155ced4ddcb4097134ff3c332f>
    <TaxCatchAll xmlns="47914449-29db-43a6-ad81-3be80593fe22" xsi:nil="true"/>
  </documentManagement>
</p:properties>
</file>

<file path=customXml/itemProps1.xml><?xml version="1.0" encoding="utf-8"?>
<ds:datastoreItem xmlns:ds="http://schemas.openxmlformats.org/officeDocument/2006/customXml" ds:itemID="{1C9BE2FE-C5FD-426A-9882-D81A642A2890}"/>
</file>

<file path=customXml/itemProps2.xml><?xml version="1.0" encoding="utf-8"?>
<ds:datastoreItem xmlns:ds="http://schemas.openxmlformats.org/officeDocument/2006/customXml" ds:itemID="{B7687415-9973-4EA1-AE83-89DF6C9517BE}"/>
</file>

<file path=customXml/itemProps3.xml><?xml version="1.0" encoding="utf-8"?>
<ds:datastoreItem xmlns:ds="http://schemas.openxmlformats.org/officeDocument/2006/customXml" ds:itemID="{2928D66E-7142-44E9-B115-2AFB4AC3257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50</vt:i4>
      </vt:variant>
    </vt:vector>
  </HeadingPairs>
  <TitlesOfParts>
    <vt:vector size="69" baseType="lpstr">
      <vt:lpstr>목차</vt:lpstr>
      <vt:lpstr>Report</vt:lpstr>
      <vt:lpstr>Sensitivity</vt:lpstr>
      <vt:lpstr>Assum</vt:lpstr>
      <vt:lpstr>Assum_Book</vt:lpstr>
      <vt:lpstr>Chart</vt:lpstr>
      <vt:lpstr>IRR</vt:lpstr>
      <vt:lpstr>Macro</vt:lpstr>
      <vt:lpstr>TIC</vt:lpstr>
      <vt:lpstr>Funding</vt:lpstr>
      <vt:lpstr>Revenue</vt:lpstr>
      <vt:lpstr>Opex &amp; Capex</vt:lpstr>
      <vt:lpstr>CF(Q)</vt:lpstr>
      <vt:lpstr>CF(Y)</vt:lpstr>
      <vt:lpstr>IS(Q)</vt:lpstr>
      <vt:lpstr>IS(Y)</vt:lpstr>
      <vt:lpstr>BS(Q)</vt:lpstr>
      <vt:lpstr>BS(Y)</vt:lpstr>
      <vt:lpstr>시장금리</vt:lpstr>
      <vt:lpstr>_Tax1</vt:lpstr>
      <vt:lpstr>_Tax2</vt:lpstr>
      <vt:lpstr>_Tax3</vt:lpstr>
      <vt:lpstr>DSRA적립월수</vt:lpstr>
      <vt:lpstr>Macrocheck</vt:lpstr>
      <vt:lpstr>Opex_sensitivity</vt:lpstr>
      <vt:lpstr>PF상환종료</vt:lpstr>
      <vt:lpstr>PF최초인출</vt:lpstr>
      <vt:lpstr>Assum!Print_Area</vt:lpstr>
      <vt:lpstr>Assum_Book!Print_Area</vt:lpstr>
      <vt:lpstr>'IS(Y)'!Print_Area</vt:lpstr>
      <vt:lpstr>Sensitivity!Print_Area</vt:lpstr>
      <vt:lpstr>목차!Print_Area</vt:lpstr>
      <vt:lpstr>Projectname</vt:lpstr>
      <vt:lpstr>Quarter_값</vt:lpstr>
      <vt:lpstr>Quarter_수식</vt:lpstr>
      <vt:lpstr>REC가중치_태양광</vt:lpstr>
      <vt:lpstr>Sens_end</vt:lpstr>
      <vt:lpstr>Sens_start</vt:lpstr>
      <vt:lpstr>SMP_scenario</vt:lpstr>
      <vt:lpstr>Taxtier</vt:lpstr>
      <vt:lpstr>Year_값</vt:lpstr>
      <vt:lpstr>Year_수식</vt:lpstr>
      <vt:lpstr>공사기간</vt:lpstr>
      <vt:lpstr>기준년도</vt:lpstr>
      <vt:lpstr>기준분기</vt:lpstr>
      <vt:lpstr>기준시점</vt:lpstr>
      <vt:lpstr>단위</vt:lpstr>
      <vt:lpstr>물가상승율_비용</vt:lpstr>
      <vt:lpstr>민감도결과</vt:lpstr>
      <vt:lpstr>발전량적용비율</vt:lpstr>
      <vt:lpstr>설비용량</vt:lpstr>
      <vt:lpstr>설비효율감소율</vt:lpstr>
      <vt:lpstr>소내소비율</vt:lpstr>
      <vt:lpstr>약정체결시점</vt:lpstr>
      <vt:lpstr>운영개시분기</vt:lpstr>
      <vt:lpstr>운영종료분기</vt:lpstr>
      <vt:lpstr>일일발전시간_운영3년차</vt:lpstr>
      <vt:lpstr>재원조달금액</vt:lpstr>
      <vt:lpstr>재원조달순서</vt:lpstr>
      <vt:lpstr>재원조달주체</vt:lpstr>
      <vt:lpstr>재조달_금액</vt:lpstr>
      <vt:lpstr>재조달시점</vt:lpstr>
      <vt:lpstr>재조달여부</vt:lpstr>
      <vt:lpstr>준공분기</vt:lpstr>
      <vt:lpstr>준공시점</vt:lpstr>
      <vt:lpstr>착공시점</vt:lpstr>
      <vt:lpstr>태양광_운영개시</vt:lpstr>
      <vt:lpstr>태양광_운영기간</vt:lpstr>
      <vt:lpstr>태양광_운영종료</vt:lpstr>
    </vt:vector>
  </TitlesOfParts>
  <Company>회계법인 새길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박덕재</dc:creator>
  <cp:lastModifiedBy>창우 김</cp:lastModifiedBy>
  <cp:lastPrinted>2021-12-23T05:20:50Z</cp:lastPrinted>
  <dcterms:created xsi:type="dcterms:W3CDTF">2008-03-14T05:15:37Z</dcterms:created>
  <dcterms:modified xsi:type="dcterms:W3CDTF">2024-04-11T12:06:38Z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f75817b-f191-4ea0-91cb-f6b042f90394_Enabled">
    <vt:lpwstr>true</vt:lpwstr>
  </property>
  <property fmtid="{D5CDD505-2E9C-101B-9397-08002B2CF9AE}" pid="3" name="MSIP_Label_af75817b-f191-4ea0-91cb-f6b042f90394_SetDate">
    <vt:lpwstr>2021-12-08T02:02:47Z</vt:lpwstr>
  </property>
  <property fmtid="{D5CDD505-2E9C-101B-9397-08002B2CF9AE}" pid="4" name="MSIP_Label_af75817b-f191-4ea0-91cb-f6b042f90394_Method">
    <vt:lpwstr>Standard</vt:lpwstr>
  </property>
  <property fmtid="{D5CDD505-2E9C-101B-9397-08002B2CF9AE}" pid="5" name="MSIP_Label_af75817b-f191-4ea0-91cb-f6b042f90394_Name">
    <vt:lpwstr>Internal</vt:lpwstr>
  </property>
  <property fmtid="{D5CDD505-2E9C-101B-9397-08002B2CF9AE}" pid="6" name="MSIP_Label_af75817b-f191-4ea0-91cb-f6b042f90394_SiteId">
    <vt:lpwstr>815a09ae-06d8-4115-9a0e-6ea71d6976ad</vt:lpwstr>
  </property>
  <property fmtid="{D5CDD505-2E9C-101B-9397-08002B2CF9AE}" pid="7" name="MSIP_Label_af75817b-f191-4ea0-91cb-f6b042f90394_ActionId">
    <vt:lpwstr>ba46ee52-25a3-45e0-a7ab-fb5e11377cfa</vt:lpwstr>
  </property>
  <property fmtid="{D5CDD505-2E9C-101B-9397-08002B2CF9AE}" pid="8" name="MSIP_Label_af75817b-f191-4ea0-91cb-f6b042f90394_ContentBits">
    <vt:lpwstr>0</vt:lpwstr>
  </property>
  <property fmtid="{D5CDD505-2E9C-101B-9397-08002B2CF9AE}" pid="9" name="ContentTypeId">
    <vt:lpwstr>0x010100A0234652BAB4854596C34E37E639D480</vt:lpwstr>
  </property>
  <property fmtid="{D5CDD505-2E9C-101B-9397-08002B2CF9AE}" pid="10" name="Order">
    <vt:r8>14849400</vt:r8>
  </property>
  <property fmtid="{D5CDD505-2E9C-101B-9397-08002B2CF9AE}" pid="11" name="xd_Signature">
    <vt:bool>false</vt:bool>
  </property>
  <property fmtid="{D5CDD505-2E9C-101B-9397-08002B2CF9AE}" pid="12" name="xd_ProgID">
    <vt:lpwstr/>
  </property>
  <property fmtid="{D5CDD505-2E9C-101B-9397-08002B2CF9AE}" pid="13" name="_SourceUrl">
    <vt:lpwstr/>
  </property>
  <property fmtid="{D5CDD505-2E9C-101B-9397-08002B2CF9AE}" pid="14" name="_SharedFileIndex">
    <vt:lpwstr/>
  </property>
  <property fmtid="{D5CDD505-2E9C-101B-9397-08002B2CF9AE}" pid="15" name="ComplianceAssetId">
    <vt:lpwstr/>
  </property>
  <property fmtid="{D5CDD505-2E9C-101B-9397-08002B2CF9AE}" pid="16" name="TemplateUrl">
    <vt:lpwstr/>
  </property>
  <property fmtid="{D5CDD505-2E9C-101B-9397-08002B2CF9AE}" pid="17" name="_ExtendedDescription">
    <vt:lpwstr/>
  </property>
  <property fmtid="{D5CDD505-2E9C-101B-9397-08002B2CF9AE}" pid="18" name="TriggerFlowInfo">
    <vt:lpwstr/>
  </property>
  <property fmtid="{D5CDD505-2E9C-101B-9397-08002B2CF9AE}" pid="19" name="MediaServiceImageTags">
    <vt:lpwstr/>
  </property>
</Properties>
</file>